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hlunao\Documents\2026\CEIEG 2026\CNGE 2026\Para Plataforma B\CNGE 2026\CNGE 2026\"/>
    </mc:Choice>
  </mc:AlternateContent>
  <bookViews>
    <workbookView xWindow="0" yWindow="0" windowWidth="28800" windowHeight="12180" tabRatio="850"/>
  </bookViews>
  <sheets>
    <sheet name="Índice" sheetId="2" r:id="rId1"/>
    <sheet name="Presentación" sheetId="30" r:id="rId2"/>
    <sheet name="Informantes" sheetId="4" r:id="rId3"/>
    <sheet name="Participantes" sheetId="24" r:id="rId4"/>
    <sheet name="CNGE_2026_M3_Secc1" sheetId="6" r:id="rId5"/>
    <sheet name="CNGE_2026_M3_Secc2" sheetId="18" r:id="rId6"/>
    <sheet name="CNGE_2026_M3_Secc3" sheetId="19" r:id="rId7"/>
    <sheet name="CNGE_2026_M3_Secc4" sheetId="20" r:id="rId8"/>
    <sheet name="CNGE_2026_M3_Secc5" sheetId="7" r:id="rId9"/>
    <sheet name="CNGE_2026_M3_Secc6" sheetId="8" r:id="rId10"/>
    <sheet name="CNGE_2026_M3_Secc7" sheetId="21" r:id="rId11"/>
    <sheet name="Complemento 1" sheetId="26" r:id="rId12"/>
    <sheet name="Complemento 2" sheetId="10" r:id="rId13"/>
    <sheet name="Complemento 3" sheetId="11" r:id="rId14"/>
    <sheet name="Complemento 4" sheetId="23" r:id="rId15"/>
    <sheet name="Complemento 5" sheetId="27" r:id="rId16"/>
    <sheet name="Complemento 6" sheetId="28" r:id="rId17"/>
    <sheet name="Anexo" sheetId="13" r:id="rId18"/>
    <sheet name="Glosario" sheetId="29" r:id="rId19"/>
  </sheets>
  <definedNames>
    <definedName name="_xlnm._FilterDatabase" localSheetId="17" hidden="1">Anexo!$C$18:$AD$19</definedName>
    <definedName name="_xlnm._FilterDatabase" localSheetId="4" hidden="1">CNGE_2026_M3_Secc1!$B$1:$AD$1</definedName>
    <definedName name="_xlnm.Print_Area" localSheetId="17">Anexo!$A$1:$AE$427</definedName>
    <definedName name="_xlnm.Print_Area" localSheetId="4">CNGE_2026_M3_Secc1!$A$1:$AE$1363</definedName>
    <definedName name="_xlnm.Print_Area" localSheetId="5">CNGE_2026_M3_Secc2!$A$1:$AE$714</definedName>
    <definedName name="_xlnm.Print_Area" localSheetId="6">CNGE_2026_M3_Secc3!$A$1:$AE$118</definedName>
    <definedName name="_xlnm.Print_Area" localSheetId="7">CNGE_2026_M3_Secc4!$A$1:$AE$458</definedName>
    <definedName name="_xlnm.Print_Area" localSheetId="8">CNGE_2026_M3_Secc5!$A$1:$AE$1275</definedName>
    <definedName name="_xlnm.Print_Area" localSheetId="9">CNGE_2026_M3_Secc6!$A$1:$AE$1118</definedName>
    <definedName name="_xlnm.Print_Area" localSheetId="10">CNGE_2026_M3_Secc7!$A$1:$AE$647</definedName>
    <definedName name="_xlnm.Print_Area" localSheetId="11">'Complemento 1'!$A$1:$AM$87</definedName>
    <definedName name="_xlnm.Print_Area" localSheetId="12">'Complemento 2'!$A$1:$AM$68</definedName>
    <definedName name="_xlnm.Print_Area" localSheetId="13">'Complemento 3'!$A$1:$AM$83</definedName>
    <definedName name="_xlnm.Print_Area" localSheetId="14">'Complemento 4'!$A$1:$CT$87</definedName>
    <definedName name="_xlnm.Print_Area" localSheetId="15">'Complemento 5'!$A$1:$AP$43</definedName>
    <definedName name="_xlnm.Print_Area" localSheetId="16">'Complemento 6'!$A$1:$BN$60</definedName>
    <definedName name="_xlnm.Print_Area" localSheetId="18">Glosario!$A$1:$AE$253</definedName>
    <definedName name="_xlnm.Print_Area" localSheetId="0">Índice!$A$1:$AE$49</definedName>
    <definedName name="_xlnm.Print_Area" localSheetId="2">Informantes!$A$1:$AE$56</definedName>
    <definedName name="_xlnm.Print_Area" localSheetId="3">Participantes!$A$1:$BJ$71</definedName>
    <definedName name="_xlnm.Print_Area" localSheetId="1">Presentación!$A$1:$AE$135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L1284" i="6" l="1"/>
  <c r="BL1283" i="6"/>
  <c r="BL1282" i="6"/>
  <c r="BL1281" i="6"/>
  <c r="BL1280" i="6"/>
  <c r="BL1279" i="6"/>
  <c r="BL1278" i="6"/>
  <c r="BL1277" i="6"/>
  <c r="BL1276" i="6"/>
  <c r="BL1275" i="6"/>
  <c r="BW694" i="6"/>
  <c r="BW693" i="6"/>
  <c r="BW692" i="6"/>
  <c r="BW691" i="6"/>
  <c r="BW690" i="6"/>
  <c r="BW689" i="6"/>
  <c r="BW688" i="6"/>
  <c r="BW687" i="6"/>
  <c r="BW686" i="6"/>
  <c r="BW685" i="6"/>
  <c r="BW684" i="6"/>
  <c r="BW683" i="6"/>
  <c r="BW682" i="6"/>
  <c r="BW681" i="6"/>
  <c r="BW680" i="6"/>
  <c r="BW679" i="6"/>
  <c r="BW678" i="6"/>
  <c r="BW677" i="6"/>
  <c r="BW676" i="6"/>
  <c r="BW675" i="6"/>
  <c r="BW674" i="6"/>
  <c r="BW673" i="6"/>
  <c r="BW672" i="6"/>
  <c r="BW671" i="6"/>
  <c r="BW670" i="6"/>
  <c r="BW669" i="6"/>
  <c r="BW668" i="6"/>
  <c r="BW667" i="6"/>
  <c r="BW666" i="6"/>
  <c r="BW665" i="6"/>
  <c r="BW664" i="6"/>
  <c r="BW663" i="6"/>
  <c r="BW662" i="6"/>
  <c r="BW661" i="6"/>
  <c r="BW660" i="6"/>
  <c r="BW659" i="6"/>
  <c r="BW658" i="6"/>
  <c r="BW657" i="6"/>
  <c r="BW656" i="6"/>
  <c r="BW655" i="6"/>
  <c r="BW654" i="6"/>
  <c r="BW653" i="6"/>
  <c r="BW652" i="6"/>
  <c r="BW651" i="6"/>
  <c r="BW650" i="6"/>
  <c r="BW649" i="6"/>
  <c r="BW648" i="6"/>
  <c r="BW647" i="6"/>
  <c r="BW646" i="6"/>
  <c r="BW645" i="6"/>
  <c r="BK432" i="6"/>
  <c r="BK431" i="6"/>
  <c r="BK430" i="6"/>
  <c r="BK429" i="6"/>
  <c r="BK428" i="6"/>
  <c r="BK427" i="6"/>
  <c r="BK426" i="6"/>
  <c r="BK425" i="6"/>
  <c r="BK424" i="6"/>
  <c r="BK423" i="6"/>
  <c r="BK422" i="6"/>
  <c r="BK421" i="6"/>
  <c r="BK420" i="6"/>
  <c r="BK419" i="6"/>
  <c r="BK418" i="6"/>
  <c r="BK417" i="6"/>
  <c r="BK416" i="6"/>
  <c r="BK415" i="6"/>
  <c r="BK414" i="6"/>
  <c r="BK413" i="6"/>
  <c r="BK412" i="6"/>
  <c r="BK411" i="6"/>
  <c r="BK410" i="6"/>
  <c r="BK409" i="6"/>
  <c r="BK408" i="6"/>
  <c r="BK407" i="6"/>
  <c r="BK406" i="6"/>
  <c r="BK405" i="6"/>
  <c r="BK404" i="6"/>
  <c r="BK403" i="6"/>
  <c r="BK402" i="6"/>
  <c r="BK401" i="6"/>
  <c r="BK400" i="6"/>
  <c r="BK399" i="6"/>
  <c r="BK398" i="6"/>
  <c r="CI114" i="6"/>
  <c r="CI113" i="6"/>
  <c r="CI112" i="6"/>
  <c r="CI111" i="6"/>
  <c r="CI110" i="6"/>
  <c r="CI109" i="6"/>
  <c r="CI108" i="6"/>
  <c r="CI107" i="6"/>
  <c r="CI106" i="6"/>
  <c r="CI105" i="6"/>
  <c r="CI104" i="6"/>
  <c r="CI103" i="6"/>
  <c r="CI102" i="6"/>
  <c r="CI101" i="6"/>
  <c r="CI100" i="6"/>
  <c r="CI99" i="6"/>
  <c r="CI98" i="6"/>
  <c r="CI97" i="6"/>
  <c r="CI96" i="6"/>
  <c r="CI95" i="6"/>
  <c r="CI94" i="6"/>
  <c r="CI93" i="6"/>
  <c r="CI92" i="6"/>
  <c r="CI91" i="6"/>
  <c r="CI90" i="6"/>
  <c r="CI89" i="6"/>
  <c r="CI88" i="6"/>
  <c r="CI87" i="6"/>
  <c r="CI86" i="6"/>
  <c r="CI85" i="6"/>
  <c r="CI84" i="6"/>
  <c r="CI83" i="6"/>
  <c r="CI82" i="6"/>
  <c r="CI81" i="6"/>
  <c r="CI80" i="6"/>
  <c r="CI79" i="6"/>
  <c r="CI78" i="6"/>
  <c r="CI77" i="6"/>
  <c r="CI76" i="6"/>
  <c r="CI75" i="6"/>
  <c r="CI74" i="6"/>
  <c r="CI73" i="6"/>
  <c r="CI72" i="6"/>
  <c r="CI71" i="6"/>
  <c r="CI70" i="6"/>
  <c r="CI69" i="6"/>
  <c r="CI68" i="6"/>
  <c r="CI67" i="6"/>
  <c r="CI66" i="6"/>
  <c r="CI65" i="6"/>
  <c r="CI64" i="6"/>
  <c r="CI63" i="6"/>
  <c r="CI62" i="6"/>
  <c r="CI61" i="6"/>
  <c r="CI60" i="6"/>
  <c r="B8" i="29"/>
  <c r="B8" i="13"/>
  <c r="B8" i="28"/>
  <c r="B8" i="27"/>
  <c r="B8" i="23"/>
  <c r="B8" i="11"/>
  <c r="B8" i="10"/>
  <c r="B8" i="26"/>
  <c r="M63" i="21"/>
  <c r="B8" i="21"/>
  <c r="B8" i="8"/>
  <c r="B8" i="7"/>
  <c r="B8" i="20"/>
  <c r="B8" i="19"/>
  <c r="B8" i="18"/>
  <c r="B8" i="6"/>
  <c r="B8" i="24"/>
  <c r="B8" i="4"/>
  <c r="B7" i="2"/>
  <c r="N8" i="30"/>
  <c r="N8" i="7" s="1"/>
  <c r="HS1104" i="8"/>
  <c r="HS1103" i="8"/>
  <c r="HU1103" i="8"/>
  <c r="HU1104" i="8"/>
  <c r="AU957" i="7"/>
  <c r="AM576" i="30" l="1"/>
  <c r="N8" i="29"/>
  <c r="N8" i="27"/>
  <c r="N8" i="18"/>
  <c r="N8" i="13"/>
  <c r="N8" i="23"/>
  <c r="N8" i="28"/>
  <c r="N8" i="26"/>
  <c r="AC63" i="21"/>
  <c r="N8" i="24"/>
  <c r="N8" i="11"/>
  <c r="N8" i="8"/>
  <c r="N8" i="10"/>
  <c r="N8" i="19"/>
  <c r="N8" i="6"/>
  <c r="N7" i="2"/>
  <c r="N8" i="4"/>
  <c r="N8" i="21"/>
  <c r="N8" i="20"/>
  <c r="AC63" i="4"/>
  <c r="N7" i="4"/>
  <c r="AL462" i="30"/>
  <c r="AM28" i="30"/>
  <c r="AM143" i="30"/>
  <c r="AL467" i="30"/>
  <c r="AL147" i="30"/>
  <c r="AL526" i="30"/>
  <c r="AL203" i="30"/>
  <c r="AL113" i="30"/>
  <c r="AL414" i="30"/>
  <c r="AL175" i="30"/>
  <c r="AL35" i="30"/>
  <c r="AM467" i="30"/>
  <c r="AL61" i="30"/>
  <c r="AM176" i="30"/>
  <c r="AM123" i="30"/>
  <c r="AL179" i="30"/>
  <c r="AM213" i="30"/>
  <c r="AM252" i="30"/>
  <c r="AL292" i="30"/>
  <c r="AL331" i="30"/>
  <c r="AL373" i="30"/>
  <c r="AL420" i="30"/>
  <c r="AL478" i="30"/>
  <c r="AM528" i="30"/>
  <c r="AL38" i="30"/>
  <c r="AL69" i="30"/>
  <c r="AL93" i="30"/>
  <c r="AL124" i="30"/>
  <c r="AL155" i="30"/>
  <c r="AM179" i="30"/>
  <c r="AL214" i="30"/>
  <c r="AL253" i="30"/>
  <c r="AM292" i="30"/>
  <c r="AM331" i="30"/>
  <c r="AM373" i="30"/>
  <c r="AL430" i="30"/>
  <c r="AM480" i="30"/>
  <c r="AL531" i="30"/>
  <c r="AL28" i="30"/>
  <c r="AL317" i="30"/>
  <c r="AM278" i="30"/>
  <c r="AM144" i="30"/>
  <c r="AL419" i="30"/>
  <c r="AM214" i="30"/>
  <c r="AM432" i="30"/>
  <c r="AL483" i="30"/>
  <c r="AM531" i="30"/>
  <c r="AM512" i="30"/>
  <c r="AL173" i="30"/>
  <c r="AL29" i="30"/>
  <c r="AL318" i="30"/>
  <c r="AL119" i="30"/>
  <c r="AL327" i="30"/>
  <c r="AM588" i="30"/>
  <c r="AL123" i="30"/>
  <c r="AL213" i="30"/>
  <c r="AL588" i="30"/>
  <c r="AM69" i="30"/>
  <c r="AM384" i="30"/>
  <c r="AL15" i="30"/>
  <c r="AL39" i="30"/>
  <c r="AL70" i="30"/>
  <c r="AL101" i="30"/>
  <c r="AL125" i="30"/>
  <c r="AL156" i="30"/>
  <c r="AM188" i="30"/>
  <c r="AL215" i="30"/>
  <c r="AL254" i="30"/>
  <c r="AL302" i="30"/>
  <c r="AM341" i="30"/>
  <c r="AL387" i="30"/>
  <c r="AL435" i="30"/>
  <c r="AM483" i="30"/>
  <c r="AL532" i="30"/>
  <c r="AL59" i="30"/>
  <c r="AL278" i="30"/>
  <c r="AM59" i="30"/>
  <c r="AM317" i="30"/>
  <c r="AL204" i="30"/>
  <c r="AM371" i="30"/>
  <c r="AM91" i="30"/>
  <c r="AL243" i="30"/>
  <c r="AM372" i="30"/>
  <c r="AM92" i="30"/>
  <c r="AL99" i="30"/>
  <c r="AL332" i="30"/>
  <c r="AM15" i="30"/>
  <c r="AL45" i="30"/>
  <c r="AM70" i="30"/>
  <c r="AM101" i="30"/>
  <c r="AL131" i="30"/>
  <c r="AM156" i="30"/>
  <c r="AL189" i="30"/>
  <c r="AL222" i="30"/>
  <c r="AL263" i="30"/>
  <c r="AM302" i="30"/>
  <c r="AL342" i="30"/>
  <c r="AM387" i="30"/>
  <c r="AM435" i="30"/>
  <c r="AL484" i="30"/>
  <c r="AM544" i="30"/>
  <c r="AM112" i="30"/>
  <c r="AL358" i="30"/>
  <c r="AL239" i="30"/>
  <c r="AL115" i="30"/>
  <c r="AM416" i="30"/>
  <c r="AM60" i="30"/>
  <c r="AL211" i="30"/>
  <c r="AM419" i="30"/>
  <c r="AL67" i="30"/>
  <c r="AL13" i="30"/>
  <c r="AM155" i="30"/>
  <c r="AL293" i="30"/>
  <c r="AM16" i="30"/>
  <c r="AL47" i="30"/>
  <c r="AL71" i="30"/>
  <c r="AL102" i="30"/>
  <c r="AL133" i="30"/>
  <c r="AL157" i="30"/>
  <c r="AM189" i="30"/>
  <c r="AL227" i="30"/>
  <c r="AM264" i="30"/>
  <c r="AL303" i="30"/>
  <c r="AL343" i="30"/>
  <c r="AL388" i="30"/>
  <c r="AL436" i="30"/>
  <c r="AL494" i="30"/>
  <c r="AL547" i="30"/>
  <c r="AL143" i="30"/>
  <c r="AL87" i="30"/>
  <c r="AL515" i="30"/>
  <c r="AL91" i="30"/>
  <c r="AL516" i="30"/>
  <c r="AL92" i="30"/>
  <c r="AL252" i="30"/>
  <c r="AM37" i="30"/>
  <c r="AL151" i="30"/>
  <c r="AM38" i="30"/>
  <c r="AM124" i="30"/>
  <c r="AM184" i="30"/>
  <c r="AM253" i="30"/>
  <c r="AL17" i="30"/>
  <c r="AM47" i="30"/>
  <c r="AL77" i="30"/>
  <c r="AM102" i="30"/>
  <c r="AM133" i="30"/>
  <c r="AL163" i="30"/>
  <c r="AL190" i="30"/>
  <c r="AM227" i="30"/>
  <c r="AL267" i="30"/>
  <c r="AM304" i="30"/>
  <c r="AM344" i="30"/>
  <c r="AM388" i="30"/>
  <c r="AL446" i="30"/>
  <c r="AM496" i="30"/>
  <c r="AM547" i="30"/>
  <c r="AM515" i="30"/>
  <c r="AM190" i="30"/>
  <c r="AL307" i="30"/>
  <c r="AL347" i="30"/>
  <c r="AL398" i="30"/>
  <c r="AM448" i="30"/>
  <c r="AL499" i="30"/>
  <c r="AL548" i="30"/>
  <c r="AL167" i="30"/>
  <c r="AM464" i="30"/>
  <c r="AL468" i="30"/>
  <c r="AL79" i="30"/>
  <c r="AL49" i="30"/>
  <c r="AM134" i="30"/>
  <c r="AM165" i="30"/>
  <c r="AL197" i="30"/>
  <c r="AM228" i="30"/>
  <c r="AL268" i="30"/>
  <c r="AL311" i="30"/>
  <c r="AM356" i="30"/>
  <c r="AM400" i="30"/>
  <c r="AL451" i="30"/>
  <c r="AM499" i="30"/>
  <c r="AM548" i="30"/>
  <c r="AL404" i="30"/>
  <c r="AM203" i="30"/>
  <c r="AL60" i="30"/>
  <c r="AL279" i="30"/>
  <c r="AL145" i="30"/>
  <c r="AL372" i="30"/>
  <c r="AL37" i="30"/>
  <c r="AM291" i="30"/>
  <c r="AM48" i="30"/>
  <c r="AL134" i="30"/>
  <c r="AL228" i="30"/>
  <c r="AL23" i="30"/>
  <c r="AM79" i="30"/>
  <c r="AL27" i="30"/>
  <c r="AL51" i="30"/>
  <c r="AM80" i="30"/>
  <c r="AL111" i="30"/>
  <c r="AL135" i="30"/>
  <c r="AL166" i="30"/>
  <c r="AL199" i="30"/>
  <c r="AL229" i="30"/>
  <c r="AL277" i="30"/>
  <c r="AL316" i="30"/>
  <c r="AL357" i="30"/>
  <c r="AL403" i="30"/>
  <c r="AM451" i="30"/>
  <c r="AL500" i="30"/>
  <c r="AM563" i="30"/>
  <c r="AL83" i="30"/>
  <c r="AM238" i="30"/>
  <c r="AL359" i="30"/>
  <c r="AM589" i="30"/>
  <c r="AM240" i="30"/>
  <c r="AL589" i="30"/>
  <c r="AM175" i="30"/>
  <c r="AL291" i="30"/>
  <c r="AM328" i="30"/>
  <c r="AL19" i="30"/>
  <c r="AL103" i="30"/>
  <c r="AL165" i="30"/>
  <c r="AM267" i="30"/>
  <c r="AL109" i="30"/>
  <c r="AM27" i="30"/>
  <c r="AL55" i="30"/>
  <c r="AL81" i="30"/>
  <c r="AM111" i="30"/>
  <c r="AL141" i="30"/>
  <c r="AM166" i="30"/>
  <c r="AM200" i="30"/>
  <c r="AL238" i="30"/>
  <c r="AM277" i="30"/>
  <c r="AM316" i="30"/>
  <c r="AM357" i="30"/>
  <c r="AM403" i="30"/>
  <c r="AL452" i="30"/>
  <c r="AL510" i="30"/>
  <c r="AL564" i="30"/>
  <c r="AM564" i="30"/>
  <c r="AL565" i="30"/>
  <c r="AM568" i="30"/>
  <c r="AM29" i="30"/>
  <c r="AM83" i="30"/>
  <c r="AM125" i="30"/>
  <c r="AM147" i="30"/>
  <c r="AM157" i="30"/>
  <c r="AM167" i="30"/>
  <c r="AL180" i="30"/>
  <c r="AL191" i="30"/>
  <c r="AM204" i="30"/>
  <c r="AM216" i="30"/>
  <c r="AM229" i="30"/>
  <c r="AM243" i="30"/>
  <c r="AM254" i="30"/>
  <c r="AM268" i="30"/>
  <c r="AM280" i="30"/>
  <c r="AM293" i="30"/>
  <c r="AM307" i="30"/>
  <c r="AM318" i="30"/>
  <c r="AM332" i="30"/>
  <c r="AM347" i="30"/>
  <c r="AM360" i="30"/>
  <c r="AL374" i="30"/>
  <c r="AL389" i="30"/>
  <c r="AM404" i="30"/>
  <c r="AM420" i="30"/>
  <c r="AM436" i="30"/>
  <c r="AM452" i="30"/>
  <c r="AM468" i="30"/>
  <c r="AM484" i="30"/>
  <c r="AM500" i="30"/>
  <c r="AM516" i="30"/>
  <c r="AM532" i="30"/>
  <c r="AL549" i="30"/>
  <c r="AL571" i="30"/>
  <c r="AM39" i="30"/>
  <c r="AM71" i="30"/>
  <c r="AL52" i="30"/>
  <c r="AL84" i="30"/>
  <c r="AM104" i="30"/>
  <c r="AL116" i="30"/>
  <c r="AL126" i="30"/>
  <c r="AM136" i="30"/>
  <c r="AL148" i="30"/>
  <c r="AL158" i="30"/>
  <c r="AM168" i="30"/>
  <c r="AM180" i="30"/>
  <c r="AM192" i="30"/>
  <c r="AL205" i="30"/>
  <c r="AL219" i="30"/>
  <c r="AL230" i="30"/>
  <c r="AL244" i="30"/>
  <c r="AL255" i="30"/>
  <c r="AL269" i="30"/>
  <c r="AL283" i="30"/>
  <c r="AL294" i="30"/>
  <c r="AL308" i="30"/>
  <c r="AL319" i="30"/>
  <c r="AL333" i="30"/>
  <c r="AL348" i="30"/>
  <c r="AL363" i="30"/>
  <c r="AL375" i="30"/>
  <c r="AM389" i="30"/>
  <c r="AL405" i="30"/>
  <c r="AL421" i="30"/>
  <c r="AL437" i="30"/>
  <c r="AL453" i="30"/>
  <c r="AL469" i="30"/>
  <c r="AL485" i="30"/>
  <c r="AL501" i="30"/>
  <c r="AL517" i="30"/>
  <c r="AL533" i="30"/>
  <c r="AL550" i="30"/>
  <c r="AM571" i="30"/>
  <c r="AM587" i="30"/>
  <c r="AM135" i="30"/>
  <c r="AM20" i="30"/>
  <c r="AM84" i="30"/>
  <c r="AM126" i="30"/>
  <c r="AM158" i="30"/>
  <c r="AL169" i="30"/>
  <c r="AL181" i="30"/>
  <c r="AL193" i="30"/>
  <c r="AM205" i="30"/>
  <c r="AM219" i="30"/>
  <c r="AM230" i="30"/>
  <c r="AM244" i="30"/>
  <c r="AM256" i="30"/>
  <c r="AM269" i="30"/>
  <c r="AM283" i="30"/>
  <c r="AM294" i="30"/>
  <c r="AM308" i="30"/>
  <c r="AM320" i="30"/>
  <c r="AM333" i="30"/>
  <c r="AM348" i="30"/>
  <c r="AM363" i="30"/>
  <c r="AM376" i="30"/>
  <c r="AL390" i="30"/>
  <c r="AM405" i="30"/>
  <c r="AM421" i="30"/>
  <c r="AM437" i="30"/>
  <c r="AM453" i="30"/>
  <c r="AM469" i="30"/>
  <c r="AM485" i="30"/>
  <c r="AM501" i="30"/>
  <c r="AM517" i="30"/>
  <c r="AM533" i="30"/>
  <c r="AM552" i="30"/>
  <c r="AL572" i="30"/>
  <c r="AM19" i="30"/>
  <c r="AM115" i="30"/>
  <c r="AM40" i="30"/>
  <c r="AM52" i="30"/>
  <c r="AL105" i="30"/>
  <c r="AL11" i="30"/>
  <c r="AL43" i="30"/>
  <c r="AL85" i="30"/>
  <c r="AL117" i="30"/>
  <c r="AL127" i="30"/>
  <c r="AL149" i="30"/>
  <c r="AL171" i="30"/>
  <c r="AM181" i="30"/>
  <c r="AL206" i="30"/>
  <c r="AL220" i="30"/>
  <c r="AL231" i="30"/>
  <c r="AL259" i="30"/>
  <c r="AL270" i="30"/>
  <c r="AL284" i="30"/>
  <c r="AL295" i="30"/>
  <c r="AL309" i="30"/>
  <c r="AL323" i="30"/>
  <c r="AL334" i="30"/>
  <c r="AL349" i="30"/>
  <c r="AL364" i="30"/>
  <c r="AL379" i="30"/>
  <c r="AL391" i="30"/>
  <c r="AL406" i="30"/>
  <c r="AL422" i="30"/>
  <c r="AL438" i="30"/>
  <c r="AL454" i="30"/>
  <c r="AL470" i="30"/>
  <c r="AL486" i="30"/>
  <c r="AL502" i="30"/>
  <c r="AL518" i="30"/>
  <c r="AL534" i="30"/>
  <c r="AL555" i="30"/>
  <c r="AM572" i="30"/>
  <c r="AM51" i="30"/>
  <c r="AM93" i="30"/>
  <c r="AL30" i="30"/>
  <c r="AM72" i="30"/>
  <c r="AL9" i="30"/>
  <c r="AL73" i="30"/>
  <c r="AM148" i="30"/>
  <c r="AL21" i="30"/>
  <c r="AL53" i="30"/>
  <c r="AL95" i="30"/>
  <c r="AL139" i="30"/>
  <c r="AL245" i="30"/>
  <c r="AM11" i="30"/>
  <c r="AM21" i="30"/>
  <c r="AM31" i="30"/>
  <c r="AM43" i="30"/>
  <c r="AM53" i="30"/>
  <c r="AM63" i="30"/>
  <c r="AM75" i="30"/>
  <c r="AM85" i="30"/>
  <c r="AM95" i="30"/>
  <c r="AM107" i="30"/>
  <c r="AM117" i="30"/>
  <c r="AM127" i="30"/>
  <c r="AM139" i="30"/>
  <c r="AM149" i="30"/>
  <c r="AM159" i="30"/>
  <c r="AM171" i="30"/>
  <c r="AL182" i="30"/>
  <c r="AM195" i="30"/>
  <c r="AM206" i="30"/>
  <c r="AM220" i="30"/>
  <c r="AM232" i="30"/>
  <c r="AM245" i="30"/>
  <c r="AM259" i="30"/>
  <c r="AM270" i="30"/>
  <c r="AM284" i="30"/>
  <c r="AM296" i="30"/>
  <c r="AM309" i="30"/>
  <c r="AM323" i="30"/>
  <c r="AL335" i="30"/>
  <c r="AM349" i="30"/>
  <c r="AM364" i="30"/>
  <c r="AM379" i="30"/>
  <c r="AM392" i="30"/>
  <c r="AM408" i="30"/>
  <c r="AM424" i="30"/>
  <c r="AM440" i="30"/>
  <c r="AM456" i="30"/>
  <c r="AM472" i="30"/>
  <c r="AM488" i="30"/>
  <c r="AM504" i="30"/>
  <c r="AM520" i="30"/>
  <c r="AM536" i="30"/>
  <c r="AM555" i="30"/>
  <c r="AL573" i="30"/>
  <c r="AM61" i="30"/>
  <c r="AM103" i="30"/>
  <c r="AL20" i="30"/>
  <c r="AL62" i="30"/>
  <c r="AM30" i="30"/>
  <c r="AM94" i="30"/>
  <c r="AL137" i="30"/>
  <c r="AL31" i="30"/>
  <c r="AL63" i="30"/>
  <c r="AL107" i="30"/>
  <c r="AL195" i="30"/>
  <c r="AL12" i="30"/>
  <c r="AL22" i="30"/>
  <c r="AM32" i="30"/>
  <c r="AL44" i="30"/>
  <c r="AL54" i="30"/>
  <c r="AM64" i="30"/>
  <c r="AL76" i="30"/>
  <c r="AL86" i="30"/>
  <c r="AM96" i="30"/>
  <c r="AL108" i="30"/>
  <c r="AL118" i="30"/>
  <c r="AM128" i="30"/>
  <c r="AL140" i="30"/>
  <c r="AL150" i="30"/>
  <c r="AM160" i="30"/>
  <c r="AL172" i="30"/>
  <c r="AM182" i="30"/>
  <c r="AL196" i="30"/>
  <c r="AL207" i="30"/>
  <c r="AL221" i="30"/>
  <c r="AL235" i="30"/>
  <c r="AL246" i="30"/>
  <c r="AL260" i="30"/>
  <c r="AL271" i="30"/>
  <c r="AL285" i="30"/>
  <c r="AL299" i="30"/>
  <c r="AL310" i="30"/>
  <c r="AL324" i="30"/>
  <c r="AM336" i="30"/>
  <c r="AL350" i="30"/>
  <c r="AL365" i="30"/>
  <c r="AL380" i="30"/>
  <c r="AL395" i="30"/>
  <c r="AL411" i="30"/>
  <c r="AL427" i="30"/>
  <c r="AL443" i="30"/>
  <c r="AL459" i="30"/>
  <c r="AL475" i="30"/>
  <c r="AL491" i="30"/>
  <c r="AL507" i="30"/>
  <c r="AL523" i="30"/>
  <c r="AL539" i="30"/>
  <c r="AL556" i="30"/>
  <c r="AM586" i="30"/>
  <c r="AM578" i="30"/>
  <c r="AM570" i="30"/>
  <c r="AM562" i="30"/>
  <c r="AM554" i="30"/>
  <c r="AM546" i="30"/>
  <c r="AM538" i="30"/>
  <c r="AM530" i="30"/>
  <c r="AM522" i="30"/>
  <c r="AM514" i="30"/>
  <c r="AM506" i="30"/>
  <c r="AM498" i="30"/>
  <c r="AM490" i="30"/>
  <c r="AM482" i="30"/>
  <c r="AM474" i="30"/>
  <c r="AM466" i="30"/>
  <c r="AM458" i="30"/>
  <c r="AM450" i="30"/>
  <c r="AM442" i="30"/>
  <c r="AM434" i="30"/>
  <c r="AM426" i="30"/>
  <c r="AM418" i="30"/>
  <c r="AM410" i="30"/>
  <c r="AM402" i="30"/>
  <c r="AM394" i="30"/>
  <c r="AM386" i="30"/>
  <c r="AM378" i="30"/>
  <c r="AM370" i="30"/>
  <c r="AM362" i="30"/>
  <c r="AM354" i="30"/>
  <c r="AM346" i="30"/>
  <c r="AM338" i="30"/>
  <c r="AM330" i="30"/>
  <c r="AM322" i="30"/>
  <c r="AM314" i="30"/>
  <c r="AM306" i="30"/>
  <c r="AM298" i="30"/>
  <c r="AM290" i="30"/>
  <c r="AM282" i="30"/>
  <c r="AM274" i="30"/>
  <c r="AM266" i="30"/>
  <c r="AM258" i="30"/>
  <c r="AM250" i="30"/>
  <c r="AM242" i="30"/>
  <c r="AM234" i="30"/>
  <c r="AM226" i="30"/>
  <c r="AM218" i="30"/>
  <c r="AM210" i="30"/>
  <c r="AM202" i="30"/>
  <c r="AM194" i="30"/>
  <c r="AM186" i="30"/>
  <c r="AM178" i="30"/>
  <c r="AM170" i="30"/>
  <c r="AM162" i="30"/>
  <c r="AM154" i="30"/>
  <c r="AM146" i="30"/>
  <c r="AM138" i="30"/>
  <c r="AM130" i="30"/>
  <c r="AM122" i="30"/>
  <c r="AM114" i="30"/>
  <c r="AM106" i="30"/>
  <c r="AM98" i="30"/>
  <c r="AM90" i="30"/>
  <c r="AM82" i="30"/>
  <c r="AM74" i="30"/>
  <c r="AM66" i="30"/>
  <c r="AM58" i="30"/>
  <c r="AM50" i="30"/>
  <c r="AM42" i="30"/>
  <c r="AM34" i="30"/>
  <c r="AM26" i="30"/>
  <c r="AM18" i="30"/>
  <c r="AM10" i="30"/>
  <c r="AL561" i="30"/>
  <c r="AL489" i="30"/>
  <c r="AL449" i="30"/>
  <c r="AL417" i="30"/>
  <c r="AL385" i="30"/>
  <c r="AL345" i="30"/>
  <c r="AL305" i="30"/>
  <c r="AL265" i="30"/>
  <c r="AL225" i="30"/>
  <c r="AL185" i="30"/>
  <c r="AL586" i="30"/>
  <c r="AL578" i="30"/>
  <c r="AL570" i="30"/>
  <c r="AL562" i="30"/>
  <c r="AL554" i="30"/>
  <c r="AL546" i="30"/>
  <c r="AL538" i="30"/>
  <c r="AL530" i="30"/>
  <c r="AL522" i="30"/>
  <c r="AL514" i="30"/>
  <c r="AL506" i="30"/>
  <c r="AL498" i="30"/>
  <c r="AL490" i="30"/>
  <c r="AL482" i="30"/>
  <c r="AL474" i="30"/>
  <c r="AL466" i="30"/>
  <c r="AL458" i="30"/>
  <c r="AL450" i="30"/>
  <c r="AL442" i="30"/>
  <c r="AL434" i="30"/>
  <c r="AL426" i="30"/>
  <c r="AL418" i="30"/>
  <c r="AL410" i="30"/>
  <c r="AL402" i="30"/>
  <c r="AL394" i="30"/>
  <c r="AL386" i="30"/>
  <c r="AL378" i="30"/>
  <c r="AL370" i="30"/>
  <c r="AL362" i="30"/>
  <c r="AL354" i="30"/>
  <c r="AL346" i="30"/>
  <c r="AL338" i="30"/>
  <c r="AL330" i="30"/>
  <c r="AL322" i="30"/>
  <c r="AL314" i="30"/>
  <c r="AL306" i="30"/>
  <c r="AL298" i="30"/>
  <c r="AL290" i="30"/>
  <c r="AL282" i="30"/>
  <c r="AL274" i="30"/>
  <c r="AL266" i="30"/>
  <c r="AL258" i="30"/>
  <c r="AL250" i="30"/>
  <c r="AL242" i="30"/>
  <c r="AL234" i="30"/>
  <c r="AL226" i="30"/>
  <c r="AL218" i="30"/>
  <c r="AL210" i="30"/>
  <c r="AL202" i="30"/>
  <c r="AL194" i="30"/>
  <c r="AL186" i="30"/>
  <c r="AL178" i="30"/>
  <c r="AL170" i="30"/>
  <c r="AL162" i="30"/>
  <c r="AL154" i="30"/>
  <c r="AL146" i="30"/>
  <c r="AL138" i="30"/>
  <c r="AL130" i="30"/>
  <c r="AL122" i="30"/>
  <c r="AL114" i="30"/>
  <c r="AL106" i="30"/>
  <c r="AL98" i="30"/>
  <c r="AL90" i="30"/>
  <c r="AL82" i="30"/>
  <c r="AL74" i="30"/>
  <c r="AL66" i="30"/>
  <c r="AL58" i="30"/>
  <c r="AL50" i="30"/>
  <c r="AL42" i="30"/>
  <c r="AL34" i="30"/>
  <c r="AL26" i="30"/>
  <c r="AL18" i="30"/>
  <c r="AL10" i="30"/>
  <c r="AL577" i="30"/>
  <c r="AL505" i="30"/>
  <c r="AL473" i="30"/>
  <c r="AL441" i="30"/>
  <c r="AL409" i="30"/>
  <c r="AL377" i="30"/>
  <c r="AL353" i="30"/>
  <c r="AL329" i="30"/>
  <c r="AL297" i="30"/>
  <c r="AL273" i="30"/>
  <c r="AL241" i="30"/>
  <c r="AL217" i="30"/>
  <c r="AM585" i="30"/>
  <c r="AM577" i="30"/>
  <c r="AM569" i="30"/>
  <c r="AM561" i="30"/>
  <c r="AM553" i="30"/>
  <c r="AM545" i="30"/>
  <c r="AM537" i="30"/>
  <c r="AM529" i="30"/>
  <c r="AM521" i="30"/>
  <c r="AM513" i="30"/>
  <c r="AM505" i="30"/>
  <c r="AM497" i="30"/>
  <c r="AM489" i="30"/>
  <c r="AM481" i="30"/>
  <c r="AM473" i="30"/>
  <c r="AM465" i="30"/>
  <c r="AM457" i="30"/>
  <c r="AM449" i="30"/>
  <c r="AM441" i="30"/>
  <c r="AM433" i="30"/>
  <c r="AM425" i="30"/>
  <c r="AM417" i="30"/>
  <c r="AM409" i="30"/>
  <c r="AM401" i="30"/>
  <c r="AM393" i="30"/>
  <c r="AM385" i="30"/>
  <c r="AM377" i="30"/>
  <c r="AM369" i="30"/>
  <c r="AM361" i="30"/>
  <c r="AM353" i="30"/>
  <c r="AM345" i="30"/>
  <c r="AM337" i="30"/>
  <c r="AM329" i="30"/>
  <c r="AM321" i="30"/>
  <c r="AM313" i="30"/>
  <c r="AM305" i="30"/>
  <c r="AM297" i="30"/>
  <c r="AM289" i="30"/>
  <c r="AM281" i="30"/>
  <c r="AM273" i="30"/>
  <c r="AM265" i="30"/>
  <c r="AM257" i="30"/>
  <c r="AM249" i="30"/>
  <c r="AM241" i="30"/>
  <c r="AM233" i="30"/>
  <c r="AM225" i="30"/>
  <c r="AM217" i="30"/>
  <c r="AM209" i="30"/>
  <c r="AM201" i="30"/>
  <c r="AM193" i="30"/>
  <c r="AM185" i="30"/>
  <c r="AM177" i="30"/>
  <c r="AM169" i="30"/>
  <c r="AM161" i="30"/>
  <c r="AM153" i="30"/>
  <c r="AM145" i="30"/>
  <c r="AM137" i="30"/>
  <c r="AM129" i="30"/>
  <c r="AM121" i="30"/>
  <c r="AM113" i="30"/>
  <c r="AM105" i="30"/>
  <c r="AM97" i="30"/>
  <c r="AM89" i="30"/>
  <c r="AM81" i="30"/>
  <c r="AM73" i="30"/>
  <c r="AM65" i="30"/>
  <c r="AM57" i="30"/>
  <c r="AM49" i="30"/>
  <c r="AM41" i="30"/>
  <c r="AM33" i="30"/>
  <c r="AM25" i="30"/>
  <c r="AM17" i="30"/>
  <c r="AM9" i="30"/>
  <c r="AL569" i="30"/>
  <c r="AL497" i="30"/>
  <c r="AL457" i="30"/>
  <c r="AL425" i="30"/>
  <c r="AL393" i="30"/>
  <c r="AL361" i="30"/>
  <c r="AL337" i="30"/>
  <c r="AL313" i="30"/>
  <c r="AL289" i="30"/>
  <c r="AL257" i="30"/>
  <c r="AL233" i="30"/>
  <c r="AL201" i="30"/>
  <c r="AL585" i="30"/>
  <c r="AL553" i="30"/>
  <c r="AL545" i="30"/>
  <c r="AL537" i="30"/>
  <c r="AL529" i="30"/>
  <c r="AL521" i="30"/>
  <c r="AL513" i="30"/>
  <c r="AL481" i="30"/>
  <c r="AL465" i="30"/>
  <c r="AL433" i="30"/>
  <c r="AL401" i="30"/>
  <c r="AL369" i="30"/>
  <c r="AL321" i="30"/>
  <c r="AL281" i="30"/>
  <c r="AL249" i="30"/>
  <c r="AL209" i="30"/>
  <c r="AL177" i="30"/>
  <c r="AM584" i="30"/>
  <c r="AL584" i="30"/>
  <c r="AL576" i="30"/>
  <c r="AL568" i="30"/>
  <c r="AL560" i="30"/>
  <c r="AL552" i="30"/>
  <c r="AL544" i="30"/>
  <c r="AL536" i="30"/>
  <c r="AL528" i="30"/>
  <c r="AL520" i="30"/>
  <c r="AL512" i="30"/>
  <c r="AL504" i="30"/>
  <c r="AL496" i="30"/>
  <c r="AL488" i="30"/>
  <c r="AL480" i="30"/>
  <c r="AL472" i="30"/>
  <c r="AL464" i="30"/>
  <c r="AL456" i="30"/>
  <c r="AL448" i="30"/>
  <c r="AL440" i="30"/>
  <c r="AL432" i="30"/>
  <c r="AL424" i="30"/>
  <c r="AL416" i="30"/>
  <c r="AL408" i="30"/>
  <c r="AL400" i="30"/>
  <c r="AL392" i="30"/>
  <c r="AL384" i="30"/>
  <c r="AL376" i="30"/>
  <c r="AL368" i="30"/>
  <c r="AL360" i="30"/>
  <c r="AL352" i="30"/>
  <c r="AL344" i="30"/>
  <c r="AL336" i="30"/>
  <c r="AL328" i="30"/>
  <c r="AL320" i="30"/>
  <c r="AL312" i="30"/>
  <c r="AL304" i="30"/>
  <c r="AL296" i="30"/>
  <c r="AL288" i="30"/>
  <c r="AL280" i="30"/>
  <c r="AL272" i="30"/>
  <c r="AL264" i="30"/>
  <c r="AL256" i="30"/>
  <c r="AL248" i="30"/>
  <c r="AL240" i="30"/>
  <c r="AL232" i="30"/>
  <c r="AL224" i="30"/>
  <c r="AL216" i="30"/>
  <c r="AL208" i="30"/>
  <c r="AL200" i="30"/>
  <c r="AL192" i="30"/>
  <c r="AL184" i="30"/>
  <c r="AL176" i="30"/>
  <c r="AL168" i="30"/>
  <c r="AL160" i="30"/>
  <c r="AL152" i="30"/>
  <c r="AL144" i="30"/>
  <c r="AL136" i="30"/>
  <c r="AL128" i="30"/>
  <c r="AL120" i="30"/>
  <c r="AL112" i="30"/>
  <c r="AL104" i="30"/>
  <c r="AL96" i="30"/>
  <c r="AL88" i="30"/>
  <c r="AL80" i="30"/>
  <c r="AL72" i="30"/>
  <c r="AL64" i="30"/>
  <c r="AL56" i="30"/>
  <c r="AL48" i="30"/>
  <c r="AL40" i="30"/>
  <c r="AL32" i="30"/>
  <c r="AL24" i="30"/>
  <c r="AL16" i="30"/>
  <c r="AL587" i="30"/>
  <c r="AM583" i="30"/>
  <c r="AM575" i="30"/>
  <c r="AM567" i="30"/>
  <c r="AM559" i="30"/>
  <c r="AM551" i="30"/>
  <c r="AM543" i="30"/>
  <c r="AM535" i="30"/>
  <c r="AM527" i="30"/>
  <c r="AM519" i="30"/>
  <c r="AM511" i="30"/>
  <c r="AM503" i="30"/>
  <c r="AM495" i="30"/>
  <c r="AM487" i="30"/>
  <c r="AM479" i="30"/>
  <c r="AM471" i="30"/>
  <c r="AM463" i="30"/>
  <c r="AM455" i="30"/>
  <c r="AM447" i="30"/>
  <c r="AM439" i="30"/>
  <c r="AM431" i="30"/>
  <c r="AM423" i="30"/>
  <c r="AM415" i="30"/>
  <c r="AM407" i="30"/>
  <c r="AM399" i="30"/>
  <c r="AM391" i="30"/>
  <c r="AM383" i="30"/>
  <c r="AM375" i="30"/>
  <c r="AM367" i="30"/>
  <c r="AM359" i="30"/>
  <c r="AM351" i="30"/>
  <c r="AM343" i="30"/>
  <c r="AM335" i="30"/>
  <c r="AM327" i="30"/>
  <c r="AM319" i="30"/>
  <c r="AM311" i="30"/>
  <c r="AM303" i="30"/>
  <c r="AM295" i="30"/>
  <c r="AM287" i="30"/>
  <c r="AM279" i="30"/>
  <c r="AM271" i="30"/>
  <c r="AM263" i="30"/>
  <c r="AM255" i="30"/>
  <c r="AM247" i="30"/>
  <c r="AM239" i="30"/>
  <c r="AM231" i="30"/>
  <c r="AM223" i="30"/>
  <c r="AM215" i="30"/>
  <c r="AM207" i="30"/>
  <c r="AM199" i="30"/>
  <c r="AM191" i="30"/>
  <c r="AM183" i="30"/>
  <c r="AL583" i="30"/>
  <c r="AL575" i="30"/>
  <c r="AL567" i="30"/>
  <c r="AL559" i="30"/>
  <c r="AL551" i="30"/>
  <c r="AL543" i="30"/>
  <c r="AL535" i="30"/>
  <c r="AL527" i="30"/>
  <c r="AL519" i="30"/>
  <c r="AL511" i="30"/>
  <c r="AL503" i="30"/>
  <c r="AL495" i="30"/>
  <c r="AL487" i="30"/>
  <c r="AL479" i="30"/>
  <c r="AL471" i="30"/>
  <c r="AL463" i="30"/>
  <c r="AL455" i="30"/>
  <c r="AL447" i="30"/>
  <c r="AL439" i="30"/>
  <c r="AL431" i="30"/>
  <c r="AL423" i="30"/>
  <c r="AL415" i="30"/>
  <c r="AL407" i="30"/>
  <c r="AL399" i="30"/>
  <c r="AM582" i="30"/>
  <c r="AM574" i="30"/>
  <c r="AM566" i="30"/>
  <c r="AM558" i="30"/>
  <c r="AM550" i="30"/>
  <c r="AM542" i="30"/>
  <c r="AM534" i="30"/>
  <c r="AM526" i="30"/>
  <c r="AM518" i="30"/>
  <c r="AM510" i="30"/>
  <c r="AM502" i="30"/>
  <c r="AM494" i="30"/>
  <c r="AM486" i="30"/>
  <c r="AM478" i="30"/>
  <c r="AM470" i="30"/>
  <c r="AM462" i="30"/>
  <c r="AM454" i="30"/>
  <c r="AM446" i="30"/>
  <c r="AM438" i="30"/>
  <c r="AM430" i="30"/>
  <c r="AM422" i="30"/>
  <c r="AM414" i="30"/>
  <c r="AM406" i="30"/>
  <c r="AM398" i="30"/>
  <c r="AM390" i="30"/>
  <c r="AM382" i="30"/>
  <c r="AM374" i="30"/>
  <c r="AM366" i="30"/>
  <c r="AM358" i="30"/>
  <c r="AM350" i="30"/>
  <c r="AM342" i="30"/>
  <c r="AM334" i="30"/>
  <c r="AL582" i="30"/>
  <c r="AL574" i="30"/>
  <c r="AL566" i="30"/>
  <c r="AM581" i="30"/>
  <c r="AM573" i="30"/>
  <c r="AM565" i="30"/>
  <c r="AM557" i="30"/>
  <c r="AM549" i="30"/>
  <c r="AM541" i="30"/>
  <c r="AL94" i="30"/>
  <c r="AL41" i="30"/>
  <c r="AM62" i="30"/>
  <c r="AM116" i="30"/>
  <c r="AL75" i="30"/>
  <c r="AL159" i="30"/>
  <c r="AM12" i="30"/>
  <c r="AM22" i="30"/>
  <c r="AL33" i="30"/>
  <c r="AM44" i="30"/>
  <c r="AM54" i="30"/>
  <c r="AL65" i="30"/>
  <c r="AM76" i="30"/>
  <c r="AM86" i="30"/>
  <c r="AL97" i="30"/>
  <c r="AM108" i="30"/>
  <c r="AM118" i="30"/>
  <c r="AL129" i="30"/>
  <c r="AM140" i="30"/>
  <c r="AM150" i="30"/>
  <c r="AL161" i="30"/>
  <c r="AM172" i="30"/>
  <c r="AL183" i="30"/>
  <c r="AM196" i="30"/>
  <c r="AM208" i="30"/>
  <c r="AM221" i="30"/>
  <c r="AM235" i="30"/>
  <c r="AM246" i="30"/>
  <c r="AM260" i="30"/>
  <c r="AM272" i="30"/>
  <c r="AM285" i="30"/>
  <c r="AM299" i="30"/>
  <c r="AM310" i="30"/>
  <c r="AM324" i="30"/>
  <c r="AL339" i="30"/>
  <c r="AL351" i="30"/>
  <c r="AM365" i="30"/>
  <c r="AM380" i="30"/>
  <c r="AM395" i="30"/>
  <c r="AM411" i="30"/>
  <c r="AM427" i="30"/>
  <c r="AM443" i="30"/>
  <c r="AM459" i="30"/>
  <c r="AM475" i="30"/>
  <c r="AM491" i="30"/>
  <c r="AM507" i="30"/>
  <c r="AM523" i="30"/>
  <c r="AM539" i="30"/>
  <c r="AM556" i="30"/>
  <c r="AL579" i="30"/>
  <c r="AM339" i="30"/>
  <c r="AL540" i="30"/>
  <c r="AL236" i="30"/>
  <c r="AL261" i="30"/>
  <c r="AL286" i="30"/>
  <c r="AL325" i="30"/>
  <c r="AL366" i="30"/>
  <c r="AL396" i="30"/>
  <c r="AL428" i="30"/>
  <c r="AL460" i="30"/>
  <c r="AL508" i="30"/>
  <c r="AM579" i="30"/>
  <c r="AM23" i="30"/>
  <c r="AM45" i="30"/>
  <c r="AM67" i="30"/>
  <c r="AM87" i="30"/>
  <c r="AM109" i="30"/>
  <c r="AM131" i="30"/>
  <c r="AM151" i="30"/>
  <c r="AM173" i="30"/>
  <c r="AM197" i="30"/>
  <c r="AM222" i="30"/>
  <c r="AM248" i="30"/>
  <c r="AM275" i="30"/>
  <c r="AM300" i="30"/>
  <c r="AM325" i="30"/>
  <c r="AL355" i="30"/>
  <c r="AM396" i="30"/>
  <c r="AM460" i="30"/>
  <c r="AL580" i="30"/>
  <c r="AL14" i="30"/>
  <c r="AM24" i="30"/>
  <c r="AL46" i="30"/>
  <c r="AM56" i="30"/>
  <c r="AL78" i="30"/>
  <c r="AM88" i="30"/>
  <c r="AL110" i="30"/>
  <c r="AM120" i="30"/>
  <c r="AL142" i="30"/>
  <c r="AM152" i="30"/>
  <c r="AL164" i="30"/>
  <c r="AL174" i="30"/>
  <c r="AM187" i="30"/>
  <c r="AL198" i="30"/>
  <c r="AL212" i="30"/>
  <c r="AL223" i="30"/>
  <c r="AL237" i="30"/>
  <c r="AL251" i="30"/>
  <c r="AL262" i="30"/>
  <c r="AL276" i="30"/>
  <c r="AL287" i="30"/>
  <c r="AL301" i="30"/>
  <c r="AL315" i="30"/>
  <c r="AL326" i="30"/>
  <c r="AM340" i="30"/>
  <c r="AM355" i="30"/>
  <c r="AM368" i="30"/>
  <c r="AL382" i="30"/>
  <c r="AL397" i="30"/>
  <c r="AL413" i="30"/>
  <c r="AL429" i="30"/>
  <c r="AL445" i="30"/>
  <c r="AL461" i="30"/>
  <c r="AL477" i="30"/>
  <c r="AL493" i="30"/>
  <c r="AL509" i="30"/>
  <c r="AL525" i="30"/>
  <c r="AL541" i="30"/>
  <c r="AM560" i="30"/>
  <c r="AM580" i="30"/>
  <c r="AL247" i="30"/>
  <c r="AL275" i="30"/>
  <c r="AL300" i="30"/>
  <c r="AM352" i="30"/>
  <c r="AL381" i="30"/>
  <c r="AL412" i="30"/>
  <c r="AL444" i="30"/>
  <c r="AL476" i="30"/>
  <c r="AL492" i="30"/>
  <c r="AL524" i="30"/>
  <c r="AL557" i="30"/>
  <c r="AM13" i="30"/>
  <c r="AM35" i="30"/>
  <c r="AM55" i="30"/>
  <c r="AM77" i="30"/>
  <c r="AM99" i="30"/>
  <c r="AM119" i="30"/>
  <c r="AM141" i="30"/>
  <c r="AM163" i="30"/>
  <c r="AL187" i="30"/>
  <c r="AM211" i="30"/>
  <c r="AM236" i="30"/>
  <c r="AM261" i="30"/>
  <c r="AM286" i="30"/>
  <c r="AM312" i="30"/>
  <c r="AL340" i="30"/>
  <c r="AL367" i="30"/>
  <c r="AM381" i="30"/>
  <c r="AM412" i="30"/>
  <c r="AM428" i="30"/>
  <c r="AM444" i="30"/>
  <c r="AM476" i="30"/>
  <c r="AM492" i="30"/>
  <c r="AM508" i="30"/>
  <c r="AM524" i="30"/>
  <c r="AM540" i="30"/>
  <c r="AL558" i="30"/>
  <c r="AL36" i="30"/>
  <c r="AL68" i="30"/>
  <c r="AL100" i="30"/>
  <c r="AL132" i="30"/>
  <c r="AM14" i="30"/>
  <c r="AL25" i="30"/>
  <c r="AM36" i="30"/>
  <c r="AM46" i="30"/>
  <c r="AL57" i="30"/>
  <c r="AM68" i="30"/>
  <c r="AM78" i="30"/>
  <c r="AL89" i="30"/>
  <c r="AM100" i="30"/>
  <c r="AM110" i="30"/>
  <c r="AL121" i="30"/>
  <c r="AM132" i="30"/>
  <c r="AM142" i="30"/>
  <c r="AL153" i="30"/>
  <c r="AM164" i="30"/>
  <c r="AM174" i="30"/>
  <c r="AL188" i="30"/>
  <c r="AM198" i="30"/>
  <c r="AM212" i="30"/>
  <c r="AM224" i="30"/>
  <c r="AM237" i="30"/>
  <c r="AM251" i="30"/>
  <c r="AM262" i="30"/>
  <c r="AM276" i="30"/>
  <c r="AM288" i="30"/>
  <c r="AM301" i="30"/>
  <c r="AM315" i="30"/>
  <c r="AM326" i="30"/>
  <c r="AL341" i="30"/>
  <c r="AL356" i="30"/>
  <c r="AL371" i="30"/>
  <c r="AL383" i="30"/>
  <c r="AM397" i="30"/>
  <c r="AM413" i="30"/>
  <c r="AM429" i="30"/>
  <c r="AM445" i="30"/>
  <c r="AM461" i="30"/>
  <c r="AM477" i="30"/>
  <c r="AM493" i="30"/>
  <c r="AM509" i="30"/>
  <c r="AM525" i="30"/>
  <c r="AL542" i="30"/>
  <c r="AL563" i="30"/>
  <c r="AL581" i="30"/>
  <c r="AM594" i="30"/>
  <c r="AL594" i="30"/>
  <c r="AL593" i="30"/>
  <c r="AM592" i="30"/>
  <c r="AL592" i="30"/>
  <c r="AM591" i="30"/>
  <c r="AL591" i="30"/>
  <c r="AM590" i="30"/>
  <c r="AM593" i="30"/>
  <c r="AL590" i="30"/>
  <c r="GD116" i="7"/>
  <c r="B103" i="19"/>
  <c r="G95" i="21" l="1"/>
  <c r="G95" i="4"/>
  <c r="D319" i="21"/>
  <c r="D319" i="4"/>
  <c r="G187" i="21"/>
  <c r="G187" i="4"/>
  <c r="G233" i="21"/>
  <c r="G233" i="4"/>
  <c r="G546" i="21"/>
  <c r="G546" i="4"/>
  <c r="D140" i="21"/>
  <c r="D140" i="4"/>
  <c r="G613" i="21"/>
  <c r="G613" i="4"/>
  <c r="D166" i="21"/>
  <c r="D166" i="4"/>
  <c r="G116" i="21"/>
  <c r="G116" i="4"/>
  <c r="D147" i="21"/>
  <c r="D147" i="4"/>
  <c r="D440" i="21"/>
  <c r="D440" i="4"/>
  <c r="D190" i="21"/>
  <c r="D190" i="4"/>
  <c r="D175" i="4"/>
  <c r="D175" i="21"/>
  <c r="G426" i="21"/>
  <c r="G426" i="4"/>
  <c r="G191" i="21"/>
  <c r="G191" i="4"/>
  <c r="G296" i="21"/>
  <c r="G296" i="4"/>
  <c r="G430" i="21"/>
  <c r="G430" i="4"/>
  <c r="G159" i="21"/>
  <c r="G159" i="4"/>
  <c r="G415" i="21"/>
  <c r="G415" i="4"/>
  <c r="G212" i="21"/>
  <c r="G212" i="4"/>
  <c r="G127" i="21"/>
  <c r="G127" i="4"/>
  <c r="D320" i="21"/>
  <c r="D320" i="4"/>
  <c r="G503" i="21"/>
  <c r="G503" i="4"/>
  <c r="G488" i="21"/>
  <c r="G488" i="4"/>
  <c r="G271" i="21"/>
  <c r="G271" i="4"/>
  <c r="D519" i="4"/>
  <c r="D519" i="21"/>
  <c r="D82" i="21"/>
  <c r="D82" i="4"/>
  <c r="D582" i="21"/>
  <c r="D582" i="4"/>
  <c r="D344" i="21"/>
  <c r="D344" i="4"/>
  <c r="G156" i="21"/>
  <c r="G156" i="4"/>
  <c r="D608" i="21"/>
  <c r="D608" i="4"/>
  <c r="D457" i="21"/>
  <c r="D457" i="4"/>
  <c r="D585" i="21"/>
  <c r="D585" i="4"/>
  <c r="G522" i="21"/>
  <c r="G522" i="4"/>
  <c r="D242" i="21"/>
  <c r="D242" i="4"/>
  <c r="D370" i="21"/>
  <c r="D370" i="4"/>
  <c r="D498" i="21"/>
  <c r="D498" i="4"/>
  <c r="D626" i="21"/>
  <c r="D626" i="4"/>
  <c r="G171" i="21"/>
  <c r="G171" i="4"/>
  <c r="G299" i="21"/>
  <c r="G299" i="4"/>
  <c r="G427" i="21"/>
  <c r="G427" i="4"/>
  <c r="G555" i="21"/>
  <c r="G555" i="4"/>
  <c r="G340" i="21"/>
  <c r="G340" i="4"/>
  <c r="G316" i="21"/>
  <c r="G316" i="4"/>
  <c r="D116" i="21"/>
  <c r="D116" i="4"/>
  <c r="D244" i="21"/>
  <c r="D244" i="4"/>
  <c r="D372" i="21"/>
  <c r="D372" i="4"/>
  <c r="D500" i="21"/>
  <c r="D500" i="4"/>
  <c r="D628" i="21"/>
  <c r="D628" i="4"/>
  <c r="G77" i="21"/>
  <c r="G77" i="4"/>
  <c r="G205" i="21"/>
  <c r="G205" i="4"/>
  <c r="G333" i="21"/>
  <c r="G333" i="4"/>
  <c r="G461" i="21"/>
  <c r="G461" i="4"/>
  <c r="G589" i="21"/>
  <c r="G589" i="4"/>
  <c r="G548" i="21"/>
  <c r="G548" i="4"/>
  <c r="D181" i="21"/>
  <c r="D181" i="4"/>
  <c r="D309" i="21"/>
  <c r="D309" i="4"/>
  <c r="D437" i="21"/>
  <c r="D437" i="4"/>
  <c r="D565" i="21"/>
  <c r="D565" i="4"/>
  <c r="G534" i="4"/>
  <c r="G534" i="21"/>
  <c r="G305" i="21"/>
  <c r="G305" i="4"/>
  <c r="D123" i="21"/>
  <c r="D123" i="4"/>
  <c r="D120" i="21"/>
  <c r="D120" i="4"/>
  <c r="G394" i="21"/>
  <c r="G394" i="4"/>
  <c r="D198" i="21"/>
  <c r="D198" i="4"/>
  <c r="G112" i="21"/>
  <c r="G112" i="4"/>
  <c r="G513" i="21"/>
  <c r="G513" i="4"/>
  <c r="G279" i="21"/>
  <c r="G279" i="4"/>
  <c r="D611" i="21"/>
  <c r="D611" i="4"/>
  <c r="D367" i="21"/>
  <c r="D367" i="4"/>
  <c r="D194" i="21"/>
  <c r="D194" i="4"/>
  <c r="G407" i="21"/>
  <c r="G407" i="4"/>
  <c r="G207" i="21"/>
  <c r="G207" i="4"/>
  <c r="D511" i="4"/>
  <c r="D511" i="21"/>
  <c r="D288" i="21"/>
  <c r="D288" i="4"/>
  <c r="G511" i="21"/>
  <c r="G511" i="4"/>
  <c r="G162" i="21"/>
  <c r="G162" i="4"/>
  <c r="G375" i="21"/>
  <c r="G375" i="4"/>
  <c r="G96" i="21"/>
  <c r="G96" i="4"/>
  <c r="D224" i="21"/>
  <c r="D224" i="4"/>
  <c r="D555" i="21"/>
  <c r="D555" i="4"/>
  <c r="D183" i="21"/>
  <c r="D183" i="4"/>
  <c r="G362" i="21"/>
  <c r="G362" i="4"/>
  <c r="D119" i="21"/>
  <c r="D119" i="4"/>
  <c r="G190" i="4"/>
  <c r="G190" i="21"/>
  <c r="G118" i="4"/>
  <c r="G118" i="21"/>
  <c r="D443" i="21"/>
  <c r="D443" i="4"/>
  <c r="G478" i="4"/>
  <c r="G478" i="21"/>
  <c r="G152" i="21"/>
  <c r="G152" i="4"/>
  <c r="G94" i="4"/>
  <c r="G94" i="21"/>
  <c r="G400" i="21"/>
  <c r="G400" i="4"/>
  <c r="D295" i="21"/>
  <c r="D295" i="4"/>
  <c r="G471" i="21"/>
  <c r="G471" i="4"/>
  <c r="G472" i="21"/>
  <c r="G472" i="4"/>
  <c r="G257" i="21"/>
  <c r="G257" i="4"/>
  <c r="D455" i="4"/>
  <c r="D455" i="21"/>
  <c r="D638" i="21"/>
  <c r="D638" i="4"/>
  <c r="D566" i="21"/>
  <c r="D566" i="4"/>
  <c r="D331" i="21"/>
  <c r="D331" i="4"/>
  <c r="D145" i="21"/>
  <c r="D145" i="4"/>
  <c r="D616" i="21"/>
  <c r="D616" i="4"/>
  <c r="D465" i="21"/>
  <c r="D465" i="4"/>
  <c r="D593" i="21"/>
  <c r="D593" i="4"/>
  <c r="G530" i="21"/>
  <c r="G530" i="4"/>
  <c r="D250" i="21"/>
  <c r="D250" i="4"/>
  <c r="D378" i="21"/>
  <c r="D378" i="4"/>
  <c r="D506" i="21"/>
  <c r="D506" i="4"/>
  <c r="D634" i="21"/>
  <c r="D634" i="4"/>
  <c r="G179" i="21"/>
  <c r="G179" i="4"/>
  <c r="G307" i="21"/>
  <c r="G307" i="4"/>
  <c r="G435" i="21"/>
  <c r="G435" i="4"/>
  <c r="G563" i="21"/>
  <c r="G563" i="4"/>
  <c r="G380" i="21"/>
  <c r="G380" i="4"/>
  <c r="G348" i="21"/>
  <c r="G348" i="4"/>
  <c r="D124" i="21"/>
  <c r="D124" i="4"/>
  <c r="D252" i="21"/>
  <c r="D252" i="4"/>
  <c r="D380" i="21"/>
  <c r="D380" i="4"/>
  <c r="D508" i="21"/>
  <c r="D508" i="4"/>
  <c r="D636" i="21"/>
  <c r="D636" i="4"/>
  <c r="G85" i="21"/>
  <c r="G85" i="4"/>
  <c r="G213" i="21"/>
  <c r="G213" i="4"/>
  <c r="G341" i="21"/>
  <c r="G341" i="4"/>
  <c r="G469" i="21"/>
  <c r="G469" i="4"/>
  <c r="G597" i="21"/>
  <c r="G597" i="4"/>
  <c r="G620" i="21"/>
  <c r="G620" i="4"/>
  <c r="D189" i="21"/>
  <c r="D189" i="4"/>
  <c r="D317" i="21"/>
  <c r="D317" i="4"/>
  <c r="D445" i="21"/>
  <c r="D445" i="4"/>
  <c r="D573" i="21"/>
  <c r="D573" i="4"/>
  <c r="G518" i="4"/>
  <c r="G518" i="21"/>
  <c r="G294" i="4"/>
  <c r="G294" i="21"/>
  <c r="G113" i="21"/>
  <c r="G113" i="4"/>
  <c r="G632" i="21"/>
  <c r="G632" i="4"/>
  <c r="D382" i="21"/>
  <c r="D382" i="4"/>
  <c r="D186" i="21"/>
  <c r="D186" i="4"/>
  <c r="G80" i="21"/>
  <c r="G80" i="4"/>
  <c r="G497" i="21"/>
  <c r="G497" i="4"/>
  <c r="G265" i="21"/>
  <c r="G265" i="4"/>
  <c r="D592" i="21"/>
  <c r="D592" i="4"/>
  <c r="D353" i="21"/>
  <c r="D353" i="4"/>
  <c r="G392" i="21"/>
  <c r="G392" i="4"/>
  <c r="D195" i="21"/>
  <c r="D195" i="4"/>
  <c r="D495" i="21"/>
  <c r="D495" i="4"/>
  <c r="D275" i="21"/>
  <c r="D275" i="4"/>
  <c r="D462" i="21"/>
  <c r="D462" i="4"/>
  <c r="G78" i="4"/>
  <c r="G78" i="21"/>
  <c r="G336" i="21"/>
  <c r="G336" i="4"/>
  <c r="G431" i="21"/>
  <c r="G431" i="4"/>
  <c r="D193" i="21"/>
  <c r="D193" i="4"/>
  <c r="G505" i="21"/>
  <c r="G505" i="4"/>
  <c r="D97" i="21"/>
  <c r="D97" i="4"/>
  <c r="D323" i="21"/>
  <c r="D323" i="4"/>
  <c r="D475" i="21"/>
  <c r="D475" i="4"/>
  <c r="D160" i="4"/>
  <c r="D160" i="21"/>
  <c r="G591" i="21"/>
  <c r="G591" i="4"/>
  <c r="D128" i="21"/>
  <c r="D128" i="4"/>
  <c r="D203" i="21"/>
  <c r="D203" i="4"/>
  <c r="G128" i="21"/>
  <c r="G128" i="4"/>
  <c r="G234" i="21"/>
  <c r="G234" i="4"/>
  <c r="G443" i="21"/>
  <c r="G443" i="4"/>
  <c r="G571" i="21"/>
  <c r="G571" i="4"/>
  <c r="G428" i="21"/>
  <c r="G428" i="4"/>
  <c r="G372" i="21"/>
  <c r="G372" i="4"/>
  <c r="D132" i="21"/>
  <c r="D132" i="4"/>
  <c r="D260" i="21"/>
  <c r="D260" i="4"/>
  <c r="D388" i="21"/>
  <c r="D388" i="4"/>
  <c r="D516" i="21"/>
  <c r="D516" i="4"/>
  <c r="G93" i="21"/>
  <c r="G93" i="4"/>
  <c r="G221" i="21"/>
  <c r="G221" i="4"/>
  <c r="G349" i="21"/>
  <c r="G349" i="4"/>
  <c r="G477" i="21"/>
  <c r="G477" i="4"/>
  <c r="G605" i="21"/>
  <c r="G605" i="4"/>
  <c r="D69" i="21"/>
  <c r="D69" i="4"/>
  <c r="D197" i="21"/>
  <c r="D197" i="4"/>
  <c r="D325" i="21"/>
  <c r="D325" i="4"/>
  <c r="D453" i="21"/>
  <c r="D453" i="4"/>
  <c r="D581" i="21"/>
  <c r="D581" i="4"/>
  <c r="G502" i="4"/>
  <c r="G502" i="21"/>
  <c r="G280" i="21"/>
  <c r="G280" i="4"/>
  <c r="G103" i="21"/>
  <c r="G103" i="4"/>
  <c r="D614" i="21"/>
  <c r="D614" i="4"/>
  <c r="D368" i="21"/>
  <c r="D368" i="4"/>
  <c r="D176" i="21"/>
  <c r="D176" i="4"/>
  <c r="D207" i="4"/>
  <c r="D207" i="21"/>
  <c r="G481" i="21"/>
  <c r="G481" i="4"/>
  <c r="D240" i="21"/>
  <c r="D240" i="4"/>
  <c r="D576" i="21"/>
  <c r="D576" i="4"/>
  <c r="D342" i="21"/>
  <c r="D342" i="4"/>
  <c r="D630" i="21"/>
  <c r="D630" i="4"/>
  <c r="G378" i="21"/>
  <c r="G378" i="4"/>
  <c r="G185" i="21"/>
  <c r="G185" i="4"/>
  <c r="D479" i="4"/>
  <c r="D479" i="21"/>
  <c r="D263" i="21"/>
  <c r="D263" i="4"/>
  <c r="D416" i="21"/>
  <c r="D416" i="4"/>
  <c r="D387" i="21"/>
  <c r="D387" i="4"/>
  <c r="G288" i="4"/>
  <c r="G288" i="21"/>
  <c r="G204" i="21"/>
  <c r="G204" i="4"/>
  <c r="G108" i="21"/>
  <c r="G108" i="4"/>
  <c r="D447" i="4"/>
  <c r="D447" i="21"/>
  <c r="G210" i="21"/>
  <c r="G210" i="4"/>
  <c r="G286" i="4"/>
  <c r="G286" i="21"/>
  <c r="G174" i="4"/>
  <c r="G174" i="21"/>
  <c r="D129" i="21"/>
  <c r="D129" i="4"/>
  <c r="D542" i="21"/>
  <c r="D542" i="4"/>
  <c r="D337" i="21"/>
  <c r="D337" i="4"/>
  <c r="G97" i="21"/>
  <c r="G97" i="4"/>
  <c r="G473" i="21"/>
  <c r="G473" i="4"/>
  <c r="G350" i="4"/>
  <c r="G350" i="21"/>
  <c r="D403" i="21"/>
  <c r="D403" i="4"/>
  <c r="D587" i="21"/>
  <c r="D587" i="4"/>
  <c r="G172" i="21"/>
  <c r="G172" i="4"/>
  <c r="G640" i="21"/>
  <c r="G640" i="4"/>
  <c r="D473" i="21"/>
  <c r="D473" i="4"/>
  <c r="D374" i="21"/>
  <c r="D374" i="4"/>
  <c r="G124" i="21"/>
  <c r="G124" i="4"/>
  <c r="G451" i="21"/>
  <c r="G451" i="4"/>
  <c r="G485" i="21"/>
  <c r="G485" i="4"/>
  <c r="G486" i="21"/>
  <c r="G486" i="4"/>
  <c r="D328" i="21"/>
  <c r="D328" i="4"/>
  <c r="G175" i="21"/>
  <c r="G175" i="4"/>
  <c r="G258" i="21"/>
  <c r="G258" i="4"/>
  <c r="D96" i="21"/>
  <c r="D96" i="4"/>
  <c r="G104" i="21"/>
  <c r="G104" i="4"/>
  <c r="G272" i="21"/>
  <c r="G272" i="4"/>
  <c r="G601" i="21"/>
  <c r="G601" i="4"/>
  <c r="D169" i="21"/>
  <c r="D169" i="4"/>
  <c r="D222" i="21"/>
  <c r="D222" i="4"/>
  <c r="D427" i="21"/>
  <c r="D427" i="4"/>
  <c r="D359" i="4"/>
  <c r="D359" i="21"/>
  <c r="D294" i="21"/>
  <c r="D294" i="4"/>
  <c r="D640" i="21"/>
  <c r="D640" i="4"/>
  <c r="D617" i="21"/>
  <c r="D617" i="4"/>
  <c r="D274" i="21"/>
  <c r="D274" i="4"/>
  <c r="G75" i="21"/>
  <c r="G75" i="4"/>
  <c r="G331" i="21"/>
  <c r="G331" i="4"/>
  <c r="G587" i="21"/>
  <c r="G587" i="4"/>
  <c r="G492" i="21"/>
  <c r="G492" i="4"/>
  <c r="D148" i="21"/>
  <c r="D148" i="4"/>
  <c r="D276" i="21"/>
  <c r="D276" i="4"/>
  <c r="D404" i="21"/>
  <c r="D404" i="4"/>
  <c r="D532" i="21"/>
  <c r="D532" i="4"/>
  <c r="G300" i="21"/>
  <c r="G300" i="4"/>
  <c r="G109" i="21"/>
  <c r="G109" i="4"/>
  <c r="G237" i="21"/>
  <c r="G237" i="4"/>
  <c r="G365" i="21"/>
  <c r="G365" i="4"/>
  <c r="G493" i="21"/>
  <c r="G493" i="4"/>
  <c r="G621" i="21"/>
  <c r="G621" i="4"/>
  <c r="D85" i="21"/>
  <c r="D85" i="4"/>
  <c r="D213" i="21"/>
  <c r="D213" i="4"/>
  <c r="D341" i="21"/>
  <c r="D341" i="4"/>
  <c r="D469" i="21"/>
  <c r="D469" i="4"/>
  <c r="D597" i="21"/>
  <c r="D597" i="4"/>
  <c r="G470" i="4"/>
  <c r="G470" i="21"/>
  <c r="G255" i="21"/>
  <c r="G255" i="4"/>
  <c r="G81" i="21"/>
  <c r="G81" i="4"/>
  <c r="D579" i="21"/>
  <c r="D579" i="4"/>
  <c r="D343" i="21"/>
  <c r="D343" i="4"/>
  <c r="D154" i="21"/>
  <c r="D154" i="4"/>
  <c r="M62" i="11"/>
  <c r="M46" i="11"/>
  <c r="M30" i="11"/>
  <c r="M51" i="10"/>
  <c r="M35" i="10"/>
  <c r="M75" i="26"/>
  <c r="M59" i="26"/>
  <c r="M43" i="26"/>
  <c r="M27" i="26"/>
  <c r="M69" i="4"/>
  <c r="M61" i="11"/>
  <c r="M45" i="11"/>
  <c r="M29" i="11"/>
  <c r="M50" i="10"/>
  <c r="M34" i="10"/>
  <c r="M74" i="26"/>
  <c r="M58" i="26"/>
  <c r="M42" i="26"/>
  <c r="M26" i="26"/>
  <c r="M68" i="4"/>
  <c r="M60" i="11"/>
  <c r="M44" i="11"/>
  <c r="M28" i="11"/>
  <c r="M49" i="10"/>
  <c r="M33" i="10"/>
  <c r="M73" i="26"/>
  <c r="M57" i="26"/>
  <c r="M41" i="26"/>
  <c r="M25" i="26"/>
  <c r="M59" i="11"/>
  <c r="M43" i="11"/>
  <c r="M27" i="11"/>
  <c r="M48" i="10"/>
  <c r="M32" i="10"/>
  <c r="M72" i="26"/>
  <c r="M56" i="26"/>
  <c r="M40" i="26"/>
  <c r="M24" i="26"/>
  <c r="M74" i="11"/>
  <c r="M58" i="11"/>
  <c r="M42" i="11"/>
  <c r="M26" i="11"/>
  <c r="M47" i="10"/>
  <c r="M31" i="10"/>
  <c r="M71" i="26"/>
  <c r="M55" i="26"/>
  <c r="M39" i="26"/>
  <c r="M65" i="4"/>
  <c r="M73" i="11"/>
  <c r="M57" i="11"/>
  <c r="M41" i="11"/>
  <c r="M25" i="11"/>
  <c r="M46" i="10"/>
  <c r="M30" i="10"/>
  <c r="M70" i="26"/>
  <c r="M54" i="26"/>
  <c r="M38" i="26"/>
  <c r="M64" i="4"/>
  <c r="P34" i="27"/>
  <c r="M72" i="11"/>
  <c r="M56" i="11"/>
  <c r="M40" i="11"/>
  <c r="M45" i="10"/>
  <c r="M29" i="10"/>
  <c r="M69" i="26"/>
  <c r="M53" i="26"/>
  <c r="M37" i="26"/>
  <c r="P33" i="27"/>
  <c r="M71" i="11"/>
  <c r="M55" i="11"/>
  <c r="M39" i="11"/>
  <c r="M44" i="10"/>
  <c r="M28" i="10"/>
  <c r="M68" i="26"/>
  <c r="M52" i="26"/>
  <c r="M36" i="26"/>
  <c r="P32" i="27"/>
  <c r="M70" i="11"/>
  <c r="M54" i="11"/>
  <c r="M38" i="11"/>
  <c r="M59" i="10"/>
  <c r="M43" i="10"/>
  <c r="M27" i="10"/>
  <c r="M67" i="26"/>
  <c r="M51" i="26"/>
  <c r="M35" i="26"/>
  <c r="M61" i="4"/>
  <c r="P31" i="27"/>
  <c r="M69" i="11"/>
  <c r="M53" i="11"/>
  <c r="M37" i="11"/>
  <c r="M58" i="10"/>
  <c r="M42" i="10"/>
  <c r="M26" i="10"/>
  <c r="M66" i="26"/>
  <c r="M50" i="26"/>
  <c r="M34" i="26"/>
  <c r="P34" i="4"/>
  <c r="P30" i="27"/>
  <c r="M68" i="11"/>
  <c r="M52" i="11"/>
  <c r="M36" i="11"/>
  <c r="M57" i="10"/>
  <c r="M41" i="10"/>
  <c r="M25" i="10"/>
  <c r="M65" i="26"/>
  <c r="M49" i="26"/>
  <c r="M33" i="26"/>
  <c r="P29" i="27"/>
  <c r="M67" i="11"/>
  <c r="M51" i="11"/>
  <c r="M35" i="11"/>
  <c r="M56" i="10"/>
  <c r="M40" i="10"/>
  <c r="M64" i="26"/>
  <c r="M48" i="26"/>
  <c r="M32" i="26"/>
  <c r="P28" i="27"/>
  <c r="M66" i="11"/>
  <c r="M50" i="11"/>
  <c r="M34" i="11"/>
  <c r="M55" i="10"/>
  <c r="M39" i="10"/>
  <c r="M63" i="26"/>
  <c r="M47" i="26"/>
  <c r="M31" i="26"/>
  <c r="P25" i="27"/>
  <c r="M63" i="11"/>
  <c r="M47" i="11"/>
  <c r="M31" i="11"/>
  <c r="M52" i="10"/>
  <c r="M36" i="10"/>
  <c r="M76" i="26"/>
  <c r="M60" i="26"/>
  <c r="M44" i="26"/>
  <c r="M28" i="26"/>
  <c r="M38" i="10"/>
  <c r="M67" i="4"/>
  <c r="M47" i="4"/>
  <c r="M37" i="10"/>
  <c r="M66" i="4"/>
  <c r="M39" i="4"/>
  <c r="M63" i="4"/>
  <c r="M38" i="4"/>
  <c r="P27" i="27"/>
  <c r="M78" i="26"/>
  <c r="M62" i="4"/>
  <c r="M35" i="4"/>
  <c r="P26" i="27"/>
  <c r="M77" i="26"/>
  <c r="M60" i="4"/>
  <c r="M34" i="4"/>
  <c r="M62" i="26"/>
  <c r="M59" i="4"/>
  <c r="M26" i="4"/>
  <c r="M61" i="26"/>
  <c r="M58" i="4"/>
  <c r="M25" i="4"/>
  <c r="M65" i="11"/>
  <c r="M46" i="26"/>
  <c r="G68" i="21"/>
  <c r="M57" i="4"/>
  <c r="M78" i="4"/>
  <c r="M64" i="11"/>
  <c r="M45" i="26"/>
  <c r="M56" i="4"/>
  <c r="M77" i="4"/>
  <c r="M49" i="11"/>
  <c r="M30" i="26"/>
  <c r="M55" i="4"/>
  <c r="M76" i="4"/>
  <c r="M48" i="11"/>
  <c r="M29" i="26"/>
  <c r="P25" i="4"/>
  <c r="M54" i="4"/>
  <c r="M75" i="4"/>
  <c r="M33" i="11"/>
  <c r="M74" i="4"/>
  <c r="M53" i="4"/>
  <c r="M32" i="11"/>
  <c r="M53" i="10"/>
  <c r="M70" i="4"/>
  <c r="M48" i="4"/>
  <c r="M73" i="4"/>
  <c r="M72" i="4"/>
  <c r="M71" i="4"/>
  <c r="M54" i="10"/>
  <c r="M52" i="4"/>
  <c r="M51" i="4"/>
  <c r="M49" i="4"/>
  <c r="G68" i="4"/>
  <c r="G450" i="21"/>
  <c r="G450" i="4"/>
  <c r="G208" i="21"/>
  <c r="G208" i="4"/>
  <c r="D544" i="21"/>
  <c r="D544" i="4"/>
  <c r="D315" i="21"/>
  <c r="D315" i="4"/>
  <c r="G592" i="21"/>
  <c r="G592" i="4"/>
  <c r="G353" i="21"/>
  <c r="G353" i="4"/>
  <c r="D163" i="21"/>
  <c r="D163" i="4"/>
  <c r="G448" i="21"/>
  <c r="G448" i="4"/>
  <c r="G239" i="21"/>
  <c r="G239" i="4"/>
  <c r="D336" i="21"/>
  <c r="D336" i="4"/>
  <c r="D234" i="21"/>
  <c r="D234" i="4"/>
  <c r="G225" i="21"/>
  <c r="G225" i="4"/>
  <c r="G119" i="21"/>
  <c r="G119" i="4"/>
  <c r="G527" i="21"/>
  <c r="G527" i="4"/>
  <c r="D363" i="21"/>
  <c r="D363" i="4"/>
  <c r="G311" i="21"/>
  <c r="G311" i="4"/>
  <c r="G216" i="21"/>
  <c r="G216" i="4"/>
  <c r="G417" i="21"/>
  <c r="G417" i="4"/>
  <c r="D74" i="21"/>
  <c r="D74" i="4"/>
  <c r="G446" i="4"/>
  <c r="G446" i="21"/>
  <c r="G182" i="4"/>
  <c r="G182" i="21"/>
  <c r="G87" i="21"/>
  <c r="G87" i="4"/>
  <c r="G537" i="21"/>
  <c r="G537" i="4"/>
  <c r="G262" i="4"/>
  <c r="G262" i="21"/>
  <c r="G456" i="21"/>
  <c r="G456" i="4"/>
  <c r="D601" i="21"/>
  <c r="D601" i="4"/>
  <c r="G180" i="21"/>
  <c r="G180" i="4"/>
  <c r="D632" i="21"/>
  <c r="D632" i="4"/>
  <c r="G579" i="21"/>
  <c r="G579" i="4"/>
  <c r="D91" i="21"/>
  <c r="D91" i="4"/>
  <c r="G367" i="21"/>
  <c r="G367" i="4"/>
  <c r="D375" i="4"/>
  <c r="D375" i="21"/>
  <c r="G338" i="21"/>
  <c r="G338" i="4"/>
  <c r="G138" i="21"/>
  <c r="G138" i="4"/>
  <c r="D248" i="21"/>
  <c r="D248" i="4"/>
  <c r="G298" i="21"/>
  <c r="G298" i="4"/>
  <c r="G494" i="21"/>
  <c r="G494" i="4"/>
  <c r="G376" i="21"/>
  <c r="G376" i="4"/>
  <c r="D360" i="21"/>
  <c r="D360" i="4"/>
  <c r="D583" i="4"/>
  <c r="D583" i="21"/>
  <c r="G359" i="21"/>
  <c r="G359" i="4"/>
  <c r="G223" i="21"/>
  <c r="G223" i="4"/>
  <c r="G487" i="21"/>
  <c r="G487" i="4"/>
  <c r="D518" i="21"/>
  <c r="D518" i="4"/>
  <c r="D113" i="21"/>
  <c r="D113" i="4"/>
  <c r="D489" i="21"/>
  <c r="D489" i="4"/>
  <c r="G554" i="21"/>
  <c r="G554" i="4"/>
  <c r="D402" i="21"/>
  <c r="D402" i="4"/>
  <c r="D530" i="21"/>
  <c r="D530" i="4"/>
  <c r="G203" i="21"/>
  <c r="G203" i="4"/>
  <c r="G459" i="21"/>
  <c r="G459" i="4"/>
  <c r="G420" i="21"/>
  <c r="G420" i="4"/>
  <c r="D584" i="21"/>
  <c r="D584" i="4"/>
  <c r="D347" i="21"/>
  <c r="D347" i="4"/>
  <c r="D159" i="21"/>
  <c r="D159" i="4"/>
  <c r="D567" i="4"/>
  <c r="D567" i="21"/>
  <c r="D200" i="21"/>
  <c r="D200" i="4"/>
  <c r="G334" i="4"/>
  <c r="G334" i="21"/>
  <c r="D414" i="21"/>
  <c r="D414" i="4"/>
  <c r="D211" i="21"/>
  <c r="D211" i="4"/>
  <c r="D334" i="21"/>
  <c r="D334" i="4"/>
  <c r="G455" i="21"/>
  <c r="G455" i="4"/>
  <c r="D502" i="21"/>
  <c r="D502" i="4"/>
  <c r="D280" i="21"/>
  <c r="D280" i="4"/>
  <c r="D103" i="21"/>
  <c r="D103" i="4"/>
  <c r="G625" i="21"/>
  <c r="G625" i="4"/>
  <c r="D497" i="21"/>
  <c r="D497" i="4"/>
  <c r="D625" i="21"/>
  <c r="D625" i="4"/>
  <c r="G562" i="21"/>
  <c r="G562" i="4"/>
  <c r="D282" i="21"/>
  <c r="D282" i="4"/>
  <c r="D410" i="21"/>
  <c r="D410" i="4"/>
  <c r="D538" i="21"/>
  <c r="D538" i="4"/>
  <c r="G83" i="21"/>
  <c r="G83" i="4"/>
  <c r="G211" i="21"/>
  <c r="G211" i="4"/>
  <c r="G339" i="21"/>
  <c r="G339" i="4"/>
  <c r="G467" i="21"/>
  <c r="G467" i="4"/>
  <c r="G595" i="21"/>
  <c r="G595" i="4"/>
  <c r="G524" i="21"/>
  <c r="G524" i="4"/>
  <c r="G452" i="21"/>
  <c r="G452" i="4"/>
  <c r="D156" i="21"/>
  <c r="D156" i="4"/>
  <c r="D284" i="21"/>
  <c r="D284" i="4"/>
  <c r="D412" i="21"/>
  <c r="D412" i="4"/>
  <c r="D540" i="21"/>
  <c r="D540" i="4"/>
  <c r="G332" i="21"/>
  <c r="G332" i="4"/>
  <c r="G117" i="21"/>
  <c r="G117" i="4"/>
  <c r="G245" i="21"/>
  <c r="G245" i="4"/>
  <c r="G373" i="21"/>
  <c r="G373" i="4"/>
  <c r="G501" i="21"/>
  <c r="G501" i="4"/>
  <c r="G629" i="21"/>
  <c r="G629" i="4"/>
  <c r="D93" i="21"/>
  <c r="D93" i="4"/>
  <c r="D221" i="21"/>
  <c r="D221" i="4"/>
  <c r="D349" i="21"/>
  <c r="D349" i="4"/>
  <c r="D477" i="21"/>
  <c r="D477" i="4"/>
  <c r="D605" i="21"/>
  <c r="D605" i="4"/>
  <c r="G454" i="4"/>
  <c r="G454" i="21"/>
  <c r="D241" i="21"/>
  <c r="D241" i="4"/>
  <c r="G71" i="21"/>
  <c r="G71" i="4"/>
  <c r="D563" i="21"/>
  <c r="D563" i="4"/>
  <c r="D329" i="21"/>
  <c r="D329" i="4"/>
  <c r="D144" i="4"/>
  <c r="D144" i="21"/>
  <c r="D131" i="21"/>
  <c r="D131" i="4"/>
  <c r="G438" i="4"/>
  <c r="G438" i="21"/>
  <c r="G186" i="21"/>
  <c r="G186" i="4"/>
  <c r="D528" i="21"/>
  <c r="D528" i="4"/>
  <c r="D303" i="21"/>
  <c r="D303" i="4"/>
  <c r="G576" i="21"/>
  <c r="G576" i="4"/>
  <c r="G342" i="4"/>
  <c r="G342" i="21"/>
  <c r="G143" i="21"/>
  <c r="G143" i="4"/>
  <c r="G433" i="21"/>
  <c r="G433" i="4"/>
  <c r="D226" i="21"/>
  <c r="D226" i="4"/>
  <c r="G297" i="21"/>
  <c r="G297" i="4"/>
  <c r="G194" i="21"/>
  <c r="G194" i="4"/>
  <c r="D262" i="21"/>
  <c r="D262" i="4"/>
  <c r="D523" i="21"/>
  <c r="D523" i="4"/>
  <c r="G326" i="21"/>
  <c r="G326" i="4"/>
  <c r="G151" i="21"/>
  <c r="G151" i="4"/>
  <c r="G192" i="21"/>
  <c r="G192" i="4"/>
  <c r="D171" i="21"/>
  <c r="D171" i="4"/>
  <c r="G391" i="21"/>
  <c r="G391" i="4"/>
  <c r="D400" i="21"/>
  <c r="D400" i="4"/>
  <c r="G590" i="4"/>
  <c r="G590" i="21"/>
  <c r="G479" i="21"/>
  <c r="G479" i="4"/>
  <c r="G585" i="21"/>
  <c r="G585" i="4"/>
  <c r="D191" i="21"/>
  <c r="D191" i="4"/>
  <c r="D135" i="21"/>
  <c r="D135" i="4"/>
  <c r="G315" i="21"/>
  <c r="G315" i="4"/>
  <c r="G441" i="21"/>
  <c r="G441" i="4"/>
  <c r="D609" i="21"/>
  <c r="D609" i="4"/>
  <c r="G460" i="21"/>
  <c r="G460" i="4"/>
  <c r="G229" i="21"/>
  <c r="G229" i="4"/>
  <c r="D461" i="21"/>
  <c r="D461" i="4"/>
  <c r="G132" i="21"/>
  <c r="G132" i="4"/>
  <c r="G250" i="21"/>
  <c r="G250" i="4"/>
  <c r="D335" i="21"/>
  <c r="D335" i="4"/>
  <c r="D551" i="21"/>
  <c r="D551" i="4"/>
  <c r="G306" i="21"/>
  <c r="G306" i="4"/>
  <c r="G201" i="21"/>
  <c r="G201" i="4"/>
  <c r="D307" i="21"/>
  <c r="D307" i="4"/>
  <c r="G425" i="21"/>
  <c r="G425" i="4"/>
  <c r="D486" i="21"/>
  <c r="D486" i="4"/>
  <c r="D267" i="21"/>
  <c r="D267" i="4"/>
  <c r="G92" i="21"/>
  <c r="G92" i="4"/>
  <c r="G633" i="21"/>
  <c r="G633" i="4"/>
  <c r="D505" i="21"/>
  <c r="D505" i="4"/>
  <c r="D633" i="21"/>
  <c r="D633" i="4"/>
  <c r="G570" i="21"/>
  <c r="G570" i="4"/>
  <c r="D290" i="21"/>
  <c r="D290" i="4"/>
  <c r="D418" i="21"/>
  <c r="D418" i="4"/>
  <c r="D546" i="21"/>
  <c r="D546" i="4"/>
  <c r="G91" i="21"/>
  <c r="G91" i="4"/>
  <c r="G219" i="21"/>
  <c r="G219" i="4"/>
  <c r="G347" i="21"/>
  <c r="G347" i="4"/>
  <c r="G475" i="21"/>
  <c r="G475" i="4"/>
  <c r="G603" i="21"/>
  <c r="G603" i="4"/>
  <c r="G540" i="21"/>
  <c r="G540" i="4"/>
  <c r="G484" i="21"/>
  <c r="G484" i="4"/>
  <c r="D164" i="21"/>
  <c r="D164" i="4"/>
  <c r="D292" i="21"/>
  <c r="D292" i="4"/>
  <c r="D420" i="21"/>
  <c r="D420" i="4"/>
  <c r="D548" i="21"/>
  <c r="D548" i="4"/>
  <c r="G356" i="21"/>
  <c r="G356" i="4"/>
  <c r="G125" i="21"/>
  <c r="G125" i="4"/>
  <c r="G253" i="21"/>
  <c r="G253" i="4"/>
  <c r="G381" i="21"/>
  <c r="G381" i="4"/>
  <c r="G509" i="21"/>
  <c r="G509" i="4"/>
  <c r="G637" i="21"/>
  <c r="G637" i="4"/>
  <c r="D101" i="21"/>
  <c r="D101" i="4"/>
  <c r="D229" i="21"/>
  <c r="D229" i="4"/>
  <c r="D357" i="21"/>
  <c r="D357" i="4"/>
  <c r="D485" i="21"/>
  <c r="D485" i="4"/>
  <c r="D613" i="21"/>
  <c r="D613" i="4"/>
  <c r="G439" i="21"/>
  <c r="G439" i="4"/>
  <c r="G231" i="21"/>
  <c r="G231" i="4"/>
  <c r="G254" i="4"/>
  <c r="G254" i="21"/>
  <c r="D547" i="21"/>
  <c r="D547" i="4"/>
  <c r="D318" i="21"/>
  <c r="D318" i="4"/>
  <c r="D134" i="21"/>
  <c r="D134" i="4"/>
  <c r="G89" i="21"/>
  <c r="G89" i="4"/>
  <c r="G423" i="21"/>
  <c r="G423" i="4"/>
  <c r="G176" i="21"/>
  <c r="G176" i="4"/>
  <c r="D512" i="21"/>
  <c r="D512" i="4"/>
  <c r="D289" i="21"/>
  <c r="D289" i="4"/>
  <c r="G560" i="21"/>
  <c r="G560" i="4"/>
  <c r="G328" i="4"/>
  <c r="G328" i="21"/>
  <c r="G111" i="21"/>
  <c r="G111" i="4"/>
  <c r="D419" i="21"/>
  <c r="D419" i="4"/>
  <c r="D216" i="21"/>
  <c r="D216" i="4"/>
  <c r="D259" i="21"/>
  <c r="D259" i="4"/>
  <c r="D299" i="21"/>
  <c r="D299" i="4"/>
  <c r="G170" i="21"/>
  <c r="G170" i="4"/>
  <c r="G463" i="21"/>
  <c r="G463" i="4"/>
  <c r="G226" i="21"/>
  <c r="G226" i="4"/>
  <c r="D286" i="21"/>
  <c r="D286" i="4"/>
  <c r="G575" i="21"/>
  <c r="G575" i="4"/>
  <c r="G161" i="21"/>
  <c r="G161" i="4"/>
  <c r="D603" i="21"/>
  <c r="D603" i="4"/>
  <c r="G158" i="4"/>
  <c r="G158" i="21"/>
  <c r="G361" i="21"/>
  <c r="G361" i="4"/>
  <c r="G386" i="21"/>
  <c r="G386" i="4"/>
  <c r="D539" i="21"/>
  <c r="D539" i="4"/>
  <c r="G432" i="21"/>
  <c r="G432" i="4"/>
  <c r="G206" i="4"/>
  <c r="G206" i="21"/>
  <c r="D321" i="21"/>
  <c r="D321" i="4"/>
  <c r="D535" i="4"/>
  <c r="D535" i="21"/>
  <c r="D639" i="4"/>
  <c r="D639" i="21"/>
  <c r="D179" i="21"/>
  <c r="D179" i="4"/>
  <c r="D281" i="21"/>
  <c r="D281" i="4"/>
  <c r="G384" i="21"/>
  <c r="G384" i="4"/>
  <c r="D470" i="21"/>
  <c r="D470" i="4"/>
  <c r="D255" i="21"/>
  <c r="D255" i="4"/>
  <c r="D81" i="21"/>
  <c r="D81" i="4"/>
  <c r="G641" i="21"/>
  <c r="G641" i="4"/>
  <c r="D513" i="21"/>
  <c r="D513" i="4"/>
  <c r="D641" i="21"/>
  <c r="D641" i="4"/>
  <c r="G578" i="21"/>
  <c r="G578" i="4"/>
  <c r="D298" i="21"/>
  <c r="D298" i="4"/>
  <c r="D426" i="21"/>
  <c r="D426" i="4"/>
  <c r="D554" i="21"/>
  <c r="D554" i="4"/>
  <c r="G99" i="21"/>
  <c r="G99" i="4"/>
  <c r="G227" i="21"/>
  <c r="G227" i="4"/>
  <c r="G355" i="21"/>
  <c r="G355" i="4"/>
  <c r="G483" i="21"/>
  <c r="G483" i="4"/>
  <c r="G611" i="21"/>
  <c r="G611" i="4"/>
  <c r="G572" i="21"/>
  <c r="G572" i="4"/>
  <c r="G516" i="21"/>
  <c r="G516" i="4"/>
  <c r="D172" i="21"/>
  <c r="D172" i="4"/>
  <c r="D300" i="21"/>
  <c r="D300" i="4"/>
  <c r="D428" i="21"/>
  <c r="D428" i="4"/>
  <c r="D556" i="21"/>
  <c r="D556" i="4"/>
  <c r="G388" i="21"/>
  <c r="G388" i="4"/>
  <c r="G133" i="21"/>
  <c r="G133" i="4"/>
  <c r="G261" i="21"/>
  <c r="G261" i="4"/>
  <c r="G389" i="21"/>
  <c r="G389" i="4"/>
  <c r="G517" i="21"/>
  <c r="G517" i="4"/>
  <c r="D109" i="21"/>
  <c r="D109" i="4"/>
  <c r="D237" i="21"/>
  <c r="D237" i="4"/>
  <c r="D365" i="21"/>
  <c r="D365" i="4"/>
  <c r="D493" i="21"/>
  <c r="D493" i="4"/>
  <c r="D621" i="21"/>
  <c r="D621" i="4"/>
  <c r="G424" i="21"/>
  <c r="G424" i="4"/>
  <c r="D219" i="21"/>
  <c r="D219" i="4"/>
  <c r="G166" i="21"/>
  <c r="G166" i="4"/>
  <c r="D531" i="21"/>
  <c r="D531" i="4"/>
  <c r="D304" i="21"/>
  <c r="D304" i="4"/>
  <c r="D122" i="21"/>
  <c r="D122" i="4"/>
  <c r="D152" i="4"/>
  <c r="D152" i="21"/>
  <c r="G408" i="21"/>
  <c r="G408" i="4"/>
  <c r="G144" i="4"/>
  <c r="G144" i="21"/>
  <c r="D496" i="21"/>
  <c r="D496" i="4"/>
  <c r="D278" i="21"/>
  <c r="D278" i="4"/>
  <c r="G544" i="21"/>
  <c r="G544" i="4"/>
  <c r="G314" i="21"/>
  <c r="G314" i="4"/>
  <c r="D130" i="21"/>
  <c r="D130" i="4"/>
  <c r="D406" i="21"/>
  <c r="D406" i="4"/>
  <c r="D206" i="21"/>
  <c r="D206" i="4"/>
  <c r="D225" i="21"/>
  <c r="D225" i="4"/>
  <c r="D139" i="21"/>
  <c r="D139" i="4"/>
  <c r="D607" i="4"/>
  <c r="D607" i="21"/>
  <c r="G607" i="21"/>
  <c r="G607" i="4"/>
  <c r="G249" i="21"/>
  <c r="G249" i="4"/>
  <c r="G150" i="4"/>
  <c r="G150" i="21"/>
  <c r="G130" i="21"/>
  <c r="G130" i="4"/>
  <c r="G543" i="21"/>
  <c r="G543" i="4"/>
  <c r="D151" i="21"/>
  <c r="D151" i="4"/>
  <c r="G313" i="21"/>
  <c r="G313" i="4"/>
  <c r="G178" i="21"/>
  <c r="G178" i="4"/>
  <c r="G489" i="21"/>
  <c r="G489" i="4"/>
  <c r="G390" i="4"/>
  <c r="G390" i="21"/>
  <c r="G526" i="4"/>
  <c r="G526" i="21"/>
  <c r="G440" i="21"/>
  <c r="G440" i="4"/>
  <c r="D624" i="21"/>
  <c r="D624" i="4"/>
  <c r="G622" i="21"/>
  <c r="G622" i="4"/>
  <c r="D384" i="21"/>
  <c r="D384" i="4"/>
  <c r="D394" i="21"/>
  <c r="D394" i="4"/>
  <c r="G101" i="21"/>
  <c r="G101" i="4"/>
  <c r="D589" i="21"/>
  <c r="D589" i="4"/>
  <c r="G465" i="21"/>
  <c r="G465" i="4"/>
  <c r="D463" i="4"/>
  <c r="D463" i="21"/>
  <c r="D568" i="21"/>
  <c r="D568" i="4"/>
  <c r="G148" i="21"/>
  <c r="G148" i="4"/>
  <c r="D178" i="21"/>
  <c r="D178" i="4"/>
  <c r="D399" i="4"/>
  <c r="D399" i="21"/>
  <c r="D552" i="21"/>
  <c r="D552" i="4"/>
  <c r="D137" i="21"/>
  <c r="D137" i="4"/>
  <c r="D158" i="21"/>
  <c r="D158" i="4"/>
  <c r="G385" i="21"/>
  <c r="G385" i="4"/>
  <c r="D536" i="21"/>
  <c r="D536" i="4"/>
  <c r="D310" i="21"/>
  <c r="D310" i="4"/>
  <c r="D127" i="21"/>
  <c r="D127" i="4"/>
  <c r="D503" i="4"/>
  <c r="D503" i="21"/>
  <c r="D136" i="21"/>
  <c r="D136" i="4"/>
  <c r="D619" i="21"/>
  <c r="D619" i="4"/>
  <c r="G374" i="4"/>
  <c r="G374" i="21"/>
  <c r="G169" i="21"/>
  <c r="G169" i="4"/>
  <c r="D256" i="21"/>
  <c r="D256" i="4"/>
  <c r="G345" i="21"/>
  <c r="G345" i="4"/>
  <c r="D454" i="21"/>
  <c r="D454" i="4"/>
  <c r="G242" i="21"/>
  <c r="G242" i="4"/>
  <c r="D71" i="21"/>
  <c r="D71" i="4"/>
  <c r="D393" i="21"/>
  <c r="D393" i="4"/>
  <c r="D521" i="21"/>
  <c r="D521" i="4"/>
  <c r="G458" i="21"/>
  <c r="G458" i="4"/>
  <c r="G586" i="21"/>
  <c r="G586" i="4"/>
  <c r="D306" i="21"/>
  <c r="D306" i="4"/>
  <c r="D434" i="21"/>
  <c r="D434" i="4"/>
  <c r="D562" i="21"/>
  <c r="D562" i="4"/>
  <c r="G107" i="21"/>
  <c r="G107" i="4"/>
  <c r="G235" i="21"/>
  <c r="G235" i="4"/>
  <c r="G363" i="21"/>
  <c r="G363" i="4"/>
  <c r="G491" i="21"/>
  <c r="G491" i="4"/>
  <c r="G619" i="21"/>
  <c r="G619" i="4"/>
  <c r="G580" i="21"/>
  <c r="G580" i="4"/>
  <c r="G556" i="21"/>
  <c r="G556" i="4"/>
  <c r="D180" i="21"/>
  <c r="D180" i="4"/>
  <c r="D308" i="21"/>
  <c r="D308" i="4"/>
  <c r="D436" i="21"/>
  <c r="D436" i="4"/>
  <c r="D564" i="21"/>
  <c r="D564" i="4"/>
  <c r="G412" i="21"/>
  <c r="G412" i="4"/>
  <c r="G141" i="21"/>
  <c r="G141" i="4"/>
  <c r="G269" i="21"/>
  <c r="G269" i="4"/>
  <c r="G397" i="21"/>
  <c r="G397" i="4"/>
  <c r="G525" i="21"/>
  <c r="G525" i="4"/>
  <c r="G244" i="21"/>
  <c r="G244" i="4"/>
  <c r="D117" i="21"/>
  <c r="D117" i="4"/>
  <c r="D245" i="21"/>
  <c r="D245" i="4"/>
  <c r="D373" i="21"/>
  <c r="D373" i="4"/>
  <c r="D501" i="21"/>
  <c r="D501" i="4"/>
  <c r="D629" i="21"/>
  <c r="D629" i="4"/>
  <c r="G409" i="21"/>
  <c r="G409" i="4"/>
  <c r="G209" i="21"/>
  <c r="G209" i="4"/>
  <c r="G122" i="21"/>
  <c r="G122" i="4"/>
  <c r="D515" i="21"/>
  <c r="D515" i="4"/>
  <c r="D291" i="21"/>
  <c r="D291" i="4"/>
  <c r="D112" i="21"/>
  <c r="D112" i="4"/>
  <c r="D110" i="21"/>
  <c r="D110" i="4"/>
  <c r="G393" i="21"/>
  <c r="G393" i="4"/>
  <c r="G102" i="21"/>
  <c r="G102" i="4"/>
  <c r="D480" i="21"/>
  <c r="D480" i="4"/>
  <c r="D264" i="21"/>
  <c r="D264" i="4"/>
  <c r="G528" i="21"/>
  <c r="G528" i="4"/>
  <c r="G303" i="21"/>
  <c r="G303" i="4"/>
  <c r="D98" i="21"/>
  <c r="D98" i="4"/>
  <c r="D391" i="4"/>
  <c r="D391" i="21"/>
  <c r="D184" i="21"/>
  <c r="D184" i="4"/>
  <c r="G200" i="21"/>
  <c r="G200" i="4"/>
  <c r="G418" i="21"/>
  <c r="G418" i="4"/>
  <c r="G110" i="21"/>
  <c r="G110" i="4"/>
  <c r="D558" i="21"/>
  <c r="D558" i="4"/>
  <c r="G558" i="21"/>
  <c r="G558" i="4"/>
  <c r="G222" i="4"/>
  <c r="G222" i="21"/>
  <c r="G574" i="4"/>
  <c r="G574" i="21"/>
  <c r="G106" i="21"/>
  <c r="G106" i="4"/>
  <c r="D494" i="21"/>
  <c r="D494" i="4"/>
  <c r="D431" i="21"/>
  <c r="D431" i="4"/>
  <c r="G274" i="21"/>
  <c r="G274" i="4"/>
  <c r="G377" i="21"/>
  <c r="G377" i="4"/>
  <c r="D432" i="21"/>
  <c r="D432" i="4"/>
  <c r="G351" i="21"/>
  <c r="G351" i="4"/>
  <c r="D202" i="21"/>
  <c r="D202" i="4"/>
  <c r="G594" i="21"/>
  <c r="G594" i="4"/>
  <c r="D314" i="21"/>
  <c r="D314" i="4"/>
  <c r="D442" i="21"/>
  <c r="D442" i="4"/>
  <c r="D570" i="21"/>
  <c r="D570" i="4"/>
  <c r="G115" i="21"/>
  <c r="G115" i="4"/>
  <c r="G243" i="21"/>
  <c r="G243" i="4"/>
  <c r="G371" i="21"/>
  <c r="G371" i="4"/>
  <c r="G499" i="21"/>
  <c r="G499" i="4"/>
  <c r="G627" i="21"/>
  <c r="G627" i="4"/>
  <c r="G588" i="21"/>
  <c r="G588" i="4"/>
  <c r="G628" i="21"/>
  <c r="G628" i="4"/>
  <c r="D188" i="21"/>
  <c r="D188" i="4"/>
  <c r="D316" i="21"/>
  <c r="D316" i="4"/>
  <c r="D444" i="21"/>
  <c r="D444" i="4"/>
  <c r="D572" i="21"/>
  <c r="D572" i="4"/>
  <c r="G436" i="21"/>
  <c r="G436" i="4"/>
  <c r="G149" i="21"/>
  <c r="G149" i="4"/>
  <c r="G277" i="21"/>
  <c r="G277" i="4"/>
  <c r="G405" i="21"/>
  <c r="G405" i="4"/>
  <c r="G533" i="21"/>
  <c r="G533" i="4"/>
  <c r="G284" i="21"/>
  <c r="G284" i="4"/>
  <c r="D125" i="21"/>
  <c r="D125" i="4"/>
  <c r="D253" i="21"/>
  <c r="D253" i="4"/>
  <c r="D381" i="21"/>
  <c r="D381" i="4"/>
  <c r="D509" i="21"/>
  <c r="D509" i="4"/>
  <c r="D637" i="21"/>
  <c r="D637" i="4"/>
  <c r="D395" i="21"/>
  <c r="D395" i="4"/>
  <c r="G199" i="21"/>
  <c r="G199" i="4"/>
  <c r="G90" i="21"/>
  <c r="G90" i="4"/>
  <c r="D499" i="21"/>
  <c r="D499" i="4"/>
  <c r="D279" i="21"/>
  <c r="D279" i="4"/>
  <c r="D102" i="21"/>
  <c r="D102" i="4"/>
  <c r="D631" i="4"/>
  <c r="D631" i="21"/>
  <c r="G382" i="4"/>
  <c r="G382" i="21"/>
  <c r="G70" i="21"/>
  <c r="G70" i="4"/>
  <c r="D464" i="21"/>
  <c r="D464" i="4"/>
  <c r="G252" i="21"/>
  <c r="G252" i="4"/>
  <c r="G512" i="21"/>
  <c r="G512" i="4"/>
  <c r="G289" i="21"/>
  <c r="G289" i="4"/>
  <c r="G630" i="4"/>
  <c r="G630" i="21"/>
  <c r="D377" i="21"/>
  <c r="D377" i="4"/>
  <c r="D142" i="21"/>
  <c r="D142" i="4"/>
  <c r="D170" i="21"/>
  <c r="D170" i="4"/>
  <c r="D297" i="21"/>
  <c r="D297" i="4"/>
  <c r="G86" i="21"/>
  <c r="G86" i="4"/>
  <c r="G510" i="4"/>
  <c r="G510" i="21"/>
  <c r="D507" i="21"/>
  <c r="D507" i="4"/>
  <c r="D192" i="21"/>
  <c r="D192" i="4"/>
  <c r="G146" i="21"/>
  <c r="G146" i="4"/>
  <c r="D75" i="21"/>
  <c r="D75" i="4"/>
  <c r="D446" i="21"/>
  <c r="D446" i="4"/>
  <c r="G302" i="4"/>
  <c r="G302" i="21"/>
  <c r="D247" i="21"/>
  <c r="D247" i="4"/>
  <c r="G88" i="21"/>
  <c r="G88" i="4"/>
  <c r="D390" i="21"/>
  <c r="D390" i="4"/>
  <c r="D311" i="21"/>
  <c r="D311" i="4"/>
  <c r="D87" i="21"/>
  <c r="D87" i="4"/>
  <c r="D385" i="21"/>
  <c r="D385" i="4"/>
  <c r="G567" i="21"/>
  <c r="G567" i="4"/>
  <c r="D386" i="21"/>
  <c r="D386" i="4"/>
  <c r="D599" i="4"/>
  <c r="D599" i="21"/>
  <c r="D305" i="21"/>
  <c r="D305" i="4"/>
  <c r="D522" i="21"/>
  <c r="D522" i="4"/>
  <c r="D268" i="21"/>
  <c r="D268" i="4"/>
  <c r="G357" i="21"/>
  <c r="G357" i="4"/>
  <c r="D355" i="21"/>
  <c r="D355" i="4"/>
  <c r="D520" i="21"/>
  <c r="D520" i="4"/>
  <c r="G360" i="21"/>
  <c r="G360" i="4"/>
  <c r="D232" i="21"/>
  <c r="D232" i="4"/>
  <c r="G320" i="21"/>
  <c r="G320" i="4"/>
  <c r="D439" i="4"/>
  <c r="D439" i="21"/>
  <c r="D231" i="21"/>
  <c r="D231" i="4"/>
  <c r="G218" i="21"/>
  <c r="G218" i="4"/>
  <c r="D401" i="21"/>
  <c r="D401" i="4"/>
  <c r="D529" i="21"/>
  <c r="D529" i="4"/>
  <c r="G466" i="21"/>
  <c r="G466" i="4"/>
  <c r="D504" i="21"/>
  <c r="D504" i="4"/>
  <c r="D283" i="21"/>
  <c r="D283" i="4"/>
  <c r="D105" i="21"/>
  <c r="D105" i="4"/>
  <c r="D471" i="4"/>
  <c r="D471" i="21"/>
  <c r="D94" i="21"/>
  <c r="D94" i="4"/>
  <c r="G584" i="21"/>
  <c r="G584" i="4"/>
  <c r="G346" i="21"/>
  <c r="G346" i="4"/>
  <c r="G137" i="21"/>
  <c r="G137" i="4"/>
  <c r="D210" i="21"/>
  <c r="D210" i="4"/>
  <c r="G295" i="21"/>
  <c r="G295" i="4"/>
  <c r="D424" i="21"/>
  <c r="D424" i="4"/>
  <c r="G220" i="21"/>
  <c r="G220" i="4"/>
  <c r="G134" i="4"/>
  <c r="G134" i="21"/>
  <c r="D409" i="21"/>
  <c r="D409" i="4"/>
  <c r="D537" i="21"/>
  <c r="D537" i="4"/>
  <c r="G474" i="21"/>
  <c r="G474" i="4"/>
  <c r="G602" i="21"/>
  <c r="G602" i="4"/>
  <c r="D322" i="21"/>
  <c r="D322" i="4"/>
  <c r="D450" i="21"/>
  <c r="D450" i="4"/>
  <c r="D578" i="21"/>
  <c r="D578" i="4"/>
  <c r="G123" i="21"/>
  <c r="G123" i="4"/>
  <c r="G251" i="21"/>
  <c r="G251" i="4"/>
  <c r="G379" i="21"/>
  <c r="G379" i="4"/>
  <c r="G507" i="21"/>
  <c r="G507" i="4"/>
  <c r="G635" i="21"/>
  <c r="G635" i="4"/>
  <c r="G596" i="21"/>
  <c r="G596" i="4"/>
  <c r="D68" i="21"/>
  <c r="D68" i="4"/>
  <c r="D196" i="21"/>
  <c r="D196" i="4"/>
  <c r="D324" i="21"/>
  <c r="D324" i="4"/>
  <c r="D452" i="21"/>
  <c r="D452" i="4"/>
  <c r="D580" i="21"/>
  <c r="D580" i="4"/>
  <c r="G468" i="21"/>
  <c r="G468" i="4"/>
  <c r="G157" i="21"/>
  <c r="G157" i="4"/>
  <c r="G285" i="21"/>
  <c r="G285" i="4"/>
  <c r="G413" i="21"/>
  <c r="G413" i="4"/>
  <c r="G541" i="21"/>
  <c r="G541" i="4"/>
  <c r="G324" i="21"/>
  <c r="G324" i="4"/>
  <c r="D133" i="21"/>
  <c r="D133" i="4"/>
  <c r="D261" i="21"/>
  <c r="D261" i="4"/>
  <c r="D389" i="21"/>
  <c r="D389" i="4"/>
  <c r="D517" i="21"/>
  <c r="D517" i="4"/>
  <c r="G383" i="21"/>
  <c r="G383" i="4"/>
  <c r="D187" i="21"/>
  <c r="D187" i="4"/>
  <c r="G196" i="21"/>
  <c r="G196" i="4"/>
  <c r="D483" i="21"/>
  <c r="D483" i="4"/>
  <c r="D265" i="21"/>
  <c r="D265" i="4"/>
  <c r="D90" i="21"/>
  <c r="D90" i="4"/>
  <c r="G614" i="21"/>
  <c r="G614" i="4"/>
  <c r="G368" i="21"/>
  <c r="G368" i="4"/>
  <c r="G164" i="21"/>
  <c r="G164" i="4"/>
  <c r="G449" i="21"/>
  <c r="G449" i="4"/>
  <c r="G240" i="21"/>
  <c r="G240" i="4"/>
  <c r="G496" i="21"/>
  <c r="G496" i="4"/>
  <c r="G278" i="21"/>
  <c r="G278" i="4"/>
  <c r="G608" i="21"/>
  <c r="G608" i="4"/>
  <c r="D366" i="21"/>
  <c r="D366" i="4"/>
  <c r="D88" i="21"/>
  <c r="D88" i="4"/>
  <c r="G140" i="21"/>
  <c r="G140" i="4"/>
  <c r="G142" i="21"/>
  <c r="G142" i="4"/>
  <c r="D138" i="21"/>
  <c r="D138" i="4"/>
  <c r="D459" i="21"/>
  <c r="D459" i="4"/>
  <c r="G457" i="21"/>
  <c r="G457" i="4"/>
  <c r="D161" i="21"/>
  <c r="D161" i="4"/>
  <c r="G202" i="21"/>
  <c r="G202" i="4"/>
  <c r="G352" i="21"/>
  <c r="G352" i="4"/>
  <c r="G401" i="21"/>
  <c r="G401" i="4"/>
  <c r="D150" i="21"/>
  <c r="D150" i="4"/>
  <c r="G215" i="21"/>
  <c r="G215" i="4"/>
  <c r="G232" i="21"/>
  <c r="G232" i="4"/>
  <c r="D351" i="21"/>
  <c r="D351" i="4"/>
  <c r="D272" i="21"/>
  <c r="D272" i="4"/>
  <c r="G521" i="21"/>
  <c r="G521" i="4"/>
  <c r="G414" i="4"/>
  <c r="G414" i="21"/>
  <c r="D514" i="21"/>
  <c r="D514" i="4"/>
  <c r="D534" i="21"/>
  <c r="D534" i="4"/>
  <c r="G323" i="21"/>
  <c r="G323" i="4"/>
  <c r="G276" i="21"/>
  <c r="G276" i="4"/>
  <c r="D595" i="21"/>
  <c r="D595" i="4"/>
  <c r="D296" i="21"/>
  <c r="D296" i="4"/>
  <c r="G568" i="21"/>
  <c r="G568" i="4"/>
  <c r="D209" i="21"/>
  <c r="D209" i="4"/>
  <c r="D417" i="21"/>
  <c r="D417" i="4"/>
  <c r="D545" i="21"/>
  <c r="D545" i="4"/>
  <c r="G482" i="21"/>
  <c r="G482" i="4"/>
  <c r="G610" i="21"/>
  <c r="G610" i="4"/>
  <c r="D330" i="21"/>
  <c r="D330" i="4"/>
  <c r="D458" i="21"/>
  <c r="D458" i="4"/>
  <c r="D586" i="21"/>
  <c r="D586" i="4"/>
  <c r="G131" i="21"/>
  <c r="G131" i="4"/>
  <c r="G259" i="21"/>
  <c r="G259" i="4"/>
  <c r="G387" i="21"/>
  <c r="G387" i="4"/>
  <c r="G515" i="21"/>
  <c r="G515" i="4"/>
  <c r="G604" i="21"/>
  <c r="G604" i="4"/>
  <c r="D76" i="21"/>
  <c r="D76" i="4"/>
  <c r="D204" i="21"/>
  <c r="D204" i="4"/>
  <c r="D332" i="21"/>
  <c r="D332" i="4"/>
  <c r="D460" i="21"/>
  <c r="D460" i="4"/>
  <c r="D588" i="21"/>
  <c r="D588" i="4"/>
  <c r="G500" i="21"/>
  <c r="G500" i="4"/>
  <c r="G165" i="21"/>
  <c r="G165" i="4"/>
  <c r="G293" i="21"/>
  <c r="G293" i="4"/>
  <c r="G421" i="21"/>
  <c r="G421" i="4"/>
  <c r="G549" i="21"/>
  <c r="G549" i="4"/>
  <c r="G364" i="21"/>
  <c r="G364" i="4"/>
  <c r="D141" i="21"/>
  <c r="D141" i="4"/>
  <c r="D269" i="21"/>
  <c r="D269" i="4"/>
  <c r="D397" i="21"/>
  <c r="D397" i="4"/>
  <c r="D525" i="21"/>
  <c r="D525" i="4"/>
  <c r="G615" i="21"/>
  <c r="G615" i="4"/>
  <c r="G369" i="21"/>
  <c r="G369" i="4"/>
  <c r="G177" i="21"/>
  <c r="G177" i="4"/>
  <c r="D153" i="21"/>
  <c r="D153" i="4"/>
  <c r="D467" i="21"/>
  <c r="D467" i="4"/>
  <c r="D254" i="21"/>
  <c r="D254" i="4"/>
  <c r="D80" i="21"/>
  <c r="D80" i="4"/>
  <c r="G593" i="21"/>
  <c r="G593" i="4"/>
  <c r="G354" i="21"/>
  <c r="G354" i="4"/>
  <c r="D111" i="21"/>
  <c r="D111" i="4"/>
  <c r="D435" i="21"/>
  <c r="D435" i="4"/>
  <c r="G228" i="21"/>
  <c r="G228" i="4"/>
  <c r="G480" i="21"/>
  <c r="G480" i="4"/>
  <c r="G264" i="21"/>
  <c r="G264" i="4"/>
  <c r="D591" i="4"/>
  <c r="D591" i="21"/>
  <c r="D352" i="21"/>
  <c r="D352" i="4"/>
  <c r="D627" i="21"/>
  <c r="D627" i="4"/>
  <c r="G114" i="21"/>
  <c r="G114" i="4"/>
  <c r="D622" i="21"/>
  <c r="D622" i="4"/>
  <c r="G82" i="21"/>
  <c r="G82" i="4"/>
  <c r="D415" i="4"/>
  <c r="D415" i="21"/>
  <c r="G406" i="4"/>
  <c r="G406" i="21"/>
  <c r="G136" i="21"/>
  <c r="G136" i="4"/>
  <c r="G606" i="4"/>
  <c r="G606" i="21"/>
  <c r="D214" i="21"/>
  <c r="D214" i="4"/>
  <c r="D361" i="21"/>
  <c r="D361" i="4"/>
  <c r="D430" i="21"/>
  <c r="D430" i="4"/>
  <c r="G184" i="21"/>
  <c r="G184" i="4"/>
  <c r="D571" i="21"/>
  <c r="D571" i="4"/>
  <c r="G312" i="21"/>
  <c r="G312" i="4"/>
  <c r="G238" i="21"/>
  <c r="G238" i="4"/>
  <c r="D270" i="21"/>
  <c r="D270" i="4"/>
  <c r="G195" i="21"/>
  <c r="G195" i="4"/>
  <c r="D77" i="21"/>
  <c r="D77" i="4"/>
  <c r="G609" i="21"/>
  <c r="G609" i="4"/>
  <c r="D114" i="21"/>
  <c r="D114" i="4"/>
  <c r="D72" i="21"/>
  <c r="D72" i="4"/>
  <c r="G410" i="21"/>
  <c r="G410" i="4"/>
  <c r="D257" i="21"/>
  <c r="D257" i="4"/>
  <c r="G105" i="21"/>
  <c r="G105" i="4"/>
  <c r="D398" i="21"/>
  <c r="D398" i="4"/>
  <c r="D199" i="21"/>
  <c r="D199" i="4"/>
  <c r="D425" i="21"/>
  <c r="D425" i="4"/>
  <c r="G490" i="21"/>
  <c r="G490" i="4"/>
  <c r="D338" i="21"/>
  <c r="D338" i="4"/>
  <c r="D84" i="21"/>
  <c r="D84" i="4"/>
  <c r="D340" i="21"/>
  <c r="D340" i="4"/>
  <c r="D596" i="21"/>
  <c r="D596" i="4"/>
  <c r="G173" i="21"/>
  <c r="G173" i="4"/>
  <c r="G429" i="21"/>
  <c r="G429" i="4"/>
  <c r="G557" i="21"/>
  <c r="G557" i="4"/>
  <c r="G404" i="21"/>
  <c r="G404" i="4"/>
  <c r="D149" i="21"/>
  <c r="D149" i="4"/>
  <c r="D277" i="21"/>
  <c r="D277" i="4"/>
  <c r="D405" i="21"/>
  <c r="D405" i="4"/>
  <c r="D533" i="21"/>
  <c r="D533" i="4"/>
  <c r="G598" i="4"/>
  <c r="G598" i="21"/>
  <c r="G358" i="4"/>
  <c r="G358" i="21"/>
  <c r="G167" i="21"/>
  <c r="G167" i="4"/>
  <c r="D89" i="21"/>
  <c r="D89" i="4"/>
  <c r="D451" i="21"/>
  <c r="D451" i="4"/>
  <c r="G241" i="21"/>
  <c r="G241" i="4"/>
  <c r="D70" i="21"/>
  <c r="D70" i="4"/>
  <c r="G577" i="21"/>
  <c r="G577" i="4"/>
  <c r="G343" i="21"/>
  <c r="G343" i="4"/>
  <c r="D99" i="21"/>
  <c r="D99" i="4"/>
  <c r="D422" i="21"/>
  <c r="D422" i="4"/>
  <c r="D217" i="21"/>
  <c r="D217" i="4"/>
  <c r="G464" i="21"/>
  <c r="G464" i="4"/>
  <c r="D251" i="21"/>
  <c r="D251" i="4"/>
  <c r="D575" i="4"/>
  <c r="D575" i="21"/>
  <c r="D339" i="21"/>
  <c r="D339" i="4"/>
  <c r="G624" i="21"/>
  <c r="G624" i="4"/>
  <c r="D86" i="21"/>
  <c r="D86" i="4"/>
  <c r="G559" i="21"/>
  <c r="G559" i="4"/>
  <c r="G287" i="21"/>
  <c r="G287" i="4"/>
  <c r="G370" i="21"/>
  <c r="G370" i="4"/>
  <c r="G366" i="21"/>
  <c r="G366" i="4"/>
  <c r="D106" i="21"/>
  <c r="D106" i="4"/>
  <c r="G553" i="21"/>
  <c r="G553" i="4"/>
  <c r="G72" i="21"/>
  <c r="G72" i="4"/>
  <c r="G322" i="21"/>
  <c r="G322" i="4"/>
  <c r="G263" i="21"/>
  <c r="G263" i="4"/>
  <c r="G160" i="21"/>
  <c r="G160" i="4"/>
  <c r="D590" i="21"/>
  <c r="D590" i="4"/>
  <c r="G273" i="21"/>
  <c r="G273" i="4"/>
  <c r="D182" i="21"/>
  <c r="D182" i="4"/>
  <c r="D246" i="21"/>
  <c r="D246" i="4"/>
  <c r="D258" i="21"/>
  <c r="D258" i="4"/>
  <c r="D411" i="21"/>
  <c r="D411" i="4"/>
  <c r="D266" i="21"/>
  <c r="D266" i="4"/>
  <c r="D396" i="21"/>
  <c r="D396" i="4"/>
  <c r="D333" i="21"/>
  <c r="D333" i="4"/>
  <c r="D560" i="21"/>
  <c r="D560" i="4"/>
  <c r="D95" i="21"/>
  <c r="D95" i="4"/>
  <c r="G599" i="21"/>
  <c r="G599" i="4"/>
  <c r="D472" i="21"/>
  <c r="D472" i="4"/>
  <c r="G552" i="21"/>
  <c r="G552" i="4"/>
  <c r="G321" i="21"/>
  <c r="G321" i="4"/>
  <c r="D168" i="21"/>
  <c r="D168" i="4"/>
  <c r="G398" i="4"/>
  <c r="G398" i="21"/>
  <c r="D121" i="21"/>
  <c r="D121" i="4"/>
  <c r="D553" i="21"/>
  <c r="D553" i="4"/>
  <c r="G618" i="21"/>
  <c r="G618" i="4"/>
  <c r="D466" i="21"/>
  <c r="D466" i="4"/>
  <c r="D594" i="21"/>
  <c r="D594" i="4"/>
  <c r="G139" i="21"/>
  <c r="G139" i="4"/>
  <c r="G267" i="21"/>
  <c r="G267" i="4"/>
  <c r="G395" i="21"/>
  <c r="G395" i="4"/>
  <c r="G523" i="21"/>
  <c r="G523" i="4"/>
  <c r="G612" i="21"/>
  <c r="G612" i="4"/>
  <c r="D212" i="21"/>
  <c r="D212" i="4"/>
  <c r="D468" i="21"/>
  <c r="D468" i="4"/>
  <c r="G532" i="21"/>
  <c r="G532" i="4"/>
  <c r="G301" i="21"/>
  <c r="G301" i="4"/>
  <c r="D456" i="21"/>
  <c r="D456" i="4"/>
  <c r="G247" i="21"/>
  <c r="G247" i="4"/>
  <c r="D73" i="21"/>
  <c r="D73" i="4"/>
  <c r="G399" i="21"/>
  <c r="G399" i="4"/>
  <c r="G583" i="21"/>
  <c r="G583" i="4"/>
  <c r="G536" i="21"/>
  <c r="G536" i="4"/>
  <c r="G310" i="4"/>
  <c r="G310" i="21"/>
  <c r="D83" i="21"/>
  <c r="D83" i="4"/>
  <c r="D146" i="21"/>
  <c r="D146" i="4"/>
  <c r="G638" i="4"/>
  <c r="G638" i="21"/>
  <c r="D383" i="4"/>
  <c r="D383" i="21"/>
  <c r="G188" i="21"/>
  <c r="G188" i="4"/>
  <c r="G100" i="21"/>
  <c r="G100" i="4"/>
  <c r="D433" i="21"/>
  <c r="D433" i="4"/>
  <c r="D561" i="21"/>
  <c r="D561" i="4"/>
  <c r="G498" i="21"/>
  <c r="G498" i="4"/>
  <c r="G626" i="21"/>
  <c r="G626" i="4"/>
  <c r="D346" i="21"/>
  <c r="D346" i="4"/>
  <c r="D474" i="21"/>
  <c r="D474" i="4"/>
  <c r="D602" i="21"/>
  <c r="D602" i="4"/>
  <c r="G147" i="21"/>
  <c r="G147" i="4"/>
  <c r="G275" i="21"/>
  <c r="G275" i="4"/>
  <c r="G403" i="21"/>
  <c r="G403" i="4"/>
  <c r="G531" i="21"/>
  <c r="G531" i="4"/>
  <c r="G236" i="21"/>
  <c r="G236" i="4"/>
  <c r="D92" i="21"/>
  <c r="D92" i="4"/>
  <c r="D220" i="21"/>
  <c r="D220" i="4"/>
  <c r="D348" i="21"/>
  <c r="D348" i="4"/>
  <c r="D476" i="21"/>
  <c r="D476" i="4"/>
  <c r="D604" i="21"/>
  <c r="D604" i="4"/>
  <c r="G564" i="21"/>
  <c r="G564" i="4"/>
  <c r="G181" i="21"/>
  <c r="G181" i="4"/>
  <c r="G309" i="21"/>
  <c r="G309" i="4"/>
  <c r="G437" i="21"/>
  <c r="G437" i="4"/>
  <c r="G565" i="21"/>
  <c r="G565" i="4"/>
  <c r="G444" i="21"/>
  <c r="G444" i="4"/>
  <c r="D157" i="21"/>
  <c r="D157" i="4"/>
  <c r="D285" i="21"/>
  <c r="D285" i="4"/>
  <c r="D413" i="21"/>
  <c r="D413" i="4"/>
  <c r="D541" i="21"/>
  <c r="D541" i="4"/>
  <c r="G582" i="4"/>
  <c r="G582" i="21"/>
  <c r="G344" i="21"/>
  <c r="G344" i="4"/>
  <c r="D155" i="21"/>
  <c r="D155" i="4"/>
  <c r="G121" i="21"/>
  <c r="G121" i="4"/>
  <c r="D438" i="21"/>
  <c r="D438" i="4"/>
  <c r="D230" i="21"/>
  <c r="D230" i="4"/>
  <c r="G304" i="21"/>
  <c r="G304" i="4"/>
  <c r="G561" i="21"/>
  <c r="G561" i="4"/>
  <c r="G329" i="21"/>
  <c r="G329" i="4"/>
  <c r="D174" i="21"/>
  <c r="D174" i="4"/>
  <c r="D407" i="4"/>
  <c r="D407" i="21"/>
  <c r="D185" i="21"/>
  <c r="D185" i="4"/>
  <c r="D448" i="21"/>
  <c r="D448" i="4"/>
  <c r="D239" i="21"/>
  <c r="D239" i="4"/>
  <c r="D559" i="21"/>
  <c r="D559" i="4"/>
  <c r="D327" i="21"/>
  <c r="D327" i="4"/>
  <c r="D623" i="21"/>
  <c r="D623" i="4"/>
  <c r="G168" i="21"/>
  <c r="G168" i="4"/>
  <c r="D510" i="21"/>
  <c r="D510" i="4"/>
  <c r="G193" i="21"/>
  <c r="G193" i="4"/>
  <c r="G327" i="21"/>
  <c r="G327" i="4"/>
  <c r="D249" i="21"/>
  <c r="D249" i="4"/>
  <c r="G76" i="21"/>
  <c r="G76" i="4"/>
  <c r="G495" i="21"/>
  <c r="G495" i="4"/>
  <c r="G126" i="21"/>
  <c r="G126" i="4"/>
  <c r="G281" i="21"/>
  <c r="G281" i="4"/>
  <c r="D376" i="21"/>
  <c r="D376" i="4"/>
  <c r="G129" i="21"/>
  <c r="G129" i="4"/>
  <c r="G542" i="4"/>
  <c r="G542" i="21"/>
  <c r="D238" i="21"/>
  <c r="D238" i="4"/>
  <c r="D235" i="21"/>
  <c r="D235" i="4"/>
  <c r="G617" i="21"/>
  <c r="G617" i="4"/>
  <c r="G538" i="21"/>
  <c r="G538" i="4"/>
  <c r="G246" i="4"/>
  <c r="G246" i="21"/>
  <c r="D481" i="21"/>
  <c r="D481" i="4"/>
  <c r="G396" i="21"/>
  <c r="G396" i="4"/>
  <c r="D205" i="21"/>
  <c r="D205" i="4"/>
  <c r="G230" i="4"/>
  <c r="G230" i="21"/>
  <c r="D487" i="21"/>
  <c r="D487" i="4"/>
  <c r="D271" i="21"/>
  <c r="D271" i="4"/>
  <c r="G335" i="21"/>
  <c r="G335" i="4"/>
  <c r="G616" i="21"/>
  <c r="G616" i="4"/>
  <c r="D233" i="21"/>
  <c r="D233" i="4"/>
  <c r="G520" i="21"/>
  <c r="G520" i="4"/>
  <c r="G73" i="21"/>
  <c r="G73" i="4"/>
  <c r="D126" i="21"/>
  <c r="D126" i="4"/>
  <c r="D615" i="21"/>
  <c r="D615" i="4"/>
  <c r="D369" i="21"/>
  <c r="D369" i="4"/>
  <c r="D177" i="21"/>
  <c r="D177" i="4"/>
  <c r="G153" i="21"/>
  <c r="G153" i="4"/>
  <c r="D441" i="21"/>
  <c r="D441" i="4"/>
  <c r="D569" i="21"/>
  <c r="D569" i="4"/>
  <c r="G506" i="21"/>
  <c r="G506" i="4"/>
  <c r="G634" i="21"/>
  <c r="G634" i="4"/>
  <c r="D354" i="21"/>
  <c r="D354" i="4"/>
  <c r="D482" i="21"/>
  <c r="D482" i="4"/>
  <c r="D610" i="21"/>
  <c r="D610" i="4"/>
  <c r="G155" i="21"/>
  <c r="G155" i="4"/>
  <c r="G283" i="21"/>
  <c r="G283" i="4"/>
  <c r="G411" i="21"/>
  <c r="G411" i="4"/>
  <c r="G539" i="21"/>
  <c r="G539" i="4"/>
  <c r="G268" i="21"/>
  <c r="G268" i="4"/>
  <c r="G260" i="21"/>
  <c r="G260" i="4"/>
  <c r="D100" i="21"/>
  <c r="D100" i="4"/>
  <c r="D228" i="21"/>
  <c r="D228" i="4"/>
  <c r="D356" i="21"/>
  <c r="D356" i="4"/>
  <c r="D484" i="21"/>
  <c r="D484" i="4"/>
  <c r="D612" i="21"/>
  <c r="D612" i="4"/>
  <c r="G636" i="21"/>
  <c r="G636" i="4"/>
  <c r="G189" i="21"/>
  <c r="G189" i="4"/>
  <c r="G317" i="21"/>
  <c r="G317" i="4"/>
  <c r="G445" i="21"/>
  <c r="G445" i="4"/>
  <c r="G573" i="21"/>
  <c r="G573" i="4"/>
  <c r="G476" i="21"/>
  <c r="G476" i="4"/>
  <c r="D165" i="21"/>
  <c r="D165" i="4"/>
  <c r="D293" i="21"/>
  <c r="D293" i="4"/>
  <c r="D421" i="21"/>
  <c r="D421" i="4"/>
  <c r="D549" i="21"/>
  <c r="D549" i="4"/>
  <c r="G566" i="4"/>
  <c r="G566" i="21"/>
  <c r="G330" i="21"/>
  <c r="G330" i="4"/>
  <c r="G145" i="21"/>
  <c r="G145" i="4"/>
  <c r="G79" i="4"/>
  <c r="G79" i="21"/>
  <c r="D423" i="21"/>
  <c r="D423" i="4"/>
  <c r="D218" i="21"/>
  <c r="D218" i="4"/>
  <c r="G198" i="21"/>
  <c r="G198" i="4"/>
  <c r="G545" i="21"/>
  <c r="G545" i="4"/>
  <c r="G318" i="21"/>
  <c r="G318" i="4"/>
  <c r="D78" i="21"/>
  <c r="D78" i="4"/>
  <c r="D392" i="21"/>
  <c r="D392" i="4"/>
  <c r="D143" i="21"/>
  <c r="D143" i="4"/>
  <c r="G434" i="21"/>
  <c r="G434" i="4"/>
  <c r="D227" i="21"/>
  <c r="D227" i="4"/>
  <c r="D543" i="4"/>
  <c r="D543" i="21"/>
  <c r="D313" i="21"/>
  <c r="D313" i="4"/>
  <c r="G623" i="21"/>
  <c r="G623" i="4"/>
  <c r="D326" i="21"/>
  <c r="D326" i="4"/>
  <c r="G462" i="4"/>
  <c r="G462" i="21"/>
  <c r="D107" i="21"/>
  <c r="D107" i="4"/>
  <c r="D287" i="4"/>
  <c r="D287" i="21"/>
  <c r="D574" i="21"/>
  <c r="D574" i="4"/>
  <c r="D312" i="21"/>
  <c r="D312" i="4"/>
  <c r="G447" i="21"/>
  <c r="G447" i="4"/>
  <c r="D478" i="21"/>
  <c r="D478" i="4"/>
  <c r="G248" i="21"/>
  <c r="G248" i="4"/>
  <c r="D118" i="21"/>
  <c r="D118" i="4"/>
  <c r="G98" i="21"/>
  <c r="G98" i="4"/>
  <c r="D491" i="21"/>
  <c r="D491" i="4"/>
  <c r="G214" i="4"/>
  <c r="G214" i="21"/>
  <c r="G120" i="21"/>
  <c r="G120" i="4"/>
  <c r="D201" i="21"/>
  <c r="D201" i="4"/>
  <c r="D550" i="21"/>
  <c r="D550" i="4"/>
  <c r="D642" i="21"/>
  <c r="D642" i="4"/>
  <c r="G519" i="21"/>
  <c r="G519" i="4"/>
  <c r="D524" i="21"/>
  <c r="D524" i="4"/>
  <c r="G266" i="21"/>
  <c r="G266" i="4"/>
  <c r="G600" i="21"/>
  <c r="G600" i="4"/>
  <c r="D488" i="21"/>
  <c r="D488" i="4"/>
  <c r="D115" i="21"/>
  <c r="D115" i="4"/>
  <c r="G84" i="21"/>
  <c r="G84" i="4"/>
  <c r="G442" i="21"/>
  <c r="G442" i="4"/>
  <c r="D371" i="21"/>
  <c r="D371" i="4"/>
  <c r="G551" i="21"/>
  <c r="G551" i="4"/>
  <c r="D223" i="21"/>
  <c r="D223" i="4"/>
  <c r="D345" i="21"/>
  <c r="D345" i="4"/>
  <c r="G535" i="21"/>
  <c r="G535" i="4"/>
  <c r="G504" i="21"/>
  <c r="G504" i="4"/>
  <c r="G282" i="21"/>
  <c r="G282" i="4"/>
  <c r="G639" i="21"/>
  <c r="G639" i="4"/>
  <c r="D104" i="21"/>
  <c r="D104" i="4"/>
  <c r="D598" i="21"/>
  <c r="D598" i="4"/>
  <c r="D358" i="21"/>
  <c r="D358" i="4"/>
  <c r="D167" i="21"/>
  <c r="D167" i="4"/>
  <c r="D600" i="21"/>
  <c r="D600" i="4"/>
  <c r="D449" i="21"/>
  <c r="D449" i="4"/>
  <c r="D577" i="21"/>
  <c r="D577" i="4"/>
  <c r="G514" i="21"/>
  <c r="G514" i="4"/>
  <c r="G642" i="21"/>
  <c r="G642" i="4"/>
  <c r="D362" i="21"/>
  <c r="D362" i="4"/>
  <c r="D490" i="21"/>
  <c r="D490" i="4"/>
  <c r="D618" i="21"/>
  <c r="D618" i="4"/>
  <c r="G163" i="21"/>
  <c r="G163" i="4"/>
  <c r="G291" i="21"/>
  <c r="G291" i="4"/>
  <c r="G419" i="21"/>
  <c r="G419" i="4"/>
  <c r="G547" i="21"/>
  <c r="G547" i="4"/>
  <c r="G308" i="21"/>
  <c r="G308" i="4"/>
  <c r="G292" i="21"/>
  <c r="G292" i="4"/>
  <c r="D108" i="21"/>
  <c r="D108" i="4"/>
  <c r="D236" i="21"/>
  <c r="D236" i="4"/>
  <c r="D364" i="21"/>
  <c r="D364" i="4"/>
  <c r="D492" i="21"/>
  <c r="D492" i="4"/>
  <c r="D620" i="21"/>
  <c r="D620" i="4"/>
  <c r="G69" i="21"/>
  <c r="G69" i="4"/>
  <c r="G197" i="21"/>
  <c r="G197" i="4"/>
  <c r="G325" i="21"/>
  <c r="G325" i="4"/>
  <c r="G453" i="21"/>
  <c r="G453" i="4"/>
  <c r="G581" i="21"/>
  <c r="G581" i="4"/>
  <c r="G508" i="21"/>
  <c r="G508" i="4"/>
  <c r="D173" i="21"/>
  <c r="D173" i="4"/>
  <c r="D301" i="21"/>
  <c r="D301" i="4"/>
  <c r="D429" i="21"/>
  <c r="D429" i="4"/>
  <c r="D557" i="21"/>
  <c r="D557" i="4"/>
  <c r="G550" i="21"/>
  <c r="G550" i="4"/>
  <c r="G319" i="21"/>
  <c r="G319" i="4"/>
  <c r="G135" i="21"/>
  <c r="G135" i="4"/>
  <c r="D162" i="21"/>
  <c r="D162" i="4"/>
  <c r="D408" i="21"/>
  <c r="D408" i="4"/>
  <c r="D208" i="21"/>
  <c r="D208" i="4"/>
  <c r="G154" i="21"/>
  <c r="G154" i="4"/>
  <c r="G529" i="21"/>
  <c r="G529" i="4"/>
  <c r="G290" i="21"/>
  <c r="G290" i="4"/>
  <c r="G631" i="21"/>
  <c r="G631" i="4"/>
  <c r="D379" i="21"/>
  <c r="D379" i="4"/>
  <c r="D79" i="4"/>
  <c r="D79" i="21"/>
  <c r="G422" i="21"/>
  <c r="G422" i="4"/>
  <c r="G217" i="21"/>
  <c r="G217" i="4"/>
  <c r="D527" i="4"/>
  <c r="D527" i="21"/>
  <c r="D302" i="21"/>
  <c r="D302" i="4"/>
  <c r="G569" i="21"/>
  <c r="G569" i="4"/>
  <c r="G224" i="21"/>
  <c r="G224" i="4"/>
  <c r="G416" i="21"/>
  <c r="G416" i="4"/>
  <c r="D350" i="21"/>
  <c r="D350" i="4"/>
  <c r="G256" i="21"/>
  <c r="G256" i="4"/>
  <c r="D606" i="21"/>
  <c r="D606" i="4"/>
  <c r="D243" i="21"/>
  <c r="D243" i="4"/>
  <c r="G402" i="21"/>
  <c r="G402" i="4"/>
  <c r="G270" i="4"/>
  <c r="G270" i="21"/>
  <c r="D215" i="21"/>
  <c r="D215" i="4"/>
  <c r="G337" i="21"/>
  <c r="G337" i="4"/>
  <c r="G74" i="21"/>
  <c r="G74" i="4"/>
  <c r="D273" i="21"/>
  <c r="D273" i="4"/>
  <c r="G183" i="21"/>
  <c r="G183" i="4"/>
  <c r="D526" i="21"/>
  <c r="D526" i="4"/>
  <c r="D635" i="21"/>
  <c r="D635" i="4"/>
  <c r="B835" i="8"/>
  <c r="CW743" i="8"/>
  <c r="BV537" i="8"/>
  <c r="B83" i="8" l="1"/>
  <c r="B1121" i="8"/>
  <c r="B1070" i="8"/>
  <c r="B993" i="8"/>
  <c r="B584" i="8"/>
  <c r="B288" i="8"/>
  <c r="B641" i="18"/>
  <c r="BN26" i="27"/>
  <c r="BN27" i="27"/>
  <c r="BN28" i="27"/>
  <c r="BN29" i="27"/>
  <c r="BN30" i="27"/>
  <c r="BN31" i="27"/>
  <c r="BN32" i="27"/>
  <c r="BN33" i="27"/>
  <c r="BN34" i="27"/>
  <c r="BN25" i="27"/>
  <c r="BF74" i="11"/>
  <c r="BF26" i="11"/>
  <c r="BF27" i="11"/>
  <c r="BF28" i="11"/>
  <c r="BF29" i="11"/>
  <c r="BF30" i="11"/>
  <c r="BF31" i="11"/>
  <c r="BF32" i="11"/>
  <c r="BF33" i="11"/>
  <c r="BF34" i="11"/>
  <c r="BF35" i="11"/>
  <c r="BF36" i="11"/>
  <c r="BF37" i="11"/>
  <c r="BF38" i="11"/>
  <c r="BF39" i="11"/>
  <c r="BF40" i="11"/>
  <c r="BF41" i="11"/>
  <c r="BF42" i="11"/>
  <c r="BF43" i="11"/>
  <c r="BF44" i="11"/>
  <c r="BF45" i="11"/>
  <c r="BF46" i="11"/>
  <c r="BF47" i="11"/>
  <c r="BF48" i="11"/>
  <c r="BF49" i="11"/>
  <c r="BF50" i="11"/>
  <c r="BF51" i="11"/>
  <c r="BF52" i="11"/>
  <c r="BF53" i="11"/>
  <c r="BF54" i="11"/>
  <c r="BF55" i="11"/>
  <c r="BF56" i="11"/>
  <c r="BF57" i="11"/>
  <c r="BF58" i="11"/>
  <c r="BF59" i="11"/>
  <c r="BF60" i="11"/>
  <c r="BF61" i="11"/>
  <c r="BF62" i="11"/>
  <c r="BF63" i="11"/>
  <c r="BF64" i="11"/>
  <c r="BF65" i="11"/>
  <c r="BF66" i="11"/>
  <c r="BF67" i="11"/>
  <c r="BF68" i="11"/>
  <c r="BF69" i="11"/>
  <c r="BF70" i="11"/>
  <c r="BF71" i="11"/>
  <c r="BF72" i="11"/>
  <c r="BF73" i="11"/>
  <c r="BF25" i="11"/>
  <c r="BF26" i="10"/>
  <c r="BF27" i="10"/>
  <c r="BF28" i="10"/>
  <c r="BF29" i="10"/>
  <c r="BF30" i="10"/>
  <c r="BF31" i="10"/>
  <c r="BF32" i="10"/>
  <c r="BF33" i="10"/>
  <c r="BF34" i="10"/>
  <c r="BF35" i="10"/>
  <c r="BF36" i="10"/>
  <c r="BF37" i="10"/>
  <c r="BF38" i="10"/>
  <c r="BF39" i="10"/>
  <c r="BF40" i="10"/>
  <c r="BF41" i="10"/>
  <c r="BF42" i="10"/>
  <c r="BF43" i="10"/>
  <c r="BF44" i="10"/>
  <c r="BF45" i="10"/>
  <c r="BF46" i="10"/>
  <c r="BF47" i="10"/>
  <c r="BF48" i="10"/>
  <c r="BF49" i="10"/>
  <c r="BF50" i="10"/>
  <c r="BF51" i="10"/>
  <c r="BF52" i="10"/>
  <c r="BF53" i="10"/>
  <c r="BF54" i="10"/>
  <c r="BF55" i="10"/>
  <c r="BF56" i="10"/>
  <c r="BF57" i="10"/>
  <c r="BF58" i="10"/>
  <c r="BF59" i="10"/>
  <c r="BF25" i="10"/>
  <c r="BC25" i="26"/>
  <c r="BC26" i="26"/>
  <c r="BC27" i="26"/>
  <c r="BC28" i="26"/>
  <c r="BC29" i="26"/>
  <c r="BC30" i="26"/>
  <c r="BC31" i="26"/>
  <c r="BC32" i="26"/>
  <c r="BC33" i="26"/>
  <c r="BC34" i="26"/>
  <c r="BC35" i="26"/>
  <c r="BC36" i="26"/>
  <c r="BC37" i="26"/>
  <c r="BC38" i="26"/>
  <c r="BC39" i="26"/>
  <c r="BC40" i="26"/>
  <c r="BC41" i="26"/>
  <c r="BC42" i="26"/>
  <c r="BC43" i="26"/>
  <c r="BC44" i="26"/>
  <c r="BC45" i="26"/>
  <c r="BC46" i="26"/>
  <c r="BC47" i="26"/>
  <c r="BC48" i="26"/>
  <c r="BC49" i="26"/>
  <c r="BC50" i="26"/>
  <c r="BC51" i="26"/>
  <c r="BC52" i="26"/>
  <c r="BC53" i="26"/>
  <c r="BC54" i="26"/>
  <c r="BC55" i="26"/>
  <c r="BC56" i="26"/>
  <c r="BC57" i="26"/>
  <c r="BC58" i="26"/>
  <c r="BC59" i="26"/>
  <c r="BC60" i="26"/>
  <c r="BC61" i="26"/>
  <c r="BC62" i="26"/>
  <c r="BC63" i="26"/>
  <c r="BC64" i="26"/>
  <c r="BC65" i="26"/>
  <c r="BC66" i="26"/>
  <c r="BC67" i="26"/>
  <c r="BC68" i="26"/>
  <c r="BC69" i="26"/>
  <c r="BC70" i="26"/>
  <c r="BC71" i="26"/>
  <c r="BC72" i="26"/>
  <c r="BC73" i="26"/>
  <c r="BC74" i="26"/>
  <c r="BC75" i="26"/>
  <c r="BC76" i="26"/>
  <c r="BC77" i="26"/>
  <c r="BC78" i="26"/>
  <c r="BC24" i="26"/>
  <c r="B405" i="7"/>
  <c r="B373" i="7"/>
  <c r="B460" i="20"/>
  <c r="B100" i="20"/>
  <c r="B270" i="20"/>
  <c r="B586" i="18"/>
  <c r="B152" i="18"/>
  <c r="B1365" i="6"/>
  <c r="B1239" i="6"/>
  <c r="B1216" i="6"/>
  <c r="B1038" i="6"/>
  <c r="B1014" i="6"/>
  <c r="AQ704" i="8" l="1"/>
  <c r="AN704" i="8"/>
  <c r="AK417" i="20" l="1"/>
  <c r="AK418" i="20"/>
  <c r="AK419" i="20"/>
  <c r="AK420" i="20"/>
  <c r="AK421" i="20"/>
  <c r="AK422" i="20"/>
  <c r="AK423" i="20"/>
  <c r="AK424" i="20"/>
  <c r="AK425" i="20"/>
  <c r="AK426" i="20"/>
  <c r="AK427" i="20"/>
  <c r="AK428" i="20"/>
  <c r="AK429" i="20"/>
  <c r="AK430" i="20"/>
  <c r="AK431" i="20"/>
  <c r="AK416" i="20"/>
  <c r="S97" i="7" l="1"/>
  <c r="Y97" i="7"/>
  <c r="M97" i="7"/>
  <c r="S115" i="6"/>
  <c r="U115" i="6"/>
  <c r="W115" i="6"/>
  <c r="Y115" i="6"/>
  <c r="AA115" i="6"/>
  <c r="AC115" i="6"/>
  <c r="Q115" i="6"/>
  <c r="AJ324" i="6"/>
  <c r="AM366" i="6"/>
  <c r="AV26" i="27"/>
  <c r="AX26" i="27" s="1"/>
  <c r="AV27" i="27"/>
  <c r="AX27" i="27" s="1"/>
  <c r="AV28" i="27"/>
  <c r="AX28" i="27" s="1"/>
  <c r="AV29" i="27"/>
  <c r="AX29" i="27" s="1"/>
  <c r="AV30" i="27"/>
  <c r="AX30" i="27" s="1"/>
  <c r="AV31" i="27"/>
  <c r="AX31" i="27" s="1"/>
  <c r="AV32" i="27"/>
  <c r="AX32" i="27" s="1"/>
  <c r="AV33" i="27"/>
  <c r="AX33" i="27" s="1"/>
  <c r="AV34" i="27"/>
  <c r="AX34" i="27" s="1"/>
  <c r="AV25" i="27"/>
  <c r="AX25" i="27" s="1"/>
  <c r="BF26" i="27"/>
  <c r="BH26" i="27"/>
  <c r="BJ26" i="27"/>
  <c r="BL26" i="27"/>
  <c r="BP26" i="27"/>
  <c r="BF27" i="27"/>
  <c r="BH27" i="27"/>
  <c r="BJ27" i="27"/>
  <c r="BL27" i="27"/>
  <c r="BP27" i="27"/>
  <c r="BF28" i="27"/>
  <c r="BH28" i="27"/>
  <c r="BJ28" i="27"/>
  <c r="BL28" i="27"/>
  <c r="BP28" i="27"/>
  <c r="BF29" i="27"/>
  <c r="BH29" i="27"/>
  <c r="BJ29" i="27"/>
  <c r="BL29" i="27"/>
  <c r="BP29" i="27"/>
  <c r="BF30" i="27"/>
  <c r="BH30" i="27"/>
  <c r="BJ30" i="27"/>
  <c r="BL30" i="27"/>
  <c r="BP30" i="27"/>
  <c r="BF31" i="27"/>
  <c r="BH31" i="27"/>
  <c r="BJ31" i="27"/>
  <c r="BL31" i="27"/>
  <c r="BP31" i="27"/>
  <c r="BF32" i="27"/>
  <c r="BH32" i="27"/>
  <c r="BJ32" i="27"/>
  <c r="BL32" i="27"/>
  <c r="BP32" i="27"/>
  <c r="BF33" i="27"/>
  <c r="BH33" i="27"/>
  <c r="BJ33" i="27"/>
  <c r="BL33" i="27"/>
  <c r="BP33" i="27"/>
  <c r="BF34" i="27"/>
  <c r="BH34" i="27"/>
  <c r="BJ34" i="27"/>
  <c r="BL34" i="27"/>
  <c r="BP34" i="27"/>
  <c r="BE25" i="26"/>
  <c r="BE26" i="26"/>
  <c r="BE27" i="26"/>
  <c r="BE29" i="26"/>
  <c r="BE30" i="26"/>
  <c r="BE31" i="26"/>
  <c r="BE32" i="26"/>
  <c r="BE33" i="26"/>
  <c r="BE34" i="26"/>
  <c r="BE35" i="26"/>
  <c r="BE36" i="26"/>
  <c r="BE37" i="26"/>
  <c r="BE38" i="26"/>
  <c r="BE39" i="26"/>
  <c r="BE40" i="26"/>
  <c r="BE41" i="26"/>
  <c r="BE42" i="26"/>
  <c r="BE43" i="26"/>
  <c r="BE44" i="26"/>
  <c r="BE45" i="26"/>
  <c r="BE46" i="26"/>
  <c r="BE47" i="26"/>
  <c r="BE48" i="26"/>
  <c r="BE49" i="26"/>
  <c r="BE50" i="26"/>
  <c r="BE51" i="26"/>
  <c r="BE52" i="26"/>
  <c r="BE53" i="26"/>
  <c r="BE54" i="26"/>
  <c r="BE55" i="26"/>
  <c r="BE56" i="26"/>
  <c r="BE57" i="26"/>
  <c r="BE58" i="26"/>
  <c r="BE59" i="26"/>
  <c r="BE60" i="26"/>
  <c r="BE61" i="26"/>
  <c r="BE62" i="26"/>
  <c r="BE63" i="26"/>
  <c r="BE64" i="26"/>
  <c r="BE65" i="26"/>
  <c r="BE66" i="26"/>
  <c r="BE67" i="26"/>
  <c r="BE68" i="26"/>
  <c r="BE69" i="26"/>
  <c r="BE70" i="26"/>
  <c r="BE71" i="26"/>
  <c r="BE72" i="26"/>
  <c r="BE73" i="26"/>
  <c r="BE74" i="26"/>
  <c r="BE75" i="26"/>
  <c r="BE76" i="26"/>
  <c r="BE77" i="26"/>
  <c r="BE78" i="26"/>
  <c r="BE24" i="26"/>
  <c r="BL25" i="27"/>
  <c r="BJ25" i="27"/>
  <c r="BH25" i="27"/>
  <c r="BF25" i="27"/>
  <c r="BP25" i="27" s="1"/>
  <c r="AX26" i="11"/>
  <c r="BH26" i="11" s="1"/>
  <c r="AZ26" i="11"/>
  <c r="BB26" i="11"/>
  <c r="BD26" i="11"/>
  <c r="AX27" i="11"/>
  <c r="BH27" i="11" s="1"/>
  <c r="AZ27" i="11"/>
  <c r="BB27" i="11"/>
  <c r="BD27" i="11"/>
  <c r="AX28" i="11"/>
  <c r="BH28" i="11" s="1"/>
  <c r="AZ28" i="11"/>
  <c r="BB28" i="11"/>
  <c r="BD28" i="11"/>
  <c r="AX29" i="11"/>
  <c r="BH29" i="11" s="1"/>
  <c r="AZ29" i="11"/>
  <c r="BB29" i="11"/>
  <c r="BD29" i="11"/>
  <c r="AX30" i="11"/>
  <c r="AZ30" i="11"/>
  <c r="BB30" i="11"/>
  <c r="BD30" i="11"/>
  <c r="BH30" i="11"/>
  <c r="AX31" i="11"/>
  <c r="AZ31" i="11"/>
  <c r="BB31" i="11"/>
  <c r="BD31" i="11"/>
  <c r="BH31" i="11"/>
  <c r="AX32" i="11"/>
  <c r="BH32" i="11" s="1"/>
  <c r="AZ32" i="11"/>
  <c r="BB32" i="11"/>
  <c r="BD32" i="11"/>
  <c r="AX33" i="11"/>
  <c r="AZ33" i="11"/>
  <c r="BB33" i="11"/>
  <c r="BD33" i="11"/>
  <c r="BH33" i="11"/>
  <c r="AX34" i="11"/>
  <c r="AZ34" i="11"/>
  <c r="BB34" i="11"/>
  <c r="BD34" i="11"/>
  <c r="BH34" i="11"/>
  <c r="AX35" i="11"/>
  <c r="AZ35" i="11"/>
  <c r="BB35" i="11"/>
  <c r="BD35" i="11"/>
  <c r="BH35" i="11"/>
  <c r="AX36" i="11"/>
  <c r="AZ36" i="11"/>
  <c r="BB36" i="11"/>
  <c r="BD36" i="11"/>
  <c r="BH36" i="11"/>
  <c r="AX37" i="11"/>
  <c r="AZ37" i="11"/>
  <c r="BB37" i="11"/>
  <c r="BD37" i="11"/>
  <c r="BH37" i="11"/>
  <c r="AX38" i="11"/>
  <c r="AZ38" i="11"/>
  <c r="BB38" i="11"/>
  <c r="BD38" i="11"/>
  <c r="BH38" i="11"/>
  <c r="AX39" i="11"/>
  <c r="AZ39" i="11"/>
  <c r="BB39" i="11"/>
  <c r="BD39" i="11"/>
  <c r="BH39" i="11"/>
  <c r="AX40" i="11"/>
  <c r="AZ40" i="11"/>
  <c r="BB40" i="11"/>
  <c r="BD40" i="11"/>
  <c r="BH40" i="11"/>
  <c r="AX41" i="11"/>
  <c r="AZ41" i="11"/>
  <c r="BB41" i="11"/>
  <c r="BD41" i="11"/>
  <c r="BH41" i="11"/>
  <c r="AX42" i="11"/>
  <c r="AZ42" i="11"/>
  <c r="BB42" i="11"/>
  <c r="BD42" i="11"/>
  <c r="BH42" i="11"/>
  <c r="AX43" i="11"/>
  <c r="AZ43" i="11"/>
  <c r="BB43" i="11"/>
  <c r="BD43" i="11"/>
  <c r="BH43" i="11"/>
  <c r="AX44" i="11"/>
  <c r="AZ44" i="11"/>
  <c r="BB44" i="11"/>
  <c r="BD44" i="11"/>
  <c r="BH44" i="11"/>
  <c r="AX45" i="11"/>
  <c r="AZ45" i="11"/>
  <c r="BB45" i="11"/>
  <c r="BD45" i="11"/>
  <c r="BH45" i="11"/>
  <c r="AX46" i="11"/>
  <c r="AZ46" i="11"/>
  <c r="BB46" i="11"/>
  <c r="BD46" i="11"/>
  <c r="BH46" i="11"/>
  <c r="AX47" i="11"/>
  <c r="AZ47" i="11"/>
  <c r="BB47" i="11"/>
  <c r="BD47" i="11"/>
  <c r="BH47" i="11"/>
  <c r="AX48" i="11"/>
  <c r="AZ48" i="11"/>
  <c r="BB48" i="11"/>
  <c r="BD48" i="11"/>
  <c r="BH48" i="11"/>
  <c r="AX49" i="11"/>
  <c r="AZ49" i="11"/>
  <c r="BB49" i="11"/>
  <c r="BD49" i="11"/>
  <c r="BH49" i="11"/>
  <c r="AX50" i="11"/>
  <c r="AZ50" i="11"/>
  <c r="BB50" i="11"/>
  <c r="BD50" i="11"/>
  <c r="BH50" i="11"/>
  <c r="AX51" i="11"/>
  <c r="AZ51" i="11"/>
  <c r="BB51" i="11"/>
  <c r="BD51" i="11"/>
  <c r="BH51" i="11"/>
  <c r="AX52" i="11"/>
  <c r="AZ52" i="11"/>
  <c r="BB52" i="11"/>
  <c r="BD52" i="11"/>
  <c r="BH52" i="11"/>
  <c r="AX53" i="11"/>
  <c r="AZ53" i="11"/>
  <c r="BB53" i="11"/>
  <c r="BD53" i="11"/>
  <c r="BH53" i="11"/>
  <c r="AX54" i="11"/>
  <c r="AZ54" i="11"/>
  <c r="BB54" i="11"/>
  <c r="BD54" i="11"/>
  <c r="BH54" i="11"/>
  <c r="AX55" i="11"/>
  <c r="AZ55" i="11"/>
  <c r="BB55" i="11"/>
  <c r="BD55" i="11"/>
  <c r="BH55" i="11"/>
  <c r="AX56" i="11"/>
  <c r="AZ56" i="11"/>
  <c r="BB56" i="11"/>
  <c r="BD56" i="11"/>
  <c r="BH56" i="11"/>
  <c r="AX57" i="11"/>
  <c r="AZ57" i="11"/>
  <c r="BB57" i="11"/>
  <c r="BD57" i="11"/>
  <c r="BH57" i="11"/>
  <c r="AX58" i="11"/>
  <c r="AZ58" i="11"/>
  <c r="BB58" i="11"/>
  <c r="BD58" i="11"/>
  <c r="BH58" i="11"/>
  <c r="AX59" i="11"/>
  <c r="AZ59" i="11"/>
  <c r="BB59" i="11"/>
  <c r="BD59" i="11"/>
  <c r="BH59" i="11"/>
  <c r="AX60" i="11"/>
  <c r="AZ60" i="11"/>
  <c r="BB60" i="11"/>
  <c r="BD60" i="11"/>
  <c r="BH60" i="11"/>
  <c r="AX61" i="11"/>
  <c r="AZ61" i="11"/>
  <c r="BB61" i="11"/>
  <c r="BD61" i="11"/>
  <c r="BH61" i="11"/>
  <c r="AX62" i="11"/>
  <c r="AZ62" i="11"/>
  <c r="BB62" i="11"/>
  <c r="BD62" i="11"/>
  <c r="BH62" i="11"/>
  <c r="AX63" i="11"/>
  <c r="AZ63" i="11"/>
  <c r="BB63" i="11"/>
  <c r="BD63" i="11"/>
  <c r="BH63" i="11"/>
  <c r="AX64" i="11"/>
  <c r="AZ64" i="11"/>
  <c r="BB64" i="11"/>
  <c r="BD64" i="11"/>
  <c r="BH64" i="11"/>
  <c r="AX65" i="11"/>
  <c r="AZ65" i="11"/>
  <c r="BB65" i="11"/>
  <c r="BD65" i="11"/>
  <c r="BH65" i="11"/>
  <c r="AX66" i="11"/>
  <c r="AZ66" i="11"/>
  <c r="BB66" i="11"/>
  <c r="BD66" i="11"/>
  <c r="BH66" i="11"/>
  <c r="AX67" i="11"/>
  <c r="AZ67" i="11"/>
  <c r="BB67" i="11"/>
  <c r="BD67" i="11"/>
  <c r="BH67" i="11"/>
  <c r="AX68" i="11"/>
  <c r="AZ68" i="11"/>
  <c r="BB68" i="11"/>
  <c r="BD68" i="11"/>
  <c r="BH68" i="11"/>
  <c r="AX69" i="11"/>
  <c r="AZ69" i="11"/>
  <c r="BB69" i="11"/>
  <c r="BD69" i="11"/>
  <c r="BH69" i="11"/>
  <c r="AX70" i="11"/>
  <c r="AZ70" i="11"/>
  <c r="BB70" i="11"/>
  <c r="BD70" i="11"/>
  <c r="BH70" i="11"/>
  <c r="AX71" i="11"/>
  <c r="AZ71" i="11"/>
  <c r="BB71" i="11"/>
  <c r="BD71" i="11"/>
  <c r="BH71" i="11"/>
  <c r="AX72" i="11"/>
  <c r="AZ72" i="11"/>
  <c r="BB72" i="11"/>
  <c r="BD72" i="11"/>
  <c r="BH72" i="11"/>
  <c r="AX73" i="11"/>
  <c r="AZ73" i="11"/>
  <c r="BB73" i="11"/>
  <c r="BD73" i="11"/>
  <c r="BH73" i="11"/>
  <c r="AX74" i="11"/>
  <c r="AZ74" i="11"/>
  <c r="BB74" i="11"/>
  <c r="BD74" i="11"/>
  <c r="BH74" i="11"/>
  <c r="BD25" i="11"/>
  <c r="BB25" i="11"/>
  <c r="AZ25" i="11"/>
  <c r="AX25" i="11"/>
  <c r="BH25" i="11" s="1"/>
  <c r="AU25" i="26"/>
  <c r="AW25" i="26"/>
  <c r="AY25" i="26"/>
  <c r="BA25" i="26"/>
  <c r="AU26" i="26"/>
  <c r="AW26" i="26"/>
  <c r="AY26" i="26"/>
  <c r="BA26" i="26"/>
  <c r="AU27" i="26"/>
  <c r="AW27" i="26"/>
  <c r="AY27" i="26"/>
  <c r="BA27" i="26"/>
  <c r="AU28" i="26"/>
  <c r="AW28" i="26"/>
  <c r="AY28" i="26"/>
  <c r="BA28" i="26"/>
  <c r="AU29" i="26"/>
  <c r="AW29" i="26"/>
  <c r="AY29" i="26"/>
  <c r="BA29" i="26"/>
  <c r="AU30" i="26"/>
  <c r="AW30" i="26"/>
  <c r="AY30" i="26"/>
  <c r="BA30" i="26"/>
  <c r="AU31" i="26"/>
  <c r="AW31" i="26"/>
  <c r="AY31" i="26"/>
  <c r="BA31" i="26"/>
  <c r="AU32" i="26"/>
  <c r="AW32" i="26"/>
  <c r="AY32" i="26"/>
  <c r="BA32" i="26"/>
  <c r="AU33" i="26"/>
  <c r="AW33" i="26"/>
  <c r="AY33" i="26"/>
  <c r="BA33" i="26"/>
  <c r="AU34" i="26"/>
  <c r="AW34" i="26"/>
  <c r="AY34" i="26"/>
  <c r="BA34" i="26"/>
  <c r="AU35" i="26"/>
  <c r="AW35" i="26"/>
  <c r="AY35" i="26"/>
  <c r="BA35" i="26"/>
  <c r="AU36" i="26"/>
  <c r="AW36" i="26"/>
  <c r="AY36" i="26"/>
  <c r="BA36" i="26"/>
  <c r="AU37" i="26"/>
  <c r="AW37" i="26"/>
  <c r="AY37" i="26"/>
  <c r="BA37" i="26"/>
  <c r="AU38" i="26"/>
  <c r="AW38" i="26"/>
  <c r="AY38" i="26"/>
  <c r="BA38" i="26"/>
  <c r="AU39" i="26"/>
  <c r="AW39" i="26"/>
  <c r="AY39" i="26"/>
  <c r="BA39" i="26"/>
  <c r="AU40" i="26"/>
  <c r="AW40" i="26"/>
  <c r="AY40" i="26"/>
  <c r="BA40" i="26"/>
  <c r="AU41" i="26"/>
  <c r="AW41" i="26"/>
  <c r="AY41" i="26"/>
  <c r="BA41" i="26"/>
  <c r="AU42" i="26"/>
  <c r="AW42" i="26"/>
  <c r="AY42" i="26"/>
  <c r="BA42" i="26"/>
  <c r="AU43" i="26"/>
  <c r="AW43" i="26"/>
  <c r="AY43" i="26"/>
  <c r="BA43" i="26"/>
  <c r="AU44" i="26"/>
  <c r="AW44" i="26"/>
  <c r="AY44" i="26"/>
  <c r="BA44" i="26"/>
  <c r="AU45" i="26"/>
  <c r="AW45" i="26"/>
  <c r="AY45" i="26"/>
  <c r="BA45" i="26"/>
  <c r="AU46" i="26"/>
  <c r="AW46" i="26"/>
  <c r="AY46" i="26"/>
  <c r="BA46" i="26"/>
  <c r="AU47" i="26"/>
  <c r="AW47" i="26"/>
  <c r="AY47" i="26"/>
  <c r="BA47" i="26"/>
  <c r="AU48" i="26"/>
  <c r="AW48" i="26"/>
  <c r="AY48" i="26"/>
  <c r="BA48" i="26"/>
  <c r="AU49" i="26"/>
  <c r="AW49" i="26"/>
  <c r="AY49" i="26"/>
  <c r="BA49" i="26"/>
  <c r="AU50" i="26"/>
  <c r="AW50" i="26"/>
  <c r="AY50" i="26"/>
  <c r="BA50" i="26"/>
  <c r="AU51" i="26"/>
  <c r="AW51" i="26"/>
  <c r="AY51" i="26"/>
  <c r="BA51" i="26"/>
  <c r="AU52" i="26"/>
  <c r="AW52" i="26"/>
  <c r="AY52" i="26"/>
  <c r="BA52" i="26"/>
  <c r="AU53" i="26"/>
  <c r="AW53" i="26"/>
  <c r="AY53" i="26"/>
  <c r="BA53" i="26"/>
  <c r="AU54" i="26"/>
  <c r="AW54" i="26"/>
  <c r="AY54" i="26"/>
  <c r="BA54" i="26"/>
  <c r="AU55" i="26"/>
  <c r="AW55" i="26"/>
  <c r="AY55" i="26"/>
  <c r="BA55" i="26"/>
  <c r="AU56" i="26"/>
  <c r="AW56" i="26"/>
  <c r="AY56" i="26"/>
  <c r="BA56" i="26"/>
  <c r="AU57" i="26"/>
  <c r="AW57" i="26"/>
  <c r="AY57" i="26"/>
  <c r="BA57" i="26"/>
  <c r="AU58" i="26"/>
  <c r="AW58" i="26"/>
  <c r="AY58" i="26"/>
  <c r="BA58" i="26"/>
  <c r="AU59" i="26"/>
  <c r="AW59" i="26"/>
  <c r="AY59" i="26"/>
  <c r="BA59" i="26"/>
  <c r="AU60" i="26"/>
  <c r="AW60" i="26"/>
  <c r="AY60" i="26"/>
  <c r="BA60" i="26"/>
  <c r="AU61" i="26"/>
  <c r="AW61" i="26"/>
  <c r="AY61" i="26"/>
  <c r="BA61" i="26"/>
  <c r="AU62" i="26"/>
  <c r="AW62" i="26"/>
  <c r="AY62" i="26"/>
  <c r="BA62" i="26"/>
  <c r="AU63" i="26"/>
  <c r="AW63" i="26"/>
  <c r="AY63" i="26"/>
  <c r="BA63" i="26"/>
  <c r="AU64" i="26"/>
  <c r="AW64" i="26"/>
  <c r="AY64" i="26"/>
  <c r="BA64" i="26"/>
  <c r="AU65" i="26"/>
  <c r="AW65" i="26"/>
  <c r="AY65" i="26"/>
  <c r="BA65" i="26"/>
  <c r="AU66" i="26"/>
  <c r="AW66" i="26"/>
  <c r="AY66" i="26"/>
  <c r="BA66" i="26"/>
  <c r="AU67" i="26"/>
  <c r="AW67" i="26"/>
  <c r="AY67" i="26"/>
  <c r="BA67" i="26"/>
  <c r="AU68" i="26"/>
  <c r="AW68" i="26"/>
  <c r="AY68" i="26"/>
  <c r="BA68" i="26"/>
  <c r="AU69" i="26"/>
  <c r="AW69" i="26"/>
  <c r="AY69" i="26"/>
  <c r="BA69" i="26"/>
  <c r="AU70" i="26"/>
  <c r="AW70" i="26"/>
  <c r="AY70" i="26"/>
  <c r="BA70" i="26"/>
  <c r="AU71" i="26"/>
  <c r="AW71" i="26"/>
  <c r="AY71" i="26"/>
  <c r="BA71" i="26"/>
  <c r="AU72" i="26"/>
  <c r="AW72" i="26"/>
  <c r="AY72" i="26"/>
  <c r="BA72" i="26"/>
  <c r="AU73" i="26"/>
  <c r="AW73" i="26"/>
  <c r="AY73" i="26"/>
  <c r="BA73" i="26"/>
  <c r="AU74" i="26"/>
  <c r="AW74" i="26"/>
  <c r="AY74" i="26"/>
  <c r="BA74" i="26"/>
  <c r="AU75" i="26"/>
  <c r="AW75" i="26"/>
  <c r="AY75" i="26"/>
  <c r="BA75" i="26"/>
  <c r="AU76" i="26"/>
  <c r="AW76" i="26"/>
  <c r="AY76" i="26"/>
  <c r="BA76" i="26"/>
  <c r="AU77" i="26"/>
  <c r="AW77" i="26"/>
  <c r="AY77" i="26"/>
  <c r="BA77" i="26"/>
  <c r="AU78" i="26"/>
  <c r="AW78" i="26"/>
  <c r="AY78" i="26"/>
  <c r="BA78" i="26"/>
  <c r="BA24" i="26"/>
  <c r="AY24" i="26"/>
  <c r="AW24" i="26"/>
  <c r="AU24" i="26"/>
  <c r="BD26" i="10"/>
  <c r="BD27" i="10"/>
  <c r="BD28" i="10"/>
  <c r="BD29" i="10"/>
  <c r="BD30" i="10"/>
  <c r="BD31" i="10"/>
  <c r="BD32" i="10"/>
  <c r="BD33" i="10"/>
  <c r="BD34" i="10"/>
  <c r="BD35" i="10"/>
  <c r="BD36" i="10"/>
  <c r="BD37" i="10"/>
  <c r="BD38" i="10"/>
  <c r="BD39" i="10"/>
  <c r="BD40" i="10"/>
  <c r="BD41" i="10"/>
  <c r="BD42" i="10"/>
  <c r="BD43" i="10"/>
  <c r="BD44" i="10"/>
  <c r="BD45" i="10"/>
  <c r="BD46" i="10"/>
  <c r="BD47" i="10"/>
  <c r="BD48" i="10"/>
  <c r="BD49" i="10"/>
  <c r="BD50" i="10"/>
  <c r="BD51" i="10"/>
  <c r="BD52" i="10"/>
  <c r="BD53" i="10"/>
  <c r="BD54" i="10"/>
  <c r="BD55" i="10"/>
  <c r="BD56" i="10"/>
  <c r="BD57" i="10"/>
  <c r="BD58" i="10"/>
  <c r="BD59" i="10"/>
  <c r="BD25" i="10"/>
  <c r="BB26" i="10"/>
  <c r="BB27" i="10"/>
  <c r="BB28" i="10"/>
  <c r="BB29" i="10"/>
  <c r="BB30" i="10"/>
  <c r="BB31" i="10"/>
  <c r="BB32" i="10"/>
  <c r="BB33" i="10"/>
  <c r="BB34" i="10"/>
  <c r="BB35" i="10"/>
  <c r="BB36" i="10"/>
  <c r="BB37" i="10"/>
  <c r="BB38" i="10"/>
  <c r="BB39" i="10"/>
  <c r="BB40" i="10"/>
  <c r="BB41" i="10"/>
  <c r="BB42" i="10"/>
  <c r="BB43" i="10"/>
  <c r="BB44" i="10"/>
  <c r="BB45" i="10"/>
  <c r="BB46" i="10"/>
  <c r="BB47" i="10"/>
  <c r="BB48" i="10"/>
  <c r="BB49" i="10"/>
  <c r="BB50" i="10"/>
  <c r="BB51" i="10"/>
  <c r="BB52" i="10"/>
  <c r="BB53" i="10"/>
  <c r="BB54" i="10"/>
  <c r="BB55" i="10"/>
  <c r="BB56" i="10"/>
  <c r="BB57" i="10"/>
  <c r="BB58" i="10"/>
  <c r="BB59" i="10"/>
  <c r="BB25" i="10"/>
  <c r="AZ26" i="10"/>
  <c r="AZ27" i="10"/>
  <c r="AZ28" i="10"/>
  <c r="AZ29" i="10"/>
  <c r="AZ30" i="10"/>
  <c r="AZ31" i="10"/>
  <c r="AZ32" i="10"/>
  <c r="AZ33" i="10"/>
  <c r="AZ34" i="10"/>
  <c r="AZ35" i="10"/>
  <c r="AZ36" i="10"/>
  <c r="AZ37" i="10"/>
  <c r="AZ38" i="10"/>
  <c r="AZ39" i="10"/>
  <c r="AZ40" i="10"/>
  <c r="AZ41" i="10"/>
  <c r="AZ42" i="10"/>
  <c r="AZ43" i="10"/>
  <c r="AZ44" i="10"/>
  <c r="AZ45" i="10"/>
  <c r="AZ46" i="10"/>
  <c r="AZ47" i="10"/>
  <c r="AZ48" i="10"/>
  <c r="AZ49" i="10"/>
  <c r="AZ50" i="10"/>
  <c r="AZ51" i="10"/>
  <c r="AZ52" i="10"/>
  <c r="AZ53" i="10"/>
  <c r="AZ54" i="10"/>
  <c r="AZ55" i="10"/>
  <c r="AZ56" i="10"/>
  <c r="AZ57" i="10"/>
  <c r="AZ58" i="10"/>
  <c r="AZ59" i="10"/>
  <c r="AZ25" i="10"/>
  <c r="AX26" i="10"/>
  <c r="AX27" i="10"/>
  <c r="AX28" i="10"/>
  <c r="AX29" i="10"/>
  <c r="AX30" i="10"/>
  <c r="AX31" i="10"/>
  <c r="AX32" i="10"/>
  <c r="AX33" i="10"/>
  <c r="AX34" i="10"/>
  <c r="AX35" i="10"/>
  <c r="AX36" i="10"/>
  <c r="AX37" i="10"/>
  <c r="AX38" i="10"/>
  <c r="AX39" i="10"/>
  <c r="AX40" i="10"/>
  <c r="AX41" i="10"/>
  <c r="AX42" i="10"/>
  <c r="AX43" i="10"/>
  <c r="AX44" i="10"/>
  <c r="AX45" i="10"/>
  <c r="AX46" i="10"/>
  <c r="AX47" i="10"/>
  <c r="AX48" i="10"/>
  <c r="AX49" i="10"/>
  <c r="AX50" i="10"/>
  <c r="AX51" i="10"/>
  <c r="AX52" i="10"/>
  <c r="AX53" i="10"/>
  <c r="AX54" i="10"/>
  <c r="AX55" i="10"/>
  <c r="AX56" i="10"/>
  <c r="AX57" i="10"/>
  <c r="AX58" i="10"/>
  <c r="AX59" i="10"/>
  <c r="AX25" i="10"/>
  <c r="BP35" i="27" l="1"/>
  <c r="CN26" i="27" s="1"/>
  <c r="AX35" i="27"/>
  <c r="CN24" i="27" s="1"/>
  <c r="CP24" i="27" s="1"/>
  <c r="BE28" i="26"/>
  <c r="BE79" i="26"/>
  <c r="CC24" i="26" s="1"/>
  <c r="BH75" i="11"/>
  <c r="CF25" i="11" s="1"/>
  <c r="BH28" i="10"/>
  <c r="BH29" i="10"/>
  <c r="BH30" i="10"/>
  <c r="BH31" i="10"/>
  <c r="BH32" i="10"/>
  <c r="BH33" i="10"/>
  <c r="BH34" i="10"/>
  <c r="BH35" i="10"/>
  <c r="BH36" i="10"/>
  <c r="BH37" i="10"/>
  <c r="BH38" i="10"/>
  <c r="BH39" i="10"/>
  <c r="BH40" i="10"/>
  <c r="BH41" i="10"/>
  <c r="BH42" i="10"/>
  <c r="BH43" i="10"/>
  <c r="BH44" i="10"/>
  <c r="BH45" i="10"/>
  <c r="BH46" i="10"/>
  <c r="BH47" i="10"/>
  <c r="BH48" i="10"/>
  <c r="BH49" i="10"/>
  <c r="BH50" i="10"/>
  <c r="BH51" i="10"/>
  <c r="BH52" i="10"/>
  <c r="BH54" i="10"/>
  <c r="BH55" i="10"/>
  <c r="BH56" i="10"/>
  <c r="BH57" i="10"/>
  <c r="BH58" i="10"/>
  <c r="BH59" i="10"/>
  <c r="BH53" i="10"/>
  <c r="BH26" i="10"/>
  <c r="BH25" i="10"/>
  <c r="Y1166" i="6" l="1"/>
  <c r="S1166" i="6"/>
  <c r="AB695" i="6"/>
  <c r="Y604" i="6"/>
  <c r="Y551" i="6"/>
  <c r="S433" i="6"/>
  <c r="W433" i="6"/>
  <c r="AA433" i="6"/>
  <c r="O433" i="6"/>
  <c r="K415" i="18"/>
  <c r="L415" i="18"/>
  <c r="M415" i="18"/>
  <c r="N415" i="18"/>
  <c r="O415" i="18"/>
  <c r="P415" i="18"/>
  <c r="Q415" i="18"/>
  <c r="R415" i="18"/>
  <c r="S415" i="18"/>
  <c r="T415" i="18"/>
  <c r="U415" i="18"/>
  <c r="V415" i="18"/>
  <c r="W415" i="18"/>
  <c r="X415" i="18"/>
  <c r="Y415" i="18"/>
  <c r="Z415" i="18"/>
  <c r="AA415" i="18"/>
  <c r="AB415" i="18"/>
  <c r="AC415" i="18"/>
  <c r="AD415" i="18"/>
  <c r="J415" i="18"/>
  <c r="Y98" i="19"/>
  <c r="J1140" i="7"/>
  <c r="K1140" i="7"/>
  <c r="L1140" i="7"/>
  <c r="M1140" i="7"/>
  <c r="N1140" i="7"/>
  <c r="O1140" i="7"/>
  <c r="P1140" i="7"/>
  <c r="Q1140" i="7"/>
  <c r="R1140" i="7"/>
  <c r="S1140" i="7"/>
  <c r="T1140" i="7"/>
  <c r="U1140" i="7"/>
  <c r="V1140" i="7"/>
  <c r="W1140" i="7"/>
  <c r="X1140" i="7"/>
  <c r="Y1140" i="7"/>
  <c r="Z1140" i="7"/>
  <c r="AA1140" i="7"/>
  <c r="AB1140" i="7"/>
  <c r="AC1140" i="7"/>
  <c r="AD1140" i="7"/>
  <c r="I1140" i="7"/>
  <c r="J1077" i="7"/>
  <c r="K1077" i="7"/>
  <c r="L1077" i="7"/>
  <c r="M1077" i="7"/>
  <c r="N1077" i="7"/>
  <c r="O1077" i="7"/>
  <c r="P1077" i="7"/>
  <c r="Q1077" i="7"/>
  <c r="R1077" i="7"/>
  <c r="S1077" i="7"/>
  <c r="T1077" i="7"/>
  <c r="U1077" i="7"/>
  <c r="V1077" i="7"/>
  <c r="W1077" i="7"/>
  <c r="X1077" i="7"/>
  <c r="Y1077" i="7"/>
  <c r="Z1077" i="7"/>
  <c r="AA1077" i="7"/>
  <c r="AB1077" i="7"/>
  <c r="AC1077" i="7"/>
  <c r="AD1077" i="7"/>
  <c r="I1077" i="7"/>
  <c r="O1014" i="7"/>
  <c r="P1014" i="7"/>
  <c r="Q1014" i="7"/>
  <c r="R1014" i="7"/>
  <c r="S1014" i="7"/>
  <c r="T1014" i="7"/>
  <c r="U1014" i="7"/>
  <c r="V1014" i="7"/>
  <c r="W1014" i="7"/>
  <c r="X1014" i="7"/>
  <c r="Y1014" i="7"/>
  <c r="Z1014" i="7"/>
  <c r="AA1014" i="7"/>
  <c r="AB1014" i="7"/>
  <c r="AC1014" i="7"/>
  <c r="AD1014" i="7"/>
  <c r="N1014" i="7"/>
  <c r="O936" i="7"/>
  <c r="S936" i="7"/>
  <c r="W936" i="7"/>
  <c r="AA936" i="7"/>
  <c r="K936" i="7"/>
  <c r="J685" i="7"/>
  <c r="K685" i="7"/>
  <c r="L685" i="7"/>
  <c r="M685" i="7"/>
  <c r="N685" i="7"/>
  <c r="O685" i="7"/>
  <c r="P685" i="7"/>
  <c r="Q685" i="7"/>
  <c r="R685" i="7"/>
  <c r="S685" i="7"/>
  <c r="T685" i="7"/>
  <c r="U685" i="7"/>
  <c r="V685" i="7"/>
  <c r="W685" i="7"/>
  <c r="X685" i="7"/>
  <c r="Y685" i="7"/>
  <c r="Z685" i="7"/>
  <c r="AA685" i="7"/>
  <c r="AB685" i="7"/>
  <c r="AC685" i="7"/>
  <c r="AD685" i="7"/>
  <c r="I685" i="7"/>
  <c r="J622" i="7"/>
  <c r="K622" i="7"/>
  <c r="L622" i="7"/>
  <c r="M622" i="7"/>
  <c r="N622" i="7"/>
  <c r="O622" i="7"/>
  <c r="P622" i="7"/>
  <c r="Q622" i="7"/>
  <c r="R622" i="7"/>
  <c r="S622" i="7"/>
  <c r="T622" i="7"/>
  <c r="U622" i="7"/>
  <c r="V622" i="7"/>
  <c r="W622" i="7"/>
  <c r="X622" i="7"/>
  <c r="Y622" i="7"/>
  <c r="Z622" i="7"/>
  <c r="AA622" i="7"/>
  <c r="AB622" i="7"/>
  <c r="AC622" i="7"/>
  <c r="AD622" i="7"/>
  <c r="I622" i="7"/>
  <c r="AD559" i="7"/>
  <c r="O559" i="7"/>
  <c r="P559" i="7"/>
  <c r="Q559" i="7"/>
  <c r="R559" i="7"/>
  <c r="S559" i="7"/>
  <c r="T559" i="7"/>
  <c r="U559" i="7"/>
  <c r="V559" i="7"/>
  <c r="W559" i="7"/>
  <c r="X559" i="7"/>
  <c r="Y559" i="7"/>
  <c r="Z559" i="7"/>
  <c r="AA559" i="7"/>
  <c r="AB559" i="7"/>
  <c r="AC559" i="7"/>
  <c r="N559" i="7"/>
  <c r="Q481" i="7"/>
  <c r="S481" i="7"/>
  <c r="U481" i="7"/>
  <c r="W481" i="7"/>
  <c r="Y481" i="7"/>
  <c r="AA481" i="7"/>
  <c r="AC481" i="7"/>
  <c r="O481" i="7"/>
  <c r="J299" i="7"/>
  <c r="K299" i="7"/>
  <c r="L299" i="7"/>
  <c r="M299" i="7"/>
  <c r="N299" i="7"/>
  <c r="O299" i="7"/>
  <c r="P299" i="7"/>
  <c r="Q299" i="7"/>
  <c r="R299" i="7"/>
  <c r="S299" i="7"/>
  <c r="T299" i="7"/>
  <c r="U299" i="7"/>
  <c r="V299" i="7"/>
  <c r="W299" i="7"/>
  <c r="X299" i="7"/>
  <c r="Y299" i="7"/>
  <c r="Z299" i="7"/>
  <c r="AA299" i="7"/>
  <c r="AB299" i="7"/>
  <c r="AC299" i="7"/>
  <c r="AD299" i="7"/>
  <c r="I299" i="7"/>
  <c r="J236" i="7"/>
  <c r="K236" i="7"/>
  <c r="L236" i="7"/>
  <c r="M236" i="7"/>
  <c r="N236" i="7"/>
  <c r="O236" i="7"/>
  <c r="P236" i="7"/>
  <c r="Q236" i="7"/>
  <c r="R236" i="7"/>
  <c r="S236" i="7"/>
  <c r="T236" i="7"/>
  <c r="U236" i="7"/>
  <c r="V236" i="7"/>
  <c r="W236" i="7"/>
  <c r="X236" i="7"/>
  <c r="Y236" i="7"/>
  <c r="Z236" i="7"/>
  <c r="AA236" i="7"/>
  <c r="AB236" i="7"/>
  <c r="AC236" i="7"/>
  <c r="AD236" i="7"/>
  <c r="I236" i="7"/>
  <c r="O173" i="7"/>
  <c r="P173" i="7"/>
  <c r="Q173" i="7"/>
  <c r="R173" i="7"/>
  <c r="S173" i="7"/>
  <c r="T173" i="7"/>
  <c r="U173" i="7"/>
  <c r="V173" i="7"/>
  <c r="W173" i="7"/>
  <c r="X173" i="7"/>
  <c r="Y173" i="7"/>
  <c r="Z173" i="7"/>
  <c r="AA173" i="7"/>
  <c r="AB173" i="7"/>
  <c r="AC173" i="7"/>
  <c r="AD173" i="7"/>
  <c r="N173" i="7"/>
  <c r="N983" i="8"/>
  <c r="O983" i="8"/>
  <c r="P983" i="8"/>
  <c r="Q983" i="8"/>
  <c r="R983" i="8"/>
  <c r="S983" i="8"/>
  <c r="T983" i="8"/>
  <c r="U983" i="8"/>
  <c r="V983" i="8"/>
  <c r="W983" i="8"/>
  <c r="X983" i="8"/>
  <c r="Y983" i="8"/>
  <c r="Z983" i="8"/>
  <c r="AA983" i="8"/>
  <c r="AB983" i="8"/>
  <c r="AC983" i="8"/>
  <c r="AD983" i="8"/>
  <c r="M983" i="8"/>
  <c r="N923" i="8"/>
  <c r="O923" i="8"/>
  <c r="P923" i="8"/>
  <c r="Q923" i="8"/>
  <c r="R923" i="8"/>
  <c r="S923" i="8"/>
  <c r="T923" i="8"/>
  <c r="U923" i="8"/>
  <c r="V923" i="8"/>
  <c r="W923" i="8"/>
  <c r="X923" i="8"/>
  <c r="Y923" i="8"/>
  <c r="Z923" i="8"/>
  <c r="AA923" i="8"/>
  <c r="AB923" i="8"/>
  <c r="AC923" i="8"/>
  <c r="AD923" i="8"/>
  <c r="M923" i="8"/>
  <c r="N825" i="8"/>
  <c r="O825" i="8"/>
  <c r="P825" i="8"/>
  <c r="Q825" i="8"/>
  <c r="R825" i="8"/>
  <c r="S825" i="8"/>
  <c r="T825" i="8"/>
  <c r="U825" i="8"/>
  <c r="V825" i="8"/>
  <c r="W825" i="8"/>
  <c r="X825" i="8"/>
  <c r="Y825" i="8"/>
  <c r="Z825" i="8"/>
  <c r="AA825" i="8"/>
  <c r="AB825" i="8"/>
  <c r="AC825" i="8"/>
  <c r="AD825" i="8"/>
  <c r="M825" i="8"/>
  <c r="N780" i="8"/>
  <c r="O780" i="8"/>
  <c r="P780" i="8"/>
  <c r="CY743" i="8" s="1"/>
  <c r="Q780" i="8"/>
  <c r="R780" i="8"/>
  <c r="S780" i="8"/>
  <c r="T780" i="8"/>
  <c r="U780" i="8"/>
  <c r="V780" i="8"/>
  <c r="W780" i="8"/>
  <c r="X780" i="8"/>
  <c r="Y780" i="8"/>
  <c r="Z780" i="8"/>
  <c r="AA780" i="8"/>
  <c r="AB780" i="8"/>
  <c r="AC780" i="8"/>
  <c r="AD780" i="8"/>
  <c r="M780" i="8"/>
  <c r="P693" i="8"/>
  <c r="Q693" i="8"/>
  <c r="R693" i="8"/>
  <c r="S693" i="8"/>
  <c r="T693" i="8"/>
  <c r="U693" i="8"/>
  <c r="V693" i="8"/>
  <c r="W693" i="8"/>
  <c r="X693" i="8"/>
  <c r="Y693" i="8"/>
  <c r="Z693" i="8"/>
  <c r="AA693" i="8"/>
  <c r="AB693" i="8"/>
  <c r="AC693" i="8"/>
  <c r="AD693" i="8"/>
  <c r="O693" i="8"/>
  <c r="AD648" i="8"/>
  <c r="P648" i="8"/>
  <c r="Q648" i="8"/>
  <c r="R648" i="8"/>
  <c r="S648" i="8"/>
  <c r="T648" i="8"/>
  <c r="U648" i="8"/>
  <c r="V648" i="8"/>
  <c r="W648" i="8"/>
  <c r="X648" i="8"/>
  <c r="Y648" i="8"/>
  <c r="Z648" i="8"/>
  <c r="AA648" i="8"/>
  <c r="AB648" i="8"/>
  <c r="AC648" i="8"/>
  <c r="O648" i="8"/>
  <c r="N508" i="8"/>
  <c r="O508" i="8"/>
  <c r="P508" i="8"/>
  <c r="Q508" i="8"/>
  <c r="R508" i="8"/>
  <c r="S508" i="8"/>
  <c r="T508" i="8"/>
  <c r="U508" i="8"/>
  <c r="V508" i="8"/>
  <c r="W508" i="8"/>
  <c r="X508" i="8"/>
  <c r="Y508" i="8"/>
  <c r="Z508" i="8"/>
  <c r="AA508" i="8"/>
  <c r="AB508" i="8"/>
  <c r="AC508" i="8"/>
  <c r="AD508" i="8"/>
  <c r="M508" i="8"/>
  <c r="P463" i="8"/>
  <c r="Q463" i="8"/>
  <c r="R463" i="8"/>
  <c r="S463" i="8"/>
  <c r="T463" i="8"/>
  <c r="U463" i="8"/>
  <c r="V463" i="8"/>
  <c r="W463" i="8"/>
  <c r="X463" i="8"/>
  <c r="Y463" i="8"/>
  <c r="Z463" i="8"/>
  <c r="AA463" i="8"/>
  <c r="AB463" i="8"/>
  <c r="AC463" i="8"/>
  <c r="AD463" i="8"/>
  <c r="O463" i="8"/>
  <c r="O165" i="8"/>
  <c r="P165" i="8"/>
  <c r="Q165" i="8"/>
  <c r="R165" i="8"/>
  <c r="S165" i="8"/>
  <c r="T165" i="8"/>
  <c r="U165" i="8"/>
  <c r="V165" i="8"/>
  <c r="W165" i="8"/>
  <c r="X165" i="8"/>
  <c r="Y165" i="8"/>
  <c r="Z165" i="8"/>
  <c r="AA165" i="8"/>
  <c r="AB165" i="8"/>
  <c r="AC165" i="8"/>
  <c r="AD165" i="8"/>
  <c r="N165" i="8"/>
  <c r="N1060" i="8"/>
  <c r="O1060" i="8"/>
  <c r="P1060" i="8"/>
  <c r="Q1060" i="8"/>
  <c r="R1060" i="8"/>
  <c r="S1060" i="8"/>
  <c r="T1060" i="8"/>
  <c r="U1060" i="8"/>
  <c r="V1060" i="8"/>
  <c r="W1060" i="8"/>
  <c r="X1060" i="8"/>
  <c r="Y1060" i="8"/>
  <c r="Z1060" i="8"/>
  <c r="AA1060" i="8"/>
  <c r="AB1060" i="8"/>
  <c r="AC1060" i="8"/>
  <c r="AD1060" i="8"/>
  <c r="M1060" i="8"/>
  <c r="AD1040" i="8"/>
  <c r="N1040" i="8"/>
  <c r="O1040" i="8"/>
  <c r="P1040" i="8"/>
  <c r="Q1040" i="8"/>
  <c r="R1040" i="8"/>
  <c r="S1040" i="8"/>
  <c r="T1040" i="8"/>
  <c r="U1040" i="8"/>
  <c r="V1040" i="8"/>
  <c r="W1040" i="8"/>
  <c r="X1040" i="8"/>
  <c r="Y1040" i="8"/>
  <c r="Z1040" i="8"/>
  <c r="AA1040" i="8"/>
  <c r="AB1040" i="8"/>
  <c r="AC1040" i="8"/>
  <c r="M1040" i="8"/>
  <c r="HZ1103" i="8"/>
  <c r="IC1106" i="8"/>
  <c r="IB1106" i="8"/>
  <c r="IA1106" i="8"/>
  <c r="HZ1106" i="8"/>
  <c r="HZ1028" i="8"/>
  <c r="IC1031" i="8"/>
  <c r="IB1031" i="8"/>
  <c r="IA1031" i="8"/>
  <c r="HZ1031" i="8"/>
  <c r="HK871" i="8"/>
  <c r="HN874" i="8"/>
  <c r="HM874" i="8"/>
  <c r="HL874" i="8"/>
  <c r="HK874" i="8"/>
  <c r="HW743" i="8"/>
  <c r="HX746" i="8"/>
  <c r="HY746" i="8"/>
  <c r="HZ746" i="8"/>
  <c r="HW746" i="8"/>
  <c r="CG566" i="8"/>
  <c r="CL569" i="8"/>
  <c r="CK569" i="8"/>
  <c r="CJ569" i="8"/>
  <c r="CI569" i="8"/>
  <c r="CH569" i="8"/>
  <c r="CG569" i="8"/>
  <c r="CY539" i="8"/>
  <c r="CZ539" i="8"/>
  <c r="DA539" i="8"/>
  <c r="DB539" i="8"/>
  <c r="DC539" i="8"/>
  <c r="DD539" i="8"/>
  <c r="DE539" i="8"/>
  <c r="DF539" i="8"/>
  <c r="DG539" i="8"/>
  <c r="CX539" i="8"/>
  <c r="CX536" i="8"/>
  <c r="FT273" i="8"/>
  <c r="FU273" i="8"/>
  <c r="FV273" i="8"/>
  <c r="FW273" i="8"/>
  <c r="FX273" i="8"/>
  <c r="FY273" i="8"/>
  <c r="FZ273" i="8"/>
  <c r="GA273" i="8"/>
  <c r="FS273" i="8"/>
  <c r="FS270" i="8"/>
  <c r="AU67" i="8"/>
  <c r="AT64" i="8"/>
  <c r="AT67" i="8"/>
  <c r="BD882" i="7"/>
  <c r="BC879" i="7"/>
  <c r="BC882" i="7"/>
  <c r="BD427" i="7"/>
  <c r="BE427" i="7"/>
  <c r="BF427" i="7"/>
  <c r="BG427" i="7"/>
  <c r="BC424" i="7"/>
  <c r="BC428" i="7" s="1"/>
  <c r="BC429" i="7" s="1"/>
  <c r="BC427" i="7"/>
  <c r="BX389" i="7"/>
  <c r="BY389" i="7"/>
  <c r="BZ389" i="7"/>
  <c r="CA389" i="7"/>
  <c r="CB389" i="7"/>
  <c r="CC389" i="7"/>
  <c r="CD389" i="7"/>
  <c r="BW389" i="7"/>
  <c r="BW386" i="7"/>
  <c r="CD390" i="7" s="1"/>
  <c r="CD391" i="7" s="1"/>
  <c r="BE353" i="7"/>
  <c r="BF353" i="7"/>
  <c r="BG353" i="7"/>
  <c r="BH353" i="7"/>
  <c r="BI353" i="7"/>
  <c r="BJ353" i="7"/>
  <c r="BK353" i="7"/>
  <c r="BL353" i="7"/>
  <c r="BM353" i="7"/>
  <c r="BD350" i="7"/>
  <c r="BE354" i="7" s="1"/>
  <c r="BE355" i="7" s="1"/>
  <c r="BD353" i="7"/>
  <c r="DC418" i="20"/>
  <c r="CO418" i="20"/>
  <c r="CP418" i="20"/>
  <c r="CQ418" i="20"/>
  <c r="CR418" i="20"/>
  <c r="CS418" i="20"/>
  <c r="CT418" i="20"/>
  <c r="CU418" i="20"/>
  <c r="CV418" i="20"/>
  <c r="CW418" i="20"/>
  <c r="CX418" i="20"/>
  <c r="CY418" i="20"/>
  <c r="CZ418" i="20"/>
  <c r="DA418" i="20"/>
  <c r="DB418" i="20"/>
  <c r="DD418" i="20"/>
  <c r="CN418" i="20"/>
  <c r="CN415" i="20"/>
  <c r="BR177" i="20"/>
  <c r="BS177" i="20"/>
  <c r="BT177" i="20"/>
  <c r="BU177" i="20"/>
  <c r="BV177" i="20"/>
  <c r="BW177" i="20"/>
  <c r="BX177" i="20"/>
  <c r="BQ174" i="20"/>
  <c r="BQ177" i="20"/>
  <c r="BU49" i="20"/>
  <c r="BV49" i="20"/>
  <c r="BW49" i="20"/>
  <c r="BX49" i="20"/>
  <c r="BT46" i="20"/>
  <c r="BT49" i="20"/>
  <c r="ES608" i="18"/>
  <c r="ET608" i="18"/>
  <c r="EU608" i="18"/>
  <c r="EV608" i="18"/>
  <c r="EW608" i="18"/>
  <c r="EX608" i="18"/>
  <c r="EY608" i="18"/>
  <c r="EZ608" i="18"/>
  <c r="FA608" i="18"/>
  <c r="FB608" i="18"/>
  <c r="ER608" i="18"/>
  <c r="ER605" i="18"/>
  <c r="EU609" i="18" s="1"/>
  <c r="EU610" i="18" s="1"/>
  <c r="CX608" i="18"/>
  <c r="CY608" i="18"/>
  <c r="CZ608" i="18"/>
  <c r="DA608" i="18"/>
  <c r="DB608" i="18"/>
  <c r="DC608" i="18"/>
  <c r="DD608" i="18"/>
  <c r="DE608" i="18"/>
  <c r="DF608" i="18"/>
  <c r="DG608" i="18"/>
  <c r="DH608" i="18"/>
  <c r="DI608" i="18"/>
  <c r="DJ608" i="18"/>
  <c r="DK608" i="18"/>
  <c r="DL608" i="18"/>
  <c r="DM608" i="18"/>
  <c r="DN608" i="18"/>
  <c r="DO608" i="18"/>
  <c r="DP608" i="18"/>
  <c r="DQ608" i="18"/>
  <c r="DR608" i="18"/>
  <c r="DS608" i="18"/>
  <c r="DT608" i="18"/>
  <c r="DU608" i="18"/>
  <c r="DV608" i="18"/>
  <c r="DW608" i="18"/>
  <c r="DX608" i="18"/>
  <c r="DY608" i="18"/>
  <c r="DZ608" i="18"/>
  <c r="EA608" i="18"/>
  <c r="EB608" i="18"/>
  <c r="EC608" i="18"/>
  <c r="ED608" i="18"/>
  <c r="EE608" i="18"/>
  <c r="EF608" i="18"/>
  <c r="EG608" i="18"/>
  <c r="EH608" i="18"/>
  <c r="EI608" i="18"/>
  <c r="EJ608" i="18"/>
  <c r="EK608" i="18"/>
  <c r="EL608" i="18"/>
  <c r="EM608" i="18"/>
  <c r="CW605" i="18"/>
  <c r="CW608" i="18"/>
  <c r="DG572" i="18"/>
  <c r="DH572" i="18"/>
  <c r="DI572" i="18"/>
  <c r="DJ572" i="18"/>
  <c r="DK572" i="18"/>
  <c r="DL572" i="18"/>
  <c r="DF569" i="18"/>
  <c r="DG573" i="18" s="1"/>
  <c r="DG574" i="18" s="1"/>
  <c r="DF572" i="18"/>
  <c r="DW267" i="18"/>
  <c r="DW268" i="18"/>
  <c r="FD138" i="18"/>
  <c r="FE138" i="18"/>
  <c r="FF138" i="18"/>
  <c r="FC135" i="18"/>
  <c r="FD139" i="18" s="1"/>
  <c r="FC138" i="18"/>
  <c r="BA115" i="18"/>
  <c r="BB115" i="18"/>
  <c r="BC115" i="18"/>
  <c r="BD115" i="18"/>
  <c r="AZ112" i="18"/>
  <c r="AZ116" i="18" s="1"/>
  <c r="AZ117" i="18" s="1"/>
  <c r="AZ115" i="18"/>
  <c r="EO46" i="18"/>
  <c r="EB46" i="18"/>
  <c r="EC46" i="18"/>
  <c r="ED46" i="18"/>
  <c r="EE46" i="18"/>
  <c r="EF46" i="18"/>
  <c r="EG46" i="18"/>
  <c r="EH46" i="18"/>
  <c r="EI46" i="18"/>
  <c r="EJ46" i="18"/>
  <c r="EK46" i="18"/>
  <c r="EL46" i="18"/>
  <c r="EM46" i="18"/>
  <c r="EN46" i="18"/>
  <c r="EA43" i="18"/>
  <c r="EA46" i="18"/>
  <c r="BH1353" i="6"/>
  <c r="BI1353" i="6"/>
  <c r="BJ1353" i="6"/>
  <c r="BK1353" i="6"/>
  <c r="BG1350" i="6"/>
  <c r="BG1353" i="6"/>
  <c r="AY1229" i="6"/>
  <c r="AZ1229" i="6"/>
  <c r="BA1229" i="6"/>
  <c r="BB1229" i="6"/>
  <c r="BC1229" i="6"/>
  <c r="AX1226" i="6"/>
  <c r="AZ1230" i="6" s="1"/>
  <c r="AZ1231" i="6" s="1"/>
  <c r="AX1229" i="6"/>
  <c r="AW1195" i="6"/>
  <c r="AX1195" i="6"/>
  <c r="AY1195" i="6"/>
  <c r="AZ1195" i="6"/>
  <c r="BA1195" i="6"/>
  <c r="BB1195" i="6"/>
  <c r="BC1195" i="6"/>
  <c r="BD1195" i="6"/>
  <c r="BE1195" i="6"/>
  <c r="BF1195" i="6"/>
  <c r="BG1195" i="6"/>
  <c r="BH1195" i="6"/>
  <c r="BI1195" i="6"/>
  <c r="BJ1195" i="6"/>
  <c r="BK1195" i="6"/>
  <c r="BL1195" i="6"/>
  <c r="AV1192" i="6"/>
  <c r="AV1195" i="6"/>
  <c r="AZ1027" i="6"/>
  <c r="BA1027" i="6"/>
  <c r="BB1027" i="6"/>
  <c r="AY1024" i="6"/>
  <c r="AY1027" i="6"/>
  <c r="AR995" i="6"/>
  <c r="AS995" i="6"/>
  <c r="AT995" i="6"/>
  <c r="AU995" i="6"/>
  <c r="AV995" i="6"/>
  <c r="AW995" i="6"/>
  <c r="AX995" i="6"/>
  <c r="AY995" i="6"/>
  <c r="AZ995" i="6"/>
  <c r="BA995" i="6"/>
  <c r="BB995" i="6"/>
  <c r="BC995" i="6"/>
  <c r="BD995" i="6"/>
  <c r="AQ992" i="6"/>
  <c r="AQ995" i="6"/>
  <c r="AT454" i="6"/>
  <c r="AU454" i="6"/>
  <c r="AV454" i="6"/>
  <c r="AW454" i="6"/>
  <c r="AX454" i="6"/>
  <c r="AY454" i="6"/>
  <c r="AZ454" i="6"/>
  <c r="BA454" i="6"/>
  <c r="BB454" i="6"/>
  <c r="BC454" i="6"/>
  <c r="BD454" i="6"/>
  <c r="BE454" i="6"/>
  <c r="BF454" i="6"/>
  <c r="BG454" i="6"/>
  <c r="BH454" i="6"/>
  <c r="BI454" i="6"/>
  <c r="BJ454" i="6"/>
  <c r="BK454" i="6"/>
  <c r="AS454" i="6"/>
  <c r="AS451" i="6"/>
  <c r="FW141" i="6"/>
  <c r="FX141" i="6"/>
  <c r="FY141" i="6"/>
  <c r="FZ141" i="6"/>
  <c r="GA141" i="6"/>
  <c r="GB141" i="6"/>
  <c r="GC141" i="6"/>
  <c r="GD141" i="6"/>
  <c r="GE141" i="6"/>
  <c r="GF141" i="6"/>
  <c r="GG141" i="6"/>
  <c r="GH141" i="6"/>
  <c r="GI141" i="6"/>
  <c r="GJ141" i="6"/>
  <c r="GK141" i="6"/>
  <c r="GL141" i="6"/>
  <c r="GM141" i="6"/>
  <c r="GN141" i="6"/>
  <c r="GO141" i="6"/>
  <c r="GP141" i="6"/>
  <c r="GQ141" i="6"/>
  <c r="GR141" i="6"/>
  <c r="GS141" i="6"/>
  <c r="GT141" i="6"/>
  <c r="GU141" i="6"/>
  <c r="GV141" i="6"/>
  <c r="GW141" i="6"/>
  <c r="GX141" i="6"/>
  <c r="GY141" i="6"/>
  <c r="GZ141" i="6"/>
  <c r="HA141" i="6"/>
  <c r="HB141" i="6"/>
  <c r="FV138" i="6"/>
  <c r="FV141" i="6"/>
  <c r="FN141" i="6"/>
  <c r="FO141" i="6"/>
  <c r="FP141" i="6"/>
  <c r="FQ141" i="6"/>
  <c r="FM138" i="6"/>
  <c r="FM141" i="6"/>
  <c r="FF141" i="6"/>
  <c r="FG141" i="6"/>
  <c r="FH141" i="6"/>
  <c r="FE138" i="6"/>
  <c r="FH142" i="6" s="1"/>
  <c r="FE141" i="6"/>
  <c r="EY138" i="6"/>
  <c r="EZ141" i="6"/>
  <c r="EO138" i="6"/>
  <c r="EY141" i="6"/>
  <c r="EP141" i="6"/>
  <c r="EQ141" i="6"/>
  <c r="ER141" i="6"/>
  <c r="ES141" i="6"/>
  <c r="ET141" i="6"/>
  <c r="EO141" i="6"/>
  <c r="EF141" i="6"/>
  <c r="EG141" i="6"/>
  <c r="EH141" i="6"/>
  <c r="EI141" i="6"/>
  <c r="EJ141" i="6"/>
  <c r="EE138" i="6"/>
  <c r="EE142" i="6" s="1"/>
  <c r="EE141" i="6"/>
  <c r="DG141" i="6"/>
  <c r="DA540" i="8" l="1"/>
  <c r="DA541" i="8" s="1"/>
  <c r="BC883" i="7"/>
  <c r="BC884" i="7" s="1"/>
  <c r="EP142" i="6"/>
  <c r="HW747" i="8"/>
  <c r="HW748" i="8" s="1"/>
  <c r="HZ747" i="8"/>
  <c r="HZ748" i="8" s="1"/>
  <c r="DF540" i="8"/>
  <c r="DF541" i="8" s="1"/>
  <c r="CY540" i="8"/>
  <c r="CY541" i="8" s="1"/>
  <c r="CZ540" i="8"/>
  <c r="CZ541" i="8" s="1"/>
  <c r="DB540" i="8"/>
  <c r="DB541" i="8" s="1"/>
  <c r="DC540" i="8"/>
  <c r="DC541" i="8" s="1"/>
  <c r="CX540" i="8"/>
  <c r="CX541" i="8" s="1"/>
  <c r="FW274" i="8"/>
  <c r="FW275" i="8" s="1"/>
  <c r="FU274" i="8"/>
  <c r="FU275" i="8" s="1"/>
  <c r="CY419" i="20"/>
  <c r="CY420" i="20" s="1"/>
  <c r="CQ419" i="20"/>
  <c r="CQ420" i="20" s="1"/>
  <c r="CP419" i="20"/>
  <c r="BQ178" i="20"/>
  <c r="BR178" i="20"/>
  <c r="BR179" i="20" s="1"/>
  <c r="BW178" i="20"/>
  <c r="BW179" i="20" s="1"/>
  <c r="BT178" i="20"/>
  <c r="BV178" i="20"/>
  <c r="BS178" i="20"/>
  <c r="BS179" i="20" s="1"/>
  <c r="BU178" i="20"/>
  <c r="BU179" i="20" s="1"/>
  <c r="BX178" i="20"/>
  <c r="BX179" i="20" s="1"/>
  <c r="CW609" i="18"/>
  <c r="DT609" i="18"/>
  <c r="DT610" i="18" s="1"/>
  <c r="DA609" i="18"/>
  <c r="DA610" i="18" s="1"/>
  <c r="DP609" i="18"/>
  <c r="DP610" i="18" s="1"/>
  <c r="DW609" i="18"/>
  <c r="DW610" i="18" s="1"/>
  <c r="EB609" i="18"/>
  <c r="EB610" i="18" s="1"/>
  <c r="EF609" i="18"/>
  <c r="EF610" i="18" s="1"/>
  <c r="EI609" i="18"/>
  <c r="EI610" i="18" s="1"/>
  <c r="CX609" i="18"/>
  <c r="CX610" i="18" s="1"/>
  <c r="DB609" i="18"/>
  <c r="DB610" i="18" s="1"/>
  <c r="DE609" i="18"/>
  <c r="DE610" i="18" s="1"/>
  <c r="DH609" i="18"/>
  <c r="DH610" i="18" s="1"/>
  <c r="DK609" i="18"/>
  <c r="DK610" i="18" s="1"/>
  <c r="DN609" i="18"/>
  <c r="DN610" i="18" s="1"/>
  <c r="DR609" i="18"/>
  <c r="DR610" i="18" s="1"/>
  <c r="DU609" i="18"/>
  <c r="DU610" i="18" s="1"/>
  <c r="DY609" i="18"/>
  <c r="DY610" i="18" s="1"/>
  <c r="EE609" i="18"/>
  <c r="EE610" i="18" s="1"/>
  <c r="EH609" i="18"/>
  <c r="EH610" i="18" s="1"/>
  <c r="EL609" i="18"/>
  <c r="EA609" i="18"/>
  <c r="EA610" i="18" s="1"/>
  <c r="CZ609" i="18"/>
  <c r="CZ610" i="18" s="1"/>
  <c r="DD609" i="18"/>
  <c r="DD610" i="18" s="1"/>
  <c r="DG609" i="18"/>
  <c r="DG610" i="18" s="1"/>
  <c r="DJ609" i="18"/>
  <c r="DJ610" i="18" s="1"/>
  <c r="DM609" i="18"/>
  <c r="DM610" i="18" s="1"/>
  <c r="DS609" i="18"/>
  <c r="DS610" i="18" s="1"/>
  <c r="DX609" i="18"/>
  <c r="DX610" i="18" s="1"/>
  <c r="DZ609" i="18"/>
  <c r="DZ610" i="18" s="1"/>
  <c r="EC609" i="18"/>
  <c r="EC610" i="18" s="1"/>
  <c r="EG609" i="18"/>
  <c r="EG610" i="18" s="1"/>
  <c r="EJ609" i="18"/>
  <c r="EJ610" i="18" s="1"/>
  <c r="EM609" i="18"/>
  <c r="EM610" i="18" s="1"/>
  <c r="CY609" i="18"/>
  <c r="CY610" i="18" s="1"/>
  <c r="DC609" i="18"/>
  <c r="DC610" i="18" s="1"/>
  <c r="DF609" i="18"/>
  <c r="DF610" i="18" s="1"/>
  <c r="DI609" i="18"/>
  <c r="DI610" i="18" s="1"/>
  <c r="DL609" i="18"/>
  <c r="DL610" i="18" s="1"/>
  <c r="DO609" i="18"/>
  <c r="DO610" i="18" s="1"/>
  <c r="DQ609" i="18"/>
  <c r="DQ610" i="18" s="1"/>
  <c r="DV609" i="18"/>
  <c r="ED609" i="18"/>
  <c r="ED610" i="18" s="1"/>
  <c r="EK609" i="18"/>
  <c r="EK610" i="18" s="1"/>
  <c r="EH47" i="18"/>
  <c r="EH48" i="18" s="1"/>
  <c r="EA47" i="18"/>
  <c r="EA48" i="18" s="1"/>
  <c r="BK1354" i="6"/>
  <c r="BH1354" i="6"/>
  <c r="BH1355" i="6" s="1"/>
  <c r="BJ1354" i="6"/>
  <c r="BJ1355" i="6" s="1"/>
  <c r="BG1354" i="6"/>
  <c r="BG1355" i="6" s="1"/>
  <c r="AW1196" i="6"/>
  <c r="AW1197" i="6" s="1"/>
  <c r="AY1196" i="6"/>
  <c r="AY1197" i="6" s="1"/>
  <c r="AZ1196" i="6"/>
  <c r="AZ1197" i="6" s="1"/>
  <c r="BA1196" i="6"/>
  <c r="BA1197" i="6" s="1"/>
  <c r="BC1196" i="6"/>
  <c r="BC1197" i="6" s="1"/>
  <c r="BE1196" i="6"/>
  <c r="BE1197" i="6" s="1"/>
  <c r="BI1196" i="6"/>
  <c r="BI1197" i="6" s="1"/>
  <c r="BJ1196" i="6"/>
  <c r="BJ1197" i="6" s="1"/>
  <c r="BD1196" i="6"/>
  <c r="BD1197" i="6" s="1"/>
  <c r="AX1196" i="6"/>
  <c r="BB1196" i="6"/>
  <c r="BB1197" i="6" s="1"/>
  <c r="BF1196" i="6"/>
  <c r="BH1196" i="6"/>
  <c r="BH1197" i="6" s="1"/>
  <c r="BK1196" i="6"/>
  <c r="BK1197" i="6" s="1"/>
  <c r="BL1196" i="6"/>
  <c r="BL1197" i="6" s="1"/>
  <c r="AV1196" i="6"/>
  <c r="BG1196" i="6"/>
  <c r="BG1197" i="6" s="1"/>
  <c r="FG142" i="6"/>
  <c r="FG143" i="6" s="1"/>
  <c r="EZ142" i="6"/>
  <c r="EY142" i="6"/>
  <c r="IB1032" i="8"/>
  <c r="IC1032" i="8"/>
  <c r="IC1033" i="8" s="1"/>
  <c r="HZ1032" i="8"/>
  <c r="IA1032" i="8"/>
  <c r="IA1033" i="8" s="1"/>
  <c r="IA1107" i="8"/>
  <c r="IA1108" i="8" s="1"/>
  <c r="IC1107" i="8"/>
  <c r="IC1108" i="8" s="1"/>
  <c r="IB1107" i="8"/>
  <c r="HZ1107" i="8"/>
  <c r="HL875" i="8"/>
  <c r="HL876" i="8" s="1"/>
  <c r="HN875" i="8"/>
  <c r="HN876" i="8" s="1"/>
  <c r="HM875" i="8"/>
  <c r="HK875" i="8"/>
  <c r="BI1354" i="6"/>
  <c r="BL1354" i="6" s="1"/>
  <c r="FW142" i="6"/>
  <c r="FW143" i="6" s="1"/>
  <c r="FQ142" i="6"/>
  <c r="FM142" i="6"/>
  <c r="FN142" i="6"/>
  <c r="FN143" i="6" s="1"/>
  <c r="FO142" i="6"/>
  <c r="FO143" i="6" s="1"/>
  <c r="HY747" i="8"/>
  <c r="HX747" i="8"/>
  <c r="HX748" i="8" s="1"/>
  <c r="DG540" i="8"/>
  <c r="DE540" i="8"/>
  <c r="CG570" i="8"/>
  <c r="CG571" i="8" s="1"/>
  <c r="DD540" i="8"/>
  <c r="DD541" i="8" s="1"/>
  <c r="FX274" i="8"/>
  <c r="FX275" i="8" s="1"/>
  <c r="FY274" i="8"/>
  <c r="FY275" i="8" s="1"/>
  <c r="CL570" i="8"/>
  <c r="CL571" i="8" s="1"/>
  <c r="CK570" i="8"/>
  <c r="CK571" i="8" s="1"/>
  <c r="CJ570" i="8"/>
  <c r="CI570" i="8"/>
  <c r="CI571" i="8" s="1"/>
  <c r="CH570" i="8"/>
  <c r="CH571" i="8" s="1"/>
  <c r="FS274" i="8"/>
  <c r="FS275" i="8" s="1"/>
  <c r="FV274" i="8"/>
  <c r="GA274" i="8"/>
  <c r="GA275" i="8" s="1"/>
  <c r="FT274" i="8"/>
  <c r="FT275" i="8" s="1"/>
  <c r="FZ274" i="8"/>
  <c r="FZ275" i="8" s="1"/>
  <c r="AU68" i="8"/>
  <c r="AT68" i="8"/>
  <c r="AT69" i="8" s="1"/>
  <c r="BD883" i="7"/>
  <c r="BE428" i="7"/>
  <c r="BE429" i="7" s="1"/>
  <c r="BD428" i="7"/>
  <c r="BD429" i="7" s="1"/>
  <c r="BG428" i="7"/>
  <c r="BF428" i="7"/>
  <c r="BF429" i="7" s="1"/>
  <c r="CB390" i="7"/>
  <c r="CB391" i="7" s="1"/>
  <c r="CC390" i="7"/>
  <c r="CC391" i="7" s="1"/>
  <c r="CA390" i="7"/>
  <c r="CA391" i="7" s="1"/>
  <c r="BW390" i="7"/>
  <c r="BW391" i="7" s="1"/>
  <c r="BX390" i="7"/>
  <c r="BX391" i="7" s="1"/>
  <c r="BZ390" i="7"/>
  <c r="BY390" i="7"/>
  <c r="BY391" i="7" s="1"/>
  <c r="BD354" i="7"/>
  <c r="BI354" i="7"/>
  <c r="BH354" i="7"/>
  <c r="BH355" i="7" s="1"/>
  <c r="BM354" i="7"/>
  <c r="BM355" i="7" s="1"/>
  <c r="BG354" i="7"/>
  <c r="BG355" i="7" s="1"/>
  <c r="BJ354" i="7"/>
  <c r="BJ355" i="7" s="1"/>
  <c r="BL354" i="7"/>
  <c r="BL355" i="7" s="1"/>
  <c r="BF354" i="7"/>
  <c r="BF355" i="7" s="1"/>
  <c r="BK354" i="7"/>
  <c r="BK355" i="7" s="1"/>
  <c r="CV419" i="20"/>
  <c r="CV420" i="20" s="1"/>
  <c r="DD419" i="20"/>
  <c r="DD420" i="20" s="1"/>
  <c r="CU419" i="20"/>
  <c r="CU420" i="20" s="1"/>
  <c r="CN419" i="20"/>
  <c r="CN420" i="20" s="1"/>
  <c r="DB419" i="20"/>
  <c r="DB420" i="20" s="1"/>
  <c r="CR419" i="20"/>
  <c r="CX419" i="20"/>
  <c r="CX420" i="20" s="1"/>
  <c r="CS419" i="20"/>
  <c r="CS420" i="20" s="1"/>
  <c r="CW419" i="20"/>
  <c r="CW420" i="20" s="1"/>
  <c r="CO419" i="20"/>
  <c r="DA419" i="20"/>
  <c r="DA420" i="20" s="1"/>
  <c r="CZ419" i="20"/>
  <c r="CZ420" i="20" s="1"/>
  <c r="CT419" i="20"/>
  <c r="CT420" i="20" s="1"/>
  <c r="DC419" i="20"/>
  <c r="DC420" i="20" s="1"/>
  <c r="CP420" i="20"/>
  <c r="BY178" i="20"/>
  <c r="BQ179" i="20"/>
  <c r="BT50" i="20"/>
  <c r="BT51" i="20" s="1"/>
  <c r="BV50" i="20"/>
  <c r="BV51" i="20" s="1"/>
  <c r="BU50" i="20"/>
  <c r="BU51" i="20" s="1"/>
  <c r="BX50" i="20"/>
  <c r="BW50" i="20"/>
  <c r="BW51" i="20" s="1"/>
  <c r="ER609" i="18"/>
  <c r="ER610" i="18" s="1"/>
  <c r="EX609" i="18"/>
  <c r="EX610" i="18" s="1"/>
  <c r="ES609" i="18"/>
  <c r="ES610" i="18" s="1"/>
  <c r="EW609" i="18"/>
  <c r="FA609" i="18"/>
  <c r="FB609" i="18"/>
  <c r="FB610" i="18" s="1"/>
  <c r="EV609" i="18"/>
  <c r="EV610" i="18" s="1"/>
  <c r="EZ609" i="18"/>
  <c r="EZ610" i="18" s="1"/>
  <c r="EY609" i="18"/>
  <c r="EY610" i="18" s="1"/>
  <c r="ET609" i="18"/>
  <c r="ET610" i="18" s="1"/>
  <c r="DL573" i="18"/>
  <c r="DK573" i="18"/>
  <c r="DK574" i="18" s="1"/>
  <c r="DI573" i="18"/>
  <c r="DI574" i="18" s="1"/>
  <c r="DF573" i="18"/>
  <c r="DH573" i="18"/>
  <c r="DH574" i="18" s="1"/>
  <c r="DJ573" i="18"/>
  <c r="DJ574" i="18" s="1"/>
  <c r="FC139" i="18"/>
  <c r="FC140" i="18" s="1"/>
  <c r="FF139" i="18"/>
  <c r="FF140" i="18" s="1"/>
  <c r="FE139" i="18"/>
  <c r="FE140" i="18" s="1"/>
  <c r="BC116" i="18"/>
  <c r="BC117" i="18" s="1"/>
  <c r="BD116" i="18"/>
  <c r="BB116" i="18"/>
  <c r="BB117" i="18" s="1"/>
  <c r="BA116" i="18"/>
  <c r="BA117" i="18" s="1"/>
  <c r="EK47" i="18"/>
  <c r="EK48" i="18" s="1"/>
  <c r="EG47" i="18"/>
  <c r="EG48" i="18" s="1"/>
  <c r="EE47" i="18"/>
  <c r="EE48" i="18" s="1"/>
  <c r="EL47" i="18"/>
  <c r="EL48" i="18" s="1"/>
  <c r="EM47" i="18"/>
  <c r="EM48" i="18" s="1"/>
  <c r="EF47" i="18"/>
  <c r="EF48" i="18" s="1"/>
  <c r="ED47" i="18"/>
  <c r="ED48" i="18" s="1"/>
  <c r="EC47" i="18"/>
  <c r="EC48" i="18" s="1"/>
  <c r="EO47" i="18"/>
  <c r="EN47" i="18"/>
  <c r="EN48" i="18" s="1"/>
  <c r="EJ47" i="18"/>
  <c r="EJ48" i="18" s="1"/>
  <c r="EB47" i="18"/>
  <c r="EB48" i="18" s="1"/>
  <c r="EI47" i="18"/>
  <c r="EI48" i="18" s="1"/>
  <c r="AY1230" i="6"/>
  <c r="AY1231" i="6" s="1"/>
  <c r="AX1230" i="6"/>
  <c r="AX1231" i="6" s="1"/>
  <c r="BC1230" i="6"/>
  <c r="BC1231" i="6" s="1"/>
  <c r="BB1230" i="6"/>
  <c r="BA1230" i="6"/>
  <c r="BA1231" i="6" s="1"/>
  <c r="AZ1028" i="6"/>
  <c r="AZ1029" i="6" s="1"/>
  <c r="BA1028" i="6"/>
  <c r="BA1029" i="6" s="1"/>
  <c r="AY1028" i="6"/>
  <c r="BB1028" i="6"/>
  <c r="AQ996" i="6"/>
  <c r="BA996" i="6"/>
  <c r="BA997" i="6" s="1"/>
  <c r="AS996" i="6"/>
  <c r="AS997" i="6" s="1"/>
  <c r="AU996" i="6"/>
  <c r="AU997" i="6" s="1"/>
  <c r="BD996" i="6"/>
  <c r="BD997" i="6" s="1"/>
  <c r="AR996" i="6"/>
  <c r="AR997" i="6" s="1"/>
  <c r="AV996" i="6"/>
  <c r="AV997" i="6" s="1"/>
  <c r="AZ996" i="6"/>
  <c r="AZ997" i="6" s="1"/>
  <c r="BC996" i="6"/>
  <c r="AX996" i="6"/>
  <c r="AX997" i="6" s="1"/>
  <c r="AT996" i="6"/>
  <c r="AT997" i="6" s="1"/>
  <c r="AW996" i="6"/>
  <c r="AW997" i="6" s="1"/>
  <c r="AY996" i="6"/>
  <c r="AY997" i="6" s="1"/>
  <c r="BB996" i="6"/>
  <c r="BB997" i="6" s="1"/>
  <c r="AT455" i="6"/>
  <c r="AU455" i="6"/>
  <c r="AU456" i="6" s="1"/>
  <c r="AV455" i="6"/>
  <c r="AV456" i="6" s="1"/>
  <c r="AW455" i="6"/>
  <c r="AW456" i="6" s="1"/>
  <c r="AX455" i="6"/>
  <c r="AX456" i="6" s="1"/>
  <c r="AY455" i="6"/>
  <c r="AY456" i="6" s="1"/>
  <c r="AZ455" i="6"/>
  <c r="AZ456" i="6" s="1"/>
  <c r="BA455" i="6"/>
  <c r="BA456" i="6" s="1"/>
  <c r="BB455" i="6"/>
  <c r="BB456" i="6" s="1"/>
  <c r="BC455" i="6"/>
  <c r="BC456" i="6" s="1"/>
  <c r="BD455" i="6"/>
  <c r="BD456" i="6" s="1"/>
  <c r="BE455" i="6"/>
  <c r="BF455" i="6"/>
  <c r="BF456" i="6" s="1"/>
  <c r="BG455" i="6"/>
  <c r="BG456" i="6" s="1"/>
  <c r="BH455" i="6"/>
  <c r="BH456" i="6" s="1"/>
  <c r="BI455" i="6"/>
  <c r="BI456" i="6" s="1"/>
  <c r="BJ455" i="6"/>
  <c r="BJ456" i="6" s="1"/>
  <c r="BK455" i="6"/>
  <c r="AS455" i="6"/>
  <c r="AS456" i="6" s="1"/>
  <c r="GX142" i="6"/>
  <c r="GX143" i="6" s="1"/>
  <c r="GJ142" i="6"/>
  <c r="GJ143" i="6" s="1"/>
  <c r="GQ142" i="6"/>
  <c r="GQ143" i="6" s="1"/>
  <c r="GC142" i="6"/>
  <c r="GC143" i="6" s="1"/>
  <c r="GW142" i="6"/>
  <c r="GW143" i="6" s="1"/>
  <c r="GP142" i="6"/>
  <c r="GP143" i="6" s="1"/>
  <c r="GI142" i="6"/>
  <c r="GI143" i="6" s="1"/>
  <c r="GA142" i="6"/>
  <c r="GA143" i="6" s="1"/>
  <c r="FV142" i="6"/>
  <c r="GV142" i="6"/>
  <c r="GV143" i="6" s="1"/>
  <c r="GO142" i="6"/>
  <c r="GO143" i="6" s="1"/>
  <c r="GG142" i="6"/>
  <c r="GG143" i="6" s="1"/>
  <c r="FZ142" i="6"/>
  <c r="FZ143" i="6" s="1"/>
  <c r="GZ142" i="6"/>
  <c r="GZ143" i="6" s="1"/>
  <c r="GT142" i="6"/>
  <c r="GT143" i="6" s="1"/>
  <c r="GN142" i="6"/>
  <c r="GN143" i="6" s="1"/>
  <c r="GH142" i="6"/>
  <c r="GH143" i="6" s="1"/>
  <c r="GB142" i="6"/>
  <c r="GB143" i="6" s="1"/>
  <c r="HB142" i="6"/>
  <c r="HB143" i="6" s="1"/>
  <c r="GU142" i="6"/>
  <c r="GU143" i="6" s="1"/>
  <c r="GM142" i="6"/>
  <c r="GM143" i="6" s="1"/>
  <c r="GF142" i="6"/>
  <c r="GF143" i="6" s="1"/>
  <c r="FY142" i="6"/>
  <c r="FY143" i="6" s="1"/>
  <c r="HA142" i="6"/>
  <c r="HA143" i="6" s="1"/>
  <c r="GS142" i="6"/>
  <c r="GL142" i="6"/>
  <c r="GL143" i="6" s="1"/>
  <c r="GE142" i="6"/>
  <c r="GE143" i="6" s="1"/>
  <c r="FX142" i="6"/>
  <c r="FX143" i="6" s="1"/>
  <c r="GY142" i="6"/>
  <c r="GR142" i="6"/>
  <c r="GR143" i="6" s="1"/>
  <c r="GK142" i="6"/>
  <c r="GK143" i="6" s="1"/>
  <c r="GD142" i="6"/>
  <c r="GD143" i="6" s="1"/>
  <c r="FP142" i="6"/>
  <c r="FP143" i="6" s="1"/>
  <c r="FF142" i="6"/>
  <c r="FF143" i="6" s="1"/>
  <c r="FE142" i="6"/>
  <c r="ET142" i="6"/>
  <c r="ET143" i="6" s="1"/>
  <c r="ES142" i="6"/>
  <c r="ES143" i="6" s="1"/>
  <c r="EQ142" i="6"/>
  <c r="ER142" i="6"/>
  <c r="ER143" i="6" s="1"/>
  <c r="EO142" i="6"/>
  <c r="EE143" i="6"/>
  <c r="EI142" i="6"/>
  <c r="EI143" i="6" s="1"/>
  <c r="EH142" i="6"/>
  <c r="EG142" i="6"/>
  <c r="EG143" i="6" s="1"/>
  <c r="EF142" i="6"/>
  <c r="EF143" i="6" s="1"/>
  <c r="EJ142" i="6"/>
  <c r="EJ143" i="6" s="1"/>
  <c r="EY143" i="6" l="1"/>
  <c r="FA142" i="6"/>
  <c r="DE541" i="8"/>
  <c r="DH540" i="8"/>
  <c r="B558" i="8" s="1"/>
  <c r="BD355" i="7"/>
  <c r="BN354" i="7"/>
  <c r="BV179" i="20"/>
  <c r="CW610" i="18"/>
  <c r="EN609" i="18"/>
  <c r="BK1355" i="6"/>
  <c r="AV1197" i="6"/>
  <c r="BM1196" i="6"/>
  <c r="HZ1033" i="8"/>
  <c r="ID1032" i="8"/>
  <c r="HZ1108" i="8"/>
  <c r="ID1107" i="8"/>
  <c r="HK876" i="8"/>
  <c r="HO875" i="8"/>
  <c r="FR142" i="6"/>
  <c r="FM143" i="6"/>
  <c r="FQ143" i="6"/>
  <c r="FR143" i="6" s="1"/>
  <c r="AX1197" i="6"/>
  <c r="BF1197" i="6"/>
  <c r="EZ143" i="6"/>
  <c r="FA143" i="6" s="1"/>
  <c r="B319" i="6"/>
  <c r="IA747" i="8"/>
  <c r="CM570" i="8"/>
  <c r="GB274" i="8"/>
  <c r="FV275" i="8"/>
  <c r="GB275" i="8" s="1"/>
  <c r="AV68" i="8"/>
  <c r="AU69" i="8" s="1"/>
  <c r="AV69" i="8" s="1"/>
  <c r="BE883" i="7"/>
  <c r="BH428" i="7"/>
  <c r="B490" i="7" s="1"/>
  <c r="BG429" i="7"/>
  <c r="BH429" i="7" s="1"/>
  <c r="CE390" i="7"/>
  <c r="BI355" i="7"/>
  <c r="CO420" i="20"/>
  <c r="DE419" i="20"/>
  <c r="BT179" i="20"/>
  <c r="BY179" i="20"/>
  <c r="BY50" i="20"/>
  <c r="EW610" i="18"/>
  <c r="FC609" i="18"/>
  <c r="B643" i="18" s="1"/>
  <c r="EL610" i="18"/>
  <c r="DM573" i="18"/>
  <c r="FG139" i="18"/>
  <c r="FD140" i="18"/>
  <c r="FG140" i="18" s="1"/>
  <c r="BE116" i="18"/>
  <c r="B127" i="18" s="1"/>
  <c r="BD117" i="18"/>
  <c r="BE117" i="18" s="1"/>
  <c r="EP47" i="18"/>
  <c r="BI1355" i="6"/>
  <c r="BD1230" i="6"/>
  <c r="AY1029" i="6"/>
  <c r="BC1028" i="6"/>
  <c r="BE996" i="6"/>
  <c r="AQ997" i="6"/>
  <c r="AT456" i="6"/>
  <c r="BL455" i="6"/>
  <c r="BK456" i="6"/>
  <c r="FV143" i="6"/>
  <c r="HC142" i="6"/>
  <c r="GY143" i="6"/>
  <c r="FE143" i="6"/>
  <c r="FI142" i="6"/>
  <c r="FH143" i="6"/>
  <c r="EU142" i="6"/>
  <c r="EO143" i="6"/>
  <c r="EH143" i="6"/>
  <c r="EK143" i="6" s="1"/>
  <c r="EK142" i="6"/>
  <c r="B315" i="6" s="1"/>
  <c r="BM1197" i="6" l="1"/>
  <c r="BL1355" i="6"/>
  <c r="IB1108" i="8"/>
  <c r="ID1108" i="8" s="1"/>
  <c r="IB1033" i="8"/>
  <c r="ID1033" i="8" s="1"/>
  <c r="HM876" i="8"/>
  <c r="HO876" i="8" s="1"/>
  <c r="HY748" i="8"/>
  <c r="IA748" i="8" s="1"/>
  <c r="CJ571" i="8"/>
  <c r="CM571" i="8" s="1"/>
  <c r="DG541" i="8"/>
  <c r="DH541" i="8" s="1"/>
  <c r="BD884" i="7"/>
  <c r="BE884" i="7" s="1"/>
  <c r="B945" i="7"/>
  <c r="BZ391" i="7"/>
  <c r="CE391" i="7" s="1"/>
  <c r="BN355" i="7"/>
  <c r="CR420" i="20"/>
  <c r="DE420" i="20" s="1"/>
  <c r="BX51" i="20"/>
  <c r="BY51" i="20" s="1"/>
  <c r="FA610" i="18"/>
  <c r="FC610" i="18" s="1"/>
  <c r="DV610" i="18"/>
  <c r="EN610" i="18" s="1"/>
  <c r="DF574" i="18"/>
  <c r="EO48" i="18"/>
  <c r="EP48" i="18" s="1"/>
  <c r="B93" i="18"/>
  <c r="B323" i="6"/>
  <c r="BB1231" i="6"/>
  <c r="BD1231" i="6" s="1"/>
  <c r="BB1029" i="6"/>
  <c r="BC1029" i="6" s="1"/>
  <c r="BC997" i="6"/>
  <c r="BE997" i="6" s="1"/>
  <c r="BE456" i="6"/>
  <c r="BL456" i="6" s="1"/>
  <c r="B504" i="6"/>
  <c r="GS143" i="6"/>
  <c r="EP143" i="6"/>
  <c r="DL574" i="18"/>
  <c r="DM574" i="18" s="1"/>
  <c r="HC143" i="6"/>
  <c r="B325" i="6" s="1"/>
  <c r="FI143" i="6"/>
  <c r="B321" i="6" s="1"/>
  <c r="EQ143" i="6"/>
  <c r="EU143" i="6" l="1"/>
  <c r="B317" i="6" s="1"/>
  <c r="DY141" i="6"/>
  <c r="DZ141" i="6"/>
  <c r="DH141" i="6"/>
  <c r="DI141" i="6"/>
  <c r="DJ141" i="6"/>
  <c r="DK141" i="6"/>
  <c r="DL141" i="6"/>
  <c r="DM141" i="6"/>
  <c r="DN141" i="6"/>
  <c r="DO141" i="6"/>
  <c r="DP141" i="6"/>
  <c r="DQ141" i="6"/>
  <c r="DR141" i="6"/>
  <c r="DS141" i="6"/>
  <c r="DT141" i="6"/>
  <c r="DU141" i="6"/>
  <c r="DV141" i="6"/>
  <c r="DW141" i="6"/>
  <c r="DX141" i="6"/>
  <c r="DG138" i="6"/>
  <c r="DK142" i="6" s="1"/>
  <c r="DK143" i="6" s="1"/>
  <c r="DJ142" i="6" l="1"/>
  <c r="DP142" i="6"/>
  <c r="DP143" i="6" s="1"/>
  <c r="DI142" i="6"/>
  <c r="DI143" i="6" s="1"/>
  <c r="DV142" i="6"/>
  <c r="DV143" i="6" s="1"/>
  <c r="DT142" i="6"/>
  <c r="DT143" i="6" s="1"/>
  <c r="DU142" i="6"/>
  <c r="DU143" i="6" s="1"/>
  <c r="DZ142" i="6"/>
  <c r="DH142" i="6"/>
  <c r="DH143" i="6" s="1"/>
  <c r="DM142" i="6"/>
  <c r="DM143" i="6" s="1"/>
  <c r="DX142" i="6"/>
  <c r="DX143" i="6" s="1"/>
  <c r="DR142" i="6"/>
  <c r="DR143" i="6" s="1"/>
  <c r="DL142" i="6"/>
  <c r="DL143" i="6" s="1"/>
  <c r="DG142" i="6"/>
  <c r="DO142" i="6"/>
  <c r="DO143" i="6" s="1"/>
  <c r="DN142" i="6"/>
  <c r="DY142" i="6"/>
  <c r="DY143" i="6" s="1"/>
  <c r="DS142" i="6"/>
  <c r="DS143" i="6" s="1"/>
  <c r="DW142" i="6"/>
  <c r="DW143" i="6" s="1"/>
  <c r="DQ142" i="6"/>
  <c r="DQ143" i="6" s="1"/>
  <c r="DJ143" i="6" l="1"/>
  <c r="EA142" i="6"/>
  <c r="DG143" i="6"/>
  <c r="DN143" i="6" l="1"/>
  <c r="DZ143" i="6"/>
  <c r="EA143" i="6" s="1"/>
  <c r="B313" i="6" s="1"/>
  <c r="AH40" i="7" l="1"/>
  <c r="AJ40" i="7"/>
  <c r="AL40" i="7"/>
  <c r="AO40" i="7"/>
  <c r="AQ40" i="7" s="1"/>
  <c r="AR40" i="7"/>
  <c r="AH41" i="7"/>
  <c r="AJ41" i="7"/>
  <c r="AL41" i="7"/>
  <c r="AO41" i="7"/>
  <c r="AQ41" i="7" s="1"/>
  <c r="AR41" i="7"/>
  <c r="AH42" i="7"/>
  <c r="AJ42" i="7"/>
  <c r="AL42" i="7"/>
  <c r="AO42" i="7"/>
  <c r="AQ42" i="7" s="1"/>
  <c r="AR42" i="7"/>
  <c r="AH43" i="7"/>
  <c r="AJ43" i="7"/>
  <c r="AL43" i="7"/>
  <c r="AO43" i="7"/>
  <c r="AQ43" i="7" s="1"/>
  <c r="AR43" i="7"/>
  <c r="AH44" i="7"/>
  <c r="AJ44" i="7"/>
  <c r="AL44" i="7"/>
  <c r="AO44" i="7"/>
  <c r="AQ44" i="7" s="1"/>
  <c r="AR44" i="7"/>
  <c r="AH45" i="7"/>
  <c r="AJ45" i="7"/>
  <c r="AL45" i="7"/>
  <c r="AO45" i="7"/>
  <c r="AQ45" i="7" s="1"/>
  <c r="AR45" i="7"/>
  <c r="AH46" i="7"/>
  <c r="AJ46" i="7"/>
  <c r="AL46" i="7"/>
  <c r="AO46" i="7"/>
  <c r="AQ46" i="7" s="1"/>
  <c r="AR46" i="7"/>
  <c r="AH47" i="7"/>
  <c r="AJ47" i="7"/>
  <c r="AL47" i="7"/>
  <c r="AO47" i="7"/>
  <c r="AQ47" i="7" s="1"/>
  <c r="AR47" i="7"/>
  <c r="AH48" i="7"/>
  <c r="AJ48" i="7"/>
  <c r="AL48" i="7"/>
  <c r="AO48" i="7"/>
  <c r="AQ48" i="7" s="1"/>
  <c r="AR48" i="7"/>
  <c r="AH49" i="7"/>
  <c r="AJ49" i="7"/>
  <c r="AL49" i="7"/>
  <c r="AO49" i="7"/>
  <c r="AQ49" i="7" s="1"/>
  <c r="AR49" i="7"/>
  <c r="AH50" i="7"/>
  <c r="AJ50" i="7"/>
  <c r="AL50" i="7"/>
  <c r="AO50" i="7"/>
  <c r="AQ50" i="7" s="1"/>
  <c r="AR50" i="7"/>
  <c r="AH51" i="7"/>
  <c r="AJ51" i="7"/>
  <c r="AL51" i="7"/>
  <c r="AO51" i="7"/>
  <c r="AQ51" i="7" s="1"/>
  <c r="AR51" i="7"/>
  <c r="AH52" i="7"/>
  <c r="AJ52" i="7"/>
  <c r="AL52" i="7"/>
  <c r="AO52" i="7"/>
  <c r="AQ52" i="7" s="1"/>
  <c r="AR52" i="7"/>
  <c r="AH53" i="7"/>
  <c r="AJ53" i="7"/>
  <c r="AL53" i="7"/>
  <c r="AO53" i="7"/>
  <c r="AQ53" i="7" s="1"/>
  <c r="AR53" i="7"/>
  <c r="AH54" i="7"/>
  <c r="AJ54" i="7"/>
  <c r="AL54" i="7"/>
  <c r="AO54" i="7"/>
  <c r="AQ54" i="7" s="1"/>
  <c r="AR54" i="7"/>
  <c r="AH55" i="7"/>
  <c r="AJ55" i="7"/>
  <c r="AL55" i="7"/>
  <c r="AO55" i="7"/>
  <c r="AQ55" i="7" s="1"/>
  <c r="AR55" i="7"/>
  <c r="AH56" i="7"/>
  <c r="AJ56" i="7"/>
  <c r="AL56" i="7"/>
  <c r="AO56" i="7"/>
  <c r="AQ56" i="7" s="1"/>
  <c r="AR56" i="7"/>
  <c r="AH57" i="7"/>
  <c r="AJ57" i="7"/>
  <c r="AL57" i="7"/>
  <c r="AO57" i="7"/>
  <c r="AQ57" i="7" s="1"/>
  <c r="AR57" i="7"/>
  <c r="AH58" i="7"/>
  <c r="AJ58" i="7"/>
  <c r="AL58" i="7"/>
  <c r="AO58" i="7"/>
  <c r="AQ58" i="7" s="1"/>
  <c r="AR58" i="7"/>
  <c r="AH59" i="7"/>
  <c r="AJ59" i="7"/>
  <c r="AL59" i="7"/>
  <c r="AO59" i="7"/>
  <c r="AQ59" i="7" s="1"/>
  <c r="AR59" i="7"/>
  <c r="AH60" i="7"/>
  <c r="AJ60" i="7"/>
  <c r="AL60" i="7"/>
  <c r="AO60" i="7"/>
  <c r="AQ60" i="7" s="1"/>
  <c r="AR60" i="7"/>
  <c r="AH61" i="7"/>
  <c r="AJ61" i="7"/>
  <c r="AL61" i="7"/>
  <c r="AO61" i="7"/>
  <c r="AQ61" i="7" s="1"/>
  <c r="AR61" i="7"/>
  <c r="AH62" i="7"/>
  <c r="AJ62" i="7"/>
  <c r="AL62" i="7"/>
  <c r="AO62" i="7"/>
  <c r="AQ62" i="7" s="1"/>
  <c r="AR62" i="7"/>
  <c r="AH63" i="7"/>
  <c r="AJ63" i="7"/>
  <c r="AL63" i="7"/>
  <c r="AO63" i="7"/>
  <c r="AQ63" i="7" s="1"/>
  <c r="AR63" i="7"/>
  <c r="AH64" i="7"/>
  <c r="AJ64" i="7"/>
  <c r="AL64" i="7"/>
  <c r="AO64" i="7"/>
  <c r="AQ64" i="7" s="1"/>
  <c r="AR64" i="7"/>
  <c r="AH65" i="7"/>
  <c r="AJ65" i="7"/>
  <c r="AL65" i="7"/>
  <c r="AO65" i="7"/>
  <c r="AQ65" i="7" s="1"/>
  <c r="AR65" i="7"/>
  <c r="AH66" i="7"/>
  <c r="AJ66" i="7"/>
  <c r="AL66" i="7"/>
  <c r="AO66" i="7"/>
  <c r="AQ66" i="7" s="1"/>
  <c r="AR66" i="7"/>
  <c r="AH67" i="7"/>
  <c r="AJ67" i="7"/>
  <c r="AL67" i="7"/>
  <c r="AO67" i="7"/>
  <c r="AQ67" i="7" s="1"/>
  <c r="AR67" i="7"/>
  <c r="AH68" i="7"/>
  <c r="AJ68" i="7"/>
  <c r="AL68" i="7"/>
  <c r="AO68" i="7"/>
  <c r="AQ68" i="7" s="1"/>
  <c r="AR68" i="7"/>
  <c r="AH69" i="7"/>
  <c r="AJ69" i="7"/>
  <c r="AL69" i="7"/>
  <c r="AO69" i="7"/>
  <c r="AQ69" i="7" s="1"/>
  <c r="AR69" i="7"/>
  <c r="AH70" i="7"/>
  <c r="AJ70" i="7"/>
  <c r="AL70" i="7"/>
  <c r="AO70" i="7"/>
  <c r="AQ70" i="7" s="1"/>
  <c r="AR70" i="7"/>
  <c r="AH71" i="7"/>
  <c r="AJ71" i="7"/>
  <c r="AL71" i="7"/>
  <c r="AO71" i="7"/>
  <c r="AQ71" i="7" s="1"/>
  <c r="AR71" i="7"/>
  <c r="AH72" i="7"/>
  <c r="AJ72" i="7"/>
  <c r="AL72" i="7"/>
  <c r="AO72" i="7"/>
  <c r="AQ72" i="7" s="1"/>
  <c r="AR72" i="7"/>
  <c r="AH73" i="7"/>
  <c r="AJ73" i="7"/>
  <c r="AL73" i="7"/>
  <c r="AO73" i="7"/>
  <c r="AQ73" i="7" s="1"/>
  <c r="AR73" i="7"/>
  <c r="AH74" i="7"/>
  <c r="AJ74" i="7"/>
  <c r="AL74" i="7"/>
  <c r="AO74" i="7"/>
  <c r="AQ74" i="7" s="1"/>
  <c r="AR74" i="7"/>
  <c r="AH75" i="7"/>
  <c r="AJ75" i="7"/>
  <c r="AL75" i="7"/>
  <c r="AO75" i="7"/>
  <c r="AQ75" i="7" s="1"/>
  <c r="AR75" i="7"/>
  <c r="AH76" i="7"/>
  <c r="AJ76" i="7"/>
  <c r="AL76" i="7"/>
  <c r="AO76" i="7"/>
  <c r="AQ76" i="7" s="1"/>
  <c r="AR76" i="7"/>
  <c r="AH77" i="7"/>
  <c r="AJ77" i="7"/>
  <c r="AL77" i="7"/>
  <c r="AO77" i="7"/>
  <c r="AQ77" i="7" s="1"/>
  <c r="AR77" i="7"/>
  <c r="AH78" i="7"/>
  <c r="AJ78" i="7"/>
  <c r="AL78" i="7"/>
  <c r="AO78" i="7"/>
  <c r="AQ78" i="7" s="1"/>
  <c r="AR78" i="7"/>
  <c r="AH79" i="7"/>
  <c r="AJ79" i="7"/>
  <c r="AL79" i="7"/>
  <c r="AO79" i="7"/>
  <c r="AQ79" i="7" s="1"/>
  <c r="AR79" i="7"/>
  <c r="AH80" i="7"/>
  <c r="AJ80" i="7"/>
  <c r="AL80" i="7"/>
  <c r="AO80" i="7"/>
  <c r="AQ80" i="7" s="1"/>
  <c r="AR80" i="7"/>
  <c r="AH81" i="7"/>
  <c r="AJ81" i="7"/>
  <c r="AL81" i="7"/>
  <c r="AO81" i="7"/>
  <c r="AQ81" i="7" s="1"/>
  <c r="AR81" i="7"/>
  <c r="AH82" i="7"/>
  <c r="AJ82" i="7"/>
  <c r="AL82" i="7"/>
  <c r="AO82" i="7"/>
  <c r="AQ82" i="7" s="1"/>
  <c r="AR82" i="7"/>
  <c r="AH83" i="7"/>
  <c r="AJ83" i="7"/>
  <c r="AL83" i="7"/>
  <c r="AO83" i="7"/>
  <c r="AQ83" i="7" s="1"/>
  <c r="AR83" i="7"/>
  <c r="AH84" i="7"/>
  <c r="AJ84" i="7"/>
  <c r="AL84" i="7"/>
  <c r="AO84" i="7"/>
  <c r="AQ84" i="7" s="1"/>
  <c r="AR84" i="7"/>
  <c r="AH85" i="7"/>
  <c r="AJ85" i="7"/>
  <c r="AL85" i="7"/>
  <c r="AO85" i="7"/>
  <c r="AQ85" i="7" s="1"/>
  <c r="AR85" i="7"/>
  <c r="AH86" i="7"/>
  <c r="AJ86" i="7"/>
  <c r="AL86" i="7"/>
  <c r="AO86" i="7"/>
  <c r="AQ86" i="7" s="1"/>
  <c r="AR86" i="7"/>
  <c r="AH87" i="7"/>
  <c r="AJ87" i="7"/>
  <c r="AL87" i="7"/>
  <c r="AO87" i="7"/>
  <c r="AQ87" i="7" s="1"/>
  <c r="AR87" i="7"/>
  <c r="AH88" i="7"/>
  <c r="AJ88" i="7"/>
  <c r="AL88" i="7"/>
  <c r="AO88" i="7"/>
  <c r="AQ88" i="7" s="1"/>
  <c r="AR88" i="7"/>
  <c r="AH89" i="7"/>
  <c r="AJ89" i="7"/>
  <c r="AL89" i="7"/>
  <c r="AO89" i="7"/>
  <c r="AQ89" i="7" s="1"/>
  <c r="AR89" i="7"/>
  <c r="AH90" i="7"/>
  <c r="AJ90" i="7"/>
  <c r="AL90" i="7"/>
  <c r="AO90" i="7"/>
  <c r="AQ90" i="7" s="1"/>
  <c r="AR90" i="7"/>
  <c r="AH91" i="7"/>
  <c r="AJ91" i="7"/>
  <c r="AL91" i="7"/>
  <c r="AO91" i="7"/>
  <c r="AQ91" i="7" s="1"/>
  <c r="AR91" i="7"/>
  <c r="AH92" i="7"/>
  <c r="AJ92" i="7"/>
  <c r="AL92" i="7"/>
  <c r="AO92" i="7"/>
  <c r="AQ92" i="7" s="1"/>
  <c r="AR92" i="7"/>
  <c r="AH93" i="7"/>
  <c r="AJ93" i="7"/>
  <c r="AL93" i="7"/>
  <c r="AO93" i="7"/>
  <c r="AQ93" i="7" s="1"/>
  <c r="AR93" i="7"/>
  <c r="AH94" i="7"/>
  <c r="AJ94" i="7"/>
  <c r="AL94" i="7"/>
  <c r="AO94" i="7"/>
  <c r="AQ94" i="7" s="1"/>
  <c r="AR94" i="7"/>
  <c r="AH95" i="7"/>
  <c r="AJ95" i="7"/>
  <c r="AL95" i="7"/>
  <c r="AO95" i="7"/>
  <c r="AQ95" i="7" s="1"/>
  <c r="AR95" i="7"/>
  <c r="AH96" i="7"/>
  <c r="AJ96" i="7"/>
  <c r="AL96" i="7"/>
  <c r="AO96" i="7"/>
  <c r="AQ96" i="7" s="1"/>
  <c r="AR96" i="7"/>
  <c r="AH116" i="7"/>
  <c r="AJ116" i="7"/>
  <c r="AL116" i="7"/>
  <c r="AQ116" i="7"/>
  <c r="AR116" i="7"/>
  <c r="AX116" i="7"/>
  <c r="AZ116" i="7"/>
  <c r="DO116" i="7"/>
  <c r="AH117" i="7"/>
  <c r="AJ117" i="7"/>
  <c r="AL117" i="7"/>
  <c r="AQ117" i="7"/>
  <c r="AR117" i="7"/>
  <c r="AX117" i="7"/>
  <c r="AZ117" i="7"/>
  <c r="DO117" i="7"/>
  <c r="AH118" i="7"/>
  <c r="AJ118" i="7"/>
  <c r="AL118" i="7"/>
  <c r="AQ118" i="7"/>
  <c r="AR118" i="7"/>
  <c r="AX118" i="7"/>
  <c r="AZ118" i="7"/>
  <c r="DO118" i="7"/>
  <c r="AH119" i="7"/>
  <c r="AJ119" i="7"/>
  <c r="AL119" i="7"/>
  <c r="AQ119" i="7"/>
  <c r="AR119" i="7"/>
  <c r="AX119" i="7"/>
  <c r="AZ119" i="7"/>
  <c r="DO119" i="7"/>
  <c r="AH120" i="7"/>
  <c r="AJ120" i="7"/>
  <c r="AL120" i="7"/>
  <c r="AQ120" i="7"/>
  <c r="AR120" i="7"/>
  <c r="AX120" i="7"/>
  <c r="AZ120" i="7"/>
  <c r="DO120" i="7"/>
  <c r="AH121" i="7"/>
  <c r="AJ121" i="7"/>
  <c r="AL121" i="7"/>
  <c r="AQ121" i="7"/>
  <c r="AR121" i="7"/>
  <c r="AX121" i="7"/>
  <c r="AZ121" i="7"/>
  <c r="DO121" i="7"/>
  <c r="AH122" i="7"/>
  <c r="AJ122" i="7"/>
  <c r="AL122" i="7"/>
  <c r="AQ122" i="7"/>
  <c r="AR122" i="7"/>
  <c r="AX122" i="7"/>
  <c r="AZ122" i="7"/>
  <c r="DO122" i="7"/>
  <c r="AH123" i="7"/>
  <c r="AJ123" i="7"/>
  <c r="AL123" i="7"/>
  <c r="AQ123" i="7"/>
  <c r="AR123" i="7"/>
  <c r="AX123" i="7"/>
  <c r="AZ123" i="7"/>
  <c r="DO123" i="7"/>
  <c r="AH124" i="7"/>
  <c r="AJ124" i="7"/>
  <c r="AL124" i="7"/>
  <c r="AQ124" i="7"/>
  <c r="AR124" i="7"/>
  <c r="AX124" i="7"/>
  <c r="AZ124" i="7"/>
  <c r="DO124" i="7"/>
  <c r="AH125" i="7"/>
  <c r="AJ125" i="7"/>
  <c r="AL125" i="7"/>
  <c r="AQ125" i="7"/>
  <c r="AR125" i="7"/>
  <c r="AX125" i="7"/>
  <c r="AZ125" i="7"/>
  <c r="DO125" i="7"/>
  <c r="AH126" i="7"/>
  <c r="AJ126" i="7"/>
  <c r="AL126" i="7"/>
  <c r="AQ126" i="7"/>
  <c r="AR126" i="7"/>
  <c r="AX126" i="7"/>
  <c r="AZ126" i="7"/>
  <c r="DO126" i="7"/>
  <c r="AH127" i="7"/>
  <c r="AJ127" i="7"/>
  <c r="AL127" i="7"/>
  <c r="AQ127" i="7"/>
  <c r="AR127" i="7"/>
  <c r="AX127" i="7"/>
  <c r="AZ127" i="7"/>
  <c r="DO127" i="7"/>
  <c r="AH128" i="7"/>
  <c r="AJ128" i="7"/>
  <c r="AL128" i="7"/>
  <c r="AQ128" i="7"/>
  <c r="AR128" i="7"/>
  <c r="AX128" i="7"/>
  <c r="AZ128" i="7"/>
  <c r="DO128" i="7"/>
  <c r="AH129" i="7"/>
  <c r="AJ129" i="7"/>
  <c r="AL129" i="7"/>
  <c r="AQ129" i="7"/>
  <c r="AR129" i="7"/>
  <c r="AX129" i="7"/>
  <c r="AZ129" i="7"/>
  <c r="DO129" i="7"/>
  <c r="AH130" i="7"/>
  <c r="AJ130" i="7"/>
  <c r="BX739" i="7" s="1"/>
  <c r="AL130" i="7"/>
  <c r="AQ130" i="7"/>
  <c r="AR130" i="7"/>
  <c r="AX130" i="7"/>
  <c r="AZ130" i="7"/>
  <c r="DO130" i="7"/>
  <c r="AH131" i="7"/>
  <c r="AJ131" i="7"/>
  <c r="AL131" i="7"/>
  <c r="AQ131" i="7"/>
  <c r="AR131" i="7"/>
  <c r="AX131" i="7"/>
  <c r="AZ131" i="7"/>
  <c r="DO131" i="7"/>
  <c r="AH132" i="7"/>
  <c r="AJ132" i="7"/>
  <c r="AL132" i="7"/>
  <c r="AQ132" i="7"/>
  <c r="AR132" i="7"/>
  <c r="AX132" i="7"/>
  <c r="AZ132" i="7"/>
  <c r="DO132" i="7"/>
  <c r="AH133" i="7"/>
  <c r="AJ133" i="7"/>
  <c r="AL133" i="7"/>
  <c r="AQ133" i="7"/>
  <c r="AR133" i="7"/>
  <c r="AX133" i="7"/>
  <c r="AZ133" i="7"/>
  <c r="DO133" i="7"/>
  <c r="AH134" i="7"/>
  <c r="AJ134" i="7"/>
  <c r="AL134" i="7"/>
  <c r="AQ134" i="7"/>
  <c r="AR134" i="7"/>
  <c r="AX134" i="7"/>
  <c r="AZ134" i="7"/>
  <c r="DO134" i="7"/>
  <c r="AH135" i="7"/>
  <c r="AJ135" i="7"/>
  <c r="AL135" i="7"/>
  <c r="AQ135" i="7"/>
  <c r="AR135" i="7"/>
  <c r="AX135" i="7"/>
  <c r="AZ135" i="7"/>
  <c r="DO135" i="7"/>
  <c r="AH136" i="7"/>
  <c r="AJ136" i="7"/>
  <c r="AL136" i="7"/>
  <c r="AQ136" i="7"/>
  <c r="AR136" i="7"/>
  <c r="AX136" i="7"/>
  <c r="AZ136" i="7"/>
  <c r="DO136" i="7"/>
  <c r="AH137" i="7"/>
  <c r="AJ137" i="7"/>
  <c r="AL137" i="7"/>
  <c r="AQ137" i="7"/>
  <c r="AR137" i="7"/>
  <c r="AX137" i="7"/>
  <c r="AZ137" i="7"/>
  <c r="DO137" i="7"/>
  <c r="AH138" i="7"/>
  <c r="AJ138" i="7"/>
  <c r="AL138" i="7"/>
  <c r="AQ138" i="7"/>
  <c r="AR138" i="7"/>
  <c r="AX138" i="7"/>
  <c r="AZ138" i="7"/>
  <c r="DO138" i="7"/>
  <c r="AH139" i="7"/>
  <c r="AJ139" i="7"/>
  <c r="AL139" i="7"/>
  <c r="AQ139" i="7"/>
  <c r="AR139" i="7"/>
  <c r="AX139" i="7"/>
  <c r="AZ139" i="7"/>
  <c r="DO139" i="7"/>
  <c r="AH140" i="7"/>
  <c r="AJ140" i="7"/>
  <c r="AL140" i="7"/>
  <c r="AQ140" i="7"/>
  <c r="AR140" i="7"/>
  <c r="AX140" i="7"/>
  <c r="AZ140" i="7"/>
  <c r="DO140" i="7"/>
  <c r="AH141" i="7"/>
  <c r="AJ141" i="7"/>
  <c r="AL141" i="7"/>
  <c r="AQ141" i="7"/>
  <c r="AR141" i="7"/>
  <c r="AX141" i="7"/>
  <c r="AZ141" i="7"/>
  <c r="DO141" i="7"/>
  <c r="AH142" i="7"/>
  <c r="AJ142" i="7"/>
  <c r="AL142" i="7"/>
  <c r="AQ142" i="7"/>
  <c r="AR142" i="7"/>
  <c r="AX142" i="7"/>
  <c r="AZ142" i="7"/>
  <c r="DO142" i="7"/>
  <c r="AH143" i="7"/>
  <c r="AJ143" i="7"/>
  <c r="AL143" i="7"/>
  <c r="AQ143" i="7"/>
  <c r="AR143" i="7"/>
  <c r="AX143" i="7"/>
  <c r="AZ143" i="7"/>
  <c r="DO143" i="7"/>
  <c r="AH144" i="7"/>
  <c r="AJ144" i="7"/>
  <c r="AL144" i="7"/>
  <c r="AQ144" i="7"/>
  <c r="AR144" i="7"/>
  <c r="AX144" i="7"/>
  <c r="AZ144" i="7"/>
  <c r="DO144" i="7"/>
  <c r="AH145" i="7"/>
  <c r="AJ145" i="7"/>
  <c r="AL145" i="7"/>
  <c r="AQ145" i="7"/>
  <c r="AR145" i="7"/>
  <c r="AX145" i="7"/>
  <c r="AZ145" i="7"/>
  <c r="DO145" i="7"/>
  <c r="AH146" i="7"/>
  <c r="AJ146" i="7"/>
  <c r="AL146" i="7"/>
  <c r="AQ146" i="7"/>
  <c r="AR146" i="7"/>
  <c r="AX146" i="7"/>
  <c r="AZ146" i="7"/>
  <c r="DO146" i="7"/>
  <c r="AH147" i="7"/>
  <c r="AJ147" i="7"/>
  <c r="AL147" i="7"/>
  <c r="AQ147" i="7"/>
  <c r="AR147" i="7"/>
  <c r="AX147" i="7"/>
  <c r="AZ147" i="7"/>
  <c r="DO147" i="7"/>
  <c r="AH148" i="7"/>
  <c r="AJ148" i="7"/>
  <c r="AL148" i="7"/>
  <c r="AQ148" i="7"/>
  <c r="AR148" i="7"/>
  <c r="AX148" i="7"/>
  <c r="AZ148" i="7"/>
  <c r="DO148" i="7"/>
  <c r="AH149" i="7"/>
  <c r="AJ149" i="7"/>
  <c r="AL149" i="7"/>
  <c r="AQ149" i="7"/>
  <c r="AR149" i="7"/>
  <c r="AX149" i="7"/>
  <c r="AZ149" i="7"/>
  <c r="DO149" i="7"/>
  <c r="AH150" i="7"/>
  <c r="AJ150" i="7"/>
  <c r="AL150" i="7"/>
  <c r="AQ150" i="7"/>
  <c r="AR150" i="7"/>
  <c r="AX150" i="7"/>
  <c r="AZ150" i="7"/>
  <c r="DO150" i="7"/>
  <c r="AH151" i="7"/>
  <c r="AJ151" i="7"/>
  <c r="AL151" i="7"/>
  <c r="AQ151" i="7"/>
  <c r="AR151" i="7"/>
  <c r="AX151" i="7"/>
  <c r="AZ151" i="7"/>
  <c r="DO151" i="7"/>
  <c r="AH152" i="7"/>
  <c r="AJ152" i="7"/>
  <c r="AL152" i="7"/>
  <c r="AQ152" i="7"/>
  <c r="AR152" i="7"/>
  <c r="AX152" i="7"/>
  <c r="AZ152" i="7"/>
  <c r="DO152" i="7"/>
  <c r="AH153" i="7"/>
  <c r="AJ153" i="7"/>
  <c r="AL153" i="7"/>
  <c r="AQ153" i="7"/>
  <c r="AR153" i="7"/>
  <c r="AX153" i="7"/>
  <c r="AZ153" i="7"/>
  <c r="DO153" i="7"/>
  <c r="AH154" i="7"/>
  <c r="AJ154" i="7"/>
  <c r="AL154" i="7"/>
  <c r="AQ154" i="7"/>
  <c r="AR154" i="7"/>
  <c r="AX154" i="7"/>
  <c r="AZ154" i="7"/>
  <c r="DO154" i="7"/>
  <c r="AH155" i="7"/>
  <c r="AJ155" i="7"/>
  <c r="AL155" i="7"/>
  <c r="AQ155" i="7"/>
  <c r="AR155" i="7"/>
  <c r="AX155" i="7"/>
  <c r="AZ155" i="7"/>
  <c r="DO155" i="7"/>
  <c r="AH156" i="7"/>
  <c r="AJ156" i="7"/>
  <c r="AL156" i="7"/>
  <c r="AQ156" i="7"/>
  <c r="AR156" i="7"/>
  <c r="AX156" i="7"/>
  <c r="AZ156" i="7"/>
  <c r="DO156" i="7"/>
  <c r="AH157" i="7"/>
  <c r="AJ157" i="7"/>
  <c r="AL157" i="7"/>
  <c r="AQ157" i="7"/>
  <c r="AR157" i="7"/>
  <c r="AX157" i="7"/>
  <c r="AZ157" i="7"/>
  <c r="DO157" i="7"/>
  <c r="AH158" i="7"/>
  <c r="AJ158" i="7"/>
  <c r="AL158" i="7"/>
  <c r="AQ158" i="7"/>
  <c r="AR158" i="7"/>
  <c r="AX158" i="7"/>
  <c r="AZ158" i="7"/>
  <c r="DO158" i="7"/>
  <c r="AH159" i="7"/>
  <c r="AJ159" i="7"/>
  <c r="AL159" i="7"/>
  <c r="AQ159" i="7"/>
  <c r="AR159" i="7"/>
  <c r="AX159" i="7"/>
  <c r="AZ159" i="7"/>
  <c r="DO159" i="7"/>
  <c r="AH160" i="7"/>
  <c r="AJ160" i="7"/>
  <c r="AL160" i="7"/>
  <c r="AQ160" i="7"/>
  <c r="AR160" i="7"/>
  <c r="AX160" i="7"/>
  <c r="AZ160" i="7"/>
  <c r="DO160" i="7"/>
  <c r="AH161" i="7"/>
  <c r="AJ161" i="7"/>
  <c r="AL161" i="7"/>
  <c r="AQ161" i="7"/>
  <c r="AR161" i="7"/>
  <c r="AX161" i="7"/>
  <c r="AZ161" i="7"/>
  <c r="DO161" i="7"/>
  <c r="AH162" i="7"/>
  <c r="AJ162" i="7"/>
  <c r="AL162" i="7"/>
  <c r="AQ162" i="7"/>
  <c r="AR162" i="7"/>
  <c r="AX162" i="7"/>
  <c r="AZ162" i="7"/>
  <c r="DO162" i="7"/>
  <c r="AH163" i="7"/>
  <c r="AJ163" i="7"/>
  <c r="AL163" i="7"/>
  <c r="AQ163" i="7"/>
  <c r="AR163" i="7"/>
  <c r="AX163" i="7"/>
  <c r="AZ163" i="7"/>
  <c r="DO163" i="7"/>
  <c r="AH164" i="7"/>
  <c r="AJ164" i="7"/>
  <c r="AL164" i="7"/>
  <c r="AQ164" i="7"/>
  <c r="AR164" i="7"/>
  <c r="AX164" i="7"/>
  <c r="AZ164" i="7"/>
  <c r="DO164" i="7"/>
  <c r="AH165" i="7"/>
  <c r="AJ165" i="7"/>
  <c r="AL165" i="7"/>
  <c r="AQ165" i="7"/>
  <c r="AR165" i="7"/>
  <c r="AX165" i="7"/>
  <c r="AZ165" i="7"/>
  <c r="DO165" i="7"/>
  <c r="AH166" i="7"/>
  <c r="AJ166" i="7"/>
  <c r="AL166" i="7"/>
  <c r="AQ166" i="7"/>
  <c r="AR166" i="7"/>
  <c r="AX166" i="7"/>
  <c r="AZ166" i="7"/>
  <c r="DO166" i="7"/>
  <c r="AH167" i="7"/>
  <c r="AJ167" i="7"/>
  <c r="AL167" i="7"/>
  <c r="AQ167" i="7"/>
  <c r="AR167" i="7"/>
  <c r="AX167" i="7"/>
  <c r="AZ167" i="7"/>
  <c r="DO167" i="7"/>
  <c r="AH168" i="7"/>
  <c r="AJ168" i="7"/>
  <c r="AL168" i="7"/>
  <c r="AQ168" i="7"/>
  <c r="AR168" i="7"/>
  <c r="AX168" i="7"/>
  <c r="AZ168" i="7"/>
  <c r="DO168" i="7"/>
  <c r="AH169" i="7"/>
  <c r="AJ169" i="7"/>
  <c r="AL169" i="7"/>
  <c r="AQ169" i="7"/>
  <c r="AR169" i="7"/>
  <c r="AX169" i="7"/>
  <c r="AZ169" i="7"/>
  <c r="DO169" i="7"/>
  <c r="AH170" i="7"/>
  <c r="AJ170" i="7"/>
  <c r="AL170" i="7"/>
  <c r="AQ170" i="7"/>
  <c r="AR170" i="7"/>
  <c r="AX170" i="7"/>
  <c r="AZ170" i="7"/>
  <c r="DO170" i="7"/>
  <c r="AH171" i="7"/>
  <c r="AJ171" i="7"/>
  <c r="AL171" i="7"/>
  <c r="AQ171" i="7"/>
  <c r="AR171" i="7"/>
  <c r="AX171" i="7"/>
  <c r="AZ171" i="7"/>
  <c r="DO171" i="7"/>
  <c r="AH172" i="7"/>
  <c r="AJ172" i="7"/>
  <c r="AL172" i="7"/>
  <c r="AQ172" i="7"/>
  <c r="AR172" i="7"/>
  <c r="AX172" i="7"/>
  <c r="AZ172" i="7"/>
  <c r="DO172" i="7"/>
  <c r="AH345" i="7"/>
  <c r="Y364" i="7"/>
  <c r="AJ350" i="7" s="1"/>
  <c r="AJ366" i="7"/>
  <c r="AL366" i="7" s="1"/>
  <c r="AW351" i="7" s="1"/>
  <c r="AH377" i="7"/>
  <c r="AH386" i="7"/>
  <c r="AJ386" i="7"/>
  <c r="AL386" i="7"/>
  <c r="AO386" i="7"/>
  <c r="AQ386" i="7" s="1"/>
  <c r="AR386" i="7"/>
  <c r="AH387" i="7"/>
  <c r="AJ387" i="7"/>
  <c r="AL387" i="7"/>
  <c r="AO387" i="7"/>
  <c r="AQ387" i="7" s="1"/>
  <c r="AR387" i="7"/>
  <c r="AH388" i="7"/>
  <c r="AJ388" i="7"/>
  <c r="AL388" i="7"/>
  <c r="AO388" i="7"/>
  <c r="AQ388" i="7" s="1"/>
  <c r="AR388" i="7"/>
  <c r="AH389" i="7"/>
  <c r="AJ389" i="7"/>
  <c r="AL389" i="7"/>
  <c r="AO389" i="7"/>
  <c r="AQ389" i="7" s="1"/>
  <c r="AR389" i="7"/>
  <c r="AH390" i="7"/>
  <c r="AJ390" i="7"/>
  <c r="AL390" i="7"/>
  <c r="AO390" i="7"/>
  <c r="AQ390" i="7" s="1"/>
  <c r="AR390" i="7"/>
  <c r="AH391" i="7"/>
  <c r="AJ391" i="7"/>
  <c r="AL391" i="7"/>
  <c r="AO391" i="7"/>
  <c r="AQ391" i="7" s="1"/>
  <c r="AR391" i="7"/>
  <c r="AH392" i="7"/>
  <c r="AJ392" i="7"/>
  <c r="AL392" i="7"/>
  <c r="AO392" i="7"/>
  <c r="AQ392" i="7" s="1"/>
  <c r="AR392" i="7"/>
  <c r="AH393" i="7"/>
  <c r="AJ393" i="7"/>
  <c r="AL393" i="7"/>
  <c r="AO393" i="7"/>
  <c r="AQ393" i="7" s="1"/>
  <c r="AR393" i="7"/>
  <c r="AH394" i="7"/>
  <c r="AJ394" i="7"/>
  <c r="AL394" i="7"/>
  <c r="AO394" i="7"/>
  <c r="AQ394" i="7" s="1"/>
  <c r="AR394" i="7"/>
  <c r="AH395" i="7"/>
  <c r="AJ395" i="7"/>
  <c r="AL395" i="7"/>
  <c r="AO395" i="7"/>
  <c r="AQ395" i="7" s="1"/>
  <c r="AR395" i="7"/>
  <c r="AJ397" i="7"/>
  <c r="AL397" i="7" s="1"/>
  <c r="B403" i="7" s="1"/>
  <c r="AH424" i="7"/>
  <c r="AJ424" i="7"/>
  <c r="AL424" i="7"/>
  <c r="AQ424" i="7"/>
  <c r="AR424" i="7"/>
  <c r="AH425" i="7"/>
  <c r="AJ425" i="7"/>
  <c r="AL425" i="7"/>
  <c r="AQ425" i="7"/>
  <c r="AR425" i="7"/>
  <c r="AH426" i="7"/>
  <c r="AJ426" i="7"/>
  <c r="AL426" i="7"/>
  <c r="AQ426" i="7"/>
  <c r="AR426" i="7"/>
  <c r="AH427" i="7"/>
  <c r="AJ427" i="7"/>
  <c r="AL427" i="7"/>
  <c r="AQ427" i="7"/>
  <c r="AR427" i="7"/>
  <c r="AH428" i="7"/>
  <c r="AJ428" i="7"/>
  <c r="AL428" i="7"/>
  <c r="AQ428" i="7"/>
  <c r="AR428" i="7"/>
  <c r="AH429" i="7"/>
  <c r="AJ429" i="7"/>
  <c r="AL429" i="7"/>
  <c r="AQ429" i="7"/>
  <c r="AR429" i="7"/>
  <c r="AH430" i="7"/>
  <c r="AJ430" i="7"/>
  <c r="AL430" i="7"/>
  <c r="AQ430" i="7"/>
  <c r="AR430" i="7"/>
  <c r="AH431" i="7"/>
  <c r="AJ431" i="7"/>
  <c r="AL431" i="7"/>
  <c r="AQ431" i="7"/>
  <c r="AR431" i="7"/>
  <c r="AH432" i="7"/>
  <c r="AJ432" i="7"/>
  <c r="AL432" i="7"/>
  <c r="AQ432" i="7"/>
  <c r="AR432" i="7"/>
  <c r="AH433" i="7"/>
  <c r="AJ433" i="7"/>
  <c r="AL433" i="7"/>
  <c r="AQ433" i="7"/>
  <c r="AR433" i="7"/>
  <c r="AH434" i="7"/>
  <c r="AJ434" i="7"/>
  <c r="AL434" i="7"/>
  <c r="AQ434" i="7"/>
  <c r="AR434" i="7"/>
  <c r="AH435" i="7"/>
  <c r="AJ435" i="7"/>
  <c r="AL435" i="7"/>
  <c r="AQ435" i="7"/>
  <c r="AR435" i="7"/>
  <c r="AH436" i="7"/>
  <c r="AJ436" i="7"/>
  <c r="AL436" i="7"/>
  <c r="AQ436" i="7"/>
  <c r="AR436" i="7"/>
  <c r="AH437" i="7"/>
  <c r="AJ437" i="7"/>
  <c r="AL437" i="7"/>
  <c r="AQ437" i="7"/>
  <c r="AR437" i="7"/>
  <c r="AH438" i="7"/>
  <c r="AJ438" i="7"/>
  <c r="AL438" i="7"/>
  <c r="AQ438" i="7"/>
  <c r="AR438" i="7"/>
  <c r="AH439" i="7"/>
  <c r="AJ439" i="7"/>
  <c r="AL439" i="7"/>
  <c r="AQ439" i="7"/>
  <c r="AR439" i="7"/>
  <c r="AH440" i="7"/>
  <c r="AJ440" i="7"/>
  <c r="AL440" i="7"/>
  <c r="AQ440" i="7"/>
  <c r="AR440" i="7"/>
  <c r="AH441" i="7"/>
  <c r="AJ441" i="7"/>
  <c r="AL441" i="7"/>
  <c r="AQ441" i="7"/>
  <c r="AR441" i="7"/>
  <c r="AH442" i="7"/>
  <c r="AJ442" i="7"/>
  <c r="AL442" i="7"/>
  <c r="AQ442" i="7"/>
  <c r="AR442" i="7"/>
  <c r="AH443" i="7"/>
  <c r="AJ443" i="7"/>
  <c r="AL443" i="7"/>
  <c r="AQ443" i="7"/>
  <c r="AR443" i="7"/>
  <c r="AH444" i="7"/>
  <c r="AJ444" i="7"/>
  <c r="AL444" i="7"/>
  <c r="AQ444" i="7"/>
  <c r="AR444" i="7"/>
  <c r="AH445" i="7"/>
  <c r="AJ445" i="7"/>
  <c r="AL445" i="7"/>
  <c r="AQ445" i="7"/>
  <c r="AR445" i="7"/>
  <c r="AH446" i="7"/>
  <c r="AJ446" i="7"/>
  <c r="AL446" i="7"/>
  <c r="AQ446" i="7"/>
  <c r="AR446" i="7"/>
  <c r="AH447" i="7"/>
  <c r="AJ447" i="7"/>
  <c r="AL447" i="7"/>
  <c r="AQ447" i="7"/>
  <c r="AR447" i="7"/>
  <c r="AH448" i="7"/>
  <c r="AJ448" i="7"/>
  <c r="AL448" i="7"/>
  <c r="AQ448" i="7"/>
  <c r="AR448" i="7"/>
  <c r="AH449" i="7"/>
  <c r="AJ449" i="7"/>
  <c r="AL449" i="7"/>
  <c r="AQ449" i="7"/>
  <c r="AR449" i="7"/>
  <c r="AH450" i="7"/>
  <c r="AJ450" i="7"/>
  <c r="AL450" i="7"/>
  <c r="AQ450" i="7"/>
  <c r="AR450" i="7"/>
  <c r="AH451" i="7"/>
  <c r="AJ451" i="7"/>
  <c r="AL451" i="7"/>
  <c r="AQ451" i="7"/>
  <c r="AR451" i="7"/>
  <c r="AH452" i="7"/>
  <c r="AJ452" i="7"/>
  <c r="AL452" i="7"/>
  <c r="AQ452" i="7"/>
  <c r="AR452" i="7"/>
  <c r="AH453" i="7"/>
  <c r="AJ453" i="7"/>
  <c r="AL453" i="7"/>
  <c r="AQ453" i="7"/>
  <c r="AR453" i="7"/>
  <c r="AH454" i="7"/>
  <c r="AJ454" i="7"/>
  <c r="AL454" i="7"/>
  <c r="AQ454" i="7"/>
  <c r="AR454" i="7"/>
  <c r="AH455" i="7"/>
  <c r="AJ455" i="7"/>
  <c r="AL455" i="7"/>
  <c r="AQ455" i="7"/>
  <c r="AR455" i="7"/>
  <c r="AH456" i="7"/>
  <c r="AJ456" i="7"/>
  <c r="AL456" i="7"/>
  <c r="AQ456" i="7"/>
  <c r="AR456" i="7"/>
  <c r="AH457" i="7"/>
  <c r="AJ457" i="7"/>
  <c r="AL457" i="7"/>
  <c r="AQ457" i="7"/>
  <c r="AR457" i="7"/>
  <c r="AH458" i="7"/>
  <c r="AJ458" i="7"/>
  <c r="AL458" i="7"/>
  <c r="AQ458" i="7"/>
  <c r="AR458" i="7"/>
  <c r="AH459" i="7"/>
  <c r="AJ459" i="7"/>
  <c r="AL459" i="7"/>
  <c r="AQ459" i="7"/>
  <c r="AR459" i="7"/>
  <c r="AH460" i="7"/>
  <c r="AJ460" i="7"/>
  <c r="AL460" i="7"/>
  <c r="AQ460" i="7"/>
  <c r="AR460" i="7"/>
  <c r="AH461" i="7"/>
  <c r="AJ461" i="7"/>
  <c r="AL461" i="7"/>
  <c r="AQ461" i="7"/>
  <c r="AR461" i="7"/>
  <c r="AH462" i="7"/>
  <c r="AJ462" i="7"/>
  <c r="AL462" i="7"/>
  <c r="AQ462" i="7"/>
  <c r="AR462" i="7"/>
  <c r="AH463" i="7"/>
  <c r="AJ463" i="7"/>
  <c r="AL463" i="7"/>
  <c r="AQ463" i="7"/>
  <c r="AR463" i="7"/>
  <c r="AH464" i="7"/>
  <c r="AJ464" i="7"/>
  <c r="AL464" i="7"/>
  <c r="AQ464" i="7"/>
  <c r="AR464" i="7"/>
  <c r="AH465" i="7"/>
  <c r="AJ465" i="7"/>
  <c r="AL465" i="7"/>
  <c r="AQ465" i="7"/>
  <c r="AR465" i="7"/>
  <c r="AH466" i="7"/>
  <c r="AJ466" i="7"/>
  <c r="AL466" i="7"/>
  <c r="AQ466" i="7"/>
  <c r="AR466" i="7"/>
  <c r="AH467" i="7"/>
  <c r="AJ467" i="7"/>
  <c r="AL467" i="7"/>
  <c r="AQ467" i="7"/>
  <c r="AR467" i="7"/>
  <c r="AH468" i="7"/>
  <c r="AJ468" i="7"/>
  <c r="AL468" i="7"/>
  <c r="AQ468" i="7"/>
  <c r="AR468" i="7"/>
  <c r="AH469" i="7"/>
  <c r="AJ469" i="7"/>
  <c r="AL469" i="7"/>
  <c r="AQ469" i="7"/>
  <c r="AR469" i="7"/>
  <c r="AH470" i="7"/>
  <c r="AJ470" i="7"/>
  <c r="AL470" i="7"/>
  <c r="AQ470" i="7"/>
  <c r="AR470" i="7"/>
  <c r="AH471" i="7"/>
  <c r="AJ471" i="7"/>
  <c r="AL471" i="7"/>
  <c r="AQ471" i="7"/>
  <c r="AR471" i="7"/>
  <c r="AH472" i="7"/>
  <c r="AJ472" i="7"/>
  <c r="AL472" i="7"/>
  <c r="AQ472" i="7"/>
  <c r="AR472" i="7"/>
  <c r="AH473" i="7"/>
  <c r="AJ473" i="7"/>
  <c r="AL473" i="7"/>
  <c r="AQ473" i="7"/>
  <c r="AR473" i="7"/>
  <c r="AH474" i="7"/>
  <c r="AJ474" i="7"/>
  <c r="AL474" i="7"/>
  <c r="AQ474" i="7"/>
  <c r="AR474" i="7"/>
  <c r="AH475" i="7"/>
  <c r="AJ475" i="7"/>
  <c r="AL475" i="7"/>
  <c r="AQ475" i="7"/>
  <c r="AR475" i="7"/>
  <c r="AH476" i="7"/>
  <c r="AJ476" i="7"/>
  <c r="AL476" i="7"/>
  <c r="AQ476" i="7"/>
  <c r="AR476" i="7"/>
  <c r="AH477" i="7"/>
  <c r="AJ477" i="7"/>
  <c r="AL477" i="7"/>
  <c r="AQ477" i="7"/>
  <c r="AR477" i="7"/>
  <c r="AH478" i="7"/>
  <c r="AJ478" i="7"/>
  <c r="AL478" i="7"/>
  <c r="AQ478" i="7"/>
  <c r="AR478" i="7"/>
  <c r="AH479" i="7"/>
  <c r="AJ479" i="7"/>
  <c r="AL479" i="7"/>
  <c r="AQ479" i="7"/>
  <c r="AR479" i="7"/>
  <c r="AH480" i="7"/>
  <c r="AJ480" i="7"/>
  <c r="AL480" i="7"/>
  <c r="AQ480" i="7"/>
  <c r="AR480" i="7"/>
  <c r="AJ483" i="7"/>
  <c r="AL483" i="7" s="1"/>
  <c r="B488" i="7" s="1"/>
  <c r="AH502" i="7"/>
  <c r="AJ502" i="7"/>
  <c r="AL502" i="7"/>
  <c r="AQ502" i="7"/>
  <c r="AR502" i="7"/>
  <c r="AX502" i="7"/>
  <c r="AZ502" i="7"/>
  <c r="DO502" i="7"/>
  <c r="AH503" i="7"/>
  <c r="AJ503" i="7"/>
  <c r="AL503" i="7"/>
  <c r="AQ503" i="7"/>
  <c r="AR503" i="7"/>
  <c r="AX503" i="7"/>
  <c r="AZ503" i="7"/>
  <c r="DO503" i="7"/>
  <c r="AH504" i="7"/>
  <c r="AJ504" i="7"/>
  <c r="AL504" i="7"/>
  <c r="AQ504" i="7"/>
  <c r="AR504" i="7"/>
  <c r="AX504" i="7"/>
  <c r="AZ504" i="7"/>
  <c r="DO504" i="7"/>
  <c r="AH505" i="7"/>
  <c r="AJ505" i="7"/>
  <c r="AL505" i="7"/>
  <c r="AQ505" i="7"/>
  <c r="AR505" i="7"/>
  <c r="AX505" i="7"/>
  <c r="AZ505" i="7"/>
  <c r="DO505" i="7"/>
  <c r="AH506" i="7"/>
  <c r="AJ506" i="7"/>
  <c r="AL506" i="7"/>
  <c r="AQ506" i="7"/>
  <c r="AR506" i="7"/>
  <c r="AX506" i="7"/>
  <c r="AZ506" i="7"/>
  <c r="DO506" i="7"/>
  <c r="AH507" i="7"/>
  <c r="AJ507" i="7"/>
  <c r="AL507" i="7"/>
  <c r="AQ507" i="7"/>
  <c r="AR507" i="7"/>
  <c r="AX507" i="7"/>
  <c r="AZ507" i="7"/>
  <c r="DO507" i="7"/>
  <c r="AH508" i="7"/>
  <c r="AJ508" i="7"/>
  <c r="AL508" i="7"/>
  <c r="AQ508" i="7"/>
  <c r="AR508" i="7"/>
  <c r="AX508" i="7"/>
  <c r="AZ508" i="7"/>
  <c r="DO508" i="7"/>
  <c r="AH509" i="7"/>
  <c r="AJ509" i="7"/>
  <c r="AL509" i="7"/>
  <c r="AQ509" i="7"/>
  <c r="AR509" i="7"/>
  <c r="AX509" i="7"/>
  <c r="AZ509" i="7"/>
  <c r="DO509" i="7"/>
  <c r="AH510" i="7"/>
  <c r="AJ510" i="7"/>
  <c r="AL510" i="7"/>
  <c r="AQ510" i="7"/>
  <c r="AR510" i="7"/>
  <c r="AX510" i="7"/>
  <c r="AZ510" i="7"/>
  <c r="DO510" i="7"/>
  <c r="AH511" i="7"/>
  <c r="AJ511" i="7"/>
  <c r="AL511" i="7"/>
  <c r="AQ511" i="7"/>
  <c r="AR511" i="7"/>
  <c r="AX511" i="7"/>
  <c r="AZ511" i="7"/>
  <c r="DO511" i="7"/>
  <c r="AH512" i="7"/>
  <c r="AJ512" i="7"/>
  <c r="AL512" i="7"/>
  <c r="AQ512" i="7"/>
  <c r="AR512" i="7"/>
  <c r="AX512" i="7"/>
  <c r="AZ512" i="7"/>
  <c r="DO512" i="7"/>
  <c r="AH513" i="7"/>
  <c r="AJ513" i="7"/>
  <c r="AL513" i="7"/>
  <c r="AQ513" i="7"/>
  <c r="AR513" i="7"/>
  <c r="AX513" i="7"/>
  <c r="AZ513" i="7"/>
  <c r="DO513" i="7"/>
  <c r="AH514" i="7"/>
  <c r="AJ514" i="7"/>
  <c r="AL514" i="7"/>
  <c r="AQ514" i="7"/>
  <c r="AR514" i="7"/>
  <c r="AX514" i="7"/>
  <c r="AZ514" i="7"/>
  <c r="DO514" i="7"/>
  <c r="AH515" i="7"/>
  <c r="AJ515" i="7"/>
  <c r="AL515" i="7"/>
  <c r="AQ515" i="7"/>
  <c r="AR515" i="7"/>
  <c r="AX515" i="7"/>
  <c r="AZ515" i="7"/>
  <c r="DO515" i="7"/>
  <c r="AH516" i="7"/>
  <c r="AJ516" i="7"/>
  <c r="AL516" i="7"/>
  <c r="AQ516" i="7"/>
  <c r="AR516" i="7"/>
  <c r="AX516" i="7"/>
  <c r="AZ516" i="7"/>
  <c r="DO516" i="7"/>
  <c r="AH517" i="7"/>
  <c r="AJ517" i="7"/>
  <c r="AL517" i="7"/>
  <c r="AQ517" i="7"/>
  <c r="AR517" i="7"/>
  <c r="AX517" i="7"/>
  <c r="AZ517" i="7"/>
  <c r="DO517" i="7"/>
  <c r="AH518" i="7"/>
  <c r="AJ518" i="7"/>
  <c r="AL518" i="7"/>
  <c r="AQ518" i="7"/>
  <c r="AR518" i="7"/>
  <c r="AX518" i="7"/>
  <c r="AZ518" i="7"/>
  <c r="DO518" i="7"/>
  <c r="AH519" i="7"/>
  <c r="AJ519" i="7"/>
  <c r="AL519" i="7"/>
  <c r="AQ519" i="7"/>
  <c r="AR519" i="7"/>
  <c r="AX519" i="7"/>
  <c r="AZ519" i="7"/>
  <c r="DO519" i="7"/>
  <c r="AH520" i="7"/>
  <c r="AJ520" i="7"/>
  <c r="AL520" i="7"/>
  <c r="AQ520" i="7"/>
  <c r="AR520" i="7"/>
  <c r="AX520" i="7"/>
  <c r="AZ520" i="7"/>
  <c r="DO520" i="7"/>
  <c r="AH521" i="7"/>
  <c r="AJ521" i="7"/>
  <c r="AL521" i="7"/>
  <c r="AQ521" i="7"/>
  <c r="AR521" i="7"/>
  <c r="AX521" i="7"/>
  <c r="AZ521" i="7"/>
  <c r="DO521" i="7"/>
  <c r="AH522" i="7"/>
  <c r="AJ522" i="7"/>
  <c r="AL522" i="7"/>
  <c r="AQ522" i="7"/>
  <c r="AR522" i="7"/>
  <c r="AX522" i="7"/>
  <c r="AZ522" i="7"/>
  <c r="DO522" i="7"/>
  <c r="AH523" i="7"/>
  <c r="AJ523" i="7"/>
  <c r="AL523" i="7"/>
  <c r="AQ523" i="7"/>
  <c r="AR523" i="7"/>
  <c r="AX523" i="7"/>
  <c r="AZ523" i="7"/>
  <c r="DO523" i="7"/>
  <c r="AH524" i="7"/>
  <c r="AJ524" i="7"/>
  <c r="AL524" i="7"/>
  <c r="AQ524" i="7"/>
  <c r="AR524" i="7"/>
  <c r="AX524" i="7"/>
  <c r="AZ524" i="7"/>
  <c r="DO524" i="7"/>
  <c r="AH525" i="7"/>
  <c r="AJ525" i="7"/>
  <c r="AL525" i="7"/>
  <c r="AQ525" i="7"/>
  <c r="AR525" i="7"/>
  <c r="AX525" i="7"/>
  <c r="AZ525" i="7"/>
  <c r="DO525" i="7"/>
  <c r="AH526" i="7"/>
  <c r="AJ526" i="7"/>
  <c r="AL526" i="7"/>
  <c r="AQ526" i="7"/>
  <c r="AR526" i="7"/>
  <c r="AX526" i="7"/>
  <c r="AZ526" i="7"/>
  <c r="DO526" i="7"/>
  <c r="AH527" i="7"/>
  <c r="AJ527" i="7"/>
  <c r="AL527" i="7"/>
  <c r="AQ527" i="7"/>
  <c r="AR527" i="7"/>
  <c r="AX527" i="7"/>
  <c r="AZ527" i="7"/>
  <c r="DO527" i="7"/>
  <c r="AH528" i="7"/>
  <c r="AJ528" i="7"/>
  <c r="AL528" i="7"/>
  <c r="AQ528" i="7"/>
  <c r="AR528" i="7"/>
  <c r="AX528" i="7"/>
  <c r="AZ528" i="7"/>
  <c r="DO528" i="7"/>
  <c r="AH529" i="7"/>
  <c r="AJ529" i="7"/>
  <c r="AL529" i="7"/>
  <c r="AQ529" i="7"/>
  <c r="AR529" i="7"/>
  <c r="AX529" i="7"/>
  <c r="AZ529" i="7"/>
  <c r="DO529" i="7"/>
  <c r="AH530" i="7"/>
  <c r="AJ530" i="7"/>
  <c r="AL530" i="7"/>
  <c r="AQ530" i="7"/>
  <c r="AR530" i="7"/>
  <c r="AX530" i="7"/>
  <c r="AZ530" i="7"/>
  <c r="DO530" i="7"/>
  <c r="AH531" i="7"/>
  <c r="AJ531" i="7"/>
  <c r="AL531" i="7"/>
  <c r="AQ531" i="7"/>
  <c r="AR531" i="7"/>
  <c r="AX531" i="7"/>
  <c r="AZ531" i="7"/>
  <c r="DO531" i="7"/>
  <c r="AH532" i="7"/>
  <c r="AJ532" i="7"/>
  <c r="AL532" i="7"/>
  <c r="AQ532" i="7"/>
  <c r="AR532" i="7"/>
  <c r="AX532" i="7"/>
  <c r="AZ532" i="7"/>
  <c r="DO532" i="7"/>
  <c r="AH533" i="7"/>
  <c r="AJ533" i="7"/>
  <c r="AL533" i="7"/>
  <c r="AQ533" i="7"/>
  <c r="AR533" i="7"/>
  <c r="AX533" i="7"/>
  <c r="AZ533" i="7"/>
  <c r="DO533" i="7"/>
  <c r="AH534" i="7"/>
  <c r="AJ534" i="7"/>
  <c r="AL534" i="7"/>
  <c r="AQ534" i="7"/>
  <c r="AR534" i="7"/>
  <c r="AX534" i="7"/>
  <c r="AZ534" i="7"/>
  <c r="DO534" i="7"/>
  <c r="AH535" i="7"/>
  <c r="AJ535" i="7"/>
  <c r="AL535" i="7"/>
  <c r="AQ535" i="7"/>
  <c r="AR535" i="7"/>
  <c r="AX535" i="7"/>
  <c r="AZ535" i="7"/>
  <c r="DO535" i="7"/>
  <c r="AH536" i="7"/>
  <c r="AJ536" i="7"/>
  <c r="AL536" i="7"/>
  <c r="AQ536" i="7"/>
  <c r="AR536" i="7"/>
  <c r="AX536" i="7"/>
  <c r="AZ536" i="7"/>
  <c r="DO536" i="7"/>
  <c r="AH537" i="7"/>
  <c r="AJ537" i="7"/>
  <c r="AL537" i="7"/>
  <c r="AQ537" i="7"/>
  <c r="AR537" i="7"/>
  <c r="AX537" i="7"/>
  <c r="AZ537" i="7"/>
  <c r="DO537" i="7"/>
  <c r="AH538" i="7"/>
  <c r="AJ538" i="7"/>
  <c r="AL538" i="7"/>
  <c r="AQ538" i="7"/>
  <c r="AR538" i="7"/>
  <c r="AX538" i="7"/>
  <c r="AZ538" i="7"/>
  <c r="DO538" i="7"/>
  <c r="AH539" i="7"/>
  <c r="AJ539" i="7"/>
  <c r="AL539" i="7"/>
  <c r="AQ539" i="7"/>
  <c r="AR539" i="7"/>
  <c r="AX539" i="7"/>
  <c r="AZ539" i="7"/>
  <c r="DO539" i="7"/>
  <c r="AH540" i="7"/>
  <c r="AJ540" i="7"/>
  <c r="AL540" i="7"/>
  <c r="AQ540" i="7"/>
  <c r="AR540" i="7"/>
  <c r="AX540" i="7"/>
  <c r="AZ540" i="7"/>
  <c r="DO540" i="7"/>
  <c r="AH541" i="7"/>
  <c r="AJ541" i="7"/>
  <c r="AL541" i="7"/>
  <c r="AQ541" i="7"/>
  <c r="AR541" i="7"/>
  <c r="AX541" i="7"/>
  <c r="AZ541" i="7"/>
  <c r="DO541" i="7"/>
  <c r="AH542" i="7"/>
  <c r="AJ542" i="7"/>
  <c r="AL542" i="7"/>
  <c r="AQ542" i="7"/>
  <c r="AR542" i="7"/>
  <c r="AX542" i="7"/>
  <c r="AZ542" i="7"/>
  <c r="DO542" i="7"/>
  <c r="AH543" i="7"/>
  <c r="AJ543" i="7"/>
  <c r="AL543" i="7"/>
  <c r="AQ543" i="7"/>
  <c r="AR543" i="7"/>
  <c r="AX543" i="7"/>
  <c r="AZ543" i="7"/>
  <c r="DO543" i="7"/>
  <c r="AH544" i="7"/>
  <c r="AJ544" i="7"/>
  <c r="AL544" i="7"/>
  <c r="AQ544" i="7"/>
  <c r="AR544" i="7"/>
  <c r="AX544" i="7"/>
  <c r="AZ544" i="7"/>
  <c r="DO544" i="7"/>
  <c r="AH545" i="7"/>
  <c r="AJ545" i="7"/>
  <c r="AL545" i="7"/>
  <c r="AQ545" i="7"/>
  <c r="AR545" i="7"/>
  <c r="AX545" i="7"/>
  <c r="AZ545" i="7"/>
  <c r="DO545" i="7"/>
  <c r="AH546" i="7"/>
  <c r="AJ546" i="7"/>
  <c r="AL546" i="7"/>
  <c r="AQ546" i="7"/>
  <c r="AR546" i="7"/>
  <c r="AX546" i="7"/>
  <c r="AZ546" i="7"/>
  <c r="DO546" i="7"/>
  <c r="AH547" i="7"/>
  <c r="AJ547" i="7"/>
  <c r="AL547" i="7"/>
  <c r="AQ547" i="7"/>
  <c r="AR547" i="7"/>
  <c r="AX547" i="7"/>
  <c r="AZ547" i="7"/>
  <c r="DO547" i="7"/>
  <c r="AH548" i="7"/>
  <c r="AJ548" i="7"/>
  <c r="AL548" i="7"/>
  <c r="AQ548" i="7"/>
  <c r="AR548" i="7"/>
  <c r="AX548" i="7"/>
  <c r="AZ548" i="7"/>
  <c r="DO548" i="7"/>
  <c r="AH549" i="7"/>
  <c r="AJ549" i="7"/>
  <c r="AL549" i="7"/>
  <c r="AQ549" i="7"/>
  <c r="AR549" i="7"/>
  <c r="AX549" i="7"/>
  <c r="AZ549" i="7"/>
  <c r="DO549" i="7"/>
  <c r="AH550" i="7"/>
  <c r="AJ550" i="7"/>
  <c r="AL550" i="7"/>
  <c r="AQ550" i="7"/>
  <c r="AR550" i="7"/>
  <c r="AX550" i="7"/>
  <c r="AZ550" i="7"/>
  <c r="DO550" i="7"/>
  <c r="AH551" i="7"/>
  <c r="AJ551" i="7"/>
  <c r="AL551" i="7"/>
  <c r="AQ551" i="7"/>
  <c r="AR551" i="7"/>
  <c r="AX551" i="7"/>
  <c r="AZ551" i="7"/>
  <c r="DO551" i="7"/>
  <c r="AH552" i="7"/>
  <c r="AJ552" i="7"/>
  <c r="AL552" i="7"/>
  <c r="AQ552" i="7"/>
  <c r="AR552" i="7"/>
  <c r="AX552" i="7"/>
  <c r="AZ552" i="7"/>
  <c r="DO552" i="7"/>
  <c r="AH553" i="7"/>
  <c r="AJ553" i="7"/>
  <c r="AL553" i="7"/>
  <c r="AQ553" i="7"/>
  <c r="AR553" i="7"/>
  <c r="AX553" i="7"/>
  <c r="AZ553" i="7"/>
  <c r="DO553" i="7"/>
  <c r="AH554" i="7"/>
  <c r="AJ554" i="7"/>
  <c r="AL554" i="7"/>
  <c r="AQ554" i="7"/>
  <c r="AR554" i="7"/>
  <c r="AX554" i="7"/>
  <c r="AZ554" i="7"/>
  <c r="DO554" i="7"/>
  <c r="AH555" i="7"/>
  <c r="AJ555" i="7"/>
  <c r="AL555" i="7"/>
  <c r="AQ555" i="7"/>
  <c r="AR555" i="7"/>
  <c r="AX555" i="7"/>
  <c r="AZ555" i="7"/>
  <c r="DO555" i="7"/>
  <c r="AH556" i="7"/>
  <c r="AJ556" i="7"/>
  <c r="AL556" i="7"/>
  <c r="AQ556" i="7"/>
  <c r="AR556" i="7"/>
  <c r="AX556" i="7"/>
  <c r="AZ556" i="7"/>
  <c r="DO556" i="7"/>
  <c r="AH557" i="7"/>
  <c r="AJ557" i="7"/>
  <c r="AL557" i="7"/>
  <c r="AQ557" i="7"/>
  <c r="AR557" i="7"/>
  <c r="AX557" i="7"/>
  <c r="AZ557" i="7"/>
  <c r="DO557" i="7"/>
  <c r="AH558" i="7"/>
  <c r="AJ558" i="7"/>
  <c r="AL558" i="7"/>
  <c r="AQ558" i="7"/>
  <c r="AR558" i="7"/>
  <c r="AX558" i="7"/>
  <c r="AZ558" i="7"/>
  <c r="DO558" i="7"/>
  <c r="AH731" i="7"/>
  <c r="AH739" i="7"/>
  <c r="AJ739" i="7"/>
  <c r="AL739" i="7"/>
  <c r="AQ739" i="7"/>
  <c r="AR739" i="7"/>
  <c r="AU739" i="7"/>
  <c r="BU739" i="7"/>
  <c r="BW739" i="7"/>
  <c r="BY739" i="7"/>
  <c r="CA739" i="7"/>
  <c r="CC739" i="7"/>
  <c r="CE739" i="7"/>
  <c r="CG739" i="7"/>
  <c r="CJ739" i="7"/>
  <c r="AH740" i="7"/>
  <c r="AJ740" i="7"/>
  <c r="AL740" i="7"/>
  <c r="AQ740" i="7"/>
  <c r="AR740" i="7"/>
  <c r="AU740" i="7"/>
  <c r="CJ740" i="7"/>
  <c r="AH741" i="7"/>
  <c r="AJ741" i="7"/>
  <c r="AL741" i="7"/>
  <c r="AQ741" i="7"/>
  <c r="AR741" i="7"/>
  <c r="AU741" i="7"/>
  <c r="CJ741" i="7"/>
  <c r="AH742" i="7"/>
  <c r="AJ742" i="7"/>
  <c r="AL742" i="7"/>
  <c r="AQ742" i="7"/>
  <c r="AR742" i="7"/>
  <c r="AU742" i="7"/>
  <c r="CJ742" i="7"/>
  <c r="AH743" i="7"/>
  <c r="AJ743" i="7"/>
  <c r="AL743" i="7"/>
  <c r="AQ743" i="7"/>
  <c r="AR743" i="7"/>
  <c r="AU743" i="7"/>
  <c r="CJ743" i="7"/>
  <c r="AH744" i="7"/>
  <c r="AJ744" i="7"/>
  <c r="AL744" i="7"/>
  <c r="AQ744" i="7"/>
  <c r="AR744" i="7"/>
  <c r="AU744" i="7"/>
  <c r="CJ744" i="7"/>
  <c r="AH745" i="7"/>
  <c r="AJ745" i="7"/>
  <c r="AL745" i="7"/>
  <c r="AQ745" i="7"/>
  <c r="AR745" i="7"/>
  <c r="AU745" i="7"/>
  <c r="CJ745" i="7"/>
  <c r="AH746" i="7"/>
  <c r="AJ746" i="7"/>
  <c r="AL746" i="7"/>
  <c r="AQ746" i="7"/>
  <c r="AR746" i="7"/>
  <c r="AU746" i="7"/>
  <c r="CJ746" i="7"/>
  <c r="AH747" i="7"/>
  <c r="AJ747" i="7"/>
  <c r="AL747" i="7"/>
  <c r="AQ747" i="7"/>
  <c r="AR747" i="7"/>
  <c r="AU747" i="7"/>
  <c r="CJ747" i="7"/>
  <c r="AH748" i="7"/>
  <c r="AJ748" i="7"/>
  <c r="AL748" i="7"/>
  <c r="AQ748" i="7"/>
  <c r="AR748" i="7"/>
  <c r="AU748" i="7"/>
  <c r="CJ748" i="7"/>
  <c r="AH749" i="7"/>
  <c r="AJ749" i="7"/>
  <c r="AL749" i="7"/>
  <c r="AQ749" i="7"/>
  <c r="AR749" i="7"/>
  <c r="AU749" i="7"/>
  <c r="CJ749" i="7"/>
  <c r="AH750" i="7"/>
  <c r="AJ750" i="7"/>
  <c r="AL750" i="7"/>
  <c r="AQ750" i="7"/>
  <c r="AR750" i="7"/>
  <c r="AU750" i="7"/>
  <c r="CJ750" i="7"/>
  <c r="AH751" i="7"/>
  <c r="AJ751" i="7"/>
  <c r="AL751" i="7"/>
  <c r="AQ751" i="7"/>
  <c r="AR751" i="7"/>
  <c r="AU751" i="7"/>
  <c r="CJ751" i="7"/>
  <c r="AH752" i="7"/>
  <c r="AJ752" i="7"/>
  <c r="AL752" i="7"/>
  <c r="AQ752" i="7"/>
  <c r="AR752" i="7"/>
  <c r="AU752" i="7"/>
  <c r="CJ752" i="7"/>
  <c r="AH753" i="7"/>
  <c r="AJ753" i="7"/>
  <c r="AL753" i="7"/>
  <c r="AQ753" i="7"/>
  <c r="AR753" i="7"/>
  <c r="AU753" i="7"/>
  <c r="CJ753" i="7"/>
  <c r="AH754" i="7"/>
  <c r="AJ754" i="7"/>
  <c r="AL754" i="7"/>
  <c r="AQ754" i="7"/>
  <c r="AR754" i="7"/>
  <c r="AU754" i="7"/>
  <c r="CJ754" i="7"/>
  <c r="AH755" i="7"/>
  <c r="AJ755" i="7"/>
  <c r="AL755" i="7"/>
  <c r="AQ755" i="7"/>
  <c r="AR755" i="7"/>
  <c r="AU755" i="7"/>
  <c r="CJ755" i="7"/>
  <c r="AH756" i="7"/>
  <c r="AJ756" i="7"/>
  <c r="AL756" i="7"/>
  <c r="AQ756" i="7"/>
  <c r="AR756" i="7"/>
  <c r="AU756" i="7"/>
  <c r="CJ756" i="7"/>
  <c r="AH757" i="7"/>
  <c r="AJ757" i="7"/>
  <c r="AL757" i="7"/>
  <c r="AQ757" i="7"/>
  <c r="AR757" i="7"/>
  <c r="AU757" i="7"/>
  <c r="CJ757" i="7"/>
  <c r="AH758" i="7"/>
  <c r="AJ758" i="7"/>
  <c r="AL758" i="7"/>
  <c r="AQ758" i="7"/>
  <c r="AR758" i="7"/>
  <c r="AU758" i="7"/>
  <c r="CJ758" i="7"/>
  <c r="AH759" i="7"/>
  <c r="AJ759" i="7"/>
  <c r="AL759" i="7"/>
  <c r="AQ759" i="7"/>
  <c r="AR759" i="7"/>
  <c r="AU759" i="7"/>
  <c r="CJ759" i="7"/>
  <c r="AH760" i="7"/>
  <c r="AJ760" i="7"/>
  <c r="AL760" i="7"/>
  <c r="AQ760" i="7"/>
  <c r="AR760" i="7"/>
  <c r="AU760" i="7"/>
  <c r="CJ760" i="7"/>
  <c r="AH761" i="7"/>
  <c r="AJ761" i="7"/>
  <c r="AL761" i="7"/>
  <c r="AQ761" i="7"/>
  <c r="AR761" i="7"/>
  <c r="AU761" i="7"/>
  <c r="CJ761" i="7"/>
  <c r="AH762" i="7"/>
  <c r="AJ762" i="7"/>
  <c r="AL762" i="7"/>
  <c r="AQ762" i="7"/>
  <c r="AR762" i="7"/>
  <c r="AU762" i="7"/>
  <c r="CJ762" i="7"/>
  <c r="AH763" i="7"/>
  <c r="AJ763" i="7"/>
  <c r="AL763" i="7"/>
  <c r="AQ763" i="7"/>
  <c r="AR763" i="7"/>
  <c r="AU763" i="7"/>
  <c r="CJ763" i="7"/>
  <c r="AH764" i="7"/>
  <c r="AJ764" i="7"/>
  <c r="AL764" i="7"/>
  <c r="AQ764" i="7"/>
  <c r="AR764" i="7"/>
  <c r="AU764" i="7"/>
  <c r="CJ764" i="7"/>
  <c r="AH765" i="7"/>
  <c r="AJ765" i="7"/>
  <c r="AL765" i="7"/>
  <c r="AQ765" i="7"/>
  <c r="AR765" i="7"/>
  <c r="AU765" i="7"/>
  <c r="CJ765" i="7"/>
  <c r="AH766" i="7"/>
  <c r="AJ766" i="7"/>
  <c r="AL766" i="7"/>
  <c r="AQ766" i="7"/>
  <c r="AR766" i="7"/>
  <c r="AU766" i="7"/>
  <c r="CJ766" i="7"/>
  <c r="AH767" i="7"/>
  <c r="AJ767" i="7"/>
  <c r="AL767" i="7"/>
  <c r="AQ767" i="7"/>
  <c r="AR767" i="7"/>
  <c r="AU767" i="7"/>
  <c r="CJ767" i="7"/>
  <c r="AH768" i="7"/>
  <c r="AJ768" i="7"/>
  <c r="AL768" i="7"/>
  <c r="AQ768" i="7"/>
  <c r="AR768" i="7"/>
  <c r="AU768" i="7"/>
  <c r="CJ768" i="7"/>
  <c r="AH769" i="7"/>
  <c r="AJ769" i="7"/>
  <c r="AL769" i="7"/>
  <c r="AQ769" i="7"/>
  <c r="AR769" i="7"/>
  <c r="AU769" i="7"/>
  <c r="CJ769" i="7"/>
  <c r="AH770" i="7"/>
  <c r="AJ770" i="7"/>
  <c r="AL770" i="7"/>
  <c r="AQ770" i="7"/>
  <c r="AR770" i="7"/>
  <c r="AU770" i="7"/>
  <c r="CJ770" i="7"/>
  <c r="AH771" i="7"/>
  <c r="AJ771" i="7"/>
  <c r="AL771" i="7"/>
  <c r="AQ771" i="7"/>
  <c r="AR771" i="7"/>
  <c r="AU771" i="7"/>
  <c r="CJ771" i="7"/>
  <c r="AH772" i="7"/>
  <c r="AJ772" i="7"/>
  <c r="AL772" i="7"/>
  <c r="AQ772" i="7"/>
  <c r="AR772" i="7"/>
  <c r="AU772" i="7"/>
  <c r="CJ772" i="7"/>
  <c r="AH773" i="7"/>
  <c r="AJ773" i="7"/>
  <c r="AL773" i="7"/>
  <c r="AQ773" i="7"/>
  <c r="AR773" i="7"/>
  <c r="AU773" i="7"/>
  <c r="CJ773" i="7"/>
  <c r="AH774" i="7"/>
  <c r="AJ774" i="7"/>
  <c r="AL774" i="7"/>
  <c r="AQ774" i="7"/>
  <c r="AR774" i="7"/>
  <c r="AU774" i="7"/>
  <c r="CJ774" i="7"/>
  <c r="AH775" i="7"/>
  <c r="AJ775" i="7"/>
  <c r="AL775" i="7"/>
  <c r="AQ775" i="7"/>
  <c r="AR775" i="7"/>
  <c r="AU775" i="7"/>
  <c r="CJ775" i="7"/>
  <c r="AH776" i="7"/>
  <c r="AJ776" i="7"/>
  <c r="AL776" i="7"/>
  <c r="AQ776" i="7"/>
  <c r="AR776" i="7"/>
  <c r="AU776" i="7"/>
  <c r="CJ776" i="7"/>
  <c r="AH777" i="7"/>
  <c r="AJ777" i="7"/>
  <c r="AL777" i="7"/>
  <c r="AQ777" i="7"/>
  <c r="AR777" i="7"/>
  <c r="AU777" i="7"/>
  <c r="CJ777" i="7"/>
  <c r="AH778" i="7"/>
  <c r="AJ778" i="7"/>
  <c r="AL778" i="7"/>
  <c r="AQ778" i="7"/>
  <c r="AR778" i="7"/>
  <c r="AU778" i="7"/>
  <c r="CJ778" i="7"/>
  <c r="AH779" i="7"/>
  <c r="AJ779" i="7"/>
  <c r="AL779" i="7"/>
  <c r="AQ779" i="7"/>
  <c r="AR779" i="7"/>
  <c r="AU779" i="7"/>
  <c r="CJ779" i="7"/>
  <c r="AH780" i="7"/>
  <c r="AJ780" i="7"/>
  <c r="AL780" i="7"/>
  <c r="AQ780" i="7"/>
  <c r="AR780" i="7"/>
  <c r="AU780" i="7"/>
  <c r="CJ780" i="7"/>
  <c r="AH781" i="7"/>
  <c r="AJ781" i="7"/>
  <c r="AL781" i="7"/>
  <c r="AQ781" i="7"/>
  <c r="AR781" i="7"/>
  <c r="AU781" i="7"/>
  <c r="CJ781" i="7"/>
  <c r="AH782" i="7"/>
  <c r="AJ782" i="7"/>
  <c r="AL782" i="7"/>
  <c r="AQ782" i="7"/>
  <c r="AR782" i="7"/>
  <c r="AU782" i="7"/>
  <c r="CJ782" i="7"/>
  <c r="AH783" i="7"/>
  <c r="AJ783" i="7"/>
  <c r="AL783" i="7"/>
  <c r="AQ783" i="7"/>
  <c r="AR783" i="7"/>
  <c r="AU783" i="7"/>
  <c r="CJ783" i="7"/>
  <c r="AH784" i="7"/>
  <c r="AJ784" i="7"/>
  <c r="AL784" i="7"/>
  <c r="AQ784" i="7"/>
  <c r="AR784" i="7"/>
  <c r="AU784" i="7"/>
  <c r="CJ784" i="7"/>
  <c r="AH785" i="7"/>
  <c r="AJ785" i="7"/>
  <c r="AL785" i="7"/>
  <c r="AQ785" i="7"/>
  <c r="AR785" i="7"/>
  <c r="AU785" i="7"/>
  <c r="CJ785" i="7"/>
  <c r="AH786" i="7"/>
  <c r="AJ786" i="7"/>
  <c r="AL786" i="7"/>
  <c r="AQ786" i="7"/>
  <c r="AR786" i="7"/>
  <c r="AU786" i="7"/>
  <c r="CJ786" i="7"/>
  <c r="AH787" i="7"/>
  <c r="AJ787" i="7"/>
  <c r="AL787" i="7"/>
  <c r="AQ787" i="7"/>
  <c r="AR787" i="7"/>
  <c r="AU787" i="7"/>
  <c r="CJ787" i="7"/>
  <c r="AH788" i="7"/>
  <c r="AJ788" i="7"/>
  <c r="AL788" i="7"/>
  <c r="AQ788" i="7"/>
  <c r="AR788" i="7"/>
  <c r="AU788" i="7"/>
  <c r="CJ788" i="7"/>
  <c r="AH789" i="7"/>
  <c r="AJ789" i="7"/>
  <c r="AL789" i="7"/>
  <c r="AQ789" i="7"/>
  <c r="AR789" i="7"/>
  <c r="AU789" i="7"/>
  <c r="CJ789" i="7"/>
  <c r="AH790" i="7"/>
  <c r="AJ790" i="7"/>
  <c r="AL790" i="7"/>
  <c r="AQ790" i="7"/>
  <c r="AR790" i="7"/>
  <c r="AU790" i="7"/>
  <c r="CJ790" i="7"/>
  <c r="AH791" i="7"/>
  <c r="AJ791" i="7"/>
  <c r="AL791" i="7"/>
  <c r="AQ791" i="7"/>
  <c r="AR791" i="7"/>
  <c r="AU791" i="7"/>
  <c r="CJ791" i="7"/>
  <c r="AH792" i="7"/>
  <c r="AJ792" i="7"/>
  <c r="AL792" i="7"/>
  <c r="AQ792" i="7"/>
  <c r="AR792" i="7"/>
  <c r="AU792" i="7"/>
  <c r="CJ792" i="7"/>
  <c r="AH793" i="7"/>
  <c r="AJ793" i="7"/>
  <c r="AL793" i="7"/>
  <c r="AQ793" i="7"/>
  <c r="AR793" i="7"/>
  <c r="AU793" i="7"/>
  <c r="CJ793" i="7"/>
  <c r="AH794" i="7"/>
  <c r="AJ794" i="7"/>
  <c r="AL794" i="7"/>
  <c r="AQ794" i="7"/>
  <c r="AR794" i="7"/>
  <c r="AU794" i="7"/>
  <c r="CJ794" i="7"/>
  <c r="AH795" i="7"/>
  <c r="AJ795" i="7"/>
  <c r="AL795" i="7"/>
  <c r="AQ795" i="7"/>
  <c r="AR795" i="7"/>
  <c r="AU795" i="7"/>
  <c r="CJ795" i="7"/>
  <c r="AH796" i="7"/>
  <c r="AJ796" i="7"/>
  <c r="AL796" i="7"/>
  <c r="AQ796" i="7"/>
  <c r="AR796" i="7"/>
  <c r="AU796" i="7"/>
  <c r="CJ796" i="7"/>
  <c r="AH797" i="7"/>
  <c r="AJ797" i="7"/>
  <c r="AL797" i="7"/>
  <c r="AQ797" i="7"/>
  <c r="AR797" i="7"/>
  <c r="AU797" i="7"/>
  <c r="CJ797" i="7"/>
  <c r="AH798" i="7"/>
  <c r="AJ798" i="7"/>
  <c r="AL798" i="7"/>
  <c r="AQ798" i="7"/>
  <c r="AR798" i="7"/>
  <c r="AU798" i="7"/>
  <c r="CJ798" i="7"/>
  <c r="O799" i="7"/>
  <c r="BS740" i="7" s="1"/>
  <c r="Q799" i="7"/>
  <c r="BU740" i="7" s="1"/>
  <c r="S799" i="7"/>
  <c r="BW740" i="7" s="1"/>
  <c r="U799" i="7"/>
  <c r="BY740" i="7" s="1"/>
  <c r="W799" i="7"/>
  <c r="CA740" i="7" s="1"/>
  <c r="Y799" i="7"/>
  <c r="CC740" i="7" s="1"/>
  <c r="AA799" i="7"/>
  <c r="CE740" i="7" s="1"/>
  <c r="AC799" i="7"/>
  <c r="CG740" i="7" s="1"/>
  <c r="AH810" i="7"/>
  <c r="AH816" i="7"/>
  <c r="AJ816" i="7"/>
  <c r="AQ816" i="7"/>
  <c r="AR816" i="7"/>
  <c r="AY816" i="7"/>
  <c r="BA816" i="7"/>
  <c r="BC816" i="7"/>
  <c r="BE816" i="7"/>
  <c r="BG816" i="7"/>
  <c r="BI816" i="7"/>
  <c r="BK816" i="7"/>
  <c r="AH817" i="7"/>
  <c r="AJ817" i="7"/>
  <c r="AQ817" i="7"/>
  <c r="AR817" i="7"/>
  <c r="AH818" i="7"/>
  <c r="AJ818" i="7"/>
  <c r="AQ818" i="7"/>
  <c r="AR818" i="7"/>
  <c r="AH819" i="7"/>
  <c r="AJ819" i="7"/>
  <c r="AQ819" i="7"/>
  <c r="AR819" i="7"/>
  <c r="AH820" i="7"/>
  <c r="AJ820" i="7"/>
  <c r="AQ820" i="7"/>
  <c r="AR820" i="7"/>
  <c r="AH821" i="7"/>
  <c r="AJ821" i="7"/>
  <c r="AQ821" i="7"/>
  <c r="AR821" i="7"/>
  <c r="AH822" i="7"/>
  <c r="AJ822" i="7"/>
  <c r="AQ822" i="7"/>
  <c r="AR822" i="7"/>
  <c r="AH823" i="7"/>
  <c r="AJ823" i="7"/>
  <c r="AQ823" i="7"/>
  <c r="AR823" i="7"/>
  <c r="AH824" i="7"/>
  <c r="AJ824" i="7"/>
  <c r="AQ824" i="7"/>
  <c r="AR824" i="7"/>
  <c r="AH825" i="7"/>
  <c r="AJ825" i="7"/>
  <c r="AQ825" i="7"/>
  <c r="AR825" i="7"/>
  <c r="AH826" i="7"/>
  <c r="AJ826" i="7"/>
  <c r="AQ826" i="7"/>
  <c r="AR826" i="7"/>
  <c r="AH827" i="7"/>
  <c r="AJ827" i="7"/>
  <c r="AQ827" i="7"/>
  <c r="AR827" i="7"/>
  <c r="AH828" i="7"/>
  <c r="AJ828" i="7"/>
  <c r="AQ828" i="7"/>
  <c r="AR828" i="7"/>
  <c r="AH829" i="7"/>
  <c r="AJ829" i="7"/>
  <c r="AQ829" i="7"/>
  <c r="AR829" i="7"/>
  <c r="O830" i="7"/>
  <c r="AW817" i="7" s="1"/>
  <c r="Q830" i="7"/>
  <c r="AY817" i="7" s="1"/>
  <c r="S830" i="7"/>
  <c r="BA817" i="7" s="1"/>
  <c r="U830" i="7"/>
  <c r="BC817" i="7" s="1"/>
  <c r="W830" i="7"/>
  <c r="BE817" i="7" s="1"/>
  <c r="Y830" i="7"/>
  <c r="BG817" i="7" s="1"/>
  <c r="AA830" i="7"/>
  <c r="BI817" i="7" s="1"/>
  <c r="AC830" i="7"/>
  <c r="BK817" i="7" s="1"/>
  <c r="AH841" i="7"/>
  <c r="AH848" i="7"/>
  <c r="AJ848" i="7"/>
  <c r="AL848" i="7"/>
  <c r="AO848" i="7"/>
  <c r="AQ848" i="7" s="1"/>
  <c r="AR848" i="7"/>
  <c r="AH849" i="7"/>
  <c r="AJ849" i="7"/>
  <c r="AN849" i="7" s="1"/>
  <c r="AP849" i="7" s="1"/>
  <c r="AL849" i="7"/>
  <c r="AO849" i="7"/>
  <c r="AQ849" i="7" s="1"/>
  <c r="AR849" i="7"/>
  <c r="AH850" i="7"/>
  <c r="AJ850" i="7"/>
  <c r="AL850" i="7"/>
  <c r="AO850" i="7"/>
  <c r="AQ850" i="7" s="1"/>
  <c r="AR850" i="7"/>
  <c r="AH851" i="7"/>
  <c r="AJ851" i="7"/>
  <c r="AN851" i="7" s="1"/>
  <c r="AP851" i="7" s="1"/>
  <c r="AL851" i="7"/>
  <c r="AO851" i="7"/>
  <c r="AQ851" i="7" s="1"/>
  <c r="AR851" i="7"/>
  <c r="AH852" i="7"/>
  <c r="AJ852" i="7"/>
  <c r="AL852" i="7"/>
  <c r="AO852" i="7"/>
  <c r="AQ852" i="7" s="1"/>
  <c r="AR852" i="7"/>
  <c r="AH853" i="7"/>
  <c r="AJ853" i="7"/>
  <c r="AL853" i="7"/>
  <c r="AO853" i="7"/>
  <c r="AQ853" i="7"/>
  <c r="AR853" i="7"/>
  <c r="AH854" i="7"/>
  <c r="AJ854" i="7"/>
  <c r="AL854" i="7"/>
  <c r="AO854" i="7"/>
  <c r="AQ854" i="7" s="1"/>
  <c r="AR854" i="7"/>
  <c r="AH855" i="7"/>
  <c r="AJ855" i="7"/>
  <c r="AN855" i="7" s="1"/>
  <c r="AL855" i="7"/>
  <c r="AO855" i="7"/>
  <c r="AQ855" i="7" s="1"/>
  <c r="AR855" i="7"/>
  <c r="AH856" i="7"/>
  <c r="AJ856" i="7"/>
  <c r="AL856" i="7"/>
  <c r="AN856" i="7"/>
  <c r="AP856" i="7" s="1"/>
  <c r="AO856" i="7"/>
  <c r="AQ856" i="7" s="1"/>
  <c r="AR856" i="7"/>
  <c r="AH857" i="7"/>
  <c r="AJ857" i="7"/>
  <c r="AN857" i="7" s="1"/>
  <c r="AP857" i="7" s="1"/>
  <c r="AL857" i="7"/>
  <c r="AO857" i="7"/>
  <c r="AQ857" i="7" s="1"/>
  <c r="AR857" i="7"/>
  <c r="AH879" i="7"/>
  <c r="AJ879" i="7"/>
  <c r="AL879" i="7"/>
  <c r="AQ879" i="7"/>
  <c r="AR879" i="7"/>
  <c r="AH880" i="7"/>
  <c r="AJ880" i="7"/>
  <c r="AL880" i="7"/>
  <c r="AQ880" i="7"/>
  <c r="AR880" i="7"/>
  <c r="AH881" i="7"/>
  <c r="AJ881" i="7"/>
  <c r="AL881" i="7"/>
  <c r="AQ881" i="7"/>
  <c r="AR881" i="7"/>
  <c r="AH882" i="7"/>
  <c r="AJ882" i="7"/>
  <c r="AL882" i="7"/>
  <c r="AQ882" i="7"/>
  <c r="AR882" i="7"/>
  <c r="AH883" i="7"/>
  <c r="AJ883" i="7"/>
  <c r="AL883" i="7"/>
  <c r="AQ883" i="7"/>
  <c r="AR883" i="7"/>
  <c r="AH884" i="7"/>
  <c r="AJ884" i="7"/>
  <c r="AL884" i="7"/>
  <c r="AQ884" i="7"/>
  <c r="AR884" i="7"/>
  <c r="AH885" i="7"/>
  <c r="AJ885" i="7"/>
  <c r="AL885" i="7"/>
  <c r="AQ885" i="7"/>
  <c r="AR885" i="7"/>
  <c r="AH886" i="7"/>
  <c r="AJ886" i="7"/>
  <c r="AL886" i="7"/>
  <c r="AQ886" i="7"/>
  <c r="AR886" i="7"/>
  <c r="AH887" i="7"/>
  <c r="AJ887" i="7"/>
  <c r="AL887" i="7"/>
  <c r="AQ887" i="7"/>
  <c r="AR887" i="7"/>
  <c r="AH888" i="7"/>
  <c r="AJ888" i="7"/>
  <c r="AL888" i="7"/>
  <c r="AQ888" i="7"/>
  <c r="AR888" i="7"/>
  <c r="AH889" i="7"/>
  <c r="AJ889" i="7"/>
  <c r="AL889" i="7"/>
  <c r="AQ889" i="7"/>
  <c r="AR889" i="7"/>
  <c r="AH890" i="7"/>
  <c r="AJ890" i="7"/>
  <c r="AL890" i="7"/>
  <c r="AQ890" i="7"/>
  <c r="AR890" i="7"/>
  <c r="AH891" i="7"/>
  <c r="AJ891" i="7"/>
  <c r="AL891" i="7"/>
  <c r="AQ891" i="7"/>
  <c r="AR891" i="7"/>
  <c r="AH892" i="7"/>
  <c r="AJ892" i="7"/>
  <c r="AL892" i="7"/>
  <c r="AQ892" i="7"/>
  <c r="AR892" i="7"/>
  <c r="AH893" i="7"/>
  <c r="AJ893" i="7"/>
  <c r="AL893" i="7"/>
  <c r="AQ893" i="7"/>
  <c r="AR893" i="7"/>
  <c r="AH894" i="7"/>
  <c r="AJ894" i="7"/>
  <c r="AL894" i="7"/>
  <c r="AQ894" i="7"/>
  <c r="AR894" i="7"/>
  <c r="AH895" i="7"/>
  <c r="AJ895" i="7"/>
  <c r="AL895" i="7"/>
  <c r="AQ895" i="7"/>
  <c r="AR895" i="7"/>
  <c r="AH896" i="7"/>
  <c r="AJ896" i="7"/>
  <c r="AL896" i="7"/>
  <c r="AQ896" i="7"/>
  <c r="AR896" i="7"/>
  <c r="AH897" i="7"/>
  <c r="AJ897" i="7"/>
  <c r="AL897" i="7"/>
  <c r="AQ897" i="7"/>
  <c r="AR897" i="7"/>
  <c r="AH898" i="7"/>
  <c r="AJ898" i="7"/>
  <c r="AL898" i="7"/>
  <c r="AQ898" i="7"/>
  <c r="AR898" i="7"/>
  <c r="AH899" i="7"/>
  <c r="AJ899" i="7"/>
  <c r="AL899" i="7"/>
  <c r="AQ899" i="7"/>
  <c r="AR899" i="7"/>
  <c r="AH900" i="7"/>
  <c r="AJ900" i="7"/>
  <c r="AL900" i="7"/>
  <c r="AQ900" i="7"/>
  <c r="AR900" i="7"/>
  <c r="AH901" i="7"/>
  <c r="AJ901" i="7"/>
  <c r="AL901" i="7"/>
  <c r="AQ901" i="7"/>
  <c r="AR901" i="7"/>
  <c r="AH902" i="7"/>
  <c r="AJ902" i="7"/>
  <c r="AL902" i="7"/>
  <c r="AQ902" i="7"/>
  <c r="AR902" i="7"/>
  <c r="AH903" i="7"/>
  <c r="AJ903" i="7"/>
  <c r="AL903" i="7"/>
  <c r="AQ903" i="7"/>
  <c r="AR903" i="7"/>
  <c r="AH904" i="7"/>
  <c r="AJ904" i="7"/>
  <c r="AL904" i="7"/>
  <c r="AQ904" i="7"/>
  <c r="AR904" i="7"/>
  <c r="AH905" i="7"/>
  <c r="AJ905" i="7"/>
  <c r="AL905" i="7"/>
  <c r="AQ905" i="7"/>
  <c r="AR905" i="7"/>
  <c r="AH906" i="7"/>
  <c r="AJ906" i="7"/>
  <c r="AL906" i="7"/>
  <c r="AQ906" i="7"/>
  <c r="AR906" i="7"/>
  <c r="AH907" i="7"/>
  <c r="AJ907" i="7"/>
  <c r="AL907" i="7"/>
  <c r="AQ907" i="7"/>
  <c r="AR907" i="7"/>
  <c r="AH908" i="7"/>
  <c r="AJ908" i="7"/>
  <c r="AL908" i="7"/>
  <c r="AQ908" i="7"/>
  <c r="AR908" i="7"/>
  <c r="AH909" i="7"/>
  <c r="AJ909" i="7"/>
  <c r="AL909" i="7"/>
  <c r="AQ909" i="7"/>
  <c r="AR909" i="7"/>
  <c r="AH910" i="7"/>
  <c r="AJ910" i="7"/>
  <c r="AL910" i="7"/>
  <c r="AQ910" i="7"/>
  <c r="AR910" i="7"/>
  <c r="AH911" i="7"/>
  <c r="AJ911" i="7"/>
  <c r="AL911" i="7"/>
  <c r="AQ911" i="7"/>
  <c r="AR911" i="7"/>
  <c r="AH912" i="7"/>
  <c r="AJ912" i="7"/>
  <c r="AL912" i="7"/>
  <c r="AQ912" i="7"/>
  <c r="AR912" i="7"/>
  <c r="AH913" i="7"/>
  <c r="AJ913" i="7"/>
  <c r="AL913" i="7"/>
  <c r="AQ913" i="7"/>
  <c r="AR913" i="7"/>
  <c r="AH914" i="7"/>
  <c r="AJ914" i="7"/>
  <c r="AL914" i="7"/>
  <c r="AQ914" i="7"/>
  <c r="AR914" i="7"/>
  <c r="AH915" i="7"/>
  <c r="AJ915" i="7"/>
  <c r="AL915" i="7"/>
  <c r="AQ915" i="7"/>
  <c r="AR915" i="7"/>
  <c r="AH916" i="7"/>
  <c r="AJ916" i="7"/>
  <c r="AL916" i="7"/>
  <c r="AQ916" i="7"/>
  <c r="AR916" i="7"/>
  <c r="AH917" i="7"/>
  <c r="AJ917" i="7"/>
  <c r="AL917" i="7"/>
  <c r="AQ917" i="7"/>
  <c r="AR917" i="7"/>
  <c r="AH918" i="7"/>
  <c r="AJ918" i="7"/>
  <c r="AL918" i="7"/>
  <c r="AQ918" i="7"/>
  <c r="AR918" i="7"/>
  <c r="AH919" i="7"/>
  <c r="AJ919" i="7"/>
  <c r="AL919" i="7"/>
  <c r="AQ919" i="7"/>
  <c r="AR919" i="7"/>
  <c r="AH920" i="7"/>
  <c r="AJ920" i="7"/>
  <c r="AL920" i="7"/>
  <c r="AQ920" i="7"/>
  <c r="AR920" i="7"/>
  <c r="AH921" i="7"/>
  <c r="AJ921" i="7"/>
  <c r="AL921" i="7"/>
  <c r="AQ921" i="7"/>
  <c r="AR921" i="7"/>
  <c r="AH922" i="7"/>
  <c r="AJ922" i="7"/>
  <c r="AL922" i="7"/>
  <c r="AQ922" i="7"/>
  <c r="AR922" i="7"/>
  <c r="AH923" i="7"/>
  <c r="AJ923" i="7"/>
  <c r="AL923" i="7"/>
  <c r="AQ923" i="7"/>
  <c r="AR923" i="7"/>
  <c r="AH924" i="7"/>
  <c r="AJ924" i="7"/>
  <c r="AL924" i="7"/>
  <c r="AQ924" i="7"/>
  <c r="AR924" i="7"/>
  <c r="AH925" i="7"/>
  <c r="AJ925" i="7"/>
  <c r="AL925" i="7"/>
  <c r="AQ925" i="7"/>
  <c r="AR925" i="7"/>
  <c r="AH926" i="7"/>
  <c r="AJ926" i="7"/>
  <c r="AL926" i="7"/>
  <c r="AQ926" i="7"/>
  <c r="AR926" i="7"/>
  <c r="AH927" i="7"/>
  <c r="AJ927" i="7"/>
  <c r="AL927" i="7"/>
  <c r="AQ927" i="7"/>
  <c r="AR927" i="7"/>
  <c r="AH928" i="7"/>
  <c r="AJ928" i="7"/>
  <c r="AL928" i="7"/>
  <c r="AQ928" i="7"/>
  <c r="AR928" i="7"/>
  <c r="AH929" i="7"/>
  <c r="AJ929" i="7"/>
  <c r="AL929" i="7"/>
  <c r="AQ929" i="7"/>
  <c r="AR929" i="7"/>
  <c r="AH930" i="7"/>
  <c r="AJ930" i="7"/>
  <c r="AL930" i="7"/>
  <c r="AQ930" i="7"/>
  <c r="AR930" i="7"/>
  <c r="AH931" i="7"/>
  <c r="AJ931" i="7"/>
  <c r="AL931" i="7"/>
  <c r="AQ931" i="7"/>
  <c r="AR931" i="7"/>
  <c r="AH932" i="7"/>
  <c r="AJ932" i="7"/>
  <c r="AL932" i="7"/>
  <c r="AQ932" i="7"/>
  <c r="AR932" i="7"/>
  <c r="AH933" i="7"/>
  <c r="AJ933" i="7"/>
  <c r="AL933" i="7"/>
  <c r="AQ933" i="7"/>
  <c r="AR933" i="7"/>
  <c r="AH934" i="7"/>
  <c r="AJ934" i="7"/>
  <c r="AL934" i="7"/>
  <c r="AQ934" i="7"/>
  <c r="AR934" i="7"/>
  <c r="AH935" i="7"/>
  <c r="AJ935" i="7"/>
  <c r="AL935" i="7"/>
  <c r="AQ935" i="7"/>
  <c r="AR935" i="7"/>
  <c r="AJ938" i="7"/>
  <c r="AL938" i="7" s="1"/>
  <c r="B943" i="7" s="1"/>
  <c r="AH957" i="7"/>
  <c r="AJ957" i="7"/>
  <c r="AL957" i="7"/>
  <c r="AQ957" i="7"/>
  <c r="AR957" i="7"/>
  <c r="DL957" i="7"/>
  <c r="AH958" i="7"/>
  <c r="AJ958" i="7"/>
  <c r="AL958" i="7"/>
  <c r="AQ958" i="7"/>
  <c r="AR958" i="7"/>
  <c r="DL958" i="7"/>
  <c r="AH959" i="7"/>
  <c r="AJ959" i="7"/>
  <c r="AL959" i="7"/>
  <c r="AQ959" i="7"/>
  <c r="AR959" i="7"/>
  <c r="DL959" i="7"/>
  <c r="AH960" i="7"/>
  <c r="AJ960" i="7"/>
  <c r="AL960" i="7"/>
  <c r="AQ960" i="7"/>
  <c r="AR960" i="7"/>
  <c r="DL960" i="7"/>
  <c r="AH961" i="7"/>
  <c r="AJ961" i="7"/>
  <c r="AL961" i="7"/>
  <c r="AQ961" i="7"/>
  <c r="AR961" i="7"/>
  <c r="DL961" i="7"/>
  <c r="AH962" i="7"/>
  <c r="AJ962" i="7"/>
  <c r="AL962" i="7"/>
  <c r="AQ962" i="7"/>
  <c r="AR962" i="7"/>
  <c r="DL962" i="7"/>
  <c r="AH963" i="7"/>
  <c r="AJ963" i="7"/>
  <c r="AL963" i="7"/>
  <c r="AQ963" i="7"/>
  <c r="AR963" i="7"/>
  <c r="DL963" i="7"/>
  <c r="AH964" i="7"/>
  <c r="AJ964" i="7"/>
  <c r="AL964" i="7"/>
  <c r="AQ964" i="7"/>
  <c r="AR964" i="7"/>
  <c r="DL964" i="7"/>
  <c r="AH965" i="7"/>
  <c r="AJ965" i="7"/>
  <c r="AL965" i="7"/>
  <c r="AQ965" i="7"/>
  <c r="AR965" i="7"/>
  <c r="DL965" i="7"/>
  <c r="AH966" i="7"/>
  <c r="AJ966" i="7"/>
  <c r="AL966" i="7"/>
  <c r="AQ966" i="7"/>
  <c r="AR966" i="7"/>
  <c r="DL966" i="7"/>
  <c r="AH967" i="7"/>
  <c r="AJ967" i="7"/>
  <c r="AL967" i="7"/>
  <c r="AQ967" i="7"/>
  <c r="AR967" i="7"/>
  <c r="DL967" i="7"/>
  <c r="AH968" i="7"/>
  <c r="AJ968" i="7"/>
  <c r="AL968" i="7"/>
  <c r="AQ968" i="7"/>
  <c r="AR968" i="7"/>
  <c r="DL968" i="7"/>
  <c r="AH969" i="7"/>
  <c r="AJ969" i="7"/>
  <c r="AL969" i="7"/>
  <c r="AQ969" i="7"/>
  <c r="AR969" i="7"/>
  <c r="DL969" i="7"/>
  <c r="AH970" i="7"/>
  <c r="AJ970" i="7"/>
  <c r="AL970" i="7"/>
  <c r="AQ970" i="7"/>
  <c r="AR970" i="7"/>
  <c r="DL970" i="7"/>
  <c r="AH971" i="7"/>
  <c r="AJ971" i="7"/>
  <c r="AL971" i="7"/>
  <c r="AQ971" i="7"/>
  <c r="AR971" i="7"/>
  <c r="DL971" i="7"/>
  <c r="AH972" i="7"/>
  <c r="AJ972" i="7"/>
  <c r="AL972" i="7"/>
  <c r="AQ972" i="7"/>
  <c r="AR972" i="7"/>
  <c r="DL972" i="7"/>
  <c r="AH973" i="7"/>
  <c r="AJ973" i="7"/>
  <c r="AL973" i="7"/>
  <c r="AQ973" i="7"/>
  <c r="AR973" i="7"/>
  <c r="DL973" i="7"/>
  <c r="AH974" i="7"/>
  <c r="AJ974" i="7"/>
  <c r="AL974" i="7"/>
  <c r="AQ974" i="7"/>
  <c r="AR974" i="7"/>
  <c r="DL974" i="7"/>
  <c r="AH975" i="7"/>
  <c r="AJ975" i="7"/>
  <c r="AL975" i="7"/>
  <c r="AQ975" i="7"/>
  <c r="AR975" i="7"/>
  <c r="DL975" i="7"/>
  <c r="AH976" i="7"/>
  <c r="AJ976" i="7"/>
  <c r="AL976" i="7"/>
  <c r="AQ976" i="7"/>
  <c r="AR976" i="7"/>
  <c r="DL976" i="7"/>
  <c r="AH977" i="7"/>
  <c r="AJ977" i="7"/>
  <c r="AL977" i="7"/>
  <c r="AQ977" i="7"/>
  <c r="AR977" i="7"/>
  <c r="DL977" i="7"/>
  <c r="AH978" i="7"/>
  <c r="AJ978" i="7"/>
  <c r="AL978" i="7"/>
  <c r="AQ978" i="7"/>
  <c r="AR978" i="7"/>
  <c r="DL978" i="7"/>
  <c r="AH979" i="7"/>
  <c r="AJ979" i="7"/>
  <c r="AL979" i="7"/>
  <c r="AQ979" i="7"/>
  <c r="AR979" i="7"/>
  <c r="DL979" i="7"/>
  <c r="AH980" i="7"/>
  <c r="AJ980" i="7"/>
  <c r="AL980" i="7"/>
  <c r="AQ980" i="7"/>
  <c r="AR980" i="7"/>
  <c r="DL980" i="7"/>
  <c r="AH981" i="7"/>
  <c r="AJ981" i="7"/>
  <c r="AL981" i="7"/>
  <c r="AQ981" i="7"/>
  <c r="AR981" i="7"/>
  <c r="DL981" i="7"/>
  <c r="AH982" i="7"/>
  <c r="AJ982" i="7"/>
  <c r="AL982" i="7"/>
  <c r="AQ982" i="7"/>
  <c r="AR982" i="7"/>
  <c r="DL982" i="7"/>
  <c r="AH983" i="7"/>
  <c r="AJ983" i="7"/>
  <c r="AL983" i="7"/>
  <c r="AQ983" i="7"/>
  <c r="AR983" i="7"/>
  <c r="DL983" i="7"/>
  <c r="AH984" i="7"/>
  <c r="AJ984" i="7"/>
  <c r="AL984" i="7"/>
  <c r="AQ984" i="7"/>
  <c r="AR984" i="7"/>
  <c r="DL984" i="7"/>
  <c r="AH985" i="7"/>
  <c r="AJ985" i="7"/>
  <c r="AL985" i="7"/>
  <c r="AQ985" i="7"/>
  <c r="AR985" i="7"/>
  <c r="DL985" i="7"/>
  <c r="AH986" i="7"/>
  <c r="AJ986" i="7"/>
  <c r="AL986" i="7"/>
  <c r="AQ986" i="7"/>
  <c r="AR986" i="7"/>
  <c r="DL986" i="7"/>
  <c r="AH987" i="7"/>
  <c r="AJ987" i="7"/>
  <c r="AL987" i="7"/>
  <c r="AQ987" i="7"/>
  <c r="AR987" i="7"/>
  <c r="DL987" i="7"/>
  <c r="AH988" i="7"/>
  <c r="AJ988" i="7"/>
  <c r="AL988" i="7"/>
  <c r="AQ988" i="7"/>
  <c r="AR988" i="7"/>
  <c r="DL988" i="7"/>
  <c r="AH989" i="7"/>
  <c r="AJ989" i="7"/>
  <c r="AL989" i="7"/>
  <c r="AQ989" i="7"/>
  <c r="AR989" i="7"/>
  <c r="DL989" i="7"/>
  <c r="AH990" i="7"/>
  <c r="AJ990" i="7"/>
  <c r="AL990" i="7"/>
  <c r="AQ990" i="7"/>
  <c r="AR990" i="7"/>
  <c r="DL990" i="7"/>
  <c r="AH991" i="7"/>
  <c r="AJ991" i="7"/>
  <c r="AL991" i="7"/>
  <c r="AQ991" i="7"/>
  <c r="AR991" i="7"/>
  <c r="DL991" i="7"/>
  <c r="AH992" i="7"/>
  <c r="AJ992" i="7"/>
  <c r="AL992" i="7"/>
  <c r="AQ992" i="7"/>
  <c r="AR992" i="7"/>
  <c r="DL992" i="7"/>
  <c r="AH993" i="7"/>
  <c r="AJ993" i="7"/>
  <c r="AL993" i="7"/>
  <c r="AQ993" i="7"/>
  <c r="AR993" i="7"/>
  <c r="DL993" i="7"/>
  <c r="AH994" i="7"/>
  <c r="AJ994" i="7"/>
  <c r="AL994" i="7"/>
  <c r="AQ994" i="7"/>
  <c r="AR994" i="7"/>
  <c r="DL994" i="7"/>
  <c r="AH995" i="7"/>
  <c r="AJ995" i="7"/>
  <c r="AL995" i="7"/>
  <c r="AQ995" i="7"/>
  <c r="AR995" i="7"/>
  <c r="DL995" i="7"/>
  <c r="AH996" i="7"/>
  <c r="AJ996" i="7"/>
  <c r="AL996" i="7"/>
  <c r="AQ996" i="7"/>
  <c r="AR996" i="7"/>
  <c r="DL996" i="7"/>
  <c r="AH997" i="7"/>
  <c r="AJ997" i="7"/>
  <c r="AL997" i="7"/>
  <c r="AQ997" i="7"/>
  <c r="AR997" i="7"/>
  <c r="DL997" i="7"/>
  <c r="AH998" i="7"/>
  <c r="AJ998" i="7"/>
  <c r="AL998" i="7"/>
  <c r="AQ998" i="7"/>
  <c r="AR998" i="7"/>
  <c r="DL998" i="7"/>
  <c r="AH999" i="7"/>
  <c r="AJ999" i="7"/>
  <c r="AL999" i="7"/>
  <c r="AQ999" i="7"/>
  <c r="AR999" i="7"/>
  <c r="DL999" i="7"/>
  <c r="AH1000" i="7"/>
  <c r="AJ1000" i="7"/>
  <c r="AL1000" i="7"/>
  <c r="AQ1000" i="7"/>
  <c r="AR1000" i="7"/>
  <c r="DL1000" i="7"/>
  <c r="AH1001" i="7"/>
  <c r="AJ1001" i="7"/>
  <c r="AL1001" i="7"/>
  <c r="AQ1001" i="7"/>
  <c r="AR1001" i="7"/>
  <c r="DL1001" i="7"/>
  <c r="AH1002" i="7"/>
  <c r="AJ1002" i="7"/>
  <c r="AL1002" i="7"/>
  <c r="AQ1002" i="7"/>
  <c r="AR1002" i="7"/>
  <c r="DL1002" i="7"/>
  <c r="AH1003" i="7"/>
  <c r="AJ1003" i="7"/>
  <c r="AL1003" i="7"/>
  <c r="AQ1003" i="7"/>
  <c r="AR1003" i="7"/>
  <c r="DL1003" i="7"/>
  <c r="AH1004" i="7"/>
  <c r="AJ1004" i="7"/>
  <c r="AL1004" i="7"/>
  <c r="AQ1004" i="7"/>
  <c r="AR1004" i="7"/>
  <c r="DL1004" i="7"/>
  <c r="AH1005" i="7"/>
  <c r="AJ1005" i="7"/>
  <c r="AL1005" i="7"/>
  <c r="AQ1005" i="7"/>
  <c r="AR1005" i="7"/>
  <c r="DL1005" i="7"/>
  <c r="AH1006" i="7"/>
  <c r="AJ1006" i="7"/>
  <c r="AL1006" i="7"/>
  <c r="AQ1006" i="7"/>
  <c r="AR1006" i="7"/>
  <c r="DL1006" i="7"/>
  <c r="AH1007" i="7"/>
  <c r="AJ1007" i="7"/>
  <c r="AL1007" i="7"/>
  <c r="AQ1007" i="7"/>
  <c r="AR1007" i="7"/>
  <c r="DL1007" i="7"/>
  <c r="AH1008" i="7"/>
  <c r="AJ1008" i="7"/>
  <c r="AL1008" i="7"/>
  <c r="AQ1008" i="7"/>
  <c r="AR1008" i="7"/>
  <c r="DL1008" i="7"/>
  <c r="AH1009" i="7"/>
  <c r="AJ1009" i="7"/>
  <c r="AL1009" i="7"/>
  <c r="AQ1009" i="7"/>
  <c r="AR1009" i="7"/>
  <c r="DL1009" i="7"/>
  <c r="AH1010" i="7"/>
  <c r="AJ1010" i="7"/>
  <c r="AL1010" i="7"/>
  <c r="AQ1010" i="7"/>
  <c r="AR1010" i="7"/>
  <c r="DL1010" i="7"/>
  <c r="AH1011" i="7"/>
  <c r="AJ1011" i="7"/>
  <c r="AL1011" i="7"/>
  <c r="AQ1011" i="7"/>
  <c r="AR1011" i="7"/>
  <c r="DL1011" i="7"/>
  <c r="AH1012" i="7"/>
  <c r="AJ1012" i="7"/>
  <c r="AL1012" i="7"/>
  <c r="AQ1012" i="7"/>
  <c r="AR1012" i="7"/>
  <c r="DL1012" i="7"/>
  <c r="AH1013" i="7"/>
  <c r="AJ1013" i="7"/>
  <c r="AL1013" i="7"/>
  <c r="AQ1013" i="7"/>
  <c r="AR1013" i="7"/>
  <c r="DL1013" i="7"/>
  <c r="AH1191" i="7"/>
  <c r="AH1210" i="7" s="1"/>
  <c r="AH1204" i="7"/>
  <c r="AK1210" i="7"/>
  <c r="Y1270" i="7"/>
  <c r="AM1210" i="7" s="1"/>
  <c r="AN392" i="7" l="1"/>
  <c r="AU395" i="7"/>
  <c r="BK395" i="7" s="1"/>
  <c r="AU394" i="7"/>
  <c r="AU393" i="7"/>
  <c r="BK393" i="7" s="1"/>
  <c r="AU391" i="7"/>
  <c r="BK391" i="7" s="1"/>
  <c r="AU390" i="7"/>
  <c r="BK390" i="7" s="1"/>
  <c r="AU389" i="7"/>
  <c r="BK389" i="7" s="1"/>
  <c r="AU388" i="7"/>
  <c r="AU387" i="7"/>
  <c r="BK387" i="7" s="1"/>
  <c r="AN391" i="7"/>
  <c r="AN386" i="7"/>
  <c r="AN394" i="7"/>
  <c r="AN390" i="7"/>
  <c r="AN388" i="7"/>
  <c r="AN762" i="7"/>
  <c r="AP762" i="7" s="1"/>
  <c r="AN763" i="7"/>
  <c r="AP763" i="7" s="1"/>
  <c r="AN766" i="7"/>
  <c r="AP766" i="7" s="1"/>
  <c r="BY741" i="7"/>
  <c r="CE741" i="7"/>
  <c r="AN774" i="7"/>
  <c r="AP774" i="7" s="1"/>
  <c r="AN778" i="7"/>
  <c r="AP778" i="7" s="1"/>
  <c r="AN782" i="7"/>
  <c r="AP782" i="7" s="1"/>
  <c r="AN794" i="7"/>
  <c r="AP794" i="7" s="1"/>
  <c r="AN796" i="7"/>
  <c r="AP796" i="7" s="1"/>
  <c r="BW741" i="7"/>
  <c r="CC741" i="7"/>
  <c r="AN788" i="7"/>
  <c r="AP788" i="7" s="1"/>
  <c r="AN790" i="7"/>
  <c r="AP790" i="7" s="1"/>
  <c r="AN792" i="7"/>
  <c r="AP792" i="7" s="1"/>
  <c r="CA741" i="7"/>
  <c r="CG741" i="7"/>
  <c r="DC763" i="7"/>
  <c r="AN764" i="7"/>
  <c r="AP764" i="7" s="1"/>
  <c r="CP764" i="7"/>
  <c r="CR764" i="7"/>
  <c r="CX764" i="7"/>
  <c r="CZ764" i="7"/>
  <c r="DC764" i="7"/>
  <c r="CP765" i="7"/>
  <c r="CR765" i="7"/>
  <c r="CT765" i="7"/>
  <c r="CV765" i="7"/>
  <c r="CX765" i="7"/>
  <c r="CZ765" i="7"/>
  <c r="DC765" i="7"/>
  <c r="CP766" i="7"/>
  <c r="CR766" i="7"/>
  <c r="CX766" i="7"/>
  <c r="CZ766" i="7"/>
  <c r="CP767" i="7"/>
  <c r="CR767" i="7"/>
  <c r="CT767" i="7"/>
  <c r="CX767" i="7"/>
  <c r="CZ767" i="7"/>
  <c r="DC767" i="7"/>
  <c r="AN768" i="7"/>
  <c r="AP768" i="7" s="1"/>
  <c r="CP768" i="7"/>
  <c r="CR768" i="7"/>
  <c r="CX768" i="7"/>
  <c r="CZ768" i="7"/>
  <c r="CT770" i="7"/>
  <c r="CX770" i="7"/>
  <c r="CN771" i="7"/>
  <c r="CP771" i="7"/>
  <c r="CR771" i="7"/>
  <c r="CX771" i="7"/>
  <c r="CZ771" i="7"/>
  <c r="AN772" i="7"/>
  <c r="AP772" i="7" s="1"/>
  <c r="DC772" i="7"/>
  <c r="DC774" i="7"/>
  <c r="CP775" i="7"/>
  <c r="CR775" i="7"/>
  <c r="CX775" i="7"/>
  <c r="CZ775" i="7"/>
  <c r="DC775" i="7"/>
  <c r="AN776" i="7"/>
  <c r="AP776" i="7" s="1"/>
  <c r="CP776" i="7"/>
  <c r="CR776" i="7"/>
  <c r="CT776" i="7"/>
  <c r="CX776" i="7"/>
  <c r="CZ776" i="7"/>
  <c r="CP777" i="7"/>
  <c r="CR777" i="7"/>
  <c r="CX777" i="7"/>
  <c r="CZ777" i="7"/>
  <c r="DC777" i="7"/>
  <c r="CP778" i="7"/>
  <c r="CR778" i="7"/>
  <c r="CT778" i="7"/>
  <c r="CV778" i="7"/>
  <c r="CX778" i="7"/>
  <c r="CZ778" i="7"/>
  <c r="CP779" i="7"/>
  <c r="CR779" i="7"/>
  <c r="CX779" i="7"/>
  <c r="CZ779" i="7"/>
  <c r="AN780" i="7"/>
  <c r="AP780" i="7" s="1"/>
  <c r="CP780" i="7"/>
  <c r="CR780" i="7"/>
  <c r="CT780" i="7"/>
  <c r="CX780" i="7"/>
  <c r="CZ780" i="7"/>
  <c r="CP781" i="7"/>
  <c r="CR781" i="7"/>
  <c r="CT781" i="7"/>
  <c r="CX781" i="7"/>
  <c r="CZ781" i="7"/>
  <c r="DC781" i="7"/>
  <c r="CN782" i="7"/>
  <c r="CP782" i="7"/>
  <c r="CR782" i="7"/>
  <c r="CX782" i="7"/>
  <c r="CZ782" i="7"/>
  <c r="DC782" i="7"/>
  <c r="CP783" i="7"/>
  <c r="CR783" i="7"/>
  <c r="CT783" i="7"/>
  <c r="CX783" i="7"/>
  <c r="CZ783" i="7"/>
  <c r="AN784" i="7"/>
  <c r="AP784" i="7" s="1"/>
  <c r="CN784" i="7"/>
  <c r="CP784" i="7"/>
  <c r="CR784" i="7"/>
  <c r="CX784" i="7"/>
  <c r="CZ784" i="7"/>
  <c r="DC784" i="7"/>
  <c r="CN786" i="7"/>
  <c r="CP786" i="7"/>
  <c r="CR786" i="7"/>
  <c r="CX786" i="7"/>
  <c r="CZ786" i="7"/>
  <c r="DC786" i="7"/>
  <c r="CR791" i="7"/>
  <c r="DC791" i="7"/>
  <c r="CX792" i="7"/>
  <c r="AN793" i="7"/>
  <c r="AP793" i="7" s="1"/>
  <c r="CP793" i="7"/>
  <c r="CR793" i="7"/>
  <c r="CT793" i="7"/>
  <c r="CV793" i="7"/>
  <c r="CX793" i="7"/>
  <c r="CZ793" i="7"/>
  <c r="CP794" i="7"/>
  <c r="CR794" i="7"/>
  <c r="AN795" i="7"/>
  <c r="AP795" i="7" s="1"/>
  <c r="CP795" i="7"/>
  <c r="CR795" i="7"/>
  <c r="CV795" i="7"/>
  <c r="CX795" i="7"/>
  <c r="CZ795" i="7"/>
  <c r="CZ796" i="7"/>
  <c r="CR797" i="7"/>
  <c r="CX797" i="7"/>
  <c r="CP798" i="7"/>
  <c r="CR798" i="7"/>
  <c r="CX798" i="7"/>
  <c r="CZ798" i="7"/>
  <c r="DC798" i="7"/>
  <c r="CP787" i="7"/>
  <c r="CR787" i="7"/>
  <c r="CT787" i="7"/>
  <c r="CX787" i="7"/>
  <c r="DC788" i="7"/>
  <c r="DC789" i="7"/>
  <c r="CP791" i="7"/>
  <c r="CT791" i="7"/>
  <c r="CX791" i="7"/>
  <c r="CZ791" i="7"/>
  <c r="CP792" i="7"/>
  <c r="CR792" i="7"/>
  <c r="CZ792" i="7"/>
  <c r="DC792" i="7"/>
  <c r="CX794" i="7"/>
  <c r="CZ794" i="7"/>
  <c r="DC794" i="7"/>
  <c r="CT795" i="7"/>
  <c r="DC795" i="7"/>
  <c r="CP796" i="7"/>
  <c r="CR796" i="7"/>
  <c r="CX796" i="7"/>
  <c r="DC796" i="7"/>
  <c r="AN797" i="7"/>
  <c r="AP797" i="7" s="1"/>
  <c r="CP797" i="7"/>
  <c r="CT797" i="7"/>
  <c r="CZ797" i="7"/>
  <c r="BP849" i="7"/>
  <c r="BP852" i="7"/>
  <c r="BP854" i="7"/>
  <c r="BP856" i="7"/>
  <c r="BP848" i="7"/>
  <c r="BP850" i="7"/>
  <c r="BP853" i="7"/>
  <c r="BP855" i="7"/>
  <c r="BP857" i="7"/>
  <c r="BP851" i="7"/>
  <c r="BX817" i="7"/>
  <c r="BV817" i="7"/>
  <c r="BZ817" i="7"/>
  <c r="AN757" i="7"/>
  <c r="AP757" i="7" s="1"/>
  <c r="AN761" i="7"/>
  <c r="AP761" i="7" s="1"/>
  <c r="AN759" i="7"/>
  <c r="AP759" i="7" s="1"/>
  <c r="AN760" i="7"/>
  <c r="AP760" i="7" s="1"/>
  <c r="AN758" i="7"/>
  <c r="AP758" i="7" s="1"/>
  <c r="DC757" i="7"/>
  <c r="DC758" i="7"/>
  <c r="DC760" i="7"/>
  <c r="AN754" i="7"/>
  <c r="AP754" i="7" s="1"/>
  <c r="AN756" i="7"/>
  <c r="AP756" i="7" s="1"/>
  <c r="AN748" i="7"/>
  <c r="AP748" i="7" s="1"/>
  <c r="AN751" i="7"/>
  <c r="AP751" i="7" s="1"/>
  <c r="AN752" i="7"/>
  <c r="AP752" i="7" s="1"/>
  <c r="AN744" i="7"/>
  <c r="AP744" i="7" s="1"/>
  <c r="AN747" i="7"/>
  <c r="AP747" i="7" s="1"/>
  <c r="AN749" i="7"/>
  <c r="AP749" i="7" s="1"/>
  <c r="AN746" i="7"/>
  <c r="AP746" i="7" s="1"/>
  <c r="AN750" i="7"/>
  <c r="AP750" i="7" s="1"/>
  <c r="AN745" i="7"/>
  <c r="AN755" i="7"/>
  <c r="AP755" i="7" s="1"/>
  <c r="AN798" i="7"/>
  <c r="AN753" i="7"/>
  <c r="AP753" i="7" s="1"/>
  <c r="AN770" i="7"/>
  <c r="AP770" i="7" s="1"/>
  <c r="DC744" i="7"/>
  <c r="CP751" i="7"/>
  <c r="CT754" i="7"/>
  <c r="CR749" i="7"/>
  <c r="CZ749" i="7"/>
  <c r="CR751" i="7"/>
  <c r="CR754" i="7"/>
  <c r="CZ754" i="7"/>
  <c r="DC756" i="7"/>
  <c r="CZ751" i="7"/>
  <c r="CT755" i="7"/>
  <c r="CX749" i="7"/>
  <c r="CR750" i="7"/>
  <c r="DC750" i="7"/>
  <c r="CN751" i="7"/>
  <c r="DC747" i="7"/>
  <c r="CP749" i="7"/>
  <c r="CT749" i="7"/>
  <c r="CT750" i="7"/>
  <c r="CX750" i="7"/>
  <c r="CR755" i="7"/>
  <c r="CP750" i="7"/>
  <c r="CZ750" i="7"/>
  <c r="CX751" i="7"/>
  <c r="CP754" i="7"/>
  <c r="CX755" i="7"/>
  <c r="CP752" i="7"/>
  <c r="CR752" i="7"/>
  <c r="CT752" i="7"/>
  <c r="CV752" i="7"/>
  <c r="CX752" i="7"/>
  <c r="CZ752" i="7"/>
  <c r="CX754" i="7"/>
  <c r="CP755" i="7"/>
  <c r="CZ755" i="7"/>
  <c r="CP769" i="7"/>
  <c r="CR769" i="7"/>
  <c r="CT769" i="7"/>
  <c r="CX769" i="7"/>
  <c r="CZ769" i="7"/>
  <c r="CP770" i="7"/>
  <c r="CR770" i="7"/>
  <c r="CP785" i="7"/>
  <c r="CR785" i="7"/>
  <c r="CT785" i="7"/>
  <c r="CX785" i="7"/>
  <c r="CZ785" i="7"/>
  <c r="AN786" i="7"/>
  <c r="AP786" i="7" s="1"/>
  <c r="AN395" i="7"/>
  <c r="AR1220" i="7"/>
  <c r="AR1239" i="7"/>
  <c r="AR1256" i="7"/>
  <c r="AR1217" i="7"/>
  <c r="AR1235" i="7"/>
  <c r="AR1245" i="7"/>
  <c r="AR1250" i="7"/>
  <c r="AR1221" i="7"/>
  <c r="AR1238" i="7"/>
  <c r="AR1265" i="7"/>
  <c r="AR1228" i="7"/>
  <c r="AR1258" i="7"/>
  <c r="AR1268" i="7"/>
  <c r="AR1211" i="7"/>
  <c r="AR1244" i="7"/>
  <c r="AR1216" i="7"/>
  <c r="AR1234" i="7"/>
  <c r="AR1240" i="7"/>
  <c r="AR1247" i="7"/>
  <c r="AR1253" i="7"/>
  <c r="AR1223" i="7"/>
  <c r="AR1232" i="7"/>
  <c r="AR1246" i="7"/>
  <c r="AR1252" i="7"/>
  <c r="AR1262" i="7"/>
  <c r="AR1227" i="7"/>
  <c r="AR1257" i="7"/>
  <c r="AR1263" i="7"/>
  <c r="AR1215" i="7"/>
  <c r="AR1229" i="7"/>
  <c r="AR1264" i="7"/>
  <c r="AR1212" i="7"/>
  <c r="AN853" i="7"/>
  <c r="AN852" i="7"/>
  <c r="AN848" i="7"/>
  <c r="AP848" i="7" s="1"/>
  <c r="BM848" i="7"/>
  <c r="B863" i="7" s="1"/>
  <c r="CB819" i="7"/>
  <c r="BR817" i="7"/>
  <c r="BV816" i="7"/>
  <c r="CE816" i="7"/>
  <c r="B837" i="7" s="1"/>
  <c r="BZ816" i="7"/>
  <c r="AN741" i="7"/>
  <c r="AP741" i="7" s="1"/>
  <c r="AN743" i="7"/>
  <c r="AN739" i="7"/>
  <c r="AP739" i="7" s="1"/>
  <c r="CR739" i="7"/>
  <c r="CX740" i="7"/>
  <c r="AN742" i="7"/>
  <c r="AP742" i="7" s="1"/>
  <c r="CP740" i="7"/>
  <c r="DC741" i="7"/>
  <c r="DC739" i="7"/>
  <c r="CX739" i="7"/>
  <c r="CP739" i="7"/>
  <c r="DF739" i="7"/>
  <c r="B806" i="7" s="1"/>
  <c r="CZ740" i="7"/>
  <c r="CP753" i="7"/>
  <c r="CR753" i="7"/>
  <c r="CX753" i="7"/>
  <c r="CZ753" i="7"/>
  <c r="DC753" i="7"/>
  <c r="CZ770" i="7"/>
  <c r="DC770" i="7"/>
  <c r="BE818" i="7"/>
  <c r="BI818" i="7"/>
  <c r="CN739" i="7"/>
  <c r="CN773" i="7"/>
  <c r="CN746" i="7"/>
  <c r="CN758" i="7"/>
  <c r="CN760" i="7"/>
  <c r="CP746" i="7"/>
  <c r="CP745" i="7"/>
  <c r="CP773" i="7"/>
  <c r="CP742" i="7"/>
  <c r="CP772" i="7"/>
  <c r="CP756" i="7"/>
  <c r="CP741" i="7"/>
  <c r="CP761" i="7"/>
  <c r="CP743" i="7"/>
  <c r="CP747" i="7"/>
  <c r="CP762" i="7"/>
  <c r="CP790" i="7"/>
  <c r="CP744" i="7"/>
  <c r="CP748" i="7"/>
  <c r="CP763" i="7"/>
  <c r="CP789" i="7"/>
  <c r="CP757" i="7"/>
  <c r="CP760" i="7"/>
  <c r="CP788" i="7"/>
  <c r="CP758" i="7"/>
  <c r="CP774" i="7"/>
  <c r="CP759" i="7"/>
  <c r="CR740" i="7"/>
  <c r="CR746" i="7"/>
  <c r="CR762" i="7"/>
  <c r="CR747" i="7"/>
  <c r="CR790" i="7"/>
  <c r="CR789" i="7"/>
  <c r="CR756" i="7"/>
  <c r="CR741" i="7"/>
  <c r="CR788" i="7"/>
  <c r="CR760" i="7"/>
  <c r="CR742" i="7"/>
  <c r="CR743" i="7"/>
  <c r="CR761" i="7"/>
  <c r="CR744" i="7"/>
  <c r="CR758" i="7"/>
  <c r="CR757" i="7"/>
  <c r="CR748" i="7"/>
  <c r="CR745" i="7"/>
  <c r="CR759" i="7"/>
  <c r="CR763" i="7"/>
  <c r="CR773" i="7"/>
  <c r="CR772" i="7"/>
  <c r="CR774" i="7"/>
  <c r="CT739" i="7"/>
  <c r="CT747" i="7"/>
  <c r="CT744" i="7"/>
  <c r="CT761" i="7"/>
  <c r="CT789" i="7"/>
  <c r="CT757" i="7"/>
  <c r="CT763" i="7"/>
  <c r="CT774" i="7"/>
  <c r="CT742" i="7"/>
  <c r="CT772" i="7"/>
  <c r="CV742" i="7"/>
  <c r="CV789" i="7"/>
  <c r="CV774" i="7"/>
  <c r="CV747" i="7"/>
  <c r="CX741" i="7"/>
  <c r="CX756" i="7"/>
  <c r="CX742" i="7"/>
  <c r="CX773" i="7"/>
  <c r="CX743" i="7"/>
  <c r="CX757" i="7"/>
  <c r="CX744" i="7"/>
  <c r="CX745" i="7"/>
  <c r="CX789" i="7"/>
  <c r="CX746" i="7"/>
  <c r="CX760" i="7"/>
  <c r="CX747" i="7"/>
  <c r="CX763" i="7"/>
  <c r="CX758" i="7"/>
  <c r="CX762" i="7"/>
  <c r="CX788" i="7"/>
  <c r="CX761" i="7"/>
  <c r="CX772" i="7"/>
  <c r="CX759" i="7"/>
  <c r="CX774" i="7"/>
  <c r="CX748" i="7"/>
  <c r="CX790" i="7"/>
  <c r="CZ739" i="7"/>
  <c r="CZ742" i="7"/>
  <c r="CZ743" i="7"/>
  <c r="CZ745" i="7"/>
  <c r="CZ763" i="7"/>
  <c r="CZ761" i="7"/>
  <c r="CZ772" i="7"/>
  <c r="CZ760" i="7"/>
  <c r="CZ746" i="7"/>
  <c r="CZ759" i="7"/>
  <c r="CZ773" i="7"/>
  <c r="CZ758" i="7"/>
  <c r="CZ757" i="7"/>
  <c r="CZ774" i="7"/>
  <c r="CZ787" i="7"/>
  <c r="CZ756" i="7"/>
  <c r="CZ788" i="7"/>
  <c r="CZ748" i="7"/>
  <c r="CZ762" i="7"/>
  <c r="CZ789" i="7"/>
  <c r="CZ744" i="7"/>
  <c r="CZ747" i="7"/>
  <c r="CZ741" i="7"/>
  <c r="CZ790" i="7"/>
  <c r="BP819" i="7"/>
  <c r="BP818" i="7"/>
  <c r="BP821" i="7"/>
  <c r="BP827" i="7"/>
  <c r="BP824" i="7"/>
  <c r="BP826" i="7"/>
  <c r="BP822" i="7"/>
  <c r="BP829" i="7"/>
  <c r="BT819" i="7"/>
  <c r="BT824" i="7"/>
  <c r="BV829" i="7"/>
  <c r="BV823" i="7"/>
  <c r="BV818" i="7"/>
  <c r="BV824" i="7"/>
  <c r="BV820" i="7"/>
  <c r="BV826" i="7"/>
  <c r="BV821" i="7"/>
  <c r="BV827" i="7"/>
  <c r="BX816" i="7"/>
  <c r="BX818" i="7"/>
  <c r="BX819" i="7"/>
  <c r="BX820" i="7"/>
  <c r="BX821" i="7"/>
  <c r="BX823" i="7"/>
  <c r="BX824" i="7"/>
  <c r="BX826" i="7"/>
  <c r="BX827" i="7"/>
  <c r="BX828" i="7"/>
  <c r="BX822" i="7"/>
  <c r="BX825" i="7"/>
  <c r="BX829" i="7"/>
  <c r="BZ818" i="7"/>
  <c r="BZ819" i="7"/>
  <c r="BZ821" i="7"/>
  <c r="BZ825" i="7"/>
  <c r="BZ822" i="7"/>
  <c r="BZ824" i="7"/>
  <c r="BZ827" i="7"/>
  <c r="BZ828" i="7"/>
  <c r="AZ386" i="7"/>
  <c r="AZ852" i="7"/>
  <c r="AX848" i="7"/>
  <c r="BE848" i="7"/>
  <c r="BG848" i="7" s="1"/>
  <c r="BU848" i="7" s="1"/>
  <c r="BW848" i="7" s="1"/>
  <c r="AZ849" i="7"/>
  <c r="AX850" i="7"/>
  <c r="AU851" i="7"/>
  <c r="AX852" i="7"/>
  <c r="AU853" i="7"/>
  <c r="AU856" i="7"/>
  <c r="AU848" i="7"/>
  <c r="AZ848" i="7"/>
  <c r="AX849" i="7"/>
  <c r="AU850" i="7"/>
  <c r="AZ850" i="7"/>
  <c r="AX851" i="7"/>
  <c r="AZ851" i="7"/>
  <c r="AU852" i="7"/>
  <c r="BH386" i="7"/>
  <c r="B404" i="7" s="1"/>
  <c r="AX853" i="7"/>
  <c r="AZ853" i="7"/>
  <c r="AX854" i="7"/>
  <c r="AZ854" i="7"/>
  <c r="AU855" i="7"/>
  <c r="AZ855" i="7"/>
  <c r="AZ856" i="7"/>
  <c r="AX857" i="7"/>
  <c r="AZ857" i="7"/>
  <c r="AU849" i="7"/>
  <c r="AU854" i="7"/>
  <c r="AX855" i="7"/>
  <c r="AX856" i="7"/>
  <c r="AU857" i="7"/>
  <c r="B374" i="7"/>
  <c r="AR350" i="7"/>
  <c r="B372" i="7" s="1"/>
  <c r="BV739" i="7"/>
  <c r="CB739" i="7"/>
  <c r="CH739" i="7"/>
  <c r="BT741" i="7"/>
  <c r="BV741" i="7"/>
  <c r="CD741" i="7"/>
  <c r="CF741" i="7"/>
  <c r="CH741" i="7"/>
  <c r="AH350" i="7"/>
  <c r="AX386" i="7"/>
  <c r="AR1269" i="7"/>
  <c r="AR1259" i="7"/>
  <c r="AR1251" i="7"/>
  <c r="AR1241" i="7"/>
  <c r="AR1233" i="7"/>
  <c r="AR1222" i="7"/>
  <c r="AU1210" i="7"/>
  <c r="B1276" i="7" s="1"/>
  <c r="CB826" i="7"/>
  <c r="CB823" i="7"/>
  <c r="CB829" i="7"/>
  <c r="CB824" i="7"/>
  <c r="CB821" i="7"/>
  <c r="CV791" i="7"/>
  <c r="CN790" i="7"/>
  <c r="CN777" i="7"/>
  <c r="CV767" i="7"/>
  <c r="CN762" i="7"/>
  <c r="CV749" i="7"/>
  <c r="CN743" i="7"/>
  <c r="BR828" i="7"/>
  <c r="CB827" i="7"/>
  <c r="BP825" i="7"/>
  <c r="BT823" i="7"/>
  <c r="BR820" i="7"/>
  <c r="BC818" i="7"/>
  <c r="CV798" i="7"/>
  <c r="CN797" i="7"/>
  <c r="CV796" i="7"/>
  <c r="CV790" i="7"/>
  <c r="CV788" i="7"/>
  <c r="CN787" i="7"/>
  <c r="CT786" i="7"/>
  <c r="CN785" i="7"/>
  <c r="CT784" i="7"/>
  <c r="CN783" i="7"/>
  <c r="CT782" i="7"/>
  <c r="CN781" i="7"/>
  <c r="CV777" i="7"/>
  <c r="CN776" i="7"/>
  <c r="CV775" i="7"/>
  <c r="CT773" i="7"/>
  <c r="CN772" i="7"/>
  <c r="CT771" i="7"/>
  <c r="CN770" i="7"/>
  <c r="CV768" i="7"/>
  <c r="CV766" i="7"/>
  <c r="CV764" i="7"/>
  <c r="CV762" i="7"/>
  <c r="CN761" i="7"/>
  <c r="CT760" i="7"/>
  <c r="CT758" i="7"/>
  <c r="CN757" i="7"/>
  <c r="CV756" i="7"/>
  <c r="CN755" i="7"/>
  <c r="CT751" i="7"/>
  <c r="CN750" i="7"/>
  <c r="CV748" i="7"/>
  <c r="CT746" i="7"/>
  <c r="CV743" i="7"/>
  <c r="CN742" i="7"/>
  <c r="CV741" i="7"/>
  <c r="BT827" i="7"/>
  <c r="BT822" i="7"/>
  <c r="BT816" i="7"/>
  <c r="CN798" i="7"/>
  <c r="CN796" i="7"/>
  <c r="CN788" i="7"/>
  <c r="CN775" i="7"/>
  <c r="CN766" i="7"/>
  <c r="CN764" i="7"/>
  <c r="CV763" i="7"/>
  <c r="CN756" i="7"/>
  <c r="CV754" i="7"/>
  <c r="CN741" i="7"/>
  <c r="CN740" i="7"/>
  <c r="BT828" i="7"/>
  <c r="BT825" i="7"/>
  <c r="BT820" i="7"/>
  <c r="CB817" i="7"/>
  <c r="CN779" i="7"/>
  <c r="CV773" i="7"/>
  <c r="CV760" i="7"/>
  <c r="CN759" i="7"/>
  <c r="CV758" i="7"/>
  <c r="CN753" i="7"/>
  <c r="BA818" i="7"/>
  <c r="BT829" i="7"/>
  <c r="BP828" i="7"/>
  <c r="BT826" i="7"/>
  <c r="BR823" i="7"/>
  <c r="CB822" i="7"/>
  <c r="BP820" i="7"/>
  <c r="CB818" i="7"/>
  <c r="BU741" i="7"/>
  <c r="CT798" i="7"/>
  <c r="CT796" i="7"/>
  <c r="CN795" i="7"/>
  <c r="CV794" i="7"/>
  <c r="CN793" i="7"/>
  <c r="CV792" i="7"/>
  <c r="CT790" i="7"/>
  <c r="CN789" i="7"/>
  <c r="CT788" i="7"/>
  <c r="CV779" i="7"/>
  <c r="CN778" i="7"/>
  <c r="CT777" i="7"/>
  <c r="CT775" i="7"/>
  <c r="CN774" i="7"/>
  <c r="CT768" i="7"/>
  <c r="CT766" i="7"/>
  <c r="CN765" i="7"/>
  <c r="CT764" i="7"/>
  <c r="CT762" i="7"/>
  <c r="CV759" i="7"/>
  <c r="CT756" i="7"/>
  <c r="CV753" i="7"/>
  <c r="CN752" i="7"/>
  <c r="CT748" i="7"/>
  <c r="CN747" i="7"/>
  <c r="CV745" i="7"/>
  <c r="CT743" i="7"/>
  <c r="CT741" i="7"/>
  <c r="CV740" i="7"/>
  <c r="CV780" i="7"/>
  <c r="CV769" i="7"/>
  <c r="CN768" i="7"/>
  <c r="CN748" i="7"/>
  <c r="CV744" i="7"/>
  <c r="CN794" i="7"/>
  <c r="CN792" i="7"/>
  <c r="CV786" i="7"/>
  <c r="CV784" i="7"/>
  <c r="CV782" i="7"/>
  <c r="CV771" i="7"/>
  <c r="CV751" i="7"/>
  <c r="CV746" i="7"/>
  <c r="CN745" i="7"/>
  <c r="BK818" i="7"/>
  <c r="AY818" i="7"/>
  <c r="BR829" i="7"/>
  <c r="CB828" i="7"/>
  <c r="BR826" i="7"/>
  <c r="CB825" i="7"/>
  <c r="BP823" i="7"/>
  <c r="BT821" i="7"/>
  <c r="CB820" i="7"/>
  <c r="CV797" i="7"/>
  <c r="CT794" i="7"/>
  <c r="CT792" i="7"/>
  <c r="CN791" i="7"/>
  <c r="CV787" i="7"/>
  <c r="CV785" i="7"/>
  <c r="CV783" i="7"/>
  <c r="CV781" i="7"/>
  <c r="CN780" i="7"/>
  <c r="CT779" i="7"/>
  <c r="CV776" i="7"/>
  <c r="CV772" i="7"/>
  <c r="CV770" i="7"/>
  <c r="CN769" i="7"/>
  <c r="CN767" i="7"/>
  <c r="CN763" i="7"/>
  <c r="CV761" i="7"/>
  <c r="CT759" i="7"/>
  <c r="CV757" i="7"/>
  <c r="CV755" i="7"/>
  <c r="CN754" i="7"/>
  <c r="CT753" i="7"/>
  <c r="CV750" i="7"/>
  <c r="CN749" i="7"/>
  <c r="CT745" i="7"/>
  <c r="CN744" i="7"/>
  <c r="CT740" i="7"/>
  <c r="BC848" i="7"/>
  <c r="BJ852" i="7" s="1"/>
  <c r="BJ857" i="7"/>
  <c r="BJ848" i="7"/>
  <c r="AW816" i="7"/>
  <c r="BN820" i="7" s="1"/>
  <c r="BJ850" i="7"/>
  <c r="BS739" i="7"/>
  <c r="DC797" i="7"/>
  <c r="DC793" i="7"/>
  <c r="DC779" i="7"/>
  <c r="DC776" i="7"/>
  <c r="DC769" i="7"/>
  <c r="DC762" i="7"/>
  <c r="DC759" i="7"/>
  <c r="DC755" i="7"/>
  <c r="DC752" i="7"/>
  <c r="DC749" i="7"/>
  <c r="DC746" i="7"/>
  <c r="DC743" i="7"/>
  <c r="DC740" i="7"/>
  <c r="DC790" i="7"/>
  <c r="DC787" i="7"/>
  <c r="DC783" i="7"/>
  <c r="DC780" i="7"/>
  <c r="DC773" i="7"/>
  <c r="DC766" i="7"/>
  <c r="DC785" i="7"/>
  <c r="DC778" i="7"/>
  <c r="DC771" i="7"/>
  <c r="DC768" i="7"/>
  <c r="DC761" i="7"/>
  <c r="DC754" i="7"/>
  <c r="DC751" i="7"/>
  <c r="DC748" i="7"/>
  <c r="DC745" i="7"/>
  <c r="DC742" i="7"/>
  <c r="BZ741" i="7"/>
  <c r="CB741" i="7"/>
  <c r="CF739" i="7"/>
  <c r="BZ739" i="7"/>
  <c r="BT739" i="7"/>
  <c r="BX741" i="7"/>
  <c r="CD739" i="7"/>
  <c r="AR1226" i="7"/>
  <c r="AR1214" i="7"/>
  <c r="AR1210" i="7"/>
  <c r="AR1267" i="7"/>
  <c r="AR1261" i="7"/>
  <c r="AR1255" i="7"/>
  <c r="AR1249" i="7"/>
  <c r="AR1243" i="7"/>
  <c r="AR1237" i="7"/>
  <c r="AR1231" i="7"/>
  <c r="AR1225" i="7"/>
  <c r="AR1219" i="7"/>
  <c r="AR1213" i="7"/>
  <c r="AO1210" i="7"/>
  <c r="B1274" i="7" s="1"/>
  <c r="AR1266" i="7"/>
  <c r="AR1260" i="7"/>
  <c r="AR1254" i="7"/>
  <c r="AR1248" i="7"/>
  <c r="AR1242" i="7"/>
  <c r="AR1236" i="7"/>
  <c r="AR1230" i="7"/>
  <c r="AR1224" i="7"/>
  <c r="AR1218" i="7"/>
  <c r="AH1194" i="7"/>
  <c r="B1197" i="7" s="1"/>
  <c r="BR825" i="7"/>
  <c r="BR822" i="7"/>
  <c r="BR819" i="7"/>
  <c r="BP817" i="7"/>
  <c r="BR816" i="7"/>
  <c r="AN789" i="7"/>
  <c r="AP789" i="7" s="1"/>
  <c r="CB816" i="7"/>
  <c r="BP816" i="7"/>
  <c r="AN791" i="7"/>
  <c r="AP791" i="7" s="1"/>
  <c r="AN783" i="7"/>
  <c r="AP783" i="7" s="1"/>
  <c r="AN779" i="7"/>
  <c r="AN775" i="7"/>
  <c r="AP775" i="7" s="1"/>
  <c r="AN771" i="7"/>
  <c r="AP771" i="7" s="1"/>
  <c r="AN767" i="7"/>
  <c r="AP767" i="7" s="1"/>
  <c r="AN854" i="7"/>
  <c r="AP854" i="7" s="1"/>
  <c r="AN850" i="7"/>
  <c r="AP850" i="7" s="1"/>
  <c r="BZ829" i="7"/>
  <c r="BV828" i="7"/>
  <c r="BR827" i="7"/>
  <c r="BZ826" i="7"/>
  <c r="BV825" i="7"/>
  <c r="BR824" i="7"/>
  <c r="BZ823" i="7"/>
  <c r="BV822" i="7"/>
  <c r="BR821" i="7"/>
  <c r="BZ820" i="7"/>
  <c r="BV819" i="7"/>
  <c r="BT818" i="7"/>
  <c r="BG818" i="7"/>
  <c r="BT817" i="7"/>
  <c r="AN785" i="7"/>
  <c r="AP785" i="7" s="1"/>
  <c r="AN781" i="7"/>
  <c r="AP781" i="7" s="1"/>
  <c r="AN777" i="7"/>
  <c r="AP777" i="7" s="1"/>
  <c r="AN773" i="7"/>
  <c r="AP773" i="7" s="1"/>
  <c r="AN769" i="7"/>
  <c r="AP769" i="7" s="1"/>
  <c r="AN765" i="7"/>
  <c r="AP765" i="7" s="1"/>
  <c r="BR818" i="7"/>
  <c r="AN787" i="7"/>
  <c r="AP787" i="7" s="1"/>
  <c r="AN740" i="7"/>
  <c r="CV739" i="7"/>
  <c r="AP386" i="7"/>
  <c r="AN387" i="7"/>
  <c r="AU386" i="7"/>
  <c r="BK386" i="7" s="1"/>
  <c r="BK394" i="7"/>
  <c r="AN393" i="7"/>
  <c r="AU392" i="7"/>
  <c r="BK392" i="7" s="1"/>
  <c r="AN389" i="7"/>
  <c r="BK388" i="7"/>
  <c r="AP798" i="7" l="1"/>
  <c r="BB386" i="7"/>
  <c r="BP386" i="7" s="1"/>
  <c r="BR386" i="7" s="1"/>
  <c r="AP743" i="7"/>
  <c r="BK396" i="7"/>
  <c r="B406" i="7" s="1"/>
  <c r="BP858" i="7"/>
  <c r="B864" i="7" s="1"/>
  <c r="AO362" i="7"/>
  <c r="AO358" i="7"/>
  <c r="AO354" i="7"/>
  <c r="BE395" i="7"/>
  <c r="BE394" i="7"/>
  <c r="BE392" i="7"/>
  <c r="BE391" i="7"/>
  <c r="BE390" i="7"/>
  <c r="BE388" i="7"/>
  <c r="AL350" i="7"/>
  <c r="AW350" i="7" s="1"/>
  <c r="AO360" i="7"/>
  <c r="AO356" i="7"/>
  <c r="AO352" i="7"/>
  <c r="AO350" i="7"/>
  <c r="AO351" i="7"/>
  <c r="AO357" i="7"/>
  <c r="AO355" i="7"/>
  <c r="BE387" i="7"/>
  <c r="AO353" i="7"/>
  <c r="BE393" i="7"/>
  <c r="BE386" i="7"/>
  <c r="AO363" i="7"/>
  <c r="AO361" i="7"/>
  <c r="AO359" i="7"/>
  <c r="BE389" i="7"/>
  <c r="DC799" i="7"/>
  <c r="DN740" i="7" s="1"/>
  <c r="BN829" i="7"/>
  <c r="BJ855" i="7"/>
  <c r="BJ854" i="7"/>
  <c r="BJ849" i="7"/>
  <c r="BJ856" i="7"/>
  <c r="BJ851" i="7"/>
  <c r="BJ853" i="7"/>
  <c r="BN817" i="7"/>
  <c r="BN819" i="7"/>
  <c r="BN821" i="7"/>
  <c r="BN825" i="7"/>
  <c r="BN816" i="7"/>
  <c r="BN824" i="7"/>
  <c r="BN828" i="7"/>
  <c r="BN822" i="7"/>
  <c r="BN818" i="7"/>
  <c r="BN827" i="7"/>
  <c r="BN826" i="7"/>
  <c r="AW818" i="7"/>
  <c r="BK819" i="7" s="1"/>
  <c r="B835" i="7" s="1"/>
  <c r="BN823" i="7"/>
  <c r="CL743" i="7"/>
  <c r="CL752" i="7"/>
  <c r="CL757" i="7"/>
  <c r="CL760" i="7"/>
  <c r="CL781" i="7"/>
  <c r="CL784" i="7"/>
  <c r="CL787" i="7"/>
  <c r="CL792" i="7"/>
  <c r="CL749" i="7"/>
  <c r="CL767" i="7"/>
  <c r="CL775" i="7"/>
  <c r="CL778" i="7"/>
  <c r="CL783" i="7"/>
  <c r="CL786" i="7"/>
  <c r="CL791" i="7"/>
  <c r="CL794" i="7"/>
  <c r="CL740" i="7"/>
  <c r="CL742" i="7"/>
  <c r="CL744" i="7"/>
  <c r="CL751" i="7"/>
  <c r="CL753" i="7"/>
  <c r="CL759" i="7"/>
  <c r="CL764" i="7"/>
  <c r="CL772" i="7"/>
  <c r="CL788" i="7"/>
  <c r="CL745" i="7"/>
  <c r="CL747" i="7"/>
  <c r="CL754" i="7"/>
  <c r="CL756" i="7"/>
  <c r="CL762" i="7"/>
  <c r="CL765" i="7"/>
  <c r="CL768" i="7"/>
  <c r="CL770" i="7"/>
  <c r="CL773" i="7"/>
  <c r="CL776" i="7"/>
  <c r="CL789" i="7"/>
  <c r="CL795" i="7"/>
  <c r="CL798" i="7"/>
  <c r="CL739" i="7"/>
  <c r="CL741" i="7"/>
  <c r="CL746" i="7"/>
  <c r="CL755" i="7"/>
  <c r="CL758" i="7"/>
  <c r="CL761" i="7"/>
  <c r="CL763" i="7"/>
  <c r="CL769" i="7"/>
  <c r="CL774" i="7"/>
  <c r="CL777" i="7"/>
  <c r="CL782" i="7"/>
  <c r="CL785" i="7"/>
  <c r="CL797" i="7"/>
  <c r="CL748" i="7"/>
  <c r="CL750" i="7"/>
  <c r="CL766" i="7"/>
  <c r="CL771" i="7"/>
  <c r="CL779" i="7"/>
  <c r="CL790" i="7"/>
  <c r="CL793" i="7"/>
  <c r="CL796" i="7"/>
  <c r="CL780" i="7"/>
  <c r="BS741" i="7"/>
  <c r="CG742" i="7" s="1"/>
  <c r="B805" i="7" s="1"/>
  <c r="AN396" i="7"/>
  <c r="AP392" i="7" s="1"/>
  <c r="AN858" i="7"/>
  <c r="AP855" i="7"/>
  <c r="AP852" i="7"/>
  <c r="AP779" i="7"/>
  <c r="AP853" i="7"/>
  <c r="AR1270" i="7"/>
  <c r="B1275" i="7" s="1"/>
  <c r="AP390" i="7"/>
  <c r="AP740" i="7"/>
  <c r="AN799" i="7"/>
  <c r="AP391" i="7" l="1"/>
  <c r="AP387" i="7"/>
  <c r="AP389" i="7"/>
  <c r="AP394" i="7"/>
  <c r="AP388" i="7"/>
  <c r="AP395" i="7"/>
  <c r="AP393" i="7"/>
  <c r="BE396" i="7"/>
  <c r="BP387" i="7" s="1"/>
  <c r="BP388" i="7" s="1"/>
  <c r="BR387" i="7" s="1"/>
  <c r="AW352" i="7"/>
  <c r="AY350" i="7"/>
  <c r="AY351" i="7"/>
  <c r="AO364" i="7"/>
  <c r="B371" i="7" s="1"/>
  <c r="BJ858" i="7"/>
  <c r="BU849" i="7" s="1"/>
  <c r="CZ799" i="7"/>
  <c r="DN739" i="7" s="1"/>
  <c r="DP739" i="7" s="1"/>
  <c r="CB830" i="7"/>
  <c r="B836" i="7" s="1"/>
  <c r="AP745" i="7"/>
  <c r="AP799" i="7" s="1"/>
  <c r="B803" i="7" s="1"/>
  <c r="AP396" i="7"/>
  <c r="B401" i="7" s="1"/>
  <c r="AP858" i="7"/>
  <c r="B861" i="7" s="1"/>
  <c r="BU850" i="7" l="1"/>
  <c r="BW849" i="7"/>
  <c r="AY352" i="7"/>
  <c r="B370" i="7" s="1"/>
  <c r="DN741" i="7"/>
  <c r="DP740" i="7" s="1"/>
  <c r="DP741" i="7" s="1"/>
  <c r="B804" i="7" s="1"/>
  <c r="BR388" i="7"/>
  <c r="B402" i="7" s="1"/>
  <c r="BW850" i="7" l="1"/>
  <c r="B862" i="7" s="1"/>
  <c r="AY175" i="20"/>
  <c r="AY176" i="20"/>
  <c r="AY177" i="20"/>
  <c r="AY178" i="20"/>
  <c r="AY179" i="20"/>
  <c r="AY180" i="20"/>
  <c r="AY181" i="20"/>
  <c r="AY182" i="20"/>
  <c r="AY183" i="20"/>
  <c r="AY184" i="20"/>
  <c r="AY185" i="20"/>
  <c r="AY186" i="20"/>
  <c r="AY187" i="20"/>
  <c r="AY188" i="20"/>
  <c r="AY189" i="20"/>
  <c r="AY190" i="20"/>
  <c r="AY191" i="20"/>
  <c r="AY192" i="20"/>
  <c r="AY193" i="20"/>
  <c r="AY194" i="20"/>
  <c r="AY195" i="20"/>
  <c r="AY196" i="20"/>
  <c r="AY197" i="20"/>
  <c r="AY198" i="20"/>
  <c r="AY199" i="20"/>
  <c r="AY200" i="20"/>
  <c r="AY201" i="20"/>
  <c r="AY202" i="20"/>
  <c r="AY203" i="20"/>
  <c r="AY174" i="20"/>
  <c r="AH22" i="18"/>
  <c r="BK43" i="18"/>
  <c r="BM43" i="18"/>
  <c r="BQ43" i="18" s="1"/>
  <c r="BU43" i="18" s="1"/>
  <c r="BO43" i="18"/>
  <c r="BS43" i="18"/>
  <c r="BW43" i="18" s="1"/>
  <c r="BY43" i="18" s="1"/>
  <c r="CE43" i="18"/>
  <c r="BK44" i="18"/>
  <c r="BM44" i="18"/>
  <c r="BQ44" i="18" s="1"/>
  <c r="BU44" i="18" s="1"/>
  <c r="BO44" i="18"/>
  <c r="BS44" i="18"/>
  <c r="BW44" i="18" s="1"/>
  <c r="BY44" i="18" s="1"/>
  <c r="CE44" i="18"/>
  <c r="AJ46" i="18"/>
  <c r="AL46" i="18" s="1"/>
  <c r="DM53" i="18" s="1"/>
  <c r="AH108" i="18"/>
  <c r="AH112" i="18"/>
  <c r="AJ112" i="18"/>
  <c r="AL112" i="18"/>
  <c r="AO112" i="18"/>
  <c r="AQ112" i="18" s="1"/>
  <c r="AR112" i="18"/>
  <c r="AH113" i="18"/>
  <c r="AJ113" i="18"/>
  <c r="AL113" i="18"/>
  <c r="AO113" i="18"/>
  <c r="AQ113" i="18" s="1"/>
  <c r="AR113" i="18"/>
  <c r="AH114" i="18"/>
  <c r="AJ114" i="18"/>
  <c r="AL114" i="18"/>
  <c r="AO114" i="18"/>
  <c r="AQ114" i="18" s="1"/>
  <c r="AR114" i="18"/>
  <c r="AH115" i="18"/>
  <c r="AJ115" i="18"/>
  <c r="AL115" i="18"/>
  <c r="AO115" i="18"/>
  <c r="AQ115" i="18" s="1"/>
  <c r="AR115" i="18"/>
  <c r="AH116" i="18"/>
  <c r="AJ116" i="18"/>
  <c r="AL116" i="18"/>
  <c r="AO116" i="18"/>
  <c r="AQ116" i="18" s="1"/>
  <c r="AR116" i="18"/>
  <c r="AH117" i="18"/>
  <c r="AJ117" i="18"/>
  <c r="AL117" i="18"/>
  <c r="AN117" i="18" s="1"/>
  <c r="AO117" i="18"/>
  <c r="AQ117" i="18" s="1"/>
  <c r="AR117" i="18"/>
  <c r="M118" i="18"/>
  <c r="S118" i="18"/>
  <c r="Y118" i="18"/>
  <c r="AJ120" i="18"/>
  <c r="AL120" i="18" s="1"/>
  <c r="B125" i="18" s="1"/>
  <c r="B128" i="18"/>
  <c r="AH131" i="18"/>
  <c r="AH136" i="18"/>
  <c r="AJ136" i="18"/>
  <c r="AL136" i="18"/>
  <c r="AQ136" i="18"/>
  <c r="AS136" i="18"/>
  <c r="AU136" i="18"/>
  <c r="AW136" i="18" s="1"/>
  <c r="AZ136" i="18"/>
  <c r="BB136" i="18"/>
  <c r="BD136" i="18"/>
  <c r="BF136" i="18" s="1"/>
  <c r="BI136" i="18"/>
  <c r="BK136" i="18"/>
  <c r="BM136" i="18"/>
  <c r="BR136" i="18"/>
  <c r="BT136" i="18"/>
  <c r="BV136" i="18"/>
  <c r="CA136" i="18"/>
  <c r="CC136" i="18"/>
  <c r="CE136" i="18"/>
  <c r="CG136" i="18" s="1"/>
  <c r="CJ136" i="18"/>
  <c r="CL136" i="18"/>
  <c r="CN136" i="18"/>
  <c r="CS136" i="18"/>
  <c r="CU136" i="18"/>
  <c r="CW136" i="18"/>
  <c r="DB136" i="18"/>
  <c r="DD136" i="18"/>
  <c r="DF136" i="18"/>
  <c r="DH136" i="18" s="1"/>
  <c r="DK136" i="18"/>
  <c r="DM136" i="18"/>
  <c r="DO136" i="18"/>
  <c r="DW136" i="18"/>
  <c r="DX136" i="18"/>
  <c r="EE136" i="18"/>
  <c r="EF136" i="18"/>
  <c r="EG136" i="18"/>
  <c r="EH136" i="18"/>
  <c r="EI136" i="18"/>
  <c r="EJ136" i="18"/>
  <c r="EK136" i="18"/>
  <c r="EL136" i="18"/>
  <c r="EM136" i="18"/>
  <c r="EN136" i="18"/>
  <c r="EO136" i="18"/>
  <c r="EP136" i="18"/>
  <c r="EQ136" i="18"/>
  <c r="ER136" i="18"/>
  <c r="ES136" i="18"/>
  <c r="ET136" i="18"/>
  <c r="EU136" i="18"/>
  <c r="EV136" i="18"/>
  <c r="AH137" i="18"/>
  <c r="AJ137" i="18"/>
  <c r="AL137" i="18"/>
  <c r="AQ137" i="18"/>
  <c r="AS137" i="18"/>
  <c r="AU137" i="18"/>
  <c r="AZ137" i="18"/>
  <c r="BB137" i="18"/>
  <c r="BD137" i="18"/>
  <c r="BF137" i="18" s="1"/>
  <c r="BI137" i="18"/>
  <c r="BK137" i="18"/>
  <c r="BM137" i="18"/>
  <c r="BO137" i="18" s="1"/>
  <c r="BR137" i="18"/>
  <c r="BT137" i="18"/>
  <c r="BV137" i="18"/>
  <c r="CA137" i="18"/>
  <c r="CC137" i="18"/>
  <c r="CG137" i="18" s="1"/>
  <c r="CE137" i="18"/>
  <c r="CJ137" i="18"/>
  <c r="CL137" i="18"/>
  <c r="CP137" i="18" s="1"/>
  <c r="CN137" i="18"/>
  <c r="CS137" i="18"/>
  <c r="CU137" i="18"/>
  <c r="CW137" i="18"/>
  <c r="DB137" i="18"/>
  <c r="DD137" i="18"/>
  <c r="DF137" i="18"/>
  <c r="DH137" i="18" s="1"/>
  <c r="DK137" i="18"/>
  <c r="DM137" i="18"/>
  <c r="DO137" i="18"/>
  <c r="DW137" i="18"/>
  <c r="DX137" i="18"/>
  <c r="AH138" i="18"/>
  <c r="AJ138" i="18"/>
  <c r="AL138" i="18"/>
  <c r="AQ138" i="18"/>
  <c r="AS138" i="18"/>
  <c r="AU138" i="18"/>
  <c r="AW138" i="18" s="1"/>
  <c r="AZ138" i="18"/>
  <c r="BB138" i="18"/>
  <c r="BD138" i="18"/>
  <c r="BI138" i="18"/>
  <c r="BK138" i="18"/>
  <c r="BM138" i="18"/>
  <c r="BR138" i="18"/>
  <c r="BT138" i="18"/>
  <c r="BV138" i="18"/>
  <c r="CA138" i="18"/>
  <c r="CC138" i="18"/>
  <c r="CG138" i="18" s="1"/>
  <c r="CE138" i="18"/>
  <c r="CJ138" i="18"/>
  <c r="CL138" i="18"/>
  <c r="CP138" i="18" s="1"/>
  <c r="CN138" i="18"/>
  <c r="CS138" i="18"/>
  <c r="CU138" i="18"/>
  <c r="CW138" i="18"/>
  <c r="DB138" i="18"/>
  <c r="DD138" i="18"/>
  <c r="DF138" i="18"/>
  <c r="DK138" i="18"/>
  <c r="DM138" i="18"/>
  <c r="DO138" i="18"/>
  <c r="DW138" i="18"/>
  <c r="DX138" i="18"/>
  <c r="AH139" i="18"/>
  <c r="AJ139" i="18"/>
  <c r="AL139" i="18"/>
  <c r="AQ139" i="18"/>
  <c r="AS139" i="18"/>
  <c r="AU139" i="18"/>
  <c r="AZ139" i="18"/>
  <c r="BB139" i="18"/>
  <c r="BD139" i="18"/>
  <c r="BF139" i="18" s="1"/>
  <c r="BI139" i="18"/>
  <c r="BK139" i="18"/>
  <c r="BM139" i="18"/>
  <c r="BO139" i="18" s="1"/>
  <c r="BR139" i="18"/>
  <c r="BT139" i="18"/>
  <c r="BV139" i="18"/>
  <c r="BX139" i="18" s="1"/>
  <c r="CA139" i="18"/>
  <c r="CC139" i="18"/>
  <c r="CE139" i="18"/>
  <c r="CG139" i="18" s="1"/>
  <c r="CJ139" i="18"/>
  <c r="CL139" i="18"/>
  <c r="CP139" i="18" s="1"/>
  <c r="CN139" i="18"/>
  <c r="CS139" i="18"/>
  <c r="CU139" i="18"/>
  <c r="CW139" i="18"/>
  <c r="DB139" i="18"/>
  <c r="DD139" i="18"/>
  <c r="DF139" i="18"/>
  <c r="DK139" i="18"/>
  <c r="DM139" i="18"/>
  <c r="DQ139" i="18" s="1"/>
  <c r="DO139" i="18"/>
  <c r="DW139" i="18"/>
  <c r="DX139" i="18"/>
  <c r="AH140" i="18"/>
  <c r="AJ140" i="18"/>
  <c r="AL140" i="18"/>
  <c r="AN140" i="18" s="1"/>
  <c r="AQ140" i="18"/>
  <c r="AS140" i="18"/>
  <c r="AU140" i="18"/>
  <c r="AZ140" i="18"/>
  <c r="BB140" i="18"/>
  <c r="BD140" i="18"/>
  <c r="BI140" i="18"/>
  <c r="BK140" i="18"/>
  <c r="BO140" i="18" s="1"/>
  <c r="BM140" i="18"/>
  <c r="BR140" i="18"/>
  <c r="BT140" i="18"/>
  <c r="BV140" i="18"/>
  <c r="CA140" i="18"/>
  <c r="CC140" i="18"/>
  <c r="CE140" i="18"/>
  <c r="CG140" i="18" s="1"/>
  <c r="CJ140" i="18"/>
  <c r="CL140" i="18"/>
  <c r="CN140" i="18"/>
  <c r="CS140" i="18"/>
  <c r="CU140" i="18"/>
  <c r="CY140" i="18" s="1"/>
  <c r="CW140" i="18"/>
  <c r="DB140" i="18"/>
  <c r="DD140" i="18"/>
  <c r="DF140" i="18"/>
  <c r="DK140" i="18"/>
  <c r="DM140" i="18"/>
  <c r="DO140" i="18"/>
  <c r="DW140" i="18"/>
  <c r="DX140" i="18"/>
  <c r="AH141" i="18"/>
  <c r="AJ141" i="18"/>
  <c r="AN141" i="18" s="1"/>
  <c r="AL141" i="18"/>
  <c r="AQ141" i="18"/>
  <c r="AS141" i="18"/>
  <c r="AU141" i="18"/>
  <c r="AW141" i="18" s="1"/>
  <c r="AZ141" i="18"/>
  <c r="BB141" i="18"/>
  <c r="BD141" i="18"/>
  <c r="BI141" i="18"/>
  <c r="BK141" i="18"/>
  <c r="BM141" i="18"/>
  <c r="BO141" i="18"/>
  <c r="BR141" i="18"/>
  <c r="BT141" i="18"/>
  <c r="BV141" i="18"/>
  <c r="BX141" i="18" s="1"/>
  <c r="CA141" i="18"/>
  <c r="CC141" i="18"/>
  <c r="CG141" i="18" s="1"/>
  <c r="CE141" i="18"/>
  <c r="CJ141" i="18"/>
  <c r="CL141" i="18"/>
  <c r="CN141" i="18"/>
  <c r="CP141" i="18" s="1"/>
  <c r="CS141" i="18"/>
  <c r="CU141" i="18"/>
  <c r="CW141" i="18"/>
  <c r="DB141" i="18"/>
  <c r="DD141" i="18"/>
  <c r="DH141" i="18" s="1"/>
  <c r="DF141" i="18"/>
  <c r="DK141" i="18"/>
  <c r="DM141" i="18"/>
  <c r="DQ141" i="18" s="1"/>
  <c r="DO141" i="18"/>
  <c r="DW141" i="18"/>
  <c r="DX141" i="18"/>
  <c r="J142" i="18"/>
  <c r="EB137" i="18" s="1"/>
  <c r="K142" i="18"/>
  <c r="EC137" i="18" s="1"/>
  <c r="L142" i="18"/>
  <c r="ED137" i="18" s="1"/>
  <c r="M142" i="18"/>
  <c r="EE137" i="18" s="1"/>
  <c r="EE138" i="18" s="1"/>
  <c r="N142" i="18"/>
  <c r="EF137" i="18" s="1"/>
  <c r="EF138" i="18" s="1"/>
  <c r="O142" i="18"/>
  <c r="EG137" i="18" s="1"/>
  <c r="EG138" i="18" s="1"/>
  <c r="P142" i="18"/>
  <c r="EH137" i="18" s="1"/>
  <c r="EH138" i="18" s="1"/>
  <c r="Q142" i="18"/>
  <c r="EI137" i="18" s="1"/>
  <c r="EI138" i="18" s="1"/>
  <c r="R142" i="18"/>
  <c r="EJ137" i="18" s="1"/>
  <c r="EJ138" i="18" s="1"/>
  <c r="S142" i="18"/>
  <c r="EK137" i="18" s="1"/>
  <c r="EK138" i="18" s="1"/>
  <c r="T142" i="18"/>
  <c r="EL137" i="18" s="1"/>
  <c r="EL138" i="18" s="1"/>
  <c r="U142" i="18"/>
  <c r="EM137" i="18" s="1"/>
  <c r="EM138" i="18" s="1"/>
  <c r="V142" i="18"/>
  <c r="EN137" i="18" s="1"/>
  <c r="EN138" i="18" s="1"/>
  <c r="W142" i="18"/>
  <c r="EO137" i="18" s="1"/>
  <c r="EO138" i="18" s="1"/>
  <c r="X142" i="18"/>
  <c r="EP137" i="18" s="1"/>
  <c r="EP138" i="18" s="1"/>
  <c r="Y142" i="18"/>
  <c r="EQ137" i="18" s="1"/>
  <c r="EQ138" i="18" s="1"/>
  <c r="Z142" i="18"/>
  <c r="ER137" i="18" s="1"/>
  <c r="ER138" i="18" s="1"/>
  <c r="AA142" i="18"/>
  <c r="ES137" i="18" s="1"/>
  <c r="ES138" i="18" s="1"/>
  <c r="AB142" i="18"/>
  <c r="ET137" i="18" s="1"/>
  <c r="ET138" i="18" s="1"/>
  <c r="AC142" i="18"/>
  <c r="EU137" i="18" s="1"/>
  <c r="EU138" i="18" s="1"/>
  <c r="AD142" i="18"/>
  <c r="EV137" i="18" s="1"/>
  <c r="EV138" i="18" s="1"/>
  <c r="AJ144" i="18"/>
  <c r="AL144" i="18" s="1"/>
  <c r="B149" i="18" s="1"/>
  <c r="B153" i="18"/>
  <c r="AH155" i="18"/>
  <c r="AH161" i="18"/>
  <c r="AJ161" i="18"/>
  <c r="AL161" i="18"/>
  <c r="AQ161" i="18"/>
  <c r="AS161" i="18"/>
  <c r="AU161" i="18"/>
  <c r="AW161" i="18" s="1"/>
  <c r="AZ161" i="18"/>
  <c r="BB161" i="18"/>
  <c r="BD161" i="18"/>
  <c r="BI161" i="18"/>
  <c r="BK161" i="18"/>
  <c r="BO161" i="18" s="1"/>
  <c r="BM161" i="18"/>
  <c r="BR161" i="18"/>
  <c r="BT161" i="18"/>
  <c r="BX161" i="18" s="1"/>
  <c r="BV161" i="18"/>
  <c r="CA161" i="18"/>
  <c r="CC161" i="18"/>
  <c r="CE161" i="18"/>
  <c r="CG161" i="18" s="1"/>
  <c r="CJ161" i="18"/>
  <c r="CL161" i="18"/>
  <c r="CN161" i="18"/>
  <c r="CP161" i="18" s="1"/>
  <c r="CS161" i="18"/>
  <c r="CU161" i="18"/>
  <c r="CW161" i="18"/>
  <c r="DB161" i="18"/>
  <c r="DD161" i="18"/>
  <c r="DF161" i="18"/>
  <c r="DK161" i="18"/>
  <c r="DM161" i="18"/>
  <c r="DQ161" i="18" s="1"/>
  <c r="DO161" i="18"/>
  <c r="DW161" i="18"/>
  <c r="DX161" i="18"/>
  <c r="EC161" i="18"/>
  <c r="EE161" i="18"/>
  <c r="EF161" i="18"/>
  <c r="EG161" i="18"/>
  <c r="EH161" i="18"/>
  <c r="EI161" i="18"/>
  <c r="EJ161" i="18"/>
  <c r="EK161" i="18"/>
  <c r="EL161" i="18"/>
  <c r="EM161" i="18"/>
  <c r="EN161" i="18"/>
  <c r="EO161" i="18"/>
  <c r="EP161" i="18"/>
  <c r="EQ161" i="18"/>
  <c r="ER161" i="18"/>
  <c r="ES161" i="18"/>
  <c r="ET161" i="18"/>
  <c r="EU161" i="18"/>
  <c r="EV161" i="18"/>
  <c r="EX161" i="18"/>
  <c r="EY161" i="18"/>
  <c r="EZ161" i="18"/>
  <c r="FA161" i="18"/>
  <c r="FB161" i="18"/>
  <c r="FC161" i="18"/>
  <c r="FD161" i="18"/>
  <c r="FE161" i="18"/>
  <c r="FF161" i="18"/>
  <c r="FG161" i="18"/>
  <c r="FH161" i="18"/>
  <c r="FI161" i="18"/>
  <c r="FJ161" i="18"/>
  <c r="FK161" i="18"/>
  <c r="FL161" i="18"/>
  <c r="FM161" i="18"/>
  <c r="FN161" i="18"/>
  <c r="FO161" i="18"/>
  <c r="FP161" i="18"/>
  <c r="FQ161" i="18"/>
  <c r="FR161" i="18"/>
  <c r="FS161" i="18"/>
  <c r="FU161" i="18"/>
  <c r="B174" i="18" s="1"/>
  <c r="AH162" i="18"/>
  <c r="AJ162" i="18"/>
  <c r="AN162" i="18" s="1"/>
  <c r="AL162" i="18"/>
  <c r="AQ162" i="18"/>
  <c r="AS162" i="18"/>
  <c r="AU162" i="18"/>
  <c r="AW162" i="18" s="1"/>
  <c r="AZ162" i="18"/>
  <c r="BB162" i="18"/>
  <c r="BD162" i="18"/>
  <c r="BI162" i="18"/>
  <c r="BK162" i="18"/>
  <c r="BM162" i="18"/>
  <c r="BR162" i="18"/>
  <c r="BT162" i="18"/>
  <c r="BV162" i="18"/>
  <c r="CA162" i="18"/>
  <c r="CC162" i="18"/>
  <c r="CE162" i="18"/>
  <c r="CJ162" i="18"/>
  <c r="CL162" i="18"/>
  <c r="CN162" i="18"/>
  <c r="CS162" i="18"/>
  <c r="CU162" i="18"/>
  <c r="CW162" i="18"/>
  <c r="DB162" i="18"/>
  <c r="DD162" i="18"/>
  <c r="DF162" i="18"/>
  <c r="DK162" i="18"/>
  <c r="DM162" i="18"/>
  <c r="DO162" i="18"/>
  <c r="DQ162" i="18" s="1"/>
  <c r="DW162" i="18"/>
  <c r="DX162" i="18"/>
  <c r="EX162" i="18"/>
  <c r="AH163" i="18"/>
  <c r="AJ163" i="18"/>
  <c r="AL163" i="18"/>
  <c r="AQ163" i="18"/>
  <c r="AS163" i="18"/>
  <c r="AU163" i="18"/>
  <c r="AZ163" i="18"/>
  <c r="BB163" i="18"/>
  <c r="BD163" i="18"/>
  <c r="BI163" i="18"/>
  <c r="BK163" i="18"/>
  <c r="BM163" i="18"/>
  <c r="BR163" i="18"/>
  <c r="BT163" i="18"/>
  <c r="BV163" i="18"/>
  <c r="CA163" i="18"/>
  <c r="CC163" i="18"/>
  <c r="CE163" i="18"/>
  <c r="CJ163" i="18"/>
  <c r="CL163" i="18"/>
  <c r="CN163" i="18"/>
  <c r="CS163" i="18"/>
  <c r="CU163" i="18"/>
  <c r="CW163" i="18"/>
  <c r="DB163" i="18"/>
  <c r="DD163" i="18"/>
  <c r="DF163" i="18"/>
  <c r="DK163" i="18"/>
  <c r="DM163" i="18"/>
  <c r="DO163" i="18"/>
  <c r="DW163" i="18"/>
  <c r="DX163" i="18"/>
  <c r="EX163" i="18"/>
  <c r="AH164" i="18"/>
  <c r="AJ164" i="18"/>
  <c r="AL164" i="18"/>
  <c r="AQ164" i="18"/>
  <c r="AS164" i="18"/>
  <c r="AU164" i="18"/>
  <c r="AZ164" i="18"/>
  <c r="BB164" i="18"/>
  <c r="BD164" i="18"/>
  <c r="BI164" i="18"/>
  <c r="BK164" i="18"/>
  <c r="BM164" i="18"/>
  <c r="BR164" i="18"/>
  <c r="BT164" i="18"/>
  <c r="BV164" i="18"/>
  <c r="CA164" i="18"/>
  <c r="CC164" i="18"/>
  <c r="CE164" i="18"/>
  <c r="CJ164" i="18"/>
  <c r="CL164" i="18"/>
  <c r="CN164" i="18"/>
  <c r="CS164" i="18"/>
  <c r="CU164" i="18"/>
  <c r="CW164" i="18"/>
  <c r="DB164" i="18"/>
  <c r="DD164" i="18"/>
  <c r="DF164" i="18"/>
  <c r="DK164" i="18"/>
  <c r="DM164" i="18"/>
  <c r="DO164" i="18"/>
  <c r="DW164" i="18"/>
  <c r="DX164" i="18"/>
  <c r="EX164" i="18"/>
  <c r="AH165" i="18"/>
  <c r="AJ165" i="18"/>
  <c r="AL165" i="18"/>
  <c r="AQ165" i="18"/>
  <c r="AS165" i="18"/>
  <c r="AU165" i="18"/>
  <c r="AZ165" i="18"/>
  <c r="BB165" i="18"/>
  <c r="BD165" i="18"/>
  <c r="BI165" i="18"/>
  <c r="BK165" i="18"/>
  <c r="BM165" i="18"/>
  <c r="BR165" i="18"/>
  <c r="BT165" i="18"/>
  <c r="BV165" i="18"/>
  <c r="CA165" i="18"/>
  <c r="CC165" i="18"/>
  <c r="CE165" i="18"/>
  <c r="CJ165" i="18"/>
  <c r="CL165" i="18"/>
  <c r="CN165" i="18"/>
  <c r="CS165" i="18"/>
  <c r="CU165" i="18"/>
  <c r="CW165" i="18"/>
  <c r="DB165" i="18"/>
  <c r="DD165" i="18"/>
  <c r="DF165" i="18"/>
  <c r="DK165" i="18"/>
  <c r="DM165" i="18"/>
  <c r="DO165" i="18"/>
  <c r="DW165" i="18"/>
  <c r="DX165" i="18"/>
  <c r="EX165" i="18"/>
  <c r="AH166" i="18"/>
  <c r="AJ166" i="18"/>
  <c r="AL166" i="18"/>
  <c r="AQ166" i="18"/>
  <c r="AS166" i="18"/>
  <c r="AU166" i="18"/>
  <c r="AZ166" i="18"/>
  <c r="BB166" i="18"/>
  <c r="BD166" i="18"/>
  <c r="BI166" i="18"/>
  <c r="BK166" i="18"/>
  <c r="BM166" i="18"/>
  <c r="BR166" i="18"/>
  <c r="BT166" i="18"/>
  <c r="BV166" i="18"/>
  <c r="CA166" i="18"/>
  <c r="CC166" i="18"/>
  <c r="CE166" i="18"/>
  <c r="CJ166" i="18"/>
  <c r="CL166" i="18"/>
  <c r="CN166" i="18"/>
  <c r="CS166" i="18"/>
  <c r="CU166" i="18"/>
  <c r="CW166" i="18"/>
  <c r="DB166" i="18"/>
  <c r="DD166" i="18"/>
  <c r="DF166" i="18"/>
  <c r="DK166" i="18"/>
  <c r="DM166" i="18"/>
  <c r="DO166" i="18"/>
  <c r="DW166" i="18"/>
  <c r="DX166" i="18"/>
  <c r="EX166" i="18"/>
  <c r="J167" i="18"/>
  <c r="EB162" i="18" s="1"/>
  <c r="K167" i="18"/>
  <c r="EC162" i="18" s="1"/>
  <c r="L167" i="18"/>
  <c r="ED162" i="18" s="1"/>
  <c r="M167" i="18"/>
  <c r="EE162" i="18" s="1"/>
  <c r="N167" i="18"/>
  <c r="EF162" i="18" s="1"/>
  <c r="O167" i="18"/>
  <c r="EG162" i="18" s="1"/>
  <c r="P167" i="18"/>
  <c r="EH162" i="18" s="1"/>
  <c r="Q167" i="18"/>
  <c r="EI162" i="18" s="1"/>
  <c r="R167" i="18"/>
  <c r="EJ162" i="18" s="1"/>
  <c r="S167" i="18"/>
  <c r="EK162" i="18" s="1"/>
  <c r="T167" i="18"/>
  <c r="EL162" i="18" s="1"/>
  <c r="U167" i="18"/>
  <c r="EM162" i="18" s="1"/>
  <c r="V167" i="18"/>
  <c r="EN162" i="18" s="1"/>
  <c r="W167" i="18"/>
  <c r="EO162" i="18" s="1"/>
  <c r="X167" i="18"/>
  <c r="EP162" i="18" s="1"/>
  <c r="Y167" i="18"/>
  <c r="EQ162" i="18" s="1"/>
  <c r="Z167" i="18"/>
  <c r="ER162" i="18" s="1"/>
  <c r="AA167" i="18"/>
  <c r="ES162" i="18" s="1"/>
  <c r="AB167" i="18"/>
  <c r="ET162" i="18" s="1"/>
  <c r="AC167" i="18"/>
  <c r="EU162" i="18" s="1"/>
  <c r="AD167" i="18"/>
  <c r="EV162" i="18" s="1"/>
  <c r="AH178" i="18"/>
  <c r="AH183" i="18"/>
  <c r="AJ183" i="18"/>
  <c r="AL183" i="18"/>
  <c r="AQ183" i="18"/>
  <c r="AS183" i="18"/>
  <c r="AU183" i="18"/>
  <c r="AZ183" i="18"/>
  <c r="BB183" i="18"/>
  <c r="BD183" i="18"/>
  <c r="BI183" i="18"/>
  <c r="BK183" i="18"/>
  <c r="BM183" i="18"/>
  <c r="BR183" i="18"/>
  <c r="BT183" i="18"/>
  <c r="BV183" i="18"/>
  <c r="CA183" i="18"/>
  <c r="CC183" i="18"/>
  <c r="CE183" i="18"/>
  <c r="CG183" i="18"/>
  <c r="CJ183" i="18"/>
  <c r="CL183" i="18"/>
  <c r="CN183" i="18"/>
  <c r="CP183" i="18"/>
  <c r="CS183" i="18"/>
  <c r="CU183" i="18"/>
  <c r="CW183" i="18"/>
  <c r="CY183" i="18"/>
  <c r="DB183" i="18"/>
  <c r="DD183" i="18"/>
  <c r="DF183" i="18"/>
  <c r="DH183" i="18" s="1"/>
  <c r="DK183" i="18"/>
  <c r="DM183" i="18"/>
  <c r="DQ183" i="18" s="1"/>
  <c r="DO183" i="18"/>
  <c r="DW183" i="18"/>
  <c r="DX183" i="18"/>
  <c r="EC183" i="18"/>
  <c r="EE183" i="18"/>
  <c r="EF183" i="18"/>
  <c r="EG183" i="18"/>
  <c r="EH183" i="18"/>
  <c r="EI183" i="18"/>
  <c r="EJ183" i="18"/>
  <c r="EK183" i="18"/>
  <c r="EL183" i="18"/>
  <c r="EM183" i="18"/>
  <c r="EN183" i="18"/>
  <c r="EO183" i="18"/>
  <c r="EP183" i="18"/>
  <c r="EQ183" i="18"/>
  <c r="ER183" i="18"/>
  <c r="ES183" i="18"/>
  <c r="ET183" i="18"/>
  <c r="EU183" i="18"/>
  <c r="EV183" i="18"/>
  <c r="AH184" i="18"/>
  <c r="AJ184" i="18"/>
  <c r="AN184" i="18" s="1"/>
  <c r="AL184" i="18"/>
  <c r="AQ184" i="18"/>
  <c r="AS184" i="18"/>
  <c r="AU184" i="18"/>
  <c r="AW184" i="18"/>
  <c r="AZ184" i="18"/>
  <c r="BB184" i="18"/>
  <c r="BD184" i="18"/>
  <c r="BF184" i="18"/>
  <c r="BI184" i="18"/>
  <c r="BK184" i="18"/>
  <c r="BO184" i="18" s="1"/>
  <c r="BM184" i="18"/>
  <c r="BR184" i="18"/>
  <c r="BT184" i="18"/>
  <c r="BX184" i="18" s="1"/>
  <c r="BV184" i="18"/>
  <c r="CA184" i="18"/>
  <c r="CC184" i="18"/>
  <c r="CE184" i="18"/>
  <c r="CG184" i="18" s="1"/>
  <c r="CJ184" i="18"/>
  <c r="CL184" i="18"/>
  <c r="CP184" i="18" s="1"/>
  <c r="CN184" i="18"/>
  <c r="CS184" i="18"/>
  <c r="CU184" i="18"/>
  <c r="CY184" i="18" s="1"/>
  <c r="CW184" i="18"/>
  <c r="DB184" i="18"/>
  <c r="DD184" i="18"/>
  <c r="DF184" i="18"/>
  <c r="DK184" i="18"/>
  <c r="DM184" i="18"/>
  <c r="DO184" i="18"/>
  <c r="DW184" i="18"/>
  <c r="DX184" i="18"/>
  <c r="AH185" i="18"/>
  <c r="AJ185" i="18"/>
  <c r="AL185" i="18"/>
  <c r="AN185" i="18" s="1"/>
  <c r="AQ185" i="18"/>
  <c r="AS185" i="18"/>
  <c r="AU185" i="18"/>
  <c r="AW185" i="18" s="1"/>
  <c r="AZ185" i="18"/>
  <c r="BB185" i="18"/>
  <c r="BF185" i="18" s="1"/>
  <c r="BD185" i="18"/>
  <c r="BI185" i="18"/>
  <c r="BK185" i="18"/>
  <c r="BO185" i="18" s="1"/>
  <c r="BM185" i="18"/>
  <c r="BR185" i="18"/>
  <c r="BT185" i="18"/>
  <c r="BV185" i="18"/>
  <c r="CA185" i="18"/>
  <c r="CC185" i="18"/>
  <c r="CE185" i="18"/>
  <c r="CJ185" i="18"/>
  <c r="CL185" i="18"/>
  <c r="CN185" i="18"/>
  <c r="CS185" i="18"/>
  <c r="CU185" i="18"/>
  <c r="CY185" i="18" s="1"/>
  <c r="CW185" i="18"/>
  <c r="DB185" i="18"/>
  <c r="DD185" i="18"/>
  <c r="DH185" i="18" s="1"/>
  <c r="DF185" i="18"/>
  <c r="DK185" i="18"/>
  <c r="DM185" i="18"/>
  <c r="DO185" i="18"/>
  <c r="DW185" i="18"/>
  <c r="DX185" i="18"/>
  <c r="AH186" i="18"/>
  <c r="AJ186" i="18"/>
  <c r="AL186" i="18"/>
  <c r="AQ186" i="18"/>
  <c r="AS186" i="18"/>
  <c r="AW186" i="18" s="1"/>
  <c r="AU186" i="18"/>
  <c r="AZ186" i="18"/>
  <c r="BB186" i="18"/>
  <c r="BD186" i="18"/>
  <c r="BI186" i="18"/>
  <c r="BK186" i="18"/>
  <c r="BM186" i="18"/>
  <c r="BR186" i="18"/>
  <c r="BT186" i="18"/>
  <c r="BV186" i="18"/>
  <c r="CA186" i="18"/>
  <c r="CC186" i="18"/>
  <c r="CE186" i="18"/>
  <c r="CJ186" i="18"/>
  <c r="CL186" i="18"/>
  <c r="CN186" i="18"/>
  <c r="CS186" i="18"/>
  <c r="CU186" i="18"/>
  <c r="CW186" i="18"/>
  <c r="DB186" i="18"/>
  <c r="DD186" i="18"/>
  <c r="DF186" i="18"/>
  <c r="DK186" i="18"/>
  <c r="DM186" i="18"/>
  <c r="DO186" i="18"/>
  <c r="DW186" i="18"/>
  <c r="DX186" i="18"/>
  <c r="AH187" i="18"/>
  <c r="AJ187" i="18"/>
  <c r="AL187" i="18"/>
  <c r="AN187" i="18" s="1"/>
  <c r="AQ187" i="18"/>
  <c r="AS187" i="18"/>
  <c r="AW187" i="18" s="1"/>
  <c r="AU187" i="18"/>
  <c r="AZ187" i="18"/>
  <c r="BB187" i="18"/>
  <c r="BD187" i="18"/>
  <c r="BF187" i="18" s="1"/>
  <c r="BI187" i="18"/>
  <c r="BK187" i="18"/>
  <c r="BM187" i="18"/>
  <c r="BR187" i="18"/>
  <c r="BT187" i="18"/>
  <c r="BV187" i="18"/>
  <c r="CA187" i="18"/>
  <c r="CC187" i="18"/>
  <c r="CG187" i="18" s="1"/>
  <c r="CE187" i="18"/>
  <c r="CJ187" i="18"/>
  <c r="CL187" i="18"/>
  <c r="CN187" i="18"/>
  <c r="CP187" i="18" s="1"/>
  <c r="CS187" i="18"/>
  <c r="CU187" i="18"/>
  <c r="CW187" i="18"/>
  <c r="DB187" i="18"/>
  <c r="DD187" i="18"/>
  <c r="DF187" i="18"/>
  <c r="DK187" i="18"/>
  <c r="DM187" i="18"/>
  <c r="DO187" i="18"/>
  <c r="DW187" i="18"/>
  <c r="DX187" i="18"/>
  <c r="AH188" i="18"/>
  <c r="AJ188" i="18"/>
  <c r="AL188" i="18"/>
  <c r="AN188" i="18"/>
  <c r="AQ188" i="18"/>
  <c r="AS188" i="18"/>
  <c r="AU188" i="18"/>
  <c r="AW188" i="18"/>
  <c r="AZ188" i="18"/>
  <c r="BB188" i="18"/>
  <c r="BD188" i="18"/>
  <c r="BI188" i="18"/>
  <c r="BK188" i="18"/>
  <c r="BO188" i="18" s="1"/>
  <c r="BM188" i="18"/>
  <c r="BR188" i="18"/>
  <c r="BT188" i="18"/>
  <c r="BV188" i="18"/>
  <c r="CA188" i="18"/>
  <c r="CC188" i="18"/>
  <c r="CG188" i="18" s="1"/>
  <c r="CE188" i="18"/>
  <c r="CJ188" i="18"/>
  <c r="CL188" i="18"/>
  <c r="CN188" i="18"/>
  <c r="CS188" i="18"/>
  <c r="CU188" i="18"/>
  <c r="CW188" i="18"/>
  <c r="DB188" i="18"/>
  <c r="DD188" i="18"/>
  <c r="DH188" i="18" s="1"/>
  <c r="DF188" i="18"/>
  <c r="DK188" i="18"/>
  <c r="DM188" i="18"/>
  <c r="DO188" i="18"/>
  <c r="DW188" i="18"/>
  <c r="DX188" i="18"/>
  <c r="AH189" i="18"/>
  <c r="AJ189" i="18"/>
  <c r="AL189" i="18"/>
  <c r="AN189" i="18" s="1"/>
  <c r="AQ189" i="18"/>
  <c r="AS189" i="18"/>
  <c r="AW189" i="18" s="1"/>
  <c r="AU189" i="18"/>
  <c r="AZ189" i="18"/>
  <c r="BB189" i="18"/>
  <c r="BD189" i="18"/>
  <c r="BF189" i="18" s="1"/>
  <c r="BI189" i="18"/>
  <c r="BK189" i="18"/>
  <c r="BM189" i="18"/>
  <c r="BR189" i="18"/>
  <c r="BT189" i="18"/>
  <c r="BV189" i="18"/>
  <c r="CA189" i="18"/>
  <c r="CC189" i="18"/>
  <c r="CG189" i="18" s="1"/>
  <c r="CE189" i="18"/>
  <c r="CJ189" i="18"/>
  <c r="CL189" i="18"/>
  <c r="CN189" i="18"/>
  <c r="CS189" i="18"/>
  <c r="CU189" i="18"/>
  <c r="CY189" i="18" s="1"/>
  <c r="CW189" i="18"/>
  <c r="DB189" i="18"/>
  <c r="DD189" i="18"/>
  <c r="DF189" i="18"/>
  <c r="DK189" i="18"/>
  <c r="DM189" i="18"/>
  <c r="DO189" i="18"/>
  <c r="DW189" i="18"/>
  <c r="DX189" i="18"/>
  <c r="AH190" i="18"/>
  <c r="AJ190" i="18"/>
  <c r="AL190" i="18"/>
  <c r="AQ190" i="18"/>
  <c r="AS190" i="18"/>
  <c r="AU190" i="18"/>
  <c r="AZ190" i="18"/>
  <c r="BB190" i="18"/>
  <c r="BF190" i="18" s="1"/>
  <c r="BD190" i="18"/>
  <c r="BI190" i="18"/>
  <c r="BK190" i="18"/>
  <c r="BO190" i="18" s="1"/>
  <c r="BM190" i="18"/>
  <c r="BR190" i="18"/>
  <c r="BT190" i="18"/>
  <c r="BV190" i="18"/>
  <c r="CA190" i="18"/>
  <c r="CC190" i="18"/>
  <c r="CE190" i="18"/>
  <c r="CJ190" i="18"/>
  <c r="CL190" i="18"/>
  <c r="CN190" i="18"/>
  <c r="CS190" i="18"/>
  <c r="CU190" i="18"/>
  <c r="CW190" i="18"/>
  <c r="DB190" i="18"/>
  <c r="DD190" i="18"/>
  <c r="DF190" i="18"/>
  <c r="DK190" i="18"/>
  <c r="DM190" i="18"/>
  <c r="DO190" i="18"/>
  <c r="DW190" i="18"/>
  <c r="DX190" i="18"/>
  <c r="AH191" i="18"/>
  <c r="AJ191" i="18"/>
  <c r="AL191" i="18"/>
  <c r="AQ191" i="18"/>
  <c r="AS191" i="18"/>
  <c r="AU191" i="18"/>
  <c r="AZ191" i="18"/>
  <c r="BB191" i="18"/>
  <c r="BD191" i="18"/>
  <c r="BI191" i="18"/>
  <c r="BK191" i="18"/>
  <c r="BM191" i="18"/>
  <c r="BR191" i="18"/>
  <c r="BT191" i="18"/>
  <c r="BV191" i="18"/>
  <c r="CA191" i="18"/>
  <c r="CC191" i="18"/>
  <c r="CE191" i="18"/>
  <c r="CJ191" i="18"/>
  <c r="CL191" i="18"/>
  <c r="CN191" i="18"/>
  <c r="CS191" i="18"/>
  <c r="CU191" i="18"/>
  <c r="CW191" i="18"/>
  <c r="DB191" i="18"/>
  <c r="DD191" i="18"/>
  <c r="DF191" i="18"/>
  <c r="DK191" i="18"/>
  <c r="DM191" i="18"/>
  <c r="DO191" i="18"/>
  <c r="DW191" i="18"/>
  <c r="DX191" i="18"/>
  <c r="AH192" i="18"/>
  <c r="AJ192" i="18"/>
  <c r="AL192" i="18"/>
  <c r="AQ192" i="18"/>
  <c r="AS192" i="18"/>
  <c r="AU192" i="18"/>
  <c r="AZ192" i="18"/>
  <c r="BB192" i="18"/>
  <c r="BD192" i="18"/>
  <c r="BI192" i="18"/>
  <c r="BK192" i="18"/>
  <c r="BM192" i="18"/>
  <c r="BR192" i="18"/>
  <c r="BT192" i="18"/>
  <c r="BV192" i="18"/>
  <c r="CA192" i="18"/>
  <c r="CC192" i="18"/>
  <c r="CE192" i="18"/>
  <c r="CJ192" i="18"/>
  <c r="CL192" i="18"/>
  <c r="CN192" i="18"/>
  <c r="CS192" i="18"/>
  <c r="CU192" i="18"/>
  <c r="CW192" i="18"/>
  <c r="DB192" i="18"/>
  <c r="DD192" i="18"/>
  <c r="DF192" i="18"/>
  <c r="DK192" i="18"/>
  <c r="DM192" i="18"/>
  <c r="DO192" i="18"/>
  <c r="DW192" i="18"/>
  <c r="DX192" i="18"/>
  <c r="J193" i="18"/>
  <c r="EB184" i="18" s="1"/>
  <c r="K193" i="18"/>
  <c r="EC184" i="18" s="1"/>
  <c r="L193" i="18"/>
  <c r="ED184" i="18" s="1"/>
  <c r="M193" i="18"/>
  <c r="EE184" i="18" s="1"/>
  <c r="N193" i="18"/>
  <c r="EF184" i="18" s="1"/>
  <c r="O193" i="18"/>
  <c r="EG184" i="18" s="1"/>
  <c r="P193" i="18"/>
  <c r="EH184" i="18" s="1"/>
  <c r="Q193" i="18"/>
  <c r="EI184" i="18" s="1"/>
  <c r="R193" i="18"/>
  <c r="EJ184" i="18" s="1"/>
  <c r="S193" i="18"/>
  <c r="EK184" i="18" s="1"/>
  <c r="T193" i="18"/>
  <c r="EL184" i="18" s="1"/>
  <c r="U193" i="18"/>
  <c r="EM184" i="18" s="1"/>
  <c r="V193" i="18"/>
  <c r="EN184" i="18" s="1"/>
  <c r="W193" i="18"/>
  <c r="EO184" i="18" s="1"/>
  <c r="X193" i="18"/>
  <c r="EP184" i="18" s="1"/>
  <c r="Y193" i="18"/>
  <c r="EQ184" i="18" s="1"/>
  <c r="Z193" i="18"/>
  <c r="ER184" i="18" s="1"/>
  <c r="AA193" i="18"/>
  <c r="ES184" i="18" s="1"/>
  <c r="AB193" i="18"/>
  <c r="ET184" i="18" s="1"/>
  <c r="AC193" i="18"/>
  <c r="EU184" i="18" s="1"/>
  <c r="AD193" i="18"/>
  <c r="EV184" i="18" s="1"/>
  <c r="AH204" i="18"/>
  <c r="AH209" i="18"/>
  <c r="AJ209" i="18"/>
  <c r="AL209" i="18"/>
  <c r="AQ209" i="18"/>
  <c r="AS209" i="18"/>
  <c r="AU209" i="18"/>
  <c r="AZ209" i="18"/>
  <c r="BB209" i="18"/>
  <c r="BD209" i="18"/>
  <c r="BI209" i="18"/>
  <c r="BK209" i="18"/>
  <c r="BM209" i="18"/>
  <c r="BR209" i="18"/>
  <c r="BT209" i="18"/>
  <c r="BV209" i="18"/>
  <c r="CA209" i="18"/>
  <c r="CC209" i="18"/>
  <c r="CE209" i="18"/>
  <c r="CJ209" i="18"/>
  <c r="CL209" i="18"/>
  <c r="CN209" i="18"/>
  <c r="CS209" i="18"/>
  <c r="CU209" i="18"/>
  <c r="CW209" i="18"/>
  <c r="DB209" i="18"/>
  <c r="DD209" i="18"/>
  <c r="DF209" i="18"/>
  <c r="DK209" i="18"/>
  <c r="DM209" i="18"/>
  <c r="DO209" i="18"/>
  <c r="DW209" i="18"/>
  <c r="DX209" i="18"/>
  <c r="EE209" i="18"/>
  <c r="EF209" i="18"/>
  <c r="EG209" i="18"/>
  <c r="EH209" i="18"/>
  <c r="EI209" i="18"/>
  <c r="EJ209" i="18"/>
  <c r="EK209" i="18"/>
  <c r="EL209" i="18"/>
  <c r="EM209" i="18"/>
  <c r="EN209" i="18"/>
  <c r="EO209" i="18"/>
  <c r="EP209" i="18"/>
  <c r="EQ209" i="18"/>
  <c r="ER209" i="18"/>
  <c r="ES209" i="18"/>
  <c r="ET209" i="18"/>
  <c r="EU209" i="18"/>
  <c r="EV209" i="18"/>
  <c r="AH210" i="18"/>
  <c r="AJ210" i="18"/>
  <c r="AL210" i="18"/>
  <c r="AQ210" i="18"/>
  <c r="AS210" i="18"/>
  <c r="AU210" i="18"/>
  <c r="AW210" i="18" s="1"/>
  <c r="AZ210" i="18"/>
  <c r="BB210" i="18"/>
  <c r="BD210" i="18"/>
  <c r="BI210" i="18"/>
  <c r="BK210" i="18"/>
  <c r="BM210" i="18"/>
  <c r="BR210" i="18"/>
  <c r="BT210" i="18"/>
  <c r="BV210" i="18"/>
  <c r="CA210" i="18"/>
  <c r="CC210" i="18"/>
  <c r="CE210" i="18"/>
  <c r="CJ210" i="18"/>
  <c r="CL210" i="18"/>
  <c r="CN210" i="18"/>
  <c r="CP210" i="18"/>
  <c r="CS210" i="18"/>
  <c r="CU210" i="18"/>
  <c r="CW210" i="18"/>
  <c r="DB210" i="18"/>
  <c r="DD210" i="18"/>
  <c r="DF210" i="18"/>
  <c r="DK210" i="18"/>
  <c r="DM210" i="18"/>
  <c r="DO210" i="18"/>
  <c r="DW210" i="18"/>
  <c r="DX210" i="18"/>
  <c r="AH211" i="18"/>
  <c r="AJ211" i="18"/>
  <c r="AL211" i="18"/>
  <c r="AQ211" i="18"/>
  <c r="AS211" i="18"/>
  <c r="AU211" i="18"/>
  <c r="AZ211" i="18"/>
  <c r="BB211" i="18"/>
  <c r="BD211" i="18"/>
  <c r="BI211" i="18"/>
  <c r="BK211" i="18"/>
  <c r="BM211" i="18"/>
  <c r="BR211" i="18"/>
  <c r="BT211" i="18"/>
  <c r="BV211" i="18"/>
  <c r="CA211" i="18"/>
  <c r="CC211" i="18"/>
  <c r="CE211" i="18"/>
  <c r="CJ211" i="18"/>
  <c r="CL211" i="18"/>
  <c r="CN211" i="18"/>
  <c r="CS211" i="18"/>
  <c r="CU211" i="18"/>
  <c r="CW211" i="18"/>
  <c r="DB211" i="18"/>
  <c r="DD211" i="18"/>
  <c r="DF211" i="18"/>
  <c r="DK211" i="18"/>
  <c r="DM211" i="18"/>
  <c r="DO211" i="18"/>
  <c r="DQ211" i="18" s="1"/>
  <c r="DW211" i="18"/>
  <c r="DX211" i="18"/>
  <c r="AH212" i="18"/>
  <c r="AJ212" i="18"/>
  <c r="AL212" i="18"/>
  <c r="AQ212" i="18"/>
  <c r="AS212" i="18"/>
  <c r="AU212" i="18"/>
  <c r="AW212" i="18"/>
  <c r="AZ212" i="18"/>
  <c r="BB212" i="18"/>
  <c r="BD212" i="18"/>
  <c r="BI212" i="18"/>
  <c r="BK212" i="18"/>
  <c r="BM212" i="18"/>
  <c r="BR212" i="18"/>
  <c r="BT212" i="18"/>
  <c r="BV212" i="18"/>
  <c r="CA212" i="18"/>
  <c r="CC212" i="18"/>
  <c r="CE212" i="18"/>
  <c r="CJ212" i="18"/>
  <c r="CL212" i="18"/>
  <c r="CN212" i="18"/>
  <c r="CS212" i="18"/>
  <c r="CU212" i="18"/>
  <c r="CW212" i="18"/>
  <c r="DB212" i="18"/>
  <c r="DD212" i="18"/>
  <c r="DF212" i="18"/>
  <c r="DK212" i="18"/>
  <c r="DM212" i="18"/>
  <c r="DO212" i="18"/>
  <c r="DW212" i="18"/>
  <c r="DX212" i="18"/>
  <c r="AH213" i="18"/>
  <c r="AJ213" i="18"/>
  <c r="AL213" i="18"/>
  <c r="AQ213" i="18"/>
  <c r="AS213" i="18"/>
  <c r="AU213" i="18"/>
  <c r="AZ213" i="18"/>
  <c r="BB213" i="18"/>
  <c r="BD213" i="18"/>
  <c r="BI213" i="18"/>
  <c r="BK213" i="18"/>
  <c r="BM213" i="18"/>
  <c r="BR213" i="18"/>
  <c r="BT213" i="18"/>
  <c r="BV213" i="18"/>
  <c r="CA213" i="18"/>
  <c r="CC213" i="18"/>
  <c r="CE213" i="18"/>
  <c r="CJ213" i="18"/>
  <c r="CL213" i="18"/>
  <c r="CN213" i="18"/>
  <c r="CS213" i="18"/>
  <c r="CU213" i="18"/>
  <c r="CW213" i="18"/>
  <c r="DB213" i="18"/>
  <c r="DD213" i="18"/>
  <c r="DF213" i="18"/>
  <c r="DK213" i="18"/>
  <c r="DM213" i="18"/>
  <c r="DO213" i="18"/>
  <c r="DW213" i="18"/>
  <c r="DX213" i="18"/>
  <c r="AH214" i="18"/>
  <c r="AJ214" i="18"/>
  <c r="AL214" i="18"/>
  <c r="AQ214" i="18"/>
  <c r="AS214" i="18"/>
  <c r="AU214" i="18"/>
  <c r="AZ214" i="18"/>
  <c r="BB214" i="18"/>
  <c r="BD214" i="18"/>
  <c r="BI214" i="18"/>
  <c r="BK214" i="18"/>
  <c r="BM214" i="18"/>
  <c r="BR214" i="18"/>
  <c r="BT214" i="18"/>
  <c r="BV214" i="18"/>
  <c r="CA214" i="18"/>
  <c r="CC214" i="18"/>
  <c r="CE214" i="18"/>
  <c r="CJ214" i="18"/>
  <c r="CL214" i="18"/>
  <c r="CN214" i="18"/>
  <c r="CS214" i="18"/>
  <c r="CU214" i="18"/>
  <c r="CW214" i="18"/>
  <c r="DB214" i="18"/>
  <c r="DD214" i="18"/>
  <c r="DF214" i="18"/>
  <c r="DK214" i="18"/>
  <c r="DM214" i="18"/>
  <c r="DO214" i="18"/>
  <c r="DW214" i="18"/>
  <c r="DX214" i="18"/>
  <c r="AH215" i="18"/>
  <c r="AJ215" i="18"/>
  <c r="AL215" i="18"/>
  <c r="AQ215" i="18"/>
  <c r="AS215" i="18"/>
  <c r="AU215" i="18"/>
  <c r="AZ215" i="18"/>
  <c r="BB215" i="18"/>
  <c r="BD215" i="18"/>
  <c r="BI215" i="18"/>
  <c r="BK215" i="18"/>
  <c r="BM215" i="18"/>
  <c r="BR215" i="18"/>
  <c r="BT215" i="18"/>
  <c r="BV215" i="18"/>
  <c r="CA215" i="18"/>
  <c r="CC215" i="18"/>
  <c r="CE215" i="18"/>
  <c r="CJ215" i="18"/>
  <c r="CL215" i="18"/>
  <c r="CN215" i="18"/>
  <c r="CS215" i="18"/>
  <c r="CU215" i="18"/>
  <c r="CW215" i="18"/>
  <c r="DB215" i="18"/>
  <c r="DD215" i="18"/>
  <c r="DF215" i="18"/>
  <c r="DK215" i="18"/>
  <c r="DM215" i="18"/>
  <c r="DO215" i="18"/>
  <c r="DW215" i="18"/>
  <c r="DX215" i="18"/>
  <c r="AH216" i="18"/>
  <c r="AJ216" i="18"/>
  <c r="AL216" i="18"/>
  <c r="AQ216" i="18"/>
  <c r="AS216" i="18"/>
  <c r="AU216" i="18"/>
  <c r="AZ216" i="18"/>
  <c r="BB216" i="18"/>
  <c r="BD216" i="18"/>
  <c r="BI216" i="18"/>
  <c r="BK216" i="18"/>
  <c r="BM216" i="18"/>
  <c r="BR216" i="18"/>
  <c r="BT216" i="18"/>
  <c r="BV216" i="18"/>
  <c r="CA216" i="18"/>
  <c r="CC216" i="18"/>
  <c r="CE216" i="18"/>
  <c r="CJ216" i="18"/>
  <c r="CL216" i="18"/>
  <c r="CN216" i="18"/>
  <c r="CS216" i="18"/>
  <c r="CU216" i="18"/>
  <c r="CW216" i="18"/>
  <c r="DB216" i="18"/>
  <c r="DD216" i="18"/>
  <c r="DF216" i="18"/>
  <c r="DK216" i="18"/>
  <c r="DM216" i="18"/>
  <c r="DO216" i="18"/>
  <c r="DW216" i="18"/>
  <c r="DX216" i="18"/>
  <c r="AH217" i="18"/>
  <c r="AJ217" i="18"/>
  <c r="AL217" i="18"/>
  <c r="AQ217" i="18"/>
  <c r="AS217" i="18"/>
  <c r="AU217" i="18"/>
  <c r="AZ217" i="18"/>
  <c r="BB217" i="18"/>
  <c r="BD217" i="18"/>
  <c r="BI217" i="18"/>
  <c r="BK217" i="18"/>
  <c r="BM217" i="18"/>
  <c r="BR217" i="18"/>
  <c r="BT217" i="18"/>
  <c r="BV217" i="18"/>
  <c r="CA217" i="18"/>
  <c r="CC217" i="18"/>
  <c r="CE217" i="18"/>
  <c r="CJ217" i="18"/>
  <c r="CL217" i="18"/>
  <c r="CN217" i="18"/>
  <c r="CS217" i="18"/>
  <c r="CU217" i="18"/>
  <c r="CW217" i="18"/>
  <c r="DB217" i="18"/>
  <c r="DD217" i="18"/>
  <c r="DF217" i="18"/>
  <c r="DK217" i="18"/>
  <c r="DM217" i="18"/>
  <c r="DO217" i="18"/>
  <c r="DW217" i="18"/>
  <c r="DX217" i="18"/>
  <c r="AH218" i="18"/>
  <c r="AJ218" i="18"/>
  <c r="AL218" i="18"/>
  <c r="AQ218" i="18"/>
  <c r="AS218" i="18"/>
  <c r="AU218" i="18"/>
  <c r="AZ218" i="18"/>
  <c r="BB218" i="18"/>
  <c r="BD218" i="18"/>
  <c r="BI218" i="18"/>
  <c r="BK218" i="18"/>
  <c r="BM218" i="18"/>
  <c r="BR218" i="18"/>
  <c r="BT218" i="18"/>
  <c r="BV218" i="18"/>
  <c r="CA218" i="18"/>
  <c r="CC218" i="18"/>
  <c r="CE218" i="18"/>
  <c r="CJ218" i="18"/>
  <c r="CL218" i="18"/>
  <c r="CN218" i="18"/>
  <c r="CS218" i="18"/>
  <c r="CU218" i="18"/>
  <c r="CW218" i="18"/>
  <c r="DB218" i="18"/>
  <c r="DD218" i="18"/>
  <c r="DF218" i="18"/>
  <c r="DK218" i="18"/>
  <c r="DM218" i="18"/>
  <c r="DO218" i="18"/>
  <c r="DW218" i="18"/>
  <c r="DX218" i="18"/>
  <c r="AH219" i="18"/>
  <c r="AJ219" i="18"/>
  <c r="AL219" i="18"/>
  <c r="AQ219" i="18"/>
  <c r="AS219" i="18"/>
  <c r="AU219" i="18"/>
  <c r="AZ219" i="18"/>
  <c r="BB219" i="18"/>
  <c r="BD219" i="18"/>
  <c r="BI219" i="18"/>
  <c r="BK219" i="18"/>
  <c r="BM219" i="18"/>
  <c r="BR219" i="18"/>
  <c r="BT219" i="18"/>
  <c r="BV219" i="18"/>
  <c r="CA219" i="18"/>
  <c r="CC219" i="18"/>
  <c r="CE219" i="18"/>
  <c r="CJ219" i="18"/>
  <c r="CL219" i="18"/>
  <c r="CN219" i="18"/>
  <c r="CS219" i="18"/>
  <c r="CU219" i="18"/>
  <c r="CW219" i="18"/>
  <c r="DB219" i="18"/>
  <c r="DD219" i="18"/>
  <c r="DF219" i="18"/>
  <c r="DK219" i="18"/>
  <c r="DM219" i="18"/>
  <c r="DQ219" i="18" s="1"/>
  <c r="DO219" i="18"/>
  <c r="DW219" i="18"/>
  <c r="DX219" i="18"/>
  <c r="AH220" i="18"/>
  <c r="AJ220" i="18"/>
  <c r="AN220" i="18" s="1"/>
  <c r="AL220" i="18"/>
  <c r="AQ220" i="18"/>
  <c r="AS220" i="18"/>
  <c r="AU220" i="18"/>
  <c r="AW220" i="18" s="1"/>
  <c r="AZ220" i="18"/>
  <c r="BB220" i="18"/>
  <c r="BF220" i="18" s="1"/>
  <c r="BD220" i="18"/>
  <c r="BI220" i="18"/>
  <c r="BK220" i="18"/>
  <c r="BO220" i="18" s="1"/>
  <c r="BM220" i="18"/>
  <c r="BR220" i="18"/>
  <c r="BT220" i="18"/>
  <c r="BV220" i="18"/>
  <c r="CA220" i="18"/>
  <c r="CC220" i="18"/>
  <c r="CE220" i="18"/>
  <c r="CJ220" i="18"/>
  <c r="CL220" i="18"/>
  <c r="CN220" i="18"/>
  <c r="CS220" i="18"/>
  <c r="CU220" i="18"/>
  <c r="CW220" i="18"/>
  <c r="DB220" i="18"/>
  <c r="DD220" i="18"/>
  <c r="DF220" i="18"/>
  <c r="DK220" i="18"/>
  <c r="DM220" i="18"/>
  <c r="DO220" i="18"/>
  <c r="DW220" i="18"/>
  <c r="DX220" i="18"/>
  <c r="AH221" i="18"/>
  <c r="AJ221" i="18"/>
  <c r="AL221" i="18"/>
  <c r="AQ221" i="18"/>
  <c r="AS221" i="18"/>
  <c r="AU221" i="18"/>
  <c r="AZ221" i="18"/>
  <c r="BB221" i="18"/>
  <c r="BD221" i="18"/>
  <c r="BI221" i="18"/>
  <c r="BK221" i="18"/>
  <c r="BM221" i="18"/>
  <c r="BR221" i="18"/>
  <c r="BT221" i="18"/>
  <c r="BV221" i="18"/>
  <c r="CA221" i="18"/>
  <c r="CC221" i="18"/>
  <c r="CE221" i="18"/>
  <c r="CJ221" i="18"/>
  <c r="CL221" i="18"/>
  <c r="CN221" i="18"/>
  <c r="CS221" i="18"/>
  <c r="CU221" i="18"/>
  <c r="CW221" i="18"/>
  <c r="DB221" i="18"/>
  <c r="DD221" i="18"/>
  <c r="DF221" i="18"/>
  <c r="DK221" i="18"/>
  <c r="DM221" i="18"/>
  <c r="DO221" i="18"/>
  <c r="DW221" i="18"/>
  <c r="DX221" i="18"/>
  <c r="AH222" i="18"/>
  <c r="AJ222" i="18"/>
  <c r="AL222" i="18"/>
  <c r="AQ222" i="18"/>
  <c r="AS222" i="18"/>
  <c r="AU222" i="18"/>
  <c r="AZ222" i="18"/>
  <c r="BB222" i="18"/>
  <c r="BD222" i="18"/>
  <c r="BI222" i="18"/>
  <c r="BK222" i="18"/>
  <c r="BM222" i="18"/>
  <c r="BR222" i="18"/>
  <c r="BT222" i="18"/>
  <c r="BV222" i="18"/>
  <c r="CA222" i="18"/>
  <c r="CC222" i="18"/>
  <c r="CE222" i="18"/>
  <c r="CJ222" i="18"/>
  <c r="CL222" i="18"/>
  <c r="CN222" i="18"/>
  <c r="CS222" i="18"/>
  <c r="CU222" i="18"/>
  <c r="CW222" i="18"/>
  <c r="DB222" i="18"/>
  <c r="DD222" i="18"/>
  <c r="DF222" i="18"/>
  <c r="DK222" i="18"/>
  <c r="DM222" i="18"/>
  <c r="DO222" i="18"/>
  <c r="DW222" i="18"/>
  <c r="DX222" i="18"/>
  <c r="AH223" i="18"/>
  <c r="AJ223" i="18"/>
  <c r="AL223" i="18"/>
  <c r="AQ223" i="18"/>
  <c r="AS223" i="18"/>
  <c r="AU223" i="18"/>
  <c r="AZ223" i="18"/>
  <c r="BB223" i="18"/>
  <c r="BF223" i="18" s="1"/>
  <c r="BD223" i="18"/>
  <c r="BI223" i="18"/>
  <c r="BK223" i="18"/>
  <c r="BO223" i="18" s="1"/>
  <c r="BM223" i="18"/>
  <c r="BR223" i="18"/>
  <c r="BT223" i="18"/>
  <c r="BV223" i="18"/>
  <c r="CA223" i="18"/>
  <c r="CC223" i="18"/>
  <c r="CG223" i="18" s="1"/>
  <c r="CE223" i="18"/>
  <c r="CJ223" i="18"/>
  <c r="CL223" i="18"/>
  <c r="CP223" i="18" s="1"/>
  <c r="CN223" i="18"/>
  <c r="CS223" i="18"/>
  <c r="CU223" i="18"/>
  <c r="CY223" i="18" s="1"/>
  <c r="CW223" i="18"/>
  <c r="DB223" i="18"/>
  <c r="DD223" i="18"/>
  <c r="DF223" i="18"/>
  <c r="DK223" i="18"/>
  <c r="DM223" i="18"/>
  <c r="DQ223" i="18" s="1"/>
  <c r="DO223" i="18"/>
  <c r="DW223" i="18"/>
  <c r="DX223" i="18"/>
  <c r="AH224" i="18"/>
  <c r="AJ224" i="18"/>
  <c r="AN224" i="18" s="1"/>
  <c r="AL224" i="18"/>
  <c r="AQ224" i="18"/>
  <c r="AS224" i="18"/>
  <c r="AU224" i="18"/>
  <c r="AW224" i="18" s="1"/>
  <c r="AZ224" i="18"/>
  <c r="BB224" i="18"/>
  <c r="BD224" i="18"/>
  <c r="BI224" i="18"/>
  <c r="BK224" i="18"/>
  <c r="BM224" i="18"/>
  <c r="BR224" i="18"/>
  <c r="BT224" i="18"/>
  <c r="BX224" i="18" s="1"/>
  <c r="BV224" i="18"/>
  <c r="CA224" i="18"/>
  <c r="CC224" i="18"/>
  <c r="CE224" i="18"/>
  <c r="CJ224" i="18"/>
  <c r="CL224" i="18"/>
  <c r="CP224" i="18" s="1"/>
  <c r="CN224" i="18"/>
  <c r="CS224" i="18"/>
  <c r="CU224" i="18"/>
  <c r="CW224" i="18"/>
  <c r="DB224" i="18"/>
  <c r="DD224" i="18"/>
  <c r="DF224" i="18"/>
  <c r="DK224" i="18"/>
  <c r="DM224" i="18"/>
  <c r="DQ224" i="18" s="1"/>
  <c r="DO224" i="18"/>
  <c r="DW224" i="18"/>
  <c r="DX224" i="18"/>
  <c r="AH225" i="18"/>
  <c r="AJ225" i="18"/>
  <c r="AN225" i="18" s="1"/>
  <c r="AL225" i="18"/>
  <c r="AQ225" i="18"/>
  <c r="AS225" i="18"/>
  <c r="AU225" i="18"/>
  <c r="AZ225" i="18"/>
  <c r="BB225" i="18"/>
  <c r="BF225" i="18" s="1"/>
  <c r="BD225" i="18"/>
  <c r="BI225" i="18"/>
  <c r="BK225" i="18"/>
  <c r="BM225" i="18"/>
  <c r="BR225" i="18"/>
  <c r="BT225" i="18"/>
  <c r="BX225" i="18" s="1"/>
  <c r="BV225" i="18"/>
  <c r="CA225" i="18"/>
  <c r="CC225" i="18"/>
  <c r="CE225" i="18"/>
  <c r="CJ225" i="18"/>
  <c r="CL225" i="18"/>
  <c r="CN225" i="18"/>
  <c r="CS225" i="18"/>
  <c r="CU225" i="18"/>
  <c r="CW225" i="18"/>
  <c r="DB225" i="18"/>
  <c r="DD225" i="18"/>
  <c r="DF225" i="18"/>
  <c r="DK225" i="18"/>
  <c r="DM225" i="18"/>
  <c r="DO225" i="18"/>
  <c r="DW225" i="18"/>
  <c r="DX225" i="18"/>
  <c r="J226" i="18"/>
  <c r="EB210" i="18" s="1"/>
  <c r="K226" i="18"/>
  <c r="EC210" i="18" s="1"/>
  <c r="L226" i="18"/>
  <c r="ED210" i="18" s="1"/>
  <c r="M226" i="18"/>
  <c r="EE210" i="18" s="1"/>
  <c r="N226" i="18"/>
  <c r="EF210" i="18" s="1"/>
  <c r="O226" i="18"/>
  <c r="EG210" i="18" s="1"/>
  <c r="P226" i="18"/>
  <c r="EH210" i="18" s="1"/>
  <c r="Q226" i="18"/>
  <c r="EI210" i="18" s="1"/>
  <c r="R226" i="18"/>
  <c r="EJ210" i="18" s="1"/>
  <c r="S226" i="18"/>
  <c r="EK210" i="18" s="1"/>
  <c r="T226" i="18"/>
  <c r="EL210" i="18" s="1"/>
  <c r="U226" i="18"/>
  <c r="EM210" i="18" s="1"/>
  <c r="V226" i="18"/>
  <c r="EN210" i="18" s="1"/>
  <c r="W226" i="18"/>
  <c r="EO210" i="18" s="1"/>
  <c r="X226" i="18"/>
  <c r="EP210" i="18" s="1"/>
  <c r="Y226" i="18"/>
  <c r="EQ210" i="18" s="1"/>
  <c r="Z226" i="18"/>
  <c r="ER210" i="18" s="1"/>
  <c r="AA226" i="18"/>
  <c r="ES210" i="18" s="1"/>
  <c r="AB226" i="18"/>
  <c r="ET210" i="18" s="1"/>
  <c r="AC226" i="18"/>
  <c r="EU210" i="18" s="1"/>
  <c r="AD226" i="18"/>
  <c r="EV210" i="18" s="1"/>
  <c r="B233" i="18"/>
  <c r="AH237" i="18"/>
  <c r="AH242" i="18"/>
  <c r="AJ242" i="18"/>
  <c r="AL242" i="18"/>
  <c r="AQ242" i="18"/>
  <c r="AS242" i="18"/>
  <c r="AU242" i="18"/>
  <c r="AZ242" i="18"/>
  <c r="BB242" i="18"/>
  <c r="BD242" i="18"/>
  <c r="BI242" i="18"/>
  <c r="BK242" i="18"/>
  <c r="BM242" i="18"/>
  <c r="BR242" i="18"/>
  <c r="BT242" i="18"/>
  <c r="BV242" i="18"/>
  <c r="CA242" i="18"/>
  <c r="CC242" i="18"/>
  <c r="CE242" i="18"/>
  <c r="CJ242" i="18"/>
  <c r="CL242" i="18"/>
  <c r="CN242" i="18"/>
  <c r="CS242" i="18"/>
  <c r="CU242" i="18"/>
  <c r="CW242" i="18"/>
  <c r="DB242" i="18"/>
  <c r="DD242" i="18"/>
  <c r="DF242" i="18"/>
  <c r="DK242" i="18"/>
  <c r="DM242" i="18"/>
  <c r="DO242" i="18"/>
  <c r="DW242" i="18"/>
  <c r="DX242" i="18"/>
  <c r="EE242" i="18"/>
  <c r="EF242" i="18"/>
  <c r="EG242" i="18"/>
  <c r="EH242" i="18"/>
  <c r="EI242" i="18"/>
  <c r="EJ242" i="18"/>
  <c r="EK242" i="18"/>
  <c r="EL242" i="18"/>
  <c r="EM242" i="18"/>
  <c r="EN242" i="18"/>
  <c r="EO242" i="18"/>
  <c r="EP242" i="18"/>
  <c r="EQ242" i="18"/>
  <c r="ER242" i="18"/>
  <c r="ES242" i="18"/>
  <c r="ET242" i="18"/>
  <c r="EU242" i="18"/>
  <c r="EV242" i="18"/>
  <c r="AH243" i="18"/>
  <c r="AJ243" i="18"/>
  <c r="AL243" i="18"/>
  <c r="AQ243" i="18"/>
  <c r="AS243" i="18"/>
  <c r="AU243" i="18"/>
  <c r="AZ243" i="18"/>
  <c r="BB243" i="18"/>
  <c r="BD243" i="18"/>
  <c r="BI243" i="18"/>
  <c r="BK243" i="18"/>
  <c r="BM243" i="18"/>
  <c r="BR243" i="18"/>
  <c r="BT243" i="18"/>
  <c r="BV243" i="18"/>
  <c r="CA243" i="18"/>
  <c r="CC243" i="18"/>
  <c r="CE243" i="18"/>
  <c r="CJ243" i="18"/>
  <c r="CL243" i="18"/>
  <c r="CN243" i="18"/>
  <c r="CS243" i="18"/>
  <c r="CU243" i="18"/>
  <c r="CW243" i="18"/>
  <c r="DB243" i="18"/>
  <c r="DD243" i="18"/>
  <c r="DF243" i="18"/>
  <c r="DK243" i="18"/>
  <c r="DM243" i="18"/>
  <c r="DO243" i="18"/>
  <c r="DW243" i="18"/>
  <c r="DX243" i="18"/>
  <c r="AH244" i="18"/>
  <c r="AJ244" i="18"/>
  <c r="AL244" i="18"/>
  <c r="AQ244" i="18"/>
  <c r="AS244" i="18"/>
  <c r="AU244" i="18"/>
  <c r="AZ244" i="18"/>
  <c r="BB244" i="18"/>
  <c r="BD244" i="18"/>
  <c r="BI244" i="18"/>
  <c r="BK244" i="18"/>
  <c r="BM244" i="18"/>
  <c r="BR244" i="18"/>
  <c r="BT244" i="18"/>
  <c r="BV244" i="18"/>
  <c r="CA244" i="18"/>
  <c r="CC244" i="18"/>
  <c r="CE244" i="18"/>
  <c r="CJ244" i="18"/>
  <c r="CL244" i="18"/>
  <c r="CN244" i="18"/>
  <c r="CS244" i="18"/>
  <c r="CU244" i="18"/>
  <c r="CW244" i="18"/>
  <c r="DB244" i="18"/>
  <c r="DD244" i="18"/>
  <c r="DF244" i="18"/>
  <c r="DK244" i="18"/>
  <c r="DM244" i="18"/>
  <c r="DO244" i="18"/>
  <c r="DQ244" i="18" s="1"/>
  <c r="DW244" i="18"/>
  <c r="DX244" i="18"/>
  <c r="AH245" i="18"/>
  <c r="AJ245" i="18"/>
  <c r="AL245" i="18"/>
  <c r="AQ245" i="18"/>
  <c r="AS245" i="18"/>
  <c r="AU245" i="18"/>
  <c r="AZ245" i="18"/>
  <c r="BB245" i="18"/>
  <c r="BD245" i="18"/>
  <c r="BI245" i="18"/>
  <c r="BK245" i="18"/>
  <c r="BM245" i="18"/>
  <c r="BR245" i="18"/>
  <c r="BT245" i="18"/>
  <c r="BV245" i="18"/>
  <c r="CA245" i="18"/>
  <c r="CC245" i="18"/>
  <c r="CE245" i="18"/>
  <c r="CJ245" i="18"/>
  <c r="CL245" i="18"/>
  <c r="CN245" i="18"/>
  <c r="CS245" i="18"/>
  <c r="CU245" i="18"/>
  <c r="CW245" i="18"/>
  <c r="DB245" i="18"/>
  <c r="DD245" i="18"/>
  <c r="DF245" i="18"/>
  <c r="DK245" i="18"/>
  <c r="DM245" i="18"/>
  <c r="DO245" i="18"/>
  <c r="DW245" i="18"/>
  <c r="DX245" i="18"/>
  <c r="AH246" i="18"/>
  <c r="AJ246" i="18"/>
  <c r="AL246" i="18"/>
  <c r="AQ246" i="18"/>
  <c r="AS246" i="18"/>
  <c r="AU246" i="18"/>
  <c r="AZ246" i="18"/>
  <c r="BB246" i="18"/>
  <c r="BD246" i="18"/>
  <c r="BI246" i="18"/>
  <c r="BK246" i="18"/>
  <c r="BM246" i="18"/>
  <c r="BR246" i="18"/>
  <c r="BT246" i="18"/>
  <c r="BV246" i="18"/>
  <c r="CA246" i="18"/>
  <c r="CC246" i="18"/>
  <c r="CE246" i="18"/>
  <c r="CJ246" i="18"/>
  <c r="CL246" i="18"/>
  <c r="CN246" i="18"/>
  <c r="CS246" i="18"/>
  <c r="CU246" i="18"/>
  <c r="CW246" i="18"/>
  <c r="DB246" i="18"/>
  <c r="DD246" i="18"/>
  <c r="DF246" i="18"/>
  <c r="DK246" i="18"/>
  <c r="DM246" i="18"/>
  <c r="DO246" i="18"/>
  <c r="DW246" i="18"/>
  <c r="DX246" i="18"/>
  <c r="AH247" i="18"/>
  <c r="AJ247" i="18"/>
  <c r="AL247" i="18"/>
  <c r="AQ247" i="18"/>
  <c r="AS247" i="18"/>
  <c r="AU247" i="18"/>
  <c r="AZ247" i="18"/>
  <c r="BB247" i="18"/>
  <c r="BD247" i="18"/>
  <c r="BI247" i="18"/>
  <c r="BK247" i="18"/>
  <c r="BM247" i="18"/>
  <c r="BR247" i="18"/>
  <c r="BT247" i="18"/>
  <c r="BV247" i="18"/>
  <c r="CA247" i="18"/>
  <c r="CC247" i="18"/>
  <c r="CE247" i="18"/>
  <c r="CJ247" i="18"/>
  <c r="CL247" i="18"/>
  <c r="CN247" i="18"/>
  <c r="CS247" i="18"/>
  <c r="CU247" i="18"/>
  <c r="CW247" i="18"/>
  <c r="DB247" i="18"/>
  <c r="DD247" i="18"/>
  <c r="DF247" i="18"/>
  <c r="DK247" i="18"/>
  <c r="DM247" i="18"/>
  <c r="DO247" i="18"/>
  <c r="DW247" i="18"/>
  <c r="DX247" i="18"/>
  <c r="AH248" i="18"/>
  <c r="AJ248" i="18"/>
  <c r="AL248" i="18"/>
  <c r="AQ248" i="18"/>
  <c r="AS248" i="18"/>
  <c r="AU248" i="18"/>
  <c r="AZ248" i="18"/>
  <c r="BB248" i="18"/>
  <c r="BD248" i="18"/>
  <c r="BI248" i="18"/>
  <c r="BK248" i="18"/>
  <c r="BM248" i="18"/>
  <c r="BR248" i="18"/>
  <c r="BT248" i="18"/>
  <c r="BV248" i="18"/>
  <c r="CA248" i="18"/>
  <c r="CC248" i="18"/>
  <c r="CE248" i="18"/>
  <c r="CJ248" i="18"/>
  <c r="CL248" i="18"/>
  <c r="CN248" i="18"/>
  <c r="CS248" i="18"/>
  <c r="CU248" i="18"/>
  <c r="CW248" i="18"/>
  <c r="DB248" i="18"/>
  <c r="DD248" i="18"/>
  <c r="DF248" i="18"/>
  <c r="DK248" i="18"/>
  <c r="DM248" i="18"/>
  <c r="DO248" i="18"/>
  <c r="DW248" i="18"/>
  <c r="DX248" i="18"/>
  <c r="AH249" i="18"/>
  <c r="AJ249" i="18"/>
  <c r="AL249" i="18"/>
  <c r="AQ249" i="18"/>
  <c r="AS249" i="18"/>
  <c r="AU249" i="18"/>
  <c r="AZ249" i="18"/>
  <c r="BB249" i="18"/>
  <c r="BD249" i="18"/>
  <c r="BI249" i="18"/>
  <c r="BK249" i="18"/>
  <c r="BM249" i="18"/>
  <c r="BR249" i="18"/>
  <c r="BT249" i="18"/>
  <c r="BV249" i="18"/>
  <c r="CA249" i="18"/>
  <c r="CC249" i="18"/>
  <c r="CE249" i="18"/>
  <c r="CJ249" i="18"/>
  <c r="CL249" i="18"/>
  <c r="CN249" i="18"/>
  <c r="CS249" i="18"/>
  <c r="CU249" i="18"/>
  <c r="CW249" i="18"/>
  <c r="DB249" i="18"/>
  <c r="DD249" i="18"/>
  <c r="DF249" i="18"/>
  <c r="DK249" i="18"/>
  <c r="DM249" i="18"/>
  <c r="DO249" i="18"/>
  <c r="DW249" i="18"/>
  <c r="DX249" i="18"/>
  <c r="AH250" i="18"/>
  <c r="AJ250" i="18"/>
  <c r="AL250" i="18"/>
  <c r="AQ250" i="18"/>
  <c r="AS250" i="18"/>
  <c r="AU250" i="18"/>
  <c r="AZ250" i="18"/>
  <c r="BB250" i="18"/>
  <c r="BD250" i="18"/>
  <c r="BI250" i="18"/>
  <c r="BK250" i="18"/>
  <c r="BM250" i="18"/>
  <c r="BR250" i="18"/>
  <c r="BT250" i="18"/>
  <c r="BV250" i="18"/>
  <c r="CA250" i="18"/>
  <c r="CC250" i="18"/>
  <c r="CE250" i="18"/>
  <c r="CJ250" i="18"/>
  <c r="CL250" i="18"/>
  <c r="CN250" i="18"/>
  <c r="CS250" i="18"/>
  <c r="CU250" i="18"/>
  <c r="CW250" i="18"/>
  <c r="DB250" i="18"/>
  <c r="DD250" i="18"/>
  <c r="DF250" i="18"/>
  <c r="DK250" i="18"/>
  <c r="DM250" i="18"/>
  <c r="DO250" i="18"/>
  <c r="DW250" i="18"/>
  <c r="DX250" i="18"/>
  <c r="J251" i="18"/>
  <c r="EB243" i="18" s="1"/>
  <c r="K251" i="18"/>
  <c r="EC243" i="18" s="1"/>
  <c r="L251" i="18"/>
  <c r="ED243" i="18" s="1"/>
  <c r="M251" i="18"/>
  <c r="EE243" i="18" s="1"/>
  <c r="N251" i="18"/>
  <c r="EF243" i="18" s="1"/>
  <c r="O251" i="18"/>
  <c r="EG243" i="18" s="1"/>
  <c r="P251" i="18"/>
  <c r="EH243" i="18" s="1"/>
  <c r="Q251" i="18"/>
  <c r="EI243" i="18" s="1"/>
  <c r="R251" i="18"/>
  <c r="EJ243" i="18" s="1"/>
  <c r="S251" i="18"/>
  <c r="EK243" i="18" s="1"/>
  <c r="T251" i="18"/>
  <c r="EL243" i="18" s="1"/>
  <c r="U251" i="18"/>
  <c r="EM243" i="18" s="1"/>
  <c r="V251" i="18"/>
  <c r="EN243" i="18" s="1"/>
  <c r="W251" i="18"/>
  <c r="EO243" i="18" s="1"/>
  <c r="X251" i="18"/>
  <c r="EP243" i="18" s="1"/>
  <c r="Y251" i="18"/>
  <c r="EQ243" i="18" s="1"/>
  <c r="Z251" i="18"/>
  <c r="ER243" i="18" s="1"/>
  <c r="AA251" i="18"/>
  <c r="ES243" i="18" s="1"/>
  <c r="AB251" i="18"/>
  <c r="ET243" i="18" s="1"/>
  <c r="AC251" i="18"/>
  <c r="EU243" i="18" s="1"/>
  <c r="AD251" i="18"/>
  <c r="EV243" i="18" s="1"/>
  <c r="AH262" i="18"/>
  <c r="AH266" i="18"/>
  <c r="AJ266" i="18"/>
  <c r="AN266" i="18" s="1"/>
  <c r="AL266" i="18"/>
  <c r="AQ266" i="18"/>
  <c r="AS266" i="18"/>
  <c r="AW266" i="18" s="1"/>
  <c r="AU266" i="18"/>
  <c r="AZ266" i="18"/>
  <c r="BB266" i="18"/>
  <c r="BF266" i="18" s="1"/>
  <c r="BD266" i="18"/>
  <c r="BI266" i="18"/>
  <c r="BK266" i="18"/>
  <c r="BO266" i="18" s="1"/>
  <c r="BM266" i="18"/>
  <c r="BR266" i="18"/>
  <c r="BT266" i="18"/>
  <c r="BX266" i="18" s="1"/>
  <c r="BV266" i="18"/>
  <c r="CA266" i="18"/>
  <c r="CC266" i="18"/>
  <c r="CG266" i="18" s="1"/>
  <c r="CE266" i="18"/>
  <c r="CJ266" i="18"/>
  <c r="CL266" i="18"/>
  <c r="CP266" i="18" s="1"/>
  <c r="CN266" i="18"/>
  <c r="CS266" i="18"/>
  <c r="CU266" i="18"/>
  <c r="CY266" i="18" s="1"/>
  <c r="CW266" i="18"/>
  <c r="DB266" i="18"/>
  <c r="DD266" i="18"/>
  <c r="DH266" i="18" s="1"/>
  <c r="DF266" i="18"/>
  <c r="DK266" i="18"/>
  <c r="DM266" i="18"/>
  <c r="DQ266" i="18" s="1"/>
  <c r="DO266" i="18"/>
  <c r="DW266" i="18"/>
  <c r="DX266" i="18"/>
  <c r="EE266" i="18"/>
  <c r="EF266" i="18"/>
  <c r="EG266" i="18"/>
  <c r="EH266" i="18"/>
  <c r="EI266" i="18"/>
  <c r="EJ266" i="18"/>
  <c r="EK266" i="18"/>
  <c r="EL266" i="18"/>
  <c r="EM266" i="18"/>
  <c r="EN266" i="18"/>
  <c r="EO266" i="18"/>
  <c r="EP266" i="18"/>
  <c r="EQ266" i="18"/>
  <c r="ER266" i="18"/>
  <c r="ES266" i="18"/>
  <c r="ET266" i="18"/>
  <c r="EU266" i="18"/>
  <c r="EV266" i="18"/>
  <c r="EX266" i="18"/>
  <c r="B275" i="18" s="1"/>
  <c r="AH267" i="18"/>
  <c r="AJ267" i="18"/>
  <c r="AN267" i="18" s="1"/>
  <c r="AL267" i="18"/>
  <c r="AQ267" i="18"/>
  <c r="AS267" i="18"/>
  <c r="AU267" i="18"/>
  <c r="AW267" i="18"/>
  <c r="AZ267" i="18"/>
  <c r="BB267" i="18"/>
  <c r="BF267" i="18" s="1"/>
  <c r="BD267" i="18"/>
  <c r="BI267" i="18"/>
  <c r="BK267" i="18"/>
  <c r="BO267" i="18" s="1"/>
  <c r="BM267" i="18"/>
  <c r="BR267" i="18"/>
  <c r="BT267" i="18"/>
  <c r="BX267" i="18" s="1"/>
  <c r="BV267" i="18"/>
  <c r="CA267" i="18"/>
  <c r="CC267" i="18"/>
  <c r="CG267" i="18" s="1"/>
  <c r="CE267" i="18"/>
  <c r="CJ267" i="18"/>
  <c r="CL267" i="18"/>
  <c r="CP267" i="18" s="1"/>
  <c r="CN267" i="18"/>
  <c r="CS267" i="18"/>
  <c r="CU267" i="18"/>
  <c r="CY267" i="18" s="1"/>
  <c r="CW267" i="18"/>
  <c r="DB267" i="18"/>
  <c r="DD267" i="18"/>
  <c r="DH267" i="18" s="1"/>
  <c r="DF267" i="18"/>
  <c r="DK267" i="18"/>
  <c r="DM267" i="18"/>
  <c r="DQ267" i="18" s="1"/>
  <c r="DO267" i="18"/>
  <c r="DX267" i="18"/>
  <c r="AH268" i="18"/>
  <c r="AJ268" i="18"/>
  <c r="AN268" i="18" s="1"/>
  <c r="AL268" i="18"/>
  <c r="AQ268" i="18"/>
  <c r="AS268" i="18"/>
  <c r="AU268" i="18"/>
  <c r="AW268" i="18" s="1"/>
  <c r="AZ268" i="18"/>
  <c r="BB268" i="18"/>
  <c r="BF268" i="18" s="1"/>
  <c r="BD268" i="18"/>
  <c r="BI268" i="18"/>
  <c r="BK268" i="18"/>
  <c r="BO268" i="18" s="1"/>
  <c r="BM268" i="18"/>
  <c r="BR268" i="18"/>
  <c r="BT268" i="18"/>
  <c r="BX268" i="18" s="1"/>
  <c r="BV268" i="18"/>
  <c r="CA268" i="18"/>
  <c r="CC268" i="18"/>
  <c r="CG268" i="18" s="1"/>
  <c r="CE268" i="18"/>
  <c r="CJ268" i="18"/>
  <c r="CL268" i="18"/>
  <c r="CP268" i="18" s="1"/>
  <c r="CN268" i="18"/>
  <c r="CS268" i="18"/>
  <c r="CU268" i="18"/>
  <c r="CY268" i="18" s="1"/>
  <c r="CW268" i="18"/>
  <c r="DB268" i="18"/>
  <c r="DD268" i="18"/>
  <c r="DH268" i="18" s="1"/>
  <c r="DF268" i="18"/>
  <c r="DK268" i="18"/>
  <c r="DM268" i="18"/>
  <c r="DO268" i="18"/>
  <c r="DX268" i="18"/>
  <c r="J269" i="18"/>
  <c r="EB267" i="18" s="1"/>
  <c r="K269" i="18"/>
  <c r="EC267" i="18" s="1"/>
  <c r="L269" i="18"/>
  <c r="ED267" i="18" s="1"/>
  <c r="M269" i="18"/>
  <c r="EE267" i="18" s="1"/>
  <c r="N269" i="18"/>
  <c r="EF267" i="18" s="1"/>
  <c r="O269" i="18"/>
  <c r="EG267" i="18" s="1"/>
  <c r="P269" i="18"/>
  <c r="EH267" i="18" s="1"/>
  <c r="Q269" i="18"/>
  <c r="EI267" i="18" s="1"/>
  <c r="R269" i="18"/>
  <c r="EJ267" i="18" s="1"/>
  <c r="S269" i="18"/>
  <c r="EK267" i="18" s="1"/>
  <c r="T269" i="18"/>
  <c r="EL267" i="18" s="1"/>
  <c r="U269" i="18"/>
  <c r="EM267" i="18" s="1"/>
  <c r="V269" i="18"/>
  <c r="EN267" i="18" s="1"/>
  <c r="W269" i="18"/>
  <c r="EO267" i="18" s="1"/>
  <c r="X269" i="18"/>
  <c r="EP267" i="18" s="1"/>
  <c r="Y269" i="18"/>
  <c r="EQ267" i="18" s="1"/>
  <c r="Z269" i="18"/>
  <c r="ER267" i="18" s="1"/>
  <c r="AA269" i="18"/>
  <c r="ES267" i="18" s="1"/>
  <c r="AB269" i="18"/>
  <c r="ET267" i="18" s="1"/>
  <c r="AC269" i="18"/>
  <c r="EU267" i="18" s="1"/>
  <c r="AD269" i="18"/>
  <c r="EV267" i="18" s="1"/>
  <c r="AH280" i="18"/>
  <c r="B318" i="18" s="1"/>
  <c r="AH284" i="18"/>
  <c r="AJ284" i="18"/>
  <c r="AL284" i="18"/>
  <c r="AQ284" i="18"/>
  <c r="AS284" i="18"/>
  <c r="AU284" i="18"/>
  <c r="AZ284" i="18"/>
  <c r="BB284" i="18"/>
  <c r="BD284" i="18"/>
  <c r="BI284" i="18"/>
  <c r="BK284" i="18"/>
  <c r="BM284" i="18"/>
  <c r="BR284" i="18"/>
  <c r="BT284" i="18"/>
  <c r="BV284" i="18"/>
  <c r="CA284" i="18"/>
  <c r="CC284" i="18"/>
  <c r="CE284" i="18"/>
  <c r="CJ284" i="18"/>
  <c r="CL284" i="18"/>
  <c r="CN284" i="18"/>
  <c r="CS284" i="18"/>
  <c r="CU284" i="18"/>
  <c r="CW284" i="18"/>
  <c r="DB284" i="18"/>
  <c r="DD284" i="18"/>
  <c r="DF284" i="18"/>
  <c r="DK284" i="18"/>
  <c r="DM284" i="18"/>
  <c r="DO284" i="18"/>
  <c r="DW284" i="18"/>
  <c r="DX284" i="18"/>
  <c r="EE284" i="18"/>
  <c r="EF284" i="18"/>
  <c r="EG284" i="18"/>
  <c r="EH284" i="18"/>
  <c r="EI284" i="18"/>
  <c r="EJ284" i="18"/>
  <c r="EK284" i="18"/>
  <c r="EL284" i="18"/>
  <c r="EM284" i="18"/>
  <c r="EN284" i="18"/>
  <c r="EO284" i="18"/>
  <c r="EP284" i="18"/>
  <c r="EQ284" i="18"/>
  <c r="ER284" i="18"/>
  <c r="ES284" i="18"/>
  <c r="ET284" i="18"/>
  <c r="EU284" i="18"/>
  <c r="EV284" i="18"/>
  <c r="AH285" i="18"/>
  <c r="AJ285" i="18"/>
  <c r="AL285" i="18"/>
  <c r="AQ285" i="18"/>
  <c r="AS285" i="18"/>
  <c r="AU285" i="18"/>
  <c r="AZ285" i="18"/>
  <c r="BB285" i="18"/>
  <c r="BD285" i="18"/>
  <c r="BI285" i="18"/>
  <c r="BK285" i="18"/>
  <c r="BM285" i="18"/>
  <c r="BR285" i="18"/>
  <c r="BT285" i="18"/>
  <c r="BV285" i="18"/>
  <c r="CA285" i="18"/>
  <c r="CC285" i="18"/>
  <c r="CE285" i="18"/>
  <c r="CJ285" i="18"/>
  <c r="CL285" i="18"/>
  <c r="CN285" i="18"/>
  <c r="CS285" i="18"/>
  <c r="CU285" i="18"/>
  <c r="CW285" i="18"/>
  <c r="DB285" i="18"/>
  <c r="DD285" i="18"/>
  <c r="DF285" i="18"/>
  <c r="DK285" i="18"/>
  <c r="DM285" i="18"/>
  <c r="DO285" i="18"/>
  <c r="DW285" i="18"/>
  <c r="DX285" i="18"/>
  <c r="AH286" i="18"/>
  <c r="AJ286" i="18"/>
  <c r="AL286" i="18"/>
  <c r="AQ286" i="18"/>
  <c r="AS286" i="18"/>
  <c r="AU286" i="18"/>
  <c r="AZ286" i="18"/>
  <c r="BB286" i="18"/>
  <c r="BD286" i="18"/>
  <c r="BI286" i="18"/>
  <c r="BK286" i="18"/>
  <c r="BM286" i="18"/>
  <c r="BR286" i="18"/>
  <c r="BT286" i="18"/>
  <c r="BV286" i="18"/>
  <c r="CA286" i="18"/>
  <c r="CC286" i="18"/>
  <c r="CE286" i="18"/>
  <c r="CJ286" i="18"/>
  <c r="CL286" i="18"/>
  <c r="CN286" i="18"/>
  <c r="CS286" i="18"/>
  <c r="CU286" i="18"/>
  <c r="CW286" i="18"/>
  <c r="DB286" i="18"/>
  <c r="DD286" i="18"/>
  <c r="DF286" i="18"/>
  <c r="DK286" i="18"/>
  <c r="DM286" i="18"/>
  <c r="DO286" i="18"/>
  <c r="DW286" i="18"/>
  <c r="DX286" i="18"/>
  <c r="AH287" i="18"/>
  <c r="AJ287" i="18"/>
  <c r="AL287" i="18"/>
  <c r="AN287" i="18" s="1"/>
  <c r="AQ287" i="18"/>
  <c r="AS287" i="18"/>
  <c r="AU287" i="18"/>
  <c r="AZ287" i="18"/>
  <c r="BB287" i="18"/>
  <c r="BD287" i="18"/>
  <c r="BI287" i="18"/>
  <c r="BK287" i="18"/>
  <c r="BM287" i="18"/>
  <c r="BR287" i="18"/>
  <c r="BT287" i="18"/>
  <c r="BV287" i="18"/>
  <c r="CA287" i="18"/>
  <c r="CC287" i="18"/>
  <c r="CE287" i="18"/>
  <c r="CJ287" i="18"/>
  <c r="CL287" i="18"/>
  <c r="CN287" i="18"/>
  <c r="CS287" i="18"/>
  <c r="CU287" i="18"/>
  <c r="CW287" i="18"/>
  <c r="DB287" i="18"/>
  <c r="DD287" i="18"/>
  <c r="DF287" i="18"/>
  <c r="DK287" i="18"/>
  <c r="DM287" i="18"/>
  <c r="DO287" i="18"/>
  <c r="DW287" i="18"/>
  <c r="DX287" i="18"/>
  <c r="AH288" i="18"/>
  <c r="AJ288" i="18"/>
  <c r="AL288" i="18"/>
  <c r="AQ288" i="18"/>
  <c r="AS288" i="18"/>
  <c r="AU288" i="18"/>
  <c r="AW288" i="18" s="1"/>
  <c r="AZ288" i="18"/>
  <c r="BB288" i="18"/>
  <c r="BD288" i="18"/>
  <c r="BF288" i="18" s="1"/>
  <c r="BI288" i="18"/>
  <c r="BK288" i="18"/>
  <c r="BM288" i="18"/>
  <c r="BO288" i="18" s="1"/>
  <c r="BR288" i="18"/>
  <c r="BT288" i="18"/>
  <c r="BV288" i="18"/>
  <c r="CA288" i="18"/>
  <c r="CC288" i="18"/>
  <c r="CE288" i="18"/>
  <c r="CJ288" i="18"/>
  <c r="CL288" i="18"/>
  <c r="CN288" i="18"/>
  <c r="CS288" i="18"/>
  <c r="CU288" i="18"/>
  <c r="CW288" i="18"/>
  <c r="DB288" i="18"/>
  <c r="DD288" i="18"/>
  <c r="DF288" i="18"/>
  <c r="DK288" i="18"/>
  <c r="DM288" i="18"/>
  <c r="DO288" i="18"/>
  <c r="DW288" i="18"/>
  <c r="DX288" i="18"/>
  <c r="AH289" i="18"/>
  <c r="AJ289" i="18"/>
  <c r="AL289" i="18"/>
  <c r="AQ289" i="18"/>
  <c r="AS289" i="18"/>
  <c r="AU289" i="18"/>
  <c r="AZ289" i="18"/>
  <c r="BB289" i="18"/>
  <c r="BD289" i="18"/>
  <c r="BI289" i="18"/>
  <c r="BK289" i="18"/>
  <c r="BM289" i="18"/>
  <c r="BR289" i="18"/>
  <c r="BT289" i="18"/>
  <c r="BV289" i="18"/>
  <c r="CA289" i="18"/>
  <c r="CC289" i="18"/>
  <c r="CE289" i="18"/>
  <c r="CJ289" i="18"/>
  <c r="CL289" i="18"/>
  <c r="CN289" i="18"/>
  <c r="CS289" i="18"/>
  <c r="CU289" i="18"/>
  <c r="CW289" i="18"/>
  <c r="DB289" i="18"/>
  <c r="DD289" i="18"/>
  <c r="DF289" i="18"/>
  <c r="DK289" i="18"/>
  <c r="DM289" i="18"/>
  <c r="DO289" i="18"/>
  <c r="DW289" i="18"/>
  <c r="DX289" i="18"/>
  <c r="AH290" i="18"/>
  <c r="AJ290" i="18"/>
  <c r="AL290" i="18"/>
  <c r="AQ290" i="18"/>
  <c r="AS290" i="18"/>
  <c r="AU290" i="18"/>
  <c r="AW290" i="18"/>
  <c r="AZ290" i="18"/>
  <c r="BB290" i="18"/>
  <c r="BD290" i="18"/>
  <c r="BI290" i="18"/>
  <c r="BK290" i="18"/>
  <c r="BM290" i="18"/>
  <c r="BR290" i="18"/>
  <c r="BT290" i="18"/>
  <c r="BV290" i="18"/>
  <c r="CA290" i="18"/>
  <c r="CC290" i="18"/>
  <c r="CE290" i="18"/>
  <c r="CJ290" i="18"/>
  <c r="CL290" i="18"/>
  <c r="CN290" i="18"/>
  <c r="CS290" i="18"/>
  <c r="CU290" i="18"/>
  <c r="CW290" i="18"/>
  <c r="DB290" i="18"/>
  <c r="DD290" i="18"/>
  <c r="DF290" i="18"/>
  <c r="DK290" i="18"/>
  <c r="DM290" i="18"/>
  <c r="DO290" i="18"/>
  <c r="DW290" i="18"/>
  <c r="DX290" i="18"/>
  <c r="AH291" i="18"/>
  <c r="AJ291" i="18"/>
  <c r="AL291" i="18"/>
  <c r="AQ291" i="18"/>
  <c r="AS291" i="18"/>
  <c r="AU291" i="18"/>
  <c r="AZ291" i="18"/>
  <c r="BB291" i="18"/>
  <c r="BD291" i="18"/>
  <c r="BI291" i="18"/>
  <c r="BK291" i="18"/>
  <c r="BM291" i="18"/>
  <c r="BR291" i="18"/>
  <c r="BT291" i="18"/>
  <c r="BV291" i="18"/>
  <c r="CA291" i="18"/>
  <c r="CC291" i="18"/>
  <c r="CE291" i="18"/>
  <c r="CJ291" i="18"/>
  <c r="CL291" i="18"/>
  <c r="CN291" i="18"/>
  <c r="CS291" i="18"/>
  <c r="CU291" i="18"/>
  <c r="CW291" i="18"/>
  <c r="DB291" i="18"/>
  <c r="DD291" i="18"/>
  <c r="DF291" i="18"/>
  <c r="DK291" i="18"/>
  <c r="DM291" i="18"/>
  <c r="DO291" i="18"/>
  <c r="DW291" i="18"/>
  <c r="DX291" i="18"/>
  <c r="AH292" i="18"/>
  <c r="AJ292" i="18"/>
  <c r="AL292" i="18"/>
  <c r="AQ292" i="18"/>
  <c r="AS292" i="18"/>
  <c r="AU292" i="18"/>
  <c r="AZ292" i="18"/>
  <c r="BB292" i="18"/>
  <c r="BD292" i="18"/>
  <c r="BI292" i="18"/>
  <c r="BK292" i="18"/>
  <c r="BM292" i="18"/>
  <c r="BR292" i="18"/>
  <c r="BT292" i="18"/>
  <c r="BV292" i="18"/>
  <c r="CA292" i="18"/>
  <c r="CC292" i="18"/>
  <c r="CE292" i="18"/>
  <c r="CJ292" i="18"/>
  <c r="CL292" i="18"/>
  <c r="CN292" i="18"/>
  <c r="CS292" i="18"/>
  <c r="CU292" i="18"/>
  <c r="CW292" i="18"/>
  <c r="DB292" i="18"/>
  <c r="DD292" i="18"/>
  <c r="DF292" i="18"/>
  <c r="DK292" i="18"/>
  <c r="DM292" i="18"/>
  <c r="DO292" i="18"/>
  <c r="DW292" i="18"/>
  <c r="DX292" i="18"/>
  <c r="AH293" i="18"/>
  <c r="AJ293" i="18"/>
  <c r="AL293" i="18"/>
  <c r="AQ293" i="18"/>
  <c r="AS293" i="18"/>
  <c r="AU293" i="18"/>
  <c r="AZ293" i="18"/>
  <c r="BB293" i="18"/>
  <c r="BD293" i="18"/>
  <c r="BI293" i="18"/>
  <c r="BK293" i="18"/>
  <c r="BM293" i="18"/>
  <c r="BR293" i="18"/>
  <c r="BT293" i="18"/>
  <c r="BV293" i="18"/>
  <c r="CA293" i="18"/>
  <c r="CC293" i="18"/>
  <c r="CE293" i="18"/>
  <c r="CJ293" i="18"/>
  <c r="CL293" i="18"/>
  <c r="CN293" i="18"/>
  <c r="CS293" i="18"/>
  <c r="CU293" i="18"/>
  <c r="CW293" i="18"/>
  <c r="DB293" i="18"/>
  <c r="DD293" i="18"/>
  <c r="DF293" i="18"/>
  <c r="DK293" i="18"/>
  <c r="DM293" i="18"/>
  <c r="DO293" i="18"/>
  <c r="DW293" i="18"/>
  <c r="DX293" i="18"/>
  <c r="AH294" i="18"/>
  <c r="AJ294" i="18"/>
  <c r="AL294" i="18"/>
  <c r="AQ294" i="18"/>
  <c r="AS294" i="18"/>
  <c r="AU294" i="18"/>
  <c r="AZ294" i="18"/>
  <c r="BB294" i="18"/>
  <c r="BD294" i="18"/>
  <c r="BI294" i="18"/>
  <c r="BK294" i="18"/>
  <c r="BM294" i="18"/>
  <c r="BR294" i="18"/>
  <c r="BT294" i="18"/>
  <c r="BV294" i="18"/>
  <c r="CA294" i="18"/>
  <c r="CC294" i="18"/>
  <c r="CE294" i="18"/>
  <c r="CJ294" i="18"/>
  <c r="CL294" i="18"/>
  <c r="CN294" i="18"/>
  <c r="CS294" i="18"/>
  <c r="CU294" i="18"/>
  <c r="CW294" i="18"/>
  <c r="DB294" i="18"/>
  <c r="DD294" i="18"/>
  <c r="DF294" i="18"/>
  <c r="DK294" i="18"/>
  <c r="DM294" i="18"/>
  <c r="DO294" i="18"/>
  <c r="DW294" i="18"/>
  <c r="DX294" i="18"/>
  <c r="AH295" i="18"/>
  <c r="AJ295" i="18"/>
  <c r="AL295" i="18"/>
  <c r="AQ295" i="18"/>
  <c r="AS295" i="18"/>
  <c r="AU295" i="18"/>
  <c r="AZ295" i="18"/>
  <c r="BB295" i="18"/>
  <c r="BD295" i="18"/>
  <c r="BI295" i="18"/>
  <c r="BK295" i="18"/>
  <c r="BM295" i="18"/>
  <c r="BR295" i="18"/>
  <c r="BT295" i="18"/>
  <c r="BV295" i="18"/>
  <c r="CA295" i="18"/>
  <c r="CC295" i="18"/>
  <c r="CE295" i="18"/>
  <c r="CJ295" i="18"/>
  <c r="CL295" i="18"/>
  <c r="CN295" i="18"/>
  <c r="CS295" i="18"/>
  <c r="CU295" i="18"/>
  <c r="CW295" i="18"/>
  <c r="DB295" i="18"/>
  <c r="DD295" i="18"/>
  <c r="DF295" i="18"/>
  <c r="DK295" i="18"/>
  <c r="DM295" i="18"/>
  <c r="DO295" i="18"/>
  <c r="DW295" i="18"/>
  <c r="DX295" i="18"/>
  <c r="AH296" i="18"/>
  <c r="AJ296" i="18"/>
  <c r="AL296" i="18"/>
  <c r="AQ296" i="18"/>
  <c r="AS296" i="18"/>
  <c r="AU296" i="18"/>
  <c r="AZ296" i="18"/>
  <c r="BB296" i="18"/>
  <c r="BD296" i="18"/>
  <c r="BI296" i="18"/>
  <c r="BK296" i="18"/>
  <c r="BM296" i="18"/>
  <c r="BR296" i="18"/>
  <c r="BT296" i="18"/>
  <c r="BV296" i="18"/>
  <c r="CA296" i="18"/>
  <c r="CC296" i="18"/>
  <c r="CE296" i="18"/>
  <c r="CJ296" i="18"/>
  <c r="CL296" i="18"/>
  <c r="CN296" i="18"/>
  <c r="CS296" i="18"/>
  <c r="CU296" i="18"/>
  <c r="CW296" i="18"/>
  <c r="DB296" i="18"/>
  <c r="DD296" i="18"/>
  <c r="DF296" i="18"/>
  <c r="DK296" i="18"/>
  <c r="DM296" i="18"/>
  <c r="DO296" i="18"/>
  <c r="DW296" i="18"/>
  <c r="DX296" i="18"/>
  <c r="AH297" i="18"/>
  <c r="AJ297" i="18"/>
  <c r="AL297" i="18"/>
  <c r="AQ297" i="18"/>
  <c r="AS297" i="18"/>
  <c r="AU297" i="18"/>
  <c r="AZ297" i="18"/>
  <c r="BB297" i="18"/>
  <c r="BD297" i="18"/>
  <c r="BI297" i="18"/>
  <c r="BK297" i="18"/>
  <c r="BM297" i="18"/>
  <c r="BR297" i="18"/>
  <c r="BT297" i="18"/>
  <c r="BV297" i="18"/>
  <c r="CA297" i="18"/>
  <c r="CC297" i="18"/>
  <c r="CE297" i="18"/>
  <c r="CJ297" i="18"/>
  <c r="CL297" i="18"/>
  <c r="CN297" i="18"/>
  <c r="CS297" i="18"/>
  <c r="CU297" i="18"/>
  <c r="CW297" i="18"/>
  <c r="DB297" i="18"/>
  <c r="DD297" i="18"/>
  <c r="DF297" i="18"/>
  <c r="DK297" i="18"/>
  <c r="DM297" i="18"/>
  <c r="DO297" i="18"/>
  <c r="DW297" i="18"/>
  <c r="DX297" i="18"/>
  <c r="AH298" i="18"/>
  <c r="AJ298" i="18"/>
  <c r="AL298" i="18"/>
  <c r="AQ298" i="18"/>
  <c r="AS298" i="18"/>
  <c r="AU298" i="18"/>
  <c r="AZ298" i="18"/>
  <c r="BB298" i="18"/>
  <c r="BD298" i="18"/>
  <c r="BI298" i="18"/>
  <c r="BK298" i="18"/>
  <c r="BM298" i="18"/>
  <c r="BR298" i="18"/>
  <c r="BT298" i="18"/>
  <c r="BV298" i="18"/>
  <c r="CA298" i="18"/>
  <c r="CC298" i="18"/>
  <c r="CE298" i="18"/>
  <c r="CJ298" i="18"/>
  <c r="CL298" i="18"/>
  <c r="CN298" i="18"/>
  <c r="CS298" i="18"/>
  <c r="CU298" i="18"/>
  <c r="CW298" i="18"/>
  <c r="DB298" i="18"/>
  <c r="DD298" i="18"/>
  <c r="DF298" i="18"/>
  <c r="DK298" i="18"/>
  <c r="DM298" i="18"/>
  <c r="DO298" i="18"/>
  <c r="DW298" i="18"/>
  <c r="DX298" i="18"/>
  <c r="AH299" i="18"/>
  <c r="AJ299" i="18"/>
  <c r="AL299" i="18"/>
  <c r="AQ299" i="18"/>
  <c r="AS299" i="18"/>
  <c r="AU299" i="18"/>
  <c r="AZ299" i="18"/>
  <c r="BB299" i="18"/>
  <c r="BD299" i="18"/>
  <c r="BI299" i="18"/>
  <c r="BK299" i="18"/>
  <c r="BM299" i="18"/>
  <c r="BR299" i="18"/>
  <c r="BT299" i="18"/>
  <c r="BV299" i="18"/>
  <c r="CA299" i="18"/>
  <c r="CC299" i="18"/>
  <c r="CE299" i="18"/>
  <c r="CJ299" i="18"/>
  <c r="CL299" i="18"/>
  <c r="CN299" i="18"/>
  <c r="CS299" i="18"/>
  <c r="CU299" i="18"/>
  <c r="CW299" i="18"/>
  <c r="DB299" i="18"/>
  <c r="DD299" i="18"/>
  <c r="DF299" i="18"/>
  <c r="DK299" i="18"/>
  <c r="DM299" i="18"/>
  <c r="DO299" i="18"/>
  <c r="DW299" i="18"/>
  <c r="DX299" i="18"/>
  <c r="AH300" i="18"/>
  <c r="AJ300" i="18"/>
  <c r="AL300" i="18"/>
  <c r="AQ300" i="18"/>
  <c r="AS300" i="18"/>
  <c r="AU300" i="18"/>
  <c r="AZ300" i="18"/>
  <c r="BB300" i="18"/>
  <c r="BD300" i="18"/>
  <c r="BI300" i="18"/>
  <c r="BK300" i="18"/>
  <c r="BM300" i="18"/>
  <c r="BR300" i="18"/>
  <c r="BT300" i="18"/>
  <c r="BV300" i="18"/>
  <c r="CA300" i="18"/>
  <c r="CC300" i="18"/>
  <c r="CE300" i="18"/>
  <c r="CJ300" i="18"/>
  <c r="CL300" i="18"/>
  <c r="CN300" i="18"/>
  <c r="CS300" i="18"/>
  <c r="CU300" i="18"/>
  <c r="CW300" i="18"/>
  <c r="DB300" i="18"/>
  <c r="DD300" i="18"/>
  <c r="DF300" i="18"/>
  <c r="DK300" i="18"/>
  <c r="DM300" i="18"/>
  <c r="DO300" i="18"/>
  <c r="DW300" i="18"/>
  <c r="DX300" i="18"/>
  <c r="AH301" i="18"/>
  <c r="AJ301" i="18"/>
  <c r="AL301" i="18"/>
  <c r="AQ301" i="18"/>
  <c r="AS301" i="18"/>
  <c r="AU301" i="18"/>
  <c r="AZ301" i="18"/>
  <c r="BB301" i="18"/>
  <c r="BD301" i="18"/>
  <c r="BI301" i="18"/>
  <c r="BK301" i="18"/>
  <c r="BM301" i="18"/>
  <c r="BR301" i="18"/>
  <c r="BT301" i="18"/>
  <c r="BV301" i="18"/>
  <c r="CA301" i="18"/>
  <c r="CC301" i="18"/>
  <c r="CE301" i="18"/>
  <c r="CJ301" i="18"/>
  <c r="CL301" i="18"/>
  <c r="CN301" i="18"/>
  <c r="CS301" i="18"/>
  <c r="CU301" i="18"/>
  <c r="CW301" i="18"/>
  <c r="DB301" i="18"/>
  <c r="DD301" i="18"/>
  <c r="DF301" i="18"/>
  <c r="DK301" i="18"/>
  <c r="DM301" i="18"/>
  <c r="DO301" i="18"/>
  <c r="DW301" i="18"/>
  <c r="DX301" i="18"/>
  <c r="AH302" i="18"/>
  <c r="AJ302" i="18"/>
  <c r="AL302" i="18"/>
  <c r="AQ302" i="18"/>
  <c r="AS302" i="18"/>
  <c r="AU302" i="18"/>
  <c r="AZ302" i="18"/>
  <c r="BB302" i="18"/>
  <c r="BD302" i="18"/>
  <c r="BI302" i="18"/>
  <c r="BK302" i="18"/>
  <c r="BM302" i="18"/>
  <c r="BR302" i="18"/>
  <c r="BT302" i="18"/>
  <c r="BV302" i="18"/>
  <c r="CA302" i="18"/>
  <c r="CC302" i="18"/>
  <c r="CE302" i="18"/>
  <c r="CJ302" i="18"/>
  <c r="CL302" i="18"/>
  <c r="CN302" i="18"/>
  <c r="CS302" i="18"/>
  <c r="CU302" i="18"/>
  <c r="CW302" i="18"/>
  <c r="DB302" i="18"/>
  <c r="DD302" i="18"/>
  <c r="DF302" i="18"/>
  <c r="DK302" i="18"/>
  <c r="DM302" i="18"/>
  <c r="DO302" i="18"/>
  <c r="DW302" i="18"/>
  <c r="DX302" i="18"/>
  <c r="AH303" i="18"/>
  <c r="AJ303" i="18"/>
  <c r="AL303" i="18"/>
  <c r="AQ303" i="18"/>
  <c r="AS303" i="18"/>
  <c r="AU303" i="18"/>
  <c r="AW303" i="18"/>
  <c r="AZ303" i="18"/>
  <c r="BB303" i="18"/>
  <c r="BD303" i="18"/>
  <c r="BF303" i="18"/>
  <c r="BI303" i="18"/>
  <c r="BK303" i="18"/>
  <c r="BM303" i="18"/>
  <c r="BO303" i="18"/>
  <c r="BR303" i="18"/>
  <c r="BT303" i="18"/>
  <c r="BV303" i="18"/>
  <c r="BX303" i="18"/>
  <c r="CA303" i="18"/>
  <c r="CC303" i="18"/>
  <c r="CE303" i="18"/>
  <c r="CG303" i="18"/>
  <c r="CJ303" i="18"/>
  <c r="CL303" i="18"/>
  <c r="CN303" i="18"/>
  <c r="CP303" i="18"/>
  <c r="CS303" i="18"/>
  <c r="CU303" i="18"/>
  <c r="CW303" i="18"/>
  <c r="CY303" i="18"/>
  <c r="DB303" i="18"/>
  <c r="DD303" i="18"/>
  <c r="DF303" i="18"/>
  <c r="DH303" i="18"/>
  <c r="DK303" i="18"/>
  <c r="DM303" i="18"/>
  <c r="DO303" i="18"/>
  <c r="DW303" i="18"/>
  <c r="DX303" i="18"/>
  <c r="AH304" i="18"/>
  <c r="AJ304" i="18"/>
  <c r="AL304" i="18"/>
  <c r="AQ304" i="18"/>
  <c r="AS304" i="18"/>
  <c r="AU304" i="18"/>
  <c r="AW304" i="18" s="1"/>
  <c r="AZ304" i="18"/>
  <c r="BB304" i="18"/>
  <c r="BD304" i="18"/>
  <c r="BI304" i="18"/>
  <c r="BK304" i="18"/>
  <c r="BM304" i="18"/>
  <c r="BR304" i="18"/>
  <c r="BT304" i="18"/>
  <c r="BV304" i="18"/>
  <c r="CA304" i="18"/>
  <c r="CC304" i="18"/>
  <c r="CE304" i="18"/>
  <c r="CJ304" i="18"/>
  <c r="CL304" i="18"/>
  <c r="CN304" i="18"/>
  <c r="CS304" i="18"/>
  <c r="CU304" i="18"/>
  <c r="CW304" i="18"/>
  <c r="DB304" i="18"/>
  <c r="DD304" i="18"/>
  <c r="DF304" i="18"/>
  <c r="DK304" i="18"/>
  <c r="DM304" i="18"/>
  <c r="DO304" i="18"/>
  <c r="DW304" i="18"/>
  <c r="DX304" i="18"/>
  <c r="AH305" i="18"/>
  <c r="AJ305" i="18"/>
  <c r="AL305" i="18"/>
  <c r="AQ305" i="18"/>
  <c r="AS305" i="18"/>
  <c r="AU305" i="18"/>
  <c r="AZ305" i="18"/>
  <c r="BB305" i="18"/>
  <c r="BD305" i="18"/>
  <c r="BI305" i="18"/>
  <c r="BK305" i="18"/>
  <c r="BM305" i="18"/>
  <c r="BR305" i="18"/>
  <c r="BT305" i="18"/>
  <c r="BV305" i="18"/>
  <c r="CA305" i="18"/>
  <c r="CC305" i="18"/>
  <c r="CE305" i="18"/>
  <c r="CJ305" i="18"/>
  <c r="CL305" i="18"/>
  <c r="CN305" i="18"/>
  <c r="CS305" i="18"/>
  <c r="CU305" i="18"/>
  <c r="CW305" i="18"/>
  <c r="DB305" i="18"/>
  <c r="DD305" i="18"/>
  <c r="DF305" i="18"/>
  <c r="DK305" i="18"/>
  <c r="DM305" i="18"/>
  <c r="DO305" i="18"/>
  <c r="DW305" i="18"/>
  <c r="DX305" i="18"/>
  <c r="AH306" i="18"/>
  <c r="AJ306" i="18"/>
  <c r="AL306" i="18"/>
  <c r="AQ306" i="18"/>
  <c r="AS306" i="18"/>
  <c r="AU306" i="18"/>
  <c r="AZ306" i="18"/>
  <c r="BB306" i="18"/>
  <c r="BD306" i="18"/>
  <c r="BI306" i="18"/>
  <c r="BK306" i="18"/>
  <c r="BM306" i="18"/>
  <c r="BR306" i="18"/>
  <c r="BT306" i="18"/>
  <c r="BV306" i="18"/>
  <c r="CA306" i="18"/>
  <c r="CC306" i="18"/>
  <c r="CE306" i="18"/>
  <c r="CJ306" i="18"/>
  <c r="CL306" i="18"/>
  <c r="CN306" i="18"/>
  <c r="CS306" i="18"/>
  <c r="CU306" i="18"/>
  <c r="CW306" i="18"/>
  <c r="DB306" i="18"/>
  <c r="DD306" i="18"/>
  <c r="DF306" i="18"/>
  <c r="DK306" i="18"/>
  <c r="DM306" i="18"/>
  <c r="DO306" i="18"/>
  <c r="DW306" i="18"/>
  <c r="DX306" i="18"/>
  <c r="AH307" i="18"/>
  <c r="AJ307" i="18"/>
  <c r="AL307" i="18"/>
  <c r="AQ307" i="18"/>
  <c r="AS307" i="18"/>
  <c r="AU307" i="18"/>
  <c r="AZ307" i="18"/>
  <c r="BB307" i="18"/>
  <c r="BD307" i="18"/>
  <c r="BI307" i="18"/>
  <c r="BK307" i="18"/>
  <c r="BM307" i="18"/>
  <c r="BR307" i="18"/>
  <c r="BT307" i="18"/>
  <c r="BV307" i="18"/>
  <c r="CA307" i="18"/>
  <c r="CC307" i="18"/>
  <c r="CE307" i="18"/>
  <c r="CJ307" i="18"/>
  <c r="CL307" i="18"/>
  <c r="CN307" i="18"/>
  <c r="CS307" i="18"/>
  <c r="CU307" i="18"/>
  <c r="CW307" i="18"/>
  <c r="DB307" i="18"/>
  <c r="DD307" i="18"/>
  <c r="DF307" i="18"/>
  <c r="DK307" i="18"/>
  <c r="DM307" i="18"/>
  <c r="DO307" i="18"/>
  <c r="DW307" i="18"/>
  <c r="DX307" i="18"/>
  <c r="AH308" i="18"/>
  <c r="AJ308" i="18"/>
  <c r="AL308" i="18"/>
  <c r="AQ308" i="18"/>
  <c r="AS308" i="18"/>
  <c r="AU308" i="18"/>
  <c r="AZ308" i="18"/>
  <c r="BB308" i="18"/>
  <c r="BD308" i="18"/>
  <c r="BI308" i="18"/>
  <c r="BK308" i="18"/>
  <c r="BM308" i="18"/>
  <c r="BR308" i="18"/>
  <c r="BT308" i="18"/>
  <c r="BV308" i="18"/>
  <c r="CA308" i="18"/>
  <c r="CC308" i="18"/>
  <c r="CE308" i="18"/>
  <c r="CJ308" i="18"/>
  <c r="CL308" i="18"/>
  <c r="CN308" i="18"/>
  <c r="CS308" i="18"/>
  <c r="CU308" i="18"/>
  <c r="CW308" i="18"/>
  <c r="DB308" i="18"/>
  <c r="DD308" i="18"/>
  <c r="DF308" i="18"/>
  <c r="DK308" i="18"/>
  <c r="DM308" i="18"/>
  <c r="DO308" i="18"/>
  <c r="DW308" i="18"/>
  <c r="DX308" i="18"/>
  <c r="AH309" i="18"/>
  <c r="AJ309" i="18"/>
  <c r="AL309" i="18"/>
  <c r="AQ309" i="18"/>
  <c r="AS309" i="18"/>
  <c r="AU309" i="18"/>
  <c r="AZ309" i="18"/>
  <c r="BB309" i="18"/>
  <c r="BD309" i="18"/>
  <c r="BI309" i="18"/>
  <c r="BK309" i="18"/>
  <c r="BM309" i="18"/>
  <c r="BR309" i="18"/>
  <c r="BT309" i="18"/>
  <c r="BV309" i="18"/>
  <c r="CA309" i="18"/>
  <c r="CC309" i="18"/>
  <c r="CE309" i="18"/>
  <c r="CJ309" i="18"/>
  <c r="CL309" i="18"/>
  <c r="CN309" i="18"/>
  <c r="CS309" i="18"/>
  <c r="CU309" i="18"/>
  <c r="CW309" i="18"/>
  <c r="DB309" i="18"/>
  <c r="DD309" i="18"/>
  <c r="DF309" i="18"/>
  <c r="DK309" i="18"/>
  <c r="DM309" i="18"/>
  <c r="DO309" i="18"/>
  <c r="DW309" i="18"/>
  <c r="DX309" i="18"/>
  <c r="AH310" i="18"/>
  <c r="AJ310" i="18"/>
  <c r="AL310" i="18"/>
  <c r="AQ310" i="18"/>
  <c r="AS310" i="18"/>
  <c r="AU310" i="18"/>
  <c r="AZ310" i="18"/>
  <c r="BB310" i="18"/>
  <c r="BD310" i="18"/>
  <c r="BI310" i="18"/>
  <c r="BK310" i="18"/>
  <c r="BM310" i="18"/>
  <c r="BR310" i="18"/>
  <c r="BT310" i="18"/>
  <c r="BV310" i="18"/>
  <c r="CA310" i="18"/>
  <c r="CC310" i="18"/>
  <c r="CE310" i="18"/>
  <c r="CJ310" i="18"/>
  <c r="CL310" i="18"/>
  <c r="CN310" i="18"/>
  <c r="CS310" i="18"/>
  <c r="CU310" i="18"/>
  <c r="CW310" i="18"/>
  <c r="DB310" i="18"/>
  <c r="DD310" i="18"/>
  <c r="DF310" i="18"/>
  <c r="DK310" i="18"/>
  <c r="DM310" i="18"/>
  <c r="DO310" i="18"/>
  <c r="DW310" i="18"/>
  <c r="DX310" i="18"/>
  <c r="J311" i="18"/>
  <c r="EB285" i="18" s="1"/>
  <c r="K311" i="18"/>
  <c r="EC285" i="18" s="1"/>
  <c r="L311" i="18"/>
  <c r="ED285" i="18" s="1"/>
  <c r="M311" i="18"/>
  <c r="EE285" i="18" s="1"/>
  <c r="N311" i="18"/>
  <c r="EF285" i="18" s="1"/>
  <c r="O311" i="18"/>
  <c r="EG285" i="18" s="1"/>
  <c r="P311" i="18"/>
  <c r="EH285" i="18" s="1"/>
  <c r="Q311" i="18"/>
  <c r="EI285" i="18" s="1"/>
  <c r="R311" i="18"/>
  <c r="EJ285" i="18" s="1"/>
  <c r="S311" i="18"/>
  <c r="EK285" i="18" s="1"/>
  <c r="T311" i="18"/>
  <c r="EL285" i="18" s="1"/>
  <c r="U311" i="18"/>
  <c r="EM285" i="18" s="1"/>
  <c r="V311" i="18"/>
  <c r="EN285" i="18" s="1"/>
  <c r="W311" i="18"/>
  <c r="EO285" i="18" s="1"/>
  <c r="X311" i="18"/>
  <c r="EP285" i="18" s="1"/>
  <c r="Y311" i="18"/>
  <c r="EQ285" i="18" s="1"/>
  <c r="Z311" i="18"/>
  <c r="ER285" i="18" s="1"/>
  <c r="AA311" i="18"/>
  <c r="ES285" i="18" s="1"/>
  <c r="AB311" i="18"/>
  <c r="ET285" i="18" s="1"/>
  <c r="AC311" i="18"/>
  <c r="EU285" i="18" s="1"/>
  <c r="AD311" i="18"/>
  <c r="EV285" i="18" s="1"/>
  <c r="AH322" i="18"/>
  <c r="B348" i="18" s="1"/>
  <c r="AH328" i="18"/>
  <c r="AJ328" i="18"/>
  <c r="AL328" i="18"/>
  <c r="AQ328" i="18"/>
  <c r="AS328" i="18"/>
  <c r="AW328" i="18" s="1"/>
  <c r="AU328" i="18"/>
  <c r="AZ328" i="18"/>
  <c r="BB328" i="18"/>
  <c r="BF328" i="18" s="1"/>
  <c r="BD328" i="18"/>
  <c r="BI328" i="18"/>
  <c r="BK328" i="18"/>
  <c r="BO328" i="18" s="1"/>
  <c r="BM328" i="18"/>
  <c r="BR328" i="18"/>
  <c r="BT328" i="18"/>
  <c r="BX328" i="18" s="1"/>
  <c r="BV328" i="18"/>
  <c r="CA328" i="18"/>
  <c r="CC328" i="18"/>
  <c r="CG328" i="18" s="1"/>
  <c r="CE328" i="18"/>
  <c r="CJ328" i="18"/>
  <c r="CL328" i="18"/>
  <c r="CP328" i="18" s="1"/>
  <c r="CN328" i="18"/>
  <c r="CS328" i="18"/>
  <c r="CU328" i="18"/>
  <c r="CW328" i="18"/>
  <c r="DB328" i="18"/>
  <c r="DD328" i="18"/>
  <c r="DF328" i="18"/>
  <c r="DK328" i="18"/>
  <c r="DM328" i="18"/>
  <c r="DO328" i="18"/>
  <c r="DW328" i="18"/>
  <c r="DX328" i="18"/>
  <c r="EE328" i="18"/>
  <c r="EF328" i="18"/>
  <c r="EG328" i="18"/>
  <c r="EH328" i="18"/>
  <c r="EI328" i="18"/>
  <c r="EJ328" i="18"/>
  <c r="EK328" i="18"/>
  <c r="EL328" i="18"/>
  <c r="EM328" i="18"/>
  <c r="EN328" i="18"/>
  <c r="EO328" i="18"/>
  <c r="EP328" i="18"/>
  <c r="EQ328" i="18"/>
  <c r="ER328" i="18"/>
  <c r="ES328" i="18"/>
  <c r="ET328" i="18"/>
  <c r="EU328" i="18"/>
  <c r="EV328" i="18"/>
  <c r="EX328" i="18"/>
  <c r="FB328" i="18"/>
  <c r="FC328" i="18"/>
  <c r="AH329" i="18"/>
  <c r="AJ329" i="18"/>
  <c r="AL329" i="18"/>
  <c r="AQ329" i="18"/>
  <c r="AS329" i="18"/>
  <c r="AU329" i="18"/>
  <c r="AZ329" i="18"/>
  <c r="BB329" i="18"/>
  <c r="BD329" i="18"/>
  <c r="BI329" i="18"/>
  <c r="BK329" i="18"/>
  <c r="BM329" i="18"/>
  <c r="BR329" i="18"/>
  <c r="BT329" i="18"/>
  <c r="BV329" i="18"/>
  <c r="CA329" i="18"/>
  <c r="CC329" i="18"/>
  <c r="CE329" i="18"/>
  <c r="CJ329" i="18"/>
  <c r="CL329" i="18"/>
  <c r="CN329" i="18"/>
  <c r="CS329" i="18"/>
  <c r="CU329" i="18"/>
  <c r="CW329" i="18"/>
  <c r="DB329" i="18"/>
  <c r="DD329" i="18"/>
  <c r="DF329" i="18"/>
  <c r="DK329" i="18"/>
  <c r="DM329" i="18"/>
  <c r="DO329" i="18"/>
  <c r="DW329" i="18"/>
  <c r="DX329" i="18"/>
  <c r="EX329" i="18"/>
  <c r="AH330" i="18"/>
  <c r="AJ330" i="18"/>
  <c r="AL330" i="18"/>
  <c r="AQ330" i="18"/>
  <c r="AS330" i="18"/>
  <c r="AU330" i="18"/>
  <c r="AZ330" i="18"/>
  <c r="BB330" i="18"/>
  <c r="BD330" i="18"/>
  <c r="BI330" i="18"/>
  <c r="BK330" i="18"/>
  <c r="BM330" i="18"/>
  <c r="BR330" i="18"/>
  <c r="BT330" i="18"/>
  <c r="BV330" i="18"/>
  <c r="CA330" i="18"/>
  <c r="CC330" i="18"/>
  <c r="CE330" i="18"/>
  <c r="CJ330" i="18"/>
  <c r="CL330" i="18"/>
  <c r="CN330" i="18"/>
  <c r="CS330" i="18"/>
  <c r="CU330" i="18"/>
  <c r="CW330" i="18"/>
  <c r="DB330" i="18"/>
  <c r="DD330" i="18"/>
  <c r="DF330" i="18"/>
  <c r="DK330" i="18"/>
  <c r="DM330" i="18"/>
  <c r="DO330" i="18"/>
  <c r="DW330" i="18"/>
  <c r="DX330" i="18"/>
  <c r="EX330" i="18"/>
  <c r="AH331" i="18"/>
  <c r="AJ331" i="18"/>
  <c r="AL331" i="18"/>
  <c r="AQ331" i="18"/>
  <c r="AS331" i="18"/>
  <c r="AU331" i="18"/>
  <c r="AZ331" i="18"/>
  <c r="BB331" i="18"/>
  <c r="BD331" i="18"/>
  <c r="BI331" i="18"/>
  <c r="BK331" i="18"/>
  <c r="BM331" i="18"/>
  <c r="BR331" i="18"/>
  <c r="BT331" i="18"/>
  <c r="BV331" i="18"/>
  <c r="CA331" i="18"/>
  <c r="CC331" i="18"/>
  <c r="CE331" i="18"/>
  <c r="CJ331" i="18"/>
  <c r="CL331" i="18"/>
  <c r="CN331" i="18"/>
  <c r="CS331" i="18"/>
  <c r="CU331" i="18"/>
  <c r="CW331" i="18"/>
  <c r="DB331" i="18"/>
  <c r="DD331" i="18"/>
  <c r="DF331" i="18"/>
  <c r="DK331" i="18"/>
  <c r="DM331" i="18"/>
  <c r="DO331" i="18"/>
  <c r="DW331" i="18"/>
  <c r="DX331" i="18"/>
  <c r="EX331" i="18"/>
  <c r="AH332" i="18"/>
  <c r="AJ332" i="18"/>
  <c r="AL332" i="18"/>
  <c r="AQ332" i="18"/>
  <c r="AS332" i="18"/>
  <c r="AU332" i="18"/>
  <c r="AZ332" i="18"/>
  <c r="BB332" i="18"/>
  <c r="BD332" i="18"/>
  <c r="BI332" i="18"/>
  <c r="BK332" i="18"/>
  <c r="BM332" i="18"/>
  <c r="BR332" i="18"/>
  <c r="BT332" i="18"/>
  <c r="BV332" i="18"/>
  <c r="CA332" i="18"/>
  <c r="CC332" i="18"/>
  <c r="CE332" i="18"/>
  <c r="CJ332" i="18"/>
  <c r="CL332" i="18"/>
  <c r="CN332" i="18"/>
  <c r="CS332" i="18"/>
  <c r="CU332" i="18"/>
  <c r="CW332" i="18"/>
  <c r="DB332" i="18"/>
  <c r="DD332" i="18"/>
  <c r="DF332" i="18"/>
  <c r="DK332" i="18"/>
  <c r="DM332" i="18"/>
  <c r="DO332" i="18"/>
  <c r="DW332" i="18"/>
  <c r="DX332" i="18"/>
  <c r="EX332" i="18"/>
  <c r="AH333" i="18"/>
  <c r="AJ333" i="18"/>
  <c r="AL333" i="18"/>
  <c r="AQ333" i="18"/>
  <c r="AS333" i="18"/>
  <c r="AU333" i="18"/>
  <c r="AZ333" i="18"/>
  <c r="BB333" i="18"/>
  <c r="BD333" i="18"/>
  <c r="BI333" i="18"/>
  <c r="BK333" i="18"/>
  <c r="BM333" i="18"/>
  <c r="BR333" i="18"/>
  <c r="BT333" i="18"/>
  <c r="BV333" i="18"/>
  <c r="CA333" i="18"/>
  <c r="CC333" i="18"/>
  <c r="CE333" i="18"/>
  <c r="CJ333" i="18"/>
  <c r="CL333" i="18"/>
  <c r="CN333" i="18"/>
  <c r="CS333" i="18"/>
  <c r="CU333" i="18"/>
  <c r="CW333" i="18"/>
  <c r="DB333" i="18"/>
  <c r="DD333" i="18"/>
  <c r="DF333" i="18"/>
  <c r="DK333" i="18"/>
  <c r="DM333" i="18"/>
  <c r="DO333" i="18"/>
  <c r="DW333" i="18"/>
  <c r="DX333" i="18"/>
  <c r="EX333" i="18"/>
  <c r="AH334" i="18"/>
  <c r="AJ334" i="18"/>
  <c r="AL334" i="18"/>
  <c r="AQ334" i="18"/>
  <c r="AS334" i="18"/>
  <c r="AU334" i="18"/>
  <c r="AZ334" i="18"/>
  <c r="BB334" i="18"/>
  <c r="BD334" i="18"/>
  <c r="BI334" i="18"/>
  <c r="BK334" i="18"/>
  <c r="BM334" i="18"/>
  <c r="BR334" i="18"/>
  <c r="BT334" i="18"/>
  <c r="BV334" i="18"/>
  <c r="CA334" i="18"/>
  <c r="CC334" i="18"/>
  <c r="CE334" i="18"/>
  <c r="CJ334" i="18"/>
  <c r="CL334" i="18"/>
  <c r="CN334" i="18"/>
  <c r="CS334" i="18"/>
  <c r="CU334" i="18"/>
  <c r="CW334" i="18"/>
  <c r="DB334" i="18"/>
  <c r="DD334" i="18"/>
  <c r="DF334" i="18"/>
  <c r="DK334" i="18"/>
  <c r="DM334" i="18"/>
  <c r="DO334" i="18"/>
  <c r="DW334" i="18"/>
  <c r="DX334" i="18"/>
  <c r="EX334" i="18"/>
  <c r="AH335" i="18"/>
  <c r="AJ335" i="18"/>
  <c r="AL335" i="18"/>
  <c r="AQ335" i="18"/>
  <c r="AS335" i="18"/>
  <c r="AU335" i="18"/>
  <c r="AZ335" i="18"/>
  <c r="BB335" i="18"/>
  <c r="BD335" i="18"/>
  <c r="BI335" i="18"/>
  <c r="BK335" i="18"/>
  <c r="BM335" i="18"/>
  <c r="BR335" i="18"/>
  <c r="BT335" i="18"/>
  <c r="BV335" i="18"/>
  <c r="CA335" i="18"/>
  <c r="CC335" i="18"/>
  <c r="CE335" i="18"/>
  <c r="CJ335" i="18"/>
  <c r="CL335" i="18"/>
  <c r="CN335" i="18"/>
  <c r="CS335" i="18"/>
  <c r="CU335" i="18"/>
  <c r="CW335" i="18"/>
  <c r="DB335" i="18"/>
  <c r="DD335" i="18"/>
  <c r="DF335" i="18"/>
  <c r="DK335" i="18"/>
  <c r="DM335" i="18"/>
  <c r="DO335" i="18"/>
  <c r="DW335" i="18"/>
  <c r="DX335" i="18"/>
  <c r="EX335" i="18"/>
  <c r="AH336" i="18"/>
  <c r="AJ336" i="18"/>
  <c r="AL336" i="18"/>
  <c r="AQ336" i="18"/>
  <c r="AS336" i="18"/>
  <c r="AU336" i="18"/>
  <c r="AZ336" i="18"/>
  <c r="BB336" i="18"/>
  <c r="BD336" i="18"/>
  <c r="BI336" i="18"/>
  <c r="BK336" i="18"/>
  <c r="BM336" i="18"/>
  <c r="BR336" i="18"/>
  <c r="BT336" i="18"/>
  <c r="BV336" i="18"/>
  <c r="CA336" i="18"/>
  <c r="CC336" i="18"/>
  <c r="CE336" i="18"/>
  <c r="CJ336" i="18"/>
  <c r="CL336" i="18"/>
  <c r="CN336" i="18"/>
  <c r="CS336" i="18"/>
  <c r="CU336" i="18"/>
  <c r="CW336" i="18"/>
  <c r="DB336" i="18"/>
  <c r="DD336" i="18"/>
  <c r="DF336" i="18"/>
  <c r="DK336" i="18"/>
  <c r="DM336" i="18"/>
  <c r="DO336" i="18"/>
  <c r="DW336" i="18"/>
  <c r="DX336" i="18"/>
  <c r="EX336" i="18"/>
  <c r="AH337" i="18"/>
  <c r="AJ337" i="18"/>
  <c r="AL337" i="18"/>
  <c r="AQ337" i="18"/>
  <c r="AS337" i="18"/>
  <c r="AU337" i="18"/>
  <c r="AZ337" i="18"/>
  <c r="BB337" i="18"/>
  <c r="BD337" i="18"/>
  <c r="BI337" i="18"/>
  <c r="BK337" i="18"/>
  <c r="BM337" i="18"/>
  <c r="BR337" i="18"/>
  <c r="BT337" i="18"/>
  <c r="BV337" i="18"/>
  <c r="CA337" i="18"/>
  <c r="CC337" i="18"/>
  <c r="CE337" i="18"/>
  <c r="CJ337" i="18"/>
  <c r="CL337" i="18"/>
  <c r="CN337" i="18"/>
  <c r="CS337" i="18"/>
  <c r="CU337" i="18"/>
  <c r="CW337" i="18"/>
  <c r="DB337" i="18"/>
  <c r="DD337" i="18"/>
  <c r="DF337" i="18"/>
  <c r="DK337" i="18"/>
  <c r="DM337" i="18"/>
  <c r="DO337" i="18"/>
  <c r="DW337" i="18"/>
  <c r="DX337" i="18"/>
  <c r="EX337" i="18"/>
  <c r="AH338" i="18"/>
  <c r="AJ338" i="18"/>
  <c r="AL338" i="18"/>
  <c r="AQ338" i="18"/>
  <c r="AS338" i="18"/>
  <c r="AU338" i="18"/>
  <c r="AZ338" i="18"/>
  <c r="BB338" i="18"/>
  <c r="BD338" i="18"/>
  <c r="BI338" i="18"/>
  <c r="BK338" i="18"/>
  <c r="BM338" i="18"/>
  <c r="BR338" i="18"/>
  <c r="BT338" i="18"/>
  <c r="BV338" i="18"/>
  <c r="CA338" i="18"/>
  <c r="CC338" i="18"/>
  <c r="CE338" i="18"/>
  <c r="CJ338" i="18"/>
  <c r="CL338" i="18"/>
  <c r="CN338" i="18"/>
  <c r="CS338" i="18"/>
  <c r="CU338" i="18"/>
  <c r="CW338" i="18"/>
  <c r="DB338" i="18"/>
  <c r="DD338" i="18"/>
  <c r="DF338" i="18"/>
  <c r="DK338" i="18"/>
  <c r="DM338" i="18"/>
  <c r="DO338" i="18"/>
  <c r="DW338" i="18"/>
  <c r="DX338" i="18"/>
  <c r="EX338" i="18"/>
  <c r="AH339" i="18"/>
  <c r="AJ339" i="18"/>
  <c r="AL339" i="18"/>
  <c r="AQ339" i="18"/>
  <c r="AS339" i="18"/>
  <c r="AU339" i="18"/>
  <c r="AZ339" i="18"/>
  <c r="BB339" i="18"/>
  <c r="BD339" i="18"/>
  <c r="BI339" i="18"/>
  <c r="BK339" i="18"/>
  <c r="BM339" i="18"/>
  <c r="BR339" i="18"/>
  <c r="BT339" i="18"/>
  <c r="BV339" i="18"/>
  <c r="CA339" i="18"/>
  <c r="CC339" i="18"/>
  <c r="CE339" i="18"/>
  <c r="CJ339" i="18"/>
  <c r="CL339" i="18"/>
  <c r="CN339" i="18"/>
  <c r="CS339" i="18"/>
  <c r="CU339" i="18"/>
  <c r="CW339" i="18"/>
  <c r="DB339" i="18"/>
  <c r="DD339" i="18"/>
  <c r="DF339" i="18"/>
  <c r="DK339" i="18"/>
  <c r="DM339" i="18"/>
  <c r="DO339" i="18"/>
  <c r="DW339" i="18"/>
  <c r="DX339" i="18"/>
  <c r="EX339" i="18"/>
  <c r="J340" i="18"/>
  <c r="EB329" i="18" s="1"/>
  <c r="K340" i="18"/>
  <c r="EC329" i="18" s="1"/>
  <c r="L340" i="18"/>
  <c r="ED329" i="18" s="1"/>
  <c r="M340" i="18"/>
  <c r="EE329" i="18" s="1"/>
  <c r="N340" i="18"/>
  <c r="EF329" i="18" s="1"/>
  <c r="O340" i="18"/>
  <c r="EG329" i="18" s="1"/>
  <c r="P340" i="18"/>
  <c r="EH329" i="18" s="1"/>
  <c r="Q340" i="18"/>
  <c r="EI329" i="18" s="1"/>
  <c r="R340" i="18"/>
  <c r="EJ329" i="18" s="1"/>
  <c r="S340" i="18"/>
  <c r="EK329" i="18" s="1"/>
  <c r="T340" i="18"/>
  <c r="EL329" i="18" s="1"/>
  <c r="U340" i="18"/>
  <c r="EM329" i="18" s="1"/>
  <c r="V340" i="18"/>
  <c r="EN329" i="18" s="1"/>
  <c r="W340" i="18"/>
  <c r="EO329" i="18" s="1"/>
  <c r="X340" i="18"/>
  <c r="EP329" i="18" s="1"/>
  <c r="Y340" i="18"/>
  <c r="EQ329" i="18" s="1"/>
  <c r="Z340" i="18"/>
  <c r="ER329" i="18" s="1"/>
  <c r="AA340" i="18"/>
  <c r="ES329" i="18" s="1"/>
  <c r="AB340" i="18"/>
  <c r="ET329" i="18" s="1"/>
  <c r="AC340" i="18"/>
  <c r="EU329" i="18" s="1"/>
  <c r="AD340" i="18"/>
  <c r="EV329" i="18" s="1"/>
  <c r="AH359" i="18"/>
  <c r="AJ359" i="18"/>
  <c r="AL359" i="18"/>
  <c r="AQ359" i="18"/>
  <c r="AS359" i="18"/>
  <c r="AU359" i="18"/>
  <c r="AZ359" i="18"/>
  <c r="BB359" i="18"/>
  <c r="BD359" i="18"/>
  <c r="BI359" i="18"/>
  <c r="BK359" i="18"/>
  <c r="BM359" i="18"/>
  <c r="BR359" i="18"/>
  <c r="BT359" i="18"/>
  <c r="BV359" i="18"/>
  <c r="CA359" i="18"/>
  <c r="CC359" i="18"/>
  <c r="CE359" i="18"/>
  <c r="CJ359" i="18"/>
  <c r="CL359" i="18"/>
  <c r="CN359" i="18"/>
  <c r="CS359" i="18"/>
  <c r="CU359" i="18"/>
  <c r="CW359" i="18"/>
  <c r="DB359" i="18"/>
  <c r="DD359" i="18"/>
  <c r="DF359" i="18"/>
  <c r="DK359" i="18"/>
  <c r="DM359" i="18"/>
  <c r="DO359" i="18"/>
  <c r="DW359" i="18"/>
  <c r="DX359" i="18"/>
  <c r="EE359" i="18"/>
  <c r="EF359" i="18"/>
  <c r="EG359" i="18"/>
  <c r="EH359" i="18"/>
  <c r="EI359" i="18"/>
  <c r="EJ359" i="18"/>
  <c r="EK359" i="18"/>
  <c r="EL359" i="18"/>
  <c r="EM359" i="18"/>
  <c r="EN359" i="18"/>
  <c r="EO359" i="18"/>
  <c r="EP359" i="18"/>
  <c r="EQ359" i="18"/>
  <c r="ER359" i="18"/>
  <c r="ES359" i="18"/>
  <c r="ET359" i="18"/>
  <c r="EU359" i="18"/>
  <c r="EV359" i="18"/>
  <c r="EX359" i="18"/>
  <c r="AH360" i="18"/>
  <c r="AJ360" i="18"/>
  <c r="AL360" i="18"/>
  <c r="AQ360" i="18"/>
  <c r="AS360" i="18"/>
  <c r="AU360" i="18"/>
  <c r="AZ360" i="18"/>
  <c r="BB360" i="18"/>
  <c r="BD360" i="18"/>
  <c r="BI360" i="18"/>
  <c r="BK360" i="18"/>
  <c r="BM360" i="18"/>
  <c r="BR360" i="18"/>
  <c r="BT360" i="18"/>
  <c r="BV360" i="18"/>
  <c r="CA360" i="18"/>
  <c r="CC360" i="18"/>
  <c r="CE360" i="18"/>
  <c r="CJ360" i="18"/>
  <c r="CL360" i="18"/>
  <c r="CN360" i="18"/>
  <c r="CS360" i="18"/>
  <c r="CU360" i="18"/>
  <c r="CW360" i="18"/>
  <c r="DB360" i="18"/>
  <c r="DD360" i="18"/>
  <c r="DF360" i="18"/>
  <c r="DK360" i="18"/>
  <c r="DM360" i="18"/>
  <c r="DO360" i="18"/>
  <c r="DW360" i="18"/>
  <c r="DX360" i="18"/>
  <c r="EX360" i="18"/>
  <c r="AH361" i="18"/>
  <c r="AJ361" i="18"/>
  <c r="AL361" i="18"/>
  <c r="AQ361" i="18"/>
  <c r="AS361" i="18"/>
  <c r="AU361" i="18"/>
  <c r="AZ361" i="18"/>
  <c r="BB361" i="18"/>
  <c r="BD361" i="18"/>
  <c r="BI361" i="18"/>
  <c r="BK361" i="18"/>
  <c r="BM361" i="18"/>
  <c r="BR361" i="18"/>
  <c r="BT361" i="18"/>
  <c r="BV361" i="18"/>
  <c r="CA361" i="18"/>
  <c r="CC361" i="18"/>
  <c r="CE361" i="18"/>
  <c r="CJ361" i="18"/>
  <c r="CL361" i="18"/>
  <c r="CN361" i="18"/>
  <c r="CS361" i="18"/>
  <c r="CU361" i="18"/>
  <c r="CW361" i="18"/>
  <c r="DB361" i="18"/>
  <c r="DD361" i="18"/>
  <c r="DF361" i="18"/>
  <c r="DK361" i="18"/>
  <c r="DM361" i="18"/>
  <c r="DO361" i="18"/>
  <c r="DW361" i="18"/>
  <c r="DX361" i="18"/>
  <c r="EX361" i="18"/>
  <c r="AH362" i="18"/>
  <c r="AJ362" i="18"/>
  <c r="AL362" i="18"/>
  <c r="AQ362" i="18"/>
  <c r="AS362" i="18"/>
  <c r="AU362" i="18"/>
  <c r="AZ362" i="18"/>
  <c r="BB362" i="18"/>
  <c r="BD362" i="18"/>
  <c r="BI362" i="18"/>
  <c r="BK362" i="18"/>
  <c r="BM362" i="18"/>
  <c r="BR362" i="18"/>
  <c r="BT362" i="18"/>
  <c r="BV362" i="18"/>
  <c r="CA362" i="18"/>
  <c r="CC362" i="18"/>
  <c r="CE362" i="18"/>
  <c r="CJ362" i="18"/>
  <c r="CL362" i="18"/>
  <c r="CN362" i="18"/>
  <c r="CS362" i="18"/>
  <c r="CU362" i="18"/>
  <c r="CW362" i="18"/>
  <c r="DB362" i="18"/>
  <c r="DD362" i="18"/>
  <c r="DF362" i="18"/>
  <c r="DK362" i="18"/>
  <c r="DM362" i="18"/>
  <c r="DO362" i="18"/>
  <c r="DW362" i="18"/>
  <c r="DX362" i="18"/>
  <c r="EX362" i="18"/>
  <c r="AH363" i="18"/>
  <c r="AJ363" i="18"/>
  <c r="AL363" i="18"/>
  <c r="AQ363" i="18"/>
  <c r="AS363" i="18"/>
  <c r="AU363" i="18"/>
  <c r="AZ363" i="18"/>
  <c r="BB363" i="18"/>
  <c r="BD363" i="18"/>
  <c r="BI363" i="18"/>
  <c r="BK363" i="18"/>
  <c r="BM363" i="18"/>
  <c r="BR363" i="18"/>
  <c r="BT363" i="18"/>
  <c r="BV363" i="18"/>
  <c r="CA363" i="18"/>
  <c r="CC363" i="18"/>
  <c r="CE363" i="18"/>
  <c r="CJ363" i="18"/>
  <c r="CL363" i="18"/>
  <c r="CN363" i="18"/>
  <c r="CS363" i="18"/>
  <c r="CU363" i="18"/>
  <c r="CW363" i="18"/>
  <c r="DB363" i="18"/>
  <c r="DD363" i="18"/>
  <c r="DF363" i="18"/>
  <c r="DK363" i="18"/>
  <c r="DM363" i="18"/>
  <c r="DO363" i="18"/>
  <c r="DW363" i="18"/>
  <c r="DX363" i="18"/>
  <c r="EX363" i="18"/>
  <c r="AH364" i="18"/>
  <c r="AJ364" i="18"/>
  <c r="AL364" i="18"/>
  <c r="AQ364" i="18"/>
  <c r="AS364" i="18"/>
  <c r="AU364" i="18"/>
  <c r="AZ364" i="18"/>
  <c r="BB364" i="18"/>
  <c r="BD364" i="18"/>
  <c r="BI364" i="18"/>
  <c r="BK364" i="18"/>
  <c r="BM364" i="18"/>
  <c r="BR364" i="18"/>
  <c r="BT364" i="18"/>
  <c r="BV364" i="18"/>
  <c r="CA364" i="18"/>
  <c r="CC364" i="18"/>
  <c r="CE364" i="18"/>
  <c r="CJ364" i="18"/>
  <c r="CL364" i="18"/>
  <c r="CN364" i="18"/>
  <c r="CS364" i="18"/>
  <c r="CU364" i="18"/>
  <c r="CW364" i="18"/>
  <c r="DB364" i="18"/>
  <c r="DD364" i="18"/>
  <c r="DF364" i="18"/>
  <c r="DK364" i="18"/>
  <c r="DM364" i="18"/>
  <c r="DO364" i="18"/>
  <c r="DW364" i="18"/>
  <c r="DX364" i="18"/>
  <c r="EX364" i="18"/>
  <c r="AH365" i="18"/>
  <c r="AJ365" i="18"/>
  <c r="AL365" i="18"/>
  <c r="AQ365" i="18"/>
  <c r="AS365" i="18"/>
  <c r="AU365" i="18"/>
  <c r="AZ365" i="18"/>
  <c r="BB365" i="18"/>
  <c r="BD365" i="18"/>
  <c r="BI365" i="18"/>
  <c r="BK365" i="18"/>
  <c r="BM365" i="18"/>
  <c r="BR365" i="18"/>
  <c r="BT365" i="18"/>
  <c r="BV365" i="18"/>
  <c r="CA365" i="18"/>
  <c r="CC365" i="18"/>
  <c r="CE365" i="18"/>
  <c r="CJ365" i="18"/>
  <c r="CL365" i="18"/>
  <c r="CN365" i="18"/>
  <c r="CS365" i="18"/>
  <c r="CU365" i="18"/>
  <c r="CW365" i="18"/>
  <c r="DB365" i="18"/>
  <c r="DD365" i="18"/>
  <c r="DF365" i="18"/>
  <c r="DK365" i="18"/>
  <c r="DM365" i="18"/>
  <c r="DO365" i="18"/>
  <c r="DW365" i="18"/>
  <c r="DX365" i="18"/>
  <c r="EX365" i="18"/>
  <c r="AH366" i="18"/>
  <c r="AJ366" i="18"/>
  <c r="AL366" i="18"/>
  <c r="AQ366" i="18"/>
  <c r="AS366" i="18"/>
  <c r="AU366" i="18"/>
  <c r="AZ366" i="18"/>
  <c r="BB366" i="18"/>
  <c r="BD366" i="18"/>
  <c r="BI366" i="18"/>
  <c r="BK366" i="18"/>
  <c r="BM366" i="18"/>
  <c r="BR366" i="18"/>
  <c r="BT366" i="18"/>
  <c r="BV366" i="18"/>
  <c r="CA366" i="18"/>
  <c r="CC366" i="18"/>
  <c r="CE366" i="18"/>
  <c r="CJ366" i="18"/>
  <c r="CL366" i="18"/>
  <c r="CN366" i="18"/>
  <c r="CS366" i="18"/>
  <c r="CU366" i="18"/>
  <c r="CW366" i="18"/>
  <c r="DB366" i="18"/>
  <c r="DD366" i="18"/>
  <c r="DF366" i="18"/>
  <c r="DK366" i="18"/>
  <c r="DM366" i="18"/>
  <c r="DO366" i="18"/>
  <c r="DW366" i="18"/>
  <c r="DX366" i="18"/>
  <c r="EX366" i="18"/>
  <c r="AH367" i="18"/>
  <c r="AJ367" i="18"/>
  <c r="AL367" i="18"/>
  <c r="AQ367" i="18"/>
  <c r="AS367" i="18"/>
  <c r="AU367" i="18"/>
  <c r="AZ367" i="18"/>
  <c r="BB367" i="18"/>
  <c r="BD367" i="18"/>
  <c r="BI367" i="18"/>
  <c r="BK367" i="18"/>
  <c r="BM367" i="18"/>
  <c r="BR367" i="18"/>
  <c r="BT367" i="18"/>
  <c r="BV367" i="18"/>
  <c r="CA367" i="18"/>
  <c r="CC367" i="18"/>
  <c r="CE367" i="18"/>
  <c r="CJ367" i="18"/>
  <c r="CL367" i="18"/>
  <c r="CN367" i="18"/>
  <c r="CS367" i="18"/>
  <c r="CU367" i="18"/>
  <c r="CW367" i="18"/>
  <c r="DB367" i="18"/>
  <c r="DD367" i="18"/>
  <c r="DF367" i="18"/>
  <c r="DK367" i="18"/>
  <c r="DM367" i="18"/>
  <c r="DO367" i="18"/>
  <c r="DW367" i="18"/>
  <c r="DX367" i="18"/>
  <c r="EX367" i="18"/>
  <c r="AH368" i="18"/>
  <c r="AJ368" i="18"/>
  <c r="AL368" i="18"/>
  <c r="AQ368" i="18"/>
  <c r="AS368" i="18"/>
  <c r="AU368" i="18"/>
  <c r="AZ368" i="18"/>
  <c r="BB368" i="18"/>
  <c r="BD368" i="18"/>
  <c r="BI368" i="18"/>
  <c r="BK368" i="18"/>
  <c r="BM368" i="18"/>
  <c r="BR368" i="18"/>
  <c r="BT368" i="18"/>
  <c r="BV368" i="18"/>
  <c r="CA368" i="18"/>
  <c r="CC368" i="18"/>
  <c r="CE368" i="18"/>
  <c r="CJ368" i="18"/>
  <c r="CL368" i="18"/>
  <c r="CN368" i="18"/>
  <c r="CS368" i="18"/>
  <c r="CU368" i="18"/>
  <c r="CW368" i="18"/>
  <c r="DB368" i="18"/>
  <c r="DD368" i="18"/>
  <c r="DF368" i="18"/>
  <c r="DK368" i="18"/>
  <c r="DM368" i="18"/>
  <c r="DO368" i="18"/>
  <c r="DW368" i="18"/>
  <c r="DX368" i="18"/>
  <c r="EX368" i="18"/>
  <c r="AH369" i="18"/>
  <c r="AJ369" i="18"/>
  <c r="AL369" i="18"/>
  <c r="AQ369" i="18"/>
  <c r="AS369" i="18"/>
  <c r="AU369" i="18"/>
  <c r="AZ369" i="18"/>
  <c r="BB369" i="18"/>
  <c r="BD369" i="18"/>
  <c r="BI369" i="18"/>
  <c r="BK369" i="18"/>
  <c r="BM369" i="18"/>
  <c r="BR369" i="18"/>
  <c r="BT369" i="18"/>
  <c r="BV369" i="18"/>
  <c r="CA369" i="18"/>
  <c r="CC369" i="18"/>
  <c r="CE369" i="18"/>
  <c r="CJ369" i="18"/>
  <c r="CL369" i="18"/>
  <c r="CN369" i="18"/>
  <c r="CS369" i="18"/>
  <c r="CU369" i="18"/>
  <c r="CW369" i="18"/>
  <c r="DB369" i="18"/>
  <c r="DD369" i="18"/>
  <c r="DF369" i="18"/>
  <c r="DK369" i="18"/>
  <c r="DM369" i="18"/>
  <c r="DO369" i="18"/>
  <c r="DW369" i="18"/>
  <c r="DX369" i="18"/>
  <c r="EX369" i="18"/>
  <c r="AH370" i="18"/>
  <c r="AJ370" i="18"/>
  <c r="AL370" i="18"/>
  <c r="AQ370" i="18"/>
  <c r="AS370" i="18"/>
  <c r="AU370" i="18"/>
  <c r="AZ370" i="18"/>
  <c r="BB370" i="18"/>
  <c r="BD370" i="18"/>
  <c r="BI370" i="18"/>
  <c r="BK370" i="18"/>
  <c r="BM370" i="18"/>
  <c r="BR370" i="18"/>
  <c r="BT370" i="18"/>
  <c r="BV370" i="18"/>
  <c r="CA370" i="18"/>
  <c r="CC370" i="18"/>
  <c r="CE370" i="18"/>
  <c r="CJ370" i="18"/>
  <c r="CL370" i="18"/>
  <c r="CN370" i="18"/>
  <c r="CS370" i="18"/>
  <c r="CU370" i="18"/>
  <c r="CW370" i="18"/>
  <c r="DB370" i="18"/>
  <c r="DD370" i="18"/>
  <c r="DF370" i="18"/>
  <c r="DK370" i="18"/>
  <c r="DM370" i="18"/>
  <c r="DO370" i="18"/>
  <c r="DW370" i="18"/>
  <c r="DX370" i="18"/>
  <c r="EX370" i="18"/>
  <c r="AH371" i="18"/>
  <c r="AJ371" i="18"/>
  <c r="AL371" i="18"/>
  <c r="AQ371" i="18"/>
  <c r="AS371" i="18"/>
  <c r="AU371" i="18"/>
  <c r="AZ371" i="18"/>
  <c r="BB371" i="18"/>
  <c r="BD371" i="18"/>
  <c r="BI371" i="18"/>
  <c r="BK371" i="18"/>
  <c r="BM371" i="18"/>
  <c r="BR371" i="18"/>
  <c r="BT371" i="18"/>
  <c r="BV371" i="18"/>
  <c r="CA371" i="18"/>
  <c r="CC371" i="18"/>
  <c r="CE371" i="18"/>
  <c r="CJ371" i="18"/>
  <c r="CL371" i="18"/>
  <c r="CN371" i="18"/>
  <c r="CS371" i="18"/>
  <c r="CU371" i="18"/>
  <c r="CW371" i="18"/>
  <c r="DB371" i="18"/>
  <c r="DD371" i="18"/>
  <c r="DF371" i="18"/>
  <c r="DK371" i="18"/>
  <c r="DM371" i="18"/>
  <c r="DO371" i="18"/>
  <c r="DW371" i="18"/>
  <c r="DX371" i="18"/>
  <c r="EX371" i="18"/>
  <c r="AH372" i="18"/>
  <c r="AJ372" i="18"/>
  <c r="AL372" i="18"/>
  <c r="AQ372" i="18"/>
  <c r="AS372" i="18"/>
  <c r="AU372" i="18"/>
  <c r="AZ372" i="18"/>
  <c r="BB372" i="18"/>
  <c r="BD372" i="18"/>
  <c r="BI372" i="18"/>
  <c r="BK372" i="18"/>
  <c r="BM372" i="18"/>
  <c r="BR372" i="18"/>
  <c r="BT372" i="18"/>
  <c r="BV372" i="18"/>
  <c r="CA372" i="18"/>
  <c r="CC372" i="18"/>
  <c r="CE372" i="18"/>
  <c r="CJ372" i="18"/>
  <c r="CL372" i="18"/>
  <c r="CN372" i="18"/>
  <c r="CS372" i="18"/>
  <c r="CU372" i="18"/>
  <c r="CW372" i="18"/>
  <c r="DB372" i="18"/>
  <c r="DD372" i="18"/>
  <c r="DF372" i="18"/>
  <c r="DK372" i="18"/>
  <c r="DM372" i="18"/>
  <c r="DO372" i="18"/>
  <c r="DW372" i="18"/>
  <c r="DX372" i="18"/>
  <c r="EX372" i="18"/>
  <c r="AH373" i="18"/>
  <c r="AJ373" i="18"/>
  <c r="AL373" i="18"/>
  <c r="AQ373" i="18"/>
  <c r="AS373" i="18"/>
  <c r="AU373" i="18"/>
  <c r="AZ373" i="18"/>
  <c r="BB373" i="18"/>
  <c r="BD373" i="18"/>
  <c r="BI373" i="18"/>
  <c r="BK373" i="18"/>
  <c r="BM373" i="18"/>
  <c r="BR373" i="18"/>
  <c r="BT373" i="18"/>
  <c r="BV373" i="18"/>
  <c r="CA373" i="18"/>
  <c r="CC373" i="18"/>
  <c r="CE373" i="18"/>
  <c r="CJ373" i="18"/>
  <c r="CL373" i="18"/>
  <c r="CN373" i="18"/>
  <c r="CS373" i="18"/>
  <c r="CU373" i="18"/>
  <c r="CW373" i="18"/>
  <c r="DB373" i="18"/>
  <c r="DD373" i="18"/>
  <c r="DF373" i="18"/>
  <c r="DK373" i="18"/>
  <c r="DM373" i="18"/>
  <c r="DO373" i="18"/>
  <c r="DW373" i="18"/>
  <c r="DX373" i="18"/>
  <c r="EX373" i="18"/>
  <c r="AH374" i="18"/>
  <c r="AJ374" i="18"/>
  <c r="AL374" i="18"/>
  <c r="AQ374" i="18"/>
  <c r="AS374" i="18"/>
  <c r="AU374" i="18"/>
  <c r="AZ374" i="18"/>
  <c r="BB374" i="18"/>
  <c r="BD374" i="18"/>
  <c r="BI374" i="18"/>
  <c r="BK374" i="18"/>
  <c r="BM374" i="18"/>
  <c r="BR374" i="18"/>
  <c r="BT374" i="18"/>
  <c r="BV374" i="18"/>
  <c r="CA374" i="18"/>
  <c r="CC374" i="18"/>
  <c r="CE374" i="18"/>
  <c r="CJ374" i="18"/>
  <c r="CL374" i="18"/>
  <c r="CN374" i="18"/>
  <c r="CS374" i="18"/>
  <c r="CU374" i="18"/>
  <c r="CW374" i="18"/>
  <c r="DB374" i="18"/>
  <c r="DD374" i="18"/>
  <c r="DF374" i="18"/>
  <c r="DK374" i="18"/>
  <c r="DM374" i="18"/>
  <c r="DO374" i="18"/>
  <c r="DW374" i="18"/>
  <c r="DX374" i="18"/>
  <c r="EX374" i="18"/>
  <c r="AH375" i="18"/>
  <c r="AJ375" i="18"/>
  <c r="AL375" i="18"/>
  <c r="AQ375" i="18"/>
  <c r="AS375" i="18"/>
  <c r="AU375" i="18"/>
  <c r="AZ375" i="18"/>
  <c r="BB375" i="18"/>
  <c r="BD375" i="18"/>
  <c r="BI375" i="18"/>
  <c r="BK375" i="18"/>
  <c r="BM375" i="18"/>
  <c r="BR375" i="18"/>
  <c r="BT375" i="18"/>
  <c r="BV375" i="18"/>
  <c r="CA375" i="18"/>
  <c r="CC375" i="18"/>
  <c r="CE375" i="18"/>
  <c r="CJ375" i="18"/>
  <c r="CL375" i="18"/>
  <c r="CN375" i="18"/>
  <c r="CS375" i="18"/>
  <c r="CU375" i="18"/>
  <c r="CW375" i="18"/>
  <c r="DB375" i="18"/>
  <c r="DD375" i="18"/>
  <c r="DF375" i="18"/>
  <c r="DK375" i="18"/>
  <c r="DM375" i="18"/>
  <c r="DO375" i="18"/>
  <c r="DW375" i="18"/>
  <c r="DX375" i="18"/>
  <c r="EX375" i="18"/>
  <c r="AH376" i="18"/>
  <c r="AJ376" i="18"/>
  <c r="AL376" i="18"/>
  <c r="AQ376" i="18"/>
  <c r="AS376" i="18"/>
  <c r="AU376" i="18"/>
  <c r="AZ376" i="18"/>
  <c r="BB376" i="18"/>
  <c r="BD376" i="18"/>
  <c r="BI376" i="18"/>
  <c r="BK376" i="18"/>
  <c r="BM376" i="18"/>
  <c r="BR376" i="18"/>
  <c r="BT376" i="18"/>
  <c r="BV376" i="18"/>
  <c r="CA376" i="18"/>
  <c r="CC376" i="18"/>
  <c r="CE376" i="18"/>
  <c r="CJ376" i="18"/>
  <c r="CL376" i="18"/>
  <c r="CN376" i="18"/>
  <c r="CS376" i="18"/>
  <c r="CU376" i="18"/>
  <c r="CW376" i="18"/>
  <c r="DB376" i="18"/>
  <c r="DD376" i="18"/>
  <c r="DF376" i="18"/>
  <c r="DK376" i="18"/>
  <c r="DM376" i="18"/>
  <c r="DO376" i="18"/>
  <c r="DW376" i="18"/>
  <c r="DX376" i="18"/>
  <c r="EX376" i="18"/>
  <c r="AH377" i="18"/>
  <c r="AJ377" i="18"/>
  <c r="AL377" i="18"/>
  <c r="AQ377" i="18"/>
  <c r="AS377" i="18"/>
  <c r="AU377" i="18"/>
  <c r="AZ377" i="18"/>
  <c r="BB377" i="18"/>
  <c r="BD377" i="18"/>
  <c r="BI377" i="18"/>
  <c r="BK377" i="18"/>
  <c r="BM377" i="18"/>
  <c r="BR377" i="18"/>
  <c r="BT377" i="18"/>
  <c r="BV377" i="18"/>
  <c r="CA377" i="18"/>
  <c r="CC377" i="18"/>
  <c r="CE377" i="18"/>
  <c r="CJ377" i="18"/>
  <c r="CL377" i="18"/>
  <c r="CN377" i="18"/>
  <c r="CS377" i="18"/>
  <c r="CU377" i="18"/>
  <c r="CW377" i="18"/>
  <c r="DB377" i="18"/>
  <c r="DD377" i="18"/>
  <c r="DF377" i="18"/>
  <c r="DK377" i="18"/>
  <c r="DM377" i="18"/>
  <c r="DO377" i="18"/>
  <c r="DW377" i="18"/>
  <c r="DX377" i="18"/>
  <c r="EX377" i="18"/>
  <c r="AH378" i="18"/>
  <c r="AJ378" i="18"/>
  <c r="AL378" i="18"/>
  <c r="AQ378" i="18"/>
  <c r="AS378" i="18"/>
  <c r="AU378" i="18"/>
  <c r="AZ378" i="18"/>
  <c r="BB378" i="18"/>
  <c r="BD378" i="18"/>
  <c r="BI378" i="18"/>
  <c r="BK378" i="18"/>
  <c r="BM378" i="18"/>
  <c r="BR378" i="18"/>
  <c r="BT378" i="18"/>
  <c r="BV378" i="18"/>
  <c r="CA378" i="18"/>
  <c r="CC378" i="18"/>
  <c r="CE378" i="18"/>
  <c r="CJ378" i="18"/>
  <c r="CL378" i="18"/>
  <c r="CN378" i="18"/>
  <c r="CS378" i="18"/>
  <c r="CU378" i="18"/>
  <c r="CW378" i="18"/>
  <c r="DB378" i="18"/>
  <c r="DD378" i="18"/>
  <c r="DF378" i="18"/>
  <c r="DK378" i="18"/>
  <c r="DM378" i="18"/>
  <c r="DO378" i="18"/>
  <c r="DW378" i="18"/>
  <c r="DX378" i="18"/>
  <c r="EX378" i="18"/>
  <c r="AH379" i="18"/>
  <c r="AJ379" i="18"/>
  <c r="AL379" i="18"/>
  <c r="AQ379" i="18"/>
  <c r="AS379" i="18"/>
  <c r="AU379" i="18"/>
  <c r="AZ379" i="18"/>
  <c r="BB379" i="18"/>
  <c r="BD379" i="18"/>
  <c r="BI379" i="18"/>
  <c r="BK379" i="18"/>
  <c r="BM379" i="18"/>
  <c r="BR379" i="18"/>
  <c r="BT379" i="18"/>
  <c r="BV379" i="18"/>
  <c r="CA379" i="18"/>
  <c r="CC379" i="18"/>
  <c r="CE379" i="18"/>
  <c r="CJ379" i="18"/>
  <c r="CL379" i="18"/>
  <c r="CN379" i="18"/>
  <c r="CS379" i="18"/>
  <c r="CU379" i="18"/>
  <c r="CW379" i="18"/>
  <c r="DB379" i="18"/>
  <c r="DD379" i="18"/>
  <c r="DF379" i="18"/>
  <c r="DK379" i="18"/>
  <c r="DM379" i="18"/>
  <c r="DO379" i="18"/>
  <c r="DW379" i="18"/>
  <c r="DX379" i="18"/>
  <c r="EX379" i="18"/>
  <c r="AH380" i="18"/>
  <c r="AJ380" i="18"/>
  <c r="AL380" i="18"/>
  <c r="AQ380" i="18"/>
  <c r="AS380" i="18"/>
  <c r="AU380" i="18"/>
  <c r="AZ380" i="18"/>
  <c r="BB380" i="18"/>
  <c r="BD380" i="18"/>
  <c r="BI380" i="18"/>
  <c r="BK380" i="18"/>
  <c r="BM380" i="18"/>
  <c r="BR380" i="18"/>
  <c r="BT380" i="18"/>
  <c r="BV380" i="18"/>
  <c r="CA380" i="18"/>
  <c r="CC380" i="18"/>
  <c r="CE380" i="18"/>
  <c r="CJ380" i="18"/>
  <c r="CL380" i="18"/>
  <c r="CN380" i="18"/>
  <c r="CS380" i="18"/>
  <c r="CU380" i="18"/>
  <c r="CW380" i="18"/>
  <c r="DB380" i="18"/>
  <c r="DD380" i="18"/>
  <c r="DF380" i="18"/>
  <c r="DK380" i="18"/>
  <c r="DM380" i="18"/>
  <c r="DO380" i="18"/>
  <c r="DW380" i="18"/>
  <c r="DX380" i="18"/>
  <c r="EX380" i="18"/>
  <c r="AH381" i="18"/>
  <c r="AJ381" i="18"/>
  <c r="AL381" i="18"/>
  <c r="AQ381" i="18"/>
  <c r="AS381" i="18"/>
  <c r="AU381" i="18"/>
  <c r="AZ381" i="18"/>
  <c r="BB381" i="18"/>
  <c r="BD381" i="18"/>
  <c r="BI381" i="18"/>
  <c r="BK381" i="18"/>
  <c r="BM381" i="18"/>
  <c r="BR381" i="18"/>
  <c r="BT381" i="18"/>
  <c r="BV381" i="18"/>
  <c r="CA381" i="18"/>
  <c r="CC381" i="18"/>
  <c r="CE381" i="18"/>
  <c r="CJ381" i="18"/>
  <c r="CL381" i="18"/>
  <c r="CN381" i="18"/>
  <c r="CS381" i="18"/>
  <c r="CU381" i="18"/>
  <c r="CW381" i="18"/>
  <c r="DB381" i="18"/>
  <c r="DD381" i="18"/>
  <c r="DF381" i="18"/>
  <c r="DK381" i="18"/>
  <c r="DM381" i="18"/>
  <c r="DO381" i="18"/>
  <c r="DW381" i="18"/>
  <c r="DX381" i="18"/>
  <c r="EX381" i="18"/>
  <c r="AH382" i="18"/>
  <c r="AJ382" i="18"/>
  <c r="AL382" i="18"/>
  <c r="AQ382" i="18"/>
  <c r="AS382" i="18"/>
  <c r="AU382" i="18"/>
  <c r="AZ382" i="18"/>
  <c r="BB382" i="18"/>
  <c r="BD382" i="18"/>
  <c r="BI382" i="18"/>
  <c r="BK382" i="18"/>
  <c r="BM382" i="18"/>
  <c r="BR382" i="18"/>
  <c r="BT382" i="18"/>
  <c r="BV382" i="18"/>
  <c r="CA382" i="18"/>
  <c r="CC382" i="18"/>
  <c r="CE382" i="18"/>
  <c r="CJ382" i="18"/>
  <c r="CL382" i="18"/>
  <c r="CN382" i="18"/>
  <c r="CS382" i="18"/>
  <c r="CU382" i="18"/>
  <c r="CW382" i="18"/>
  <c r="DB382" i="18"/>
  <c r="DD382" i="18"/>
  <c r="DF382" i="18"/>
  <c r="DK382" i="18"/>
  <c r="DM382" i="18"/>
  <c r="DO382" i="18"/>
  <c r="DW382" i="18"/>
  <c r="DX382" i="18"/>
  <c r="EX382" i="18"/>
  <c r="AH383" i="18"/>
  <c r="AJ383" i="18"/>
  <c r="AL383" i="18"/>
  <c r="AQ383" i="18"/>
  <c r="AS383" i="18"/>
  <c r="AU383" i="18"/>
  <c r="AZ383" i="18"/>
  <c r="BB383" i="18"/>
  <c r="BD383" i="18"/>
  <c r="BI383" i="18"/>
  <c r="BK383" i="18"/>
  <c r="BM383" i="18"/>
  <c r="BR383" i="18"/>
  <c r="BT383" i="18"/>
  <c r="BV383" i="18"/>
  <c r="CA383" i="18"/>
  <c r="CC383" i="18"/>
  <c r="CE383" i="18"/>
  <c r="CJ383" i="18"/>
  <c r="CL383" i="18"/>
  <c r="CN383" i="18"/>
  <c r="CS383" i="18"/>
  <c r="CU383" i="18"/>
  <c r="CW383" i="18"/>
  <c r="DB383" i="18"/>
  <c r="DD383" i="18"/>
  <c r="DF383" i="18"/>
  <c r="DK383" i="18"/>
  <c r="DM383" i="18"/>
  <c r="DO383" i="18"/>
  <c r="DW383" i="18"/>
  <c r="DX383" i="18"/>
  <c r="EX383" i="18"/>
  <c r="AH384" i="18"/>
  <c r="AJ384" i="18"/>
  <c r="AL384" i="18"/>
  <c r="AQ384" i="18"/>
  <c r="AS384" i="18"/>
  <c r="AU384" i="18"/>
  <c r="AZ384" i="18"/>
  <c r="BB384" i="18"/>
  <c r="BD384" i="18"/>
  <c r="BI384" i="18"/>
  <c r="BK384" i="18"/>
  <c r="BM384" i="18"/>
  <c r="BR384" i="18"/>
  <c r="BT384" i="18"/>
  <c r="BV384" i="18"/>
  <c r="CA384" i="18"/>
  <c r="CC384" i="18"/>
  <c r="CE384" i="18"/>
  <c r="CJ384" i="18"/>
  <c r="CL384" i="18"/>
  <c r="CN384" i="18"/>
  <c r="CS384" i="18"/>
  <c r="CU384" i="18"/>
  <c r="CW384" i="18"/>
  <c r="DB384" i="18"/>
  <c r="DD384" i="18"/>
  <c r="DF384" i="18"/>
  <c r="DK384" i="18"/>
  <c r="DM384" i="18"/>
  <c r="DO384" i="18"/>
  <c r="DW384" i="18"/>
  <c r="DX384" i="18"/>
  <c r="EX384" i="18"/>
  <c r="AH385" i="18"/>
  <c r="AJ385" i="18"/>
  <c r="AL385" i="18"/>
  <c r="AQ385" i="18"/>
  <c r="AS385" i="18"/>
  <c r="AU385" i="18"/>
  <c r="AZ385" i="18"/>
  <c r="BB385" i="18"/>
  <c r="BD385" i="18"/>
  <c r="BI385" i="18"/>
  <c r="BK385" i="18"/>
  <c r="BM385" i="18"/>
  <c r="BR385" i="18"/>
  <c r="BT385" i="18"/>
  <c r="BV385" i="18"/>
  <c r="CA385" i="18"/>
  <c r="CC385" i="18"/>
  <c r="CE385" i="18"/>
  <c r="CJ385" i="18"/>
  <c r="CL385" i="18"/>
  <c r="CN385" i="18"/>
  <c r="CS385" i="18"/>
  <c r="CU385" i="18"/>
  <c r="CW385" i="18"/>
  <c r="DB385" i="18"/>
  <c r="DD385" i="18"/>
  <c r="DF385" i="18"/>
  <c r="DK385" i="18"/>
  <c r="DM385" i="18"/>
  <c r="DO385" i="18"/>
  <c r="DW385" i="18"/>
  <c r="DX385" i="18"/>
  <c r="EX385" i="18"/>
  <c r="AH386" i="18"/>
  <c r="AJ386" i="18"/>
  <c r="AL386" i="18"/>
  <c r="AQ386" i="18"/>
  <c r="AS386" i="18"/>
  <c r="AU386" i="18"/>
  <c r="AZ386" i="18"/>
  <c r="BB386" i="18"/>
  <c r="BD386" i="18"/>
  <c r="BI386" i="18"/>
  <c r="BK386" i="18"/>
  <c r="BM386" i="18"/>
  <c r="BR386" i="18"/>
  <c r="BT386" i="18"/>
  <c r="BV386" i="18"/>
  <c r="CA386" i="18"/>
  <c r="CC386" i="18"/>
  <c r="CE386" i="18"/>
  <c r="CJ386" i="18"/>
  <c r="CL386" i="18"/>
  <c r="CN386" i="18"/>
  <c r="CS386" i="18"/>
  <c r="CU386" i="18"/>
  <c r="CW386" i="18"/>
  <c r="DB386" i="18"/>
  <c r="DD386" i="18"/>
  <c r="DF386" i="18"/>
  <c r="DK386" i="18"/>
  <c r="DM386" i="18"/>
  <c r="DO386" i="18"/>
  <c r="DW386" i="18"/>
  <c r="DX386" i="18"/>
  <c r="EX386" i="18"/>
  <c r="AH387" i="18"/>
  <c r="AJ387" i="18"/>
  <c r="AL387" i="18"/>
  <c r="AQ387" i="18"/>
  <c r="AS387" i="18"/>
  <c r="AU387" i="18"/>
  <c r="AZ387" i="18"/>
  <c r="BB387" i="18"/>
  <c r="BD387" i="18"/>
  <c r="BI387" i="18"/>
  <c r="BK387" i="18"/>
  <c r="BM387" i="18"/>
  <c r="BR387" i="18"/>
  <c r="BT387" i="18"/>
  <c r="BV387" i="18"/>
  <c r="CA387" i="18"/>
  <c r="CC387" i="18"/>
  <c r="CE387" i="18"/>
  <c r="CJ387" i="18"/>
  <c r="CL387" i="18"/>
  <c r="CN387" i="18"/>
  <c r="CS387" i="18"/>
  <c r="CU387" i="18"/>
  <c r="CW387" i="18"/>
  <c r="DB387" i="18"/>
  <c r="DD387" i="18"/>
  <c r="DF387" i="18"/>
  <c r="DK387" i="18"/>
  <c r="DM387" i="18"/>
  <c r="DO387" i="18"/>
  <c r="DW387" i="18"/>
  <c r="DX387" i="18"/>
  <c r="EX387" i="18"/>
  <c r="AH388" i="18"/>
  <c r="AJ388" i="18"/>
  <c r="AL388" i="18"/>
  <c r="AQ388" i="18"/>
  <c r="AS388" i="18"/>
  <c r="AU388" i="18"/>
  <c r="AZ388" i="18"/>
  <c r="BB388" i="18"/>
  <c r="BD388" i="18"/>
  <c r="BI388" i="18"/>
  <c r="BK388" i="18"/>
  <c r="BM388" i="18"/>
  <c r="BR388" i="18"/>
  <c r="BT388" i="18"/>
  <c r="BV388" i="18"/>
  <c r="CA388" i="18"/>
  <c r="CC388" i="18"/>
  <c r="CE388" i="18"/>
  <c r="CJ388" i="18"/>
  <c r="CL388" i="18"/>
  <c r="CN388" i="18"/>
  <c r="CS388" i="18"/>
  <c r="CU388" i="18"/>
  <c r="CW388" i="18"/>
  <c r="DB388" i="18"/>
  <c r="DD388" i="18"/>
  <c r="DF388" i="18"/>
  <c r="DK388" i="18"/>
  <c r="DM388" i="18"/>
  <c r="DO388" i="18"/>
  <c r="DW388" i="18"/>
  <c r="DX388" i="18"/>
  <c r="EX388" i="18"/>
  <c r="AH389" i="18"/>
  <c r="AJ389" i="18"/>
  <c r="AL389" i="18"/>
  <c r="AQ389" i="18"/>
  <c r="AS389" i="18"/>
  <c r="AU389" i="18"/>
  <c r="AZ389" i="18"/>
  <c r="BB389" i="18"/>
  <c r="BD389" i="18"/>
  <c r="BI389" i="18"/>
  <c r="BK389" i="18"/>
  <c r="BM389" i="18"/>
  <c r="BR389" i="18"/>
  <c r="BT389" i="18"/>
  <c r="BV389" i="18"/>
  <c r="CA389" i="18"/>
  <c r="CC389" i="18"/>
  <c r="CE389" i="18"/>
  <c r="CJ389" i="18"/>
  <c r="CL389" i="18"/>
  <c r="CN389" i="18"/>
  <c r="CS389" i="18"/>
  <c r="CU389" i="18"/>
  <c r="CW389" i="18"/>
  <c r="DB389" i="18"/>
  <c r="DD389" i="18"/>
  <c r="DF389" i="18"/>
  <c r="DK389" i="18"/>
  <c r="DM389" i="18"/>
  <c r="DO389" i="18"/>
  <c r="DW389" i="18"/>
  <c r="DX389" i="18"/>
  <c r="EX389" i="18"/>
  <c r="AH390" i="18"/>
  <c r="AJ390" i="18"/>
  <c r="AL390" i="18"/>
  <c r="AQ390" i="18"/>
  <c r="AS390" i="18"/>
  <c r="AU390" i="18"/>
  <c r="AZ390" i="18"/>
  <c r="BB390" i="18"/>
  <c r="BD390" i="18"/>
  <c r="BI390" i="18"/>
  <c r="BK390" i="18"/>
  <c r="BM390" i="18"/>
  <c r="BR390" i="18"/>
  <c r="BT390" i="18"/>
  <c r="BV390" i="18"/>
  <c r="CA390" i="18"/>
  <c r="CC390" i="18"/>
  <c r="CE390" i="18"/>
  <c r="CJ390" i="18"/>
  <c r="CL390" i="18"/>
  <c r="CN390" i="18"/>
  <c r="CS390" i="18"/>
  <c r="CU390" i="18"/>
  <c r="CW390" i="18"/>
  <c r="DB390" i="18"/>
  <c r="DD390" i="18"/>
  <c r="DF390" i="18"/>
  <c r="DK390" i="18"/>
  <c r="DM390" i="18"/>
  <c r="DO390" i="18"/>
  <c r="DW390" i="18"/>
  <c r="DX390" i="18"/>
  <c r="EX390" i="18"/>
  <c r="AH391" i="18"/>
  <c r="AJ391" i="18"/>
  <c r="AL391" i="18"/>
  <c r="AQ391" i="18"/>
  <c r="AS391" i="18"/>
  <c r="AU391" i="18"/>
  <c r="AZ391" i="18"/>
  <c r="BB391" i="18"/>
  <c r="BD391" i="18"/>
  <c r="BI391" i="18"/>
  <c r="BK391" i="18"/>
  <c r="BM391" i="18"/>
  <c r="BR391" i="18"/>
  <c r="BT391" i="18"/>
  <c r="BV391" i="18"/>
  <c r="CA391" i="18"/>
  <c r="CC391" i="18"/>
  <c r="CE391" i="18"/>
  <c r="CJ391" i="18"/>
  <c r="CL391" i="18"/>
  <c r="CN391" i="18"/>
  <c r="CS391" i="18"/>
  <c r="CU391" i="18"/>
  <c r="CW391" i="18"/>
  <c r="DB391" i="18"/>
  <c r="DD391" i="18"/>
  <c r="DF391" i="18"/>
  <c r="DK391" i="18"/>
  <c r="DM391" i="18"/>
  <c r="DO391" i="18"/>
  <c r="DW391" i="18"/>
  <c r="DX391" i="18"/>
  <c r="EX391" i="18"/>
  <c r="AH392" i="18"/>
  <c r="AJ392" i="18"/>
  <c r="AL392" i="18"/>
  <c r="AQ392" i="18"/>
  <c r="AS392" i="18"/>
  <c r="AU392" i="18"/>
  <c r="AZ392" i="18"/>
  <c r="BB392" i="18"/>
  <c r="BD392" i="18"/>
  <c r="BI392" i="18"/>
  <c r="BK392" i="18"/>
  <c r="BM392" i="18"/>
  <c r="BR392" i="18"/>
  <c r="BT392" i="18"/>
  <c r="AK550" i="18" s="1"/>
  <c r="BV392" i="18"/>
  <c r="CA392" i="18"/>
  <c r="CC392" i="18"/>
  <c r="CE392" i="18"/>
  <c r="CJ392" i="18"/>
  <c r="CL392" i="18"/>
  <c r="CN392" i="18"/>
  <c r="CS392" i="18"/>
  <c r="CU392" i="18"/>
  <c r="CW392" i="18"/>
  <c r="DB392" i="18"/>
  <c r="DD392" i="18"/>
  <c r="DF392" i="18"/>
  <c r="DK392" i="18"/>
  <c r="DM392" i="18"/>
  <c r="DO392" i="18"/>
  <c r="DW392" i="18"/>
  <c r="DX392" i="18"/>
  <c r="EX392" i="18"/>
  <c r="AH393" i="18"/>
  <c r="AJ393" i="18"/>
  <c r="AL393" i="18"/>
  <c r="AQ393" i="18"/>
  <c r="AS393" i="18"/>
  <c r="AU393" i="18"/>
  <c r="AZ393" i="18"/>
  <c r="BB393" i="18"/>
  <c r="BD393" i="18"/>
  <c r="BI393" i="18"/>
  <c r="BK393" i="18"/>
  <c r="BM393" i="18"/>
  <c r="BR393" i="18"/>
  <c r="BT393" i="18"/>
  <c r="BV393" i="18"/>
  <c r="CA393" i="18"/>
  <c r="CC393" i="18"/>
  <c r="CE393" i="18"/>
  <c r="CJ393" i="18"/>
  <c r="CL393" i="18"/>
  <c r="CN393" i="18"/>
  <c r="CS393" i="18"/>
  <c r="CU393" i="18"/>
  <c r="CW393" i="18"/>
  <c r="DB393" i="18"/>
  <c r="DD393" i="18"/>
  <c r="DF393" i="18"/>
  <c r="DK393" i="18"/>
  <c r="DM393" i="18"/>
  <c r="DO393" i="18"/>
  <c r="DW393" i="18"/>
  <c r="DX393" i="18"/>
  <c r="EX393" i="18"/>
  <c r="AH394" i="18"/>
  <c r="AJ394" i="18"/>
  <c r="AL394" i="18"/>
  <c r="AQ394" i="18"/>
  <c r="AS394" i="18"/>
  <c r="AU394" i="18"/>
  <c r="AZ394" i="18"/>
  <c r="BB394" i="18"/>
  <c r="BD394" i="18"/>
  <c r="BI394" i="18"/>
  <c r="BK394" i="18"/>
  <c r="BM394" i="18"/>
  <c r="BR394" i="18"/>
  <c r="BT394" i="18"/>
  <c r="BV394" i="18"/>
  <c r="CA394" i="18"/>
  <c r="CC394" i="18"/>
  <c r="CE394" i="18"/>
  <c r="CJ394" i="18"/>
  <c r="CL394" i="18"/>
  <c r="CN394" i="18"/>
  <c r="CS394" i="18"/>
  <c r="CU394" i="18"/>
  <c r="CW394" i="18"/>
  <c r="DB394" i="18"/>
  <c r="DD394" i="18"/>
  <c r="DF394" i="18"/>
  <c r="DK394" i="18"/>
  <c r="DM394" i="18"/>
  <c r="DO394" i="18"/>
  <c r="DW394" i="18"/>
  <c r="DX394" i="18"/>
  <c r="EX394" i="18"/>
  <c r="AH395" i="18"/>
  <c r="AJ395" i="18"/>
  <c r="AL395" i="18"/>
  <c r="AQ395" i="18"/>
  <c r="AS395" i="18"/>
  <c r="AU395" i="18"/>
  <c r="AZ395" i="18"/>
  <c r="BB395" i="18"/>
  <c r="BD395" i="18"/>
  <c r="BI395" i="18"/>
  <c r="BK395" i="18"/>
  <c r="BM395" i="18"/>
  <c r="BR395" i="18"/>
  <c r="BT395" i="18"/>
  <c r="BV395" i="18"/>
  <c r="CA395" i="18"/>
  <c r="CC395" i="18"/>
  <c r="CE395" i="18"/>
  <c r="CJ395" i="18"/>
  <c r="CL395" i="18"/>
  <c r="CN395" i="18"/>
  <c r="CS395" i="18"/>
  <c r="CU395" i="18"/>
  <c r="CW395" i="18"/>
  <c r="DB395" i="18"/>
  <c r="DD395" i="18"/>
  <c r="DF395" i="18"/>
  <c r="DK395" i="18"/>
  <c r="DM395" i="18"/>
  <c r="DO395" i="18"/>
  <c r="DW395" i="18"/>
  <c r="DX395" i="18"/>
  <c r="EX395" i="18"/>
  <c r="AH396" i="18"/>
  <c r="AJ396" i="18"/>
  <c r="AL396" i="18"/>
  <c r="AQ396" i="18"/>
  <c r="AS396" i="18"/>
  <c r="AU396" i="18"/>
  <c r="AZ396" i="18"/>
  <c r="BB396" i="18"/>
  <c r="BD396" i="18"/>
  <c r="BI396" i="18"/>
  <c r="BK396" i="18"/>
  <c r="BM396" i="18"/>
  <c r="BR396" i="18"/>
  <c r="BT396" i="18"/>
  <c r="BV396" i="18"/>
  <c r="CA396" i="18"/>
  <c r="CC396" i="18"/>
  <c r="CE396" i="18"/>
  <c r="CJ396" i="18"/>
  <c r="CL396" i="18"/>
  <c r="CN396" i="18"/>
  <c r="CS396" i="18"/>
  <c r="CU396" i="18"/>
  <c r="CW396" i="18"/>
  <c r="DB396" i="18"/>
  <c r="DD396" i="18"/>
  <c r="DF396" i="18"/>
  <c r="DK396" i="18"/>
  <c r="DM396" i="18"/>
  <c r="DO396" i="18"/>
  <c r="DW396" i="18"/>
  <c r="DX396" i="18"/>
  <c r="EX396" i="18"/>
  <c r="AH397" i="18"/>
  <c r="AJ397" i="18"/>
  <c r="AL397" i="18"/>
  <c r="AQ397" i="18"/>
  <c r="AS397" i="18"/>
  <c r="AU397" i="18"/>
  <c r="AZ397" i="18"/>
  <c r="BB397" i="18"/>
  <c r="BD397" i="18"/>
  <c r="BI397" i="18"/>
  <c r="BK397" i="18"/>
  <c r="BM397" i="18"/>
  <c r="BR397" i="18"/>
  <c r="BT397" i="18"/>
  <c r="BV397" i="18"/>
  <c r="CA397" i="18"/>
  <c r="CC397" i="18"/>
  <c r="CE397" i="18"/>
  <c r="CJ397" i="18"/>
  <c r="CL397" i="18"/>
  <c r="CN397" i="18"/>
  <c r="CS397" i="18"/>
  <c r="CU397" i="18"/>
  <c r="CW397" i="18"/>
  <c r="DB397" i="18"/>
  <c r="DD397" i="18"/>
  <c r="DF397" i="18"/>
  <c r="DK397" i="18"/>
  <c r="DM397" i="18"/>
  <c r="DO397" i="18"/>
  <c r="DW397" i="18"/>
  <c r="DX397" i="18"/>
  <c r="EX397" i="18"/>
  <c r="AH398" i="18"/>
  <c r="AJ398" i="18"/>
  <c r="AL398" i="18"/>
  <c r="AQ398" i="18"/>
  <c r="AS398" i="18"/>
  <c r="AU398" i="18"/>
  <c r="AZ398" i="18"/>
  <c r="BB398" i="18"/>
  <c r="BD398" i="18"/>
  <c r="BI398" i="18"/>
  <c r="BK398" i="18"/>
  <c r="BM398" i="18"/>
  <c r="BR398" i="18"/>
  <c r="BT398" i="18"/>
  <c r="BV398" i="18"/>
  <c r="CA398" i="18"/>
  <c r="CC398" i="18"/>
  <c r="CE398" i="18"/>
  <c r="CJ398" i="18"/>
  <c r="CL398" i="18"/>
  <c r="CN398" i="18"/>
  <c r="CS398" i="18"/>
  <c r="CU398" i="18"/>
  <c r="CW398" i="18"/>
  <c r="DB398" i="18"/>
  <c r="DD398" i="18"/>
  <c r="DF398" i="18"/>
  <c r="DK398" i="18"/>
  <c r="DM398" i="18"/>
  <c r="DO398" i="18"/>
  <c r="DW398" i="18"/>
  <c r="DX398" i="18"/>
  <c r="EX398" i="18"/>
  <c r="AH399" i="18"/>
  <c r="AJ399" i="18"/>
  <c r="AL399" i="18"/>
  <c r="AQ399" i="18"/>
  <c r="AS399" i="18"/>
  <c r="AU399" i="18"/>
  <c r="AZ399" i="18"/>
  <c r="BB399" i="18"/>
  <c r="BD399" i="18"/>
  <c r="BI399" i="18"/>
  <c r="BK399" i="18"/>
  <c r="BM399" i="18"/>
  <c r="BR399" i="18"/>
  <c r="BT399" i="18"/>
  <c r="BV399" i="18"/>
  <c r="CA399" i="18"/>
  <c r="CC399" i="18"/>
  <c r="CE399" i="18"/>
  <c r="CJ399" i="18"/>
  <c r="CL399" i="18"/>
  <c r="CN399" i="18"/>
  <c r="CS399" i="18"/>
  <c r="CU399" i="18"/>
  <c r="CW399" i="18"/>
  <c r="DB399" i="18"/>
  <c r="DD399" i="18"/>
  <c r="DF399" i="18"/>
  <c r="DK399" i="18"/>
  <c r="DM399" i="18"/>
  <c r="DO399" i="18"/>
  <c r="DW399" i="18"/>
  <c r="DX399" i="18"/>
  <c r="EX399" i="18"/>
  <c r="AH400" i="18"/>
  <c r="AJ400" i="18"/>
  <c r="AL400" i="18"/>
  <c r="AQ400" i="18"/>
  <c r="AS400" i="18"/>
  <c r="AU400" i="18"/>
  <c r="AZ400" i="18"/>
  <c r="BB400" i="18"/>
  <c r="BD400" i="18"/>
  <c r="BI400" i="18"/>
  <c r="BK400" i="18"/>
  <c r="BM400" i="18"/>
  <c r="BR400" i="18"/>
  <c r="BT400" i="18"/>
  <c r="BV400" i="18"/>
  <c r="CA400" i="18"/>
  <c r="CC400" i="18"/>
  <c r="CE400" i="18"/>
  <c r="CJ400" i="18"/>
  <c r="CL400" i="18"/>
  <c r="CN400" i="18"/>
  <c r="CS400" i="18"/>
  <c r="CU400" i="18"/>
  <c r="CW400" i="18"/>
  <c r="DB400" i="18"/>
  <c r="DD400" i="18"/>
  <c r="DF400" i="18"/>
  <c r="DK400" i="18"/>
  <c r="DM400" i="18"/>
  <c r="DO400" i="18"/>
  <c r="DW400" i="18"/>
  <c r="DX400" i="18"/>
  <c r="EX400" i="18"/>
  <c r="AH401" i="18"/>
  <c r="AJ401" i="18"/>
  <c r="AL401" i="18"/>
  <c r="AQ401" i="18"/>
  <c r="AS401" i="18"/>
  <c r="AU401" i="18"/>
  <c r="AZ401" i="18"/>
  <c r="BB401" i="18"/>
  <c r="BD401" i="18"/>
  <c r="BI401" i="18"/>
  <c r="BK401" i="18"/>
  <c r="BM401" i="18"/>
  <c r="BR401" i="18"/>
  <c r="BT401" i="18"/>
  <c r="BV401" i="18"/>
  <c r="CA401" i="18"/>
  <c r="CC401" i="18"/>
  <c r="CE401" i="18"/>
  <c r="CJ401" i="18"/>
  <c r="CL401" i="18"/>
  <c r="CN401" i="18"/>
  <c r="CS401" i="18"/>
  <c r="CU401" i="18"/>
  <c r="CW401" i="18"/>
  <c r="DB401" i="18"/>
  <c r="DD401" i="18"/>
  <c r="DF401" i="18"/>
  <c r="DK401" i="18"/>
  <c r="DM401" i="18"/>
  <c r="DO401" i="18"/>
  <c r="DW401" i="18"/>
  <c r="DX401" i="18"/>
  <c r="EX401" i="18"/>
  <c r="AH402" i="18"/>
  <c r="AJ402" i="18"/>
  <c r="AL402" i="18"/>
  <c r="AQ402" i="18"/>
  <c r="AS402" i="18"/>
  <c r="AU402" i="18"/>
  <c r="AZ402" i="18"/>
  <c r="BB402" i="18"/>
  <c r="BD402" i="18"/>
  <c r="BI402" i="18"/>
  <c r="BK402" i="18"/>
  <c r="BM402" i="18"/>
  <c r="BR402" i="18"/>
  <c r="BT402" i="18"/>
  <c r="BV402" i="18"/>
  <c r="CA402" i="18"/>
  <c r="CC402" i="18"/>
  <c r="CE402" i="18"/>
  <c r="CJ402" i="18"/>
  <c r="CL402" i="18"/>
  <c r="CN402" i="18"/>
  <c r="CS402" i="18"/>
  <c r="CU402" i="18"/>
  <c r="CW402" i="18"/>
  <c r="DB402" i="18"/>
  <c r="DD402" i="18"/>
  <c r="DF402" i="18"/>
  <c r="DK402" i="18"/>
  <c r="DM402" i="18"/>
  <c r="DO402" i="18"/>
  <c r="DW402" i="18"/>
  <c r="DX402" i="18"/>
  <c r="EX402" i="18"/>
  <c r="AH403" i="18"/>
  <c r="AJ403" i="18"/>
  <c r="AL403" i="18"/>
  <c r="AQ403" i="18"/>
  <c r="AS403" i="18"/>
  <c r="AU403" i="18"/>
  <c r="AZ403" i="18"/>
  <c r="BB403" i="18"/>
  <c r="BD403" i="18"/>
  <c r="BI403" i="18"/>
  <c r="BK403" i="18"/>
  <c r="BM403" i="18"/>
  <c r="BR403" i="18"/>
  <c r="BT403" i="18"/>
  <c r="BV403" i="18"/>
  <c r="CA403" i="18"/>
  <c r="CC403" i="18"/>
  <c r="CE403" i="18"/>
  <c r="CJ403" i="18"/>
  <c r="CL403" i="18"/>
  <c r="CN403" i="18"/>
  <c r="CS403" i="18"/>
  <c r="CU403" i="18"/>
  <c r="CW403" i="18"/>
  <c r="DB403" i="18"/>
  <c r="DD403" i="18"/>
  <c r="DF403" i="18"/>
  <c r="DK403" i="18"/>
  <c r="DM403" i="18"/>
  <c r="DO403" i="18"/>
  <c r="DW403" i="18"/>
  <c r="DX403" i="18"/>
  <c r="EX403" i="18"/>
  <c r="AH404" i="18"/>
  <c r="AJ404" i="18"/>
  <c r="AL404" i="18"/>
  <c r="AQ404" i="18"/>
  <c r="AS404" i="18"/>
  <c r="AU404" i="18"/>
  <c r="AZ404" i="18"/>
  <c r="BB404" i="18"/>
  <c r="BD404" i="18"/>
  <c r="BI404" i="18"/>
  <c r="BK404" i="18"/>
  <c r="BM404" i="18"/>
  <c r="BR404" i="18"/>
  <c r="BT404" i="18"/>
  <c r="BV404" i="18"/>
  <c r="CA404" i="18"/>
  <c r="CC404" i="18"/>
  <c r="CE404" i="18"/>
  <c r="CJ404" i="18"/>
  <c r="CL404" i="18"/>
  <c r="CN404" i="18"/>
  <c r="CS404" i="18"/>
  <c r="CU404" i="18"/>
  <c r="CW404" i="18"/>
  <c r="DB404" i="18"/>
  <c r="DD404" i="18"/>
  <c r="DF404" i="18"/>
  <c r="DK404" i="18"/>
  <c r="DM404" i="18"/>
  <c r="DO404" i="18"/>
  <c r="DW404" i="18"/>
  <c r="DX404" i="18"/>
  <c r="EX404" i="18"/>
  <c r="AH405" i="18"/>
  <c r="AJ405" i="18"/>
  <c r="AL405" i="18"/>
  <c r="AQ405" i="18"/>
  <c r="AS405" i="18"/>
  <c r="AU405" i="18"/>
  <c r="AZ405" i="18"/>
  <c r="BB405" i="18"/>
  <c r="BD405" i="18"/>
  <c r="BI405" i="18"/>
  <c r="BK405" i="18"/>
  <c r="BM405" i="18"/>
  <c r="BR405" i="18"/>
  <c r="BT405" i="18"/>
  <c r="BV405" i="18"/>
  <c r="CA405" i="18"/>
  <c r="CC405" i="18"/>
  <c r="CE405" i="18"/>
  <c r="CJ405" i="18"/>
  <c r="CL405" i="18"/>
  <c r="CN405" i="18"/>
  <c r="CS405" i="18"/>
  <c r="CU405" i="18"/>
  <c r="CW405" i="18"/>
  <c r="DB405" i="18"/>
  <c r="DD405" i="18"/>
  <c r="DF405" i="18"/>
  <c r="DK405" i="18"/>
  <c r="DM405" i="18"/>
  <c r="DO405" i="18"/>
  <c r="DW405" i="18"/>
  <c r="DX405" i="18"/>
  <c r="EX405" i="18"/>
  <c r="AH406" i="18"/>
  <c r="AJ406" i="18"/>
  <c r="AL406" i="18"/>
  <c r="AQ406" i="18"/>
  <c r="AS406" i="18"/>
  <c r="AU406" i="18"/>
  <c r="AZ406" i="18"/>
  <c r="BB406" i="18"/>
  <c r="BD406" i="18"/>
  <c r="BI406" i="18"/>
  <c r="BK406" i="18"/>
  <c r="BM406" i="18"/>
  <c r="BR406" i="18"/>
  <c r="BT406" i="18"/>
  <c r="BV406" i="18"/>
  <c r="CA406" i="18"/>
  <c r="CC406" i="18"/>
  <c r="CE406" i="18"/>
  <c r="CJ406" i="18"/>
  <c r="CL406" i="18"/>
  <c r="CN406" i="18"/>
  <c r="CS406" i="18"/>
  <c r="CU406" i="18"/>
  <c r="CW406" i="18"/>
  <c r="DB406" i="18"/>
  <c r="DD406" i="18"/>
  <c r="DF406" i="18"/>
  <c r="DK406" i="18"/>
  <c r="DM406" i="18"/>
  <c r="DO406" i="18"/>
  <c r="DW406" i="18"/>
  <c r="DX406" i="18"/>
  <c r="EX406" i="18"/>
  <c r="AH407" i="18"/>
  <c r="AJ407" i="18"/>
  <c r="AL407" i="18"/>
  <c r="AQ407" i="18"/>
  <c r="AS407" i="18"/>
  <c r="AU407" i="18"/>
  <c r="AZ407" i="18"/>
  <c r="BB407" i="18"/>
  <c r="BD407" i="18"/>
  <c r="BI407" i="18"/>
  <c r="BK407" i="18"/>
  <c r="BM407" i="18"/>
  <c r="BR407" i="18"/>
  <c r="BT407" i="18"/>
  <c r="BV407" i="18"/>
  <c r="CA407" i="18"/>
  <c r="CC407" i="18"/>
  <c r="CE407" i="18"/>
  <c r="CJ407" i="18"/>
  <c r="CL407" i="18"/>
  <c r="CN407" i="18"/>
  <c r="CS407" i="18"/>
  <c r="CU407" i="18"/>
  <c r="CW407" i="18"/>
  <c r="DB407" i="18"/>
  <c r="DD407" i="18"/>
  <c r="DF407" i="18"/>
  <c r="DK407" i="18"/>
  <c r="DM407" i="18"/>
  <c r="DO407" i="18"/>
  <c r="DW407" i="18"/>
  <c r="DX407" i="18"/>
  <c r="EX407" i="18"/>
  <c r="AH408" i="18"/>
  <c r="AJ408" i="18"/>
  <c r="AL408" i="18"/>
  <c r="AQ408" i="18"/>
  <c r="AS408" i="18"/>
  <c r="AU408" i="18"/>
  <c r="AZ408" i="18"/>
  <c r="BB408" i="18"/>
  <c r="BD408" i="18"/>
  <c r="BI408" i="18"/>
  <c r="BK408" i="18"/>
  <c r="BM408" i="18"/>
  <c r="BR408" i="18"/>
  <c r="BT408" i="18"/>
  <c r="BV408" i="18"/>
  <c r="CA408" i="18"/>
  <c r="CC408" i="18"/>
  <c r="CE408" i="18"/>
  <c r="CJ408" i="18"/>
  <c r="CL408" i="18"/>
  <c r="CN408" i="18"/>
  <c r="CS408" i="18"/>
  <c r="CU408" i="18"/>
  <c r="CW408" i="18"/>
  <c r="DB408" i="18"/>
  <c r="DD408" i="18"/>
  <c r="DF408" i="18"/>
  <c r="DK408" i="18"/>
  <c r="DM408" i="18"/>
  <c r="DO408" i="18"/>
  <c r="DW408" i="18"/>
  <c r="DX408" i="18"/>
  <c r="EX408" i="18"/>
  <c r="AH409" i="18"/>
  <c r="AJ409" i="18"/>
  <c r="AL409" i="18"/>
  <c r="AQ409" i="18"/>
  <c r="AS409" i="18"/>
  <c r="AU409" i="18"/>
  <c r="AZ409" i="18"/>
  <c r="BB409" i="18"/>
  <c r="BD409" i="18"/>
  <c r="BI409" i="18"/>
  <c r="BK409" i="18"/>
  <c r="BM409" i="18"/>
  <c r="BR409" i="18"/>
  <c r="BT409" i="18"/>
  <c r="BV409" i="18"/>
  <c r="CA409" i="18"/>
  <c r="CC409" i="18"/>
  <c r="CE409" i="18"/>
  <c r="CJ409" i="18"/>
  <c r="CL409" i="18"/>
  <c r="CN409" i="18"/>
  <c r="CS409" i="18"/>
  <c r="CU409" i="18"/>
  <c r="CW409" i="18"/>
  <c r="DB409" i="18"/>
  <c r="DD409" i="18"/>
  <c r="DF409" i="18"/>
  <c r="DK409" i="18"/>
  <c r="DM409" i="18"/>
  <c r="DO409" i="18"/>
  <c r="DW409" i="18"/>
  <c r="DX409" i="18"/>
  <c r="EX409" i="18"/>
  <c r="AH410" i="18"/>
  <c r="AJ410" i="18"/>
  <c r="AL410" i="18"/>
  <c r="AQ410" i="18"/>
  <c r="AS410" i="18"/>
  <c r="AU410" i="18"/>
  <c r="AZ410" i="18"/>
  <c r="BB410" i="18"/>
  <c r="BD410" i="18"/>
  <c r="BI410" i="18"/>
  <c r="BK410" i="18"/>
  <c r="BM410" i="18"/>
  <c r="BR410" i="18"/>
  <c r="BT410" i="18"/>
  <c r="BV410" i="18"/>
  <c r="CA410" i="18"/>
  <c r="CC410" i="18"/>
  <c r="CE410" i="18"/>
  <c r="CJ410" i="18"/>
  <c r="CL410" i="18"/>
  <c r="CN410" i="18"/>
  <c r="CS410" i="18"/>
  <c r="CU410" i="18"/>
  <c r="CW410" i="18"/>
  <c r="DB410" i="18"/>
  <c r="DD410" i="18"/>
  <c r="DF410" i="18"/>
  <c r="DK410" i="18"/>
  <c r="DM410" i="18"/>
  <c r="DO410" i="18"/>
  <c r="DW410" i="18"/>
  <c r="DX410" i="18"/>
  <c r="EX410" i="18"/>
  <c r="AH411" i="18"/>
  <c r="AJ411" i="18"/>
  <c r="AL411" i="18"/>
  <c r="AQ411" i="18"/>
  <c r="AS411" i="18"/>
  <c r="AU411" i="18"/>
  <c r="AZ411" i="18"/>
  <c r="BB411" i="18"/>
  <c r="BD411" i="18"/>
  <c r="BI411" i="18"/>
  <c r="BK411" i="18"/>
  <c r="BM411" i="18"/>
  <c r="BR411" i="18"/>
  <c r="BT411" i="18"/>
  <c r="BV411" i="18"/>
  <c r="CA411" i="18"/>
  <c r="CC411" i="18"/>
  <c r="CE411" i="18"/>
  <c r="CJ411" i="18"/>
  <c r="CL411" i="18"/>
  <c r="CN411" i="18"/>
  <c r="CS411" i="18"/>
  <c r="CU411" i="18"/>
  <c r="CW411" i="18"/>
  <c r="DB411" i="18"/>
  <c r="DD411" i="18"/>
  <c r="DF411" i="18"/>
  <c r="DK411" i="18"/>
  <c r="DM411" i="18"/>
  <c r="DO411" i="18"/>
  <c r="DW411" i="18"/>
  <c r="DX411" i="18"/>
  <c r="EX411" i="18"/>
  <c r="AH412" i="18"/>
  <c r="AJ412" i="18"/>
  <c r="AL412" i="18"/>
  <c r="AQ412" i="18"/>
  <c r="AS412" i="18"/>
  <c r="AU412" i="18"/>
  <c r="AZ412" i="18"/>
  <c r="BB412" i="18"/>
  <c r="BD412" i="18"/>
  <c r="BI412" i="18"/>
  <c r="BK412" i="18"/>
  <c r="BM412" i="18"/>
  <c r="BR412" i="18"/>
  <c r="BT412" i="18"/>
  <c r="BV412" i="18"/>
  <c r="CA412" i="18"/>
  <c r="CC412" i="18"/>
  <c r="CE412" i="18"/>
  <c r="CJ412" i="18"/>
  <c r="CL412" i="18"/>
  <c r="CN412" i="18"/>
  <c r="CS412" i="18"/>
  <c r="CU412" i="18"/>
  <c r="CW412" i="18"/>
  <c r="DB412" i="18"/>
  <c r="DD412" i="18"/>
  <c r="DF412" i="18"/>
  <c r="DK412" i="18"/>
  <c r="DM412" i="18"/>
  <c r="DO412" i="18"/>
  <c r="DW412" i="18"/>
  <c r="DX412" i="18"/>
  <c r="EX412" i="18"/>
  <c r="AH413" i="18"/>
  <c r="AJ413" i="18"/>
  <c r="AL413" i="18"/>
  <c r="AQ413" i="18"/>
  <c r="AS413" i="18"/>
  <c r="AU413" i="18"/>
  <c r="AZ413" i="18"/>
  <c r="BB413" i="18"/>
  <c r="BD413" i="18"/>
  <c r="BI413" i="18"/>
  <c r="BK413" i="18"/>
  <c r="BM413" i="18"/>
  <c r="BR413" i="18"/>
  <c r="BT413" i="18"/>
  <c r="BV413" i="18"/>
  <c r="CA413" i="18"/>
  <c r="CC413" i="18"/>
  <c r="CE413" i="18"/>
  <c r="CJ413" i="18"/>
  <c r="CL413" i="18"/>
  <c r="CN413" i="18"/>
  <c r="CS413" i="18"/>
  <c r="CU413" i="18"/>
  <c r="CW413" i="18"/>
  <c r="DB413" i="18"/>
  <c r="DD413" i="18"/>
  <c r="DF413" i="18"/>
  <c r="DK413" i="18"/>
  <c r="DM413" i="18"/>
  <c r="DO413" i="18"/>
  <c r="DW413" i="18"/>
  <c r="DX413" i="18"/>
  <c r="EX413" i="18"/>
  <c r="AH414" i="18"/>
  <c r="AJ414" i="18"/>
  <c r="AL414" i="18"/>
  <c r="AQ414" i="18"/>
  <c r="AS414" i="18"/>
  <c r="AU414" i="18"/>
  <c r="AZ414" i="18"/>
  <c r="BB414" i="18"/>
  <c r="BD414" i="18"/>
  <c r="BI414" i="18"/>
  <c r="BK414" i="18"/>
  <c r="BM414" i="18"/>
  <c r="BR414" i="18"/>
  <c r="BT414" i="18"/>
  <c r="BV414" i="18"/>
  <c r="CA414" i="18"/>
  <c r="CC414" i="18"/>
  <c r="CE414" i="18"/>
  <c r="CJ414" i="18"/>
  <c r="CL414" i="18"/>
  <c r="CN414" i="18"/>
  <c r="CS414" i="18"/>
  <c r="CU414" i="18"/>
  <c r="CW414" i="18"/>
  <c r="DB414" i="18"/>
  <c r="DD414" i="18"/>
  <c r="DF414" i="18"/>
  <c r="DK414" i="18"/>
  <c r="DM414" i="18"/>
  <c r="DO414" i="18"/>
  <c r="DW414" i="18"/>
  <c r="DX414" i="18"/>
  <c r="EX414" i="18"/>
  <c r="EC360" i="18"/>
  <c r="ED360" i="18"/>
  <c r="EE360" i="18"/>
  <c r="EF360" i="18"/>
  <c r="EG360" i="18"/>
  <c r="EH360" i="18"/>
  <c r="EI360" i="18"/>
  <c r="EJ360" i="18"/>
  <c r="EK360" i="18"/>
  <c r="EL360" i="18"/>
  <c r="EM360" i="18"/>
  <c r="EN360" i="18"/>
  <c r="EO360" i="18"/>
  <c r="EP360" i="18"/>
  <c r="EQ360" i="18"/>
  <c r="ER360" i="18"/>
  <c r="ES360" i="18"/>
  <c r="ET360" i="18"/>
  <c r="EU360" i="18"/>
  <c r="EV360" i="18"/>
  <c r="AH426" i="18"/>
  <c r="BT433" i="18"/>
  <c r="BV433" i="18"/>
  <c r="BX433" i="18"/>
  <c r="AH434" i="18"/>
  <c r="AJ434" i="18"/>
  <c r="AL434" i="18"/>
  <c r="AO434" i="18"/>
  <c r="AQ434" i="18"/>
  <c r="AS434" i="18"/>
  <c r="AU434" i="18"/>
  <c r="BC434" i="18"/>
  <c r="BD434" i="18"/>
  <c r="BG434" i="18"/>
  <c r="BL434" i="18"/>
  <c r="BN434" i="18"/>
  <c r="BP434" i="18"/>
  <c r="BR434" i="18"/>
  <c r="CA434" i="18"/>
  <c r="AH435" i="18"/>
  <c r="AJ435" i="18"/>
  <c r="AL435" i="18"/>
  <c r="AO435" i="18"/>
  <c r="AQ435" i="18"/>
  <c r="AS435" i="18"/>
  <c r="AU435" i="18"/>
  <c r="BC435" i="18"/>
  <c r="BD435" i="18"/>
  <c r="BG435" i="18"/>
  <c r="BL435" i="18"/>
  <c r="BN435" i="18"/>
  <c r="BP435" i="18"/>
  <c r="BR435" i="18"/>
  <c r="CA435" i="18"/>
  <c r="AH436" i="18"/>
  <c r="AJ436" i="18"/>
  <c r="AL436" i="18"/>
  <c r="AO436" i="18"/>
  <c r="AQ436" i="18"/>
  <c r="AS436" i="18"/>
  <c r="AU436" i="18"/>
  <c r="BC436" i="18"/>
  <c r="BD436" i="18"/>
  <c r="BG436" i="18"/>
  <c r="BL436" i="18"/>
  <c r="BN436" i="18"/>
  <c r="BP436" i="18"/>
  <c r="BR436" i="18"/>
  <c r="CA436" i="18"/>
  <c r="AH437" i="18"/>
  <c r="AJ437" i="18"/>
  <c r="AL437" i="18"/>
  <c r="AO437" i="18"/>
  <c r="AQ437" i="18"/>
  <c r="AS437" i="18"/>
  <c r="AU437" i="18"/>
  <c r="BC437" i="18"/>
  <c r="BD437" i="18"/>
  <c r="BG437" i="18"/>
  <c r="BL437" i="18"/>
  <c r="CA437" i="18" s="1"/>
  <c r="BN437" i="18"/>
  <c r="BP437" i="18"/>
  <c r="BR437" i="18"/>
  <c r="AH438" i="18"/>
  <c r="AJ438" i="18"/>
  <c r="AL438" i="18"/>
  <c r="AO438" i="18"/>
  <c r="AQ438" i="18"/>
  <c r="AS438" i="18"/>
  <c r="AU438" i="18"/>
  <c r="BC438" i="18"/>
  <c r="BD438" i="18"/>
  <c r="BG438" i="18"/>
  <c r="BL438" i="18"/>
  <c r="BN438" i="18"/>
  <c r="BP438" i="18"/>
  <c r="BR438" i="18"/>
  <c r="CA438" i="18"/>
  <c r="AH439" i="18"/>
  <c r="AJ439" i="18"/>
  <c r="AL439" i="18"/>
  <c r="AO439" i="18"/>
  <c r="AQ439" i="18"/>
  <c r="AS439" i="18"/>
  <c r="AU439" i="18"/>
  <c r="BC439" i="18"/>
  <c r="BD439" i="18"/>
  <c r="BG439" i="18"/>
  <c r="BL439" i="18"/>
  <c r="BN439" i="18"/>
  <c r="BP439" i="18"/>
  <c r="BR439" i="18"/>
  <c r="CA439" i="18"/>
  <c r="AH440" i="18"/>
  <c r="AJ440" i="18"/>
  <c r="AL440" i="18"/>
  <c r="AO440" i="18"/>
  <c r="AQ440" i="18"/>
  <c r="AS440" i="18"/>
  <c r="AU440" i="18"/>
  <c r="BC440" i="18"/>
  <c r="BD440" i="18"/>
  <c r="BG440" i="18"/>
  <c r="BL440" i="18"/>
  <c r="BN440" i="18"/>
  <c r="BP440" i="18"/>
  <c r="BR440" i="18"/>
  <c r="CA440" i="18"/>
  <c r="AH441" i="18"/>
  <c r="AJ441" i="18"/>
  <c r="AL441" i="18"/>
  <c r="AO441" i="18"/>
  <c r="AQ441" i="18"/>
  <c r="AS441" i="18"/>
  <c r="AU441" i="18"/>
  <c r="BC441" i="18"/>
  <c r="BD441" i="18"/>
  <c r="BG441" i="18"/>
  <c r="BL441" i="18"/>
  <c r="BN441" i="18"/>
  <c r="BP441" i="18"/>
  <c r="BR441" i="18"/>
  <c r="CA441" i="18"/>
  <c r="AH442" i="18"/>
  <c r="AJ442" i="18"/>
  <c r="AL442" i="18"/>
  <c r="AO442" i="18"/>
  <c r="AQ442" i="18"/>
  <c r="AS442" i="18"/>
  <c r="AU442" i="18"/>
  <c r="BC442" i="18"/>
  <c r="BD442" i="18"/>
  <c r="BG442" i="18"/>
  <c r="BL442" i="18"/>
  <c r="BN442" i="18"/>
  <c r="BP442" i="18"/>
  <c r="BR442" i="18"/>
  <c r="CA442" i="18"/>
  <c r="AH443" i="18"/>
  <c r="AJ443" i="18"/>
  <c r="AL443" i="18"/>
  <c r="AO443" i="18"/>
  <c r="AQ443" i="18"/>
  <c r="AS443" i="18"/>
  <c r="AU443" i="18"/>
  <c r="BC443" i="18"/>
  <c r="BD443" i="18"/>
  <c r="BG443" i="18"/>
  <c r="BL443" i="18"/>
  <c r="BN443" i="18"/>
  <c r="BP443" i="18"/>
  <c r="BR443" i="18"/>
  <c r="CA443" i="18"/>
  <c r="AH444" i="18"/>
  <c r="AJ444" i="18"/>
  <c r="AL444" i="18"/>
  <c r="AO444" i="18"/>
  <c r="AQ444" i="18"/>
  <c r="AS444" i="18"/>
  <c r="AU444" i="18"/>
  <c r="BC444" i="18"/>
  <c r="BD444" i="18"/>
  <c r="BG444" i="18"/>
  <c r="BL444" i="18"/>
  <c r="BN444" i="18"/>
  <c r="BP444" i="18"/>
  <c r="BR444" i="18"/>
  <c r="CA444" i="18"/>
  <c r="AH445" i="18"/>
  <c r="AJ445" i="18"/>
  <c r="AL445" i="18"/>
  <c r="AO445" i="18"/>
  <c r="AQ445" i="18"/>
  <c r="AS445" i="18"/>
  <c r="AU445" i="18"/>
  <c r="BC445" i="18"/>
  <c r="BD445" i="18"/>
  <c r="BG445" i="18"/>
  <c r="BL445" i="18"/>
  <c r="BN445" i="18"/>
  <c r="BP445" i="18"/>
  <c r="BR445" i="18"/>
  <c r="CA445" i="18"/>
  <c r="AH446" i="18"/>
  <c r="AJ446" i="18"/>
  <c r="AL446" i="18"/>
  <c r="AO446" i="18"/>
  <c r="AQ446" i="18"/>
  <c r="AS446" i="18"/>
  <c r="AU446" i="18"/>
  <c r="BC446" i="18"/>
  <c r="BD446" i="18"/>
  <c r="BG446" i="18"/>
  <c r="BL446" i="18"/>
  <c r="BN446" i="18"/>
  <c r="BP446" i="18"/>
  <c r="BR446" i="18"/>
  <c r="CA446" i="18"/>
  <c r="AH447" i="18"/>
  <c r="AJ447" i="18"/>
  <c r="AL447" i="18"/>
  <c r="AO447" i="18"/>
  <c r="AQ447" i="18"/>
  <c r="AS447" i="18"/>
  <c r="AU447" i="18"/>
  <c r="BC447" i="18"/>
  <c r="BD447" i="18"/>
  <c r="BG447" i="18"/>
  <c r="BL447" i="18"/>
  <c r="CA447" i="18" s="1"/>
  <c r="BN447" i="18"/>
  <c r="BP447" i="18"/>
  <c r="BR447" i="18"/>
  <c r="AH448" i="18"/>
  <c r="AJ448" i="18"/>
  <c r="AL448" i="18"/>
  <c r="AO448" i="18"/>
  <c r="AQ448" i="18"/>
  <c r="AS448" i="18"/>
  <c r="AU448" i="18"/>
  <c r="BC448" i="18"/>
  <c r="BD448" i="18"/>
  <c r="BG448" i="18"/>
  <c r="BL448" i="18"/>
  <c r="BN448" i="18"/>
  <c r="BP448" i="18"/>
  <c r="BR448" i="18"/>
  <c r="CA448" i="18"/>
  <c r="AH449" i="18"/>
  <c r="AJ449" i="18"/>
  <c r="AL449" i="18"/>
  <c r="AO449" i="18"/>
  <c r="AQ449" i="18"/>
  <c r="AS449" i="18"/>
  <c r="AU449" i="18"/>
  <c r="BC449" i="18"/>
  <c r="BD449" i="18"/>
  <c r="BG449" i="18"/>
  <c r="BL449" i="18"/>
  <c r="BN449" i="18"/>
  <c r="BP449" i="18"/>
  <c r="BR449" i="18"/>
  <c r="CA449" i="18"/>
  <c r="AH450" i="18"/>
  <c r="AJ450" i="18"/>
  <c r="AL450" i="18"/>
  <c r="AO450" i="18"/>
  <c r="AQ450" i="18"/>
  <c r="AS450" i="18"/>
  <c r="AU450" i="18"/>
  <c r="BC450" i="18"/>
  <c r="BD450" i="18"/>
  <c r="BG450" i="18"/>
  <c r="BL450" i="18"/>
  <c r="BN450" i="18"/>
  <c r="BP450" i="18"/>
  <c r="BR450" i="18"/>
  <c r="CA450" i="18"/>
  <c r="AH451" i="18"/>
  <c r="AJ451" i="18"/>
  <c r="AL451" i="18"/>
  <c r="AO451" i="18"/>
  <c r="AQ451" i="18"/>
  <c r="AS451" i="18"/>
  <c r="AU451" i="18"/>
  <c r="BC451" i="18"/>
  <c r="BD451" i="18"/>
  <c r="BG451" i="18"/>
  <c r="BL451" i="18"/>
  <c r="BN451" i="18"/>
  <c r="BP451" i="18"/>
  <c r="BR451" i="18"/>
  <c r="CA451" i="18"/>
  <c r="AH452" i="18"/>
  <c r="AJ452" i="18"/>
  <c r="AL452" i="18"/>
  <c r="AO452" i="18"/>
  <c r="AQ452" i="18"/>
  <c r="AS452" i="18"/>
  <c r="AU452" i="18"/>
  <c r="BC452" i="18"/>
  <c r="BD452" i="18"/>
  <c r="BG452" i="18"/>
  <c r="BL452" i="18"/>
  <c r="BN452" i="18"/>
  <c r="BP452" i="18"/>
  <c r="BR452" i="18"/>
  <c r="CA452" i="18"/>
  <c r="AH453" i="18"/>
  <c r="AJ453" i="18"/>
  <c r="AL453" i="18"/>
  <c r="AO453" i="18"/>
  <c r="AQ453" i="18"/>
  <c r="AS453" i="18"/>
  <c r="AU453" i="18"/>
  <c r="BC453" i="18"/>
  <c r="BD453" i="18"/>
  <c r="BG453" i="18"/>
  <c r="BL453" i="18"/>
  <c r="BN453" i="18"/>
  <c r="BP453" i="18"/>
  <c r="BR453" i="18"/>
  <c r="CA453" i="18"/>
  <c r="AH454" i="18"/>
  <c r="AJ454" i="18"/>
  <c r="AL454" i="18"/>
  <c r="AO454" i="18"/>
  <c r="AQ454" i="18"/>
  <c r="AS454" i="18"/>
  <c r="AU454" i="18"/>
  <c r="BC454" i="18"/>
  <c r="BD454" i="18"/>
  <c r="BG454" i="18"/>
  <c r="BL454" i="18"/>
  <c r="BN454" i="18"/>
  <c r="BP454" i="18"/>
  <c r="BR454" i="18"/>
  <c r="CA454" i="18"/>
  <c r="AH455" i="18"/>
  <c r="AJ455" i="18"/>
  <c r="AL455" i="18"/>
  <c r="AO455" i="18"/>
  <c r="AQ455" i="18"/>
  <c r="AS455" i="18"/>
  <c r="AU455" i="18"/>
  <c r="BC455" i="18"/>
  <c r="BD455" i="18"/>
  <c r="BG455" i="18"/>
  <c r="BL455" i="18"/>
  <c r="BN455" i="18"/>
  <c r="BP455" i="18"/>
  <c r="BR455" i="18"/>
  <c r="CA455" i="18"/>
  <c r="AH456" i="18"/>
  <c r="AJ456" i="18"/>
  <c r="AL456" i="18"/>
  <c r="AO456" i="18"/>
  <c r="AQ456" i="18"/>
  <c r="AS456" i="18"/>
  <c r="AU456" i="18"/>
  <c r="BC456" i="18"/>
  <c r="BD456" i="18"/>
  <c r="BG456" i="18"/>
  <c r="BL456" i="18"/>
  <c r="BN456" i="18"/>
  <c r="BP456" i="18"/>
  <c r="BR456" i="18"/>
  <c r="CA456" i="18"/>
  <c r="AH457" i="18"/>
  <c r="AJ457" i="18"/>
  <c r="AL457" i="18"/>
  <c r="AO457" i="18"/>
  <c r="AQ457" i="18"/>
  <c r="AS457" i="18"/>
  <c r="AU457" i="18"/>
  <c r="BC457" i="18"/>
  <c r="BD457" i="18"/>
  <c r="BG457" i="18"/>
  <c r="BL457" i="18"/>
  <c r="CA457" i="18" s="1"/>
  <c r="BN457" i="18"/>
  <c r="BP457" i="18"/>
  <c r="BR457" i="18"/>
  <c r="AH458" i="18"/>
  <c r="AJ458" i="18"/>
  <c r="AL458" i="18"/>
  <c r="AO458" i="18"/>
  <c r="AQ458" i="18"/>
  <c r="AS458" i="18"/>
  <c r="AU458" i="18"/>
  <c r="BC458" i="18"/>
  <c r="BD458" i="18"/>
  <c r="BG458" i="18"/>
  <c r="BL458" i="18"/>
  <c r="BN458" i="18"/>
  <c r="BP458" i="18"/>
  <c r="BR458" i="18"/>
  <c r="CA458" i="18"/>
  <c r="AH459" i="18"/>
  <c r="AJ459" i="18"/>
  <c r="AL459" i="18"/>
  <c r="AO459" i="18"/>
  <c r="AQ459" i="18"/>
  <c r="AS459" i="18"/>
  <c r="AU459" i="18"/>
  <c r="BC459" i="18"/>
  <c r="BD459" i="18"/>
  <c r="BG459" i="18"/>
  <c r="BL459" i="18"/>
  <c r="BN459" i="18"/>
  <c r="BP459" i="18"/>
  <c r="BR459" i="18"/>
  <c r="CA459" i="18"/>
  <c r="AH460" i="18"/>
  <c r="AJ460" i="18"/>
  <c r="AL460" i="18"/>
  <c r="AO460" i="18"/>
  <c r="AQ460" i="18"/>
  <c r="AS460" i="18"/>
  <c r="AU460" i="18"/>
  <c r="BC460" i="18"/>
  <c r="BD460" i="18"/>
  <c r="BG460" i="18"/>
  <c r="BL460" i="18"/>
  <c r="BN460" i="18"/>
  <c r="BP460" i="18"/>
  <c r="BR460" i="18"/>
  <c r="CA460" i="18"/>
  <c r="AH461" i="18"/>
  <c r="AJ461" i="18"/>
  <c r="AL461" i="18"/>
  <c r="AO461" i="18"/>
  <c r="AQ461" i="18"/>
  <c r="AS461" i="18"/>
  <c r="AU461" i="18"/>
  <c r="BC461" i="18"/>
  <c r="BD461" i="18"/>
  <c r="BG461" i="18"/>
  <c r="BL461" i="18"/>
  <c r="BN461" i="18"/>
  <c r="BP461" i="18"/>
  <c r="BR461" i="18"/>
  <c r="CA461" i="18"/>
  <c r="AH462" i="18"/>
  <c r="AJ462" i="18"/>
  <c r="AL462" i="18"/>
  <c r="AO462" i="18"/>
  <c r="AQ462" i="18"/>
  <c r="AS462" i="18"/>
  <c r="AU462" i="18"/>
  <c r="BC462" i="18"/>
  <c r="BD462" i="18"/>
  <c r="BG462" i="18"/>
  <c r="BL462" i="18"/>
  <c r="BN462" i="18"/>
  <c r="BP462" i="18"/>
  <c r="BR462" i="18"/>
  <c r="CA462" i="18"/>
  <c r="AH463" i="18"/>
  <c r="AJ463" i="18"/>
  <c r="AL463" i="18"/>
  <c r="AO463" i="18"/>
  <c r="AQ463" i="18"/>
  <c r="AS463" i="18"/>
  <c r="AU463" i="18"/>
  <c r="BC463" i="18"/>
  <c r="BD463" i="18"/>
  <c r="BG463" i="18"/>
  <c r="BL463" i="18"/>
  <c r="BN463" i="18"/>
  <c r="BP463" i="18"/>
  <c r="BR463" i="18"/>
  <c r="CA463" i="18"/>
  <c r="AH464" i="18"/>
  <c r="AJ464" i="18"/>
  <c r="AL464" i="18"/>
  <c r="AO464" i="18"/>
  <c r="AQ464" i="18"/>
  <c r="AS464" i="18"/>
  <c r="AU464" i="18"/>
  <c r="BC464" i="18"/>
  <c r="BD464" i="18"/>
  <c r="BG464" i="18"/>
  <c r="BL464" i="18"/>
  <c r="BN464" i="18"/>
  <c r="BP464" i="18"/>
  <c r="BR464" i="18"/>
  <c r="CA464" i="18"/>
  <c r="AH465" i="18"/>
  <c r="AJ465" i="18"/>
  <c r="AL465" i="18"/>
  <c r="AO465" i="18"/>
  <c r="AQ465" i="18"/>
  <c r="AS465" i="18"/>
  <c r="AU465" i="18"/>
  <c r="BC465" i="18"/>
  <c r="BD465" i="18"/>
  <c r="BG465" i="18"/>
  <c r="BL465" i="18"/>
  <c r="BN465" i="18"/>
  <c r="BP465" i="18"/>
  <c r="BR465" i="18"/>
  <c r="CA465" i="18"/>
  <c r="AH466" i="18"/>
  <c r="AJ466" i="18"/>
  <c r="AL466" i="18"/>
  <c r="AO466" i="18"/>
  <c r="AQ466" i="18"/>
  <c r="AS466" i="18"/>
  <c r="AU466" i="18"/>
  <c r="BC466" i="18"/>
  <c r="BD466" i="18"/>
  <c r="BG466" i="18"/>
  <c r="BL466" i="18"/>
  <c r="BN466" i="18"/>
  <c r="BP466" i="18"/>
  <c r="BR466" i="18"/>
  <c r="CA466" i="18"/>
  <c r="AH467" i="18"/>
  <c r="AJ467" i="18"/>
  <c r="AL467" i="18"/>
  <c r="AO467" i="18"/>
  <c r="AQ467" i="18"/>
  <c r="AS467" i="18"/>
  <c r="AU467" i="18"/>
  <c r="BC467" i="18"/>
  <c r="BD467" i="18"/>
  <c r="BG467" i="18"/>
  <c r="BL467" i="18"/>
  <c r="BN467" i="18"/>
  <c r="BP467" i="18"/>
  <c r="BR467" i="18"/>
  <c r="CA467" i="18"/>
  <c r="AH468" i="18"/>
  <c r="AJ468" i="18"/>
  <c r="AL468" i="18"/>
  <c r="AO468" i="18"/>
  <c r="AQ468" i="18"/>
  <c r="AS468" i="18"/>
  <c r="AU468" i="18"/>
  <c r="BC468" i="18"/>
  <c r="BD468" i="18"/>
  <c r="BG468" i="18"/>
  <c r="BL468" i="18"/>
  <c r="BN468" i="18"/>
  <c r="BP468" i="18"/>
  <c r="BR468" i="18"/>
  <c r="CA468" i="18"/>
  <c r="AH469" i="18"/>
  <c r="AJ469" i="18"/>
  <c r="AL469" i="18"/>
  <c r="AO469" i="18"/>
  <c r="AQ469" i="18"/>
  <c r="AS469" i="18"/>
  <c r="AU469" i="18"/>
  <c r="BC469" i="18"/>
  <c r="BD469" i="18"/>
  <c r="BG469" i="18"/>
  <c r="BL469" i="18"/>
  <c r="BN469" i="18"/>
  <c r="BP469" i="18"/>
  <c r="BR469" i="18"/>
  <c r="CA469" i="18"/>
  <c r="AH470" i="18"/>
  <c r="AJ470" i="18"/>
  <c r="AL470" i="18"/>
  <c r="AO470" i="18"/>
  <c r="AQ470" i="18"/>
  <c r="AS470" i="18"/>
  <c r="AU470" i="18"/>
  <c r="BC470" i="18"/>
  <c r="BD470" i="18"/>
  <c r="BG470" i="18"/>
  <c r="BL470" i="18"/>
  <c r="BN470" i="18"/>
  <c r="BP470" i="18"/>
  <c r="BR470" i="18"/>
  <c r="CA470" i="18"/>
  <c r="AH471" i="18"/>
  <c r="AJ471" i="18"/>
  <c r="AL471" i="18"/>
  <c r="AO471" i="18"/>
  <c r="AQ471" i="18"/>
  <c r="AS471" i="18"/>
  <c r="AU471" i="18"/>
  <c r="BC471" i="18"/>
  <c r="BD471" i="18"/>
  <c r="BG471" i="18"/>
  <c r="BL471" i="18"/>
  <c r="BN471" i="18"/>
  <c r="BP471" i="18"/>
  <c r="BR471" i="18"/>
  <c r="CA471" i="18"/>
  <c r="AH472" i="18"/>
  <c r="AJ472" i="18"/>
  <c r="AL472" i="18"/>
  <c r="AO472" i="18"/>
  <c r="AQ472" i="18"/>
  <c r="AS472" i="18"/>
  <c r="AU472" i="18"/>
  <c r="BC472" i="18"/>
  <c r="BD472" i="18"/>
  <c r="BG472" i="18"/>
  <c r="BL472" i="18"/>
  <c r="BN472" i="18"/>
  <c r="BP472" i="18"/>
  <c r="BR472" i="18"/>
  <c r="CA472" i="18"/>
  <c r="AH473" i="18"/>
  <c r="AJ473" i="18"/>
  <c r="AL473" i="18"/>
  <c r="AO473" i="18"/>
  <c r="AQ473" i="18"/>
  <c r="AS473" i="18"/>
  <c r="AU473" i="18"/>
  <c r="BC473" i="18"/>
  <c r="BD473" i="18"/>
  <c r="BG473" i="18"/>
  <c r="BL473" i="18"/>
  <c r="BN473" i="18"/>
  <c r="BP473" i="18"/>
  <c r="BR473" i="18"/>
  <c r="CA473" i="18"/>
  <c r="AH474" i="18"/>
  <c r="AJ474" i="18"/>
  <c r="AL474" i="18"/>
  <c r="AO474" i="18"/>
  <c r="AQ474" i="18"/>
  <c r="AS474" i="18"/>
  <c r="AU474" i="18"/>
  <c r="BC474" i="18"/>
  <c r="BD474" i="18"/>
  <c r="BG474" i="18"/>
  <c r="BL474" i="18"/>
  <c r="BN474" i="18"/>
  <c r="BP474" i="18"/>
  <c r="BR474" i="18"/>
  <c r="CA474" i="18"/>
  <c r="AH475" i="18"/>
  <c r="AJ475" i="18"/>
  <c r="AL475" i="18"/>
  <c r="AO475" i="18"/>
  <c r="AQ475" i="18"/>
  <c r="AS475" i="18"/>
  <c r="AU475" i="18"/>
  <c r="BC475" i="18"/>
  <c r="BD475" i="18"/>
  <c r="BG475" i="18"/>
  <c r="BL475" i="18"/>
  <c r="BN475" i="18"/>
  <c r="BP475" i="18"/>
  <c r="BR475" i="18"/>
  <c r="CA475" i="18"/>
  <c r="AH476" i="18"/>
  <c r="AJ476" i="18"/>
  <c r="AL476" i="18"/>
  <c r="AO476" i="18"/>
  <c r="AQ476" i="18"/>
  <c r="AS476" i="18"/>
  <c r="AU476" i="18"/>
  <c r="BC476" i="18"/>
  <c r="BD476" i="18"/>
  <c r="BG476" i="18"/>
  <c r="BL476" i="18"/>
  <c r="BN476" i="18"/>
  <c r="BP476" i="18"/>
  <c r="BR476" i="18"/>
  <c r="CA476" i="18"/>
  <c r="AH477" i="18"/>
  <c r="AJ477" i="18"/>
  <c r="AL477" i="18"/>
  <c r="AO477" i="18"/>
  <c r="AQ477" i="18"/>
  <c r="AS477" i="18"/>
  <c r="AU477" i="18"/>
  <c r="BC477" i="18"/>
  <c r="BD477" i="18"/>
  <c r="BG477" i="18"/>
  <c r="BL477" i="18"/>
  <c r="BN477" i="18"/>
  <c r="BP477" i="18"/>
  <c r="BR477" i="18"/>
  <c r="CA477" i="18"/>
  <c r="AH478" i="18"/>
  <c r="AJ478" i="18"/>
  <c r="AL478" i="18"/>
  <c r="AO478" i="18"/>
  <c r="AQ478" i="18"/>
  <c r="AS478" i="18"/>
  <c r="AU478" i="18"/>
  <c r="BC478" i="18"/>
  <c r="BD478" i="18"/>
  <c r="BG478" i="18"/>
  <c r="BL478" i="18"/>
  <c r="BN478" i="18"/>
  <c r="BP478" i="18"/>
  <c r="BR478" i="18"/>
  <c r="CA478" i="18"/>
  <c r="AH479" i="18"/>
  <c r="AJ479" i="18"/>
  <c r="AL479" i="18"/>
  <c r="AO479" i="18"/>
  <c r="AQ479" i="18"/>
  <c r="AS479" i="18"/>
  <c r="AU479" i="18"/>
  <c r="BC479" i="18"/>
  <c r="BD479" i="18"/>
  <c r="BG479" i="18"/>
  <c r="BL479" i="18"/>
  <c r="BN479" i="18"/>
  <c r="BP479" i="18"/>
  <c r="BR479" i="18"/>
  <c r="CA479" i="18"/>
  <c r="AH480" i="18"/>
  <c r="AJ480" i="18"/>
  <c r="AL480" i="18"/>
  <c r="AO480" i="18"/>
  <c r="AQ480" i="18"/>
  <c r="AS480" i="18"/>
  <c r="AU480" i="18"/>
  <c r="BC480" i="18"/>
  <c r="BD480" i="18"/>
  <c r="BG480" i="18"/>
  <c r="BL480" i="18"/>
  <c r="BN480" i="18"/>
  <c r="BP480" i="18"/>
  <c r="BR480" i="18"/>
  <c r="CA480" i="18"/>
  <c r="AH481" i="18"/>
  <c r="AJ481" i="18"/>
  <c r="AL481" i="18"/>
  <c r="AO481" i="18"/>
  <c r="AQ481" i="18"/>
  <c r="AS481" i="18"/>
  <c r="AU481" i="18"/>
  <c r="BC481" i="18"/>
  <c r="BD481" i="18"/>
  <c r="BG481" i="18"/>
  <c r="BL481" i="18"/>
  <c r="BN481" i="18"/>
  <c r="BP481" i="18"/>
  <c r="BR481" i="18"/>
  <c r="CA481" i="18"/>
  <c r="AH482" i="18"/>
  <c r="AJ482" i="18"/>
  <c r="AL482" i="18"/>
  <c r="AO482" i="18"/>
  <c r="AQ482" i="18"/>
  <c r="AS482" i="18"/>
  <c r="AU482" i="18"/>
  <c r="BC482" i="18"/>
  <c r="BD482" i="18"/>
  <c r="BG482" i="18"/>
  <c r="BL482" i="18"/>
  <c r="CA482" i="18" s="1"/>
  <c r="BN482" i="18"/>
  <c r="BP482" i="18"/>
  <c r="BR482" i="18"/>
  <c r="AH483" i="18"/>
  <c r="AJ483" i="18"/>
  <c r="AL483" i="18"/>
  <c r="AO483" i="18"/>
  <c r="AQ483" i="18"/>
  <c r="AS483" i="18"/>
  <c r="AU483" i="18"/>
  <c r="BC483" i="18"/>
  <c r="BD483" i="18"/>
  <c r="BG483" i="18"/>
  <c r="BL483" i="18"/>
  <c r="BN483" i="18"/>
  <c r="BP483" i="18"/>
  <c r="BR483" i="18"/>
  <c r="CA483" i="18"/>
  <c r="AH484" i="18"/>
  <c r="AJ484" i="18"/>
  <c r="AL484" i="18"/>
  <c r="AO484" i="18"/>
  <c r="AQ484" i="18"/>
  <c r="AS484" i="18"/>
  <c r="AU484" i="18"/>
  <c r="BC484" i="18"/>
  <c r="BD484" i="18"/>
  <c r="BG484" i="18"/>
  <c r="BL484" i="18"/>
  <c r="BN484" i="18"/>
  <c r="BP484" i="18"/>
  <c r="BR484" i="18"/>
  <c r="CA484" i="18"/>
  <c r="AH485" i="18"/>
  <c r="AJ485" i="18"/>
  <c r="AL485" i="18"/>
  <c r="AO485" i="18"/>
  <c r="AQ485" i="18"/>
  <c r="AS485" i="18"/>
  <c r="AU485" i="18"/>
  <c r="BC485" i="18"/>
  <c r="BD485" i="18"/>
  <c r="BG485" i="18"/>
  <c r="BL485" i="18"/>
  <c r="BN485" i="18"/>
  <c r="BP485" i="18"/>
  <c r="BR485" i="18"/>
  <c r="CA485" i="18"/>
  <c r="AH486" i="18"/>
  <c r="AJ486" i="18"/>
  <c r="AL486" i="18"/>
  <c r="AO486" i="18"/>
  <c r="AQ486" i="18"/>
  <c r="AS486" i="18"/>
  <c r="AU486" i="18"/>
  <c r="BC486" i="18"/>
  <c r="BD486" i="18"/>
  <c r="BG486" i="18"/>
  <c r="BL486" i="18"/>
  <c r="BN486" i="18"/>
  <c r="BP486" i="18"/>
  <c r="BR486" i="18"/>
  <c r="CA486" i="18"/>
  <c r="AH487" i="18"/>
  <c r="AJ487" i="18"/>
  <c r="AL487" i="18"/>
  <c r="AO487" i="18"/>
  <c r="AQ487" i="18"/>
  <c r="AS487" i="18"/>
  <c r="AU487" i="18"/>
  <c r="BC487" i="18"/>
  <c r="BD487" i="18"/>
  <c r="BG487" i="18"/>
  <c r="BL487" i="18"/>
  <c r="BN487" i="18"/>
  <c r="BP487" i="18"/>
  <c r="BR487" i="18"/>
  <c r="CA487" i="18"/>
  <c r="AH488" i="18"/>
  <c r="AJ488" i="18"/>
  <c r="AL488" i="18"/>
  <c r="AO488" i="18"/>
  <c r="AQ488" i="18"/>
  <c r="AS488" i="18"/>
  <c r="AU488" i="18"/>
  <c r="BC488" i="18"/>
  <c r="BD488" i="18"/>
  <c r="BG488" i="18"/>
  <c r="BL488" i="18"/>
  <c r="BN488" i="18"/>
  <c r="BP488" i="18"/>
  <c r="BR488" i="18"/>
  <c r="CA488" i="18"/>
  <c r="AH489" i="18"/>
  <c r="AJ489" i="18"/>
  <c r="AL489" i="18"/>
  <c r="AO489" i="18"/>
  <c r="AQ489" i="18"/>
  <c r="AS489" i="18"/>
  <c r="AU489" i="18"/>
  <c r="BC489" i="18"/>
  <c r="BD489" i="18"/>
  <c r="BG489" i="18"/>
  <c r="BL489" i="18"/>
  <c r="BN489" i="18"/>
  <c r="BP489" i="18"/>
  <c r="BR489" i="18"/>
  <c r="CA489" i="18"/>
  <c r="AH490" i="18"/>
  <c r="AJ490" i="18"/>
  <c r="AL490" i="18"/>
  <c r="AO490" i="18"/>
  <c r="AQ490" i="18"/>
  <c r="AS490" i="18"/>
  <c r="AU490" i="18"/>
  <c r="BC490" i="18"/>
  <c r="BD490" i="18"/>
  <c r="BG490" i="18"/>
  <c r="BL490" i="18"/>
  <c r="BN490" i="18"/>
  <c r="BP490" i="18"/>
  <c r="BR490" i="18"/>
  <c r="CA490" i="18"/>
  <c r="AH491" i="18"/>
  <c r="AJ491" i="18"/>
  <c r="AL491" i="18"/>
  <c r="AO491" i="18"/>
  <c r="AQ491" i="18"/>
  <c r="AS491" i="18"/>
  <c r="AU491" i="18"/>
  <c r="BC491" i="18"/>
  <c r="BD491" i="18"/>
  <c r="BG491" i="18"/>
  <c r="BL491" i="18"/>
  <c r="BN491" i="18"/>
  <c r="BP491" i="18"/>
  <c r="BR491" i="18"/>
  <c r="CA491" i="18"/>
  <c r="AH492" i="18"/>
  <c r="AJ492" i="18"/>
  <c r="AL492" i="18"/>
  <c r="AO492" i="18"/>
  <c r="AQ492" i="18"/>
  <c r="AS492" i="18"/>
  <c r="AU492" i="18"/>
  <c r="BC492" i="18"/>
  <c r="BD492" i="18"/>
  <c r="BG492" i="18"/>
  <c r="BL492" i="18"/>
  <c r="BN492" i="18"/>
  <c r="BP492" i="18"/>
  <c r="BR492" i="18"/>
  <c r="CA492" i="18"/>
  <c r="AH493" i="18"/>
  <c r="AJ493" i="18"/>
  <c r="AL493" i="18"/>
  <c r="AO493" i="18"/>
  <c r="AQ493" i="18"/>
  <c r="AS493" i="18"/>
  <c r="AU493" i="18"/>
  <c r="BC493" i="18"/>
  <c r="BD493" i="18"/>
  <c r="BG493" i="18"/>
  <c r="BL493" i="18"/>
  <c r="BN493" i="18"/>
  <c r="BP493" i="18"/>
  <c r="BR493" i="18"/>
  <c r="CA493" i="18"/>
  <c r="AH511" i="18"/>
  <c r="AJ511" i="18"/>
  <c r="AL511" i="18"/>
  <c r="AO511" i="18"/>
  <c r="AQ511" i="18" s="1"/>
  <c r="AR511" i="18"/>
  <c r="AX511" i="18"/>
  <c r="AZ511" i="18"/>
  <c r="BD511" i="18" s="1"/>
  <c r="BH511" i="18" s="1"/>
  <c r="BB511" i="18"/>
  <c r="BF511" i="18"/>
  <c r="BJ511" i="18" s="1"/>
  <c r="BL511" i="18" s="1"/>
  <c r="BQ511" i="18"/>
  <c r="BS511" i="18"/>
  <c r="BU511" i="18"/>
  <c r="AH512" i="18"/>
  <c r="AJ512" i="18"/>
  <c r="AL512" i="18"/>
  <c r="AO512" i="18"/>
  <c r="AQ512" i="18" s="1"/>
  <c r="AR512" i="18"/>
  <c r="AX512" i="18"/>
  <c r="AZ512" i="18"/>
  <c r="BD512" i="18" s="1"/>
  <c r="BH512" i="18" s="1"/>
  <c r="BB512" i="18"/>
  <c r="BF512" i="18"/>
  <c r="BJ512" i="18" s="1"/>
  <c r="BL512" i="18" s="1"/>
  <c r="S513" i="18"/>
  <c r="BQ512" i="18" s="1"/>
  <c r="W513" i="18"/>
  <c r="BS512" i="18" s="1"/>
  <c r="AA513" i="18"/>
  <c r="BU512" i="18" s="1"/>
  <c r="AH535" i="18"/>
  <c r="BU545" i="18" s="1"/>
  <c r="AH545" i="18"/>
  <c r="AJ545" i="18"/>
  <c r="AL545" i="18"/>
  <c r="AQ545" i="18"/>
  <c r="AS545" i="18"/>
  <c r="AU545" i="18"/>
  <c r="AZ545" i="18"/>
  <c r="BB545" i="18"/>
  <c r="BD545" i="18"/>
  <c r="BG545" i="18"/>
  <c r="AK549" i="18"/>
  <c r="AH556" i="18"/>
  <c r="AH570" i="18"/>
  <c r="AJ570" i="18"/>
  <c r="AL570" i="18"/>
  <c r="AO570" i="18"/>
  <c r="AQ570" i="18" s="1"/>
  <c r="AR570" i="18"/>
  <c r="BA570" i="18"/>
  <c r="BK570" i="18"/>
  <c r="CC570" i="18"/>
  <c r="CE570" i="18"/>
  <c r="CG570" i="18"/>
  <c r="AH571" i="18"/>
  <c r="AJ571" i="18"/>
  <c r="AL571" i="18"/>
  <c r="AO571" i="18"/>
  <c r="AQ571" i="18" s="1"/>
  <c r="AR571" i="18"/>
  <c r="AH572" i="18"/>
  <c r="AJ572" i="18"/>
  <c r="AL572" i="18"/>
  <c r="AO572" i="18"/>
  <c r="AQ572" i="18" s="1"/>
  <c r="AR572" i="18"/>
  <c r="CN572" i="18"/>
  <c r="AH573" i="18"/>
  <c r="AJ573" i="18"/>
  <c r="AL573" i="18"/>
  <c r="AO573" i="18"/>
  <c r="AQ573" i="18" s="1"/>
  <c r="AR573" i="18"/>
  <c r="AX573" i="18"/>
  <c r="CL573" i="18"/>
  <c r="CN573" i="18"/>
  <c r="AH574" i="18"/>
  <c r="AJ574" i="18"/>
  <c r="AL574" i="18"/>
  <c r="AO574" i="18"/>
  <c r="AQ574" i="18" s="1"/>
  <c r="AR574" i="18"/>
  <c r="BU574" i="18"/>
  <c r="BX574" i="18"/>
  <c r="CL574" i="18"/>
  <c r="AH575" i="18"/>
  <c r="AJ575" i="18"/>
  <c r="AL575" i="18"/>
  <c r="AN575" i="18"/>
  <c r="AP575" i="18" s="1"/>
  <c r="AO575" i="18"/>
  <c r="AQ575" i="18" s="1"/>
  <c r="AR575" i="18"/>
  <c r="BH575" i="18"/>
  <c r="BR575" i="18"/>
  <c r="CJ575" i="18"/>
  <c r="CL575" i="18"/>
  <c r="CN575" i="18"/>
  <c r="AH576" i="18"/>
  <c r="AJ576" i="18"/>
  <c r="AL576" i="18"/>
  <c r="AO576" i="18"/>
  <c r="AQ576" i="18" s="1"/>
  <c r="AR576" i="18"/>
  <c r="AX576" i="18"/>
  <c r="BU576" i="18"/>
  <c r="BX576" i="18"/>
  <c r="CJ576" i="18"/>
  <c r="CL576" i="18"/>
  <c r="CN576" i="18"/>
  <c r="P577" i="18"/>
  <c r="BC570" i="18" s="1"/>
  <c r="S577" i="18"/>
  <c r="BM570" i="18" s="1"/>
  <c r="V577" i="18"/>
  <c r="CC571" i="18" s="1"/>
  <c r="CC572" i="18" s="1"/>
  <c r="Y577" i="18"/>
  <c r="CE571" i="18" s="1"/>
  <c r="CE572" i="18" s="1"/>
  <c r="AB577" i="18"/>
  <c r="CG571" i="18" s="1"/>
  <c r="CG572" i="18" s="1"/>
  <c r="AJ579" i="18"/>
  <c r="AL579" i="18" s="1"/>
  <c r="CY577" i="18" s="1"/>
  <c r="AH593" i="18"/>
  <c r="AN605" i="18" s="1"/>
  <c r="BR604" i="18"/>
  <c r="BT604" i="18"/>
  <c r="BV604" i="18"/>
  <c r="AH605" i="18"/>
  <c r="AJ605" i="18"/>
  <c r="AL605" i="18"/>
  <c r="AO605" i="18"/>
  <c r="AQ605" i="18"/>
  <c r="AS605" i="18"/>
  <c r="AU605" i="18"/>
  <c r="AX605" i="18"/>
  <c r="BC605" i="18"/>
  <c r="BD605" i="18"/>
  <c r="BP605" i="18"/>
  <c r="BY605" i="18"/>
  <c r="AH606" i="18"/>
  <c r="AJ606" i="18"/>
  <c r="AL606" i="18"/>
  <c r="AO606" i="18"/>
  <c r="AQ606" i="18"/>
  <c r="AS606" i="18"/>
  <c r="AU606" i="18"/>
  <c r="AX606" i="18"/>
  <c r="BC606" i="18"/>
  <c r="BD606" i="18"/>
  <c r="BP606" i="18"/>
  <c r="BY606" i="18"/>
  <c r="AH607" i="18"/>
  <c r="AJ607" i="18"/>
  <c r="AL607" i="18"/>
  <c r="AO607" i="18"/>
  <c r="AQ607" i="18"/>
  <c r="AS607" i="18"/>
  <c r="AU607" i="18"/>
  <c r="AX607" i="18"/>
  <c r="BC607" i="18"/>
  <c r="BD607" i="18"/>
  <c r="BP607" i="18"/>
  <c r="BY607" i="18"/>
  <c r="AH608" i="18"/>
  <c r="AJ608" i="18"/>
  <c r="AL608" i="18"/>
  <c r="AO608" i="18"/>
  <c r="AQ608" i="18"/>
  <c r="AS608" i="18"/>
  <c r="AU608" i="18"/>
  <c r="AX608" i="18"/>
  <c r="BC608" i="18"/>
  <c r="BD608" i="18"/>
  <c r="BP608" i="18"/>
  <c r="BY608" i="18"/>
  <c r="AH609" i="18"/>
  <c r="AJ609" i="18"/>
  <c r="AL609" i="18"/>
  <c r="AO609" i="18"/>
  <c r="AQ609" i="18"/>
  <c r="AS609" i="18"/>
  <c r="AU609" i="18"/>
  <c r="AX609" i="18"/>
  <c r="BC609" i="18"/>
  <c r="BD609" i="18"/>
  <c r="BP609" i="18"/>
  <c r="BY609" i="18"/>
  <c r="AH610" i="18"/>
  <c r="AJ610" i="18"/>
  <c r="AL610" i="18"/>
  <c r="AO610" i="18"/>
  <c r="AQ610" i="18"/>
  <c r="AS610" i="18"/>
  <c r="AU610" i="18"/>
  <c r="AX610" i="18"/>
  <c r="BC610" i="18"/>
  <c r="BD610" i="18"/>
  <c r="BP610" i="18"/>
  <c r="BY610" i="18"/>
  <c r="AH611" i="18"/>
  <c r="AJ611" i="18"/>
  <c r="AL611" i="18"/>
  <c r="AO611" i="18"/>
  <c r="AQ611" i="18"/>
  <c r="AS611" i="18"/>
  <c r="AU611" i="18"/>
  <c r="AX611" i="18"/>
  <c r="BC611" i="18"/>
  <c r="BD611" i="18"/>
  <c r="BP611" i="18"/>
  <c r="BY611" i="18"/>
  <c r="AH612" i="18"/>
  <c r="AJ612" i="18"/>
  <c r="AL612" i="18"/>
  <c r="AO612" i="18"/>
  <c r="AQ612" i="18"/>
  <c r="AS612" i="18"/>
  <c r="AU612" i="18"/>
  <c r="AX612" i="18"/>
  <c r="BC612" i="18"/>
  <c r="BD612" i="18"/>
  <c r="BP612" i="18"/>
  <c r="BY612" i="18"/>
  <c r="AH613" i="18"/>
  <c r="AJ613" i="18"/>
  <c r="AL613" i="18"/>
  <c r="AO613" i="18"/>
  <c r="AQ613" i="18"/>
  <c r="AS613" i="18"/>
  <c r="AU613" i="18"/>
  <c r="AX613" i="18"/>
  <c r="BC613" i="18"/>
  <c r="BD613" i="18"/>
  <c r="BP613" i="18"/>
  <c r="BY613" i="18"/>
  <c r="AH614" i="18"/>
  <c r="AJ614" i="18"/>
  <c r="AL614" i="18"/>
  <c r="AO614" i="18"/>
  <c r="AQ614" i="18"/>
  <c r="AS614" i="18"/>
  <c r="AU614" i="18"/>
  <c r="AX614" i="18"/>
  <c r="BC614" i="18"/>
  <c r="BD614" i="18"/>
  <c r="BP614" i="18"/>
  <c r="BY614" i="18"/>
  <c r="AH615" i="18"/>
  <c r="AJ615" i="18"/>
  <c r="AL615" i="18"/>
  <c r="AO615" i="18"/>
  <c r="AQ615" i="18"/>
  <c r="AS615" i="18"/>
  <c r="AU615" i="18"/>
  <c r="AX615" i="18"/>
  <c r="BC615" i="18"/>
  <c r="BD615" i="18"/>
  <c r="BP615" i="18"/>
  <c r="BY615" i="18"/>
  <c r="AH616" i="18"/>
  <c r="AJ616" i="18"/>
  <c r="AL616" i="18"/>
  <c r="AO616" i="18"/>
  <c r="AQ616" i="18"/>
  <c r="AS616" i="18"/>
  <c r="AU616" i="18"/>
  <c r="AX616" i="18"/>
  <c r="BC616" i="18"/>
  <c r="BD616" i="18"/>
  <c r="BP616" i="18"/>
  <c r="BY616" i="18"/>
  <c r="AH617" i="18"/>
  <c r="AJ617" i="18"/>
  <c r="AL617" i="18"/>
  <c r="AO617" i="18"/>
  <c r="AQ617" i="18"/>
  <c r="AS617" i="18"/>
  <c r="AU617" i="18"/>
  <c r="AX617" i="18"/>
  <c r="BC617" i="18"/>
  <c r="BD617" i="18"/>
  <c r="BP617" i="18"/>
  <c r="BY617" i="18"/>
  <c r="AH618" i="18"/>
  <c r="AJ618" i="18"/>
  <c r="AL618" i="18"/>
  <c r="AO618" i="18"/>
  <c r="AQ618" i="18"/>
  <c r="AS618" i="18"/>
  <c r="AU618" i="18"/>
  <c r="AX618" i="18"/>
  <c r="BC618" i="18"/>
  <c r="BD618" i="18"/>
  <c r="BP618" i="18"/>
  <c r="BY618" i="18"/>
  <c r="AH619" i="18"/>
  <c r="AJ619" i="18"/>
  <c r="AL619" i="18"/>
  <c r="AO619" i="18"/>
  <c r="AQ619" i="18"/>
  <c r="AS619" i="18"/>
  <c r="AU619" i="18"/>
  <c r="AX619" i="18"/>
  <c r="BC619" i="18"/>
  <c r="BD619" i="18"/>
  <c r="BP619" i="18"/>
  <c r="BY619" i="18"/>
  <c r="AH620" i="18"/>
  <c r="AJ620" i="18"/>
  <c r="AL620" i="18"/>
  <c r="AO620" i="18"/>
  <c r="AQ620" i="18"/>
  <c r="AS620" i="18"/>
  <c r="AU620" i="18"/>
  <c r="AX620" i="18"/>
  <c r="BC620" i="18"/>
  <c r="BD620" i="18"/>
  <c r="BP620" i="18"/>
  <c r="BY620" i="18"/>
  <c r="AH621" i="18"/>
  <c r="AJ621" i="18"/>
  <c r="AL621" i="18"/>
  <c r="AO621" i="18"/>
  <c r="AQ621" i="18"/>
  <c r="AS621" i="18"/>
  <c r="AU621" i="18"/>
  <c r="AX621" i="18"/>
  <c r="BC621" i="18"/>
  <c r="BD621" i="18"/>
  <c r="BP621" i="18"/>
  <c r="BY621" i="18"/>
  <c r="AH622" i="18"/>
  <c r="AJ622" i="18"/>
  <c r="AL622" i="18"/>
  <c r="AO622" i="18"/>
  <c r="AQ622" i="18"/>
  <c r="AS622" i="18"/>
  <c r="AU622" i="18"/>
  <c r="AX622" i="18"/>
  <c r="BC622" i="18"/>
  <c r="BD622" i="18"/>
  <c r="BP622" i="18"/>
  <c r="BY622" i="18"/>
  <c r="AH623" i="18"/>
  <c r="AJ623" i="18"/>
  <c r="AL623" i="18"/>
  <c r="AO623" i="18"/>
  <c r="AQ623" i="18"/>
  <c r="AS623" i="18"/>
  <c r="AU623" i="18"/>
  <c r="AX623" i="18"/>
  <c r="BC623" i="18"/>
  <c r="BD623" i="18"/>
  <c r="BP623" i="18"/>
  <c r="BY623" i="18"/>
  <c r="AH624" i="18"/>
  <c r="AJ624" i="18"/>
  <c r="AL624" i="18"/>
  <c r="AO624" i="18"/>
  <c r="AQ624" i="18"/>
  <c r="AS624" i="18"/>
  <c r="AU624" i="18"/>
  <c r="AX624" i="18"/>
  <c r="BC624" i="18"/>
  <c r="BD624" i="18"/>
  <c r="BP624" i="18"/>
  <c r="BY624" i="18"/>
  <c r="AH625" i="18"/>
  <c r="AJ625" i="18"/>
  <c r="AL625" i="18"/>
  <c r="AO625" i="18"/>
  <c r="AQ625" i="18"/>
  <c r="AS625" i="18"/>
  <c r="AU625" i="18"/>
  <c r="AX625" i="18"/>
  <c r="BC625" i="18"/>
  <c r="BD625" i="18"/>
  <c r="BP625" i="18"/>
  <c r="BY625" i="18"/>
  <c r="AH626" i="18"/>
  <c r="AJ626" i="18"/>
  <c r="AL626" i="18"/>
  <c r="AO626" i="18"/>
  <c r="AQ626" i="18"/>
  <c r="AS626" i="18"/>
  <c r="AU626" i="18"/>
  <c r="AX626" i="18"/>
  <c r="BC626" i="18"/>
  <c r="BD626" i="18"/>
  <c r="BP626" i="18"/>
  <c r="BY626" i="18"/>
  <c r="AH627" i="18"/>
  <c r="AJ627" i="18"/>
  <c r="AL627" i="18"/>
  <c r="AO627" i="18"/>
  <c r="AQ627" i="18"/>
  <c r="AS627" i="18"/>
  <c r="AU627" i="18"/>
  <c r="AX627" i="18"/>
  <c r="BC627" i="18"/>
  <c r="BD627" i="18"/>
  <c r="BP627" i="18"/>
  <c r="BY627" i="18"/>
  <c r="AH628" i="18"/>
  <c r="AJ628" i="18"/>
  <c r="AL628" i="18"/>
  <c r="AO628" i="18"/>
  <c r="AQ628" i="18"/>
  <c r="AS628" i="18"/>
  <c r="AU628" i="18"/>
  <c r="AX628" i="18"/>
  <c r="BC628" i="18"/>
  <c r="BD628" i="18"/>
  <c r="BP628" i="18"/>
  <c r="BY628" i="18"/>
  <c r="AH629" i="18"/>
  <c r="AJ629" i="18"/>
  <c r="AL629" i="18"/>
  <c r="AO629" i="18"/>
  <c r="AQ629" i="18"/>
  <c r="AS629" i="18"/>
  <c r="AU629" i="18"/>
  <c r="AX629" i="18"/>
  <c r="BC629" i="18"/>
  <c r="BD629" i="18"/>
  <c r="BP629" i="18"/>
  <c r="BY629" i="18"/>
  <c r="AH630" i="18"/>
  <c r="AJ630" i="18"/>
  <c r="AL630" i="18"/>
  <c r="AO630" i="18"/>
  <c r="AQ630" i="18"/>
  <c r="AS630" i="18"/>
  <c r="AU630" i="18"/>
  <c r="AX630" i="18"/>
  <c r="BC630" i="18"/>
  <c r="BD630" i="18"/>
  <c r="BP630" i="18"/>
  <c r="BY630" i="18"/>
  <c r="AH631" i="18"/>
  <c r="AJ631" i="18"/>
  <c r="AL631" i="18"/>
  <c r="AO631" i="18"/>
  <c r="AQ631" i="18"/>
  <c r="AS631" i="18"/>
  <c r="AU631" i="18"/>
  <c r="AX631" i="18"/>
  <c r="BC631" i="18"/>
  <c r="BD631" i="18"/>
  <c r="BP631" i="18"/>
  <c r="BY631" i="18"/>
  <c r="AH632" i="18"/>
  <c r="AJ632" i="18"/>
  <c r="AL632" i="18"/>
  <c r="AO632" i="18"/>
  <c r="AQ632" i="18"/>
  <c r="AS632" i="18"/>
  <c r="AU632" i="18"/>
  <c r="AX632" i="18"/>
  <c r="BC632" i="18"/>
  <c r="BD632" i="18"/>
  <c r="BP632" i="18"/>
  <c r="BY632" i="18"/>
  <c r="AH633" i="18"/>
  <c r="AJ633" i="18"/>
  <c r="AL633" i="18"/>
  <c r="AO633" i="18"/>
  <c r="AQ633" i="18"/>
  <c r="AS633" i="18"/>
  <c r="AU633" i="18"/>
  <c r="AX633" i="18"/>
  <c r="BC633" i="18"/>
  <c r="BD633" i="18"/>
  <c r="BP633" i="18"/>
  <c r="BY633" i="18"/>
  <c r="AH634" i="18"/>
  <c r="AJ634" i="18"/>
  <c r="AL634" i="18"/>
  <c r="AO634" i="18"/>
  <c r="AQ634" i="18"/>
  <c r="AS634" i="18"/>
  <c r="AU634" i="18"/>
  <c r="AX634" i="18"/>
  <c r="BC634" i="18"/>
  <c r="BD634" i="18"/>
  <c r="BP634" i="18"/>
  <c r="BY634" i="18"/>
  <c r="AH635" i="18"/>
  <c r="AJ635" i="18"/>
  <c r="AL635" i="18"/>
  <c r="AO635" i="18"/>
  <c r="AQ635" i="18"/>
  <c r="AS635" i="18"/>
  <c r="AU635" i="18"/>
  <c r="AX635" i="18"/>
  <c r="BC635" i="18"/>
  <c r="BD635" i="18"/>
  <c r="BP635" i="18"/>
  <c r="BY635" i="18"/>
  <c r="AH636" i="18"/>
  <c r="AJ636" i="18"/>
  <c r="AL636" i="18"/>
  <c r="AO636" i="18"/>
  <c r="AQ636" i="18"/>
  <c r="AS636" i="18"/>
  <c r="AU636" i="18"/>
  <c r="AX636" i="18"/>
  <c r="BC636" i="18"/>
  <c r="BD636" i="18"/>
  <c r="BP636" i="18"/>
  <c r="BY636" i="18"/>
  <c r="AH637" i="18"/>
  <c r="AJ637" i="18"/>
  <c r="AL637" i="18"/>
  <c r="AO637" i="18"/>
  <c r="AQ637" i="18"/>
  <c r="AS637" i="18"/>
  <c r="AU637" i="18"/>
  <c r="AX637" i="18"/>
  <c r="BC637" i="18"/>
  <c r="BD637" i="18"/>
  <c r="BP637" i="18"/>
  <c r="BY637" i="18"/>
  <c r="AH638" i="18"/>
  <c r="AJ638" i="18"/>
  <c r="AL638" i="18"/>
  <c r="AO638" i="18"/>
  <c r="AQ638" i="18"/>
  <c r="AS638" i="18"/>
  <c r="AU638" i="18"/>
  <c r="AX638" i="18"/>
  <c r="BC638" i="18"/>
  <c r="BD638" i="18"/>
  <c r="BP638" i="18"/>
  <c r="BY638" i="18"/>
  <c r="AH639" i="18"/>
  <c r="AJ639" i="18"/>
  <c r="AL639" i="18"/>
  <c r="AO639" i="18"/>
  <c r="AQ639" i="18"/>
  <c r="AS639" i="18"/>
  <c r="AU639" i="18"/>
  <c r="AX639" i="18"/>
  <c r="BC639" i="18"/>
  <c r="BD639" i="18"/>
  <c r="BP639" i="18"/>
  <c r="BY639" i="18"/>
  <c r="AH640" i="18"/>
  <c r="AJ640" i="18"/>
  <c r="AL640" i="18"/>
  <c r="AO640" i="18"/>
  <c r="AQ640" i="18"/>
  <c r="AS640" i="18"/>
  <c r="AU640" i="18"/>
  <c r="AX640" i="18"/>
  <c r="BC640" i="18"/>
  <c r="BD640" i="18"/>
  <c r="BP640" i="18"/>
  <c r="BY640" i="18"/>
  <c r="AJ642" i="18"/>
  <c r="AL642" i="18" s="1"/>
  <c r="CP607" i="18" s="1"/>
  <c r="AJ644" i="18"/>
  <c r="AL644" i="18" s="1"/>
  <c r="CP608" i="18" s="1"/>
  <c r="AH664" i="18"/>
  <c r="AN674" i="18"/>
  <c r="AR674" i="18"/>
  <c r="AN675" i="18"/>
  <c r="AR675" i="18"/>
  <c r="AN676" i="18"/>
  <c r="AR676" i="18"/>
  <c r="AN677" i="18"/>
  <c r="AR677" i="18"/>
  <c r="AN678" i="18"/>
  <c r="AR678" i="18"/>
  <c r="AN679" i="18"/>
  <c r="AR679" i="18"/>
  <c r="AT679" i="18"/>
  <c r="AN680" i="18"/>
  <c r="AR680" i="18"/>
  <c r="AN681" i="18"/>
  <c r="AR681" i="18"/>
  <c r="AT681" i="18"/>
  <c r="AN682" i="18"/>
  <c r="AR682" i="18"/>
  <c r="AN683" i="18"/>
  <c r="AR683" i="18"/>
  <c r="AT683" i="18"/>
  <c r="AN684" i="18"/>
  <c r="AR684" i="18"/>
  <c r="AN685" i="18"/>
  <c r="AR685" i="18"/>
  <c r="AT685" i="18"/>
  <c r="AN686" i="18"/>
  <c r="AR686" i="18"/>
  <c r="AN687" i="18"/>
  <c r="AR687" i="18"/>
  <c r="AT687" i="18"/>
  <c r="AN688" i="18"/>
  <c r="AR688" i="18"/>
  <c r="AN689" i="18"/>
  <c r="AR689" i="18"/>
  <c r="AT689" i="18"/>
  <c r="AN690" i="18"/>
  <c r="AR690" i="18"/>
  <c r="AN691" i="18"/>
  <c r="AR691" i="18"/>
  <c r="AT691" i="18"/>
  <c r="AN692" i="18"/>
  <c r="AR692" i="18"/>
  <c r="AN693" i="18"/>
  <c r="AR693" i="18"/>
  <c r="AT693" i="18"/>
  <c r="AN694" i="18"/>
  <c r="AR694" i="18"/>
  <c r="AN695" i="18"/>
  <c r="AR695" i="18"/>
  <c r="AT695" i="18"/>
  <c r="AN696" i="18"/>
  <c r="AR696" i="18"/>
  <c r="AN697" i="18"/>
  <c r="AR697" i="18"/>
  <c r="AT697" i="18"/>
  <c r="AN698" i="18"/>
  <c r="AR698" i="18"/>
  <c r="AN699" i="18"/>
  <c r="AR699" i="18"/>
  <c r="AT699" i="18"/>
  <c r="AN700" i="18"/>
  <c r="AR700" i="18"/>
  <c r="AN701" i="18"/>
  <c r="AR701" i="18"/>
  <c r="AN702" i="18"/>
  <c r="AR702" i="18"/>
  <c r="AN703" i="18"/>
  <c r="AR703" i="18"/>
  <c r="AN704" i="18"/>
  <c r="AR704" i="18"/>
  <c r="AN705" i="18"/>
  <c r="AR705" i="18"/>
  <c r="AN706" i="18"/>
  <c r="AR706" i="18"/>
  <c r="AN707" i="18"/>
  <c r="AR707" i="18"/>
  <c r="AN708" i="18"/>
  <c r="AR708" i="18"/>
  <c r="AN709" i="18"/>
  <c r="AR709" i="18"/>
  <c r="BE400" i="6"/>
  <c r="BC400" i="6"/>
  <c r="BA400" i="6"/>
  <c r="AL1072" i="6"/>
  <c r="GD74" i="23"/>
  <c r="GF74" i="23"/>
  <c r="GH74" i="23"/>
  <c r="GJ74" i="23"/>
  <c r="GN74" i="23"/>
  <c r="GP74" i="23"/>
  <c r="GR74" i="23"/>
  <c r="GT74" i="23"/>
  <c r="GX74" i="23"/>
  <c r="GZ74" i="23"/>
  <c r="HB74" i="23"/>
  <c r="HD74" i="23"/>
  <c r="HH74" i="23"/>
  <c r="HJ74" i="23"/>
  <c r="HL74" i="23"/>
  <c r="HN74" i="23"/>
  <c r="HR74" i="23"/>
  <c r="HT74" i="23"/>
  <c r="HV74" i="23"/>
  <c r="HX74" i="23"/>
  <c r="GD75" i="23"/>
  <c r="GF75" i="23"/>
  <c r="GH75" i="23"/>
  <c r="GJ75" i="23"/>
  <c r="GN75" i="23"/>
  <c r="GP75" i="23"/>
  <c r="GR75" i="23"/>
  <c r="GT75" i="23"/>
  <c r="GX75" i="23"/>
  <c r="GZ75" i="23"/>
  <c r="HB75" i="23"/>
  <c r="HD75" i="23"/>
  <c r="HH75" i="23"/>
  <c r="HJ75" i="23"/>
  <c r="HL75" i="23"/>
  <c r="HN75" i="23"/>
  <c r="HR75" i="23"/>
  <c r="HT75" i="23"/>
  <c r="HV75" i="23"/>
  <c r="HX75" i="23"/>
  <c r="GD76" i="23"/>
  <c r="GF76" i="23"/>
  <c r="GH76" i="23"/>
  <c r="GJ76" i="23"/>
  <c r="GN76" i="23"/>
  <c r="GP76" i="23"/>
  <c r="GR76" i="23"/>
  <c r="GT76" i="23"/>
  <c r="GX76" i="23"/>
  <c r="GZ76" i="23"/>
  <c r="HB76" i="23"/>
  <c r="HD76" i="23"/>
  <c r="HH76" i="23"/>
  <c r="HJ76" i="23"/>
  <c r="HL76" i="23"/>
  <c r="HN76" i="23"/>
  <c r="HR76" i="23"/>
  <c r="HT76" i="23"/>
  <c r="HV76" i="23"/>
  <c r="HX76" i="23"/>
  <c r="GD77" i="23"/>
  <c r="GF77" i="23"/>
  <c r="GH77" i="23"/>
  <c r="GJ77" i="23"/>
  <c r="GN77" i="23"/>
  <c r="GP77" i="23"/>
  <c r="GR77" i="23"/>
  <c r="GT77" i="23"/>
  <c r="GX77" i="23"/>
  <c r="GZ77" i="23"/>
  <c r="HB77" i="23"/>
  <c r="HD77" i="23"/>
  <c r="HH77" i="23"/>
  <c r="HJ77" i="23"/>
  <c r="HL77" i="23"/>
  <c r="HN77" i="23"/>
  <c r="HR77" i="23"/>
  <c r="HT77" i="23"/>
  <c r="HV77" i="23"/>
  <c r="HX77" i="23"/>
  <c r="GD78" i="23"/>
  <c r="GF78" i="23"/>
  <c r="GH78" i="23"/>
  <c r="GJ78" i="23"/>
  <c r="GN78" i="23"/>
  <c r="GP78" i="23"/>
  <c r="GR78" i="23"/>
  <c r="GT78" i="23"/>
  <c r="GX78" i="23"/>
  <c r="GZ78" i="23"/>
  <c r="HB78" i="23"/>
  <c r="HD78" i="23"/>
  <c r="HH78" i="23"/>
  <c r="HJ78" i="23"/>
  <c r="HL78" i="23"/>
  <c r="HN78" i="23"/>
  <c r="HR78" i="23"/>
  <c r="HT78" i="23"/>
  <c r="HV78" i="23"/>
  <c r="HX78" i="23"/>
  <c r="EO74" i="23"/>
  <c r="EQ74" i="23" s="1"/>
  <c r="EP74" i="23"/>
  <c r="ER74" i="23" s="1"/>
  <c r="ET74" i="23" s="1"/>
  <c r="ES74" i="23"/>
  <c r="EU74" i="23" s="1"/>
  <c r="EV74" i="23" s="1"/>
  <c r="EW74" i="23"/>
  <c r="EY74" i="23" s="1"/>
  <c r="EX74" i="23"/>
  <c r="EZ74" i="23" s="1"/>
  <c r="FB74" i="23" s="1"/>
  <c r="FA74" i="23"/>
  <c r="FC74" i="23" s="1"/>
  <c r="FD74" i="23" s="1"/>
  <c r="FE74" i="23"/>
  <c r="FG74" i="23" s="1"/>
  <c r="FF74" i="23"/>
  <c r="FH74" i="23" s="1"/>
  <c r="FJ74" i="23" s="1"/>
  <c r="FI74" i="23"/>
  <c r="FK74" i="23" s="1"/>
  <c r="FL74" i="23" s="1"/>
  <c r="FM74" i="23"/>
  <c r="FO74" i="23" s="1"/>
  <c r="FN74" i="23"/>
  <c r="FP74" i="23" s="1"/>
  <c r="FR74" i="23" s="1"/>
  <c r="FQ74" i="23"/>
  <c r="FS74" i="23" s="1"/>
  <c r="FT74" i="23" s="1"/>
  <c r="FU74" i="23"/>
  <c r="FW74" i="23" s="1"/>
  <c r="FV74" i="23"/>
  <c r="FX74" i="23" s="1"/>
  <c r="FZ74" i="23" s="1"/>
  <c r="FY74" i="23"/>
  <c r="GA74" i="23"/>
  <c r="GB74" i="23"/>
  <c r="EO75" i="23"/>
  <c r="EQ75" i="23" s="1"/>
  <c r="EP75" i="23"/>
  <c r="ER75" i="23" s="1"/>
  <c r="ET75" i="23" s="1"/>
  <c r="ES75" i="23"/>
  <c r="EU75" i="23" s="1"/>
  <c r="EV75" i="23" s="1"/>
  <c r="EW75" i="23"/>
  <c r="EX75" i="23"/>
  <c r="EZ75" i="23" s="1"/>
  <c r="FB75" i="23" s="1"/>
  <c r="EY75" i="23"/>
  <c r="FA75" i="23"/>
  <c r="FC75" i="23" s="1"/>
  <c r="FD75" i="23" s="1"/>
  <c r="FE75" i="23"/>
  <c r="FF75" i="23"/>
  <c r="FH75" i="23" s="1"/>
  <c r="FJ75" i="23" s="1"/>
  <c r="FG75" i="23"/>
  <c r="FI75" i="23"/>
  <c r="FK75" i="23" s="1"/>
  <c r="FL75" i="23" s="1"/>
  <c r="FM75" i="23"/>
  <c r="FO75" i="23" s="1"/>
  <c r="FN75" i="23"/>
  <c r="FP75" i="23" s="1"/>
  <c r="FR75" i="23" s="1"/>
  <c r="FQ75" i="23"/>
  <c r="FS75" i="23" s="1"/>
  <c r="FT75" i="23" s="1"/>
  <c r="FU75" i="23"/>
  <c r="FV75" i="23"/>
  <c r="FX75" i="23" s="1"/>
  <c r="FZ75" i="23" s="1"/>
  <c r="FW75" i="23"/>
  <c r="FY75" i="23"/>
  <c r="GA75" i="23" s="1"/>
  <c r="GB75" i="23" s="1"/>
  <c r="EO76" i="23"/>
  <c r="EP76" i="23"/>
  <c r="EQ76" i="23"/>
  <c r="ER76" i="23"/>
  <c r="ET76" i="23" s="1"/>
  <c r="ES76" i="23"/>
  <c r="EU76" i="23"/>
  <c r="EV76" i="23"/>
  <c r="EW76" i="23"/>
  <c r="EY76" i="23" s="1"/>
  <c r="EX76" i="23"/>
  <c r="EZ76" i="23" s="1"/>
  <c r="FB76" i="23" s="1"/>
  <c r="FA76" i="23"/>
  <c r="FC76" i="23"/>
  <c r="FD76" i="23"/>
  <c r="FE76" i="23"/>
  <c r="FF76" i="23"/>
  <c r="FG76" i="23"/>
  <c r="FH76" i="23"/>
  <c r="FI76" i="23"/>
  <c r="FK76" i="23" s="1"/>
  <c r="FL76" i="23" s="1"/>
  <c r="FJ76" i="23"/>
  <c r="FM76" i="23"/>
  <c r="FN76" i="23"/>
  <c r="FO76" i="23"/>
  <c r="FP76" i="23"/>
  <c r="FR76" i="23" s="1"/>
  <c r="FQ76" i="23"/>
  <c r="FS76" i="23"/>
  <c r="FT76" i="23"/>
  <c r="FU76" i="23"/>
  <c r="FW76" i="23" s="1"/>
  <c r="FV76" i="23"/>
  <c r="FX76" i="23" s="1"/>
  <c r="FZ76" i="23" s="1"/>
  <c r="FY76" i="23"/>
  <c r="GA76" i="23"/>
  <c r="GB76" i="23"/>
  <c r="EO77" i="23"/>
  <c r="EP77" i="23"/>
  <c r="EQ77" i="23"/>
  <c r="ER77" i="23"/>
  <c r="ES77" i="23"/>
  <c r="EU77" i="23" s="1"/>
  <c r="EV77" i="23" s="1"/>
  <c r="ET77" i="23"/>
  <c r="EW77" i="23"/>
  <c r="EX77" i="23"/>
  <c r="EY77" i="23"/>
  <c r="EZ77" i="23"/>
  <c r="FB77" i="23" s="1"/>
  <c r="FA77" i="23"/>
  <c r="FC77" i="23"/>
  <c r="FD77" i="23"/>
  <c r="FE77" i="23"/>
  <c r="FG77" i="23" s="1"/>
  <c r="FF77" i="23"/>
  <c r="FH77" i="23" s="1"/>
  <c r="FJ77" i="23" s="1"/>
  <c r="FI77" i="23"/>
  <c r="FK77" i="23"/>
  <c r="FL77" i="23"/>
  <c r="FM77" i="23"/>
  <c r="FN77" i="23"/>
  <c r="FO77" i="23"/>
  <c r="FP77" i="23"/>
  <c r="FQ77" i="23"/>
  <c r="FS77" i="23" s="1"/>
  <c r="FT77" i="23" s="1"/>
  <c r="FR77" i="23"/>
  <c r="FU77" i="23"/>
  <c r="FV77" i="23"/>
  <c r="FW77" i="23"/>
  <c r="FX77" i="23"/>
  <c r="FZ77" i="23" s="1"/>
  <c r="FY77" i="23"/>
  <c r="GA77" i="23"/>
  <c r="GB77" i="23"/>
  <c r="EO78" i="23"/>
  <c r="EQ78" i="23" s="1"/>
  <c r="EP78" i="23"/>
  <c r="ER78" i="23" s="1"/>
  <c r="ET78" i="23" s="1"/>
  <c r="ES78" i="23"/>
  <c r="EU78" i="23"/>
  <c r="EV78" i="23"/>
  <c r="EW78" i="23"/>
  <c r="EX78" i="23"/>
  <c r="EY78" i="23"/>
  <c r="EZ78" i="23"/>
  <c r="FA78" i="23"/>
  <c r="FC78" i="23" s="1"/>
  <c r="FD78" i="23" s="1"/>
  <c r="FB78" i="23"/>
  <c r="FE78" i="23"/>
  <c r="FF78" i="23"/>
  <c r="FG78" i="23"/>
  <c r="FH78" i="23"/>
  <c r="FJ78" i="23" s="1"/>
  <c r="FI78" i="23"/>
  <c r="FK78" i="23"/>
  <c r="FL78" i="23"/>
  <c r="FM78" i="23"/>
  <c r="FO78" i="23" s="1"/>
  <c r="FN78" i="23"/>
  <c r="FP78" i="23" s="1"/>
  <c r="FR78" i="23" s="1"/>
  <c r="FQ78" i="23"/>
  <c r="FS78" i="23"/>
  <c r="FT78" i="23"/>
  <c r="FU78" i="23"/>
  <c r="FV78" i="23"/>
  <c r="FW78" i="23"/>
  <c r="FX78" i="23"/>
  <c r="FY78" i="23"/>
  <c r="GA78" i="23" s="1"/>
  <c r="GB78" i="23" s="1"/>
  <c r="FZ78" i="23"/>
  <c r="CZ74" i="23"/>
  <c r="DB74" i="23" s="1"/>
  <c r="DA74" i="23"/>
  <c r="DC74" i="23" s="1"/>
  <c r="DE74" i="23" s="1"/>
  <c r="DD74" i="23"/>
  <c r="DF74" i="23" s="1"/>
  <c r="DG74" i="23" s="1"/>
  <c r="DH74" i="23"/>
  <c r="DJ74" i="23" s="1"/>
  <c r="DI74" i="23"/>
  <c r="DK74" i="23" s="1"/>
  <c r="DM74" i="23" s="1"/>
  <c r="DL74" i="23"/>
  <c r="DN74" i="23" s="1"/>
  <c r="DO74" i="23" s="1"/>
  <c r="DP74" i="23"/>
  <c r="DR74" i="23" s="1"/>
  <c r="DQ74" i="23"/>
  <c r="DS74" i="23" s="1"/>
  <c r="DU74" i="23" s="1"/>
  <c r="DT74" i="23"/>
  <c r="DV74" i="23" s="1"/>
  <c r="DW74" i="23" s="1"/>
  <c r="DX74" i="23"/>
  <c r="DZ74" i="23" s="1"/>
  <c r="DY74" i="23"/>
  <c r="EA74" i="23" s="1"/>
  <c r="EC74" i="23" s="1"/>
  <c r="EB74" i="23"/>
  <c r="ED74" i="23" s="1"/>
  <c r="EE74" i="23" s="1"/>
  <c r="EF74" i="23"/>
  <c r="EG74" i="23"/>
  <c r="EI74" i="23" s="1"/>
  <c r="EK74" i="23" s="1"/>
  <c r="EH74" i="23"/>
  <c r="EJ74" i="23"/>
  <c r="EL74" i="23" s="1"/>
  <c r="EM74" i="23" s="1"/>
  <c r="CZ75" i="23"/>
  <c r="DB75" i="23" s="1"/>
  <c r="DA75" i="23"/>
  <c r="DC75" i="23" s="1"/>
  <c r="DE75" i="23" s="1"/>
  <c r="DD75" i="23"/>
  <c r="DF75" i="23" s="1"/>
  <c r="DG75" i="23" s="1"/>
  <c r="DH75" i="23"/>
  <c r="DI75" i="23"/>
  <c r="DK75" i="23" s="1"/>
  <c r="DM75" i="23" s="1"/>
  <c r="DJ75" i="23"/>
  <c r="DL75" i="23"/>
  <c r="DN75" i="23" s="1"/>
  <c r="DO75" i="23" s="1"/>
  <c r="DP75" i="23"/>
  <c r="DQ75" i="23"/>
  <c r="DS75" i="23" s="1"/>
  <c r="DU75" i="23" s="1"/>
  <c r="DR75" i="23"/>
  <c r="DT75" i="23"/>
  <c r="DV75" i="23" s="1"/>
  <c r="DW75" i="23" s="1"/>
  <c r="DX75" i="23"/>
  <c r="DZ75" i="23" s="1"/>
  <c r="DY75" i="23"/>
  <c r="EA75" i="23" s="1"/>
  <c r="EC75" i="23" s="1"/>
  <c r="EB75" i="23"/>
  <c r="ED75" i="23" s="1"/>
  <c r="EE75" i="23" s="1"/>
  <c r="EF75" i="23"/>
  <c r="EG75" i="23"/>
  <c r="EI75" i="23" s="1"/>
  <c r="EK75" i="23" s="1"/>
  <c r="EH75" i="23"/>
  <c r="EJ75" i="23"/>
  <c r="EL75" i="23" s="1"/>
  <c r="EM75" i="23" s="1"/>
  <c r="CZ76" i="23"/>
  <c r="DA76" i="23"/>
  <c r="DB76" i="23"/>
  <c r="DC76" i="23"/>
  <c r="DE76" i="23" s="1"/>
  <c r="DD76" i="23"/>
  <c r="DF76" i="23"/>
  <c r="DG76" i="23"/>
  <c r="DH76" i="23"/>
  <c r="DJ76" i="23" s="1"/>
  <c r="DI76" i="23"/>
  <c r="DK76" i="23" s="1"/>
  <c r="DM76" i="23" s="1"/>
  <c r="DL76" i="23"/>
  <c r="DN76" i="23"/>
  <c r="DO76" i="23"/>
  <c r="DP76" i="23"/>
  <c r="DQ76" i="23"/>
  <c r="DS76" i="23" s="1"/>
  <c r="DU76" i="23" s="1"/>
  <c r="DR76" i="23"/>
  <c r="DT76" i="23"/>
  <c r="DV76" i="23" s="1"/>
  <c r="DW76" i="23" s="1"/>
  <c r="DX76" i="23"/>
  <c r="DY76" i="23"/>
  <c r="DZ76" i="23"/>
  <c r="EA76" i="23"/>
  <c r="EC76" i="23" s="1"/>
  <c r="EB76" i="23"/>
  <c r="ED76" i="23"/>
  <c r="EE76" i="23"/>
  <c r="EF76" i="23"/>
  <c r="EH76" i="23" s="1"/>
  <c r="EG76" i="23"/>
  <c r="EI76" i="23" s="1"/>
  <c r="EK76" i="23" s="1"/>
  <c r="EJ76" i="23"/>
  <c r="EL76" i="23"/>
  <c r="EM76" i="23"/>
  <c r="CZ77" i="23"/>
  <c r="DA77" i="23"/>
  <c r="DC77" i="23" s="1"/>
  <c r="DE77" i="23" s="1"/>
  <c r="DB77" i="23"/>
  <c r="DD77" i="23"/>
  <c r="DF77" i="23" s="1"/>
  <c r="DG77" i="23" s="1"/>
  <c r="DH77" i="23"/>
  <c r="DI77" i="23"/>
  <c r="DJ77" i="23"/>
  <c r="DK77" i="23"/>
  <c r="DM77" i="23" s="1"/>
  <c r="DL77" i="23"/>
  <c r="DN77" i="23" s="1"/>
  <c r="DO77" i="23" s="1"/>
  <c r="DP77" i="23"/>
  <c r="DR77" i="23" s="1"/>
  <c r="DQ77" i="23"/>
  <c r="DS77" i="23" s="1"/>
  <c r="DU77" i="23" s="1"/>
  <c r="DT77" i="23"/>
  <c r="DV77" i="23"/>
  <c r="DW77" i="23"/>
  <c r="DX77" i="23"/>
  <c r="DY77" i="23"/>
  <c r="EA77" i="23" s="1"/>
  <c r="EC77" i="23" s="1"/>
  <c r="DZ77" i="23"/>
  <c r="EB77" i="23"/>
  <c r="ED77" i="23" s="1"/>
  <c r="EE77" i="23" s="1"/>
  <c r="EF77" i="23"/>
  <c r="EG77" i="23"/>
  <c r="EH77" i="23"/>
  <c r="EI77" i="23"/>
  <c r="EK77" i="23" s="1"/>
  <c r="EJ77" i="23"/>
  <c r="EL77" i="23"/>
  <c r="EM77" i="23"/>
  <c r="CZ78" i="23"/>
  <c r="DB78" i="23" s="1"/>
  <c r="DA78" i="23"/>
  <c r="DC78" i="23" s="1"/>
  <c r="DE78" i="23" s="1"/>
  <c r="DD78" i="23"/>
  <c r="DF78" i="23"/>
  <c r="DG78" i="23"/>
  <c r="DH78" i="23"/>
  <c r="DI78" i="23"/>
  <c r="DJ78" i="23"/>
  <c r="DK78" i="23"/>
  <c r="DL78" i="23"/>
  <c r="DN78" i="23" s="1"/>
  <c r="DO78" i="23" s="1"/>
  <c r="DM78" i="23"/>
  <c r="DP78" i="23"/>
  <c r="DQ78" i="23"/>
  <c r="DR78" i="23"/>
  <c r="DS78" i="23"/>
  <c r="DU78" i="23" s="1"/>
  <c r="DT78" i="23"/>
  <c r="DV78" i="23"/>
  <c r="DW78" i="23"/>
  <c r="DX78" i="23"/>
  <c r="DZ78" i="23" s="1"/>
  <c r="DY78" i="23"/>
  <c r="EA78" i="23" s="1"/>
  <c r="EC78" i="23" s="1"/>
  <c r="EB78" i="23"/>
  <c r="ED78" i="23"/>
  <c r="EE78" i="23"/>
  <c r="EF78" i="23"/>
  <c r="EG78" i="23"/>
  <c r="EH78" i="23"/>
  <c r="EI78" i="23"/>
  <c r="EJ78" i="23"/>
  <c r="EL78" i="23" s="1"/>
  <c r="EM78" i="23" s="1"/>
  <c r="EK78" i="23"/>
  <c r="IP74" i="23"/>
  <c r="IP75" i="23"/>
  <c r="IP76" i="23"/>
  <c r="IP77" i="23"/>
  <c r="IP78" i="23"/>
  <c r="BS70" i="11"/>
  <c r="BU70" i="11"/>
  <c r="BS71" i="11"/>
  <c r="BU71" i="11"/>
  <c r="BS72" i="11"/>
  <c r="BU72" i="11"/>
  <c r="BS73" i="11"/>
  <c r="BU73" i="11"/>
  <c r="BS74" i="11"/>
  <c r="BU74" i="11"/>
  <c r="BS55" i="10"/>
  <c r="BU55" i="10"/>
  <c r="BS56" i="10"/>
  <c r="BU56" i="10"/>
  <c r="BS57" i="10"/>
  <c r="BU57" i="10"/>
  <c r="BS58" i="10"/>
  <c r="BU58" i="10"/>
  <c r="BS59" i="10"/>
  <c r="BU59" i="10"/>
  <c r="BP64" i="26"/>
  <c r="BR64" i="26"/>
  <c r="BP65" i="26"/>
  <c r="BR65" i="26"/>
  <c r="BP66" i="26"/>
  <c r="BR66" i="26"/>
  <c r="BP67" i="26"/>
  <c r="BR67" i="26"/>
  <c r="BP68" i="26"/>
  <c r="BR68" i="26"/>
  <c r="BP69" i="26"/>
  <c r="BR69" i="26"/>
  <c r="BP70" i="26"/>
  <c r="BR70" i="26"/>
  <c r="BP71" i="26"/>
  <c r="BR71" i="26"/>
  <c r="BP72" i="26"/>
  <c r="BR72" i="26"/>
  <c r="BP73" i="26"/>
  <c r="BR73" i="26"/>
  <c r="BP74" i="26"/>
  <c r="BR74" i="26"/>
  <c r="BP75" i="26"/>
  <c r="BR75" i="26"/>
  <c r="BP76" i="26"/>
  <c r="BR76" i="26"/>
  <c r="BP77" i="26"/>
  <c r="BR77" i="26"/>
  <c r="BP78" i="26"/>
  <c r="BR78" i="26"/>
  <c r="H64" i="26"/>
  <c r="H65" i="26"/>
  <c r="H66" i="26"/>
  <c r="H67" i="26"/>
  <c r="H68" i="26"/>
  <c r="H69" i="26"/>
  <c r="H70" i="26"/>
  <c r="H71" i="26"/>
  <c r="H72" i="26"/>
  <c r="H73" i="26"/>
  <c r="H74" i="26"/>
  <c r="H75" i="26"/>
  <c r="H76" i="26"/>
  <c r="H77" i="26"/>
  <c r="H78" i="26"/>
  <c r="D64" i="26"/>
  <c r="D65" i="26"/>
  <c r="D66" i="26"/>
  <c r="D67" i="26"/>
  <c r="D68" i="26"/>
  <c r="D69" i="26"/>
  <c r="D70" i="26"/>
  <c r="D71" i="26"/>
  <c r="D72" i="26"/>
  <c r="D73" i="26"/>
  <c r="D74" i="26"/>
  <c r="D75" i="26"/>
  <c r="D76" i="26"/>
  <c r="D77" i="26"/>
  <c r="D78" i="26"/>
  <c r="AJ487" i="6"/>
  <c r="AH428" i="6"/>
  <c r="AL428" i="6" s="1"/>
  <c r="AJ428" i="6"/>
  <c r="AN428" i="6" s="1"/>
  <c r="AR428" i="6" s="1"/>
  <c r="AP428" i="6"/>
  <c r="AT428" i="6" s="1"/>
  <c r="AV428" i="6" s="1"/>
  <c r="AH429" i="6"/>
  <c r="AL429" i="6" s="1"/>
  <c r="AJ429" i="6"/>
  <c r="AN429" i="6" s="1"/>
  <c r="AR429" i="6" s="1"/>
  <c r="AP429" i="6"/>
  <c r="AT429" i="6" s="1"/>
  <c r="AV429" i="6" s="1"/>
  <c r="AH430" i="6"/>
  <c r="AL430" i="6" s="1"/>
  <c r="AJ430" i="6"/>
  <c r="AN430" i="6" s="1"/>
  <c r="AR430" i="6" s="1"/>
  <c r="AP430" i="6"/>
  <c r="AT430" i="6" s="1"/>
  <c r="AV430" i="6" s="1"/>
  <c r="AH431" i="6"/>
  <c r="AL431" i="6" s="1"/>
  <c r="AJ431" i="6"/>
  <c r="AN431" i="6" s="1"/>
  <c r="AR431" i="6" s="1"/>
  <c r="AP431" i="6"/>
  <c r="AT431" i="6" s="1"/>
  <c r="AV431" i="6" s="1"/>
  <c r="AH432" i="6"/>
  <c r="AL432" i="6" s="1"/>
  <c r="AJ432" i="6"/>
  <c r="AN432" i="6" s="1"/>
  <c r="AR432" i="6" s="1"/>
  <c r="AP432" i="6"/>
  <c r="AT432" i="6" s="1"/>
  <c r="AV432" i="6" s="1"/>
  <c r="AH1039" i="8"/>
  <c r="AJ1039" i="8"/>
  <c r="AL1039" i="8"/>
  <c r="AQ1039" i="8"/>
  <c r="AS1039" i="8"/>
  <c r="AU1039" i="8"/>
  <c r="AZ1039" i="8"/>
  <c r="BB1039" i="8"/>
  <c r="BD1039" i="8"/>
  <c r="BI1039" i="8"/>
  <c r="BK1039" i="8"/>
  <c r="BM1039" i="8"/>
  <c r="BU1039" i="8"/>
  <c r="BV1039" i="8"/>
  <c r="AH917" i="8"/>
  <c r="AJ917" i="8"/>
  <c r="AL917" i="8"/>
  <c r="AQ917" i="8"/>
  <c r="AS917" i="8"/>
  <c r="AU917" i="8"/>
  <c r="AZ917" i="8"/>
  <c r="BB917" i="8"/>
  <c r="BD917" i="8"/>
  <c r="BI917" i="8"/>
  <c r="BK917" i="8"/>
  <c r="BM917" i="8"/>
  <c r="BU917" i="8"/>
  <c r="BV917" i="8"/>
  <c r="AH918" i="8"/>
  <c r="AJ918" i="8"/>
  <c r="AL918" i="8"/>
  <c r="AQ918" i="8"/>
  <c r="AS918" i="8"/>
  <c r="AU918" i="8"/>
  <c r="AZ918" i="8"/>
  <c r="BB918" i="8"/>
  <c r="BD918" i="8"/>
  <c r="BI918" i="8"/>
  <c r="BK918" i="8"/>
  <c r="BM918" i="8"/>
  <c r="BU918" i="8"/>
  <c r="BV918" i="8"/>
  <c r="AH919" i="8"/>
  <c r="AJ919" i="8"/>
  <c r="AL919" i="8"/>
  <c r="AQ919" i="8"/>
  <c r="AS919" i="8"/>
  <c r="AU919" i="8"/>
  <c r="AZ919" i="8"/>
  <c r="BB919" i="8"/>
  <c r="BD919" i="8"/>
  <c r="BI919" i="8"/>
  <c r="BK919" i="8"/>
  <c r="BM919" i="8"/>
  <c r="BU919" i="8"/>
  <c r="BV919" i="8"/>
  <c r="AH920" i="8"/>
  <c r="AJ920" i="8"/>
  <c r="AL920" i="8"/>
  <c r="AQ920" i="8"/>
  <c r="AS920" i="8"/>
  <c r="AU920" i="8"/>
  <c r="AZ920" i="8"/>
  <c r="BB920" i="8"/>
  <c r="BD920" i="8"/>
  <c r="BI920" i="8"/>
  <c r="BK920" i="8"/>
  <c r="BM920" i="8"/>
  <c r="BU920" i="8"/>
  <c r="BV920" i="8"/>
  <c r="AH921" i="8"/>
  <c r="AJ921" i="8"/>
  <c r="AL921" i="8"/>
  <c r="AQ921" i="8"/>
  <c r="AS921" i="8"/>
  <c r="AU921" i="8"/>
  <c r="AZ921" i="8"/>
  <c r="BB921" i="8"/>
  <c r="BD921" i="8"/>
  <c r="BI921" i="8"/>
  <c r="BK921" i="8"/>
  <c r="BM921" i="8"/>
  <c r="BU921" i="8"/>
  <c r="BV921" i="8"/>
  <c r="AH922" i="8"/>
  <c r="AJ922" i="8"/>
  <c r="AL922" i="8"/>
  <c r="AQ922" i="8"/>
  <c r="AS922" i="8"/>
  <c r="AU922" i="8"/>
  <c r="AZ922" i="8"/>
  <c r="BB922" i="8"/>
  <c r="BD922" i="8"/>
  <c r="BI922" i="8"/>
  <c r="BK922" i="8"/>
  <c r="BM922" i="8"/>
  <c r="BU922" i="8"/>
  <c r="BV922" i="8"/>
  <c r="AH774" i="8"/>
  <c r="AJ774" i="8"/>
  <c r="AL774" i="8"/>
  <c r="AQ774" i="8"/>
  <c r="AS774" i="8"/>
  <c r="AU774" i="8"/>
  <c r="AZ774" i="8"/>
  <c r="BB774" i="8"/>
  <c r="BD774" i="8"/>
  <c r="BI774" i="8"/>
  <c r="BK774" i="8"/>
  <c r="BM774" i="8"/>
  <c r="BU774" i="8"/>
  <c r="BV774" i="8"/>
  <c r="AH775" i="8"/>
  <c r="AJ775" i="8"/>
  <c r="AL775" i="8"/>
  <c r="AQ775" i="8"/>
  <c r="AS775" i="8"/>
  <c r="AU775" i="8"/>
  <c r="AZ775" i="8"/>
  <c r="BB775" i="8"/>
  <c r="BD775" i="8"/>
  <c r="BI775" i="8"/>
  <c r="BK775" i="8"/>
  <c r="BM775" i="8"/>
  <c r="BU775" i="8"/>
  <c r="BV775" i="8"/>
  <c r="AH776" i="8"/>
  <c r="AJ776" i="8"/>
  <c r="AL776" i="8"/>
  <c r="AQ776" i="8"/>
  <c r="AS776" i="8"/>
  <c r="AU776" i="8"/>
  <c r="AZ776" i="8"/>
  <c r="BB776" i="8"/>
  <c r="BD776" i="8"/>
  <c r="BI776" i="8"/>
  <c r="BK776" i="8"/>
  <c r="BM776" i="8"/>
  <c r="BU776" i="8"/>
  <c r="BV776" i="8"/>
  <c r="AH777" i="8"/>
  <c r="AJ777" i="8"/>
  <c r="AL777" i="8"/>
  <c r="AQ777" i="8"/>
  <c r="AS777" i="8"/>
  <c r="AU777" i="8"/>
  <c r="AZ777" i="8"/>
  <c r="BB777" i="8"/>
  <c r="BD777" i="8"/>
  <c r="BI777" i="8"/>
  <c r="BK777" i="8"/>
  <c r="BM777" i="8"/>
  <c r="BU777" i="8"/>
  <c r="BV777" i="8"/>
  <c r="AH778" i="8"/>
  <c r="AJ778" i="8"/>
  <c r="AL778" i="8"/>
  <c r="AQ778" i="8"/>
  <c r="AS778" i="8"/>
  <c r="AU778" i="8"/>
  <c r="AZ778" i="8"/>
  <c r="BB778" i="8"/>
  <c r="BD778" i="8"/>
  <c r="BI778" i="8"/>
  <c r="BK778" i="8"/>
  <c r="BM778" i="8"/>
  <c r="BU778" i="8"/>
  <c r="BV778" i="8"/>
  <c r="AH779" i="8"/>
  <c r="AJ779" i="8"/>
  <c r="AL779" i="8"/>
  <c r="AQ779" i="8"/>
  <c r="AS779" i="8"/>
  <c r="AU779" i="8"/>
  <c r="AZ779" i="8"/>
  <c r="BB779" i="8"/>
  <c r="BD779" i="8"/>
  <c r="BI779" i="8"/>
  <c r="BK779" i="8"/>
  <c r="BM779" i="8"/>
  <c r="BU779" i="8"/>
  <c r="BV779" i="8"/>
  <c r="AH642" i="8"/>
  <c r="AJ642" i="8"/>
  <c r="AL642" i="8"/>
  <c r="AQ642" i="8"/>
  <c r="AS642" i="8"/>
  <c r="AU642" i="8"/>
  <c r="AZ642" i="8"/>
  <c r="BB642" i="8"/>
  <c r="BD642" i="8"/>
  <c r="BI642" i="8"/>
  <c r="BK642" i="8"/>
  <c r="BM642" i="8"/>
  <c r="BR642" i="8"/>
  <c r="BT642" i="8"/>
  <c r="BV642" i="8"/>
  <c r="CA642" i="8"/>
  <c r="CC642" i="8"/>
  <c r="CE642" i="8"/>
  <c r="CJ642" i="8"/>
  <c r="CL642" i="8"/>
  <c r="CN642" i="8"/>
  <c r="CS642" i="8"/>
  <c r="CU642" i="8"/>
  <c r="CW642" i="8"/>
  <c r="DE642" i="8"/>
  <c r="DF642" i="8"/>
  <c r="AH643" i="8"/>
  <c r="AJ643" i="8"/>
  <c r="AL643" i="8"/>
  <c r="AQ643" i="8"/>
  <c r="AS643" i="8"/>
  <c r="AU643" i="8"/>
  <c r="AZ643" i="8"/>
  <c r="BB643" i="8"/>
  <c r="BD643" i="8"/>
  <c r="BI643" i="8"/>
  <c r="BK643" i="8"/>
  <c r="BM643" i="8"/>
  <c r="BR643" i="8"/>
  <c r="BT643" i="8"/>
  <c r="BV643" i="8"/>
  <c r="CA643" i="8"/>
  <c r="CC643" i="8"/>
  <c r="CE643" i="8"/>
  <c r="CJ643" i="8"/>
  <c r="CL643" i="8"/>
  <c r="CN643" i="8"/>
  <c r="CS643" i="8"/>
  <c r="CU643" i="8"/>
  <c r="CW643" i="8"/>
  <c r="DE643" i="8"/>
  <c r="DF643" i="8"/>
  <c r="AH644" i="8"/>
  <c r="AJ644" i="8"/>
  <c r="AL644" i="8"/>
  <c r="AQ644" i="8"/>
  <c r="AS644" i="8"/>
  <c r="AU644" i="8"/>
  <c r="AZ644" i="8"/>
  <c r="BB644" i="8"/>
  <c r="BD644" i="8"/>
  <c r="BI644" i="8"/>
  <c r="BK644" i="8"/>
  <c r="BM644" i="8"/>
  <c r="BR644" i="8"/>
  <c r="BT644" i="8"/>
  <c r="BV644" i="8"/>
  <c r="CA644" i="8"/>
  <c r="CC644" i="8"/>
  <c r="CE644" i="8"/>
  <c r="CJ644" i="8"/>
  <c r="CL644" i="8"/>
  <c r="CN644" i="8"/>
  <c r="CS644" i="8"/>
  <c r="CU644" i="8"/>
  <c r="CW644" i="8"/>
  <c r="DE644" i="8"/>
  <c r="DF644" i="8"/>
  <c r="AH645" i="8"/>
  <c r="AJ645" i="8"/>
  <c r="AL645" i="8"/>
  <c r="AQ645" i="8"/>
  <c r="AS645" i="8"/>
  <c r="AU645" i="8"/>
  <c r="AZ645" i="8"/>
  <c r="BB645" i="8"/>
  <c r="BD645" i="8"/>
  <c r="BI645" i="8"/>
  <c r="BK645" i="8"/>
  <c r="BM645" i="8"/>
  <c r="BR645" i="8"/>
  <c r="BT645" i="8"/>
  <c r="BV645" i="8"/>
  <c r="CA645" i="8"/>
  <c r="CC645" i="8"/>
  <c r="CE645" i="8"/>
  <c r="CJ645" i="8"/>
  <c r="CL645" i="8"/>
  <c r="CN645" i="8"/>
  <c r="CS645" i="8"/>
  <c r="CU645" i="8"/>
  <c r="CW645" i="8"/>
  <c r="DE645" i="8"/>
  <c r="DF645" i="8"/>
  <c r="AH646" i="8"/>
  <c r="AJ646" i="8"/>
  <c r="AL646" i="8"/>
  <c r="AQ646" i="8"/>
  <c r="AS646" i="8"/>
  <c r="AU646" i="8"/>
  <c r="AZ646" i="8"/>
  <c r="BB646" i="8"/>
  <c r="BD646" i="8"/>
  <c r="BI646" i="8"/>
  <c r="BK646" i="8"/>
  <c r="BM646" i="8"/>
  <c r="BR646" i="8"/>
  <c r="BT646" i="8"/>
  <c r="BV646" i="8"/>
  <c r="CA646" i="8"/>
  <c r="CC646" i="8"/>
  <c r="CE646" i="8"/>
  <c r="CJ646" i="8"/>
  <c r="CL646" i="8"/>
  <c r="CN646" i="8"/>
  <c r="CS646" i="8"/>
  <c r="CU646" i="8"/>
  <c r="CW646" i="8"/>
  <c r="DE646" i="8"/>
  <c r="DF646" i="8"/>
  <c r="AH647" i="8"/>
  <c r="AJ647" i="8"/>
  <c r="AL647" i="8"/>
  <c r="AQ647" i="8"/>
  <c r="AS647" i="8"/>
  <c r="AU647" i="8"/>
  <c r="AZ647" i="8"/>
  <c r="BB647" i="8"/>
  <c r="BD647" i="8"/>
  <c r="BI647" i="8"/>
  <c r="BK647" i="8"/>
  <c r="BM647" i="8"/>
  <c r="BR647" i="8"/>
  <c r="BT647" i="8"/>
  <c r="BV647" i="8"/>
  <c r="CA647" i="8"/>
  <c r="CC647" i="8"/>
  <c r="CE647" i="8"/>
  <c r="CJ647" i="8"/>
  <c r="CL647" i="8"/>
  <c r="CN647" i="8"/>
  <c r="CS647" i="8"/>
  <c r="CU647" i="8"/>
  <c r="CW647" i="8"/>
  <c r="DE647" i="8"/>
  <c r="DF647" i="8"/>
  <c r="AH457" i="8"/>
  <c r="AJ457" i="8"/>
  <c r="AL457" i="8"/>
  <c r="AQ457" i="8"/>
  <c r="AS457" i="8"/>
  <c r="AU457" i="8"/>
  <c r="AZ457" i="8"/>
  <c r="BB457" i="8"/>
  <c r="BD457" i="8"/>
  <c r="BI457" i="8"/>
  <c r="BK457" i="8"/>
  <c r="BM457" i="8"/>
  <c r="BU457" i="8"/>
  <c r="BV457" i="8"/>
  <c r="AH458" i="8"/>
  <c r="AJ458" i="8"/>
  <c r="AL458" i="8"/>
  <c r="AQ458" i="8"/>
  <c r="AS458" i="8"/>
  <c r="AU458" i="8"/>
  <c r="AZ458" i="8"/>
  <c r="BB458" i="8"/>
  <c r="BD458" i="8"/>
  <c r="BI458" i="8"/>
  <c r="BK458" i="8"/>
  <c r="BM458" i="8"/>
  <c r="BU458" i="8"/>
  <c r="BV458" i="8"/>
  <c r="AH459" i="8"/>
  <c r="AJ459" i="8"/>
  <c r="AL459" i="8"/>
  <c r="AQ459" i="8"/>
  <c r="AS459" i="8"/>
  <c r="AU459" i="8"/>
  <c r="AZ459" i="8"/>
  <c r="BB459" i="8"/>
  <c r="BD459" i="8"/>
  <c r="BI459" i="8"/>
  <c r="BK459" i="8"/>
  <c r="BM459" i="8"/>
  <c r="BU459" i="8"/>
  <c r="BV459" i="8"/>
  <c r="AH460" i="8"/>
  <c r="AJ460" i="8"/>
  <c r="AL460" i="8"/>
  <c r="AQ460" i="8"/>
  <c r="AS460" i="8"/>
  <c r="AU460" i="8"/>
  <c r="AZ460" i="8"/>
  <c r="BB460" i="8"/>
  <c r="BD460" i="8"/>
  <c r="BI460" i="8"/>
  <c r="BK460" i="8"/>
  <c r="BM460" i="8"/>
  <c r="BU460" i="8"/>
  <c r="BV460" i="8"/>
  <c r="AH461" i="8"/>
  <c r="AJ461" i="8"/>
  <c r="AL461" i="8"/>
  <c r="AQ461" i="8"/>
  <c r="AS461" i="8"/>
  <c r="AU461" i="8"/>
  <c r="AZ461" i="8"/>
  <c r="BB461" i="8"/>
  <c r="BD461" i="8"/>
  <c r="BI461" i="8"/>
  <c r="BK461" i="8"/>
  <c r="BM461" i="8"/>
  <c r="BU461" i="8"/>
  <c r="BV461" i="8"/>
  <c r="AH462" i="8"/>
  <c r="AJ462" i="8"/>
  <c r="AL462" i="8"/>
  <c r="AQ462" i="8"/>
  <c r="AS462" i="8"/>
  <c r="AU462" i="8"/>
  <c r="AZ462" i="8"/>
  <c r="BB462" i="8"/>
  <c r="BD462" i="8"/>
  <c r="BI462" i="8"/>
  <c r="BK462" i="8"/>
  <c r="BM462" i="8"/>
  <c r="BU462" i="8"/>
  <c r="BV462" i="8"/>
  <c r="AR82" i="19"/>
  <c r="AT82" i="19" s="1"/>
  <c r="AR83" i="19"/>
  <c r="AT83" i="19" s="1"/>
  <c r="AR84" i="19"/>
  <c r="AT84" i="19" s="1"/>
  <c r="AR85" i="19"/>
  <c r="AT85" i="19" s="1"/>
  <c r="AR86" i="19"/>
  <c r="AT86" i="19" s="1"/>
  <c r="AR87" i="19"/>
  <c r="AT87" i="19" s="1"/>
  <c r="AR88" i="19"/>
  <c r="AT88" i="19" s="1"/>
  <c r="AR89" i="19"/>
  <c r="AT89" i="19" s="1"/>
  <c r="AR90" i="19"/>
  <c r="AT90" i="19" s="1"/>
  <c r="AR91" i="19"/>
  <c r="AT91" i="19" s="1"/>
  <c r="AR92" i="19"/>
  <c r="AT92" i="19" s="1"/>
  <c r="AR93" i="19"/>
  <c r="AT93" i="19" s="1"/>
  <c r="AR94" i="19"/>
  <c r="AT94" i="19" s="1"/>
  <c r="AR95" i="19"/>
  <c r="AT95" i="19" s="1"/>
  <c r="AR96" i="19"/>
  <c r="AT96" i="19" s="1"/>
  <c r="AR97" i="19"/>
  <c r="AT97" i="19" s="1"/>
  <c r="AH690" i="6"/>
  <c r="AL690" i="6" s="1"/>
  <c r="AJ690" i="6"/>
  <c r="AN690" i="6" s="1"/>
  <c r="AR690" i="6" s="1"/>
  <c r="AP690" i="6"/>
  <c r="AT690" i="6" s="1"/>
  <c r="AV690" i="6" s="1"/>
  <c r="AH691" i="6"/>
  <c r="AL691" i="6" s="1"/>
  <c r="AJ691" i="6"/>
  <c r="AN691" i="6" s="1"/>
  <c r="AR691" i="6" s="1"/>
  <c r="AP691" i="6"/>
  <c r="AT691" i="6" s="1"/>
  <c r="AV691" i="6" s="1"/>
  <c r="AH692" i="6"/>
  <c r="AL692" i="6" s="1"/>
  <c r="AJ692" i="6"/>
  <c r="AN692" i="6" s="1"/>
  <c r="AR692" i="6" s="1"/>
  <c r="AP692" i="6"/>
  <c r="AT692" i="6" s="1"/>
  <c r="AV692" i="6" s="1"/>
  <c r="AH693" i="6"/>
  <c r="AL693" i="6" s="1"/>
  <c r="AJ693" i="6"/>
  <c r="AN693" i="6" s="1"/>
  <c r="AR693" i="6" s="1"/>
  <c r="AP693" i="6"/>
  <c r="AT693" i="6" s="1"/>
  <c r="AV693" i="6" s="1"/>
  <c r="AH694" i="6"/>
  <c r="AL694" i="6" s="1"/>
  <c r="AJ694" i="6"/>
  <c r="AN694" i="6" s="1"/>
  <c r="AR694" i="6" s="1"/>
  <c r="AP694" i="6"/>
  <c r="AT694" i="6" s="1"/>
  <c r="AV694" i="6" s="1"/>
  <c r="AH627" i="6"/>
  <c r="BY536" i="8" s="1"/>
  <c r="AH388" i="6"/>
  <c r="AP25" i="10" s="1"/>
  <c r="AJ322" i="6"/>
  <c r="AJ320" i="6"/>
  <c r="AJ318" i="6"/>
  <c r="AJ316" i="6"/>
  <c r="AJ314" i="6"/>
  <c r="AN163" i="18" l="1"/>
  <c r="BO163" i="18"/>
  <c r="CG163" i="18"/>
  <c r="CY163" i="18"/>
  <c r="DH163" i="18"/>
  <c r="DQ163" i="18"/>
  <c r="CP190" i="18"/>
  <c r="DQ190" i="18"/>
  <c r="AW191" i="18"/>
  <c r="BF191" i="18"/>
  <c r="CG191" i="18"/>
  <c r="CP191" i="18"/>
  <c r="DH191" i="18"/>
  <c r="BX192" i="18"/>
  <c r="CG192" i="18"/>
  <c r="CP192" i="18"/>
  <c r="BX220" i="18"/>
  <c r="CG220" i="18"/>
  <c r="CP220" i="18"/>
  <c r="DH220" i="18"/>
  <c r="AN221" i="18"/>
  <c r="BX221" i="18"/>
  <c r="DH221" i="18"/>
  <c r="AW222" i="18"/>
  <c r="BF222" i="18"/>
  <c r="BX222" i="18"/>
  <c r="CP222" i="18"/>
  <c r="AN223" i="18"/>
  <c r="AW223" i="18"/>
  <c r="CP291" i="18"/>
  <c r="AN292" i="18"/>
  <c r="BX292" i="18"/>
  <c r="CG292" i="18"/>
  <c r="CP292" i="18"/>
  <c r="CP44" i="18"/>
  <c r="CP43" i="18"/>
  <c r="CJ44" i="18"/>
  <c r="CJ43" i="18"/>
  <c r="FD162" i="18"/>
  <c r="FE162" i="18"/>
  <c r="FF162" i="18"/>
  <c r="FG162" i="18"/>
  <c r="FH162" i="18"/>
  <c r="FI162" i="18"/>
  <c r="FJ162" i="18"/>
  <c r="FK162" i="18"/>
  <c r="FL162" i="18"/>
  <c r="FM162" i="18"/>
  <c r="FN162" i="18"/>
  <c r="FO162" i="18"/>
  <c r="FP162" i="18"/>
  <c r="FQ162" i="18"/>
  <c r="FR162" i="18"/>
  <c r="FS162" i="18"/>
  <c r="EB163" i="18"/>
  <c r="EC163" i="18"/>
  <c r="ED163" i="18"/>
  <c r="EE163" i="18"/>
  <c r="EF163" i="18"/>
  <c r="EG163" i="18"/>
  <c r="EH163" i="18"/>
  <c r="EI163" i="18"/>
  <c r="EJ163" i="18"/>
  <c r="EK163" i="18"/>
  <c r="EL163" i="18"/>
  <c r="EM163" i="18"/>
  <c r="EN163" i="18"/>
  <c r="EO163" i="18"/>
  <c r="EP163" i="18"/>
  <c r="EQ163" i="18"/>
  <c r="ER163" i="18"/>
  <c r="ES163" i="18"/>
  <c r="ET163" i="18"/>
  <c r="EU163" i="18"/>
  <c r="EV163" i="18"/>
  <c r="EY162" i="18"/>
  <c r="EZ162" i="18"/>
  <c r="FA162" i="18"/>
  <c r="FB162" i="18"/>
  <c r="FC162" i="18"/>
  <c r="B276" i="18"/>
  <c r="EB268" i="18"/>
  <c r="AW439" i="18"/>
  <c r="AN439" i="18"/>
  <c r="AZ439" i="18" s="1"/>
  <c r="BB439" i="18" s="1"/>
  <c r="AN440" i="18"/>
  <c r="AW440" i="18"/>
  <c r="CE438" i="18"/>
  <c r="AW438" i="18"/>
  <c r="CC438" i="18"/>
  <c r="CG438" i="18"/>
  <c r="CC437" i="18"/>
  <c r="BV438" i="18"/>
  <c r="BT438" i="18"/>
  <c r="BX438" i="18"/>
  <c r="CC439" i="18"/>
  <c r="CE439" i="18"/>
  <c r="CG439" i="18"/>
  <c r="AW441" i="18"/>
  <c r="AN442" i="18"/>
  <c r="AZ442" i="18" s="1"/>
  <c r="BB442" i="18" s="1"/>
  <c r="AW442" i="18"/>
  <c r="AN443" i="18"/>
  <c r="AW443" i="18"/>
  <c r="AN444" i="18"/>
  <c r="AW444" i="18"/>
  <c r="AN445" i="18"/>
  <c r="AW445" i="18"/>
  <c r="AN446" i="18"/>
  <c r="AW446" i="18"/>
  <c r="AZ446" i="18" s="1"/>
  <c r="BB446" i="18" s="1"/>
  <c r="AN447" i="18"/>
  <c r="AZ447" i="18" s="1"/>
  <c r="BB447" i="18" s="1"/>
  <c r="AW447" i="18"/>
  <c r="CE435" i="18"/>
  <c r="BV437" i="18"/>
  <c r="BX435" i="18"/>
  <c r="CC436" i="18"/>
  <c r="BV435" i="18"/>
  <c r="BX436" i="18"/>
  <c r="AW437" i="18"/>
  <c r="BX437" i="18"/>
  <c r="AN438" i="18"/>
  <c r="AZ438" i="18" s="1"/>
  <c r="BB438" i="18" s="1"/>
  <c r="AW435" i="18"/>
  <c r="BT436" i="18"/>
  <c r="CE434" i="18"/>
  <c r="AN437" i="18"/>
  <c r="AZ437" i="18" s="1"/>
  <c r="BB437" i="18" s="1"/>
  <c r="BT437" i="18"/>
  <c r="CG437" i="18"/>
  <c r="CC434" i="18"/>
  <c r="CJ434" i="18"/>
  <c r="B499" i="18" s="1"/>
  <c r="AN435" i="18"/>
  <c r="AZ435" i="18" s="1"/>
  <c r="BB435" i="18" s="1"/>
  <c r="BT435" i="18"/>
  <c r="CC435" i="18"/>
  <c r="CG435" i="18"/>
  <c r="AN436" i="18"/>
  <c r="AZ436" i="18" s="1"/>
  <c r="BB436" i="18" s="1"/>
  <c r="AW436" i="18"/>
  <c r="BV436" i="18"/>
  <c r="CE436" i="18"/>
  <c r="CG434" i="18"/>
  <c r="CC440" i="18"/>
  <c r="CE440" i="18"/>
  <c r="CC441" i="18"/>
  <c r="CE441" i="18"/>
  <c r="CG441" i="18"/>
  <c r="CC442" i="18"/>
  <c r="CE442" i="18"/>
  <c r="CG442" i="18"/>
  <c r="CC443" i="18"/>
  <c r="CE443" i="18"/>
  <c r="CG443" i="18"/>
  <c r="BT444" i="18"/>
  <c r="BV444" i="18"/>
  <c r="BX444" i="18"/>
  <c r="CC444" i="18"/>
  <c r="CE444" i="18"/>
  <c r="CG444" i="18"/>
  <c r="BT445" i="18"/>
  <c r="BV445" i="18"/>
  <c r="BX445" i="18"/>
  <c r="CC445" i="18"/>
  <c r="CE445" i="18"/>
  <c r="CG445" i="18"/>
  <c r="BT446" i="18"/>
  <c r="BV446" i="18"/>
  <c r="BX446" i="18"/>
  <c r="CC446" i="18"/>
  <c r="CE446" i="18"/>
  <c r="CG446" i="18"/>
  <c r="CG436" i="18"/>
  <c r="CE437" i="18"/>
  <c r="AN116" i="18"/>
  <c r="AP116" i="18" s="1"/>
  <c r="AN112" i="18"/>
  <c r="AN113" i="18"/>
  <c r="AN115" i="18"/>
  <c r="AP115" i="18" s="1"/>
  <c r="AU112" i="18"/>
  <c r="B126" i="18" s="1"/>
  <c r="AN114" i="18"/>
  <c r="AP114" i="18" s="1"/>
  <c r="ED183" i="18"/>
  <c r="ED161" i="18"/>
  <c r="EB183" i="18"/>
  <c r="EB161" i="18"/>
  <c r="AP674" i="18"/>
  <c r="AT675" i="18"/>
  <c r="AT677" i="18"/>
  <c r="BH570" i="18"/>
  <c r="BH572" i="18"/>
  <c r="BU571" i="18"/>
  <c r="AN572" i="18"/>
  <c r="AP572" i="18" s="1"/>
  <c r="BU572" i="18"/>
  <c r="CL572" i="18"/>
  <c r="AX572" i="18"/>
  <c r="AN570" i="18"/>
  <c r="BL513" i="18"/>
  <c r="CF511" i="18" s="1"/>
  <c r="CH511" i="18" s="1"/>
  <c r="AN441" i="18"/>
  <c r="BV434" i="18"/>
  <c r="AW434" i="18"/>
  <c r="BT434" i="18"/>
  <c r="AN434" i="18"/>
  <c r="AZ434" i="18" s="1"/>
  <c r="BB434" i="18" s="1"/>
  <c r="CG440" i="18"/>
  <c r="BX434" i="18"/>
  <c r="B200" i="18"/>
  <c r="BF183" i="18"/>
  <c r="AN183" i="18"/>
  <c r="BX183" i="18"/>
  <c r="AW183" i="18"/>
  <c r="BO183" i="18"/>
  <c r="EX182" i="18"/>
  <c r="B199" i="18" s="1"/>
  <c r="EX135" i="18"/>
  <c r="B151" i="18" s="1"/>
  <c r="BO136" i="18"/>
  <c r="BX136" i="18"/>
  <c r="EB185" i="18"/>
  <c r="EC185" i="18"/>
  <c r="ED185" i="18"/>
  <c r="EE185" i="18"/>
  <c r="EF185" i="18"/>
  <c r="EG185" i="18"/>
  <c r="EH185" i="18"/>
  <c r="EI185" i="18"/>
  <c r="EJ185" i="18"/>
  <c r="EK185" i="18"/>
  <c r="EL185" i="18"/>
  <c r="EM185" i="18"/>
  <c r="EN185" i="18"/>
  <c r="EO185" i="18"/>
  <c r="EK211" i="18"/>
  <c r="EL211" i="18"/>
  <c r="EM211" i="18"/>
  <c r="EN211" i="18"/>
  <c r="EO211" i="18"/>
  <c r="EP211" i="18"/>
  <c r="EQ211" i="18"/>
  <c r="ER211" i="18"/>
  <c r="ES211" i="18"/>
  <c r="ET211" i="18"/>
  <c r="EU211" i="18"/>
  <c r="EV211" i="18"/>
  <c r="EE244" i="18"/>
  <c r="EF244" i="18"/>
  <c r="EG244" i="18"/>
  <c r="EH244" i="18"/>
  <c r="EI244" i="18"/>
  <c r="EJ244" i="18"/>
  <c r="EK244" i="18"/>
  <c r="EL244" i="18"/>
  <c r="EM244" i="18"/>
  <c r="EN244" i="18"/>
  <c r="EO244" i="18"/>
  <c r="EP244" i="18"/>
  <c r="EQ244" i="18"/>
  <c r="ER244" i="18"/>
  <c r="ES244" i="18"/>
  <c r="ET244" i="18"/>
  <c r="EU244" i="18"/>
  <c r="EV244" i="18"/>
  <c r="EE286" i="18"/>
  <c r="EF286" i="18"/>
  <c r="EG286" i="18"/>
  <c r="EH286" i="18"/>
  <c r="EI286" i="18"/>
  <c r="EJ286" i="18"/>
  <c r="EK286" i="18"/>
  <c r="EL286" i="18"/>
  <c r="EM286" i="18"/>
  <c r="EN286" i="18"/>
  <c r="EO286" i="18"/>
  <c r="EP286" i="18"/>
  <c r="EQ286" i="18"/>
  <c r="ER286" i="18"/>
  <c r="ES286" i="18"/>
  <c r="ET286" i="18"/>
  <c r="EU286" i="18"/>
  <c r="EV286" i="18"/>
  <c r="EV164" i="18"/>
  <c r="B172" i="18" s="1"/>
  <c r="EB209" i="18"/>
  <c r="EB211" i="18" s="1"/>
  <c r="EB136" i="18"/>
  <c r="EB138" i="18" s="1"/>
  <c r="EB328" i="18"/>
  <c r="EB242" i="18"/>
  <c r="EB244" i="18" s="1"/>
  <c r="EB266" i="18"/>
  <c r="EB359" i="18"/>
  <c r="EB284" i="18"/>
  <c r="EB286" i="18" s="1"/>
  <c r="EC209" i="18"/>
  <c r="EC211" i="18" s="1"/>
  <c r="EC242" i="18"/>
  <c r="EC244" i="18" s="1"/>
  <c r="EC284" i="18"/>
  <c r="EC286" i="18" s="1"/>
  <c r="EC266" i="18"/>
  <c r="EC268" i="18" s="1"/>
  <c r="EC328" i="18"/>
  <c r="EC359" i="18"/>
  <c r="EC136" i="18"/>
  <c r="EC138" i="18" s="1"/>
  <c r="ED209" i="18"/>
  <c r="ED211" i="18" s="1"/>
  <c r="ED242" i="18"/>
  <c r="ED244" i="18" s="1"/>
  <c r="ED284" i="18"/>
  <c r="ED286" i="18" s="1"/>
  <c r="ED266" i="18"/>
  <c r="ED268" i="18" s="1"/>
  <c r="ED328" i="18"/>
  <c r="ED136" i="18"/>
  <c r="ED138" i="18" s="1"/>
  <c r="ED359" i="18"/>
  <c r="BT440" i="18"/>
  <c r="BT441" i="18"/>
  <c r="BT442" i="18"/>
  <c r="BT443" i="18"/>
  <c r="BT439" i="18"/>
  <c r="BV440" i="18"/>
  <c r="BV441" i="18"/>
  <c r="BV442" i="18"/>
  <c r="BV443" i="18"/>
  <c r="BV439" i="18"/>
  <c r="BX439" i="18"/>
  <c r="BX440" i="18"/>
  <c r="BX441" i="18"/>
  <c r="BX442" i="18"/>
  <c r="BX443" i="18"/>
  <c r="DH44" i="18"/>
  <c r="CV44" i="18" a="1"/>
  <c r="CV44" i="18" s="1"/>
  <c r="CV43" i="18" a="1"/>
  <c r="CV43" i="18" s="1"/>
  <c r="D855" i="6"/>
  <c r="AT698" i="18"/>
  <c r="AT696" i="18"/>
  <c r="AT694" i="18"/>
  <c r="AT692" i="18"/>
  <c r="AT690" i="18"/>
  <c r="AT688" i="18"/>
  <c r="AT686" i="18"/>
  <c r="AT684" i="18"/>
  <c r="AT682" i="18"/>
  <c r="AT680" i="18"/>
  <c r="AT678" i="18"/>
  <c r="AT676" i="18"/>
  <c r="AW674" i="18"/>
  <c r="AH700" i="18"/>
  <c r="AH699" i="18"/>
  <c r="AH698" i="18"/>
  <c r="AH697" i="18"/>
  <c r="AH696" i="18"/>
  <c r="AH695" i="18"/>
  <c r="AH694" i="18"/>
  <c r="AH693" i="18"/>
  <c r="AH692" i="18"/>
  <c r="AH691" i="18"/>
  <c r="AH690" i="18"/>
  <c r="AH689" i="18"/>
  <c r="AH688" i="18"/>
  <c r="AH687" i="18"/>
  <c r="AH686" i="18"/>
  <c r="AH685" i="18"/>
  <c r="AH684" i="18"/>
  <c r="AH683" i="18"/>
  <c r="AH682" i="18"/>
  <c r="AH681" i="18"/>
  <c r="AH680" i="18"/>
  <c r="AH679" i="18"/>
  <c r="AH678" i="18"/>
  <c r="AH677" i="18"/>
  <c r="AH676" i="18"/>
  <c r="AH675" i="18"/>
  <c r="AW699" i="18"/>
  <c r="AW698" i="18"/>
  <c r="AW697" i="18"/>
  <c r="AW696" i="18"/>
  <c r="AW695" i="18"/>
  <c r="AW694" i="18"/>
  <c r="AW693" i="18"/>
  <c r="AW692" i="18"/>
  <c r="AW691" i="18"/>
  <c r="AW690" i="18"/>
  <c r="AW689" i="18"/>
  <c r="AW688" i="18"/>
  <c r="AW687" i="18"/>
  <c r="AW686" i="18"/>
  <c r="AW685" i="18"/>
  <c r="AW684" i="18"/>
  <c r="AW683" i="18"/>
  <c r="AW682" i="18"/>
  <c r="AW681" i="18"/>
  <c r="AW680" i="18"/>
  <c r="AW679" i="18"/>
  <c r="AW678" i="18"/>
  <c r="AW677" i="18"/>
  <c r="AW676" i="18"/>
  <c r="AW675" i="18"/>
  <c r="AZ674" i="18"/>
  <c r="B714" i="18" s="1"/>
  <c r="AH674" i="18"/>
  <c r="AT674" i="18"/>
  <c r="AP699" i="18"/>
  <c r="AP698" i="18"/>
  <c r="AP697" i="18"/>
  <c r="AP696" i="18"/>
  <c r="AP695" i="18"/>
  <c r="AP694" i="18"/>
  <c r="AP693" i="18"/>
  <c r="AP692" i="18"/>
  <c r="AP691" i="18"/>
  <c r="AP690" i="18"/>
  <c r="AP689" i="18"/>
  <c r="AP688" i="18"/>
  <c r="AP687" i="18"/>
  <c r="AP686" i="18"/>
  <c r="AP685" i="18"/>
  <c r="AP684" i="18"/>
  <c r="AP683" i="18"/>
  <c r="AP682" i="18"/>
  <c r="AP681" i="18"/>
  <c r="AP680" i="18"/>
  <c r="AP679" i="18"/>
  <c r="AP678" i="18"/>
  <c r="AP677" i="18"/>
  <c r="AP676" i="18"/>
  <c r="AP675" i="18"/>
  <c r="BG611" i="18"/>
  <c r="CA610" i="18"/>
  <c r="AN606" i="18"/>
  <c r="BV605" i="18"/>
  <c r="CA611" i="18"/>
  <c r="BG609" i="18"/>
  <c r="BG608" i="18"/>
  <c r="BG607" i="18"/>
  <c r="BJ607" i="18" s="1"/>
  <c r="CC606" i="18"/>
  <c r="BR605" i="18"/>
  <c r="AW605" i="18"/>
  <c r="AZ605" i="18" s="1"/>
  <c r="BB605" i="18" s="1"/>
  <c r="AN611" i="18"/>
  <c r="BT610" i="18"/>
  <c r="CE608" i="18"/>
  <c r="CE607" i="18"/>
  <c r="AN612" i="18"/>
  <c r="BT611" i="18"/>
  <c r="BR610" i="18"/>
  <c r="AN608" i="18"/>
  <c r="AN607" i="18"/>
  <c r="BG605" i="18"/>
  <c r="BV608" i="18"/>
  <c r="BV607" i="18"/>
  <c r="CE605" i="18"/>
  <c r="AN609" i="18"/>
  <c r="BT606" i="18"/>
  <c r="BM611" i="18"/>
  <c r="CE610" i="18"/>
  <c r="BM610" i="18"/>
  <c r="BT609" i="18"/>
  <c r="BR608" i="18"/>
  <c r="BR607" i="18"/>
  <c r="BV611" i="18"/>
  <c r="CC610" i="18"/>
  <c r="AW610" i="18"/>
  <c r="BV609" i="18"/>
  <c r="BT608" i="18"/>
  <c r="BT607" i="18"/>
  <c r="CE606" i="18"/>
  <c r="BR606" i="18"/>
  <c r="CH605" i="18"/>
  <c r="B660" i="18" s="1"/>
  <c r="BT605" i="18"/>
  <c r="CE611" i="18"/>
  <c r="BR611" i="18"/>
  <c r="BG610" i="18"/>
  <c r="AK679" i="18" s="1"/>
  <c r="CE609" i="18"/>
  <c r="BR609" i="18"/>
  <c r="CC608" i="18"/>
  <c r="CC607" i="18"/>
  <c r="CA606" i="18"/>
  <c r="BM606" i="18"/>
  <c r="AW606" i="18"/>
  <c r="CC605" i="18"/>
  <c r="CC611" i="18"/>
  <c r="AW611" i="18"/>
  <c r="AZ611" i="18" s="1"/>
  <c r="BV610" i="18"/>
  <c r="CC609" i="18"/>
  <c r="AW609" i="18"/>
  <c r="CA608" i="18"/>
  <c r="BM608" i="18"/>
  <c r="CK608" i="18" s="1"/>
  <c r="AW608" i="18"/>
  <c r="CA607" i="18"/>
  <c r="BM607" i="18"/>
  <c r="AW607" i="18"/>
  <c r="AZ607" i="18" s="1"/>
  <c r="BB607" i="18" s="1"/>
  <c r="BJ606" i="18"/>
  <c r="CA605" i="18"/>
  <c r="BM605" i="18"/>
  <c r="AN610" i="18"/>
  <c r="CA609" i="18"/>
  <c r="BM609" i="18"/>
  <c r="BJ608" i="18"/>
  <c r="BV606" i="18"/>
  <c r="BG606" i="18"/>
  <c r="BE570" i="18"/>
  <c r="CY570" i="18" s="1"/>
  <c r="BH576" i="18"/>
  <c r="AX575" i="18"/>
  <c r="AN574" i="18"/>
  <c r="AP574" i="18" s="1"/>
  <c r="CJ573" i="18"/>
  <c r="BX571" i="18"/>
  <c r="BH571" i="18"/>
  <c r="CJ574" i="18"/>
  <c r="BH573" i="18"/>
  <c r="CJ571" i="18"/>
  <c r="AN571" i="18"/>
  <c r="AP571" i="18" s="1"/>
  <c r="BX575" i="18"/>
  <c r="BH574" i="18"/>
  <c r="BX573" i="18"/>
  <c r="CT573" i="18" s="1"/>
  <c r="AN573" i="18"/>
  <c r="AP573" i="18" s="1"/>
  <c r="CJ572" i="18"/>
  <c r="BX570" i="18"/>
  <c r="AN576" i="18"/>
  <c r="BU575" i="18"/>
  <c r="CN574" i="18"/>
  <c r="AX574" i="18"/>
  <c r="CT574" i="18" s="1"/>
  <c r="BU573" i="18"/>
  <c r="BX572" i="18"/>
  <c r="CT572" i="18" s="1"/>
  <c r="CL571" i="18"/>
  <c r="CN570" i="18"/>
  <c r="BR572" i="18"/>
  <c r="CT576" i="18"/>
  <c r="CJ570" i="18"/>
  <c r="CQ570" i="18"/>
  <c r="B585" i="18" s="1"/>
  <c r="AX570" i="18"/>
  <c r="CN571" i="18"/>
  <c r="AX571" i="18"/>
  <c r="CL570" i="18"/>
  <c r="BU570" i="18"/>
  <c r="AP570" i="18"/>
  <c r="BR573" i="18"/>
  <c r="BO570" i="18"/>
  <c r="CY572" i="18" s="1"/>
  <c r="BR574" i="18"/>
  <c r="BR570" i="18"/>
  <c r="BR576" i="18"/>
  <c r="BR571" i="18"/>
  <c r="BS545" i="18"/>
  <c r="BF545" i="18"/>
  <c r="CA545" i="18"/>
  <c r="B552" i="18" s="1"/>
  <c r="AU570" i="18"/>
  <c r="BQ545" i="18"/>
  <c r="BO545" i="18"/>
  <c r="AN545" i="18"/>
  <c r="BX545" i="18"/>
  <c r="BI545" i="18"/>
  <c r="BL545" i="18" s="1"/>
  <c r="B550" i="18" s="1"/>
  <c r="AW545" i="18"/>
  <c r="AN136" i="18"/>
  <c r="CP136" i="18"/>
  <c r="DQ137" i="18"/>
  <c r="DQ138" i="18"/>
  <c r="DH139" i="18"/>
  <c r="CP140" i="18"/>
  <c r="DQ185" i="18"/>
  <c r="DQ186" i="18"/>
  <c r="BO191" i="18"/>
  <c r="DQ191" i="18"/>
  <c r="DQ192" i="18"/>
  <c r="AN222" i="18"/>
  <c r="BF292" i="18"/>
  <c r="AN164" i="18"/>
  <c r="AW164" i="18"/>
  <c r="BF164" i="18"/>
  <c r="BO164" i="18"/>
  <c r="BX164" i="18"/>
  <c r="CG164" i="18"/>
  <c r="CP164" i="18"/>
  <c r="CY164" i="18"/>
  <c r="DH164" i="18"/>
  <c r="DQ164" i="18"/>
  <c r="AN165" i="18"/>
  <c r="AW165" i="18"/>
  <c r="BF165" i="18"/>
  <c r="BO165" i="18"/>
  <c r="BX165" i="18"/>
  <c r="CY186" i="18"/>
  <c r="BX188" i="18"/>
  <c r="CY188" i="18"/>
  <c r="BX189" i="18"/>
  <c r="BX190" i="18"/>
  <c r="CY190" i="18"/>
  <c r="CY191" i="18"/>
  <c r="DH192" i="18"/>
  <c r="EP185" i="18"/>
  <c r="EQ185" i="18"/>
  <c r="ER185" i="18"/>
  <c r="ES185" i="18"/>
  <c r="ET185" i="18"/>
  <c r="EU185" i="18"/>
  <c r="EV185" i="18"/>
  <c r="BF209" i="18"/>
  <c r="BO209" i="18"/>
  <c r="BX209" i="18"/>
  <c r="CG209" i="18"/>
  <c r="CP209" i="18"/>
  <c r="CY209" i="18"/>
  <c r="DH209" i="18"/>
  <c r="DQ209" i="18"/>
  <c r="AN210" i="18"/>
  <c r="BF210" i="18"/>
  <c r="BO210" i="18"/>
  <c r="BX210" i="18"/>
  <c r="CG210" i="18"/>
  <c r="CY210" i="18"/>
  <c r="DH210" i="18"/>
  <c r="DQ210" i="18"/>
  <c r="AN211" i="18"/>
  <c r="DT211" i="18" s="1"/>
  <c r="DV211" i="18" s="1"/>
  <c r="AW211" i="18"/>
  <c r="BF211" i="18"/>
  <c r="BO211" i="18"/>
  <c r="BX211" i="18"/>
  <c r="CG211" i="18"/>
  <c r="CP211" i="18"/>
  <c r="CY211" i="18"/>
  <c r="DH211" i="18"/>
  <c r="AN212" i="18"/>
  <c r="DT212" i="18" s="1"/>
  <c r="DV212" i="18" s="1"/>
  <c r="BF212" i="18"/>
  <c r="BO212" i="18"/>
  <c r="BX212" i="18"/>
  <c r="CG212" i="18"/>
  <c r="AW225" i="18"/>
  <c r="DT225" i="18" s="1"/>
  <c r="DV225" i="18" s="1"/>
  <c r="DQ328" i="18"/>
  <c r="CG225" i="18"/>
  <c r="CP225" i="18"/>
  <c r="CY225" i="18"/>
  <c r="DH225" i="18"/>
  <c r="DQ225" i="18"/>
  <c r="EE211" i="18"/>
  <c r="EF211" i="18"/>
  <c r="EG211" i="18"/>
  <c r="EH211" i="18"/>
  <c r="EI211" i="18"/>
  <c r="EJ211" i="18"/>
  <c r="AW242" i="18"/>
  <c r="BF242" i="18"/>
  <c r="BO242" i="18"/>
  <c r="BX242" i="18"/>
  <c r="CG242" i="18"/>
  <c r="CP242" i="18"/>
  <c r="CY242" i="18"/>
  <c r="DH242" i="18"/>
  <c r="DQ242" i="18"/>
  <c r="AN243" i="18"/>
  <c r="DT243" i="18" s="1"/>
  <c r="DV243" i="18" s="1"/>
  <c r="AW243" i="18"/>
  <c r="BF243" i="18"/>
  <c r="BO243" i="18"/>
  <c r="BX243" i="18"/>
  <c r="CG243" i="18"/>
  <c r="CP243" i="18"/>
  <c r="CY243" i="18"/>
  <c r="DH243" i="18"/>
  <c r="DQ243" i="18"/>
  <c r="AN244" i="18"/>
  <c r="DT244" i="18" s="1"/>
  <c r="DV244" i="18" s="1"/>
  <c r="AW244" i="18"/>
  <c r="BF244" i="18"/>
  <c r="BO244" i="18"/>
  <c r="BX244" i="18"/>
  <c r="CG244" i="18"/>
  <c r="CP244" i="18"/>
  <c r="CY244" i="18"/>
  <c r="DH244" i="18"/>
  <c r="AN245" i="18"/>
  <c r="DT245" i="18" s="1"/>
  <c r="DV245" i="18" s="1"/>
  <c r="AW245" i="18"/>
  <c r="BF245" i="18"/>
  <c r="BO245" i="18"/>
  <c r="BX245" i="18"/>
  <c r="CG245" i="18"/>
  <c r="CP245" i="18"/>
  <c r="CY245" i="18"/>
  <c r="DH245" i="18"/>
  <c r="DQ245" i="18"/>
  <c r="AN246" i="18"/>
  <c r="AW246" i="18"/>
  <c r="BF246" i="18"/>
  <c r="BO246" i="18"/>
  <c r="BX246" i="18"/>
  <c r="CG246" i="18"/>
  <c r="CP246" i="18"/>
  <c r="CY246" i="18"/>
  <c r="DQ291" i="18"/>
  <c r="CY328" i="18"/>
  <c r="EE268" i="18"/>
  <c r="EF268" i="18"/>
  <c r="EG268" i="18"/>
  <c r="EH268" i="18"/>
  <c r="EI268" i="18"/>
  <c r="EJ268" i="18"/>
  <c r="EK268" i="18"/>
  <c r="EL268" i="18"/>
  <c r="EM268" i="18"/>
  <c r="EN268" i="18"/>
  <c r="EO268" i="18"/>
  <c r="EP268" i="18"/>
  <c r="EQ268" i="18"/>
  <c r="ER268" i="18"/>
  <c r="ES268" i="18"/>
  <c r="ET268" i="18"/>
  <c r="EU268" i="18"/>
  <c r="EV268" i="18"/>
  <c r="BX284" i="18"/>
  <c r="CG284" i="18"/>
  <c r="CP284" i="18"/>
  <c r="CY284" i="18"/>
  <c r="DH284" i="18"/>
  <c r="DQ284" i="18"/>
  <c r="AN285" i="18"/>
  <c r="AW285" i="18"/>
  <c r="BF285" i="18"/>
  <c r="BO285" i="18"/>
  <c r="BX285" i="18"/>
  <c r="CG285" i="18"/>
  <c r="CP285" i="18"/>
  <c r="CY285" i="18"/>
  <c r="DH285" i="18"/>
  <c r="DQ285" i="18"/>
  <c r="AN286" i="18"/>
  <c r="AW286" i="18"/>
  <c r="BF286" i="18"/>
  <c r="BO286" i="18"/>
  <c r="BX286" i="18"/>
  <c r="CG286" i="18"/>
  <c r="CP286" i="18"/>
  <c r="CY286" i="18"/>
  <c r="DH286" i="18"/>
  <c r="DQ286" i="18"/>
  <c r="AW287" i="18"/>
  <c r="BF287" i="18"/>
  <c r="BO287" i="18"/>
  <c r="BX287" i="18"/>
  <c r="CG287" i="18"/>
  <c r="CP287" i="18"/>
  <c r="CY287" i="18"/>
  <c r="DH287" i="18"/>
  <c r="DQ287" i="18"/>
  <c r="AN288" i="18"/>
  <c r="BX288" i="18"/>
  <c r="CG288" i="18"/>
  <c r="CP288" i="18"/>
  <c r="CY288" i="18"/>
  <c r="DH288" i="18"/>
  <c r="DQ288" i="18"/>
  <c r="AN289" i="18"/>
  <c r="AW289" i="18"/>
  <c r="BF289" i="18"/>
  <c r="BO289" i="18"/>
  <c r="BX289" i="18"/>
  <c r="CG289" i="18"/>
  <c r="CP289" i="18"/>
  <c r="CY289" i="18"/>
  <c r="DH289" i="18"/>
  <c r="DQ289" i="18"/>
  <c r="AN290" i="18"/>
  <c r="BF290" i="18"/>
  <c r="BO290" i="18"/>
  <c r="BX290" i="18"/>
  <c r="CG290" i="18"/>
  <c r="CP290" i="18"/>
  <c r="CY290" i="18"/>
  <c r="DH290" i="18"/>
  <c r="DQ290" i="18"/>
  <c r="AN291" i="18"/>
  <c r="AW291" i="18"/>
  <c r="BF291" i="18"/>
  <c r="BO291" i="18"/>
  <c r="BX291" i="18"/>
  <c r="CG291" i="18"/>
  <c r="DQ303" i="18"/>
  <c r="AN304" i="18"/>
  <c r="BF304" i="18"/>
  <c r="BO304" i="18"/>
  <c r="BX304" i="18"/>
  <c r="CG304" i="18"/>
  <c r="CP304" i="18"/>
  <c r="CY304" i="18"/>
  <c r="DH304" i="18"/>
  <c r="DQ304" i="18"/>
  <c r="AN305" i="18"/>
  <c r="AW305" i="18"/>
  <c r="BF305" i="18"/>
  <c r="BO305" i="18"/>
  <c r="BX305" i="18"/>
  <c r="CG305" i="18"/>
  <c r="CP305" i="18"/>
  <c r="CY305" i="18"/>
  <c r="DH305" i="18"/>
  <c r="DQ305" i="18"/>
  <c r="AN306" i="18"/>
  <c r="AW306" i="18"/>
  <c r="BF306" i="18"/>
  <c r="BO306" i="18"/>
  <c r="BX306" i="18"/>
  <c r="CG306" i="18"/>
  <c r="CP306" i="18"/>
  <c r="CY306" i="18"/>
  <c r="DH306" i="18"/>
  <c r="DQ306" i="18"/>
  <c r="AN307" i="18"/>
  <c r="AW307" i="18"/>
  <c r="BF307" i="18"/>
  <c r="BO307" i="18"/>
  <c r="BX307" i="18"/>
  <c r="CG307" i="18"/>
  <c r="CP307" i="18"/>
  <c r="CY307" i="18"/>
  <c r="DH307" i="18"/>
  <c r="DQ307" i="18"/>
  <c r="AN308" i="18"/>
  <c r="AW308" i="18"/>
  <c r="BF308" i="18"/>
  <c r="BO308" i="18"/>
  <c r="BX308" i="18"/>
  <c r="CG308" i="18"/>
  <c r="CP308" i="18"/>
  <c r="CY308" i="18"/>
  <c r="DH308" i="18"/>
  <c r="DQ308" i="18"/>
  <c r="AN309" i="18"/>
  <c r="DT309" i="18" s="1"/>
  <c r="DV309" i="18" s="1"/>
  <c r="AW309" i="18"/>
  <c r="BF309" i="18"/>
  <c r="BO309" i="18"/>
  <c r="BX309" i="18"/>
  <c r="CG309" i="18"/>
  <c r="CP309" i="18"/>
  <c r="CY309" i="18"/>
  <c r="DH309" i="18"/>
  <c r="DQ309" i="18"/>
  <c r="AN310" i="18"/>
  <c r="DT310" i="18" s="1"/>
  <c r="DV310" i="18" s="1"/>
  <c r="AW310" i="18"/>
  <c r="BF310" i="18"/>
  <c r="BO310" i="18"/>
  <c r="BX310" i="18"/>
  <c r="CG310" i="18"/>
  <c r="CP310" i="18"/>
  <c r="CY310" i="18"/>
  <c r="DH310" i="18"/>
  <c r="DQ310" i="18"/>
  <c r="AN451" i="18"/>
  <c r="AW451" i="18"/>
  <c r="AZ451" i="18" s="1"/>
  <c r="AN452" i="18"/>
  <c r="AW452" i="18"/>
  <c r="AN453" i="18"/>
  <c r="AW453" i="18"/>
  <c r="AN454" i="18"/>
  <c r="AW454" i="18"/>
  <c r="AN455" i="18"/>
  <c r="AW455" i="18"/>
  <c r="AN456" i="18"/>
  <c r="AW456" i="18"/>
  <c r="AN457" i="18"/>
  <c r="AW457" i="18"/>
  <c r="CP221" i="18"/>
  <c r="DH222" i="18"/>
  <c r="BF224" i="18"/>
  <c r="CY292" i="18"/>
  <c r="BO221" i="18"/>
  <c r="DQ221" i="18"/>
  <c r="BO224" i="18"/>
  <c r="CY224" i="18"/>
  <c r="DQ268" i="18"/>
  <c r="DT268" i="18" s="1"/>
  <c r="DV268" i="18" s="1"/>
  <c r="DH291" i="18"/>
  <c r="DH328" i="18"/>
  <c r="AN613" i="18"/>
  <c r="AN614" i="18"/>
  <c r="AW614" i="18"/>
  <c r="AN615" i="18"/>
  <c r="AN616" i="18"/>
  <c r="AN617" i="18"/>
  <c r="AN618" i="18"/>
  <c r="AN619" i="18"/>
  <c r="AW619" i="18"/>
  <c r="AN620" i="18"/>
  <c r="AW620" i="18"/>
  <c r="AN623" i="18"/>
  <c r="AW623" i="18"/>
  <c r="AN624" i="18"/>
  <c r="AW221" i="18"/>
  <c r="BF221" i="18"/>
  <c r="DH223" i="18"/>
  <c r="AW137" i="18"/>
  <c r="BX137" i="18"/>
  <c r="DH138" i="18"/>
  <c r="DH140" i="18"/>
  <c r="CY161" i="18"/>
  <c r="DQ184" i="18"/>
  <c r="CP185" i="18"/>
  <c r="BF186" i="18"/>
  <c r="DQ187" i="18"/>
  <c r="DQ188" i="18"/>
  <c r="BO189" i="18"/>
  <c r="DQ189" i="18"/>
  <c r="CY291" i="18"/>
  <c r="CY141" i="18"/>
  <c r="CG162" i="18"/>
  <c r="CY162" i="18"/>
  <c r="AW163" i="18"/>
  <c r="BX163" i="18"/>
  <c r="BX185" i="18"/>
  <c r="AN186" i="18"/>
  <c r="BO186" i="18"/>
  <c r="CG186" i="18"/>
  <c r="BX187" i="18"/>
  <c r="CY187" i="18"/>
  <c r="CP189" i="18"/>
  <c r="DH189" i="18"/>
  <c r="AN190" i="18"/>
  <c r="AW190" i="18"/>
  <c r="AN191" i="18"/>
  <c r="BX191" i="18"/>
  <c r="AW192" i="18"/>
  <c r="CY220" i="18"/>
  <c r="DQ222" i="18"/>
  <c r="BX223" i="18"/>
  <c r="DT223" i="18" s="1"/>
  <c r="DH224" i="18"/>
  <c r="BO225" i="18"/>
  <c r="AW292" i="18"/>
  <c r="BO292" i="18"/>
  <c r="DQ292" i="18"/>
  <c r="CY136" i="18"/>
  <c r="DQ136" i="18"/>
  <c r="AN137" i="18"/>
  <c r="CY137" i="18"/>
  <c r="AN138" i="18"/>
  <c r="BF138" i="18"/>
  <c r="BO138" i="18"/>
  <c r="BX138" i="18"/>
  <c r="CY138" i="18"/>
  <c r="AN139" i="18"/>
  <c r="AW139" i="18"/>
  <c r="CY139" i="18"/>
  <c r="AW140" i="18"/>
  <c r="BF140" i="18"/>
  <c r="BX140" i="18"/>
  <c r="DQ140" i="18"/>
  <c r="BF141" i="18"/>
  <c r="DT141" i="18" s="1"/>
  <c r="DV141" i="18" s="1"/>
  <c r="BF161" i="18"/>
  <c r="DH161" i="18"/>
  <c r="BF162" i="18"/>
  <c r="DT162" i="18" s="1"/>
  <c r="BO162" i="18"/>
  <c r="BX162" i="18"/>
  <c r="CP162" i="18"/>
  <c r="DH162" i="18"/>
  <c r="BF163" i="18"/>
  <c r="CP163" i="18"/>
  <c r="DH184" i="18"/>
  <c r="DT184" i="18" s="1"/>
  <c r="DV184" i="18" s="1"/>
  <c r="CG185" i="18"/>
  <c r="BX186" i="18"/>
  <c r="CP186" i="18"/>
  <c r="DH186" i="18"/>
  <c r="BO187" i="18"/>
  <c r="DT187" i="18" s="1"/>
  <c r="DV187" i="18" s="1"/>
  <c r="DH187" i="18"/>
  <c r="BF188" i="18"/>
  <c r="DT188" i="18" s="1"/>
  <c r="DV188" i="18" s="1"/>
  <c r="CP188" i="18"/>
  <c r="CG190" i="18"/>
  <c r="DH190" i="18"/>
  <c r="AN192" i="18"/>
  <c r="DT192" i="18" s="1"/>
  <c r="BF192" i="18"/>
  <c r="BO192" i="18"/>
  <c r="CY192" i="18"/>
  <c r="DQ220" i="18"/>
  <c r="CG221" i="18"/>
  <c r="CY221" i="18"/>
  <c r="BO222" i="18"/>
  <c r="DT222" i="18" s="1"/>
  <c r="DV222" i="18" s="1"/>
  <c r="CG222" i="18"/>
  <c r="CY222" i="18"/>
  <c r="CG224" i="18"/>
  <c r="DH292" i="18"/>
  <c r="EY163" i="18"/>
  <c r="EZ163" i="18"/>
  <c r="FA163" i="18"/>
  <c r="FB163" i="18"/>
  <c r="FC163" i="18"/>
  <c r="FD163" i="18"/>
  <c r="FE163" i="18"/>
  <c r="FF163" i="18"/>
  <c r="FG163" i="18"/>
  <c r="FH163" i="18"/>
  <c r="FI163" i="18"/>
  <c r="FJ163" i="18"/>
  <c r="FK163" i="18"/>
  <c r="FL163" i="18"/>
  <c r="FM163" i="18"/>
  <c r="FN163" i="18"/>
  <c r="FO163" i="18"/>
  <c r="FP163" i="18"/>
  <c r="FQ163" i="18"/>
  <c r="FR163" i="18"/>
  <c r="FS163" i="18"/>
  <c r="FD164" i="18"/>
  <c r="EY164" i="18"/>
  <c r="EZ164" i="18"/>
  <c r="FA164" i="18"/>
  <c r="FB164" i="18"/>
  <c r="FC164" i="18"/>
  <c r="FE164" i="18"/>
  <c r="FF164" i="18"/>
  <c r="FG164" i="18"/>
  <c r="FH164" i="18"/>
  <c r="FI164" i="18"/>
  <c r="FJ164" i="18"/>
  <c r="FL164" i="18"/>
  <c r="FM164" i="18"/>
  <c r="FN164" i="18"/>
  <c r="FO164" i="18"/>
  <c r="FP164" i="18"/>
  <c r="FK164" i="18"/>
  <c r="FR164" i="18"/>
  <c r="FS164" i="18"/>
  <c r="CG165" i="18"/>
  <c r="AN161" i="18"/>
  <c r="FQ164" i="18"/>
  <c r="CG447" i="18"/>
  <c r="AN448" i="18"/>
  <c r="AW448" i="18"/>
  <c r="BT448" i="18"/>
  <c r="BV448" i="18"/>
  <c r="BX448" i="18"/>
  <c r="CC448" i="18"/>
  <c r="CE448" i="18"/>
  <c r="CG448" i="18"/>
  <c r="AN449" i="18"/>
  <c r="AW449" i="18"/>
  <c r="BT449" i="18"/>
  <c r="BV449" i="18"/>
  <c r="BX449" i="18"/>
  <c r="CC449" i="18"/>
  <c r="CE449" i="18"/>
  <c r="CG449" i="18"/>
  <c r="AN450" i="18"/>
  <c r="AW450" i="18"/>
  <c r="BT450" i="18"/>
  <c r="BV450" i="18"/>
  <c r="BX450" i="18"/>
  <c r="CC450" i="18"/>
  <c r="CE450" i="18"/>
  <c r="CG450" i="18"/>
  <c r="BT451" i="18"/>
  <c r="BV451" i="18"/>
  <c r="BX451" i="18"/>
  <c r="CC451" i="18"/>
  <c r="CE451" i="18"/>
  <c r="CG451" i="18"/>
  <c r="BT452" i="18"/>
  <c r="BV452" i="18"/>
  <c r="BX452" i="18"/>
  <c r="CC452" i="18"/>
  <c r="CE452" i="18"/>
  <c r="CG452" i="18"/>
  <c r="BT453" i="18"/>
  <c r="BV453" i="18"/>
  <c r="BX453" i="18"/>
  <c r="CC453" i="18"/>
  <c r="CE453" i="18"/>
  <c r="CG453" i="18"/>
  <c r="BT454" i="18"/>
  <c r="BV454" i="18"/>
  <c r="BX454" i="18"/>
  <c r="CC454" i="18"/>
  <c r="CE454" i="18"/>
  <c r="CG454" i="18"/>
  <c r="BT455" i="18"/>
  <c r="BV455" i="18"/>
  <c r="BX455" i="18"/>
  <c r="CC455" i="18"/>
  <c r="CE455" i="18"/>
  <c r="CG455" i="18"/>
  <c r="BT456" i="18"/>
  <c r="BV456" i="18"/>
  <c r="BX456" i="18"/>
  <c r="CC456" i="18"/>
  <c r="CE456" i="18"/>
  <c r="CG456" i="18"/>
  <c r="BT457" i="18"/>
  <c r="BV457" i="18"/>
  <c r="BX457" i="18"/>
  <c r="AN486" i="18"/>
  <c r="AW486" i="18"/>
  <c r="BT486" i="18"/>
  <c r="BV486" i="18"/>
  <c r="BX486" i="18"/>
  <c r="CC486" i="18"/>
  <c r="CE486" i="18"/>
  <c r="CG486" i="18"/>
  <c r="AN487" i="18"/>
  <c r="AW487" i="18"/>
  <c r="BT487" i="18"/>
  <c r="BV487" i="18"/>
  <c r="BX487" i="18"/>
  <c r="CC487" i="18"/>
  <c r="CE487" i="18"/>
  <c r="CG487" i="18"/>
  <c r="AN488" i="18"/>
  <c r="AW488" i="18"/>
  <c r="BT488" i="18"/>
  <c r="BV488" i="18"/>
  <c r="BX488" i="18"/>
  <c r="CC488" i="18"/>
  <c r="CE488" i="18"/>
  <c r="CG488" i="18"/>
  <c r="AN489" i="18"/>
  <c r="AW489" i="18"/>
  <c r="BT489" i="18"/>
  <c r="BV489" i="18"/>
  <c r="BX489" i="18"/>
  <c r="CC489" i="18"/>
  <c r="CE489" i="18"/>
  <c r="CG489" i="18"/>
  <c r="AN490" i="18"/>
  <c r="AW490" i="18"/>
  <c r="BT490" i="18"/>
  <c r="BV490" i="18"/>
  <c r="BX490" i="18"/>
  <c r="CC490" i="18"/>
  <c r="CE490" i="18"/>
  <c r="CG490" i="18"/>
  <c r="BT447" i="18"/>
  <c r="BV447" i="18"/>
  <c r="BX447" i="18"/>
  <c r="CC447" i="18"/>
  <c r="CE447" i="18"/>
  <c r="BG614" i="18"/>
  <c r="BM614" i="18"/>
  <c r="BR614" i="18"/>
  <c r="BT614" i="18"/>
  <c r="BV614" i="18"/>
  <c r="CA614" i="18"/>
  <c r="CC614" i="18"/>
  <c r="CE614" i="18"/>
  <c r="AW615" i="18"/>
  <c r="BG615" i="18"/>
  <c r="BM615" i="18"/>
  <c r="BR615" i="18"/>
  <c r="BT615" i="18"/>
  <c r="BV615" i="18"/>
  <c r="CA615" i="18"/>
  <c r="CC615" i="18"/>
  <c r="CE615" i="18"/>
  <c r="AW616" i="18"/>
  <c r="BG616" i="18"/>
  <c r="BM616" i="18"/>
  <c r="BR616" i="18"/>
  <c r="BT616" i="18"/>
  <c r="BV616" i="18"/>
  <c r="CA616" i="18"/>
  <c r="CC616" i="18"/>
  <c r="CE616" i="18"/>
  <c r="AW617" i="18"/>
  <c r="BG617" i="18"/>
  <c r="BJ617" i="18" s="1"/>
  <c r="BM617" i="18"/>
  <c r="BR617" i="18"/>
  <c r="BT617" i="18"/>
  <c r="BV617" i="18"/>
  <c r="CA617" i="18"/>
  <c r="CC617" i="18"/>
  <c r="CE617" i="18"/>
  <c r="AW618" i="18"/>
  <c r="BG618" i="18"/>
  <c r="BJ618" i="18" s="1"/>
  <c r="BM618" i="18"/>
  <c r="BR618" i="18"/>
  <c r="BT618" i="18"/>
  <c r="BV618" i="18"/>
  <c r="CA618" i="18"/>
  <c r="CC618" i="18"/>
  <c r="CE618" i="18"/>
  <c r="BG619" i="18"/>
  <c r="BJ619" i="18" s="1"/>
  <c r="BM619" i="18"/>
  <c r="BR619" i="18"/>
  <c r="BT619" i="18"/>
  <c r="BV619" i="18"/>
  <c r="CA619" i="18"/>
  <c r="CC619" i="18"/>
  <c r="CE619" i="18"/>
  <c r="BG620" i="18"/>
  <c r="BC689" i="18" s="1"/>
  <c r="BM620" i="18"/>
  <c r="BR620" i="18"/>
  <c r="BV620" i="18"/>
  <c r="CA620" i="18"/>
  <c r="CC620" i="18"/>
  <c r="CE620" i="18"/>
  <c r="AN621" i="18"/>
  <c r="AW621" i="18"/>
  <c r="BG621" i="18"/>
  <c r="BM621" i="18"/>
  <c r="BR621" i="18"/>
  <c r="BT621" i="18"/>
  <c r="BV621" i="18"/>
  <c r="CA621" i="18"/>
  <c r="CC621" i="18"/>
  <c r="CE621" i="18"/>
  <c r="AN622" i="18"/>
  <c r="AW622" i="18"/>
  <c r="BG622" i="18"/>
  <c r="BM622" i="18"/>
  <c r="BR622" i="18"/>
  <c r="BT622" i="18"/>
  <c r="BV622" i="18"/>
  <c r="CA622" i="18"/>
  <c r="CC622" i="18"/>
  <c r="CE622" i="18"/>
  <c r="BG623" i="18"/>
  <c r="BJ623" i="18" s="1"/>
  <c r="BM623" i="18"/>
  <c r="BR623" i="18"/>
  <c r="BT623" i="18"/>
  <c r="BV623" i="18"/>
  <c r="CA623" i="18"/>
  <c r="CC623" i="18"/>
  <c r="CE623" i="18"/>
  <c r="AW624" i="18"/>
  <c r="BG624" i="18"/>
  <c r="BJ624" i="18" s="1"/>
  <c r="BT620" i="18"/>
  <c r="AW612" i="18"/>
  <c r="BG612" i="18"/>
  <c r="CK612" i="18" s="1"/>
  <c r="BM612" i="18"/>
  <c r="BR612" i="18"/>
  <c r="BT612" i="18"/>
  <c r="BV612" i="18"/>
  <c r="CA612" i="18"/>
  <c r="CC612" i="18"/>
  <c r="CE612" i="18"/>
  <c r="AW613" i="18"/>
  <c r="BG613" i="18"/>
  <c r="BM613" i="18"/>
  <c r="BR613" i="18"/>
  <c r="BT613" i="18"/>
  <c r="BV613" i="18"/>
  <c r="CA613" i="18"/>
  <c r="CC613" i="18"/>
  <c r="CE613" i="18"/>
  <c r="AW705" i="18"/>
  <c r="AH706" i="18"/>
  <c r="AP706" i="18"/>
  <c r="AT706" i="18"/>
  <c r="AW706" i="18"/>
  <c r="AH707" i="18"/>
  <c r="AP707" i="18"/>
  <c r="AT707" i="18"/>
  <c r="AW707" i="18"/>
  <c r="AH708" i="18"/>
  <c r="AP708" i="18"/>
  <c r="AT708" i="18"/>
  <c r="AW708" i="18"/>
  <c r="AH709" i="18"/>
  <c r="AP709" i="18"/>
  <c r="AT709" i="18"/>
  <c r="AW709" i="18"/>
  <c r="AW702" i="18"/>
  <c r="AT700" i="18"/>
  <c r="AW704" i="18"/>
  <c r="AH705" i="18"/>
  <c r="AP700" i="18"/>
  <c r="AW700" i="18"/>
  <c r="AH701" i="18"/>
  <c r="AP701" i="18"/>
  <c r="AT701" i="18"/>
  <c r="AW701" i="18"/>
  <c r="AH702" i="18"/>
  <c r="AP702" i="18"/>
  <c r="AP705" i="18"/>
  <c r="AT705" i="18"/>
  <c r="AH703" i="18"/>
  <c r="AP703" i="18"/>
  <c r="AT703" i="18"/>
  <c r="AT702" i="18"/>
  <c r="AW703" i="18"/>
  <c r="AH704" i="18"/>
  <c r="AP704" i="18"/>
  <c r="AT704" i="18"/>
  <c r="AZ440" i="18"/>
  <c r="BB440" i="18" s="1"/>
  <c r="AZ444" i="18"/>
  <c r="BB444" i="18" s="1"/>
  <c r="DT267" i="18"/>
  <c r="DV267" i="18" s="1"/>
  <c r="DT266" i="18"/>
  <c r="DV266" i="18" s="1"/>
  <c r="DH43" i="18"/>
  <c r="DE43" i="18"/>
  <c r="B92" i="18" s="1"/>
  <c r="DB44" i="18"/>
  <c r="DM52" i="18" s="1"/>
  <c r="DO52" i="18" s="1"/>
  <c r="CY43" i="18"/>
  <c r="CG43" i="18"/>
  <c r="CG44" i="18"/>
  <c r="AZ43" i="18" a="1"/>
  <c r="AZ43" i="18" s="1"/>
  <c r="BB43" i="18" a="1"/>
  <c r="BB43" i="18" s="1"/>
  <c r="BE43" i="18" a="1"/>
  <c r="BE43" i="18" s="1"/>
  <c r="BH43" i="18" a="1"/>
  <c r="BH43" i="18" s="1"/>
  <c r="CM43" i="18"/>
  <c r="CY44" i="18"/>
  <c r="D511" i="18"/>
  <c r="D512" i="18"/>
  <c r="AI43" i="18" a="1"/>
  <c r="AI43" i="18" s="1"/>
  <c r="AY43" i="18" a="1"/>
  <c r="AY43" i="18" s="1"/>
  <c r="BC43" i="18" a="1"/>
  <c r="BC43" i="18" s="1"/>
  <c r="BF43" i="18" a="1"/>
  <c r="BF43" i="18" s="1"/>
  <c r="BI43" i="18" a="1"/>
  <c r="BI43" i="18" s="1"/>
  <c r="CS44" i="18"/>
  <c r="AW43" i="18" a="1"/>
  <c r="AW43" i="18" s="1"/>
  <c r="AX43" i="18" a="1"/>
  <c r="AX43" i="18" s="1"/>
  <c r="BA43" i="18" a="1"/>
  <c r="BA43" i="18" s="1"/>
  <c r="BD43" i="18" a="1"/>
  <c r="BD43" i="18" s="1"/>
  <c r="BG43" i="18" a="1"/>
  <c r="BG43" i="18" s="1"/>
  <c r="CB43" i="18"/>
  <c r="CS43" i="18"/>
  <c r="CB44" i="18"/>
  <c r="CM44" i="18"/>
  <c r="FB166" i="18"/>
  <c r="FC166" i="18"/>
  <c r="FD166" i="18"/>
  <c r="FE166" i="18"/>
  <c r="FF166" i="18"/>
  <c r="FG166" i="18"/>
  <c r="FH166" i="18"/>
  <c r="FI166" i="18"/>
  <c r="FJ166" i="18"/>
  <c r="FK166" i="18"/>
  <c r="FL166" i="18"/>
  <c r="FM166" i="18"/>
  <c r="FN166" i="18"/>
  <c r="FO166" i="18"/>
  <c r="FP166" i="18"/>
  <c r="FQ166" i="18"/>
  <c r="FR166" i="18"/>
  <c r="FS166" i="18"/>
  <c r="B175" i="18"/>
  <c r="CP165" i="18"/>
  <c r="CY165" i="18"/>
  <c r="DH165" i="18"/>
  <c r="DQ165" i="18"/>
  <c r="EY165" i="18"/>
  <c r="EZ165" i="18"/>
  <c r="FA165" i="18"/>
  <c r="FB165" i="18"/>
  <c r="FC165" i="18"/>
  <c r="FD165" i="18"/>
  <c r="FE165" i="18"/>
  <c r="FF165" i="18"/>
  <c r="FG165" i="18"/>
  <c r="FH165" i="18"/>
  <c r="FI165" i="18"/>
  <c r="FJ165" i="18"/>
  <c r="FK165" i="18"/>
  <c r="FL165" i="18"/>
  <c r="FM165" i="18"/>
  <c r="FN165" i="18"/>
  <c r="FO165" i="18"/>
  <c r="FP165" i="18"/>
  <c r="FQ165" i="18"/>
  <c r="FR165" i="18"/>
  <c r="FS165" i="18"/>
  <c r="AN166" i="18"/>
  <c r="AW166" i="18"/>
  <c r="BF166" i="18"/>
  <c r="BO166" i="18"/>
  <c r="BX166" i="18"/>
  <c r="CG166" i="18"/>
  <c r="CP166" i="18"/>
  <c r="CY166" i="18"/>
  <c r="DH166" i="18"/>
  <c r="DQ166" i="18"/>
  <c r="EY166" i="18"/>
  <c r="EZ166" i="18"/>
  <c r="FA166" i="18"/>
  <c r="DQ218" i="18"/>
  <c r="AN219" i="18"/>
  <c r="AW219" i="18"/>
  <c r="BF219" i="18"/>
  <c r="BO219" i="18"/>
  <c r="BX219" i="18"/>
  <c r="CG219" i="18"/>
  <c r="CP219" i="18"/>
  <c r="CY219" i="18"/>
  <c r="DH219" i="18"/>
  <c r="AN209" i="18"/>
  <c r="EX208" i="18"/>
  <c r="B232" i="18" s="1"/>
  <c r="AN218" i="18"/>
  <c r="CP212" i="18"/>
  <c r="CY212" i="18"/>
  <c r="DH212" i="18"/>
  <c r="DQ212" i="18"/>
  <c r="AN213" i="18"/>
  <c r="AW213" i="18"/>
  <c r="BF213" i="18"/>
  <c r="BO213" i="18"/>
  <c r="BX213" i="18"/>
  <c r="CG213" i="18"/>
  <c r="CP213" i="18"/>
  <c r="CY213" i="18"/>
  <c r="DH213" i="18"/>
  <c r="DQ213" i="18"/>
  <c r="AN214" i="18"/>
  <c r="AW214" i="18"/>
  <c r="BF214" i="18"/>
  <c r="BO214" i="18"/>
  <c r="BX214" i="18"/>
  <c r="CG214" i="18"/>
  <c r="CP214" i="18"/>
  <c r="CY214" i="18"/>
  <c r="DH214" i="18"/>
  <c r="DQ214" i="18"/>
  <c r="AN215" i="18"/>
  <c r="AW215" i="18"/>
  <c r="BF215" i="18"/>
  <c r="BO215" i="18"/>
  <c r="BX215" i="18"/>
  <c r="CG215" i="18"/>
  <c r="CP215" i="18"/>
  <c r="CY215" i="18"/>
  <c r="DH215" i="18"/>
  <c r="DQ215" i="18"/>
  <c r="AN216" i="18"/>
  <c r="AW216" i="18"/>
  <c r="BF216" i="18"/>
  <c r="BO216" i="18"/>
  <c r="BX216" i="18"/>
  <c r="CG216" i="18"/>
  <c r="CP216" i="18"/>
  <c r="CY216" i="18"/>
  <c r="DH216" i="18"/>
  <c r="DQ216" i="18"/>
  <c r="AN217" i="18"/>
  <c r="AW217" i="18"/>
  <c r="BF217" i="18"/>
  <c r="BO217" i="18"/>
  <c r="BX217" i="18"/>
  <c r="CG217" i="18"/>
  <c r="CP217" i="18"/>
  <c r="CY217" i="18"/>
  <c r="DH217" i="18"/>
  <c r="DQ217" i="18"/>
  <c r="AW218" i="18"/>
  <c r="BF218" i="18"/>
  <c r="BO218" i="18"/>
  <c r="BX218" i="18"/>
  <c r="CG218" i="18"/>
  <c r="CP218" i="18"/>
  <c r="CY218" i="18"/>
  <c r="DH218" i="18"/>
  <c r="AW209" i="18"/>
  <c r="DQ250" i="18"/>
  <c r="B258" i="18"/>
  <c r="DH246" i="18"/>
  <c r="DQ246" i="18"/>
  <c r="AN247" i="18"/>
  <c r="AW247" i="18"/>
  <c r="BF247" i="18"/>
  <c r="BO247" i="18"/>
  <c r="BX247" i="18"/>
  <c r="CG247" i="18"/>
  <c r="CP247" i="18"/>
  <c r="CY247" i="18"/>
  <c r="DH247" i="18"/>
  <c r="DQ247" i="18"/>
  <c r="AN248" i="18"/>
  <c r="AW248" i="18"/>
  <c r="BF248" i="18"/>
  <c r="BO248" i="18"/>
  <c r="BX248" i="18"/>
  <c r="CG248" i="18"/>
  <c r="CP248" i="18"/>
  <c r="CY248" i="18"/>
  <c r="DH248" i="18"/>
  <c r="DQ248" i="18"/>
  <c r="AN249" i="18"/>
  <c r="AW249" i="18"/>
  <c r="BF249" i="18"/>
  <c r="BO249" i="18"/>
  <c r="BX249" i="18"/>
  <c r="CG249" i="18"/>
  <c r="CP249" i="18"/>
  <c r="CY249" i="18"/>
  <c r="DH249" i="18"/>
  <c r="DQ249" i="18"/>
  <c r="AN250" i="18"/>
  <c r="AW250" i="18"/>
  <c r="BF250" i="18"/>
  <c r="BO250" i="18"/>
  <c r="BX250" i="18"/>
  <c r="CG250" i="18"/>
  <c r="CP250" i="18"/>
  <c r="CY250" i="18"/>
  <c r="DH250" i="18"/>
  <c r="EX241" i="18"/>
  <c r="B257" i="18" s="1"/>
  <c r="AN242" i="18"/>
  <c r="CY302" i="18"/>
  <c r="DH302" i="18"/>
  <c r="DQ302" i="18"/>
  <c r="AN303" i="18"/>
  <c r="CY297" i="18"/>
  <c r="DH297" i="18"/>
  <c r="DQ297" i="18"/>
  <c r="BO284" i="18"/>
  <c r="AN298" i="18"/>
  <c r="AW298" i="18"/>
  <c r="BF298" i="18"/>
  <c r="BO298" i="18"/>
  <c r="BX298" i="18"/>
  <c r="CG298" i="18"/>
  <c r="CP298" i="18"/>
  <c r="CY298" i="18"/>
  <c r="DH298" i="18"/>
  <c r="AN284" i="18"/>
  <c r="CP302" i="18"/>
  <c r="DQ298" i="18"/>
  <c r="AN299" i="18"/>
  <c r="AW299" i="18"/>
  <c r="BF299" i="18"/>
  <c r="BO299" i="18"/>
  <c r="BX299" i="18"/>
  <c r="CG299" i="18"/>
  <c r="CP299" i="18"/>
  <c r="CY299" i="18"/>
  <c r="DH299" i="18"/>
  <c r="DQ299" i="18"/>
  <c r="AN300" i="18"/>
  <c r="AW300" i="18"/>
  <c r="BF300" i="18"/>
  <c r="BO300" i="18"/>
  <c r="BX300" i="18"/>
  <c r="CG300" i="18"/>
  <c r="CP300" i="18"/>
  <c r="CY300" i="18"/>
  <c r="DH300" i="18"/>
  <c r="DQ300" i="18"/>
  <c r="AN301" i="18"/>
  <c r="AW301" i="18"/>
  <c r="BF301" i="18"/>
  <c r="BO301" i="18"/>
  <c r="BF284" i="18"/>
  <c r="AW284" i="18"/>
  <c r="EX283" i="18"/>
  <c r="B317" i="18" s="1"/>
  <c r="BX301" i="18"/>
  <c r="CG301" i="18"/>
  <c r="CP301" i="18"/>
  <c r="CY301" i="18"/>
  <c r="DH301" i="18"/>
  <c r="DQ301" i="18"/>
  <c r="AN302" i="18"/>
  <c r="AW302" i="18"/>
  <c r="BF302" i="18"/>
  <c r="BO302" i="18"/>
  <c r="BX302" i="18"/>
  <c r="CG302" i="18"/>
  <c r="AN295" i="18"/>
  <c r="AN293" i="18"/>
  <c r="AW293" i="18"/>
  <c r="BF293" i="18"/>
  <c r="BO293" i="18"/>
  <c r="BX293" i="18"/>
  <c r="CG293" i="18"/>
  <c r="CP293" i="18"/>
  <c r="CY293" i="18"/>
  <c r="DH293" i="18"/>
  <c r="DQ293" i="18"/>
  <c r="AN294" i="18"/>
  <c r="AW294" i="18"/>
  <c r="BF294" i="18"/>
  <c r="BO294" i="18"/>
  <c r="BX294" i="18"/>
  <c r="CG294" i="18"/>
  <c r="CP294" i="18"/>
  <c r="CY294" i="18"/>
  <c r="DH294" i="18"/>
  <c r="DQ294" i="18"/>
  <c r="AW295" i="18"/>
  <c r="BF295" i="18"/>
  <c r="BO295" i="18"/>
  <c r="BX295" i="18"/>
  <c r="CG295" i="18"/>
  <c r="CP295" i="18"/>
  <c r="CY295" i="18"/>
  <c r="DH295" i="18"/>
  <c r="DQ295" i="18"/>
  <c r="AN296" i="18"/>
  <c r="AW296" i="18"/>
  <c r="BF296" i="18"/>
  <c r="BO296" i="18"/>
  <c r="BX296" i="18"/>
  <c r="CG296" i="18"/>
  <c r="CP296" i="18"/>
  <c r="CY296" i="18"/>
  <c r="DH296" i="18"/>
  <c r="DQ296" i="18"/>
  <c r="AN297" i="18"/>
  <c r="AW297" i="18"/>
  <c r="BF297" i="18"/>
  <c r="BO297" i="18"/>
  <c r="BX297" i="18"/>
  <c r="CG297" i="18"/>
  <c r="CP297" i="18"/>
  <c r="FG336" i="18"/>
  <c r="FH336" i="18"/>
  <c r="FI336" i="18"/>
  <c r="FJ336" i="18"/>
  <c r="FK336" i="18"/>
  <c r="FL336" i="18"/>
  <c r="FM336" i="18"/>
  <c r="FN336" i="18"/>
  <c r="FO336" i="18"/>
  <c r="FP336" i="18"/>
  <c r="FQ336" i="18"/>
  <c r="FR336" i="18"/>
  <c r="FS336" i="18"/>
  <c r="AN337" i="18"/>
  <c r="AW337" i="18"/>
  <c r="BO337" i="18"/>
  <c r="BX337" i="18"/>
  <c r="CG337" i="18"/>
  <c r="CP337" i="18"/>
  <c r="CY337" i="18"/>
  <c r="DH337" i="18"/>
  <c r="DQ337" i="18"/>
  <c r="FB337" i="18"/>
  <c r="FC337" i="18"/>
  <c r="FD337" i="18"/>
  <c r="FE337" i="18"/>
  <c r="FF337" i="18"/>
  <c r="FG337" i="18"/>
  <c r="FH337" i="18"/>
  <c r="FI337" i="18"/>
  <c r="FJ337" i="18"/>
  <c r="FK337" i="18"/>
  <c r="FL337" i="18"/>
  <c r="FM337" i="18"/>
  <c r="FN337" i="18"/>
  <c r="FO337" i="18"/>
  <c r="FP337" i="18"/>
  <c r="FQ337" i="18"/>
  <c r="FR337" i="18"/>
  <c r="FS337" i="18"/>
  <c r="AN338" i="18"/>
  <c r="AW338" i="18"/>
  <c r="BF338" i="18"/>
  <c r="BO338" i="18"/>
  <c r="BX338" i="18"/>
  <c r="CG338" i="18"/>
  <c r="CP338" i="18"/>
  <c r="CY338" i="18"/>
  <c r="DH338" i="18"/>
  <c r="DQ338" i="18"/>
  <c r="FB338" i="18"/>
  <c r="FC338" i="18"/>
  <c r="FD338" i="18"/>
  <c r="FE338" i="18"/>
  <c r="FF338" i="18"/>
  <c r="FG338" i="18"/>
  <c r="FH338" i="18"/>
  <c r="FI338" i="18"/>
  <c r="FJ338" i="18"/>
  <c r="FK338" i="18"/>
  <c r="FL338" i="18"/>
  <c r="FM338" i="18"/>
  <c r="FN338" i="18"/>
  <c r="FO338" i="18"/>
  <c r="FP338" i="18"/>
  <c r="FQ338" i="18"/>
  <c r="FR338" i="18"/>
  <c r="FS338" i="18"/>
  <c r="AN339" i="18"/>
  <c r="AW339" i="18"/>
  <c r="BF339" i="18"/>
  <c r="BO339" i="18"/>
  <c r="BX339" i="18"/>
  <c r="CG339" i="18"/>
  <c r="CP339" i="18"/>
  <c r="CY339" i="18"/>
  <c r="DH339" i="18"/>
  <c r="DQ339" i="18"/>
  <c r="EY339" i="18"/>
  <c r="FB339" i="18"/>
  <c r="FC339" i="18"/>
  <c r="FD339" i="18"/>
  <c r="FE339" i="18"/>
  <c r="FF339" i="18"/>
  <c r="FG339" i="18"/>
  <c r="FH339" i="18"/>
  <c r="FI339" i="18"/>
  <c r="FJ339" i="18"/>
  <c r="FK339" i="18"/>
  <c r="FL339" i="18"/>
  <c r="FM339" i="18"/>
  <c r="FN339" i="18"/>
  <c r="FO339" i="18"/>
  <c r="FP339" i="18"/>
  <c r="FQ339" i="18"/>
  <c r="FR339" i="18"/>
  <c r="FS339" i="18"/>
  <c r="AN328" i="18"/>
  <c r="EV330" i="18"/>
  <c r="EU330" i="18"/>
  <c r="ET330" i="18"/>
  <c r="ES330" i="18"/>
  <c r="ER330" i="18"/>
  <c r="EQ330" i="18"/>
  <c r="EP330" i="18"/>
  <c r="EO330" i="18"/>
  <c r="EN330" i="18"/>
  <c r="EM330" i="18"/>
  <c r="EL330" i="18"/>
  <c r="EK330" i="18"/>
  <c r="EJ330" i="18"/>
  <c r="EI330" i="18"/>
  <c r="EH330" i="18"/>
  <c r="EG330" i="18"/>
  <c r="EF330" i="18"/>
  <c r="EE330" i="18"/>
  <c r="ED330" i="18"/>
  <c r="EC330" i="18"/>
  <c r="EB330" i="18"/>
  <c r="DQ330" i="18"/>
  <c r="DH330" i="18"/>
  <c r="CY330" i="18"/>
  <c r="CP330" i="18"/>
  <c r="CG330" i="18"/>
  <c r="BX330" i="18"/>
  <c r="BO330" i="18"/>
  <c r="BF330" i="18"/>
  <c r="AW330" i="18"/>
  <c r="AN330" i="18"/>
  <c r="DT330" i="18" s="1"/>
  <c r="DV330" i="18" s="1"/>
  <c r="FS329" i="18"/>
  <c r="FR329" i="18"/>
  <c r="FQ329" i="18"/>
  <c r="FP329" i="18"/>
  <c r="FO329" i="18"/>
  <c r="FN329" i="18"/>
  <c r="FM329" i="18"/>
  <c r="FL329" i="18"/>
  <c r="FK329" i="18"/>
  <c r="FJ329" i="18"/>
  <c r="FI329" i="18"/>
  <c r="FH329" i="18"/>
  <c r="FG329" i="18"/>
  <c r="FF329" i="18"/>
  <c r="FE329" i="18"/>
  <c r="FD329" i="18"/>
  <c r="FC329" i="18"/>
  <c r="FB329" i="18"/>
  <c r="FA329" i="18"/>
  <c r="EZ329" i="18"/>
  <c r="EY329" i="18"/>
  <c r="BF337" i="18"/>
  <c r="DQ329" i="18"/>
  <c r="DH329" i="18"/>
  <c r="CY329" i="18"/>
  <c r="CP329" i="18"/>
  <c r="CG329" i="18"/>
  <c r="BX329" i="18"/>
  <c r="BO329" i="18"/>
  <c r="BF329" i="18"/>
  <c r="AW329" i="18"/>
  <c r="AN329" i="18"/>
  <c r="DT329" i="18" s="1"/>
  <c r="DV329" i="18" s="1"/>
  <c r="FU328" i="18"/>
  <c r="B347" i="18" s="1"/>
  <c r="FS328" i="18"/>
  <c r="FR328" i="18"/>
  <c r="FQ328" i="18"/>
  <c r="FP328" i="18"/>
  <c r="FO328" i="18"/>
  <c r="FN328" i="18"/>
  <c r="FM328" i="18"/>
  <c r="FL328" i="18"/>
  <c r="FK328" i="18"/>
  <c r="FJ328" i="18"/>
  <c r="FI328" i="18"/>
  <c r="FH328" i="18"/>
  <c r="FG328" i="18"/>
  <c r="FF328" i="18"/>
  <c r="FE328" i="18"/>
  <c r="FD328" i="18"/>
  <c r="AW335" i="18"/>
  <c r="BF335" i="18"/>
  <c r="BO335" i="18"/>
  <c r="BX335" i="18"/>
  <c r="CG335" i="18"/>
  <c r="CP335" i="18"/>
  <c r="CY335" i="18"/>
  <c r="DH335" i="18"/>
  <c r="DQ335" i="18"/>
  <c r="FB335" i="18"/>
  <c r="FC335" i="18"/>
  <c r="FD335" i="18"/>
  <c r="FE335" i="18"/>
  <c r="FF335" i="18"/>
  <c r="FG335" i="18"/>
  <c r="FH335" i="18"/>
  <c r="FI335" i="18"/>
  <c r="FJ335" i="18"/>
  <c r="FK335" i="18"/>
  <c r="FL335" i="18"/>
  <c r="FM335" i="18"/>
  <c r="FN335" i="18"/>
  <c r="FO335" i="18"/>
  <c r="FP335" i="18"/>
  <c r="FQ335" i="18"/>
  <c r="FR335" i="18"/>
  <c r="EZ330" i="18"/>
  <c r="EY330" i="18"/>
  <c r="FB330" i="18"/>
  <c r="FC330" i="18"/>
  <c r="FD330" i="18"/>
  <c r="FE330" i="18"/>
  <c r="FF330" i="18"/>
  <c r="FG330" i="18"/>
  <c r="FH330" i="18"/>
  <c r="FS335" i="18"/>
  <c r="AN336" i="18"/>
  <c r="AW336" i="18"/>
  <c r="BF336" i="18"/>
  <c r="BO336" i="18"/>
  <c r="BX336" i="18"/>
  <c r="CG336" i="18"/>
  <c r="CP336" i="18"/>
  <c r="CY336" i="18"/>
  <c r="FI330" i="18"/>
  <c r="FJ330" i="18"/>
  <c r="FK330" i="18"/>
  <c r="FL330" i="18"/>
  <c r="FM330" i="18"/>
  <c r="FN330" i="18"/>
  <c r="FO330" i="18"/>
  <c r="FP330" i="18"/>
  <c r="FQ330" i="18"/>
  <c r="FR330" i="18"/>
  <c r="FS330" i="18"/>
  <c r="AN331" i="18"/>
  <c r="AW331" i="18"/>
  <c r="BF331" i="18"/>
  <c r="BO331" i="18"/>
  <c r="BX331" i="18"/>
  <c r="CG331" i="18"/>
  <c r="CP331" i="18"/>
  <c r="CY331" i="18"/>
  <c r="DH336" i="18"/>
  <c r="DQ331" i="18"/>
  <c r="EY331" i="18"/>
  <c r="EZ331" i="18"/>
  <c r="FA331" i="18"/>
  <c r="FB331" i="18"/>
  <c r="FC331" i="18"/>
  <c r="FD331" i="18"/>
  <c r="FE331" i="18"/>
  <c r="FF331" i="18"/>
  <c r="FG331" i="18"/>
  <c r="FH331" i="18"/>
  <c r="FI331" i="18"/>
  <c r="FJ331" i="18"/>
  <c r="FK331" i="18"/>
  <c r="FL331" i="18"/>
  <c r="FM331" i="18"/>
  <c r="FN331" i="18"/>
  <c r="FO331" i="18"/>
  <c r="FP331" i="18"/>
  <c r="FQ331" i="18"/>
  <c r="FR331" i="18"/>
  <c r="FS331" i="18"/>
  <c r="AN332" i="18"/>
  <c r="AW332" i="18"/>
  <c r="BF332" i="18"/>
  <c r="BO332" i="18"/>
  <c r="BX332" i="18"/>
  <c r="CG332" i="18"/>
  <c r="CP332" i="18"/>
  <c r="CY332" i="18"/>
  <c r="DH332" i="18"/>
  <c r="DQ332" i="18"/>
  <c r="EY332" i="18"/>
  <c r="EZ332" i="18"/>
  <c r="FA332" i="18"/>
  <c r="FB332" i="18"/>
  <c r="FC332" i="18"/>
  <c r="FD332" i="18"/>
  <c r="FE332" i="18"/>
  <c r="FF332" i="18"/>
  <c r="FG332" i="18"/>
  <c r="FH332" i="18"/>
  <c r="FI332" i="18"/>
  <c r="FJ332" i="18"/>
  <c r="FK332" i="18"/>
  <c r="FL332" i="18"/>
  <c r="FM332" i="18"/>
  <c r="FN332" i="18"/>
  <c r="FO332" i="18"/>
  <c r="FP332" i="18"/>
  <c r="FQ332" i="18"/>
  <c r="FR332" i="18"/>
  <c r="FS332" i="18"/>
  <c r="AN333" i="18"/>
  <c r="AW333" i="18"/>
  <c r="BF333" i="18"/>
  <c r="BO333" i="18"/>
  <c r="BX333" i="18"/>
  <c r="CG333" i="18"/>
  <c r="CP333" i="18"/>
  <c r="CY333" i="18"/>
  <c r="DH333" i="18"/>
  <c r="DH331" i="18"/>
  <c r="EY333" i="18"/>
  <c r="EZ333" i="18"/>
  <c r="FA333" i="18"/>
  <c r="FB333" i="18"/>
  <c r="FC333" i="18"/>
  <c r="FD333" i="18"/>
  <c r="FE333" i="18"/>
  <c r="FF333" i="18"/>
  <c r="FG333" i="18"/>
  <c r="FH333" i="18"/>
  <c r="FI333" i="18"/>
  <c r="FJ333" i="18"/>
  <c r="FK333" i="18"/>
  <c r="FL333" i="18"/>
  <c r="FM333" i="18"/>
  <c r="FN333" i="18"/>
  <c r="FO333" i="18"/>
  <c r="FP333" i="18"/>
  <c r="FQ333" i="18"/>
  <c r="FR333" i="18"/>
  <c r="FS333" i="18"/>
  <c r="AN334" i="18"/>
  <c r="AW334" i="18"/>
  <c r="BF334" i="18"/>
  <c r="BO334" i="18"/>
  <c r="BX334" i="18"/>
  <c r="CG334" i="18"/>
  <c r="CP334" i="18"/>
  <c r="CY334" i="18"/>
  <c r="DH334" i="18"/>
  <c r="DQ334" i="18"/>
  <c r="EY334" i="18"/>
  <c r="EZ334" i="18"/>
  <c r="FA334" i="18"/>
  <c r="FB334" i="18"/>
  <c r="FC334" i="18"/>
  <c r="FD334" i="18"/>
  <c r="FE334" i="18"/>
  <c r="FF334" i="18"/>
  <c r="FG334" i="18"/>
  <c r="FH334" i="18"/>
  <c r="FI334" i="18"/>
  <c r="FJ334" i="18"/>
  <c r="FK334" i="18"/>
  <c r="FL334" i="18"/>
  <c r="FM334" i="18"/>
  <c r="FN334" i="18"/>
  <c r="FO334" i="18"/>
  <c r="FP334" i="18"/>
  <c r="FQ334" i="18"/>
  <c r="FR334" i="18"/>
  <c r="FS334" i="18"/>
  <c r="AN335" i="18"/>
  <c r="DQ336" i="18"/>
  <c r="FB336" i="18"/>
  <c r="FC336" i="18"/>
  <c r="FD336" i="18"/>
  <c r="FE336" i="18"/>
  <c r="FF336" i="18"/>
  <c r="DQ333" i="18"/>
  <c r="CE491" i="18"/>
  <c r="CG491" i="18"/>
  <c r="AN492" i="18"/>
  <c r="AW492" i="18"/>
  <c r="BT492" i="18"/>
  <c r="BV492" i="18"/>
  <c r="BX492" i="18"/>
  <c r="CC492" i="18"/>
  <c r="CE492" i="18"/>
  <c r="CG492" i="18"/>
  <c r="AN493" i="18"/>
  <c r="AW493" i="18"/>
  <c r="BT493" i="18"/>
  <c r="BV493" i="18"/>
  <c r="BX493" i="18"/>
  <c r="CC493" i="18"/>
  <c r="CE493" i="18"/>
  <c r="CG493" i="18"/>
  <c r="CC485" i="18"/>
  <c r="CE485" i="18"/>
  <c r="CG485" i="18"/>
  <c r="AN491" i="18"/>
  <c r="AW491" i="18"/>
  <c r="BT491" i="18"/>
  <c r="BV491" i="18"/>
  <c r="BX491" i="18"/>
  <c r="CC491" i="18"/>
  <c r="CC465" i="18"/>
  <c r="AW464" i="18"/>
  <c r="AN464" i="18"/>
  <c r="AZ464" i="18" s="1"/>
  <c r="BB464" i="18" s="1"/>
  <c r="CG463" i="18"/>
  <c r="CE463" i="18"/>
  <c r="CC463" i="18"/>
  <c r="BX463" i="18"/>
  <c r="BV463" i="18"/>
  <c r="BT463" i="18"/>
  <c r="AW463" i="18"/>
  <c r="AN463" i="18"/>
  <c r="AZ463" i="18" s="1"/>
  <c r="BB463" i="18" s="1"/>
  <c r="CG462" i="18"/>
  <c r="CE462" i="18"/>
  <c r="CC462" i="18"/>
  <c r="BX462" i="18"/>
  <c r="BV462" i="18"/>
  <c r="CC457" i="18"/>
  <c r="CE457" i="18"/>
  <c r="AN458" i="18"/>
  <c r="AW458" i="18"/>
  <c r="BT458" i="18"/>
  <c r="AN483" i="18"/>
  <c r="BX459" i="18"/>
  <c r="BV459" i="18"/>
  <c r="BT459" i="18"/>
  <c r="AW459" i="18"/>
  <c r="AN459" i="18"/>
  <c r="AZ459" i="18" s="1"/>
  <c r="BB459" i="18" s="1"/>
  <c r="CG457" i="18"/>
  <c r="CG458" i="18"/>
  <c r="CE458" i="18"/>
  <c r="CC458" i="18"/>
  <c r="BX458" i="18"/>
  <c r="BV458" i="18"/>
  <c r="BT462" i="18"/>
  <c r="AW462" i="18"/>
  <c r="AN462" i="18"/>
  <c r="AZ462" i="18" s="1"/>
  <c r="BB462" i="18" s="1"/>
  <c r="CG461" i="18"/>
  <c r="CE461" i="18"/>
  <c r="CC461" i="18"/>
  <c r="BX461" i="18"/>
  <c r="BV461" i="18"/>
  <c r="BT461" i="18"/>
  <c r="AW461" i="18"/>
  <c r="AN461" i="18"/>
  <c r="AZ461" i="18" s="1"/>
  <c r="BB461" i="18" s="1"/>
  <c r="CG460" i="18"/>
  <c r="CE460" i="18"/>
  <c r="CC460" i="18"/>
  <c r="BX460" i="18"/>
  <c r="BV460" i="18"/>
  <c r="BT460" i="18"/>
  <c r="AW460" i="18"/>
  <c r="AN460" i="18"/>
  <c r="AZ460" i="18" s="1"/>
  <c r="BB460" i="18" s="1"/>
  <c r="CG459" i="18"/>
  <c r="CE459" i="18"/>
  <c r="CC459" i="18"/>
  <c r="BT464" i="18"/>
  <c r="BV464" i="18"/>
  <c r="BX464" i="18"/>
  <c r="CC464" i="18"/>
  <c r="CE464" i="18"/>
  <c r="CG464" i="18"/>
  <c r="AN465" i="18"/>
  <c r="AW465" i="18"/>
  <c r="BT465" i="18"/>
  <c r="BV465" i="18"/>
  <c r="BX465" i="18"/>
  <c r="CE465" i="18"/>
  <c r="CG465" i="18"/>
  <c r="AN466" i="18"/>
  <c r="AW466" i="18"/>
  <c r="BT466" i="18"/>
  <c r="BV466" i="18"/>
  <c r="BX466" i="18"/>
  <c r="CC466" i="18"/>
  <c r="CE466" i="18"/>
  <c r="CG466" i="18"/>
  <c r="AN467" i="18"/>
  <c r="AW467" i="18"/>
  <c r="BT467" i="18"/>
  <c r="BV467" i="18"/>
  <c r="BX467" i="18"/>
  <c r="CC467" i="18"/>
  <c r="CE467" i="18"/>
  <c r="CG467" i="18"/>
  <c r="AN468" i="18"/>
  <c r="AW468" i="18"/>
  <c r="BT468" i="18"/>
  <c r="BV468" i="18"/>
  <c r="BX468" i="18"/>
  <c r="CC468" i="18"/>
  <c r="CE468" i="18"/>
  <c r="CG468" i="18"/>
  <c r="AN469" i="18"/>
  <c r="AW469" i="18"/>
  <c r="BT469" i="18"/>
  <c r="BV469" i="18"/>
  <c r="BX469" i="18"/>
  <c r="CC469" i="18"/>
  <c r="CE469" i="18"/>
  <c r="CG469" i="18"/>
  <c r="AN470" i="18"/>
  <c r="AW470" i="18"/>
  <c r="BT470" i="18"/>
  <c r="BV470" i="18"/>
  <c r="BX470" i="18"/>
  <c r="CC470" i="18"/>
  <c r="CE470" i="18"/>
  <c r="CG470" i="18"/>
  <c r="AN471" i="18"/>
  <c r="AW471" i="18"/>
  <c r="BT471" i="18"/>
  <c r="BV471" i="18"/>
  <c r="BX471" i="18"/>
  <c r="CC471" i="18"/>
  <c r="CE471" i="18"/>
  <c r="CG471" i="18"/>
  <c r="AN472" i="18"/>
  <c r="AW472" i="18"/>
  <c r="BT472" i="18"/>
  <c r="BV472" i="18"/>
  <c r="BX472" i="18"/>
  <c r="CC472" i="18"/>
  <c r="CE472" i="18"/>
  <c r="CG472" i="18"/>
  <c r="AN473" i="18"/>
  <c r="AW473" i="18"/>
  <c r="BT473" i="18"/>
  <c r="BV473" i="18"/>
  <c r="BX473" i="18"/>
  <c r="CC473" i="18"/>
  <c r="CE473" i="18"/>
  <c r="CG473" i="18"/>
  <c r="AN474" i="18"/>
  <c r="AW474" i="18"/>
  <c r="BT474" i="18"/>
  <c r="BV474" i="18"/>
  <c r="BX474" i="18"/>
  <c r="CC474" i="18"/>
  <c r="CE474" i="18"/>
  <c r="CG474" i="18"/>
  <c r="AN475" i="18"/>
  <c r="AW475" i="18"/>
  <c r="BT475" i="18"/>
  <c r="BV475" i="18"/>
  <c r="BX475" i="18"/>
  <c r="CC475" i="18"/>
  <c r="CE475" i="18"/>
  <c r="CG475" i="18"/>
  <c r="AN476" i="18"/>
  <c r="AW476" i="18"/>
  <c r="BT476" i="18"/>
  <c r="BV476" i="18"/>
  <c r="BX476" i="18"/>
  <c r="CC476" i="18"/>
  <c r="CE476" i="18"/>
  <c r="CG476" i="18"/>
  <c r="AN477" i="18"/>
  <c r="AW477" i="18"/>
  <c r="BT477" i="18"/>
  <c r="BV477" i="18"/>
  <c r="BX477" i="18"/>
  <c r="CC477" i="18"/>
  <c r="CE477" i="18"/>
  <c r="CG477" i="18"/>
  <c r="AN478" i="18"/>
  <c r="AW478" i="18"/>
  <c r="BT478" i="18"/>
  <c r="BV478" i="18"/>
  <c r="BX478" i="18"/>
  <c r="CC478" i="18"/>
  <c r="CE478" i="18"/>
  <c r="CG478" i="18"/>
  <c r="AN479" i="18"/>
  <c r="AW479" i="18"/>
  <c r="BT479" i="18"/>
  <c r="BV479" i="18"/>
  <c r="BX479" i="18"/>
  <c r="CC479" i="18"/>
  <c r="CE479" i="18"/>
  <c r="CG479" i="18"/>
  <c r="AN480" i="18"/>
  <c r="AW480" i="18"/>
  <c r="BT480" i="18"/>
  <c r="BV480" i="18"/>
  <c r="BX480" i="18"/>
  <c r="CC480" i="18"/>
  <c r="CE480" i="18"/>
  <c r="CG480" i="18"/>
  <c r="AN481" i="18"/>
  <c r="AW481" i="18"/>
  <c r="BT481" i="18"/>
  <c r="BV481" i="18"/>
  <c r="BX481" i="18"/>
  <c r="CC481" i="18"/>
  <c r="CE481" i="18"/>
  <c r="CG481" i="18"/>
  <c r="AN482" i="18"/>
  <c r="AW482" i="18"/>
  <c r="BT482" i="18"/>
  <c r="BV482" i="18"/>
  <c r="BX482" i="18"/>
  <c r="CC482" i="18"/>
  <c r="CE482" i="18"/>
  <c r="CG482" i="18"/>
  <c r="AW483" i="18"/>
  <c r="BT483" i="18"/>
  <c r="BV483" i="18"/>
  <c r="BX483" i="18"/>
  <c r="CC483" i="18"/>
  <c r="CE483" i="18"/>
  <c r="CG483" i="18"/>
  <c r="AN484" i="18"/>
  <c r="AW484" i="18"/>
  <c r="BT484" i="18"/>
  <c r="BV484" i="18"/>
  <c r="BX484" i="18"/>
  <c r="CC484" i="18"/>
  <c r="CE484" i="18"/>
  <c r="CG484" i="18"/>
  <c r="AN485" i="18"/>
  <c r="AW485" i="18"/>
  <c r="BT485" i="18"/>
  <c r="BV485" i="18"/>
  <c r="BX485" i="18"/>
  <c r="AN627" i="18"/>
  <c r="AW627" i="18"/>
  <c r="BG627" i="18"/>
  <c r="BJ627" i="18" s="1"/>
  <c r="BM627" i="18"/>
  <c r="BR627" i="18"/>
  <c r="BT627" i="18"/>
  <c r="BV627" i="18"/>
  <c r="CA627" i="18"/>
  <c r="CC627" i="18"/>
  <c r="CE627" i="18"/>
  <c r="AN628" i="18"/>
  <c r="AW628" i="18"/>
  <c r="BG628" i="18"/>
  <c r="BJ628" i="18" s="1"/>
  <c r="BM628" i="18"/>
  <c r="BR628" i="18"/>
  <c r="BT628" i="18"/>
  <c r="BV628" i="18"/>
  <c r="CA628" i="18"/>
  <c r="CC628" i="18"/>
  <c r="CE628" i="18"/>
  <c r="AN629" i="18"/>
  <c r="AW629" i="18"/>
  <c r="BG629" i="18"/>
  <c r="BJ629" i="18" s="1"/>
  <c r="BM629" i="18"/>
  <c r="BR629" i="18"/>
  <c r="BT629" i="18"/>
  <c r="BV629" i="18"/>
  <c r="CA629" i="18"/>
  <c r="CC629" i="18"/>
  <c r="CE629" i="18"/>
  <c r="AN630" i="18"/>
  <c r="AW630" i="18"/>
  <c r="BG630" i="18"/>
  <c r="BJ630" i="18" s="1"/>
  <c r="BM630" i="18"/>
  <c r="BR630" i="18"/>
  <c r="BT630" i="18"/>
  <c r="BV630" i="18"/>
  <c r="CA630" i="18"/>
  <c r="CC630" i="18"/>
  <c r="CE630" i="18"/>
  <c r="CK630" i="18"/>
  <c r="AN631" i="18"/>
  <c r="AW631" i="18"/>
  <c r="BG631" i="18"/>
  <c r="BJ631" i="18" s="1"/>
  <c r="BM631" i="18"/>
  <c r="BR631" i="18"/>
  <c r="BT631" i="18"/>
  <c r="BV631" i="18"/>
  <c r="CA631" i="18"/>
  <c r="CC631" i="18"/>
  <c r="CE631" i="18"/>
  <c r="AN632" i="18"/>
  <c r="AW632" i="18"/>
  <c r="BG632" i="18"/>
  <c r="BJ632" i="18" s="1"/>
  <c r="BM632" i="18"/>
  <c r="BR632" i="18"/>
  <c r="BT632" i="18"/>
  <c r="BV632" i="18"/>
  <c r="CA632" i="18"/>
  <c r="CC632" i="18"/>
  <c r="CE632" i="18"/>
  <c r="AN633" i="18"/>
  <c r="AW633" i="18"/>
  <c r="BG633" i="18"/>
  <c r="BJ633" i="18" s="1"/>
  <c r="BM633" i="18"/>
  <c r="BR633" i="18"/>
  <c r="BT633" i="18"/>
  <c r="BV633" i="18"/>
  <c r="CA633" i="18"/>
  <c r="CC633" i="18"/>
  <c r="CE633" i="18"/>
  <c r="AN634" i="18"/>
  <c r="AW634" i="18"/>
  <c r="BG634" i="18"/>
  <c r="BJ634" i="18" s="1"/>
  <c r="BM634" i="18"/>
  <c r="BR634" i="18"/>
  <c r="BT634" i="18"/>
  <c r="BV634" i="18"/>
  <c r="CA634" i="18"/>
  <c r="CC634" i="18"/>
  <c r="CE634" i="18"/>
  <c r="AN635" i="18"/>
  <c r="AW635" i="18"/>
  <c r="BG635" i="18"/>
  <c r="BM635" i="18"/>
  <c r="BR635" i="18"/>
  <c r="BT635" i="18"/>
  <c r="BV635" i="18"/>
  <c r="CA635" i="18"/>
  <c r="CC635" i="18"/>
  <c r="CE635" i="18"/>
  <c r="AN636" i="18"/>
  <c r="AW636" i="18"/>
  <c r="BG636" i="18"/>
  <c r="BM636" i="18"/>
  <c r="BR636" i="18"/>
  <c r="BT636" i="18"/>
  <c r="BV636" i="18"/>
  <c r="CA636" i="18"/>
  <c r="CC636" i="18"/>
  <c r="CE636" i="18"/>
  <c r="AN637" i="18"/>
  <c r="AW637" i="18"/>
  <c r="BG637" i="18"/>
  <c r="BJ637" i="18"/>
  <c r="BM637" i="18"/>
  <c r="BR637" i="18"/>
  <c r="BV637" i="18"/>
  <c r="CA637" i="18"/>
  <c r="CC637" i="18"/>
  <c r="CE637" i="18"/>
  <c r="AN638" i="18"/>
  <c r="AW638" i="18"/>
  <c r="BG638" i="18"/>
  <c r="BM638" i="18"/>
  <c r="BR638" i="18"/>
  <c r="BT638" i="18"/>
  <c r="BT637" i="18"/>
  <c r="BV638" i="18"/>
  <c r="CA638" i="18"/>
  <c r="CC638" i="18"/>
  <c r="CE638" i="18"/>
  <c r="AN639" i="18"/>
  <c r="AW639" i="18"/>
  <c r="BG639" i="18"/>
  <c r="BM639" i="18"/>
  <c r="BR639" i="18"/>
  <c r="BT639" i="18"/>
  <c r="BV639" i="18"/>
  <c r="CA639" i="18"/>
  <c r="CC639" i="18"/>
  <c r="CE639" i="18"/>
  <c r="AN640" i="18"/>
  <c r="AW640" i="18"/>
  <c r="BG640" i="18"/>
  <c r="BJ640" i="18"/>
  <c r="BM640" i="18"/>
  <c r="BR640" i="18"/>
  <c r="BT640" i="18"/>
  <c r="BV640" i="18"/>
  <c r="CA640" i="18"/>
  <c r="CC640" i="18"/>
  <c r="CE640" i="18"/>
  <c r="BM624" i="18"/>
  <c r="BR624" i="18"/>
  <c r="BT624" i="18"/>
  <c r="BV624" i="18"/>
  <c r="CA624" i="18"/>
  <c r="CC624" i="18"/>
  <c r="CE624" i="18"/>
  <c r="AN625" i="18"/>
  <c r="AW625" i="18"/>
  <c r="BG625" i="18"/>
  <c r="BJ625" i="18" s="1"/>
  <c r="BM625" i="18"/>
  <c r="BR625" i="18"/>
  <c r="BT625" i="18"/>
  <c r="BV625" i="18"/>
  <c r="CA625" i="18"/>
  <c r="CC625" i="18"/>
  <c r="CE625" i="18"/>
  <c r="AN626" i="18"/>
  <c r="AW626" i="18"/>
  <c r="BG626" i="18"/>
  <c r="BJ626" i="18" s="1"/>
  <c r="BM626" i="18"/>
  <c r="BR626" i="18"/>
  <c r="BT626" i="18"/>
  <c r="BV626" i="18"/>
  <c r="CA626" i="18"/>
  <c r="CC626" i="18"/>
  <c r="CE626" i="18"/>
  <c r="AK675" i="18"/>
  <c r="AK676" i="18"/>
  <c r="BJ609" i="18"/>
  <c r="BJ615" i="18"/>
  <c r="BY45" i="18"/>
  <c r="DM44" i="18" s="1"/>
  <c r="DO44" i="18" s="1"/>
  <c r="DT164" i="18"/>
  <c r="DV164" i="18" s="1"/>
  <c r="DT285" i="18"/>
  <c r="DV285" i="18" s="1"/>
  <c r="DT286" i="18"/>
  <c r="DV286" i="18" s="1"/>
  <c r="CG573" i="18"/>
  <c r="CY575" i="18" s="1"/>
  <c r="DT210" i="18"/>
  <c r="DV210" i="18" s="1"/>
  <c r="BE652" i="6"/>
  <c r="D879" i="6"/>
  <c r="BT645" i="6"/>
  <c r="D873" i="6"/>
  <c r="D867" i="6"/>
  <c r="D861" i="6"/>
  <c r="D885" i="6"/>
  <c r="D849" i="6"/>
  <c r="AH546" i="6"/>
  <c r="BH398" i="6"/>
  <c r="D943" i="6"/>
  <c r="D942" i="6"/>
  <c r="D888" i="6"/>
  <c r="D882" i="6"/>
  <c r="D876" i="6"/>
  <c r="D870" i="6"/>
  <c r="D864" i="6"/>
  <c r="D858" i="6"/>
  <c r="D852" i="6"/>
  <c r="D941" i="6"/>
  <c r="D884" i="6"/>
  <c r="D878" i="6"/>
  <c r="D872" i="6"/>
  <c r="D866" i="6"/>
  <c r="D860" i="6"/>
  <c r="D854" i="6"/>
  <c r="D883" i="6"/>
  <c r="D871" i="6"/>
  <c r="D853" i="6"/>
  <c r="D887" i="6"/>
  <c r="D881" i="6"/>
  <c r="D875" i="6"/>
  <c r="D869" i="6"/>
  <c r="D863" i="6"/>
  <c r="D857" i="6"/>
  <c r="D851" i="6"/>
  <c r="D940" i="6"/>
  <c r="D877" i="6"/>
  <c r="D865" i="6"/>
  <c r="D859" i="6"/>
  <c r="D886" i="6"/>
  <c r="D880" i="6"/>
  <c r="D874" i="6"/>
  <c r="D868" i="6"/>
  <c r="D862" i="6"/>
  <c r="D856" i="6"/>
  <c r="D850" i="6"/>
  <c r="D939" i="6"/>
  <c r="D547" i="6"/>
  <c r="D541" i="6"/>
  <c r="D535" i="6"/>
  <c r="D529" i="6"/>
  <c r="D601" i="6"/>
  <c r="D595" i="6"/>
  <c r="D461" i="6"/>
  <c r="D467" i="6"/>
  <c r="AP59" i="10"/>
  <c r="D546" i="6"/>
  <c r="D540" i="6"/>
  <c r="D534" i="6"/>
  <c r="D528" i="6"/>
  <c r="D600" i="6"/>
  <c r="D594" i="6"/>
  <c r="D588" i="6"/>
  <c r="D582" i="6"/>
  <c r="D478" i="6"/>
  <c r="D472" i="6"/>
  <c r="D466" i="6"/>
  <c r="D485" i="6"/>
  <c r="D473" i="6"/>
  <c r="AP58" i="10"/>
  <c r="D545" i="6"/>
  <c r="D539" i="6"/>
  <c r="D533" i="6"/>
  <c r="D527" i="6"/>
  <c r="D599" i="6"/>
  <c r="D593" i="6"/>
  <c r="D587" i="6"/>
  <c r="D581" i="6"/>
  <c r="D477" i="6"/>
  <c r="D471" i="6"/>
  <c r="D465" i="6"/>
  <c r="D484" i="6"/>
  <c r="D583" i="6"/>
  <c r="AP57" i="10"/>
  <c r="D550" i="6"/>
  <c r="D544" i="6"/>
  <c r="D538" i="6"/>
  <c r="D532" i="6"/>
  <c r="D526" i="6"/>
  <c r="D598" i="6"/>
  <c r="D592" i="6"/>
  <c r="D586" i="6"/>
  <c r="D580" i="6"/>
  <c r="D476" i="6"/>
  <c r="D470" i="6"/>
  <c r="D464" i="6"/>
  <c r="D483" i="6"/>
  <c r="D589" i="6"/>
  <c r="AP56" i="10"/>
  <c r="D549" i="6"/>
  <c r="D543" i="6"/>
  <c r="D537" i="6"/>
  <c r="D531" i="6"/>
  <c r="D603" i="6"/>
  <c r="D597" i="6"/>
  <c r="D591" i="6"/>
  <c r="D585" i="6"/>
  <c r="D579" i="6"/>
  <c r="D475" i="6"/>
  <c r="D469" i="6"/>
  <c r="D463" i="6"/>
  <c r="D482" i="6"/>
  <c r="D479" i="6"/>
  <c r="AP55" i="10"/>
  <c r="D548" i="6"/>
  <c r="D542" i="6"/>
  <c r="D536" i="6"/>
  <c r="D530" i="6"/>
  <c r="D602" i="6"/>
  <c r="D596" i="6"/>
  <c r="D590" i="6"/>
  <c r="D584" i="6"/>
  <c r="D480" i="6"/>
  <c r="D474" i="6"/>
  <c r="D468" i="6"/>
  <c r="D462" i="6"/>
  <c r="D481" i="6"/>
  <c r="AP74" i="11"/>
  <c r="AP72" i="11"/>
  <c r="AP71" i="11"/>
  <c r="AP73" i="11"/>
  <c r="AP70" i="11"/>
  <c r="D763" i="6"/>
  <c r="BB694" i="6"/>
  <c r="BY921" i="8" s="1"/>
  <c r="BE693" i="6"/>
  <c r="BH693" i="6" s="1"/>
  <c r="D829" i="6"/>
  <c r="BB690" i="6"/>
  <c r="BY917" i="8" s="1"/>
  <c r="D831" i="6"/>
  <c r="D764" i="6"/>
  <c r="BE694" i="6"/>
  <c r="BH694" i="6" s="1"/>
  <c r="D830" i="6"/>
  <c r="D761" i="6"/>
  <c r="BB692" i="6"/>
  <c r="BE691" i="6"/>
  <c r="BH691" i="6" s="1"/>
  <c r="D833" i="6"/>
  <c r="D762" i="6"/>
  <c r="BB693" i="6"/>
  <c r="BE692" i="6"/>
  <c r="CB919" i="8" s="1"/>
  <c r="D760" i="6"/>
  <c r="BB691" i="6"/>
  <c r="BY918" i="8" s="1"/>
  <c r="BE690" i="6"/>
  <c r="BH690" i="6" s="1"/>
  <c r="D832" i="6"/>
  <c r="AH485" i="6"/>
  <c r="AH550" i="6"/>
  <c r="AH602" i="6"/>
  <c r="AH484" i="6"/>
  <c r="AH549" i="6"/>
  <c r="AH601" i="6"/>
  <c r="AH483" i="6"/>
  <c r="AH548" i="6"/>
  <c r="AH600" i="6"/>
  <c r="AH603" i="6"/>
  <c r="AH482" i="6"/>
  <c r="AH547" i="6"/>
  <c r="AH599" i="6"/>
  <c r="AH481" i="6"/>
  <c r="AH40" i="6"/>
  <c r="AH1068" i="6"/>
  <c r="AH1089" i="6"/>
  <c r="AZ1093" i="6" s="1"/>
  <c r="B1098" i="6" s="1"/>
  <c r="BG100" i="6"/>
  <c r="BK100" i="6" s="1"/>
  <c r="BI100" i="6"/>
  <c r="BM100" i="6" s="1"/>
  <c r="BQ100" i="6" s="1"/>
  <c r="BO100" i="6"/>
  <c r="BS100" i="6" s="1"/>
  <c r="BU100" i="6" s="1"/>
  <c r="BG101" i="6"/>
  <c r="BK101" i="6" s="1"/>
  <c r="BI101" i="6"/>
  <c r="BM101" i="6" s="1"/>
  <c r="BQ101" i="6" s="1"/>
  <c r="BO101" i="6"/>
  <c r="BS101" i="6" s="1"/>
  <c r="BU101" i="6" s="1"/>
  <c r="BG102" i="6"/>
  <c r="BK102" i="6" s="1"/>
  <c r="BI102" i="6"/>
  <c r="BM102" i="6" s="1"/>
  <c r="BQ102" i="6" s="1"/>
  <c r="BO102" i="6"/>
  <c r="BS102" i="6" s="1"/>
  <c r="BU102" i="6" s="1"/>
  <c r="BG103" i="6"/>
  <c r="BK103" i="6" s="1"/>
  <c r="BI103" i="6"/>
  <c r="BM103" i="6" s="1"/>
  <c r="BQ103" i="6" s="1"/>
  <c r="BO103" i="6"/>
  <c r="BS103" i="6" s="1"/>
  <c r="BU103" i="6" s="1"/>
  <c r="BG104" i="6"/>
  <c r="BK104" i="6" s="1"/>
  <c r="BI104" i="6"/>
  <c r="BM104" i="6" s="1"/>
  <c r="BQ104" i="6" s="1"/>
  <c r="BO104" i="6"/>
  <c r="BS104" i="6" s="1"/>
  <c r="BU104" i="6" s="1"/>
  <c r="BG105" i="6"/>
  <c r="BK105" i="6" s="1"/>
  <c r="BI105" i="6"/>
  <c r="BM105" i="6" s="1"/>
  <c r="BQ105" i="6" s="1"/>
  <c r="BO105" i="6"/>
  <c r="BS105" i="6" s="1"/>
  <c r="BU105" i="6" s="1"/>
  <c r="BG106" i="6"/>
  <c r="BK106" i="6" s="1"/>
  <c r="BI106" i="6"/>
  <c r="BM106" i="6" s="1"/>
  <c r="BQ106" i="6" s="1"/>
  <c r="BO106" i="6"/>
  <c r="BS106" i="6" s="1"/>
  <c r="BU106" i="6" s="1"/>
  <c r="BG107" i="6"/>
  <c r="BK107" i="6" s="1"/>
  <c r="BI107" i="6"/>
  <c r="BM107" i="6" s="1"/>
  <c r="BQ107" i="6" s="1"/>
  <c r="BO107" i="6"/>
  <c r="BS107" i="6" s="1"/>
  <c r="BU107" i="6" s="1"/>
  <c r="BG108" i="6"/>
  <c r="BK108" i="6" s="1"/>
  <c r="BI108" i="6"/>
  <c r="BM108" i="6" s="1"/>
  <c r="BQ108" i="6" s="1"/>
  <c r="BO108" i="6"/>
  <c r="BS108" i="6" s="1"/>
  <c r="BU108" i="6" s="1"/>
  <c r="BG109" i="6"/>
  <c r="BK109" i="6" s="1"/>
  <c r="BI109" i="6"/>
  <c r="BM109" i="6" s="1"/>
  <c r="BQ109" i="6" s="1"/>
  <c r="BO109" i="6"/>
  <c r="BS109" i="6" s="1"/>
  <c r="BU109" i="6" s="1"/>
  <c r="BG110" i="6"/>
  <c r="BK110" i="6" s="1"/>
  <c r="BI110" i="6"/>
  <c r="BM110" i="6" s="1"/>
  <c r="BQ110" i="6" s="1"/>
  <c r="BO110" i="6"/>
  <c r="BS110" i="6" s="1"/>
  <c r="BU110" i="6" s="1"/>
  <c r="BG111" i="6"/>
  <c r="BK111" i="6" s="1"/>
  <c r="BI111" i="6"/>
  <c r="BM111" i="6" s="1"/>
  <c r="BQ111" i="6" s="1"/>
  <c r="BO111" i="6"/>
  <c r="BS111" i="6" s="1"/>
  <c r="BU111" i="6" s="1"/>
  <c r="BG112" i="6"/>
  <c r="BK112" i="6" s="1"/>
  <c r="BI112" i="6"/>
  <c r="BM112" i="6" s="1"/>
  <c r="BQ112" i="6" s="1"/>
  <c r="BO112" i="6"/>
  <c r="BS112" i="6" s="1"/>
  <c r="BU112" i="6" s="1"/>
  <c r="BG113" i="6"/>
  <c r="BK113" i="6" s="1"/>
  <c r="BI113" i="6"/>
  <c r="BM113" i="6" s="1"/>
  <c r="BQ113" i="6" s="1"/>
  <c r="BO113" i="6"/>
  <c r="BS113" i="6" s="1"/>
  <c r="BU113" i="6" s="1"/>
  <c r="BG114" i="6"/>
  <c r="BK114" i="6" s="1"/>
  <c r="BI114" i="6"/>
  <c r="BM114" i="6" s="1"/>
  <c r="BQ114" i="6" s="1"/>
  <c r="BO114" i="6"/>
  <c r="BS114" i="6" s="1"/>
  <c r="BU114" i="6" s="1"/>
  <c r="BC100" i="6"/>
  <c r="BD100" i="6"/>
  <c r="BC101" i="6"/>
  <c r="BD101" i="6"/>
  <c r="BC102" i="6"/>
  <c r="BD102" i="6"/>
  <c r="BC103" i="6"/>
  <c r="BD103" i="6"/>
  <c r="BC104" i="6"/>
  <c r="BD104" i="6"/>
  <c r="BC105" i="6"/>
  <c r="BD105" i="6"/>
  <c r="BC106" i="6"/>
  <c r="BD106" i="6"/>
  <c r="BC107" i="6"/>
  <c r="BD107" i="6"/>
  <c r="BC108" i="6"/>
  <c r="BD108" i="6"/>
  <c r="BC109" i="6"/>
  <c r="BD109" i="6"/>
  <c r="BC110" i="6"/>
  <c r="BD110" i="6"/>
  <c r="BC111" i="6"/>
  <c r="BD111" i="6"/>
  <c r="BC112" i="6"/>
  <c r="BD112" i="6"/>
  <c r="BC113" i="6"/>
  <c r="BD113" i="6"/>
  <c r="BC114" i="6"/>
  <c r="BD114" i="6"/>
  <c r="AQ100" i="6"/>
  <c r="AS100" i="6"/>
  <c r="AU100" i="6"/>
  <c r="AQ101" i="6"/>
  <c r="AS101" i="6"/>
  <c r="AU101" i="6"/>
  <c r="AQ102" i="6"/>
  <c r="AS102" i="6"/>
  <c r="AU102" i="6"/>
  <c r="AQ103" i="6"/>
  <c r="AS103" i="6"/>
  <c r="AU103" i="6"/>
  <c r="AQ104" i="6"/>
  <c r="AS104" i="6"/>
  <c r="AU104" i="6"/>
  <c r="AQ105" i="6"/>
  <c r="AS105" i="6"/>
  <c r="AU105" i="6"/>
  <c r="AQ106" i="6"/>
  <c r="AS106" i="6"/>
  <c r="AU106" i="6"/>
  <c r="AQ107" i="6"/>
  <c r="AS107" i="6"/>
  <c r="AU107" i="6"/>
  <c r="AQ108" i="6"/>
  <c r="AS108" i="6"/>
  <c r="AU108" i="6"/>
  <c r="AQ109" i="6"/>
  <c r="AS109" i="6"/>
  <c r="AU109" i="6"/>
  <c r="AQ110" i="6"/>
  <c r="AS110" i="6"/>
  <c r="AU110" i="6"/>
  <c r="AQ111" i="6"/>
  <c r="AS111" i="6"/>
  <c r="AU111" i="6"/>
  <c r="AQ112" i="6"/>
  <c r="AS112" i="6"/>
  <c r="AU112" i="6"/>
  <c r="AQ113" i="6"/>
  <c r="AS113" i="6"/>
  <c r="AU113" i="6"/>
  <c r="AQ114" i="6"/>
  <c r="AS114" i="6"/>
  <c r="AU114" i="6"/>
  <c r="AH100" i="6"/>
  <c r="AJ100" i="6"/>
  <c r="AL100" i="6"/>
  <c r="AO100" i="6"/>
  <c r="AH101" i="6"/>
  <c r="AJ101" i="6"/>
  <c r="AL101" i="6"/>
  <c r="AO101" i="6"/>
  <c r="AH102" i="6"/>
  <c r="AJ102" i="6"/>
  <c r="AL102" i="6"/>
  <c r="AO102" i="6"/>
  <c r="AH103" i="6"/>
  <c r="AJ103" i="6"/>
  <c r="AL103" i="6"/>
  <c r="AO103" i="6"/>
  <c r="AH104" i="6"/>
  <c r="AJ104" i="6"/>
  <c r="AL104" i="6"/>
  <c r="AO104" i="6"/>
  <c r="AH105" i="6"/>
  <c r="AJ105" i="6"/>
  <c r="AL105" i="6"/>
  <c r="AO105" i="6"/>
  <c r="AH106" i="6"/>
  <c r="AJ106" i="6"/>
  <c r="AL106" i="6"/>
  <c r="AO106" i="6"/>
  <c r="AH107" i="6"/>
  <c r="AJ107" i="6"/>
  <c r="AL107" i="6"/>
  <c r="AO107" i="6"/>
  <c r="AH108" i="6"/>
  <c r="AJ108" i="6"/>
  <c r="AL108" i="6"/>
  <c r="AO108" i="6"/>
  <c r="AH109" i="6"/>
  <c r="AJ109" i="6"/>
  <c r="AL109" i="6"/>
  <c r="AO109" i="6"/>
  <c r="AH110" i="6"/>
  <c r="AJ110" i="6"/>
  <c r="AL110" i="6"/>
  <c r="AO110" i="6"/>
  <c r="AH111" i="6"/>
  <c r="AJ111" i="6"/>
  <c r="AL111" i="6"/>
  <c r="AO111" i="6"/>
  <c r="AH112" i="6"/>
  <c r="AJ112" i="6"/>
  <c r="AL112" i="6"/>
  <c r="AO112" i="6"/>
  <c r="AH113" i="6"/>
  <c r="AJ113" i="6"/>
  <c r="AL113" i="6"/>
  <c r="AO113" i="6"/>
  <c r="AH114" i="6"/>
  <c r="AJ114" i="6"/>
  <c r="AL114" i="6"/>
  <c r="AO114" i="6"/>
  <c r="AZ441" i="18" l="1"/>
  <c r="BB441" i="18" s="1"/>
  <c r="DT183" i="18"/>
  <c r="DV183" i="18" s="1"/>
  <c r="DT136" i="18"/>
  <c r="DT224" i="18"/>
  <c r="DT287" i="18"/>
  <c r="DV287" i="18" s="1"/>
  <c r="DT288" i="18"/>
  <c r="DV288" i="18" s="1"/>
  <c r="DT289" i="18"/>
  <c r="DV289" i="18" s="1"/>
  <c r="DT290" i="18"/>
  <c r="DV290" i="18" s="1"/>
  <c r="DT291" i="18"/>
  <c r="DV291" i="18" s="1"/>
  <c r="DT304" i="18"/>
  <c r="DV304" i="18" s="1"/>
  <c r="DT305" i="18"/>
  <c r="DV305" i="18" s="1"/>
  <c r="DT306" i="18"/>
  <c r="DV306" i="18" s="1"/>
  <c r="DT307" i="18"/>
  <c r="DV307" i="18" s="1"/>
  <c r="DT308" i="18"/>
  <c r="DV308" i="18" s="1"/>
  <c r="DT221" i="18"/>
  <c r="DV221" i="18" s="1"/>
  <c r="DT189" i="18"/>
  <c r="DV189" i="18" s="1"/>
  <c r="DT185" i="18"/>
  <c r="DT186" i="18"/>
  <c r="DV186" i="18" s="1"/>
  <c r="DT190" i="18"/>
  <c r="DV190" i="18" s="1"/>
  <c r="DT191" i="18"/>
  <c r="DV191" i="18" s="1"/>
  <c r="DT292" i="18"/>
  <c r="DV292" i="18" s="1"/>
  <c r="DT137" i="18"/>
  <c r="DV137" i="18" s="1"/>
  <c r="DT138" i="18"/>
  <c r="DV138" i="18" s="1"/>
  <c r="DT139" i="18"/>
  <c r="DV139" i="18" s="1"/>
  <c r="DT140" i="18"/>
  <c r="DV140" i="18" s="1"/>
  <c r="DT163" i="18"/>
  <c r="DV163" i="18" s="1"/>
  <c r="DT161" i="18"/>
  <c r="DV161" i="18" s="1"/>
  <c r="DT242" i="18"/>
  <c r="DT303" i="18"/>
  <c r="DV303" i="18" s="1"/>
  <c r="DT328" i="18"/>
  <c r="DT165" i="18"/>
  <c r="DV165" i="18" s="1"/>
  <c r="AZ455" i="18"/>
  <c r="BB455" i="18" s="1"/>
  <c r="AZ445" i="18"/>
  <c r="BB445" i="18" s="1"/>
  <c r="AZ443" i="18"/>
  <c r="BB443" i="18" s="1"/>
  <c r="EV245" i="18"/>
  <c r="B256" i="18" s="1"/>
  <c r="EV287" i="18"/>
  <c r="B316" i="18" s="1"/>
  <c r="EV139" i="18"/>
  <c r="B150" i="18" s="1"/>
  <c r="AP112" i="18"/>
  <c r="AP117" i="18"/>
  <c r="AP113" i="18"/>
  <c r="AN118" i="18"/>
  <c r="AP118" i="18" s="1"/>
  <c r="B124" i="18" s="1"/>
  <c r="BX114" i="6"/>
  <c r="BX113" i="6"/>
  <c r="BX112" i="6"/>
  <c r="BX111" i="6"/>
  <c r="BX110" i="6"/>
  <c r="BX109" i="6"/>
  <c r="BX108" i="6"/>
  <c r="BX107" i="6"/>
  <c r="BX106" i="6"/>
  <c r="BX105" i="6"/>
  <c r="BX104" i="6"/>
  <c r="BX103" i="6"/>
  <c r="BX102" i="6"/>
  <c r="BX101" i="6"/>
  <c r="BX100" i="6"/>
  <c r="BX99" i="6"/>
  <c r="BX98" i="6"/>
  <c r="BX97" i="6"/>
  <c r="BX96" i="6"/>
  <c r="BX95" i="6"/>
  <c r="BX94" i="6"/>
  <c r="BX93" i="6"/>
  <c r="BX92" i="6"/>
  <c r="BX91" i="6"/>
  <c r="BX90" i="6"/>
  <c r="BX89" i="6"/>
  <c r="BX88" i="6"/>
  <c r="BX87" i="6"/>
  <c r="BX86" i="6"/>
  <c r="BX85" i="6"/>
  <c r="BX84" i="6"/>
  <c r="BX83" i="6"/>
  <c r="BX82" i="6"/>
  <c r="BX81" i="6"/>
  <c r="BX80" i="6"/>
  <c r="BX79" i="6"/>
  <c r="BX78" i="6"/>
  <c r="BX77" i="6"/>
  <c r="BX76" i="6"/>
  <c r="BX75" i="6"/>
  <c r="BX74" i="6"/>
  <c r="BX73" i="6"/>
  <c r="BX72" i="6"/>
  <c r="BX71" i="6"/>
  <c r="BX70" i="6"/>
  <c r="BX69" i="6"/>
  <c r="BX68" i="6"/>
  <c r="BX67" i="6"/>
  <c r="BX66" i="6"/>
  <c r="BX65" i="6"/>
  <c r="BX64" i="6"/>
  <c r="BX63" i="6"/>
  <c r="BX62" i="6"/>
  <c r="EV186" i="18"/>
  <c r="B198" i="18" s="1"/>
  <c r="BC691" i="18"/>
  <c r="BC686" i="18"/>
  <c r="BC675" i="18"/>
  <c r="DA570" i="18"/>
  <c r="DA577" i="18"/>
  <c r="AZ449" i="18"/>
  <c r="BB449" i="18" s="1"/>
  <c r="AZ450" i="18"/>
  <c r="BB450" i="18" s="1"/>
  <c r="AZ483" i="18"/>
  <c r="BB483" i="18" s="1"/>
  <c r="EV331" i="18"/>
  <c r="B345" i="18" s="1"/>
  <c r="EV269" i="18"/>
  <c r="B274" i="18" s="1"/>
  <c r="EY328" i="18"/>
  <c r="EY337" i="18"/>
  <c r="EY338" i="18"/>
  <c r="EY335" i="18"/>
  <c r="EY336" i="18"/>
  <c r="EZ328" i="18"/>
  <c r="EZ339" i="18"/>
  <c r="EZ337" i="18"/>
  <c r="EZ338" i="18"/>
  <c r="EZ335" i="18"/>
  <c r="EZ336" i="18"/>
  <c r="FA328" i="18"/>
  <c r="FA339" i="18"/>
  <c r="FA337" i="18"/>
  <c r="FA338" i="18"/>
  <c r="FA335" i="18"/>
  <c r="FA330" i="18"/>
  <c r="FA336" i="18"/>
  <c r="EV212" i="18"/>
  <c r="B231" i="18" s="1"/>
  <c r="D41" i="7"/>
  <c r="D42" i="7"/>
  <c r="D43" i="7"/>
  <c r="D44" i="7"/>
  <c r="D45" i="7"/>
  <c r="D46" i="7"/>
  <c r="D47" i="7"/>
  <c r="D48" i="7"/>
  <c r="D49" i="7"/>
  <c r="D50" i="7"/>
  <c r="D51" i="7"/>
  <c r="D52" i="7"/>
  <c r="D53" i="7"/>
  <c r="D54" i="7"/>
  <c r="D55" i="7"/>
  <c r="D56" i="7"/>
  <c r="D57" i="7"/>
  <c r="D58" i="7"/>
  <c r="D59" i="7"/>
  <c r="D60" i="7"/>
  <c r="D61" i="7"/>
  <c r="D62" i="7"/>
  <c r="D63" i="7"/>
  <c r="D64" i="7"/>
  <c r="D65" i="7"/>
  <c r="D76" i="7"/>
  <c r="D77" i="7"/>
  <c r="D78" i="7"/>
  <c r="D79" i="7"/>
  <c r="D80" i="7"/>
  <c r="D81" i="7"/>
  <c r="D82" i="7"/>
  <c r="D83" i="7"/>
  <c r="D84" i="7"/>
  <c r="D85" i="7"/>
  <c r="D86" i="7"/>
  <c r="D87" i="7"/>
  <c r="D88" i="7"/>
  <c r="D89" i="7"/>
  <c r="D90" i="7"/>
  <c r="D91" i="7"/>
  <c r="D92" i="7"/>
  <c r="D93" i="7"/>
  <c r="D94" i="7"/>
  <c r="D95" i="7"/>
  <c r="D460" i="7"/>
  <c r="D440" i="7"/>
  <c r="D441" i="7"/>
  <c r="D443" i="7"/>
  <c r="D445" i="7"/>
  <c r="D448" i="7"/>
  <c r="D451" i="7"/>
  <c r="D454" i="7"/>
  <c r="D457" i="7"/>
  <c r="D459" i="7"/>
  <c r="D461" i="7"/>
  <c r="D462" i="7"/>
  <c r="D463" i="7"/>
  <c r="D464" i="7"/>
  <c r="D465" i="7"/>
  <c r="D466" i="7"/>
  <c r="D425" i="7"/>
  <c r="D426" i="7"/>
  <c r="D427" i="7"/>
  <c r="D428" i="7"/>
  <c r="D429" i="7"/>
  <c r="D430" i="7"/>
  <c r="D431" i="7"/>
  <c r="D432" i="7"/>
  <c r="D433" i="7"/>
  <c r="D434" i="7"/>
  <c r="D435" i="7"/>
  <c r="D436" i="7"/>
  <c r="D437" i="7"/>
  <c r="D438" i="7"/>
  <c r="D439" i="7"/>
  <c r="D442" i="7"/>
  <c r="D444" i="7"/>
  <c r="D446" i="7"/>
  <c r="D447" i="7"/>
  <c r="D449" i="7"/>
  <c r="D450" i="7"/>
  <c r="D452" i="7"/>
  <c r="D453" i="7"/>
  <c r="D455" i="7"/>
  <c r="D456" i="7"/>
  <c r="D458" i="7"/>
  <c r="D467" i="7"/>
  <c r="D468" i="7"/>
  <c r="D469" i="7"/>
  <c r="D470" i="7"/>
  <c r="D471" i="7"/>
  <c r="D472" i="7"/>
  <c r="D473" i="7"/>
  <c r="D474" i="7"/>
  <c r="D475" i="7"/>
  <c r="D476" i="7"/>
  <c r="D477" i="7"/>
  <c r="D478" i="7"/>
  <c r="D479" i="7"/>
  <c r="D880" i="7"/>
  <c r="D881" i="7"/>
  <c r="D883" i="7"/>
  <c r="D884" i="7"/>
  <c r="D885" i="7"/>
  <c r="D886" i="7"/>
  <c r="D897" i="7"/>
  <c r="D898" i="7"/>
  <c r="D922" i="7"/>
  <c r="D924" i="7"/>
  <c r="D960" i="7"/>
  <c r="D983" i="7"/>
  <c r="D989" i="7"/>
  <c r="D991" i="7"/>
  <c r="D993" i="7"/>
  <c r="D997" i="7"/>
  <c r="D1051" i="7"/>
  <c r="D1060" i="7"/>
  <c r="D1064" i="7"/>
  <c r="D1068" i="7"/>
  <c r="D1075" i="7"/>
  <c r="D1091" i="7"/>
  <c r="D1096" i="7"/>
  <c r="D1101" i="7"/>
  <c r="D1106" i="7"/>
  <c r="D1119" i="7"/>
  <c r="D1122" i="7"/>
  <c r="D1125" i="7"/>
  <c r="D1138" i="7"/>
  <c r="D74" i="7"/>
  <c r="D893" i="7"/>
  <c r="D895" i="7"/>
  <c r="D899" i="7"/>
  <c r="D901" i="7"/>
  <c r="D902" i="7"/>
  <c r="D915" i="7"/>
  <c r="D925" i="7"/>
  <c r="D927" i="7"/>
  <c r="D932" i="7"/>
  <c r="D988" i="7"/>
  <c r="D1055" i="7"/>
  <c r="D1065" i="7"/>
  <c r="D1089" i="7"/>
  <c r="D1093" i="7"/>
  <c r="D1098" i="7"/>
  <c r="D1128" i="7"/>
  <c r="D887" i="7"/>
  <c r="D918" i="7"/>
  <c r="D929" i="7"/>
  <c r="D934" i="7"/>
  <c r="D958" i="7"/>
  <c r="D964" i="7"/>
  <c r="D985" i="7"/>
  <c r="D996" i="7"/>
  <c r="D998" i="7"/>
  <c r="D999" i="7"/>
  <c r="D1056" i="7"/>
  <c r="D1073" i="7"/>
  <c r="D1087" i="7"/>
  <c r="D1097" i="7"/>
  <c r="D1105" i="7"/>
  <c r="D1110" i="7"/>
  <c r="D1126" i="7"/>
  <c r="D1131" i="7"/>
  <c r="D68" i="7"/>
  <c r="D71" i="7"/>
  <c r="D882" i="7"/>
  <c r="D888" i="7"/>
  <c r="D889" i="7"/>
  <c r="D890" i="7"/>
  <c r="D891" i="7"/>
  <c r="D900" i="7"/>
  <c r="D912" i="7"/>
  <c r="D930" i="7"/>
  <c r="D931" i="7"/>
  <c r="D933" i="7"/>
  <c r="D961" i="7"/>
  <c r="D963" i="7"/>
  <c r="D984" i="7"/>
  <c r="D986" i="7"/>
  <c r="D987" i="7"/>
  <c r="D990" i="7"/>
  <c r="D992" i="7"/>
  <c r="D1053" i="7"/>
  <c r="D1059" i="7"/>
  <c r="D1066" i="7"/>
  <c r="D1069" i="7"/>
  <c r="D1113" i="7"/>
  <c r="D1117" i="7"/>
  <c r="D892" i="7"/>
  <c r="D894" i="7"/>
  <c r="D896" i="7"/>
  <c r="D903" i="7"/>
  <c r="D916" i="7"/>
  <c r="D920" i="7"/>
  <c r="D926" i="7"/>
  <c r="D928" i="7"/>
  <c r="D959" i="7"/>
  <c r="D962" i="7"/>
  <c r="D1054" i="7"/>
  <c r="D1063" i="7"/>
  <c r="D1071" i="7"/>
  <c r="D1099" i="7"/>
  <c r="D1103" i="7"/>
  <c r="D1107" i="7"/>
  <c r="D1111" i="7"/>
  <c r="D1114" i="7"/>
  <c r="D1129" i="7"/>
  <c r="D1135" i="7"/>
  <c r="D69" i="7"/>
  <c r="D904" i="7"/>
  <c r="D905" i="7"/>
  <c r="D906" i="7"/>
  <c r="D907" i="7"/>
  <c r="D908" i="7"/>
  <c r="D909" i="7"/>
  <c r="D910" i="7"/>
  <c r="D911" i="7"/>
  <c r="D913" i="7"/>
  <c r="D914" i="7"/>
  <c r="D917" i="7"/>
  <c r="D919" i="7"/>
  <c r="D921" i="7"/>
  <c r="D923" i="7"/>
  <c r="D982" i="7"/>
  <c r="D995" i="7"/>
  <c r="D1052" i="7"/>
  <c r="D1057" i="7"/>
  <c r="D1061" i="7"/>
  <c r="D1070" i="7"/>
  <c r="D1074" i="7"/>
  <c r="D1086" i="7"/>
  <c r="D1094" i="7"/>
  <c r="D1102" i="7"/>
  <c r="D1108" i="7"/>
  <c r="D1121" i="7"/>
  <c r="D1124" i="7"/>
  <c r="D1127" i="7"/>
  <c r="D1130" i="7"/>
  <c r="D1133" i="7"/>
  <c r="D1136" i="7"/>
  <c r="D66" i="7"/>
  <c r="D67" i="7"/>
  <c r="D965" i="7"/>
  <c r="D966" i="7"/>
  <c r="D967" i="7"/>
  <c r="D968" i="7"/>
  <c r="D969" i="7"/>
  <c r="D970" i="7"/>
  <c r="D971" i="7"/>
  <c r="D972" i="7"/>
  <c r="D973" i="7"/>
  <c r="D974" i="7"/>
  <c r="D975" i="7"/>
  <c r="D976" i="7"/>
  <c r="D977" i="7"/>
  <c r="D978" i="7"/>
  <c r="D979" i="7"/>
  <c r="D980" i="7"/>
  <c r="D981" i="7"/>
  <c r="D994" i="7"/>
  <c r="D1062" i="7"/>
  <c r="D1067" i="7"/>
  <c r="D1072" i="7"/>
  <c r="D1085" i="7"/>
  <c r="D1090" i="7"/>
  <c r="D1095" i="7"/>
  <c r="D1100" i="7"/>
  <c r="D1112" i="7"/>
  <c r="D1115" i="7"/>
  <c r="D1118" i="7"/>
  <c r="D1134" i="7"/>
  <c r="D72" i="7"/>
  <c r="D75" i="7"/>
  <c r="D1000" i="7"/>
  <c r="D1001" i="7"/>
  <c r="D1002" i="7"/>
  <c r="D1003" i="7"/>
  <c r="D1004" i="7"/>
  <c r="D1005" i="7"/>
  <c r="D1006" i="7"/>
  <c r="D1007" i="7"/>
  <c r="D1008" i="7"/>
  <c r="D1009" i="7"/>
  <c r="D1010" i="7"/>
  <c r="D1011" i="7"/>
  <c r="D1012" i="7"/>
  <c r="D1021" i="7"/>
  <c r="D1022" i="7"/>
  <c r="D1023" i="7"/>
  <c r="D1024" i="7"/>
  <c r="D1025" i="7"/>
  <c r="D1026" i="7"/>
  <c r="D1027" i="7"/>
  <c r="D1028" i="7"/>
  <c r="D1029" i="7"/>
  <c r="D1030" i="7"/>
  <c r="D1031" i="7"/>
  <c r="D1032" i="7"/>
  <c r="D1033" i="7"/>
  <c r="D1034" i="7"/>
  <c r="D1035" i="7"/>
  <c r="D1036" i="7"/>
  <c r="D1037" i="7"/>
  <c r="D1038" i="7"/>
  <c r="D1039" i="7"/>
  <c r="D1040" i="7"/>
  <c r="D1041" i="7"/>
  <c r="D1042" i="7"/>
  <c r="D1043" i="7"/>
  <c r="D1044" i="7"/>
  <c r="D1045" i="7"/>
  <c r="D1046" i="7"/>
  <c r="D1047" i="7"/>
  <c r="D1048" i="7"/>
  <c r="D1049" i="7"/>
  <c r="D1050" i="7"/>
  <c r="D1058" i="7"/>
  <c r="D1084" i="7"/>
  <c r="D1088" i="7"/>
  <c r="D1092" i="7"/>
  <c r="D1104" i="7"/>
  <c r="D1109" i="7"/>
  <c r="D1116" i="7"/>
  <c r="D1120" i="7"/>
  <c r="D1123" i="7"/>
  <c r="D1132" i="7"/>
  <c r="D1137" i="7"/>
  <c r="D70" i="7"/>
  <c r="D73" i="7"/>
  <c r="D191" i="6"/>
  <c r="D363" i="18"/>
  <c r="D372" i="18"/>
  <c r="D378" i="18"/>
  <c r="D384" i="18"/>
  <c r="D390" i="18"/>
  <c r="D399" i="18"/>
  <c r="D402" i="18"/>
  <c r="D361" i="18"/>
  <c r="D364" i="18"/>
  <c r="D367" i="18"/>
  <c r="D370" i="18"/>
  <c r="D373" i="18"/>
  <c r="D376" i="18"/>
  <c r="D379" i="18"/>
  <c r="D382" i="18"/>
  <c r="D385" i="18"/>
  <c r="D388" i="18"/>
  <c r="D391" i="18"/>
  <c r="D394" i="18"/>
  <c r="D397" i="18"/>
  <c r="D400" i="18"/>
  <c r="D403" i="18"/>
  <c r="D406" i="18"/>
  <c r="D409" i="18"/>
  <c r="D412" i="18"/>
  <c r="D360" i="18"/>
  <c r="D366" i="18"/>
  <c r="D369" i="18"/>
  <c r="D375" i="18"/>
  <c r="D381" i="18"/>
  <c r="D387" i="18"/>
  <c r="D393" i="18"/>
  <c r="D396" i="18"/>
  <c r="D405" i="18"/>
  <c r="D408" i="18"/>
  <c r="D411" i="18"/>
  <c r="D414" i="18"/>
  <c r="D362" i="18"/>
  <c r="D365" i="18"/>
  <c r="D368" i="18"/>
  <c r="D371" i="18"/>
  <c r="D374" i="18"/>
  <c r="D377" i="18"/>
  <c r="D380" i="18"/>
  <c r="D383" i="18"/>
  <c r="D386" i="18"/>
  <c r="D389" i="18"/>
  <c r="D392" i="18"/>
  <c r="D395" i="18"/>
  <c r="D398" i="18"/>
  <c r="D401" i="18"/>
  <c r="D404" i="18"/>
  <c r="D407" i="18"/>
  <c r="D410" i="18"/>
  <c r="D413" i="18"/>
  <c r="AK690" i="18"/>
  <c r="BC674" i="18"/>
  <c r="AK684" i="18"/>
  <c r="AK685" i="18"/>
  <c r="AK691" i="18"/>
  <c r="BC677" i="18"/>
  <c r="AK678" i="18"/>
  <c r="AZ623" i="18"/>
  <c r="BB623" i="18" s="1"/>
  <c r="BC684" i="18"/>
  <c r="AK674" i="18"/>
  <c r="CK613" i="18"/>
  <c r="BJ605" i="18"/>
  <c r="CK615" i="18"/>
  <c r="CK618" i="18"/>
  <c r="AK693" i="18"/>
  <c r="CK609" i="18"/>
  <c r="AZ606" i="18"/>
  <c r="BB606" i="18" s="1"/>
  <c r="BC678" i="18"/>
  <c r="CK631" i="18"/>
  <c r="CK627" i="18"/>
  <c r="CK605" i="18"/>
  <c r="BC687" i="18"/>
  <c r="CK636" i="18"/>
  <c r="CK637" i="18"/>
  <c r="BJ621" i="18"/>
  <c r="AZ608" i="18"/>
  <c r="BB608" i="18" s="1"/>
  <c r="CK611" i="18"/>
  <c r="CK624" i="18"/>
  <c r="CK614" i="18"/>
  <c r="AZ620" i="18"/>
  <c r="BB620" i="18" s="1"/>
  <c r="AZ609" i="18"/>
  <c r="BB609" i="18" s="1"/>
  <c r="BJ622" i="18"/>
  <c r="BC685" i="18"/>
  <c r="BJ611" i="18"/>
  <c r="AK677" i="18"/>
  <c r="CK639" i="18"/>
  <c r="CK638" i="18"/>
  <c r="BC690" i="18"/>
  <c r="BJ616" i="18"/>
  <c r="BC680" i="18"/>
  <c r="CK640" i="18"/>
  <c r="CK635" i="18"/>
  <c r="CK628" i="18"/>
  <c r="AZ612" i="18"/>
  <c r="BB612" i="18" s="1"/>
  <c r="CK621" i="18"/>
  <c r="CK620" i="18"/>
  <c r="CK616" i="18"/>
  <c r="BC693" i="18"/>
  <c r="AK689" i="18"/>
  <c r="AK680" i="18"/>
  <c r="BC676" i="18"/>
  <c r="BJ636" i="18"/>
  <c r="CK629" i="18"/>
  <c r="CK622" i="18"/>
  <c r="BJ620" i="18"/>
  <c r="BJ639" i="18"/>
  <c r="BJ638" i="18"/>
  <c r="CK617" i="18"/>
  <c r="AZ614" i="18"/>
  <c r="BB614" i="18" s="1"/>
  <c r="CK607" i="18"/>
  <c r="CK606" i="18"/>
  <c r="AZ610" i="18"/>
  <c r="BB610" i="18" s="1"/>
  <c r="BC688" i="18"/>
  <c r="BC692" i="18"/>
  <c r="AK687" i="18"/>
  <c r="BC683" i="18"/>
  <c r="CK626" i="18"/>
  <c r="CK623" i="18"/>
  <c r="AZ622" i="18"/>
  <c r="BB622" i="18" s="1"/>
  <c r="AK688" i="18"/>
  <c r="AK686" i="18"/>
  <c r="BJ610" i="18"/>
  <c r="CK610" i="18"/>
  <c r="AK692" i="18"/>
  <c r="BJ614" i="18"/>
  <c r="BC679" i="18"/>
  <c r="CK625" i="18"/>
  <c r="CK634" i="18"/>
  <c r="CK633" i="18"/>
  <c r="CK632" i="18"/>
  <c r="CK619" i="18"/>
  <c r="AK683" i="18"/>
  <c r="BJ635" i="18"/>
  <c r="CT575" i="18"/>
  <c r="CT571" i="18"/>
  <c r="BH577" i="18"/>
  <c r="CY571" i="18" s="1"/>
  <c r="DA571" i="18" s="1"/>
  <c r="BU577" i="18"/>
  <c r="CY574" i="18" s="1"/>
  <c r="DA574" i="18" s="1"/>
  <c r="CT570" i="18"/>
  <c r="CT577" i="18" s="1"/>
  <c r="B587" i="18" s="1"/>
  <c r="AN577" i="18"/>
  <c r="AP576" i="18"/>
  <c r="CN577" i="18"/>
  <c r="CY576" i="18" s="1"/>
  <c r="BR577" i="18"/>
  <c r="CY573" i="18" s="1"/>
  <c r="CD545" i="18"/>
  <c r="B553" i="18" s="1"/>
  <c r="BU546" i="18"/>
  <c r="B549" i="18" s="1"/>
  <c r="BF546" i="18"/>
  <c r="B551" i="18" s="1"/>
  <c r="DT284" i="18"/>
  <c r="AZ452" i="18"/>
  <c r="BB452" i="18" s="1"/>
  <c r="AZ453" i="18"/>
  <c r="BB453" i="18" s="1"/>
  <c r="AZ454" i="18"/>
  <c r="BB454" i="18" s="1"/>
  <c r="AZ456" i="18"/>
  <c r="BB456" i="18" s="1"/>
  <c r="AZ457" i="18"/>
  <c r="BB457" i="18" s="1"/>
  <c r="AZ613" i="18"/>
  <c r="BB613" i="18" s="1"/>
  <c r="AZ615" i="18"/>
  <c r="BB615" i="18" s="1"/>
  <c r="AZ616" i="18"/>
  <c r="BB616" i="18" s="1"/>
  <c r="AZ617" i="18"/>
  <c r="BB617" i="18" s="1"/>
  <c r="AZ618" i="18"/>
  <c r="BB618" i="18" s="1"/>
  <c r="AZ619" i="18"/>
  <c r="BB619" i="18" s="1"/>
  <c r="AZ624" i="18"/>
  <c r="BB624" i="18" s="1"/>
  <c r="DT220" i="18"/>
  <c r="DV220" i="18" s="1"/>
  <c r="AZ448" i="18"/>
  <c r="BB448" i="18" s="1"/>
  <c r="AZ486" i="18"/>
  <c r="BB486" i="18" s="1"/>
  <c r="AZ487" i="18"/>
  <c r="BB487" i="18" s="1"/>
  <c r="AZ488" i="18"/>
  <c r="BB488" i="18" s="1"/>
  <c r="AZ489" i="18"/>
  <c r="BB489" i="18" s="1"/>
  <c r="AZ490" i="18"/>
  <c r="BB490" i="18" s="1"/>
  <c r="AZ621" i="18"/>
  <c r="BB621" i="18" s="1"/>
  <c r="AT710" i="18"/>
  <c r="BH674" i="18" s="1"/>
  <c r="AW710" i="18"/>
  <c r="BH675" i="18" s="1"/>
  <c r="DT300" i="18"/>
  <c r="DV300" i="18" s="1"/>
  <c r="CS45" i="18"/>
  <c r="DT246" i="18"/>
  <c r="DV246" i="18" s="1"/>
  <c r="DT335" i="18"/>
  <c r="DV335" i="18" s="1"/>
  <c r="AZ628" i="18"/>
  <c r="BB628" i="18" s="1"/>
  <c r="BJ612" i="18"/>
  <c r="AK681" i="18"/>
  <c r="BC681" i="18"/>
  <c r="BC682" i="18"/>
  <c r="BJ613" i="18"/>
  <c r="AK682" i="18"/>
  <c r="CG45" i="18"/>
  <c r="DM45" i="18" s="1"/>
  <c r="DO45" i="18" s="1"/>
  <c r="CP45" i="18"/>
  <c r="DM48" i="18" s="1"/>
  <c r="DO48" i="18" s="1"/>
  <c r="BI44" i="18"/>
  <c r="DM43" i="18" s="1"/>
  <c r="CV45" i="18"/>
  <c r="CJ45" i="18"/>
  <c r="CY45" i="18"/>
  <c r="DM51" i="18" s="1"/>
  <c r="DO51" i="18" s="1"/>
  <c r="DH45" i="18"/>
  <c r="B94" i="18" s="1"/>
  <c r="AH504" i="18"/>
  <c r="CM45" i="18"/>
  <c r="DM47" i="18" s="1"/>
  <c r="DO47" i="18" s="1"/>
  <c r="DV242" i="18"/>
  <c r="DV284" i="18"/>
  <c r="DV328" i="18"/>
  <c r="BC696" i="18"/>
  <c r="AK696" i="18"/>
  <c r="BC697" i="18"/>
  <c r="AK697" i="18"/>
  <c r="BC698" i="18"/>
  <c r="AK698" i="18"/>
  <c r="BC699" i="18"/>
  <c r="AK699" i="18"/>
  <c r="BC700" i="18"/>
  <c r="AK700" i="18"/>
  <c r="BC701" i="18"/>
  <c r="AK701" i="18"/>
  <c r="BC702" i="18"/>
  <c r="AK702" i="18"/>
  <c r="BC703" i="18"/>
  <c r="AK703" i="18"/>
  <c r="BC704" i="18"/>
  <c r="AK704" i="18"/>
  <c r="BC705" i="18"/>
  <c r="AK705" i="18"/>
  <c r="BC706" i="18"/>
  <c r="AK706" i="18"/>
  <c r="BC707" i="18"/>
  <c r="AK707" i="18"/>
  <c r="BC708" i="18"/>
  <c r="AK708" i="18"/>
  <c r="BC709" i="18"/>
  <c r="AK709" i="18"/>
  <c r="BC694" i="18"/>
  <c r="AK694" i="18"/>
  <c r="BC695" i="18"/>
  <c r="AK695" i="18"/>
  <c r="DV136" i="18"/>
  <c r="DT142" i="18"/>
  <c r="DT269" i="18"/>
  <c r="BB451" i="18"/>
  <c r="DT218" i="18"/>
  <c r="DV218" i="18" s="1"/>
  <c r="DT213" i="18"/>
  <c r="DV213" i="18" s="1"/>
  <c r="DT215" i="18"/>
  <c r="DV215" i="18" s="1"/>
  <c r="DT247" i="18"/>
  <c r="DT298" i="18"/>
  <c r="DV298" i="18" s="1"/>
  <c r="DT333" i="18"/>
  <c r="DV333" i="18" s="1"/>
  <c r="DT301" i="18"/>
  <c r="DV301" i="18" s="1"/>
  <c r="DT302" i="18"/>
  <c r="DV302" i="18" s="1"/>
  <c r="DT295" i="18"/>
  <c r="DV295" i="18" s="1"/>
  <c r="DT293" i="18"/>
  <c r="DT294" i="18"/>
  <c r="DV294" i="18" s="1"/>
  <c r="DT296" i="18"/>
  <c r="DV296" i="18" s="1"/>
  <c r="DT297" i="18"/>
  <c r="DV297" i="18" s="1"/>
  <c r="DT337" i="18"/>
  <c r="DV337" i="18" s="1"/>
  <c r="AZ465" i="18"/>
  <c r="BB465" i="18" s="1"/>
  <c r="DT336" i="18"/>
  <c r="DV336" i="18" s="1"/>
  <c r="DT331" i="18"/>
  <c r="AZ492" i="18"/>
  <c r="AZ493" i="18"/>
  <c r="BB493" i="18" s="1"/>
  <c r="AZ491" i="18"/>
  <c r="BB491" i="18" s="1"/>
  <c r="CG494" i="18"/>
  <c r="CR435" i="18" s="1"/>
  <c r="AZ458" i="18"/>
  <c r="BX494" i="18"/>
  <c r="CR434" i="18" s="1"/>
  <c r="AZ466" i="18"/>
  <c r="BB466" i="18" s="1"/>
  <c r="AZ467" i="18"/>
  <c r="BB467" i="18" s="1"/>
  <c r="AZ468" i="18"/>
  <c r="BB468" i="18" s="1"/>
  <c r="AZ469" i="18"/>
  <c r="BB469" i="18" s="1"/>
  <c r="AZ470" i="18"/>
  <c r="BB470" i="18" s="1"/>
  <c r="AZ471" i="18"/>
  <c r="BB471" i="18" s="1"/>
  <c r="AZ472" i="18"/>
  <c r="BB472" i="18" s="1"/>
  <c r="AZ473" i="18"/>
  <c r="BB473" i="18" s="1"/>
  <c r="AZ474" i="18"/>
  <c r="BB474" i="18" s="1"/>
  <c r="AZ475" i="18"/>
  <c r="BB475" i="18" s="1"/>
  <c r="AZ476" i="18"/>
  <c r="BB476" i="18" s="1"/>
  <c r="AZ477" i="18"/>
  <c r="BB477" i="18" s="1"/>
  <c r="AZ478" i="18"/>
  <c r="BB478" i="18" s="1"/>
  <c r="AZ479" i="18"/>
  <c r="BB479" i="18" s="1"/>
  <c r="AZ480" i="18"/>
  <c r="BB480" i="18" s="1"/>
  <c r="AZ481" i="18"/>
  <c r="AZ482" i="18"/>
  <c r="AZ484" i="18"/>
  <c r="BB484" i="18" s="1"/>
  <c r="AZ485" i="18"/>
  <c r="BB485" i="18" s="1"/>
  <c r="AZ627" i="18"/>
  <c r="BB627" i="18" s="1"/>
  <c r="AZ629" i="18"/>
  <c r="BB629" i="18" s="1"/>
  <c r="AZ630" i="18"/>
  <c r="BB630" i="18" s="1"/>
  <c r="AZ631" i="18"/>
  <c r="BB631" i="18" s="1"/>
  <c r="AZ632" i="18"/>
  <c r="BB632" i="18" s="1"/>
  <c r="AZ633" i="18"/>
  <c r="BB633" i="18" s="1"/>
  <c r="AZ634" i="18"/>
  <c r="BB634" i="18" s="1"/>
  <c r="AZ635" i="18"/>
  <c r="BB635" i="18" s="1"/>
  <c r="AZ636" i="18"/>
  <c r="BB636" i="18" s="1"/>
  <c r="AZ637" i="18"/>
  <c r="BB637" i="18" s="1"/>
  <c r="AZ638" i="18"/>
  <c r="AZ639" i="18"/>
  <c r="BB639" i="18" s="1"/>
  <c r="AZ640" i="18"/>
  <c r="BB640" i="18" s="1"/>
  <c r="BV641" i="18"/>
  <c r="CP605" i="18" s="1"/>
  <c r="CE641" i="18"/>
  <c r="CP606" i="18" s="1"/>
  <c r="CR606" i="18" s="1"/>
  <c r="AZ625" i="18"/>
  <c r="BB625" i="18" s="1"/>
  <c r="AZ626" i="18"/>
  <c r="BB626" i="18" s="1"/>
  <c r="DV192" i="18"/>
  <c r="DT209" i="18"/>
  <c r="DT214" i="18"/>
  <c r="DV214" i="18" s="1"/>
  <c r="DT216" i="18"/>
  <c r="DV216" i="18" s="1"/>
  <c r="DT217" i="18"/>
  <c r="DV217" i="18" s="1"/>
  <c r="DT248" i="18"/>
  <c r="DV248" i="18" s="1"/>
  <c r="DT249" i="18"/>
  <c r="DV249" i="18" s="1"/>
  <c r="DT299" i="18"/>
  <c r="DV299" i="18" s="1"/>
  <c r="DT338" i="18"/>
  <c r="DV338" i="18" s="1"/>
  <c r="DT339" i="18"/>
  <c r="DT334" i="18"/>
  <c r="DV334" i="18" s="1"/>
  <c r="FS167" i="18"/>
  <c r="B173" i="18" s="1"/>
  <c r="DT166" i="18"/>
  <c r="DT219" i="18"/>
  <c r="DV219" i="18" s="1"/>
  <c r="DT250" i="18"/>
  <c r="DT332" i="18"/>
  <c r="DV332" i="18" s="1"/>
  <c r="DV162" i="18"/>
  <c r="DV185" i="18"/>
  <c r="DT193" i="18"/>
  <c r="BB611" i="18"/>
  <c r="CB921" i="8"/>
  <c r="CB920" i="8"/>
  <c r="BY919" i="8"/>
  <c r="BH692" i="6"/>
  <c r="CB918" i="8"/>
  <c r="CB917" i="8"/>
  <c r="BY920" i="8"/>
  <c r="D42" i="19"/>
  <c r="D48" i="19"/>
  <c r="D54" i="19"/>
  <c r="D60" i="19"/>
  <c r="D66" i="19"/>
  <c r="D72" i="19"/>
  <c r="D78" i="19"/>
  <c r="D84" i="19"/>
  <c r="D90" i="19"/>
  <c r="D96" i="19"/>
  <c r="D57" i="19"/>
  <c r="D43" i="19"/>
  <c r="D49" i="19"/>
  <c r="D55" i="19"/>
  <c r="D61" i="19"/>
  <c r="D67" i="19"/>
  <c r="D73" i="19"/>
  <c r="D79" i="19"/>
  <c r="D85" i="19"/>
  <c r="D91" i="19"/>
  <c r="D51" i="19"/>
  <c r="D63" i="19"/>
  <c r="D81" i="19"/>
  <c r="D93" i="19"/>
  <c r="D44" i="19"/>
  <c r="D50" i="19"/>
  <c r="D56" i="19"/>
  <c r="D62" i="19"/>
  <c r="D68" i="19"/>
  <c r="D74" i="19"/>
  <c r="D80" i="19"/>
  <c r="D86" i="19"/>
  <c r="D92" i="19"/>
  <c r="D45" i="19"/>
  <c r="D69" i="19"/>
  <c r="D75" i="19"/>
  <c r="D87" i="19"/>
  <c r="D46" i="19"/>
  <c r="D52" i="19"/>
  <c r="D58" i="19"/>
  <c r="D64" i="19"/>
  <c r="D70" i="19"/>
  <c r="D76" i="19"/>
  <c r="D82" i="19"/>
  <c r="D88" i="19"/>
  <c r="D94" i="19"/>
  <c r="D47" i="19"/>
  <c r="D53" i="19"/>
  <c r="D59" i="19"/>
  <c r="D65" i="19"/>
  <c r="D71" i="19"/>
  <c r="D77" i="19"/>
  <c r="D83" i="19"/>
  <c r="D89" i="19"/>
  <c r="D95" i="19"/>
  <c r="AQ1072" i="6"/>
  <c r="D299" i="6"/>
  <c r="D305" i="6"/>
  <c r="D311" i="6"/>
  <c r="D242" i="6"/>
  <c r="D248" i="6"/>
  <c r="D179" i="6"/>
  <c r="D185" i="6"/>
  <c r="D300" i="6"/>
  <c r="D306" i="6"/>
  <c r="D312" i="6"/>
  <c r="D243" i="6"/>
  <c r="D249" i="6"/>
  <c r="D180" i="6"/>
  <c r="D186" i="6"/>
  <c r="D192" i="6"/>
  <c r="D303" i="6"/>
  <c r="D309" i="6"/>
  <c r="D240" i="6"/>
  <c r="D246" i="6"/>
  <c r="D252" i="6"/>
  <c r="D183" i="6"/>
  <c r="D189" i="6"/>
  <c r="D307" i="6"/>
  <c r="D244" i="6"/>
  <c r="D181" i="6"/>
  <c r="D310" i="6"/>
  <c r="D184" i="6"/>
  <c r="D238" i="6"/>
  <c r="D239" i="6"/>
  <c r="D304" i="6"/>
  <c r="D190" i="6"/>
  <c r="D308" i="6"/>
  <c r="D245" i="6"/>
  <c r="D182" i="6"/>
  <c r="D298" i="6"/>
  <c r="D301" i="6"/>
  <c r="D187" i="6"/>
  <c r="D251" i="6"/>
  <c r="D178" i="6"/>
  <c r="D247" i="6"/>
  <c r="D302" i="6"/>
  <c r="D188" i="6"/>
  <c r="D241" i="6"/>
  <c r="D250" i="6"/>
  <c r="EN60" i="6"/>
  <c r="BM20" i="28" s="1"/>
  <c r="EH60" i="6"/>
  <c r="BG20" i="28" s="1"/>
  <c r="EB60" i="6"/>
  <c r="BA20" i="28" s="1"/>
  <c r="DV60" i="6"/>
  <c r="DP60" i="6"/>
  <c r="DJ60" i="6"/>
  <c r="DD60" i="6"/>
  <c r="CX60" i="6"/>
  <c r="CR60" i="6"/>
  <c r="CL60" i="6"/>
  <c r="DH60" i="6"/>
  <c r="CP60" i="6"/>
  <c r="EE60" i="6"/>
  <c r="BD20" i="28" s="1"/>
  <c r="DS60" i="6"/>
  <c r="DG60" i="6"/>
  <c r="EM60" i="6"/>
  <c r="BL20" i="28" s="1"/>
  <c r="EG60" i="6"/>
  <c r="BF20" i="28" s="1"/>
  <c r="EA60" i="6"/>
  <c r="AZ20" i="28" s="1"/>
  <c r="DU60" i="6"/>
  <c r="DO60" i="6"/>
  <c r="DI60" i="6"/>
  <c r="DC60" i="6"/>
  <c r="CW60" i="6"/>
  <c r="CQ60" i="6"/>
  <c r="EL60" i="6"/>
  <c r="BK20" i="28" s="1"/>
  <c r="EF60" i="6"/>
  <c r="BE20" i="28" s="1"/>
  <c r="DT60" i="6"/>
  <c r="DN60" i="6"/>
  <c r="DB60" i="6"/>
  <c r="CV60" i="6"/>
  <c r="EK60" i="6"/>
  <c r="BJ20" i="28" s="1"/>
  <c r="DY60" i="6"/>
  <c r="DM60" i="6"/>
  <c r="CU60" i="6"/>
  <c r="DZ60" i="6"/>
  <c r="AY20" i="28" s="1"/>
  <c r="EJ60" i="6"/>
  <c r="BI20" i="28" s="1"/>
  <c r="ED60" i="6"/>
  <c r="BC20" i="28" s="1"/>
  <c r="DX60" i="6"/>
  <c r="DR60" i="6"/>
  <c r="DL60" i="6"/>
  <c r="DF60" i="6"/>
  <c r="CZ60" i="6"/>
  <c r="CT60" i="6"/>
  <c r="CN60" i="6"/>
  <c r="EI60" i="6"/>
  <c r="BH20" i="28" s="1"/>
  <c r="EC60" i="6"/>
  <c r="BB20" i="28" s="1"/>
  <c r="DW60" i="6"/>
  <c r="DQ60" i="6"/>
  <c r="DK60" i="6"/>
  <c r="DE60" i="6"/>
  <c r="CY60" i="6"/>
  <c r="CS60" i="6"/>
  <c r="CM60" i="6"/>
  <c r="DA60" i="6"/>
  <c r="CO60" i="6"/>
  <c r="AW112" i="6"/>
  <c r="CA72" i="6"/>
  <c r="CC72" i="6" s="1"/>
  <c r="AN113" i="6"/>
  <c r="AN108" i="6"/>
  <c r="AN104" i="6"/>
  <c r="AN100" i="6"/>
  <c r="AW108" i="6"/>
  <c r="CA88" i="6"/>
  <c r="AN114" i="6"/>
  <c r="AN109" i="6"/>
  <c r="AN105" i="6"/>
  <c r="CA99" i="6"/>
  <c r="CC99" i="6" s="1"/>
  <c r="AN111" i="6"/>
  <c r="AN103" i="6"/>
  <c r="AN110" i="6"/>
  <c r="AW111" i="6"/>
  <c r="AW114" i="6"/>
  <c r="AW109" i="6"/>
  <c r="CA62" i="6"/>
  <c r="CC62" i="6" s="1"/>
  <c r="CA63" i="6"/>
  <c r="CC63" i="6" s="1"/>
  <c r="CA90" i="6"/>
  <c r="CC90" i="6" s="1"/>
  <c r="CA106" i="6"/>
  <c r="CA80" i="6"/>
  <c r="CC80" i="6" s="1"/>
  <c r="CA70" i="6"/>
  <c r="CA81" i="6"/>
  <c r="CC81" i="6" s="1"/>
  <c r="CA108" i="6"/>
  <c r="CC108" i="6" s="1"/>
  <c r="CA98" i="6"/>
  <c r="CC98" i="6" s="1"/>
  <c r="CA65" i="6"/>
  <c r="CC65" i="6" s="1"/>
  <c r="CA75" i="6"/>
  <c r="CC75" i="6" s="1"/>
  <c r="CA83" i="6"/>
  <c r="CA93" i="6"/>
  <c r="CC93" i="6" s="1"/>
  <c r="CA101" i="6"/>
  <c r="CA111" i="6"/>
  <c r="CC111" i="6" s="1"/>
  <c r="CA67" i="6"/>
  <c r="CC67" i="6" s="1"/>
  <c r="CA77" i="6"/>
  <c r="CC77" i="6" s="1"/>
  <c r="CA85" i="6"/>
  <c r="CC85" i="6" s="1"/>
  <c r="CA95" i="6"/>
  <c r="CC95" i="6" s="1"/>
  <c r="CA103" i="6"/>
  <c r="CC103" i="6" s="1"/>
  <c r="CA113" i="6"/>
  <c r="CC113" i="6" s="1"/>
  <c r="AW113" i="6"/>
  <c r="AW110" i="6"/>
  <c r="AW107" i="6"/>
  <c r="CF60" i="6"/>
  <c r="B125" i="6" s="1"/>
  <c r="CA64" i="6"/>
  <c r="CC64" i="6" s="1"/>
  <c r="CA78" i="6"/>
  <c r="CC78" i="6" s="1"/>
  <c r="CA82" i="6"/>
  <c r="CC82" i="6" s="1"/>
  <c r="CA96" i="6"/>
  <c r="CC96" i="6" s="1"/>
  <c r="CA100" i="6"/>
  <c r="CC100" i="6" s="1"/>
  <c r="CA114" i="6"/>
  <c r="CC114" i="6" s="1"/>
  <c r="CA68" i="6"/>
  <c r="CA73" i="6"/>
  <c r="CA86" i="6"/>
  <c r="CA91" i="6"/>
  <c r="CA104" i="6"/>
  <c r="CC104" i="6" s="1"/>
  <c r="CA109" i="6"/>
  <c r="C117" i="6"/>
  <c r="AH11" i="8" s="1"/>
  <c r="AN107" i="6"/>
  <c r="AN102" i="6"/>
  <c r="BX61" i="6"/>
  <c r="CA61" i="6"/>
  <c r="CA69" i="6"/>
  <c r="CC69" i="6" s="1"/>
  <c r="CA74" i="6"/>
  <c r="CA79" i="6"/>
  <c r="CA87" i="6"/>
  <c r="CC87" i="6" s="1"/>
  <c r="CA92" i="6"/>
  <c r="CA97" i="6"/>
  <c r="CA105" i="6"/>
  <c r="CC105" i="6" s="1"/>
  <c r="CA110" i="6"/>
  <c r="AN112" i="6"/>
  <c r="AN106" i="6"/>
  <c r="CA60" i="6"/>
  <c r="CA66" i="6"/>
  <c r="CA71" i="6"/>
  <c r="CA76" i="6"/>
  <c r="CA84" i="6"/>
  <c r="CA89" i="6"/>
  <c r="CA94" i="6"/>
  <c r="CA102" i="6"/>
  <c r="CA107" i="6"/>
  <c r="CA112" i="6"/>
  <c r="AW100" i="6"/>
  <c r="AW101" i="6"/>
  <c r="AW102" i="6"/>
  <c r="AW103" i="6"/>
  <c r="AW104" i="6"/>
  <c r="AW105" i="6"/>
  <c r="AW106" i="6"/>
  <c r="AN101" i="6"/>
  <c r="AJ113" i="19"/>
  <c r="BB492" i="18" l="1"/>
  <c r="FS340" i="18"/>
  <c r="B346" i="18" s="1"/>
  <c r="AZ113" i="6"/>
  <c r="AH949" i="7"/>
  <c r="DO53" i="18"/>
  <c r="AH36" i="7"/>
  <c r="AX96" i="7" s="1"/>
  <c r="AH419" i="7"/>
  <c r="AH408" i="7" s="1"/>
  <c r="AH874" i="7"/>
  <c r="AH351" i="18"/>
  <c r="BJ675" i="18"/>
  <c r="CK641" i="18"/>
  <c r="B661" i="18" s="1"/>
  <c r="BJ641" i="18"/>
  <c r="B659" i="18" s="1"/>
  <c r="BC710" i="18"/>
  <c r="B715" i="18" s="1"/>
  <c r="AZ641" i="18"/>
  <c r="AK710" i="18"/>
  <c r="BB638" i="18"/>
  <c r="AP577" i="18"/>
  <c r="B583" i="18" s="1"/>
  <c r="CY578" i="18"/>
  <c r="DM49" i="18"/>
  <c r="DO49" i="18" s="1"/>
  <c r="DM50" i="18"/>
  <c r="DO50" i="18" s="1"/>
  <c r="DO43" i="18"/>
  <c r="DT44" i="18"/>
  <c r="DV44" i="18" s="1"/>
  <c r="DT43" i="18"/>
  <c r="DV43" i="18" s="1"/>
  <c r="DM46" i="18"/>
  <c r="BJ674" i="18"/>
  <c r="BH676" i="18"/>
  <c r="DV339" i="18"/>
  <c r="AN511" i="18"/>
  <c r="BX511" i="18"/>
  <c r="B519" i="18" s="1"/>
  <c r="AU512" i="18"/>
  <c r="CA512" i="18" s="1"/>
  <c r="BU513" i="18"/>
  <c r="AN512" i="18"/>
  <c r="BQ513" i="18"/>
  <c r="AU511" i="18"/>
  <c r="CA511" i="18" s="1"/>
  <c r="BS513" i="18"/>
  <c r="DV142" i="18"/>
  <c r="B148" i="18" s="1"/>
  <c r="CT434" i="18"/>
  <c r="CR436" i="18"/>
  <c r="CR605" i="18"/>
  <c r="CP609" i="18"/>
  <c r="DV224" i="18"/>
  <c r="DV209" i="18"/>
  <c r="DT226" i="18"/>
  <c r="DV223" i="18"/>
  <c r="DV193" i="18"/>
  <c r="B197" i="18" s="1"/>
  <c r="CT435" i="18"/>
  <c r="BB481" i="18"/>
  <c r="DV250" i="18"/>
  <c r="DV247" i="18"/>
  <c r="DT251" i="18"/>
  <c r="DV269" i="18"/>
  <c r="B273" i="18" s="1"/>
  <c r="DV293" i="18"/>
  <c r="DT311" i="18"/>
  <c r="DV331" i="18"/>
  <c r="DT340" i="18"/>
  <c r="BB458" i="18"/>
  <c r="AZ494" i="18"/>
  <c r="DV166" i="18"/>
  <c r="DT167" i="18"/>
  <c r="AH1063" i="6"/>
  <c r="AT1072" i="6" s="1"/>
  <c r="B1078" i="6" s="1"/>
  <c r="AZ112" i="6"/>
  <c r="BB112" i="6" s="1"/>
  <c r="AZ101" i="6"/>
  <c r="BB101" i="6" s="1"/>
  <c r="AZ105" i="6"/>
  <c r="BB105" i="6" s="1"/>
  <c r="AZ104" i="6"/>
  <c r="BB104" i="6" s="1"/>
  <c r="CC70" i="6"/>
  <c r="AZ108" i="6"/>
  <c r="BB108" i="6" s="1"/>
  <c r="AZ109" i="6"/>
  <c r="BB109" i="6" s="1"/>
  <c r="AZ111" i="6"/>
  <c r="BB111" i="6" s="1"/>
  <c r="AZ114" i="6"/>
  <c r="AZ103" i="6"/>
  <c r="BB103" i="6" s="1"/>
  <c r="CC101" i="6"/>
  <c r="CC91" i="6"/>
  <c r="AZ110" i="6"/>
  <c r="BB110" i="6" s="1"/>
  <c r="AZ100" i="6"/>
  <c r="BB100" i="6" s="1"/>
  <c r="CC88" i="6"/>
  <c r="AZ106" i="6"/>
  <c r="BB106" i="6" s="1"/>
  <c r="CC106" i="6"/>
  <c r="CC86" i="6"/>
  <c r="CC68" i="6"/>
  <c r="AZ102" i="6"/>
  <c r="BB102" i="6" s="1"/>
  <c r="CC83" i="6"/>
  <c r="AZ107" i="6"/>
  <c r="BB107" i="6" s="1"/>
  <c r="BX115" i="6"/>
  <c r="B122" i="6" s="1"/>
  <c r="CC73" i="6"/>
  <c r="CC109" i="6"/>
  <c r="CC112" i="6"/>
  <c r="CC76" i="6"/>
  <c r="CC74" i="6"/>
  <c r="CC107" i="6"/>
  <c r="CC84" i="6"/>
  <c r="CC71" i="6"/>
  <c r="CC60" i="6"/>
  <c r="CC97" i="6"/>
  <c r="CC61" i="6"/>
  <c r="CC94" i="6"/>
  <c r="CC110" i="6"/>
  <c r="CC92" i="6"/>
  <c r="CC102" i="6"/>
  <c r="CC89" i="6"/>
  <c r="CC66" i="6"/>
  <c r="CC79" i="6"/>
  <c r="D517" i="7" l="1"/>
  <c r="D558" i="7"/>
  <c r="D502" i="7"/>
  <c r="D565" i="7"/>
  <c r="D640" i="7"/>
  <c r="D653" i="7"/>
  <c r="D572" i="7"/>
  <c r="D659" i="7"/>
  <c r="D574" i="7"/>
  <c r="D645" i="7"/>
  <c r="D669" i="7"/>
  <c r="D650" i="7"/>
  <c r="D613" i="7"/>
  <c r="D584" i="7"/>
  <c r="D670" i="7"/>
  <c r="D544" i="7"/>
  <c r="D555" i="7"/>
  <c r="D656" i="7"/>
  <c r="D529" i="7"/>
  <c r="D588" i="7"/>
  <c r="D675" i="7"/>
  <c r="D590" i="7"/>
  <c r="D661" i="7"/>
  <c r="D511" i="7"/>
  <c r="D651" i="7"/>
  <c r="D652" i="7"/>
  <c r="D617" i="7"/>
  <c r="D639" i="7"/>
  <c r="D512" i="7"/>
  <c r="D672" i="7"/>
  <c r="D641" i="7"/>
  <c r="D604" i="7"/>
  <c r="D573" i="7"/>
  <c r="D606" i="7"/>
  <c r="D677" i="7"/>
  <c r="D601" i="7"/>
  <c r="D503" i="7"/>
  <c r="D567" i="7"/>
  <c r="D633" i="7"/>
  <c r="D505" i="7"/>
  <c r="D508" i="7"/>
  <c r="D683" i="7"/>
  <c r="D570" i="7"/>
  <c r="D657" i="7"/>
  <c r="D620" i="7"/>
  <c r="D589" i="7"/>
  <c r="D519" i="7"/>
  <c r="D575" i="7"/>
  <c r="D630" i="7"/>
  <c r="D582" i="7"/>
  <c r="D654" i="7"/>
  <c r="D649" i="7"/>
  <c r="D518" i="7"/>
  <c r="D586" i="7"/>
  <c r="D673" i="7"/>
  <c r="D515" i="7"/>
  <c r="D605" i="7"/>
  <c r="D535" i="7"/>
  <c r="D591" i="7"/>
  <c r="D646" i="7"/>
  <c r="D637" i="7"/>
  <c r="D585" i="7"/>
  <c r="D665" i="7"/>
  <c r="D602" i="7"/>
  <c r="D571" i="7"/>
  <c r="D533" i="7"/>
  <c r="D566" i="7"/>
  <c r="D551" i="7"/>
  <c r="D607" i="7"/>
  <c r="D662" i="7"/>
  <c r="D528" i="7"/>
  <c r="D632" i="7"/>
  <c r="D681" i="7"/>
  <c r="D600" i="7"/>
  <c r="D636" i="7"/>
  <c r="D618" i="7"/>
  <c r="D587" i="7"/>
  <c r="D549" i="7"/>
  <c r="D534" i="7"/>
  <c r="D554" i="7"/>
  <c r="D520" i="7"/>
  <c r="D678" i="7"/>
  <c r="D545" i="7"/>
  <c r="D648" i="7"/>
  <c r="D579" i="7"/>
  <c r="D557" i="7"/>
  <c r="D513" i="7"/>
  <c r="D603" i="7"/>
  <c r="D550" i="7"/>
  <c r="D507" i="7"/>
  <c r="D523" i="7"/>
  <c r="D536" i="7"/>
  <c r="D576" i="7"/>
  <c r="D530" i="7"/>
  <c r="D664" i="7"/>
  <c r="D595" i="7"/>
  <c r="D644" i="7"/>
  <c r="D568" i="7"/>
  <c r="D531" i="7"/>
  <c r="D619" i="7"/>
  <c r="D556" i="7"/>
  <c r="D526" i="7"/>
  <c r="D540" i="7"/>
  <c r="D552" i="7"/>
  <c r="D592" i="7"/>
  <c r="D631" i="7"/>
  <c r="D680" i="7"/>
  <c r="D611" i="7"/>
  <c r="D593" i="7"/>
  <c r="D638" i="7"/>
  <c r="D547" i="7"/>
  <c r="D514" i="7"/>
  <c r="D596" i="7"/>
  <c r="D527" i="7"/>
  <c r="D612" i="7"/>
  <c r="D538" i="7"/>
  <c r="D608" i="7"/>
  <c r="D647" i="7"/>
  <c r="D578" i="7"/>
  <c r="D506" i="7"/>
  <c r="D642" i="7"/>
  <c r="D598" i="7"/>
  <c r="D516" i="7"/>
  <c r="D532" i="7"/>
  <c r="D667" i="7"/>
  <c r="D510" i="7"/>
  <c r="D635" i="7"/>
  <c r="D610" i="7"/>
  <c r="D521" i="7"/>
  <c r="D663" i="7"/>
  <c r="D594" i="7"/>
  <c r="D682" i="7"/>
  <c r="D522" i="7"/>
  <c r="D658" i="7"/>
  <c r="D539" i="7"/>
  <c r="D548" i="7"/>
  <c r="D614" i="7"/>
  <c r="D616" i="7"/>
  <c r="D542" i="7"/>
  <c r="D634" i="7"/>
  <c r="D537" i="7"/>
  <c r="D679" i="7"/>
  <c r="D504" i="7"/>
  <c r="D581" i="7"/>
  <c r="D597" i="7"/>
  <c r="D660" i="7"/>
  <c r="D666" i="7"/>
  <c r="D655" i="7"/>
  <c r="D599" i="7"/>
  <c r="D569" i="7"/>
  <c r="D668" i="7"/>
  <c r="D541" i="7"/>
  <c r="D553" i="7"/>
  <c r="D577" i="7"/>
  <c r="D580" i="7"/>
  <c r="D509" i="7"/>
  <c r="D615" i="7"/>
  <c r="D609" i="7"/>
  <c r="D629" i="7"/>
  <c r="D674" i="7"/>
  <c r="D643" i="7"/>
  <c r="D676" i="7"/>
  <c r="D671" i="7"/>
  <c r="D543" i="7"/>
  <c r="D524" i="7"/>
  <c r="D525" i="7"/>
  <c r="D583" i="7"/>
  <c r="D546" i="7"/>
  <c r="BN1009" i="7"/>
  <c r="CJ1009" i="7"/>
  <c r="CH1008" i="7"/>
  <c r="BG1009" i="7"/>
  <c r="BU1009" i="7"/>
  <c r="CC1009" i="7"/>
  <c r="BU1008" i="7"/>
  <c r="BN1008" i="7"/>
  <c r="BF1008" i="7"/>
  <c r="CM1007" i="7"/>
  <c r="CF1007" i="7"/>
  <c r="BY1007" i="7"/>
  <c r="BR1007" i="7"/>
  <c r="BK1007" i="7"/>
  <c r="BC1007" i="7"/>
  <c r="CL1006" i="7"/>
  <c r="CD1006" i="7"/>
  <c r="BW1006" i="7"/>
  <c r="BP1006" i="7"/>
  <c r="BI1006" i="7"/>
  <c r="BB1006" i="7"/>
  <c r="CI1005" i="7"/>
  <c r="CA1005" i="7"/>
  <c r="BT1005" i="7"/>
  <c r="BM1005" i="7"/>
  <c r="BF1005" i="7"/>
  <c r="CG1004" i="7"/>
  <c r="BZ1004" i="7"/>
  <c r="BR1004" i="7"/>
  <c r="BK1004" i="7"/>
  <c r="BD1004" i="7"/>
  <c r="CK1003" i="7"/>
  <c r="CA1008" i="7"/>
  <c r="BT1008" i="7"/>
  <c r="BL1008" i="7"/>
  <c r="BE1008" i="7"/>
  <c r="CL1007" i="7"/>
  <c r="CE1007" i="7"/>
  <c r="BX1007" i="7"/>
  <c r="BQ1007" i="7"/>
  <c r="BI1007" i="7"/>
  <c r="BB1007" i="7"/>
  <c r="CJ1006" i="7"/>
  <c r="CL1013" i="7"/>
  <c r="CF1013" i="7"/>
  <c r="BZ1013" i="7"/>
  <c r="BT1013" i="7"/>
  <c r="BN1013" i="7"/>
  <c r="BH1013" i="7"/>
  <c r="BB1013" i="7"/>
  <c r="CI1012" i="7"/>
  <c r="CB1012" i="7"/>
  <c r="BU1012" i="7"/>
  <c r="BN1012" i="7"/>
  <c r="BF1012" i="7"/>
  <c r="CM1011" i="7"/>
  <c r="CF1011" i="7"/>
  <c r="BY1011" i="7"/>
  <c r="BR1011" i="7"/>
  <c r="BK1011" i="7"/>
  <c r="BC1011" i="7"/>
  <c r="CL1010" i="7"/>
  <c r="BX1008" i="7"/>
  <c r="BQ1008" i="7"/>
  <c r="BJ1008" i="7"/>
  <c r="BC1008" i="7"/>
  <c r="CJ1007" i="7"/>
  <c r="BQ996" i="7"/>
  <c r="BW994" i="7"/>
  <c r="CH996" i="7"/>
  <c r="BV996" i="7"/>
  <c r="BR973" i="7"/>
  <c r="CC1007" i="7"/>
  <c r="BU1007" i="7"/>
  <c r="BN1007" i="7"/>
  <c r="BG1007" i="7"/>
  <c r="CH1006" i="7"/>
  <c r="CA1006" i="7"/>
  <c r="BT1006" i="7"/>
  <c r="BL1006" i="7"/>
  <c r="BE1006" i="7"/>
  <c r="CL1005" i="7"/>
  <c r="CE1005" i="7"/>
  <c r="BX1005" i="7"/>
  <c r="BQ1005" i="7"/>
  <c r="BI1005" i="7"/>
  <c r="BB1005" i="7"/>
  <c r="CJ1004" i="7"/>
  <c r="CC1004" i="7"/>
  <c r="BV1004" i="7"/>
  <c r="BO1004" i="7"/>
  <c r="BH1004" i="7"/>
  <c r="CG1003" i="7"/>
  <c r="BZ1003" i="7"/>
  <c r="BS1003" i="7"/>
  <c r="BL1003" i="7"/>
  <c r="BE1003" i="7"/>
  <c r="CM1002" i="7"/>
  <c r="CF1002" i="7"/>
  <c r="BX1002" i="7"/>
  <c r="BQ1002" i="7"/>
  <c r="BJ1002" i="7"/>
  <c r="BC1002" i="7"/>
  <c r="CJ1001" i="7"/>
  <c r="CC1001" i="7"/>
  <c r="BU1001" i="7"/>
  <c r="BN1001" i="7"/>
  <c r="BC1006" i="7"/>
  <c r="BN1005" i="7"/>
  <c r="CH1004" i="7"/>
  <c r="BI1003" i="7"/>
  <c r="CE997" i="7"/>
  <c r="CI996" i="7"/>
  <c r="BT995" i="7"/>
  <c r="BE994" i="7"/>
  <c r="CB996" i="7"/>
  <c r="BP996" i="7"/>
  <c r="BP1013" i="7"/>
  <c r="CL1012" i="7"/>
  <c r="BI1012" i="7"/>
  <c r="BH1009" i="7"/>
  <c r="BG1001" i="7"/>
  <c r="CH1000" i="7"/>
  <c r="CA1000" i="7"/>
  <c r="BT1000" i="7"/>
  <c r="BP1008" i="7"/>
  <c r="BI1008" i="7"/>
  <c r="BB1008" i="7"/>
  <c r="CI1007" i="7"/>
  <c r="CA1007" i="7"/>
  <c r="BT1007" i="7"/>
  <c r="BE1013" i="7"/>
  <c r="CF1012" i="7"/>
  <c r="BQ1012" i="7"/>
  <c r="CJ1011" i="7"/>
  <c r="BN1011" i="7"/>
  <c r="CH1010" i="7"/>
  <c r="BL1010" i="7"/>
  <c r="CL1009" i="7"/>
  <c r="BQ1009" i="7"/>
  <c r="BB1009" i="7"/>
  <c r="CJ1008" i="7"/>
  <c r="BO1008" i="7"/>
  <c r="CG1007" i="7"/>
  <c r="BS1007" i="7"/>
  <c r="CM1006" i="7"/>
  <c r="BX1006" i="7"/>
  <c r="CJ1005" i="7"/>
  <c r="BL1004" i="7"/>
  <c r="CE1003" i="7"/>
  <c r="CJ1002" i="7"/>
  <c r="BS997" i="7"/>
  <c r="CL995" i="7"/>
  <c r="BZ993" i="7"/>
  <c r="BJ996" i="7"/>
  <c r="BV1013" i="7"/>
  <c r="BD1013" i="7"/>
  <c r="BW1012" i="7"/>
  <c r="BB1012" i="7"/>
  <c r="BM1011" i="7"/>
  <c r="BW1009" i="7"/>
  <c r="BO1002" i="7"/>
  <c r="CG1001" i="7"/>
  <c r="BS1001" i="7"/>
  <c r="CM1000" i="7"/>
  <c r="BX1000" i="7"/>
  <c r="BQ1000" i="7"/>
  <c r="BJ1000" i="7"/>
  <c r="BC1000" i="7"/>
  <c r="CJ999" i="7"/>
  <c r="CC999" i="7"/>
  <c r="BU999" i="7"/>
  <c r="BN999" i="7"/>
  <c r="BE999" i="7"/>
  <c r="CF998" i="7"/>
  <c r="BT998" i="7"/>
  <c r="BH998" i="7"/>
  <c r="BG997" i="7"/>
  <c r="BB995" i="7"/>
  <c r="BH993" i="7"/>
  <c r="CA973" i="7"/>
  <c r="BI973" i="7"/>
  <c r="CL972" i="7"/>
  <c r="BZ972" i="7"/>
  <c r="BN972" i="7"/>
  <c r="BB972" i="7"/>
  <c r="CJ971" i="7"/>
  <c r="BX971" i="7"/>
  <c r="BL971" i="7"/>
  <c r="CL970" i="7"/>
  <c r="BZ970" i="7"/>
  <c r="BN970" i="7"/>
  <c r="BB970" i="7"/>
  <c r="CJ969" i="7"/>
  <c r="BX969" i="7"/>
  <c r="BC996" i="7"/>
  <c r="CJ995" i="7"/>
  <c r="CD995" i="7"/>
  <c r="BX995" i="7"/>
  <c r="BR995" i="7"/>
  <c r="BL995" i="7"/>
  <c r="BF995" i="7"/>
  <c r="CM994" i="7"/>
  <c r="CG994" i="7"/>
  <c r="CA994" i="7"/>
  <c r="BU994" i="7"/>
  <c r="BO994" i="7"/>
  <c r="BI994" i="7"/>
  <c r="BC994" i="7"/>
  <c r="CJ993" i="7"/>
  <c r="CD993" i="7"/>
  <c r="BX993" i="7"/>
  <c r="BR993" i="7"/>
  <c r="BL993" i="7"/>
  <c r="BF993" i="7"/>
  <c r="CM992" i="7"/>
  <c r="AX959" i="7"/>
  <c r="AX988" i="7"/>
  <c r="CG992" i="7"/>
  <c r="CA992" i="7"/>
  <c r="BU992" i="7"/>
  <c r="BO992" i="7"/>
  <c r="BI992" i="7"/>
  <c r="BC992" i="7"/>
  <c r="CJ991" i="7"/>
  <c r="CD991" i="7"/>
  <c r="BX991" i="7"/>
  <c r="BR991" i="7"/>
  <c r="BL991" i="7"/>
  <c r="BF991" i="7"/>
  <c r="CM990" i="7"/>
  <c r="CG990" i="7"/>
  <c r="CA990" i="7"/>
  <c r="BU990" i="7"/>
  <c r="BO990" i="7"/>
  <c r="BI990" i="7"/>
  <c r="BC990" i="7"/>
  <c r="CJ989" i="7"/>
  <c r="CD989" i="7"/>
  <c r="BX989" i="7"/>
  <c r="BH1003" i="7"/>
  <c r="AN1003" i="7"/>
  <c r="AP1003" i="7" s="1"/>
  <c r="BU1002" i="7"/>
  <c r="BF1002" i="7"/>
  <c r="CF1001" i="7"/>
  <c r="BR1001" i="7"/>
  <c r="BC1001" i="7"/>
  <c r="BP1000" i="7"/>
  <c r="CI999" i="7"/>
  <c r="BT999" i="7"/>
  <c r="BC999" i="7"/>
  <c r="CC997" i="7"/>
  <c r="CF983" i="7"/>
  <c r="AX1006" i="7"/>
  <c r="AX970" i="7"/>
  <c r="BE997" i="7"/>
  <c r="BN996" i="7"/>
  <c r="CL994" i="7"/>
  <c r="BB994" i="7"/>
  <c r="BE993" i="7"/>
  <c r="CA1013" i="7"/>
  <c r="BO1013" i="7"/>
  <c r="BC1013" i="7"/>
  <c r="BV1012" i="7"/>
  <c r="BH1012" i="7"/>
  <c r="BZ1011" i="7"/>
  <c r="BL1011" i="7"/>
  <c r="BE1011" i="7"/>
  <c r="CM1010" i="7"/>
  <c r="CF1010" i="7"/>
  <c r="BX1010" i="7"/>
  <c r="BQ1010" i="7"/>
  <c r="BJ1010" i="7"/>
  <c r="BI1002" i="7"/>
  <c r="BB1002" i="7"/>
  <c r="CA1001" i="7"/>
  <c r="BM1001" i="7"/>
  <c r="BF1001" i="7"/>
  <c r="BZ1000" i="7"/>
  <c r="BK1000" i="7"/>
  <c r="BD1000" i="7"/>
  <c r="CD999" i="7"/>
  <c r="BW999" i="7"/>
  <c r="BO999" i="7"/>
  <c r="CA984" i="7"/>
  <c r="BU984" i="7"/>
  <c r="BO984" i="7"/>
  <c r="BI984" i="7"/>
  <c r="BC984" i="7"/>
  <c r="CC998" i="7"/>
  <c r="CF996" i="7"/>
  <c r="BW993" i="7"/>
  <c r="BU1013" i="7"/>
  <c r="CH959" i="7"/>
  <c r="AX1000" i="7"/>
  <c r="AX976" i="7"/>
  <c r="BW1003" i="7"/>
  <c r="CJ983" i="7"/>
  <c r="CD983" i="7"/>
  <c r="BX983" i="7"/>
  <c r="BR983" i="7"/>
  <c r="BL983" i="7"/>
  <c r="BF983" i="7"/>
  <c r="CH982" i="7"/>
  <c r="CA982" i="7"/>
  <c r="BT982" i="7"/>
  <c r="BL982" i="7"/>
  <c r="BE982" i="7"/>
  <c r="CL981" i="7"/>
  <c r="BW984" i="7"/>
  <c r="BQ984" i="7"/>
  <c r="BK984" i="7"/>
  <c r="BE984" i="7"/>
  <c r="CL983" i="7"/>
  <c r="BA1003" i="7"/>
  <c r="CB1002" i="7"/>
  <c r="CM1001" i="7"/>
  <c r="BK1001" i="7"/>
  <c r="BW1000" i="7"/>
  <c r="BB1000" i="7"/>
  <c r="CA999" i="7"/>
  <c r="BE998" i="7"/>
  <c r="BQ995" i="7"/>
  <c r="CM1013" i="7"/>
  <c r="CJ1012" i="7"/>
  <c r="CG1011" i="7"/>
  <c r="AX1012" i="7"/>
  <c r="AX982" i="7"/>
  <c r="CD1003" i="7"/>
  <c r="CB959" i="7"/>
  <c r="BV959" i="7"/>
  <c r="BP959" i="7"/>
  <c r="BJ959" i="7"/>
  <c r="BD959" i="7"/>
  <c r="AX968" i="7"/>
  <c r="AX957" i="7"/>
  <c r="AX1008" i="7"/>
  <c r="AX1002" i="7"/>
  <c r="AX996" i="7"/>
  <c r="AX990" i="7"/>
  <c r="AX984" i="7"/>
  <c r="AX978" i="7"/>
  <c r="AX972" i="7"/>
  <c r="AX966" i="7"/>
  <c r="AX960" i="7"/>
  <c r="AX1013" i="7"/>
  <c r="AX1007" i="7"/>
  <c r="AX1001" i="7"/>
  <c r="AX995" i="7"/>
  <c r="AX989" i="7"/>
  <c r="AX983" i="7"/>
  <c r="AX977" i="7"/>
  <c r="AX971" i="7"/>
  <c r="AX965" i="7"/>
  <c r="AX994" i="7"/>
  <c r="AX964" i="7"/>
  <c r="BF1011" i="7"/>
  <c r="BK1010" i="7"/>
  <c r="BO1009" i="7"/>
  <c r="CI1008" i="7"/>
  <c r="AX958" i="7"/>
  <c r="BJ1013" i="7"/>
  <c r="CD1012" i="7"/>
  <c r="CI1011" i="7"/>
  <c r="BZ1010" i="7"/>
  <c r="CB1013" i="7"/>
  <c r="CA1011" i="7"/>
  <c r="BR1010" i="7"/>
  <c r="AN1009" i="7"/>
  <c r="AP1009" i="7" s="1"/>
  <c r="CK1009" i="7"/>
  <c r="CB1008" i="7"/>
  <c r="CH1013" i="7"/>
  <c r="BP1012" i="7"/>
  <c r="BT1011" i="7"/>
  <c r="CG1010" i="7"/>
  <c r="CD1009" i="7"/>
  <c r="BC1010" i="7"/>
  <c r="BD1010" i="7"/>
  <c r="BA1009" i="7"/>
  <c r="CC1006" i="7"/>
  <c r="BV1006" i="7"/>
  <c r="BO1006" i="7"/>
  <c r="BH1006" i="7"/>
  <c r="CG1005" i="7"/>
  <c r="BZ1005" i="7"/>
  <c r="BS1005" i="7"/>
  <c r="BL1005" i="7"/>
  <c r="BE1005" i="7"/>
  <c r="CM1004" i="7"/>
  <c r="CF1004" i="7"/>
  <c r="BX1004" i="7"/>
  <c r="BQ1004" i="7"/>
  <c r="BJ1004" i="7"/>
  <c r="BC1004" i="7"/>
  <c r="CJ1003" i="7"/>
  <c r="CC1003" i="7"/>
  <c r="BU1003" i="7"/>
  <c r="BN1003" i="7"/>
  <c r="BG1003" i="7"/>
  <c r="CH1002" i="7"/>
  <c r="CA1002" i="7"/>
  <c r="BT1002" i="7"/>
  <c r="BL1002" i="7"/>
  <c r="BE1002" i="7"/>
  <c r="CL1001" i="7"/>
  <c r="CE1001" i="7"/>
  <c r="BX1001" i="7"/>
  <c r="BQ1001" i="7"/>
  <c r="BI1001" i="7"/>
  <c r="BB1001" i="7"/>
  <c r="CJ1000" i="7"/>
  <c r="CC1000" i="7"/>
  <c r="BV1000" i="7"/>
  <c r="BO1000" i="7"/>
  <c r="BH1000" i="7"/>
  <c r="CG999" i="7"/>
  <c r="BZ999" i="7"/>
  <c r="BS999" i="7"/>
  <c r="BK999" i="7"/>
  <c r="BB999" i="7"/>
  <c r="AN999" i="7"/>
  <c r="AP999" i="7" s="1"/>
  <c r="CB998" i="7"/>
  <c r="BP998" i="7"/>
  <c r="BD998" i="7"/>
  <c r="CL997" i="7"/>
  <c r="BZ997" i="7"/>
  <c r="BN997" i="7"/>
  <c r="BB997" i="7"/>
  <c r="AN997" i="7"/>
  <c r="AP997" i="7" s="1"/>
  <c r="CC996" i="7"/>
  <c r="BK996" i="7"/>
  <c r="CF995" i="7"/>
  <c r="BN995" i="7"/>
  <c r="CI994" i="7"/>
  <c r="BQ994" i="7"/>
  <c r="CL993" i="7"/>
  <c r="BT993" i="7"/>
  <c r="BB993" i="7"/>
  <c r="CE1013" i="7"/>
  <c r="BY1013" i="7"/>
  <c r="BS1013" i="7"/>
  <c r="BM1013" i="7"/>
  <c r="BG1013" i="7"/>
  <c r="BA1013" i="7"/>
  <c r="AN1013" i="7"/>
  <c r="AP1013" i="7" s="1"/>
  <c r="CH1012" i="7"/>
  <c r="CA1012" i="7"/>
  <c r="BT1012" i="7"/>
  <c r="BL1012" i="7"/>
  <c r="BE1012" i="7"/>
  <c r="CL1011" i="7"/>
  <c r="CE1011" i="7"/>
  <c r="BX1011" i="7"/>
  <c r="BQ1011" i="7"/>
  <c r="BI1011" i="7"/>
  <c r="BB1011" i="7"/>
  <c r="CJ1010" i="7"/>
  <c r="CC1010" i="7"/>
  <c r="BV1010" i="7"/>
  <c r="BO1010" i="7"/>
  <c r="BH1010" i="7"/>
  <c r="CG1009" i="7"/>
  <c r="BZ1009" i="7"/>
  <c r="BS1009" i="7"/>
  <c r="BL1009" i="7"/>
  <c r="BE1009" i="7"/>
  <c r="CM1008" i="7"/>
  <c r="CF1008" i="7"/>
  <c r="BM1007" i="7"/>
  <c r="BF1007" i="7"/>
  <c r="CG1006" i="7"/>
  <c r="BZ1006" i="7"/>
  <c r="BR1006" i="7"/>
  <c r="BK1006" i="7"/>
  <c r="BD1006" i="7"/>
  <c r="CK1005" i="7"/>
  <c r="CD1005" i="7"/>
  <c r="BW1005" i="7"/>
  <c r="BO1005" i="7"/>
  <c r="BH1005" i="7"/>
  <c r="BA1005" i="7"/>
  <c r="AN1005" i="7"/>
  <c r="AP1005" i="7" s="1"/>
  <c r="CI1004" i="7"/>
  <c r="CB1004" i="7"/>
  <c r="BU1004" i="7"/>
  <c r="BN1004" i="7"/>
  <c r="BF1004" i="7"/>
  <c r="CM1003" i="7"/>
  <c r="CF1003" i="7"/>
  <c r="BY1003" i="7"/>
  <c r="BR1003" i="7"/>
  <c r="BK1003" i="7"/>
  <c r="BC1003" i="7"/>
  <c r="CL1002" i="7"/>
  <c r="CD1002" i="7"/>
  <c r="BW1002" i="7"/>
  <c r="BP1002" i="7"/>
  <c r="BO1012" i="7"/>
  <c r="CI1001" i="7"/>
  <c r="BT1001" i="7"/>
  <c r="CG1000" i="7"/>
  <c r="BR1000" i="7"/>
  <c r="CK999" i="7"/>
  <c r="BG999" i="7"/>
  <c r="BJ998" i="7"/>
  <c r="BT997" i="7"/>
  <c r="CL996" i="7"/>
  <c r="BW995" i="7"/>
  <c r="BH994" i="7"/>
  <c r="CI992" i="7"/>
  <c r="BW1013" i="7"/>
  <c r="BR989" i="7"/>
  <c r="BL989" i="7"/>
  <c r="BF989" i="7"/>
  <c r="CM988" i="7"/>
  <c r="CG988" i="7"/>
  <c r="CA988" i="7"/>
  <c r="BU988" i="7"/>
  <c r="BO988" i="7"/>
  <c r="BI988" i="7"/>
  <c r="BC988" i="7"/>
  <c r="CJ987" i="7"/>
  <c r="CD987" i="7"/>
  <c r="BX987" i="7"/>
  <c r="BR987" i="7"/>
  <c r="BL987" i="7"/>
  <c r="BF987" i="7"/>
  <c r="CM986" i="7"/>
  <c r="CG986" i="7"/>
  <c r="CA986" i="7"/>
  <c r="BU986" i="7"/>
  <c r="BO986" i="7"/>
  <c r="CE981" i="7"/>
  <c r="BX981" i="7"/>
  <c r="BQ981" i="7"/>
  <c r="BI981" i="7"/>
  <c r="BB981" i="7"/>
  <c r="CJ980" i="7"/>
  <c r="CC980" i="7"/>
  <c r="BV980" i="7"/>
  <c r="BO980" i="7"/>
  <c r="BH980" i="7"/>
  <c r="CI979" i="7"/>
  <c r="BZ979" i="7"/>
  <c r="BQ979" i="7"/>
  <c r="BH979" i="7"/>
  <c r="CG978" i="7"/>
  <c r="BX978" i="7"/>
  <c r="BO978" i="7"/>
  <c r="BF978" i="7"/>
  <c r="CF977" i="7"/>
  <c r="BW977" i="7"/>
  <c r="BN977" i="7"/>
  <c r="BE977" i="7"/>
  <c r="CM976" i="7"/>
  <c r="CD976" i="7"/>
  <c r="BU976" i="7"/>
  <c r="BL976" i="7"/>
  <c r="BC976" i="7"/>
  <c r="CL975" i="7"/>
  <c r="CC975" i="7"/>
  <c r="BT975" i="7"/>
  <c r="BK975" i="7"/>
  <c r="BB975" i="7"/>
  <c r="CJ974" i="7"/>
  <c r="CA974" i="7"/>
  <c r="BR974" i="7"/>
  <c r="BI974" i="7"/>
  <c r="CI973" i="7"/>
  <c r="BZ973" i="7"/>
  <c r="BQ973" i="7"/>
  <c r="BH973" i="7"/>
  <c r="CI972" i="7"/>
  <c r="BW972" i="7"/>
  <c r="BK972" i="7"/>
  <c r="CI971" i="7"/>
  <c r="BW971" i="7"/>
  <c r="BK971" i="7"/>
  <c r="CI970" i="7"/>
  <c r="BW970" i="7"/>
  <c r="BK970" i="7"/>
  <c r="CI969" i="7"/>
  <c r="BW969" i="7"/>
  <c r="BK969" i="7"/>
  <c r="CI968" i="7"/>
  <c r="BW968" i="7"/>
  <c r="BK968" i="7"/>
  <c r="CI967" i="7"/>
  <c r="BW967" i="7"/>
  <c r="BK967" i="7"/>
  <c r="CI966" i="7"/>
  <c r="BW966" i="7"/>
  <c r="BK966" i="7"/>
  <c r="CI965" i="7"/>
  <c r="BW965" i="7"/>
  <c r="BK965" i="7"/>
  <c r="CF964" i="7"/>
  <c r="BN964" i="7"/>
  <c r="CI963" i="7"/>
  <c r="BQ963" i="7"/>
  <c r="CL962" i="7"/>
  <c r="BT962" i="7"/>
  <c r="BB962" i="7"/>
  <c r="BW961" i="7"/>
  <c r="BE961" i="7"/>
  <c r="BZ960" i="7"/>
  <c r="BH960" i="7"/>
  <c r="CC959" i="7"/>
  <c r="BK959" i="7"/>
  <c r="CF958" i="7"/>
  <c r="BN958" i="7"/>
  <c r="CJ957" i="7"/>
  <c r="BN973" i="7"/>
  <c r="CF972" i="7"/>
  <c r="BH972" i="7"/>
  <c r="BR957" i="7"/>
  <c r="BH959" i="7"/>
  <c r="CC958" i="7"/>
  <c r="BK958" i="7"/>
  <c r="CG957" i="7"/>
  <c r="BO957" i="7"/>
  <c r="CK1012" i="7"/>
  <c r="CE1012" i="7"/>
  <c r="BY1012" i="7"/>
  <c r="BS1012" i="7"/>
  <c r="BM1012" i="7"/>
  <c r="BG1012" i="7"/>
  <c r="BG998" i="7"/>
  <c r="BA998" i="7"/>
  <c r="AN998" i="7"/>
  <c r="AP998" i="7" s="1"/>
  <c r="CH997" i="7"/>
  <c r="CB997" i="7"/>
  <c r="BV997" i="7"/>
  <c r="BP997" i="7"/>
  <c r="BJ997" i="7"/>
  <c r="BD997" i="7"/>
  <c r="CK996" i="7"/>
  <c r="CE996" i="7"/>
  <c r="BY996" i="7"/>
  <c r="BS996" i="7"/>
  <c r="BM996" i="7"/>
  <c r="BG996" i="7"/>
  <c r="BA996" i="7"/>
  <c r="AN996" i="7"/>
  <c r="AP996" i="7" s="1"/>
  <c r="CH995" i="7"/>
  <c r="CB995" i="7"/>
  <c r="BV995" i="7"/>
  <c r="BP995" i="7"/>
  <c r="BJ995" i="7"/>
  <c r="BD995" i="7"/>
  <c r="CK994" i="7"/>
  <c r="CE994" i="7"/>
  <c r="BY994" i="7"/>
  <c r="BS994" i="7"/>
  <c r="BM994" i="7"/>
  <c r="BG994" i="7"/>
  <c r="BA994" i="7"/>
  <c r="AN994" i="7"/>
  <c r="AP994" i="7" s="1"/>
  <c r="CH993" i="7"/>
  <c r="CB993" i="7"/>
  <c r="BV993" i="7"/>
  <c r="BP993" i="7"/>
  <c r="BJ993" i="7"/>
  <c r="BD993" i="7"/>
  <c r="BO1003" i="7"/>
  <c r="CI1002" i="7"/>
  <c r="BN1002" i="7"/>
  <c r="BY1001" i="7"/>
  <c r="CL1000" i="7"/>
  <c r="CD1000" i="7"/>
  <c r="BI1000" i="7"/>
  <c r="BM999" i="7"/>
  <c r="BQ998" i="7"/>
  <c r="BQ997" i="7"/>
  <c r="CI995" i="7"/>
  <c r="BT994" i="7"/>
  <c r="CG1013" i="7"/>
  <c r="BI1013" i="7"/>
  <c r="CC1012" i="7"/>
  <c r="BS1011" i="7"/>
  <c r="CK992" i="7"/>
  <c r="CG974" i="7"/>
  <c r="BX974" i="7"/>
  <c r="BO974" i="7"/>
  <c r="BF974" i="7"/>
  <c r="CF973" i="7"/>
  <c r="BW973" i="7"/>
  <c r="BE973" i="7"/>
  <c r="BT972" i="7"/>
  <c r="CD971" i="7"/>
  <c r="BR971" i="7"/>
  <c r="BF971" i="7"/>
  <c r="CF970" i="7"/>
  <c r="BT970" i="7"/>
  <c r="BH970" i="7"/>
  <c r="CD969" i="7"/>
  <c r="BR969" i="7"/>
  <c r="BF969" i="7"/>
  <c r="CF968" i="7"/>
  <c r="BT968" i="7"/>
  <c r="BH968" i="7"/>
  <c r="CD967" i="7"/>
  <c r="BR967" i="7"/>
  <c r="BF967" i="7"/>
  <c r="CF966" i="7"/>
  <c r="BT966" i="7"/>
  <c r="BH966" i="7"/>
  <c r="CD965" i="7"/>
  <c r="BR965" i="7"/>
  <c r="BE965" i="7"/>
  <c r="BZ964" i="7"/>
  <c r="BH964" i="7"/>
  <c r="CC963" i="7"/>
  <c r="BK963" i="7"/>
  <c r="CF962" i="7"/>
  <c r="BN962" i="7"/>
  <c r="CI961" i="7"/>
  <c r="BQ961" i="7"/>
  <c r="CL960" i="7"/>
  <c r="BT960" i="7"/>
  <c r="BB960" i="7"/>
  <c r="BW959" i="7"/>
  <c r="BE959" i="7"/>
  <c r="BZ958" i="7"/>
  <c r="BH958" i="7"/>
  <c r="CD957" i="7"/>
  <c r="CG975" i="7"/>
  <c r="BX975" i="7"/>
  <c r="BO975" i="7"/>
  <c r="BF975" i="7"/>
  <c r="CF974" i="7"/>
  <c r="BW974" i="7"/>
  <c r="BN974" i="7"/>
  <c r="BE974" i="7"/>
  <c r="CM973" i="7"/>
  <c r="CD973" i="7"/>
  <c r="BU973" i="7"/>
  <c r="BL973" i="7"/>
  <c r="BC973" i="7"/>
  <c r="CC972" i="7"/>
  <c r="BQ972" i="7"/>
  <c r="BE972" i="7"/>
  <c r="CC971" i="7"/>
  <c r="BQ971" i="7"/>
  <c r="BE971" i="7"/>
  <c r="CC970" i="7"/>
  <c r="BQ970" i="7"/>
  <c r="CC984" i="7"/>
  <c r="BZ983" i="7"/>
  <c r="BT983" i="7"/>
  <c r="BN983" i="7"/>
  <c r="BH983" i="7"/>
  <c r="BB983" i="7"/>
  <c r="CJ982" i="7"/>
  <c r="CC982" i="7"/>
  <c r="BV982" i="7"/>
  <c r="BO982" i="7"/>
  <c r="BH982" i="7"/>
  <c r="CG981" i="7"/>
  <c r="BZ981" i="7"/>
  <c r="BS981" i="7"/>
  <c r="BL981" i="7"/>
  <c r="BE981" i="7"/>
  <c r="CM980" i="7"/>
  <c r="CF980" i="7"/>
  <c r="BX980" i="7"/>
  <c r="BQ980" i="7"/>
  <c r="BJ980" i="7"/>
  <c r="BC980" i="7"/>
  <c r="CL979" i="7"/>
  <c r="CC979" i="7"/>
  <c r="BT979" i="7"/>
  <c r="BK979" i="7"/>
  <c r="BB979" i="7"/>
  <c r="CJ978" i="7"/>
  <c r="CA978" i="7"/>
  <c r="BR978" i="7"/>
  <c r="BI978" i="7"/>
  <c r="CI977" i="7"/>
  <c r="BZ977" i="7"/>
  <c r="BQ977" i="7"/>
  <c r="BH977" i="7"/>
  <c r="CG976" i="7"/>
  <c r="BX976" i="7"/>
  <c r="BO976" i="7"/>
  <c r="BF976" i="7"/>
  <c r="CF975" i="7"/>
  <c r="BW975" i="7"/>
  <c r="BN975" i="7"/>
  <c r="BE975" i="7"/>
  <c r="CM974" i="7"/>
  <c r="CD974" i="7"/>
  <c r="BU974" i="7"/>
  <c r="BL974" i="7"/>
  <c r="BC974" i="7"/>
  <c r="CL973" i="7"/>
  <c r="CC973" i="7"/>
  <c r="BT973" i="7"/>
  <c r="BK973" i="7"/>
  <c r="BB973" i="7"/>
  <c r="CM972" i="7"/>
  <c r="CB974" i="7"/>
  <c r="BV974" i="7"/>
  <c r="BP974" i="7"/>
  <c r="BJ974" i="7"/>
  <c r="BD974" i="7"/>
  <c r="CK973" i="7"/>
  <c r="CE973" i="7"/>
  <c r="BY973" i="7"/>
  <c r="BS973" i="7"/>
  <c r="BM973" i="7"/>
  <c r="BG973" i="7"/>
  <c r="BA973" i="7"/>
  <c r="AN973" i="7"/>
  <c r="AP973" i="7" s="1"/>
  <c r="CH972" i="7"/>
  <c r="CB972" i="7"/>
  <c r="BV972" i="7"/>
  <c r="BP972" i="7"/>
  <c r="BJ972" i="7"/>
  <c r="BD972" i="7"/>
  <c r="CK971" i="7"/>
  <c r="CE971" i="7"/>
  <c r="BY971" i="7"/>
  <c r="BS971" i="7"/>
  <c r="BM971" i="7"/>
  <c r="BG971" i="7"/>
  <c r="BA971" i="7"/>
  <c r="CH961" i="7"/>
  <c r="BP961" i="7"/>
  <c r="CK960" i="7"/>
  <c r="BS960" i="7"/>
  <c r="BA960" i="7"/>
  <c r="AN971" i="7"/>
  <c r="AP971" i="7" s="1"/>
  <c r="CH970" i="7"/>
  <c r="CB970" i="7"/>
  <c r="BV970" i="7"/>
  <c r="BP970" i="7"/>
  <c r="BJ970" i="7"/>
  <c r="BD970" i="7"/>
  <c r="CK969" i="7"/>
  <c r="CE969" i="7"/>
  <c r="BY969" i="7"/>
  <c r="BS969" i="7"/>
  <c r="BM969" i="7"/>
  <c r="BG969" i="7"/>
  <c r="BA969" i="7"/>
  <c r="AN969" i="7"/>
  <c r="AP969" i="7" s="1"/>
  <c r="CH968" i="7"/>
  <c r="CB968" i="7"/>
  <c r="BV968" i="7"/>
  <c r="BP968" i="7"/>
  <c r="BJ968" i="7"/>
  <c r="BD968" i="7"/>
  <c r="CK967" i="7"/>
  <c r="CE967" i="7"/>
  <c r="BY967" i="7"/>
  <c r="BS967" i="7"/>
  <c r="BM967" i="7"/>
  <c r="BG967" i="7"/>
  <c r="BA967" i="7"/>
  <c r="AN967" i="7"/>
  <c r="AP967" i="7" s="1"/>
  <c r="CH966" i="7"/>
  <c r="CB966" i="7"/>
  <c r="BV966" i="7"/>
  <c r="BP966" i="7"/>
  <c r="BJ966" i="7"/>
  <c r="BD966" i="7"/>
  <c r="CK965" i="7"/>
  <c r="CE965" i="7"/>
  <c r="BY965" i="7"/>
  <c r="BS965" i="7"/>
  <c r="BM965" i="7"/>
  <c r="BG965" i="7"/>
  <c r="BA965" i="7"/>
  <c r="BL959" i="7"/>
  <c r="BF959" i="7"/>
  <c r="CM958" i="7"/>
  <c r="CG958" i="7"/>
  <c r="CA958" i="7"/>
  <c r="BU958" i="7"/>
  <c r="BO958" i="7"/>
  <c r="BI958" i="7"/>
  <c r="BC958" i="7"/>
  <c r="CK957" i="7"/>
  <c r="CE957" i="7"/>
  <c r="BY957" i="7"/>
  <c r="BS957" i="7"/>
  <c r="BM957" i="7"/>
  <c r="BG957" i="7"/>
  <c r="BA957" i="7"/>
  <c r="CK982" i="7"/>
  <c r="CE982" i="7"/>
  <c r="BY982" i="7"/>
  <c r="BS982" i="7"/>
  <c r="BM982" i="7"/>
  <c r="BG982" i="7"/>
  <c r="BA982" i="7"/>
  <c r="AN982" i="7"/>
  <c r="AP982" i="7" s="1"/>
  <c r="CH981" i="7"/>
  <c r="CB981" i="7"/>
  <c r="BV981" i="7"/>
  <c r="BP981" i="7"/>
  <c r="BJ981" i="7"/>
  <c r="BD981" i="7"/>
  <c r="CK980" i="7"/>
  <c r="CE980" i="7"/>
  <c r="BY980" i="7"/>
  <c r="BS980" i="7"/>
  <c r="CB967" i="7"/>
  <c r="BJ967" i="7"/>
  <c r="CE966" i="7"/>
  <c r="BM966" i="7"/>
  <c r="BA966" i="7"/>
  <c r="CB965" i="7"/>
  <c r="BJ965" i="7"/>
  <c r="CK964" i="7"/>
  <c r="BG964" i="7"/>
  <c r="CB963" i="7"/>
  <c r="BM980" i="7"/>
  <c r="BG980" i="7"/>
  <c r="BA980" i="7"/>
  <c r="AN980" i="7"/>
  <c r="AP980" i="7" s="1"/>
  <c r="CH979" i="7"/>
  <c r="CB979" i="7"/>
  <c r="BV979" i="7"/>
  <c r="BP979" i="7"/>
  <c r="BJ979" i="7"/>
  <c r="BD979" i="7"/>
  <c r="CK978" i="7"/>
  <c r="CE978" i="7"/>
  <c r="BY978" i="7"/>
  <c r="BS978" i="7"/>
  <c r="BM978" i="7"/>
  <c r="BG978" i="7"/>
  <c r="BA978" i="7"/>
  <c r="AN978" i="7"/>
  <c r="AP978" i="7" s="1"/>
  <c r="CH977" i="7"/>
  <c r="CB977" i="7"/>
  <c r="BV977" i="7"/>
  <c r="BP977" i="7"/>
  <c r="BJ977" i="7"/>
  <c r="BD977" i="7"/>
  <c r="CK976" i="7"/>
  <c r="CE976" i="7"/>
  <c r="BY976" i="7"/>
  <c r="BS976" i="7"/>
  <c r="BM976" i="7"/>
  <c r="BG976" i="7"/>
  <c r="BA976" i="7"/>
  <c r="AN976" i="7"/>
  <c r="AP976" i="7" s="1"/>
  <c r="CH975" i="7"/>
  <c r="CB975" i="7"/>
  <c r="BV975" i="7"/>
  <c r="BP975" i="7"/>
  <c r="BJ975" i="7"/>
  <c r="BD975" i="7"/>
  <c r="CK974" i="7"/>
  <c r="CE974" i="7"/>
  <c r="BY974" i="7"/>
  <c r="BS974" i="7"/>
  <c r="BM974" i="7"/>
  <c r="BG974" i="7"/>
  <c r="BA974" i="7"/>
  <c r="AN974" i="7"/>
  <c r="AP974" i="7" s="1"/>
  <c r="CH973" i="7"/>
  <c r="CB973" i="7"/>
  <c r="BV973" i="7"/>
  <c r="BP973" i="7"/>
  <c r="BJ973" i="7"/>
  <c r="BD973" i="7"/>
  <c r="CK972" i="7"/>
  <c r="CE972" i="7"/>
  <c r="BY972" i="7"/>
  <c r="BS972" i="7"/>
  <c r="BM972" i="7"/>
  <c r="BG972" i="7"/>
  <c r="BA972" i="7"/>
  <c r="AN972" i="7"/>
  <c r="AP972" i="7" s="1"/>
  <c r="CH971" i="7"/>
  <c r="CB971" i="7"/>
  <c r="BV971" i="7"/>
  <c r="BP971" i="7"/>
  <c r="BJ971" i="7"/>
  <c r="BD971" i="7"/>
  <c r="CK970" i="7"/>
  <c r="CE970" i="7"/>
  <c r="BY970" i="7"/>
  <c r="BS970" i="7"/>
  <c r="BM970" i="7"/>
  <c r="BG970" i="7"/>
  <c r="BA970" i="7"/>
  <c r="AN970" i="7"/>
  <c r="AP970" i="7" s="1"/>
  <c r="CH969" i="7"/>
  <c r="CB969" i="7"/>
  <c r="BV969" i="7"/>
  <c r="BP969" i="7"/>
  <c r="BJ969" i="7"/>
  <c r="BD969" i="7"/>
  <c r="CK968" i="7"/>
  <c r="CE968" i="7"/>
  <c r="BY968" i="7"/>
  <c r="BS968" i="7"/>
  <c r="BM968" i="7"/>
  <c r="BG968" i="7"/>
  <c r="AN968" i="7"/>
  <c r="AP968" i="7" s="1"/>
  <c r="CH967" i="7"/>
  <c r="BP967" i="7"/>
  <c r="CK966" i="7"/>
  <c r="BS966" i="7"/>
  <c r="BG966" i="7"/>
  <c r="CH965" i="7"/>
  <c r="BV965" i="7"/>
  <c r="BD965" i="7"/>
  <c r="BY964" i="7"/>
  <c r="BS964" i="7"/>
  <c r="BA964" i="7"/>
  <c r="CH963" i="7"/>
  <c r="BP963" i="7"/>
  <c r="BD963" i="7"/>
  <c r="CE962" i="7"/>
  <c r="BS962" i="7"/>
  <c r="BG962" i="7"/>
  <c r="AN962" i="7"/>
  <c r="AP962" i="7" s="1"/>
  <c r="BV961" i="7"/>
  <c r="BD961" i="7"/>
  <c r="BY960" i="7"/>
  <c r="BM960" i="7"/>
  <c r="AN960" i="7"/>
  <c r="BA968" i="7"/>
  <c r="BV967" i="7"/>
  <c r="BD967" i="7"/>
  <c r="BY966" i="7"/>
  <c r="AN966" i="7"/>
  <c r="AP966" i="7" s="1"/>
  <c r="BP965" i="7"/>
  <c r="CE964" i="7"/>
  <c r="BM964" i="7"/>
  <c r="AN964" i="7"/>
  <c r="AP964" i="7" s="1"/>
  <c r="BV963" i="7"/>
  <c r="BJ963" i="7"/>
  <c r="CK962" i="7"/>
  <c r="BY962" i="7"/>
  <c r="BM962" i="7"/>
  <c r="BA962" i="7"/>
  <c r="CB961" i="7"/>
  <c r="BJ961" i="7"/>
  <c r="CE960" i="7"/>
  <c r="BG960" i="7"/>
  <c r="CK958" i="7"/>
  <c r="CE958" i="7"/>
  <c r="BY958" i="7"/>
  <c r="BS958" i="7"/>
  <c r="BM958" i="7"/>
  <c r="BG958" i="7"/>
  <c r="BA958" i="7"/>
  <c r="AN958" i="7"/>
  <c r="AP958" i="7" s="1"/>
  <c r="CI957" i="7"/>
  <c r="CC957" i="7"/>
  <c r="BW957" i="7"/>
  <c r="BQ957" i="7"/>
  <c r="BK957" i="7"/>
  <c r="BE957" i="7"/>
  <c r="CJ972" i="7"/>
  <c r="CD972" i="7"/>
  <c r="BX972" i="7"/>
  <c r="BR972" i="7"/>
  <c r="BL972" i="7"/>
  <c r="BF972" i="7"/>
  <c r="CM971" i="7"/>
  <c r="CG971" i="7"/>
  <c r="CA971" i="7"/>
  <c r="BU971" i="7"/>
  <c r="BO971" i="7"/>
  <c r="BI971" i="7"/>
  <c r="BC971" i="7"/>
  <c r="AX1005" i="7"/>
  <c r="AX993" i="7"/>
  <c r="AX981" i="7"/>
  <c r="AX969" i="7"/>
  <c r="AX1010" i="7"/>
  <c r="AX998" i="7"/>
  <c r="AX986" i="7"/>
  <c r="AX974" i="7"/>
  <c r="CD1010" i="7"/>
  <c r="BW1010" i="7"/>
  <c r="BP1010" i="7"/>
  <c r="BI1010" i="7"/>
  <c r="BB1010" i="7"/>
  <c r="CI1009" i="7"/>
  <c r="CA1009" i="7"/>
  <c r="BT1009" i="7"/>
  <c r="BM1009" i="7"/>
  <c r="BF1009" i="7"/>
  <c r="CG1008" i="7"/>
  <c r="BZ1008" i="7"/>
  <c r="BR1008" i="7"/>
  <c r="BK1008" i="7"/>
  <c r="BD1008" i="7"/>
  <c r="CK1007" i="7"/>
  <c r="CD1007" i="7"/>
  <c r="BW1007" i="7"/>
  <c r="BO1007" i="7"/>
  <c r="BH1007" i="7"/>
  <c r="BA1007" i="7"/>
  <c r="AN1007" i="7"/>
  <c r="AP1007" i="7" s="1"/>
  <c r="CI1006" i="7"/>
  <c r="CB1006" i="7"/>
  <c r="BU1006" i="7"/>
  <c r="BN1006" i="7"/>
  <c r="BF1006" i="7"/>
  <c r="CM1005" i="7"/>
  <c r="CF1005" i="7"/>
  <c r="BY1005" i="7"/>
  <c r="BR1005" i="7"/>
  <c r="BK1005" i="7"/>
  <c r="BC1005" i="7"/>
  <c r="CL1004" i="7"/>
  <c r="CD1004" i="7"/>
  <c r="BW1004" i="7"/>
  <c r="BP1004" i="7"/>
  <c r="BI1004" i="7"/>
  <c r="BB1004" i="7"/>
  <c r="CI1003" i="7"/>
  <c r="CA1003" i="7"/>
  <c r="BT1003" i="7"/>
  <c r="BM1003" i="7"/>
  <c r="BF1003" i="7"/>
  <c r="CG1002" i="7"/>
  <c r="BZ1002" i="7"/>
  <c r="BR1002" i="7"/>
  <c r="BK1002" i="7"/>
  <c r="BD1002" i="7"/>
  <c r="CK1001" i="7"/>
  <c r="CD1001" i="7"/>
  <c r="BW1001" i="7"/>
  <c r="BO1001" i="7"/>
  <c r="BH1001" i="7"/>
  <c r="BA1001" i="7"/>
  <c r="AN1001" i="7"/>
  <c r="AP1001" i="7" s="1"/>
  <c r="CI1000" i="7"/>
  <c r="CB1000" i="7"/>
  <c r="BU1000" i="7"/>
  <c r="BN1000" i="7"/>
  <c r="BF1000" i="7"/>
  <c r="CM999" i="7"/>
  <c r="CF999" i="7"/>
  <c r="BY999" i="7"/>
  <c r="BR999" i="7"/>
  <c r="BI999" i="7"/>
  <c r="BA999" i="7"/>
  <c r="CL998" i="7"/>
  <c r="BZ998" i="7"/>
  <c r="BN998" i="7"/>
  <c r="BB998" i="7"/>
  <c r="CK997" i="7"/>
  <c r="BY997" i="7"/>
  <c r="BM997" i="7"/>
  <c r="BA997" i="7"/>
  <c r="BZ996" i="7"/>
  <c r="BH996" i="7"/>
  <c r="CC995" i="7"/>
  <c r="BK995" i="7"/>
  <c r="CF994" i="7"/>
  <c r="BN994" i="7"/>
  <c r="CI993" i="7"/>
  <c r="BQ993" i="7"/>
  <c r="CK1013" i="7"/>
  <c r="BL1000" i="7"/>
  <c r="BE1000" i="7"/>
  <c r="CL999" i="7"/>
  <c r="CE999" i="7"/>
  <c r="BX999" i="7"/>
  <c r="BQ999" i="7"/>
  <c r="BH999" i="7"/>
  <c r="CI998" i="7"/>
  <c r="BW998" i="7"/>
  <c r="BK998" i="7"/>
  <c r="CI997" i="7"/>
  <c r="BW997" i="7"/>
  <c r="BK997" i="7"/>
  <c r="BW996" i="7"/>
  <c r="BE996" i="7"/>
  <c r="BZ995" i="7"/>
  <c r="BH995" i="7"/>
  <c r="CC994" i="7"/>
  <c r="BK994" i="7"/>
  <c r="CF993" i="7"/>
  <c r="BN993" i="7"/>
  <c r="CJ1013" i="7"/>
  <c r="CD1013" i="7"/>
  <c r="BX1013" i="7"/>
  <c r="BR1013" i="7"/>
  <c r="BL1013" i="7"/>
  <c r="BF1013" i="7"/>
  <c r="CG1012" i="7"/>
  <c r="BZ1012" i="7"/>
  <c r="BR1012" i="7"/>
  <c r="BK1012" i="7"/>
  <c r="BD1012" i="7"/>
  <c r="CK1011" i="7"/>
  <c r="CD1011" i="7"/>
  <c r="BW1011" i="7"/>
  <c r="BO1011" i="7"/>
  <c r="BH1011" i="7"/>
  <c r="BA1011" i="7"/>
  <c r="AN1011" i="7"/>
  <c r="AP1011" i="7" s="1"/>
  <c r="CI1010" i="7"/>
  <c r="CB1010" i="7"/>
  <c r="BU1010" i="7"/>
  <c r="BN1010" i="7"/>
  <c r="BF1010" i="7"/>
  <c r="CM1009" i="7"/>
  <c r="CF1009" i="7"/>
  <c r="BY1009" i="7"/>
  <c r="BR1009" i="7"/>
  <c r="BK1009" i="7"/>
  <c r="BC1009" i="7"/>
  <c r="CL1008" i="7"/>
  <c r="CD1008" i="7"/>
  <c r="BW1008" i="7"/>
  <c r="BD996" i="7"/>
  <c r="CK995" i="7"/>
  <c r="CE995" i="7"/>
  <c r="BY995" i="7"/>
  <c r="BS995" i="7"/>
  <c r="BM995" i="7"/>
  <c r="BG995" i="7"/>
  <c r="BA995" i="7"/>
  <c r="AN995" i="7"/>
  <c r="AP995" i="7" s="1"/>
  <c r="CH994" i="7"/>
  <c r="CB994" i="7"/>
  <c r="BV994" i="7"/>
  <c r="BP994" i="7"/>
  <c r="BJ994" i="7"/>
  <c r="BD994" i="7"/>
  <c r="CK993" i="7"/>
  <c r="CE993" i="7"/>
  <c r="BY993" i="7"/>
  <c r="BS993" i="7"/>
  <c r="BM993" i="7"/>
  <c r="BG993" i="7"/>
  <c r="BA993" i="7"/>
  <c r="AN993" i="7"/>
  <c r="AP993" i="7" s="1"/>
  <c r="CH992" i="7"/>
  <c r="CB992" i="7"/>
  <c r="BV992" i="7"/>
  <c r="BP992" i="7"/>
  <c r="BJ992" i="7"/>
  <c r="BD992" i="7"/>
  <c r="CK991" i="7"/>
  <c r="CE991" i="7"/>
  <c r="BY991" i="7"/>
  <c r="BS991" i="7"/>
  <c r="BM991" i="7"/>
  <c r="BG991" i="7"/>
  <c r="BA991" i="7"/>
  <c r="AN991" i="7"/>
  <c r="AP991" i="7" s="1"/>
  <c r="CH990" i="7"/>
  <c r="CB990" i="7"/>
  <c r="BV990" i="7"/>
  <c r="BP990" i="7"/>
  <c r="BJ990" i="7"/>
  <c r="BD990" i="7"/>
  <c r="CK989" i="7"/>
  <c r="CE989" i="7"/>
  <c r="BY989" i="7"/>
  <c r="BS989" i="7"/>
  <c r="BM989" i="7"/>
  <c r="BG989" i="7"/>
  <c r="BA989" i="7"/>
  <c r="AN989" i="7"/>
  <c r="AP989" i="7" s="1"/>
  <c r="CH988" i="7"/>
  <c r="CB988" i="7"/>
  <c r="BV988" i="7"/>
  <c r="BP988" i="7"/>
  <c r="BJ988" i="7"/>
  <c r="BD988" i="7"/>
  <c r="CK987" i="7"/>
  <c r="CE987" i="7"/>
  <c r="BY987" i="7"/>
  <c r="BS987" i="7"/>
  <c r="BM987" i="7"/>
  <c r="BG987" i="7"/>
  <c r="BA987" i="7"/>
  <c r="AN987" i="7"/>
  <c r="AP987" i="7" s="1"/>
  <c r="CH986" i="7"/>
  <c r="CB986" i="7"/>
  <c r="BV986" i="7"/>
  <c r="BP986" i="7"/>
  <c r="BJ986" i="7"/>
  <c r="BD986" i="7"/>
  <c r="CK985" i="7"/>
  <c r="CE985" i="7"/>
  <c r="BY985" i="7"/>
  <c r="BS985" i="7"/>
  <c r="BM985" i="7"/>
  <c r="BG985" i="7"/>
  <c r="BA985" i="7"/>
  <c r="AN985" i="7"/>
  <c r="AP985" i="7" s="1"/>
  <c r="CH984" i="7"/>
  <c r="CB984" i="7"/>
  <c r="BV984" i="7"/>
  <c r="BP984" i="7"/>
  <c r="BJ984" i="7"/>
  <c r="BD984" i="7"/>
  <c r="CK983" i="7"/>
  <c r="CE983" i="7"/>
  <c r="BY983" i="7"/>
  <c r="BS983" i="7"/>
  <c r="BM983" i="7"/>
  <c r="BG983" i="7"/>
  <c r="BA983" i="7"/>
  <c r="AN983" i="7"/>
  <c r="AP983" i="7" s="1"/>
  <c r="CI982" i="7"/>
  <c r="CB982" i="7"/>
  <c r="BU982" i="7"/>
  <c r="BN982" i="7"/>
  <c r="BF982" i="7"/>
  <c r="CM981" i="7"/>
  <c r="CF981" i="7"/>
  <c r="BY981" i="7"/>
  <c r="BR981" i="7"/>
  <c r="BK981" i="7"/>
  <c r="BC981" i="7"/>
  <c r="CL980" i="7"/>
  <c r="CD980" i="7"/>
  <c r="BW980" i="7"/>
  <c r="BP980" i="7"/>
  <c r="BI980" i="7"/>
  <c r="BB980" i="7"/>
  <c r="CJ979" i="7"/>
  <c r="CA979" i="7"/>
  <c r="BR979" i="7"/>
  <c r="BI979" i="7"/>
  <c r="CI978" i="7"/>
  <c r="BZ978" i="7"/>
  <c r="BQ978" i="7"/>
  <c r="BH978" i="7"/>
  <c r="CG977" i="7"/>
  <c r="BX977" i="7"/>
  <c r="BO977" i="7"/>
  <c r="BF977" i="7"/>
  <c r="CF976" i="7"/>
  <c r="BW976" i="7"/>
  <c r="BN976" i="7"/>
  <c r="BE976" i="7"/>
  <c r="CM975" i="7"/>
  <c r="CD975" i="7"/>
  <c r="BU975" i="7"/>
  <c r="BL975" i="7"/>
  <c r="BC975" i="7"/>
  <c r="CL974" i="7"/>
  <c r="CC974" i="7"/>
  <c r="BT974" i="7"/>
  <c r="BK974" i="7"/>
  <c r="BB974" i="7"/>
  <c r="CJ973" i="7"/>
  <c r="BL969" i="7"/>
  <c r="CL968" i="7"/>
  <c r="BZ968" i="7"/>
  <c r="BN968" i="7"/>
  <c r="BB968" i="7"/>
  <c r="CJ967" i="7"/>
  <c r="BX967" i="7"/>
  <c r="BL967" i="7"/>
  <c r="CL966" i="7"/>
  <c r="BZ966" i="7"/>
  <c r="BN966" i="7"/>
  <c r="BB966" i="7"/>
  <c r="CJ965" i="7"/>
  <c r="BX965" i="7"/>
  <c r="BL965" i="7"/>
  <c r="CI964" i="7"/>
  <c r="BQ964" i="7"/>
  <c r="CL963" i="7"/>
  <c r="BT963" i="7"/>
  <c r="BB963" i="7"/>
  <c r="BW962" i="7"/>
  <c r="BE962" i="7"/>
  <c r="BZ961" i="7"/>
  <c r="BH961" i="7"/>
  <c r="CC960" i="7"/>
  <c r="BK960" i="7"/>
  <c r="CF959" i="7"/>
  <c r="BN959" i="7"/>
  <c r="CI958" i="7"/>
  <c r="BQ958" i="7"/>
  <c r="CM957" i="7"/>
  <c r="BU957" i="7"/>
  <c r="BC957" i="7"/>
  <c r="BL999" i="7"/>
  <c r="BF999" i="7"/>
  <c r="CM998" i="7"/>
  <c r="CG998" i="7"/>
  <c r="CA998" i="7"/>
  <c r="BU998" i="7"/>
  <c r="BO998" i="7"/>
  <c r="BI998" i="7"/>
  <c r="BC998" i="7"/>
  <c r="CJ997" i="7"/>
  <c r="CD997" i="7"/>
  <c r="BX997" i="7"/>
  <c r="BR997" i="7"/>
  <c r="BL997" i="7"/>
  <c r="BF997" i="7"/>
  <c r="CM996" i="7"/>
  <c r="CG996" i="7"/>
  <c r="CA996" i="7"/>
  <c r="BU996" i="7"/>
  <c r="BO996" i="7"/>
  <c r="BI996" i="7"/>
  <c r="CH998" i="7"/>
  <c r="BV998" i="7"/>
  <c r="CF997" i="7"/>
  <c r="BH997" i="7"/>
  <c r="BT996" i="7"/>
  <c r="BB996" i="7"/>
  <c r="BE995" i="7"/>
  <c r="BZ994" i="7"/>
  <c r="CC993" i="7"/>
  <c r="BK993" i="7"/>
  <c r="CI1013" i="7"/>
  <c r="CC1013" i="7"/>
  <c r="BQ1013" i="7"/>
  <c r="BK1013" i="7"/>
  <c r="CM1012" i="7"/>
  <c r="BX1012" i="7"/>
  <c r="BJ1012" i="7"/>
  <c r="BC1012" i="7"/>
  <c r="CC1011" i="7"/>
  <c r="BU1011" i="7"/>
  <c r="BG1011" i="7"/>
  <c r="CA1010" i="7"/>
  <c r="BT1010" i="7"/>
  <c r="BE1010" i="7"/>
  <c r="CE1009" i="7"/>
  <c r="BX1009" i="7"/>
  <c r="BI1009" i="7"/>
  <c r="CC1008" i="7"/>
  <c r="BV1008" i="7"/>
  <c r="BH1008" i="7"/>
  <c r="BZ1007" i="7"/>
  <c r="BL1007" i="7"/>
  <c r="BE1007" i="7"/>
  <c r="CF1006" i="7"/>
  <c r="BQ1006" i="7"/>
  <c r="BJ1006" i="7"/>
  <c r="CC1005" i="7"/>
  <c r="BU1005" i="7"/>
  <c r="BG1005" i="7"/>
  <c r="CA1004" i="7"/>
  <c r="BT1004" i="7"/>
  <c r="BE1004" i="7"/>
  <c r="CL1003" i="7"/>
  <c r="BX1003" i="7"/>
  <c r="BQ1003" i="7"/>
  <c r="BB1003" i="7"/>
  <c r="CC1002" i="7"/>
  <c r="BV1002" i="7"/>
  <c r="BH1002" i="7"/>
  <c r="BZ1001" i="7"/>
  <c r="BL1001" i="7"/>
  <c r="BE1001" i="7"/>
  <c r="CF1000" i="7"/>
  <c r="BI986" i="7"/>
  <c r="BC986" i="7"/>
  <c r="CJ985" i="7"/>
  <c r="CD985" i="7"/>
  <c r="BX985" i="7"/>
  <c r="BR985" i="7"/>
  <c r="BL985" i="7"/>
  <c r="BF985" i="7"/>
  <c r="CM984" i="7"/>
  <c r="CG984" i="7"/>
  <c r="CL992" i="7"/>
  <c r="CF992" i="7"/>
  <c r="BZ992" i="7"/>
  <c r="BT992" i="7"/>
  <c r="BN992" i="7"/>
  <c r="BH992" i="7"/>
  <c r="BB992" i="7"/>
  <c r="CI991" i="7"/>
  <c r="CC991" i="7"/>
  <c r="BW991" i="7"/>
  <c r="BQ991" i="7"/>
  <c r="BK991" i="7"/>
  <c r="BE991" i="7"/>
  <c r="CL990" i="7"/>
  <c r="CF990" i="7"/>
  <c r="BZ990" i="7"/>
  <c r="BT990" i="7"/>
  <c r="BN990" i="7"/>
  <c r="BH990" i="7"/>
  <c r="BB990" i="7"/>
  <c r="CI989" i="7"/>
  <c r="CC989" i="7"/>
  <c r="BW989" i="7"/>
  <c r="BQ989" i="7"/>
  <c r="BK989" i="7"/>
  <c r="BE989" i="7"/>
  <c r="CL988" i="7"/>
  <c r="CF988" i="7"/>
  <c r="BZ988" i="7"/>
  <c r="BT988" i="7"/>
  <c r="BN988" i="7"/>
  <c r="BH988" i="7"/>
  <c r="BB988" i="7"/>
  <c r="CI987" i="7"/>
  <c r="CC987" i="7"/>
  <c r="BW987" i="7"/>
  <c r="BQ987" i="7"/>
  <c r="BK987" i="7"/>
  <c r="BE987" i="7"/>
  <c r="CL986" i="7"/>
  <c r="CF986" i="7"/>
  <c r="BZ986" i="7"/>
  <c r="BT986" i="7"/>
  <c r="BN986" i="7"/>
  <c r="BH986" i="7"/>
  <c r="BB986" i="7"/>
  <c r="CI985" i="7"/>
  <c r="CC985" i="7"/>
  <c r="BW985" i="7"/>
  <c r="BQ985" i="7"/>
  <c r="BK985" i="7"/>
  <c r="BE985" i="7"/>
  <c r="CL984" i="7"/>
  <c r="CF984" i="7"/>
  <c r="BZ984" i="7"/>
  <c r="BT984" i="7"/>
  <c r="BN984" i="7"/>
  <c r="BH984" i="7"/>
  <c r="BB984" i="7"/>
  <c r="CI983" i="7"/>
  <c r="CC983" i="7"/>
  <c r="BW983" i="7"/>
  <c r="BQ983" i="7"/>
  <c r="BK983" i="7"/>
  <c r="BE983" i="7"/>
  <c r="CG982" i="7"/>
  <c r="BZ982" i="7"/>
  <c r="BR982" i="7"/>
  <c r="BK982" i="7"/>
  <c r="BD982" i="7"/>
  <c r="CK981" i="7"/>
  <c r="CD981" i="7"/>
  <c r="BW981" i="7"/>
  <c r="BO981" i="7"/>
  <c r="BH981" i="7"/>
  <c r="BA981" i="7"/>
  <c r="AN981" i="7"/>
  <c r="CI980" i="7"/>
  <c r="CB980" i="7"/>
  <c r="BU980" i="7"/>
  <c r="BN980" i="7"/>
  <c r="BF980" i="7"/>
  <c r="CG979" i="7"/>
  <c r="BX979" i="7"/>
  <c r="BO979" i="7"/>
  <c r="BF979" i="7"/>
  <c r="CF978" i="7"/>
  <c r="BW978" i="7"/>
  <c r="BN978" i="7"/>
  <c r="BE978" i="7"/>
  <c r="CM977" i="7"/>
  <c r="CD977" i="7"/>
  <c r="BU977" i="7"/>
  <c r="BL977" i="7"/>
  <c r="BC977" i="7"/>
  <c r="CL976" i="7"/>
  <c r="CC976" i="7"/>
  <c r="BT976" i="7"/>
  <c r="BK976" i="7"/>
  <c r="BB976" i="7"/>
  <c r="CJ975" i="7"/>
  <c r="CA975" i="7"/>
  <c r="BR975" i="7"/>
  <c r="BI975" i="7"/>
  <c r="CI974" i="7"/>
  <c r="BZ974" i="7"/>
  <c r="BQ974" i="7"/>
  <c r="BH974" i="7"/>
  <c r="CG973" i="7"/>
  <c r="BX973" i="7"/>
  <c r="BO973" i="7"/>
  <c r="BF973" i="7"/>
  <c r="CG972" i="7"/>
  <c r="BU972" i="7"/>
  <c r="BI972" i="7"/>
  <c r="CF971" i="7"/>
  <c r="BT971" i="7"/>
  <c r="BH971" i="7"/>
  <c r="CG970" i="7"/>
  <c r="BU970" i="7"/>
  <c r="BI970" i="7"/>
  <c r="CF969" i="7"/>
  <c r="BT969" i="7"/>
  <c r="BH969" i="7"/>
  <c r="CG968" i="7"/>
  <c r="BU968" i="7"/>
  <c r="BI968" i="7"/>
  <c r="CF967" i="7"/>
  <c r="BT967" i="7"/>
  <c r="BH967" i="7"/>
  <c r="CG966" i="7"/>
  <c r="BU966" i="7"/>
  <c r="BI966" i="7"/>
  <c r="CF965" i="7"/>
  <c r="BT965" i="7"/>
  <c r="BH965" i="7"/>
  <c r="CC964" i="7"/>
  <c r="BK964" i="7"/>
  <c r="CF963" i="7"/>
  <c r="BN963" i="7"/>
  <c r="CI962" i="7"/>
  <c r="BQ962" i="7"/>
  <c r="CL961" i="7"/>
  <c r="BT961" i="7"/>
  <c r="BB961" i="7"/>
  <c r="BW960" i="7"/>
  <c r="BE960" i="7"/>
  <c r="BZ959" i="7"/>
  <c r="BA1012" i="7"/>
  <c r="AN1012" i="7"/>
  <c r="AP1012" i="7" s="1"/>
  <c r="CH1011" i="7"/>
  <c r="CB1011" i="7"/>
  <c r="BV1011" i="7"/>
  <c r="BP1011" i="7"/>
  <c r="BJ1011" i="7"/>
  <c r="BD1011" i="7"/>
  <c r="CK1010" i="7"/>
  <c r="CE1010" i="7"/>
  <c r="BY1010" i="7"/>
  <c r="BS1010" i="7"/>
  <c r="BM1010" i="7"/>
  <c r="BG1010" i="7"/>
  <c r="BA1010" i="7"/>
  <c r="AN1010" i="7"/>
  <c r="AP1010" i="7" s="1"/>
  <c r="CH1009" i="7"/>
  <c r="CB1009" i="7"/>
  <c r="BV1009" i="7"/>
  <c r="BP1009" i="7"/>
  <c r="BJ1009" i="7"/>
  <c r="BD1009" i="7"/>
  <c r="CK1008" i="7"/>
  <c r="CE1008" i="7"/>
  <c r="BY1008" i="7"/>
  <c r="BS1008" i="7"/>
  <c r="BM1008" i="7"/>
  <c r="BG1008" i="7"/>
  <c r="BA1008" i="7"/>
  <c r="AN1008" i="7"/>
  <c r="AP1008" i="7" s="1"/>
  <c r="CH1007" i="7"/>
  <c r="CB1007" i="7"/>
  <c r="BV1007" i="7"/>
  <c r="BP1007" i="7"/>
  <c r="BJ1007" i="7"/>
  <c r="BD1007" i="7"/>
  <c r="CK1006" i="7"/>
  <c r="CE1006" i="7"/>
  <c r="BY1006" i="7"/>
  <c r="BS1006" i="7"/>
  <c r="BM1006" i="7"/>
  <c r="BG1006" i="7"/>
  <c r="BA1006" i="7"/>
  <c r="AN1006" i="7"/>
  <c r="AP1006" i="7" s="1"/>
  <c r="CH1005" i="7"/>
  <c r="CB1005" i="7"/>
  <c r="BV1005" i="7"/>
  <c r="BP1005" i="7"/>
  <c r="BJ1005" i="7"/>
  <c r="BD1005" i="7"/>
  <c r="CK1004" i="7"/>
  <c r="CE1004" i="7"/>
  <c r="BY1004" i="7"/>
  <c r="BS1004" i="7"/>
  <c r="BM1004" i="7"/>
  <c r="BG1004" i="7"/>
  <c r="BA1004" i="7"/>
  <c r="AN1004" i="7"/>
  <c r="AP1004" i="7" s="1"/>
  <c r="CH1003" i="7"/>
  <c r="CB1003" i="7"/>
  <c r="BV1003" i="7"/>
  <c r="BP1003" i="7"/>
  <c r="BJ1003" i="7"/>
  <c r="BD1003" i="7"/>
  <c r="CK1002" i="7"/>
  <c r="CE1002" i="7"/>
  <c r="BY1002" i="7"/>
  <c r="BS1002" i="7"/>
  <c r="BM1002" i="7"/>
  <c r="BG1002" i="7"/>
  <c r="BA1002" i="7"/>
  <c r="AN1002" i="7"/>
  <c r="AP1002" i="7" s="1"/>
  <c r="CH1001" i="7"/>
  <c r="CB1001" i="7"/>
  <c r="BV1001" i="7"/>
  <c r="BP1001" i="7"/>
  <c r="BJ1001" i="7"/>
  <c r="BD1001" i="7"/>
  <c r="CK1000" i="7"/>
  <c r="CE1000" i="7"/>
  <c r="BY1000" i="7"/>
  <c r="BS1000" i="7"/>
  <c r="BM1000" i="7"/>
  <c r="BG1000" i="7"/>
  <c r="BA1000" i="7"/>
  <c r="AN1000" i="7"/>
  <c r="AP1000" i="7" s="1"/>
  <c r="CH999" i="7"/>
  <c r="CB999" i="7"/>
  <c r="BV999" i="7"/>
  <c r="BP999" i="7"/>
  <c r="BJ999" i="7"/>
  <c r="BD999" i="7"/>
  <c r="CK998" i="7"/>
  <c r="CE998" i="7"/>
  <c r="BY998" i="7"/>
  <c r="BS998" i="7"/>
  <c r="BM998" i="7"/>
  <c r="CE992" i="7"/>
  <c r="BY992" i="7"/>
  <c r="BS992" i="7"/>
  <c r="BM992" i="7"/>
  <c r="BG992" i="7"/>
  <c r="BA992" i="7"/>
  <c r="AN992" i="7"/>
  <c r="AP992" i="7" s="1"/>
  <c r="CH991" i="7"/>
  <c r="CB991" i="7"/>
  <c r="BV991" i="7"/>
  <c r="BP991" i="7"/>
  <c r="BJ991" i="7"/>
  <c r="BD991" i="7"/>
  <c r="CK990" i="7"/>
  <c r="CE990" i="7"/>
  <c r="BY990" i="7"/>
  <c r="BS990" i="7"/>
  <c r="BM990" i="7"/>
  <c r="BG990" i="7"/>
  <c r="BA990" i="7"/>
  <c r="AN990" i="7"/>
  <c r="AP990" i="7" s="1"/>
  <c r="CH989" i="7"/>
  <c r="CB989" i="7"/>
  <c r="BV989" i="7"/>
  <c r="BP989" i="7"/>
  <c r="BJ989" i="7"/>
  <c r="BD989" i="7"/>
  <c r="CK988" i="7"/>
  <c r="CE988" i="7"/>
  <c r="BY988" i="7"/>
  <c r="BS988" i="7"/>
  <c r="BM988" i="7"/>
  <c r="BG988" i="7"/>
  <c r="BA988" i="7"/>
  <c r="AN988" i="7"/>
  <c r="AP988" i="7" s="1"/>
  <c r="CH987" i="7"/>
  <c r="CB987" i="7"/>
  <c r="BV987" i="7"/>
  <c r="BP987" i="7"/>
  <c r="BJ987" i="7"/>
  <c r="BD987" i="7"/>
  <c r="CK986" i="7"/>
  <c r="CE986" i="7"/>
  <c r="BY986" i="7"/>
  <c r="BS986" i="7"/>
  <c r="BM986" i="7"/>
  <c r="BG986" i="7"/>
  <c r="BA986" i="7"/>
  <c r="AN986" i="7"/>
  <c r="AP986" i="7" s="1"/>
  <c r="CH985" i="7"/>
  <c r="CB985" i="7"/>
  <c r="BV985" i="7"/>
  <c r="BP985" i="7"/>
  <c r="BJ985" i="7"/>
  <c r="BD985" i="7"/>
  <c r="CK984" i="7"/>
  <c r="CE984" i="7"/>
  <c r="BY984" i="7"/>
  <c r="BS984" i="7"/>
  <c r="BM984" i="7"/>
  <c r="BG984" i="7"/>
  <c r="BA984" i="7"/>
  <c r="AN984" i="7"/>
  <c r="AP984" i="7" s="1"/>
  <c r="CH983" i="7"/>
  <c r="CB983" i="7"/>
  <c r="BV983" i="7"/>
  <c r="BP983" i="7"/>
  <c r="BJ983" i="7"/>
  <c r="BD983" i="7"/>
  <c r="CM982" i="7"/>
  <c r="CF982" i="7"/>
  <c r="BX982" i="7"/>
  <c r="BQ982" i="7"/>
  <c r="BJ982" i="7"/>
  <c r="BC982" i="7"/>
  <c r="CJ981" i="7"/>
  <c r="CC981" i="7"/>
  <c r="BU981" i="7"/>
  <c r="BN981" i="7"/>
  <c r="BG981" i="7"/>
  <c r="CH980" i="7"/>
  <c r="CA980" i="7"/>
  <c r="BT980" i="7"/>
  <c r="BL980" i="7"/>
  <c r="BE980" i="7"/>
  <c r="CF979" i="7"/>
  <c r="BW979" i="7"/>
  <c r="BN979" i="7"/>
  <c r="BE979" i="7"/>
  <c r="CM978" i="7"/>
  <c r="CD978" i="7"/>
  <c r="BU978" i="7"/>
  <c r="BL978" i="7"/>
  <c r="BC978" i="7"/>
  <c r="CL977" i="7"/>
  <c r="CC977" i="7"/>
  <c r="BT977" i="7"/>
  <c r="BK977" i="7"/>
  <c r="BB977" i="7"/>
  <c r="CJ976" i="7"/>
  <c r="CA976" i="7"/>
  <c r="BR976" i="7"/>
  <c r="BI976" i="7"/>
  <c r="CI975" i="7"/>
  <c r="BZ975" i="7"/>
  <c r="BQ975" i="7"/>
  <c r="BH975" i="7"/>
  <c r="BL957" i="7"/>
  <c r="CJ998" i="7"/>
  <c r="CD998" i="7"/>
  <c r="BX998" i="7"/>
  <c r="BR998" i="7"/>
  <c r="BL998" i="7"/>
  <c r="BF998" i="7"/>
  <c r="CM997" i="7"/>
  <c r="CG997" i="7"/>
  <c r="CA997" i="7"/>
  <c r="BU997" i="7"/>
  <c r="BO997" i="7"/>
  <c r="BI997" i="7"/>
  <c r="BC997" i="7"/>
  <c r="CJ996" i="7"/>
  <c r="CD996" i="7"/>
  <c r="BX996" i="7"/>
  <c r="BR996" i="7"/>
  <c r="BL996" i="7"/>
  <c r="BF996" i="7"/>
  <c r="CM995" i="7"/>
  <c r="CG995" i="7"/>
  <c r="CA995" i="7"/>
  <c r="BU995" i="7"/>
  <c r="BO995" i="7"/>
  <c r="BI995" i="7"/>
  <c r="BC995" i="7"/>
  <c r="CJ994" i="7"/>
  <c r="CD994" i="7"/>
  <c r="BX994" i="7"/>
  <c r="BR994" i="7"/>
  <c r="BL994" i="7"/>
  <c r="BF994" i="7"/>
  <c r="CM993" i="7"/>
  <c r="CG993" i="7"/>
  <c r="CA993" i="7"/>
  <c r="BU993" i="7"/>
  <c r="BO993" i="7"/>
  <c r="BI993" i="7"/>
  <c r="BC993" i="7"/>
  <c r="CJ992" i="7"/>
  <c r="CD992" i="7"/>
  <c r="BX992" i="7"/>
  <c r="BR992" i="7"/>
  <c r="BL992" i="7"/>
  <c r="BF992" i="7"/>
  <c r="CM991" i="7"/>
  <c r="CG991" i="7"/>
  <c r="CA991" i="7"/>
  <c r="BU991" i="7"/>
  <c r="BO991" i="7"/>
  <c r="BI991" i="7"/>
  <c r="BC991" i="7"/>
  <c r="CJ990" i="7"/>
  <c r="CD990" i="7"/>
  <c r="BX990" i="7"/>
  <c r="BR990" i="7"/>
  <c r="BL990" i="7"/>
  <c r="BF990" i="7"/>
  <c r="CM989" i="7"/>
  <c r="CG989" i="7"/>
  <c r="CA989" i="7"/>
  <c r="BU989" i="7"/>
  <c r="BO989" i="7"/>
  <c r="BI989" i="7"/>
  <c r="BC989" i="7"/>
  <c r="CJ988" i="7"/>
  <c r="CD988" i="7"/>
  <c r="BX988" i="7"/>
  <c r="BR988" i="7"/>
  <c r="BL988" i="7"/>
  <c r="BF988" i="7"/>
  <c r="CM987" i="7"/>
  <c r="CG987" i="7"/>
  <c r="CA987" i="7"/>
  <c r="BU987" i="7"/>
  <c r="BO987" i="7"/>
  <c r="BI987" i="7"/>
  <c r="BC987" i="7"/>
  <c r="CJ986" i="7"/>
  <c r="CD986" i="7"/>
  <c r="BX986" i="7"/>
  <c r="BR986" i="7"/>
  <c r="BL986" i="7"/>
  <c r="BF986" i="7"/>
  <c r="CM985" i="7"/>
  <c r="CG985" i="7"/>
  <c r="CA985" i="7"/>
  <c r="BU985" i="7"/>
  <c r="BO985" i="7"/>
  <c r="BI985" i="7"/>
  <c r="BC985" i="7"/>
  <c r="CJ984" i="7"/>
  <c r="CD984" i="7"/>
  <c r="BX984" i="7"/>
  <c r="BR984" i="7"/>
  <c r="BL984" i="7"/>
  <c r="BF984" i="7"/>
  <c r="CM983" i="7"/>
  <c r="CG983" i="7"/>
  <c r="CA983" i="7"/>
  <c r="BU983" i="7"/>
  <c r="BO983" i="7"/>
  <c r="BI983" i="7"/>
  <c r="BC983" i="7"/>
  <c r="CL982" i="7"/>
  <c r="CD982" i="7"/>
  <c r="BW982" i="7"/>
  <c r="BP982" i="7"/>
  <c r="BI982" i="7"/>
  <c r="BB982" i="7"/>
  <c r="CI981" i="7"/>
  <c r="CA981" i="7"/>
  <c r="BT981" i="7"/>
  <c r="BM981" i="7"/>
  <c r="BF981" i="7"/>
  <c r="CG980" i="7"/>
  <c r="BZ980" i="7"/>
  <c r="BR980" i="7"/>
  <c r="BK980" i="7"/>
  <c r="BD980" i="7"/>
  <c r="CM979" i="7"/>
  <c r="CD979" i="7"/>
  <c r="BU979" i="7"/>
  <c r="BL979" i="7"/>
  <c r="BC979" i="7"/>
  <c r="CL978" i="7"/>
  <c r="CC978" i="7"/>
  <c r="BT978" i="7"/>
  <c r="BK978" i="7"/>
  <c r="BB978" i="7"/>
  <c r="CJ977" i="7"/>
  <c r="CA977" i="7"/>
  <c r="BR977" i="7"/>
  <c r="BI977" i="7"/>
  <c r="CI976" i="7"/>
  <c r="BZ976" i="7"/>
  <c r="BQ976" i="7"/>
  <c r="BH976" i="7"/>
  <c r="BE970" i="7"/>
  <c r="CC969" i="7"/>
  <c r="BQ969" i="7"/>
  <c r="BE969" i="7"/>
  <c r="CC968" i="7"/>
  <c r="BQ968" i="7"/>
  <c r="BE968" i="7"/>
  <c r="CC967" i="7"/>
  <c r="BQ967" i="7"/>
  <c r="BE967" i="7"/>
  <c r="CC966" i="7"/>
  <c r="BQ966" i="7"/>
  <c r="BE966" i="7"/>
  <c r="CC965" i="7"/>
  <c r="BQ965" i="7"/>
  <c r="BB965" i="7"/>
  <c r="BW964" i="7"/>
  <c r="BE964" i="7"/>
  <c r="BZ963" i="7"/>
  <c r="BH963" i="7"/>
  <c r="CC962" i="7"/>
  <c r="BK962" i="7"/>
  <c r="CF961" i="7"/>
  <c r="BN961" i="7"/>
  <c r="CI960" i="7"/>
  <c r="BQ960" i="7"/>
  <c r="CL959" i="7"/>
  <c r="BT959" i="7"/>
  <c r="BB959" i="7"/>
  <c r="BW958" i="7"/>
  <c r="BE958" i="7"/>
  <c r="CA957" i="7"/>
  <c r="BI957" i="7"/>
  <c r="CC992" i="7"/>
  <c r="BW992" i="7"/>
  <c r="BQ992" i="7"/>
  <c r="BK992" i="7"/>
  <c r="BE992" i="7"/>
  <c r="CL991" i="7"/>
  <c r="CF991" i="7"/>
  <c r="BZ991" i="7"/>
  <c r="BT991" i="7"/>
  <c r="BN991" i="7"/>
  <c r="BH991" i="7"/>
  <c r="BB991" i="7"/>
  <c r="CI990" i="7"/>
  <c r="CC990" i="7"/>
  <c r="BW990" i="7"/>
  <c r="BQ990" i="7"/>
  <c r="BK990" i="7"/>
  <c r="BE990" i="7"/>
  <c r="CL989" i="7"/>
  <c r="CF989" i="7"/>
  <c r="BZ989" i="7"/>
  <c r="BT989" i="7"/>
  <c r="BN989" i="7"/>
  <c r="BH989" i="7"/>
  <c r="BB989" i="7"/>
  <c r="CI988" i="7"/>
  <c r="CC988" i="7"/>
  <c r="BW988" i="7"/>
  <c r="BQ988" i="7"/>
  <c r="BK988" i="7"/>
  <c r="BE988" i="7"/>
  <c r="CL987" i="7"/>
  <c r="CF987" i="7"/>
  <c r="BZ987" i="7"/>
  <c r="BT987" i="7"/>
  <c r="BN987" i="7"/>
  <c r="BH987" i="7"/>
  <c r="BB987" i="7"/>
  <c r="CI986" i="7"/>
  <c r="CC986" i="7"/>
  <c r="BW986" i="7"/>
  <c r="BQ986" i="7"/>
  <c r="BK986" i="7"/>
  <c r="BE986" i="7"/>
  <c r="CL985" i="7"/>
  <c r="CF985" i="7"/>
  <c r="BZ985" i="7"/>
  <c r="BT985" i="7"/>
  <c r="BN985" i="7"/>
  <c r="BH985" i="7"/>
  <c r="BB985" i="7"/>
  <c r="CI984" i="7"/>
  <c r="CA972" i="7"/>
  <c r="BO972" i="7"/>
  <c r="BC972" i="7"/>
  <c r="CL971" i="7"/>
  <c r="BZ971" i="7"/>
  <c r="BN971" i="7"/>
  <c r="BB971" i="7"/>
  <c r="CM970" i="7"/>
  <c r="CA970" i="7"/>
  <c r="BO970" i="7"/>
  <c r="BC970" i="7"/>
  <c r="CL969" i="7"/>
  <c r="BZ969" i="7"/>
  <c r="BN969" i="7"/>
  <c r="BB969" i="7"/>
  <c r="CM968" i="7"/>
  <c r="CA968" i="7"/>
  <c r="BO968" i="7"/>
  <c r="BC968" i="7"/>
  <c r="CL967" i="7"/>
  <c r="BZ967" i="7"/>
  <c r="BN967" i="7"/>
  <c r="BB967" i="7"/>
  <c r="CM966" i="7"/>
  <c r="CA966" i="7"/>
  <c r="BO966" i="7"/>
  <c r="BC966" i="7"/>
  <c r="CL965" i="7"/>
  <c r="BZ965" i="7"/>
  <c r="BN965" i="7"/>
  <c r="CL964" i="7"/>
  <c r="BT964" i="7"/>
  <c r="BB964" i="7"/>
  <c r="BW963" i="7"/>
  <c r="BE963" i="7"/>
  <c r="BZ962" i="7"/>
  <c r="BH962" i="7"/>
  <c r="CC961" i="7"/>
  <c r="BK961" i="7"/>
  <c r="CF960" i="7"/>
  <c r="BN960" i="7"/>
  <c r="CI959" i="7"/>
  <c r="BQ959" i="7"/>
  <c r="CL958" i="7"/>
  <c r="BT958" i="7"/>
  <c r="BB958" i="7"/>
  <c r="BX957" i="7"/>
  <c r="BF957" i="7"/>
  <c r="CK979" i="7"/>
  <c r="CE979" i="7"/>
  <c r="BY979" i="7"/>
  <c r="BS979" i="7"/>
  <c r="BM979" i="7"/>
  <c r="BG979" i="7"/>
  <c r="BA979" i="7"/>
  <c r="AN979" i="7"/>
  <c r="AP979" i="7" s="1"/>
  <c r="CH978" i="7"/>
  <c r="CB978" i="7"/>
  <c r="BV978" i="7"/>
  <c r="BP978" i="7"/>
  <c r="BJ978" i="7"/>
  <c r="BD978" i="7"/>
  <c r="CK977" i="7"/>
  <c r="CE977" i="7"/>
  <c r="BY977" i="7"/>
  <c r="BS977" i="7"/>
  <c r="BM977" i="7"/>
  <c r="BG977" i="7"/>
  <c r="BA977" i="7"/>
  <c r="AN977" i="7"/>
  <c r="AP977" i="7" s="1"/>
  <c r="CH976" i="7"/>
  <c r="CB976" i="7"/>
  <c r="BV976" i="7"/>
  <c r="BP976" i="7"/>
  <c r="BJ976" i="7"/>
  <c r="BD976" i="7"/>
  <c r="CK975" i="7"/>
  <c r="CE975" i="7"/>
  <c r="BY975" i="7"/>
  <c r="BS975" i="7"/>
  <c r="BM975" i="7"/>
  <c r="BG975" i="7"/>
  <c r="BA975" i="7"/>
  <c r="AN975" i="7"/>
  <c r="AP975" i="7" s="1"/>
  <c r="CH974" i="7"/>
  <c r="AN965" i="7"/>
  <c r="AP965" i="7" s="1"/>
  <c r="CH964" i="7"/>
  <c r="CB964" i="7"/>
  <c r="BV964" i="7"/>
  <c r="BP964" i="7"/>
  <c r="BJ964" i="7"/>
  <c r="BD964" i="7"/>
  <c r="CK963" i="7"/>
  <c r="CE963" i="7"/>
  <c r="BY963" i="7"/>
  <c r="BS963" i="7"/>
  <c r="BM963" i="7"/>
  <c r="BG963" i="7"/>
  <c r="BA963" i="7"/>
  <c r="AN963" i="7"/>
  <c r="AP963" i="7" s="1"/>
  <c r="CH962" i="7"/>
  <c r="CB962" i="7"/>
  <c r="BV962" i="7"/>
  <c r="BP962" i="7"/>
  <c r="BJ962" i="7"/>
  <c r="BD962" i="7"/>
  <c r="CK961" i="7"/>
  <c r="CE961" i="7"/>
  <c r="BY961" i="7"/>
  <c r="BS961" i="7"/>
  <c r="BM961" i="7"/>
  <c r="BG961" i="7"/>
  <c r="BA961" i="7"/>
  <c r="AN961" i="7"/>
  <c r="AP961" i="7" s="1"/>
  <c r="CH960" i="7"/>
  <c r="CB960" i="7"/>
  <c r="BV960" i="7"/>
  <c r="BP960" i="7"/>
  <c r="BJ960" i="7"/>
  <c r="BD960" i="7"/>
  <c r="CK959" i="7"/>
  <c r="CE959" i="7"/>
  <c r="BY959" i="7"/>
  <c r="BS959" i="7"/>
  <c r="BM959" i="7"/>
  <c r="BG959" i="7"/>
  <c r="BA959" i="7"/>
  <c r="AN959" i="7"/>
  <c r="AP959" i="7" s="1"/>
  <c r="CH958" i="7"/>
  <c r="CB958" i="7"/>
  <c r="BV958" i="7"/>
  <c r="BP958" i="7"/>
  <c r="BJ958" i="7"/>
  <c r="BD958" i="7"/>
  <c r="CL957" i="7"/>
  <c r="CF957" i="7"/>
  <c r="BZ957" i="7"/>
  <c r="BT957" i="7"/>
  <c r="BN957" i="7"/>
  <c r="BH957" i="7"/>
  <c r="BB957" i="7"/>
  <c r="AN957" i="7"/>
  <c r="AP957" i="7" s="1"/>
  <c r="BF965" i="7"/>
  <c r="CM964" i="7"/>
  <c r="CG964" i="7"/>
  <c r="CA964" i="7"/>
  <c r="BU964" i="7"/>
  <c r="BO964" i="7"/>
  <c r="BI964" i="7"/>
  <c r="BC964" i="7"/>
  <c r="CJ963" i="7"/>
  <c r="CD963" i="7"/>
  <c r="BX963" i="7"/>
  <c r="BR963" i="7"/>
  <c r="BL963" i="7"/>
  <c r="BF963" i="7"/>
  <c r="CM962" i="7"/>
  <c r="CG962" i="7"/>
  <c r="CA962" i="7"/>
  <c r="BU962" i="7"/>
  <c r="BO962" i="7"/>
  <c r="BI962" i="7"/>
  <c r="BC962" i="7"/>
  <c r="CJ961" i="7"/>
  <c r="CD961" i="7"/>
  <c r="BX961" i="7"/>
  <c r="BR961" i="7"/>
  <c r="BL961" i="7"/>
  <c r="BF961" i="7"/>
  <c r="CM960" i="7"/>
  <c r="CG960" i="7"/>
  <c r="CA960" i="7"/>
  <c r="BU960" i="7"/>
  <c r="BO960" i="7"/>
  <c r="BI960" i="7"/>
  <c r="BC960" i="7"/>
  <c r="CJ959" i="7"/>
  <c r="CD959" i="7"/>
  <c r="BX959" i="7"/>
  <c r="BR959" i="7"/>
  <c r="CJ970" i="7"/>
  <c r="CD970" i="7"/>
  <c r="BX970" i="7"/>
  <c r="BR970" i="7"/>
  <c r="BL970" i="7"/>
  <c r="BF970" i="7"/>
  <c r="CM969" i="7"/>
  <c r="CG969" i="7"/>
  <c r="CA969" i="7"/>
  <c r="BU969" i="7"/>
  <c r="BO969" i="7"/>
  <c r="BI969" i="7"/>
  <c r="BC969" i="7"/>
  <c r="CJ968" i="7"/>
  <c r="CD968" i="7"/>
  <c r="BX968" i="7"/>
  <c r="BR968" i="7"/>
  <c r="BL968" i="7"/>
  <c r="BF968" i="7"/>
  <c r="CM967" i="7"/>
  <c r="CG967" i="7"/>
  <c r="CA967" i="7"/>
  <c r="BU967" i="7"/>
  <c r="BO967" i="7"/>
  <c r="BI967" i="7"/>
  <c r="BC967" i="7"/>
  <c r="CJ966" i="7"/>
  <c r="CD966" i="7"/>
  <c r="BX966" i="7"/>
  <c r="BR966" i="7"/>
  <c r="BL966" i="7"/>
  <c r="BF966" i="7"/>
  <c r="CM965" i="7"/>
  <c r="CG965" i="7"/>
  <c r="CA965" i="7"/>
  <c r="BU965" i="7"/>
  <c r="BO965" i="7"/>
  <c r="BI965" i="7"/>
  <c r="BC965" i="7"/>
  <c r="CJ964" i="7"/>
  <c r="CD964" i="7"/>
  <c r="BX964" i="7"/>
  <c r="BR964" i="7"/>
  <c r="BL964" i="7"/>
  <c r="BF964" i="7"/>
  <c r="CM963" i="7"/>
  <c r="CG963" i="7"/>
  <c r="CA963" i="7"/>
  <c r="BU963" i="7"/>
  <c r="BO963" i="7"/>
  <c r="BI963" i="7"/>
  <c r="BC963" i="7"/>
  <c r="CJ962" i="7"/>
  <c r="CD962" i="7"/>
  <c r="BX962" i="7"/>
  <c r="BR962" i="7"/>
  <c r="BL962" i="7"/>
  <c r="BF962" i="7"/>
  <c r="CM961" i="7"/>
  <c r="CG961" i="7"/>
  <c r="CA961" i="7"/>
  <c r="BU961" i="7"/>
  <c r="BO961" i="7"/>
  <c r="BI961" i="7"/>
  <c r="BC961" i="7"/>
  <c r="CJ960" i="7"/>
  <c r="CD960" i="7"/>
  <c r="BX960" i="7"/>
  <c r="BR960" i="7"/>
  <c r="BL960" i="7"/>
  <c r="BF960" i="7"/>
  <c r="CM959" i="7"/>
  <c r="CG959" i="7"/>
  <c r="CA959" i="7"/>
  <c r="BU959" i="7"/>
  <c r="BO959" i="7"/>
  <c r="BI959" i="7"/>
  <c r="BC959" i="7"/>
  <c r="CJ958" i="7"/>
  <c r="CD958" i="7"/>
  <c r="BX958" i="7"/>
  <c r="BR958" i="7"/>
  <c r="BL958" i="7"/>
  <c r="BF958" i="7"/>
  <c r="CH957" i="7"/>
  <c r="CB957" i="7"/>
  <c r="BV957" i="7"/>
  <c r="BP957" i="7"/>
  <c r="BJ957" i="7"/>
  <c r="BD957" i="7"/>
  <c r="AX1011" i="7"/>
  <c r="AX999" i="7"/>
  <c r="AX987" i="7"/>
  <c r="AX975" i="7"/>
  <c r="AX963" i="7"/>
  <c r="AX1004" i="7"/>
  <c r="AX992" i="7"/>
  <c r="AX980" i="7"/>
  <c r="AX962" i="7"/>
  <c r="AX1009" i="7"/>
  <c r="AX1003" i="7"/>
  <c r="AX997" i="7"/>
  <c r="AX991" i="7"/>
  <c r="AX985" i="7"/>
  <c r="AX979" i="7"/>
  <c r="AX973" i="7"/>
  <c r="AX967" i="7"/>
  <c r="AX961" i="7"/>
  <c r="D628" i="7"/>
  <c r="D621" i="7"/>
  <c r="D684" i="7"/>
  <c r="DO46" i="18"/>
  <c r="DM54" i="18"/>
  <c r="DO54" i="18" s="1"/>
  <c r="CR607" i="18"/>
  <c r="CR608" i="18"/>
  <c r="CR609" i="18" s="1"/>
  <c r="B658" i="18" s="1"/>
  <c r="DA575" i="18"/>
  <c r="DA573" i="18"/>
  <c r="AP512" i="18"/>
  <c r="AU40" i="7"/>
  <c r="B102" i="7" s="1"/>
  <c r="AN41" i="7"/>
  <c r="AP41" i="7" s="1"/>
  <c r="AN47" i="7"/>
  <c r="AP47" i="7" s="1"/>
  <c r="AN53" i="7"/>
  <c r="AP53" i="7" s="1"/>
  <c r="AN59" i="7"/>
  <c r="AP59" i="7" s="1"/>
  <c r="AN65" i="7"/>
  <c r="AP65" i="7" s="1"/>
  <c r="AN71" i="7"/>
  <c r="AP71" i="7" s="1"/>
  <c r="AN77" i="7"/>
  <c r="AP77" i="7" s="1"/>
  <c r="AN83" i="7"/>
  <c r="AP83" i="7" s="1"/>
  <c r="AN89" i="7"/>
  <c r="AP89" i="7" s="1"/>
  <c r="AN95" i="7"/>
  <c r="AN40" i="7"/>
  <c r="AX40" i="7"/>
  <c r="AN46" i="7"/>
  <c r="AP46" i="7" s="1"/>
  <c r="AN52" i="7"/>
  <c r="AP52" i="7" s="1"/>
  <c r="AN58" i="7"/>
  <c r="AP58" i="7" s="1"/>
  <c r="AN64" i="7"/>
  <c r="AP64" i="7" s="1"/>
  <c r="AN70" i="7"/>
  <c r="AP70" i="7" s="1"/>
  <c r="AN76" i="7"/>
  <c r="AP76" i="7" s="1"/>
  <c r="AN82" i="7"/>
  <c r="AP82" i="7" s="1"/>
  <c r="AN88" i="7"/>
  <c r="AP88" i="7" s="1"/>
  <c r="AN94" i="7"/>
  <c r="AP94" i="7" s="1"/>
  <c r="AH33" i="7"/>
  <c r="AN45" i="7"/>
  <c r="AP45" i="7" s="1"/>
  <c r="AN51" i="7"/>
  <c r="AP51" i="7" s="1"/>
  <c r="AN57" i="7"/>
  <c r="AP57" i="7" s="1"/>
  <c r="AN63" i="7"/>
  <c r="AP63" i="7" s="1"/>
  <c r="AN69" i="7"/>
  <c r="AP69" i="7" s="1"/>
  <c r="AN75" i="7"/>
  <c r="AP75" i="7" s="1"/>
  <c r="AN81" i="7"/>
  <c r="AP81" i="7" s="1"/>
  <c r="AN87" i="7"/>
  <c r="AP87" i="7" s="1"/>
  <c r="AN93" i="7"/>
  <c r="AP93" i="7" s="1"/>
  <c r="AN44" i="7"/>
  <c r="AP44" i="7" s="1"/>
  <c r="AN50" i="7"/>
  <c r="AP50" i="7" s="1"/>
  <c r="AN56" i="7"/>
  <c r="AP56" i="7" s="1"/>
  <c r="AN62" i="7"/>
  <c r="AP62" i="7" s="1"/>
  <c r="AN68" i="7"/>
  <c r="AP68" i="7" s="1"/>
  <c r="AN74" i="7"/>
  <c r="AP74" i="7" s="1"/>
  <c r="AN80" i="7"/>
  <c r="AP80" i="7" s="1"/>
  <c r="AN86" i="7"/>
  <c r="AP86" i="7" s="1"/>
  <c r="AN92" i="7"/>
  <c r="AP92" i="7" s="1"/>
  <c r="AN43" i="7"/>
  <c r="AP43" i="7" s="1"/>
  <c r="AN49" i="7"/>
  <c r="AP49" i="7" s="1"/>
  <c r="AN55" i="7"/>
  <c r="AP55" i="7" s="1"/>
  <c r="AN61" i="7"/>
  <c r="AP61" i="7" s="1"/>
  <c r="AN67" i="7"/>
  <c r="AP67" i="7" s="1"/>
  <c r="AN73" i="7"/>
  <c r="AP73" i="7" s="1"/>
  <c r="AN79" i="7"/>
  <c r="AP79" i="7" s="1"/>
  <c r="AN85" i="7"/>
  <c r="AP85" i="7" s="1"/>
  <c r="AN91" i="7"/>
  <c r="AP91" i="7" s="1"/>
  <c r="AN96" i="7"/>
  <c r="AN66" i="7"/>
  <c r="AP66" i="7" s="1"/>
  <c r="AU120" i="7"/>
  <c r="AN72" i="7"/>
  <c r="AP72" i="7" s="1"/>
  <c r="AU118" i="7"/>
  <c r="AN42" i="7"/>
  <c r="AP42" i="7" s="1"/>
  <c r="AN78" i="7"/>
  <c r="AP78" i="7" s="1"/>
  <c r="AU117" i="7"/>
  <c r="AN48" i="7"/>
  <c r="AP48" i="7" s="1"/>
  <c r="AN84" i="7"/>
  <c r="AP84" i="7" s="1"/>
  <c r="AN54" i="7"/>
  <c r="AP54" i="7" s="1"/>
  <c r="AN90" i="7"/>
  <c r="AP90" i="7" s="1"/>
  <c r="AN60" i="7"/>
  <c r="AP60" i="7" s="1"/>
  <c r="AU121" i="7"/>
  <c r="AU119" i="7"/>
  <c r="AU124" i="7"/>
  <c r="AU123" i="7"/>
  <c r="AU122" i="7"/>
  <c r="AU127" i="7"/>
  <c r="AU126" i="7"/>
  <c r="AU129" i="7"/>
  <c r="AU128" i="7"/>
  <c r="AU125" i="7"/>
  <c r="AU133" i="7"/>
  <c r="AU130" i="7"/>
  <c r="AU132" i="7"/>
  <c r="AU131" i="7"/>
  <c r="AU136" i="7"/>
  <c r="AU142" i="7"/>
  <c r="AU135" i="7"/>
  <c r="AU134" i="7"/>
  <c r="AU140" i="7"/>
  <c r="AU139" i="7"/>
  <c r="AU138" i="7"/>
  <c r="AU137" i="7"/>
  <c r="AU147" i="7"/>
  <c r="AU146" i="7"/>
  <c r="AU145" i="7"/>
  <c r="AU144" i="7"/>
  <c r="AU143" i="7"/>
  <c r="AU141" i="7"/>
  <c r="AU148" i="7"/>
  <c r="AU150" i="7"/>
  <c r="AU156" i="7"/>
  <c r="AU155" i="7"/>
  <c r="AU154" i="7"/>
  <c r="AU153" i="7"/>
  <c r="AU149" i="7"/>
  <c r="AU152" i="7"/>
  <c r="AU151" i="7"/>
  <c r="AU161" i="7"/>
  <c r="AU160" i="7"/>
  <c r="AU159" i="7"/>
  <c r="AU158" i="7"/>
  <c r="AU164" i="7"/>
  <c r="AU157" i="7"/>
  <c r="AU162" i="7"/>
  <c r="AU168" i="7"/>
  <c r="AU167" i="7"/>
  <c r="AU172" i="7"/>
  <c r="AU166" i="7"/>
  <c r="AU163" i="7"/>
  <c r="AU165" i="7"/>
  <c r="AU171" i="7"/>
  <c r="AU170" i="7"/>
  <c r="AU169" i="7"/>
  <c r="AX424" i="7"/>
  <c r="AN424" i="7"/>
  <c r="AN426" i="7"/>
  <c r="AP426" i="7" s="1"/>
  <c r="AN428" i="7"/>
  <c r="AP428" i="7" s="1"/>
  <c r="AN430" i="7"/>
  <c r="AP430" i="7" s="1"/>
  <c r="AN432" i="7"/>
  <c r="AP432" i="7" s="1"/>
  <c r="AN434" i="7"/>
  <c r="AP434" i="7" s="1"/>
  <c r="AN436" i="7"/>
  <c r="AP436" i="7" s="1"/>
  <c r="AN438" i="7"/>
  <c r="AP438" i="7" s="1"/>
  <c r="AN440" i="7"/>
  <c r="AP440" i="7" s="1"/>
  <c r="AN442" i="7"/>
  <c r="AP442" i="7" s="1"/>
  <c r="AN444" i="7"/>
  <c r="AP444" i="7" s="1"/>
  <c r="AN446" i="7"/>
  <c r="AP446" i="7" s="1"/>
  <c r="AN448" i="7"/>
  <c r="AP448" i="7" s="1"/>
  <c r="AN450" i="7"/>
  <c r="AP450" i="7" s="1"/>
  <c r="AN452" i="7"/>
  <c r="AP452" i="7" s="1"/>
  <c r="AN454" i="7"/>
  <c r="AP454" i="7" s="1"/>
  <c r="AN456" i="7"/>
  <c r="AP456" i="7" s="1"/>
  <c r="AN458" i="7"/>
  <c r="AP458" i="7" s="1"/>
  <c r="AN460" i="7"/>
  <c r="AP460" i="7" s="1"/>
  <c r="AN462" i="7"/>
  <c r="AP462" i="7" s="1"/>
  <c r="AN464" i="7"/>
  <c r="AP464" i="7" s="1"/>
  <c r="AN466" i="7"/>
  <c r="AP466" i="7" s="1"/>
  <c r="AN468" i="7"/>
  <c r="AP468" i="7" s="1"/>
  <c r="AN470" i="7"/>
  <c r="AP470" i="7" s="1"/>
  <c r="AN472" i="7"/>
  <c r="AP472" i="7" s="1"/>
  <c r="AN474" i="7"/>
  <c r="AP474" i="7" s="1"/>
  <c r="AN476" i="7"/>
  <c r="AP476" i="7" s="1"/>
  <c r="AN478" i="7"/>
  <c r="AP478" i="7" s="1"/>
  <c r="AU505" i="7"/>
  <c r="AU424" i="7"/>
  <c r="B489" i="7" s="1"/>
  <c r="AN425" i="7"/>
  <c r="AP425" i="7" s="1"/>
  <c r="AN427" i="7"/>
  <c r="AP427" i="7" s="1"/>
  <c r="AN429" i="7"/>
  <c r="AP429" i="7" s="1"/>
  <c r="AN431" i="7"/>
  <c r="AP431" i="7" s="1"/>
  <c r="AN433" i="7"/>
  <c r="AP433" i="7" s="1"/>
  <c r="AN435" i="7"/>
  <c r="AP435" i="7" s="1"/>
  <c r="AN437" i="7"/>
  <c r="AP437" i="7" s="1"/>
  <c r="AN439" i="7"/>
  <c r="AP439" i="7" s="1"/>
  <c r="AN441" i="7"/>
  <c r="AP441" i="7" s="1"/>
  <c r="AN443" i="7"/>
  <c r="AP443" i="7" s="1"/>
  <c r="AN445" i="7"/>
  <c r="AP445" i="7" s="1"/>
  <c r="AN447" i="7"/>
  <c r="AP447" i="7" s="1"/>
  <c r="AN449" i="7"/>
  <c r="AP449" i="7" s="1"/>
  <c r="AN451" i="7"/>
  <c r="AP451" i="7" s="1"/>
  <c r="AN453" i="7"/>
  <c r="AP453" i="7" s="1"/>
  <c r="AN455" i="7"/>
  <c r="AP455" i="7" s="1"/>
  <c r="AN457" i="7"/>
  <c r="AP457" i="7" s="1"/>
  <c r="AN459" i="7"/>
  <c r="AP459" i="7" s="1"/>
  <c r="AN461" i="7"/>
  <c r="AP461" i="7" s="1"/>
  <c r="AN463" i="7"/>
  <c r="AP463" i="7" s="1"/>
  <c r="AN465" i="7"/>
  <c r="AP465" i="7" s="1"/>
  <c r="AN467" i="7"/>
  <c r="AP467" i="7" s="1"/>
  <c r="AN469" i="7"/>
  <c r="AP469" i="7" s="1"/>
  <c r="AN471" i="7"/>
  <c r="AP471" i="7" s="1"/>
  <c r="AN473" i="7"/>
  <c r="AP473" i="7" s="1"/>
  <c r="AN475" i="7"/>
  <c r="AP475" i="7" s="1"/>
  <c r="AN477" i="7"/>
  <c r="AP477" i="7" s="1"/>
  <c r="AN479" i="7"/>
  <c r="AP479" i="7" s="1"/>
  <c r="AX480" i="7"/>
  <c r="AU504" i="7"/>
  <c r="AU507" i="7"/>
  <c r="AU510" i="7"/>
  <c r="AU512" i="7"/>
  <c r="AU513" i="7"/>
  <c r="AU520" i="7"/>
  <c r="AU506" i="7"/>
  <c r="AU519" i="7"/>
  <c r="AU524" i="7"/>
  <c r="AU527" i="7"/>
  <c r="AU523" i="7"/>
  <c r="AU503" i="7"/>
  <c r="AU508" i="7"/>
  <c r="AU517" i="7"/>
  <c r="AU518" i="7"/>
  <c r="AU522" i="7"/>
  <c r="AU529" i="7"/>
  <c r="AU532" i="7"/>
  <c r="AU535" i="7"/>
  <c r="AN480" i="7"/>
  <c r="AU511" i="7"/>
  <c r="AU516" i="7"/>
  <c r="AU526" i="7"/>
  <c r="AU509" i="7"/>
  <c r="AU514" i="7"/>
  <c r="AU515" i="7"/>
  <c r="AU521" i="7"/>
  <c r="AU525" i="7"/>
  <c r="AU528" i="7"/>
  <c r="AU531" i="7"/>
  <c r="AU533" i="7"/>
  <c r="AZ739" i="7"/>
  <c r="BL739" i="7"/>
  <c r="AU538" i="7"/>
  <c r="AU541" i="7"/>
  <c r="AU544" i="7"/>
  <c r="AU547" i="7"/>
  <c r="AU550" i="7"/>
  <c r="AU553" i="7"/>
  <c r="AU556" i="7"/>
  <c r="BB739" i="7"/>
  <c r="BN739" i="7"/>
  <c r="AU530" i="7"/>
  <c r="AU534" i="7"/>
  <c r="AU536" i="7"/>
  <c r="AU558" i="7"/>
  <c r="BD739" i="7"/>
  <c r="AU540" i="7"/>
  <c r="AU543" i="7"/>
  <c r="AU546" i="7"/>
  <c r="AU549" i="7"/>
  <c r="AU552" i="7"/>
  <c r="AU555" i="7"/>
  <c r="BF739" i="7"/>
  <c r="BH739" i="7"/>
  <c r="AU537" i="7"/>
  <c r="AU539" i="7"/>
  <c r="AU542" i="7"/>
  <c r="AU545" i="7"/>
  <c r="AU548" i="7"/>
  <c r="AU551" i="7"/>
  <c r="AU554" i="7"/>
  <c r="AU557" i="7"/>
  <c r="BJ739" i="7"/>
  <c r="AU1013" i="7"/>
  <c r="DQ1013" i="7" s="1"/>
  <c r="AN925" i="7"/>
  <c r="AP925" i="7" s="1"/>
  <c r="AN911" i="7"/>
  <c r="AP911" i="7" s="1"/>
  <c r="AN897" i="7"/>
  <c r="AP897" i="7" s="1"/>
  <c r="AN883" i="7"/>
  <c r="AP883" i="7" s="1"/>
  <c r="AN932" i="7"/>
  <c r="AP932" i="7" s="1"/>
  <c r="AN916" i="7"/>
  <c r="AP916" i="7" s="1"/>
  <c r="AN902" i="7"/>
  <c r="AP902" i="7" s="1"/>
  <c r="AN888" i="7"/>
  <c r="AP888" i="7" s="1"/>
  <c r="AN931" i="7"/>
  <c r="AP931" i="7" s="1"/>
  <c r="AN917" i="7"/>
  <c r="AP917" i="7" s="1"/>
  <c r="AN901" i="7"/>
  <c r="AP901" i="7" s="1"/>
  <c r="AN887" i="7"/>
  <c r="AP887" i="7" s="1"/>
  <c r="AX935" i="7"/>
  <c r="AN922" i="7"/>
  <c r="AP922" i="7" s="1"/>
  <c r="AN908" i="7"/>
  <c r="AP908" i="7" s="1"/>
  <c r="AN892" i="7"/>
  <c r="AP892" i="7" s="1"/>
  <c r="AU879" i="7"/>
  <c r="B944" i="7" s="1"/>
  <c r="AU965" i="7"/>
  <c r="AU986" i="7"/>
  <c r="AU1007" i="7"/>
  <c r="AU996" i="7"/>
  <c r="AU976" i="7"/>
  <c r="AU972" i="7"/>
  <c r="AU967" i="7"/>
  <c r="AN929" i="7"/>
  <c r="AP929" i="7" s="1"/>
  <c r="AN913" i="7"/>
  <c r="AP913" i="7" s="1"/>
  <c r="AN899" i="7"/>
  <c r="AP899" i="7" s="1"/>
  <c r="AN885" i="7"/>
  <c r="AP885" i="7" s="1"/>
  <c r="AN934" i="7"/>
  <c r="AP934" i="7" s="1"/>
  <c r="AN920" i="7"/>
  <c r="AP920" i="7" s="1"/>
  <c r="AN904" i="7"/>
  <c r="AP904" i="7" s="1"/>
  <c r="AN890" i="7"/>
  <c r="AP890" i="7" s="1"/>
  <c r="AU968" i="7"/>
  <c r="AU989" i="7"/>
  <c r="AU960" i="7"/>
  <c r="AU1005" i="7"/>
  <c r="AU982" i="7"/>
  <c r="AU987" i="7"/>
  <c r="AU988" i="7"/>
  <c r="AU971" i="7"/>
  <c r="AU995" i="7"/>
  <c r="AU963" i="7"/>
  <c r="AU1008" i="7"/>
  <c r="AU985" i="7"/>
  <c r="AU990" i="7"/>
  <c r="AU991" i="7"/>
  <c r="AN914" i="7"/>
  <c r="AP914" i="7" s="1"/>
  <c r="AU994" i="7"/>
  <c r="AN923" i="7"/>
  <c r="AP923" i="7" s="1"/>
  <c r="AN909" i="7"/>
  <c r="AP909" i="7" s="1"/>
  <c r="AN895" i="7"/>
  <c r="AP895" i="7" s="1"/>
  <c r="AN881" i="7"/>
  <c r="AP881" i="7" s="1"/>
  <c r="AN928" i="7"/>
  <c r="AP928" i="7" s="1"/>
  <c r="AN900" i="7"/>
  <c r="AP900" i="7" s="1"/>
  <c r="AN886" i="7"/>
  <c r="AP886" i="7" s="1"/>
  <c r="AU981" i="7"/>
  <c r="AU977" i="7"/>
  <c r="AU998" i="7"/>
  <c r="AU966" i="7"/>
  <c r="AU1011" i="7"/>
  <c r="AU1000" i="7"/>
  <c r="AU999" i="7"/>
  <c r="AN921" i="7"/>
  <c r="AP921" i="7" s="1"/>
  <c r="AN907" i="7"/>
  <c r="AP907" i="7" s="1"/>
  <c r="AN893" i="7"/>
  <c r="AP893" i="7" s="1"/>
  <c r="AN879" i="7"/>
  <c r="AN926" i="7"/>
  <c r="AP926" i="7" s="1"/>
  <c r="AN912" i="7"/>
  <c r="AP912" i="7" s="1"/>
  <c r="AN898" i="7"/>
  <c r="AP898" i="7" s="1"/>
  <c r="AN884" i="7"/>
  <c r="AP884" i="7" s="1"/>
  <c r="AU959" i="7"/>
  <c r="AU980" i="7"/>
  <c r="AU1001" i="7"/>
  <c r="AU969" i="7"/>
  <c r="AU958" i="7"/>
  <c r="AU1006" i="7"/>
  <c r="AU1002" i="7"/>
  <c r="AU997" i="7"/>
  <c r="AN933" i="7"/>
  <c r="AN919" i="7"/>
  <c r="AP919" i="7" s="1"/>
  <c r="AN905" i="7"/>
  <c r="AP905" i="7" s="1"/>
  <c r="AN889" i="7"/>
  <c r="AX879" i="7"/>
  <c r="AN924" i="7"/>
  <c r="AP924" i="7" s="1"/>
  <c r="AN910" i="7"/>
  <c r="AP910" i="7" s="1"/>
  <c r="AN896" i="7"/>
  <c r="AP896" i="7" s="1"/>
  <c r="AN880" i="7"/>
  <c r="AP880" i="7" s="1"/>
  <c r="AU962" i="7"/>
  <c r="AU983" i="7"/>
  <c r="AU1004" i="7"/>
  <c r="AU975" i="7"/>
  <c r="AU973" i="7"/>
  <c r="AU1009" i="7"/>
  <c r="AU961" i="7"/>
  <c r="AU970" i="7"/>
  <c r="AU1012" i="7"/>
  <c r="AN927" i="7"/>
  <c r="AP927" i="7" s="1"/>
  <c r="AN915" i="7"/>
  <c r="AP915" i="7" s="1"/>
  <c r="AN903" i="7"/>
  <c r="AP903" i="7" s="1"/>
  <c r="AN891" i="7"/>
  <c r="AP891" i="7" s="1"/>
  <c r="AN935" i="7"/>
  <c r="AP935" i="7" s="1"/>
  <c r="AN930" i="7"/>
  <c r="AP930" i="7" s="1"/>
  <c r="AN918" i="7"/>
  <c r="AP918" i="7" s="1"/>
  <c r="AN906" i="7"/>
  <c r="AP906" i="7" s="1"/>
  <c r="AN894" i="7"/>
  <c r="AP894" i="7" s="1"/>
  <c r="AN882" i="7"/>
  <c r="AP882" i="7" s="1"/>
  <c r="AU984" i="7"/>
  <c r="AU974" i="7"/>
  <c r="AU992" i="7"/>
  <c r="AU1010" i="7"/>
  <c r="AU978" i="7"/>
  <c r="AU964" i="7"/>
  <c r="AU1003" i="7"/>
  <c r="AU993" i="7"/>
  <c r="AU979" i="7"/>
  <c r="FI359" i="18"/>
  <c r="FC359" i="18"/>
  <c r="FX368" i="18"/>
  <c r="CG369" i="18"/>
  <c r="EZ369" i="18"/>
  <c r="FF369" i="18"/>
  <c r="FL369" i="18"/>
  <c r="FR369" i="18"/>
  <c r="BO370" i="18"/>
  <c r="DQ370" i="18"/>
  <c r="FD370" i="18"/>
  <c r="FJ370" i="18"/>
  <c r="FP370" i="18"/>
  <c r="AW371" i="18"/>
  <c r="CY371" i="18"/>
  <c r="FB371" i="18"/>
  <c r="FH371" i="18"/>
  <c r="FN371" i="18"/>
  <c r="FX371" i="18"/>
  <c r="CG372" i="18"/>
  <c r="FI384" i="18"/>
  <c r="AN385" i="18"/>
  <c r="CP385" i="18"/>
  <c r="EZ410" i="18"/>
  <c r="FI410" i="18"/>
  <c r="AW411" i="18"/>
  <c r="EY372" i="18"/>
  <c r="FE372" i="18"/>
  <c r="FK372" i="18"/>
  <c r="FQ372" i="18"/>
  <c r="BF373" i="18"/>
  <c r="DH373" i="18"/>
  <c r="FC373" i="18"/>
  <c r="FI373" i="18"/>
  <c r="FO373" i="18"/>
  <c r="AN374" i="18"/>
  <c r="CP374" i="18"/>
  <c r="FA374" i="18"/>
  <c r="FG374" i="18"/>
  <c r="FM374" i="18"/>
  <c r="FS374" i="18"/>
  <c r="BX375" i="18"/>
  <c r="EY375" i="18"/>
  <c r="FE375" i="18"/>
  <c r="FK375" i="18"/>
  <c r="FQ375" i="18"/>
  <c r="BF376" i="18"/>
  <c r="DH376" i="18"/>
  <c r="FC376" i="18"/>
  <c r="FI376" i="18"/>
  <c r="FO376" i="18"/>
  <c r="AN377" i="18"/>
  <c r="CP377" i="18"/>
  <c r="FA377" i="18"/>
  <c r="FG377" i="18"/>
  <c r="FM377" i="18"/>
  <c r="FS377" i="18"/>
  <c r="BX378" i="18"/>
  <c r="EY378" i="18"/>
  <c r="FE378" i="18"/>
  <c r="FK378" i="18"/>
  <c r="FQ378" i="18"/>
  <c r="BF379" i="18"/>
  <c r="DH379" i="18"/>
  <c r="FC379" i="18"/>
  <c r="FI379" i="18"/>
  <c r="FO379" i="18"/>
  <c r="AN380" i="18"/>
  <c r="CP380" i="18"/>
  <c r="FA380" i="18"/>
  <c r="FG380" i="18"/>
  <c r="FM380" i="18"/>
  <c r="FS380" i="18"/>
  <c r="BX381" i="18"/>
  <c r="EY381" i="18"/>
  <c r="FE381" i="18"/>
  <c r="FK381" i="18"/>
  <c r="FQ381" i="18"/>
  <c r="BF382" i="18"/>
  <c r="DH382" i="18"/>
  <c r="FC382" i="18"/>
  <c r="FI382" i="18"/>
  <c r="FO382" i="18"/>
  <c r="AN383" i="18"/>
  <c r="CP383" i="18"/>
  <c r="FH359" i="18"/>
  <c r="FB359" i="18"/>
  <c r="AN369" i="18"/>
  <c r="CP369" i="18"/>
  <c r="FA369" i="18"/>
  <c r="FG369" i="18"/>
  <c r="FM369" i="18"/>
  <c r="FS369" i="18"/>
  <c r="BX370" i="18"/>
  <c r="EY370" i="18"/>
  <c r="FE370" i="18"/>
  <c r="FK370" i="18"/>
  <c r="FQ370" i="18"/>
  <c r="BF371" i="18"/>
  <c r="DH371" i="18"/>
  <c r="FC371" i="18"/>
  <c r="FI371" i="18"/>
  <c r="FO371" i="18"/>
  <c r="AN372" i="18"/>
  <c r="AW384" i="18"/>
  <c r="FL384" i="18"/>
  <c r="AW385" i="18"/>
  <c r="CY385" i="18"/>
  <c r="FA410" i="18"/>
  <c r="FK410" i="18"/>
  <c r="DH411" i="18"/>
  <c r="EZ372" i="18"/>
  <c r="FF372" i="18"/>
  <c r="FL372" i="18"/>
  <c r="FR372" i="18"/>
  <c r="BO373" i="18"/>
  <c r="DQ373" i="18"/>
  <c r="FD373" i="18"/>
  <c r="FJ373" i="18"/>
  <c r="FP373" i="18"/>
  <c r="AW374" i="18"/>
  <c r="CY374" i="18"/>
  <c r="FB374" i="18"/>
  <c r="FH374" i="18"/>
  <c r="FN374" i="18"/>
  <c r="FX374" i="18"/>
  <c r="CG375" i="18"/>
  <c r="EZ375" i="18"/>
  <c r="FF375" i="18"/>
  <c r="FL375" i="18"/>
  <c r="FR375" i="18"/>
  <c r="BO376" i="18"/>
  <c r="DQ376" i="18"/>
  <c r="FD376" i="18"/>
  <c r="FJ376" i="18"/>
  <c r="FP376" i="18"/>
  <c r="AW377" i="18"/>
  <c r="CY377" i="18"/>
  <c r="FB377" i="18"/>
  <c r="FH377" i="18"/>
  <c r="FN377" i="18"/>
  <c r="FX377" i="18"/>
  <c r="CG378" i="18"/>
  <c r="EZ378" i="18"/>
  <c r="FF378" i="18"/>
  <c r="FL378" i="18"/>
  <c r="FR378" i="18"/>
  <c r="BO379" i="18"/>
  <c r="DQ379" i="18"/>
  <c r="FD379" i="18"/>
  <c r="FJ379" i="18"/>
  <c r="FP379" i="18"/>
  <c r="AW380" i="18"/>
  <c r="CY380" i="18"/>
  <c r="FB380" i="18"/>
  <c r="FH380" i="18"/>
  <c r="FN380" i="18"/>
  <c r="FX380" i="18"/>
  <c r="CG381" i="18"/>
  <c r="EZ381" i="18"/>
  <c r="FF381" i="18"/>
  <c r="FL381" i="18"/>
  <c r="FR381" i="18"/>
  <c r="BO382" i="18"/>
  <c r="DQ382" i="18"/>
  <c r="FD382" i="18"/>
  <c r="FJ382" i="18"/>
  <c r="FP382" i="18"/>
  <c r="AW383" i="18"/>
  <c r="CY383" i="18"/>
  <c r="FG359" i="18"/>
  <c r="FA359" i="18"/>
  <c r="AW369" i="18"/>
  <c r="CY369" i="18"/>
  <c r="FB369" i="18"/>
  <c r="FH369" i="18"/>
  <c r="FN369" i="18"/>
  <c r="FX369" i="18"/>
  <c r="CG370" i="18"/>
  <c r="EZ370" i="18"/>
  <c r="FF370" i="18"/>
  <c r="FL370" i="18"/>
  <c r="FR370" i="18"/>
  <c r="BO371" i="18"/>
  <c r="DQ371" i="18"/>
  <c r="FD371" i="18"/>
  <c r="FJ371" i="18"/>
  <c r="FP371" i="18"/>
  <c r="AW372" i="18"/>
  <c r="BF384" i="18"/>
  <c r="FN384" i="18"/>
  <c r="BF385" i="18"/>
  <c r="DH385" i="18"/>
  <c r="FB410" i="18"/>
  <c r="FM410" i="18"/>
  <c r="CP372" i="18"/>
  <c r="FA372" i="18"/>
  <c r="FG372" i="18"/>
  <c r="FM372" i="18"/>
  <c r="FS372" i="18"/>
  <c r="BX373" i="18"/>
  <c r="EY373" i="18"/>
  <c r="FE373" i="18"/>
  <c r="FK373" i="18"/>
  <c r="FQ373" i="18"/>
  <c r="BF374" i="18"/>
  <c r="DH374" i="18"/>
  <c r="FC374" i="18"/>
  <c r="FI374" i="18"/>
  <c r="FO374" i="18"/>
  <c r="AN375" i="18"/>
  <c r="CP375" i="18"/>
  <c r="FA375" i="18"/>
  <c r="FG375" i="18"/>
  <c r="FM375" i="18"/>
  <c r="FS375" i="18"/>
  <c r="BX376" i="18"/>
  <c r="EY376" i="18"/>
  <c r="FE376" i="18"/>
  <c r="FK376" i="18"/>
  <c r="FQ376" i="18"/>
  <c r="BF377" i="18"/>
  <c r="DH377" i="18"/>
  <c r="FC377" i="18"/>
  <c r="FI377" i="18"/>
  <c r="FO377" i="18"/>
  <c r="AN378" i="18"/>
  <c r="CP378" i="18"/>
  <c r="FA378" i="18"/>
  <c r="FG378" i="18"/>
  <c r="FM378" i="18"/>
  <c r="FS378" i="18"/>
  <c r="BX379" i="18"/>
  <c r="EY379" i="18"/>
  <c r="FE379" i="18"/>
  <c r="FK379" i="18"/>
  <c r="FQ379" i="18"/>
  <c r="BF380" i="18"/>
  <c r="DH380" i="18"/>
  <c r="FC380" i="18"/>
  <c r="FI380" i="18"/>
  <c r="FO380" i="18"/>
  <c r="AN381" i="18"/>
  <c r="CP381" i="18"/>
  <c r="FA381" i="18"/>
  <c r="FG381" i="18"/>
  <c r="FM381" i="18"/>
  <c r="FS381" i="18"/>
  <c r="BX382" i="18"/>
  <c r="EY382" i="18"/>
  <c r="FE382" i="18"/>
  <c r="FK382" i="18"/>
  <c r="FQ382" i="18"/>
  <c r="BF383" i="18"/>
  <c r="DH383" i="18"/>
  <c r="FE359" i="18"/>
  <c r="EY359" i="18"/>
  <c r="FR368" i="18"/>
  <c r="BO369" i="18"/>
  <c r="DQ369" i="18"/>
  <c r="FD369" i="18"/>
  <c r="FJ369" i="18"/>
  <c r="FP369" i="18"/>
  <c r="AW370" i="18"/>
  <c r="CY370" i="18"/>
  <c r="FB370" i="18"/>
  <c r="FH370" i="18"/>
  <c r="FN370" i="18"/>
  <c r="FX370" i="18"/>
  <c r="CG371" i="18"/>
  <c r="EZ371" i="18"/>
  <c r="FF371" i="18"/>
  <c r="FL371" i="18"/>
  <c r="FR371" i="18"/>
  <c r="BO372" i="18"/>
  <c r="CP384" i="18"/>
  <c r="FR384" i="18"/>
  <c r="BX385" i="18"/>
  <c r="DQ410" i="18"/>
  <c r="FE410" i="18"/>
  <c r="FQ410" i="18"/>
  <c r="DH372" i="18"/>
  <c r="FC372" i="18"/>
  <c r="FI372" i="18"/>
  <c r="FO372" i="18"/>
  <c r="AN373" i="18"/>
  <c r="CP373" i="18"/>
  <c r="FA373" i="18"/>
  <c r="FG373" i="18"/>
  <c r="FM373" i="18"/>
  <c r="FS373" i="18"/>
  <c r="BX374" i="18"/>
  <c r="EY374" i="18"/>
  <c r="FE374" i="18"/>
  <c r="FK374" i="18"/>
  <c r="FQ374" i="18"/>
  <c r="BF375" i="18"/>
  <c r="DH375" i="18"/>
  <c r="FC375" i="18"/>
  <c r="FI375" i="18"/>
  <c r="FO375" i="18"/>
  <c r="AN376" i="18"/>
  <c r="CP376" i="18"/>
  <c r="FA376" i="18"/>
  <c r="FG376" i="18"/>
  <c r="FM376" i="18"/>
  <c r="FS376" i="18"/>
  <c r="BX377" i="18"/>
  <c r="EY377" i="18"/>
  <c r="FE377" i="18"/>
  <c r="FK377" i="18"/>
  <c r="FQ377" i="18"/>
  <c r="BF378" i="18"/>
  <c r="DH378" i="18"/>
  <c r="FC378" i="18"/>
  <c r="FI378" i="18"/>
  <c r="FO378" i="18"/>
  <c r="AN379" i="18"/>
  <c r="CP379" i="18"/>
  <c r="FA379" i="18"/>
  <c r="FG379" i="18"/>
  <c r="FM379" i="18"/>
  <c r="FS379" i="18"/>
  <c r="BX380" i="18"/>
  <c r="EY380" i="18"/>
  <c r="FE380" i="18"/>
  <c r="FK380" i="18"/>
  <c r="FQ380" i="18"/>
  <c r="BF381" i="18"/>
  <c r="DH381" i="18"/>
  <c r="FC381" i="18"/>
  <c r="FI381" i="18"/>
  <c r="FO381" i="18"/>
  <c r="AN382" i="18"/>
  <c r="CP382" i="18"/>
  <c r="FA382" i="18"/>
  <c r="FG382" i="18"/>
  <c r="FM382" i="18"/>
  <c r="FS382" i="18"/>
  <c r="BX383" i="18"/>
  <c r="FF359" i="18"/>
  <c r="EY369" i="18"/>
  <c r="FQ369" i="18"/>
  <c r="FC370" i="18"/>
  <c r="AN371" i="18"/>
  <c r="FG371" i="18"/>
  <c r="BX372" i="18"/>
  <c r="CG385" i="18"/>
  <c r="FS410" i="18"/>
  <c r="FJ372" i="18"/>
  <c r="CY373" i="18"/>
  <c r="FN373" i="18"/>
  <c r="EZ374" i="18"/>
  <c r="FR374" i="18"/>
  <c r="FD375" i="18"/>
  <c r="AW376" i="18"/>
  <c r="FH376" i="18"/>
  <c r="CG377" i="18"/>
  <c r="FL377" i="18"/>
  <c r="DQ378" i="18"/>
  <c r="FP378" i="18"/>
  <c r="FB379" i="18"/>
  <c r="FX379" i="18"/>
  <c r="FF380" i="18"/>
  <c r="BO381" i="18"/>
  <c r="FJ381" i="18"/>
  <c r="CY382" i="18"/>
  <c r="FN382" i="18"/>
  <c r="EY383" i="18"/>
  <c r="FE383" i="18"/>
  <c r="FK383" i="18"/>
  <c r="FQ383" i="18"/>
  <c r="CG384" i="18"/>
  <c r="FA384" i="18"/>
  <c r="FH384" i="18"/>
  <c r="FS384" i="18"/>
  <c r="BO411" i="18"/>
  <c r="FA385" i="18"/>
  <c r="FG385" i="18"/>
  <c r="FM385" i="18"/>
  <c r="FS385" i="18"/>
  <c r="BX386" i="18"/>
  <c r="EY386" i="18"/>
  <c r="FE386" i="18"/>
  <c r="FK386" i="18"/>
  <c r="FQ386" i="18"/>
  <c r="BF387" i="18"/>
  <c r="DH387" i="18"/>
  <c r="FC387" i="18"/>
  <c r="FI387" i="18"/>
  <c r="FO387" i="18"/>
  <c r="AN388" i="18"/>
  <c r="CP388" i="18"/>
  <c r="FA388" i="18"/>
  <c r="FG388" i="18"/>
  <c r="FM388" i="18"/>
  <c r="FS388" i="18"/>
  <c r="BX389" i="18"/>
  <c r="EY389" i="18"/>
  <c r="FE389" i="18"/>
  <c r="FK389" i="18"/>
  <c r="FQ389" i="18"/>
  <c r="BF390" i="18"/>
  <c r="DH390" i="18"/>
  <c r="FC390" i="18"/>
  <c r="FI390" i="18"/>
  <c r="FO390" i="18"/>
  <c r="AN391" i="18"/>
  <c r="CP391" i="18"/>
  <c r="FA391" i="18"/>
  <c r="FG391" i="18"/>
  <c r="FM391" i="18"/>
  <c r="FS391" i="18"/>
  <c r="BX392" i="18"/>
  <c r="EY392" i="18"/>
  <c r="FE392" i="18"/>
  <c r="FK392" i="18"/>
  <c r="FQ392" i="18"/>
  <c r="BF393" i="18"/>
  <c r="DH393" i="18"/>
  <c r="FC393" i="18"/>
  <c r="FI393" i="18"/>
  <c r="FO393" i="18"/>
  <c r="AN394" i="18"/>
  <c r="CP394" i="18"/>
  <c r="FA394" i="18"/>
  <c r="FG394" i="18"/>
  <c r="FM394" i="18"/>
  <c r="FS394" i="18"/>
  <c r="BX395" i="18"/>
  <c r="EY395" i="18"/>
  <c r="FE395" i="18"/>
  <c r="FK395" i="18"/>
  <c r="FQ395" i="18"/>
  <c r="BF396" i="18"/>
  <c r="DH396" i="18"/>
  <c r="FC396" i="18"/>
  <c r="FI396" i="18"/>
  <c r="FO396" i="18"/>
  <c r="AN397" i="18"/>
  <c r="CP397" i="18"/>
  <c r="FA397" i="18"/>
  <c r="FG397" i="18"/>
  <c r="FM397" i="18"/>
  <c r="FS397" i="18"/>
  <c r="BX398" i="18"/>
  <c r="EY398" i="18"/>
  <c r="FF410" i="18"/>
  <c r="FR410" i="18"/>
  <c r="EZ411" i="18"/>
  <c r="FG411" i="18"/>
  <c r="CY359" i="18"/>
  <c r="FG398" i="18"/>
  <c r="FM398" i="18"/>
  <c r="FS398" i="18"/>
  <c r="BX399" i="18"/>
  <c r="EY399" i="18"/>
  <c r="FE399" i="18"/>
  <c r="FK399" i="18"/>
  <c r="FQ399" i="18"/>
  <c r="BF400" i="18"/>
  <c r="DH400" i="18"/>
  <c r="FC400" i="18"/>
  <c r="FI400" i="18"/>
  <c r="FO400" i="18"/>
  <c r="AN401" i="18"/>
  <c r="CP401" i="18"/>
  <c r="FA401" i="18"/>
  <c r="FG401" i="18"/>
  <c r="FM401" i="18"/>
  <c r="FS401" i="18"/>
  <c r="BX402" i="18"/>
  <c r="EY402" i="18"/>
  <c r="FE402" i="18"/>
  <c r="FK402" i="18"/>
  <c r="FQ402" i="18"/>
  <c r="BF403" i="18"/>
  <c r="DH403" i="18"/>
  <c r="FC403" i="18"/>
  <c r="FI403" i="18"/>
  <c r="FO403" i="18"/>
  <c r="AN404" i="18"/>
  <c r="CP404" i="18"/>
  <c r="FA404" i="18"/>
  <c r="FG404" i="18"/>
  <c r="FM404" i="18"/>
  <c r="FS404" i="18"/>
  <c r="BX405" i="18"/>
  <c r="EY405" i="18"/>
  <c r="FE405" i="18"/>
  <c r="FK405" i="18"/>
  <c r="FQ405" i="18"/>
  <c r="BF406" i="18"/>
  <c r="DH406" i="18"/>
  <c r="FC406" i="18"/>
  <c r="FI406" i="18"/>
  <c r="FO406" i="18"/>
  <c r="AN407" i="18"/>
  <c r="CP407" i="18"/>
  <c r="FA407" i="18"/>
  <c r="FG407" i="18"/>
  <c r="FM407" i="18"/>
  <c r="FS407" i="18"/>
  <c r="BX408" i="18"/>
  <c r="EY408" i="18"/>
  <c r="FE408" i="18"/>
  <c r="FK408" i="18"/>
  <c r="FD359" i="18"/>
  <c r="FQ368" i="18"/>
  <c r="FC369" i="18"/>
  <c r="AN370" i="18"/>
  <c r="FG370" i="18"/>
  <c r="BX371" i="18"/>
  <c r="FK371" i="18"/>
  <c r="BX384" i="18"/>
  <c r="BX410" i="18"/>
  <c r="CY372" i="18"/>
  <c r="FN372" i="18"/>
  <c r="EZ373" i="18"/>
  <c r="FR373" i="18"/>
  <c r="FD374" i="18"/>
  <c r="AW375" i="18"/>
  <c r="FH375" i="18"/>
  <c r="CG376" i="18"/>
  <c r="FL376" i="18"/>
  <c r="DQ377" i="18"/>
  <c r="FP377" i="18"/>
  <c r="FB378" i="18"/>
  <c r="FX378" i="18"/>
  <c r="FF379" i="18"/>
  <c r="BO380" i="18"/>
  <c r="FJ380" i="18"/>
  <c r="CY381" i="18"/>
  <c r="FN381" i="18"/>
  <c r="EZ382" i="18"/>
  <c r="FR382" i="18"/>
  <c r="EZ383" i="18"/>
  <c r="FF383" i="18"/>
  <c r="FL383" i="18"/>
  <c r="FR383" i="18"/>
  <c r="CY384" i="18"/>
  <c r="FB384" i="18"/>
  <c r="FJ384" i="18"/>
  <c r="BF410" i="18"/>
  <c r="CG411" i="18"/>
  <c r="FB385" i="18"/>
  <c r="FH385" i="18"/>
  <c r="FN385" i="18"/>
  <c r="FX385" i="18"/>
  <c r="CG386" i="18"/>
  <c r="EZ386" i="18"/>
  <c r="FF386" i="18"/>
  <c r="FL386" i="18"/>
  <c r="FR386" i="18"/>
  <c r="BO387" i="18"/>
  <c r="DQ387" i="18"/>
  <c r="FD387" i="18"/>
  <c r="FJ387" i="18"/>
  <c r="FP387" i="18"/>
  <c r="AW388" i="18"/>
  <c r="CY388" i="18"/>
  <c r="FB388" i="18"/>
  <c r="FH388" i="18"/>
  <c r="FN388" i="18"/>
  <c r="FX388" i="18"/>
  <c r="CG389" i="18"/>
  <c r="EZ389" i="18"/>
  <c r="FF389" i="18"/>
  <c r="FL389" i="18"/>
  <c r="FR389" i="18"/>
  <c r="BO390" i="18"/>
  <c r="DQ390" i="18"/>
  <c r="FD390" i="18"/>
  <c r="FJ390" i="18"/>
  <c r="FP390" i="18"/>
  <c r="AW391" i="18"/>
  <c r="CY391" i="18"/>
  <c r="FB391" i="18"/>
  <c r="FH391" i="18"/>
  <c r="FN391" i="18"/>
  <c r="FX391" i="18"/>
  <c r="CG392" i="18"/>
  <c r="EZ392" i="18"/>
  <c r="FF392" i="18"/>
  <c r="FL392" i="18"/>
  <c r="FR392" i="18"/>
  <c r="BO393" i="18"/>
  <c r="DQ393" i="18"/>
  <c r="FD393" i="18"/>
  <c r="FJ393" i="18"/>
  <c r="FP393" i="18"/>
  <c r="AW394" i="18"/>
  <c r="CY394" i="18"/>
  <c r="FB394" i="18"/>
  <c r="FH394" i="18"/>
  <c r="FN394" i="18"/>
  <c r="FX394" i="18"/>
  <c r="CG395" i="18"/>
  <c r="EZ395" i="18"/>
  <c r="FF395" i="18"/>
  <c r="FL395" i="18"/>
  <c r="FR395" i="18"/>
  <c r="BO396" i="18"/>
  <c r="DQ396" i="18"/>
  <c r="FD396" i="18"/>
  <c r="FJ396" i="18"/>
  <c r="FP396" i="18"/>
  <c r="AW397" i="18"/>
  <c r="CY397" i="18"/>
  <c r="FB397" i="18"/>
  <c r="FH397" i="18"/>
  <c r="FN397" i="18"/>
  <c r="FX397" i="18"/>
  <c r="CG398" i="18"/>
  <c r="EZ398" i="18"/>
  <c r="FH410" i="18"/>
  <c r="FX410" i="18"/>
  <c r="FA411" i="18"/>
  <c r="FI411" i="18"/>
  <c r="DQ359" i="18"/>
  <c r="FH398" i="18"/>
  <c r="FN398" i="18"/>
  <c r="FX398" i="18"/>
  <c r="CG399" i="18"/>
  <c r="EZ399" i="18"/>
  <c r="FF399" i="18"/>
  <c r="FL399" i="18"/>
  <c r="FR399" i="18"/>
  <c r="BO400" i="18"/>
  <c r="DQ400" i="18"/>
  <c r="FD400" i="18"/>
  <c r="FJ400" i="18"/>
  <c r="FP400" i="18"/>
  <c r="AW401" i="18"/>
  <c r="CY401" i="18"/>
  <c r="FB401" i="18"/>
  <c r="FH401" i="18"/>
  <c r="FN401" i="18"/>
  <c r="FX401" i="18"/>
  <c r="CG402" i="18"/>
  <c r="EZ402" i="18"/>
  <c r="FF402" i="18"/>
  <c r="FL402" i="18"/>
  <c r="FR402" i="18"/>
  <c r="BO403" i="18"/>
  <c r="DQ403" i="18"/>
  <c r="FD403" i="18"/>
  <c r="FJ403" i="18"/>
  <c r="FP403" i="18"/>
  <c r="AW404" i="18"/>
  <c r="CY404" i="18"/>
  <c r="FB404" i="18"/>
  <c r="FH404" i="18"/>
  <c r="FN404" i="18"/>
  <c r="FX404" i="18"/>
  <c r="CG405" i="18"/>
  <c r="EZ405" i="18"/>
  <c r="FF405" i="18"/>
  <c r="FL405" i="18"/>
  <c r="FR405" i="18"/>
  <c r="BO406" i="18"/>
  <c r="DQ406" i="18"/>
  <c r="FD406" i="18"/>
  <c r="FJ406" i="18"/>
  <c r="FP406" i="18"/>
  <c r="AW407" i="18"/>
  <c r="CY407" i="18"/>
  <c r="FB407" i="18"/>
  <c r="FH407" i="18"/>
  <c r="FN407" i="18"/>
  <c r="FX407" i="18"/>
  <c r="CG408" i="18"/>
  <c r="EZ408" i="18"/>
  <c r="FF408" i="18"/>
  <c r="FL408" i="18"/>
  <c r="EZ359" i="18"/>
  <c r="FS368" i="18"/>
  <c r="FE369" i="18"/>
  <c r="BF370" i="18"/>
  <c r="FI370" i="18"/>
  <c r="CP371" i="18"/>
  <c r="FM371" i="18"/>
  <c r="FG384" i="18"/>
  <c r="EY410" i="18"/>
  <c r="DQ372" i="18"/>
  <c r="FP372" i="18"/>
  <c r="FB373" i="18"/>
  <c r="FX373" i="18"/>
  <c r="FF374" i="18"/>
  <c r="BO375" i="18"/>
  <c r="FJ375" i="18"/>
  <c r="CY376" i="18"/>
  <c r="FN376" i="18"/>
  <c r="EZ377" i="18"/>
  <c r="FR377" i="18"/>
  <c r="FD378" i="18"/>
  <c r="AW379" i="18"/>
  <c r="FH379" i="18"/>
  <c r="CG380" i="18"/>
  <c r="FL380" i="18"/>
  <c r="DQ381" i="18"/>
  <c r="FP381" i="18"/>
  <c r="FB382" i="18"/>
  <c r="FX382" i="18"/>
  <c r="FA383" i="18"/>
  <c r="FG383" i="18"/>
  <c r="FM383" i="18"/>
  <c r="FS383" i="18"/>
  <c r="DH384" i="18"/>
  <c r="FC384" i="18"/>
  <c r="FK384" i="18"/>
  <c r="BO410" i="18"/>
  <c r="CY411" i="18"/>
  <c r="FC385" i="18"/>
  <c r="FI385" i="18"/>
  <c r="FO385" i="18"/>
  <c r="AN386" i="18"/>
  <c r="CP386" i="18"/>
  <c r="FA386" i="18"/>
  <c r="FG386" i="18"/>
  <c r="FM386" i="18"/>
  <c r="FS386" i="18"/>
  <c r="BX387" i="18"/>
  <c r="EY387" i="18"/>
  <c r="FE387" i="18"/>
  <c r="FK387" i="18"/>
  <c r="FQ387" i="18"/>
  <c r="BF388" i="18"/>
  <c r="DH388" i="18"/>
  <c r="FC388" i="18"/>
  <c r="FI388" i="18"/>
  <c r="FO388" i="18"/>
  <c r="AN389" i="18"/>
  <c r="CP389" i="18"/>
  <c r="FA389" i="18"/>
  <c r="FG389" i="18"/>
  <c r="FM389" i="18"/>
  <c r="FS389" i="18"/>
  <c r="BX390" i="18"/>
  <c r="EY390" i="18"/>
  <c r="FE390" i="18"/>
  <c r="FK390" i="18"/>
  <c r="FQ390" i="18"/>
  <c r="BF391" i="18"/>
  <c r="DH391" i="18"/>
  <c r="FC391" i="18"/>
  <c r="FI391" i="18"/>
  <c r="FO391" i="18"/>
  <c r="AN392" i="18"/>
  <c r="CP392" i="18"/>
  <c r="FA392" i="18"/>
  <c r="FG392" i="18"/>
  <c r="FM392" i="18"/>
  <c r="FS392" i="18"/>
  <c r="BX393" i="18"/>
  <c r="EY393" i="18"/>
  <c r="FE393" i="18"/>
  <c r="FK393" i="18"/>
  <c r="FQ393" i="18"/>
  <c r="BF394" i="18"/>
  <c r="DH394" i="18"/>
  <c r="FC394" i="18"/>
  <c r="FI394" i="18"/>
  <c r="FO394" i="18"/>
  <c r="AN395" i="18"/>
  <c r="CP395" i="18"/>
  <c r="FA395" i="18"/>
  <c r="FG395" i="18"/>
  <c r="FM395" i="18"/>
  <c r="FS395" i="18"/>
  <c r="BX396" i="18"/>
  <c r="EY396" i="18"/>
  <c r="FE396" i="18"/>
  <c r="FK396" i="18"/>
  <c r="FQ396" i="18"/>
  <c r="BF397" i="18"/>
  <c r="DH397" i="18"/>
  <c r="FC397" i="18"/>
  <c r="FI397" i="18"/>
  <c r="FO397" i="18"/>
  <c r="AN398" i="18"/>
  <c r="CP398" i="18"/>
  <c r="FA398" i="18"/>
  <c r="FJ410" i="18"/>
  <c r="AN411" i="18"/>
  <c r="FB411" i="18"/>
  <c r="FJ411" i="18"/>
  <c r="FC398" i="18"/>
  <c r="FI398" i="18"/>
  <c r="FO398" i="18"/>
  <c r="AN399" i="18"/>
  <c r="CP399" i="18"/>
  <c r="FA399" i="18"/>
  <c r="FG399" i="18"/>
  <c r="FM399" i="18"/>
  <c r="FS399" i="18"/>
  <c r="BX400" i="18"/>
  <c r="EY400" i="18"/>
  <c r="FE400" i="18"/>
  <c r="FK400" i="18"/>
  <c r="FQ400" i="18"/>
  <c r="BF401" i="18"/>
  <c r="DH401" i="18"/>
  <c r="FC401" i="18"/>
  <c r="FI401" i="18"/>
  <c r="FO401" i="18"/>
  <c r="AN402" i="18"/>
  <c r="CP402" i="18"/>
  <c r="FA402" i="18"/>
  <c r="FG402" i="18"/>
  <c r="FM402" i="18"/>
  <c r="FS402" i="18"/>
  <c r="BX403" i="18"/>
  <c r="EY403" i="18"/>
  <c r="FE403" i="18"/>
  <c r="FK403" i="18"/>
  <c r="FQ403" i="18"/>
  <c r="BF404" i="18"/>
  <c r="DH404" i="18"/>
  <c r="FC404" i="18"/>
  <c r="FI404" i="18"/>
  <c r="FO404" i="18"/>
  <c r="AN405" i="18"/>
  <c r="CP405" i="18"/>
  <c r="FA405" i="18"/>
  <c r="FG405" i="18"/>
  <c r="FM405" i="18"/>
  <c r="FS405" i="18"/>
  <c r="BX406" i="18"/>
  <c r="EY406" i="18"/>
  <c r="FE406" i="18"/>
  <c r="FK406" i="18"/>
  <c r="FQ406" i="18"/>
  <c r="BF407" i="18"/>
  <c r="DH407" i="18"/>
  <c r="FC407" i="18"/>
  <c r="FI407" i="18"/>
  <c r="FO407" i="18"/>
  <c r="AN408" i="18"/>
  <c r="CP408" i="18"/>
  <c r="FA408" i="18"/>
  <c r="FG408" i="18"/>
  <c r="FM408" i="18"/>
  <c r="BX369" i="18"/>
  <c r="FK369" i="18"/>
  <c r="DH370" i="18"/>
  <c r="FO370" i="18"/>
  <c r="FA371" i="18"/>
  <c r="FS371" i="18"/>
  <c r="FX384" i="18"/>
  <c r="FG410" i="18"/>
  <c r="FD372" i="18"/>
  <c r="AW373" i="18"/>
  <c r="FH373" i="18"/>
  <c r="CG374" i="18"/>
  <c r="FL374" i="18"/>
  <c r="DQ375" i="18"/>
  <c r="FP375" i="18"/>
  <c r="FB376" i="18"/>
  <c r="FX376" i="18"/>
  <c r="FF377" i="18"/>
  <c r="BO378" i="18"/>
  <c r="FJ378" i="18"/>
  <c r="CY379" i="18"/>
  <c r="FN379" i="18"/>
  <c r="EZ380" i="18"/>
  <c r="FR380" i="18"/>
  <c r="FD381" i="18"/>
  <c r="AW382" i="18"/>
  <c r="FH382" i="18"/>
  <c r="CG383" i="18"/>
  <c r="FC383" i="18"/>
  <c r="FI383" i="18"/>
  <c r="FO383" i="18"/>
  <c r="AN384" i="18"/>
  <c r="EY384" i="18"/>
  <c r="FE384" i="18"/>
  <c r="FO384" i="18"/>
  <c r="CY410" i="18"/>
  <c r="EY385" i="18"/>
  <c r="FE385" i="18"/>
  <c r="FK385" i="18"/>
  <c r="FQ385" i="18"/>
  <c r="BF386" i="18"/>
  <c r="DH386" i="18"/>
  <c r="FC386" i="18"/>
  <c r="FI386" i="18"/>
  <c r="FO386" i="18"/>
  <c r="AN387" i="18"/>
  <c r="CP387" i="18"/>
  <c r="FA387" i="18"/>
  <c r="FG387" i="18"/>
  <c r="FM387" i="18"/>
  <c r="FS387" i="18"/>
  <c r="BX388" i="18"/>
  <c r="EY388" i="18"/>
  <c r="FE388" i="18"/>
  <c r="FK388" i="18"/>
  <c r="FQ388" i="18"/>
  <c r="BF389" i="18"/>
  <c r="DH389" i="18"/>
  <c r="FC389" i="18"/>
  <c r="FI389" i="18"/>
  <c r="FO389" i="18"/>
  <c r="AN390" i="18"/>
  <c r="CP390" i="18"/>
  <c r="FA390" i="18"/>
  <c r="FG390" i="18"/>
  <c r="FM390" i="18"/>
  <c r="FS390" i="18"/>
  <c r="BX391" i="18"/>
  <c r="EY391" i="18"/>
  <c r="FE391" i="18"/>
  <c r="FK391" i="18"/>
  <c r="FQ391" i="18"/>
  <c r="BF392" i="18"/>
  <c r="DH392" i="18"/>
  <c r="FC392" i="18"/>
  <c r="FI392" i="18"/>
  <c r="FO392" i="18"/>
  <c r="AN393" i="18"/>
  <c r="CP393" i="18"/>
  <c r="FA393" i="18"/>
  <c r="FG393" i="18"/>
  <c r="FM393" i="18"/>
  <c r="FS393" i="18"/>
  <c r="BX394" i="18"/>
  <c r="EY394" i="18"/>
  <c r="FE394" i="18"/>
  <c r="FK394" i="18"/>
  <c r="FQ394" i="18"/>
  <c r="BF395" i="18"/>
  <c r="DH395" i="18"/>
  <c r="FC395" i="18"/>
  <c r="FI395" i="18"/>
  <c r="FO395" i="18"/>
  <c r="AN396" i="18"/>
  <c r="CP396" i="18"/>
  <c r="FA396" i="18"/>
  <c r="FG396" i="18"/>
  <c r="FM396" i="18"/>
  <c r="FS396" i="18"/>
  <c r="BX397" i="18"/>
  <c r="EY397" i="18"/>
  <c r="FE397" i="18"/>
  <c r="FK397" i="18"/>
  <c r="FQ397" i="18"/>
  <c r="BF398" i="18"/>
  <c r="DH398" i="18"/>
  <c r="AN410" i="18"/>
  <c r="FN410" i="18"/>
  <c r="DQ411" i="18"/>
  <c r="FD411" i="18"/>
  <c r="FN411" i="18"/>
  <c r="FE398" i="18"/>
  <c r="FK398" i="18"/>
  <c r="FQ398" i="18"/>
  <c r="BF399" i="18"/>
  <c r="DH399" i="18"/>
  <c r="FC399" i="18"/>
  <c r="FI399" i="18"/>
  <c r="FO399" i="18"/>
  <c r="AN400" i="18"/>
  <c r="CP400" i="18"/>
  <c r="FA400" i="18"/>
  <c r="FG400" i="18"/>
  <c r="FM400" i="18"/>
  <c r="FS400" i="18"/>
  <c r="BX401" i="18"/>
  <c r="EY401" i="18"/>
  <c r="FE401" i="18"/>
  <c r="FK401" i="18"/>
  <c r="FQ401" i="18"/>
  <c r="BF402" i="18"/>
  <c r="DH402" i="18"/>
  <c r="FC402" i="18"/>
  <c r="FI402" i="18"/>
  <c r="FO402" i="18"/>
  <c r="AN403" i="18"/>
  <c r="CP403" i="18"/>
  <c r="FA403" i="18"/>
  <c r="FG403" i="18"/>
  <c r="FM403" i="18"/>
  <c r="FS403" i="18"/>
  <c r="BX404" i="18"/>
  <c r="EY404" i="18"/>
  <c r="FE404" i="18"/>
  <c r="FK404" i="18"/>
  <c r="FQ404" i="18"/>
  <c r="BF405" i="18"/>
  <c r="DH405" i="18"/>
  <c r="FC405" i="18"/>
  <c r="FI405" i="18"/>
  <c r="FO405" i="18"/>
  <c r="AN406" i="18"/>
  <c r="CP406" i="18"/>
  <c r="FA406" i="18"/>
  <c r="FG406" i="18"/>
  <c r="FM406" i="18"/>
  <c r="FS406" i="18"/>
  <c r="BX407" i="18"/>
  <c r="EY407" i="18"/>
  <c r="FE407" i="18"/>
  <c r="FK407" i="18"/>
  <c r="FQ407" i="18"/>
  <c r="BF408" i="18"/>
  <c r="DH408" i="18"/>
  <c r="FC408" i="18"/>
  <c r="FI408" i="18"/>
  <c r="FO408" i="18"/>
  <c r="AN409" i="18"/>
  <c r="CP409" i="18"/>
  <c r="FA409" i="18"/>
  <c r="FI369" i="18"/>
  <c r="EY371" i="18"/>
  <c r="FD410" i="18"/>
  <c r="FF373" i="18"/>
  <c r="CY375" i="18"/>
  <c r="FR376" i="18"/>
  <c r="FH378" i="18"/>
  <c r="DQ380" i="18"/>
  <c r="FX381" i="18"/>
  <c r="FB383" i="18"/>
  <c r="FX383" i="18"/>
  <c r="FM384" i="18"/>
  <c r="FD385" i="18"/>
  <c r="AW386" i="18"/>
  <c r="FH386" i="18"/>
  <c r="CG387" i="18"/>
  <c r="FL387" i="18"/>
  <c r="DQ388" i="18"/>
  <c r="FP388" i="18"/>
  <c r="FB389" i="18"/>
  <c r="FX389" i="18"/>
  <c r="FF390" i="18"/>
  <c r="BO391" i="18"/>
  <c r="FJ391" i="18"/>
  <c r="CY392" i="18"/>
  <c r="FN392" i="18"/>
  <c r="EZ393" i="18"/>
  <c r="FR393" i="18"/>
  <c r="FD394" i="18"/>
  <c r="AW395" i="18"/>
  <c r="FH395" i="18"/>
  <c r="CG396" i="18"/>
  <c r="FL396" i="18"/>
  <c r="DQ397" i="18"/>
  <c r="FP397" i="18"/>
  <c r="FB398" i="18"/>
  <c r="FC411" i="18"/>
  <c r="FJ398" i="18"/>
  <c r="CY399" i="18"/>
  <c r="FN399" i="18"/>
  <c r="EZ400" i="18"/>
  <c r="FR400" i="18"/>
  <c r="FD401" i="18"/>
  <c r="AW402" i="18"/>
  <c r="FH402" i="18"/>
  <c r="CG403" i="18"/>
  <c r="FL403" i="18"/>
  <c r="DQ404" i="18"/>
  <c r="FP404" i="18"/>
  <c r="FB405" i="18"/>
  <c r="FX405" i="18"/>
  <c r="FF406" i="18"/>
  <c r="BO407" i="18"/>
  <c r="FJ407" i="18"/>
  <c r="CY408" i="18"/>
  <c r="FN408" i="18"/>
  <c r="AW409" i="18"/>
  <c r="DH409" i="18"/>
  <c r="FD409" i="18"/>
  <c r="FJ409" i="18"/>
  <c r="FP409" i="18"/>
  <c r="CP410" i="18"/>
  <c r="FM411" i="18"/>
  <c r="FS411" i="18"/>
  <c r="BX412" i="18"/>
  <c r="EY412" i="18"/>
  <c r="FE412" i="18"/>
  <c r="FK412" i="18"/>
  <c r="FQ412" i="18"/>
  <c r="BF413" i="18"/>
  <c r="DH413" i="18"/>
  <c r="FC413" i="18"/>
  <c r="FI413" i="18"/>
  <c r="FO413" i="18"/>
  <c r="AN414" i="18"/>
  <c r="CP414" i="18"/>
  <c r="FA414" i="18"/>
  <c r="FG414" i="18"/>
  <c r="FM414" i="18"/>
  <c r="FS414" i="18"/>
  <c r="AW359" i="18"/>
  <c r="FO359" i="18"/>
  <c r="FX359" i="18"/>
  <c r="CG360" i="18"/>
  <c r="EZ360" i="18"/>
  <c r="FF360" i="18"/>
  <c r="FL360" i="18"/>
  <c r="FR360" i="18"/>
  <c r="BO361" i="18"/>
  <c r="DQ361" i="18"/>
  <c r="EG361" i="18"/>
  <c r="EM361" i="18"/>
  <c r="ES361" i="18"/>
  <c r="FA361" i="18"/>
  <c r="FG361" i="18"/>
  <c r="FM361" i="18"/>
  <c r="FS361" i="18"/>
  <c r="BX362" i="18"/>
  <c r="EY362" i="18"/>
  <c r="FE362" i="18"/>
  <c r="FK362" i="18"/>
  <c r="FQ362" i="18"/>
  <c r="BF363" i="18"/>
  <c r="DH363" i="18"/>
  <c r="FC363" i="18"/>
  <c r="FI363" i="18"/>
  <c r="FO363" i="18"/>
  <c r="AN364" i="18"/>
  <c r="CP364" i="18"/>
  <c r="FA364" i="18"/>
  <c r="FG364" i="18"/>
  <c r="FM364" i="18"/>
  <c r="FS364" i="18"/>
  <c r="BX365" i="18"/>
  <c r="EY365" i="18"/>
  <c r="FE365" i="18"/>
  <c r="FK365" i="18"/>
  <c r="FQ365" i="18"/>
  <c r="BF366" i="18"/>
  <c r="DH366" i="18"/>
  <c r="FC366" i="18"/>
  <c r="FI366" i="18"/>
  <c r="FO366" i="18"/>
  <c r="AN367" i="18"/>
  <c r="CP367" i="18"/>
  <c r="FA367" i="18"/>
  <c r="FG367" i="18"/>
  <c r="FM367" i="18"/>
  <c r="FS367" i="18"/>
  <c r="BX368" i="18"/>
  <c r="EY368" i="18"/>
  <c r="FE368" i="18"/>
  <c r="FK368" i="18"/>
  <c r="FH372" i="18"/>
  <c r="EZ379" i="18"/>
  <c r="FJ383" i="18"/>
  <c r="DH410" i="18"/>
  <c r="DQ386" i="18"/>
  <c r="FX387" i="18"/>
  <c r="BO389" i="18"/>
  <c r="FN390" i="18"/>
  <c r="FR391" i="18"/>
  <c r="AW393" i="18"/>
  <c r="FL394" i="18"/>
  <c r="FP395" i="18"/>
  <c r="FX396" i="18"/>
  <c r="FP410" i="18"/>
  <c r="FR398" i="18"/>
  <c r="FD399" i="18"/>
  <c r="CG401" i="18"/>
  <c r="DQ402" i="18"/>
  <c r="FB403" i="18"/>
  <c r="BO405" i="18"/>
  <c r="CY406" i="18"/>
  <c r="EZ407" i="18"/>
  <c r="FD408" i="18"/>
  <c r="EZ409" i="18"/>
  <c r="FM409" i="18"/>
  <c r="FE411" i="18"/>
  <c r="AW412" i="18"/>
  <c r="FH412" i="18"/>
  <c r="FX412" i="18"/>
  <c r="EZ413" i="18"/>
  <c r="FR413" i="18"/>
  <c r="DQ414" i="18"/>
  <c r="FJ414" i="18"/>
  <c r="FL359" i="18"/>
  <c r="BF360" i="18"/>
  <c r="FC360" i="18"/>
  <c r="FO360" i="18"/>
  <c r="FO369" i="18"/>
  <c r="FE371" i="18"/>
  <c r="FO410" i="18"/>
  <c r="FL373" i="18"/>
  <c r="FB375" i="18"/>
  <c r="BO377" i="18"/>
  <c r="FN378" i="18"/>
  <c r="FD380" i="18"/>
  <c r="CG382" i="18"/>
  <c r="FD383" i="18"/>
  <c r="BO384" i="18"/>
  <c r="FQ384" i="18"/>
  <c r="FF385" i="18"/>
  <c r="BO386" i="18"/>
  <c r="FJ386" i="18"/>
  <c r="CY387" i="18"/>
  <c r="FN387" i="18"/>
  <c r="EZ388" i="18"/>
  <c r="FR388" i="18"/>
  <c r="FD389" i="18"/>
  <c r="AW390" i="18"/>
  <c r="FH390" i="18"/>
  <c r="CG391" i="18"/>
  <c r="FL391" i="18"/>
  <c r="DQ392" i="18"/>
  <c r="FP392" i="18"/>
  <c r="FB393" i="18"/>
  <c r="FX393" i="18"/>
  <c r="FF394" i="18"/>
  <c r="BO395" i="18"/>
  <c r="FJ395" i="18"/>
  <c r="CY396" i="18"/>
  <c r="FN396" i="18"/>
  <c r="EZ397" i="18"/>
  <c r="FR397" i="18"/>
  <c r="FC410" i="18"/>
  <c r="FF411" i="18"/>
  <c r="FL398" i="18"/>
  <c r="DQ399" i="18"/>
  <c r="FP399" i="18"/>
  <c r="FB400" i="18"/>
  <c r="FX400" i="18"/>
  <c r="FF401" i="18"/>
  <c r="BO402" i="18"/>
  <c r="FJ402" i="18"/>
  <c r="CY403" i="18"/>
  <c r="FN403" i="18"/>
  <c r="EZ404" i="18"/>
  <c r="FR404" i="18"/>
  <c r="FD405" i="18"/>
  <c r="AW406" i="18"/>
  <c r="FH406" i="18"/>
  <c r="CG407" i="18"/>
  <c r="FL407" i="18"/>
  <c r="DQ408" i="18"/>
  <c r="FP408" i="18"/>
  <c r="BF409" i="18"/>
  <c r="DQ409" i="18"/>
  <c r="FE409" i="18"/>
  <c r="FK409" i="18"/>
  <c r="FQ409" i="18"/>
  <c r="BX411" i="18"/>
  <c r="BO359" i="18"/>
  <c r="FX411" i="18"/>
  <c r="CG412" i="18"/>
  <c r="EZ412" i="18"/>
  <c r="FF412" i="18"/>
  <c r="FL412" i="18"/>
  <c r="FR412" i="18"/>
  <c r="BO413" i="18"/>
  <c r="DQ413" i="18"/>
  <c r="FD413" i="18"/>
  <c r="FJ413" i="18"/>
  <c r="FP413" i="18"/>
  <c r="AW414" i="18"/>
  <c r="CY414" i="18"/>
  <c r="FB414" i="18"/>
  <c r="FH414" i="18"/>
  <c r="FN414" i="18"/>
  <c r="FX414" i="18"/>
  <c r="BF359" i="18"/>
  <c r="FP359" i="18"/>
  <c r="AN360" i="18"/>
  <c r="CP360" i="18"/>
  <c r="FA360" i="18"/>
  <c r="FG360" i="18"/>
  <c r="FM360" i="18"/>
  <c r="FS360" i="18"/>
  <c r="BX361" i="18"/>
  <c r="EH361" i="18"/>
  <c r="EN361" i="18"/>
  <c r="ET361" i="18"/>
  <c r="FB361" i="18"/>
  <c r="FH361" i="18"/>
  <c r="FN361" i="18"/>
  <c r="FX361" i="18"/>
  <c r="CG362" i="18"/>
  <c r="EZ362" i="18"/>
  <c r="FF362" i="18"/>
  <c r="FL362" i="18"/>
  <c r="FR362" i="18"/>
  <c r="BO363" i="18"/>
  <c r="DQ363" i="18"/>
  <c r="FD363" i="18"/>
  <c r="FJ363" i="18"/>
  <c r="FP363" i="18"/>
  <c r="AW364" i="18"/>
  <c r="CY364" i="18"/>
  <c r="FB364" i="18"/>
  <c r="FH364" i="18"/>
  <c r="FN364" i="18"/>
  <c r="FX364" i="18"/>
  <c r="CG365" i="18"/>
  <c r="EZ365" i="18"/>
  <c r="FF365" i="18"/>
  <c r="FL365" i="18"/>
  <c r="FR365" i="18"/>
  <c r="BO366" i="18"/>
  <c r="DQ366" i="18"/>
  <c r="FD366" i="18"/>
  <c r="FJ366" i="18"/>
  <c r="FP366" i="18"/>
  <c r="AW367" i="18"/>
  <c r="CY367" i="18"/>
  <c r="FB367" i="18"/>
  <c r="FH367" i="18"/>
  <c r="FN367" i="18"/>
  <c r="FX367" i="18"/>
  <c r="CG368" i="18"/>
  <c r="EZ368" i="18"/>
  <c r="FF368" i="18"/>
  <c r="FL368" i="18"/>
  <c r="FA370" i="18"/>
  <c r="DQ374" i="18"/>
  <c r="FX375" i="18"/>
  <c r="FJ377" i="18"/>
  <c r="AW381" i="18"/>
  <c r="EZ384" i="18"/>
  <c r="FL385" i="18"/>
  <c r="FB387" i="18"/>
  <c r="FF388" i="18"/>
  <c r="FJ389" i="18"/>
  <c r="EZ391" i="18"/>
  <c r="FD392" i="18"/>
  <c r="CG394" i="18"/>
  <c r="DQ395" i="18"/>
  <c r="FB396" i="18"/>
  <c r="BO398" i="18"/>
  <c r="BX359" i="18"/>
  <c r="AW400" i="18"/>
  <c r="FL401" i="18"/>
  <c r="FP402" i="18"/>
  <c r="FX403" i="18"/>
  <c r="FJ405" i="18"/>
  <c r="FN406" i="18"/>
  <c r="FR407" i="18"/>
  <c r="BX409" i="18"/>
  <c r="FG409" i="18"/>
  <c r="FS409" i="18"/>
  <c r="FP411" i="18"/>
  <c r="FB412" i="18"/>
  <c r="FN412" i="18"/>
  <c r="CG413" i="18"/>
  <c r="FF413" i="18"/>
  <c r="BO414" i="18"/>
  <c r="FD414" i="18"/>
  <c r="FP414" i="18"/>
  <c r="FR359" i="18"/>
  <c r="DH360" i="18"/>
  <c r="CP370" i="18"/>
  <c r="FQ371" i="18"/>
  <c r="FB372" i="18"/>
  <c r="BO374" i="18"/>
  <c r="FN375" i="18"/>
  <c r="FD377" i="18"/>
  <c r="CG379" i="18"/>
  <c r="FP380" i="18"/>
  <c r="FF382" i="18"/>
  <c r="FH383" i="18"/>
  <c r="DQ384" i="18"/>
  <c r="CG410" i="18"/>
  <c r="FJ385" i="18"/>
  <c r="CY386" i="18"/>
  <c r="FN386" i="18"/>
  <c r="EZ387" i="18"/>
  <c r="FR387" i="18"/>
  <c r="FD388" i="18"/>
  <c r="AW389" i="18"/>
  <c r="FH389" i="18"/>
  <c r="CG390" i="18"/>
  <c r="FL390" i="18"/>
  <c r="DQ391" i="18"/>
  <c r="FP391" i="18"/>
  <c r="FB392" i="18"/>
  <c r="FX392" i="18"/>
  <c r="FF393" i="18"/>
  <c r="BO394" i="18"/>
  <c r="FJ394" i="18"/>
  <c r="CY395" i="18"/>
  <c r="FN395" i="18"/>
  <c r="EZ396" i="18"/>
  <c r="FR396" i="18"/>
  <c r="FD397" i="18"/>
  <c r="AW398" i="18"/>
  <c r="FL410" i="18"/>
  <c r="FL411" i="18"/>
  <c r="FP398" i="18"/>
  <c r="FB399" i="18"/>
  <c r="FX399" i="18"/>
  <c r="FF400" i="18"/>
  <c r="BO401" i="18"/>
  <c r="FJ401" i="18"/>
  <c r="CY402" i="18"/>
  <c r="FN402" i="18"/>
  <c r="EZ403" i="18"/>
  <c r="FR403" i="18"/>
  <c r="FD404" i="18"/>
  <c r="AW405" i="18"/>
  <c r="FH405" i="18"/>
  <c r="CG406" i="18"/>
  <c r="FL406" i="18"/>
  <c r="DQ407" i="18"/>
  <c r="FP407" i="18"/>
  <c r="FB408" i="18"/>
  <c r="FQ408" i="18"/>
  <c r="BO409" i="18"/>
  <c r="EY409" i="18"/>
  <c r="FF409" i="18"/>
  <c r="FL409" i="18"/>
  <c r="FR409" i="18"/>
  <c r="CP411" i="18"/>
  <c r="FO411" i="18"/>
  <c r="AN412" i="18"/>
  <c r="CP412" i="18"/>
  <c r="FA412" i="18"/>
  <c r="FG412" i="18"/>
  <c r="FM412" i="18"/>
  <c r="FS412" i="18"/>
  <c r="BX413" i="18"/>
  <c r="EY413" i="18"/>
  <c r="FE413" i="18"/>
  <c r="FK413" i="18"/>
  <c r="FQ413" i="18"/>
  <c r="BF414" i="18"/>
  <c r="DH414" i="18"/>
  <c r="FC414" i="18"/>
  <c r="FI414" i="18"/>
  <c r="FO414" i="18"/>
  <c r="CG359" i="18"/>
  <c r="FK359" i="18"/>
  <c r="FQ359" i="18"/>
  <c r="AW360" i="18"/>
  <c r="CY360" i="18"/>
  <c r="FB360" i="18"/>
  <c r="FH360" i="18"/>
  <c r="FN360" i="18"/>
  <c r="FX360" i="18"/>
  <c r="CG361" i="18"/>
  <c r="EC361" i="18"/>
  <c r="EI361" i="18"/>
  <c r="EO361" i="18"/>
  <c r="EU361" i="18"/>
  <c r="FC361" i="18"/>
  <c r="FI361" i="18"/>
  <c r="FO361" i="18"/>
  <c r="AN362" i="18"/>
  <c r="CP362" i="18"/>
  <c r="FA362" i="18"/>
  <c r="FG362" i="18"/>
  <c r="FM362" i="18"/>
  <c r="FS362" i="18"/>
  <c r="BX363" i="18"/>
  <c r="EY363" i="18"/>
  <c r="FE363" i="18"/>
  <c r="FK363" i="18"/>
  <c r="FQ363" i="18"/>
  <c r="BF364" i="18"/>
  <c r="DH364" i="18"/>
  <c r="FC364" i="18"/>
  <c r="FI364" i="18"/>
  <c r="FO364" i="18"/>
  <c r="AN365" i="18"/>
  <c r="CP365" i="18"/>
  <c r="FA365" i="18"/>
  <c r="FG365" i="18"/>
  <c r="FM365" i="18"/>
  <c r="FS365" i="18"/>
  <c r="BX366" i="18"/>
  <c r="EY366" i="18"/>
  <c r="FE366" i="18"/>
  <c r="FK366" i="18"/>
  <c r="FQ366" i="18"/>
  <c r="BF367" i="18"/>
  <c r="DH367" i="18"/>
  <c r="FC367" i="18"/>
  <c r="FI367" i="18"/>
  <c r="FO367" i="18"/>
  <c r="AN368" i="18"/>
  <c r="CP368" i="18"/>
  <c r="FA368" i="18"/>
  <c r="FG368" i="18"/>
  <c r="FM368" i="18"/>
  <c r="BF372" i="18"/>
  <c r="FL382" i="18"/>
  <c r="FP386" i="18"/>
  <c r="CY390" i="18"/>
  <c r="FH393" i="18"/>
  <c r="FF397" i="18"/>
  <c r="FH400" i="18"/>
  <c r="FF404" i="18"/>
  <c r="FR408" i="18"/>
  <c r="CY412" i="18"/>
  <c r="FL413" i="18"/>
  <c r="CP359" i="18"/>
  <c r="BF369" i="18"/>
  <c r="FM370" i="18"/>
  <c r="FP384" i="18"/>
  <c r="FX372" i="18"/>
  <c r="FJ374" i="18"/>
  <c r="EZ376" i="18"/>
  <c r="AW378" i="18"/>
  <c r="FL379" i="18"/>
  <c r="FB381" i="18"/>
  <c r="BO383" i="18"/>
  <c r="FN383" i="18"/>
  <c r="FD384" i="18"/>
  <c r="DQ385" i="18"/>
  <c r="FP385" i="18"/>
  <c r="FB386" i="18"/>
  <c r="FX386" i="18"/>
  <c r="FF387" i="18"/>
  <c r="BO388" i="18"/>
  <c r="FJ388" i="18"/>
  <c r="CY389" i="18"/>
  <c r="FN389" i="18"/>
  <c r="EZ390" i="18"/>
  <c r="FR390" i="18"/>
  <c r="FD391" i="18"/>
  <c r="AW392" i="18"/>
  <c r="FH392" i="18"/>
  <c r="CG393" i="18"/>
  <c r="FL393" i="18"/>
  <c r="DQ394" i="18"/>
  <c r="FP394" i="18"/>
  <c r="FB395" i="18"/>
  <c r="FX395" i="18"/>
  <c r="FF396" i="18"/>
  <c r="BO397" i="18"/>
  <c r="FJ397" i="18"/>
  <c r="CY398" i="18"/>
  <c r="BF411" i="18"/>
  <c r="FD398" i="18"/>
  <c r="AW399" i="18"/>
  <c r="FH399" i="18"/>
  <c r="CG400" i="18"/>
  <c r="FL400" i="18"/>
  <c r="DQ401" i="18"/>
  <c r="FP401" i="18"/>
  <c r="FB402" i="18"/>
  <c r="FX402" i="18"/>
  <c r="FF403" i="18"/>
  <c r="BO404" i="18"/>
  <c r="FJ404" i="18"/>
  <c r="CY405" i="18"/>
  <c r="FN405" i="18"/>
  <c r="EZ406" i="18"/>
  <c r="FR406" i="18"/>
  <c r="FD407" i="18"/>
  <c r="AW408" i="18"/>
  <c r="FH408" i="18"/>
  <c r="FS408" i="18"/>
  <c r="CG409" i="18"/>
  <c r="FB409" i="18"/>
  <c r="FH409" i="18"/>
  <c r="FN409" i="18"/>
  <c r="FX409" i="18"/>
  <c r="FH411" i="18"/>
  <c r="FQ411" i="18"/>
  <c r="BF412" i="18"/>
  <c r="DH412" i="18"/>
  <c r="FC412" i="18"/>
  <c r="FI412" i="18"/>
  <c r="FO412" i="18"/>
  <c r="AN413" i="18"/>
  <c r="CP413" i="18"/>
  <c r="FA413" i="18"/>
  <c r="FG413" i="18"/>
  <c r="FM413" i="18"/>
  <c r="FS413" i="18"/>
  <c r="BX414" i="18"/>
  <c r="EY414" i="18"/>
  <c r="FE414" i="18"/>
  <c r="FK414" i="18"/>
  <c r="FQ414" i="18"/>
  <c r="DH359" i="18"/>
  <c r="FM359" i="18"/>
  <c r="FS359" i="18"/>
  <c r="BO360" i="18"/>
  <c r="DQ360" i="18"/>
  <c r="FD360" i="18"/>
  <c r="FJ360" i="18"/>
  <c r="FP360" i="18"/>
  <c r="AW361" i="18"/>
  <c r="CY361" i="18"/>
  <c r="EE361" i="18"/>
  <c r="EK361" i="18"/>
  <c r="EQ361" i="18"/>
  <c r="EY361" i="18"/>
  <c r="FE361" i="18"/>
  <c r="FK361" i="18"/>
  <c r="FQ361" i="18"/>
  <c r="BF362" i="18"/>
  <c r="DH362" i="18"/>
  <c r="FC362" i="18"/>
  <c r="FI362" i="18"/>
  <c r="FO362" i="18"/>
  <c r="AN363" i="18"/>
  <c r="CP363" i="18"/>
  <c r="FA363" i="18"/>
  <c r="FG363" i="18"/>
  <c r="FM363" i="18"/>
  <c r="FS363" i="18"/>
  <c r="BX364" i="18"/>
  <c r="EY364" i="18"/>
  <c r="FE364" i="18"/>
  <c r="FK364" i="18"/>
  <c r="FQ364" i="18"/>
  <c r="BF365" i="18"/>
  <c r="DH365" i="18"/>
  <c r="FC365" i="18"/>
  <c r="FI365" i="18"/>
  <c r="FO365" i="18"/>
  <c r="AN366" i="18"/>
  <c r="CP366" i="18"/>
  <c r="FA366" i="18"/>
  <c r="FG366" i="18"/>
  <c r="FM366" i="18"/>
  <c r="FS366" i="18"/>
  <c r="BX367" i="18"/>
  <c r="EY367" i="18"/>
  <c r="FE367" i="18"/>
  <c r="FK367" i="18"/>
  <c r="FQ367" i="18"/>
  <c r="BF368" i="18"/>
  <c r="DH368" i="18"/>
  <c r="FC368" i="18"/>
  <c r="FI368" i="18"/>
  <c r="FO368" i="18"/>
  <c r="FJ359" i="18"/>
  <c r="DH369" i="18"/>
  <c r="FS370" i="18"/>
  <c r="BO385" i="18"/>
  <c r="CG373" i="18"/>
  <c r="FP374" i="18"/>
  <c r="FF376" i="18"/>
  <c r="CY378" i="18"/>
  <c r="FR379" i="18"/>
  <c r="FH381" i="18"/>
  <c r="DQ383" i="18"/>
  <c r="FP383" i="18"/>
  <c r="FF384" i="18"/>
  <c r="EZ385" i="18"/>
  <c r="FR385" i="18"/>
  <c r="FD386" i="18"/>
  <c r="AW387" i="18"/>
  <c r="FH387" i="18"/>
  <c r="CG388" i="18"/>
  <c r="FL388" i="18"/>
  <c r="DQ389" i="18"/>
  <c r="FP389" i="18"/>
  <c r="FB390" i="18"/>
  <c r="FX390" i="18"/>
  <c r="FF391" i="18"/>
  <c r="BO392" i="18"/>
  <c r="FJ392" i="18"/>
  <c r="CY393" i="18"/>
  <c r="FN393" i="18"/>
  <c r="EZ394" i="18"/>
  <c r="FR394" i="18"/>
  <c r="FD395" i="18"/>
  <c r="AW396" i="18"/>
  <c r="FH396" i="18"/>
  <c r="CG397" i="18"/>
  <c r="FL397" i="18"/>
  <c r="DQ398" i="18"/>
  <c r="EY411" i="18"/>
  <c r="FF398" i="18"/>
  <c r="BO399" i="18"/>
  <c r="FJ399" i="18"/>
  <c r="CY400" i="18"/>
  <c r="FN400" i="18"/>
  <c r="EZ401" i="18"/>
  <c r="FR401" i="18"/>
  <c r="FD402" i="18"/>
  <c r="AW403" i="18"/>
  <c r="FH403" i="18"/>
  <c r="CG404" i="18"/>
  <c r="FL404" i="18"/>
  <c r="DQ405" i="18"/>
  <c r="FP405" i="18"/>
  <c r="FB406" i="18"/>
  <c r="FX406" i="18"/>
  <c r="FF407" i="18"/>
  <c r="BO408" i="18"/>
  <c r="FJ408" i="18"/>
  <c r="FX408" i="18"/>
  <c r="CY409" i="18"/>
  <c r="FC409" i="18"/>
  <c r="FI409" i="18"/>
  <c r="FO409" i="18"/>
  <c r="AW410" i="18"/>
  <c r="FK411" i="18"/>
  <c r="FR411" i="18"/>
  <c r="BO412" i="18"/>
  <c r="DQ412" i="18"/>
  <c r="FD412" i="18"/>
  <c r="FJ412" i="18"/>
  <c r="FP412" i="18"/>
  <c r="AW413" i="18"/>
  <c r="CY413" i="18"/>
  <c r="FB413" i="18"/>
  <c r="FH413" i="18"/>
  <c r="FN413" i="18"/>
  <c r="FX413" i="18"/>
  <c r="CG414" i="18"/>
  <c r="EZ414" i="18"/>
  <c r="FF414" i="18"/>
  <c r="FL414" i="18"/>
  <c r="FR414" i="18"/>
  <c r="AN359" i="18"/>
  <c r="FN359" i="18"/>
  <c r="FU359" i="18"/>
  <c r="B422" i="18" s="1"/>
  <c r="BX360" i="18"/>
  <c r="EY360" i="18"/>
  <c r="FE360" i="18"/>
  <c r="FK360" i="18"/>
  <c r="FQ360" i="18"/>
  <c r="BF361" i="18"/>
  <c r="DH361" i="18"/>
  <c r="EF361" i="18"/>
  <c r="EL361" i="18"/>
  <c r="ER361" i="18"/>
  <c r="EZ361" i="18"/>
  <c r="FF361" i="18"/>
  <c r="FL361" i="18"/>
  <c r="FR361" i="18"/>
  <c r="BO362" i="18"/>
  <c r="DQ362" i="18"/>
  <c r="ED361" i="18"/>
  <c r="FP361" i="18"/>
  <c r="FJ362" i="18"/>
  <c r="CY363" i="18"/>
  <c r="FN363" i="18"/>
  <c r="EZ364" i="18"/>
  <c r="FR364" i="18"/>
  <c r="FD365" i="18"/>
  <c r="AW366" i="18"/>
  <c r="FH366" i="18"/>
  <c r="CG367" i="18"/>
  <c r="FL367" i="18"/>
  <c r="DQ368" i="18"/>
  <c r="FP368" i="18"/>
  <c r="CY362" i="18"/>
  <c r="EV361" i="18"/>
  <c r="FJ364" i="18"/>
  <c r="FN365" i="18"/>
  <c r="FR366" i="18"/>
  <c r="AW368" i="18"/>
  <c r="FN368" i="18"/>
  <c r="EJ361" i="18"/>
  <c r="AW362" i="18"/>
  <c r="FN362" i="18"/>
  <c r="EZ363" i="18"/>
  <c r="FR363" i="18"/>
  <c r="FD364" i="18"/>
  <c r="AW365" i="18"/>
  <c r="FH365" i="18"/>
  <c r="CG366" i="18"/>
  <c r="FL366" i="18"/>
  <c r="DQ367" i="18"/>
  <c r="FP367" i="18"/>
  <c r="FB368" i="18"/>
  <c r="BO365" i="18"/>
  <c r="EZ367" i="18"/>
  <c r="FD368" i="18"/>
  <c r="FI360" i="18"/>
  <c r="FB362" i="18"/>
  <c r="FX362" i="18"/>
  <c r="FF363" i="18"/>
  <c r="BO364" i="18"/>
  <c r="CY365" i="18"/>
  <c r="EZ366" i="18"/>
  <c r="FD367" i="18"/>
  <c r="FH368" i="18"/>
  <c r="EP361" i="18"/>
  <c r="FP362" i="18"/>
  <c r="FB363" i="18"/>
  <c r="FX363" i="18"/>
  <c r="FF364" i="18"/>
  <c r="FJ365" i="18"/>
  <c r="CY366" i="18"/>
  <c r="FN366" i="18"/>
  <c r="FR367" i="18"/>
  <c r="FH362" i="18"/>
  <c r="AN361" i="18"/>
  <c r="FD361" i="18"/>
  <c r="FD362" i="18"/>
  <c r="AW363" i="18"/>
  <c r="FH363" i="18"/>
  <c r="CG364" i="18"/>
  <c r="FL364" i="18"/>
  <c r="DQ365" i="18"/>
  <c r="FP365" i="18"/>
  <c r="FB366" i="18"/>
  <c r="FX366" i="18"/>
  <c r="FF367" i="18"/>
  <c r="BO368" i="18"/>
  <c r="FJ368" i="18"/>
  <c r="CP361" i="18"/>
  <c r="FJ361" i="18"/>
  <c r="CG363" i="18"/>
  <c r="FL363" i="18"/>
  <c r="DQ364" i="18"/>
  <c r="FP364" i="18"/>
  <c r="FB365" i="18"/>
  <c r="FX365" i="18"/>
  <c r="FF366" i="18"/>
  <c r="BO367" i="18"/>
  <c r="FJ367" i="18"/>
  <c r="CY368" i="18"/>
  <c r="BB641" i="18"/>
  <c r="B657" i="18" s="1"/>
  <c r="DA576" i="18"/>
  <c r="DA572" i="18"/>
  <c r="CA513" i="18"/>
  <c r="B520" i="18" s="1"/>
  <c r="DT45" i="18"/>
  <c r="DV45" i="18" s="1"/>
  <c r="B91" i="18" s="1"/>
  <c r="BJ676" i="18"/>
  <c r="B713" i="18" s="1"/>
  <c r="AP511" i="18"/>
  <c r="AN513" i="18"/>
  <c r="BU514" i="18"/>
  <c r="CF512" i="18" s="1"/>
  <c r="CT436" i="18"/>
  <c r="B498" i="18" s="1"/>
  <c r="DV226" i="18"/>
  <c r="B230" i="18" s="1"/>
  <c r="DV251" i="18"/>
  <c r="B255" i="18" s="1"/>
  <c r="DV311" i="18"/>
  <c r="B315" i="18" s="1"/>
  <c r="DV340" i="18"/>
  <c r="B344" i="18" s="1"/>
  <c r="BB482" i="18"/>
  <c r="BB494" i="18"/>
  <c r="B497" i="18" s="1"/>
  <c r="DV167" i="18"/>
  <c r="B171" i="18" s="1"/>
  <c r="CI115" i="6"/>
  <c r="B126" i="6" s="1"/>
  <c r="CC115" i="6"/>
  <c r="B123" i="6" s="1"/>
  <c r="AS315" i="8"/>
  <c r="AQ315" i="8"/>
  <c r="D172" i="7" l="1"/>
  <c r="D235" i="7"/>
  <c r="D298" i="7"/>
  <c r="D297" i="7"/>
  <c r="AP95" i="7"/>
  <c r="AH494" i="7"/>
  <c r="AX1014" i="7"/>
  <c r="B1180" i="7" s="1"/>
  <c r="AP981" i="7"/>
  <c r="AN1014" i="7"/>
  <c r="AP40" i="7"/>
  <c r="AN97" i="7"/>
  <c r="D256" i="7"/>
  <c r="D226" i="7"/>
  <c r="D249" i="7"/>
  <c r="D243" i="7"/>
  <c r="D189" i="7"/>
  <c r="D183" i="7"/>
  <c r="D248" i="7"/>
  <c r="D242" i="7"/>
  <c r="D188" i="7"/>
  <c r="D182" i="7"/>
  <c r="D247" i="7"/>
  <c r="D187" i="7"/>
  <c r="D181" i="7"/>
  <c r="D252" i="7"/>
  <c r="D246" i="7"/>
  <c r="D186" i="7"/>
  <c r="D180" i="7"/>
  <c r="D251" i="7"/>
  <c r="D245" i="7"/>
  <c r="D185" i="7"/>
  <c r="D179" i="7"/>
  <c r="D250" i="7"/>
  <c r="D244" i="7"/>
  <c r="D171" i="7"/>
  <c r="D161" i="7"/>
  <c r="D162" i="7"/>
  <c r="D163" i="7"/>
  <c r="D157" i="7"/>
  <c r="D158" i="7"/>
  <c r="D165" i="7"/>
  <c r="D159" i="7"/>
  <c r="D156" i="7"/>
  <c r="D155" i="7"/>
  <c r="D150" i="7"/>
  <c r="D151" i="7"/>
  <c r="D152" i="7"/>
  <c r="D153" i="7"/>
  <c r="D169" i="7"/>
  <c r="D184" i="7"/>
  <c r="D166" i="7"/>
  <c r="D154" i="7"/>
  <c r="D147" i="7"/>
  <c r="D149" i="7"/>
  <c r="D145" i="7"/>
  <c r="D138" i="7"/>
  <c r="D134" i="7"/>
  <c r="D129" i="7"/>
  <c r="D126" i="7"/>
  <c r="D121" i="7"/>
  <c r="D123" i="7"/>
  <c r="D119" i="7"/>
  <c r="D120" i="7"/>
  <c r="D116" i="7"/>
  <c r="D117" i="7"/>
  <c r="D168" i="7"/>
  <c r="D164" i="7"/>
  <c r="D146" i="7"/>
  <c r="D144" i="7"/>
  <c r="D141" i="7"/>
  <c r="D137" i="7"/>
  <c r="D140" i="7"/>
  <c r="D133" i="7"/>
  <c r="D128" i="7"/>
  <c r="D125" i="7"/>
  <c r="D122" i="7"/>
  <c r="D118" i="7"/>
  <c r="D167" i="7"/>
  <c r="D170" i="7"/>
  <c r="D160" i="7"/>
  <c r="D142" i="7"/>
  <c r="D148" i="7"/>
  <c r="D143" i="7"/>
  <c r="D135" i="7"/>
  <c r="D136" i="7"/>
  <c r="D139" i="7"/>
  <c r="D132" i="7"/>
  <c r="D131" i="7"/>
  <c r="D130" i="7"/>
  <c r="D127" i="7"/>
  <c r="D124" i="7"/>
  <c r="D292" i="7"/>
  <c r="D286" i="7"/>
  <c r="D280" i="7"/>
  <c r="D262" i="7"/>
  <c r="D202" i="7"/>
  <c r="D274" i="7"/>
  <c r="D208" i="7"/>
  <c r="D190" i="7"/>
  <c r="D285" i="7"/>
  <c r="D267" i="7"/>
  <c r="D255" i="7"/>
  <c r="D219" i="7"/>
  <c r="D201" i="7"/>
  <c r="D284" i="7"/>
  <c r="D268" i="7"/>
  <c r="D214" i="7"/>
  <c r="D279" i="7"/>
  <c r="D261" i="7"/>
  <c r="D225" i="7"/>
  <c r="D207" i="7"/>
  <c r="D195" i="7"/>
  <c r="D296" i="7"/>
  <c r="D260" i="7"/>
  <c r="D218" i="7"/>
  <c r="D206" i="7"/>
  <c r="D289" i="7"/>
  <c r="D277" i="7"/>
  <c r="D265" i="7"/>
  <c r="D253" i="7"/>
  <c r="D217" i="7"/>
  <c r="D205" i="7"/>
  <c r="D193" i="7"/>
  <c r="D294" i="7"/>
  <c r="D282" i="7"/>
  <c r="D264" i="7"/>
  <c r="D234" i="7"/>
  <c r="D222" i="7"/>
  <c r="D210" i="7"/>
  <c r="D204" i="7"/>
  <c r="D198" i="7"/>
  <c r="D192" i="7"/>
  <c r="D290" i="7"/>
  <c r="D272" i="7"/>
  <c r="D232" i="7"/>
  <c r="D220" i="7"/>
  <c r="D196" i="7"/>
  <c r="D291" i="7"/>
  <c r="D273" i="7"/>
  <c r="D231" i="7"/>
  <c r="D213" i="7"/>
  <c r="D278" i="7"/>
  <c r="D230" i="7"/>
  <c r="D200" i="7"/>
  <c r="D295" i="7"/>
  <c r="D283" i="7"/>
  <c r="D271" i="7"/>
  <c r="D259" i="7"/>
  <c r="D229" i="7"/>
  <c r="D223" i="7"/>
  <c r="D211" i="7"/>
  <c r="D199" i="7"/>
  <c r="D266" i="7"/>
  <c r="D288" i="7"/>
  <c r="D276" i="7"/>
  <c r="D270" i="7"/>
  <c r="D258" i="7"/>
  <c r="D228" i="7"/>
  <c r="D216" i="7"/>
  <c r="D254" i="7"/>
  <c r="D224" i="7"/>
  <c r="D212" i="7"/>
  <c r="D194" i="7"/>
  <c r="D293" i="7"/>
  <c r="D287" i="7"/>
  <c r="D281" i="7"/>
  <c r="D275" i="7"/>
  <c r="D269" i="7"/>
  <c r="D263" i="7"/>
  <c r="D257" i="7"/>
  <c r="D233" i="7"/>
  <c r="D227" i="7"/>
  <c r="D221" i="7"/>
  <c r="D215" i="7"/>
  <c r="D209" i="7"/>
  <c r="D203" i="7"/>
  <c r="D197" i="7"/>
  <c r="D191" i="7"/>
  <c r="AN481" i="7"/>
  <c r="AP424" i="7"/>
  <c r="CH821" i="7"/>
  <c r="CH827" i="7"/>
  <c r="CH825" i="7"/>
  <c r="CH819" i="7"/>
  <c r="CH826" i="7"/>
  <c r="CH818" i="7"/>
  <c r="CH816" i="7"/>
  <c r="CH824" i="7"/>
  <c r="CH828" i="7"/>
  <c r="CH822" i="7"/>
  <c r="CH829" i="7"/>
  <c r="CH823" i="7"/>
  <c r="CH820" i="7"/>
  <c r="CH817" i="7"/>
  <c r="AL829" i="7"/>
  <c r="AN829" i="7" s="1"/>
  <c r="AL825" i="7"/>
  <c r="AN825" i="7" s="1"/>
  <c r="AP825" i="7" s="1"/>
  <c r="AL822" i="7"/>
  <c r="AN822" i="7" s="1"/>
  <c r="AP822" i="7" s="1"/>
  <c r="AL819" i="7"/>
  <c r="AN819" i="7" s="1"/>
  <c r="AL818" i="7"/>
  <c r="AN818" i="7" s="1"/>
  <c r="AP818" i="7" s="1"/>
  <c r="AL817" i="7"/>
  <c r="AN817" i="7" s="1"/>
  <c r="AP817" i="7" s="1"/>
  <c r="AL823" i="7"/>
  <c r="AN823" i="7" s="1"/>
  <c r="AP823" i="7" s="1"/>
  <c r="AL816" i="7"/>
  <c r="AN816" i="7" s="1"/>
  <c r="AL827" i="7"/>
  <c r="AN827" i="7" s="1"/>
  <c r="AP827" i="7" s="1"/>
  <c r="AL824" i="7"/>
  <c r="AN824" i="7" s="1"/>
  <c r="AP824" i="7" s="1"/>
  <c r="AL820" i="7"/>
  <c r="AN820" i="7" s="1"/>
  <c r="AL821" i="7"/>
  <c r="AN821" i="7" s="1"/>
  <c r="AL826" i="7"/>
  <c r="AN826" i="7" s="1"/>
  <c r="AL828" i="7"/>
  <c r="AN828" i="7" s="1"/>
  <c r="AN936" i="7"/>
  <c r="AP879" i="7"/>
  <c r="AP889" i="7"/>
  <c r="DA578" i="18"/>
  <c r="B584" i="18" s="1"/>
  <c r="DT359" i="18"/>
  <c r="DV359" i="18" s="1"/>
  <c r="DT373" i="18"/>
  <c r="DV373" i="18" s="1"/>
  <c r="DT360" i="18"/>
  <c r="DV360" i="18" s="1"/>
  <c r="DT383" i="18"/>
  <c r="DV383" i="18" s="1"/>
  <c r="DT407" i="18"/>
  <c r="DV407" i="18" s="1"/>
  <c r="DT391" i="18"/>
  <c r="DV391" i="18" s="1"/>
  <c r="DT379" i="18"/>
  <c r="DV379" i="18" s="1"/>
  <c r="DT374" i="18"/>
  <c r="DV374" i="18" s="1"/>
  <c r="DT363" i="18"/>
  <c r="DV363" i="18" s="1"/>
  <c r="DT364" i="18"/>
  <c r="DV364" i="18" s="1"/>
  <c r="DT406" i="18"/>
  <c r="DV406" i="18" s="1"/>
  <c r="DT390" i="18"/>
  <c r="DV390" i="18" s="1"/>
  <c r="DT384" i="18"/>
  <c r="DV384" i="18" s="1"/>
  <c r="DT408" i="18"/>
  <c r="DV408" i="18" s="1"/>
  <c r="DT399" i="18"/>
  <c r="DV399" i="18" s="1"/>
  <c r="DT411" i="18"/>
  <c r="DV411" i="18" s="1"/>
  <c r="DT392" i="18"/>
  <c r="DV392" i="18" s="1"/>
  <c r="FS415" i="18"/>
  <c r="B421" i="18" s="1"/>
  <c r="DT378" i="18"/>
  <c r="DV378" i="18" s="1"/>
  <c r="DT368" i="18"/>
  <c r="DV368" i="18" s="1"/>
  <c r="FX415" i="18"/>
  <c r="B423" i="18" s="1"/>
  <c r="DT377" i="18"/>
  <c r="DV377" i="18" s="1"/>
  <c r="DT385" i="18"/>
  <c r="DV385" i="18" s="1"/>
  <c r="DT366" i="18"/>
  <c r="DV366" i="18" s="1"/>
  <c r="DT367" i="18"/>
  <c r="DV367" i="18" s="1"/>
  <c r="DT409" i="18"/>
  <c r="DV409" i="18" s="1"/>
  <c r="DT400" i="18"/>
  <c r="DV400" i="18" s="1"/>
  <c r="DT393" i="18"/>
  <c r="DV393" i="18" s="1"/>
  <c r="DT402" i="18"/>
  <c r="DV402" i="18" s="1"/>
  <c r="DT395" i="18"/>
  <c r="DV395" i="18" s="1"/>
  <c r="DT386" i="18"/>
  <c r="DV386" i="18" s="1"/>
  <c r="DT371" i="18"/>
  <c r="DV371" i="18" s="1"/>
  <c r="DT381" i="18"/>
  <c r="DV381" i="18" s="1"/>
  <c r="DT362" i="18"/>
  <c r="DV362" i="18" s="1"/>
  <c r="DT401" i="18"/>
  <c r="DV401" i="18" s="1"/>
  <c r="DT369" i="18"/>
  <c r="DT413" i="18"/>
  <c r="DV413" i="18" s="1"/>
  <c r="DT365" i="18"/>
  <c r="DV365" i="18" s="1"/>
  <c r="DT414" i="18"/>
  <c r="DV414" i="18" s="1"/>
  <c r="DT410" i="18"/>
  <c r="DV410" i="18" s="1"/>
  <c r="DT404" i="18"/>
  <c r="DV404" i="18" s="1"/>
  <c r="DT397" i="18"/>
  <c r="DV397" i="18" s="1"/>
  <c r="DT388" i="18"/>
  <c r="DV388" i="18" s="1"/>
  <c r="DT376" i="18"/>
  <c r="DV376" i="18" s="1"/>
  <c r="DT372" i="18"/>
  <c r="DV372" i="18" s="1"/>
  <c r="DT380" i="18"/>
  <c r="DV380" i="18" s="1"/>
  <c r="DT394" i="18"/>
  <c r="DV394" i="18" s="1"/>
  <c r="DT382" i="18"/>
  <c r="DV382" i="18" s="1"/>
  <c r="DT361" i="18"/>
  <c r="DV361" i="18" s="1"/>
  <c r="DT412" i="18"/>
  <c r="DV412" i="18" s="1"/>
  <c r="DT403" i="18"/>
  <c r="DV403" i="18" s="1"/>
  <c r="DT396" i="18"/>
  <c r="DV396" i="18" s="1"/>
  <c r="DT387" i="18"/>
  <c r="DV387" i="18" s="1"/>
  <c r="DT405" i="18"/>
  <c r="DV405" i="18" s="1"/>
  <c r="DT398" i="18"/>
  <c r="DV398" i="18" s="1"/>
  <c r="DT389" i="18"/>
  <c r="DV389" i="18" s="1"/>
  <c r="DT370" i="18"/>
  <c r="DV370" i="18" s="1"/>
  <c r="DT375" i="18"/>
  <c r="DV375" i="18" s="1"/>
  <c r="AP513" i="18"/>
  <c r="B517" i="18" s="1"/>
  <c r="CH512" i="18"/>
  <c r="CF513" i="18"/>
  <c r="AH113" i="19"/>
  <c r="AP828" i="7" l="1"/>
  <c r="AP829" i="7"/>
  <c r="CJ505" i="7"/>
  <c r="CV505" i="7"/>
  <c r="DB505" i="7"/>
  <c r="DH505" i="7"/>
  <c r="BH506" i="7"/>
  <c r="BN506" i="7"/>
  <c r="BT506" i="7"/>
  <c r="BZ506" i="7"/>
  <c r="CF506" i="7"/>
  <c r="CL506" i="7"/>
  <c r="CR506" i="7"/>
  <c r="CX506" i="7"/>
  <c r="DD506" i="7"/>
  <c r="DJ506" i="7"/>
  <c r="BB507" i="7"/>
  <c r="BJ507" i="7"/>
  <c r="BP507" i="7"/>
  <c r="BV507" i="7"/>
  <c r="CB507" i="7"/>
  <c r="CH507" i="7"/>
  <c r="CN507" i="7"/>
  <c r="CT507" i="7"/>
  <c r="CZ507" i="7"/>
  <c r="DL507" i="7"/>
  <c r="BX508" i="7"/>
  <c r="BN509" i="7"/>
  <c r="DI521" i="7"/>
  <c r="CZ558" i="7"/>
  <c r="BX548" i="7"/>
  <c r="BZ509" i="7"/>
  <c r="CF509" i="7"/>
  <c r="CL509" i="7"/>
  <c r="CR509" i="7"/>
  <c r="CX509" i="7"/>
  <c r="DD509" i="7"/>
  <c r="DJ509" i="7"/>
  <c r="BB510" i="7"/>
  <c r="BJ510" i="7"/>
  <c r="BP510" i="7"/>
  <c r="BV510" i="7"/>
  <c r="CB510" i="7"/>
  <c r="CH510" i="7"/>
  <c r="CN510" i="7"/>
  <c r="CT510" i="7"/>
  <c r="CZ510" i="7"/>
  <c r="DF510" i="7"/>
  <c r="DL510" i="7"/>
  <c r="BF511" i="7"/>
  <c r="BL511" i="7"/>
  <c r="BR511" i="7"/>
  <c r="BX511" i="7"/>
  <c r="CD511" i="7"/>
  <c r="CJ511" i="7"/>
  <c r="CP511" i="7"/>
  <c r="CV511" i="7"/>
  <c r="DB511" i="7"/>
  <c r="DH511" i="7"/>
  <c r="BH512" i="7"/>
  <c r="BN512" i="7"/>
  <c r="BT512" i="7"/>
  <c r="BZ512" i="7"/>
  <c r="CF512" i="7"/>
  <c r="CL512" i="7"/>
  <c r="CR512" i="7"/>
  <c r="BV513" i="7"/>
  <c r="BG522" i="7"/>
  <c r="CJ522" i="7"/>
  <c r="CN554" i="7"/>
  <c r="CR546" i="7"/>
  <c r="CZ547" i="7"/>
  <c r="CB513" i="7"/>
  <c r="CH513" i="7"/>
  <c r="CN513" i="7"/>
  <c r="CT513" i="7"/>
  <c r="CZ513" i="7"/>
  <c r="DF513" i="7"/>
  <c r="DL513" i="7"/>
  <c r="BF514" i="7"/>
  <c r="BL514" i="7"/>
  <c r="BR514" i="7"/>
  <c r="BX514" i="7"/>
  <c r="CD514" i="7"/>
  <c r="CJ514" i="7"/>
  <c r="CP514" i="7"/>
  <c r="CV514" i="7"/>
  <c r="DB514" i="7"/>
  <c r="DH514" i="7"/>
  <c r="BH515" i="7"/>
  <c r="DL502" i="7"/>
  <c r="BK503" i="7"/>
  <c r="BW503" i="7"/>
  <c r="CI503" i="7"/>
  <c r="DA503" i="7"/>
  <c r="BG504" i="7"/>
  <c r="BS504" i="7"/>
  <c r="CE504" i="7"/>
  <c r="CQ504" i="7"/>
  <c r="DG505" i="7"/>
  <c r="BL507" i="7"/>
  <c r="CV507" i="7"/>
  <c r="DC508" i="7"/>
  <c r="CA509" i="7"/>
  <c r="BB534" i="7"/>
  <c r="CN534" i="7"/>
  <c r="DF534" i="7"/>
  <c r="BL535" i="7"/>
  <c r="CD535" i="7"/>
  <c r="CP535" i="7"/>
  <c r="DH535" i="7"/>
  <c r="CC522" i="7"/>
  <c r="BF548" i="7"/>
  <c r="CJ548" i="7"/>
  <c r="DD536" i="7"/>
  <c r="BB537" i="7"/>
  <c r="CH520" i="7"/>
  <c r="BM521" i="7"/>
  <c r="CP521" i="7"/>
  <c r="BI522" i="7"/>
  <c r="CE522" i="7"/>
  <c r="DA522" i="7"/>
  <c r="AN523" i="7"/>
  <c r="AP523" i="7" s="1"/>
  <c r="CH518" i="7"/>
  <c r="CO518" i="7"/>
  <c r="CV518" i="7"/>
  <c r="DC518" i="7"/>
  <c r="DK518" i="7"/>
  <c r="BH519" i="7"/>
  <c r="BO519" i="7"/>
  <c r="BW519" i="7"/>
  <c r="CD519" i="7"/>
  <c r="CK519" i="7"/>
  <c r="CR519" i="7"/>
  <c r="CY519" i="7"/>
  <c r="DG519" i="7"/>
  <c r="BI520" i="7"/>
  <c r="BP520" i="7"/>
  <c r="BW520" i="7"/>
  <c r="CE520" i="7"/>
  <c r="CL520" i="7"/>
  <c r="CS520" i="7"/>
  <c r="CZ520" i="7"/>
  <c r="DG520" i="7"/>
  <c r="AN521" i="7"/>
  <c r="AP521" i="7" s="1"/>
  <c r="BX521" i="7"/>
  <c r="BP547" i="7"/>
  <c r="CH547" i="7"/>
  <c r="CT547" i="7"/>
  <c r="CV548" i="7"/>
  <c r="DB548" i="7"/>
  <c r="DH548" i="7"/>
  <c r="BH549" i="7"/>
  <c r="BN549" i="7"/>
  <c r="BT549" i="7"/>
  <c r="BZ549" i="7"/>
  <c r="CF549" i="7"/>
  <c r="CL549" i="7"/>
  <c r="CR549" i="7"/>
  <c r="CX549" i="7"/>
  <c r="DD549" i="7"/>
  <c r="DJ549" i="7"/>
  <c r="BB550" i="7"/>
  <c r="BJ550" i="7"/>
  <c r="BP550" i="7"/>
  <c r="BV550" i="7"/>
  <c r="CB550" i="7"/>
  <c r="CH550" i="7"/>
  <c r="BS526" i="7"/>
  <c r="DK527" i="7"/>
  <c r="BE528" i="7"/>
  <c r="BK528" i="7"/>
  <c r="BQ528" i="7"/>
  <c r="BW528" i="7"/>
  <c r="CC528" i="7"/>
  <c r="CI528" i="7"/>
  <c r="CO528" i="7"/>
  <c r="CU528" i="7"/>
  <c r="DA528" i="7"/>
  <c r="DG528" i="7"/>
  <c r="BG529" i="7"/>
  <c r="BM529" i="7"/>
  <c r="BS529" i="7"/>
  <c r="BY529" i="7"/>
  <c r="CE529" i="7"/>
  <c r="CK529" i="7"/>
  <c r="CQ529" i="7"/>
  <c r="CW529" i="7"/>
  <c r="BS523" i="7"/>
  <c r="BZ523" i="7"/>
  <c r="CG523" i="7"/>
  <c r="CN523" i="7"/>
  <c r="CU523" i="7"/>
  <c r="DC523" i="7"/>
  <c r="DJ523" i="7"/>
  <c r="BE524" i="7"/>
  <c r="BL524" i="7"/>
  <c r="BS524" i="7"/>
  <c r="CA524" i="7"/>
  <c r="CH524" i="7"/>
  <c r="CO524" i="7"/>
  <c r="CV524" i="7"/>
  <c r="DC524" i="7"/>
  <c r="DK524" i="7"/>
  <c r="BH525" i="7"/>
  <c r="BO525" i="7"/>
  <c r="BW525" i="7"/>
  <c r="CD525" i="7"/>
  <c r="CK525" i="7"/>
  <c r="CR525" i="7"/>
  <c r="CY525" i="7"/>
  <c r="DG525" i="7"/>
  <c r="BI526" i="7"/>
  <c r="BO526" i="7"/>
  <c r="BU526" i="7"/>
  <c r="CA526" i="7"/>
  <c r="CG526" i="7"/>
  <c r="CS558" i="7"/>
  <c r="CX546" i="7"/>
  <c r="CV508" i="7"/>
  <c r="CZ554" i="7"/>
  <c r="BJ547" i="7"/>
  <c r="BT509" i="7"/>
  <c r="BB513" i="7"/>
  <c r="BJ521" i="7"/>
  <c r="BH523" i="7"/>
  <c r="CH554" i="7"/>
  <c r="DD512" i="7"/>
  <c r="BT536" i="7"/>
  <c r="BB547" i="7"/>
  <c r="CP548" i="7"/>
  <c r="BP513" i="7"/>
  <c r="BN522" i="7"/>
  <c r="DE522" i="7"/>
  <c r="BV523" i="7"/>
  <c r="CN558" i="7"/>
  <c r="DJ546" i="7"/>
  <c r="BV547" i="7"/>
  <c r="CN547" i="7"/>
  <c r="CD548" i="7"/>
  <c r="CJ508" i="7"/>
  <c r="DB508" i="7"/>
  <c r="DL558" i="7"/>
  <c r="CL546" i="7"/>
  <c r="DL547" i="7"/>
  <c r="DT558" i="7"/>
  <c r="BG502" i="7"/>
  <c r="BS502" i="7"/>
  <c r="CK502" i="7"/>
  <c r="CW502" i="7"/>
  <c r="BN503" i="7"/>
  <c r="CF503" i="7"/>
  <c r="CR503" i="7"/>
  <c r="DJ503" i="7"/>
  <c r="BP504" i="7"/>
  <c r="CH504" i="7"/>
  <c r="CZ504" i="7"/>
  <c r="BF505" i="7"/>
  <c r="BX505" i="7"/>
  <c r="DF507" i="7"/>
  <c r="BH509" i="7"/>
  <c r="CF536" i="7"/>
  <c r="CQ522" i="7"/>
  <c r="BU558" i="7"/>
  <c r="DF554" i="7"/>
  <c r="BL548" i="7"/>
  <c r="DF517" i="7"/>
  <c r="BM502" i="7"/>
  <c r="CE502" i="7"/>
  <c r="CQ502" i="7"/>
  <c r="DI502" i="7"/>
  <c r="BT503" i="7"/>
  <c r="CL503" i="7"/>
  <c r="CX503" i="7"/>
  <c r="BB504" i="7"/>
  <c r="BV504" i="7"/>
  <c r="CT504" i="7"/>
  <c r="DL504" i="7"/>
  <c r="BL505" i="7"/>
  <c r="BL508" i="7"/>
  <c r="CD508" i="7"/>
  <c r="CP508" i="7"/>
  <c r="DH508" i="7"/>
  <c r="BJ513" i="7"/>
  <c r="CR536" i="7"/>
  <c r="CE521" i="7"/>
  <c r="BO523" i="7"/>
  <c r="CG558" i="7"/>
  <c r="DD546" i="7"/>
  <c r="CB547" i="7"/>
  <c r="DF547" i="7"/>
  <c r="BR548" i="7"/>
  <c r="DL517" i="7"/>
  <c r="BY502" i="7"/>
  <c r="DC502" i="7"/>
  <c r="BH503" i="7"/>
  <c r="BZ503" i="7"/>
  <c r="DD503" i="7"/>
  <c r="BJ504" i="7"/>
  <c r="CB504" i="7"/>
  <c r="CN504" i="7"/>
  <c r="DF504" i="7"/>
  <c r="BR505" i="7"/>
  <c r="CD505" i="7"/>
  <c r="BF508" i="7"/>
  <c r="BR508" i="7"/>
  <c r="CX512" i="7"/>
  <c r="DJ512" i="7"/>
  <c r="BQ521" i="7"/>
  <c r="BU522" i="7"/>
  <c r="CX522" i="7"/>
  <c r="CT554" i="7"/>
  <c r="BE510" i="7"/>
  <c r="CO510" i="7"/>
  <c r="BE511" i="7"/>
  <c r="CO511" i="7"/>
  <c r="BY512" i="7"/>
  <c r="BK513" i="7"/>
  <c r="CC513" i="7"/>
  <c r="DC513" i="7"/>
  <c r="BM514" i="7"/>
  <c r="CT531" i="7"/>
  <c r="BF532" i="7"/>
  <c r="CD532" i="7"/>
  <c r="CP532" i="7"/>
  <c r="DB532" i="7"/>
  <c r="BH533" i="7"/>
  <c r="CL533" i="7"/>
  <c r="CX533" i="7"/>
  <c r="DJ533" i="7"/>
  <c r="BP534" i="7"/>
  <c r="CH534" i="7"/>
  <c r="CT534" i="7"/>
  <c r="CZ534" i="7"/>
  <c r="DL534" i="7"/>
  <c r="BF535" i="7"/>
  <c r="BR535" i="7"/>
  <c r="BX535" i="7"/>
  <c r="CJ535" i="7"/>
  <c r="CV535" i="7"/>
  <c r="DB535" i="7"/>
  <c r="BH536" i="7"/>
  <c r="BN536" i="7"/>
  <c r="BZ536" i="7"/>
  <c r="CL536" i="7"/>
  <c r="CX536" i="7"/>
  <c r="DJ536" i="7"/>
  <c r="CO520" i="7"/>
  <c r="DD520" i="7"/>
  <c r="BF521" i="7"/>
  <c r="CB521" i="7"/>
  <c r="CW521" i="7"/>
  <c r="DL521" i="7"/>
  <c r="CL522" i="7"/>
  <c r="BJ523" i="7"/>
  <c r="CF523" i="7"/>
  <c r="BK524" i="7"/>
  <c r="CU524" i="7"/>
  <c r="DI524" i="7"/>
  <c r="BU525" i="7"/>
  <c r="DA545" i="7"/>
  <c r="BM546" i="7"/>
  <c r="BY546" i="7"/>
  <c r="CQ546" i="7"/>
  <c r="AN547" i="7"/>
  <c r="AP547" i="7" s="1"/>
  <c r="BO547" i="7"/>
  <c r="DE547" i="7"/>
  <c r="BK548" i="7"/>
  <c r="BW548" i="7"/>
  <c r="CO548" i="7"/>
  <c r="BG549" i="7"/>
  <c r="CE549" i="7"/>
  <c r="CQ549" i="7"/>
  <c r="DI549" i="7"/>
  <c r="BI550" i="7"/>
  <c r="BU550" i="7"/>
  <c r="CA550" i="7"/>
  <c r="BW551" i="7"/>
  <c r="CI551" i="7"/>
  <c r="DA551" i="7"/>
  <c r="DB534" i="7"/>
  <c r="BP536" i="7"/>
  <c r="CZ536" i="7"/>
  <c r="CM537" i="7"/>
  <c r="DK537" i="7"/>
  <c r="CI538" i="7"/>
  <c r="DA538" i="7"/>
  <c r="BM539" i="7"/>
  <c r="CE539" i="7"/>
  <c r="CQ539" i="7"/>
  <c r="CG540" i="7"/>
  <c r="CW504" i="7"/>
  <c r="DC504" i="7"/>
  <c r="DI504" i="7"/>
  <c r="AN505" i="7"/>
  <c r="AP505" i="7" s="1"/>
  <c r="BI505" i="7"/>
  <c r="BO505" i="7"/>
  <c r="BU505" i="7"/>
  <c r="CA505" i="7"/>
  <c r="CG505" i="7"/>
  <c r="CM505" i="7"/>
  <c r="CG511" i="7"/>
  <c r="CM511" i="7"/>
  <c r="CS511" i="7"/>
  <c r="CY511" i="7"/>
  <c r="DE511" i="7"/>
  <c r="DK511" i="7"/>
  <c r="BE512" i="7"/>
  <c r="BK512" i="7"/>
  <c r="BQ512" i="7"/>
  <c r="BW512" i="7"/>
  <c r="CC512" i="7"/>
  <c r="CI512" i="7"/>
  <c r="CO512" i="7"/>
  <c r="CU512" i="7"/>
  <c r="DA512" i="7"/>
  <c r="DG512" i="7"/>
  <c r="BO502" i="7"/>
  <c r="CG502" i="7"/>
  <c r="CY502" i="7"/>
  <c r="BB503" i="7"/>
  <c r="BV503" i="7"/>
  <c r="CN503" i="7"/>
  <c r="DF503" i="7"/>
  <c r="BU504" i="7"/>
  <c r="CM504" i="7"/>
  <c r="DE504" i="7"/>
  <c r="BT505" i="7"/>
  <c r="CL505" i="7"/>
  <c r="DD505" i="7"/>
  <c r="BJ506" i="7"/>
  <c r="CB506" i="7"/>
  <c r="CT506" i="7"/>
  <c r="DL506" i="7"/>
  <c r="AN507" i="7"/>
  <c r="AP507" i="7" s="1"/>
  <c r="BI507" i="7"/>
  <c r="CA507" i="7"/>
  <c r="CS507" i="7"/>
  <c r="DK507" i="7"/>
  <c r="BE508" i="7"/>
  <c r="BQ508" i="7"/>
  <c r="CC508" i="7"/>
  <c r="CO508" i="7"/>
  <c r="DA508" i="7"/>
  <c r="BM509" i="7"/>
  <c r="BY509" i="7"/>
  <c r="CK509" i="7"/>
  <c r="CW509" i="7"/>
  <c r="DI509" i="7"/>
  <c r="CB529" i="7"/>
  <c r="CH529" i="7"/>
  <c r="CN529" i="7"/>
  <c r="CT529" i="7"/>
  <c r="CZ529" i="7"/>
  <c r="DF529" i="7"/>
  <c r="DL529" i="7"/>
  <c r="BF530" i="7"/>
  <c r="BL530" i="7"/>
  <c r="BR530" i="7"/>
  <c r="BX530" i="7"/>
  <c r="CD530" i="7"/>
  <c r="CJ530" i="7"/>
  <c r="CP530" i="7"/>
  <c r="CV530" i="7"/>
  <c r="DB530" i="7"/>
  <c r="DH530" i="7"/>
  <c r="BH531" i="7"/>
  <c r="BN531" i="7"/>
  <c r="BT531" i="7"/>
  <c r="BX504" i="7"/>
  <c r="CO505" i="7"/>
  <c r="BG508" i="7"/>
  <c r="BO509" i="7"/>
  <c r="DK509" i="7"/>
  <c r="DA511" i="7"/>
  <c r="CK513" i="7"/>
  <c r="DF531" i="7"/>
  <c r="BR532" i="7"/>
  <c r="BN533" i="7"/>
  <c r="BZ533" i="7"/>
  <c r="CR533" i="7"/>
  <c r="BV534" i="7"/>
  <c r="BZ531" i="7"/>
  <c r="CF531" i="7"/>
  <c r="CL531" i="7"/>
  <c r="CR531" i="7"/>
  <c r="CX531" i="7"/>
  <c r="DD531" i="7"/>
  <c r="DJ531" i="7"/>
  <c r="BB532" i="7"/>
  <c r="BJ532" i="7"/>
  <c r="BP532" i="7"/>
  <c r="BL529" i="7"/>
  <c r="BX529" i="7"/>
  <c r="CJ529" i="7"/>
  <c r="DD511" i="7"/>
  <c r="BP512" i="7"/>
  <c r="CN512" i="7"/>
  <c r="DL512" i="7"/>
  <c r="BE513" i="7"/>
  <c r="BW513" i="7"/>
  <c r="CO513" i="7"/>
  <c r="DG513" i="7"/>
  <c r="BO514" i="7"/>
  <c r="CG514" i="7"/>
  <c r="BV532" i="7"/>
  <c r="CB532" i="7"/>
  <c r="CH532" i="7"/>
  <c r="CN532" i="7"/>
  <c r="CT532" i="7"/>
  <c r="CZ532" i="7"/>
  <c r="DF532" i="7"/>
  <c r="DL532" i="7"/>
  <c r="BF533" i="7"/>
  <c r="BL533" i="7"/>
  <c r="BR533" i="7"/>
  <c r="BX533" i="7"/>
  <c r="CD533" i="7"/>
  <c r="CJ533" i="7"/>
  <c r="CP533" i="7"/>
  <c r="CV533" i="7"/>
  <c r="DB533" i="7"/>
  <c r="DH533" i="7"/>
  <c r="BH534" i="7"/>
  <c r="BN534" i="7"/>
  <c r="BT534" i="7"/>
  <c r="BZ534" i="7"/>
  <c r="CF534" i="7"/>
  <c r="CL534" i="7"/>
  <c r="CR534" i="7"/>
  <c r="CX534" i="7"/>
  <c r="DD534" i="7"/>
  <c r="DJ534" i="7"/>
  <c r="BB535" i="7"/>
  <c r="BJ535" i="7"/>
  <c r="BP535" i="7"/>
  <c r="BV535" i="7"/>
  <c r="CB535" i="7"/>
  <c r="CH535" i="7"/>
  <c r="CN535" i="7"/>
  <c r="CT535" i="7"/>
  <c r="CZ535" i="7"/>
  <c r="DF535" i="7"/>
  <c r="DL535" i="7"/>
  <c r="BF536" i="7"/>
  <c r="BL536" i="7"/>
  <c r="BR536" i="7"/>
  <c r="BX536" i="7"/>
  <c r="CD536" i="7"/>
  <c r="CJ536" i="7"/>
  <c r="CP536" i="7"/>
  <c r="CV536" i="7"/>
  <c r="DB536" i="7"/>
  <c r="DH536" i="7"/>
  <c r="BR502" i="7"/>
  <c r="CJ502" i="7"/>
  <c r="DB502" i="7"/>
  <c r="BG503" i="7"/>
  <c r="CQ503" i="7"/>
  <c r="BE505" i="7"/>
  <c r="CE506" i="7"/>
  <c r="CE508" i="7"/>
  <c r="CC510" i="7"/>
  <c r="BQ511" i="7"/>
  <c r="CW512" i="7"/>
  <c r="CE514" i="7"/>
  <c r="CV532" i="7"/>
  <c r="CC523" i="7"/>
  <c r="CK523" i="7"/>
  <c r="CR523" i="7"/>
  <c r="CY523" i="7"/>
  <c r="DF523" i="7"/>
  <c r="BI524" i="7"/>
  <c r="BP524" i="7"/>
  <c r="BW524" i="7"/>
  <c r="CD524" i="7"/>
  <c r="CK524" i="7"/>
  <c r="CS524" i="7"/>
  <c r="CZ524" i="7"/>
  <c r="DG524" i="7"/>
  <c r="AN525" i="7"/>
  <c r="AP525" i="7" s="1"/>
  <c r="BE525" i="7"/>
  <c r="BL525" i="7"/>
  <c r="BS525" i="7"/>
  <c r="BZ525" i="7"/>
  <c r="CG525" i="7"/>
  <c r="CO525" i="7"/>
  <c r="CV525" i="7"/>
  <c r="DC525" i="7"/>
  <c r="DJ525" i="7"/>
  <c r="BE526" i="7"/>
  <c r="BL526" i="7"/>
  <c r="BR526" i="7"/>
  <c r="BX526" i="7"/>
  <c r="CD526" i="7"/>
  <c r="CJ526" i="7"/>
  <c r="CP526" i="7"/>
  <c r="CV526" i="7"/>
  <c r="DB526" i="7"/>
  <c r="DH526" i="7"/>
  <c r="BH527" i="7"/>
  <c r="BN527" i="7"/>
  <c r="BT527" i="7"/>
  <c r="BZ527" i="7"/>
  <c r="CF527" i="7"/>
  <c r="CL527" i="7"/>
  <c r="CR527" i="7"/>
  <c r="CX527" i="7"/>
  <c r="DD527" i="7"/>
  <c r="DJ527" i="7"/>
  <c r="BB528" i="7"/>
  <c r="BJ528" i="7"/>
  <c r="BP528" i="7"/>
  <c r="BV528" i="7"/>
  <c r="CB528" i="7"/>
  <c r="CH528" i="7"/>
  <c r="CN528" i="7"/>
  <c r="CT528" i="7"/>
  <c r="CZ528" i="7"/>
  <c r="DF528" i="7"/>
  <c r="DL528" i="7"/>
  <c r="BF529" i="7"/>
  <c r="BR529" i="7"/>
  <c r="CD529" i="7"/>
  <c r="CP529" i="7"/>
  <c r="CV529" i="7"/>
  <c r="DB529" i="7"/>
  <c r="DH529" i="7"/>
  <c r="BH530" i="7"/>
  <c r="BN530" i="7"/>
  <c r="BT530" i="7"/>
  <c r="BZ530" i="7"/>
  <c r="CF530" i="7"/>
  <c r="CL530" i="7"/>
  <c r="CX530" i="7"/>
  <c r="DJ530" i="7"/>
  <c r="BJ531" i="7"/>
  <c r="BV531" i="7"/>
  <c r="CH531" i="7"/>
  <c r="CZ531" i="7"/>
  <c r="BX532" i="7"/>
  <c r="BJ537" i="7"/>
  <c r="BF502" i="7"/>
  <c r="BX502" i="7"/>
  <c r="CP502" i="7"/>
  <c r="DH502" i="7"/>
  <c r="BM503" i="7"/>
  <c r="CE503" i="7"/>
  <c r="CW503" i="7"/>
  <c r="BL504" i="7"/>
  <c r="CD504" i="7"/>
  <c r="CV504" i="7"/>
  <c r="BK505" i="7"/>
  <c r="CC505" i="7"/>
  <c r="CU505" i="7"/>
  <c r="BS506" i="7"/>
  <c r="CK506" i="7"/>
  <c r="DC506" i="7"/>
  <c r="BR507" i="7"/>
  <c r="CJ507" i="7"/>
  <c r="DB507" i="7"/>
  <c r="BK508" i="7"/>
  <c r="BW508" i="7"/>
  <c r="CI508" i="7"/>
  <c r="CU508" i="7"/>
  <c r="DG508" i="7"/>
  <c r="BG509" i="7"/>
  <c r="BS509" i="7"/>
  <c r="CE509" i="7"/>
  <c r="CQ509" i="7"/>
  <c r="DC509" i="7"/>
  <c r="BI510" i="7"/>
  <c r="BU510" i="7"/>
  <c r="CG510" i="7"/>
  <c r="CS510" i="7"/>
  <c r="DE510" i="7"/>
  <c r="BH511" i="7"/>
  <c r="BT511" i="7"/>
  <c r="CF511" i="7"/>
  <c r="CR511" i="7"/>
  <c r="BB512" i="7"/>
  <c r="CB512" i="7"/>
  <c r="CZ512" i="7"/>
  <c r="AN513" i="7"/>
  <c r="AP513" i="7" s="1"/>
  <c r="BM513" i="7"/>
  <c r="CE513" i="7"/>
  <c r="CW513" i="7"/>
  <c r="BG514" i="7"/>
  <c r="BY514" i="7"/>
  <c r="CQ514" i="7"/>
  <c r="CY514" i="7"/>
  <c r="DI514" i="7"/>
  <c r="BE515" i="7"/>
  <c r="BO515" i="7"/>
  <c r="BW515" i="7"/>
  <c r="CG515" i="7"/>
  <c r="CO515" i="7"/>
  <c r="CY515" i="7"/>
  <c r="DG515" i="7"/>
  <c r="BG516" i="7"/>
  <c r="BQ516" i="7"/>
  <c r="BY516" i="7"/>
  <c r="CI516" i="7"/>
  <c r="CQ516" i="7"/>
  <c r="DA516" i="7"/>
  <c r="DI516" i="7"/>
  <c r="BI517" i="7"/>
  <c r="DA548" i="7"/>
  <c r="BS549" i="7"/>
  <c r="CS550" i="7"/>
  <c r="DE550" i="7"/>
  <c r="BE551" i="7"/>
  <c r="CC551" i="7"/>
  <c r="CU551" i="7"/>
  <c r="BM552" i="7"/>
  <c r="DE531" i="7"/>
  <c r="BT532" i="7"/>
  <c r="DD532" i="7"/>
  <c r="DL533" i="7"/>
  <c r="BR534" i="7"/>
  <c r="AN535" i="7"/>
  <c r="AP535" i="7" s="1"/>
  <c r="BT535" i="7"/>
  <c r="CL553" i="7"/>
  <c r="CX553" i="7"/>
  <c r="BJ554" i="7"/>
  <c r="DH557" i="7"/>
  <c r="BB536" i="7"/>
  <c r="BU537" i="7"/>
  <c r="CY537" i="7"/>
  <c r="BW538" i="7"/>
  <c r="DG538" i="7"/>
  <c r="CW539" i="7"/>
  <c r="BU540" i="7"/>
  <c r="DE525" i="7"/>
  <c r="BH526" i="7"/>
  <c r="BN526" i="7"/>
  <c r="BT526" i="7"/>
  <c r="BZ526" i="7"/>
  <c r="CF526" i="7"/>
  <c r="CL526" i="7"/>
  <c r="CR526" i="7"/>
  <c r="CX526" i="7"/>
  <c r="DD526" i="7"/>
  <c r="DJ526" i="7"/>
  <c r="BL502" i="7"/>
  <c r="CD502" i="7"/>
  <c r="CV502" i="7"/>
  <c r="BS503" i="7"/>
  <c r="CK503" i="7"/>
  <c r="DC503" i="7"/>
  <c r="BR504" i="7"/>
  <c r="CJ504" i="7"/>
  <c r="DB504" i="7"/>
  <c r="BQ505" i="7"/>
  <c r="CI505" i="7"/>
  <c r="DA505" i="7"/>
  <c r="BG506" i="7"/>
  <c r="BY506" i="7"/>
  <c r="CQ506" i="7"/>
  <c r="DI506" i="7"/>
  <c r="BF507" i="7"/>
  <c r="BX507" i="7"/>
  <c r="CP507" i="7"/>
  <c r="DH507" i="7"/>
  <c r="BN508" i="7"/>
  <c r="BW530" i="7"/>
  <c r="CC530" i="7"/>
  <c r="CI530" i="7"/>
  <c r="CO530" i="7"/>
  <c r="CU530" i="7"/>
  <c r="DA530" i="7"/>
  <c r="DG530" i="7"/>
  <c r="BG531" i="7"/>
  <c r="BM531" i="7"/>
  <c r="BS531" i="7"/>
  <c r="BY531" i="7"/>
  <c r="CE531" i="7"/>
  <c r="CK531" i="7"/>
  <c r="CQ531" i="7"/>
  <c r="CW531" i="7"/>
  <c r="DC531" i="7"/>
  <c r="DI531" i="7"/>
  <c r="AN532" i="7"/>
  <c r="AP532" i="7" s="1"/>
  <c r="BI532" i="7"/>
  <c r="BO532" i="7"/>
  <c r="BU532" i="7"/>
  <c r="CA532" i="7"/>
  <c r="CG532" i="7"/>
  <c r="CM532" i="7"/>
  <c r="CS532" i="7"/>
  <c r="CY532" i="7"/>
  <c r="DE532" i="7"/>
  <c r="DK532" i="7"/>
  <c r="BE533" i="7"/>
  <c r="BK533" i="7"/>
  <c r="BQ533" i="7"/>
  <c r="BW533" i="7"/>
  <c r="CC533" i="7"/>
  <c r="CI533" i="7"/>
  <c r="CO533" i="7"/>
  <c r="CU533" i="7"/>
  <c r="DA533" i="7"/>
  <c r="DG533" i="7"/>
  <c r="BV527" i="7"/>
  <c r="DF527" i="7"/>
  <c r="BL528" i="7"/>
  <c r="CV528" i="7"/>
  <c r="CL529" i="7"/>
  <c r="BG530" i="7"/>
  <c r="BY530" i="7"/>
  <c r="CQ530" i="7"/>
  <c r="DI530" i="7"/>
  <c r="BF531" i="7"/>
  <c r="BX531" i="7"/>
  <c r="CP531" i="7"/>
  <c r="DH531" i="7"/>
  <c r="BE532" i="7"/>
  <c r="BW532" i="7"/>
  <c r="CO532" i="7"/>
  <c r="DG532" i="7"/>
  <c r="BM533" i="7"/>
  <c r="CE533" i="7"/>
  <c r="CW533" i="7"/>
  <c r="BG534" i="7"/>
  <c r="BS534" i="7"/>
  <c r="CE534" i="7"/>
  <c r="CQ534" i="7"/>
  <c r="DC534" i="7"/>
  <c r="BI535" i="7"/>
  <c r="BU535" i="7"/>
  <c r="CG535" i="7"/>
  <c r="CS535" i="7"/>
  <c r="DE535" i="7"/>
  <c r="BE536" i="7"/>
  <c r="BQ536" i="7"/>
  <c r="CA536" i="7"/>
  <c r="CI536" i="7"/>
  <c r="CS536" i="7"/>
  <c r="DA536" i="7"/>
  <c r="DK536" i="7"/>
  <c r="BI537" i="7"/>
  <c r="BP537" i="7"/>
  <c r="BV537" i="7"/>
  <c r="CB537" i="7"/>
  <c r="CH537" i="7"/>
  <c r="CN537" i="7"/>
  <c r="CT537" i="7"/>
  <c r="CZ537" i="7"/>
  <c r="DF537" i="7"/>
  <c r="DL537" i="7"/>
  <c r="BF538" i="7"/>
  <c r="BL538" i="7"/>
  <c r="BR538" i="7"/>
  <c r="BX538" i="7"/>
  <c r="CD538" i="7"/>
  <c r="CJ538" i="7"/>
  <c r="CP538" i="7"/>
  <c r="CV538" i="7"/>
  <c r="DB538" i="7"/>
  <c r="DH538" i="7"/>
  <c r="BH539" i="7"/>
  <c r="BN539" i="7"/>
  <c r="BT539" i="7"/>
  <c r="BZ539" i="7"/>
  <c r="CF539" i="7"/>
  <c r="CL539" i="7"/>
  <c r="CR539" i="7"/>
  <c r="CX539" i="7"/>
  <c r="DD539" i="7"/>
  <c r="CR554" i="7"/>
  <c r="CX554" i="7"/>
  <c r="DD554" i="7"/>
  <c r="DJ554" i="7"/>
  <c r="BB555" i="7"/>
  <c r="BJ555" i="7"/>
  <c r="BP555" i="7"/>
  <c r="BV555" i="7"/>
  <c r="CB555" i="7"/>
  <c r="CH555" i="7"/>
  <c r="CN555" i="7"/>
  <c r="CT555" i="7"/>
  <c r="CZ555" i="7"/>
  <c r="DF555" i="7"/>
  <c r="CW538" i="7"/>
  <c r="DC538" i="7"/>
  <c r="DI538" i="7"/>
  <c r="AN539" i="7"/>
  <c r="AP539" i="7" s="1"/>
  <c r="BI539" i="7"/>
  <c r="BO539" i="7"/>
  <c r="BU539" i="7"/>
  <c r="CA539" i="7"/>
  <c r="CG539" i="7"/>
  <c r="CM539" i="7"/>
  <c r="CS539" i="7"/>
  <c r="CY539" i="7"/>
  <c r="DK539" i="7"/>
  <c r="BK540" i="7"/>
  <c r="BZ553" i="7"/>
  <c r="DD553" i="7"/>
  <c r="BB554" i="7"/>
  <c r="BP554" i="7"/>
  <c r="CB554" i="7"/>
  <c r="BI558" i="7"/>
  <c r="DL555" i="7"/>
  <c r="BF556" i="7"/>
  <c r="BL556" i="7"/>
  <c r="BR556" i="7"/>
  <c r="BX556" i="7"/>
  <c r="CD556" i="7"/>
  <c r="CJ556" i="7"/>
  <c r="CP556" i="7"/>
  <c r="CV556" i="7"/>
  <c r="DB556" i="7"/>
  <c r="DH556" i="7"/>
  <c r="BH557" i="7"/>
  <c r="BN557" i="7"/>
  <c r="BT557" i="7"/>
  <c r="BZ557" i="7"/>
  <c r="CF557" i="7"/>
  <c r="CL557" i="7"/>
  <c r="CR557" i="7"/>
  <c r="CX557" i="7"/>
  <c r="DD557" i="7"/>
  <c r="DJ557" i="7"/>
  <c r="BE558" i="7"/>
  <c r="BK558" i="7"/>
  <c r="BQ558" i="7"/>
  <c r="BW558" i="7"/>
  <c r="CC558" i="7"/>
  <c r="CI558" i="7"/>
  <c r="CO558" i="7"/>
  <c r="CU558" i="7"/>
  <c r="DA558" i="7"/>
  <c r="DG558" i="7"/>
  <c r="CB527" i="7"/>
  <c r="DL527" i="7"/>
  <c r="BR528" i="7"/>
  <c r="DB528" i="7"/>
  <c r="BH529" i="7"/>
  <c r="CR529" i="7"/>
  <c r="BJ530" i="7"/>
  <c r="CB530" i="7"/>
  <c r="CT530" i="7"/>
  <c r="DL530" i="7"/>
  <c r="AN531" i="7"/>
  <c r="AP531" i="7" s="1"/>
  <c r="BI531" i="7"/>
  <c r="CA531" i="7"/>
  <c r="CS531" i="7"/>
  <c r="DK531" i="7"/>
  <c r="BH532" i="7"/>
  <c r="BZ532" i="7"/>
  <c r="CR532" i="7"/>
  <c r="DJ532" i="7"/>
  <c r="BP533" i="7"/>
  <c r="CH533" i="7"/>
  <c r="CZ533" i="7"/>
  <c r="BI534" i="7"/>
  <c r="BU534" i="7"/>
  <c r="CG534" i="7"/>
  <c r="CS534" i="7"/>
  <c r="DE534" i="7"/>
  <c r="BK535" i="7"/>
  <c r="BW535" i="7"/>
  <c r="CI535" i="7"/>
  <c r="CU535" i="7"/>
  <c r="DG535" i="7"/>
  <c r="BG536" i="7"/>
  <c r="BS536" i="7"/>
  <c r="CB536" i="7"/>
  <c r="CK536" i="7"/>
  <c r="CT536" i="7"/>
  <c r="DC536" i="7"/>
  <c r="DL536" i="7"/>
  <c r="BK537" i="7"/>
  <c r="BQ537" i="7"/>
  <c r="BW537" i="7"/>
  <c r="CC537" i="7"/>
  <c r="CI537" i="7"/>
  <c r="CO537" i="7"/>
  <c r="CU537" i="7"/>
  <c r="DA537" i="7"/>
  <c r="DG537" i="7"/>
  <c r="BG538" i="7"/>
  <c r="BM538" i="7"/>
  <c r="BS538" i="7"/>
  <c r="BY538" i="7"/>
  <c r="CE538" i="7"/>
  <c r="CK538" i="7"/>
  <c r="CQ538" i="7"/>
  <c r="DE539" i="7"/>
  <c r="BE540" i="7"/>
  <c r="BQ540" i="7"/>
  <c r="BW540" i="7"/>
  <c r="CC540" i="7"/>
  <c r="CI540" i="7"/>
  <c r="CO540" i="7"/>
  <c r="CU540" i="7"/>
  <c r="DA540" i="7"/>
  <c r="DG540" i="7"/>
  <c r="BG541" i="7"/>
  <c r="BM541" i="7"/>
  <c r="BS541" i="7"/>
  <c r="BY541" i="7"/>
  <c r="CE541" i="7"/>
  <c r="CK541" i="7"/>
  <c r="CQ541" i="7"/>
  <c r="CW541" i="7"/>
  <c r="DC541" i="7"/>
  <c r="DI541" i="7"/>
  <c r="AN542" i="7"/>
  <c r="AP542" i="7" s="1"/>
  <c r="BI542" i="7"/>
  <c r="BX552" i="7"/>
  <c r="CJ552" i="7"/>
  <c r="CV552" i="7"/>
  <c r="DH552" i="7"/>
  <c r="BH553" i="7"/>
  <c r="BN553" i="7"/>
  <c r="BT553" i="7"/>
  <c r="CF553" i="7"/>
  <c r="CR553" i="7"/>
  <c r="DJ553" i="7"/>
  <c r="BV554" i="7"/>
  <c r="DL554" i="7"/>
  <c r="BF555" i="7"/>
  <c r="BL555" i="7"/>
  <c r="BR555" i="7"/>
  <c r="BX555" i="7"/>
  <c r="CD555" i="7"/>
  <c r="CJ555" i="7"/>
  <c r="CP555" i="7"/>
  <c r="CV555" i="7"/>
  <c r="DB555" i="7"/>
  <c r="DH555" i="7"/>
  <c r="BH556" i="7"/>
  <c r="BN556" i="7"/>
  <c r="BT556" i="7"/>
  <c r="BZ556" i="7"/>
  <c r="CF556" i="7"/>
  <c r="CL556" i="7"/>
  <c r="CR556" i="7"/>
  <c r="CX556" i="7"/>
  <c r="DD556" i="7"/>
  <c r="DJ556" i="7"/>
  <c r="BB557" i="7"/>
  <c r="BJ557" i="7"/>
  <c r="BP557" i="7"/>
  <c r="BV557" i="7"/>
  <c r="CB557" i="7"/>
  <c r="CH557" i="7"/>
  <c r="CN557" i="7"/>
  <c r="CT557" i="7"/>
  <c r="CZ557" i="7"/>
  <c r="DF557" i="7"/>
  <c r="DL557" i="7"/>
  <c r="BG558" i="7"/>
  <c r="BM558" i="7"/>
  <c r="BS558" i="7"/>
  <c r="BY558" i="7"/>
  <c r="CE558" i="7"/>
  <c r="CK558" i="7"/>
  <c r="CQ558" i="7"/>
  <c r="CW558" i="7"/>
  <c r="DC558" i="7"/>
  <c r="DI558" i="7"/>
  <c r="BB527" i="7"/>
  <c r="CN527" i="7"/>
  <c r="CD528" i="7"/>
  <c r="BT529" i="7"/>
  <c r="DD529" i="7"/>
  <c r="BP530" i="7"/>
  <c r="CH530" i="7"/>
  <c r="CZ530" i="7"/>
  <c r="BO531" i="7"/>
  <c r="CG531" i="7"/>
  <c r="CY531" i="7"/>
  <c r="BN532" i="7"/>
  <c r="CF532" i="7"/>
  <c r="CX532" i="7"/>
  <c r="BB533" i="7"/>
  <c r="BV533" i="7"/>
  <c r="CN533" i="7"/>
  <c r="DF533" i="7"/>
  <c r="BM534" i="7"/>
  <c r="BY534" i="7"/>
  <c r="CK534" i="7"/>
  <c r="CB541" i="7"/>
  <c r="CH541" i="7"/>
  <c r="CN541" i="7"/>
  <c r="CT541" i="7"/>
  <c r="CZ541" i="7"/>
  <c r="DF541" i="7"/>
  <c r="DL541" i="7"/>
  <c r="BF542" i="7"/>
  <c r="BL542" i="7"/>
  <c r="BR542" i="7"/>
  <c r="BX542" i="7"/>
  <c r="CD542" i="7"/>
  <c r="CJ542" i="7"/>
  <c r="CP542" i="7"/>
  <c r="CV542" i="7"/>
  <c r="DB542" i="7"/>
  <c r="DH542" i="7"/>
  <c r="BH543" i="7"/>
  <c r="BN543" i="7"/>
  <c r="BT543" i="7"/>
  <c r="BZ543" i="7"/>
  <c r="CF543" i="7"/>
  <c r="CL543" i="7"/>
  <c r="CR543" i="7"/>
  <c r="CX543" i="7"/>
  <c r="DD543" i="7"/>
  <c r="DJ543" i="7"/>
  <c r="BB544" i="7"/>
  <c r="BJ544" i="7"/>
  <c r="BP544" i="7"/>
  <c r="BV544" i="7"/>
  <c r="CB544" i="7"/>
  <c r="CH544" i="7"/>
  <c r="CN544" i="7"/>
  <c r="CT544" i="7"/>
  <c r="CZ544" i="7"/>
  <c r="DF544" i="7"/>
  <c r="DL544" i="7"/>
  <c r="BF545" i="7"/>
  <c r="BL545" i="7"/>
  <c r="BR545" i="7"/>
  <c r="BX545" i="7"/>
  <c r="CD545" i="7"/>
  <c r="CJ545" i="7"/>
  <c r="CP545" i="7"/>
  <c r="CV545" i="7"/>
  <c r="DB545" i="7"/>
  <c r="DH545" i="7"/>
  <c r="BH546" i="7"/>
  <c r="BN546" i="7"/>
  <c r="BT546" i="7"/>
  <c r="BZ546" i="7"/>
  <c r="CF546" i="7"/>
  <c r="CN550" i="7"/>
  <c r="CT550" i="7"/>
  <c r="CZ550" i="7"/>
  <c r="DF550" i="7"/>
  <c r="DL550" i="7"/>
  <c r="BF551" i="7"/>
  <c r="BL551" i="7"/>
  <c r="BR551" i="7"/>
  <c r="BX551" i="7"/>
  <c r="CD551" i="7"/>
  <c r="CJ551" i="7"/>
  <c r="CP551" i="7"/>
  <c r="CV551" i="7"/>
  <c r="DB551" i="7"/>
  <c r="DH551" i="7"/>
  <c r="BH552" i="7"/>
  <c r="BN552" i="7"/>
  <c r="BT552" i="7"/>
  <c r="BZ552" i="7"/>
  <c r="CF552" i="7"/>
  <c r="CL552" i="7"/>
  <c r="CR552" i="7"/>
  <c r="CX552" i="7"/>
  <c r="DD552" i="7"/>
  <c r="DJ552" i="7"/>
  <c r="BB553" i="7"/>
  <c r="BJ553" i="7"/>
  <c r="BP553" i="7"/>
  <c r="BV553" i="7"/>
  <c r="CB553" i="7"/>
  <c r="CH553" i="7"/>
  <c r="CN553" i="7"/>
  <c r="CT553" i="7"/>
  <c r="CZ553" i="7"/>
  <c r="DF553" i="7"/>
  <c r="DL553" i="7"/>
  <c r="BF554" i="7"/>
  <c r="BL554" i="7"/>
  <c r="BR554" i="7"/>
  <c r="BX554" i="7"/>
  <c r="CD554" i="7"/>
  <c r="CJ554" i="7"/>
  <c r="CP554" i="7"/>
  <c r="CV554" i="7"/>
  <c r="DB554" i="7"/>
  <c r="DH554" i="7"/>
  <c r="BH555" i="7"/>
  <c r="BN555" i="7"/>
  <c r="BT555" i="7"/>
  <c r="BZ555" i="7"/>
  <c r="CF555" i="7"/>
  <c r="CL555" i="7"/>
  <c r="CR555" i="7"/>
  <c r="CX555" i="7"/>
  <c r="DD555" i="7"/>
  <c r="DJ555" i="7"/>
  <c r="BB556" i="7"/>
  <c r="BJ556" i="7"/>
  <c r="BP556" i="7"/>
  <c r="BV556" i="7"/>
  <c r="CB556" i="7"/>
  <c r="CH556" i="7"/>
  <c r="CN556" i="7"/>
  <c r="CT556" i="7"/>
  <c r="CZ556" i="7"/>
  <c r="DF556" i="7"/>
  <c r="BP511" i="7"/>
  <c r="BV511" i="7"/>
  <c r="CO504" i="7"/>
  <c r="DA504" i="7"/>
  <c r="DG504" i="7"/>
  <c r="BM505" i="7"/>
  <c r="BY505" i="7"/>
  <c r="CK505" i="7"/>
  <c r="CQ505" i="7"/>
  <c r="DC505" i="7"/>
  <c r="DI505" i="7"/>
  <c r="BI506" i="7"/>
  <c r="BO506" i="7"/>
  <c r="CA506" i="7"/>
  <c r="CM506" i="7"/>
  <c r="CY506" i="7"/>
  <c r="DK506" i="7"/>
  <c r="BK507" i="7"/>
  <c r="BW507" i="7"/>
  <c r="CI507" i="7"/>
  <c r="CO507" i="7"/>
  <c r="DA507" i="7"/>
  <c r="DG507" i="7"/>
  <c r="BB502" i="7"/>
  <c r="BP502" i="7"/>
  <c r="CB502" i="7"/>
  <c r="CN502" i="7"/>
  <c r="CZ502" i="7"/>
  <c r="DF502" i="7"/>
  <c r="BE503" i="7"/>
  <c r="BQ503" i="7"/>
  <c r="CC503" i="7"/>
  <c r="CO503" i="7"/>
  <c r="CU503" i="7"/>
  <c r="DG503" i="7"/>
  <c r="BM504" i="7"/>
  <c r="BY504" i="7"/>
  <c r="CK504" i="7"/>
  <c r="BY503" i="7"/>
  <c r="DI503" i="7"/>
  <c r="BF504" i="7"/>
  <c r="CP504" i="7"/>
  <c r="DH504" i="7"/>
  <c r="BW505" i="7"/>
  <c r="BM506" i="7"/>
  <c r="CW506" i="7"/>
  <c r="CD507" i="7"/>
  <c r="BS508" i="7"/>
  <c r="CQ508" i="7"/>
  <c r="AN509" i="7"/>
  <c r="AP509" i="7" s="1"/>
  <c r="CM509" i="7"/>
  <c r="CY509" i="7"/>
  <c r="BQ510" i="7"/>
  <c r="DA510" i="7"/>
  <c r="CC511" i="7"/>
  <c r="BM512" i="7"/>
  <c r="CK512" i="7"/>
  <c r="DI512" i="7"/>
  <c r="BS513" i="7"/>
  <c r="CU513" i="7"/>
  <c r="BU514" i="7"/>
  <c r="CR530" i="7"/>
  <c r="DD530" i="7"/>
  <c r="BB531" i="7"/>
  <c r="BP531" i="7"/>
  <c r="CB531" i="7"/>
  <c r="CN531" i="7"/>
  <c r="DL531" i="7"/>
  <c r="BL532" i="7"/>
  <c r="CJ532" i="7"/>
  <c r="DH532" i="7"/>
  <c r="BT533" i="7"/>
  <c r="CF533" i="7"/>
  <c r="DD533" i="7"/>
  <c r="BJ534" i="7"/>
  <c r="CB534" i="7"/>
  <c r="CB511" i="7"/>
  <c r="CH511" i="7"/>
  <c r="CN511" i="7"/>
  <c r="CT511" i="7"/>
  <c r="CZ511" i="7"/>
  <c r="DF511" i="7"/>
  <c r="DL511" i="7"/>
  <c r="BF512" i="7"/>
  <c r="BL512" i="7"/>
  <c r="BR512" i="7"/>
  <c r="BX512" i="7"/>
  <c r="CD512" i="7"/>
  <c r="CJ512" i="7"/>
  <c r="CP512" i="7"/>
  <c r="CV512" i="7"/>
  <c r="DB512" i="7"/>
  <c r="BP523" i="7"/>
  <c r="BW523" i="7"/>
  <c r="CL523" i="7"/>
  <c r="CZ523" i="7"/>
  <c r="AN524" i="7"/>
  <c r="AP524" i="7" s="1"/>
  <c r="BQ524" i="7"/>
  <c r="CM524" i="7"/>
  <c r="DA524" i="7"/>
  <c r="BF525" i="7"/>
  <c r="BM525" i="7"/>
  <c r="CI525" i="7"/>
  <c r="CW525" i="7"/>
  <c r="DK525" i="7"/>
  <c r="CY527" i="7"/>
  <c r="DH512" i="7"/>
  <c r="BH513" i="7"/>
  <c r="BN513" i="7"/>
  <c r="BT513" i="7"/>
  <c r="BZ513" i="7"/>
  <c r="CF513" i="7"/>
  <c r="CL513" i="7"/>
  <c r="CR513" i="7"/>
  <c r="CX513" i="7"/>
  <c r="DD513" i="7"/>
  <c r="DJ513" i="7"/>
  <c r="BB514" i="7"/>
  <c r="BJ514" i="7"/>
  <c r="BP514" i="7"/>
  <c r="BV514" i="7"/>
  <c r="CB514" i="7"/>
  <c r="CH514" i="7"/>
  <c r="CN514" i="7"/>
  <c r="CT514" i="7"/>
  <c r="CZ514" i="7"/>
  <c r="DF514" i="7"/>
  <c r="DL514" i="7"/>
  <c r="BF515" i="7"/>
  <c r="BL515" i="7"/>
  <c r="BR515" i="7"/>
  <c r="BX515" i="7"/>
  <c r="CD515" i="7"/>
  <c r="CJ515" i="7"/>
  <c r="CP515" i="7"/>
  <c r="CV515" i="7"/>
  <c r="DB515" i="7"/>
  <c r="DH515" i="7"/>
  <c r="BU503" i="7"/>
  <c r="CA503" i="7"/>
  <c r="CG503" i="7"/>
  <c r="CM503" i="7"/>
  <c r="CS503" i="7"/>
  <c r="CY503" i="7"/>
  <c r="DE503" i="7"/>
  <c r="DK503" i="7"/>
  <c r="BE504" i="7"/>
  <c r="BK504" i="7"/>
  <c r="BQ504" i="7"/>
  <c r="BW504" i="7"/>
  <c r="CC504" i="7"/>
  <c r="CI504" i="7"/>
  <c r="CU504" i="7"/>
  <c r="BG505" i="7"/>
  <c r="BS505" i="7"/>
  <c r="CE505" i="7"/>
  <c r="CW505" i="7"/>
  <c r="AN506" i="7"/>
  <c r="AP506" i="7" s="1"/>
  <c r="BU506" i="7"/>
  <c r="CG506" i="7"/>
  <c r="CS506" i="7"/>
  <c r="DE506" i="7"/>
  <c r="BE507" i="7"/>
  <c r="BQ507" i="7"/>
  <c r="CC507" i="7"/>
  <c r="CU507" i="7"/>
  <c r="AN502" i="7"/>
  <c r="AP502" i="7" s="1"/>
  <c r="BJ502" i="7"/>
  <c r="BV502" i="7"/>
  <c r="CH502" i="7"/>
  <c r="CT502" i="7"/>
  <c r="BO510" i="7"/>
  <c r="CA510" i="7"/>
  <c r="CM510" i="7"/>
  <c r="CY510" i="7"/>
  <c r="DK510" i="7"/>
  <c r="BN511" i="7"/>
  <c r="BZ511" i="7"/>
  <c r="CL511" i="7"/>
  <c r="CX511" i="7"/>
  <c r="DJ511" i="7"/>
  <c r="BJ512" i="7"/>
  <c r="BV512" i="7"/>
  <c r="CH512" i="7"/>
  <c r="CT512" i="7"/>
  <c r="DF512" i="7"/>
  <c r="BI513" i="7"/>
  <c r="BR513" i="7"/>
  <c r="CA513" i="7"/>
  <c r="CJ513" i="7"/>
  <c r="CS513" i="7"/>
  <c r="DB513" i="7"/>
  <c r="DK513" i="7"/>
  <c r="BK514" i="7"/>
  <c r="BT514" i="7"/>
  <c r="CC514" i="7"/>
  <c r="CL514" i="7"/>
  <c r="CU514" i="7"/>
  <c r="DD514" i="7"/>
  <c r="BJ515" i="7"/>
  <c r="BS515" i="7"/>
  <c r="CB515" i="7"/>
  <c r="CK515" i="7"/>
  <c r="CT515" i="7"/>
  <c r="DC515" i="7"/>
  <c r="DL515" i="7"/>
  <c r="BL516" i="7"/>
  <c r="BU516" i="7"/>
  <c r="CD516" i="7"/>
  <c r="CM516" i="7"/>
  <c r="CV516" i="7"/>
  <c r="DE516" i="7"/>
  <c r="AN517" i="7"/>
  <c r="AP517" i="7" s="1"/>
  <c r="BE517" i="7"/>
  <c r="BN517" i="7"/>
  <c r="BW517" i="7"/>
  <c r="CF517" i="7"/>
  <c r="CO517" i="7"/>
  <c r="CX517" i="7"/>
  <c r="DG517" i="7"/>
  <c r="BB518" i="7"/>
  <c r="BK518" i="7"/>
  <c r="BR518" i="7"/>
  <c r="BY518" i="7"/>
  <c r="CG518" i="7"/>
  <c r="CN518" i="7"/>
  <c r="CU518" i="7"/>
  <c r="DB518" i="7"/>
  <c r="DI518" i="7"/>
  <c r="BG519" i="7"/>
  <c r="BN519" i="7"/>
  <c r="BU519" i="7"/>
  <c r="CC519" i="7"/>
  <c r="CJ519" i="7"/>
  <c r="BW526" i="7"/>
  <c r="CC526" i="7"/>
  <c r="CI526" i="7"/>
  <c r="CO526" i="7"/>
  <c r="CU526" i="7"/>
  <c r="DA526" i="7"/>
  <c r="DG526" i="7"/>
  <c r="BG527" i="7"/>
  <c r="BM527" i="7"/>
  <c r="BS527" i="7"/>
  <c r="BY527" i="7"/>
  <c r="CE527" i="7"/>
  <c r="CK527" i="7"/>
  <c r="CQ527" i="7"/>
  <c r="CW527" i="7"/>
  <c r="DC527" i="7"/>
  <c r="DI527" i="7"/>
  <c r="AN528" i="7"/>
  <c r="AP528" i="7" s="1"/>
  <c r="BI528" i="7"/>
  <c r="BO528" i="7"/>
  <c r="BU528" i="7"/>
  <c r="CA528" i="7"/>
  <c r="CG528" i="7"/>
  <c r="CM528" i="7"/>
  <c r="CS528" i="7"/>
  <c r="CY528" i="7"/>
  <c r="DE528" i="7"/>
  <c r="DG522" i="7"/>
  <c r="BI523" i="7"/>
  <c r="CE523" i="7"/>
  <c r="CS523" i="7"/>
  <c r="DG523" i="7"/>
  <c r="BJ524" i="7"/>
  <c r="BX524" i="7"/>
  <c r="CE524" i="7"/>
  <c r="CT524" i="7"/>
  <c r="DH524" i="7"/>
  <c r="BT525" i="7"/>
  <c r="CA525" i="7"/>
  <c r="CP525" i="7"/>
  <c r="DD525" i="7"/>
  <c r="BG526" i="7"/>
  <c r="DK528" i="7"/>
  <c r="BE529" i="7"/>
  <c r="BK529" i="7"/>
  <c r="BQ529" i="7"/>
  <c r="BW529" i="7"/>
  <c r="CC529" i="7"/>
  <c r="CI529" i="7"/>
  <c r="CO529" i="7"/>
  <c r="CU529" i="7"/>
  <c r="DA529" i="7"/>
  <c r="DG529" i="7"/>
  <c r="BU502" i="7"/>
  <c r="CM502" i="7"/>
  <c r="DE502" i="7"/>
  <c r="BJ503" i="7"/>
  <c r="CB503" i="7"/>
  <c r="CT503" i="7"/>
  <c r="DL503" i="7"/>
  <c r="AN504" i="7"/>
  <c r="AP504" i="7" s="1"/>
  <c r="BI504" i="7"/>
  <c r="CA504" i="7"/>
  <c r="CS504" i="7"/>
  <c r="DK504" i="7"/>
  <c r="BH505" i="7"/>
  <c r="BZ505" i="7"/>
  <c r="CR505" i="7"/>
  <c r="DJ505" i="7"/>
  <c r="BP506" i="7"/>
  <c r="CH506" i="7"/>
  <c r="CZ506" i="7"/>
  <c r="BO507" i="7"/>
  <c r="CG507" i="7"/>
  <c r="CY507" i="7"/>
  <c r="BH508" i="7"/>
  <c r="BT508" i="7"/>
  <c r="CF508" i="7"/>
  <c r="CR508" i="7"/>
  <c r="DD508" i="7"/>
  <c r="BB509" i="7"/>
  <c r="BP509" i="7"/>
  <c r="CB509" i="7"/>
  <c r="CN509" i="7"/>
  <c r="CZ509" i="7"/>
  <c r="DL509" i="7"/>
  <c r="AN510" i="7"/>
  <c r="AP510" i="7" s="1"/>
  <c r="BF510" i="7"/>
  <c r="BR510" i="7"/>
  <c r="CD510" i="7"/>
  <c r="CP510" i="7"/>
  <c r="DB510" i="7"/>
  <c r="BG511" i="7"/>
  <c r="BS511" i="7"/>
  <c r="CE511" i="7"/>
  <c r="CQ511" i="7"/>
  <c r="DC511" i="7"/>
  <c r="AN512" i="7"/>
  <c r="AP512" i="7" s="1"/>
  <c r="BO512" i="7"/>
  <c r="CA512" i="7"/>
  <c r="CM512" i="7"/>
  <c r="CY512" i="7"/>
  <c r="DK512" i="7"/>
  <c r="BL513" i="7"/>
  <c r="BU513" i="7"/>
  <c r="CD513" i="7"/>
  <c r="CM513" i="7"/>
  <c r="CV513" i="7"/>
  <c r="DE513" i="7"/>
  <c r="AN514" i="7"/>
  <c r="AP514" i="7" s="1"/>
  <c r="BE514" i="7"/>
  <c r="BN514" i="7"/>
  <c r="BW514" i="7"/>
  <c r="CF514" i="7"/>
  <c r="CO514" i="7"/>
  <c r="CX514" i="7"/>
  <c r="DG514" i="7"/>
  <c r="BB515" i="7"/>
  <c r="BM515" i="7"/>
  <c r="BV515" i="7"/>
  <c r="CE515" i="7"/>
  <c r="CN515" i="7"/>
  <c r="CW515" i="7"/>
  <c r="BW522" i="7"/>
  <c r="CD522" i="7"/>
  <c r="CK522" i="7"/>
  <c r="CR522" i="7"/>
  <c r="CY522" i="7"/>
  <c r="BM526" i="7"/>
  <c r="BY526" i="7"/>
  <c r="CE526" i="7"/>
  <c r="CK526" i="7"/>
  <c r="CQ526" i="7"/>
  <c r="CW526" i="7"/>
  <c r="DC526" i="7"/>
  <c r="DI526" i="7"/>
  <c r="AN527" i="7"/>
  <c r="AP527" i="7" s="1"/>
  <c r="BI527" i="7"/>
  <c r="BO527" i="7"/>
  <c r="BU527" i="7"/>
  <c r="CA527" i="7"/>
  <c r="CG527" i="7"/>
  <c r="CM527" i="7"/>
  <c r="CS527" i="7"/>
  <c r="DE527" i="7"/>
  <c r="DC529" i="7"/>
  <c r="DI529" i="7"/>
  <c r="AN530" i="7"/>
  <c r="AP530" i="7" s="1"/>
  <c r="BI530" i="7"/>
  <c r="BO530" i="7"/>
  <c r="BU530" i="7"/>
  <c r="CA530" i="7"/>
  <c r="CG530" i="7"/>
  <c r="CM530" i="7"/>
  <c r="CS530" i="7"/>
  <c r="CY530" i="7"/>
  <c r="DE530" i="7"/>
  <c r="DK530" i="7"/>
  <c r="BE531" i="7"/>
  <c r="BK531" i="7"/>
  <c r="BQ531" i="7"/>
  <c r="BW531" i="7"/>
  <c r="CC531" i="7"/>
  <c r="CI531" i="7"/>
  <c r="CO531" i="7"/>
  <c r="CU531" i="7"/>
  <c r="DA531" i="7"/>
  <c r="DG531" i="7"/>
  <c r="BG532" i="7"/>
  <c r="BM532" i="7"/>
  <c r="BS532" i="7"/>
  <c r="BY532" i="7"/>
  <c r="CE532" i="7"/>
  <c r="CK532" i="7"/>
  <c r="CQ532" i="7"/>
  <c r="CW532" i="7"/>
  <c r="DC532" i="7"/>
  <c r="DI532" i="7"/>
  <c r="AN533" i="7"/>
  <c r="AP533" i="7" s="1"/>
  <c r="BI533" i="7"/>
  <c r="BO533" i="7"/>
  <c r="BU533" i="7"/>
  <c r="CA533" i="7"/>
  <c r="CG533" i="7"/>
  <c r="CM533" i="7"/>
  <c r="CS533" i="7"/>
  <c r="CY533" i="7"/>
  <c r="DE533" i="7"/>
  <c r="DK533" i="7"/>
  <c r="BE534" i="7"/>
  <c r="BK534" i="7"/>
  <c r="BQ534" i="7"/>
  <c r="BW534" i="7"/>
  <c r="CC534" i="7"/>
  <c r="CI534" i="7"/>
  <c r="CO534" i="7"/>
  <c r="CU534" i="7"/>
  <c r="DA534" i="7"/>
  <c r="DG534" i="7"/>
  <c r="BG535" i="7"/>
  <c r="BM535" i="7"/>
  <c r="BS535" i="7"/>
  <c r="BY535" i="7"/>
  <c r="CE535" i="7"/>
  <c r="CK535" i="7"/>
  <c r="CQ535" i="7"/>
  <c r="CW535" i="7"/>
  <c r="DC535" i="7"/>
  <c r="DI535" i="7"/>
  <c r="AN536" i="7"/>
  <c r="AP536" i="7" s="1"/>
  <c r="BI536" i="7"/>
  <c r="BO536" i="7"/>
  <c r="BI502" i="7"/>
  <c r="CA502" i="7"/>
  <c r="CS502" i="7"/>
  <c r="DK502" i="7"/>
  <c r="BP503" i="7"/>
  <c r="CH503" i="7"/>
  <c r="CZ503" i="7"/>
  <c r="BO504" i="7"/>
  <c r="CG504" i="7"/>
  <c r="CY504" i="7"/>
  <c r="BN505" i="7"/>
  <c r="CF505" i="7"/>
  <c r="CX505" i="7"/>
  <c r="BB506" i="7"/>
  <c r="BV506" i="7"/>
  <c r="BQ518" i="7"/>
  <c r="BX518" i="7"/>
  <c r="CE518" i="7"/>
  <c r="CM518" i="7"/>
  <c r="CT518" i="7"/>
  <c r="DA518" i="7"/>
  <c r="DH518" i="7"/>
  <c r="BF519" i="7"/>
  <c r="BM519" i="7"/>
  <c r="BT519" i="7"/>
  <c r="CA519" i="7"/>
  <c r="CI519" i="7"/>
  <c r="CP519" i="7"/>
  <c r="CW519" i="7"/>
  <c r="DD519" i="7"/>
  <c r="DK519" i="7"/>
  <c r="BG520" i="7"/>
  <c r="BN520" i="7"/>
  <c r="BU520" i="7"/>
  <c r="CB520" i="7"/>
  <c r="CI520" i="7"/>
  <c r="CQ520" i="7"/>
  <c r="CX520" i="7"/>
  <c r="DE520" i="7"/>
  <c r="DL520" i="7"/>
  <c r="BG521" i="7"/>
  <c r="BO521" i="7"/>
  <c r="BV521" i="7"/>
  <c r="CC521" i="7"/>
  <c r="CJ521" i="7"/>
  <c r="CQ521" i="7"/>
  <c r="CY521" i="7"/>
  <c r="DF521" i="7"/>
  <c r="BK522" i="7"/>
  <c r="BR522" i="7"/>
  <c r="BY522" i="7"/>
  <c r="CF522" i="7"/>
  <c r="CM522" i="7"/>
  <c r="CU522" i="7"/>
  <c r="DB522" i="7"/>
  <c r="DI522" i="7"/>
  <c r="BB523" i="7"/>
  <c r="BK523" i="7"/>
  <c r="CM526" i="7"/>
  <c r="CS526" i="7"/>
  <c r="CY526" i="7"/>
  <c r="DE526" i="7"/>
  <c r="DK526" i="7"/>
  <c r="BE527" i="7"/>
  <c r="BK527" i="7"/>
  <c r="BQ527" i="7"/>
  <c r="BW527" i="7"/>
  <c r="CC527" i="7"/>
  <c r="CI527" i="7"/>
  <c r="CO527" i="7"/>
  <c r="CU527" i="7"/>
  <c r="DA527" i="7"/>
  <c r="DG527" i="7"/>
  <c r="BG528" i="7"/>
  <c r="BM528" i="7"/>
  <c r="BS528" i="7"/>
  <c r="BY528" i="7"/>
  <c r="CE528" i="7"/>
  <c r="CK528" i="7"/>
  <c r="CQ528" i="7"/>
  <c r="CW528" i="7"/>
  <c r="DC528" i="7"/>
  <c r="DI528" i="7"/>
  <c r="AN529" i="7"/>
  <c r="AP529" i="7" s="1"/>
  <c r="BI529" i="7"/>
  <c r="BO529" i="7"/>
  <c r="BU529" i="7"/>
  <c r="CA529" i="7"/>
  <c r="CG529" i="7"/>
  <c r="CM529" i="7"/>
  <c r="CS529" i="7"/>
  <c r="CY529" i="7"/>
  <c r="DE529" i="7"/>
  <c r="DK529" i="7"/>
  <c r="BE530" i="7"/>
  <c r="BK530" i="7"/>
  <c r="BQ530" i="7"/>
  <c r="BV549" i="7"/>
  <c r="CB549" i="7"/>
  <c r="CH549" i="7"/>
  <c r="CN549" i="7"/>
  <c r="CT549" i="7"/>
  <c r="CZ549" i="7"/>
  <c r="CA557" i="7"/>
  <c r="CG557" i="7"/>
  <c r="CM557" i="7"/>
  <c r="CS557" i="7"/>
  <c r="CY557" i="7"/>
  <c r="DE557" i="7"/>
  <c r="DK557" i="7"/>
  <c r="BF558" i="7"/>
  <c r="BL558" i="7"/>
  <c r="BR558" i="7"/>
  <c r="BX558" i="7"/>
  <c r="CD558" i="7"/>
  <c r="CJ558" i="7"/>
  <c r="CP558" i="7"/>
  <c r="CV558" i="7"/>
  <c r="DB558" i="7"/>
  <c r="DH558" i="7"/>
  <c r="CH527" i="7"/>
  <c r="BX528" i="7"/>
  <c r="DH528" i="7"/>
  <c r="BN529" i="7"/>
  <c r="CX529" i="7"/>
  <c r="BM530" i="7"/>
  <c r="CE530" i="7"/>
  <c r="CW530" i="7"/>
  <c r="BL531" i="7"/>
  <c r="CD531" i="7"/>
  <c r="CV531" i="7"/>
  <c r="BK532" i="7"/>
  <c r="BS553" i="7"/>
  <c r="BY553" i="7"/>
  <c r="CE553" i="7"/>
  <c r="CK553" i="7"/>
  <c r="CQ553" i="7"/>
  <c r="CW553" i="7"/>
  <c r="DC553" i="7"/>
  <c r="DI553" i="7"/>
  <c r="AN554" i="7"/>
  <c r="AP554" i="7" s="1"/>
  <c r="BI554" i="7"/>
  <c r="BO554" i="7"/>
  <c r="BU554" i="7"/>
  <c r="CA554" i="7"/>
  <c r="CG554" i="7"/>
  <c r="CM554" i="7"/>
  <c r="CS554" i="7"/>
  <c r="CY554" i="7"/>
  <c r="DE554" i="7"/>
  <c r="DK554" i="7"/>
  <c r="BE555" i="7"/>
  <c r="BK555" i="7"/>
  <c r="BQ555" i="7"/>
  <c r="BW555" i="7"/>
  <c r="CC555" i="7"/>
  <c r="CI555" i="7"/>
  <c r="CO555" i="7"/>
  <c r="CU555" i="7"/>
  <c r="DA555" i="7"/>
  <c r="DG555" i="7"/>
  <c r="BG556" i="7"/>
  <c r="BM556" i="7"/>
  <c r="BS556" i="7"/>
  <c r="BY556" i="7"/>
  <c r="CE556" i="7"/>
  <c r="CK556" i="7"/>
  <c r="CQ556" i="7"/>
  <c r="CW556" i="7"/>
  <c r="DC556" i="7"/>
  <c r="DI556" i="7"/>
  <c r="AN557" i="7"/>
  <c r="AP557" i="7" s="1"/>
  <c r="BI557" i="7"/>
  <c r="BO557" i="7"/>
  <c r="BU557" i="7"/>
  <c r="BH538" i="7"/>
  <c r="BN538" i="7"/>
  <c r="BT538" i="7"/>
  <c r="BZ538" i="7"/>
  <c r="CF538" i="7"/>
  <c r="CL538" i="7"/>
  <c r="CR538" i="7"/>
  <c r="CX538" i="7"/>
  <c r="DD538" i="7"/>
  <c r="DJ538" i="7"/>
  <c r="BB539" i="7"/>
  <c r="BJ539" i="7"/>
  <c r="BP539" i="7"/>
  <c r="BV539" i="7"/>
  <c r="CB539" i="7"/>
  <c r="CH539" i="7"/>
  <c r="CN539" i="7"/>
  <c r="CT539" i="7"/>
  <c r="CZ539" i="7"/>
  <c r="DF539" i="7"/>
  <c r="DL539" i="7"/>
  <c r="BF540" i="7"/>
  <c r="BL540" i="7"/>
  <c r="BR540" i="7"/>
  <c r="BX540" i="7"/>
  <c r="CD540" i="7"/>
  <c r="CJ540" i="7"/>
  <c r="CP540" i="7"/>
  <c r="CV540" i="7"/>
  <c r="DB540" i="7"/>
  <c r="DH540" i="7"/>
  <c r="BH541" i="7"/>
  <c r="BN541" i="7"/>
  <c r="BT541" i="7"/>
  <c r="BZ541" i="7"/>
  <c r="CF541" i="7"/>
  <c r="CL541" i="7"/>
  <c r="CR541" i="7"/>
  <c r="CX541" i="7"/>
  <c r="DD541" i="7"/>
  <c r="DJ541" i="7"/>
  <c r="BB542" i="7"/>
  <c r="BJ542" i="7"/>
  <c r="BP542" i="7"/>
  <c r="BV542" i="7"/>
  <c r="CB542" i="7"/>
  <c r="CH542" i="7"/>
  <c r="CN542" i="7"/>
  <c r="CT542" i="7"/>
  <c r="CZ542" i="7"/>
  <c r="DF542" i="7"/>
  <c r="DL542" i="7"/>
  <c r="BF543" i="7"/>
  <c r="BL543" i="7"/>
  <c r="BR543" i="7"/>
  <c r="BX543" i="7"/>
  <c r="CD543" i="7"/>
  <c r="CJ543" i="7"/>
  <c r="CP543" i="7"/>
  <c r="CV543" i="7"/>
  <c r="DB543" i="7"/>
  <c r="DH543" i="7"/>
  <c r="BH544" i="7"/>
  <c r="BN544" i="7"/>
  <c r="BT544" i="7"/>
  <c r="BZ544" i="7"/>
  <c r="CF544" i="7"/>
  <c r="CL544" i="7"/>
  <c r="CR544" i="7"/>
  <c r="CX544" i="7"/>
  <c r="DD544" i="7"/>
  <c r="DJ544" i="7"/>
  <c r="BB545" i="7"/>
  <c r="BJ545" i="7"/>
  <c r="BP545" i="7"/>
  <c r="BV545" i="7"/>
  <c r="CB545" i="7"/>
  <c r="CH545" i="7"/>
  <c r="CN545" i="7"/>
  <c r="CT545" i="7"/>
  <c r="CZ545" i="7"/>
  <c r="DF545" i="7"/>
  <c r="DL545" i="7"/>
  <c r="BF546" i="7"/>
  <c r="BL546" i="7"/>
  <c r="DE541" i="7"/>
  <c r="DK541" i="7"/>
  <c r="BE542" i="7"/>
  <c r="BK542" i="7"/>
  <c r="BQ542" i="7"/>
  <c r="BW542" i="7"/>
  <c r="CC542" i="7"/>
  <c r="CI542" i="7"/>
  <c r="CO542" i="7"/>
  <c r="CU542" i="7"/>
  <c r="DA542" i="7"/>
  <c r="DG542" i="7"/>
  <c r="BG543" i="7"/>
  <c r="BM543" i="7"/>
  <c r="BS543" i="7"/>
  <c r="BY543" i="7"/>
  <c r="CE543" i="7"/>
  <c r="CK543" i="7"/>
  <c r="CQ543" i="7"/>
  <c r="CW543" i="7"/>
  <c r="DC543" i="7"/>
  <c r="DI543" i="7"/>
  <c r="AN544" i="7"/>
  <c r="AP544" i="7" s="1"/>
  <c r="BI544" i="7"/>
  <c r="BO544" i="7"/>
  <c r="BU544" i="7"/>
  <c r="CA544" i="7"/>
  <c r="CG544" i="7"/>
  <c r="CM544" i="7"/>
  <c r="CS544" i="7"/>
  <c r="CY544" i="7"/>
  <c r="DE544" i="7"/>
  <c r="DK544" i="7"/>
  <c r="BE545" i="7"/>
  <c r="BK545" i="7"/>
  <c r="BQ545" i="7"/>
  <c r="BW545" i="7"/>
  <c r="CC545" i="7"/>
  <c r="CI545" i="7"/>
  <c r="CO545" i="7"/>
  <c r="CU545" i="7"/>
  <c r="BS552" i="7"/>
  <c r="BY552" i="7"/>
  <c r="CE552" i="7"/>
  <c r="CK552" i="7"/>
  <c r="CQ552" i="7"/>
  <c r="CW552" i="7"/>
  <c r="DC552" i="7"/>
  <c r="DI552" i="7"/>
  <c r="AN553" i="7"/>
  <c r="AP553" i="7" s="1"/>
  <c r="BI553" i="7"/>
  <c r="BO553" i="7"/>
  <c r="BU553" i="7"/>
  <c r="CA553" i="7"/>
  <c r="CG553" i="7"/>
  <c r="CM553" i="7"/>
  <c r="CS553" i="7"/>
  <c r="CY553" i="7"/>
  <c r="DE553" i="7"/>
  <c r="DK553" i="7"/>
  <c r="BE554" i="7"/>
  <c r="BK554" i="7"/>
  <c r="BQ554" i="7"/>
  <c r="BW554" i="7"/>
  <c r="CC554" i="7"/>
  <c r="CI554" i="7"/>
  <c r="CO554" i="7"/>
  <c r="CU554" i="7"/>
  <c r="DA554" i="7"/>
  <c r="DG554" i="7"/>
  <c r="BG555" i="7"/>
  <c r="BM555" i="7"/>
  <c r="BS555" i="7"/>
  <c r="BY555" i="7"/>
  <c r="CE555" i="7"/>
  <c r="CK555" i="7"/>
  <c r="CQ555" i="7"/>
  <c r="CW555" i="7"/>
  <c r="DC555" i="7"/>
  <c r="DI555" i="7"/>
  <c r="AN556" i="7"/>
  <c r="AP556" i="7" s="1"/>
  <c r="BI556" i="7"/>
  <c r="BO556" i="7"/>
  <c r="BU556" i="7"/>
  <c r="CA556" i="7"/>
  <c r="CG556" i="7"/>
  <c r="CM556" i="7"/>
  <c r="CS556" i="7"/>
  <c r="CY556" i="7"/>
  <c r="DE556" i="7"/>
  <c r="DK556" i="7"/>
  <c r="BE557" i="7"/>
  <c r="BK557" i="7"/>
  <c r="BQ557" i="7"/>
  <c r="BW557" i="7"/>
  <c r="CC557" i="7"/>
  <c r="CI557" i="7"/>
  <c r="CO557" i="7"/>
  <c r="CU557" i="7"/>
  <c r="DA557" i="7"/>
  <c r="DG557" i="7"/>
  <c r="BH558" i="7"/>
  <c r="BN558" i="7"/>
  <c r="BT558" i="7"/>
  <c r="BZ558" i="7"/>
  <c r="CF558" i="7"/>
  <c r="CL558" i="7"/>
  <c r="CR558" i="7"/>
  <c r="DA541" i="7"/>
  <c r="DG541" i="7"/>
  <c r="BG542" i="7"/>
  <c r="BM542" i="7"/>
  <c r="BS542" i="7"/>
  <c r="BY542" i="7"/>
  <c r="CE542" i="7"/>
  <c r="CK542" i="7"/>
  <c r="CQ542" i="7"/>
  <c r="CW542" i="7"/>
  <c r="DC542" i="7"/>
  <c r="DI542" i="7"/>
  <c r="AN543" i="7"/>
  <c r="AP543" i="7" s="1"/>
  <c r="BI543" i="7"/>
  <c r="BO543" i="7"/>
  <c r="BU543" i="7"/>
  <c r="BQ544" i="7"/>
  <c r="CC544" i="7"/>
  <c r="CI544" i="7"/>
  <c r="CU544" i="7"/>
  <c r="DG544" i="7"/>
  <c r="BM545" i="7"/>
  <c r="CX558" i="7"/>
  <c r="DD558" i="7"/>
  <c r="DJ558" i="7"/>
  <c r="BJ527" i="7"/>
  <c r="CT527" i="7"/>
  <c r="CJ528" i="7"/>
  <c r="BZ529" i="7"/>
  <c r="DJ529" i="7"/>
  <c r="BS530" i="7"/>
  <c r="CK530" i="7"/>
  <c r="DC530" i="7"/>
  <c r="BR531" i="7"/>
  <c r="CJ531" i="7"/>
  <c r="DB531" i="7"/>
  <c r="BQ532" i="7"/>
  <c r="CI532" i="7"/>
  <c r="DA532" i="7"/>
  <c r="BG533" i="7"/>
  <c r="BY533" i="7"/>
  <c r="CQ533" i="7"/>
  <c r="DI533" i="7"/>
  <c r="BO534" i="7"/>
  <c r="CA534" i="7"/>
  <c r="CM534" i="7"/>
  <c r="CY534" i="7"/>
  <c r="DK534" i="7"/>
  <c r="BE535" i="7"/>
  <c r="BQ535" i="7"/>
  <c r="CC535" i="7"/>
  <c r="CO535" i="7"/>
  <c r="DA535" i="7"/>
  <c r="BM536" i="7"/>
  <c r="BW536" i="7"/>
  <c r="CG536" i="7"/>
  <c r="CO536" i="7"/>
  <c r="CY536" i="7"/>
  <c r="DG536" i="7"/>
  <c r="BG537" i="7"/>
  <c r="BN537" i="7"/>
  <c r="BT537" i="7"/>
  <c r="BZ537" i="7"/>
  <c r="CF537" i="7"/>
  <c r="CL537" i="7"/>
  <c r="CR537" i="7"/>
  <c r="CX537" i="7"/>
  <c r="DD537" i="7"/>
  <c r="DJ537" i="7"/>
  <c r="BB538" i="7"/>
  <c r="BJ538" i="7"/>
  <c r="BP538" i="7"/>
  <c r="BV538" i="7"/>
  <c r="CB538" i="7"/>
  <c r="CH538" i="7"/>
  <c r="CN538" i="7"/>
  <c r="CT538" i="7"/>
  <c r="CZ538" i="7"/>
  <c r="DF538" i="7"/>
  <c r="DL538" i="7"/>
  <c r="BF539" i="7"/>
  <c r="BL539" i="7"/>
  <c r="BR539" i="7"/>
  <c r="BX539" i="7"/>
  <c r="DE558" i="7"/>
  <c r="DK558" i="7"/>
  <c r="BP527" i="7"/>
  <c r="CZ527" i="7"/>
  <c r="BF528" i="7"/>
  <c r="CP528" i="7"/>
  <c r="CF529" i="7"/>
  <c r="BB530" i="7"/>
  <c r="BV530" i="7"/>
  <c r="CN530" i="7"/>
  <c r="DF530" i="7"/>
  <c r="BU531" i="7"/>
  <c r="CS540" i="7"/>
  <c r="CY540" i="7"/>
  <c r="DE540" i="7"/>
  <c r="DK540" i="7"/>
  <c r="BE541" i="7"/>
  <c r="BK541" i="7"/>
  <c r="BQ541" i="7"/>
  <c r="BW541" i="7"/>
  <c r="CC541" i="7"/>
  <c r="CI541" i="7"/>
  <c r="CO541" i="7"/>
  <c r="CU541" i="7"/>
  <c r="CA543" i="7"/>
  <c r="CG543" i="7"/>
  <c r="CM543" i="7"/>
  <c r="CS543" i="7"/>
  <c r="CY543" i="7"/>
  <c r="DE543" i="7"/>
  <c r="DK543" i="7"/>
  <c r="BE544" i="7"/>
  <c r="BK544" i="7"/>
  <c r="BW544" i="7"/>
  <c r="CO544" i="7"/>
  <c r="DA544" i="7"/>
  <c r="BG545" i="7"/>
  <c r="CS505" i="7"/>
  <c r="CY505" i="7"/>
  <c r="DE505" i="7"/>
  <c r="DK505" i="7"/>
  <c r="BE506" i="7"/>
  <c r="BK506" i="7"/>
  <c r="BQ506" i="7"/>
  <c r="BW506" i="7"/>
  <c r="CC506" i="7"/>
  <c r="CI506" i="7"/>
  <c r="CO506" i="7"/>
  <c r="CU506" i="7"/>
  <c r="DA506" i="7"/>
  <c r="DG506" i="7"/>
  <c r="BG507" i="7"/>
  <c r="BM507" i="7"/>
  <c r="BS507" i="7"/>
  <c r="BY507" i="7"/>
  <c r="CE507" i="7"/>
  <c r="CK507" i="7"/>
  <c r="CQ507" i="7"/>
  <c r="CW507" i="7"/>
  <c r="DC507" i="7"/>
  <c r="DI507" i="7"/>
  <c r="AN508" i="7"/>
  <c r="AP508" i="7" s="1"/>
  <c r="BI508" i="7"/>
  <c r="BO508" i="7"/>
  <c r="BU508" i="7"/>
  <c r="CA508" i="7"/>
  <c r="CG508" i="7"/>
  <c r="CM508" i="7"/>
  <c r="CS508" i="7"/>
  <c r="CY508" i="7"/>
  <c r="DE508" i="7"/>
  <c r="DK508" i="7"/>
  <c r="BE509" i="7"/>
  <c r="BK509" i="7"/>
  <c r="BQ509" i="7"/>
  <c r="BW509" i="7"/>
  <c r="CC509" i="7"/>
  <c r="CI509" i="7"/>
  <c r="CO509" i="7"/>
  <c r="CU509" i="7"/>
  <c r="DA509" i="7"/>
  <c r="DG509" i="7"/>
  <c r="BG510" i="7"/>
  <c r="BM510" i="7"/>
  <c r="BS510" i="7"/>
  <c r="BY510" i="7"/>
  <c r="CE510" i="7"/>
  <c r="CK510" i="7"/>
  <c r="CQ510" i="7"/>
  <c r="CW510" i="7"/>
  <c r="DC510" i="7"/>
  <c r="DI510" i="7"/>
  <c r="AN511" i="7"/>
  <c r="AP511" i="7" s="1"/>
  <c r="BI511" i="7"/>
  <c r="BO511" i="7"/>
  <c r="BU511" i="7"/>
  <c r="CA511" i="7"/>
  <c r="BY523" i="7"/>
  <c r="CT523" i="7"/>
  <c r="DI523" i="7"/>
  <c r="BR524" i="7"/>
  <c r="CG524" i="7"/>
  <c r="BG525" i="7"/>
  <c r="CC525" i="7"/>
  <c r="CQ525" i="7"/>
  <c r="CG547" i="7"/>
  <c r="DK547" i="7"/>
  <c r="DG548" i="7"/>
  <c r="BY549" i="7"/>
  <c r="CK549" i="7"/>
  <c r="DC549" i="7"/>
  <c r="BO550" i="7"/>
  <c r="CM550" i="7"/>
  <c r="DK550" i="7"/>
  <c r="BQ551" i="7"/>
  <c r="CO551" i="7"/>
  <c r="BG552" i="7"/>
  <c r="CB533" i="7"/>
  <c r="BF534" i="7"/>
  <c r="CP534" i="7"/>
  <c r="BH535" i="7"/>
  <c r="CR535" i="7"/>
  <c r="BY536" i="7"/>
  <c r="DI536" i="7"/>
  <c r="BO537" i="7"/>
  <c r="CS537" i="7"/>
  <c r="BK538" i="7"/>
  <c r="CC538" i="7"/>
  <c r="CU538" i="7"/>
  <c r="BS539" i="7"/>
  <c r="CK539" i="7"/>
  <c r="CA540" i="7"/>
  <c r="CM514" i="7"/>
  <c r="CW514" i="7"/>
  <c r="DE514" i="7"/>
  <c r="AN515" i="7"/>
  <c r="AP515" i="7" s="1"/>
  <c r="BK515" i="7"/>
  <c r="BU515" i="7"/>
  <c r="CC515" i="7"/>
  <c r="CM515" i="7"/>
  <c r="CU515" i="7"/>
  <c r="DE515" i="7"/>
  <c r="AN516" i="7"/>
  <c r="AP516" i="7" s="1"/>
  <c r="BE516" i="7"/>
  <c r="BM516" i="7"/>
  <c r="BW516" i="7"/>
  <c r="CE516" i="7"/>
  <c r="CO516" i="7"/>
  <c r="CW516" i="7"/>
  <c r="DG516" i="7"/>
  <c r="BG517" i="7"/>
  <c r="BO517" i="7"/>
  <c r="BY517" i="7"/>
  <c r="CG517" i="7"/>
  <c r="CQ517" i="7"/>
  <c r="CY517" i="7"/>
  <c r="DI517" i="7"/>
  <c r="BE518" i="7"/>
  <c r="BL518" i="7"/>
  <c r="BS518" i="7"/>
  <c r="CA518" i="7"/>
  <c r="BS517" i="7"/>
  <c r="CA517" i="7"/>
  <c r="CK517" i="7"/>
  <c r="BZ514" i="7"/>
  <c r="CI514" i="7"/>
  <c r="CR514" i="7"/>
  <c r="DA514" i="7"/>
  <c r="DJ514" i="7"/>
  <c r="BG515" i="7"/>
  <c r="BP515" i="7"/>
  <c r="BY515" i="7"/>
  <c r="CH515" i="7"/>
  <c r="CQ515" i="7"/>
  <c r="CZ515" i="7"/>
  <c r="DI515" i="7"/>
  <c r="BI516" i="7"/>
  <c r="BR516" i="7"/>
  <c r="CA516" i="7"/>
  <c r="CJ516" i="7"/>
  <c r="CS516" i="7"/>
  <c r="DB516" i="7"/>
  <c r="DK516" i="7"/>
  <c r="BK517" i="7"/>
  <c r="BT517" i="7"/>
  <c r="CC517" i="7"/>
  <c r="CL517" i="7"/>
  <c r="CU517" i="7"/>
  <c r="DD517" i="7"/>
  <c r="BI518" i="7"/>
  <c r="BP518" i="7"/>
  <c r="BW518" i="7"/>
  <c r="CD518" i="7"/>
  <c r="CK518" i="7"/>
  <c r="CS518" i="7"/>
  <c r="CZ518" i="7"/>
  <c r="DG518" i="7"/>
  <c r="AN519" i="7"/>
  <c r="AP519" i="7" s="1"/>
  <c r="BE519" i="7"/>
  <c r="BL519" i="7"/>
  <c r="BS519" i="7"/>
  <c r="BZ519" i="7"/>
  <c r="CG519" i="7"/>
  <c r="CO519" i="7"/>
  <c r="CV519" i="7"/>
  <c r="DC519" i="7"/>
  <c r="DJ519" i="7"/>
  <c r="BE520" i="7"/>
  <c r="BM520" i="7"/>
  <c r="BT520" i="7"/>
  <c r="CA520" i="7"/>
  <c r="CW520" i="7"/>
  <c r="DK520" i="7"/>
  <c r="BU521" i="7"/>
  <c r="CI521" i="7"/>
  <c r="DE521" i="7"/>
  <c r="BQ522" i="7"/>
  <c r="BX522" i="7"/>
  <c r="CS522" i="7"/>
  <c r="DH522" i="7"/>
  <c r="BQ523" i="7"/>
  <c r="CM523" i="7"/>
  <c r="DA523" i="7"/>
  <c r="BB524" i="7"/>
  <c r="BY524" i="7"/>
  <c r="CN524" i="7"/>
  <c r="DB524" i="7"/>
  <c r="BN525" i="7"/>
  <c r="CJ525" i="7"/>
  <c r="CX525" i="7"/>
  <c r="CU536" i="7"/>
  <c r="BE537" i="7"/>
  <c r="BR537" i="7"/>
  <c r="CD537" i="7"/>
  <c r="CP537" i="7"/>
  <c r="DB537" i="7"/>
  <c r="DG545" i="7"/>
  <c r="CK546" i="7"/>
  <c r="DC546" i="7"/>
  <c r="DI546" i="7"/>
  <c r="BU547" i="7"/>
  <c r="CM547" i="7"/>
  <c r="CY547" i="7"/>
  <c r="BE548" i="7"/>
  <c r="BQ548" i="7"/>
  <c r="CI548" i="7"/>
  <c r="DJ539" i="7"/>
  <c r="BB540" i="7"/>
  <c r="BJ540" i="7"/>
  <c r="BP540" i="7"/>
  <c r="BV540" i="7"/>
  <c r="CB540" i="7"/>
  <c r="CH540" i="7"/>
  <c r="CN540" i="7"/>
  <c r="CT540" i="7"/>
  <c r="CZ540" i="7"/>
  <c r="DF540" i="7"/>
  <c r="DL540" i="7"/>
  <c r="BF541" i="7"/>
  <c r="BL541" i="7"/>
  <c r="BR541" i="7"/>
  <c r="BX541" i="7"/>
  <c r="CD541" i="7"/>
  <c r="CJ541" i="7"/>
  <c r="CP541" i="7"/>
  <c r="CV541" i="7"/>
  <c r="DB541" i="7"/>
  <c r="DH541" i="7"/>
  <c r="BH542" i="7"/>
  <c r="BN542" i="7"/>
  <c r="BT542" i="7"/>
  <c r="BZ542" i="7"/>
  <c r="CF542" i="7"/>
  <c r="CL542" i="7"/>
  <c r="CR542" i="7"/>
  <c r="CX542" i="7"/>
  <c r="DD542" i="7"/>
  <c r="DJ542" i="7"/>
  <c r="BB543" i="7"/>
  <c r="BJ543" i="7"/>
  <c r="BP543" i="7"/>
  <c r="BV543" i="7"/>
  <c r="CB543" i="7"/>
  <c r="CH543" i="7"/>
  <c r="CN543" i="7"/>
  <c r="CT543" i="7"/>
  <c r="CZ543" i="7"/>
  <c r="DF543" i="7"/>
  <c r="DL543" i="7"/>
  <c r="BF544" i="7"/>
  <c r="BL544" i="7"/>
  <c r="BR544" i="7"/>
  <c r="BX544" i="7"/>
  <c r="CD544" i="7"/>
  <c r="CJ544" i="7"/>
  <c r="CP544" i="7"/>
  <c r="CV544" i="7"/>
  <c r="DB544" i="7"/>
  <c r="DH544" i="7"/>
  <c r="BH545" i="7"/>
  <c r="BN545" i="7"/>
  <c r="BT545" i="7"/>
  <c r="BZ545" i="7"/>
  <c r="CF545" i="7"/>
  <c r="CL545" i="7"/>
  <c r="CR545" i="7"/>
  <c r="CX545" i="7"/>
  <c r="DD545" i="7"/>
  <c r="DJ545" i="7"/>
  <c r="BB546" i="7"/>
  <c r="BJ546" i="7"/>
  <c r="BP546" i="7"/>
  <c r="BV546" i="7"/>
  <c r="CB546" i="7"/>
  <c r="CH546" i="7"/>
  <c r="CN546" i="7"/>
  <c r="CT546" i="7"/>
  <c r="CZ546" i="7"/>
  <c r="DF546" i="7"/>
  <c r="DL546" i="7"/>
  <c r="BF547" i="7"/>
  <c r="BL547" i="7"/>
  <c r="BR547" i="7"/>
  <c r="BX547" i="7"/>
  <c r="BL552" i="7"/>
  <c r="BR552" i="7"/>
  <c r="CD552" i="7"/>
  <c r="CP552" i="7"/>
  <c r="DB552" i="7"/>
  <c r="CD547" i="7"/>
  <c r="CJ547" i="7"/>
  <c r="CP547" i="7"/>
  <c r="CV547" i="7"/>
  <c r="DB547" i="7"/>
  <c r="DH547" i="7"/>
  <c r="BH548" i="7"/>
  <c r="BN548" i="7"/>
  <c r="BT548" i="7"/>
  <c r="BZ548" i="7"/>
  <c r="CF548" i="7"/>
  <c r="CL548" i="7"/>
  <c r="CR548" i="7"/>
  <c r="CX548" i="7"/>
  <c r="DD548" i="7"/>
  <c r="DJ548" i="7"/>
  <c r="BB549" i="7"/>
  <c r="BJ549" i="7"/>
  <c r="BP549" i="7"/>
  <c r="BN554" i="7"/>
  <c r="BT554" i="7"/>
  <c r="BZ554" i="7"/>
  <c r="CF554" i="7"/>
  <c r="CL554" i="7"/>
  <c r="BO542" i="7"/>
  <c r="BU542" i="7"/>
  <c r="CA542" i="7"/>
  <c r="CG542" i="7"/>
  <c r="CM542" i="7"/>
  <c r="CS542" i="7"/>
  <c r="CY542" i="7"/>
  <c r="DE542" i="7"/>
  <c r="DK542" i="7"/>
  <c r="BE543" i="7"/>
  <c r="BK543" i="7"/>
  <c r="BQ543" i="7"/>
  <c r="BW543" i="7"/>
  <c r="CC543" i="7"/>
  <c r="CI543" i="7"/>
  <c r="CO543" i="7"/>
  <c r="CU543" i="7"/>
  <c r="DA543" i="7"/>
  <c r="DG543" i="7"/>
  <c r="BG544" i="7"/>
  <c r="BM544" i="7"/>
  <c r="BS544" i="7"/>
  <c r="BY544" i="7"/>
  <c r="CE544" i="7"/>
  <c r="CK544" i="7"/>
  <c r="CQ544" i="7"/>
  <c r="CW544" i="7"/>
  <c r="DC544" i="7"/>
  <c r="DI544" i="7"/>
  <c r="AN545" i="7"/>
  <c r="AP545" i="7" s="1"/>
  <c r="BI545" i="7"/>
  <c r="BO545" i="7"/>
  <c r="BU545" i="7"/>
  <c r="CA545" i="7"/>
  <c r="CG545" i="7"/>
  <c r="CM545" i="7"/>
  <c r="CS545" i="7"/>
  <c r="CY545" i="7"/>
  <c r="DE545" i="7"/>
  <c r="DK545" i="7"/>
  <c r="BE546" i="7"/>
  <c r="BK546" i="7"/>
  <c r="BQ546" i="7"/>
  <c r="BW546" i="7"/>
  <c r="CC546" i="7"/>
  <c r="CI546" i="7"/>
  <c r="CO546" i="7"/>
  <c r="CU546" i="7"/>
  <c r="DA546" i="7"/>
  <c r="DG546" i="7"/>
  <c r="BG547" i="7"/>
  <c r="BM547" i="7"/>
  <c r="BS547" i="7"/>
  <c r="BY547" i="7"/>
  <c r="CE547" i="7"/>
  <c r="CK547" i="7"/>
  <c r="CQ547" i="7"/>
  <c r="CW547" i="7"/>
  <c r="DC547" i="7"/>
  <c r="DI547" i="7"/>
  <c r="AN548" i="7"/>
  <c r="AP548" i="7" s="1"/>
  <c r="BI548" i="7"/>
  <c r="BO548" i="7"/>
  <c r="BU548" i="7"/>
  <c r="CA548" i="7"/>
  <c r="CG548" i="7"/>
  <c r="CM548" i="7"/>
  <c r="CS548" i="7"/>
  <c r="CY548" i="7"/>
  <c r="DE548" i="7"/>
  <c r="DK548" i="7"/>
  <c r="BE549" i="7"/>
  <c r="BK549" i="7"/>
  <c r="BQ549" i="7"/>
  <c r="BW549" i="7"/>
  <c r="CC549" i="7"/>
  <c r="CI549" i="7"/>
  <c r="CO549" i="7"/>
  <c r="CU549" i="7"/>
  <c r="DA549" i="7"/>
  <c r="DG549" i="7"/>
  <c r="BG550" i="7"/>
  <c r="BM550" i="7"/>
  <c r="BS550" i="7"/>
  <c r="BY550" i="7"/>
  <c r="CE550" i="7"/>
  <c r="CK550" i="7"/>
  <c r="CQ550" i="7"/>
  <c r="CW550" i="7"/>
  <c r="BR546" i="7"/>
  <c r="BX546" i="7"/>
  <c r="CD546" i="7"/>
  <c r="CJ546" i="7"/>
  <c r="CP546" i="7"/>
  <c r="CV546" i="7"/>
  <c r="CP505" i="7"/>
  <c r="DH546" i="7"/>
  <c r="BH547" i="7"/>
  <c r="BN547" i="7"/>
  <c r="BT547" i="7"/>
  <c r="BZ547" i="7"/>
  <c r="CF547" i="7"/>
  <c r="CL547" i="7"/>
  <c r="CR547" i="7"/>
  <c r="CX547" i="7"/>
  <c r="DD547" i="7"/>
  <c r="DJ547" i="7"/>
  <c r="BB548" i="7"/>
  <c r="BJ548" i="7"/>
  <c r="BP548" i="7"/>
  <c r="BV548" i="7"/>
  <c r="CB548" i="7"/>
  <c r="CH548" i="7"/>
  <c r="CN548" i="7"/>
  <c r="CT548" i="7"/>
  <c r="CZ548" i="7"/>
  <c r="DF548" i="7"/>
  <c r="DL548" i="7"/>
  <c r="BF549" i="7"/>
  <c r="BL549" i="7"/>
  <c r="BR549" i="7"/>
  <c r="BX549" i="7"/>
  <c r="CD549" i="7"/>
  <c r="CJ549" i="7"/>
  <c r="CP549" i="7"/>
  <c r="CV549" i="7"/>
  <c r="DB549" i="7"/>
  <c r="DH549" i="7"/>
  <c r="BH550" i="7"/>
  <c r="BN550" i="7"/>
  <c r="BT550" i="7"/>
  <c r="BZ550" i="7"/>
  <c r="CF550" i="7"/>
  <c r="CL550" i="7"/>
  <c r="CR550" i="7"/>
  <c r="CX550" i="7"/>
  <c r="DD550" i="7"/>
  <c r="DJ550" i="7"/>
  <c r="BB551" i="7"/>
  <c r="BJ551" i="7"/>
  <c r="BP551" i="7"/>
  <c r="BV551" i="7"/>
  <c r="CB551" i="7"/>
  <c r="CH551" i="7"/>
  <c r="CN551" i="7"/>
  <c r="CT551" i="7"/>
  <c r="CZ551" i="7"/>
  <c r="DF551" i="7"/>
  <c r="DL551" i="7"/>
  <c r="BF552" i="7"/>
  <c r="CW534" i="7"/>
  <c r="DI534" i="7"/>
  <c r="BO535" i="7"/>
  <c r="CA535" i="7"/>
  <c r="CM535" i="7"/>
  <c r="CY535" i="7"/>
  <c r="DK535" i="7"/>
  <c r="BK536" i="7"/>
  <c r="BV536" i="7"/>
  <c r="CE536" i="7"/>
  <c r="CN536" i="7"/>
  <c r="CW536" i="7"/>
  <c r="DF536" i="7"/>
  <c r="BF537" i="7"/>
  <c r="BM537" i="7"/>
  <c r="BS537" i="7"/>
  <c r="BY537" i="7"/>
  <c r="CE537" i="7"/>
  <c r="CK537" i="7"/>
  <c r="CQ537" i="7"/>
  <c r="CW537" i="7"/>
  <c r="DC537" i="7"/>
  <c r="DI537" i="7"/>
  <c r="AN538" i="7"/>
  <c r="AP538" i="7" s="1"/>
  <c r="BI538" i="7"/>
  <c r="BO538" i="7"/>
  <c r="BU538" i="7"/>
  <c r="CA538" i="7"/>
  <c r="CG538" i="7"/>
  <c r="CM538" i="7"/>
  <c r="CS538" i="7"/>
  <c r="CY538" i="7"/>
  <c r="DE538" i="7"/>
  <c r="DK538" i="7"/>
  <c r="BE539" i="7"/>
  <c r="BK539" i="7"/>
  <c r="BQ539" i="7"/>
  <c r="BW539" i="7"/>
  <c r="CC539" i="7"/>
  <c r="CI539" i="7"/>
  <c r="CO539" i="7"/>
  <c r="CU539" i="7"/>
  <c r="DA539" i="7"/>
  <c r="DG539" i="7"/>
  <c r="BG540" i="7"/>
  <c r="BM540" i="7"/>
  <c r="BS540" i="7"/>
  <c r="BY540" i="7"/>
  <c r="CE540" i="7"/>
  <c r="CK540" i="7"/>
  <c r="CQ540" i="7"/>
  <c r="CW540" i="7"/>
  <c r="DC540" i="7"/>
  <c r="DI540" i="7"/>
  <c r="AN541" i="7"/>
  <c r="AP541" i="7" s="1"/>
  <c r="BI541" i="7"/>
  <c r="BO541" i="7"/>
  <c r="BU541" i="7"/>
  <c r="CA541" i="7"/>
  <c r="CG541" i="7"/>
  <c r="CM541" i="7"/>
  <c r="DB546" i="7"/>
  <c r="CY541" i="7"/>
  <c r="CD539" i="7"/>
  <c r="CJ539" i="7"/>
  <c r="CP539" i="7"/>
  <c r="CV539" i="7"/>
  <c r="DB539" i="7"/>
  <c r="DH539" i="7"/>
  <c r="BH540" i="7"/>
  <c r="BN540" i="7"/>
  <c r="BT540" i="7"/>
  <c r="BZ540" i="7"/>
  <c r="CF540" i="7"/>
  <c r="CL540" i="7"/>
  <c r="CR540" i="7"/>
  <c r="CX540" i="7"/>
  <c r="DD540" i="7"/>
  <c r="DJ540" i="7"/>
  <c r="BB541" i="7"/>
  <c r="BJ541" i="7"/>
  <c r="BP541" i="7"/>
  <c r="BV541" i="7"/>
  <c r="DL556" i="7"/>
  <c r="BF557" i="7"/>
  <c r="BL557" i="7"/>
  <c r="BR557" i="7"/>
  <c r="BX557" i="7"/>
  <c r="CD557" i="7"/>
  <c r="CJ557" i="7"/>
  <c r="CP557" i="7"/>
  <c r="CV557" i="7"/>
  <c r="DB557" i="7"/>
  <c r="AN558" i="7"/>
  <c r="AP558" i="7" s="1"/>
  <c r="BO558" i="7"/>
  <c r="CA558" i="7"/>
  <c r="CM558" i="7"/>
  <c r="CY558" i="7"/>
  <c r="CT558" i="7"/>
  <c r="DF558" i="7"/>
  <c r="BG539" i="7"/>
  <c r="DI539" i="7"/>
  <c r="CD534" i="7"/>
  <c r="CH536" i="7"/>
  <c r="CG537" i="7"/>
  <c r="DE537" i="7"/>
  <c r="BQ538" i="7"/>
  <c r="CO538" i="7"/>
  <c r="BY539" i="7"/>
  <c r="BI540" i="7"/>
  <c r="CM540" i="7"/>
  <c r="CS541" i="7"/>
  <c r="BE502" i="7"/>
  <c r="BK502" i="7"/>
  <c r="BQ502" i="7"/>
  <c r="BW502" i="7"/>
  <c r="CC502" i="7"/>
  <c r="CI502" i="7"/>
  <c r="CO502" i="7"/>
  <c r="CU502" i="7"/>
  <c r="DA502" i="7"/>
  <c r="DG502" i="7"/>
  <c r="BF503" i="7"/>
  <c r="BL503" i="7"/>
  <c r="BR503" i="7"/>
  <c r="BX503" i="7"/>
  <c r="CD503" i="7"/>
  <c r="CJ503" i="7"/>
  <c r="CP503" i="7"/>
  <c r="CV503" i="7"/>
  <c r="DB503" i="7"/>
  <c r="DH503" i="7"/>
  <c r="BH504" i="7"/>
  <c r="BN504" i="7"/>
  <c r="BT504" i="7"/>
  <c r="BZ504" i="7"/>
  <c r="CF504" i="7"/>
  <c r="CL504" i="7"/>
  <c r="CR504" i="7"/>
  <c r="CX504" i="7"/>
  <c r="DD504" i="7"/>
  <c r="DJ504" i="7"/>
  <c r="BB505" i="7"/>
  <c r="BJ505" i="7"/>
  <c r="BP505" i="7"/>
  <c r="BV505" i="7"/>
  <c r="CB505" i="7"/>
  <c r="CH505" i="7"/>
  <c r="CN505" i="7"/>
  <c r="CT505" i="7"/>
  <c r="CZ505" i="7"/>
  <c r="DF505" i="7"/>
  <c r="DL505" i="7"/>
  <c r="BF506" i="7"/>
  <c r="BL506" i="7"/>
  <c r="BR506" i="7"/>
  <c r="BX506" i="7"/>
  <c r="CD506" i="7"/>
  <c r="CJ506" i="7"/>
  <c r="CP506" i="7"/>
  <c r="CV506" i="7"/>
  <c r="DB506" i="7"/>
  <c r="DH506" i="7"/>
  <c r="BH507" i="7"/>
  <c r="BN507" i="7"/>
  <c r="BT507" i="7"/>
  <c r="BZ507" i="7"/>
  <c r="CF507" i="7"/>
  <c r="CL507" i="7"/>
  <c r="CR507" i="7"/>
  <c r="CX507" i="7"/>
  <c r="DD507" i="7"/>
  <c r="DJ507" i="7"/>
  <c r="BB508" i="7"/>
  <c r="BJ508" i="7"/>
  <c r="BP508" i="7"/>
  <c r="BV508" i="7"/>
  <c r="CB508" i="7"/>
  <c r="CH508" i="7"/>
  <c r="CN508" i="7"/>
  <c r="CT508" i="7"/>
  <c r="CZ508" i="7"/>
  <c r="DF508" i="7"/>
  <c r="DL508" i="7"/>
  <c r="BF509" i="7"/>
  <c r="BL509" i="7"/>
  <c r="BR509" i="7"/>
  <c r="BX509" i="7"/>
  <c r="CD509" i="7"/>
  <c r="CJ509" i="7"/>
  <c r="CP509" i="7"/>
  <c r="CV509" i="7"/>
  <c r="DB509" i="7"/>
  <c r="DH509" i="7"/>
  <c r="BH510" i="7"/>
  <c r="BN510" i="7"/>
  <c r="BT510" i="7"/>
  <c r="BZ510" i="7"/>
  <c r="CF510" i="7"/>
  <c r="CL510" i="7"/>
  <c r="CR510" i="7"/>
  <c r="CX510" i="7"/>
  <c r="DD510" i="7"/>
  <c r="DJ510" i="7"/>
  <c r="BB511" i="7"/>
  <c r="BJ511" i="7"/>
  <c r="BH516" i="7"/>
  <c r="BN516" i="7"/>
  <c r="BT516" i="7"/>
  <c r="BZ516" i="7"/>
  <c r="CF516" i="7"/>
  <c r="CL516" i="7"/>
  <c r="CR516" i="7"/>
  <c r="CX516" i="7"/>
  <c r="DD516" i="7"/>
  <c r="DJ516" i="7"/>
  <c r="BB517" i="7"/>
  <c r="BJ517" i="7"/>
  <c r="BP517" i="7"/>
  <c r="BV517" i="7"/>
  <c r="CB517" i="7"/>
  <c r="CH517" i="7"/>
  <c r="CN517" i="7"/>
  <c r="CT517" i="7"/>
  <c r="CZ517" i="7"/>
  <c r="BN515" i="7"/>
  <c r="BT515" i="7"/>
  <c r="BZ515" i="7"/>
  <c r="CF515" i="7"/>
  <c r="CL515" i="7"/>
  <c r="CR515" i="7"/>
  <c r="CX515" i="7"/>
  <c r="DD515" i="7"/>
  <c r="DJ515" i="7"/>
  <c r="BB516" i="7"/>
  <c r="BJ516" i="7"/>
  <c r="BP516" i="7"/>
  <c r="BV516" i="7"/>
  <c r="CB516" i="7"/>
  <c r="CH516" i="7"/>
  <c r="CN516" i="7"/>
  <c r="CT516" i="7"/>
  <c r="CZ516" i="7"/>
  <c r="DF516" i="7"/>
  <c r="DL516" i="7"/>
  <c r="BF517" i="7"/>
  <c r="BL517" i="7"/>
  <c r="BR517" i="7"/>
  <c r="BX517" i="7"/>
  <c r="CD517" i="7"/>
  <c r="CJ517" i="7"/>
  <c r="CP517" i="7"/>
  <c r="CV517" i="7"/>
  <c r="DB517" i="7"/>
  <c r="DH517" i="7"/>
  <c r="BH518" i="7"/>
  <c r="BN518" i="7"/>
  <c r="BT518" i="7"/>
  <c r="BZ518" i="7"/>
  <c r="CF518" i="7"/>
  <c r="CL518" i="7"/>
  <c r="CR518" i="7"/>
  <c r="CX518" i="7"/>
  <c r="DD518" i="7"/>
  <c r="DJ518" i="7"/>
  <c r="BB519" i="7"/>
  <c r="BJ519" i="7"/>
  <c r="BP519" i="7"/>
  <c r="BV519" i="7"/>
  <c r="CB519" i="7"/>
  <c r="CH519" i="7"/>
  <c r="CN519" i="7"/>
  <c r="CT519" i="7"/>
  <c r="CZ519" i="7"/>
  <c r="DF519" i="7"/>
  <c r="DL519" i="7"/>
  <c r="BF520" i="7"/>
  <c r="BL520" i="7"/>
  <c r="BR520" i="7"/>
  <c r="BX520" i="7"/>
  <c r="CD520" i="7"/>
  <c r="CJ520" i="7"/>
  <c r="CP520" i="7"/>
  <c r="CV520" i="7"/>
  <c r="DB520" i="7"/>
  <c r="DH520" i="7"/>
  <c r="BH521" i="7"/>
  <c r="BN521" i="7"/>
  <c r="BT521" i="7"/>
  <c r="BZ521" i="7"/>
  <c r="CF521" i="7"/>
  <c r="CL521" i="7"/>
  <c r="CR521" i="7"/>
  <c r="CX521" i="7"/>
  <c r="DD521" i="7"/>
  <c r="DJ521" i="7"/>
  <c r="BB522" i="7"/>
  <c r="BJ522" i="7"/>
  <c r="BP522" i="7"/>
  <c r="BV522" i="7"/>
  <c r="CB522" i="7"/>
  <c r="CH522" i="7"/>
  <c r="CN522" i="7"/>
  <c r="CT522" i="7"/>
  <c r="CZ522" i="7"/>
  <c r="DF522" i="7"/>
  <c r="DL522" i="7"/>
  <c r="BF523" i="7"/>
  <c r="BL523" i="7"/>
  <c r="BR523" i="7"/>
  <c r="BX523" i="7"/>
  <c r="CD523" i="7"/>
  <c r="CJ523" i="7"/>
  <c r="CP523" i="7"/>
  <c r="CV523" i="7"/>
  <c r="DB523" i="7"/>
  <c r="DH523" i="7"/>
  <c r="BH524" i="7"/>
  <c r="BN524" i="7"/>
  <c r="BT524" i="7"/>
  <c r="BZ524" i="7"/>
  <c r="CF524" i="7"/>
  <c r="CL524" i="7"/>
  <c r="CR524" i="7"/>
  <c r="CX524" i="7"/>
  <c r="DD524" i="7"/>
  <c r="DJ524" i="7"/>
  <c r="BB525" i="7"/>
  <c r="BJ525" i="7"/>
  <c r="BP525" i="7"/>
  <c r="BV525" i="7"/>
  <c r="CB525" i="7"/>
  <c r="CH525" i="7"/>
  <c r="CN525" i="7"/>
  <c r="CT525" i="7"/>
  <c r="CZ525" i="7"/>
  <c r="DF525" i="7"/>
  <c r="DL525" i="7"/>
  <c r="BF526" i="7"/>
  <c r="BH502" i="7"/>
  <c r="BN502" i="7"/>
  <c r="BT502" i="7"/>
  <c r="BZ502" i="7"/>
  <c r="CF502" i="7"/>
  <c r="CL502" i="7"/>
  <c r="CR502" i="7"/>
  <c r="CX502" i="7"/>
  <c r="DD502" i="7"/>
  <c r="DJ502" i="7"/>
  <c r="DQ502" i="7"/>
  <c r="B727" i="7" s="1"/>
  <c r="AN503" i="7"/>
  <c r="AP503" i="7" s="1"/>
  <c r="BI503" i="7"/>
  <c r="BO503" i="7"/>
  <c r="CQ519" i="7"/>
  <c r="CX519" i="7"/>
  <c r="DE519" i="7"/>
  <c r="BH520" i="7"/>
  <c r="BO520" i="7"/>
  <c r="BV520" i="7"/>
  <c r="CC520" i="7"/>
  <c r="CK520" i="7"/>
  <c r="CR520" i="7"/>
  <c r="CY520" i="7"/>
  <c r="DF520" i="7"/>
  <c r="BI521" i="7"/>
  <c r="BP521" i="7"/>
  <c r="BW521" i="7"/>
  <c r="CD521" i="7"/>
  <c r="CK521" i="7"/>
  <c r="CS521" i="7"/>
  <c r="CZ521" i="7"/>
  <c r="DG521" i="7"/>
  <c r="AN522" i="7"/>
  <c r="AP522" i="7" s="1"/>
  <c r="BE522" i="7"/>
  <c r="BL522" i="7"/>
  <c r="BS522" i="7"/>
  <c r="BZ522" i="7"/>
  <c r="CG522" i="7"/>
  <c r="CO522" i="7"/>
  <c r="CV522" i="7"/>
  <c r="DC522" i="7"/>
  <c r="DJ522" i="7"/>
  <c r="BE523" i="7"/>
  <c r="BM523" i="7"/>
  <c r="BT523" i="7"/>
  <c r="CA523" i="7"/>
  <c r="CH523" i="7"/>
  <c r="CO523" i="7"/>
  <c r="CW523" i="7"/>
  <c r="DD523" i="7"/>
  <c r="DK523" i="7"/>
  <c r="BF524" i="7"/>
  <c r="BM524" i="7"/>
  <c r="BU524" i="7"/>
  <c r="CB524" i="7"/>
  <c r="CI524" i="7"/>
  <c r="CP524" i="7"/>
  <c r="CW524" i="7"/>
  <c r="DE524" i="7"/>
  <c r="DL524" i="7"/>
  <c r="BI525" i="7"/>
  <c r="BQ525" i="7"/>
  <c r="BX525" i="7"/>
  <c r="CE525" i="7"/>
  <c r="CL525" i="7"/>
  <c r="CS525" i="7"/>
  <c r="DA525" i="7"/>
  <c r="DH525" i="7"/>
  <c r="AN526" i="7"/>
  <c r="AP526" i="7" s="1"/>
  <c r="BJ526" i="7"/>
  <c r="BP526" i="7"/>
  <c r="BV526" i="7"/>
  <c r="CB526" i="7"/>
  <c r="CH526" i="7"/>
  <c r="CN526" i="7"/>
  <c r="CT526" i="7"/>
  <c r="CZ526" i="7"/>
  <c r="DF526" i="7"/>
  <c r="DL526" i="7"/>
  <c r="BF527" i="7"/>
  <c r="BL527" i="7"/>
  <c r="BR527" i="7"/>
  <c r="BX527" i="7"/>
  <c r="CD527" i="7"/>
  <c r="CJ527" i="7"/>
  <c r="CP527" i="7"/>
  <c r="CV527" i="7"/>
  <c r="DB527" i="7"/>
  <c r="DH527" i="7"/>
  <c r="BH528" i="7"/>
  <c r="BN528" i="7"/>
  <c r="BT528" i="7"/>
  <c r="BZ528" i="7"/>
  <c r="CF528" i="7"/>
  <c r="CL528" i="7"/>
  <c r="CR528" i="7"/>
  <c r="CX528" i="7"/>
  <c r="DD528" i="7"/>
  <c r="DJ528" i="7"/>
  <c r="BB529" i="7"/>
  <c r="BJ529" i="7"/>
  <c r="BP529" i="7"/>
  <c r="BV529" i="7"/>
  <c r="CM521" i="7"/>
  <c r="CT521" i="7"/>
  <c r="DA521" i="7"/>
  <c r="DH521" i="7"/>
  <c r="BF522" i="7"/>
  <c r="BM522" i="7"/>
  <c r="BT522" i="7"/>
  <c r="CA522" i="7"/>
  <c r="CI522" i="7"/>
  <c r="CP522" i="7"/>
  <c r="CW522" i="7"/>
  <c r="DD522" i="7"/>
  <c r="DK522" i="7"/>
  <c r="BG523" i="7"/>
  <c r="BN523" i="7"/>
  <c r="BU523" i="7"/>
  <c r="CB523" i="7"/>
  <c r="CI523" i="7"/>
  <c r="CQ523" i="7"/>
  <c r="CX523" i="7"/>
  <c r="DE523" i="7"/>
  <c r="DL523" i="7"/>
  <c r="BG524" i="7"/>
  <c r="BO524" i="7"/>
  <c r="BV524" i="7"/>
  <c r="CC524" i="7"/>
  <c r="CJ524" i="7"/>
  <c r="CQ524" i="7"/>
  <c r="CY524" i="7"/>
  <c r="DF524" i="7"/>
  <c r="BK525" i="7"/>
  <c r="BR525" i="7"/>
  <c r="BY525" i="7"/>
  <c r="CF525" i="7"/>
  <c r="CM525" i="7"/>
  <c r="CU525" i="7"/>
  <c r="DB525" i="7"/>
  <c r="DI525" i="7"/>
  <c r="BB526" i="7"/>
  <c r="BK526" i="7"/>
  <c r="BQ526" i="7"/>
  <c r="DF515" i="7"/>
  <c r="BF516" i="7"/>
  <c r="BO516" i="7"/>
  <c r="BX516" i="7"/>
  <c r="CG516" i="7"/>
  <c r="CP516" i="7"/>
  <c r="CY516" i="7"/>
  <c r="DH516" i="7"/>
  <c r="BH517" i="7"/>
  <c r="BQ517" i="7"/>
  <c r="BZ517" i="7"/>
  <c r="CI517" i="7"/>
  <c r="CR517" i="7"/>
  <c r="DA517" i="7"/>
  <c r="DJ517" i="7"/>
  <c r="BF518" i="7"/>
  <c r="BM518" i="7"/>
  <c r="BU518" i="7"/>
  <c r="CB518" i="7"/>
  <c r="CI518" i="7"/>
  <c r="CP518" i="7"/>
  <c r="CW518" i="7"/>
  <c r="DE518" i="7"/>
  <c r="DL518" i="7"/>
  <c r="BI519" i="7"/>
  <c r="BQ519" i="7"/>
  <c r="BX519" i="7"/>
  <c r="CE519" i="7"/>
  <c r="CL519" i="7"/>
  <c r="CS519" i="7"/>
  <c r="DA519" i="7"/>
  <c r="DH519" i="7"/>
  <c r="AN520" i="7"/>
  <c r="AP520" i="7" s="1"/>
  <c r="BJ520" i="7"/>
  <c r="BQ520" i="7"/>
  <c r="BY520" i="7"/>
  <c r="CF520" i="7"/>
  <c r="CM520" i="7"/>
  <c r="CT520" i="7"/>
  <c r="DA520" i="7"/>
  <c r="DI520" i="7"/>
  <c r="BB521" i="7"/>
  <c r="BK521" i="7"/>
  <c r="BR521" i="7"/>
  <c r="BY521" i="7"/>
  <c r="CG521" i="7"/>
  <c r="CN521" i="7"/>
  <c r="CU521" i="7"/>
  <c r="DB521" i="7"/>
  <c r="CS517" i="7"/>
  <c r="DC517" i="7"/>
  <c r="DK517" i="7"/>
  <c r="BG518" i="7"/>
  <c r="BO518" i="7"/>
  <c r="BV518" i="7"/>
  <c r="CC518" i="7"/>
  <c r="CJ518" i="7"/>
  <c r="CQ518" i="7"/>
  <c r="CY518" i="7"/>
  <c r="DF518" i="7"/>
  <c r="BK519" i="7"/>
  <c r="BR519" i="7"/>
  <c r="BY519" i="7"/>
  <c r="CF519" i="7"/>
  <c r="CM519" i="7"/>
  <c r="CU519" i="7"/>
  <c r="DB519" i="7"/>
  <c r="DI519" i="7"/>
  <c r="BB520" i="7"/>
  <c r="BK520" i="7"/>
  <c r="BS520" i="7"/>
  <c r="BZ520" i="7"/>
  <c r="CG520" i="7"/>
  <c r="CN520" i="7"/>
  <c r="CU520" i="7"/>
  <c r="DC520" i="7"/>
  <c r="DJ520" i="7"/>
  <c r="BE521" i="7"/>
  <c r="BL521" i="7"/>
  <c r="BS521" i="7"/>
  <c r="CA521" i="7"/>
  <c r="CH521" i="7"/>
  <c r="CO521" i="7"/>
  <c r="CV521" i="7"/>
  <c r="DC521" i="7"/>
  <c r="DK521" i="7"/>
  <c r="BH522" i="7"/>
  <c r="BO522" i="7"/>
  <c r="CN506" i="7"/>
  <c r="DF506" i="7"/>
  <c r="BU507" i="7"/>
  <c r="CM507" i="7"/>
  <c r="DE507" i="7"/>
  <c r="BM508" i="7"/>
  <c r="BY508" i="7"/>
  <c r="CK508" i="7"/>
  <c r="CW508" i="7"/>
  <c r="DI508" i="7"/>
  <c r="BI509" i="7"/>
  <c r="BU509" i="7"/>
  <c r="CG509" i="7"/>
  <c r="CS509" i="7"/>
  <c r="DE509" i="7"/>
  <c r="BK510" i="7"/>
  <c r="BW510" i="7"/>
  <c r="CI510" i="7"/>
  <c r="CU510" i="7"/>
  <c r="DG510" i="7"/>
  <c r="BK511" i="7"/>
  <c r="BW511" i="7"/>
  <c r="CI511" i="7"/>
  <c r="CU511" i="7"/>
  <c r="DG511" i="7"/>
  <c r="BG512" i="7"/>
  <c r="BS512" i="7"/>
  <c r="CE512" i="7"/>
  <c r="CQ512" i="7"/>
  <c r="DC512" i="7"/>
  <c r="BF513" i="7"/>
  <c r="BO513" i="7"/>
  <c r="BX513" i="7"/>
  <c r="CG513" i="7"/>
  <c r="CP513" i="7"/>
  <c r="CY513" i="7"/>
  <c r="DH513" i="7"/>
  <c r="BH514" i="7"/>
  <c r="BQ514" i="7"/>
  <c r="BZ508" i="7"/>
  <c r="CL508" i="7"/>
  <c r="CX508" i="7"/>
  <c r="DJ508" i="7"/>
  <c r="BJ509" i="7"/>
  <c r="BV509" i="7"/>
  <c r="CH509" i="7"/>
  <c r="CT509" i="7"/>
  <c r="DF509" i="7"/>
  <c r="BL510" i="7"/>
  <c r="BX510" i="7"/>
  <c r="CJ510" i="7"/>
  <c r="CV510" i="7"/>
  <c r="DH510" i="7"/>
  <c r="BM511" i="7"/>
  <c r="BY511" i="7"/>
  <c r="CK511" i="7"/>
  <c r="CW511" i="7"/>
  <c r="DI511" i="7"/>
  <c r="BI512" i="7"/>
  <c r="BU512" i="7"/>
  <c r="CG512" i="7"/>
  <c r="CS512" i="7"/>
  <c r="DE512" i="7"/>
  <c r="BG513" i="7"/>
  <c r="BQ513" i="7"/>
  <c r="BY513" i="7"/>
  <c r="CI513" i="7"/>
  <c r="CQ513" i="7"/>
  <c r="DA513" i="7"/>
  <c r="DI513" i="7"/>
  <c r="BI514" i="7"/>
  <c r="BS514" i="7"/>
  <c r="CA514" i="7"/>
  <c r="CK514" i="7"/>
  <c r="CS514" i="7"/>
  <c r="DC514" i="7"/>
  <c r="DK514" i="7"/>
  <c r="BI515" i="7"/>
  <c r="BQ515" i="7"/>
  <c r="CA515" i="7"/>
  <c r="CI515" i="7"/>
  <c r="CS515" i="7"/>
  <c r="DA515" i="7"/>
  <c r="DK515" i="7"/>
  <c r="BK516" i="7"/>
  <c r="BS516" i="7"/>
  <c r="CC516" i="7"/>
  <c r="CK516" i="7"/>
  <c r="CU516" i="7"/>
  <c r="DC516" i="7"/>
  <c r="BM517" i="7"/>
  <c r="BU517" i="7"/>
  <c r="CE517" i="7"/>
  <c r="CM517" i="7"/>
  <c r="CW517" i="7"/>
  <c r="DE517" i="7"/>
  <c r="AN518" i="7"/>
  <c r="BJ518" i="7"/>
  <c r="CC532" i="7"/>
  <c r="CU532" i="7"/>
  <c r="BS533" i="7"/>
  <c r="CK533" i="7"/>
  <c r="DC533" i="7"/>
  <c r="BL534" i="7"/>
  <c r="BX534" i="7"/>
  <c r="CJ534" i="7"/>
  <c r="CV534" i="7"/>
  <c r="DH534" i="7"/>
  <c r="BN535" i="7"/>
  <c r="BZ535" i="7"/>
  <c r="CL535" i="7"/>
  <c r="CX535" i="7"/>
  <c r="DJ535" i="7"/>
  <c r="BJ536" i="7"/>
  <c r="BU536" i="7"/>
  <c r="CC536" i="7"/>
  <c r="CM536" i="7"/>
  <c r="DE536" i="7"/>
  <c r="AN537" i="7"/>
  <c r="AP537" i="7" s="1"/>
  <c r="BL537" i="7"/>
  <c r="BX537" i="7"/>
  <c r="CJ537" i="7"/>
  <c r="CV537" i="7"/>
  <c r="DH537" i="7"/>
  <c r="BG546" i="7"/>
  <c r="BS546" i="7"/>
  <c r="CE546" i="7"/>
  <c r="CW546" i="7"/>
  <c r="BI547" i="7"/>
  <c r="CA547" i="7"/>
  <c r="CS547" i="7"/>
  <c r="CC548" i="7"/>
  <c r="CU548" i="7"/>
  <c r="BM549" i="7"/>
  <c r="CW549" i="7"/>
  <c r="AN550" i="7"/>
  <c r="AP550" i="7" s="1"/>
  <c r="CG550" i="7"/>
  <c r="CY550" i="7"/>
  <c r="BK551" i="7"/>
  <c r="DG551" i="7"/>
  <c r="CM531" i="7"/>
  <c r="CL532" i="7"/>
  <c r="BJ533" i="7"/>
  <c r="CT533" i="7"/>
  <c r="AN534" i="7"/>
  <c r="AP534" i="7" s="1"/>
  <c r="CF535" i="7"/>
  <c r="DD535" i="7"/>
  <c r="CQ536" i="7"/>
  <c r="BH537" i="7"/>
  <c r="CA537" i="7"/>
  <c r="BE538" i="7"/>
  <c r="DC539" i="7"/>
  <c r="AN540" i="7"/>
  <c r="AP540" i="7" s="1"/>
  <c r="BO540" i="7"/>
  <c r="DF549" i="7"/>
  <c r="DL549" i="7"/>
  <c r="BF550" i="7"/>
  <c r="BL550" i="7"/>
  <c r="BR550" i="7"/>
  <c r="BX550" i="7"/>
  <c r="CD550" i="7"/>
  <c r="CJ550" i="7"/>
  <c r="CP550" i="7"/>
  <c r="CV550" i="7"/>
  <c r="DB550" i="7"/>
  <c r="DH550" i="7"/>
  <c r="BH551" i="7"/>
  <c r="BN551" i="7"/>
  <c r="BT551" i="7"/>
  <c r="BZ551" i="7"/>
  <c r="CF551" i="7"/>
  <c r="CL551" i="7"/>
  <c r="CR551" i="7"/>
  <c r="CX551" i="7"/>
  <c r="DD551" i="7"/>
  <c r="DJ551" i="7"/>
  <c r="BB552" i="7"/>
  <c r="BJ552" i="7"/>
  <c r="BP552" i="7"/>
  <c r="BV552" i="7"/>
  <c r="CB552" i="7"/>
  <c r="CH552" i="7"/>
  <c r="CN552" i="7"/>
  <c r="CT552" i="7"/>
  <c r="CZ552" i="7"/>
  <c r="DF552" i="7"/>
  <c r="DL552" i="7"/>
  <c r="BF553" i="7"/>
  <c r="BL553" i="7"/>
  <c r="BR553" i="7"/>
  <c r="BX553" i="7"/>
  <c r="CD553" i="7"/>
  <c r="CJ553" i="7"/>
  <c r="CP553" i="7"/>
  <c r="CV553" i="7"/>
  <c r="DB553" i="7"/>
  <c r="DH553" i="7"/>
  <c r="BH554" i="7"/>
  <c r="DC550" i="7"/>
  <c r="DI550" i="7"/>
  <c r="AN551" i="7"/>
  <c r="AP551" i="7" s="1"/>
  <c r="BI551" i="7"/>
  <c r="BO551" i="7"/>
  <c r="BU551" i="7"/>
  <c r="CA551" i="7"/>
  <c r="CG551" i="7"/>
  <c r="CM551" i="7"/>
  <c r="CS551" i="7"/>
  <c r="CY551" i="7"/>
  <c r="DE551" i="7"/>
  <c r="DK551" i="7"/>
  <c r="BE552" i="7"/>
  <c r="BK552" i="7"/>
  <c r="BQ552" i="7"/>
  <c r="BW552" i="7"/>
  <c r="CC552" i="7"/>
  <c r="CI552" i="7"/>
  <c r="CO552" i="7"/>
  <c r="CU552" i="7"/>
  <c r="DA552" i="7"/>
  <c r="DG552" i="7"/>
  <c r="BG553" i="7"/>
  <c r="BM553" i="7"/>
  <c r="BS545" i="7"/>
  <c r="BY545" i="7"/>
  <c r="CE545" i="7"/>
  <c r="CK545" i="7"/>
  <c r="CQ545" i="7"/>
  <c r="CW545" i="7"/>
  <c r="DC545" i="7"/>
  <c r="DI545" i="7"/>
  <c r="AN546" i="7"/>
  <c r="AP546" i="7" s="1"/>
  <c r="BI546" i="7"/>
  <c r="BO546" i="7"/>
  <c r="BU546" i="7"/>
  <c r="CA546" i="7"/>
  <c r="CG546" i="7"/>
  <c r="CM546" i="7"/>
  <c r="CS546" i="7"/>
  <c r="CY546" i="7"/>
  <c r="DE546" i="7"/>
  <c r="DK546" i="7"/>
  <c r="BE547" i="7"/>
  <c r="BK547" i="7"/>
  <c r="BQ547" i="7"/>
  <c r="BW547" i="7"/>
  <c r="CC547" i="7"/>
  <c r="CI547" i="7"/>
  <c r="CO547" i="7"/>
  <c r="CU547" i="7"/>
  <c r="DA547" i="7"/>
  <c r="DG547" i="7"/>
  <c r="BG548" i="7"/>
  <c r="BM548" i="7"/>
  <c r="BS548" i="7"/>
  <c r="BY548" i="7"/>
  <c r="CE548" i="7"/>
  <c r="CK548" i="7"/>
  <c r="CQ548" i="7"/>
  <c r="CW548" i="7"/>
  <c r="DC548" i="7"/>
  <c r="DI548" i="7"/>
  <c r="AN549" i="7"/>
  <c r="AP549" i="7" s="1"/>
  <c r="BI549" i="7"/>
  <c r="BO549" i="7"/>
  <c r="BU549" i="7"/>
  <c r="CA549" i="7"/>
  <c r="CG549" i="7"/>
  <c r="CM549" i="7"/>
  <c r="CS549" i="7"/>
  <c r="CY549" i="7"/>
  <c r="DE549" i="7"/>
  <c r="DK549" i="7"/>
  <c r="BE550" i="7"/>
  <c r="BK550" i="7"/>
  <c r="BQ550" i="7"/>
  <c r="BW550" i="7"/>
  <c r="CC550" i="7"/>
  <c r="CI550" i="7"/>
  <c r="CO550" i="7"/>
  <c r="CU550" i="7"/>
  <c r="DA550" i="7"/>
  <c r="DG550" i="7"/>
  <c r="BG551" i="7"/>
  <c r="BM551" i="7"/>
  <c r="BS551" i="7"/>
  <c r="BY551" i="7"/>
  <c r="CE551" i="7"/>
  <c r="CK551" i="7"/>
  <c r="CQ551" i="7"/>
  <c r="CW551" i="7"/>
  <c r="DC551" i="7"/>
  <c r="DI551" i="7"/>
  <c r="AN552" i="7"/>
  <c r="AP552" i="7" s="1"/>
  <c r="BI552" i="7"/>
  <c r="BO552" i="7"/>
  <c r="BU552" i="7"/>
  <c r="CA552" i="7"/>
  <c r="CG552" i="7"/>
  <c r="CM552" i="7"/>
  <c r="CS552" i="7"/>
  <c r="CY552" i="7"/>
  <c r="DE552" i="7"/>
  <c r="DK552" i="7"/>
  <c r="BE553" i="7"/>
  <c r="BK553" i="7"/>
  <c r="BQ553" i="7"/>
  <c r="BW553" i="7"/>
  <c r="CC553" i="7"/>
  <c r="CI553" i="7"/>
  <c r="CO553" i="7"/>
  <c r="CU553" i="7"/>
  <c r="DA553" i="7"/>
  <c r="DG553" i="7"/>
  <c r="BG554" i="7"/>
  <c r="BM554" i="7"/>
  <c r="BS554" i="7"/>
  <c r="BY554" i="7"/>
  <c r="CE554" i="7"/>
  <c r="CK554" i="7"/>
  <c r="CQ554" i="7"/>
  <c r="CW554" i="7"/>
  <c r="DC554" i="7"/>
  <c r="DI554" i="7"/>
  <c r="AN555" i="7"/>
  <c r="AP555" i="7" s="1"/>
  <c r="BI555" i="7"/>
  <c r="BO555" i="7"/>
  <c r="BU555" i="7"/>
  <c r="CA555" i="7"/>
  <c r="CG555" i="7"/>
  <c r="CM555" i="7"/>
  <c r="CS555" i="7"/>
  <c r="CY555" i="7"/>
  <c r="DE555" i="7"/>
  <c r="DK555" i="7"/>
  <c r="BE556" i="7"/>
  <c r="BK556" i="7"/>
  <c r="BQ556" i="7"/>
  <c r="BW556" i="7"/>
  <c r="CC556" i="7"/>
  <c r="CI556" i="7"/>
  <c r="CO556" i="7"/>
  <c r="CU556" i="7"/>
  <c r="DA556" i="7"/>
  <c r="DG556" i="7"/>
  <c r="BG557" i="7"/>
  <c r="BM557" i="7"/>
  <c r="BS557" i="7"/>
  <c r="BY557" i="7"/>
  <c r="CE557" i="7"/>
  <c r="CK557" i="7"/>
  <c r="CQ557" i="7"/>
  <c r="CW557" i="7"/>
  <c r="DC557" i="7"/>
  <c r="DI557" i="7"/>
  <c r="BB558" i="7"/>
  <c r="BJ558" i="7"/>
  <c r="BP558" i="7"/>
  <c r="BV558" i="7"/>
  <c r="CB558" i="7"/>
  <c r="CH558" i="7"/>
  <c r="AP960" i="7"/>
  <c r="AP1014" i="7"/>
  <c r="B1179" i="7" s="1"/>
  <c r="AP97" i="7"/>
  <c r="B101" i="7" s="1"/>
  <c r="AP96" i="7"/>
  <c r="AP480" i="7"/>
  <c r="AP481" i="7" s="1"/>
  <c r="B487" i="7" s="1"/>
  <c r="AP816" i="7"/>
  <c r="AN830" i="7"/>
  <c r="AP933" i="7"/>
  <c r="AP936" i="7" s="1"/>
  <c r="B942" i="7" s="1"/>
  <c r="AP819" i="7"/>
  <c r="CH830" i="7"/>
  <c r="B838" i="7" s="1"/>
  <c r="AH108" i="7"/>
  <c r="DT415" i="18"/>
  <c r="DV369" i="18"/>
  <c r="B90" i="18"/>
  <c r="CH513" i="18"/>
  <c r="B518" i="18" s="1"/>
  <c r="DM538" i="7" l="1"/>
  <c r="DN538" i="7" s="1"/>
  <c r="DM529" i="7"/>
  <c r="DN529" i="7" s="1"/>
  <c r="DM531" i="7"/>
  <c r="DN531" i="7" s="1"/>
  <c r="DM502" i="7"/>
  <c r="DN502" i="7" s="1"/>
  <c r="DM556" i="7"/>
  <c r="DN556" i="7" s="1"/>
  <c r="DM557" i="7"/>
  <c r="DN557" i="7" s="1"/>
  <c r="DM558" i="7"/>
  <c r="DM503" i="7"/>
  <c r="DN503" i="7" s="1"/>
  <c r="DM504" i="7"/>
  <c r="DN504" i="7" s="1"/>
  <c r="DM505" i="7"/>
  <c r="DN505" i="7" s="1"/>
  <c r="DM527" i="7"/>
  <c r="DN527" i="7" s="1"/>
  <c r="DM530" i="7"/>
  <c r="DN530" i="7" s="1"/>
  <c r="DM555" i="7"/>
  <c r="DN555" i="7" s="1"/>
  <c r="DM540" i="7"/>
  <c r="DN540" i="7" s="1"/>
  <c r="DM543" i="7"/>
  <c r="DN543" i="7" s="1"/>
  <c r="DM546" i="7"/>
  <c r="DN546" i="7" s="1"/>
  <c r="DM542" i="7"/>
  <c r="DN542" i="7" s="1"/>
  <c r="DM545" i="7"/>
  <c r="DN545" i="7" s="1"/>
  <c r="DM554" i="7"/>
  <c r="DN554" i="7" s="1"/>
  <c r="DM539" i="7"/>
  <c r="DN539" i="7" s="1"/>
  <c r="DM528" i="7"/>
  <c r="DN528" i="7" s="1"/>
  <c r="DM541" i="7"/>
  <c r="DN541" i="7" s="1"/>
  <c r="DM544" i="7"/>
  <c r="DN544" i="7" s="1"/>
  <c r="DM519" i="7"/>
  <c r="DN519" i="7" s="1"/>
  <c r="DM520" i="7"/>
  <c r="DN520" i="7" s="1"/>
  <c r="DM537" i="7"/>
  <c r="DN537" i="7" s="1"/>
  <c r="DM548" i="7"/>
  <c r="DN548" i="7" s="1"/>
  <c r="DM547" i="7"/>
  <c r="DN547" i="7" s="1"/>
  <c r="DM550" i="7"/>
  <c r="DN550" i="7" s="1"/>
  <c r="DM553" i="7"/>
  <c r="DN553" i="7" s="1"/>
  <c r="BB559" i="7"/>
  <c r="B725" i="7" s="1"/>
  <c r="DM517" i="7"/>
  <c r="DN517" i="7" s="1"/>
  <c r="DM522" i="7"/>
  <c r="DN522" i="7" s="1"/>
  <c r="DM523" i="7"/>
  <c r="DN523" i="7" s="1"/>
  <c r="DM524" i="7"/>
  <c r="DN524" i="7" s="1"/>
  <c r="DM525" i="7"/>
  <c r="DN525" i="7" s="1"/>
  <c r="DM526" i="7"/>
  <c r="DN526" i="7" s="1"/>
  <c r="DM521" i="7"/>
  <c r="DN521" i="7" s="1"/>
  <c r="DM506" i="7"/>
  <c r="DN506" i="7" s="1"/>
  <c r="DM507" i="7"/>
  <c r="DN507" i="7" s="1"/>
  <c r="DM508" i="7"/>
  <c r="DN508" i="7" s="1"/>
  <c r="DM509" i="7"/>
  <c r="DN509" i="7" s="1"/>
  <c r="DM510" i="7"/>
  <c r="DN510" i="7" s="1"/>
  <c r="DM511" i="7"/>
  <c r="DN511" i="7" s="1"/>
  <c r="DM512" i="7"/>
  <c r="DN512" i="7" s="1"/>
  <c r="DM513" i="7"/>
  <c r="DN513" i="7" s="1"/>
  <c r="DM514" i="7"/>
  <c r="DN514" i="7" s="1"/>
  <c r="DM515" i="7"/>
  <c r="DN515" i="7" s="1"/>
  <c r="DM532" i="7"/>
  <c r="DN532" i="7" s="1"/>
  <c r="DM533" i="7"/>
  <c r="DN533" i="7" s="1"/>
  <c r="DM534" i="7"/>
  <c r="DN534" i="7" s="1"/>
  <c r="DM535" i="7"/>
  <c r="DN535" i="7" s="1"/>
  <c r="DM536" i="7"/>
  <c r="DN536" i="7" s="1"/>
  <c r="DM549" i="7"/>
  <c r="DN549" i="7" s="1"/>
  <c r="DM551" i="7"/>
  <c r="DN551" i="7" s="1"/>
  <c r="DM552" i="7"/>
  <c r="DN552" i="7" s="1"/>
  <c r="DM516" i="7"/>
  <c r="DN516" i="7" s="1"/>
  <c r="DM518" i="7"/>
  <c r="DN518" i="7" s="1"/>
  <c r="AP518" i="7"/>
  <c r="AN559" i="7"/>
  <c r="AP559" i="7" s="1"/>
  <c r="B724" i="7" s="1"/>
  <c r="DN558" i="7"/>
  <c r="AP821" i="7"/>
  <c r="AP820" i="7"/>
  <c r="AP826" i="7"/>
  <c r="AN116" i="7"/>
  <c r="BB116" i="7"/>
  <c r="BJ116" i="7"/>
  <c r="BP116" i="7"/>
  <c r="BV116" i="7"/>
  <c r="CB116" i="7"/>
  <c r="CH116" i="7"/>
  <c r="CN116" i="7"/>
  <c r="CT116" i="7"/>
  <c r="CZ116" i="7"/>
  <c r="DF116" i="7"/>
  <c r="DL116" i="7"/>
  <c r="BE117" i="7"/>
  <c r="BK117" i="7"/>
  <c r="BQ117" i="7"/>
  <c r="BW117" i="7"/>
  <c r="CC117" i="7"/>
  <c r="CI117" i="7"/>
  <c r="CO117" i="7"/>
  <c r="CU117" i="7"/>
  <c r="DA117" i="7"/>
  <c r="DG117" i="7"/>
  <c r="BF118" i="7"/>
  <c r="BL118" i="7"/>
  <c r="BR118" i="7"/>
  <c r="BX118" i="7"/>
  <c r="CD118" i="7"/>
  <c r="CJ118" i="7"/>
  <c r="CP118" i="7"/>
  <c r="CV118" i="7"/>
  <c r="DB118" i="7"/>
  <c r="DH118" i="7"/>
  <c r="BE116" i="7"/>
  <c r="BK116" i="7"/>
  <c r="BQ116" i="7"/>
  <c r="BW116" i="7"/>
  <c r="CC116" i="7"/>
  <c r="CI116" i="7"/>
  <c r="CO116" i="7"/>
  <c r="CU116" i="7"/>
  <c r="DA116" i="7"/>
  <c r="DG116" i="7"/>
  <c r="BF117" i="7"/>
  <c r="BL117" i="7"/>
  <c r="BR117" i="7"/>
  <c r="BX117" i="7"/>
  <c r="CD117" i="7"/>
  <c r="CJ117" i="7"/>
  <c r="CP117" i="7"/>
  <c r="CV117" i="7"/>
  <c r="DB117" i="7"/>
  <c r="DH117" i="7"/>
  <c r="BF116" i="7"/>
  <c r="BL116" i="7"/>
  <c r="BR116" i="7"/>
  <c r="BX116" i="7"/>
  <c r="CD116" i="7"/>
  <c r="CJ116" i="7"/>
  <c r="CP116" i="7"/>
  <c r="CV116" i="7"/>
  <c r="BO116" i="7"/>
  <c r="CA116" i="7"/>
  <c r="CM116" i="7"/>
  <c r="CY116" i="7"/>
  <c r="DI116" i="7"/>
  <c r="BG117" i="7"/>
  <c r="BO117" i="7"/>
  <c r="BY117" i="7"/>
  <c r="CG117" i="7"/>
  <c r="CQ117" i="7"/>
  <c r="CY117" i="7"/>
  <c r="DI117" i="7"/>
  <c r="DW117" i="7"/>
  <c r="BG118" i="7"/>
  <c r="BN118" i="7"/>
  <c r="BU118" i="7"/>
  <c r="CB118" i="7"/>
  <c r="CI118" i="7"/>
  <c r="CQ118" i="7"/>
  <c r="CX118" i="7"/>
  <c r="DE118" i="7"/>
  <c r="DL118" i="7"/>
  <c r="BF119" i="7"/>
  <c r="BL119" i="7"/>
  <c r="BR119" i="7"/>
  <c r="BX119" i="7"/>
  <c r="CD119" i="7"/>
  <c r="CJ119" i="7"/>
  <c r="CP119" i="7"/>
  <c r="CV119" i="7"/>
  <c r="DB119" i="7"/>
  <c r="DH119" i="7"/>
  <c r="BG120" i="7"/>
  <c r="BM120" i="7"/>
  <c r="BS120" i="7"/>
  <c r="BY120" i="7"/>
  <c r="CE120" i="7"/>
  <c r="CK120" i="7"/>
  <c r="CQ120" i="7"/>
  <c r="CW120" i="7"/>
  <c r="DC120" i="7"/>
  <c r="DI120" i="7"/>
  <c r="BG116" i="7"/>
  <c r="BS116" i="7"/>
  <c r="CE116" i="7"/>
  <c r="CQ116" i="7"/>
  <c r="DB116" i="7"/>
  <c r="DJ116" i="7"/>
  <c r="BH117" i="7"/>
  <c r="BP117" i="7"/>
  <c r="BZ117" i="7"/>
  <c r="CH117" i="7"/>
  <c r="CR117" i="7"/>
  <c r="CZ117" i="7"/>
  <c r="DJ117" i="7"/>
  <c r="BH118" i="7"/>
  <c r="BO118" i="7"/>
  <c r="BV118" i="7"/>
  <c r="CC118" i="7"/>
  <c r="CK118" i="7"/>
  <c r="CR118" i="7"/>
  <c r="CY118" i="7"/>
  <c r="DF118" i="7"/>
  <c r="BH116" i="7"/>
  <c r="BT116" i="7"/>
  <c r="CF116" i="7"/>
  <c r="CR116" i="7"/>
  <c r="DC116" i="7"/>
  <c r="DK116" i="7"/>
  <c r="BI117" i="7"/>
  <c r="BS117" i="7"/>
  <c r="CA117" i="7"/>
  <c r="CK117" i="7"/>
  <c r="CS117" i="7"/>
  <c r="DC117" i="7"/>
  <c r="DK117" i="7"/>
  <c r="BI118" i="7"/>
  <c r="BP118" i="7"/>
  <c r="BW118" i="7"/>
  <c r="CE118" i="7"/>
  <c r="CL118" i="7"/>
  <c r="CS118" i="7"/>
  <c r="CZ118" i="7"/>
  <c r="DG118" i="7"/>
  <c r="BH119" i="7"/>
  <c r="BN119" i="7"/>
  <c r="BT119" i="7"/>
  <c r="BZ119" i="7"/>
  <c r="CF119" i="7"/>
  <c r="CL119" i="7"/>
  <c r="CR119" i="7"/>
  <c r="CX119" i="7"/>
  <c r="DD119" i="7"/>
  <c r="DJ119" i="7"/>
  <c r="BI116" i="7"/>
  <c r="BU116" i="7"/>
  <c r="CG116" i="7"/>
  <c r="CS116" i="7"/>
  <c r="DD116" i="7"/>
  <c r="BJ117" i="7"/>
  <c r="BT117" i="7"/>
  <c r="CB117" i="7"/>
  <c r="CL117" i="7"/>
  <c r="CT117" i="7"/>
  <c r="DD117" i="7"/>
  <c r="DL117" i="7"/>
  <c r="AN118" i="7"/>
  <c r="AP118" i="7" s="1"/>
  <c r="BJ118" i="7"/>
  <c r="BQ118" i="7"/>
  <c r="BY118" i="7"/>
  <c r="CF118" i="7"/>
  <c r="CM118" i="7"/>
  <c r="CT118" i="7"/>
  <c r="DA118" i="7"/>
  <c r="DI118" i="7"/>
  <c r="AN119" i="7"/>
  <c r="BI119" i="7"/>
  <c r="BO119" i="7"/>
  <c r="BU119" i="7"/>
  <c r="CA119" i="7"/>
  <c r="CG119" i="7"/>
  <c r="CM119" i="7"/>
  <c r="CS119" i="7"/>
  <c r="CY119" i="7"/>
  <c r="DE119" i="7"/>
  <c r="DK119" i="7"/>
  <c r="DW119" i="7"/>
  <c r="BB120" i="7"/>
  <c r="BJ120" i="7"/>
  <c r="BP120" i="7"/>
  <c r="BV120" i="7"/>
  <c r="CB120" i="7"/>
  <c r="CH120" i="7"/>
  <c r="CN120" i="7"/>
  <c r="CT120" i="7"/>
  <c r="CZ120" i="7"/>
  <c r="DF120" i="7"/>
  <c r="DL120" i="7"/>
  <c r="BM116" i="7"/>
  <c r="BY116" i="7"/>
  <c r="CK116" i="7"/>
  <c r="CW116" i="7"/>
  <c r="DE116" i="7"/>
  <c r="AN117" i="7"/>
  <c r="AP117" i="7" s="1"/>
  <c r="BM117" i="7"/>
  <c r="BU117" i="7"/>
  <c r="CE117" i="7"/>
  <c r="CM117" i="7"/>
  <c r="DE117" i="7"/>
  <c r="BK118" i="7"/>
  <c r="CN118" i="7"/>
  <c r="DW118" i="7"/>
  <c r="CB119" i="7"/>
  <c r="CI120" i="7"/>
  <c r="BN116" i="7"/>
  <c r="CE119" i="7"/>
  <c r="BN122" i="7"/>
  <c r="BT122" i="7"/>
  <c r="BZ122" i="7"/>
  <c r="CF122" i="7"/>
  <c r="CL122" i="7"/>
  <c r="CR122" i="7"/>
  <c r="CX122" i="7"/>
  <c r="DD122" i="7"/>
  <c r="DJ122" i="7"/>
  <c r="AN123" i="7"/>
  <c r="BI123" i="7"/>
  <c r="BO123" i="7"/>
  <c r="BU123" i="7"/>
  <c r="CA123" i="7"/>
  <c r="CG123" i="7"/>
  <c r="CM123" i="7"/>
  <c r="CS123" i="7"/>
  <c r="CY123" i="7"/>
  <c r="DE123" i="7"/>
  <c r="DK123" i="7"/>
  <c r="DW123" i="7"/>
  <c r="CK119" i="7"/>
  <c r="BO120" i="7"/>
  <c r="CA120" i="7"/>
  <c r="CM120" i="7"/>
  <c r="CY120" i="7"/>
  <c r="DH120" i="7"/>
  <c r="BH121" i="7"/>
  <c r="BN121" i="7"/>
  <c r="BT121" i="7"/>
  <c r="BZ121" i="7"/>
  <c r="CF121" i="7"/>
  <c r="CL121" i="7"/>
  <c r="CR121" i="7"/>
  <c r="CX121" i="7"/>
  <c r="DD121" i="7"/>
  <c r="DJ121" i="7"/>
  <c r="AN122" i="7"/>
  <c r="BI122" i="7"/>
  <c r="BO122" i="7"/>
  <c r="BU122" i="7"/>
  <c r="CA122" i="7"/>
  <c r="CG122" i="7"/>
  <c r="CM122" i="7"/>
  <c r="CS122" i="7"/>
  <c r="CY122" i="7"/>
  <c r="DE122" i="7"/>
  <c r="DK122" i="7"/>
  <c r="DW122" i="7"/>
  <c r="BB123" i="7"/>
  <c r="BJ123" i="7"/>
  <c r="BP123" i="7"/>
  <c r="BV123" i="7"/>
  <c r="CB123" i="7"/>
  <c r="CH123" i="7"/>
  <c r="CN123" i="7"/>
  <c r="CT123" i="7"/>
  <c r="CZ123" i="7"/>
  <c r="DF123" i="7"/>
  <c r="DL123" i="7"/>
  <c r="BE124" i="7"/>
  <c r="BK124" i="7"/>
  <c r="BG119" i="7"/>
  <c r="CQ119" i="7"/>
  <c r="BF120" i="7"/>
  <c r="BR120" i="7"/>
  <c r="CD120" i="7"/>
  <c r="CP120" i="7"/>
  <c r="DA120" i="7"/>
  <c r="DJ120" i="7"/>
  <c r="DW120" i="7"/>
  <c r="AN121" i="7"/>
  <c r="AP121" i="7" s="1"/>
  <c r="BI121" i="7"/>
  <c r="BO121" i="7"/>
  <c r="BU121" i="7"/>
  <c r="CA121" i="7"/>
  <c r="CG121" i="7"/>
  <c r="CM121" i="7"/>
  <c r="CS121" i="7"/>
  <c r="CY121" i="7"/>
  <c r="DE121" i="7"/>
  <c r="DK121" i="7"/>
  <c r="DW121" i="7"/>
  <c r="BB122" i="7"/>
  <c r="BJ122" i="7"/>
  <c r="BP122" i="7"/>
  <c r="BV122" i="7"/>
  <c r="CB122" i="7"/>
  <c r="CH122" i="7"/>
  <c r="CN122" i="7"/>
  <c r="CT122" i="7"/>
  <c r="CZ122" i="7"/>
  <c r="DF122" i="7"/>
  <c r="DL122" i="7"/>
  <c r="BM119" i="7"/>
  <c r="CW119" i="7"/>
  <c r="AN120" i="7"/>
  <c r="AP120" i="7" s="1"/>
  <c r="BH120" i="7"/>
  <c r="BT120" i="7"/>
  <c r="CF120" i="7"/>
  <c r="CR120" i="7"/>
  <c r="DB120" i="7"/>
  <c r="DK120" i="7"/>
  <c r="BB121" i="7"/>
  <c r="BJ121" i="7"/>
  <c r="BP121" i="7"/>
  <c r="BV121" i="7"/>
  <c r="CB121" i="7"/>
  <c r="CH121" i="7"/>
  <c r="CN121" i="7"/>
  <c r="CT121" i="7"/>
  <c r="CZ121" i="7"/>
  <c r="DF121" i="7"/>
  <c r="DL121" i="7"/>
  <c r="BE122" i="7"/>
  <c r="BK122" i="7"/>
  <c r="BQ122" i="7"/>
  <c r="BW122" i="7"/>
  <c r="CC122" i="7"/>
  <c r="CI122" i="7"/>
  <c r="CO122" i="7"/>
  <c r="CU122" i="7"/>
  <c r="DA122" i="7"/>
  <c r="DG122" i="7"/>
  <c r="BS119" i="7"/>
  <c r="DC119" i="7"/>
  <c r="BI120" i="7"/>
  <c r="BU120" i="7"/>
  <c r="CG120" i="7"/>
  <c r="CS120" i="7"/>
  <c r="DD120" i="7"/>
  <c r="BE121" i="7"/>
  <c r="BK121" i="7"/>
  <c r="BQ121" i="7"/>
  <c r="BW121" i="7"/>
  <c r="CC121" i="7"/>
  <c r="CI121" i="7"/>
  <c r="CO121" i="7"/>
  <c r="CU121" i="7"/>
  <c r="DA121" i="7"/>
  <c r="DG121" i="7"/>
  <c r="BF122" i="7"/>
  <c r="BL122" i="7"/>
  <c r="BR122" i="7"/>
  <c r="BX122" i="7"/>
  <c r="CD122" i="7"/>
  <c r="CJ122" i="7"/>
  <c r="CP122" i="7"/>
  <c r="CV122" i="7"/>
  <c r="DB122" i="7"/>
  <c r="DH122" i="7"/>
  <c r="BY119" i="7"/>
  <c r="DI119" i="7"/>
  <c r="BL120" i="7"/>
  <c r="BX120" i="7"/>
  <c r="CJ120" i="7"/>
  <c r="CV120" i="7"/>
  <c r="DE120" i="7"/>
  <c r="BF121" i="7"/>
  <c r="BL121" i="7"/>
  <c r="BR121" i="7"/>
  <c r="BX121" i="7"/>
  <c r="CD121" i="7"/>
  <c r="CJ121" i="7"/>
  <c r="CP121" i="7"/>
  <c r="CV121" i="7"/>
  <c r="DB121" i="7"/>
  <c r="DH121" i="7"/>
  <c r="CE122" i="7"/>
  <c r="BF123" i="7"/>
  <c r="BN123" i="7"/>
  <c r="BX123" i="7"/>
  <c r="CF123" i="7"/>
  <c r="CP123" i="7"/>
  <c r="CX123" i="7"/>
  <c r="DH123" i="7"/>
  <c r="BG124" i="7"/>
  <c r="BN124" i="7"/>
  <c r="BT124" i="7"/>
  <c r="BZ124" i="7"/>
  <c r="CF124" i="7"/>
  <c r="CL124" i="7"/>
  <c r="CR124" i="7"/>
  <c r="CX124" i="7"/>
  <c r="DD124" i="7"/>
  <c r="DJ124" i="7"/>
  <c r="AN125" i="7"/>
  <c r="BI125" i="7"/>
  <c r="BO125" i="7"/>
  <c r="BU125" i="7"/>
  <c r="CA125" i="7"/>
  <c r="CG125" i="7"/>
  <c r="CM125" i="7"/>
  <c r="CS125" i="7"/>
  <c r="CY125" i="7"/>
  <c r="DE125" i="7"/>
  <c r="DK125" i="7"/>
  <c r="DW125" i="7"/>
  <c r="BB126" i="7"/>
  <c r="BJ126" i="7"/>
  <c r="BP126" i="7"/>
  <c r="BV126" i="7"/>
  <c r="CB126" i="7"/>
  <c r="CH126" i="7"/>
  <c r="CN126" i="7"/>
  <c r="CT126" i="7"/>
  <c r="CZ126" i="7"/>
  <c r="DF126" i="7"/>
  <c r="DL126" i="7"/>
  <c r="BE127" i="7"/>
  <c r="CK122" i="7"/>
  <c r="BG123" i="7"/>
  <c r="BQ123" i="7"/>
  <c r="BY123" i="7"/>
  <c r="CI123" i="7"/>
  <c r="CQ123" i="7"/>
  <c r="DA123" i="7"/>
  <c r="DI123" i="7"/>
  <c r="BH124" i="7"/>
  <c r="BO124" i="7"/>
  <c r="BU124" i="7"/>
  <c r="CA124" i="7"/>
  <c r="CG124" i="7"/>
  <c r="CM124" i="7"/>
  <c r="CS124" i="7"/>
  <c r="CY124" i="7"/>
  <c r="DE124" i="7"/>
  <c r="DK124" i="7"/>
  <c r="DW124" i="7"/>
  <c r="BB125" i="7"/>
  <c r="BJ125" i="7"/>
  <c r="BP125" i="7"/>
  <c r="BV125" i="7"/>
  <c r="CB125" i="7"/>
  <c r="CH125" i="7"/>
  <c r="CN125" i="7"/>
  <c r="CT125" i="7"/>
  <c r="CZ125" i="7"/>
  <c r="DF125" i="7"/>
  <c r="DL125" i="7"/>
  <c r="BE126" i="7"/>
  <c r="BK126" i="7"/>
  <c r="BQ126" i="7"/>
  <c r="BW126" i="7"/>
  <c r="CC126" i="7"/>
  <c r="CI126" i="7"/>
  <c r="BG122" i="7"/>
  <c r="CQ122" i="7"/>
  <c r="BH123" i="7"/>
  <c r="BR123" i="7"/>
  <c r="BZ123" i="7"/>
  <c r="CJ123" i="7"/>
  <c r="CR123" i="7"/>
  <c r="DB123" i="7"/>
  <c r="DJ123" i="7"/>
  <c r="BI124" i="7"/>
  <c r="BP124" i="7"/>
  <c r="BV124" i="7"/>
  <c r="CB124" i="7"/>
  <c r="CH124" i="7"/>
  <c r="CN124" i="7"/>
  <c r="CT124" i="7"/>
  <c r="CZ124" i="7"/>
  <c r="DF124" i="7"/>
  <c r="DL124" i="7"/>
  <c r="BE125" i="7"/>
  <c r="BK125" i="7"/>
  <c r="BQ125" i="7"/>
  <c r="BW125" i="7"/>
  <c r="CC125" i="7"/>
  <c r="CI125" i="7"/>
  <c r="CO125" i="7"/>
  <c r="CU125" i="7"/>
  <c r="DA125" i="7"/>
  <c r="DG125" i="7"/>
  <c r="BF126" i="7"/>
  <c r="BL126" i="7"/>
  <c r="BR126" i="7"/>
  <c r="BX126" i="7"/>
  <c r="CD126" i="7"/>
  <c r="CJ126" i="7"/>
  <c r="CP126" i="7"/>
  <c r="CV126" i="7"/>
  <c r="DB126" i="7"/>
  <c r="DH126" i="7"/>
  <c r="BM122" i="7"/>
  <c r="CW122" i="7"/>
  <c r="BK123" i="7"/>
  <c r="BS123" i="7"/>
  <c r="CC123" i="7"/>
  <c r="CK123" i="7"/>
  <c r="CU123" i="7"/>
  <c r="DC123" i="7"/>
  <c r="AN124" i="7"/>
  <c r="BJ124" i="7"/>
  <c r="BQ124" i="7"/>
  <c r="BW124" i="7"/>
  <c r="CC124" i="7"/>
  <c r="CI124" i="7"/>
  <c r="CO124" i="7"/>
  <c r="CU124" i="7"/>
  <c r="DA124" i="7"/>
  <c r="DG124" i="7"/>
  <c r="BF125" i="7"/>
  <c r="BU148" i="7"/>
  <c r="CM148" i="7"/>
  <c r="CY148" i="7"/>
  <c r="BV141" i="7"/>
  <c r="BV142" i="7"/>
  <c r="DF142" i="7"/>
  <c r="BE143" i="7"/>
  <c r="BW143" i="7"/>
  <c r="CU143" i="7"/>
  <c r="BF144" i="7"/>
  <c r="DD118" i="7"/>
  <c r="CO119" i="7"/>
  <c r="BL125" i="7"/>
  <c r="BR125" i="7"/>
  <c r="BX125" i="7"/>
  <c r="CD125" i="7"/>
  <c r="CJ125" i="7"/>
  <c r="CP125" i="7"/>
  <c r="CV125" i="7"/>
  <c r="DB125" i="7"/>
  <c r="DH125" i="7"/>
  <c r="BS122" i="7"/>
  <c r="DC122" i="7"/>
  <c r="BL123" i="7"/>
  <c r="BT123" i="7"/>
  <c r="CD123" i="7"/>
  <c r="CL123" i="7"/>
  <c r="CV123" i="7"/>
  <c r="DD123" i="7"/>
  <c r="BB124" i="7"/>
  <c r="BL124" i="7"/>
  <c r="BR124" i="7"/>
  <c r="BX124" i="7"/>
  <c r="CD124" i="7"/>
  <c r="CJ124" i="7"/>
  <c r="CP124" i="7"/>
  <c r="CV124" i="7"/>
  <c r="DB124" i="7"/>
  <c r="DH124" i="7"/>
  <c r="BY122" i="7"/>
  <c r="DI122" i="7"/>
  <c r="BE123" i="7"/>
  <c r="BM123" i="7"/>
  <c r="BW123" i="7"/>
  <c r="CE123" i="7"/>
  <c r="CO123" i="7"/>
  <c r="CW123" i="7"/>
  <c r="DG123" i="7"/>
  <c r="BF124" i="7"/>
  <c r="BM124" i="7"/>
  <c r="BS124" i="7"/>
  <c r="BY124" i="7"/>
  <c r="CE124" i="7"/>
  <c r="CK124" i="7"/>
  <c r="CQ124" i="7"/>
  <c r="CW124" i="7"/>
  <c r="DC124" i="7"/>
  <c r="DI124" i="7"/>
  <c r="BH125" i="7"/>
  <c r="BN125" i="7"/>
  <c r="BT125" i="7"/>
  <c r="BZ125" i="7"/>
  <c r="CF125" i="7"/>
  <c r="CL125" i="7"/>
  <c r="CR125" i="7"/>
  <c r="CX125" i="7"/>
  <c r="DD125" i="7"/>
  <c r="DJ125" i="7"/>
  <c r="CE125" i="7"/>
  <c r="BH126" i="7"/>
  <c r="BT126" i="7"/>
  <c r="CF126" i="7"/>
  <c r="CQ126" i="7"/>
  <c r="CY126" i="7"/>
  <c r="DI126" i="7"/>
  <c r="DW126" i="7"/>
  <c r="BH127" i="7"/>
  <c r="BN127" i="7"/>
  <c r="BT127" i="7"/>
  <c r="BZ127" i="7"/>
  <c r="CF127" i="7"/>
  <c r="CL127" i="7"/>
  <c r="CR127" i="7"/>
  <c r="CX127" i="7"/>
  <c r="DD127" i="7"/>
  <c r="DJ127" i="7"/>
  <c r="AN128" i="7"/>
  <c r="AP128" i="7" s="1"/>
  <c r="BI128" i="7"/>
  <c r="BO128" i="7"/>
  <c r="BU128" i="7"/>
  <c r="CA128" i="7"/>
  <c r="CG128" i="7"/>
  <c r="CM128" i="7"/>
  <c r="CS128" i="7"/>
  <c r="CY128" i="7"/>
  <c r="DE128" i="7"/>
  <c r="DK128" i="7"/>
  <c r="DW128" i="7"/>
  <c r="BB129" i="7"/>
  <c r="BJ129" i="7"/>
  <c r="BP129" i="7"/>
  <c r="BV129" i="7"/>
  <c r="CB129" i="7"/>
  <c r="CH129" i="7"/>
  <c r="CN129" i="7"/>
  <c r="CT129" i="7"/>
  <c r="CZ129" i="7"/>
  <c r="DF129" i="7"/>
  <c r="DL129" i="7"/>
  <c r="BE130" i="7"/>
  <c r="BK130" i="7"/>
  <c r="BQ130" i="7"/>
  <c r="BW130" i="7"/>
  <c r="CC130" i="7"/>
  <c r="CI130" i="7"/>
  <c r="CO130" i="7"/>
  <c r="CU130" i="7"/>
  <c r="DA130" i="7"/>
  <c r="DG130" i="7"/>
  <c r="CK125" i="7"/>
  <c r="BI126" i="7"/>
  <c r="BU126" i="7"/>
  <c r="CG126" i="7"/>
  <c r="CR126" i="7"/>
  <c r="DA126" i="7"/>
  <c r="DJ126" i="7"/>
  <c r="BI127" i="7"/>
  <c r="BO127" i="7"/>
  <c r="BU127" i="7"/>
  <c r="CA127" i="7"/>
  <c r="CG127" i="7"/>
  <c r="CM127" i="7"/>
  <c r="CS127" i="7"/>
  <c r="CY127" i="7"/>
  <c r="DE127" i="7"/>
  <c r="DK127" i="7"/>
  <c r="DW127" i="7"/>
  <c r="BB128" i="7"/>
  <c r="BJ128" i="7"/>
  <c r="BP128" i="7"/>
  <c r="BV128" i="7"/>
  <c r="CB128" i="7"/>
  <c r="CH128" i="7"/>
  <c r="CN128" i="7"/>
  <c r="CT128" i="7"/>
  <c r="CZ128" i="7"/>
  <c r="DF128" i="7"/>
  <c r="DL128" i="7"/>
  <c r="BE129" i="7"/>
  <c r="BK129" i="7"/>
  <c r="BQ129" i="7"/>
  <c r="BW129" i="7"/>
  <c r="CC129" i="7"/>
  <c r="CI129" i="7"/>
  <c r="CO129" i="7"/>
  <c r="CU129" i="7"/>
  <c r="DA129" i="7"/>
  <c r="DG129" i="7"/>
  <c r="BF130" i="7"/>
  <c r="BL130" i="7"/>
  <c r="BR130" i="7"/>
  <c r="BX130" i="7"/>
  <c r="CD130" i="7"/>
  <c r="CJ130" i="7"/>
  <c r="CP130" i="7"/>
  <c r="CV130" i="7"/>
  <c r="DB130" i="7"/>
  <c r="DH130" i="7"/>
  <c r="BG125" i="7"/>
  <c r="CQ125" i="7"/>
  <c r="BM126" i="7"/>
  <c r="BY126" i="7"/>
  <c r="CK126" i="7"/>
  <c r="CS126" i="7"/>
  <c r="DC126" i="7"/>
  <c r="DK126" i="7"/>
  <c r="AN127" i="7"/>
  <c r="AP127" i="7" s="1"/>
  <c r="BJ127" i="7"/>
  <c r="BP127" i="7"/>
  <c r="BV127" i="7"/>
  <c r="CB127" i="7"/>
  <c r="CH127" i="7"/>
  <c r="CN127" i="7"/>
  <c r="CT127" i="7"/>
  <c r="CZ127" i="7"/>
  <c r="DF127" i="7"/>
  <c r="DL127" i="7"/>
  <c r="BE128" i="7"/>
  <c r="BK128" i="7"/>
  <c r="BQ128" i="7"/>
  <c r="BW128" i="7"/>
  <c r="CC128" i="7"/>
  <c r="CI128" i="7"/>
  <c r="CO128" i="7"/>
  <c r="CU128" i="7"/>
  <c r="DA128" i="7"/>
  <c r="DG128" i="7"/>
  <c r="BF129" i="7"/>
  <c r="BL129" i="7"/>
  <c r="BR129" i="7"/>
  <c r="BX129" i="7"/>
  <c r="CD129" i="7"/>
  <c r="CJ129" i="7"/>
  <c r="CP129" i="7"/>
  <c r="CV129" i="7"/>
  <c r="DB129" i="7"/>
  <c r="DH129" i="7"/>
  <c r="BM125" i="7"/>
  <c r="CW125" i="7"/>
  <c r="BN126" i="7"/>
  <c r="BZ126" i="7"/>
  <c r="CL126" i="7"/>
  <c r="CU126" i="7"/>
  <c r="DD126" i="7"/>
  <c r="BB127" i="7"/>
  <c r="BK127" i="7"/>
  <c r="BQ127" i="7"/>
  <c r="BW127" i="7"/>
  <c r="CC127" i="7"/>
  <c r="CI127" i="7"/>
  <c r="CO127" i="7"/>
  <c r="CU127" i="7"/>
  <c r="DA127" i="7"/>
  <c r="DG127" i="7"/>
  <c r="BF128" i="7"/>
  <c r="BL128" i="7"/>
  <c r="BR128" i="7"/>
  <c r="BX128" i="7"/>
  <c r="CD128" i="7"/>
  <c r="CJ128" i="7"/>
  <c r="CP128" i="7"/>
  <c r="CV128" i="7"/>
  <c r="DB128" i="7"/>
  <c r="DH128" i="7"/>
  <c r="BG129" i="7"/>
  <c r="BM129" i="7"/>
  <c r="BS129" i="7"/>
  <c r="BY129" i="7"/>
  <c r="CE129" i="7"/>
  <c r="CK129" i="7"/>
  <c r="CQ129" i="7"/>
  <c r="CW129" i="7"/>
  <c r="DC129" i="7"/>
  <c r="DI129" i="7"/>
  <c r="BS125" i="7"/>
  <c r="DC125" i="7"/>
  <c r="BO126" i="7"/>
  <c r="CA126" i="7"/>
  <c r="CM126" i="7"/>
  <c r="CW126" i="7"/>
  <c r="DE126" i="7"/>
  <c r="BF127" i="7"/>
  <c r="BL127" i="7"/>
  <c r="BR127" i="7"/>
  <c r="BX127" i="7"/>
  <c r="CD127" i="7"/>
  <c r="CJ127" i="7"/>
  <c r="CP127" i="7"/>
  <c r="CV127" i="7"/>
  <c r="DB127" i="7"/>
  <c r="DH127" i="7"/>
  <c r="BG128" i="7"/>
  <c r="BM128" i="7"/>
  <c r="BS128" i="7"/>
  <c r="BY128" i="7"/>
  <c r="CE128" i="7"/>
  <c r="CK128" i="7"/>
  <c r="CQ128" i="7"/>
  <c r="CW128" i="7"/>
  <c r="DC128" i="7"/>
  <c r="DI128" i="7"/>
  <c r="BH129" i="7"/>
  <c r="BN129" i="7"/>
  <c r="BT129" i="7"/>
  <c r="BZ129" i="7"/>
  <c r="CF129" i="7"/>
  <c r="CL129" i="7"/>
  <c r="CR129" i="7"/>
  <c r="CX129" i="7"/>
  <c r="DD129" i="7"/>
  <c r="DJ129" i="7"/>
  <c r="BY125" i="7"/>
  <c r="DI125" i="7"/>
  <c r="AN126" i="7"/>
  <c r="BG126" i="7"/>
  <c r="BS126" i="7"/>
  <c r="CE126" i="7"/>
  <c r="CO126" i="7"/>
  <c r="CX126" i="7"/>
  <c r="DG126" i="7"/>
  <c r="BG127" i="7"/>
  <c r="BM127" i="7"/>
  <c r="BS127" i="7"/>
  <c r="BY127" i="7"/>
  <c r="CE127" i="7"/>
  <c r="CK127" i="7"/>
  <c r="CQ127" i="7"/>
  <c r="CW127" i="7"/>
  <c r="DC127" i="7"/>
  <c r="DI127" i="7"/>
  <c r="BH128" i="7"/>
  <c r="BN128" i="7"/>
  <c r="BT128" i="7"/>
  <c r="BZ128" i="7"/>
  <c r="CF128" i="7"/>
  <c r="CL128" i="7"/>
  <c r="CR128" i="7"/>
  <c r="CX128" i="7"/>
  <c r="DD128" i="7"/>
  <c r="DJ128" i="7"/>
  <c r="AN129" i="7"/>
  <c r="AP129" i="7" s="1"/>
  <c r="BI129" i="7"/>
  <c r="BO129" i="7"/>
  <c r="BU129" i="7"/>
  <c r="CA129" i="7"/>
  <c r="CG129" i="7"/>
  <c r="CM129" i="7"/>
  <c r="BO138" i="7"/>
  <c r="BU138" i="7"/>
  <c r="CA138" i="7"/>
  <c r="CG138" i="7"/>
  <c r="CS138" i="7"/>
  <c r="DF136" i="7"/>
  <c r="DL136" i="7"/>
  <c r="BQ137" i="7"/>
  <c r="CO137" i="7"/>
  <c r="DG137" i="7"/>
  <c r="BR138" i="7"/>
  <c r="CJ138" i="7"/>
  <c r="CV138" i="7"/>
  <c r="BG139" i="7"/>
  <c r="BY139" i="7"/>
  <c r="CQ139" i="7"/>
  <c r="DI139" i="7"/>
  <c r="BZ140" i="7"/>
  <c r="CR140" i="7"/>
  <c r="AN141" i="7"/>
  <c r="AP141" i="7" s="1"/>
  <c r="BO141" i="7"/>
  <c r="CM141" i="7"/>
  <c r="CY141" i="7"/>
  <c r="DK141" i="7"/>
  <c r="CA134" i="7"/>
  <c r="CS134" i="7"/>
  <c r="BB135" i="7"/>
  <c r="BP135" i="7"/>
  <c r="CH135" i="7"/>
  <c r="DL135" i="7"/>
  <c r="BQ136" i="7"/>
  <c r="CC136" i="7"/>
  <c r="CU136" i="7"/>
  <c r="DG136" i="7"/>
  <c r="BL137" i="7"/>
  <c r="CD137" i="7"/>
  <c r="DJ147" i="7"/>
  <c r="BO148" i="7"/>
  <c r="CA148" i="7"/>
  <c r="BB142" i="7"/>
  <c r="CB142" i="7"/>
  <c r="DL142" i="7"/>
  <c r="DG143" i="7"/>
  <c r="BY121" i="7"/>
  <c r="CQ121" i="7"/>
  <c r="BH122" i="7"/>
  <c r="CS129" i="7"/>
  <c r="CY129" i="7"/>
  <c r="DE129" i="7"/>
  <c r="DK129" i="7"/>
  <c r="DW129" i="7"/>
  <c r="BB130" i="7"/>
  <c r="BI130" i="7"/>
  <c r="BS130" i="7"/>
  <c r="CA130" i="7"/>
  <c r="CK130" i="7"/>
  <c r="CS130" i="7"/>
  <c r="DC130" i="7"/>
  <c r="DK130" i="7"/>
  <c r="BE131" i="7"/>
  <c r="BK131" i="7"/>
  <c r="BQ131" i="7"/>
  <c r="BW131" i="7"/>
  <c r="CC131" i="7"/>
  <c r="CI131" i="7"/>
  <c r="CO131" i="7"/>
  <c r="CU131" i="7"/>
  <c r="DA131" i="7"/>
  <c r="DG131" i="7"/>
  <c r="BF132" i="7"/>
  <c r="BL132" i="7"/>
  <c r="BR132" i="7"/>
  <c r="BX132" i="7"/>
  <c r="CD132" i="7"/>
  <c r="CJ132" i="7"/>
  <c r="CP132" i="7"/>
  <c r="CV132" i="7"/>
  <c r="DB132" i="7"/>
  <c r="DH132" i="7"/>
  <c r="BG133" i="7"/>
  <c r="BM133" i="7"/>
  <c r="BS133" i="7"/>
  <c r="BY133" i="7"/>
  <c r="CE133" i="7"/>
  <c r="CK133" i="7"/>
  <c r="CQ133" i="7"/>
  <c r="CW133" i="7"/>
  <c r="DC133" i="7"/>
  <c r="DI133" i="7"/>
  <c r="BH134" i="7"/>
  <c r="BN134" i="7"/>
  <c r="BT134" i="7"/>
  <c r="BZ134" i="7"/>
  <c r="CF134" i="7"/>
  <c r="CL134" i="7"/>
  <c r="CR134" i="7"/>
  <c r="BJ130" i="7"/>
  <c r="BT130" i="7"/>
  <c r="CB130" i="7"/>
  <c r="CL130" i="7"/>
  <c r="CT130" i="7"/>
  <c r="DD130" i="7"/>
  <c r="DL130" i="7"/>
  <c r="BF131" i="7"/>
  <c r="BL131" i="7"/>
  <c r="BR131" i="7"/>
  <c r="BX131" i="7"/>
  <c r="CD131" i="7"/>
  <c r="CJ131" i="7"/>
  <c r="CP131" i="7"/>
  <c r="CV131" i="7"/>
  <c r="DB131" i="7"/>
  <c r="DH131" i="7"/>
  <c r="BG132" i="7"/>
  <c r="BM132" i="7"/>
  <c r="BS132" i="7"/>
  <c r="BY132" i="7"/>
  <c r="CE132" i="7"/>
  <c r="CK132" i="7"/>
  <c r="CQ132" i="7"/>
  <c r="CW132" i="7"/>
  <c r="DC132" i="7"/>
  <c r="DI132" i="7"/>
  <c r="BH133" i="7"/>
  <c r="BN133" i="7"/>
  <c r="BT133" i="7"/>
  <c r="BZ133" i="7"/>
  <c r="CF133" i="7"/>
  <c r="CL133" i="7"/>
  <c r="CR133" i="7"/>
  <c r="CX133" i="7"/>
  <c r="DD133" i="7"/>
  <c r="DJ133" i="7"/>
  <c r="AN134" i="7"/>
  <c r="AP134" i="7" s="1"/>
  <c r="BI134" i="7"/>
  <c r="BO134" i="7"/>
  <c r="BM130" i="7"/>
  <c r="BU130" i="7"/>
  <c r="CE130" i="7"/>
  <c r="CM130" i="7"/>
  <c r="CW130" i="7"/>
  <c r="DE130" i="7"/>
  <c r="BG131" i="7"/>
  <c r="BM131" i="7"/>
  <c r="BS131" i="7"/>
  <c r="BY131" i="7"/>
  <c r="CE131" i="7"/>
  <c r="CK131" i="7"/>
  <c r="CQ131" i="7"/>
  <c r="CW131" i="7"/>
  <c r="DC131" i="7"/>
  <c r="DI131" i="7"/>
  <c r="BH132" i="7"/>
  <c r="BN132" i="7"/>
  <c r="BT132" i="7"/>
  <c r="BZ132" i="7"/>
  <c r="CF132" i="7"/>
  <c r="CL132" i="7"/>
  <c r="CR132" i="7"/>
  <c r="CX132" i="7"/>
  <c r="DD132" i="7"/>
  <c r="DJ132" i="7"/>
  <c r="AN133" i="7"/>
  <c r="AP133" i="7" s="1"/>
  <c r="BI133" i="7"/>
  <c r="BO133" i="7"/>
  <c r="BU133" i="7"/>
  <c r="CA133" i="7"/>
  <c r="CG133" i="7"/>
  <c r="CM133" i="7"/>
  <c r="CS133" i="7"/>
  <c r="CY133" i="7"/>
  <c r="DE133" i="7"/>
  <c r="DK133" i="7"/>
  <c r="DW133" i="7"/>
  <c r="BB134" i="7"/>
  <c r="BJ134" i="7"/>
  <c r="BP134" i="7"/>
  <c r="BV134" i="7"/>
  <c r="CB134" i="7"/>
  <c r="CH134" i="7"/>
  <c r="CN134" i="7"/>
  <c r="BN130" i="7"/>
  <c r="BV130" i="7"/>
  <c r="CF130" i="7"/>
  <c r="CN130" i="7"/>
  <c r="CX130" i="7"/>
  <c r="DF130" i="7"/>
  <c r="BH131" i="7"/>
  <c r="BN131" i="7"/>
  <c r="BT131" i="7"/>
  <c r="BZ131" i="7"/>
  <c r="CF131" i="7"/>
  <c r="CL131" i="7"/>
  <c r="CR131" i="7"/>
  <c r="CX131" i="7"/>
  <c r="DD131" i="7"/>
  <c r="DJ131" i="7"/>
  <c r="AN132" i="7"/>
  <c r="AP132" i="7" s="1"/>
  <c r="BI132" i="7"/>
  <c r="BO132" i="7"/>
  <c r="BU132" i="7"/>
  <c r="CA132" i="7"/>
  <c r="CG132" i="7"/>
  <c r="CM132" i="7"/>
  <c r="CS132" i="7"/>
  <c r="CY132" i="7"/>
  <c r="DE132" i="7"/>
  <c r="DK132" i="7"/>
  <c r="DW132" i="7"/>
  <c r="BB133" i="7"/>
  <c r="BJ133" i="7"/>
  <c r="BP133" i="7"/>
  <c r="BV133" i="7"/>
  <c r="CB133" i="7"/>
  <c r="CH133" i="7"/>
  <c r="CN133" i="7"/>
  <c r="CT133" i="7"/>
  <c r="CZ133" i="7"/>
  <c r="DF133" i="7"/>
  <c r="DL133" i="7"/>
  <c r="BE134" i="7"/>
  <c r="BK134" i="7"/>
  <c r="AN130" i="7"/>
  <c r="AP130" i="7" s="1"/>
  <c r="BG130" i="7"/>
  <c r="BO130" i="7"/>
  <c r="BY130" i="7"/>
  <c r="CG130" i="7"/>
  <c r="CQ130" i="7"/>
  <c r="CY130" i="7"/>
  <c r="DI130" i="7"/>
  <c r="DW130" i="7"/>
  <c r="AN131" i="7"/>
  <c r="AP131" i="7" s="1"/>
  <c r="BI131" i="7"/>
  <c r="BO131" i="7"/>
  <c r="BU131" i="7"/>
  <c r="CA131" i="7"/>
  <c r="CG131" i="7"/>
  <c r="CM131" i="7"/>
  <c r="CS131" i="7"/>
  <c r="CY131" i="7"/>
  <c r="DE131" i="7"/>
  <c r="DK131" i="7"/>
  <c r="DW131" i="7"/>
  <c r="BB132" i="7"/>
  <c r="BJ132" i="7"/>
  <c r="BP132" i="7"/>
  <c r="BV132" i="7"/>
  <c r="CB132" i="7"/>
  <c r="CH132" i="7"/>
  <c r="CN132" i="7"/>
  <c r="CT132" i="7"/>
  <c r="CZ132" i="7"/>
  <c r="DF132" i="7"/>
  <c r="DL132" i="7"/>
  <c r="BE133" i="7"/>
  <c r="BK133" i="7"/>
  <c r="BQ133" i="7"/>
  <c r="BW133" i="7"/>
  <c r="CC133" i="7"/>
  <c r="CI133" i="7"/>
  <c r="CO133" i="7"/>
  <c r="CU133" i="7"/>
  <c r="DA133" i="7"/>
  <c r="DG133" i="7"/>
  <c r="BH130" i="7"/>
  <c r="BP130" i="7"/>
  <c r="BZ130" i="7"/>
  <c r="CH130" i="7"/>
  <c r="CR130" i="7"/>
  <c r="CZ130" i="7"/>
  <c r="DJ130" i="7"/>
  <c r="BB131" i="7"/>
  <c r="BJ131" i="7"/>
  <c r="BP131" i="7"/>
  <c r="BV131" i="7"/>
  <c r="CB131" i="7"/>
  <c r="CH131" i="7"/>
  <c r="CN131" i="7"/>
  <c r="CT131" i="7"/>
  <c r="CZ131" i="7"/>
  <c r="DF131" i="7"/>
  <c r="DL131" i="7"/>
  <c r="BE132" i="7"/>
  <c r="BK132" i="7"/>
  <c r="BQ132" i="7"/>
  <c r="BW132" i="7"/>
  <c r="CC132" i="7"/>
  <c r="CI132" i="7"/>
  <c r="CO132" i="7"/>
  <c r="CU132" i="7"/>
  <c r="DA132" i="7"/>
  <c r="DG132" i="7"/>
  <c r="BF133" i="7"/>
  <c r="BL133" i="7"/>
  <c r="BR133" i="7"/>
  <c r="BX133" i="7"/>
  <c r="CD133" i="7"/>
  <c r="CJ133" i="7"/>
  <c r="CP133" i="7"/>
  <c r="CV133" i="7"/>
  <c r="DB133" i="7"/>
  <c r="DH133" i="7"/>
  <c r="BG134" i="7"/>
  <c r="BU134" i="7"/>
  <c r="CD134" i="7"/>
  <c r="CM134" i="7"/>
  <c r="CU134" i="7"/>
  <c r="DA134" i="7"/>
  <c r="DG134" i="7"/>
  <c r="BF135" i="7"/>
  <c r="BL135" i="7"/>
  <c r="BR135" i="7"/>
  <c r="BX135" i="7"/>
  <c r="CD135" i="7"/>
  <c r="CJ135" i="7"/>
  <c r="CP135" i="7"/>
  <c r="CV135" i="7"/>
  <c r="DB135" i="7"/>
  <c r="DH135" i="7"/>
  <c r="BG136" i="7"/>
  <c r="BM136" i="7"/>
  <c r="BS136" i="7"/>
  <c r="BY136" i="7"/>
  <c r="CE136" i="7"/>
  <c r="CK136" i="7"/>
  <c r="CQ136" i="7"/>
  <c r="CW136" i="7"/>
  <c r="DC136" i="7"/>
  <c r="DI136" i="7"/>
  <c r="BH137" i="7"/>
  <c r="BN137" i="7"/>
  <c r="BT137" i="7"/>
  <c r="BZ137" i="7"/>
  <c r="CF137" i="7"/>
  <c r="CL137" i="7"/>
  <c r="CR137" i="7"/>
  <c r="CX137" i="7"/>
  <c r="DD137" i="7"/>
  <c r="DJ137" i="7"/>
  <c r="AN138" i="7"/>
  <c r="AP138" i="7" s="1"/>
  <c r="BI138" i="7"/>
  <c r="CM138" i="7"/>
  <c r="BE137" i="7"/>
  <c r="BW137" i="7"/>
  <c r="CI137" i="7"/>
  <c r="DA137" i="7"/>
  <c r="BL138" i="7"/>
  <c r="CD138" i="7"/>
  <c r="CP138" i="7"/>
  <c r="DH138" i="7"/>
  <c r="BS139" i="7"/>
  <c r="CK139" i="7"/>
  <c r="DC139" i="7"/>
  <c r="BN140" i="7"/>
  <c r="CF140" i="7"/>
  <c r="CX140" i="7"/>
  <c r="DJ140" i="7"/>
  <c r="BI141" i="7"/>
  <c r="CA141" i="7"/>
  <c r="CS141" i="7"/>
  <c r="DW141" i="7"/>
  <c r="CY134" i="7"/>
  <c r="DK134" i="7"/>
  <c r="BJ135" i="7"/>
  <c r="BV135" i="7"/>
  <c r="CN135" i="7"/>
  <c r="CZ135" i="7"/>
  <c r="BE136" i="7"/>
  <c r="BW136" i="7"/>
  <c r="CO136" i="7"/>
  <c r="BF137" i="7"/>
  <c r="BX137" i="7"/>
  <c r="CP137" i="7"/>
  <c r="CG148" i="7"/>
  <c r="DE148" i="7"/>
  <c r="CN141" i="7"/>
  <c r="BP142" i="7"/>
  <c r="CH142" i="7"/>
  <c r="CZ142" i="7"/>
  <c r="BQ143" i="7"/>
  <c r="DG120" i="7"/>
  <c r="DC121" i="7"/>
  <c r="CY138" i="7"/>
  <c r="DE138" i="7"/>
  <c r="DK138" i="7"/>
  <c r="DW138" i="7"/>
  <c r="BB139" i="7"/>
  <c r="BJ139" i="7"/>
  <c r="BP139" i="7"/>
  <c r="BV139" i="7"/>
  <c r="CB139" i="7"/>
  <c r="CH139" i="7"/>
  <c r="CN139" i="7"/>
  <c r="CT139" i="7"/>
  <c r="CZ139" i="7"/>
  <c r="DF139" i="7"/>
  <c r="DL139" i="7"/>
  <c r="BE140" i="7"/>
  <c r="BK140" i="7"/>
  <c r="BQ140" i="7"/>
  <c r="BW140" i="7"/>
  <c r="CC140" i="7"/>
  <c r="CI140" i="7"/>
  <c r="CO140" i="7"/>
  <c r="CU140" i="7"/>
  <c r="DA140" i="7"/>
  <c r="DG140" i="7"/>
  <c r="BF141" i="7"/>
  <c r="BL141" i="7"/>
  <c r="BR141" i="7"/>
  <c r="BX141" i="7"/>
  <c r="CD141" i="7"/>
  <c r="CJ141" i="7"/>
  <c r="CP141" i="7"/>
  <c r="CV141" i="7"/>
  <c r="DB141" i="7"/>
  <c r="DH141" i="7"/>
  <c r="BL134" i="7"/>
  <c r="BW134" i="7"/>
  <c r="CE134" i="7"/>
  <c r="CO134" i="7"/>
  <c r="CV134" i="7"/>
  <c r="DB134" i="7"/>
  <c r="DH134" i="7"/>
  <c r="BG135" i="7"/>
  <c r="BM135" i="7"/>
  <c r="BS135" i="7"/>
  <c r="BY135" i="7"/>
  <c r="CE135" i="7"/>
  <c r="CK135" i="7"/>
  <c r="CQ135" i="7"/>
  <c r="CW135" i="7"/>
  <c r="DC135" i="7"/>
  <c r="DI135" i="7"/>
  <c r="BH136" i="7"/>
  <c r="BN136" i="7"/>
  <c r="BT136" i="7"/>
  <c r="BZ136" i="7"/>
  <c r="CF136" i="7"/>
  <c r="CL136" i="7"/>
  <c r="CR136" i="7"/>
  <c r="CX136" i="7"/>
  <c r="DD136" i="7"/>
  <c r="DJ136" i="7"/>
  <c r="AN137" i="7"/>
  <c r="AP137" i="7" s="1"/>
  <c r="BI137" i="7"/>
  <c r="BO137" i="7"/>
  <c r="BU137" i="7"/>
  <c r="CA137" i="7"/>
  <c r="CG137" i="7"/>
  <c r="CM137" i="7"/>
  <c r="CS137" i="7"/>
  <c r="CY137" i="7"/>
  <c r="DE137" i="7"/>
  <c r="DK137" i="7"/>
  <c r="DW137" i="7"/>
  <c r="BB138" i="7"/>
  <c r="BJ138" i="7"/>
  <c r="BP138" i="7"/>
  <c r="BV138" i="7"/>
  <c r="CB138" i="7"/>
  <c r="CH138" i="7"/>
  <c r="CN138" i="7"/>
  <c r="CT138" i="7"/>
  <c r="CZ138" i="7"/>
  <c r="DF138" i="7"/>
  <c r="DL138" i="7"/>
  <c r="BE139" i="7"/>
  <c r="BK139" i="7"/>
  <c r="BQ139" i="7"/>
  <c r="BW139" i="7"/>
  <c r="CC139" i="7"/>
  <c r="CI139" i="7"/>
  <c r="CO139" i="7"/>
  <c r="CU139" i="7"/>
  <c r="DA139" i="7"/>
  <c r="DG139" i="7"/>
  <c r="BF140" i="7"/>
  <c r="BL140" i="7"/>
  <c r="BR140" i="7"/>
  <c r="BX140" i="7"/>
  <c r="CD140" i="7"/>
  <c r="CJ140" i="7"/>
  <c r="CP140" i="7"/>
  <c r="CV140" i="7"/>
  <c r="DB140" i="7"/>
  <c r="DH140" i="7"/>
  <c r="BM134" i="7"/>
  <c r="BX134" i="7"/>
  <c r="CG134" i="7"/>
  <c r="CP134" i="7"/>
  <c r="CW134" i="7"/>
  <c r="DC134" i="7"/>
  <c r="DI134" i="7"/>
  <c r="BH135" i="7"/>
  <c r="BN135" i="7"/>
  <c r="BT135" i="7"/>
  <c r="BZ135" i="7"/>
  <c r="CF135" i="7"/>
  <c r="CL135" i="7"/>
  <c r="CR135" i="7"/>
  <c r="CX135" i="7"/>
  <c r="DD135" i="7"/>
  <c r="DJ135" i="7"/>
  <c r="AN136" i="7"/>
  <c r="AP136" i="7" s="1"/>
  <c r="BI136" i="7"/>
  <c r="BO136" i="7"/>
  <c r="BU136" i="7"/>
  <c r="CA136" i="7"/>
  <c r="CG136" i="7"/>
  <c r="CM136" i="7"/>
  <c r="CS136" i="7"/>
  <c r="CY136" i="7"/>
  <c r="DE136" i="7"/>
  <c r="DK136" i="7"/>
  <c r="DW136" i="7"/>
  <c r="BB137" i="7"/>
  <c r="BJ137" i="7"/>
  <c r="BP137" i="7"/>
  <c r="BV137" i="7"/>
  <c r="CB137" i="7"/>
  <c r="CH137" i="7"/>
  <c r="CN137" i="7"/>
  <c r="CT137" i="7"/>
  <c r="CZ137" i="7"/>
  <c r="DF137" i="7"/>
  <c r="DL137" i="7"/>
  <c r="BE138" i="7"/>
  <c r="BK138" i="7"/>
  <c r="BQ138" i="7"/>
  <c r="BW138" i="7"/>
  <c r="CC138" i="7"/>
  <c r="CI138" i="7"/>
  <c r="CO138" i="7"/>
  <c r="CU138" i="7"/>
  <c r="DA138" i="7"/>
  <c r="DG138" i="7"/>
  <c r="BF139" i="7"/>
  <c r="BL139" i="7"/>
  <c r="BR139" i="7"/>
  <c r="BX139" i="7"/>
  <c r="CD139" i="7"/>
  <c r="CJ139" i="7"/>
  <c r="CP139" i="7"/>
  <c r="CV139" i="7"/>
  <c r="DB139" i="7"/>
  <c r="DH139" i="7"/>
  <c r="BG140" i="7"/>
  <c r="BM140" i="7"/>
  <c r="BS140" i="7"/>
  <c r="BY140" i="7"/>
  <c r="CE140" i="7"/>
  <c r="CK140" i="7"/>
  <c r="CQ140" i="7"/>
  <c r="CW140" i="7"/>
  <c r="DC140" i="7"/>
  <c r="DI140" i="7"/>
  <c r="BH141" i="7"/>
  <c r="BN141" i="7"/>
  <c r="BT141" i="7"/>
  <c r="BZ141" i="7"/>
  <c r="CF141" i="7"/>
  <c r="CL141" i="7"/>
  <c r="CR141" i="7"/>
  <c r="CX141" i="7"/>
  <c r="DD141" i="7"/>
  <c r="DJ141" i="7"/>
  <c r="BQ134" i="7"/>
  <c r="BY134" i="7"/>
  <c r="CI134" i="7"/>
  <c r="CQ134" i="7"/>
  <c r="CX134" i="7"/>
  <c r="DD134" i="7"/>
  <c r="DJ134" i="7"/>
  <c r="AN135" i="7"/>
  <c r="AP135" i="7" s="1"/>
  <c r="BI135" i="7"/>
  <c r="BO135" i="7"/>
  <c r="BU135" i="7"/>
  <c r="CA135" i="7"/>
  <c r="CG135" i="7"/>
  <c r="CM135" i="7"/>
  <c r="CS135" i="7"/>
  <c r="CY135" i="7"/>
  <c r="DE135" i="7"/>
  <c r="DK135" i="7"/>
  <c r="DW135" i="7"/>
  <c r="BB136" i="7"/>
  <c r="BJ136" i="7"/>
  <c r="BP136" i="7"/>
  <c r="BV136" i="7"/>
  <c r="CB136" i="7"/>
  <c r="CH136" i="7"/>
  <c r="CN136" i="7"/>
  <c r="CT136" i="7"/>
  <c r="CZ136" i="7"/>
  <c r="BK137" i="7"/>
  <c r="CC137" i="7"/>
  <c r="CU137" i="7"/>
  <c r="BF138" i="7"/>
  <c r="BX138" i="7"/>
  <c r="DB138" i="7"/>
  <c r="BM139" i="7"/>
  <c r="CE139" i="7"/>
  <c r="CW139" i="7"/>
  <c r="BH140" i="7"/>
  <c r="BT140" i="7"/>
  <c r="CL140" i="7"/>
  <c r="DD140" i="7"/>
  <c r="BU141" i="7"/>
  <c r="CG141" i="7"/>
  <c r="DE141" i="7"/>
  <c r="BR134" i="7"/>
  <c r="CJ134" i="7"/>
  <c r="DE134" i="7"/>
  <c r="DW134" i="7"/>
  <c r="CB135" i="7"/>
  <c r="CT135" i="7"/>
  <c r="DF135" i="7"/>
  <c r="BK136" i="7"/>
  <c r="CI136" i="7"/>
  <c r="DA136" i="7"/>
  <c r="BR137" i="7"/>
  <c r="CJ137" i="7"/>
  <c r="CV137" i="7"/>
  <c r="CY140" i="7"/>
  <c r="CT142" i="7"/>
  <c r="BK143" i="7"/>
  <c r="CI143" i="7"/>
  <c r="CK121" i="7"/>
  <c r="DB137" i="7"/>
  <c r="DH137" i="7"/>
  <c r="BG138" i="7"/>
  <c r="BM138" i="7"/>
  <c r="BS138" i="7"/>
  <c r="BY138" i="7"/>
  <c r="CE138" i="7"/>
  <c r="CK138" i="7"/>
  <c r="CQ138" i="7"/>
  <c r="CW138" i="7"/>
  <c r="DC138" i="7"/>
  <c r="DI138" i="7"/>
  <c r="BH139" i="7"/>
  <c r="BN139" i="7"/>
  <c r="BT139" i="7"/>
  <c r="BZ139" i="7"/>
  <c r="CF139" i="7"/>
  <c r="CL139" i="7"/>
  <c r="CR139" i="7"/>
  <c r="CX139" i="7"/>
  <c r="DD139" i="7"/>
  <c r="DJ139" i="7"/>
  <c r="AN140" i="7"/>
  <c r="AP140" i="7" s="1"/>
  <c r="BI140" i="7"/>
  <c r="BO140" i="7"/>
  <c r="BU140" i="7"/>
  <c r="CA140" i="7"/>
  <c r="CG140" i="7"/>
  <c r="CM140" i="7"/>
  <c r="BF134" i="7"/>
  <c r="BS134" i="7"/>
  <c r="CC134" i="7"/>
  <c r="CK134" i="7"/>
  <c r="CT134" i="7"/>
  <c r="CZ134" i="7"/>
  <c r="DF134" i="7"/>
  <c r="DL134" i="7"/>
  <c r="BE135" i="7"/>
  <c r="BK135" i="7"/>
  <c r="BQ135" i="7"/>
  <c r="BW135" i="7"/>
  <c r="CC135" i="7"/>
  <c r="CI135" i="7"/>
  <c r="CO135" i="7"/>
  <c r="CU135" i="7"/>
  <c r="DA135" i="7"/>
  <c r="DG135" i="7"/>
  <c r="BF136" i="7"/>
  <c r="BL136" i="7"/>
  <c r="BR136" i="7"/>
  <c r="BX136" i="7"/>
  <c r="CD136" i="7"/>
  <c r="CJ136" i="7"/>
  <c r="CP136" i="7"/>
  <c r="CV136" i="7"/>
  <c r="DB136" i="7"/>
  <c r="DH136" i="7"/>
  <c r="BG137" i="7"/>
  <c r="BM137" i="7"/>
  <c r="BS137" i="7"/>
  <c r="BY137" i="7"/>
  <c r="CE137" i="7"/>
  <c r="CK137" i="7"/>
  <c r="CQ137" i="7"/>
  <c r="CW137" i="7"/>
  <c r="DC137" i="7"/>
  <c r="DI137" i="7"/>
  <c r="BH138" i="7"/>
  <c r="BN138" i="7"/>
  <c r="BT138" i="7"/>
  <c r="BZ138" i="7"/>
  <c r="CF138" i="7"/>
  <c r="CL138" i="7"/>
  <c r="CR138" i="7"/>
  <c r="CX138" i="7"/>
  <c r="DD138" i="7"/>
  <c r="DJ138" i="7"/>
  <c r="AN139" i="7"/>
  <c r="AP139" i="7" s="1"/>
  <c r="BI139" i="7"/>
  <c r="BO139" i="7"/>
  <c r="BU139" i="7"/>
  <c r="CA139" i="7"/>
  <c r="CG139" i="7"/>
  <c r="CM139" i="7"/>
  <c r="CS139" i="7"/>
  <c r="CY139" i="7"/>
  <c r="DE139" i="7"/>
  <c r="DK139" i="7"/>
  <c r="DW139" i="7"/>
  <c r="BB140" i="7"/>
  <c r="BJ140" i="7"/>
  <c r="BP140" i="7"/>
  <c r="BV140" i="7"/>
  <c r="CB140" i="7"/>
  <c r="CH140" i="7"/>
  <c r="CN140" i="7"/>
  <c r="CT140" i="7"/>
  <c r="CZ140" i="7"/>
  <c r="DF140" i="7"/>
  <c r="DL140" i="7"/>
  <c r="BE141" i="7"/>
  <c r="BK141" i="7"/>
  <c r="BQ141" i="7"/>
  <c r="BW141" i="7"/>
  <c r="CC141" i="7"/>
  <c r="CI141" i="7"/>
  <c r="CO141" i="7"/>
  <c r="CU141" i="7"/>
  <c r="DA141" i="7"/>
  <c r="DG141" i="7"/>
  <c r="DW140" i="7"/>
  <c r="BP141" i="7"/>
  <c r="CH141" i="7"/>
  <c r="CZ141" i="7"/>
  <c r="BH142" i="7"/>
  <c r="BN142" i="7"/>
  <c r="BT142" i="7"/>
  <c r="BZ142" i="7"/>
  <c r="CF142" i="7"/>
  <c r="CL142" i="7"/>
  <c r="CR142" i="7"/>
  <c r="CX142" i="7"/>
  <c r="DD142" i="7"/>
  <c r="DJ142" i="7"/>
  <c r="AN143" i="7"/>
  <c r="AP143" i="7" s="1"/>
  <c r="BI143" i="7"/>
  <c r="BO143" i="7"/>
  <c r="BU143" i="7"/>
  <c r="CA143" i="7"/>
  <c r="CG143" i="7"/>
  <c r="CM143" i="7"/>
  <c r="CS143" i="7"/>
  <c r="CY143" i="7"/>
  <c r="DE143" i="7"/>
  <c r="DK143" i="7"/>
  <c r="DW143" i="7"/>
  <c r="BB144" i="7"/>
  <c r="BJ144" i="7"/>
  <c r="BP144" i="7"/>
  <c r="BV144" i="7"/>
  <c r="CB144" i="7"/>
  <c r="CH144" i="7"/>
  <c r="CN144" i="7"/>
  <c r="CT144" i="7"/>
  <c r="CZ144" i="7"/>
  <c r="DF144" i="7"/>
  <c r="DL144" i="7"/>
  <c r="BE145" i="7"/>
  <c r="BK145" i="7"/>
  <c r="BQ145" i="7"/>
  <c r="BW145" i="7"/>
  <c r="CC145" i="7"/>
  <c r="CI145" i="7"/>
  <c r="CO145" i="7"/>
  <c r="CU145" i="7"/>
  <c r="DA145" i="7"/>
  <c r="DG145" i="7"/>
  <c r="BF146" i="7"/>
  <c r="BL146" i="7"/>
  <c r="BR146" i="7"/>
  <c r="BX146" i="7"/>
  <c r="CD146" i="7"/>
  <c r="CJ146" i="7"/>
  <c r="CP146" i="7"/>
  <c r="CV146" i="7"/>
  <c r="DB146" i="7"/>
  <c r="DH146" i="7"/>
  <c r="BG147" i="7"/>
  <c r="BM147" i="7"/>
  <c r="BS147" i="7"/>
  <c r="BY147" i="7"/>
  <c r="CE147" i="7"/>
  <c r="CK147" i="7"/>
  <c r="CQ147" i="7"/>
  <c r="CW147" i="7"/>
  <c r="DC147" i="7"/>
  <c r="DI147" i="7"/>
  <c r="BH148" i="7"/>
  <c r="BN148" i="7"/>
  <c r="BT148" i="7"/>
  <c r="BZ148" i="7"/>
  <c r="CF148" i="7"/>
  <c r="CL148" i="7"/>
  <c r="CR148" i="7"/>
  <c r="CX148" i="7"/>
  <c r="DD148" i="7"/>
  <c r="DJ148" i="7"/>
  <c r="AN149" i="7"/>
  <c r="AP149" i="7" s="1"/>
  <c r="BI149" i="7"/>
  <c r="BO149" i="7"/>
  <c r="BU149" i="7"/>
  <c r="CA149" i="7"/>
  <c r="CG149" i="7"/>
  <c r="CM149" i="7"/>
  <c r="CS149" i="7"/>
  <c r="CY149" i="7"/>
  <c r="DE149" i="7"/>
  <c r="DK149" i="7"/>
  <c r="DW149" i="7"/>
  <c r="CS140" i="7"/>
  <c r="BS141" i="7"/>
  <c r="CK141" i="7"/>
  <c r="DC141" i="7"/>
  <c r="BI142" i="7"/>
  <c r="BO142" i="7"/>
  <c r="BU142" i="7"/>
  <c r="CA142" i="7"/>
  <c r="CG142" i="7"/>
  <c r="CM142" i="7"/>
  <c r="CS142" i="7"/>
  <c r="CY142" i="7"/>
  <c r="DE142" i="7"/>
  <c r="DK142" i="7"/>
  <c r="DW142" i="7"/>
  <c r="BB143" i="7"/>
  <c r="BJ143" i="7"/>
  <c r="BP143" i="7"/>
  <c r="BV143" i="7"/>
  <c r="CB143" i="7"/>
  <c r="CH143" i="7"/>
  <c r="CN143" i="7"/>
  <c r="CT143" i="7"/>
  <c r="CZ143" i="7"/>
  <c r="DF143" i="7"/>
  <c r="DL143" i="7"/>
  <c r="BE144" i="7"/>
  <c r="BK144" i="7"/>
  <c r="BQ144" i="7"/>
  <c r="BW144" i="7"/>
  <c r="CC144" i="7"/>
  <c r="CI144" i="7"/>
  <c r="CO144" i="7"/>
  <c r="CU144" i="7"/>
  <c r="DA144" i="7"/>
  <c r="DG144" i="7"/>
  <c r="BF145" i="7"/>
  <c r="BL145" i="7"/>
  <c r="BR145" i="7"/>
  <c r="BX145" i="7"/>
  <c r="CD145" i="7"/>
  <c r="CJ145" i="7"/>
  <c r="CP145" i="7"/>
  <c r="CV145" i="7"/>
  <c r="DB145" i="7"/>
  <c r="DH145" i="7"/>
  <c r="BG146" i="7"/>
  <c r="BM146" i="7"/>
  <c r="BS146" i="7"/>
  <c r="BY146" i="7"/>
  <c r="CE146" i="7"/>
  <c r="CK146" i="7"/>
  <c r="CQ146" i="7"/>
  <c r="CW146" i="7"/>
  <c r="DC146" i="7"/>
  <c r="DI146" i="7"/>
  <c r="BH147" i="7"/>
  <c r="BN147" i="7"/>
  <c r="BT147" i="7"/>
  <c r="BZ147" i="7"/>
  <c r="CF147" i="7"/>
  <c r="CL147" i="7"/>
  <c r="CR147" i="7"/>
  <c r="CX147" i="7"/>
  <c r="DD147" i="7"/>
  <c r="AN148" i="7"/>
  <c r="AP148" i="7" s="1"/>
  <c r="BI148" i="7"/>
  <c r="CS148" i="7"/>
  <c r="BB141" i="7"/>
  <c r="DF141" i="7"/>
  <c r="BJ142" i="7"/>
  <c r="CN142" i="7"/>
  <c r="CC143" i="7"/>
  <c r="CO143" i="7"/>
  <c r="DA143" i="7"/>
  <c r="BZ120" i="7"/>
  <c r="BS121" i="7"/>
  <c r="BL144" i="7"/>
  <c r="BR144" i="7"/>
  <c r="BX144" i="7"/>
  <c r="CD144" i="7"/>
  <c r="CJ144" i="7"/>
  <c r="CP144" i="7"/>
  <c r="CV144" i="7"/>
  <c r="DB144" i="7"/>
  <c r="DH144" i="7"/>
  <c r="BG145" i="7"/>
  <c r="BM145" i="7"/>
  <c r="BS145" i="7"/>
  <c r="BY145" i="7"/>
  <c r="CE145" i="7"/>
  <c r="CK145" i="7"/>
  <c r="CQ145" i="7"/>
  <c r="CW145" i="7"/>
  <c r="DC145" i="7"/>
  <c r="DI145" i="7"/>
  <c r="BH146" i="7"/>
  <c r="BN146" i="7"/>
  <c r="BT146" i="7"/>
  <c r="BZ146" i="7"/>
  <c r="CF146" i="7"/>
  <c r="CL146" i="7"/>
  <c r="CR146" i="7"/>
  <c r="CX146" i="7"/>
  <c r="DD146" i="7"/>
  <c r="DJ146" i="7"/>
  <c r="AN147" i="7"/>
  <c r="AP147" i="7" s="1"/>
  <c r="BI147" i="7"/>
  <c r="BO147" i="7"/>
  <c r="BU147" i="7"/>
  <c r="CA147" i="7"/>
  <c r="CG147" i="7"/>
  <c r="CM147" i="7"/>
  <c r="CS147" i="7"/>
  <c r="CY147" i="7"/>
  <c r="DE147" i="7"/>
  <c r="DK147" i="7"/>
  <c r="DW147" i="7"/>
  <c r="BB148" i="7"/>
  <c r="BJ148" i="7"/>
  <c r="BP148" i="7"/>
  <c r="BV148" i="7"/>
  <c r="CB148" i="7"/>
  <c r="CH148" i="7"/>
  <c r="CN148" i="7"/>
  <c r="CT148" i="7"/>
  <c r="CZ148" i="7"/>
  <c r="DF148" i="7"/>
  <c r="DL148" i="7"/>
  <c r="DE140" i="7"/>
  <c r="BG141" i="7"/>
  <c r="BY141" i="7"/>
  <c r="CQ141" i="7"/>
  <c r="DI141" i="7"/>
  <c r="AN142" i="7"/>
  <c r="AP142" i="7" s="1"/>
  <c r="BE142" i="7"/>
  <c r="BK142" i="7"/>
  <c r="BQ142" i="7"/>
  <c r="BW142" i="7"/>
  <c r="CC142" i="7"/>
  <c r="CI142" i="7"/>
  <c r="CO142" i="7"/>
  <c r="CU142" i="7"/>
  <c r="DA142" i="7"/>
  <c r="DG142" i="7"/>
  <c r="BF143" i="7"/>
  <c r="BL143" i="7"/>
  <c r="BR143" i="7"/>
  <c r="BX143" i="7"/>
  <c r="CD143" i="7"/>
  <c r="CJ143" i="7"/>
  <c r="CP143" i="7"/>
  <c r="CV143" i="7"/>
  <c r="DB143" i="7"/>
  <c r="DH143" i="7"/>
  <c r="BG144" i="7"/>
  <c r="BM144" i="7"/>
  <c r="BS144" i="7"/>
  <c r="BY144" i="7"/>
  <c r="CE144" i="7"/>
  <c r="CK144" i="7"/>
  <c r="CQ144" i="7"/>
  <c r="CW144" i="7"/>
  <c r="DC144" i="7"/>
  <c r="DI144" i="7"/>
  <c r="BH145" i="7"/>
  <c r="BN145" i="7"/>
  <c r="BT145" i="7"/>
  <c r="BZ145" i="7"/>
  <c r="CF145" i="7"/>
  <c r="CL145" i="7"/>
  <c r="CR145" i="7"/>
  <c r="CX145" i="7"/>
  <c r="DD145" i="7"/>
  <c r="DJ145" i="7"/>
  <c r="AN146" i="7"/>
  <c r="AP146" i="7" s="1"/>
  <c r="BI146" i="7"/>
  <c r="BO146" i="7"/>
  <c r="BU146" i="7"/>
  <c r="CA146" i="7"/>
  <c r="CG146" i="7"/>
  <c r="CM146" i="7"/>
  <c r="CS146" i="7"/>
  <c r="CY146" i="7"/>
  <c r="DE146" i="7"/>
  <c r="DK146" i="7"/>
  <c r="DW146" i="7"/>
  <c r="BB147" i="7"/>
  <c r="BJ147" i="7"/>
  <c r="BP147" i="7"/>
  <c r="BV147" i="7"/>
  <c r="CB147" i="7"/>
  <c r="CH147" i="7"/>
  <c r="CN147" i="7"/>
  <c r="CT147" i="7"/>
  <c r="CZ147" i="7"/>
  <c r="DF147" i="7"/>
  <c r="DL147" i="7"/>
  <c r="BE148" i="7"/>
  <c r="BK148" i="7"/>
  <c r="BQ148" i="7"/>
  <c r="BW148" i="7"/>
  <c r="CC148" i="7"/>
  <c r="CI148" i="7"/>
  <c r="CO148" i="7"/>
  <c r="CU148" i="7"/>
  <c r="DA148" i="7"/>
  <c r="DG148" i="7"/>
  <c r="BF149" i="7"/>
  <c r="BL149" i="7"/>
  <c r="BR149" i="7"/>
  <c r="BX149" i="7"/>
  <c r="CD149" i="7"/>
  <c r="CJ149" i="7"/>
  <c r="CP149" i="7"/>
  <c r="CV149" i="7"/>
  <c r="DK140" i="7"/>
  <c r="BJ141" i="7"/>
  <c r="CB141" i="7"/>
  <c r="CT141" i="7"/>
  <c r="DL141" i="7"/>
  <c r="BF142" i="7"/>
  <c r="BL142" i="7"/>
  <c r="BR142" i="7"/>
  <c r="BX142" i="7"/>
  <c r="CD142" i="7"/>
  <c r="CJ142" i="7"/>
  <c r="CP142" i="7"/>
  <c r="CV142" i="7"/>
  <c r="DB142" i="7"/>
  <c r="DH142" i="7"/>
  <c r="BG143" i="7"/>
  <c r="BM143" i="7"/>
  <c r="BS143" i="7"/>
  <c r="BY143" i="7"/>
  <c r="CE143" i="7"/>
  <c r="CK143" i="7"/>
  <c r="CQ143" i="7"/>
  <c r="CW143" i="7"/>
  <c r="DC143" i="7"/>
  <c r="DI143" i="7"/>
  <c r="BH144" i="7"/>
  <c r="BN144" i="7"/>
  <c r="BT144" i="7"/>
  <c r="BZ144" i="7"/>
  <c r="CF144" i="7"/>
  <c r="CL144" i="7"/>
  <c r="CR144" i="7"/>
  <c r="CX144" i="7"/>
  <c r="DD144" i="7"/>
  <c r="DJ144" i="7"/>
  <c r="AN145" i="7"/>
  <c r="AP145" i="7" s="1"/>
  <c r="BI145" i="7"/>
  <c r="BO145" i="7"/>
  <c r="BU145" i="7"/>
  <c r="CA145" i="7"/>
  <c r="CG145" i="7"/>
  <c r="CM145" i="7"/>
  <c r="CS145" i="7"/>
  <c r="CY145" i="7"/>
  <c r="DE145" i="7"/>
  <c r="DK145" i="7"/>
  <c r="DW145" i="7"/>
  <c r="BB146" i="7"/>
  <c r="BJ146" i="7"/>
  <c r="BP146" i="7"/>
  <c r="BV146" i="7"/>
  <c r="CB146" i="7"/>
  <c r="CH146" i="7"/>
  <c r="CN146" i="7"/>
  <c r="CT146" i="7"/>
  <c r="CZ146" i="7"/>
  <c r="DF146" i="7"/>
  <c r="DL146" i="7"/>
  <c r="BE147" i="7"/>
  <c r="BK147" i="7"/>
  <c r="BQ147" i="7"/>
  <c r="BW147" i="7"/>
  <c r="CC147" i="7"/>
  <c r="CI147" i="7"/>
  <c r="CO147" i="7"/>
  <c r="CU147" i="7"/>
  <c r="DA147" i="7"/>
  <c r="DG147" i="7"/>
  <c r="BM141" i="7"/>
  <c r="CE141" i="7"/>
  <c r="CW141" i="7"/>
  <c r="BG142" i="7"/>
  <c r="BM142" i="7"/>
  <c r="BS142" i="7"/>
  <c r="BY142" i="7"/>
  <c r="CE142" i="7"/>
  <c r="CK142" i="7"/>
  <c r="CQ142" i="7"/>
  <c r="CW142" i="7"/>
  <c r="DC142" i="7"/>
  <c r="DI142" i="7"/>
  <c r="BH143" i="7"/>
  <c r="BN143" i="7"/>
  <c r="BT143" i="7"/>
  <c r="BZ143" i="7"/>
  <c r="CF143" i="7"/>
  <c r="CL143" i="7"/>
  <c r="CR143" i="7"/>
  <c r="CX143" i="7"/>
  <c r="DD143" i="7"/>
  <c r="DJ143" i="7"/>
  <c r="AN144" i="7"/>
  <c r="AP144" i="7" s="1"/>
  <c r="BI144" i="7"/>
  <c r="BO144" i="7"/>
  <c r="BU144" i="7"/>
  <c r="CA144" i="7"/>
  <c r="CG144" i="7"/>
  <c r="CM144" i="7"/>
  <c r="CS144" i="7"/>
  <c r="CY144" i="7"/>
  <c r="DE144" i="7"/>
  <c r="DK144" i="7"/>
  <c r="DW144" i="7"/>
  <c r="BB145" i="7"/>
  <c r="BJ145" i="7"/>
  <c r="BP145" i="7"/>
  <c r="BV145" i="7"/>
  <c r="CB145" i="7"/>
  <c r="CH145" i="7"/>
  <c r="CN145" i="7"/>
  <c r="CT145" i="7"/>
  <c r="CZ145" i="7"/>
  <c r="DF145" i="7"/>
  <c r="DL145" i="7"/>
  <c r="BE146" i="7"/>
  <c r="BK146" i="7"/>
  <c r="BQ146" i="7"/>
  <c r="BW146" i="7"/>
  <c r="CC146" i="7"/>
  <c r="CI146" i="7"/>
  <c r="CO146" i="7"/>
  <c r="CU146" i="7"/>
  <c r="DA146" i="7"/>
  <c r="DG146" i="7"/>
  <c r="BF147" i="7"/>
  <c r="BL147" i="7"/>
  <c r="BR147" i="7"/>
  <c r="BX147" i="7"/>
  <c r="CD147" i="7"/>
  <c r="CJ147" i="7"/>
  <c r="CP147" i="7"/>
  <c r="CV147" i="7"/>
  <c r="DB147" i="7"/>
  <c r="DH147" i="7"/>
  <c r="BG148" i="7"/>
  <c r="BM148" i="7"/>
  <c r="BS148" i="7"/>
  <c r="BY148" i="7"/>
  <c r="CE148" i="7"/>
  <c r="CK148" i="7"/>
  <c r="CQ148" i="7"/>
  <c r="CW148" i="7"/>
  <c r="DC148" i="7"/>
  <c r="DI148" i="7"/>
  <c r="BL148" i="7"/>
  <c r="CV148" i="7"/>
  <c r="DW148" i="7"/>
  <c r="BK149" i="7"/>
  <c r="BT149" i="7"/>
  <c r="CC149" i="7"/>
  <c r="CL149" i="7"/>
  <c r="CU149" i="7"/>
  <c r="DC149" i="7"/>
  <c r="DJ149" i="7"/>
  <c r="BG150" i="7"/>
  <c r="BM150" i="7"/>
  <c r="BS150" i="7"/>
  <c r="BY150" i="7"/>
  <c r="CE150" i="7"/>
  <c r="CK150" i="7"/>
  <c r="CQ150" i="7"/>
  <c r="CW150" i="7"/>
  <c r="DC150" i="7"/>
  <c r="DI150" i="7"/>
  <c r="BE119" i="7"/>
  <c r="BH151" i="7"/>
  <c r="BN151" i="7"/>
  <c r="BT151" i="7"/>
  <c r="BZ151" i="7"/>
  <c r="CF151" i="7"/>
  <c r="CL151" i="7"/>
  <c r="CR151" i="7"/>
  <c r="CX151" i="7"/>
  <c r="DD151" i="7"/>
  <c r="DJ151" i="7"/>
  <c r="AN152" i="7"/>
  <c r="AP152" i="7" s="1"/>
  <c r="BI152" i="7"/>
  <c r="BO152" i="7"/>
  <c r="BU152" i="7"/>
  <c r="CA152" i="7"/>
  <c r="CG152" i="7"/>
  <c r="CM152" i="7"/>
  <c r="CS152" i="7"/>
  <c r="CY152" i="7"/>
  <c r="DE152" i="7"/>
  <c r="DK152" i="7"/>
  <c r="DW152" i="7"/>
  <c r="BB153" i="7"/>
  <c r="BJ153" i="7"/>
  <c r="BP153" i="7"/>
  <c r="BV153" i="7"/>
  <c r="CB153" i="7"/>
  <c r="CH153" i="7"/>
  <c r="CN153" i="7"/>
  <c r="CT153" i="7"/>
  <c r="CZ153" i="7"/>
  <c r="DF153" i="7"/>
  <c r="DL153" i="7"/>
  <c r="BE154" i="7"/>
  <c r="BK154" i="7"/>
  <c r="BQ154" i="7"/>
  <c r="BW154" i="7"/>
  <c r="CC154" i="7"/>
  <c r="CI154" i="7"/>
  <c r="CO154" i="7"/>
  <c r="CU154" i="7"/>
  <c r="DA154" i="7"/>
  <c r="DG154" i="7"/>
  <c r="BF155" i="7"/>
  <c r="BL155" i="7"/>
  <c r="BR155" i="7"/>
  <c r="BX155" i="7"/>
  <c r="CD155" i="7"/>
  <c r="CJ155" i="7"/>
  <c r="CP155" i="7"/>
  <c r="CV155" i="7"/>
  <c r="DB155" i="7"/>
  <c r="DH155" i="7"/>
  <c r="BG156" i="7"/>
  <c r="BM156" i="7"/>
  <c r="BS156" i="7"/>
  <c r="BY156" i="7"/>
  <c r="CE156" i="7"/>
  <c r="CK156" i="7"/>
  <c r="CQ156" i="7"/>
  <c r="CW156" i="7"/>
  <c r="DC156" i="7"/>
  <c r="DI156" i="7"/>
  <c r="BR148" i="7"/>
  <c r="DB148" i="7"/>
  <c r="BB149" i="7"/>
  <c r="BM149" i="7"/>
  <c r="BV149" i="7"/>
  <c r="CE149" i="7"/>
  <c r="CN149" i="7"/>
  <c r="CW149" i="7"/>
  <c r="DD149" i="7"/>
  <c r="DL149" i="7"/>
  <c r="BH150" i="7"/>
  <c r="BN150" i="7"/>
  <c r="BT150" i="7"/>
  <c r="BZ150" i="7"/>
  <c r="CF150" i="7"/>
  <c r="CL150" i="7"/>
  <c r="CR150" i="7"/>
  <c r="CX150" i="7"/>
  <c r="DD150" i="7"/>
  <c r="DJ150" i="7"/>
  <c r="AN151" i="7"/>
  <c r="AP151" i="7" s="1"/>
  <c r="BI151" i="7"/>
  <c r="BO151" i="7"/>
  <c r="BU151" i="7"/>
  <c r="CA151" i="7"/>
  <c r="CG151" i="7"/>
  <c r="CM151" i="7"/>
  <c r="CS151" i="7"/>
  <c r="CY151" i="7"/>
  <c r="DE151" i="7"/>
  <c r="DK151" i="7"/>
  <c r="DW151" i="7"/>
  <c r="BB152" i="7"/>
  <c r="BJ152" i="7"/>
  <c r="BP152" i="7"/>
  <c r="BV152" i="7"/>
  <c r="CB152" i="7"/>
  <c r="CH152" i="7"/>
  <c r="CN152" i="7"/>
  <c r="CT152" i="7"/>
  <c r="CZ152" i="7"/>
  <c r="DF152" i="7"/>
  <c r="DL152" i="7"/>
  <c r="BE153" i="7"/>
  <c r="BK153" i="7"/>
  <c r="BQ153" i="7"/>
  <c r="BW153" i="7"/>
  <c r="CC153" i="7"/>
  <c r="CI153" i="7"/>
  <c r="CO153" i="7"/>
  <c r="CU153" i="7"/>
  <c r="DA153" i="7"/>
  <c r="DG153" i="7"/>
  <c r="BF154" i="7"/>
  <c r="BL154" i="7"/>
  <c r="BR154" i="7"/>
  <c r="BX154" i="7"/>
  <c r="CD154" i="7"/>
  <c r="CJ154" i="7"/>
  <c r="CP154" i="7"/>
  <c r="CV154" i="7"/>
  <c r="DB154" i="7"/>
  <c r="DH154" i="7"/>
  <c r="BG155" i="7"/>
  <c r="BM155" i="7"/>
  <c r="BS155" i="7"/>
  <c r="BY155" i="7"/>
  <c r="CE155" i="7"/>
  <c r="CK155" i="7"/>
  <c r="CQ155" i="7"/>
  <c r="CW155" i="7"/>
  <c r="DC155" i="7"/>
  <c r="DI155" i="7"/>
  <c r="BX148" i="7"/>
  <c r="DH148" i="7"/>
  <c r="BE149" i="7"/>
  <c r="BN149" i="7"/>
  <c r="BW149" i="7"/>
  <c r="CF149" i="7"/>
  <c r="CO149" i="7"/>
  <c r="CX149" i="7"/>
  <c r="DF149" i="7"/>
  <c r="AN150" i="7"/>
  <c r="AP150" i="7" s="1"/>
  <c r="BI150" i="7"/>
  <c r="BO150" i="7"/>
  <c r="BU150" i="7"/>
  <c r="CA150" i="7"/>
  <c r="CG150" i="7"/>
  <c r="CM150" i="7"/>
  <c r="CS150" i="7"/>
  <c r="CY150" i="7"/>
  <c r="DE150" i="7"/>
  <c r="DK150" i="7"/>
  <c r="DW150" i="7"/>
  <c r="BB151" i="7"/>
  <c r="BJ151" i="7"/>
  <c r="BP151" i="7"/>
  <c r="BV151" i="7"/>
  <c r="CB151" i="7"/>
  <c r="CH151" i="7"/>
  <c r="CN151" i="7"/>
  <c r="CT151" i="7"/>
  <c r="CZ151" i="7"/>
  <c r="DF151" i="7"/>
  <c r="DL151" i="7"/>
  <c r="BE152" i="7"/>
  <c r="BK152" i="7"/>
  <c r="BQ152" i="7"/>
  <c r="BW152" i="7"/>
  <c r="CC152" i="7"/>
  <c r="CI152" i="7"/>
  <c r="CO152" i="7"/>
  <c r="CU152" i="7"/>
  <c r="DA152" i="7"/>
  <c r="DG152" i="7"/>
  <c r="BF153" i="7"/>
  <c r="BL153" i="7"/>
  <c r="BR153" i="7"/>
  <c r="BX153" i="7"/>
  <c r="CD153" i="7"/>
  <c r="CJ153" i="7"/>
  <c r="CP153" i="7"/>
  <c r="CV153" i="7"/>
  <c r="DB153" i="7"/>
  <c r="DH153" i="7"/>
  <c r="BG154" i="7"/>
  <c r="BM154" i="7"/>
  <c r="BS154" i="7"/>
  <c r="BY154" i="7"/>
  <c r="CE154" i="7"/>
  <c r="CK154" i="7"/>
  <c r="CQ154" i="7"/>
  <c r="CW154" i="7"/>
  <c r="DC154" i="7"/>
  <c r="DI154" i="7"/>
  <c r="BH155" i="7"/>
  <c r="BN155" i="7"/>
  <c r="BT155" i="7"/>
  <c r="BZ155" i="7"/>
  <c r="CF155" i="7"/>
  <c r="CL155" i="7"/>
  <c r="CR155" i="7"/>
  <c r="CX155" i="7"/>
  <c r="DD155" i="7"/>
  <c r="DJ155" i="7"/>
  <c r="AN156" i="7"/>
  <c r="AP156" i="7" s="1"/>
  <c r="BI156" i="7"/>
  <c r="BO156" i="7"/>
  <c r="BU156" i="7"/>
  <c r="CA156" i="7"/>
  <c r="CG156" i="7"/>
  <c r="CM156" i="7"/>
  <c r="CS156" i="7"/>
  <c r="CY156" i="7"/>
  <c r="DE156" i="7"/>
  <c r="DK156" i="7"/>
  <c r="DW156" i="7"/>
  <c r="CD148" i="7"/>
  <c r="DK148" i="7"/>
  <c r="BG149" i="7"/>
  <c r="BP149" i="7"/>
  <c r="BY149" i="7"/>
  <c r="CH149" i="7"/>
  <c r="CQ149" i="7"/>
  <c r="CZ149" i="7"/>
  <c r="DG149" i="7"/>
  <c r="BB150" i="7"/>
  <c r="BJ150" i="7"/>
  <c r="BP150" i="7"/>
  <c r="BV150" i="7"/>
  <c r="CB150" i="7"/>
  <c r="CH150" i="7"/>
  <c r="CN150" i="7"/>
  <c r="CT150" i="7"/>
  <c r="CZ150" i="7"/>
  <c r="DF150" i="7"/>
  <c r="DL150" i="7"/>
  <c r="BE151" i="7"/>
  <c r="BK151" i="7"/>
  <c r="BQ151" i="7"/>
  <c r="BW151" i="7"/>
  <c r="CC151" i="7"/>
  <c r="CI151" i="7"/>
  <c r="CO151" i="7"/>
  <c r="CU151" i="7"/>
  <c r="DA151" i="7"/>
  <c r="DG151" i="7"/>
  <c r="BF152" i="7"/>
  <c r="BL152" i="7"/>
  <c r="BR152" i="7"/>
  <c r="BX152" i="7"/>
  <c r="CD152" i="7"/>
  <c r="CJ152" i="7"/>
  <c r="CP152" i="7"/>
  <c r="CV152" i="7"/>
  <c r="DB152" i="7"/>
  <c r="DH152" i="7"/>
  <c r="BG153" i="7"/>
  <c r="BM153" i="7"/>
  <c r="BS153" i="7"/>
  <c r="BY153" i="7"/>
  <c r="CE153" i="7"/>
  <c r="CK153" i="7"/>
  <c r="CQ153" i="7"/>
  <c r="CW153" i="7"/>
  <c r="DC153" i="7"/>
  <c r="DI153" i="7"/>
  <c r="BH154" i="7"/>
  <c r="BN154" i="7"/>
  <c r="BT154" i="7"/>
  <c r="BZ154" i="7"/>
  <c r="CF154" i="7"/>
  <c r="CL154" i="7"/>
  <c r="CR154" i="7"/>
  <c r="CX154" i="7"/>
  <c r="DD154" i="7"/>
  <c r="DJ154" i="7"/>
  <c r="AN155" i="7"/>
  <c r="AP155" i="7" s="1"/>
  <c r="BI155" i="7"/>
  <c r="BO155" i="7"/>
  <c r="BU155" i="7"/>
  <c r="CA155" i="7"/>
  <c r="CG155" i="7"/>
  <c r="CM155" i="7"/>
  <c r="CS155" i="7"/>
  <c r="CY155" i="7"/>
  <c r="DE155" i="7"/>
  <c r="DK155" i="7"/>
  <c r="DW155" i="7"/>
  <c r="BB156" i="7"/>
  <c r="BJ156" i="7"/>
  <c r="BP156" i="7"/>
  <c r="BV156" i="7"/>
  <c r="CB156" i="7"/>
  <c r="CH156" i="7"/>
  <c r="CN156" i="7"/>
  <c r="CT156" i="7"/>
  <c r="CZ156" i="7"/>
  <c r="DF156" i="7"/>
  <c r="BE155" i="7"/>
  <c r="BQ155" i="7"/>
  <c r="BW155" i="7"/>
  <c r="CI155" i="7"/>
  <c r="CO155" i="7"/>
  <c r="DA155" i="7"/>
  <c r="BF156" i="7"/>
  <c r="BR156" i="7"/>
  <c r="CD156" i="7"/>
  <c r="CJ156" i="7"/>
  <c r="CV156" i="7"/>
  <c r="CI156" i="7"/>
  <c r="AN157" i="7"/>
  <c r="AP157" i="7" s="1"/>
  <c r="BO157" i="7"/>
  <c r="CA157" i="7"/>
  <c r="CM157" i="7"/>
  <c r="CY157" i="7"/>
  <c r="DK157" i="7"/>
  <c r="BB158" i="7"/>
  <c r="BP158" i="7"/>
  <c r="CB158" i="7"/>
  <c r="CH158" i="7"/>
  <c r="CT158" i="7"/>
  <c r="CZ158" i="7"/>
  <c r="BE159" i="7"/>
  <c r="BQ159" i="7"/>
  <c r="CI159" i="7"/>
  <c r="CO159" i="7"/>
  <c r="DA159" i="7"/>
  <c r="BF160" i="7"/>
  <c r="BR160" i="7"/>
  <c r="CD160" i="7"/>
  <c r="CP160" i="7"/>
  <c r="CV160" i="7"/>
  <c r="DH160" i="7"/>
  <c r="BM161" i="7"/>
  <c r="BY161" i="7"/>
  <c r="CQ161" i="7"/>
  <c r="DI161" i="7"/>
  <c r="BN162" i="7"/>
  <c r="BT162" i="7"/>
  <c r="CF162" i="7"/>
  <c r="CR162" i="7"/>
  <c r="CX162" i="7"/>
  <c r="DJ162" i="7"/>
  <c r="BI163" i="7"/>
  <c r="BU163" i="7"/>
  <c r="CG163" i="7"/>
  <c r="CS163" i="7"/>
  <c r="DE163" i="7"/>
  <c r="DW163" i="7"/>
  <c r="BJ164" i="7"/>
  <c r="BV164" i="7"/>
  <c r="CH164" i="7"/>
  <c r="CT164" i="7"/>
  <c r="DF164" i="7"/>
  <c r="BT156" i="7"/>
  <c r="DB156" i="7"/>
  <c r="BB157" i="7"/>
  <c r="BP157" i="7"/>
  <c r="BR159" i="7"/>
  <c r="CD159" i="7"/>
  <c r="CJ159" i="7"/>
  <c r="CV159" i="7"/>
  <c r="DH159" i="7"/>
  <c r="BG160" i="7"/>
  <c r="BS160" i="7"/>
  <c r="BY160" i="7"/>
  <c r="CK160" i="7"/>
  <c r="CW160" i="7"/>
  <c r="DI160" i="7"/>
  <c r="BN161" i="7"/>
  <c r="BT161" i="7"/>
  <c r="BZ161" i="7"/>
  <c r="CL161" i="7"/>
  <c r="CX161" i="7"/>
  <c r="DJ161" i="7"/>
  <c r="BI162" i="7"/>
  <c r="BO162" i="7"/>
  <c r="CA162" i="7"/>
  <c r="CM162" i="7"/>
  <c r="CY162" i="7"/>
  <c r="DK162" i="7"/>
  <c r="DH116" i="7"/>
  <c r="BM118" i="7"/>
  <c r="CC119" i="7"/>
  <c r="BM121" i="7"/>
  <c r="CW121" i="7"/>
  <c r="DL156" i="7"/>
  <c r="CJ148" i="7"/>
  <c r="BH149" i="7"/>
  <c r="BQ149" i="7"/>
  <c r="BZ149" i="7"/>
  <c r="CI149" i="7"/>
  <c r="CR149" i="7"/>
  <c r="DA149" i="7"/>
  <c r="DH149" i="7"/>
  <c r="BE150" i="7"/>
  <c r="BK150" i="7"/>
  <c r="BQ150" i="7"/>
  <c r="BW150" i="7"/>
  <c r="CC150" i="7"/>
  <c r="CI150" i="7"/>
  <c r="CO150" i="7"/>
  <c r="CU150" i="7"/>
  <c r="DA150" i="7"/>
  <c r="DG150" i="7"/>
  <c r="BF151" i="7"/>
  <c r="BL151" i="7"/>
  <c r="BR151" i="7"/>
  <c r="BX151" i="7"/>
  <c r="CD151" i="7"/>
  <c r="CJ151" i="7"/>
  <c r="CP151" i="7"/>
  <c r="CV151" i="7"/>
  <c r="DB151" i="7"/>
  <c r="DH151" i="7"/>
  <c r="BG152" i="7"/>
  <c r="BM152" i="7"/>
  <c r="BS152" i="7"/>
  <c r="BY152" i="7"/>
  <c r="CE152" i="7"/>
  <c r="CK152" i="7"/>
  <c r="CQ152" i="7"/>
  <c r="CW152" i="7"/>
  <c r="DC152" i="7"/>
  <c r="DI152" i="7"/>
  <c r="BH153" i="7"/>
  <c r="BN153" i="7"/>
  <c r="BT153" i="7"/>
  <c r="BZ153" i="7"/>
  <c r="CF153" i="7"/>
  <c r="CL153" i="7"/>
  <c r="CR153" i="7"/>
  <c r="CX153" i="7"/>
  <c r="DD153" i="7"/>
  <c r="DJ153" i="7"/>
  <c r="AN154" i="7"/>
  <c r="AP154" i="7" s="1"/>
  <c r="BI154" i="7"/>
  <c r="BO154" i="7"/>
  <c r="BU154" i="7"/>
  <c r="CA154" i="7"/>
  <c r="CG154" i="7"/>
  <c r="CM154" i="7"/>
  <c r="CS154" i="7"/>
  <c r="CY154" i="7"/>
  <c r="DE154" i="7"/>
  <c r="DK154" i="7"/>
  <c r="DW154" i="7"/>
  <c r="BB155" i="7"/>
  <c r="BJ155" i="7"/>
  <c r="BP155" i="7"/>
  <c r="BV155" i="7"/>
  <c r="CB155" i="7"/>
  <c r="CH155" i="7"/>
  <c r="BF148" i="7"/>
  <c r="CP148" i="7"/>
  <c r="BJ149" i="7"/>
  <c r="BS149" i="7"/>
  <c r="CB149" i="7"/>
  <c r="CK149" i="7"/>
  <c r="CT149" i="7"/>
  <c r="DB149" i="7"/>
  <c r="DI149" i="7"/>
  <c r="BF150" i="7"/>
  <c r="BL150" i="7"/>
  <c r="BR150" i="7"/>
  <c r="BX150" i="7"/>
  <c r="CD150" i="7"/>
  <c r="CJ150" i="7"/>
  <c r="CP150" i="7"/>
  <c r="CV150" i="7"/>
  <c r="DB150" i="7"/>
  <c r="DH150" i="7"/>
  <c r="BG151" i="7"/>
  <c r="BM151" i="7"/>
  <c r="BS151" i="7"/>
  <c r="BY151" i="7"/>
  <c r="CE151" i="7"/>
  <c r="CK151" i="7"/>
  <c r="CQ151" i="7"/>
  <c r="CW151" i="7"/>
  <c r="DC151" i="7"/>
  <c r="DI151" i="7"/>
  <c r="BH152" i="7"/>
  <c r="BN152" i="7"/>
  <c r="BT152" i="7"/>
  <c r="BZ152" i="7"/>
  <c r="CF152" i="7"/>
  <c r="CL152" i="7"/>
  <c r="CR152" i="7"/>
  <c r="CX152" i="7"/>
  <c r="DD152" i="7"/>
  <c r="DJ152" i="7"/>
  <c r="AN153" i="7"/>
  <c r="AP153" i="7" s="1"/>
  <c r="BI153" i="7"/>
  <c r="BO153" i="7"/>
  <c r="BU153" i="7"/>
  <c r="CA153" i="7"/>
  <c r="CG153" i="7"/>
  <c r="CM153" i="7"/>
  <c r="CS153" i="7"/>
  <c r="CY153" i="7"/>
  <c r="DE153" i="7"/>
  <c r="DK153" i="7"/>
  <c r="DW153" i="7"/>
  <c r="BB154" i="7"/>
  <c r="BJ154" i="7"/>
  <c r="BP154" i="7"/>
  <c r="BV154" i="7"/>
  <c r="CB154" i="7"/>
  <c r="CH154" i="7"/>
  <c r="CN154" i="7"/>
  <c r="CT154" i="7"/>
  <c r="CZ154" i="7"/>
  <c r="DF154" i="7"/>
  <c r="DL154" i="7"/>
  <c r="BK155" i="7"/>
  <c r="CC155" i="7"/>
  <c r="CU155" i="7"/>
  <c r="DG155" i="7"/>
  <c r="BL156" i="7"/>
  <c r="BX156" i="7"/>
  <c r="CP156" i="7"/>
  <c r="BQ156" i="7"/>
  <c r="DA156" i="7"/>
  <c r="BI157" i="7"/>
  <c r="BU157" i="7"/>
  <c r="CG157" i="7"/>
  <c r="CS157" i="7"/>
  <c r="DE157" i="7"/>
  <c r="DW157" i="7"/>
  <c r="BJ158" i="7"/>
  <c r="BV158" i="7"/>
  <c r="CN158" i="7"/>
  <c r="DF158" i="7"/>
  <c r="DL158" i="7"/>
  <c r="BK159" i="7"/>
  <c r="BW159" i="7"/>
  <c r="CC159" i="7"/>
  <c r="CU159" i="7"/>
  <c r="DG159" i="7"/>
  <c r="BL160" i="7"/>
  <c r="BX160" i="7"/>
  <c r="CJ160" i="7"/>
  <c r="DB160" i="7"/>
  <c r="BG161" i="7"/>
  <c r="BS161" i="7"/>
  <c r="CE161" i="7"/>
  <c r="CK161" i="7"/>
  <c r="CW161" i="7"/>
  <c r="DC161" i="7"/>
  <c r="BH162" i="7"/>
  <c r="BZ162" i="7"/>
  <c r="CL162" i="7"/>
  <c r="DD162" i="7"/>
  <c r="AN163" i="7"/>
  <c r="AP163" i="7" s="1"/>
  <c r="BO163" i="7"/>
  <c r="CA163" i="7"/>
  <c r="CM163" i="7"/>
  <c r="CY163" i="7"/>
  <c r="DK163" i="7"/>
  <c r="BB164" i="7"/>
  <c r="BP164" i="7"/>
  <c r="CB164" i="7"/>
  <c r="CN164" i="7"/>
  <c r="CZ164" i="7"/>
  <c r="DL164" i="7"/>
  <c r="CN155" i="7"/>
  <c r="CL156" i="7"/>
  <c r="BJ157" i="7"/>
  <c r="BV157" i="7"/>
  <c r="CB157" i="7"/>
  <c r="CH157" i="7"/>
  <c r="CN157" i="7"/>
  <c r="CT157" i="7"/>
  <c r="CZ157" i="7"/>
  <c r="DF157" i="7"/>
  <c r="DL157" i="7"/>
  <c r="BE158" i="7"/>
  <c r="BK158" i="7"/>
  <c r="BQ158" i="7"/>
  <c r="BW158" i="7"/>
  <c r="CC158" i="7"/>
  <c r="CI158" i="7"/>
  <c r="CO158" i="7"/>
  <c r="CU158" i="7"/>
  <c r="DA158" i="7"/>
  <c r="DG158" i="7"/>
  <c r="BF159" i="7"/>
  <c r="BL159" i="7"/>
  <c r="BX159" i="7"/>
  <c r="CP159" i="7"/>
  <c r="DB159" i="7"/>
  <c r="BM160" i="7"/>
  <c r="CE160" i="7"/>
  <c r="CQ160" i="7"/>
  <c r="DC160" i="7"/>
  <c r="BH161" i="7"/>
  <c r="CF161" i="7"/>
  <c r="CR161" i="7"/>
  <c r="DD161" i="7"/>
  <c r="AN162" i="7"/>
  <c r="AP162" i="7" s="1"/>
  <c r="BU162" i="7"/>
  <c r="CG162" i="7"/>
  <c r="CS162" i="7"/>
  <c r="DE162" i="7"/>
  <c r="BN117" i="7"/>
  <c r="BT118" i="7"/>
  <c r="CH118" i="7"/>
  <c r="BK119" i="7"/>
  <c r="DW162" i="7"/>
  <c r="BB163" i="7"/>
  <c r="BJ163" i="7"/>
  <c r="BP163" i="7"/>
  <c r="BV163" i="7"/>
  <c r="CB163" i="7"/>
  <c r="CH163" i="7"/>
  <c r="CN163" i="7"/>
  <c r="CT163" i="7"/>
  <c r="CZ163" i="7"/>
  <c r="DF163" i="7"/>
  <c r="DL163" i="7"/>
  <c r="CT155" i="7"/>
  <c r="BE156" i="7"/>
  <c r="BW156" i="7"/>
  <c r="CO156" i="7"/>
  <c r="DD156" i="7"/>
  <c r="BE157" i="7"/>
  <c r="BK157" i="7"/>
  <c r="BQ157" i="7"/>
  <c r="BW157" i="7"/>
  <c r="CC157" i="7"/>
  <c r="CI157" i="7"/>
  <c r="CO157" i="7"/>
  <c r="CU157" i="7"/>
  <c r="DA157" i="7"/>
  <c r="DG157" i="7"/>
  <c r="BF158" i="7"/>
  <c r="BL158" i="7"/>
  <c r="BR158" i="7"/>
  <c r="BX158" i="7"/>
  <c r="CD158" i="7"/>
  <c r="CJ158" i="7"/>
  <c r="CP158" i="7"/>
  <c r="CV158" i="7"/>
  <c r="DB158" i="7"/>
  <c r="DH158" i="7"/>
  <c r="BG159" i="7"/>
  <c r="BM159" i="7"/>
  <c r="BS159" i="7"/>
  <c r="BY159" i="7"/>
  <c r="CE159" i="7"/>
  <c r="CK159" i="7"/>
  <c r="CQ159" i="7"/>
  <c r="CW159" i="7"/>
  <c r="DC159" i="7"/>
  <c r="DI159" i="7"/>
  <c r="BH160" i="7"/>
  <c r="BN160" i="7"/>
  <c r="BT160" i="7"/>
  <c r="BZ160" i="7"/>
  <c r="CF160" i="7"/>
  <c r="CL160" i="7"/>
  <c r="CR160" i="7"/>
  <c r="CX160" i="7"/>
  <c r="DD160" i="7"/>
  <c r="DJ160" i="7"/>
  <c r="AN161" i="7"/>
  <c r="AP161" i="7" s="1"/>
  <c r="BI161" i="7"/>
  <c r="BO161" i="7"/>
  <c r="BU161" i="7"/>
  <c r="CA161" i="7"/>
  <c r="CG161" i="7"/>
  <c r="CM161" i="7"/>
  <c r="CS161" i="7"/>
  <c r="CY161" i="7"/>
  <c r="DE161" i="7"/>
  <c r="DK161" i="7"/>
  <c r="DW161" i="7"/>
  <c r="BB162" i="7"/>
  <c r="BJ162" i="7"/>
  <c r="BP162" i="7"/>
  <c r="BV162" i="7"/>
  <c r="CB162" i="7"/>
  <c r="CH162" i="7"/>
  <c r="CN162" i="7"/>
  <c r="CT162" i="7"/>
  <c r="CZ162" i="7"/>
  <c r="DF162" i="7"/>
  <c r="DL162" i="7"/>
  <c r="BE163" i="7"/>
  <c r="BK163" i="7"/>
  <c r="BQ163" i="7"/>
  <c r="BW163" i="7"/>
  <c r="CC163" i="7"/>
  <c r="CI163" i="7"/>
  <c r="CO163" i="7"/>
  <c r="CU163" i="7"/>
  <c r="DA163" i="7"/>
  <c r="DG163" i="7"/>
  <c r="BF164" i="7"/>
  <c r="BL164" i="7"/>
  <c r="BR164" i="7"/>
  <c r="BX164" i="7"/>
  <c r="CD164" i="7"/>
  <c r="CJ164" i="7"/>
  <c r="CP164" i="7"/>
  <c r="CV164" i="7"/>
  <c r="DB164" i="7"/>
  <c r="DH164" i="7"/>
  <c r="CZ155" i="7"/>
  <c r="BH156" i="7"/>
  <c r="BZ156" i="7"/>
  <c r="CR156" i="7"/>
  <c r="DG156" i="7"/>
  <c r="BF157" i="7"/>
  <c r="BL157" i="7"/>
  <c r="BR157" i="7"/>
  <c r="BX157" i="7"/>
  <c r="CD157" i="7"/>
  <c r="CJ157" i="7"/>
  <c r="CP157" i="7"/>
  <c r="CV157" i="7"/>
  <c r="DB157" i="7"/>
  <c r="DH157" i="7"/>
  <c r="BG158" i="7"/>
  <c r="BM158" i="7"/>
  <c r="BS158" i="7"/>
  <c r="BY158" i="7"/>
  <c r="CE158" i="7"/>
  <c r="CK158" i="7"/>
  <c r="CQ158" i="7"/>
  <c r="CW158" i="7"/>
  <c r="DC158" i="7"/>
  <c r="DI158" i="7"/>
  <c r="BH159" i="7"/>
  <c r="BN159" i="7"/>
  <c r="BT159" i="7"/>
  <c r="BZ159" i="7"/>
  <c r="CF159" i="7"/>
  <c r="CL159" i="7"/>
  <c r="CR159" i="7"/>
  <c r="CX159" i="7"/>
  <c r="DD159" i="7"/>
  <c r="DJ159" i="7"/>
  <c r="AN160" i="7"/>
  <c r="AP160" i="7" s="1"/>
  <c r="BI160" i="7"/>
  <c r="BO160" i="7"/>
  <c r="BU160" i="7"/>
  <c r="CA160" i="7"/>
  <c r="CG160" i="7"/>
  <c r="CM160" i="7"/>
  <c r="CS160" i="7"/>
  <c r="CY160" i="7"/>
  <c r="DE160" i="7"/>
  <c r="DK160" i="7"/>
  <c r="DW160" i="7"/>
  <c r="BB161" i="7"/>
  <c r="BJ161" i="7"/>
  <c r="BP161" i="7"/>
  <c r="BV161" i="7"/>
  <c r="CB161" i="7"/>
  <c r="CH161" i="7"/>
  <c r="CN161" i="7"/>
  <c r="CT161" i="7"/>
  <c r="CZ161" i="7"/>
  <c r="DF161" i="7"/>
  <c r="DL161" i="7"/>
  <c r="BE162" i="7"/>
  <c r="BK162" i="7"/>
  <c r="BQ162" i="7"/>
  <c r="BW162" i="7"/>
  <c r="CC162" i="7"/>
  <c r="CI162" i="7"/>
  <c r="CO162" i="7"/>
  <c r="CU162" i="7"/>
  <c r="DA162" i="7"/>
  <c r="DG162" i="7"/>
  <c r="BF163" i="7"/>
  <c r="BL163" i="7"/>
  <c r="BR163" i="7"/>
  <c r="BX163" i="7"/>
  <c r="CD163" i="7"/>
  <c r="CJ163" i="7"/>
  <c r="CP163" i="7"/>
  <c r="CV163" i="7"/>
  <c r="DB163" i="7"/>
  <c r="DH163" i="7"/>
  <c r="BG164" i="7"/>
  <c r="BM164" i="7"/>
  <c r="BS164" i="7"/>
  <c r="BY164" i="7"/>
  <c r="CE164" i="7"/>
  <c r="CK164" i="7"/>
  <c r="CQ164" i="7"/>
  <c r="CW164" i="7"/>
  <c r="DF155" i="7"/>
  <c r="BK156" i="7"/>
  <c r="CC156" i="7"/>
  <c r="CU156" i="7"/>
  <c r="DH156" i="7"/>
  <c r="BG157" i="7"/>
  <c r="BM157" i="7"/>
  <c r="BS157" i="7"/>
  <c r="BY157" i="7"/>
  <c r="CE157" i="7"/>
  <c r="CK157" i="7"/>
  <c r="CQ157" i="7"/>
  <c r="CW157" i="7"/>
  <c r="DC157" i="7"/>
  <c r="DI157" i="7"/>
  <c r="BH158" i="7"/>
  <c r="BN158" i="7"/>
  <c r="BT158" i="7"/>
  <c r="BZ158" i="7"/>
  <c r="CF158" i="7"/>
  <c r="CL158" i="7"/>
  <c r="CR158" i="7"/>
  <c r="CX158" i="7"/>
  <c r="DD158" i="7"/>
  <c r="DJ158" i="7"/>
  <c r="AN159" i="7"/>
  <c r="AP159" i="7" s="1"/>
  <c r="BI159" i="7"/>
  <c r="BO159" i="7"/>
  <c r="BU159" i="7"/>
  <c r="CA159" i="7"/>
  <c r="CG159" i="7"/>
  <c r="CM159" i="7"/>
  <c r="CS159" i="7"/>
  <c r="CY159" i="7"/>
  <c r="DE159" i="7"/>
  <c r="DK159" i="7"/>
  <c r="DW159" i="7"/>
  <c r="BB160" i="7"/>
  <c r="BJ160" i="7"/>
  <c r="BP160" i="7"/>
  <c r="BV160" i="7"/>
  <c r="CB160" i="7"/>
  <c r="CH160" i="7"/>
  <c r="CN160" i="7"/>
  <c r="CT160" i="7"/>
  <c r="CZ160" i="7"/>
  <c r="DF160" i="7"/>
  <c r="DL160" i="7"/>
  <c r="BE161" i="7"/>
  <c r="BK161" i="7"/>
  <c r="BQ161" i="7"/>
  <c r="BW161" i="7"/>
  <c r="CC161" i="7"/>
  <c r="CI161" i="7"/>
  <c r="CO161" i="7"/>
  <c r="CU161" i="7"/>
  <c r="DA161" i="7"/>
  <c r="DG161" i="7"/>
  <c r="BF162" i="7"/>
  <c r="BL162" i="7"/>
  <c r="BR162" i="7"/>
  <c r="BX162" i="7"/>
  <c r="CD162" i="7"/>
  <c r="CJ162" i="7"/>
  <c r="CP162" i="7"/>
  <c r="CV162" i="7"/>
  <c r="DB162" i="7"/>
  <c r="DH162" i="7"/>
  <c r="DL155" i="7"/>
  <c r="BN156" i="7"/>
  <c r="CF156" i="7"/>
  <c r="CX156" i="7"/>
  <c r="DJ156" i="7"/>
  <c r="BH157" i="7"/>
  <c r="BN157" i="7"/>
  <c r="BT157" i="7"/>
  <c r="BZ157" i="7"/>
  <c r="CF157" i="7"/>
  <c r="CL157" i="7"/>
  <c r="CR157" i="7"/>
  <c r="CX157" i="7"/>
  <c r="DD157" i="7"/>
  <c r="DJ157" i="7"/>
  <c r="AN158" i="7"/>
  <c r="AP158" i="7" s="1"/>
  <c r="BI158" i="7"/>
  <c r="BO158" i="7"/>
  <c r="BU158" i="7"/>
  <c r="CA158" i="7"/>
  <c r="CG158" i="7"/>
  <c r="CM158" i="7"/>
  <c r="CS158" i="7"/>
  <c r="CY158" i="7"/>
  <c r="DE158" i="7"/>
  <c r="DK158" i="7"/>
  <c r="DW158" i="7"/>
  <c r="BB159" i="7"/>
  <c r="BJ159" i="7"/>
  <c r="BP159" i="7"/>
  <c r="BV159" i="7"/>
  <c r="CB159" i="7"/>
  <c r="CH159" i="7"/>
  <c r="CN159" i="7"/>
  <c r="CT159" i="7"/>
  <c r="CZ159" i="7"/>
  <c r="DF159" i="7"/>
  <c r="DL159" i="7"/>
  <c r="BE160" i="7"/>
  <c r="BK160" i="7"/>
  <c r="BQ160" i="7"/>
  <c r="BW160" i="7"/>
  <c r="CC160" i="7"/>
  <c r="CI160" i="7"/>
  <c r="CO160" i="7"/>
  <c r="CU160" i="7"/>
  <c r="DA160" i="7"/>
  <c r="DG160" i="7"/>
  <c r="BF161" i="7"/>
  <c r="BL161" i="7"/>
  <c r="BZ116" i="7"/>
  <c r="BV117" i="7"/>
  <c r="BR161" i="7"/>
  <c r="BX161" i="7"/>
  <c r="CD161" i="7"/>
  <c r="CJ161" i="7"/>
  <c r="CP161" i="7"/>
  <c r="CV161" i="7"/>
  <c r="DB161" i="7"/>
  <c r="DH161" i="7"/>
  <c r="BG162" i="7"/>
  <c r="BM162" i="7"/>
  <c r="BS162" i="7"/>
  <c r="BY162" i="7"/>
  <c r="CE162" i="7"/>
  <c r="CK162" i="7"/>
  <c r="CQ162" i="7"/>
  <c r="CW162" i="7"/>
  <c r="DC162" i="7"/>
  <c r="DI162" i="7"/>
  <c r="BH163" i="7"/>
  <c r="BN163" i="7"/>
  <c r="BT163" i="7"/>
  <c r="BZ163" i="7"/>
  <c r="CF163" i="7"/>
  <c r="CL163" i="7"/>
  <c r="CR163" i="7"/>
  <c r="CX163" i="7"/>
  <c r="DD163" i="7"/>
  <c r="DJ163" i="7"/>
  <c r="AN164" i="7"/>
  <c r="AP164" i="7" s="1"/>
  <c r="BI164" i="7"/>
  <c r="BO164" i="7"/>
  <c r="BU164" i="7"/>
  <c r="CA164" i="7"/>
  <c r="CG164" i="7"/>
  <c r="BG163" i="7"/>
  <c r="CQ163" i="7"/>
  <c r="BQ164" i="7"/>
  <c r="CI164" i="7"/>
  <c r="CU164" i="7"/>
  <c r="DE164" i="7"/>
  <c r="BB165" i="7"/>
  <c r="BJ165" i="7"/>
  <c r="BP165" i="7"/>
  <c r="BV165" i="7"/>
  <c r="CB165" i="7"/>
  <c r="CH165" i="7"/>
  <c r="CN165" i="7"/>
  <c r="CT165" i="7"/>
  <c r="CZ165" i="7"/>
  <c r="DF165" i="7"/>
  <c r="DL165" i="7"/>
  <c r="BE166" i="7"/>
  <c r="BK166" i="7"/>
  <c r="BQ166" i="7"/>
  <c r="BW166" i="7"/>
  <c r="CC166" i="7"/>
  <c r="CI166" i="7"/>
  <c r="CO166" i="7"/>
  <c r="CU166" i="7"/>
  <c r="DA166" i="7"/>
  <c r="DG166" i="7"/>
  <c r="BF167" i="7"/>
  <c r="BL167" i="7"/>
  <c r="BR167" i="7"/>
  <c r="BX167" i="7"/>
  <c r="CD167" i="7"/>
  <c r="CJ167" i="7"/>
  <c r="CP167" i="7"/>
  <c r="CV167" i="7"/>
  <c r="DB167" i="7"/>
  <c r="DH167" i="7"/>
  <c r="BG168" i="7"/>
  <c r="BM168" i="7"/>
  <c r="BS168" i="7"/>
  <c r="BY168" i="7"/>
  <c r="CE168" i="7"/>
  <c r="CK168" i="7"/>
  <c r="CQ168" i="7"/>
  <c r="CW168" i="7"/>
  <c r="DC168" i="7"/>
  <c r="DI168" i="7"/>
  <c r="BH169" i="7"/>
  <c r="BN169" i="7"/>
  <c r="BT169" i="7"/>
  <c r="BZ169" i="7"/>
  <c r="CF169" i="7"/>
  <c r="CL169" i="7"/>
  <c r="CR169" i="7"/>
  <c r="CX169" i="7"/>
  <c r="DD169" i="7"/>
  <c r="DJ169" i="7"/>
  <c r="AN170" i="7"/>
  <c r="AP170" i="7" s="1"/>
  <c r="BI170" i="7"/>
  <c r="BO170" i="7"/>
  <c r="BU170" i="7"/>
  <c r="CA170" i="7"/>
  <c r="CG170" i="7"/>
  <c r="CM170" i="7"/>
  <c r="CS170" i="7"/>
  <c r="CY170" i="7"/>
  <c r="DE170" i="7"/>
  <c r="DK170" i="7"/>
  <c r="DW170" i="7"/>
  <c r="BB171" i="7"/>
  <c r="BJ171" i="7"/>
  <c r="BP171" i="7"/>
  <c r="BV171" i="7"/>
  <c r="CB171" i="7"/>
  <c r="CH171" i="7"/>
  <c r="CN171" i="7"/>
  <c r="CT171" i="7"/>
  <c r="CZ171" i="7"/>
  <c r="DF171" i="7"/>
  <c r="DL171" i="7"/>
  <c r="BF172" i="7"/>
  <c r="BL172" i="7"/>
  <c r="BR172" i="7"/>
  <c r="BX172" i="7"/>
  <c r="CD172" i="7"/>
  <c r="CJ172" i="7"/>
  <c r="CP172" i="7"/>
  <c r="CV172" i="7"/>
  <c r="DB172" i="7"/>
  <c r="DH172" i="7"/>
  <c r="BM163" i="7"/>
  <c r="CW163" i="7"/>
  <c r="BT164" i="7"/>
  <c r="CL164" i="7"/>
  <c r="CX164" i="7"/>
  <c r="DG164" i="7"/>
  <c r="BE165" i="7"/>
  <c r="BK165" i="7"/>
  <c r="BQ165" i="7"/>
  <c r="BW165" i="7"/>
  <c r="CC165" i="7"/>
  <c r="CI165" i="7"/>
  <c r="CO165" i="7"/>
  <c r="CU165" i="7"/>
  <c r="DA165" i="7"/>
  <c r="DG165" i="7"/>
  <c r="BF166" i="7"/>
  <c r="BL166" i="7"/>
  <c r="BR166" i="7"/>
  <c r="BX166" i="7"/>
  <c r="CD166" i="7"/>
  <c r="CJ166" i="7"/>
  <c r="CP166" i="7"/>
  <c r="CV166" i="7"/>
  <c r="DB166" i="7"/>
  <c r="DH166" i="7"/>
  <c r="BG167" i="7"/>
  <c r="BM167" i="7"/>
  <c r="BS167" i="7"/>
  <c r="BY167" i="7"/>
  <c r="CE167" i="7"/>
  <c r="CK167" i="7"/>
  <c r="CQ167" i="7"/>
  <c r="CW167" i="7"/>
  <c r="DC167" i="7"/>
  <c r="DI167" i="7"/>
  <c r="BH168" i="7"/>
  <c r="BN168" i="7"/>
  <c r="BT168" i="7"/>
  <c r="BZ168" i="7"/>
  <c r="CF168" i="7"/>
  <c r="CL168" i="7"/>
  <c r="CR168" i="7"/>
  <c r="CX168" i="7"/>
  <c r="DD168" i="7"/>
  <c r="DJ168" i="7"/>
  <c r="AN169" i="7"/>
  <c r="AP169" i="7" s="1"/>
  <c r="BI169" i="7"/>
  <c r="BO169" i="7"/>
  <c r="BU169" i="7"/>
  <c r="CA169" i="7"/>
  <c r="CG169" i="7"/>
  <c r="CM169" i="7"/>
  <c r="CS169" i="7"/>
  <c r="CY169" i="7"/>
  <c r="DE169" i="7"/>
  <c r="DK169" i="7"/>
  <c r="DW169" i="7"/>
  <c r="BB170" i="7"/>
  <c r="BJ170" i="7"/>
  <c r="BP170" i="7"/>
  <c r="BV170" i="7"/>
  <c r="CB170" i="7"/>
  <c r="CH170" i="7"/>
  <c r="CN170" i="7"/>
  <c r="CT170" i="7"/>
  <c r="CZ170" i="7"/>
  <c r="DF170" i="7"/>
  <c r="DL170" i="7"/>
  <c r="BE171" i="7"/>
  <c r="BK171" i="7"/>
  <c r="BQ171" i="7"/>
  <c r="BW171" i="7"/>
  <c r="CC171" i="7"/>
  <c r="CI171" i="7"/>
  <c r="CO171" i="7"/>
  <c r="CU171" i="7"/>
  <c r="DA171" i="7"/>
  <c r="DG171" i="7"/>
  <c r="BG172" i="7"/>
  <c r="BM172" i="7"/>
  <c r="BS163" i="7"/>
  <c r="DC163" i="7"/>
  <c r="BE164" i="7"/>
  <c r="BW164" i="7"/>
  <c r="CM164" i="7"/>
  <c r="CY164" i="7"/>
  <c r="DI164" i="7"/>
  <c r="DW164" i="7"/>
  <c r="BF165" i="7"/>
  <c r="BL165" i="7"/>
  <c r="BR165" i="7"/>
  <c r="BX165" i="7"/>
  <c r="CD165" i="7"/>
  <c r="CJ165" i="7"/>
  <c r="CP165" i="7"/>
  <c r="CV165" i="7"/>
  <c r="DB165" i="7"/>
  <c r="DH165" i="7"/>
  <c r="BG166" i="7"/>
  <c r="BM166" i="7"/>
  <c r="BS166" i="7"/>
  <c r="BY166" i="7"/>
  <c r="CE166" i="7"/>
  <c r="CK166" i="7"/>
  <c r="CQ166" i="7"/>
  <c r="CW166" i="7"/>
  <c r="DC166" i="7"/>
  <c r="DI166" i="7"/>
  <c r="BH167" i="7"/>
  <c r="BN167" i="7"/>
  <c r="BT167" i="7"/>
  <c r="BZ167" i="7"/>
  <c r="CF167" i="7"/>
  <c r="CL167" i="7"/>
  <c r="CR167" i="7"/>
  <c r="CX167" i="7"/>
  <c r="DD167" i="7"/>
  <c r="DJ167" i="7"/>
  <c r="AN168" i="7"/>
  <c r="AP168" i="7" s="1"/>
  <c r="BI168" i="7"/>
  <c r="BO168" i="7"/>
  <c r="BU168" i="7"/>
  <c r="CA168" i="7"/>
  <c r="CG168" i="7"/>
  <c r="CM168" i="7"/>
  <c r="CS168" i="7"/>
  <c r="CY168" i="7"/>
  <c r="DE168" i="7"/>
  <c r="DK168" i="7"/>
  <c r="DW168" i="7"/>
  <c r="BB169" i="7"/>
  <c r="BJ169" i="7"/>
  <c r="BP169" i="7"/>
  <c r="BV169" i="7"/>
  <c r="CB169" i="7"/>
  <c r="CH169" i="7"/>
  <c r="CN169" i="7"/>
  <c r="CT169" i="7"/>
  <c r="CZ169" i="7"/>
  <c r="DF169" i="7"/>
  <c r="DL169" i="7"/>
  <c r="BE170" i="7"/>
  <c r="BK170" i="7"/>
  <c r="BQ170" i="7"/>
  <c r="BW170" i="7"/>
  <c r="CC170" i="7"/>
  <c r="CI170" i="7"/>
  <c r="CO170" i="7"/>
  <c r="CU170" i="7"/>
  <c r="DA170" i="7"/>
  <c r="DG170" i="7"/>
  <c r="BF171" i="7"/>
  <c r="BL171" i="7"/>
  <c r="BR171" i="7"/>
  <c r="BX171" i="7"/>
  <c r="CD171" i="7"/>
  <c r="CJ171" i="7"/>
  <c r="CP171" i="7"/>
  <c r="CV171" i="7"/>
  <c r="DB171" i="7"/>
  <c r="DH171" i="7"/>
  <c r="BH172" i="7"/>
  <c r="BN172" i="7"/>
  <c r="BT172" i="7"/>
  <c r="BZ172" i="7"/>
  <c r="CF172" i="7"/>
  <c r="CL172" i="7"/>
  <c r="CR172" i="7"/>
  <c r="CX172" i="7"/>
  <c r="DD172" i="7"/>
  <c r="DJ172" i="7"/>
  <c r="DT172" i="7"/>
  <c r="BY163" i="7"/>
  <c r="DI163" i="7"/>
  <c r="BH164" i="7"/>
  <c r="BZ164" i="7"/>
  <c r="CO164" i="7"/>
  <c r="DA164" i="7"/>
  <c r="DJ164" i="7"/>
  <c r="CT980" i="7"/>
  <c r="CO981" i="7"/>
  <c r="DC981" i="7"/>
  <c r="CR983" i="7"/>
  <c r="CO984" i="7"/>
  <c r="DG984" i="7"/>
  <c r="CX985" i="7"/>
  <c r="CU986" i="7"/>
  <c r="BJ119" i="7"/>
  <c r="CZ119" i="7"/>
  <c r="BW120" i="7"/>
  <c r="CF117" i="7"/>
  <c r="DK118" i="7"/>
  <c r="DG119" i="7"/>
  <c r="CL120" i="7"/>
  <c r="BG165" i="7"/>
  <c r="BM165" i="7"/>
  <c r="BS165" i="7"/>
  <c r="BY165" i="7"/>
  <c r="CE165" i="7"/>
  <c r="CK165" i="7"/>
  <c r="CQ165" i="7"/>
  <c r="CW165" i="7"/>
  <c r="DC165" i="7"/>
  <c r="DI165" i="7"/>
  <c r="BH166" i="7"/>
  <c r="BN166" i="7"/>
  <c r="BT166" i="7"/>
  <c r="BZ166" i="7"/>
  <c r="CF166" i="7"/>
  <c r="CL166" i="7"/>
  <c r="CR166" i="7"/>
  <c r="CX166" i="7"/>
  <c r="DD166" i="7"/>
  <c r="DJ166" i="7"/>
  <c r="AN167" i="7"/>
  <c r="AP167" i="7" s="1"/>
  <c r="BI167" i="7"/>
  <c r="BO167" i="7"/>
  <c r="BU167" i="7"/>
  <c r="CA167" i="7"/>
  <c r="CG167" i="7"/>
  <c r="CM167" i="7"/>
  <c r="CS167" i="7"/>
  <c r="CY167" i="7"/>
  <c r="DE167" i="7"/>
  <c r="DK167" i="7"/>
  <c r="DW167" i="7"/>
  <c r="BB168" i="7"/>
  <c r="BJ168" i="7"/>
  <c r="BP168" i="7"/>
  <c r="BV168" i="7"/>
  <c r="CB168" i="7"/>
  <c r="CH168" i="7"/>
  <c r="CN168" i="7"/>
  <c r="CT168" i="7"/>
  <c r="CZ168" i="7"/>
  <c r="DF168" i="7"/>
  <c r="DL168" i="7"/>
  <c r="BE169" i="7"/>
  <c r="BK169" i="7"/>
  <c r="BQ169" i="7"/>
  <c r="BW169" i="7"/>
  <c r="CC169" i="7"/>
  <c r="CI169" i="7"/>
  <c r="CO169" i="7"/>
  <c r="CU169" i="7"/>
  <c r="DA169" i="7"/>
  <c r="DG169" i="7"/>
  <c r="BF170" i="7"/>
  <c r="BL170" i="7"/>
  <c r="BR170" i="7"/>
  <c r="BX170" i="7"/>
  <c r="CD170" i="7"/>
  <c r="CJ170" i="7"/>
  <c r="CP170" i="7"/>
  <c r="CV170" i="7"/>
  <c r="DB170" i="7"/>
  <c r="DH170" i="7"/>
  <c r="BG171" i="7"/>
  <c r="BM171" i="7"/>
  <c r="BS171" i="7"/>
  <c r="BY171" i="7"/>
  <c r="CE171" i="7"/>
  <c r="CK171" i="7"/>
  <c r="CQ171" i="7"/>
  <c r="CW171" i="7"/>
  <c r="DC171" i="7"/>
  <c r="DI171" i="7"/>
  <c r="AN172" i="7"/>
  <c r="BI172" i="7"/>
  <c r="BO172" i="7"/>
  <c r="BU172" i="7"/>
  <c r="CA172" i="7"/>
  <c r="CG172" i="7"/>
  <c r="CM172" i="7"/>
  <c r="CS172" i="7"/>
  <c r="CY172" i="7"/>
  <c r="DE172" i="7"/>
  <c r="DK172" i="7"/>
  <c r="CE163" i="7"/>
  <c r="BK164" i="7"/>
  <c r="CC164" i="7"/>
  <c r="CR164" i="7"/>
  <c r="DC164" i="7"/>
  <c r="DK164" i="7"/>
  <c r="BH165" i="7"/>
  <c r="BN165" i="7"/>
  <c r="BT165" i="7"/>
  <c r="BZ165" i="7"/>
  <c r="CF165" i="7"/>
  <c r="CL165" i="7"/>
  <c r="CR165" i="7"/>
  <c r="CX165" i="7"/>
  <c r="DD165" i="7"/>
  <c r="DJ165" i="7"/>
  <c r="AN166" i="7"/>
  <c r="AP166" i="7" s="1"/>
  <c r="BI166" i="7"/>
  <c r="BO166" i="7"/>
  <c r="BU166" i="7"/>
  <c r="CA166" i="7"/>
  <c r="CG166" i="7"/>
  <c r="CM166" i="7"/>
  <c r="CS166" i="7"/>
  <c r="CY166" i="7"/>
  <c r="DE166" i="7"/>
  <c r="DK166" i="7"/>
  <c r="DW166" i="7"/>
  <c r="BB167" i="7"/>
  <c r="BJ167" i="7"/>
  <c r="BP167" i="7"/>
  <c r="BV167" i="7"/>
  <c r="CB167" i="7"/>
  <c r="CH167" i="7"/>
  <c r="CN167" i="7"/>
  <c r="CT167" i="7"/>
  <c r="CZ167" i="7"/>
  <c r="DF167" i="7"/>
  <c r="DL167" i="7"/>
  <c r="BE168" i="7"/>
  <c r="BK168" i="7"/>
  <c r="BQ168" i="7"/>
  <c r="BW168" i="7"/>
  <c r="CC168" i="7"/>
  <c r="CI168" i="7"/>
  <c r="CO168" i="7"/>
  <c r="CU168" i="7"/>
  <c r="DA168" i="7"/>
  <c r="DG168" i="7"/>
  <c r="BF169" i="7"/>
  <c r="BL169" i="7"/>
  <c r="BR169" i="7"/>
  <c r="BX169" i="7"/>
  <c r="CD169" i="7"/>
  <c r="CJ169" i="7"/>
  <c r="CP169" i="7"/>
  <c r="CV169" i="7"/>
  <c r="DB169" i="7"/>
  <c r="DH169" i="7"/>
  <c r="BG170" i="7"/>
  <c r="BM170" i="7"/>
  <c r="BS170" i="7"/>
  <c r="BY170" i="7"/>
  <c r="CE170" i="7"/>
  <c r="CK170" i="7"/>
  <c r="CQ170" i="7"/>
  <c r="CW170" i="7"/>
  <c r="DC170" i="7"/>
  <c r="DI170" i="7"/>
  <c r="BH171" i="7"/>
  <c r="BN171" i="7"/>
  <c r="BT171" i="7"/>
  <c r="BZ171" i="7"/>
  <c r="CF171" i="7"/>
  <c r="CL171" i="7"/>
  <c r="CR171" i="7"/>
  <c r="CX171" i="7"/>
  <c r="DD171" i="7"/>
  <c r="DJ171" i="7"/>
  <c r="CK163" i="7"/>
  <c r="BN164" i="7"/>
  <c r="CF164" i="7"/>
  <c r="CS164" i="7"/>
  <c r="DD164" i="7"/>
  <c r="AN165" i="7"/>
  <c r="AP165" i="7" s="1"/>
  <c r="BI165" i="7"/>
  <c r="BO165" i="7"/>
  <c r="BU165" i="7"/>
  <c r="CA165" i="7"/>
  <c r="CG165" i="7"/>
  <c r="CM165" i="7"/>
  <c r="CS165" i="7"/>
  <c r="CY165" i="7"/>
  <c r="DE165" i="7"/>
  <c r="DK165" i="7"/>
  <c r="DW165" i="7"/>
  <c r="BB166" i="7"/>
  <c r="BJ166" i="7"/>
  <c r="BP166" i="7"/>
  <c r="BV166" i="7"/>
  <c r="CB166" i="7"/>
  <c r="CH166" i="7"/>
  <c r="CN166" i="7"/>
  <c r="CT166" i="7"/>
  <c r="CZ166" i="7"/>
  <c r="DF166" i="7"/>
  <c r="DL166" i="7"/>
  <c r="BE167" i="7"/>
  <c r="BK167" i="7"/>
  <c r="BQ167" i="7"/>
  <c r="BW167" i="7"/>
  <c r="CC167" i="7"/>
  <c r="CI167" i="7"/>
  <c r="CO167" i="7"/>
  <c r="CU167" i="7"/>
  <c r="DA167" i="7"/>
  <c r="DG167" i="7"/>
  <c r="BF168" i="7"/>
  <c r="BL168" i="7"/>
  <c r="BR168" i="7"/>
  <c r="BX168" i="7"/>
  <c r="CD168" i="7"/>
  <c r="CJ168" i="7"/>
  <c r="CP168" i="7"/>
  <c r="CV168" i="7"/>
  <c r="DB168" i="7"/>
  <c r="DH168" i="7"/>
  <c r="BG169" i="7"/>
  <c r="BM169" i="7"/>
  <c r="BS169" i="7"/>
  <c r="BY169" i="7"/>
  <c r="CE169" i="7"/>
  <c r="CK169" i="7"/>
  <c r="CQ169" i="7"/>
  <c r="CW169" i="7"/>
  <c r="DC169" i="7"/>
  <c r="DI169" i="7"/>
  <c r="BH170" i="7"/>
  <c r="BN170" i="7"/>
  <c r="BT170" i="7"/>
  <c r="BZ170" i="7"/>
  <c r="CF170" i="7"/>
  <c r="CL170" i="7"/>
  <c r="CR170" i="7"/>
  <c r="CX170" i="7"/>
  <c r="DD170" i="7"/>
  <c r="DJ170" i="7"/>
  <c r="AN171" i="7"/>
  <c r="AP171" i="7" s="1"/>
  <c r="BI171" i="7"/>
  <c r="BO171" i="7"/>
  <c r="BU171" i="7"/>
  <c r="CA171" i="7"/>
  <c r="CG171" i="7"/>
  <c r="CM171" i="7"/>
  <c r="CS171" i="7"/>
  <c r="CY171" i="7"/>
  <c r="DE171" i="7"/>
  <c r="DK171" i="7"/>
  <c r="DW171" i="7"/>
  <c r="BE172" i="7"/>
  <c r="BK172" i="7"/>
  <c r="BQ172" i="7"/>
  <c r="BW172" i="7"/>
  <c r="CC172" i="7"/>
  <c r="CI172" i="7"/>
  <c r="CO172" i="7"/>
  <c r="CU172" i="7"/>
  <c r="DA172" i="7"/>
  <c r="DG172" i="7"/>
  <c r="BB172" i="7"/>
  <c r="CB172" i="7"/>
  <c r="CT172" i="7"/>
  <c r="DL172" i="7"/>
  <c r="BJ172" i="7"/>
  <c r="CE172" i="7"/>
  <c r="CW172" i="7"/>
  <c r="BP172" i="7"/>
  <c r="CH172" i="7"/>
  <c r="CZ172" i="7"/>
  <c r="BS172" i="7"/>
  <c r="CK172" i="7"/>
  <c r="DC172" i="7"/>
  <c r="BV172" i="7"/>
  <c r="CN172" i="7"/>
  <c r="DF172" i="7"/>
  <c r="BY172" i="7"/>
  <c r="CQ172" i="7"/>
  <c r="DI172" i="7"/>
  <c r="CN957" i="7"/>
  <c r="CT957" i="7"/>
  <c r="CZ957" i="7"/>
  <c r="DF957" i="7"/>
  <c r="CP958" i="7"/>
  <c r="CV958" i="7"/>
  <c r="DB958" i="7"/>
  <c r="DH958" i="7"/>
  <c r="CS959" i="7"/>
  <c r="CY959" i="7"/>
  <c r="DE959" i="7"/>
  <c r="CP960" i="7"/>
  <c r="CV960" i="7"/>
  <c r="DB960" i="7"/>
  <c r="DH960" i="7"/>
  <c r="CS961" i="7"/>
  <c r="CY961" i="7"/>
  <c r="DE961" i="7"/>
  <c r="CP962" i="7"/>
  <c r="CV962" i="7"/>
  <c r="DB962" i="7"/>
  <c r="DH962" i="7"/>
  <c r="CS963" i="7"/>
  <c r="CY963" i="7"/>
  <c r="DE963" i="7"/>
  <c r="CP964" i="7"/>
  <c r="CV964" i="7"/>
  <c r="DB964" i="7"/>
  <c r="DH964" i="7"/>
  <c r="CS965" i="7"/>
  <c r="CY965" i="7"/>
  <c r="CQ963" i="7"/>
  <c r="DI963" i="7"/>
  <c r="CZ964" i="7"/>
  <c r="CQ965" i="7"/>
  <c r="DC965" i="7"/>
  <c r="CN966" i="7"/>
  <c r="CZ966" i="7"/>
  <c r="CQ967" i="7"/>
  <c r="DC967" i="7"/>
  <c r="CN968" i="7"/>
  <c r="DF968" i="7"/>
  <c r="CQ969" i="7"/>
  <c r="DC969" i="7"/>
  <c r="CN970" i="7"/>
  <c r="CZ970" i="7"/>
  <c r="CQ971" i="7"/>
  <c r="DC971" i="7"/>
  <c r="CN972" i="7"/>
  <c r="CZ972" i="7"/>
  <c r="CQ973" i="7"/>
  <c r="DC973" i="7"/>
  <c r="CN974" i="7"/>
  <c r="CZ974" i="7"/>
  <c r="CQ975" i="7"/>
  <c r="DI975" i="7"/>
  <c r="CT976" i="7"/>
  <c r="DF976" i="7"/>
  <c r="CW977" i="7"/>
  <c r="DC977" i="7"/>
  <c r="CN978" i="7"/>
  <c r="DF978" i="7"/>
  <c r="CW979" i="7"/>
  <c r="DC979" i="7"/>
  <c r="CP957" i="7"/>
  <c r="DD958" i="7"/>
  <c r="CX960" i="7"/>
  <c r="CR962" i="7"/>
  <c r="DG963" i="7"/>
  <c r="CX965" i="7"/>
  <c r="CY968" i="7"/>
  <c r="CY970" i="7"/>
  <c r="CX971" i="7"/>
  <c r="CU973" i="7"/>
  <c r="DD973" i="7"/>
  <c r="DE974" i="7"/>
  <c r="CX975" i="7"/>
  <c r="CP976" i="7"/>
  <c r="DH976" i="7"/>
  <c r="DA977" i="7"/>
  <c r="DB978" i="7"/>
  <c r="DH980" i="7"/>
  <c r="CR982" i="7"/>
  <c r="DF982" i="7"/>
  <c r="CX983" i="7"/>
  <c r="CU984" i="7"/>
  <c r="CR985" i="7"/>
  <c r="DD985" i="7"/>
  <c r="DA986" i="7"/>
  <c r="DF119" i="7"/>
  <c r="CX117" i="7"/>
  <c r="CW118" i="7"/>
  <c r="BQ119" i="7"/>
  <c r="DA119" i="7"/>
  <c r="DE965" i="7"/>
  <c r="CP966" i="7"/>
  <c r="CV966" i="7"/>
  <c r="DB966" i="7"/>
  <c r="DH966" i="7"/>
  <c r="CS967" i="7"/>
  <c r="CY967" i="7"/>
  <c r="DE967" i="7"/>
  <c r="CP968" i="7"/>
  <c r="CV968" i="7"/>
  <c r="DB968" i="7"/>
  <c r="DH968" i="7"/>
  <c r="CS969" i="7"/>
  <c r="CY969" i="7"/>
  <c r="DE969" i="7"/>
  <c r="CP970" i="7"/>
  <c r="CV970" i="7"/>
  <c r="DB970" i="7"/>
  <c r="DH970" i="7"/>
  <c r="CS971" i="7"/>
  <c r="CY971" i="7"/>
  <c r="DE971" i="7"/>
  <c r="CP972" i="7"/>
  <c r="CV972" i="7"/>
  <c r="DB972" i="7"/>
  <c r="DH972" i="7"/>
  <c r="CO957" i="7"/>
  <c r="CU957" i="7"/>
  <c r="DA957" i="7"/>
  <c r="DG957" i="7"/>
  <c r="DN957" i="7"/>
  <c r="B1182" i="7" s="1"/>
  <c r="CQ958" i="7"/>
  <c r="CW958" i="7"/>
  <c r="DC958" i="7"/>
  <c r="DI958" i="7"/>
  <c r="CN959" i="7"/>
  <c r="CT959" i="7"/>
  <c r="CZ959" i="7"/>
  <c r="DF959" i="7"/>
  <c r="CQ960" i="7"/>
  <c r="CW960" i="7"/>
  <c r="DC960" i="7"/>
  <c r="DI960" i="7"/>
  <c r="CN961" i="7"/>
  <c r="CT961" i="7"/>
  <c r="CZ961" i="7"/>
  <c r="DF961" i="7"/>
  <c r="CQ962" i="7"/>
  <c r="CW962" i="7"/>
  <c r="DC962" i="7"/>
  <c r="DI962" i="7"/>
  <c r="CN963" i="7"/>
  <c r="CT963" i="7"/>
  <c r="CZ963" i="7"/>
  <c r="DF963" i="7"/>
  <c r="CQ964" i="7"/>
  <c r="CW964" i="7"/>
  <c r="DC964" i="7"/>
  <c r="DI964" i="7"/>
  <c r="CN965" i="7"/>
  <c r="CT965" i="7"/>
  <c r="CZ965" i="7"/>
  <c r="DF965" i="7"/>
  <c r="CQ966" i="7"/>
  <c r="CW966" i="7"/>
  <c r="DC966" i="7"/>
  <c r="DI966" i="7"/>
  <c r="CN967" i="7"/>
  <c r="CT967" i="7"/>
  <c r="CZ967" i="7"/>
  <c r="DF967" i="7"/>
  <c r="CQ968" i="7"/>
  <c r="CW968" i="7"/>
  <c r="DC968" i="7"/>
  <c r="DI968" i="7"/>
  <c r="CN969" i="7"/>
  <c r="CT969" i="7"/>
  <c r="CZ969" i="7"/>
  <c r="DF969" i="7"/>
  <c r="CQ970" i="7"/>
  <c r="CW970" i="7"/>
  <c r="DC970" i="7"/>
  <c r="DI970" i="7"/>
  <c r="CN971" i="7"/>
  <c r="CT971" i="7"/>
  <c r="CZ971" i="7"/>
  <c r="DF971" i="7"/>
  <c r="CQ972" i="7"/>
  <c r="CW972" i="7"/>
  <c r="DC972" i="7"/>
  <c r="DI972" i="7"/>
  <c r="CN973" i="7"/>
  <c r="CT973" i="7"/>
  <c r="CZ973" i="7"/>
  <c r="DF973" i="7"/>
  <c r="CQ974" i="7"/>
  <c r="CW974" i="7"/>
  <c r="DC974" i="7"/>
  <c r="DI974" i="7"/>
  <c r="CN975" i="7"/>
  <c r="CT975" i="7"/>
  <c r="CZ975" i="7"/>
  <c r="DF975" i="7"/>
  <c r="CQ976" i="7"/>
  <c r="CW976" i="7"/>
  <c r="DC976" i="7"/>
  <c r="DI976" i="7"/>
  <c r="CN977" i="7"/>
  <c r="CT977" i="7"/>
  <c r="CZ977" i="7"/>
  <c r="DF977" i="7"/>
  <c r="CQ978" i="7"/>
  <c r="CW978" i="7"/>
  <c r="DC978" i="7"/>
  <c r="DI978" i="7"/>
  <c r="CN979" i="7"/>
  <c r="CT979" i="7"/>
  <c r="CZ979" i="7"/>
  <c r="DF979" i="7"/>
  <c r="CQ980" i="7"/>
  <c r="CW980" i="7"/>
  <c r="DC980" i="7"/>
  <c r="DI980" i="7"/>
  <c r="CN981" i="7"/>
  <c r="CT981" i="7"/>
  <c r="CZ981" i="7"/>
  <c r="DF981" i="7"/>
  <c r="CQ982" i="7"/>
  <c r="CW982" i="7"/>
  <c r="DC982" i="7"/>
  <c r="DI982" i="7"/>
  <c r="CQ957" i="7"/>
  <c r="CW957" i="7"/>
  <c r="DC957" i="7"/>
  <c r="DI957" i="7"/>
  <c r="CS958" i="7"/>
  <c r="CY958" i="7"/>
  <c r="DE958" i="7"/>
  <c r="CP959" i="7"/>
  <c r="CV959" i="7"/>
  <c r="DB959" i="7"/>
  <c r="DH959" i="7"/>
  <c r="CS960" i="7"/>
  <c r="CY960" i="7"/>
  <c r="DE960" i="7"/>
  <c r="CP961" i="7"/>
  <c r="CV961" i="7"/>
  <c r="DB961" i="7"/>
  <c r="DH961" i="7"/>
  <c r="CS962" i="7"/>
  <c r="CY962" i="7"/>
  <c r="DE962" i="7"/>
  <c r="CP963" i="7"/>
  <c r="CV963" i="7"/>
  <c r="DB963" i="7"/>
  <c r="DH963" i="7"/>
  <c r="CS964" i="7"/>
  <c r="CY964" i="7"/>
  <c r="DE964" i="7"/>
  <c r="CR957" i="7"/>
  <c r="CX957" i="7"/>
  <c r="DD957" i="7"/>
  <c r="CN958" i="7"/>
  <c r="CT958" i="7"/>
  <c r="CZ958" i="7"/>
  <c r="DF958" i="7"/>
  <c r="CQ959" i="7"/>
  <c r="CW959" i="7"/>
  <c r="DC959" i="7"/>
  <c r="DI959" i="7"/>
  <c r="CN960" i="7"/>
  <c r="CT960" i="7"/>
  <c r="CZ960" i="7"/>
  <c r="DF960" i="7"/>
  <c r="CQ961" i="7"/>
  <c r="CW961" i="7"/>
  <c r="DC961" i="7"/>
  <c r="DI961" i="7"/>
  <c r="CN962" i="7"/>
  <c r="CT962" i="7"/>
  <c r="CZ962" i="7"/>
  <c r="DF962" i="7"/>
  <c r="CW963" i="7"/>
  <c r="DC963" i="7"/>
  <c r="CN964" i="7"/>
  <c r="CT964" i="7"/>
  <c r="DF964" i="7"/>
  <c r="CW965" i="7"/>
  <c r="DI965" i="7"/>
  <c r="CT966" i="7"/>
  <c r="DF966" i="7"/>
  <c r="CW967" i="7"/>
  <c r="DI967" i="7"/>
  <c r="CT968" i="7"/>
  <c r="CZ968" i="7"/>
  <c r="CW969" i="7"/>
  <c r="DI969" i="7"/>
  <c r="CT970" i="7"/>
  <c r="DF970" i="7"/>
  <c r="CW971" i="7"/>
  <c r="DI971" i="7"/>
  <c r="CT972" i="7"/>
  <c r="DF972" i="7"/>
  <c r="CW973" i="7"/>
  <c r="DI973" i="7"/>
  <c r="CT974" i="7"/>
  <c r="DF974" i="7"/>
  <c r="CW975" i="7"/>
  <c r="DC975" i="7"/>
  <c r="CN976" i="7"/>
  <c r="CZ976" i="7"/>
  <c r="CQ977" i="7"/>
  <c r="DI977" i="7"/>
  <c r="CT978" i="7"/>
  <c r="CZ978" i="7"/>
  <c r="CQ979" i="7"/>
  <c r="DI979" i="7"/>
  <c r="DH957" i="7"/>
  <c r="DA959" i="7"/>
  <c r="CU961" i="7"/>
  <c r="CO963" i="7"/>
  <c r="DD964" i="7"/>
  <c r="CY966" i="7"/>
  <c r="CX967" i="7"/>
  <c r="CX969" i="7"/>
  <c r="CY972" i="7"/>
  <c r="CV974" i="7"/>
  <c r="CO975" i="7"/>
  <c r="DG975" i="7"/>
  <c r="CY976" i="7"/>
  <c r="CR977" i="7"/>
  <c r="CS978" i="7"/>
  <c r="CU979" i="7"/>
  <c r="DD979" i="7"/>
  <c r="DA980" i="7"/>
  <c r="CV981" i="7"/>
  <c r="CY982" i="7"/>
  <c r="DD983" i="7"/>
  <c r="DA984" i="7"/>
  <c r="CO986" i="7"/>
  <c r="CW117" i="7"/>
  <c r="BB118" i="7"/>
  <c r="BS118" i="7"/>
  <c r="CU118" i="7"/>
  <c r="CH119" i="7"/>
  <c r="BE120" i="7"/>
  <c r="CO120" i="7"/>
  <c r="CL116" i="7"/>
  <c r="CO118" i="7"/>
  <c r="CI119" i="7"/>
  <c r="CX120" i="7"/>
  <c r="DG986" i="7"/>
  <c r="CR987" i="7"/>
  <c r="CX987" i="7"/>
  <c r="DD987" i="7"/>
  <c r="CO988" i="7"/>
  <c r="CU988" i="7"/>
  <c r="DA988" i="7"/>
  <c r="DG988" i="7"/>
  <c r="CR989" i="7"/>
  <c r="CX989" i="7"/>
  <c r="DD989" i="7"/>
  <c r="CO990" i="7"/>
  <c r="CU990" i="7"/>
  <c r="DA990" i="7"/>
  <c r="DG990" i="7"/>
  <c r="CR991" i="7"/>
  <c r="CX991" i="7"/>
  <c r="DD991" i="7"/>
  <c r="CS957" i="7"/>
  <c r="CO958" i="7"/>
  <c r="DG958" i="7"/>
  <c r="DD959" i="7"/>
  <c r="DA960" i="7"/>
  <c r="CX961" i="7"/>
  <c r="CU962" i="7"/>
  <c r="CR963" i="7"/>
  <c r="CO964" i="7"/>
  <c r="DG964" i="7"/>
  <c r="CO965" i="7"/>
  <c r="DA965" i="7"/>
  <c r="CO966" i="7"/>
  <c r="DA966" i="7"/>
  <c r="CO967" i="7"/>
  <c r="DA967" i="7"/>
  <c r="CO968" i="7"/>
  <c r="DA968" i="7"/>
  <c r="CO969" i="7"/>
  <c r="DA969" i="7"/>
  <c r="CO970" i="7"/>
  <c r="DA970" i="7"/>
  <c r="CO971" i="7"/>
  <c r="DA971" i="7"/>
  <c r="CO972" i="7"/>
  <c r="DA972" i="7"/>
  <c r="CV973" i="7"/>
  <c r="DE973" i="7"/>
  <c r="CO974" i="7"/>
  <c r="CX974" i="7"/>
  <c r="DG974" i="7"/>
  <c r="CP975" i="7"/>
  <c r="CY975" i="7"/>
  <c r="DH975" i="7"/>
  <c r="CR976" i="7"/>
  <c r="DA976" i="7"/>
  <c r="CS977" i="7"/>
  <c r="DB977" i="7"/>
  <c r="CU978" i="7"/>
  <c r="DD978" i="7"/>
  <c r="CV979" i="7"/>
  <c r="DE979" i="7"/>
  <c r="CN980" i="7"/>
  <c r="CU980" i="7"/>
  <c r="DB980" i="7"/>
  <c r="CP981" i="7"/>
  <c r="CW981" i="7"/>
  <c r="DD981" i="7"/>
  <c r="CS982" i="7"/>
  <c r="CZ982" i="7"/>
  <c r="DG982" i="7"/>
  <c r="CS983" i="7"/>
  <c r="CY983" i="7"/>
  <c r="DE983" i="7"/>
  <c r="CP984" i="7"/>
  <c r="CV984" i="7"/>
  <c r="DB984" i="7"/>
  <c r="DH984" i="7"/>
  <c r="CS985" i="7"/>
  <c r="CY985" i="7"/>
  <c r="DE985" i="7"/>
  <c r="CP986" i="7"/>
  <c r="CV986" i="7"/>
  <c r="DB986" i="7"/>
  <c r="DH986" i="7"/>
  <c r="CS987" i="7"/>
  <c r="CY987" i="7"/>
  <c r="DE987" i="7"/>
  <c r="CP988" i="7"/>
  <c r="CV988" i="7"/>
  <c r="DB988" i="7"/>
  <c r="DH988" i="7"/>
  <c r="CS989" i="7"/>
  <c r="CY989" i="7"/>
  <c r="DE989" i="7"/>
  <c r="CP990" i="7"/>
  <c r="CV990" i="7"/>
  <c r="DB990" i="7"/>
  <c r="DH990" i="7"/>
  <c r="CS991" i="7"/>
  <c r="CY991" i="7"/>
  <c r="DE991" i="7"/>
  <c r="CP992" i="7"/>
  <c r="CV992" i="7"/>
  <c r="DB992" i="7"/>
  <c r="DH992" i="7"/>
  <c r="CS993" i="7"/>
  <c r="CY993" i="7"/>
  <c r="DE993" i="7"/>
  <c r="CP994" i="7"/>
  <c r="CV994" i="7"/>
  <c r="DB994" i="7"/>
  <c r="DH994" i="7"/>
  <c r="CS995" i="7"/>
  <c r="CY995" i="7"/>
  <c r="DE995" i="7"/>
  <c r="CP996" i="7"/>
  <c r="CV996" i="7"/>
  <c r="DB996" i="7"/>
  <c r="DH996" i="7"/>
  <c r="CS997" i="7"/>
  <c r="CY997" i="7"/>
  <c r="DE997" i="7"/>
  <c r="CP998" i="7"/>
  <c r="CV998" i="7"/>
  <c r="DB998" i="7"/>
  <c r="DH998" i="7"/>
  <c r="CV957" i="7"/>
  <c r="CR958" i="7"/>
  <c r="CO959" i="7"/>
  <c r="DG959" i="7"/>
  <c r="DD960" i="7"/>
  <c r="DA961" i="7"/>
  <c r="CX962" i="7"/>
  <c r="CU963" i="7"/>
  <c r="CR964" i="7"/>
  <c r="CP965" i="7"/>
  <c r="DB965" i="7"/>
  <c r="CR966" i="7"/>
  <c r="DD966" i="7"/>
  <c r="CP967" i="7"/>
  <c r="DB967" i="7"/>
  <c r="CR968" i="7"/>
  <c r="DD968" i="7"/>
  <c r="CP969" i="7"/>
  <c r="DB969" i="7"/>
  <c r="CR970" i="7"/>
  <c r="DD970" i="7"/>
  <c r="CP971" i="7"/>
  <c r="DB971" i="7"/>
  <c r="CR972" i="7"/>
  <c r="DD972" i="7"/>
  <c r="CO973" i="7"/>
  <c r="CX973" i="7"/>
  <c r="DG973" i="7"/>
  <c r="CP974" i="7"/>
  <c r="CY974" i="7"/>
  <c r="DH974" i="7"/>
  <c r="CR975" i="7"/>
  <c r="DA975" i="7"/>
  <c r="CS976" i="7"/>
  <c r="DB976" i="7"/>
  <c r="CU977" i="7"/>
  <c r="DD977" i="7"/>
  <c r="CV978" i="7"/>
  <c r="DE978" i="7"/>
  <c r="CO979" i="7"/>
  <c r="CX979" i="7"/>
  <c r="DG979" i="7"/>
  <c r="CO980" i="7"/>
  <c r="CV980" i="7"/>
  <c r="DD980" i="7"/>
  <c r="CQ981" i="7"/>
  <c r="CX981" i="7"/>
  <c r="DE981" i="7"/>
  <c r="CT982" i="7"/>
  <c r="DA982" i="7"/>
  <c r="DH982" i="7"/>
  <c r="CN983" i="7"/>
  <c r="CT983" i="7"/>
  <c r="CZ983" i="7"/>
  <c r="DF983" i="7"/>
  <c r="CQ984" i="7"/>
  <c r="CW984" i="7"/>
  <c r="DC984" i="7"/>
  <c r="DI984" i="7"/>
  <c r="CN985" i="7"/>
  <c r="CT985" i="7"/>
  <c r="CZ985" i="7"/>
  <c r="DF985" i="7"/>
  <c r="CQ986" i="7"/>
  <c r="CW986" i="7"/>
  <c r="DC986" i="7"/>
  <c r="DI986" i="7"/>
  <c r="CN987" i="7"/>
  <c r="CT987" i="7"/>
  <c r="CZ987" i="7"/>
  <c r="DF987" i="7"/>
  <c r="CQ988" i="7"/>
  <c r="CW988" i="7"/>
  <c r="DC988" i="7"/>
  <c r="DI988" i="7"/>
  <c r="CN989" i="7"/>
  <c r="CT989" i="7"/>
  <c r="CZ989" i="7"/>
  <c r="DF989" i="7"/>
  <c r="CQ990" i="7"/>
  <c r="CW990" i="7"/>
  <c r="DC990" i="7"/>
  <c r="DI990" i="7"/>
  <c r="CN991" i="7"/>
  <c r="CT991" i="7"/>
  <c r="CZ991" i="7"/>
  <c r="DF991" i="7"/>
  <c r="CQ992" i="7"/>
  <c r="CW992" i="7"/>
  <c r="DC992" i="7"/>
  <c r="DI992" i="7"/>
  <c r="CN993" i="7"/>
  <c r="CT993" i="7"/>
  <c r="CZ993" i="7"/>
  <c r="DF993" i="7"/>
  <c r="CQ994" i="7"/>
  <c r="CW994" i="7"/>
  <c r="DC994" i="7"/>
  <c r="DI994" i="7"/>
  <c r="CN995" i="7"/>
  <c r="CT995" i="7"/>
  <c r="CZ995" i="7"/>
  <c r="DF995" i="7"/>
  <c r="CQ996" i="7"/>
  <c r="CW996" i="7"/>
  <c r="DC996" i="7"/>
  <c r="DI996" i="7"/>
  <c r="CN997" i="7"/>
  <c r="CT997" i="7"/>
  <c r="CZ997" i="7"/>
  <c r="DF997" i="7"/>
  <c r="CQ998" i="7"/>
  <c r="CW998" i="7"/>
  <c r="DC998" i="7"/>
  <c r="DI998" i="7"/>
  <c r="CN999" i="7"/>
  <c r="CT999" i="7"/>
  <c r="CZ999" i="7"/>
  <c r="DF999" i="7"/>
  <c r="CQ1000" i="7"/>
  <c r="CW1000" i="7"/>
  <c r="DC1000" i="7"/>
  <c r="DI1000" i="7"/>
  <c r="CN1001" i="7"/>
  <c r="CT1001" i="7"/>
  <c r="CZ1001" i="7"/>
  <c r="DF1001" i="7"/>
  <c r="CQ1002" i="7"/>
  <c r="CW1002" i="7"/>
  <c r="DC1002" i="7"/>
  <c r="DI1002" i="7"/>
  <c r="CN1003" i="7"/>
  <c r="CT1003" i="7"/>
  <c r="CZ1003" i="7"/>
  <c r="DF1003" i="7"/>
  <c r="CQ1004" i="7"/>
  <c r="CW1004" i="7"/>
  <c r="DC1004" i="7"/>
  <c r="DI1004" i="7"/>
  <c r="CN1005" i="7"/>
  <c r="CT1005" i="7"/>
  <c r="CZ1005" i="7"/>
  <c r="DF1005" i="7"/>
  <c r="CQ1006" i="7"/>
  <c r="CW1006" i="7"/>
  <c r="DC1006" i="7"/>
  <c r="DI1006" i="7"/>
  <c r="CN1007" i="7"/>
  <c r="CT1007" i="7"/>
  <c r="CZ1007" i="7"/>
  <c r="DF1007" i="7"/>
  <c r="CQ1008" i="7"/>
  <c r="CW1008" i="7"/>
  <c r="DC1008" i="7"/>
  <c r="DI1008" i="7"/>
  <c r="CN1009" i="7"/>
  <c r="CT1009" i="7"/>
  <c r="CZ1009" i="7"/>
  <c r="DF1009" i="7"/>
  <c r="CQ1010" i="7"/>
  <c r="CW1010" i="7"/>
  <c r="DC1010" i="7"/>
  <c r="DI1010" i="7"/>
  <c r="CN1011" i="7"/>
  <c r="CT1011" i="7"/>
  <c r="CZ1011" i="7"/>
  <c r="DF1011" i="7"/>
  <c r="CQ1012" i="7"/>
  <c r="CW1012" i="7"/>
  <c r="DC1012" i="7"/>
  <c r="DI1012" i="7"/>
  <c r="CY957" i="7"/>
  <c r="CU958" i="7"/>
  <c r="CR959" i="7"/>
  <c r="CO960" i="7"/>
  <c r="DG960" i="7"/>
  <c r="DD961" i="7"/>
  <c r="DA962" i="7"/>
  <c r="CX963" i="7"/>
  <c r="CU964" i="7"/>
  <c r="CR965" i="7"/>
  <c r="DD965" i="7"/>
  <c r="CS966" i="7"/>
  <c r="CN992" i="7"/>
  <c r="DF992" i="7"/>
  <c r="CQ993" i="7"/>
  <c r="DC993" i="7"/>
  <c r="DI993" i="7"/>
  <c r="CT994" i="7"/>
  <c r="CQ995" i="7"/>
  <c r="DI995" i="7"/>
  <c r="CT996" i="7"/>
  <c r="DF996" i="7"/>
  <c r="CO994" i="7"/>
  <c r="DD995" i="7"/>
  <c r="CQ997" i="7"/>
  <c r="CR998" i="7"/>
  <c r="CQ999" i="7"/>
  <c r="DE999" i="7"/>
  <c r="DA1000" i="7"/>
  <c r="CO1001" i="7"/>
  <c r="DC1001" i="7"/>
  <c r="CY1002" i="7"/>
  <c r="CS1003" i="7"/>
  <c r="DH1003" i="7"/>
  <c r="CO1004" i="7"/>
  <c r="CU1008" i="7"/>
  <c r="CW1009" i="7"/>
  <c r="DG1010" i="7"/>
  <c r="CP1012" i="7"/>
  <c r="CR1013" i="7"/>
  <c r="DA992" i="7"/>
  <c r="CX995" i="7"/>
  <c r="CN998" i="7"/>
  <c r="CV999" i="7"/>
  <c r="DF1000" i="7"/>
  <c r="DH1001" i="7"/>
  <c r="DD1002" i="7"/>
  <c r="DE1003" i="7"/>
  <c r="CO1005" i="7"/>
  <c r="CR1006" i="7"/>
  <c r="CS1007" i="7"/>
  <c r="CO1008" i="7"/>
  <c r="DD1008" i="7"/>
  <c r="DA1010" i="7"/>
  <c r="CV1011" i="7"/>
  <c r="CY1012" i="7"/>
  <c r="CY1013" i="7"/>
  <c r="CO993" i="7"/>
  <c r="DD994" i="7"/>
  <c r="CO997" i="7"/>
  <c r="DA998" i="7"/>
  <c r="DD999" i="7"/>
  <c r="DG1000" i="7"/>
  <c r="CX1002" i="7"/>
  <c r="CR1003" i="7"/>
  <c r="CN1004" i="7"/>
  <c r="CW1005" i="7"/>
  <c r="CZ1006" i="7"/>
  <c r="DB1007" i="7"/>
  <c r="DE1008" i="7"/>
  <c r="DG1009" i="7"/>
  <c r="DB1010" i="7"/>
  <c r="CS1012" i="7"/>
  <c r="CN1013" i="7"/>
  <c r="DF1013" i="7"/>
  <c r="CN119" i="7"/>
  <c r="BK120" i="7"/>
  <c r="CX116" i="7"/>
  <c r="BB117" i="7"/>
  <c r="CA118" i="7"/>
  <c r="CU119" i="7"/>
  <c r="DE966" i="7"/>
  <c r="CR967" i="7"/>
  <c r="DD967" i="7"/>
  <c r="CS968" i="7"/>
  <c r="DE968" i="7"/>
  <c r="CR969" i="7"/>
  <c r="DD969" i="7"/>
  <c r="CS970" i="7"/>
  <c r="DE970" i="7"/>
  <c r="CR971" i="7"/>
  <c r="DD971" i="7"/>
  <c r="CS972" i="7"/>
  <c r="DE972" i="7"/>
  <c r="CP973" i="7"/>
  <c r="CY973" i="7"/>
  <c r="DH973" i="7"/>
  <c r="CR974" i="7"/>
  <c r="DA974" i="7"/>
  <c r="CS975" i="7"/>
  <c r="DB975" i="7"/>
  <c r="CU976" i="7"/>
  <c r="DD976" i="7"/>
  <c r="CV977" i="7"/>
  <c r="DE977" i="7"/>
  <c r="CO978" i="7"/>
  <c r="CX978" i="7"/>
  <c r="DG978" i="7"/>
  <c r="CP979" i="7"/>
  <c r="CY979" i="7"/>
  <c r="DH979" i="7"/>
  <c r="CP980" i="7"/>
  <c r="CX980" i="7"/>
  <c r="DE980" i="7"/>
  <c r="CR981" i="7"/>
  <c r="CY981" i="7"/>
  <c r="DG981" i="7"/>
  <c r="CN982" i="7"/>
  <c r="CU982" i="7"/>
  <c r="DB982" i="7"/>
  <c r="CO983" i="7"/>
  <c r="CU983" i="7"/>
  <c r="DA983" i="7"/>
  <c r="DG983" i="7"/>
  <c r="CR984" i="7"/>
  <c r="CX984" i="7"/>
  <c r="DD984" i="7"/>
  <c r="CO985" i="7"/>
  <c r="CU985" i="7"/>
  <c r="DA985" i="7"/>
  <c r="DG985" i="7"/>
  <c r="CR986" i="7"/>
  <c r="CX986" i="7"/>
  <c r="DD986" i="7"/>
  <c r="CO987" i="7"/>
  <c r="CU987" i="7"/>
  <c r="DA987" i="7"/>
  <c r="DG987" i="7"/>
  <c r="CR988" i="7"/>
  <c r="CX988" i="7"/>
  <c r="DD988" i="7"/>
  <c r="CO989" i="7"/>
  <c r="CU989" i="7"/>
  <c r="DA989" i="7"/>
  <c r="DG989" i="7"/>
  <c r="CR990" i="7"/>
  <c r="CX990" i="7"/>
  <c r="DD990" i="7"/>
  <c r="CO991" i="7"/>
  <c r="CU991" i="7"/>
  <c r="DA991" i="7"/>
  <c r="DG991" i="7"/>
  <c r="CR992" i="7"/>
  <c r="CX992" i="7"/>
  <c r="DD992" i="7"/>
  <c r="DB957" i="7"/>
  <c r="CX958" i="7"/>
  <c r="CU959" i="7"/>
  <c r="CR960" i="7"/>
  <c r="CO961" i="7"/>
  <c r="DG961" i="7"/>
  <c r="DD962" i="7"/>
  <c r="DA963" i="7"/>
  <c r="CX964" i="7"/>
  <c r="CU965" i="7"/>
  <c r="DG965" i="7"/>
  <c r="CU966" i="7"/>
  <c r="DG966" i="7"/>
  <c r="CU967" i="7"/>
  <c r="DG967" i="7"/>
  <c r="CU968" i="7"/>
  <c r="DG968" i="7"/>
  <c r="CU969" i="7"/>
  <c r="DG969" i="7"/>
  <c r="CU970" i="7"/>
  <c r="DG970" i="7"/>
  <c r="CU971" i="7"/>
  <c r="DG971" i="7"/>
  <c r="CU972" i="7"/>
  <c r="DG972" i="7"/>
  <c r="CR973" i="7"/>
  <c r="DA973" i="7"/>
  <c r="CS974" i="7"/>
  <c r="DB974" i="7"/>
  <c r="CU975" i="7"/>
  <c r="DD975" i="7"/>
  <c r="CV976" i="7"/>
  <c r="DE976" i="7"/>
  <c r="CO977" i="7"/>
  <c r="CX977" i="7"/>
  <c r="DG977" i="7"/>
  <c r="CP978" i="7"/>
  <c r="CY978" i="7"/>
  <c r="DH978" i="7"/>
  <c r="CR979" i="7"/>
  <c r="DA979" i="7"/>
  <c r="CR980" i="7"/>
  <c r="CY980" i="7"/>
  <c r="DF980" i="7"/>
  <c r="CS981" i="7"/>
  <c r="DA981" i="7"/>
  <c r="DH981" i="7"/>
  <c r="CO982" i="7"/>
  <c r="CV982" i="7"/>
  <c r="DD982" i="7"/>
  <c r="CP983" i="7"/>
  <c r="CV983" i="7"/>
  <c r="DB983" i="7"/>
  <c r="DH983" i="7"/>
  <c r="CS984" i="7"/>
  <c r="CY984" i="7"/>
  <c r="DE984" i="7"/>
  <c r="CP985" i="7"/>
  <c r="CV985" i="7"/>
  <c r="DB985" i="7"/>
  <c r="DH985" i="7"/>
  <c r="CS986" i="7"/>
  <c r="CY986" i="7"/>
  <c r="DE986" i="7"/>
  <c r="CP987" i="7"/>
  <c r="CV987" i="7"/>
  <c r="DB987" i="7"/>
  <c r="DH987" i="7"/>
  <c r="CS988" i="7"/>
  <c r="CY988" i="7"/>
  <c r="DE988" i="7"/>
  <c r="CP989" i="7"/>
  <c r="CV989" i="7"/>
  <c r="DB989" i="7"/>
  <c r="DH989" i="7"/>
  <c r="CS990" i="7"/>
  <c r="CY990" i="7"/>
  <c r="DE990" i="7"/>
  <c r="CP991" i="7"/>
  <c r="CV991" i="7"/>
  <c r="DB991" i="7"/>
  <c r="DH991" i="7"/>
  <c r="CS992" i="7"/>
  <c r="CY992" i="7"/>
  <c r="DE992" i="7"/>
  <c r="CP993" i="7"/>
  <c r="CV993" i="7"/>
  <c r="DB993" i="7"/>
  <c r="DH993" i="7"/>
  <c r="CS994" i="7"/>
  <c r="CY994" i="7"/>
  <c r="DE994" i="7"/>
  <c r="CP995" i="7"/>
  <c r="CV995" i="7"/>
  <c r="DB995" i="7"/>
  <c r="DH995" i="7"/>
  <c r="CS996" i="7"/>
  <c r="CY996" i="7"/>
  <c r="DE996" i="7"/>
  <c r="CP997" i="7"/>
  <c r="CV997" i="7"/>
  <c r="DB997" i="7"/>
  <c r="DH997" i="7"/>
  <c r="CS998" i="7"/>
  <c r="CY998" i="7"/>
  <c r="DE998" i="7"/>
  <c r="DE957" i="7"/>
  <c r="DA958" i="7"/>
  <c r="CX959" i="7"/>
  <c r="CU960" i="7"/>
  <c r="CR961" i="7"/>
  <c r="CO962" i="7"/>
  <c r="DG962" i="7"/>
  <c r="DD963" i="7"/>
  <c r="DA964" i="7"/>
  <c r="CV965" i="7"/>
  <c r="DH965" i="7"/>
  <c r="CX966" i="7"/>
  <c r="CV967" i="7"/>
  <c r="DH967" i="7"/>
  <c r="CX968" i="7"/>
  <c r="CV969" i="7"/>
  <c r="DH969" i="7"/>
  <c r="CX970" i="7"/>
  <c r="CV971" i="7"/>
  <c r="DH971" i="7"/>
  <c r="CX972" i="7"/>
  <c r="CS973" i="7"/>
  <c r="DB973" i="7"/>
  <c r="CU974" i="7"/>
  <c r="DD974" i="7"/>
  <c r="CV975" i="7"/>
  <c r="DE975" i="7"/>
  <c r="CO976" i="7"/>
  <c r="CX976" i="7"/>
  <c r="DG976" i="7"/>
  <c r="CP977" i="7"/>
  <c r="CY977" i="7"/>
  <c r="DH977" i="7"/>
  <c r="CR978" i="7"/>
  <c r="DA978" i="7"/>
  <c r="CS979" i="7"/>
  <c r="DB979" i="7"/>
  <c r="CS980" i="7"/>
  <c r="CZ980" i="7"/>
  <c r="DG980" i="7"/>
  <c r="CU981" i="7"/>
  <c r="DB981" i="7"/>
  <c r="DI981" i="7"/>
  <c r="CP982" i="7"/>
  <c r="CX982" i="7"/>
  <c r="DE982" i="7"/>
  <c r="CQ983" i="7"/>
  <c r="CW983" i="7"/>
  <c r="DC983" i="7"/>
  <c r="DI983" i="7"/>
  <c r="CN984" i="7"/>
  <c r="CT984" i="7"/>
  <c r="CZ984" i="7"/>
  <c r="DF984" i="7"/>
  <c r="CQ985" i="7"/>
  <c r="CW985" i="7"/>
  <c r="DC985" i="7"/>
  <c r="DI985" i="7"/>
  <c r="CN986" i="7"/>
  <c r="CT986" i="7"/>
  <c r="CZ986" i="7"/>
  <c r="DF986" i="7"/>
  <c r="CQ987" i="7"/>
  <c r="CW987" i="7"/>
  <c r="DC987" i="7"/>
  <c r="DI987" i="7"/>
  <c r="CN988" i="7"/>
  <c r="CT988" i="7"/>
  <c r="CZ988" i="7"/>
  <c r="DF988" i="7"/>
  <c r="CQ989" i="7"/>
  <c r="CW989" i="7"/>
  <c r="DC989" i="7"/>
  <c r="DI989" i="7"/>
  <c r="CN990" i="7"/>
  <c r="CT990" i="7"/>
  <c r="CZ990" i="7"/>
  <c r="DF990" i="7"/>
  <c r="CQ991" i="7"/>
  <c r="CW991" i="7"/>
  <c r="DC991" i="7"/>
  <c r="DI991" i="7"/>
  <c r="CT992" i="7"/>
  <c r="CZ992" i="7"/>
  <c r="CW993" i="7"/>
  <c r="CN994" i="7"/>
  <c r="CZ994" i="7"/>
  <c r="DF994" i="7"/>
  <c r="CW995" i="7"/>
  <c r="DC995" i="7"/>
  <c r="CN996" i="7"/>
  <c r="CZ996" i="7"/>
  <c r="CR993" i="7"/>
  <c r="DG994" i="7"/>
  <c r="DA996" i="7"/>
  <c r="DC997" i="7"/>
  <c r="DD998" i="7"/>
  <c r="CX999" i="7"/>
  <c r="CT1000" i="7"/>
  <c r="DH1000" i="7"/>
  <c r="CV1001" i="7"/>
  <c r="CR1002" i="7"/>
  <c r="DF1002" i="7"/>
  <c r="DA1003" i="7"/>
  <c r="DE1006" i="7"/>
  <c r="CR1007" i="7"/>
  <c r="DG1007" i="7"/>
  <c r="CP1009" i="7"/>
  <c r="CZ1010" i="7"/>
  <c r="DB1011" i="7"/>
  <c r="CX1012" i="7"/>
  <c r="CX1013" i="7"/>
  <c r="DD993" i="7"/>
  <c r="CX997" i="7"/>
  <c r="CO999" i="7"/>
  <c r="CR1000" i="7"/>
  <c r="CS1001" i="7"/>
  <c r="CO1002" i="7"/>
  <c r="CQ1003" i="7"/>
  <c r="CT1004" i="7"/>
  <c r="DH1004" i="7"/>
  <c r="DC1005" i="7"/>
  <c r="DF1006" i="7"/>
  <c r="DH1007" i="7"/>
  <c r="CQ1009" i="7"/>
  <c r="DE1009" i="7"/>
  <c r="CO1011" i="7"/>
  <c r="CR1012" i="7"/>
  <c r="DF1012" i="7"/>
  <c r="DG992" i="7"/>
  <c r="CX996" i="7"/>
  <c r="CO998" i="7"/>
  <c r="CP999" i="7"/>
  <c r="CS1000" i="7"/>
  <c r="CU1001" i="7"/>
  <c r="DI1001" i="7"/>
  <c r="DE1002" i="7"/>
  <c r="DG1003" i="7"/>
  <c r="CU1004" i="7"/>
  <c r="CP1005" i="7"/>
  <c r="CS1006" i="7"/>
  <c r="DG1006" i="7"/>
  <c r="DI1007" i="7"/>
  <c r="CX1008" i="7"/>
  <c r="CY1009" i="7"/>
  <c r="CN1010" i="7"/>
  <c r="CP1011" i="7"/>
  <c r="DD1011" i="7"/>
  <c r="CZ1012" i="7"/>
  <c r="CT1013" i="7"/>
  <c r="CG118" i="7"/>
  <c r="DC118" i="7"/>
  <c r="BB119" i="7"/>
  <c r="BV119" i="7"/>
  <c r="CT119" i="7"/>
  <c r="DL119" i="7"/>
  <c r="CC120" i="7"/>
  <c r="CU120" i="7"/>
  <c r="CN117" i="7"/>
  <c r="BE118" i="7"/>
  <c r="BW119" i="7"/>
  <c r="BG121" i="7"/>
  <c r="CE121" i="7"/>
  <c r="CV1004" i="7"/>
  <c r="DD1004" i="7"/>
  <c r="CQ1005" i="7"/>
  <c r="CX1005" i="7"/>
  <c r="DE1005" i="7"/>
  <c r="CT1006" i="7"/>
  <c r="DA1006" i="7"/>
  <c r="DH1006" i="7"/>
  <c r="CO1007" i="7"/>
  <c r="CV1007" i="7"/>
  <c r="DC1007" i="7"/>
  <c r="CR1008" i="7"/>
  <c r="CY1008" i="7"/>
  <c r="DF1008" i="7"/>
  <c r="CS1009" i="7"/>
  <c r="DA1009" i="7"/>
  <c r="DH1009" i="7"/>
  <c r="CO1010" i="7"/>
  <c r="CV1010" i="7"/>
  <c r="DD1010" i="7"/>
  <c r="CQ1011" i="7"/>
  <c r="CX1011" i="7"/>
  <c r="DE1011" i="7"/>
  <c r="CT1012" i="7"/>
  <c r="DA1012" i="7"/>
  <c r="DH1012" i="7"/>
  <c r="CO1013" i="7"/>
  <c r="CU1013" i="7"/>
  <c r="DA1013" i="7"/>
  <c r="DG1013" i="7"/>
  <c r="CU993" i="7"/>
  <c r="CR994" i="7"/>
  <c r="CO995" i="7"/>
  <c r="DG995" i="7"/>
  <c r="DD996" i="7"/>
  <c r="CR997" i="7"/>
  <c r="DD997" i="7"/>
  <c r="CT998" i="7"/>
  <c r="DF998" i="7"/>
  <c r="CR999" i="7"/>
  <c r="CY999" i="7"/>
  <c r="DG999" i="7"/>
  <c r="CN1000" i="7"/>
  <c r="CU1000" i="7"/>
  <c r="DB1000" i="7"/>
  <c r="CP1001" i="7"/>
  <c r="CW1001" i="7"/>
  <c r="DD1001" i="7"/>
  <c r="CS1002" i="7"/>
  <c r="CZ1002" i="7"/>
  <c r="DG1002" i="7"/>
  <c r="CU1003" i="7"/>
  <c r="DB1003" i="7"/>
  <c r="DI1003" i="7"/>
  <c r="CP1004" i="7"/>
  <c r="CX1004" i="7"/>
  <c r="DE1004" i="7"/>
  <c r="CR1005" i="7"/>
  <c r="CY1005" i="7"/>
  <c r="DG1005" i="7"/>
  <c r="CN1006" i="7"/>
  <c r="CU1006" i="7"/>
  <c r="DB1006" i="7"/>
  <c r="CP1007" i="7"/>
  <c r="CW1007" i="7"/>
  <c r="DD1007" i="7"/>
  <c r="CS1008" i="7"/>
  <c r="CZ1008" i="7"/>
  <c r="DG1008" i="7"/>
  <c r="CU1009" i="7"/>
  <c r="DB1009" i="7"/>
  <c r="DI1009" i="7"/>
  <c r="CP1010" i="7"/>
  <c r="CX1010" i="7"/>
  <c r="DE1010" i="7"/>
  <c r="CR1011" i="7"/>
  <c r="CY1011" i="7"/>
  <c r="DG1011" i="7"/>
  <c r="CN1012" i="7"/>
  <c r="CU1012" i="7"/>
  <c r="DB1012" i="7"/>
  <c r="CP1013" i="7"/>
  <c r="CV1013" i="7"/>
  <c r="DB1013" i="7"/>
  <c r="DH1013" i="7"/>
  <c r="CO992" i="7"/>
  <c r="CX993" i="7"/>
  <c r="CU994" i="7"/>
  <c r="CR995" i="7"/>
  <c r="CO996" i="7"/>
  <c r="DG996" i="7"/>
  <c r="CU997" i="7"/>
  <c r="DG997" i="7"/>
  <c r="CU998" i="7"/>
  <c r="DG998" i="7"/>
  <c r="CS999" i="7"/>
  <c r="DA999" i="7"/>
  <c r="DH999" i="7"/>
  <c r="CO1000" i="7"/>
  <c r="CV1000" i="7"/>
  <c r="DD1000" i="7"/>
  <c r="CQ1001" i="7"/>
  <c r="CX1001" i="7"/>
  <c r="DE1001" i="7"/>
  <c r="CT1002" i="7"/>
  <c r="DA1002" i="7"/>
  <c r="DH1002" i="7"/>
  <c r="CO1003" i="7"/>
  <c r="CV1003" i="7"/>
  <c r="DC1003" i="7"/>
  <c r="CR1004" i="7"/>
  <c r="CY1004" i="7"/>
  <c r="DF1004" i="7"/>
  <c r="CS1005" i="7"/>
  <c r="DA1005" i="7"/>
  <c r="DH1005" i="7"/>
  <c r="CO1006" i="7"/>
  <c r="CV1006" i="7"/>
  <c r="DD1006" i="7"/>
  <c r="CQ1007" i="7"/>
  <c r="CX1007" i="7"/>
  <c r="DE1007" i="7"/>
  <c r="CT1008" i="7"/>
  <c r="DA1008" i="7"/>
  <c r="DH1008" i="7"/>
  <c r="CO1009" i="7"/>
  <c r="CV1009" i="7"/>
  <c r="DC1009" i="7"/>
  <c r="CR1010" i="7"/>
  <c r="CY1010" i="7"/>
  <c r="DF1010" i="7"/>
  <c r="CS1011" i="7"/>
  <c r="DA1011" i="7"/>
  <c r="DH1011" i="7"/>
  <c r="CO1012" i="7"/>
  <c r="CV1012" i="7"/>
  <c r="DD1012" i="7"/>
  <c r="CQ1013" i="7"/>
  <c r="CW1013" i="7"/>
  <c r="DC1013" i="7"/>
  <c r="DI1013" i="7"/>
  <c r="CU992" i="7"/>
  <c r="DA993" i="7"/>
  <c r="CX994" i="7"/>
  <c r="CU995" i="7"/>
  <c r="CR996" i="7"/>
  <c r="CW997" i="7"/>
  <c r="DI997" i="7"/>
  <c r="CX998" i="7"/>
  <c r="CU999" i="7"/>
  <c r="DB999" i="7"/>
  <c r="DI999" i="7"/>
  <c r="CP1000" i="7"/>
  <c r="CX1000" i="7"/>
  <c r="DE1000" i="7"/>
  <c r="CR1001" i="7"/>
  <c r="CY1001" i="7"/>
  <c r="DG1001" i="7"/>
  <c r="CN1002" i="7"/>
  <c r="CU1002" i="7"/>
  <c r="DB1002" i="7"/>
  <c r="CP1003" i="7"/>
  <c r="CW1003" i="7"/>
  <c r="DD1003" i="7"/>
  <c r="CS1004" i="7"/>
  <c r="CZ1004" i="7"/>
  <c r="DG1004" i="7"/>
  <c r="CU1005" i="7"/>
  <c r="DB1005" i="7"/>
  <c r="DI1005" i="7"/>
  <c r="CP1006" i="7"/>
  <c r="CX1006" i="7"/>
  <c r="CY1007" i="7"/>
  <c r="CN1008" i="7"/>
  <c r="DB1008" i="7"/>
  <c r="DD1009" i="7"/>
  <c r="CS1010" i="7"/>
  <c r="CU1011" i="7"/>
  <c r="DI1011" i="7"/>
  <c r="DE1012" i="7"/>
  <c r="DD1013" i="7"/>
  <c r="DA994" i="7"/>
  <c r="CU996" i="7"/>
  <c r="CZ998" i="7"/>
  <c r="DC999" i="7"/>
  <c r="CY1000" i="7"/>
  <c r="DA1001" i="7"/>
  <c r="CV1002" i="7"/>
  <c r="CX1003" i="7"/>
  <c r="DA1004" i="7"/>
  <c r="CV1005" i="7"/>
  <c r="CY1006" i="7"/>
  <c r="DA1007" i="7"/>
  <c r="CV1008" i="7"/>
  <c r="CX1009" i="7"/>
  <c r="CT1010" i="7"/>
  <c r="DH1010" i="7"/>
  <c r="DC1011" i="7"/>
  <c r="CS1013" i="7"/>
  <c r="DE1013" i="7"/>
  <c r="DG993" i="7"/>
  <c r="DA995" i="7"/>
  <c r="DA997" i="7"/>
  <c r="CW999" i="7"/>
  <c r="CZ1000" i="7"/>
  <c r="DB1001" i="7"/>
  <c r="CP1002" i="7"/>
  <c r="CY1003" i="7"/>
  <c r="DB1004" i="7"/>
  <c r="DD1005" i="7"/>
  <c r="CU1007" i="7"/>
  <c r="CP1008" i="7"/>
  <c r="CR1009" i="7"/>
  <c r="CU1010" i="7"/>
  <c r="CW1011" i="7"/>
  <c r="DG1012" i="7"/>
  <c r="CZ1013" i="7"/>
  <c r="BZ118" i="7"/>
  <c r="DJ118" i="7"/>
  <c r="BP119" i="7"/>
  <c r="BQ120" i="7"/>
  <c r="DQ116" i="7"/>
  <c r="B341" i="7" s="1"/>
  <c r="DF117" i="7"/>
  <c r="BN120" i="7"/>
  <c r="DI121" i="7"/>
  <c r="DV415" i="18"/>
  <c r="B419" i="18" s="1"/>
  <c r="BP65" i="24"/>
  <c r="BM65" i="24"/>
  <c r="BP64" i="24"/>
  <c r="BM64" i="24"/>
  <c r="BP63" i="24"/>
  <c r="BM63" i="24"/>
  <c r="BP62" i="24"/>
  <c r="BM62" i="24"/>
  <c r="BP61" i="24"/>
  <c r="BM61" i="24"/>
  <c r="BP60" i="24"/>
  <c r="BM60" i="24"/>
  <c r="BP59" i="24"/>
  <c r="BM59" i="24"/>
  <c r="BP58" i="24"/>
  <c r="BM58" i="24"/>
  <c r="BP57" i="24"/>
  <c r="BM57" i="24"/>
  <c r="BP56" i="24"/>
  <c r="BM56" i="24"/>
  <c r="BP55" i="24"/>
  <c r="BM55" i="24"/>
  <c r="BP54" i="24"/>
  <c r="BM54" i="24"/>
  <c r="BP53" i="24"/>
  <c r="BM53" i="24"/>
  <c r="BP52" i="24"/>
  <c r="BM52" i="24"/>
  <c r="BP51" i="24"/>
  <c r="BM51" i="24"/>
  <c r="BP50" i="24"/>
  <c r="BM50" i="24"/>
  <c r="BP49" i="24"/>
  <c r="BM49" i="24"/>
  <c r="BP48" i="24"/>
  <c r="BM48" i="24"/>
  <c r="BP47" i="24"/>
  <c r="BM47" i="24"/>
  <c r="BP46" i="24"/>
  <c r="BM46" i="24"/>
  <c r="BP45" i="24"/>
  <c r="BM45" i="24"/>
  <c r="BP44" i="24"/>
  <c r="BM44" i="24"/>
  <c r="BP43" i="24"/>
  <c r="BM43" i="24"/>
  <c r="BP42" i="24"/>
  <c r="BM42" i="24"/>
  <c r="BP41" i="24"/>
  <c r="BM41" i="24"/>
  <c r="BP40" i="24"/>
  <c r="BM40" i="24"/>
  <c r="BP39" i="24"/>
  <c r="BM39" i="24"/>
  <c r="BP38" i="24"/>
  <c r="BM38" i="24"/>
  <c r="BP37" i="24"/>
  <c r="BM37" i="24"/>
  <c r="BP36" i="24"/>
  <c r="BM36" i="24"/>
  <c r="BP35" i="24"/>
  <c r="BM35" i="24"/>
  <c r="BP34" i="24"/>
  <c r="BM34" i="24"/>
  <c r="BP33" i="24"/>
  <c r="BM33" i="24"/>
  <c r="BP32" i="24"/>
  <c r="BM32" i="24"/>
  <c r="BP31" i="24"/>
  <c r="BM31" i="24"/>
  <c r="DM559" i="7" l="1"/>
  <c r="DN559" i="7" s="1"/>
  <c r="B726" i="7" s="1"/>
  <c r="DJ1010" i="7"/>
  <c r="DK1010" i="7" s="1"/>
  <c r="DJ961" i="7"/>
  <c r="DK961" i="7" s="1"/>
  <c r="DJ963" i="7"/>
  <c r="AN173" i="7"/>
  <c r="AP116" i="7"/>
  <c r="AP830" i="7"/>
  <c r="B834" i="7" s="1"/>
  <c r="BB173" i="7"/>
  <c r="B339" i="7" s="1"/>
  <c r="DM117" i="7"/>
  <c r="DM116" i="7"/>
  <c r="DM124" i="7"/>
  <c r="DN124" i="7" s="1"/>
  <c r="DM123" i="7"/>
  <c r="DM122" i="7"/>
  <c r="DM121" i="7"/>
  <c r="DM127" i="7"/>
  <c r="DM126" i="7"/>
  <c r="DM125" i="7"/>
  <c r="AP124" i="7"/>
  <c r="DM143" i="7"/>
  <c r="DN143" i="7" s="1"/>
  <c r="DM153" i="7"/>
  <c r="DN153" i="7" s="1"/>
  <c r="DM130" i="7"/>
  <c r="DN130" i="7" s="1"/>
  <c r="DM129" i="7"/>
  <c r="DN129" i="7" s="1"/>
  <c r="DM128" i="7"/>
  <c r="DN128" i="7" s="1"/>
  <c r="DM131" i="7"/>
  <c r="DN131" i="7" s="1"/>
  <c r="DM134" i="7"/>
  <c r="DN134" i="7" s="1"/>
  <c r="DM133" i="7"/>
  <c r="DN133" i="7" s="1"/>
  <c r="DM132" i="7"/>
  <c r="DN132" i="7" s="1"/>
  <c r="DM137" i="7"/>
  <c r="DN137" i="7" s="1"/>
  <c r="DM136" i="7"/>
  <c r="DN136" i="7" s="1"/>
  <c r="DM135" i="7"/>
  <c r="DN135" i="7" s="1"/>
  <c r="DM165" i="7"/>
  <c r="DN165" i="7" s="1"/>
  <c r="DJ965" i="7"/>
  <c r="DM140" i="7"/>
  <c r="DN140" i="7" s="1"/>
  <c r="DM139" i="7"/>
  <c r="DN139" i="7" s="1"/>
  <c r="DM138" i="7"/>
  <c r="DN138" i="7" s="1"/>
  <c r="DM141" i="7"/>
  <c r="DN141" i="7" s="1"/>
  <c r="DM145" i="7"/>
  <c r="DN145" i="7" s="1"/>
  <c r="DM144" i="7"/>
  <c r="DN144" i="7" s="1"/>
  <c r="DM142" i="7"/>
  <c r="DN142" i="7" s="1"/>
  <c r="DM148" i="7"/>
  <c r="DN148" i="7" s="1"/>
  <c r="DM147" i="7"/>
  <c r="DN147" i="7" s="1"/>
  <c r="DM146" i="7"/>
  <c r="DN146" i="7" s="1"/>
  <c r="DM119" i="7"/>
  <c r="DM154" i="7"/>
  <c r="DN154" i="7" s="1"/>
  <c r="DM149" i="7"/>
  <c r="DN149" i="7" s="1"/>
  <c r="DM152" i="7"/>
  <c r="DN152" i="7" s="1"/>
  <c r="DM151" i="7"/>
  <c r="DN151" i="7" s="1"/>
  <c r="DM155" i="7"/>
  <c r="DN155" i="7" s="1"/>
  <c r="DM159" i="7"/>
  <c r="DN159" i="7" s="1"/>
  <c r="DM150" i="7"/>
  <c r="DN150" i="7" s="1"/>
  <c r="DM158" i="7"/>
  <c r="DN158" i="7" s="1"/>
  <c r="DM156" i="7"/>
  <c r="DN156" i="7" s="1"/>
  <c r="DM157" i="7"/>
  <c r="DN157" i="7" s="1"/>
  <c r="DM163" i="7"/>
  <c r="DN163" i="7" s="1"/>
  <c r="DM168" i="7"/>
  <c r="DN168" i="7" s="1"/>
  <c r="DM162" i="7"/>
  <c r="DN162" i="7" s="1"/>
  <c r="DM161" i="7"/>
  <c r="DN161" i="7" s="1"/>
  <c r="DM160" i="7"/>
  <c r="DN160" i="7" s="1"/>
  <c r="DM166" i="7"/>
  <c r="DN166" i="7" s="1"/>
  <c r="DM171" i="7"/>
  <c r="DN171" i="7" s="1"/>
  <c r="DM164" i="7"/>
  <c r="DN164" i="7" s="1"/>
  <c r="DM170" i="7"/>
  <c r="DM169" i="7"/>
  <c r="DN169" i="7" s="1"/>
  <c r="DM167" i="7"/>
  <c r="DN167" i="7" s="1"/>
  <c r="DM172" i="7"/>
  <c r="DJ957" i="7"/>
  <c r="DJ966" i="7"/>
  <c r="DK966" i="7" s="1"/>
  <c r="DJ968" i="7"/>
  <c r="DK968" i="7" s="1"/>
  <c r="DJ970" i="7"/>
  <c r="DK970" i="7" s="1"/>
  <c r="DJ972" i="7"/>
  <c r="DK972" i="7" s="1"/>
  <c r="DJ974" i="7"/>
  <c r="DK974" i="7" s="1"/>
  <c r="DJ978" i="7"/>
  <c r="DK978" i="7" s="1"/>
  <c r="DJ967" i="7"/>
  <c r="DK967" i="7" s="1"/>
  <c r="DJ969" i="7"/>
  <c r="DK969" i="7" s="1"/>
  <c r="DJ971" i="7"/>
  <c r="DK971" i="7" s="1"/>
  <c r="DJ973" i="7"/>
  <c r="DK973" i="7" s="1"/>
  <c r="DJ975" i="7"/>
  <c r="DK975" i="7" s="1"/>
  <c r="DJ977" i="7"/>
  <c r="DK977" i="7" s="1"/>
  <c r="DJ979" i="7"/>
  <c r="DK979" i="7" s="1"/>
  <c r="DJ981" i="7"/>
  <c r="DK981" i="7" s="1"/>
  <c r="DJ958" i="7"/>
  <c r="DK958" i="7" s="1"/>
  <c r="DJ960" i="7"/>
  <c r="DJ962" i="7"/>
  <c r="DK962" i="7" s="1"/>
  <c r="DJ964" i="7"/>
  <c r="DK964" i="7" s="1"/>
  <c r="DJ976" i="7"/>
  <c r="DK976" i="7" s="1"/>
  <c r="DM120" i="7"/>
  <c r="DJ980" i="7"/>
  <c r="DK980" i="7" s="1"/>
  <c r="DJ959" i="7"/>
  <c r="DJ983" i="7"/>
  <c r="DK983" i="7" s="1"/>
  <c r="DJ985" i="7"/>
  <c r="DK985" i="7" s="1"/>
  <c r="DJ987" i="7"/>
  <c r="DK987" i="7" s="1"/>
  <c r="DJ989" i="7"/>
  <c r="DK989" i="7" s="1"/>
  <c r="DJ991" i="7"/>
  <c r="DK991" i="7" s="1"/>
  <c r="DJ993" i="7"/>
  <c r="DK993" i="7" s="1"/>
  <c r="DJ995" i="7"/>
  <c r="DK995" i="7" s="1"/>
  <c r="DJ997" i="7"/>
  <c r="DK997" i="7" s="1"/>
  <c r="DJ999" i="7"/>
  <c r="DK999" i="7" s="1"/>
  <c r="DJ1001" i="7"/>
  <c r="DK1001" i="7" s="1"/>
  <c r="DJ1003" i="7"/>
  <c r="DK1003" i="7" s="1"/>
  <c r="DJ1005" i="7"/>
  <c r="DK1005" i="7" s="1"/>
  <c r="DJ1007" i="7"/>
  <c r="DK1007" i="7" s="1"/>
  <c r="DJ1009" i="7"/>
  <c r="DK1009" i="7" s="1"/>
  <c r="DJ1011" i="7"/>
  <c r="DK1011" i="7" s="1"/>
  <c r="DJ992" i="7"/>
  <c r="DK992" i="7" s="1"/>
  <c r="DJ998" i="7"/>
  <c r="DK998" i="7" s="1"/>
  <c r="DJ1004" i="7"/>
  <c r="DK1004" i="7" s="1"/>
  <c r="DJ1013" i="7"/>
  <c r="DJ982" i="7"/>
  <c r="DK982" i="7" s="1"/>
  <c r="DJ984" i="7"/>
  <c r="DK984" i="7" s="1"/>
  <c r="DJ986" i="7"/>
  <c r="DK986" i="7" s="1"/>
  <c r="DJ988" i="7"/>
  <c r="DK988" i="7" s="1"/>
  <c r="DJ990" i="7"/>
  <c r="DK990" i="7" s="1"/>
  <c r="DJ994" i="7"/>
  <c r="DK994" i="7" s="1"/>
  <c r="DJ996" i="7"/>
  <c r="DK996" i="7" s="1"/>
  <c r="DM118" i="7"/>
  <c r="DJ1000" i="7"/>
  <c r="DK1000" i="7" s="1"/>
  <c r="DJ1006" i="7"/>
  <c r="DK1006" i="7" s="1"/>
  <c r="DJ1012" i="7"/>
  <c r="DK1012" i="7" s="1"/>
  <c r="DJ1002" i="7"/>
  <c r="DK1002" i="7" s="1"/>
  <c r="DJ1008" i="7"/>
  <c r="DK1008" i="7" s="1"/>
  <c r="BM66" i="24"/>
  <c r="R7" i="24" s="1"/>
  <c r="BP66" i="24"/>
  <c r="R8" i="24" s="1"/>
  <c r="AH58" i="21"/>
  <c r="AP119" i="7" l="1"/>
  <c r="AP123" i="7"/>
  <c r="AP122" i="7"/>
  <c r="DN117" i="7"/>
  <c r="AP172" i="7"/>
  <c r="AP125" i="7"/>
  <c r="AP126" i="7"/>
  <c r="DN116" i="7"/>
  <c r="DM173" i="7"/>
  <c r="DK957" i="7"/>
  <c r="DJ1014" i="7"/>
  <c r="DN126" i="7"/>
  <c r="DK1013" i="7"/>
  <c r="BV871" i="8"/>
  <c r="AU871" i="8"/>
  <c r="AS871" i="8"/>
  <c r="AQ871" i="8"/>
  <c r="AL871" i="8"/>
  <c r="AJ871" i="8"/>
  <c r="AH871" i="8"/>
  <c r="IP30" i="23"/>
  <c r="IP31" i="23"/>
  <c r="IP32" i="23"/>
  <c r="IP33" i="23"/>
  <c r="IP34" i="23"/>
  <c r="IP35" i="23"/>
  <c r="IP36" i="23"/>
  <c r="IP37" i="23"/>
  <c r="IP38" i="23"/>
  <c r="IP39" i="23"/>
  <c r="IP40" i="23"/>
  <c r="IP41" i="23"/>
  <c r="IP42" i="23"/>
  <c r="IP43" i="23"/>
  <c r="IP44" i="23"/>
  <c r="IP45" i="23"/>
  <c r="IP46" i="23"/>
  <c r="IP47" i="23"/>
  <c r="IP48" i="23"/>
  <c r="IP49" i="23"/>
  <c r="IP50" i="23"/>
  <c r="IP51" i="23"/>
  <c r="IP52" i="23"/>
  <c r="IP53" i="23"/>
  <c r="IP54" i="23"/>
  <c r="IP55" i="23"/>
  <c r="IP56" i="23"/>
  <c r="IP57" i="23"/>
  <c r="IP58" i="23"/>
  <c r="IP59" i="23"/>
  <c r="IP60" i="23"/>
  <c r="IP61" i="23"/>
  <c r="IP62" i="23"/>
  <c r="IP63" i="23"/>
  <c r="IP64" i="23"/>
  <c r="IP65" i="23"/>
  <c r="IP66" i="23"/>
  <c r="IP67" i="23"/>
  <c r="IP68" i="23"/>
  <c r="IP69" i="23"/>
  <c r="IP70" i="23"/>
  <c r="IP71" i="23"/>
  <c r="IP72" i="23"/>
  <c r="IP73" i="23"/>
  <c r="IP29" i="23"/>
  <c r="GD30" i="23"/>
  <c r="GF30" i="23"/>
  <c r="GH30" i="23"/>
  <c r="GJ30" i="23"/>
  <c r="GN30" i="23"/>
  <c r="GP30" i="23"/>
  <c r="GR30" i="23"/>
  <c r="GT30" i="23"/>
  <c r="GX30" i="23"/>
  <c r="GZ30" i="23"/>
  <c r="HB30" i="23"/>
  <c r="HD30" i="23"/>
  <c r="HH30" i="23"/>
  <c r="HJ30" i="23"/>
  <c r="HL30" i="23"/>
  <c r="HN30" i="23"/>
  <c r="HR30" i="23"/>
  <c r="HT30" i="23"/>
  <c r="HV30" i="23"/>
  <c r="HX30" i="23"/>
  <c r="GD31" i="23"/>
  <c r="GF31" i="23"/>
  <c r="GH31" i="23"/>
  <c r="GJ31" i="23"/>
  <c r="GN31" i="23"/>
  <c r="GP31" i="23"/>
  <c r="GR31" i="23"/>
  <c r="GT31" i="23"/>
  <c r="GX31" i="23"/>
  <c r="GZ31" i="23"/>
  <c r="HB31" i="23"/>
  <c r="HD31" i="23"/>
  <c r="HH31" i="23"/>
  <c r="HJ31" i="23"/>
  <c r="HL31" i="23"/>
  <c r="HN31" i="23"/>
  <c r="HR31" i="23"/>
  <c r="HT31" i="23"/>
  <c r="HV31" i="23"/>
  <c r="HX31" i="23"/>
  <c r="GD32" i="23"/>
  <c r="GF32" i="23"/>
  <c r="GH32" i="23"/>
  <c r="GJ32" i="23"/>
  <c r="GN32" i="23"/>
  <c r="GP32" i="23"/>
  <c r="GR32" i="23"/>
  <c r="GT32" i="23"/>
  <c r="GX32" i="23"/>
  <c r="GZ32" i="23"/>
  <c r="HB32" i="23"/>
  <c r="HD32" i="23"/>
  <c r="HH32" i="23"/>
  <c r="HJ32" i="23"/>
  <c r="HL32" i="23"/>
  <c r="HN32" i="23"/>
  <c r="HR32" i="23"/>
  <c r="HT32" i="23"/>
  <c r="HV32" i="23"/>
  <c r="HX32" i="23"/>
  <c r="GD33" i="23"/>
  <c r="GF33" i="23"/>
  <c r="GH33" i="23"/>
  <c r="GJ33" i="23"/>
  <c r="GN33" i="23"/>
  <c r="GP33" i="23"/>
  <c r="GR33" i="23"/>
  <c r="GT33" i="23"/>
  <c r="GX33" i="23"/>
  <c r="GZ33" i="23"/>
  <c r="HB33" i="23"/>
  <c r="HD33" i="23"/>
  <c r="HH33" i="23"/>
  <c r="HJ33" i="23"/>
  <c r="HL33" i="23"/>
  <c r="HN33" i="23"/>
  <c r="HR33" i="23"/>
  <c r="HT33" i="23"/>
  <c r="HV33" i="23"/>
  <c r="HX33" i="23"/>
  <c r="GD34" i="23"/>
  <c r="GF34" i="23"/>
  <c r="GH34" i="23"/>
  <c r="GJ34" i="23"/>
  <c r="GN34" i="23"/>
  <c r="GP34" i="23"/>
  <c r="GR34" i="23"/>
  <c r="GT34" i="23"/>
  <c r="GX34" i="23"/>
  <c r="GZ34" i="23"/>
  <c r="HB34" i="23"/>
  <c r="HD34" i="23"/>
  <c r="HH34" i="23"/>
  <c r="HJ34" i="23"/>
  <c r="HL34" i="23"/>
  <c r="HN34" i="23"/>
  <c r="HR34" i="23"/>
  <c r="HT34" i="23"/>
  <c r="HV34" i="23"/>
  <c r="HX34" i="23"/>
  <c r="GD35" i="23"/>
  <c r="GF35" i="23"/>
  <c r="GH35" i="23"/>
  <c r="GJ35" i="23"/>
  <c r="GN35" i="23"/>
  <c r="GP35" i="23"/>
  <c r="GR35" i="23"/>
  <c r="GT35" i="23"/>
  <c r="GX35" i="23"/>
  <c r="GZ35" i="23"/>
  <c r="HB35" i="23"/>
  <c r="HD35" i="23"/>
  <c r="HH35" i="23"/>
  <c r="HJ35" i="23"/>
  <c r="HL35" i="23"/>
  <c r="HN35" i="23"/>
  <c r="HR35" i="23"/>
  <c r="HT35" i="23"/>
  <c r="HV35" i="23"/>
  <c r="HX35" i="23"/>
  <c r="GD36" i="23"/>
  <c r="GF36" i="23"/>
  <c r="GH36" i="23"/>
  <c r="GJ36" i="23"/>
  <c r="GN36" i="23"/>
  <c r="GP36" i="23"/>
  <c r="GR36" i="23"/>
  <c r="GT36" i="23"/>
  <c r="GX36" i="23"/>
  <c r="GZ36" i="23"/>
  <c r="HB36" i="23"/>
  <c r="HD36" i="23"/>
  <c r="HH36" i="23"/>
  <c r="HJ36" i="23"/>
  <c r="HL36" i="23"/>
  <c r="HN36" i="23"/>
  <c r="HR36" i="23"/>
  <c r="HT36" i="23"/>
  <c r="HV36" i="23"/>
  <c r="HX36" i="23"/>
  <c r="GD37" i="23"/>
  <c r="GF37" i="23"/>
  <c r="GH37" i="23"/>
  <c r="GJ37" i="23"/>
  <c r="GN37" i="23"/>
  <c r="GP37" i="23"/>
  <c r="GR37" i="23"/>
  <c r="GT37" i="23"/>
  <c r="GX37" i="23"/>
  <c r="GZ37" i="23"/>
  <c r="HB37" i="23"/>
  <c r="HD37" i="23"/>
  <c r="HH37" i="23"/>
  <c r="HJ37" i="23"/>
  <c r="HL37" i="23"/>
  <c r="HN37" i="23"/>
  <c r="HR37" i="23"/>
  <c r="HT37" i="23"/>
  <c r="HV37" i="23"/>
  <c r="HX37" i="23"/>
  <c r="GD38" i="23"/>
  <c r="GF38" i="23"/>
  <c r="GH38" i="23"/>
  <c r="GJ38" i="23"/>
  <c r="GN38" i="23"/>
  <c r="GP38" i="23"/>
  <c r="GR38" i="23"/>
  <c r="GT38" i="23"/>
  <c r="GX38" i="23"/>
  <c r="GZ38" i="23"/>
  <c r="HB38" i="23"/>
  <c r="HD38" i="23"/>
  <c r="HH38" i="23"/>
  <c r="HJ38" i="23"/>
  <c r="HL38" i="23"/>
  <c r="HN38" i="23"/>
  <c r="HR38" i="23"/>
  <c r="HT38" i="23"/>
  <c r="HV38" i="23"/>
  <c r="HX38" i="23"/>
  <c r="GD39" i="23"/>
  <c r="GF39" i="23"/>
  <c r="GH39" i="23"/>
  <c r="GJ39" i="23"/>
  <c r="GN39" i="23"/>
  <c r="GP39" i="23"/>
  <c r="GR39" i="23"/>
  <c r="GT39" i="23"/>
  <c r="GX39" i="23"/>
  <c r="GZ39" i="23"/>
  <c r="HB39" i="23"/>
  <c r="HD39" i="23"/>
  <c r="HH39" i="23"/>
  <c r="HJ39" i="23"/>
  <c r="HL39" i="23"/>
  <c r="HN39" i="23"/>
  <c r="HR39" i="23"/>
  <c r="HT39" i="23"/>
  <c r="HV39" i="23"/>
  <c r="HX39" i="23"/>
  <c r="GD40" i="23"/>
  <c r="GF40" i="23"/>
  <c r="GH40" i="23"/>
  <c r="GJ40" i="23"/>
  <c r="GN40" i="23"/>
  <c r="GP40" i="23"/>
  <c r="GR40" i="23"/>
  <c r="GT40" i="23"/>
  <c r="GX40" i="23"/>
  <c r="GZ40" i="23"/>
  <c r="HB40" i="23"/>
  <c r="HD40" i="23"/>
  <c r="HH40" i="23"/>
  <c r="HJ40" i="23"/>
  <c r="HL40" i="23"/>
  <c r="HN40" i="23"/>
  <c r="HR40" i="23"/>
  <c r="HT40" i="23"/>
  <c r="HV40" i="23"/>
  <c r="HX40" i="23"/>
  <c r="GD41" i="23"/>
  <c r="GF41" i="23"/>
  <c r="GH41" i="23"/>
  <c r="GJ41" i="23"/>
  <c r="GN41" i="23"/>
  <c r="GP41" i="23"/>
  <c r="GR41" i="23"/>
  <c r="GT41" i="23"/>
  <c r="GX41" i="23"/>
  <c r="GZ41" i="23"/>
  <c r="HB41" i="23"/>
  <c r="HD41" i="23"/>
  <c r="HH41" i="23"/>
  <c r="HJ41" i="23"/>
  <c r="HL41" i="23"/>
  <c r="HN41" i="23"/>
  <c r="HR41" i="23"/>
  <c r="HT41" i="23"/>
  <c r="HV41" i="23"/>
  <c r="HX41" i="23"/>
  <c r="GD42" i="23"/>
  <c r="GF42" i="23"/>
  <c r="GH42" i="23"/>
  <c r="GJ42" i="23"/>
  <c r="GN42" i="23"/>
  <c r="GP42" i="23"/>
  <c r="GR42" i="23"/>
  <c r="GT42" i="23"/>
  <c r="GX42" i="23"/>
  <c r="GZ42" i="23"/>
  <c r="HB42" i="23"/>
  <c r="HD42" i="23"/>
  <c r="HH42" i="23"/>
  <c r="HJ42" i="23"/>
  <c r="HL42" i="23"/>
  <c r="HN42" i="23"/>
  <c r="HR42" i="23"/>
  <c r="HT42" i="23"/>
  <c r="HV42" i="23"/>
  <c r="HX42" i="23"/>
  <c r="GD43" i="23"/>
  <c r="GF43" i="23"/>
  <c r="GH43" i="23"/>
  <c r="GJ43" i="23"/>
  <c r="GN43" i="23"/>
  <c r="GP43" i="23"/>
  <c r="GR43" i="23"/>
  <c r="GT43" i="23"/>
  <c r="GX43" i="23"/>
  <c r="GZ43" i="23"/>
  <c r="HB43" i="23"/>
  <c r="HD43" i="23"/>
  <c r="HH43" i="23"/>
  <c r="HJ43" i="23"/>
  <c r="HL43" i="23"/>
  <c r="HN43" i="23"/>
  <c r="HR43" i="23"/>
  <c r="HT43" i="23"/>
  <c r="HV43" i="23"/>
  <c r="HX43" i="23"/>
  <c r="GD44" i="23"/>
  <c r="GF44" i="23"/>
  <c r="GH44" i="23"/>
  <c r="GJ44" i="23"/>
  <c r="GN44" i="23"/>
  <c r="GP44" i="23"/>
  <c r="GR44" i="23"/>
  <c r="GT44" i="23"/>
  <c r="GX44" i="23"/>
  <c r="GZ44" i="23"/>
  <c r="HB44" i="23"/>
  <c r="HD44" i="23"/>
  <c r="HH44" i="23"/>
  <c r="HJ44" i="23"/>
  <c r="HL44" i="23"/>
  <c r="HN44" i="23"/>
  <c r="HR44" i="23"/>
  <c r="HT44" i="23"/>
  <c r="HV44" i="23"/>
  <c r="HX44" i="23"/>
  <c r="GD45" i="23"/>
  <c r="GF45" i="23"/>
  <c r="GH45" i="23"/>
  <c r="GJ45" i="23"/>
  <c r="GN45" i="23"/>
  <c r="GP45" i="23"/>
  <c r="GR45" i="23"/>
  <c r="GT45" i="23"/>
  <c r="GX45" i="23"/>
  <c r="GZ45" i="23"/>
  <c r="HB45" i="23"/>
  <c r="HD45" i="23"/>
  <c r="HH45" i="23"/>
  <c r="HJ45" i="23"/>
  <c r="HL45" i="23"/>
  <c r="HN45" i="23"/>
  <c r="HR45" i="23"/>
  <c r="HT45" i="23"/>
  <c r="HV45" i="23"/>
  <c r="HX45" i="23"/>
  <c r="GD46" i="23"/>
  <c r="GF46" i="23"/>
  <c r="GH46" i="23"/>
  <c r="GJ46" i="23"/>
  <c r="GN46" i="23"/>
  <c r="GP46" i="23"/>
  <c r="GR46" i="23"/>
  <c r="GT46" i="23"/>
  <c r="GX46" i="23"/>
  <c r="GZ46" i="23"/>
  <c r="HB46" i="23"/>
  <c r="HD46" i="23"/>
  <c r="HH46" i="23"/>
  <c r="HJ46" i="23"/>
  <c r="HL46" i="23"/>
  <c r="HN46" i="23"/>
  <c r="HR46" i="23"/>
  <c r="HT46" i="23"/>
  <c r="HV46" i="23"/>
  <c r="HX46" i="23"/>
  <c r="GD47" i="23"/>
  <c r="GF47" i="23"/>
  <c r="GH47" i="23"/>
  <c r="GJ47" i="23"/>
  <c r="GN47" i="23"/>
  <c r="GP47" i="23"/>
  <c r="GR47" i="23"/>
  <c r="GT47" i="23"/>
  <c r="GX47" i="23"/>
  <c r="GZ47" i="23"/>
  <c r="HB47" i="23"/>
  <c r="HD47" i="23"/>
  <c r="HH47" i="23"/>
  <c r="HJ47" i="23"/>
  <c r="HL47" i="23"/>
  <c r="HN47" i="23"/>
  <c r="HR47" i="23"/>
  <c r="HT47" i="23"/>
  <c r="HV47" i="23"/>
  <c r="HX47" i="23"/>
  <c r="GD48" i="23"/>
  <c r="GF48" i="23"/>
  <c r="GH48" i="23"/>
  <c r="GJ48" i="23"/>
  <c r="GN48" i="23"/>
  <c r="GP48" i="23"/>
  <c r="GR48" i="23"/>
  <c r="GT48" i="23"/>
  <c r="GX48" i="23"/>
  <c r="GZ48" i="23"/>
  <c r="HB48" i="23"/>
  <c r="HD48" i="23"/>
  <c r="HH48" i="23"/>
  <c r="HJ48" i="23"/>
  <c r="HL48" i="23"/>
  <c r="HN48" i="23"/>
  <c r="HR48" i="23"/>
  <c r="HT48" i="23"/>
  <c r="HV48" i="23"/>
  <c r="HX48" i="23"/>
  <c r="GD49" i="23"/>
  <c r="GF49" i="23"/>
  <c r="GH49" i="23"/>
  <c r="GJ49" i="23"/>
  <c r="GN49" i="23"/>
  <c r="GP49" i="23"/>
  <c r="GR49" i="23"/>
  <c r="GT49" i="23"/>
  <c r="GX49" i="23"/>
  <c r="GZ49" i="23"/>
  <c r="HB49" i="23"/>
  <c r="HD49" i="23"/>
  <c r="HH49" i="23"/>
  <c r="HJ49" i="23"/>
  <c r="HL49" i="23"/>
  <c r="HN49" i="23"/>
  <c r="HR49" i="23"/>
  <c r="HT49" i="23"/>
  <c r="HV49" i="23"/>
  <c r="HX49" i="23"/>
  <c r="GD50" i="23"/>
  <c r="GF50" i="23"/>
  <c r="GH50" i="23"/>
  <c r="GJ50" i="23"/>
  <c r="GN50" i="23"/>
  <c r="GP50" i="23"/>
  <c r="GR50" i="23"/>
  <c r="GT50" i="23"/>
  <c r="GX50" i="23"/>
  <c r="GZ50" i="23"/>
  <c r="HB50" i="23"/>
  <c r="HD50" i="23"/>
  <c r="HH50" i="23"/>
  <c r="HJ50" i="23"/>
  <c r="HL50" i="23"/>
  <c r="HN50" i="23"/>
  <c r="HR50" i="23"/>
  <c r="HT50" i="23"/>
  <c r="HV50" i="23"/>
  <c r="HX50" i="23"/>
  <c r="GD51" i="23"/>
  <c r="GF51" i="23"/>
  <c r="GH51" i="23"/>
  <c r="GJ51" i="23"/>
  <c r="GN51" i="23"/>
  <c r="GP51" i="23"/>
  <c r="GR51" i="23"/>
  <c r="GT51" i="23"/>
  <c r="GX51" i="23"/>
  <c r="GZ51" i="23"/>
  <c r="HB51" i="23"/>
  <c r="HD51" i="23"/>
  <c r="HH51" i="23"/>
  <c r="HJ51" i="23"/>
  <c r="HL51" i="23"/>
  <c r="HN51" i="23"/>
  <c r="HR51" i="23"/>
  <c r="HT51" i="23"/>
  <c r="HV51" i="23"/>
  <c r="HX51" i="23"/>
  <c r="GD52" i="23"/>
  <c r="GF52" i="23"/>
  <c r="GH52" i="23"/>
  <c r="GJ52" i="23"/>
  <c r="GN52" i="23"/>
  <c r="GP52" i="23"/>
  <c r="GR52" i="23"/>
  <c r="GT52" i="23"/>
  <c r="GX52" i="23"/>
  <c r="GZ52" i="23"/>
  <c r="HB52" i="23"/>
  <c r="HD52" i="23"/>
  <c r="HH52" i="23"/>
  <c r="HJ52" i="23"/>
  <c r="HL52" i="23"/>
  <c r="HN52" i="23"/>
  <c r="HR52" i="23"/>
  <c r="HT52" i="23"/>
  <c r="HV52" i="23"/>
  <c r="HX52" i="23"/>
  <c r="GD53" i="23"/>
  <c r="GF53" i="23"/>
  <c r="GH53" i="23"/>
  <c r="GJ53" i="23"/>
  <c r="GN53" i="23"/>
  <c r="GP53" i="23"/>
  <c r="GR53" i="23"/>
  <c r="GT53" i="23"/>
  <c r="GX53" i="23"/>
  <c r="GZ53" i="23"/>
  <c r="HB53" i="23"/>
  <c r="HD53" i="23"/>
  <c r="HH53" i="23"/>
  <c r="HJ53" i="23"/>
  <c r="HL53" i="23"/>
  <c r="HN53" i="23"/>
  <c r="HR53" i="23"/>
  <c r="HT53" i="23"/>
  <c r="HV53" i="23"/>
  <c r="HX53" i="23"/>
  <c r="GD54" i="23"/>
  <c r="GF54" i="23"/>
  <c r="GH54" i="23"/>
  <c r="GJ54" i="23"/>
  <c r="GN54" i="23"/>
  <c r="GP54" i="23"/>
  <c r="GR54" i="23"/>
  <c r="GT54" i="23"/>
  <c r="GX54" i="23"/>
  <c r="GZ54" i="23"/>
  <c r="HB54" i="23"/>
  <c r="HD54" i="23"/>
  <c r="HH54" i="23"/>
  <c r="HJ54" i="23"/>
  <c r="HL54" i="23"/>
  <c r="HN54" i="23"/>
  <c r="HR54" i="23"/>
  <c r="HT54" i="23"/>
  <c r="HV54" i="23"/>
  <c r="HX54" i="23"/>
  <c r="GD55" i="23"/>
  <c r="GF55" i="23"/>
  <c r="GH55" i="23"/>
  <c r="GJ55" i="23"/>
  <c r="GN55" i="23"/>
  <c r="GP55" i="23"/>
  <c r="GR55" i="23"/>
  <c r="GT55" i="23"/>
  <c r="GX55" i="23"/>
  <c r="GZ55" i="23"/>
  <c r="HB55" i="23"/>
  <c r="HD55" i="23"/>
  <c r="HH55" i="23"/>
  <c r="HJ55" i="23"/>
  <c r="HL55" i="23"/>
  <c r="HN55" i="23"/>
  <c r="HR55" i="23"/>
  <c r="HT55" i="23"/>
  <c r="HV55" i="23"/>
  <c r="HX55" i="23"/>
  <c r="GD56" i="23"/>
  <c r="GF56" i="23"/>
  <c r="GH56" i="23"/>
  <c r="GJ56" i="23"/>
  <c r="GN56" i="23"/>
  <c r="GP56" i="23"/>
  <c r="GR56" i="23"/>
  <c r="GT56" i="23"/>
  <c r="GX56" i="23"/>
  <c r="GZ56" i="23"/>
  <c r="HB56" i="23"/>
  <c r="HD56" i="23"/>
  <c r="HH56" i="23"/>
  <c r="HJ56" i="23"/>
  <c r="HL56" i="23"/>
  <c r="HN56" i="23"/>
  <c r="HR56" i="23"/>
  <c r="HT56" i="23"/>
  <c r="HV56" i="23"/>
  <c r="HX56" i="23"/>
  <c r="GD57" i="23"/>
  <c r="GF57" i="23"/>
  <c r="GH57" i="23"/>
  <c r="GJ57" i="23"/>
  <c r="GN57" i="23"/>
  <c r="GP57" i="23"/>
  <c r="GR57" i="23"/>
  <c r="GT57" i="23"/>
  <c r="GX57" i="23"/>
  <c r="GZ57" i="23"/>
  <c r="HB57" i="23"/>
  <c r="HD57" i="23"/>
  <c r="HH57" i="23"/>
  <c r="HJ57" i="23"/>
  <c r="HL57" i="23"/>
  <c r="HN57" i="23"/>
  <c r="HR57" i="23"/>
  <c r="HT57" i="23"/>
  <c r="HV57" i="23"/>
  <c r="HX57" i="23"/>
  <c r="GD58" i="23"/>
  <c r="GF58" i="23"/>
  <c r="GH58" i="23"/>
  <c r="GJ58" i="23"/>
  <c r="GN58" i="23"/>
  <c r="GP58" i="23"/>
  <c r="GR58" i="23"/>
  <c r="GT58" i="23"/>
  <c r="GX58" i="23"/>
  <c r="GZ58" i="23"/>
  <c r="HB58" i="23"/>
  <c r="HD58" i="23"/>
  <c r="HH58" i="23"/>
  <c r="HJ58" i="23"/>
  <c r="HL58" i="23"/>
  <c r="HN58" i="23"/>
  <c r="HR58" i="23"/>
  <c r="HT58" i="23"/>
  <c r="HV58" i="23"/>
  <c r="HX58" i="23"/>
  <c r="GD59" i="23"/>
  <c r="GF59" i="23"/>
  <c r="GH59" i="23"/>
  <c r="GJ59" i="23"/>
  <c r="GN59" i="23"/>
  <c r="GP59" i="23"/>
  <c r="GR59" i="23"/>
  <c r="GT59" i="23"/>
  <c r="GX59" i="23"/>
  <c r="GZ59" i="23"/>
  <c r="HB59" i="23"/>
  <c r="HD59" i="23"/>
  <c r="HH59" i="23"/>
  <c r="HJ59" i="23"/>
  <c r="HL59" i="23"/>
  <c r="HN59" i="23"/>
  <c r="HR59" i="23"/>
  <c r="HT59" i="23"/>
  <c r="HV59" i="23"/>
  <c r="HX59" i="23"/>
  <c r="GD60" i="23"/>
  <c r="GF60" i="23"/>
  <c r="GH60" i="23"/>
  <c r="GJ60" i="23"/>
  <c r="GN60" i="23"/>
  <c r="GP60" i="23"/>
  <c r="GR60" i="23"/>
  <c r="GT60" i="23"/>
  <c r="GX60" i="23"/>
  <c r="GZ60" i="23"/>
  <c r="HB60" i="23"/>
  <c r="HD60" i="23"/>
  <c r="HH60" i="23"/>
  <c r="HJ60" i="23"/>
  <c r="HL60" i="23"/>
  <c r="HN60" i="23"/>
  <c r="HR60" i="23"/>
  <c r="HT60" i="23"/>
  <c r="HV60" i="23"/>
  <c r="HX60" i="23"/>
  <c r="GD61" i="23"/>
  <c r="GF61" i="23"/>
  <c r="GH61" i="23"/>
  <c r="GJ61" i="23"/>
  <c r="GN61" i="23"/>
  <c r="GP61" i="23"/>
  <c r="GR61" i="23"/>
  <c r="GT61" i="23"/>
  <c r="GX61" i="23"/>
  <c r="GZ61" i="23"/>
  <c r="HB61" i="23"/>
  <c r="HD61" i="23"/>
  <c r="HH61" i="23"/>
  <c r="HJ61" i="23"/>
  <c r="HL61" i="23"/>
  <c r="HN61" i="23"/>
  <c r="HR61" i="23"/>
  <c r="HT61" i="23"/>
  <c r="HV61" i="23"/>
  <c r="HX61" i="23"/>
  <c r="GD62" i="23"/>
  <c r="GF62" i="23"/>
  <c r="GH62" i="23"/>
  <c r="GJ62" i="23"/>
  <c r="GN62" i="23"/>
  <c r="GP62" i="23"/>
  <c r="GR62" i="23"/>
  <c r="GT62" i="23"/>
  <c r="GX62" i="23"/>
  <c r="GZ62" i="23"/>
  <c r="HB62" i="23"/>
  <c r="HD62" i="23"/>
  <c r="HH62" i="23"/>
  <c r="HJ62" i="23"/>
  <c r="HL62" i="23"/>
  <c r="HN62" i="23"/>
  <c r="HR62" i="23"/>
  <c r="HT62" i="23"/>
  <c r="HV62" i="23"/>
  <c r="HX62" i="23"/>
  <c r="GD63" i="23"/>
  <c r="GF63" i="23"/>
  <c r="GH63" i="23"/>
  <c r="GJ63" i="23"/>
  <c r="GN63" i="23"/>
  <c r="GP63" i="23"/>
  <c r="GR63" i="23"/>
  <c r="GT63" i="23"/>
  <c r="GX63" i="23"/>
  <c r="GZ63" i="23"/>
  <c r="HB63" i="23"/>
  <c r="HD63" i="23"/>
  <c r="HH63" i="23"/>
  <c r="HJ63" i="23"/>
  <c r="HL63" i="23"/>
  <c r="HN63" i="23"/>
  <c r="HR63" i="23"/>
  <c r="HT63" i="23"/>
  <c r="HV63" i="23"/>
  <c r="HX63" i="23"/>
  <c r="GD64" i="23"/>
  <c r="GF64" i="23"/>
  <c r="GH64" i="23"/>
  <c r="GJ64" i="23"/>
  <c r="GN64" i="23"/>
  <c r="GP64" i="23"/>
  <c r="GR64" i="23"/>
  <c r="GT64" i="23"/>
  <c r="GX64" i="23"/>
  <c r="GZ64" i="23"/>
  <c r="HB64" i="23"/>
  <c r="HD64" i="23"/>
  <c r="HH64" i="23"/>
  <c r="HJ64" i="23"/>
  <c r="HL64" i="23"/>
  <c r="HN64" i="23"/>
  <c r="HR64" i="23"/>
  <c r="HT64" i="23"/>
  <c r="HV64" i="23"/>
  <c r="HX64" i="23"/>
  <c r="GD65" i="23"/>
  <c r="GF65" i="23"/>
  <c r="GH65" i="23"/>
  <c r="GJ65" i="23"/>
  <c r="GN65" i="23"/>
  <c r="GP65" i="23"/>
  <c r="GR65" i="23"/>
  <c r="GT65" i="23"/>
  <c r="GX65" i="23"/>
  <c r="GZ65" i="23"/>
  <c r="HB65" i="23"/>
  <c r="HD65" i="23"/>
  <c r="HH65" i="23"/>
  <c r="HJ65" i="23"/>
  <c r="HL65" i="23"/>
  <c r="HN65" i="23"/>
  <c r="HR65" i="23"/>
  <c r="HT65" i="23"/>
  <c r="HV65" i="23"/>
  <c r="HX65" i="23"/>
  <c r="GD66" i="23"/>
  <c r="GF66" i="23"/>
  <c r="GH66" i="23"/>
  <c r="GJ66" i="23"/>
  <c r="GN66" i="23"/>
  <c r="GP66" i="23"/>
  <c r="GR66" i="23"/>
  <c r="GT66" i="23"/>
  <c r="GX66" i="23"/>
  <c r="GZ66" i="23"/>
  <c r="HB66" i="23"/>
  <c r="HD66" i="23"/>
  <c r="HH66" i="23"/>
  <c r="HJ66" i="23"/>
  <c r="HL66" i="23"/>
  <c r="HN66" i="23"/>
  <c r="HR66" i="23"/>
  <c r="HT66" i="23"/>
  <c r="HV66" i="23"/>
  <c r="HX66" i="23"/>
  <c r="GD67" i="23"/>
  <c r="GF67" i="23"/>
  <c r="GH67" i="23"/>
  <c r="GJ67" i="23"/>
  <c r="GN67" i="23"/>
  <c r="GP67" i="23"/>
  <c r="GR67" i="23"/>
  <c r="GT67" i="23"/>
  <c r="GX67" i="23"/>
  <c r="GZ67" i="23"/>
  <c r="HB67" i="23"/>
  <c r="HD67" i="23"/>
  <c r="HH67" i="23"/>
  <c r="HJ67" i="23"/>
  <c r="HL67" i="23"/>
  <c r="HN67" i="23"/>
  <c r="HR67" i="23"/>
  <c r="HT67" i="23"/>
  <c r="HV67" i="23"/>
  <c r="HX67" i="23"/>
  <c r="GD68" i="23"/>
  <c r="GF68" i="23"/>
  <c r="GH68" i="23"/>
  <c r="GJ68" i="23"/>
  <c r="GN68" i="23"/>
  <c r="GP68" i="23"/>
  <c r="GR68" i="23"/>
  <c r="GT68" i="23"/>
  <c r="GX68" i="23"/>
  <c r="GZ68" i="23"/>
  <c r="HB68" i="23"/>
  <c r="HD68" i="23"/>
  <c r="HH68" i="23"/>
  <c r="HJ68" i="23"/>
  <c r="HL68" i="23"/>
  <c r="HN68" i="23"/>
  <c r="HR68" i="23"/>
  <c r="HT68" i="23"/>
  <c r="HV68" i="23"/>
  <c r="HX68" i="23"/>
  <c r="GD69" i="23"/>
  <c r="GF69" i="23"/>
  <c r="GH69" i="23"/>
  <c r="GJ69" i="23"/>
  <c r="GN69" i="23"/>
  <c r="GP69" i="23"/>
  <c r="GR69" i="23"/>
  <c r="GT69" i="23"/>
  <c r="GX69" i="23"/>
  <c r="GZ69" i="23"/>
  <c r="HB69" i="23"/>
  <c r="HD69" i="23"/>
  <c r="HH69" i="23"/>
  <c r="HJ69" i="23"/>
  <c r="HL69" i="23"/>
  <c r="HN69" i="23"/>
  <c r="HR69" i="23"/>
  <c r="HT69" i="23"/>
  <c r="HV69" i="23"/>
  <c r="HX69" i="23"/>
  <c r="GD70" i="23"/>
  <c r="GF70" i="23"/>
  <c r="GH70" i="23"/>
  <c r="GJ70" i="23"/>
  <c r="GN70" i="23"/>
  <c r="GP70" i="23"/>
  <c r="GR70" i="23"/>
  <c r="GT70" i="23"/>
  <c r="GX70" i="23"/>
  <c r="GZ70" i="23"/>
  <c r="HB70" i="23"/>
  <c r="HD70" i="23"/>
  <c r="HH70" i="23"/>
  <c r="HJ70" i="23"/>
  <c r="HL70" i="23"/>
  <c r="HN70" i="23"/>
  <c r="HR70" i="23"/>
  <c r="HT70" i="23"/>
  <c r="HV70" i="23"/>
  <c r="HX70" i="23"/>
  <c r="GD71" i="23"/>
  <c r="GF71" i="23"/>
  <c r="GH71" i="23"/>
  <c r="GJ71" i="23"/>
  <c r="GN71" i="23"/>
  <c r="GP71" i="23"/>
  <c r="GR71" i="23"/>
  <c r="GT71" i="23"/>
  <c r="GX71" i="23"/>
  <c r="GZ71" i="23"/>
  <c r="HB71" i="23"/>
  <c r="HD71" i="23"/>
  <c r="HH71" i="23"/>
  <c r="HJ71" i="23"/>
  <c r="HL71" i="23"/>
  <c r="HN71" i="23"/>
  <c r="HR71" i="23"/>
  <c r="HT71" i="23"/>
  <c r="HV71" i="23"/>
  <c r="HX71" i="23"/>
  <c r="GD72" i="23"/>
  <c r="GF72" i="23"/>
  <c r="GH72" i="23"/>
  <c r="GJ72" i="23"/>
  <c r="GN72" i="23"/>
  <c r="GP72" i="23"/>
  <c r="GR72" i="23"/>
  <c r="GT72" i="23"/>
  <c r="GX72" i="23"/>
  <c r="GZ72" i="23"/>
  <c r="HB72" i="23"/>
  <c r="HD72" i="23"/>
  <c r="HH72" i="23"/>
  <c r="HJ72" i="23"/>
  <c r="HL72" i="23"/>
  <c r="HN72" i="23"/>
  <c r="HR72" i="23"/>
  <c r="HT72" i="23"/>
  <c r="HV72" i="23"/>
  <c r="HX72" i="23"/>
  <c r="GD73" i="23"/>
  <c r="GF73" i="23"/>
  <c r="GH73" i="23"/>
  <c r="GJ73" i="23"/>
  <c r="GN73" i="23"/>
  <c r="GP73" i="23"/>
  <c r="GR73" i="23"/>
  <c r="GT73" i="23"/>
  <c r="GX73" i="23"/>
  <c r="GZ73" i="23"/>
  <c r="HB73" i="23"/>
  <c r="HD73" i="23"/>
  <c r="HH73" i="23"/>
  <c r="HJ73" i="23"/>
  <c r="HL73" i="23"/>
  <c r="HN73" i="23"/>
  <c r="HR73" i="23"/>
  <c r="HT73" i="23"/>
  <c r="HV73" i="23"/>
  <c r="HX73" i="23"/>
  <c r="HX29" i="23"/>
  <c r="HV29" i="23"/>
  <c r="HT29" i="23"/>
  <c r="HR29" i="23"/>
  <c r="HN29" i="23"/>
  <c r="HL29" i="23"/>
  <c r="HJ29" i="23"/>
  <c r="HH29" i="23"/>
  <c r="HD29" i="23"/>
  <c r="HB29" i="23"/>
  <c r="GZ29" i="23"/>
  <c r="GX29" i="23"/>
  <c r="GT29" i="23"/>
  <c r="GR29" i="23"/>
  <c r="GP29" i="23"/>
  <c r="GN29" i="23"/>
  <c r="GJ29" i="23"/>
  <c r="GH29" i="23"/>
  <c r="GF29" i="23"/>
  <c r="GD29" i="23"/>
  <c r="DK963" i="7" l="1"/>
  <c r="DK965" i="7"/>
  <c r="DK959" i="7"/>
  <c r="DK1014" i="7" s="1"/>
  <c r="B1181" i="7" s="1"/>
  <c r="DK960" i="7"/>
  <c r="AP173" i="7"/>
  <c r="B338" i="7" s="1"/>
  <c r="DN119" i="7"/>
  <c r="DN170" i="7"/>
  <c r="DN120" i="7"/>
  <c r="DN123" i="7"/>
  <c r="DN127" i="7"/>
  <c r="DN118" i="7"/>
  <c r="DN121" i="7"/>
  <c r="DN125" i="7"/>
  <c r="DN122" i="7"/>
  <c r="DN172" i="7"/>
  <c r="DN173" i="7" s="1"/>
  <c r="B340" i="7" s="1"/>
  <c r="CZ30" i="23"/>
  <c r="DA30" i="23"/>
  <c r="DC30" i="23" s="1"/>
  <c r="DE30" i="23" s="1"/>
  <c r="DB30" i="23"/>
  <c r="DD30" i="23"/>
  <c r="DF30" i="23" s="1"/>
  <c r="DG30" i="23" s="1"/>
  <c r="DH30" i="23"/>
  <c r="DJ30" i="23" s="1"/>
  <c r="DI30" i="23"/>
  <c r="DK30" i="23" s="1"/>
  <c r="DM30" i="23" s="1"/>
  <c r="DL30" i="23"/>
  <c r="DN30" i="23" s="1"/>
  <c r="DO30" i="23" s="1"/>
  <c r="DP30" i="23"/>
  <c r="DR30" i="23" s="1"/>
  <c r="DQ30" i="23"/>
  <c r="DS30" i="23"/>
  <c r="DU30" i="23" s="1"/>
  <c r="DT30" i="23"/>
  <c r="DV30" i="23" s="1"/>
  <c r="DW30" i="23" s="1"/>
  <c r="DX30" i="23"/>
  <c r="DZ30" i="23" s="1"/>
  <c r="DY30" i="23"/>
  <c r="EA30" i="23" s="1"/>
  <c r="EC30" i="23" s="1"/>
  <c r="EB30" i="23"/>
  <c r="ED30" i="23" s="1"/>
  <c r="EE30" i="23" s="1"/>
  <c r="EF30" i="23"/>
  <c r="EH30" i="23" s="1"/>
  <c r="EG30" i="23"/>
  <c r="EI30" i="23" s="1"/>
  <c r="EK30" i="23" s="1"/>
  <c r="EJ30" i="23"/>
  <c r="EL30" i="23" s="1"/>
  <c r="EM30" i="23" s="1"/>
  <c r="EO30" i="23"/>
  <c r="EQ30" i="23" s="1"/>
  <c r="EP30" i="23"/>
  <c r="ER30" i="23" s="1"/>
  <c r="ET30" i="23" s="1"/>
  <c r="ES30" i="23"/>
  <c r="EU30" i="23" s="1"/>
  <c r="EV30" i="23" s="1"/>
  <c r="EW30" i="23"/>
  <c r="EY30" i="23" s="1"/>
  <c r="EX30" i="23"/>
  <c r="FA30" i="23"/>
  <c r="FC30" i="23" s="1"/>
  <c r="FD30" i="23" s="1"/>
  <c r="FE30" i="23"/>
  <c r="FG30" i="23" s="1"/>
  <c r="FF30" i="23"/>
  <c r="FH30" i="23" s="1"/>
  <c r="FJ30" i="23" s="1"/>
  <c r="FI30" i="23"/>
  <c r="FK30" i="23" s="1"/>
  <c r="FL30" i="23" s="1"/>
  <c r="FM30" i="23"/>
  <c r="FO30" i="23" s="1"/>
  <c r="FN30" i="23"/>
  <c r="FP30" i="23" s="1"/>
  <c r="FR30" i="23" s="1"/>
  <c r="FQ30" i="23"/>
  <c r="FS30" i="23"/>
  <c r="FT30" i="23" s="1"/>
  <c r="FU30" i="23"/>
  <c r="FW30" i="23" s="1"/>
  <c r="FV30" i="23"/>
  <c r="FX30" i="23" s="1"/>
  <c r="FZ30" i="23" s="1"/>
  <c r="FY30" i="23"/>
  <c r="GA30" i="23" s="1"/>
  <c r="GB30" i="23" s="1"/>
  <c r="CZ31" i="23"/>
  <c r="DB31" i="23" s="1"/>
  <c r="DA31" i="23"/>
  <c r="DC31" i="23" s="1"/>
  <c r="DE31" i="23" s="1"/>
  <c r="DD31" i="23"/>
  <c r="DF31" i="23" s="1"/>
  <c r="DG31" i="23" s="1"/>
  <c r="DH31" i="23"/>
  <c r="DJ31" i="23" s="1"/>
  <c r="DI31" i="23"/>
  <c r="DK31" i="23" s="1"/>
  <c r="DM31" i="23" s="1"/>
  <c r="DL31" i="23"/>
  <c r="DN31" i="23" s="1"/>
  <c r="DO31" i="23" s="1"/>
  <c r="DP31" i="23"/>
  <c r="DR31" i="23" s="1"/>
  <c r="DQ31" i="23"/>
  <c r="DS31" i="23" s="1"/>
  <c r="DU31" i="23" s="1"/>
  <c r="DT31" i="23"/>
  <c r="DV31" i="23" s="1"/>
  <c r="DW31" i="23" s="1"/>
  <c r="DX31" i="23"/>
  <c r="DZ31" i="23" s="1"/>
  <c r="DY31" i="23"/>
  <c r="EA31" i="23" s="1"/>
  <c r="EC31" i="23" s="1"/>
  <c r="EB31" i="23"/>
  <c r="ED31" i="23" s="1"/>
  <c r="EE31" i="23" s="1"/>
  <c r="EF31" i="23"/>
  <c r="EH31" i="23" s="1"/>
  <c r="EG31" i="23"/>
  <c r="EI31" i="23" s="1"/>
  <c r="EK31" i="23" s="1"/>
  <c r="EJ31" i="23"/>
  <c r="EL31" i="23" s="1"/>
  <c r="EM31" i="23" s="1"/>
  <c r="EO31" i="23"/>
  <c r="EQ31" i="23" s="1"/>
  <c r="EP31" i="23"/>
  <c r="ER31" i="23" s="1"/>
  <c r="ET31" i="23" s="1"/>
  <c r="ES31" i="23"/>
  <c r="EU31" i="23" s="1"/>
  <c r="EV31" i="23" s="1"/>
  <c r="EW31" i="23"/>
  <c r="EY31" i="23" s="1"/>
  <c r="EX31" i="23"/>
  <c r="FA31" i="23"/>
  <c r="FC31" i="23" s="1"/>
  <c r="FD31" i="23" s="1"/>
  <c r="FE31" i="23"/>
  <c r="FG31" i="23" s="1"/>
  <c r="FF31" i="23"/>
  <c r="FH31" i="23" s="1"/>
  <c r="FJ31" i="23" s="1"/>
  <c r="FI31" i="23"/>
  <c r="FK31" i="23" s="1"/>
  <c r="FL31" i="23" s="1"/>
  <c r="FM31" i="23"/>
  <c r="FO31" i="23" s="1"/>
  <c r="FN31" i="23"/>
  <c r="FP31" i="23" s="1"/>
  <c r="FR31" i="23" s="1"/>
  <c r="FQ31" i="23"/>
  <c r="FS31" i="23" s="1"/>
  <c r="FT31" i="23" s="1"/>
  <c r="FU31" i="23"/>
  <c r="FW31" i="23" s="1"/>
  <c r="FV31" i="23"/>
  <c r="FX31" i="23" s="1"/>
  <c r="FZ31" i="23" s="1"/>
  <c r="FY31" i="23"/>
  <c r="GA31" i="23" s="1"/>
  <c r="GB31" i="23" s="1"/>
  <c r="CZ32" i="23"/>
  <c r="DB32" i="23" s="1"/>
  <c r="DA32" i="23"/>
  <c r="DC32" i="23" s="1"/>
  <c r="DE32" i="23" s="1"/>
  <c r="DD32" i="23"/>
  <c r="DF32" i="23" s="1"/>
  <c r="DG32" i="23" s="1"/>
  <c r="DH32" i="23"/>
  <c r="DJ32" i="23" s="1"/>
  <c r="DI32" i="23"/>
  <c r="DK32" i="23" s="1"/>
  <c r="DM32" i="23" s="1"/>
  <c r="DL32" i="23"/>
  <c r="DN32" i="23" s="1"/>
  <c r="DO32" i="23" s="1"/>
  <c r="DP32" i="23"/>
  <c r="DR32" i="23" s="1"/>
  <c r="DQ32" i="23"/>
  <c r="DS32" i="23" s="1"/>
  <c r="DU32" i="23" s="1"/>
  <c r="DT32" i="23"/>
  <c r="DV32" i="23" s="1"/>
  <c r="DW32" i="23" s="1"/>
  <c r="DX32" i="23"/>
  <c r="DZ32" i="23" s="1"/>
  <c r="DY32" i="23"/>
  <c r="EA32" i="23" s="1"/>
  <c r="EC32" i="23" s="1"/>
  <c r="EB32" i="23"/>
  <c r="ED32" i="23" s="1"/>
  <c r="EE32" i="23" s="1"/>
  <c r="EF32" i="23"/>
  <c r="EG32" i="23"/>
  <c r="EI32" i="23" s="1"/>
  <c r="EK32" i="23" s="1"/>
  <c r="EH32" i="23"/>
  <c r="EJ32" i="23"/>
  <c r="EL32" i="23" s="1"/>
  <c r="EM32" i="23" s="1"/>
  <c r="EO32" i="23"/>
  <c r="EQ32" i="23" s="1"/>
  <c r="EP32" i="23"/>
  <c r="ER32" i="23" s="1"/>
  <c r="ET32" i="23" s="1"/>
  <c r="ES32" i="23"/>
  <c r="EU32" i="23" s="1"/>
  <c r="EV32" i="23" s="1"/>
  <c r="EW32" i="23"/>
  <c r="EY32" i="23" s="1"/>
  <c r="EX32" i="23"/>
  <c r="EZ32" i="23" s="1"/>
  <c r="FB32" i="23" s="1"/>
  <c r="FA32" i="23"/>
  <c r="FC32" i="23" s="1"/>
  <c r="FD32" i="23" s="1"/>
  <c r="FE32" i="23"/>
  <c r="FG32" i="23" s="1"/>
  <c r="FF32" i="23"/>
  <c r="FH32" i="23" s="1"/>
  <c r="FJ32" i="23" s="1"/>
  <c r="FI32" i="23"/>
  <c r="FK32" i="23" s="1"/>
  <c r="FL32" i="23" s="1"/>
  <c r="FM32" i="23"/>
  <c r="FO32" i="23" s="1"/>
  <c r="FN32" i="23"/>
  <c r="FP32" i="23" s="1"/>
  <c r="FR32" i="23" s="1"/>
  <c r="FQ32" i="23"/>
  <c r="FS32" i="23"/>
  <c r="FT32" i="23" s="1"/>
  <c r="FU32" i="23"/>
  <c r="FW32" i="23" s="1"/>
  <c r="FV32" i="23"/>
  <c r="FX32" i="23" s="1"/>
  <c r="FZ32" i="23" s="1"/>
  <c r="FY32" i="23"/>
  <c r="GA32" i="23" s="1"/>
  <c r="GB32" i="23" s="1"/>
  <c r="CZ33" i="23"/>
  <c r="DB33" i="23" s="1"/>
  <c r="DA33" i="23"/>
  <c r="DC33" i="23" s="1"/>
  <c r="DE33" i="23" s="1"/>
  <c r="DD33" i="23"/>
  <c r="DF33" i="23" s="1"/>
  <c r="DG33" i="23" s="1"/>
  <c r="DH33" i="23"/>
  <c r="DJ33" i="23" s="1"/>
  <c r="DI33" i="23"/>
  <c r="DK33" i="23" s="1"/>
  <c r="DM33" i="23" s="1"/>
  <c r="DL33" i="23"/>
  <c r="DN33" i="23" s="1"/>
  <c r="DO33" i="23" s="1"/>
  <c r="DP33" i="23"/>
  <c r="DR33" i="23" s="1"/>
  <c r="DQ33" i="23"/>
  <c r="DS33" i="23" s="1"/>
  <c r="DU33" i="23" s="1"/>
  <c r="DT33" i="23"/>
  <c r="DV33" i="23" s="1"/>
  <c r="DW33" i="23" s="1"/>
  <c r="DX33" i="23"/>
  <c r="DZ33" i="23" s="1"/>
  <c r="DY33" i="23"/>
  <c r="EA33" i="23" s="1"/>
  <c r="EC33" i="23" s="1"/>
  <c r="EB33" i="23"/>
  <c r="ED33" i="23" s="1"/>
  <c r="EE33" i="23" s="1"/>
  <c r="EF33" i="23"/>
  <c r="EH33" i="23" s="1"/>
  <c r="EG33" i="23"/>
  <c r="EI33" i="23"/>
  <c r="EK33" i="23" s="1"/>
  <c r="EJ33" i="23"/>
  <c r="EL33" i="23" s="1"/>
  <c r="EM33" i="23" s="1"/>
  <c r="EO33" i="23"/>
  <c r="EQ33" i="23" s="1"/>
  <c r="EP33" i="23"/>
  <c r="ER33" i="23" s="1"/>
  <c r="ET33" i="23" s="1"/>
  <c r="ES33" i="23"/>
  <c r="EU33" i="23" s="1"/>
  <c r="EV33" i="23" s="1"/>
  <c r="EW33" i="23"/>
  <c r="EY33" i="23" s="1"/>
  <c r="EX33" i="23"/>
  <c r="FA33" i="23"/>
  <c r="FC33" i="23" s="1"/>
  <c r="FD33" i="23" s="1"/>
  <c r="FE33" i="23"/>
  <c r="FF33" i="23"/>
  <c r="FH33" i="23" s="1"/>
  <c r="FJ33" i="23" s="1"/>
  <c r="FG33" i="23"/>
  <c r="FI33" i="23"/>
  <c r="FK33" i="23" s="1"/>
  <c r="FL33" i="23" s="1"/>
  <c r="FM33" i="23"/>
  <c r="FO33" i="23" s="1"/>
  <c r="FN33" i="23"/>
  <c r="FP33" i="23" s="1"/>
  <c r="FR33" i="23" s="1"/>
  <c r="FQ33" i="23"/>
  <c r="FS33" i="23"/>
  <c r="FT33" i="23" s="1"/>
  <c r="FU33" i="23"/>
  <c r="FW33" i="23" s="1"/>
  <c r="FV33" i="23"/>
  <c r="FX33" i="23" s="1"/>
  <c r="FZ33" i="23" s="1"/>
  <c r="FY33" i="23"/>
  <c r="GA33" i="23" s="1"/>
  <c r="GB33" i="23" s="1"/>
  <c r="CZ34" i="23"/>
  <c r="DA34" i="23"/>
  <c r="DC34" i="23" s="1"/>
  <c r="DE34" i="23" s="1"/>
  <c r="DB34" i="23"/>
  <c r="DD34" i="23"/>
  <c r="DF34" i="23" s="1"/>
  <c r="DG34" i="23" s="1"/>
  <c r="DH34" i="23"/>
  <c r="DJ34" i="23" s="1"/>
  <c r="DI34" i="23"/>
  <c r="DK34" i="23" s="1"/>
  <c r="DM34" i="23" s="1"/>
  <c r="DL34" i="23"/>
  <c r="DN34" i="23" s="1"/>
  <c r="DO34" i="23" s="1"/>
  <c r="DP34" i="23"/>
  <c r="DR34" i="23" s="1"/>
  <c r="DQ34" i="23"/>
  <c r="DS34" i="23" s="1"/>
  <c r="DU34" i="23" s="1"/>
  <c r="DT34" i="23"/>
  <c r="DV34" i="23" s="1"/>
  <c r="DW34" i="23" s="1"/>
  <c r="DX34" i="23"/>
  <c r="DZ34" i="23" s="1"/>
  <c r="DY34" i="23"/>
  <c r="EA34" i="23" s="1"/>
  <c r="EC34" i="23" s="1"/>
  <c r="EB34" i="23"/>
  <c r="ED34" i="23" s="1"/>
  <c r="EE34" i="23" s="1"/>
  <c r="EF34" i="23"/>
  <c r="EG34" i="23"/>
  <c r="EI34" i="23" s="1"/>
  <c r="EK34" i="23" s="1"/>
  <c r="EH34" i="23"/>
  <c r="EJ34" i="23"/>
  <c r="EL34" i="23"/>
  <c r="EM34" i="23" s="1"/>
  <c r="EO34" i="23"/>
  <c r="EQ34" i="23" s="1"/>
  <c r="EP34" i="23"/>
  <c r="ER34" i="23" s="1"/>
  <c r="ET34" i="23" s="1"/>
  <c r="ES34" i="23"/>
  <c r="EU34" i="23" s="1"/>
  <c r="EV34" i="23" s="1"/>
  <c r="EW34" i="23"/>
  <c r="EY34" i="23" s="1"/>
  <c r="EX34" i="23"/>
  <c r="FA34" i="23"/>
  <c r="FC34" i="23" s="1"/>
  <c r="FD34" i="23" s="1"/>
  <c r="FE34" i="23"/>
  <c r="FG34" i="23" s="1"/>
  <c r="FF34" i="23"/>
  <c r="FH34" i="23" s="1"/>
  <c r="FJ34" i="23" s="1"/>
  <c r="FI34" i="23"/>
  <c r="FK34" i="23" s="1"/>
  <c r="FL34" i="23" s="1"/>
  <c r="FM34" i="23"/>
  <c r="FO34" i="23" s="1"/>
  <c r="FN34" i="23"/>
  <c r="FP34" i="23" s="1"/>
  <c r="FR34" i="23" s="1"/>
  <c r="FQ34" i="23"/>
  <c r="FS34" i="23" s="1"/>
  <c r="FT34" i="23" s="1"/>
  <c r="FU34" i="23"/>
  <c r="FW34" i="23" s="1"/>
  <c r="FV34" i="23"/>
  <c r="FX34" i="23" s="1"/>
  <c r="FZ34" i="23" s="1"/>
  <c r="FY34" i="23"/>
  <c r="GA34" i="23" s="1"/>
  <c r="GB34" i="23" s="1"/>
  <c r="CZ35" i="23"/>
  <c r="DB35" i="23" s="1"/>
  <c r="DA35" i="23"/>
  <c r="DC35" i="23" s="1"/>
  <c r="DE35" i="23" s="1"/>
  <c r="DD35" i="23"/>
  <c r="DF35" i="23" s="1"/>
  <c r="DG35" i="23" s="1"/>
  <c r="DH35" i="23"/>
  <c r="DJ35" i="23" s="1"/>
  <c r="DI35" i="23"/>
  <c r="DK35" i="23" s="1"/>
  <c r="DM35" i="23" s="1"/>
  <c r="DL35" i="23"/>
  <c r="DN35" i="23" s="1"/>
  <c r="DO35" i="23"/>
  <c r="DP35" i="23"/>
  <c r="DR35" i="23" s="1"/>
  <c r="DQ35" i="23"/>
  <c r="DS35" i="23" s="1"/>
  <c r="DU35" i="23" s="1"/>
  <c r="DT35" i="23"/>
  <c r="DV35" i="23" s="1"/>
  <c r="DW35" i="23" s="1"/>
  <c r="DX35" i="23"/>
  <c r="DZ35" i="23" s="1"/>
  <c r="DY35" i="23"/>
  <c r="EA35" i="23" s="1"/>
  <c r="EC35" i="23" s="1"/>
  <c r="EB35" i="23"/>
  <c r="ED35" i="23" s="1"/>
  <c r="EE35" i="23" s="1"/>
  <c r="EF35" i="23"/>
  <c r="EH35" i="23" s="1"/>
  <c r="EG35" i="23"/>
  <c r="EI35" i="23" s="1"/>
  <c r="EK35" i="23" s="1"/>
  <c r="EJ35" i="23"/>
  <c r="EL35" i="23" s="1"/>
  <c r="EM35" i="23" s="1"/>
  <c r="EO35" i="23"/>
  <c r="EQ35" i="23" s="1"/>
  <c r="EP35" i="23"/>
  <c r="ER35" i="23" s="1"/>
  <c r="ET35" i="23" s="1"/>
  <c r="ES35" i="23"/>
  <c r="EU35" i="23" s="1"/>
  <c r="EV35" i="23" s="1"/>
  <c r="EW35" i="23"/>
  <c r="EY35" i="23" s="1"/>
  <c r="EX35" i="23"/>
  <c r="FA35" i="23"/>
  <c r="FC35" i="23" s="1"/>
  <c r="FD35" i="23" s="1"/>
  <c r="FE35" i="23"/>
  <c r="FG35" i="23" s="1"/>
  <c r="FF35" i="23"/>
  <c r="FH35" i="23" s="1"/>
  <c r="FJ35" i="23" s="1"/>
  <c r="FI35" i="23"/>
  <c r="FK35" i="23" s="1"/>
  <c r="FL35" i="23" s="1"/>
  <c r="FM35" i="23"/>
  <c r="FO35" i="23" s="1"/>
  <c r="FN35" i="23"/>
  <c r="FP35" i="23" s="1"/>
  <c r="FR35" i="23" s="1"/>
  <c r="FQ35" i="23"/>
  <c r="FS35" i="23" s="1"/>
  <c r="FT35" i="23" s="1"/>
  <c r="FU35" i="23"/>
  <c r="FW35" i="23" s="1"/>
  <c r="FV35" i="23"/>
  <c r="FX35" i="23" s="1"/>
  <c r="FZ35" i="23" s="1"/>
  <c r="FY35" i="23"/>
  <c r="GA35" i="23" s="1"/>
  <c r="GB35" i="23" s="1"/>
  <c r="CZ36" i="23"/>
  <c r="DB36" i="23" s="1"/>
  <c r="DA36" i="23"/>
  <c r="DC36" i="23" s="1"/>
  <c r="DE36" i="23" s="1"/>
  <c r="DD36" i="23"/>
  <c r="DF36" i="23" s="1"/>
  <c r="DG36" i="23" s="1"/>
  <c r="DH36" i="23"/>
  <c r="DJ36" i="23" s="1"/>
  <c r="DI36" i="23"/>
  <c r="DK36" i="23" s="1"/>
  <c r="DM36" i="23" s="1"/>
  <c r="DL36" i="23"/>
  <c r="DN36" i="23" s="1"/>
  <c r="DO36" i="23" s="1"/>
  <c r="DP36" i="23"/>
  <c r="DR36" i="23" s="1"/>
  <c r="DQ36" i="23"/>
  <c r="DS36" i="23" s="1"/>
  <c r="DU36" i="23" s="1"/>
  <c r="DT36" i="23"/>
  <c r="DV36" i="23" s="1"/>
  <c r="DW36" i="23" s="1"/>
  <c r="DX36" i="23"/>
  <c r="DZ36" i="23" s="1"/>
  <c r="DY36" i="23"/>
  <c r="EA36" i="23" s="1"/>
  <c r="EC36" i="23" s="1"/>
  <c r="EB36" i="23"/>
  <c r="ED36" i="23" s="1"/>
  <c r="EE36" i="23" s="1"/>
  <c r="EF36" i="23"/>
  <c r="EH36" i="23" s="1"/>
  <c r="EG36" i="23"/>
  <c r="EI36" i="23" s="1"/>
  <c r="EK36" i="23" s="1"/>
  <c r="EJ36" i="23"/>
  <c r="EL36" i="23" s="1"/>
  <c r="EM36" i="23" s="1"/>
  <c r="EO36" i="23"/>
  <c r="EQ36" i="23" s="1"/>
  <c r="EP36" i="23"/>
  <c r="ER36" i="23" s="1"/>
  <c r="ET36" i="23" s="1"/>
  <c r="ES36" i="23"/>
  <c r="EU36" i="23" s="1"/>
  <c r="EV36" i="23" s="1"/>
  <c r="EW36" i="23"/>
  <c r="EY36" i="23" s="1"/>
  <c r="EX36" i="23"/>
  <c r="FA36" i="23"/>
  <c r="FC36" i="23" s="1"/>
  <c r="FD36" i="23" s="1"/>
  <c r="FE36" i="23"/>
  <c r="FG36" i="23" s="1"/>
  <c r="FF36" i="23"/>
  <c r="FH36" i="23" s="1"/>
  <c r="FJ36" i="23" s="1"/>
  <c r="FI36" i="23"/>
  <c r="FK36" i="23" s="1"/>
  <c r="FL36" i="23" s="1"/>
  <c r="FM36" i="23"/>
  <c r="FO36" i="23" s="1"/>
  <c r="FN36" i="23"/>
  <c r="FP36" i="23" s="1"/>
  <c r="FR36" i="23" s="1"/>
  <c r="FQ36" i="23"/>
  <c r="FS36" i="23" s="1"/>
  <c r="FT36" i="23" s="1"/>
  <c r="FU36" i="23"/>
  <c r="FW36" i="23" s="1"/>
  <c r="FV36" i="23"/>
  <c r="FX36" i="23" s="1"/>
  <c r="FZ36" i="23" s="1"/>
  <c r="FY36" i="23"/>
  <c r="GA36" i="23" s="1"/>
  <c r="GB36" i="23" s="1"/>
  <c r="CZ37" i="23"/>
  <c r="DB37" i="23" s="1"/>
  <c r="DA37" i="23"/>
  <c r="DC37" i="23" s="1"/>
  <c r="DE37" i="23" s="1"/>
  <c r="DD37" i="23"/>
  <c r="DF37" i="23" s="1"/>
  <c r="DG37" i="23" s="1"/>
  <c r="DH37" i="23"/>
  <c r="DJ37" i="23" s="1"/>
  <c r="DI37" i="23"/>
  <c r="DK37" i="23" s="1"/>
  <c r="DM37" i="23" s="1"/>
  <c r="DL37" i="23"/>
  <c r="DN37" i="23" s="1"/>
  <c r="DO37" i="23" s="1"/>
  <c r="DP37" i="23"/>
  <c r="DR37" i="23" s="1"/>
  <c r="DQ37" i="23"/>
  <c r="DS37" i="23" s="1"/>
  <c r="DU37" i="23" s="1"/>
  <c r="DT37" i="23"/>
  <c r="DV37" i="23" s="1"/>
  <c r="DW37" i="23" s="1"/>
  <c r="DX37" i="23"/>
  <c r="DZ37" i="23" s="1"/>
  <c r="DY37" i="23"/>
  <c r="EA37" i="23" s="1"/>
  <c r="EC37" i="23" s="1"/>
  <c r="EB37" i="23"/>
  <c r="ED37" i="23" s="1"/>
  <c r="EE37" i="23" s="1"/>
  <c r="EF37" i="23"/>
  <c r="EH37" i="23" s="1"/>
  <c r="EG37" i="23"/>
  <c r="EI37" i="23" s="1"/>
  <c r="EK37" i="23" s="1"/>
  <c r="EJ37" i="23"/>
  <c r="EL37" i="23" s="1"/>
  <c r="EM37" i="23" s="1"/>
  <c r="EO37" i="23"/>
  <c r="EQ37" i="23" s="1"/>
  <c r="EP37" i="23"/>
  <c r="ER37" i="23" s="1"/>
  <c r="ET37" i="23" s="1"/>
  <c r="ES37" i="23"/>
  <c r="EU37" i="23" s="1"/>
  <c r="EV37" i="23" s="1"/>
  <c r="EW37" i="23"/>
  <c r="EY37" i="23" s="1"/>
  <c r="EX37" i="23"/>
  <c r="FA37" i="23"/>
  <c r="FC37" i="23" s="1"/>
  <c r="FD37" i="23" s="1"/>
  <c r="FE37" i="23"/>
  <c r="FG37" i="23" s="1"/>
  <c r="FF37" i="23"/>
  <c r="FH37" i="23" s="1"/>
  <c r="FJ37" i="23" s="1"/>
  <c r="FI37" i="23"/>
  <c r="FK37" i="23" s="1"/>
  <c r="FL37" i="23" s="1"/>
  <c r="FM37" i="23"/>
  <c r="FO37" i="23" s="1"/>
  <c r="FN37" i="23"/>
  <c r="FP37" i="23" s="1"/>
  <c r="FR37" i="23" s="1"/>
  <c r="FQ37" i="23"/>
  <c r="FS37" i="23" s="1"/>
  <c r="FT37" i="23" s="1"/>
  <c r="FU37" i="23"/>
  <c r="FW37" i="23" s="1"/>
  <c r="FV37" i="23"/>
  <c r="FX37" i="23" s="1"/>
  <c r="FZ37" i="23" s="1"/>
  <c r="FY37" i="23"/>
  <c r="GA37" i="23" s="1"/>
  <c r="GB37" i="23" s="1"/>
  <c r="CZ38" i="23"/>
  <c r="DB38" i="23" s="1"/>
  <c r="DA38" i="23"/>
  <c r="DC38" i="23" s="1"/>
  <c r="DE38" i="23" s="1"/>
  <c r="DD38" i="23"/>
  <c r="DF38" i="23" s="1"/>
  <c r="DG38" i="23" s="1"/>
  <c r="DH38" i="23"/>
  <c r="DI38" i="23"/>
  <c r="DK38" i="23" s="1"/>
  <c r="DM38" i="23" s="1"/>
  <c r="DJ38" i="23"/>
  <c r="DL38" i="23"/>
  <c r="DN38" i="23" s="1"/>
  <c r="DO38" i="23" s="1"/>
  <c r="DP38" i="23"/>
  <c r="DR38" i="23" s="1"/>
  <c r="DQ38" i="23"/>
  <c r="DS38" i="23" s="1"/>
  <c r="DU38" i="23" s="1"/>
  <c r="DT38" i="23"/>
  <c r="DV38" i="23" s="1"/>
  <c r="DW38" i="23" s="1"/>
  <c r="DX38" i="23"/>
  <c r="DZ38" i="23" s="1"/>
  <c r="DY38" i="23"/>
  <c r="EA38" i="23" s="1"/>
  <c r="EC38" i="23" s="1"/>
  <c r="EB38" i="23"/>
  <c r="ED38" i="23" s="1"/>
  <c r="EE38" i="23" s="1"/>
  <c r="EF38" i="23"/>
  <c r="EH38" i="23" s="1"/>
  <c r="EG38" i="23"/>
  <c r="EI38" i="23" s="1"/>
  <c r="EK38" i="23" s="1"/>
  <c r="EJ38" i="23"/>
  <c r="EL38" i="23" s="1"/>
  <c r="EM38" i="23" s="1"/>
  <c r="EO38" i="23"/>
  <c r="EQ38" i="23" s="1"/>
  <c r="EP38" i="23"/>
  <c r="ER38" i="23" s="1"/>
  <c r="ET38" i="23" s="1"/>
  <c r="ES38" i="23"/>
  <c r="EU38" i="23" s="1"/>
  <c r="EV38" i="23" s="1"/>
  <c r="EW38" i="23"/>
  <c r="EY38" i="23" s="1"/>
  <c r="EX38" i="23"/>
  <c r="EZ38" i="23" s="1"/>
  <c r="FB38" i="23" s="1"/>
  <c r="FA38" i="23"/>
  <c r="FC38" i="23" s="1"/>
  <c r="FD38" i="23" s="1"/>
  <c r="FE38" i="23"/>
  <c r="FG38" i="23" s="1"/>
  <c r="FF38" i="23"/>
  <c r="FH38" i="23" s="1"/>
  <c r="FJ38" i="23" s="1"/>
  <c r="FI38" i="23"/>
  <c r="FK38" i="23" s="1"/>
  <c r="FL38" i="23" s="1"/>
  <c r="FM38" i="23"/>
  <c r="FO38" i="23" s="1"/>
  <c r="FN38" i="23"/>
  <c r="FP38" i="23" s="1"/>
  <c r="FR38" i="23" s="1"/>
  <c r="FQ38" i="23"/>
  <c r="FS38" i="23" s="1"/>
  <c r="FT38" i="23" s="1"/>
  <c r="FU38" i="23"/>
  <c r="FW38" i="23" s="1"/>
  <c r="FV38" i="23"/>
  <c r="FX38" i="23" s="1"/>
  <c r="FZ38" i="23" s="1"/>
  <c r="FY38" i="23"/>
  <c r="GA38" i="23" s="1"/>
  <c r="GB38" i="23" s="1"/>
  <c r="CZ39" i="23"/>
  <c r="DB39" i="23" s="1"/>
  <c r="DA39" i="23"/>
  <c r="DC39" i="23" s="1"/>
  <c r="DE39" i="23" s="1"/>
  <c r="DD39" i="23"/>
  <c r="DF39" i="23" s="1"/>
  <c r="DG39" i="23" s="1"/>
  <c r="DH39" i="23"/>
  <c r="DJ39" i="23" s="1"/>
  <c r="DI39" i="23"/>
  <c r="DK39" i="23" s="1"/>
  <c r="DM39" i="23" s="1"/>
  <c r="DL39" i="23"/>
  <c r="DN39" i="23" s="1"/>
  <c r="DO39" i="23" s="1"/>
  <c r="DP39" i="23"/>
  <c r="DR39" i="23" s="1"/>
  <c r="DQ39" i="23"/>
  <c r="DS39" i="23" s="1"/>
  <c r="DU39" i="23" s="1"/>
  <c r="DT39" i="23"/>
  <c r="DV39" i="23" s="1"/>
  <c r="DW39" i="23" s="1"/>
  <c r="DX39" i="23"/>
  <c r="DZ39" i="23" s="1"/>
  <c r="DY39" i="23"/>
  <c r="EA39" i="23" s="1"/>
  <c r="EC39" i="23" s="1"/>
  <c r="EB39" i="23"/>
  <c r="ED39" i="23" s="1"/>
  <c r="EE39" i="23" s="1"/>
  <c r="EF39" i="23"/>
  <c r="EH39" i="23" s="1"/>
  <c r="EG39" i="23"/>
  <c r="EI39" i="23" s="1"/>
  <c r="EK39" i="23" s="1"/>
  <c r="EJ39" i="23"/>
  <c r="EL39" i="23" s="1"/>
  <c r="EM39" i="23" s="1"/>
  <c r="EO39" i="23"/>
  <c r="EQ39" i="23" s="1"/>
  <c r="EP39" i="23"/>
  <c r="ER39" i="23" s="1"/>
  <c r="ET39" i="23" s="1"/>
  <c r="ES39" i="23"/>
  <c r="EU39" i="23" s="1"/>
  <c r="EV39" i="23" s="1"/>
  <c r="EW39" i="23"/>
  <c r="EY39" i="23" s="1"/>
  <c r="EX39" i="23"/>
  <c r="FA39" i="23"/>
  <c r="FC39" i="23" s="1"/>
  <c r="FD39" i="23" s="1"/>
  <c r="FE39" i="23"/>
  <c r="FG39" i="23" s="1"/>
  <c r="FF39" i="23"/>
  <c r="FH39" i="23" s="1"/>
  <c r="FJ39" i="23" s="1"/>
  <c r="FI39" i="23"/>
  <c r="FK39" i="23" s="1"/>
  <c r="FL39" i="23" s="1"/>
  <c r="FM39" i="23"/>
  <c r="FO39" i="23" s="1"/>
  <c r="FN39" i="23"/>
  <c r="FP39" i="23" s="1"/>
  <c r="FR39" i="23" s="1"/>
  <c r="FQ39" i="23"/>
  <c r="FS39" i="23" s="1"/>
  <c r="FT39" i="23" s="1"/>
  <c r="FU39" i="23"/>
  <c r="FW39" i="23" s="1"/>
  <c r="FV39" i="23"/>
  <c r="FX39" i="23" s="1"/>
  <c r="FZ39" i="23" s="1"/>
  <c r="FY39" i="23"/>
  <c r="GA39" i="23" s="1"/>
  <c r="GB39" i="23" s="1"/>
  <c r="CZ40" i="23"/>
  <c r="DB40" i="23" s="1"/>
  <c r="DA40" i="23"/>
  <c r="DC40" i="23" s="1"/>
  <c r="DE40" i="23" s="1"/>
  <c r="DD40" i="23"/>
  <c r="DF40" i="23" s="1"/>
  <c r="DG40" i="23" s="1"/>
  <c r="DH40" i="23"/>
  <c r="DJ40" i="23" s="1"/>
  <c r="DI40" i="23"/>
  <c r="DK40" i="23" s="1"/>
  <c r="DM40" i="23" s="1"/>
  <c r="DL40" i="23"/>
  <c r="DN40" i="23" s="1"/>
  <c r="DO40" i="23" s="1"/>
  <c r="DP40" i="23"/>
  <c r="DR40" i="23" s="1"/>
  <c r="DQ40" i="23"/>
  <c r="DS40" i="23" s="1"/>
  <c r="DU40" i="23" s="1"/>
  <c r="DT40" i="23"/>
  <c r="DV40" i="23" s="1"/>
  <c r="DW40" i="23" s="1"/>
  <c r="DX40" i="23"/>
  <c r="DZ40" i="23" s="1"/>
  <c r="DY40" i="23"/>
  <c r="EA40" i="23" s="1"/>
  <c r="EC40" i="23" s="1"/>
  <c r="EB40" i="23"/>
  <c r="ED40" i="23" s="1"/>
  <c r="EE40" i="23" s="1"/>
  <c r="EF40" i="23"/>
  <c r="EH40" i="23" s="1"/>
  <c r="EG40" i="23"/>
  <c r="EI40" i="23" s="1"/>
  <c r="EK40" i="23" s="1"/>
  <c r="EJ40" i="23"/>
  <c r="EL40" i="23" s="1"/>
  <c r="EM40" i="23" s="1"/>
  <c r="EO40" i="23"/>
  <c r="EQ40" i="23" s="1"/>
  <c r="EP40" i="23"/>
  <c r="ER40" i="23" s="1"/>
  <c r="ET40" i="23" s="1"/>
  <c r="ES40" i="23"/>
  <c r="EU40" i="23" s="1"/>
  <c r="EV40" i="23" s="1"/>
  <c r="EW40" i="23"/>
  <c r="EY40" i="23" s="1"/>
  <c r="EX40" i="23"/>
  <c r="FA40" i="23"/>
  <c r="FC40" i="23" s="1"/>
  <c r="FD40" i="23" s="1"/>
  <c r="FE40" i="23"/>
  <c r="FG40" i="23" s="1"/>
  <c r="FF40" i="23"/>
  <c r="FH40" i="23" s="1"/>
  <c r="FJ40" i="23" s="1"/>
  <c r="FI40" i="23"/>
  <c r="FK40" i="23" s="1"/>
  <c r="FL40" i="23" s="1"/>
  <c r="FM40" i="23"/>
  <c r="FO40" i="23" s="1"/>
  <c r="FN40" i="23"/>
  <c r="FP40" i="23" s="1"/>
  <c r="FR40" i="23" s="1"/>
  <c r="FQ40" i="23"/>
  <c r="FS40" i="23" s="1"/>
  <c r="FT40" i="23" s="1"/>
  <c r="FU40" i="23"/>
  <c r="FW40" i="23" s="1"/>
  <c r="FV40" i="23"/>
  <c r="FX40" i="23" s="1"/>
  <c r="FZ40" i="23" s="1"/>
  <c r="FY40" i="23"/>
  <c r="GA40" i="23" s="1"/>
  <c r="GB40" i="23" s="1"/>
  <c r="CZ41" i="23"/>
  <c r="DB41" i="23" s="1"/>
  <c r="DA41" i="23"/>
  <c r="DC41" i="23" s="1"/>
  <c r="DE41" i="23" s="1"/>
  <c r="DD41" i="23"/>
  <c r="DF41" i="23" s="1"/>
  <c r="DG41" i="23" s="1"/>
  <c r="DH41" i="23"/>
  <c r="DJ41" i="23" s="1"/>
  <c r="DI41" i="23"/>
  <c r="DK41" i="23" s="1"/>
  <c r="DM41" i="23" s="1"/>
  <c r="DL41" i="23"/>
  <c r="DN41" i="23" s="1"/>
  <c r="DO41" i="23" s="1"/>
  <c r="DP41" i="23"/>
  <c r="DR41" i="23" s="1"/>
  <c r="DQ41" i="23"/>
  <c r="DS41" i="23" s="1"/>
  <c r="DU41" i="23" s="1"/>
  <c r="DT41" i="23"/>
  <c r="DV41" i="23" s="1"/>
  <c r="DW41" i="23" s="1"/>
  <c r="DX41" i="23"/>
  <c r="DZ41" i="23" s="1"/>
  <c r="DY41" i="23"/>
  <c r="EA41" i="23" s="1"/>
  <c r="EC41" i="23" s="1"/>
  <c r="EB41" i="23"/>
  <c r="ED41" i="23" s="1"/>
  <c r="EE41" i="23" s="1"/>
  <c r="EF41" i="23"/>
  <c r="EH41" i="23" s="1"/>
  <c r="EG41" i="23"/>
  <c r="EI41" i="23" s="1"/>
  <c r="EK41" i="23" s="1"/>
  <c r="EJ41" i="23"/>
  <c r="EL41" i="23" s="1"/>
  <c r="EM41" i="23" s="1"/>
  <c r="EO41" i="23"/>
  <c r="EQ41" i="23" s="1"/>
  <c r="EP41" i="23"/>
  <c r="ER41" i="23" s="1"/>
  <c r="ET41" i="23" s="1"/>
  <c r="ES41" i="23"/>
  <c r="EU41" i="23" s="1"/>
  <c r="EV41" i="23" s="1"/>
  <c r="EW41" i="23"/>
  <c r="EY41" i="23" s="1"/>
  <c r="EX41" i="23"/>
  <c r="FA41" i="23"/>
  <c r="FC41" i="23" s="1"/>
  <c r="FD41" i="23" s="1"/>
  <c r="FE41" i="23"/>
  <c r="FG41" i="23" s="1"/>
  <c r="FF41" i="23"/>
  <c r="FH41" i="23" s="1"/>
  <c r="FJ41" i="23" s="1"/>
  <c r="FI41" i="23"/>
  <c r="FK41" i="23" s="1"/>
  <c r="FL41" i="23" s="1"/>
  <c r="FM41" i="23"/>
  <c r="FO41" i="23" s="1"/>
  <c r="FN41" i="23"/>
  <c r="FP41" i="23" s="1"/>
  <c r="FR41" i="23" s="1"/>
  <c r="FQ41" i="23"/>
  <c r="FS41" i="23" s="1"/>
  <c r="FT41" i="23" s="1"/>
  <c r="FU41" i="23"/>
  <c r="FW41" i="23" s="1"/>
  <c r="FV41" i="23"/>
  <c r="FX41" i="23" s="1"/>
  <c r="FZ41" i="23" s="1"/>
  <c r="FY41" i="23"/>
  <c r="GA41" i="23" s="1"/>
  <c r="GB41" i="23" s="1"/>
  <c r="CZ42" i="23"/>
  <c r="DB42" i="23" s="1"/>
  <c r="DA42" i="23"/>
  <c r="DC42" i="23" s="1"/>
  <c r="DE42" i="23" s="1"/>
  <c r="DD42" i="23"/>
  <c r="DF42" i="23" s="1"/>
  <c r="DG42" i="23" s="1"/>
  <c r="DH42" i="23"/>
  <c r="DJ42" i="23" s="1"/>
  <c r="DI42" i="23"/>
  <c r="DK42" i="23" s="1"/>
  <c r="DM42" i="23" s="1"/>
  <c r="DL42" i="23"/>
  <c r="DN42" i="23" s="1"/>
  <c r="DO42" i="23" s="1"/>
  <c r="DP42" i="23"/>
  <c r="DR42" i="23" s="1"/>
  <c r="DQ42" i="23"/>
  <c r="DS42" i="23" s="1"/>
  <c r="DU42" i="23" s="1"/>
  <c r="DT42" i="23"/>
  <c r="DV42" i="23" s="1"/>
  <c r="DW42" i="23" s="1"/>
  <c r="DX42" i="23"/>
  <c r="DZ42" i="23" s="1"/>
  <c r="DY42" i="23"/>
  <c r="EA42" i="23" s="1"/>
  <c r="EC42" i="23" s="1"/>
  <c r="EB42" i="23"/>
  <c r="ED42" i="23" s="1"/>
  <c r="EE42" i="23" s="1"/>
  <c r="EF42" i="23"/>
  <c r="EH42" i="23" s="1"/>
  <c r="EG42" i="23"/>
  <c r="EI42" i="23" s="1"/>
  <c r="EK42" i="23" s="1"/>
  <c r="EJ42" i="23"/>
  <c r="EL42" i="23" s="1"/>
  <c r="EM42" i="23" s="1"/>
  <c r="EO42" i="23"/>
  <c r="EQ42" i="23" s="1"/>
  <c r="EP42" i="23"/>
  <c r="ER42" i="23" s="1"/>
  <c r="ET42" i="23" s="1"/>
  <c r="ES42" i="23"/>
  <c r="EU42" i="23" s="1"/>
  <c r="EV42" i="23" s="1"/>
  <c r="EW42" i="23"/>
  <c r="EY42" i="23" s="1"/>
  <c r="EX42" i="23"/>
  <c r="FA42" i="23"/>
  <c r="FC42" i="23" s="1"/>
  <c r="FD42" i="23" s="1"/>
  <c r="FE42" i="23"/>
  <c r="FG42" i="23" s="1"/>
  <c r="FF42" i="23"/>
  <c r="FH42" i="23" s="1"/>
  <c r="FJ42" i="23" s="1"/>
  <c r="FI42" i="23"/>
  <c r="FK42" i="23" s="1"/>
  <c r="FL42" i="23" s="1"/>
  <c r="FM42" i="23"/>
  <c r="FO42" i="23" s="1"/>
  <c r="FN42" i="23"/>
  <c r="FP42" i="23" s="1"/>
  <c r="FR42" i="23" s="1"/>
  <c r="FQ42" i="23"/>
  <c r="FS42" i="23" s="1"/>
  <c r="FT42" i="23" s="1"/>
  <c r="FU42" i="23"/>
  <c r="FW42" i="23" s="1"/>
  <c r="FV42" i="23"/>
  <c r="FX42" i="23" s="1"/>
  <c r="FZ42" i="23" s="1"/>
  <c r="FY42" i="23"/>
  <c r="GA42" i="23" s="1"/>
  <c r="GB42" i="23" s="1"/>
  <c r="CZ43" i="23"/>
  <c r="DB43" i="23" s="1"/>
  <c r="DA43" i="23"/>
  <c r="DC43" i="23" s="1"/>
  <c r="DE43" i="23" s="1"/>
  <c r="DD43" i="23"/>
  <c r="DF43" i="23" s="1"/>
  <c r="DG43" i="23" s="1"/>
  <c r="DH43" i="23"/>
  <c r="DJ43" i="23" s="1"/>
  <c r="DI43" i="23"/>
  <c r="DK43" i="23" s="1"/>
  <c r="DM43" i="23" s="1"/>
  <c r="DL43" i="23"/>
  <c r="DN43" i="23" s="1"/>
  <c r="DO43" i="23" s="1"/>
  <c r="DP43" i="23"/>
  <c r="DR43" i="23" s="1"/>
  <c r="DQ43" i="23"/>
  <c r="DS43" i="23" s="1"/>
  <c r="DU43" i="23" s="1"/>
  <c r="DT43" i="23"/>
  <c r="DV43" i="23" s="1"/>
  <c r="DW43" i="23" s="1"/>
  <c r="DX43" i="23"/>
  <c r="DZ43" i="23" s="1"/>
  <c r="DY43" i="23"/>
  <c r="EA43" i="23" s="1"/>
  <c r="EC43" i="23" s="1"/>
  <c r="EB43" i="23"/>
  <c r="ED43" i="23" s="1"/>
  <c r="EE43" i="23" s="1"/>
  <c r="EF43" i="23"/>
  <c r="EH43" i="23" s="1"/>
  <c r="EG43" i="23"/>
  <c r="EI43" i="23" s="1"/>
  <c r="EK43" i="23" s="1"/>
  <c r="EJ43" i="23"/>
  <c r="EL43" i="23" s="1"/>
  <c r="EM43" i="23" s="1"/>
  <c r="EO43" i="23"/>
  <c r="EQ43" i="23" s="1"/>
  <c r="EP43" i="23"/>
  <c r="ER43" i="23" s="1"/>
  <c r="ET43" i="23" s="1"/>
  <c r="ES43" i="23"/>
  <c r="EU43" i="23" s="1"/>
  <c r="EV43" i="23" s="1"/>
  <c r="EW43" i="23"/>
  <c r="EY43" i="23" s="1"/>
  <c r="EX43" i="23"/>
  <c r="FA43" i="23"/>
  <c r="FC43" i="23" s="1"/>
  <c r="FD43" i="23" s="1"/>
  <c r="FE43" i="23"/>
  <c r="FG43" i="23" s="1"/>
  <c r="FF43" i="23"/>
  <c r="FH43" i="23" s="1"/>
  <c r="FJ43" i="23" s="1"/>
  <c r="FI43" i="23"/>
  <c r="FK43" i="23" s="1"/>
  <c r="FL43" i="23" s="1"/>
  <c r="FM43" i="23"/>
  <c r="FO43" i="23" s="1"/>
  <c r="FN43" i="23"/>
  <c r="FP43" i="23" s="1"/>
  <c r="FR43" i="23" s="1"/>
  <c r="FQ43" i="23"/>
  <c r="FS43" i="23" s="1"/>
  <c r="FT43" i="23" s="1"/>
  <c r="FU43" i="23"/>
  <c r="FW43" i="23" s="1"/>
  <c r="FV43" i="23"/>
  <c r="FX43" i="23" s="1"/>
  <c r="FZ43" i="23" s="1"/>
  <c r="FY43" i="23"/>
  <c r="GA43" i="23" s="1"/>
  <c r="GB43" i="23" s="1"/>
  <c r="CZ44" i="23"/>
  <c r="DB44" i="23" s="1"/>
  <c r="DA44" i="23"/>
  <c r="DC44" i="23" s="1"/>
  <c r="DE44" i="23" s="1"/>
  <c r="DD44" i="23"/>
  <c r="DF44" i="23" s="1"/>
  <c r="DG44" i="23" s="1"/>
  <c r="DH44" i="23"/>
  <c r="DJ44" i="23" s="1"/>
  <c r="DI44" i="23"/>
  <c r="DK44" i="23" s="1"/>
  <c r="DM44" i="23" s="1"/>
  <c r="DL44" i="23"/>
  <c r="DN44" i="23" s="1"/>
  <c r="DO44" i="23" s="1"/>
  <c r="DP44" i="23"/>
  <c r="DR44" i="23" s="1"/>
  <c r="DQ44" i="23"/>
  <c r="DS44" i="23" s="1"/>
  <c r="DU44" i="23" s="1"/>
  <c r="DT44" i="23"/>
  <c r="DV44" i="23" s="1"/>
  <c r="DW44" i="23" s="1"/>
  <c r="DX44" i="23"/>
  <c r="DZ44" i="23" s="1"/>
  <c r="DY44" i="23"/>
  <c r="EA44" i="23" s="1"/>
  <c r="EC44" i="23" s="1"/>
  <c r="EB44" i="23"/>
  <c r="ED44" i="23" s="1"/>
  <c r="EE44" i="23" s="1"/>
  <c r="EF44" i="23"/>
  <c r="EH44" i="23" s="1"/>
  <c r="EG44" i="23"/>
  <c r="EI44" i="23" s="1"/>
  <c r="EK44" i="23" s="1"/>
  <c r="EJ44" i="23"/>
  <c r="EL44" i="23" s="1"/>
  <c r="EM44" i="23" s="1"/>
  <c r="EO44" i="23"/>
  <c r="EQ44" i="23" s="1"/>
  <c r="EP44" i="23"/>
  <c r="ER44" i="23" s="1"/>
  <c r="ET44" i="23" s="1"/>
  <c r="ES44" i="23"/>
  <c r="EU44" i="23" s="1"/>
  <c r="EV44" i="23" s="1"/>
  <c r="EW44" i="23"/>
  <c r="EY44" i="23" s="1"/>
  <c r="EX44" i="23"/>
  <c r="EZ44" i="23" s="1"/>
  <c r="FB44" i="23" s="1"/>
  <c r="FA44" i="23"/>
  <c r="FC44" i="23" s="1"/>
  <c r="FD44" i="23" s="1"/>
  <c r="FE44" i="23"/>
  <c r="FG44" i="23" s="1"/>
  <c r="FF44" i="23"/>
  <c r="FH44" i="23" s="1"/>
  <c r="FJ44" i="23" s="1"/>
  <c r="FI44" i="23"/>
  <c r="FK44" i="23" s="1"/>
  <c r="FL44" i="23" s="1"/>
  <c r="FM44" i="23"/>
  <c r="FO44" i="23" s="1"/>
  <c r="FN44" i="23"/>
  <c r="FP44" i="23" s="1"/>
  <c r="FR44" i="23" s="1"/>
  <c r="FQ44" i="23"/>
  <c r="FS44" i="23" s="1"/>
  <c r="FT44" i="23" s="1"/>
  <c r="FU44" i="23"/>
  <c r="FW44" i="23" s="1"/>
  <c r="FV44" i="23"/>
  <c r="FX44" i="23" s="1"/>
  <c r="FZ44" i="23" s="1"/>
  <c r="FY44" i="23"/>
  <c r="GA44" i="23" s="1"/>
  <c r="GB44" i="23" s="1"/>
  <c r="CZ45" i="23"/>
  <c r="DB45" i="23" s="1"/>
  <c r="DA45" i="23"/>
  <c r="DC45" i="23" s="1"/>
  <c r="DE45" i="23" s="1"/>
  <c r="DD45" i="23"/>
  <c r="DF45" i="23" s="1"/>
  <c r="DG45" i="23" s="1"/>
  <c r="DH45" i="23"/>
  <c r="DJ45" i="23" s="1"/>
  <c r="DI45" i="23"/>
  <c r="DK45" i="23" s="1"/>
  <c r="DM45" i="23" s="1"/>
  <c r="DL45" i="23"/>
  <c r="DN45" i="23" s="1"/>
  <c r="DO45" i="23" s="1"/>
  <c r="DP45" i="23"/>
  <c r="DR45" i="23" s="1"/>
  <c r="DQ45" i="23"/>
  <c r="DS45" i="23" s="1"/>
  <c r="DU45" i="23" s="1"/>
  <c r="DT45" i="23"/>
  <c r="DV45" i="23" s="1"/>
  <c r="DW45" i="23" s="1"/>
  <c r="DX45" i="23"/>
  <c r="DZ45" i="23" s="1"/>
  <c r="DY45" i="23"/>
  <c r="EA45" i="23" s="1"/>
  <c r="EC45" i="23" s="1"/>
  <c r="EB45" i="23"/>
  <c r="ED45" i="23" s="1"/>
  <c r="EE45" i="23" s="1"/>
  <c r="EF45" i="23"/>
  <c r="EH45" i="23" s="1"/>
  <c r="EG45" i="23"/>
  <c r="EI45" i="23" s="1"/>
  <c r="EK45" i="23" s="1"/>
  <c r="EJ45" i="23"/>
  <c r="EL45" i="23" s="1"/>
  <c r="EM45" i="23" s="1"/>
  <c r="EO45" i="23"/>
  <c r="EQ45" i="23" s="1"/>
  <c r="EP45" i="23"/>
  <c r="ER45" i="23" s="1"/>
  <c r="ET45" i="23" s="1"/>
  <c r="ES45" i="23"/>
  <c r="EU45" i="23" s="1"/>
  <c r="EV45" i="23" s="1"/>
  <c r="EW45" i="23"/>
  <c r="EY45" i="23" s="1"/>
  <c r="EX45" i="23"/>
  <c r="FA45" i="23"/>
  <c r="FC45" i="23" s="1"/>
  <c r="FD45" i="23" s="1"/>
  <c r="FE45" i="23"/>
  <c r="FG45" i="23" s="1"/>
  <c r="FF45" i="23"/>
  <c r="FH45" i="23" s="1"/>
  <c r="FJ45" i="23" s="1"/>
  <c r="FI45" i="23"/>
  <c r="FK45" i="23" s="1"/>
  <c r="FL45" i="23" s="1"/>
  <c r="FM45" i="23"/>
  <c r="FO45" i="23" s="1"/>
  <c r="FN45" i="23"/>
  <c r="FP45" i="23" s="1"/>
  <c r="FR45" i="23" s="1"/>
  <c r="FQ45" i="23"/>
  <c r="FS45" i="23" s="1"/>
  <c r="FT45" i="23" s="1"/>
  <c r="FU45" i="23"/>
  <c r="FW45" i="23" s="1"/>
  <c r="FV45" i="23"/>
  <c r="FX45" i="23" s="1"/>
  <c r="FZ45" i="23" s="1"/>
  <c r="FY45" i="23"/>
  <c r="GA45" i="23" s="1"/>
  <c r="GB45" i="23" s="1"/>
  <c r="CZ46" i="23"/>
  <c r="DB46" i="23" s="1"/>
  <c r="DA46" i="23"/>
  <c r="DC46" i="23" s="1"/>
  <c r="DE46" i="23" s="1"/>
  <c r="DD46" i="23"/>
  <c r="DF46" i="23" s="1"/>
  <c r="DG46" i="23"/>
  <c r="DH46" i="23"/>
  <c r="DJ46" i="23" s="1"/>
  <c r="DI46" i="23"/>
  <c r="DK46" i="23" s="1"/>
  <c r="DM46" i="23" s="1"/>
  <c r="DL46" i="23"/>
  <c r="DN46" i="23" s="1"/>
  <c r="DO46" i="23" s="1"/>
  <c r="DP46" i="23"/>
  <c r="DR46" i="23" s="1"/>
  <c r="DQ46" i="23"/>
  <c r="DS46" i="23" s="1"/>
  <c r="DU46" i="23" s="1"/>
  <c r="DT46" i="23"/>
  <c r="DV46" i="23" s="1"/>
  <c r="DW46" i="23" s="1"/>
  <c r="DX46" i="23"/>
  <c r="DZ46" i="23" s="1"/>
  <c r="DY46" i="23"/>
  <c r="EA46" i="23" s="1"/>
  <c r="EC46" i="23" s="1"/>
  <c r="EB46" i="23"/>
  <c r="ED46" i="23" s="1"/>
  <c r="EE46" i="23" s="1"/>
  <c r="EF46" i="23"/>
  <c r="EH46" i="23" s="1"/>
  <c r="EG46" i="23"/>
  <c r="EI46" i="23" s="1"/>
  <c r="EK46" i="23" s="1"/>
  <c r="EJ46" i="23"/>
  <c r="EL46" i="23" s="1"/>
  <c r="EM46" i="23" s="1"/>
  <c r="EO46" i="23"/>
  <c r="EQ46" i="23" s="1"/>
  <c r="EP46" i="23"/>
  <c r="ER46" i="23" s="1"/>
  <c r="ET46" i="23" s="1"/>
  <c r="ES46" i="23"/>
  <c r="EU46" i="23" s="1"/>
  <c r="EV46" i="23" s="1"/>
  <c r="EW46" i="23"/>
  <c r="EY46" i="23" s="1"/>
  <c r="EX46" i="23"/>
  <c r="EZ46" i="23" s="1"/>
  <c r="FB46" i="23" s="1"/>
  <c r="FA46" i="23"/>
  <c r="FC46" i="23" s="1"/>
  <c r="FD46" i="23" s="1"/>
  <c r="FE46" i="23"/>
  <c r="FG46" i="23" s="1"/>
  <c r="FF46" i="23"/>
  <c r="FH46" i="23" s="1"/>
  <c r="FJ46" i="23" s="1"/>
  <c r="FI46" i="23"/>
  <c r="FK46" i="23" s="1"/>
  <c r="FL46" i="23" s="1"/>
  <c r="FM46" i="23"/>
  <c r="FO46" i="23" s="1"/>
  <c r="FN46" i="23"/>
  <c r="FP46" i="23" s="1"/>
  <c r="FR46" i="23" s="1"/>
  <c r="FQ46" i="23"/>
  <c r="FS46" i="23" s="1"/>
  <c r="FT46" i="23" s="1"/>
  <c r="FU46" i="23"/>
  <c r="FW46" i="23" s="1"/>
  <c r="FV46" i="23"/>
  <c r="FX46" i="23" s="1"/>
  <c r="FZ46" i="23" s="1"/>
  <c r="FY46" i="23"/>
  <c r="GA46" i="23" s="1"/>
  <c r="GB46" i="23" s="1"/>
  <c r="CZ47" i="23"/>
  <c r="DB47" i="23" s="1"/>
  <c r="DA47" i="23"/>
  <c r="DC47" i="23" s="1"/>
  <c r="DE47" i="23" s="1"/>
  <c r="DD47" i="23"/>
  <c r="DF47" i="23" s="1"/>
  <c r="DG47" i="23" s="1"/>
  <c r="DH47" i="23"/>
  <c r="DJ47" i="23" s="1"/>
  <c r="DI47" i="23"/>
  <c r="DK47" i="23" s="1"/>
  <c r="DM47" i="23" s="1"/>
  <c r="DL47" i="23"/>
  <c r="DN47" i="23" s="1"/>
  <c r="DO47" i="23" s="1"/>
  <c r="DP47" i="23"/>
  <c r="DR47" i="23" s="1"/>
  <c r="DQ47" i="23"/>
  <c r="DS47" i="23" s="1"/>
  <c r="DU47" i="23" s="1"/>
  <c r="DT47" i="23"/>
  <c r="DV47" i="23" s="1"/>
  <c r="DW47" i="23" s="1"/>
  <c r="DX47" i="23"/>
  <c r="DZ47" i="23" s="1"/>
  <c r="DY47" i="23"/>
  <c r="EA47" i="23" s="1"/>
  <c r="EC47" i="23" s="1"/>
  <c r="EB47" i="23"/>
  <c r="ED47" i="23" s="1"/>
  <c r="EE47" i="23" s="1"/>
  <c r="EF47" i="23"/>
  <c r="EH47" i="23" s="1"/>
  <c r="EG47" i="23"/>
  <c r="EI47" i="23" s="1"/>
  <c r="EK47" i="23" s="1"/>
  <c r="EJ47" i="23"/>
  <c r="EL47" i="23" s="1"/>
  <c r="EM47" i="23" s="1"/>
  <c r="EO47" i="23"/>
  <c r="EQ47" i="23" s="1"/>
  <c r="EP47" i="23"/>
  <c r="ER47" i="23" s="1"/>
  <c r="ET47" i="23" s="1"/>
  <c r="ES47" i="23"/>
  <c r="EU47" i="23" s="1"/>
  <c r="EV47" i="23" s="1"/>
  <c r="EW47" i="23"/>
  <c r="EY47" i="23" s="1"/>
  <c r="EX47" i="23"/>
  <c r="FA47" i="23"/>
  <c r="FC47" i="23" s="1"/>
  <c r="FD47" i="23" s="1"/>
  <c r="FE47" i="23"/>
  <c r="FG47" i="23" s="1"/>
  <c r="FF47" i="23"/>
  <c r="FH47" i="23" s="1"/>
  <c r="FJ47" i="23" s="1"/>
  <c r="FI47" i="23"/>
  <c r="FK47" i="23" s="1"/>
  <c r="FL47" i="23" s="1"/>
  <c r="FM47" i="23"/>
  <c r="FO47" i="23" s="1"/>
  <c r="FN47" i="23"/>
  <c r="FP47" i="23" s="1"/>
  <c r="FR47" i="23" s="1"/>
  <c r="FQ47" i="23"/>
  <c r="FS47" i="23" s="1"/>
  <c r="FT47" i="23" s="1"/>
  <c r="FU47" i="23"/>
  <c r="FW47" i="23" s="1"/>
  <c r="FV47" i="23"/>
  <c r="FX47" i="23" s="1"/>
  <c r="FZ47" i="23" s="1"/>
  <c r="FY47" i="23"/>
  <c r="GA47" i="23" s="1"/>
  <c r="GB47" i="23" s="1"/>
  <c r="CZ48" i="23"/>
  <c r="DB48" i="23" s="1"/>
  <c r="DA48" i="23"/>
  <c r="DC48" i="23" s="1"/>
  <c r="DE48" i="23" s="1"/>
  <c r="DD48" i="23"/>
  <c r="DF48" i="23" s="1"/>
  <c r="DG48" i="23" s="1"/>
  <c r="DH48" i="23"/>
  <c r="DJ48" i="23" s="1"/>
  <c r="DI48" i="23"/>
  <c r="DK48" i="23" s="1"/>
  <c r="DM48" i="23" s="1"/>
  <c r="DL48" i="23"/>
  <c r="DN48" i="23" s="1"/>
  <c r="DO48" i="23" s="1"/>
  <c r="DP48" i="23"/>
  <c r="DR48" i="23" s="1"/>
  <c r="DQ48" i="23"/>
  <c r="DS48" i="23" s="1"/>
  <c r="DU48" i="23" s="1"/>
  <c r="DT48" i="23"/>
  <c r="DV48" i="23" s="1"/>
  <c r="DW48" i="23" s="1"/>
  <c r="DX48" i="23"/>
  <c r="DZ48" i="23" s="1"/>
  <c r="DY48" i="23"/>
  <c r="EA48" i="23" s="1"/>
  <c r="EC48" i="23" s="1"/>
  <c r="EB48" i="23"/>
  <c r="ED48" i="23" s="1"/>
  <c r="EE48" i="23" s="1"/>
  <c r="EF48" i="23"/>
  <c r="EH48" i="23" s="1"/>
  <c r="EG48" i="23"/>
  <c r="EI48" i="23" s="1"/>
  <c r="EK48" i="23" s="1"/>
  <c r="EJ48" i="23"/>
  <c r="EL48" i="23" s="1"/>
  <c r="EM48" i="23" s="1"/>
  <c r="EO48" i="23"/>
  <c r="EQ48" i="23" s="1"/>
  <c r="EP48" i="23"/>
  <c r="ER48" i="23" s="1"/>
  <c r="ET48" i="23" s="1"/>
  <c r="ES48" i="23"/>
  <c r="EU48" i="23" s="1"/>
  <c r="EV48" i="23" s="1"/>
  <c r="EW48" i="23"/>
  <c r="EY48" i="23" s="1"/>
  <c r="EX48" i="23"/>
  <c r="FA48" i="23"/>
  <c r="FC48" i="23" s="1"/>
  <c r="FD48" i="23" s="1"/>
  <c r="FE48" i="23"/>
  <c r="FG48" i="23" s="1"/>
  <c r="FF48" i="23"/>
  <c r="FH48" i="23" s="1"/>
  <c r="FJ48" i="23" s="1"/>
  <c r="FI48" i="23"/>
  <c r="FK48" i="23" s="1"/>
  <c r="FL48" i="23" s="1"/>
  <c r="FM48" i="23"/>
  <c r="FO48" i="23" s="1"/>
  <c r="FN48" i="23"/>
  <c r="FP48" i="23" s="1"/>
  <c r="FR48" i="23" s="1"/>
  <c r="FQ48" i="23"/>
  <c r="FS48" i="23" s="1"/>
  <c r="FT48" i="23" s="1"/>
  <c r="FU48" i="23"/>
  <c r="FW48" i="23" s="1"/>
  <c r="FV48" i="23"/>
  <c r="FX48" i="23" s="1"/>
  <c r="FZ48" i="23" s="1"/>
  <c r="FY48" i="23"/>
  <c r="GA48" i="23" s="1"/>
  <c r="GB48" i="23" s="1"/>
  <c r="CZ49" i="23"/>
  <c r="DB49" i="23" s="1"/>
  <c r="DA49" i="23"/>
  <c r="DC49" i="23" s="1"/>
  <c r="DE49" i="23" s="1"/>
  <c r="DD49" i="23"/>
  <c r="DF49" i="23" s="1"/>
  <c r="DG49" i="23" s="1"/>
  <c r="DH49" i="23"/>
  <c r="DJ49" i="23" s="1"/>
  <c r="DI49" i="23"/>
  <c r="DK49" i="23" s="1"/>
  <c r="DM49" i="23" s="1"/>
  <c r="DL49" i="23"/>
  <c r="DN49" i="23" s="1"/>
  <c r="DO49" i="23" s="1"/>
  <c r="DP49" i="23"/>
  <c r="DR49" i="23" s="1"/>
  <c r="DQ49" i="23"/>
  <c r="DS49" i="23" s="1"/>
  <c r="DU49" i="23" s="1"/>
  <c r="DT49" i="23"/>
  <c r="DV49" i="23" s="1"/>
  <c r="DW49" i="23" s="1"/>
  <c r="DX49" i="23"/>
  <c r="DZ49" i="23" s="1"/>
  <c r="DY49" i="23"/>
  <c r="EA49" i="23" s="1"/>
  <c r="EC49" i="23" s="1"/>
  <c r="EB49" i="23"/>
  <c r="ED49" i="23" s="1"/>
  <c r="EE49" i="23" s="1"/>
  <c r="EF49" i="23"/>
  <c r="EG49" i="23"/>
  <c r="EI49" i="23" s="1"/>
  <c r="EK49" i="23" s="1"/>
  <c r="EH49" i="23"/>
  <c r="EJ49" i="23"/>
  <c r="EL49" i="23" s="1"/>
  <c r="EM49" i="23" s="1"/>
  <c r="EO49" i="23"/>
  <c r="EQ49" i="23" s="1"/>
  <c r="EP49" i="23"/>
  <c r="ER49" i="23" s="1"/>
  <c r="ET49" i="23" s="1"/>
  <c r="ES49" i="23"/>
  <c r="EU49" i="23"/>
  <c r="EV49" i="23" s="1"/>
  <c r="EW49" i="23"/>
  <c r="EY49" i="23" s="1"/>
  <c r="EX49" i="23"/>
  <c r="FA49" i="23"/>
  <c r="FC49" i="23" s="1"/>
  <c r="FD49" i="23" s="1"/>
  <c r="FE49" i="23"/>
  <c r="FG49" i="23" s="1"/>
  <c r="FF49" i="23"/>
  <c r="FH49" i="23" s="1"/>
  <c r="FJ49" i="23" s="1"/>
  <c r="FI49" i="23"/>
  <c r="FK49" i="23" s="1"/>
  <c r="FL49" i="23" s="1"/>
  <c r="FM49" i="23"/>
  <c r="FO49" i="23" s="1"/>
  <c r="FN49" i="23"/>
  <c r="FP49" i="23" s="1"/>
  <c r="FR49" i="23" s="1"/>
  <c r="FQ49" i="23"/>
  <c r="FS49" i="23" s="1"/>
  <c r="FT49" i="23" s="1"/>
  <c r="FU49" i="23"/>
  <c r="FW49" i="23" s="1"/>
  <c r="FV49" i="23"/>
  <c r="FX49" i="23" s="1"/>
  <c r="FZ49" i="23" s="1"/>
  <c r="FY49" i="23"/>
  <c r="GA49" i="23" s="1"/>
  <c r="GB49" i="23" s="1"/>
  <c r="CZ50" i="23"/>
  <c r="DB50" i="23" s="1"/>
  <c r="DA50" i="23"/>
  <c r="DC50" i="23" s="1"/>
  <c r="DE50" i="23" s="1"/>
  <c r="DD50" i="23"/>
  <c r="DF50" i="23" s="1"/>
  <c r="DG50" i="23" s="1"/>
  <c r="DH50" i="23"/>
  <c r="DJ50" i="23" s="1"/>
  <c r="DI50" i="23"/>
  <c r="DK50" i="23" s="1"/>
  <c r="DM50" i="23" s="1"/>
  <c r="DL50" i="23"/>
  <c r="DN50" i="23" s="1"/>
  <c r="DO50" i="23" s="1"/>
  <c r="DP50" i="23"/>
  <c r="DR50" i="23" s="1"/>
  <c r="DQ50" i="23"/>
  <c r="DS50" i="23" s="1"/>
  <c r="DU50" i="23" s="1"/>
  <c r="DT50" i="23"/>
  <c r="DV50" i="23" s="1"/>
  <c r="DW50" i="23" s="1"/>
  <c r="DX50" i="23"/>
  <c r="DZ50" i="23" s="1"/>
  <c r="DY50" i="23"/>
  <c r="EA50" i="23" s="1"/>
  <c r="EC50" i="23" s="1"/>
  <c r="EB50" i="23"/>
  <c r="ED50" i="23" s="1"/>
  <c r="EE50" i="23" s="1"/>
  <c r="EF50" i="23"/>
  <c r="EH50" i="23" s="1"/>
  <c r="EG50" i="23"/>
  <c r="EI50" i="23" s="1"/>
  <c r="EK50" i="23" s="1"/>
  <c r="EJ50" i="23"/>
  <c r="EL50" i="23" s="1"/>
  <c r="EM50" i="23" s="1"/>
  <c r="EO50" i="23"/>
  <c r="EQ50" i="23" s="1"/>
  <c r="EP50" i="23"/>
  <c r="ER50" i="23" s="1"/>
  <c r="ET50" i="23" s="1"/>
  <c r="ES50" i="23"/>
  <c r="EU50" i="23" s="1"/>
  <c r="EV50" i="23" s="1"/>
  <c r="EW50" i="23"/>
  <c r="EY50" i="23" s="1"/>
  <c r="EX50" i="23"/>
  <c r="FA50" i="23"/>
  <c r="FC50" i="23" s="1"/>
  <c r="FD50" i="23" s="1"/>
  <c r="FE50" i="23"/>
  <c r="FG50" i="23" s="1"/>
  <c r="FF50" i="23"/>
  <c r="FH50" i="23" s="1"/>
  <c r="FJ50" i="23" s="1"/>
  <c r="FI50" i="23"/>
  <c r="FK50" i="23" s="1"/>
  <c r="FL50" i="23" s="1"/>
  <c r="FM50" i="23"/>
  <c r="FO50" i="23" s="1"/>
  <c r="FN50" i="23"/>
  <c r="FP50" i="23" s="1"/>
  <c r="FR50" i="23" s="1"/>
  <c r="FQ50" i="23"/>
  <c r="FS50" i="23" s="1"/>
  <c r="FT50" i="23" s="1"/>
  <c r="FU50" i="23"/>
  <c r="FW50" i="23" s="1"/>
  <c r="FV50" i="23"/>
  <c r="FX50" i="23" s="1"/>
  <c r="FZ50" i="23" s="1"/>
  <c r="FY50" i="23"/>
  <c r="GA50" i="23" s="1"/>
  <c r="GB50" i="23" s="1"/>
  <c r="CZ51" i="23"/>
  <c r="DB51" i="23" s="1"/>
  <c r="DA51" i="23"/>
  <c r="DC51" i="23" s="1"/>
  <c r="DE51" i="23" s="1"/>
  <c r="DD51" i="23"/>
  <c r="DF51" i="23" s="1"/>
  <c r="DG51" i="23" s="1"/>
  <c r="DH51" i="23"/>
  <c r="DJ51" i="23" s="1"/>
  <c r="DI51" i="23"/>
  <c r="DK51" i="23" s="1"/>
  <c r="DM51" i="23" s="1"/>
  <c r="DL51" i="23"/>
  <c r="DN51" i="23" s="1"/>
  <c r="DO51" i="23" s="1"/>
  <c r="DP51" i="23"/>
  <c r="DR51" i="23" s="1"/>
  <c r="DQ51" i="23"/>
  <c r="DS51" i="23" s="1"/>
  <c r="DU51" i="23" s="1"/>
  <c r="DT51" i="23"/>
  <c r="DV51" i="23" s="1"/>
  <c r="DW51" i="23" s="1"/>
  <c r="DX51" i="23"/>
  <c r="DZ51" i="23" s="1"/>
  <c r="DY51" i="23"/>
  <c r="EA51" i="23" s="1"/>
  <c r="EC51" i="23" s="1"/>
  <c r="EB51" i="23"/>
  <c r="ED51" i="23" s="1"/>
  <c r="EE51" i="23" s="1"/>
  <c r="EF51" i="23"/>
  <c r="EH51" i="23" s="1"/>
  <c r="EG51" i="23"/>
  <c r="EI51" i="23" s="1"/>
  <c r="EK51" i="23" s="1"/>
  <c r="EJ51" i="23"/>
  <c r="EL51" i="23" s="1"/>
  <c r="EM51" i="23" s="1"/>
  <c r="EO51" i="23"/>
  <c r="EQ51" i="23" s="1"/>
  <c r="EP51" i="23"/>
  <c r="ER51" i="23" s="1"/>
  <c r="ET51" i="23" s="1"/>
  <c r="ES51" i="23"/>
  <c r="EU51" i="23" s="1"/>
  <c r="EV51" i="23" s="1"/>
  <c r="EW51" i="23"/>
  <c r="EY51" i="23" s="1"/>
  <c r="EX51" i="23"/>
  <c r="EZ51" i="23" s="1"/>
  <c r="FB51" i="23" s="1"/>
  <c r="FA51" i="23"/>
  <c r="FC51" i="23" s="1"/>
  <c r="FD51" i="23" s="1"/>
  <c r="FE51" i="23"/>
  <c r="FG51" i="23" s="1"/>
  <c r="FF51" i="23"/>
  <c r="FH51" i="23" s="1"/>
  <c r="FJ51" i="23" s="1"/>
  <c r="FI51" i="23"/>
  <c r="FK51" i="23" s="1"/>
  <c r="FL51" i="23" s="1"/>
  <c r="FM51" i="23"/>
  <c r="FO51" i="23" s="1"/>
  <c r="FN51" i="23"/>
  <c r="FP51" i="23" s="1"/>
  <c r="FR51" i="23" s="1"/>
  <c r="FQ51" i="23"/>
  <c r="FS51" i="23" s="1"/>
  <c r="FT51" i="23" s="1"/>
  <c r="FU51" i="23"/>
  <c r="FW51" i="23" s="1"/>
  <c r="FV51" i="23"/>
  <c r="FX51" i="23" s="1"/>
  <c r="FZ51" i="23" s="1"/>
  <c r="FY51" i="23"/>
  <c r="GA51" i="23" s="1"/>
  <c r="GB51" i="23" s="1"/>
  <c r="CZ52" i="23"/>
  <c r="DB52" i="23" s="1"/>
  <c r="DA52" i="23"/>
  <c r="DC52" i="23" s="1"/>
  <c r="DE52" i="23" s="1"/>
  <c r="DD52" i="23"/>
  <c r="DF52" i="23" s="1"/>
  <c r="DG52" i="23" s="1"/>
  <c r="DH52" i="23"/>
  <c r="DJ52" i="23" s="1"/>
  <c r="DI52" i="23"/>
  <c r="DK52" i="23" s="1"/>
  <c r="DM52" i="23" s="1"/>
  <c r="DL52" i="23"/>
  <c r="DN52" i="23" s="1"/>
  <c r="DO52" i="23" s="1"/>
  <c r="DP52" i="23"/>
  <c r="DR52" i="23" s="1"/>
  <c r="DQ52" i="23"/>
  <c r="DS52" i="23" s="1"/>
  <c r="DU52" i="23" s="1"/>
  <c r="DT52" i="23"/>
  <c r="DV52" i="23" s="1"/>
  <c r="DW52" i="23" s="1"/>
  <c r="DX52" i="23"/>
  <c r="DZ52" i="23" s="1"/>
  <c r="DY52" i="23"/>
  <c r="EA52" i="23" s="1"/>
  <c r="EC52" i="23" s="1"/>
  <c r="EB52" i="23"/>
  <c r="ED52" i="23" s="1"/>
  <c r="EE52" i="23" s="1"/>
  <c r="EF52" i="23"/>
  <c r="EH52" i="23" s="1"/>
  <c r="EG52" i="23"/>
  <c r="EI52" i="23" s="1"/>
  <c r="EK52" i="23" s="1"/>
  <c r="EJ52" i="23"/>
  <c r="EL52" i="23" s="1"/>
  <c r="EM52" i="23" s="1"/>
  <c r="EO52" i="23"/>
  <c r="EQ52" i="23" s="1"/>
  <c r="EP52" i="23"/>
  <c r="ER52" i="23" s="1"/>
  <c r="ET52" i="23" s="1"/>
  <c r="ES52" i="23"/>
  <c r="EU52" i="23" s="1"/>
  <c r="EV52" i="23" s="1"/>
  <c r="EW52" i="23"/>
  <c r="EY52" i="23" s="1"/>
  <c r="EX52" i="23"/>
  <c r="EZ52" i="23" s="1"/>
  <c r="FB52" i="23" s="1"/>
  <c r="FA52" i="23"/>
  <c r="FC52" i="23" s="1"/>
  <c r="FD52" i="23" s="1"/>
  <c r="FE52" i="23"/>
  <c r="FG52" i="23" s="1"/>
  <c r="FF52" i="23"/>
  <c r="FH52" i="23" s="1"/>
  <c r="FJ52" i="23" s="1"/>
  <c r="FI52" i="23"/>
  <c r="FK52" i="23" s="1"/>
  <c r="FL52" i="23" s="1"/>
  <c r="FM52" i="23"/>
  <c r="FO52" i="23" s="1"/>
  <c r="FN52" i="23"/>
  <c r="FP52" i="23" s="1"/>
  <c r="FR52" i="23" s="1"/>
  <c r="FQ52" i="23"/>
  <c r="FS52" i="23" s="1"/>
  <c r="FT52" i="23" s="1"/>
  <c r="FU52" i="23"/>
  <c r="FW52" i="23" s="1"/>
  <c r="FV52" i="23"/>
  <c r="FX52" i="23" s="1"/>
  <c r="FZ52" i="23" s="1"/>
  <c r="FY52" i="23"/>
  <c r="GA52" i="23" s="1"/>
  <c r="GB52" i="23" s="1"/>
  <c r="CZ53" i="23"/>
  <c r="DB53" i="23" s="1"/>
  <c r="DA53" i="23"/>
  <c r="DC53" i="23" s="1"/>
  <c r="DE53" i="23" s="1"/>
  <c r="DD53" i="23"/>
  <c r="DF53" i="23" s="1"/>
  <c r="DG53" i="23" s="1"/>
  <c r="DH53" i="23"/>
  <c r="DJ53" i="23" s="1"/>
  <c r="DI53" i="23"/>
  <c r="DK53" i="23" s="1"/>
  <c r="DM53" i="23" s="1"/>
  <c r="DL53" i="23"/>
  <c r="DN53" i="23" s="1"/>
  <c r="DO53" i="23" s="1"/>
  <c r="DP53" i="23"/>
  <c r="DR53" i="23" s="1"/>
  <c r="DQ53" i="23"/>
  <c r="DS53" i="23" s="1"/>
  <c r="DU53" i="23" s="1"/>
  <c r="DT53" i="23"/>
  <c r="DV53" i="23" s="1"/>
  <c r="DW53" i="23" s="1"/>
  <c r="DX53" i="23"/>
  <c r="DZ53" i="23" s="1"/>
  <c r="DY53" i="23"/>
  <c r="EA53" i="23" s="1"/>
  <c r="EC53" i="23" s="1"/>
  <c r="EB53" i="23"/>
  <c r="ED53" i="23" s="1"/>
  <c r="EE53" i="23" s="1"/>
  <c r="EF53" i="23"/>
  <c r="EH53" i="23" s="1"/>
  <c r="EG53" i="23"/>
  <c r="EI53" i="23" s="1"/>
  <c r="EK53" i="23" s="1"/>
  <c r="EJ53" i="23"/>
  <c r="EL53" i="23" s="1"/>
  <c r="EM53" i="23" s="1"/>
  <c r="EO53" i="23"/>
  <c r="EQ53" i="23" s="1"/>
  <c r="EP53" i="23"/>
  <c r="ER53" i="23" s="1"/>
  <c r="ET53" i="23" s="1"/>
  <c r="ES53" i="23"/>
  <c r="EU53" i="23" s="1"/>
  <c r="EV53" i="23" s="1"/>
  <c r="EW53" i="23"/>
  <c r="EY53" i="23" s="1"/>
  <c r="EX53" i="23"/>
  <c r="FA53" i="23"/>
  <c r="FC53" i="23" s="1"/>
  <c r="FD53" i="23" s="1"/>
  <c r="FE53" i="23"/>
  <c r="FG53" i="23" s="1"/>
  <c r="FF53" i="23"/>
  <c r="FH53" i="23" s="1"/>
  <c r="FJ53" i="23" s="1"/>
  <c r="FI53" i="23"/>
  <c r="FK53" i="23" s="1"/>
  <c r="FL53" i="23" s="1"/>
  <c r="FM53" i="23"/>
  <c r="FO53" i="23" s="1"/>
  <c r="FN53" i="23"/>
  <c r="FP53" i="23" s="1"/>
  <c r="FR53" i="23" s="1"/>
  <c r="FQ53" i="23"/>
  <c r="FS53" i="23" s="1"/>
  <c r="FT53" i="23" s="1"/>
  <c r="FU53" i="23"/>
  <c r="FW53" i="23" s="1"/>
  <c r="FV53" i="23"/>
  <c r="FX53" i="23" s="1"/>
  <c r="FZ53" i="23" s="1"/>
  <c r="FY53" i="23"/>
  <c r="GA53" i="23" s="1"/>
  <c r="GB53" i="23" s="1"/>
  <c r="CZ54" i="23"/>
  <c r="DB54" i="23" s="1"/>
  <c r="DA54" i="23"/>
  <c r="DC54" i="23" s="1"/>
  <c r="DE54" i="23" s="1"/>
  <c r="DD54" i="23"/>
  <c r="DF54" i="23" s="1"/>
  <c r="DG54" i="23" s="1"/>
  <c r="DH54" i="23"/>
  <c r="DJ54" i="23" s="1"/>
  <c r="DI54" i="23"/>
  <c r="DK54" i="23" s="1"/>
  <c r="DM54" i="23" s="1"/>
  <c r="DL54" i="23"/>
  <c r="DN54" i="23" s="1"/>
  <c r="DO54" i="23" s="1"/>
  <c r="DP54" i="23"/>
  <c r="DR54" i="23" s="1"/>
  <c r="DQ54" i="23"/>
  <c r="DS54" i="23" s="1"/>
  <c r="DU54" i="23" s="1"/>
  <c r="DT54" i="23"/>
  <c r="DV54" i="23" s="1"/>
  <c r="DW54" i="23" s="1"/>
  <c r="DX54" i="23"/>
  <c r="DZ54" i="23" s="1"/>
  <c r="DY54" i="23"/>
  <c r="EA54" i="23" s="1"/>
  <c r="EC54" i="23" s="1"/>
  <c r="EB54" i="23"/>
  <c r="ED54" i="23" s="1"/>
  <c r="EE54" i="23" s="1"/>
  <c r="EF54" i="23"/>
  <c r="EH54" i="23" s="1"/>
  <c r="EG54" i="23"/>
  <c r="EI54" i="23" s="1"/>
  <c r="EK54" i="23" s="1"/>
  <c r="EJ54" i="23"/>
  <c r="EL54" i="23"/>
  <c r="EM54" i="23" s="1"/>
  <c r="EO54" i="23"/>
  <c r="EQ54" i="23" s="1"/>
  <c r="EP54" i="23"/>
  <c r="ER54" i="23" s="1"/>
  <c r="ET54" i="23" s="1"/>
  <c r="ES54" i="23"/>
  <c r="EU54" i="23" s="1"/>
  <c r="EV54" i="23" s="1"/>
  <c r="EW54" i="23"/>
  <c r="EY54" i="23" s="1"/>
  <c r="EX54" i="23"/>
  <c r="FA54" i="23"/>
  <c r="FC54" i="23" s="1"/>
  <c r="FD54" i="23" s="1"/>
  <c r="FE54" i="23"/>
  <c r="FG54" i="23" s="1"/>
  <c r="FF54" i="23"/>
  <c r="FH54" i="23" s="1"/>
  <c r="FJ54" i="23" s="1"/>
  <c r="FI54" i="23"/>
  <c r="FK54" i="23" s="1"/>
  <c r="FL54" i="23" s="1"/>
  <c r="FM54" i="23"/>
  <c r="FO54" i="23" s="1"/>
  <c r="FN54" i="23"/>
  <c r="FP54" i="23" s="1"/>
  <c r="FR54" i="23" s="1"/>
  <c r="FQ54" i="23"/>
  <c r="FS54" i="23" s="1"/>
  <c r="FT54" i="23" s="1"/>
  <c r="FU54" i="23"/>
  <c r="FW54" i="23" s="1"/>
  <c r="FV54" i="23"/>
  <c r="FX54" i="23" s="1"/>
  <c r="FZ54" i="23" s="1"/>
  <c r="FY54" i="23"/>
  <c r="GA54" i="23" s="1"/>
  <c r="GB54" i="23"/>
  <c r="CZ55" i="23"/>
  <c r="DB55" i="23" s="1"/>
  <c r="DA55" i="23"/>
  <c r="DC55" i="23" s="1"/>
  <c r="DE55" i="23" s="1"/>
  <c r="DD55" i="23"/>
  <c r="DF55" i="23" s="1"/>
  <c r="DG55" i="23" s="1"/>
  <c r="DH55" i="23"/>
  <c r="DJ55" i="23" s="1"/>
  <c r="DI55" i="23"/>
  <c r="DK55" i="23" s="1"/>
  <c r="DM55" i="23" s="1"/>
  <c r="DL55" i="23"/>
  <c r="DN55" i="23" s="1"/>
  <c r="DO55" i="23" s="1"/>
  <c r="DP55" i="23"/>
  <c r="DR55" i="23" s="1"/>
  <c r="DQ55" i="23"/>
  <c r="DS55" i="23" s="1"/>
  <c r="DU55" i="23" s="1"/>
  <c r="DT55" i="23"/>
  <c r="DV55" i="23" s="1"/>
  <c r="DW55" i="23" s="1"/>
  <c r="DX55" i="23"/>
  <c r="DZ55" i="23" s="1"/>
  <c r="DY55" i="23"/>
  <c r="EA55" i="23" s="1"/>
  <c r="EC55" i="23" s="1"/>
  <c r="EB55" i="23"/>
  <c r="ED55" i="23" s="1"/>
  <c r="EE55" i="23" s="1"/>
  <c r="EF55" i="23"/>
  <c r="EH55" i="23" s="1"/>
  <c r="EG55" i="23"/>
  <c r="EI55" i="23" s="1"/>
  <c r="EK55" i="23" s="1"/>
  <c r="EJ55" i="23"/>
  <c r="EL55" i="23" s="1"/>
  <c r="EM55" i="23" s="1"/>
  <c r="EO55" i="23"/>
  <c r="EQ55" i="23" s="1"/>
  <c r="EP55" i="23"/>
  <c r="ER55" i="23" s="1"/>
  <c r="ET55" i="23" s="1"/>
  <c r="ES55" i="23"/>
  <c r="EU55" i="23" s="1"/>
  <c r="EV55" i="23" s="1"/>
  <c r="EW55" i="23"/>
  <c r="EY55" i="23" s="1"/>
  <c r="EX55" i="23"/>
  <c r="FA55" i="23"/>
  <c r="FC55" i="23" s="1"/>
  <c r="FD55" i="23" s="1"/>
  <c r="FE55" i="23"/>
  <c r="FG55" i="23" s="1"/>
  <c r="FF55" i="23"/>
  <c r="FH55" i="23" s="1"/>
  <c r="FJ55" i="23" s="1"/>
  <c r="FI55" i="23"/>
  <c r="FK55" i="23" s="1"/>
  <c r="FL55" i="23" s="1"/>
  <c r="FM55" i="23"/>
  <c r="FO55" i="23" s="1"/>
  <c r="FN55" i="23"/>
  <c r="FP55" i="23" s="1"/>
  <c r="FR55" i="23" s="1"/>
  <c r="FQ55" i="23"/>
  <c r="FS55" i="23" s="1"/>
  <c r="FT55" i="23" s="1"/>
  <c r="FU55" i="23"/>
  <c r="FW55" i="23" s="1"/>
  <c r="FV55" i="23"/>
  <c r="FX55" i="23" s="1"/>
  <c r="FZ55" i="23" s="1"/>
  <c r="FY55" i="23"/>
  <c r="GA55" i="23" s="1"/>
  <c r="GB55" i="23" s="1"/>
  <c r="CZ56" i="23"/>
  <c r="DB56" i="23" s="1"/>
  <c r="DA56" i="23"/>
  <c r="DC56" i="23" s="1"/>
  <c r="DE56" i="23" s="1"/>
  <c r="DD56" i="23"/>
  <c r="DF56" i="23" s="1"/>
  <c r="DG56" i="23" s="1"/>
  <c r="DH56" i="23"/>
  <c r="DJ56" i="23" s="1"/>
  <c r="DI56" i="23"/>
  <c r="DK56" i="23" s="1"/>
  <c r="DM56" i="23" s="1"/>
  <c r="DL56" i="23"/>
  <c r="DN56" i="23" s="1"/>
  <c r="DO56" i="23" s="1"/>
  <c r="DP56" i="23"/>
  <c r="DR56" i="23" s="1"/>
  <c r="DQ56" i="23"/>
  <c r="DS56" i="23" s="1"/>
  <c r="DU56" i="23" s="1"/>
  <c r="DT56" i="23"/>
  <c r="DV56" i="23" s="1"/>
  <c r="DW56" i="23" s="1"/>
  <c r="DX56" i="23"/>
  <c r="DZ56" i="23" s="1"/>
  <c r="DY56" i="23"/>
  <c r="EA56" i="23" s="1"/>
  <c r="EC56" i="23" s="1"/>
  <c r="EB56" i="23"/>
  <c r="ED56" i="23" s="1"/>
  <c r="EE56" i="23" s="1"/>
  <c r="EF56" i="23"/>
  <c r="EH56" i="23" s="1"/>
  <c r="EG56" i="23"/>
  <c r="EI56" i="23" s="1"/>
  <c r="EK56" i="23" s="1"/>
  <c r="EJ56" i="23"/>
  <c r="EL56" i="23" s="1"/>
  <c r="EM56" i="23" s="1"/>
  <c r="EO56" i="23"/>
  <c r="EQ56" i="23" s="1"/>
  <c r="EP56" i="23"/>
  <c r="ER56" i="23" s="1"/>
  <c r="ET56" i="23" s="1"/>
  <c r="ES56" i="23"/>
  <c r="EU56" i="23" s="1"/>
  <c r="EV56" i="23" s="1"/>
  <c r="EW56" i="23"/>
  <c r="EY56" i="23" s="1"/>
  <c r="EX56" i="23"/>
  <c r="FA56" i="23"/>
  <c r="FC56" i="23" s="1"/>
  <c r="FD56" i="23" s="1"/>
  <c r="FE56" i="23"/>
  <c r="FG56" i="23" s="1"/>
  <c r="FF56" i="23"/>
  <c r="FH56" i="23" s="1"/>
  <c r="FJ56" i="23" s="1"/>
  <c r="FI56" i="23"/>
  <c r="FK56" i="23" s="1"/>
  <c r="FL56" i="23" s="1"/>
  <c r="FM56" i="23"/>
  <c r="FO56" i="23" s="1"/>
  <c r="FN56" i="23"/>
  <c r="FP56" i="23" s="1"/>
  <c r="FR56" i="23" s="1"/>
  <c r="FQ56" i="23"/>
  <c r="FS56" i="23" s="1"/>
  <c r="FT56" i="23" s="1"/>
  <c r="FU56" i="23"/>
  <c r="FW56" i="23" s="1"/>
  <c r="FV56" i="23"/>
  <c r="FX56" i="23" s="1"/>
  <c r="FZ56" i="23" s="1"/>
  <c r="FY56" i="23"/>
  <c r="GA56" i="23" s="1"/>
  <c r="GB56" i="23" s="1"/>
  <c r="CZ57" i="23"/>
  <c r="DB57" i="23" s="1"/>
  <c r="DA57" i="23"/>
  <c r="DC57" i="23" s="1"/>
  <c r="DE57" i="23" s="1"/>
  <c r="DD57" i="23"/>
  <c r="DF57" i="23" s="1"/>
  <c r="DG57" i="23" s="1"/>
  <c r="DH57" i="23"/>
  <c r="DJ57" i="23" s="1"/>
  <c r="DI57" i="23"/>
  <c r="DK57" i="23" s="1"/>
  <c r="DM57" i="23" s="1"/>
  <c r="DL57" i="23"/>
  <c r="DN57" i="23" s="1"/>
  <c r="DO57" i="23" s="1"/>
  <c r="DP57" i="23"/>
  <c r="DR57" i="23" s="1"/>
  <c r="DQ57" i="23"/>
  <c r="DS57" i="23" s="1"/>
  <c r="DU57" i="23" s="1"/>
  <c r="DT57" i="23"/>
  <c r="DV57" i="23" s="1"/>
  <c r="DW57" i="23" s="1"/>
  <c r="DX57" i="23"/>
  <c r="DZ57" i="23" s="1"/>
  <c r="DY57" i="23"/>
  <c r="EA57" i="23" s="1"/>
  <c r="EC57" i="23" s="1"/>
  <c r="EB57" i="23"/>
  <c r="ED57" i="23" s="1"/>
  <c r="EE57" i="23" s="1"/>
  <c r="EF57" i="23"/>
  <c r="EH57" i="23" s="1"/>
  <c r="EG57" i="23"/>
  <c r="EI57" i="23" s="1"/>
  <c r="EK57" i="23" s="1"/>
  <c r="EJ57" i="23"/>
  <c r="EL57" i="23" s="1"/>
  <c r="EM57" i="23" s="1"/>
  <c r="EO57" i="23"/>
  <c r="EQ57" i="23" s="1"/>
  <c r="EP57" i="23"/>
  <c r="ER57" i="23" s="1"/>
  <c r="ET57" i="23" s="1"/>
  <c r="ES57" i="23"/>
  <c r="EU57" i="23" s="1"/>
  <c r="EV57" i="23" s="1"/>
  <c r="EW57" i="23"/>
  <c r="EY57" i="23" s="1"/>
  <c r="EX57" i="23"/>
  <c r="FA57" i="23"/>
  <c r="FC57" i="23" s="1"/>
  <c r="FD57" i="23" s="1"/>
  <c r="FE57" i="23"/>
  <c r="FG57" i="23" s="1"/>
  <c r="FF57" i="23"/>
  <c r="FH57" i="23" s="1"/>
  <c r="FJ57" i="23" s="1"/>
  <c r="FI57" i="23"/>
  <c r="FK57" i="23" s="1"/>
  <c r="FL57" i="23" s="1"/>
  <c r="FM57" i="23"/>
  <c r="FO57" i="23" s="1"/>
  <c r="FN57" i="23"/>
  <c r="FP57" i="23" s="1"/>
  <c r="FR57" i="23" s="1"/>
  <c r="FQ57" i="23"/>
  <c r="FS57" i="23" s="1"/>
  <c r="FT57" i="23" s="1"/>
  <c r="FU57" i="23"/>
  <c r="FW57" i="23" s="1"/>
  <c r="FV57" i="23"/>
  <c r="FX57" i="23" s="1"/>
  <c r="FZ57" i="23" s="1"/>
  <c r="FY57" i="23"/>
  <c r="GA57" i="23" s="1"/>
  <c r="GB57" i="23" s="1"/>
  <c r="CZ58" i="23"/>
  <c r="DB58" i="23" s="1"/>
  <c r="DA58" i="23"/>
  <c r="DC58" i="23" s="1"/>
  <c r="DE58" i="23" s="1"/>
  <c r="DD58" i="23"/>
  <c r="DF58" i="23" s="1"/>
  <c r="DG58" i="23" s="1"/>
  <c r="DH58" i="23"/>
  <c r="DJ58" i="23" s="1"/>
  <c r="DI58" i="23"/>
  <c r="DK58" i="23" s="1"/>
  <c r="DM58" i="23" s="1"/>
  <c r="DL58" i="23"/>
  <c r="DN58" i="23" s="1"/>
  <c r="DO58" i="23" s="1"/>
  <c r="DP58" i="23"/>
  <c r="DR58" i="23" s="1"/>
  <c r="DQ58" i="23"/>
  <c r="DS58" i="23" s="1"/>
  <c r="DU58" i="23" s="1"/>
  <c r="DT58" i="23"/>
  <c r="DV58" i="23" s="1"/>
  <c r="DW58" i="23" s="1"/>
  <c r="DX58" i="23"/>
  <c r="DZ58" i="23" s="1"/>
  <c r="DY58" i="23"/>
  <c r="EA58" i="23" s="1"/>
  <c r="EC58" i="23" s="1"/>
  <c r="EB58" i="23"/>
  <c r="ED58" i="23" s="1"/>
  <c r="EE58" i="23" s="1"/>
  <c r="EF58" i="23"/>
  <c r="EH58" i="23" s="1"/>
  <c r="EG58" i="23"/>
  <c r="EI58" i="23" s="1"/>
  <c r="EK58" i="23" s="1"/>
  <c r="EJ58" i="23"/>
  <c r="EL58" i="23" s="1"/>
  <c r="EM58" i="23" s="1"/>
  <c r="EO58" i="23"/>
  <c r="EQ58" i="23" s="1"/>
  <c r="EP58" i="23"/>
  <c r="ER58" i="23" s="1"/>
  <c r="ET58" i="23" s="1"/>
  <c r="ES58" i="23"/>
  <c r="EU58" i="23" s="1"/>
  <c r="EV58" i="23" s="1"/>
  <c r="EW58" i="23"/>
  <c r="EY58" i="23" s="1"/>
  <c r="EX58" i="23"/>
  <c r="FA58" i="23"/>
  <c r="FC58" i="23" s="1"/>
  <c r="FD58" i="23" s="1"/>
  <c r="FE58" i="23"/>
  <c r="FG58" i="23" s="1"/>
  <c r="FF58" i="23"/>
  <c r="FH58" i="23" s="1"/>
  <c r="FJ58" i="23" s="1"/>
  <c r="FI58" i="23"/>
  <c r="FK58" i="23" s="1"/>
  <c r="FL58" i="23" s="1"/>
  <c r="FM58" i="23"/>
  <c r="FO58" i="23" s="1"/>
  <c r="FN58" i="23"/>
  <c r="FP58" i="23" s="1"/>
  <c r="FR58" i="23" s="1"/>
  <c r="FQ58" i="23"/>
  <c r="FS58" i="23" s="1"/>
  <c r="FT58" i="23" s="1"/>
  <c r="FU58" i="23"/>
  <c r="FW58" i="23" s="1"/>
  <c r="FV58" i="23"/>
  <c r="FX58" i="23" s="1"/>
  <c r="FZ58" i="23" s="1"/>
  <c r="FY58" i="23"/>
  <c r="GA58" i="23" s="1"/>
  <c r="GB58" i="23" s="1"/>
  <c r="CZ59" i="23"/>
  <c r="DB59" i="23" s="1"/>
  <c r="DA59" i="23"/>
  <c r="DC59" i="23" s="1"/>
  <c r="DE59" i="23" s="1"/>
  <c r="DD59" i="23"/>
  <c r="DF59" i="23" s="1"/>
  <c r="DG59" i="23" s="1"/>
  <c r="DH59" i="23"/>
  <c r="DJ59" i="23" s="1"/>
  <c r="DI59" i="23"/>
  <c r="DK59" i="23" s="1"/>
  <c r="DM59" i="23" s="1"/>
  <c r="DL59" i="23"/>
  <c r="DN59" i="23" s="1"/>
  <c r="DO59" i="23" s="1"/>
  <c r="DP59" i="23"/>
  <c r="DR59" i="23" s="1"/>
  <c r="DQ59" i="23"/>
  <c r="DS59" i="23" s="1"/>
  <c r="DU59" i="23" s="1"/>
  <c r="DT59" i="23"/>
  <c r="DV59" i="23" s="1"/>
  <c r="DW59" i="23" s="1"/>
  <c r="DX59" i="23"/>
  <c r="DZ59" i="23" s="1"/>
  <c r="DY59" i="23"/>
  <c r="EA59" i="23" s="1"/>
  <c r="EC59" i="23" s="1"/>
  <c r="EB59" i="23"/>
  <c r="ED59" i="23" s="1"/>
  <c r="EE59" i="23" s="1"/>
  <c r="EF59" i="23"/>
  <c r="EH59" i="23" s="1"/>
  <c r="EG59" i="23"/>
  <c r="EI59" i="23" s="1"/>
  <c r="EK59" i="23" s="1"/>
  <c r="EJ59" i="23"/>
  <c r="EL59" i="23" s="1"/>
  <c r="EM59" i="23" s="1"/>
  <c r="EO59" i="23"/>
  <c r="EQ59" i="23" s="1"/>
  <c r="EP59" i="23"/>
  <c r="ER59" i="23" s="1"/>
  <c r="ET59" i="23" s="1"/>
  <c r="ES59" i="23"/>
  <c r="EU59" i="23" s="1"/>
  <c r="EV59" i="23" s="1"/>
  <c r="EW59" i="23"/>
  <c r="EY59" i="23" s="1"/>
  <c r="EX59" i="23"/>
  <c r="FA59" i="23"/>
  <c r="FC59" i="23" s="1"/>
  <c r="FD59" i="23" s="1"/>
  <c r="FE59" i="23"/>
  <c r="FG59" i="23" s="1"/>
  <c r="FF59" i="23"/>
  <c r="FH59" i="23" s="1"/>
  <c r="FJ59" i="23" s="1"/>
  <c r="FI59" i="23"/>
  <c r="FK59" i="23" s="1"/>
  <c r="FL59" i="23" s="1"/>
  <c r="FM59" i="23"/>
  <c r="FO59" i="23" s="1"/>
  <c r="FN59" i="23"/>
  <c r="FP59" i="23" s="1"/>
  <c r="FR59" i="23" s="1"/>
  <c r="FQ59" i="23"/>
  <c r="FS59" i="23" s="1"/>
  <c r="FT59" i="23" s="1"/>
  <c r="FU59" i="23"/>
  <c r="FW59" i="23" s="1"/>
  <c r="FV59" i="23"/>
  <c r="FX59" i="23" s="1"/>
  <c r="FZ59" i="23" s="1"/>
  <c r="FY59" i="23"/>
  <c r="GA59" i="23" s="1"/>
  <c r="GB59" i="23" s="1"/>
  <c r="CZ60" i="23"/>
  <c r="DB60" i="23" s="1"/>
  <c r="DA60" i="23"/>
  <c r="DC60" i="23" s="1"/>
  <c r="DE60" i="23" s="1"/>
  <c r="DD60" i="23"/>
  <c r="DF60" i="23" s="1"/>
  <c r="DG60" i="23" s="1"/>
  <c r="DH60" i="23"/>
  <c r="DJ60" i="23" s="1"/>
  <c r="DI60" i="23"/>
  <c r="DK60" i="23" s="1"/>
  <c r="DM60" i="23" s="1"/>
  <c r="DL60" i="23"/>
  <c r="DN60" i="23" s="1"/>
  <c r="DO60" i="23" s="1"/>
  <c r="DP60" i="23"/>
  <c r="DR60" i="23" s="1"/>
  <c r="DQ60" i="23"/>
  <c r="DS60" i="23" s="1"/>
  <c r="DU60" i="23" s="1"/>
  <c r="DT60" i="23"/>
  <c r="DV60" i="23" s="1"/>
  <c r="DW60" i="23" s="1"/>
  <c r="DX60" i="23"/>
  <c r="DZ60" i="23" s="1"/>
  <c r="DY60" i="23"/>
  <c r="EA60" i="23" s="1"/>
  <c r="EC60" i="23" s="1"/>
  <c r="EB60" i="23"/>
  <c r="ED60" i="23" s="1"/>
  <c r="EE60" i="23" s="1"/>
  <c r="EF60" i="23"/>
  <c r="EH60" i="23" s="1"/>
  <c r="EG60" i="23"/>
  <c r="EI60" i="23" s="1"/>
  <c r="EK60" i="23" s="1"/>
  <c r="EJ60" i="23"/>
  <c r="EL60" i="23" s="1"/>
  <c r="EM60" i="23" s="1"/>
  <c r="EO60" i="23"/>
  <c r="EQ60" i="23" s="1"/>
  <c r="EP60" i="23"/>
  <c r="ER60" i="23" s="1"/>
  <c r="ET60" i="23" s="1"/>
  <c r="ES60" i="23"/>
  <c r="EU60" i="23" s="1"/>
  <c r="EV60" i="23" s="1"/>
  <c r="EW60" i="23"/>
  <c r="EY60" i="23" s="1"/>
  <c r="EX60" i="23"/>
  <c r="FA60" i="23"/>
  <c r="FC60" i="23" s="1"/>
  <c r="FD60" i="23" s="1"/>
  <c r="FE60" i="23"/>
  <c r="FG60" i="23" s="1"/>
  <c r="FF60" i="23"/>
  <c r="FH60" i="23" s="1"/>
  <c r="FJ60" i="23" s="1"/>
  <c r="FI60" i="23"/>
  <c r="FK60" i="23" s="1"/>
  <c r="FL60" i="23" s="1"/>
  <c r="FM60" i="23"/>
  <c r="FO60" i="23" s="1"/>
  <c r="FN60" i="23"/>
  <c r="FP60" i="23" s="1"/>
  <c r="FR60" i="23" s="1"/>
  <c r="FQ60" i="23"/>
  <c r="FS60" i="23" s="1"/>
  <c r="FT60" i="23" s="1"/>
  <c r="FU60" i="23"/>
  <c r="FW60" i="23" s="1"/>
  <c r="FV60" i="23"/>
  <c r="FX60" i="23" s="1"/>
  <c r="FZ60" i="23" s="1"/>
  <c r="FY60" i="23"/>
  <c r="GA60" i="23" s="1"/>
  <c r="GB60" i="23" s="1"/>
  <c r="CZ61" i="23"/>
  <c r="DB61" i="23" s="1"/>
  <c r="DA61" i="23"/>
  <c r="DC61" i="23" s="1"/>
  <c r="DE61" i="23" s="1"/>
  <c r="DD61" i="23"/>
  <c r="DF61" i="23" s="1"/>
  <c r="DG61" i="23" s="1"/>
  <c r="DH61" i="23"/>
  <c r="DJ61" i="23" s="1"/>
  <c r="DI61" i="23"/>
  <c r="DK61" i="23" s="1"/>
  <c r="DM61" i="23" s="1"/>
  <c r="DL61" i="23"/>
  <c r="DN61" i="23" s="1"/>
  <c r="DO61" i="23" s="1"/>
  <c r="DP61" i="23"/>
  <c r="DR61" i="23" s="1"/>
  <c r="DQ61" i="23"/>
  <c r="DS61" i="23" s="1"/>
  <c r="DU61" i="23" s="1"/>
  <c r="DT61" i="23"/>
  <c r="DV61" i="23" s="1"/>
  <c r="DW61" i="23" s="1"/>
  <c r="DX61" i="23"/>
  <c r="DZ61" i="23" s="1"/>
  <c r="DY61" i="23"/>
  <c r="EA61" i="23" s="1"/>
  <c r="EC61" i="23" s="1"/>
  <c r="EB61" i="23"/>
  <c r="ED61" i="23" s="1"/>
  <c r="EE61" i="23" s="1"/>
  <c r="EF61" i="23"/>
  <c r="EH61" i="23" s="1"/>
  <c r="EG61" i="23"/>
  <c r="EI61" i="23" s="1"/>
  <c r="EK61" i="23" s="1"/>
  <c r="EJ61" i="23"/>
  <c r="EL61" i="23" s="1"/>
  <c r="EM61" i="23" s="1"/>
  <c r="EO61" i="23"/>
  <c r="EQ61" i="23" s="1"/>
  <c r="EP61" i="23"/>
  <c r="ER61" i="23" s="1"/>
  <c r="ET61" i="23" s="1"/>
  <c r="ES61" i="23"/>
  <c r="EU61" i="23" s="1"/>
  <c r="EV61" i="23" s="1"/>
  <c r="EW61" i="23"/>
  <c r="EY61" i="23" s="1"/>
  <c r="EX61" i="23"/>
  <c r="FA61" i="23"/>
  <c r="FC61" i="23" s="1"/>
  <c r="FD61" i="23" s="1"/>
  <c r="FE61" i="23"/>
  <c r="FG61" i="23" s="1"/>
  <c r="FF61" i="23"/>
  <c r="FH61" i="23" s="1"/>
  <c r="FJ61" i="23" s="1"/>
  <c r="FI61" i="23"/>
  <c r="FK61" i="23" s="1"/>
  <c r="FL61" i="23" s="1"/>
  <c r="FM61" i="23"/>
  <c r="FO61" i="23" s="1"/>
  <c r="FN61" i="23"/>
  <c r="FP61" i="23" s="1"/>
  <c r="FR61" i="23" s="1"/>
  <c r="FQ61" i="23"/>
  <c r="FS61" i="23" s="1"/>
  <c r="FT61" i="23" s="1"/>
  <c r="FU61" i="23"/>
  <c r="FW61" i="23" s="1"/>
  <c r="FV61" i="23"/>
  <c r="FX61" i="23" s="1"/>
  <c r="FZ61" i="23" s="1"/>
  <c r="FY61" i="23"/>
  <c r="GA61" i="23" s="1"/>
  <c r="GB61" i="23" s="1"/>
  <c r="CZ62" i="23"/>
  <c r="DB62" i="23" s="1"/>
  <c r="DA62" i="23"/>
  <c r="DC62" i="23" s="1"/>
  <c r="DE62" i="23" s="1"/>
  <c r="DD62" i="23"/>
  <c r="DF62" i="23" s="1"/>
  <c r="DG62" i="23" s="1"/>
  <c r="DH62" i="23"/>
  <c r="DJ62" i="23" s="1"/>
  <c r="DI62" i="23"/>
  <c r="DK62" i="23" s="1"/>
  <c r="DM62" i="23" s="1"/>
  <c r="DL62" i="23"/>
  <c r="DN62" i="23" s="1"/>
  <c r="DO62" i="23" s="1"/>
  <c r="DP62" i="23"/>
  <c r="DR62" i="23" s="1"/>
  <c r="DQ62" i="23"/>
  <c r="DS62" i="23" s="1"/>
  <c r="DU62" i="23" s="1"/>
  <c r="DT62" i="23"/>
  <c r="DV62" i="23" s="1"/>
  <c r="DW62" i="23" s="1"/>
  <c r="DX62" i="23"/>
  <c r="DZ62" i="23" s="1"/>
  <c r="DY62" i="23"/>
  <c r="EA62" i="23" s="1"/>
  <c r="EC62" i="23" s="1"/>
  <c r="EB62" i="23"/>
  <c r="ED62" i="23" s="1"/>
  <c r="EE62" i="23" s="1"/>
  <c r="EF62" i="23"/>
  <c r="EH62" i="23" s="1"/>
  <c r="EG62" i="23"/>
  <c r="EI62" i="23" s="1"/>
  <c r="EK62" i="23" s="1"/>
  <c r="EJ62" i="23"/>
  <c r="EL62" i="23" s="1"/>
  <c r="EM62" i="23" s="1"/>
  <c r="EO62" i="23"/>
  <c r="EQ62" i="23" s="1"/>
  <c r="EP62" i="23"/>
  <c r="ER62" i="23" s="1"/>
  <c r="ET62" i="23" s="1"/>
  <c r="ES62" i="23"/>
  <c r="EU62" i="23" s="1"/>
  <c r="EV62" i="23" s="1"/>
  <c r="EW62" i="23"/>
  <c r="EY62" i="23" s="1"/>
  <c r="EX62" i="23"/>
  <c r="FA62" i="23"/>
  <c r="FC62" i="23" s="1"/>
  <c r="FD62" i="23" s="1"/>
  <c r="FE62" i="23"/>
  <c r="FG62" i="23" s="1"/>
  <c r="FF62" i="23"/>
  <c r="FH62" i="23" s="1"/>
  <c r="FJ62" i="23" s="1"/>
  <c r="FI62" i="23"/>
  <c r="FK62" i="23" s="1"/>
  <c r="FL62" i="23" s="1"/>
  <c r="FM62" i="23"/>
  <c r="FO62" i="23" s="1"/>
  <c r="FN62" i="23"/>
  <c r="FP62" i="23" s="1"/>
  <c r="FR62" i="23" s="1"/>
  <c r="FQ62" i="23"/>
  <c r="FS62" i="23" s="1"/>
  <c r="FT62" i="23" s="1"/>
  <c r="FU62" i="23"/>
  <c r="FW62" i="23" s="1"/>
  <c r="FV62" i="23"/>
  <c r="FX62" i="23" s="1"/>
  <c r="FZ62" i="23" s="1"/>
  <c r="FY62" i="23"/>
  <c r="GA62" i="23" s="1"/>
  <c r="GB62" i="23" s="1"/>
  <c r="CZ63" i="23"/>
  <c r="DB63" i="23" s="1"/>
  <c r="DA63" i="23"/>
  <c r="DC63" i="23" s="1"/>
  <c r="DE63" i="23" s="1"/>
  <c r="DD63" i="23"/>
  <c r="DF63" i="23" s="1"/>
  <c r="DG63" i="23" s="1"/>
  <c r="DH63" i="23"/>
  <c r="DJ63" i="23" s="1"/>
  <c r="DI63" i="23"/>
  <c r="DK63" i="23" s="1"/>
  <c r="DM63" i="23" s="1"/>
  <c r="DL63" i="23"/>
  <c r="DN63" i="23" s="1"/>
  <c r="DO63" i="23" s="1"/>
  <c r="DP63" i="23"/>
  <c r="DR63" i="23" s="1"/>
  <c r="DQ63" i="23"/>
  <c r="DS63" i="23" s="1"/>
  <c r="DU63" i="23" s="1"/>
  <c r="DT63" i="23"/>
  <c r="DV63" i="23" s="1"/>
  <c r="DW63" i="23" s="1"/>
  <c r="DX63" i="23"/>
  <c r="DZ63" i="23" s="1"/>
  <c r="DY63" i="23"/>
  <c r="EA63" i="23" s="1"/>
  <c r="EC63" i="23" s="1"/>
  <c r="EB63" i="23"/>
  <c r="ED63" i="23" s="1"/>
  <c r="EE63" i="23" s="1"/>
  <c r="EF63" i="23"/>
  <c r="EH63" i="23" s="1"/>
  <c r="EG63" i="23"/>
  <c r="EI63" i="23" s="1"/>
  <c r="EK63" i="23" s="1"/>
  <c r="EJ63" i="23"/>
  <c r="EL63" i="23" s="1"/>
  <c r="EM63" i="23" s="1"/>
  <c r="EO63" i="23"/>
  <c r="EQ63" i="23" s="1"/>
  <c r="EP63" i="23"/>
  <c r="ER63" i="23" s="1"/>
  <c r="ET63" i="23" s="1"/>
  <c r="ES63" i="23"/>
  <c r="EU63" i="23" s="1"/>
  <c r="EV63" i="23" s="1"/>
  <c r="EW63" i="23"/>
  <c r="EY63" i="23" s="1"/>
  <c r="EX63" i="23"/>
  <c r="EZ63" i="23" s="1"/>
  <c r="FB63" i="23" s="1"/>
  <c r="FA63" i="23"/>
  <c r="FC63" i="23" s="1"/>
  <c r="FD63" i="23" s="1"/>
  <c r="FE63" i="23"/>
  <c r="FG63" i="23" s="1"/>
  <c r="FF63" i="23"/>
  <c r="FH63" i="23" s="1"/>
  <c r="FJ63" i="23" s="1"/>
  <c r="FI63" i="23"/>
  <c r="FK63" i="23" s="1"/>
  <c r="FL63" i="23" s="1"/>
  <c r="FM63" i="23"/>
  <c r="FO63" i="23" s="1"/>
  <c r="FN63" i="23"/>
  <c r="FP63" i="23" s="1"/>
  <c r="FR63" i="23" s="1"/>
  <c r="FQ63" i="23"/>
  <c r="FS63" i="23" s="1"/>
  <c r="FT63" i="23" s="1"/>
  <c r="FU63" i="23"/>
  <c r="FW63" i="23" s="1"/>
  <c r="FV63" i="23"/>
  <c r="FX63" i="23" s="1"/>
  <c r="FZ63" i="23" s="1"/>
  <c r="FY63" i="23"/>
  <c r="GA63" i="23" s="1"/>
  <c r="GB63" i="23" s="1"/>
  <c r="CZ64" i="23"/>
  <c r="DB64" i="23" s="1"/>
  <c r="DA64" i="23"/>
  <c r="DC64" i="23" s="1"/>
  <c r="DE64" i="23" s="1"/>
  <c r="DD64" i="23"/>
  <c r="DF64" i="23" s="1"/>
  <c r="DG64" i="23" s="1"/>
  <c r="DH64" i="23"/>
  <c r="DJ64" i="23" s="1"/>
  <c r="DI64" i="23"/>
  <c r="DK64" i="23" s="1"/>
  <c r="DM64" i="23" s="1"/>
  <c r="DL64" i="23"/>
  <c r="DN64" i="23" s="1"/>
  <c r="DO64" i="23" s="1"/>
  <c r="DP64" i="23"/>
  <c r="DR64" i="23" s="1"/>
  <c r="DQ64" i="23"/>
  <c r="DS64" i="23" s="1"/>
  <c r="DU64" i="23" s="1"/>
  <c r="DT64" i="23"/>
  <c r="DV64" i="23" s="1"/>
  <c r="DW64" i="23" s="1"/>
  <c r="DX64" i="23"/>
  <c r="DZ64" i="23" s="1"/>
  <c r="DY64" i="23"/>
  <c r="EA64" i="23" s="1"/>
  <c r="EC64" i="23" s="1"/>
  <c r="EB64" i="23"/>
  <c r="ED64" i="23" s="1"/>
  <c r="EE64" i="23" s="1"/>
  <c r="EF64" i="23"/>
  <c r="EH64" i="23" s="1"/>
  <c r="EG64" i="23"/>
  <c r="EI64" i="23" s="1"/>
  <c r="EK64" i="23" s="1"/>
  <c r="EJ64" i="23"/>
  <c r="EL64" i="23" s="1"/>
  <c r="EM64" i="23" s="1"/>
  <c r="EO64" i="23"/>
  <c r="EQ64" i="23" s="1"/>
  <c r="EP64" i="23"/>
  <c r="ER64" i="23" s="1"/>
  <c r="ET64" i="23" s="1"/>
  <c r="ES64" i="23"/>
  <c r="EU64" i="23" s="1"/>
  <c r="EV64" i="23" s="1"/>
  <c r="EW64" i="23"/>
  <c r="EY64" i="23" s="1"/>
  <c r="EX64" i="23"/>
  <c r="FA64" i="23"/>
  <c r="FC64" i="23" s="1"/>
  <c r="FD64" i="23" s="1"/>
  <c r="FE64" i="23"/>
  <c r="FG64" i="23" s="1"/>
  <c r="FF64" i="23"/>
  <c r="FH64" i="23" s="1"/>
  <c r="FJ64" i="23" s="1"/>
  <c r="FI64" i="23"/>
  <c r="FK64" i="23" s="1"/>
  <c r="FL64" i="23" s="1"/>
  <c r="FM64" i="23"/>
  <c r="FO64" i="23" s="1"/>
  <c r="FN64" i="23"/>
  <c r="FP64" i="23" s="1"/>
  <c r="FR64" i="23" s="1"/>
  <c r="FQ64" i="23"/>
  <c r="FS64" i="23" s="1"/>
  <c r="FT64" i="23" s="1"/>
  <c r="FU64" i="23"/>
  <c r="FW64" i="23" s="1"/>
  <c r="FV64" i="23"/>
  <c r="FX64" i="23" s="1"/>
  <c r="FZ64" i="23" s="1"/>
  <c r="FY64" i="23"/>
  <c r="GA64" i="23" s="1"/>
  <c r="GB64" i="23" s="1"/>
  <c r="CZ65" i="23"/>
  <c r="DB65" i="23" s="1"/>
  <c r="DA65" i="23"/>
  <c r="DC65" i="23" s="1"/>
  <c r="DE65" i="23" s="1"/>
  <c r="DD65" i="23"/>
  <c r="DF65" i="23" s="1"/>
  <c r="DG65" i="23" s="1"/>
  <c r="DH65" i="23"/>
  <c r="DJ65" i="23" s="1"/>
  <c r="DI65" i="23"/>
  <c r="DK65" i="23" s="1"/>
  <c r="DM65" i="23" s="1"/>
  <c r="DL65" i="23"/>
  <c r="DN65" i="23" s="1"/>
  <c r="DO65" i="23" s="1"/>
  <c r="DP65" i="23"/>
  <c r="DR65" i="23" s="1"/>
  <c r="DQ65" i="23"/>
  <c r="DS65" i="23" s="1"/>
  <c r="DU65" i="23" s="1"/>
  <c r="DT65" i="23"/>
  <c r="DV65" i="23" s="1"/>
  <c r="DW65" i="23" s="1"/>
  <c r="DX65" i="23"/>
  <c r="DZ65" i="23" s="1"/>
  <c r="DY65" i="23"/>
  <c r="EA65" i="23" s="1"/>
  <c r="EC65" i="23" s="1"/>
  <c r="EB65" i="23"/>
  <c r="ED65" i="23"/>
  <c r="EE65" i="23" s="1"/>
  <c r="EF65" i="23"/>
  <c r="EH65" i="23" s="1"/>
  <c r="EG65" i="23"/>
  <c r="EI65" i="23" s="1"/>
  <c r="EK65" i="23" s="1"/>
  <c r="EJ65" i="23"/>
  <c r="EL65" i="23" s="1"/>
  <c r="EM65" i="23" s="1"/>
  <c r="EO65" i="23"/>
  <c r="EQ65" i="23" s="1"/>
  <c r="EP65" i="23"/>
  <c r="ER65" i="23" s="1"/>
  <c r="ET65" i="23" s="1"/>
  <c r="ES65" i="23"/>
  <c r="EU65" i="23" s="1"/>
  <c r="EV65" i="23" s="1"/>
  <c r="EW65" i="23"/>
  <c r="EY65" i="23" s="1"/>
  <c r="EX65" i="23"/>
  <c r="FA65" i="23"/>
  <c r="FC65" i="23" s="1"/>
  <c r="FD65" i="23" s="1"/>
  <c r="FE65" i="23"/>
  <c r="FG65" i="23" s="1"/>
  <c r="FF65" i="23"/>
  <c r="FH65" i="23" s="1"/>
  <c r="FJ65" i="23" s="1"/>
  <c r="FI65" i="23"/>
  <c r="FK65" i="23" s="1"/>
  <c r="FL65" i="23" s="1"/>
  <c r="FM65" i="23"/>
  <c r="FO65" i="23" s="1"/>
  <c r="FN65" i="23"/>
  <c r="FP65" i="23" s="1"/>
  <c r="FR65" i="23" s="1"/>
  <c r="FQ65" i="23"/>
  <c r="FS65" i="23" s="1"/>
  <c r="FT65" i="23" s="1"/>
  <c r="FU65" i="23"/>
  <c r="FW65" i="23" s="1"/>
  <c r="FV65" i="23"/>
  <c r="FX65" i="23" s="1"/>
  <c r="FZ65" i="23" s="1"/>
  <c r="FY65" i="23"/>
  <c r="GA65" i="23" s="1"/>
  <c r="GB65" i="23" s="1"/>
  <c r="CZ66" i="23"/>
  <c r="DB66" i="23" s="1"/>
  <c r="DA66" i="23"/>
  <c r="DC66" i="23" s="1"/>
  <c r="DE66" i="23" s="1"/>
  <c r="DD66" i="23"/>
  <c r="DF66" i="23" s="1"/>
  <c r="DG66" i="23" s="1"/>
  <c r="DH66" i="23"/>
  <c r="DJ66" i="23" s="1"/>
  <c r="DI66" i="23"/>
  <c r="DK66" i="23" s="1"/>
  <c r="DM66" i="23" s="1"/>
  <c r="DL66" i="23"/>
  <c r="DN66" i="23" s="1"/>
  <c r="DO66" i="23" s="1"/>
  <c r="DP66" i="23"/>
  <c r="DR66" i="23" s="1"/>
  <c r="DQ66" i="23"/>
  <c r="DS66" i="23" s="1"/>
  <c r="DU66" i="23" s="1"/>
  <c r="DT66" i="23"/>
  <c r="DV66" i="23" s="1"/>
  <c r="DW66" i="23" s="1"/>
  <c r="DX66" i="23"/>
  <c r="DZ66" i="23" s="1"/>
  <c r="DY66" i="23"/>
  <c r="EA66" i="23" s="1"/>
  <c r="EC66" i="23" s="1"/>
  <c r="EB66" i="23"/>
  <c r="ED66" i="23" s="1"/>
  <c r="EE66" i="23" s="1"/>
  <c r="EF66" i="23"/>
  <c r="EH66" i="23" s="1"/>
  <c r="EG66" i="23"/>
  <c r="EI66" i="23" s="1"/>
  <c r="EK66" i="23" s="1"/>
  <c r="EJ66" i="23"/>
  <c r="EL66" i="23" s="1"/>
  <c r="EM66" i="23" s="1"/>
  <c r="EO66" i="23"/>
  <c r="EQ66" i="23" s="1"/>
  <c r="EP66" i="23"/>
  <c r="ER66" i="23" s="1"/>
  <c r="ET66" i="23" s="1"/>
  <c r="ES66" i="23"/>
  <c r="EU66" i="23" s="1"/>
  <c r="EV66" i="23" s="1"/>
  <c r="EW66" i="23"/>
  <c r="EY66" i="23" s="1"/>
  <c r="EX66" i="23"/>
  <c r="EZ66" i="23" s="1"/>
  <c r="FB66" i="23"/>
  <c r="FA66" i="23"/>
  <c r="FC66" i="23" s="1"/>
  <c r="FD66" i="23" s="1"/>
  <c r="FE66" i="23"/>
  <c r="FG66" i="23" s="1"/>
  <c r="FF66" i="23"/>
  <c r="FH66" i="23" s="1"/>
  <c r="FJ66" i="23" s="1"/>
  <c r="FI66" i="23"/>
  <c r="FK66" i="23" s="1"/>
  <c r="FL66" i="23" s="1"/>
  <c r="FM66" i="23"/>
  <c r="FO66" i="23" s="1"/>
  <c r="FN66" i="23"/>
  <c r="FP66" i="23" s="1"/>
  <c r="FR66" i="23" s="1"/>
  <c r="FQ66" i="23"/>
  <c r="FS66" i="23" s="1"/>
  <c r="FT66" i="23" s="1"/>
  <c r="FU66" i="23"/>
  <c r="FW66" i="23" s="1"/>
  <c r="FV66" i="23"/>
  <c r="FX66" i="23" s="1"/>
  <c r="FZ66" i="23" s="1"/>
  <c r="FY66" i="23"/>
  <c r="GA66" i="23" s="1"/>
  <c r="GB66" i="23" s="1"/>
  <c r="CZ67" i="23"/>
  <c r="DB67" i="23" s="1"/>
  <c r="DA67" i="23"/>
  <c r="DC67" i="23" s="1"/>
  <c r="DE67" i="23" s="1"/>
  <c r="DD67" i="23"/>
  <c r="DF67" i="23" s="1"/>
  <c r="DG67" i="23" s="1"/>
  <c r="DH67" i="23"/>
  <c r="DJ67" i="23" s="1"/>
  <c r="DI67" i="23"/>
  <c r="DK67" i="23" s="1"/>
  <c r="DM67" i="23" s="1"/>
  <c r="DL67" i="23"/>
  <c r="DN67" i="23" s="1"/>
  <c r="DO67" i="23" s="1"/>
  <c r="DP67" i="23"/>
  <c r="DR67" i="23" s="1"/>
  <c r="DQ67" i="23"/>
  <c r="DS67" i="23" s="1"/>
  <c r="DU67" i="23" s="1"/>
  <c r="DT67" i="23"/>
  <c r="DV67" i="23" s="1"/>
  <c r="DW67" i="23" s="1"/>
  <c r="DX67" i="23"/>
  <c r="DZ67" i="23" s="1"/>
  <c r="DY67" i="23"/>
  <c r="EA67" i="23" s="1"/>
  <c r="EC67" i="23" s="1"/>
  <c r="EB67" i="23"/>
  <c r="ED67" i="23" s="1"/>
  <c r="EE67" i="23" s="1"/>
  <c r="EF67" i="23"/>
  <c r="EH67" i="23" s="1"/>
  <c r="EG67" i="23"/>
  <c r="EI67" i="23" s="1"/>
  <c r="EK67" i="23" s="1"/>
  <c r="EJ67" i="23"/>
  <c r="EL67" i="23" s="1"/>
  <c r="EM67" i="23" s="1"/>
  <c r="EO67" i="23"/>
  <c r="EQ67" i="23" s="1"/>
  <c r="EP67" i="23"/>
  <c r="ER67" i="23" s="1"/>
  <c r="ET67" i="23" s="1"/>
  <c r="ES67" i="23"/>
  <c r="EU67" i="23" s="1"/>
  <c r="EV67" i="23" s="1"/>
  <c r="EW67" i="23"/>
  <c r="EY67" i="23" s="1"/>
  <c r="EX67" i="23"/>
  <c r="EZ67" i="23" s="1"/>
  <c r="FB67" i="23" s="1"/>
  <c r="FA67" i="23"/>
  <c r="FC67" i="23" s="1"/>
  <c r="FD67" i="23" s="1"/>
  <c r="FE67" i="23"/>
  <c r="FG67" i="23" s="1"/>
  <c r="FF67" i="23"/>
  <c r="FH67" i="23" s="1"/>
  <c r="FJ67" i="23" s="1"/>
  <c r="FI67" i="23"/>
  <c r="FK67" i="23" s="1"/>
  <c r="FL67" i="23" s="1"/>
  <c r="FM67" i="23"/>
  <c r="FO67" i="23" s="1"/>
  <c r="FN67" i="23"/>
  <c r="FP67" i="23" s="1"/>
  <c r="FR67" i="23" s="1"/>
  <c r="FQ67" i="23"/>
  <c r="FS67" i="23" s="1"/>
  <c r="FT67" i="23" s="1"/>
  <c r="FU67" i="23"/>
  <c r="FW67" i="23" s="1"/>
  <c r="FV67" i="23"/>
  <c r="FX67" i="23" s="1"/>
  <c r="FZ67" i="23" s="1"/>
  <c r="FY67" i="23"/>
  <c r="GA67" i="23" s="1"/>
  <c r="GB67" i="23" s="1"/>
  <c r="CZ68" i="23"/>
  <c r="DB68" i="23" s="1"/>
  <c r="DA68" i="23"/>
  <c r="DC68" i="23" s="1"/>
  <c r="DE68" i="23" s="1"/>
  <c r="DD68" i="23"/>
  <c r="DF68" i="23" s="1"/>
  <c r="DG68" i="23" s="1"/>
  <c r="DH68" i="23"/>
  <c r="DJ68" i="23" s="1"/>
  <c r="DI68" i="23"/>
  <c r="DK68" i="23" s="1"/>
  <c r="DM68" i="23" s="1"/>
  <c r="DL68" i="23"/>
  <c r="DN68" i="23" s="1"/>
  <c r="DO68" i="23" s="1"/>
  <c r="DP68" i="23"/>
  <c r="DR68" i="23" s="1"/>
  <c r="DQ68" i="23"/>
  <c r="DS68" i="23" s="1"/>
  <c r="DU68" i="23" s="1"/>
  <c r="DT68" i="23"/>
  <c r="DV68" i="23" s="1"/>
  <c r="DW68" i="23" s="1"/>
  <c r="DX68" i="23"/>
  <c r="DZ68" i="23" s="1"/>
  <c r="DY68" i="23"/>
  <c r="EA68" i="23" s="1"/>
  <c r="EC68" i="23" s="1"/>
  <c r="EB68" i="23"/>
  <c r="ED68" i="23" s="1"/>
  <c r="EE68" i="23" s="1"/>
  <c r="EF68" i="23"/>
  <c r="EH68" i="23" s="1"/>
  <c r="EG68" i="23"/>
  <c r="EI68" i="23" s="1"/>
  <c r="EK68" i="23" s="1"/>
  <c r="EJ68" i="23"/>
  <c r="EL68" i="23" s="1"/>
  <c r="EM68" i="23" s="1"/>
  <c r="EO68" i="23"/>
  <c r="EQ68" i="23" s="1"/>
  <c r="EP68" i="23"/>
  <c r="ER68" i="23" s="1"/>
  <c r="ET68" i="23" s="1"/>
  <c r="ES68" i="23"/>
  <c r="EU68" i="23" s="1"/>
  <c r="EV68" i="23" s="1"/>
  <c r="EW68" i="23"/>
  <c r="EY68" i="23" s="1"/>
  <c r="EX68" i="23"/>
  <c r="FA68" i="23"/>
  <c r="FC68" i="23" s="1"/>
  <c r="FD68" i="23" s="1"/>
  <c r="FE68" i="23"/>
  <c r="FG68" i="23" s="1"/>
  <c r="FF68" i="23"/>
  <c r="FH68" i="23" s="1"/>
  <c r="FJ68" i="23" s="1"/>
  <c r="FI68" i="23"/>
  <c r="FK68" i="23" s="1"/>
  <c r="FL68" i="23" s="1"/>
  <c r="FM68" i="23"/>
  <c r="FO68" i="23" s="1"/>
  <c r="FN68" i="23"/>
  <c r="FP68" i="23" s="1"/>
  <c r="FR68" i="23" s="1"/>
  <c r="FQ68" i="23"/>
  <c r="FS68" i="23" s="1"/>
  <c r="FT68" i="23" s="1"/>
  <c r="FU68" i="23"/>
  <c r="FW68" i="23" s="1"/>
  <c r="FV68" i="23"/>
  <c r="FX68" i="23" s="1"/>
  <c r="FZ68" i="23" s="1"/>
  <c r="FY68" i="23"/>
  <c r="GA68" i="23" s="1"/>
  <c r="GB68" i="23" s="1"/>
  <c r="CZ69" i="23"/>
  <c r="DB69" i="23" s="1"/>
  <c r="DA69" i="23"/>
  <c r="DC69" i="23" s="1"/>
  <c r="DE69" i="23" s="1"/>
  <c r="DD69" i="23"/>
  <c r="DF69" i="23" s="1"/>
  <c r="DG69" i="23" s="1"/>
  <c r="DH69" i="23"/>
  <c r="DJ69" i="23" s="1"/>
  <c r="DI69" i="23"/>
  <c r="DK69" i="23" s="1"/>
  <c r="DM69" i="23" s="1"/>
  <c r="DL69" i="23"/>
  <c r="DN69" i="23" s="1"/>
  <c r="DO69" i="23" s="1"/>
  <c r="DP69" i="23"/>
  <c r="DR69" i="23" s="1"/>
  <c r="DQ69" i="23"/>
  <c r="DS69" i="23" s="1"/>
  <c r="DU69" i="23" s="1"/>
  <c r="DT69" i="23"/>
  <c r="DV69" i="23" s="1"/>
  <c r="DW69" i="23" s="1"/>
  <c r="DX69" i="23"/>
  <c r="DZ69" i="23" s="1"/>
  <c r="DY69" i="23"/>
  <c r="EA69" i="23" s="1"/>
  <c r="EC69" i="23" s="1"/>
  <c r="EB69" i="23"/>
  <c r="ED69" i="23" s="1"/>
  <c r="EE69" i="23" s="1"/>
  <c r="EF69" i="23"/>
  <c r="EH69" i="23" s="1"/>
  <c r="EG69" i="23"/>
  <c r="EI69" i="23" s="1"/>
  <c r="EK69" i="23" s="1"/>
  <c r="EJ69" i="23"/>
  <c r="EL69" i="23" s="1"/>
  <c r="EM69" i="23" s="1"/>
  <c r="EO69" i="23"/>
  <c r="EQ69" i="23" s="1"/>
  <c r="EP69" i="23"/>
  <c r="ER69" i="23" s="1"/>
  <c r="ET69" i="23" s="1"/>
  <c r="ES69" i="23"/>
  <c r="EU69" i="23" s="1"/>
  <c r="EV69" i="23" s="1"/>
  <c r="EW69" i="23"/>
  <c r="EY69" i="23" s="1"/>
  <c r="EX69" i="23"/>
  <c r="EZ69" i="23" s="1"/>
  <c r="FB69" i="23" s="1"/>
  <c r="FA69" i="23"/>
  <c r="FC69" i="23" s="1"/>
  <c r="FD69" i="23" s="1"/>
  <c r="FE69" i="23"/>
  <c r="FG69" i="23" s="1"/>
  <c r="FF69" i="23"/>
  <c r="FH69" i="23" s="1"/>
  <c r="FJ69" i="23" s="1"/>
  <c r="FI69" i="23"/>
  <c r="FK69" i="23" s="1"/>
  <c r="FL69" i="23" s="1"/>
  <c r="FM69" i="23"/>
  <c r="FO69" i="23" s="1"/>
  <c r="FN69" i="23"/>
  <c r="FP69" i="23" s="1"/>
  <c r="FR69" i="23" s="1"/>
  <c r="FQ69" i="23"/>
  <c r="FS69" i="23" s="1"/>
  <c r="FT69" i="23" s="1"/>
  <c r="FU69" i="23"/>
  <c r="FW69" i="23" s="1"/>
  <c r="FV69" i="23"/>
  <c r="FX69" i="23" s="1"/>
  <c r="FZ69" i="23" s="1"/>
  <c r="FY69" i="23"/>
  <c r="GA69" i="23" s="1"/>
  <c r="GB69" i="23" s="1"/>
  <c r="CZ70" i="23"/>
  <c r="DB70" i="23" s="1"/>
  <c r="DA70" i="23"/>
  <c r="DC70" i="23"/>
  <c r="DE70" i="23" s="1"/>
  <c r="DD70" i="23"/>
  <c r="DF70" i="23" s="1"/>
  <c r="DG70" i="23" s="1"/>
  <c r="DH70" i="23"/>
  <c r="DJ70" i="23" s="1"/>
  <c r="DI70" i="23"/>
  <c r="DK70" i="23" s="1"/>
  <c r="DM70" i="23" s="1"/>
  <c r="DL70" i="23"/>
  <c r="DN70" i="23" s="1"/>
  <c r="DO70" i="23" s="1"/>
  <c r="DP70" i="23"/>
  <c r="DR70" i="23" s="1"/>
  <c r="DQ70" i="23"/>
  <c r="DS70" i="23" s="1"/>
  <c r="DU70" i="23" s="1"/>
  <c r="DT70" i="23"/>
  <c r="DV70" i="23" s="1"/>
  <c r="DW70" i="23" s="1"/>
  <c r="DX70" i="23"/>
  <c r="DZ70" i="23" s="1"/>
  <c r="DY70" i="23"/>
  <c r="EA70" i="23" s="1"/>
  <c r="EC70" i="23" s="1"/>
  <c r="EB70" i="23"/>
  <c r="ED70" i="23" s="1"/>
  <c r="EE70" i="23" s="1"/>
  <c r="EF70" i="23"/>
  <c r="EH70" i="23" s="1"/>
  <c r="EG70" i="23"/>
  <c r="EI70" i="23" s="1"/>
  <c r="EK70" i="23" s="1"/>
  <c r="EJ70" i="23"/>
  <c r="EL70" i="23" s="1"/>
  <c r="EM70" i="23" s="1"/>
  <c r="EO70" i="23"/>
  <c r="EQ70" i="23" s="1"/>
  <c r="EP70" i="23"/>
  <c r="ER70" i="23" s="1"/>
  <c r="ET70" i="23" s="1"/>
  <c r="ES70" i="23"/>
  <c r="EU70" i="23" s="1"/>
  <c r="EV70" i="23" s="1"/>
  <c r="EW70" i="23"/>
  <c r="EY70" i="23" s="1"/>
  <c r="EX70" i="23"/>
  <c r="EZ70" i="23" s="1"/>
  <c r="FB70" i="23" s="1"/>
  <c r="FA70" i="23"/>
  <c r="FC70" i="23" s="1"/>
  <c r="FD70" i="23" s="1"/>
  <c r="FE70" i="23"/>
  <c r="FG70" i="23" s="1"/>
  <c r="FF70" i="23"/>
  <c r="FH70" i="23" s="1"/>
  <c r="FJ70" i="23" s="1"/>
  <c r="FI70" i="23"/>
  <c r="FK70" i="23" s="1"/>
  <c r="FL70" i="23" s="1"/>
  <c r="FM70" i="23"/>
  <c r="FO70" i="23" s="1"/>
  <c r="FN70" i="23"/>
  <c r="FP70" i="23" s="1"/>
  <c r="FR70" i="23" s="1"/>
  <c r="FQ70" i="23"/>
  <c r="FS70" i="23" s="1"/>
  <c r="FT70" i="23" s="1"/>
  <c r="FU70" i="23"/>
  <c r="FW70" i="23" s="1"/>
  <c r="FV70" i="23"/>
  <c r="FX70" i="23" s="1"/>
  <c r="FZ70" i="23" s="1"/>
  <c r="FY70" i="23"/>
  <c r="GA70" i="23" s="1"/>
  <c r="GB70" i="23" s="1"/>
  <c r="CZ71" i="23"/>
  <c r="DB71" i="23" s="1"/>
  <c r="DA71" i="23"/>
  <c r="DC71" i="23" s="1"/>
  <c r="DE71" i="23" s="1"/>
  <c r="DD71" i="23"/>
  <c r="DF71" i="23" s="1"/>
  <c r="DG71" i="23" s="1"/>
  <c r="DH71" i="23"/>
  <c r="DJ71" i="23" s="1"/>
  <c r="DI71" i="23"/>
  <c r="DK71" i="23" s="1"/>
  <c r="DM71" i="23" s="1"/>
  <c r="DL71" i="23"/>
  <c r="DN71" i="23" s="1"/>
  <c r="DO71" i="23" s="1"/>
  <c r="DP71" i="23"/>
  <c r="DR71" i="23" s="1"/>
  <c r="DQ71" i="23"/>
  <c r="DS71" i="23" s="1"/>
  <c r="DU71" i="23" s="1"/>
  <c r="DT71" i="23"/>
  <c r="DV71" i="23" s="1"/>
  <c r="DW71" i="23" s="1"/>
  <c r="DX71" i="23"/>
  <c r="DZ71" i="23" s="1"/>
  <c r="DY71" i="23"/>
  <c r="EA71" i="23" s="1"/>
  <c r="EC71" i="23" s="1"/>
  <c r="EB71" i="23"/>
  <c r="ED71" i="23" s="1"/>
  <c r="EE71" i="23" s="1"/>
  <c r="EF71" i="23"/>
  <c r="EH71" i="23" s="1"/>
  <c r="EG71" i="23"/>
  <c r="EI71" i="23" s="1"/>
  <c r="EK71" i="23" s="1"/>
  <c r="EJ71" i="23"/>
  <c r="EL71" i="23" s="1"/>
  <c r="EM71" i="23" s="1"/>
  <c r="EO71" i="23"/>
  <c r="EQ71" i="23" s="1"/>
  <c r="EP71" i="23"/>
  <c r="ER71" i="23" s="1"/>
  <c r="ET71" i="23" s="1"/>
  <c r="ES71" i="23"/>
  <c r="EU71" i="23" s="1"/>
  <c r="EV71" i="23" s="1"/>
  <c r="EW71" i="23"/>
  <c r="EY71" i="23" s="1"/>
  <c r="EX71" i="23"/>
  <c r="EZ71" i="23" s="1"/>
  <c r="FB71" i="23" s="1"/>
  <c r="FA71" i="23"/>
  <c r="FC71" i="23" s="1"/>
  <c r="FD71" i="23" s="1"/>
  <c r="FE71" i="23"/>
  <c r="FG71" i="23" s="1"/>
  <c r="FF71" i="23"/>
  <c r="FH71" i="23" s="1"/>
  <c r="FJ71" i="23" s="1"/>
  <c r="FI71" i="23"/>
  <c r="FK71" i="23" s="1"/>
  <c r="FL71" i="23" s="1"/>
  <c r="FM71" i="23"/>
  <c r="FO71" i="23" s="1"/>
  <c r="FN71" i="23"/>
  <c r="FP71" i="23" s="1"/>
  <c r="FR71" i="23" s="1"/>
  <c r="FQ71" i="23"/>
  <c r="FS71" i="23" s="1"/>
  <c r="FT71" i="23" s="1"/>
  <c r="FU71" i="23"/>
  <c r="FW71" i="23" s="1"/>
  <c r="FV71" i="23"/>
  <c r="FX71" i="23" s="1"/>
  <c r="FZ71" i="23" s="1"/>
  <c r="FY71" i="23"/>
  <c r="GA71" i="23" s="1"/>
  <c r="GB71" i="23" s="1"/>
  <c r="CZ72" i="23"/>
  <c r="DB72" i="23" s="1"/>
  <c r="DA72" i="23"/>
  <c r="DC72" i="23" s="1"/>
  <c r="DE72" i="23" s="1"/>
  <c r="DD72" i="23"/>
  <c r="DF72" i="23" s="1"/>
  <c r="DG72" i="23" s="1"/>
  <c r="DH72" i="23"/>
  <c r="DJ72" i="23" s="1"/>
  <c r="DI72" i="23"/>
  <c r="DK72" i="23" s="1"/>
  <c r="DM72" i="23" s="1"/>
  <c r="DL72" i="23"/>
  <c r="DN72" i="23" s="1"/>
  <c r="DO72" i="23" s="1"/>
  <c r="DP72" i="23"/>
  <c r="DR72" i="23" s="1"/>
  <c r="DQ72" i="23"/>
  <c r="DS72" i="23" s="1"/>
  <c r="DU72" i="23" s="1"/>
  <c r="DT72" i="23"/>
  <c r="DV72" i="23" s="1"/>
  <c r="DW72" i="23" s="1"/>
  <c r="DX72" i="23"/>
  <c r="DZ72" i="23" s="1"/>
  <c r="DY72" i="23"/>
  <c r="EA72" i="23" s="1"/>
  <c r="EC72" i="23" s="1"/>
  <c r="EB72" i="23"/>
  <c r="ED72" i="23" s="1"/>
  <c r="EE72" i="23" s="1"/>
  <c r="EF72" i="23"/>
  <c r="EH72" i="23" s="1"/>
  <c r="EG72" i="23"/>
  <c r="EI72" i="23" s="1"/>
  <c r="EK72" i="23" s="1"/>
  <c r="EJ72" i="23"/>
  <c r="EL72" i="23" s="1"/>
  <c r="EM72" i="23" s="1"/>
  <c r="EO72" i="23"/>
  <c r="EQ72" i="23" s="1"/>
  <c r="EP72" i="23"/>
  <c r="ER72" i="23" s="1"/>
  <c r="ET72" i="23" s="1"/>
  <c r="ES72" i="23"/>
  <c r="EU72" i="23" s="1"/>
  <c r="EV72" i="23" s="1"/>
  <c r="EW72" i="23"/>
  <c r="EY72" i="23" s="1"/>
  <c r="EX72" i="23"/>
  <c r="EZ72" i="23" s="1"/>
  <c r="FB72" i="23" s="1"/>
  <c r="FA72" i="23"/>
  <c r="FC72" i="23" s="1"/>
  <c r="FD72" i="23" s="1"/>
  <c r="FE72" i="23"/>
  <c r="FG72" i="23" s="1"/>
  <c r="FF72" i="23"/>
  <c r="FH72" i="23" s="1"/>
  <c r="FJ72" i="23" s="1"/>
  <c r="FI72" i="23"/>
  <c r="FK72" i="23" s="1"/>
  <c r="FL72" i="23" s="1"/>
  <c r="FM72" i="23"/>
  <c r="FO72" i="23" s="1"/>
  <c r="FN72" i="23"/>
  <c r="FP72" i="23" s="1"/>
  <c r="FR72" i="23" s="1"/>
  <c r="FQ72" i="23"/>
  <c r="FS72" i="23" s="1"/>
  <c r="FT72" i="23" s="1"/>
  <c r="FU72" i="23"/>
  <c r="FW72" i="23" s="1"/>
  <c r="FV72" i="23"/>
  <c r="FX72" i="23" s="1"/>
  <c r="FZ72" i="23" s="1"/>
  <c r="FY72" i="23"/>
  <c r="GA72" i="23" s="1"/>
  <c r="GB72" i="23" s="1"/>
  <c r="CZ73" i="23"/>
  <c r="DB73" i="23" s="1"/>
  <c r="DA73" i="23"/>
  <c r="DC73" i="23" s="1"/>
  <c r="DE73" i="23" s="1"/>
  <c r="DD73" i="23"/>
  <c r="DF73" i="23" s="1"/>
  <c r="DG73" i="23" s="1"/>
  <c r="DH73" i="23"/>
  <c r="DJ73" i="23" s="1"/>
  <c r="DI73" i="23"/>
  <c r="DK73" i="23" s="1"/>
  <c r="DM73" i="23" s="1"/>
  <c r="DL73" i="23"/>
  <c r="DN73" i="23" s="1"/>
  <c r="DO73" i="23" s="1"/>
  <c r="DP73" i="23"/>
  <c r="DR73" i="23" s="1"/>
  <c r="DQ73" i="23"/>
  <c r="DS73" i="23" s="1"/>
  <c r="DU73" i="23" s="1"/>
  <c r="DT73" i="23"/>
  <c r="DV73" i="23" s="1"/>
  <c r="DW73" i="23" s="1"/>
  <c r="DX73" i="23"/>
  <c r="DZ73" i="23" s="1"/>
  <c r="DY73" i="23"/>
  <c r="EA73" i="23" s="1"/>
  <c r="EC73" i="23" s="1"/>
  <c r="EB73" i="23"/>
  <c r="ED73" i="23" s="1"/>
  <c r="EE73" i="23" s="1"/>
  <c r="EF73" i="23"/>
  <c r="EH73" i="23" s="1"/>
  <c r="EG73" i="23"/>
  <c r="EI73" i="23" s="1"/>
  <c r="EK73" i="23" s="1"/>
  <c r="EJ73" i="23"/>
  <c r="EL73" i="23" s="1"/>
  <c r="EM73" i="23" s="1"/>
  <c r="EO73" i="23"/>
  <c r="EQ73" i="23" s="1"/>
  <c r="EP73" i="23"/>
  <c r="ER73" i="23" s="1"/>
  <c r="ET73" i="23" s="1"/>
  <c r="ES73" i="23"/>
  <c r="EU73" i="23" s="1"/>
  <c r="EV73" i="23" s="1"/>
  <c r="EW73" i="23"/>
  <c r="EY73" i="23" s="1"/>
  <c r="EX73" i="23"/>
  <c r="FA73" i="23"/>
  <c r="FC73" i="23" s="1"/>
  <c r="FD73" i="23" s="1"/>
  <c r="FE73" i="23"/>
  <c r="FG73" i="23" s="1"/>
  <c r="FF73" i="23"/>
  <c r="FH73" i="23" s="1"/>
  <c r="FJ73" i="23" s="1"/>
  <c r="FI73" i="23"/>
  <c r="FK73" i="23" s="1"/>
  <c r="FL73" i="23" s="1"/>
  <c r="FM73" i="23"/>
  <c r="FO73" i="23" s="1"/>
  <c r="FN73" i="23"/>
  <c r="FP73" i="23" s="1"/>
  <c r="FR73" i="23" s="1"/>
  <c r="FQ73" i="23"/>
  <c r="FS73" i="23" s="1"/>
  <c r="FT73" i="23" s="1"/>
  <c r="FU73" i="23"/>
  <c r="FW73" i="23" s="1"/>
  <c r="FV73" i="23"/>
  <c r="FX73" i="23" s="1"/>
  <c r="FZ73" i="23" s="1"/>
  <c r="FY73" i="23"/>
  <c r="GA73" i="23" s="1"/>
  <c r="GB73" i="23" s="1"/>
  <c r="FY29" i="23"/>
  <c r="GA29" i="23" s="1"/>
  <c r="GB29" i="23" s="1"/>
  <c r="FW29" i="23"/>
  <c r="FV29" i="23"/>
  <c r="FX29" i="23" s="1"/>
  <c r="FZ29" i="23" s="1"/>
  <c r="FU29" i="23"/>
  <c r="FQ29" i="23"/>
  <c r="FS29" i="23" s="1"/>
  <c r="FT29" i="23" s="1"/>
  <c r="FO29" i="23"/>
  <c r="FN29" i="23"/>
  <c r="FP29" i="23" s="1"/>
  <c r="FR29" i="23" s="1"/>
  <c r="FM29" i="23"/>
  <c r="FI29" i="23"/>
  <c r="FK29" i="23" s="1"/>
  <c r="FL29" i="23" s="1"/>
  <c r="FF29" i="23"/>
  <c r="FH29" i="23" s="1"/>
  <c r="FJ29" i="23" s="1"/>
  <c r="FE29" i="23"/>
  <c r="FG29" i="23" s="1"/>
  <c r="FA29" i="23"/>
  <c r="FC29" i="23" s="1"/>
  <c r="FD29" i="23" s="1"/>
  <c r="EX29" i="23"/>
  <c r="EW29" i="23"/>
  <c r="EY29" i="23" s="1"/>
  <c r="ES29" i="23"/>
  <c r="EU29" i="23" s="1"/>
  <c r="EV29" i="23" s="1"/>
  <c r="EP29" i="23"/>
  <c r="ER29" i="23" s="1"/>
  <c r="ET29" i="23" s="1"/>
  <c r="EO29" i="23"/>
  <c r="EQ29" i="23" s="1"/>
  <c r="EJ29" i="23"/>
  <c r="EG29" i="23"/>
  <c r="EI29" i="23" s="1"/>
  <c r="EK29" i="23" s="1"/>
  <c r="EF29" i="23"/>
  <c r="EH29" i="23" s="1"/>
  <c r="EB29" i="23"/>
  <c r="DY29" i="23"/>
  <c r="EA29" i="23" s="1"/>
  <c r="EC29" i="23" s="1"/>
  <c r="DX29" i="23"/>
  <c r="DZ29" i="23" s="1"/>
  <c r="DT29" i="23"/>
  <c r="DV29" i="23" s="1"/>
  <c r="DW29" i="23" s="1"/>
  <c r="DQ29" i="23"/>
  <c r="DS29" i="23" s="1"/>
  <c r="DU29" i="23" s="1"/>
  <c r="DP29" i="23"/>
  <c r="DR29" i="23" s="1"/>
  <c r="DL29" i="23"/>
  <c r="DN29" i="23" s="1"/>
  <c r="DO29" i="23" s="1"/>
  <c r="DI29" i="23"/>
  <c r="DK29" i="23" s="1"/>
  <c r="DM29" i="23" s="1"/>
  <c r="DH29" i="23"/>
  <c r="DJ29" i="23" s="1"/>
  <c r="DD29" i="23"/>
  <c r="DF29" i="23" s="1"/>
  <c r="DG29" i="23" s="1"/>
  <c r="DA29" i="23"/>
  <c r="DC29" i="23" s="1"/>
  <c r="DE29" i="23" s="1"/>
  <c r="CZ29" i="23"/>
  <c r="DB29" i="23" s="1"/>
  <c r="DD13" i="23"/>
  <c r="D74" i="23" l="1"/>
  <c r="D75" i="23"/>
  <c r="D76" i="23"/>
  <c r="D77" i="23"/>
  <c r="D78" i="23"/>
  <c r="EZ68" i="23"/>
  <c r="FB68" i="23" s="1"/>
  <c r="EZ60" i="23"/>
  <c r="FB60" i="23" s="1"/>
  <c r="EZ58" i="23"/>
  <c r="FB58" i="23" s="1"/>
  <c r="EZ57" i="23"/>
  <c r="FB57" i="23" s="1"/>
  <c r="EZ34" i="23"/>
  <c r="FB34" i="23" s="1"/>
  <c r="EZ39" i="23"/>
  <c r="FB39" i="23" s="1"/>
  <c r="EZ62" i="23"/>
  <c r="FB62" i="23" s="1"/>
  <c r="EZ55" i="23"/>
  <c r="FB55" i="23" s="1"/>
  <c r="EZ47" i="23"/>
  <c r="FB47" i="23" s="1"/>
  <c r="EZ30" i="23"/>
  <c r="FB30" i="23" s="1"/>
  <c r="EZ29" i="23"/>
  <c r="FB29" i="23" s="1"/>
  <c r="EZ59" i="23"/>
  <c r="FB59" i="23" s="1"/>
  <c r="EZ33" i="23"/>
  <c r="FB33" i="23" s="1"/>
  <c r="EZ54" i="23"/>
  <c r="FB54" i="23" s="1"/>
  <c r="EZ50" i="23"/>
  <c r="FB50" i="23" s="1"/>
  <c r="EZ31" i="23"/>
  <c r="FB31" i="23" s="1"/>
  <c r="EZ40" i="23"/>
  <c r="FB40" i="23" s="1"/>
  <c r="EZ64" i="23"/>
  <c r="FB64" i="23" s="1"/>
  <c r="EZ56" i="23"/>
  <c r="FB56" i="23" s="1"/>
  <c r="EZ48" i="23"/>
  <c r="FB48" i="23" s="1"/>
  <c r="EZ36" i="23"/>
  <c r="FB36" i="23" s="1"/>
  <c r="EZ73" i="23"/>
  <c r="FB73" i="23" s="1"/>
  <c r="EZ65" i="23"/>
  <c r="FB65" i="23" s="1"/>
  <c r="EZ37" i="23"/>
  <c r="FB37" i="23" s="1"/>
  <c r="EZ35" i="23"/>
  <c r="FB35" i="23" s="1"/>
  <c r="EZ53" i="23"/>
  <c r="FB53" i="23" s="1"/>
  <c r="EZ41" i="23"/>
  <c r="FB41" i="23" s="1"/>
  <c r="EZ45" i="23"/>
  <c r="FB45" i="23" s="1"/>
  <c r="EZ42" i="23"/>
  <c r="FB42" i="23" s="1"/>
  <c r="EZ61" i="23"/>
  <c r="FB61" i="23" s="1"/>
  <c r="EZ49" i="23"/>
  <c r="FB49" i="23" s="1"/>
  <c r="EZ43" i="23"/>
  <c r="FB43" i="23" s="1"/>
  <c r="EL29" i="23"/>
  <c r="EM29" i="23" s="1"/>
  <c r="ED29" i="23"/>
  <c r="EE29" i="23" s="1"/>
  <c r="EM79" i="23" s="1"/>
  <c r="CA26" i="27"/>
  <c r="CC26" i="27"/>
  <c r="CA27" i="27"/>
  <c r="CC27" i="27"/>
  <c r="CA28" i="27"/>
  <c r="CC28" i="27"/>
  <c r="CA29" i="27"/>
  <c r="CC29" i="27"/>
  <c r="CA30" i="27"/>
  <c r="CC30" i="27"/>
  <c r="CA31" i="27"/>
  <c r="CC31" i="27"/>
  <c r="CA32" i="27"/>
  <c r="CC32" i="27"/>
  <c r="CA33" i="27"/>
  <c r="CC33" i="27"/>
  <c r="CA34" i="27"/>
  <c r="CC34" i="27"/>
  <c r="CA25" i="27"/>
  <c r="CC25" i="27" s="1"/>
  <c r="CC35" i="27" s="1"/>
  <c r="GB79" i="23" l="1"/>
  <c r="JK29" i="23" s="1"/>
  <c r="JM29" i="23" s="1"/>
  <c r="B39" i="27"/>
  <c r="BS26" i="11" l="1"/>
  <c r="BU26" i="11" s="1"/>
  <c r="BS27" i="11"/>
  <c r="BU27" i="11" s="1"/>
  <c r="BS28" i="11"/>
  <c r="BU28" i="11" s="1"/>
  <c r="BS29" i="11"/>
  <c r="BU29" i="11" s="1"/>
  <c r="BS30" i="11"/>
  <c r="BU30" i="11" s="1"/>
  <c r="BS31" i="11"/>
  <c r="BU31" i="11" s="1"/>
  <c r="BS32" i="11"/>
  <c r="BU32" i="11" s="1"/>
  <c r="BS33" i="11"/>
  <c r="BU33" i="11" s="1"/>
  <c r="BS34" i="11"/>
  <c r="BU34" i="11" s="1"/>
  <c r="BS35" i="11"/>
  <c r="BU35" i="11" s="1"/>
  <c r="BS36" i="11"/>
  <c r="BU36" i="11"/>
  <c r="BS37" i="11"/>
  <c r="BU37" i="11"/>
  <c r="BS38" i="11"/>
  <c r="BU38" i="11"/>
  <c r="BS39" i="11"/>
  <c r="BU39" i="11"/>
  <c r="BS40" i="11"/>
  <c r="BU40" i="11"/>
  <c r="BS41" i="11"/>
  <c r="BU41" i="11"/>
  <c r="BS42" i="11"/>
  <c r="BU42" i="11"/>
  <c r="BS43" i="11"/>
  <c r="BU43" i="11"/>
  <c r="BS44" i="11"/>
  <c r="BU44" i="11"/>
  <c r="BS45" i="11"/>
  <c r="BU45" i="11"/>
  <c r="BS46" i="11"/>
  <c r="BU46" i="11"/>
  <c r="BS47" i="11"/>
  <c r="BU47" i="11"/>
  <c r="BS48" i="11"/>
  <c r="BU48" i="11"/>
  <c r="BS49" i="11"/>
  <c r="BU49" i="11"/>
  <c r="BS50" i="11"/>
  <c r="BU50" i="11"/>
  <c r="BS51" i="11"/>
  <c r="BU51" i="11"/>
  <c r="BS52" i="11"/>
  <c r="BU52" i="11"/>
  <c r="BS53" i="11"/>
  <c r="BU53" i="11"/>
  <c r="BS54" i="11"/>
  <c r="BU54" i="11"/>
  <c r="BS55" i="11"/>
  <c r="BU55" i="11"/>
  <c r="BS56" i="11"/>
  <c r="BU56" i="11"/>
  <c r="BS57" i="11"/>
  <c r="BU57" i="11"/>
  <c r="BS58" i="11"/>
  <c r="BU58" i="11"/>
  <c r="BS59" i="11"/>
  <c r="BU59" i="11"/>
  <c r="BS60" i="11"/>
  <c r="BU60" i="11"/>
  <c r="BS61" i="11"/>
  <c r="BU61" i="11"/>
  <c r="BS62" i="11"/>
  <c r="BU62" i="11"/>
  <c r="BS63" i="11"/>
  <c r="BU63" i="11"/>
  <c r="BS64" i="11"/>
  <c r="BU64" i="11"/>
  <c r="BS65" i="11"/>
  <c r="BU65" i="11"/>
  <c r="BS66" i="11"/>
  <c r="BU66" i="11"/>
  <c r="BS67" i="11"/>
  <c r="BU67" i="11"/>
  <c r="BS68" i="11"/>
  <c r="BU68" i="11"/>
  <c r="BS69" i="11"/>
  <c r="BU69" i="11"/>
  <c r="BS25" i="11"/>
  <c r="BU25" i="11" s="1"/>
  <c r="BS26" i="10"/>
  <c r="BU26" i="10" s="1"/>
  <c r="BS27" i="10"/>
  <c r="BU27" i="10" s="1"/>
  <c r="BS28" i="10"/>
  <c r="BU28" i="10"/>
  <c r="BS29" i="10"/>
  <c r="BU29" i="10"/>
  <c r="BS30" i="10"/>
  <c r="BU30" i="10"/>
  <c r="BS31" i="10"/>
  <c r="BU31" i="10"/>
  <c r="BS32" i="10"/>
  <c r="BU32" i="10"/>
  <c r="BS33" i="10"/>
  <c r="BU33" i="10" s="1"/>
  <c r="BS34" i="10"/>
  <c r="BU34" i="10"/>
  <c r="BS35" i="10"/>
  <c r="BU35" i="10"/>
  <c r="BS36" i="10"/>
  <c r="BU36" i="10"/>
  <c r="BS37" i="10"/>
  <c r="BU37" i="10"/>
  <c r="BS38" i="10"/>
  <c r="BU38" i="10"/>
  <c r="BS39" i="10"/>
  <c r="BU39" i="10"/>
  <c r="BS40" i="10"/>
  <c r="BU40" i="10"/>
  <c r="BS41" i="10"/>
  <c r="BU41" i="10"/>
  <c r="BS42" i="10"/>
  <c r="BU42" i="10"/>
  <c r="BS43" i="10"/>
  <c r="BU43" i="10"/>
  <c r="BS44" i="10"/>
  <c r="BU44" i="10"/>
  <c r="BS45" i="10"/>
  <c r="BU45" i="10"/>
  <c r="BS46" i="10"/>
  <c r="BU46" i="10"/>
  <c r="BS47" i="10"/>
  <c r="BU47" i="10"/>
  <c r="BS48" i="10"/>
  <c r="BU48" i="10"/>
  <c r="BS49" i="10"/>
  <c r="BU49" i="10"/>
  <c r="BS50" i="10"/>
  <c r="BU50" i="10"/>
  <c r="BS51" i="10"/>
  <c r="BU51" i="10"/>
  <c r="BS52" i="10"/>
  <c r="BU52" i="10"/>
  <c r="BS53" i="10"/>
  <c r="BU53" i="10"/>
  <c r="BS54" i="10"/>
  <c r="BU54" i="10"/>
  <c r="BS25" i="10"/>
  <c r="BU25" i="10" s="1"/>
  <c r="BP25" i="26"/>
  <c r="BR25" i="26" s="1"/>
  <c r="BP26" i="26"/>
  <c r="BR26" i="26" s="1"/>
  <c r="BP27" i="26"/>
  <c r="BR27" i="26" s="1"/>
  <c r="BP28" i="26"/>
  <c r="BR28" i="26" s="1"/>
  <c r="BP29" i="26"/>
  <c r="BR29" i="26" s="1"/>
  <c r="BP30" i="26"/>
  <c r="BR30" i="26" s="1"/>
  <c r="BP31" i="26"/>
  <c r="BR31" i="26" s="1"/>
  <c r="BP32" i="26"/>
  <c r="BR32" i="26" s="1"/>
  <c r="BP33" i="26"/>
  <c r="BR33" i="26" s="1"/>
  <c r="BP34" i="26"/>
  <c r="BR34" i="26" s="1"/>
  <c r="BP35" i="26"/>
  <c r="BR35" i="26" s="1"/>
  <c r="BP36" i="26"/>
  <c r="BR36" i="26"/>
  <c r="BP37" i="26"/>
  <c r="BR37" i="26"/>
  <c r="BP38" i="26"/>
  <c r="BR38" i="26"/>
  <c r="BP39" i="26"/>
  <c r="BR39" i="26"/>
  <c r="BP40" i="26"/>
  <c r="BR40" i="26"/>
  <c r="BP41" i="26"/>
  <c r="BR41" i="26"/>
  <c r="BP42" i="26"/>
  <c r="BR42" i="26"/>
  <c r="BP43" i="26"/>
  <c r="BR43" i="26"/>
  <c r="BP44" i="26"/>
  <c r="BR44" i="26"/>
  <c r="BP45" i="26"/>
  <c r="BR45" i="26"/>
  <c r="BP46" i="26"/>
  <c r="BR46" i="26"/>
  <c r="BP47" i="26"/>
  <c r="BR47" i="26"/>
  <c r="BP48" i="26"/>
  <c r="BR48" i="26"/>
  <c r="BP49" i="26"/>
  <c r="BR49" i="26"/>
  <c r="BP50" i="26"/>
  <c r="BR50" i="26"/>
  <c r="BP51" i="26"/>
  <c r="BR51" i="26"/>
  <c r="BP52" i="26"/>
  <c r="BR52" i="26"/>
  <c r="BP53" i="26"/>
  <c r="BR53" i="26"/>
  <c r="BP54" i="26"/>
  <c r="BR54" i="26"/>
  <c r="BP55" i="26"/>
  <c r="BR55" i="26"/>
  <c r="BP56" i="26"/>
  <c r="BR56" i="26"/>
  <c r="BP57" i="26"/>
  <c r="BR57" i="26"/>
  <c r="BP58" i="26"/>
  <c r="BR58" i="26"/>
  <c r="BP59" i="26"/>
  <c r="BR59" i="26"/>
  <c r="BP60" i="26"/>
  <c r="BR60" i="26"/>
  <c r="BP61" i="26"/>
  <c r="BR61" i="26"/>
  <c r="BP62" i="26"/>
  <c r="BR62" i="26"/>
  <c r="BP63" i="26"/>
  <c r="BR63" i="26"/>
  <c r="BP24" i="26"/>
  <c r="BR24" i="26" s="1"/>
  <c r="D24" i="26"/>
  <c r="H24" i="26"/>
  <c r="D25" i="26"/>
  <c r="H25" i="26"/>
  <c r="D26" i="26"/>
  <c r="H26" i="26"/>
  <c r="D27" i="26"/>
  <c r="H27" i="26"/>
  <c r="D28" i="26"/>
  <c r="H28" i="26"/>
  <c r="D29" i="26"/>
  <c r="H29" i="26"/>
  <c r="D30" i="26"/>
  <c r="H30" i="26"/>
  <c r="D31" i="26"/>
  <c r="H31" i="26"/>
  <c r="D32" i="26"/>
  <c r="H32" i="26"/>
  <c r="D33" i="26"/>
  <c r="H33" i="26"/>
  <c r="D34" i="26"/>
  <c r="H34" i="26"/>
  <c r="D35" i="26"/>
  <c r="H35" i="26"/>
  <c r="D36" i="26"/>
  <c r="H36" i="26"/>
  <c r="D37" i="26"/>
  <c r="H37" i="26"/>
  <c r="D38" i="26"/>
  <c r="H38" i="26"/>
  <c r="D39" i="26"/>
  <c r="H39" i="26"/>
  <c r="D40" i="26"/>
  <c r="H40" i="26"/>
  <c r="D41" i="26"/>
  <c r="H41" i="26"/>
  <c r="D42" i="26"/>
  <c r="H42" i="26"/>
  <c r="D43" i="26"/>
  <c r="H43" i="26"/>
  <c r="D44" i="26"/>
  <c r="H44" i="26"/>
  <c r="D45" i="26"/>
  <c r="H45" i="26"/>
  <c r="D46" i="26"/>
  <c r="H46" i="26"/>
  <c r="D47" i="26"/>
  <c r="H47" i="26"/>
  <c r="D48" i="26"/>
  <c r="H48" i="26"/>
  <c r="D49" i="26"/>
  <c r="H49" i="26"/>
  <c r="D50" i="26"/>
  <c r="H50" i="26"/>
  <c r="D51" i="26"/>
  <c r="H51" i="26"/>
  <c r="D52" i="26"/>
  <c r="H52" i="26"/>
  <c r="D53" i="26"/>
  <c r="H53" i="26"/>
  <c r="D54" i="26"/>
  <c r="H54" i="26"/>
  <c r="D55" i="26"/>
  <c r="H55" i="26"/>
  <c r="D56" i="26"/>
  <c r="H56" i="26"/>
  <c r="D57" i="26"/>
  <c r="H57" i="26"/>
  <c r="D58" i="26"/>
  <c r="H58" i="26"/>
  <c r="D59" i="26"/>
  <c r="H59" i="26"/>
  <c r="D60" i="26"/>
  <c r="H60" i="26"/>
  <c r="D61" i="26"/>
  <c r="H61" i="26"/>
  <c r="D62" i="26"/>
  <c r="H62" i="26"/>
  <c r="D63" i="26"/>
  <c r="H63" i="26"/>
  <c r="AH67" i="21"/>
  <c r="BR79" i="26" l="1"/>
  <c r="B83" i="26" s="1"/>
  <c r="BU60" i="10"/>
  <c r="B64" i="10" s="1"/>
  <c r="BU75" i="11"/>
  <c r="B79" i="11" s="1"/>
  <c r="AJ47" i="21"/>
  <c r="AL47" i="21" s="1"/>
  <c r="BZ46" i="21" s="1"/>
  <c r="AS45" i="21"/>
  <c r="AQ45" i="21"/>
  <c r="AL45" i="21"/>
  <c r="AJ45" i="21"/>
  <c r="AH45" i="21"/>
  <c r="EY1103" i="8" l="1"/>
  <c r="ER1103" i="8"/>
  <c r="EK1103" i="8"/>
  <c r="ED1103" i="8"/>
  <c r="DW1103" i="8"/>
  <c r="DP1103" i="8"/>
  <c r="DI1103" i="8"/>
  <c r="DB1103" i="8"/>
  <c r="GA1103" i="8"/>
  <c r="FT1103" i="8"/>
  <c r="FM1103" i="8"/>
  <c r="FF1103" i="8"/>
  <c r="FY1103" i="8"/>
  <c r="FR1103" i="8"/>
  <c r="FK1103" i="8"/>
  <c r="FD1103" i="8"/>
  <c r="EW1103" i="8"/>
  <c r="EP1103" i="8"/>
  <c r="EI1103" i="8"/>
  <c r="EB1103" i="8"/>
  <c r="DU1103" i="8"/>
  <c r="DN1103" i="8"/>
  <c r="DG1103" i="8"/>
  <c r="CZ1103" i="8"/>
  <c r="BM1103" i="8"/>
  <c r="BK1103" i="8"/>
  <c r="BI1103" i="8"/>
  <c r="BD1103" i="8"/>
  <c r="BB1103" i="8"/>
  <c r="AZ1103" i="8"/>
  <c r="AU1103" i="8"/>
  <c r="AS1103" i="8"/>
  <c r="AQ1103" i="8"/>
  <c r="AL1103" i="8"/>
  <c r="AJ1103" i="8"/>
  <c r="AH1103" i="8"/>
  <c r="FY1028" i="8" l="1"/>
  <c r="FR1028" i="8"/>
  <c r="FK1028" i="8"/>
  <c r="FD1028" i="8"/>
  <c r="EW1028" i="8"/>
  <c r="EP1028" i="8"/>
  <c r="EI1028" i="8"/>
  <c r="EB1028" i="8"/>
  <c r="DU1028" i="8"/>
  <c r="DN1028" i="8"/>
  <c r="DG1028" i="8"/>
  <c r="CZ1028" i="8"/>
  <c r="AU1029" i="8"/>
  <c r="AU1030" i="8"/>
  <c r="AU1031" i="8"/>
  <c r="AU1032" i="8"/>
  <c r="AU1033" i="8"/>
  <c r="AU1034" i="8"/>
  <c r="AU1035" i="8"/>
  <c r="AU1036" i="8"/>
  <c r="AU1037" i="8"/>
  <c r="AU1038" i="8"/>
  <c r="AU1028" i="8"/>
  <c r="AH1029" i="8"/>
  <c r="AJ1029" i="8"/>
  <c r="AL1029" i="8"/>
  <c r="AQ1029" i="8"/>
  <c r="AS1029" i="8"/>
  <c r="AZ1029" i="8"/>
  <c r="BB1029" i="8"/>
  <c r="BD1029" i="8"/>
  <c r="BI1029" i="8"/>
  <c r="BK1029" i="8"/>
  <c r="BM1029" i="8"/>
  <c r="BU1029" i="8"/>
  <c r="BV1029" i="8"/>
  <c r="AH1030" i="8"/>
  <c r="AJ1030" i="8"/>
  <c r="AL1030" i="8"/>
  <c r="AQ1030" i="8"/>
  <c r="AS1030" i="8"/>
  <c r="AZ1030" i="8"/>
  <c r="BB1030" i="8"/>
  <c r="BD1030" i="8"/>
  <c r="BI1030" i="8"/>
  <c r="BK1030" i="8"/>
  <c r="BM1030" i="8"/>
  <c r="BU1030" i="8"/>
  <c r="BV1030" i="8"/>
  <c r="AH1031" i="8"/>
  <c r="AJ1031" i="8"/>
  <c r="AL1031" i="8"/>
  <c r="AQ1031" i="8"/>
  <c r="AS1031" i="8"/>
  <c r="AZ1031" i="8"/>
  <c r="BB1031" i="8"/>
  <c r="BD1031" i="8"/>
  <c r="BI1031" i="8"/>
  <c r="BK1031" i="8"/>
  <c r="BM1031" i="8"/>
  <c r="BU1031" i="8"/>
  <c r="BV1031" i="8"/>
  <c r="AH1032" i="8"/>
  <c r="AJ1032" i="8"/>
  <c r="AL1032" i="8"/>
  <c r="AQ1032" i="8"/>
  <c r="AS1032" i="8"/>
  <c r="AZ1032" i="8"/>
  <c r="BB1032" i="8"/>
  <c r="BD1032" i="8"/>
  <c r="BI1032" i="8"/>
  <c r="BK1032" i="8"/>
  <c r="BM1032" i="8"/>
  <c r="BU1032" i="8"/>
  <c r="BV1032" i="8"/>
  <c r="AH1033" i="8"/>
  <c r="AJ1033" i="8"/>
  <c r="AL1033" i="8"/>
  <c r="AQ1033" i="8"/>
  <c r="AS1033" i="8"/>
  <c r="AZ1033" i="8"/>
  <c r="BB1033" i="8"/>
  <c r="BD1033" i="8"/>
  <c r="BI1033" i="8"/>
  <c r="BK1033" i="8"/>
  <c r="BM1033" i="8"/>
  <c r="BU1033" i="8"/>
  <c r="BV1033" i="8"/>
  <c r="AH1034" i="8"/>
  <c r="AJ1034" i="8"/>
  <c r="AL1034" i="8"/>
  <c r="AQ1034" i="8"/>
  <c r="AS1034" i="8"/>
  <c r="AZ1034" i="8"/>
  <c r="BB1034" i="8"/>
  <c r="BD1034" i="8"/>
  <c r="BI1034" i="8"/>
  <c r="BK1034" i="8"/>
  <c r="BM1034" i="8"/>
  <c r="BU1034" i="8"/>
  <c r="BV1034" i="8"/>
  <c r="AH1035" i="8"/>
  <c r="AJ1035" i="8"/>
  <c r="AL1035" i="8"/>
  <c r="AQ1035" i="8"/>
  <c r="AS1035" i="8"/>
  <c r="AZ1035" i="8"/>
  <c r="BB1035" i="8"/>
  <c r="BD1035" i="8"/>
  <c r="BI1035" i="8"/>
  <c r="BK1035" i="8"/>
  <c r="BM1035" i="8"/>
  <c r="BU1035" i="8"/>
  <c r="BV1035" i="8"/>
  <c r="AH1036" i="8"/>
  <c r="AJ1036" i="8"/>
  <c r="AL1036" i="8"/>
  <c r="AQ1036" i="8"/>
  <c r="AS1036" i="8"/>
  <c r="AZ1036" i="8"/>
  <c r="BB1036" i="8"/>
  <c r="BD1036" i="8"/>
  <c r="BI1036" i="8"/>
  <c r="BK1036" i="8"/>
  <c r="BM1036" i="8"/>
  <c r="BU1036" i="8"/>
  <c r="BV1036" i="8"/>
  <c r="AH1037" i="8"/>
  <c r="AJ1037" i="8"/>
  <c r="AL1037" i="8"/>
  <c r="AQ1037" i="8"/>
  <c r="AS1037" i="8"/>
  <c r="AZ1037" i="8"/>
  <c r="BB1037" i="8"/>
  <c r="BD1037" i="8"/>
  <c r="BI1037" i="8"/>
  <c r="BK1037" i="8"/>
  <c r="BM1037" i="8"/>
  <c r="BU1037" i="8"/>
  <c r="BV1037" i="8"/>
  <c r="AH1038" i="8"/>
  <c r="AJ1038" i="8"/>
  <c r="AL1038" i="8"/>
  <c r="AQ1038" i="8"/>
  <c r="AS1038" i="8"/>
  <c r="AZ1038" i="8"/>
  <c r="BB1038" i="8"/>
  <c r="BD1038" i="8"/>
  <c r="BI1038" i="8"/>
  <c r="BK1038" i="8"/>
  <c r="BM1038" i="8"/>
  <c r="BU1038" i="8"/>
  <c r="BV1038" i="8"/>
  <c r="BV1028" i="8"/>
  <c r="BM1028" i="8"/>
  <c r="BK1028" i="8"/>
  <c r="BI1028" i="8"/>
  <c r="BD1028" i="8"/>
  <c r="BB1028" i="8"/>
  <c r="AZ1028" i="8"/>
  <c r="AL1028" i="8"/>
  <c r="BU1028" i="8"/>
  <c r="AS1028" i="8"/>
  <c r="AQ1028" i="8"/>
  <c r="AJ1028" i="8"/>
  <c r="AH1028" i="8"/>
  <c r="AH1073" i="8"/>
  <c r="AJ1113" i="8"/>
  <c r="AL1113" i="8" s="1"/>
  <c r="HL1111" i="8" s="1"/>
  <c r="HG1103" i="8" l="1"/>
  <c r="GF1103" i="8"/>
  <c r="B1120" i="8" s="1"/>
  <c r="BO1103" i="8"/>
  <c r="BF1103" i="8"/>
  <c r="AW1103" i="8"/>
  <c r="AN1103" i="8"/>
  <c r="GB871" i="8"/>
  <c r="FU871" i="8"/>
  <c r="FN871" i="8"/>
  <c r="FG871" i="8"/>
  <c r="EZ871" i="8"/>
  <c r="ES871" i="8"/>
  <c r="EL871" i="8"/>
  <c r="EE871" i="8"/>
  <c r="DX871" i="8"/>
  <c r="DQ871" i="8"/>
  <c r="DJ871" i="8"/>
  <c r="DC871" i="8"/>
  <c r="AH872" i="8"/>
  <c r="AJ872" i="8"/>
  <c r="AL872" i="8"/>
  <c r="AQ872" i="8"/>
  <c r="AS872" i="8"/>
  <c r="AU872" i="8"/>
  <c r="AZ872" i="8"/>
  <c r="BB872" i="8"/>
  <c r="BD872" i="8"/>
  <c r="BI872" i="8"/>
  <c r="BK872" i="8"/>
  <c r="BM872" i="8"/>
  <c r="BU872" i="8"/>
  <c r="BV872" i="8"/>
  <c r="AH873" i="8"/>
  <c r="AJ873" i="8"/>
  <c r="AL873" i="8"/>
  <c r="AQ873" i="8"/>
  <c r="AS873" i="8"/>
  <c r="AU873" i="8"/>
  <c r="AZ873" i="8"/>
  <c r="BB873" i="8"/>
  <c r="BD873" i="8"/>
  <c r="BI873" i="8"/>
  <c r="BK873" i="8"/>
  <c r="BM873" i="8"/>
  <c r="BU873" i="8"/>
  <c r="BV873" i="8"/>
  <c r="AH874" i="8"/>
  <c r="AJ874" i="8"/>
  <c r="AL874" i="8"/>
  <c r="AQ874" i="8"/>
  <c r="AS874" i="8"/>
  <c r="AU874" i="8"/>
  <c r="AZ874" i="8"/>
  <c r="BB874" i="8"/>
  <c r="BD874" i="8"/>
  <c r="BI874" i="8"/>
  <c r="BK874" i="8"/>
  <c r="BM874" i="8"/>
  <c r="BU874" i="8"/>
  <c r="BV874" i="8"/>
  <c r="AH875" i="8"/>
  <c r="AJ875" i="8"/>
  <c r="AL875" i="8"/>
  <c r="AQ875" i="8"/>
  <c r="AS875" i="8"/>
  <c r="AU875" i="8"/>
  <c r="AZ875" i="8"/>
  <c r="BB875" i="8"/>
  <c r="BD875" i="8"/>
  <c r="BI875" i="8"/>
  <c r="BK875" i="8"/>
  <c r="BM875" i="8"/>
  <c r="BU875" i="8"/>
  <c r="BV875" i="8"/>
  <c r="AH876" i="8"/>
  <c r="AJ876" i="8"/>
  <c r="AL876" i="8"/>
  <c r="AQ876" i="8"/>
  <c r="AS876" i="8"/>
  <c r="AU876" i="8"/>
  <c r="AZ876" i="8"/>
  <c r="BB876" i="8"/>
  <c r="BD876" i="8"/>
  <c r="BI876" i="8"/>
  <c r="BK876" i="8"/>
  <c r="BM876" i="8"/>
  <c r="BU876" i="8"/>
  <c r="BV876" i="8"/>
  <c r="AH877" i="8"/>
  <c r="AJ877" i="8"/>
  <c r="AL877" i="8"/>
  <c r="AQ877" i="8"/>
  <c r="AS877" i="8"/>
  <c r="AU877" i="8"/>
  <c r="AZ877" i="8"/>
  <c r="BB877" i="8"/>
  <c r="BD877" i="8"/>
  <c r="BI877" i="8"/>
  <c r="BK877" i="8"/>
  <c r="BM877" i="8"/>
  <c r="BU877" i="8"/>
  <c r="BV877" i="8"/>
  <c r="AH878" i="8"/>
  <c r="AJ878" i="8"/>
  <c r="AL878" i="8"/>
  <c r="AQ878" i="8"/>
  <c r="AS878" i="8"/>
  <c r="AU878" i="8"/>
  <c r="AZ878" i="8"/>
  <c r="BB878" i="8"/>
  <c r="BD878" i="8"/>
  <c r="BI878" i="8"/>
  <c r="BK878" i="8"/>
  <c r="BM878" i="8"/>
  <c r="BU878" i="8"/>
  <c r="BV878" i="8"/>
  <c r="AH879" i="8"/>
  <c r="AJ879" i="8"/>
  <c r="AL879" i="8"/>
  <c r="AQ879" i="8"/>
  <c r="AS879" i="8"/>
  <c r="AU879" i="8"/>
  <c r="AZ879" i="8"/>
  <c r="BB879" i="8"/>
  <c r="BD879" i="8"/>
  <c r="BI879" i="8"/>
  <c r="BK879" i="8"/>
  <c r="BM879" i="8"/>
  <c r="BU879" i="8"/>
  <c r="BV879" i="8"/>
  <c r="AH880" i="8"/>
  <c r="AJ880" i="8"/>
  <c r="AL880" i="8"/>
  <c r="AQ880" i="8"/>
  <c r="AS880" i="8"/>
  <c r="AU880" i="8"/>
  <c r="AZ880" i="8"/>
  <c r="BB880" i="8"/>
  <c r="BD880" i="8"/>
  <c r="BI880" i="8"/>
  <c r="BK880" i="8"/>
  <c r="BM880" i="8"/>
  <c r="BU880" i="8"/>
  <c r="BV880" i="8"/>
  <c r="AH881" i="8"/>
  <c r="AJ881" i="8"/>
  <c r="AL881" i="8"/>
  <c r="AQ881" i="8"/>
  <c r="AS881" i="8"/>
  <c r="AU881" i="8"/>
  <c r="AZ881" i="8"/>
  <c r="BB881" i="8"/>
  <c r="BD881" i="8"/>
  <c r="BI881" i="8"/>
  <c r="BK881" i="8"/>
  <c r="BM881" i="8"/>
  <c r="BU881" i="8"/>
  <c r="BV881" i="8"/>
  <c r="AH882" i="8"/>
  <c r="AJ882" i="8"/>
  <c r="AL882" i="8"/>
  <c r="AQ882" i="8"/>
  <c r="AS882" i="8"/>
  <c r="AU882" i="8"/>
  <c r="AZ882" i="8"/>
  <c r="BB882" i="8"/>
  <c r="BD882" i="8"/>
  <c r="BI882" i="8"/>
  <c r="BK882" i="8"/>
  <c r="BM882" i="8"/>
  <c r="BU882" i="8"/>
  <c r="BV882" i="8"/>
  <c r="AH883" i="8"/>
  <c r="AJ883" i="8"/>
  <c r="AL883" i="8"/>
  <c r="AQ883" i="8"/>
  <c r="AS883" i="8"/>
  <c r="AU883" i="8"/>
  <c r="AZ883" i="8"/>
  <c r="BB883" i="8"/>
  <c r="BD883" i="8"/>
  <c r="BI883" i="8"/>
  <c r="BK883" i="8"/>
  <c r="BM883" i="8"/>
  <c r="BU883" i="8"/>
  <c r="BV883" i="8"/>
  <c r="AH884" i="8"/>
  <c r="AJ884" i="8"/>
  <c r="AL884" i="8"/>
  <c r="AQ884" i="8"/>
  <c r="AS884" i="8"/>
  <c r="AU884" i="8"/>
  <c r="AZ884" i="8"/>
  <c r="BB884" i="8"/>
  <c r="BD884" i="8"/>
  <c r="BI884" i="8"/>
  <c r="BK884" i="8"/>
  <c r="BM884" i="8"/>
  <c r="BU884" i="8"/>
  <c r="BV884" i="8"/>
  <c r="AH885" i="8"/>
  <c r="AJ885" i="8"/>
  <c r="AL885" i="8"/>
  <c r="AQ885" i="8"/>
  <c r="AS885" i="8"/>
  <c r="AU885" i="8"/>
  <c r="AZ885" i="8"/>
  <c r="BB885" i="8"/>
  <c r="BD885" i="8"/>
  <c r="BI885" i="8"/>
  <c r="BK885" i="8"/>
  <c r="BM885" i="8"/>
  <c r="BU885" i="8"/>
  <c r="BV885" i="8"/>
  <c r="AH886" i="8"/>
  <c r="AJ886" i="8"/>
  <c r="AL886" i="8"/>
  <c r="AQ886" i="8"/>
  <c r="AS886" i="8"/>
  <c r="AU886" i="8"/>
  <c r="AZ886" i="8"/>
  <c r="BB886" i="8"/>
  <c r="BD886" i="8"/>
  <c r="BI886" i="8"/>
  <c r="BK886" i="8"/>
  <c r="BM886" i="8"/>
  <c r="BU886" i="8"/>
  <c r="BV886" i="8"/>
  <c r="AH887" i="8"/>
  <c r="AJ887" i="8"/>
  <c r="AL887" i="8"/>
  <c r="AQ887" i="8"/>
  <c r="AS887" i="8"/>
  <c r="AU887" i="8"/>
  <c r="AZ887" i="8"/>
  <c r="BB887" i="8"/>
  <c r="BD887" i="8"/>
  <c r="BI887" i="8"/>
  <c r="BK887" i="8"/>
  <c r="BM887" i="8"/>
  <c r="BU887" i="8"/>
  <c r="BV887" i="8"/>
  <c r="AH888" i="8"/>
  <c r="AJ888" i="8"/>
  <c r="AL888" i="8"/>
  <c r="AQ888" i="8"/>
  <c r="AS888" i="8"/>
  <c r="AU888" i="8"/>
  <c r="AZ888" i="8"/>
  <c r="BB888" i="8"/>
  <c r="BD888" i="8"/>
  <c r="BI888" i="8"/>
  <c r="BK888" i="8"/>
  <c r="BM888" i="8"/>
  <c r="BU888" i="8"/>
  <c r="BV888" i="8"/>
  <c r="AH889" i="8"/>
  <c r="AJ889" i="8"/>
  <c r="AL889" i="8"/>
  <c r="AQ889" i="8"/>
  <c r="AS889" i="8"/>
  <c r="AU889" i="8"/>
  <c r="AZ889" i="8"/>
  <c r="BB889" i="8"/>
  <c r="BD889" i="8"/>
  <c r="BI889" i="8"/>
  <c r="BK889" i="8"/>
  <c r="BM889" i="8"/>
  <c r="BU889" i="8"/>
  <c r="BV889" i="8"/>
  <c r="AH890" i="8"/>
  <c r="AJ890" i="8"/>
  <c r="AL890" i="8"/>
  <c r="AQ890" i="8"/>
  <c r="AS890" i="8"/>
  <c r="AU890" i="8"/>
  <c r="AZ890" i="8"/>
  <c r="BB890" i="8"/>
  <c r="BD890" i="8"/>
  <c r="BI890" i="8"/>
  <c r="BK890" i="8"/>
  <c r="BM890" i="8"/>
  <c r="BU890" i="8"/>
  <c r="BV890" i="8"/>
  <c r="AH891" i="8"/>
  <c r="AJ891" i="8"/>
  <c r="AL891" i="8"/>
  <c r="AQ891" i="8"/>
  <c r="AS891" i="8"/>
  <c r="AU891" i="8"/>
  <c r="AZ891" i="8"/>
  <c r="BB891" i="8"/>
  <c r="BD891" i="8"/>
  <c r="BI891" i="8"/>
  <c r="BK891" i="8"/>
  <c r="BM891" i="8"/>
  <c r="BU891" i="8"/>
  <c r="BV891" i="8"/>
  <c r="AH892" i="8"/>
  <c r="AJ892" i="8"/>
  <c r="AL892" i="8"/>
  <c r="AQ892" i="8"/>
  <c r="AS892" i="8"/>
  <c r="AU892" i="8"/>
  <c r="AZ892" i="8"/>
  <c r="BB892" i="8"/>
  <c r="BD892" i="8"/>
  <c r="BI892" i="8"/>
  <c r="BK892" i="8"/>
  <c r="BM892" i="8"/>
  <c r="BU892" i="8"/>
  <c r="BV892" i="8"/>
  <c r="AH893" i="8"/>
  <c r="AJ893" i="8"/>
  <c r="AL893" i="8"/>
  <c r="AQ893" i="8"/>
  <c r="AS893" i="8"/>
  <c r="AU893" i="8"/>
  <c r="AZ893" i="8"/>
  <c r="BB893" i="8"/>
  <c r="BD893" i="8"/>
  <c r="BI893" i="8"/>
  <c r="BK893" i="8"/>
  <c r="BM893" i="8"/>
  <c r="BU893" i="8"/>
  <c r="BV893" i="8"/>
  <c r="AH894" i="8"/>
  <c r="AJ894" i="8"/>
  <c r="AL894" i="8"/>
  <c r="AQ894" i="8"/>
  <c r="AS894" i="8"/>
  <c r="AU894" i="8"/>
  <c r="AZ894" i="8"/>
  <c r="BB894" i="8"/>
  <c r="BD894" i="8"/>
  <c r="BI894" i="8"/>
  <c r="BK894" i="8"/>
  <c r="BM894" i="8"/>
  <c r="BU894" i="8"/>
  <c r="BV894" i="8"/>
  <c r="AH895" i="8"/>
  <c r="AJ895" i="8"/>
  <c r="AL895" i="8"/>
  <c r="AQ895" i="8"/>
  <c r="AS895" i="8"/>
  <c r="AU895" i="8"/>
  <c r="AZ895" i="8"/>
  <c r="BB895" i="8"/>
  <c r="BD895" i="8"/>
  <c r="BI895" i="8"/>
  <c r="BK895" i="8"/>
  <c r="BM895" i="8"/>
  <c r="BU895" i="8"/>
  <c r="BV895" i="8"/>
  <c r="AH896" i="8"/>
  <c r="AJ896" i="8"/>
  <c r="AL896" i="8"/>
  <c r="AQ896" i="8"/>
  <c r="AS896" i="8"/>
  <c r="AU896" i="8"/>
  <c r="AZ896" i="8"/>
  <c r="BB896" i="8"/>
  <c r="BD896" i="8"/>
  <c r="BI896" i="8"/>
  <c r="BK896" i="8"/>
  <c r="BM896" i="8"/>
  <c r="BU896" i="8"/>
  <c r="BV896" i="8"/>
  <c r="AH897" i="8"/>
  <c r="AJ897" i="8"/>
  <c r="AL897" i="8"/>
  <c r="AQ897" i="8"/>
  <c r="AS897" i="8"/>
  <c r="AU897" i="8"/>
  <c r="AZ897" i="8"/>
  <c r="BB897" i="8"/>
  <c r="BD897" i="8"/>
  <c r="BI897" i="8"/>
  <c r="BK897" i="8"/>
  <c r="BM897" i="8"/>
  <c r="BU897" i="8"/>
  <c r="BV897" i="8"/>
  <c r="AH898" i="8"/>
  <c r="AJ898" i="8"/>
  <c r="AL898" i="8"/>
  <c r="AQ898" i="8"/>
  <c r="AS898" i="8"/>
  <c r="AU898" i="8"/>
  <c r="AZ898" i="8"/>
  <c r="BB898" i="8"/>
  <c r="BD898" i="8"/>
  <c r="BI898" i="8"/>
  <c r="BK898" i="8"/>
  <c r="BM898" i="8"/>
  <c r="BU898" i="8"/>
  <c r="BV898" i="8"/>
  <c r="AH899" i="8"/>
  <c r="AJ899" i="8"/>
  <c r="AL899" i="8"/>
  <c r="AQ899" i="8"/>
  <c r="AS899" i="8"/>
  <c r="AU899" i="8"/>
  <c r="AZ899" i="8"/>
  <c r="BB899" i="8"/>
  <c r="BD899" i="8"/>
  <c r="BI899" i="8"/>
  <c r="BK899" i="8"/>
  <c r="BM899" i="8"/>
  <c r="BU899" i="8"/>
  <c r="BV899" i="8"/>
  <c r="AH900" i="8"/>
  <c r="AJ900" i="8"/>
  <c r="AL900" i="8"/>
  <c r="AQ900" i="8"/>
  <c r="AS900" i="8"/>
  <c r="AU900" i="8"/>
  <c r="AZ900" i="8"/>
  <c r="BB900" i="8"/>
  <c r="BD900" i="8"/>
  <c r="BI900" i="8"/>
  <c r="BK900" i="8"/>
  <c r="BM900" i="8"/>
  <c r="BU900" i="8"/>
  <c r="BV900" i="8"/>
  <c r="AH901" i="8"/>
  <c r="AJ901" i="8"/>
  <c r="AL901" i="8"/>
  <c r="AQ901" i="8"/>
  <c r="AS901" i="8"/>
  <c r="AU901" i="8"/>
  <c r="AZ901" i="8"/>
  <c r="BB901" i="8"/>
  <c r="BD901" i="8"/>
  <c r="BI901" i="8"/>
  <c r="BK901" i="8"/>
  <c r="BM901" i="8"/>
  <c r="BU901" i="8"/>
  <c r="BV901" i="8"/>
  <c r="AH902" i="8"/>
  <c r="AJ902" i="8"/>
  <c r="AL902" i="8"/>
  <c r="AQ902" i="8"/>
  <c r="AS902" i="8"/>
  <c r="AU902" i="8"/>
  <c r="AZ902" i="8"/>
  <c r="BB902" i="8"/>
  <c r="BD902" i="8"/>
  <c r="BI902" i="8"/>
  <c r="BK902" i="8"/>
  <c r="BM902" i="8"/>
  <c r="BU902" i="8"/>
  <c r="BV902" i="8"/>
  <c r="AH903" i="8"/>
  <c r="AJ903" i="8"/>
  <c r="AL903" i="8"/>
  <c r="AQ903" i="8"/>
  <c r="AS903" i="8"/>
  <c r="AU903" i="8"/>
  <c r="AZ903" i="8"/>
  <c r="BB903" i="8"/>
  <c r="BD903" i="8"/>
  <c r="BI903" i="8"/>
  <c r="BK903" i="8"/>
  <c r="BM903" i="8"/>
  <c r="BU903" i="8"/>
  <c r="BV903" i="8"/>
  <c r="AH904" i="8"/>
  <c r="AJ904" i="8"/>
  <c r="AL904" i="8"/>
  <c r="AQ904" i="8"/>
  <c r="AS904" i="8"/>
  <c r="AU904" i="8"/>
  <c r="AZ904" i="8"/>
  <c r="BB904" i="8"/>
  <c r="BD904" i="8"/>
  <c r="BI904" i="8"/>
  <c r="BK904" i="8"/>
  <c r="BM904" i="8"/>
  <c r="BU904" i="8"/>
  <c r="BV904" i="8"/>
  <c r="AH905" i="8"/>
  <c r="AJ905" i="8"/>
  <c r="AL905" i="8"/>
  <c r="AQ905" i="8"/>
  <c r="AS905" i="8"/>
  <c r="AU905" i="8"/>
  <c r="AZ905" i="8"/>
  <c r="BB905" i="8"/>
  <c r="BD905" i="8"/>
  <c r="BI905" i="8"/>
  <c r="BK905" i="8"/>
  <c r="BM905" i="8"/>
  <c r="BU905" i="8"/>
  <c r="BV905" i="8"/>
  <c r="AH906" i="8"/>
  <c r="AJ906" i="8"/>
  <c r="AL906" i="8"/>
  <c r="AQ906" i="8"/>
  <c r="AS906" i="8"/>
  <c r="AU906" i="8"/>
  <c r="AZ906" i="8"/>
  <c r="BB906" i="8"/>
  <c r="BD906" i="8"/>
  <c r="BI906" i="8"/>
  <c r="BK906" i="8"/>
  <c r="BM906" i="8"/>
  <c r="BU906" i="8"/>
  <c r="BV906" i="8"/>
  <c r="AH907" i="8"/>
  <c r="AJ907" i="8"/>
  <c r="AL907" i="8"/>
  <c r="AQ907" i="8"/>
  <c r="AS907" i="8"/>
  <c r="AU907" i="8"/>
  <c r="AZ907" i="8"/>
  <c r="BB907" i="8"/>
  <c r="BD907" i="8"/>
  <c r="BI907" i="8"/>
  <c r="BK907" i="8"/>
  <c r="BM907" i="8"/>
  <c r="BU907" i="8"/>
  <c r="BV907" i="8"/>
  <c r="AH908" i="8"/>
  <c r="AJ908" i="8"/>
  <c r="AL908" i="8"/>
  <c r="AQ908" i="8"/>
  <c r="AS908" i="8"/>
  <c r="AU908" i="8"/>
  <c r="AZ908" i="8"/>
  <c r="BB908" i="8"/>
  <c r="BD908" i="8"/>
  <c r="BI908" i="8"/>
  <c r="BK908" i="8"/>
  <c r="BM908" i="8"/>
  <c r="BU908" i="8"/>
  <c r="BV908" i="8"/>
  <c r="AH909" i="8"/>
  <c r="AJ909" i="8"/>
  <c r="AL909" i="8"/>
  <c r="AQ909" i="8"/>
  <c r="AS909" i="8"/>
  <c r="AU909" i="8"/>
  <c r="AZ909" i="8"/>
  <c r="BB909" i="8"/>
  <c r="BD909" i="8"/>
  <c r="BI909" i="8"/>
  <c r="BK909" i="8"/>
  <c r="BM909" i="8"/>
  <c r="BU909" i="8"/>
  <c r="BV909" i="8"/>
  <c r="AH910" i="8"/>
  <c r="AJ910" i="8"/>
  <c r="AL910" i="8"/>
  <c r="AQ910" i="8"/>
  <c r="AS910" i="8"/>
  <c r="AU910" i="8"/>
  <c r="AZ910" i="8"/>
  <c r="BB910" i="8"/>
  <c r="BD910" i="8"/>
  <c r="BI910" i="8"/>
  <c r="BK910" i="8"/>
  <c r="BM910" i="8"/>
  <c r="BU910" i="8"/>
  <c r="BV910" i="8"/>
  <c r="AH911" i="8"/>
  <c r="AJ911" i="8"/>
  <c r="AL911" i="8"/>
  <c r="AQ911" i="8"/>
  <c r="AS911" i="8"/>
  <c r="AU911" i="8"/>
  <c r="AZ911" i="8"/>
  <c r="BB911" i="8"/>
  <c r="BD911" i="8"/>
  <c r="BI911" i="8"/>
  <c r="BK911" i="8"/>
  <c r="BM911" i="8"/>
  <c r="BU911" i="8"/>
  <c r="BV911" i="8"/>
  <c r="AH912" i="8"/>
  <c r="AJ912" i="8"/>
  <c r="AL912" i="8"/>
  <c r="AQ912" i="8"/>
  <c r="AS912" i="8"/>
  <c r="AU912" i="8"/>
  <c r="AZ912" i="8"/>
  <c r="BB912" i="8"/>
  <c r="BD912" i="8"/>
  <c r="BI912" i="8"/>
  <c r="BK912" i="8"/>
  <c r="BM912" i="8"/>
  <c r="BU912" i="8"/>
  <c r="BV912" i="8"/>
  <c r="AH913" i="8"/>
  <c r="AJ913" i="8"/>
  <c r="AL913" i="8"/>
  <c r="AQ913" i="8"/>
  <c r="AS913" i="8"/>
  <c r="AU913" i="8"/>
  <c r="AZ913" i="8"/>
  <c r="BB913" i="8"/>
  <c r="BD913" i="8"/>
  <c r="BI913" i="8"/>
  <c r="BK913" i="8"/>
  <c r="BM913" i="8"/>
  <c r="BU913" i="8"/>
  <c r="BV913" i="8"/>
  <c r="AH914" i="8"/>
  <c r="AJ914" i="8"/>
  <c r="AL914" i="8"/>
  <c r="AQ914" i="8"/>
  <c r="AS914" i="8"/>
  <c r="AU914" i="8"/>
  <c r="AZ914" i="8"/>
  <c r="BB914" i="8"/>
  <c r="BD914" i="8"/>
  <c r="BI914" i="8"/>
  <c r="BK914" i="8"/>
  <c r="BM914" i="8"/>
  <c r="BU914" i="8"/>
  <c r="BV914" i="8"/>
  <c r="AH915" i="8"/>
  <c r="AJ915" i="8"/>
  <c r="AL915" i="8"/>
  <c r="AQ915" i="8"/>
  <c r="AS915" i="8"/>
  <c r="AU915" i="8"/>
  <c r="AZ915" i="8"/>
  <c r="BB915" i="8"/>
  <c r="BD915" i="8"/>
  <c r="BI915" i="8"/>
  <c r="BK915" i="8"/>
  <c r="BM915" i="8"/>
  <c r="BU915" i="8"/>
  <c r="BV915" i="8"/>
  <c r="AH916" i="8"/>
  <c r="AJ916" i="8"/>
  <c r="AL916" i="8"/>
  <c r="AQ916" i="8"/>
  <c r="AS916" i="8"/>
  <c r="AU916" i="8"/>
  <c r="AZ916" i="8"/>
  <c r="BB916" i="8"/>
  <c r="BD916" i="8"/>
  <c r="BI916" i="8"/>
  <c r="BK916" i="8"/>
  <c r="BM916" i="8"/>
  <c r="BU916" i="8"/>
  <c r="BV916" i="8"/>
  <c r="BM871" i="8"/>
  <c r="BK871" i="8"/>
  <c r="BI871" i="8"/>
  <c r="BD871" i="8"/>
  <c r="BB871" i="8"/>
  <c r="AZ871" i="8"/>
  <c r="BO1104" i="8" l="1"/>
  <c r="B1117" i="8" s="1"/>
  <c r="BU871" i="8"/>
  <c r="DF612" i="8"/>
  <c r="DF613" i="8"/>
  <c r="DF614" i="8"/>
  <c r="DF615" i="8"/>
  <c r="DF616" i="8"/>
  <c r="DF617" i="8"/>
  <c r="DF618" i="8"/>
  <c r="DF619" i="8"/>
  <c r="DF620" i="8"/>
  <c r="DF621" i="8"/>
  <c r="DF622" i="8"/>
  <c r="DF623" i="8"/>
  <c r="DF624" i="8"/>
  <c r="DF625" i="8"/>
  <c r="DF626" i="8"/>
  <c r="DF627" i="8"/>
  <c r="DF628" i="8"/>
  <c r="DF629" i="8"/>
  <c r="DF630" i="8"/>
  <c r="DF631" i="8"/>
  <c r="DF632" i="8"/>
  <c r="DF633" i="8"/>
  <c r="DF634" i="8"/>
  <c r="DF635" i="8"/>
  <c r="DF636" i="8"/>
  <c r="DF637" i="8"/>
  <c r="DF638" i="8"/>
  <c r="DF639" i="8"/>
  <c r="DF640" i="8"/>
  <c r="DF641" i="8"/>
  <c r="DF611" i="8"/>
  <c r="FV743" i="8"/>
  <c r="FO743" i="8"/>
  <c r="FH743" i="8"/>
  <c r="FA743" i="8"/>
  <c r="ET743" i="8"/>
  <c r="EM743" i="8"/>
  <c r="EF743" i="8"/>
  <c r="DY743" i="8"/>
  <c r="DR743" i="8"/>
  <c r="DK743" i="8"/>
  <c r="DD743" i="8"/>
  <c r="BU746" i="8"/>
  <c r="BV746" i="8"/>
  <c r="BU747" i="8"/>
  <c r="BV747" i="8"/>
  <c r="BU748" i="8"/>
  <c r="BV748" i="8"/>
  <c r="BU749" i="8"/>
  <c r="BV749" i="8"/>
  <c r="BU750" i="8"/>
  <c r="BV750" i="8"/>
  <c r="BU751" i="8"/>
  <c r="BV751" i="8"/>
  <c r="BU752" i="8"/>
  <c r="BV752" i="8"/>
  <c r="BU753" i="8"/>
  <c r="BV753" i="8"/>
  <c r="BU754" i="8"/>
  <c r="BV754" i="8"/>
  <c r="BU755" i="8"/>
  <c r="BV755" i="8"/>
  <c r="BU756" i="8"/>
  <c r="BV756" i="8"/>
  <c r="BU757" i="8"/>
  <c r="BV757" i="8"/>
  <c r="BU758" i="8"/>
  <c r="BV758" i="8"/>
  <c r="BU759" i="8"/>
  <c r="BV759" i="8"/>
  <c r="BU760" i="8"/>
  <c r="BV760" i="8"/>
  <c r="BU761" i="8"/>
  <c r="BV761" i="8"/>
  <c r="BU762" i="8"/>
  <c r="BV762" i="8"/>
  <c r="BU763" i="8"/>
  <c r="BV763" i="8"/>
  <c r="BU764" i="8"/>
  <c r="BV764" i="8"/>
  <c r="BU765" i="8"/>
  <c r="BV765" i="8"/>
  <c r="BU766" i="8"/>
  <c r="BV766" i="8"/>
  <c r="BU767" i="8"/>
  <c r="BV767" i="8"/>
  <c r="BU768" i="8"/>
  <c r="BV768" i="8"/>
  <c r="BU769" i="8"/>
  <c r="BV769" i="8"/>
  <c r="BU770" i="8"/>
  <c r="BV770" i="8"/>
  <c r="BU771" i="8"/>
  <c r="BV771" i="8"/>
  <c r="BU772" i="8"/>
  <c r="BV772" i="8"/>
  <c r="BU773" i="8"/>
  <c r="BV773" i="8"/>
  <c r="BU744" i="8"/>
  <c r="BV744" i="8"/>
  <c r="BU745" i="8"/>
  <c r="BV745" i="8"/>
  <c r="BV743" i="8"/>
  <c r="BU743" i="8"/>
  <c r="BI744" i="8"/>
  <c r="BK744" i="8"/>
  <c r="BM744" i="8"/>
  <c r="BI745" i="8"/>
  <c r="BK745" i="8"/>
  <c r="BM745" i="8"/>
  <c r="BI746" i="8"/>
  <c r="BK746" i="8"/>
  <c r="BM746" i="8"/>
  <c r="BI747" i="8"/>
  <c r="BK747" i="8"/>
  <c r="BM747" i="8"/>
  <c r="BI748" i="8"/>
  <c r="BK748" i="8"/>
  <c r="BM748" i="8"/>
  <c r="BI749" i="8"/>
  <c r="BK749" i="8"/>
  <c r="BM749" i="8"/>
  <c r="BI750" i="8"/>
  <c r="BK750" i="8"/>
  <c r="BM750" i="8"/>
  <c r="BI751" i="8"/>
  <c r="BK751" i="8"/>
  <c r="BM751" i="8"/>
  <c r="BI752" i="8"/>
  <c r="BK752" i="8"/>
  <c r="BM752" i="8"/>
  <c r="BI753" i="8"/>
  <c r="BK753" i="8"/>
  <c r="BM753" i="8"/>
  <c r="BI754" i="8"/>
  <c r="BK754" i="8"/>
  <c r="BM754" i="8"/>
  <c r="BI755" i="8"/>
  <c r="BK755" i="8"/>
  <c r="BM755" i="8"/>
  <c r="BI756" i="8"/>
  <c r="BK756" i="8"/>
  <c r="BM756" i="8"/>
  <c r="BI757" i="8"/>
  <c r="BK757" i="8"/>
  <c r="BM757" i="8"/>
  <c r="BI758" i="8"/>
  <c r="BK758" i="8"/>
  <c r="BM758" i="8"/>
  <c r="BI759" i="8"/>
  <c r="BK759" i="8"/>
  <c r="BM759" i="8"/>
  <c r="BI760" i="8"/>
  <c r="BK760" i="8"/>
  <c r="BM760" i="8"/>
  <c r="BI761" i="8"/>
  <c r="BK761" i="8"/>
  <c r="BM761" i="8"/>
  <c r="BI762" i="8"/>
  <c r="BK762" i="8"/>
  <c r="BM762" i="8"/>
  <c r="BI763" i="8"/>
  <c r="BK763" i="8"/>
  <c r="BM763" i="8"/>
  <c r="BI764" i="8"/>
  <c r="BK764" i="8"/>
  <c r="BM764" i="8"/>
  <c r="BI765" i="8"/>
  <c r="BK765" i="8"/>
  <c r="BM765" i="8"/>
  <c r="BI766" i="8"/>
  <c r="BK766" i="8"/>
  <c r="BM766" i="8"/>
  <c r="BI767" i="8"/>
  <c r="BK767" i="8"/>
  <c r="BM767" i="8"/>
  <c r="BI768" i="8"/>
  <c r="BK768" i="8"/>
  <c r="BM768" i="8"/>
  <c r="BI769" i="8"/>
  <c r="BK769" i="8"/>
  <c r="BM769" i="8"/>
  <c r="BI770" i="8"/>
  <c r="BK770" i="8"/>
  <c r="BM770" i="8"/>
  <c r="BI771" i="8"/>
  <c r="BK771" i="8"/>
  <c r="BM771" i="8"/>
  <c r="BI772" i="8"/>
  <c r="BK772" i="8"/>
  <c r="BM772" i="8"/>
  <c r="BI773" i="8"/>
  <c r="BK773" i="8"/>
  <c r="BM773" i="8"/>
  <c r="AZ744" i="8"/>
  <c r="BB744" i="8"/>
  <c r="BD744" i="8"/>
  <c r="AZ745" i="8"/>
  <c r="BB745" i="8"/>
  <c r="BD745" i="8"/>
  <c r="AZ746" i="8"/>
  <c r="BB746" i="8"/>
  <c r="BD746" i="8"/>
  <c r="AZ747" i="8"/>
  <c r="BB747" i="8"/>
  <c r="BD747" i="8"/>
  <c r="AZ748" i="8"/>
  <c r="BB748" i="8"/>
  <c r="BD748" i="8"/>
  <c r="AZ749" i="8"/>
  <c r="BB749" i="8"/>
  <c r="BD749" i="8"/>
  <c r="AZ750" i="8"/>
  <c r="BB750" i="8"/>
  <c r="BD750" i="8"/>
  <c r="AZ751" i="8"/>
  <c r="BB751" i="8"/>
  <c r="BD751" i="8"/>
  <c r="AZ752" i="8"/>
  <c r="BB752" i="8"/>
  <c r="BD752" i="8"/>
  <c r="AZ753" i="8"/>
  <c r="BB753" i="8"/>
  <c r="BD753" i="8"/>
  <c r="AZ754" i="8"/>
  <c r="BB754" i="8"/>
  <c r="BD754" i="8"/>
  <c r="AZ755" i="8"/>
  <c r="BB755" i="8"/>
  <c r="BD755" i="8"/>
  <c r="AZ756" i="8"/>
  <c r="BB756" i="8"/>
  <c r="BD756" i="8"/>
  <c r="AZ757" i="8"/>
  <c r="BB757" i="8"/>
  <c r="BD757" i="8"/>
  <c r="AZ758" i="8"/>
  <c r="BB758" i="8"/>
  <c r="BD758" i="8"/>
  <c r="AZ759" i="8"/>
  <c r="BB759" i="8"/>
  <c r="BD759" i="8"/>
  <c r="AZ760" i="8"/>
  <c r="BB760" i="8"/>
  <c r="BD760" i="8"/>
  <c r="AZ761" i="8"/>
  <c r="BB761" i="8"/>
  <c r="BD761" i="8"/>
  <c r="AZ762" i="8"/>
  <c r="BB762" i="8"/>
  <c r="BD762" i="8"/>
  <c r="AZ763" i="8"/>
  <c r="BB763" i="8"/>
  <c r="BD763" i="8"/>
  <c r="AZ764" i="8"/>
  <c r="BB764" i="8"/>
  <c r="BD764" i="8"/>
  <c r="AZ765" i="8"/>
  <c r="BB765" i="8"/>
  <c r="BD765" i="8"/>
  <c r="AZ766" i="8"/>
  <c r="BB766" i="8"/>
  <c r="BD766" i="8"/>
  <c r="AZ767" i="8"/>
  <c r="BB767" i="8"/>
  <c r="BD767" i="8"/>
  <c r="AZ768" i="8"/>
  <c r="BB768" i="8"/>
  <c r="BD768" i="8"/>
  <c r="AZ769" i="8"/>
  <c r="BB769" i="8"/>
  <c r="BD769" i="8"/>
  <c r="AZ770" i="8"/>
  <c r="BB770" i="8"/>
  <c r="BD770" i="8"/>
  <c r="AZ771" i="8"/>
  <c r="BB771" i="8"/>
  <c r="BD771" i="8"/>
  <c r="AZ772" i="8"/>
  <c r="BB772" i="8"/>
  <c r="BD772" i="8"/>
  <c r="AZ773" i="8"/>
  <c r="BB773" i="8"/>
  <c r="BD773" i="8"/>
  <c r="AQ744" i="8"/>
  <c r="AS744" i="8"/>
  <c r="AU744" i="8"/>
  <c r="AQ745" i="8"/>
  <c r="AS745" i="8"/>
  <c r="AU745" i="8"/>
  <c r="AQ746" i="8"/>
  <c r="AS746" i="8"/>
  <c r="AU746" i="8"/>
  <c r="AQ747" i="8"/>
  <c r="AS747" i="8"/>
  <c r="AU747" i="8"/>
  <c r="AQ748" i="8"/>
  <c r="AS748" i="8"/>
  <c r="AU748" i="8"/>
  <c r="AQ749" i="8"/>
  <c r="AS749" i="8"/>
  <c r="AU749" i="8"/>
  <c r="AQ750" i="8"/>
  <c r="AS750" i="8"/>
  <c r="AU750" i="8"/>
  <c r="AQ751" i="8"/>
  <c r="AS751" i="8"/>
  <c r="AU751" i="8"/>
  <c r="AQ752" i="8"/>
  <c r="AS752" i="8"/>
  <c r="AU752" i="8"/>
  <c r="AQ753" i="8"/>
  <c r="AS753" i="8"/>
  <c r="AU753" i="8"/>
  <c r="AQ754" i="8"/>
  <c r="AS754" i="8"/>
  <c r="AU754" i="8"/>
  <c r="AQ755" i="8"/>
  <c r="AS755" i="8"/>
  <c r="AU755" i="8"/>
  <c r="AQ756" i="8"/>
  <c r="AS756" i="8"/>
  <c r="AU756" i="8"/>
  <c r="AQ757" i="8"/>
  <c r="AS757" i="8"/>
  <c r="AU757" i="8"/>
  <c r="AQ758" i="8"/>
  <c r="AS758" i="8"/>
  <c r="AU758" i="8"/>
  <c r="AQ759" i="8"/>
  <c r="AS759" i="8"/>
  <c r="AU759" i="8"/>
  <c r="AQ760" i="8"/>
  <c r="AS760" i="8"/>
  <c r="AU760" i="8"/>
  <c r="AQ761" i="8"/>
  <c r="AS761" i="8"/>
  <c r="AU761" i="8"/>
  <c r="AQ762" i="8"/>
  <c r="AS762" i="8"/>
  <c r="AU762" i="8"/>
  <c r="AQ763" i="8"/>
  <c r="AS763" i="8"/>
  <c r="AU763" i="8"/>
  <c r="AQ764" i="8"/>
  <c r="AS764" i="8"/>
  <c r="AU764" i="8"/>
  <c r="AQ765" i="8"/>
  <c r="AS765" i="8"/>
  <c r="AU765" i="8"/>
  <c r="AQ766" i="8"/>
  <c r="AS766" i="8"/>
  <c r="AU766" i="8"/>
  <c r="AQ767" i="8"/>
  <c r="AS767" i="8"/>
  <c r="AU767" i="8"/>
  <c r="AQ768" i="8"/>
  <c r="AS768" i="8"/>
  <c r="AU768" i="8"/>
  <c r="AQ769" i="8"/>
  <c r="AS769" i="8"/>
  <c r="AU769" i="8"/>
  <c r="AQ770" i="8"/>
  <c r="AS770" i="8"/>
  <c r="AU770" i="8"/>
  <c r="AQ771" i="8"/>
  <c r="AS771" i="8"/>
  <c r="AU771" i="8"/>
  <c r="AQ772" i="8"/>
  <c r="AS772" i="8"/>
  <c r="AU772" i="8"/>
  <c r="AQ773" i="8"/>
  <c r="AS773" i="8"/>
  <c r="AU773" i="8"/>
  <c r="AH744" i="8"/>
  <c r="AJ744" i="8"/>
  <c r="AL744" i="8"/>
  <c r="AH745" i="8"/>
  <c r="AJ745" i="8"/>
  <c r="AL745" i="8"/>
  <c r="AH746" i="8"/>
  <c r="AJ746" i="8"/>
  <c r="AL746" i="8"/>
  <c r="AH747" i="8"/>
  <c r="AJ747" i="8"/>
  <c r="AL747" i="8"/>
  <c r="AH748" i="8"/>
  <c r="AJ748" i="8"/>
  <c r="AL748" i="8"/>
  <c r="AH749" i="8"/>
  <c r="AJ749" i="8"/>
  <c r="AL749" i="8"/>
  <c r="AH750" i="8"/>
  <c r="AJ750" i="8"/>
  <c r="AL750" i="8"/>
  <c r="AH751" i="8"/>
  <c r="AJ751" i="8"/>
  <c r="AL751" i="8"/>
  <c r="AH752" i="8"/>
  <c r="AJ752" i="8"/>
  <c r="AL752" i="8"/>
  <c r="AH753" i="8"/>
  <c r="AJ753" i="8"/>
  <c r="AL753" i="8"/>
  <c r="AH754" i="8"/>
  <c r="AJ754" i="8"/>
  <c r="AL754" i="8"/>
  <c r="AH755" i="8"/>
  <c r="AJ755" i="8"/>
  <c r="AL755" i="8"/>
  <c r="AH756" i="8"/>
  <c r="AJ756" i="8"/>
  <c r="AL756" i="8"/>
  <c r="AH757" i="8"/>
  <c r="AJ757" i="8"/>
  <c r="AL757" i="8"/>
  <c r="AH758" i="8"/>
  <c r="AJ758" i="8"/>
  <c r="AL758" i="8"/>
  <c r="AH759" i="8"/>
  <c r="AJ759" i="8"/>
  <c r="AL759" i="8"/>
  <c r="AH760" i="8"/>
  <c r="AJ760" i="8"/>
  <c r="AL760" i="8"/>
  <c r="AH761" i="8"/>
  <c r="AJ761" i="8"/>
  <c r="AL761" i="8"/>
  <c r="AH762" i="8"/>
  <c r="AJ762" i="8"/>
  <c r="AL762" i="8"/>
  <c r="AH763" i="8"/>
  <c r="AJ763" i="8"/>
  <c r="AL763" i="8"/>
  <c r="AH764" i="8"/>
  <c r="AJ764" i="8"/>
  <c r="AL764" i="8"/>
  <c r="AH765" i="8"/>
  <c r="AJ765" i="8"/>
  <c r="AL765" i="8"/>
  <c r="AH766" i="8"/>
  <c r="AJ766" i="8"/>
  <c r="AL766" i="8"/>
  <c r="AH767" i="8"/>
  <c r="AJ767" i="8"/>
  <c r="AL767" i="8"/>
  <c r="AH768" i="8"/>
  <c r="AJ768" i="8"/>
  <c r="AL768" i="8"/>
  <c r="AH769" i="8"/>
  <c r="AJ769" i="8"/>
  <c r="AL769" i="8"/>
  <c r="AH770" i="8"/>
  <c r="AJ770" i="8"/>
  <c r="AL770" i="8"/>
  <c r="AH771" i="8"/>
  <c r="AJ771" i="8"/>
  <c r="AL771" i="8"/>
  <c r="AH772" i="8"/>
  <c r="AJ772" i="8"/>
  <c r="AL772" i="8"/>
  <c r="AH773" i="8"/>
  <c r="AJ773" i="8"/>
  <c r="AL773" i="8"/>
  <c r="BM743" i="8"/>
  <c r="BK743" i="8"/>
  <c r="BI743" i="8"/>
  <c r="BD743" i="8"/>
  <c r="BB743" i="8"/>
  <c r="AZ743" i="8"/>
  <c r="AQ743" i="8"/>
  <c r="AH743" i="8"/>
  <c r="AU743" i="8"/>
  <c r="AL743" i="8"/>
  <c r="AS743" i="8"/>
  <c r="AJ743" i="8"/>
  <c r="DE612" i="8" l="1"/>
  <c r="DE613" i="8"/>
  <c r="DE614" i="8"/>
  <c r="DE615" i="8"/>
  <c r="DE616" i="8"/>
  <c r="DE617" i="8"/>
  <c r="DE618" i="8"/>
  <c r="DE619" i="8"/>
  <c r="DE620" i="8"/>
  <c r="DE621" i="8"/>
  <c r="DE622" i="8"/>
  <c r="DE623" i="8"/>
  <c r="DE624" i="8"/>
  <c r="DE625" i="8"/>
  <c r="DE626" i="8"/>
  <c r="DE627" i="8"/>
  <c r="DE628" i="8"/>
  <c r="DE629" i="8"/>
  <c r="DE630" i="8"/>
  <c r="DE631" i="8"/>
  <c r="DE632" i="8"/>
  <c r="DE633" i="8"/>
  <c r="DE634" i="8"/>
  <c r="DE635" i="8"/>
  <c r="DE636" i="8"/>
  <c r="DE637" i="8"/>
  <c r="DE638" i="8"/>
  <c r="DE639" i="8"/>
  <c r="DE640" i="8"/>
  <c r="DE641" i="8"/>
  <c r="DE611" i="8"/>
  <c r="CW612" i="8"/>
  <c r="CW613" i="8"/>
  <c r="CW614" i="8"/>
  <c r="CW615" i="8"/>
  <c r="CW616" i="8"/>
  <c r="CW617" i="8"/>
  <c r="CW618" i="8"/>
  <c r="CW619" i="8"/>
  <c r="CW620" i="8"/>
  <c r="CW621" i="8"/>
  <c r="CW622" i="8"/>
  <c r="CW623" i="8"/>
  <c r="CW624" i="8"/>
  <c r="CW625" i="8"/>
  <c r="CW626" i="8"/>
  <c r="CW627" i="8"/>
  <c r="CW628" i="8"/>
  <c r="CW629" i="8"/>
  <c r="CW630" i="8"/>
  <c r="CW631" i="8"/>
  <c r="CW632" i="8"/>
  <c r="CW633" i="8"/>
  <c r="CW634" i="8"/>
  <c r="CW635" i="8"/>
  <c r="CW636" i="8"/>
  <c r="CW637" i="8"/>
  <c r="CW638" i="8"/>
  <c r="CW639" i="8"/>
  <c r="CW640" i="8"/>
  <c r="CW641" i="8"/>
  <c r="CW611" i="8"/>
  <c r="AH612" i="8"/>
  <c r="AJ612" i="8"/>
  <c r="AL612" i="8"/>
  <c r="AQ612" i="8"/>
  <c r="AS612" i="8"/>
  <c r="AU612" i="8"/>
  <c r="AZ612" i="8"/>
  <c r="BB612" i="8"/>
  <c r="BD612" i="8"/>
  <c r="BI612" i="8"/>
  <c r="BK612" i="8"/>
  <c r="BM612" i="8"/>
  <c r="BR612" i="8"/>
  <c r="BT612" i="8"/>
  <c r="BV612" i="8"/>
  <c r="CA612" i="8"/>
  <c r="CC612" i="8"/>
  <c r="CE612" i="8"/>
  <c r="CJ612" i="8"/>
  <c r="CL612" i="8"/>
  <c r="CN612" i="8"/>
  <c r="CS612" i="8"/>
  <c r="CU612" i="8"/>
  <c r="AH613" i="8"/>
  <c r="AJ613" i="8"/>
  <c r="AL613" i="8"/>
  <c r="AQ613" i="8"/>
  <c r="AS613" i="8"/>
  <c r="AU613" i="8"/>
  <c r="AZ613" i="8"/>
  <c r="BB613" i="8"/>
  <c r="BD613" i="8"/>
  <c r="BI613" i="8"/>
  <c r="BK613" i="8"/>
  <c r="BM613" i="8"/>
  <c r="BR613" i="8"/>
  <c r="BT613" i="8"/>
  <c r="BV613" i="8"/>
  <c r="CA613" i="8"/>
  <c r="CC613" i="8"/>
  <c r="CE613" i="8"/>
  <c r="CJ613" i="8"/>
  <c r="CL613" i="8"/>
  <c r="CN613" i="8"/>
  <c r="CS613" i="8"/>
  <c r="CU613" i="8"/>
  <c r="AH614" i="8"/>
  <c r="AJ614" i="8"/>
  <c r="AL614" i="8"/>
  <c r="AQ614" i="8"/>
  <c r="AS614" i="8"/>
  <c r="AU614" i="8"/>
  <c r="AZ614" i="8"/>
  <c r="BB614" i="8"/>
  <c r="BD614" i="8"/>
  <c r="BI614" i="8"/>
  <c r="BK614" i="8"/>
  <c r="BM614" i="8"/>
  <c r="BR614" i="8"/>
  <c r="BT614" i="8"/>
  <c r="BV614" i="8"/>
  <c r="CA614" i="8"/>
  <c r="CC614" i="8"/>
  <c r="CE614" i="8"/>
  <c r="CJ614" i="8"/>
  <c r="CL614" i="8"/>
  <c r="CN614" i="8"/>
  <c r="CS614" i="8"/>
  <c r="CU614" i="8"/>
  <c r="AH615" i="8"/>
  <c r="AJ615" i="8"/>
  <c r="AL615" i="8"/>
  <c r="AQ615" i="8"/>
  <c r="AS615" i="8"/>
  <c r="AU615" i="8"/>
  <c r="AZ615" i="8"/>
  <c r="BB615" i="8"/>
  <c r="BD615" i="8"/>
  <c r="BI615" i="8"/>
  <c r="BK615" i="8"/>
  <c r="BM615" i="8"/>
  <c r="BR615" i="8"/>
  <c r="BT615" i="8"/>
  <c r="BV615" i="8"/>
  <c r="CA615" i="8"/>
  <c r="CC615" i="8"/>
  <c r="CE615" i="8"/>
  <c r="CJ615" i="8"/>
  <c r="CL615" i="8"/>
  <c r="CN615" i="8"/>
  <c r="CS615" i="8"/>
  <c r="CU615" i="8"/>
  <c r="AH616" i="8"/>
  <c r="AJ616" i="8"/>
  <c r="AL616" i="8"/>
  <c r="AQ616" i="8"/>
  <c r="AS616" i="8"/>
  <c r="AU616" i="8"/>
  <c r="AZ616" i="8"/>
  <c r="BB616" i="8"/>
  <c r="BD616" i="8"/>
  <c r="BI616" i="8"/>
  <c r="BK616" i="8"/>
  <c r="BM616" i="8"/>
  <c r="BR616" i="8"/>
  <c r="BT616" i="8"/>
  <c r="BV616" i="8"/>
  <c r="CA616" i="8"/>
  <c r="CC616" i="8"/>
  <c r="CE616" i="8"/>
  <c r="CJ616" i="8"/>
  <c r="CL616" i="8"/>
  <c r="CN616" i="8"/>
  <c r="CS616" i="8"/>
  <c r="CU616" i="8"/>
  <c r="AH617" i="8"/>
  <c r="AJ617" i="8"/>
  <c r="AL617" i="8"/>
  <c r="AQ617" i="8"/>
  <c r="AS617" i="8"/>
  <c r="AU617" i="8"/>
  <c r="AZ617" i="8"/>
  <c r="BB617" i="8"/>
  <c r="BD617" i="8"/>
  <c r="BI617" i="8"/>
  <c r="BK617" i="8"/>
  <c r="BM617" i="8"/>
  <c r="BR617" i="8"/>
  <c r="BT617" i="8"/>
  <c r="BV617" i="8"/>
  <c r="CA617" i="8"/>
  <c r="CC617" i="8"/>
  <c r="CE617" i="8"/>
  <c r="CJ617" i="8"/>
  <c r="CL617" i="8"/>
  <c r="CN617" i="8"/>
  <c r="CS617" i="8"/>
  <c r="CU617" i="8"/>
  <c r="AH618" i="8"/>
  <c r="AJ618" i="8"/>
  <c r="AL618" i="8"/>
  <c r="AQ618" i="8"/>
  <c r="AS618" i="8"/>
  <c r="AU618" i="8"/>
  <c r="AZ618" i="8"/>
  <c r="BB618" i="8"/>
  <c r="BD618" i="8"/>
  <c r="BI618" i="8"/>
  <c r="BK618" i="8"/>
  <c r="BM618" i="8"/>
  <c r="BR618" i="8"/>
  <c r="BT618" i="8"/>
  <c r="BV618" i="8"/>
  <c r="CA618" i="8"/>
  <c r="CC618" i="8"/>
  <c r="CE618" i="8"/>
  <c r="CJ618" i="8"/>
  <c r="CL618" i="8"/>
  <c r="CN618" i="8"/>
  <c r="CS618" i="8"/>
  <c r="CU618" i="8"/>
  <c r="AH619" i="8"/>
  <c r="AJ619" i="8"/>
  <c r="AL619" i="8"/>
  <c r="AQ619" i="8"/>
  <c r="AS619" i="8"/>
  <c r="AU619" i="8"/>
  <c r="AZ619" i="8"/>
  <c r="BB619" i="8"/>
  <c r="BD619" i="8"/>
  <c r="BI619" i="8"/>
  <c r="BK619" i="8"/>
  <c r="BM619" i="8"/>
  <c r="BR619" i="8"/>
  <c r="BT619" i="8"/>
  <c r="BV619" i="8"/>
  <c r="CA619" i="8"/>
  <c r="CC619" i="8"/>
  <c r="CE619" i="8"/>
  <c r="CJ619" i="8"/>
  <c r="CL619" i="8"/>
  <c r="CN619" i="8"/>
  <c r="CS619" i="8"/>
  <c r="CU619" i="8"/>
  <c r="AH620" i="8"/>
  <c r="AJ620" i="8"/>
  <c r="AL620" i="8"/>
  <c r="AQ620" i="8"/>
  <c r="AS620" i="8"/>
  <c r="AU620" i="8"/>
  <c r="AZ620" i="8"/>
  <c r="BB620" i="8"/>
  <c r="BD620" i="8"/>
  <c r="BI620" i="8"/>
  <c r="BK620" i="8"/>
  <c r="BM620" i="8"/>
  <c r="BR620" i="8"/>
  <c r="BT620" i="8"/>
  <c r="BV620" i="8"/>
  <c r="CA620" i="8"/>
  <c r="CC620" i="8"/>
  <c r="CE620" i="8"/>
  <c r="CJ620" i="8"/>
  <c r="CL620" i="8"/>
  <c r="CN620" i="8"/>
  <c r="CS620" i="8"/>
  <c r="CU620" i="8"/>
  <c r="AH621" i="8"/>
  <c r="AJ621" i="8"/>
  <c r="AL621" i="8"/>
  <c r="AQ621" i="8"/>
  <c r="AS621" i="8"/>
  <c r="AU621" i="8"/>
  <c r="AZ621" i="8"/>
  <c r="BB621" i="8"/>
  <c r="BD621" i="8"/>
  <c r="BI621" i="8"/>
  <c r="BK621" i="8"/>
  <c r="BM621" i="8"/>
  <c r="BR621" i="8"/>
  <c r="BT621" i="8"/>
  <c r="BV621" i="8"/>
  <c r="CA621" i="8"/>
  <c r="CC621" i="8"/>
  <c r="CE621" i="8"/>
  <c r="CJ621" i="8"/>
  <c r="CL621" i="8"/>
  <c r="CN621" i="8"/>
  <c r="CS621" i="8"/>
  <c r="CU621" i="8"/>
  <c r="AH622" i="8"/>
  <c r="AJ622" i="8"/>
  <c r="AL622" i="8"/>
  <c r="AQ622" i="8"/>
  <c r="AS622" i="8"/>
  <c r="AU622" i="8"/>
  <c r="AZ622" i="8"/>
  <c r="BB622" i="8"/>
  <c r="BD622" i="8"/>
  <c r="BI622" i="8"/>
  <c r="BK622" i="8"/>
  <c r="BM622" i="8"/>
  <c r="BR622" i="8"/>
  <c r="BT622" i="8"/>
  <c r="BV622" i="8"/>
  <c r="CA622" i="8"/>
  <c r="CC622" i="8"/>
  <c r="CE622" i="8"/>
  <c r="CJ622" i="8"/>
  <c r="CL622" i="8"/>
  <c r="CN622" i="8"/>
  <c r="CS622" i="8"/>
  <c r="CU622" i="8"/>
  <c r="AH623" i="8"/>
  <c r="AJ623" i="8"/>
  <c r="AL623" i="8"/>
  <c r="AQ623" i="8"/>
  <c r="AS623" i="8"/>
  <c r="AU623" i="8"/>
  <c r="AZ623" i="8"/>
  <c r="BB623" i="8"/>
  <c r="BD623" i="8"/>
  <c r="BI623" i="8"/>
  <c r="BK623" i="8"/>
  <c r="BM623" i="8"/>
  <c r="BR623" i="8"/>
  <c r="BT623" i="8"/>
  <c r="BV623" i="8"/>
  <c r="CA623" i="8"/>
  <c r="CC623" i="8"/>
  <c r="CE623" i="8"/>
  <c r="CJ623" i="8"/>
  <c r="CL623" i="8"/>
  <c r="CN623" i="8"/>
  <c r="CS623" i="8"/>
  <c r="CU623" i="8"/>
  <c r="AH624" i="8"/>
  <c r="AJ624" i="8"/>
  <c r="AL624" i="8"/>
  <c r="AQ624" i="8"/>
  <c r="AS624" i="8"/>
  <c r="AU624" i="8"/>
  <c r="AZ624" i="8"/>
  <c r="BB624" i="8"/>
  <c r="BD624" i="8"/>
  <c r="BI624" i="8"/>
  <c r="BK624" i="8"/>
  <c r="BM624" i="8"/>
  <c r="BR624" i="8"/>
  <c r="BT624" i="8"/>
  <c r="BV624" i="8"/>
  <c r="CA624" i="8"/>
  <c r="CC624" i="8"/>
  <c r="CE624" i="8"/>
  <c r="CJ624" i="8"/>
  <c r="CL624" i="8"/>
  <c r="CN624" i="8"/>
  <c r="CS624" i="8"/>
  <c r="CU624" i="8"/>
  <c r="AH625" i="8"/>
  <c r="AJ625" i="8"/>
  <c r="AL625" i="8"/>
  <c r="AQ625" i="8"/>
  <c r="AS625" i="8"/>
  <c r="AU625" i="8"/>
  <c r="AZ625" i="8"/>
  <c r="BB625" i="8"/>
  <c r="BD625" i="8"/>
  <c r="BI625" i="8"/>
  <c r="BK625" i="8"/>
  <c r="BM625" i="8"/>
  <c r="BR625" i="8"/>
  <c r="BT625" i="8"/>
  <c r="BV625" i="8"/>
  <c r="CA625" i="8"/>
  <c r="CC625" i="8"/>
  <c r="CE625" i="8"/>
  <c r="CJ625" i="8"/>
  <c r="CL625" i="8"/>
  <c r="CN625" i="8"/>
  <c r="CS625" i="8"/>
  <c r="CU625" i="8"/>
  <c r="AH626" i="8"/>
  <c r="AJ626" i="8"/>
  <c r="AL626" i="8"/>
  <c r="AQ626" i="8"/>
  <c r="AS626" i="8"/>
  <c r="AU626" i="8"/>
  <c r="AZ626" i="8"/>
  <c r="BB626" i="8"/>
  <c r="BD626" i="8"/>
  <c r="BI626" i="8"/>
  <c r="BK626" i="8"/>
  <c r="BM626" i="8"/>
  <c r="BR626" i="8"/>
  <c r="BT626" i="8"/>
  <c r="BV626" i="8"/>
  <c r="CA626" i="8"/>
  <c r="CC626" i="8"/>
  <c r="CE626" i="8"/>
  <c r="CJ626" i="8"/>
  <c r="CL626" i="8"/>
  <c r="CN626" i="8"/>
  <c r="CS626" i="8"/>
  <c r="CU626" i="8"/>
  <c r="AH627" i="8"/>
  <c r="AJ627" i="8"/>
  <c r="AL627" i="8"/>
  <c r="AQ627" i="8"/>
  <c r="AS627" i="8"/>
  <c r="AU627" i="8"/>
  <c r="AZ627" i="8"/>
  <c r="BB627" i="8"/>
  <c r="BD627" i="8"/>
  <c r="BI627" i="8"/>
  <c r="BK627" i="8"/>
  <c r="BM627" i="8"/>
  <c r="BR627" i="8"/>
  <c r="BT627" i="8"/>
  <c r="BV627" i="8"/>
  <c r="CA627" i="8"/>
  <c r="CC627" i="8"/>
  <c r="CE627" i="8"/>
  <c r="CJ627" i="8"/>
  <c r="CL627" i="8"/>
  <c r="CN627" i="8"/>
  <c r="CS627" i="8"/>
  <c r="CU627" i="8"/>
  <c r="AH628" i="8"/>
  <c r="AJ628" i="8"/>
  <c r="AL628" i="8"/>
  <c r="AQ628" i="8"/>
  <c r="AS628" i="8"/>
  <c r="AU628" i="8"/>
  <c r="AZ628" i="8"/>
  <c r="BB628" i="8"/>
  <c r="BD628" i="8"/>
  <c r="BI628" i="8"/>
  <c r="BK628" i="8"/>
  <c r="BM628" i="8"/>
  <c r="BR628" i="8"/>
  <c r="BT628" i="8"/>
  <c r="BV628" i="8"/>
  <c r="CA628" i="8"/>
  <c r="CC628" i="8"/>
  <c r="CE628" i="8"/>
  <c r="CJ628" i="8"/>
  <c r="CL628" i="8"/>
  <c r="CN628" i="8"/>
  <c r="CS628" i="8"/>
  <c r="CU628" i="8"/>
  <c r="AH629" i="8"/>
  <c r="AJ629" i="8"/>
  <c r="AL629" i="8"/>
  <c r="AQ629" i="8"/>
  <c r="AS629" i="8"/>
  <c r="AU629" i="8"/>
  <c r="AZ629" i="8"/>
  <c r="BB629" i="8"/>
  <c r="BD629" i="8"/>
  <c r="BI629" i="8"/>
  <c r="BK629" i="8"/>
  <c r="BM629" i="8"/>
  <c r="BR629" i="8"/>
  <c r="BT629" i="8"/>
  <c r="BV629" i="8"/>
  <c r="CA629" i="8"/>
  <c r="CC629" i="8"/>
  <c r="CE629" i="8"/>
  <c r="CJ629" i="8"/>
  <c r="CL629" i="8"/>
  <c r="CN629" i="8"/>
  <c r="CS629" i="8"/>
  <c r="CU629" i="8"/>
  <c r="AH630" i="8"/>
  <c r="AJ630" i="8"/>
  <c r="AL630" i="8"/>
  <c r="AQ630" i="8"/>
  <c r="AS630" i="8"/>
  <c r="AU630" i="8"/>
  <c r="AZ630" i="8"/>
  <c r="BB630" i="8"/>
  <c r="BD630" i="8"/>
  <c r="BI630" i="8"/>
  <c r="BK630" i="8"/>
  <c r="BM630" i="8"/>
  <c r="BR630" i="8"/>
  <c r="BT630" i="8"/>
  <c r="BV630" i="8"/>
  <c r="CA630" i="8"/>
  <c r="CC630" i="8"/>
  <c r="CE630" i="8"/>
  <c r="CJ630" i="8"/>
  <c r="CL630" i="8"/>
  <c r="CN630" i="8"/>
  <c r="CS630" i="8"/>
  <c r="CU630" i="8"/>
  <c r="AH631" i="8"/>
  <c r="AJ631" i="8"/>
  <c r="AL631" i="8"/>
  <c r="AQ631" i="8"/>
  <c r="AS631" i="8"/>
  <c r="AU631" i="8"/>
  <c r="AZ631" i="8"/>
  <c r="BB631" i="8"/>
  <c r="BD631" i="8"/>
  <c r="BI631" i="8"/>
  <c r="BK631" i="8"/>
  <c r="BM631" i="8"/>
  <c r="BR631" i="8"/>
  <c r="BT631" i="8"/>
  <c r="BV631" i="8"/>
  <c r="CA631" i="8"/>
  <c r="CC631" i="8"/>
  <c r="CE631" i="8"/>
  <c r="CJ631" i="8"/>
  <c r="CL631" i="8"/>
  <c r="CN631" i="8"/>
  <c r="CS631" i="8"/>
  <c r="CU631" i="8"/>
  <c r="AH632" i="8"/>
  <c r="AJ632" i="8"/>
  <c r="AL632" i="8"/>
  <c r="AQ632" i="8"/>
  <c r="AS632" i="8"/>
  <c r="AU632" i="8"/>
  <c r="AZ632" i="8"/>
  <c r="BB632" i="8"/>
  <c r="BD632" i="8"/>
  <c r="BI632" i="8"/>
  <c r="BK632" i="8"/>
  <c r="BM632" i="8"/>
  <c r="BR632" i="8"/>
  <c r="BT632" i="8"/>
  <c r="BV632" i="8"/>
  <c r="CA632" i="8"/>
  <c r="CC632" i="8"/>
  <c r="CE632" i="8"/>
  <c r="CJ632" i="8"/>
  <c r="CL632" i="8"/>
  <c r="CN632" i="8"/>
  <c r="CS632" i="8"/>
  <c r="CU632" i="8"/>
  <c r="AH633" i="8"/>
  <c r="AJ633" i="8"/>
  <c r="AL633" i="8"/>
  <c r="AQ633" i="8"/>
  <c r="AS633" i="8"/>
  <c r="AU633" i="8"/>
  <c r="AZ633" i="8"/>
  <c r="BB633" i="8"/>
  <c r="BD633" i="8"/>
  <c r="BI633" i="8"/>
  <c r="BK633" i="8"/>
  <c r="BM633" i="8"/>
  <c r="BR633" i="8"/>
  <c r="BT633" i="8"/>
  <c r="BV633" i="8"/>
  <c r="CA633" i="8"/>
  <c r="CC633" i="8"/>
  <c r="CE633" i="8"/>
  <c r="CJ633" i="8"/>
  <c r="CL633" i="8"/>
  <c r="CN633" i="8"/>
  <c r="CS633" i="8"/>
  <c r="CU633" i="8"/>
  <c r="AH634" i="8"/>
  <c r="AJ634" i="8"/>
  <c r="AL634" i="8"/>
  <c r="AQ634" i="8"/>
  <c r="AS634" i="8"/>
  <c r="AU634" i="8"/>
  <c r="AZ634" i="8"/>
  <c r="BB634" i="8"/>
  <c r="BD634" i="8"/>
  <c r="BI634" i="8"/>
  <c r="BK634" i="8"/>
  <c r="BM634" i="8"/>
  <c r="BR634" i="8"/>
  <c r="BT634" i="8"/>
  <c r="BV634" i="8"/>
  <c r="CA634" i="8"/>
  <c r="CC634" i="8"/>
  <c r="CE634" i="8"/>
  <c r="CJ634" i="8"/>
  <c r="CL634" i="8"/>
  <c r="CN634" i="8"/>
  <c r="CS634" i="8"/>
  <c r="CU634" i="8"/>
  <c r="AH635" i="8"/>
  <c r="AJ635" i="8"/>
  <c r="AL635" i="8"/>
  <c r="AQ635" i="8"/>
  <c r="AS635" i="8"/>
  <c r="AU635" i="8"/>
  <c r="AZ635" i="8"/>
  <c r="BB635" i="8"/>
  <c r="BD635" i="8"/>
  <c r="BI635" i="8"/>
  <c r="BK635" i="8"/>
  <c r="BM635" i="8"/>
  <c r="BR635" i="8"/>
  <c r="BT635" i="8"/>
  <c r="BV635" i="8"/>
  <c r="CA635" i="8"/>
  <c r="CC635" i="8"/>
  <c r="CE635" i="8"/>
  <c r="CJ635" i="8"/>
  <c r="CL635" i="8"/>
  <c r="CN635" i="8"/>
  <c r="CS635" i="8"/>
  <c r="CU635" i="8"/>
  <c r="AH636" i="8"/>
  <c r="AJ636" i="8"/>
  <c r="AL636" i="8"/>
  <c r="AQ636" i="8"/>
  <c r="AS636" i="8"/>
  <c r="AU636" i="8"/>
  <c r="AZ636" i="8"/>
  <c r="BB636" i="8"/>
  <c r="BD636" i="8"/>
  <c r="BI636" i="8"/>
  <c r="BK636" i="8"/>
  <c r="BM636" i="8"/>
  <c r="BR636" i="8"/>
  <c r="BT636" i="8"/>
  <c r="BV636" i="8"/>
  <c r="CA636" i="8"/>
  <c r="CC636" i="8"/>
  <c r="CE636" i="8"/>
  <c r="CJ636" i="8"/>
  <c r="CL636" i="8"/>
  <c r="CN636" i="8"/>
  <c r="CS636" i="8"/>
  <c r="CU636" i="8"/>
  <c r="AH637" i="8"/>
  <c r="AJ637" i="8"/>
  <c r="AL637" i="8"/>
  <c r="AQ637" i="8"/>
  <c r="AS637" i="8"/>
  <c r="AU637" i="8"/>
  <c r="AZ637" i="8"/>
  <c r="BB637" i="8"/>
  <c r="BD637" i="8"/>
  <c r="BI637" i="8"/>
  <c r="BK637" i="8"/>
  <c r="BM637" i="8"/>
  <c r="BR637" i="8"/>
  <c r="BT637" i="8"/>
  <c r="BV637" i="8"/>
  <c r="CA637" i="8"/>
  <c r="CC637" i="8"/>
  <c r="CE637" i="8"/>
  <c r="CJ637" i="8"/>
  <c r="CL637" i="8"/>
  <c r="CN637" i="8"/>
  <c r="CS637" i="8"/>
  <c r="CU637" i="8"/>
  <c r="AH638" i="8"/>
  <c r="AJ638" i="8"/>
  <c r="AL638" i="8"/>
  <c r="AQ638" i="8"/>
  <c r="AS638" i="8"/>
  <c r="AU638" i="8"/>
  <c r="AZ638" i="8"/>
  <c r="BB638" i="8"/>
  <c r="BD638" i="8"/>
  <c r="BI638" i="8"/>
  <c r="BK638" i="8"/>
  <c r="BM638" i="8"/>
  <c r="BR638" i="8"/>
  <c r="BT638" i="8"/>
  <c r="BV638" i="8"/>
  <c r="CA638" i="8"/>
  <c r="CC638" i="8"/>
  <c r="CE638" i="8"/>
  <c r="CJ638" i="8"/>
  <c r="CL638" i="8"/>
  <c r="CN638" i="8"/>
  <c r="CS638" i="8"/>
  <c r="CU638" i="8"/>
  <c r="AH639" i="8"/>
  <c r="AJ639" i="8"/>
  <c r="AL639" i="8"/>
  <c r="AQ639" i="8"/>
  <c r="AS639" i="8"/>
  <c r="AU639" i="8"/>
  <c r="AZ639" i="8"/>
  <c r="BB639" i="8"/>
  <c r="BD639" i="8"/>
  <c r="BI639" i="8"/>
  <c r="BK639" i="8"/>
  <c r="BM639" i="8"/>
  <c r="BR639" i="8"/>
  <c r="BT639" i="8"/>
  <c r="BV639" i="8"/>
  <c r="CA639" i="8"/>
  <c r="CC639" i="8"/>
  <c r="CE639" i="8"/>
  <c r="CJ639" i="8"/>
  <c r="CL639" i="8"/>
  <c r="CN639" i="8"/>
  <c r="CS639" i="8"/>
  <c r="CU639" i="8"/>
  <c r="AH640" i="8"/>
  <c r="AJ640" i="8"/>
  <c r="AL640" i="8"/>
  <c r="AQ640" i="8"/>
  <c r="AS640" i="8"/>
  <c r="AU640" i="8"/>
  <c r="AZ640" i="8"/>
  <c r="BB640" i="8"/>
  <c r="BD640" i="8"/>
  <c r="BI640" i="8"/>
  <c r="BK640" i="8"/>
  <c r="BM640" i="8"/>
  <c r="BR640" i="8"/>
  <c r="BT640" i="8"/>
  <c r="BV640" i="8"/>
  <c r="CA640" i="8"/>
  <c r="CC640" i="8"/>
  <c r="CE640" i="8"/>
  <c r="CJ640" i="8"/>
  <c r="CL640" i="8"/>
  <c r="CN640" i="8"/>
  <c r="CS640" i="8"/>
  <c r="CU640" i="8"/>
  <c r="AH641" i="8"/>
  <c r="AJ641" i="8"/>
  <c r="AL641" i="8"/>
  <c r="AQ641" i="8"/>
  <c r="AS641" i="8"/>
  <c r="AU641" i="8"/>
  <c r="AZ641" i="8"/>
  <c r="BB641" i="8"/>
  <c r="BD641" i="8"/>
  <c r="BI641" i="8"/>
  <c r="BK641" i="8"/>
  <c r="BM641" i="8"/>
  <c r="BR641" i="8"/>
  <c r="BT641" i="8"/>
  <c r="BV641" i="8"/>
  <c r="CA641" i="8"/>
  <c r="CC641" i="8"/>
  <c r="CE641" i="8"/>
  <c r="CJ641" i="8"/>
  <c r="CL641" i="8"/>
  <c r="CN641" i="8"/>
  <c r="CS641" i="8"/>
  <c r="CU641" i="8"/>
  <c r="CU611" i="8"/>
  <c r="CS611" i="8"/>
  <c r="CN611" i="8"/>
  <c r="CL611" i="8"/>
  <c r="CJ611" i="8"/>
  <c r="CE611" i="8"/>
  <c r="CC611" i="8"/>
  <c r="CA611" i="8"/>
  <c r="BV611" i="8"/>
  <c r="BT611" i="8"/>
  <c r="BR611" i="8"/>
  <c r="BM611" i="8"/>
  <c r="BD611" i="8"/>
  <c r="AU611" i="8"/>
  <c r="AL611" i="8"/>
  <c r="AL537" i="8" l="1"/>
  <c r="AL538" i="8"/>
  <c r="AL539" i="8"/>
  <c r="AL540" i="8"/>
  <c r="AL541" i="8"/>
  <c r="AL542" i="8"/>
  <c r="AL543" i="8"/>
  <c r="AL544" i="8"/>
  <c r="AL545" i="8"/>
  <c r="AL546" i="8"/>
  <c r="AL547" i="8"/>
  <c r="AL536" i="8"/>
  <c r="BK611" i="8"/>
  <c r="BI611" i="8"/>
  <c r="BB611" i="8"/>
  <c r="AZ611" i="8"/>
  <c r="AS611" i="8"/>
  <c r="AQ611" i="8"/>
  <c r="AJ611" i="8"/>
  <c r="AH611" i="8"/>
  <c r="BU567" i="8"/>
  <c r="BU568" i="8"/>
  <c r="BU569" i="8"/>
  <c r="BU570" i="8"/>
  <c r="BU571" i="8"/>
  <c r="BU572" i="8"/>
  <c r="BU573" i="8"/>
  <c r="BV568" i="8"/>
  <c r="BV569" i="8"/>
  <c r="BV570" i="8"/>
  <c r="BV571" i="8"/>
  <c r="BV572" i="8"/>
  <c r="BV573" i="8"/>
  <c r="BV567" i="8"/>
  <c r="BI568" i="8"/>
  <c r="BK568" i="8"/>
  <c r="BM568" i="8"/>
  <c r="BI569" i="8"/>
  <c r="BK569" i="8"/>
  <c r="BM569" i="8"/>
  <c r="BI570" i="8"/>
  <c r="BK570" i="8"/>
  <c r="BM570" i="8"/>
  <c r="BI571" i="8"/>
  <c r="BK571" i="8"/>
  <c r="BM571" i="8"/>
  <c r="BI572" i="8"/>
  <c r="BK572" i="8"/>
  <c r="BM572" i="8"/>
  <c r="BI573" i="8"/>
  <c r="BK573" i="8"/>
  <c r="BM573" i="8"/>
  <c r="BI567" i="8"/>
  <c r="BK567" i="8"/>
  <c r="BM567" i="8"/>
  <c r="AZ568" i="8"/>
  <c r="BB568" i="8"/>
  <c r="BD568" i="8"/>
  <c r="AZ569" i="8"/>
  <c r="BB569" i="8"/>
  <c r="BD569" i="8"/>
  <c r="AZ570" i="8"/>
  <c r="BB570" i="8"/>
  <c r="BD570" i="8"/>
  <c r="AZ571" i="8"/>
  <c r="BB571" i="8"/>
  <c r="BD571" i="8"/>
  <c r="AZ572" i="8"/>
  <c r="BB572" i="8"/>
  <c r="BD572" i="8"/>
  <c r="AZ573" i="8"/>
  <c r="BB573" i="8"/>
  <c r="BD573" i="8"/>
  <c r="AZ567" i="8"/>
  <c r="BB567" i="8"/>
  <c r="BD567" i="8"/>
  <c r="AQ568" i="8"/>
  <c r="AS568" i="8"/>
  <c r="AU568" i="8"/>
  <c r="AQ569" i="8"/>
  <c r="AS569" i="8"/>
  <c r="AU569" i="8"/>
  <c r="AQ570" i="8"/>
  <c r="AS570" i="8"/>
  <c r="AU570" i="8"/>
  <c r="AQ571" i="8"/>
  <c r="AS571" i="8"/>
  <c r="AU571" i="8"/>
  <c r="AQ572" i="8"/>
  <c r="AS572" i="8"/>
  <c r="AU572" i="8"/>
  <c r="AQ573" i="8"/>
  <c r="AS573" i="8"/>
  <c r="AU573" i="8"/>
  <c r="AQ567" i="8"/>
  <c r="AS567" i="8"/>
  <c r="AU567" i="8"/>
  <c r="AH568" i="8"/>
  <c r="AJ568" i="8"/>
  <c r="AL568" i="8"/>
  <c r="AH569" i="8"/>
  <c r="AJ569" i="8"/>
  <c r="AL569" i="8"/>
  <c r="AH570" i="8"/>
  <c r="AJ570" i="8"/>
  <c r="AL570" i="8"/>
  <c r="AH571" i="8"/>
  <c r="AJ571" i="8"/>
  <c r="AL571" i="8"/>
  <c r="AH572" i="8"/>
  <c r="AJ572" i="8"/>
  <c r="AL572" i="8"/>
  <c r="AH573" i="8"/>
  <c r="AJ573" i="8"/>
  <c r="AL573" i="8"/>
  <c r="AH567" i="8"/>
  <c r="AJ567" i="8"/>
  <c r="AL567" i="8"/>
  <c r="BM566" i="8"/>
  <c r="BD566" i="8"/>
  <c r="AU566" i="8"/>
  <c r="AL566" i="8"/>
  <c r="BV566" i="8"/>
  <c r="BU566" i="8"/>
  <c r="BK566" i="8"/>
  <c r="BI566" i="8"/>
  <c r="BB566" i="8"/>
  <c r="AZ566" i="8"/>
  <c r="AS566" i="8"/>
  <c r="AQ566" i="8"/>
  <c r="AJ566" i="8"/>
  <c r="AH566" i="8"/>
  <c r="AJ576" i="8"/>
  <c r="AL576" i="8" s="1"/>
  <c r="B582" i="8" s="1"/>
  <c r="BU537" i="8"/>
  <c r="BU538" i="8"/>
  <c r="BU539" i="8"/>
  <c r="BU540" i="8"/>
  <c r="BU541" i="8"/>
  <c r="BU542" i="8"/>
  <c r="BU543" i="8"/>
  <c r="BU544" i="8"/>
  <c r="BU545" i="8"/>
  <c r="BU546" i="8"/>
  <c r="BU547" i="8"/>
  <c r="BV538" i="8"/>
  <c r="BV539" i="8"/>
  <c r="BV540" i="8"/>
  <c r="BV541" i="8"/>
  <c r="BV542" i="8"/>
  <c r="BV543" i="8"/>
  <c r="BV544" i="8"/>
  <c r="BV545" i="8"/>
  <c r="BV546" i="8"/>
  <c r="BV547" i="8"/>
  <c r="BV536" i="8"/>
  <c r="BU536" i="8"/>
  <c r="BI537" i="8"/>
  <c r="BK537" i="8"/>
  <c r="BM537" i="8"/>
  <c r="BI538" i="8"/>
  <c r="BK538" i="8"/>
  <c r="BM538" i="8"/>
  <c r="BI539" i="8"/>
  <c r="BK539" i="8"/>
  <c r="BM539" i="8"/>
  <c r="BI540" i="8"/>
  <c r="BK540" i="8"/>
  <c r="BM540" i="8"/>
  <c r="BI541" i="8"/>
  <c r="BK541" i="8"/>
  <c r="BM541" i="8"/>
  <c r="BI542" i="8"/>
  <c r="BK542" i="8"/>
  <c r="BM542" i="8"/>
  <c r="BI543" i="8"/>
  <c r="BK543" i="8"/>
  <c r="BM543" i="8"/>
  <c r="BI544" i="8"/>
  <c r="BK544" i="8"/>
  <c r="BM544" i="8"/>
  <c r="BI545" i="8"/>
  <c r="BK545" i="8"/>
  <c r="BM545" i="8"/>
  <c r="BI546" i="8"/>
  <c r="BK546" i="8"/>
  <c r="BM546" i="8"/>
  <c r="BI547" i="8"/>
  <c r="BK547" i="8"/>
  <c r="BM547" i="8"/>
  <c r="BM536" i="8"/>
  <c r="AZ537" i="8"/>
  <c r="BB537" i="8"/>
  <c r="BD537" i="8"/>
  <c r="AZ538" i="8"/>
  <c r="BB538" i="8"/>
  <c r="BD538" i="8"/>
  <c r="AZ539" i="8"/>
  <c r="BB539" i="8"/>
  <c r="BD539" i="8"/>
  <c r="AZ540" i="8"/>
  <c r="BB540" i="8"/>
  <c r="BD540" i="8"/>
  <c r="AZ541" i="8"/>
  <c r="BB541" i="8"/>
  <c r="BD541" i="8"/>
  <c r="AZ542" i="8"/>
  <c r="BB542" i="8"/>
  <c r="BD542" i="8"/>
  <c r="AZ543" i="8"/>
  <c r="BB543" i="8"/>
  <c r="BD543" i="8"/>
  <c r="AZ544" i="8"/>
  <c r="BB544" i="8"/>
  <c r="BD544" i="8"/>
  <c r="AZ545" i="8"/>
  <c r="BB545" i="8"/>
  <c r="BD545" i="8"/>
  <c r="AZ546" i="8"/>
  <c r="BB546" i="8"/>
  <c r="BD546" i="8"/>
  <c r="AZ547" i="8"/>
  <c r="BB547" i="8"/>
  <c r="BD547" i="8"/>
  <c r="BD536" i="8"/>
  <c r="BI536" i="8"/>
  <c r="AZ536" i="8"/>
  <c r="AQ537" i="8"/>
  <c r="AQ538" i="8"/>
  <c r="AQ539" i="8"/>
  <c r="AQ540" i="8"/>
  <c r="AQ541" i="8"/>
  <c r="AQ542" i="8"/>
  <c r="AQ543" i="8"/>
  <c r="AQ544" i="8"/>
  <c r="AQ545" i="8"/>
  <c r="AQ546" i="8"/>
  <c r="AQ547" i="8"/>
  <c r="AQ536" i="8"/>
  <c r="AH537" i="8"/>
  <c r="AH538" i="8"/>
  <c r="AH539" i="8"/>
  <c r="AH540" i="8"/>
  <c r="AH541" i="8"/>
  <c r="AH542" i="8"/>
  <c r="AH543" i="8"/>
  <c r="AH544" i="8"/>
  <c r="AH545" i="8"/>
  <c r="AH546" i="8"/>
  <c r="AH547" i="8"/>
  <c r="AH536" i="8"/>
  <c r="AS537" i="8"/>
  <c r="AU537" i="8"/>
  <c r="AS538" i="8"/>
  <c r="AU538" i="8"/>
  <c r="AS539" i="8"/>
  <c r="AU539" i="8"/>
  <c r="AS540" i="8"/>
  <c r="AU540" i="8"/>
  <c r="AS541" i="8"/>
  <c r="AU541" i="8"/>
  <c r="AS542" i="8"/>
  <c r="AU542" i="8"/>
  <c r="AS543" i="8"/>
  <c r="AU543" i="8"/>
  <c r="AS544" i="8"/>
  <c r="AU544" i="8"/>
  <c r="AS545" i="8"/>
  <c r="AU545" i="8"/>
  <c r="AS546" i="8"/>
  <c r="AU546" i="8"/>
  <c r="AS547" i="8"/>
  <c r="AU547" i="8"/>
  <c r="AU536" i="8"/>
  <c r="AJ537" i="8"/>
  <c r="AJ538" i="8"/>
  <c r="AJ539" i="8"/>
  <c r="AJ540" i="8"/>
  <c r="AJ541" i="8"/>
  <c r="AJ542" i="8"/>
  <c r="AJ543" i="8"/>
  <c r="AJ544" i="8"/>
  <c r="AJ545" i="8"/>
  <c r="AJ546" i="8"/>
  <c r="AJ547" i="8"/>
  <c r="BK536" i="8"/>
  <c r="BB536" i="8"/>
  <c r="AS536" i="8"/>
  <c r="AJ536" i="8"/>
  <c r="AJ550" i="8"/>
  <c r="AL550" i="8" s="1"/>
  <c r="B556" i="8" s="1"/>
  <c r="FV426" i="8"/>
  <c r="FO426" i="8"/>
  <c r="EZ426" i="8"/>
  <c r="FB426" i="8"/>
  <c r="FD426" i="8"/>
  <c r="FF426" i="8"/>
  <c r="FH426" i="8"/>
  <c r="FJ426" i="8"/>
  <c r="FL426" i="8"/>
  <c r="EX426" i="8"/>
  <c r="EG426" i="8"/>
  <c r="EI426" i="8"/>
  <c r="EK426" i="8"/>
  <c r="EM426" i="8"/>
  <c r="EO426" i="8"/>
  <c r="EQ426" i="8"/>
  <c r="ES426" i="8"/>
  <c r="EE426" i="8"/>
  <c r="DN426" i="8"/>
  <c r="DP426" i="8"/>
  <c r="DR426" i="8"/>
  <c r="DT426" i="8"/>
  <c r="DV426" i="8"/>
  <c r="DX426" i="8"/>
  <c r="DZ426" i="8"/>
  <c r="DL426" i="8"/>
  <c r="DG426" i="8"/>
  <c r="DE426" i="8"/>
  <c r="DC426" i="8"/>
  <c r="DA426" i="8"/>
  <c r="CY426" i="8"/>
  <c r="CW426" i="8"/>
  <c r="CU426" i="8"/>
  <c r="CS426" i="8"/>
  <c r="BI427" i="8"/>
  <c r="BK427" i="8"/>
  <c r="BM427" i="8"/>
  <c r="BI428" i="8"/>
  <c r="BK428" i="8"/>
  <c r="BM428" i="8"/>
  <c r="BI429" i="8"/>
  <c r="BK429" i="8"/>
  <c r="BM429" i="8"/>
  <c r="BI430" i="8"/>
  <c r="BK430" i="8"/>
  <c r="BM430" i="8"/>
  <c r="BI431" i="8"/>
  <c r="BK431" i="8"/>
  <c r="BM431" i="8"/>
  <c r="BI432" i="8"/>
  <c r="BK432" i="8"/>
  <c r="BM432" i="8"/>
  <c r="BI433" i="8"/>
  <c r="BK433" i="8"/>
  <c r="BM433" i="8"/>
  <c r="BI434" i="8"/>
  <c r="BK434" i="8"/>
  <c r="BM434" i="8"/>
  <c r="BI435" i="8"/>
  <c r="BK435" i="8"/>
  <c r="BM435" i="8"/>
  <c r="BI436" i="8"/>
  <c r="BK436" i="8"/>
  <c r="BM436" i="8"/>
  <c r="BI437" i="8"/>
  <c r="BK437" i="8"/>
  <c r="BM437" i="8"/>
  <c r="BI438" i="8"/>
  <c r="BK438" i="8"/>
  <c r="BM438" i="8"/>
  <c r="BI439" i="8"/>
  <c r="BK439" i="8"/>
  <c r="BM439" i="8"/>
  <c r="BI440" i="8"/>
  <c r="BK440" i="8"/>
  <c r="BM440" i="8"/>
  <c r="BI441" i="8"/>
  <c r="BK441" i="8"/>
  <c r="BM441" i="8"/>
  <c r="BI442" i="8"/>
  <c r="BK442" i="8"/>
  <c r="BM442" i="8"/>
  <c r="BI443" i="8"/>
  <c r="BK443" i="8"/>
  <c r="BM443" i="8"/>
  <c r="BI444" i="8"/>
  <c r="BK444" i="8"/>
  <c r="BM444" i="8"/>
  <c r="BI445" i="8"/>
  <c r="BK445" i="8"/>
  <c r="BM445" i="8"/>
  <c r="BI446" i="8"/>
  <c r="BK446" i="8"/>
  <c r="BM446" i="8"/>
  <c r="BI447" i="8"/>
  <c r="BK447" i="8"/>
  <c r="BM447" i="8"/>
  <c r="BI448" i="8"/>
  <c r="BK448" i="8"/>
  <c r="BM448" i="8"/>
  <c r="BI449" i="8"/>
  <c r="BK449" i="8"/>
  <c r="BM449" i="8"/>
  <c r="BI450" i="8"/>
  <c r="BK450" i="8"/>
  <c r="BM450" i="8"/>
  <c r="BI451" i="8"/>
  <c r="BK451" i="8"/>
  <c r="BM451" i="8"/>
  <c r="BI452" i="8"/>
  <c r="BK452" i="8"/>
  <c r="BM452" i="8"/>
  <c r="BI453" i="8"/>
  <c r="BK453" i="8"/>
  <c r="BM453" i="8"/>
  <c r="BI454" i="8"/>
  <c r="BK454" i="8"/>
  <c r="BM454" i="8"/>
  <c r="BI455" i="8"/>
  <c r="BK455" i="8"/>
  <c r="BM455" i="8"/>
  <c r="BI456" i="8"/>
  <c r="BK456" i="8"/>
  <c r="BM456" i="8"/>
  <c r="BM426" i="8"/>
  <c r="BK426" i="8"/>
  <c r="BI426" i="8"/>
  <c r="AZ427" i="8"/>
  <c r="BB427" i="8"/>
  <c r="BD427" i="8"/>
  <c r="AZ428" i="8"/>
  <c r="BB428" i="8"/>
  <c r="BD428" i="8"/>
  <c r="AZ429" i="8"/>
  <c r="BB429" i="8"/>
  <c r="BD429" i="8"/>
  <c r="AZ430" i="8"/>
  <c r="BB430" i="8"/>
  <c r="BD430" i="8"/>
  <c r="AZ431" i="8"/>
  <c r="BB431" i="8"/>
  <c r="BD431" i="8"/>
  <c r="AZ432" i="8"/>
  <c r="BB432" i="8"/>
  <c r="BD432" i="8"/>
  <c r="AZ433" i="8"/>
  <c r="BB433" i="8"/>
  <c r="BD433" i="8"/>
  <c r="AZ434" i="8"/>
  <c r="BB434" i="8"/>
  <c r="BD434" i="8"/>
  <c r="AZ435" i="8"/>
  <c r="BB435" i="8"/>
  <c r="BD435" i="8"/>
  <c r="AZ436" i="8"/>
  <c r="BB436" i="8"/>
  <c r="BD436" i="8"/>
  <c r="AZ437" i="8"/>
  <c r="BB437" i="8"/>
  <c r="BD437" i="8"/>
  <c r="AZ438" i="8"/>
  <c r="BB438" i="8"/>
  <c r="BD438" i="8"/>
  <c r="AZ439" i="8"/>
  <c r="BB439" i="8"/>
  <c r="BD439" i="8"/>
  <c r="AZ440" i="8"/>
  <c r="BB440" i="8"/>
  <c r="BD440" i="8"/>
  <c r="AZ441" i="8"/>
  <c r="BB441" i="8"/>
  <c r="BD441" i="8"/>
  <c r="AZ442" i="8"/>
  <c r="BB442" i="8"/>
  <c r="BD442" i="8"/>
  <c r="AZ443" i="8"/>
  <c r="BB443" i="8"/>
  <c r="BD443" i="8"/>
  <c r="AZ444" i="8"/>
  <c r="BB444" i="8"/>
  <c r="BD444" i="8"/>
  <c r="AZ445" i="8"/>
  <c r="BB445" i="8"/>
  <c r="BD445" i="8"/>
  <c r="AZ446" i="8"/>
  <c r="BB446" i="8"/>
  <c r="BD446" i="8"/>
  <c r="AZ447" i="8"/>
  <c r="BB447" i="8"/>
  <c r="BD447" i="8"/>
  <c r="AZ448" i="8"/>
  <c r="BB448" i="8"/>
  <c r="BD448" i="8"/>
  <c r="AZ449" i="8"/>
  <c r="BB449" i="8"/>
  <c r="BD449" i="8"/>
  <c r="AZ450" i="8"/>
  <c r="BB450" i="8"/>
  <c r="BD450" i="8"/>
  <c r="AZ451" i="8"/>
  <c r="BB451" i="8"/>
  <c r="BD451" i="8"/>
  <c r="AZ452" i="8"/>
  <c r="BB452" i="8"/>
  <c r="BD452" i="8"/>
  <c r="AZ453" i="8"/>
  <c r="BB453" i="8"/>
  <c r="BD453" i="8"/>
  <c r="AZ454" i="8"/>
  <c r="BB454" i="8"/>
  <c r="BD454" i="8"/>
  <c r="AZ455" i="8"/>
  <c r="BB455" i="8"/>
  <c r="BD455" i="8"/>
  <c r="AZ456" i="8"/>
  <c r="BB456" i="8"/>
  <c r="BD456" i="8"/>
  <c r="BD426" i="8"/>
  <c r="BB426" i="8"/>
  <c r="AZ426" i="8"/>
  <c r="AQ427" i="8"/>
  <c r="AQ428" i="8"/>
  <c r="AQ429" i="8"/>
  <c r="AQ430" i="8"/>
  <c r="AQ431" i="8"/>
  <c r="AQ432" i="8"/>
  <c r="AQ433" i="8"/>
  <c r="AQ434" i="8"/>
  <c r="AQ435" i="8"/>
  <c r="AQ436" i="8"/>
  <c r="AQ437" i="8"/>
  <c r="AQ438" i="8"/>
  <c r="AQ439" i="8"/>
  <c r="AQ440" i="8"/>
  <c r="AQ441" i="8"/>
  <c r="AQ442" i="8"/>
  <c r="AQ443" i="8"/>
  <c r="AQ444" i="8"/>
  <c r="AQ445" i="8"/>
  <c r="AQ446" i="8"/>
  <c r="AQ447" i="8"/>
  <c r="AQ448" i="8"/>
  <c r="AQ449" i="8"/>
  <c r="AQ450" i="8"/>
  <c r="AQ451" i="8"/>
  <c r="AQ452" i="8"/>
  <c r="AQ453" i="8"/>
  <c r="AQ454" i="8"/>
  <c r="AQ455" i="8"/>
  <c r="AQ456" i="8"/>
  <c r="AQ426" i="8"/>
  <c r="AH427" i="8"/>
  <c r="AH428" i="8"/>
  <c r="AH429" i="8"/>
  <c r="AH430" i="8"/>
  <c r="AH431" i="8"/>
  <c r="AH432" i="8"/>
  <c r="AH433" i="8"/>
  <c r="AH434" i="8"/>
  <c r="AH435" i="8"/>
  <c r="AH436" i="8"/>
  <c r="AH437" i="8"/>
  <c r="AH438" i="8"/>
  <c r="AH439" i="8"/>
  <c r="AH440" i="8"/>
  <c r="AH441" i="8"/>
  <c r="AH442" i="8"/>
  <c r="AH443" i="8"/>
  <c r="AH444" i="8"/>
  <c r="AH445" i="8"/>
  <c r="AH446" i="8"/>
  <c r="AH447" i="8"/>
  <c r="AH448" i="8"/>
  <c r="AH449" i="8"/>
  <c r="AH450" i="8"/>
  <c r="AH451" i="8"/>
  <c r="AH452" i="8"/>
  <c r="AH453" i="8"/>
  <c r="AH454" i="8"/>
  <c r="AH455" i="8"/>
  <c r="AH456" i="8"/>
  <c r="AH426" i="8"/>
  <c r="AS427" i="8"/>
  <c r="AU427" i="8"/>
  <c r="AS428" i="8"/>
  <c r="AU428" i="8"/>
  <c r="AS429" i="8"/>
  <c r="AU429" i="8"/>
  <c r="AS430" i="8"/>
  <c r="AU430" i="8"/>
  <c r="AS431" i="8"/>
  <c r="AU431" i="8"/>
  <c r="AS432" i="8"/>
  <c r="AU432" i="8"/>
  <c r="AS433" i="8"/>
  <c r="AU433" i="8"/>
  <c r="AS434" i="8"/>
  <c r="AU434" i="8"/>
  <c r="AS435" i="8"/>
  <c r="AU435" i="8"/>
  <c r="AS436" i="8"/>
  <c r="AU436" i="8"/>
  <c r="AS437" i="8"/>
  <c r="AU437" i="8"/>
  <c r="AS438" i="8"/>
  <c r="AU438" i="8"/>
  <c r="AS439" i="8"/>
  <c r="AU439" i="8"/>
  <c r="AS440" i="8"/>
  <c r="AU440" i="8"/>
  <c r="AS441" i="8"/>
  <c r="AU441" i="8"/>
  <c r="AS442" i="8"/>
  <c r="AU442" i="8"/>
  <c r="AS443" i="8"/>
  <c r="AU443" i="8"/>
  <c r="AS444" i="8"/>
  <c r="AU444" i="8"/>
  <c r="AS445" i="8"/>
  <c r="AU445" i="8"/>
  <c r="AS446" i="8"/>
  <c r="AU446" i="8"/>
  <c r="AS447" i="8"/>
  <c r="AU447" i="8"/>
  <c r="AS448" i="8"/>
  <c r="AU448" i="8"/>
  <c r="AS449" i="8"/>
  <c r="AU449" i="8"/>
  <c r="AS450" i="8"/>
  <c r="AU450" i="8"/>
  <c r="AS451" i="8"/>
  <c r="AU451" i="8"/>
  <c r="AS452" i="8"/>
  <c r="AU452" i="8"/>
  <c r="AS453" i="8"/>
  <c r="AU453" i="8"/>
  <c r="AS454" i="8"/>
  <c r="AU454" i="8"/>
  <c r="AS455" i="8"/>
  <c r="AU455" i="8"/>
  <c r="AS456" i="8"/>
  <c r="AU456" i="8"/>
  <c r="AU426" i="8"/>
  <c r="AJ427" i="8"/>
  <c r="AL427" i="8"/>
  <c r="AJ428" i="8"/>
  <c r="AL428" i="8"/>
  <c r="AJ429" i="8"/>
  <c r="AL429" i="8"/>
  <c r="AJ430" i="8"/>
  <c r="AL430" i="8"/>
  <c r="AJ431" i="8"/>
  <c r="AL431" i="8"/>
  <c r="AJ432" i="8"/>
  <c r="AL432" i="8"/>
  <c r="AJ433" i="8"/>
  <c r="AL433" i="8"/>
  <c r="AJ434" i="8"/>
  <c r="AL434" i="8"/>
  <c r="AJ435" i="8"/>
  <c r="AL435" i="8"/>
  <c r="AJ436" i="8"/>
  <c r="AL436" i="8"/>
  <c r="AJ437" i="8"/>
  <c r="AL437" i="8"/>
  <c r="AJ438" i="8"/>
  <c r="AL438" i="8"/>
  <c r="AJ439" i="8"/>
  <c r="AL439" i="8"/>
  <c r="AJ440" i="8"/>
  <c r="AL440" i="8"/>
  <c r="AJ441" i="8"/>
  <c r="AL441" i="8"/>
  <c r="AJ442" i="8"/>
  <c r="AL442" i="8"/>
  <c r="AJ443" i="8"/>
  <c r="AL443" i="8"/>
  <c r="AJ444" i="8"/>
  <c r="AL444" i="8"/>
  <c r="AJ445" i="8"/>
  <c r="AL445" i="8"/>
  <c r="AJ446" i="8"/>
  <c r="AL446" i="8"/>
  <c r="AJ447" i="8"/>
  <c r="AL447" i="8"/>
  <c r="AJ448" i="8"/>
  <c r="AL448" i="8"/>
  <c r="AJ449" i="8"/>
  <c r="AL449" i="8"/>
  <c r="AJ450" i="8"/>
  <c r="AL450" i="8"/>
  <c r="AJ451" i="8"/>
  <c r="AL451" i="8"/>
  <c r="AJ452" i="8"/>
  <c r="AL452" i="8"/>
  <c r="AJ453" i="8"/>
  <c r="AL453" i="8"/>
  <c r="AJ454" i="8"/>
  <c r="AL454" i="8"/>
  <c r="AJ455" i="8"/>
  <c r="AL455" i="8"/>
  <c r="AJ456" i="8"/>
  <c r="AL456" i="8"/>
  <c r="AL426" i="8"/>
  <c r="BU427" i="8"/>
  <c r="BU428" i="8"/>
  <c r="BU429" i="8"/>
  <c r="BU430" i="8"/>
  <c r="BU431" i="8"/>
  <c r="BU432" i="8"/>
  <c r="BU433" i="8"/>
  <c r="BU434" i="8"/>
  <c r="BU435" i="8"/>
  <c r="BU436" i="8"/>
  <c r="BU437" i="8"/>
  <c r="BU438" i="8"/>
  <c r="BU439" i="8"/>
  <c r="BU440" i="8"/>
  <c r="BU441" i="8"/>
  <c r="BU442" i="8"/>
  <c r="BU443" i="8"/>
  <c r="BU444" i="8"/>
  <c r="BU445" i="8"/>
  <c r="BU446" i="8"/>
  <c r="BU447" i="8"/>
  <c r="BU448" i="8"/>
  <c r="BU449" i="8"/>
  <c r="BU450" i="8"/>
  <c r="BU451" i="8"/>
  <c r="BU452" i="8"/>
  <c r="BU453" i="8"/>
  <c r="BU454" i="8"/>
  <c r="BU455" i="8"/>
  <c r="BU456" i="8"/>
  <c r="BV427" i="8"/>
  <c r="BV428" i="8"/>
  <c r="BV429" i="8"/>
  <c r="BV430" i="8"/>
  <c r="BV431" i="8"/>
  <c r="BV432" i="8"/>
  <c r="BV433" i="8"/>
  <c r="BV434" i="8"/>
  <c r="BV435" i="8"/>
  <c r="BV436" i="8"/>
  <c r="BV437" i="8"/>
  <c r="BV438" i="8"/>
  <c r="BV439" i="8"/>
  <c r="BV440" i="8"/>
  <c r="BV441" i="8"/>
  <c r="BV442" i="8"/>
  <c r="BV443" i="8"/>
  <c r="BV444" i="8"/>
  <c r="BV445" i="8"/>
  <c r="BV446" i="8"/>
  <c r="BV447" i="8"/>
  <c r="BV448" i="8"/>
  <c r="BV449" i="8"/>
  <c r="BV450" i="8"/>
  <c r="BV451" i="8"/>
  <c r="BV452" i="8"/>
  <c r="BV453" i="8"/>
  <c r="BV454" i="8"/>
  <c r="BV455" i="8"/>
  <c r="BV456" i="8"/>
  <c r="BV426" i="8"/>
  <c r="BU426" i="8"/>
  <c r="AS426" i="8"/>
  <c r="AJ426" i="8"/>
  <c r="BG393" i="8" l="1"/>
  <c r="BE393" i="8"/>
  <c r="BC393" i="8"/>
  <c r="BA393" i="8"/>
  <c r="AV393" i="8"/>
  <c r="AT393" i="8"/>
  <c r="AR393" i="8"/>
  <c r="AP393" i="8"/>
  <c r="EM351" i="8"/>
  <c r="EK351" i="8"/>
  <c r="EI351" i="8"/>
  <c r="EG351" i="8"/>
  <c r="EB351" i="8"/>
  <c r="DZ351" i="8"/>
  <c r="DX351" i="8"/>
  <c r="DV351" i="8"/>
  <c r="DQ351" i="8"/>
  <c r="DO351" i="8"/>
  <c r="DM351" i="8"/>
  <c r="DK351" i="8"/>
  <c r="DF351" i="8"/>
  <c r="DD351" i="8"/>
  <c r="DB351" i="8"/>
  <c r="CZ351" i="8"/>
  <c r="CU351" i="8"/>
  <c r="CS351" i="8"/>
  <c r="CQ351" i="8"/>
  <c r="CO351" i="8"/>
  <c r="CJ351" i="8"/>
  <c r="CH351" i="8"/>
  <c r="CF351" i="8"/>
  <c r="CD351" i="8"/>
  <c r="BY351" i="8"/>
  <c r="BW351" i="8"/>
  <c r="BU351" i="8"/>
  <c r="BS351" i="8"/>
  <c r="BN351" i="8"/>
  <c r="BL351" i="8"/>
  <c r="BH351" i="8"/>
  <c r="BJ351" i="8"/>
  <c r="AS298" i="8" l="1"/>
  <c r="AQ298" i="8"/>
  <c r="AH245" i="8"/>
  <c r="EK270" i="8"/>
  <c r="EM270" i="8"/>
  <c r="EI270" i="8"/>
  <c r="EG270" i="8"/>
  <c r="DZ270" i="8"/>
  <c r="EB270" i="8"/>
  <c r="DX270" i="8"/>
  <c r="DV270" i="8"/>
  <c r="DO270" i="8"/>
  <c r="DQ270" i="8"/>
  <c r="DM270" i="8"/>
  <c r="DK270" i="8"/>
  <c r="DD270" i="8"/>
  <c r="DF270" i="8"/>
  <c r="DB270" i="8"/>
  <c r="CZ270" i="8"/>
  <c r="CS270" i="8"/>
  <c r="CU270" i="8"/>
  <c r="CQ270" i="8"/>
  <c r="CO270" i="8"/>
  <c r="CH270" i="8"/>
  <c r="CJ270" i="8"/>
  <c r="CF270" i="8"/>
  <c r="CD270" i="8"/>
  <c r="BS270" i="8"/>
  <c r="BY270" i="8"/>
  <c r="BW270" i="8"/>
  <c r="BU270" i="8"/>
  <c r="BN270" i="8"/>
  <c r="BL270" i="8"/>
  <c r="BJ270" i="8"/>
  <c r="BH270" i="8"/>
  <c r="AH65" i="8"/>
  <c r="AJ65" i="8"/>
  <c r="AH66" i="8"/>
  <c r="AJ66" i="8"/>
  <c r="AH67" i="8"/>
  <c r="AJ67" i="8"/>
  <c r="AH68" i="8"/>
  <c r="AJ68" i="8"/>
  <c r="AH69" i="8"/>
  <c r="AJ69" i="8"/>
  <c r="AH70" i="8"/>
  <c r="AJ70" i="8"/>
  <c r="AH71" i="8"/>
  <c r="AJ71" i="8"/>
  <c r="AH72" i="8"/>
  <c r="AJ72" i="8"/>
  <c r="AH73" i="8"/>
  <c r="AJ73" i="8"/>
  <c r="AH74" i="8"/>
  <c r="AJ74" i="8"/>
  <c r="AJ64" i="8"/>
  <c r="AH64" i="8"/>
  <c r="CY129" i="8"/>
  <c r="CR129" i="8"/>
  <c r="AH298" i="8" l="1"/>
  <c r="AH315" i="8"/>
  <c r="EP270" i="8"/>
  <c r="B287" i="8" s="1"/>
  <c r="BZ128" i="8" l="1"/>
  <c r="BX128" i="8"/>
  <c r="CB128" i="8"/>
  <c r="CD128" i="8"/>
  <c r="CI128" i="8"/>
  <c r="CK128" i="8"/>
  <c r="CM128" i="8"/>
  <c r="CO128" i="8"/>
  <c r="BC38" i="8"/>
  <c r="AW128" i="8" s="1"/>
  <c r="AV38" i="8"/>
  <c r="AT128" i="8" s="1"/>
  <c r="AJ282" i="8" l="1"/>
  <c r="AL282" i="8" s="1"/>
  <c r="FL278" i="8" s="1"/>
  <c r="AH209" i="8"/>
  <c r="AJ209" i="8"/>
  <c r="AL209" i="8"/>
  <c r="AQ209" i="8"/>
  <c r="AR209" i="8"/>
  <c r="AH210" i="8"/>
  <c r="AJ210" i="8"/>
  <c r="AL210" i="8"/>
  <c r="AQ210" i="8"/>
  <c r="AR210" i="8"/>
  <c r="AL208" i="8"/>
  <c r="AJ208" i="8"/>
  <c r="AR208" i="8"/>
  <c r="AQ208" i="8"/>
  <c r="AH208" i="8"/>
  <c r="AL193" i="8"/>
  <c r="AJ193" i="8"/>
  <c r="AH193" i="8"/>
  <c r="AJ76" i="8"/>
  <c r="AL76" i="8" s="1"/>
  <c r="B81" i="8" s="1"/>
  <c r="AR46" i="8"/>
  <c r="AR47" i="8"/>
  <c r="AR48" i="8"/>
  <c r="AR49" i="8"/>
  <c r="AR45" i="8"/>
  <c r="AQ46" i="8"/>
  <c r="AQ47" i="8"/>
  <c r="AQ48" i="8"/>
  <c r="AQ49" i="8"/>
  <c r="AH46" i="8"/>
  <c r="AJ46" i="8"/>
  <c r="AL46" i="8"/>
  <c r="AH47" i="8"/>
  <c r="AJ47" i="8"/>
  <c r="AL47" i="8"/>
  <c r="AH48" i="8"/>
  <c r="AJ48" i="8"/>
  <c r="AL48" i="8"/>
  <c r="AH49" i="8"/>
  <c r="AJ49" i="8"/>
  <c r="AL49" i="8"/>
  <c r="AH38" i="8"/>
  <c r="AL45" i="8"/>
  <c r="AJ45" i="8"/>
  <c r="AQ45" i="8"/>
  <c r="AH45" i="8"/>
  <c r="AU45" i="8" l="1"/>
  <c r="B55" i="8" s="1"/>
  <c r="AH100" i="8"/>
  <c r="B56" i="8"/>
  <c r="AN45" i="8"/>
  <c r="AP45" i="8" s="1"/>
  <c r="AN48" i="8"/>
  <c r="AN47" i="8"/>
  <c r="AN49" i="8"/>
  <c r="AN46" i="8"/>
  <c r="AN50" i="8" l="1"/>
  <c r="AP46" i="8" l="1"/>
  <c r="AP48" i="8"/>
  <c r="AP49" i="8"/>
  <c r="AP47" i="8"/>
  <c r="AP50" i="8" s="1"/>
  <c r="B54" i="8" s="1"/>
  <c r="AJ434" i="20" l="1"/>
  <c r="AL434" i="20" s="1"/>
  <c r="CG417" i="20" s="1"/>
  <c r="BB47" i="20" l="1"/>
  <c r="BB48" i="20"/>
  <c r="BB49" i="20"/>
  <c r="BB50" i="20"/>
  <c r="BB51" i="20"/>
  <c r="BB52" i="20"/>
  <c r="BB53" i="20"/>
  <c r="BB54" i="20"/>
  <c r="BB55" i="20"/>
  <c r="BB56" i="20"/>
  <c r="BB57" i="20"/>
  <c r="BB58" i="20"/>
  <c r="BB59" i="20"/>
  <c r="BB60" i="20"/>
  <c r="BB61" i="20"/>
  <c r="BB62" i="20"/>
  <c r="BB63" i="20"/>
  <c r="BB64" i="20"/>
  <c r="BB65" i="20"/>
  <c r="BB66" i="20"/>
  <c r="BB67" i="20"/>
  <c r="BB68" i="20"/>
  <c r="BB69" i="20"/>
  <c r="BB70" i="20"/>
  <c r="BB71" i="20"/>
  <c r="BB72" i="20"/>
  <c r="BB73" i="20"/>
  <c r="BB74" i="20"/>
  <c r="BB75" i="20"/>
  <c r="BB46" i="20"/>
  <c r="AJ240" i="20"/>
  <c r="AL240" i="20" s="1"/>
  <c r="BJ175" i="20" s="1"/>
  <c r="AH175" i="20"/>
  <c r="AL175" i="20" s="1"/>
  <c r="AJ175" i="20"/>
  <c r="AN175" i="20" s="1"/>
  <c r="AR175" i="20" s="1"/>
  <c r="AP175" i="20"/>
  <c r="AT175" i="20" s="1"/>
  <c r="AV175" i="20" s="1"/>
  <c r="AH176" i="20"/>
  <c r="AL176" i="20" s="1"/>
  <c r="AJ176" i="20"/>
  <c r="AN176" i="20" s="1"/>
  <c r="AR176" i="20" s="1"/>
  <c r="AP176" i="20"/>
  <c r="AT176" i="20" s="1"/>
  <c r="AV176" i="20" s="1"/>
  <c r="AH177" i="20"/>
  <c r="AL177" i="20" s="1"/>
  <c r="AJ177" i="20"/>
  <c r="AN177" i="20" s="1"/>
  <c r="AR177" i="20" s="1"/>
  <c r="AP177" i="20"/>
  <c r="AT177" i="20" s="1"/>
  <c r="AV177" i="20" s="1"/>
  <c r="AH178" i="20"/>
  <c r="AL178" i="20" s="1"/>
  <c r="AJ178" i="20"/>
  <c r="AN178" i="20" s="1"/>
  <c r="AR178" i="20" s="1"/>
  <c r="AP178" i="20"/>
  <c r="AT178" i="20" s="1"/>
  <c r="AV178" i="20" s="1"/>
  <c r="AH179" i="20"/>
  <c r="AL179" i="20" s="1"/>
  <c r="AJ179" i="20"/>
  <c r="AN179" i="20" s="1"/>
  <c r="AR179" i="20" s="1"/>
  <c r="AP179" i="20"/>
  <c r="AT179" i="20" s="1"/>
  <c r="AV179" i="20" s="1"/>
  <c r="AH180" i="20"/>
  <c r="AL180" i="20" s="1"/>
  <c r="AJ180" i="20"/>
  <c r="AN180" i="20" s="1"/>
  <c r="AR180" i="20" s="1"/>
  <c r="AP180" i="20"/>
  <c r="AT180" i="20" s="1"/>
  <c r="AV180" i="20" s="1"/>
  <c r="AH181" i="20"/>
  <c r="AL181" i="20" s="1"/>
  <c r="AJ181" i="20"/>
  <c r="AN181" i="20" s="1"/>
  <c r="AR181" i="20" s="1"/>
  <c r="AP181" i="20"/>
  <c r="AT181" i="20" s="1"/>
  <c r="AV181" i="20" s="1"/>
  <c r="AH182" i="20"/>
  <c r="AL182" i="20" s="1"/>
  <c r="AJ182" i="20"/>
  <c r="AN182" i="20" s="1"/>
  <c r="AR182" i="20" s="1"/>
  <c r="AP182" i="20"/>
  <c r="AT182" i="20" s="1"/>
  <c r="AV182" i="20" s="1"/>
  <c r="AH183" i="20"/>
  <c r="AL183" i="20" s="1"/>
  <c r="AJ183" i="20"/>
  <c r="AN183" i="20" s="1"/>
  <c r="AR183" i="20" s="1"/>
  <c r="AP183" i="20"/>
  <c r="AT183" i="20" s="1"/>
  <c r="AV183" i="20" s="1"/>
  <c r="AH184" i="20"/>
  <c r="AL184" i="20" s="1"/>
  <c r="AJ184" i="20"/>
  <c r="AN184" i="20" s="1"/>
  <c r="AR184" i="20" s="1"/>
  <c r="AP184" i="20"/>
  <c r="AT184" i="20" s="1"/>
  <c r="AV184" i="20" s="1"/>
  <c r="AH185" i="20"/>
  <c r="AL185" i="20" s="1"/>
  <c r="AJ185" i="20"/>
  <c r="AN185" i="20" s="1"/>
  <c r="AR185" i="20" s="1"/>
  <c r="AP185" i="20"/>
  <c r="AT185" i="20" s="1"/>
  <c r="AV185" i="20" s="1"/>
  <c r="AH186" i="20"/>
  <c r="AL186" i="20" s="1"/>
  <c r="AJ186" i="20"/>
  <c r="AN186" i="20" s="1"/>
  <c r="AR186" i="20" s="1"/>
  <c r="AP186" i="20"/>
  <c r="AT186" i="20" s="1"/>
  <c r="AV186" i="20" s="1"/>
  <c r="AH187" i="20"/>
  <c r="AL187" i="20" s="1"/>
  <c r="AJ187" i="20"/>
  <c r="AN187" i="20" s="1"/>
  <c r="AR187" i="20" s="1"/>
  <c r="AP187" i="20"/>
  <c r="AT187" i="20" s="1"/>
  <c r="AV187" i="20" s="1"/>
  <c r="AH188" i="20"/>
  <c r="AL188" i="20" s="1"/>
  <c r="AJ188" i="20"/>
  <c r="AN188" i="20" s="1"/>
  <c r="AR188" i="20" s="1"/>
  <c r="AP188" i="20"/>
  <c r="AT188" i="20" s="1"/>
  <c r="AV188" i="20" s="1"/>
  <c r="AH189" i="20"/>
  <c r="AL189" i="20" s="1"/>
  <c r="AJ189" i="20"/>
  <c r="AN189" i="20" s="1"/>
  <c r="AR189" i="20" s="1"/>
  <c r="AP189" i="20"/>
  <c r="AT189" i="20" s="1"/>
  <c r="AV189" i="20" s="1"/>
  <c r="AH190" i="20"/>
  <c r="AL190" i="20" s="1"/>
  <c r="AJ190" i="20"/>
  <c r="AN190" i="20" s="1"/>
  <c r="AR190" i="20" s="1"/>
  <c r="AP190" i="20"/>
  <c r="AT190" i="20" s="1"/>
  <c r="AV190" i="20" s="1"/>
  <c r="AH191" i="20"/>
  <c r="AL191" i="20" s="1"/>
  <c r="AJ191" i="20"/>
  <c r="AN191" i="20" s="1"/>
  <c r="AR191" i="20" s="1"/>
  <c r="AP191" i="20"/>
  <c r="AT191" i="20" s="1"/>
  <c r="AV191" i="20" s="1"/>
  <c r="AH192" i="20"/>
  <c r="AL192" i="20" s="1"/>
  <c r="AJ192" i="20"/>
  <c r="AN192" i="20" s="1"/>
  <c r="AR192" i="20" s="1"/>
  <c r="AP192" i="20"/>
  <c r="AT192" i="20" s="1"/>
  <c r="AV192" i="20" s="1"/>
  <c r="AH193" i="20"/>
  <c r="AL193" i="20" s="1"/>
  <c r="AJ193" i="20"/>
  <c r="AN193" i="20" s="1"/>
  <c r="AR193" i="20" s="1"/>
  <c r="AP193" i="20"/>
  <c r="AT193" i="20" s="1"/>
  <c r="AV193" i="20" s="1"/>
  <c r="AH194" i="20"/>
  <c r="AL194" i="20" s="1"/>
  <c r="AJ194" i="20"/>
  <c r="AN194" i="20" s="1"/>
  <c r="AR194" i="20" s="1"/>
  <c r="AP194" i="20"/>
  <c r="AT194" i="20" s="1"/>
  <c r="AV194" i="20" s="1"/>
  <c r="AH195" i="20"/>
  <c r="AL195" i="20" s="1"/>
  <c r="AJ195" i="20"/>
  <c r="AN195" i="20" s="1"/>
  <c r="AR195" i="20" s="1"/>
  <c r="AP195" i="20"/>
  <c r="AT195" i="20" s="1"/>
  <c r="AV195" i="20" s="1"/>
  <c r="AH196" i="20"/>
  <c r="AL196" i="20" s="1"/>
  <c r="AJ196" i="20"/>
  <c r="AN196" i="20" s="1"/>
  <c r="AR196" i="20" s="1"/>
  <c r="AP196" i="20"/>
  <c r="AT196" i="20" s="1"/>
  <c r="AV196" i="20" s="1"/>
  <c r="AH197" i="20"/>
  <c r="AL197" i="20" s="1"/>
  <c r="AJ197" i="20"/>
  <c r="AN197" i="20" s="1"/>
  <c r="AR197" i="20" s="1"/>
  <c r="AP197" i="20"/>
  <c r="AT197" i="20" s="1"/>
  <c r="AV197" i="20" s="1"/>
  <c r="AH198" i="20"/>
  <c r="AL198" i="20" s="1"/>
  <c r="AJ198" i="20"/>
  <c r="AN198" i="20" s="1"/>
  <c r="AR198" i="20" s="1"/>
  <c r="AP198" i="20"/>
  <c r="AT198" i="20" s="1"/>
  <c r="AV198" i="20" s="1"/>
  <c r="AH199" i="20"/>
  <c r="AL199" i="20" s="1"/>
  <c r="AJ199" i="20"/>
  <c r="AN199" i="20" s="1"/>
  <c r="AR199" i="20" s="1"/>
  <c r="AP199" i="20"/>
  <c r="AT199" i="20" s="1"/>
  <c r="AV199" i="20" s="1"/>
  <c r="AH200" i="20"/>
  <c r="AL200" i="20" s="1"/>
  <c r="AJ200" i="20"/>
  <c r="AN200" i="20" s="1"/>
  <c r="AR200" i="20" s="1"/>
  <c r="AP200" i="20"/>
  <c r="AT200" i="20" s="1"/>
  <c r="AV200" i="20" s="1"/>
  <c r="AH201" i="20"/>
  <c r="AL201" i="20" s="1"/>
  <c r="AJ201" i="20"/>
  <c r="AN201" i="20" s="1"/>
  <c r="AR201" i="20" s="1"/>
  <c r="AP201" i="20"/>
  <c r="AT201" i="20" s="1"/>
  <c r="AV201" i="20" s="1"/>
  <c r="AH202" i="20"/>
  <c r="AL202" i="20" s="1"/>
  <c r="AJ202" i="20"/>
  <c r="AN202" i="20" s="1"/>
  <c r="AR202" i="20" s="1"/>
  <c r="AP202" i="20"/>
  <c r="AT202" i="20" s="1"/>
  <c r="AV202" i="20" s="1"/>
  <c r="AH203" i="20"/>
  <c r="AL203" i="20" s="1"/>
  <c r="AJ203" i="20"/>
  <c r="AN203" i="20" s="1"/>
  <c r="AR203" i="20" s="1"/>
  <c r="AP203" i="20"/>
  <c r="AT203" i="20" s="1"/>
  <c r="AV203" i="20" s="1"/>
  <c r="AP174" i="20"/>
  <c r="AT174" i="20" s="1"/>
  <c r="AV174" i="20" s="1"/>
  <c r="AJ174" i="20"/>
  <c r="AH174" i="20"/>
  <c r="AL174" i="20" s="1"/>
  <c r="BB76" i="20" l="1"/>
  <c r="B98" i="20" s="1"/>
  <c r="AY204" i="20"/>
  <c r="B268" i="20" s="1"/>
  <c r="AN174" i="20"/>
  <c r="AR174" i="20" s="1"/>
  <c r="AV204" i="20" s="1"/>
  <c r="BJ174" i="20" s="1"/>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09" i="20"/>
  <c r="AH163" i="20" s="1"/>
  <c r="AJ77" i="20"/>
  <c r="AL77" i="20" s="1"/>
  <c r="BM47" i="20" s="1"/>
  <c r="BQ23" i="28" l="1"/>
  <c r="BQ26" i="28"/>
  <c r="BQ27" i="28"/>
  <c r="BQ28" i="28"/>
  <c r="BQ29" i="28"/>
  <c r="BQ30" i="28"/>
  <c r="BQ32" i="28"/>
  <c r="BQ33" i="28"/>
  <c r="BQ35" i="28"/>
  <c r="BQ37" i="28"/>
  <c r="BQ40" i="28"/>
  <c r="BQ42" i="28"/>
  <c r="BQ44" i="28"/>
  <c r="BQ45" i="28"/>
  <c r="BQ48" i="28"/>
  <c r="BQ50" i="28"/>
  <c r="BQ24" i="28"/>
  <c r="BQ31" i="28"/>
  <c r="BQ34" i="28"/>
  <c r="BQ36" i="28"/>
  <c r="BQ39" i="28"/>
  <c r="BQ41" i="28"/>
  <c r="BQ46" i="28"/>
  <c r="BQ49" i="28"/>
  <c r="BQ22" i="28"/>
  <c r="BQ25" i="28"/>
  <c r="BQ38" i="28"/>
  <c r="BQ43" i="28"/>
  <c r="BQ47" i="28"/>
  <c r="BQ51" i="28"/>
  <c r="BL174" i="20"/>
  <c r="BJ176" i="20"/>
  <c r="BL175" i="20" s="1"/>
  <c r="AH47" i="20" l="1"/>
  <c r="AJ47" i="20"/>
  <c r="AN47" i="20" s="1"/>
  <c r="AR47" i="20" s="1"/>
  <c r="AL47" i="20"/>
  <c r="AP47" i="20"/>
  <c r="AT47" i="20" s="1"/>
  <c r="AV47" i="20" s="1"/>
  <c r="AH48" i="20"/>
  <c r="AL48" i="20" s="1"/>
  <c r="AJ48" i="20"/>
  <c r="AN48" i="20" s="1"/>
  <c r="AR48" i="20" s="1"/>
  <c r="AP48" i="20"/>
  <c r="AT48" i="20" s="1"/>
  <c r="AV48" i="20" s="1"/>
  <c r="AH49" i="20"/>
  <c r="AL49" i="20" s="1"/>
  <c r="AJ49" i="20"/>
  <c r="AN49" i="20" s="1"/>
  <c r="AR49" i="20" s="1"/>
  <c r="AP49" i="20"/>
  <c r="AT49" i="20" s="1"/>
  <c r="AV49" i="20" s="1"/>
  <c r="AH50" i="20"/>
  <c r="AL50" i="20" s="1"/>
  <c r="AJ50" i="20"/>
  <c r="AN50" i="20" s="1"/>
  <c r="AR50" i="20" s="1"/>
  <c r="AP50" i="20"/>
  <c r="AT50" i="20" s="1"/>
  <c r="AV50" i="20" s="1"/>
  <c r="AH51" i="20"/>
  <c r="AL51" i="20" s="1"/>
  <c r="AJ51" i="20"/>
  <c r="AN51" i="20" s="1"/>
  <c r="AR51" i="20" s="1"/>
  <c r="AP51" i="20"/>
  <c r="AT51" i="20" s="1"/>
  <c r="AV51" i="20" s="1"/>
  <c r="AH52" i="20"/>
  <c r="AL52" i="20" s="1"/>
  <c r="AJ52" i="20"/>
  <c r="AN52" i="20" s="1"/>
  <c r="AR52" i="20" s="1"/>
  <c r="AP52" i="20"/>
  <c r="AT52" i="20" s="1"/>
  <c r="AV52" i="20" s="1"/>
  <c r="AH53" i="20"/>
  <c r="AL53" i="20" s="1"/>
  <c r="AJ53" i="20"/>
  <c r="AN53" i="20" s="1"/>
  <c r="AR53" i="20" s="1"/>
  <c r="AP53" i="20"/>
  <c r="AT53" i="20" s="1"/>
  <c r="AV53" i="20" s="1"/>
  <c r="AH54" i="20"/>
  <c r="AL54" i="20" s="1"/>
  <c r="AJ54" i="20"/>
  <c r="AN54" i="20" s="1"/>
  <c r="AR54" i="20" s="1"/>
  <c r="AP54" i="20"/>
  <c r="AT54" i="20" s="1"/>
  <c r="AV54" i="20" s="1"/>
  <c r="AH55" i="20"/>
  <c r="AL55" i="20" s="1"/>
  <c r="AJ55" i="20"/>
  <c r="AN55" i="20" s="1"/>
  <c r="AR55" i="20" s="1"/>
  <c r="AP55" i="20"/>
  <c r="AT55" i="20" s="1"/>
  <c r="AV55" i="20" s="1"/>
  <c r="AH56" i="20"/>
  <c r="AL56" i="20" s="1"/>
  <c r="AJ56" i="20"/>
  <c r="AN56" i="20" s="1"/>
  <c r="AR56" i="20" s="1"/>
  <c r="AP56" i="20"/>
  <c r="AT56" i="20" s="1"/>
  <c r="AV56" i="20" s="1"/>
  <c r="AH57" i="20"/>
  <c r="AL57" i="20" s="1"/>
  <c r="AJ57" i="20"/>
  <c r="AN57" i="20" s="1"/>
  <c r="AR57" i="20" s="1"/>
  <c r="AP57" i="20"/>
  <c r="AT57" i="20" s="1"/>
  <c r="AV57" i="20" s="1"/>
  <c r="AH58" i="20"/>
  <c r="AL58" i="20" s="1"/>
  <c r="AJ58" i="20"/>
  <c r="AN58" i="20" s="1"/>
  <c r="AR58" i="20" s="1"/>
  <c r="AP58" i="20"/>
  <c r="AT58" i="20" s="1"/>
  <c r="AV58" i="20" s="1"/>
  <c r="AH59" i="20"/>
  <c r="AL59" i="20" s="1"/>
  <c r="AJ59" i="20"/>
  <c r="AN59" i="20" s="1"/>
  <c r="AR59" i="20" s="1"/>
  <c r="AP59" i="20"/>
  <c r="AT59" i="20" s="1"/>
  <c r="AV59" i="20" s="1"/>
  <c r="AH60" i="20"/>
  <c r="AL60" i="20" s="1"/>
  <c r="AJ60" i="20"/>
  <c r="AN60" i="20" s="1"/>
  <c r="AR60" i="20" s="1"/>
  <c r="AP60" i="20"/>
  <c r="AT60" i="20" s="1"/>
  <c r="AV60" i="20" s="1"/>
  <c r="AH61" i="20"/>
  <c r="AL61" i="20" s="1"/>
  <c r="AJ61" i="20"/>
  <c r="AN61" i="20" s="1"/>
  <c r="AR61" i="20" s="1"/>
  <c r="AP61" i="20"/>
  <c r="AT61" i="20" s="1"/>
  <c r="AV61" i="20" s="1"/>
  <c r="AH62" i="20"/>
  <c r="AL62" i="20" s="1"/>
  <c r="AJ62" i="20"/>
  <c r="AN62" i="20" s="1"/>
  <c r="AR62" i="20" s="1"/>
  <c r="AP62" i="20"/>
  <c r="AT62" i="20" s="1"/>
  <c r="AV62" i="20" s="1"/>
  <c r="AH63" i="20"/>
  <c r="AL63" i="20" s="1"/>
  <c r="AJ63" i="20"/>
  <c r="AN63" i="20" s="1"/>
  <c r="AR63" i="20" s="1"/>
  <c r="AP63" i="20"/>
  <c r="AT63" i="20" s="1"/>
  <c r="AV63" i="20" s="1"/>
  <c r="AH64" i="20"/>
  <c r="AL64" i="20" s="1"/>
  <c r="AJ64" i="20"/>
  <c r="AN64" i="20" s="1"/>
  <c r="AR64" i="20" s="1"/>
  <c r="AP64" i="20"/>
  <c r="AT64" i="20" s="1"/>
  <c r="AV64" i="20" s="1"/>
  <c r="AH65" i="20"/>
  <c r="AL65" i="20" s="1"/>
  <c r="AJ65" i="20"/>
  <c r="AN65" i="20" s="1"/>
  <c r="AR65" i="20" s="1"/>
  <c r="AP65" i="20"/>
  <c r="AT65" i="20" s="1"/>
  <c r="AV65" i="20" s="1"/>
  <c r="AH66" i="20"/>
  <c r="AL66" i="20" s="1"/>
  <c r="AJ66" i="20"/>
  <c r="AN66" i="20" s="1"/>
  <c r="AR66" i="20" s="1"/>
  <c r="AP66" i="20"/>
  <c r="AT66" i="20" s="1"/>
  <c r="AV66" i="20" s="1"/>
  <c r="AH67" i="20"/>
  <c r="AL67" i="20" s="1"/>
  <c r="AJ67" i="20"/>
  <c r="AN67" i="20" s="1"/>
  <c r="AR67" i="20" s="1"/>
  <c r="AP67" i="20"/>
  <c r="AT67" i="20" s="1"/>
  <c r="AV67" i="20" s="1"/>
  <c r="AH68" i="20"/>
  <c r="AL68" i="20" s="1"/>
  <c r="AJ68" i="20"/>
  <c r="AN68" i="20" s="1"/>
  <c r="AR68" i="20" s="1"/>
  <c r="AP68" i="20"/>
  <c r="AT68" i="20" s="1"/>
  <c r="AV68" i="20" s="1"/>
  <c r="AH69" i="20"/>
  <c r="AL69" i="20" s="1"/>
  <c r="AJ69" i="20"/>
  <c r="AN69" i="20" s="1"/>
  <c r="AR69" i="20" s="1"/>
  <c r="AP69" i="20"/>
  <c r="AT69" i="20" s="1"/>
  <c r="AV69" i="20" s="1"/>
  <c r="AH70" i="20"/>
  <c r="AL70" i="20" s="1"/>
  <c r="AJ70" i="20"/>
  <c r="AN70" i="20" s="1"/>
  <c r="AR70" i="20" s="1"/>
  <c r="AP70" i="20"/>
  <c r="AT70" i="20" s="1"/>
  <c r="AV70" i="20" s="1"/>
  <c r="AH71" i="20"/>
  <c r="AL71" i="20" s="1"/>
  <c r="AJ71" i="20"/>
  <c r="AN71" i="20" s="1"/>
  <c r="AR71" i="20" s="1"/>
  <c r="AP71" i="20"/>
  <c r="AT71" i="20" s="1"/>
  <c r="AV71" i="20" s="1"/>
  <c r="AH72" i="20"/>
  <c r="AL72" i="20" s="1"/>
  <c r="AJ72" i="20"/>
  <c r="AN72" i="20" s="1"/>
  <c r="AR72" i="20" s="1"/>
  <c r="AP72" i="20"/>
  <c r="AT72" i="20" s="1"/>
  <c r="AV72" i="20" s="1"/>
  <c r="AH73" i="20"/>
  <c r="AL73" i="20" s="1"/>
  <c r="AJ73" i="20"/>
  <c r="AN73" i="20" s="1"/>
  <c r="AR73" i="20" s="1"/>
  <c r="AP73" i="20"/>
  <c r="AT73" i="20" s="1"/>
  <c r="AV73" i="20" s="1"/>
  <c r="AH74" i="20"/>
  <c r="AL74" i="20" s="1"/>
  <c r="AJ74" i="20"/>
  <c r="AN74" i="20" s="1"/>
  <c r="AR74" i="20" s="1"/>
  <c r="AP74" i="20"/>
  <c r="AT74" i="20" s="1"/>
  <c r="AV74" i="20" s="1"/>
  <c r="AH75" i="20"/>
  <c r="AL75" i="20" s="1"/>
  <c r="AJ75" i="20"/>
  <c r="AN75" i="20" s="1"/>
  <c r="AR75" i="20" s="1"/>
  <c r="AP75" i="20"/>
  <c r="AT75" i="20" s="1"/>
  <c r="AV75" i="20" s="1"/>
  <c r="AP46" i="20"/>
  <c r="AT46" i="20" s="1"/>
  <c r="AV46" i="20" s="1"/>
  <c r="AJ46" i="20"/>
  <c r="AN46" i="20" s="1"/>
  <c r="AR46" i="20" s="1"/>
  <c r="AH46" i="20"/>
  <c r="AL46" i="20" s="1"/>
  <c r="AO113" i="19"/>
  <c r="AQ113" i="19" s="1"/>
  <c r="B118" i="19" s="1"/>
  <c r="AK42" i="19"/>
  <c r="AR43" i="19"/>
  <c r="AT43" i="19" s="1"/>
  <c r="AR44" i="19"/>
  <c r="AT44" i="19" s="1"/>
  <c r="AR45" i="19"/>
  <c r="AT45" i="19" s="1"/>
  <c r="AR46" i="19"/>
  <c r="AT46" i="19" s="1"/>
  <c r="AR47" i="19"/>
  <c r="AT47" i="19" s="1"/>
  <c r="AR48" i="19"/>
  <c r="AT48" i="19" s="1"/>
  <c r="AR49" i="19"/>
  <c r="AT49" i="19" s="1"/>
  <c r="AR50" i="19"/>
  <c r="AT50" i="19" s="1"/>
  <c r="AR51" i="19"/>
  <c r="AT51" i="19" s="1"/>
  <c r="AR52" i="19"/>
  <c r="AT52" i="19" s="1"/>
  <c r="AR53" i="19"/>
  <c r="AT53" i="19" s="1"/>
  <c r="AR54" i="19"/>
  <c r="AT54" i="19" s="1"/>
  <c r="AR55" i="19"/>
  <c r="AT55" i="19" s="1"/>
  <c r="AR56" i="19"/>
  <c r="AT56" i="19" s="1"/>
  <c r="AR57" i="19"/>
  <c r="AT57" i="19" s="1"/>
  <c r="AR58" i="19"/>
  <c r="AT58" i="19" s="1"/>
  <c r="AR59" i="19"/>
  <c r="AT59" i="19" s="1"/>
  <c r="AR60" i="19"/>
  <c r="AT60" i="19" s="1"/>
  <c r="AR61" i="19"/>
  <c r="AT61" i="19" s="1"/>
  <c r="AR62" i="19"/>
  <c r="AT62" i="19" s="1"/>
  <c r="AR63" i="19"/>
  <c r="AT63" i="19" s="1"/>
  <c r="AR64" i="19"/>
  <c r="AT64" i="19" s="1"/>
  <c r="AR65" i="19"/>
  <c r="AT65" i="19" s="1"/>
  <c r="AR66" i="19"/>
  <c r="AT66" i="19" s="1"/>
  <c r="AR67" i="19"/>
  <c r="AT67" i="19" s="1"/>
  <c r="AR68" i="19"/>
  <c r="AT68" i="19" s="1"/>
  <c r="AR69" i="19"/>
  <c r="AT69" i="19" s="1"/>
  <c r="AR70" i="19"/>
  <c r="AT70" i="19" s="1"/>
  <c r="AR71" i="19"/>
  <c r="AT71" i="19" s="1"/>
  <c r="AR72" i="19"/>
  <c r="AT72" i="19" s="1"/>
  <c r="AR73" i="19"/>
  <c r="AT73" i="19" s="1"/>
  <c r="AR74" i="19"/>
  <c r="AT74" i="19" s="1"/>
  <c r="AR75" i="19"/>
  <c r="AT75" i="19" s="1"/>
  <c r="AR76" i="19"/>
  <c r="AT76" i="19" s="1"/>
  <c r="AR77" i="19"/>
  <c r="AT77" i="19" s="1"/>
  <c r="AR78" i="19"/>
  <c r="AT78" i="19" s="1"/>
  <c r="AR79" i="19"/>
  <c r="AT79" i="19" s="1"/>
  <c r="AR80" i="19"/>
  <c r="AT80" i="19" s="1"/>
  <c r="AR81" i="19"/>
  <c r="AT81" i="19" s="1"/>
  <c r="AR42" i="19"/>
  <c r="AT42" i="19" s="1"/>
  <c r="AH25" i="19"/>
  <c r="AT98" i="19" l="1"/>
  <c r="B105" i="19" s="1"/>
  <c r="AV76" i="20"/>
  <c r="BM46" i="20" s="1"/>
  <c r="BO46" i="20" s="1"/>
  <c r="BM48" i="20" l="1"/>
  <c r="BO47" i="20" l="1"/>
  <c r="AJ1358" i="6" l="1"/>
  <c r="AL1358" i="6" s="1"/>
  <c r="AZ1351" i="6" s="1"/>
  <c r="AK1350" i="6"/>
  <c r="BD1276" i="6"/>
  <c r="BB1276" i="6"/>
  <c r="AH1277" i="6"/>
  <c r="AL1277" i="6" s="1"/>
  <c r="AJ1277" i="6"/>
  <c r="AN1277" i="6" s="1"/>
  <c r="AR1277" i="6" s="1"/>
  <c r="AP1277" i="6"/>
  <c r="AT1277" i="6" s="1"/>
  <c r="AV1277" i="6" s="1"/>
  <c r="AH1278" i="6"/>
  <c r="AL1278" i="6" s="1"/>
  <c r="AJ1278" i="6"/>
  <c r="AN1278" i="6" s="1"/>
  <c r="AR1278" i="6" s="1"/>
  <c r="AP1278" i="6"/>
  <c r="AT1278" i="6" s="1"/>
  <c r="AV1278" i="6" s="1"/>
  <c r="AH1279" i="6"/>
  <c r="AL1279" i="6" s="1"/>
  <c r="AJ1279" i="6"/>
  <c r="AN1279" i="6" s="1"/>
  <c r="AR1279" i="6" s="1"/>
  <c r="AP1279" i="6"/>
  <c r="AT1279" i="6" s="1"/>
  <c r="AV1279" i="6" s="1"/>
  <c r="AH1280" i="6"/>
  <c r="AL1280" i="6" s="1"/>
  <c r="AJ1280" i="6"/>
  <c r="AN1280" i="6" s="1"/>
  <c r="AR1280" i="6" s="1"/>
  <c r="AP1280" i="6"/>
  <c r="AT1280" i="6" s="1"/>
  <c r="AV1280" i="6" s="1"/>
  <c r="AH1281" i="6"/>
  <c r="AL1281" i="6" s="1"/>
  <c r="AJ1281" i="6"/>
  <c r="AN1281" i="6" s="1"/>
  <c r="AR1281" i="6" s="1"/>
  <c r="AP1281" i="6"/>
  <c r="AT1281" i="6" s="1"/>
  <c r="AV1281" i="6" s="1"/>
  <c r="AH1282" i="6"/>
  <c r="AL1282" i="6" s="1"/>
  <c r="AJ1282" i="6"/>
  <c r="AN1282" i="6" s="1"/>
  <c r="AR1282" i="6" s="1"/>
  <c r="AP1282" i="6"/>
  <c r="AT1282" i="6" s="1"/>
  <c r="AV1282" i="6" s="1"/>
  <c r="AH1283" i="6"/>
  <c r="AL1283" i="6" s="1"/>
  <c r="AJ1283" i="6"/>
  <c r="AN1283" i="6" s="1"/>
  <c r="AR1283" i="6" s="1"/>
  <c r="AP1283" i="6"/>
  <c r="AT1283" i="6" s="1"/>
  <c r="AV1283" i="6" s="1"/>
  <c r="AH1284" i="6"/>
  <c r="AL1284" i="6" s="1"/>
  <c r="AJ1284" i="6"/>
  <c r="AN1284" i="6" s="1"/>
  <c r="AR1284" i="6" s="1"/>
  <c r="AP1284" i="6"/>
  <c r="AT1284" i="6" s="1"/>
  <c r="AV1284" i="6" s="1"/>
  <c r="AH1276" i="6"/>
  <c r="AL1276" i="6" s="1"/>
  <c r="AJ1276" i="6"/>
  <c r="AN1276" i="6" s="1"/>
  <c r="AR1276" i="6" s="1"/>
  <c r="AP1276" i="6"/>
  <c r="AT1276" i="6" s="1"/>
  <c r="AV1276" i="6" s="1"/>
  <c r="AP1275" i="6"/>
  <c r="AT1275" i="6" s="1"/>
  <c r="AV1275" i="6" s="1"/>
  <c r="AJ1275" i="6"/>
  <c r="AN1275" i="6" s="1"/>
  <c r="AR1275" i="6" s="1"/>
  <c r="AH1275" i="6"/>
  <c r="AL1275" i="6" s="1"/>
  <c r="AQ1226" i="6"/>
  <c r="AS1226" i="6" s="1"/>
  <c r="B1237" i="6" s="1"/>
  <c r="AJ1230" i="6"/>
  <c r="AL1230" i="6" s="1"/>
  <c r="B1238" i="6" s="1"/>
  <c r="AJ1227" i="6"/>
  <c r="AJ1226" i="6"/>
  <c r="AJ1210" i="6"/>
  <c r="AL1210" i="6" s="1"/>
  <c r="B1214" i="6" s="1"/>
  <c r="AV1285" i="6" l="1"/>
  <c r="BQ1276" i="6" s="1"/>
  <c r="BS1276" i="6" s="1"/>
  <c r="AT1111" i="6" l="1"/>
  <c r="AU1093" i="6" l="1"/>
  <c r="AS1093" i="6"/>
  <c r="AQ1093" i="6"/>
  <c r="AL1093" i="6"/>
  <c r="AJ1093" i="6"/>
  <c r="AH1093" i="6"/>
  <c r="AX1093" i="6"/>
  <c r="AO1093" i="6"/>
  <c r="B1077" i="6" l="1"/>
  <c r="AK1049" i="6" l="1"/>
  <c r="AO1049" i="6" s="1"/>
  <c r="AM1049" i="6"/>
  <c r="AQ1049" i="6" s="1"/>
  <c r="AU1049" i="6" s="1"/>
  <c r="AS1049" i="6"/>
  <c r="AW1049" i="6" s="1"/>
  <c r="AY1049" i="6" s="1"/>
  <c r="AK1050" i="6"/>
  <c r="AO1050" i="6" s="1"/>
  <c r="AM1050" i="6"/>
  <c r="AQ1050" i="6" s="1"/>
  <c r="AU1050" i="6" s="1"/>
  <c r="AS1050" i="6"/>
  <c r="AW1050" i="6" s="1"/>
  <c r="AY1050" i="6" s="1"/>
  <c r="AK1051" i="6"/>
  <c r="AO1051" i="6" s="1"/>
  <c r="AM1051" i="6"/>
  <c r="AQ1051" i="6" s="1"/>
  <c r="AU1051" i="6" s="1"/>
  <c r="AS1051" i="6"/>
  <c r="AW1051" i="6" s="1"/>
  <c r="AY1051" i="6" s="1"/>
  <c r="AK1052" i="6"/>
  <c r="AO1052" i="6" s="1"/>
  <c r="AM1052" i="6"/>
  <c r="AQ1052" i="6" s="1"/>
  <c r="AU1052" i="6" s="1"/>
  <c r="AS1052" i="6"/>
  <c r="AW1052" i="6" s="1"/>
  <c r="AY1052" i="6" s="1"/>
  <c r="AS1048" i="6"/>
  <c r="AW1048" i="6" s="1"/>
  <c r="AY1048" i="6" s="1"/>
  <c r="AM1048" i="6"/>
  <c r="AQ1048" i="6" s="1"/>
  <c r="AU1048" i="6" s="1"/>
  <c r="AK1048" i="6"/>
  <c r="AO1048" i="6" s="1"/>
  <c r="AY1053" i="6" s="1"/>
  <c r="AJ1031" i="6"/>
  <c r="AL1031" i="6" s="1"/>
  <c r="B1036" i="6" s="1"/>
  <c r="AJ993" i="6"/>
  <c r="AJ992" i="6"/>
  <c r="AJ1006" i="6"/>
  <c r="AL1006" i="6" s="1"/>
  <c r="B1013" i="6" s="1"/>
  <c r="B1056" i="6" l="1"/>
  <c r="BQ646" i="6" l="1"/>
  <c r="BO646" i="6"/>
  <c r="BM646" i="6"/>
  <c r="AH646" i="6" l="1"/>
  <c r="AJ646" i="6"/>
  <c r="AN646" i="6" s="1"/>
  <c r="AR646" i="6" s="1"/>
  <c r="AL646" i="6"/>
  <c r="AP646" i="6"/>
  <c r="AT646" i="6" s="1"/>
  <c r="AV646" i="6" s="1"/>
  <c r="AH647" i="6"/>
  <c r="AL647" i="6" s="1"/>
  <c r="AJ647" i="6"/>
  <c r="AN647" i="6" s="1"/>
  <c r="AR647" i="6" s="1"/>
  <c r="AP647" i="6"/>
  <c r="AT647" i="6" s="1"/>
  <c r="AV647" i="6" s="1"/>
  <c r="AH648" i="6"/>
  <c r="AL648" i="6" s="1"/>
  <c r="AJ648" i="6"/>
  <c r="AN648" i="6" s="1"/>
  <c r="AR648" i="6" s="1"/>
  <c r="AP648" i="6"/>
  <c r="AT648" i="6" s="1"/>
  <c r="AV648" i="6" s="1"/>
  <c r="AH649" i="6"/>
  <c r="AL649" i="6" s="1"/>
  <c r="AJ649" i="6"/>
  <c r="AN649" i="6" s="1"/>
  <c r="AR649" i="6" s="1"/>
  <c r="AP649" i="6"/>
  <c r="AT649" i="6" s="1"/>
  <c r="AV649" i="6" s="1"/>
  <c r="AH650" i="6"/>
  <c r="AL650" i="6" s="1"/>
  <c r="AJ650" i="6"/>
  <c r="AN650" i="6" s="1"/>
  <c r="AR650" i="6" s="1"/>
  <c r="AP650" i="6"/>
  <c r="AT650" i="6" s="1"/>
  <c r="AV650" i="6" s="1"/>
  <c r="AH651" i="6"/>
  <c r="AL651" i="6" s="1"/>
  <c r="AJ651" i="6"/>
  <c r="AN651" i="6" s="1"/>
  <c r="AR651" i="6" s="1"/>
  <c r="AP651" i="6"/>
  <c r="AT651" i="6" s="1"/>
  <c r="AV651" i="6" s="1"/>
  <c r="AH652" i="6"/>
  <c r="AL652" i="6" s="1"/>
  <c r="AJ652" i="6"/>
  <c r="AN652" i="6" s="1"/>
  <c r="AR652" i="6" s="1"/>
  <c r="AP652" i="6"/>
  <c r="AT652" i="6" s="1"/>
  <c r="AV652" i="6" s="1"/>
  <c r="AH653" i="6"/>
  <c r="AL653" i="6" s="1"/>
  <c r="AJ653" i="6"/>
  <c r="AN653" i="6" s="1"/>
  <c r="AR653" i="6" s="1"/>
  <c r="AP653" i="6"/>
  <c r="AT653" i="6" s="1"/>
  <c r="AV653" i="6" s="1"/>
  <c r="AH654" i="6"/>
  <c r="AL654" i="6" s="1"/>
  <c r="AJ654" i="6"/>
  <c r="AN654" i="6" s="1"/>
  <c r="AR654" i="6" s="1"/>
  <c r="AP654" i="6"/>
  <c r="AT654" i="6" s="1"/>
  <c r="AV654" i="6" s="1"/>
  <c r="AH655" i="6"/>
  <c r="AL655" i="6" s="1"/>
  <c r="AJ655" i="6"/>
  <c r="AN655" i="6" s="1"/>
  <c r="AR655" i="6" s="1"/>
  <c r="AP655" i="6"/>
  <c r="AT655" i="6" s="1"/>
  <c r="AV655" i="6" s="1"/>
  <c r="AH656" i="6"/>
  <c r="AL656" i="6" s="1"/>
  <c r="AJ656" i="6"/>
  <c r="AN656" i="6" s="1"/>
  <c r="AR656" i="6" s="1"/>
  <c r="AP656" i="6"/>
  <c r="AT656" i="6" s="1"/>
  <c r="AV656" i="6" s="1"/>
  <c r="AH657" i="6"/>
  <c r="AL657" i="6" s="1"/>
  <c r="AJ657" i="6"/>
  <c r="AN657" i="6" s="1"/>
  <c r="AR657" i="6" s="1"/>
  <c r="AP657" i="6"/>
  <c r="AT657" i="6" s="1"/>
  <c r="AV657" i="6" s="1"/>
  <c r="AH658" i="6"/>
  <c r="AL658" i="6" s="1"/>
  <c r="AJ658" i="6"/>
  <c r="AN658" i="6" s="1"/>
  <c r="AR658" i="6" s="1"/>
  <c r="AP658" i="6"/>
  <c r="AT658" i="6" s="1"/>
  <c r="AV658" i="6" s="1"/>
  <c r="AH659" i="6"/>
  <c r="AL659" i="6" s="1"/>
  <c r="AJ659" i="6"/>
  <c r="AN659" i="6" s="1"/>
  <c r="AR659" i="6" s="1"/>
  <c r="AP659" i="6"/>
  <c r="AT659" i="6" s="1"/>
  <c r="AV659" i="6" s="1"/>
  <c r="AH660" i="6"/>
  <c r="AL660" i="6" s="1"/>
  <c r="AJ660" i="6"/>
  <c r="AN660" i="6" s="1"/>
  <c r="AR660" i="6" s="1"/>
  <c r="AP660" i="6"/>
  <c r="AT660" i="6" s="1"/>
  <c r="AV660" i="6" s="1"/>
  <c r="AH661" i="6"/>
  <c r="AL661" i="6" s="1"/>
  <c r="AJ661" i="6"/>
  <c r="AN661" i="6" s="1"/>
  <c r="AR661" i="6" s="1"/>
  <c r="AP661" i="6"/>
  <c r="AT661" i="6" s="1"/>
  <c r="AV661" i="6" s="1"/>
  <c r="AH662" i="6"/>
  <c r="AL662" i="6" s="1"/>
  <c r="AJ662" i="6"/>
  <c r="AN662" i="6" s="1"/>
  <c r="AR662" i="6" s="1"/>
  <c r="AP662" i="6"/>
  <c r="AT662" i="6" s="1"/>
  <c r="AV662" i="6" s="1"/>
  <c r="AH663" i="6"/>
  <c r="AL663" i="6" s="1"/>
  <c r="AJ663" i="6"/>
  <c r="AN663" i="6" s="1"/>
  <c r="AR663" i="6" s="1"/>
  <c r="AP663" i="6"/>
  <c r="AT663" i="6" s="1"/>
  <c r="AV663" i="6" s="1"/>
  <c r="AH664" i="6"/>
  <c r="AL664" i="6" s="1"/>
  <c r="AJ664" i="6"/>
  <c r="AN664" i="6" s="1"/>
  <c r="AR664" i="6" s="1"/>
  <c r="AP664" i="6"/>
  <c r="AT664" i="6" s="1"/>
  <c r="AV664" i="6" s="1"/>
  <c r="AH665" i="6"/>
  <c r="AL665" i="6" s="1"/>
  <c r="AJ665" i="6"/>
  <c r="AN665" i="6" s="1"/>
  <c r="AR665" i="6" s="1"/>
  <c r="AP665" i="6"/>
  <c r="AT665" i="6" s="1"/>
  <c r="AV665" i="6" s="1"/>
  <c r="AH666" i="6"/>
  <c r="AL666" i="6" s="1"/>
  <c r="AJ666" i="6"/>
  <c r="AN666" i="6" s="1"/>
  <c r="AR666" i="6" s="1"/>
  <c r="AP666" i="6"/>
  <c r="AT666" i="6" s="1"/>
  <c r="AV666" i="6" s="1"/>
  <c r="AH667" i="6"/>
  <c r="AL667" i="6" s="1"/>
  <c r="AJ667" i="6"/>
  <c r="AN667" i="6" s="1"/>
  <c r="AR667" i="6" s="1"/>
  <c r="AP667" i="6"/>
  <c r="AT667" i="6" s="1"/>
  <c r="AV667" i="6" s="1"/>
  <c r="AH668" i="6"/>
  <c r="AL668" i="6" s="1"/>
  <c r="AJ668" i="6"/>
  <c r="AN668" i="6" s="1"/>
  <c r="AR668" i="6" s="1"/>
  <c r="AP668" i="6"/>
  <c r="AT668" i="6" s="1"/>
  <c r="AV668" i="6" s="1"/>
  <c r="AH669" i="6"/>
  <c r="AL669" i="6" s="1"/>
  <c r="AJ669" i="6"/>
  <c r="AN669" i="6" s="1"/>
  <c r="AR669" i="6" s="1"/>
  <c r="AP669" i="6"/>
  <c r="AT669" i="6" s="1"/>
  <c r="AV669" i="6" s="1"/>
  <c r="AH670" i="6"/>
  <c r="AL670" i="6" s="1"/>
  <c r="AJ670" i="6"/>
  <c r="AN670" i="6" s="1"/>
  <c r="AR670" i="6" s="1"/>
  <c r="AP670" i="6"/>
  <c r="AT670" i="6" s="1"/>
  <c r="AV670" i="6" s="1"/>
  <c r="AH671" i="6"/>
  <c r="AL671" i="6" s="1"/>
  <c r="AJ671" i="6"/>
  <c r="AN671" i="6" s="1"/>
  <c r="AR671" i="6" s="1"/>
  <c r="AP671" i="6"/>
  <c r="AT671" i="6" s="1"/>
  <c r="AV671" i="6" s="1"/>
  <c r="AH672" i="6"/>
  <c r="AL672" i="6" s="1"/>
  <c r="AJ672" i="6"/>
  <c r="AN672" i="6" s="1"/>
  <c r="AR672" i="6" s="1"/>
  <c r="AP672" i="6"/>
  <c r="AT672" i="6" s="1"/>
  <c r="AV672" i="6" s="1"/>
  <c r="AH673" i="6"/>
  <c r="AL673" i="6" s="1"/>
  <c r="AJ673" i="6"/>
  <c r="AN673" i="6" s="1"/>
  <c r="AR673" i="6" s="1"/>
  <c r="AP673" i="6"/>
  <c r="AT673" i="6" s="1"/>
  <c r="AV673" i="6" s="1"/>
  <c r="AH674" i="6"/>
  <c r="AL674" i="6" s="1"/>
  <c r="AJ674" i="6"/>
  <c r="AN674" i="6" s="1"/>
  <c r="AR674" i="6" s="1"/>
  <c r="AP674" i="6"/>
  <c r="AT674" i="6" s="1"/>
  <c r="AV674" i="6" s="1"/>
  <c r="AH675" i="6"/>
  <c r="AL675" i="6" s="1"/>
  <c r="AJ675" i="6"/>
  <c r="AN675" i="6" s="1"/>
  <c r="AR675" i="6" s="1"/>
  <c r="AP675" i="6"/>
  <c r="AT675" i="6" s="1"/>
  <c r="AV675" i="6" s="1"/>
  <c r="AH676" i="6"/>
  <c r="AL676" i="6" s="1"/>
  <c r="AJ676" i="6"/>
  <c r="AN676" i="6" s="1"/>
  <c r="AR676" i="6" s="1"/>
  <c r="AP676" i="6"/>
  <c r="AT676" i="6" s="1"/>
  <c r="AV676" i="6" s="1"/>
  <c r="AH677" i="6"/>
  <c r="AL677" i="6" s="1"/>
  <c r="AJ677" i="6"/>
  <c r="AN677" i="6" s="1"/>
  <c r="AR677" i="6" s="1"/>
  <c r="AP677" i="6"/>
  <c r="AT677" i="6" s="1"/>
  <c r="AV677" i="6" s="1"/>
  <c r="AH678" i="6"/>
  <c r="AL678" i="6" s="1"/>
  <c r="AJ678" i="6"/>
  <c r="AN678" i="6" s="1"/>
  <c r="AR678" i="6" s="1"/>
  <c r="AP678" i="6"/>
  <c r="AT678" i="6" s="1"/>
  <c r="AV678" i="6" s="1"/>
  <c r="AH679" i="6"/>
  <c r="AL679" i="6" s="1"/>
  <c r="AJ679" i="6"/>
  <c r="AN679" i="6" s="1"/>
  <c r="AR679" i="6" s="1"/>
  <c r="AP679" i="6"/>
  <c r="AT679" i="6" s="1"/>
  <c r="AV679" i="6" s="1"/>
  <c r="AH680" i="6"/>
  <c r="AL680" i="6" s="1"/>
  <c r="AJ680" i="6"/>
  <c r="AN680" i="6" s="1"/>
  <c r="AR680" i="6" s="1"/>
  <c r="AP680" i="6"/>
  <c r="AT680" i="6" s="1"/>
  <c r="AV680" i="6" s="1"/>
  <c r="AH681" i="6"/>
  <c r="AL681" i="6" s="1"/>
  <c r="AJ681" i="6"/>
  <c r="AN681" i="6" s="1"/>
  <c r="AR681" i="6" s="1"/>
  <c r="AP681" i="6"/>
  <c r="AT681" i="6" s="1"/>
  <c r="AV681" i="6" s="1"/>
  <c r="AH682" i="6"/>
  <c r="AL682" i="6" s="1"/>
  <c r="AJ682" i="6"/>
  <c r="AN682" i="6" s="1"/>
  <c r="AR682" i="6" s="1"/>
  <c r="AP682" i="6"/>
  <c r="AT682" i="6" s="1"/>
  <c r="AV682" i="6" s="1"/>
  <c r="AH683" i="6"/>
  <c r="AL683" i="6" s="1"/>
  <c r="AJ683" i="6"/>
  <c r="AN683" i="6" s="1"/>
  <c r="AR683" i="6" s="1"/>
  <c r="AP683" i="6"/>
  <c r="AT683" i="6" s="1"/>
  <c r="AV683" i="6" s="1"/>
  <c r="AH684" i="6"/>
  <c r="AL684" i="6" s="1"/>
  <c r="AJ684" i="6"/>
  <c r="AN684" i="6" s="1"/>
  <c r="AR684" i="6" s="1"/>
  <c r="AP684" i="6"/>
  <c r="AT684" i="6" s="1"/>
  <c r="AV684" i="6" s="1"/>
  <c r="AH685" i="6"/>
  <c r="AL685" i="6" s="1"/>
  <c r="AJ685" i="6"/>
  <c r="AN685" i="6" s="1"/>
  <c r="AR685" i="6" s="1"/>
  <c r="AP685" i="6"/>
  <c r="AT685" i="6" s="1"/>
  <c r="AV685" i="6" s="1"/>
  <c r="AH686" i="6"/>
  <c r="AL686" i="6" s="1"/>
  <c r="AJ686" i="6"/>
  <c r="AN686" i="6" s="1"/>
  <c r="AR686" i="6" s="1"/>
  <c r="AP686" i="6"/>
  <c r="AT686" i="6" s="1"/>
  <c r="AV686" i="6" s="1"/>
  <c r="AH687" i="6"/>
  <c r="AL687" i="6" s="1"/>
  <c r="AJ687" i="6"/>
  <c r="AN687" i="6" s="1"/>
  <c r="AR687" i="6" s="1"/>
  <c r="AP687" i="6"/>
  <c r="AT687" i="6" s="1"/>
  <c r="AV687" i="6" s="1"/>
  <c r="AH688" i="6"/>
  <c r="AL688" i="6" s="1"/>
  <c r="AJ688" i="6"/>
  <c r="AN688" i="6" s="1"/>
  <c r="AR688" i="6" s="1"/>
  <c r="AP688" i="6"/>
  <c r="AT688" i="6" s="1"/>
  <c r="AV688" i="6" s="1"/>
  <c r="AH689" i="6"/>
  <c r="AL689" i="6" s="1"/>
  <c r="AJ689" i="6"/>
  <c r="AN689" i="6" s="1"/>
  <c r="AR689" i="6" s="1"/>
  <c r="AP689" i="6"/>
  <c r="AT689" i="6" s="1"/>
  <c r="AV689" i="6" s="1"/>
  <c r="AJ645" i="6"/>
  <c r="AN645" i="6" s="1"/>
  <c r="AR645" i="6" s="1"/>
  <c r="AH645" i="6"/>
  <c r="AL645" i="6" s="1"/>
  <c r="AP645" i="6"/>
  <c r="AT645" i="6" s="1"/>
  <c r="AV645" i="6" s="1"/>
  <c r="AV695" i="6" l="1"/>
  <c r="CB645" i="6" s="1"/>
  <c r="CD645" i="6" l="1"/>
  <c r="AL487" i="6"/>
  <c r="B502" i="6" s="1"/>
  <c r="AH400" i="6" l="1"/>
  <c r="AL400" i="6" s="1"/>
  <c r="AJ400" i="6"/>
  <c r="AN400" i="6" s="1"/>
  <c r="AR400" i="6" s="1"/>
  <c r="AP400" i="6"/>
  <c r="AT400" i="6" s="1"/>
  <c r="AV400" i="6" s="1"/>
  <c r="AH401" i="6"/>
  <c r="AL401" i="6" s="1"/>
  <c r="AJ401" i="6"/>
  <c r="AN401" i="6" s="1"/>
  <c r="AR401" i="6" s="1"/>
  <c r="AP401" i="6"/>
  <c r="AT401" i="6" s="1"/>
  <c r="AV401" i="6" s="1"/>
  <c r="AH402" i="6"/>
  <c r="AL402" i="6" s="1"/>
  <c r="AJ402" i="6"/>
  <c r="AN402" i="6" s="1"/>
  <c r="AR402" i="6" s="1"/>
  <c r="AP402" i="6"/>
  <c r="AT402" i="6" s="1"/>
  <c r="AV402" i="6" s="1"/>
  <c r="AH403" i="6"/>
  <c r="AL403" i="6" s="1"/>
  <c r="AJ403" i="6"/>
  <c r="AN403" i="6" s="1"/>
  <c r="AR403" i="6" s="1"/>
  <c r="AP403" i="6"/>
  <c r="AT403" i="6" s="1"/>
  <c r="AV403" i="6" s="1"/>
  <c r="AH404" i="6"/>
  <c r="AL404" i="6" s="1"/>
  <c r="AJ404" i="6"/>
  <c r="AN404" i="6" s="1"/>
  <c r="AR404" i="6" s="1"/>
  <c r="AP404" i="6"/>
  <c r="AT404" i="6" s="1"/>
  <c r="AV404" i="6" s="1"/>
  <c r="AH405" i="6"/>
  <c r="AL405" i="6" s="1"/>
  <c r="AJ405" i="6"/>
  <c r="AN405" i="6" s="1"/>
  <c r="AR405" i="6" s="1"/>
  <c r="AP405" i="6"/>
  <c r="AT405" i="6" s="1"/>
  <c r="AV405" i="6" s="1"/>
  <c r="AH406" i="6"/>
  <c r="AL406" i="6" s="1"/>
  <c r="AJ406" i="6"/>
  <c r="AN406" i="6" s="1"/>
  <c r="AR406" i="6" s="1"/>
  <c r="AP406" i="6"/>
  <c r="AT406" i="6" s="1"/>
  <c r="AV406" i="6" s="1"/>
  <c r="AH407" i="6"/>
  <c r="AL407" i="6" s="1"/>
  <c r="AJ407" i="6"/>
  <c r="AN407" i="6" s="1"/>
  <c r="AR407" i="6" s="1"/>
  <c r="AP407" i="6"/>
  <c r="AT407" i="6" s="1"/>
  <c r="AV407" i="6" s="1"/>
  <c r="AH408" i="6"/>
  <c r="AL408" i="6" s="1"/>
  <c r="AJ408" i="6"/>
  <c r="AN408" i="6" s="1"/>
  <c r="AR408" i="6" s="1"/>
  <c r="AP408" i="6"/>
  <c r="AT408" i="6" s="1"/>
  <c r="AV408" i="6" s="1"/>
  <c r="AH409" i="6"/>
  <c r="AL409" i="6" s="1"/>
  <c r="AJ409" i="6"/>
  <c r="AN409" i="6" s="1"/>
  <c r="AR409" i="6" s="1"/>
  <c r="AP409" i="6"/>
  <c r="AT409" i="6" s="1"/>
  <c r="AV409" i="6" s="1"/>
  <c r="AH410" i="6"/>
  <c r="AL410" i="6" s="1"/>
  <c r="AJ410" i="6"/>
  <c r="AN410" i="6" s="1"/>
  <c r="AR410" i="6" s="1"/>
  <c r="AP410" i="6"/>
  <c r="AT410" i="6" s="1"/>
  <c r="AV410" i="6" s="1"/>
  <c r="AH411" i="6"/>
  <c r="AL411" i="6" s="1"/>
  <c r="AJ411" i="6"/>
  <c r="AN411" i="6" s="1"/>
  <c r="AR411" i="6" s="1"/>
  <c r="AP411" i="6"/>
  <c r="AT411" i="6" s="1"/>
  <c r="AV411" i="6" s="1"/>
  <c r="AH412" i="6"/>
  <c r="AL412" i="6" s="1"/>
  <c r="AJ412" i="6"/>
  <c r="AN412" i="6" s="1"/>
  <c r="AR412" i="6" s="1"/>
  <c r="AP412" i="6"/>
  <c r="AT412" i="6" s="1"/>
  <c r="AV412" i="6" s="1"/>
  <c r="AH413" i="6"/>
  <c r="AL413" i="6" s="1"/>
  <c r="AJ413" i="6"/>
  <c r="AN413" i="6" s="1"/>
  <c r="AR413" i="6" s="1"/>
  <c r="AP413" i="6"/>
  <c r="AT413" i="6" s="1"/>
  <c r="AV413" i="6" s="1"/>
  <c r="AH414" i="6"/>
  <c r="AL414" i="6" s="1"/>
  <c r="AJ414" i="6"/>
  <c r="AN414" i="6" s="1"/>
  <c r="AR414" i="6" s="1"/>
  <c r="AP414" i="6"/>
  <c r="AT414" i="6" s="1"/>
  <c r="AV414" i="6" s="1"/>
  <c r="AH415" i="6"/>
  <c r="AL415" i="6" s="1"/>
  <c r="AJ415" i="6"/>
  <c r="AN415" i="6" s="1"/>
  <c r="AR415" i="6" s="1"/>
  <c r="AP415" i="6"/>
  <c r="AT415" i="6" s="1"/>
  <c r="AV415" i="6" s="1"/>
  <c r="AH416" i="6"/>
  <c r="AL416" i="6" s="1"/>
  <c r="AJ416" i="6"/>
  <c r="AN416" i="6" s="1"/>
  <c r="AR416" i="6" s="1"/>
  <c r="AP416" i="6"/>
  <c r="AT416" i="6" s="1"/>
  <c r="AV416" i="6" s="1"/>
  <c r="AH417" i="6"/>
  <c r="AL417" i="6" s="1"/>
  <c r="AJ417" i="6"/>
  <c r="AN417" i="6" s="1"/>
  <c r="AR417" i="6" s="1"/>
  <c r="AP417" i="6"/>
  <c r="AT417" i="6" s="1"/>
  <c r="AV417" i="6" s="1"/>
  <c r="AH418" i="6"/>
  <c r="AL418" i="6" s="1"/>
  <c r="AJ418" i="6"/>
  <c r="AN418" i="6" s="1"/>
  <c r="AR418" i="6" s="1"/>
  <c r="AP418" i="6"/>
  <c r="AT418" i="6" s="1"/>
  <c r="AV418" i="6" s="1"/>
  <c r="AH419" i="6"/>
  <c r="AL419" i="6" s="1"/>
  <c r="AJ419" i="6"/>
  <c r="AN419" i="6" s="1"/>
  <c r="AR419" i="6" s="1"/>
  <c r="AP419" i="6"/>
  <c r="AT419" i="6" s="1"/>
  <c r="AV419" i="6" s="1"/>
  <c r="AH420" i="6"/>
  <c r="AL420" i="6" s="1"/>
  <c r="AJ420" i="6"/>
  <c r="AN420" i="6" s="1"/>
  <c r="AR420" i="6" s="1"/>
  <c r="AP420" i="6"/>
  <c r="AT420" i="6" s="1"/>
  <c r="AV420" i="6" s="1"/>
  <c r="AH421" i="6"/>
  <c r="AL421" i="6" s="1"/>
  <c r="AJ421" i="6"/>
  <c r="AN421" i="6" s="1"/>
  <c r="AR421" i="6" s="1"/>
  <c r="AP421" i="6"/>
  <c r="AT421" i="6" s="1"/>
  <c r="AV421" i="6" s="1"/>
  <c r="AH422" i="6"/>
  <c r="AL422" i="6" s="1"/>
  <c r="AJ422" i="6"/>
  <c r="AN422" i="6" s="1"/>
  <c r="AR422" i="6" s="1"/>
  <c r="AP422" i="6"/>
  <c r="AT422" i="6" s="1"/>
  <c r="AV422" i="6" s="1"/>
  <c r="AH423" i="6"/>
  <c r="AL423" i="6" s="1"/>
  <c r="AJ423" i="6"/>
  <c r="AN423" i="6" s="1"/>
  <c r="AR423" i="6" s="1"/>
  <c r="AP423" i="6"/>
  <c r="AT423" i="6" s="1"/>
  <c r="AV423" i="6" s="1"/>
  <c r="AH424" i="6"/>
  <c r="AL424" i="6" s="1"/>
  <c r="AJ424" i="6"/>
  <c r="AN424" i="6" s="1"/>
  <c r="AR424" i="6" s="1"/>
  <c r="AP424" i="6"/>
  <c r="AT424" i="6" s="1"/>
  <c r="AV424" i="6" s="1"/>
  <c r="AH425" i="6"/>
  <c r="AL425" i="6" s="1"/>
  <c r="AJ425" i="6"/>
  <c r="AN425" i="6" s="1"/>
  <c r="AR425" i="6" s="1"/>
  <c r="AP425" i="6"/>
  <c r="AT425" i="6" s="1"/>
  <c r="AV425" i="6" s="1"/>
  <c r="AH426" i="6"/>
  <c r="AL426" i="6" s="1"/>
  <c r="AJ426" i="6"/>
  <c r="AN426" i="6" s="1"/>
  <c r="AR426" i="6" s="1"/>
  <c r="AP426" i="6"/>
  <c r="AT426" i="6" s="1"/>
  <c r="AV426" i="6" s="1"/>
  <c r="AH427" i="6"/>
  <c r="AL427" i="6" s="1"/>
  <c r="AJ427" i="6"/>
  <c r="AN427" i="6" s="1"/>
  <c r="AR427" i="6" s="1"/>
  <c r="AP427" i="6"/>
  <c r="AT427" i="6" s="1"/>
  <c r="AV427" i="6" s="1"/>
  <c r="AH399" i="6"/>
  <c r="AL399" i="6" s="1"/>
  <c r="AJ399" i="6"/>
  <c r="AN399" i="6" s="1"/>
  <c r="AR399" i="6" s="1"/>
  <c r="AP399" i="6"/>
  <c r="AT399" i="6" s="1"/>
  <c r="AV399" i="6" s="1"/>
  <c r="AP398" i="6"/>
  <c r="AT398" i="6" s="1"/>
  <c r="AV398" i="6" s="1"/>
  <c r="AJ398" i="6"/>
  <c r="AN398" i="6" s="1"/>
  <c r="AR398" i="6" s="1"/>
  <c r="AH398" i="6"/>
  <c r="AL398" i="6" s="1"/>
  <c r="AV433" i="6" l="1"/>
  <c r="B437" i="6" s="1"/>
  <c r="AJ326" i="6"/>
  <c r="AL326" i="6" s="1"/>
  <c r="AL324" i="6"/>
  <c r="AL314" i="6"/>
  <c r="AL318" i="6"/>
  <c r="AL316" i="6"/>
  <c r="AL322" i="6"/>
  <c r="AL320" i="6"/>
  <c r="AJ61" i="6"/>
  <c r="AJ62" i="6"/>
  <c r="AJ63" i="6"/>
  <c r="AJ64" i="6"/>
  <c r="AJ65" i="6"/>
  <c r="AJ66" i="6"/>
  <c r="AJ67" i="6"/>
  <c r="AJ68" i="6"/>
  <c r="AJ69" i="6"/>
  <c r="AJ70" i="6"/>
  <c r="AJ71" i="6"/>
  <c r="AJ72" i="6"/>
  <c r="AJ73" i="6"/>
  <c r="AJ74" i="6"/>
  <c r="AJ75" i="6"/>
  <c r="AJ76" i="6"/>
  <c r="AJ77" i="6"/>
  <c r="AJ78" i="6"/>
  <c r="AJ79" i="6"/>
  <c r="AJ80" i="6"/>
  <c r="AJ81" i="6"/>
  <c r="AJ82" i="6"/>
  <c r="AJ83" i="6"/>
  <c r="AJ84" i="6"/>
  <c r="AJ85" i="6"/>
  <c r="AJ86" i="6"/>
  <c r="AJ87" i="6"/>
  <c r="AJ88" i="6"/>
  <c r="AJ89" i="6"/>
  <c r="AJ90" i="6"/>
  <c r="AJ91" i="6"/>
  <c r="AJ92" i="6"/>
  <c r="AJ93" i="6"/>
  <c r="AJ94" i="6"/>
  <c r="AJ95" i="6"/>
  <c r="AJ96" i="6"/>
  <c r="AJ97" i="6"/>
  <c r="AJ98" i="6"/>
  <c r="AJ99" i="6"/>
  <c r="AH61" i="6"/>
  <c r="AH62" i="6"/>
  <c r="AH63" i="6"/>
  <c r="AH64" i="6"/>
  <c r="AH65" i="6"/>
  <c r="AH66" i="6"/>
  <c r="AH67" i="6"/>
  <c r="AH68" i="6"/>
  <c r="AH69" i="6"/>
  <c r="AH70" i="6"/>
  <c r="AH71" i="6"/>
  <c r="AH72" i="6"/>
  <c r="AH73" i="6"/>
  <c r="AH74" i="6"/>
  <c r="AH75" i="6"/>
  <c r="AH76" i="6"/>
  <c r="AH77" i="6"/>
  <c r="AH78" i="6"/>
  <c r="AH79" i="6"/>
  <c r="AH80" i="6"/>
  <c r="AH81" i="6"/>
  <c r="AH82" i="6"/>
  <c r="AH83" i="6"/>
  <c r="AH84" i="6"/>
  <c r="AH85" i="6"/>
  <c r="AH86" i="6"/>
  <c r="AH87" i="6"/>
  <c r="AH88" i="6"/>
  <c r="AH89" i="6"/>
  <c r="AH90" i="6"/>
  <c r="AH91" i="6"/>
  <c r="AH92" i="6"/>
  <c r="AH93" i="6"/>
  <c r="AH94" i="6"/>
  <c r="AH95" i="6"/>
  <c r="AH96" i="6"/>
  <c r="AH97" i="6"/>
  <c r="AH98" i="6"/>
  <c r="AH99" i="6"/>
  <c r="BG61" i="6"/>
  <c r="BK61" i="6" s="1"/>
  <c r="BI61" i="6"/>
  <c r="BG62" i="6"/>
  <c r="BK62" i="6" s="1"/>
  <c r="BI62" i="6"/>
  <c r="BG63" i="6"/>
  <c r="BK63" i="6" s="1"/>
  <c r="BI63" i="6"/>
  <c r="BG64" i="6"/>
  <c r="BK64" i="6" s="1"/>
  <c r="BI64" i="6"/>
  <c r="BG65" i="6"/>
  <c r="BK65" i="6" s="1"/>
  <c r="BI65" i="6"/>
  <c r="BG66" i="6"/>
  <c r="BK66" i="6" s="1"/>
  <c r="BI66" i="6"/>
  <c r="BG67" i="6"/>
  <c r="BK67" i="6" s="1"/>
  <c r="BI67" i="6"/>
  <c r="BG68" i="6"/>
  <c r="BK68" i="6" s="1"/>
  <c r="BI68" i="6"/>
  <c r="BG69" i="6"/>
  <c r="BK69" i="6" s="1"/>
  <c r="BI69" i="6"/>
  <c r="BG70" i="6"/>
  <c r="BK70" i="6" s="1"/>
  <c r="BI70" i="6"/>
  <c r="BG71" i="6"/>
  <c r="BK71" i="6" s="1"/>
  <c r="BI71" i="6"/>
  <c r="BG72" i="6"/>
  <c r="BK72" i="6" s="1"/>
  <c r="BI72" i="6"/>
  <c r="BG73" i="6"/>
  <c r="BK73" i="6" s="1"/>
  <c r="BI73" i="6"/>
  <c r="BG74" i="6"/>
  <c r="BK74" i="6" s="1"/>
  <c r="BI74" i="6"/>
  <c r="BG75" i="6"/>
  <c r="BK75" i="6" s="1"/>
  <c r="BI75" i="6"/>
  <c r="BG76" i="6"/>
  <c r="BK76" i="6" s="1"/>
  <c r="BI76" i="6"/>
  <c r="BG77" i="6"/>
  <c r="BK77" i="6" s="1"/>
  <c r="BI77" i="6"/>
  <c r="BG78" i="6"/>
  <c r="BK78" i="6" s="1"/>
  <c r="BI78" i="6"/>
  <c r="BG79" i="6"/>
  <c r="BK79" i="6" s="1"/>
  <c r="BI79" i="6"/>
  <c r="BG80" i="6"/>
  <c r="BK80" i="6" s="1"/>
  <c r="BI80" i="6"/>
  <c r="BG81" i="6"/>
  <c r="BK81" i="6" s="1"/>
  <c r="BI81" i="6"/>
  <c r="BG82" i="6"/>
  <c r="BK82" i="6" s="1"/>
  <c r="BI82" i="6"/>
  <c r="BG83" i="6"/>
  <c r="BK83" i="6" s="1"/>
  <c r="BI83" i="6"/>
  <c r="BG84" i="6"/>
  <c r="BK84" i="6" s="1"/>
  <c r="BI84" i="6"/>
  <c r="BG85" i="6"/>
  <c r="BK85" i="6" s="1"/>
  <c r="BI85" i="6"/>
  <c r="BG86" i="6"/>
  <c r="BK86" i="6" s="1"/>
  <c r="BI86" i="6"/>
  <c r="BG87" i="6"/>
  <c r="BK87" i="6" s="1"/>
  <c r="BI87" i="6"/>
  <c r="BG88" i="6"/>
  <c r="BK88" i="6" s="1"/>
  <c r="BI88" i="6"/>
  <c r="BG89" i="6"/>
  <c r="BK89" i="6" s="1"/>
  <c r="BI89" i="6"/>
  <c r="BG90" i="6"/>
  <c r="BK90" i="6" s="1"/>
  <c r="BI90" i="6"/>
  <c r="BG91" i="6"/>
  <c r="BK91" i="6" s="1"/>
  <c r="BI91" i="6"/>
  <c r="BG92" i="6"/>
  <c r="BK92" i="6" s="1"/>
  <c r="BI92" i="6"/>
  <c r="BG93" i="6"/>
  <c r="BK93" i="6" s="1"/>
  <c r="BI93" i="6"/>
  <c r="BG94" i="6"/>
  <c r="BK94" i="6" s="1"/>
  <c r="BI94" i="6"/>
  <c r="BG95" i="6"/>
  <c r="BK95" i="6" s="1"/>
  <c r="BI95" i="6"/>
  <c r="BG96" i="6"/>
  <c r="BK96" i="6" s="1"/>
  <c r="BI96" i="6"/>
  <c r="BG97" i="6"/>
  <c r="BK97" i="6" s="1"/>
  <c r="BI97" i="6"/>
  <c r="BG98" i="6"/>
  <c r="BK98" i="6" s="1"/>
  <c r="BI98" i="6"/>
  <c r="BG99" i="6"/>
  <c r="BK99" i="6" s="1"/>
  <c r="BI99" i="6"/>
  <c r="BC61" i="6"/>
  <c r="BC62" i="6"/>
  <c r="BC63" i="6"/>
  <c r="BC64" i="6"/>
  <c r="BC65" i="6"/>
  <c r="BC66" i="6"/>
  <c r="BC67" i="6"/>
  <c r="BC68" i="6"/>
  <c r="BC69" i="6"/>
  <c r="BC70" i="6"/>
  <c r="BC71" i="6"/>
  <c r="BC72" i="6"/>
  <c r="BC73" i="6"/>
  <c r="BC74" i="6"/>
  <c r="BC75" i="6"/>
  <c r="BC76" i="6"/>
  <c r="BC77" i="6"/>
  <c r="BC78" i="6"/>
  <c r="BC79" i="6"/>
  <c r="BC80" i="6"/>
  <c r="BC81" i="6"/>
  <c r="BC82" i="6"/>
  <c r="BC83" i="6"/>
  <c r="BC84" i="6"/>
  <c r="BC85" i="6"/>
  <c r="BC86" i="6"/>
  <c r="BC87" i="6"/>
  <c r="BC88" i="6"/>
  <c r="BC89" i="6"/>
  <c r="BC90" i="6"/>
  <c r="BC91" i="6"/>
  <c r="BC92" i="6"/>
  <c r="BC93" i="6"/>
  <c r="BC94" i="6"/>
  <c r="BC95" i="6"/>
  <c r="BC96" i="6"/>
  <c r="BC97" i="6"/>
  <c r="BC98" i="6"/>
  <c r="BC99" i="6"/>
  <c r="BD61" i="6"/>
  <c r="BD62" i="6"/>
  <c r="BD63" i="6"/>
  <c r="BD64" i="6"/>
  <c r="BD65" i="6"/>
  <c r="BD66" i="6"/>
  <c r="BD67" i="6"/>
  <c r="BD68" i="6"/>
  <c r="BD69" i="6"/>
  <c r="BD70" i="6"/>
  <c r="BD71" i="6"/>
  <c r="BD72" i="6"/>
  <c r="BD73" i="6"/>
  <c r="BD74" i="6"/>
  <c r="BD75" i="6"/>
  <c r="BD76" i="6"/>
  <c r="BD77" i="6"/>
  <c r="BD78" i="6"/>
  <c r="BD79" i="6"/>
  <c r="BD80" i="6"/>
  <c r="BD81" i="6"/>
  <c r="BD82" i="6"/>
  <c r="BD83" i="6"/>
  <c r="BD84" i="6"/>
  <c r="BD85" i="6"/>
  <c r="BD86" i="6"/>
  <c r="BD87" i="6"/>
  <c r="BD88" i="6"/>
  <c r="BD89" i="6"/>
  <c r="BD90" i="6"/>
  <c r="BD91" i="6"/>
  <c r="BD92" i="6"/>
  <c r="BD93" i="6"/>
  <c r="BD94" i="6"/>
  <c r="BD95" i="6"/>
  <c r="BD96" i="6"/>
  <c r="BD97" i="6"/>
  <c r="BD98" i="6"/>
  <c r="BD99" i="6"/>
  <c r="BD60" i="6"/>
  <c r="B365" i="6" l="1"/>
  <c r="BM61" i="6"/>
  <c r="BQ61" i="6" s="1"/>
  <c r="BO61" i="6"/>
  <c r="BS61" i="6" s="1"/>
  <c r="BU61" i="6" s="1"/>
  <c r="BM62" i="6"/>
  <c r="BQ62" i="6" s="1"/>
  <c r="BO62" i="6"/>
  <c r="BS62" i="6" s="1"/>
  <c r="BU62" i="6" s="1"/>
  <c r="BM63" i="6"/>
  <c r="BQ63" i="6" s="1"/>
  <c r="BO63" i="6"/>
  <c r="BS63" i="6" s="1"/>
  <c r="BU63" i="6" s="1"/>
  <c r="BM64" i="6"/>
  <c r="BQ64" i="6" s="1"/>
  <c r="BO64" i="6"/>
  <c r="BS64" i="6" s="1"/>
  <c r="BU64" i="6" s="1"/>
  <c r="BM65" i="6"/>
  <c r="BQ65" i="6" s="1"/>
  <c r="BO65" i="6"/>
  <c r="BS65" i="6" s="1"/>
  <c r="BU65" i="6" s="1"/>
  <c r="BM66" i="6"/>
  <c r="BQ66" i="6" s="1"/>
  <c r="BO66" i="6"/>
  <c r="BS66" i="6" s="1"/>
  <c r="BU66" i="6" s="1"/>
  <c r="BM67" i="6"/>
  <c r="BQ67" i="6" s="1"/>
  <c r="BO67" i="6"/>
  <c r="BS67" i="6" s="1"/>
  <c r="BU67" i="6" s="1"/>
  <c r="BM68" i="6"/>
  <c r="BQ68" i="6" s="1"/>
  <c r="BO68" i="6"/>
  <c r="BS68" i="6" s="1"/>
  <c r="BU68" i="6" s="1"/>
  <c r="BM69" i="6"/>
  <c r="BQ69" i="6" s="1"/>
  <c r="BO69" i="6"/>
  <c r="BS69" i="6" s="1"/>
  <c r="BU69" i="6" s="1"/>
  <c r="BM70" i="6"/>
  <c r="BQ70" i="6" s="1"/>
  <c r="BO70" i="6"/>
  <c r="BS70" i="6" s="1"/>
  <c r="BU70" i="6" s="1"/>
  <c r="BM71" i="6"/>
  <c r="BQ71" i="6" s="1"/>
  <c r="BO71" i="6"/>
  <c r="BS71" i="6" s="1"/>
  <c r="BU71" i="6" s="1"/>
  <c r="BM72" i="6"/>
  <c r="BQ72" i="6" s="1"/>
  <c r="BO72" i="6"/>
  <c r="BS72" i="6" s="1"/>
  <c r="BU72" i="6" s="1"/>
  <c r="BM73" i="6"/>
  <c r="BQ73" i="6" s="1"/>
  <c r="BO73" i="6"/>
  <c r="BS73" i="6" s="1"/>
  <c r="BU73" i="6" s="1"/>
  <c r="BM74" i="6"/>
  <c r="BQ74" i="6" s="1"/>
  <c r="BO74" i="6"/>
  <c r="BS74" i="6" s="1"/>
  <c r="BU74" i="6" s="1"/>
  <c r="BM75" i="6"/>
  <c r="BQ75" i="6" s="1"/>
  <c r="BO75" i="6"/>
  <c r="BS75" i="6" s="1"/>
  <c r="BU75" i="6" s="1"/>
  <c r="BM76" i="6"/>
  <c r="BQ76" i="6" s="1"/>
  <c r="BO76" i="6"/>
  <c r="BS76" i="6" s="1"/>
  <c r="BU76" i="6" s="1"/>
  <c r="BM77" i="6"/>
  <c r="BQ77" i="6" s="1"/>
  <c r="BO77" i="6"/>
  <c r="BS77" i="6" s="1"/>
  <c r="BU77" i="6" s="1"/>
  <c r="BM78" i="6"/>
  <c r="BQ78" i="6" s="1"/>
  <c r="BO78" i="6"/>
  <c r="BS78" i="6" s="1"/>
  <c r="BU78" i="6" s="1"/>
  <c r="BM79" i="6"/>
  <c r="BQ79" i="6" s="1"/>
  <c r="BO79" i="6"/>
  <c r="BS79" i="6" s="1"/>
  <c r="BU79" i="6" s="1"/>
  <c r="BM80" i="6"/>
  <c r="BQ80" i="6" s="1"/>
  <c r="BO80" i="6"/>
  <c r="BS80" i="6" s="1"/>
  <c r="BU80" i="6" s="1"/>
  <c r="BM81" i="6"/>
  <c r="BQ81" i="6" s="1"/>
  <c r="BO81" i="6"/>
  <c r="BS81" i="6" s="1"/>
  <c r="BU81" i="6" s="1"/>
  <c r="BM82" i="6"/>
  <c r="BQ82" i="6" s="1"/>
  <c r="BO82" i="6"/>
  <c r="BS82" i="6" s="1"/>
  <c r="BU82" i="6" s="1"/>
  <c r="BM83" i="6"/>
  <c r="BQ83" i="6" s="1"/>
  <c r="BO83" i="6"/>
  <c r="BS83" i="6" s="1"/>
  <c r="BU83" i="6" s="1"/>
  <c r="BM84" i="6"/>
  <c r="BQ84" i="6" s="1"/>
  <c r="BO84" i="6"/>
  <c r="BS84" i="6" s="1"/>
  <c r="BU84" i="6" s="1"/>
  <c r="BM85" i="6"/>
  <c r="BQ85" i="6" s="1"/>
  <c r="BO85" i="6"/>
  <c r="BS85" i="6" s="1"/>
  <c r="BU85" i="6" s="1"/>
  <c r="BM86" i="6"/>
  <c r="BQ86" i="6" s="1"/>
  <c r="BO86" i="6"/>
  <c r="BS86" i="6" s="1"/>
  <c r="BU86" i="6" s="1"/>
  <c r="BM87" i="6"/>
  <c r="BQ87" i="6" s="1"/>
  <c r="BO87" i="6"/>
  <c r="BS87" i="6" s="1"/>
  <c r="BU87" i="6" s="1"/>
  <c r="BM88" i="6"/>
  <c r="BQ88" i="6" s="1"/>
  <c r="BO88" i="6"/>
  <c r="BS88" i="6" s="1"/>
  <c r="BU88" i="6" s="1"/>
  <c r="BM89" i="6"/>
  <c r="BQ89" i="6" s="1"/>
  <c r="BO89" i="6"/>
  <c r="BS89" i="6" s="1"/>
  <c r="BU89" i="6" s="1"/>
  <c r="BM90" i="6"/>
  <c r="BQ90" i="6" s="1"/>
  <c r="BO90" i="6"/>
  <c r="BS90" i="6" s="1"/>
  <c r="BU90" i="6" s="1"/>
  <c r="BM91" i="6"/>
  <c r="BQ91" i="6" s="1"/>
  <c r="BO91" i="6"/>
  <c r="BS91" i="6" s="1"/>
  <c r="BU91" i="6" s="1"/>
  <c r="BM92" i="6"/>
  <c r="BQ92" i="6" s="1"/>
  <c r="BO92" i="6"/>
  <c r="BS92" i="6" s="1"/>
  <c r="BU92" i="6" s="1"/>
  <c r="BM93" i="6"/>
  <c r="BQ93" i="6" s="1"/>
  <c r="BO93" i="6"/>
  <c r="BS93" i="6" s="1"/>
  <c r="BU93" i="6" s="1"/>
  <c r="BM94" i="6"/>
  <c r="BQ94" i="6" s="1"/>
  <c r="BO94" i="6"/>
  <c r="BS94" i="6" s="1"/>
  <c r="BU94" i="6" s="1"/>
  <c r="BM95" i="6"/>
  <c r="BQ95" i="6" s="1"/>
  <c r="BO95" i="6"/>
  <c r="BS95" i="6" s="1"/>
  <c r="BU95" i="6" s="1"/>
  <c r="BM96" i="6"/>
  <c r="BQ96" i="6" s="1"/>
  <c r="BO96" i="6"/>
  <c r="BS96" i="6" s="1"/>
  <c r="BU96" i="6" s="1"/>
  <c r="BM97" i="6"/>
  <c r="BQ97" i="6" s="1"/>
  <c r="BO97" i="6"/>
  <c r="BS97" i="6" s="1"/>
  <c r="BU97" i="6" s="1"/>
  <c r="BM98" i="6"/>
  <c r="BQ98" i="6" s="1"/>
  <c r="BO98" i="6"/>
  <c r="BS98" i="6" s="1"/>
  <c r="BU98" i="6" s="1"/>
  <c r="BM99" i="6"/>
  <c r="BQ99" i="6" s="1"/>
  <c r="BO99" i="6"/>
  <c r="BS99" i="6" s="1"/>
  <c r="BU99" i="6" s="1"/>
  <c r="BO60" i="6"/>
  <c r="BS60" i="6" s="1"/>
  <c r="BU60" i="6" s="1"/>
  <c r="BI60" i="6"/>
  <c r="BM60" i="6" s="1"/>
  <c r="BQ60" i="6" s="1"/>
  <c r="BG60" i="6"/>
  <c r="BK60" i="6" s="1"/>
  <c r="BU115" i="6" l="1"/>
  <c r="B121" i="6" s="1"/>
  <c r="AU61" i="6"/>
  <c r="AU62" i="6"/>
  <c r="AU63" i="6"/>
  <c r="AU64" i="6"/>
  <c r="AU65" i="6"/>
  <c r="AU66" i="6"/>
  <c r="AU67" i="6"/>
  <c r="AU68" i="6"/>
  <c r="AU69" i="6"/>
  <c r="AU70" i="6"/>
  <c r="AU71" i="6"/>
  <c r="AU72" i="6"/>
  <c r="AU73" i="6"/>
  <c r="AU74" i="6"/>
  <c r="AU75" i="6"/>
  <c r="AU76" i="6"/>
  <c r="AU77" i="6"/>
  <c r="AU78" i="6"/>
  <c r="AU79" i="6"/>
  <c r="AU80" i="6"/>
  <c r="AU81" i="6"/>
  <c r="AU82" i="6"/>
  <c r="AU83" i="6"/>
  <c r="AU84" i="6"/>
  <c r="AU85" i="6"/>
  <c r="AU86" i="6"/>
  <c r="AU87" i="6"/>
  <c r="AU88" i="6"/>
  <c r="AU89" i="6"/>
  <c r="AU90" i="6"/>
  <c r="AU91" i="6"/>
  <c r="AU92" i="6"/>
  <c r="AU93" i="6"/>
  <c r="AU94" i="6"/>
  <c r="AU95" i="6"/>
  <c r="AU96" i="6"/>
  <c r="AU97" i="6"/>
  <c r="AU98" i="6"/>
  <c r="AU99" i="6"/>
  <c r="AS64" i="6"/>
  <c r="AS61" i="6"/>
  <c r="AS62" i="6"/>
  <c r="AS63" i="6"/>
  <c r="AS65" i="6"/>
  <c r="AS66" i="6"/>
  <c r="AS67" i="6"/>
  <c r="AS68" i="6"/>
  <c r="AS69" i="6"/>
  <c r="AS70" i="6"/>
  <c r="AS71" i="6"/>
  <c r="AS72" i="6"/>
  <c r="AS73" i="6"/>
  <c r="AS74" i="6"/>
  <c r="AS75" i="6"/>
  <c r="AS76" i="6"/>
  <c r="AS77" i="6"/>
  <c r="AS78" i="6"/>
  <c r="AS79" i="6"/>
  <c r="AS80" i="6"/>
  <c r="AS81" i="6"/>
  <c r="AS82" i="6"/>
  <c r="AS83" i="6"/>
  <c r="AS84" i="6"/>
  <c r="AS85" i="6"/>
  <c r="AS86" i="6"/>
  <c r="AS87" i="6"/>
  <c r="AS88" i="6"/>
  <c r="AS89" i="6"/>
  <c r="AS90" i="6"/>
  <c r="AS91" i="6"/>
  <c r="AS92" i="6"/>
  <c r="AS93" i="6"/>
  <c r="AS94" i="6"/>
  <c r="AS95" i="6"/>
  <c r="AS96" i="6"/>
  <c r="AS97" i="6"/>
  <c r="AS98" i="6"/>
  <c r="AS99" i="6"/>
  <c r="AQ61" i="6"/>
  <c r="AQ62" i="6"/>
  <c r="AQ63" i="6"/>
  <c r="AQ64" i="6"/>
  <c r="AQ65" i="6"/>
  <c r="AQ66" i="6"/>
  <c r="AQ67" i="6"/>
  <c r="AQ68" i="6"/>
  <c r="AQ69" i="6"/>
  <c r="AQ70" i="6"/>
  <c r="AQ71" i="6"/>
  <c r="AQ72" i="6"/>
  <c r="AQ73" i="6"/>
  <c r="AQ74" i="6"/>
  <c r="AQ75" i="6"/>
  <c r="AQ76" i="6"/>
  <c r="AQ77" i="6"/>
  <c r="AQ78" i="6"/>
  <c r="AQ79" i="6"/>
  <c r="AQ80" i="6"/>
  <c r="AQ81" i="6"/>
  <c r="AQ82" i="6"/>
  <c r="AQ83" i="6"/>
  <c r="AQ84" i="6"/>
  <c r="AQ85" i="6"/>
  <c r="AQ86" i="6"/>
  <c r="AQ87" i="6"/>
  <c r="AQ88" i="6"/>
  <c r="AQ89" i="6"/>
  <c r="AQ90" i="6"/>
  <c r="AQ91" i="6"/>
  <c r="AQ92" i="6"/>
  <c r="AQ93" i="6"/>
  <c r="AQ94" i="6"/>
  <c r="AQ95" i="6"/>
  <c r="AQ96" i="6"/>
  <c r="AQ97" i="6"/>
  <c r="AQ98" i="6"/>
  <c r="AQ99" i="6"/>
  <c r="AU60" i="6"/>
  <c r="AO61" i="6"/>
  <c r="AO62" i="6"/>
  <c r="AO63" i="6"/>
  <c r="AO64" i="6"/>
  <c r="AO65" i="6"/>
  <c r="AO66" i="6"/>
  <c r="AO67" i="6"/>
  <c r="AO68" i="6"/>
  <c r="AO69" i="6"/>
  <c r="AO70" i="6"/>
  <c r="AO71" i="6"/>
  <c r="AO72" i="6"/>
  <c r="AO73" i="6"/>
  <c r="AO74" i="6"/>
  <c r="AO75" i="6"/>
  <c r="AO76" i="6"/>
  <c r="AO77" i="6"/>
  <c r="AO78" i="6"/>
  <c r="AO79" i="6"/>
  <c r="AO80" i="6"/>
  <c r="AO81" i="6"/>
  <c r="AO82" i="6"/>
  <c r="AO83" i="6"/>
  <c r="AO84" i="6"/>
  <c r="AO85" i="6"/>
  <c r="AO86" i="6"/>
  <c r="AO87" i="6"/>
  <c r="AO88" i="6"/>
  <c r="AO89" i="6"/>
  <c r="AO90" i="6"/>
  <c r="AO91" i="6"/>
  <c r="AO92" i="6"/>
  <c r="AO93" i="6"/>
  <c r="AO94" i="6"/>
  <c r="AO95" i="6"/>
  <c r="AO96" i="6"/>
  <c r="AO97" i="6"/>
  <c r="AO98" i="6"/>
  <c r="AO99" i="6"/>
  <c r="AL61" i="6"/>
  <c r="AL62" i="6"/>
  <c r="AL63" i="6"/>
  <c r="AL64" i="6"/>
  <c r="AL65" i="6"/>
  <c r="AL66" i="6"/>
  <c r="AL67" i="6"/>
  <c r="AL68" i="6"/>
  <c r="AL69" i="6"/>
  <c r="AL70" i="6"/>
  <c r="AL71" i="6"/>
  <c r="AL72" i="6"/>
  <c r="AL73" i="6"/>
  <c r="AL74" i="6"/>
  <c r="AL75" i="6"/>
  <c r="AL76" i="6"/>
  <c r="AL77" i="6"/>
  <c r="AL78" i="6"/>
  <c r="AL79" i="6"/>
  <c r="AL80" i="6"/>
  <c r="AL81" i="6"/>
  <c r="AL82" i="6"/>
  <c r="AL83" i="6"/>
  <c r="AL84" i="6"/>
  <c r="AL85" i="6"/>
  <c r="AL86" i="6"/>
  <c r="AL87" i="6"/>
  <c r="AL88" i="6"/>
  <c r="AL89" i="6"/>
  <c r="AL90" i="6"/>
  <c r="AL91" i="6"/>
  <c r="AL92" i="6"/>
  <c r="AL93" i="6"/>
  <c r="AN93" i="6" s="1"/>
  <c r="AL94" i="6"/>
  <c r="AL95" i="6"/>
  <c r="AL96" i="6"/>
  <c r="AL97" i="6"/>
  <c r="AL98" i="6"/>
  <c r="AL99" i="6"/>
  <c r="AL60" i="6"/>
  <c r="BC60" i="6"/>
  <c r="AS60" i="6" l="1"/>
  <c r="AQ60" i="6"/>
  <c r="AO60" i="6"/>
  <c r="AJ60" i="6"/>
  <c r="AH60" i="6"/>
  <c r="AH39" i="21" l="1"/>
  <c r="AH25" i="21"/>
  <c r="AQ28" i="21" s="1"/>
  <c r="AO526" i="8"/>
  <c r="AH526" i="8"/>
  <c r="AH384" i="8"/>
  <c r="AH326" i="8"/>
  <c r="AH309" i="8"/>
  <c r="AU315" i="8" s="1"/>
  <c r="AH293" i="8"/>
  <c r="BC188" i="8"/>
  <c r="AV188" i="8"/>
  <c r="AH222" i="8" s="1"/>
  <c r="AO188" i="8"/>
  <c r="B216" i="8" s="1"/>
  <c r="AH188" i="8"/>
  <c r="AH88" i="8"/>
  <c r="B92" i="8" s="1"/>
  <c r="AO38" i="8"/>
  <c r="AH407" i="20"/>
  <c r="AH150" i="20"/>
  <c r="B156" i="20" s="1"/>
  <c r="AH39" i="20"/>
  <c r="AH26" i="20"/>
  <c r="AH109" i="19"/>
  <c r="AL113" i="19" s="1"/>
  <c r="B117" i="19" s="1"/>
  <c r="AH22" i="19"/>
  <c r="AH1344" i="6"/>
  <c r="AH1330" i="6"/>
  <c r="AH1266" i="6"/>
  <c r="AH1252" i="6"/>
  <c r="AH1221" i="6"/>
  <c r="AH1186" i="6"/>
  <c r="AH1192" i="6" s="1"/>
  <c r="AH1111" i="6"/>
  <c r="AH1042" i="6"/>
  <c r="AH1019" i="6"/>
  <c r="AH1048" i="6" s="1"/>
  <c r="AH989" i="6"/>
  <c r="AH569" i="6"/>
  <c r="BY566" i="8" l="1"/>
  <c r="CA536" i="8"/>
  <c r="CQ536" i="8" s="1"/>
  <c r="AO150" i="20"/>
  <c r="AO26" i="20"/>
  <c r="B32" i="20"/>
  <c r="AH1350" i="6"/>
  <c r="BW1103" i="8"/>
  <c r="BR1103" i="8"/>
  <c r="AS25" i="27"/>
  <c r="AS26" i="27"/>
  <c r="AS29" i="27"/>
  <c r="AS30" i="27"/>
  <c r="AS31" i="27"/>
  <c r="AS33" i="27"/>
  <c r="AS34" i="27"/>
  <c r="AS27" i="27"/>
  <c r="AS32" i="27"/>
  <c r="AS28" i="27"/>
  <c r="D1158" i="6"/>
  <c r="D1154" i="6"/>
  <c r="D1156" i="6"/>
  <c r="D1155" i="6"/>
  <c r="D1153" i="6"/>
  <c r="D1160" i="6"/>
  <c r="D1152" i="6"/>
  <c r="D1151" i="6"/>
  <c r="D1164" i="6"/>
  <c r="D1165" i="6"/>
  <c r="D1163" i="6"/>
  <c r="D1159" i="6"/>
  <c r="D1157" i="6"/>
  <c r="D1162" i="6"/>
  <c r="D1161" i="6"/>
  <c r="CN426" i="8"/>
  <c r="AH234" i="8"/>
  <c r="B238" i="8" s="1"/>
  <c r="BS23" i="27"/>
  <c r="D1304" i="6"/>
  <c r="D1312" i="6"/>
  <c r="D1303" i="6"/>
  <c r="D1306" i="6"/>
  <c r="D1308" i="6"/>
  <c r="D1311" i="6"/>
  <c r="D1305" i="6"/>
  <c r="D1307" i="6"/>
  <c r="D1309" i="6"/>
  <c r="D1310" i="6"/>
  <c r="CD536" i="8"/>
  <c r="CL536" i="8" s="1"/>
  <c r="AH581" i="6"/>
  <c r="D116" i="20"/>
  <c r="D115" i="20"/>
  <c r="AM25" i="19"/>
  <c r="B30" i="19" s="1"/>
  <c r="AJ25" i="19"/>
  <c r="B29" i="19" s="1"/>
  <c r="BX13" i="28"/>
  <c r="K20" i="28" s="1"/>
  <c r="AP29" i="10"/>
  <c r="AP37" i="10"/>
  <c r="AP45" i="10"/>
  <c r="AP53" i="10"/>
  <c r="AP39" i="10"/>
  <c r="AP32" i="10"/>
  <c r="AP48" i="10"/>
  <c r="AP33" i="10"/>
  <c r="AP34" i="10"/>
  <c r="AP43" i="10"/>
  <c r="AP36" i="10"/>
  <c r="AP30" i="10"/>
  <c r="AP38" i="10"/>
  <c r="AP46" i="10"/>
  <c r="AP54" i="10"/>
  <c r="AP31" i="10"/>
  <c r="AP47" i="10"/>
  <c r="AP40" i="10"/>
  <c r="BK23" i="10"/>
  <c r="AP41" i="10"/>
  <c r="AP49" i="10"/>
  <c r="AP26" i="10"/>
  <c r="AP42" i="10"/>
  <c r="AP50" i="10"/>
  <c r="AP27" i="10"/>
  <c r="AP35" i="10"/>
  <c r="AP51" i="10"/>
  <c r="AP28" i="10"/>
  <c r="AP44" i="10"/>
  <c r="AP52" i="10"/>
  <c r="D452" i="6"/>
  <c r="D34" i="23"/>
  <c r="D42" i="23"/>
  <c r="D50" i="23"/>
  <c r="D58" i="23"/>
  <c r="D66" i="23"/>
  <c r="D29" i="23"/>
  <c r="D36" i="23"/>
  <c r="D44" i="23"/>
  <c r="D52" i="23"/>
  <c r="D68" i="23"/>
  <c r="D37" i="23"/>
  <c r="D53" i="23"/>
  <c r="D61" i="23"/>
  <c r="D38" i="23"/>
  <c r="D54" i="23"/>
  <c r="D70" i="23"/>
  <c r="D30" i="23"/>
  <c r="D47" i="23"/>
  <c r="D55" i="23"/>
  <c r="D71" i="23"/>
  <c r="D32" i="23"/>
  <c r="D48" i="23"/>
  <c r="D56" i="23"/>
  <c r="D72" i="23"/>
  <c r="D33" i="23"/>
  <c r="D49" i="23"/>
  <c r="D57" i="23"/>
  <c r="D73" i="23"/>
  <c r="D35" i="23"/>
  <c r="D43" i="23"/>
  <c r="D51" i="23"/>
  <c r="D59" i="23"/>
  <c r="D67" i="23"/>
  <c r="D60" i="23"/>
  <c r="D45" i="23"/>
  <c r="D69" i="23"/>
  <c r="D46" i="23"/>
  <c r="D62" i="23"/>
  <c r="D39" i="23"/>
  <c r="D63" i="23"/>
  <c r="D40" i="23"/>
  <c r="D64" i="23"/>
  <c r="D41" i="23"/>
  <c r="D65" i="23"/>
  <c r="D31" i="23"/>
  <c r="BK23" i="11"/>
  <c r="BY1103" i="8"/>
  <c r="BT1103" i="8"/>
  <c r="CW1103" i="8"/>
  <c r="GW1103" i="8" s="1"/>
  <c r="AH351" i="8"/>
  <c r="ES351" i="8" s="1"/>
  <c r="AH704" i="8"/>
  <c r="GY1103" i="8" s="1"/>
  <c r="AK270" i="8"/>
  <c r="EU270" i="8" s="1"/>
  <c r="CB426" i="8"/>
  <c r="BC351" i="8"/>
  <c r="FG351" i="8" s="1"/>
  <c r="BC270" i="8"/>
  <c r="FG270" i="8" s="1"/>
  <c r="HE1103" i="8"/>
  <c r="HC1103" i="8"/>
  <c r="AK704" i="8"/>
  <c r="HA1103" i="8" s="1"/>
  <c r="AH393" i="8"/>
  <c r="CB1103" i="8"/>
  <c r="GI1103" i="8" s="1"/>
  <c r="BY743" i="8"/>
  <c r="BM393" i="8"/>
  <c r="AK393" i="8"/>
  <c r="BO393" i="8" s="1"/>
  <c r="AP20" i="28"/>
  <c r="Z20" i="28"/>
  <c r="AM20" i="28"/>
  <c r="L20" i="28"/>
  <c r="AO20" i="28"/>
  <c r="Y20" i="28"/>
  <c r="W20" i="28"/>
  <c r="AL20" i="28"/>
  <c r="AK20" i="28"/>
  <c r="U20" i="28"/>
  <c r="AN20" i="28"/>
  <c r="X20" i="28"/>
  <c r="N20" i="28"/>
  <c r="V20" i="28"/>
  <c r="AD20" i="28"/>
  <c r="AA20" i="28"/>
  <c r="AJ20" i="28"/>
  <c r="T20" i="28"/>
  <c r="AI20" i="28"/>
  <c r="AV20" i="28"/>
  <c r="AF20" i="28"/>
  <c r="P20" i="28"/>
  <c r="S20" i="28"/>
  <c r="AU20" i="28"/>
  <c r="AX20" i="28"/>
  <c r="AH20" i="28"/>
  <c r="R20" i="28"/>
  <c r="AW20" i="28"/>
  <c r="AG20" i="28"/>
  <c r="Q20" i="28"/>
  <c r="AT20" i="28"/>
  <c r="AE20" i="28"/>
  <c r="AS20" i="28"/>
  <c r="AR20" i="28"/>
  <c r="O20" i="28"/>
  <c r="AC20" i="28"/>
  <c r="AB20" i="28"/>
  <c r="M20" i="28"/>
  <c r="AQ20" i="28"/>
  <c r="AP26" i="11"/>
  <c r="AP42" i="11"/>
  <c r="AP58" i="11"/>
  <c r="AP62" i="11"/>
  <c r="AP27" i="11"/>
  <c r="AP43" i="11"/>
  <c r="AP59" i="11"/>
  <c r="AP61" i="11"/>
  <c r="AP47" i="11"/>
  <c r="AP28" i="11"/>
  <c r="AP44" i="11"/>
  <c r="AP60" i="11"/>
  <c r="AP45" i="11"/>
  <c r="AP46" i="11"/>
  <c r="AP63" i="11"/>
  <c r="AP29" i="11"/>
  <c r="AP30" i="11"/>
  <c r="AP31" i="11"/>
  <c r="AP32" i="11"/>
  <c r="AP48" i="11"/>
  <c r="AP64" i="11"/>
  <c r="AP25" i="11"/>
  <c r="AP40" i="11"/>
  <c r="AP33" i="11"/>
  <c r="AP49" i="11"/>
  <c r="AP65" i="11"/>
  <c r="AP55" i="11"/>
  <c r="AP57" i="11"/>
  <c r="AP34" i="11"/>
  <c r="AP50" i="11"/>
  <c r="AP66" i="11"/>
  <c r="AP54" i="11"/>
  <c r="AP35" i="11"/>
  <c r="AP51" i="11"/>
  <c r="AP67" i="11"/>
  <c r="AP52" i="11"/>
  <c r="AP68" i="11"/>
  <c r="AP36" i="11"/>
  <c r="AP56" i="11"/>
  <c r="AP37" i="11"/>
  <c r="AP53" i="11"/>
  <c r="AP69" i="11"/>
  <c r="AP38" i="11"/>
  <c r="AP39" i="11"/>
  <c r="AP41" i="11"/>
  <c r="AH28" i="21"/>
  <c r="AN28" i="21"/>
  <c r="B33" i="21" s="1"/>
  <c r="B55" i="21"/>
  <c r="BU45" i="21"/>
  <c r="B54" i="21" s="1"/>
  <c r="AN45" i="21"/>
  <c r="B51" i="21" s="1"/>
  <c r="BP45" i="21"/>
  <c r="AZ45" i="21"/>
  <c r="BB45" i="21"/>
  <c r="BD45" i="21"/>
  <c r="BF45" i="21"/>
  <c r="BH45" i="21"/>
  <c r="BJ45" i="21"/>
  <c r="BL45" i="21"/>
  <c r="BN45" i="21"/>
  <c r="AX45" i="21"/>
  <c r="AU45" i="21"/>
  <c r="BZ45" i="21" s="1"/>
  <c r="AH11" i="21"/>
  <c r="CE1103" i="8"/>
  <c r="GK1103" i="8" s="1"/>
  <c r="CT1103" i="8"/>
  <c r="GU1103" i="8" s="1"/>
  <c r="CQ1103" i="8"/>
  <c r="GS1103" i="8" s="1"/>
  <c r="CN1103" i="8"/>
  <c r="GQ1103" i="8" s="1"/>
  <c r="CK1103" i="8"/>
  <c r="GO1103" i="8" s="1"/>
  <c r="CH1103" i="8"/>
  <c r="GM1103" i="8" s="1"/>
  <c r="AL73" i="8"/>
  <c r="AL65" i="8"/>
  <c r="AL72" i="8"/>
  <c r="AO64" i="8"/>
  <c r="B82" i="8" s="1"/>
  <c r="AL64" i="8"/>
  <c r="AL71" i="8"/>
  <c r="BS128" i="8"/>
  <c r="BQ128" i="8"/>
  <c r="AL70" i="8"/>
  <c r="BO128" i="8"/>
  <c r="BM128" i="8"/>
  <c r="AL69" i="8"/>
  <c r="AQ128" i="8"/>
  <c r="AN128" i="8"/>
  <c r="AL68" i="8"/>
  <c r="AK128" i="8"/>
  <c r="AL67" i="8"/>
  <c r="AL74" i="8"/>
  <c r="AL66" i="8"/>
  <c r="AK100" i="8"/>
  <c r="B105" i="8" s="1"/>
  <c r="AK88" i="8"/>
  <c r="B93" i="8" s="1"/>
  <c r="BY426" i="8"/>
  <c r="AK234" i="8"/>
  <c r="B239" i="8" s="1"/>
  <c r="AK222" i="8"/>
  <c r="B227" i="8" s="1"/>
  <c r="CE426" i="8"/>
  <c r="AN210" i="8"/>
  <c r="AN209" i="8"/>
  <c r="AZ351" i="8"/>
  <c r="FE351" i="8" s="1"/>
  <c r="AU208" i="8"/>
  <c r="B215" i="8" s="1"/>
  <c r="AW351" i="8"/>
  <c r="FC351" i="8" s="1"/>
  <c r="AN208" i="8"/>
  <c r="AT351" i="8"/>
  <c r="FA351" i="8" s="1"/>
  <c r="AQ351" i="8"/>
  <c r="EY351" i="8" s="1"/>
  <c r="AN351" i="8"/>
  <c r="EW351" i="8" s="1"/>
  <c r="AZ270" i="8"/>
  <c r="FE270" i="8" s="1"/>
  <c r="AW270" i="8"/>
  <c r="FC270" i="8" s="1"/>
  <c r="AT270" i="8"/>
  <c r="FA270" i="8" s="1"/>
  <c r="AQ270" i="8"/>
  <c r="EY270" i="8" s="1"/>
  <c r="AN270" i="8"/>
  <c r="EW270" i="8" s="1"/>
  <c r="CH426" i="8"/>
  <c r="CQ1028" i="8"/>
  <c r="CW1028" i="8"/>
  <c r="CT1028" i="8"/>
  <c r="CN1028" i="8"/>
  <c r="CH1028" i="8"/>
  <c r="CK1028" i="8"/>
  <c r="CE1028" i="8"/>
  <c r="CB1028" i="8"/>
  <c r="AH1243" i="6"/>
  <c r="BT13" i="27" s="1"/>
  <c r="CH871" i="8"/>
  <c r="CE871" i="8"/>
  <c r="CN871" i="8"/>
  <c r="CK871" i="8"/>
  <c r="CZ871" i="8"/>
  <c r="CW871" i="8"/>
  <c r="CT871" i="8"/>
  <c r="CQ871" i="8"/>
  <c r="CK743" i="8"/>
  <c r="CH743" i="8"/>
  <c r="CE743" i="8"/>
  <c r="CB743" i="8"/>
  <c r="CT743" i="8"/>
  <c r="CQ743" i="8"/>
  <c r="CN743" i="8"/>
  <c r="BO572" i="8"/>
  <c r="BO570" i="8"/>
  <c r="BO568" i="8"/>
  <c r="BO566" i="8"/>
  <c r="BF572" i="8"/>
  <c r="BF570" i="8"/>
  <c r="BF568" i="8"/>
  <c r="BF566" i="8"/>
  <c r="AW572" i="8"/>
  <c r="AW570" i="8"/>
  <c r="AW568" i="8"/>
  <c r="AW566" i="8"/>
  <c r="AN567" i="8"/>
  <c r="AN572" i="8"/>
  <c r="AN570" i="8"/>
  <c r="AN568" i="8"/>
  <c r="AN566" i="8"/>
  <c r="AN569" i="8"/>
  <c r="BO573" i="8"/>
  <c r="BO571" i="8"/>
  <c r="BO569" i="8"/>
  <c r="BO567" i="8"/>
  <c r="BF573" i="8"/>
  <c r="BF571" i="8"/>
  <c r="BF569" i="8"/>
  <c r="BF567" i="8"/>
  <c r="AN573" i="8"/>
  <c r="AW573" i="8"/>
  <c r="AW571" i="8"/>
  <c r="AW569" i="8"/>
  <c r="AW567" i="8"/>
  <c r="AN571" i="8"/>
  <c r="B583" i="8"/>
  <c r="CI536" i="8"/>
  <c r="B557" i="8" s="1"/>
  <c r="BJ393" i="8"/>
  <c r="B401" i="8" s="1"/>
  <c r="B1366" i="6"/>
  <c r="BF539" i="8"/>
  <c r="BF541" i="8"/>
  <c r="BF543" i="8"/>
  <c r="BF545" i="8"/>
  <c r="BF547" i="8"/>
  <c r="AW544" i="8"/>
  <c r="BO539" i="8"/>
  <c r="BO543" i="8"/>
  <c r="BO547" i="8"/>
  <c r="BO542" i="8"/>
  <c r="AW537" i="8"/>
  <c r="BF536" i="8"/>
  <c r="AN545" i="8"/>
  <c r="BO544" i="8"/>
  <c r="AW540" i="8"/>
  <c r="AN538" i="8"/>
  <c r="AW538" i="8"/>
  <c r="AN539" i="8"/>
  <c r="BO537" i="8"/>
  <c r="BO541" i="8"/>
  <c r="BO545" i="8"/>
  <c r="AW545" i="8"/>
  <c r="BO536" i="8"/>
  <c r="BF538" i="8"/>
  <c r="BF540" i="8"/>
  <c r="BF542" i="8"/>
  <c r="BF544" i="8"/>
  <c r="BF546" i="8"/>
  <c r="AN537" i="8"/>
  <c r="AN543" i="8"/>
  <c r="AN546" i="8"/>
  <c r="AW546" i="8"/>
  <c r="BO538" i="8"/>
  <c r="BO540" i="8"/>
  <c r="BO546" i="8"/>
  <c r="AN547" i="8"/>
  <c r="AN540" i="8"/>
  <c r="AN542" i="8"/>
  <c r="AW541" i="8"/>
  <c r="AN541" i="8"/>
  <c r="AW543" i="8"/>
  <c r="AW539" i="8"/>
  <c r="BF537" i="8"/>
  <c r="AW536" i="8"/>
  <c r="AN536" i="8"/>
  <c r="AW542" i="8"/>
  <c r="AN544" i="8"/>
  <c r="AW547" i="8"/>
  <c r="B226" i="8"/>
  <c r="CK426" i="8"/>
  <c r="EP351" i="8"/>
  <c r="B378" i="8" s="1"/>
  <c r="AK351" i="8"/>
  <c r="EU351" i="8" s="1"/>
  <c r="B199" i="8"/>
  <c r="B319" i="8"/>
  <c r="AK315" i="8"/>
  <c r="AN315" i="8" s="1"/>
  <c r="B320" i="8" s="1"/>
  <c r="AX315" i="8"/>
  <c r="B321" i="8" s="1"/>
  <c r="AU298" i="8"/>
  <c r="B302" i="8" s="1"/>
  <c r="AK298" i="8"/>
  <c r="AX298" i="8"/>
  <c r="B304" i="8" s="1"/>
  <c r="AH270" i="8"/>
  <c r="ES270" i="8" s="1"/>
  <c r="AQ193" i="8"/>
  <c r="B198" i="8" s="1"/>
  <c r="AN193" i="8"/>
  <c r="B197" i="8" s="1"/>
  <c r="B84" i="8"/>
  <c r="D153" i="6"/>
  <c r="D169" i="6"/>
  <c r="D168" i="6"/>
  <c r="D154" i="6"/>
  <c r="D170" i="6"/>
  <c r="D139" i="6"/>
  <c r="D155" i="6"/>
  <c r="D171" i="6"/>
  <c r="D140" i="6"/>
  <c r="D156" i="6"/>
  <c r="D172" i="6"/>
  <c r="D141" i="6"/>
  <c r="D157" i="6"/>
  <c r="D173" i="6"/>
  <c r="D142" i="6"/>
  <c r="D158" i="6"/>
  <c r="D174" i="6"/>
  <c r="D143" i="6"/>
  <c r="D159" i="6"/>
  <c r="D175" i="6"/>
  <c r="D144" i="6"/>
  <c r="D160" i="6"/>
  <c r="D176" i="6"/>
  <c r="D145" i="6"/>
  <c r="D161" i="6"/>
  <c r="D177" i="6"/>
  <c r="D146" i="6"/>
  <c r="D162" i="6"/>
  <c r="D147" i="6"/>
  <c r="D163" i="6"/>
  <c r="D152" i="6"/>
  <c r="D148" i="6"/>
  <c r="D164" i="6"/>
  <c r="D149" i="6"/>
  <c r="D165" i="6"/>
  <c r="D150" i="6"/>
  <c r="D166" i="6"/>
  <c r="D151" i="6"/>
  <c r="D167" i="6"/>
  <c r="BY416" i="20"/>
  <c r="B459" i="20" s="1"/>
  <c r="AH417" i="20"/>
  <c r="AH418" i="20"/>
  <c r="AH419" i="20"/>
  <c r="AH420" i="20"/>
  <c r="AH421" i="20"/>
  <c r="AH422" i="20"/>
  <c r="AH423" i="20"/>
  <c r="AH416" i="20"/>
  <c r="AH424" i="20"/>
  <c r="AH425" i="20"/>
  <c r="AH426" i="20"/>
  <c r="AH427" i="20"/>
  <c r="AH428" i="20"/>
  <c r="AH429" i="20"/>
  <c r="AH430" i="20"/>
  <c r="AH431" i="20"/>
  <c r="BE46" i="20"/>
  <c r="AY47" i="20"/>
  <c r="BH47" i="20" s="1"/>
  <c r="AY55" i="20"/>
  <c r="BH55" i="20" s="1"/>
  <c r="AY63" i="20"/>
  <c r="BH63" i="20" s="1"/>
  <c r="AY71" i="20"/>
  <c r="BH71" i="20" s="1"/>
  <c r="AY48" i="20"/>
  <c r="BH48" i="20" s="1"/>
  <c r="AY56" i="20"/>
  <c r="BH56" i="20" s="1"/>
  <c r="AY64" i="20"/>
  <c r="BH64" i="20" s="1"/>
  <c r="AY72" i="20"/>
  <c r="BH72" i="20" s="1"/>
  <c r="AY49" i="20"/>
  <c r="BH49" i="20" s="1"/>
  <c r="AY57" i="20"/>
  <c r="BH57" i="20" s="1"/>
  <c r="AY65" i="20"/>
  <c r="BH65" i="20" s="1"/>
  <c r="AY73" i="20"/>
  <c r="BH73" i="20" s="1"/>
  <c r="AY50" i="20"/>
  <c r="BH50" i="20" s="1"/>
  <c r="AY58" i="20"/>
  <c r="BH58" i="20" s="1"/>
  <c r="AY66" i="20"/>
  <c r="BH66" i="20" s="1"/>
  <c r="AY74" i="20"/>
  <c r="BH74" i="20" s="1"/>
  <c r="AY62" i="20"/>
  <c r="BH62" i="20" s="1"/>
  <c r="AY51" i="20"/>
  <c r="BH51" i="20" s="1"/>
  <c r="AY59" i="20"/>
  <c r="BH59" i="20" s="1"/>
  <c r="AY67" i="20"/>
  <c r="BH67" i="20" s="1"/>
  <c r="AY75" i="20"/>
  <c r="BH75" i="20" s="1"/>
  <c r="AY54" i="20"/>
  <c r="BH54" i="20" s="1"/>
  <c r="AY52" i="20"/>
  <c r="BH52" i="20" s="1"/>
  <c r="AY60" i="20"/>
  <c r="BH60" i="20" s="1"/>
  <c r="AY68" i="20"/>
  <c r="BH68" i="20" s="1"/>
  <c r="AY46" i="20"/>
  <c r="BH46" i="20" s="1"/>
  <c r="AY53" i="20"/>
  <c r="BH53" i="20" s="1"/>
  <c r="AY61" i="20"/>
  <c r="BH61" i="20" s="1"/>
  <c r="AY69" i="20"/>
  <c r="BH69" i="20" s="1"/>
  <c r="AY70" i="20"/>
  <c r="BH70" i="20" s="1"/>
  <c r="AT113" i="19"/>
  <c r="B119" i="19" s="1"/>
  <c r="B120" i="19"/>
  <c r="BI1275" i="6"/>
  <c r="B1289" i="6" s="1"/>
  <c r="AU1350" i="6"/>
  <c r="B1364" i="6" s="1"/>
  <c r="AR1352" i="6"/>
  <c r="AR1351" i="6"/>
  <c r="AR1353" i="6"/>
  <c r="AR1354" i="6"/>
  <c r="AR1355" i="6"/>
  <c r="AR1350" i="6"/>
  <c r="AN1333" i="6"/>
  <c r="B1338" i="6" s="1"/>
  <c r="AH1333" i="6"/>
  <c r="AQ1333" i="6" s="1"/>
  <c r="B1339" i="6" s="1"/>
  <c r="BF1276" i="6"/>
  <c r="BQ1277" i="6" s="1"/>
  <c r="AY1276" i="6"/>
  <c r="AY1277" i="6"/>
  <c r="AY1278" i="6"/>
  <c r="AY1279" i="6"/>
  <c r="AY1280" i="6"/>
  <c r="AY1281" i="6"/>
  <c r="AY1283" i="6"/>
  <c r="AY1282" i="6"/>
  <c r="AY1284" i="6"/>
  <c r="AY1275" i="6"/>
  <c r="AH1255" i="6"/>
  <c r="AQ1255" i="6" s="1"/>
  <c r="B1261" i="6" s="1"/>
  <c r="AN1255" i="6"/>
  <c r="B1260" i="6" s="1"/>
  <c r="AL1227" i="6"/>
  <c r="AL1226" i="6"/>
  <c r="AN1192" i="6"/>
  <c r="B1215" i="6" s="1"/>
  <c r="AH1194" i="6"/>
  <c r="AK1194" i="6" s="1"/>
  <c r="AH1195" i="6"/>
  <c r="AK1195" i="6" s="1"/>
  <c r="AH1196" i="6"/>
  <c r="AK1196" i="6" s="1"/>
  <c r="AH1197" i="6"/>
  <c r="AK1197" i="6" s="1"/>
  <c r="AH1198" i="6"/>
  <c r="AH1199" i="6"/>
  <c r="AH1193" i="6"/>
  <c r="AH1200" i="6"/>
  <c r="AK1200" i="6" s="1"/>
  <c r="AH1201" i="6"/>
  <c r="AK1201" i="6" s="1"/>
  <c r="AH1202" i="6"/>
  <c r="AK1202" i="6" s="1"/>
  <c r="AH1203" i="6"/>
  <c r="AK1203" i="6" s="1"/>
  <c r="AH1204" i="6"/>
  <c r="AK1204" i="6" s="1"/>
  <c r="AH1205" i="6"/>
  <c r="AK1205" i="6" s="1"/>
  <c r="AH1206" i="6"/>
  <c r="AH1207" i="6"/>
  <c r="AK1192" i="6"/>
  <c r="D1112" i="6"/>
  <c r="D1120" i="6"/>
  <c r="D1128" i="6"/>
  <c r="D1136" i="6"/>
  <c r="D1144" i="6"/>
  <c r="D1132" i="6"/>
  <c r="D1134" i="6"/>
  <c r="D1113" i="6"/>
  <c r="D1121" i="6"/>
  <c r="D1129" i="6"/>
  <c r="D1137" i="6"/>
  <c r="D1145" i="6"/>
  <c r="D1116" i="6"/>
  <c r="D1117" i="6"/>
  <c r="D1141" i="6"/>
  <c r="D1149" i="6"/>
  <c r="D1126" i="6"/>
  <c r="D1150" i="6"/>
  <c r="D1119" i="6"/>
  <c r="D1135" i="6"/>
  <c r="D1143" i="6"/>
  <c r="D1114" i="6"/>
  <c r="D1122" i="6"/>
  <c r="D1130" i="6"/>
  <c r="D1138" i="6"/>
  <c r="D1146" i="6"/>
  <c r="D1124" i="6"/>
  <c r="D1148" i="6"/>
  <c r="D1125" i="6"/>
  <c r="D1133" i="6"/>
  <c r="D1118" i="6"/>
  <c r="D1142" i="6"/>
  <c r="D1127" i="6"/>
  <c r="D1111" i="6"/>
  <c r="D1115" i="6"/>
  <c r="D1123" i="6"/>
  <c r="D1131" i="6"/>
  <c r="D1139" i="6"/>
  <c r="D1147" i="6"/>
  <c r="D1140" i="6"/>
  <c r="B1099" i="6"/>
  <c r="AN1093" i="6"/>
  <c r="AW1093" i="6"/>
  <c r="AY643" i="6"/>
  <c r="AY654" i="6" s="1"/>
  <c r="AH570" i="6"/>
  <c r="AH578" i="6"/>
  <c r="AH586" i="6"/>
  <c r="AH594" i="6"/>
  <c r="D572" i="6"/>
  <c r="AH572" i="6"/>
  <c r="AH580" i="6"/>
  <c r="AH588" i="6"/>
  <c r="AH596" i="6"/>
  <c r="D574" i="6"/>
  <c r="AH592" i="6"/>
  <c r="AH573" i="6"/>
  <c r="AH589" i="6"/>
  <c r="AH597" i="6"/>
  <c r="D575" i="6"/>
  <c r="D569" i="6"/>
  <c r="AH576" i="6"/>
  <c r="AH584" i="6"/>
  <c r="D570" i="6"/>
  <c r="AH574" i="6"/>
  <c r="AH582" i="6"/>
  <c r="AH590" i="6"/>
  <c r="AH598" i="6"/>
  <c r="D576" i="6"/>
  <c r="AH575" i="6"/>
  <c r="AH583" i="6"/>
  <c r="AH591" i="6"/>
  <c r="D577" i="6"/>
  <c r="AH577" i="6"/>
  <c r="AH585" i="6"/>
  <c r="AH593" i="6"/>
  <c r="D571" i="6"/>
  <c r="AH571" i="6"/>
  <c r="AH579" i="6"/>
  <c r="AH587" i="6"/>
  <c r="AH595" i="6"/>
  <c r="D573" i="6"/>
  <c r="D578" i="6"/>
  <c r="D901" i="6"/>
  <c r="D909" i="6"/>
  <c r="D917" i="6"/>
  <c r="D925" i="6"/>
  <c r="D933" i="6"/>
  <c r="D841" i="6"/>
  <c r="D789" i="6"/>
  <c r="D797" i="6"/>
  <c r="D805" i="6"/>
  <c r="D813" i="6"/>
  <c r="D821" i="6"/>
  <c r="D784" i="6"/>
  <c r="D718" i="6"/>
  <c r="D726" i="6"/>
  <c r="D734" i="6"/>
  <c r="D742" i="6"/>
  <c r="D750" i="6"/>
  <c r="D758" i="6"/>
  <c r="D848" i="6"/>
  <c r="D717" i="6"/>
  <c r="D902" i="6"/>
  <c r="D910" i="6"/>
  <c r="D918" i="6"/>
  <c r="D926" i="6"/>
  <c r="D934" i="6"/>
  <c r="D842" i="6"/>
  <c r="D790" i="6"/>
  <c r="D798" i="6"/>
  <c r="D806" i="6"/>
  <c r="D814" i="6"/>
  <c r="D822" i="6"/>
  <c r="D719" i="6"/>
  <c r="D727" i="6"/>
  <c r="D735" i="6"/>
  <c r="D743" i="6"/>
  <c r="D751" i="6"/>
  <c r="D759" i="6"/>
  <c r="D924" i="6"/>
  <c r="D820" i="6"/>
  <c r="D725" i="6"/>
  <c r="D895" i="6"/>
  <c r="D903" i="6"/>
  <c r="D911" i="6"/>
  <c r="D919" i="6"/>
  <c r="D927" i="6"/>
  <c r="D935" i="6"/>
  <c r="D843" i="6"/>
  <c r="D791" i="6"/>
  <c r="D799" i="6"/>
  <c r="D807" i="6"/>
  <c r="D815" i="6"/>
  <c r="D823" i="6"/>
  <c r="D720" i="6"/>
  <c r="D728" i="6"/>
  <c r="D736" i="6"/>
  <c r="D744" i="6"/>
  <c r="D752" i="6"/>
  <c r="D715" i="6"/>
  <c r="D840" i="6"/>
  <c r="D788" i="6"/>
  <c r="D804" i="6"/>
  <c r="D749" i="6"/>
  <c r="D896" i="6"/>
  <c r="D904" i="6"/>
  <c r="D912" i="6"/>
  <c r="D920" i="6"/>
  <c r="D928" i="6"/>
  <c r="D936" i="6"/>
  <c r="D844" i="6"/>
  <c r="D839" i="6"/>
  <c r="D792" i="6"/>
  <c r="D800" i="6"/>
  <c r="D808" i="6"/>
  <c r="D816" i="6"/>
  <c r="D824" i="6"/>
  <c r="D721" i="6"/>
  <c r="D729" i="6"/>
  <c r="D737" i="6"/>
  <c r="D745" i="6"/>
  <c r="D753" i="6"/>
  <c r="D932" i="6"/>
  <c r="D757" i="6"/>
  <c r="D897" i="6"/>
  <c r="D905" i="6"/>
  <c r="D913" i="6"/>
  <c r="D921" i="6"/>
  <c r="D929" i="6"/>
  <c r="D937" i="6"/>
  <c r="D845" i="6"/>
  <c r="D785" i="6"/>
  <c r="D793" i="6"/>
  <c r="D801" i="6"/>
  <c r="D809" i="6"/>
  <c r="D817" i="6"/>
  <c r="D825" i="6"/>
  <c r="D722" i="6"/>
  <c r="D730" i="6"/>
  <c r="D738" i="6"/>
  <c r="D746" i="6"/>
  <c r="D754" i="6"/>
  <c r="D916" i="6"/>
  <c r="D898" i="6"/>
  <c r="D906" i="6"/>
  <c r="D914" i="6"/>
  <c r="D922" i="6"/>
  <c r="D930" i="6"/>
  <c r="D938" i="6"/>
  <c r="D846" i="6"/>
  <c r="D786" i="6"/>
  <c r="D794" i="6"/>
  <c r="D802" i="6"/>
  <c r="D810" i="6"/>
  <c r="D818" i="6"/>
  <c r="D826" i="6"/>
  <c r="D723" i="6"/>
  <c r="D731" i="6"/>
  <c r="D739" i="6"/>
  <c r="D747" i="6"/>
  <c r="D755" i="6"/>
  <c r="D908" i="6"/>
  <c r="D828" i="6"/>
  <c r="D733" i="6"/>
  <c r="D899" i="6"/>
  <c r="D907" i="6"/>
  <c r="D915" i="6"/>
  <c r="D923" i="6"/>
  <c r="D931" i="6"/>
  <c r="D894" i="6"/>
  <c r="D847" i="6"/>
  <c r="D787" i="6"/>
  <c r="D795" i="6"/>
  <c r="D803" i="6"/>
  <c r="D811" i="6"/>
  <c r="D819" i="6"/>
  <c r="D827" i="6"/>
  <c r="D716" i="6"/>
  <c r="D724" i="6"/>
  <c r="D732" i="6"/>
  <c r="D740" i="6"/>
  <c r="D748" i="6"/>
  <c r="D756" i="6"/>
  <c r="D900" i="6"/>
  <c r="D796" i="6"/>
  <c r="D812" i="6"/>
  <c r="D741" i="6"/>
  <c r="BE1048" i="6"/>
  <c r="BB1048" i="6"/>
  <c r="B1057" i="6" s="1"/>
  <c r="BE1049" i="6"/>
  <c r="BE1050" i="6"/>
  <c r="BE1051" i="6"/>
  <c r="BE1052" i="6"/>
  <c r="AQ1024" i="6"/>
  <c r="B1037" i="6" s="1"/>
  <c r="AK1025" i="6"/>
  <c r="AN1025" i="6" s="1"/>
  <c r="AK1027" i="6"/>
  <c r="AT1027" i="6" s="1"/>
  <c r="AK1026" i="6"/>
  <c r="AT1026" i="6" s="1"/>
  <c r="AK1028" i="6"/>
  <c r="AT1028" i="6" s="1"/>
  <c r="AK1024" i="6"/>
  <c r="AN1024" i="6" s="1"/>
  <c r="AL992" i="6"/>
  <c r="AL993" i="6"/>
  <c r="B701" i="6"/>
  <c r="BB645" i="6"/>
  <c r="BY872" i="8" s="1"/>
  <c r="BE645" i="6"/>
  <c r="BH645" i="6" s="1"/>
  <c r="BE653" i="6"/>
  <c r="BH653" i="6" s="1"/>
  <c r="BE661" i="6"/>
  <c r="BH661" i="6" s="1"/>
  <c r="BE669" i="6"/>
  <c r="BH669" i="6" s="1"/>
  <c r="BE677" i="6"/>
  <c r="BH677" i="6" s="1"/>
  <c r="BE685" i="6"/>
  <c r="BH685" i="6" s="1"/>
  <c r="BB649" i="6"/>
  <c r="BY876" i="8" s="1"/>
  <c r="BB657" i="6"/>
  <c r="BY884" i="8" s="1"/>
  <c r="BB665" i="6"/>
  <c r="BY892" i="8" s="1"/>
  <c r="BB673" i="6"/>
  <c r="BY900" i="8" s="1"/>
  <c r="BB681" i="6"/>
  <c r="BY908" i="8" s="1"/>
  <c r="BB689" i="6"/>
  <c r="BY916" i="8" s="1"/>
  <c r="BE684" i="6"/>
  <c r="BH684" i="6" s="1"/>
  <c r="BE646" i="6"/>
  <c r="BH646" i="6" s="1"/>
  <c r="BE654" i="6"/>
  <c r="BH654" i="6" s="1"/>
  <c r="BE662" i="6"/>
  <c r="BH662" i="6" s="1"/>
  <c r="BE670" i="6"/>
  <c r="BH670" i="6" s="1"/>
  <c r="BE678" i="6"/>
  <c r="BH678" i="6" s="1"/>
  <c r="BE686" i="6"/>
  <c r="BH686" i="6" s="1"/>
  <c r="BB650" i="6"/>
  <c r="BY877" i="8" s="1"/>
  <c r="BB658" i="6"/>
  <c r="BY885" i="8" s="1"/>
  <c r="BB666" i="6"/>
  <c r="BY893" i="8" s="1"/>
  <c r="BB674" i="6"/>
  <c r="BY901" i="8" s="1"/>
  <c r="BB682" i="6"/>
  <c r="BY909" i="8" s="1"/>
  <c r="BB656" i="6"/>
  <c r="BY883" i="8" s="1"/>
  <c r="BE647" i="6"/>
  <c r="BH647" i="6" s="1"/>
  <c r="BE655" i="6"/>
  <c r="BH655" i="6" s="1"/>
  <c r="BE663" i="6"/>
  <c r="BH663" i="6" s="1"/>
  <c r="BE671" i="6"/>
  <c r="BH671" i="6" s="1"/>
  <c r="BE679" i="6"/>
  <c r="BH679" i="6" s="1"/>
  <c r="BE687" i="6"/>
  <c r="BH687" i="6" s="1"/>
  <c r="BB651" i="6"/>
  <c r="BY878" i="8" s="1"/>
  <c r="BB659" i="6"/>
  <c r="BY886" i="8" s="1"/>
  <c r="BB667" i="6"/>
  <c r="BY894" i="8" s="1"/>
  <c r="BB675" i="6"/>
  <c r="BY902" i="8" s="1"/>
  <c r="BB683" i="6"/>
  <c r="BY910" i="8" s="1"/>
  <c r="BE668" i="6"/>
  <c r="BH668" i="6" s="1"/>
  <c r="BE648" i="6"/>
  <c r="BH648" i="6" s="1"/>
  <c r="BE656" i="6"/>
  <c r="BH656" i="6" s="1"/>
  <c r="BE664" i="6"/>
  <c r="BH664" i="6" s="1"/>
  <c r="BE672" i="6"/>
  <c r="BH672" i="6" s="1"/>
  <c r="BE680" i="6"/>
  <c r="BH680" i="6" s="1"/>
  <c r="BE688" i="6"/>
  <c r="BH688" i="6" s="1"/>
  <c r="BB652" i="6"/>
  <c r="BY879" i="8" s="1"/>
  <c r="BB660" i="6"/>
  <c r="BY887" i="8" s="1"/>
  <c r="BB668" i="6"/>
  <c r="BY895" i="8" s="1"/>
  <c r="BB676" i="6"/>
  <c r="BY903" i="8" s="1"/>
  <c r="BB684" i="6"/>
  <c r="BY911" i="8" s="1"/>
  <c r="BE676" i="6"/>
  <c r="BH676" i="6" s="1"/>
  <c r="BB672" i="6"/>
  <c r="BY899" i="8" s="1"/>
  <c r="BE649" i="6"/>
  <c r="BH649" i="6" s="1"/>
  <c r="BE657" i="6"/>
  <c r="BH657" i="6" s="1"/>
  <c r="BE665" i="6"/>
  <c r="BE673" i="6"/>
  <c r="BH673" i="6" s="1"/>
  <c r="BE681" i="6"/>
  <c r="BH681" i="6" s="1"/>
  <c r="BE689" i="6"/>
  <c r="BH689" i="6" s="1"/>
  <c r="BB653" i="6"/>
  <c r="BY880" i="8" s="1"/>
  <c r="BB661" i="6"/>
  <c r="BY888" i="8" s="1"/>
  <c r="BB669" i="6"/>
  <c r="BY896" i="8" s="1"/>
  <c r="BB677" i="6"/>
  <c r="BY904" i="8" s="1"/>
  <c r="BB685" i="6"/>
  <c r="BY912" i="8" s="1"/>
  <c r="BB648" i="6"/>
  <c r="BE650" i="6"/>
  <c r="BH650" i="6" s="1"/>
  <c r="BE658" i="6"/>
  <c r="BH658" i="6" s="1"/>
  <c r="BE666" i="6"/>
  <c r="CB893" i="8" s="1"/>
  <c r="BE674" i="6"/>
  <c r="BH674" i="6" s="1"/>
  <c r="BE682" i="6"/>
  <c r="BH682" i="6" s="1"/>
  <c r="BB646" i="6"/>
  <c r="BY873" i="8" s="1"/>
  <c r="BB654" i="6"/>
  <c r="BY881" i="8" s="1"/>
  <c r="BB662" i="6"/>
  <c r="BY889" i="8" s="1"/>
  <c r="BB670" i="6"/>
  <c r="BY897" i="8" s="1"/>
  <c r="BB678" i="6"/>
  <c r="BY905" i="8" s="1"/>
  <c r="BB686" i="6"/>
  <c r="BY913" i="8" s="1"/>
  <c r="BE660" i="6"/>
  <c r="BH660" i="6" s="1"/>
  <c r="BE651" i="6"/>
  <c r="BH651" i="6" s="1"/>
  <c r="BE659" i="6"/>
  <c r="BH659" i="6" s="1"/>
  <c r="BE667" i="6"/>
  <c r="BH667" i="6" s="1"/>
  <c r="BE675" i="6"/>
  <c r="BH675" i="6" s="1"/>
  <c r="BE683" i="6"/>
  <c r="BH683" i="6" s="1"/>
  <c r="BB647" i="6"/>
  <c r="BY874" i="8" s="1"/>
  <c r="BB655" i="6"/>
  <c r="BY882" i="8" s="1"/>
  <c r="BB663" i="6"/>
  <c r="BY890" i="8" s="1"/>
  <c r="BB671" i="6"/>
  <c r="BB679" i="6"/>
  <c r="BY906" i="8" s="1"/>
  <c r="BB687" i="6"/>
  <c r="BY914" i="8" s="1"/>
  <c r="BB664" i="6"/>
  <c r="BY891" i="8" s="1"/>
  <c r="BB680" i="6"/>
  <c r="BY907" i="8" s="1"/>
  <c r="BB688" i="6"/>
  <c r="BY915" i="8" s="1"/>
  <c r="AH524" i="6"/>
  <c r="AH525" i="6"/>
  <c r="AH533" i="6"/>
  <c r="AH541" i="6"/>
  <c r="D519" i="6"/>
  <c r="D455" i="6"/>
  <c r="AH456" i="6"/>
  <c r="AH464" i="6"/>
  <c r="AH472" i="6"/>
  <c r="AH480" i="6"/>
  <c r="AH517" i="6"/>
  <c r="AH526" i="6"/>
  <c r="AH534" i="6"/>
  <c r="AH542" i="6"/>
  <c r="D520" i="6"/>
  <c r="D456" i="6"/>
  <c r="AH457" i="6"/>
  <c r="AH465" i="6"/>
  <c r="AH473" i="6"/>
  <c r="AH451" i="6"/>
  <c r="AH518" i="6"/>
  <c r="AH527" i="6"/>
  <c r="AH535" i="6"/>
  <c r="AH543" i="6"/>
  <c r="D521" i="6"/>
  <c r="D457" i="6"/>
  <c r="D451" i="6"/>
  <c r="AH458" i="6"/>
  <c r="AH466" i="6"/>
  <c r="AH474" i="6"/>
  <c r="AH519" i="6"/>
  <c r="AH528" i="6"/>
  <c r="AH536" i="6"/>
  <c r="AH544" i="6"/>
  <c r="D522" i="6"/>
  <c r="D516" i="6"/>
  <c r="D458" i="6"/>
  <c r="AH459" i="6"/>
  <c r="AH467" i="6"/>
  <c r="AH475" i="6"/>
  <c r="AH520" i="6"/>
  <c r="AH529" i="6"/>
  <c r="AH537" i="6"/>
  <c r="AH545" i="6"/>
  <c r="D523" i="6"/>
  <c r="AH521" i="6"/>
  <c r="AH540" i="6"/>
  <c r="D459" i="6"/>
  <c r="AH455" i="6"/>
  <c r="AH471" i="6"/>
  <c r="AH522" i="6"/>
  <c r="AH516" i="6"/>
  <c r="D460" i="6"/>
  <c r="AH460" i="6"/>
  <c r="AH476" i="6"/>
  <c r="AH523" i="6"/>
  <c r="D517" i="6"/>
  <c r="AH461" i="6"/>
  <c r="AH477" i="6"/>
  <c r="AH530" i="6"/>
  <c r="D518" i="6"/>
  <c r="AH462" i="6"/>
  <c r="AH478" i="6"/>
  <c r="AH531" i="6"/>
  <c r="D524" i="6"/>
  <c r="AH463" i="6"/>
  <c r="AH479" i="6"/>
  <c r="AH532" i="6"/>
  <c r="D525" i="6"/>
  <c r="AH452" i="6"/>
  <c r="AH468" i="6"/>
  <c r="AH538" i="6"/>
  <c r="D453" i="6"/>
  <c r="AH453" i="6"/>
  <c r="AH469" i="6"/>
  <c r="AH539" i="6"/>
  <c r="D454" i="6"/>
  <c r="AH454" i="6"/>
  <c r="AH470" i="6"/>
  <c r="D138" i="6"/>
  <c r="B439" i="6"/>
  <c r="D265" i="6"/>
  <c r="BH22" i="26"/>
  <c r="AW66" i="6"/>
  <c r="AW74" i="6"/>
  <c r="AW82" i="6"/>
  <c r="AW90" i="6"/>
  <c r="AW98" i="6"/>
  <c r="AN60" i="6"/>
  <c r="AN63" i="6"/>
  <c r="AN71" i="6"/>
  <c r="AN83" i="6"/>
  <c r="AN87" i="6"/>
  <c r="AW67" i="6"/>
  <c r="AW75" i="6"/>
  <c r="AW83" i="6"/>
  <c r="AW91" i="6"/>
  <c r="AW99" i="6"/>
  <c r="AN61" i="6"/>
  <c r="AN65" i="6"/>
  <c r="AN69" i="6"/>
  <c r="AN73" i="6"/>
  <c r="AN77" i="6"/>
  <c r="AN81" i="6"/>
  <c r="AN85" i="6"/>
  <c r="AN89" i="6"/>
  <c r="AN97" i="6"/>
  <c r="AN91" i="6"/>
  <c r="AW68" i="6"/>
  <c r="AW76" i="6"/>
  <c r="AW84" i="6"/>
  <c r="AW92" i="6"/>
  <c r="AN75" i="6"/>
  <c r="AN95" i="6"/>
  <c r="AW61" i="6"/>
  <c r="AW69" i="6"/>
  <c r="AW77" i="6"/>
  <c r="AW85" i="6"/>
  <c r="AW93" i="6"/>
  <c r="AN62" i="6"/>
  <c r="AN66" i="6"/>
  <c r="AN70" i="6"/>
  <c r="AN74" i="6"/>
  <c r="AN78" i="6"/>
  <c r="AN82" i="6"/>
  <c r="AN86" i="6"/>
  <c r="AN90" i="6"/>
  <c r="AN94" i="6"/>
  <c r="AN98" i="6"/>
  <c r="AN67" i="6"/>
  <c r="AN79" i="6"/>
  <c r="AN99" i="6"/>
  <c r="AW62" i="6"/>
  <c r="AW70" i="6"/>
  <c r="AW78" i="6"/>
  <c r="AW86" i="6"/>
  <c r="AW94" i="6"/>
  <c r="AW63" i="6"/>
  <c r="AW71" i="6"/>
  <c r="AW79" i="6"/>
  <c r="AW87" i="6"/>
  <c r="AW95" i="6"/>
  <c r="AW64" i="6"/>
  <c r="AW72" i="6"/>
  <c r="AW80" i="6"/>
  <c r="AW88" i="6"/>
  <c r="AW96" i="6"/>
  <c r="AW65" i="6"/>
  <c r="AW73" i="6"/>
  <c r="AW81" i="6"/>
  <c r="AW89" i="6"/>
  <c r="AW97" i="6"/>
  <c r="AW60" i="6"/>
  <c r="AN64" i="6"/>
  <c r="AN68" i="6"/>
  <c r="AN72" i="6"/>
  <c r="AN76" i="6"/>
  <c r="AN80" i="6"/>
  <c r="AN84" i="6"/>
  <c r="AN88" i="6"/>
  <c r="AN92" i="6"/>
  <c r="AN96" i="6"/>
  <c r="D261" i="6"/>
  <c r="D236" i="6"/>
  <c r="D226" i="6"/>
  <c r="D225" i="6"/>
  <c r="D262" i="6"/>
  <c r="D212" i="6"/>
  <c r="D211" i="6"/>
  <c r="D201" i="6"/>
  <c r="D200" i="6"/>
  <c r="D287" i="6"/>
  <c r="D286" i="6"/>
  <c r="D276" i="6"/>
  <c r="D272" i="6"/>
  <c r="D235" i="6"/>
  <c r="D224" i="6"/>
  <c r="D210" i="6"/>
  <c r="D296" i="6"/>
  <c r="D285" i="6"/>
  <c r="D271" i="6"/>
  <c r="D260" i="6"/>
  <c r="D234" i="6"/>
  <c r="D220" i="6"/>
  <c r="D209" i="6"/>
  <c r="D295" i="6"/>
  <c r="D284" i="6"/>
  <c r="D270" i="6"/>
  <c r="D233" i="6"/>
  <c r="D219" i="6"/>
  <c r="D208" i="6"/>
  <c r="D294" i="6"/>
  <c r="D280" i="6"/>
  <c r="D269" i="6"/>
  <c r="D232" i="6"/>
  <c r="D218" i="6"/>
  <c r="D204" i="6"/>
  <c r="D293" i="6"/>
  <c r="D279" i="6"/>
  <c r="D268" i="6"/>
  <c r="D228" i="6"/>
  <c r="D217" i="6"/>
  <c r="D203" i="6"/>
  <c r="D292" i="6"/>
  <c r="D278" i="6"/>
  <c r="D264" i="6"/>
  <c r="D227" i="6"/>
  <c r="D216" i="6"/>
  <c r="D202" i="6"/>
  <c r="D288" i="6"/>
  <c r="D277" i="6"/>
  <c r="D263" i="6"/>
  <c r="D231" i="6"/>
  <c r="D215" i="6"/>
  <c r="D199" i="6"/>
  <c r="D283" i="6"/>
  <c r="D267" i="6"/>
  <c r="D198" i="6"/>
  <c r="D230" i="6"/>
  <c r="D222" i="6"/>
  <c r="D214" i="6"/>
  <c r="D206" i="6"/>
  <c r="D258" i="6"/>
  <c r="D290" i="6"/>
  <c r="D282" i="6"/>
  <c r="D274" i="6"/>
  <c r="D266" i="6"/>
  <c r="D223" i="6"/>
  <c r="D207" i="6"/>
  <c r="D291" i="6"/>
  <c r="D275" i="6"/>
  <c r="D259" i="6"/>
  <c r="D237" i="6"/>
  <c r="D229" i="6"/>
  <c r="D221" i="6"/>
  <c r="D213" i="6"/>
  <c r="D205" i="6"/>
  <c r="D297" i="6"/>
  <c r="D289" i="6"/>
  <c r="D281" i="6"/>
  <c r="D273" i="6"/>
  <c r="AY646" i="6" l="1"/>
  <c r="CB566" i="8"/>
  <c r="B585" i="8" s="1"/>
  <c r="CF536" i="8"/>
  <c r="CQ537" i="8" s="1"/>
  <c r="CQ538" i="8" s="1"/>
  <c r="B559" i="8"/>
  <c r="CS536" i="8"/>
  <c r="CB417" i="20"/>
  <c r="CB418" i="20"/>
  <c r="CB419" i="20"/>
  <c r="CB420" i="20"/>
  <c r="CB421" i="20"/>
  <c r="CB422" i="20"/>
  <c r="CB423" i="20"/>
  <c r="CB416" i="20"/>
  <c r="CB424" i="20"/>
  <c r="CB425" i="20"/>
  <c r="CB426" i="20"/>
  <c r="CB427" i="20"/>
  <c r="CB428" i="20"/>
  <c r="CB429" i="20"/>
  <c r="CB430" i="20"/>
  <c r="CB431" i="20"/>
  <c r="HG1104" i="8"/>
  <c r="B1122" i="8" s="1"/>
  <c r="FG271" i="8"/>
  <c r="B289" i="8" s="1"/>
  <c r="AY662" i="6"/>
  <c r="AY680" i="6"/>
  <c r="AY675" i="6"/>
  <c r="AY690" i="6"/>
  <c r="AY693" i="6"/>
  <c r="AY692" i="6"/>
  <c r="AY694" i="6"/>
  <c r="AY684" i="6"/>
  <c r="AY691" i="6"/>
  <c r="AY686" i="6"/>
  <c r="AY679" i="6"/>
  <c r="AY688" i="6"/>
  <c r="AY678" i="6"/>
  <c r="AY685" i="6"/>
  <c r="AY689" i="6"/>
  <c r="AY682" i="6"/>
  <c r="AY683" i="6"/>
  <c r="AY676" i="6"/>
  <c r="AY687" i="6"/>
  <c r="AY677" i="6"/>
  <c r="AY681" i="6"/>
  <c r="AH775" i="6"/>
  <c r="AH706" i="6"/>
  <c r="AH509" i="6"/>
  <c r="AH1104" i="6"/>
  <c r="AQ1123" i="6" s="1"/>
  <c r="AH36" i="19"/>
  <c r="BK433" i="6"/>
  <c r="AH562" i="6"/>
  <c r="AH444" i="6"/>
  <c r="AK451" i="6" s="1"/>
  <c r="BY898" i="8"/>
  <c r="AH128" i="6"/>
  <c r="FG352" i="8"/>
  <c r="B379" i="8" s="1"/>
  <c r="AW1094" i="6"/>
  <c r="B1097" i="6" s="1"/>
  <c r="AH1177" i="6"/>
  <c r="AQ1205" i="6"/>
  <c r="AQ1197" i="6"/>
  <c r="AQ1203" i="6"/>
  <c r="AQ1195" i="6"/>
  <c r="AQ1196" i="6"/>
  <c r="AQ1202" i="6"/>
  <c r="AQ1194" i="6"/>
  <c r="AZ82" i="6"/>
  <c r="BB82" i="6" s="1"/>
  <c r="AY645" i="6"/>
  <c r="AY650" i="6"/>
  <c r="AY673" i="6"/>
  <c r="AY648" i="6"/>
  <c r="AY667" i="6"/>
  <c r="AY668" i="6"/>
  <c r="AY659" i="6"/>
  <c r="AY651" i="6"/>
  <c r="AY657" i="6"/>
  <c r="AY663" i="6"/>
  <c r="AY669" i="6"/>
  <c r="AY660" i="6"/>
  <c r="AY649" i="6"/>
  <c r="AY655" i="6"/>
  <c r="AY661" i="6"/>
  <c r="AY674" i="6"/>
  <c r="AY672" i="6"/>
  <c r="AY647" i="6"/>
  <c r="AY671" i="6"/>
  <c r="AY665" i="6"/>
  <c r="AY653" i="6"/>
  <c r="AY666" i="6"/>
  <c r="AY664" i="6"/>
  <c r="AY670" i="6"/>
  <c r="AY652" i="6"/>
  <c r="AY658" i="6"/>
  <c r="AY656" i="6"/>
  <c r="CB873" i="8"/>
  <c r="AH109" i="20"/>
  <c r="AK1193" i="6"/>
  <c r="AQ1193" i="6"/>
  <c r="BH665" i="6"/>
  <c r="CB892" i="8"/>
  <c r="AQ1204" i="6"/>
  <c r="AK1207" i="6"/>
  <c r="AQ1207" i="6"/>
  <c r="AK1206" i="6"/>
  <c r="AQ1206" i="6"/>
  <c r="AK1199" i="6"/>
  <c r="AQ1199" i="6"/>
  <c r="H26" i="27"/>
  <c r="H34" i="27"/>
  <c r="D32" i="27"/>
  <c r="H28" i="27"/>
  <c r="D26" i="27"/>
  <c r="D34" i="27"/>
  <c r="H29" i="27"/>
  <c r="D27" i="27"/>
  <c r="H30" i="27"/>
  <c r="D28" i="27"/>
  <c r="D25" i="27"/>
  <c r="H31" i="27"/>
  <c r="D29" i="27"/>
  <c r="H32" i="27"/>
  <c r="D30" i="27"/>
  <c r="H33" i="27"/>
  <c r="D31" i="27"/>
  <c r="H27" i="27"/>
  <c r="H25" i="27"/>
  <c r="D33" i="27"/>
  <c r="AK1198" i="6"/>
  <c r="AQ1198" i="6"/>
  <c r="BH652" i="6"/>
  <c r="CB879" i="8"/>
  <c r="BY875" i="8"/>
  <c r="CB878" i="8"/>
  <c r="AQ1201" i="6"/>
  <c r="AH1295" i="6"/>
  <c r="AN1312" i="6" s="1"/>
  <c r="CW13" i="23"/>
  <c r="AQ1192" i="6"/>
  <c r="AQ1200" i="6"/>
  <c r="BO394" i="8"/>
  <c r="B402" i="8" s="1"/>
  <c r="CB902" i="8"/>
  <c r="CB883" i="8"/>
  <c r="CB876" i="8"/>
  <c r="CB886" i="8"/>
  <c r="CB911" i="8"/>
  <c r="CB910" i="8"/>
  <c r="CB907" i="8"/>
  <c r="CB905" i="8"/>
  <c r="CB895" i="8"/>
  <c r="CB913" i="8"/>
  <c r="CB897" i="8"/>
  <c r="CB882" i="8"/>
  <c r="CB872" i="8"/>
  <c r="CB906" i="8"/>
  <c r="CB884" i="8"/>
  <c r="CB909" i="8"/>
  <c r="CB890" i="8"/>
  <c r="CB889" i="8"/>
  <c r="CB899" i="8"/>
  <c r="CB891" i="8"/>
  <c r="CB874" i="8"/>
  <c r="CB912" i="8"/>
  <c r="CB877" i="8"/>
  <c r="CB875" i="8"/>
  <c r="CB896" i="8"/>
  <c r="CB888" i="8"/>
  <c r="CB880" i="8"/>
  <c r="CB894" i="8"/>
  <c r="CB904" i="8"/>
  <c r="CB885" i="8"/>
  <c r="CB915" i="8"/>
  <c r="CB916" i="8"/>
  <c r="CB903" i="8"/>
  <c r="CB914" i="8"/>
  <c r="CB881" i="8"/>
  <c r="CB898" i="8"/>
  <c r="CB901" i="8"/>
  <c r="CB887" i="8"/>
  <c r="CB900" i="8"/>
  <c r="CB908" i="8"/>
  <c r="B34" i="21"/>
  <c r="Y67" i="21"/>
  <c r="BZ47" i="21"/>
  <c r="CB45" i="21"/>
  <c r="CB46" i="21"/>
  <c r="AK28" i="21"/>
  <c r="B32" i="21" s="1"/>
  <c r="BR45" i="21"/>
  <c r="B53" i="21" s="1"/>
  <c r="BY1028" i="8"/>
  <c r="BR536" i="8"/>
  <c r="BT536" i="8" s="1"/>
  <c r="BR537" i="8"/>
  <c r="BT537" i="8" s="1"/>
  <c r="BA315" i="8"/>
  <c r="B322" i="8" s="1"/>
  <c r="BR570" i="8"/>
  <c r="BR540" i="8"/>
  <c r="BR541" i="8"/>
  <c r="BR544" i="8"/>
  <c r="BR568" i="8"/>
  <c r="BR566" i="8"/>
  <c r="BT566" i="8" s="1"/>
  <c r="BR573" i="8"/>
  <c r="BT573" i="8" s="1"/>
  <c r="BR567" i="8"/>
  <c r="BR571" i="8"/>
  <c r="BR572" i="8"/>
  <c r="BR569" i="8"/>
  <c r="BR538" i="8"/>
  <c r="BT538" i="8" s="1"/>
  <c r="BR546" i="8"/>
  <c r="BR542" i="8"/>
  <c r="BR543" i="8"/>
  <c r="BR545" i="8"/>
  <c r="BR547" i="8"/>
  <c r="BR539" i="8"/>
  <c r="BA298" i="8"/>
  <c r="B305" i="8" s="1"/>
  <c r="AN298" i="8"/>
  <c r="B303" i="8" s="1"/>
  <c r="AL75" i="8"/>
  <c r="B80" i="8" s="1"/>
  <c r="AP208" i="8"/>
  <c r="AN211" i="8"/>
  <c r="BO48" i="20"/>
  <c r="B97" i="20" s="1"/>
  <c r="B99" i="20"/>
  <c r="BH76" i="20"/>
  <c r="B101" i="20" s="1"/>
  <c r="AR1356" i="6"/>
  <c r="B1363" i="6" s="1"/>
  <c r="AK1333" i="6"/>
  <c r="B1337" i="6" s="1"/>
  <c r="BQ1278" i="6"/>
  <c r="BL1285" i="6"/>
  <c r="B1290" i="6" s="1"/>
  <c r="AK1255" i="6"/>
  <c r="B1259" i="6" s="1"/>
  <c r="AL1228" i="6"/>
  <c r="B1236" i="6" s="1"/>
  <c r="BH666" i="6"/>
  <c r="AT1024" i="6"/>
  <c r="AT1025" i="6"/>
  <c r="BE1053" i="6"/>
  <c r="B1058" i="6" s="1"/>
  <c r="AN1026" i="6"/>
  <c r="AN1027" i="6"/>
  <c r="AN1028" i="6"/>
  <c r="AL994" i="6"/>
  <c r="B1012" i="6" s="1"/>
  <c r="AZ80" i="6"/>
  <c r="BB80" i="6" s="1"/>
  <c r="AZ99" i="6"/>
  <c r="BB99" i="6" s="1"/>
  <c r="AZ94" i="6"/>
  <c r="BB94" i="6" s="1"/>
  <c r="AZ90" i="6"/>
  <c r="BB90" i="6" s="1"/>
  <c r="AZ88" i="6"/>
  <c r="BB88" i="6" s="1"/>
  <c r="AZ62" i="6"/>
  <c r="AZ85" i="6"/>
  <c r="BB85" i="6" s="1"/>
  <c r="AZ76" i="6"/>
  <c r="BB76" i="6" s="1"/>
  <c r="AZ68" i="6"/>
  <c r="BB68" i="6" s="1"/>
  <c r="AZ74" i="6"/>
  <c r="BB74" i="6" s="1"/>
  <c r="AZ84" i="6"/>
  <c r="BB84" i="6" s="1"/>
  <c r="AZ60" i="6"/>
  <c r="AZ79" i="6"/>
  <c r="BB79" i="6" s="1"/>
  <c r="AZ65" i="6"/>
  <c r="AZ83" i="6"/>
  <c r="BB83" i="6" s="1"/>
  <c r="AZ81" i="6"/>
  <c r="BB81" i="6" s="1"/>
  <c r="AZ86" i="6"/>
  <c r="BB86" i="6" s="1"/>
  <c r="AZ77" i="6"/>
  <c r="BB77" i="6" s="1"/>
  <c r="AZ73" i="6"/>
  <c r="BB73" i="6" s="1"/>
  <c r="AZ72" i="6"/>
  <c r="BB72" i="6" s="1"/>
  <c r="AZ78" i="6"/>
  <c r="BB78" i="6" s="1"/>
  <c r="AZ91" i="6"/>
  <c r="BB91" i="6" s="1"/>
  <c r="AZ69" i="6"/>
  <c r="BB69" i="6" s="1"/>
  <c r="AZ87" i="6"/>
  <c r="BB87" i="6" s="1"/>
  <c r="AZ96" i="6"/>
  <c r="BB96" i="6" s="1"/>
  <c r="AZ64" i="6"/>
  <c r="AZ67" i="6"/>
  <c r="BB67" i="6" s="1"/>
  <c r="AZ70" i="6"/>
  <c r="BB70" i="6" s="1"/>
  <c r="AZ95" i="6"/>
  <c r="BB95" i="6" s="1"/>
  <c r="AZ93" i="6"/>
  <c r="BB93" i="6" s="1"/>
  <c r="AZ61" i="6"/>
  <c r="AZ71" i="6"/>
  <c r="BB71" i="6" s="1"/>
  <c r="AZ97" i="6"/>
  <c r="BB97" i="6" s="1"/>
  <c r="AZ92" i="6"/>
  <c r="BB92" i="6" s="1"/>
  <c r="AZ98" i="6"/>
  <c r="BB98" i="6" s="1"/>
  <c r="AZ66" i="6"/>
  <c r="AZ75" i="6"/>
  <c r="BB75" i="6" s="1"/>
  <c r="AZ89" i="6"/>
  <c r="BB89" i="6" s="1"/>
  <c r="AZ63" i="6"/>
  <c r="CS537" i="8" l="1"/>
  <c r="AN715" i="6"/>
  <c r="IN32" i="23"/>
  <c r="IN33" i="23"/>
  <c r="IN34" i="23"/>
  <c r="IN35" i="23"/>
  <c r="IN36" i="23"/>
  <c r="IR36" i="23" s="1"/>
  <c r="IN37" i="23"/>
  <c r="IN38" i="23"/>
  <c r="IN39" i="23"/>
  <c r="IN40" i="23"/>
  <c r="IN41" i="23"/>
  <c r="IN42" i="23"/>
  <c r="IR42" i="23" s="1"/>
  <c r="IN43" i="23"/>
  <c r="IN44" i="23"/>
  <c r="IR44" i="23" s="1"/>
  <c r="IN45" i="23"/>
  <c r="IR45" i="23" s="1"/>
  <c r="IN46" i="23"/>
  <c r="IR46" i="23" s="1"/>
  <c r="IN47" i="23"/>
  <c r="IN48" i="23"/>
  <c r="IR48" i="23" s="1"/>
  <c r="IN49" i="23"/>
  <c r="IN50" i="23"/>
  <c r="IN51" i="23"/>
  <c r="IN52" i="23"/>
  <c r="IN53" i="23"/>
  <c r="IN54" i="23"/>
  <c r="IN55" i="23"/>
  <c r="IN56" i="23"/>
  <c r="IN57" i="23"/>
  <c r="IN58" i="23"/>
  <c r="IN59" i="23"/>
  <c r="IN60" i="23"/>
  <c r="IR60" i="23" s="1"/>
  <c r="IN61" i="23"/>
  <c r="IR61" i="23" s="1"/>
  <c r="IN62" i="23"/>
  <c r="IR62" i="23" s="1"/>
  <c r="IN63" i="23"/>
  <c r="IN64" i="23"/>
  <c r="IN65" i="23"/>
  <c r="IN66" i="23"/>
  <c r="IR66" i="23" s="1"/>
  <c r="IN67" i="23"/>
  <c r="IN68" i="23"/>
  <c r="IN69" i="23"/>
  <c r="IN70" i="23"/>
  <c r="IN71" i="23"/>
  <c r="IN72" i="23"/>
  <c r="IN73" i="23"/>
  <c r="IN74" i="23"/>
  <c r="IN75" i="23"/>
  <c r="IR75" i="23" s="1"/>
  <c r="IN76" i="23"/>
  <c r="IR76" i="23" s="1"/>
  <c r="IN77" i="23"/>
  <c r="IR77" i="23" s="1"/>
  <c r="IN78" i="23"/>
  <c r="IR78" i="23" s="1"/>
  <c r="IN29" i="23"/>
  <c r="IN30" i="23"/>
  <c r="IN31" i="23"/>
  <c r="BB114" i="6"/>
  <c r="BB113" i="6"/>
  <c r="D647" i="8"/>
  <c r="D779" i="8"/>
  <c r="D1059" i="8"/>
  <c r="D1039" i="8"/>
  <c r="D982" i="8"/>
  <c r="D462" i="8"/>
  <c r="D507" i="8"/>
  <c r="D922" i="8"/>
  <c r="D824" i="8"/>
  <c r="D692" i="8"/>
  <c r="D164" i="8"/>
  <c r="AK432" i="20"/>
  <c r="B458" i="20" s="1"/>
  <c r="DX171" i="7"/>
  <c r="FH171" i="7"/>
  <c r="EK171" i="7"/>
  <c r="FU171" i="7"/>
  <c r="EX171" i="7"/>
  <c r="EA171" i="7"/>
  <c r="FK171" i="7"/>
  <c r="EN171" i="7"/>
  <c r="FX171" i="7"/>
  <c r="FA171" i="7"/>
  <c r="EC163" i="7"/>
  <c r="FM163" i="7"/>
  <c r="EJ163" i="7"/>
  <c r="EE163" i="7"/>
  <c r="FO163" i="7"/>
  <c r="ER163" i="7"/>
  <c r="GB163" i="7"/>
  <c r="FF163" i="7"/>
  <c r="FN163" i="7"/>
  <c r="FW163" i="7"/>
  <c r="DZ155" i="7"/>
  <c r="FJ155" i="7"/>
  <c r="EM155" i="7"/>
  <c r="FW155" i="7"/>
  <c r="FF155" i="7"/>
  <c r="EI155" i="7"/>
  <c r="FS155" i="7"/>
  <c r="EQ155" i="7"/>
  <c r="GA155" i="7"/>
  <c r="EJ155" i="7"/>
  <c r="DZ146" i="7"/>
  <c r="FJ146" i="7"/>
  <c r="EM146" i="7"/>
  <c r="FW146" i="7"/>
  <c r="EZ146" i="7"/>
  <c r="EC146" i="7"/>
  <c r="FM146" i="7"/>
  <c r="EJ146" i="7"/>
  <c r="FT146" i="7"/>
  <c r="EW146" i="7"/>
  <c r="DX144" i="7"/>
  <c r="FH144" i="7"/>
  <c r="EK144" i="7"/>
  <c r="FU144" i="7"/>
  <c r="EX144" i="7"/>
  <c r="EA144" i="7"/>
  <c r="FK144" i="7"/>
  <c r="EN144" i="7"/>
  <c r="FX144" i="7"/>
  <c r="FA144" i="7"/>
  <c r="EC138" i="7"/>
  <c r="FM138" i="7"/>
  <c r="EJ138" i="7"/>
  <c r="FT138" i="7"/>
  <c r="EW138" i="7"/>
  <c r="DZ138" i="7"/>
  <c r="FJ138" i="7"/>
  <c r="EM138" i="7"/>
  <c r="FW138" i="7"/>
  <c r="EZ138" i="7"/>
  <c r="DY131" i="7"/>
  <c r="FI131" i="7"/>
  <c r="EL131" i="7"/>
  <c r="FV131" i="7"/>
  <c r="EY131" i="7"/>
  <c r="EB131" i="7"/>
  <c r="FL131" i="7"/>
  <c r="EO131" i="7"/>
  <c r="FY131" i="7"/>
  <c r="EV131" i="7"/>
  <c r="EB127" i="7"/>
  <c r="FL127" i="7"/>
  <c r="EO127" i="7"/>
  <c r="FY127" i="7"/>
  <c r="EV127" i="7"/>
  <c r="DY127" i="7"/>
  <c r="FI127" i="7"/>
  <c r="EL127" i="7"/>
  <c r="FV127" i="7"/>
  <c r="EY127" i="7"/>
  <c r="DY118" i="7"/>
  <c r="FI118" i="7"/>
  <c r="EL118" i="7"/>
  <c r="FV118" i="7"/>
  <c r="EY118" i="7"/>
  <c r="ED171" i="7"/>
  <c r="FN171" i="7"/>
  <c r="EQ171" i="7"/>
  <c r="GA171" i="7"/>
  <c r="FD171" i="7"/>
  <c r="EG171" i="7"/>
  <c r="FQ171" i="7"/>
  <c r="ET171" i="7"/>
  <c r="GD171" i="7"/>
  <c r="FG171" i="7"/>
  <c r="EI163" i="7"/>
  <c r="FS163" i="7"/>
  <c r="EP163" i="7"/>
  <c r="EK163" i="7"/>
  <c r="FU163" i="7"/>
  <c r="EX163" i="7"/>
  <c r="EB163" i="7"/>
  <c r="FL163" i="7"/>
  <c r="EM163" i="7"/>
  <c r="FE163" i="7"/>
  <c r="EF155" i="7"/>
  <c r="FP155" i="7"/>
  <c r="ES155" i="7"/>
  <c r="EB155" i="7"/>
  <c r="FL155" i="7"/>
  <c r="EO155" i="7"/>
  <c r="FY155" i="7"/>
  <c r="EW155" i="7"/>
  <c r="FB155" i="7"/>
  <c r="FT155" i="7"/>
  <c r="EF146" i="7"/>
  <c r="FP146" i="7"/>
  <c r="ES146" i="7"/>
  <c r="GC146" i="7"/>
  <c r="FF146" i="7"/>
  <c r="EI146" i="7"/>
  <c r="FS146" i="7"/>
  <c r="EP146" i="7"/>
  <c r="FZ146" i="7"/>
  <c r="FC146" i="7"/>
  <c r="ED144" i="7"/>
  <c r="FN144" i="7"/>
  <c r="EQ144" i="7"/>
  <c r="GA144" i="7"/>
  <c r="FD144" i="7"/>
  <c r="EG144" i="7"/>
  <c r="FQ144" i="7"/>
  <c r="ET144" i="7"/>
  <c r="GD144" i="7"/>
  <c r="FG144" i="7"/>
  <c r="EI138" i="7"/>
  <c r="FS138" i="7"/>
  <c r="EP138" i="7"/>
  <c r="FZ138" i="7"/>
  <c r="FC138" i="7"/>
  <c r="EF138" i="7"/>
  <c r="FP138" i="7"/>
  <c r="ES138" i="7"/>
  <c r="GC138" i="7"/>
  <c r="FF138" i="7"/>
  <c r="EE131" i="7"/>
  <c r="FO131" i="7"/>
  <c r="ER131" i="7"/>
  <c r="GB131" i="7"/>
  <c r="FE131" i="7"/>
  <c r="EH131" i="7"/>
  <c r="FR131" i="7"/>
  <c r="EU131" i="7"/>
  <c r="GE131" i="7"/>
  <c r="FB131" i="7"/>
  <c r="EH127" i="7"/>
  <c r="FR127" i="7"/>
  <c r="EU127" i="7"/>
  <c r="GE127" i="7"/>
  <c r="FB127" i="7"/>
  <c r="EE127" i="7"/>
  <c r="FO127" i="7"/>
  <c r="ER127" i="7"/>
  <c r="GB127" i="7"/>
  <c r="FE127" i="7"/>
  <c r="EE118" i="7"/>
  <c r="FO118" i="7"/>
  <c r="ER118" i="7"/>
  <c r="GB118" i="7"/>
  <c r="FE118" i="7"/>
  <c r="EJ171" i="7"/>
  <c r="FT171" i="7"/>
  <c r="EW171" i="7"/>
  <c r="DZ171" i="7"/>
  <c r="FJ171" i="7"/>
  <c r="EM171" i="7"/>
  <c r="FW171" i="7"/>
  <c r="EZ171" i="7"/>
  <c r="EC171" i="7"/>
  <c r="FM171" i="7"/>
  <c r="EO163" i="7"/>
  <c r="FY163" i="7"/>
  <c r="EV163" i="7"/>
  <c r="EQ163" i="7"/>
  <c r="GA163" i="7"/>
  <c r="FD163" i="7"/>
  <c r="EH163" i="7"/>
  <c r="FR163" i="7"/>
  <c r="FQ163" i="7"/>
  <c r="FZ163" i="7"/>
  <c r="EL155" i="7"/>
  <c r="FV155" i="7"/>
  <c r="EY155" i="7"/>
  <c r="EH155" i="7"/>
  <c r="FR155" i="7"/>
  <c r="EU155" i="7"/>
  <c r="GE155" i="7"/>
  <c r="FC155" i="7"/>
  <c r="DX155" i="7"/>
  <c r="EP155" i="7"/>
  <c r="EL146" i="7"/>
  <c r="FV146" i="7"/>
  <c r="EY146" i="7"/>
  <c r="EB146" i="7"/>
  <c r="FL146" i="7"/>
  <c r="EO146" i="7"/>
  <c r="FY146" i="7"/>
  <c r="EV146" i="7"/>
  <c r="DY146" i="7"/>
  <c r="FI146" i="7"/>
  <c r="EJ144" i="7"/>
  <c r="FT144" i="7"/>
  <c r="EW144" i="7"/>
  <c r="DZ144" i="7"/>
  <c r="FJ144" i="7"/>
  <c r="EM144" i="7"/>
  <c r="FW144" i="7"/>
  <c r="EZ144" i="7"/>
  <c r="EC144" i="7"/>
  <c r="FM144" i="7"/>
  <c r="EO138" i="7"/>
  <c r="FY138" i="7"/>
  <c r="EV138" i="7"/>
  <c r="DY138" i="7"/>
  <c r="FI138" i="7"/>
  <c r="EL138" i="7"/>
  <c r="FV138" i="7"/>
  <c r="EY138" i="7"/>
  <c r="EB138" i="7"/>
  <c r="FL138" i="7"/>
  <c r="EK131" i="7"/>
  <c r="FU131" i="7"/>
  <c r="EX131" i="7"/>
  <c r="EA131" i="7"/>
  <c r="FK131" i="7"/>
  <c r="EN131" i="7"/>
  <c r="FX131" i="7"/>
  <c r="FA131" i="7"/>
  <c r="DX131" i="7"/>
  <c r="FH131" i="7"/>
  <c r="EN127" i="7"/>
  <c r="FX127" i="7"/>
  <c r="FA127" i="7"/>
  <c r="DX127" i="7"/>
  <c r="FH127" i="7"/>
  <c r="EK127" i="7"/>
  <c r="FU127" i="7"/>
  <c r="EX127" i="7"/>
  <c r="EA127" i="7"/>
  <c r="FK127" i="7"/>
  <c r="EK118" i="7"/>
  <c r="FU118" i="7"/>
  <c r="EX118" i="7"/>
  <c r="EA118" i="7"/>
  <c r="FK118" i="7"/>
  <c r="EP171" i="7"/>
  <c r="FZ171" i="7"/>
  <c r="FC171" i="7"/>
  <c r="EF171" i="7"/>
  <c r="FP171" i="7"/>
  <c r="ES171" i="7"/>
  <c r="GC171" i="7"/>
  <c r="FF171" i="7"/>
  <c r="EI171" i="7"/>
  <c r="FS171" i="7"/>
  <c r="EU163" i="7"/>
  <c r="GE163" i="7"/>
  <c r="FB163" i="7"/>
  <c r="EW163" i="7"/>
  <c r="DZ163" i="7"/>
  <c r="FJ163" i="7"/>
  <c r="EN163" i="7"/>
  <c r="FX163" i="7"/>
  <c r="ES163" i="7"/>
  <c r="EA163" i="7"/>
  <c r="ER155" i="7"/>
  <c r="GB155" i="7"/>
  <c r="FE155" i="7"/>
  <c r="EN155" i="7"/>
  <c r="FX155" i="7"/>
  <c r="FA155" i="7"/>
  <c r="DY155" i="7"/>
  <c r="FI155" i="7"/>
  <c r="FH155" i="7"/>
  <c r="FZ155" i="7"/>
  <c r="ER146" i="7"/>
  <c r="GB146" i="7"/>
  <c r="FE146" i="7"/>
  <c r="EH146" i="7"/>
  <c r="FR146" i="7"/>
  <c r="EU146" i="7"/>
  <c r="GE146" i="7"/>
  <c r="FB146" i="7"/>
  <c r="EE146" i="7"/>
  <c r="FO146" i="7"/>
  <c r="EP144" i="7"/>
  <c r="FZ144" i="7"/>
  <c r="FC144" i="7"/>
  <c r="EF144" i="7"/>
  <c r="FP144" i="7"/>
  <c r="ES144" i="7"/>
  <c r="GC144" i="7"/>
  <c r="FF144" i="7"/>
  <c r="EI144" i="7"/>
  <c r="FS144" i="7"/>
  <c r="EU138" i="7"/>
  <c r="GE138" i="7"/>
  <c r="FB138" i="7"/>
  <c r="EE138" i="7"/>
  <c r="FO138" i="7"/>
  <c r="ER138" i="7"/>
  <c r="GB138" i="7"/>
  <c r="FE138" i="7"/>
  <c r="EH138" i="7"/>
  <c r="FR138" i="7"/>
  <c r="EQ131" i="7"/>
  <c r="GA131" i="7"/>
  <c r="FD131" i="7"/>
  <c r="EG131" i="7"/>
  <c r="FQ131" i="7"/>
  <c r="ET131" i="7"/>
  <c r="GD131" i="7"/>
  <c r="FG131" i="7"/>
  <c r="ED131" i="7"/>
  <c r="FN131" i="7"/>
  <c r="ET127" i="7"/>
  <c r="GD127" i="7"/>
  <c r="FG127" i="7"/>
  <c r="ED127" i="7"/>
  <c r="FN127" i="7"/>
  <c r="EQ127" i="7"/>
  <c r="GA127" i="7"/>
  <c r="FD127" i="7"/>
  <c r="EG127" i="7"/>
  <c r="FQ127" i="7"/>
  <c r="EQ118" i="7"/>
  <c r="GA118" i="7"/>
  <c r="FD118" i="7"/>
  <c r="EG118" i="7"/>
  <c r="FQ118" i="7"/>
  <c r="EV171" i="7"/>
  <c r="EL171" i="7"/>
  <c r="EB171" i="7"/>
  <c r="FY171" i="7"/>
  <c r="FH163" i="7"/>
  <c r="FP163" i="7"/>
  <c r="FT163" i="7"/>
  <c r="EA155" i="7"/>
  <c r="GD155" i="7"/>
  <c r="FO155" i="7"/>
  <c r="EX146" i="7"/>
  <c r="EN146" i="7"/>
  <c r="DX146" i="7"/>
  <c r="FU146" i="7"/>
  <c r="FI144" i="7"/>
  <c r="EY144" i="7"/>
  <c r="EO144" i="7"/>
  <c r="DX138" i="7"/>
  <c r="FU138" i="7"/>
  <c r="FK138" i="7"/>
  <c r="EW131" i="7"/>
  <c r="EM131" i="7"/>
  <c r="EC131" i="7"/>
  <c r="FT131" i="7"/>
  <c r="FM127" i="7"/>
  <c r="EW127" i="7"/>
  <c r="EM127" i="7"/>
  <c r="DZ118" i="7"/>
  <c r="FW118" i="7"/>
  <c r="EZ118" i="7"/>
  <c r="EC118" i="7"/>
  <c r="FM118" i="7"/>
  <c r="EJ118" i="7"/>
  <c r="FT118" i="7"/>
  <c r="DY166" i="7"/>
  <c r="FI166" i="7"/>
  <c r="EL166" i="7"/>
  <c r="FV166" i="7"/>
  <c r="EY166" i="7"/>
  <c r="EB166" i="7"/>
  <c r="FL166" i="7"/>
  <c r="EO166" i="7"/>
  <c r="FY166" i="7"/>
  <c r="EV166" i="7"/>
  <c r="EC157" i="7"/>
  <c r="FM157" i="7"/>
  <c r="EJ157" i="7"/>
  <c r="FT157" i="7"/>
  <c r="EW157" i="7"/>
  <c r="DZ157" i="7"/>
  <c r="FJ157" i="7"/>
  <c r="EM157" i="7"/>
  <c r="FW157" i="7"/>
  <c r="EZ157" i="7"/>
  <c r="EA150" i="7"/>
  <c r="FK150" i="7"/>
  <c r="EN150" i="7"/>
  <c r="FX150" i="7"/>
  <c r="FA150" i="7"/>
  <c r="DX150" i="7"/>
  <c r="FH150" i="7"/>
  <c r="EK150" i="7"/>
  <c r="FU150" i="7"/>
  <c r="EX150" i="7"/>
  <c r="EB142" i="7"/>
  <c r="FL142" i="7"/>
  <c r="EO142" i="7"/>
  <c r="FY142" i="7"/>
  <c r="EV142" i="7"/>
  <c r="DY142" i="7"/>
  <c r="FI142" i="7"/>
  <c r="EL142" i="7"/>
  <c r="FV142" i="7"/>
  <c r="EY142" i="7"/>
  <c r="DY145" i="7"/>
  <c r="FI145" i="7"/>
  <c r="EL145" i="7"/>
  <c r="FV145" i="7"/>
  <c r="EY145" i="7"/>
  <c r="EB145" i="7"/>
  <c r="FL145" i="7"/>
  <c r="EO145" i="7"/>
  <c r="FY145" i="7"/>
  <c r="EV145" i="7"/>
  <c r="DX139" i="7"/>
  <c r="FH139" i="7"/>
  <c r="FB171" i="7"/>
  <c r="ER171" i="7"/>
  <c r="EH171" i="7"/>
  <c r="GE171" i="7"/>
  <c r="DY163" i="7"/>
  <c r="FV163" i="7"/>
  <c r="EY163" i="7"/>
  <c r="EG155" i="7"/>
  <c r="EC155" i="7"/>
  <c r="FU155" i="7"/>
  <c r="FD146" i="7"/>
  <c r="ET146" i="7"/>
  <c r="ED146" i="7"/>
  <c r="GA146" i="7"/>
  <c r="FO144" i="7"/>
  <c r="FE144" i="7"/>
  <c r="EU144" i="7"/>
  <c r="ED138" i="7"/>
  <c r="GA138" i="7"/>
  <c r="FQ138" i="7"/>
  <c r="FC131" i="7"/>
  <c r="ES131" i="7"/>
  <c r="EI131" i="7"/>
  <c r="FZ131" i="7"/>
  <c r="FS127" i="7"/>
  <c r="FC127" i="7"/>
  <c r="ES127" i="7"/>
  <c r="EF118" i="7"/>
  <c r="GC118" i="7"/>
  <c r="FF118" i="7"/>
  <c r="EI118" i="7"/>
  <c r="FS118" i="7"/>
  <c r="EP118" i="7"/>
  <c r="FZ118" i="7"/>
  <c r="EE166" i="7"/>
  <c r="FO166" i="7"/>
  <c r="ER166" i="7"/>
  <c r="GB166" i="7"/>
  <c r="FE166" i="7"/>
  <c r="EH166" i="7"/>
  <c r="FR166" i="7"/>
  <c r="EU166" i="7"/>
  <c r="GE166" i="7"/>
  <c r="FB166" i="7"/>
  <c r="EI157" i="7"/>
  <c r="FS157" i="7"/>
  <c r="EP157" i="7"/>
  <c r="FZ157" i="7"/>
  <c r="FC157" i="7"/>
  <c r="EF157" i="7"/>
  <c r="FP157" i="7"/>
  <c r="ES157" i="7"/>
  <c r="GC157" i="7"/>
  <c r="FF157" i="7"/>
  <c r="EG150" i="7"/>
  <c r="FQ150" i="7"/>
  <c r="ET150" i="7"/>
  <c r="GD150" i="7"/>
  <c r="FG150" i="7"/>
  <c r="ED150" i="7"/>
  <c r="FN150" i="7"/>
  <c r="EQ150" i="7"/>
  <c r="GA150" i="7"/>
  <c r="FD150" i="7"/>
  <c r="EH142" i="7"/>
  <c r="FR142" i="7"/>
  <c r="EU142" i="7"/>
  <c r="GE142" i="7"/>
  <c r="FB142" i="7"/>
  <c r="EE142" i="7"/>
  <c r="FO142" i="7"/>
  <c r="ER142" i="7"/>
  <c r="GB142" i="7"/>
  <c r="FE142" i="7"/>
  <c r="EE145" i="7"/>
  <c r="FO145" i="7"/>
  <c r="ER145" i="7"/>
  <c r="GB145" i="7"/>
  <c r="FE145" i="7"/>
  <c r="EH145" i="7"/>
  <c r="FR145" i="7"/>
  <c r="EU145" i="7"/>
  <c r="GE145" i="7"/>
  <c r="FB145" i="7"/>
  <c r="ED139" i="7"/>
  <c r="FN139" i="7"/>
  <c r="DY171" i="7"/>
  <c r="FV171" i="7"/>
  <c r="FL171" i="7"/>
  <c r="FA163" i="7"/>
  <c r="FC163" i="7"/>
  <c r="ET163" i="7"/>
  <c r="FK163" i="7"/>
  <c r="FK155" i="7"/>
  <c r="FG155" i="7"/>
  <c r="ED155" i="7"/>
  <c r="EA146" i="7"/>
  <c r="FX146" i="7"/>
  <c r="FH146" i="7"/>
  <c r="EV144" i="7"/>
  <c r="EL144" i="7"/>
  <c r="EB144" i="7"/>
  <c r="FY144" i="7"/>
  <c r="FH138" i="7"/>
  <c r="EX138" i="7"/>
  <c r="EN138" i="7"/>
  <c r="DZ131" i="7"/>
  <c r="FW131" i="7"/>
  <c r="FM131" i="7"/>
  <c r="EZ127" i="7"/>
  <c r="EJ127" i="7"/>
  <c r="DZ127" i="7"/>
  <c r="FW127" i="7"/>
  <c r="FJ118" i="7"/>
  <c r="EB118" i="7"/>
  <c r="FL118" i="7"/>
  <c r="EO118" i="7"/>
  <c r="FY118" i="7"/>
  <c r="EV118" i="7"/>
  <c r="EK166" i="7"/>
  <c r="FU166" i="7"/>
  <c r="EX166" i="7"/>
  <c r="EA166" i="7"/>
  <c r="FK166" i="7"/>
  <c r="EN166" i="7"/>
  <c r="FX166" i="7"/>
  <c r="FA166" i="7"/>
  <c r="DX166" i="7"/>
  <c r="FH166" i="7"/>
  <c r="EO157" i="7"/>
  <c r="FY157" i="7"/>
  <c r="EV157" i="7"/>
  <c r="DY157" i="7"/>
  <c r="FI157" i="7"/>
  <c r="EL157" i="7"/>
  <c r="FV157" i="7"/>
  <c r="EY157" i="7"/>
  <c r="EB157" i="7"/>
  <c r="FL157" i="7"/>
  <c r="EM150" i="7"/>
  <c r="FW150" i="7"/>
  <c r="EZ150" i="7"/>
  <c r="EC150" i="7"/>
  <c r="FM150" i="7"/>
  <c r="EJ150" i="7"/>
  <c r="FT150" i="7"/>
  <c r="EW150" i="7"/>
  <c r="DZ150" i="7"/>
  <c r="FJ150" i="7"/>
  <c r="EN142" i="7"/>
  <c r="FX142" i="7"/>
  <c r="FA142" i="7"/>
  <c r="DX142" i="7"/>
  <c r="FH142" i="7"/>
  <c r="EK142" i="7"/>
  <c r="FU142" i="7"/>
  <c r="EX142" i="7"/>
  <c r="EA142" i="7"/>
  <c r="FK142" i="7"/>
  <c r="EK145" i="7"/>
  <c r="FU145" i="7"/>
  <c r="EX145" i="7"/>
  <c r="EA145" i="7"/>
  <c r="FK145" i="7"/>
  <c r="EN145" i="7"/>
  <c r="FX145" i="7"/>
  <c r="FA145" i="7"/>
  <c r="DX145" i="7"/>
  <c r="FH145" i="7"/>
  <c r="EJ139" i="7"/>
  <c r="FT139" i="7"/>
  <c r="FI171" i="7"/>
  <c r="EY171" i="7"/>
  <c r="EO171" i="7"/>
  <c r="DX163" i="7"/>
  <c r="EF163" i="7"/>
  <c r="GD163" i="7"/>
  <c r="EX155" i="7"/>
  <c r="ET155" i="7"/>
  <c r="EE155" i="7"/>
  <c r="EV155" i="7"/>
  <c r="FK146" i="7"/>
  <c r="FA146" i="7"/>
  <c r="EK146" i="7"/>
  <c r="DY144" i="7"/>
  <c r="FV144" i="7"/>
  <c r="FL144" i="7"/>
  <c r="FA138" i="7"/>
  <c r="EK138" i="7"/>
  <c r="EA138" i="7"/>
  <c r="FX138" i="7"/>
  <c r="FJ131" i="7"/>
  <c r="EZ131" i="7"/>
  <c r="EJ131" i="7"/>
  <c r="EC127" i="7"/>
  <c r="FT127" i="7"/>
  <c r="FJ127" i="7"/>
  <c r="EW118" i="7"/>
  <c r="EM118" i="7"/>
  <c r="EN118" i="7"/>
  <c r="FX118" i="7"/>
  <c r="FA118" i="7"/>
  <c r="DX118" i="7"/>
  <c r="FH118" i="7"/>
  <c r="EW166" i="7"/>
  <c r="DZ166" i="7"/>
  <c r="FJ166" i="7"/>
  <c r="EM166" i="7"/>
  <c r="FW166" i="7"/>
  <c r="EZ166" i="7"/>
  <c r="EC166" i="7"/>
  <c r="FM166" i="7"/>
  <c r="EJ166" i="7"/>
  <c r="FT166" i="7"/>
  <c r="FA157" i="7"/>
  <c r="DX157" i="7"/>
  <c r="FH157" i="7"/>
  <c r="EK157" i="7"/>
  <c r="FU157" i="7"/>
  <c r="EX157" i="7"/>
  <c r="EA157" i="7"/>
  <c r="FK157" i="7"/>
  <c r="EN157" i="7"/>
  <c r="FX157" i="7"/>
  <c r="EY150" i="7"/>
  <c r="EB150" i="7"/>
  <c r="FL150" i="7"/>
  <c r="EO150" i="7"/>
  <c r="FY150" i="7"/>
  <c r="EV150" i="7"/>
  <c r="DY150" i="7"/>
  <c r="FI150" i="7"/>
  <c r="EL150" i="7"/>
  <c r="FV150" i="7"/>
  <c r="EZ142" i="7"/>
  <c r="EC142" i="7"/>
  <c r="FM142" i="7"/>
  <c r="EJ142" i="7"/>
  <c r="FT142" i="7"/>
  <c r="EW142" i="7"/>
  <c r="DZ142" i="7"/>
  <c r="FJ142" i="7"/>
  <c r="EM142" i="7"/>
  <c r="FW142" i="7"/>
  <c r="EW145" i="7"/>
  <c r="DZ145" i="7"/>
  <c r="FJ145" i="7"/>
  <c r="EM145" i="7"/>
  <c r="FW145" i="7"/>
  <c r="EZ145" i="7"/>
  <c r="EC145" i="7"/>
  <c r="FM145" i="7"/>
  <c r="EJ145" i="7"/>
  <c r="FT145" i="7"/>
  <c r="EV139" i="7"/>
  <c r="EE171" i="7"/>
  <c r="FG163" i="7"/>
  <c r="GC163" i="7"/>
  <c r="FN155" i="7"/>
  <c r="FN146" i="7"/>
  <c r="EH144" i="7"/>
  <c r="FD138" i="7"/>
  <c r="GC131" i="7"/>
  <c r="EP127" i="7"/>
  <c r="FP118" i="7"/>
  <c r="EU118" i="7"/>
  <c r="EF166" i="7"/>
  <c r="GC166" i="7"/>
  <c r="FS166" i="7"/>
  <c r="FG157" i="7"/>
  <c r="EQ157" i="7"/>
  <c r="EG157" i="7"/>
  <c r="GD157" i="7"/>
  <c r="FR150" i="7"/>
  <c r="FB150" i="7"/>
  <c r="ER150" i="7"/>
  <c r="EI142" i="7"/>
  <c r="FZ142" i="7"/>
  <c r="FP142" i="7"/>
  <c r="FC145" i="7"/>
  <c r="ES145" i="7"/>
  <c r="EI145" i="7"/>
  <c r="FZ145" i="7"/>
  <c r="EK139" i="7"/>
  <c r="FU139" i="7"/>
  <c r="EX139" i="7"/>
  <c r="EA139" i="7"/>
  <c r="FK139" i="7"/>
  <c r="EN139" i="7"/>
  <c r="FX139" i="7"/>
  <c r="FA139" i="7"/>
  <c r="EC128" i="7"/>
  <c r="FM128" i="7"/>
  <c r="EJ128" i="7"/>
  <c r="FT128" i="7"/>
  <c r="EW128" i="7"/>
  <c r="DZ128" i="7"/>
  <c r="FJ128" i="7"/>
  <c r="EM128" i="7"/>
  <c r="FW128" i="7"/>
  <c r="EZ128" i="7"/>
  <c r="EA121" i="7"/>
  <c r="FK121" i="7"/>
  <c r="EN121" i="7"/>
  <c r="FX121" i="7"/>
  <c r="FA121" i="7"/>
  <c r="DX121" i="7"/>
  <c r="FH121" i="7"/>
  <c r="EK121" i="7"/>
  <c r="FU121" i="7"/>
  <c r="EX121" i="7"/>
  <c r="EA120" i="7"/>
  <c r="DX120" i="7"/>
  <c r="EL120" i="7"/>
  <c r="GB120" i="7"/>
  <c r="FQ120" i="7"/>
  <c r="FF120" i="7"/>
  <c r="EH120" i="7"/>
  <c r="FY120" i="7"/>
  <c r="FH120" i="7"/>
  <c r="ET120" i="7"/>
  <c r="FE161" i="7"/>
  <c r="EH161" i="7"/>
  <c r="FR161" i="7"/>
  <c r="EU161" i="7"/>
  <c r="GE161" i="7"/>
  <c r="FB161" i="7"/>
  <c r="EE161" i="7"/>
  <c r="FO161" i="7"/>
  <c r="ER161" i="7"/>
  <c r="GB161" i="7"/>
  <c r="FB153" i="7"/>
  <c r="EE153" i="7"/>
  <c r="FO153" i="7"/>
  <c r="ER153" i="7"/>
  <c r="GB153" i="7"/>
  <c r="FE153" i="7"/>
  <c r="EH153" i="7"/>
  <c r="FR153" i="7"/>
  <c r="EU153" i="7"/>
  <c r="GE153" i="7"/>
  <c r="FE136" i="7"/>
  <c r="EH136" i="7"/>
  <c r="FR136" i="7"/>
  <c r="EU136" i="7"/>
  <c r="GE136" i="7"/>
  <c r="FB136" i="7"/>
  <c r="EE136" i="7"/>
  <c r="FO136" i="7"/>
  <c r="ER136" i="7"/>
  <c r="GB136" i="7"/>
  <c r="FG125" i="7"/>
  <c r="ED125" i="7"/>
  <c r="FN125" i="7"/>
  <c r="EQ125" i="7"/>
  <c r="GA125" i="7"/>
  <c r="FD125" i="7"/>
  <c r="EH125" i="7"/>
  <c r="FE125" i="7"/>
  <c r="FQ125" i="7"/>
  <c r="FX125" i="7"/>
  <c r="ER167" i="7"/>
  <c r="GB167" i="7"/>
  <c r="FE167" i="7"/>
  <c r="EH167" i="7"/>
  <c r="FR167" i="7"/>
  <c r="EU167" i="7"/>
  <c r="GE167" i="7"/>
  <c r="FB167" i="7"/>
  <c r="EE167" i="7"/>
  <c r="FO167" i="7"/>
  <c r="EP164" i="7"/>
  <c r="FZ164" i="7"/>
  <c r="ET164" i="7"/>
  <c r="EE164" i="7"/>
  <c r="FX164" i="7"/>
  <c r="FK164" i="7"/>
  <c r="EX164" i="7"/>
  <c r="EI164" i="7"/>
  <c r="GB164" i="7"/>
  <c r="FO164" i="7"/>
  <c r="EP158" i="7"/>
  <c r="FZ158" i="7"/>
  <c r="FC158" i="7"/>
  <c r="EF158" i="7"/>
  <c r="FP158" i="7"/>
  <c r="ES158" i="7"/>
  <c r="GC158" i="7"/>
  <c r="FF158" i="7"/>
  <c r="EI158" i="7"/>
  <c r="FS158" i="7"/>
  <c r="ET151" i="7"/>
  <c r="GD151" i="7"/>
  <c r="FG151" i="7"/>
  <c r="ED151" i="7"/>
  <c r="FN151" i="7"/>
  <c r="EQ151" i="7"/>
  <c r="GA151" i="7"/>
  <c r="FD151" i="7"/>
  <c r="EG151" i="7"/>
  <c r="FQ151" i="7"/>
  <c r="ES147" i="7"/>
  <c r="GC147" i="7"/>
  <c r="FF147" i="7"/>
  <c r="EI147" i="7"/>
  <c r="FS147" i="7"/>
  <c r="EP147" i="7"/>
  <c r="FZ147" i="7"/>
  <c r="EF147" i="7"/>
  <c r="FP147" i="7"/>
  <c r="GA147" i="7"/>
  <c r="ER141" i="7"/>
  <c r="GB141" i="7"/>
  <c r="FF141" i="7"/>
  <c r="FA141" i="7"/>
  <c r="DY141" i="7"/>
  <c r="FI141" i="7"/>
  <c r="FH141" i="7"/>
  <c r="ED141" i="7"/>
  <c r="FQ141" i="7"/>
  <c r="EM141" i="7"/>
  <c r="EQ140" i="7"/>
  <c r="GA140" i="7"/>
  <c r="FD140" i="7"/>
  <c r="FO171" i="7"/>
  <c r="ED163" i="7"/>
  <c r="FD155" i="7"/>
  <c r="GC155" i="7"/>
  <c r="EQ146" i="7"/>
  <c r="FR144" i="7"/>
  <c r="EG138" i="7"/>
  <c r="FF131" i="7"/>
  <c r="FZ127" i="7"/>
  <c r="ES118" i="7"/>
  <c r="FG118" i="7"/>
  <c r="FD166" i="7"/>
  <c r="ET166" i="7"/>
  <c r="ED166" i="7"/>
  <c r="GE157" i="7"/>
  <c r="FO157" i="7"/>
  <c r="FE157" i="7"/>
  <c r="ES150" i="7"/>
  <c r="EI150" i="7"/>
  <c r="FZ150" i="7"/>
  <c r="FP150" i="7"/>
  <c r="FG142" i="7"/>
  <c r="EQ142" i="7"/>
  <c r="EG142" i="7"/>
  <c r="GA145" i="7"/>
  <c r="FQ145" i="7"/>
  <c r="FG145" i="7"/>
  <c r="EP139" i="7"/>
  <c r="EQ139" i="7"/>
  <c r="GA139" i="7"/>
  <c r="FD139" i="7"/>
  <c r="EG139" i="7"/>
  <c r="FQ139" i="7"/>
  <c r="ET139" i="7"/>
  <c r="GD139" i="7"/>
  <c r="FG139" i="7"/>
  <c r="EI128" i="7"/>
  <c r="FS128" i="7"/>
  <c r="EP128" i="7"/>
  <c r="FZ128" i="7"/>
  <c r="FC128" i="7"/>
  <c r="EF128" i="7"/>
  <c r="FP128" i="7"/>
  <c r="ES128" i="7"/>
  <c r="GC128" i="7"/>
  <c r="FF128" i="7"/>
  <c r="EG121" i="7"/>
  <c r="FQ121" i="7"/>
  <c r="ET121" i="7"/>
  <c r="GD121" i="7"/>
  <c r="FG121" i="7"/>
  <c r="ED121" i="7"/>
  <c r="FN121" i="7"/>
  <c r="EQ121" i="7"/>
  <c r="GA121" i="7"/>
  <c r="FD121" i="7"/>
  <c r="EG120" i="7"/>
  <c r="ED120" i="7"/>
  <c r="EU120" i="7"/>
  <c r="EE120" i="7"/>
  <c r="FW120" i="7"/>
  <c r="FL120" i="7"/>
  <c r="EQ120" i="7"/>
  <c r="GE120" i="7"/>
  <c r="FN120" i="7"/>
  <c r="FB120" i="7"/>
  <c r="EA161" i="7"/>
  <c r="FK161" i="7"/>
  <c r="EN161" i="7"/>
  <c r="FX161" i="7"/>
  <c r="FA161" i="7"/>
  <c r="DX161" i="7"/>
  <c r="FH161" i="7"/>
  <c r="EK161" i="7"/>
  <c r="FU161" i="7"/>
  <c r="EX161" i="7"/>
  <c r="DX153" i="7"/>
  <c r="FH153" i="7"/>
  <c r="EK153" i="7"/>
  <c r="FU153" i="7"/>
  <c r="EX153" i="7"/>
  <c r="EA153" i="7"/>
  <c r="FK153" i="7"/>
  <c r="EN153" i="7"/>
  <c r="FX153" i="7"/>
  <c r="FA153" i="7"/>
  <c r="EA136" i="7"/>
  <c r="FK136" i="7"/>
  <c r="EN136" i="7"/>
  <c r="FX136" i="7"/>
  <c r="FA136" i="7"/>
  <c r="DX136" i="7"/>
  <c r="FH136" i="7"/>
  <c r="EK136" i="7"/>
  <c r="FU136" i="7"/>
  <c r="EX136" i="7"/>
  <c r="EC125" i="7"/>
  <c r="FM125" i="7"/>
  <c r="EJ125" i="7"/>
  <c r="FT125" i="7"/>
  <c r="EW125" i="7"/>
  <c r="DZ125" i="7"/>
  <c r="FJ125" i="7"/>
  <c r="EN125" i="7"/>
  <c r="GC125" i="7"/>
  <c r="EM125" i="7"/>
  <c r="EX167" i="7"/>
  <c r="EA167" i="7"/>
  <c r="FK167" i="7"/>
  <c r="EN167" i="7"/>
  <c r="FX167" i="7"/>
  <c r="FA167" i="7"/>
  <c r="DX167" i="7"/>
  <c r="FH167" i="7"/>
  <c r="EK167" i="7"/>
  <c r="FU167" i="7"/>
  <c r="EV164" i="7"/>
  <c r="DZ164" i="7"/>
  <c r="FA164" i="7"/>
  <c r="EN164" i="7"/>
  <c r="GE164" i="7"/>
  <c r="FR164" i="7"/>
  <c r="FE164" i="7"/>
  <c r="ER164" i="7"/>
  <c r="GB171" i="7"/>
  <c r="FI163" i="7"/>
  <c r="FQ155" i="7"/>
  <c r="EG146" i="7"/>
  <c r="FB144" i="7"/>
  <c r="GE144" i="7"/>
  <c r="ET138" i="7"/>
  <c r="FS131" i="7"/>
  <c r="EF127" i="7"/>
  <c r="EH118" i="7"/>
  <c r="GE118" i="7"/>
  <c r="FP166" i="7"/>
  <c r="FF166" i="7"/>
  <c r="EP166" i="7"/>
  <c r="ED157" i="7"/>
  <c r="GA157" i="7"/>
  <c r="FQ157" i="7"/>
  <c r="FE150" i="7"/>
  <c r="EU150" i="7"/>
  <c r="EE150" i="7"/>
  <c r="GB150" i="7"/>
  <c r="FS142" i="7"/>
  <c r="FC142" i="7"/>
  <c r="ES142" i="7"/>
  <c r="EF145" i="7"/>
  <c r="GC145" i="7"/>
  <c r="FS145" i="7"/>
  <c r="FB139" i="7"/>
  <c r="EW139" i="7"/>
  <c r="DZ139" i="7"/>
  <c r="FJ139" i="7"/>
  <c r="EM139" i="7"/>
  <c r="FW139" i="7"/>
  <c r="EZ139" i="7"/>
  <c r="EC139" i="7"/>
  <c r="FM139" i="7"/>
  <c r="EO128" i="7"/>
  <c r="FY128" i="7"/>
  <c r="EV128" i="7"/>
  <c r="DY128" i="7"/>
  <c r="FI128" i="7"/>
  <c r="EL128" i="7"/>
  <c r="FV128" i="7"/>
  <c r="EY128" i="7"/>
  <c r="EB128" i="7"/>
  <c r="FL128" i="7"/>
  <c r="EM121" i="7"/>
  <c r="FW121" i="7"/>
  <c r="EZ121" i="7"/>
  <c r="EC121" i="7"/>
  <c r="FM121" i="7"/>
  <c r="EJ121" i="7"/>
  <c r="FT121" i="7"/>
  <c r="EW121" i="7"/>
  <c r="DZ121" i="7"/>
  <c r="FJ121" i="7"/>
  <c r="EM120" i="7"/>
  <c r="EJ120" i="7"/>
  <c r="FC120" i="7"/>
  <c r="EN120" i="7"/>
  <c r="GC120" i="7"/>
  <c r="FR120" i="7"/>
  <c r="EZ120" i="7"/>
  <c r="DZ120" i="7"/>
  <c r="FT120" i="7"/>
  <c r="FI120" i="7"/>
  <c r="EG161" i="7"/>
  <c r="FQ161" i="7"/>
  <c r="ET161" i="7"/>
  <c r="GD161" i="7"/>
  <c r="FG161" i="7"/>
  <c r="ED161" i="7"/>
  <c r="FN161" i="7"/>
  <c r="EQ161" i="7"/>
  <c r="GA161" i="7"/>
  <c r="FD161" i="7"/>
  <c r="ED153" i="7"/>
  <c r="FN153" i="7"/>
  <c r="EQ153" i="7"/>
  <c r="GA153" i="7"/>
  <c r="FD153" i="7"/>
  <c r="EG153" i="7"/>
  <c r="FQ153" i="7"/>
  <c r="ET153" i="7"/>
  <c r="GD153" i="7"/>
  <c r="FG153" i="7"/>
  <c r="EG136" i="7"/>
  <c r="FQ136" i="7"/>
  <c r="ET136" i="7"/>
  <c r="GD136" i="7"/>
  <c r="FG136" i="7"/>
  <c r="ED136" i="7"/>
  <c r="FN136" i="7"/>
  <c r="EQ136" i="7"/>
  <c r="GA136" i="7"/>
  <c r="FD136" i="7"/>
  <c r="EI125" i="7"/>
  <c r="FS125" i="7"/>
  <c r="EP125" i="7"/>
  <c r="FZ125" i="7"/>
  <c r="FC125" i="7"/>
  <c r="EF125" i="7"/>
  <c r="FP125" i="7"/>
  <c r="ET125" i="7"/>
  <c r="EA125" i="7"/>
  <c r="FR125" i="7"/>
  <c r="FD167" i="7"/>
  <c r="EG167" i="7"/>
  <c r="FQ167" i="7"/>
  <c r="ET167" i="7"/>
  <c r="GD167" i="7"/>
  <c r="FG167" i="7"/>
  <c r="ED167" i="7"/>
  <c r="FN167" i="7"/>
  <c r="EQ167" i="7"/>
  <c r="GA167" i="7"/>
  <c r="FB164" i="7"/>
  <c r="EF164" i="7"/>
  <c r="FI164" i="7"/>
  <c r="EU164" i="7"/>
  <c r="EG164" i="7"/>
  <c r="FY164" i="7"/>
  <c r="FL164" i="7"/>
  <c r="EY164" i="7"/>
  <c r="EK164" i="7"/>
  <c r="GC164" i="7"/>
  <c r="FB158" i="7"/>
  <c r="EE158" i="7"/>
  <c r="FO158" i="7"/>
  <c r="ER158" i="7"/>
  <c r="GB158" i="7"/>
  <c r="FE158" i="7"/>
  <c r="EH158" i="7"/>
  <c r="FR158" i="7"/>
  <c r="EU158" i="7"/>
  <c r="GE158" i="7"/>
  <c r="FF151" i="7"/>
  <c r="EI151" i="7"/>
  <c r="FS151" i="7"/>
  <c r="EP151" i="7"/>
  <c r="FZ151" i="7"/>
  <c r="FC151" i="7"/>
  <c r="EF151" i="7"/>
  <c r="FP151" i="7"/>
  <c r="ES151" i="7"/>
  <c r="GC151" i="7"/>
  <c r="FE147" i="7"/>
  <c r="EH147" i="7"/>
  <c r="FR147" i="7"/>
  <c r="EU147" i="7"/>
  <c r="GE147" i="7"/>
  <c r="FB147" i="7"/>
  <c r="EE147" i="7"/>
  <c r="ER147" i="7"/>
  <c r="GB147" i="7"/>
  <c r="FC147" i="7"/>
  <c r="FD141" i="7"/>
  <c r="EH141" i="7"/>
  <c r="EC141" i="7"/>
  <c r="FM141" i="7"/>
  <c r="EK141" i="7"/>
  <c r="FU141" i="7"/>
  <c r="EA141" i="7"/>
  <c r="FN141" i="7"/>
  <c r="EJ141" i="7"/>
  <c r="FT141" i="7"/>
  <c r="FC140" i="7"/>
  <c r="EF140" i="7"/>
  <c r="FE171" i="7"/>
  <c r="EL163" i="7"/>
  <c r="EZ155" i="7"/>
  <c r="FQ146" i="7"/>
  <c r="EE144" i="7"/>
  <c r="FG138" i="7"/>
  <c r="GD138" i="7"/>
  <c r="EP131" i="7"/>
  <c r="FP127" i="7"/>
  <c r="ET118" i="7"/>
  <c r="ED118" i="7"/>
  <c r="EQ166" i="7"/>
  <c r="EG166" i="7"/>
  <c r="GD166" i="7"/>
  <c r="FN166" i="7"/>
  <c r="FB157" i="7"/>
  <c r="ER157" i="7"/>
  <c r="EH157" i="7"/>
  <c r="GC150" i="7"/>
  <c r="FS150" i="7"/>
  <c r="FC150" i="7"/>
  <c r="ET142" i="7"/>
  <c r="ED142" i="7"/>
  <c r="GA142" i="7"/>
  <c r="FQ142" i="7"/>
  <c r="FD145" i="7"/>
  <c r="ET145" i="7"/>
  <c r="ED145" i="7"/>
  <c r="FZ139" i="7"/>
  <c r="FC139" i="7"/>
  <c r="EF139" i="7"/>
  <c r="FP139" i="7"/>
  <c r="ES139" i="7"/>
  <c r="GC139" i="7"/>
  <c r="FF139" i="7"/>
  <c r="EI139" i="7"/>
  <c r="FS139" i="7"/>
  <c r="EU128" i="7"/>
  <c r="GE128" i="7"/>
  <c r="FB128" i="7"/>
  <c r="EE128" i="7"/>
  <c r="FO128" i="7"/>
  <c r="ER128" i="7"/>
  <c r="GB128" i="7"/>
  <c r="FE128" i="7"/>
  <c r="EH128" i="7"/>
  <c r="FR128" i="7"/>
  <c r="ES121" i="7"/>
  <c r="GC121" i="7"/>
  <c r="FF121" i="7"/>
  <c r="EI121" i="7"/>
  <c r="FS121" i="7"/>
  <c r="EP121" i="7"/>
  <c r="FZ121" i="7"/>
  <c r="FC121" i="7"/>
  <c r="EF121" i="7"/>
  <c r="FP121" i="7"/>
  <c r="ES120" i="7"/>
  <c r="EP120" i="7"/>
  <c r="FJ120" i="7"/>
  <c r="EW120" i="7"/>
  <c r="EF120" i="7"/>
  <c r="FX120" i="7"/>
  <c r="FG120" i="7"/>
  <c r="EI120" i="7"/>
  <c r="FZ120" i="7"/>
  <c r="FO120" i="7"/>
  <c r="EM161" i="7"/>
  <c r="FW161" i="7"/>
  <c r="EZ161" i="7"/>
  <c r="EC161" i="7"/>
  <c r="FM161" i="7"/>
  <c r="EJ161" i="7"/>
  <c r="FT161" i="7"/>
  <c r="EW161" i="7"/>
  <c r="DZ161" i="7"/>
  <c r="FJ161" i="7"/>
  <c r="EJ153" i="7"/>
  <c r="FT153" i="7"/>
  <c r="EW153" i="7"/>
  <c r="DZ153" i="7"/>
  <c r="FJ153" i="7"/>
  <c r="EM153" i="7"/>
  <c r="FW153" i="7"/>
  <c r="EZ153" i="7"/>
  <c r="EC153" i="7"/>
  <c r="FM153" i="7"/>
  <c r="EM136" i="7"/>
  <c r="FW136" i="7"/>
  <c r="EZ136" i="7"/>
  <c r="EC136" i="7"/>
  <c r="FM136" i="7"/>
  <c r="EJ136" i="7"/>
  <c r="FT136" i="7"/>
  <c r="EW136" i="7"/>
  <c r="DZ136" i="7"/>
  <c r="FJ136" i="7"/>
  <c r="EO125" i="7"/>
  <c r="FY125" i="7"/>
  <c r="EV125" i="7"/>
  <c r="DY125" i="7"/>
  <c r="FI125" i="7"/>
  <c r="EL125" i="7"/>
  <c r="FV125" i="7"/>
  <c r="EZ125" i="7"/>
  <c r="FK125" i="7"/>
  <c r="ES125" i="7"/>
  <c r="DZ167" i="7"/>
  <c r="FJ167" i="7"/>
  <c r="EM167" i="7"/>
  <c r="FW167" i="7"/>
  <c r="EZ167" i="7"/>
  <c r="EC167" i="7"/>
  <c r="FM167" i="7"/>
  <c r="EJ167" i="7"/>
  <c r="FT167" i="7"/>
  <c r="EW167" i="7"/>
  <c r="DX164" i="7"/>
  <c r="FH164" i="7"/>
  <c r="EL164" i="7"/>
  <c r="FP164" i="7"/>
  <c r="FC164" i="7"/>
  <c r="EO164" i="7"/>
  <c r="DY164" i="7"/>
  <c r="FS164" i="7"/>
  <c r="FF164" i="7"/>
  <c r="ES164" i="7"/>
  <c r="DX158" i="7"/>
  <c r="FH158" i="7"/>
  <c r="EK158" i="7"/>
  <c r="FU158" i="7"/>
  <c r="EX158" i="7"/>
  <c r="EA158" i="7"/>
  <c r="FK158" i="7"/>
  <c r="EN158" i="7"/>
  <c r="FX158" i="7"/>
  <c r="FA158" i="7"/>
  <c r="EB151" i="7"/>
  <c r="FL151" i="7"/>
  <c r="EO151" i="7"/>
  <c r="FY151" i="7"/>
  <c r="EV151" i="7"/>
  <c r="DY151" i="7"/>
  <c r="FI151" i="7"/>
  <c r="EL151" i="7"/>
  <c r="FV151" i="7"/>
  <c r="EY151" i="7"/>
  <c r="EA147" i="7"/>
  <c r="FK147" i="7"/>
  <c r="EN147" i="7"/>
  <c r="FX147" i="7"/>
  <c r="FA147" i="7"/>
  <c r="DX147" i="7"/>
  <c r="FH147" i="7"/>
  <c r="EK147" i="7"/>
  <c r="EX147" i="7"/>
  <c r="FI147" i="7"/>
  <c r="DZ141" i="7"/>
  <c r="FJ141" i="7"/>
  <c r="EN141" i="7"/>
  <c r="EI141" i="7"/>
  <c r="FS141" i="7"/>
  <c r="EQ141" i="7"/>
  <c r="GA141" i="7"/>
  <c r="ES141" i="7"/>
  <c r="FZ141" i="7"/>
  <c r="FB141" i="7"/>
  <c r="DY140" i="7"/>
  <c r="FI140" i="7"/>
  <c r="EL140" i="7"/>
  <c r="FR171" i="7"/>
  <c r="GD146" i="7"/>
  <c r="EF131" i="7"/>
  <c r="FR118" i="7"/>
  <c r="FG166" i="7"/>
  <c r="GB157" i="7"/>
  <c r="EP150" i="7"/>
  <c r="FN142" i="7"/>
  <c r="EG145" i="7"/>
  <c r="EE139" i="7"/>
  <c r="GB139" i="7"/>
  <c r="FR139" i="7"/>
  <c r="FG128" i="7"/>
  <c r="EQ128" i="7"/>
  <c r="EG128" i="7"/>
  <c r="GD128" i="7"/>
  <c r="FR121" i="7"/>
  <c r="FB121" i="7"/>
  <c r="ER121" i="7"/>
  <c r="EC120" i="7"/>
  <c r="EX120" i="7"/>
  <c r="FA120" i="7"/>
  <c r="ES161" i="7"/>
  <c r="EI161" i="7"/>
  <c r="FZ161" i="7"/>
  <c r="FP161" i="7"/>
  <c r="FC153" i="7"/>
  <c r="ES153" i="7"/>
  <c r="EI153" i="7"/>
  <c r="GC136" i="7"/>
  <c r="FS136" i="7"/>
  <c r="FC136" i="7"/>
  <c r="EU125" i="7"/>
  <c r="EE125" i="7"/>
  <c r="GB125" i="7"/>
  <c r="FW125" i="7"/>
  <c r="FV167" i="7"/>
  <c r="FL167" i="7"/>
  <c r="EV167" i="7"/>
  <c r="EJ164" i="7"/>
  <c r="GD164" i="7"/>
  <c r="EQ164" i="7"/>
  <c r="EZ164" i="7"/>
  <c r="FN158" i="7"/>
  <c r="GA158" i="7"/>
  <c r="EG158" i="7"/>
  <c r="ET158" i="7"/>
  <c r="FG158" i="7"/>
  <c r="FR151" i="7"/>
  <c r="GE151" i="7"/>
  <c r="EE151" i="7"/>
  <c r="ER151" i="7"/>
  <c r="FE151" i="7"/>
  <c r="FQ147" i="7"/>
  <c r="GD147" i="7"/>
  <c r="ED147" i="7"/>
  <c r="EQ147" i="7"/>
  <c r="FO147" i="7"/>
  <c r="FP141" i="7"/>
  <c r="EO141" i="7"/>
  <c r="EW141" i="7"/>
  <c r="FK141" i="7"/>
  <c r="FR141" i="7"/>
  <c r="FO140" i="7"/>
  <c r="FP140" i="7"/>
  <c r="ES140" i="7"/>
  <c r="GC140" i="7"/>
  <c r="FF140" i="7"/>
  <c r="ED140" i="7"/>
  <c r="FN140" i="7"/>
  <c r="EI140" i="7"/>
  <c r="FA140" i="7"/>
  <c r="FB129" i="7"/>
  <c r="EE129" i="7"/>
  <c r="FO129" i="7"/>
  <c r="ER129" i="7"/>
  <c r="GB129" i="7"/>
  <c r="FE129" i="7"/>
  <c r="FG129" i="7"/>
  <c r="FL129" i="7"/>
  <c r="EZ129" i="7"/>
  <c r="GC129" i="7"/>
  <c r="FF122" i="7"/>
  <c r="EI122" i="7"/>
  <c r="FS122" i="7"/>
  <c r="EP122" i="7"/>
  <c r="FZ122" i="7"/>
  <c r="FC122" i="7"/>
  <c r="EF122" i="7"/>
  <c r="FW122" i="7"/>
  <c r="GC122" i="7"/>
  <c r="FV122" i="7"/>
  <c r="ES168" i="7"/>
  <c r="GC168" i="7"/>
  <c r="FF168" i="7"/>
  <c r="EI168" i="7"/>
  <c r="FS168" i="7"/>
  <c r="EP168" i="7"/>
  <c r="FZ168" i="7"/>
  <c r="FC168" i="7"/>
  <c r="EF168" i="7"/>
  <c r="FP168" i="7"/>
  <c r="ER160" i="7"/>
  <c r="GB160" i="7"/>
  <c r="FE160" i="7"/>
  <c r="EH160" i="7"/>
  <c r="FR160" i="7"/>
  <c r="EU160" i="7"/>
  <c r="GE160" i="7"/>
  <c r="FB160" i="7"/>
  <c r="EE160" i="7"/>
  <c r="FO160" i="7"/>
  <c r="EP165" i="7"/>
  <c r="FZ165" i="7"/>
  <c r="FC165" i="7"/>
  <c r="EF165" i="7"/>
  <c r="FP165" i="7"/>
  <c r="ES165" i="7"/>
  <c r="GC165" i="7"/>
  <c r="FF165" i="7"/>
  <c r="EI165" i="7"/>
  <c r="FS165" i="7"/>
  <c r="EU152" i="7"/>
  <c r="GE152" i="7"/>
  <c r="FB152" i="7"/>
  <c r="EE152" i="7"/>
  <c r="FO152" i="7"/>
  <c r="ER152" i="7"/>
  <c r="GB152" i="7"/>
  <c r="FE152" i="7"/>
  <c r="EH152" i="7"/>
  <c r="FR152" i="7"/>
  <c r="ET148" i="7"/>
  <c r="GD148" i="7"/>
  <c r="FB148" i="7"/>
  <c r="EE148" i="7"/>
  <c r="FO148" i="7"/>
  <c r="ES148" i="7"/>
  <c r="EO148" i="7"/>
  <c r="GB148" i="7"/>
  <c r="EX148" i="7"/>
  <c r="EL148" i="7"/>
  <c r="ER135" i="7"/>
  <c r="GB135" i="7"/>
  <c r="FE135" i="7"/>
  <c r="EH135" i="7"/>
  <c r="FR135" i="7"/>
  <c r="EU135" i="7"/>
  <c r="GE135" i="7"/>
  <c r="FB135" i="7"/>
  <c r="EE135" i="7"/>
  <c r="FO135" i="7"/>
  <c r="ER132" i="7"/>
  <c r="GB132" i="7"/>
  <c r="FE132" i="7"/>
  <c r="EH132" i="7"/>
  <c r="FR132" i="7"/>
  <c r="EU132" i="7"/>
  <c r="GE132" i="7"/>
  <c r="FB132" i="7"/>
  <c r="EE132" i="7"/>
  <c r="FO132" i="7"/>
  <c r="EQ130" i="7"/>
  <c r="EL130" i="7"/>
  <c r="FV130" i="7"/>
  <c r="FK130" i="7"/>
  <c r="FB130" i="7"/>
  <c r="EU130" i="7"/>
  <c r="EN130" i="7"/>
  <c r="EG130" i="7"/>
  <c r="EU171" i="7"/>
  <c r="FG146" i="7"/>
  <c r="FP131" i="7"/>
  <c r="GD118" i="7"/>
  <c r="FC166" i="7"/>
  <c r="FZ166" i="7"/>
  <c r="ET157" i="7"/>
  <c r="FO150" i="7"/>
  <c r="EF142" i="7"/>
  <c r="FF145" i="7"/>
  <c r="FI139" i="7"/>
  <c r="EY139" i="7"/>
  <c r="EO139" i="7"/>
  <c r="DX128" i="7"/>
  <c r="FU128" i="7"/>
  <c r="FK128" i="7"/>
  <c r="EY121" i="7"/>
  <c r="EO121" i="7"/>
  <c r="DY121" i="7"/>
  <c r="FV121" i="7"/>
  <c r="FP120" i="7"/>
  <c r="GD120" i="7"/>
  <c r="EB120" i="7"/>
  <c r="EY161" i="7"/>
  <c r="EO161" i="7"/>
  <c r="DY161" i="7"/>
  <c r="FV161" i="7"/>
  <c r="FI153" i="7"/>
  <c r="EY153" i="7"/>
  <c r="EO153" i="7"/>
  <c r="EB136" i="7"/>
  <c r="FY136" i="7"/>
  <c r="FI136" i="7"/>
  <c r="FA125" i="7"/>
  <c r="EK125" i="7"/>
  <c r="EB125" i="7"/>
  <c r="EY125" i="7"/>
  <c r="ES167" i="7"/>
  <c r="EI167" i="7"/>
  <c r="FZ167" i="7"/>
  <c r="FN164" i="7"/>
  <c r="FJ164" i="7"/>
  <c r="GA164" i="7"/>
  <c r="FG164" i="7"/>
  <c r="FT158" i="7"/>
  <c r="DZ158" i="7"/>
  <c r="EM158" i="7"/>
  <c r="EZ158" i="7"/>
  <c r="FM158" i="7"/>
  <c r="FX151" i="7"/>
  <c r="DX151" i="7"/>
  <c r="EK151" i="7"/>
  <c r="EZ163" i="7"/>
  <c r="ER144" i="7"/>
  <c r="FF127" i="7"/>
  <c r="FB118" i="7"/>
  <c r="GA166" i="7"/>
  <c r="EU157" i="7"/>
  <c r="FR157" i="7"/>
  <c r="EF150" i="7"/>
  <c r="FD142" i="7"/>
  <c r="GD145" i="7"/>
  <c r="FO139" i="7"/>
  <c r="FE139" i="7"/>
  <c r="EU139" i="7"/>
  <c r="ED128" i="7"/>
  <c r="GA128" i="7"/>
  <c r="FQ128" i="7"/>
  <c r="FE121" i="7"/>
  <c r="EU121" i="7"/>
  <c r="EE121" i="7"/>
  <c r="GB121" i="7"/>
  <c r="FV120" i="7"/>
  <c r="DY120" i="7"/>
  <c r="EK120" i="7"/>
  <c r="GC161" i="7"/>
  <c r="FS161" i="7"/>
  <c r="FC161" i="7"/>
  <c r="EP153" i="7"/>
  <c r="EF153" i="7"/>
  <c r="GC153" i="7"/>
  <c r="FS153" i="7"/>
  <c r="FF136" i="7"/>
  <c r="EP136" i="7"/>
  <c r="EF136" i="7"/>
  <c r="GE125" i="7"/>
  <c r="FO125" i="7"/>
  <c r="FF125" i="7"/>
  <c r="EY167" i="7"/>
  <c r="EO167" i="7"/>
  <c r="DY167" i="7"/>
  <c r="FT164" i="7"/>
  <c r="FQ164" i="7"/>
  <c r="EA164" i="7"/>
  <c r="FV164" i="7"/>
  <c r="DY158" i="7"/>
  <c r="EL158" i="7"/>
  <c r="EY158" i="7"/>
  <c r="FL158" i="7"/>
  <c r="FY158" i="7"/>
  <c r="EC151" i="7"/>
  <c r="EJ151" i="7"/>
  <c r="EW151" i="7"/>
  <c r="FJ151" i="7"/>
  <c r="FW151" i="7"/>
  <c r="EB147" i="7"/>
  <c r="EO147" i="7"/>
  <c r="EV147" i="7"/>
  <c r="EL147" i="7"/>
  <c r="EW147" i="7"/>
  <c r="EB141" i="7"/>
  <c r="FG141" i="7"/>
  <c r="FO141" i="7"/>
  <c r="EV141" i="7"/>
  <c r="FE141" i="7"/>
  <c r="DZ140" i="7"/>
  <c r="GB140" i="7"/>
  <c r="FE140" i="7"/>
  <c r="EH140" i="7"/>
  <c r="FR140" i="7"/>
  <c r="EP140" i="7"/>
  <c r="FZ140" i="7"/>
  <c r="EO140" i="7"/>
  <c r="ED129" i="7"/>
  <c r="FN129" i="7"/>
  <c r="EQ129" i="7"/>
  <c r="GA129" i="7"/>
  <c r="FD129" i="7"/>
  <c r="EG129" i="7"/>
  <c r="EI129" i="7"/>
  <c r="FS129" i="7"/>
  <c r="EN129" i="7"/>
  <c r="FF129" i="7"/>
  <c r="EH122" i="7"/>
  <c r="FR122" i="7"/>
  <c r="EU122" i="7"/>
  <c r="GE122" i="7"/>
  <c r="FB122" i="7"/>
  <c r="EE122" i="7"/>
  <c r="FO122" i="7"/>
  <c r="ER122" i="7"/>
  <c r="FJ122" i="7"/>
  <c r="FP122" i="7"/>
  <c r="FE168" i="7"/>
  <c r="EH168" i="7"/>
  <c r="FR168" i="7"/>
  <c r="EU168" i="7"/>
  <c r="GE168" i="7"/>
  <c r="FB168" i="7"/>
  <c r="EE168" i="7"/>
  <c r="FO168" i="7"/>
  <c r="ER168" i="7"/>
  <c r="GB168" i="7"/>
  <c r="FD160" i="7"/>
  <c r="EG160" i="7"/>
  <c r="FQ160" i="7"/>
  <c r="ET160" i="7"/>
  <c r="GD160" i="7"/>
  <c r="FG160" i="7"/>
  <c r="ED160" i="7"/>
  <c r="FN160" i="7"/>
  <c r="EQ160" i="7"/>
  <c r="GA160" i="7"/>
  <c r="FB165" i="7"/>
  <c r="EE165" i="7"/>
  <c r="FO165" i="7"/>
  <c r="ER165" i="7"/>
  <c r="GB165" i="7"/>
  <c r="FE165" i="7"/>
  <c r="EH165" i="7"/>
  <c r="FR165" i="7"/>
  <c r="EU165" i="7"/>
  <c r="GE165" i="7"/>
  <c r="FG152" i="7"/>
  <c r="ED152" i="7"/>
  <c r="FN152" i="7"/>
  <c r="EQ152" i="7"/>
  <c r="GA152" i="7"/>
  <c r="FD152" i="7"/>
  <c r="EG152" i="7"/>
  <c r="FQ152" i="7"/>
  <c r="ET152" i="7"/>
  <c r="GD152" i="7"/>
  <c r="FF148" i="7"/>
  <c r="ED148" i="7"/>
  <c r="FN148" i="7"/>
  <c r="EQ148" i="7"/>
  <c r="GA148" i="7"/>
  <c r="FE148" i="7"/>
  <c r="FY148" i="7"/>
  <c r="EU148" i="7"/>
  <c r="GE148" i="7"/>
  <c r="FV148" i="7"/>
  <c r="FD135" i="7"/>
  <c r="EG135" i="7"/>
  <c r="FQ135" i="7"/>
  <c r="ET135" i="7"/>
  <c r="GD135" i="7"/>
  <c r="FG135" i="7"/>
  <c r="ED135" i="7"/>
  <c r="FN135" i="7"/>
  <c r="EQ135" i="7"/>
  <c r="GA135" i="7"/>
  <c r="FD132" i="7"/>
  <c r="EG132" i="7"/>
  <c r="FQ132" i="7"/>
  <c r="ET132" i="7"/>
  <c r="GD132" i="7"/>
  <c r="FG132" i="7"/>
  <c r="ED132" i="7"/>
  <c r="FN132" i="7"/>
  <c r="EQ132" i="7"/>
  <c r="GA132" i="7"/>
  <c r="FC130" i="7"/>
  <c r="EX130" i="7"/>
  <c r="EA130" i="7"/>
  <c r="FY130" i="7"/>
  <c r="FS130" i="7"/>
  <c r="FM130" i="7"/>
  <c r="FF130" i="7"/>
  <c r="EY130" i="7"/>
  <c r="FM155" i="7"/>
  <c r="FN138" i="7"/>
  <c r="GC127" i="7"/>
  <c r="FQ166" i="7"/>
  <c r="EE157" i="7"/>
  <c r="FF150" i="7"/>
  <c r="GD142" i="7"/>
  <c r="EQ145" i="7"/>
  <c r="FN145" i="7"/>
  <c r="ER139" i="7"/>
  <c r="EH139" i="7"/>
  <c r="GE139" i="7"/>
  <c r="FN128" i="7"/>
  <c r="FD128" i="7"/>
  <c r="ET128" i="7"/>
  <c r="EH121" i="7"/>
  <c r="GE121" i="7"/>
  <c r="FO121" i="7"/>
  <c r="FE120" i="7"/>
  <c r="FK120" i="7"/>
  <c r="FS120" i="7"/>
  <c r="GA120" i="7"/>
  <c r="FF161" i="7"/>
  <c r="EP161" i="7"/>
  <c r="EF161" i="7"/>
  <c r="FZ153" i="7"/>
  <c r="FP153" i="7"/>
  <c r="FF153" i="7"/>
  <c r="ES136" i="7"/>
  <c r="EI136" i="7"/>
  <c r="FZ136" i="7"/>
  <c r="FP136" i="7"/>
  <c r="FB125" i="7"/>
  <c r="ER125" i="7"/>
  <c r="GD125" i="7"/>
  <c r="EL167" i="7"/>
  <c r="EB167" i="7"/>
  <c r="FY167" i="7"/>
  <c r="FI167" i="7"/>
  <c r="EM164" i="7"/>
  <c r="FD164" i="7"/>
  <c r="FU164" i="7"/>
  <c r="EJ158" i="7"/>
  <c r="EW158" i="7"/>
  <c r="FJ158" i="7"/>
  <c r="FW158" i="7"/>
  <c r="EC158" i="7"/>
  <c r="EN151" i="7"/>
  <c r="FA151" i="7"/>
  <c r="FH151" i="7"/>
  <c r="FU151" i="7"/>
  <c r="EA151" i="7"/>
  <c r="EM147" i="7"/>
  <c r="EZ147" i="7"/>
  <c r="FM147" i="7"/>
  <c r="FT147" i="7"/>
  <c r="FJ147" i="7"/>
  <c r="EL141" i="7"/>
  <c r="EZ141" i="7"/>
  <c r="GE141" i="7"/>
  <c r="EP141" i="7"/>
  <c r="EY141" i="7"/>
  <c r="EK140" i="7"/>
  <c r="EX140" i="7"/>
  <c r="EG140" i="7"/>
  <c r="FQ140" i="7"/>
  <c r="ET140" i="7"/>
  <c r="GD140" i="7"/>
  <c r="FB140" i="7"/>
  <c r="EC140" i="7"/>
  <c r="EU140" i="7"/>
  <c r="EP129" i="7"/>
  <c r="FZ129" i="7"/>
  <c r="FC129" i="7"/>
  <c r="EF129" i="7"/>
  <c r="FP129" i="7"/>
  <c r="ES129" i="7"/>
  <c r="EU129" i="7"/>
  <c r="GE129" i="7"/>
  <c r="ET129" i="7"/>
  <c r="EB129" i="7"/>
  <c r="ET122" i="7"/>
  <c r="GD122" i="7"/>
  <c r="FG122" i="7"/>
  <c r="ED122" i="7"/>
  <c r="FN122" i="7"/>
  <c r="EQ122" i="7"/>
  <c r="GA122" i="7"/>
  <c r="FD122" i="7"/>
  <c r="EG122" i="7"/>
  <c r="FQ122" i="7"/>
  <c r="EG168" i="7"/>
  <c r="FQ168" i="7"/>
  <c r="ET168" i="7"/>
  <c r="GD168" i="7"/>
  <c r="FG168" i="7"/>
  <c r="ED168" i="7"/>
  <c r="FN168" i="7"/>
  <c r="EQ168" i="7"/>
  <c r="GA168" i="7"/>
  <c r="FD168" i="7"/>
  <c r="EF160" i="7"/>
  <c r="FP160" i="7"/>
  <c r="ES160" i="7"/>
  <c r="GC160" i="7"/>
  <c r="FF160" i="7"/>
  <c r="EI160" i="7"/>
  <c r="FS160" i="7"/>
  <c r="EP160" i="7"/>
  <c r="FZ160" i="7"/>
  <c r="FC160" i="7"/>
  <c r="ED165" i="7"/>
  <c r="FN165" i="7"/>
  <c r="EQ165" i="7"/>
  <c r="GA165" i="7"/>
  <c r="FD165" i="7"/>
  <c r="EG165" i="7"/>
  <c r="FQ165" i="7"/>
  <c r="ET165" i="7"/>
  <c r="GD165" i="7"/>
  <c r="FG165" i="7"/>
  <c r="EI152" i="7"/>
  <c r="FS152" i="7"/>
  <c r="EP152" i="7"/>
  <c r="FZ152" i="7"/>
  <c r="FC152" i="7"/>
  <c r="EF152" i="7"/>
  <c r="FP152" i="7"/>
  <c r="ES152" i="7"/>
  <c r="GC152" i="7"/>
  <c r="FF152" i="7"/>
  <c r="EH148" i="7"/>
  <c r="FR148" i="7"/>
  <c r="EP148" i="7"/>
  <c r="FZ148" i="7"/>
  <c r="FC148" i="7"/>
  <c r="EG148" i="7"/>
  <c r="FQ148" i="7"/>
  <c r="ER148" i="7"/>
  <c r="GC148" i="7"/>
  <c r="FA148" i="7"/>
  <c r="EF135" i="7"/>
  <c r="FP135" i="7"/>
  <c r="ES135" i="7"/>
  <c r="GC135" i="7"/>
  <c r="FF135" i="7"/>
  <c r="EI135" i="7"/>
  <c r="FS135" i="7"/>
  <c r="EP135" i="7"/>
  <c r="FZ135" i="7"/>
  <c r="FC135" i="7"/>
  <c r="EF132" i="7"/>
  <c r="FP132" i="7"/>
  <c r="ES132" i="7"/>
  <c r="GC132" i="7"/>
  <c r="FF132" i="7"/>
  <c r="EI132" i="7"/>
  <c r="FS132" i="7"/>
  <c r="EP132" i="7"/>
  <c r="FZ132" i="7"/>
  <c r="FC132" i="7"/>
  <c r="EE130" i="7"/>
  <c r="DZ130" i="7"/>
  <c r="FJ130" i="7"/>
  <c r="ES130" i="7"/>
  <c r="EJ130" i="7"/>
  <c r="EC130" i="7"/>
  <c r="GA130" i="7"/>
  <c r="FU130" i="7"/>
  <c r="FO130" i="7"/>
  <c r="EG163" i="7"/>
  <c r="FN118" i="7"/>
  <c r="FN157" i="7"/>
  <c r="GC142" i="7"/>
  <c r="EB139" i="7"/>
  <c r="EX128" i="7"/>
  <c r="FY121" i="7"/>
  <c r="FD120" i="7"/>
  <c r="EB161" i="7"/>
  <c r="EV153" i="7"/>
  <c r="FY153" i="7"/>
  <c r="EL136" i="7"/>
  <c r="FL125" i="7"/>
  <c r="FF167" i="7"/>
  <c r="FW164" i="7"/>
  <c r="EV158" i="7"/>
  <c r="EB158" i="7"/>
  <c r="FM151" i="7"/>
  <c r="GB151" i="7"/>
  <c r="ET147" i="7"/>
  <c r="FN147" i="7"/>
  <c r="EF141" i="7"/>
  <c r="FY141" i="7"/>
  <c r="EG141" i="7"/>
  <c r="ER140" i="7"/>
  <c r="FK140" i="7"/>
  <c r="FX140" i="7"/>
  <c r="FG140" i="7"/>
  <c r="EJ129" i="7"/>
  <c r="EW129" i="7"/>
  <c r="FJ129" i="7"/>
  <c r="EO129" i="7"/>
  <c r="FQ129" i="7"/>
  <c r="EN122" i="7"/>
  <c r="FA122" i="7"/>
  <c r="FH122" i="7"/>
  <c r="FU122" i="7"/>
  <c r="GB122" i="7"/>
  <c r="EB168" i="7"/>
  <c r="EO168" i="7"/>
  <c r="EV168" i="7"/>
  <c r="FI168" i="7"/>
  <c r="FV168" i="7"/>
  <c r="EA160" i="7"/>
  <c r="EN160" i="7"/>
  <c r="FA160" i="7"/>
  <c r="FH160" i="7"/>
  <c r="FU160" i="7"/>
  <c r="DY165" i="7"/>
  <c r="EL165" i="7"/>
  <c r="EY165" i="7"/>
  <c r="FL165" i="7"/>
  <c r="FY165" i="7"/>
  <c r="DX152" i="7"/>
  <c r="EK152" i="7"/>
  <c r="EX152" i="7"/>
  <c r="FK152" i="7"/>
  <c r="FX152" i="7"/>
  <c r="DX148" i="7"/>
  <c r="EK148" i="7"/>
  <c r="EY148" i="7"/>
  <c r="EC148" i="7"/>
  <c r="FD148" i="7"/>
  <c r="EA135" i="7"/>
  <c r="EN135" i="7"/>
  <c r="FA135" i="7"/>
  <c r="FH135" i="7"/>
  <c r="FU135" i="7"/>
  <c r="EA132" i="7"/>
  <c r="EN132" i="7"/>
  <c r="FA132" i="7"/>
  <c r="FH132" i="7"/>
  <c r="FU132" i="7"/>
  <c r="ER130" i="7"/>
  <c r="FR130" i="7"/>
  <c r="FE130" i="7"/>
  <c r="EO130" i="7"/>
  <c r="EP130" i="7"/>
  <c r="EC123" i="7"/>
  <c r="EP123" i="7"/>
  <c r="FZ123" i="7"/>
  <c r="FR123" i="7"/>
  <c r="FE123" i="7"/>
  <c r="ER123" i="7"/>
  <c r="EA123" i="7"/>
  <c r="FV123" i="7"/>
  <c r="FI123" i="7"/>
  <c r="EU123" i="7"/>
  <c r="DY117" i="7"/>
  <c r="FI117" i="7"/>
  <c r="EL117" i="7"/>
  <c r="FV117" i="7"/>
  <c r="FQ117" i="7"/>
  <c r="FH117" i="7"/>
  <c r="FA117" i="7"/>
  <c r="ET117" i="7"/>
  <c r="EM117" i="7"/>
  <c r="ED117" i="7"/>
  <c r="FF169" i="7"/>
  <c r="EI169" i="7"/>
  <c r="FS169" i="7"/>
  <c r="EP169" i="7"/>
  <c r="FZ169" i="7"/>
  <c r="FC169" i="7"/>
  <c r="EF169" i="7"/>
  <c r="FP169" i="7"/>
  <c r="ES169" i="7"/>
  <c r="GC169" i="7"/>
  <c r="EW159" i="7"/>
  <c r="DZ159" i="7"/>
  <c r="FJ159" i="7"/>
  <c r="EM159" i="7"/>
  <c r="FW159" i="7"/>
  <c r="EZ159" i="7"/>
  <c r="EC159" i="7"/>
  <c r="FM159" i="7"/>
  <c r="EJ159" i="7"/>
  <c r="FT159" i="7"/>
  <c r="FA149" i="7"/>
  <c r="EL149" i="7"/>
  <c r="GB149" i="7"/>
  <c r="FI149" i="7"/>
  <c r="EN149" i="7"/>
  <c r="GD149" i="7"/>
  <c r="FK149" i="7"/>
  <c r="EQ149" i="7"/>
  <c r="ED149" i="7"/>
  <c r="FU149" i="7"/>
  <c r="EY133" i="7"/>
  <c r="EB133" i="7"/>
  <c r="FL133" i="7"/>
  <c r="EO133" i="7"/>
  <c r="FY133" i="7"/>
  <c r="EV133" i="7"/>
  <c r="DY133" i="7"/>
  <c r="FI133" i="7"/>
  <c r="EL133" i="7"/>
  <c r="FV133" i="7"/>
  <c r="EZ124" i="7"/>
  <c r="EC124" i="7"/>
  <c r="FM124" i="7"/>
  <c r="EJ124" i="7"/>
  <c r="FT124" i="7"/>
  <c r="EW124" i="7"/>
  <c r="DZ124" i="7"/>
  <c r="FJ124" i="7"/>
  <c r="EM124" i="7"/>
  <c r="FW124" i="7"/>
  <c r="FA170" i="7"/>
  <c r="DX170" i="7"/>
  <c r="FH170" i="7"/>
  <c r="EK170" i="7"/>
  <c r="FU170" i="7"/>
  <c r="EX170" i="7"/>
  <c r="EA170" i="7"/>
  <c r="FK170" i="7"/>
  <c r="EN170" i="7"/>
  <c r="FX170" i="7"/>
  <c r="EZ162" i="7"/>
  <c r="EC162" i="7"/>
  <c r="FM162" i="7"/>
  <c r="EJ162" i="7"/>
  <c r="FT162" i="7"/>
  <c r="EW162" i="7"/>
  <c r="DZ162" i="7"/>
  <c r="FJ162" i="7"/>
  <c r="EM162" i="7"/>
  <c r="FW162" i="7"/>
  <c r="EY156" i="7"/>
  <c r="EU156" i="7"/>
  <c r="EK155" i="7"/>
  <c r="FD157" i="7"/>
  <c r="FP145" i="7"/>
  <c r="FL139" i="7"/>
  <c r="EA128" i="7"/>
  <c r="EV121" i="7"/>
  <c r="EO120" i="7"/>
  <c r="FL161" i="7"/>
  <c r="DY153" i="7"/>
  <c r="EY136" i="7"/>
  <c r="FV136" i="7"/>
  <c r="EG125" i="7"/>
  <c r="FS167" i="7"/>
  <c r="EW164" i="7"/>
  <c r="EQ158" i="7"/>
  <c r="GD158" i="7"/>
  <c r="FB151" i="7"/>
  <c r="EM151" i="7"/>
  <c r="FL147" i="7"/>
  <c r="DY147" i="7"/>
  <c r="EX141" i="7"/>
  <c r="EE141" i="7"/>
  <c r="GC141" i="7"/>
  <c r="FJ140" i="7"/>
  <c r="FW140" i="7"/>
  <c r="DX140" i="7"/>
  <c r="FM140" i="7"/>
  <c r="EV129" i="7"/>
  <c r="FI129" i="7"/>
  <c r="FV129" i="7"/>
  <c r="FA129" i="7"/>
  <c r="FR129" i="7"/>
  <c r="EZ122" i="7"/>
  <c r="FM122" i="7"/>
  <c r="FT122" i="7"/>
  <c r="DZ122" i="7"/>
  <c r="FK122" i="7"/>
  <c r="EA168" i="7"/>
  <c r="EN168" i="7"/>
  <c r="FA168" i="7"/>
  <c r="FH168" i="7"/>
  <c r="FU168" i="7"/>
  <c r="DZ160" i="7"/>
  <c r="EM160" i="7"/>
  <c r="EZ160" i="7"/>
  <c r="FM160" i="7"/>
  <c r="FT160" i="7"/>
  <c r="DX165" i="7"/>
  <c r="EK165" i="7"/>
  <c r="EX165" i="7"/>
  <c r="FK165" i="7"/>
  <c r="FX165" i="7"/>
  <c r="EC152" i="7"/>
  <c r="EJ152" i="7"/>
  <c r="EW152" i="7"/>
  <c r="FJ152" i="7"/>
  <c r="FW152" i="7"/>
  <c r="EB148" i="7"/>
  <c r="EJ148" i="7"/>
  <c r="EW148" i="7"/>
  <c r="FK148" i="7"/>
  <c r="FM148" i="7"/>
  <c r="DZ135" i="7"/>
  <c r="EM135" i="7"/>
  <c r="EZ135" i="7"/>
  <c r="FM135" i="7"/>
  <c r="FT135" i="7"/>
  <c r="DZ132" i="7"/>
  <c r="EM132" i="7"/>
  <c r="EZ132" i="7"/>
  <c r="FM132" i="7"/>
  <c r="FT132" i="7"/>
  <c r="DY130" i="7"/>
  <c r="FD130" i="7"/>
  <c r="EB130" i="7"/>
  <c r="FT130" i="7"/>
  <c r="FG130" i="7"/>
  <c r="EZ130" i="7"/>
  <c r="EI123" i="7"/>
  <c r="EV123" i="7"/>
  <c r="EF123" i="7"/>
  <c r="FY123" i="7"/>
  <c r="FL123" i="7"/>
  <c r="EY123" i="7"/>
  <c r="EK123" i="7"/>
  <c r="GC123" i="7"/>
  <c r="FP123" i="7"/>
  <c r="FC123" i="7"/>
  <c r="EE117" i="7"/>
  <c r="FO117" i="7"/>
  <c r="ER117" i="7"/>
  <c r="GB117" i="7"/>
  <c r="FY117" i="7"/>
  <c r="FR117" i="7"/>
  <c r="FK117" i="7"/>
  <c r="FB117" i="7"/>
  <c r="EU117" i="7"/>
  <c r="EN117" i="7"/>
  <c r="EB169" i="7"/>
  <c r="FL169" i="7"/>
  <c r="EO169" i="7"/>
  <c r="FY169" i="7"/>
  <c r="EV169" i="7"/>
  <c r="DY169" i="7"/>
  <c r="FI169" i="7"/>
  <c r="EL169" i="7"/>
  <c r="FV169" i="7"/>
  <c r="EY169" i="7"/>
  <c r="FC159" i="7"/>
  <c r="EF159" i="7"/>
  <c r="FP159" i="7"/>
  <c r="ES159" i="7"/>
  <c r="GC159" i="7"/>
  <c r="FF159" i="7"/>
  <c r="EI159" i="7"/>
  <c r="FS159" i="7"/>
  <c r="EP159" i="7"/>
  <c r="FZ159" i="7"/>
  <c r="FG149" i="7"/>
  <c r="ES149" i="7"/>
  <c r="DY149" i="7"/>
  <c r="FP149" i="7"/>
  <c r="EV149" i="7"/>
  <c r="EA149" i="7"/>
  <c r="FR149" i="7"/>
  <c r="EX149" i="7"/>
  <c r="EK149" i="7"/>
  <c r="GA149" i="7"/>
  <c r="FE133" i="7"/>
  <c r="EH133" i="7"/>
  <c r="FR133" i="7"/>
  <c r="EU133" i="7"/>
  <c r="GE133" i="7"/>
  <c r="FB133" i="7"/>
  <c r="EE133" i="7"/>
  <c r="FO133" i="7"/>
  <c r="ER133" i="7"/>
  <c r="GB133" i="7"/>
  <c r="FF124" i="7"/>
  <c r="EI124" i="7"/>
  <c r="FS124" i="7"/>
  <c r="EP124" i="7"/>
  <c r="FZ124" i="7"/>
  <c r="FC124" i="7"/>
  <c r="EF124" i="7"/>
  <c r="FP124" i="7"/>
  <c r="ES124" i="7"/>
  <c r="GC124" i="7"/>
  <c r="FG170" i="7"/>
  <c r="ED170" i="7"/>
  <c r="FN170" i="7"/>
  <c r="EQ170" i="7"/>
  <c r="GA170" i="7"/>
  <c r="FD170" i="7"/>
  <c r="EG170" i="7"/>
  <c r="FQ170" i="7"/>
  <c r="ET170" i="7"/>
  <c r="GD170" i="7"/>
  <c r="FF162" i="7"/>
  <c r="EI162" i="7"/>
  <c r="FS162" i="7"/>
  <c r="EP162" i="7"/>
  <c r="FZ162" i="7"/>
  <c r="FC162" i="7"/>
  <c r="EF162" i="7"/>
  <c r="FP162" i="7"/>
  <c r="ES162" i="7"/>
  <c r="GC162" i="7"/>
  <c r="FE156" i="7"/>
  <c r="FA156" i="7"/>
  <c r="GB144" i="7"/>
  <c r="EH150" i="7"/>
  <c r="EP145" i="7"/>
  <c r="FY139" i="7"/>
  <c r="EN128" i="7"/>
  <c r="FI121" i="7"/>
  <c r="FM120" i="7"/>
  <c r="FY161" i="7"/>
  <c r="EL153" i="7"/>
  <c r="FL136" i="7"/>
  <c r="DX125" i="7"/>
  <c r="EP167" i="7"/>
  <c r="EH164" i="7"/>
  <c r="FI158" i="7"/>
  <c r="EO158" i="7"/>
  <c r="FT151" i="7"/>
  <c r="FK151" i="7"/>
  <c r="EC147" i="7"/>
  <c r="DZ147" i="7"/>
  <c r="FV141" i="7"/>
  <c r="FC141" i="7"/>
  <c r="GD141" i="7"/>
  <c r="FV140" i="7"/>
  <c r="EB140" i="7"/>
  <c r="EJ140" i="7"/>
  <c r="FS140" i="7"/>
  <c r="FH129" i="7"/>
  <c r="FU129" i="7"/>
  <c r="EA129" i="7"/>
  <c r="FM129" i="7"/>
  <c r="FW129" i="7"/>
  <c r="FL122" i="7"/>
  <c r="FY122" i="7"/>
  <c r="DY122" i="7"/>
  <c r="EL122" i="7"/>
  <c r="EM122" i="7"/>
  <c r="EM168" i="7"/>
  <c r="EZ168" i="7"/>
  <c r="FM168" i="7"/>
  <c r="FT168" i="7"/>
  <c r="DZ168" i="7"/>
  <c r="EL160" i="7"/>
  <c r="EY160" i="7"/>
  <c r="FL160" i="7"/>
  <c r="FY160" i="7"/>
  <c r="DY160" i="7"/>
  <c r="EJ165" i="7"/>
  <c r="EW165" i="7"/>
  <c r="FJ165" i="7"/>
  <c r="FW165" i="7"/>
  <c r="EC165" i="7"/>
  <c r="EO152" i="7"/>
  <c r="EV152" i="7"/>
  <c r="FI152" i="7"/>
  <c r="FV152" i="7"/>
  <c r="EB152" i="7"/>
  <c r="EN148" i="7"/>
  <c r="EV148" i="7"/>
  <c r="FI148" i="7"/>
  <c r="FW148" i="7"/>
  <c r="EF148" i="7"/>
  <c r="EL135" i="7"/>
  <c r="EY135" i="7"/>
  <c r="FL135" i="7"/>
  <c r="FY135" i="7"/>
  <c r="DY135" i="7"/>
  <c r="EL132" i="7"/>
  <c r="EY132" i="7"/>
  <c r="FL132" i="7"/>
  <c r="FY132" i="7"/>
  <c r="DY132" i="7"/>
  <c r="EK130" i="7"/>
  <c r="FP130" i="7"/>
  <c r="ET130" i="7"/>
  <c r="ED130" i="7"/>
  <c r="FW130" i="7"/>
  <c r="FH130" i="7"/>
  <c r="EO123" i="7"/>
  <c r="FB123" i="7"/>
  <c r="EN123" i="7"/>
  <c r="DY123" i="7"/>
  <c r="FS123" i="7"/>
  <c r="FF123" i="7"/>
  <c r="ES123" i="7"/>
  <c r="EB123" i="7"/>
  <c r="FW123" i="7"/>
  <c r="FJ123" i="7"/>
  <c r="EK117" i="7"/>
  <c r="FU117" i="7"/>
  <c r="EX117" i="7"/>
  <c r="EG117" i="7"/>
  <c r="DX117" i="7"/>
  <c r="FZ117" i="7"/>
  <c r="FS117" i="7"/>
  <c r="FL117" i="7"/>
  <c r="FE117" i="7"/>
  <c r="EV117" i="7"/>
  <c r="EH169" i="7"/>
  <c r="FR169" i="7"/>
  <c r="EU169" i="7"/>
  <c r="GE169" i="7"/>
  <c r="FB169" i="7"/>
  <c r="EE169" i="7"/>
  <c r="FO169" i="7"/>
  <c r="ER169" i="7"/>
  <c r="GB169" i="7"/>
  <c r="FE169" i="7"/>
  <c r="DY159" i="7"/>
  <c r="FI159" i="7"/>
  <c r="EL159" i="7"/>
  <c r="FV159" i="7"/>
  <c r="EY159" i="7"/>
  <c r="EB159" i="7"/>
  <c r="FL159" i="7"/>
  <c r="EO159" i="7"/>
  <c r="FY159" i="7"/>
  <c r="EV159" i="7"/>
  <c r="EC149" i="7"/>
  <c r="FM149" i="7"/>
  <c r="EZ149" i="7"/>
  <c r="EF149" i="7"/>
  <c r="FW149" i="7"/>
  <c r="FC149" i="7"/>
  <c r="EH149" i="7"/>
  <c r="FY149" i="7"/>
  <c r="FE149" i="7"/>
  <c r="ER149" i="7"/>
  <c r="EA133" i="7"/>
  <c r="FK133" i="7"/>
  <c r="EN133" i="7"/>
  <c r="FX133" i="7"/>
  <c r="FA133" i="7"/>
  <c r="DX133" i="7"/>
  <c r="FH133" i="7"/>
  <c r="EK133" i="7"/>
  <c r="FU133" i="7"/>
  <c r="EX133" i="7"/>
  <c r="EB124" i="7"/>
  <c r="FL124" i="7"/>
  <c r="EO124" i="7"/>
  <c r="FY124" i="7"/>
  <c r="EV124" i="7"/>
  <c r="DY124" i="7"/>
  <c r="FI124" i="7"/>
  <c r="EL124" i="7"/>
  <c r="FV124" i="7"/>
  <c r="EY124" i="7"/>
  <c r="EC170" i="7"/>
  <c r="FM170" i="7"/>
  <c r="EJ170" i="7"/>
  <c r="FT170" i="7"/>
  <c r="EW170" i="7"/>
  <c r="DZ170" i="7"/>
  <c r="FJ170" i="7"/>
  <c r="EM170" i="7"/>
  <c r="FW170" i="7"/>
  <c r="EZ170" i="7"/>
  <c r="EB162" i="7"/>
  <c r="FL162" i="7"/>
  <c r="EO162" i="7"/>
  <c r="FY162" i="7"/>
  <c r="EV162" i="7"/>
  <c r="DY162" i="7"/>
  <c r="FI162" i="7"/>
  <c r="EL162" i="7"/>
  <c r="FV162" i="7"/>
  <c r="EY162" i="7"/>
  <c r="EA156" i="7"/>
  <c r="FK156" i="7"/>
  <c r="DX156" i="7"/>
  <c r="EQ138" i="7"/>
  <c r="ES166" i="7"/>
  <c r="EL139" i="7"/>
  <c r="EB121" i="7"/>
  <c r="FU120" i="7"/>
  <c r="EB153" i="7"/>
  <c r="FU125" i="7"/>
  <c r="FC167" i="7"/>
  <c r="FD158" i="7"/>
  <c r="FO151" i="7"/>
  <c r="FG147" i="7"/>
  <c r="ET141" i="7"/>
  <c r="EE140" i="7"/>
  <c r="EN140" i="7"/>
  <c r="FY140" i="7"/>
  <c r="DZ129" i="7"/>
  <c r="FY129" i="7"/>
  <c r="FX122" i="7"/>
  <c r="EK122" i="7"/>
  <c r="ES122" i="7"/>
  <c r="FW168" i="7"/>
  <c r="EJ168" i="7"/>
  <c r="FJ168" i="7"/>
  <c r="EB160" i="7"/>
  <c r="EV160" i="7"/>
  <c r="FT165" i="7"/>
  <c r="EM165" i="7"/>
  <c r="FM165" i="7"/>
  <c r="DY152" i="7"/>
  <c r="EY152" i="7"/>
  <c r="FX148" i="7"/>
  <c r="EM148" i="7"/>
  <c r="FS148" i="7"/>
  <c r="EB135" i="7"/>
  <c r="EV135" i="7"/>
  <c r="FV132" i="7"/>
  <c r="EO132" i="7"/>
  <c r="FI132" i="7"/>
  <c r="FA130" i="7"/>
  <c r="GC130" i="7"/>
  <c r="GE130" i="7"/>
  <c r="FT123" i="7"/>
  <c r="EX123" i="7"/>
  <c r="GB123" i="7"/>
  <c r="FA123" i="7"/>
  <c r="GE123" i="7"/>
  <c r="EF117" i="7"/>
  <c r="FG117" i="7"/>
  <c r="ES117" i="7"/>
  <c r="EC117" i="7"/>
  <c r="FX117" i="7"/>
  <c r="GD169" i="7"/>
  <c r="ED169" i="7"/>
  <c r="EQ169" i="7"/>
  <c r="FD169" i="7"/>
  <c r="FQ169" i="7"/>
  <c r="FO159" i="7"/>
  <c r="GB159" i="7"/>
  <c r="EH159" i="7"/>
  <c r="EU159" i="7"/>
  <c r="FB159" i="7"/>
  <c r="FS149" i="7"/>
  <c r="EM149" i="7"/>
  <c r="FJ149" i="7"/>
  <c r="GE149" i="7"/>
  <c r="EY149" i="7"/>
  <c r="FQ133" i="7"/>
  <c r="GD133" i="7"/>
  <c r="ED133" i="7"/>
  <c r="EQ133" i="7"/>
  <c r="FD133" i="7"/>
  <c r="FR124" i="7"/>
  <c r="GE124" i="7"/>
  <c r="EE124" i="7"/>
  <c r="ER124" i="7"/>
  <c r="FE124" i="7"/>
  <c r="FS170" i="7"/>
  <c r="FZ170" i="7"/>
  <c r="EF170" i="7"/>
  <c r="ES170" i="7"/>
  <c r="FF170" i="7"/>
  <c r="FR162" i="7"/>
  <c r="GE162" i="7"/>
  <c r="EE162" i="7"/>
  <c r="ER162" i="7"/>
  <c r="FE162" i="7"/>
  <c r="EC156" i="7"/>
  <c r="EV156" i="7"/>
  <c r="EZ156" i="7"/>
  <c r="EQ156" i="7"/>
  <c r="EF156" i="7"/>
  <c r="EH156" i="7"/>
  <c r="DY156" i="7"/>
  <c r="GB156" i="7"/>
  <c r="FW156" i="7"/>
  <c r="EW154" i="7"/>
  <c r="DZ154" i="7"/>
  <c r="FJ154" i="7"/>
  <c r="EM154" i="7"/>
  <c r="FW154" i="7"/>
  <c r="EZ154" i="7"/>
  <c r="EC154" i="7"/>
  <c r="FM154" i="7"/>
  <c r="EJ154" i="7"/>
  <c r="FT154" i="7"/>
  <c r="FA143" i="7"/>
  <c r="DX143" i="7"/>
  <c r="FH143" i="7"/>
  <c r="EK143" i="7"/>
  <c r="FU143" i="7"/>
  <c r="EX143" i="7"/>
  <c r="EA143" i="7"/>
  <c r="FK143" i="7"/>
  <c r="EN143" i="7"/>
  <c r="FX143" i="7"/>
  <c r="EZ137" i="7"/>
  <c r="EC137" i="7"/>
  <c r="FM137" i="7"/>
  <c r="EJ137" i="7"/>
  <c r="FT137" i="7"/>
  <c r="EW137" i="7"/>
  <c r="DZ137" i="7"/>
  <c r="FJ137" i="7"/>
  <c r="EM137" i="7"/>
  <c r="FW137" i="7"/>
  <c r="EW134" i="7"/>
  <c r="DZ134" i="7"/>
  <c r="FJ134" i="7"/>
  <c r="EM134" i="7"/>
  <c r="FW134" i="7"/>
  <c r="EZ134" i="7"/>
  <c r="EC134" i="7"/>
  <c r="FM134" i="7"/>
  <c r="EJ134" i="7"/>
  <c r="FT134" i="7"/>
  <c r="EV126" i="7"/>
  <c r="DZ126" i="7"/>
  <c r="EX126" i="7"/>
  <c r="EH126" i="7"/>
  <c r="GB126" i="7"/>
  <c r="FO126" i="7"/>
  <c r="FA126" i="7"/>
  <c r="EM126" i="7"/>
  <c r="GE126" i="7"/>
  <c r="FR126" i="7"/>
  <c r="EX119" i="7"/>
  <c r="EB119" i="7"/>
  <c r="FL119" i="7"/>
  <c r="EU119" i="7"/>
  <c r="GE119" i="7"/>
  <c r="FB119" i="7"/>
  <c r="EE119" i="7"/>
  <c r="FO119" i="7"/>
  <c r="EG119" i="7"/>
  <c r="EY119" i="7"/>
  <c r="EI127" i="7"/>
  <c r="EI166" i="7"/>
  <c r="FV139" i="7"/>
  <c r="FL121" i="7"/>
  <c r="FL153" i="7"/>
  <c r="EX125" i="7"/>
  <c r="ED164" i="7"/>
  <c r="FV158" i="7"/>
  <c r="DZ151" i="7"/>
  <c r="FY147" i="7"/>
  <c r="FL141" i="7"/>
  <c r="EW140" i="7"/>
  <c r="EZ140" i="7"/>
  <c r="GE140" i="7"/>
  <c r="EL129" i="7"/>
  <c r="EH129" i="7"/>
  <c r="EC122" i="7"/>
  <c r="EW122" i="7"/>
  <c r="EY122" i="7"/>
  <c r="FL168" i="7"/>
  <c r="DY168" i="7"/>
  <c r="EX160" i="7"/>
  <c r="FX160" i="7"/>
  <c r="EK160" i="7"/>
  <c r="FI165" i="7"/>
  <c r="EB165" i="7"/>
  <c r="FA152" i="7"/>
  <c r="FU152" i="7"/>
  <c r="EN152" i="7"/>
  <c r="FH148" i="7"/>
  <c r="FG148" i="7"/>
  <c r="EX135" i="7"/>
  <c r="FX135" i="7"/>
  <c r="EK135" i="7"/>
  <c r="FK132" i="7"/>
  <c r="DX132" i="7"/>
  <c r="EW130" i="7"/>
  <c r="FL130" i="7"/>
  <c r="GD130" i="7"/>
  <c r="DX123" i="7"/>
  <c r="EW123" i="7"/>
  <c r="GA123" i="7"/>
  <c r="EZ123" i="7"/>
  <c r="GD123" i="7"/>
  <c r="EQ117" i="7"/>
  <c r="FD117" i="7"/>
  <c r="EH117" i="7"/>
  <c r="GC117" i="7"/>
  <c r="FM117" i="7"/>
  <c r="EC169" i="7"/>
  <c r="EJ169" i="7"/>
  <c r="EW169" i="7"/>
  <c r="FJ169" i="7"/>
  <c r="FW169" i="7"/>
  <c r="FU159" i="7"/>
  <c r="EA159" i="7"/>
  <c r="EN159" i="7"/>
  <c r="FA159" i="7"/>
  <c r="FH159" i="7"/>
  <c r="DX149" i="7"/>
  <c r="ET149" i="7"/>
  <c r="FQ149" i="7"/>
  <c r="EB149" i="7"/>
  <c r="FF149" i="7"/>
  <c r="FW133" i="7"/>
  <c r="EC133" i="7"/>
  <c r="EJ133" i="7"/>
  <c r="EW133" i="7"/>
  <c r="FJ133" i="7"/>
  <c r="FX124" i="7"/>
  <c r="DX124" i="7"/>
  <c r="EK124" i="7"/>
  <c r="EX124" i="7"/>
  <c r="FK124" i="7"/>
  <c r="FY170" i="7"/>
  <c r="DY170" i="7"/>
  <c r="EL170" i="7"/>
  <c r="EY170" i="7"/>
  <c r="FL170" i="7"/>
  <c r="FX162" i="7"/>
  <c r="DX162" i="7"/>
  <c r="EK162" i="7"/>
  <c r="EX162" i="7"/>
  <c r="FK162" i="7"/>
  <c r="EI156" i="7"/>
  <c r="FB156" i="7"/>
  <c r="FJ156" i="7"/>
  <c r="FC156" i="7"/>
  <c r="ER156" i="7"/>
  <c r="ET156" i="7"/>
  <c r="EK156" i="7"/>
  <c r="DZ156" i="7"/>
  <c r="GC156" i="7"/>
  <c r="FC154" i="7"/>
  <c r="EF154" i="7"/>
  <c r="FP154" i="7"/>
  <c r="ES154" i="7"/>
  <c r="GC154" i="7"/>
  <c r="FF154" i="7"/>
  <c r="EI154" i="7"/>
  <c r="FS154" i="7"/>
  <c r="EP154" i="7"/>
  <c r="FZ154" i="7"/>
  <c r="FG143" i="7"/>
  <c r="ED143" i="7"/>
  <c r="FN143" i="7"/>
  <c r="EQ143" i="7"/>
  <c r="GA143" i="7"/>
  <c r="FD143" i="7"/>
  <c r="EG143" i="7"/>
  <c r="FQ143" i="7"/>
  <c r="ET143" i="7"/>
  <c r="GD143" i="7"/>
  <c r="FF137" i="7"/>
  <c r="EI137" i="7"/>
  <c r="FS137" i="7"/>
  <c r="EP137" i="7"/>
  <c r="FZ137" i="7"/>
  <c r="FC137" i="7"/>
  <c r="EF137" i="7"/>
  <c r="FP137" i="7"/>
  <c r="ES137" i="7"/>
  <c r="GC137" i="7"/>
  <c r="FC134" i="7"/>
  <c r="EF134" i="7"/>
  <c r="FP134" i="7"/>
  <c r="ES134" i="7"/>
  <c r="GC134" i="7"/>
  <c r="FF134" i="7"/>
  <c r="EI134" i="7"/>
  <c r="FS134" i="7"/>
  <c r="EP134" i="7"/>
  <c r="FZ134" i="7"/>
  <c r="FB126" i="7"/>
  <c r="EF126" i="7"/>
  <c r="FE126" i="7"/>
  <c r="EQ126" i="7"/>
  <c r="EA126" i="7"/>
  <c r="FV126" i="7"/>
  <c r="FI126" i="7"/>
  <c r="EU126" i="7"/>
  <c r="EE126" i="7"/>
  <c r="FY126" i="7"/>
  <c r="FD119" i="7"/>
  <c r="EH119" i="7"/>
  <c r="FR119" i="7"/>
  <c r="FA119" i="7"/>
  <c r="DX119" i="7"/>
  <c r="FH119" i="7"/>
  <c r="EK119" i="7"/>
  <c r="FU119" i="7"/>
  <c r="FQ119" i="7"/>
  <c r="GD119" i="7"/>
  <c r="FF142" i="7"/>
  <c r="EY120" i="7"/>
  <c r="FI161" i="7"/>
  <c r="EV136" i="7"/>
  <c r="EF167" i="7"/>
  <c r="FM164" i="7"/>
  <c r="EH151" i="7"/>
  <c r="EG147" i="7"/>
  <c r="FD147" i="7"/>
  <c r="DX141" i="7"/>
  <c r="EA140" i="7"/>
  <c r="EV140" i="7"/>
  <c r="FT129" i="7"/>
  <c r="EM129" i="7"/>
  <c r="FX129" i="7"/>
  <c r="DX122" i="7"/>
  <c r="EX122" i="7"/>
  <c r="EC168" i="7"/>
  <c r="FC118" i="7"/>
  <c r="GE150" i="7"/>
  <c r="FA128" i="7"/>
  <c r="EL121" i="7"/>
  <c r="EV161" i="7"/>
  <c r="EO136" i="7"/>
  <c r="EC164" i="7"/>
  <c r="FQ158" i="7"/>
  <c r="EX151" i="7"/>
  <c r="EJ147" i="7"/>
  <c r="EU141" i="7"/>
  <c r="FU140" i="7"/>
  <c r="FL140" i="7"/>
  <c r="DX129" i="7"/>
  <c r="EX129" i="7"/>
  <c r="GD129" i="7"/>
  <c r="EO122" i="7"/>
  <c r="FI122" i="7"/>
  <c r="FX168" i="7"/>
  <c r="EK168" i="7"/>
  <c r="FJ160" i="7"/>
  <c r="EC160" i="7"/>
  <c r="EW160" i="7"/>
  <c r="FU165" i="7"/>
  <c r="EN165" i="7"/>
  <c r="FM152" i="7"/>
  <c r="DZ152" i="7"/>
  <c r="EZ152" i="7"/>
  <c r="FT148" i="7"/>
  <c r="DZ148" i="7"/>
  <c r="FJ135" i="7"/>
  <c r="EC135" i="7"/>
  <c r="EW135" i="7"/>
  <c r="FW132" i="7"/>
  <c r="EJ132" i="7"/>
  <c r="FI130" i="7"/>
  <c r="FZ130" i="7"/>
  <c r="DX130" i="7"/>
  <c r="ED123" i="7"/>
  <c r="FD123" i="7"/>
  <c r="DZ123" i="7"/>
  <c r="FG123" i="7"/>
  <c r="EE123" i="7"/>
  <c r="EW117" i="7"/>
  <c r="FJ117" i="7"/>
  <c r="EP117" i="7"/>
  <c r="EB117" i="7"/>
  <c r="FW117" i="7"/>
  <c r="EN169" i="7"/>
  <c r="FA169" i="7"/>
  <c r="FH169" i="7"/>
  <c r="FU169" i="7"/>
  <c r="EA169" i="7"/>
  <c r="GA159" i="7"/>
  <c r="EG159" i="7"/>
  <c r="ET159" i="7"/>
  <c r="FG159" i="7"/>
  <c r="FN159" i="7"/>
  <c r="EE149" i="7"/>
  <c r="FB149" i="7"/>
  <c r="FX149" i="7"/>
  <c r="EJ149" i="7"/>
  <c r="FN149" i="7"/>
  <c r="GC133" i="7"/>
  <c r="EI133" i="7"/>
  <c r="EP133" i="7"/>
  <c r="FC133" i="7"/>
  <c r="FP133" i="7"/>
  <c r="GD124" i="7"/>
  <c r="ED124" i="7"/>
  <c r="EQ124" i="7"/>
  <c r="FD124" i="7"/>
  <c r="FQ124" i="7"/>
  <c r="GE170" i="7"/>
  <c r="EE170" i="7"/>
  <c r="ER170" i="7"/>
  <c r="FE170" i="7"/>
  <c r="FR170" i="7"/>
  <c r="GD162" i="7"/>
  <c r="ED162" i="7"/>
  <c r="EQ162" i="7"/>
  <c r="FD162" i="7"/>
  <c r="FQ162" i="7"/>
  <c r="EO156" i="7"/>
  <c r="FH156" i="7"/>
  <c r="FR156" i="7"/>
  <c r="FL156" i="7"/>
  <c r="FD156" i="7"/>
  <c r="FF156" i="7"/>
  <c r="EW156" i="7"/>
  <c r="EL156" i="7"/>
  <c r="DY154" i="7"/>
  <c r="FI154" i="7"/>
  <c r="EL154" i="7"/>
  <c r="FV154" i="7"/>
  <c r="EY154" i="7"/>
  <c r="EB154" i="7"/>
  <c r="FL154" i="7"/>
  <c r="EO154" i="7"/>
  <c r="FY154" i="7"/>
  <c r="EV154" i="7"/>
  <c r="EC143" i="7"/>
  <c r="FM143" i="7"/>
  <c r="EJ143" i="7"/>
  <c r="FT143" i="7"/>
  <c r="EW143" i="7"/>
  <c r="DZ143" i="7"/>
  <c r="FJ143" i="7"/>
  <c r="EM143" i="7"/>
  <c r="FW143" i="7"/>
  <c r="EZ143" i="7"/>
  <c r="EB137" i="7"/>
  <c r="FL137" i="7"/>
  <c r="EO137" i="7"/>
  <c r="FY137" i="7"/>
  <c r="EV137" i="7"/>
  <c r="DY137" i="7"/>
  <c r="FI137" i="7"/>
  <c r="EL137" i="7"/>
  <c r="FV137" i="7"/>
  <c r="EY137" i="7"/>
  <c r="DY134" i="7"/>
  <c r="FI134" i="7"/>
  <c r="EL134" i="7"/>
  <c r="FV134" i="7"/>
  <c r="EY134" i="7"/>
  <c r="EB134" i="7"/>
  <c r="FL134" i="7"/>
  <c r="EO134" i="7"/>
  <c r="FY134" i="7"/>
  <c r="EV134" i="7"/>
  <c r="DX126" i="7"/>
  <c r="FH126" i="7"/>
  <c r="EL126" i="7"/>
  <c r="FL126" i="7"/>
  <c r="EY126" i="7"/>
  <c r="EI126" i="7"/>
  <c r="GC126" i="7"/>
  <c r="FP126" i="7"/>
  <c r="FC126" i="7"/>
  <c r="EN126" i="7"/>
  <c r="DZ119" i="7"/>
  <c r="FJ119" i="7"/>
  <c r="EN119" i="7"/>
  <c r="FX119" i="7"/>
  <c r="FG119" i="7"/>
  <c r="ED119" i="7"/>
  <c r="FN119" i="7"/>
  <c r="EQ119" i="7"/>
  <c r="GA119" i="7"/>
  <c r="EM119" i="7"/>
  <c r="EP142" i="7"/>
  <c r="EK128" i="7"/>
  <c r="EV120" i="7"/>
  <c r="EL161" i="7"/>
  <c r="DY136" i="7"/>
  <c r="FP167" i="7"/>
  <c r="EB164" i="7"/>
  <c r="EZ151" i="7"/>
  <c r="EY147" i="7"/>
  <c r="FV147" i="7"/>
  <c r="FW141" i="7"/>
  <c r="EM140" i="7"/>
  <c r="FH140" i="7"/>
  <c r="DY129" i="7"/>
  <c r="EY129" i="7"/>
  <c r="FK129" i="7"/>
  <c r="EJ122" i="7"/>
  <c r="FE122" i="7"/>
  <c r="EY168" i="7"/>
  <c r="FY168" i="7"/>
  <c r="EL168" i="7"/>
  <c r="FK160" i="7"/>
  <c r="DX160" i="7"/>
  <c r="EV165" i="7"/>
  <c r="FV165" i="7"/>
  <c r="EO165" i="7"/>
  <c r="FH152" i="7"/>
  <c r="EA152" i="7"/>
  <c r="EZ148" i="7"/>
  <c r="FU148" i="7"/>
  <c r="FP148" i="7"/>
  <c r="FK135" i="7"/>
  <c r="DX135" i="7"/>
  <c r="EX132" i="7"/>
  <c r="FX132" i="7"/>
  <c r="EK132" i="7"/>
  <c r="GB130" i="7"/>
  <c r="EV130" i="7"/>
  <c r="FQ130" i="7"/>
  <c r="FH123" i="7"/>
  <c r="EG123" i="7"/>
  <c r="FM123" i="7"/>
  <c r="EL123" i="7"/>
  <c r="FQ123" i="7"/>
  <c r="GA117" i="7"/>
  <c r="EO117" i="7"/>
  <c r="EA117" i="7"/>
  <c r="FT117" i="7"/>
  <c r="FF117" i="7"/>
  <c r="EZ169" i="7"/>
  <c r="FM169" i="7"/>
  <c r="FT169" i="7"/>
  <c r="DZ169" i="7"/>
  <c r="EM169" i="7"/>
  <c r="EK159" i="7"/>
  <c r="EX159" i="7"/>
  <c r="FK159" i="7"/>
  <c r="FX159" i="7"/>
  <c r="DX159" i="7"/>
  <c r="EO149" i="7"/>
  <c r="FO149" i="7"/>
  <c r="DZ149" i="7"/>
  <c r="EW149" i="7"/>
  <c r="FT149" i="7"/>
  <c r="EM133" i="7"/>
  <c r="EZ133" i="7"/>
  <c r="FM133" i="7"/>
  <c r="FT133" i="7"/>
  <c r="DZ133" i="7"/>
  <c r="EN124" i="7"/>
  <c r="FA124" i="7"/>
  <c r="FH124" i="7"/>
  <c r="FU124" i="7"/>
  <c r="EA124" i="7"/>
  <c r="EO170" i="7"/>
  <c r="EV170" i="7"/>
  <c r="FI170" i="7"/>
  <c r="FV170" i="7"/>
  <c r="EB170" i="7"/>
  <c r="EN162" i="7"/>
  <c r="FA162" i="7"/>
  <c r="FH162" i="7"/>
  <c r="FU162" i="7"/>
  <c r="EA162" i="7"/>
  <c r="EM156" i="7"/>
  <c r="EJ156" i="7"/>
  <c r="EB156" i="7"/>
  <c r="GD156" i="7"/>
  <c r="FY156" i="7"/>
  <c r="FT156" i="7"/>
  <c r="FU156" i="7"/>
  <c r="FP156" i="7"/>
  <c r="FI156" i="7"/>
  <c r="EK154" i="7"/>
  <c r="FU154" i="7"/>
  <c r="EX154" i="7"/>
  <c r="EA154" i="7"/>
  <c r="FK154" i="7"/>
  <c r="EN154" i="7"/>
  <c r="FX154" i="7"/>
  <c r="FA154" i="7"/>
  <c r="DX154" i="7"/>
  <c r="FH154" i="7"/>
  <c r="EO143" i="7"/>
  <c r="FY143" i="7"/>
  <c r="EV143" i="7"/>
  <c r="DY143" i="7"/>
  <c r="FI143" i="7"/>
  <c r="EL143" i="7"/>
  <c r="FV143" i="7"/>
  <c r="EY143" i="7"/>
  <c r="EB143" i="7"/>
  <c r="FL143" i="7"/>
  <c r="EN137" i="7"/>
  <c r="FX137" i="7"/>
  <c r="FA137" i="7"/>
  <c r="DX137" i="7"/>
  <c r="FH137" i="7"/>
  <c r="EK137" i="7"/>
  <c r="FU137" i="7"/>
  <c r="EX137" i="7"/>
  <c r="EA137" i="7"/>
  <c r="FK137" i="7"/>
  <c r="EK134" i="7"/>
  <c r="FU134" i="7"/>
  <c r="EX134" i="7"/>
  <c r="EA134" i="7"/>
  <c r="FK134" i="7"/>
  <c r="EN134" i="7"/>
  <c r="FX134" i="7"/>
  <c r="FA134" i="7"/>
  <c r="DX134" i="7"/>
  <c r="FH134" i="7"/>
  <c r="EJ126" i="7"/>
  <c r="FT126" i="7"/>
  <c r="EG126" i="7"/>
  <c r="GA126" i="7"/>
  <c r="FM126" i="7"/>
  <c r="EZ126" i="7"/>
  <c r="EK126" i="7"/>
  <c r="GD126" i="7"/>
  <c r="FQ126" i="7"/>
  <c r="FD126" i="7"/>
  <c r="EL119" i="7"/>
  <c r="FV119" i="7"/>
  <c r="EZ119" i="7"/>
  <c r="EI119" i="7"/>
  <c r="FS119" i="7"/>
  <c r="EP119" i="7"/>
  <c r="FZ119" i="7"/>
  <c r="FC119" i="7"/>
  <c r="EA119" i="7"/>
  <c r="ES119" i="7"/>
  <c r="DY139" i="7"/>
  <c r="FX128" i="7"/>
  <c r="ER120" i="7"/>
  <c r="FV153" i="7"/>
  <c r="FH125" i="7"/>
  <c r="GC167" i="7"/>
  <c r="ED158" i="7"/>
  <c r="EU151" i="7"/>
  <c r="FW147" i="7"/>
  <c r="FU147" i="7"/>
  <c r="FX141" i="7"/>
  <c r="EY140" i="7"/>
  <c r="FT140" i="7"/>
  <c r="EK129" i="7"/>
  <c r="EC129" i="7"/>
  <c r="EB122" i="7"/>
  <c r="EV122" i="7"/>
  <c r="EA122" i="7"/>
  <c r="EX168" i="7"/>
  <c r="FH165" i="7"/>
  <c r="FT152" i="7"/>
  <c r="EA148" i="7"/>
  <c r="EJ135" i="7"/>
  <c r="EW132" i="7"/>
  <c r="FX130" i="7"/>
  <c r="FU123" i="7"/>
  <c r="DZ117" i="7"/>
  <c r="GD117" i="7"/>
  <c r="FG169" i="7"/>
  <c r="EG169" i="7"/>
  <c r="FD159" i="7"/>
  <c r="ED159" i="7"/>
  <c r="EG149" i="7"/>
  <c r="ES133" i="7"/>
  <c r="FZ133" i="7"/>
  <c r="FG124" i="7"/>
  <c r="EG124" i="7"/>
  <c r="FO170" i="7"/>
  <c r="ET162" i="7"/>
  <c r="GA162" i="7"/>
  <c r="EP156" i="7"/>
  <c r="GE156" i="7"/>
  <c r="FV156" i="7"/>
  <c r="GA154" i="7"/>
  <c r="FQ154" i="7"/>
  <c r="FG154" i="7"/>
  <c r="EU143" i="7"/>
  <c r="EE143" i="7"/>
  <c r="GB143" i="7"/>
  <c r="FR143" i="7"/>
  <c r="FG137" i="7"/>
  <c r="EQ137" i="7"/>
  <c r="EG137" i="7"/>
  <c r="GA134" i="7"/>
  <c r="FQ134" i="7"/>
  <c r="FG134" i="7"/>
  <c r="EP126" i="7"/>
  <c r="DY126" i="7"/>
  <c r="ET126" i="7"/>
  <c r="FK126" i="7"/>
  <c r="FF119" i="7"/>
  <c r="EV119" i="7"/>
  <c r="FK119" i="7"/>
  <c r="FV160" i="7"/>
  <c r="DZ165" i="7"/>
  <c r="EL152" i="7"/>
  <c r="FJ148" i="7"/>
  <c r="FI135" i="7"/>
  <c r="EF130" i="7"/>
  <c r="EJ123" i="7"/>
  <c r="FO123" i="7"/>
  <c r="FP117" i="7"/>
  <c r="GE117" i="7"/>
  <c r="DX169" i="7"/>
  <c r="FK169" i="7"/>
  <c r="FE159" i="7"/>
  <c r="EI149" i="7"/>
  <c r="EP149" i="7"/>
  <c r="ET133" i="7"/>
  <c r="GA133" i="7"/>
  <c r="FB124" i="7"/>
  <c r="EI170" i="7"/>
  <c r="FP170" i="7"/>
  <c r="EU162" i="7"/>
  <c r="GB162" i="7"/>
  <c r="FN156" i="7"/>
  <c r="FM156" i="7"/>
  <c r="EX156" i="7"/>
  <c r="ER154" i="7"/>
  <c r="EH154" i="7"/>
  <c r="GE154" i="7"/>
  <c r="FS143" i="7"/>
  <c r="FC143" i="7"/>
  <c r="ES143" i="7"/>
  <c r="EH137" i="7"/>
  <c r="GE137" i="7"/>
  <c r="FO137" i="7"/>
  <c r="FE137" i="7"/>
  <c r="ER134" i="7"/>
  <c r="EH134" i="7"/>
  <c r="GE134" i="7"/>
  <c r="FN126" i="7"/>
  <c r="FF126" i="7"/>
  <c r="FW126" i="7"/>
  <c r="EF119" i="7"/>
  <c r="EC119" i="7"/>
  <c r="FT119" i="7"/>
  <c r="FW119" i="7"/>
  <c r="FW160" i="7"/>
  <c r="EA165" i="7"/>
  <c r="EM152" i="7"/>
  <c r="EI148" i="7"/>
  <c r="FJ132" i="7"/>
  <c r="EI130" i="7"/>
  <c r="FN123" i="7"/>
  <c r="ET123" i="7"/>
  <c r="EY117" i="7"/>
  <c r="FN117" i="7"/>
  <c r="FN169" i="7"/>
  <c r="FQ159" i="7"/>
  <c r="EU149" i="7"/>
  <c r="FD149" i="7"/>
  <c r="FF133" i="7"/>
  <c r="EF133" i="7"/>
  <c r="FN124" i="7"/>
  <c r="EU170" i="7"/>
  <c r="GB170" i="7"/>
  <c r="FG162" i="7"/>
  <c r="EG162" i="7"/>
  <c r="EN156" i="7"/>
  <c r="FZ156" i="7"/>
  <c r="FQ156" i="7"/>
  <c r="FD154" i="7"/>
  <c r="ET154" i="7"/>
  <c r="ED154" i="7"/>
  <c r="GE143" i="7"/>
  <c r="FO143" i="7"/>
  <c r="FE143" i="7"/>
  <c r="ET137" i="7"/>
  <c r="ED137" i="7"/>
  <c r="GA137" i="7"/>
  <c r="FQ137" i="7"/>
  <c r="FD134" i="7"/>
  <c r="ET134" i="7"/>
  <c r="ED134" i="7"/>
  <c r="FZ126" i="7"/>
  <c r="FU126" i="7"/>
  <c r="EC126" i="7"/>
  <c r="ER119" i="7"/>
  <c r="EO119" i="7"/>
  <c r="DY119" i="7"/>
  <c r="GC119" i="7"/>
  <c r="FH128" i="7"/>
  <c r="FK168" i="7"/>
  <c r="EO160" i="7"/>
  <c r="EZ165" i="7"/>
  <c r="FL152" i="7"/>
  <c r="FV135" i="7"/>
  <c r="EB132" i="7"/>
  <c r="EM130" i="7"/>
  <c r="FK123" i="7"/>
  <c r="EM123" i="7"/>
  <c r="EZ117" i="7"/>
  <c r="EK169" i="7"/>
  <c r="EE159" i="7"/>
  <c r="FR159" i="7"/>
  <c r="FH149" i="7"/>
  <c r="FL149" i="7"/>
  <c r="FG133" i="7"/>
  <c r="EH124" i="7"/>
  <c r="FO124" i="7"/>
  <c r="EP170" i="7"/>
  <c r="GC170" i="7"/>
  <c r="FB162" i="7"/>
  <c r="EG156" i="7"/>
  <c r="FX156" i="7"/>
  <c r="FO156" i="7"/>
  <c r="EE154" i="7"/>
  <c r="GB154" i="7"/>
  <c r="FR154" i="7"/>
  <c r="FB154" i="7"/>
  <c r="EP143" i="7"/>
  <c r="EF143" i="7"/>
  <c r="GC143" i="7"/>
  <c r="FR137" i="7"/>
  <c r="FB137" i="7"/>
  <c r="ER137" i="7"/>
  <c r="EE134" i="7"/>
  <c r="GB134" i="7"/>
  <c r="FR134" i="7"/>
  <c r="FB134" i="7"/>
  <c r="ER126" i="7"/>
  <c r="ES126" i="7"/>
  <c r="FJ126" i="7"/>
  <c r="FP119" i="7"/>
  <c r="FM119" i="7"/>
  <c r="EW119" i="7"/>
  <c r="DX168" i="7"/>
  <c r="EJ160" i="7"/>
  <c r="FA165" i="7"/>
  <c r="FL148" i="7"/>
  <c r="FW135" i="7"/>
  <c r="EC132" i="7"/>
  <c r="FN130" i="7"/>
  <c r="EQ123" i="7"/>
  <c r="FX123" i="7"/>
  <c r="EI117" i="7"/>
  <c r="ET169" i="7"/>
  <c r="GA169" i="7"/>
  <c r="EQ159" i="7"/>
  <c r="GD159" i="7"/>
  <c r="FV149" i="7"/>
  <c r="FZ149" i="7"/>
  <c r="FS133" i="7"/>
  <c r="ET124" i="7"/>
  <c r="GA124" i="7"/>
  <c r="FB170" i="7"/>
  <c r="EH170" i="7"/>
  <c r="FN162" i="7"/>
  <c r="ES156" i="7"/>
  <c r="EE156" i="7"/>
  <c r="GA156" i="7"/>
  <c r="EQ154" i="7"/>
  <c r="EG154" i="7"/>
  <c r="GD154" i="7"/>
  <c r="FN154" i="7"/>
  <c r="FB143" i="7"/>
  <c r="ER143" i="7"/>
  <c r="EH143" i="7"/>
  <c r="GD137" i="7"/>
  <c r="FN137" i="7"/>
  <c r="FD137" i="7"/>
  <c r="EQ134" i="7"/>
  <c r="EG134" i="7"/>
  <c r="GD134" i="7"/>
  <c r="FN134" i="7"/>
  <c r="EO126" i="7"/>
  <c r="FG126" i="7"/>
  <c r="FX126" i="7"/>
  <c r="GB119" i="7"/>
  <c r="FY119" i="7"/>
  <c r="FI119" i="7"/>
  <c r="EW168" i="7"/>
  <c r="FI160" i="7"/>
  <c r="FY152" i="7"/>
  <c r="DY148" i="7"/>
  <c r="EO135" i="7"/>
  <c r="EV132" i="7"/>
  <c r="EH130" i="7"/>
  <c r="EH123" i="7"/>
  <c r="FC117" i="7"/>
  <c r="EJ117" i="7"/>
  <c r="FX169" i="7"/>
  <c r="EX169" i="7"/>
  <c r="ER159" i="7"/>
  <c r="GE159" i="7"/>
  <c r="GC149" i="7"/>
  <c r="EG133" i="7"/>
  <c r="FN133" i="7"/>
  <c r="EU124" i="7"/>
  <c r="GB124" i="7"/>
  <c r="FC170" i="7"/>
  <c r="EH162" i="7"/>
  <c r="FO162" i="7"/>
  <c r="ED156" i="7"/>
  <c r="FS156" i="7"/>
  <c r="FG156" i="7"/>
  <c r="FO154" i="7"/>
  <c r="FE154" i="7"/>
  <c r="EU154" i="7"/>
  <c r="EI143" i="7"/>
  <c r="FZ143" i="7"/>
  <c r="FP143" i="7"/>
  <c r="FF143" i="7"/>
  <c r="EU137" i="7"/>
  <c r="EE137" i="7"/>
  <c r="GB137" i="7"/>
  <c r="FO134" i="7"/>
  <c r="FE134" i="7"/>
  <c r="EU134" i="7"/>
  <c r="ED126" i="7"/>
  <c r="FS126" i="7"/>
  <c r="EB126" i="7"/>
  <c r="EW126" i="7"/>
  <c r="ET119" i="7"/>
  <c r="EJ119" i="7"/>
  <c r="FE119" i="7"/>
  <c r="AN115" i="20"/>
  <c r="B121" i="20" s="1"/>
  <c r="BB66" i="6"/>
  <c r="AH832" i="6"/>
  <c r="AN832" i="6" s="1" a="1"/>
  <c r="AN832" i="6" s="1"/>
  <c r="AH831" i="6"/>
  <c r="AK831" i="6" s="1" a="1"/>
  <c r="AK831" i="6" s="1"/>
  <c r="AH829" i="6"/>
  <c r="AN829" i="6" s="1" a="1"/>
  <c r="AN829" i="6" s="1"/>
  <c r="AH833" i="6"/>
  <c r="AK833" i="6" s="1" a="1"/>
  <c r="AK833" i="6" s="1"/>
  <c r="AH830" i="6"/>
  <c r="AN830" i="6" s="1" a="1"/>
  <c r="AN830" i="6" s="1"/>
  <c r="AK570" i="6"/>
  <c r="AK576" i="6"/>
  <c r="AK582" i="6"/>
  <c r="AK588" i="6"/>
  <c r="AK594" i="6"/>
  <c r="AK600" i="6"/>
  <c r="AK587" i="6"/>
  <c r="AK571" i="6"/>
  <c r="AK577" i="6"/>
  <c r="AK583" i="6"/>
  <c r="AK589" i="6"/>
  <c r="AK595" i="6"/>
  <c r="AK601" i="6"/>
  <c r="AK581" i="6"/>
  <c r="AK572" i="6"/>
  <c r="AK578" i="6"/>
  <c r="AK584" i="6"/>
  <c r="AK590" i="6"/>
  <c r="AK596" i="6"/>
  <c r="AK602" i="6"/>
  <c r="AK575" i="6"/>
  <c r="AK573" i="6"/>
  <c r="AK579" i="6"/>
  <c r="AK585" i="6"/>
  <c r="AK591" i="6"/>
  <c r="AK597" i="6"/>
  <c r="AK603" i="6"/>
  <c r="AK599" i="6"/>
  <c r="AK574" i="6"/>
  <c r="AK580" i="6"/>
  <c r="AK586" i="6"/>
  <c r="AK592" i="6"/>
  <c r="AK598" i="6"/>
  <c r="AK569" i="6"/>
  <c r="AK593" i="6"/>
  <c r="AN569" i="6"/>
  <c r="B609" i="6" s="1"/>
  <c r="AK517" i="6"/>
  <c r="AK523" i="6"/>
  <c r="AK529" i="6"/>
  <c r="AK535" i="6"/>
  <c r="AK541" i="6"/>
  <c r="AK547" i="6"/>
  <c r="AK549" i="6"/>
  <c r="AK516" i="6"/>
  <c r="AK540" i="6"/>
  <c r="AK518" i="6"/>
  <c r="AK524" i="6"/>
  <c r="AK530" i="6"/>
  <c r="AK536" i="6"/>
  <c r="AK542" i="6"/>
  <c r="AK548" i="6"/>
  <c r="AK544" i="6"/>
  <c r="AK546" i="6"/>
  <c r="AK519" i="6"/>
  <c r="AK525" i="6"/>
  <c r="AK531" i="6"/>
  <c r="AK537" i="6"/>
  <c r="AK543" i="6"/>
  <c r="AK528" i="6"/>
  <c r="AK520" i="6"/>
  <c r="AK526" i="6"/>
  <c r="AK532" i="6"/>
  <c r="AK538" i="6"/>
  <c r="AK550" i="6"/>
  <c r="AK521" i="6"/>
  <c r="AK527" i="6"/>
  <c r="AK533" i="6"/>
  <c r="AK539" i="6"/>
  <c r="AK545" i="6"/>
  <c r="AK522" i="6"/>
  <c r="AK534" i="6"/>
  <c r="AN516" i="6"/>
  <c r="B556" i="6" s="1"/>
  <c r="BA1111" i="6"/>
  <c r="B1171" i="6" s="1"/>
  <c r="AQ1156" i="6"/>
  <c r="AQ1160" i="6"/>
  <c r="AQ1154" i="6"/>
  <c r="AK1158" i="6"/>
  <c r="AK1160" i="6"/>
  <c r="AK1152" i="6"/>
  <c r="AQ1162" i="6"/>
  <c r="AQ1161" i="6"/>
  <c r="AQ1155" i="6"/>
  <c r="AK1164" i="6"/>
  <c r="AK1155" i="6"/>
  <c r="AK1154" i="6"/>
  <c r="AQ1157" i="6"/>
  <c r="AQ1151" i="6"/>
  <c r="AQ1163" i="6"/>
  <c r="AK1153" i="6"/>
  <c r="AK1161" i="6"/>
  <c r="AQ1165" i="6"/>
  <c r="AQ1152" i="6"/>
  <c r="AQ1153" i="6"/>
  <c r="AK1151" i="6"/>
  <c r="AK1159" i="6"/>
  <c r="AK1156" i="6"/>
  <c r="AK1163" i="6"/>
  <c r="AQ1158" i="6"/>
  <c r="AQ1159" i="6"/>
  <c r="AK1157" i="6"/>
  <c r="AK1165" i="6"/>
  <c r="AK1162" i="6"/>
  <c r="AQ1164" i="6"/>
  <c r="AH42" i="19"/>
  <c r="B102" i="19" s="1"/>
  <c r="AW91" i="19"/>
  <c r="AW82" i="19"/>
  <c r="AW84" i="19"/>
  <c r="AW66" i="19"/>
  <c r="AH43" i="19"/>
  <c r="AW97" i="19"/>
  <c r="AW88" i="19"/>
  <c r="AW90" i="19"/>
  <c r="AW75" i="19"/>
  <c r="AW74" i="19"/>
  <c r="AW93" i="19"/>
  <c r="AW95" i="19"/>
  <c r="AW58" i="19"/>
  <c r="AW86" i="19"/>
  <c r="AW94" i="19"/>
  <c r="AW96" i="19"/>
  <c r="AW56" i="19"/>
  <c r="AW61" i="19"/>
  <c r="AW92" i="19"/>
  <c r="AW83" i="19"/>
  <c r="AW80" i="19"/>
  <c r="AW85" i="19"/>
  <c r="AW87" i="19"/>
  <c r="AW89" i="19"/>
  <c r="AW50" i="19"/>
  <c r="AW63" i="19"/>
  <c r="AW57" i="19"/>
  <c r="AW68" i="19"/>
  <c r="AW73" i="19"/>
  <c r="AW42" i="19"/>
  <c r="AW49" i="19"/>
  <c r="AW77" i="19"/>
  <c r="AW71" i="19"/>
  <c r="AW81" i="19"/>
  <c r="AW54" i="19"/>
  <c r="AW51" i="19"/>
  <c r="AW79" i="19"/>
  <c r="AW48" i="19"/>
  <c r="AW53" i="19"/>
  <c r="AW55" i="19"/>
  <c r="AW76" i="19"/>
  <c r="AW43" i="19"/>
  <c r="AW52" i="19"/>
  <c r="AW70" i="19"/>
  <c r="AW65" i="19"/>
  <c r="AW60" i="19"/>
  <c r="AW78" i="19"/>
  <c r="AW45" i="19"/>
  <c r="AW72" i="19"/>
  <c r="AW46" i="19"/>
  <c r="AW67" i="19"/>
  <c r="AW62" i="19"/>
  <c r="AW64" i="19"/>
  <c r="AW47" i="19"/>
  <c r="AW59" i="19"/>
  <c r="AW69" i="19"/>
  <c r="AW44" i="19"/>
  <c r="AK1208" i="6"/>
  <c r="IR74" i="23"/>
  <c r="HZ74" i="23"/>
  <c r="GL76" i="23"/>
  <c r="GV77" i="23"/>
  <c r="HF78" i="23"/>
  <c r="IK74" i="23"/>
  <c r="IC76" i="23"/>
  <c r="IE77" i="23"/>
  <c r="IG78" i="23"/>
  <c r="IE75" i="23"/>
  <c r="IK78" i="23"/>
  <c r="HF75" i="23"/>
  <c r="HP76" i="23"/>
  <c r="HZ77" i="23"/>
  <c r="IE74" i="23"/>
  <c r="IG75" i="23"/>
  <c r="II76" i="23"/>
  <c r="IK77" i="23"/>
  <c r="GL74" i="23"/>
  <c r="HP77" i="23"/>
  <c r="IC78" i="23"/>
  <c r="HF77" i="23"/>
  <c r="II74" i="23"/>
  <c r="IK75" i="23"/>
  <c r="IC77" i="23"/>
  <c r="IE78" i="23"/>
  <c r="HP74" i="23"/>
  <c r="HZ75" i="23"/>
  <c r="GL77" i="23"/>
  <c r="GV78" i="23"/>
  <c r="IC75" i="23"/>
  <c r="IE76" i="23"/>
  <c r="IG77" i="23"/>
  <c r="II78" i="23"/>
  <c r="IC74" i="23"/>
  <c r="IG76" i="23"/>
  <c r="II77" i="23"/>
  <c r="GV74" i="23"/>
  <c r="GV75" i="23"/>
  <c r="HF76" i="23"/>
  <c r="HZ78" i="23"/>
  <c r="IG74" i="23"/>
  <c r="II75" i="23"/>
  <c r="IK76" i="23"/>
  <c r="GL75" i="23"/>
  <c r="GV76" i="23"/>
  <c r="HP78" i="23"/>
  <c r="HF74" i="23"/>
  <c r="HP75" i="23"/>
  <c r="HZ76" i="23"/>
  <c r="GL78" i="23"/>
  <c r="BW695" i="6"/>
  <c r="B702" i="6" s="1"/>
  <c r="BH695" i="6"/>
  <c r="B700" i="6" s="1"/>
  <c r="AH761" i="6"/>
  <c r="CW75" i="23" s="1"/>
  <c r="AH762" i="6"/>
  <c r="CW76" i="23" s="1"/>
  <c r="AH760" i="6"/>
  <c r="CW74" i="23" s="1"/>
  <c r="AH763" i="6"/>
  <c r="CW77" i="23" s="1"/>
  <c r="AH764" i="6"/>
  <c r="CW78" i="23" s="1"/>
  <c r="AY695" i="6"/>
  <c r="CB646" i="6" s="1"/>
  <c r="AK482" i="6"/>
  <c r="AN483" i="6"/>
  <c r="AQ546" i="6"/>
  <c r="AK483" i="6"/>
  <c r="AN485" i="6"/>
  <c r="AQ550" i="6"/>
  <c r="AK481" i="6"/>
  <c r="AN482" i="6"/>
  <c r="AQ547" i="6"/>
  <c r="AK484" i="6"/>
  <c r="AQ548" i="6"/>
  <c r="AK485" i="6"/>
  <c r="AQ549" i="6"/>
  <c r="AN481" i="6"/>
  <c r="AN484" i="6"/>
  <c r="B769" i="6"/>
  <c r="AQ602" i="6"/>
  <c r="AQ603" i="6"/>
  <c r="AQ599" i="6"/>
  <c r="AQ600" i="6"/>
  <c r="AQ601" i="6"/>
  <c r="D744" i="8"/>
  <c r="D977" i="8"/>
  <c r="D918" i="8"/>
  <c r="D821" i="8"/>
  <c r="D777" i="8"/>
  <c r="D691" i="8"/>
  <c r="D502" i="8"/>
  <c r="D458" i="8"/>
  <c r="D161" i="8"/>
  <c r="D978" i="8"/>
  <c r="D919" i="8"/>
  <c r="D822" i="8"/>
  <c r="D778" i="8"/>
  <c r="D642" i="8"/>
  <c r="D503" i="8"/>
  <c r="D459" i="8"/>
  <c r="D162" i="8"/>
  <c r="D979" i="8"/>
  <c r="D920" i="8"/>
  <c r="D823" i="8"/>
  <c r="D687" i="8"/>
  <c r="D643" i="8"/>
  <c r="D504" i="8"/>
  <c r="D460" i="8"/>
  <c r="D163" i="8"/>
  <c r="D819" i="8"/>
  <c r="D689" i="8"/>
  <c r="D506" i="8"/>
  <c r="D820" i="8"/>
  <c r="D690" i="8"/>
  <c r="D457" i="8"/>
  <c r="D980" i="8"/>
  <c r="D774" i="8"/>
  <c r="D644" i="8"/>
  <c r="D461" i="8"/>
  <c r="D981" i="8"/>
  <c r="D775" i="8"/>
  <c r="D645" i="8"/>
  <c r="D159" i="8"/>
  <c r="D776" i="8"/>
  <c r="D688" i="8"/>
  <c r="D646" i="8"/>
  <c r="D917" i="8"/>
  <c r="D160" i="8"/>
  <c r="D505" i="8"/>
  <c r="D921" i="8"/>
  <c r="DC153" i="6"/>
  <c r="BI449" i="18" s="1"/>
  <c r="CM449" i="18" s="1"/>
  <c r="DC147" i="6"/>
  <c r="BI443" i="18" s="1"/>
  <c r="CM443" i="18" s="1"/>
  <c r="DC141" i="6"/>
  <c r="BI437" i="18" s="1"/>
  <c r="CM437" i="18" s="1"/>
  <c r="DC173" i="6"/>
  <c r="BI469" i="18" s="1"/>
  <c r="CM469" i="18" s="1"/>
  <c r="DC167" i="6"/>
  <c r="BI463" i="18" s="1"/>
  <c r="CM463" i="18" s="1"/>
  <c r="DC161" i="6"/>
  <c r="BI457" i="18" s="1"/>
  <c r="CM457" i="18" s="1"/>
  <c r="DC155" i="6"/>
  <c r="BI451" i="18" s="1"/>
  <c r="CM451" i="18" s="1"/>
  <c r="DC193" i="6"/>
  <c r="BI489" i="18" s="1"/>
  <c r="CM489" i="18" s="1"/>
  <c r="DC187" i="6"/>
  <c r="BI483" i="18" s="1"/>
  <c r="CM483" i="18" s="1"/>
  <c r="DC181" i="6"/>
  <c r="BI477" i="18" s="1"/>
  <c r="CM477" i="18" s="1"/>
  <c r="DC145" i="6"/>
  <c r="BI441" i="18" s="1"/>
  <c r="CM441" i="18" s="1"/>
  <c r="DC139" i="6"/>
  <c r="BI435" i="18" s="1"/>
  <c r="CM435" i="18" s="1"/>
  <c r="DC165" i="6"/>
  <c r="BI461" i="18" s="1"/>
  <c r="CM461" i="18" s="1"/>
  <c r="DC191" i="6"/>
  <c r="BI487" i="18" s="1"/>
  <c r="CM487" i="18" s="1"/>
  <c r="DC179" i="6"/>
  <c r="BI475" i="18" s="1"/>
  <c r="CM475" i="18" s="1"/>
  <c r="DC152" i="6"/>
  <c r="BI448" i="18" s="1"/>
  <c r="CM448" i="18" s="1"/>
  <c r="DC146" i="6"/>
  <c r="AW747" i="7" s="1"/>
  <c r="DI747" i="7" s="1" a="1"/>
  <c r="DI747" i="7" s="1"/>
  <c r="DC140" i="6"/>
  <c r="BI436" i="18" s="1"/>
  <c r="CM436" i="18" s="1"/>
  <c r="DC172" i="6"/>
  <c r="BI468" i="18" s="1"/>
  <c r="CM468" i="18" s="1"/>
  <c r="DC166" i="6"/>
  <c r="BI462" i="18" s="1"/>
  <c r="CM462" i="18" s="1"/>
  <c r="DC160" i="6"/>
  <c r="BI456" i="18" s="1"/>
  <c r="CM456" i="18" s="1"/>
  <c r="DC154" i="6"/>
  <c r="BI450" i="18" s="1"/>
  <c r="CM450" i="18" s="1"/>
  <c r="DC192" i="6"/>
  <c r="BI488" i="18" s="1"/>
  <c r="CM488" i="18" s="1"/>
  <c r="DC186" i="6"/>
  <c r="BI482" i="18" s="1"/>
  <c r="CM482" i="18" s="1"/>
  <c r="DC180" i="6"/>
  <c r="BI476" i="18" s="1"/>
  <c r="CM476" i="18" s="1"/>
  <c r="DC151" i="6"/>
  <c r="BI447" i="18" s="1"/>
  <c r="CM447" i="18" s="1"/>
  <c r="DC171" i="6"/>
  <c r="BI467" i="18" s="1"/>
  <c r="CM467" i="18" s="1"/>
  <c r="DC197" i="6"/>
  <c r="BI493" i="18" s="1"/>
  <c r="CM493" i="18" s="1"/>
  <c r="DC185" i="6"/>
  <c r="BI481" i="18" s="1"/>
  <c r="CM481" i="18" s="1"/>
  <c r="DC159" i="6"/>
  <c r="BI455" i="18" s="1"/>
  <c r="CM455" i="18" s="1"/>
  <c r="DC150" i="6"/>
  <c r="BI446" i="18" s="1"/>
  <c r="CM446" i="18" s="1"/>
  <c r="DC144" i="6"/>
  <c r="BI440" i="18" s="1"/>
  <c r="CM440" i="18" s="1"/>
  <c r="DC138" i="6"/>
  <c r="AW739" i="7" s="1"/>
  <c r="DC170" i="6"/>
  <c r="BI466" i="18" s="1"/>
  <c r="CM466" i="18" s="1"/>
  <c r="DC164" i="6"/>
  <c r="BI460" i="18" s="1"/>
  <c r="CM460" i="18" s="1"/>
  <c r="DC158" i="6"/>
  <c r="BI454" i="18" s="1"/>
  <c r="CM454" i="18" s="1"/>
  <c r="DC196" i="6"/>
  <c r="BI492" i="18" s="1"/>
  <c r="CM492" i="18" s="1"/>
  <c r="DC190" i="6"/>
  <c r="BI486" i="18" s="1"/>
  <c r="CM486" i="18" s="1"/>
  <c r="DC184" i="6"/>
  <c r="AW785" i="7" s="1"/>
  <c r="DI785" i="7" s="1" a="1"/>
  <c r="DI785" i="7" s="1"/>
  <c r="DC178" i="6"/>
  <c r="BI474" i="18" s="1"/>
  <c r="CM474" i="18" s="1"/>
  <c r="DC142" i="6"/>
  <c r="BI438" i="18" s="1"/>
  <c r="CM438" i="18" s="1"/>
  <c r="DC162" i="6"/>
  <c r="BI458" i="18" s="1"/>
  <c r="CM458" i="18" s="1"/>
  <c r="DC194" i="6"/>
  <c r="BI490" i="18" s="1"/>
  <c r="CM490" i="18" s="1"/>
  <c r="DC188" i="6"/>
  <c r="BI484" i="18" s="1"/>
  <c r="CM484" i="18" s="1"/>
  <c r="DC176" i="6"/>
  <c r="BI472" i="18" s="1"/>
  <c r="CM472" i="18" s="1"/>
  <c r="DC149" i="6"/>
  <c r="BI445" i="18" s="1"/>
  <c r="CM445" i="18" s="1"/>
  <c r="DC143" i="6"/>
  <c r="BI439" i="18" s="1"/>
  <c r="CM439" i="18" s="1"/>
  <c r="DC175" i="6"/>
  <c r="BI471" i="18" s="1"/>
  <c r="CM471" i="18" s="1"/>
  <c r="DC169" i="6"/>
  <c r="BI465" i="18" s="1"/>
  <c r="CM465" i="18" s="1"/>
  <c r="DC163" i="6"/>
  <c r="BI459" i="18" s="1"/>
  <c r="CM459" i="18" s="1"/>
  <c r="DC157" i="6"/>
  <c r="BI453" i="18" s="1"/>
  <c r="CM453" i="18" s="1"/>
  <c r="DC195" i="6"/>
  <c r="BI491" i="18" s="1"/>
  <c r="CM491" i="18" s="1"/>
  <c r="DC189" i="6"/>
  <c r="BI485" i="18" s="1"/>
  <c r="CM485" i="18" s="1"/>
  <c r="DC183" i="6"/>
  <c r="BI479" i="18" s="1"/>
  <c r="CM479" i="18" s="1"/>
  <c r="DC177" i="6"/>
  <c r="BI473" i="18" s="1"/>
  <c r="CM473" i="18" s="1"/>
  <c r="DC148" i="6"/>
  <c r="BI444" i="18" s="1"/>
  <c r="CM444" i="18" s="1"/>
  <c r="DC174" i="6"/>
  <c r="BI470" i="18" s="1"/>
  <c r="CM470" i="18" s="1"/>
  <c r="DC168" i="6"/>
  <c r="BI464" i="18" s="1"/>
  <c r="CM464" i="18" s="1"/>
  <c r="DC156" i="6"/>
  <c r="BI452" i="18" s="1"/>
  <c r="CM452" i="18" s="1"/>
  <c r="DC182" i="6"/>
  <c r="BI478" i="18" s="1"/>
  <c r="CM478" i="18" s="1"/>
  <c r="CY138" i="6"/>
  <c r="GE116" i="7" s="1"/>
  <c r="CX138" i="6"/>
  <c r="CR138" i="6"/>
  <c r="FX116" i="7" s="1"/>
  <c r="CL138" i="6"/>
  <c r="FR116" i="7" s="1"/>
  <c r="CF138" i="6"/>
  <c r="FL116" i="7" s="1"/>
  <c r="CJ138" i="6"/>
  <c r="FP116" i="7" s="1"/>
  <c r="CG138" i="6"/>
  <c r="FM116" i="7" s="1"/>
  <c r="CW138" i="6"/>
  <c r="GC116" i="7" s="1"/>
  <c r="CQ138" i="6"/>
  <c r="FW116" i="7" s="1"/>
  <c r="CK138" i="6"/>
  <c r="FQ116" i="7" s="1"/>
  <c r="CE138" i="6"/>
  <c r="FK116" i="7" s="1"/>
  <c r="CP138" i="6"/>
  <c r="FV116" i="7" s="1"/>
  <c r="CD138" i="6"/>
  <c r="FJ116" i="7" s="1"/>
  <c r="CS138" i="6"/>
  <c r="FY116" i="7" s="1"/>
  <c r="CV138" i="6"/>
  <c r="GB116" i="7" s="1"/>
  <c r="CU138" i="6"/>
  <c r="GA116" i="7" s="1"/>
  <c r="CO138" i="6"/>
  <c r="FU116" i="7" s="1"/>
  <c r="CI138" i="6"/>
  <c r="FO116" i="7" s="1"/>
  <c r="CT138" i="6"/>
  <c r="FZ116" i="7" s="1"/>
  <c r="CN138" i="6"/>
  <c r="FT116" i="7" s="1"/>
  <c r="CH138" i="6"/>
  <c r="FN116" i="7" s="1"/>
  <c r="CM138" i="6"/>
  <c r="FS116" i="7" s="1"/>
  <c r="CC138" i="6"/>
  <c r="FI116" i="7" s="1"/>
  <c r="BW138" i="6"/>
  <c r="FC116" i="7" s="1"/>
  <c r="BQ138" i="6"/>
  <c r="EW116" i="7" s="1"/>
  <c r="BK138" i="6"/>
  <c r="EQ116" i="7" s="1"/>
  <c r="BV138" i="6"/>
  <c r="FB116" i="7" s="1"/>
  <c r="BP138" i="6"/>
  <c r="EV116" i="7" s="1"/>
  <c r="BJ138" i="6"/>
  <c r="EP116" i="7" s="1"/>
  <c r="BU138" i="6"/>
  <c r="FA116" i="7" s="1"/>
  <c r="BO138" i="6"/>
  <c r="EU116" i="7" s="1"/>
  <c r="BI138" i="6"/>
  <c r="EO116" i="7" s="1"/>
  <c r="BT138" i="6"/>
  <c r="EZ116" i="7" s="1"/>
  <c r="BN138" i="6"/>
  <c r="ET116" i="7" s="1"/>
  <c r="BS138" i="6"/>
  <c r="EY116" i="7" s="1"/>
  <c r="BM138" i="6"/>
  <c r="ES116" i="7" s="1"/>
  <c r="BR138" i="6"/>
  <c r="EX116" i="7" s="1"/>
  <c r="BL138" i="6"/>
  <c r="ER116" i="7" s="1"/>
  <c r="CB138" i="6"/>
  <c r="FH116" i="7" s="1"/>
  <c r="BH138" i="6"/>
  <c r="EN116" i="7" s="1"/>
  <c r="BX138" i="6"/>
  <c r="FD116" i="7" s="1"/>
  <c r="CA138" i="6"/>
  <c r="FG116" i="7" s="1"/>
  <c r="BZ138" i="6"/>
  <c r="FF116" i="7" s="1"/>
  <c r="BY138" i="6"/>
  <c r="FE116" i="7" s="1"/>
  <c r="BG138" i="6"/>
  <c r="EM116" i="7" s="1"/>
  <c r="BA138" i="6"/>
  <c r="EG116" i="7" s="1"/>
  <c r="AU138" i="6"/>
  <c r="EA116" i="7" s="1"/>
  <c r="BD138" i="6"/>
  <c r="EJ116" i="7" s="1"/>
  <c r="BC138" i="6"/>
  <c r="EI116" i="7" s="1"/>
  <c r="BF138" i="6"/>
  <c r="EL116" i="7" s="1"/>
  <c r="AZ138" i="6"/>
  <c r="EF116" i="7" s="1"/>
  <c r="AT138" i="6"/>
  <c r="DZ116" i="7" s="1"/>
  <c r="AX138" i="6"/>
  <c r="ED116" i="7" s="1"/>
  <c r="AW138" i="6"/>
  <c r="EC116" i="7" s="1"/>
  <c r="BB138" i="6"/>
  <c r="EH116" i="7" s="1"/>
  <c r="BE138" i="6"/>
  <c r="EK116" i="7" s="1"/>
  <c r="AY138" i="6"/>
  <c r="EE116" i="7" s="1"/>
  <c r="AS138" i="6"/>
  <c r="DY116" i="7" s="1"/>
  <c r="AR138" i="6"/>
  <c r="DX116" i="7" s="1"/>
  <c r="AV138" i="6"/>
  <c r="EB116" i="7" s="1"/>
  <c r="AH178" i="6"/>
  <c r="AH184" i="6"/>
  <c r="AH190" i="6"/>
  <c r="AH182" i="6"/>
  <c r="AH189" i="6"/>
  <c r="AH179" i="6"/>
  <c r="AH185" i="6"/>
  <c r="AH191" i="6"/>
  <c r="AH181" i="6"/>
  <c r="AH188" i="6"/>
  <c r="AH180" i="6"/>
  <c r="AH186" i="6"/>
  <c r="AH192" i="6"/>
  <c r="AH187" i="6"/>
  <c r="AH183" i="6"/>
  <c r="BB60" i="6"/>
  <c r="AZ115" i="6"/>
  <c r="AP209" i="8"/>
  <c r="B214" i="8"/>
  <c r="D793" i="8"/>
  <c r="D796" i="8"/>
  <c r="D818" i="8"/>
  <c r="D801" i="8"/>
  <c r="D814" i="8"/>
  <c r="D815" i="8"/>
  <c r="D809" i="8"/>
  <c r="D812" i="8"/>
  <c r="D800" i="8"/>
  <c r="D806" i="8"/>
  <c r="D813" i="8"/>
  <c r="D802" i="8"/>
  <c r="D810" i="8"/>
  <c r="D805" i="8"/>
  <c r="D817" i="8"/>
  <c r="D795" i="8"/>
  <c r="D804" i="8"/>
  <c r="D808" i="8"/>
  <c r="D790" i="8"/>
  <c r="D803" i="8"/>
  <c r="D797" i="8"/>
  <c r="D816" i="8"/>
  <c r="D794" i="8"/>
  <c r="D791" i="8"/>
  <c r="D798" i="8"/>
  <c r="D807" i="8"/>
  <c r="D792" i="8"/>
  <c r="D799" i="8"/>
  <c r="D811" i="8"/>
  <c r="D1050" i="8"/>
  <c r="D1036" i="8"/>
  <c r="D1051" i="8"/>
  <c r="D1037" i="8"/>
  <c r="D1052" i="8"/>
  <c r="D1038" i="8"/>
  <c r="D1053" i="8"/>
  <c r="D1029" i="8"/>
  <c r="D1054" i="8"/>
  <c r="D1055" i="8"/>
  <c r="D1056" i="8"/>
  <c r="D1057" i="8"/>
  <c r="D1058" i="8"/>
  <c r="D1049" i="8"/>
  <c r="D1030" i="8"/>
  <c r="D1031" i="8"/>
  <c r="D1032" i="8"/>
  <c r="D1033" i="8"/>
  <c r="D1034" i="8"/>
  <c r="D1035" i="8"/>
  <c r="AN1303" i="6"/>
  <c r="AH1306" i="6"/>
  <c r="AK1306" i="6" s="1"/>
  <c r="AH1311" i="6"/>
  <c r="AN1307" i="6"/>
  <c r="AQ1307" i="6" s="1"/>
  <c r="AH1303" i="6"/>
  <c r="AK1303" i="6" s="1"/>
  <c r="AN1308" i="6"/>
  <c r="AQ1308" i="6" s="1"/>
  <c r="AN1311" i="6"/>
  <c r="AQ1311" i="6" s="1"/>
  <c r="AT1303" i="6"/>
  <c r="B1319" i="6" s="1"/>
  <c r="AH1307" i="6"/>
  <c r="AN1306" i="6"/>
  <c r="AQ1306" i="6" s="1"/>
  <c r="AN1310" i="6"/>
  <c r="AQ1310" i="6" s="1"/>
  <c r="AH1308" i="6"/>
  <c r="AK1308" i="6" s="1"/>
  <c r="AN1309" i="6"/>
  <c r="AQ1309" i="6" s="1"/>
  <c r="AQ1208" i="6"/>
  <c r="B1217" i="6" s="1"/>
  <c r="AN1304" i="6"/>
  <c r="AQ1304" i="6" s="1"/>
  <c r="AQ1312" i="6"/>
  <c r="AH1304" i="6"/>
  <c r="AK1304" i="6" s="1"/>
  <c r="AH1310" i="6"/>
  <c r="AH1312" i="6"/>
  <c r="AW1312" i="6" s="1"/>
  <c r="AN1305" i="6"/>
  <c r="AQ1305" i="6" s="1"/>
  <c r="AH1309" i="6"/>
  <c r="AK1309" i="6" s="1"/>
  <c r="AH1305" i="6"/>
  <c r="AK1305" i="6" s="1"/>
  <c r="AH115" i="20"/>
  <c r="AQ115" i="20" s="1"/>
  <c r="AH116" i="20"/>
  <c r="AQ116" i="20" s="1"/>
  <c r="IE49" i="23"/>
  <c r="IC29" i="23"/>
  <c r="II43" i="23"/>
  <c r="IC47" i="23"/>
  <c r="IE47" i="23"/>
  <c r="IE44" i="23"/>
  <c r="IE57" i="23"/>
  <c r="IG57" i="23"/>
  <c r="IG33" i="23"/>
  <c r="IC59" i="23"/>
  <c r="IG59" i="23"/>
  <c r="IC66" i="23"/>
  <c r="II34" i="23"/>
  <c r="IC67" i="23"/>
  <c r="IE43" i="23"/>
  <c r="IK68" i="23"/>
  <c r="II37" i="23"/>
  <c r="IE73" i="23"/>
  <c r="IK41" i="23"/>
  <c r="IG67" i="23"/>
  <c r="IG48" i="23"/>
  <c r="IK29" i="23"/>
  <c r="IE58" i="23"/>
  <c r="IK32" i="23"/>
  <c r="IG58" i="23"/>
  <c r="IE36" i="23"/>
  <c r="IK61" i="23"/>
  <c r="II57" i="23"/>
  <c r="GL49" i="23"/>
  <c r="GV56" i="23"/>
  <c r="GL42" i="23"/>
  <c r="HP67" i="23"/>
  <c r="HZ47" i="23"/>
  <c r="HF73" i="23"/>
  <c r="HZ40" i="23"/>
  <c r="HF66" i="23"/>
  <c r="HF43" i="23"/>
  <c r="GV72" i="23"/>
  <c r="HP39" i="23"/>
  <c r="GV65" i="23"/>
  <c r="GV42" i="23"/>
  <c r="HZ67" i="23"/>
  <c r="GL32" i="23"/>
  <c r="HP57" i="23"/>
  <c r="HZ73" i="23"/>
  <c r="HP50" i="23"/>
  <c r="HF62" i="23"/>
  <c r="GV53" i="23"/>
  <c r="GL54" i="23"/>
  <c r="GL43" i="23"/>
  <c r="GL36" i="23"/>
  <c r="HP61" i="23"/>
  <c r="HZ41" i="23"/>
  <c r="HP31" i="23"/>
  <c r="HF37" i="23"/>
  <c r="HF29" i="23"/>
  <c r="IU29" i="23"/>
  <c r="B83" i="23" s="1"/>
  <c r="IG52" i="23"/>
  <c r="IC37" i="23"/>
  <c r="IC50" i="23"/>
  <c r="IG53" i="23"/>
  <c r="IG50" i="23"/>
  <c r="II50" i="23"/>
  <c r="IG60" i="23"/>
  <c r="II60" i="23"/>
  <c r="II36" i="23"/>
  <c r="IE62" i="23"/>
  <c r="IK65" i="23"/>
  <c r="IE34" i="23"/>
  <c r="IG47" i="23"/>
  <c r="IK44" i="23"/>
  <c r="IG46" i="23"/>
  <c r="IC72" i="23"/>
  <c r="II69" i="23"/>
  <c r="IC35" i="23"/>
  <c r="IC45" i="23"/>
  <c r="II70" i="23"/>
  <c r="II51" i="23"/>
  <c r="II32" i="23"/>
  <c r="IG61" i="23"/>
  <c r="IC36" i="23"/>
  <c r="II61" i="23"/>
  <c r="IG39" i="23"/>
  <c r="IC65" i="23"/>
  <c r="IC64" i="23"/>
  <c r="GV52" i="23"/>
  <c r="HF67" i="23"/>
  <c r="GV45" i="23"/>
  <c r="HZ70" i="23"/>
  <c r="GL51" i="23"/>
  <c r="GL61" i="23"/>
  <c r="GL44" i="23"/>
  <c r="HP69" i="23"/>
  <c r="HP46" i="23"/>
  <c r="HZ64" i="23"/>
  <c r="HZ42" i="23"/>
  <c r="HF68" i="23"/>
  <c r="HF45" i="23"/>
  <c r="GL71" i="23"/>
  <c r="GV35" i="23"/>
  <c r="HZ60" i="23"/>
  <c r="GL40" i="23"/>
  <c r="HZ53" i="23"/>
  <c r="HZ30" i="23"/>
  <c r="HF56" i="23"/>
  <c r="HP72" i="23"/>
  <c r="GV46" i="23"/>
  <c r="GV39" i="23"/>
  <c r="GV71" i="23"/>
  <c r="GL45" i="23"/>
  <c r="HZ34" i="23"/>
  <c r="HP40" i="23"/>
  <c r="HP29" i="23"/>
  <c r="IC62" i="23"/>
  <c r="IE56" i="23"/>
  <c r="IG72" i="23"/>
  <c r="IG66" i="23"/>
  <c r="IG38" i="23"/>
  <c r="IK71" i="23"/>
  <c r="IC73" i="23"/>
  <c r="IC56" i="23"/>
  <c r="IG45" i="23"/>
  <c r="IC49" i="23"/>
  <c r="HZ61" i="23"/>
  <c r="HZ68" i="23"/>
  <c r="GL56" i="23"/>
  <c r="HZ44" i="23"/>
  <c r="HF40" i="23"/>
  <c r="IC30" i="23"/>
  <c r="II55" i="23"/>
  <c r="IE40" i="23"/>
  <c r="IG56" i="23"/>
  <c r="II56" i="23"/>
  <c r="IK56" i="23"/>
  <c r="IK53" i="23"/>
  <c r="IC70" i="23"/>
  <c r="IE70" i="23"/>
  <c r="IK39" i="23"/>
  <c r="IG65" i="23"/>
  <c r="IE72" i="23"/>
  <c r="IE50" i="23"/>
  <c r="IC57" i="23"/>
  <c r="IK60" i="23"/>
  <c r="II49" i="23"/>
  <c r="IK33" i="23"/>
  <c r="IK37" i="23"/>
  <c r="IK63" i="23"/>
  <c r="IE48" i="23"/>
  <c r="IK73" i="23"/>
  <c r="IK54" i="23"/>
  <c r="IC39" i="23"/>
  <c r="II64" i="23"/>
  <c r="IE39" i="23"/>
  <c r="IK64" i="23"/>
  <c r="II42" i="23"/>
  <c r="IE68" i="23"/>
  <c r="IG70" i="23"/>
  <c r="HF55" i="23"/>
  <c r="HF60" i="23"/>
  <c r="HF48" i="23"/>
  <c r="HF46" i="23"/>
  <c r="GV54" i="23"/>
  <c r="HZ66" i="23"/>
  <c r="GV47" i="23"/>
  <c r="HZ72" i="23"/>
  <c r="HZ49" i="23"/>
  <c r="HZ29" i="23"/>
  <c r="GL46" i="23"/>
  <c r="HP71" i="23"/>
  <c r="HP48" i="23"/>
  <c r="HP68" i="23"/>
  <c r="HF38" i="23"/>
  <c r="GL64" i="23"/>
  <c r="HF31" i="23"/>
  <c r="GL57" i="23"/>
  <c r="GL34" i="23"/>
  <c r="HP59" i="23"/>
  <c r="HZ36" i="23"/>
  <c r="HF49" i="23"/>
  <c r="HF42" i="23"/>
  <c r="GL38" i="23"/>
  <c r="GV48" i="23"/>
  <c r="HP47" i="23"/>
  <c r="GL47" i="23"/>
  <c r="GL29" i="23"/>
  <c r="IG36" i="23"/>
  <c r="IE66" i="23"/>
  <c r="II31" i="23"/>
  <c r="IE46" i="23"/>
  <c r="IG40" i="23"/>
  <c r="IG34" i="23"/>
  <c r="IG30" i="23"/>
  <c r="IK69" i="23"/>
  <c r="IC32" i="23"/>
  <c r="II54" i="23"/>
  <c r="IE61" i="23"/>
  <c r="IC71" i="23"/>
  <c r="IE71" i="23"/>
  <c r="IE29" i="23"/>
  <c r="HF69" i="23"/>
  <c r="GL35" i="23"/>
  <c r="HP30" i="23"/>
  <c r="HZ43" i="23"/>
  <c r="GL55" i="23"/>
  <c r="HF70" i="23"/>
  <c r="HF63" i="23"/>
  <c r="IE33" i="23"/>
  <c r="IK58" i="23"/>
  <c r="II46" i="23"/>
  <c r="IK62" i="23"/>
  <c r="IK59" i="23"/>
  <c r="IC60" i="23"/>
  <c r="II66" i="23"/>
  <c r="IK31" i="23"/>
  <c r="IG73" i="23"/>
  <c r="IC43" i="23"/>
  <c r="II68" i="23"/>
  <c r="IK30" i="23"/>
  <c r="IC63" i="23"/>
  <c r="IG63" i="23"/>
  <c r="II73" i="23"/>
  <c r="IK52" i="23"/>
  <c r="IC53" i="23"/>
  <c r="IE60" i="23"/>
  <c r="IE35" i="23"/>
  <c r="IG51" i="23"/>
  <c r="IG32" i="23"/>
  <c r="IC58" i="23"/>
  <c r="IE42" i="23"/>
  <c r="IK67" i="23"/>
  <c r="IG42" i="23"/>
  <c r="IC68" i="23"/>
  <c r="IK45" i="23"/>
  <c r="IG71" i="23"/>
  <c r="GL33" i="23"/>
  <c r="HP58" i="23"/>
  <c r="GV73" i="23"/>
  <c r="HP51" i="23"/>
  <c r="HZ31" i="23"/>
  <c r="HF57" i="23"/>
  <c r="HZ59" i="23"/>
  <c r="HF50" i="23"/>
  <c r="GV43" i="23"/>
  <c r="GL53" i="23"/>
  <c r="GV66" i="23"/>
  <c r="GV49" i="23"/>
  <c r="HZ57" i="23"/>
  <c r="HZ51" i="23"/>
  <c r="HP54" i="23"/>
  <c r="HP41" i="23"/>
  <c r="GV67" i="23"/>
  <c r="HP34" i="23"/>
  <c r="GV60" i="23"/>
  <c r="GV37" i="23"/>
  <c r="HZ62" i="23"/>
  <c r="HP65" i="23"/>
  <c r="HP52" i="23"/>
  <c r="HP45" i="23"/>
  <c r="HP33" i="23"/>
  <c r="HF51" i="23"/>
  <c r="HZ50" i="23"/>
  <c r="GV50" i="23"/>
  <c r="GV29" i="23"/>
  <c r="II44" i="23"/>
  <c r="IE37" i="23"/>
  <c r="II35" i="23"/>
  <c r="II45" i="23"/>
  <c r="GV36" i="23"/>
  <c r="HZ54" i="23"/>
  <c r="HP60" i="23"/>
  <c r="HP53" i="23"/>
  <c r="HF59" i="23"/>
  <c r="HF52" i="23"/>
  <c r="GV41" i="23"/>
  <c r="HZ37" i="23"/>
  <c r="GV30" i="23"/>
  <c r="II71" i="23"/>
  <c r="IE31" i="23"/>
  <c r="IK47" i="23"/>
  <c r="IK55" i="23"/>
  <c r="II53" i="23"/>
  <c r="IE59" i="23"/>
  <c r="II63" i="23"/>
  <c r="IC42" i="23"/>
  <c r="II29" i="23"/>
  <c r="IC33" i="23"/>
  <c r="HP42" i="23"/>
  <c r="GL58" i="23"/>
  <c r="GV70" i="23"/>
  <c r="GL37" i="23"/>
  <c r="HP55" i="23"/>
  <c r="HP64" i="23"/>
  <c r="GV62" i="23"/>
  <c r="HP43" i="23"/>
  <c r="HP36" i="23"/>
  <c r="GV55" i="23"/>
  <c r="HF44" i="23"/>
  <c r="GL63" i="23"/>
  <c r="IE67" i="23"/>
  <c r="IE41" i="23"/>
  <c r="HZ56" i="23"/>
  <c r="GL48" i="23"/>
  <c r="GV69" i="23"/>
  <c r="GL31" i="23"/>
  <c r="IG44" i="23"/>
  <c r="HP44" i="23"/>
  <c r="HF72" i="23"/>
  <c r="HZ63" i="23"/>
  <c r="II62" i="23"/>
  <c r="IK40" i="23"/>
  <c r="IC51" i="23"/>
  <c r="II30" i="23"/>
  <c r="IE63" i="23"/>
  <c r="IG62" i="23"/>
  <c r="IE32" i="23"/>
  <c r="IE45" i="23"/>
  <c r="IE51" i="23"/>
  <c r="IE52" i="23"/>
  <c r="HZ45" i="23"/>
  <c r="GV61" i="23"/>
  <c r="GV31" i="23"/>
  <c r="GV40" i="23"/>
  <c r="HZ58" i="23"/>
  <c r="GL70" i="23"/>
  <c r="GL68" i="23"/>
  <c r="HZ46" i="23"/>
  <c r="HZ39" i="23"/>
  <c r="HF58" i="23"/>
  <c r="HZ52" i="23"/>
  <c r="GV59" i="23"/>
  <c r="IK42" i="23"/>
  <c r="IC31" i="23"/>
  <c r="IC41" i="23"/>
  <c r="IK46" i="23"/>
  <c r="IE38" i="23"/>
  <c r="IG37" i="23"/>
  <c r="IK57" i="23"/>
  <c r="IK70" i="23"/>
  <c r="IC52" i="23"/>
  <c r="HF71" i="23"/>
  <c r="HF41" i="23"/>
  <c r="GL69" i="23"/>
  <c r="HZ35" i="23"/>
  <c r="HF47" i="23"/>
  <c r="HF65" i="23"/>
  <c r="HF35" i="23"/>
  <c r="II40" i="23"/>
  <c r="II48" i="23"/>
  <c r="GL30" i="23"/>
  <c r="HZ32" i="23"/>
  <c r="IE65" i="23"/>
  <c r="IK43" i="23"/>
  <c r="II47" i="23"/>
  <c r="IG49" i="23"/>
  <c r="II59" i="23"/>
  <c r="IK36" i="23"/>
  <c r="IK34" i="23"/>
  <c r="IE64" i="23"/>
  <c r="IK51" i="23"/>
  <c r="IG29" i="23"/>
  <c r="II41" i="23"/>
  <c r="HP35" i="23"/>
  <c r="GV63" i="23"/>
  <c r="GV33" i="23"/>
  <c r="GV58" i="23"/>
  <c r="HF54" i="23"/>
  <c r="HZ69" i="23"/>
  <c r="HZ71" i="23"/>
  <c r="HZ48" i="23"/>
  <c r="GV64" i="23"/>
  <c r="HF53" i="23"/>
  <c r="IC69" i="23"/>
  <c r="IK72" i="23"/>
  <c r="IE54" i="23"/>
  <c r="IG43" i="23"/>
  <c r="IC38" i="23"/>
  <c r="II65" i="23"/>
  <c r="IG35" i="23"/>
  <c r="IG64" i="23"/>
  <c r="IK35" i="23"/>
  <c r="IG55" i="23"/>
  <c r="GL65" i="23"/>
  <c r="HF64" i="23"/>
  <c r="HF34" i="23"/>
  <c r="HP62" i="23"/>
  <c r="GL62" i="23"/>
  <c r="HF30" i="23"/>
  <c r="GL41" i="23"/>
  <c r="GL50" i="23"/>
  <c r="HZ55" i="23"/>
  <c r="HP49" i="23"/>
  <c r="GV57" i="23"/>
  <c r="IC46" i="23"/>
  <c r="IE53" i="23"/>
  <c r="II33" i="23"/>
  <c r="II72" i="23"/>
  <c r="IC61" i="23"/>
  <c r="IE55" i="23"/>
  <c r="HF32" i="23"/>
  <c r="GL60" i="23"/>
  <c r="GL39" i="23"/>
  <c r="HP66" i="23"/>
  <c r="HP38" i="23"/>
  <c r="IG68" i="23"/>
  <c r="IG69" i="23"/>
  <c r="IC54" i="23"/>
  <c r="II52" i="23"/>
  <c r="IC40" i="23"/>
  <c r="IK50" i="23"/>
  <c r="IK38" i="23"/>
  <c r="IC55" i="23"/>
  <c r="GL67" i="23"/>
  <c r="HF61" i="23"/>
  <c r="GL73" i="23"/>
  <c r="HP70" i="23"/>
  <c r="II39" i="23"/>
  <c r="IC34" i="23"/>
  <c r="IG31" i="23"/>
  <c r="IG54" i="23"/>
  <c r="IK49" i="23"/>
  <c r="IK66" i="23"/>
  <c r="IE69" i="23"/>
  <c r="II38" i="23"/>
  <c r="II67" i="23"/>
  <c r="IK48" i="23"/>
  <c r="II58" i="23"/>
  <c r="GV68" i="23"/>
  <c r="GV38" i="23"/>
  <c r="HP37" i="23"/>
  <c r="HZ65" i="23"/>
  <c r="HP32" i="23"/>
  <c r="GL72" i="23"/>
  <c r="GV44" i="23"/>
  <c r="GL66" i="23"/>
  <c r="GL59" i="23"/>
  <c r="GV32" i="23"/>
  <c r="HP63" i="23"/>
  <c r="IE30" i="23"/>
  <c r="IG41" i="23"/>
  <c r="GV51" i="23"/>
  <c r="GV34" i="23"/>
  <c r="IC44" i="23"/>
  <c r="IC48" i="23"/>
  <c r="HF39" i="23"/>
  <c r="HZ38" i="23"/>
  <c r="HZ33" i="23"/>
  <c r="HF36" i="23"/>
  <c r="HP73" i="23"/>
  <c r="HF33" i="23"/>
  <c r="GL52" i="23"/>
  <c r="HP56" i="23"/>
  <c r="D943" i="8"/>
  <c r="D959" i="8"/>
  <c r="D975" i="8"/>
  <c r="D886" i="8"/>
  <c r="D902" i="8"/>
  <c r="D931" i="8"/>
  <c r="D758" i="8"/>
  <c r="D670" i="8"/>
  <c r="D686" i="8"/>
  <c r="D627" i="8"/>
  <c r="D611" i="8"/>
  <c r="D487" i="8"/>
  <c r="D428" i="8"/>
  <c r="D444" i="8"/>
  <c r="D131" i="8"/>
  <c r="D147" i="8"/>
  <c r="D151" i="8"/>
  <c r="D884" i="8"/>
  <c r="D974" i="8"/>
  <c r="D944" i="8"/>
  <c r="D960" i="8"/>
  <c r="D976" i="8"/>
  <c r="D887" i="8"/>
  <c r="D903" i="8"/>
  <c r="D871" i="8"/>
  <c r="D759" i="8"/>
  <c r="D788" i="8"/>
  <c r="D671" i="8"/>
  <c r="D657" i="8"/>
  <c r="D628" i="8"/>
  <c r="D471" i="8"/>
  <c r="D488" i="8"/>
  <c r="D429" i="8"/>
  <c r="D445" i="8"/>
  <c r="D132" i="8"/>
  <c r="D148" i="8"/>
  <c r="D641" i="8"/>
  <c r="D626" i="8"/>
  <c r="D945" i="8"/>
  <c r="D961" i="8"/>
  <c r="D932" i="8"/>
  <c r="D888" i="8"/>
  <c r="D904" i="8"/>
  <c r="D789" i="8"/>
  <c r="D760" i="8"/>
  <c r="D743" i="8"/>
  <c r="D672" i="8"/>
  <c r="D613" i="8"/>
  <c r="D629" i="8"/>
  <c r="D473" i="8"/>
  <c r="D489" i="8"/>
  <c r="D430" i="8"/>
  <c r="D446" i="8"/>
  <c r="D133" i="8"/>
  <c r="D149" i="8"/>
  <c r="D150" i="8"/>
  <c r="D668" i="8"/>
  <c r="D773" i="8"/>
  <c r="D946" i="8"/>
  <c r="D962" i="8"/>
  <c r="D873" i="8"/>
  <c r="D889" i="8"/>
  <c r="D905" i="8"/>
  <c r="D745" i="8"/>
  <c r="D761" i="8"/>
  <c r="D656" i="8"/>
  <c r="D673" i="8"/>
  <c r="D614" i="8"/>
  <c r="D630" i="8"/>
  <c r="D474" i="8"/>
  <c r="D490" i="8"/>
  <c r="D431" i="8"/>
  <c r="D447" i="8"/>
  <c r="D134" i="8"/>
  <c r="D625" i="8"/>
  <c r="D757" i="8"/>
  <c r="D947" i="8"/>
  <c r="D963" i="8"/>
  <c r="D874" i="8"/>
  <c r="D890" i="8"/>
  <c r="D906" i="8"/>
  <c r="D746" i="8"/>
  <c r="D762" i="8"/>
  <c r="D658" i="8"/>
  <c r="D674" i="8"/>
  <c r="D615" i="8"/>
  <c r="D631" i="8"/>
  <c r="D475" i="8"/>
  <c r="D491" i="8"/>
  <c r="D432" i="8"/>
  <c r="D448" i="8"/>
  <c r="D135" i="8"/>
  <c r="D772" i="8"/>
  <c r="D472" i="8"/>
  <c r="D1028" i="8"/>
  <c r="D948" i="8"/>
  <c r="D964" i="8"/>
  <c r="D875" i="8"/>
  <c r="D891" i="8"/>
  <c r="D907" i="8"/>
  <c r="D747" i="8"/>
  <c r="D763" i="8"/>
  <c r="D659" i="8"/>
  <c r="D675" i="8"/>
  <c r="D616" i="8"/>
  <c r="D632" i="8"/>
  <c r="D476" i="8"/>
  <c r="D492" i="8"/>
  <c r="D433" i="8"/>
  <c r="D449" i="8"/>
  <c r="D136" i="8"/>
  <c r="D152" i="8"/>
  <c r="D441" i="8"/>
  <c r="D973" i="8"/>
  <c r="D426" i="8"/>
  <c r="D942" i="8"/>
  <c r="D130" i="8"/>
  <c r="D933" i="8"/>
  <c r="D949" i="8"/>
  <c r="D965" i="8"/>
  <c r="D876" i="8"/>
  <c r="D892" i="8"/>
  <c r="D908" i="8"/>
  <c r="D748" i="8"/>
  <c r="D764" i="8"/>
  <c r="D660" i="8"/>
  <c r="D676" i="8"/>
  <c r="D617" i="8"/>
  <c r="D633" i="8"/>
  <c r="D477" i="8"/>
  <c r="D493" i="8"/>
  <c r="D434" i="8"/>
  <c r="D450" i="8"/>
  <c r="D137" i="8"/>
  <c r="D153" i="8"/>
  <c r="D157" i="8"/>
  <c r="D129" i="8"/>
  <c r="D442" i="8"/>
  <c r="D443" i="8"/>
  <c r="D934" i="8"/>
  <c r="D950" i="8"/>
  <c r="D966" i="8"/>
  <c r="D877" i="8"/>
  <c r="D893" i="8"/>
  <c r="D909" i="8"/>
  <c r="D749" i="8"/>
  <c r="D765" i="8"/>
  <c r="D661" i="8"/>
  <c r="D677" i="8"/>
  <c r="D618" i="8"/>
  <c r="D634" i="8"/>
  <c r="D478" i="8"/>
  <c r="D494" i="8"/>
  <c r="D435" i="8"/>
  <c r="D451" i="8"/>
  <c r="D138" i="8"/>
  <c r="D154" i="8"/>
  <c r="D427" i="8"/>
  <c r="D756" i="8"/>
  <c r="D901" i="8"/>
  <c r="D935" i="8"/>
  <c r="D951" i="8"/>
  <c r="D967" i="8"/>
  <c r="D878" i="8"/>
  <c r="D894" i="8"/>
  <c r="D910" i="8"/>
  <c r="D750" i="8"/>
  <c r="D766" i="8"/>
  <c r="D662" i="8"/>
  <c r="D678" i="8"/>
  <c r="D619" i="8"/>
  <c r="D635" i="8"/>
  <c r="D479" i="8"/>
  <c r="D495" i="8"/>
  <c r="D436" i="8"/>
  <c r="D452" i="8"/>
  <c r="D139" i="8"/>
  <c r="D155" i="8"/>
  <c r="D637" i="8"/>
  <c r="D957" i="8"/>
  <c r="D885" i="8"/>
  <c r="D936" i="8"/>
  <c r="D952" i="8"/>
  <c r="D968" i="8"/>
  <c r="D879" i="8"/>
  <c r="D895" i="8"/>
  <c r="D911" i="8"/>
  <c r="D751" i="8"/>
  <c r="D767" i="8"/>
  <c r="D663" i="8"/>
  <c r="D679" i="8"/>
  <c r="D620" i="8"/>
  <c r="D636" i="8"/>
  <c r="D480" i="8"/>
  <c r="D496" i="8"/>
  <c r="D437" i="8"/>
  <c r="D453" i="8"/>
  <c r="D140" i="8"/>
  <c r="D156" i="8"/>
  <c r="D481" i="8"/>
  <c r="D916" i="8"/>
  <c r="D486" i="8"/>
  <c r="D1048" i="8"/>
  <c r="D937" i="8"/>
  <c r="D953" i="8"/>
  <c r="D969" i="8"/>
  <c r="D880" i="8"/>
  <c r="D896" i="8"/>
  <c r="D912" i="8"/>
  <c r="D752" i="8"/>
  <c r="D768" i="8"/>
  <c r="D664" i="8"/>
  <c r="D680" i="8"/>
  <c r="D621" i="8"/>
  <c r="D497" i="8"/>
  <c r="D438" i="8"/>
  <c r="D454" i="8"/>
  <c r="D141" i="8"/>
  <c r="D684" i="8"/>
  <c r="D669" i="8"/>
  <c r="D938" i="8"/>
  <c r="D954" i="8"/>
  <c r="D970" i="8"/>
  <c r="D881" i="8"/>
  <c r="D897" i="8"/>
  <c r="D913" i="8"/>
  <c r="D753" i="8"/>
  <c r="D769" i="8"/>
  <c r="D665" i="8"/>
  <c r="D681" i="8"/>
  <c r="D622" i="8"/>
  <c r="D638" i="8"/>
  <c r="D482" i="8"/>
  <c r="D498" i="8"/>
  <c r="D439" i="8"/>
  <c r="D455" i="8"/>
  <c r="D142" i="8"/>
  <c r="D158" i="8"/>
  <c r="D900" i="8"/>
  <c r="D612" i="8"/>
  <c r="D939" i="8"/>
  <c r="D955" i="8"/>
  <c r="D971" i="8"/>
  <c r="D882" i="8"/>
  <c r="D898" i="8"/>
  <c r="D914" i="8"/>
  <c r="D754" i="8"/>
  <c r="D770" i="8"/>
  <c r="D666" i="8"/>
  <c r="D682" i="8"/>
  <c r="D623" i="8"/>
  <c r="D639" i="8"/>
  <c r="D483" i="8"/>
  <c r="D499" i="8"/>
  <c r="D440" i="8"/>
  <c r="D456" i="8"/>
  <c r="D143" i="8"/>
  <c r="D128" i="8"/>
  <c r="D485" i="8"/>
  <c r="D685" i="8"/>
  <c r="D940" i="8"/>
  <c r="D956" i="8"/>
  <c r="D972" i="8"/>
  <c r="D883" i="8"/>
  <c r="D899" i="8"/>
  <c r="D915" i="8"/>
  <c r="D755" i="8"/>
  <c r="D771" i="8"/>
  <c r="D667" i="8"/>
  <c r="D683" i="8"/>
  <c r="D624" i="8"/>
  <c r="D640" i="8"/>
  <c r="D484" i="8"/>
  <c r="D500" i="8"/>
  <c r="D144" i="8"/>
  <c r="D941" i="8"/>
  <c r="D501" i="8"/>
  <c r="D145" i="8"/>
  <c r="D958" i="8"/>
  <c r="D146" i="8"/>
  <c r="D872" i="8"/>
  <c r="IR34" i="23"/>
  <c r="IR50" i="23"/>
  <c r="IR58" i="23"/>
  <c r="IR57" i="23"/>
  <c r="IR70" i="23"/>
  <c r="IR35" i="23"/>
  <c r="IR43" i="23"/>
  <c r="IR51" i="23"/>
  <c r="IR59" i="23"/>
  <c r="IR67" i="23"/>
  <c r="IR53" i="23"/>
  <c r="IR41" i="23"/>
  <c r="IR68" i="23"/>
  <c r="IR33" i="23"/>
  <c r="IR52" i="23"/>
  <c r="IR56" i="23"/>
  <c r="IR71" i="23"/>
  <c r="IR73" i="23"/>
  <c r="IR37" i="23"/>
  <c r="IR69" i="23"/>
  <c r="IR72" i="23"/>
  <c r="IR65" i="23"/>
  <c r="IR38" i="23"/>
  <c r="IR64" i="23"/>
  <c r="IR30" i="23"/>
  <c r="IR54" i="23"/>
  <c r="IR39" i="23"/>
  <c r="IR31" i="23"/>
  <c r="IR47" i="23"/>
  <c r="IR55" i="23"/>
  <c r="IR63" i="23"/>
  <c r="IR49" i="23"/>
  <c r="IR40" i="23"/>
  <c r="IR32" i="23"/>
  <c r="AH715" i="6"/>
  <c r="AK715" i="6" s="1"/>
  <c r="BT567" i="8"/>
  <c r="BT539" i="8"/>
  <c r="BR548" i="8"/>
  <c r="BT547" i="8" s="1"/>
  <c r="BR574" i="8"/>
  <c r="AP210" i="8"/>
  <c r="AP211" i="8" s="1"/>
  <c r="AK1114" i="6"/>
  <c r="BD1114" i="6" s="1"/>
  <c r="AK1148" i="6"/>
  <c r="BD1148" i="6" s="1"/>
  <c r="AK1135" i="6"/>
  <c r="BD1135" i="6" s="1"/>
  <c r="AK1137" i="6"/>
  <c r="BD1137" i="6" s="1"/>
  <c r="AQ1148" i="6"/>
  <c r="AQ1129" i="6"/>
  <c r="AK1118" i="6"/>
  <c r="BD1118" i="6" s="1"/>
  <c r="AK1134" i="6"/>
  <c r="BD1134" i="6" s="1"/>
  <c r="AQ1113" i="6"/>
  <c r="AK1117" i="6"/>
  <c r="BD1117" i="6" s="1"/>
  <c r="AK1141" i="6"/>
  <c r="BD1141" i="6" s="1"/>
  <c r="AQ1133" i="6"/>
  <c r="AK1147" i="6"/>
  <c r="BD1147" i="6" s="1"/>
  <c r="AK1144" i="6"/>
  <c r="BD1144" i="6" s="1"/>
  <c r="AQ1144" i="6"/>
  <c r="AK1139" i="6"/>
  <c r="BD1139" i="6" s="1"/>
  <c r="AK1136" i="6"/>
  <c r="BD1136" i="6" s="1"/>
  <c r="AQ1128" i="6"/>
  <c r="AK1126" i="6"/>
  <c r="BD1126" i="6" s="1"/>
  <c r="AK1128" i="6"/>
  <c r="BD1128" i="6" s="1"/>
  <c r="AQ1112" i="6"/>
  <c r="AK1133" i="6"/>
  <c r="BD1133" i="6" s="1"/>
  <c r="AK1120" i="6"/>
  <c r="BD1120" i="6" s="1"/>
  <c r="AQ1143" i="6"/>
  <c r="AK1146" i="6"/>
  <c r="BD1146" i="6" s="1"/>
  <c r="AK1112" i="6"/>
  <c r="BD1112" i="6" s="1"/>
  <c r="AQ1125" i="6"/>
  <c r="AK1138" i="6"/>
  <c r="BD1138" i="6" s="1"/>
  <c r="AQ1150" i="6"/>
  <c r="AQ1140" i="6"/>
  <c r="AK1142" i="6"/>
  <c r="BD1142" i="6" s="1"/>
  <c r="AK1130" i="6"/>
  <c r="BD1130" i="6" s="1"/>
  <c r="AQ1134" i="6"/>
  <c r="AQ1124" i="6"/>
  <c r="AK1125" i="6"/>
  <c r="BD1125" i="6" s="1"/>
  <c r="AK1122" i="6"/>
  <c r="BD1122" i="6" s="1"/>
  <c r="AQ1118" i="6"/>
  <c r="AQ1139" i="6"/>
  <c r="AK1140" i="6"/>
  <c r="BD1140" i="6" s="1"/>
  <c r="AK1127" i="6"/>
  <c r="BD1127" i="6" s="1"/>
  <c r="AQ1146" i="6"/>
  <c r="AQ1138" i="6"/>
  <c r="AK1132" i="6"/>
  <c r="BD1132" i="6" s="1"/>
  <c r="AK1150" i="6"/>
  <c r="BD1150" i="6" s="1"/>
  <c r="AQ1130" i="6"/>
  <c r="AQ1122" i="6"/>
  <c r="AK1124" i="6"/>
  <c r="BD1124" i="6" s="1"/>
  <c r="AK1149" i="6"/>
  <c r="BD1149" i="6" s="1"/>
  <c r="AQ1114" i="6"/>
  <c r="AQ1137" i="6"/>
  <c r="AK1116" i="6"/>
  <c r="BD1116" i="6" s="1"/>
  <c r="AK1145" i="6"/>
  <c r="BD1145" i="6" s="1"/>
  <c r="AQ1145" i="6"/>
  <c r="AQ1121" i="6"/>
  <c r="BS1277" i="6"/>
  <c r="BS1278" i="6" s="1"/>
  <c r="B1288" i="6" s="1"/>
  <c r="AQ1136" i="6"/>
  <c r="AQ1120" i="6"/>
  <c r="AQ1132" i="6"/>
  <c r="AQ1127" i="6"/>
  <c r="AQ1111" i="6"/>
  <c r="AK1131" i="6"/>
  <c r="BD1131" i="6" s="1"/>
  <c r="AK1129" i="6"/>
  <c r="BD1129" i="6" s="1"/>
  <c r="AQ1116" i="6"/>
  <c r="AQ1149" i="6"/>
  <c r="AQ1135" i="6"/>
  <c r="AK1123" i="6"/>
  <c r="BD1123" i="6" s="1"/>
  <c r="AK1121" i="6"/>
  <c r="BD1121" i="6" s="1"/>
  <c r="AQ1117" i="6"/>
  <c r="AQ1142" i="6"/>
  <c r="AQ1119" i="6"/>
  <c r="AK1115" i="6"/>
  <c r="BD1115" i="6" s="1"/>
  <c r="AK1113" i="6"/>
  <c r="BD1113" i="6" s="1"/>
  <c r="AQ1147" i="6"/>
  <c r="AQ1126" i="6"/>
  <c r="AQ1115" i="6"/>
  <c r="AK1111" i="6"/>
  <c r="BD1111" i="6" s="1"/>
  <c r="AK1119" i="6"/>
  <c r="BD1119" i="6" s="1"/>
  <c r="AK1143" i="6"/>
  <c r="BD1143" i="6" s="1"/>
  <c r="AQ1131" i="6"/>
  <c r="AQ1141" i="6"/>
  <c r="AH1024" i="6"/>
  <c r="AH804" i="6"/>
  <c r="AN804" i="6" s="1" a="1"/>
  <c r="AN804" i="6" s="1"/>
  <c r="AH786" i="6"/>
  <c r="AH789" i="6"/>
  <c r="AN789" i="6" s="1" a="1"/>
  <c r="AN789" i="6" s="1"/>
  <c r="AH816" i="6"/>
  <c r="AN816" i="6" s="1" a="1"/>
  <c r="AN816" i="6" s="1"/>
  <c r="AH788" i="6"/>
  <c r="AH820" i="6"/>
  <c r="AH794" i="6"/>
  <c r="AH813" i="6"/>
  <c r="AN813" i="6" s="1" a="1"/>
  <c r="AN813" i="6" s="1"/>
  <c r="AH824" i="6"/>
  <c r="AN824" i="6" s="1" a="1"/>
  <c r="AN824" i="6" s="1"/>
  <c r="AH812" i="6"/>
  <c r="AH785" i="6"/>
  <c r="AN785" i="6" s="1" a="1"/>
  <c r="AN785" i="6" s="1"/>
  <c r="AH797" i="6"/>
  <c r="AN797" i="6" s="1" a="1"/>
  <c r="AN797" i="6" s="1"/>
  <c r="AH802" i="6"/>
  <c r="AN802" i="6" s="1" a="1"/>
  <c r="AN802" i="6" s="1"/>
  <c r="AH821" i="6"/>
  <c r="AH787" i="6"/>
  <c r="AN787" i="6" s="1" a="1"/>
  <c r="AN787" i="6" s="1"/>
  <c r="AH805" i="6"/>
  <c r="AN805" i="6" s="1" a="1"/>
  <c r="AN805" i="6" s="1"/>
  <c r="AH793" i="6"/>
  <c r="AN793" i="6" s="1" a="1"/>
  <c r="AN793" i="6" s="1"/>
  <c r="AH784" i="6"/>
  <c r="AH810" i="6"/>
  <c r="AN810" i="6" s="1" a="1"/>
  <c r="AN810" i="6" s="1"/>
  <c r="AH806" i="6"/>
  <c r="AH795" i="6"/>
  <c r="AN795" i="6" s="1" a="1"/>
  <c r="AN795" i="6" s="1"/>
  <c r="AH798" i="6"/>
  <c r="AH801" i="6"/>
  <c r="AH790" i="6"/>
  <c r="AH818" i="6"/>
  <c r="AN818" i="6" s="1" a="1"/>
  <c r="AN818" i="6" s="1"/>
  <c r="AH791" i="6"/>
  <c r="AN791" i="6" s="1" a="1"/>
  <c r="AN791" i="6" s="1"/>
  <c r="AH803" i="6"/>
  <c r="AN803" i="6" s="1" a="1"/>
  <c r="AN803" i="6" s="1"/>
  <c r="AH822" i="6"/>
  <c r="AN822" i="6" s="1" a="1"/>
  <c r="AN822" i="6" s="1"/>
  <c r="AH825" i="6"/>
  <c r="AN825" i="6" s="1" a="1"/>
  <c r="AN825" i="6" s="1"/>
  <c r="AH800" i="6"/>
  <c r="AN800" i="6" s="1" a="1"/>
  <c r="AN800" i="6" s="1"/>
  <c r="AH828" i="6"/>
  <c r="AH792" i="6"/>
  <c r="AN792" i="6" s="1" a="1"/>
  <c r="AN792" i="6" s="1"/>
  <c r="AH809" i="6"/>
  <c r="AH814" i="6"/>
  <c r="AH826" i="6"/>
  <c r="AN826" i="6" s="1" a="1"/>
  <c r="AN826" i="6" s="1"/>
  <c r="AH815" i="6"/>
  <c r="AH811" i="6"/>
  <c r="AN811" i="6" s="1" a="1"/>
  <c r="AN811" i="6" s="1"/>
  <c r="AH807" i="6"/>
  <c r="AH817" i="6"/>
  <c r="AH799" i="6"/>
  <c r="AH796" i="6"/>
  <c r="AH823" i="6"/>
  <c r="AH819" i="6"/>
  <c r="AN819" i="6" s="1" a="1"/>
  <c r="AN819" i="6" s="1"/>
  <c r="AH808" i="6"/>
  <c r="AN808" i="6" s="1" a="1"/>
  <c r="AN808" i="6" s="1"/>
  <c r="AH827" i="6"/>
  <c r="AQ521" i="6"/>
  <c r="AQ529" i="6"/>
  <c r="AQ537" i="6"/>
  <c r="AQ545" i="6"/>
  <c r="AQ530" i="6"/>
  <c r="AQ523" i="6"/>
  <c r="AQ531" i="6"/>
  <c r="AQ539" i="6"/>
  <c r="AQ519" i="6"/>
  <c r="AQ535" i="6"/>
  <c r="AQ524" i="6"/>
  <c r="AQ532" i="6"/>
  <c r="AQ540" i="6"/>
  <c r="AQ518" i="6"/>
  <c r="AQ534" i="6"/>
  <c r="AQ527" i="6"/>
  <c r="AQ517" i="6"/>
  <c r="AQ525" i="6"/>
  <c r="AQ533" i="6"/>
  <c r="AQ541" i="6"/>
  <c r="AQ526" i="6"/>
  <c r="AQ542" i="6"/>
  <c r="AQ520" i="6"/>
  <c r="AQ528" i="6"/>
  <c r="AQ536" i="6"/>
  <c r="AQ544" i="6"/>
  <c r="AQ522" i="6"/>
  <c r="AQ538" i="6"/>
  <c r="AQ516" i="6"/>
  <c r="AQ543" i="6"/>
  <c r="AQ596" i="6"/>
  <c r="AQ583" i="6"/>
  <c r="AQ578" i="6"/>
  <c r="AQ569" i="6"/>
  <c r="AQ586" i="6"/>
  <c r="AQ581" i="6"/>
  <c r="AQ594" i="6"/>
  <c r="AQ597" i="6"/>
  <c r="AQ571" i="6"/>
  <c r="AQ572" i="6"/>
  <c r="AQ582" i="6"/>
  <c r="AQ587" i="6"/>
  <c r="AQ577" i="6"/>
  <c r="AQ588" i="6"/>
  <c r="AQ590" i="6"/>
  <c r="AQ576" i="6"/>
  <c r="AQ595" i="6"/>
  <c r="AQ574" i="6"/>
  <c r="AQ585" i="6"/>
  <c r="AQ589" i="6"/>
  <c r="AQ584" i="6"/>
  <c r="AQ598" i="6"/>
  <c r="AQ593" i="6"/>
  <c r="AQ591" i="6"/>
  <c r="AQ592" i="6"/>
  <c r="AQ580" i="6"/>
  <c r="AQ570" i="6"/>
  <c r="AQ579" i="6"/>
  <c r="AQ573" i="6"/>
  <c r="AQ575" i="6"/>
  <c r="AH749" i="6"/>
  <c r="CW63" i="23" s="1"/>
  <c r="AH737" i="6"/>
  <c r="AQ737" i="6" s="1"/>
  <c r="AH720" i="6"/>
  <c r="CW34" i="23" s="1"/>
  <c r="AH738" i="6"/>
  <c r="AK738" i="6" s="1"/>
  <c r="AH732" i="6"/>
  <c r="CW46" i="23" s="1"/>
  <c r="AH754" i="6"/>
  <c r="CW68" i="23" s="1"/>
  <c r="AH757" i="6"/>
  <c r="AQ757" i="6" s="1"/>
  <c r="AH722" i="6"/>
  <c r="CW36" i="23" s="1"/>
  <c r="AH728" i="6"/>
  <c r="CW42" i="23" s="1"/>
  <c r="AH723" i="6"/>
  <c r="CW37" i="23" s="1"/>
  <c r="AH740" i="6"/>
  <c r="CW54" i="23" s="1"/>
  <c r="AH718" i="6"/>
  <c r="CW32" i="23" s="1"/>
  <c r="AH719" i="6"/>
  <c r="CW33" i="23" s="1"/>
  <c r="AH736" i="6"/>
  <c r="CW50" i="23" s="1"/>
  <c r="AH731" i="6"/>
  <c r="CW45" i="23" s="1"/>
  <c r="AH748" i="6"/>
  <c r="CW62" i="23" s="1"/>
  <c r="AH726" i="6"/>
  <c r="CW40" i="23" s="1"/>
  <c r="AH727" i="6"/>
  <c r="CW41" i="23" s="1"/>
  <c r="AH744" i="6"/>
  <c r="CW58" i="23" s="1"/>
  <c r="AH739" i="6"/>
  <c r="CW53" i="23" s="1"/>
  <c r="AH756" i="6"/>
  <c r="CW70" i="23" s="1"/>
  <c r="AH717" i="6"/>
  <c r="CW31" i="23" s="1"/>
  <c r="AH734" i="6"/>
  <c r="CW48" i="23" s="1"/>
  <c r="AH735" i="6"/>
  <c r="CW49" i="23" s="1"/>
  <c r="AH752" i="6"/>
  <c r="CW66" i="23" s="1"/>
  <c r="AH747" i="6"/>
  <c r="CW61" i="23" s="1"/>
  <c r="AH729" i="6"/>
  <c r="CW43" i="23" s="1"/>
  <c r="AH741" i="6"/>
  <c r="CW55" i="23" s="1"/>
  <c r="AH759" i="6"/>
  <c r="CW73" i="23" s="1"/>
  <c r="AH745" i="6"/>
  <c r="AQ745" i="6" s="1"/>
  <c r="AH746" i="6"/>
  <c r="CW60" i="23" s="1"/>
  <c r="AH725" i="6"/>
  <c r="CW39" i="23" s="1"/>
  <c r="AH742" i="6"/>
  <c r="CW56" i="23" s="1"/>
  <c r="AH743" i="6"/>
  <c r="CW57" i="23" s="1"/>
  <c r="AH755" i="6"/>
  <c r="CW69" i="23" s="1"/>
  <c r="AH753" i="6"/>
  <c r="CW67" i="23" s="1"/>
  <c r="AH733" i="6"/>
  <c r="CW47" i="23" s="1"/>
  <c r="AH750" i="6"/>
  <c r="CW64" i="23" s="1"/>
  <c r="AH751" i="6"/>
  <c r="AK751" i="6" s="1"/>
  <c r="AH721" i="6"/>
  <c r="CW35" i="23" s="1"/>
  <c r="AH716" i="6"/>
  <c r="CW30" i="23" s="1"/>
  <c r="AH730" i="6"/>
  <c r="CW44" i="23" s="1"/>
  <c r="AH758" i="6"/>
  <c r="CW72" i="23" s="1"/>
  <c r="AH724" i="6"/>
  <c r="CW38" i="23" s="1"/>
  <c r="AN1029" i="6"/>
  <c r="B1035" i="6" s="1"/>
  <c r="AT1029" i="6"/>
  <c r="B1039" i="6" s="1"/>
  <c r="AN453" i="6"/>
  <c r="AN461" i="6"/>
  <c r="AN469" i="6"/>
  <c r="AN477" i="6"/>
  <c r="AN454" i="6"/>
  <c r="AN462" i="6"/>
  <c r="AN470" i="6"/>
  <c r="AN478" i="6"/>
  <c r="AN455" i="6"/>
  <c r="AN463" i="6"/>
  <c r="AN471" i="6"/>
  <c r="AN479" i="6"/>
  <c r="AN456" i="6"/>
  <c r="AN464" i="6"/>
  <c r="AN472" i="6"/>
  <c r="AN480" i="6"/>
  <c r="AN457" i="6"/>
  <c r="AN473" i="6"/>
  <c r="AN458" i="6"/>
  <c r="AN474" i="6"/>
  <c r="AN459" i="6"/>
  <c r="AN475" i="6"/>
  <c r="AN460" i="6"/>
  <c r="AN476" i="6"/>
  <c r="AN465" i="6"/>
  <c r="AN451" i="6"/>
  <c r="AN466" i="6"/>
  <c r="AN467" i="6"/>
  <c r="AN452" i="6"/>
  <c r="AN468" i="6"/>
  <c r="AK474" i="6"/>
  <c r="AK472" i="6"/>
  <c r="AK462" i="6"/>
  <c r="AK471" i="6"/>
  <c r="AK459" i="6"/>
  <c r="AK452" i="6"/>
  <c r="AK457" i="6"/>
  <c r="AK463" i="6"/>
  <c r="AK454" i="6"/>
  <c r="AK453" i="6"/>
  <c r="AK479" i="6"/>
  <c r="AK467" i="6"/>
  <c r="AK460" i="6"/>
  <c r="AK464" i="6"/>
  <c r="AK476" i="6"/>
  <c r="AK470" i="6"/>
  <c r="AK456" i="6"/>
  <c r="AK469" i="6"/>
  <c r="AK455" i="6"/>
  <c r="AK475" i="6"/>
  <c r="AK468" i="6"/>
  <c r="AK458" i="6"/>
  <c r="AK473" i="6"/>
  <c r="AK466" i="6"/>
  <c r="AK461" i="6"/>
  <c r="AK478" i="6"/>
  <c r="AK480" i="6"/>
  <c r="AK465" i="6"/>
  <c r="AK477" i="6"/>
  <c r="B440" i="6"/>
  <c r="AH138" i="6"/>
  <c r="AH145" i="6"/>
  <c r="AH153" i="6"/>
  <c r="AH161" i="6"/>
  <c r="AH169" i="6"/>
  <c r="AH177" i="6"/>
  <c r="AH155" i="6"/>
  <c r="AH148" i="6"/>
  <c r="AH164" i="6"/>
  <c r="AH149" i="6"/>
  <c r="AH173" i="6"/>
  <c r="AH158" i="6"/>
  <c r="AH174" i="6"/>
  <c r="AH159" i="6"/>
  <c r="AH152" i="6"/>
  <c r="AH168" i="6"/>
  <c r="AH146" i="6"/>
  <c r="AH154" i="6"/>
  <c r="AH162" i="6"/>
  <c r="AH170" i="6"/>
  <c r="AH147" i="6"/>
  <c r="AH140" i="6"/>
  <c r="BA43" i="7" s="1"/>
  <c r="AH172" i="6"/>
  <c r="AH141" i="6"/>
  <c r="AH165" i="6"/>
  <c r="AH142" i="6"/>
  <c r="BA45" i="7" s="1"/>
  <c r="AH166" i="6"/>
  <c r="AH143" i="6"/>
  <c r="AH175" i="6"/>
  <c r="AH160" i="6"/>
  <c r="AH139" i="6"/>
  <c r="AH163" i="6"/>
  <c r="AH171" i="6"/>
  <c r="AH156" i="6"/>
  <c r="AH157" i="6"/>
  <c r="AH150" i="6"/>
  <c r="AH151" i="6"/>
  <c r="AH167" i="6"/>
  <c r="AH144" i="6"/>
  <c r="AH176" i="6"/>
  <c r="AJ67" i="21"/>
  <c r="DP1028" i="8"/>
  <c r="ER1028" i="8"/>
  <c r="DW1028" i="8"/>
  <c r="EY1028" i="8"/>
  <c r="DB1028" i="8"/>
  <c r="ED1028" i="8"/>
  <c r="DI1028" i="8"/>
  <c r="EK1028" i="8"/>
  <c r="DS871" i="8"/>
  <c r="EU871" i="8"/>
  <c r="DZ871" i="8"/>
  <c r="FB871" i="8"/>
  <c r="DM743" i="8"/>
  <c r="EO743" i="8"/>
  <c r="DT743" i="8"/>
  <c r="EV743" i="8"/>
  <c r="EA743" i="8"/>
  <c r="DF743" i="8"/>
  <c r="EH743" i="8"/>
  <c r="FG612" i="8"/>
  <c r="FI612" i="8"/>
  <c r="FK612" i="8"/>
  <c r="GW612" i="8"/>
  <c r="GY612" i="8"/>
  <c r="HA612" i="8"/>
  <c r="HC612" i="8"/>
  <c r="FP612" i="8"/>
  <c r="FR612" i="8"/>
  <c r="FT612" i="8"/>
  <c r="FV612" i="8"/>
  <c r="HH612" i="8"/>
  <c r="HJ612" i="8"/>
  <c r="HL612" i="8"/>
  <c r="HN612" i="8"/>
  <c r="FE612" i="8"/>
  <c r="EK612" i="8"/>
  <c r="EM612" i="8"/>
  <c r="EO612" i="8"/>
  <c r="GA612" i="8"/>
  <c r="GC612" i="8"/>
  <c r="GE612" i="8"/>
  <c r="GG612" i="8"/>
  <c r="ET612" i="8"/>
  <c r="EV612" i="8"/>
  <c r="EX612" i="8"/>
  <c r="EZ612" i="8"/>
  <c r="GL612" i="8"/>
  <c r="GN612" i="8"/>
  <c r="GP612" i="8"/>
  <c r="GR612" i="8"/>
  <c r="EI612" i="8"/>
  <c r="P574" i="8"/>
  <c r="GC611" i="8" s="1"/>
  <c r="Q574" i="8"/>
  <c r="GE611" i="8" s="1"/>
  <c r="R574" i="8"/>
  <c r="GG611" i="8" s="1"/>
  <c r="S574" i="8"/>
  <c r="GL611" i="8" s="1"/>
  <c r="T574" i="8"/>
  <c r="GN611" i="8" s="1"/>
  <c r="U574" i="8"/>
  <c r="GP611" i="8" s="1"/>
  <c r="V574" i="8"/>
  <c r="GR611" i="8" s="1"/>
  <c r="W574" i="8"/>
  <c r="GW611" i="8" s="1"/>
  <c r="X574" i="8"/>
  <c r="GY611" i="8" s="1"/>
  <c r="Y574" i="8"/>
  <c r="HA611" i="8" s="1"/>
  <c r="Z574" i="8"/>
  <c r="HC611" i="8" s="1"/>
  <c r="AA574" i="8"/>
  <c r="HH611" i="8" s="1"/>
  <c r="AB574" i="8"/>
  <c r="HJ611" i="8" s="1"/>
  <c r="AC574" i="8"/>
  <c r="HL611" i="8" s="1"/>
  <c r="AD574" i="8"/>
  <c r="HN611" i="8" s="1"/>
  <c r="O574" i="8"/>
  <c r="GA611" i="8" s="1"/>
  <c r="P548" i="8"/>
  <c r="EK611" i="8" s="1"/>
  <c r="Q548" i="8"/>
  <c r="EM611" i="8" s="1"/>
  <c r="R548" i="8"/>
  <c r="EO611" i="8" s="1"/>
  <c r="S548" i="8"/>
  <c r="ET611" i="8" s="1"/>
  <c r="T548" i="8"/>
  <c r="EV611" i="8" s="1"/>
  <c r="U548" i="8"/>
  <c r="EX611" i="8" s="1"/>
  <c r="V548" i="8"/>
  <c r="EZ611" i="8" s="1"/>
  <c r="W548" i="8"/>
  <c r="FE611" i="8" s="1"/>
  <c r="X548" i="8"/>
  <c r="FG611" i="8" s="1"/>
  <c r="Y548" i="8"/>
  <c r="FI611" i="8" s="1"/>
  <c r="Z548" i="8"/>
  <c r="FK611" i="8" s="1"/>
  <c r="AA548" i="8"/>
  <c r="FP611" i="8" s="1"/>
  <c r="AB548" i="8"/>
  <c r="FR611" i="8" s="1"/>
  <c r="AC548" i="8"/>
  <c r="FT611" i="8" s="1"/>
  <c r="AD548" i="8"/>
  <c r="FV611" i="8" s="1"/>
  <c r="O548" i="8"/>
  <c r="EG427" i="8"/>
  <c r="EI427" i="8"/>
  <c r="EK427" i="8"/>
  <c r="EM427" i="8"/>
  <c r="EO427" i="8"/>
  <c r="EQ427" i="8"/>
  <c r="ES427" i="8"/>
  <c r="EX427" i="8"/>
  <c r="EZ427" i="8"/>
  <c r="FB427" i="8"/>
  <c r="FD427" i="8"/>
  <c r="FF427" i="8"/>
  <c r="FH427" i="8"/>
  <c r="FJ427" i="8"/>
  <c r="FL427" i="8"/>
  <c r="FQ426" i="8"/>
  <c r="FX426" i="8"/>
  <c r="EE427" i="8"/>
  <c r="CU427" i="8"/>
  <c r="CW427" i="8"/>
  <c r="CY427" i="8"/>
  <c r="DA427" i="8"/>
  <c r="DC427" i="8"/>
  <c r="DE427" i="8"/>
  <c r="DG427" i="8"/>
  <c r="DL427" i="8"/>
  <c r="DN427" i="8"/>
  <c r="DP427" i="8"/>
  <c r="DR427" i="8"/>
  <c r="DT427" i="8"/>
  <c r="DV427" i="8"/>
  <c r="DX427" i="8"/>
  <c r="DZ427" i="8"/>
  <c r="CS427" i="8"/>
  <c r="U396" i="8"/>
  <c r="AT394" i="8" s="1"/>
  <c r="AT395" i="8" s="1"/>
  <c r="W396" i="8"/>
  <c r="AV394" i="8" s="1"/>
  <c r="AV395" i="8" s="1"/>
  <c r="Y396" i="8"/>
  <c r="BC394" i="8" s="1"/>
  <c r="BC395" i="8" s="1"/>
  <c r="AA396" i="8"/>
  <c r="AC396" i="8"/>
  <c r="BG394" i="8" s="1"/>
  <c r="BG395" i="8" s="1"/>
  <c r="S396" i="8"/>
  <c r="T373" i="8"/>
  <c r="DD352" i="8" s="1"/>
  <c r="DD353" i="8" s="1"/>
  <c r="U373" i="8"/>
  <c r="DF352" i="8" s="1"/>
  <c r="DF353" i="8" s="1"/>
  <c r="V373" i="8"/>
  <c r="W373" i="8"/>
  <c r="DO352" i="8" s="1"/>
  <c r="DO353" i="8" s="1"/>
  <c r="X373" i="8"/>
  <c r="DQ352" i="8" s="1"/>
  <c r="DQ353" i="8" s="1"/>
  <c r="Y373" i="8"/>
  <c r="Z373" i="8"/>
  <c r="DZ352" i="8" s="1"/>
  <c r="DZ353" i="8" s="1"/>
  <c r="AA373" i="8"/>
  <c r="EB352" i="8" s="1"/>
  <c r="EB353" i="8" s="1"/>
  <c r="AB373" i="8"/>
  <c r="AC373" i="8"/>
  <c r="AD373" i="8"/>
  <c r="EM352" i="8" s="1"/>
  <c r="EM353" i="8" s="1"/>
  <c r="S373" i="8"/>
  <c r="T358" i="8"/>
  <c r="BL352" i="8" s="1"/>
  <c r="BL353" i="8" s="1"/>
  <c r="U358" i="8"/>
  <c r="BN352" i="8" s="1"/>
  <c r="BN353" i="8" s="1"/>
  <c r="V358" i="8"/>
  <c r="W358" i="8"/>
  <c r="BW352" i="8" s="1"/>
  <c r="BW353" i="8" s="1"/>
  <c r="X358" i="8"/>
  <c r="BY352" i="8" s="1"/>
  <c r="BY353" i="8" s="1"/>
  <c r="Y358" i="8"/>
  <c r="Z358" i="8"/>
  <c r="CH352" i="8" s="1"/>
  <c r="CH353" i="8" s="1"/>
  <c r="AA358" i="8"/>
  <c r="CJ352" i="8" s="1"/>
  <c r="CJ353" i="8" s="1"/>
  <c r="AB358" i="8"/>
  <c r="AC358" i="8"/>
  <c r="CS352" i="8" s="1"/>
  <c r="CS353" i="8" s="1"/>
  <c r="AD358" i="8"/>
  <c r="CU352" i="8" s="1"/>
  <c r="CU353" i="8" s="1"/>
  <c r="S358" i="8"/>
  <c r="H280" i="8"/>
  <c r="BL271" i="8" s="1"/>
  <c r="BL272" i="8" s="1"/>
  <c r="I280" i="8"/>
  <c r="BN271" i="8" s="1"/>
  <c r="BN272" i="8" s="1"/>
  <c r="J280" i="8"/>
  <c r="K280" i="8"/>
  <c r="L280" i="8"/>
  <c r="M280" i="8"/>
  <c r="N280" i="8"/>
  <c r="CH271" i="8" s="1"/>
  <c r="CH272" i="8" s="1"/>
  <c r="O280" i="8"/>
  <c r="CJ271" i="8" s="1"/>
  <c r="CJ272" i="8" s="1"/>
  <c r="P280" i="8"/>
  <c r="Q280" i="8"/>
  <c r="R280" i="8"/>
  <c r="S280" i="8"/>
  <c r="T280" i="8"/>
  <c r="DD271" i="8" s="1"/>
  <c r="DD272" i="8" s="1"/>
  <c r="U280" i="8"/>
  <c r="DF271" i="8" s="1"/>
  <c r="DF272" i="8" s="1"/>
  <c r="V280" i="8"/>
  <c r="W280" i="8"/>
  <c r="DO271" i="8" s="1"/>
  <c r="DO272" i="8" s="1"/>
  <c r="X280" i="8"/>
  <c r="DQ271" i="8" s="1"/>
  <c r="DQ272" i="8" s="1"/>
  <c r="Y280" i="8"/>
  <c r="Z280" i="8"/>
  <c r="DZ271" i="8" s="1"/>
  <c r="DZ272" i="8" s="1"/>
  <c r="AA280" i="8"/>
  <c r="EB271" i="8" s="1"/>
  <c r="EB272" i="8" s="1"/>
  <c r="AB280" i="8"/>
  <c r="AC280" i="8"/>
  <c r="EK271" i="8" s="1"/>
  <c r="EK272" i="8" s="1"/>
  <c r="AD280" i="8"/>
  <c r="EM271" i="8" s="1"/>
  <c r="EM272" i="8" s="1"/>
  <c r="G280" i="8"/>
  <c r="BF129" i="8"/>
  <c r="BH129" i="8"/>
  <c r="BM129" i="8"/>
  <c r="BO129" i="8"/>
  <c r="BQ129" i="8"/>
  <c r="BS129" i="8"/>
  <c r="BX129" i="8"/>
  <c r="BZ129" i="8"/>
  <c r="CB129" i="8"/>
  <c r="CD129" i="8"/>
  <c r="CI129" i="8"/>
  <c r="CK129" i="8"/>
  <c r="CM129" i="8"/>
  <c r="CO129" i="8"/>
  <c r="CT129" i="8"/>
  <c r="DA129" i="8"/>
  <c r="S50" i="8"/>
  <c r="BD128" i="8" s="1"/>
  <c r="W50" i="8"/>
  <c r="BF128" i="8" s="1"/>
  <c r="AA50" i="8"/>
  <c r="BH128" i="8" s="1"/>
  <c r="O50" i="8"/>
  <c r="O432" i="20"/>
  <c r="BH417" i="20" s="1"/>
  <c r="P432" i="20"/>
  <c r="BI417" i="20" s="1"/>
  <c r="Q432" i="20"/>
  <c r="BJ417" i="20" s="1"/>
  <c r="R432" i="20"/>
  <c r="BK417" i="20" s="1"/>
  <c r="S432" i="20"/>
  <c r="BL417" i="20" s="1"/>
  <c r="T432" i="20"/>
  <c r="BM417" i="20" s="1"/>
  <c r="U432" i="20"/>
  <c r="BN417" i="20" s="1"/>
  <c r="V432" i="20"/>
  <c r="BO417" i="20" s="1"/>
  <c r="W432" i="20"/>
  <c r="BP417" i="20" s="1"/>
  <c r="X432" i="20"/>
  <c r="BQ417" i="20" s="1"/>
  <c r="Y432" i="20"/>
  <c r="BR417" i="20" s="1"/>
  <c r="Z432" i="20"/>
  <c r="BS417" i="20" s="1"/>
  <c r="AA432" i="20"/>
  <c r="BT417" i="20" s="1"/>
  <c r="AB432" i="20"/>
  <c r="BU417" i="20" s="1"/>
  <c r="AC432" i="20"/>
  <c r="BV417" i="20" s="1"/>
  <c r="AD432" i="20"/>
  <c r="BW417" i="20" s="1"/>
  <c r="N432" i="20"/>
  <c r="BG417" i="20" s="1"/>
  <c r="O377" i="20"/>
  <c r="P377" i="20"/>
  <c r="Q377" i="20"/>
  <c r="R377" i="20"/>
  <c r="S377" i="20"/>
  <c r="T377" i="20"/>
  <c r="U377" i="20"/>
  <c r="V377" i="20"/>
  <c r="W377" i="20"/>
  <c r="X377" i="20"/>
  <c r="Y377" i="20"/>
  <c r="Z377" i="20"/>
  <c r="AA377" i="20"/>
  <c r="AB377" i="20"/>
  <c r="AC377" i="20"/>
  <c r="AD377" i="20"/>
  <c r="N377" i="20"/>
  <c r="O310" i="20"/>
  <c r="BH416" i="20" s="1"/>
  <c r="P310" i="20"/>
  <c r="BI416" i="20" s="1"/>
  <c r="Q310" i="20"/>
  <c r="BJ416" i="20" s="1"/>
  <c r="R310" i="20"/>
  <c r="BK416" i="20" s="1"/>
  <c r="S310" i="20"/>
  <c r="BL416" i="20" s="1"/>
  <c r="T310" i="20"/>
  <c r="BM416" i="20" s="1"/>
  <c r="U310" i="20"/>
  <c r="BN416" i="20" s="1"/>
  <c r="V310" i="20"/>
  <c r="BO416" i="20" s="1"/>
  <c r="W310" i="20"/>
  <c r="BP416" i="20" s="1"/>
  <c r="X310" i="20"/>
  <c r="BQ416" i="20" s="1"/>
  <c r="Y310" i="20"/>
  <c r="BR416" i="20" s="1"/>
  <c r="Z310" i="20"/>
  <c r="BS416" i="20" s="1"/>
  <c r="AA310" i="20"/>
  <c r="BT416" i="20" s="1"/>
  <c r="AB310" i="20"/>
  <c r="BU416" i="20" s="1"/>
  <c r="AC310" i="20"/>
  <c r="BV416" i="20" s="1"/>
  <c r="AD310" i="20"/>
  <c r="BW416" i="20" s="1"/>
  <c r="N310" i="20"/>
  <c r="BG416" i="20" s="1"/>
  <c r="AM42" i="19"/>
  <c r="AO42" i="19" s="1"/>
  <c r="B104" i="19" s="1"/>
  <c r="Y1356" i="6"/>
  <c r="AM1350" i="6" s="1"/>
  <c r="AO1350" i="6" s="1"/>
  <c r="AZ1350" i="6" s="1"/>
  <c r="AA1313" i="6"/>
  <c r="S1313" i="6"/>
  <c r="K1313" i="6"/>
  <c r="Y1208" i="6"/>
  <c r="Y1029" i="6"/>
  <c r="BC399" i="6"/>
  <c r="BC401" i="6" s="1"/>
  <c r="BO645" i="6"/>
  <c r="BO647" i="6" s="1"/>
  <c r="BT570" i="8" l="1"/>
  <c r="BT572" i="8"/>
  <c r="AW740" i="7"/>
  <c r="DI740" i="7" s="1" a="1"/>
  <c r="DI740" i="7" s="1"/>
  <c r="AW772" i="7"/>
  <c r="DI772" i="7" s="1" a="1"/>
  <c r="DI772" i="7" s="1"/>
  <c r="AW743" i="7"/>
  <c r="DI743" i="7" s="1" a="1"/>
  <c r="DI743" i="7" s="1"/>
  <c r="AW791" i="7"/>
  <c r="DI791" i="7" s="1" a="1"/>
  <c r="DI791" i="7" s="1"/>
  <c r="AW765" i="7"/>
  <c r="DI765" i="7" s="1" a="1"/>
  <c r="DI765" i="7" s="1"/>
  <c r="AW786" i="7"/>
  <c r="DI786" i="7" s="1" a="1"/>
  <c r="DI786" i="7" s="1"/>
  <c r="AW783" i="7"/>
  <c r="DI783" i="7" s="1" a="1"/>
  <c r="DI783" i="7" s="1"/>
  <c r="AW774" i="7"/>
  <c r="DI774" i="7" s="1" a="1"/>
  <c r="DI774" i="7" s="1"/>
  <c r="DI739" i="7" a="1"/>
  <c r="DI739" i="7" s="1"/>
  <c r="AN156" i="6"/>
  <c r="BA59" i="7"/>
  <c r="AN161" i="6"/>
  <c r="BA64" i="7"/>
  <c r="AN192" i="6"/>
  <c r="BA95" i="7"/>
  <c r="AN144" i="6"/>
  <c r="BA47" i="7"/>
  <c r="AN171" i="6"/>
  <c r="BA74" i="7"/>
  <c r="AN166" i="6"/>
  <c r="BA69" i="7"/>
  <c r="AN147" i="6"/>
  <c r="BA50" i="7"/>
  <c r="AN152" i="6"/>
  <c r="BA55" i="7"/>
  <c r="AN164" i="6"/>
  <c r="BA67" i="7"/>
  <c r="AN153" i="6"/>
  <c r="BA56" i="7"/>
  <c r="AN186" i="6"/>
  <c r="BA89" i="7"/>
  <c r="AN179" i="6"/>
  <c r="BA82" i="7"/>
  <c r="DT130" i="7"/>
  <c r="DT516" i="7"/>
  <c r="DQ971" i="7"/>
  <c r="DT515" i="7"/>
  <c r="DT129" i="7"/>
  <c r="DQ970" i="7"/>
  <c r="DT510" i="7"/>
  <c r="DT124" i="7"/>
  <c r="DQ965" i="7"/>
  <c r="DT526" i="7"/>
  <c r="DT140" i="7"/>
  <c r="DQ981" i="7"/>
  <c r="DT147" i="7"/>
  <c r="DT533" i="7"/>
  <c r="DQ988" i="7"/>
  <c r="DT504" i="7"/>
  <c r="DT118" i="7"/>
  <c r="DQ959" i="7"/>
  <c r="DT525" i="7"/>
  <c r="DT139" i="7"/>
  <c r="DQ980" i="7"/>
  <c r="DT532" i="7"/>
  <c r="DT146" i="7"/>
  <c r="DQ987" i="7"/>
  <c r="DT131" i="7"/>
  <c r="DT517" i="7"/>
  <c r="DQ972" i="7"/>
  <c r="DT530" i="7"/>
  <c r="DT144" i="7"/>
  <c r="DQ985" i="7"/>
  <c r="AW776" i="7"/>
  <c r="DI776" i="7" s="1" a="1"/>
  <c r="DI776" i="7" s="1"/>
  <c r="AW784" i="7"/>
  <c r="DI784" i="7" s="1" a="1"/>
  <c r="DI784" i="7" s="1"/>
  <c r="AW770" i="7"/>
  <c r="DI770" i="7" s="1" a="1"/>
  <c r="DI770" i="7" s="1"/>
  <c r="AW797" i="7"/>
  <c r="DI797" i="7" s="1" a="1"/>
  <c r="DI797" i="7" s="1"/>
  <c r="AW771" i="7"/>
  <c r="DI771" i="7" s="1" a="1"/>
  <c r="DI771" i="7" s="1"/>
  <c r="AW757" i="7"/>
  <c r="DI757" i="7" s="1" a="1"/>
  <c r="DI757" i="7" s="1"/>
  <c r="AW775" i="7"/>
  <c r="DI775" i="7" s="1" a="1"/>
  <c r="DI775" i="7" s="1"/>
  <c r="AW766" i="7"/>
  <c r="DI766" i="7" s="1" a="1"/>
  <c r="DI766" i="7" s="1"/>
  <c r="AN149" i="6"/>
  <c r="BA52" i="7"/>
  <c r="DT157" i="7"/>
  <c r="DT543" i="7"/>
  <c r="DQ998" i="7"/>
  <c r="AN167" i="6"/>
  <c r="BA70" i="7"/>
  <c r="AN163" i="6"/>
  <c r="BA66" i="7"/>
  <c r="AX884" i="7"/>
  <c r="AX429" i="7"/>
  <c r="AX45" i="7"/>
  <c r="AN170" i="6"/>
  <c r="BA73" i="7"/>
  <c r="AN159" i="6"/>
  <c r="BA62" i="7"/>
  <c r="AN148" i="6"/>
  <c r="BA51" i="7"/>
  <c r="AN145" i="6"/>
  <c r="BA48" i="7"/>
  <c r="AN180" i="6"/>
  <c r="BA83" i="7"/>
  <c r="AN189" i="6"/>
  <c r="BA92" i="7"/>
  <c r="DQ957" i="7"/>
  <c r="DT502" i="7"/>
  <c r="DT116" i="7"/>
  <c r="DT134" i="7"/>
  <c r="DT520" i="7"/>
  <c r="DQ975" i="7"/>
  <c r="DT154" i="7"/>
  <c r="DT540" i="7"/>
  <c r="DQ995" i="7"/>
  <c r="DT505" i="7"/>
  <c r="DT119" i="7"/>
  <c r="DQ960" i="7"/>
  <c r="DT509" i="7"/>
  <c r="DT123" i="7"/>
  <c r="DQ964" i="7"/>
  <c r="DT125" i="7"/>
  <c r="DT511" i="7"/>
  <c r="DQ966" i="7"/>
  <c r="DT158" i="7"/>
  <c r="DT544" i="7"/>
  <c r="DQ999" i="7"/>
  <c r="DT547" i="7"/>
  <c r="DT161" i="7"/>
  <c r="DQ1002" i="7"/>
  <c r="DT536" i="7"/>
  <c r="DT150" i="7"/>
  <c r="DQ991" i="7"/>
  <c r="DT524" i="7"/>
  <c r="DT138" i="7"/>
  <c r="DQ979" i="7"/>
  <c r="DT513" i="7"/>
  <c r="DT127" i="7"/>
  <c r="DQ968" i="7"/>
  <c r="AW768" i="7"/>
  <c r="DI768" i="7" s="1" a="1"/>
  <c r="DI768" i="7" s="1"/>
  <c r="AW777" i="7"/>
  <c r="DI777" i="7" s="1" a="1"/>
  <c r="DI777" i="7" s="1"/>
  <c r="AW752" i="7"/>
  <c r="DI752" i="7" s="1" a="1"/>
  <c r="DI752" i="7" s="1"/>
  <c r="AW762" i="7"/>
  <c r="DI762" i="7" s="1" a="1"/>
  <c r="DI762" i="7" s="1"/>
  <c r="AW796" i="7"/>
  <c r="DI796" i="7" s="1" a="1"/>
  <c r="DI796" i="7" s="1"/>
  <c r="AW764" i="7"/>
  <c r="DI764" i="7" s="1" a="1"/>
  <c r="DI764" i="7" s="1"/>
  <c r="AW798" i="7"/>
  <c r="DI798" i="7" s="1" a="1"/>
  <c r="DI798" i="7" s="1"/>
  <c r="AW756" i="7"/>
  <c r="DI756" i="7" s="1" a="1"/>
  <c r="DI756" i="7" s="1"/>
  <c r="AW767" i="7"/>
  <c r="DI767" i="7" s="1" a="1"/>
  <c r="DI767" i="7" s="1"/>
  <c r="AW759" i="7"/>
  <c r="DI759" i="7" s="1" a="1"/>
  <c r="DI759" i="7" s="1"/>
  <c r="AN143" i="6"/>
  <c r="BA46" i="7"/>
  <c r="AN185" i="6"/>
  <c r="BA88" i="7"/>
  <c r="DT132" i="7"/>
  <c r="DT518" i="7"/>
  <c r="DQ973" i="7"/>
  <c r="AN151" i="6"/>
  <c r="BA54" i="7"/>
  <c r="AN188" i="6"/>
  <c r="BA91" i="7"/>
  <c r="AN182" i="6"/>
  <c r="BA85" i="7"/>
  <c r="DT555" i="7"/>
  <c r="DT169" i="7"/>
  <c r="DQ1010" i="7"/>
  <c r="DT545" i="7"/>
  <c r="DT159" i="7"/>
  <c r="DQ1000" i="7"/>
  <c r="DT160" i="7"/>
  <c r="DT546" i="7"/>
  <c r="DQ1001" i="7"/>
  <c r="DT512" i="7"/>
  <c r="DT126" i="7"/>
  <c r="DQ967" i="7"/>
  <c r="DT548" i="7"/>
  <c r="DT162" i="7"/>
  <c r="DQ1003" i="7"/>
  <c r="DT165" i="7"/>
  <c r="DT551" i="7"/>
  <c r="DQ1006" i="7"/>
  <c r="DT151" i="7"/>
  <c r="DT537" i="7"/>
  <c r="DQ992" i="7"/>
  <c r="DT167" i="7"/>
  <c r="DT553" i="7"/>
  <c r="DQ1008" i="7"/>
  <c r="DT539" i="7"/>
  <c r="DT153" i="7"/>
  <c r="DQ994" i="7"/>
  <c r="DT142" i="7"/>
  <c r="DT528" i="7"/>
  <c r="DQ983" i="7"/>
  <c r="AW760" i="7"/>
  <c r="DI760" i="7" s="1" a="1"/>
  <c r="DI760" i="7" s="1"/>
  <c r="AW769" i="7"/>
  <c r="DI769" i="7" s="1" a="1"/>
  <c r="DI769" i="7" s="1"/>
  <c r="AW795" i="7"/>
  <c r="DI795" i="7" s="1" a="1"/>
  <c r="DI795" i="7" s="1"/>
  <c r="AW754" i="7"/>
  <c r="DI754" i="7" s="1" a="1"/>
  <c r="DI754" i="7" s="1"/>
  <c r="AW788" i="7"/>
  <c r="DI788" i="7" s="1" a="1"/>
  <c r="DI788" i="7" s="1"/>
  <c r="AW763" i="7"/>
  <c r="DI763" i="7" s="1" a="1"/>
  <c r="DI763" i="7" s="1"/>
  <c r="AW789" i="7"/>
  <c r="DI789" i="7" s="1" a="1"/>
  <c r="DI789" i="7" s="1"/>
  <c r="AW750" i="7"/>
  <c r="DI750" i="7" s="1" a="1"/>
  <c r="DI750" i="7" s="1"/>
  <c r="AW746" i="7"/>
  <c r="DI746" i="7" s="1" a="1"/>
  <c r="DI746" i="7" s="1"/>
  <c r="AW758" i="7"/>
  <c r="DI758" i="7" s="1" a="1"/>
  <c r="DI758" i="7" s="1"/>
  <c r="AN176" i="6"/>
  <c r="BA79" i="7"/>
  <c r="AN168" i="6"/>
  <c r="BA71" i="7"/>
  <c r="DT535" i="7"/>
  <c r="DT149" i="7"/>
  <c r="DQ990" i="7"/>
  <c r="DT534" i="7"/>
  <c r="DT148" i="7"/>
  <c r="DQ989" i="7"/>
  <c r="DT164" i="7"/>
  <c r="DT550" i="7"/>
  <c r="DQ1005" i="7"/>
  <c r="DT136" i="7"/>
  <c r="DT522" i="7"/>
  <c r="DQ977" i="7"/>
  <c r="AW778" i="7"/>
  <c r="DI778" i="7" s="1" a="1"/>
  <c r="DI778" i="7" s="1"/>
  <c r="AN139" i="6"/>
  <c r="BA42" i="7"/>
  <c r="AN162" i="6"/>
  <c r="BA65" i="7"/>
  <c r="AN138" i="6"/>
  <c r="BA41" i="7"/>
  <c r="AN150" i="6"/>
  <c r="BA53" i="7"/>
  <c r="AN160" i="6"/>
  <c r="BA63" i="7"/>
  <c r="AN141" i="6"/>
  <c r="BA44" i="7"/>
  <c r="AN154" i="6"/>
  <c r="BA57" i="7"/>
  <c r="AN158" i="6"/>
  <c r="BA61" i="7"/>
  <c r="AN177" i="6"/>
  <c r="BA80" i="7"/>
  <c r="AN183" i="6"/>
  <c r="BA86" i="7"/>
  <c r="AN181" i="6"/>
  <c r="BA84" i="7"/>
  <c r="AN190" i="6"/>
  <c r="BA93" i="7"/>
  <c r="DT128" i="7"/>
  <c r="DT514" i="7"/>
  <c r="DQ969" i="7"/>
  <c r="DT166" i="7"/>
  <c r="DT552" i="7"/>
  <c r="DQ1007" i="7"/>
  <c r="AW793" i="7"/>
  <c r="DI793" i="7" s="1" a="1"/>
  <c r="DI793" i="7" s="1"/>
  <c r="AW761" i="7"/>
  <c r="DI761" i="7" s="1" a="1"/>
  <c r="DI761" i="7" s="1"/>
  <c r="AW794" i="7"/>
  <c r="DI794" i="7" s="1" a="1"/>
  <c r="DI794" i="7" s="1"/>
  <c r="AW748" i="7"/>
  <c r="DI748" i="7" s="1" a="1"/>
  <c r="DI748" i="7" s="1"/>
  <c r="AW780" i="7"/>
  <c r="DI780" i="7" s="1" a="1"/>
  <c r="DI780" i="7" s="1"/>
  <c r="AW755" i="7"/>
  <c r="DI755" i="7" s="1" a="1"/>
  <c r="DI755" i="7" s="1"/>
  <c r="AW781" i="7"/>
  <c r="DI781" i="7" s="1" a="1"/>
  <c r="DI781" i="7" s="1"/>
  <c r="AW744" i="7"/>
  <c r="DI744" i="7" s="1" a="1"/>
  <c r="DI744" i="7" s="1"/>
  <c r="AW790" i="7"/>
  <c r="DI790" i="7" s="1" a="1"/>
  <c r="DI790" i="7" s="1"/>
  <c r="AW751" i="7"/>
  <c r="DI751" i="7" s="1" a="1"/>
  <c r="DI751" i="7" s="1"/>
  <c r="AX882" i="7"/>
  <c r="AX427" i="7"/>
  <c r="AX43" i="7"/>
  <c r="AN178" i="6"/>
  <c r="BA81" i="7"/>
  <c r="DT529" i="7"/>
  <c r="DT143" i="7"/>
  <c r="DQ984" i="7"/>
  <c r="DT133" i="7"/>
  <c r="DT519" i="7"/>
  <c r="DQ974" i="7"/>
  <c r="DT531" i="7"/>
  <c r="DT145" i="7"/>
  <c r="DQ986" i="7"/>
  <c r="AN165" i="6"/>
  <c r="BA68" i="7"/>
  <c r="AN174" i="6"/>
  <c r="BA77" i="7"/>
  <c r="AN155" i="6"/>
  <c r="BA58" i="7"/>
  <c r="AN157" i="6"/>
  <c r="BA60" i="7"/>
  <c r="AN175" i="6"/>
  <c r="BA78" i="7"/>
  <c r="AN172" i="6"/>
  <c r="BA75" i="7"/>
  <c r="AN146" i="6"/>
  <c r="BA49" i="7"/>
  <c r="AN173" i="6"/>
  <c r="BA76" i="7"/>
  <c r="AN169" i="6"/>
  <c r="BA72" i="7"/>
  <c r="AN187" i="6"/>
  <c r="BA90" i="7"/>
  <c r="AN191" i="6"/>
  <c r="BA94" i="7"/>
  <c r="AN184" i="6"/>
  <c r="BA87" i="7"/>
  <c r="DT168" i="7"/>
  <c r="DT554" i="7"/>
  <c r="DQ1009" i="7"/>
  <c r="DT137" i="7"/>
  <c r="DT523" i="7"/>
  <c r="DQ978" i="7"/>
  <c r="DT135" i="7"/>
  <c r="DT521" i="7"/>
  <c r="DQ976" i="7"/>
  <c r="DT122" i="7"/>
  <c r="DT508" i="7"/>
  <c r="DQ963" i="7"/>
  <c r="DT527" i="7"/>
  <c r="DT141" i="7"/>
  <c r="DQ982" i="7"/>
  <c r="DT542" i="7"/>
  <c r="DT156" i="7"/>
  <c r="DQ997" i="7"/>
  <c r="DT503" i="7"/>
  <c r="DT117" i="7"/>
  <c r="DQ958" i="7"/>
  <c r="DT556" i="7"/>
  <c r="DT170" i="7"/>
  <c r="DQ1011" i="7"/>
  <c r="DT538" i="7"/>
  <c r="DT152" i="7"/>
  <c r="DQ993" i="7"/>
  <c r="DT120" i="7"/>
  <c r="DT506" i="7"/>
  <c r="DQ961" i="7"/>
  <c r="DT121" i="7"/>
  <c r="DT507" i="7"/>
  <c r="DQ962" i="7"/>
  <c r="DT163" i="7"/>
  <c r="DT549" i="7"/>
  <c r="DQ1004" i="7"/>
  <c r="DT155" i="7"/>
  <c r="DT541" i="7"/>
  <c r="DQ996" i="7"/>
  <c r="DT171" i="7"/>
  <c r="DT557" i="7"/>
  <c r="DQ1012" i="7"/>
  <c r="AW792" i="7"/>
  <c r="DI792" i="7" s="1" a="1"/>
  <c r="DI792" i="7" s="1"/>
  <c r="AW753" i="7"/>
  <c r="DI753" i="7" s="1" a="1"/>
  <c r="DI753" i="7" s="1"/>
  <c r="AW787" i="7"/>
  <c r="DI787" i="7" s="1" a="1"/>
  <c r="DI787" i="7" s="1"/>
  <c r="AW742" i="7"/>
  <c r="DI742" i="7" s="1" a="1"/>
  <c r="DI742" i="7" s="1"/>
  <c r="AW779" i="7"/>
  <c r="DI779" i="7" s="1" a="1"/>
  <c r="DI779" i="7" s="1"/>
  <c r="AW749" i="7"/>
  <c r="DI749" i="7" s="1" a="1"/>
  <c r="DI749" i="7" s="1"/>
  <c r="AW773" i="7"/>
  <c r="DI773" i="7" s="1" a="1"/>
  <c r="DI773" i="7" s="1"/>
  <c r="AW741" i="7"/>
  <c r="DI741" i="7" s="1" a="1"/>
  <c r="DI741" i="7" s="1"/>
  <c r="AW782" i="7"/>
  <c r="DI782" i="7" s="1" a="1"/>
  <c r="DI782" i="7" s="1"/>
  <c r="AW745" i="7"/>
  <c r="DI745" i="7" s="1" a="1"/>
  <c r="DI745" i="7" s="1"/>
  <c r="BI480" i="18"/>
  <c r="CM480" i="18" s="1"/>
  <c r="BI442" i="18"/>
  <c r="CM442" i="18" s="1"/>
  <c r="BI434" i="18"/>
  <c r="CM434" i="18" s="1"/>
  <c r="AK115" i="20"/>
  <c r="AK116" i="20"/>
  <c r="AW1308" i="6"/>
  <c r="AW1309" i="6"/>
  <c r="AW1307" i="6"/>
  <c r="AN833" i="6" a="1"/>
  <c r="AN833" i="6" s="1"/>
  <c r="AK832" i="6" a="1"/>
  <c r="AK832" i="6" s="1"/>
  <c r="IZ75" i="23"/>
  <c r="AN831" i="6" a="1"/>
  <c r="AN831" i="6" s="1"/>
  <c r="IZ74" i="23"/>
  <c r="JB76" i="23"/>
  <c r="AW1311" i="6"/>
  <c r="AK829" i="6" a="1"/>
  <c r="AK829" i="6" s="1"/>
  <c r="JD78" i="23"/>
  <c r="IX77" i="23"/>
  <c r="JB74" i="23"/>
  <c r="AQ762" i="6"/>
  <c r="IX74" i="23"/>
  <c r="JB77" i="23"/>
  <c r="JF75" i="23"/>
  <c r="IZ78" i="23"/>
  <c r="JD76" i="23"/>
  <c r="IX76" i="23"/>
  <c r="JB75" i="23"/>
  <c r="IZ76" i="23"/>
  <c r="JF74" i="23"/>
  <c r="JD74" i="23"/>
  <c r="JF78" i="23"/>
  <c r="AK830" i="6" a="1"/>
  <c r="AK830" i="6" s="1"/>
  <c r="JF76" i="23"/>
  <c r="JD77" i="23"/>
  <c r="AK761" i="6"/>
  <c r="JB78" i="23"/>
  <c r="JD75" i="23"/>
  <c r="IX75" i="23"/>
  <c r="IX78" i="23"/>
  <c r="JF77" i="23"/>
  <c r="IZ77" i="23"/>
  <c r="AN1162" i="6"/>
  <c r="BD1162" i="6"/>
  <c r="BD1156" i="6"/>
  <c r="AN1156" i="6"/>
  <c r="AN1161" i="6"/>
  <c r="BD1161" i="6"/>
  <c r="BD1155" i="6"/>
  <c r="AN1155" i="6"/>
  <c r="BD1160" i="6"/>
  <c r="AN1160" i="6"/>
  <c r="BD1165" i="6"/>
  <c r="AN1165" i="6"/>
  <c r="AN1159" i="6"/>
  <c r="BD1159" i="6"/>
  <c r="AN1153" i="6"/>
  <c r="BD1153" i="6"/>
  <c r="BD1164" i="6"/>
  <c r="AN1164" i="6"/>
  <c r="AN1158" i="6"/>
  <c r="BD1158" i="6"/>
  <c r="AN142" i="6"/>
  <c r="AN1157" i="6"/>
  <c r="BD1157" i="6"/>
  <c r="BD1151" i="6"/>
  <c r="AN1151" i="6"/>
  <c r="BD1163" i="6"/>
  <c r="AN1163" i="6"/>
  <c r="BD1154" i="6"/>
  <c r="AN1154" i="6"/>
  <c r="BD1152" i="6"/>
  <c r="AN1152" i="6"/>
  <c r="AN140" i="6"/>
  <c r="AH407" i="8"/>
  <c r="GC426" i="8" s="1"/>
  <c r="AH838" i="8"/>
  <c r="AH111" i="8"/>
  <c r="DF128" i="8" s="1"/>
  <c r="AH996" i="8"/>
  <c r="AH715" i="8"/>
  <c r="AH587" i="8"/>
  <c r="HQ611" i="8" s="1"/>
  <c r="AW98" i="19"/>
  <c r="B106" i="19" s="1"/>
  <c r="BE399" i="6"/>
  <c r="BE401" i="6" s="1"/>
  <c r="AH1072" i="6"/>
  <c r="BQ645" i="6"/>
  <c r="BQ647" i="6" s="1"/>
  <c r="AJ1072" i="6"/>
  <c r="AH615" i="6"/>
  <c r="AW13" i="11" s="1"/>
  <c r="D72" i="11" s="1"/>
  <c r="AQ760" i="6"/>
  <c r="AK764" i="6"/>
  <c r="AK762" i="6"/>
  <c r="AK760" i="6"/>
  <c r="AQ761" i="6"/>
  <c r="AQ763" i="6"/>
  <c r="AQ764" i="6"/>
  <c r="AK763" i="6"/>
  <c r="BM418" i="20"/>
  <c r="BU418" i="20"/>
  <c r="AQ1166" i="6"/>
  <c r="BI1111" i="6" s="1"/>
  <c r="AQ551" i="6"/>
  <c r="B557" i="6" s="1"/>
  <c r="AN486" i="6"/>
  <c r="B505" i="6" s="1"/>
  <c r="AQ604" i="6"/>
  <c r="B610" i="6" s="1"/>
  <c r="AK486" i="6"/>
  <c r="B503" i="6" s="1"/>
  <c r="AK551" i="6"/>
  <c r="B555" i="6" s="1"/>
  <c r="AK604" i="6"/>
  <c r="B608" i="6" s="1"/>
  <c r="AK186" i="6"/>
  <c r="AK180" i="6"/>
  <c r="AK189" i="6"/>
  <c r="AK178" i="6"/>
  <c r="AK179" i="6"/>
  <c r="AK188" i="6"/>
  <c r="AK182" i="6"/>
  <c r="AK185" i="6"/>
  <c r="AK183" i="6"/>
  <c r="AK181" i="6"/>
  <c r="AK190" i="6"/>
  <c r="AK192" i="6"/>
  <c r="AK187" i="6"/>
  <c r="AK191" i="6"/>
  <c r="AK184" i="6"/>
  <c r="AW1306" i="6"/>
  <c r="AW1303" i="6"/>
  <c r="AQ1303" i="6"/>
  <c r="AQ1313" i="6" s="1"/>
  <c r="B1318" i="6" s="1"/>
  <c r="AW1304" i="6"/>
  <c r="AK1307" i="6"/>
  <c r="AK1311" i="6"/>
  <c r="AW1310" i="6"/>
  <c r="CD352" i="8"/>
  <c r="DV352" i="8"/>
  <c r="DV271" i="8"/>
  <c r="DV272" i="8" s="1"/>
  <c r="BH271" i="8"/>
  <c r="CZ271" i="8"/>
  <c r="CZ272" i="8" s="1"/>
  <c r="BH352" i="8"/>
  <c r="CZ352" i="8"/>
  <c r="EG271" i="8"/>
  <c r="EG272" i="8" s="1"/>
  <c r="CO271" i="8"/>
  <c r="CO352" i="8"/>
  <c r="CO353" i="8" s="1"/>
  <c r="EI352" i="8"/>
  <c r="EI353" i="8" s="1"/>
  <c r="EG352" i="8"/>
  <c r="DI611" i="8"/>
  <c r="EI611" i="8"/>
  <c r="CF271" i="8"/>
  <c r="CF272" i="8" s="1"/>
  <c r="CD271" i="8"/>
  <c r="DM271" i="8"/>
  <c r="DM272" i="8" s="1"/>
  <c r="DK271" i="8"/>
  <c r="BU271" i="8"/>
  <c r="BU272" i="8" s="1"/>
  <c r="BS271" i="8"/>
  <c r="BS272" i="8" s="1"/>
  <c r="BS352" i="8"/>
  <c r="DK352" i="8"/>
  <c r="DK353" i="8" s="1"/>
  <c r="AK809" i="6" a="1"/>
  <c r="AK809" i="6" s="1"/>
  <c r="AN809" i="6" a="1"/>
  <c r="AN809" i="6" s="1"/>
  <c r="AK828" i="6" a="1"/>
  <c r="AK828" i="6" s="1"/>
  <c r="AN828" i="6" a="1"/>
  <c r="AN828" i="6" s="1"/>
  <c r="AK821" i="6" a="1"/>
  <c r="AK821" i="6" s="1"/>
  <c r="AN821" i="6" a="1"/>
  <c r="AN821" i="6" s="1"/>
  <c r="AK827" i="6" a="1"/>
  <c r="AK827" i="6" s="1"/>
  <c r="AN827" i="6" a="1"/>
  <c r="AN827" i="6" s="1"/>
  <c r="AK812" i="6" a="1"/>
  <c r="AK812" i="6" s="1"/>
  <c r="AN812" i="6" a="1"/>
  <c r="AN812" i="6" s="1"/>
  <c r="AK823" i="6" a="1"/>
  <c r="AK823" i="6" s="1"/>
  <c r="AN823" i="6" a="1"/>
  <c r="AN823" i="6" s="1"/>
  <c r="AK796" i="6" a="1"/>
  <c r="AK796" i="6" s="1"/>
  <c r="AN796" i="6" a="1"/>
  <c r="AN796" i="6" s="1"/>
  <c r="AK826" i="6" a="1"/>
  <c r="AK826" i="6" s="1"/>
  <c r="AK790" i="6" a="1"/>
  <c r="AK790" i="6" s="1"/>
  <c r="AN790" i="6" a="1"/>
  <c r="AN790" i="6" s="1"/>
  <c r="AK817" i="6" a="1"/>
  <c r="AK817" i="6" s="1"/>
  <c r="AN817" i="6" a="1"/>
  <c r="AN817" i="6" s="1"/>
  <c r="AK801" i="6" a="1"/>
  <c r="AK801" i="6" s="1"/>
  <c r="AN801" i="6" a="1"/>
  <c r="AN801" i="6" s="1"/>
  <c r="AK794" i="6" a="1"/>
  <c r="AK794" i="6" s="1"/>
  <c r="AN794" i="6" a="1"/>
  <c r="AN794" i="6" s="1"/>
  <c r="AK799" i="6" a="1"/>
  <c r="AK799" i="6" s="1"/>
  <c r="AN799" i="6" a="1"/>
  <c r="AN799" i="6" s="1"/>
  <c r="AK807" i="6" a="1"/>
  <c r="AK807" i="6" s="1"/>
  <c r="AN807" i="6" a="1"/>
  <c r="AN807" i="6" s="1"/>
  <c r="AK798" i="6" a="1"/>
  <c r="AK798" i="6" s="1"/>
  <c r="AN798" i="6" a="1"/>
  <c r="AN798" i="6" s="1"/>
  <c r="AK820" i="6" a="1"/>
  <c r="AK820" i="6" s="1"/>
  <c r="AN820" i="6" a="1"/>
  <c r="AN820" i="6" s="1"/>
  <c r="AK788" i="6" a="1"/>
  <c r="AK788" i="6" s="1"/>
  <c r="AN788" i="6" a="1"/>
  <c r="AN788" i="6" s="1"/>
  <c r="AK815" i="6" a="1"/>
  <c r="AK815" i="6" s="1"/>
  <c r="AN815" i="6" a="1"/>
  <c r="AN815" i="6" s="1"/>
  <c r="AK806" i="6" a="1"/>
  <c r="AK806" i="6" s="1"/>
  <c r="AN806" i="6" a="1"/>
  <c r="AN806" i="6" s="1"/>
  <c r="AK814" i="6" a="1"/>
  <c r="AK814" i="6" s="1"/>
  <c r="AN814" i="6" a="1"/>
  <c r="AN814" i="6" s="1"/>
  <c r="AK784" i="6" a="1"/>
  <c r="AK784" i="6" s="1"/>
  <c r="AN784" i="6" a="1"/>
  <c r="AN784" i="6" s="1"/>
  <c r="AK786" i="6" a="1"/>
  <c r="AK786" i="6" s="1"/>
  <c r="AN786" i="6" a="1"/>
  <c r="AN786" i="6" s="1"/>
  <c r="BB62" i="6"/>
  <c r="CW29" i="23"/>
  <c r="JF29" i="23" s="1"/>
  <c r="AK804" i="6" a="1"/>
  <c r="AK804" i="6" s="1"/>
  <c r="AK813" i="6" a="1"/>
  <c r="AK813" i="6" s="1"/>
  <c r="AK805" i="6" a="1"/>
  <c r="AK805" i="6" s="1"/>
  <c r="AK1310" i="6"/>
  <c r="AK1312" i="6"/>
  <c r="AW1305" i="6"/>
  <c r="AQ117" i="20"/>
  <c r="B122" i="20" s="1"/>
  <c r="BL418" i="20"/>
  <c r="BT418" i="20"/>
  <c r="BV418" i="20"/>
  <c r="BN418" i="20"/>
  <c r="BG418" i="20"/>
  <c r="BP418" i="20"/>
  <c r="BH418" i="20"/>
  <c r="BS418" i="20"/>
  <c r="BR418" i="20"/>
  <c r="BJ418" i="20"/>
  <c r="BQ418" i="20"/>
  <c r="BI418" i="20"/>
  <c r="BW418" i="20"/>
  <c r="BO418" i="20"/>
  <c r="BK418" i="20"/>
  <c r="GA1028" i="8"/>
  <c r="AK787" i="6" a="1"/>
  <c r="AK787" i="6" s="1"/>
  <c r="AK822" i="6" a="1"/>
  <c r="AK822" i="6" s="1"/>
  <c r="AK802" i="6" a="1"/>
  <c r="AK802" i="6" s="1"/>
  <c r="AK797" i="6" a="1"/>
  <c r="AK797" i="6" s="1"/>
  <c r="AK819" i="6" a="1"/>
  <c r="AK819" i="6" s="1"/>
  <c r="AK824" i="6" a="1"/>
  <c r="AK824" i="6" s="1"/>
  <c r="HZ79" i="23"/>
  <c r="JK30" i="23" s="1"/>
  <c r="FT1028" i="8"/>
  <c r="FQ743" i="8"/>
  <c r="FJ743" i="8"/>
  <c r="AJ827" i="8"/>
  <c r="AL827" i="8" s="1"/>
  <c r="HI751" i="8" s="1"/>
  <c r="JB43" i="23"/>
  <c r="IZ43" i="23"/>
  <c r="IX43" i="23"/>
  <c r="JF43" i="23"/>
  <c r="JD43" i="23"/>
  <c r="JD66" i="23"/>
  <c r="JF66" i="23"/>
  <c r="JB66" i="23"/>
  <c r="IZ66" i="23"/>
  <c r="IX66" i="23"/>
  <c r="IZ73" i="23"/>
  <c r="JF73" i="23"/>
  <c r="IX73" i="23"/>
  <c r="JD73" i="23"/>
  <c r="JB73" i="23"/>
  <c r="JD72" i="23"/>
  <c r="JB72" i="23"/>
  <c r="JF72" i="23"/>
  <c r="IX72" i="23"/>
  <c r="IZ72" i="23"/>
  <c r="IX55" i="23"/>
  <c r="JD55" i="23"/>
  <c r="JF55" i="23"/>
  <c r="IZ55" i="23"/>
  <c r="JB55" i="23"/>
  <c r="JF32" i="23"/>
  <c r="JD32" i="23"/>
  <c r="JB32" i="23"/>
  <c r="IX32" i="23"/>
  <c r="IZ32" i="23"/>
  <c r="IX44" i="23"/>
  <c r="JD44" i="23"/>
  <c r="JB44" i="23"/>
  <c r="JF44" i="23"/>
  <c r="IZ44" i="23"/>
  <c r="JB54" i="23"/>
  <c r="JF54" i="23"/>
  <c r="IZ54" i="23"/>
  <c r="IX54" i="23"/>
  <c r="JD54" i="23"/>
  <c r="JD30" i="23"/>
  <c r="IX30" i="23"/>
  <c r="IZ30" i="23"/>
  <c r="JF30" i="23"/>
  <c r="JB30" i="23"/>
  <c r="IX61" i="23"/>
  <c r="JF61" i="23"/>
  <c r="JD61" i="23"/>
  <c r="JB61" i="23"/>
  <c r="IZ61" i="23"/>
  <c r="IX37" i="23"/>
  <c r="JB37" i="23"/>
  <c r="JD37" i="23"/>
  <c r="JF37" i="23"/>
  <c r="IZ37" i="23"/>
  <c r="JD33" i="23"/>
  <c r="IZ33" i="23"/>
  <c r="IX33" i="23"/>
  <c r="JB33" i="23"/>
  <c r="JF33" i="23"/>
  <c r="JF35" i="23"/>
  <c r="JB35" i="23"/>
  <c r="IX35" i="23"/>
  <c r="IZ35" i="23"/>
  <c r="JD35" i="23"/>
  <c r="JD42" i="23"/>
  <c r="JB42" i="23"/>
  <c r="IZ42" i="23"/>
  <c r="JF42" i="23"/>
  <c r="IX42" i="23"/>
  <c r="JB49" i="23"/>
  <c r="JF49" i="23"/>
  <c r="IX49" i="23"/>
  <c r="JD49" i="23"/>
  <c r="IZ49" i="23"/>
  <c r="IZ36" i="23"/>
  <c r="JF36" i="23"/>
  <c r="JB36" i="23"/>
  <c r="IX36" i="23"/>
  <c r="JD36" i="23"/>
  <c r="IZ64" i="23"/>
  <c r="IX64" i="23"/>
  <c r="JF64" i="23"/>
  <c r="JD64" i="23"/>
  <c r="JB64" i="23"/>
  <c r="JB48" i="23"/>
  <c r="IZ48" i="23"/>
  <c r="JF48" i="23"/>
  <c r="JD48" i="23"/>
  <c r="IX48" i="23"/>
  <c r="JF47" i="23"/>
  <c r="JD47" i="23"/>
  <c r="JB47" i="23"/>
  <c r="IZ47" i="23"/>
  <c r="IX47" i="23"/>
  <c r="JF31" i="23"/>
  <c r="JD31" i="23"/>
  <c r="IX31" i="23"/>
  <c r="JB31" i="23"/>
  <c r="IZ31" i="23"/>
  <c r="IZ68" i="23"/>
  <c r="JF68" i="23"/>
  <c r="IX68" i="23"/>
  <c r="JB68" i="23"/>
  <c r="JD68" i="23"/>
  <c r="JD67" i="23"/>
  <c r="JB67" i="23"/>
  <c r="IZ67" i="23"/>
  <c r="IX67" i="23"/>
  <c r="JF67" i="23"/>
  <c r="JF70" i="23"/>
  <c r="JB70" i="23"/>
  <c r="JD70" i="23"/>
  <c r="IX70" i="23"/>
  <c r="IZ70" i="23"/>
  <c r="IZ46" i="23"/>
  <c r="JF46" i="23"/>
  <c r="JD46" i="23"/>
  <c r="JB46" i="23"/>
  <c r="IX46" i="23"/>
  <c r="JB69" i="23"/>
  <c r="IZ69" i="23"/>
  <c r="JD69" i="23"/>
  <c r="IX69" i="23"/>
  <c r="JF69" i="23"/>
  <c r="JD53" i="23"/>
  <c r="IZ53" i="23"/>
  <c r="JF53" i="23"/>
  <c r="IX53" i="23"/>
  <c r="JB53" i="23"/>
  <c r="JB58" i="23"/>
  <c r="IZ58" i="23"/>
  <c r="JF58" i="23"/>
  <c r="IX58" i="23"/>
  <c r="JD58" i="23"/>
  <c r="JB34" i="23"/>
  <c r="JD34" i="23"/>
  <c r="JF34" i="23"/>
  <c r="IX34" i="23"/>
  <c r="IZ34" i="23"/>
  <c r="JD57" i="23"/>
  <c r="JB57" i="23"/>
  <c r="IZ57" i="23"/>
  <c r="IX57" i="23"/>
  <c r="JF57" i="23"/>
  <c r="JF41" i="23"/>
  <c r="IX41" i="23"/>
  <c r="IZ41" i="23"/>
  <c r="JB41" i="23"/>
  <c r="JD41" i="23"/>
  <c r="JB40" i="23"/>
  <c r="IZ40" i="23"/>
  <c r="IX40" i="23"/>
  <c r="JD40" i="23"/>
  <c r="JF40" i="23"/>
  <c r="JD63" i="23"/>
  <c r="IZ63" i="23"/>
  <c r="JF63" i="23"/>
  <c r="JB63" i="23"/>
  <c r="IX63" i="23"/>
  <c r="JB56" i="23"/>
  <c r="JD56" i="23"/>
  <c r="JF56" i="23"/>
  <c r="IZ56" i="23"/>
  <c r="IX56" i="23"/>
  <c r="JB39" i="23"/>
  <c r="IZ39" i="23"/>
  <c r="JD39" i="23"/>
  <c r="IX39" i="23"/>
  <c r="JF39" i="23"/>
  <c r="JB62" i="23"/>
  <c r="JF62" i="23"/>
  <c r="IX62" i="23"/>
  <c r="JD62" i="23"/>
  <c r="IZ62" i="23"/>
  <c r="IX60" i="23"/>
  <c r="IZ60" i="23"/>
  <c r="JF60" i="23"/>
  <c r="JB60" i="23"/>
  <c r="JD60" i="23"/>
  <c r="IZ45" i="23"/>
  <c r="IX45" i="23"/>
  <c r="JF45" i="23"/>
  <c r="JD45" i="23"/>
  <c r="JB45" i="23"/>
  <c r="IX38" i="23"/>
  <c r="JB38" i="23"/>
  <c r="JD38" i="23"/>
  <c r="IZ38" i="23"/>
  <c r="JF38" i="23"/>
  <c r="JF50" i="23"/>
  <c r="IZ50" i="23"/>
  <c r="JB50" i="23"/>
  <c r="IX50" i="23"/>
  <c r="JD50" i="23"/>
  <c r="CW71" i="23"/>
  <c r="CW65" i="23"/>
  <c r="IR29" i="23"/>
  <c r="CW52" i="23"/>
  <c r="CW59" i="23"/>
  <c r="CW51" i="23"/>
  <c r="AK757" i="6"/>
  <c r="AN1148" i="6"/>
  <c r="AN1135" i="6"/>
  <c r="AN1114" i="6"/>
  <c r="AN1137" i="6"/>
  <c r="BT571" i="8"/>
  <c r="FF1028" i="8"/>
  <c r="FX743" i="8"/>
  <c r="FM1028" i="8"/>
  <c r="FC743" i="8"/>
  <c r="AJ1062" i="8"/>
  <c r="AL1062" i="8" s="1"/>
  <c r="HL1036" i="8" s="1"/>
  <c r="AK737" i="6"/>
  <c r="AK811" i="6" a="1"/>
  <c r="AK811" i="6" s="1"/>
  <c r="AK785" i="6" a="1"/>
  <c r="AK785" i="6" s="1"/>
  <c r="AK810" i="6" a="1"/>
  <c r="AK810" i="6" s="1"/>
  <c r="GD871" i="8"/>
  <c r="FW871" i="8"/>
  <c r="DO611" i="8"/>
  <c r="DR611" i="8"/>
  <c r="DL611" i="8"/>
  <c r="BT568" i="8"/>
  <c r="BT569" i="8"/>
  <c r="DU611" i="8"/>
  <c r="EA611" i="8"/>
  <c r="ED611" i="8"/>
  <c r="DX611" i="8"/>
  <c r="BT540" i="8"/>
  <c r="BT541" i="8"/>
  <c r="BT542" i="8"/>
  <c r="BT546" i="8"/>
  <c r="BT543" i="8"/>
  <c r="BT544" i="8"/>
  <c r="BT545" i="8"/>
  <c r="AP394" i="8"/>
  <c r="AP395" i="8" s="1"/>
  <c r="AR394" i="8"/>
  <c r="AR395" i="8" s="1"/>
  <c r="CQ352" i="8"/>
  <c r="CQ353" i="8" s="1"/>
  <c r="DV353" i="8"/>
  <c r="DX352" i="8"/>
  <c r="DX353" i="8" s="1"/>
  <c r="DB352" i="8"/>
  <c r="DB353" i="8" s="1"/>
  <c r="CZ353" i="8"/>
  <c r="DM352" i="8"/>
  <c r="DM353" i="8" s="1"/>
  <c r="CD353" i="8"/>
  <c r="CF352" i="8"/>
  <c r="CF353" i="8" s="1"/>
  <c r="BE394" i="8"/>
  <c r="BE395" i="8" s="1"/>
  <c r="BA394" i="8"/>
  <c r="BU352" i="8"/>
  <c r="BU353" i="8" s="1"/>
  <c r="BS353" i="8"/>
  <c r="BJ352" i="8"/>
  <c r="BJ353" i="8" s="1"/>
  <c r="BH353" i="8"/>
  <c r="EK352" i="8"/>
  <c r="EK353" i="8" s="1"/>
  <c r="EG353" i="8"/>
  <c r="BJ271" i="8"/>
  <c r="BJ272" i="8" s="1"/>
  <c r="BH272" i="8"/>
  <c r="EI271" i="8"/>
  <c r="EI272" i="8" s="1"/>
  <c r="DX271" i="8"/>
  <c r="DX272" i="8" s="1"/>
  <c r="DB271" i="8"/>
  <c r="DB272" i="8" s="1"/>
  <c r="CU271" i="8"/>
  <c r="CU272" i="8" s="1"/>
  <c r="CQ271" i="8"/>
  <c r="CQ272" i="8" s="1"/>
  <c r="CS271" i="8"/>
  <c r="CS272" i="8" s="1"/>
  <c r="CD272" i="8"/>
  <c r="BY271" i="8"/>
  <c r="BY272" i="8" s="1"/>
  <c r="BW271" i="8"/>
  <c r="BW272" i="8" s="1"/>
  <c r="BB128" i="8"/>
  <c r="AH128" i="8"/>
  <c r="AN1139" i="6"/>
  <c r="AN1136" i="6"/>
  <c r="AN1124" i="6"/>
  <c r="AN1131" i="6"/>
  <c r="AN1130" i="6"/>
  <c r="AN1144" i="6"/>
  <c r="AN1119" i="6"/>
  <c r="AN1128" i="6"/>
  <c r="AN1117" i="6"/>
  <c r="AN1116" i="6"/>
  <c r="AN1132" i="6"/>
  <c r="AN1142" i="6"/>
  <c r="AN1147" i="6"/>
  <c r="AN1123" i="6"/>
  <c r="AN1122" i="6"/>
  <c r="AN1145" i="6"/>
  <c r="AN1120" i="6"/>
  <c r="AN1141" i="6"/>
  <c r="AN1129" i="6"/>
  <c r="AN1134" i="6"/>
  <c r="AN1115" i="6"/>
  <c r="AN1133" i="6"/>
  <c r="AN1113" i="6"/>
  <c r="AN1140" i="6"/>
  <c r="AN1112" i="6"/>
  <c r="AN1125" i="6"/>
  <c r="AN1121" i="6"/>
  <c r="AN1146" i="6"/>
  <c r="AN1138" i="6"/>
  <c r="AN1143" i="6"/>
  <c r="AN1118" i="6"/>
  <c r="AN1150" i="6"/>
  <c r="AN1127" i="6"/>
  <c r="AN1149" i="6"/>
  <c r="AN1111" i="6"/>
  <c r="AN1126" i="6"/>
  <c r="AK143" i="6"/>
  <c r="AK138" i="6"/>
  <c r="BB1350" i="6"/>
  <c r="AZ1352" i="6"/>
  <c r="AQ758" i="6"/>
  <c r="AK758" i="6"/>
  <c r="AK755" i="6"/>
  <c r="AQ755" i="6"/>
  <c r="AK741" i="6"/>
  <c r="AQ741" i="6"/>
  <c r="AK756" i="6"/>
  <c r="AQ756" i="6"/>
  <c r="AK736" i="6"/>
  <c r="AQ736" i="6"/>
  <c r="AQ738" i="6"/>
  <c r="AK808" i="6" a="1"/>
  <c r="AK808" i="6" s="1"/>
  <c r="AK816" i="6" a="1"/>
  <c r="AK816" i="6" s="1"/>
  <c r="AK795" i="6" a="1"/>
  <c r="AK795" i="6" s="1"/>
  <c r="AK730" i="6"/>
  <c r="AQ730" i="6"/>
  <c r="AQ751" i="6"/>
  <c r="AQ739" i="6"/>
  <c r="AK739" i="6"/>
  <c r="AK719" i="6"/>
  <c r="AQ719" i="6"/>
  <c r="AQ715" i="6"/>
  <c r="AK793" i="6" a="1"/>
  <c r="AK793" i="6" s="1"/>
  <c r="AQ716" i="6"/>
  <c r="AK716" i="6"/>
  <c r="AK743" i="6"/>
  <c r="AQ743" i="6"/>
  <c r="AK729" i="6"/>
  <c r="AQ729" i="6"/>
  <c r="AK744" i="6"/>
  <c r="AQ744" i="6"/>
  <c r="AK718" i="6"/>
  <c r="AQ718" i="6"/>
  <c r="AK754" i="6"/>
  <c r="AQ754" i="6"/>
  <c r="AK791" i="6" a="1"/>
  <c r="AK791" i="6" s="1"/>
  <c r="AQ721" i="6"/>
  <c r="AK721" i="6"/>
  <c r="AK742" i="6"/>
  <c r="AQ742" i="6"/>
  <c r="AK747" i="6"/>
  <c r="AQ747" i="6"/>
  <c r="AK727" i="6"/>
  <c r="AQ727" i="6"/>
  <c r="AK745" i="6"/>
  <c r="AQ732" i="6"/>
  <c r="AK732" i="6"/>
  <c r="AK725" i="6"/>
  <c r="AQ725" i="6"/>
  <c r="AK752" i="6"/>
  <c r="AQ752" i="6"/>
  <c r="AK726" i="6"/>
  <c r="AQ726" i="6"/>
  <c r="AK740" i="6"/>
  <c r="AQ740" i="6"/>
  <c r="AK792" i="6" a="1"/>
  <c r="AK792" i="6" s="1"/>
  <c r="AK803" i="6" a="1"/>
  <c r="AK803" i="6" s="1"/>
  <c r="BM645" i="6"/>
  <c r="BM647" i="6" s="1"/>
  <c r="AQ750" i="6"/>
  <c r="AK750" i="6"/>
  <c r="AK746" i="6"/>
  <c r="AQ746" i="6"/>
  <c r="AK735" i="6"/>
  <c r="AQ735" i="6"/>
  <c r="AQ723" i="6"/>
  <c r="AK723" i="6"/>
  <c r="AK720" i="6"/>
  <c r="AQ720" i="6"/>
  <c r="AK789" i="6" a="1"/>
  <c r="AK789" i="6" s="1"/>
  <c r="AQ733" i="6"/>
  <c r="AK733" i="6"/>
  <c r="AK734" i="6"/>
  <c r="AQ734" i="6"/>
  <c r="AK748" i="6"/>
  <c r="AQ748" i="6"/>
  <c r="AQ728" i="6"/>
  <c r="AK728" i="6"/>
  <c r="AK800" i="6" a="1"/>
  <c r="AK800" i="6" s="1"/>
  <c r="AK825" i="6" a="1"/>
  <c r="AK825" i="6" s="1"/>
  <c r="AQ724" i="6"/>
  <c r="AK724" i="6"/>
  <c r="AK753" i="6"/>
  <c r="AQ753" i="6"/>
  <c r="AK759" i="6"/>
  <c r="AQ759" i="6"/>
  <c r="AK717" i="6"/>
  <c r="AQ717" i="6"/>
  <c r="AQ731" i="6"/>
  <c r="AK731" i="6"/>
  <c r="AK722" i="6"/>
  <c r="AQ722" i="6"/>
  <c r="AQ749" i="6"/>
  <c r="AK749" i="6"/>
  <c r="AK818" i="6" a="1"/>
  <c r="AK818" i="6" s="1"/>
  <c r="AK162" i="6"/>
  <c r="AK153" i="6"/>
  <c r="BB61" i="6"/>
  <c r="AK160" i="6"/>
  <c r="AK172" i="6"/>
  <c r="BA399" i="6"/>
  <c r="BA401" i="6" s="1"/>
  <c r="AH376" i="6"/>
  <c r="AW13" i="10" s="1"/>
  <c r="AK176" i="6"/>
  <c r="AK164" i="6"/>
  <c r="AK166" i="6"/>
  <c r="AK177" i="6"/>
  <c r="AK167" i="6"/>
  <c r="AK145" i="6"/>
  <c r="AK173" i="6"/>
  <c r="AK152" i="6"/>
  <c r="AK165" i="6"/>
  <c r="AK171" i="6"/>
  <c r="AK144" i="6"/>
  <c r="AK142" i="6"/>
  <c r="AK157" i="6"/>
  <c r="AK156" i="6"/>
  <c r="AK163" i="6"/>
  <c r="AK174" i="6"/>
  <c r="AK161" i="6"/>
  <c r="AK158" i="6"/>
  <c r="AK175" i="6"/>
  <c r="AK146" i="6"/>
  <c r="AK149" i="6"/>
  <c r="AK148" i="6"/>
  <c r="AK155" i="6"/>
  <c r="AK151" i="6"/>
  <c r="AK150" i="6"/>
  <c r="AK159" i="6"/>
  <c r="AK169" i="6"/>
  <c r="AK140" i="6"/>
  <c r="AK139" i="6"/>
  <c r="AK147" i="6"/>
  <c r="AK168" i="6"/>
  <c r="AK170" i="6"/>
  <c r="AK154" i="6"/>
  <c r="AK141" i="6"/>
  <c r="BB64" i="6"/>
  <c r="BB63" i="6"/>
  <c r="BB65" i="6"/>
  <c r="EJ744" i="8" l="1"/>
  <c r="EQ744" i="8"/>
  <c r="EX744" i="8"/>
  <c r="DH744" i="8"/>
  <c r="DO744" i="8"/>
  <c r="DV744" i="8"/>
  <c r="EC744" i="8"/>
  <c r="DA744" i="8"/>
  <c r="GF1028" i="8"/>
  <c r="DK1029" i="8"/>
  <c r="FA1029" i="8"/>
  <c r="ET1029" i="8"/>
  <c r="DD1029" i="8"/>
  <c r="EM1029" i="8"/>
  <c r="EF1029" i="8"/>
  <c r="DR1029" i="8"/>
  <c r="DY1029" i="8"/>
  <c r="GL922" i="8"/>
  <c r="EI872" i="8"/>
  <c r="FD872" i="8"/>
  <c r="EB872" i="8"/>
  <c r="EW872" i="8"/>
  <c r="EP872" i="8"/>
  <c r="DU872" i="8"/>
  <c r="DN872" i="8"/>
  <c r="BQ648" i="6"/>
  <c r="CB647" i="6" s="1"/>
  <c r="CB648" i="6" s="1"/>
  <c r="CD646" i="6" s="1"/>
  <c r="IX29" i="23"/>
  <c r="JB29" i="23"/>
  <c r="AX920" i="7"/>
  <c r="AX465" i="7"/>
  <c r="AX81" i="7"/>
  <c r="AX924" i="7"/>
  <c r="AX85" i="7"/>
  <c r="AX469" i="7"/>
  <c r="DT559" i="7"/>
  <c r="B728" i="7" s="1"/>
  <c r="AX912" i="7"/>
  <c r="AX73" i="7"/>
  <c r="AX457" i="7"/>
  <c r="AX891" i="7"/>
  <c r="AX52" i="7"/>
  <c r="AX436" i="7"/>
  <c r="AX903" i="7"/>
  <c r="AX64" i="7"/>
  <c r="AX448" i="7"/>
  <c r="AX929" i="7"/>
  <c r="AX90" i="7"/>
  <c r="AX474" i="7"/>
  <c r="AX888" i="7"/>
  <c r="AX49" i="7"/>
  <c r="AX433" i="7"/>
  <c r="AX899" i="7"/>
  <c r="AX60" i="7"/>
  <c r="AX444" i="7"/>
  <c r="AX907" i="7"/>
  <c r="AX452" i="7"/>
  <c r="AX68" i="7"/>
  <c r="AX925" i="7"/>
  <c r="AX86" i="7"/>
  <c r="AX470" i="7"/>
  <c r="AX896" i="7"/>
  <c r="AX57" i="7"/>
  <c r="AX441" i="7"/>
  <c r="AX892" i="7"/>
  <c r="AX437" i="7"/>
  <c r="AX53" i="7"/>
  <c r="AX881" i="7"/>
  <c r="AX42" i="7"/>
  <c r="AX426" i="7"/>
  <c r="DQ1014" i="7"/>
  <c r="B1183" i="7" s="1"/>
  <c r="AX909" i="7"/>
  <c r="AX454" i="7"/>
  <c r="AX70" i="7"/>
  <c r="AX913" i="7"/>
  <c r="AX458" i="7"/>
  <c r="AX74" i="7"/>
  <c r="AX930" i="7"/>
  <c r="AX475" i="7"/>
  <c r="AX91" i="7"/>
  <c r="AX931" i="7"/>
  <c r="AX476" i="7"/>
  <c r="AX92" i="7"/>
  <c r="AX890" i="7"/>
  <c r="AX51" i="7"/>
  <c r="AX435" i="7"/>
  <c r="AX895" i="7"/>
  <c r="AX440" i="7"/>
  <c r="AX56" i="7"/>
  <c r="AX889" i="7"/>
  <c r="AX50" i="7"/>
  <c r="AX434" i="7"/>
  <c r="AX886" i="7"/>
  <c r="AX47" i="7"/>
  <c r="AX431" i="7"/>
  <c r="AX898" i="7"/>
  <c r="AX59" i="7"/>
  <c r="AX443" i="7"/>
  <c r="AX894" i="7"/>
  <c r="AX439" i="7"/>
  <c r="AX55" i="7"/>
  <c r="AX926" i="7"/>
  <c r="AX87" i="7"/>
  <c r="AX471" i="7"/>
  <c r="AX911" i="7"/>
  <c r="AX456" i="7"/>
  <c r="AX72" i="7"/>
  <c r="AX914" i="7"/>
  <c r="AX75" i="7"/>
  <c r="AX459" i="7"/>
  <c r="AX897" i="7"/>
  <c r="AX58" i="7"/>
  <c r="AX442" i="7"/>
  <c r="AX932" i="7"/>
  <c r="AX93" i="7"/>
  <c r="AX477" i="7"/>
  <c r="AX919" i="7"/>
  <c r="AX464" i="7"/>
  <c r="AX80" i="7"/>
  <c r="AX883" i="7"/>
  <c r="AX428" i="7"/>
  <c r="AX44" i="7"/>
  <c r="AX880" i="7"/>
  <c r="AX425" i="7"/>
  <c r="AX41" i="7"/>
  <c r="AX927" i="7"/>
  <c r="AX88" i="7"/>
  <c r="AX472" i="7"/>
  <c r="AX918" i="7"/>
  <c r="AX463" i="7"/>
  <c r="AX79" i="7"/>
  <c r="AX887" i="7"/>
  <c r="AX48" i="7"/>
  <c r="AX432" i="7"/>
  <c r="AX928" i="7"/>
  <c r="AX89" i="7"/>
  <c r="AX473" i="7"/>
  <c r="AX910" i="7"/>
  <c r="AX455" i="7"/>
  <c r="AX71" i="7"/>
  <c r="AX893" i="7"/>
  <c r="AX54" i="7"/>
  <c r="AX438" i="7"/>
  <c r="AX922" i="7"/>
  <c r="AX467" i="7"/>
  <c r="AX83" i="7"/>
  <c r="AX901" i="7"/>
  <c r="AX62" i="7"/>
  <c r="AX446" i="7"/>
  <c r="AX921" i="7"/>
  <c r="AX466" i="7"/>
  <c r="AX82" i="7"/>
  <c r="AX906" i="7"/>
  <c r="AX67" i="7"/>
  <c r="AX451" i="7"/>
  <c r="AX908" i="7"/>
  <c r="AX69" i="7"/>
  <c r="AX453" i="7"/>
  <c r="AX934" i="7"/>
  <c r="AX479" i="7"/>
  <c r="AX95" i="7"/>
  <c r="DI799" i="7"/>
  <c r="B807" i="7" s="1"/>
  <c r="AX933" i="7"/>
  <c r="AX94" i="7"/>
  <c r="AX478" i="7"/>
  <c r="AX915" i="7"/>
  <c r="AX76" i="7"/>
  <c r="AX460" i="7"/>
  <c r="AX917" i="7"/>
  <c r="AX78" i="7"/>
  <c r="AX462" i="7"/>
  <c r="AX916" i="7"/>
  <c r="AX461" i="7"/>
  <c r="AX77" i="7"/>
  <c r="AX923" i="7"/>
  <c r="AX84" i="7"/>
  <c r="AX468" i="7"/>
  <c r="AX900" i="7"/>
  <c r="AX445" i="7"/>
  <c r="AX61" i="7"/>
  <c r="AX902" i="7"/>
  <c r="AX63" i="7"/>
  <c r="AX447" i="7"/>
  <c r="AX904" i="7"/>
  <c r="AX449" i="7"/>
  <c r="AX65" i="7"/>
  <c r="AX885" i="7"/>
  <c r="AX430" i="7"/>
  <c r="AX46" i="7"/>
  <c r="DT173" i="7"/>
  <c r="B342" i="7" s="1"/>
  <c r="AX905" i="7"/>
  <c r="AX66" i="7"/>
  <c r="AX450" i="7"/>
  <c r="AX1210" i="7"/>
  <c r="B1277" i="7" s="1"/>
  <c r="CM494" i="18"/>
  <c r="B500" i="18" s="1"/>
  <c r="AK117" i="20"/>
  <c r="B120" i="20" s="1"/>
  <c r="AN1072" i="6"/>
  <c r="B1076" i="6" s="1"/>
  <c r="IZ29" i="23"/>
  <c r="JD29" i="23"/>
  <c r="H53" i="11"/>
  <c r="D34" i="11"/>
  <c r="D64" i="11"/>
  <c r="H44" i="11"/>
  <c r="D48" i="11"/>
  <c r="BE402" i="6"/>
  <c r="B438" i="6" s="1"/>
  <c r="D46" i="11"/>
  <c r="H28" i="11"/>
  <c r="H33" i="11"/>
  <c r="H25" i="11"/>
  <c r="D51" i="11"/>
  <c r="BD1166" i="6"/>
  <c r="B1172" i="6" s="1"/>
  <c r="D40" i="11"/>
  <c r="H58" i="11"/>
  <c r="D45" i="11"/>
  <c r="H36" i="11"/>
  <c r="D41" i="11"/>
  <c r="H62" i="11"/>
  <c r="H60" i="11"/>
  <c r="D33" i="11"/>
  <c r="H48" i="11"/>
  <c r="D47" i="11"/>
  <c r="H59" i="11"/>
  <c r="H56" i="11"/>
  <c r="D32" i="11"/>
  <c r="D58" i="11"/>
  <c r="D61" i="11"/>
  <c r="H47" i="11"/>
  <c r="H26" i="11"/>
  <c r="H67" i="11"/>
  <c r="D63" i="11"/>
  <c r="D36" i="11"/>
  <c r="H30" i="11"/>
  <c r="H52" i="11"/>
  <c r="D44" i="11"/>
  <c r="H45" i="11"/>
  <c r="H69" i="11"/>
  <c r="D27" i="11"/>
  <c r="D39" i="11"/>
  <c r="H40" i="11"/>
  <c r="H55" i="11"/>
  <c r="D50" i="11"/>
  <c r="D68" i="11"/>
  <c r="D43" i="11"/>
  <c r="H49" i="11"/>
  <c r="D66" i="11"/>
  <c r="D25" i="11"/>
  <c r="H42" i="11"/>
  <c r="H27" i="11"/>
  <c r="H64" i="11"/>
  <c r="H66" i="11"/>
  <c r="D56" i="11"/>
  <c r="H63" i="11"/>
  <c r="D29" i="11"/>
  <c r="H68" i="11"/>
  <c r="D35" i="11"/>
  <c r="D31" i="11"/>
  <c r="D28" i="11"/>
  <c r="D59" i="11"/>
  <c r="H39" i="11"/>
  <c r="D30" i="11"/>
  <c r="H61" i="11"/>
  <c r="H73" i="11"/>
  <c r="D73" i="11"/>
  <c r="GC743" i="8"/>
  <c r="GI871" i="8"/>
  <c r="D62" i="11"/>
  <c r="H38" i="11"/>
  <c r="H31" i="11"/>
  <c r="D53" i="11"/>
  <c r="D38" i="11"/>
  <c r="D42" i="11"/>
  <c r="H41" i="11"/>
  <c r="D54" i="11"/>
  <c r="H54" i="11"/>
  <c r="D65" i="11"/>
  <c r="H43" i="11"/>
  <c r="D26" i="11"/>
  <c r="H32" i="11"/>
  <c r="D52" i="11"/>
  <c r="D55" i="11"/>
  <c r="H29" i="11"/>
  <c r="H51" i="11"/>
  <c r="H34" i="11"/>
  <c r="D37" i="11"/>
  <c r="D57" i="11"/>
  <c r="H57" i="11"/>
  <c r="H46" i="11"/>
  <c r="D67" i="11"/>
  <c r="D60" i="11"/>
  <c r="D49" i="11"/>
  <c r="H37" i="11"/>
  <c r="D69" i="11"/>
  <c r="H50" i="11"/>
  <c r="H65" i="11"/>
  <c r="H35" i="11"/>
  <c r="D70" i="11"/>
  <c r="H72" i="11"/>
  <c r="H70" i="11"/>
  <c r="H71" i="11"/>
  <c r="D74" i="11"/>
  <c r="H74" i="11"/>
  <c r="D71" i="11"/>
  <c r="BB115" i="6"/>
  <c r="B124" i="6" s="1"/>
  <c r="H56" i="10"/>
  <c r="D57" i="10"/>
  <c r="H57" i="10"/>
  <c r="D58" i="10"/>
  <c r="H55" i="10"/>
  <c r="D56" i="10"/>
  <c r="H58" i="10"/>
  <c r="D59" i="10"/>
  <c r="H59" i="10"/>
  <c r="D55" i="10"/>
  <c r="AK765" i="6"/>
  <c r="B768" i="6" s="1"/>
  <c r="AN834" i="6"/>
  <c r="B983" i="6" s="1"/>
  <c r="AQ765" i="6"/>
  <c r="B770" i="6" s="1"/>
  <c r="AK834" i="6"/>
  <c r="B982" i="6" s="1"/>
  <c r="AN193" i="6"/>
  <c r="B367" i="6" s="1"/>
  <c r="AK193" i="6"/>
  <c r="B366" i="6" s="1"/>
  <c r="GF774" i="8"/>
  <c r="GR774" i="8"/>
  <c r="HD774" i="8"/>
  <c r="GP775" i="8"/>
  <c r="HB775" i="8"/>
  <c r="GN776" i="8"/>
  <c r="GZ776" i="8"/>
  <c r="GL777" i="8"/>
  <c r="GX777" i="8"/>
  <c r="GJ778" i="8"/>
  <c r="GV778" i="8"/>
  <c r="GH779" i="8"/>
  <c r="GT779" i="8"/>
  <c r="BF776" i="8"/>
  <c r="BF777" i="8"/>
  <c r="BF778" i="8"/>
  <c r="GH774" i="8"/>
  <c r="GT774" i="8"/>
  <c r="GF775" i="8"/>
  <c r="GR775" i="8"/>
  <c r="HD775" i="8"/>
  <c r="GP776" i="8"/>
  <c r="HB776" i="8"/>
  <c r="GN777" i="8"/>
  <c r="GZ777" i="8"/>
  <c r="GL778" i="8"/>
  <c r="GX778" i="8"/>
  <c r="GJ779" i="8"/>
  <c r="GV779" i="8"/>
  <c r="AW774" i="8"/>
  <c r="AW775" i="8"/>
  <c r="BF779" i="8"/>
  <c r="GJ774" i="8"/>
  <c r="GV774" i="8"/>
  <c r="GH775" i="8"/>
  <c r="GT775" i="8"/>
  <c r="GF776" i="8"/>
  <c r="GR776" i="8"/>
  <c r="HD776" i="8"/>
  <c r="GP777" i="8"/>
  <c r="HB777" i="8"/>
  <c r="GN778" i="8"/>
  <c r="GZ778" i="8"/>
  <c r="GL779" i="8"/>
  <c r="GX779" i="8"/>
  <c r="AW776" i="8"/>
  <c r="AW777" i="8"/>
  <c r="AW778" i="8"/>
  <c r="HB774" i="8"/>
  <c r="GZ775" i="8"/>
  <c r="GX776" i="8"/>
  <c r="GV777" i="8"/>
  <c r="GT778" i="8"/>
  <c r="GR779" i="8"/>
  <c r="BO774" i="8"/>
  <c r="AN775" i="8"/>
  <c r="AN776" i="8"/>
  <c r="BO778" i="8"/>
  <c r="BO779" i="8"/>
  <c r="GL774" i="8"/>
  <c r="GJ775" i="8"/>
  <c r="GH776" i="8"/>
  <c r="GF777" i="8"/>
  <c r="HD777" i="8"/>
  <c r="HB778" i="8"/>
  <c r="GZ779" i="8"/>
  <c r="AN774" i="8"/>
  <c r="BF775" i="8"/>
  <c r="AN779" i="8"/>
  <c r="GN774" i="8"/>
  <c r="GL775" i="8"/>
  <c r="GJ776" i="8"/>
  <c r="GH777" i="8"/>
  <c r="GF778" i="8"/>
  <c r="HD778" i="8"/>
  <c r="HB779" i="8"/>
  <c r="BF774" i="8"/>
  <c r="BO777" i="8"/>
  <c r="AN778" i="8"/>
  <c r="GP774" i="8"/>
  <c r="GN775" i="8"/>
  <c r="GL776" i="8"/>
  <c r="GJ777" i="8"/>
  <c r="GH778" i="8"/>
  <c r="GF779" i="8"/>
  <c r="HD779" i="8"/>
  <c r="GX774" i="8"/>
  <c r="GR777" i="8"/>
  <c r="GZ774" i="8"/>
  <c r="GT777" i="8"/>
  <c r="AW779" i="8"/>
  <c r="GV775" i="8"/>
  <c r="GP778" i="8"/>
  <c r="BO775" i="8"/>
  <c r="GT776" i="8"/>
  <c r="GN779" i="8"/>
  <c r="GR778" i="8"/>
  <c r="BO776" i="8"/>
  <c r="AN777" i="8"/>
  <c r="GP779" i="8"/>
  <c r="GX775" i="8"/>
  <c r="GV776" i="8"/>
  <c r="GL918" i="8"/>
  <c r="GP919" i="8"/>
  <c r="GL921" i="8"/>
  <c r="GP922" i="8"/>
  <c r="AW920" i="8"/>
  <c r="BF921" i="8"/>
  <c r="AN922" i="8"/>
  <c r="BO922" i="8"/>
  <c r="GN918" i="8"/>
  <c r="GR919" i="8"/>
  <c r="GN921" i="8"/>
  <c r="GR922" i="8"/>
  <c r="AN917" i="8"/>
  <c r="BO917" i="8"/>
  <c r="AW918" i="8"/>
  <c r="BF919" i="8"/>
  <c r="GL917" i="8"/>
  <c r="GP918" i="8"/>
  <c r="GL920" i="8"/>
  <c r="GP921" i="8"/>
  <c r="AN920" i="8"/>
  <c r="BO920" i="8"/>
  <c r="AW921" i="8"/>
  <c r="BF922" i="8"/>
  <c r="GN917" i="8"/>
  <c r="GN920" i="8"/>
  <c r="BF920" i="8"/>
  <c r="GP917" i="8"/>
  <c r="GP920" i="8"/>
  <c r="AW917" i="8"/>
  <c r="GR917" i="8"/>
  <c r="GR920" i="8"/>
  <c r="AW922" i="8"/>
  <c r="GR918" i="8"/>
  <c r="GR921" i="8"/>
  <c r="BO918" i="8"/>
  <c r="AW919" i="8"/>
  <c r="BO921" i="8"/>
  <c r="BO919" i="8"/>
  <c r="AN921" i="8"/>
  <c r="GL919" i="8"/>
  <c r="AN918" i="8"/>
  <c r="AN919" i="8"/>
  <c r="BF918" i="8"/>
  <c r="GN919" i="8"/>
  <c r="BF917" i="8"/>
  <c r="GN922" i="8"/>
  <c r="IB642" i="8"/>
  <c r="HX643" i="8"/>
  <c r="HT644" i="8"/>
  <c r="IF644" i="8"/>
  <c r="IB645" i="8"/>
  <c r="HX646" i="8"/>
  <c r="HT647" i="8"/>
  <c r="IF647" i="8"/>
  <c r="ID642" i="8"/>
  <c r="HZ643" i="8"/>
  <c r="HV644" i="8"/>
  <c r="IH644" i="8"/>
  <c r="ID645" i="8"/>
  <c r="HZ646" i="8"/>
  <c r="HV647" i="8"/>
  <c r="IH647" i="8"/>
  <c r="AN642" i="8"/>
  <c r="BO642" i="8"/>
  <c r="CP642" i="8"/>
  <c r="BF643" i="8"/>
  <c r="CG643" i="8"/>
  <c r="AW644" i="8"/>
  <c r="BX644" i="8"/>
  <c r="CY644" i="8"/>
  <c r="AN645" i="8"/>
  <c r="BO645" i="8"/>
  <c r="CP645" i="8"/>
  <c r="BF646" i="8"/>
  <c r="CG646" i="8"/>
  <c r="AW647" i="8"/>
  <c r="BX647" i="8"/>
  <c r="CY647" i="8"/>
  <c r="HT642" i="8"/>
  <c r="IF642" i="8"/>
  <c r="IB643" i="8"/>
  <c r="HX644" i="8"/>
  <c r="HT645" i="8"/>
  <c r="IF645" i="8"/>
  <c r="IB646" i="8"/>
  <c r="HX647" i="8"/>
  <c r="IH642" i="8"/>
  <c r="HZ644" i="8"/>
  <c r="IH645" i="8"/>
  <c r="HZ647" i="8"/>
  <c r="AW643" i="8"/>
  <c r="CP643" i="8"/>
  <c r="BF645" i="8"/>
  <c r="CY645" i="8"/>
  <c r="AN646" i="8"/>
  <c r="CP647" i="8"/>
  <c r="HT643" i="8"/>
  <c r="IB644" i="8"/>
  <c r="HT646" i="8"/>
  <c r="IB647" i="8"/>
  <c r="CG642" i="8"/>
  <c r="BO643" i="8"/>
  <c r="BX645" i="8"/>
  <c r="BO647" i="8"/>
  <c r="HV643" i="8"/>
  <c r="ID644" i="8"/>
  <c r="HV646" i="8"/>
  <c r="ID647" i="8"/>
  <c r="BF642" i="8"/>
  <c r="CY642" i="8"/>
  <c r="AN643" i="8"/>
  <c r="CP644" i="8"/>
  <c r="AW645" i="8"/>
  <c r="CY646" i="8"/>
  <c r="AN647" i="8"/>
  <c r="CG647" i="8"/>
  <c r="HV642" i="8"/>
  <c r="ID643" i="8"/>
  <c r="HV645" i="8"/>
  <c r="ID646" i="8"/>
  <c r="BX642" i="8"/>
  <c r="BO644" i="8"/>
  <c r="BX646" i="8"/>
  <c r="BF647" i="8"/>
  <c r="IF643" i="8"/>
  <c r="AW642" i="8"/>
  <c r="BX643" i="8"/>
  <c r="CG645" i="8"/>
  <c r="IH643" i="8"/>
  <c r="HX645" i="8"/>
  <c r="CP646" i="8"/>
  <c r="HX642" i="8"/>
  <c r="IF646" i="8"/>
  <c r="CY643" i="8"/>
  <c r="AN644" i="8"/>
  <c r="BO646" i="8"/>
  <c r="IH646" i="8"/>
  <c r="CG644" i="8"/>
  <c r="BF644" i="8"/>
  <c r="HZ642" i="8"/>
  <c r="HZ645" i="8"/>
  <c r="AW646" i="8"/>
  <c r="FZ426" i="8"/>
  <c r="GU431" i="8" s="1"/>
  <c r="GJ457" i="8"/>
  <c r="GJ458" i="8"/>
  <c r="GJ459" i="8"/>
  <c r="GJ460" i="8"/>
  <c r="GJ461" i="8"/>
  <c r="GJ462" i="8"/>
  <c r="GL457" i="8"/>
  <c r="GL458" i="8"/>
  <c r="GL459" i="8"/>
  <c r="GL460" i="8"/>
  <c r="GL461" i="8"/>
  <c r="GL462" i="8"/>
  <c r="AW457" i="8"/>
  <c r="AW458" i="8"/>
  <c r="AW459" i="8"/>
  <c r="AW460" i="8"/>
  <c r="AW461" i="8"/>
  <c r="AW462" i="8"/>
  <c r="GN457" i="8"/>
  <c r="GN458" i="8"/>
  <c r="GN459" i="8"/>
  <c r="GN460" i="8"/>
  <c r="GN461" i="8"/>
  <c r="GN462" i="8"/>
  <c r="GF457" i="8"/>
  <c r="GF459" i="8"/>
  <c r="GF461" i="8"/>
  <c r="BF457" i="8"/>
  <c r="BO461" i="8"/>
  <c r="AN462" i="8"/>
  <c r="GH457" i="8"/>
  <c r="GH459" i="8"/>
  <c r="GH461" i="8"/>
  <c r="BO460" i="8"/>
  <c r="AN461" i="8"/>
  <c r="BF462" i="8"/>
  <c r="GP457" i="8"/>
  <c r="GP459" i="8"/>
  <c r="GP461" i="8"/>
  <c r="BO459" i="8"/>
  <c r="AN460" i="8"/>
  <c r="BF461" i="8"/>
  <c r="GF458" i="8"/>
  <c r="GF460" i="8"/>
  <c r="GF462" i="8"/>
  <c r="BO458" i="8"/>
  <c r="AN459" i="8"/>
  <c r="BF460" i="8"/>
  <c r="GH460" i="8"/>
  <c r="BF458" i="8"/>
  <c r="GP460" i="8"/>
  <c r="AN457" i="8"/>
  <c r="BO462" i="8"/>
  <c r="GH462" i="8"/>
  <c r="GH458" i="8"/>
  <c r="BO457" i="8"/>
  <c r="AN458" i="8"/>
  <c r="GP458" i="8"/>
  <c r="BF459" i="8"/>
  <c r="GP462" i="8"/>
  <c r="GS1039" i="8"/>
  <c r="HE1039" i="8"/>
  <c r="GI1039" i="8"/>
  <c r="GU1039" i="8"/>
  <c r="HG1039" i="8"/>
  <c r="BF1039" i="8"/>
  <c r="GK1039" i="8"/>
  <c r="GW1039" i="8"/>
  <c r="HC1039" i="8"/>
  <c r="GM1039" i="8"/>
  <c r="GO1039" i="8"/>
  <c r="AW1039" i="8"/>
  <c r="GQ1039" i="8"/>
  <c r="BO1039" i="8"/>
  <c r="AN1039" i="8"/>
  <c r="HA1039" i="8"/>
  <c r="GY1039" i="8"/>
  <c r="DI159" i="8"/>
  <c r="DI160" i="8"/>
  <c r="DI161" i="8"/>
  <c r="DI162" i="8"/>
  <c r="DI163" i="8"/>
  <c r="DI164" i="8"/>
  <c r="DK159" i="8"/>
  <c r="DK160" i="8"/>
  <c r="DK161" i="8"/>
  <c r="DK162" i="8"/>
  <c r="DK163" i="8"/>
  <c r="DK164" i="8"/>
  <c r="DM159" i="8"/>
  <c r="DM160" i="8"/>
  <c r="DM161" i="8"/>
  <c r="DM162" i="8"/>
  <c r="DM163" i="8"/>
  <c r="DM164" i="8"/>
  <c r="DS160" i="8"/>
  <c r="DS162" i="8"/>
  <c r="DS164" i="8"/>
  <c r="DO159" i="8"/>
  <c r="DO161" i="8"/>
  <c r="DO163" i="8"/>
  <c r="DQ159" i="8"/>
  <c r="DQ161" i="8"/>
  <c r="DQ163" i="8"/>
  <c r="DS159" i="8"/>
  <c r="DS161" i="8"/>
  <c r="DS163" i="8"/>
  <c r="DO160" i="8"/>
  <c r="DQ160" i="8"/>
  <c r="DO162" i="8"/>
  <c r="DO164" i="8"/>
  <c r="DQ162" i="8"/>
  <c r="DQ164" i="8"/>
  <c r="AW1313" i="6"/>
  <c r="B1320" i="6" s="1"/>
  <c r="GY1038" i="8"/>
  <c r="GY1034" i="8"/>
  <c r="GY1030" i="8"/>
  <c r="HE1037" i="8"/>
  <c r="HE1033" i="8"/>
  <c r="HE1029" i="8"/>
  <c r="HC1037" i="8"/>
  <c r="HC1033" i="8"/>
  <c r="HC1029" i="8"/>
  <c r="HA1037" i="8"/>
  <c r="HA1033" i="8"/>
  <c r="HA1029" i="8"/>
  <c r="HC1030" i="8"/>
  <c r="GY1037" i="8"/>
  <c r="GY1033" i="8"/>
  <c r="GY1029" i="8"/>
  <c r="HC1034" i="8"/>
  <c r="HA1038" i="8"/>
  <c r="HE1036" i="8"/>
  <c r="HE1032" i="8"/>
  <c r="HE1028" i="8"/>
  <c r="HA1034" i="8"/>
  <c r="HC1036" i="8"/>
  <c r="HC1032" i="8"/>
  <c r="HC1028" i="8"/>
  <c r="HA1036" i="8"/>
  <c r="HA1032" i="8"/>
  <c r="HA1028" i="8"/>
  <c r="HC1038" i="8"/>
  <c r="GY1036" i="8"/>
  <c r="GY1032" i="8"/>
  <c r="GY1028" i="8"/>
  <c r="HE1035" i="8"/>
  <c r="HE1031" i="8"/>
  <c r="HA1030" i="8"/>
  <c r="HC1035" i="8"/>
  <c r="HC1031" i="8"/>
  <c r="HA1035" i="8"/>
  <c r="HA1031" i="8"/>
  <c r="GY1035" i="8"/>
  <c r="GY1031" i="8"/>
  <c r="HE1038" i="8"/>
  <c r="HE1034" i="8"/>
  <c r="HE1030" i="8"/>
  <c r="B170" i="8"/>
  <c r="DU871" i="8"/>
  <c r="GW873" i="8" s="1"/>
  <c r="GY873" i="8" s="1"/>
  <c r="GR915" i="8"/>
  <c r="GR913" i="8"/>
  <c r="GR911" i="8"/>
  <c r="GR909" i="8"/>
  <c r="GR907" i="8"/>
  <c r="GR905" i="8"/>
  <c r="GR903" i="8"/>
  <c r="GR901" i="8"/>
  <c r="GR899" i="8"/>
  <c r="GR897" i="8"/>
  <c r="GR895" i="8"/>
  <c r="GR893" i="8"/>
  <c r="GR891" i="8"/>
  <c r="GR889" i="8"/>
  <c r="GR887" i="8"/>
  <c r="GR885" i="8"/>
  <c r="GR883" i="8"/>
  <c r="GR881" i="8"/>
  <c r="GR879" i="8"/>
  <c r="GR877" i="8"/>
  <c r="GR875" i="8"/>
  <c r="GR873" i="8"/>
  <c r="GR871" i="8"/>
  <c r="GP915" i="8"/>
  <c r="GP913" i="8"/>
  <c r="GP911" i="8"/>
  <c r="GP909" i="8"/>
  <c r="GP907" i="8"/>
  <c r="GP905" i="8"/>
  <c r="GP903" i="8"/>
  <c r="GP901" i="8"/>
  <c r="GP899" i="8"/>
  <c r="GP897" i="8"/>
  <c r="GP895" i="8"/>
  <c r="GP893" i="8"/>
  <c r="GP891" i="8"/>
  <c r="GP889" i="8"/>
  <c r="GP887" i="8"/>
  <c r="GP885" i="8"/>
  <c r="GP883" i="8"/>
  <c r="GP881" i="8"/>
  <c r="GP879" i="8"/>
  <c r="GP877" i="8"/>
  <c r="GP875" i="8"/>
  <c r="GP873" i="8"/>
  <c r="GP871" i="8"/>
  <c r="GN915" i="8"/>
  <c r="GN913" i="8"/>
  <c r="GN911" i="8"/>
  <c r="GN909" i="8"/>
  <c r="GN907" i="8"/>
  <c r="GN905" i="8"/>
  <c r="GN903" i="8"/>
  <c r="GN901" i="8"/>
  <c r="GN899" i="8"/>
  <c r="GN897" i="8"/>
  <c r="GN895" i="8"/>
  <c r="GN893" i="8"/>
  <c r="GN891" i="8"/>
  <c r="GN889" i="8"/>
  <c r="GN887" i="8"/>
  <c r="GN885" i="8"/>
  <c r="GN883" i="8"/>
  <c r="GN881" i="8"/>
  <c r="GN879" i="8"/>
  <c r="GN877" i="8"/>
  <c r="GN875" i="8"/>
  <c r="GN873" i="8"/>
  <c r="GN871" i="8"/>
  <c r="GL915" i="8"/>
  <c r="GN912" i="8"/>
  <c r="GR908" i="8"/>
  <c r="GL906" i="8"/>
  <c r="GP902" i="8"/>
  <c r="GL899" i="8"/>
  <c r="GN896" i="8"/>
  <c r="GR892" i="8"/>
  <c r="GL890" i="8"/>
  <c r="GP886" i="8"/>
  <c r="GL883" i="8"/>
  <c r="GN880" i="8"/>
  <c r="GR876" i="8"/>
  <c r="GL874" i="8"/>
  <c r="GR914" i="8"/>
  <c r="GL912" i="8"/>
  <c r="GP908" i="8"/>
  <c r="GL905" i="8"/>
  <c r="GN902" i="8"/>
  <c r="GR898" i="8"/>
  <c r="GL896" i="8"/>
  <c r="GP892" i="8"/>
  <c r="GL889" i="8"/>
  <c r="GN886" i="8"/>
  <c r="GR882" i="8"/>
  <c r="GL880" i="8"/>
  <c r="GP876" i="8"/>
  <c r="GL873" i="8"/>
  <c r="GP914" i="8"/>
  <c r="GL911" i="8"/>
  <c r="GN908" i="8"/>
  <c r="GR904" i="8"/>
  <c r="GL902" i="8"/>
  <c r="GP898" i="8"/>
  <c r="GL895" i="8"/>
  <c r="GN892" i="8"/>
  <c r="GR888" i="8"/>
  <c r="GL886" i="8"/>
  <c r="GP882" i="8"/>
  <c r="GL879" i="8"/>
  <c r="GN876" i="8"/>
  <c r="GR872" i="8"/>
  <c r="GN914" i="8"/>
  <c r="GR910" i="8"/>
  <c r="GL908" i="8"/>
  <c r="GP904" i="8"/>
  <c r="GL901" i="8"/>
  <c r="GN898" i="8"/>
  <c r="GR894" i="8"/>
  <c r="GL892" i="8"/>
  <c r="GP888" i="8"/>
  <c r="GL885" i="8"/>
  <c r="GN882" i="8"/>
  <c r="GR878" i="8"/>
  <c r="GL876" i="8"/>
  <c r="GP872" i="8"/>
  <c r="GL914" i="8"/>
  <c r="GL907" i="8"/>
  <c r="GR900" i="8"/>
  <c r="GP894" i="8"/>
  <c r="GN888" i="8"/>
  <c r="GL882" i="8"/>
  <c r="GL875" i="8"/>
  <c r="GL913" i="8"/>
  <c r="GR906" i="8"/>
  <c r="GP900" i="8"/>
  <c r="GN894" i="8"/>
  <c r="GL888" i="8"/>
  <c r="GL881" i="8"/>
  <c r="GR874" i="8"/>
  <c r="GR912" i="8"/>
  <c r="GP906" i="8"/>
  <c r="GN900" i="8"/>
  <c r="GL894" i="8"/>
  <c r="GL887" i="8"/>
  <c r="GR880" i="8"/>
  <c r="GP874" i="8"/>
  <c r="GP912" i="8"/>
  <c r="GN906" i="8"/>
  <c r="GL900" i="8"/>
  <c r="GL893" i="8"/>
  <c r="GR886" i="8"/>
  <c r="GP880" i="8"/>
  <c r="GN874" i="8"/>
  <c r="GP910" i="8"/>
  <c r="GL898" i="8"/>
  <c r="GR884" i="8"/>
  <c r="GN872" i="8"/>
  <c r="GN910" i="8"/>
  <c r="GL897" i="8"/>
  <c r="GP884" i="8"/>
  <c r="GL872" i="8"/>
  <c r="GL910" i="8"/>
  <c r="GR896" i="8"/>
  <c r="GN884" i="8"/>
  <c r="GL871" i="8"/>
  <c r="GL909" i="8"/>
  <c r="GP896" i="8"/>
  <c r="GL884" i="8"/>
  <c r="GN904" i="8"/>
  <c r="GP878" i="8"/>
  <c r="GL904" i="8"/>
  <c r="GN878" i="8"/>
  <c r="GL903" i="8"/>
  <c r="GL878" i="8"/>
  <c r="GR902" i="8"/>
  <c r="GL877" i="8"/>
  <c r="GL891" i="8"/>
  <c r="GR890" i="8"/>
  <c r="GP890" i="8"/>
  <c r="GN890" i="8"/>
  <c r="GR916" i="8"/>
  <c r="GN916" i="8"/>
  <c r="GL916" i="8"/>
  <c r="GP916" i="8"/>
  <c r="GW613" i="8"/>
  <c r="FE613" i="8"/>
  <c r="GR613" i="8"/>
  <c r="EZ613" i="8"/>
  <c r="GP613" i="8"/>
  <c r="EX613" i="8"/>
  <c r="FP613" i="8"/>
  <c r="GN613" i="8"/>
  <c r="EV613" i="8"/>
  <c r="GL613" i="8"/>
  <c r="ET613" i="8"/>
  <c r="GG613" i="8"/>
  <c r="EO613" i="8"/>
  <c r="GE613" i="8"/>
  <c r="EM613" i="8"/>
  <c r="HH613" i="8"/>
  <c r="GC613" i="8"/>
  <c r="EK613" i="8"/>
  <c r="GA613" i="8"/>
  <c r="EI613" i="8"/>
  <c r="HN613" i="8"/>
  <c r="FV613" i="8"/>
  <c r="HL613" i="8"/>
  <c r="FT613" i="8"/>
  <c r="HJ613" i="8"/>
  <c r="FR613" i="8"/>
  <c r="HA613" i="8"/>
  <c r="FI613" i="8"/>
  <c r="GY613" i="8"/>
  <c r="FG613" i="8"/>
  <c r="HC613" i="8"/>
  <c r="FK613" i="8"/>
  <c r="GZ772" i="8"/>
  <c r="GT771" i="8"/>
  <c r="GN770" i="8"/>
  <c r="GH769" i="8"/>
  <c r="HB767" i="8"/>
  <c r="GV766" i="8"/>
  <c r="GP765" i="8"/>
  <c r="GJ764" i="8"/>
  <c r="HD762" i="8"/>
  <c r="GX761" i="8"/>
  <c r="GR760" i="8"/>
  <c r="GL759" i="8"/>
  <c r="GF758" i="8"/>
  <c r="GZ756" i="8"/>
  <c r="GT755" i="8"/>
  <c r="GN754" i="8"/>
  <c r="GH753" i="8"/>
  <c r="HB751" i="8"/>
  <c r="GV750" i="8"/>
  <c r="GP749" i="8"/>
  <c r="GJ748" i="8"/>
  <c r="HD746" i="8"/>
  <c r="GX745" i="8"/>
  <c r="GR744" i="8"/>
  <c r="GL743" i="8"/>
  <c r="GT759" i="8"/>
  <c r="GX749" i="8"/>
  <c r="GX766" i="8"/>
  <c r="GN743" i="8"/>
  <c r="HD773" i="8"/>
  <c r="GX772" i="8"/>
  <c r="GR771" i="8"/>
  <c r="GL770" i="8"/>
  <c r="GF769" i="8"/>
  <c r="GZ767" i="8"/>
  <c r="GT766" i="8"/>
  <c r="GN765" i="8"/>
  <c r="GH764" i="8"/>
  <c r="HB762" i="8"/>
  <c r="GV761" i="8"/>
  <c r="GP760" i="8"/>
  <c r="GJ759" i="8"/>
  <c r="HD757" i="8"/>
  <c r="GX756" i="8"/>
  <c r="GR755" i="8"/>
  <c r="GL754" i="8"/>
  <c r="GF753" i="8"/>
  <c r="GZ751" i="8"/>
  <c r="GT750" i="8"/>
  <c r="GN749" i="8"/>
  <c r="GH748" i="8"/>
  <c r="HB746" i="8"/>
  <c r="GV745" i="8"/>
  <c r="GP744" i="8"/>
  <c r="GJ743" i="8"/>
  <c r="GZ760" i="8"/>
  <c r="GR748" i="8"/>
  <c r="GP770" i="8"/>
  <c r="GV755" i="8"/>
  <c r="HB773" i="8"/>
  <c r="GV772" i="8"/>
  <c r="GP771" i="8"/>
  <c r="GJ770" i="8"/>
  <c r="HD768" i="8"/>
  <c r="GX767" i="8"/>
  <c r="GR766" i="8"/>
  <c r="GL765" i="8"/>
  <c r="GF764" i="8"/>
  <c r="GZ762" i="8"/>
  <c r="GT761" i="8"/>
  <c r="GN760" i="8"/>
  <c r="GH759" i="8"/>
  <c r="HB757" i="8"/>
  <c r="GV756" i="8"/>
  <c r="GP755" i="8"/>
  <c r="GJ754" i="8"/>
  <c r="HD752" i="8"/>
  <c r="GX751" i="8"/>
  <c r="GR750" i="8"/>
  <c r="GL749" i="8"/>
  <c r="GF748" i="8"/>
  <c r="GZ746" i="8"/>
  <c r="GT745" i="8"/>
  <c r="GN744" i="8"/>
  <c r="GH743" i="8"/>
  <c r="GF762" i="8"/>
  <c r="GF746" i="8"/>
  <c r="HD751" i="8"/>
  <c r="GZ773" i="8"/>
  <c r="GT772" i="8"/>
  <c r="GN771" i="8"/>
  <c r="GH770" i="8"/>
  <c r="HB768" i="8"/>
  <c r="GV767" i="8"/>
  <c r="GP766" i="8"/>
  <c r="GJ765" i="8"/>
  <c r="HD763" i="8"/>
  <c r="GX762" i="8"/>
  <c r="GR761" i="8"/>
  <c r="GL760" i="8"/>
  <c r="GF759" i="8"/>
  <c r="GZ757" i="8"/>
  <c r="GT756" i="8"/>
  <c r="GN755" i="8"/>
  <c r="GH754" i="8"/>
  <c r="HB752" i="8"/>
  <c r="GV751" i="8"/>
  <c r="GP750" i="8"/>
  <c r="GJ749" i="8"/>
  <c r="HD747" i="8"/>
  <c r="GX746" i="8"/>
  <c r="GR745" i="8"/>
  <c r="GL744" i="8"/>
  <c r="GF743" i="8"/>
  <c r="GL763" i="8"/>
  <c r="GV754" i="8"/>
  <c r="GZ744" i="8"/>
  <c r="GN759" i="8"/>
  <c r="GX773" i="8"/>
  <c r="GR772" i="8"/>
  <c r="GL771" i="8"/>
  <c r="GF770" i="8"/>
  <c r="GZ768" i="8"/>
  <c r="GT767" i="8"/>
  <c r="GN766" i="8"/>
  <c r="GH765" i="8"/>
  <c r="HB763" i="8"/>
  <c r="GV762" i="8"/>
  <c r="GP761" i="8"/>
  <c r="GJ760" i="8"/>
  <c r="HD758" i="8"/>
  <c r="GX757" i="8"/>
  <c r="GR756" i="8"/>
  <c r="GL755" i="8"/>
  <c r="GF754" i="8"/>
  <c r="GZ752" i="8"/>
  <c r="GT751" i="8"/>
  <c r="GN750" i="8"/>
  <c r="GH749" i="8"/>
  <c r="HB747" i="8"/>
  <c r="GV746" i="8"/>
  <c r="GP745" i="8"/>
  <c r="GJ744" i="8"/>
  <c r="GN758" i="8"/>
  <c r="HB755" i="8"/>
  <c r="GJ752" i="8"/>
  <c r="GL747" i="8"/>
  <c r="HB756" i="8"/>
  <c r="GV773" i="8"/>
  <c r="GP772" i="8"/>
  <c r="GJ771" i="8"/>
  <c r="HD769" i="8"/>
  <c r="GX768" i="8"/>
  <c r="GR767" i="8"/>
  <c r="GL766" i="8"/>
  <c r="GF765" i="8"/>
  <c r="GZ763" i="8"/>
  <c r="GT762" i="8"/>
  <c r="GN761" i="8"/>
  <c r="GH760" i="8"/>
  <c r="HB758" i="8"/>
  <c r="GV757" i="8"/>
  <c r="GP756" i="8"/>
  <c r="GJ755" i="8"/>
  <c r="HD753" i="8"/>
  <c r="GX752" i="8"/>
  <c r="GR751" i="8"/>
  <c r="GL750" i="8"/>
  <c r="GF749" i="8"/>
  <c r="GZ747" i="8"/>
  <c r="GT746" i="8"/>
  <c r="GN745" i="8"/>
  <c r="GH744" i="8"/>
  <c r="GR764" i="8"/>
  <c r="GR765" i="8"/>
  <c r="GX750" i="8"/>
  <c r="GT773" i="8"/>
  <c r="GN772" i="8"/>
  <c r="GH771" i="8"/>
  <c r="HB769" i="8"/>
  <c r="GV768" i="8"/>
  <c r="GP767" i="8"/>
  <c r="GJ766" i="8"/>
  <c r="HD764" i="8"/>
  <c r="GX763" i="8"/>
  <c r="GR762" i="8"/>
  <c r="GL761" i="8"/>
  <c r="GF760" i="8"/>
  <c r="GZ758" i="8"/>
  <c r="GT757" i="8"/>
  <c r="GN756" i="8"/>
  <c r="GH755" i="8"/>
  <c r="HB753" i="8"/>
  <c r="GV752" i="8"/>
  <c r="GP751" i="8"/>
  <c r="GJ750" i="8"/>
  <c r="HD748" i="8"/>
  <c r="GX747" i="8"/>
  <c r="GR746" i="8"/>
  <c r="GL745" i="8"/>
  <c r="GF744" i="8"/>
  <c r="GX765" i="8"/>
  <c r="GP753" i="8"/>
  <c r="GT743" i="8"/>
  <c r="HD767" i="8"/>
  <c r="GR749" i="8"/>
  <c r="GR773" i="8"/>
  <c r="GL772" i="8"/>
  <c r="GF771" i="8"/>
  <c r="GZ769" i="8"/>
  <c r="GT768" i="8"/>
  <c r="GN767" i="8"/>
  <c r="GH766" i="8"/>
  <c r="HB764" i="8"/>
  <c r="GV763" i="8"/>
  <c r="GP762" i="8"/>
  <c r="GJ761" i="8"/>
  <c r="HD759" i="8"/>
  <c r="GX758" i="8"/>
  <c r="GR757" i="8"/>
  <c r="GL756" i="8"/>
  <c r="GF755" i="8"/>
  <c r="GZ753" i="8"/>
  <c r="GT752" i="8"/>
  <c r="GN751" i="8"/>
  <c r="GH750" i="8"/>
  <c r="HB748" i="8"/>
  <c r="GV747" i="8"/>
  <c r="GP746" i="8"/>
  <c r="GJ745" i="8"/>
  <c r="HD743" i="8"/>
  <c r="HD766" i="8"/>
  <c r="GF763" i="8"/>
  <c r="GZ745" i="8"/>
  <c r="GP773" i="8"/>
  <c r="GJ772" i="8"/>
  <c r="HD770" i="8"/>
  <c r="GX769" i="8"/>
  <c r="GR768" i="8"/>
  <c r="GL767" i="8"/>
  <c r="GF766" i="8"/>
  <c r="GZ764" i="8"/>
  <c r="GT763" i="8"/>
  <c r="GN762" i="8"/>
  <c r="GH761" i="8"/>
  <c r="HB759" i="8"/>
  <c r="GV758" i="8"/>
  <c r="GP757" i="8"/>
  <c r="GJ756" i="8"/>
  <c r="HD754" i="8"/>
  <c r="GX753" i="8"/>
  <c r="GR752" i="8"/>
  <c r="GL751" i="8"/>
  <c r="GF750" i="8"/>
  <c r="GZ748" i="8"/>
  <c r="GT747" i="8"/>
  <c r="GN746" i="8"/>
  <c r="GH745" i="8"/>
  <c r="HB743" i="8"/>
  <c r="GJ768" i="8"/>
  <c r="GT760" i="8"/>
  <c r="GT744" i="8"/>
  <c r="GN773" i="8"/>
  <c r="GH772" i="8"/>
  <c r="HB770" i="8"/>
  <c r="GV769" i="8"/>
  <c r="GP768" i="8"/>
  <c r="GJ767" i="8"/>
  <c r="HD765" i="8"/>
  <c r="GX764" i="8"/>
  <c r="GR763" i="8"/>
  <c r="GL762" i="8"/>
  <c r="GF761" i="8"/>
  <c r="GZ759" i="8"/>
  <c r="GT758" i="8"/>
  <c r="GN757" i="8"/>
  <c r="GH756" i="8"/>
  <c r="HB754" i="8"/>
  <c r="GV753" i="8"/>
  <c r="GP752" i="8"/>
  <c r="GJ751" i="8"/>
  <c r="HD749" i="8"/>
  <c r="GX748" i="8"/>
  <c r="GR747" i="8"/>
  <c r="GL746" i="8"/>
  <c r="GF745" i="8"/>
  <c r="GZ743" i="8"/>
  <c r="GV770" i="8"/>
  <c r="GL764" i="8"/>
  <c r="GP754" i="8"/>
  <c r="GL773" i="8"/>
  <c r="GF772" i="8"/>
  <c r="GZ770" i="8"/>
  <c r="GT769" i="8"/>
  <c r="GN768" i="8"/>
  <c r="GH767" i="8"/>
  <c r="HB765" i="8"/>
  <c r="GV764" i="8"/>
  <c r="GP763" i="8"/>
  <c r="GJ762" i="8"/>
  <c r="HD760" i="8"/>
  <c r="GX759" i="8"/>
  <c r="GR758" i="8"/>
  <c r="GL757" i="8"/>
  <c r="GF756" i="8"/>
  <c r="GZ754" i="8"/>
  <c r="GT753" i="8"/>
  <c r="GN752" i="8"/>
  <c r="GH751" i="8"/>
  <c r="HB749" i="8"/>
  <c r="GV748" i="8"/>
  <c r="GP747" i="8"/>
  <c r="GJ746" i="8"/>
  <c r="HD744" i="8"/>
  <c r="GX743" i="8"/>
  <c r="GP769" i="8"/>
  <c r="HB772" i="8"/>
  <c r="GJ773" i="8"/>
  <c r="HD771" i="8"/>
  <c r="GX770" i="8"/>
  <c r="GR769" i="8"/>
  <c r="GL768" i="8"/>
  <c r="GF767" i="8"/>
  <c r="GZ765" i="8"/>
  <c r="GT764" i="8"/>
  <c r="GN763" i="8"/>
  <c r="GH762" i="8"/>
  <c r="HB760" i="8"/>
  <c r="GV759" i="8"/>
  <c r="GP758" i="8"/>
  <c r="GJ757" i="8"/>
  <c r="HD755" i="8"/>
  <c r="GX754" i="8"/>
  <c r="GR753" i="8"/>
  <c r="GL752" i="8"/>
  <c r="GF751" i="8"/>
  <c r="GZ749" i="8"/>
  <c r="GT748" i="8"/>
  <c r="GN747" i="8"/>
  <c r="GH746" i="8"/>
  <c r="HB744" i="8"/>
  <c r="GV743" i="8"/>
  <c r="HB771" i="8"/>
  <c r="HD750" i="8"/>
  <c r="GF747" i="8"/>
  <c r="GH773" i="8"/>
  <c r="GH757" i="8"/>
  <c r="GL748" i="8"/>
  <c r="GF773" i="8"/>
  <c r="GZ771" i="8"/>
  <c r="GT770" i="8"/>
  <c r="GN769" i="8"/>
  <c r="GH768" i="8"/>
  <c r="HB766" i="8"/>
  <c r="GV765" i="8"/>
  <c r="GP764" i="8"/>
  <c r="GJ763" i="8"/>
  <c r="HD761" i="8"/>
  <c r="GX760" i="8"/>
  <c r="GR759" i="8"/>
  <c r="GL758" i="8"/>
  <c r="GF757" i="8"/>
  <c r="GZ755" i="8"/>
  <c r="GT754" i="8"/>
  <c r="GN753" i="8"/>
  <c r="GH752" i="8"/>
  <c r="HB750" i="8"/>
  <c r="GV749" i="8"/>
  <c r="GP748" i="8"/>
  <c r="GJ747" i="8"/>
  <c r="HD745" i="8"/>
  <c r="GX744" i="8"/>
  <c r="GR743" i="8"/>
  <c r="GX755" i="8"/>
  <c r="GT749" i="8"/>
  <c r="GH747" i="8"/>
  <c r="GV744" i="8"/>
  <c r="GH758" i="8"/>
  <c r="HD772" i="8"/>
  <c r="GX771" i="8"/>
  <c r="GR770" i="8"/>
  <c r="GL769" i="8"/>
  <c r="GF768" i="8"/>
  <c r="GZ766" i="8"/>
  <c r="GT765" i="8"/>
  <c r="GN764" i="8"/>
  <c r="GH763" i="8"/>
  <c r="HB761" i="8"/>
  <c r="GV760" i="8"/>
  <c r="GP759" i="8"/>
  <c r="GJ758" i="8"/>
  <c r="HD756" i="8"/>
  <c r="GR754" i="8"/>
  <c r="GL753" i="8"/>
  <c r="GF752" i="8"/>
  <c r="GZ750" i="8"/>
  <c r="GN748" i="8"/>
  <c r="HB745" i="8"/>
  <c r="GP743" i="8"/>
  <c r="GV771" i="8"/>
  <c r="GJ769" i="8"/>
  <c r="GZ761" i="8"/>
  <c r="GJ753" i="8"/>
  <c r="AK1313" i="6"/>
  <c r="B1317" i="6" s="1"/>
  <c r="BW419" i="20"/>
  <c r="CG416" i="20" s="1"/>
  <c r="CI416" i="20" s="1"/>
  <c r="DO133" i="8"/>
  <c r="DM130" i="8"/>
  <c r="DQ134" i="8"/>
  <c r="DK128" i="8"/>
  <c r="DO131" i="8"/>
  <c r="DS130" i="8"/>
  <c r="DM147" i="8"/>
  <c r="DS157" i="8"/>
  <c r="DS154" i="8"/>
  <c r="DM135" i="8"/>
  <c r="DK157" i="8"/>
  <c r="DK154" i="8"/>
  <c r="DM151" i="8"/>
  <c r="BS130" i="8"/>
  <c r="BH130" i="8"/>
  <c r="DO128" i="8"/>
  <c r="DQ133" i="8"/>
  <c r="DK134" i="8"/>
  <c r="DO155" i="8"/>
  <c r="DO153" i="8"/>
  <c r="DM139" i="8"/>
  <c r="DK147" i="8"/>
  <c r="DQ149" i="8"/>
  <c r="DS146" i="8"/>
  <c r="DM149" i="8"/>
  <c r="DS151" i="8"/>
  <c r="DM146" i="8"/>
  <c r="DS148" i="8"/>
  <c r="DQ140" i="8"/>
  <c r="CV129" i="8"/>
  <c r="DX132" i="8" s="1"/>
  <c r="DM142" i="8"/>
  <c r="DK142" i="8"/>
  <c r="DQ152" i="8"/>
  <c r="DS132" i="8"/>
  <c r="DO132" i="8"/>
  <c r="DS156" i="8"/>
  <c r="BQ130" i="8"/>
  <c r="DQ139" i="8"/>
  <c r="DQ157" i="8"/>
  <c r="DS145" i="8"/>
  <c r="DM148" i="8"/>
  <c r="DM158" i="8"/>
  <c r="DQ158" i="8"/>
  <c r="DS152" i="8"/>
  <c r="DQ136" i="8"/>
  <c r="DM156" i="8"/>
  <c r="DO144" i="8"/>
  <c r="DS142" i="8"/>
  <c r="DK144" i="8"/>
  <c r="DM141" i="8"/>
  <c r="DK149" i="8"/>
  <c r="DQ143" i="8"/>
  <c r="DS140" i="8"/>
  <c r="DK137" i="8"/>
  <c r="DC129" i="8"/>
  <c r="DX133" i="8" s="1"/>
  <c r="DQ147" i="8"/>
  <c r="DK133" i="8"/>
  <c r="DM137" i="8"/>
  <c r="DQ131" i="8"/>
  <c r="DO130" i="8"/>
  <c r="DS128" i="8"/>
  <c r="DS137" i="8"/>
  <c r="DO148" i="8"/>
  <c r="DO139" i="8"/>
  <c r="DQ137" i="8"/>
  <c r="DM128" i="8"/>
  <c r="DQ153" i="8"/>
  <c r="DM134" i="8"/>
  <c r="DO152" i="8"/>
  <c r="DO149" i="8"/>
  <c r="DM154" i="8"/>
  <c r="DK143" i="8"/>
  <c r="DK148" i="8"/>
  <c r="DQ155" i="8"/>
  <c r="DO136" i="8"/>
  <c r="DK150" i="8"/>
  <c r="DK131" i="8"/>
  <c r="DK153" i="8"/>
  <c r="DS141" i="8"/>
  <c r="DS147" i="8"/>
  <c r="DO141" i="8"/>
  <c r="DQ138" i="8"/>
  <c r="DK141" i="8"/>
  <c r="DM138" i="8"/>
  <c r="DK156" i="8"/>
  <c r="DO134" i="8"/>
  <c r="BM130" i="8"/>
  <c r="DO150" i="8"/>
  <c r="DK136" i="8"/>
  <c r="DS144" i="8"/>
  <c r="DM155" i="8"/>
  <c r="DS139" i="8"/>
  <c r="DO135" i="8"/>
  <c r="DK145" i="8"/>
  <c r="DM153" i="8"/>
  <c r="DS133" i="8"/>
  <c r="DK132" i="8"/>
  <c r="DK151" i="8"/>
  <c r="CB130" i="8"/>
  <c r="DO142" i="8"/>
  <c r="DK158" i="8"/>
  <c r="DQ144" i="8"/>
  <c r="DM152" i="8"/>
  <c r="DQ132" i="8"/>
  <c r="DO154" i="8"/>
  <c r="DO151" i="8"/>
  <c r="DM143" i="8"/>
  <c r="CM130" i="8"/>
  <c r="DI151" i="8"/>
  <c r="BF130" i="8"/>
  <c r="DM131" i="8"/>
  <c r="DM150" i="8"/>
  <c r="DM136" i="8"/>
  <c r="DO147" i="8"/>
  <c r="DQ130" i="8"/>
  <c r="DS135" i="8"/>
  <c r="DK139" i="8"/>
  <c r="DQ128" i="8"/>
  <c r="DO145" i="8"/>
  <c r="DS158" i="8"/>
  <c r="DS136" i="8"/>
  <c r="DQ150" i="8"/>
  <c r="DS155" i="8"/>
  <c r="DO156" i="8"/>
  <c r="CI130" i="8"/>
  <c r="FY871" i="8"/>
  <c r="HD873" i="8" s="1"/>
  <c r="HF873" i="8" s="1"/>
  <c r="GF871" i="8"/>
  <c r="HD874" i="8" s="1"/>
  <c r="HF874" i="8" s="1"/>
  <c r="DM140" i="8"/>
  <c r="DM144" i="8"/>
  <c r="DK130" i="8"/>
  <c r="DS138" i="8"/>
  <c r="DM157" i="8"/>
  <c r="DO158" i="8"/>
  <c r="DO146" i="8"/>
  <c r="DM132" i="8"/>
  <c r="DO137" i="8"/>
  <c r="DK146" i="8"/>
  <c r="DM129" i="8"/>
  <c r="DS131" i="8"/>
  <c r="DO140" i="8"/>
  <c r="BZ130" i="8"/>
  <c r="BO130" i="8"/>
  <c r="DK155" i="8"/>
  <c r="DK140" i="8"/>
  <c r="DQ141" i="8"/>
  <c r="DO157" i="8"/>
  <c r="DQ145" i="8"/>
  <c r="DQ154" i="8"/>
  <c r="DK135" i="8"/>
  <c r="DS143" i="8"/>
  <c r="DQ129" i="8"/>
  <c r="DS134" i="8"/>
  <c r="DO143" i="8"/>
  <c r="DQ156" i="8"/>
  <c r="DK129" i="8"/>
  <c r="CD130" i="8"/>
  <c r="CK130" i="8"/>
  <c r="DM133" i="8"/>
  <c r="DS150" i="8"/>
  <c r="DS149" i="8"/>
  <c r="DQ135" i="8"/>
  <c r="DM145" i="8"/>
  <c r="DK152" i="8"/>
  <c r="DQ142" i="8"/>
  <c r="DQ146" i="8"/>
  <c r="DS129" i="8"/>
  <c r="DO138" i="8"/>
  <c r="DQ151" i="8"/>
  <c r="DO129" i="8"/>
  <c r="DK138" i="8"/>
  <c r="DQ148" i="8"/>
  <c r="DS153" i="8"/>
  <c r="CO130" i="8"/>
  <c r="BX130" i="8"/>
  <c r="EM354" i="8"/>
  <c r="FL359" i="8" s="1"/>
  <c r="DI156" i="8"/>
  <c r="DI136" i="8"/>
  <c r="DI139" i="8"/>
  <c r="DI130" i="8"/>
  <c r="DI134" i="8"/>
  <c r="DI146" i="8"/>
  <c r="DI145" i="8"/>
  <c r="DI142" i="8"/>
  <c r="DI129" i="8"/>
  <c r="DI143" i="8"/>
  <c r="HG1035" i="8"/>
  <c r="HG1036" i="8"/>
  <c r="HG1029" i="8"/>
  <c r="HG1037" i="8"/>
  <c r="HG1038" i="8"/>
  <c r="HG1031" i="8"/>
  <c r="HG1032" i="8"/>
  <c r="HG1030" i="8"/>
  <c r="HG1028" i="8"/>
  <c r="HG1033" i="8"/>
  <c r="HG1034" i="8"/>
  <c r="DI155" i="8"/>
  <c r="DI149" i="8"/>
  <c r="DI132" i="8"/>
  <c r="DI131" i="8"/>
  <c r="DI158" i="8"/>
  <c r="DI152" i="8"/>
  <c r="DI138" i="8"/>
  <c r="IH612" i="8"/>
  <c r="IH613" i="8"/>
  <c r="IH614" i="8"/>
  <c r="IH615" i="8"/>
  <c r="IH616" i="8"/>
  <c r="IH617" i="8"/>
  <c r="IH618" i="8"/>
  <c r="IH619" i="8"/>
  <c r="IH620" i="8"/>
  <c r="IH621" i="8"/>
  <c r="IH622" i="8"/>
  <c r="IH623" i="8"/>
  <c r="IH624" i="8"/>
  <c r="IH625" i="8"/>
  <c r="IH626" i="8"/>
  <c r="IH627" i="8"/>
  <c r="IH628" i="8"/>
  <c r="IH629" i="8"/>
  <c r="IH630" i="8"/>
  <c r="IH631" i="8"/>
  <c r="IH632" i="8"/>
  <c r="IH633" i="8"/>
  <c r="IH634" i="8"/>
  <c r="IH635" i="8"/>
  <c r="IH636" i="8"/>
  <c r="IH637" i="8"/>
  <c r="IH638" i="8"/>
  <c r="IH639" i="8"/>
  <c r="IH640" i="8"/>
  <c r="IH641" i="8"/>
  <c r="ID615" i="8"/>
  <c r="ID618" i="8"/>
  <c r="ID621" i="8"/>
  <c r="ID624" i="8"/>
  <c r="ID629" i="8"/>
  <c r="ID631" i="8"/>
  <c r="ID636" i="8"/>
  <c r="ID639" i="8"/>
  <c r="HT612" i="8"/>
  <c r="HT613" i="8"/>
  <c r="HT614" i="8"/>
  <c r="HT615" i="8"/>
  <c r="HT616" i="8"/>
  <c r="HT617" i="8"/>
  <c r="HT618" i="8"/>
  <c r="HT619" i="8"/>
  <c r="HT620" i="8"/>
  <c r="HT621" i="8"/>
  <c r="HT622" i="8"/>
  <c r="HT623" i="8"/>
  <c r="HT624" i="8"/>
  <c r="HT625" i="8"/>
  <c r="HT626" i="8"/>
  <c r="HT627" i="8"/>
  <c r="HT628" i="8"/>
  <c r="HT629" i="8"/>
  <c r="HT630" i="8"/>
  <c r="HT631" i="8"/>
  <c r="HT632" i="8"/>
  <c r="HT633" i="8"/>
  <c r="HT634" i="8"/>
  <c r="HT635" i="8"/>
  <c r="HT636" i="8"/>
  <c r="HT637" i="8"/>
  <c r="HT638" i="8"/>
  <c r="HT639" i="8"/>
  <c r="HT640" i="8"/>
  <c r="HT641" i="8"/>
  <c r="IH611" i="8"/>
  <c r="ID613" i="8"/>
  <c r="ID617" i="8"/>
  <c r="ID625" i="8"/>
  <c r="ID632" i="8"/>
  <c r="ID640" i="8"/>
  <c r="HV612" i="8"/>
  <c r="HV613" i="8"/>
  <c r="HV614" i="8"/>
  <c r="HV615" i="8"/>
  <c r="HV616" i="8"/>
  <c r="HV617" i="8"/>
  <c r="HV618" i="8"/>
  <c r="HV619" i="8"/>
  <c r="HV620" i="8"/>
  <c r="HV621" i="8"/>
  <c r="HV622" i="8"/>
  <c r="HV623" i="8"/>
  <c r="HV624" i="8"/>
  <c r="HV625" i="8"/>
  <c r="HV626" i="8"/>
  <c r="HV627" i="8"/>
  <c r="HV628" i="8"/>
  <c r="HV629" i="8"/>
  <c r="HV630" i="8"/>
  <c r="HV631" i="8"/>
  <c r="HV632" i="8"/>
  <c r="HV633" i="8"/>
  <c r="HV634" i="8"/>
  <c r="HV635" i="8"/>
  <c r="HV636" i="8"/>
  <c r="HV637" i="8"/>
  <c r="HV638" i="8"/>
  <c r="HV639" i="8"/>
  <c r="HV640" i="8"/>
  <c r="HV641" i="8"/>
  <c r="IF611" i="8"/>
  <c r="ID614" i="8"/>
  <c r="ID620" i="8"/>
  <c r="ID628" i="8"/>
  <c r="ID634" i="8"/>
  <c r="ID641" i="8"/>
  <c r="HX612" i="8"/>
  <c r="HX613" i="8"/>
  <c r="HX614" i="8"/>
  <c r="HX615" i="8"/>
  <c r="HX616" i="8"/>
  <c r="HX617" i="8"/>
  <c r="HX618" i="8"/>
  <c r="HX619" i="8"/>
  <c r="HX620" i="8"/>
  <c r="HX621" i="8"/>
  <c r="HX622" i="8"/>
  <c r="HX623" i="8"/>
  <c r="HX624" i="8"/>
  <c r="HX625" i="8"/>
  <c r="HX626" i="8"/>
  <c r="HX627" i="8"/>
  <c r="HX628" i="8"/>
  <c r="HX629" i="8"/>
  <c r="HX630" i="8"/>
  <c r="HX631" i="8"/>
  <c r="HX632" i="8"/>
  <c r="HX633" i="8"/>
  <c r="HX634" i="8"/>
  <c r="HX635" i="8"/>
  <c r="HX636" i="8"/>
  <c r="HX637" i="8"/>
  <c r="HX638" i="8"/>
  <c r="HX639" i="8"/>
  <c r="HX640" i="8"/>
  <c r="HX641" i="8"/>
  <c r="ID611" i="8"/>
  <c r="HZ612" i="8"/>
  <c r="HZ613" i="8"/>
  <c r="HZ614" i="8"/>
  <c r="HZ615" i="8"/>
  <c r="HZ616" i="8"/>
  <c r="HZ617" i="8"/>
  <c r="HZ618" i="8"/>
  <c r="HZ619" i="8"/>
  <c r="HZ620" i="8"/>
  <c r="HZ621" i="8"/>
  <c r="HZ622" i="8"/>
  <c r="HZ623" i="8"/>
  <c r="HZ624" i="8"/>
  <c r="HZ625" i="8"/>
  <c r="HZ626" i="8"/>
  <c r="HZ627" i="8"/>
  <c r="HZ628" i="8"/>
  <c r="HZ629" i="8"/>
  <c r="HZ630" i="8"/>
  <c r="HZ631" i="8"/>
  <c r="HZ632" i="8"/>
  <c r="HZ633" i="8"/>
  <c r="HZ634" i="8"/>
  <c r="HZ635" i="8"/>
  <c r="HZ636" i="8"/>
  <c r="HZ637" i="8"/>
  <c r="HZ638" i="8"/>
  <c r="HZ639" i="8"/>
  <c r="HZ640" i="8"/>
  <c r="HZ641" i="8"/>
  <c r="IB611" i="8"/>
  <c r="ID612" i="8"/>
  <c r="ID619" i="8"/>
  <c r="ID622" i="8"/>
  <c r="ID627" i="8"/>
  <c r="ID630" i="8"/>
  <c r="ID633" i="8"/>
  <c r="ID637" i="8"/>
  <c r="HX611" i="8"/>
  <c r="IB612" i="8"/>
  <c r="IB613" i="8"/>
  <c r="IB614" i="8"/>
  <c r="IB615" i="8"/>
  <c r="IB616" i="8"/>
  <c r="IB617" i="8"/>
  <c r="IB618" i="8"/>
  <c r="IB619" i="8"/>
  <c r="IB620" i="8"/>
  <c r="IB621" i="8"/>
  <c r="IB622" i="8"/>
  <c r="IB623" i="8"/>
  <c r="IB624" i="8"/>
  <c r="IB625" i="8"/>
  <c r="IB626" i="8"/>
  <c r="IB627" i="8"/>
  <c r="IB628" i="8"/>
  <c r="IB629" i="8"/>
  <c r="IB630" i="8"/>
  <c r="IB631" i="8"/>
  <c r="IB632" i="8"/>
  <c r="IB633" i="8"/>
  <c r="IB634" i="8"/>
  <c r="IB635" i="8"/>
  <c r="IB636" i="8"/>
  <c r="IB637" i="8"/>
  <c r="IB638" i="8"/>
  <c r="IB639" i="8"/>
  <c r="IB640" i="8"/>
  <c r="IB641" i="8"/>
  <c r="HZ611" i="8"/>
  <c r="ID616" i="8"/>
  <c r="ID626" i="8"/>
  <c r="ID638" i="8"/>
  <c r="IF612" i="8"/>
  <c r="IF613" i="8"/>
  <c r="IF614" i="8"/>
  <c r="IF615" i="8"/>
  <c r="IF616" i="8"/>
  <c r="IF617" i="8"/>
  <c r="IF618" i="8"/>
  <c r="IF619" i="8"/>
  <c r="IF620" i="8"/>
  <c r="IF621" i="8"/>
  <c r="IF622" i="8"/>
  <c r="IF623" i="8"/>
  <c r="IF624" i="8"/>
  <c r="IF625" i="8"/>
  <c r="IF626" i="8"/>
  <c r="IF627" i="8"/>
  <c r="IF628" i="8"/>
  <c r="IF629" i="8"/>
  <c r="IF630" i="8"/>
  <c r="IF631" i="8"/>
  <c r="IF632" i="8"/>
  <c r="IF633" i="8"/>
  <c r="IF634" i="8"/>
  <c r="IF635" i="8"/>
  <c r="IF636" i="8"/>
  <c r="IF637" i="8"/>
  <c r="IF638" i="8"/>
  <c r="IF639" i="8"/>
  <c r="IF640" i="8"/>
  <c r="IF641" i="8"/>
  <c r="HV611" i="8"/>
  <c r="ID623" i="8"/>
  <c r="ID635" i="8"/>
  <c r="DI140" i="8"/>
  <c r="DI135" i="8"/>
  <c r="DI148" i="8"/>
  <c r="BF871" i="8"/>
  <c r="AN871" i="8"/>
  <c r="AW871" i="8"/>
  <c r="BO871" i="8"/>
  <c r="DI147" i="8"/>
  <c r="DI141" i="8"/>
  <c r="DI137" i="8"/>
  <c r="DI154" i="8"/>
  <c r="EW871" i="8"/>
  <c r="GW877" i="8" s="1"/>
  <c r="GY877" i="8" s="1"/>
  <c r="DI128" i="8"/>
  <c r="DI153" i="8"/>
  <c r="DI150" i="8"/>
  <c r="DI144" i="8"/>
  <c r="EB871" i="8"/>
  <c r="GW874" i="8" s="1"/>
  <c r="GY874" i="8" s="1"/>
  <c r="DI133" i="8"/>
  <c r="DI157" i="8"/>
  <c r="FD871" i="8"/>
  <c r="GW878" i="8" s="1"/>
  <c r="GY878" i="8" s="1"/>
  <c r="GO1029" i="8"/>
  <c r="GU1030" i="8"/>
  <c r="GK1031" i="8"/>
  <c r="GQ1032" i="8"/>
  <c r="GW1033" i="8"/>
  <c r="GM1034" i="8"/>
  <c r="GS1035" i="8"/>
  <c r="GI1036" i="8"/>
  <c r="GO1037" i="8"/>
  <c r="GU1038" i="8"/>
  <c r="GW1030" i="8"/>
  <c r="GM1031" i="8"/>
  <c r="GS1032" i="8"/>
  <c r="GI1033" i="8"/>
  <c r="GO1034" i="8"/>
  <c r="GU1035" i="8"/>
  <c r="GK1036" i="8"/>
  <c r="GQ1037" i="8"/>
  <c r="GW1038" i="8"/>
  <c r="GI1030" i="8"/>
  <c r="GO1031" i="8"/>
  <c r="GU1032" i="8"/>
  <c r="GK1033" i="8"/>
  <c r="GQ1034" i="8"/>
  <c r="GW1035" i="8"/>
  <c r="GM1036" i="8"/>
  <c r="GS1037" i="8"/>
  <c r="GI1038" i="8"/>
  <c r="GU1029" i="8"/>
  <c r="GK1030" i="8"/>
  <c r="GQ1031" i="8"/>
  <c r="GW1032" i="8"/>
  <c r="GM1033" i="8"/>
  <c r="GS1034" i="8"/>
  <c r="GI1035" i="8"/>
  <c r="GO1036" i="8"/>
  <c r="GU1037" i="8"/>
  <c r="GW1029" i="8"/>
  <c r="GM1030" i="8"/>
  <c r="GS1031" i="8"/>
  <c r="GI1032" i="8"/>
  <c r="GO1033" i="8"/>
  <c r="GU1034" i="8"/>
  <c r="GK1035" i="8"/>
  <c r="GW1037" i="8"/>
  <c r="GK1032" i="8"/>
  <c r="GQ1033" i="8"/>
  <c r="GM1035" i="8"/>
  <c r="GS1036" i="8"/>
  <c r="GO1038" i="8"/>
  <c r="GK1029" i="8"/>
  <c r="GS1038" i="8"/>
  <c r="GQ1029" i="8"/>
  <c r="GS1029" i="8"/>
  <c r="GK1037" i="8"/>
  <c r="GO1032" i="8"/>
  <c r="GK1034" i="8"/>
  <c r="GQ1035" i="8"/>
  <c r="GM1037" i="8"/>
  <c r="GK1038" i="8"/>
  <c r="GQ1036" i="8"/>
  <c r="GM1038" i="8"/>
  <c r="GW1028" i="8"/>
  <c r="GO1030" i="8"/>
  <c r="GU1031" i="8"/>
  <c r="GW1034" i="8"/>
  <c r="GI1037" i="8"/>
  <c r="GQ1030" i="8"/>
  <c r="GW1031" i="8"/>
  <c r="GM1032" i="8"/>
  <c r="GS1033" i="8"/>
  <c r="GI1034" i="8"/>
  <c r="GO1035" i="8"/>
  <c r="GU1036" i="8"/>
  <c r="GQ1038" i="8"/>
  <c r="GM1029" i="8"/>
  <c r="GS1030" i="8"/>
  <c r="GI1031" i="8"/>
  <c r="GU1033" i="8"/>
  <c r="GW1036" i="8"/>
  <c r="GI1029" i="8"/>
  <c r="GS1028" i="8"/>
  <c r="GO1028" i="8"/>
  <c r="GQ1028" i="8"/>
  <c r="GM1028" i="8"/>
  <c r="GK1028" i="8"/>
  <c r="GI1028" i="8"/>
  <c r="GU1028" i="8"/>
  <c r="EC743" i="8"/>
  <c r="HI747" i="8" s="1"/>
  <c r="EQ743" i="8"/>
  <c r="HI749" i="8" s="1"/>
  <c r="DA743" i="8"/>
  <c r="FE743" i="8"/>
  <c r="HP743" i="8" s="1"/>
  <c r="FZ743" i="8"/>
  <c r="HP746" i="8" s="1"/>
  <c r="HR746" i="8" s="1"/>
  <c r="EX743" i="8"/>
  <c r="HI750" i="8" s="1"/>
  <c r="HK750" i="8" s="1"/>
  <c r="HT611" i="8"/>
  <c r="GF427" i="8"/>
  <c r="GN429" i="8"/>
  <c r="GJ432" i="8"/>
  <c r="GF435" i="8"/>
  <c r="GN437" i="8"/>
  <c r="GJ440" i="8"/>
  <c r="GF443" i="8"/>
  <c r="GN445" i="8"/>
  <c r="GJ448" i="8"/>
  <c r="GF451" i="8"/>
  <c r="GN453" i="8"/>
  <c r="GJ456" i="8"/>
  <c r="GJ430" i="8"/>
  <c r="GN443" i="8"/>
  <c r="GP426" i="8"/>
  <c r="GP435" i="8"/>
  <c r="GH449" i="8"/>
  <c r="GL454" i="8"/>
  <c r="GL445" i="8"/>
  <c r="GH427" i="8"/>
  <c r="GP429" i="8"/>
  <c r="GL432" i="8"/>
  <c r="GH435" i="8"/>
  <c r="GP437" i="8"/>
  <c r="GL440" i="8"/>
  <c r="GH443" i="8"/>
  <c r="GP445" i="8"/>
  <c r="GL448" i="8"/>
  <c r="GH451" i="8"/>
  <c r="GP453" i="8"/>
  <c r="GL456" i="8"/>
  <c r="GN435" i="8"/>
  <c r="GF441" i="8"/>
  <c r="GF449" i="8"/>
  <c r="GJ454" i="8"/>
  <c r="GL430" i="8"/>
  <c r="GL446" i="8"/>
  <c r="GN426" i="8"/>
  <c r="GH432" i="8"/>
  <c r="GJ427" i="8"/>
  <c r="GF430" i="8"/>
  <c r="GN432" i="8"/>
  <c r="GJ435" i="8"/>
  <c r="GF438" i="8"/>
  <c r="GN440" i="8"/>
  <c r="GJ443" i="8"/>
  <c r="GF446" i="8"/>
  <c r="GN448" i="8"/>
  <c r="GJ451" i="8"/>
  <c r="GF454" i="8"/>
  <c r="GN456" i="8"/>
  <c r="GJ438" i="8"/>
  <c r="GJ446" i="8"/>
  <c r="GN451" i="8"/>
  <c r="GH433" i="8"/>
  <c r="GP443" i="8"/>
  <c r="GP451" i="8"/>
  <c r="GP450" i="8"/>
  <c r="GL427" i="8"/>
  <c r="GH430" i="8"/>
  <c r="GP432" i="8"/>
  <c r="GL435" i="8"/>
  <c r="GH438" i="8"/>
  <c r="GP440" i="8"/>
  <c r="GL443" i="8"/>
  <c r="GH446" i="8"/>
  <c r="GP448" i="8"/>
  <c r="GL451" i="8"/>
  <c r="GH454" i="8"/>
  <c r="GP456" i="8"/>
  <c r="GF433" i="8"/>
  <c r="GL438" i="8"/>
  <c r="GN427" i="8"/>
  <c r="GP427" i="8"/>
  <c r="GH441" i="8"/>
  <c r="GF428" i="8"/>
  <c r="GN430" i="8"/>
  <c r="GJ433" i="8"/>
  <c r="GF436" i="8"/>
  <c r="GN438" i="8"/>
  <c r="GJ441" i="8"/>
  <c r="GF444" i="8"/>
  <c r="GN446" i="8"/>
  <c r="GJ449" i="8"/>
  <c r="GF452" i="8"/>
  <c r="GN454" i="8"/>
  <c r="GL426" i="8"/>
  <c r="GJ426" i="8"/>
  <c r="GL455" i="8"/>
  <c r="GJ450" i="8"/>
  <c r="GP442" i="8"/>
  <c r="GH428" i="8"/>
  <c r="GP430" i="8"/>
  <c r="GL433" i="8"/>
  <c r="GH436" i="8"/>
  <c r="GP438" i="8"/>
  <c r="GL441" i="8"/>
  <c r="GH444" i="8"/>
  <c r="GP446" i="8"/>
  <c r="GL449" i="8"/>
  <c r="GH452" i="8"/>
  <c r="GP454" i="8"/>
  <c r="GJ442" i="8"/>
  <c r="GP434" i="8"/>
  <c r="GJ428" i="8"/>
  <c r="GF431" i="8"/>
  <c r="GN433" i="8"/>
  <c r="GJ436" i="8"/>
  <c r="GF439" i="8"/>
  <c r="GN441" i="8"/>
  <c r="GJ444" i="8"/>
  <c r="GF447" i="8"/>
  <c r="GN449" i="8"/>
  <c r="GJ452" i="8"/>
  <c r="GF455" i="8"/>
  <c r="GH431" i="8"/>
  <c r="GL452" i="8"/>
  <c r="GF453" i="8"/>
  <c r="GH440" i="8"/>
  <c r="GL428" i="8"/>
  <c r="GP433" i="8"/>
  <c r="GL436" i="8"/>
  <c r="GH439" i="8"/>
  <c r="GP441" i="8"/>
  <c r="GL444" i="8"/>
  <c r="GH447" i="8"/>
  <c r="GP449" i="8"/>
  <c r="GH455" i="8"/>
  <c r="GN447" i="8"/>
  <c r="GL437" i="8"/>
  <c r="GN428" i="8"/>
  <c r="GJ431" i="8"/>
  <c r="GF434" i="8"/>
  <c r="GN436" i="8"/>
  <c r="GJ439" i="8"/>
  <c r="GF442" i="8"/>
  <c r="GN444" i="8"/>
  <c r="GJ447" i="8"/>
  <c r="GF450" i="8"/>
  <c r="GN452" i="8"/>
  <c r="GJ455" i="8"/>
  <c r="GN455" i="8"/>
  <c r="GH448" i="8"/>
  <c r="GP428" i="8"/>
  <c r="GL431" i="8"/>
  <c r="GH434" i="8"/>
  <c r="GP436" i="8"/>
  <c r="GL439" i="8"/>
  <c r="GH442" i="8"/>
  <c r="GP444" i="8"/>
  <c r="GL447" i="8"/>
  <c r="GH450" i="8"/>
  <c r="GP452" i="8"/>
  <c r="GF429" i="8"/>
  <c r="GN431" i="8"/>
  <c r="GJ434" i="8"/>
  <c r="GF437" i="8"/>
  <c r="GN439" i="8"/>
  <c r="GF445" i="8"/>
  <c r="GL453" i="8"/>
  <c r="GH429" i="8"/>
  <c r="GP431" i="8"/>
  <c r="GL434" i="8"/>
  <c r="GH437" i="8"/>
  <c r="GP439" i="8"/>
  <c r="GL442" i="8"/>
  <c r="GH445" i="8"/>
  <c r="GP447" i="8"/>
  <c r="GL450" i="8"/>
  <c r="GH453" i="8"/>
  <c r="GP455" i="8"/>
  <c r="GH456" i="8"/>
  <c r="GJ429" i="8"/>
  <c r="GF432" i="8"/>
  <c r="GN434" i="8"/>
  <c r="GJ437" i="8"/>
  <c r="GF440" i="8"/>
  <c r="GN442" i="8"/>
  <c r="GJ445" i="8"/>
  <c r="GF448" i="8"/>
  <c r="GN450" i="8"/>
  <c r="GJ453" i="8"/>
  <c r="GF456" i="8"/>
  <c r="GL429" i="8"/>
  <c r="DC428" i="8"/>
  <c r="GH426" i="8"/>
  <c r="FH428" i="8"/>
  <c r="EO428" i="8"/>
  <c r="EE428" i="8"/>
  <c r="ES428" i="8"/>
  <c r="EK428" i="8"/>
  <c r="GF426" i="8"/>
  <c r="DG428" i="8"/>
  <c r="FF428" i="8"/>
  <c r="FJ428" i="8"/>
  <c r="DT428" i="8"/>
  <c r="EM428" i="8"/>
  <c r="EM273" i="8"/>
  <c r="FL277" i="8" s="1"/>
  <c r="FS426" i="8"/>
  <c r="GU430" i="8" s="1"/>
  <c r="CS428" i="8"/>
  <c r="DX428" i="8"/>
  <c r="EG428" i="8"/>
  <c r="EZ428" i="8"/>
  <c r="B699" i="8"/>
  <c r="BO640" i="8"/>
  <c r="AW624" i="8"/>
  <c r="BX624" i="8"/>
  <c r="BO634" i="8"/>
  <c r="CG640" i="8"/>
  <c r="AW636" i="8"/>
  <c r="CY625" i="8"/>
  <c r="BO621" i="8"/>
  <c r="AN622" i="8"/>
  <c r="BX629" i="8"/>
  <c r="BX611" i="8"/>
  <c r="CG621" i="8"/>
  <c r="AW617" i="8"/>
  <c r="BX634" i="8"/>
  <c r="CY622" i="8"/>
  <c r="CY636" i="8"/>
  <c r="BO632" i="8"/>
  <c r="AN619" i="8"/>
  <c r="BX616" i="8"/>
  <c r="BF617" i="8"/>
  <c r="CG632" i="8"/>
  <c r="AW628" i="8"/>
  <c r="CY617" i="8"/>
  <c r="BO613" i="8"/>
  <c r="AN631" i="8"/>
  <c r="BX621" i="8"/>
  <c r="BF625" i="8"/>
  <c r="CG613" i="8"/>
  <c r="AN613" i="8"/>
  <c r="BX626" i="8"/>
  <c r="CP621" i="8"/>
  <c r="CY628" i="8"/>
  <c r="BO624" i="8"/>
  <c r="AN621" i="8"/>
  <c r="BO639" i="8"/>
  <c r="AN615" i="8"/>
  <c r="CG624" i="8"/>
  <c r="AW620" i="8"/>
  <c r="CP640" i="8"/>
  <c r="BF636" i="8"/>
  <c r="AN636" i="8"/>
  <c r="BX613" i="8"/>
  <c r="AN614" i="8"/>
  <c r="BX636" i="8"/>
  <c r="AN623" i="8"/>
  <c r="BX618" i="8"/>
  <c r="CG628" i="8"/>
  <c r="CY620" i="8"/>
  <c r="BO616" i="8"/>
  <c r="CY635" i="8"/>
  <c r="BO631" i="8"/>
  <c r="AN620" i="8"/>
  <c r="CG616" i="8"/>
  <c r="AW612" i="8"/>
  <c r="CP632" i="8"/>
  <c r="BF628" i="8"/>
  <c r="CY640" i="8"/>
  <c r="BO636" i="8"/>
  <c r="AN626" i="8"/>
  <c r="BX628" i="8"/>
  <c r="AN639" i="8"/>
  <c r="BO641" i="8"/>
  <c r="BX619" i="8"/>
  <c r="CY612" i="8"/>
  <c r="BF639" i="8"/>
  <c r="CY627" i="8"/>
  <c r="BO623" i="8"/>
  <c r="AN624" i="8"/>
  <c r="BX639" i="8"/>
  <c r="CP629" i="8"/>
  <c r="CP624" i="8"/>
  <c r="BF620" i="8"/>
  <c r="CY632" i="8"/>
  <c r="BO628" i="8"/>
  <c r="AN630" i="8"/>
  <c r="BX620" i="8"/>
  <c r="CY637" i="8"/>
  <c r="BO633" i="8"/>
  <c r="BF633" i="8"/>
  <c r="CP635" i="8"/>
  <c r="BF631" i="8"/>
  <c r="CY619" i="8"/>
  <c r="BO615" i="8"/>
  <c r="AN628" i="8"/>
  <c r="BX631" i="8"/>
  <c r="CG612" i="8"/>
  <c r="CP616" i="8"/>
  <c r="BF612" i="8"/>
  <c r="CY624" i="8"/>
  <c r="BO620" i="8"/>
  <c r="AN638" i="8"/>
  <c r="BX612" i="8"/>
  <c r="CY629" i="8"/>
  <c r="BO625" i="8"/>
  <c r="AW616" i="8"/>
  <c r="CP627" i="8"/>
  <c r="BF623" i="8"/>
  <c r="CY611" i="8"/>
  <c r="BF638" i="8"/>
  <c r="AN629" i="8"/>
  <c r="BX623" i="8"/>
  <c r="BO626" i="8"/>
  <c r="CG639" i="8"/>
  <c r="AW635" i="8"/>
  <c r="CY616" i="8"/>
  <c r="BO612" i="8"/>
  <c r="CY639" i="8"/>
  <c r="BO635" i="8"/>
  <c r="CY621" i="8"/>
  <c r="BO617" i="8"/>
  <c r="AN616" i="8"/>
  <c r="CP619" i="8"/>
  <c r="BF615" i="8"/>
  <c r="CP634" i="8"/>
  <c r="BF630" i="8"/>
  <c r="AN634" i="8"/>
  <c r="BX615" i="8"/>
  <c r="AW640" i="8"/>
  <c r="CG631" i="8"/>
  <c r="AW627" i="8"/>
  <c r="CP639" i="8"/>
  <c r="BF635" i="8"/>
  <c r="CY631" i="8"/>
  <c r="BO627" i="8"/>
  <c r="CY613" i="8"/>
  <c r="BF640" i="8"/>
  <c r="AN633" i="8"/>
  <c r="CP611" i="8"/>
  <c r="AW638" i="8"/>
  <c r="CP626" i="8"/>
  <c r="BF622" i="8"/>
  <c r="AN637" i="8"/>
  <c r="BO638" i="8"/>
  <c r="AN617" i="8"/>
  <c r="CG623" i="8"/>
  <c r="AW619" i="8"/>
  <c r="CP631" i="8"/>
  <c r="BF627" i="8"/>
  <c r="CY623" i="8"/>
  <c r="BO619" i="8"/>
  <c r="CP636" i="8"/>
  <c r="BF632" i="8"/>
  <c r="AN641" i="8"/>
  <c r="CG634" i="8"/>
  <c r="AW630" i="8"/>
  <c r="CP618" i="8"/>
  <c r="BF614" i="8"/>
  <c r="CY634" i="8"/>
  <c r="BO630" i="8"/>
  <c r="AN625" i="8"/>
  <c r="CG615" i="8"/>
  <c r="AW611" i="8"/>
  <c r="CP623" i="8"/>
  <c r="BF619" i="8"/>
  <c r="CY615" i="8"/>
  <c r="BO611" i="8"/>
  <c r="CP628" i="8"/>
  <c r="BF624" i="8"/>
  <c r="CG626" i="8"/>
  <c r="AW622" i="8"/>
  <c r="CG641" i="8"/>
  <c r="AW637" i="8"/>
  <c r="CY626" i="8"/>
  <c r="BO622" i="8"/>
  <c r="AN627" i="8"/>
  <c r="BX638" i="8"/>
  <c r="CP637" i="8"/>
  <c r="CP615" i="8"/>
  <c r="BF611" i="8"/>
  <c r="CP638" i="8"/>
  <c r="BF634" i="8"/>
  <c r="CP620" i="8"/>
  <c r="BF616" i="8"/>
  <c r="CG618" i="8"/>
  <c r="AW614" i="8"/>
  <c r="CG633" i="8"/>
  <c r="AW629" i="8"/>
  <c r="CY618" i="8"/>
  <c r="BO614" i="8"/>
  <c r="AN632" i="8"/>
  <c r="BX630" i="8"/>
  <c r="BX635" i="8"/>
  <c r="CG638" i="8"/>
  <c r="AW634" i="8"/>
  <c r="CP630" i="8"/>
  <c r="BF626" i="8"/>
  <c r="CP612" i="8"/>
  <c r="AW639" i="8"/>
  <c r="BX641" i="8"/>
  <c r="CY630" i="8"/>
  <c r="CG625" i="8"/>
  <c r="AW621" i="8"/>
  <c r="CP641" i="8"/>
  <c r="BF637" i="8"/>
  <c r="AN635" i="8"/>
  <c r="BX622" i="8"/>
  <c r="BO618" i="8"/>
  <c r="CG630" i="8"/>
  <c r="AW626" i="8"/>
  <c r="CP622" i="8"/>
  <c r="BF618" i="8"/>
  <c r="CG635" i="8"/>
  <c r="AW631" i="8"/>
  <c r="BX633" i="8"/>
  <c r="CG636" i="8"/>
  <c r="CG617" i="8"/>
  <c r="AW613" i="8"/>
  <c r="CP633" i="8"/>
  <c r="BF629" i="8"/>
  <c r="AN640" i="8"/>
  <c r="BX614" i="8"/>
  <c r="AW632" i="8"/>
  <c r="CG622" i="8"/>
  <c r="AW618" i="8"/>
  <c r="CP614" i="8"/>
  <c r="AW641" i="8"/>
  <c r="CG627" i="8"/>
  <c r="AW623" i="8"/>
  <c r="BX625" i="8"/>
  <c r="BX627" i="8"/>
  <c r="BX640" i="8"/>
  <c r="AN611" i="8"/>
  <c r="CP625" i="8"/>
  <c r="BF621" i="8"/>
  <c r="CY641" i="8"/>
  <c r="BO637" i="8"/>
  <c r="AN612" i="8"/>
  <c r="CG614" i="8"/>
  <c r="CY614" i="8"/>
  <c r="CG637" i="8"/>
  <c r="AW633" i="8"/>
  <c r="CG619" i="8"/>
  <c r="AW615" i="8"/>
  <c r="BX617" i="8"/>
  <c r="BF641" i="8"/>
  <c r="BX632" i="8"/>
  <c r="CP613" i="8"/>
  <c r="CP617" i="8"/>
  <c r="BF613" i="8"/>
  <c r="CY633" i="8"/>
  <c r="BO629" i="8"/>
  <c r="AN618" i="8"/>
  <c r="BX637" i="8"/>
  <c r="CG620" i="8"/>
  <c r="CG629" i="8"/>
  <c r="AW625" i="8"/>
  <c r="CG611" i="8"/>
  <c r="CY638" i="8"/>
  <c r="BO429" i="8"/>
  <c r="AN440" i="8"/>
  <c r="BO454" i="8"/>
  <c r="AN448" i="8"/>
  <c r="BF452" i="8"/>
  <c r="BF429" i="8"/>
  <c r="BF441" i="8"/>
  <c r="AN442" i="8"/>
  <c r="BO431" i="8"/>
  <c r="AN446" i="8"/>
  <c r="BF434" i="8"/>
  <c r="AN454" i="8"/>
  <c r="AW454" i="8"/>
  <c r="BF453" i="8"/>
  <c r="AW427" i="8"/>
  <c r="BF447" i="8"/>
  <c r="BO433" i="8"/>
  <c r="AN452" i="8"/>
  <c r="BF450" i="8"/>
  <c r="BF428" i="8"/>
  <c r="AN453" i="8"/>
  <c r="BF443" i="8"/>
  <c r="BF451" i="8"/>
  <c r="AW451" i="8"/>
  <c r="BO435" i="8"/>
  <c r="BF438" i="8"/>
  <c r="AW444" i="8"/>
  <c r="BF444" i="8"/>
  <c r="BO428" i="8"/>
  <c r="AW433" i="8"/>
  <c r="BF431" i="8"/>
  <c r="BF427" i="8"/>
  <c r="BO437" i="8"/>
  <c r="BF426" i="8"/>
  <c r="AN430" i="8"/>
  <c r="AW438" i="8"/>
  <c r="BO432" i="8"/>
  <c r="AN426" i="8"/>
  <c r="AW426" i="8"/>
  <c r="BF435" i="8"/>
  <c r="BO439" i="8"/>
  <c r="AN432" i="8"/>
  <c r="AN436" i="8"/>
  <c r="AN431" i="8"/>
  <c r="BO434" i="8"/>
  <c r="AN441" i="8"/>
  <c r="AW431" i="8"/>
  <c r="AW447" i="8"/>
  <c r="BO441" i="8"/>
  <c r="AN438" i="8"/>
  <c r="AN456" i="8"/>
  <c r="AN437" i="8"/>
  <c r="BO438" i="8"/>
  <c r="AN433" i="8"/>
  <c r="BF445" i="8"/>
  <c r="AW429" i="8"/>
  <c r="BO443" i="8"/>
  <c r="AN444" i="8"/>
  <c r="BO426" i="8"/>
  <c r="BF440" i="8"/>
  <c r="BO442" i="8"/>
  <c r="BF455" i="8"/>
  <c r="AW434" i="8"/>
  <c r="AW445" i="8"/>
  <c r="BO445" i="8"/>
  <c r="AN427" i="8"/>
  <c r="BF432" i="8"/>
  <c r="BF456" i="8"/>
  <c r="BO446" i="8"/>
  <c r="AW448" i="8"/>
  <c r="AW440" i="8"/>
  <c r="BF439" i="8"/>
  <c r="BO447" i="8"/>
  <c r="AN447" i="8"/>
  <c r="BF448" i="8"/>
  <c r="AW446" i="8"/>
  <c r="BO452" i="8"/>
  <c r="AW442" i="8"/>
  <c r="BF433" i="8"/>
  <c r="AW432" i="8"/>
  <c r="BO449" i="8"/>
  <c r="BO430" i="8"/>
  <c r="AW430" i="8"/>
  <c r="AN429" i="8"/>
  <c r="BO456" i="8"/>
  <c r="AW450" i="8"/>
  <c r="AN450" i="8"/>
  <c r="AN434" i="8"/>
  <c r="BO451" i="8"/>
  <c r="BO436" i="8"/>
  <c r="AN451" i="8"/>
  <c r="AN435" i="8"/>
  <c r="AN439" i="8"/>
  <c r="AW456" i="8"/>
  <c r="AW439" i="8"/>
  <c r="B514" i="8"/>
  <c r="BO453" i="8"/>
  <c r="BO440" i="8"/>
  <c r="BF430" i="8"/>
  <c r="AN455" i="8"/>
  <c r="AN445" i="8"/>
  <c r="BF449" i="8"/>
  <c r="AW449" i="8"/>
  <c r="BO455" i="8"/>
  <c r="BO444" i="8"/>
  <c r="BF446" i="8"/>
  <c r="BF454" i="8"/>
  <c r="AN443" i="8"/>
  <c r="BF437" i="8"/>
  <c r="AN449" i="8"/>
  <c r="BF442" i="8"/>
  <c r="BO448" i="8"/>
  <c r="AW452" i="8"/>
  <c r="AW436" i="8"/>
  <c r="AW453" i="8"/>
  <c r="AW443" i="8"/>
  <c r="AW455" i="8"/>
  <c r="BO427" i="8"/>
  <c r="AW428" i="8"/>
  <c r="BO450" i="8"/>
  <c r="AN428" i="8"/>
  <c r="BF436" i="8"/>
  <c r="AW437" i="8"/>
  <c r="AW441" i="8"/>
  <c r="AW435" i="8"/>
  <c r="DP428" i="8"/>
  <c r="DR428" i="8"/>
  <c r="DO743" i="8"/>
  <c r="HI745" i="8" s="1"/>
  <c r="DZ428" i="8"/>
  <c r="DH743" i="8"/>
  <c r="HI744" i="8" s="1"/>
  <c r="CU428" i="8"/>
  <c r="DV743" i="8"/>
  <c r="HI746" i="8" s="1"/>
  <c r="HK746" i="8" s="1"/>
  <c r="CW428" i="8"/>
  <c r="EQ428" i="8"/>
  <c r="FL743" i="8"/>
  <c r="HP744" i="8" s="1"/>
  <c r="FL428" i="8"/>
  <c r="CY428" i="8"/>
  <c r="DA428" i="8"/>
  <c r="EX428" i="8"/>
  <c r="FB428" i="8"/>
  <c r="DV428" i="8"/>
  <c r="EJ743" i="8"/>
  <c r="HI748" i="8" s="1"/>
  <c r="DE428" i="8"/>
  <c r="DL428" i="8"/>
  <c r="FD428" i="8"/>
  <c r="DN428" i="8"/>
  <c r="BO766" i="8"/>
  <c r="AW770" i="8"/>
  <c r="AN772" i="8"/>
  <c r="BF744" i="8"/>
  <c r="BF757" i="8"/>
  <c r="AN745" i="8"/>
  <c r="AW751" i="8"/>
  <c r="BO768" i="8"/>
  <c r="AW772" i="8"/>
  <c r="BO745" i="8"/>
  <c r="BF746" i="8"/>
  <c r="BF773" i="8"/>
  <c r="AN761" i="8"/>
  <c r="AW767" i="8"/>
  <c r="BO770" i="8"/>
  <c r="AN744" i="8"/>
  <c r="BO747" i="8"/>
  <c r="BF748" i="8"/>
  <c r="AW745" i="8"/>
  <c r="BF751" i="8"/>
  <c r="AN755" i="8"/>
  <c r="BO772" i="8"/>
  <c r="AN746" i="8"/>
  <c r="BO749" i="8"/>
  <c r="BF750" i="8"/>
  <c r="AW761" i="8"/>
  <c r="BF767" i="8"/>
  <c r="AN771" i="8"/>
  <c r="AN743" i="8"/>
  <c r="AW744" i="8"/>
  <c r="AN748" i="8"/>
  <c r="BO751" i="8"/>
  <c r="BF752" i="8"/>
  <c r="AN749" i="8"/>
  <c r="AW755" i="8"/>
  <c r="BF745" i="8"/>
  <c r="BO744" i="8"/>
  <c r="AW746" i="8"/>
  <c r="AN750" i="8"/>
  <c r="BO753" i="8"/>
  <c r="BF754" i="8"/>
  <c r="AN765" i="8"/>
  <c r="AW771" i="8"/>
  <c r="BF761" i="8"/>
  <c r="BO746" i="8"/>
  <c r="AW748" i="8"/>
  <c r="AN752" i="8"/>
  <c r="BO755" i="8"/>
  <c r="BF756" i="8"/>
  <c r="BF755" i="8"/>
  <c r="AW743" i="8"/>
  <c r="AW749" i="8"/>
  <c r="BO748" i="8"/>
  <c r="AW750" i="8"/>
  <c r="AN754" i="8"/>
  <c r="BO757" i="8"/>
  <c r="BF758" i="8"/>
  <c r="BF771" i="8"/>
  <c r="AN759" i="8"/>
  <c r="AW765" i="8"/>
  <c r="BO750" i="8"/>
  <c r="AW752" i="8"/>
  <c r="AN756" i="8"/>
  <c r="BO759" i="8"/>
  <c r="BF760" i="8"/>
  <c r="BF743" i="8"/>
  <c r="BF749" i="8"/>
  <c r="AN753" i="8"/>
  <c r="BO752" i="8"/>
  <c r="AW754" i="8"/>
  <c r="AN758" i="8"/>
  <c r="BO761" i="8"/>
  <c r="BF762" i="8"/>
  <c r="AW759" i="8"/>
  <c r="BF765" i="8"/>
  <c r="AN769" i="8"/>
  <c r="BO754" i="8"/>
  <c r="AW756" i="8"/>
  <c r="AN760" i="8"/>
  <c r="BO763" i="8"/>
  <c r="BF764" i="8"/>
  <c r="AN747" i="8"/>
  <c r="AW753" i="8"/>
  <c r="BO743" i="8"/>
  <c r="BO756" i="8"/>
  <c r="AW758" i="8"/>
  <c r="AN762" i="8"/>
  <c r="BO765" i="8"/>
  <c r="BF766" i="8"/>
  <c r="AN763" i="8"/>
  <c r="AW769" i="8"/>
  <c r="BF759" i="8"/>
  <c r="BO758" i="8"/>
  <c r="AW760" i="8"/>
  <c r="AN764" i="8"/>
  <c r="BO767" i="8"/>
  <c r="BF768" i="8"/>
  <c r="BF753" i="8"/>
  <c r="AN757" i="8"/>
  <c r="AW747" i="8"/>
  <c r="BO760" i="8"/>
  <c r="AW762" i="8"/>
  <c r="AN766" i="8"/>
  <c r="BO769" i="8"/>
  <c r="BF770" i="8"/>
  <c r="BF769" i="8"/>
  <c r="AN773" i="8"/>
  <c r="AW763" i="8"/>
  <c r="BO762" i="8"/>
  <c r="AW764" i="8"/>
  <c r="AN768" i="8"/>
  <c r="BO771" i="8"/>
  <c r="BF772" i="8"/>
  <c r="AW757" i="8"/>
  <c r="BF747" i="8"/>
  <c r="AN751" i="8"/>
  <c r="BO764" i="8"/>
  <c r="AW766" i="8"/>
  <c r="AN770" i="8"/>
  <c r="BO773" i="8"/>
  <c r="AW768" i="8"/>
  <c r="AW773" i="8"/>
  <c r="BF763" i="8"/>
  <c r="AN767" i="8"/>
  <c r="EI428" i="8"/>
  <c r="FS743" i="8"/>
  <c r="HP745" i="8" s="1"/>
  <c r="HR745" i="8" s="1"/>
  <c r="BK1111" i="6"/>
  <c r="H25" i="10"/>
  <c r="H40" i="10"/>
  <c r="D27" i="10"/>
  <c r="D43" i="10"/>
  <c r="H41" i="10"/>
  <c r="D28" i="10"/>
  <c r="D44" i="10"/>
  <c r="H26" i="10"/>
  <c r="H42" i="10"/>
  <c r="D29" i="10"/>
  <c r="D45" i="10"/>
  <c r="H27" i="10"/>
  <c r="H43" i="10"/>
  <c r="D30" i="10"/>
  <c r="D46" i="10"/>
  <c r="H28" i="10"/>
  <c r="H44" i="10"/>
  <c r="D31" i="10"/>
  <c r="D47" i="10"/>
  <c r="H29" i="10"/>
  <c r="H45" i="10"/>
  <c r="D32" i="10"/>
  <c r="D48" i="10"/>
  <c r="H30" i="10"/>
  <c r="H46" i="10"/>
  <c r="D33" i="10"/>
  <c r="D49" i="10"/>
  <c r="H31" i="10"/>
  <c r="H47" i="10"/>
  <c r="D34" i="10"/>
  <c r="D50" i="10"/>
  <c r="H32" i="10"/>
  <c r="H48" i="10"/>
  <c r="D35" i="10"/>
  <c r="D51" i="10"/>
  <c r="H33" i="10"/>
  <c r="H49" i="10"/>
  <c r="D36" i="10"/>
  <c r="D52" i="10"/>
  <c r="H34" i="10"/>
  <c r="H50" i="10"/>
  <c r="D37" i="10"/>
  <c r="D53" i="10"/>
  <c r="H35" i="10"/>
  <c r="H51" i="10"/>
  <c r="D38" i="10"/>
  <c r="D54" i="10"/>
  <c r="H36" i="10"/>
  <c r="H52" i="10"/>
  <c r="D39" i="10"/>
  <c r="D25" i="10"/>
  <c r="H37" i="10"/>
  <c r="H53" i="10"/>
  <c r="D40" i="10"/>
  <c r="H38" i="10"/>
  <c r="H54" i="10"/>
  <c r="D41" i="10"/>
  <c r="H39" i="10"/>
  <c r="D26" i="10"/>
  <c r="D42" i="10"/>
  <c r="IR79" i="23"/>
  <c r="JD51" i="23"/>
  <c r="IX51" i="23"/>
  <c r="JB51" i="23"/>
  <c r="IZ51" i="23"/>
  <c r="JF51" i="23"/>
  <c r="JB52" i="23"/>
  <c r="JD52" i="23"/>
  <c r="IZ52" i="23"/>
  <c r="JF52" i="23"/>
  <c r="IX52" i="23"/>
  <c r="IX65" i="23"/>
  <c r="JD65" i="23"/>
  <c r="IZ65" i="23"/>
  <c r="JF65" i="23"/>
  <c r="JB65" i="23"/>
  <c r="IZ59" i="23"/>
  <c r="JF59" i="23"/>
  <c r="JD59" i="23"/>
  <c r="JB59" i="23"/>
  <c r="IX59" i="23"/>
  <c r="JF71" i="23"/>
  <c r="JB71" i="23"/>
  <c r="IZ71" i="23"/>
  <c r="IX71" i="23"/>
  <c r="JD71" i="23"/>
  <c r="FO1103" i="8"/>
  <c r="HS1106" i="8" s="1"/>
  <c r="HU1106" i="8" s="1"/>
  <c r="FA1103" i="8"/>
  <c r="HL1110" i="8" s="1"/>
  <c r="ET1103" i="8"/>
  <c r="HL1109" i="8" s="1"/>
  <c r="HN1109" i="8" s="1"/>
  <c r="EM1103" i="8"/>
  <c r="HL1108" i="8" s="1"/>
  <c r="HN1108" i="8" s="1"/>
  <c r="EF1103" i="8"/>
  <c r="HL1107" i="8" s="1"/>
  <c r="DY1103" i="8"/>
  <c r="HL1106" i="8" s="1"/>
  <c r="GC1103" i="8"/>
  <c r="HS1108" i="8" s="1"/>
  <c r="DD1103" i="8"/>
  <c r="HL1103" i="8" s="1"/>
  <c r="FH1103" i="8"/>
  <c r="HS1105" i="8" s="1"/>
  <c r="FV1103" i="8"/>
  <c r="HS1107" i="8" s="1"/>
  <c r="DK1103" i="8"/>
  <c r="HL1104" i="8" s="1"/>
  <c r="HN1104" i="8" s="1"/>
  <c r="DR1103" i="8"/>
  <c r="HL1105" i="8" s="1"/>
  <c r="HN1105" i="8" s="1"/>
  <c r="AV396" i="8"/>
  <c r="BT393" i="8" s="1"/>
  <c r="BF1029" i="8"/>
  <c r="BF1033" i="8"/>
  <c r="AN1033" i="8"/>
  <c r="AN1030" i="8"/>
  <c r="AN1038" i="8"/>
  <c r="BO1033" i="8"/>
  <c r="AW1035" i="8"/>
  <c r="AN1036" i="8"/>
  <c r="AW1028" i="8"/>
  <c r="BO1031" i="8"/>
  <c r="AW1029" i="8"/>
  <c r="BO1030" i="8"/>
  <c r="AW1033" i="8"/>
  <c r="AW1038" i="8"/>
  <c r="AN1037" i="8"/>
  <c r="BO1035" i="8"/>
  <c r="AN1035" i="8"/>
  <c r="BF1031" i="8"/>
  <c r="AW1036" i="8"/>
  <c r="BF1035" i="8"/>
  <c r="BO1038" i="8"/>
  <c r="AW1034" i="8"/>
  <c r="AW1032" i="8"/>
  <c r="BF1038" i="8"/>
  <c r="AN1034" i="8"/>
  <c r="BF1034" i="8"/>
  <c r="AN1029" i="8"/>
  <c r="BF1032" i="8"/>
  <c r="AW1031" i="8"/>
  <c r="BO1037" i="8"/>
  <c r="BF1030" i="8"/>
  <c r="AW1037" i="8"/>
  <c r="BO1029" i="8"/>
  <c r="BO1036" i="8"/>
  <c r="BO1034" i="8"/>
  <c r="BF1036" i="8"/>
  <c r="BO1028" i="8"/>
  <c r="AN1028" i="8"/>
  <c r="AN1032" i="8"/>
  <c r="BF1028" i="8"/>
  <c r="FH1028" i="8"/>
  <c r="HS1028" i="8" s="1"/>
  <c r="HU1028" i="8" s="1"/>
  <c r="FA1028" i="8"/>
  <c r="HL1035" i="8" s="1"/>
  <c r="GC1028" i="8"/>
  <c r="HS1031" i="8" s="1"/>
  <c r="HU1031" i="8" s="1"/>
  <c r="FV1028" i="8"/>
  <c r="HS1030" i="8" s="1"/>
  <c r="HU1030" i="8" s="1"/>
  <c r="FO1028" i="8"/>
  <c r="HS1029" i="8" s="1"/>
  <c r="HU1029" i="8" s="1"/>
  <c r="ET1028" i="8"/>
  <c r="HL1034" i="8" s="1"/>
  <c r="DD1028" i="8"/>
  <c r="HL1028" i="8" s="1"/>
  <c r="EM1028" i="8"/>
  <c r="HL1033" i="8" s="1"/>
  <c r="EF1028" i="8"/>
  <c r="HL1032" i="8" s="1"/>
  <c r="DK1028" i="8"/>
  <c r="HL1029" i="8" s="1"/>
  <c r="DY1028" i="8"/>
  <c r="HL1031" i="8" s="1"/>
  <c r="DR1028" i="8"/>
  <c r="HL1030" i="8" s="1"/>
  <c r="AN1031" i="8"/>
  <c r="BO1032" i="8"/>
  <c r="AW1030" i="8"/>
  <c r="BF1037" i="8"/>
  <c r="BT574" i="8"/>
  <c r="B580" i="8" s="1"/>
  <c r="BT548" i="8"/>
  <c r="B554" i="8" s="1"/>
  <c r="CJ354" i="8"/>
  <c r="FL354" i="8" s="1"/>
  <c r="BA395" i="8"/>
  <c r="BG396" i="8" s="1"/>
  <c r="BT394" i="8" s="1"/>
  <c r="EB354" i="8"/>
  <c r="FL358" i="8" s="1"/>
  <c r="CU354" i="8"/>
  <c r="FL355" i="8" s="1"/>
  <c r="DQ354" i="8"/>
  <c r="FL357" i="8" s="1"/>
  <c r="DF354" i="8"/>
  <c r="FL356" i="8" s="1"/>
  <c r="BN354" i="8"/>
  <c r="FL352" i="8" s="1"/>
  <c r="BY354" i="8"/>
  <c r="FL353" i="8" s="1"/>
  <c r="BN273" i="8"/>
  <c r="FL270" i="8" s="1"/>
  <c r="CO272" i="8"/>
  <c r="CU273" i="8" s="1"/>
  <c r="FL273" i="8" s="1"/>
  <c r="FN273" i="8" s="1"/>
  <c r="DK272" i="8"/>
  <c r="DQ273" i="8" s="1"/>
  <c r="FL275" i="8" s="1"/>
  <c r="FN275" i="8" s="1"/>
  <c r="EB273" i="8"/>
  <c r="FL276" i="8" s="1"/>
  <c r="FN276" i="8" s="1"/>
  <c r="DF273" i="8"/>
  <c r="FL274" i="8" s="1"/>
  <c r="BY273" i="8"/>
  <c r="FL271" i="8" s="1"/>
  <c r="FN271" i="8" s="1"/>
  <c r="CJ273" i="8"/>
  <c r="FL272" i="8" s="1"/>
  <c r="FN272" i="8" s="1"/>
  <c r="BB1351" i="6"/>
  <c r="BB1352" i="6" s="1"/>
  <c r="B1362" i="6" s="1"/>
  <c r="HU1105" i="8" l="1"/>
  <c r="HS1109" i="8"/>
  <c r="HU1109" i="8" s="1"/>
  <c r="B834" i="8"/>
  <c r="B1069" i="8"/>
  <c r="HI743" i="8"/>
  <c r="FN274" i="8"/>
  <c r="CI417" i="20"/>
  <c r="AX97" i="7"/>
  <c r="B103" i="7" s="1"/>
  <c r="AX481" i="7"/>
  <c r="B491" i="7" s="1"/>
  <c r="AX936" i="7"/>
  <c r="B946" i="7" s="1"/>
  <c r="BR776" i="8"/>
  <c r="BT776" i="8" s="1"/>
  <c r="DB644" i="8"/>
  <c r="DD644" i="8" s="1"/>
  <c r="BR461" i="8"/>
  <c r="BT461" i="8" s="1"/>
  <c r="BR457" i="8"/>
  <c r="BT457" i="8" s="1"/>
  <c r="DB645" i="8"/>
  <c r="DD645" i="8" s="1"/>
  <c r="BR921" i="8"/>
  <c r="BT921" i="8" s="1"/>
  <c r="GP463" i="8"/>
  <c r="B515" i="8" s="1"/>
  <c r="IH648" i="8"/>
  <c r="B700" i="8" s="1"/>
  <c r="DS165" i="8"/>
  <c r="B171" i="8" s="1"/>
  <c r="HD780" i="8"/>
  <c r="B836" i="8" s="1"/>
  <c r="BR458" i="8"/>
  <c r="BT458" i="8" s="1"/>
  <c r="DB646" i="8"/>
  <c r="DD646" i="8" s="1"/>
  <c r="BR774" i="8"/>
  <c r="BT774" i="8" s="1"/>
  <c r="DB642" i="8"/>
  <c r="DD642" i="8" s="1"/>
  <c r="BR920" i="8"/>
  <c r="BT920" i="8" s="1"/>
  <c r="BR918" i="8"/>
  <c r="BT918" i="8" s="1"/>
  <c r="HG1040" i="8"/>
  <c r="B1071" i="8" s="1"/>
  <c r="GR923" i="8"/>
  <c r="B994" i="8" s="1"/>
  <c r="BR1039" i="8"/>
  <c r="BR460" i="8"/>
  <c r="BT460" i="8" s="1"/>
  <c r="BR462" i="8"/>
  <c r="BT462" i="8" s="1"/>
  <c r="BR919" i="8"/>
  <c r="BT919" i="8" s="1"/>
  <c r="BR917" i="8"/>
  <c r="BT917" i="8" s="1"/>
  <c r="BR922" i="8"/>
  <c r="BR775" i="8"/>
  <c r="BT775" i="8" s="1"/>
  <c r="DB643" i="8"/>
  <c r="DD643" i="8" s="1"/>
  <c r="BR777" i="8"/>
  <c r="BT777" i="8" s="1"/>
  <c r="BR459" i="8"/>
  <c r="BT459" i="8" s="1"/>
  <c r="DB647" i="8"/>
  <c r="DD647" i="8" s="1"/>
  <c r="BR779" i="8"/>
  <c r="BT779" i="8" s="1"/>
  <c r="BR778" i="8"/>
  <c r="BT778" i="8" s="1"/>
  <c r="HN614" i="8"/>
  <c r="IM618" i="8" s="1"/>
  <c r="EZ614" i="8"/>
  <c r="IM612" i="8" s="1"/>
  <c r="GR614" i="8"/>
  <c r="IM616" i="8" s="1"/>
  <c r="FV614" i="8"/>
  <c r="IM614" i="8" s="1"/>
  <c r="EO614" i="8"/>
  <c r="IM611" i="8" s="1"/>
  <c r="GG614" i="8"/>
  <c r="IM615" i="8" s="1"/>
  <c r="FK614" i="8"/>
  <c r="IM613" i="8" s="1"/>
  <c r="HC614" i="8"/>
  <c r="IM617" i="8" s="1"/>
  <c r="CG418" i="20"/>
  <c r="BV393" i="8"/>
  <c r="BT395" i="8"/>
  <c r="CO131" i="8"/>
  <c r="DX131" i="8" s="1"/>
  <c r="BV394" i="8"/>
  <c r="FL279" i="8"/>
  <c r="FN270" i="8"/>
  <c r="FN278" i="8"/>
  <c r="FN352" i="8"/>
  <c r="FL360" i="8"/>
  <c r="FN353" i="8" s="1"/>
  <c r="HN1106" i="8"/>
  <c r="HP747" i="8"/>
  <c r="HR743" i="8"/>
  <c r="HN1103" i="8"/>
  <c r="HL1112" i="8"/>
  <c r="HN1110" i="8" s="1"/>
  <c r="HN1111" i="8"/>
  <c r="HN1107" i="8"/>
  <c r="HU1107" i="8"/>
  <c r="CD131" i="8"/>
  <c r="DX130" i="8" s="1"/>
  <c r="BS131" i="8"/>
  <c r="DX129" i="8" s="1"/>
  <c r="HS1032" i="8"/>
  <c r="HN1028" i="8"/>
  <c r="HL1037" i="8"/>
  <c r="HN1036" i="8" s="1"/>
  <c r="HK743" i="8"/>
  <c r="HI752" i="8"/>
  <c r="HK751" i="8"/>
  <c r="HK748" i="8"/>
  <c r="BR871" i="8"/>
  <c r="BR1029" i="8"/>
  <c r="BR767" i="8"/>
  <c r="BT767" i="8" s="1"/>
  <c r="BR743" i="8"/>
  <c r="BR763" i="8"/>
  <c r="BT763" i="8" s="1"/>
  <c r="BR765" i="8"/>
  <c r="BT765" i="8" s="1"/>
  <c r="BR753" i="8"/>
  <c r="BT753" i="8" s="1"/>
  <c r="BR755" i="8"/>
  <c r="BT755" i="8" s="1"/>
  <c r="BR768" i="8"/>
  <c r="BT768" i="8" s="1"/>
  <c r="DB641" i="8"/>
  <c r="DD641" i="8" s="1"/>
  <c r="DB633" i="8"/>
  <c r="DD633" i="8" s="1"/>
  <c r="DB616" i="8"/>
  <c r="DD616" i="8" s="1"/>
  <c r="DB611" i="8"/>
  <c r="BR438" i="8"/>
  <c r="BT438" i="8" s="1"/>
  <c r="BR435" i="8"/>
  <c r="BR431" i="8"/>
  <c r="BR447" i="8"/>
  <c r="BT447" i="8" s="1"/>
  <c r="BR427" i="8"/>
  <c r="DZ429" i="8"/>
  <c r="GU427" i="8" s="1"/>
  <c r="BR451" i="8"/>
  <c r="BT451" i="8" s="1"/>
  <c r="BR436" i="8"/>
  <c r="BT436" i="8" s="1"/>
  <c r="BR432" i="8"/>
  <c r="ES429" i="8"/>
  <c r="GU428" i="8" s="1"/>
  <c r="BR445" i="8"/>
  <c r="BT445" i="8" s="1"/>
  <c r="BR455" i="8"/>
  <c r="BT455" i="8" s="1"/>
  <c r="BR429" i="8"/>
  <c r="BR751" i="8"/>
  <c r="BT751" i="8" s="1"/>
  <c r="BR745" i="8"/>
  <c r="FL429" i="8"/>
  <c r="GU429" i="8" s="1"/>
  <c r="BR444" i="8"/>
  <c r="BT444" i="8" s="1"/>
  <c r="BR446" i="8"/>
  <c r="BT446" i="8" s="1"/>
  <c r="BR757" i="8"/>
  <c r="BT757" i="8" s="1"/>
  <c r="BR428" i="8"/>
  <c r="DB639" i="8"/>
  <c r="DD639" i="8" s="1"/>
  <c r="DB623" i="8"/>
  <c r="DD623" i="8" s="1"/>
  <c r="DB613" i="8"/>
  <c r="BR747" i="8"/>
  <c r="BR749" i="8"/>
  <c r="BT749" i="8" s="1"/>
  <c r="BR434" i="8"/>
  <c r="BR442" i="8"/>
  <c r="BT442" i="8" s="1"/>
  <c r="BR772" i="8"/>
  <c r="BR450" i="8"/>
  <c r="BT450" i="8" s="1"/>
  <c r="DB638" i="8"/>
  <c r="DD638" i="8" s="1"/>
  <c r="DB630" i="8"/>
  <c r="DD630" i="8" s="1"/>
  <c r="DB626" i="8"/>
  <c r="DD626" i="8" s="1"/>
  <c r="DB614" i="8"/>
  <c r="BR433" i="8"/>
  <c r="BR426" i="8"/>
  <c r="BR764" i="8"/>
  <c r="BT764" i="8" s="1"/>
  <c r="BR760" i="8"/>
  <c r="BT760" i="8" s="1"/>
  <c r="BR756" i="8"/>
  <c r="BT756" i="8" s="1"/>
  <c r="BR752" i="8"/>
  <c r="BT752" i="8" s="1"/>
  <c r="BR748" i="8"/>
  <c r="BR744" i="8"/>
  <c r="BR453" i="8"/>
  <c r="BT453" i="8" s="1"/>
  <c r="DB636" i="8"/>
  <c r="DD636" i="8" s="1"/>
  <c r="DB631" i="8"/>
  <c r="DD631" i="8" s="1"/>
  <c r="DB622" i="8"/>
  <c r="DD622" i="8" s="1"/>
  <c r="BR437" i="8"/>
  <c r="BT437" i="8" s="1"/>
  <c r="BR448" i="8"/>
  <c r="BT448" i="8" s="1"/>
  <c r="BR456" i="8"/>
  <c r="BT456" i="8" s="1"/>
  <c r="BR430" i="8"/>
  <c r="BR769" i="8"/>
  <c r="BT769" i="8" s="1"/>
  <c r="BR771" i="8"/>
  <c r="BR452" i="8"/>
  <c r="BT452" i="8" s="1"/>
  <c r="BR440" i="8"/>
  <c r="BT440" i="8" s="1"/>
  <c r="DB625" i="8"/>
  <c r="DD625" i="8" s="1"/>
  <c r="DB617" i="8"/>
  <c r="DD617" i="8" s="1"/>
  <c r="BR773" i="8"/>
  <c r="BR759" i="8"/>
  <c r="BT759" i="8" s="1"/>
  <c r="BR761" i="8"/>
  <c r="BT761" i="8" s="1"/>
  <c r="DB627" i="8"/>
  <c r="DD627" i="8" s="1"/>
  <c r="DB632" i="8"/>
  <c r="DD632" i="8" s="1"/>
  <c r="DB637" i="8"/>
  <c r="DD637" i="8" s="1"/>
  <c r="DB634" i="8"/>
  <c r="DD634" i="8" s="1"/>
  <c r="DB629" i="8"/>
  <c r="DD629" i="8" s="1"/>
  <c r="DB628" i="8"/>
  <c r="DD628" i="8" s="1"/>
  <c r="DB624" i="8"/>
  <c r="DD624" i="8" s="1"/>
  <c r="DB620" i="8"/>
  <c r="DD620" i="8" s="1"/>
  <c r="DB615" i="8"/>
  <c r="DD615" i="8" s="1"/>
  <c r="DG429" i="8"/>
  <c r="GU426" i="8" s="1"/>
  <c r="DB612" i="8"/>
  <c r="DD612" i="8" s="1"/>
  <c r="DB635" i="8"/>
  <c r="DD635" i="8" s="1"/>
  <c r="BR449" i="8"/>
  <c r="BT449" i="8" s="1"/>
  <c r="BR441" i="8"/>
  <c r="BT441" i="8" s="1"/>
  <c r="DB618" i="8"/>
  <c r="DD618" i="8" s="1"/>
  <c r="DB640" i="8"/>
  <c r="DD640" i="8" s="1"/>
  <c r="DB621" i="8"/>
  <c r="DD621" i="8" s="1"/>
  <c r="DB619" i="8"/>
  <c r="DD619" i="8" s="1"/>
  <c r="BR1035" i="8"/>
  <c r="BT1035" i="8" s="1"/>
  <c r="BR770" i="8"/>
  <c r="BT770" i="8" s="1"/>
  <c r="BR766" i="8"/>
  <c r="BT766" i="8" s="1"/>
  <c r="BR762" i="8"/>
  <c r="BT762" i="8" s="1"/>
  <c r="BR758" i="8"/>
  <c r="BT758" i="8" s="1"/>
  <c r="BR754" i="8"/>
  <c r="BT754" i="8" s="1"/>
  <c r="BR750" i="8"/>
  <c r="BT750" i="8" s="1"/>
  <c r="BR746" i="8"/>
  <c r="BR439" i="8"/>
  <c r="BT439" i="8" s="1"/>
  <c r="BR443" i="8"/>
  <c r="BT443" i="8" s="1"/>
  <c r="BR454" i="8"/>
  <c r="BT454" i="8" s="1"/>
  <c r="JF79" i="23"/>
  <c r="BR1033" i="8"/>
  <c r="BR1032" i="8"/>
  <c r="BR1028" i="8"/>
  <c r="BR1034" i="8"/>
  <c r="BT1034" i="8" s="1"/>
  <c r="BR1031" i="8"/>
  <c r="BR1036" i="8"/>
  <c r="BR1038" i="8"/>
  <c r="BT1038" i="8" s="1"/>
  <c r="BR1030" i="8"/>
  <c r="BR1037" i="8"/>
  <c r="BT1037" i="8" s="1"/>
  <c r="CD647" i="6"/>
  <c r="CD648" i="6" s="1"/>
  <c r="B699" i="6" s="1"/>
  <c r="BB174" i="20"/>
  <c r="B269" i="20" s="1"/>
  <c r="HU1108" i="8" l="1"/>
  <c r="B1119" i="8"/>
  <c r="HK745" i="8"/>
  <c r="HK747" i="8"/>
  <c r="HK749" i="8"/>
  <c r="CI418" i="20"/>
  <c r="B457" i="20" s="1"/>
  <c r="DD613" i="8"/>
  <c r="BR1040" i="8"/>
  <c r="BT1039" i="8" s="1"/>
  <c r="DD611" i="8"/>
  <c r="DB648" i="8"/>
  <c r="DD614" i="8" s="1"/>
  <c r="BR463" i="8"/>
  <c r="BT463" i="8" s="1"/>
  <c r="BT743" i="8"/>
  <c r="BR780" i="8"/>
  <c r="BT871" i="8"/>
  <c r="D282" i="20"/>
  <c r="D294" i="20"/>
  <c r="D286" i="20"/>
  <c r="D305" i="20"/>
  <c r="D284" i="20"/>
  <c r="D304" i="20"/>
  <c r="D281" i="20"/>
  <c r="D290" i="20"/>
  <c r="D283" i="20"/>
  <c r="D280" i="20"/>
  <c r="D292" i="20"/>
  <c r="D296" i="20"/>
  <c r="D293" i="20"/>
  <c r="D309" i="20"/>
  <c r="D289" i="20"/>
  <c r="D298" i="20"/>
  <c r="D291" i="20"/>
  <c r="D287" i="20"/>
  <c r="D288" i="20"/>
  <c r="D308" i="20"/>
  <c r="D285" i="20"/>
  <c r="D301" i="20"/>
  <c r="D297" i="20"/>
  <c r="D306" i="20"/>
  <c r="D299" i="20"/>
  <c r="D303" i="20"/>
  <c r="D307" i="20"/>
  <c r="D300" i="20"/>
  <c r="D302" i="20"/>
  <c r="D295" i="20"/>
  <c r="D29" i="28"/>
  <c r="D37" i="28"/>
  <c r="D45" i="28"/>
  <c r="D30" i="28"/>
  <c r="D38" i="28"/>
  <c r="D46" i="28"/>
  <c r="D23" i="28"/>
  <c r="D31" i="28"/>
  <c r="D39" i="28"/>
  <c r="D47" i="28"/>
  <c r="D24" i="28"/>
  <c r="D32" i="28"/>
  <c r="D40" i="28"/>
  <c r="D48" i="28"/>
  <c r="D25" i="28"/>
  <c r="D33" i="28"/>
  <c r="D41" i="28"/>
  <c r="D49" i="28"/>
  <c r="D26" i="28"/>
  <c r="D34" i="28"/>
  <c r="D42" i="28"/>
  <c r="D50" i="28"/>
  <c r="D27" i="28"/>
  <c r="D35" i="28"/>
  <c r="D43" i="28"/>
  <c r="D51" i="28"/>
  <c r="D28" i="28"/>
  <c r="D36" i="28"/>
  <c r="D44" i="28"/>
  <c r="D22" i="28"/>
  <c r="AO281" i="20"/>
  <c r="AW281" i="20"/>
  <c r="AN282" i="20"/>
  <c r="AV282" i="20"/>
  <c r="AM283" i="20"/>
  <c r="AU283" i="20"/>
  <c r="AL284" i="20"/>
  <c r="AT284" i="20"/>
  <c r="AK285" i="20"/>
  <c r="AS285" i="20"/>
  <c r="AJ286" i="20"/>
  <c r="AR286" i="20"/>
  <c r="AI287" i="20"/>
  <c r="AQ287" i="20"/>
  <c r="AH288" i="20"/>
  <c r="AP288" i="20"/>
  <c r="AX288" i="20"/>
  <c r="AO289" i="20"/>
  <c r="AW289" i="20"/>
  <c r="AN290" i="20"/>
  <c r="AV290" i="20"/>
  <c r="AM291" i="20"/>
  <c r="AU291" i="20"/>
  <c r="AL292" i="20"/>
  <c r="AT292" i="20"/>
  <c r="AK293" i="20"/>
  <c r="AS293" i="20"/>
  <c r="AJ294" i="20"/>
  <c r="AR294" i="20"/>
  <c r="AI295" i="20"/>
  <c r="AQ295" i="20"/>
  <c r="AH296" i="20"/>
  <c r="AP296" i="20"/>
  <c r="AX296" i="20"/>
  <c r="AO297" i="20"/>
  <c r="AW297" i="20"/>
  <c r="AN298" i="20"/>
  <c r="AV298" i="20"/>
  <c r="AM299" i="20"/>
  <c r="AU299" i="20"/>
  <c r="AL300" i="20"/>
  <c r="AT300" i="20"/>
  <c r="AK301" i="20"/>
  <c r="AS301" i="20"/>
  <c r="AJ302" i="20"/>
  <c r="AR302" i="20"/>
  <c r="AI303" i="20"/>
  <c r="AQ303" i="20"/>
  <c r="AH304" i="20"/>
  <c r="AP304" i="20"/>
  <c r="AX304" i="20"/>
  <c r="AO305" i="20"/>
  <c r="AW305" i="20"/>
  <c r="AN306" i="20"/>
  <c r="AV306" i="20"/>
  <c r="AM307" i="20"/>
  <c r="AU307" i="20"/>
  <c r="AL308" i="20"/>
  <c r="AT308" i="20"/>
  <c r="AK309" i="20"/>
  <c r="AS309" i="20"/>
  <c r="AK280" i="20"/>
  <c r="AS280" i="20"/>
  <c r="AR281" i="20"/>
  <c r="AL287" i="20"/>
  <c r="AS288" i="20"/>
  <c r="AI290" i="20"/>
  <c r="AP291" i="20"/>
  <c r="AO292" i="20"/>
  <c r="AV293" i="20"/>
  <c r="AT295" i="20"/>
  <c r="AR297" i="20"/>
  <c r="AP299" i="20"/>
  <c r="AN301" i="20"/>
  <c r="AU302" i="20"/>
  <c r="AT303" i="20"/>
  <c r="AS304" i="20"/>
  <c r="AI306" i="20"/>
  <c r="AQ306" i="20"/>
  <c r="AH281" i="20"/>
  <c r="AP281" i="20"/>
  <c r="AX281" i="20"/>
  <c r="AO282" i="20"/>
  <c r="AW282" i="20"/>
  <c r="AN283" i="20"/>
  <c r="AV283" i="20"/>
  <c r="AM284" i="20"/>
  <c r="AU284" i="20"/>
  <c r="AL285" i="20"/>
  <c r="AT285" i="20"/>
  <c r="AK286" i="20"/>
  <c r="AS286" i="20"/>
  <c r="AJ287" i="20"/>
  <c r="AR287" i="20"/>
  <c r="AI288" i="20"/>
  <c r="AQ288" i="20"/>
  <c r="AH289" i="20"/>
  <c r="AP289" i="20"/>
  <c r="AX289" i="20"/>
  <c r="AO290" i="20"/>
  <c r="AW290" i="20"/>
  <c r="AN291" i="20"/>
  <c r="AV291" i="20"/>
  <c r="AM292" i="20"/>
  <c r="AU292" i="20"/>
  <c r="AL293" i="20"/>
  <c r="AT293" i="20"/>
  <c r="AK294" i="20"/>
  <c r="AS294" i="20"/>
  <c r="AJ295" i="20"/>
  <c r="AR295" i="20"/>
  <c r="AI296" i="20"/>
  <c r="AQ296" i="20"/>
  <c r="AH297" i="20"/>
  <c r="AP297" i="20"/>
  <c r="AX297" i="20"/>
  <c r="AO298" i="20"/>
  <c r="AW298" i="20"/>
  <c r="AN299" i="20"/>
  <c r="AV299" i="20"/>
  <c r="AM300" i="20"/>
  <c r="AU300" i="20"/>
  <c r="AL301" i="20"/>
  <c r="AT301" i="20"/>
  <c r="AK302" i="20"/>
  <c r="AS302" i="20"/>
  <c r="AJ303" i="20"/>
  <c r="AR303" i="20"/>
  <c r="AI304" i="20"/>
  <c r="AQ304" i="20"/>
  <c r="AH305" i="20"/>
  <c r="AP305" i="20"/>
  <c r="AX305" i="20"/>
  <c r="AO306" i="20"/>
  <c r="AW306" i="20"/>
  <c r="AN307" i="20"/>
  <c r="AV307" i="20"/>
  <c r="AM308" i="20"/>
  <c r="AU308" i="20"/>
  <c r="AL309" i="20"/>
  <c r="AT309" i="20"/>
  <c r="AL280" i="20"/>
  <c r="AT280" i="20"/>
  <c r="AI282" i="20"/>
  <c r="AM286" i="20"/>
  <c r="AK288" i="20"/>
  <c r="AR289" i="20"/>
  <c r="AH291" i="20"/>
  <c r="AW292" i="20"/>
  <c r="AM294" i="20"/>
  <c r="AL295" i="20"/>
  <c r="AK296" i="20"/>
  <c r="AJ297" i="20"/>
  <c r="AI298" i="20"/>
  <c r="AH299" i="20"/>
  <c r="AX299" i="20"/>
  <c r="AW300" i="20"/>
  <c r="AM302" i="20"/>
  <c r="AK304" i="20"/>
  <c r="AR305" i="20"/>
  <c r="AI281" i="20"/>
  <c r="AQ281" i="20"/>
  <c r="AH282" i="20"/>
  <c r="AP282" i="20"/>
  <c r="AX282" i="20"/>
  <c r="AO283" i="20"/>
  <c r="AW283" i="20"/>
  <c r="AN284" i="20"/>
  <c r="AV284" i="20"/>
  <c r="AM285" i="20"/>
  <c r="AU285" i="20"/>
  <c r="AL286" i="20"/>
  <c r="AT286" i="20"/>
  <c r="AK287" i="20"/>
  <c r="AS287" i="20"/>
  <c r="AJ288" i="20"/>
  <c r="AR288" i="20"/>
  <c r="AI289" i="20"/>
  <c r="AQ289" i="20"/>
  <c r="AH290" i="20"/>
  <c r="AP290" i="20"/>
  <c r="AX290" i="20"/>
  <c r="AO291" i="20"/>
  <c r="AW291" i="20"/>
  <c r="AN292" i="20"/>
  <c r="AV292" i="20"/>
  <c r="AM293" i="20"/>
  <c r="AU293" i="20"/>
  <c r="AL294" i="20"/>
  <c r="AT294" i="20"/>
  <c r="AK295" i="20"/>
  <c r="AS295" i="20"/>
  <c r="AJ296" i="20"/>
  <c r="AR296" i="20"/>
  <c r="AI297" i="20"/>
  <c r="AQ297" i="20"/>
  <c r="AH298" i="20"/>
  <c r="AP298" i="20"/>
  <c r="AX298" i="20"/>
  <c r="AO299" i="20"/>
  <c r="AW299" i="20"/>
  <c r="AN300" i="20"/>
  <c r="AV300" i="20"/>
  <c r="AM301" i="20"/>
  <c r="AU301" i="20"/>
  <c r="AL302" i="20"/>
  <c r="AT302" i="20"/>
  <c r="AK303" i="20"/>
  <c r="AS303" i="20"/>
  <c r="AJ304" i="20"/>
  <c r="AR304" i="20"/>
  <c r="AI305" i="20"/>
  <c r="AQ305" i="20"/>
  <c r="AH306" i="20"/>
  <c r="AP306" i="20"/>
  <c r="AX306" i="20"/>
  <c r="AO307" i="20"/>
  <c r="AW307" i="20"/>
  <c r="AN308" i="20"/>
  <c r="AV308" i="20"/>
  <c r="AM309" i="20"/>
  <c r="AU309" i="20"/>
  <c r="AM280" i="20"/>
  <c r="AU280" i="20"/>
  <c r="AJ281" i="20"/>
  <c r="AQ282" i="20"/>
  <c r="AH283" i="20"/>
  <c r="AP283" i="20"/>
  <c r="AX283" i="20"/>
  <c r="AO284" i="20"/>
  <c r="AW284" i="20"/>
  <c r="AN285" i="20"/>
  <c r="AV285" i="20"/>
  <c r="AU286" i="20"/>
  <c r="AT287" i="20"/>
  <c r="AJ289" i="20"/>
  <c r="AQ290" i="20"/>
  <c r="AX291" i="20"/>
  <c r="AN293" i="20"/>
  <c r="AU294" i="20"/>
  <c r="AS296" i="20"/>
  <c r="AQ298" i="20"/>
  <c r="AO300" i="20"/>
  <c r="AV301" i="20"/>
  <c r="AL303" i="20"/>
  <c r="AV281" i="20"/>
  <c r="AU282" i="20"/>
  <c r="AT283" i="20"/>
  <c r="AS284" i="20"/>
  <c r="AR285" i="20"/>
  <c r="AQ286" i="20"/>
  <c r="AP287" i="20"/>
  <c r="AO288" i="20"/>
  <c r="AN289" i="20"/>
  <c r="AM290" i="20"/>
  <c r="AL291" i="20"/>
  <c r="AK292" i="20"/>
  <c r="AJ293" i="20"/>
  <c r="AI294" i="20"/>
  <c r="AH295" i="20"/>
  <c r="AX295" i="20"/>
  <c r="AW296" i="20"/>
  <c r="AV297" i="20"/>
  <c r="AU298" i="20"/>
  <c r="AT299" i="20"/>
  <c r="AS300" i="20"/>
  <c r="AR301" i="20"/>
  <c r="AQ302" i="20"/>
  <c r="AP303" i="20"/>
  <c r="AO304" i="20"/>
  <c r="AM305" i="20"/>
  <c r="AL306" i="20"/>
  <c r="AJ307" i="20"/>
  <c r="AX307" i="20"/>
  <c r="AR308" i="20"/>
  <c r="AO309" i="20"/>
  <c r="AJ280" i="20"/>
  <c r="AX280" i="20"/>
  <c r="AJ283" i="20"/>
  <c r="AS290" i="20"/>
  <c r="AO294" i="20"/>
  <c r="AL297" i="20"/>
  <c r="AI300" i="20"/>
  <c r="AX301" i="20"/>
  <c r="AV303" i="20"/>
  <c r="AS305" i="20"/>
  <c r="AL307" i="20"/>
  <c r="AW308" i="20"/>
  <c r="AO280" i="20"/>
  <c r="AM281" i="20"/>
  <c r="AV288" i="20"/>
  <c r="AQ293" i="20"/>
  <c r="AN296" i="20"/>
  <c r="AK299" i="20"/>
  <c r="AH302" i="20"/>
  <c r="AV304" i="20"/>
  <c r="AS306" i="20"/>
  <c r="AX308" i="20"/>
  <c r="AL283" i="20"/>
  <c r="AX287" i="20"/>
  <c r="AU290" i="20"/>
  <c r="AR293" i="20"/>
  <c r="AO296" i="20"/>
  <c r="AM298" i="20"/>
  <c r="AJ301" i="20"/>
  <c r="AX303" i="20"/>
  <c r="AQ307" i="20"/>
  <c r="AV309" i="20"/>
  <c r="AS281" i="20"/>
  <c r="AP284" i="20"/>
  <c r="AN286" i="20"/>
  <c r="AL288" i="20"/>
  <c r="AI291" i="20"/>
  <c r="AW293" i="20"/>
  <c r="AS297" i="20"/>
  <c r="AP300" i="20"/>
  <c r="AM303" i="20"/>
  <c r="AJ305" i="20"/>
  <c r="AR307" i="20"/>
  <c r="AW309" i="20"/>
  <c r="AR283" i="20"/>
  <c r="AL289" i="20"/>
  <c r="AX293" i="20"/>
  <c r="AU296" i="20"/>
  <c r="AR299" i="20"/>
  <c r="AP301" i="20"/>
  <c r="AK281" i="20"/>
  <c r="AJ282" i="20"/>
  <c r="AI283" i="20"/>
  <c r="AH284" i="20"/>
  <c r="AX284" i="20"/>
  <c r="AW285" i="20"/>
  <c r="AV286" i="20"/>
  <c r="AU287" i="20"/>
  <c r="AT288" i="20"/>
  <c r="AS289" i="20"/>
  <c r="AR290" i="20"/>
  <c r="AQ291" i="20"/>
  <c r="AP292" i="20"/>
  <c r="AO293" i="20"/>
  <c r="AN294" i="20"/>
  <c r="AM295" i="20"/>
  <c r="AL296" i="20"/>
  <c r="AK297" i="20"/>
  <c r="AJ298" i="20"/>
  <c r="AI299" i="20"/>
  <c r="AH300" i="20"/>
  <c r="AX300" i="20"/>
  <c r="AW301" i="20"/>
  <c r="AV302" i="20"/>
  <c r="AU303" i="20"/>
  <c r="AT304" i="20"/>
  <c r="AN305" i="20"/>
  <c r="AM306" i="20"/>
  <c r="AK307" i="20"/>
  <c r="AH308" i="20"/>
  <c r="AS308" i="20"/>
  <c r="AP309" i="20"/>
  <c r="AN280" i="20"/>
  <c r="AH280" i="20"/>
  <c r="AI284" i="20"/>
  <c r="AU288" i="20"/>
  <c r="AT289" i="20"/>
  <c r="AR291" i="20"/>
  <c r="AP293" i="20"/>
  <c r="AN295" i="20"/>
  <c r="AM296" i="20"/>
  <c r="AK298" i="20"/>
  <c r="AH301" i="20"/>
  <c r="AW302" i="20"/>
  <c r="AU304" i="20"/>
  <c r="AR306" i="20"/>
  <c r="AI308" i="20"/>
  <c r="AL282" i="20"/>
  <c r="AW287" i="20"/>
  <c r="AS291" i="20"/>
  <c r="AO295" i="20"/>
  <c r="AL298" i="20"/>
  <c r="AI301" i="20"/>
  <c r="AW303" i="20"/>
  <c r="AP307" i="20"/>
  <c r="AR309" i="20"/>
  <c r="AN281" i="20"/>
  <c r="AK284" i="20"/>
  <c r="AJ285" i="20"/>
  <c r="AH287" i="20"/>
  <c r="AV289" i="20"/>
  <c r="AS292" i="20"/>
  <c r="AP295" i="20"/>
  <c r="AL299" i="20"/>
  <c r="AI302" i="20"/>
  <c r="AW304" i="20"/>
  <c r="AT306" i="20"/>
  <c r="AH309" i="20"/>
  <c r="AQ283" i="20"/>
  <c r="AK289" i="20"/>
  <c r="AX292" i="20"/>
  <c r="AU295" i="20"/>
  <c r="AQ299" i="20"/>
  <c r="AN302" i="20"/>
  <c r="AV305" i="20"/>
  <c r="AO308" i="20"/>
  <c r="AR280" i="20"/>
  <c r="AT281" i="20"/>
  <c r="AQ284" i="20"/>
  <c r="AO286" i="20"/>
  <c r="AN287" i="20"/>
  <c r="AK290" i="20"/>
  <c r="AI292" i="20"/>
  <c r="AW294" i="20"/>
  <c r="AT297" i="20"/>
  <c r="AL281" i="20"/>
  <c r="AK282" i="20"/>
  <c r="AH285" i="20"/>
  <c r="AX285" i="20"/>
  <c r="AW286" i="20"/>
  <c r="AV287" i="20"/>
  <c r="AQ292" i="20"/>
  <c r="AJ299" i="20"/>
  <c r="AQ309" i="20"/>
  <c r="AK283" i="20"/>
  <c r="AJ284" i="20"/>
  <c r="AI285" i="20"/>
  <c r="AH286" i="20"/>
  <c r="AX286" i="20"/>
  <c r="AU289" i="20"/>
  <c r="AT290" i="20"/>
  <c r="AR292" i="20"/>
  <c r="AP294" i="20"/>
  <c r="AM297" i="20"/>
  <c r="AJ300" i="20"/>
  <c r="AX302" i="20"/>
  <c r="AT305" i="20"/>
  <c r="AJ308" i="20"/>
  <c r="AP280" i="20"/>
  <c r="AM282" i="20"/>
  <c r="AI286" i="20"/>
  <c r="AW288" i="20"/>
  <c r="AT291" i="20"/>
  <c r="AQ294" i="20"/>
  <c r="AN297" i="20"/>
  <c r="AK300" i="20"/>
  <c r="AH303" i="20"/>
  <c r="AU305" i="20"/>
  <c r="AK308" i="20"/>
  <c r="AQ280" i="20"/>
  <c r="AR282" i="20"/>
  <c r="AO285" i="20"/>
  <c r="AM287" i="20"/>
  <c r="AJ290" i="20"/>
  <c r="AH292" i="20"/>
  <c r="AV294" i="20"/>
  <c r="AT296" i="20"/>
  <c r="AR298" i="20"/>
  <c r="AO301" i="20"/>
  <c r="AL304" i="20"/>
  <c r="AU306" i="20"/>
  <c r="AI309" i="20"/>
  <c r="AS282" i="20"/>
  <c r="AP285" i="20"/>
  <c r="AM288" i="20"/>
  <c r="AJ291" i="20"/>
  <c r="AH293" i="20"/>
  <c r="AV295" i="20"/>
  <c r="AS298" i="20"/>
  <c r="AO302" i="20"/>
  <c r="AN288" i="20"/>
  <c r="AW295" i="20"/>
  <c r="AP302" i="20"/>
  <c r="AK306" i="20"/>
  <c r="AN309" i="20"/>
  <c r="AU281" i="20"/>
  <c r="AN303" i="20"/>
  <c r="AX309" i="20"/>
  <c r="AM289" i="20"/>
  <c r="AV296" i="20"/>
  <c r="AH307" i="20"/>
  <c r="AT282" i="20"/>
  <c r="AL290" i="20"/>
  <c r="AU297" i="20"/>
  <c r="AO303" i="20"/>
  <c r="AI307" i="20"/>
  <c r="AI280" i="20"/>
  <c r="AS283" i="20"/>
  <c r="AK291" i="20"/>
  <c r="AT298" i="20"/>
  <c r="AM304" i="20"/>
  <c r="AS307" i="20"/>
  <c r="AV280" i="20"/>
  <c r="AR284" i="20"/>
  <c r="AS299" i="20"/>
  <c r="AN304" i="20"/>
  <c r="AT307" i="20"/>
  <c r="AQ285" i="20"/>
  <c r="AQ300" i="20"/>
  <c r="AP308" i="20"/>
  <c r="AP286" i="20"/>
  <c r="AR300" i="20"/>
  <c r="AQ308" i="20"/>
  <c r="AX294" i="20"/>
  <c r="AQ301" i="20"/>
  <c r="AJ309" i="20"/>
  <c r="AJ292" i="20"/>
  <c r="AW280" i="20"/>
  <c r="AI293" i="20"/>
  <c r="AK305" i="20"/>
  <c r="AH294" i="20"/>
  <c r="AL305" i="20"/>
  <c r="AO287" i="20"/>
  <c r="AJ306" i="20"/>
  <c r="FN359" i="8"/>
  <c r="BV395" i="8"/>
  <c r="B400" i="8" s="1"/>
  <c r="FN358" i="8"/>
  <c r="FN277" i="8"/>
  <c r="FN279" i="8" s="1"/>
  <c r="B286" i="8" s="1"/>
  <c r="FN355" i="8"/>
  <c r="FN356" i="8"/>
  <c r="FN354" i="8"/>
  <c r="FN357" i="8"/>
  <c r="HN1112" i="8"/>
  <c r="B1118" i="8" s="1"/>
  <c r="JK31" i="23"/>
  <c r="JK32" i="23" s="1"/>
  <c r="B84" i="23"/>
  <c r="IO611" i="8"/>
  <c r="IM619" i="8"/>
  <c r="IO612" i="8" s="1"/>
  <c r="HN1029" i="8"/>
  <c r="IO615" i="8"/>
  <c r="GW426" i="8"/>
  <c r="GU432" i="8"/>
  <c r="GW429" i="8" s="1"/>
  <c r="HR744" i="8"/>
  <c r="HN1035" i="8"/>
  <c r="HN1034" i="8"/>
  <c r="HN1033" i="8"/>
  <c r="HN1032" i="8"/>
  <c r="HN1031" i="8"/>
  <c r="HN1030" i="8"/>
  <c r="HU1032" i="8"/>
  <c r="B1068" i="8" s="1"/>
  <c r="HK744" i="8"/>
  <c r="DZ133" i="8"/>
  <c r="DZ131" i="8"/>
  <c r="BT746" i="8"/>
  <c r="BT772" i="8"/>
  <c r="BT773" i="8"/>
  <c r="BT426" i="8"/>
  <c r="BT428" i="8"/>
  <c r="BT433" i="8"/>
  <c r="BT1028" i="8"/>
  <c r="BT1031" i="8"/>
  <c r="BT1033" i="8"/>
  <c r="BE177" i="20"/>
  <c r="BE180" i="20"/>
  <c r="BE185" i="20"/>
  <c r="BE193" i="20"/>
  <c r="BE201" i="20"/>
  <c r="BE204" i="20"/>
  <c r="BE189" i="20"/>
  <c r="BE175" i="20"/>
  <c r="BE186" i="20"/>
  <c r="BE194" i="20"/>
  <c r="BE202" i="20"/>
  <c r="BE196" i="20"/>
  <c r="BE197" i="20"/>
  <c r="BE178" i="20"/>
  <c r="BE187" i="20"/>
  <c r="BE195" i="20"/>
  <c r="BE203" i="20"/>
  <c r="BE188" i="20"/>
  <c r="BE181" i="20"/>
  <c r="BE179" i="20"/>
  <c r="BE182" i="20"/>
  <c r="BE190" i="20"/>
  <c r="BE198" i="20"/>
  <c r="BE176" i="20"/>
  <c r="BE183" i="20"/>
  <c r="BE191" i="20"/>
  <c r="BE199" i="20"/>
  <c r="BE174" i="20"/>
  <c r="BE184" i="20"/>
  <c r="BE192" i="20"/>
  <c r="BE200" i="20"/>
  <c r="D354" i="20"/>
  <c r="D362" i="20"/>
  <c r="D370" i="20"/>
  <c r="D363" i="20"/>
  <c r="D371" i="20"/>
  <c r="D348" i="20"/>
  <c r="D356" i="20"/>
  <c r="D364" i="20"/>
  <c r="D357" i="20"/>
  <c r="D365" i="20"/>
  <c r="D373" i="20"/>
  <c r="D358" i="20"/>
  <c r="D366" i="20"/>
  <c r="D351" i="20"/>
  <c r="D360" i="20"/>
  <c r="D376" i="20"/>
  <c r="D361" i="20"/>
  <c r="D355" i="20"/>
  <c r="D350" i="20"/>
  <c r="D367" i="20"/>
  <c r="D375" i="20"/>
  <c r="D368" i="20"/>
  <c r="D369" i="20"/>
  <c r="D372" i="20"/>
  <c r="D374" i="20"/>
  <c r="D359" i="20"/>
  <c r="D352" i="20"/>
  <c r="D353" i="20"/>
  <c r="D347" i="20"/>
  <c r="D349" i="20"/>
  <c r="DD648" i="8" l="1"/>
  <c r="B697" i="8" s="1"/>
  <c r="IO617" i="8"/>
  <c r="FN360" i="8"/>
  <c r="B377" i="8" s="1"/>
  <c r="BQ13" i="28"/>
  <c r="GW431" i="8"/>
  <c r="IO618" i="8"/>
  <c r="IO613" i="8"/>
  <c r="IO614" i="8"/>
  <c r="IO616" i="8"/>
  <c r="GW428" i="8"/>
  <c r="GW427" i="8"/>
  <c r="GW430" i="8"/>
  <c r="AP13" i="11"/>
  <c r="AS13" i="27"/>
  <c r="AP13" i="10"/>
  <c r="AP13" i="26"/>
  <c r="HN1037" i="8"/>
  <c r="B1067" i="8" s="1"/>
  <c r="BT1036" i="8"/>
  <c r="BT1032" i="8"/>
  <c r="BT1029" i="8"/>
  <c r="BT1030" i="8"/>
  <c r="HK752" i="8"/>
  <c r="B832" i="8" s="1"/>
  <c r="BT744" i="8"/>
  <c r="BT429" i="8"/>
  <c r="BT434" i="8"/>
  <c r="BT435" i="8"/>
  <c r="BT432" i="8"/>
  <c r="BT431" i="8"/>
  <c r="BT430" i="8"/>
  <c r="BT745" i="8"/>
  <c r="BT748" i="8"/>
  <c r="BT771" i="8"/>
  <c r="BT747" i="8"/>
  <c r="BT427" i="8"/>
  <c r="JM30" i="23"/>
  <c r="JM31" i="23"/>
  <c r="BE205" i="20"/>
  <c r="B271" i="20" s="1"/>
  <c r="AH340" i="20"/>
  <c r="AH274" i="20"/>
  <c r="BL176" i="20"/>
  <c r="B267" i="20" s="1"/>
  <c r="CA74" i="11" l="1"/>
  <c r="CA68" i="11"/>
  <c r="CA62" i="11"/>
  <c r="CA56" i="11"/>
  <c r="CA50" i="11"/>
  <c r="CA44" i="11"/>
  <c r="CA38" i="11"/>
  <c r="CA32" i="11"/>
  <c r="CA26" i="11"/>
  <c r="CA59" i="11"/>
  <c r="CA41" i="11"/>
  <c r="CA73" i="11"/>
  <c r="CA67" i="11"/>
  <c r="CA61" i="11"/>
  <c r="CA55" i="11"/>
  <c r="CA49" i="11"/>
  <c r="CA43" i="11"/>
  <c r="CA37" i="11"/>
  <c r="CA31" i="11"/>
  <c r="CA25" i="11"/>
  <c r="CA65" i="11"/>
  <c r="CA35" i="11"/>
  <c r="CA33" i="11"/>
  <c r="CA72" i="11"/>
  <c r="CA66" i="11"/>
  <c r="CA60" i="11"/>
  <c r="CA54" i="11"/>
  <c r="CA48" i="11"/>
  <c r="CA42" i="11"/>
  <c r="CA36" i="11"/>
  <c r="CA30" i="11"/>
  <c r="CA71" i="11"/>
  <c r="CA53" i="11"/>
  <c r="CA47" i="11"/>
  <c r="CA29" i="11"/>
  <c r="CA39" i="11"/>
  <c r="CA70" i="11"/>
  <c r="CA64" i="11"/>
  <c r="CA58" i="11"/>
  <c r="CA52" i="11"/>
  <c r="CA46" i="11"/>
  <c r="CA40" i="11"/>
  <c r="CA34" i="11"/>
  <c r="CA28" i="11"/>
  <c r="CA69" i="11"/>
  <c r="CA63" i="11"/>
  <c r="CA57" i="11"/>
  <c r="CA51" i="11"/>
  <c r="CA45" i="11"/>
  <c r="CA27" i="11"/>
  <c r="CA56" i="10"/>
  <c r="CA50" i="10"/>
  <c r="CA44" i="10"/>
  <c r="CA38" i="10"/>
  <c r="CA32" i="10"/>
  <c r="CA25" i="10"/>
  <c r="CA45" i="10"/>
  <c r="CA55" i="10"/>
  <c r="CA49" i="10"/>
  <c r="CA43" i="10"/>
  <c r="CA37" i="10"/>
  <c r="CA31" i="10"/>
  <c r="CA39" i="10"/>
  <c r="CA26" i="10"/>
  <c r="CA54" i="10"/>
  <c r="CA48" i="10"/>
  <c r="CA42" i="10"/>
  <c r="CA36" i="10"/>
  <c r="CA30" i="10"/>
  <c r="CA27" i="10"/>
  <c r="CA59" i="10"/>
  <c r="CA53" i="10"/>
  <c r="CA47" i="10"/>
  <c r="CA41" i="10"/>
  <c r="CA35" i="10"/>
  <c r="CA29" i="10"/>
  <c r="CA57" i="10"/>
  <c r="CA33" i="10"/>
  <c r="CA58" i="10"/>
  <c r="CA52" i="10"/>
  <c r="CA46" i="10"/>
  <c r="CA40" i="10"/>
  <c r="CA34" i="10"/>
  <c r="CA28" i="10"/>
  <c r="CA51" i="10"/>
  <c r="CI33" i="27"/>
  <c r="CI28" i="27"/>
  <c r="CI30" i="27"/>
  <c r="CI34" i="27"/>
  <c r="CI27" i="27"/>
  <c r="CI25" i="27"/>
  <c r="CI29" i="27"/>
  <c r="CI32" i="27"/>
  <c r="CI26" i="27"/>
  <c r="CI31" i="27"/>
  <c r="BX78" i="26"/>
  <c r="BX72" i="26"/>
  <c r="BX66" i="26"/>
  <c r="BX60" i="26"/>
  <c r="BX54" i="26"/>
  <c r="BX48" i="26"/>
  <c r="BX42" i="26"/>
  <c r="BX36" i="26"/>
  <c r="BX30" i="26"/>
  <c r="BX24" i="26"/>
  <c r="BX57" i="26"/>
  <c r="BX74" i="26"/>
  <c r="BX56" i="26"/>
  <c r="BX38" i="26"/>
  <c r="BX73" i="26"/>
  <c r="BX49" i="26"/>
  <c r="BX31" i="26"/>
  <c r="BX77" i="26"/>
  <c r="BX71" i="26"/>
  <c r="BX65" i="26"/>
  <c r="BX59" i="26"/>
  <c r="BX53" i="26"/>
  <c r="BX47" i="26"/>
  <c r="BX41" i="26"/>
  <c r="BX35" i="26"/>
  <c r="BX29" i="26"/>
  <c r="BX69" i="26"/>
  <c r="BX51" i="26"/>
  <c r="BX33" i="26"/>
  <c r="BX62" i="26"/>
  <c r="BX50" i="26"/>
  <c r="BX32" i="26"/>
  <c r="BX61" i="26"/>
  <c r="BX55" i="26"/>
  <c r="BX37" i="26"/>
  <c r="BX76" i="26"/>
  <c r="BX70" i="26"/>
  <c r="BX64" i="26"/>
  <c r="BX58" i="26"/>
  <c r="BX52" i="26"/>
  <c r="BX46" i="26"/>
  <c r="BX40" i="26"/>
  <c r="BX34" i="26"/>
  <c r="BX28" i="26"/>
  <c r="BX63" i="26"/>
  <c r="BX45" i="26"/>
  <c r="BX39" i="26"/>
  <c r="BX27" i="26"/>
  <c r="BX68" i="26"/>
  <c r="BX44" i="26"/>
  <c r="BX26" i="26"/>
  <c r="BX67" i="26"/>
  <c r="BX43" i="26"/>
  <c r="BX25" i="26"/>
  <c r="BX75" i="26"/>
  <c r="BT780" i="8"/>
  <c r="BC25" i="27"/>
  <c r="BC26" i="27"/>
  <c r="BC27" i="27"/>
  <c r="BC28" i="27"/>
  <c r="BC29" i="27"/>
  <c r="BC30" i="27"/>
  <c r="BC31" i="27"/>
  <c r="BC32" i="27"/>
  <c r="BC33" i="27"/>
  <c r="BC34" i="27"/>
  <c r="BU24" i="26"/>
  <c r="B84" i="26" s="1"/>
  <c r="AR35" i="26"/>
  <c r="AR36" i="26"/>
  <c r="AR37" i="26"/>
  <c r="AR38" i="26"/>
  <c r="AR39" i="26"/>
  <c r="AR40" i="26"/>
  <c r="AR41" i="26"/>
  <c r="AR42" i="26"/>
  <c r="AR43" i="26"/>
  <c r="AR44" i="26"/>
  <c r="AR45" i="26"/>
  <c r="AR46" i="26"/>
  <c r="AR47" i="26"/>
  <c r="AR48" i="26"/>
  <c r="AR49" i="26"/>
  <c r="AR50" i="26"/>
  <c r="AR51" i="26"/>
  <c r="AR52" i="26"/>
  <c r="AR53" i="26"/>
  <c r="AR54" i="26"/>
  <c r="AR55" i="26"/>
  <c r="AR56" i="26"/>
  <c r="AR57" i="26"/>
  <c r="AR58" i="26"/>
  <c r="AR59" i="26"/>
  <c r="AR60" i="26"/>
  <c r="AR61" i="26"/>
  <c r="AR62" i="26"/>
  <c r="AR63" i="26"/>
  <c r="AR64" i="26"/>
  <c r="AR65" i="26"/>
  <c r="AR66" i="26"/>
  <c r="AR67" i="26"/>
  <c r="AR68" i="26"/>
  <c r="AR69" i="26"/>
  <c r="AR70" i="26"/>
  <c r="AR71" i="26"/>
  <c r="AR72" i="26"/>
  <c r="AR73" i="26"/>
  <c r="AR74" i="26"/>
  <c r="AR75" i="26"/>
  <c r="AR76" i="26"/>
  <c r="AR77" i="26"/>
  <c r="AR78" i="26"/>
  <c r="AR24" i="26"/>
  <c r="AP25" i="26"/>
  <c r="AP26" i="26"/>
  <c r="AP27" i="26"/>
  <c r="AP28" i="26"/>
  <c r="AP29" i="26"/>
  <c r="AP30" i="26"/>
  <c r="AP31" i="26"/>
  <c r="AP32" i="26"/>
  <c r="AP33" i="26"/>
  <c r="AP34" i="26"/>
  <c r="AP35" i="26"/>
  <c r="AP36" i="26"/>
  <c r="AP37" i="26"/>
  <c r="AP38" i="26"/>
  <c r="AP39" i="26"/>
  <c r="AP40" i="26"/>
  <c r="AP41" i="26"/>
  <c r="AP42" i="26"/>
  <c r="AP43" i="26"/>
  <c r="AP44" i="26"/>
  <c r="AP45" i="26"/>
  <c r="AP46" i="26"/>
  <c r="AP47" i="26"/>
  <c r="AP48" i="26"/>
  <c r="AP49" i="26"/>
  <c r="AP50" i="26"/>
  <c r="AP51" i="26"/>
  <c r="AP52" i="26"/>
  <c r="AP53" i="26"/>
  <c r="AP54" i="26"/>
  <c r="AP55" i="26"/>
  <c r="AP56" i="26"/>
  <c r="AP57" i="26"/>
  <c r="AP58" i="26"/>
  <c r="AR25" i="26"/>
  <c r="AP60" i="26"/>
  <c r="AP61" i="26"/>
  <c r="AP62" i="26"/>
  <c r="AP63" i="26"/>
  <c r="AP64" i="26"/>
  <c r="AP65" i="26"/>
  <c r="AP66" i="26"/>
  <c r="AP67" i="26"/>
  <c r="AP68" i="26"/>
  <c r="AP69" i="26"/>
  <c r="AP70" i="26"/>
  <c r="AP71" i="26"/>
  <c r="AP72" i="26"/>
  <c r="AP73" i="26"/>
  <c r="AP59" i="26"/>
  <c r="AP75" i="26"/>
  <c r="AP76" i="26"/>
  <c r="AP77" i="26"/>
  <c r="AP78" i="26"/>
  <c r="AP24" i="26"/>
  <c r="AR26" i="26"/>
  <c r="AR27" i="26"/>
  <c r="AR28" i="26"/>
  <c r="AR29" i="26"/>
  <c r="AR30" i="26"/>
  <c r="AR31" i="26"/>
  <c r="AR32" i="26"/>
  <c r="AR33" i="26"/>
  <c r="AR34" i="26"/>
  <c r="AP74" i="26"/>
  <c r="BX25" i="11"/>
  <c r="B80" i="11" s="1"/>
  <c r="AU48" i="11"/>
  <c r="AU62" i="11"/>
  <c r="AU66" i="11"/>
  <c r="AU68" i="11"/>
  <c r="AU70" i="11"/>
  <c r="AU72" i="11"/>
  <c r="AU55" i="11"/>
  <c r="AU57" i="11"/>
  <c r="AU63" i="11"/>
  <c r="AU65" i="11"/>
  <c r="AU27" i="11"/>
  <c r="AU33" i="11"/>
  <c r="AU35" i="11"/>
  <c r="AU37" i="11"/>
  <c r="AU39" i="11"/>
  <c r="AU41" i="11"/>
  <c r="AU43" i="11"/>
  <c r="AU45" i="11"/>
  <c r="AU47" i="11"/>
  <c r="AU49" i="11"/>
  <c r="AU51" i="11"/>
  <c r="AU54" i="11"/>
  <c r="AU56" i="11"/>
  <c r="AU58" i="11"/>
  <c r="AU61" i="11"/>
  <c r="AU69" i="11"/>
  <c r="AU71" i="11"/>
  <c r="AU74" i="11"/>
  <c r="AU67" i="11"/>
  <c r="AU73" i="11"/>
  <c r="AU25" i="11"/>
  <c r="AU60" i="11"/>
  <c r="AU38" i="11"/>
  <c r="AU64" i="11"/>
  <c r="AU26" i="11"/>
  <c r="AU28" i="11"/>
  <c r="AU29" i="11"/>
  <c r="AU30" i="11"/>
  <c r="AU31" i="11"/>
  <c r="AU32" i="11"/>
  <c r="AU34" i="11"/>
  <c r="AU36" i="11"/>
  <c r="AU59" i="11"/>
  <c r="AU40" i="11"/>
  <c r="AU42" i="11"/>
  <c r="AU44" i="11"/>
  <c r="AU46" i="11"/>
  <c r="AU50" i="11"/>
  <c r="AU52" i="11"/>
  <c r="AU53" i="11"/>
  <c r="AU28" i="10"/>
  <c r="AU37" i="10"/>
  <c r="AU41" i="10"/>
  <c r="AU55" i="10"/>
  <c r="AU26" i="10"/>
  <c r="AU34" i="10"/>
  <c r="AU40" i="10"/>
  <c r="AU44" i="10"/>
  <c r="AU59" i="10"/>
  <c r="AU32" i="10"/>
  <c r="AU35" i="10"/>
  <c r="AU42" i="10"/>
  <c r="AU53" i="10"/>
  <c r="AU56" i="10"/>
  <c r="AU45" i="10"/>
  <c r="AU30" i="10"/>
  <c r="AU49" i="10"/>
  <c r="AU54" i="10"/>
  <c r="AU57" i="10"/>
  <c r="AU48" i="10"/>
  <c r="AU27" i="10"/>
  <c r="AU33" i="10"/>
  <c r="AU36" i="10"/>
  <c r="AU43" i="10"/>
  <c r="AU46" i="10"/>
  <c r="AU51" i="10"/>
  <c r="AU58" i="10"/>
  <c r="AU29" i="10"/>
  <c r="AU31" i="10"/>
  <c r="AU39" i="10"/>
  <c r="AU47" i="10"/>
  <c r="AU50" i="10"/>
  <c r="AU25" i="10"/>
  <c r="AU38" i="10"/>
  <c r="AU52" i="10"/>
  <c r="BT1040" i="8"/>
  <c r="B1066" i="8" s="1"/>
  <c r="BW22" i="28"/>
  <c r="BA26" i="27"/>
  <c r="BA27" i="27"/>
  <c r="BA25" i="27"/>
  <c r="BA29" i="27"/>
  <c r="BA30" i="27"/>
  <c r="BA31" i="27"/>
  <c r="BA32" i="27"/>
  <c r="BA33" i="27"/>
  <c r="BA34" i="27"/>
  <c r="BA28" i="27"/>
  <c r="BX26" i="27"/>
  <c r="BX27" i="27"/>
  <c r="BX28" i="27"/>
  <c r="BX29" i="27"/>
  <c r="BX30" i="27"/>
  <c r="BX31" i="27"/>
  <c r="BX32" i="27"/>
  <c r="BX33" i="27"/>
  <c r="BX34" i="27"/>
  <c r="BX25" i="27"/>
  <c r="BV34" i="27"/>
  <c r="BV31" i="27"/>
  <c r="BV25" i="27"/>
  <c r="BV29" i="27"/>
  <c r="BV27" i="27"/>
  <c r="BV33" i="27"/>
  <c r="BV32" i="27"/>
  <c r="BV30" i="27"/>
  <c r="BV26" i="27"/>
  <c r="BV28" i="27"/>
  <c r="BK25" i="10"/>
  <c r="BX25" i="10"/>
  <c r="B65" i="10" s="1"/>
  <c r="AS44" i="11"/>
  <c r="AS48" i="11"/>
  <c r="AS49" i="11"/>
  <c r="AS28" i="11"/>
  <c r="AS32" i="11"/>
  <c r="AS34" i="11"/>
  <c r="AS41" i="11"/>
  <c r="AS27" i="11"/>
  <c r="AS29" i="11"/>
  <c r="AS33" i="11"/>
  <c r="AS40" i="11"/>
  <c r="AS42" i="11"/>
  <c r="AS30" i="11"/>
  <c r="AS36" i="11"/>
  <c r="AS37" i="11"/>
  <c r="AS50" i="11"/>
  <c r="AS51" i="11"/>
  <c r="AS52" i="11"/>
  <c r="AS53" i="11"/>
  <c r="AS54" i="11"/>
  <c r="AS55" i="11"/>
  <c r="AS56" i="11"/>
  <c r="AS57" i="11"/>
  <c r="AS58" i="11"/>
  <c r="AS59" i="11"/>
  <c r="AS60" i="11"/>
  <c r="AS61" i="11"/>
  <c r="AS62" i="11"/>
  <c r="AS63" i="11"/>
  <c r="AS64" i="11"/>
  <c r="AS65" i="11"/>
  <c r="AS66" i="11"/>
  <c r="AS67" i="11"/>
  <c r="AS68" i="11"/>
  <c r="AS69" i="11"/>
  <c r="AS70" i="11"/>
  <c r="AS71" i="11"/>
  <c r="AS72" i="11"/>
  <c r="AS73" i="11"/>
  <c r="AS74" i="11"/>
  <c r="AS26" i="11"/>
  <c r="AS25" i="11"/>
  <c r="AS35" i="11"/>
  <c r="AS43" i="11"/>
  <c r="AS45" i="11"/>
  <c r="AS47" i="11"/>
  <c r="AS31" i="11"/>
  <c r="AS38" i="11"/>
  <c r="AS39" i="11"/>
  <c r="AS46" i="11"/>
  <c r="AS26" i="10"/>
  <c r="AS29" i="10"/>
  <c r="AS32" i="10"/>
  <c r="AS35" i="10"/>
  <c r="AS38" i="10"/>
  <c r="AS41" i="10"/>
  <c r="AS44" i="10"/>
  <c r="AS47" i="10"/>
  <c r="AS50" i="10"/>
  <c r="AS53" i="10"/>
  <c r="AS56" i="10"/>
  <c r="AS59" i="10"/>
  <c r="AS30" i="10"/>
  <c r="AS48" i="10"/>
  <c r="AS57" i="10"/>
  <c r="AS27" i="10"/>
  <c r="AS33" i="10"/>
  <c r="AS36" i="10"/>
  <c r="AS39" i="10"/>
  <c r="AS42" i="10"/>
  <c r="AS45" i="10"/>
  <c r="AS51" i="10"/>
  <c r="AS54" i="10"/>
  <c r="AS25" i="10"/>
  <c r="AS28" i="10"/>
  <c r="AS31" i="10"/>
  <c r="AS34" i="10"/>
  <c r="AS37" i="10"/>
  <c r="AS40" i="10"/>
  <c r="AS43" i="10"/>
  <c r="AS46" i="10"/>
  <c r="AS49" i="10"/>
  <c r="AS52" i="10"/>
  <c r="AS55" i="10"/>
  <c r="AS58" i="10"/>
  <c r="IO619" i="8"/>
  <c r="B698" i="8" s="1"/>
  <c r="GW432" i="8"/>
  <c r="B513" i="8" s="1"/>
  <c r="BK65" i="26"/>
  <c r="BK67" i="26"/>
  <c r="BK69" i="26"/>
  <c r="BK71" i="26"/>
  <c r="BK73" i="26"/>
  <c r="BK75" i="26"/>
  <c r="BK77" i="26"/>
  <c r="BH64" i="26"/>
  <c r="BH70" i="26"/>
  <c r="BH76" i="26"/>
  <c r="BH69" i="26"/>
  <c r="BM65" i="26"/>
  <c r="BM67" i="26"/>
  <c r="BM69" i="26"/>
  <c r="BM71" i="26"/>
  <c r="BM73" i="26"/>
  <c r="BM75" i="26"/>
  <c r="BM77" i="26"/>
  <c r="BH65" i="26"/>
  <c r="BH71" i="26"/>
  <c r="BH77" i="26"/>
  <c r="BH66" i="26"/>
  <c r="BH72" i="26"/>
  <c r="BH78" i="26"/>
  <c r="BH75" i="26"/>
  <c r="BK64" i="26"/>
  <c r="BK66" i="26"/>
  <c r="BK68" i="26"/>
  <c r="BK70" i="26"/>
  <c r="BK72" i="26"/>
  <c r="BK74" i="26"/>
  <c r="BK76" i="26"/>
  <c r="BK78" i="26"/>
  <c r="BH67" i="26"/>
  <c r="BH73" i="26"/>
  <c r="BM64" i="26"/>
  <c r="BM66" i="26"/>
  <c r="BM68" i="26"/>
  <c r="BM70" i="26"/>
  <c r="BM72" i="26"/>
  <c r="BM74" i="26"/>
  <c r="BM76" i="26"/>
  <c r="BM78" i="26"/>
  <c r="BH68" i="26"/>
  <c r="BH74" i="26"/>
  <c r="BK71" i="11"/>
  <c r="BP72" i="11"/>
  <c r="BN73" i="11"/>
  <c r="BP74" i="11"/>
  <c r="BP71" i="11"/>
  <c r="BK70" i="11"/>
  <c r="BN70" i="11"/>
  <c r="BN74" i="11"/>
  <c r="BN71" i="11"/>
  <c r="BP73" i="11"/>
  <c r="BK72" i="11"/>
  <c r="BK74" i="11"/>
  <c r="BN72" i="11"/>
  <c r="BK73" i="11"/>
  <c r="BP70" i="11"/>
  <c r="BK55" i="10"/>
  <c r="BP56" i="10"/>
  <c r="BK58" i="10"/>
  <c r="BP59" i="10"/>
  <c r="BP57" i="10"/>
  <c r="BK59" i="10"/>
  <c r="BN59" i="10"/>
  <c r="BN55" i="10"/>
  <c r="BN58" i="10"/>
  <c r="BP55" i="10"/>
  <c r="BK57" i="10"/>
  <c r="BP58" i="10"/>
  <c r="BN57" i="10"/>
  <c r="BK56" i="10"/>
  <c r="BN56" i="10"/>
  <c r="AM348" i="20"/>
  <c r="BZ348" i="20" s="1"/>
  <c r="AS348" i="20"/>
  <c r="CF348" i="20" s="1"/>
  <c r="AH349" i="20"/>
  <c r="BU349" i="20" s="1"/>
  <c r="AN349" i="20"/>
  <c r="CA349" i="20" s="1"/>
  <c r="AT349" i="20"/>
  <c r="CG349" i="20" s="1"/>
  <c r="AI350" i="20"/>
  <c r="BV350" i="20" s="1"/>
  <c r="AO350" i="20"/>
  <c r="AU350" i="20"/>
  <c r="CH350" i="20" s="1"/>
  <c r="AJ351" i="20"/>
  <c r="BW351" i="20" s="1"/>
  <c r="AP351" i="20"/>
  <c r="CC351" i="20" s="1"/>
  <c r="AV351" i="20"/>
  <c r="AK352" i="20"/>
  <c r="BX352" i="20" s="1"/>
  <c r="AQ352" i="20"/>
  <c r="CD352" i="20" s="1"/>
  <c r="AW352" i="20"/>
  <c r="CJ352" i="20" s="1"/>
  <c r="AL353" i="20"/>
  <c r="BY353" i="20" s="1"/>
  <c r="AR353" i="20"/>
  <c r="CE353" i="20" s="1"/>
  <c r="AX353" i="20"/>
  <c r="AM354" i="20"/>
  <c r="BZ354" i="20" s="1"/>
  <c r="AS354" i="20"/>
  <c r="CF354" i="20" s="1"/>
  <c r="AH355" i="20"/>
  <c r="BU355" i="20" s="1"/>
  <c r="AN355" i="20"/>
  <c r="CA355" i="20" s="1"/>
  <c r="AT355" i="20"/>
  <c r="CG355" i="20" s="1"/>
  <c r="AI356" i="20"/>
  <c r="AO356" i="20"/>
  <c r="CB356" i="20" s="1"/>
  <c r="AU356" i="20"/>
  <c r="CH356" i="20" s="1"/>
  <c r="AJ357" i="20"/>
  <c r="BW357" i="20" s="1"/>
  <c r="AP357" i="20"/>
  <c r="CC357" i="20" s="1"/>
  <c r="AV357" i="20"/>
  <c r="CI357" i="20" s="1"/>
  <c r="AK358" i="20"/>
  <c r="BX358" i="20" s="1"/>
  <c r="AQ358" i="20"/>
  <c r="CD358" i="20" s="1"/>
  <c r="AW358" i="20"/>
  <c r="CJ358" i="20" s="1"/>
  <c r="AL359" i="20"/>
  <c r="BY359" i="20" s="1"/>
  <c r="AR359" i="20"/>
  <c r="CE359" i="20" s="1"/>
  <c r="AX359" i="20"/>
  <c r="CK359" i="20" s="1"/>
  <c r="AM360" i="20"/>
  <c r="BZ360" i="20" s="1"/>
  <c r="AS360" i="20"/>
  <c r="CF360" i="20" s="1"/>
  <c r="AH361" i="20"/>
  <c r="BU361" i="20" s="1"/>
  <c r="AN361" i="20"/>
  <c r="CA361" i="20" s="1"/>
  <c r="AT361" i="20"/>
  <c r="CG361" i="20" s="1"/>
  <c r="AI362" i="20"/>
  <c r="BV362" i="20" s="1"/>
  <c r="AO362" i="20"/>
  <c r="CB362" i="20" s="1"/>
  <c r="AU362" i="20"/>
  <c r="CH362" i="20" s="1"/>
  <c r="AJ363" i="20"/>
  <c r="BW363" i="20" s="1"/>
  <c r="AP363" i="20"/>
  <c r="CC363" i="20" s="1"/>
  <c r="AV363" i="20"/>
  <c r="CI363" i="20" s="1"/>
  <c r="AK364" i="20"/>
  <c r="BX364" i="20" s="1"/>
  <c r="AQ364" i="20"/>
  <c r="CD364" i="20" s="1"/>
  <c r="AW364" i="20"/>
  <c r="CJ364" i="20" s="1"/>
  <c r="AL365" i="20"/>
  <c r="BY365" i="20" s="1"/>
  <c r="AR365" i="20"/>
  <c r="CE365" i="20" s="1"/>
  <c r="AX365" i="20"/>
  <c r="CK365" i="20" s="1"/>
  <c r="AM366" i="20"/>
  <c r="BZ366" i="20" s="1"/>
  <c r="AS366" i="20"/>
  <c r="CF366" i="20" s="1"/>
  <c r="AH367" i="20"/>
  <c r="BU367" i="20" s="1"/>
  <c r="AN367" i="20"/>
  <c r="CA367" i="20" s="1"/>
  <c r="AT367" i="20"/>
  <c r="CG367" i="20" s="1"/>
  <c r="AI368" i="20"/>
  <c r="BV368" i="20" s="1"/>
  <c r="AO368" i="20"/>
  <c r="CB368" i="20" s="1"/>
  <c r="AU368" i="20"/>
  <c r="CH368" i="20" s="1"/>
  <c r="AJ369" i="20"/>
  <c r="BW369" i="20" s="1"/>
  <c r="AP369" i="20"/>
  <c r="CC369" i="20" s="1"/>
  <c r="AV369" i="20"/>
  <c r="CI369" i="20" s="1"/>
  <c r="AK370" i="20"/>
  <c r="BX370" i="20" s="1"/>
  <c r="AQ370" i="20"/>
  <c r="CD370" i="20" s="1"/>
  <c r="AW370" i="20"/>
  <c r="CJ370" i="20" s="1"/>
  <c r="AL371" i="20"/>
  <c r="BY371" i="20" s="1"/>
  <c r="AR371" i="20"/>
  <c r="CE371" i="20" s="1"/>
  <c r="AX371" i="20"/>
  <c r="CK371" i="20" s="1"/>
  <c r="AM372" i="20"/>
  <c r="BZ372" i="20" s="1"/>
  <c r="AS372" i="20"/>
  <c r="CF372" i="20" s="1"/>
  <c r="AH373" i="20"/>
  <c r="BU373" i="20" s="1"/>
  <c r="AN373" i="20"/>
  <c r="CA373" i="20" s="1"/>
  <c r="AT373" i="20"/>
  <c r="CG373" i="20" s="1"/>
  <c r="AI374" i="20"/>
  <c r="BV374" i="20" s="1"/>
  <c r="AO374" i="20"/>
  <c r="CB374" i="20" s="1"/>
  <c r="AU374" i="20"/>
  <c r="CH374" i="20" s="1"/>
  <c r="AJ375" i="20"/>
  <c r="BW375" i="20" s="1"/>
  <c r="AP375" i="20"/>
  <c r="CC375" i="20" s="1"/>
  <c r="AV375" i="20"/>
  <c r="CI375" i="20" s="1"/>
  <c r="AK376" i="20"/>
  <c r="BX376" i="20" s="1"/>
  <c r="AQ376" i="20"/>
  <c r="CD376" i="20" s="1"/>
  <c r="AW376" i="20"/>
  <c r="AM347" i="20"/>
  <c r="BZ347" i="20" s="1"/>
  <c r="AS347" i="20"/>
  <c r="CF347" i="20" s="1"/>
  <c r="AH347" i="20"/>
  <c r="BU347" i="20" s="1"/>
  <c r="AJ348" i="20"/>
  <c r="BW348" i="20" s="1"/>
  <c r="AP348" i="20"/>
  <c r="CC348" i="20" s="1"/>
  <c r="AV348" i="20"/>
  <c r="CI348" i="20" s="1"/>
  <c r="AK349" i="20"/>
  <c r="BX349" i="20" s="1"/>
  <c r="AQ349" i="20"/>
  <c r="CD349" i="20" s="1"/>
  <c r="AW349" i="20"/>
  <c r="CJ349" i="20" s="1"/>
  <c r="AL350" i="20"/>
  <c r="BY350" i="20" s="1"/>
  <c r="AR350" i="20"/>
  <c r="CE350" i="20" s="1"/>
  <c r="AX350" i="20"/>
  <c r="CK350" i="20" s="1"/>
  <c r="AM351" i="20"/>
  <c r="BZ351" i="20" s="1"/>
  <c r="AS351" i="20"/>
  <c r="CF351" i="20" s="1"/>
  <c r="AH352" i="20"/>
  <c r="BU352" i="20" s="1"/>
  <c r="AN352" i="20"/>
  <c r="CA352" i="20" s="1"/>
  <c r="AT352" i="20"/>
  <c r="CG352" i="20" s="1"/>
  <c r="AI353" i="20"/>
  <c r="BV353" i="20" s="1"/>
  <c r="AO353" i="20"/>
  <c r="CB353" i="20" s="1"/>
  <c r="AU353" i="20"/>
  <c r="CH353" i="20" s="1"/>
  <c r="AJ354" i="20"/>
  <c r="BW354" i="20" s="1"/>
  <c r="AP354" i="20"/>
  <c r="CC354" i="20" s="1"/>
  <c r="AV354" i="20"/>
  <c r="CI354" i="20" s="1"/>
  <c r="AK355" i="20"/>
  <c r="BX355" i="20" s="1"/>
  <c r="AQ355" i="20"/>
  <c r="CD355" i="20" s="1"/>
  <c r="AW355" i="20"/>
  <c r="CJ355" i="20" s="1"/>
  <c r="AL356" i="20"/>
  <c r="BY356" i="20" s="1"/>
  <c r="AR356" i="20"/>
  <c r="CE356" i="20" s="1"/>
  <c r="AX356" i="20"/>
  <c r="CK356" i="20" s="1"/>
  <c r="AM357" i="20"/>
  <c r="BZ357" i="20" s="1"/>
  <c r="AS357" i="20"/>
  <c r="CF357" i="20" s="1"/>
  <c r="AH358" i="20"/>
  <c r="BU358" i="20" s="1"/>
  <c r="AN358" i="20"/>
  <c r="CA358" i="20" s="1"/>
  <c r="AT358" i="20"/>
  <c r="CG358" i="20" s="1"/>
  <c r="AI359" i="20"/>
  <c r="BV359" i="20" s="1"/>
  <c r="AO359" i="20"/>
  <c r="CB359" i="20" s="1"/>
  <c r="AU359" i="20"/>
  <c r="CH359" i="20" s="1"/>
  <c r="AJ360" i="20"/>
  <c r="BW360" i="20" s="1"/>
  <c r="AP360" i="20"/>
  <c r="CC360" i="20" s="1"/>
  <c r="AV360" i="20"/>
  <c r="CI360" i="20" s="1"/>
  <c r="AK361" i="20"/>
  <c r="BX361" i="20" s="1"/>
  <c r="AQ361" i="20"/>
  <c r="CD361" i="20" s="1"/>
  <c r="AW361" i="20"/>
  <c r="CJ361" i="20" s="1"/>
  <c r="AL362" i="20"/>
  <c r="BY362" i="20" s="1"/>
  <c r="AR362" i="20"/>
  <c r="CE362" i="20" s="1"/>
  <c r="AX362" i="20"/>
  <c r="CK362" i="20" s="1"/>
  <c r="AM363" i="20"/>
  <c r="BZ363" i="20" s="1"/>
  <c r="AS363" i="20"/>
  <c r="CF363" i="20" s="1"/>
  <c r="AH364" i="20"/>
  <c r="BU364" i="20" s="1"/>
  <c r="AN364" i="20"/>
  <c r="CA364" i="20" s="1"/>
  <c r="AT364" i="20"/>
  <c r="CG364" i="20" s="1"/>
  <c r="AI365" i="20"/>
  <c r="BV365" i="20" s="1"/>
  <c r="AO365" i="20"/>
  <c r="CB365" i="20" s="1"/>
  <c r="AU365" i="20"/>
  <c r="CH365" i="20" s="1"/>
  <c r="AJ366" i="20"/>
  <c r="BW366" i="20" s="1"/>
  <c r="AP366" i="20"/>
  <c r="CC366" i="20" s="1"/>
  <c r="AV366" i="20"/>
  <c r="CI366" i="20" s="1"/>
  <c r="AK367" i="20"/>
  <c r="BX367" i="20" s="1"/>
  <c r="AQ367" i="20"/>
  <c r="CD367" i="20" s="1"/>
  <c r="AW367" i="20"/>
  <c r="CJ367" i="20" s="1"/>
  <c r="AL368" i="20"/>
  <c r="BY368" i="20" s="1"/>
  <c r="AR368" i="20"/>
  <c r="CE368" i="20" s="1"/>
  <c r="AX368" i="20"/>
  <c r="CK368" i="20" s="1"/>
  <c r="AM369" i="20"/>
  <c r="BZ369" i="20" s="1"/>
  <c r="AS369" i="20"/>
  <c r="CF369" i="20" s="1"/>
  <c r="AH370" i="20"/>
  <c r="BU370" i="20" s="1"/>
  <c r="AN370" i="20"/>
  <c r="CA370" i="20" s="1"/>
  <c r="AT370" i="20"/>
  <c r="CG370" i="20" s="1"/>
  <c r="AI371" i="20"/>
  <c r="BV371" i="20" s="1"/>
  <c r="AO371" i="20"/>
  <c r="CB371" i="20" s="1"/>
  <c r="AU371" i="20"/>
  <c r="CH371" i="20" s="1"/>
  <c r="AJ372" i="20"/>
  <c r="BW372" i="20" s="1"/>
  <c r="AP372" i="20"/>
  <c r="CC372" i="20" s="1"/>
  <c r="AV372" i="20"/>
  <c r="CI372" i="20" s="1"/>
  <c r="AK373" i="20"/>
  <c r="BX373" i="20" s="1"/>
  <c r="AQ373" i="20"/>
  <c r="CD373" i="20" s="1"/>
  <c r="AW373" i="20"/>
  <c r="CJ373" i="20" s="1"/>
  <c r="AL374" i="20"/>
  <c r="BY374" i="20" s="1"/>
  <c r="AR374" i="20"/>
  <c r="CE374" i="20" s="1"/>
  <c r="AX374" i="20"/>
  <c r="CK374" i="20" s="1"/>
  <c r="AM375" i="20"/>
  <c r="BZ375" i="20" s="1"/>
  <c r="AS375" i="20"/>
  <c r="CF375" i="20" s="1"/>
  <c r="AH376" i="20"/>
  <c r="BU376" i="20" s="1"/>
  <c r="AN376" i="20"/>
  <c r="CA376" i="20" s="1"/>
  <c r="AT376" i="20"/>
  <c r="CG376" i="20" s="1"/>
  <c r="AJ347" i="20"/>
  <c r="BW347" i="20" s="1"/>
  <c r="AP347" i="20"/>
  <c r="CC347" i="20" s="1"/>
  <c r="AV347" i="20"/>
  <c r="CI347" i="20" s="1"/>
  <c r="AN348" i="20"/>
  <c r="CA348" i="20" s="1"/>
  <c r="AW348" i="20"/>
  <c r="CJ348" i="20" s="1"/>
  <c r="AO349" i="20"/>
  <c r="CB349" i="20" s="1"/>
  <c r="AX349" i="20"/>
  <c r="CK349" i="20" s="1"/>
  <c r="AP350" i="20"/>
  <c r="CC350" i="20" s="1"/>
  <c r="AH351" i="20"/>
  <c r="BU351" i="20" s="1"/>
  <c r="AQ351" i="20"/>
  <c r="CD351" i="20" s="1"/>
  <c r="AI352" i="20"/>
  <c r="BV352" i="20" s="1"/>
  <c r="AR352" i="20"/>
  <c r="CE352" i="20" s="1"/>
  <c r="AJ353" i="20"/>
  <c r="BW353" i="20" s="1"/>
  <c r="AS353" i="20"/>
  <c r="CF353" i="20" s="1"/>
  <c r="AK354" i="20"/>
  <c r="BX354" i="20" s="1"/>
  <c r="AT354" i="20"/>
  <c r="CG354" i="20" s="1"/>
  <c r="AL355" i="20"/>
  <c r="BY355" i="20" s="1"/>
  <c r="AU355" i="20"/>
  <c r="CH355" i="20" s="1"/>
  <c r="AM356" i="20"/>
  <c r="BZ356" i="20" s="1"/>
  <c r="AV356" i="20"/>
  <c r="CI356" i="20" s="1"/>
  <c r="AN357" i="20"/>
  <c r="CA357" i="20" s="1"/>
  <c r="AW357" i="20"/>
  <c r="CJ357" i="20" s="1"/>
  <c r="AO358" i="20"/>
  <c r="CB358" i="20" s="1"/>
  <c r="AX358" i="20"/>
  <c r="CK358" i="20" s="1"/>
  <c r="AP359" i="20"/>
  <c r="CC359" i="20" s="1"/>
  <c r="AH360" i="20"/>
  <c r="BU360" i="20" s="1"/>
  <c r="AQ360" i="20"/>
  <c r="CD360" i="20" s="1"/>
  <c r="AI361" i="20"/>
  <c r="BV361" i="20" s="1"/>
  <c r="AR361" i="20"/>
  <c r="CE361" i="20" s="1"/>
  <c r="AJ362" i="20"/>
  <c r="BW362" i="20" s="1"/>
  <c r="AS362" i="20"/>
  <c r="CF362" i="20" s="1"/>
  <c r="AK363" i="20"/>
  <c r="BX363" i="20" s="1"/>
  <c r="AT363" i="20"/>
  <c r="CG363" i="20" s="1"/>
  <c r="AL364" i="20"/>
  <c r="BY364" i="20" s="1"/>
  <c r="AU364" i="20"/>
  <c r="CH364" i="20" s="1"/>
  <c r="AM365" i="20"/>
  <c r="BZ365" i="20" s="1"/>
  <c r="AV365" i="20"/>
  <c r="CI365" i="20" s="1"/>
  <c r="AN366" i="20"/>
  <c r="CA366" i="20" s="1"/>
  <c r="AW366" i="20"/>
  <c r="CJ366" i="20" s="1"/>
  <c r="AO367" i="20"/>
  <c r="CB367" i="20" s="1"/>
  <c r="AX367" i="20"/>
  <c r="CK367" i="20" s="1"/>
  <c r="AP368" i="20"/>
  <c r="CC368" i="20" s="1"/>
  <c r="AH369" i="20"/>
  <c r="BU369" i="20" s="1"/>
  <c r="AQ369" i="20"/>
  <c r="CD369" i="20" s="1"/>
  <c r="AI370" i="20"/>
  <c r="BV370" i="20" s="1"/>
  <c r="AR370" i="20"/>
  <c r="CE370" i="20" s="1"/>
  <c r="AJ371" i="20"/>
  <c r="BW371" i="20" s="1"/>
  <c r="AS371" i="20"/>
  <c r="CF371" i="20" s="1"/>
  <c r="AK372" i="20"/>
  <c r="BX372" i="20" s="1"/>
  <c r="AT372" i="20"/>
  <c r="CG372" i="20" s="1"/>
  <c r="AL373" i="20"/>
  <c r="BY373" i="20" s="1"/>
  <c r="AU373" i="20"/>
  <c r="CH373" i="20" s="1"/>
  <c r="AM374" i="20"/>
  <c r="BZ374" i="20" s="1"/>
  <c r="AV374" i="20"/>
  <c r="CI374" i="20" s="1"/>
  <c r="AN375" i="20"/>
  <c r="CA375" i="20" s="1"/>
  <c r="AW375" i="20"/>
  <c r="CJ375" i="20" s="1"/>
  <c r="AO376" i="20"/>
  <c r="CB376" i="20" s="1"/>
  <c r="AX376" i="20"/>
  <c r="CK376" i="20" s="1"/>
  <c r="AQ347" i="20"/>
  <c r="CD347" i="20" s="1"/>
  <c r="AT347" i="20"/>
  <c r="CG347" i="20" s="1"/>
  <c r="AL360" i="20"/>
  <c r="BY360" i="20" s="1"/>
  <c r="AW371" i="20"/>
  <c r="CJ371" i="20" s="1"/>
  <c r="AO348" i="20"/>
  <c r="CB348" i="20" s="1"/>
  <c r="AX348" i="20"/>
  <c r="CK348" i="20" s="1"/>
  <c r="AP349" i="20"/>
  <c r="CC349" i="20" s="1"/>
  <c r="AH350" i="20"/>
  <c r="BU350" i="20" s="1"/>
  <c r="AQ350" i="20"/>
  <c r="CD350" i="20" s="1"/>
  <c r="AI351" i="20"/>
  <c r="BV351" i="20" s="1"/>
  <c r="AR351" i="20"/>
  <c r="CE351" i="20" s="1"/>
  <c r="AJ352" i="20"/>
  <c r="BW352" i="20" s="1"/>
  <c r="AS352" i="20"/>
  <c r="CF352" i="20" s="1"/>
  <c r="AK353" i="20"/>
  <c r="BX353" i="20" s="1"/>
  <c r="AT353" i="20"/>
  <c r="CG353" i="20" s="1"/>
  <c r="AL354" i="20"/>
  <c r="BY354" i="20" s="1"/>
  <c r="AU354" i="20"/>
  <c r="CH354" i="20" s="1"/>
  <c r="AM355" i="20"/>
  <c r="BZ355" i="20" s="1"/>
  <c r="AV355" i="20"/>
  <c r="CI355" i="20" s="1"/>
  <c r="AN356" i="20"/>
  <c r="CA356" i="20" s="1"/>
  <c r="AW356" i="20"/>
  <c r="CJ356" i="20" s="1"/>
  <c r="AO357" i="20"/>
  <c r="CB357" i="20" s="1"/>
  <c r="AX357" i="20"/>
  <c r="CK357" i="20" s="1"/>
  <c r="AP358" i="20"/>
  <c r="CC358" i="20" s="1"/>
  <c r="AH359" i="20"/>
  <c r="BU359" i="20" s="1"/>
  <c r="AQ359" i="20"/>
  <c r="CD359" i="20" s="1"/>
  <c r="AI360" i="20"/>
  <c r="BV360" i="20" s="1"/>
  <c r="AR360" i="20"/>
  <c r="CE360" i="20" s="1"/>
  <c r="AJ361" i="20"/>
  <c r="BW361" i="20" s="1"/>
  <c r="AS361" i="20"/>
  <c r="CF361" i="20" s="1"/>
  <c r="AK362" i="20"/>
  <c r="BX362" i="20" s="1"/>
  <c r="AT362" i="20"/>
  <c r="CG362" i="20" s="1"/>
  <c r="AL363" i="20"/>
  <c r="BY363" i="20" s="1"/>
  <c r="AU363" i="20"/>
  <c r="CH363" i="20" s="1"/>
  <c r="AM364" i="20"/>
  <c r="BZ364" i="20" s="1"/>
  <c r="AV364" i="20"/>
  <c r="CI364" i="20" s="1"/>
  <c r="AN365" i="20"/>
  <c r="CA365" i="20" s="1"/>
  <c r="AW365" i="20"/>
  <c r="CJ365" i="20" s="1"/>
  <c r="AO366" i="20"/>
  <c r="CB366" i="20" s="1"/>
  <c r="AX366" i="20"/>
  <c r="CK366" i="20" s="1"/>
  <c r="AP367" i="20"/>
  <c r="CC367" i="20" s="1"/>
  <c r="AH368" i="20"/>
  <c r="BU368" i="20" s="1"/>
  <c r="AQ368" i="20"/>
  <c r="CD368" i="20" s="1"/>
  <c r="AI369" i="20"/>
  <c r="BV369" i="20" s="1"/>
  <c r="AR369" i="20"/>
  <c r="CE369" i="20" s="1"/>
  <c r="AJ370" i="20"/>
  <c r="BW370" i="20" s="1"/>
  <c r="AS370" i="20"/>
  <c r="CF370" i="20" s="1"/>
  <c r="AK371" i="20"/>
  <c r="BX371" i="20" s="1"/>
  <c r="AT371" i="20"/>
  <c r="CG371" i="20" s="1"/>
  <c r="AL372" i="20"/>
  <c r="BY372" i="20" s="1"/>
  <c r="AU372" i="20"/>
  <c r="CH372" i="20" s="1"/>
  <c r="AM373" i="20"/>
  <c r="BZ373" i="20" s="1"/>
  <c r="AV373" i="20"/>
  <c r="CI373" i="20" s="1"/>
  <c r="AN374" i="20"/>
  <c r="CA374" i="20" s="1"/>
  <c r="AW374" i="20"/>
  <c r="CJ374" i="20" s="1"/>
  <c r="AO375" i="20"/>
  <c r="CB375" i="20" s="1"/>
  <c r="AX375" i="20"/>
  <c r="CK375" i="20" s="1"/>
  <c r="AP376" i="20"/>
  <c r="CC376" i="20" s="1"/>
  <c r="AI347" i="20"/>
  <c r="BV347" i="20" s="1"/>
  <c r="AR347" i="20"/>
  <c r="CE347" i="20" s="1"/>
  <c r="AH348" i="20"/>
  <c r="BU348" i="20" s="1"/>
  <c r="AQ348" i="20"/>
  <c r="CD348" i="20" s="1"/>
  <c r="AI349" i="20"/>
  <c r="BV349" i="20" s="1"/>
  <c r="AR349" i="20"/>
  <c r="CE349" i="20" s="1"/>
  <c r="AJ350" i="20"/>
  <c r="BW350" i="20" s="1"/>
  <c r="AS350" i="20"/>
  <c r="CF350" i="20" s="1"/>
  <c r="AK351" i="20"/>
  <c r="BX351" i="20" s="1"/>
  <c r="AT351" i="20"/>
  <c r="CG351" i="20" s="1"/>
  <c r="AL352" i="20"/>
  <c r="BY352" i="20" s="1"/>
  <c r="AU352" i="20"/>
  <c r="CH352" i="20" s="1"/>
  <c r="AM353" i="20"/>
  <c r="BZ353" i="20" s="1"/>
  <c r="AV353" i="20"/>
  <c r="CI353" i="20" s="1"/>
  <c r="AN354" i="20"/>
  <c r="CA354" i="20" s="1"/>
  <c r="AW354" i="20"/>
  <c r="CJ354" i="20" s="1"/>
  <c r="AO355" i="20"/>
  <c r="CB355" i="20" s="1"/>
  <c r="AX355" i="20"/>
  <c r="CK355" i="20" s="1"/>
  <c r="AP356" i="20"/>
  <c r="CC356" i="20" s="1"/>
  <c r="AH357" i="20"/>
  <c r="BU357" i="20" s="1"/>
  <c r="AQ357" i="20"/>
  <c r="CD357" i="20" s="1"/>
  <c r="AI358" i="20"/>
  <c r="BV358" i="20" s="1"/>
  <c r="AR358" i="20"/>
  <c r="CE358" i="20" s="1"/>
  <c r="AJ359" i="20"/>
  <c r="BW359" i="20" s="1"/>
  <c r="AS359" i="20"/>
  <c r="CF359" i="20" s="1"/>
  <c r="AK360" i="20"/>
  <c r="BX360" i="20" s="1"/>
  <c r="AT360" i="20"/>
  <c r="CG360" i="20" s="1"/>
  <c r="AL361" i="20"/>
  <c r="BY361" i="20" s="1"/>
  <c r="AU361" i="20"/>
  <c r="CH361" i="20" s="1"/>
  <c r="AM362" i="20"/>
  <c r="BZ362" i="20" s="1"/>
  <c r="AV362" i="20"/>
  <c r="CI362" i="20" s="1"/>
  <c r="AN363" i="20"/>
  <c r="CA363" i="20" s="1"/>
  <c r="AW363" i="20"/>
  <c r="CJ363" i="20" s="1"/>
  <c r="AO364" i="20"/>
  <c r="CB364" i="20" s="1"/>
  <c r="AX364" i="20"/>
  <c r="CK364" i="20" s="1"/>
  <c r="AP365" i="20"/>
  <c r="CC365" i="20" s="1"/>
  <c r="AH366" i="20"/>
  <c r="BU366" i="20" s="1"/>
  <c r="AQ366" i="20"/>
  <c r="CD366" i="20" s="1"/>
  <c r="AI367" i="20"/>
  <c r="BV367" i="20" s="1"/>
  <c r="AR367" i="20"/>
  <c r="CE367" i="20" s="1"/>
  <c r="AJ368" i="20"/>
  <c r="BW368" i="20" s="1"/>
  <c r="AS368" i="20"/>
  <c r="CF368" i="20" s="1"/>
  <c r="AK369" i="20"/>
  <c r="BX369" i="20" s="1"/>
  <c r="AT369" i="20"/>
  <c r="CG369" i="20" s="1"/>
  <c r="AL370" i="20"/>
  <c r="BY370" i="20" s="1"/>
  <c r="AU370" i="20"/>
  <c r="CH370" i="20" s="1"/>
  <c r="AM371" i="20"/>
  <c r="BZ371" i="20" s="1"/>
  <c r="AV371" i="20"/>
  <c r="CI371" i="20" s="1"/>
  <c r="AN372" i="20"/>
  <c r="CA372" i="20" s="1"/>
  <c r="AW372" i="20"/>
  <c r="CJ372" i="20" s="1"/>
  <c r="AO373" i="20"/>
  <c r="CB373" i="20" s="1"/>
  <c r="AX373" i="20"/>
  <c r="CK373" i="20" s="1"/>
  <c r="AP374" i="20"/>
  <c r="CC374" i="20" s="1"/>
  <c r="AH375" i="20"/>
  <c r="BU375" i="20" s="1"/>
  <c r="AQ375" i="20"/>
  <c r="CD375" i="20" s="1"/>
  <c r="AI376" i="20"/>
  <c r="BV376" i="20" s="1"/>
  <c r="AR376" i="20"/>
  <c r="CE376" i="20" s="1"/>
  <c r="AK347" i="20"/>
  <c r="BX347" i="20" s="1"/>
  <c r="AR348" i="20"/>
  <c r="CE348" i="20" s="1"/>
  <c r="AS349" i="20"/>
  <c r="CF349" i="20" s="1"/>
  <c r="AT350" i="20"/>
  <c r="CG350" i="20" s="1"/>
  <c r="AU351" i="20"/>
  <c r="CH351" i="20" s="1"/>
  <c r="AV352" i="20"/>
  <c r="CI352" i="20" s="1"/>
  <c r="AW353" i="20"/>
  <c r="CJ353" i="20" s="1"/>
  <c r="AX354" i="20"/>
  <c r="CK354" i="20" s="1"/>
  <c r="AH356" i="20"/>
  <c r="BU356" i="20" s="1"/>
  <c r="AI357" i="20"/>
  <c r="BV357" i="20" s="1"/>
  <c r="AJ358" i="20"/>
  <c r="BW358" i="20" s="1"/>
  <c r="AK359" i="20"/>
  <c r="BX359" i="20" s="1"/>
  <c r="AU360" i="20"/>
  <c r="CH360" i="20" s="1"/>
  <c r="AV361" i="20"/>
  <c r="CI361" i="20" s="1"/>
  <c r="AW362" i="20"/>
  <c r="CJ362" i="20" s="1"/>
  <c r="AX363" i="20"/>
  <c r="CK363" i="20" s="1"/>
  <c r="AH365" i="20"/>
  <c r="BU365" i="20" s="1"/>
  <c r="AI366" i="20"/>
  <c r="BV366" i="20" s="1"/>
  <c r="AJ367" i="20"/>
  <c r="BW367" i="20" s="1"/>
  <c r="AK368" i="20"/>
  <c r="BX368" i="20" s="1"/>
  <c r="AL369" i="20"/>
  <c r="BY369" i="20" s="1"/>
  <c r="AM370" i="20"/>
  <c r="BZ370" i="20" s="1"/>
  <c r="AN371" i="20"/>
  <c r="CA371" i="20" s="1"/>
  <c r="AX372" i="20"/>
  <c r="CK372" i="20" s="1"/>
  <c r="AH374" i="20"/>
  <c r="BU374" i="20" s="1"/>
  <c r="AI375" i="20"/>
  <c r="BV375" i="20" s="1"/>
  <c r="AS376" i="20"/>
  <c r="CF376" i="20" s="1"/>
  <c r="AU347" i="20"/>
  <c r="CH347" i="20" s="1"/>
  <c r="AK348" i="20"/>
  <c r="BX348" i="20" s="1"/>
  <c r="AT348" i="20"/>
  <c r="CG348" i="20" s="1"/>
  <c r="AL349" i="20"/>
  <c r="BY349" i="20" s="1"/>
  <c r="AU349" i="20"/>
  <c r="CH349" i="20" s="1"/>
  <c r="AM350" i="20"/>
  <c r="BZ350" i="20" s="1"/>
  <c r="AV350" i="20"/>
  <c r="CI350" i="20" s="1"/>
  <c r="AN351" i="20"/>
  <c r="CA351" i="20" s="1"/>
  <c r="AW351" i="20"/>
  <c r="CJ351" i="20" s="1"/>
  <c r="AO352" i="20"/>
  <c r="CB352" i="20" s="1"/>
  <c r="AX352" i="20"/>
  <c r="CK352" i="20" s="1"/>
  <c r="AP353" i="20"/>
  <c r="CC353" i="20" s="1"/>
  <c r="AH354" i="20"/>
  <c r="BU354" i="20" s="1"/>
  <c r="AQ354" i="20"/>
  <c r="CD354" i="20" s="1"/>
  <c r="AI355" i="20"/>
  <c r="BV355" i="20" s="1"/>
  <c r="AR355" i="20"/>
  <c r="CE355" i="20" s="1"/>
  <c r="AJ356" i="20"/>
  <c r="BW356" i="20" s="1"/>
  <c r="AS356" i="20"/>
  <c r="CF356" i="20" s="1"/>
  <c r="AK357" i="20"/>
  <c r="BX357" i="20" s="1"/>
  <c r="AT357" i="20"/>
  <c r="CG357" i="20" s="1"/>
  <c r="AL358" i="20"/>
  <c r="BY358" i="20" s="1"/>
  <c r="AU358" i="20"/>
  <c r="CH358" i="20" s="1"/>
  <c r="AM359" i="20"/>
  <c r="BZ359" i="20" s="1"/>
  <c r="AV359" i="20"/>
  <c r="CI359" i="20" s="1"/>
  <c r="AN360" i="20"/>
  <c r="CA360" i="20" s="1"/>
  <c r="AW360" i="20"/>
  <c r="CJ360" i="20" s="1"/>
  <c r="AO361" i="20"/>
  <c r="CB361" i="20" s="1"/>
  <c r="AX361" i="20"/>
  <c r="CK361" i="20" s="1"/>
  <c r="AP362" i="20"/>
  <c r="CC362" i="20" s="1"/>
  <c r="AH363" i="20"/>
  <c r="BU363" i="20" s="1"/>
  <c r="AQ363" i="20"/>
  <c r="CD363" i="20" s="1"/>
  <c r="AI364" i="20"/>
  <c r="BV364" i="20" s="1"/>
  <c r="AR364" i="20"/>
  <c r="CE364" i="20" s="1"/>
  <c r="AJ365" i="20"/>
  <c r="BW365" i="20" s="1"/>
  <c r="AS365" i="20"/>
  <c r="CF365" i="20" s="1"/>
  <c r="AK366" i="20"/>
  <c r="BX366" i="20" s="1"/>
  <c r="AT366" i="20"/>
  <c r="CG366" i="20" s="1"/>
  <c r="AL367" i="20"/>
  <c r="BY367" i="20" s="1"/>
  <c r="AU367" i="20"/>
  <c r="CH367" i="20" s="1"/>
  <c r="AM368" i="20"/>
  <c r="BZ368" i="20" s="1"/>
  <c r="AV368" i="20"/>
  <c r="CI368" i="20" s="1"/>
  <c r="AN369" i="20"/>
  <c r="CA369" i="20" s="1"/>
  <c r="AW369" i="20"/>
  <c r="CJ369" i="20" s="1"/>
  <c r="AO370" i="20"/>
  <c r="CB370" i="20" s="1"/>
  <c r="AX370" i="20"/>
  <c r="CK370" i="20" s="1"/>
  <c r="AP371" i="20"/>
  <c r="CC371" i="20" s="1"/>
  <c r="AH372" i="20"/>
  <c r="BU372" i="20" s="1"/>
  <c r="AQ372" i="20"/>
  <c r="CD372" i="20" s="1"/>
  <c r="AI373" i="20"/>
  <c r="BV373" i="20" s="1"/>
  <c r="AR373" i="20"/>
  <c r="CE373" i="20" s="1"/>
  <c r="AJ374" i="20"/>
  <c r="BW374" i="20" s="1"/>
  <c r="AS374" i="20"/>
  <c r="CF374" i="20" s="1"/>
  <c r="AK375" i="20"/>
  <c r="BX375" i="20" s="1"/>
  <c r="AT375" i="20"/>
  <c r="CG375" i="20" s="1"/>
  <c r="AL376" i="20"/>
  <c r="BY376" i="20" s="1"/>
  <c r="AU376" i="20"/>
  <c r="CH376" i="20" s="1"/>
  <c r="AN347" i="20"/>
  <c r="CA347" i="20" s="1"/>
  <c r="AW347" i="20"/>
  <c r="CJ347" i="20" s="1"/>
  <c r="AL348" i="20"/>
  <c r="BY348" i="20" s="1"/>
  <c r="AU348" i="20"/>
  <c r="CH348" i="20" s="1"/>
  <c r="AM349" i="20"/>
  <c r="BZ349" i="20" s="1"/>
  <c r="AV349" i="20"/>
  <c r="CI349" i="20" s="1"/>
  <c r="AN350" i="20"/>
  <c r="CA350" i="20" s="1"/>
  <c r="AW350" i="20"/>
  <c r="CJ350" i="20" s="1"/>
  <c r="AO351" i="20"/>
  <c r="CB351" i="20" s="1"/>
  <c r="AX351" i="20"/>
  <c r="CK351" i="20" s="1"/>
  <c r="AP352" i="20"/>
  <c r="CC352" i="20" s="1"/>
  <c r="AH353" i="20"/>
  <c r="BU353" i="20" s="1"/>
  <c r="AQ353" i="20"/>
  <c r="CD353" i="20" s="1"/>
  <c r="AI354" i="20"/>
  <c r="BV354" i="20" s="1"/>
  <c r="AR354" i="20"/>
  <c r="CE354" i="20" s="1"/>
  <c r="AJ355" i="20"/>
  <c r="BW355" i="20" s="1"/>
  <c r="AS355" i="20"/>
  <c r="CF355" i="20" s="1"/>
  <c r="AK356" i="20"/>
  <c r="BX356" i="20" s="1"/>
  <c r="AT356" i="20"/>
  <c r="CG356" i="20" s="1"/>
  <c r="AL357" i="20"/>
  <c r="BY357" i="20" s="1"/>
  <c r="AU357" i="20"/>
  <c r="CH357" i="20" s="1"/>
  <c r="AM358" i="20"/>
  <c r="BZ358" i="20" s="1"/>
  <c r="AV358" i="20"/>
  <c r="CI358" i="20" s="1"/>
  <c r="AN359" i="20"/>
  <c r="CA359" i="20" s="1"/>
  <c r="AW359" i="20"/>
  <c r="CJ359" i="20" s="1"/>
  <c r="AO360" i="20"/>
  <c r="CB360" i="20" s="1"/>
  <c r="AX360" i="20"/>
  <c r="CK360" i="20" s="1"/>
  <c r="AP361" i="20"/>
  <c r="CC361" i="20" s="1"/>
  <c r="AH362" i="20"/>
  <c r="BU362" i="20" s="1"/>
  <c r="AQ362" i="20"/>
  <c r="CD362" i="20" s="1"/>
  <c r="AI363" i="20"/>
  <c r="BV363" i="20" s="1"/>
  <c r="AR363" i="20"/>
  <c r="CE363" i="20" s="1"/>
  <c r="AJ364" i="20"/>
  <c r="BW364" i="20" s="1"/>
  <c r="AS364" i="20"/>
  <c r="CF364" i="20" s="1"/>
  <c r="AK365" i="20"/>
  <c r="BX365" i="20" s="1"/>
  <c r="AT365" i="20"/>
  <c r="CG365" i="20" s="1"/>
  <c r="AL366" i="20"/>
  <c r="BY366" i="20" s="1"/>
  <c r="AU366" i="20"/>
  <c r="CH366" i="20" s="1"/>
  <c r="AM367" i="20"/>
  <c r="BZ367" i="20" s="1"/>
  <c r="AV367" i="20"/>
  <c r="CI367" i="20" s="1"/>
  <c r="AN368" i="20"/>
  <c r="CA368" i="20" s="1"/>
  <c r="AW368" i="20"/>
  <c r="CJ368" i="20" s="1"/>
  <c r="AO369" i="20"/>
  <c r="CB369" i="20" s="1"/>
  <c r="AX369" i="20"/>
  <c r="CK369" i="20" s="1"/>
  <c r="AP370" i="20"/>
  <c r="CC370" i="20" s="1"/>
  <c r="AH371" i="20"/>
  <c r="BU371" i="20" s="1"/>
  <c r="AQ371" i="20"/>
  <c r="CD371" i="20" s="1"/>
  <c r="AI372" i="20"/>
  <c r="BV372" i="20" s="1"/>
  <c r="AR372" i="20"/>
  <c r="CE372" i="20" s="1"/>
  <c r="AJ373" i="20"/>
  <c r="BW373" i="20" s="1"/>
  <c r="AS373" i="20"/>
  <c r="CF373" i="20" s="1"/>
  <c r="AK374" i="20"/>
  <c r="BX374" i="20" s="1"/>
  <c r="AT374" i="20"/>
  <c r="CG374" i="20" s="1"/>
  <c r="AL375" i="20"/>
  <c r="BY375" i="20" s="1"/>
  <c r="AU375" i="20"/>
  <c r="CH375" i="20" s="1"/>
  <c r="AM376" i="20"/>
  <c r="BZ376" i="20" s="1"/>
  <c r="AV376" i="20"/>
  <c r="CI376" i="20" s="1"/>
  <c r="AO347" i="20"/>
  <c r="CB347" i="20" s="1"/>
  <c r="AX347" i="20"/>
  <c r="CK347" i="20" s="1"/>
  <c r="AI348" i="20"/>
  <c r="BV348" i="20" s="1"/>
  <c r="AJ349" i="20"/>
  <c r="BW349" i="20" s="1"/>
  <c r="AK350" i="20"/>
  <c r="BX350" i="20" s="1"/>
  <c r="AL351" i="20"/>
  <c r="BY351" i="20" s="1"/>
  <c r="AM352" i="20"/>
  <c r="BZ352" i="20" s="1"/>
  <c r="AN353" i="20"/>
  <c r="CA353" i="20" s="1"/>
  <c r="AO354" i="20"/>
  <c r="CB354" i="20" s="1"/>
  <c r="AP355" i="20"/>
  <c r="CC355" i="20" s="1"/>
  <c r="AQ356" i="20"/>
  <c r="CD356" i="20" s="1"/>
  <c r="AR357" i="20"/>
  <c r="CE357" i="20" s="1"/>
  <c r="AS358" i="20"/>
  <c r="CF358" i="20" s="1"/>
  <c r="AT359" i="20"/>
  <c r="CG359" i="20" s="1"/>
  <c r="AM361" i="20"/>
  <c r="BZ361" i="20" s="1"/>
  <c r="AN362" i="20"/>
  <c r="CA362" i="20" s="1"/>
  <c r="AO363" i="20"/>
  <c r="CB363" i="20" s="1"/>
  <c r="AP364" i="20"/>
  <c r="CC364" i="20" s="1"/>
  <c r="AQ365" i="20"/>
  <c r="CD365" i="20" s="1"/>
  <c r="AR366" i="20"/>
  <c r="CE366" i="20" s="1"/>
  <c r="AS367" i="20"/>
  <c r="CF367" i="20" s="1"/>
  <c r="AT368" i="20"/>
  <c r="CG368" i="20" s="1"/>
  <c r="AU369" i="20"/>
  <c r="CH369" i="20" s="1"/>
  <c r="AV370" i="20"/>
  <c r="CI370" i="20" s="1"/>
  <c r="AO372" i="20"/>
  <c r="CB372" i="20" s="1"/>
  <c r="AP373" i="20"/>
  <c r="CC373" i="20" s="1"/>
  <c r="AQ374" i="20"/>
  <c r="CD374" i="20" s="1"/>
  <c r="AR375" i="20"/>
  <c r="CE375" i="20" s="1"/>
  <c r="AJ376" i="20"/>
  <c r="BW376" i="20" s="1"/>
  <c r="AL347" i="20"/>
  <c r="BY347" i="20" s="1"/>
  <c r="BR347" i="20"/>
  <c r="B401" i="20" s="1"/>
  <c r="BL376" i="20"/>
  <c r="BF376" i="20"/>
  <c r="AZ376" i="20"/>
  <c r="BK375" i="20"/>
  <c r="BE375" i="20"/>
  <c r="BP374" i="20"/>
  <c r="BJ374" i="20"/>
  <c r="BD374" i="20"/>
  <c r="BO373" i="20"/>
  <c r="BI373" i="20"/>
  <c r="BC373" i="20"/>
  <c r="BN372" i="20"/>
  <c r="BH372" i="20"/>
  <c r="BB372" i="20"/>
  <c r="BM371" i="20"/>
  <c r="BG371" i="20"/>
  <c r="BA371" i="20"/>
  <c r="BL370" i="20"/>
  <c r="BF370" i="20"/>
  <c r="AZ370" i="20"/>
  <c r="BK369" i="20"/>
  <c r="BE369" i="20"/>
  <c r="BP368" i="20"/>
  <c r="BJ368" i="20"/>
  <c r="BD368" i="20"/>
  <c r="BO367" i="20"/>
  <c r="BI367" i="20"/>
  <c r="BC367" i="20"/>
  <c r="BN366" i="20"/>
  <c r="BH366" i="20"/>
  <c r="BB366" i="20"/>
  <c r="BM365" i="20"/>
  <c r="BG365" i="20"/>
  <c r="BA365" i="20"/>
  <c r="BL364" i="20"/>
  <c r="BF364" i="20"/>
  <c r="AZ364" i="20"/>
  <c r="BK363" i="20"/>
  <c r="BE363" i="20"/>
  <c r="BP362" i="20"/>
  <c r="BJ362" i="20"/>
  <c r="BD362" i="20"/>
  <c r="BO361" i="20"/>
  <c r="BI361" i="20"/>
  <c r="BC361" i="20"/>
  <c r="BN360" i="20"/>
  <c r="BH360" i="20"/>
  <c r="BB360" i="20"/>
  <c r="BM359" i="20"/>
  <c r="BG359" i="20"/>
  <c r="BA359" i="20"/>
  <c r="BL358" i="20"/>
  <c r="BF358" i="20"/>
  <c r="AZ358" i="20"/>
  <c r="BK357" i="20"/>
  <c r="BE357" i="20"/>
  <c r="BP356" i="20"/>
  <c r="BJ356" i="20"/>
  <c r="BD356" i="20"/>
  <c r="BO355" i="20"/>
  <c r="BI355" i="20"/>
  <c r="BC355" i="20"/>
  <c r="BN354" i="20"/>
  <c r="BH354" i="20"/>
  <c r="BB354" i="20"/>
  <c r="BM353" i="20"/>
  <c r="BG353" i="20"/>
  <c r="BA353" i="20"/>
  <c r="BL352" i="20"/>
  <c r="BF352" i="20"/>
  <c r="AZ352" i="20"/>
  <c r="BK351" i="20"/>
  <c r="BE351" i="20"/>
  <c r="BP350" i="20"/>
  <c r="BJ350" i="20"/>
  <c r="BD350" i="20"/>
  <c r="BO349" i="20"/>
  <c r="BI349" i="20"/>
  <c r="BC349" i="20"/>
  <c r="BN348" i="20"/>
  <c r="BH348" i="20"/>
  <c r="BB348" i="20"/>
  <c r="BM347" i="20"/>
  <c r="BG347" i="20"/>
  <c r="BA347" i="20"/>
  <c r="BK376" i="20"/>
  <c r="BE376" i="20"/>
  <c r="BP375" i="20"/>
  <c r="BJ375" i="20"/>
  <c r="BD375" i="20"/>
  <c r="BO374" i="20"/>
  <c r="BI374" i="20"/>
  <c r="BC374" i="20"/>
  <c r="BN373" i="20"/>
  <c r="BH373" i="20"/>
  <c r="BB373" i="20"/>
  <c r="BM372" i="20"/>
  <c r="BG372" i="20"/>
  <c r="BA372" i="20"/>
  <c r="BL371" i="20"/>
  <c r="BF371" i="20"/>
  <c r="AZ371" i="20"/>
  <c r="BK370" i="20"/>
  <c r="BE370" i="20"/>
  <c r="BP369" i="20"/>
  <c r="BJ369" i="20"/>
  <c r="BD369" i="20"/>
  <c r="BO368" i="20"/>
  <c r="BI368" i="20"/>
  <c r="BC368" i="20"/>
  <c r="BN367" i="20"/>
  <c r="BH367" i="20"/>
  <c r="BB367" i="20"/>
  <c r="BM366" i="20"/>
  <c r="BG366" i="20"/>
  <c r="BA366" i="20"/>
  <c r="BL365" i="20"/>
  <c r="BF365" i="20"/>
  <c r="AZ365" i="20"/>
  <c r="BK364" i="20"/>
  <c r="BE364" i="20"/>
  <c r="BP363" i="20"/>
  <c r="BJ363" i="20"/>
  <c r="BD363" i="20"/>
  <c r="BO362" i="20"/>
  <c r="BI362" i="20"/>
  <c r="BC362" i="20"/>
  <c r="BN361" i="20"/>
  <c r="BH361" i="20"/>
  <c r="BB361" i="20"/>
  <c r="BM360" i="20"/>
  <c r="BG360" i="20"/>
  <c r="BA360" i="20"/>
  <c r="BL359" i="20"/>
  <c r="BF359" i="20"/>
  <c r="AZ359" i="20"/>
  <c r="BK358" i="20"/>
  <c r="BE358" i="20"/>
  <c r="BP357" i="20"/>
  <c r="BJ357" i="20"/>
  <c r="BD357" i="20"/>
  <c r="BO356" i="20"/>
  <c r="BI356" i="20"/>
  <c r="BC356" i="20"/>
  <c r="BN355" i="20"/>
  <c r="BH355" i="20"/>
  <c r="BB355" i="20"/>
  <c r="BM354" i="20"/>
  <c r="BG354" i="20"/>
  <c r="BA354" i="20"/>
  <c r="BL353" i="20"/>
  <c r="BF353" i="20"/>
  <c r="AZ353" i="20"/>
  <c r="BK352" i="20"/>
  <c r="BE352" i="20"/>
  <c r="BP351" i="20"/>
  <c r="BJ351" i="20"/>
  <c r="BD351" i="20"/>
  <c r="BO350" i="20"/>
  <c r="BI350" i="20"/>
  <c r="BC350" i="20"/>
  <c r="BN349" i="20"/>
  <c r="BH349" i="20"/>
  <c r="BB349" i="20"/>
  <c r="BM348" i="20"/>
  <c r="BG348" i="20"/>
  <c r="BA348" i="20"/>
  <c r="BL347" i="20"/>
  <c r="BF347" i="20"/>
  <c r="AZ347" i="20"/>
  <c r="BN376" i="20"/>
  <c r="BH376" i="20"/>
  <c r="BB376" i="20"/>
  <c r="BM375" i="20"/>
  <c r="BG375" i="20"/>
  <c r="BA375" i="20"/>
  <c r="BL374" i="20"/>
  <c r="BF374" i="20"/>
  <c r="AZ374" i="20"/>
  <c r="BK373" i="20"/>
  <c r="BE373" i="20"/>
  <c r="BP372" i="20"/>
  <c r="BJ372" i="20"/>
  <c r="BD372" i="20"/>
  <c r="BO371" i="20"/>
  <c r="BI371" i="20"/>
  <c r="BC371" i="20"/>
  <c r="BN370" i="20"/>
  <c r="BH370" i="20"/>
  <c r="BB370" i="20"/>
  <c r="BM369" i="20"/>
  <c r="BG369" i="20"/>
  <c r="BA369" i="20"/>
  <c r="BL368" i="20"/>
  <c r="BF368" i="20"/>
  <c r="AZ368" i="20"/>
  <c r="BK367" i="20"/>
  <c r="BE367" i="20"/>
  <c r="BP366" i="20"/>
  <c r="BJ366" i="20"/>
  <c r="BD366" i="20"/>
  <c r="BO365" i="20"/>
  <c r="BI365" i="20"/>
  <c r="BC365" i="20"/>
  <c r="BN364" i="20"/>
  <c r="BH364" i="20"/>
  <c r="BB364" i="20"/>
  <c r="BM363" i="20"/>
  <c r="BG363" i="20"/>
  <c r="BA363" i="20"/>
  <c r="BL362" i="20"/>
  <c r="BF362" i="20"/>
  <c r="AZ362" i="20"/>
  <c r="BK361" i="20"/>
  <c r="BE361" i="20"/>
  <c r="BP360" i="20"/>
  <c r="BJ360" i="20"/>
  <c r="BD360" i="20"/>
  <c r="BO359" i="20"/>
  <c r="BI359" i="20"/>
  <c r="BC359" i="20"/>
  <c r="BN358" i="20"/>
  <c r="BH358" i="20"/>
  <c r="BB358" i="20"/>
  <c r="BM357" i="20"/>
  <c r="BG357" i="20"/>
  <c r="BA357" i="20"/>
  <c r="BL356" i="20"/>
  <c r="BF356" i="20"/>
  <c r="AZ356" i="20"/>
  <c r="BK355" i="20"/>
  <c r="BE355" i="20"/>
  <c r="BP354" i="20"/>
  <c r="BJ354" i="20"/>
  <c r="BD354" i="20"/>
  <c r="BO353" i="20"/>
  <c r="BI353" i="20"/>
  <c r="BC353" i="20"/>
  <c r="BN352" i="20"/>
  <c r="BH352" i="20"/>
  <c r="BB352" i="20"/>
  <c r="BM351" i="20"/>
  <c r="BG351" i="20"/>
  <c r="BA351" i="20"/>
  <c r="BL350" i="20"/>
  <c r="BF350" i="20"/>
  <c r="AZ350" i="20"/>
  <c r="BK349" i="20"/>
  <c r="BE349" i="20"/>
  <c r="BP348" i="20"/>
  <c r="BJ348" i="20"/>
  <c r="BD348" i="20"/>
  <c r="BO347" i="20"/>
  <c r="BI347" i="20"/>
  <c r="BC347" i="20"/>
  <c r="BI376" i="20"/>
  <c r="BN375" i="20"/>
  <c r="BB375" i="20"/>
  <c r="BG374" i="20"/>
  <c r="BL373" i="20"/>
  <c r="AZ373" i="20"/>
  <c r="BE372" i="20"/>
  <c r="BJ371" i="20"/>
  <c r="BO370" i="20"/>
  <c r="BC370" i="20"/>
  <c r="BH369" i="20"/>
  <c r="BM368" i="20"/>
  <c r="BA368" i="20"/>
  <c r="BF367" i="20"/>
  <c r="BK366" i="20"/>
  <c r="BP365" i="20"/>
  <c r="BD365" i="20"/>
  <c r="BI364" i="20"/>
  <c r="BN363" i="20"/>
  <c r="BB363" i="20"/>
  <c r="BG362" i="20"/>
  <c r="BL361" i="20"/>
  <c r="AZ361" i="20"/>
  <c r="BE360" i="20"/>
  <c r="BJ359" i="20"/>
  <c r="BO358" i="20"/>
  <c r="BC358" i="20"/>
  <c r="BH357" i="20"/>
  <c r="BM356" i="20"/>
  <c r="BA356" i="20"/>
  <c r="BF355" i="20"/>
  <c r="BK354" i="20"/>
  <c r="BP353" i="20"/>
  <c r="BD353" i="20"/>
  <c r="BI352" i="20"/>
  <c r="BN351" i="20"/>
  <c r="BB351" i="20"/>
  <c r="BG350" i="20"/>
  <c r="BL349" i="20"/>
  <c r="AZ349" i="20"/>
  <c r="BE348" i="20"/>
  <c r="BJ347" i="20"/>
  <c r="BG352" i="20"/>
  <c r="BE350" i="20"/>
  <c r="BO348" i="20"/>
  <c r="BH347" i="20"/>
  <c r="BP376" i="20"/>
  <c r="BI375" i="20"/>
  <c r="BB374" i="20"/>
  <c r="BL372" i="20"/>
  <c r="BE371" i="20"/>
  <c r="BO369" i="20"/>
  <c r="BH368" i="20"/>
  <c r="BF366" i="20"/>
  <c r="BP364" i="20"/>
  <c r="BI363" i="20"/>
  <c r="BB362" i="20"/>
  <c r="BL360" i="20"/>
  <c r="BE359" i="20"/>
  <c r="BO357" i="20"/>
  <c r="BH356" i="20"/>
  <c r="BA355" i="20"/>
  <c r="BK353" i="20"/>
  <c r="BD352" i="20"/>
  <c r="BN350" i="20"/>
  <c r="BG349" i="20"/>
  <c r="AZ348" i="20"/>
  <c r="BH375" i="20"/>
  <c r="BF373" i="20"/>
  <c r="BI370" i="20"/>
  <c r="BG368" i="20"/>
  <c r="BE366" i="20"/>
  <c r="BC364" i="20"/>
  <c r="BA362" i="20"/>
  <c r="BP359" i="20"/>
  <c r="BN357" i="20"/>
  <c r="BL355" i="20"/>
  <c r="BJ353" i="20"/>
  <c r="BH351" i="20"/>
  <c r="BF349" i="20"/>
  <c r="BG376" i="20"/>
  <c r="BL375" i="20"/>
  <c r="AZ375" i="20"/>
  <c r="BE374" i="20"/>
  <c r="BJ373" i="20"/>
  <c r="BO372" i="20"/>
  <c r="BC372" i="20"/>
  <c r="BH371" i="20"/>
  <c r="BM370" i="20"/>
  <c r="BA370" i="20"/>
  <c r="BF369" i="20"/>
  <c r="BK368" i="20"/>
  <c r="BP367" i="20"/>
  <c r="BD367" i="20"/>
  <c r="BI366" i="20"/>
  <c r="BN365" i="20"/>
  <c r="BB365" i="20"/>
  <c r="BG364" i="20"/>
  <c r="BL363" i="20"/>
  <c r="AZ363" i="20"/>
  <c r="BE362" i="20"/>
  <c r="BJ361" i="20"/>
  <c r="BO360" i="20"/>
  <c r="BC360" i="20"/>
  <c r="BH359" i="20"/>
  <c r="BM358" i="20"/>
  <c r="BA358" i="20"/>
  <c r="BF357" i="20"/>
  <c r="BK356" i="20"/>
  <c r="BP355" i="20"/>
  <c r="BD355" i="20"/>
  <c r="BI354" i="20"/>
  <c r="BN353" i="20"/>
  <c r="BB353" i="20"/>
  <c r="BL351" i="20"/>
  <c r="AZ351" i="20"/>
  <c r="BJ349" i="20"/>
  <c r="BC348" i="20"/>
  <c r="BD376" i="20"/>
  <c r="BN374" i="20"/>
  <c r="BG373" i="20"/>
  <c r="AZ372" i="20"/>
  <c r="BJ370" i="20"/>
  <c r="BC369" i="20"/>
  <c r="BM367" i="20"/>
  <c r="BA367" i="20"/>
  <c r="BK365" i="20"/>
  <c r="BD364" i="20"/>
  <c r="BN362" i="20"/>
  <c r="BG361" i="20"/>
  <c r="AZ360" i="20"/>
  <c r="BJ358" i="20"/>
  <c r="BC357" i="20"/>
  <c r="BM355" i="20"/>
  <c r="BF354" i="20"/>
  <c r="BP352" i="20"/>
  <c r="BI351" i="20"/>
  <c r="BB350" i="20"/>
  <c r="BL348" i="20"/>
  <c r="BE347" i="20"/>
  <c r="BC376" i="20"/>
  <c r="BM374" i="20"/>
  <c r="BK372" i="20"/>
  <c r="BD371" i="20"/>
  <c r="BB369" i="20"/>
  <c r="BL367" i="20"/>
  <c r="BJ365" i="20"/>
  <c r="BH363" i="20"/>
  <c r="BF361" i="20"/>
  <c r="BD359" i="20"/>
  <c r="BB357" i="20"/>
  <c r="AZ355" i="20"/>
  <c r="BO352" i="20"/>
  <c r="BM350" i="20"/>
  <c r="BP347" i="20"/>
  <c r="BM376" i="20"/>
  <c r="BA376" i="20"/>
  <c r="BF375" i="20"/>
  <c r="BK374" i="20"/>
  <c r="BP373" i="20"/>
  <c r="BD373" i="20"/>
  <c r="BI372" i="20"/>
  <c r="BN371" i="20"/>
  <c r="BB371" i="20"/>
  <c r="BG370" i="20"/>
  <c r="BL369" i="20"/>
  <c r="AZ369" i="20"/>
  <c r="BE368" i="20"/>
  <c r="BJ367" i="20"/>
  <c r="BO366" i="20"/>
  <c r="BC366" i="20"/>
  <c r="BH365" i="20"/>
  <c r="BM364" i="20"/>
  <c r="BA364" i="20"/>
  <c r="BF363" i="20"/>
  <c r="BK362" i="20"/>
  <c r="BP361" i="20"/>
  <c r="BD361" i="20"/>
  <c r="BI360" i="20"/>
  <c r="BN359" i="20"/>
  <c r="BB359" i="20"/>
  <c r="BG358" i="20"/>
  <c r="BL357" i="20"/>
  <c r="AZ357" i="20"/>
  <c r="BE356" i="20"/>
  <c r="BJ355" i="20"/>
  <c r="BO354" i="20"/>
  <c r="BC354" i="20"/>
  <c r="BH353" i="20"/>
  <c r="BM352" i="20"/>
  <c r="BA352" i="20"/>
  <c r="BF351" i="20"/>
  <c r="BK350" i="20"/>
  <c r="BP349" i="20"/>
  <c r="BD349" i="20"/>
  <c r="BI348" i="20"/>
  <c r="BN347" i="20"/>
  <c r="BB347" i="20"/>
  <c r="BJ376" i="20"/>
  <c r="BO375" i="20"/>
  <c r="BC375" i="20"/>
  <c r="BH374" i="20"/>
  <c r="BM373" i="20"/>
  <c r="BA373" i="20"/>
  <c r="BF372" i="20"/>
  <c r="BK371" i="20"/>
  <c r="BP370" i="20"/>
  <c r="BD370" i="20"/>
  <c r="BI369" i="20"/>
  <c r="BN368" i="20"/>
  <c r="BB368" i="20"/>
  <c r="BG367" i="20"/>
  <c r="BL366" i="20"/>
  <c r="AZ366" i="20"/>
  <c r="BE365" i="20"/>
  <c r="BJ364" i="20"/>
  <c r="BO363" i="20"/>
  <c r="BC363" i="20"/>
  <c r="BH362" i="20"/>
  <c r="BM361" i="20"/>
  <c r="BA361" i="20"/>
  <c r="BF360" i="20"/>
  <c r="BK359" i="20"/>
  <c r="BP358" i="20"/>
  <c r="BD358" i="20"/>
  <c r="BI357" i="20"/>
  <c r="BN356" i="20"/>
  <c r="BB356" i="20"/>
  <c r="BG355" i="20"/>
  <c r="BL354" i="20"/>
  <c r="AZ354" i="20"/>
  <c r="BE353" i="20"/>
  <c r="BJ352" i="20"/>
  <c r="BO351" i="20"/>
  <c r="BC351" i="20"/>
  <c r="BH350" i="20"/>
  <c r="BM349" i="20"/>
  <c r="BA349" i="20"/>
  <c r="BF348" i="20"/>
  <c r="BK347" i="20"/>
  <c r="BO376" i="20"/>
  <c r="BA374" i="20"/>
  <c r="BP371" i="20"/>
  <c r="BN369" i="20"/>
  <c r="AZ367" i="20"/>
  <c r="BO364" i="20"/>
  <c r="BM362" i="20"/>
  <c r="BK360" i="20"/>
  <c r="BI358" i="20"/>
  <c r="BG356" i="20"/>
  <c r="BE354" i="20"/>
  <c r="BC352" i="20"/>
  <c r="BA350" i="20"/>
  <c r="BK348" i="20"/>
  <c r="BD347" i="20"/>
  <c r="BT47" i="28"/>
  <c r="BW32" i="28"/>
  <c r="BW41" i="28"/>
  <c r="BT43" i="28"/>
  <c r="BT26" i="28"/>
  <c r="BW34" i="28"/>
  <c r="BT51" i="28"/>
  <c r="BW46" i="28"/>
  <c r="BW31" i="28"/>
  <c r="BW40" i="28"/>
  <c r="BW49" i="28"/>
  <c r="BT44" i="28"/>
  <c r="BT34" i="28"/>
  <c r="BW42" i="28"/>
  <c r="BW47" i="28"/>
  <c r="BT24" i="28"/>
  <c r="BW51" i="28"/>
  <c r="BT37" i="28"/>
  <c r="BT28" i="28"/>
  <c r="BW27" i="28"/>
  <c r="BT41" i="28"/>
  <c r="BZ41" i="28" s="1"/>
  <c r="BW29" i="28"/>
  <c r="BW35" i="28"/>
  <c r="BT31" i="28"/>
  <c r="BZ31" i="28" s="1"/>
  <c r="BT48" i="28"/>
  <c r="BW23" i="28"/>
  <c r="BT22" i="28"/>
  <c r="BW38" i="28"/>
  <c r="BW43" i="28"/>
  <c r="BW24" i="28"/>
  <c r="BW26" i="28"/>
  <c r="BW28" i="28"/>
  <c r="BW39" i="28"/>
  <c r="BW48" i="28"/>
  <c r="BT35" i="28"/>
  <c r="BZ35" i="28" s="1"/>
  <c r="BW45" i="28"/>
  <c r="BT42" i="28"/>
  <c r="BZ42" i="28" s="1"/>
  <c r="BW50" i="28"/>
  <c r="BT45" i="28"/>
  <c r="BT25" i="28"/>
  <c r="BT36" i="28"/>
  <c r="BT50" i="28"/>
  <c r="BT46" i="28"/>
  <c r="BZ46" i="28" s="1"/>
  <c r="BT32" i="28"/>
  <c r="BZ32" i="28" s="1"/>
  <c r="BT33" i="28"/>
  <c r="BW36" i="28"/>
  <c r="BW44" i="28"/>
  <c r="BT23" i="28"/>
  <c r="BZ23" i="28" s="1"/>
  <c r="BT40" i="28"/>
  <c r="BZ40" i="28" s="1"/>
  <c r="BT30" i="28"/>
  <c r="BT38" i="28"/>
  <c r="BZ38" i="28" s="1"/>
  <c r="BW37" i="28"/>
  <c r="BT49" i="28"/>
  <c r="BZ49" i="28" s="1"/>
  <c r="BW30" i="28"/>
  <c r="BT39" i="28"/>
  <c r="BZ39" i="28" s="1"/>
  <c r="BW25" i="28"/>
  <c r="BW33" i="28"/>
  <c r="BT29" i="28"/>
  <c r="BZ29" i="28" s="1"/>
  <c r="BT27" i="28"/>
  <c r="BZ27" i="28" s="1"/>
  <c r="AT416" i="20"/>
  <c r="BB416" i="20"/>
  <c r="AO416" i="20"/>
  <c r="AW416" i="20"/>
  <c r="AX416" i="20"/>
  <c r="AQ416" i="20"/>
  <c r="AZ416" i="20"/>
  <c r="AU416" i="20"/>
  <c r="BC416" i="20"/>
  <c r="AN416" i="20"/>
  <c r="AY416" i="20"/>
  <c r="AS416" i="20"/>
  <c r="AV416" i="20"/>
  <c r="BD416" i="20"/>
  <c r="AP416" i="20"/>
  <c r="AR416" i="20"/>
  <c r="BA416" i="20"/>
  <c r="CB350" i="20"/>
  <c r="CI351" i="20"/>
  <c r="CJ376" i="20"/>
  <c r="BV356" i="20"/>
  <c r="CK353" i="20"/>
  <c r="BK63" i="26"/>
  <c r="BM38" i="26"/>
  <c r="BK48" i="26"/>
  <c r="BK28" i="26"/>
  <c r="BM63" i="26"/>
  <c r="BK51" i="26"/>
  <c r="BK52" i="26"/>
  <c r="BM61" i="26"/>
  <c r="BK58" i="26"/>
  <c r="BM31" i="26"/>
  <c r="BM57" i="26"/>
  <c r="BM39" i="26"/>
  <c r="BK38" i="26"/>
  <c r="BM49" i="26"/>
  <c r="BK34" i="26"/>
  <c r="BM44" i="26"/>
  <c r="BK56" i="26"/>
  <c r="BM56" i="26"/>
  <c r="BM54" i="26"/>
  <c r="BM41" i="26"/>
  <c r="BM25" i="26"/>
  <c r="BM32" i="26"/>
  <c r="BK39" i="26"/>
  <c r="BK55" i="26"/>
  <c r="BK37" i="26"/>
  <c r="BK59" i="26"/>
  <c r="BK26" i="26"/>
  <c r="BK62" i="26"/>
  <c r="BM50" i="26"/>
  <c r="BM37" i="26"/>
  <c r="BK32" i="26"/>
  <c r="BK30" i="26"/>
  <c r="BK49" i="26"/>
  <c r="BM26" i="26"/>
  <c r="BK25" i="26"/>
  <c r="BM33" i="26"/>
  <c r="BM48" i="26"/>
  <c r="BK53" i="26"/>
  <c r="BK60" i="26"/>
  <c r="BM24" i="26"/>
  <c r="BM53" i="26"/>
  <c r="BK24" i="26"/>
  <c r="BK46" i="26"/>
  <c r="BM36" i="26"/>
  <c r="BM42" i="26"/>
  <c r="BM35" i="26"/>
  <c r="BK27" i="26"/>
  <c r="BK41" i="26"/>
  <c r="BM46" i="26"/>
  <c r="BM30" i="26"/>
  <c r="BK29" i="26"/>
  <c r="BM58" i="26"/>
  <c r="BM27" i="26"/>
  <c r="BM28" i="26"/>
  <c r="BM62" i="26"/>
  <c r="BK45" i="26"/>
  <c r="BK31" i="26"/>
  <c r="BK33" i="26"/>
  <c r="BM43" i="26"/>
  <c r="BK43" i="26"/>
  <c r="BM47" i="26"/>
  <c r="BK61" i="26"/>
  <c r="BM51" i="26"/>
  <c r="BK47" i="26"/>
  <c r="BK42" i="26"/>
  <c r="BK50" i="26"/>
  <c r="BM59" i="26"/>
  <c r="BM60" i="26"/>
  <c r="BM29" i="26"/>
  <c r="BK40" i="26"/>
  <c r="BM34" i="26"/>
  <c r="BK35" i="26"/>
  <c r="BM40" i="26"/>
  <c r="BK36" i="26"/>
  <c r="BM45" i="26"/>
  <c r="BM55" i="26"/>
  <c r="BK57" i="26"/>
  <c r="BM52" i="26"/>
  <c r="BK54" i="26"/>
  <c r="BK44" i="26"/>
  <c r="BH34" i="26"/>
  <c r="BH27" i="26"/>
  <c r="BH40" i="26"/>
  <c r="BH49" i="26"/>
  <c r="BH24" i="26"/>
  <c r="BH55" i="26"/>
  <c r="BH43" i="26"/>
  <c r="BH37" i="26"/>
  <c r="BH33" i="26"/>
  <c r="BH61" i="26"/>
  <c r="BH56" i="26"/>
  <c r="BH32" i="26"/>
  <c r="BH58" i="26"/>
  <c r="BH59" i="26"/>
  <c r="BH25" i="26"/>
  <c r="BH31" i="26"/>
  <c r="BH53" i="26"/>
  <c r="BH46" i="26"/>
  <c r="BH30" i="26"/>
  <c r="BH28" i="26"/>
  <c r="BH48" i="26"/>
  <c r="BH57" i="26"/>
  <c r="BH41" i="26"/>
  <c r="BH63" i="26"/>
  <c r="BH54" i="26"/>
  <c r="BH52" i="26"/>
  <c r="BH45" i="26"/>
  <c r="BH47" i="26"/>
  <c r="BH39" i="26"/>
  <c r="BH60" i="26"/>
  <c r="BH38" i="26"/>
  <c r="BH36" i="26"/>
  <c r="BH51" i="26"/>
  <c r="BH42" i="26"/>
  <c r="BH29" i="26"/>
  <c r="BH26" i="26"/>
  <c r="BH50" i="26"/>
  <c r="BH44" i="26"/>
  <c r="BH62" i="26"/>
  <c r="BH35" i="26"/>
  <c r="BS29" i="27"/>
  <c r="BS33" i="27"/>
  <c r="BS25" i="27"/>
  <c r="BS32" i="27"/>
  <c r="BS31" i="27"/>
  <c r="BS30" i="27"/>
  <c r="BS34" i="27"/>
  <c r="BS28" i="27"/>
  <c r="CF25" i="27"/>
  <c r="B40" i="27" s="1"/>
  <c r="BS26" i="27"/>
  <c r="BS27" i="27"/>
  <c r="BN42" i="10"/>
  <c r="BK54" i="10"/>
  <c r="BP33" i="10"/>
  <c r="BN39" i="10"/>
  <c r="BN33" i="10"/>
  <c r="BP28" i="10"/>
  <c r="BN49" i="10"/>
  <c r="BP44" i="10"/>
  <c r="BK45" i="10"/>
  <c r="BK36" i="10"/>
  <c r="BK35" i="10"/>
  <c r="BP54" i="10"/>
  <c r="BP51" i="10"/>
  <c r="BN53" i="10"/>
  <c r="BK47" i="10"/>
  <c r="BP46" i="10"/>
  <c r="BK29" i="10"/>
  <c r="BP29" i="10"/>
  <c r="BP42" i="10"/>
  <c r="BN30" i="10"/>
  <c r="BK49" i="10"/>
  <c r="BP48" i="10"/>
  <c r="BN27" i="10"/>
  <c r="BN54" i="10"/>
  <c r="BN34" i="10"/>
  <c r="BN37" i="10"/>
  <c r="BP39" i="10"/>
  <c r="BK53" i="10"/>
  <c r="BP41" i="10"/>
  <c r="BN51" i="10"/>
  <c r="BP26" i="10"/>
  <c r="BK43" i="10"/>
  <c r="BN44" i="10"/>
  <c r="BN35" i="10"/>
  <c r="BP31" i="10"/>
  <c r="BP43" i="10"/>
  <c r="BK30" i="10"/>
  <c r="BK27" i="10"/>
  <c r="BK50" i="10"/>
  <c r="BK38" i="10"/>
  <c r="BN32" i="10"/>
  <c r="BK48" i="10"/>
  <c r="BP32" i="10"/>
  <c r="BK41" i="10"/>
  <c r="BN50" i="10"/>
  <c r="BN46" i="10"/>
  <c r="BP50" i="10"/>
  <c r="BN38" i="10"/>
  <c r="BP25" i="10"/>
  <c r="BN28" i="10"/>
  <c r="BK52" i="10"/>
  <c r="BN48" i="10"/>
  <c r="BK51" i="10"/>
  <c r="BK39" i="10"/>
  <c r="BK33" i="10"/>
  <c r="BK37" i="10"/>
  <c r="BP37" i="10"/>
  <c r="BN40" i="10"/>
  <c r="BN41" i="10"/>
  <c r="BP36" i="10"/>
  <c r="BK28" i="10"/>
  <c r="BP52" i="10"/>
  <c r="BP34" i="10"/>
  <c r="BN31" i="10"/>
  <c r="BP27" i="10"/>
  <c r="BK26" i="10"/>
  <c r="BP45" i="10"/>
  <c r="BP40" i="10"/>
  <c r="BP38" i="10"/>
  <c r="BP49" i="10"/>
  <c r="BN25" i="10"/>
  <c r="BK46" i="10"/>
  <c r="BK44" i="10"/>
  <c r="BN43" i="10"/>
  <c r="BN47" i="10"/>
  <c r="BK40" i="10"/>
  <c r="BN52" i="10"/>
  <c r="BK32" i="10"/>
  <c r="BN29" i="10"/>
  <c r="BP53" i="10"/>
  <c r="BK31" i="10"/>
  <c r="BP47" i="10"/>
  <c r="BK42" i="10"/>
  <c r="BK34" i="10"/>
  <c r="BN45" i="10"/>
  <c r="BN26" i="10"/>
  <c r="BP30" i="10"/>
  <c r="BN36" i="10"/>
  <c r="BP35" i="10"/>
  <c r="BK32" i="11"/>
  <c r="BK65" i="11"/>
  <c r="BK66" i="11"/>
  <c r="BK69" i="11"/>
  <c r="BK61" i="11"/>
  <c r="BP67" i="11"/>
  <c r="BK42" i="11"/>
  <c r="BP64" i="11"/>
  <c r="BK67" i="11"/>
  <c r="BK36" i="11"/>
  <c r="BP32" i="11"/>
  <c r="BN36" i="11"/>
  <c r="BN50" i="11"/>
  <c r="BP43" i="11"/>
  <c r="BP54" i="11"/>
  <c r="BN61" i="11"/>
  <c r="BP38" i="11"/>
  <c r="BP48" i="11"/>
  <c r="BN25" i="11"/>
  <c r="BN39" i="11"/>
  <c r="BN27" i="11"/>
  <c r="BK46" i="11"/>
  <c r="BP51" i="11"/>
  <c r="BN58" i="11"/>
  <c r="BN66" i="11"/>
  <c r="BN35" i="11"/>
  <c r="BK45" i="11"/>
  <c r="BN62" i="11"/>
  <c r="BK26" i="11"/>
  <c r="BK51" i="11"/>
  <c r="BK60" i="11"/>
  <c r="BN69" i="11"/>
  <c r="BP26" i="11"/>
  <c r="BP63" i="11"/>
  <c r="BP42" i="11"/>
  <c r="BN43" i="11"/>
  <c r="BN63" i="11"/>
  <c r="BP37" i="11"/>
  <c r="BK39" i="11"/>
  <c r="BP27" i="11"/>
  <c r="BN68" i="11"/>
  <c r="BN28" i="11"/>
  <c r="BN38" i="11"/>
  <c r="BN67" i="11"/>
  <c r="BN49" i="11"/>
  <c r="BK57" i="11"/>
  <c r="BK34" i="11"/>
  <c r="BN41" i="11"/>
  <c r="BP34" i="11"/>
  <c r="BN32" i="11"/>
  <c r="BK68" i="11"/>
  <c r="BN44" i="11"/>
  <c r="BK29" i="11"/>
  <c r="BK56" i="11"/>
  <c r="BP56" i="11"/>
  <c r="BP30" i="11"/>
  <c r="BP65" i="11"/>
  <c r="BN30" i="11"/>
  <c r="BK35" i="11"/>
  <c r="BK44" i="11"/>
  <c r="BP68" i="11"/>
  <c r="BK28" i="11"/>
  <c r="BP36" i="11"/>
  <c r="BK62" i="11"/>
  <c r="BP44" i="11"/>
  <c r="BN33" i="11"/>
  <c r="BK49" i="11"/>
  <c r="BN31" i="11"/>
  <c r="BP47" i="11"/>
  <c r="BK50" i="11"/>
  <c r="BP60" i="11"/>
  <c r="BP62" i="11"/>
  <c r="BN59" i="11"/>
  <c r="BK47" i="11"/>
  <c r="BP39" i="11"/>
  <c r="BN37" i="11"/>
  <c r="BP31" i="11"/>
  <c r="BN55" i="11"/>
  <c r="BN46" i="11"/>
  <c r="BN53" i="11"/>
  <c r="BK64" i="11"/>
  <c r="BP45" i="11"/>
  <c r="BP28" i="11"/>
  <c r="BP41" i="11"/>
  <c r="BP53" i="11"/>
  <c r="BK31" i="11"/>
  <c r="BP33" i="11"/>
  <c r="BN65" i="11"/>
  <c r="BK59" i="11"/>
  <c r="BP35" i="11"/>
  <c r="BK48" i="11"/>
  <c r="BK58" i="11"/>
  <c r="BN48" i="11"/>
  <c r="BK52" i="11"/>
  <c r="BK38" i="11"/>
  <c r="BN56" i="11"/>
  <c r="BP29" i="11"/>
  <c r="BP57" i="11"/>
  <c r="BP40" i="11"/>
  <c r="BP52" i="11"/>
  <c r="BN57" i="11"/>
  <c r="BN51" i="11"/>
  <c r="BN60" i="11"/>
  <c r="BN29" i="11"/>
  <c r="BN26" i="11"/>
  <c r="BK55" i="11"/>
  <c r="BP66" i="11"/>
  <c r="BK40" i="11"/>
  <c r="BK30" i="11"/>
  <c r="BP50" i="11"/>
  <c r="BN47" i="11"/>
  <c r="BN54" i="11"/>
  <c r="BK53" i="11"/>
  <c r="BP69" i="11"/>
  <c r="BK43" i="11"/>
  <c r="BP59" i="11"/>
  <c r="BP61" i="11"/>
  <c r="BK33" i="11"/>
  <c r="BN40" i="11"/>
  <c r="BN64" i="11"/>
  <c r="BK54" i="11"/>
  <c r="BP25" i="11"/>
  <c r="BK63" i="11"/>
  <c r="BN45" i="11"/>
  <c r="BK37" i="11"/>
  <c r="BK27" i="11"/>
  <c r="BN34" i="11"/>
  <c r="BP55" i="11"/>
  <c r="BK41" i="11"/>
  <c r="BP46" i="11"/>
  <c r="BN52" i="11"/>
  <c r="BP49" i="11"/>
  <c r="BP58" i="11"/>
  <c r="BK25" i="11"/>
  <c r="BN42" i="11"/>
  <c r="B512" i="8"/>
  <c r="B831" i="8"/>
  <c r="JM32" i="23"/>
  <c r="B82" i="23" s="1"/>
  <c r="BS309" i="20"/>
  <c r="BJ281" i="20"/>
  <c r="BR281" i="20"/>
  <c r="BI282" i="20"/>
  <c r="BQ282" i="20"/>
  <c r="BH283" i="20"/>
  <c r="BP283" i="20"/>
  <c r="BG284" i="20"/>
  <c r="BO284" i="20"/>
  <c r="BF285" i="20"/>
  <c r="BN285" i="20"/>
  <c r="BE286" i="20"/>
  <c r="BM286" i="20"/>
  <c r="BD287" i="20"/>
  <c r="BL287" i="20"/>
  <c r="BC288" i="20"/>
  <c r="BK288" i="20"/>
  <c r="BS288" i="20"/>
  <c r="BJ289" i="20"/>
  <c r="BR289" i="20"/>
  <c r="BI290" i="20"/>
  <c r="BQ290" i="20"/>
  <c r="BH291" i="20"/>
  <c r="BP291" i="20"/>
  <c r="BG292" i="20"/>
  <c r="BO292" i="20"/>
  <c r="BF293" i="20"/>
  <c r="BN293" i="20"/>
  <c r="BE294" i="20"/>
  <c r="BM294" i="20"/>
  <c r="BD295" i="20"/>
  <c r="BL295" i="20"/>
  <c r="BC296" i="20"/>
  <c r="BK296" i="20"/>
  <c r="BS296" i="20"/>
  <c r="BJ297" i="20"/>
  <c r="BR297" i="20"/>
  <c r="BI298" i="20"/>
  <c r="BQ298" i="20"/>
  <c r="BH299" i="20"/>
  <c r="BP299" i="20"/>
  <c r="BG300" i="20"/>
  <c r="BO300" i="20"/>
  <c r="BF301" i="20"/>
  <c r="BN301" i="20"/>
  <c r="BE302" i="20"/>
  <c r="BM302" i="20"/>
  <c r="BD303" i="20"/>
  <c r="BL303" i="20"/>
  <c r="BC304" i="20"/>
  <c r="BK304" i="20"/>
  <c r="BS304" i="20"/>
  <c r="BJ305" i="20"/>
  <c r="BR305" i="20"/>
  <c r="BI306" i="20"/>
  <c r="BQ306" i="20"/>
  <c r="BH307" i="20"/>
  <c r="BP307" i="20"/>
  <c r="BG308" i="20"/>
  <c r="BO308" i="20"/>
  <c r="BF309" i="20"/>
  <c r="BN309" i="20"/>
  <c r="BF280" i="20"/>
  <c r="BN280" i="20"/>
  <c r="BC281" i="20"/>
  <c r="BK281" i="20"/>
  <c r="BS281" i="20"/>
  <c r="BJ282" i="20"/>
  <c r="BR282" i="20"/>
  <c r="BI283" i="20"/>
  <c r="BQ283" i="20"/>
  <c r="BH284" i="20"/>
  <c r="BP284" i="20"/>
  <c r="BG285" i="20"/>
  <c r="BO285" i="20"/>
  <c r="BF286" i="20"/>
  <c r="BN286" i="20"/>
  <c r="BE287" i="20"/>
  <c r="BM287" i="20"/>
  <c r="BD288" i="20"/>
  <c r="BL288" i="20"/>
  <c r="BC289" i="20"/>
  <c r="BE281" i="20"/>
  <c r="BM281" i="20"/>
  <c r="BD282" i="20"/>
  <c r="BL282" i="20"/>
  <c r="BC283" i="20"/>
  <c r="BK283" i="20"/>
  <c r="BS283" i="20"/>
  <c r="BJ284" i="20"/>
  <c r="BR284" i="20"/>
  <c r="BI285" i="20"/>
  <c r="BQ285" i="20"/>
  <c r="BH286" i="20"/>
  <c r="BP286" i="20"/>
  <c r="BG287" i="20"/>
  <c r="BO287" i="20"/>
  <c r="BF288" i="20"/>
  <c r="BN288" i="20"/>
  <c r="BE289" i="20"/>
  <c r="BM289" i="20"/>
  <c r="BD290" i="20"/>
  <c r="BL290" i="20"/>
  <c r="BC291" i="20"/>
  <c r="BK291" i="20"/>
  <c r="BS291" i="20"/>
  <c r="BJ292" i="20"/>
  <c r="BR292" i="20"/>
  <c r="BI293" i="20"/>
  <c r="BQ293" i="20"/>
  <c r="BH294" i="20"/>
  <c r="BP294" i="20"/>
  <c r="BG295" i="20"/>
  <c r="BO295" i="20"/>
  <c r="BF296" i="20"/>
  <c r="BN296" i="20"/>
  <c r="BE297" i="20"/>
  <c r="BM297" i="20"/>
  <c r="BD298" i="20"/>
  <c r="BL298" i="20"/>
  <c r="BC299" i="20"/>
  <c r="BK299" i="20"/>
  <c r="BS299" i="20"/>
  <c r="BJ300" i="20"/>
  <c r="BR300" i="20"/>
  <c r="BI301" i="20"/>
  <c r="BQ301" i="20"/>
  <c r="BH302" i="20"/>
  <c r="BP302" i="20"/>
  <c r="BG303" i="20"/>
  <c r="BO303" i="20"/>
  <c r="BF304" i="20"/>
  <c r="BN304" i="20"/>
  <c r="BE305" i="20"/>
  <c r="BM305" i="20"/>
  <c r="BD306" i="20"/>
  <c r="BL306" i="20"/>
  <c r="BC307" i="20"/>
  <c r="BK307" i="20"/>
  <c r="BS307" i="20"/>
  <c r="BJ308" i="20"/>
  <c r="BR308" i="20"/>
  <c r="BI309" i="20"/>
  <c r="BQ309" i="20"/>
  <c r="BI280" i="20"/>
  <c r="BQ280" i="20"/>
  <c r="BF281" i="20"/>
  <c r="BN281" i="20"/>
  <c r="BE282" i="20"/>
  <c r="BM282" i="20"/>
  <c r="BD283" i="20"/>
  <c r="BL283" i="20"/>
  <c r="BC284" i="20"/>
  <c r="BK284" i="20"/>
  <c r="BS284" i="20"/>
  <c r="BJ285" i="20"/>
  <c r="BR285" i="20"/>
  <c r="BI286" i="20"/>
  <c r="BQ286" i="20"/>
  <c r="BH287" i="20"/>
  <c r="BP287" i="20"/>
  <c r="BG288" i="20"/>
  <c r="BO288" i="20"/>
  <c r="BF289" i="20"/>
  <c r="BN289" i="20"/>
  <c r="BE290" i="20"/>
  <c r="BM290" i="20"/>
  <c r="BD281" i="20"/>
  <c r="BC282" i="20"/>
  <c r="BS282" i="20"/>
  <c r="BR283" i="20"/>
  <c r="BQ284" i="20"/>
  <c r="BP285" i="20"/>
  <c r="BO286" i="20"/>
  <c r="BN287" i="20"/>
  <c r="BM288" i="20"/>
  <c r="BK289" i="20"/>
  <c r="BG290" i="20"/>
  <c r="BS290" i="20"/>
  <c r="BM291" i="20"/>
  <c r="BF292" i="20"/>
  <c r="BQ292" i="20"/>
  <c r="BK293" i="20"/>
  <c r="BD294" i="20"/>
  <c r="BO294" i="20"/>
  <c r="BI295" i="20"/>
  <c r="BS295" i="20"/>
  <c r="BM296" i="20"/>
  <c r="BG297" i="20"/>
  <c r="BQ297" i="20"/>
  <c r="BK298" i="20"/>
  <c r="BE299" i="20"/>
  <c r="BO299" i="20"/>
  <c r="BI300" i="20"/>
  <c r="BC301" i="20"/>
  <c r="BM301" i="20"/>
  <c r="BG302" i="20"/>
  <c r="BR302" i="20"/>
  <c r="BK303" i="20"/>
  <c r="BE304" i="20"/>
  <c r="BP304" i="20"/>
  <c r="BI305" i="20"/>
  <c r="BC306" i="20"/>
  <c r="BN306" i="20"/>
  <c r="BG307" i="20"/>
  <c r="BR307" i="20"/>
  <c r="BL308" i="20"/>
  <c r="BE309" i="20"/>
  <c r="BP309" i="20"/>
  <c r="BK280" i="20"/>
  <c r="BD284" i="20"/>
  <c r="BP288" i="20"/>
  <c r="BH290" i="20"/>
  <c r="BH292" i="20"/>
  <c r="BS292" i="20"/>
  <c r="BF294" i="20"/>
  <c r="BJ295" i="20"/>
  <c r="BO296" i="20"/>
  <c r="BH297" i="20"/>
  <c r="BM298" i="20"/>
  <c r="BQ299" i="20"/>
  <c r="BD301" i="20"/>
  <c r="BI302" i="20"/>
  <c r="BM303" i="20"/>
  <c r="BQ304" i="20"/>
  <c r="BE306" i="20"/>
  <c r="BI307" i="20"/>
  <c r="BM308" i="20"/>
  <c r="BR309" i="20"/>
  <c r="BH281" i="20"/>
  <c r="BF283" i="20"/>
  <c r="BE284" i="20"/>
  <c r="BD285" i="20"/>
  <c r="BS286" i="20"/>
  <c r="BQ288" i="20"/>
  <c r="BJ290" i="20"/>
  <c r="BO291" i="20"/>
  <c r="BC293" i="20"/>
  <c r="BG294" i="20"/>
  <c r="BK295" i="20"/>
  <c r="BP296" i="20"/>
  <c r="BC298" i="20"/>
  <c r="BG299" i="20"/>
  <c r="BL300" i="20"/>
  <c r="BP301" i="20"/>
  <c r="BJ302" i="20"/>
  <c r="BN303" i="20"/>
  <c r="BR304" i="20"/>
  <c r="BF306" i="20"/>
  <c r="BJ307" i="20"/>
  <c r="BN308" i="20"/>
  <c r="BC280" i="20"/>
  <c r="BG281" i="20"/>
  <c r="BF282" i="20"/>
  <c r="BE283" i="20"/>
  <c r="BC285" i="20"/>
  <c r="BS285" i="20"/>
  <c r="BR286" i="20"/>
  <c r="BQ287" i="20"/>
  <c r="BL289" i="20"/>
  <c r="BD291" i="20"/>
  <c r="BN291" i="20"/>
  <c r="BL293" i="20"/>
  <c r="BQ294" i="20"/>
  <c r="BD296" i="20"/>
  <c r="BS297" i="20"/>
  <c r="BF299" i="20"/>
  <c r="BK300" i="20"/>
  <c r="BO301" i="20"/>
  <c r="BS302" i="20"/>
  <c r="BG304" i="20"/>
  <c r="BK305" i="20"/>
  <c r="BO306" i="20"/>
  <c r="BC308" i="20"/>
  <c r="BG309" i="20"/>
  <c r="BL280" i="20"/>
  <c r="BG282" i="20"/>
  <c r="BC286" i="20"/>
  <c r="BR287" i="20"/>
  <c r="BO289" i="20"/>
  <c r="BE291" i="20"/>
  <c r="BI292" i="20"/>
  <c r="BM293" i="20"/>
  <c r="BR294" i="20"/>
  <c r="BE296" i="20"/>
  <c r="BI297" i="20"/>
  <c r="BN298" i="20"/>
  <c r="BR299" i="20"/>
  <c r="BE301" i="20"/>
  <c r="BC303" i="20"/>
  <c r="BH304" i="20"/>
  <c r="BL305" i="20"/>
  <c r="BP306" i="20"/>
  <c r="BD308" i="20"/>
  <c r="BH309" i="20"/>
  <c r="BM280" i="20"/>
  <c r="BI281" i="20"/>
  <c r="BH282" i="20"/>
  <c r="BG283" i="20"/>
  <c r="BF284" i="20"/>
  <c r="BE285" i="20"/>
  <c r="BD286" i="20"/>
  <c r="BC287" i="20"/>
  <c r="BS287" i="20"/>
  <c r="BR288" i="20"/>
  <c r="BP289" i="20"/>
  <c r="BK290" i="20"/>
  <c r="BF291" i="20"/>
  <c r="BQ291" i="20"/>
  <c r="BK292" i="20"/>
  <c r="BD293" i="20"/>
  <c r="BO293" i="20"/>
  <c r="BI294" i="20"/>
  <c r="BS294" i="20"/>
  <c r="BM295" i="20"/>
  <c r="BG296" i="20"/>
  <c r="BQ296" i="20"/>
  <c r="BK297" i="20"/>
  <c r="BE298" i="20"/>
  <c r="BO298" i="20"/>
  <c r="BI299" i="20"/>
  <c r="BC300" i="20"/>
  <c r="BM300" i="20"/>
  <c r="BG301" i="20"/>
  <c r="BR301" i="20"/>
  <c r="BK302" i="20"/>
  <c r="BE303" i="20"/>
  <c r="BP303" i="20"/>
  <c r="BI304" i="20"/>
  <c r="BC305" i="20"/>
  <c r="BN305" i="20"/>
  <c r="BG306" i="20"/>
  <c r="BR306" i="20"/>
  <c r="BL307" i="20"/>
  <c r="BE308" i="20"/>
  <c r="BP308" i="20"/>
  <c r="BJ309" i="20"/>
  <c r="BD280" i="20"/>
  <c r="BO280" i="20"/>
  <c r="BL281" i="20"/>
  <c r="BK282" i="20"/>
  <c r="BJ283" i="20"/>
  <c r="BI284" i="20"/>
  <c r="BH285" i="20"/>
  <c r="BG286" i="20"/>
  <c r="BF287" i="20"/>
  <c r="BE288" i="20"/>
  <c r="BD289" i="20"/>
  <c r="BQ289" i="20"/>
  <c r="BN290" i="20"/>
  <c r="BG291" i="20"/>
  <c r="BR291" i="20"/>
  <c r="BL292" i="20"/>
  <c r="BE293" i="20"/>
  <c r="BP293" i="20"/>
  <c r="BJ294" i="20"/>
  <c r="BC295" i="20"/>
  <c r="BO281" i="20"/>
  <c r="BO283" i="20"/>
  <c r="BK286" i="20"/>
  <c r="BG289" i="20"/>
  <c r="BR290" i="20"/>
  <c r="BN292" i="20"/>
  <c r="BK294" i="20"/>
  <c r="BQ295" i="20"/>
  <c r="BD297" i="20"/>
  <c r="BH298" i="20"/>
  <c r="BM299" i="20"/>
  <c r="BQ300" i="20"/>
  <c r="BD302" i="20"/>
  <c r="BI303" i="20"/>
  <c r="BM304" i="20"/>
  <c r="BQ305" i="20"/>
  <c r="BE307" i="20"/>
  <c r="BI308" i="20"/>
  <c r="BM309" i="20"/>
  <c r="BS280" i="20"/>
  <c r="BF297" i="20"/>
  <c r="BO304" i="20"/>
  <c r="BF307" i="20"/>
  <c r="BO309" i="20"/>
  <c r="AZ280" i="20"/>
  <c r="B333" i="20" s="1"/>
  <c r="BM284" i="20"/>
  <c r="BI289" i="20"/>
  <c r="BJ291" i="20"/>
  <c r="BN294" i="20"/>
  <c r="BL297" i="20"/>
  <c r="BD300" i="20"/>
  <c r="BL302" i="20"/>
  <c r="BD305" i="20"/>
  <c r="BM307" i="20"/>
  <c r="BN282" i="20"/>
  <c r="BS289" i="20"/>
  <c r="BH293" i="20"/>
  <c r="BN297" i="20"/>
  <c r="BE300" i="20"/>
  <c r="BN302" i="20"/>
  <c r="BF305" i="20"/>
  <c r="BS308" i="20"/>
  <c r="BO282" i="20"/>
  <c r="BJ293" i="20"/>
  <c r="BO297" i="20"/>
  <c r="BK301" i="20"/>
  <c r="BG305" i="20"/>
  <c r="BC309" i="20"/>
  <c r="BP282" i="20"/>
  <c r="BF290" i="20"/>
  <c r="BR293" i="20"/>
  <c r="BP297" i="20"/>
  <c r="BL301" i="20"/>
  <c r="BH305" i="20"/>
  <c r="BD309" i="20"/>
  <c r="BI288" i="20"/>
  <c r="BS293" i="20"/>
  <c r="BF298" i="20"/>
  <c r="BS301" i="20"/>
  <c r="BS306" i="20"/>
  <c r="BP280" i="20"/>
  <c r="BJ288" i="20"/>
  <c r="BP295" i="20"/>
  <c r="BL299" i="20"/>
  <c r="BH303" i="20"/>
  <c r="BD307" i="20"/>
  <c r="BR280" i="20"/>
  <c r="BP281" i="20"/>
  <c r="BL284" i="20"/>
  <c r="BL286" i="20"/>
  <c r="BH289" i="20"/>
  <c r="BI291" i="20"/>
  <c r="BP292" i="20"/>
  <c r="BL294" i="20"/>
  <c r="BR295" i="20"/>
  <c r="BJ298" i="20"/>
  <c r="BN299" i="20"/>
  <c r="BS300" i="20"/>
  <c r="BF302" i="20"/>
  <c r="BJ303" i="20"/>
  <c r="BS305" i="20"/>
  <c r="BK308" i="20"/>
  <c r="BI287" i="20"/>
  <c r="BG293" i="20"/>
  <c r="BH296" i="20"/>
  <c r="BP298" i="20"/>
  <c r="BH301" i="20"/>
  <c r="BQ303" i="20"/>
  <c r="BH306" i="20"/>
  <c r="BE280" i="20"/>
  <c r="BN284" i="20"/>
  <c r="BJ287" i="20"/>
  <c r="BL291" i="20"/>
  <c r="BE295" i="20"/>
  <c r="BR298" i="20"/>
  <c r="BJ301" i="20"/>
  <c r="BR303" i="20"/>
  <c r="BJ306" i="20"/>
  <c r="BG280" i="20"/>
  <c r="BK287" i="20"/>
  <c r="BC292" i="20"/>
  <c r="BJ296" i="20"/>
  <c r="BF300" i="20"/>
  <c r="BS303" i="20"/>
  <c r="BO307" i="20"/>
  <c r="BL285" i="20"/>
  <c r="BH295" i="20"/>
  <c r="BD299" i="20"/>
  <c r="BQ302" i="20"/>
  <c r="BM306" i="20"/>
  <c r="BJ280" i="20"/>
  <c r="BM285" i="20"/>
  <c r="BO290" i="20"/>
  <c r="BN295" i="20"/>
  <c r="BJ299" i="20"/>
  <c r="BF303" i="20"/>
  <c r="BO305" i="20"/>
  <c r="BF308" i="20"/>
  <c r="BN283" i="20"/>
  <c r="BM292" i="20"/>
  <c r="BG298" i="20"/>
  <c r="BC302" i="20"/>
  <c r="BP305" i="20"/>
  <c r="BL309" i="20"/>
  <c r="BQ281" i="20"/>
  <c r="BQ308" i="20"/>
  <c r="BI296" i="20"/>
  <c r="BN307" i="20"/>
  <c r="BK285" i="20"/>
  <c r="BC290" i="20"/>
  <c r="BF295" i="20"/>
  <c r="BS298" i="20"/>
  <c r="BO302" i="20"/>
  <c r="BK306" i="20"/>
  <c r="BH280" i="20"/>
  <c r="BH288" i="20"/>
  <c r="BD292" i="20"/>
  <c r="BL296" i="20"/>
  <c r="BH300" i="20"/>
  <c r="BD304" i="20"/>
  <c r="BQ307" i="20"/>
  <c r="BM283" i="20"/>
  <c r="BE292" i="20"/>
  <c r="BR296" i="20"/>
  <c r="BN300" i="20"/>
  <c r="BJ304" i="20"/>
  <c r="BK309" i="20"/>
  <c r="BJ286" i="20"/>
  <c r="BP290" i="20"/>
  <c r="BC294" i="20"/>
  <c r="BC297" i="20"/>
  <c r="BP300" i="20"/>
  <c r="BL304" i="20"/>
  <c r="BH308" i="20"/>
  <c r="B104" i="8"/>
  <c r="CB47" i="21"/>
  <c r="B52" i="21" s="1"/>
  <c r="AR539" i="21"/>
  <c r="BZ22" i="28" l="1"/>
  <c r="BZ45" i="28"/>
  <c r="BZ34" i="28"/>
  <c r="BZ47" i="28"/>
  <c r="BZ43" i="28"/>
  <c r="BZ48" i="28"/>
  <c r="BZ36" i="28"/>
  <c r="BZ28" i="28"/>
  <c r="BZ25" i="28"/>
  <c r="BZ37" i="28"/>
  <c r="BZ30" i="28"/>
  <c r="BZ26" i="28"/>
  <c r="BZ51" i="28"/>
  <c r="BZ24" i="28"/>
  <c r="BZ33" i="28"/>
  <c r="BZ44" i="28"/>
  <c r="BZ50" i="28"/>
  <c r="BC35" i="27"/>
  <c r="CN25" i="27" s="1"/>
  <c r="BX35" i="27"/>
  <c r="CN27" i="27" s="1"/>
  <c r="AU75" i="11"/>
  <c r="CF24" i="11" s="1"/>
  <c r="AR79" i="26"/>
  <c r="CC23" i="26" s="1"/>
  <c r="BM79" i="26"/>
  <c r="CC25" i="26" s="1"/>
  <c r="BX79" i="26"/>
  <c r="B85" i="26" s="1"/>
  <c r="BP60" i="10"/>
  <c r="CG26" i="10" s="1"/>
  <c r="CA60" i="10"/>
  <c r="B66" i="10" s="1"/>
  <c r="AU60" i="10"/>
  <c r="CG24" i="10" s="1"/>
  <c r="BS310" i="20"/>
  <c r="B334" i="20" s="1"/>
  <c r="BP377" i="20"/>
  <c r="B400" i="20" s="1"/>
  <c r="CK377" i="20"/>
  <c r="B402" i="20" s="1"/>
  <c r="BP75" i="11"/>
  <c r="CF26" i="11" s="1"/>
  <c r="CA75" i="11"/>
  <c r="B81" i="11" s="1"/>
  <c r="CI35" i="27"/>
  <c r="B41" i="27" s="1"/>
  <c r="AR388" i="21"/>
  <c r="AR162" i="21"/>
  <c r="AR254" i="21"/>
  <c r="AR478" i="21"/>
  <c r="AR95" i="21"/>
  <c r="AR319" i="21"/>
  <c r="AR543" i="21"/>
  <c r="AR366" i="21"/>
  <c r="AR384" i="21"/>
  <c r="AR608" i="21"/>
  <c r="AR303" i="21"/>
  <c r="AR527" i="21"/>
  <c r="AR144" i="21"/>
  <c r="AR368" i="21"/>
  <c r="AR592" i="21"/>
  <c r="AR209" i="21"/>
  <c r="AR639" i="21"/>
  <c r="AR82" i="21"/>
  <c r="AR275" i="21"/>
  <c r="AR279" i="21"/>
  <c r="AR503" i="21"/>
  <c r="AR120" i="21"/>
  <c r="AR344" i="21"/>
  <c r="AR258" i="21"/>
  <c r="AR263" i="21"/>
  <c r="AR86" i="21"/>
  <c r="AR104" i="21"/>
  <c r="AR328" i="21"/>
  <c r="AR630" i="21"/>
  <c r="AR247" i="21"/>
  <c r="AR471" i="21"/>
  <c r="AR88" i="21"/>
  <c r="AR312" i="21"/>
  <c r="AR536" i="21"/>
  <c r="AR575" i="21"/>
  <c r="AR377" i="21"/>
  <c r="AR601" i="21"/>
  <c r="AR559" i="21"/>
  <c r="AR140" i="21"/>
  <c r="AR364" i="21"/>
  <c r="AR588" i="21"/>
  <c r="AR189" i="21"/>
  <c r="AR413" i="21"/>
  <c r="AR637" i="21"/>
  <c r="AR476" i="21"/>
  <c r="AR462" i="21"/>
  <c r="AR79" i="21"/>
  <c r="AR397" i="21"/>
  <c r="AR621" i="21"/>
  <c r="AR222" i="21"/>
  <c r="AR446" i="21"/>
  <c r="AR498" i="21"/>
  <c r="AR287" i="21"/>
  <c r="AR295" i="21"/>
  <c r="AR128" i="21"/>
  <c r="AR352" i="21"/>
  <c r="AR389" i="21"/>
  <c r="AR613" i="21"/>
  <c r="AR198" i="21"/>
  <c r="AR422" i="21"/>
  <c r="AR149" i="21"/>
  <c r="AR373" i="21"/>
  <c r="AR412" i="21"/>
  <c r="AR182" i="21"/>
  <c r="AR406" i="21"/>
  <c r="AR133" i="21"/>
  <c r="AR357" i="21"/>
  <c r="AR581" i="21"/>
  <c r="AR166" i="21"/>
  <c r="AR390" i="21"/>
  <c r="AR614" i="21"/>
  <c r="AR322" i="21"/>
  <c r="AR455" i="21"/>
  <c r="AR72" i="21"/>
  <c r="AR75" i="21"/>
  <c r="AR299" i="21"/>
  <c r="AR523" i="21"/>
  <c r="AR124" i="21"/>
  <c r="AR148" i="21"/>
  <c r="AR572" i="21"/>
  <c r="AR173" i="21"/>
  <c r="AR507" i="21"/>
  <c r="AR108" i="21"/>
  <c r="AR332" i="21"/>
  <c r="AR556" i="21"/>
  <c r="AR157" i="21"/>
  <c r="AR381" i="21"/>
  <c r="AR605" i="21"/>
  <c r="AR206" i="21"/>
  <c r="AR402" i="21"/>
  <c r="AR499" i="21"/>
  <c r="AR100" i="21"/>
  <c r="AR324" i="21"/>
  <c r="AR548" i="21"/>
  <c r="AR259" i="21"/>
  <c r="AR483" i="21"/>
  <c r="AR490" i="21"/>
  <c r="AR308" i="21"/>
  <c r="AR532" i="21"/>
  <c r="AR243" i="21"/>
  <c r="AR467" i="21"/>
  <c r="AR562" i="21"/>
  <c r="AR292" i="21"/>
  <c r="AR516" i="21"/>
  <c r="AR117" i="21"/>
  <c r="AR341" i="21"/>
  <c r="AR565" i="21"/>
  <c r="AR404" i="21"/>
  <c r="AR442" i="21"/>
  <c r="AR296" i="21"/>
  <c r="AR520" i="21"/>
  <c r="AR137" i="21"/>
  <c r="AR361" i="21"/>
  <c r="AR585" i="21"/>
  <c r="AR202" i="21"/>
  <c r="AR241" i="21"/>
  <c r="AR194" i="21"/>
  <c r="AR551" i="21"/>
  <c r="AR569" i="21"/>
  <c r="AR186" i="21"/>
  <c r="AR410" i="21"/>
  <c r="AR634" i="21"/>
  <c r="AR267" i="21"/>
  <c r="AR491" i="21"/>
  <c r="AR92" i="21"/>
  <c r="AR316" i="21"/>
  <c r="AR155" i="21"/>
  <c r="AR576" i="21"/>
  <c r="AR193" i="21"/>
  <c r="AR417" i="21"/>
  <c r="AR641" i="21"/>
  <c r="AR336" i="21"/>
  <c r="AR560" i="21"/>
  <c r="AR177" i="21"/>
  <c r="AR401" i="21"/>
  <c r="AR224" i="21"/>
  <c r="AR320" i="21"/>
  <c r="AR544" i="21"/>
  <c r="AR161" i="21"/>
  <c r="AR385" i="21"/>
  <c r="AR609" i="21"/>
  <c r="AR227" i="21"/>
  <c r="AR451" i="21"/>
  <c r="AR354" i="21"/>
  <c r="AR497" i="21"/>
  <c r="AR481" i="21"/>
  <c r="AR218" i="21"/>
  <c r="AR374" i="21"/>
  <c r="AR598" i="21"/>
  <c r="AR215" i="21"/>
  <c r="AR439" i="21"/>
  <c r="AR546" i="21"/>
  <c r="AR280" i="21"/>
  <c r="AR504" i="21"/>
  <c r="AR121" i="21"/>
  <c r="AR338" i="21"/>
  <c r="AR242" i="21"/>
  <c r="AR264" i="21"/>
  <c r="AR488" i="21"/>
  <c r="AR105" i="21"/>
  <c r="AR329" i="21"/>
  <c r="AR553" i="21"/>
  <c r="AR170" i="21"/>
  <c r="AR394" i="21"/>
  <c r="AR217" i="21"/>
  <c r="AR130" i="21"/>
  <c r="AR271" i="21"/>
  <c r="AR495" i="21"/>
  <c r="AR112" i="21"/>
  <c r="AR414" i="21"/>
  <c r="AR638" i="21"/>
  <c r="AR255" i="21"/>
  <c r="AR479" i="21"/>
  <c r="AR597" i="21"/>
  <c r="AR398" i="21"/>
  <c r="AR622" i="21"/>
  <c r="AR239" i="21"/>
  <c r="AR463" i="21"/>
  <c r="AR80" i="21"/>
  <c r="AR304" i="21"/>
  <c r="AR528" i="21"/>
  <c r="AR145" i="21"/>
  <c r="AO67" i="21"/>
  <c r="B647" i="21" s="1"/>
  <c r="AR153" i="21"/>
  <c r="AR101" i="21"/>
  <c r="AR325" i="21"/>
  <c r="AR549" i="21"/>
  <c r="AR134" i="21"/>
  <c r="AR358" i="21"/>
  <c r="AR582" i="21"/>
  <c r="AR199" i="21"/>
  <c r="AR348" i="21"/>
  <c r="AR118" i="21"/>
  <c r="AR342" i="21"/>
  <c r="AR566" i="21"/>
  <c r="AR183" i="21"/>
  <c r="AR407" i="21"/>
  <c r="AR631" i="21"/>
  <c r="AR248" i="21"/>
  <c r="AR472" i="21"/>
  <c r="AR302" i="21"/>
  <c r="AR141" i="21"/>
  <c r="AR365" i="21"/>
  <c r="AR589" i="21"/>
  <c r="AR190" i="21"/>
  <c r="AR524" i="21"/>
  <c r="AR125" i="21"/>
  <c r="AR349" i="21"/>
  <c r="AR573" i="21"/>
  <c r="AR84" i="21"/>
  <c r="AR508" i="21"/>
  <c r="AR109" i="21"/>
  <c r="AR333" i="21"/>
  <c r="AR557" i="21"/>
  <c r="AR158" i="21"/>
  <c r="AR382" i="21"/>
  <c r="AR606" i="21"/>
  <c r="AR223" i="21"/>
  <c r="AR211" i="21"/>
  <c r="AR435" i="21"/>
  <c r="AR290" i="21"/>
  <c r="AR260" i="21"/>
  <c r="AR484" i="21"/>
  <c r="AR85" i="21"/>
  <c r="AR309" i="21"/>
  <c r="AR426" i="21"/>
  <c r="AR244" i="21"/>
  <c r="AR160" i="21"/>
  <c r="AR69" i="21"/>
  <c r="AR293" i="21"/>
  <c r="AR517" i="21"/>
  <c r="AR102" i="21"/>
  <c r="AR326" i="21"/>
  <c r="AR550" i="21"/>
  <c r="AR433" i="21"/>
  <c r="AR251" i="21"/>
  <c r="AR475" i="21"/>
  <c r="AR76" i="21"/>
  <c r="AR300" i="21"/>
  <c r="AR602" i="21"/>
  <c r="AR235" i="21"/>
  <c r="AR459" i="21"/>
  <c r="AR610" i="21"/>
  <c r="AR362" i="21"/>
  <c r="AR586" i="21"/>
  <c r="AR409" i="21"/>
  <c r="AR443" i="21"/>
  <c r="AR370" i="21"/>
  <c r="AR268" i="21"/>
  <c r="AR492" i="21"/>
  <c r="AR93" i="21"/>
  <c r="AR317" i="21"/>
  <c r="AR231" i="21"/>
  <c r="AR288" i="21"/>
  <c r="AR512" i="21"/>
  <c r="AR129" i="21"/>
  <c r="AR353" i="21"/>
  <c r="AR577" i="21"/>
  <c r="AR195" i="21"/>
  <c r="AR419" i="21"/>
  <c r="AR113" i="21"/>
  <c r="AR337" i="21"/>
  <c r="AR238" i="21"/>
  <c r="AR179" i="21"/>
  <c r="AR403" i="21"/>
  <c r="AR627" i="21"/>
  <c r="AR228" i="21"/>
  <c r="AR452" i="21"/>
  <c r="AR594" i="21"/>
  <c r="AR511" i="21"/>
  <c r="AR313" i="21"/>
  <c r="AR537" i="21"/>
  <c r="AR154" i="21"/>
  <c r="AR378" i="21"/>
  <c r="AR73" i="21"/>
  <c r="AR297" i="21"/>
  <c r="AR521" i="21"/>
  <c r="AR138" i="21"/>
  <c r="AR440" i="21"/>
  <c r="AR418" i="21"/>
  <c r="AR487" i="21"/>
  <c r="AR505" i="21"/>
  <c r="AR122" i="21"/>
  <c r="AR346" i="21"/>
  <c r="AR570" i="21"/>
  <c r="AR203" i="21"/>
  <c r="AR427" i="21"/>
  <c r="AR541" i="21"/>
  <c r="AR142" i="21"/>
  <c r="AR604" i="21"/>
  <c r="AR590" i="21"/>
  <c r="AR207" i="21"/>
  <c r="AR431" i="21"/>
  <c r="AR178" i="21"/>
  <c r="AR272" i="21"/>
  <c r="AR496" i="21"/>
  <c r="AR191" i="21"/>
  <c r="AR415" i="21"/>
  <c r="AR540" i="21"/>
  <c r="AR256" i="21"/>
  <c r="AR480" i="21"/>
  <c r="AR97" i="21"/>
  <c r="AR321" i="21"/>
  <c r="AR545" i="21"/>
  <c r="AR163" i="21"/>
  <c r="AR167" i="21"/>
  <c r="AR391" i="21"/>
  <c r="AR214" i="21"/>
  <c r="AR232" i="21"/>
  <c r="AR456" i="21"/>
  <c r="AR151" i="21"/>
  <c r="AR375" i="21"/>
  <c r="AR599" i="21"/>
  <c r="AR216" i="21"/>
  <c r="AR518" i="21"/>
  <c r="AR135" i="21"/>
  <c r="AR174" i="21"/>
  <c r="AR583" i="21"/>
  <c r="AR200" i="21"/>
  <c r="AR424" i="21"/>
  <c r="AR210" i="21"/>
  <c r="AR265" i="21"/>
  <c r="AR489" i="21"/>
  <c r="AR68" i="21"/>
  <c r="AR500" i="21"/>
  <c r="AR226" i="21"/>
  <c r="AR252" i="21"/>
  <c r="AR91" i="21"/>
  <c r="AR77" i="21"/>
  <c r="AR301" i="21"/>
  <c r="AR525" i="21"/>
  <c r="AR126" i="21"/>
  <c r="AR350" i="21"/>
  <c r="AR574" i="21"/>
  <c r="AR285" i="21"/>
  <c r="AR509" i="21"/>
  <c r="AR533" i="21"/>
  <c r="AR334" i="21"/>
  <c r="AR558" i="21"/>
  <c r="AR175" i="21"/>
  <c r="AR399" i="21"/>
  <c r="AR623" i="21"/>
  <c r="AR240" i="21"/>
  <c r="AR277" i="21"/>
  <c r="AR501" i="21"/>
  <c r="AR340" i="21"/>
  <c r="AR310" i="21"/>
  <c r="AR534" i="21"/>
  <c r="AR261" i="21"/>
  <c r="AR485" i="21"/>
  <c r="AR70" i="21"/>
  <c r="AR294" i="21"/>
  <c r="AR274" i="21"/>
  <c r="AR245" i="21"/>
  <c r="AR284" i="21"/>
  <c r="AR626" i="21"/>
  <c r="AR278" i="21"/>
  <c r="AR502" i="21"/>
  <c r="AR119" i="21"/>
  <c r="AR343" i="21"/>
  <c r="AR567" i="21"/>
  <c r="AL67" i="21"/>
  <c r="B646" i="21" s="1"/>
  <c r="AR369" i="21"/>
  <c r="AR187" i="21"/>
  <c r="AR411" i="21"/>
  <c r="AR635" i="21"/>
  <c r="AR236" i="21"/>
  <c r="AR460" i="21"/>
  <c r="AR642" i="21"/>
  <c r="AR395" i="21"/>
  <c r="AR619" i="21"/>
  <c r="AR220" i="21"/>
  <c r="AR444" i="21"/>
  <c r="AR283" i="21"/>
  <c r="AR269" i="21"/>
  <c r="AR493" i="21"/>
  <c r="AR94" i="21"/>
  <c r="AR318" i="21"/>
  <c r="AR387" i="21"/>
  <c r="AR611" i="21"/>
  <c r="AR618" i="21"/>
  <c r="AR436" i="21"/>
  <c r="AR386" i="21"/>
  <c r="AR371" i="21"/>
  <c r="AR595" i="21"/>
  <c r="AR196" i="21"/>
  <c r="AR420" i="21"/>
  <c r="AR131" i="21"/>
  <c r="AR355" i="21"/>
  <c r="AR579" i="21"/>
  <c r="AR180" i="21"/>
  <c r="AR625" i="21"/>
  <c r="AR628" i="21"/>
  <c r="AR229" i="21"/>
  <c r="AR453" i="21"/>
  <c r="AR514" i="21"/>
  <c r="AR530" i="21"/>
  <c r="AR330" i="21"/>
  <c r="AR184" i="21"/>
  <c r="AR408" i="21"/>
  <c r="AR447" i="21"/>
  <c r="AR249" i="21"/>
  <c r="AR473" i="21"/>
  <c r="AR90" i="21"/>
  <c r="AR314" i="21"/>
  <c r="AR538" i="21"/>
  <c r="AR171" i="21"/>
  <c r="AR457" i="21"/>
  <c r="AR74" i="21"/>
  <c r="AR298" i="21"/>
  <c r="AR522" i="21"/>
  <c r="AR345" i="21"/>
  <c r="AR379" i="21"/>
  <c r="AR603" i="21"/>
  <c r="AR204" i="21"/>
  <c r="AR428" i="21"/>
  <c r="AR464" i="21"/>
  <c r="AR81" i="21"/>
  <c r="AR89" i="21"/>
  <c r="AR529" i="21"/>
  <c r="AR147" i="21"/>
  <c r="AR448" i="21"/>
  <c r="AR434" i="21"/>
  <c r="AR289" i="21"/>
  <c r="AR513" i="21"/>
  <c r="AR208" i="21"/>
  <c r="AR432" i="21"/>
  <c r="AR114" i="21"/>
  <c r="AR273" i="21"/>
  <c r="AR96" i="21"/>
  <c r="AR115" i="21"/>
  <c r="AR339" i="21"/>
  <c r="AR563" i="21"/>
  <c r="AR164" i="21"/>
  <c r="AR593" i="21"/>
  <c r="AR106" i="21"/>
  <c r="AR262" i="21"/>
  <c r="AR486" i="21"/>
  <c r="AR103" i="21"/>
  <c r="AR327" i="21"/>
  <c r="AR150" i="21"/>
  <c r="AR168" i="21"/>
  <c r="AR392" i="21"/>
  <c r="AR616" i="21"/>
  <c r="AR233" i="21"/>
  <c r="AR535" i="21"/>
  <c r="AR152" i="21"/>
  <c r="AR376" i="21"/>
  <c r="AR600" i="21"/>
  <c r="AR423" i="21"/>
  <c r="AR441" i="21"/>
  <c r="AR466" i="21"/>
  <c r="AR282" i="21"/>
  <c r="AR506" i="21"/>
  <c r="AR542" i="21"/>
  <c r="AR159" i="21"/>
  <c r="AR383" i="21"/>
  <c r="AR607" i="21"/>
  <c r="AR430" i="21"/>
  <c r="AR526" i="21"/>
  <c r="AR143" i="21"/>
  <c r="AR367" i="21"/>
  <c r="AR591" i="21"/>
  <c r="AR286" i="21"/>
  <c r="AR510" i="21"/>
  <c r="AR127" i="21"/>
  <c r="AR351" i="21"/>
  <c r="AR359" i="21"/>
  <c r="AR192" i="21"/>
  <c r="AR416" i="21"/>
  <c r="AR640" i="21"/>
  <c r="AR257" i="21"/>
  <c r="AR612" i="21"/>
  <c r="AR213" i="21"/>
  <c r="AR437" i="21"/>
  <c r="AR276" i="21"/>
  <c r="AR246" i="21"/>
  <c r="AR470" i="21"/>
  <c r="AR87" i="21"/>
  <c r="AR311" i="21"/>
  <c r="AR306" i="21"/>
  <c r="AR230" i="21"/>
  <c r="AR454" i="21"/>
  <c r="AR71" i="21"/>
  <c r="AR110" i="21"/>
  <c r="AR519" i="21"/>
  <c r="AR136" i="21"/>
  <c r="AR360" i="21"/>
  <c r="AR584" i="21"/>
  <c r="AR98" i="21"/>
  <c r="AR253" i="21"/>
  <c r="AR477" i="21"/>
  <c r="AR78" i="21"/>
  <c r="AR212" i="21"/>
  <c r="AR636" i="21"/>
  <c r="AR237" i="21"/>
  <c r="AR461" i="21"/>
  <c r="AR578" i="21"/>
  <c r="AR396" i="21"/>
  <c r="AR620" i="21"/>
  <c r="AR221" i="21"/>
  <c r="AR445" i="21"/>
  <c r="AR469" i="21"/>
  <c r="AR270" i="21"/>
  <c r="AR494" i="21"/>
  <c r="AR111" i="21"/>
  <c r="AR335" i="21"/>
  <c r="AR99" i="21"/>
  <c r="AR323" i="21"/>
  <c r="AR547" i="21"/>
  <c r="AR554" i="21"/>
  <c r="AR372" i="21"/>
  <c r="AR596" i="21"/>
  <c r="AR197" i="21"/>
  <c r="AR421" i="21"/>
  <c r="AR132" i="21"/>
  <c r="AR356" i="21"/>
  <c r="AR580" i="21"/>
  <c r="AR181" i="21"/>
  <c r="AR405" i="21"/>
  <c r="AR629" i="21"/>
  <c r="AR468" i="21"/>
  <c r="AR438" i="21"/>
  <c r="AR482" i="21"/>
  <c r="AR139" i="21"/>
  <c r="AR363" i="21"/>
  <c r="AR587" i="21"/>
  <c r="AR188" i="21"/>
  <c r="AR305" i="21"/>
  <c r="AR123" i="21"/>
  <c r="AR347" i="21"/>
  <c r="AR571" i="21"/>
  <c r="AR172" i="21"/>
  <c r="AR474" i="21"/>
  <c r="AR107" i="21"/>
  <c r="AR331" i="21"/>
  <c r="AR555" i="21"/>
  <c r="AR156" i="21"/>
  <c r="AR380" i="21"/>
  <c r="AR219" i="21"/>
  <c r="AR205" i="21"/>
  <c r="AR429" i="21"/>
  <c r="AR176" i="21"/>
  <c r="AR400" i="21"/>
  <c r="AR624" i="21"/>
  <c r="AR632" i="21"/>
  <c r="AR465" i="21"/>
  <c r="AR83" i="21"/>
  <c r="AR307" i="21"/>
  <c r="AR531" i="21"/>
  <c r="AR225" i="21"/>
  <c r="AR449" i="21"/>
  <c r="AR450" i="21"/>
  <c r="AR291" i="21"/>
  <c r="AR515" i="21"/>
  <c r="AR116" i="21"/>
  <c r="AR561" i="21"/>
  <c r="AR564" i="21"/>
  <c r="AR165" i="21"/>
  <c r="AR201" i="21"/>
  <c r="AR425" i="21"/>
  <c r="AR146" i="21"/>
  <c r="AR266" i="21"/>
  <c r="AR568" i="21"/>
  <c r="AR185" i="21"/>
  <c r="AR615" i="21"/>
  <c r="AR633" i="21"/>
  <c r="AR250" i="21"/>
  <c r="AR552" i="21"/>
  <c r="AR169" i="21"/>
  <c r="AR393" i="21"/>
  <c r="AR617" i="21"/>
  <c r="AR234" i="21"/>
  <c r="AR458" i="21"/>
  <c r="AR281" i="21"/>
  <c r="AR315" i="21"/>
  <c r="CC26" i="26" l="1"/>
  <c r="CE25" i="26" s="1"/>
  <c r="CN28" i="27"/>
  <c r="CF27" i="11"/>
  <c r="CH25" i="11" s="1"/>
  <c r="CB432" i="20"/>
  <c r="B461" i="20" s="1"/>
  <c r="CH24" i="11"/>
  <c r="CE23" i="26"/>
  <c r="CI24" i="10"/>
  <c r="BZ52" i="28"/>
  <c r="B55" i="28" s="1"/>
  <c r="AR643" i="21"/>
  <c r="B648" i="21" s="1"/>
  <c r="AN886" i="8"/>
  <c r="AN902" i="8"/>
  <c r="DL871" i="8"/>
  <c r="DN871" i="8" s="1"/>
  <c r="GW872" i="8" s="1"/>
  <c r="EN871" i="8"/>
  <c r="EP871" i="8" s="1"/>
  <c r="GW876" i="8" s="1"/>
  <c r="AN884" i="8"/>
  <c r="AN898" i="8"/>
  <c r="AN880" i="8"/>
  <c r="AN896" i="8"/>
  <c r="AN906" i="8"/>
  <c r="AN912" i="8"/>
  <c r="AJ985" i="8"/>
  <c r="AL985" i="8" s="1"/>
  <c r="GW879" i="8" s="1"/>
  <c r="AN874" i="8"/>
  <c r="AN888" i="8"/>
  <c r="AN908" i="8"/>
  <c r="AN873" i="8"/>
  <c r="AN875" i="8"/>
  <c r="AN877" i="8"/>
  <c r="AN879" i="8"/>
  <c r="AN881" i="8"/>
  <c r="AN883" i="8"/>
  <c r="AN885" i="8"/>
  <c r="AN887" i="8"/>
  <c r="AN889" i="8"/>
  <c r="AN891" i="8"/>
  <c r="AN893" i="8"/>
  <c r="AN895" i="8"/>
  <c r="AN897" i="8"/>
  <c r="AN899" i="8"/>
  <c r="AN901" i="8"/>
  <c r="AN903" i="8"/>
  <c r="AN905" i="8"/>
  <c r="AN907" i="8"/>
  <c r="AN909" i="8"/>
  <c r="AN911" i="8"/>
  <c r="AN913" i="8"/>
  <c r="AN915" i="8"/>
  <c r="AN876" i="8"/>
  <c r="AN890" i="8"/>
  <c r="AN904" i="8"/>
  <c r="AN914" i="8"/>
  <c r="FI871" i="8"/>
  <c r="FK871" i="8" s="1"/>
  <c r="HD871" i="8" s="1"/>
  <c r="HF871" i="8" s="1"/>
  <c r="AN878" i="8"/>
  <c r="AN894" i="8"/>
  <c r="EG871" i="8"/>
  <c r="EI871" i="8" s="1"/>
  <c r="GW875" i="8" s="1"/>
  <c r="GY875" i="8" s="1"/>
  <c r="FP871" i="8"/>
  <c r="FR871" i="8" s="1"/>
  <c r="HD872" i="8" s="1"/>
  <c r="AN872" i="8"/>
  <c r="AN882" i="8"/>
  <c r="AN892" i="8"/>
  <c r="AN900" i="8"/>
  <c r="AN910" i="8"/>
  <c r="BF891" i="8"/>
  <c r="BF876" i="8"/>
  <c r="BF899" i="8"/>
  <c r="AW900" i="8"/>
  <c r="AW872" i="8"/>
  <c r="BO888" i="8"/>
  <c r="AW899" i="8"/>
  <c r="BF875" i="8"/>
  <c r="AW879" i="8"/>
  <c r="AW909" i="8"/>
  <c r="BO914" i="8"/>
  <c r="BO901" i="8"/>
  <c r="AW904" i="8"/>
  <c r="BO898" i="8"/>
  <c r="BF884" i="8"/>
  <c r="BO895" i="8"/>
  <c r="BO874" i="8"/>
  <c r="BF885" i="8"/>
  <c r="BO916" i="8"/>
  <c r="BO878" i="8"/>
  <c r="BF888" i="8"/>
  <c r="BO912" i="8"/>
  <c r="BF882" i="8"/>
  <c r="BO900" i="8"/>
  <c r="BO881" i="8"/>
  <c r="BF907" i="8"/>
  <c r="BO902" i="8"/>
  <c r="BO885" i="8"/>
  <c r="BO889" i="8"/>
  <c r="BO890" i="8"/>
  <c r="BF909" i="8"/>
  <c r="BF911" i="8"/>
  <c r="BF881" i="8"/>
  <c r="BF895" i="8"/>
  <c r="BO897" i="8"/>
  <c r="BF877" i="8"/>
  <c r="BO886" i="8"/>
  <c r="AW901" i="8"/>
  <c r="BF903" i="8"/>
  <c r="BO911" i="8"/>
  <c r="BO882" i="8"/>
  <c r="BO879" i="8"/>
  <c r="AW874" i="8"/>
  <c r="BO913" i="8"/>
  <c r="AW893" i="8"/>
  <c r="BO896" i="8"/>
  <c r="BF908" i="8"/>
  <c r="BF873" i="8"/>
  <c r="AW896" i="8"/>
  <c r="BO905" i="8"/>
  <c r="BF906" i="8"/>
  <c r="AW882" i="8"/>
  <c r="BF914" i="8"/>
  <c r="AW895" i="8"/>
  <c r="AW897" i="8"/>
  <c r="AW880" i="8"/>
  <c r="BF883" i="8"/>
  <c r="BO909" i="8"/>
  <c r="AW884" i="8"/>
  <c r="BO908" i="8"/>
  <c r="AW875" i="8"/>
  <c r="AW876" i="8"/>
  <c r="BO906" i="8"/>
  <c r="BO873" i="8"/>
  <c r="BO892" i="8"/>
  <c r="BF872" i="8"/>
  <c r="AW907" i="8"/>
  <c r="BF897" i="8"/>
  <c r="BO891" i="8"/>
  <c r="BO876" i="8"/>
  <c r="BO899" i="8"/>
  <c r="AW910" i="8"/>
  <c r="BO893" i="8"/>
  <c r="AW906" i="8"/>
  <c r="AW889" i="8"/>
  <c r="AW914" i="8"/>
  <c r="BF916" i="8"/>
  <c r="BF887" i="8"/>
  <c r="BF890" i="8"/>
  <c r="AW873" i="8"/>
  <c r="BO894" i="8"/>
  <c r="BO872" i="8"/>
  <c r="AW911" i="8"/>
  <c r="BO887" i="8"/>
  <c r="BF878" i="8"/>
  <c r="BO875" i="8"/>
  <c r="BF915" i="8"/>
  <c r="AW912" i="8"/>
  <c r="BO880" i="8"/>
  <c r="BF912" i="8"/>
  <c r="AW886" i="8"/>
  <c r="BF904" i="8"/>
  <c r="BF902" i="8"/>
  <c r="BF905" i="8"/>
  <c r="AW877" i="8"/>
  <c r="BO877" i="8"/>
  <c r="AW898" i="8"/>
  <c r="BF900" i="8"/>
  <c r="BO904" i="8"/>
  <c r="AW894" i="8"/>
  <c r="AW903" i="8"/>
  <c r="AW890" i="8"/>
  <c r="BO903" i="8"/>
  <c r="AW888" i="8"/>
  <c r="BF894" i="8"/>
  <c r="BF874" i="8"/>
  <c r="AW885" i="8"/>
  <c r="AW908" i="8"/>
  <c r="BF898" i="8"/>
  <c r="BO884" i="8"/>
  <c r="AW892" i="8"/>
  <c r="BF893" i="8"/>
  <c r="AW878" i="8"/>
  <c r="BF910" i="8"/>
  <c r="BO915" i="8"/>
  <c r="AW916" i="8"/>
  <c r="AW887" i="8"/>
  <c r="BF889" i="8"/>
  <c r="BF913" i="8"/>
  <c r="BO907" i="8"/>
  <c r="BO883" i="8"/>
  <c r="AW881" i="8"/>
  <c r="BF879" i="8"/>
  <c r="AW905" i="8"/>
  <c r="AW902" i="8"/>
  <c r="BO910" i="8"/>
  <c r="BF901" i="8"/>
  <c r="BF896" i="8"/>
  <c r="AW883" i="8"/>
  <c r="BF892" i="8"/>
  <c r="BF880" i="8"/>
  <c r="AW913" i="8"/>
  <c r="BF886" i="8"/>
  <c r="AW891" i="8"/>
  <c r="AW915" i="8"/>
  <c r="DE871" i="8"/>
  <c r="DG872" i="8" s="1"/>
  <c r="B992" i="8" s="1"/>
  <c r="AN916" i="8"/>
  <c r="DG871" i="8" l="1"/>
  <c r="GW871" i="8" s="1"/>
  <c r="CP26" i="27"/>
  <c r="CP25" i="27"/>
  <c r="CP27" i="27"/>
  <c r="CE24" i="26"/>
  <c r="CE26" i="26" s="1"/>
  <c r="B82" i="26" s="1"/>
  <c r="CH26" i="11"/>
  <c r="CH27" i="11" s="1"/>
  <c r="B78" i="11" s="1"/>
  <c r="GW880" i="8"/>
  <c r="GY879" i="8" s="1"/>
  <c r="GY871" i="8"/>
  <c r="GY876" i="8"/>
  <c r="GY872" i="8"/>
  <c r="HD875" i="8"/>
  <c r="HF872" i="8" s="1"/>
  <c r="BR907" i="8"/>
  <c r="BT907" i="8" s="1"/>
  <c r="BR883" i="8"/>
  <c r="BT883" i="8" s="1"/>
  <c r="BR886" i="8"/>
  <c r="BT886" i="8" s="1"/>
  <c r="BR914" i="8"/>
  <c r="BT914" i="8" s="1"/>
  <c r="BR916" i="8"/>
  <c r="BT916" i="8" s="1"/>
  <c r="BR872" i="8"/>
  <c r="BR874" i="8"/>
  <c r="BR885" i="8"/>
  <c r="BT885" i="8" s="1"/>
  <c r="BR910" i="8"/>
  <c r="BT910" i="8" s="1"/>
  <c r="BR875" i="8"/>
  <c r="BR892" i="8"/>
  <c r="BT892" i="8" s="1"/>
  <c r="BR896" i="8"/>
  <c r="BT896" i="8" s="1"/>
  <c r="BR891" i="8"/>
  <c r="BT891" i="8" s="1"/>
  <c r="BR913" i="8"/>
  <c r="BT913" i="8" s="1"/>
  <c r="BR888" i="8"/>
  <c r="BT888" i="8" s="1"/>
  <c r="BR911" i="8"/>
  <c r="BT911" i="8" s="1"/>
  <c r="BR895" i="8"/>
  <c r="BT895" i="8" s="1"/>
  <c r="BR884" i="8"/>
  <c r="BT884" i="8" s="1"/>
  <c r="BR915" i="8"/>
  <c r="BR899" i="8"/>
  <c r="BT899" i="8" s="1"/>
  <c r="BR897" i="8"/>
  <c r="BT897" i="8" s="1"/>
  <c r="BR909" i="8"/>
  <c r="BT909" i="8" s="1"/>
  <c r="BR893" i="8"/>
  <c r="BT893" i="8" s="1"/>
  <c r="BR881" i="8"/>
  <c r="BR882" i="8"/>
  <c r="BT882" i="8" s="1"/>
  <c r="BR879" i="8"/>
  <c r="BR904" i="8"/>
  <c r="BT904" i="8" s="1"/>
  <c r="BR905" i="8"/>
  <c r="BT905" i="8" s="1"/>
  <c r="BR877" i="8"/>
  <c r="BR912" i="8"/>
  <c r="BT912" i="8" s="1"/>
  <c r="BR902" i="8"/>
  <c r="BT902" i="8" s="1"/>
  <c r="BR908" i="8"/>
  <c r="BT908" i="8" s="1"/>
  <c r="BR900" i="8"/>
  <c r="BT900" i="8" s="1"/>
  <c r="BR890" i="8"/>
  <c r="BT890" i="8" s="1"/>
  <c r="BR903" i="8"/>
  <c r="BT903" i="8" s="1"/>
  <c r="BR889" i="8"/>
  <c r="BT889" i="8" s="1"/>
  <c r="BR906" i="8"/>
  <c r="BT906" i="8" s="1"/>
  <c r="BR880" i="8"/>
  <c r="BR894" i="8"/>
  <c r="BT894" i="8" s="1"/>
  <c r="BR878" i="8"/>
  <c r="BR898" i="8"/>
  <c r="BT898" i="8" s="1"/>
  <c r="BR876" i="8"/>
  <c r="BR901" i="8"/>
  <c r="BT901" i="8" s="1"/>
  <c r="BR887" i="8"/>
  <c r="BT887" i="8" s="1"/>
  <c r="BR873" i="8"/>
  <c r="CP28" i="27" l="1"/>
  <c r="B38" i="27" s="1"/>
  <c r="BH27" i="10"/>
  <c r="BH60" i="10" s="1"/>
  <c r="CG25" i="10" s="1"/>
  <c r="BT922" i="8"/>
  <c r="BR923" i="8"/>
  <c r="BT873" i="8"/>
  <c r="BT915" i="8"/>
  <c r="BT880" i="8"/>
  <c r="CG27" i="10" l="1"/>
  <c r="BT874" i="8"/>
  <c r="BT875" i="8"/>
  <c r="BT881" i="8"/>
  <c r="BT879" i="8"/>
  <c r="BT878" i="8"/>
  <c r="BT876" i="8"/>
  <c r="BT877" i="8"/>
  <c r="BT872" i="8"/>
  <c r="HR747" i="8"/>
  <c r="B833" i="8" s="1"/>
  <c r="GY880" i="8"/>
  <c r="B990" i="8" s="1"/>
  <c r="HF875" i="8"/>
  <c r="B991" i="8" s="1"/>
  <c r="BB129" i="8"/>
  <c r="BB130" i="8" s="1"/>
  <c r="BD129" i="8"/>
  <c r="BD130" i="8" s="1"/>
  <c r="CI26" i="10" l="1"/>
  <c r="CI25" i="10"/>
  <c r="BT923" i="8"/>
  <c r="B989" i="8" s="1"/>
  <c r="BH131" i="8"/>
  <c r="DX128" i="8" s="1"/>
  <c r="DZ128" i="8" l="1"/>
  <c r="DX134" i="8"/>
  <c r="DZ132" i="8" s="1"/>
  <c r="CI27" i="10"/>
  <c r="B63" i="10" s="1"/>
  <c r="EB360" i="18"/>
  <c r="EB361" i="18" s="1"/>
  <c r="EV362" i="18" s="1"/>
  <c r="B420" i="18" s="1"/>
  <c r="AV1111" i="6"/>
  <c r="AX1111" i="6" s="1"/>
  <c r="BI1112" i="6" s="1"/>
  <c r="DZ129" i="8" l="1"/>
  <c r="DZ130" i="8"/>
  <c r="DZ134" i="8" s="1"/>
  <c r="B169" i="8" s="1"/>
  <c r="BI1113" i="6"/>
  <c r="BK1112" i="6" l="1"/>
  <c r="BK1113" i="6" s="1"/>
  <c r="B1170" i="6" s="1"/>
  <c r="CS538" i="8"/>
  <c r="B555" i="8" l="1"/>
  <c r="B581" i="8"/>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<sst xmlns="http://schemas.openxmlformats.org/spreadsheetml/2006/main" count="18304" uniqueCount="8186">
  <si>
    <t>Índice</t>
  </si>
  <si>
    <t>Entidad:</t>
  </si>
  <si>
    <t>Clave:</t>
  </si>
  <si>
    <t>Presentación</t>
  </si>
  <si>
    <t>Informantes</t>
  </si>
  <si>
    <t>Participantes</t>
  </si>
  <si>
    <t>Anexo. Especialidades periciales</t>
  </si>
  <si>
    <t>Glosario</t>
  </si>
  <si>
    <t>OBLIGATORIEDAD</t>
  </si>
  <si>
    <t>DERECHOS DE LOS INFORMANTES DEL SISTEMA</t>
  </si>
  <si>
    <t>Dicho Sistema se integra por cuatro subsistemas, mismos que permiten agrupar por temas los diversos campos de información de interés nacional, lo que se traduce en la generación, suministro y difusión de información de manera ordenada y bajo esquemas integrales y homogéneos que promuevan el cumplimiento de los objetivos del SNIEG.</t>
  </si>
  <si>
    <t>Los subsistemas son los siguientes:</t>
  </si>
  <si>
    <t>Subsistema Nacional de Información Demográfica y Social.
Subsistema Nacional de Información Económica.
Subsistema Nacional de Información Geográfica, Medio Ambiente, Ordenamiento Territorial y Urbano.
Subsistema Nacional de Información de Gobierno, Seguridad Pública e Impartición de Justicia.</t>
  </si>
  <si>
    <t>El SNIGSPIJ tiene como objetivo estratégico institucionalizar y operar un esquema coordinado para la producción, integración, conservación y difusión de información estadística y geográfica de interés nacional, de calidad, pertinente, veraz y oportuna que permita conocer la situación que guardan la gestión y el desempeño de las instituciones públicas que conforman el Estado y sus respectivos poderes en las funciones de gobierno, seguridad pública e impartición de justicia, para apoyar los procesos de diseño, implementación, monitoreo y evaluación de las políticas públicas en estas materias.</t>
  </si>
  <si>
    <t>Cada uno de estos módulos está conformado, cuando menos, por los siguientes apartados:</t>
  </si>
  <si>
    <r>
      <rPr>
        <b/>
        <sz val="9"/>
        <rFont val="Arial"/>
        <family val="2"/>
      </rPr>
      <t>Presentación.</t>
    </r>
    <r>
      <rPr>
        <sz val="9"/>
        <rFont val="Arial"/>
        <family val="2"/>
      </rPr>
      <t xml:space="preserve"> Contiene la introducción general y antecedentes del censo, así como las instrucciones generales para la entrega formal del presente instrumento de captación.</t>
    </r>
  </si>
  <si>
    <r>
      <rPr>
        <b/>
        <sz val="9"/>
        <rFont val="Arial"/>
        <family val="2"/>
      </rPr>
      <t xml:space="preserve">Informantes. </t>
    </r>
    <r>
      <rPr>
        <sz val="9"/>
        <rFont val="Arial"/>
        <family val="2"/>
      </rPr>
      <t>En este apartado se recaba información sobre las personas servidoras públicas designadas por las Unidades del Estado como responsables de recopilar, integrar y entregar la información requerida en el cuestionario.</t>
    </r>
  </si>
  <si>
    <r>
      <rPr>
        <b/>
        <sz val="9"/>
        <rFont val="Arial"/>
        <family val="2"/>
      </rPr>
      <t>Glosario.</t>
    </r>
    <r>
      <rPr>
        <sz val="9"/>
        <rFont val="Arial"/>
        <family val="2"/>
      </rPr>
      <t xml:space="preserve"> Contiene un listado de conceptos y definiciones que se consideran relevantes para el llenado del cuestionario.</t>
    </r>
  </si>
  <si>
    <t>Fecha</t>
  </si>
  <si>
    <t>Actividad</t>
  </si>
  <si>
    <t>Verificación de información preliminar por parte de OC y aclaración o ajustes de información.
Liberación de cuestionario como información definitiva.</t>
  </si>
  <si>
    <t>Recuperación de cuestionario físico con información completa y definitiva, con firma y sello.</t>
  </si>
  <si>
    <t>1) Entrega electrónica:</t>
  </si>
  <si>
    <t>2) Entrega física:</t>
  </si>
  <si>
    <t>Dirección:</t>
  </si>
  <si>
    <t>Nombre:</t>
  </si>
  <si>
    <t>Área o unidad de adscripción:</t>
  </si>
  <si>
    <t>Cargo:</t>
  </si>
  <si>
    <t>Correo electrónico:</t>
  </si>
  <si>
    <t>Teléfono:</t>
  </si>
  <si>
    <t>Extensión:</t>
  </si>
  <si>
    <t>FIRMA Y SELLO</t>
  </si>
  <si>
    <t>VoBo. a la información contenida en el presente cuestionario</t>
  </si>
  <si>
    <t>FIRMA</t>
  </si>
  <si>
    <t>Nombre(s):</t>
  </si>
  <si>
    <t>Primer apellido:</t>
  </si>
  <si>
    <t>Segundo apellido:</t>
  </si>
  <si>
    <t>Institución u órgano:</t>
  </si>
  <si>
    <t>OBSERVACIONES:</t>
  </si>
  <si>
    <t>Personas servidoras públicas que participaron en el llenado del módulo</t>
  </si>
  <si>
    <t>Instrucciones de llenado:</t>
  </si>
  <si>
    <r>
      <rPr>
        <b/>
        <i/>
        <sz val="8"/>
        <rFont val="Arial"/>
        <family val="2"/>
      </rPr>
      <t>Título:</t>
    </r>
    <r>
      <rPr>
        <i/>
        <sz val="8"/>
        <rFont val="Arial"/>
        <family val="2"/>
      </rPr>
      <t xml:space="preserve"> anotar el grado escolar o el formalismo para referirse a la persona participante: Licenciado(a), Maestro(a), Doctor(a), Ingeniero(a), Ciudadano(a), Señor(a), etcétera.</t>
    </r>
  </si>
  <si>
    <r>
      <rPr>
        <b/>
        <i/>
        <sz val="8"/>
        <rFont val="Arial"/>
        <family val="2"/>
      </rPr>
      <t xml:space="preserve">Nombre, primer y segundo apellido: </t>
    </r>
    <r>
      <rPr>
        <i/>
        <sz val="8"/>
        <rFont val="Arial"/>
        <family val="2"/>
      </rPr>
      <t>escribir los datos completos, sin abreviaturas y con acentos.</t>
    </r>
  </si>
  <si>
    <r>
      <rPr>
        <b/>
        <i/>
        <sz val="8"/>
        <rFont val="Arial"/>
        <family val="2"/>
      </rPr>
      <t xml:space="preserve">Unidad administrativa de adscripción: </t>
    </r>
    <r>
      <rPr>
        <i/>
        <sz val="8"/>
        <rFont val="Arial"/>
        <family val="2"/>
      </rPr>
      <t>incluir el nombre completo de la unidad administrativa o área, tal como aparece en su estructura orgánica.</t>
    </r>
  </si>
  <si>
    <r>
      <rPr>
        <b/>
        <i/>
        <sz val="8"/>
        <rFont val="Arial"/>
        <family val="2"/>
      </rPr>
      <t xml:space="preserve">Cargo o puesto: </t>
    </r>
    <r>
      <rPr>
        <i/>
        <sz val="8"/>
        <rFont val="Arial"/>
        <family val="2"/>
      </rPr>
      <t>incluir el nombre completo del cargo o puesto desempeñado.</t>
    </r>
  </si>
  <si>
    <r>
      <rPr>
        <b/>
        <i/>
        <sz val="8"/>
        <rFont val="Arial"/>
        <family val="2"/>
      </rPr>
      <t xml:space="preserve">Correo electrónico: </t>
    </r>
    <r>
      <rPr>
        <i/>
        <sz val="8"/>
        <rFont val="Arial"/>
        <family val="2"/>
      </rPr>
      <t>registrar preferentemente el correo institucional de la persona participante, evitando cuentas genéricas o personales.</t>
    </r>
  </si>
  <si>
    <t>Título</t>
  </si>
  <si>
    <t>Nombre(s)</t>
  </si>
  <si>
    <t>Primer apellido</t>
  </si>
  <si>
    <t>Segundo apellido</t>
  </si>
  <si>
    <t>Correo electrónico</t>
  </si>
  <si>
    <t>Principales fuentes utilizadas para la integración de la información proporcionada</t>
  </si>
  <si>
    <t>Fuente principal</t>
  </si>
  <si>
    <t>Fuente secundaria 1</t>
  </si>
  <si>
    <t>Fuente secundaria 2</t>
  </si>
  <si>
    <t>Comentarios o especificaciones sobre el tipo de fuente</t>
  </si>
  <si>
    <t>Nombre de la fuente</t>
  </si>
  <si>
    <t>Ej.</t>
  </si>
  <si>
    <t>Licenciada</t>
  </si>
  <si>
    <t>Guadalupe</t>
  </si>
  <si>
    <t>Hernández</t>
  </si>
  <si>
    <t>García</t>
  </si>
  <si>
    <t>Dirección General de Administración</t>
  </si>
  <si>
    <t>Directora de Recursos Financieros</t>
  </si>
  <si>
    <t>hernandezg@dgsp.gob.mx</t>
  </si>
  <si>
    <t>I, II.2, I.4.2, P1.25, P1.26</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</si>
  <si>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</si>
  <si>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</si>
  <si>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</si>
  <si>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</si>
  <si>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</si>
  <si>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</si>
  <si>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</si>
  <si>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</si>
  <si>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</si>
  <si>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</si>
  <si>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</si>
  <si>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</si>
  <si>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</si>
  <si>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</si>
  <si>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</si>
  <si>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</si>
  <si>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</si>
  <si>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</si>
  <si>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</si>
  <si>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</si>
  <si>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</si>
  <si>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</si>
  <si>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</si>
  <si>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</si>
  <si>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</si>
  <si>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</si>
  <si>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</si>
  <si>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</si>
  <si>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</si>
  <si>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</si>
  <si>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</si>
  <si>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</si>
  <si>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</si>
  <si>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</si>
  <si>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</si>
  <si>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Instrucciones generales para las preguntas de la sección:</t>
  </si>
  <si>
    <t>2.- Los catálogos utilizados en el presente cuestionario corresponden a denominaciones estándar, de tal forma que si el nombre de alguna categoría no coincide exactamente con la utilizada en la(s) institución(es), debe registrar los datos en aquella que sea homóloga.</t>
  </si>
  <si>
    <t>Glosario de la sección:</t>
  </si>
  <si>
    <t>.</t>
  </si>
  <si>
    <t>I.1 Estructura organizacional</t>
  </si>
  <si>
    <t>Instrucción general para las preguntas de la subsección:</t>
  </si>
  <si>
    <t>Glosario de la subsección:</t>
  </si>
  <si>
    <t>1.1.-</t>
  </si>
  <si>
    <t>Complemento 1</t>
  </si>
  <si>
    <r>
      <t xml:space="preserve">Función desarrollada
</t>
    </r>
    <r>
      <rPr>
        <i/>
        <sz val="8"/>
        <rFont val="Arial"/>
        <family val="2"/>
      </rPr>
      <t>(1. Servicios periciales / 2. Servicio médico forense / 3. Servicios periciales y servicio médico forense)</t>
    </r>
  </si>
  <si>
    <t>Anfiteatros</t>
  </si>
  <si>
    <t>Laboratorios</t>
  </si>
  <si>
    <t>Total</t>
  </si>
  <si>
    <t>Fijos</t>
  </si>
  <si>
    <t>Móviles</t>
  </si>
  <si>
    <t>36.</t>
  </si>
  <si>
    <t>37.</t>
  </si>
  <si>
    <t>38.</t>
  </si>
  <si>
    <t>39.</t>
  </si>
  <si>
    <t>40.</t>
  </si>
  <si>
    <t>41.</t>
  </si>
  <si>
    <t>42.</t>
  </si>
  <si>
    <t>43.</t>
  </si>
  <si>
    <t>44.</t>
  </si>
  <si>
    <t>45.</t>
  </si>
  <si>
    <t>S</t>
  </si>
  <si>
    <t>En caso de tener algún comentario u observación al dato registrado en la respuesta de la presente pregunta, o los datos que derivan de la misma, favor de anotarlo en el siguiente espacio. De lo contrario, déjelo en blanco.</t>
  </si>
  <si>
    <t>1.2.-</t>
  </si>
  <si>
    <t>(1 de 3)</t>
  </si>
  <si>
    <r>
      <t xml:space="preserve">¿Atendió alguna especialidad pericial?
</t>
    </r>
    <r>
      <rPr>
        <i/>
        <sz val="8"/>
        <color theme="1"/>
        <rFont val="Arial"/>
        <family val="2"/>
      </rPr>
      <t>(1. Sí / 2. No / 9. No identificado)</t>
    </r>
  </si>
  <si>
    <r>
      <t xml:space="preserve">Especialidades periciales
</t>
    </r>
    <r>
      <rPr>
        <i/>
        <sz val="8"/>
        <color theme="1"/>
        <rFont val="Arial"/>
        <family val="2"/>
      </rPr>
      <t>(ver catálogo)</t>
    </r>
  </si>
  <si>
    <t>1.1</t>
  </si>
  <si>
    <t>1.2</t>
  </si>
  <si>
    <t>1.3</t>
  </si>
  <si>
    <t>1.4</t>
  </si>
  <si>
    <t>1.5</t>
  </si>
  <si>
    <t>1.6</t>
  </si>
  <si>
    <t>1.7</t>
  </si>
  <si>
    <t>1.8</t>
  </si>
  <si>
    <t>1.9</t>
  </si>
  <si>
    <t>1.10</t>
  </si>
  <si>
    <t>1.11</t>
  </si>
  <si>
    <t>1.12</t>
  </si>
  <si>
    <t>1.13</t>
  </si>
  <si>
    <t>1.14</t>
  </si>
  <si>
    <t>1.15</t>
  </si>
  <si>
    <t>1.16</t>
  </si>
  <si>
    <t>1.17</t>
  </si>
  <si>
    <t>(2 de 3)</t>
  </si>
  <si>
    <t>2.1</t>
  </si>
  <si>
    <t>2.2</t>
  </si>
  <si>
    <t>2.3</t>
  </si>
  <si>
    <t>2.4</t>
  </si>
  <si>
    <t>2.5</t>
  </si>
  <si>
    <t>2.6</t>
  </si>
  <si>
    <t>5.1</t>
  </si>
  <si>
    <t>5.2</t>
  </si>
  <si>
    <t>5.3</t>
  </si>
  <si>
    <t>5.4</t>
  </si>
  <si>
    <t>(3 de 3)</t>
  </si>
  <si>
    <t>14.1</t>
  </si>
  <si>
    <t>14.2</t>
  </si>
  <si>
    <t>14.3</t>
  </si>
  <si>
    <t>15.1</t>
  </si>
  <si>
    <t>15.2</t>
  </si>
  <si>
    <t>15.3</t>
  </si>
  <si>
    <t>15.4</t>
  </si>
  <si>
    <t>15.5</t>
  </si>
  <si>
    <r>
      <t xml:space="preserve">Otra especialidad forense:
</t>
    </r>
    <r>
      <rPr>
        <i/>
        <sz val="8"/>
        <color theme="1"/>
        <rFont val="Arial"/>
        <family val="2"/>
      </rPr>
      <t>(especifique)</t>
    </r>
  </si>
  <si>
    <r>
      <t xml:space="preserve">Otra especialidad criminalística:
</t>
    </r>
    <r>
      <rPr>
        <i/>
        <sz val="8"/>
        <color theme="1"/>
        <rFont val="Arial"/>
        <family val="2"/>
      </rPr>
      <t>(especifique)</t>
    </r>
  </si>
  <si>
    <r>
      <t xml:space="preserve">Otra especialidad en traducción e interpretación:
</t>
    </r>
    <r>
      <rPr>
        <i/>
        <sz val="8"/>
        <color theme="1"/>
        <rFont val="Arial"/>
        <family val="2"/>
      </rPr>
      <t>(especifique)</t>
    </r>
  </si>
  <si>
    <r>
      <t xml:space="preserve">Otra especialidad en construcciones, superficies y desarrollo urbano:
</t>
    </r>
    <r>
      <rPr>
        <i/>
        <sz val="8"/>
        <color theme="1"/>
        <rFont val="Arial"/>
        <family val="2"/>
      </rPr>
      <t>(especifique)</t>
    </r>
  </si>
  <si>
    <r>
      <t xml:space="preserve">Otra especialidad en ingeniería:
</t>
    </r>
    <r>
      <rPr>
        <i/>
        <sz val="8"/>
        <color theme="1"/>
        <rFont val="Arial"/>
        <family val="2"/>
      </rPr>
      <t>(especifique)</t>
    </r>
  </si>
  <si>
    <t>Catálogo de especialidades periciales</t>
  </si>
  <si>
    <t>1. Forense</t>
  </si>
  <si>
    <t>Antropología física forense</t>
  </si>
  <si>
    <t>Documentos cuestionados</t>
  </si>
  <si>
    <t>Antropología social forense</t>
  </si>
  <si>
    <t>Valuación de bienes o servicios</t>
  </si>
  <si>
    <t>Arqueología forense</t>
  </si>
  <si>
    <t>Incendios, explosiones y siniestros</t>
  </si>
  <si>
    <t>Arquitectura forense</t>
  </si>
  <si>
    <t>Balística forense</t>
  </si>
  <si>
    <t>Biológicas</t>
  </si>
  <si>
    <t>Contabilidad forense</t>
  </si>
  <si>
    <t>Combustible, transporte y vialidad</t>
  </si>
  <si>
    <t>Delitos ambientales</t>
  </si>
  <si>
    <t>Fotografía forense</t>
  </si>
  <si>
    <t>Tránsito terrestre</t>
  </si>
  <si>
    <t>Genética forense</t>
  </si>
  <si>
    <t>14. Construcciones, superficies y desarrollo urbano</t>
  </si>
  <si>
    <t>Arquitectura</t>
  </si>
  <si>
    <t>Ingeniería civil forense</t>
  </si>
  <si>
    <t>Topografía</t>
  </si>
  <si>
    <t>Medicina forense</t>
  </si>
  <si>
    <r>
      <t xml:space="preserve">Otra especialidad en construcciones, superficies y desarrollo urbano </t>
    </r>
    <r>
      <rPr>
        <i/>
        <sz val="8"/>
        <rFont val="Arial"/>
        <family val="2"/>
      </rPr>
      <t>(especifique)</t>
    </r>
  </si>
  <si>
    <t>Odontología forense</t>
  </si>
  <si>
    <t>15. Ingenierías</t>
  </si>
  <si>
    <t>Ingeniería civil</t>
  </si>
  <si>
    <t>Poligrafía forense</t>
  </si>
  <si>
    <t>Ingeniería eléctrica</t>
  </si>
  <si>
    <t>Psicología forense</t>
  </si>
  <si>
    <t>Ingeniería electrónica</t>
  </si>
  <si>
    <t>Química forense</t>
  </si>
  <si>
    <t>Ingeniería mecánica</t>
  </si>
  <si>
    <t>Radiología forense</t>
  </si>
  <si>
    <r>
      <t xml:space="preserve">Otra especialidad en ingeniería </t>
    </r>
    <r>
      <rPr>
        <i/>
        <sz val="8"/>
        <rFont val="Arial"/>
        <family val="2"/>
      </rPr>
      <t>(especifique)</t>
    </r>
  </si>
  <si>
    <r>
      <t xml:space="preserve">Otra especialidad forense </t>
    </r>
    <r>
      <rPr>
        <i/>
        <sz val="8"/>
        <rFont val="Arial"/>
        <family val="2"/>
      </rPr>
      <t>(especifique)</t>
    </r>
  </si>
  <si>
    <t>Higiene, calidad y seguridad</t>
  </si>
  <si>
    <t>2. Criminalística</t>
  </si>
  <si>
    <t>Análisis de voz</t>
  </si>
  <si>
    <t>Artes</t>
  </si>
  <si>
    <t>Audio y video</t>
  </si>
  <si>
    <t>Administrativas y económicas</t>
  </si>
  <si>
    <t>Criminalística</t>
  </si>
  <si>
    <t>Identificación fisonómica</t>
  </si>
  <si>
    <t>Propiedad intelectual</t>
  </si>
  <si>
    <t>Retrato hablado</t>
  </si>
  <si>
    <r>
      <t xml:space="preserve">Otra especialidad criminalística </t>
    </r>
    <r>
      <rPr>
        <i/>
        <sz val="8"/>
        <rFont val="Arial"/>
        <family val="2"/>
      </rPr>
      <t>(especifique)</t>
    </r>
  </si>
  <si>
    <t>Informática y tecnologías de la comunicación</t>
  </si>
  <si>
    <t>Identificación de individuos y procesos de la comunicación</t>
  </si>
  <si>
    <t>5. Traducción e interpretación</t>
  </si>
  <si>
    <r>
      <t xml:space="preserve">Otra especialidad en traducción e interpretación </t>
    </r>
    <r>
      <rPr>
        <i/>
        <sz val="8"/>
        <rFont val="Arial"/>
        <family val="2"/>
      </rPr>
      <t>(especifique)</t>
    </r>
  </si>
  <si>
    <t>Glosario del apartado:</t>
  </si>
  <si>
    <t>El nombre de los anfiteatros debe registrarse en mayúsculas, sin comillas ni signos de acentuación, puntuación, paréntesis y abreviaturas.</t>
  </si>
  <si>
    <t>Complemento 2</t>
  </si>
  <si>
    <t>Nombre de los anfiteatros</t>
  </si>
  <si>
    <r>
      <t xml:space="preserve">ID anfiteatro
</t>
    </r>
    <r>
      <rPr>
        <i/>
        <sz val="8"/>
        <rFont val="Arial"/>
        <family val="2"/>
      </rPr>
      <t>(para uso exclusivo del personal del INEGI)</t>
    </r>
  </si>
  <si>
    <t>Cámaras de frío</t>
  </si>
  <si>
    <t>Osteotecas</t>
  </si>
  <si>
    <t>El nombre de los laboratorios debe registrarse en mayúsculas, sin comillas ni signos de acentuación, puntuación, paréntesis y abreviaturas.</t>
  </si>
  <si>
    <t>Complemento 3</t>
  </si>
  <si>
    <t>Nombre de los laboratorios</t>
  </si>
  <si>
    <r>
      <t xml:space="preserve">ID laboratorio
</t>
    </r>
    <r>
      <rPr>
        <i/>
        <sz val="8"/>
        <rFont val="Arial"/>
        <family val="2"/>
      </rPr>
      <t>(para uso exclusivo del personal del INEGI)</t>
    </r>
  </si>
  <si>
    <r>
      <rPr>
        <b/>
        <sz val="9"/>
        <rFont val="Arial"/>
        <family val="2"/>
      </rPr>
      <t xml:space="preserve">Tipo </t>
    </r>
    <r>
      <rPr>
        <sz val="9"/>
        <rFont val="Arial"/>
        <family val="2"/>
      </rPr>
      <t xml:space="preserve">
</t>
    </r>
    <r>
      <rPr>
        <i/>
        <sz val="8"/>
        <rFont val="Arial"/>
        <family val="2"/>
      </rPr>
      <t>(1. Fijo / 2. Móvil)</t>
    </r>
  </si>
  <si>
    <t>Anfiteatro con la misma función</t>
  </si>
  <si>
    <t>46.</t>
  </si>
  <si>
    <t>47.</t>
  </si>
  <si>
    <t>48.</t>
  </si>
  <si>
    <t>49.</t>
  </si>
  <si>
    <t>50.</t>
  </si>
  <si>
    <t>51.</t>
  </si>
  <si>
    <t>52.</t>
  </si>
  <si>
    <t>53.</t>
  </si>
  <si>
    <t>54.</t>
  </si>
  <si>
    <t>55.</t>
  </si>
  <si>
    <t>56.</t>
  </si>
  <si>
    <t>57.</t>
  </si>
  <si>
    <t>58.</t>
  </si>
  <si>
    <t>59.</t>
  </si>
  <si>
    <t>60.</t>
  </si>
  <si>
    <r>
      <t xml:space="preserve">¿Contaba con alguna póliza para su mantenimiento?
</t>
    </r>
    <r>
      <rPr>
        <i/>
        <sz val="8"/>
        <color theme="1"/>
        <rFont val="Arial"/>
        <family val="2"/>
      </rPr>
      <t>(1. Sí / 2. En proceso de integración / 3. No / 9. No identificado)</t>
    </r>
  </si>
  <si>
    <t>Indefinido</t>
  </si>
  <si>
    <t>Otra especialidad en construcciones, superficies y desarrollo urbano</t>
  </si>
  <si>
    <t>Otra especialidad en ingeniería</t>
  </si>
  <si>
    <t>Otra especialidad forense</t>
  </si>
  <si>
    <t>Otra especialidad criminalística</t>
  </si>
  <si>
    <t>Otra especialidad en traducción e interpretación</t>
  </si>
  <si>
    <t>Complemento 4</t>
  </si>
  <si>
    <t>Nombre de los centros de resguardo forense u homólogos</t>
  </si>
  <si>
    <r>
      <t xml:space="preserve">¿Se encontraba adscrito a la(s) institución(es)?
</t>
    </r>
    <r>
      <rPr>
        <i/>
        <sz val="8"/>
        <rFont val="Arial"/>
        <family val="2"/>
      </rPr>
      <t>(1. Sí / 2. No / 9. No identificado)</t>
    </r>
  </si>
  <si>
    <t>No se encuentra automatizado. Está impreso en papel y se ubica en oficinas diferentes. Requiere un esfuerzo considerable del personal para su recopilación e integración</t>
  </si>
  <si>
    <t>No se encuentra automatizado. Está en un archivo electrónico de procesador de texto y se ubica en oficinas diferentes. Requiere un esfuerzo considerable del personal para su recopilación e integración</t>
  </si>
  <si>
    <t>Se encuentra en una hoja de cálculo, pero no cuenta con códigos, controles de consistencia ni campos estandarizados, por tratarse de planillas para sistematizar información para controles administrativos. Requiere un esfuerzo considerable para ser transformado y ser aprovechado estadísticamente</t>
  </si>
  <si>
    <t>Inventario de vestigios biológicos</t>
  </si>
  <si>
    <t>Se encuentra organizado en forma sistemática en archivos (formato de tabla, archivo plano o planilla Excel) a través de un formulario estandarizado de computadora, con elementos de identificación y seguridad. Los archivos pueden ser entregados en medios electrónicos o ser enviados por correo electrónico u otro método de transferencia electrónica de datos</t>
  </si>
  <si>
    <t>Huellas dactilares</t>
  </si>
  <si>
    <t>Se encuentra organizado en una base de datos, sistema de información o plataforma informática con fácil acceso para consultar, recuperar y analizar la información</t>
  </si>
  <si>
    <t>Identificación balística</t>
  </si>
  <si>
    <t>No identificado</t>
  </si>
  <si>
    <t>Filiación</t>
  </si>
  <si>
    <t>Identificación por odontograma</t>
  </si>
  <si>
    <t>Identificación por retrato</t>
  </si>
  <si>
    <t>Identificación por señas particulares</t>
  </si>
  <si>
    <t>Identificación por tatuajes</t>
  </si>
  <si>
    <t>Otra identificación fisonómica</t>
  </si>
  <si>
    <t>El nombre de la(s) institución(es) debe registrarse en mayúsculas, sin comillas ni signos de acentuación, puntuación, paréntesis y abreviaturas.</t>
  </si>
  <si>
    <t>Para el caso del último grado de estudios, en caso de que registre el código "1" en la columna "Nivel de escolaridad", debe anotar el código "8" en la columna "Estatus".</t>
  </si>
  <si>
    <t>Para el caso del último grado de estudios, en caso de que registre el código "2", "3" o "4" en la columna "Nivel de escolaridad", no puede hacer uso del código "4" en la columna "Estatus".</t>
  </si>
  <si>
    <t>Para el caso del último grado de estudios, en caso de que registre el código "9" en la columna "Nivel de escolaridad", únicamente puede seleccionar el código "9" en la columna "Estatus".</t>
  </si>
  <si>
    <t>Nombre de la(s) institución(es)</t>
  </si>
  <si>
    <t>Perfil de la persona titular de la(s) institución(es)</t>
  </si>
  <si>
    <t>Institución con la misma persona titular</t>
  </si>
  <si>
    <t>Último grado de estudios</t>
  </si>
  <si>
    <r>
      <t xml:space="preserve">Otra forma de designación:
</t>
    </r>
    <r>
      <rPr>
        <i/>
        <sz val="8"/>
        <color theme="1"/>
        <rFont val="Arial"/>
        <family val="2"/>
      </rPr>
      <t>(especifique)</t>
    </r>
  </si>
  <si>
    <t>Catálogo de sexo</t>
  </si>
  <si>
    <t>Catálogo de institución de procedencia</t>
  </si>
  <si>
    <t>Catálogo de condición de pertenencia a pueblo indígena</t>
  </si>
  <si>
    <t>Hombre</t>
  </si>
  <si>
    <t>Chinanteco</t>
  </si>
  <si>
    <t>Mujer</t>
  </si>
  <si>
    <t>Ch'ol</t>
  </si>
  <si>
    <t>Vacante</t>
  </si>
  <si>
    <t>Cora</t>
  </si>
  <si>
    <t>Secretaría de Salud</t>
  </si>
  <si>
    <t>Huasteco</t>
  </si>
  <si>
    <t>Huichol</t>
  </si>
  <si>
    <t>Catálogo de nivel de escolaridad</t>
  </si>
  <si>
    <t>Maya</t>
  </si>
  <si>
    <t>Ninguno</t>
  </si>
  <si>
    <t>Mayo</t>
  </si>
  <si>
    <t>Preescolar o primaria</t>
  </si>
  <si>
    <t>Mazahua</t>
  </si>
  <si>
    <t>Secundaria</t>
  </si>
  <si>
    <t>Mazateco</t>
  </si>
  <si>
    <t>Preparatoria</t>
  </si>
  <si>
    <t>Mixe</t>
  </si>
  <si>
    <t>Carrera técnica o carrera comercial</t>
  </si>
  <si>
    <t>Mixteco</t>
  </si>
  <si>
    <t>Licenciatura</t>
  </si>
  <si>
    <t>Náhuatl</t>
  </si>
  <si>
    <t>Maestría</t>
  </si>
  <si>
    <t>Otra institución del sector público</t>
  </si>
  <si>
    <t>Otomí</t>
  </si>
  <si>
    <t>Doctorado</t>
  </si>
  <si>
    <t>Organización del sector privado</t>
  </si>
  <si>
    <t>Es primer trabajo</t>
  </si>
  <si>
    <t>Tarahumara</t>
  </si>
  <si>
    <t>Otra institución</t>
  </si>
  <si>
    <t>Tepehuano</t>
  </si>
  <si>
    <t>99.</t>
  </si>
  <si>
    <t>Tlapaneco</t>
  </si>
  <si>
    <t>Cursando</t>
  </si>
  <si>
    <t>Totonaco</t>
  </si>
  <si>
    <t>Inconcluso</t>
  </si>
  <si>
    <t>Catálogo de forma de designación</t>
  </si>
  <si>
    <t>Tseltal</t>
  </si>
  <si>
    <t>Concluido</t>
  </si>
  <si>
    <t>Gobernador(a) o Jefe(a) de Gobierno</t>
  </si>
  <si>
    <t>Tsotsil</t>
  </si>
  <si>
    <t>Persona titular de la Fiscalía General o Procuraduría General de Justicia de la entidad federativa</t>
  </si>
  <si>
    <t>Yaqui</t>
  </si>
  <si>
    <t>No aplica</t>
  </si>
  <si>
    <t>Magistrado(a) Presidente(a) del Tribunal Superior de Justicia de la entidad federativa</t>
  </si>
  <si>
    <t>Zapoteco</t>
  </si>
  <si>
    <t>Congreso Estatal</t>
  </si>
  <si>
    <t>Zoque</t>
  </si>
  <si>
    <t>Otro pueblo indígena</t>
  </si>
  <si>
    <r>
      <t xml:space="preserve">Otra forma de designación </t>
    </r>
    <r>
      <rPr>
        <i/>
        <sz val="8"/>
        <rFont val="Arial"/>
        <family val="2"/>
      </rPr>
      <t>(especifique)</t>
    </r>
  </si>
  <si>
    <t>Pueblo indígena no identificado</t>
  </si>
  <si>
    <t>Personal que se encontraba ejerciendo sus funciones en la(s) institución(es), según sexo</t>
  </si>
  <si>
    <t>Hombres</t>
  </si>
  <si>
    <t>Mujeres</t>
  </si>
  <si>
    <t>Personal directivo</t>
  </si>
  <si>
    <t>Personas peritas</t>
  </si>
  <si>
    <t>Personas trabajadoras sociales</t>
  </si>
  <si>
    <t>Personal administrativo y de apoyo</t>
  </si>
  <si>
    <t>En caso de que registre algún valor numérico mayor a cero en el numeral 5, debe anotar el nombre de dicho(s) régimen(es) de contratación en el recuadro destinado para tal efecto que se encuentra al final de la tabla de respuesta.</t>
  </si>
  <si>
    <t>Régimen de contratación</t>
  </si>
  <si>
    <t>Subtotal</t>
  </si>
  <si>
    <t>Confianza</t>
  </si>
  <si>
    <t>Base</t>
  </si>
  <si>
    <t>Eventual</t>
  </si>
  <si>
    <t>Honorarios</t>
  </si>
  <si>
    <r>
      <t xml:space="preserve">Otro régimen de contratación </t>
    </r>
    <r>
      <rPr>
        <i/>
        <sz val="8"/>
        <rFont val="Arial"/>
        <family val="2"/>
      </rPr>
      <t>(especifique)</t>
    </r>
  </si>
  <si>
    <r>
      <rPr>
        <sz val="9"/>
        <rFont val="Arial"/>
        <family val="2"/>
      </rPr>
      <t xml:space="preserve">Otro régimen de contratación:
</t>
    </r>
    <r>
      <rPr>
        <i/>
        <sz val="8"/>
        <rFont val="Arial"/>
        <family val="2"/>
      </rPr>
      <t>(especifique)</t>
    </r>
  </si>
  <si>
    <t>Institución de seguridad social</t>
  </si>
  <si>
    <t>Instituto de Seguridad y Servicios Sociales de los Trabajadores del Estado (ISSSTE)</t>
  </si>
  <si>
    <t>Institución de Seguridad Social de la entidad federativa u homóloga</t>
  </si>
  <si>
    <t>Instituto Mexicano del Seguro Social (IMSS)</t>
  </si>
  <si>
    <t>Otra institución de seguridad social</t>
  </si>
  <si>
    <t>Sin seguridad social</t>
  </si>
  <si>
    <t>Rango de edad</t>
  </si>
  <si>
    <t>De 18 a 24 años</t>
  </si>
  <si>
    <t>De 25 a 29 años</t>
  </si>
  <si>
    <t>De 30 a 34 años</t>
  </si>
  <si>
    <t>De 35 a 39 años</t>
  </si>
  <si>
    <t>De 40 a 44 años</t>
  </si>
  <si>
    <t>De 45 a 49 años</t>
  </si>
  <si>
    <t>De 50 a 54 años</t>
  </si>
  <si>
    <t>De 55 a 59 años</t>
  </si>
  <si>
    <t>Rango de ingresos</t>
  </si>
  <si>
    <t>Sin paga</t>
  </si>
  <si>
    <t>De 1 a 5,000 pesos</t>
  </si>
  <si>
    <t>De 5,001 a 10,000 pesos</t>
  </si>
  <si>
    <t>De 10,001 a 15,000 pesos</t>
  </si>
  <si>
    <t>De 15,001 a 20,000 pesos</t>
  </si>
  <si>
    <t>De 20,001 a 25,000 pesos</t>
  </si>
  <si>
    <t>De 25,001 a 30,000 pesos</t>
  </si>
  <si>
    <t>De 30,001 a 35,000 pesos</t>
  </si>
  <si>
    <t>De 35,001 a 40,000 pesos</t>
  </si>
  <si>
    <t>De 40,001 a 45,000 pesos</t>
  </si>
  <si>
    <t>De 45,001 a 50,000 pesos</t>
  </si>
  <si>
    <t>De 50,001 a 55,000 pesos</t>
  </si>
  <si>
    <t>De 55,001 a 60,000 pesos</t>
  </si>
  <si>
    <t>De 60,001 a 65,000 pesos</t>
  </si>
  <si>
    <t>De 65,001 a 70,000 pesos</t>
  </si>
  <si>
    <t>Más de 70,000 pesos</t>
  </si>
  <si>
    <t>Nivel de escolaridad</t>
  </si>
  <si>
    <t>Condición de pertenencia a pueblo indígena</t>
  </si>
  <si>
    <t>0.</t>
  </si>
  <si>
    <t>Especialidades periciales</t>
  </si>
  <si>
    <t>2.- Únicamente debe considerar aquellas acciones formativas que hayan realizado o consideren realizar alguna evaluación para su acreditación, por lo que no debe considerar aquellas de carácter informativo o de naturaleza similar.</t>
  </si>
  <si>
    <t>En caso de que no se le hayan impartido acciones formativas al personal, o no cuente con información para determinarlo, indíquelo en la columna correspondiente conforme al catálogo respectivo y deje el resto de la fila en blanco.</t>
  </si>
  <si>
    <r>
      <t xml:space="preserve">¿Se impartieron acciones formativas al personal?
</t>
    </r>
    <r>
      <rPr>
        <i/>
        <sz val="8"/>
        <rFont val="Arial"/>
        <family val="2"/>
      </rPr>
      <t>(1. Sí / 2. No / 9. No identificado)</t>
    </r>
  </si>
  <si>
    <t>Acciones formativas impartidas, según medio de presentación</t>
  </si>
  <si>
    <t>Acciones formativas impartidas y concluidas, según medio de presentación</t>
  </si>
  <si>
    <t>En línea</t>
  </si>
  <si>
    <t>Síncrono</t>
  </si>
  <si>
    <t>En caso de que haya seleccionado el código "2" o "9" en la columna "¿Se impartieron acciones formativas al personal?" de la pregunta anterior, no puede registrar información en el presente reactivo.</t>
  </si>
  <si>
    <t>Temas</t>
  </si>
  <si>
    <t>No se realizaron acciones formativas</t>
  </si>
  <si>
    <t>Acciones formativas impartidas</t>
  </si>
  <si>
    <t>Acciones formativas impartidas y concluidas</t>
  </si>
  <si>
    <t>Atención de grupos de población vulnerable</t>
  </si>
  <si>
    <t>Estadística para análisis forense</t>
  </si>
  <si>
    <t>Feminicidio y violencia contra las mujeres</t>
  </si>
  <si>
    <t>Intervenciones en fosas</t>
  </si>
  <si>
    <r>
      <t xml:space="preserve">Otro tema </t>
    </r>
    <r>
      <rPr>
        <i/>
        <sz val="8"/>
        <rFont val="Arial"/>
        <family val="2"/>
      </rPr>
      <t>(especifique)</t>
    </r>
  </si>
  <si>
    <r>
      <t xml:space="preserve">Otro tema:
</t>
    </r>
    <r>
      <rPr>
        <i/>
        <sz val="8"/>
        <rFont val="Arial"/>
        <family val="2"/>
      </rPr>
      <t>(especifique)</t>
    </r>
  </si>
  <si>
    <t>Instrucciones generales para las preguntas de la subsección:</t>
  </si>
  <si>
    <t>Total de presupuesto ejercido</t>
  </si>
  <si>
    <t>La suma de las cantidades registradas debe ser igual a la cantidad reportada como respuesta en la pregunta anterior.</t>
  </si>
  <si>
    <t>Presupuesto ejercido</t>
  </si>
  <si>
    <t>Multifuncionales</t>
  </si>
  <si>
    <t>Servidores</t>
  </si>
  <si>
    <t>Tabletas electrónicas</t>
  </si>
  <si>
    <t>Computadoras, según tipo</t>
  </si>
  <si>
    <t>Impresoras, según tipo</t>
  </si>
  <si>
    <r>
      <t xml:space="preserve">Personales
</t>
    </r>
    <r>
      <rPr>
        <i/>
        <sz val="8"/>
        <color theme="1"/>
        <rFont val="Arial"/>
        <family val="2"/>
      </rPr>
      <t>(de escritorio)</t>
    </r>
  </si>
  <si>
    <t>Portátiles</t>
  </si>
  <si>
    <t>Para uso personal</t>
  </si>
  <si>
    <t>Para uso compartido</t>
  </si>
  <si>
    <t>La suma de las cantidades registradas en la columna "Computadoras" debe ser igual a la cantidad reportada como respuesta en la columna "Total" del apartado "Computadoras, según tipo" de la pregunta anterior.</t>
  </si>
  <si>
    <r>
      <t xml:space="preserve">¿Contaba con computadoras?
</t>
    </r>
    <r>
      <rPr>
        <i/>
        <sz val="8"/>
        <rFont val="Arial"/>
        <family val="2"/>
      </rPr>
      <t>(1. Sí / 2. No / 9. No identificado)</t>
    </r>
  </si>
  <si>
    <t>Computadoras</t>
  </si>
  <si>
    <t>Computadoras con conexión a internet</t>
  </si>
  <si>
    <t>Instrucciones generales para la pregunta de la subsección:</t>
  </si>
  <si>
    <t>Catálogo de periodicidad de actualización</t>
  </si>
  <si>
    <t>Diario</t>
  </si>
  <si>
    <t>Semanal</t>
  </si>
  <si>
    <t>Quincenal</t>
  </si>
  <si>
    <t>Mensual</t>
  </si>
  <si>
    <t>Bimestral</t>
  </si>
  <si>
    <t>Trimestral</t>
  </si>
  <si>
    <t>Cuatrimestral</t>
  </si>
  <si>
    <t>Semestral</t>
  </si>
  <si>
    <t>Anual</t>
  </si>
  <si>
    <t>Periodos mayores a un año</t>
  </si>
  <si>
    <t>Otra periodicidad</t>
  </si>
  <si>
    <t>2.1.-</t>
  </si>
  <si>
    <t>Solicitudes de intervención pericial recibidas, según tipo de admisión</t>
  </si>
  <si>
    <t>Admitidas</t>
  </si>
  <si>
    <t>Desechadas</t>
  </si>
  <si>
    <t>2.2.-</t>
  </si>
  <si>
    <t>2.3.-</t>
  </si>
  <si>
    <t>En caso de que registre algún valor numérico mayor a cero en el numeral 11, debe anotar el nombre de dicho(s) tipo(s) de solicitante(s) en el recuadro destinado para tal efecto que se encuentra al final de la tabla de respuesta.</t>
  </si>
  <si>
    <t>Tipo de solicitante</t>
  </si>
  <si>
    <t>Solicitudes de intervención pericial admitidas</t>
  </si>
  <si>
    <t>1. Órganos jurisdiccionales de la entidad federativa</t>
  </si>
  <si>
    <t>Órganos jurisdiccionales especializados en materia penal</t>
  </si>
  <si>
    <t>Órganos jurisdiccionales de otras entidades federativas</t>
  </si>
  <si>
    <t>Ministerio Público de la Fiscalía General o Procuraduría General de Justicia de la entidad federativa</t>
  </si>
  <si>
    <t>Ministerio Público de la Fiscalía General o Procuraduría General de Justicia de otras entidades federativas</t>
  </si>
  <si>
    <r>
      <t xml:space="preserve">Alguna de las partes en el proceso </t>
    </r>
    <r>
      <rPr>
        <i/>
        <sz val="8"/>
        <color theme="1"/>
        <rFont val="Arial"/>
        <family val="2"/>
      </rPr>
      <t>(no incluye al órgano jurisdiccional ni al Ministerio Público)</t>
    </r>
  </si>
  <si>
    <t>Gobierno Federal</t>
  </si>
  <si>
    <t>Gobierno de la entidad federativa</t>
  </si>
  <si>
    <t>Gobierno de otras entidades federativas</t>
  </si>
  <si>
    <t>Gobierno de los municipios o demarcaciones territoriales de la entidad federativa</t>
  </si>
  <si>
    <t>Gobierno de los municipios o demarcaciones territoriales de otras entidades federativas</t>
  </si>
  <si>
    <t>2.4.-</t>
  </si>
  <si>
    <t>Materia</t>
  </si>
  <si>
    <t>Solicitudes de intervención pericial admitidas, según sistema de justicia</t>
  </si>
  <si>
    <t>Sistema Tradicional</t>
  </si>
  <si>
    <t>Sistema Oral</t>
  </si>
  <si>
    <t>Civil</t>
  </si>
  <si>
    <t>Familiar</t>
  </si>
  <si>
    <t>Mercantil</t>
  </si>
  <si>
    <t>Laboral</t>
  </si>
  <si>
    <t>Penal</t>
  </si>
  <si>
    <t>Administrativa</t>
  </si>
  <si>
    <t>Indígena</t>
  </si>
  <si>
    <t>2.5.-</t>
  </si>
  <si>
    <t>Solicitudes de intervención pericial concluidas, según tipo de conclusión</t>
  </si>
  <si>
    <t>Dictamen</t>
  </si>
  <si>
    <t>Informe</t>
  </si>
  <si>
    <t>Certificado</t>
  </si>
  <si>
    <t>Requerimiento</t>
  </si>
  <si>
    <t>2.6.-</t>
  </si>
  <si>
    <t>1. Órganos jurisdiccionales del Poder Judicial de la entidad federativa</t>
  </si>
  <si>
    <t>Solicitudes de intervención pericial concluidas, según sistema de justicia</t>
  </si>
  <si>
    <t>Otra materia</t>
  </si>
  <si>
    <t>En caso de que registre algún valor numérico mayor a cero en la columna "Otro estatus", debe anotar el nombre de dicho(s) estatus en el recuadro destinado para tal efecto que se encuentra al final de la tabla de respuesta.</t>
  </si>
  <si>
    <t>En curso de atención</t>
  </si>
  <si>
    <t>Requerimiento al solicitante</t>
  </si>
  <si>
    <r>
      <t xml:space="preserve">Otro estatus </t>
    </r>
    <r>
      <rPr>
        <i/>
        <sz val="8"/>
        <color theme="1"/>
        <rFont val="Arial"/>
        <family val="2"/>
      </rPr>
      <t>(especifique)</t>
    </r>
  </si>
  <si>
    <r>
      <rPr>
        <sz val="9"/>
        <color theme="1"/>
        <rFont val="Arial"/>
        <family val="2"/>
      </rPr>
      <t xml:space="preserve">Otro estatus:
</t>
    </r>
    <r>
      <rPr>
        <i/>
        <sz val="8"/>
        <color theme="1"/>
        <rFont val="Arial"/>
        <family val="2"/>
      </rPr>
      <t>(especifique)</t>
    </r>
  </si>
  <si>
    <t>3.1.-</t>
  </si>
  <si>
    <t>Identificados</t>
  </si>
  <si>
    <t>No identificados</t>
  </si>
  <si>
    <t>Indeterminado</t>
  </si>
  <si>
    <t>3.2.-</t>
  </si>
  <si>
    <t>Óbitos fetales</t>
  </si>
  <si>
    <t>Necropsia</t>
  </si>
  <si>
    <t>Antropología forense</t>
  </si>
  <si>
    <t>Causa de muerte</t>
  </si>
  <si>
    <t>1. Defunciones accidentales y violentas</t>
  </si>
  <si>
    <t>Accidentes</t>
  </si>
  <si>
    <r>
      <t xml:space="preserve">Homicidios </t>
    </r>
    <r>
      <rPr>
        <i/>
        <sz val="8"/>
        <rFont val="Arial"/>
        <family val="2"/>
      </rPr>
      <t>(incluye feminicidios)</t>
    </r>
  </si>
  <si>
    <t>Suicidios</t>
  </si>
  <si>
    <t>Causa no determinada</t>
  </si>
  <si>
    <t>Pendiente de determinar</t>
  </si>
  <si>
    <t>Condición de presentar mutilación del cuerpo</t>
  </si>
  <si>
    <t>Con mutilación del cuerpo</t>
  </si>
  <si>
    <t>Sin mutilación del cuerpo</t>
  </si>
  <si>
    <t>Nombre los anfiteatros</t>
  </si>
  <si>
    <t>Tipo de destino</t>
  </si>
  <si>
    <t>Entregados a familiares</t>
  </si>
  <si>
    <t>Incinerados</t>
  </si>
  <si>
    <t>Donados a instituciones académicas</t>
  </si>
  <si>
    <r>
      <t xml:space="preserve">Inhumados en panteones </t>
    </r>
    <r>
      <rPr>
        <i/>
        <sz val="8"/>
        <rFont val="Arial"/>
        <family val="2"/>
      </rPr>
      <t>(diferente a fosas comunes)</t>
    </r>
  </si>
  <si>
    <t>Almacenados en anfiteatros</t>
  </si>
  <si>
    <t>Almacenados en laboratorios</t>
  </si>
  <si>
    <t>Almacenados en centros de resguardo forense u homólogos</t>
  </si>
  <si>
    <t>Realizando las prácticas forenses correspondientes</t>
  </si>
  <si>
    <t>Pendientes de programar las prácticas forenses correspondientes</t>
  </si>
  <si>
    <r>
      <t xml:space="preserve">Otro motivo
</t>
    </r>
    <r>
      <rPr>
        <i/>
        <sz val="8"/>
        <rFont val="Arial"/>
        <family val="2"/>
      </rPr>
      <t>(especifique)</t>
    </r>
  </si>
  <si>
    <r>
      <rPr>
        <sz val="9"/>
        <rFont val="Arial"/>
        <family val="2"/>
      </rPr>
      <t xml:space="preserve">Otro motivo:
</t>
    </r>
    <r>
      <rPr>
        <i/>
        <sz val="8"/>
        <rFont val="Arial"/>
        <family val="2"/>
      </rPr>
      <t>(especifique)</t>
    </r>
  </si>
  <si>
    <t>Pregunta 1.1</t>
  </si>
  <si>
    <t>Instrucciones generales:</t>
  </si>
  <si>
    <t>Municipio o demarcación territorial</t>
  </si>
  <si>
    <t>Colonia</t>
  </si>
  <si>
    <t>Latitud</t>
  </si>
  <si>
    <t>Longitud</t>
  </si>
  <si>
    <r>
      <t xml:space="preserve">Horario de atención
</t>
    </r>
    <r>
      <rPr>
        <i/>
        <sz val="8"/>
        <rFont val="Arial"/>
        <family val="2"/>
      </rPr>
      <t>(formato de 24 horas)</t>
    </r>
  </si>
  <si>
    <t>Correo electrónico de contacto</t>
  </si>
  <si>
    <r>
      <t xml:space="preserve">Número telefónico de contacto
</t>
    </r>
    <r>
      <rPr>
        <i/>
        <sz val="8"/>
        <rFont val="Arial"/>
        <family val="2"/>
      </rPr>
      <t>(diez dígitos)</t>
    </r>
  </si>
  <si>
    <t>Nombre</t>
  </si>
  <si>
    <t>,</t>
  </si>
  <si>
    <r>
      <t xml:space="preserve">ID anfiteatro
</t>
    </r>
    <r>
      <rPr>
        <i/>
        <sz val="8"/>
        <color theme="1"/>
        <rFont val="Arial"/>
        <family val="2"/>
      </rPr>
      <t>(para uso exclusivo del personal del INEGI)</t>
    </r>
  </si>
  <si>
    <r>
      <t xml:space="preserve">ID laboratorio
</t>
    </r>
    <r>
      <rPr>
        <i/>
        <sz val="8"/>
        <color theme="1"/>
        <rFont val="Arial"/>
        <family val="2"/>
      </rPr>
      <t>(para uso exclusivo del personal del INEGI)</t>
    </r>
  </si>
  <si>
    <t>Laboratorio fijo con la misma ubicación geográfica</t>
  </si>
  <si>
    <r>
      <t xml:space="preserve">Extensión
</t>
    </r>
    <r>
      <rPr>
        <i/>
        <sz val="8"/>
        <color theme="1"/>
        <rFont val="Arial"/>
        <family val="2"/>
      </rPr>
      <t>(metros cuadrados)</t>
    </r>
  </si>
  <si>
    <t>El nombre de las unidades de servicios periciales y/ o de servicio médico forense debe registrarse en mayúsculas, sin comillas ni signos de acentuación, puntuación, paréntesis y abreviaturas.</t>
  </si>
  <si>
    <t>Nombre de las unidades de servicios periciales y/ o de servicio médico forense</t>
  </si>
  <si>
    <t>Total de unidades de servicios periciales y/ o de servicio médico forense</t>
  </si>
  <si>
    <t>Anfiteatro con los mismos espacios para el almacenamiento de cadáveres y/ o de restos de seres humanos</t>
  </si>
  <si>
    <t>Para cada especialidad pericial, en caso de que no se haya seleccionado para alguna de las unidades de servicios periciales y/ o de servicio médico forense en la pregunta 1.2, no puede registrar información en el presente reactivo.</t>
  </si>
  <si>
    <r>
      <t xml:space="preserve">Fiscalía General o Procuraduría General de Justicia de la entidad federativa </t>
    </r>
    <r>
      <rPr>
        <i/>
        <sz val="8"/>
        <rFont val="Arial"/>
        <family val="2"/>
      </rPr>
      <t>(sin incluir, de ser el caso, a la(s) institución(es) encargada(s) de los servicios periciales y/ o del servicio médico forense)</t>
    </r>
  </si>
  <si>
    <r>
      <t>Fiscalía General o Procuraduría General de Justicia de otra entidad federativa</t>
    </r>
    <r>
      <rPr>
        <i/>
        <sz val="8"/>
        <rFont val="Arial"/>
        <family val="2"/>
      </rPr>
      <t xml:space="preserve"> (sin incluir, de ser el caso, a la(s) institución(es) encargada(s) de los servicios periciales y/ o del servicio médico forense)</t>
    </r>
  </si>
  <si>
    <r>
      <t xml:space="preserve">Poder Judicial de la entidad federativa </t>
    </r>
    <r>
      <rPr>
        <i/>
        <sz val="8"/>
        <rFont val="Arial"/>
        <family val="2"/>
      </rPr>
      <t>(sin incluir, de ser el caso, a la(s) institución(es) encargada(s) de los servicios periciales y/ o del servicio médico forense)</t>
    </r>
  </si>
  <si>
    <r>
      <t xml:space="preserve">Poder Judicial de otra entidad federativa </t>
    </r>
    <r>
      <rPr>
        <i/>
        <sz val="8"/>
        <rFont val="Arial"/>
        <family val="2"/>
      </rPr>
      <t>(sin incluir, de ser el caso, a la(s) institución(es) encargada(s) de los servicios periciales y/ o del servicio médico forense)</t>
    </r>
  </si>
  <si>
    <r>
      <t xml:space="preserve">Secretaría de Salud de la entidad federativa </t>
    </r>
    <r>
      <rPr>
        <i/>
        <sz val="8"/>
        <rFont val="Arial"/>
        <family val="2"/>
      </rPr>
      <t>(sin incluir, de ser el caso, a la(s) institución(es) encargada(s) de los servicios periciales y/ o del servicio médico forense)</t>
    </r>
  </si>
  <si>
    <r>
      <t>Secretaría de Salud de otra entidad federativa</t>
    </r>
    <r>
      <rPr>
        <i/>
        <sz val="8"/>
        <rFont val="Arial"/>
        <family val="2"/>
      </rPr>
      <t xml:space="preserve"> (sin incluir, de ser el caso, a la(s) institución(es) encargada(s) de los servicios periciales y/ o del servicio médico forense)</t>
    </r>
  </si>
  <si>
    <t>Institución(es) encargada(s) de los servicios periciales y/ o del servicio médico forense de otra entidad federativa</t>
  </si>
  <si>
    <t>En caso de que registre algún valor numérico mayor a cero en el numeral 6, debe anotar el nombre de dicho(s) cargo(s) y/ o función(es) desempeñada(s) en el recuadro destinado para tal efecto que se encuentra al final de la tabla de respuesta.</t>
  </si>
  <si>
    <t>Cargo y/ o función desempeñada</t>
  </si>
  <si>
    <r>
      <t xml:space="preserve">Otro cargo y/ o función desempeñada </t>
    </r>
    <r>
      <rPr>
        <i/>
        <sz val="8"/>
        <color theme="1"/>
        <rFont val="Arial"/>
        <family val="2"/>
      </rPr>
      <t>(especifique)</t>
    </r>
  </si>
  <si>
    <r>
      <rPr>
        <sz val="9"/>
        <color theme="1"/>
        <rFont val="Arial"/>
        <family val="2"/>
      </rPr>
      <t>Otro cargo y/ o función desempeñada:</t>
    </r>
    <r>
      <rPr>
        <sz val="8"/>
        <color theme="1"/>
        <rFont val="Arial"/>
        <family val="2"/>
      </rPr>
      <t xml:space="preserve">
</t>
    </r>
    <r>
      <rPr>
        <i/>
        <sz val="8"/>
        <color theme="1"/>
        <rFont val="Arial"/>
        <family val="2"/>
      </rPr>
      <t>(especifique)</t>
    </r>
  </si>
  <si>
    <t>De acuerdo con el total de personal que reportó como respuesta en la pregunta anterior, anote la cantidad del mismo especificando su régimen de contratación, cargo y/ o función desempeñada y sexo.</t>
  </si>
  <si>
    <t>Personal que se encontraba ejerciendo sus funciones en la(s) institución(es), según cargo y/ o función desempeñada y sexo</t>
  </si>
  <si>
    <t>Otro cargo y/ o función desempeñada</t>
  </si>
  <si>
    <t>En caso de que no le sea posible identificar la unidad de servicios periciales y/ o de servicio médico forense en donde se haya encontrado ejerciendo sus funciones una parcialidad o la totalidad del personal, haga uso de la fila "No identificado".</t>
  </si>
  <si>
    <t>De acuerdo con el total de presupuesto ejercido que reportó como respuesta en la pregunta anterior, anote la cantidad ejercida por cada una de las unidades de servicios periciales y/ o de servicio médico forense.</t>
  </si>
  <si>
    <t>En caso de que determinada unidad de servicios periciales y/ o de servicio médico forense no haya contado con computadoras, o no cuente con información para determinarlo, indíquelo en la columna correspondiente conforme al catálogo respectivo y deje el resto de la fila en blanco.</t>
  </si>
  <si>
    <t>Para cada unidad de servicios periciales y/ o de servicio médico forense, la cantidad registrada en la columna "Computadoras con conexión a internet" debe ser igual o menor a la cantidad reportada en la columna "Computadoras".</t>
  </si>
  <si>
    <t>Opinión técnica y/ o resultados de estudios</t>
  </si>
  <si>
    <t>6.-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</si>
  <si>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7.-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</si>
  <si>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r>
      <t xml:space="preserve">ID unidad de servicios periciales y/ o de servicio médico forense
</t>
    </r>
    <r>
      <rPr>
        <i/>
        <sz val="8"/>
        <color theme="1"/>
        <rFont val="Arial"/>
        <family val="2"/>
      </rPr>
      <t>(para uso exclusivo del personal del INEGI)</t>
    </r>
  </si>
  <si>
    <t>Unidad de servicios periciales y/ o de servicio médico forense con la misma ubicación geográfica</t>
  </si>
  <si>
    <t>4.1.-</t>
  </si>
  <si>
    <t>4.2.-</t>
  </si>
  <si>
    <t>4.3.-</t>
  </si>
  <si>
    <t>4.4.-</t>
  </si>
  <si>
    <t>4.5.-</t>
  </si>
  <si>
    <t>4.6.-</t>
  </si>
  <si>
    <t>5.1.-</t>
  </si>
  <si>
    <t>5.2.-</t>
  </si>
  <si>
    <t>5.3.-</t>
  </si>
  <si>
    <t>5.-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</si>
  <si>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6.-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</si>
  <si>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r>
      <t xml:space="preserve">¿Cuenta con algún informe de actividades o labores?
</t>
    </r>
    <r>
      <rPr>
        <i/>
        <sz val="8"/>
        <rFont val="Arial"/>
        <family val="2"/>
      </rPr>
      <t>(1. Sí / 2. En proceso de integración / 3. No / 9. No identificado)</t>
    </r>
  </si>
  <si>
    <t>Sitio donde se encuentra disponible (URL)</t>
  </si>
  <si>
    <t>6.1.-</t>
  </si>
  <si>
    <t>6.2.-</t>
  </si>
  <si>
    <t>6.3.-</t>
  </si>
  <si>
    <t>6.4.-</t>
  </si>
  <si>
    <r>
      <t xml:space="preserve">ID unidad de servicios periciales y/ o de servicio médico forense
</t>
    </r>
    <r>
      <rPr>
        <i/>
        <sz val="8"/>
        <rFont val="Arial"/>
        <family val="2"/>
      </rPr>
      <t>(para uso exclusivo del personal del INEGI)</t>
    </r>
  </si>
  <si>
    <t>Acciones formativas</t>
  </si>
  <si>
    <t>Se refiere a las acciones orientadas a la adquisición de conocimientos y competencias personales e interpersonales para el ejercicio de la función pública, mismas que conllevan algún tipo de evaluación para su acreditación. Dichas acciones pueden ser cursos, talleres, diplomados, entre otros de naturaleza similar. Para efectos del presente censo, se consideran tres tipos de medios de presentación:</t>
  </si>
  <si>
    <t>Cadáver</t>
  </si>
  <si>
    <t>Centro de resguardo forense u homólogo</t>
  </si>
  <si>
    <t>Se refiere al documento expedido por las personas peritas a través del cual se da fe de un determinado hecho o situación.</t>
  </si>
  <si>
    <t>Clasificador por Objeto del Gasto</t>
  </si>
  <si>
    <t>Se refiere al instrumento que permite registrar de manera ordenada, sistemática y homogénea las compras, los pagos y las erogaciones autorizadas a las instituciones gubernamentales, en capítulos, conceptos y partidas con base en la clasificación económica del gasto. Los capítulos que lo integran son los siguientes:</t>
  </si>
  <si>
    <t>Dictamen pericial</t>
  </si>
  <si>
    <t>Informe pericial</t>
  </si>
  <si>
    <t>Intervención pericial</t>
  </si>
  <si>
    <t>Se refiere a la actividad de las personas peritas encaminada a dictaminar o emitir alguna opinión con base en los conocimientos técnicos, científicos, especiales, teóricos y prácticos que posean, a efecto de brindar mayores elementos de prueba que soporten la solución a la controversia en algún proceso judicial, ya sea a solicitud de alguna de las partes involucradas en el mismo, del órgano jurisdiccional o ministerial, o de cualquier otro tipo de solicitante.</t>
  </si>
  <si>
    <t>Laboratorios móviles</t>
  </si>
  <si>
    <t>Multifuncional</t>
  </si>
  <si>
    <t>Se refiere al dispositivo que tiene la particularidad de integrar, en una máquina, las funciones de varios dispositivos, permitiendo realizar varias tareas de modo simultáneo. Incorpora diferentes funciones de otros equipos o multitareas que permiten escanear, imprimir y fotocopiar a la vez, además de la capacidad de almacenar documentos en red.</t>
  </si>
  <si>
    <t>Óbito fetal</t>
  </si>
  <si>
    <t>Se refiere al feto derivado de la muerte en el útero.</t>
  </si>
  <si>
    <t>Se refiere al importe total erogado, el cual se encuentra respaldado por documentos comprobatorios presentados ante las dependencias o entidades autorizadas, con cargo al presupuesto aprobado.</t>
  </si>
  <si>
    <t>Registro administrativo</t>
  </si>
  <si>
    <t>Se refiere al documento por el cual se comunica al órgano jurisdiccional o ministerial, u otras autoridades competentes, que los elementos proporcionados no fueron suficientes para atender la solicitud de intervención pericial y, por tanto, se tiene por concluida la atención a dicha solicitud.</t>
  </si>
  <si>
    <t>Restos de seres humanos</t>
  </si>
  <si>
    <t>Servicio médico forense</t>
  </si>
  <si>
    <t>Servicios de conexión remota</t>
  </si>
  <si>
    <t>Servicios periciales</t>
  </si>
  <si>
    <t>Sistema de Justicia Escrito</t>
  </si>
  <si>
    <t>Sistema de Justicia Oral</t>
  </si>
  <si>
    <t>Sistema Escrito o Mixto</t>
  </si>
  <si>
    <t>Sistema Integral de Justicia Penal para Adolescentes</t>
  </si>
  <si>
    <t>Sistema Penal Acusatorio</t>
  </si>
  <si>
    <t>Se refiere al sistema de justicia penal existente hasta antes de lo establecido por el Decreto de reforma constitucional publicado en el Diario Oficial de la Federación el 18 de junio de 2008. En este sistema, el órgano ministerial es el único que tiene la función de investigar y acusar, por lo que sus actuaciones tienen valor probatorio pleno. Al órgano jurisdiccional únicamente le corresponden las funciones de juzgar, al solo valorar las pruebas y dictar sentencia, sin que intervenga en la investigación ministerial; además de que sus procedimientos son escritos y reservados.</t>
  </si>
  <si>
    <t>Se refiere a todo el personal que ocupa algún puesto de mando, coordinación y/ o dirección. Dentro de esta categoría debe considerar a las personas titulares de las coordinaciones o direcciones de área, subdirecciones de área y/ o jefaturas de departamento.</t>
  </si>
  <si>
    <r>
      <rPr>
        <b/>
        <sz val="9"/>
        <rFont val="Arial"/>
        <family val="2"/>
      </rPr>
      <t>Capítulo 2000. Materiales y suministros.</t>
    </r>
    <r>
      <rPr>
        <sz val="9"/>
        <rFont val="Arial"/>
        <family val="2"/>
      </rPr>
      <t xml:space="preserve"> Agrupa las asignaciones destinadas a la adquisición de toda clase de insumos y suministros requeridos para la prestación de bienes, servicios y para el desempeño de las actividades administrativas.</t>
    </r>
  </si>
  <si>
    <r>
      <rPr>
        <b/>
        <sz val="9"/>
        <rFont val="Arial"/>
        <family val="2"/>
      </rPr>
      <t>Capítulo 3000. Servicios generales.</t>
    </r>
    <r>
      <rPr>
        <sz val="9"/>
        <rFont val="Arial"/>
        <family val="2"/>
      </rPr>
      <t xml:space="preserve"> Se refiere a las asignaciones destinadas a cubrir el costo de todo tipo de servicios que se contraten con particulares o instituciones del propio sector público, así como los servicios oficiales requeridos para el desempeño de actividades vinculadas con la función pública.</t>
    </r>
  </si>
  <si>
    <r>
      <rPr>
        <b/>
        <sz val="9"/>
        <rFont val="Arial"/>
        <family val="2"/>
      </rPr>
      <t>Capítulo 4000. Transferencias, asignaciones, subsidios y otras ayudas.</t>
    </r>
    <r>
      <rPr>
        <sz val="9"/>
        <rFont val="Arial"/>
        <family val="2"/>
      </rPr>
      <t xml:space="preserve"> Se refiere a las asignaciones destinadas en forma directa o indirecta a los sectores público, privado, externo, organismos y empresas paraestatales y apoyos como parte de su política económica y social, de acuerdo con las estrategias y prioridades de desarrollo para el sostenimiento y desempeño de sus actividades.</t>
    </r>
  </si>
  <si>
    <r>
      <rPr>
        <b/>
        <sz val="9"/>
        <rFont val="Arial"/>
        <family val="2"/>
      </rPr>
      <t>Capítulo 6000. Inversión pública.</t>
    </r>
    <r>
      <rPr>
        <sz val="9"/>
        <rFont val="Arial"/>
        <family val="2"/>
      </rPr>
      <t xml:space="preserve"> Se refiere a las asignaciones destinadas a obras por contrato y proyectos productivos y acciones de fomento. Incluye los gastos en estudios de pre-inversión y preparación del proyecto.</t>
    </r>
  </si>
  <si>
    <r>
      <rPr>
        <b/>
        <sz val="9"/>
        <rFont val="Arial"/>
        <family val="2"/>
      </rPr>
      <t>Capítulo 7000. Inversiones financieras y otras provisiones.</t>
    </r>
    <r>
      <rPr>
        <sz val="9"/>
        <rFont val="Arial"/>
        <family val="2"/>
      </rPr>
      <t xml:space="preserve"> Se refiere a las erogaciones que se realizan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</si>
  <si>
    <r>
      <rPr>
        <b/>
        <sz val="9"/>
        <rFont val="Arial"/>
        <family val="2"/>
      </rPr>
      <t>Filiación.</t>
    </r>
    <r>
      <rPr>
        <sz val="9"/>
        <rFont val="Arial"/>
        <family val="2"/>
      </rPr>
      <t xml:space="preserve"> Se refiere al conjunto de documentos o registro electrónico que contiene la descripción de la información de los rasgos morfológicos y antropométricos de una persona, así como el nombre, sexo, edad, estatura y otros rasgos físicos. Este registro puede contener tomas fotográficas de la persona.</t>
    </r>
  </si>
  <si>
    <r>
      <rPr>
        <b/>
        <sz val="9"/>
        <color theme="1"/>
        <rFont val="Arial"/>
        <family val="2"/>
      </rPr>
      <t>Identificación por odontograma.</t>
    </r>
    <r>
      <rPr>
        <sz val="9"/>
        <color theme="1"/>
        <rFont val="Arial"/>
        <family val="2"/>
      </rPr>
      <t xml:space="preserve"> Se refiere al conjunto de documentos o registro electrónico que contiene la información relacionada con aquellos elementos presentes y ausentes de la cavidad bucal, con la finalidad de estimar la edad odontológica, lesiones, tratamientos y señas particulares de las piezas dentales.</t>
    </r>
  </si>
  <si>
    <r>
      <rPr>
        <b/>
        <sz val="9"/>
        <color theme="1"/>
        <rFont val="Arial"/>
        <family val="2"/>
      </rPr>
      <t>Identificación por retrato.</t>
    </r>
    <r>
      <rPr>
        <sz val="9"/>
        <color theme="1"/>
        <rFont val="Arial"/>
        <family val="2"/>
      </rPr>
      <t xml:space="preserve"> Se refiere al conjunto de documentos o registro electrónico que contiene datos de la persona a identificar, tomando como referencia los rasgos fenotípicos del rostro humano, como pueden ser la progresión de la edad, aproximación morfológica, entre otros.</t>
    </r>
  </si>
  <si>
    <r>
      <rPr>
        <b/>
        <sz val="9"/>
        <rFont val="Arial"/>
        <family val="2"/>
      </rPr>
      <t xml:space="preserve">Identificación por señas particulares. </t>
    </r>
    <r>
      <rPr>
        <sz val="9"/>
        <rFont val="Arial"/>
        <family val="2"/>
      </rPr>
      <t>Se refiere al conjunto de documentos o registro electrónico que almacena datos relacionados con los aspectos físicos de una persona, como pueden ser las cicatrices, heridas, líneas de expresión, lunares, malformaciones, manchas de nacimiento, quemaduras, entre otros.</t>
    </r>
  </si>
  <si>
    <r>
      <rPr>
        <b/>
        <i/>
        <sz val="8"/>
        <rFont val="Arial"/>
        <family val="2"/>
      </rPr>
      <t xml:space="preserve">Síncrono. </t>
    </r>
    <r>
      <rPr>
        <i/>
        <sz val="8"/>
        <rFont val="Arial"/>
        <family val="2"/>
      </rPr>
      <t>Se refiere a las acciones formativas impartidas en línea que hacen uso de herramientas de comunicación en tiempo real y bajo un horario establecido.</t>
    </r>
  </si>
  <si>
    <r>
      <rPr>
        <b/>
        <i/>
        <sz val="8"/>
        <rFont val="Arial"/>
        <family val="2"/>
      </rPr>
      <t xml:space="preserve">Presencial. </t>
    </r>
    <r>
      <rPr>
        <i/>
        <sz val="8"/>
        <rFont val="Arial"/>
        <family val="2"/>
      </rPr>
      <t>Se refiere a las acciones formativas impartidas presencialmente en un horario y lugar establecido.</t>
    </r>
  </si>
  <si>
    <r>
      <rPr>
        <b/>
        <i/>
        <sz val="8"/>
        <rFont val="Arial"/>
        <family val="2"/>
      </rPr>
      <t xml:space="preserve">Identificación por señas particulares. </t>
    </r>
    <r>
      <rPr>
        <i/>
        <sz val="8"/>
        <rFont val="Arial"/>
        <family val="2"/>
      </rPr>
      <t>Se refiere al conjunto de documentos o registro electrónico que almacena datos relacionados con los aspectos físicos de una persona, como pueden ser las cicatrices, heridas, líneas de expresión, lunares, malformaciones, manchas de nacimiento, quemaduras, entre otros.</t>
    </r>
  </si>
  <si>
    <r>
      <rPr>
        <b/>
        <i/>
        <sz val="8"/>
        <color theme="1"/>
        <rFont val="Arial"/>
        <family val="2"/>
      </rPr>
      <t>Identificación por retrato.</t>
    </r>
    <r>
      <rPr>
        <i/>
        <sz val="8"/>
        <color theme="1"/>
        <rFont val="Arial"/>
        <family val="2"/>
      </rPr>
      <t xml:space="preserve"> Se refiere al conjunto de documentos o registro electrónico que contiene datos de la persona a identificar, tomando como referencia los rasgos fenotípicos del rostro humano, como pueden ser la progresión de la edad, aproximación morfológica, entre otros.</t>
    </r>
  </si>
  <si>
    <r>
      <rPr>
        <b/>
        <i/>
        <sz val="8"/>
        <color theme="1"/>
        <rFont val="Arial"/>
        <family val="2"/>
      </rPr>
      <t>Identificación por odontograma.</t>
    </r>
    <r>
      <rPr>
        <i/>
        <sz val="8"/>
        <color theme="1"/>
        <rFont val="Arial"/>
        <family val="2"/>
      </rPr>
      <t xml:space="preserve"> Se refiere al conjunto de documentos o registro electrónico que contiene la información relacionada con aquellos elementos presentes y ausentes de la cavidad bucal, con la finalidad de estimar la edad odontológica, lesiones, tratamientos y señas particulares de las piezas dentales.</t>
    </r>
  </si>
  <si>
    <r>
      <rPr>
        <b/>
        <i/>
        <sz val="8"/>
        <rFont val="Arial"/>
        <family val="2"/>
      </rPr>
      <t>Filiación.</t>
    </r>
    <r>
      <rPr>
        <i/>
        <sz val="8"/>
        <rFont val="Arial"/>
        <family val="2"/>
      </rPr>
      <t xml:space="preserve"> Se refiere al conjunto de documentos o registro electrónico que contiene la descripción de la información de los rasgos morfológicos y antropométricos de una persona, así como el nombre, sexo, edad, estatura y otros rasgos físicos. Este registro puede contener tomas fotográficas de la persona.</t>
    </r>
  </si>
  <si>
    <t>La entrega de información deberá hacerse a través de la Coordinación Estatal del INEGI en su entidad federativa, cuyo personal se acercará a los equipos de trabajo designados como responsables del llenado del cuestionario, con el objetivo de organizar los trabajos y recuperar la información requerida.</t>
  </si>
  <si>
    <t>De igual forma, en la siguiente tabla se detallan los periodos en los que se realizarán las actividades señaladas:</t>
  </si>
  <si>
    <t>Destinatario(a):</t>
  </si>
  <si>
    <r>
      <rPr>
        <b/>
        <i/>
        <sz val="8"/>
        <rFont val="Arial"/>
        <family val="2"/>
      </rPr>
      <t xml:space="preserve">Institución: </t>
    </r>
    <r>
      <rPr>
        <i/>
        <sz val="8"/>
        <rFont val="Arial"/>
        <family val="2"/>
      </rPr>
      <t>registrar el nombre completo de la institución de adscripción.</t>
    </r>
  </si>
  <si>
    <t>Principales fuentes de información utilizadas para la integración de la información proporcionada:</t>
  </si>
  <si>
    <t>Institución</t>
  </si>
  <si>
    <t>Control de nómina que utiliza el área de recursos humanos</t>
  </si>
  <si>
    <t>Sistema de administración presupuestal y financiero</t>
  </si>
  <si>
    <t>De palabra</t>
  </si>
  <si>
    <r>
      <rPr>
        <b/>
        <i/>
        <sz val="8"/>
        <rFont val="Arial"/>
        <family val="2"/>
      </rPr>
      <t>Sección y/ o preguntas en las que participó:</t>
    </r>
    <r>
      <rPr>
        <i/>
        <sz val="8"/>
        <rFont val="Arial"/>
        <family val="2"/>
      </rPr>
      <t xml:space="preserve"> registrar la sección, subsección, apartado, subapartado y/ o preguntas en las que participó, conforme a lo siguiente:</t>
    </r>
  </si>
  <si>
    <t>a) Para referirse a preguntas individuales, anotar el número de la pregunta anteponiendo la letra "P", separando con coma en caso de ser varias preguntas. Ejemplo: P1.1, P1.3, P1.8.
b) Si participó en el llenado de todo el cuestionario, anotar la palabra "Todas".
c) Si participó en el llenado de todas las preguntas de una sección, subsección, apartado y/ o subapartado, anotar la nomenclatura correspondiente, separando con comas en caso de que sean dos o más. Ejemplo: I, I.2, I.3.1, I.4.1.1.
d) En caso de que su participación incluya secciones, subsecciones, apartados o subapartados completos, así como algunas preguntas específicas, anotar de forma combinada. Ejemplo: I, II.2, I.4.2, P1.25, P1.26.</t>
  </si>
  <si>
    <t>Sección y/ o preguntas en las que participó</t>
  </si>
  <si>
    <r>
      <t xml:space="preserve">Otro tipo </t>
    </r>
    <r>
      <rPr>
        <i/>
        <sz val="8"/>
        <color theme="1"/>
        <rFont val="Arial"/>
        <family val="2"/>
      </rPr>
      <t>(especifique)</t>
    </r>
  </si>
  <si>
    <t>Otro tipo</t>
  </si>
  <si>
    <r>
      <rPr>
        <sz val="9"/>
        <rFont val="Arial"/>
        <family val="2"/>
      </rPr>
      <t xml:space="preserve">Otro tipo:
</t>
    </r>
    <r>
      <rPr>
        <i/>
        <sz val="8"/>
        <rFont val="Arial"/>
        <family val="2"/>
      </rPr>
      <t>(especifique)</t>
    </r>
  </si>
  <si>
    <r>
      <rPr>
        <sz val="9"/>
        <color theme="1"/>
        <rFont val="Arial"/>
        <family val="2"/>
      </rPr>
      <t>Otro tipo:</t>
    </r>
    <r>
      <rPr>
        <sz val="8"/>
        <color theme="1"/>
        <rFont val="Arial"/>
        <family val="2"/>
      </rPr>
      <t xml:space="preserve">
</t>
    </r>
    <r>
      <rPr>
        <i/>
        <sz val="8"/>
        <color theme="1"/>
        <rFont val="Arial"/>
        <family val="2"/>
      </rPr>
      <t>(especifique)</t>
    </r>
  </si>
  <si>
    <r>
      <t xml:space="preserve">Otro tipo </t>
    </r>
    <r>
      <rPr>
        <i/>
        <sz val="8"/>
        <rFont val="Arial"/>
        <family val="2"/>
      </rPr>
      <t>(especifique)</t>
    </r>
  </si>
  <si>
    <r>
      <t xml:space="preserve">1.- </t>
    </r>
    <r>
      <rPr>
        <b/>
        <i/>
        <sz val="8"/>
        <rFont val="Arial"/>
        <family val="2"/>
      </rPr>
      <t xml:space="preserve">Presupuesto ejercido. </t>
    </r>
    <r>
      <rPr>
        <i/>
        <sz val="8"/>
        <rFont val="Arial"/>
        <family val="2"/>
      </rPr>
      <t>Se refiere al importe total erogado, el cual se encuentra respaldado por documentos comprobatorios presentados ante las dependencias o entidades autorizadas, con cargo al presupuesto aprobado.</t>
    </r>
  </si>
  <si>
    <r>
      <t xml:space="preserve">1.- </t>
    </r>
    <r>
      <rPr>
        <b/>
        <i/>
        <sz val="8"/>
        <rFont val="Arial"/>
        <family val="2"/>
      </rPr>
      <t xml:space="preserve">Acciones formativas. </t>
    </r>
    <r>
      <rPr>
        <i/>
        <sz val="8"/>
        <rFont val="Arial"/>
        <family val="2"/>
      </rPr>
      <t>Se refiere a las acciones orientadas a la adquisición de conocimientos y competencias personales e interpersonales para el ejercicio de la función pública, mismas que conllevan algún tipo de evaluación para su acreditación. Dichas acciones pueden ser cursos, talleres, diplomados, entre otros de naturaleza similar. Para efectos del presente censo, se consideran tres tipos de medios de presentación:</t>
    </r>
  </si>
  <si>
    <r>
      <t xml:space="preserve">1.- </t>
    </r>
    <r>
      <rPr>
        <b/>
        <i/>
        <sz val="8"/>
        <rFont val="Arial"/>
        <family val="2"/>
      </rPr>
      <t xml:space="preserve">Intervención pericial. </t>
    </r>
    <r>
      <rPr>
        <i/>
        <sz val="8"/>
        <rFont val="Arial"/>
        <family val="2"/>
      </rPr>
      <t>Se refiere a la actividad de las personas peritas encaminada a dictaminar o emitir alguna opinión con base en los conocimientos técnicos, científicos, especiales, teóricos y prácticos que posean, a efecto de brindar mayores elementos de prueba que soporten la solución a la controversia en algún proceso judicial, ya sea a solicitud de alguna de las partes involucradas en el mismo, del órgano jurisdiccional o ministerial, o de cualquier otro tipo de solicitante.</t>
    </r>
  </si>
  <si>
    <r>
      <t xml:space="preserve">1.- </t>
    </r>
    <r>
      <rPr>
        <b/>
        <i/>
        <sz val="8"/>
        <rFont val="Arial"/>
        <family val="2"/>
      </rPr>
      <t>Certificado.</t>
    </r>
    <r>
      <rPr>
        <i/>
        <sz val="8"/>
        <rFont val="Arial"/>
        <family val="2"/>
      </rPr>
      <t xml:space="preserve"> Se refiere al documento expedido por las personas peritas a través del cual se da fe de un determinado hecho o situación.</t>
    </r>
  </si>
  <si>
    <t>El Subsistema Nacional de Información de Gobierno, Seguridad Pública e Impartición de Justicia (SNIGSPIJ) fue creado mediante acuerdo de la Junta de Gobierno del INEGI el 08 de diciembre de 2008, quedando establecido como el cuarto Subsistema Nacional de Información según los artículos 17 y 28 bis de la Ley del SNIEG.</t>
  </si>
  <si>
    <t>6.5.-</t>
  </si>
  <si>
    <t>Tipo de restos de seres humanos</t>
  </si>
  <si>
    <t>Kilogramos</t>
  </si>
  <si>
    <r>
      <t xml:space="preserve">Considerando la relevancia y diversidad de la información solicitada a través del cuestionario, es necesario que las personas informantes sean funcionarios y funcionarias públicas que, por sus atribuciones y actividades cotidianas, cuenten con la información adecuada y necesaria. A efecto de facilitar la recolección de la información solicitada, pueden auxiliarse de las personas servidoras públicas que integran sus equipos de trabajo. Cuando esto suceda, se solicita que registren sus datos en el apartado </t>
    </r>
    <r>
      <rPr>
        <i/>
        <sz val="9"/>
        <rFont val="Arial"/>
        <family val="2"/>
      </rPr>
      <t>Participantes</t>
    </r>
    <r>
      <rPr>
        <sz val="9"/>
        <rFont val="Arial"/>
        <family val="2"/>
      </rPr>
      <t>.</t>
    </r>
  </si>
  <si>
    <t>Las personas servidoras públicas que se establecen como informantes deberán formalizar la entrega de la información proporcionada, ello mediante el estampado de su firma en la sección "Informantes" de cada módulo o sección, así como del sello de la institución que representan. Cabe destacar que la información recabada mediante el censo, una vez recibida con la firma de la o las personas informantes y sello de la institución, será considerada como información oficial en términos de lo establecido en la Ley del SNIEG.</t>
  </si>
  <si>
    <r>
      <t>Una vez que el INEGI libere el cuestionario como</t>
    </r>
    <r>
      <rPr>
        <b/>
        <sz val="9"/>
        <rFont val="Arial"/>
        <family val="2"/>
      </rPr>
      <t xml:space="preserve"> información definitiva</t>
    </r>
    <r>
      <rPr>
        <sz val="9"/>
        <rFont val="Arial"/>
        <family val="2"/>
      </rPr>
      <t xml:space="preserve"> y se tengan las </t>
    </r>
    <r>
      <rPr>
        <b/>
        <sz val="9"/>
        <rFont val="Arial"/>
        <family val="2"/>
      </rPr>
      <t>firmas y sellos</t>
    </r>
    <r>
      <rPr>
        <sz val="9"/>
        <rFont val="Arial"/>
        <family val="2"/>
      </rPr>
      <t xml:space="preserve"> correspondientes, deberá remitirse vía electrónica y de manera física, garantizando sean las mismas versiones en ambos casos y conforme a lo siguiente:</t>
    </r>
  </si>
  <si>
    <r>
      <t xml:space="preserve">En caso de </t>
    </r>
    <r>
      <rPr>
        <b/>
        <sz val="9"/>
        <rFont val="Arial"/>
        <family val="2"/>
      </rPr>
      <t>dudas o comentarios</t>
    </r>
    <r>
      <rPr>
        <sz val="9"/>
        <rFont val="Arial"/>
        <family val="2"/>
      </rPr>
      <t>, hacerlos llegar al personal del Departamento de Estadísticas de Gobierno de la Coordinación Estatal del INEGI que haya sido designado para el seguimiento de este programa de información:</t>
    </r>
  </si>
  <si>
    <t>(Persona titular o servidora pública de la(s) institución(es) designada para atender la solicitud de información del presente módulo, y que tiene el carácter de figura responsable de entregar oficialmente la información. Cuando menos, se encuentra en el segundo o tercer nivel jerárquico)</t>
  </si>
  <si>
    <t>Tipo de fuente</t>
  </si>
  <si>
    <t>Equipo de rayos X</t>
  </si>
  <si>
    <t>1.18</t>
  </si>
  <si>
    <t>1.19</t>
  </si>
  <si>
    <t>Entomología forense</t>
  </si>
  <si>
    <t>Tarasco/ Purépecha</t>
  </si>
  <si>
    <t>60 años o más</t>
  </si>
  <si>
    <r>
      <rPr>
        <b/>
        <i/>
        <sz val="8"/>
        <rFont val="Arial"/>
        <family val="2"/>
      </rPr>
      <t xml:space="preserve">En línea. </t>
    </r>
    <r>
      <rPr>
        <i/>
        <sz val="8"/>
        <rFont val="Arial"/>
        <family val="2"/>
      </rPr>
      <t>Se refiere a las acciones formativas impartidas en línea, en las cuales los contenidos de capacitación están disponibles en horarios y periodos determinados con la finalidad de que las personas participantes puedan consultarlos y/ o utilizarlos de acuerdo con sus necesidades y disponibilidad de tiempo.</t>
    </r>
  </si>
  <si>
    <t>La cantidad registrada en la columna "Total" del apartado "Acciones formativas impartidas y concluidas, según medio de presentación" debe ser igual o menor a la cantidad reportada en la columna "Total" del apartado "Acciones formativas impartidas, según medio de presentación", así como corresponder a su desagregación por medio de presentación.</t>
  </si>
  <si>
    <t>En caso de que no se hayan realizado acciones formativas en determinado tema, anote una "X" en la columna "No se realizaron acciones formativas" y deje el resto de la fila en blanco.</t>
  </si>
  <si>
    <t>La suma de las cantidades registradas en la columna "Acciones formativas impartidas" debe ser igual o mayor a la cantidad reportada como respuesta en la columna "Total" del apartado "Acciones formativas impartidas, según medio de presentación" de la pregunta anterior, toda vez que una acción formativa pudo haber contemplado más de un tema.</t>
  </si>
  <si>
    <t>La suma de las cantidades registradas en la columna "Acciones formativas impartidas y concluidas" debe ser igual o mayor a la cantidad reportada como respuesta en la columna "Total" del apartado "Acciones formativas impartidas y concluidas, según medio de presentación" de la pregunta anterior, toda vez que una acción formativa pudo haber contemplado más de un tema.</t>
  </si>
  <si>
    <t>La suma de las cantidades registradas en la columna "Acciones formativas impartidas y concluidas" debe ser igual o menor a la suma de las cantidades reportadas en la columna "Acciones formativas impartidas", así como corresponder a su desagregación por tema.</t>
  </si>
  <si>
    <t>Personal que se encontraba ejerciendo sus funciones en la(s) institución(es) capacitado, según sexo</t>
  </si>
  <si>
    <t>En caso de que la cantidad registrada en la columna "Total" del apartado "Acciones formativas impartidas y concluidas, según medio de presentación" no sea un dato numérico mayor a cero, no puede registrar información en el apartado "Personal que se encontraba ejerciendo sus funciones en la(s) institución(es) capacitado, según sexo".</t>
  </si>
  <si>
    <t>En caso de que la cantidad registrada en la columna "Acciones formativas impartidas y concluidas" de determinado tema no sea un dato numérico mayor a cero, no puede registrar información en el apartado "Personal que se encontraba ejerciendo sus funciones en la(s) institución(es) capacitado, según sexo" de dicho tema.</t>
  </si>
  <si>
    <t>La suma de las cantidades registradas en la columna "Total" debe ser igual o mayor a la cantidad reportada como respuesta en la columna "Total" del apartado "Personal que se encontraba ejerciendo sus funciones en la(s) institución(es) capacitado, según sexo" de la pregunta anterior, así como corresponder a su desagregación por sexo; toda vez que una persona servidora pública pudo haber concluido más de una acción formativa en el mismo o en diferentes temas.</t>
  </si>
  <si>
    <r>
      <t xml:space="preserve">1.- </t>
    </r>
    <r>
      <rPr>
        <b/>
        <i/>
        <sz val="8"/>
        <rFont val="Arial"/>
        <family val="2"/>
      </rPr>
      <t xml:space="preserve">Multifuncional. </t>
    </r>
    <r>
      <rPr>
        <i/>
        <sz val="8"/>
        <rFont val="Arial"/>
        <family val="2"/>
      </rPr>
      <t>Se refiere al dispositivo que tiene la particularidad de integrar, en una máquina, las funciones de varios dispositivos, permitiendo realizar varias tareas de modo simultáneo. Incorpora diferentes funciones de otros equipos o multitareas que permiten escanear, imprimir y fotocopiar a la vez, además de la capacidad de almacenar documentos en red.</t>
    </r>
  </si>
  <si>
    <r>
      <t xml:space="preserve">2.- </t>
    </r>
    <r>
      <rPr>
        <b/>
        <i/>
        <sz val="8"/>
        <rFont val="Arial"/>
        <family val="2"/>
      </rPr>
      <t xml:space="preserve">Servicios de conexión remota. </t>
    </r>
    <r>
      <rPr>
        <i/>
        <sz val="8"/>
        <rFont val="Arial"/>
        <family val="2"/>
      </rPr>
      <t>Se refiere a los servicios que posibilitan a los usuarios conectarse por red a otro ordenador como si se accediera desde el propio ordenador, permitiendo utilizar y/ o extraer información y datos. Un ejemplo de estos servicios es la VPN, que permite conectar una o más computadoras a una red privada utilizando internet.</t>
    </r>
  </si>
  <si>
    <t>Permanente/ tiempo real</t>
  </si>
  <si>
    <t>Indique si actualmente la(s) institución(es) cuenta(n) con algún informe de actividades o labores. En caso afirmativo, especifique el lugar donde se encuentra disponible o, en su defecto, la no disponibilidad del mismo.</t>
  </si>
  <si>
    <r>
      <t xml:space="preserve">Otro tipo:
</t>
    </r>
    <r>
      <rPr>
        <i/>
        <sz val="8"/>
        <rFont val="Arial"/>
        <family val="2"/>
      </rPr>
      <t>(especifique)</t>
    </r>
  </si>
  <si>
    <t>Traducción e interpretación de lengua indígena</t>
  </si>
  <si>
    <t>Traducción e interpretación de idiomas</t>
  </si>
  <si>
    <t>Médicas</t>
  </si>
  <si>
    <t>Anatomía patológica forense</t>
  </si>
  <si>
    <t>1.1 Antropología física forense</t>
  </si>
  <si>
    <t>1.2 Antropología social forense</t>
  </si>
  <si>
    <t>1.3 Arqueología forense</t>
  </si>
  <si>
    <t>1.4 Arquitectura forense</t>
  </si>
  <si>
    <t>1.5 Balística forense</t>
  </si>
  <si>
    <t>1.6 Contabilidad forense</t>
  </si>
  <si>
    <t>1.8 Fotografía forense</t>
  </si>
  <si>
    <t>Es un método de fijación documental que utiliza técnicas fotográficas especializadas para fijar y reproducir con exactitud y nitidez imágenes permanentes de lugares, circunstancias, personas, objetos e indicios que estén relacionados con hechos probablemente constitutivos de delito.</t>
  </si>
  <si>
    <t>1.9 Genética forense</t>
  </si>
  <si>
    <t>1.10 Ingeniería civil forense</t>
  </si>
  <si>
    <t>1.11 Medicina forense</t>
  </si>
  <si>
    <t>1.12 Odontología forense</t>
  </si>
  <si>
    <t>1.13 Poligrafía forense</t>
  </si>
  <si>
    <t>1.14 Psicología forense</t>
  </si>
  <si>
    <t>1.15 Química forense</t>
  </si>
  <si>
    <t>1.16 Radiología forense</t>
  </si>
  <si>
    <t>1.17 Entomología forense</t>
  </si>
  <si>
    <t>1.18 Anatomía patológica forense</t>
  </si>
  <si>
    <t>Especialización de la medicina encargada de los estudios a un tejido u órgano para analizar y evaluar los motivos, el desarrollo y las consecuencias de distintas enfermedades por medio de técnicas morfológicas. Asimismo, bajo esta especialidad se realizan estudios inmunológicos, histopatológicos y citológicos con fines de identificación, comparación y diagnóstico.</t>
  </si>
  <si>
    <t>Fonética forense. Especialidad basada en el conocimiento de los procesos comunicativos del ser humano mediante el análisis electroacústico de la señal vocal que ha sido grabada o almacenada en un dispositivo.</t>
  </si>
  <si>
    <t>Fonología forense. Se encarga del estudio de producciones fónicas (fonemas) en su carácter de elementos de un sistema perteneciente a una lengua determinada.</t>
  </si>
  <si>
    <t>Topografía forense. Se encarga de localizar, ubicar y deslindar los terrenos o predios cuestionados.</t>
  </si>
  <si>
    <t>2.1 Análisis de voz</t>
  </si>
  <si>
    <t>2.2 Audio y video</t>
  </si>
  <si>
    <t>2.3 Criminalística</t>
  </si>
  <si>
    <t>2.4 Identificación fisonómica</t>
  </si>
  <si>
    <t>2.5 Retrato hablado</t>
  </si>
  <si>
    <t>2.6 Otra especialidad criminalística</t>
  </si>
  <si>
    <t>3. Informática y tecnologías de la comunicación</t>
  </si>
  <si>
    <t>4. Identificación de individuos y procesos de la comunicación</t>
  </si>
  <si>
    <t>Se refiere a las especialidades que se ocupan de la traducción e interpretación de documentos en otras lenguas e idiomas, así como del auxilio de personas que no hablen la lengua o idioma, o bien, que tengan algún tipo de discapacidad, y que se encuentren involucradas en algún proceso judicial o administrativo.</t>
  </si>
  <si>
    <t>Se refiere a la especialidad encargada de comunicar oralmente las ideas expresadas por una persona con capacidades limitadas en los procesos donde sean partes involucradas, cuidando que en dicha interpretación se conserve el sentido del mensaje que se desea transmitir.</t>
  </si>
  <si>
    <t>5.2 Traducción e interpretación de lengua indígena</t>
  </si>
  <si>
    <t>5.3 Traducción e interpretación de idiomas</t>
  </si>
  <si>
    <t>Se refiere a la especialidad encargada de reproducir en la lengua receptora el mensaje y/ o de comunicar oralmente las ideas expresadas por una persona de una lengua o idioma fuente por medio del equivalente más próximo al sistema de comunicación utilizado por determinada nación o pueblo para comunicarse entre sí. En esta especialidad deben ser consideradas las lenguas o idiomas en alemán, francés, español, inglés, portugués, chino mandarín, entre otros.</t>
  </si>
  <si>
    <t>5.4 Otra especialidad en traducción e interpretación</t>
  </si>
  <si>
    <t>6. Documentos cuestionados</t>
  </si>
  <si>
    <t>7. Valuación de bienes o servicios</t>
  </si>
  <si>
    <t>8. Incendios, explosiones y siniestros</t>
  </si>
  <si>
    <t>9. Médicas</t>
  </si>
  <si>
    <t>10. Biológicas</t>
  </si>
  <si>
    <t>11. Combustible, transporte y vialidad</t>
  </si>
  <si>
    <t>12. Delitos ambientales</t>
  </si>
  <si>
    <t>13. Tránsito terrestre</t>
  </si>
  <si>
    <t>14.1 Arquitectura</t>
  </si>
  <si>
    <t>14.2 Topografía</t>
  </si>
  <si>
    <t>Especialidad encargada de analizar las controversias generadas por el levantamiento topográfico de un terreno, mapas topográficos, cultivos, parcelas, entre otros. Así como establecer límites de terrenos (demarcación de linderos), subdivisiones de terrenos (particiones), cálculo de áreas, niveles, cotas, orientación geográfica, ubicación exacta de predios, elaboración de planimetrías de superficies terrestres geo referenciadas y reconocimiento de lugar.</t>
  </si>
  <si>
    <t>14.3 Otra especialidad en construcciones, superficies y desarrollo urbano</t>
  </si>
  <si>
    <t>15.1 Ingeniería civil</t>
  </si>
  <si>
    <t>15.2 Ingeniería eléctrica</t>
  </si>
  <si>
    <t>Se refiere a la especialidad que aplica las ciencias exactas, mediante los principios de las leyes eléctricas, encargada del estudio de los fenómenos producidos en la generación, transmisión, distribución y uso del fluido eléctrico.</t>
  </si>
  <si>
    <t>15.3 Ingeniería electrónica</t>
  </si>
  <si>
    <t>Se refiere a la especialidad encargada de analizar si se han seguido los procedimientos adecuados relacionados con el diseño y producción de componentes, equipos y sistemas electrónicos.</t>
  </si>
  <si>
    <t>15.4 Ingeniería mecánica</t>
  </si>
  <si>
    <t>Se refiere a la especialidad encargada de aplicar las ciencias exactas, mediante los principios físicos, para el estudio de elementos en movimiento o articulados que forman mecanismos, maquinaria o equipos industriales.</t>
  </si>
  <si>
    <t>15.5 Otra especialidad en ingeniería</t>
  </si>
  <si>
    <t>16. Higiene, calidad y seguridad</t>
  </si>
  <si>
    <t>17. Artes</t>
  </si>
  <si>
    <t>18. Administrativas y económicas</t>
  </si>
  <si>
    <t>19. Sociales y jurídicas</t>
  </si>
  <si>
    <t>20. Propiedad intelectual</t>
  </si>
  <si>
    <t>IV) Componentes y productos de seres humanos</t>
  </si>
  <si>
    <t>III) Óbitos fetales</t>
  </si>
  <si>
    <t>II) Restos de seres humanos</t>
  </si>
  <si>
    <t>Estudios radiológicos</t>
  </si>
  <si>
    <t>Firma electrónica. Medio de manifestación de la voluntad humana que utiliza las tecnologías electrónicas, ópticas o cualquier análoga, a través de la criptografía, cuyo objeto es manifestar el consentimiento de quien la plasma.</t>
  </si>
  <si>
    <t>Oftalmología. Es la disciplina médica que se encarga del estudio del ojo, la visión, sus alteraciones o patologías y sus tratamientos.</t>
  </si>
  <si>
    <t>Otorrinolaringología. Es la especialidad médica que se ocupa del estudio, tratamiento y rehabilitación de los padecimientos del oído, la nariz, los senos paranasales, la faringe, la laringe y el cuello.</t>
  </si>
  <si>
    <t>61.</t>
  </si>
  <si>
    <t>62.</t>
  </si>
  <si>
    <t>63.</t>
  </si>
  <si>
    <t>64.</t>
  </si>
  <si>
    <t>65.</t>
  </si>
  <si>
    <t>66.</t>
  </si>
  <si>
    <t>67.</t>
  </si>
  <si>
    <t>68.</t>
  </si>
  <si>
    <t>69.</t>
  </si>
  <si>
    <t>70.</t>
  </si>
  <si>
    <t>71.</t>
  </si>
  <si>
    <t>72.</t>
  </si>
  <si>
    <t>73.</t>
  </si>
  <si>
    <t>74.</t>
  </si>
  <si>
    <t>75.</t>
  </si>
  <si>
    <t>Grafología. Se encarga del análisis de la escritura de las personas para describir su personalidad, carácter, rasgos psicológicos y emocionales, además del tipo de inteligencia y aptitudes profesionales.</t>
  </si>
  <si>
    <t>Grafometría. Se encarga de medir todos y cada uno de los elementos (grammas) que conforman la escritura de una persona, con el objetivo de identificar los valores constantes de esta, como puede ser la inclinación de una firma, entre otros.</t>
  </si>
  <si>
    <t>Valuación comercial. Se refiere a la estimación de un bien a una fecha determinada, donde valor significa el equivalente en cifras monetarias o la utilidad que posee algún bien ya sea mueble e inmueble, el cual se obtiene a través de un dictamen técnico, este dictamen se determina dependiendo de las características físicas de los bienes que se vayan a evaluar.</t>
  </si>
  <si>
    <t>Cirugía cardiotorácica. Se refiere a los estudios de los procedimientos quirúrgicos del corazón, los pulmones, el esófago y otros órganos del tórax.</t>
  </si>
  <si>
    <t>Cirugía general. Se refiere al diagnóstico y tratamiento de enfermedades que se resuelven por procedimientos quirúrgicos o potencialmente quirúrgicos tanto electivos como de urgencia, en los siguientes aparatos: digestivo, endocrino, mama, piel y partes blandas, pared abdominal y retroperitoneo.</t>
  </si>
  <si>
    <t>Farmacología. Se refiere al estudio del origen, las acciones y las propiedades que las sustancias químicas ejercen sobre los organismos vivos.</t>
  </si>
  <si>
    <t>Medicina de emergencia. Se refiere al estudio del problema agudo médico o quirúrgico que ponga en peligro la vida o una función vital y que requiera de atención inmediata.</t>
  </si>
  <si>
    <t>Medicina del trabajo. Se refiere a la especialidad encargada de la evaluación de la salud de las personas trabajadoras, vinculando las condiciones y los procesos de trabajo a la salud.</t>
  </si>
  <si>
    <t>Neurología. Se refiere a la especialidad médica que tiene competencia en el estudio del sistema nervioso, y de las enfermedades del cerebro, la médula, los nervios periféricos y los músculos.</t>
  </si>
  <si>
    <t>Psiquiatría. Se refiere a la especialidad encargada de la investigación y tratamiento de enfermedades mentales, su función es identificar la procedencia del mal que afecta a la persona paciente y atacarlo terapéuticamente.</t>
  </si>
  <si>
    <t>Traumatología. Se refiere a la especialidad que se encarga del tratamiento de las lesiones traumáticas de los huesos, los músculos, las articulaciones y los tendones. Dichas molestias pueden ser congénitas o adquiridas en el transcurso de la vida por diferentes situaciones a las que está expuesta cualquier persona.</t>
  </si>
  <si>
    <t>Agronomía. Se refiere a la especialidad que utiliza conocimientos científicos y tecnológicos que rigen la práctica de la agricultura, que es el arte de cultivar la tierra para producir alimentos y otras materias primas útiles para el ser humano.</t>
  </si>
  <si>
    <t>Botánica. Se refiere a la especialidad que se encarga del estudio del reino vegetal a partir de diversos ejes como el funcionamiento, la reproducción, la descripción, la distribución geográfica y la clasificación de los vegetales.
Fuente: https://concepto.de/botanica/#ixzz8CMQDZKY4</t>
  </si>
  <si>
    <t>Física. Se refiere a la especialidad que investiga los conceptos fundamentales de la materia, la energía y el espacio, así como las relaciones entre ellos.</t>
  </si>
  <si>
    <t>Genética molecular. Se refiere a la especialidad que se encarga del estudio e investigación de la regulación epigenética; la microbiología; y la bioenergética y fisiología mitocondrial.</t>
  </si>
  <si>
    <t>Geología. Se refiere a la especialidad que conoce y comprende los procesos que han dado lugar a los materiales de la tierra y su evolución, con varios objetivos: explorar, evaluar y cuantificar recursos minerales, petróleo y agua, entre otros; así como cuidar la preservación del medio ambiente.</t>
  </si>
  <si>
    <t>Micrometría. Se refiere a la especialidad que se encarga de medir el tamaño de los detalles estructurales de los objetos o preparaciones que se observan al microscopio.</t>
  </si>
  <si>
    <t>Química farmacobiología. Se refiere a la especialidad que se encarga de investigar, desarrollar y controlar medicamentos y productos relacionados con la salud.</t>
  </si>
  <si>
    <t>Zootecnia. Se refiere a la especialidad que investiga la crianza, alimentación, salud y reproducción de los animales de granja, realizando investigaciones científicas que buscan mejorar la calidad de vida de los animales.</t>
  </si>
  <si>
    <t>Administración de empresas. Se refiere a la especialidad que se encarga de identificar y resolver problemas organizacionales y de negocios y comprender el rol de estos en la comunidad, la nación y el mundo.</t>
  </si>
  <si>
    <t>Fiscal. Se refiere a la especialidad que regula los procesos en que se resuelven las controversias que surgen entre el fisco y las personas contribuyentes.</t>
  </si>
  <si>
    <t>Auditoría. Se refiere a la especialidad que se encarga de la comprobación de la correcta aplicación y seguimiento de las obligaciones a las que está sujeta una organización.</t>
  </si>
  <si>
    <t>Comercio exterior. Se refiere a la especialidad que se encarga del sector externo de una economía que regula los intercambios de mercancías, productos y servicios entre proveedores y consumidores residentes en dos o más mercados nacionales y/ o países distintos, incluso considera los intercambios de capital, y los aspectos referentes a la entrada temporal de personas de negocios.</t>
  </si>
  <si>
    <t>Contaduría fiscal. Se refiere a la especialidad que se ocupa del cumplimiento de las obligaciones tributarias de una entidad, mediante datos organizados de acuerdo con ciertas normas que emite una persona contadora pública para la toma de decisiones.</t>
  </si>
  <si>
    <t>Fianzas. Se refiere a la especialidad que se ocupa de los negocios jurídicos que encuentran su base en el crédito personal, en donde una persona fiadora se compromete con una persona acreedor al cumplimiento de la obligación que haya pactado con la persona deudora.</t>
  </si>
  <si>
    <t>Finanzas. Se refiere a la especialidad que se ocupa de los procesos, instituciones, mercados e instrumentos mediante los cuales se rige la circulación del dinero entre las personas, las empresas y los gobiernos.</t>
  </si>
  <si>
    <t>Síndico. Es la persona funcionaria pública responsable de la atención de los asuntos jurídicos y del control de la hacienda pública municipal.</t>
  </si>
  <si>
    <t>Trabajo social. Se refiere a la especialidad que estudia, analiza y explica la problemática social, para coadyuvar en la solución de problemas de personas, grupos y comunidades que presentan carencias de tipo social, económico, cultural y emocional, para trabajar en procesos participativos de investigación, organización, promoción y movilización en la búsqueda de su desarrollo humano.</t>
  </si>
  <si>
    <t>Brújulas</t>
  </si>
  <si>
    <t>Equipo fotográfico</t>
  </si>
  <si>
    <t>Equipo de videograbación</t>
  </si>
  <si>
    <t>Detector de metales</t>
  </si>
  <si>
    <t>Georradar</t>
  </si>
  <si>
    <t>LiDAR</t>
  </si>
  <si>
    <t>Caninos especializados en búsqueda y localización de personas</t>
  </si>
  <si>
    <t>Salas necroquirúrgicas</t>
  </si>
  <si>
    <t>Hidroaspirador</t>
  </si>
  <si>
    <t>Tarja con sistema de lavado/ enjuagado del cuerpo y con mezcladores de agua fría/ caliente</t>
  </si>
  <si>
    <t>Montacargas</t>
  </si>
  <si>
    <t>Bancos de altura</t>
  </si>
  <si>
    <t>Escaleras de altura</t>
  </si>
  <si>
    <t>Básculas o balanzas</t>
  </si>
  <si>
    <t>Mueble para guarda de instrumental</t>
  </si>
  <si>
    <t>Contenedores para la disposición de residuos peligrosos</t>
  </si>
  <si>
    <t>Extractor de aire</t>
  </si>
  <si>
    <t>Lámparas quirúrgicas</t>
  </si>
  <si>
    <r>
      <t xml:space="preserve">Lámparas de luz fluorescente </t>
    </r>
    <r>
      <rPr>
        <i/>
        <sz val="8"/>
        <color theme="1"/>
        <rFont val="Arial"/>
        <family val="2"/>
      </rPr>
      <t>(para iluminación del área de disección)</t>
    </r>
  </si>
  <si>
    <t>Control de temperatura y humedad</t>
  </si>
  <si>
    <t>Carros o mesas de transporte</t>
  </si>
  <si>
    <t>Para cada laboratorio, en caso de que los espacios para el almacenamiento de cadáveres y/ o de restos de seres humanos no sean los mismos de los que disponga algún anfiteatro ubicado en la unidad de servicios periciales y/ o de servicio médico forense, deje la columna "Anfiteatro con los mismos espacios para el almacenamiento de cadáveres y/ o de restos de seres humanos" en blanco.</t>
  </si>
  <si>
    <t>2.7.-</t>
  </si>
  <si>
    <t>2.8.-</t>
  </si>
  <si>
    <r>
      <t xml:space="preserve">1.- </t>
    </r>
    <r>
      <rPr>
        <b/>
        <i/>
        <sz val="8"/>
        <rFont val="Arial"/>
        <family val="2"/>
      </rPr>
      <t xml:space="preserve">Personal directivo. </t>
    </r>
    <r>
      <rPr>
        <i/>
        <sz val="8"/>
        <rFont val="Arial"/>
        <family val="2"/>
      </rPr>
      <t>Se refiere a todo el personal que ocupa algún puesto de mando, coordinación y/ o dirección. Dentro de esta categoría debe considerar a las personas titulares de las coordinaciones o direcciones de área, subdirecciones de área y/ o jefaturas de departamento.</t>
    </r>
  </si>
  <si>
    <t>Piso aislante</t>
  </si>
  <si>
    <t>Cámaras de video</t>
  </si>
  <si>
    <t>1.- Debe considerar la información de las acciones formativas impartidas al personal, independientemente de las instituciones, unidades administrativas o áreas que las hayan impartido.</t>
  </si>
  <si>
    <t>7.-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</si>
  <si>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8.-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</si>
  <si>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2.10.-</t>
  </si>
  <si>
    <t>2.11.-</t>
  </si>
  <si>
    <t>2.12.-</t>
  </si>
  <si>
    <r>
      <rPr>
        <b/>
        <sz val="9"/>
        <rFont val="Arial"/>
        <family val="2"/>
      </rPr>
      <t xml:space="preserve">En línea. </t>
    </r>
    <r>
      <rPr>
        <sz val="9"/>
        <rFont val="Arial"/>
        <family val="2"/>
      </rPr>
      <t>Se refiere a las acciones formativas impartidas en línea, en las cuales los contenidos de capacitación están disponibles en horarios y periodos determinados con la finalidad de que las personas participantes puedan consultarlos y/ o utilizarlos de acuerdo con sus necesidades y disponibilidad de tiempo.</t>
    </r>
  </si>
  <si>
    <t>Anfiteatros móviles</t>
  </si>
  <si>
    <t>Se refiere al actual sistema de justicia penal por el cual se da el establecimiento de los juicios orales. En este se encuentran separadas las funciones de investigación, acusación y resolución de un hecho ilícito. La investigación de los delitos está a cargo del Ministerio Público y la policía, la cual actuará bajo la conducción y mando de aquel en el ejercicio de esta función. La acusación la lleva a cabo el Ministerio Público con la intervención de la persona juzgadora denominada de control o garantías, quien verifica el debido proceso en la investigación ministerial, mientras que la resolución del proceso penal solo le compete al Tribunal de Enjuiciamiento. En este sistema predomina la argumentación oral de las partes, las actuaciones procesales, el desahogo de las pruebas y el dictado de la sentencia a través de audiencias públicas.</t>
  </si>
  <si>
    <r>
      <t xml:space="preserve">Otra especialidad en sociales y jurídicas </t>
    </r>
    <r>
      <rPr>
        <i/>
        <sz val="8"/>
        <rFont val="Arial"/>
        <family val="2"/>
      </rPr>
      <t>(especifique)</t>
    </r>
  </si>
  <si>
    <t>1.7 Lofoscopía forense</t>
  </si>
  <si>
    <t>Lofoscopía forense</t>
  </si>
  <si>
    <t>19.1 Albacea</t>
  </si>
  <si>
    <t>19.2 Antropología social</t>
  </si>
  <si>
    <t>19.3 Curador</t>
  </si>
  <si>
    <t>19.4 Interventor</t>
  </si>
  <si>
    <t>19.5 Piscología</t>
  </si>
  <si>
    <t>19.6 Otras especialidades en sociales y jurídicas</t>
  </si>
  <si>
    <t>Perfiles genéticos de personas vivas</t>
  </si>
  <si>
    <t>1. Perfiles genéticos</t>
  </si>
  <si>
    <t>Otro perfil genético</t>
  </si>
  <si>
    <t>6. Identificación fisonómica</t>
  </si>
  <si>
    <t>6.1</t>
  </si>
  <si>
    <t>6.2</t>
  </si>
  <si>
    <t>6.3</t>
  </si>
  <si>
    <t>6.4</t>
  </si>
  <si>
    <t>6.5</t>
  </si>
  <si>
    <t>6.6</t>
  </si>
  <si>
    <t>19.1</t>
  </si>
  <si>
    <t>19.2</t>
  </si>
  <si>
    <t>19.3</t>
  </si>
  <si>
    <t>19.4</t>
  </si>
  <si>
    <t>19.5</t>
  </si>
  <si>
    <t>19.6</t>
  </si>
  <si>
    <r>
      <t xml:space="preserve">Otra especialidad en sociales y jurídicas:
</t>
    </r>
    <r>
      <rPr>
        <i/>
        <sz val="8"/>
        <color theme="1"/>
        <rFont val="Arial"/>
        <family val="2"/>
      </rPr>
      <t>(especifique)</t>
    </r>
  </si>
  <si>
    <t>Albacea</t>
  </si>
  <si>
    <t>Antropología social</t>
  </si>
  <si>
    <t>Curador</t>
  </si>
  <si>
    <t>Interventor</t>
  </si>
  <si>
    <t>Psicología</t>
  </si>
  <si>
    <t>Otra especialidad en sociales y jurídicas</t>
  </si>
  <si>
    <t>Drones</t>
  </si>
  <si>
    <t>Retroexcavadora</t>
  </si>
  <si>
    <t>Equipo para buceo</t>
  </si>
  <si>
    <t>Pozos artesianos</t>
  </si>
  <si>
    <t>Cavernas</t>
  </si>
  <si>
    <t>Tiros de minas</t>
  </si>
  <si>
    <t>Cuerpos de agua</t>
  </si>
  <si>
    <t>Basureros</t>
  </si>
  <si>
    <t>Inmuebles habitacionales</t>
  </si>
  <si>
    <r>
      <t xml:space="preserve">Otro tipo 
</t>
    </r>
    <r>
      <rPr>
        <i/>
        <sz val="8"/>
        <rFont val="Arial"/>
        <family val="2"/>
      </rPr>
      <t>(especifique)</t>
    </r>
  </si>
  <si>
    <t>Se refiere a la especialidad que se encarga del estudio de los aspectos biológicos, sociales y culturales del comportamiento humano, tanto a nivel social como individual, así como también del funcionamiento y desarrollo de la mente humana.</t>
  </si>
  <si>
    <t>Agencia funeraria</t>
  </si>
  <si>
    <t>Resistivímetro</t>
  </si>
  <si>
    <t>Escáner</t>
  </si>
  <si>
    <r>
      <t xml:space="preserve">Análisis toxicológico </t>
    </r>
    <r>
      <rPr>
        <i/>
        <sz val="8"/>
        <rFont val="Arial"/>
        <family val="2"/>
      </rPr>
      <t>(identificación de drogas y alcohol)</t>
    </r>
  </si>
  <si>
    <t>Sistemas de drenaje</t>
  </si>
  <si>
    <t>4.- Únicamente debe considerar la información de las unidades de servicios periciales y/ o de servicio médico forense que liste en la pregunta 1.1.</t>
  </si>
  <si>
    <t>4.- Únicamente debe considerar la información de las unidades de servicios periciales y/ o de servicio médico forense listadas en la pregunta 1.1.</t>
  </si>
  <si>
    <t>1.20</t>
  </si>
  <si>
    <t>1.21</t>
  </si>
  <si>
    <t>Informática forense</t>
  </si>
  <si>
    <t>Grafología forense</t>
  </si>
  <si>
    <t>Para cada anfiteatro, en caso de que la cantidad reportada como respuesta en la columna "Salas necroquirúrgicas" de la pregunta anterior no sea un dato numérico mayor a cero, no puede registrar información en el presente reactivo.</t>
  </si>
  <si>
    <t>1. Compás de corredera o vernier</t>
  </si>
  <si>
    <t>2. Compás de ramas curvas</t>
  </si>
  <si>
    <t>3. Cinta retráctil cuadrada</t>
  </si>
  <si>
    <t>4. Cinta métrica</t>
  </si>
  <si>
    <t>5. Antropómetro</t>
  </si>
  <si>
    <t>6. Segmómetro</t>
  </si>
  <si>
    <t>7. Regletas</t>
  </si>
  <si>
    <t>8. Tabla osteométrica</t>
  </si>
  <si>
    <t>9. Craneóforo cúbico</t>
  </si>
  <si>
    <t>10. Mandibulómetro</t>
  </si>
  <si>
    <t>11. Báscula</t>
  </si>
  <si>
    <t>12. Plicómetro</t>
  </si>
  <si>
    <t>13. Escuadras</t>
  </si>
  <si>
    <t>14. Calibrador</t>
  </si>
  <si>
    <t>99. No identificado</t>
  </si>
  <si>
    <t>2.9.-</t>
  </si>
  <si>
    <t>Análisis de haplotipos de cromosomas sexuales</t>
  </si>
  <si>
    <t>Análisis de secuenciación masiva</t>
  </si>
  <si>
    <t>Tipo de pruebas genéticas para la identificación humana</t>
  </si>
  <si>
    <t>9. No identificado</t>
  </si>
  <si>
    <r>
      <t xml:space="preserve">Tipo de equipamiento de las salas necroquirúrgicas
</t>
    </r>
    <r>
      <rPr>
        <i/>
        <sz val="8"/>
        <rFont val="Arial"/>
        <family val="2"/>
      </rPr>
      <t>(ver catálogo)</t>
    </r>
  </si>
  <si>
    <t>Catálogo de tipo de equipamiento de las salas necroquirúrgicas</t>
  </si>
  <si>
    <t>El listado de laboratorios que se despliega es el mismo que registró como respuesta en la pregunta anterior.</t>
  </si>
  <si>
    <t>Centro Nacional de Identificación Humana</t>
  </si>
  <si>
    <t>La cantidad registrada en la columna "Acciones formativas impartidas" de cada tema debe ser igual o menor a la cantidad reportada como respuesta en la columna "Total" del apartado "Acciones formativas impartidas, según medio de presentación" de la pregunta anterior. En caso de que esta instrucción no le aplique, justifíquelo en el recuadro que se encuentra al final de la tabla de respuesta.</t>
  </si>
  <si>
    <t>La cantidad registrada en la columna "Acciones formativas impartidas y concluidas" de cada tema debe ser igual o menor a la cantidad reportada como respuesta en la columna "Total" del apartado "Acciones formativas impartidas y concluidas, según medio de presentación" de la pregunta anterior. En caso de que esta instrucción no le aplique, justifíquelo en el recuadro que se encuentra al final de la tabla de respuesta.</t>
  </si>
  <si>
    <r>
      <t xml:space="preserve">Tipo de información recopilada
</t>
    </r>
    <r>
      <rPr>
        <i/>
        <sz val="8"/>
        <rFont val="Arial"/>
        <family val="2"/>
      </rPr>
      <t>(ver catálogo)</t>
    </r>
  </si>
  <si>
    <r>
      <t xml:space="preserve">Año de creación
</t>
    </r>
    <r>
      <rPr>
        <i/>
        <sz val="8"/>
        <rFont val="Arial"/>
        <family val="2"/>
      </rPr>
      <t>(aaaa)</t>
    </r>
  </si>
  <si>
    <r>
      <t xml:space="preserve">Periodicidad de actualización
</t>
    </r>
    <r>
      <rPr>
        <i/>
        <sz val="8"/>
        <rFont val="Arial"/>
        <family val="2"/>
      </rPr>
      <t>(ver catálogo)</t>
    </r>
  </si>
  <si>
    <t>Catálogo de tipo de información recopilada</t>
  </si>
  <si>
    <t>En caso de que seleccione el código "5" en el apartado "Tipo de información recopilada", debe anotar el nombre de dicho(s) tipo(s) de información en el recuadro destinado para tal efecto que se encuentra al final de la tabla de respuesta.</t>
  </si>
  <si>
    <t>Catálogo de tipo de información recopilada relacionada con la investigación pericial</t>
  </si>
  <si>
    <r>
      <t xml:space="preserve">8.- </t>
    </r>
    <r>
      <rPr>
        <b/>
        <i/>
        <sz val="8"/>
        <rFont val="Arial"/>
        <family val="2"/>
      </rPr>
      <t>Sistema Tradicional.</t>
    </r>
    <r>
      <rPr>
        <i/>
        <sz val="8"/>
        <rFont val="Arial"/>
        <family val="2"/>
      </rPr>
      <t xml:space="preserve"> Se refiere al sistema de justicia penal existente hasta antes de lo establecido por el Decreto de reforma constitucional publicado en el Diario Oficial de la Federación el 18 de junio de 2008. En este sistema, el órgano ministerial es el único que tiene la función de investigar y acusar, por lo que sus actuaciones tienen valor probatorio pleno. Al órgano jurisdiccional únicamente le corresponden las funciones de juzgar, al solo valorar las pruebas y dictar sentencia, sin que intervenga en la investigación ministerial; además de que sus procedimientos son escritos y reservados.</t>
    </r>
  </si>
  <si>
    <t>Para cada unidad de servicios periciales y/ o de servicio médico forense, en caso de que la cantidad reportada como respuesta en la columna "Admitidas" de la pregunta anterior no sea un dato numérico mayor a cero, no puede registrar información en el presente reactivo.</t>
  </si>
  <si>
    <t>La columna "Sistema Oral" comprende el Sistema Penal Acusatorio (para la materia penal), el Sistema Integral de Justicia Penal para Adolescentes (para la materia justicia para personas adolescentes) y el Sistema de Justicia Oral (para el resto de las materias).</t>
  </si>
  <si>
    <t>En caso de que registre algún valor numérico mayor a cero en la columna "Otro tipo", debe anotar el nombre de dicho(s) tipo(s) de conclusión en el recuadro destinado para tal efecto que se encuentra al final de la tabla de respuesta.</t>
  </si>
  <si>
    <r>
      <t xml:space="preserve">Otro tipo 
</t>
    </r>
    <r>
      <rPr>
        <i/>
        <sz val="8"/>
        <color theme="1"/>
        <rFont val="Arial"/>
        <family val="2"/>
      </rPr>
      <t>(especifique)</t>
    </r>
  </si>
  <si>
    <r>
      <rPr>
        <sz val="9"/>
        <color theme="1"/>
        <rFont val="Arial"/>
        <family val="2"/>
      </rPr>
      <t>Otro tipo:</t>
    </r>
    <r>
      <rPr>
        <i/>
        <sz val="9"/>
        <color theme="1"/>
        <rFont val="Arial"/>
        <family val="2"/>
      </rPr>
      <t xml:space="preserve">
</t>
    </r>
    <r>
      <rPr>
        <i/>
        <sz val="8"/>
        <color theme="1"/>
        <rFont val="Arial"/>
        <family val="2"/>
      </rPr>
      <t>(especifique)</t>
    </r>
  </si>
  <si>
    <t>Para cada unidad de servicios periciales y/ o de servicio médico forense, en caso de que la cantidad reportada como respuesta en la columna "Total" de la pregunta anterior no sea un dato numérico mayor a cero, no puede registrar información en el presente reactivo.</t>
  </si>
  <si>
    <t>4.- En caso de que haya seleccionado para todas las unidades de servicios periciales y/ o de servicio médico forense el código "1" en la columna "Función desarrollada" de la pregunta 1.1, no puede registrar información en la presente sección.</t>
  </si>
  <si>
    <t>Restos de seres humanos recibidos, según unidad de medida para su contabilización</t>
  </si>
  <si>
    <t>Total de componentes y productos de seres humanos recibidos</t>
  </si>
  <si>
    <t>Componentes y productos de seres humanos</t>
  </si>
  <si>
    <t>Total de óbitos fetales recibidos</t>
  </si>
  <si>
    <t>Estado de conservación</t>
  </si>
  <si>
    <t>Restos de seres humanos a los que se les realizó alguna práctica forense, según estatus de identificación y sexo</t>
  </si>
  <si>
    <t>Completos en estado de descomposición</t>
  </si>
  <si>
    <r>
      <t xml:space="preserve">Kilogramos
</t>
    </r>
    <r>
      <rPr>
        <i/>
        <sz val="8"/>
        <rFont val="Arial"/>
        <family val="2"/>
      </rPr>
      <t>(únicamente desagregue dos decimales)</t>
    </r>
  </si>
  <si>
    <t>Almacenados en agencias funerarias</t>
  </si>
  <si>
    <t>Total de ambulancias forenses</t>
  </si>
  <si>
    <r>
      <t xml:space="preserve">3.- </t>
    </r>
    <r>
      <rPr>
        <b/>
        <i/>
        <sz val="8"/>
        <rFont val="Arial"/>
        <family val="2"/>
      </rPr>
      <t xml:space="preserve">Personas peritas. </t>
    </r>
    <r>
      <rPr>
        <i/>
        <sz val="8"/>
        <rFont val="Arial"/>
        <family val="2"/>
      </rPr>
      <t>Se refiere a las personas servidoras públicas expertas en alguna ciencia, técnica o arte, con competencia para llevar a cabo una investigación pericial y emitir su análisis respecto de alguna materia o asunto encomendado por determinado ente público.</t>
    </r>
  </si>
  <si>
    <t>La cantidad registrada en la columna "Total" de cada tema debe ser igual o menor a la cantidad reportada como respuesta en la columna "Total" del apartado "Personal que se encontraba ejerciendo sus funciones en la(s) institución(es) capacitado, según sexo" de la pregunta anterior, así como corresponder a su desagregación por sexo. En caso de que esta instrucción no le aplique, justifíquelo en el recuadro que se encuentra al final de la tabla de respuesta.</t>
  </si>
  <si>
    <t>El nombre de los registros administrativos en materia de servicios periciales y/ o servicio médico forense debe registrarse en mayúsculas, sin comillas ni signos de acentuación, puntuación, paréntesis y abreviaturas.</t>
  </si>
  <si>
    <t>Para cada registro administrativo en materia de servicios periciales y/ o servicio médico forense, seleccione con una "X" el o los tipos de información recopilada que correspondan.</t>
  </si>
  <si>
    <t>Nombre de los registros administrativos en materia de servicios periciales y/ o servicio médico forense</t>
  </si>
  <si>
    <t>Sección II. Recursos humanos</t>
  </si>
  <si>
    <t>Sección III. Recursos presupuestales</t>
  </si>
  <si>
    <t>Sección IV. Informes, fuentes de información y registros</t>
  </si>
  <si>
    <t>Sección V. Ejercicio de la función de los servicios periciales</t>
  </si>
  <si>
    <t>Sección VI. Ejercicio de la función del servicio médico forense</t>
  </si>
  <si>
    <t>Preguntas 3.1 a 3.3</t>
  </si>
  <si>
    <t>5.- Salvo aquellas preguntas que no requieran información por unidad de servicios periciales y/ o de servicio médico forense, el listado de unidades de servicios periciales y/ o de servicio médico forense que se despliega es el mismo que registre como respuesta en la pregunta 1.1.</t>
  </si>
  <si>
    <t>I.2.1 Anfiteatros</t>
  </si>
  <si>
    <t>Instrucciones generales para las preguntas del apartado:</t>
  </si>
  <si>
    <t>I.2.2 Laboratorios</t>
  </si>
  <si>
    <t>3. Sistemas de radionavegación y/ o posicionamiento por satélite</t>
  </si>
  <si>
    <t>6.6.-</t>
  </si>
  <si>
    <t>Complemento 5</t>
  </si>
  <si>
    <t>Todas las unidades de servicios periciales y/ o de servicio médico forense</t>
  </si>
  <si>
    <t>1.- El listado de unidades de servicios periciales y/ o de servicio médico forense que se despliega es el mismo que registró como respuesta en la pregunta 1.1.</t>
  </si>
  <si>
    <r>
      <t xml:space="preserve">Otra autoridad:
</t>
    </r>
    <r>
      <rPr>
        <i/>
        <sz val="8"/>
        <color theme="1"/>
        <rFont val="Arial"/>
        <family val="2"/>
      </rPr>
      <t>(especifique)</t>
    </r>
  </si>
  <si>
    <t>1.3.-</t>
  </si>
  <si>
    <t>1.4.-</t>
  </si>
  <si>
    <t>1.5.-</t>
  </si>
  <si>
    <t>1.6.-</t>
  </si>
  <si>
    <t>1.7.-</t>
  </si>
  <si>
    <t>1.8.-</t>
  </si>
  <si>
    <t>1.9.-</t>
  </si>
  <si>
    <t>1.10.-</t>
  </si>
  <si>
    <t>1.11.-</t>
  </si>
  <si>
    <t>1.12.-</t>
  </si>
  <si>
    <t>1.13.-</t>
  </si>
  <si>
    <t>1.14.-</t>
  </si>
  <si>
    <t>1.15.-</t>
  </si>
  <si>
    <t>1.16.-</t>
  </si>
  <si>
    <t>1.17.-</t>
  </si>
  <si>
    <t>1.18.-</t>
  </si>
  <si>
    <t>1.19.-</t>
  </si>
  <si>
    <t>1.20.-</t>
  </si>
  <si>
    <t>1.21.-</t>
  </si>
  <si>
    <t>3.3.-</t>
  </si>
  <si>
    <t>5.4.-</t>
  </si>
  <si>
    <t>5.5.-</t>
  </si>
  <si>
    <t>5.6.-</t>
  </si>
  <si>
    <t>5.7.-</t>
  </si>
  <si>
    <t>5.8.-</t>
  </si>
  <si>
    <t>5.9.-</t>
  </si>
  <si>
    <t>5.10.-</t>
  </si>
  <si>
    <t>5.11.-</t>
  </si>
  <si>
    <t>5.12.-</t>
  </si>
  <si>
    <t>5.13.-</t>
  </si>
  <si>
    <t>Preguntas 5.1 a 5.13</t>
  </si>
  <si>
    <t>6.7.-</t>
  </si>
  <si>
    <t>6.8.-</t>
  </si>
  <si>
    <t>6.9.-</t>
  </si>
  <si>
    <t>6.10.-</t>
  </si>
  <si>
    <t>6.11.-</t>
  </si>
  <si>
    <t>6.12.-</t>
  </si>
  <si>
    <t>6.13.-</t>
  </si>
  <si>
    <t>6.14.-</t>
  </si>
  <si>
    <t>6.15.-</t>
  </si>
  <si>
    <t>Preguntas 6.1 a 6.15</t>
  </si>
  <si>
    <t>II.1 Perfil de la persona titular de la(s) institución(es)</t>
  </si>
  <si>
    <t>II.2 Características del personal</t>
  </si>
  <si>
    <t>II.3 Capacitación</t>
  </si>
  <si>
    <t>III. Recursos presupuestales</t>
  </si>
  <si>
    <t>IV.1 Registros administrativos</t>
  </si>
  <si>
    <t>IV.2 Informe de actividades o labores</t>
  </si>
  <si>
    <t>V.1 Solicitudes de intervención pericial recibidas</t>
  </si>
  <si>
    <t>V.3 Solicitudes de intervención pericial pendientes de concluir</t>
  </si>
  <si>
    <t>V.4 Participación en audiencias</t>
  </si>
  <si>
    <t>Pregunta 1.3</t>
  </si>
  <si>
    <t>Pregunta 1.7</t>
  </si>
  <si>
    <t>En caso de que determinado laboratorio haya realizado la misma función que algún anfiteatro con el que comparta espacio físico en la unidad de servicios periciales y/ o de servicio médico forense, en la columna "Anfiteatro con la misma función" anote el numeral del anfiteatro que corresponda de acuerdo con lo reportado en la pregunta 1.3.</t>
  </si>
  <si>
    <t>El listado de laboratorios que se despliega es el mismo que registró como respuesta en la pregunta 1.7.</t>
  </si>
  <si>
    <t>De acuerdo con el total de personal que reportó como respuesta en la pregunta 2.2, anote la cantidad del mismo especificando la institución de seguridad social en la que se encontraba registrado, cargo y/ o función desempeñada y sexo.</t>
  </si>
  <si>
    <t>De acuerdo con el total de personal que reportó como respuesta en la pregunta 2.2, anote la cantidad del mismo especificando su rango de edad, cargo y/ o función desempeñada y sexo.</t>
  </si>
  <si>
    <t>De acuerdo con el total de personal que reportó como respuesta en la pregunta 2.2, anote la cantidad del mismo especificando su rango de ingresos, cargo y/ o función desempeñada y sexo.</t>
  </si>
  <si>
    <t>De acuerdo con el total de personal que reportó como respuesta en la pregunta 2.2, anote la cantidad del mismo especificando su nivel de escolaridad, cargo y/ o función desempeñada y sexo.</t>
  </si>
  <si>
    <t>De acuerdo con el total de personal que reportó como respuesta en la pregunta 2.2, anote la cantidad del mismo especificando su condición de pertenencia a pueblo indígena, cargo y/ o función desempeñada y sexo.</t>
  </si>
  <si>
    <t>De acuerdo con el total de personal que reportó como respuesta en la pregunta 2.2, anote, por cada una de las unidades de servicios periciales y/ o de servicio médico forense, la cantidad del mismo especificando su cargo y/ o función desempeñada y sexo.</t>
  </si>
  <si>
    <t>La cantidad registrada en la columna "Total" de cada unidad de servicios periciales y/ o de servicio médico forense debe ser igual o menor a la suma de las cantidades reportadas como respuesta en la columna "Total" de la pregunta 2.2, así como corresponder a su desagregación por cargo y/ o función desempeñada y sexo. En caso de que esta instrucción no le aplique, justifíquelo en el recuadro que se encuentra al final de la tabla de respuesta.</t>
  </si>
  <si>
    <t>De acuerdo con el total de presupuesto ejercido que reportó como respuesta en la pregunta 3.1, anote la cantidad del mismo especificando el capítulo del Clasificador por Objeto del Gasto.</t>
  </si>
  <si>
    <t>La suma de las cantidades registradas debe ser igual a la cantidad reportada como respuesta en la pregunta 3.1.</t>
  </si>
  <si>
    <t>De acuerdo con el total de solicitudes de intervención pericial concluidas que reportó como respuesta en la pregunta 5.5, anote la cantidad de las mismas especificando el tipo de solicitante y el tipo de conclusión.</t>
  </si>
  <si>
    <t>De acuerdo con el total de solicitudes de intervención pericial concluidas que reportó como respuesta en la pregunta 5.5, anote la cantidad de las mismas especificando la materia y el sistema de justicia.</t>
  </si>
  <si>
    <t>Estación de tratamiento de aguas residuales</t>
  </si>
  <si>
    <t>Ambulancias forenses</t>
  </si>
  <si>
    <t>Se refiere a las personas servidoras públicas expertas en alguna ciencia, técnica o arte, con competencia para llevar a cabo una investigación pericial y emitir su análisis respecto de alguna materia o asunto encomendado por determinado ente público.</t>
  </si>
  <si>
    <t>Restos de seres humanos con tejido blando</t>
  </si>
  <si>
    <t>Restos de seres humanos sin tejido blando</t>
  </si>
  <si>
    <t>Sitio de depósito ilegal de seres humanos</t>
  </si>
  <si>
    <t>Para cada anfiteatro, seleccione con una "X" el o los tipos de equipamiento de las salas necroquirúrgicas que correspondan.</t>
  </si>
  <si>
    <t>1.- En caso de que la suma de las cantidades que reporte como respuesta en la columna "Admitidas" de la pregunta 5.1 no sea un dato numérico mayor a cero, pase a la pregunta 5.5.</t>
  </si>
  <si>
    <r>
      <t xml:space="preserve">Otra materia </t>
    </r>
    <r>
      <rPr>
        <i/>
        <sz val="8"/>
        <color theme="1"/>
        <rFont val="Arial"/>
        <family val="2"/>
      </rPr>
      <t>(especifique)</t>
    </r>
  </si>
  <si>
    <r>
      <rPr>
        <sz val="9"/>
        <color theme="1"/>
        <rFont val="Arial"/>
        <family val="2"/>
      </rPr>
      <t>Otra materia:</t>
    </r>
    <r>
      <rPr>
        <sz val="8"/>
        <color theme="1"/>
        <rFont val="Arial"/>
        <family val="2"/>
      </rPr>
      <t xml:space="preserve">
</t>
    </r>
    <r>
      <rPr>
        <i/>
        <sz val="8"/>
        <color theme="1"/>
        <rFont val="Arial"/>
        <family val="2"/>
      </rPr>
      <t>(especifique)</t>
    </r>
  </si>
  <si>
    <t>Fosas clandestinas</t>
  </si>
  <si>
    <t>Pruebas genéticas para la identificación humana</t>
  </si>
  <si>
    <t>Sección I. Estructura organizacional e infraestructura</t>
  </si>
  <si>
    <t>Bodegas para el almacenamiento de indicios y evidencias</t>
  </si>
  <si>
    <t>Anfiteatros, según tipo</t>
  </si>
  <si>
    <t>Laboratorios, según tipo</t>
  </si>
  <si>
    <t>En caso de que determinada unidad de servicios periciales y/ o de servicio médico forense no haya atendido alguna especialidad pericial, o no cuente con información para determinarlo, indíquelo en la columna correspondiente conforme al catálogo respectivo y deje el resto de la fila en blanco.</t>
  </si>
  <si>
    <t>Para cada unidad de servicios periciales y/ o de servicio médico forense, seleccione con una "X" la o las especialidades periciales que correspondan.</t>
  </si>
  <si>
    <t>Link para consultar el anexo "Especialidades periciales"</t>
  </si>
  <si>
    <t>Pregunta 1.2</t>
  </si>
  <si>
    <r>
      <t xml:space="preserve">Otra especialidad pericial </t>
    </r>
    <r>
      <rPr>
        <i/>
        <sz val="8"/>
        <rFont val="Arial"/>
        <family val="2"/>
      </rPr>
      <t>(especifique)</t>
    </r>
  </si>
  <si>
    <r>
      <t xml:space="preserve">Otra especialidad pericial:
</t>
    </r>
    <r>
      <rPr>
        <i/>
        <sz val="8"/>
        <color theme="1"/>
        <rFont val="Arial"/>
        <family val="2"/>
      </rPr>
      <t>(especifique)</t>
    </r>
  </si>
  <si>
    <t>Sala necroquirúrgica</t>
  </si>
  <si>
    <t>I.2 Infraestructura</t>
  </si>
  <si>
    <t>2.- No debe considerar las salas necroquirúrgicas (y su equipamiento), mesas anatómicas, cámaras de frío y osteotecas que se hayan encontrado fuera de servicio, o bien, no habían sido asignados para su uso u operación al cierre del año.</t>
  </si>
  <si>
    <t>1.- En caso de que la suma de las cantidades reportadas como respuesta en la columna "Total" del apartado "Anfiteatros, según tipo" de la pregunta 1.1 no sea un dato numérico mayor a cero, no puede registrar información en el presente apartado.</t>
  </si>
  <si>
    <t>Mesa anatómica</t>
  </si>
  <si>
    <t>Osteoteca</t>
  </si>
  <si>
    <t>La cantidad de anfiteatros que registre debe ser igual a la suma de las cantidades reportadas como respuesta en la columna "Total" del apartado "Anfiteatros, según tipo" de la pregunta 1.1, así como corresponder a su desagregación por tipo.</t>
  </si>
  <si>
    <t>En la columna "Mesas anatómicas" debe considerar la totalidad de mesas anatómicas con las que haya contado determinado anfiteatro, independientemente de que las mismas formen parte de alguna sala necroquirúrgica.</t>
  </si>
  <si>
    <t>1.- El listado de anfiteatros que se despliega es el mismo que registró como respuesta en la pregunta 1.3.</t>
  </si>
  <si>
    <t>76.</t>
  </si>
  <si>
    <t>77.</t>
  </si>
  <si>
    <t>78.</t>
  </si>
  <si>
    <t>79.</t>
  </si>
  <si>
    <t>80.</t>
  </si>
  <si>
    <t>1.- En caso de que la suma de las cantidades reportadas como respuesta en la columna "Total" del apartado "Laboratorios, según tipo" de la pregunta 1.1 no sea un dato numérico mayor a cero, no puede registrar información en el presente apartado.</t>
  </si>
  <si>
    <t>La cantidad de laboratorios que registre debe ser igual a la suma de las cantidades reportadas como respuesta en la columna "Total" del apartado "Laboratorios, según tipo" de la pregunta 1.1, así como corresponder a su desagregación por tipo.</t>
  </si>
  <si>
    <t>Anfiteatro con la(s) misma(s) sala(s) necroquirúrgica(s)</t>
  </si>
  <si>
    <t>En caso de que determinado laboratorio no haya contado con alguna sala necroquirúrgica, se haya encontrado en proceso de integración, o no cuente con información para determinarlo, indíquelo en la columna correspondiente conforme al catálogo respectivo y deje la columna "Anfiteatro con la(s) misma(s) sala(s) necroquirúrgica(s)" en blanco.</t>
  </si>
  <si>
    <t>Para cada laboratorio, en caso de que la(s) sala(s) necroquirúrgica(s) no sea(n) la(s) misma(s) de la(s) que disponga algún anfiteatro ubicado en la unidad de servicios periciales y/ o de servicio médico forense, deje la columna "Anfiteatro con la(s) misma(s) sala(s) necroquirúrgica(s)" en blanco.</t>
  </si>
  <si>
    <t>En caso de que determinado laboratorio disponga de la(s) misma(s) sala(s) necroquirúrgica(s) que algún anfiteatro ubicado en la unidad de servicios periciales y/ o de servicio médico forense, en la columna "Anfiteatro con la(s) misma(s) sala(s) necroquirúrgica(s)" anote el numeral del anfiteatro que corresponda de acuerdo con lo reportado en la pregunta 1.3.</t>
  </si>
  <si>
    <t>La columna "Año" se asocia a un contexto en donde el documento correspondiente estipula de manera explícita el año de vencimiento de la certificación o acreditación.</t>
  </si>
  <si>
    <t>La columna "Conclusión anticipada" se asocia a un contexto en donde la autoridad o asociación otorgante ejerce alguna de las cláusulas previstas en el documento correspondiente a efecto de dar por terminada la vigencia de la certificación o acreditación de manera previa a la fecha de vencimiento de la misma.</t>
  </si>
  <si>
    <t>La columna "Renovación" se asocia a un contexto en donde la autoridad o asociación otorgante ejerce alguna de las cláusulas previstas en el documento correspondiente a efecto de renovar la vigencia de la certificación o acreditación sin la necesidad de realizar un nuevo proceso para su celebración.</t>
  </si>
  <si>
    <t>En caso de que determinado laboratorio no haya atendido alguna especialidad pericial, o no cuente con información para determinarlo, indíquelo en la columna correspondiente conforme al catálogo respectivo y deje el resto de la fila en blanco.</t>
  </si>
  <si>
    <t>Para cada laboratorio, seleccione con una "X" la o las especialidades periciales que correspondan.</t>
  </si>
  <si>
    <t>Otra especialidad pericial</t>
  </si>
  <si>
    <r>
      <t>15. Otros instrumentos</t>
    </r>
    <r>
      <rPr>
        <i/>
        <sz val="8"/>
        <rFont val="Arial"/>
        <family val="2"/>
      </rPr>
      <t xml:space="preserve"> (especifique)</t>
    </r>
  </si>
  <si>
    <t>Pruebas genéticas para la identificación humana realizadas</t>
  </si>
  <si>
    <r>
      <t xml:space="preserve">¿Los laboratorios realizaron el tipo de prueba genética para la identificación humana?
</t>
    </r>
    <r>
      <rPr>
        <i/>
        <sz val="8"/>
        <color theme="1"/>
        <rFont val="Arial"/>
        <family val="2"/>
      </rPr>
      <t>(1. Sí / 2. No / 9. No identificado)</t>
    </r>
  </si>
  <si>
    <t>En caso de que los laboratorios no hayan realizado determinado tipo de prueba genética para la identificación humana, o no cuente con información para determinarlo, indíquelo en la columna correspondiente conforme al catálogo respectivo y deje el resto de la fila en blanco.</t>
  </si>
  <si>
    <t>En caso de que haya seleccionado el código "2" o "9" en la columna "¿Los laboratorios realizaron el tipo de prueba genética para la identificación humana?" del numeral 1 de la pregunta anterior, no puede registrar información en el presente reactivo.</t>
  </si>
  <si>
    <r>
      <t xml:space="preserve">¿Contó(aron) con servicios de conexión remota?
</t>
    </r>
    <r>
      <rPr>
        <i/>
        <sz val="8"/>
        <color theme="1"/>
        <rFont val="Arial"/>
        <family val="2"/>
      </rPr>
      <t>(1. Sí / 2. No / 9. No identificado)</t>
    </r>
  </si>
  <si>
    <t>Insumos y/ o herramientas para la búsqueda y localización de personas desaparecidas</t>
  </si>
  <si>
    <r>
      <t xml:space="preserve">1.- </t>
    </r>
    <r>
      <rPr>
        <b/>
        <i/>
        <sz val="8"/>
        <color theme="1"/>
        <rFont val="Arial"/>
        <family val="2"/>
      </rPr>
      <t xml:space="preserve">Georradar. </t>
    </r>
    <r>
      <rPr>
        <i/>
        <sz val="8"/>
        <color theme="1"/>
        <rFont val="Arial"/>
        <family val="2"/>
      </rPr>
      <t>Se refiere al radar de penetración terrestre que tiene como función principal la localización de objetos, estructuras o cavidades que se encuentran en el subsuelo.</t>
    </r>
  </si>
  <si>
    <r>
      <t xml:space="preserve">3.- </t>
    </r>
    <r>
      <rPr>
        <b/>
        <i/>
        <sz val="8"/>
        <color theme="1"/>
        <rFont val="Arial"/>
        <family val="2"/>
      </rPr>
      <t xml:space="preserve">Resistivímetro. </t>
    </r>
    <r>
      <rPr>
        <i/>
        <sz val="8"/>
        <color theme="1"/>
        <rFont val="Arial"/>
        <family val="2"/>
      </rPr>
      <t>Se refiere a la herramienta que mide la variación de la resistividad eléctrica (capacidad relativa de un material para conducir electricidad cuando se le aplica una corriente) en función de la profundidad y la distancia a nivel del subsuelo.</t>
    </r>
  </si>
  <si>
    <t>Se refiere al radar de penetración terrestre que tiene como función principal la localización de objetos, estructuras o cavidades que se encuentran en el subsuelo.</t>
  </si>
  <si>
    <t>Se refiere al escáner que emite rayos láser infrarrojos que impactan sobre determinados objetos y rebotan. Aquellos rayos que “regresan” son registrados por un receptor, realizando una medición de la distancia.</t>
  </si>
  <si>
    <t>Se refiere a la herramienta que mide la variación de la resistividad eléctrica (capacidad relativa de un material para conducir electricidad cuando se le aplica una corriente) en función de la profundidad y la distancia a nivel del subsuelo.</t>
  </si>
  <si>
    <t>Seleccione con una "X" el o los códigos que correspondan.</t>
  </si>
  <si>
    <t>Agencias funerarias que brindaron servicios de asistencia</t>
  </si>
  <si>
    <r>
      <t xml:space="preserve">1.- </t>
    </r>
    <r>
      <rPr>
        <b/>
        <i/>
        <sz val="8"/>
        <color theme="1"/>
        <rFont val="Arial"/>
        <family val="2"/>
      </rPr>
      <t xml:space="preserve">Agencia funeraria. </t>
    </r>
    <r>
      <rPr>
        <i/>
        <sz val="8"/>
        <color theme="1"/>
        <rFont val="Arial"/>
        <family val="2"/>
      </rPr>
      <t>Se refiere al establecimiento mercantil autorizado en el que una persona física o moral presta o provee servicios funerarios.</t>
    </r>
  </si>
  <si>
    <t>Se refiere al establecimiento mercantil autorizado en el que una persona física o moral presta o provee servicios funerarios.</t>
  </si>
  <si>
    <r>
      <t>4.-</t>
    </r>
    <r>
      <rPr>
        <b/>
        <i/>
        <sz val="8"/>
        <color theme="1"/>
        <rFont val="Arial"/>
        <family val="2"/>
      </rPr>
      <t xml:space="preserve"> Personas trabajadoras sociales.</t>
    </r>
    <r>
      <rPr>
        <i/>
        <sz val="8"/>
        <color theme="1"/>
        <rFont val="Arial"/>
        <family val="2"/>
      </rPr>
      <t xml:space="preserve"> Se refiere a las personas servidoras públicas encargadas, entre otras actividades, de brindar asistencia a la ciudadanía al interior de los entes públicos.</t>
    </r>
  </si>
  <si>
    <r>
      <t xml:space="preserve">¿Le(s) fueron brindados servicios de asistencia por parte de alguna agencia funeraria?
</t>
    </r>
    <r>
      <rPr>
        <i/>
        <sz val="8"/>
        <rFont val="Arial"/>
        <family val="2"/>
      </rPr>
      <t>(1. Sí / 2. No / 9. No identificado)</t>
    </r>
  </si>
  <si>
    <t>En caso de que haya seleccionado el código "2" o "9" en la columna "¿Le(s) fueron brindados servicios de asistencia por parte de alguna agencia funeraria?" de la pregunta anterior, no puede registrar información en el presente reactivo.</t>
  </si>
  <si>
    <t>Se refiere a las personas servidoras públicas encargadas, entre otras actividades, de brindar asistencia a la ciudadanía al interior de los entes públicos.</t>
  </si>
  <si>
    <t>En caso de que en la columna "Institución de procedencia" seleccione algún código diferente al "20", "21", "22" o "99", en la columna "Antigüedad en el servicio público" no puede registrar 0. En caso de que esta instrucción no le aplique, justifíquelo en el recuadro que se encuentra en la parte inferior de los catálogos de respuesta.</t>
  </si>
  <si>
    <r>
      <t xml:space="preserve">Comisión de Búsqueda de la entidad federativa </t>
    </r>
    <r>
      <rPr>
        <i/>
        <sz val="8"/>
        <rFont val="Arial"/>
        <family val="2"/>
      </rPr>
      <t>(sin incluir, de ser el caso, al Centro de Identificación Humana u homólogo)</t>
    </r>
  </si>
  <si>
    <r>
      <t xml:space="preserve">Comisión de Búsqueda de otra entidad federativa </t>
    </r>
    <r>
      <rPr>
        <i/>
        <sz val="8"/>
        <rFont val="Arial"/>
        <family val="2"/>
      </rPr>
      <t>(sin incluir, de ser el caso, al Centro de Identificación Humana u homólogo)</t>
    </r>
  </si>
  <si>
    <t>Centro de Identificación Humana u homólogo de la entidad federativa</t>
  </si>
  <si>
    <t>Centro de Identificación Humana u homólogo de otra entidad federativa</t>
  </si>
  <si>
    <t>Institución(es) encargada(s) de los servicios periciales y/ o del servicio médico forense de la entidad federativa</t>
  </si>
  <si>
    <t>Persona titular de la Comisión de Búsqueda de la entidad federativa</t>
  </si>
  <si>
    <t>La suma de las cantidades registradas en la columna "Total" debe ser igual o mayor a la suma de las cantidades reportadas como respuesta en la columna "Total" de la pregunta 2.2, así como corresponder a su desagregación por cargo y/ o función desempeñada y sexo; toda vez que una persona servidora pública pudo haber ejercido sus funciones en más de una unidad de servicios periciales y/ o de servicio médico forense.</t>
  </si>
  <si>
    <t>Personas peritas que atendían la especialidad pericial, según sexo</t>
  </si>
  <si>
    <t>Personas peritas que atendían la especialidad pericial y contaban con la acreditación de la misma, según sexo</t>
  </si>
  <si>
    <t>En el apartado "Personas peritas que atendían la especialidad pericial, según sexo" debe considerar a aquellas personas peritas encargadas de atender determinada especialidad pericial, independientemente de que hayan contado con la acreditación de la misma.</t>
  </si>
  <si>
    <t>Para cada especialidad pericial, la cantidad registrada en la columna "Total" del apartado "Personas peritas que atendían la especialidad pericial, según sexo" debe ser igual o menor a la cantidad reportada como respuesta en la columna "Total" del numeral 3 de la pregunta 2.2, así como corresponder a su desagregación por sexo.</t>
  </si>
  <si>
    <r>
      <rPr>
        <b/>
        <sz val="9"/>
        <rFont val="Arial"/>
        <family val="2"/>
      </rPr>
      <t xml:space="preserve">Presencial. </t>
    </r>
    <r>
      <rPr>
        <sz val="9"/>
        <rFont val="Arial"/>
        <family val="2"/>
      </rPr>
      <t>Se refiere a las acciones formativas impartidas presencialmente en un horario y lugar establecido.</t>
    </r>
  </si>
  <si>
    <r>
      <rPr>
        <b/>
        <sz val="9"/>
        <rFont val="Arial"/>
        <family val="2"/>
      </rPr>
      <t xml:space="preserve">Síncrono. </t>
    </r>
    <r>
      <rPr>
        <sz val="9"/>
        <rFont val="Arial"/>
        <family val="2"/>
      </rPr>
      <t>Se refiere a las acciones formativas impartidas en línea que hacen uso de herramientas de comunicación en tiempo real y bajo un horario establecido.</t>
    </r>
  </si>
  <si>
    <t>En el apartado "Personas peritas que atendían la especialidad pericial y contaban con la acreditación de la misma, según sexo" debe considerar a aquellas personas peritas encargadas de atender determinada especialidad pericial, y que además cuenten con cédula, certificado, constancia, o cualquier documento que acredite dicha especialización.</t>
  </si>
  <si>
    <t>Identificación humana</t>
  </si>
  <si>
    <t>Desaparición forzada de personas</t>
  </si>
  <si>
    <t>En caso de que registre algún valor numérico mayor a cero en el numeral 7, debe anotar el nombre de dicho(s) tema(s) en el recuadro destinado para tal efecto que se encuentra al final de la tabla de respuesta.</t>
  </si>
  <si>
    <t>De acuerdo con el total de personas peritas que reportó como respuesta en el numeral 3 de la pregunta 2.2, anote la cantidad de las mismas que atendían determinada especialidad pericial, así como la cantidad de estas que contaban con la acreditación de la misma, según sexo.</t>
  </si>
  <si>
    <t>El listado de unidades de servicios periciales y/ o de servicio médico forense que se despliega es el mismo que registró como respuesta en la pregunta 1.1.</t>
  </si>
  <si>
    <t>Para cada registro administrativo en materia de servicios periciales y/ o servicio médico forense, en caso de que seleccione el código "9" en el apartado "Tipo de información recopilada", no puede seleccionar otro código en dicho apartado.</t>
  </si>
  <si>
    <t>IV.3 Sistemas de información relacionada con la investigación pericial</t>
  </si>
  <si>
    <t>Nombre de los sistemas de información relacionada con la investigación pericial</t>
  </si>
  <si>
    <t>Fiscalía General o Procuraduría General de Justicia de la entidad federativa</t>
  </si>
  <si>
    <t>Fiscalía General o Procuraduría General de Justicia de otra entidad federativa</t>
  </si>
  <si>
    <t>Fiscalía General de la República</t>
  </si>
  <si>
    <t>Poder Judicial de la entidad federativa</t>
  </si>
  <si>
    <t>Poder Judicial de otra entidad federativa</t>
  </si>
  <si>
    <t>Secretaría de Salud de la entidad federativa</t>
  </si>
  <si>
    <t>Secretaría de Salud de otra entidad federativa</t>
  </si>
  <si>
    <t>Autoridades</t>
  </si>
  <si>
    <r>
      <t xml:space="preserve">Otra autoridad </t>
    </r>
    <r>
      <rPr>
        <i/>
        <sz val="8"/>
        <rFont val="Arial"/>
        <family val="2"/>
      </rPr>
      <t>(especifique)</t>
    </r>
  </si>
  <si>
    <r>
      <rPr>
        <b/>
        <i/>
        <sz val="8"/>
        <rFont val="Arial"/>
        <family val="2"/>
      </rPr>
      <t>Huellas dactilares.</t>
    </r>
    <r>
      <rPr>
        <i/>
        <sz val="8"/>
        <rFont val="Arial"/>
        <family val="2"/>
      </rPr>
      <t xml:space="preserve"> Se refiere a la herramienta que posee la capacidad de administrar millones de huellas a efecto de optimizar los procesos de registro, consulta, búsqueda, cotejo y análisis de impresiones dactilares. Su uso permite conocer con mayor precisión y exactitud los elementos para establecer la identidad de una persona, así como facilitar el intercambio de información entre los órganos ministeriales y jurisdiccionales.</t>
    </r>
  </si>
  <si>
    <r>
      <rPr>
        <b/>
        <i/>
        <sz val="8"/>
        <color theme="1"/>
        <rFont val="Arial"/>
        <family val="2"/>
      </rPr>
      <t xml:space="preserve">Identificación balística. </t>
    </r>
    <r>
      <rPr>
        <i/>
        <sz val="8"/>
        <color theme="1"/>
        <rFont val="Arial"/>
        <family val="2"/>
      </rPr>
      <t>Se refiere a la herramienta que posee la capacidad de registrar, buscar, cotejar, analizar y trasmitir información digitalizada en tiempo real respecto de las huellas balísticas (imágenes de casquillos, balas, etc.). Asimismo, proporciona elementos necesarios para establecer la identidad de un arma de fuego y las características que presentan los elementos balísticos.</t>
    </r>
  </si>
  <si>
    <r>
      <rPr>
        <b/>
        <i/>
        <sz val="8"/>
        <rFont val="Arial"/>
        <family val="2"/>
      </rPr>
      <t>Análisis de voz.</t>
    </r>
    <r>
      <rPr>
        <i/>
        <sz val="8"/>
        <rFont val="Arial"/>
        <family val="2"/>
      </rPr>
      <t xml:space="preserve"> Se refiere a la herramienta que permite identificar las voces de las personas, independientemente del idioma y del canal de grabación. Lo anterior, derivado de que las registra y compara mediante las características acústicas de la voz.</t>
    </r>
  </si>
  <si>
    <r>
      <rPr>
        <b/>
        <i/>
        <sz val="8"/>
        <color theme="1"/>
        <rFont val="Arial"/>
        <family val="2"/>
      </rPr>
      <t>Identificación por tatuajes.</t>
    </r>
    <r>
      <rPr>
        <i/>
        <sz val="8"/>
        <color theme="1"/>
        <rFont val="Arial"/>
        <family val="2"/>
      </rPr>
      <t xml:space="preserve"> Se refiere al conjunto de documentos o registro electrónico que contiene, con fines de identificación, la descripción, morfología, dimensión y color de los dibujos bidimensionales que se encuentran plasmados en la epidermis de las personas vivas o fallecidas, o bien, de registros de fotografías sobre estos.</t>
    </r>
  </si>
  <si>
    <t>Sistemas de información relacionada con la investigación pericial</t>
  </si>
  <si>
    <r>
      <rPr>
        <b/>
        <sz val="9"/>
        <rFont val="Arial"/>
        <family val="2"/>
      </rPr>
      <t>Huellas dactilares.</t>
    </r>
    <r>
      <rPr>
        <sz val="9"/>
        <rFont val="Arial"/>
        <family val="2"/>
      </rPr>
      <t xml:space="preserve"> Se refiere a la herramienta que posee la capacidad de administrar millones de huellas a efecto de optimizar los procesos de registro, consulta, búsqueda, cotejo y análisis de impresiones dactilares. Su uso permite conocer con mayor precisión y exactitud los elementos para establecer la identidad de una persona, así como facilitar el intercambio de información entre los órganos ministeriales y jurisdiccionales.</t>
    </r>
  </si>
  <si>
    <r>
      <rPr>
        <b/>
        <sz val="9"/>
        <color theme="1"/>
        <rFont val="Arial"/>
        <family val="2"/>
      </rPr>
      <t xml:space="preserve">Identificación balística. </t>
    </r>
    <r>
      <rPr>
        <sz val="9"/>
        <color theme="1"/>
        <rFont val="Arial"/>
        <family val="2"/>
      </rPr>
      <t>Se refiere a la herramienta que posee la capacidad de registrar, buscar, cotejar, analizar y trasmitir información digitalizada en tiempo real respecto de las huellas balísticas (imágenes de casquillos, balas, etc.). Asimismo, proporciona elementos necesarios para establecer la identidad de un arma de fuego y las características que presentan los elementos balísticos.</t>
    </r>
  </si>
  <si>
    <r>
      <rPr>
        <b/>
        <sz val="9"/>
        <rFont val="Arial"/>
        <family val="2"/>
      </rPr>
      <t>Análisis de voz.</t>
    </r>
    <r>
      <rPr>
        <sz val="9"/>
        <rFont val="Arial"/>
        <family val="2"/>
      </rPr>
      <t xml:space="preserve"> Se refiere a la herramienta que permite identificar las voces de las personas, independientemente del idioma y del canal de grabación. Lo anterior, derivado de que las registra y compara mediante las características acústicas de la voz.</t>
    </r>
  </si>
  <si>
    <r>
      <rPr>
        <b/>
        <sz val="9"/>
        <color theme="1"/>
        <rFont val="Arial"/>
        <family val="2"/>
      </rPr>
      <t>Identificación por tatuajes.</t>
    </r>
    <r>
      <rPr>
        <sz val="9"/>
        <color theme="1"/>
        <rFont val="Arial"/>
        <family val="2"/>
      </rPr>
      <t xml:space="preserve"> Se refiere al conjunto de documentos o registro electrónico que contiene, con fines de identificación, la descripción, morfología, dimensión y color de los dibujos bidimensionales que se encuentran plasmados en la epidermis de las personas vivas o fallecidas, o bien, de registros de fotografías sobre estos.</t>
    </r>
  </si>
  <si>
    <t>El nombre de los sistemas de información relacionada con la investigación pericial debe registrarse en mayúsculas, sin comillas ni signos de acentuación, puntuación, paréntesis y abreviaturas.</t>
  </si>
  <si>
    <t>Para cada sistema de información relacionada con la investigación pericial, seleccione con una "X" el o los tipos de información recopilada que correspondan.</t>
  </si>
  <si>
    <t>Perfiles genéticos de cadáveres y/ o de restos de seres humanos</t>
  </si>
  <si>
    <r>
      <t xml:space="preserve">Tipo de información recopilada relacionada con la investigación pericial
</t>
    </r>
    <r>
      <rPr>
        <i/>
        <sz val="8"/>
        <rFont val="Arial"/>
        <family val="2"/>
      </rPr>
      <t>(ver catálogo)</t>
    </r>
  </si>
  <si>
    <r>
      <t>Registros contenidos, según tipo de información recopilada relacionada con la investigación pericial</t>
    </r>
    <r>
      <rPr>
        <i/>
        <sz val="8"/>
        <rFont val="Arial"/>
        <family val="2"/>
      </rPr>
      <t xml:space="preserve">
(ver catálogo)</t>
    </r>
  </si>
  <si>
    <r>
      <t>Registros ingresados, según tipo de información recopilada relacionada con la investigación pericial</t>
    </r>
    <r>
      <rPr>
        <i/>
        <sz val="8"/>
        <rFont val="Arial"/>
        <family val="2"/>
      </rPr>
      <t xml:space="preserve">
(ver catálogo)</t>
    </r>
  </si>
  <si>
    <t>2.- No debe considerar los sistemas de información relacionada con la investigación pericial, toda vez que los mismos se requieren en la subsección IV.3.</t>
  </si>
  <si>
    <t>2.- Debe considerar la existencia y publicidad de algún informe sobre las actividades desempeñadas por la(s) institución(es), independientemente de la periodicidad (anual, semestral, trimestral, etc.) en la que se realice y/ o publique.</t>
  </si>
  <si>
    <t>En caso de que no cuente(n) con algún informe de actividades o labores, se encuentre en proceso de integración, o no cuente(n) con información para determinarlo, indíquelo en la columna correspondiente conforme al catálogo respectivo y deje el resto de la fila en blanco.</t>
  </si>
  <si>
    <t>En caso de que cuente(n) con más de un informe de actividades o labores, en la columna "Sitio donde se encuentra disponible (URL)" anote el URL donde se encuentre disponible el más reciente.</t>
  </si>
  <si>
    <t>En caso de que cuente(n) con algún informe de actividades o labores, pero este no se encuentre disponible en línea, en la columna "Sitio donde se encuentra disponible (URL)" anote "NA" (No aplica).</t>
  </si>
  <si>
    <t>El listado de instituciones que se despliega es el mismo que registró como respuesta en la pregunta 2.1.</t>
  </si>
  <si>
    <t>Completos con conservación de tejidos blandos</t>
  </si>
  <si>
    <t>Cadáveres recibidos, según sexo</t>
  </si>
  <si>
    <t>Fragmentos no identificados</t>
  </si>
  <si>
    <t>Segmentos no identificados</t>
  </si>
  <si>
    <r>
      <t xml:space="preserve">Otra unidad de medida
</t>
    </r>
    <r>
      <rPr>
        <i/>
        <sz val="8"/>
        <rFont val="Arial"/>
        <family val="2"/>
      </rPr>
      <t>(especifique)</t>
    </r>
  </si>
  <si>
    <r>
      <rPr>
        <sz val="9"/>
        <rFont val="Arial"/>
        <family val="2"/>
      </rPr>
      <t xml:space="preserve">Otra unidad de medida:
</t>
    </r>
    <r>
      <rPr>
        <i/>
        <sz val="8"/>
        <rFont val="Arial"/>
        <family val="2"/>
      </rPr>
      <t>(especifique)</t>
    </r>
  </si>
  <si>
    <t>I) Cadáveres</t>
  </si>
  <si>
    <t>Fragmentos</t>
  </si>
  <si>
    <t>Segmentos</t>
  </si>
  <si>
    <t>Cadáveres</t>
  </si>
  <si>
    <t>Otra unidad de medida</t>
  </si>
  <si>
    <r>
      <t xml:space="preserve">Genética forense </t>
    </r>
    <r>
      <rPr>
        <i/>
        <sz val="8"/>
        <rFont val="Arial"/>
        <family val="2"/>
      </rPr>
      <t>(obtención del perfil de ADN)</t>
    </r>
  </si>
  <si>
    <r>
      <t xml:space="preserve">3.- </t>
    </r>
    <r>
      <rPr>
        <b/>
        <i/>
        <sz val="8"/>
        <rFont val="Arial"/>
        <family val="2"/>
      </rPr>
      <t xml:space="preserve">Óbito fetal. </t>
    </r>
    <r>
      <rPr>
        <i/>
        <sz val="8"/>
        <rFont val="Arial"/>
        <family val="2"/>
      </rPr>
      <t>Se refiere al feto derivado de la muerte en el útero.</t>
    </r>
  </si>
  <si>
    <r>
      <t xml:space="preserve">2.- </t>
    </r>
    <r>
      <rPr>
        <b/>
        <i/>
        <sz val="8"/>
        <rFont val="Arial"/>
        <family val="2"/>
      </rPr>
      <t xml:space="preserve">Componentes y productos de seres humanos. </t>
    </r>
    <r>
      <rPr>
        <i/>
        <sz val="8"/>
        <rFont val="Arial"/>
        <family val="2"/>
      </rPr>
      <t>Se refiere a los órganos, tejidos, células y sustancias que forman el cuerpo humano, así como a todo tejido o sustancia extruida, excretada o expelida por el cuerpo humano como resultante de procesos fisiológicos normales.</t>
    </r>
  </si>
  <si>
    <t>Se refiere a los órganos, tejidos, células y sustancias que forman el cuerpo humano, así como a todo tejido o sustancia extruida, excretada o expelida por el cuerpo humano como resultante de procesos fisiológicos normales.</t>
  </si>
  <si>
    <t>2. Fragmentos</t>
  </si>
  <si>
    <t>1. Segmentos</t>
  </si>
  <si>
    <t>En caso de que registre algún valor numérico mayor a cero en la columna "Otra unidad de medida" de la tabla II, debe anotar el nombre de dicha(s) unidad(es) de medida en el recuadro destinado para tal efecto que se encuentra al final de la referida tabla de respuesta.</t>
  </si>
  <si>
    <t>Cadáveres a los que se les realizó alguna práctica forense, según estatus de identificación y sexo</t>
  </si>
  <si>
    <t>Defunciones accidentales y violentas no identificadas</t>
  </si>
  <si>
    <t>Total de componentes y productos de seres humanos a los que se les realizó alguna práctica forense</t>
  </si>
  <si>
    <t>Tipo de prácticas forenses</t>
  </si>
  <si>
    <t>Pendientes de realizar alguna práctica forense</t>
  </si>
  <si>
    <t>Piezas</t>
  </si>
  <si>
    <t>2.- Para cada anfiteatro, en caso de que haya seleccionado el código "2" en la columna "Tipo" de la pregunta 1.3, no puede registrar información en el presente Complemento.</t>
  </si>
  <si>
    <t>Anfiteatro fijo con la misma ubicación geográfica</t>
  </si>
  <si>
    <t>1.- El listado de laboratorios que se despliega es el mismo que registró como respuesta en la pregunta 1.7.</t>
  </si>
  <si>
    <t>2.- Para cada laboratorio, en caso de que haya seleccionado el código "2" en la columna "Tipo" de la pregunta 1.7, no puede registrar información en el presente Complemento.</t>
  </si>
  <si>
    <t>2.- El listado de unidades de servicios periciales y/ o de servicio médico forense que se despliega es el mismo que registró como respuesta en la pregunta 1.1.</t>
  </si>
  <si>
    <t>Necropsias videograbadas</t>
  </si>
  <si>
    <t>La cantidad registrada en la columna "Necropsias videograbadas" debe ser igual o menor a la suma de las cantidades reportadas como respuesta en el numeral 1 de la pregunta anterior.</t>
  </si>
  <si>
    <t>Cadáveres identificados y no identificados a los que se les realizó alguna práctica forense, según sexo</t>
  </si>
  <si>
    <r>
      <rPr>
        <b/>
        <sz val="9"/>
        <rFont val="Arial"/>
        <family val="2"/>
      </rPr>
      <t>Modalidad del almacenamiento de cadáveres y/ o de restos de seres humanos, según estatus de identificación</t>
    </r>
    <r>
      <rPr>
        <sz val="9"/>
        <rFont val="Arial"/>
        <family val="2"/>
      </rPr>
      <t xml:space="preserve">
</t>
    </r>
    <r>
      <rPr>
        <i/>
        <sz val="8"/>
        <rFont val="Arial"/>
        <family val="2"/>
      </rPr>
      <t>(1. Separación entre cadáveres y/ o restos de seres humanos identificados y no identificados / 2. Indistinto / 9. No identificado)</t>
    </r>
  </si>
  <si>
    <t>Capacidad máxima de almacenamiento de cadáveres</t>
  </si>
  <si>
    <t>La categoría "Indistinto" de la columna "Modalidad del almacenamiento de cadáveres y/ o de restos de seres humanos, según estatus de identificación" hace referencia a la modalidad en donde el almacenamiento de cadáveres y/ o de restos de seres humanos se realiza sin distinguir el estatus de identificación de los mismos.</t>
  </si>
  <si>
    <t>No debe considerar los insumos y/ o herramientas para la búsqueda y localización de personas desaparecidas que se hayan encontrado fuera de servicio, o bien, no habían sido asignados para su uso u operación al cierre del año.</t>
  </si>
  <si>
    <r>
      <t xml:space="preserve">3.- </t>
    </r>
    <r>
      <rPr>
        <b/>
        <i/>
        <sz val="8"/>
        <rFont val="Arial"/>
        <family val="2"/>
      </rPr>
      <t>Sistema de Justicia Oral.</t>
    </r>
    <r>
      <rPr>
        <i/>
        <sz val="8"/>
        <rFont val="Arial"/>
        <family val="2"/>
      </rPr>
      <t xml:space="preserve"> Se refiere a aquel sistema de justicia para todas las materias (con excepción de la penal y justicia para personas adolescentes) en el cual predomina la argumentación oral de las partes, el desahogo de las pruebas y el dictado de la sentencia a través de audiencia pública, no obstante que se conservan documentos como los acuerdos y la sentencia, entre otros.</t>
    </r>
  </si>
  <si>
    <t>Se refiere a aquel sistema de justicia para todas las materias (con excepción de la penal y justicia para personas adolescentes) en el cual predomina la argumentación oral de las partes, el desahogo de las pruebas y el dictado de la sentencia a través de audiencia pública, no obstante que se conservan documentos como los acuerdos y la sentencia, entre otros.</t>
  </si>
  <si>
    <r>
      <t xml:space="preserve">7.- </t>
    </r>
    <r>
      <rPr>
        <b/>
        <i/>
        <sz val="8"/>
        <rFont val="Arial"/>
        <family val="2"/>
      </rPr>
      <t xml:space="preserve">Sistema Penal Acusatorio. </t>
    </r>
    <r>
      <rPr>
        <i/>
        <sz val="8"/>
        <rFont val="Arial"/>
        <family val="2"/>
      </rPr>
      <t>Se refiere al actual sistema de justicia penal por el cual se da el establecimiento de los juicios orales. En este se encuentran separadas las funciones de investigación, acusación y resolución de un hecho ilícito. La investigación de los delitos está a cargo del Ministerio Público y la policía, la cual actuará bajo la conducción y mando de aquel en el ejercicio de esta función. La acusación la lleva a cabo el Ministerio Público con la intervención de la persona juzgadora denominada de control o garantías, quien verifica el debido proceso en la investigación ministerial, mientras que la resolución del proceso penal solo le compete al Tribunal de Enjuiciamiento. En este sistema predomina la argumentación oral de las partes, las actuaciones procesales, el desahogo de las pruebas y el dictado de la sentencia a través de audiencias públicas.</t>
    </r>
  </si>
  <si>
    <r>
      <t xml:space="preserve">6.- </t>
    </r>
    <r>
      <rPr>
        <b/>
        <i/>
        <sz val="8"/>
        <color theme="1"/>
        <rFont val="Arial"/>
        <family val="2"/>
      </rPr>
      <t>Sistema Oral.</t>
    </r>
    <r>
      <rPr>
        <i/>
        <sz val="8"/>
        <color theme="1"/>
        <rFont val="Arial"/>
        <family val="2"/>
      </rPr>
      <t xml:space="preserve"> Se refiere a un sistema de justicia penal para personas adolescentes existente hasta antes de la publicación de la Ley Nacional del Sistema Integral de Justicia Penal para Adolescentes, el cual fue implementado solo en algunas entidades federativas. Es un proceso cuyas actuaciones son preponderantemente orales.</t>
    </r>
  </si>
  <si>
    <t>Se refiere a un sistema de justicia penal para personas adolescentes existente hasta antes de la publicación de la Ley Nacional del Sistema Integral de Justicia Penal para Adolescentes, el cual fue implementado solo en algunas entidades federativas. Es un proceso cuyas actuaciones son preponderantemente orales.</t>
  </si>
  <si>
    <t>Para cada unidad de servicios periciales y/ o de servicio médico forense, la cantidad registrada en la columna "Total" debe ser igual o mayor a la cantidad reportada como respuesta en la columna "Admitidas" de la pregunta anterior; toda vez que una solicitud de intervención pericial pudo haber requerido más de una especialidad pericial.</t>
  </si>
  <si>
    <r>
      <t xml:space="preserve">¿Estuvo(vieron) facultada(s) para atender la materia?
</t>
    </r>
    <r>
      <rPr>
        <i/>
        <sz val="8"/>
        <color theme="1"/>
        <rFont val="Arial"/>
        <family val="2"/>
      </rPr>
      <t>(1. Sí / 2. No / 9. No identificado)</t>
    </r>
  </si>
  <si>
    <t>En caso de que seleccione para el numeral 9 el código "1" en la columna "¿Estuvo(vieron) facultada(s) para atender la materia?", debe anotar el nombre de dicha(s) materia(s) en el recuadro destinado para tal efecto que se encuentra al final de la tabla de respuesta.</t>
  </si>
  <si>
    <t>Para cada unidad de servicios periciales y/ o de servicio médico forense, la cantidad registrada en la columna "Total" debe ser igual o mayor a la cantidad reportada como respuesta en la columna "Total" de la pregunta anterior; toda vez que una solicitud de intervención pericial pudo haber requerido más de una especialidad pericial.</t>
  </si>
  <si>
    <t>Para cada tipo de conclusión, en caso de que la suma de las cantidades reportadas como respuesta en la pregunta 5.5 no sea un dato numérico mayor a cero, no puede registrar información en el presente reactivo.</t>
  </si>
  <si>
    <t>La suma de las cantidades registradas en la columna "Total" debe ser igual o mayor a la suma de las cantidades reportadas como respuesta en la columna "Total" de la pregunta 5.5, así como corresponder a su desagregación por tipo de conclusión; toda vez que una solicitud de intervención pericial pudo haber requerido más de una especialidad pericial.</t>
  </si>
  <si>
    <t>Para cada materia, en caso de que haya seleccionado el código "2" o "9" en la columna "¿Estuvo(vieron) facultada(s) para atender la materia?" de la pregunta 5.4, no puede registrar información en el presente reactivo.</t>
  </si>
  <si>
    <t>2.- En caso de que la suma de las cantidades que reporte como respuesta en la columna "Total" de la pregunta 5.5 no sea un dato numérico mayor a cero, pase a la pregunta 5.10.</t>
  </si>
  <si>
    <t>Para cada sistema de justicia, en caso de que la cantidad reportada como respuesta para determinada materia en la pregunta 5.4 no sea un dato numérico mayor a cero, no puede registrar información para dicha materia.</t>
  </si>
  <si>
    <r>
      <t xml:space="preserve">5.- </t>
    </r>
    <r>
      <rPr>
        <b/>
        <i/>
        <sz val="8"/>
        <rFont val="Arial"/>
        <family val="2"/>
      </rPr>
      <t>Requerimiento.</t>
    </r>
    <r>
      <rPr>
        <i/>
        <sz val="8"/>
        <rFont val="Arial"/>
        <family val="2"/>
      </rPr>
      <t xml:space="preserve"> Se refiere al documento por el cual se comunica al órgano jurisdiccional o ministerial, u otras autoridades competentes, que los elementos proporcionados no fueron suficientes para atender la solicitud de intervención pericial y, por tanto, se tiene por concluida la atención a dicha solicitud.</t>
    </r>
  </si>
  <si>
    <t>Solicitudes de intervención pericial pendientes de concluir, según estatus</t>
  </si>
  <si>
    <t>Audiencia</t>
  </si>
  <si>
    <t>Se refiere al acto procesal de carácter público presidido por una o varias personas juzgadoras en el que se llevan a cabo las actuaciones de las partes a efecto de resolver las cuestiones debatidas, mismo que se desarrolla de forma oral y es registrado por cualquier medio tecnológico.</t>
  </si>
  <si>
    <t>1.- Debe considerar la información relacionada con las audiencias efectuadas en los órganos jurisdiccionales de la entidad federativa a las que hayan acudido las personas peritas de la(s) institución(es) a efecto de participar como testigos relevantes e indispensables en la materia del dictamen y/ o informe pericial; independientemente de la materia del asunto y de la autoridad o las partes en el proceso que hayan solicitado la intervención pericial.</t>
  </si>
  <si>
    <t>Total de audiencias a las que acudieron las personas peritas de la(s) institución(es)</t>
  </si>
  <si>
    <r>
      <t xml:space="preserve">Solicitudes de intervención pericial admitidas, según especialidad pericial
</t>
    </r>
    <r>
      <rPr>
        <i/>
        <sz val="8"/>
        <rFont val="Arial"/>
        <family val="2"/>
      </rPr>
      <t>(ver catálogo)</t>
    </r>
  </si>
  <si>
    <r>
      <t xml:space="preserve">Solicitudes de intervención pericial concluidas, según especialidad pericial
</t>
    </r>
    <r>
      <rPr>
        <i/>
        <sz val="8"/>
        <rFont val="Arial"/>
        <family val="2"/>
      </rPr>
      <t>(ver catálogo)</t>
    </r>
  </si>
  <si>
    <t>De acuerdo con el total de solicitudes de intervención pericial concluidas que reportó como respuesta en las preguntas 5.5 y 5.6, anote la cantidad de las mismas especificando la especialidad pericial y el tipo de conclusión.</t>
  </si>
  <si>
    <r>
      <t xml:space="preserve">Solicitudes de intervención pericial pendientes de concluir, según especialidad pericial
</t>
    </r>
    <r>
      <rPr>
        <i/>
        <sz val="8"/>
        <rFont val="Arial"/>
        <family val="2"/>
      </rPr>
      <t>(ver catálogo)</t>
    </r>
  </si>
  <si>
    <t>De acuerdo con el total de audiencias que reportó como respuesta en la pregunta anterior, anote la cantidad de las mismas especificando la especialidad pericial.</t>
  </si>
  <si>
    <t>En caso de que la cantidad reportada como respuesta en la pregunta anterior no sea un dato numérico mayor a cero, no puede registrar información en el presente reactivo.</t>
  </si>
  <si>
    <t>La cantidad registrada para cada especialidad pericial debe ser igual o menor a la cantidad reportada como respuesta en la pregunta anterior. En caso de que esta instrucción no le aplique, justifíquelo en el recuadro que se encuentra al final de la tabla de respuesta.</t>
  </si>
  <si>
    <t>Audiencias a las que acudieron las personas peritas de la(s) institución(es)</t>
  </si>
  <si>
    <r>
      <rPr>
        <b/>
        <sz val="9"/>
        <rFont val="Arial"/>
        <family val="2"/>
      </rPr>
      <t>Capítulo 1000. Servicios personales.</t>
    </r>
    <r>
      <rPr>
        <sz val="9"/>
        <rFont val="Arial"/>
        <family val="2"/>
      </rPr>
      <t xml:space="preserve"> 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</si>
  <si>
    <r>
      <rPr>
        <b/>
        <sz val="9"/>
        <rFont val="Arial"/>
        <family val="2"/>
      </rPr>
      <t>Capítulo 5000. Bienes muebles, inmuebles e intangibles.</t>
    </r>
    <r>
      <rPr>
        <sz val="9"/>
        <rFont val="Arial"/>
        <family val="2"/>
      </rPr>
      <t xml:space="preserve"> 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</si>
  <si>
    <r>
      <rPr>
        <b/>
        <sz val="9"/>
        <rFont val="Arial"/>
        <family val="2"/>
      </rPr>
      <t>Capítulo 8000. Participaciones y aportaciones.</t>
    </r>
    <r>
      <rPr>
        <sz val="9"/>
        <rFont val="Arial"/>
        <family val="2"/>
      </rPr>
      <t xml:space="preserve"> Se refiere a las 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estas.</t>
    </r>
  </si>
  <si>
    <r>
      <rPr>
        <b/>
        <sz val="9"/>
        <rFont val="Arial"/>
        <family val="2"/>
      </rPr>
      <t>Capítulo 9000. Deuda pública.</t>
    </r>
    <r>
      <rPr>
        <sz val="9"/>
        <rFont val="Arial"/>
        <family val="2"/>
      </rPr>
      <t xml:space="preserve"> Se refiere a las 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</si>
  <si>
    <t>Metros cúbicos</t>
  </si>
  <si>
    <r>
      <t xml:space="preserve">Inhumados en panteones </t>
    </r>
    <r>
      <rPr>
        <i/>
        <sz val="8"/>
        <rFont val="Arial"/>
        <family val="2"/>
      </rPr>
      <t>(fosas comunes individuales)</t>
    </r>
  </si>
  <si>
    <r>
      <t xml:space="preserve">Inhumados en panteones </t>
    </r>
    <r>
      <rPr>
        <i/>
        <sz val="8"/>
        <rFont val="Arial"/>
        <family val="2"/>
      </rPr>
      <t>(fosas comunes masivas)</t>
    </r>
  </si>
  <si>
    <r>
      <t xml:space="preserve">Metros cúbicos
</t>
    </r>
    <r>
      <rPr>
        <i/>
        <sz val="8"/>
        <rFont val="Arial"/>
        <family val="2"/>
      </rPr>
      <t>(únicamente desagregue dos decimales)</t>
    </r>
  </si>
  <si>
    <t>En caso de que registre algún valor numérico mayor a cero en el numeral 10, debe anotar el nombre de dicho(s) tipo(s) de práctica(s) forense(s) en el recuadro destinado para tal efecto que se encuentra al final de la tabla de respuesta.</t>
  </si>
  <si>
    <t>Por capacidad máxima de almacenamiento debe considerar los espacios físicos individuales destinados al almacenamiento de cadáveres con tejidos blandos. En este sentido, si se reporta una capacidad máxima de 25 espacios, se entenderá que dichas cámaras de frío están en posibilidad de almacenar hasta 25 cadáveres con tejidos blandos.</t>
  </si>
  <si>
    <r>
      <rPr>
        <b/>
        <sz val="9"/>
        <rFont val="Arial"/>
        <family val="2"/>
      </rPr>
      <t>Modalidad del almacenamiento de cadáveres y/ o de restos de seres humanos, según tipo</t>
    </r>
    <r>
      <rPr>
        <sz val="9"/>
        <rFont val="Arial"/>
        <family val="2"/>
      </rPr>
      <t xml:space="preserve">
</t>
    </r>
    <r>
      <rPr>
        <i/>
        <sz val="8"/>
        <rFont val="Arial"/>
        <family val="2"/>
      </rPr>
      <t>(1. Separación entre cadáveres y restos de seres humanos con tejidos blandos / 2. Indistinto / 9. No identificado)</t>
    </r>
  </si>
  <si>
    <t>Por capacidad máxima de almacenamiento debe considerar los espacios físicos individuales destinados al almacenamiento de cadáveres sin tejidos blandos. En este sentido, si se reporta una capacidad máxima de 25 espacios, se entenderá que dichas osteotecas están en posibilidad de almacenar hasta 25 cadáveres sin tejidos blandos.</t>
  </si>
  <si>
    <r>
      <rPr>
        <b/>
        <sz val="9"/>
        <rFont val="Arial"/>
        <family val="2"/>
      </rPr>
      <t>Modalidad del almacenamiento de cadáveres y/ o de restos de seres humanos, según tipo</t>
    </r>
    <r>
      <rPr>
        <sz val="9"/>
        <rFont val="Arial"/>
        <family val="2"/>
      </rPr>
      <t xml:space="preserve">
</t>
    </r>
    <r>
      <rPr>
        <i/>
        <sz val="8"/>
        <rFont val="Arial"/>
        <family val="2"/>
      </rPr>
      <t>(1. Separación entre cadáveres y restos de seres humanos sin tejidos blandos / 2. Indistinto / 9. No identificado)</t>
    </r>
  </si>
  <si>
    <t>Complemento 6. Cobertura institucional de los sistemas de información relacionada con la investigación pericial</t>
  </si>
  <si>
    <t>Complemento 4. Certificaciones o acreditaciones de los laboratorios</t>
  </si>
  <si>
    <t>Certificación o acreditación 1</t>
  </si>
  <si>
    <t>Certificación o acreditación 2</t>
  </si>
  <si>
    <t>Certificación o acreditación 3</t>
  </si>
  <si>
    <t>Certificación o acreditación 4</t>
  </si>
  <si>
    <t>Certificación o acreditación 5</t>
  </si>
  <si>
    <t>Nombre(s) de la(s) autoridad(es) o asociación(es) que la otorgó(aron)</t>
  </si>
  <si>
    <r>
      <t xml:space="preserve">Año de entrada en vigor
</t>
    </r>
    <r>
      <rPr>
        <i/>
        <sz val="8"/>
        <rFont val="Arial"/>
        <family val="2"/>
      </rPr>
      <t>(aaaa)</t>
    </r>
  </si>
  <si>
    <t>Año de vencimiento</t>
  </si>
  <si>
    <r>
      <t xml:space="preserve">¿Contaba con alguna certificación o acreditación?
</t>
    </r>
    <r>
      <rPr>
        <i/>
        <sz val="8"/>
        <rFont val="Arial"/>
        <family val="2"/>
      </rPr>
      <t>(1. Sí / 2. En proceso de certificación / 3. No / 9. No identificado)</t>
    </r>
  </si>
  <si>
    <t>Certificaciones o acreditaciones</t>
  </si>
  <si>
    <t>Pregunta 1.8</t>
  </si>
  <si>
    <t>2.- Para cada laboratorio, en caso de que haya seleccionado el código "2", "3" o "9" en la columna "¿Contaba con alguna certificación o acreditación?" de la pregunta 1.8, no puede registrar información en el presente Complemento.</t>
  </si>
  <si>
    <t>En el Complemento 6 debe señalar las unidades de servicios periciales y/ o de servicio médico forense que hayan contado con determinado sistema de información relacionada con la investigación pericial.</t>
  </si>
  <si>
    <t>Complemento 6</t>
  </si>
  <si>
    <r>
      <t>Otro tipo</t>
    </r>
    <r>
      <rPr>
        <i/>
        <sz val="8"/>
        <rFont val="Arial"/>
        <family val="2"/>
      </rPr>
      <t xml:space="preserve"> (especifique)</t>
    </r>
  </si>
  <si>
    <t>Tipo de servicios de asistencia</t>
  </si>
  <si>
    <t>Guardia Nacional</t>
  </si>
  <si>
    <t>Órganos jurisdiccionales especializados en materia de justicia para personas adolescentes</t>
  </si>
  <si>
    <t>Justicia para personas adolescentes</t>
  </si>
  <si>
    <t>Traslado de cadáveres y/ o de restos de seres humanos</t>
  </si>
  <si>
    <t>(1 de 2)</t>
  </si>
  <si>
    <t>(2 de 2)</t>
  </si>
  <si>
    <r>
      <t xml:space="preserve">ID centro de resguardo forense u homólogo
</t>
    </r>
    <r>
      <rPr>
        <i/>
        <sz val="8"/>
        <rFont val="Arial"/>
        <family val="2"/>
      </rPr>
      <t>(para uso exclusivo del personal del INEGI)</t>
    </r>
  </si>
  <si>
    <r>
      <t xml:space="preserve">ID centro de resguardo forense u homólogo
</t>
    </r>
    <r>
      <rPr>
        <i/>
        <sz val="8"/>
        <color theme="1"/>
        <rFont val="Arial"/>
        <family val="2"/>
      </rPr>
      <t>(para uso exclusivo del personal del INEGI)</t>
    </r>
  </si>
  <si>
    <t>Centro de resguardo forense u homólogo con la misma ubicación geográfica</t>
  </si>
  <si>
    <r>
      <t xml:space="preserve">¿Contaba con espacios específicos para el resguardo de restos de seres humanos sin tejidos blandos?
</t>
    </r>
    <r>
      <rPr>
        <i/>
        <sz val="8"/>
        <rFont val="Arial"/>
        <family val="2"/>
      </rPr>
      <t>(1. Sí / 2. En proceso de integración / 3. No / 9. No identificado)</t>
    </r>
  </si>
  <si>
    <r>
      <t xml:space="preserve">¿Contaba con espacios de refrigerado para cadáveres de reciente data?
</t>
    </r>
    <r>
      <rPr>
        <i/>
        <sz val="8"/>
        <rFont val="Arial"/>
        <family val="2"/>
      </rPr>
      <t>(1. Sí / 2. En proceso de integración / 3. No / 9. No identificado)</t>
    </r>
  </si>
  <si>
    <t>Capacidad máxima de almacenamiento de cadáveres de reciente data</t>
  </si>
  <si>
    <t>Por capacidad máxima de almacenamiento de cadáveres debe considerar los espacios físicos individuales destinados al almacenamiento de cadáveres. En este sentido, si para determinado centro de resguardo forense u homólogo se reporta una capacidad máxima de 25 espacios, se entenderá que dicho centro está en posibilidad de almacenar hasta 25 cadáveres.</t>
  </si>
  <si>
    <t>Por capacidad máxima de almacenamiento de cadáveres de reciente data debe considerar los espacios físicos individuales destinados al almacenamiento de cadáveres frescos, es decir, antes de comenzar a presentar diferentes alteraciones como la putrefacción o algún otro proceso de descomposición. En este sentido, si para determinado centro de resguardo forense u homólogo se reporta una capacidad máxima de 25 espacios, se entenderá que dicho centro está en posibilidad de almacenar hasta 25 cadáveres de reciente data.</t>
  </si>
  <si>
    <r>
      <t xml:space="preserve">5.- </t>
    </r>
    <r>
      <rPr>
        <b/>
        <i/>
        <sz val="8"/>
        <color theme="1"/>
        <rFont val="Arial"/>
        <family val="2"/>
      </rPr>
      <t xml:space="preserve">Laboratorios móviles. </t>
    </r>
    <r>
      <rPr>
        <i/>
        <sz val="8"/>
        <color theme="1"/>
        <rFont val="Arial"/>
        <family val="2"/>
      </rPr>
      <t>Se refiere a las unidades móviles integradas por equipo especializado y herramientas necesarias para peritajes de campo.</t>
    </r>
  </si>
  <si>
    <t>En caso de que determinado laboratorio no haya contado con espacios para el almacenamiento de cadáveres y/ o de restos de seres humanos, se hayan encontrado en proceso de integración, o no cuente con información para determinarlo, indíquelo en la columna correspondiente conforme al catálogo respectivo y deje las columnas "Anfiteatro con los mismos espacios para el almacenamiento de cadáveres y/ o de restos de seres humanos", "Modalidad del almacenamiento de cadáveres y/ o de restos de seres humanos, según estatus de identificación" y "Capacidad máxima de almacenamiento de cadáveres" en blanco.</t>
  </si>
  <si>
    <t>En caso de que determinado laboratorio disponga de los mismos espacios para el almacenamiento de cadáveres y/ o de restos de seres humanos que algún anfiteatro ubicado en la unidad de servicios periciales y/ o de servicio médico forense, en la columna "Anfiteatro con los mismos espacios para el almacenamiento de cadáveres y/ o de restos de seres humanos" anote el numeral del anfiteatro que corresponda de acuerdo con lo reportado en la pregunta 1.3, y deje las columnas "Modalidad del almacenamiento de cadáveres y/ o de restos de seres humanos, según estatus de identificación" y "Capacidad máxima de almacenamiento de cadáveres" en blanco.</t>
  </si>
  <si>
    <t>Por capacidad máxima de almacenamiento debe considerar los espacios físicos individuales destinados al almacenamiento de cadáveres. En este sentido, si se reporta una capacidad máxima de 25 espacios, se entenderá que dicho laboratorio está en posibilidad de almacenar hasta 25 cadáveres.</t>
  </si>
  <si>
    <t>En caso de que no se haya seleccionado para algún laboratorio el código "1.9" en el apartado "Especialidades periciales" de la pregunta 1.9, no puede registrar información en el presente reactivo.</t>
  </si>
  <si>
    <t>Persona titular de la Secretaría de Salud de la entidad federativa</t>
  </si>
  <si>
    <t>Para cada especialidad pericial, la cantidad registrada en la columna "Total" del apartado "Personas peritas que atendían la especialidad pericial y contaban con la acreditación de la misma, según sexo" debe ser igual o menor a la cantidad reportada como respuesta en la columna "Total" del apartado "Personas peritas que atendían la especialidad pericial, según sexo", así como corresponder a su desagregación por sexo.</t>
  </si>
  <si>
    <t>Para cada sistema de información relacionada con la investigación pericial, la cantidad registrada en cada tipo de información recopilada debe ser igual o menor a la cantidad reportada como respuesta en la pregunta anterior. En caso de que esta instrucción no le aplique, justifíquelo en el recuadro que se encuentra al final de la tabla de respuesta.</t>
  </si>
  <si>
    <t>Poder Judicial de la Federación</t>
  </si>
  <si>
    <t>Secretaría de Seguridad Pública u homóloga de otra entidad federativa</t>
  </si>
  <si>
    <t>Secretaría de Seguridad Pública u homóloga de la entidad federativa</t>
  </si>
  <si>
    <r>
      <t xml:space="preserve">Órganos jurisdiccionales especializados en el resto de las materias </t>
    </r>
    <r>
      <rPr>
        <i/>
        <sz val="8"/>
        <color theme="1"/>
        <rFont val="Arial"/>
        <family val="2"/>
      </rPr>
      <t>(excepto penal y justicia para personas adolescentes)</t>
    </r>
  </si>
  <si>
    <t>La columna "Sistema Tradicional" comprende el Sistema Tradicional (para la materia penal), el Sistema Escrito o Mixto y Sistema Oral (para la materia justicia para personas adolescentes) y el Sistema de Justicia Escrito (para el resto de las materias).</t>
  </si>
  <si>
    <t>En caso de que la suma de las cantidades reportadas como respuesta en las columnas del apartado "Identificados" de la tabla I de la pregunta anterior no sea un dato numérico mayor a cero, no puede registrar información en el apartado "Identificados" del grupo "Cadáveres".</t>
  </si>
  <si>
    <t>En caso de que la suma de las cantidades reportadas como respuesta en las columnas del apartado "No identificados" de la tabla I de la pregunta anterior no sea un dato numérico mayor a cero, no puede registrar información en el apartado "No identificados" del grupo "Cadáveres".</t>
  </si>
  <si>
    <t>Debe considerar tanto las prácticas forenses concluidas como aquellas que se encuentren pendientes de concluir para la emisión del dictamen correspondiente.</t>
  </si>
  <si>
    <t>En el numeral 1 no debe considerar las ampliaciones del peritaje de necropsia, toda vez que dicha información se requiere en la pregunta 6.6.</t>
  </si>
  <si>
    <t>Defunciones por causas naturales</t>
  </si>
  <si>
    <t>Debe considerar la causa de muerte que se haya determinado en el dictamen correspondiente.</t>
  </si>
  <si>
    <t>En el numeral 4 debe considerar aquellos cadáveres y restos de seres humanos a los que no se les haya determinado la causa de muerte por encontrarse pendiente la realización de alguna práctica forense para su determinación.</t>
  </si>
  <si>
    <t>En caso de que la suma de las cantidades reportadas como respuesta en las columnas del apartado "Identificados" del grupo "Cadáveres" del numeral 1.2 de la pregunta anterior no sea un dato numérico mayor a cero, no puede registrar información en el apartado "Identificados".</t>
  </si>
  <si>
    <t>En caso de que la suma de las cantidades reportadas como respuesta en las columnas del apartado "No identificados" del grupo "Cadáveres" del numeral 1.2 de la pregunta anterior no sea un dato numérico mayor a cero, no puede registrar información en el apartado "No identificados".</t>
  </si>
  <si>
    <t>La suma de las cantidades registradas en las columnas del apartado "Identificados" debe ser igual a la suma de las cantidades reportadas como respuesta en las columnas del apartado "Identificados" del grupo "Cadáveres" del numeral 1.2 de la pregunta anterior, así como corresponder a su desagregación por sexo.</t>
  </si>
  <si>
    <t>La suma de las cantidades registradas en las columnas del apartado "No identificados" debe ser igual a la suma de las cantidades reportadas como respuesta en las columnas del apartado "No identificados" del grupo "Cadáveres" del numeral 1.2 de la pregunta anterior, así como corresponder a su desagregación por sexo.</t>
  </si>
  <si>
    <t>En caso de que registre algún valor numérico mayor a cero en los numerales 11 y/ o 7 de las tablas I y II, respectivamente, debe anotar el nombre de dicho(s) tipo(s) de destino en el recuadro destinado para tal efecto que se encuentra al final de cada tabla de respuesta.</t>
  </si>
  <si>
    <t>En caso de que la suma de las cantidades reportadas como respuesta en la columna "Total" del apartado "Cadáveres" de la tabla I de la pregunta anterior no sea un dato numérico mayor a cero, no puede registrar información en el apartado "Identificados" del grupo "Cadáveres".</t>
  </si>
  <si>
    <t>En caso de que la suma de las cantidades reportadas como respuesta en la columna "Total" del apartado "Cadáveres" de la tabla II de la pregunta anterior no sea un dato numérico mayor a cero, no puede registrar información en el apartado "No identificados" del grupo "Cadáveres".</t>
  </si>
  <si>
    <t>Debe considerar aquellos cadáveres y restos de seres humanos egresados de determinado anfiteatro, independientemente de que se encuentren almacenados como destino en el mismo.</t>
  </si>
  <si>
    <r>
      <rPr>
        <b/>
        <i/>
        <sz val="8"/>
        <rFont val="Arial"/>
        <family val="2"/>
      </rPr>
      <t>Análisis de haplotipos de cromosomas sexuales.</t>
    </r>
    <r>
      <rPr>
        <i/>
        <sz val="8"/>
        <rFont val="Arial"/>
        <family val="2"/>
      </rPr>
      <t xml:space="preserve"> Se refiere al estudio en el que se determina el haplotipo del cromosoma que será comparado con parientes por línea paterna de género masculino.</t>
    </r>
  </si>
  <si>
    <t>Análisis de ADN mitocondrial (ADNmt)</t>
  </si>
  <si>
    <t>Se refiere al análisis de genética forense que comprende la extracción del material genético, su cuantificación, la amplificación de los marcadores, la separación y detección de cada uno de ellos, así como la interpretación de los resultados. Para efectos del presente censo, son de particular interés las siguientes:</t>
  </si>
  <si>
    <r>
      <rPr>
        <b/>
        <sz val="9"/>
        <rFont val="Arial"/>
        <family val="2"/>
      </rPr>
      <t>Análisis de haplotipos de cromosomas sexuales.</t>
    </r>
    <r>
      <rPr>
        <sz val="9"/>
        <rFont val="Arial"/>
        <family val="2"/>
      </rPr>
      <t xml:space="preserve"> Se refiere al estudio en el que se determina el haplotipo del cromosoma que será comparado con parientes por línea paterna de género masculino.</t>
    </r>
  </si>
  <si>
    <r>
      <t xml:space="preserve">2.- </t>
    </r>
    <r>
      <rPr>
        <b/>
        <i/>
        <sz val="8"/>
        <rFont val="Arial"/>
        <family val="2"/>
      </rPr>
      <t>Pruebas genéticas para la identificación humana.</t>
    </r>
    <r>
      <rPr>
        <i/>
        <sz val="8"/>
        <rFont val="Arial"/>
        <family val="2"/>
      </rPr>
      <t xml:space="preserve"> Se refiere al análisis de genética forense que comprende la extracción del material genético, su cuantificación, la amplificación de los marcadores, la separación y detección de cada uno de ellos, así como la interpretación de los resultados. Para efectos del presente censo, son de particular interés las siguientes:</t>
    </r>
  </si>
  <si>
    <t>No debe considerar como ambulancias forenses a los anfiteatros y/ o laboratorios móviles, toda vez que dicha información se requiere en el respectivo apartado de la pregunta 1.1.</t>
  </si>
  <si>
    <r>
      <rPr>
        <b/>
        <i/>
        <sz val="8"/>
        <color theme="1"/>
        <rFont val="Arial"/>
        <family val="2"/>
      </rPr>
      <t>Identificación fisonómica.</t>
    </r>
    <r>
      <rPr>
        <i/>
        <sz val="8"/>
        <color theme="1"/>
        <rFont val="Arial"/>
        <family val="2"/>
      </rPr>
      <t xml:space="preserve"> Se refiere al conjunto de documentos o registro electrónico que almacena la información recabada sobre la identificación de las personas fallecidas o desaparecidas, como pueden ser las señas particulares, retrato hablado, reconstrucciones, filiaciones, odontogramas, entre otros que ayuden a obtener los rasgos fisonómicos.</t>
    </r>
  </si>
  <si>
    <r>
      <rPr>
        <b/>
        <sz val="9"/>
        <color theme="1"/>
        <rFont val="Arial"/>
        <family val="2"/>
      </rPr>
      <t>Identificación fisonómica.</t>
    </r>
    <r>
      <rPr>
        <sz val="9"/>
        <color theme="1"/>
        <rFont val="Arial"/>
        <family val="2"/>
      </rPr>
      <t xml:space="preserve"> Se refiere al conjunto de documentos o registro electrónico que almacena la información recabada sobre la identificación de las personas fallecidas o desaparecidas, como pueden ser las señas particulares, retrato hablado, reconstrucciones, filiaciones, odontogramas, entre otros que ayuden a obtener los rasgos fisonómicos.</t>
    </r>
  </si>
  <si>
    <t>Total de óbitos fetales a los que se les realizó alguna práctica forense</t>
  </si>
  <si>
    <t>Almacenamiento de cadáveres y/ o de restos de seres humanos</t>
  </si>
  <si>
    <t>VI.3 Destino de los cadáveres y restos de seres humanos</t>
  </si>
  <si>
    <t>Inhumación o cremación de cadáveres y/ o de restos de seres humanos</t>
  </si>
  <si>
    <t>Cadáveres y restos de seres humanos egresados, según tipo de resto, estatus de identificación y sexo</t>
  </si>
  <si>
    <t>En caso de que la suma de las cantidades reportadas como respuesta en la columna "Total" del apartado "Segmentos" de la tabla I de la pregunta anterior no sea un dato numérico mayor a cero, no puede registrar información en el apartado "Identificados" del grupo "Segmentos".</t>
  </si>
  <si>
    <t>En caso de que la suma de las cantidades reportadas como respuesta en la columna "Total" del apartado "Fragmentos" de la tabla I de la pregunta anterior no sea un dato numérico mayor a cero, no puede registrar información en el apartado "Identificados" del grupo "Fragmentos".</t>
  </si>
  <si>
    <t>En caso de que la suma de las cantidades reportadas como respuesta en la columna "Total" del apartado "Segmentos" de la tabla II de la pregunta anterior no sea un dato numérico mayor a cero, no puede registrar información en el apartado "No identificados" del grupo "Segmentos".</t>
  </si>
  <si>
    <t>En caso de que la suma de las cantidades reportadas como respuesta en la columna "Total" del apartado "Fragmentos" de la tabla II de la pregunta anterior no sea un dato numérico mayor a cero, no puede registrar información en el apartado "No identificados" del grupo "Fragmentos".</t>
  </si>
  <si>
    <t>Prácticas forenses realizadas a los cadáveres y restos de seres humanos identificados y no identificados, según tipo de resto y sexo de los mismos</t>
  </si>
  <si>
    <t>En caso de que la suma de las cantidades reportadas como respuesta en el numeral 1 de la pregunta 6.4 no sea un dato numérico mayor a cero, no puede registrar información en el presente reactivo.</t>
  </si>
  <si>
    <r>
      <t xml:space="preserve">¿Emitió(eron) ampliaciones del peritaje de las necropsias con posterioridad al peritaje que sustentó el certificado de defunción?
</t>
    </r>
    <r>
      <rPr>
        <i/>
        <sz val="8"/>
        <rFont val="Arial"/>
        <family val="2"/>
      </rPr>
      <t>(1. Sí / 2. No / 9. No identificado)</t>
    </r>
  </si>
  <si>
    <t>De acuerdo con el total de cadáveres y de restos de seres humanos identificados y no identificados que reportó como respuesta en la pregunta 6.3, anote la cantidad de los mismos especificando la causa de muerte, tipo de resto y sexo.</t>
  </si>
  <si>
    <t>Cadáveres y restos de seres humanos identificados y no identificados a los que se les realizó alguna práctica forense, según tipo de resto y sexo</t>
  </si>
  <si>
    <t>En caso de que la suma de las cantidades reportadas como respuesta en las columnas del apartado "Identificados" de la tabla I de la pregunta 6.3 no sea un dato numérico mayor a cero, no puede registrar información en el apartado "Identificados" del grupo "Cadáveres".</t>
  </si>
  <si>
    <t>En caso de que la suma de las cantidades reportadas como respuesta en las columnas del apartado "No identificados" de la tabla I de la pregunta 6.3 no sea un dato numérico mayor a cero, no puede registrar información en el apartado "No identificados" del grupo "Cadáveres".</t>
  </si>
  <si>
    <t>La suma de las cantidades registradas en las columnas del apartado "Identificados" del grupo "Cadáveres" debe ser igual a la suma de las cantidades reportadas como respuesta en las columnas del apartado "Identificados" de la tabla I de la pregunta 6.3, así como corresponder a su desagregación por sexo.</t>
  </si>
  <si>
    <t>La suma de las cantidades registradas en las columnas del apartado "No identificados" del grupo "Cadáveres" debe ser igual a la suma de las cantidades reportadas como respuesta en las columnas del apartado "No identificados" de la tabla I de la pregunta 6.3, así como corresponder a su desagregación por sexo.</t>
  </si>
  <si>
    <t>La suma de las cantidades registradas en las columnas del apartado "Identificados" del grupo "Segmentos" debe ser igual a la suma de las cantidades reportadas como respuesta en las columnas del apartado "Identificados" del numeral 1 de la tabla II de la pregunta 6.3, así como corresponder a su desagregación por sexo.</t>
  </si>
  <si>
    <t>La suma de las cantidades registradas en las columnas del apartado "Identificados" del grupo "Fragmentos" debe ser igual a la suma de las cantidades reportadas como respuesta en las columnas del apartado "Identificados" del numeral 2 de la tabla II de la pregunta 6.3, así como corresponder a su desagregación por sexo.</t>
  </si>
  <si>
    <t>De acuerdo con el total de cadáveres identificados y no identificados que reportó como respuesta en el numeral 1.2 de la pregunta anterior, anote la cantidad de los mismos especificando la condición de presentar mutilación del cuerpo y sexo.</t>
  </si>
  <si>
    <t>VI.4 Almacenamiento de cadáveres y restos de seres humanos</t>
  </si>
  <si>
    <r>
      <t xml:space="preserve">En almacenamiento como destino 
</t>
    </r>
    <r>
      <rPr>
        <i/>
        <sz val="8"/>
        <rFont val="Arial"/>
        <family val="2"/>
      </rPr>
      <t>(provenientes de ejercicios anteriores)</t>
    </r>
  </si>
  <si>
    <t>Cadáveres y restos de seres humanos almacenados, según tipo de resto, motivo de almacenamiento y estatus de identificación</t>
  </si>
  <si>
    <t>Espacios específicos para el resguardo de restos de seres humanos sin tejidos blandos</t>
  </si>
  <si>
    <t>La suma de las cantidades registradas en las columnas "Realizando las prácticas forenses correspondientes" y "Pendientes de programar las prácticas forenses correspondientes" del apartado "Segmentos" debe ser igual o menor a la cantidad reportada como respuesta en la columna "Pendientes de realizar alguna práctica forense" del numeral 1 de la tabla II de la pregunta 6.3. En caso de que esta instrucción no le aplique, justifíquelo en el recuadro que se encuentra al final de la tabla de respuesta.</t>
  </si>
  <si>
    <t>La suma de las cantidades registradas en las columnas "Realizando las prácticas forenses correspondientes" y "Pendientes de programar las prácticas forenses correspondientes" del apartado "Fragmentos" debe ser igual o menor a la cantidad reportada como respuesta en la columna "Pendientes de realizar alguna práctica forense" del numeral 2 de la tabla II de la pregunta 6.3. En caso de que esta instrucción no le aplique, justifíquelo en el recuadro que se encuentra al final de la tabla de respuesta.</t>
  </si>
  <si>
    <t>3.- El listado de anfiteatros que se despliega es el mismo que registre como respuesta en la pregunta 1.3.</t>
  </si>
  <si>
    <t>La cantidad registrada en la columna "Identificados" del apartado "En almacenamiento como destino (egresados durante el año)" del grupo "Segmentos" debe ser igual a la cantidad reportada como respuesta en la columna "Total" del apartado "Segmentos" del numeral 10 de la tabla I de la pregunta 6.10.</t>
  </si>
  <si>
    <t>La cantidad registrada en la columna "Identificados" del apartado "En almacenamiento como destino (egresados durante el año)" del grupo "Fragmentos" debe ser igual a la cantidad reportada como respuesta en la columna "Total" del apartado "Fragmentos" del numeral 10 de la tabla I de la pregunta 6.10.</t>
  </si>
  <si>
    <t>La cantidad registrada en la columna "No identificados" del apartado "En almacenamiento como destino (egresados durante el año)" del grupo "Segmentos" debe ser igual a la cantidad reportada como respuesta en la columna "Total" del apartado "Segmentos" del numeral 6 de la tabla II de la pregunta 6.10.</t>
  </si>
  <si>
    <t>La cantidad registrada en la columna "No identificados" del apartado "En almacenamiento como destino (egresados durante el año)" del grupo "Fragmentos" debe ser igual a la cantidad reportada como respuesta en la columna "Total" del apartado "Fragmentos" del numeral 6 de la tabla II de la pregunta 6.10.</t>
  </si>
  <si>
    <r>
      <t xml:space="preserve">¿Videograbó(aron) las necropsias realizadas?
</t>
    </r>
    <r>
      <rPr>
        <i/>
        <sz val="8"/>
        <rFont val="Arial"/>
        <family val="2"/>
      </rPr>
      <t>(1. Sí / 2. No / 9. No identificado)</t>
    </r>
  </si>
  <si>
    <t>La cantidad registrada en la columna "Necropsias de las que se emitió alguna ampliación del peritaje" debe ser igual o menor a la suma de las cantidades reportadas como respuesta en el numeral 1 de la pregunta 6.4.</t>
  </si>
  <si>
    <t>Necropsias de las que se emitió alguna ampliación del peritaje</t>
  </si>
  <si>
    <t>1.19 Informática forense</t>
  </si>
  <si>
    <t>1.20 Grafología forense</t>
  </si>
  <si>
    <t>1.21 Otra especialidad forense</t>
  </si>
  <si>
    <t>21. Otra especialidad pericial</t>
  </si>
  <si>
    <t>Sitios de depósito ilegal de seres humanos intervenidos</t>
  </si>
  <si>
    <r>
      <t xml:space="preserve">1.- </t>
    </r>
    <r>
      <rPr>
        <b/>
        <i/>
        <sz val="8"/>
        <rFont val="Arial"/>
        <family val="2"/>
      </rPr>
      <t xml:space="preserve">Sitio de depósito ilegal de seres humanos. </t>
    </r>
    <r>
      <rPr>
        <i/>
        <sz val="8"/>
        <rFont val="Arial"/>
        <family val="2"/>
      </rPr>
      <t>Se refiere al espacio físico donde ilegalmente han sido depositados, degradados y/ u ocultados o transportados restos de seres humanos no arqueológicos u otros indicios asociados a cadáveres o restos de seres humanos que sean susceptibles de procesamiento forense.</t>
    </r>
  </si>
  <si>
    <t>Se refiere al espacio físico donde ilegalmente han sido depositados, degradados y/ u ocultados o transportados restos de seres humanos no arqueológicos u otros indicios asociados a cadáveres o restos de seres humanos que sean susceptibles de procesamiento forense.</t>
  </si>
  <si>
    <t>En caso de que registre algún valor numérico mayor a cero en la columna "Otro tipo", debe anotar el nombre de dicho(s) tipo(s) de contexto del hallazgo en el recuadro destinado para tal efecto que se encuentra al final de la tabla de respuesta.</t>
  </si>
  <si>
    <t>Sitios de depósito ilegal de seres humanos intervenidos, según tipo de contexto del hallazgo</t>
  </si>
  <si>
    <t>Es la ciencia que se encarga del estudio de los conocimientos odontológicos, su aplicación legal para la resolución de problemas dentro del ámbito del Derecho, con la finalidad de auxiliar a las personas encargadas de procurar y administrar la justicia. Por tal motivo, la persona perita en odontología forense deberá conocer no únicamente el aspecto de la odontología clínica, así como sus ramas, sino también lo concerniente a la relación que existe con las leyes.</t>
  </si>
  <si>
    <t>Es la ciencia que se encarga del estudio de la conducta, y su aplicación dentro del ámbito del Derecho, con la finalidad de auxiliar a las autoridades en la procuración y administración de justicia para dar respuesta a los problemas planteados.</t>
  </si>
  <si>
    <t>Es la especialidad de la rama de la criminalística que se aplica en la búsqueda, tratamiento, análisis y preservación de indicios relacionados con una investigación en donde determinado equipo de cómputo, dispositivos de almacenamiento ópticos, electromagnéticos y electrónicos, han sido utilizados como fin o medio para realizar una acción presuntamente delictiva.</t>
  </si>
  <si>
    <t>Es la especialidad que se encarga de analizar el lugar de los hechos y/ o hallazgo, identificar, fijar, levantar y embalar los indicios relacionados con un hecho probablemente constitutivo de delito, con la finalidad de reconocer medios de comisión, circunstancias y personas relacionadas.</t>
  </si>
  <si>
    <t>Se refiere a la especialidad encargada de reproducir en la lengua receptora el mensaje y/ o de comunicar oralmente las ideas expresadas por una persona de una lengua indígena a otra. En esta especialidad deben ser consideradas las lenguas contempladas en la Clasificación de lenguas indígenas. Una consulta más detallada puede encontrarse en: https://www.inegi.org.mx/contenidos/productos/prod_serv/contenidos/espanol/bvinegi/productos/nueva_estruc/702825197254.pdf</t>
  </si>
  <si>
    <t>Hematología. Es una especialidad médica dedicada al estudio de la sangre desde los puntos de vista anatómico, fisiológico y patológico.</t>
  </si>
  <si>
    <t>Ortopedia. Se refiere a la especialidad que se encarga de los problemas del sistema músculo esquelético en las diferentes etapas de la vida.</t>
  </si>
  <si>
    <t>Oncología. Se refiere a la especialidad que estudia el tratamiento del cáncer, evalúa los tumores cancerígenos (sólidos o no, localizados o diseminados).</t>
  </si>
  <si>
    <t>Patología. Se refiere a la especialidad que estudia las enfermedades, ya sea corporales como del ánimo, su naturaleza, causas y síntomas.</t>
  </si>
  <si>
    <t>Proctología. Se refiere a la especialidad del tratamiento medicamentoso y quirúrgico de padecimientos en colon, recto y ano.</t>
  </si>
  <si>
    <t>Es la detección psicofisiológica de entrevista engañosa y de un proceso de evaluación que abarca todas las actividades que ocurren entre una persona examinadora poligrafista y una persona evaluada durante una serie de interacciones que incluyen una entrevista de pre test, según sea aplicable, el registro de datos fisiológicos, la evaluación de análisis de datos y la entrega de una opinión profesional.</t>
  </si>
  <si>
    <t>5.1 Interpretación auditivo oral y lenguaje de señas</t>
  </si>
  <si>
    <t>Interpretación auditivo oral y lenguaje de señas</t>
  </si>
  <si>
    <t>81.</t>
  </si>
  <si>
    <t>82.</t>
  </si>
  <si>
    <t>83.</t>
  </si>
  <si>
    <t>84.</t>
  </si>
  <si>
    <t>85.</t>
  </si>
  <si>
    <t>86.</t>
  </si>
  <si>
    <t>87.</t>
  </si>
  <si>
    <t>88.</t>
  </si>
  <si>
    <t>89.</t>
  </si>
  <si>
    <t>90.</t>
  </si>
  <si>
    <t>91.</t>
  </si>
  <si>
    <t>92.</t>
  </si>
  <si>
    <t>93.</t>
  </si>
  <si>
    <t>94.</t>
  </si>
  <si>
    <t>95.</t>
  </si>
  <si>
    <t>96.</t>
  </si>
  <si>
    <t>97.</t>
  </si>
  <si>
    <t>98.</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</si>
  <si>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</si>
  <si>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</si>
  <si>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</si>
  <si>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</si>
  <si>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</si>
  <si>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</si>
  <si>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</si>
  <si>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</si>
  <si>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</si>
  <si>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</si>
  <si>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</si>
  <si>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</si>
  <si>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</si>
  <si>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</si>
  <si>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</si>
  <si>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</si>
  <si>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</si>
  <si>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</si>
  <si>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</si>
  <si>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</si>
  <si>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</si>
  <si>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</si>
  <si>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</si>
  <si>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</si>
  <si>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</si>
  <si>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</si>
  <si>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</si>
  <si>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</si>
  <si>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</si>
  <si>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</si>
  <si>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</si>
  <si>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</si>
  <si>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</si>
  <si>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</si>
  <si>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</si>
  <si>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</si>
  <si>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</si>
  <si>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</si>
  <si>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</si>
  <si>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</si>
  <si>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</si>
  <si>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</si>
  <si>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</si>
  <si>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</si>
  <si>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</si>
  <si>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</si>
  <si>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</si>
  <si>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</si>
  <si>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</si>
  <si>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</si>
  <si>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</si>
  <si>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</si>
  <si>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</si>
  <si>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</si>
  <si>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</si>
  <si>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</si>
  <si>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</si>
  <si>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</si>
  <si>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</si>
  <si>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</si>
  <si>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</si>
  <si>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</si>
  <si>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</si>
  <si>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</si>
  <si>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</si>
  <si>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</si>
  <si>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</si>
  <si>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</si>
  <si>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</si>
  <si>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</si>
  <si>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</si>
  <si>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</si>
  <si>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</si>
  <si>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</si>
  <si>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</si>
  <si>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</si>
  <si>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</si>
  <si>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</si>
  <si>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</si>
  <si>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</si>
  <si>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</si>
  <si>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</si>
  <si>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</si>
  <si>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</si>
  <si>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</si>
  <si>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</si>
  <si>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</si>
  <si>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</si>
  <si>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</si>
  <si>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</si>
  <si>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</si>
  <si>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</si>
  <si>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</si>
  <si>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</si>
  <si>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</si>
  <si>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</si>
  <si>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</si>
  <si>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</si>
  <si>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</si>
  <si>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</si>
  <si>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</si>
  <si>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</si>
  <si>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</si>
  <si>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</si>
  <si>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</si>
  <si>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</si>
  <si>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</si>
  <si>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</si>
  <si>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</si>
  <si>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</si>
  <si>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</si>
  <si>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</si>
  <si>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</si>
  <si>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</si>
  <si>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</si>
  <si>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</si>
  <si>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</si>
  <si>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</si>
  <si>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</si>
  <si>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</si>
  <si>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</si>
  <si>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</si>
  <si>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</si>
  <si>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</si>
  <si>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</si>
  <si>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</si>
  <si>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</si>
  <si>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</si>
  <si>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</si>
  <si>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</si>
  <si>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</si>
  <si>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</si>
  <si>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</si>
  <si>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</si>
  <si>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</si>
  <si>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</si>
  <si>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</si>
  <si>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</si>
  <si>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</si>
  <si>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</si>
  <si>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</si>
  <si>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</si>
  <si>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</si>
  <si>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</si>
  <si>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</si>
  <si>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</si>
  <si>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</si>
  <si>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</si>
  <si>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</si>
  <si>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</si>
  <si>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</si>
  <si>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</si>
  <si>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</si>
  <si>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</si>
  <si>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</si>
  <si>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</si>
  <si>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</si>
  <si>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</si>
  <si>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</si>
  <si>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</si>
  <si>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</si>
  <si>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</si>
  <si>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</si>
  <si>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</si>
  <si>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</si>
  <si>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</si>
  <si>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</si>
  <si>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</si>
  <si>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</si>
  <si>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</si>
  <si>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</si>
  <si>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</si>
  <si>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</si>
  <si>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</si>
  <si>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</si>
  <si>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</si>
  <si>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</si>
  <si>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</si>
  <si>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</si>
  <si>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</si>
  <si>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</si>
  <si>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</si>
  <si>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</si>
  <si>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</si>
  <si>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</si>
  <si>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</si>
  <si>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</si>
  <si>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</si>
  <si>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</si>
  <si>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</si>
  <si>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</si>
  <si>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</si>
  <si>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</si>
  <si>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</si>
  <si>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</si>
  <si>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</si>
  <si>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</si>
  <si>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</si>
  <si>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</si>
  <si>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</si>
  <si>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</si>
  <si>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</si>
  <si>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</si>
  <si>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</si>
  <si>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</si>
  <si>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</si>
  <si>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</si>
  <si>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</si>
  <si>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</si>
  <si>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</si>
  <si>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</si>
  <si>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</si>
  <si>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</si>
  <si>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</si>
  <si>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</si>
  <si>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</si>
  <si>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</si>
  <si>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</si>
  <si>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</si>
  <si>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</si>
  <si>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</si>
  <si>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</si>
  <si>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</si>
  <si>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</si>
  <si>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</si>
  <si>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</si>
  <si>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</si>
  <si>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</si>
  <si>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</si>
  <si>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</si>
  <si>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</si>
  <si>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</si>
  <si>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</si>
  <si>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</si>
  <si>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</si>
  <si>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</si>
  <si>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</si>
  <si>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</si>
  <si>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</si>
  <si>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</si>
  <si>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</si>
  <si>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</si>
  <si>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</si>
  <si>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</si>
  <si>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</si>
  <si>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</si>
  <si>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</si>
  <si>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</si>
  <si>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</si>
  <si>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</si>
  <si>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</si>
  <si>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</si>
  <si>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</si>
  <si>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</si>
  <si>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</si>
  <si>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</si>
  <si>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</si>
  <si>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</si>
  <si>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</si>
  <si>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</si>
  <si>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</si>
  <si>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</si>
  <si>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</si>
  <si>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</si>
  <si>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</si>
  <si>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</si>
  <si>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</si>
  <si>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</si>
  <si>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</si>
  <si>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</si>
  <si>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</si>
  <si>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</si>
  <si>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</si>
  <si>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</si>
  <si>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</si>
  <si>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</si>
  <si>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</si>
  <si>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</si>
  <si>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</si>
  <si>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</si>
  <si>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</si>
  <si>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</si>
  <si>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</si>
  <si>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</si>
  <si>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</si>
  <si>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</si>
  <si>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</si>
  <si>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</si>
  <si>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</si>
  <si>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</si>
  <si>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</si>
  <si>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</si>
  <si>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</si>
  <si>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</si>
  <si>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</si>
  <si>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</si>
  <si>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</si>
  <si>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</si>
  <si>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</si>
  <si>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</si>
  <si>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</si>
  <si>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</si>
  <si>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</si>
  <si>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</si>
  <si>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</si>
  <si>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</si>
  <si>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</si>
  <si>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</si>
  <si>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</si>
  <si>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</si>
  <si>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</si>
  <si>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</si>
  <si>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</si>
  <si>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</si>
  <si>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</si>
  <si>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</si>
  <si>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</si>
  <si>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</si>
  <si>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</si>
  <si>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</si>
  <si>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</si>
  <si>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</si>
  <si>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</si>
  <si>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</si>
  <si>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</si>
  <si>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</si>
  <si>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</si>
  <si>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</si>
  <si>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</si>
  <si>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</si>
  <si>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</si>
  <si>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</si>
  <si>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</si>
  <si>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</si>
  <si>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</si>
  <si>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</si>
  <si>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</si>
  <si>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</si>
  <si>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</si>
  <si>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</si>
  <si>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</si>
  <si>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</si>
  <si>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</si>
  <si>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</si>
  <si>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</si>
  <si>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</si>
  <si>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</si>
  <si>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</si>
  <si>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</si>
  <si>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</si>
  <si>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</si>
  <si>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</si>
  <si>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</si>
  <si>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</si>
  <si>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</si>
  <si>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</si>
  <si>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</si>
  <si>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</si>
  <si>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</si>
  <si>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</si>
  <si>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</si>
  <si>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</si>
  <si>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</si>
  <si>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</si>
  <si>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</si>
  <si>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</si>
  <si>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</si>
  <si>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</si>
  <si>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</si>
  <si>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</si>
  <si>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</si>
  <si>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</si>
  <si>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</si>
  <si>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</si>
  <si>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</si>
  <si>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</si>
  <si>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</si>
  <si>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</si>
  <si>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</si>
  <si>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</si>
  <si>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</si>
  <si>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</si>
  <si>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</si>
  <si>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</si>
  <si>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</si>
  <si>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</si>
  <si>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</si>
  <si>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</si>
  <si>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</si>
  <si>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</si>
  <si>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</si>
  <si>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</si>
  <si>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</si>
  <si>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</si>
  <si>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</si>
  <si>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</si>
  <si>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</si>
  <si>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</si>
  <si>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</si>
  <si>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</si>
  <si>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</si>
  <si>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</si>
  <si>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</si>
  <si>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</si>
  <si>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</si>
  <si>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</si>
  <si>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</si>
  <si>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</si>
  <si>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</si>
  <si>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</si>
  <si>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</si>
  <si>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</si>
  <si>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</si>
  <si>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</si>
  <si>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</si>
  <si>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</si>
  <si>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</si>
  <si>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</si>
  <si>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</si>
  <si>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</si>
  <si>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</si>
  <si>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</si>
  <si>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</si>
  <si>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</si>
  <si>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</si>
  <si>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</si>
  <si>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</si>
  <si>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</si>
  <si>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</si>
  <si>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</si>
  <si>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</si>
  <si>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</si>
  <si>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</si>
  <si>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</si>
  <si>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</si>
  <si>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</si>
  <si>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</si>
  <si>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</si>
  <si>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</si>
  <si>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</si>
  <si>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</si>
  <si>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</si>
  <si>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</si>
  <si>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</si>
  <si>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</si>
  <si>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</si>
  <si>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</si>
  <si>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</si>
  <si>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</si>
  <si>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</si>
  <si>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</si>
  <si>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</si>
  <si>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</si>
  <si>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</si>
  <si>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</si>
  <si>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</si>
  <si>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</si>
  <si>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</si>
  <si>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</si>
  <si>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</si>
  <si>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</si>
  <si>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</si>
  <si>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</si>
  <si>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</si>
  <si>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</si>
  <si>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</si>
  <si>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</si>
  <si>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</si>
  <si>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</si>
  <si>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</si>
  <si>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</si>
  <si>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</si>
  <si>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</si>
  <si>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</si>
  <si>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</si>
  <si>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</si>
  <si>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Completos con exposición al fuego</t>
  </si>
  <si>
    <t>Tipo de restos de seres humanos, según estado de conservación</t>
  </si>
  <si>
    <t>Los municipios o demarcaciones territoriales que se presentan corresponden a aquellos establecidos en el Catálogo Único de Claves de Áreas Geoestadísticas Estatales, Municipales y Localidades. Para mayor referencia, favor de consultar: https://www.inegi.org.mx/app/ageeml/</t>
  </si>
  <si>
    <t>Seleccione su entidad federativa:</t>
  </si>
  <si>
    <t>4.-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</si>
  <si>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5.-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</si>
  <si>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Segmentos con conservación de tejidos blandos</t>
  </si>
  <si>
    <t>Segmentos en estado de descomposición</t>
  </si>
  <si>
    <t>Segmentos con exposición al fuego</t>
  </si>
  <si>
    <t>Completos esqueletizados</t>
  </si>
  <si>
    <t>Segmentos esqueletizados</t>
  </si>
  <si>
    <t>Fragmentos con conservación de tejidos blandos</t>
  </si>
  <si>
    <t>Fragmentos en estado de descomposición</t>
  </si>
  <si>
    <t>Fragmentos con exposición al fuego</t>
  </si>
  <si>
    <t>Fragmentos esqueletizados</t>
  </si>
  <si>
    <t>3.- En la categoría "Restos de seres humanos" debe considerar la información en piezas.</t>
  </si>
  <si>
    <t>En caso de que la cantidad reportada como respuesta en la columna "Total" del apartado "Segmentos" del numeral 8 de la tabla I de la pregunta 6.10 no sea un dato numérico mayor a cero, no puede registrar información en la columna "Identificados" del apartado "En almacenamiento como destino (egresados durante el año)" del grupo "Segmentos".</t>
  </si>
  <si>
    <t>En caso de que la cantidad reportada como respuesta en la columna "Total" del apartado "Fragmentos" del numeral 8 de la tabla I de la pregunta 6.10 no sea un dato numérico mayor a cero, no puede registrar información en la columna "Identificados" del apartado "En almacenamiento como destino (egresados durante el año)" del grupo "Fragmentos".</t>
  </si>
  <si>
    <t>En caso de que la cantidad reportada como respuesta en la columna "Total" del apartado "Segmentos" del numeral 4 de la tabla II de la pregunta 6.10 no sea un dato numérico mayor a cero, no puede registrar información en la columna "No identificados" del apartado "En almacenamiento como destino (egresados durante el año)" del grupo "Segmentos".</t>
  </si>
  <si>
    <t>En caso de que la cantidad reportada como respuesta en la columna "Total" del apartado "Fragmentos" del numeral 4 de la tabla II de la pregunta 6.10 no sea un dato numérico mayor a cero, no puede registrar información en la columna "No identificados" del apartado "En almacenamiento como destino (egresados durante el año)" del grupo "Fragmentos".</t>
  </si>
  <si>
    <t>En caso de que la cantidad reportada como respuesta en la columna "Total" del apartado "Segmentos" del numeral 9 de la tabla I de la pregunta 6.10 no sea un dato numérico mayor a cero, no puede registrar información en la columna "Identificados" del apartado "En almacenamiento como destino (egresados durante el año)" del grupo "Segmentos".</t>
  </si>
  <si>
    <t>En caso de que la cantidad reportada como respuesta en la columna "Total" del apartado "Fragmentos" del numeral 9 de la tabla I de la pregunta 6.10 no sea un dato numérico mayor a cero, no puede registrar información en la columna "Identificados" del apartado "En almacenamiento como destino (egresados durante el año)" del grupo "Fragmentos".</t>
  </si>
  <si>
    <t>En caso de que la cantidad reportada como respuesta en la columna "Total" del apartado "Segmentos" del numeral 5 de la tabla II de la pregunta 6.10 no sea un dato numérico mayor a cero, no puede registrar información en la columna "No identificados" del apartado "En almacenamiento como destino (egresados durante el año)" del grupo "Segmentos".</t>
  </si>
  <si>
    <t>En caso de que la cantidad reportada como respuesta en la columna "Total" del apartado "Fragmentos" del numeral 5 de la tabla II de la pregunta 6.10 no sea un dato numérico mayor a cero, no puede registrar información en la columna "No identificados" del apartado "En almacenamiento como destino (egresados durante el año)" del grupo "Fragmentos".</t>
  </si>
  <si>
    <t>En caso de que la cantidad reportada como respuesta en la columna "Total" del apartado "Segmentos" del numeral 10 de la tabla I de la pregunta 6.10 no sea un dato numérico mayor a cero, no puede registrar información en la columna "Identificados" del apartado "En almacenamiento como destino (egresados durante el año)" del grupo "Segmentos".</t>
  </si>
  <si>
    <t>En caso de que la cantidad reportada como respuesta en la columna "Total" del apartado "Fragmentos" del numeral 10 de la tabla I de la pregunta 6.10 no sea un dato numérico mayor a cero, no puede registrar información en la columna "Identificados" del apartado "En almacenamiento como destino (egresados durante el año)" del grupo "Fragmentos".</t>
  </si>
  <si>
    <t>En caso de que la cantidad reportada como respuesta en la columna "Total" del apartado "Segmentos" del numeral 6 de la tabla II de la pregunta 6.10 no sea un dato numérico mayor a cero, no puede registrar información en la columna "No identificados" del apartado "En almacenamiento como destino (egresados durante el año)" del grupo "Segmentos".</t>
  </si>
  <si>
    <t>En caso de que la cantidad reportada como respuesta en la columna "Total" del apartado "Fragmentos" del numeral 6 de la tabla II de la pregunta 6.10 no sea un dato numérico mayor a cero, no puede registrar información en la columna "No identificados" del apartado "En almacenamiento como destino (egresados durante el año)" del grupo "Fragmentos".</t>
  </si>
  <si>
    <t>Capacidad máxima de almacenamiento de cadáveres con tejidos blandos</t>
  </si>
  <si>
    <t>Capacidad máxima de almacenamiento de cadáveres sin tejidos blandos</t>
  </si>
  <si>
    <t>La información que se entregue al INEGI tendrá un proceso de revisión y validación por parte de su personal en la Coordinación Estatal y oficinas centrales, por lo que tendrá carácter de preliminar y será susceptible de ajuste o aclaración hasta que el INEGI notifique la liberación como información definitiva. Posterior a que el personal de la Coordinación Estatal del INEGI concluya la revisión, el cuestionario podrá ser devuelto a la persona servidora pública responsable del llenado en la institución informante, a efecto de notificarle los resultados de la revisión y los ajustes o aclaraciones de información que, de ser procedentes, deberán atenderse. En caso de no presentar observaciones o hayan sido atendidas satisfactoriamente, será remitido a las oficinas centrales del Instituto para una verificación y revisión adicional.</t>
  </si>
  <si>
    <t>Préstamo de instalaciones para la práctica de necropsias por parte de las personas peritas</t>
  </si>
  <si>
    <t>En caso de que seleccione el código "8" en el apartado "Tipo de información recopilada relacionada con la investigación pericial", debe anotar el nombre de dicho(s) tipo(s) de información en el recuadro destinado para tal efecto que se encuentra al final de la tabla de respuesta.</t>
  </si>
  <si>
    <t>La suma de las cantidades registradas debe ser igual o mayor a la cantidad reportada como respuesta en la pregunta anterior, toda vez que una audiencia pudo haber estado relacionada con más de una especialidad pericial.</t>
  </si>
  <si>
    <t>En caso de que la suma de las cantidades reportadas como respuesta en las columnas del apartado "Identificados" del numeral 1 de la tabla II de la pregunta anterior no sea un dato numérico mayor a cero, no puede registrar información en el apartado "Identificados" del grupo "Segmentos".</t>
  </si>
  <si>
    <t>En caso de que la suma de las cantidades reportadas como respuesta en las columnas del apartado "No identificados" del numeral 1 de la tabla II de la pregunta anterior no sea un dato numérico mayor a cero, no puede registrar información en el apartado "No identificados" del grupo "Segmentos".</t>
  </si>
  <si>
    <t>En caso de que la suma de las cantidades reportadas como respuesta en las columnas del apartado "Identificados" del numeral 2 de la tabla II de la pregunta anterior no sea un dato numérico mayor a cero, no puede registrar información en el apartado "Identificados" del grupo "Fragmentos".</t>
  </si>
  <si>
    <t>En caso de que la suma de las cantidades reportadas como respuesta en las columnas del apartado "No identificados" del numeral 2 de la tabla II de la pregunta anterior no sea un dato numérico mayor a cero, no puede registrar información en el apartado "No identificados" del grupo "Fragmentos".</t>
  </si>
  <si>
    <t>En caso de que la suma de las cantidades reportadas como respuesta en las columnas del apartado "Identificados" del numeral 1 de la tabla II de la pregunta 6.3 no sea un dato numérico mayor a cero, no puede registrar información en el apartado "Identificados" del grupo "Segmentos".</t>
  </si>
  <si>
    <t>En caso de que la suma de las cantidades reportadas como respuesta en las columnas del apartado "No identificados" del numeral 1 de la tabla II de la pregunta 6.3 no sea un dato numérico mayor a cero, no puede registrar información en el apartado "No identificados" del grupo "Segmentos".</t>
  </si>
  <si>
    <t>En caso de que la suma de las cantidades reportadas como respuesta en las columnas del apartado "Identificados" del numeral 2 de la tabla II de la pregunta 6.3 no sea un dato numérico mayor a cero, no puede registrar información en el apartado "Identificados" del grupo "Fragmentos".</t>
  </si>
  <si>
    <t>En caso de que la suma de las cantidades reportadas como respuesta en las columnas del apartado "No identificados" del numeral 2 de la tabla II de la pregunta 6.3 no sea un dato numérico mayor a cero, no puede registrar información en el apartado "No identificados" del grupo "Fragmentos".</t>
  </si>
  <si>
    <t>En caso de que registre algún valor numérico mayor a cero en alguno de los apartados "Otro motivo", debe anotar el nombre de dicho(s) motivo(s) en el recuadro destinado para tal efecto que se encuentra al final de la tabla de respuesta.</t>
  </si>
  <si>
    <t>En caso de que no le sea posible identificar el municipio o demarcación territorial en donde haya ocurrido una parcialidad o la totalidad de las intervenciones periciales en sitios de depósito ilegal de seres humanos, haga uso de la fila "No identificado".</t>
  </si>
  <si>
    <t>En el caso de aquellos municipios o demarcaciones territoriales en donde no haya ocurrido alguna intervención pericial en sitios de depósito ilegal de seres humanos, deje la fila correspondiente en blanco.</t>
  </si>
  <si>
    <t>Es el estudio de la escritura de las personas para descubrir su personalidad e identificar rasgos psicopatológicos y tendencias criminales sin que ello implique un diagnóstico psicopatológico.</t>
  </si>
  <si>
    <t>Otras especialidades en documentos cuestionados.</t>
  </si>
  <si>
    <t>Otras especialidades en valuación de bienes y servicios.</t>
  </si>
  <si>
    <t>Anestesiología. Se refiere al estudio de los efectos antes, durante y después de un acto quirúrgico.</t>
  </si>
  <si>
    <t>Epidemiología. Estudia las enfermedades en la población, los factores de riesgo y los daños a la salud.</t>
  </si>
  <si>
    <t>Otras especialidades médicas.</t>
  </si>
  <si>
    <t>Otras especialidades biológicas.</t>
  </si>
  <si>
    <t>Otras especialidades administrativas y económicas.</t>
  </si>
  <si>
    <t>En caso de no poder desagregar la información solicitada por cada una de las unidades de servicios periciales y/ o de servicio médico forense, anote "NA" (No aplica) en las celdas correspondientes y explique dicha situación en el recuadro que se encuentra en la parte inferior de la tabla de respuesta.</t>
  </si>
  <si>
    <t>La suma de las cantidades registradas en las columnas del apartado "Segmentos" debe ser igual a la suma de las cantidades reportadas como respuesta en los tipos de segmentos considerados en el numeral 1 de la tabla II de la pregunta anterior, así como corresponder a su desagregación por unidad de medida para su contabilización. En caso de que esta instrucción no le aplique, justifíquelo en el recuadro que se encuentra al final de la tabla de respuesta.</t>
  </si>
  <si>
    <t>La suma de las cantidades registradas en las columnas del apartado "Fragmentos" debe ser igual a la suma de las cantidades reportadas como respuesta en los tipos de fragmentos considerados en el numeral 2 de la tabla II de la pregunta anterior, así como corresponder a su desagregación por unidad de medida para su contabilización. En caso de que esta instrucción no le aplique, justifíquelo en el recuadro que se encuentra al final de la tabla de respuesta.</t>
  </si>
  <si>
    <t>La suma de las cantidades registradas en las columnas del apartado "No identificados" del grupo "Segmentos" debe ser igual a la suma de las cantidades reportadas como respuesta en las columnas del apartado "No identificados" del numeral 1 de la tabla II de la pregunta 6.3, así como corresponder a su desagregación por sexo.</t>
  </si>
  <si>
    <t>La suma de las cantidades registradas en las columnas del apartado "No identificados" del grupo "Fragmentos" debe ser igual a la suma de las cantidades reportadas como respuesta en las columnas del apartado "No identificados" del numeral 2 de la tabla II de la pregunta 6.3, así como corresponder a su desagregación por sexo.</t>
  </si>
  <si>
    <t>En caso de que la cantidad reportada como respuesta en la columna "Total" de la tabla I de la pregunta 6.3 no sea un dato numérico mayor a cero, no puede registrar información en el grupo "Cadáveres".</t>
  </si>
  <si>
    <t>En caso de que la cantidad reportada como respuesta en la columna "Total" del numeral 1 de la tabla II de la pregunta 6.3 no sea un dato numérico mayor a cero, no puede registrar información en el grupo "Segmentos".</t>
  </si>
  <si>
    <t>En caso de que la cantidad reportada como respuesta en la columna "Total" del numeral 2 de la tabla II de la pregunta 6.3 no sea un dato numérico mayor a cero, no puede registrar información en el grupo "Fragmentos".</t>
  </si>
  <si>
    <t>La suma de las cantidades registradas en la columna "Total" del grupo "Segmentos" debe ser igual a la cantidad reportada como respuesta en la columna "Total" del numeral 1 de la tabla II de la pregunta 6.3, así como corresponder a su desagregación por estatus de identificación y sexo. En caso de que esta instrucción no le aplique, justifíquelo en el recuadro que se encuentra al final de la tabla de respuesta.</t>
  </si>
  <si>
    <t>La suma de las cantidades registradas en la columna "Total" del grupo "Fragmentos" debe ser igual a la cantidad reportada como respuesta en la columna "Total" del numeral 2 de la tabla II de la pregunta 6.3, así como corresponder a su desagregación por estatus de identificación y sexo. En caso de que esta instrucción no le aplique, justifíquelo en el recuadro que se encuentra al final de la tabla de respuesta.</t>
  </si>
  <si>
    <t>Grafoscopía. Se encarga de comparar textos escritos, por ejemplo, la firma en un documento para determinar la autenticidad o falsedad de la escritura manuscrita, así como su posible autor.</t>
  </si>
  <si>
    <t>1.- En caso de que haya seleccionado para todas las unidades de servicios periciales y/ o de servicio médico forense el código "1" en la columna "Función desarrollada" de la pregunta 1.1, no puede registrar información en la presente subsección.</t>
  </si>
  <si>
    <r>
      <t xml:space="preserve">1.- </t>
    </r>
    <r>
      <rPr>
        <b/>
        <i/>
        <sz val="8"/>
        <rFont val="Arial"/>
        <family val="2"/>
      </rPr>
      <t xml:space="preserve">Ampliación del peritaje de necropsia. </t>
    </r>
    <r>
      <rPr>
        <i/>
        <sz val="8"/>
        <rFont val="Arial"/>
        <family val="2"/>
      </rPr>
      <t>Se refiere al documento emitido con posterioridad a la práctica de la necropsia en el que se consideran los estudios complementarios de los laboratorios a partir de las muestras recolectadas en la misma, así como de los hallazgos encontrados en otras prácticas forenses. Lo anterior, con la finalidad de correlacionar estos estudios y profundizar en aspectos omitidos al momento de emitir el certificado de defunción, como puede ser la causa de muerte.</t>
    </r>
  </si>
  <si>
    <t>Se refiere al documento emitido con posterioridad a la práctica de la necropsia en el que se consideran los estudios complementarios de los laboratorios a partir de las muestras recolectadas en la misma, así como de los hallazgos encontrados en otras prácticas forenses. Lo anterior, con la finalidad de correlacionar estos estudios y profundizar en aspectos omitidos al momento de emitir el certificado de defunción, como puede ser la causa de muerte.</t>
  </si>
  <si>
    <t>Ampliación del peritaje de necropsia</t>
  </si>
  <si>
    <t>Para cada sistema de información relacionada con la investigación pericial, en caso de que la cantidad reportada como respuesta en determinado tipo de información recopilada de la pregunta anterior no sea un dato numérico mayor a cero, no puede registrar información en la columna correspondiente al mismo. En caso de que esta instrucción no le aplique, justifíquelo en el recuadro que se encuentra al final del catálogo de respuesta.</t>
  </si>
  <si>
    <t>VI.1 Cadáveres y restos de seres humanos recibidos</t>
  </si>
  <si>
    <r>
      <t xml:space="preserve">4. </t>
    </r>
    <r>
      <rPr>
        <i/>
        <sz val="9"/>
        <rFont val="Arial"/>
        <family val="2"/>
      </rPr>
      <t>Google Maps</t>
    </r>
    <r>
      <rPr>
        <sz val="9"/>
        <rFont val="Arial"/>
        <family val="2"/>
      </rPr>
      <t xml:space="preserve"> para fotografías satelitales</t>
    </r>
  </si>
  <si>
    <t>8.- No deje celdas en blanco, salvo en los casos en que la instrucción así lo solicite.</t>
  </si>
  <si>
    <t>Mesas anatómicas</t>
  </si>
  <si>
    <t>La categoría "Indistinto" de la columna "Modalidad del almacenamiento de cadáveres y/ o de restos de seres humanos, según tipo" hace referencia a la modalidad en donde el almacenamiento de cadáveres y/ o de restos de seres humanos sin tejidos blandos se realiza sin distinguir si trata de cadáveres o de restos de seres humanos sin tejidos blandos.</t>
  </si>
  <si>
    <t>16. No contaban con instrumentos para la identificación humana</t>
  </si>
  <si>
    <t>7.- No deje celdas en blanco, salvo en los casos en que la instrucción así lo solicite.</t>
  </si>
  <si>
    <t>Titulado</t>
  </si>
  <si>
    <t>Presencial</t>
  </si>
  <si>
    <t>9.- No deje celdas en blanco, salvo en los casos en que la instrucción así lo solicite.</t>
  </si>
  <si>
    <t>6.- No deje celdas en blanco, salvo en los casos en que la instrucción así lo solicite.</t>
  </si>
  <si>
    <t>V.2 Solicitudes de intervención pericial concluidas</t>
  </si>
  <si>
    <r>
      <t xml:space="preserve">Año
</t>
    </r>
    <r>
      <rPr>
        <i/>
        <sz val="8"/>
        <rFont val="Arial"/>
        <family val="2"/>
      </rPr>
      <t>(aaaa)</t>
    </r>
  </si>
  <si>
    <r>
      <t xml:space="preserve">Conclusión anticipada
</t>
    </r>
    <r>
      <rPr>
        <i/>
        <sz val="8"/>
        <rFont val="Arial"/>
        <family val="2"/>
      </rPr>
      <t>(aaaa)</t>
    </r>
  </si>
  <si>
    <r>
      <t xml:space="preserve">Renovación
</t>
    </r>
    <r>
      <rPr>
        <i/>
        <sz val="8"/>
        <rFont val="Arial"/>
        <family val="2"/>
      </rPr>
      <t>(aaaa)</t>
    </r>
  </si>
  <si>
    <t>Actuaría. Se refiere a la especialidad conformada por un conjunto de ciencias interrelacionadas, entre ellas la probabilidad y la estadística, las finanzas y la economía.</t>
  </si>
  <si>
    <t>Se refiere a la especialidad que se encarga del estudio del comportamiento y evolución humana, analizando su estilo de vida dentro de cualquier contexto. Pudiendo analizar las diferencias y similitudes culturales en el espacio y el tiempo.</t>
  </si>
  <si>
    <t>Se refiere a las unidades móviles integradas por equipo especializado y herramientas necesarias para peritajes de campo.</t>
  </si>
  <si>
    <t>Aguinaldo</t>
  </si>
  <si>
    <t>Ahorro solidario</t>
  </si>
  <si>
    <t>Apoyo para los familiares del personal fallecido en ejercicio de sus funciones</t>
  </si>
  <si>
    <t>Apoyo para los familiares del personal desaparecido o no localizado</t>
  </si>
  <si>
    <r>
      <t xml:space="preserve">Apoyo funerario para los familiares del personal fallecido </t>
    </r>
    <r>
      <rPr>
        <i/>
        <sz val="8"/>
        <rFont val="Arial"/>
        <family val="2"/>
      </rPr>
      <t>(no incluye al personal fallecido en ejercicio de sus funciones)</t>
    </r>
  </si>
  <si>
    <t>Apoyo para gastos funerarios de algún familiar</t>
  </si>
  <si>
    <t>Asesoría jurídica</t>
  </si>
  <si>
    <t>Ayuda para transporte</t>
  </si>
  <si>
    <t>Créditos automotrices</t>
  </si>
  <si>
    <t>Créditos para la vivienda</t>
  </si>
  <si>
    <t>Días de permiso</t>
  </si>
  <si>
    <t>Fondo de ahorro para el retiro</t>
  </si>
  <si>
    <t>Seguro de gastos médicos mayores</t>
  </si>
  <si>
    <t>Seguro de vida</t>
  </si>
  <si>
    <t>Seguro de retiro</t>
  </si>
  <si>
    <t>Servicios psicológicos o de contención emocional</t>
  </si>
  <si>
    <t>Vacaciones</t>
  </si>
  <si>
    <t>Prima quinquenal</t>
  </si>
  <si>
    <t>Prima vacacional</t>
  </si>
  <si>
    <t>Prima de antigüedad</t>
  </si>
  <si>
    <t>Vales, bonos o ayuda para despensa</t>
  </si>
  <si>
    <r>
      <t>Otra prestación laboral</t>
    </r>
    <r>
      <rPr>
        <i/>
        <sz val="8"/>
        <rFont val="Arial"/>
        <family val="2"/>
      </rPr>
      <t xml:space="preserve"> (especifique)</t>
    </r>
  </si>
  <si>
    <r>
      <t xml:space="preserve">Otra prestación laboral:
</t>
    </r>
    <r>
      <rPr>
        <i/>
        <sz val="8"/>
        <rFont val="Arial"/>
        <family val="2"/>
      </rPr>
      <t>(especifique)</t>
    </r>
  </si>
  <si>
    <t>No.</t>
  </si>
  <si>
    <t>Cargo o puesto</t>
  </si>
  <si>
    <t>Unidad administrativa de adscripción</t>
  </si>
  <si>
    <t>En caso de que seleccione el código "16" o "99" no puede seleccionar otro código.</t>
  </si>
  <si>
    <t>Personal auxiliar pericial</t>
  </si>
  <si>
    <t>Debe considerar los años cumplidos del personal al cierre del año.</t>
  </si>
  <si>
    <t>Debe considerar el grado máximo de estudios que el personal haya cursado de manera completa al cierre del año, independientemente de que se cuente con el título o certificado del mismo.</t>
  </si>
  <si>
    <t>2.15.-</t>
  </si>
  <si>
    <t>II.4 Dignificación del servicio</t>
  </si>
  <si>
    <t>2.13.-</t>
  </si>
  <si>
    <t>2.14.-</t>
  </si>
  <si>
    <t>Capítulo 1000.
Servicios personales</t>
  </si>
  <si>
    <t>Capítulo 2000.
Materiales y suministros</t>
  </si>
  <si>
    <t>Capítulo 3000.
Servicios generales</t>
  </si>
  <si>
    <t>Capítulo 4000.
Transferencias, asignaciones, subsidios y otras ayudas</t>
  </si>
  <si>
    <t>Capítulo 5000.
Bienes muebles, inmuebles e intangibles</t>
  </si>
  <si>
    <t>Capítulo 6000.
Inversión pública</t>
  </si>
  <si>
    <t>Capítulo 7000.
Inversiones financieras y otras provisiones</t>
  </si>
  <si>
    <t>Capítulo 8000. 
Participaciones y aportaciones</t>
  </si>
  <si>
    <t>Capítulo 9000. 
Deuda pública</t>
  </si>
  <si>
    <r>
      <t xml:space="preserve">Situación tecnológica-operativa
</t>
    </r>
    <r>
      <rPr>
        <i/>
        <sz val="8"/>
        <rFont val="Arial"/>
        <family val="2"/>
      </rPr>
      <t>(ver catálogo)</t>
    </r>
  </si>
  <si>
    <t>Catálogo de situación tecnológica-operativa</t>
  </si>
  <si>
    <t>3.- No debe considerar las acciones formativas impartidas ni el personal capacitado como parte de algún esquema de profesionalización del Programa Rector de Profesionalización correspondiente. Tampoco debe considerar las evaluaciones de control de confianza, de competencias básicas ni de desempeño.</t>
  </si>
  <si>
    <t>Bono de puntualidad</t>
  </si>
  <si>
    <t>Bono de riesgo</t>
  </si>
  <si>
    <t>Licencia de maternidad</t>
  </si>
  <si>
    <t>Licencia de paternidad</t>
  </si>
  <si>
    <t>Licencia para cuidados de algún familiar</t>
  </si>
  <si>
    <t>Licencia por riesgo de trabajo</t>
  </si>
  <si>
    <t>Licencia por enfermedad o accidente no profesional</t>
  </si>
  <si>
    <t>Seguro de enfermedad o accidente no profesional</t>
  </si>
  <si>
    <t>Para el numeral 21, no puede registrar información en las columnas "Hombres".</t>
  </si>
  <si>
    <t>Para el numeral 22, no puede registrar información en las columnas "Mujeres".</t>
  </si>
  <si>
    <t>Prestaciones laborales</t>
  </si>
  <si>
    <r>
      <t xml:space="preserve">Apoyo educativo </t>
    </r>
    <r>
      <rPr>
        <i/>
        <sz val="8"/>
        <rFont val="Arial"/>
        <family val="2"/>
      </rPr>
      <t>(becas para el personal, permisos, convenios, etc.)</t>
    </r>
  </si>
  <si>
    <r>
      <t xml:space="preserve">Apoyo para la vivienda </t>
    </r>
    <r>
      <rPr>
        <i/>
        <sz val="8"/>
        <rFont val="Arial"/>
        <family val="2"/>
      </rPr>
      <t>(no incluye créditos para la vivienda)</t>
    </r>
  </si>
  <si>
    <r>
      <t>Créditos personales</t>
    </r>
    <r>
      <rPr>
        <i/>
        <sz val="8"/>
        <rFont val="Arial"/>
        <family val="2"/>
      </rPr>
      <t xml:space="preserve"> (no incluye créditos automotrices ni créditos para la vivienda)</t>
    </r>
  </si>
  <si>
    <r>
      <t xml:space="preserve">Indemnización por incapacidad </t>
    </r>
    <r>
      <rPr>
        <i/>
        <sz val="8"/>
        <rFont val="Arial"/>
        <family val="2"/>
      </rPr>
      <t>(derivada de un riesgo de trabajo)</t>
    </r>
  </si>
  <si>
    <r>
      <t xml:space="preserve">Otra frecuencia:
</t>
    </r>
    <r>
      <rPr>
        <i/>
        <sz val="8"/>
        <rFont val="Arial"/>
        <family val="2"/>
      </rPr>
      <t>(especifique)</t>
    </r>
  </si>
  <si>
    <t>En el momento que se requiera</t>
  </si>
  <si>
    <r>
      <t xml:space="preserve">Otra frecuencia </t>
    </r>
    <r>
      <rPr>
        <i/>
        <sz val="8"/>
        <rFont val="Arial"/>
        <family val="2"/>
      </rPr>
      <t>(especifique)</t>
    </r>
  </si>
  <si>
    <r>
      <t xml:space="preserve">Frecuencia con la que se ofreció la prestación laboral a las personas peritas
</t>
    </r>
    <r>
      <rPr>
        <i/>
        <sz val="8"/>
        <rFont val="Arial"/>
        <family val="2"/>
      </rPr>
      <t>(ver catálogo)</t>
    </r>
  </si>
  <si>
    <t>Personas peritas susceptibles de hacer uso u otorgárseles la prestación laboral, según sexo</t>
  </si>
  <si>
    <t>Personas peritas que hicieron uso o se les otorgó la prestación laboral, según sexo</t>
  </si>
  <si>
    <t>Para cada prestación laboral, la cantidad registrada en la columna "Total" del apartado "Personas peritas que hicieron uso o se les otorgó la prestación laboral, según sexo" debe ser igual o menor a la cantidad reportada en la columna "Total" del apartado "Personas peritas susceptibles de hacer uso u otorgárseles la prestación laboral, según sexo", así como corresponder a su desagregación por sexo.</t>
  </si>
  <si>
    <t>En caso de que seleccione para el numeral 36 el código "1" en la columna "¿Se ofreció la prestación laboral a las personas peritas?", debe anotar el nombre de dicha(s) prestación(es) laboral(es) en el recuadro destinado para tal efecto que se encuentra al final de la tabla de respuesta.</t>
  </si>
  <si>
    <t>En caso de que seleccione el código "12" en el apartado "Frecuencia con la que se ofreció la prestación laboral a las personas peritas", debe anotar el nombre de dicha(s) frecuencia(s) en el recuadro destinado para tal efecto que se encuentra al final de la tabla de respuesta.</t>
  </si>
  <si>
    <t>Para cada prestación laboral, en caso de que seleccione el código "99" en el apartado "Frecuencia con la que se ofreció la prestación laboral a las personas peritas", no puede seleccionar otro código en dicho apartado.</t>
  </si>
  <si>
    <t>En caso de que determinada prestación laboral no se haya ofrecido a las personas peritas, no haya estado prevista en la legislación laboral y/ o administrativa aplicable, o no cuente con información para determinarlo, indíquelo en la columna correspondiente conforme al catálogo respectivo y deje el resto de la fila en blanco.</t>
  </si>
  <si>
    <t>Catálogo de frecuencia con la que se ofreció la prestación laboral a las personas peritas</t>
  </si>
  <si>
    <t>En este sentido, atendiendo las atribuciones de la LSNIEG, el Instituto realiza sus acciones con apego a estándares internacionales, es decir, la protección que la LSNIEG otorga a la información estadística y geográfica cumple con los procedimientos para atender los Principios Fundamentales de las Estadísticas Oficiales, adoptados mediante Resolución 68/261 de la Asamblea General de las Naciones Unidas, aprobada el 29 de enero de 2014. Estos prevén, en el principio 6, relativo a la confidencialidad, que los datos individuales que reúnan los organismos de estadística para la compilación de la información relacionada con personas físicas o morales, deben ser estrictamente confidenciales y utilizarse exclusivamente para fines estadísticos. Atendiendo, además, lo establecido por el Manual del Marco de Aseguramiento de la Calidad para las Estadísticas Oficiales Nacionales, adoptado por la Comisión de Estadística de las Naciones Unidas en su 50ª sesión, celebrada en marzo de 2019, el cual brinda apoyo a los países para salvaguardar el papel de las estadísticas oficiales como fuente confiable de información.</t>
  </si>
  <si>
    <r>
      <rPr>
        <b/>
        <sz val="9"/>
        <rFont val="Arial"/>
        <family val="2"/>
      </rPr>
      <t>Participantes.</t>
    </r>
    <r>
      <rPr>
        <sz val="9"/>
        <rFont val="Arial"/>
        <family val="2"/>
      </rPr>
      <t xml:space="preserve"> Presenta un espacio destinado a la identificación de las personas servidoras públicas que participaron en el llenado de cada módulo y/ o sección, según corresponda.</t>
    </r>
  </si>
  <si>
    <t>Sonda o varilla metálica en forma de "T"</t>
  </si>
  <si>
    <t>VI.2 Identificación y análisis de cadáveres y restos de seres humanos</t>
  </si>
  <si>
    <r>
      <t xml:space="preserve">Instituciones informantes
</t>
    </r>
    <r>
      <rPr>
        <i/>
        <sz val="8"/>
        <color theme="1"/>
        <rFont val="Arial"/>
        <family val="2"/>
      </rPr>
      <t>(Responde: institución(es) encargada(s) de los servicios periciales y/ o del servicio médico forense de la entidad federativa; así como, de ser el caso, el centro de identificación humana u homólogo de la misma)</t>
    </r>
  </si>
  <si>
    <t>PERSONA INFORMANTE BÁSICA</t>
  </si>
  <si>
    <t>PERSONA INFORMANTE COMPLEMENTARIA 1</t>
  </si>
  <si>
    <t>PERSONA INFORMANTE COMPLEMENTARIA 2</t>
  </si>
  <si>
    <t>Catálogo de condición de discapacidad</t>
  </si>
  <si>
    <t>Dificultad o impedimento para mover o usar sus brazos o manos</t>
  </si>
  <si>
    <t>Dificultad o impedimento para bañarse, vestirse o comer</t>
  </si>
  <si>
    <t>Discapacidad no identificada</t>
  </si>
  <si>
    <t>Ninguna</t>
  </si>
  <si>
    <t>Condición de discapacidad</t>
  </si>
  <si>
    <t>De acuerdo con el total de personal que reportó como respuesta en la pregunta 2.2, anote la cantidad del mismo especificando su condición de discapacidad, cargo y/ o función desempeñada y sexo.</t>
  </si>
  <si>
    <r>
      <t xml:space="preserve">Personas participantes
</t>
    </r>
    <r>
      <rPr>
        <i/>
        <sz val="8"/>
        <rFont val="Arial"/>
        <family val="2"/>
      </rPr>
      <t>(Registrar a las personas servidoras públicas que participaron en la integración de la información y/ o en el llenado de los reactivos que se solicitan en el presente módulo. En caso de que las personas registradas como informantes básica y complementarias hayan integrado información, o llenado algunas preguntas, también deben registrarse en el presente apartado)</t>
    </r>
  </si>
  <si>
    <r>
      <rPr>
        <b/>
        <i/>
        <u/>
        <sz val="8"/>
        <rFont val="Arial"/>
        <family val="2"/>
      </rPr>
      <t>Catálogo de tipos de fuente:</t>
    </r>
    <r>
      <rPr>
        <b/>
        <i/>
        <sz val="8"/>
        <rFont val="Arial"/>
        <family val="2"/>
      </rPr>
      <t xml:space="preserve">
1. Sistema informático propio:</t>
    </r>
    <r>
      <rPr>
        <i/>
        <sz val="8"/>
        <rFont val="Arial"/>
        <family val="2"/>
      </rPr>
      <t xml:space="preserve"> corresponde a una solución informática que haya sido desarrollada de manera específica para los fines de la institución, ya sea de forma interna o por un tercero, y tenga el propósito de almacenar o procesar la información generada o utilizada por la institución.
</t>
    </r>
    <r>
      <rPr>
        <b/>
        <i/>
        <sz val="8"/>
        <rFont val="Arial"/>
        <family val="2"/>
      </rPr>
      <t>2. Software comercial especializado:</t>
    </r>
    <r>
      <rPr>
        <i/>
        <sz val="8"/>
        <rFont val="Arial"/>
        <family val="2"/>
      </rPr>
      <t xml:space="preserve"> se refiere a algún programa o plataforma comercial diseñada o gestionada por un tercero ajeno a la institución, que sirve para los fines de almacenamiento y procesamiento de su información, sin ser un desarrollo exclusivo para la misma.
</t>
    </r>
    <r>
      <rPr>
        <b/>
        <i/>
        <sz val="8"/>
        <rFont val="Arial"/>
        <family val="2"/>
      </rPr>
      <t>3. Base de datos u hojas de cálculo estructuradas y estandarizadas:</t>
    </r>
    <r>
      <rPr>
        <i/>
        <sz val="8"/>
        <rFont val="Arial"/>
        <family val="2"/>
      </rPr>
      <t xml:space="preserve"> se refiere a la existencia de bases de datos, tablas o conjunto de datos planos que se encuentran estructurados y estandarizados, permitiendo su explotación o consulta a través de un software estadístico o de bases de datos o funciones automatizadas o semi automatizadas (considera archivos que incluyan tablas dinámicas, programación de macros en VBA, formularios y BD en Access o similares).
</t>
    </r>
    <r>
      <rPr>
        <b/>
        <i/>
        <sz val="8"/>
        <rFont val="Arial"/>
        <family val="2"/>
      </rPr>
      <t>4. Hojas de cálculo no estructuradas o no estandarizadas:</t>
    </r>
    <r>
      <rPr>
        <i/>
        <sz val="8"/>
        <rFont val="Arial"/>
        <family val="2"/>
      </rPr>
      <t xml:space="preserve"> corresponde a que la fuente de información son libros u hojas de Excel o software similar, que concentran información generada por la institución y es consultada de forma directa sin posibilidad de hacer consultas de forma masiva o de un conjunto de datos de forma automatizada o semi automatizada. 
</t>
    </r>
    <r>
      <rPr>
        <b/>
        <i/>
        <sz val="8"/>
        <rFont val="Arial"/>
        <family val="2"/>
      </rPr>
      <t>5. Libro de gobierno en formato electrónico:</t>
    </r>
    <r>
      <rPr>
        <i/>
        <sz val="8"/>
        <rFont val="Arial"/>
        <family val="2"/>
      </rPr>
      <t xml:space="preserve"> corresponde a los libros o documentos en formato electrónico que se organizan conforme a lineamientos específicos y cuentan con formalidades como foliación, firmas, sellos, autorizaciones, etcétera, que contienen los registros de los procesos o actividades sustantivas del área o institución que genera la información.
</t>
    </r>
    <r>
      <rPr>
        <b/>
        <i/>
        <sz val="8"/>
        <rFont val="Arial"/>
        <family val="2"/>
      </rPr>
      <t xml:space="preserve">6. Libro de gobierno en papel: </t>
    </r>
    <r>
      <rPr>
        <i/>
        <sz val="8"/>
        <rFont val="Arial"/>
        <family val="2"/>
      </rPr>
      <t xml:space="preserve">corresponde a los libros o documentos físicos que se organizan conforme a lineamientos específicos y cuentan con formalidades como foliación, firmas, sellos, autorizaciones, etcétera, que contienen los registros de los procesos o actividades sustantivas del área o institución que genera la información.
</t>
    </r>
    <r>
      <rPr>
        <b/>
        <i/>
        <sz val="8"/>
        <rFont val="Arial"/>
        <family val="2"/>
      </rPr>
      <t>7. Bitácora en documento de texto electrónico:</t>
    </r>
    <r>
      <rPr>
        <i/>
        <sz val="8"/>
        <rFont val="Arial"/>
        <family val="2"/>
      </rPr>
      <t xml:space="preserve"> se refiere al registro o fuente en la que la información contenida está registrada en documentos electrónicos sin la formalidad de un libro de gobierno y que se utiliza para las actividades cotidianas del área o institución que proporciona la información.
</t>
    </r>
    <r>
      <rPr>
        <b/>
        <i/>
        <sz val="8"/>
        <rFont val="Arial"/>
        <family val="2"/>
      </rPr>
      <t>8. Bitácora en documento de texto en papel:</t>
    </r>
    <r>
      <rPr>
        <i/>
        <sz val="8"/>
        <rFont val="Arial"/>
        <family val="2"/>
      </rPr>
      <t xml:space="preserve"> se refiere al registro o fuente en la que la información contenida está registrada en documentos físicos sin la formalidad de un libro de gobierno y que se utiliza para las actividades cotidianas del área o institución que proporciona la información.
</t>
    </r>
    <r>
      <rPr>
        <b/>
        <i/>
        <sz val="8"/>
        <rFont val="Arial"/>
        <family val="2"/>
      </rPr>
      <t>9. De palabra:</t>
    </r>
    <r>
      <rPr>
        <i/>
        <sz val="8"/>
        <rFont val="Arial"/>
        <family val="2"/>
      </rPr>
      <t xml:space="preserve"> corresponde a cuando no existe una documentación o registro físico o electrónico y la información se obtiene "de palabra", es decir, la información se obtiene directamente de las personas involucradas en las actividades (ellas son la fuente) y está supeditada a la memoria de las personas servidoras públicas, no existiendo evidencia documental de lo reportado.
</t>
    </r>
    <r>
      <rPr>
        <b/>
        <i/>
        <sz val="8"/>
        <rFont val="Arial"/>
        <family val="2"/>
      </rPr>
      <t>10. Otra:</t>
    </r>
    <r>
      <rPr>
        <i/>
        <sz val="8"/>
        <rFont val="Arial"/>
        <family val="2"/>
      </rPr>
      <t xml:space="preserve"> se debe seleccionar cuando ninguno de los tipos de fuente listados anteriormente responde a las características de la fuente o medio de registro que es utilizado por el área o persona participante para el registro de la información proporcionada en este instrumento de captación.</t>
    </r>
  </si>
  <si>
    <r>
      <t>En caso de que seleccione la categoría</t>
    </r>
    <r>
      <rPr>
        <b/>
        <i/>
        <sz val="8"/>
        <rFont val="Arial"/>
        <family val="2"/>
      </rPr>
      <t xml:space="preserve"> "Otra"</t>
    </r>
    <r>
      <rPr>
        <i/>
        <sz val="8"/>
        <rFont val="Arial"/>
        <family val="2"/>
      </rPr>
      <t xml:space="preserve"> en alguna de las columnas </t>
    </r>
    <r>
      <rPr>
        <b/>
        <i/>
        <sz val="8"/>
        <rFont val="Arial"/>
        <family val="2"/>
      </rPr>
      <t>"Tipo de fuente"</t>
    </r>
    <r>
      <rPr>
        <i/>
        <sz val="8"/>
        <rFont val="Arial"/>
        <family val="2"/>
      </rPr>
      <t>, favor de especificar ese otro tipo de fuente en la columna "Comentarios o especificaciones sobre el tipo de fuente".</t>
    </r>
  </si>
  <si>
    <r>
      <t xml:space="preserve">¿Se ofreció la prestación laboral a las personas peritas?
</t>
    </r>
    <r>
      <rPr>
        <i/>
        <sz val="8"/>
        <rFont val="Arial"/>
        <family val="2"/>
      </rPr>
      <t>(1. Sí / 2. No / 8. No aplica / 9. No identificado)</t>
    </r>
  </si>
  <si>
    <t>Apoyo para útiles escolares de sus hijas y/ o hijos</t>
  </si>
  <si>
    <t>Becas escolares para sus hijas y/ o hijos</t>
  </si>
  <si>
    <t>Sección VII. Sitios de depósito ilegal de seres humanos</t>
  </si>
  <si>
    <t>Preguntas 7.1 a 7.3</t>
  </si>
  <si>
    <t xml:space="preserve"> </t>
  </si>
  <si>
    <t>4.7.-</t>
  </si>
  <si>
    <t>Seleccione con una "X" un solo código.</t>
  </si>
  <si>
    <t>1. Sí</t>
  </si>
  <si>
    <r>
      <t>2. No</t>
    </r>
    <r>
      <rPr>
        <i/>
        <sz val="8"/>
        <color theme="1"/>
        <rFont val="Arial"/>
        <family val="2"/>
      </rPr>
      <t xml:space="preserve"> (pase a la pregunta 4.3)</t>
    </r>
  </si>
  <si>
    <r>
      <t>9. No identificado</t>
    </r>
    <r>
      <rPr>
        <i/>
        <sz val="8"/>
        <color theme="1"/>
        <rFont val="Arial"/>
        <family val="2"/>
      </rPr>
      <t xml:space="preserve"> (pase a la pregunta 4.3)</t>
    </r>
  </si>
  <si>
    <r>
      <t>2. No</t>
    </r>
    <r>
      <rPr>
        <i/>
        <sz val="8"/>
        <color theme="1"/>
        <rFont val="Arial"/>
        <family val="2"/>
      </rPr>
      <t xml:space="preserve"> (concluya la sección)</t>
    </r>
  </si>
  <si>
    <r>
      <t>9. No identificado</t>
    </r>
    <r>
      <rPr>
        <i/>
        <sz val="8"/>
        <color theme="1"/>
        <rFont val="Arial"/>
        <family val="2"/>
      </rPr>
      <t xml:space="preserve"> (concluya la sección)</t>
    </r>
  </si>
  <si>
    <t>4.8.-</t>
  </si>
  <si>
    <t>Para cada tipo de información recopilada, en caso de que la suma de las cantidades reportadas como respuesta en la pregunta 4.6 no sea un dato numérico mayor a cero, no puede registrar información en el presente reactivo.</t>
  </si>
  <si>
    <t>7.1.-</t>
  </si>
  <si>
    <t>7.2.-</t>
  </si>
  <si>
    <t>7.3.-</t>
  </si>
  <si>
    <t>VII. Sitios de depósito ilegal de seres humanos</t>
  </si>
  <si>
    <t>2.- En el apartado "Municipio o demarcación territorial" seleccione el municipio o demarcación territorial donde se encuentra ubicada la unidad de servicios periciales y/ o de servicio médico forense.</t>
  </si>
  <si>
    <t>3.- En la columna "Colonia" anote el nombre de la colonia o localidad donde se encuentra ubicada la unidad de servicios periciales y/ o de servicio médico forense.</t>
  </si>
  <si>
    <t>4.- En las columnas "Latitud" y "Longitud" anote las coordenadas geográficas donde se encuentra ubicada la unidad de servicios periciales y/ o de servicio médico forense. Las coordenadas de latitud constan de hasta ocho dígitos, mientras que las relacionadas con la longitud constan de hasta nueve dígitos.</t>
  </si>
  <si>
    <t>6.- En las columnas "Correo electrónico de contacto" y "Número telefónico de contacto" debe considerar la información relacionada con los elementos institucionales a través de los cuales pueda establecer contacto la ciudadanía a efecto de solicitar cualquier tipo de información relacionada con los servicios prestados por la unidad de servicios periciales y/ o de servicio médico forense. En consecuencia, no deben reportarse los datos de contacto particulares de las personas servidoras públicas.</t>
  </si>
  <si>
    <t>7.- Para cada unidad de servicios periciales y/ o de servicio médico forense, en caso de que su ubicación geográfica no sea la misma que la de otra unidad de servicios periciales y/ o de servicio médico forense, deje la columna "Unidad de servicios periciales y/ o de servicio médico forense con la misma ubicación geográfica" en blanco.</t>
  </si>
  <si>
    <t>8.- En caso de que dos o más unidades de servicios periciales y/ o de servicio médico forense tengan la misma ubicación geográfica, únicamente debe registrar la información correspondiente en una de ellas. En el resto, en la columna "Unidad de servicios periciales y/ o de servicio médico forense con la misma ubicación geográfica" anote el numeral de la unidad de servicios periciales y/ o de servicio médico forense en la que haya reportado la información, y deje el apartado "Municipio o demarcación territorial", así como las columnas "Colonia", "Latitud" y "Longitud" en blanco.</t>
  </si>
  <si>
    <t>3.- En el apartado "Municipio o demarcación territorial" seleccione el municipio o demarcación territorial donde se encuentra ubicado el anfiteatro fijo.</t>
  </si>
  <si>
    <t>4.- En la columna "Colonia" anote el nombre de la colonia o localidad donde se encuentra ubicado el anfiteatro fijo.</t>
  </si>
  <si>
    <t>5.- En las columnas "Latitud" y "Longitud" anote las coordenadas geográficas donde se encuentra ubicado el anfiteatro fijo. Las coordenadas de latitud constan de hasta ocho dígitos, mientras que las relacionadas con la longitud constan de hasta nueve dígitos.</t>
  </si>
  <si>
    <t>7.- En las columnas "Correo electrónico de contacto" y "Número telefónico de contacto" debe considerar la información relacionada con los elementos institucionales a través de los cuales pueda establecer contacto la ciudadanía a efecto de solicitar cualquier tipo de información relacionada con los servicios prestados por el anfiteatro fijo. En consecuencia, no deben reportarse los datos de contacto particulares de las personas servidoras públicas.</t>
  </si>
  <si>
    <t>8.- Para cada anfiteatro fijo, en caso de que su ubicación geográfica no sea la misma que la de otro anfiteatro fijo, deje la columna "Anfiteatro fijo con la misma ubicación geográfica" en blanco.</t>
  </si>
  <si>
    <t>9.- En caso de que dos o más anfiteatros fijos tengan la misma ubicación geográfica, únicamente debe registrar la información correspondiente en uno de ellos. En el resto, en la columna "Anfiteatro fijo con la misma ubicación geográfica" anote el numeral del anfiteatro fijo en el que haya reportado la información, y deje el apartado "Municipio o demarcación territorial", así como las columnas "Colonia", "Latitud" y "Longitud" en blanco.</t>
  </si>
  <si>
    <t>3.- En el apartado "Municipio o demarcación territorial" seleccione el municipio o demarcación territorial donde se encuentra ubicado el laboratorio fijo.</t>
  </si>
  <si>
    <t>4.- En la columna "Colonia" anote el nombre de la colonia o localidad donde se encuentra ubicado el laboratorio fijo.</t>
  </si>
  <si>
    <t>5.- En las columnas "Latitud" y "Longitud" anote las coordenadas geográficas donde se encuentra ubicado el laboratorio fijo. Las coordenadas de latitud constan de hasta ocho dígitos, mientras que las relacionadas con la longitud constan de hasta nueve dígitos.</t>
  </si>
  <si>
    <t>7.- En las columnas "Correo electrónico de contacto" y "Número telefónico de contacto" debe considerar la información relacionada con los elementos institucionales a través de los cuales pueda establecer contacto la ciudadanía a efecto de solicitar cualquier tipo de información relacionada con los servicios prestados por el laboratorio fijo. En consecuencia, no deben reportarse los datos de contacto particulares de las personas servidoras públicas.</t>
  </si>
  <si>
    <t>8.- Para cada laboratorio fijo, en caso de que su ubicación geográfica no sea la misma que la de otro laboratorio fijo, deje la columna "Laboratorio fijo con la misma ubicación geográfica" en blanco.</t>
  </si>
  <si>
    <t>9.- En caso de que dos o más laboratorios fijos tengan la misma ubicación geográfica, únicamente debe registrar la información correspondiente en uno de ellos. En el resto, en la columna "Laboratorio fijo con la misma ubicación geográfica" anote el numeral del laboratorio fijo en el que haya reportado la información, y deje el apartado "Municipio o demarcación territorial", así como las columnas "Colonia", "Latitud" y "Longitud" en blanco.</t>
  </si>
  <si>
    <t>La cantidad registrada en la columna "Total" debe ser igual o mayor a la cantidad reportada como respuesta en la columna "Sitios de depósito ilegal de seres humanos intervenidos" de la pregunta anterior, toda vez que un sitio de depósito ilegal de seres humanos puede estar asociado a más de un contexto del hallazgo.</t>
  </si>
  <si>
    <t>La cantidad registrada en cada tipo de contexto del hallazgo debe ser igual o menor a la cantidad reportada como respuesta en la columna "Sitios de depósito ilegal de seres humanos intervenidos" de la pregunta anterior. En caso de que esta instrucción no le aplique, justifíquelo en el recuadro que se encuentra al final de la tabla de respuesta.</t>
  </si>
  <si>
    <t>Pregunta 4.5</t>
  </si>
  <si>
    <t>CONFIDENCIALIDAD Y RESERVA</t>
  </si>
  <si>
    <t>1.22.-</t>
  </si>
  <si>
    <t>Presupuesto ejercido por capítulo del Clasificador por Objeto del Gasto</t>
  </si>
  <si>
    <t xml:space="preserve">El INEGI pondrá a disposición de la sociedad la información de este programa de forma gratuita a través del Servicio Público de Información, además de poder consultarse y descargarse de forma electrónica en el portal del Instituto: https://inegi.org.mx/programas/ </t>
  </si>
  <si>
    <r>
      <t xml:space="preserve">Si la verificación y revisión central arroja observaciones o solicitudes de aclaración de información, el cuestionario será devuelto a la Coordinación Estatal para la atención o justificación de estas situaciones con apoyo de la institución informante. En caso de que no existan observaciones, o estas se hayan atendido satisfactoriamente, se procederá con la </t>
    </r>
    <r>
      <rPr>
        <b/>
        <sz val="9"/>
        <color theme="1"/>
        <rFont val="Arial"/>
        <family val="2"/>
      </rPr>
      <t>liberación del cuestionario como versión definitiva</t>
    </r>
    <r>
      <rPr>
        <sz val="9"/>
        <color theme="1"/>
        <rFont val="Arial"/>
        <family val="2"/>
      </rPr>
      <t xml:space="preserve"> para su formalización mediante la firma y sello del instrumento físico por parte de las personas informante básica e informantes complementarias. Cabe señalar que, como parte del proceso de generación de información, la información liberada se somete a la ejecución de otras fases previo a la publicación de resultados, tales como las de procesamiento y análisis de la información, existiendo la posibilidad de que surjan dudas o solicitudes de aclaración, para lo cual se solicita el apoyo de las fuentes informantes.</t>
    </r>
  </si>
  <si>
    <r>
      <t xml:space="preserve">En la columna </t>
    </r>
    <r>
      <rPr>
        <b/>
        <i/>
        <sz val="8"/>
        <rFont val="Arial"/>
        <family val="2"/>
      </rPr>
      <t>Nombre de la fuente</t>
    </r>
    <r>
      <rPr>
        <i/>
        <sz val="8"/>
        <rFont val="Arial"/>
        <family val="2"/>
      </rPr>
      <t xml:space="preserve"> debe anotar el nombre o, en caso de no tenerlo, la descripción de la fuente principal y secundarias que utilizó. Si el tipo de fuente es "De palabra", en este campo deberá registrar la leyenda "De palabra".</t>
    </r>
  </si>
  <si>
    <r>
      <t xml:space="preserve">En la columna </t>
    </r>
    <r>
      <rPr>
        <b/>
        <i/>
        <sz val="8"/>
        <rFont val="Arial"/>
        <family val="2"/>
      </rPr>
      <t>Tipo de fuente</t>
    </r>
    <r>
      <rPr>
        <i/>
        <sz val="8"/>
        <rFont val="Arial"/>
        <family val="2"/>
      </rPr>
      <t xml:space="preserve"> debe clasificar la fuente o fuentes según los tipos establecidos en el catálogo siguiente, con base en las características que más se adapten a esta (seleccionar de la lista desplegable el código o numeral que corresponda al tipo deseado):</t>
    </r>
  </si>
  <si>
    <r>
      <t xml:space="preserve">Como </t>
    </r>
    <r>
      <rPr>
        <b/>
        <i/>
        <sz val="8"/>
        <rFont val="Arial"/>
        <family val="2"/>
      </rPr>
      <t xml:space="preserve">fuente principal </t>
    </r>
    <r>
      <rPr>
        <i/>
        <sz val="8"/>
        <rFont val="Arial"/>
        <family val="2"/>
      </rPr>
      <t xml:space="preserve">debe considerar aquella con la cual se genera toda o la mayor parte de información que proporciona, mientras que las </t>
    </r>
    <r>
      <rPr>
        <b/>
        <i/>
        <sz val="8"/>
        <rFont val="Arial"/>
        <family val="2"/>
      </rPr>
      <t>fuentes secundarias</t>
    </r>
    <r>
      <rPr>
        <i/>
        <sz val="8"/>
        <rFont val="Arial"/>
        <family val="2"/>
      </rPr>
      <t xml:space="preserve"> serían aquellas de las cuales se obtiene el resto de información (cuando hay más de una fuente).</t>
    </r>
  </si>
  <si>
    <t>En la columna "Bodegas para el almacenamiento de indicios y evidencias" no debe considerar los anfiteatros, laboratorios, osteotecas o cualquier otro espacio o equipamiento cuya función sea el resguardo y/ o almacenamiento de los cadáveres, restos de seres humanos e indicios biológicos.</t>
  </si>
  <si>
    <r>
      <t xml:space="preserve">1.- </t>
    </r>
    <r>
      <rPr>
        <b/>
        <i/>
        <sz val="8"/>
        <rFont val="Arial"/>
        <family val="2"/>
      </rPr>
      <t>Sala necroquirúrgica.</t>
    </r>
    <r>
      <rPr>
        <i/>
        <sz val="8"/>
        <rFont val="Arial"/>
        <family val="2"/>
      </rPr>
      <t xml:space="preserve"> Se refiere a la estación de trabajo y operaciones para realizar necropsias conformada, entre otros elementos, por una mesa anatómica de acero inoxidable con sistema de filtrado, respaldo, lámparas (de piso y techo), básculas, tarja con sistema de drenaje y agua a presión con manguera, rociador de gatillo para lavado de cadáveres y restos de seres humanos, y extractor de aire.</t>
    </r>
  </si>
  <si>
    <r>
      <rPr>
        <b/>
        <i/>
        <sz val="8"/>
        <rFont val="Arial"/>
        <family val="2"/>
      </rPr>
      <t>Análisis de secuenciación masiva.</t>
    </r>
    <r>
      <rPr>
        <i/>
        <sz val="8"/>
        <rFont val="Arial"/>
        <family val="2"/>
      </rPr>
      <t xml:space="preserve"> Se refiere al proceso que permite analizar cientos de marcadores genéticos en una misma marcha analítica, otorgando una identificación mayor que en los métodos convencionales. El estudio es útil en la identificación de cuerpos donde se cuenta con familiares genéticamente poco informativos, por lo que se logra incrementar los valores de probabilidad del parentesco. Asimismo, se utiliza en restos degradados en los cuales no se ha logrado obtener un perfil genético.</t>
    </r>
  </si>
  <si>
    <r>
      <t xml:space="preserve">4.- </t>
    </r>
    <r>
      <rPr>
        <b/>
        <i/>
        <sz val="8"/>
        <color theme="1"/>
        <rFont val="Arial"/>
        <family val="2"/>
      </rPr>
      <t xml:space="preserve">Sonda o varilla metálica en forma de "T". </t>
    </r>
    <r>
      <rPr>
        <i/>
        <sz val="8"/>
        <color theme="1"/>
        <rFont val="Arial"/>
        <family val="2"/>
      </rPr>
      <t>Se refiere al instrumento con el que es posible verificar la existencia de cambios en la densidad del suelo y, si la sonda tiene contacto con algún cuerpo, es posible que se impregne con el olor del mismo.</t>
    </r>
  </si>
  <si>
    <t>En caso de que no haya(n) contado con determinado insumo y/ o herramienta para la búsqueda y localización de personas desaparecidas, o no cuente(n) con información para determinarlo, indíquelo en la columna correspondiente conforme al catálogo respectivo y deje el resto de la fila en blanco.</t>
  </si>
  <si>
    <t>En el Complemento 5 debe anotar el tipo de posesión, extensión, ubicación geográfica, horario de atención y datos de contacto de cada uno de los centros de resguardo forense u homólogos en operación.</t>
  </si>
  <si>
    <r>
      <t xml:space="preserve">Modalidad del almacenamiento de cadáveres y/ o de restos de seres humanos, según estatus de identificación
</t>
    </r>
    <r>
      <rPr>
        <i/>
        <sz val="8"/>
        <color theme="1"/>
        <rFont val="Arial"/>
        <family val="2"/>
      </rPr>
      <t>(1. Separación entre cadáveres y/ o restos de seres humanos identificados y no identificados / 2. Indistinto / 9. No identificado)</t>
    </r>
  </si>
  <si>
    <t>En caso de que no le(s) hayan sido brindados servicios de asistencia por parte de alguna agencia funeraria, o no cuente(n) con información para determinarlo, indíquelo en la columna correspondiente conforme al catálogo respectivo y deje el resto de la fila en blanco.</t>
  </si>
  <si>
    <r>
      <t xml:space="preserve">Perfiles genéticos de cadáveres y/ o de restos de seres humanos. </t>
    </r>
    <r>
      <rPr>
        <i/>
        <sz val="8"/>
        <color theme="1"/>
        <rFont val="Arial"/>
        <family val="2"/>
      </rPr>
      <t>Se refiere a los perfiles genéticos de los cadáveres y/ o restos de seres humanos y desconocidos, entre ellos las víctimas de desastres naturales, accidentes aéreos o terrestres, así como de delitos como la trata de personas, secuestro, robo de infante, explotación sexual, tráfico de órganos, fosas clandestinas, entre otros.</t>
    </r>
  </si>
  <si>
    <r>
      <t xml:space="preserve">Perfiles genéticos de personas perpetradoras de algún delito. </t>
    </r>
    <r>
      <rPr>
        <i/>
        <sz val="8"/>
        <color theme="1"/>
        <rFont val="Arial"/>
        <family val="2"/>
      </rPr>
      <t>Se refiere a los perfiles genéticos de las personas que se presume su participación en la comisión de algún hecho delictivo.</t>
    </r>
    <r>
      <rPr>
        <b/>
        <i/>
        <sz val="8"/>
        <color theme="1"/>
        <rFont val="Arial"/>
        <family val="2"/>
      </rPr>
      <t xml:space="preserve"> </t>
    </r>
    <r>
      <rPr>
        <i/>
        <sz val="8"/>
        <color theme="1"/>
        <rFont val="Arial"/>
        <family val="2"/>
      </rPr>
      <t>Asimismo, se consideran los perfiles de las personas procesadas y personas sentenciadas.</t>
    </r>
  </si>
  <si>
    <t>Perfiles genéticos de personas perpetradoras de algún delito</t>
  </si>
  <si>
    <t>1.- El listado de sistemas de información relacionada con la investigación pericial que se despliega es el mismo que registró como respuesta en la pregunta 4.5.</t>
  </si>
  <si>
    <t>En caso de que no haya(n) estado facultada(s) para atender determinada materia, o no cuente(n) con información para determinarlo, indíquelo en la columna correspondiente conforme al catálogo respectivo y deje el resto de la fila en blanco.</t>
  </si>
  <si>
    <t>1.- Debe considerar las solicitudes de intervención pericial concluidas durante el año, independientemente de que se hayan admitido durante el mismo o en ejercicios anteriores.</t>
  </si>
  <si>
    <r>
      <t>3.-</t>
    </r>
    <r>
      <rPr>
        <b/>
        <i/>
        <sz val="8"/>
        <color theme="1"/>
        <rFont val="Arial"/>
        <family val="2"/>
      </rPr>
      <t xml:space="preserve"> Informe pericial.</t>
    </r>
    <r>
      <rPr>
        <i/>
        <sz val="8"/>
        <color theme="1"/>
        <rFont val="Arial"/>
        <family val="2"/>
      </rPr>
      <t xml:space="preserve"> Se refiere al documento donde se realiza una recopilación de las situaciones y las circunstancias observadas desde un punto de vista técnico, sin emitir alguna valoración profesional.</t>
    </r>
  </si>
  <si>
    <t>1.- Debe considerar las solicitudes de intervención pericial pendientes de concluir al cierre del año, independientemente de que se hayan admitido durante el mismo o en ejercicios anteriores.</t>
  </si>
  <si>
    <r>
      <t xml:space="preserve">1.- </t>
    </r>
    <r>
      <rPr>
        <b/>
        <i/>
        <sz val="8"/>
        <color theme="1"/>
        <rFont val="Arial"/>
        <family val="2"/>
      </rPr>
      <t>Requerimiento al solicitante.</t>
    </r>
    <r>
      <rPr>
        <i/>
        <sz val="8"/>
        <color theme="1"/>
        <rFont val="Arial"/>
        <family val="2"/>
      </rPr>
      <t xml:space="preserve"> Se refiere al documento por el cual se comunica al órgano jurisdiccional o ministerial, u otras autoridades competentes, que los elementos proporcionados no son suficientes para atender la solicitud de intervención pericial, solicitándole datos adicionales a efecto de emitir la conclusión correspondiente.</t>
    </r>
  </si>
  <si>
    <t>3.- El nombre de las certificaciones o acreditaciones, así como el de las autoridades o asociaciones que las otorgaron, debe registrarse en mayúsculas, sin comillas ni signos de acentuación, puntuación, paréntesis y abreviaturas.</t>
  </si>
  <si>
    <t>4.- Para cada certificación o acreditación, en caso de que haya sido otorgada por más de una autoridad o asociación, debe registrar el nombre de cada una de estas.</t>
  </si>
  <si>
    <t>5.- Para cada certificación o acreditación, anote el año de entrada en vigor estipulado en el documento correspondiente.</t>
  </si>
  <si>
    <t>7.- Para cada certificación o acreditación, en caso de que en el documento correspondiente no se estipule el año de vencimiento de esta derivado de cualquiera de los contextos descritos con anterioridad, anote una "X" en la columna "Indefinido" del apartado "Año de vencimiento" y deje el resto de las columnas de dicho apartado en blanco.</t>
  </si>
  <si>
    <t>8.- Para cada certificación o acreditación, y de ser el caso, el año registrado en la columna "Año", "Conclusión anticipada" o "Renovación", según corresponda, debe ser igual o mayor al reportado en la columna "Año de entrada en vigor". En caso de que esta instrucción no le aplique, justifíquelo en el recuadro que se encuentra al final de la tabla de respuesta.</t>
  </si>
  <si>
    <t>9.- Para cada laboratorio, la cantidad de certificaciones o acreditaciones en las que registre información debe ser igual a la cantidad reportada como respuesta en la columna "Certificaciones o acreditaciones" de la pregunta 1.8.</t>
  </si>
  <si>
    <t>Contempla todas aquellas especialidades periciales que no hayan sido listadas en los grupos anteriores.</t>
  </si>
  <si>
    <t>Es la disciplina que, desde su conocimiento técnico científico, auxilia en el análisis de cadáveres no identificados, segmentados, en avanzado estado de putrefacción o en reducción esquelética, a efecto de obtener su perfil biológico. En el caso de personas vivas que se encuentran relacionadas con hechos probablemente delictivos, realiza su identificación a través de características antropomórficas, métricas y somatológicas, con el propósito de contribuir en la administración de justicia.</t>
  </si>
  <si>
    <t>Es la especialidad que se encarga de valuar los diferentes contextos socioculturales de personas pertenecientes a grupos vulnerables (por ejemplo, personas indígenas, víctimas de trata de personas, etc.) y establecer de qué manera dichos factores se vinculan o no con las víctimas y personas responsables involucradas con hechos delictivos. Para los casos en los que se requiera emitir opiniones periciales relacionadas con algún ilícito y se encuentren involucrados aspectos culturales y personas de grupos vulnerables, se realizará un estudio antropológico cultural, en el cual se analiza el contexto sociocultural, la vida cotidiana antes, durante y después de los hechos; usos y costumbres, factores de vulnerabilidad, entre otros, tomando en consideración la diversidad cultural e identidad de cada grupo. Asimismo, el peritaje se analiza desde una perspectiva de género.</t>
  </si>
  <si>
    <t>Es la especialidad que auxilia en la excavación de fosas y encargada de recuperar y conservar restos de seres humanos, así como la evidencia física encontrada en el lugar.</t>
  </si>
  <si>
    <t>Consiste en la disciplina que auxilia a la administración de justicia en la valuación de inmuebles, aplicando conocimientos, métodos y técnicas de investigación en el examen de un bien inmueble relacionado con un presunto hecho delictivo, con la finalidad de estimar su valor comercial.</t>
  </si>
  <si>
    <t>Rama de la química, fundamentalmente analítica, que se ocupa de la investigación de probables hechos delictivos, por medio del análisis de todos los indicios, teniendo como base el método científico experimental.</t>
  </si>
  <si>
    <t>Es la especialidad encargada de analizar los fenómenos físicos y químicos que se presentan en las armas de fuego, así como todos los elementos que contribuyen a producir el disparo, de los efectos de este dentro del arma durante la trayectoria del proyectil y de los daños causados en el objetivo.</t>
  </si>
  <si>
    <t>Es la especialidad que se encarga de la obtención y comprobación de información financiera sobre transacciones celebradas por entidades económicas, con la finalidad de determinar cuantitativamente las afectaciones patrimoniales de un ente, a través de la verificación, la comprobación y el análisis de la información contable, administrativa y/ o fiscal de la persona física o moral, así como de la obtención y comprobación de información relativa a hechos probablemente ilícitos.</t>
  </si>
  <si>
    <t>Es una ciencia multidisciplinaria que permite la identificación humana a través de técnicas de biología molecular, bioquímica, inmunoquímica, entre otras, permitiendo caracterizar regiones específicas del ADN humano que, al mismo tiempo permite distinguir a una persona de otras. Asimismo, establece una identidad biológica a través de comparaciones con familiares directos.</t>
  </si>
  <si>
    <t>Es la disciplina que auxilia a la administración de justicia en la solución de controversias relacionadas con la planeación y ejecución de obras de infraestructura o inmuebles, daños estructurales, ubicaciones, delimitación de terrenos y en aquellos casos en que se requiera la planimetría del lugar.</t>
  </si>
  <si>
    <r>
      <t xml:space="preserve">Es la especialidad de la rama de la medicina que ayuda a identificar las características que se relacionan con la tipificación de lesiones recientes o antiguas, </t>
    </r>
    <r>
      <rPr>
        <i/>
        <sz val="9"/>
        <rFont val="Arial"/>
        <family val="2"/>
      </rPr>
      <t>ante mortem</t>
    </r>
    <r>
      <rPr>
        <sz val="9"/>
        <rFont val="Arial"/>
        <family val="2"/>
      </rPr>
      <t xml:space="preserve"> o </t>
    </r>
    <r>
      <rPr>
        <i/>
        <sz val="9"/>
        <rFont val="Arial"/>
        <family val="2"/>
      </rPr>
      <t>post mortem</t>
    </r>
    <r>
      <rPr>
        <sz val="9"/>
        <rFont val="Arial"/>
        <family val="2"/>
      </rPr>
      <t>. Sus alcances son la búsqueda de datos identificatorios y la determinación de elementos extraños o prótesis en cadáveres complejos y restos óseos, sus hallazgos son expresados siguiendo criterios radiológicos validados por la comunidad científica y su meta es optimizar los protocolos de actuación médico legal tendiente a la autopsia virtual.</t>
    </r>
  </si>
  <si>
    <t>Se encarga del estudio de los insectos y artrópodos implicados en el proceso de descomposición de cadáveres, con el objetivo de determinar cuándo, cómo e incluso dónde ha tenido lugar el acto delictivo.</t>
  </si>
  <si>
    <t>Acústica forense. Rama de la criminalística que engloba la aplicación de técnicas desarrolladas por la ingeniería acústica para el esclarecimiento de los delitos y determinar la identidad de sus autores.</t>
  </si>
  <si>
    <t>Antropometría forense. Se encarga del estudio y medición del cuerpo humano, enfocándose en las dimensiones del óseas, musculares y tejido adiposo, entre otros.</t>
  </si>
  <si>
    <t>Cerrajería forense. Especialidad que analiza si cerraduras o sistemas de seguridad de puertas o accesos fueron alterados en su funcionamiento normal, violentados o forzados.</t>
  </si>
  <si>
    <t>Electricidad forense. Se encarga de determinar si una instalación eléctrica es la adecuada de acuerdo con la normatividad en la materia, ya sea aérea, subterránea, visible u oculta.</t>
  </si>
  <si>
    <t>Electrónica forense. Se encarga de determinar si el o los equipos electrónicos se encuentran dañados, precisando las causas que los originaron y la cuantía de su reparación.</t>
  </si>
  <si>
    <t>Histopatología forense. Es el estudio de los cambios microscópicos o anormalidades en los tejidos como resultado de una lesión o enfermedad.</t>
  </si>
  <si>
    <t>Patología forense. Se refiere a la rama de la anatomía patológica encargada del análisis histológico de muestras biológicas, con el objetivo de contribuir a la dictaminación de la causa de muerte.</t>
  </si>
  <si>
    <t>Psiquiatría forense. Se encarga de realizar evaluaciones en las personas presentadas por la autoridad, con el objetivo de determinar trastornos mentales, así como conocer la conducta criminal.</t>
  </si>
  <si>
    <t>Es la especialidad encargada del estudio de las características tonales, tímbricas, espectrales y biométricas de la voz, sobre las cuales se busca relacionar los elementos semejantes para identificar o descartar su origen.</t>
  </si>
  <si>
    <t>Es la especialidad que, desde el punto de vista criminalístico, se encarga del estudio de las características de audio y video, que mediante el procesamiento de imágenes y sonidos aporta datos y elementos para la investigación a efecto de esclarecer un hecho probablemente delictivo, así como apoyo para la identificación de personas autoras y/ o partícipes de este.</t>
  </si>
  <si>
    <t>Disciplina auxiliar de la criminalística encargada de identificar a personas a través de la elaboración de uno o más retratos gráficos bidimensionales, a partir de una descripción detallada y organizada para identificar rasgos fisonómicos proporcionados por la persona que presenció los hechos, víctima, persona ofendida o copartícipe del delito.</t>
  </si>
  <si>
    <t>Traducción. Se refiere a la especialidad encargada de reproducir en la lengua receptora el mensaje de la lengua fuente por medio del equivalente más próximo y natural, cuidando primero el sentido y en segundo lugar el estilo.</t>
  </si>
  <si>
    <t>Interpretación. Se refiere a la especialidad encargada de comunicar oralmente las ideas expresadas por una persona de una lengua a otra, cuidando que en dicha interpretación se conserve el sentido del mensaje que se desea transmitir.</t>
  </si>
  <si>
    <t>Caligrafía. Se encarga de determinar las falsificaciones y autoría de documentos mediante el análisis de manuscritos, firmas, estudio de tintas, tipo de papel, tipo de impresión (en documentos mecanografiados o impresos), datación, etc. Este análisis, al tener diferentes finalidades, se realiza siguiendo el código deontológico propio de la profesión, y bajo las normas y requerimientos de la normativa vigente.</t>
  </si>
  <si>
    <t>Documentoscopía. Se encarga de determinar la autenticidad, falsedad o alteraciones de documentos, escrituras y firmas.</t>
  </si>
  <si>
    <t>Valuación de daños. Se encarga de realizar una valoración de los desperfectos que sufre un bien mueble (embarcaciones, vehículos terrestres y aéreos), piedras preciosas, relojes, maquinaria, etc.), o inmuebles (edificios, casas, departamentos, etc.), después de producirse un accidente, en este se determinará la importancia de los daños y la posible reparación de los mismos, así como el precio de dichas reparaciones.</t>
  </si>
  <si>
    <t>Valuación forense. Se encarga de determinar el valor de diversos bienes como obras de arte, alhajas, relojes, textiles, maderas, pieles, vehículos, herramientas, menaje y en general cualquier otro susceptible de ser valuado y que se encuentra vinculados con una acción presuntamente delictiva.</t>
  </si>
  <si>
    <t>Cirugía plástica y reconstructiva. Es la especialidad que busca la corrección de anormalidades de origen congénito, adquirido, tumoral o involutivo que requieran reparación o reposición de la forma corporal y su función. También se incluye a todas aquellas personas involucradas con el cambio de su apariencia.</t>
  </si>
  <si>
    <t>Cirugía Torácica. Se ocupa del tratamiento quirúrgico de las patologías localizadas en la caja torácica, las cirugías frecuentemente tratadas incluyen la cirugía oncológica, así como procesos benignos del pulmón, entre otras.</t>
  </si>
  <si>
    <t>Gastroenterología. Se refiere a la especialidad que se encarga de las enfermedades del aparato digestivo: esófago, estómago, páncreas, hígado, intestino delgado, intestino grueso, colon y recto.</t>
  </si>
  <si>
    <t>Ginecología, obstetricia y colposcopía. Se refiere al estudio de las mujeres en el proceso del embarazo, parto y puerperio fisiológicos; del estado patológico relacionado con el embarazo, parto y puerperio y de pacientes ginecológicas, incluyendo patologías oncológicas.</t>
  </si>
  <si>
    <t>Histología. Se refiere al estudio de la estructura microscópica de distintos tipos celulares y su nivel de organización para constituir los tejidos, los órganos y los sistemas. Se lleva a cabo mediante el uso de diferentes tipos de microscopios existentes y una variedad de técnicas para la identificación de las células que conforman el tejido.</t>
  </si>
  <si>
    <t>Neumología. Disciplina médica que se encarga de la prevención, diagnóstico y tratamiento de las enfermedades del aparato respiratorio y, de forma más específica, de los pulmones, el mediastino y la pleura.</t>
  </si>
  <si>
    <t>Odontología. Se refiere a la especialidad que trata, previene y estudia enfermedades típicas de la cavidad oral, como son las caries y la gingivitis, a su vez contempla especialidades para trabajar padecimientos bucales específicos, algunas de estas especialidades son, endodoncia, ortodoncia, rehabilitación bucal y odontología pediátrica.</t>
  </si>
  <si>
    <t>Pediatría. Se refiere a la especialidad enfocada en la atención de las y los niños desde su nacimiento hasta la adolescencia, busca la prevención, diagnóstico y tratamiento de enfermedades o lesiones que suceden durante esta etapa de la vida.</t>
  </si>
  <si>
    <t>Psicogerontología. Se refiere a la especialidad que se ocupa del estudio del proceso de envejecimiento que incluye las capacidades cognitivas de las personas mayores como la memoria, la atención, la orientación, el cálculo, el juicio, las funciones ejecutivas, praxias, gnosias, el lenguaje y la inteligencia.</t>
  </si>
  <si>
    <t>Salud pública. Se refiere a la especialidad que se ocupa de estudiar la mejora de la salud, prolongar la vida y mejorar la calidad de vida de las poblaciones mediante la promoción de la salud, la prevención de la enfermedad y otras formas de intervención sanitaria.</t>
  </si>
  <si>
    <t>Serología. Se refiere a la especialidad que se encarga del estudio científico de la sangre que observa la respuesta del sistema inmunitario a la vacunación o a las infecciones con patógenos, como virus y bacterias.</t>
  </si>
  <si>
    <t>Urología. Se refiere a la especialidad que se encarga de tratar todos aquellos padecimientos relacionados con las vías urinarias, así como el aparato genital masculino (próstata, pene, testículos y vesículas seminales). También se encarga de los riñones, glándulas, uréteres, vejiga y uretra. Su objetivo es conocer el origen y funcionamiento incorrecto de estos órganos.</t>
  </si>
  <si>
    <t>Entomología. Se refiere a la especialidad que se encarga del estudio científico de los insectos, su relación con los ecosistemas, la afectación en factores bióticos y abióticos en el desarrollo de sus poblaciones, y su impacto en el mundo natural y social.</t>
  </si>
  <si>
    <t>Se refiere a la ciencia que busca el conocimiento de la verdad de un hecho delictivo a través de métodos de investigación que se aplican a las pruebas encontradas en el lugar de los hechos, con el fin de contribuir a las cuestiones planteadas en los procesos que se llevan a cabo en la procuración e impartición de la justicia, siendo una ciencia fundamental en el ámbito penal. Dentro de este grupo se consideran las siguientes especialidades:</t>
  </si>
  <si>
    <t>Es la rama encargada de identificar a las personas vivas o muertas de forma indubitable, a través del estudio de las crestas papilares existentes en las yemas de los dedos de las manos, además de analizar las huellas latentes encontradas en el lugar de los hechos y realizar la confronta con base de datos. Dentro de esta rama se consideran las especialidades en dactiloscopía, quiroscopía o palametoscopía, pelmatoscopía, microlafoscopía, queiloscopía y necrodactilia.</t>
  </si>
  <si>
    <t>Es una especialidad de la medicina que reúne un conjunto de conocimientos médicos, científicos y técnicos, aplicables en las distintas áreas del Derecho, tendientes a auxiliar a las personas encargadas de procurar y administrar justicia, con la finalidad de dar respuesta al planteamiento del problema formulado por la autoridad solicitante. Dentro de esta se consideran las especialidades de medicina legal, necrocirugía, necropsia, entre otras.</t>
  </si>
  <si>
    <t>Veterinaria forense. Se encarga de determinar casos de maltrato animal, abuso, tutela irresponsable, privación de la vida de manera intencional, accidental, negligencia o iatrogenia (daño no deseado ni buscado en la salud por mala praxis), entre otros. Bajo esta especialidad no debe considerarse la medicina veterinaria forense relacionada con delitos ambientales.</t>
  </si>
  <si>
    <t>Se refiere a la especialidad encargada de analizar el lugar de los hechos y/ o hallazgo, identificar, fijar, levantar y embalar los indicios relacionados con un hecho probablemente constitutivo de delito, con el objetivo de reconocer medios de comisión, circunstancias y personas relacionadas. Asimismo, se encarga de realizar el estudio y análisis de la persona imputada, determinando su perfil criminológico. Dentro de este grupo se consideran las siguientes especialidades:</t>
  </si>
  <si>
    <r>
      <t xml:space="preserve">Es la disciplina auxiliar de la criminalística encargada de identificar a personas vivas o muertas a través del estudio de índices morfológicos, características fisonómicas, hemisferios faciales, división tripartita del rostro, puntos craneométricos, superposición de acetatos y del cotejo de señas particulares. Los estudios son comparativos por medio de fotografías, vídeo o dibujo, empleando inclusive la superposición cráneo radiográfica, o foto radiográfica, esto con la finalidad de identificar a la persona. Las intervenciones se realizan en procesos de extradición, declaraciones de testigos, retrato hablado, retrato en progresión o regresión de edad y retrato </t>
    </r>
    <r>
      <rPr>
        <i/>
        <sz val="9"/>
        <rFont val="Arial"/>
        <family val="2"/>
      </rPr>
      <t>post mortem</t>
    </r>
    <r>
      <rPr>
        <sz val="9"/>
        <rFont val="Arial"/>
        <family val="2"/>
      </rPr>
      <t>. Dentro de esta especialidad se considera la de reconstrucción craneofacial.</t>
    </r>
  </si>
  <si>
    <t>Contempla todas aquellas especialidades periciales que no hayan sido listadas anteriormente. Bajo esta categoría se consideran las siguientes especialidades forenses:</t>
  </si>
  <si>
    <t>Contempla todas aquellas especialidades periciales que no hayan sido listadas anteriormente. Bajo esta categoría se considera a la especialidad en política criminal, entre otras.</t>
  </si>
  <si>
    <t>Bajo este grupo se consideran las siguientes especialidades:</t>
  </si>
  <si>
    <t>Contempla todas aquellas especialidades periciales que no hayan sido listadas anteriormente. Bajo esta categoría se consideran las especialidades que se ocupan en la traducción e interpretación de documentos, actuaciones ministeriales y judiciales en otras lenguas e idiomas, entre otras.</t>
  </si>
  <si>
    <t>Valuación de bienes agropecuarios y forestales. Se refiere al análisis y valoración económica de los recursos forestales presentes en un área específica, y de las propiedades y activos en el sector agrícola y pecuario. Bajo esta no debe considerarse la valuación de daños.</t>
  </si>
  <si>
    <t>Valuación de bienes inmuebles. Se refiere al análisis y valoración económica de bienes inmuebles o bienes raíces (casas, departamentos, edificios, terrenos, entre otros). Además de establecer las características y extensión del bien inmueble valorado. Bajo esta no debe considerarse la valuación de daños.</t>
  </si>
  <si>
    <t>Se refiere a las especialidades dedicadas a determinar la identidad de una persona viva y a aquellas que examinan cómo se transmite la información a través de diferentes medios. Estas disciplinas buscan relacionar elementos similares para identificar o descartar el origen del hecho controvertido, dentro de este grupo se incluye la acústica, los dactilogramas y sistemas de identificación, el dibujo y la planimetría, la discapacidad auditiva, la espectrografía, la fonética, la fonografía, los estudios de paternidad mediante genética, la identificación humana, entre otras. No deben considerarse las especialidades en materia forense y la criminalística.</t>
  </si>
  <si>
    <r>
      <t xml:space="preserve">Se refiere a aquellas especialidades que se aplican en la búsqueda, tratamiento, análisis y preservación de indicios relacionados con una investigación en la que equipos y programas de cómputo, dispositivos de almacenamiento ópticos, electromagnéticos y electrónicos, así como dispositivos y sistemas de telecomunicaciones, han sido utilizados como fin o medio para realizar una acción presuntamente delictiva. En este grupo se consideran las especialidades en: grabación de cámaras de video, informática, infrarrojos y ultravioletas, internet y redes sociales, medios electrónicos, microfotografía, sistemas de información tecnológica, sistemas de telecomunicaciones, </t>
    </r>
    <r>
      <rPr>
        <i/>
        <sz val="9"/>
        <rFont val="Arial"/>
        <family val="2"/>
      </rPr>
      <t>software</t>
    </r>
    <r>
      <rPr>
        <sz val="9"/>
        <rFont val="Arial"/>
        <family val="2"/>
      </rPr>
      <t>, entre otras. No deben considerarse las especialidades en materia forense.</t>
    </r>
  </si>
  <si>
    <t>Se refiere a las especialidades que se enfocan en estudiar los elementos de la naturaleza y organismos vivos que la conforman, así como de la materia (cuerpos) y lo que ocurre con ella. No deben considerarse las especialidades de genética forense, química forense, entomología forense y veterinaria forense. Dentro de este grupo se consideran las siguientes especialidades:</t>
  </si>
  <si>
    <t>Se refiere a las especialidades encargadas del estudio de la escritura, firmas, y análisis de documentos, con fines de identificación, así como de determinar su autenticidad, falsedad o alteración. No deben considerarse aquellas especialidades vinculadas a la materia forense. Dentro de este grupo se consideran las siguientes especialidades:</t>
  </si>
  <si>
    <t>Se refiere a las especialidades que se ocupan de determinar el valor comercial o de mercado de un bien, ya sea para pronosticar las rentas que pueda generar, estimar el importe de los daños al mismo, etc. Asimismo, se contemplan aquellas especialidades que se encargan de estimar el costo de producción, adquisición, modificación o término de un bien o servicio. No deben considerarse las especialidades vinculadas a la valuación forense. Dentro de este grupo se consideran las siguientes especialidades:</t>
  </si>
  <si>
    <t>Biología. Se refiere a la especialidad que estudia los seres vivos de manera integral, desde el nivel molecular hasta su integración en los ecosistemas, a efecto de conocer su estructura, función, diversidad, origen, evolución, e interrelaciones.</t>
  </si>
  <si>
    <t>Biología marina. Se refiere a la especialidad que se encarga del estudio de la biodiversidad de invertebrados (esponjas, poliquetos, tunicados, crustáceos, etc.) tanto en aguas someras, como en el mar profundo.</t>
  </si>
  <si>
    <t>Biología molecular (ADN). Se refiere a la especialidad que atiende los procesos moleculares que se desarrollan en las células, tales como la replicación del ADN y el flujo de la información genética.</t>
  </si>
  <si>
    <t>Química. Ciencia que conjuga una sólida formación científica y tecnológica, sustentada en el estudio científico de la materia, su estructura, transformaciones y relaciones con la energía, a fin de crear nuevos productos, modificar los existentes, así como elaborar y aplicar normas de calidad para estos.</t>
  </si>
  <si>
    <t>Veterinaria. Se refiere a la especialidad que se encarga del estudio de los animales, así como de prevenir, atender y erradicar enfermedades que puedan llegar a adquirir.</t>
  </si>
  <si>
    <r>
      <t xml:space="preserve">Microscopía. Se refiere a la especialidad que permite determinar la localización de moléculas de interés en cortes de tejidos de seres vivos, acoplados a fluoroforos, así como también la localización celular de proteínas unidas a moléculas reporteras, como son las proteínas fluorescentes tanto </t>
    </r>
    <r>
      <rPr>
        <i/>
        <sz val="9"/>
        <color theme="1"/>
        <rFont val="Arial"/>
        <family val="2"/>
      </rPr>
      <t>in vivo</t>
    </r>
    <r>
      <rPr>
        <sz val="9"/>
        <color theme="1"/>
        <rFont val="Arial"/>
        <family val="2"/>
      </rPr>
      <t xml:space="preserve">, </t>
    </r>
    <r>
      <rPr>
        <i/>
        <sz val="9"/>
        <color theme="1"/>
        <rFont val="Arial"/>
        <family val="2"/>
      </rPr>
      <t>in vitro</t>
    </r>
    <r>
      <rPr>
        <sz val="9"/>
        <color theme="1"/>
        <rFont val="Arial"/>
        <family val="2"/>
      </rPr>
      <t xml:space="preserve"> y en muestras fijadas.</t>
    </r>
  </si>
  <si>
    <t>Se refiere a la especialidad integrada por un conjunto de disciplinas que interactúan en la investigación de hechos presuntamente delictivos relacionados con lesiones y daños causados a los elementos del ambiente referidos en protocolos de investigación y actuación en materia de impacto y riesgo ambiental, vida silvestre, recursos forestales maderables y no maderables, deforestación y uso de suelo, medicina veterinaria forense (excluyendo las relacionadas con casos de maltrato animal, abuso, entre otros), etc. Dentro de este grupo se consideran las especialidades en agronomía, cambio de uso de suelo, contaminación de suelo, subsuelo y aguas subterráneas, deforestación, fauna doméstica y silvestre, impacto y riesgo ambiental, ingeniería ambiental, minería, recursos forestales, sistemas de información geográfica, entre otras.</t>
  </si>
  <si>
    <t>Se refiere a la especialidad encargada del estudio técnico y científico, búsqueda, tratamiento, análisis y preservación de los indicios relacionados con accidentes o hechos de tránsito terrestre, así como estudios de identificación vehicular en donde se ha realizado una acción presuntamente delictiva o de tipo civil. Dentro de este grupo se consideran las especialidades en identificación vehicular, mecánica automotriz, revisión vehicular, entre otras.</t>
  </si>
  <si>
    <t>Se refiere a las especialidades que intervienen en los casos en que existen controversias relacionadas con el uso y transporte de hidrocarburos y combustible, con el uso de vías terrestres, náuticas y fluviales. Dentro de este grupo se consideran las especialidades en desastres con combustibles, dictaminador de combustibles, gas, su almacenamiento e instalación, hechos de tránsito náutico y fluvial, impacto al tránsito y diseño vial, muelles, astilleros, vialidad y transporte urbano, vías férreas, entre otras. No debe considerarse la especialidad en tránsito terrestre.</t>
  </si>
  <si>
    <t>Especialidad encargada de analizar los aspectos técnicos, de diseño, mantenimiento, legales y financieros relacionados con construcciones y urbanismo, planos arquitectónicos y de construcción.</t>
  </si>
  <si>
    <t>Contempla todas aquellas especialidades periciales que no hayan sido listadas anteriormente. Bajo esta categoría se consideran las especialidades en agrimensura, apeo y deslinde, batimetría, construcción de obra civil, desarrollo urbano, estructuras, geodesia, impacto urbano y desarrollo habitacional, mecánica de suelos, obras en pavimentación asfáltica, entre otras.</t>
  </si>
  <si>
    <t>Se refiere a la especialidad encargada de analizar los aspectos técnicos de diseño, producción, mantenimiento, legales y financieros de los proyectos de construcción de un edificio, caminos, puentes, presas, entre otros.</t>
  </si>
  <si>
    <t>Contempla todas aquellas especialidades periciales que no hayan sido listadas anteriormente. Bajo esta categoría se consideran las especialidades en ingeniería de alimentos, de costos, en química industrial, física e hidráulica; maquinaria pesada, agrícola, y de combustión; mecánica de materiales, de hojalatería, entre otras.</t>
  </si>
  <si>
    <t>Se refiere a las especialidades encargadas de determinar en controversias del ámbito industrial, laboral, etc., si las instalaciones, construcciones, productos y procesos cuentan con la higiene, calidad y seguridad requeridas conforme a la normativa aplicable. Dentro de este grupo se consideran las especialidades en análisis químico y de materiales peligrosos, condiciones de seguridad e higiene en el trabajo, higiene y seguridad alimentaria, higiene y seguridad industrial, instalaciones hidrosanitarias y de gas, sistemas de gestión de calidad e inocuidad, sustancias peligrosas, entre otras.</t>
  </si>
  <si>
    <t>Valuación de bienes muebles. Se refiere al análisis y valoración económica de bienes muebles (electrodomésticos, equipo informático, vehículos, maquinaria, joyería, obras de arte, antigüedades, entre otros), así como la definición de características y estado del bien mueble valorado. Bajo esta no debe considerarse la valuación de daños y la especialidad en artes.</t>
  </si>
  <si>
    <t>Se refiere a las especialidades que a través de métodos y técnicas específicas determinan si un bien catalogado como arte o antigüedad se trata de una falsificación, asimismo se analiza la edición y producción de las expresiones artísticas y creativas relacionadas con imágenes, textos y objetos artísticos. Además de determinar sobre obras de restauración y conservación de sitios y monumentos históricos. Dentro de este grupo se consideran las especialidades en certificado de autenticidad, fotografía y video, objetos de colección, restauración y conservación de sitios y monumentos históricos, tasación de arte, técnicas de filmación, entre otras. No deben considerarse las especialidades en valuación forense, valuación de daños y de valuación económica.</t>
  </si>
  <si>
    <t>Aduanas. Se refiere a la especialidad que se encarga de revisar la correcta clasificación arancelaria, así como la valoración aduanera de los productos importados conforme a la normativa internacional vigente. La valoración aduanera es el proceso que se realiza para lograr la determinación del valor en aduana de las mercancías adquiridas por una empresa desde otro país, conocida como importación. Esto se puede entender como el conjunto de normas de carácter internacional y nacional que permiten calcular el valor a pagarse de los tributos.</t>
  </si>
  <si>
    <t>Se refiere a las especialidades que a través de un proceso obtienen y comprueban información organizacional, financiera y de gestión de organismos empresariales y/ o entidades económicas. No debe considerarse la especialidad de contabilidad forense Dentro de este grupo se consideran las siguientes especialidades:</t>
  </si>
  <si>
    <t>Recursos humanos. Se refiere a la especialidad encargada de estudiar el entorno de personas que laboran en una organización, con el objetivo de cubrir necesidades de personal.</t>
  </si>
  <si>
    <t>Se refiere a las especialidades que aplican los conocimientos científicos y tecnológicos que derivan de controversias relacionadas con la producción o funcionamiento de instalaciones mecánicas, eléctricas, hidráulicas, maquinaria, equipos, entre otros. No debe considerarse la especialidad en ingeniería civil forense. Dentro de este grupo se consideran las siguientes especialidades:</t>
  </si>
  <si>
    <t>Se refiere a las especialidades que intervienen en controversias relacionadas con el medio de la construcción o con la superficie del terreno; además de aquellas encargadas del estudio de superficies de la tierra para generación de obras terrestres, portuarias, marítimas, etc. Asimismo, las especialidades que analizan los procesos de transformación territorial en sus aspectos físicos, económicos y sociales; cambios estructurales de asentamientos humanos encaminados a la protección y conservación del medio ambiente sustentable, con el objeto de un mejoramiento a la calidad de vida de la población. No debe considerarse la arquitectura forense y la topografía forense. Dentro de este grupo se consideran las siguientes especialidades:</t>
  </si>
  <si>
    <t>Se refiere al conjunto de disciplinas que proporcionan los conocimientos adecuados para la determinación de las alteraciones en la salud física o mental, mediante el conjunto de conocimientos médicos, técnicos y científicos. No deben considerarse las especialidades en psicología, psicología clínica, medicina forense, odontología forense, psicología forense, patología forense y psiquiatría forense. Dentro de este grupo se consideran las siguientes especialidades:</t>
  </si>
  <si>
    <t>Se refiere a las especialidades que realizan estudios sobre los seres humanos y su comportamiento en grupos; su relación con la sociedad, su comportamiento pasado y presente, así como su organización y distribución geográfica. Además de aquellas especialidades que sean requeridas para auxilio de la administración de justicia. No deben considerarse las especialidades de psiquiatría, antropología física y social forense, arqueología forense, psicología forense y psiquiatría forense. Dentro de este grupo se consideran las siguientes especialidades:</t>
  </si>
  <si>
    <t>Se refiere al cargo que desempeña una persona encargada de administrar todos los bienes de la persona fallecida, desde que se realiza o formaliza el cargo hasta el momento de entregarlos a las personas herederas o legatarias. Puede nombrarse a varias personas para que actúen conjunta o sucesivamente como albacea o una sola, inclusive puede nombrarse a un banco para que se encargue de esta función.</t>
  </si>
  <si>
    <t>Se refiere al cargo que desempeña una persona encargada de vigilar el cumplimiento de las funciones de la persona tutora respecto del cuidado y administración de los bienes de las personas menores de edad o personas con alguna condición de discapacidad. Puede ser curador un familiar o tercera persona, pero no puede serlo la persona tutora o los parientes de esta (consanguíneos o políticos) hasta el cuarto grado (primos).</t>
  </si>
  <si>
    <t>Se refiere al cargo que desempeña una persona designada por la autoridad competente para controlar la administración que la persona demandada hace de sus bienes materia del juicio y que se encuentran en su poder.</t>
  </si>
  <si>
    <t>Contempla todas aquellas especialidades periciales que no hayan sido listadas anteriormente. Bajo esta categoría se consideran las siguientes especialidades:</t>
  </si>
  <si>
    <t>Arqueología. Se refiere a la especialidad que estudia las sociedades del pasado a través de sus vestigios, como restos humanos, monumentos, pinturas, pirámides, monolitos, objetos, maderas o cerámicas.</t>
  </si>
  <si>
    <t>Psicología clínica. Se refiere a la especialidad que enfoca sus métodos de evaluación e investigación al diagnóstico y atención de las personas con trastornos psicológicos, cuyas manifestaciones incluyen los aspectos mentales, emocionales y conductuales que afectan tanto al individuo como a su contexto social.</t>
  </si>
  <si>
    <t>Terapia familiar. Se refiere a la intervención terapéutica que busca mejorar el funcionamiento y la salud de las familias, trabajando con este grupo con el objetivo de resolver conflictos, mejorar la comunicación y fortalecer los vínculos entre sus miembros.</t>
  </si>
  <si>
    <t>Sociología. Se refiere a la especialidad que realiza un estudio sistemático de la sociedad humana, así como el comportamiento humano en los contextos sociales. Se considera sistemático porque se dedica al estudio de cómo son creadas las sociedades, cómo se mantienen, porqué cambian y cómo afecta el comportamiento de las personas.</t>
  </si>
  <si>
    <t>Se refiere a las especialidades que analizan los indicios con la finalidad de proteger y regular las creaciones de las personas, así como sus fines comerciales. Dentro de este grupo se consideran las siguientes especialidades:</t>
  </si>
  <si>
    <t>Derechos de autor. Se refiere a la especialidad pericial que auxilia en la determinación desde el punto de vista técnico y científico de la reproducción de fonogramas, videogramas, obras, entre otras, así como lo relacionado con el derecho conexo, reservas de derechos al uso exclusivo, a través de conocimientos, conceptos y procedimientos que permiten analizar la figura protegida y su soporte material.</t>
  </si>
  <si>
    <t>Propiedad industrial. Se refiere a la especialidad pericial que se conforma por un conjunto estructurado y sistematizado de conocimientos, conceptos y procedimientos dirigidos al estudio de diversos productos o servicios, con la finalidad de determinar desde el punto de vista técnico y científico la falsificación de una marca y/ o la existencia de un secreto industrial.</t>
  </si>
  <si>
    <t>El presente Anexo tiene por objetivo describir las especialidades periciales utilizadas comúnmente en la práctica pericial, mismas que se presentan por grupo, según la rama de la especialidad. Para efectos del presente censo, se consideran las siguientes:</t>
  </si>
  <si>
    <t>Se refiere a aquellas especialidades que se ocupan de establecer la causa del siniestro como incendios, explosiones, accidentes aéreos, terrestres o marítimos, derrames y fugas tóxicas, entre otros, a partir del estudio técnico del material sensible y significativo que deja el siniestro ocasionado deliberadamente o por eventos súbitos en contra de un inmueble, muebles y/ o personas. Asimismo, se ocupan de analizar el siniestro en materia penal, en materia de seguro, o como prevención en protección civil. Dentro de este grupo se consideran las especialidades en accidentes de buceo, protección civil, siniestros por causas de la naturaleza, entre otras. No deben considerarse las especialidades en siniestros relacionados con delitos ambientales, ni la valuación de daños.</t>
  </si>
  <si>
    <t>Sección I. Estructura organizacional e infraestructura.
Sección II. Recursos humanos.
Sección III. Recursos presupuestales.
Sección IV. Informes, fuentes de información y registros.
Sección V. Ejercicio de la función de los servicios periciales.
Sección VI. Ejercicio de la función del servicio médico forense.
Sección VII. Sitios de depósito ilegal de seres humanos.</t>
  </si>
  <si>
    <t>Integración de información por la institución informante. 
Entrega a la CE del INEGI para revisión.</t>
  </si>
  <si>
    <t>Revisión de información preliminar por parte de la CE del INEGI y aclaración o ajustes por parte de la institución informante. 
Envío de información preliminar a OC para verificación central.</t>
  </si>
  <si>
    <r>
      <t xml:space="preserve">Título </t>
    </r>
    <r>
      <rPr>
        <i/>
        <sz val="8"/>
        <rFont val="Arial"/>
        <family val="2"/>
      </rPr>
      <t>(Lic., Mtro(a)., Dr(a)., Ing., C., Sr(a)., etc.)</t>
    </r>
    <r>
      <rPr>
        <sz val="9"/>
        <rFont val="Arial"/>
        <family val="2"/>
      </rPr>
      <t>:</t>
    </r>
  </si>
  <si>
    <t>1.- Debe considerar la información de las unidades de servicios periciales y/ o de servicio médico forense en operación que formen parte de la estructura orgánica de la(s) institución(es), de acuerdo con la correspondiente ley orgánica, reglamento interno, acuerdos de creación o disposición normativa homóloga.</t>
  </si>
  <si>
    <t>En la columna "Nombre de las unidades de servicios periciales y/ o de servicio médico forense" debe anotar el nombre de cada una de las unidades de servicios periciales y/ o de servicio médico forense con las que haya contado. Por su parte, en la columna "ID unidad de servicios periciales y/ o de servicio médico forense" el personal del INEGI debe anotar su clave y/ o número de identificación.</t>
  </si>
  <si>
    <r>
      <t xml:space="preserve">2.- </t>
    </r>
    <r>
      <rPr>
        <b/>
        <i/>
        <sz val="8"/>
        <rFont val="Arial"/>
        <family val="2"/>
      </rPr>
      <t>Mesa anatómica.</t>
    </r>
    <r>
      <rPr>
        <i/>
        <sz val="8"/>
        <rFont val="Arial"/>
        <family val="2"/>
      </rPr>
      <t xml:space="preserve"> Se refiere a la mesa de acero inoxidable, comúnmente denominada plancha, utilizada para la realización de exámenes post mortem.</t>
    </r>
  </si>
  <si>
    <t>En la columna "Nombre de los anfiteatros" debe anotar el nombre de cada uno de los anfiteatros con los que haya contado. Por su parte, en la columna "ID anfiteatro" el personal del INEGI debe anotar su clave y/ o número de identificación.</t>
  </si>
  <si>
    <t>En el Complemento 2 debe anotar el tipo de posesión, ubicación geográfica, horario de atención y datos de contacto de cada uno de los anfiteatros fijos en operación.</t>
  </si>
  <si>
    <t>En la columna "Nombre de los laboratorios" debe anotar el nombre de cada uno de los laboratorios con los que haya contado. Por su parte, en la columna "ID laboratorio" el personal del INEGI debe anotar su clave y/ o número de identificación.</t>
  </si>
  <si>
    <t>En el Complemento 3 debe anotar el tipo de posesión, ubicación geográfica, horario de atención y datos de contacto de cada uno de los laboratorios fijos en operación.</t>
  </si>
  <si>
    <t>En el Complemento 4 debe anotar el nombre de las certificaciones o acreditaciones con las que contaba determinado laboratorio, así como el nombre de la(s) autoridad(es) o asociación(es) que la(s) haya(n) otorgado, año de entrada en vigor y año de vencimiento.</t>
  </si>
  <si>
    <t>Centro Federal Pericial Forense</t>
  </si>
  <si>
    <t>Gobernador(a) o Jefe(a) de Gobierno, con aprobación del Congreso Estatal</t>
  </si>
  <si>
    <t>Consejero(a) Presidente(a) del Consejo de la Judicatura u homólogo de la entidad federativa</t>
  </si>
  <si>
    <t>La cantidad registrada en la columna "Total" de cada tipo de discapacidad debe ser igual o menor a la suma de las cantidades reportadas como respuesta en la columna "Total" de la pregunta 2.2, así como corresponder a su desagregación por cargo y/ o función desempeñada y sexo. En caso de que esta instrucción no le aplique, justifíquelo en el recuadro que se encuentra al final de la tabla de respuesta.</t>
  </si>
  <si>
    <t>Para cada prestación laboral, seleccione con una "X" la o las frecuencias con las que se ofreció a las personas peritas que correspondan.</t>
  </si>
  <si>
    <t>2.- El listado de sistemas de información relacionada con la investigación pericial que se despliega es el mismo que registre como respuesta en la pregunta 4.5.</t>
  </si>
  <si>
    <t>La suma de las cantidades registradas debe ser igual a la cantidad reportada como respuesta en la columna "Sitios de depósito ilegal de seres humanos intervenidos" de la pregunta 7.1.</t>
  </si>
  <si>
    <t>Se refiere a los vehículos destinados al traslado de cadáveres, restos de seres humanos e indicios materiales localizados en el lugar de los hechos, ya sea a las instalaciones del servicio médico forense o a cualquier otro lugar que se requiera. Dichos vehículos cuentan con el equipamiento necesario para garantizar la seguridad e higiene durante el referido traslado.</t>
  </si>
  <si>
    <t>Cámara de frío</t>
  </si>
  <si>
    <t>Se refiere al documento donde se realiza una recopilación de las situaciones y las circunstancias observadas desde un punto de vista técnico, sin emitir alguna valoración profesional.</t>
  </si>
  <si>
    <t>Se refiere a todo el personal que desempeña funciones de asistencia al personal directivo, de logística, de soporte técnico, de gestión de recursos humanos, materiales, presupuestales y tecnológicos, u otras similares. Dentro de esta categoría debe considerar al personal secretarial, de mensajería, de conducción de vehículos, de limpieza, o cualquier otro que realice funciones similares.</t>
  </si>
  <si>
    <r>
      <rPr>
        <b/>
        <sz val="9"/>
        <rFont val="Arial"/>
        <family val="2"/>
      </rPr>
      <t>Análisis de secuenciación masiva.</t>
    </r>
    <r>
      <rPr>
        <sz val="9"/>
        <rFont val="Arial"/>
        <family val="2"/>
      </rPr>
      <t xml:space="preserve"> Se refiere al proceso que permite analizar cientos de marcadores genéticos en una misma marcha analítica, otorgando una identificación mayor que en los métodos convencionales. El estudio es útil en la identificación de cuerpos donde se cuenta con familiares genéticamente poco informativos, por lo que se logra incrementar los valores de probabilidad del parentesco. Asimismo, se utiliza en restos degradados en los cuales no se ha logrado obtener un perfil genético.</t>
    </r>
  </si>
  <si>
    <t>Se refiere al documento por el cual se comunica al órgano jurisdiccional o ministerial, u otras autoridades competentes, que los elementos proporcionados no son suficientes para atender la solicitud de intervención pericial, solicitándole datos adicionales a efecto de emitir la conclusión correspondiente.</t>
  </si>
  <si>
    <t>Se refiere a la estación de trabajo y operaciones para realizar necropsias conformada, entre otros elementos, por una mesa anatómica de acero inoxidable con sistema de filtrado, respaldo, lámparas (de piso y techo), básculas, tarja con sistema de drenaje y agua a presión con manguera, rociador de gatillo para lavado de cadáveres y restos de seres humanos, y extractor de aire.</t>
  </si>
  <si>
    <r>
      <t xml:space="preserve">Perfiles genéticos de cadáveres y/ o de restos de seres humanos. </t>
    </r>
    <r>
      <rPr>
        <sz val="9"/>
        <color theme="1"/>
        <rFont val="Arial"/>
        <family val="2"/>
      </rPr>
      <t>Se refiere a los perfiles genéticos de los cadáveres y/ o restos de seres humanos y desconocidos, entre ellos las víctimas de desastres naturales, accidentes aéreos o terrestres, así como de delitos como la trata de personas, secuestro, robo de infante, explotación sexual, tráfico de órganos, fosas clandestinas, entre otros.</t>
    </r>
  </si>
  <si>
    <t>Se refiere al instrumento con el que es posible verificar la existencia de cambios en la densidad del suelo y, si la sonda tiene contacto con algún cuerpo, es posible que se impregne con el olor del mismo.</t>
  </si>
  <si>
    <t>En el numeral 16 no debe considerar el parque vehicular (automóviles, camiones, camionetas, motocicletas, ambulancias forenses, entre otros vehículos automotores) destinado como medio de transporte.</t>
  </si>
  <si>
    <t>Cámara para inspección de pozos profundos</t>
  </si>
  <si>
    <t>En caso de que seleccione el código "10" en la columna "Forma de designación", debe anotar el nombre de dicha forma de designación en el recuadro destinado para tal efecto que se encuentra al final de la tabla de respuesta.</t>
  </si>
  <si>
    <t>Valuación de aeronaves, buques y embarcaciones. Se refiere al análisis y valoración económica de cualquier embarcación que tiene la capacidad de flotar y navegar por el agua, así como cualquier tipo de aeronave, y de su equipamiento. Bajo esta no debe considerarse la valuación de daños.</t>
  </si>
  <si>
    <r>
      <t xml:space="preserve">3.- Debe considerar como </t>
    </r>
    <r>
      <rPr>
        <i/>
        <u/>
        <sz val="8"/>
        <color theme="1"/>
        <rFont val="Arial"/>
        <family val="2"/>
      </rPr>
      <t>institución(es)</t>
    </r>
    <r>
      <rPr>
        <i/>
        <sz val="8"/>
        <color theme="1"/>
        <rFont val="Arial"/>
        <family val="2"/>
      </rPr>
      <t xml:space="preserve"> a la dirección general, coordinación general, agencia, división, departamento, centro, instituto o, en términos genéricos, cualquier órgano, unidad administrativa o área encargada de los servicios periciales y/ o del servicio médico forense de la entidad federativa. Asimismo, debe considerar como institución al centro de identificación humana u homólogo de la entidad federativa.</t>
    </r>
  </si>
  <si>
    <r>
      <t xml:space="preserve">1.- Con excepción de la(s) persona(s) titular(es) referida(s) en la respuesta de la pregunta anterior, debe considerar la totalidad del personal que se encontraba ejerciendo sus funciones en la(s) institución(es), independientemente de que se haya encontrado adscrito a la(s) misma(s). </t>
    </r>
    <r>
      <rPr>
        <i/>
        <u/>
        <sz val="8"/>
        <rFont val="Arial"/>
        <family val="2"/>
      </rPr>
      <t>No debe considerar a las personas prestadoras de servicio social ni de prácticas profesionales.</t>
    </r>
  </si>
  <si>
    <t>Debe considerar la cantidad de registros, según tipo de información recopilada, acumulados al cierre del año en determinado sistema de información relacionada con la investigación pericial; independientemente de que hayan ingresado durante el mismo o en ejercicios anteriores.</t>
  </si>
  <si>
    <t>4.- En el apartado "Identificados" debe considerar la información de aquellos cadáveres y restos de seres humanos de cuya identidad (asignación del nombre o identidad correcta) se tiene certeza a partir de los resultados de las practicas forenses realizadas, de los datos proporcionados y del reconocimiento de sus familiares.</t>
  </si>
  <si>
    <t>5.- En el apartado "No Identificados" debe considerar la información de aquellos cadáveres y restos de seres humanos de quienes, aun realizando las practicas forenses correspondientes, no se haya conseguido determinar su identidad.</t>
  </si>
  <si>
    <t>Cadáveres y restos de seres humanos a los que se les realizó alguna práctica forense, según tipo, tipo de resto, estatus de identificación y sexo</t>
  </si>
  <si>
    <r>
      <t xml:space="preserve">Tipo de posesión 
</t>
    </r>
    <r>
      <rPr>
        <i/>
        <sz val="8"/>
        <rFont val="Arial"/>
        <family val="2"/>
      </rPr>
      <t>(1. Propio / 2. En arrendamiento / 3. Otro tipo)</t>
    </r>
  </si>
  <si>
    <t>Complemento 5. Tipo de posesión, extensión, ubicación geográfica, horario de atención y datos de contacto de los centros de resguardo forense u homólogos en operación</t>
  </si>
  <si>
    <t>Complemento 2. Tipo de posesión, ubicación geográfica, horario de atención y datos de contacto de los anfiteatros fijos en operación</t>
  </si>
  <si>
    <t>Complemento 3. Tipo de posesión, ubicación geográfica, horario de atención y datos de contacto de los laboratorios fijos en operación</t>
  </si>
  <si>
    <r>
      <t xml:space="preserve">Conforme a lo dispuesto por el </t>
    </r>
    <r>
      <rPr>
        <b/>
        <sz val="9"/>
        <color theme="0"/>
        <rFont val="Arial"/>
        <family val="2"/>
      </rPr>
      <t>artículo 45</t>
    </r>
    <r>
      <rPr>
        <sz val="9"/>
        <color theme="0"/>
        <rFont val="Arial"/>
        <family val="2"/>
      </rPr>
      <t>, párrafo primero de la</t>
    </r>
    <r>
      <rPr>
        <b/>
        <sz val="9"/>
        <color theme="0"/>
        <rFont val="Arial"/>
        <family val="2"/>
      </rPr>
      <t xml:space="preserve"> Ley del Sistema Nacional de Información Estadística y Geográfica (LSNIEG): </t>
    </r>
    <r>
      <rPr>
        <sz val="9"/>
        <color theme="0"/>
        <rFont val="Arial"/>
        <family val="2"/>
      </rPr>
      <t xml:space="preserve">"Los Informantes del Sistema estarán obligados a proporcionar, con veracidad y oportunidad, los datos e informes que les soliciten las autoridades competentes para fines estadísticos, censales y geográficos, y prestarán apoyo a las mismas", así como lo señalado por el </t>
    </r>
    <r>
      <rPr>
        <b/>
        <sz val="9"/>
        <color theme="0"/>
        <rFont val="Arial"/>
        <family val="2"/>
      </rPr>
      <t>artículo 46</t>
    </r>
    <r>
      <rPr>
        <sz val="9"/>
        <color theme="0"/>
        <rFont val="Arial"/>
        <family val="2"/>
      </rPr>
      <t xml:space="preserve"> de la misma: "[...] Los servidores públicos de la Federación, de las entidades federativas, de los municipios y de las demarcaciones territoriales de la Ciudad de México, tendrán la obligación de proporcionar la información básica que hubieren obtenido en el ejercicio de sus funciones y sirva para generar Información de Interés Nacional, que les solicite el Instituto [...]"</t>
    </r>
  </si>
  <si>
    <r>
      <t xml:space="preserve">En términos de los </t>
    </r>
    <r>
      <rPr>
        <b/>
        <sz val="9"/>
        <color theme="0"/>
        <rFont val="Arial"/>
        <family val="2"/>
      </rPr>
      <t>artículos 37 y 38</t>
    </r>
    <r>
      <rPr>
        <sz val="9"/>
        <color theme="0"/>
        <rFont val="Arial"/>
        <family val="2"/>
      </rPr>
      <t xml:space="preserve"> de la </t>
    </r>
    <r>
      <rPr>
        <b/>
        <sz val="9"/>
        <color theme="0"/>
        <rFont val="Arial"/>
        <family val="2"/>
      </rPr>
      <t>LSNIEG</t>
    </r>
    <r>
      <rPr>
        <sz val="9"/>
        <color theme="0"/>
        <rFont val="Arial"/>
        <family val="2"/>
      </rPr>
      <t>, los datos e informes que proporcionen para fines estadísticos los informantes del Sistema, como son las Unidades del Estado, y que provengan de registros administrativos, serán manejados observando los principios de confidencialidad y reserva. Por esto, no podrán divulgarse en ningún caso en forma nominativa o individualizada, ni harán prueba ante autoridad judicial o administrativa, incluyendo la fiscal, en juicio o fuera de él. Cuando se deba divulgar la información, esta deberá estar agregada de tal manera que no se pueda identificar a los informantes del SNIEG y, en general, a las personas físicas o morales objeto de la información.</t>
    </r>
  </si>
  <si>
    <r>
      <t xml:space="preserve">En contexto, la información estadística generada por el INEGI a partir de la información proporcionada por las Unidades del Estado no queda sujeta a mecanismos de reserva, puesto que su actuar no es como sujeto obligado dentro del régimen normativo en materia de transparencia y acceso a la información pública; por lo que resultan inaplicables las reservas de información establecidas en la Ley General de Transparencia y Acceso a la Información Pública, en las leyes locales de transparencia y en la Ley General del Sistema Nacional de Seguridad Pública, así como en las normativas locales de los sistemas de seguridad pública, sino a lo dispuesto por la LSNIEG, misma que no contempla la clasificación de Información como reservada, ya que cuenta con mecanismos propios para la protección de la información. Precisando que, en términos del </t>
    </r>
    <r>
      <rPr>
        <b/>
        <sz val="9"/>
        <color theme="0"/>
        <rFont val="Arial"/>
        <family val="2"/>
      </rPr>
      <t>artículo 28 QUINTUS</t>
    </r>
    <r>
      <rPr>
        <sz val="9"/>
        <color theme="0"/>
        <rFont val="Arial"/>
        <family val="2"/>
      </rPr>
      <t xml:space="preserve"> y de la </t>
    </r>
    <r>
      <rPr>
        <b/>
        <sz val="9"/>
        <color theme="0"/>
        <rFont val="Arial"/>
        <family val="2"/>
      </rPr>
      <t xml:space="preserve">fracción IV del artículo 77 </t>
    </r>
    <r>
      <rPr>
        <sz val="9"/>
        <color theme="0"/>
        <rFont val="Arial"/>
        <family val="2"/>
      </rPr>
      <t>de la LSNIEG corresponde a la Junta de Gobierno del INEGI, como órgano superior de dirección del Instituto, determinar la información que deba ser de divulgación restringida por motivos de seguridad nacional.</t>
    </r>
  </si>
  <si>
    <r>
      <t xml:space="preserve">De conformidad con lo previsto en el </t>
    </r>
    <r>
      <rPr>
        <b/>
        <sz val="9"/>
        <color theme="0"/>
        <rFont val="Arial"/>
        <family val="2"/>
      </rPr>
      <t>artículo 41</t>
    </r>
    <r>
      <rPr>
        <sz val="9"/>
        <color theme="0"/>
        <rFont val="Arial"/>
        <family val="2"/>
      </rPr>
      <t xml:space="preserve"> de la </t>
    </r>
    <r>
      <rPr>
        <b/>
        <sz val="9"/>
        <color theme="0"/>
        <rFont val="Arial"/>
        <family val="2"/>
      </rPr>
      <t>LSNIEG</t>
    </r>
    <r>
      <rPr>
        <sz val="9"/>
        <color theme="0"/>
        <rFont val="Arial"/>
        <family val="2"/>
      </rPr>
      <t>, los informantes del Sistema tendrán el derecho de solicitar al Instituto Nacional de Estadística y Geografía que sean rectificados los datos que les conciernan, para lo cual deberán demostrar que son inexactos, incompletos o equívocos.</t>
    </r>
  </si>
  <si>
    <t>(Persona servidora pública -titular o designada- adscrita al área que es la principal productora de la información correspondiente al presente módulo. Nota: en caso de no requerir este tipo de persona informante deje las siguientes celdas en blanco)</t>
  </si>
  <si>
    <t>(Persona servidora pública -titular o designada- adscrita al área que es la segunda principal productora de la información correspondiente al presente módulo. Nota: en caso de no requerir esta persona informante deje las siguientes celdas en blanco)</t>
  </si>
  <si>
    <t xml:space="preserve">8.- No deje celdas en blanco, salvo en los casos en que la instrucción así lo solicite. </t>
  </si>
  <si>
    <t>Debe considerar las especialidades periciales atendidas en los anfiteatros y laboratorios de determinada unidad de servicios periciales y/ o de servicio médico forense, así como en aquellos espacios físicos o áreas que no necesariamente requieran de algún laboratorio para su atención, como pueden ser la psicología clínica, traducción e interpretación, contabilidad, entre otras.</t>
  </si>
  <si>
    <t>En caso de que seleccione el código "1.21", "2.6", "5.4", "14.3", "15.5", "19.6" y/ o "21" en el apartado "Especialidades periciales", debe anotar el nombre de dicha(s) especialidad(es) pericial(es) en los recuadros destinados para tal efecto que se encuentran al final de la tabla de respuesta.</t>
  </si>
  <si>
    <t>En la columna "Salas necroquirúrgicas" debe considerar la totalidad de salas necroquirúrgicas con las que haya contado determinado anfiteatro, aun cuando estas se encuentren en el mismo espacio físico.</t>
  </si>
  <si>
    <t>En el código "18" del apartado "Tipo de equipamiento de las salas necroquirúrgicas" no debe considerar las cámaras de frío, las mesas anatómicas ni los instrumentos para la práctica de necropsias, como es el material para cortes, pinzas, material para medición, envases y material para recolección y conservación de muestras, además del equipo de protección para el personal y material de limpieza.</t>
  </si>
  <si>
    <t>En caso de que seleccione el código "18" en el apartado "Tipo de equipamiento de las salas necroquirúrgicas", debe anotar el nombre de dicho(s) tipo(s) de equipamiento en el recuadro destinado para tal efecto que se encuentra al final de la tabla de respuesta.</t>
  </si>
  <si>
    <t>Las columnas "Modalidad del almacenamiento de cadáveres y/ o de restos de seres humanos, según estatus de identificación" y "Modalidad del almacenamiento de cadáveres y/ o de restos de seres humanos, según tipo" son independientes entre sí.</t>
  </si>
  <si>
    <r>
      <rPr>
        <b/>
        <i/>
        <sz val="8"/>
        <rFont val="Arial"/>
        <family val="2"/>
      </rPr>
      <t>Análisis de ADN mitocondrial (ADNmt).</t>
    </r>
    <r>
      <rPr>
        <i/>
        <sz val="8"/>
        <rFont val="Arial"/>
        <family val="2"/>
      </rPr>
      <t xml:space="preserve"> Se refiere al estudio del genoma extranuclear que se encuentra en la parte interna de las mitocondrias, utilizado en la identificación humana a causa de su alta tasa de mutación, la falta de recombinación y la vía de herencia materna. El ADNmt puede extraerse de un diente, hueso o cabello sin raíz. En materia forense es esencial para casos de identificación de restos óseos antiguos.</t>
    </r>
  </si>
  <si>
    <r>
      <rPr>
        <b/>
        <sz val="9"/>
        <rFont val="Arial"/>
        <family val="2"/>
      </rPr>
      <t>Análisis de ADN mitocondrial (ADNmt).</t>
    </r>
    <r>
      <rPr>
        <sz val="9"/>
        <rFont val="Arial"/>
        <family val="2"/>
      </rPr>
      <t xml:space="preserve"> Se refiere al estudio del genoma extranuclear que se encuentra en la parte interna de las mitocondrias, utilizado en la identificación humana a causa de su alta tasa de mutación, la falta de recombinación y la vía de herencia materna. El ADNmt puede extraerse de un diente, hueso o cabello sin raíz. En materia forense es esencial para casos de identificación de restos óseos antiguos.</t>
    </r>
  </si>
  <si>
    <t>2.16.-</t>
  </si>
  <si>
    <t>En caso de que determinada prestación laboral no haya consistido en un apoyo económico, o no cuente con información para determinarlo, indíquelo en la columna correspondiente conforme al catálogo respectivo y deje el resto de la fila en blanco.</t>
  </si>
  <si>
    <t>Las cifras deben anotarse en pesos mexicanos (no debe agregar la frase “miles o millones de pesos”).</t>
  </si>
  <si>
    <t>No debe considerar decimales en las cifras registradas, por lo que debe redondearlas a su valor entero más cercano.</t>
  </si>
  <si>
    <t>Para cada prestación laboral, la cantidad registrada en la columna "Monto máximo al que corresponde el apoyo económico ofrecido" debe ser igual o mayor a la cantidad reportada en la columna "Monto mínimo al que corresponde el apoyo económico ofrecido".</t>
  </si>
  <si>
    <r>
      <t xml:space="preserve">¿Consistió en un apoyo económico?
</t>
    </r>
    <r>
      <rPr>
        <i/>
        <sz val="8"/>
        <rFont val="Arial"/>
        <family val="2"/>
      </rPr>
      <t>(1. Sí / 2. No / 9. No identificado)</t>
    </r>
  </si>
  <si>
    <t>Monto mínimo al que corresponde el apoyo económico ofrecido</t>
  </si>
  <si>
    <t>Monto máximo al que corresponde el apoyo económico ofrecido</t>
  </si>
  <si>
    <t>Otra prestación laboral</t>
  </si>
  <si>
    <t>De acuerdo con el total de solicitudes de intervención pericial admitidas que reportó como respuesta en la pregunta anterior, anote, por cada una de las unidades de servicios periciales y/ o de servicio médico forense, la cantidad de las mismas especificando la especialidad pericial; utilizando para tal efecto el catálogo que se presenta en la parte inferior de la siguiente tabla.</t>
  </si>
  <si>
    <t>De acuerdo con el total de solicitudes de intervención pericial admitidas que reportó como respuesta en la pregunta 5.1, anote la cantidad de las mismas especificando el tipo de solicitante.</t>
  </si>
  <si>
    <t>De acuerdo con el total de solicitudes de intervención pericial concluidas que reportó como respuesta en la pregunta anterior, anote, por cada una de las unidades de servicios periciales y/ o de servicio médico forense, la cantidad de las mismas especificando la especialidad pericial; utilizando para tal efecto el catálogo que se presenta en la parte inferior de la siguiente tabla.</t>
  </si>
  <si>
    <t>De acuerdo con el total de solicitudes de intervención pericial pendientes de concluir que reportó como respuesta en la pregunta anterior, anote, por cada una de las unidades de servicios periciales y/ o de servicio médico forense, la cantidad de las mismas especificando la especialidad pericial; utilizando para tal efecto el catálogo que se presenta en la parte inferior de la siguiente tabla.</t>
  </si>
  <si>
    <t>Para cada laboratorio, en caso de que no haya realizado la misma función que determinado anfiteatro con el que comparta espacio físico en la unidad de servicios periciales y/ o de servicio médico forense, deje la columna "Anfiteatro con la misma función" en blanco.</t>
  </si>
  <si>
    <t>Debe considerar las certificaciones o acreditaciones de los laboratorios relacionadas con su infraestructura, la prestación de servicios, así como los procesos y sistemas de gestión de calidad al interior de los mismos.</t>
  </si>
  <si>
    <t>Las columnas "¿Contaba con alguna póliza para su mantenimiento?" y "¿Contaba con alguna certificación o acreditación?" son independientes entre sí.</t>
  </si>
  <si>
    <t>En caso de que determinado laboratorio no haya contado con alguna certificación o acreditación, se haya encontrado en proceso de certificación, o no cuente con información para determinarlo, indíquelo en la columna correspondiente conforme al catálogo respectivo y deje la columna "Certificaciones o acreditaciones" en blanco.</t>
  </si>
  <si>
    <t>En caso de que seleccione para el numeral 5 el código "1" en la columna "¿Los laboratorios realizaron el tipo de prueba genética para la identificación humana?", debe anotar el nombre de dicho(s) tipo(s) de prueba(s) genética(s) para la identificación humana en el recuadro destinado para tal efecto que se encuentra al final de la tabla de respuesta.</t>
  </si>
  <si>
    <t>Debe considerar la cantidad de marcadores genéticos amplificados por cada perfil genético, según el kit utilizado (generalmente 23, 24, 26 o 27). En consecuencia, no debe considerar la suma de marcadores utilizados para distintos perfiles genéticos, la cantidad de perfiles genéticos amplificados ni la cantidad de pruebas genéticas realizadas.</t>
  </si>
  <si>
    <r>
      <t xml:space="preserve">¿Contaba(n) con el insumo y/ o herramienta para la búsqueda y localización de personas desaparecidas?
</t>
    </r>
    <r>
      <rPr>
        <i/>
        <sz val="8"/>
        <rFont val="Arial"/>
        <family val="2"/>
      </rPr>
      <t>(1. Sí / 2. No / 9. No identificado)</t>
    </r>
  </si>
  <si>
    <t>En caso de que seleccione para el numeral 16 el código "1" en la columna "¿Contaba(n) con el insumo y/ o herramienta para la búsqueda y localización de personas desaparecidas?", debe anotar el nombre de dicho(s) insumo(s) y/ o herramienta(s) para la búsqueda y localización de personas desaparecidas en el recuadro destinado para tal efecto que se encuentra al final de la tabla de respuesta.</t>
  </si>
  <si>
    <r>
      <t xml:space="preserve">Otro insumo y/ o herramienta </t>
    </r>
    <r>
      <rPr>
        <i/>
        <sz val="8"/>
        <rFont val="Arial"/>
        <family val="2"/>
      </rPr>
      <t>(especifique)</t>
    </r>
  </si>
  <si>
    <r>
      <rPr>
        <sz val="9"/>
        <rFont val="Arial"/>
        <family val="2"/>
      </rPr>
      <t xml:space="preserve">Otro insumo y/ o herramienta:
</t>
    </r>
    <r>
      <rPr>
        <i/>
        <sz val="8"/>
        <rFont val="Arial"/>
        <family val="2"/>
      </rPr>
      <t>(especifique)</t>
    </r>
  </si>
  <si>
    <t>1.- Debe considerar la información de los centros de resguardo forense u homólogos establecidos en su entidad federativa para el almacenamiento, protección y trazabilidad de los cadáveres y restos de seres humanos, independientemente de la adscripción de los mismos.</t>
  </si>
  <si>
    <t>2.- No debe considerar los centros de resguardo forense u homólogos establecidos que se hayan encontrado fuera de servicio, o bien, no habían sido habilitados para su uso u operación al cierre del año.</t>
  </si>
  <si>
    <t>El listado de centros de resguardo forense u homólogos que se despliega es el mismo que registró como respuesta en la pregunta anterior.</t>
  </si>
  <si>
    <t>Centros de resguardo forense u homólogos establecidos</t>
  </si>
  <si>
    <r>
      <t xml:space="preserve">¿Se encontraba establecido en su entidad federativa algún centro de resguardo forense u homólogo?
</t>
    </r>
    <r>
      <rPr>
        <i/>
        <sz val="8"/>
        <rFont val="Arial"/>
        <family val="2"/>
      </rPr>
      <t>(1. Sí / 2. No / 9. No identificado)</t>
    </r>
  </si>
  <si>
    <t>En caso de que no se haya encontrado establecido en su entidad federativa algún centro de resguardo forense u homólogo, o no cuente con información para determinarlo, indíquelo en la columna correspondiente conforme al catálogo respectivo y deje el resto de la fila en blanco.</t>
  </si>
  <si>
    <t>1.- Debe considerar la información relacionada con los servicios de asistencia brindados por las agencias funerarias, independientemente de que los mismos se hayan realizado en el marco de algún convenio de colaboración, y de que este haya sido suscrito por la(s) institución(es) o por la(s) autoridad(es) que la(s) coordina(n), regula(n) o administra(n).</t>
  </si>
  <si>
    <t>La suma de las cantidades registradas debe ser igual o mayor a la cantidad reportada como respuesta en la columna "Agencias funerarias que brindaron servicios de asistencia" de la pregunta anterior, toda vez que una agencia funeraria pudo haber brindado más de un tipo de servicios de asistencia.</t>
  </si>
  <si>
    <t>En caso de que registre algún valor numérico mayor a cero en el numeral 5, debe anotar el nombre de dicho(s) tipo(s) de servicios de asistencia en el recuadro destinado para tal efecto que se encuentra al final de la tabla de respuesta.</t>
  </si>
  <si>
    <t>En caso de que determinado centro de resguardo forense u homólogo no haya contado con espacios de refrigerado para cadáveres de reciente data, o no cuente con información para determinarlo, indíquelo en columna correspondiente conforme al catálogo respectivo y deje la columna "Capacidad máxima de almacenamiento de cadáveres de reciente data" en blanco.</t>
  </si>
  <si>
    <t>En caso de que determinado centro de resguardo forense u homólogo no haya contado con espacios específicos para el resguardo de restos de seres humanos sin tejidos blandos, o no cuente con información para determinarlo, indíquelo en columna correspondiente conforme al catálogo respectivo y deje la columna "Espacios específicos para el resguardo de restos de seres humanos sin tejidos blandos" en blanco.</t>
  </si>
  <si>
    <r>
      <t xml:space="preserve">Forma de designación </t>
    </r>
    <r>
      <rPr>
        <i/>
        <sz val="8"/>
        <rFont val="Arial"/>
        <family val="2"/>
      </rPr>
      <t>(ver catálogo)</t>
    </r>
  </si>
  <si>
    <r>
      <t xml:space="preserve">Condición de discapacidad </t>
    </r>
    <r>
      <rPr>
        <i/>
        <sz val="8"/>
        <color theme="1"/>
        <rFont val="Arial"/>
        <family val="2"/>
      </rPr>
      <t>(ver catálogo)</t>
    </r>
  </si>
  <si>
    <r>
      <t xml:space="preserve">Sexo </t>
    </r>
    <r>
      <rPr>
        <i/>
        <sz val="8"/>
        <rFont val="Arial"/>
        <family val="2"/>
      </rPr>
      <t>(ver catálogo)</t>
    </r>
  </si>
  <si>
    <r>
      <t xml:space="preserve">Edad </t>
    </r>
    <r>
      <rPr>
        <i/>
        <sz val="8"/>
        <rFont val="Arial"/>
        <family val="2"/>
      </rPr>
      <t>(años)</t>
    </r>
  </si>
  <si>
    <r>
      <t xml:space="preserve">Ingresos brutos mensuales </t>
    </r>
    <r>
      <rPr>
        <i/>
        <sz val="8"/>
        <color theme="1"/>
        <rFont val="Arial"/>
        <family val="2"/>
      </rPr>
      <t>(pesos)</t>
    </r>
  </si>
  <si>
    <r>
      <t xml:space="preserve">Institución de procedencia </t>
    </r>
    <r>
      <rPr>
        <i/>
        <sz val="8"/>
        <color theme="1"/>
        <rFont val="Arial"/>
        <family val="2"/>
      </rPr>
      <t>(ver catálogo)</t>
    </r>
  </si>
  <si>
    <r>
      <t xml:space="preserve">Antigüedad en el servicio público </t>
    </r>
    <r>
      <rPr>
        <i/>
        <sz val="8"/>
        <rFont val="Arial"/>
        <family val="2"/>
      </rPr>
      <t>(años)</t>
    </r>
  </si>
  <si>
    <r>
      <t xml:space="preserve">Antigüedad en el cargo </t>
    </r>
    <r>
      <rPr>
        <i/>
        <sz val="8"/>
        <rFont val="Arial"/>
        <family val="2"/>
      </rPr>
      <t>(años)</t>
    </r>
  </si>
  <si>
    <r>
      <t xml:space="preserve">Condición de pertenencia a pueblo indígena </t>
    </r>
    <r>
      <rPr>
        <i/>
        <sz val="8"/>
        <rFont val="Arial"/>
        <family val="2"/>
      </rPr>
      <t>(ver catálogo)</t>
    </r>
  </si>
  <si>
    <r>
      <t xml:space="preserve">Nivel de escolaridad </t>
    </r>
    <r>
      <rPr>
        <i/>
        <sz val="8"/>
        <color theme="1"/>
        <rFont val="Arial"/>
        <family val="2"/>
      </rPr>
      <t>(ver catálogo)</t>
    </r>
  </si>
  <si>
    <r>
      <t xml:space="preserve">Estatus </t>
    </r>
    <r>
      <rPr>
        <i/>
        <sz val="8"/>
        <color theme="1"/>
        <rFont val="Arial"/>
        <family val="2"/>
      </rPr>
      <t>(ver catálogo)</t>
    </r>
  </si>
  <si>
    <t>Catálogo de estatus del nivel de escolaridad</t>
  </si>
  <si>
    <t xml:space="preserve">Más de un tipo de discapacidad </t>
  </si>
  <si>
    <r>
      <t xml:space="preserve">Fiscalía General de la República </t>
    </r>
    <r>
      <rPr>
        <i/>
        <sz val="8"/>
        <rFont val="Arial"/>
        <family val="2"/>
      </rPr>
      <t>(sin incluir al Centro Federal Pericial Forense)</t>
    </r>
  </si>
  <si>
    <r>
      <t xml:space="preserve">Comisión Nacional de Búsqueda </t>
    </r>
    <r>
      <rPr>
        <i/>
        <sz val="8"/>
        <rFont val="Arial"/>
        <family val="2"/>
      </rPr>
      <t>(sin incluir al Centro Nacional de Identificación Humana)</t>
    </r>
  </si>
  <si>
    <t>En caso de que la persona titular de ambas instituciones sea la misma, únicamente debe registrar la información correspondiente en el numeral 1. Por su parte, en el numeral 2 anote un "1" en la columna "Institución con la misma persona titular" y deje el resto de la fila en blanco.</t>
  </si>
  <si>
    <t>En caso de que la persona titular de ambas instituciones no sea la misma, deje la columna "Institución con la misma persona titular" en blanco.</t>
  </si>
  <si>
    <r>
      <t xml:space="preserve">5.- </t>
    </r>
    <r>
      <rPr>
        <b/>
        <i/>
        <sz val="8"/>
        <rFont val="Arial"/>
        <family val="2"/>
      </rPr>
      <t xml:space="preserve">Personal administrativo y de apoyo. </t>
    </r>
    <r>
      <rPr>
        <i/>
        <sz val="8"/>
        <rFont val="Arial"/>
        <family val="2"/>
      </rPr>
      <t>Se refiere a todo el personal que desempeña funciones de asistencia al personal directivo, de logística, de soporte técnico, de gestión de recursos humanos, materiales, presupuestales y tecnológicos, u otras similares. Dentro de esta categoría debe considerar al personal secretarial, de mensajería, de conducción de vehículos, de limpieza, o cualquier otro que realice funciones similares.</t>
    </r>
  </si>
  <si>
    <t>La suma de las cantidades registradas en la columna "Total" debe ser igual o mayor a la suma de las cantidades reportadas como respuesta en la columna "Total" de la pregunta 2.2, así como corresponder a su desagregación por cargo y/ o función desempeñada y sexo; toda vez que una persona puede presentar más de un tipo de discapacidad.</t>
  </si>
  <si>
    <t>En caso de que no haya(n) contado con algún Servicio de Carrera Pericial u homólogo, se haya encontrado en proceso de integración, o no cuente(n) con información para determinarlo, indíquelo en la columna correspondiente conforme al catálogo respectivo y deje el resto de la fila en blanco.</t>
  </si>
  <si>
    <t>Nombre de la disposición normativa donde se encuentra regulado</t>
  </si>
  <si>
    <t>Personas peritas que se encontraron incorporadas, según sexo</t>
  </si>
  <si>
    <t>Para cada prestación laboral, la cantidad registrada en la columna "Total" del apartado "Personas peritas susceptibles de hacer uso u otorgárseles la prestación laboral, según sexo" debe ser igual o menor a la cantidad reportada como respuesta en la columna "Total" del numeral 3 de la pregunta 2.2, así como corresponder a su desagregación por sexo.</t>
  </si>
  <si>
    <t>Para cada prestación laboral, en caso de que haya seleccionado el código "2", "8" o "9" en la columna "¿Se ofreció la prestación laboral a las personas peritas?" de la pregunta anterior, no puede registrar información en el presente reactivo.</t>
  </si>
  <si>
    <t>En la columna "Monto mínimo al que corresponde el apoyo económico ofrecido" debe considerar la menor cantidad asignada a determinadas personas peritas. Por ejemplo: en caso de que la prima vacacional se encuentre en un rango de 1000 a 5000 pesos semestrales, dependiendo del nivel salarial de la persona perita, en la columna correspondiente del numeral 33 anote "1000".</t>
  </si>
  <si>
    <t>En la columna "Monto máximo al que corresponde el apoyo económico ofrecido" debe considerar la mayor cantidad asignada a determinadas personas peritas. Por ejemplo: en caso de que la prima vacacional se encuentre en un rango de 1000 a 5000 pesos semestrales, dependiendo del nivel salarial de la persona perita, en la columna correspondiente del numeral 33 anote "5000".</t>
  </si>
  <si>
    <t>En caso de que determinada prestación laboral corresponda a un monto fijo asignado a todas las personas peritas, independientemente de su nivel salarial o antigüedad, debe registrar dicha cantidad en ambas columnas.</t>
  </si>
  <si>
    <r>
      <rPr>
        <b/>
        <i/>
        <sz val="8"/>
        <color theme="1"/>
        <rFont val="Arial"/>
        <family val="2"/>
      </rPr>
      <t xml:space="preserve">Inventario de vestigios biológicos. </t>
    </r>
    <r>
      <rPr>
        <i/>
        <sz val="8"/>
        <color theme="1"/>
        <rFont val="Arial"/>
        <family val="2"/>
      </rPr>
      <t>Se refiere al conjunto de documentos o registro electrónico que contiene una relación detallada de los restos o evidencias biológicas y/ o físicas recolectadas en el lugar de la comisión de algún hecho delictivo, mismas que serán resguardados como elementos de prueba sobre el hecho investigado.</t>
    </r>
  </si>
  <si>
    <r>
      <t xml:space="preserve">1.- </t>
    </r>
    <r>
      <rPr>
        <b/>
        <i/>
        <sz val="8"/>
        <rFont val="Arial"/>
        <family val="2"/>
      </rPr>
      <t>Sistemas de información relacionada con la investigación pericial.</t>
    </r>
    <r>
      <rPr>
        <i/>
        <sz val="8"/>
        <rFont val="Arial"/>
        <family val="2"/>
      </rPr>
      <t xml:space="preserve"> Se refiere a aquellas herramientas que gestionan la información relacionada con las evidencias físicas recabadas en el lugar de la probable comisión de algún delito, además de las pruebas aportadas por las personas involucradas en los procesos judiciales; mismas que contribuyen a la preparación de los informes correspondientes, así como a la búsqueda y análisis de los datos forenses por parte de las personas peritas en las diferentes ramas forenses y de la criminalística. Para efectos del presente censo, se consideran los siguientes:</t>
    </r>
  </si>
  <si>
    <r>
      <rPr>
        <b/>
        <i/>
        <sz val="8"/>
        <rFont val="Arial"/>
        <family val="2"/>
      </rPr>
      <t>Identificación ante mortem - post mortem.</t>
    </r>
    <r>
      <rPr>
        <i/>
        <sz val="8"/>
        <rFont val="Arial"/>
        <family val="2"/>
      </rPr>
      <t xml:space="preserve"> Se refiere a la herramienta utilizada para gestionar información y facilitar el proceso de identificación de las personas desaparecidas y fallecidas, así como de restos de seres humanos. De igual forma, contiene datos sobre las circunstancias que rodean la desaparición de personas, la recuperación de sus cuerpos o restos, además de los sitios o puntos de recuperación de los mismos.</t>
    </r>
  </si>
  <si>
    <t>Se refiere a aquellas herramientas que gestionan la información relacionada con las evidencias físicas recabadas en el lugar de la probable comisión de algún delito, además de las pruebas aportadas por las personas involucradas en los procesos judiciales; mismas que contribuyen a la preparación de los informes correspondientes, así como a la búsqueda y análisis de los datos forenses por parte de las personas peritas en las diferentes ramas forenses y de la criminalística. Para efectos del presente censo, se consideran los siguientes:</t>
  </si>
  <si>
    <r>
      <t xml:space="preserve">Perfiles genéticos de personas perpetradoras de algún delito. </t>
    </r>
    <r>
      <rPr>
        <sz val="9"/>
        <color theme="1"/>
        <rFont val="Arial"/>
        <family val="2"/>
      </rPr>
      <t>Se refiere a los perfiles genéticos de las personas que se presume su participación en la comisión de algún hecho delictivo.</t>
    </r>
    <r>
      <rPr>
        <b/>
        <sz val="9"/>
        <color theme="1"/>
        <rFont val="Arial"/>
        <family val="2"/>
      </rPr>
      <t xml:space="preserve"> </t>
    </r>
    <r>
      <rPr>
        <sz val="9"/>
        <color theme="1"/>
        <rFont val="Arial"/>
        <family val="2"/>
      </rPr>
      <t>Asimismo, se consideran los perfiles de las personas procesadas y personas sentenciadas.</t>
    </r>
  </si>
  <si>
    <r>
      <rPr>
        <b/>
        <sz val="9"/>
        <color theme="1"/>
        <rFont val="Arial"/>
        <family val="2"/>
      </rPr>
      <t xml:space="preserve">Inventario de vestigios biológicos. </t>
    </r>
    <r>
      <rPr>
        <sz val="9"/>
        <color theme="1"/>
        <rFont val="Arial"/>
        <family val="2"/>
      </rPr>
      <t>Se refiere al conjunto de documentos o registro electrónico que contiene una relación detallada de los restos o evidencias biológicas y/ o físicas recolectadas en el lugar de la comisión de algún hecho delictivo, mismas que serán resguardados como elementos de prueba sobre el hecho investigado.</t>
    </r>
  </si>
  <si>
    <t>Para cada sistema de información relacionada con la investigación pericial, en caso de que no haya seleccionado determinado tipo de información recopilada en la pregunta anterior, no puede registrar información en la columna correspondiente al mismo.</t>
  </si>
  <si>
    <t>Debe considerar la cantidad de registros, según tipo de información recopilada, ingresados durante el año a determinado sistema de información relacionada con la investigación pericial; independientemente de su origen.</t>
  </si>
  <si>
    <t>1.- Debe considerar aquellos registros administrativos en materia de servicios periciales y/ o servicio médico forense en los que la(s) institución(es) y/ o la(s) autoridad(es) que la(s) coordina(n), regula(n) o administra(n) tengan el carácter de autoridad responsable; es decir, sean las instancias encargadas del almacenamiento y resguardo de la información; de la administración de permisos y usuarios para el registro y consulta de la información; así como del mantenimiento general de los mismos.</t>
  </si>
  <si>
    <r>
      <rPr>
        <b/>
        <sz val="9"/>
        <rFont val="Arial"/>
        <family val="2"/>
      </rPr>
      <t>Institución responsable</t>
    </r>
    <r>
      <rPr>
        <sz val="9"/>
        <rFont val="Arial"/>
        <family val="2"/>
      </rPr>
      <t xml:space="preserve">
</t>
    </r>
    <r>
      <rPr>
        <i/>
        <sz val="8"/>
        <rFont val="Arial"/>
        <family val="2"/>
      </rPr>
      <t>(1. Institución(es) / 2. Autoridad(es) que la(s) coordina(n), regula(n) o administra(n) / 9. No identificado)</t>
    </r>
  </si>
  <si>
    <t>1.- Debe considerar aquellos sistemas de información relacionada con la investigación pericial en los que las unidades de servicios periciales y/ o de servicio médico forense, la(s) institución(es) o la(s) autoridad(es) que la(s) coordina(n), regula(n) o administra(n) tengan el carácter de autoridad responsable; es decir, sean las instancias encargadas del almacenamiento y resguardo de la información; de la administración de permisos y usuarios para el registro y consulta de la información; así como del mantenimiento general de los mismos.</t>
  </si>
  <si>
    <r>
      <t xml:space="preserve">Institución responsable
</t>
    </r>
    <r>
      <rPr>
        <i/>
        <sz val="8"/>
        <rFont val="Arial"/>
        <family val="2"/>
      </rPr>
      <t>(1. Unidades de servicios periciales y/ o de servicio médico forense / 2. Institución(es) / 3. Autoridad(es) que la(s) coordina(n), regula(n) o administra(n) / 9. No identificado)</t>
    </r>
  </si>
  <si>
    <t>Preguntas 4.1 a 4.8</t>
  </si>
  <si>
    <r>
      <t xml:space="preserve">2.- </t>
    </r>
    <r>
      <rPr>
        <b/>
        <i/>
        <sz val="8"/>
        <rFont val="Arial"/>
        <family val="2"/>
      </rPr>
      <t>Dictamen pericial.</t>
    </r>
    <r>
      <rPr>
        <i/>
        <sz val="8"/>
        <rFont val="Arial"/>
        <family val="2"/>
      </rPr>
      <t xml:space="preserve"> Se refiere al documento emitido por la persona perita sobre una materia en específico que detalla la información analizada, la descripción de los procedimientos y técnicas utilizadas, así como los antecedentes, fundamentos y conclusiones en relación con el examen o análisis realizado acerca de alguna cuestión sometida a sus conocimientos, ya sea a solicitud de las personas involucradas en un proceso judicial, el órgano jurisdiccional o ministerial u otras autoridades.</t>
    </r>
  </si>
  <si>
    <r>
      <t xml:space="preserve">4.- </t>
    </r>
    <r>
      <rPr>
        <b/>
        <i/>
        <sz val="8"/>
        <color theme="1"/>
        <rFont val="Arial"/>
        <family val="2"/>
      </rPr>
      <t>Opinión técnica y/ o resultados de estudios.</t>
    </r>
    <r>
      <rPr>
        <i/>
        <sz val="8"/>
        <color theme="1"/>
        <rFont val="Arial"/>
        <family val="2"/>
      </rPr>
      <t xml:space="preserve"> Se refiere al documento por el cual, en forma individual o colegiada, se emiten los elementos analizados a efecto de esclarecer determinados hechos para la toma de decisiones.</t>
    </r>
  </si>
  <si>
    <t>Se refiere al documento emitido por la persona perita sobre una materia en específico que detalla la información analizada, la descripción de los procedimientos y técnicas utilizadas, así como los antecedentes, fundamentos y conclusiones en relación con el examen o análisis realizado acerca de alguna cuestión sometida a sus conocimientos, ya sea a solicitud de las personas involucradas en un proceso judicial, el órgano jurisdiccional o ministerial u otras autoridades.</t>
  </si>
  <si>
    <t>Se refiere al documento por el cual, en forma individual o colegiada, se emiten los elementos analizados a efecto de esclarecer determinados hechos para la toma de decisiones.</t>
  </si>
  <si>
    <t>En la columna "Requerimiento" únicamente debe considerar aquellas solicitudes de intervención pericial concluidas bajo esta categoría, por lo que no debe considerar aquellas solicitudes que hayan quedado pendientes de concluir; toda vez que dicha información se requiere en la pregunta 5.10.</t>
  </si>
  <si>
    <t>La suma de las cantidades registradas debe ser igual o mayor a la suma de las cantidades reportadas como respuesta en la columna "Admitidas" de la pregunta 5.1, toda vez que una solicitud de intervención pericial pudo haber sido presentada por más de un tipo de solicitante.</t>
  </si>
  <si>
    <t>La suma de las cantidades registradas en la columna "Total" debe ser igual o mayor a la suma de las cantidades reportadas como respuesta en la columna "Total" de la pregunta 5.5, así como corresponder a su desagregación por tipo de conclusión; toda vez que una solicitud de intervención pericial pudo haber sido presentada por más de un tipo de solicitante.</t>
  </si>
  <si>
    <t>En la columna "Requerimiento al solicitante" únicamente debe considerar aquellas solicitudes de intervención pericial que hayan quedado pendientes de concluir bajo esta categoría, por lo que no debe considerar aquellas solicitudes concluidas; toda vez que dicha información se requiere en la pregunta 5.5.</t>
  </si>
  <si>
    <t>En el numeral 1 de la tabla I, así como en los numerales 1.1 y 2.1 de la tabla II, debe considerar aquellos cadáveres o restos de seres humanos, según corresponda, que presenten un aspecto fresco, es decir, antes de comenzar a manifestar diferentes alteraciones como la putrefacción o algún otro proceso de descomposición.</t>
  </si>
  <si>
    <t>Para la tabla II, no debe considerar la información de un mismo resto de ser humano en dos unidades de medida distintas. Por ejemplo, en caso de que haya(n) recibido fragmentos equivalentes a 500 piezas óseas o 50 kilogramos, únicamente debe reportar 500 en la columna "Piezas" o 50.00 en la columna "Kilogramos".</t>
  </si>
  <si>
    <t>En caso de que la cantidad reportada como respuesta en la tabla III de la pregunta anterior no sea un dato numérico mayor a cero, no puede registrar información en la columna "Óbitos fetales".</t>
  </si>
  <si>
    <t>La suma de las cantidades registradas en la columna "Óbitos fetales" debe ser igual a la cantidad reportada como respuesta en la tabla III de la pregunta anterior. En caso de que esta instrucción no le aplique, justifíquelo en el recuadro que se encuentra al final de la tabla de respuesta.</t>
  </si>
  <si>
    <t>La suma de las cantidades registradas en la columna "Componentes y productos de seres humanos" debe ser igual a la cantidad reportada como respuesta en la tabla IV de la pregunta anterior. En caso de que esta instrucción no le aplique, justifíquelo en el recuadro que se encuentra al final de la tabla de respuesta.</t>
  </si>
  <si>
    <t>Cadáveres y restos de seres humanos recibidos, según tipo, tipo de resto, sexo y unidad de medida para su contabilización</t>
  </si>
  <si>
    <t>2.- En la categoría "Cadáveres" debe considerar la información de aquellos cadáveres completos en su anatomía o conforme al porcentaje de completitud anatómica que determine(n) la(s) institución(es), por lo que no debe considerar los cuerpos reasociados a partir de los segmentos o fragmentos recibidos, ni las estimaciones de los cuerpos a partir de la metodología de Número Mínimo de Individuos (NMI).</t>
  </si>
  <si>
    <t>6.- En la columna "Pendientes de realizar alguna práctica forense" debe considerar la información de aquellos cadáveres y restos de seres humanos de los que, durante el año, se haya encontrado realizando las prácticas forenses correspondientes o se haya encontrado pendiente la programación de las mismas, pero que al cierre del mismo se encontraban pendientes de concluir a efecto de lograr su identificación y determinar su identidad.</t>
  </si>
  <si>
    <t>La suma de las cantidades registradas en las columnas del apartado "Identificados" del grupo "Cadáveres" debe ser igual o mayor a la suma de las cantidades reportadas como respuesta en las columnas del apartado "Identificados" de la tabla I de la pregunta anterior, así como corresponder a su desagregación por sexo; toda vez que a un cadáver se le pudo haber realizado más de una práctica forense, ya sea del mismo tipo o de diferentes.</t>
  </si>
  <si>
    <t>La suma de las cantidades registradas en las columnas del apartado "No identificados" del grupo "Cadáveres" debe ser igual o mayor a la suma de las cantidades reportadas como respuesta en las columnas del apartado "No identificados" de la tabla I de la pregunta anterior, así como corresponder a su desagregación por sexo; toda vez que a un cadáver se le pudo haber realizado más de una práctica forense, ya sea del mismo tipo o de diferentes.</t>
  </si>
  <si>
    <t>La suma de las cantidades registradas en las columnas del apartado "No identificados" del grupo "Fragmentos" debe ser igual o mayor a la suma de las cantidades reportadas como respuesta en las columnas del apartado "No identificados" del numeral 2 de la tabla II de la pregunta anterior, así como corresponder a su desagregación por sexo; toda vez que a un fragmento se le pudo haber realizado más de una práctica forense, ya sea del mismo tipo o de diferentes.</t>
  </si>
  <si>
    <t>La suma de las cantidades registradas en las columnas del apartado "Identificados" del grupo "Segmentos" debe ser igual o mayor a la suma de las cantidades reportadas como respuesta en las columnas del apartado "Identificados" del numeral 1 de la tabla II de la pregunta anterior, así como corresponder a su desagregación por sexo; toda vez que a un segmento se le pudo haber realizado más de una práctica forense, ya sea del mismo tipo o de diferentes.</t>
  </si>
  <si>
    <t>La suma de las cantidades registradas en las columnas del apartado "No identificados" del grupo "Segmentos" debe ser igual o mayor a la suma de las cantidades reportadas como respuesta en las columnas del apartado "No identificados" del numeral 1 de la tabla II de la pregunta anterior, así como corresponder a su desagregación por sexo; toda vez que a un segmento se le pudo haber realizado más de una práctica forense, ya sea del mismo tipo o de diferentes.</t>
  </si>
  <si>
    <t>La suma de las cantidades registradas en las columnas del apartado "Identificados" del grupo "Fragmentos" debe ser igual o mayor a la suma de las cantidades reportadas como respuesta en las columnas del apartado "Identificados" del numeral 2 de la tabla II de la pregunta anterior, así como corresponder a su desagregación por sexo; toda vez que a un fragmento se le pudo haber realizado más de una práctica forense, ya sea del mismo tipo o de diferentes.</t>
  </si>
  <si>
    <t>En el numeral 1 debe considerar aquellos cadáveres de quienes, derivado de las prácticas forenses realizadas, es posible constatar la presencia de signos de violencia derogatoria que van más allá de lo necesario para poner fin a la vida de la víctima. Para determinar lo anterior, es necesario identificar uno de los siguientes criterios: el cuerpo presenta mutilación/ desmembramiento de partes; el cuerpo presenta signos de extracción de órganos; el cuerpo presenta pruebas de trato degradante; el cuerpo presenta signos de tortura; el cuerpo presenta otros signos de maltrato excesivo, como pueden ser traumatismos causados por golpes, lesiones por aplastamiento, violencia sexual sobre los genitales, quemaduras, choques eléctricos, asfixia, ahogamiento, sofocación, estrangulamiento, entre otros.</t>
  </si>
  <si>
    <t>En caso de que la cantidad reportada como respuesta en la tabla III de la pregunta 6.3 no sea un dato numérico mayor a cero, no puede registrar información en la columna "Óbitos fetales".</t>
  </si>
  <si>
    <t>En caso de que la cantidad reportada como respuesta en la tabla IV de la pregunta 6.3 no sea un dato numérico mayor a cero, no puede registrar información en la columna "Componentes y productos de seres humanos".</t>
  </si>
  <si>
    <t>1.- Debe considerar la información relacionada con los cadáveres y restos de seres humanos a los que se les haya realizado alguna práctica forense durante el año a efecto de lograr su identificación y determinar su identidad, así como para analizar los indicios de algún presunto hecho delictivo y, en consecuencia, emitir el dictamen pericial correspondiente; independientemente de que estos se hayan recibido durante el mismo o en ejercicios anteriores.</t>
  </si>
  <si>
    <r>
      <t>De acuerdo con el total de sitios de depósito ilegal de seres humanos intervenidos que reportó como respuesta en la pregunta anterior, anote</t>
    </r>
    <r>
      <rPr>
        <b/>
        <sz val="9"/>
        <color rgb="FFFF0000"/>
        <rFont val="Arial"/>
        <family val="2"/>
      </rPr>
      <t xml:space="preserve"> </t>
    </r>
    <r>
      <rPr>
        <b/>
        <sz val="9"/>
        <rFont val="Arial"/>
        <family val="2"/>
      </rPr>
      <t>la cantidad de los mismos especificando el tipo de contexto del hallazgo.</t>
    </r>
  </si>
  <si>
    <t>De acuerdo con el total de sitios de depósito ilegal de seres humanos intervenidos que reportó como respuesta en la pregunta 7.1, anote la cantidad de los mismos especificando el municipio o demarcación territorial de ocurrencia.</t>
  </si>
  <si>
    <r>
      <rPr>
        <i/>
        <sz val="8"/>
        <rFont val="Arial"/>
        <family val="2"/>
      </rPr>
      <t xml:space="preserve">1.- </t>
    </r>
    <r>
      <rPr>
        <b/>
        <i/>
        <sz val="8"/>
        <rFont val="Arial"/>
        <family val="2"/>
      </rPr>
      <t xml:space="preserve">Audiencia. </t>
    </r>
    <r>
      <rPr>
        <i/>
        <sz val="8"/>
        <rFont val="Arial"/>
        <family val="2"/>
      </rPr>
      <t>Se refiere al acto procesal de carácter público presidido por una o varias personas juzgadoras en el que se llevan a cabo las actuaciones de las partes a efecto de resolver las cuestiones debatidas, mismo que se desarrolla de forma oral y es registrado por cualquier medio tecnológico.</t>
    </r>
  </si>
  <si>
    <t>Complemento 1. Tipo de posesión, ubicación geográfica, horario de atención y datos de contacto de las unidades de servicios periciales y/ o de servicio médico forense en operación</t>
  </si>
  <si>
    <t>En el Complemento 1 debe anotar el tipo de posesión, ubicación geográfica, horario de atención y datos de contacto de cada una de las unidades de servicios periciales y/ o de servicio médico forense en operación.</t>
  </si>
  <si>
    <t>De acuerdo con el total de agencias funerarias que reportó como respuesta en la pregunta anterior, anote la cantidad de las mismas especificando el tipo de servicio de asistencia brindado.</t>
  </si>
  <si>
    <t>Servicio de Carrera Pericial u homólogo</t>
  </si>
  <si>
    <r>
      <t xml:space="preserve">Año de inicio de operaciones
</t>
    </r>
    <r>
      <rPr>
        <i/>
        <sz val="8"/>
        <rFont val="Arial"/>
        <family val="2"/>
      </rPr>
      <t>(aaaa)</t>
    </r>
  </si>
  <si>
    <t>Nombre de la institución responsable</t>
  </si>
  <si>
    <t>En la columna "Nombre de los centros de resguardo forense u homólogos" debe anotar el nombre de cada uno de los centros de resguardo forense u homólogos establecidos en su entidad federativa. Por su parte, en la columna "ID centro de resguardo forense u homólogo" el personal del INEGI debe anotar su clave y/ o número de identificación.</t>
  </si>
  <si>
    <t>El nombre de los centros de resguardo forense u homólogos, así como el de las instituciones responsables de su operación, debe registrarse en mayúsculas, sin comillas ni signos de acentuación, puntuación, paréntesis y abreviaturas.</t>
  </si>
  <si>
    <t>Para cada centro de resguardo forense u homólogo, en caso de que seleccione el código "1" en la columna "¿Se encontraba adscrito a la(s) institución(es)?", deje la columna "Nombre de la institución responsable" en blanco.</t>
  </si>
  <si>
    <t>La cantidad de centros de resguardo forense u homólogos que registre debe ser igual a la cantidad reportada como respuesta en la columna "Centros de resguardo forense u homólogos establecidos" de la pregunta anterior.</t>
  </si>
  <si>
    <t>Debe considerar la información relacionada con la ampliación del peritaje de las necropsias realizadas durante el año, independientemente del motivo de dicha ampliación y de que la misma se haya emitido con posterioridad al certificado de defunción.</t>
  </si>
  <si>
    <r>
      <t xml:space="preserve">¿Inició(aron) intervenciones periciales en algún sitio de depósito ilegal de seres humanos?
</t>
    </r>
    <r>
      <rPr>
        <i/>
        <sz val="8"/>
        <rFont val="Arial"/>
        <family val="2"/>
      </rPr>
      <t>(1. Sí / 2. No / 9. No identificado)</t>
    </r>
  </si>
  <si>
    <t>6.- En caso de que seleccione el código "2" o "9" en la columna "¿Inició(aron) intervenciones periciales en algún sitio de depósito ilegal de seres humanos?" de la pregunta 7.1, concluya la sección.</t>
  </si>
  <si>
    <t>En caso de que no haya(n) iniciado intervenciones periciales en algún sitio de depósito ilegal de seres humanos, o no cuente(n) con información para determinarlo, indíquelo en la columna correspondiente conforme al catálogo respectivo y deje el resto de la fila en blanco.</t>
  </si>
  <si>
    <r>
      <t xml:space="preserve">2.- </t>
    </r>
    <r>
      <rPr>
        <b/>
        <i/>
        <sz val="8"/>
        <color theme="1"/>
        <rFont val="Arial"/>
        <family val="2"/>
      </rPr>
      <t>Personal auxiliar pericial.</t>
    </r>
    <r>
      <rPr>
        <i/>
        <sz val="8"/>
        <color theme="1"/>
        <rFont val="Arial"/>
        <family val="2"/>
      </rPr>
      <t xml:space="preserve"> Se refiere a las personas servidoras públicas que asisten a las personas peritas en las actividades que estas practiquen para la atención de las intervenciones periciales. Dentro de esta categoría debe considerar a las personas oficiales secretarias, prosectores (personas que asisten a las distintas especialidades forenses para el análisis de cadáveres y restos de seres humanos) o cualquier otra que realice funciones similares. No debe considerar a las personas analistas o cualquier otra que no intervenga en actividades de asistencia pericial.</t>
    </r>
  </si>
  <si>
    <r>
      <t xml:space="preserve">¿Contaba con algún Servicio de Carrera Pericial u homólogo?
</t>
    </r>
    <r>
      <rPr>
        <i/>
        <sz val="8"/>
        <rFont val="Arial"/>
        <family val="2"/>
      </rPr>
      <t>(1. Sí / 2. En proceso de integración / 3. No / 9. No identificado)</t>
    </r>
  </si>
  <si>
    <t>El nombre de la(s) disposición(es) normativa(s) debe registrarse en mayúsculas, sin comillas ni signos de acentuación, puntuación, paréntesis y abreviaturas.</t>
  </si>
  <si>
    <t>La suma de las cantidades registradas en la columna "Total" debe ser igual o menor a la cantidad reportada como respuesta en la columna "Total" del numeral 3 de la pregunta 2.2, así como corresponder a su desagregación por sexo.</t>
  </si>
  <si>
    <t>5.- Debe considerar la información de los sitios de depósito ilegal de seres humanos ubicados en el territorio de la entidad federativa en los que la(s) institución(es) haya(n) iniciado alguna intervención pericial durante el año. En consecuencia, no debe considerar la información de las intervenciones periciales iniciadas en ejercicios anteriores cuya investigación haya tenido continuidad en el año o haya concluido durante el mismo.</t>
  </si>
  <si>
    <t>Para cada tipo de información recopilada, la suma de las cantidades registradas debe ser igual o menor a la suma de las cantidades reportadas como respuesta en la pregunta 4.6. En caso de que esta instrucción no le aplique, justifíquelo en el recuadro que se encuentra al final del catálogo de respuesta.</t>
  </si>
  <si>
    <t>Se refiere al sistema de justicia penal para personas adolescentes existente hasta antes de la publicación de la Ley Nacional del Sistema Integral de Justicia Penal para Adolescentes. En este se aplica, ya sea un esquema tradicional, o bien, el esquema tradicional junto con un esquema oral.</t>
  </si>
  <si>
    <t>Se refiere al actual sistema que rige el proceso de justicia penal para personas adolescentes, mismo que se encuentra previsto en la Ley Nacional del Sistema Integral de Justicia Penal para Adolescentes, aplicable a las personas, de entre doce años cumplidos y menos de dieciocho años, a quienes se les atribuya la realización de delitos tipificados por las leyes penales. Se encuentra basado en un proceso acusatorio y oral.</t>
  </si>
  <si>
    <r>
      <t xml:space="preserve">4.- </t>
    </r>
    <r>
      <rPr>
        <b/>
        <i/>
        <sz val="8"/>
        <color theme="1"/>
        <rFont val="Arial"/>
        <family val="2"/>
      </rPr>
      <t>Sistema Escrito o Mixto.</t>
    </r>
    <r>
      <rPr>
        <i/>
        <sz val="8"/>
        <color theme="1"/>
        <rFont val="Arial"/>
        <family val="2"/>
      </rPr>
      <t xml:space="preserve"> Se refiere al sistema de justicia penal para personas adolescentes existente hasta antes de la publicación de la Ley Nacional del Sistema Integral de Justicia Penal para Adolescentes. En este se aplica, ya sea un esquema tradicional, o bien, el esquema tradicional junto con un esquema oral.</t>
    </r>
  </si>
  <si>
    <r>
      <t>5.-</t>
    </r>
    <r>
      <rPr>
        <b/>
        <i/>
        <sz val="8"/>
        <color theme="1"/>
        <rFont val="Arial"/>
        <family val="2"/>
      </rPr>
      <t xml:space="preserve"> Sistema Integral de Justicia Penal para Adolescentes.</t>
    </r>
    <r>
      <rPr>
        <i/>
        <sz val="8"/>
        <color theme="1"/>
        <rFont val="Arial"/>
        <family val="2"/>
      </rPr>
      <t xml:space="preserve"> Se refiere al actual sistema que rige el proceso de justicia penal para personas adolescentes, mismo que se encuentra previsto en la Ley Nacional del Sistema Integral de Justicia Penal para Adolescentes, aplicable a las personas, de entre doce años cumplidos y menos de dieciocho años, a quienes se les atribuya la realización de delitos tipificados por las leyes penales. Se encuentra basado en un proceso acusatorio y oral.</t>
    </r>
  </si>
  <si>
    <r>
      <t xml:space="preserve">1.- Únicamente debe considerar la información relacionada con algún informe de actividades o labores desempeñadas </t>
    </r>
    <r>
      <rPr>
        <i/>
        <u/>
        <sz val="8"/>
        <rFont val="Arial"/>
        <family val="2"/>
      </rPr>
      <t>exclusivamente</t>
    </r>
    <r>
      <rPr>
        <i/>
        <sz val="8"/>
        <rFont val="Arial"/>
        <family val="2"/>
      </rPr>
      <t xml:space="preserve"> por la(s) institución(es), por lo que no debe considerar la información asociada al informe de actividades o labores de la(s) autoridad(es) que la(s) coordina(n), regula(n) o administra(n).</t>
    </r>
  </si>
  <si>
    <t>5. Tecnologías de percepción remota como imágenes multiespectrales/ hiperespectrales</t>
  </si>
  <si>
    <r>
      <t xml:space="preserve">6. Otras técnicas </t>
    </r>
    <r>
      <rPr>
        <i/>
        <sz val="8"/>
        <rFont val="Arial"/>
        <family val="2"/>
      </rPr>
      <t>(especifique)</t>
    </r>
  </si>
  <si>
    <t>7. No se utilizaron en campo técnicas para la búsqueda y localización de personas desaparecidas</t>
  </si>
  <si>
    <t>En caso de que seleccione el código "7" o "9" no puede seleccionar otro código.</t>
  </si>
  <si>
    <t>En caso de que no haya(n) videograbado las necropsias realizadas, o no cuente(n) con información para determinarlo, indíquelo en la columna correspondiente conforme al catálogo respectivo y deje el resto de la fila en blanco.</t>
  </si>
  <si>
    <t>En caso de que no haya(n) emitido ampliaciones del peritaje de las necropsias con posterioridad al peritaje que sustentó el certificado de defunción, o no cuente(n) con información para determinarlo, indíquelo en la columna correspondiente conforme al catálogo respectivo y deje el resto de la fila en blanco.</t>
  </si>
  <si>
    <t>Operado directamente por la(s) autoridad(es) que coordina(n), regula(n) o administra(n) a la(s) institución(es)</t>
  </si>
  <si>
    <t>Se refiere a las personas servidoras públicas que asisten a las personas peritas en las actividades que estas practiquen para la atención de las intervenciones periciales. Dentro de esta categoría debe considerar a las personas oficiales secretarias, prosectores (personas que asisten a las distintas especialidades forenses para el análisis de cadáveres y restos de seres humanos) o cualquier otra que realice funciones similares. No debe considerar a las personas analistas o cualquier otra que no intervenga en actividades de asistencia pericial.</t>
  </si>
  <si>
    <t>CÓDIGO MUNICIPIO</t>
  </si>
  <si>
    <t>NOMBRE MUNICIPIO</t>
  </si>
  <si>
    <t>ENTIDAD</t>
  </si>
  <si>
    <t>CÓDIGO DE ENTIDADES</t>
  </si>
  <si>
    <t>NUMERAL</t>
  </si>
  <si>
    <t>MUNICIPIO</t>
  </si>
  <si>
    <t>CÓDIGO</t>
  </si>
  <si>
    <t>01001</t>
  </si>
  <si>
    <t>02001</t>
  </si>
  <si>
    <t>03001</t>
  </si>
  <si>
    <t>04001</t>
  </si>
  <si>
    <t>05001</t>
  </si>
  <si>
    <t>06001</t>
  </si>
  <si>
    <t>07001</t>
  </si>
  <si>
    <t>08001</t>
  </si>
  <si>
    <t>09002</t>
  </si>
  <si>
    <t>10001</t>
  </si>
  <si>
    <t>11001</t>
  </si>
  <si>
    <t>12001</t>
  </si>
  <si>
    <t>13001</t>
  </si>
  <si>
    <t>14001</t>
  </si>
  <si>
    <t>15001</t>
  </si>
  <si>
    <t>16001</t>
  </si>
  <si>
    <t>17001</t>
  </si>
  <si>
    <t>18001</t>
  </si>
  <si>
    <t>19001</t>
  </si>
  <si>
    <t>20001</t>
  </si>
  <si>
    <t>21001</t>
  </si>
  <si>
    <t>22001</t>
  </si>
  <si>
    <t>23001</t>
  </si>
  <si>
    <t>24001</t>
  </si>
  <si>
    <t>25001</t>
  </si>
  <si>
    <t>26001</t>
  </si>
  <si>
    <t>27001</t>
  </si>
  <si>
    <t>28001</t>
  </si>
  <si>
    <t>29001</t>
  </si>
  <si>
    <t>30001</t>
  </si>
  <si>
    <t>31001</t>
  </si>
  <si>
    <t>32001</t>
  </si>
  <si>
    <t>Aguascalientes</t>
  </si>
  <si>
    <t>Ensenada</t>
  </si>
  <si>
    <t>Comondú</t>
  </si>
  <si>
    <t>Calkiní</t>
  </si>
  <si>
    <t>Abasolo</t>
  </si>
  <si>
    <t>Armería</t>
  </si>
  <si>
    <t>Acacoyagua</t>
  </si>
  <si>
    <t>Ahumada</t>
  </si>
  <si>
    <t>Azcapotzalco</t>
  </si>
  <si>
    <t>Canatlán</t>
  </si>
  <si>
    <t>Acapulco de Juárez</t>
  </si>
  <si>
    <t>Acatlán</t>
  </si>
  <si>
    <t>Acatic</t>
  </si>
  <si>
    <t>Acambay de Ruíz Castañeda</t>
  </si>
  <si>
    <t>Acuitzio</t>
  </si>
  <si>
    <t>Amacuzac</t>
  </si>
  <si>
    <t>Acaponeta</t>
  </si>
  <si>
    <t>Abejones</t>
  </si>
  <si>
    <t>Acajete</t>
  </si>
  <si>
    <t>Amealco de Bonfil</t>
  </si>
  <si>
    <t>Cozumel</t>
  </si>
  <si>
    <t>Ahualulco del Sonido 13</t>
  </si>
  <si>
    <t>Ahome</t>
  </si>
  <si>
    <t>Aconchi</t>
  </si>
  <si>
    <t>Balancán</t>
  </si>
  <si>
    <t>Amaxac de Guerrero</t>
  </si>
  <si>
    <t>Abalá</t>
  </si>
  <si>
    <t>Apozol</t>
  </si>
  <si>
    <t>01002</t>
  </si>
  <si>
    <t>02002</t>
  </si>
  <si>
    <t>03002</t>
  </si>
  <si>
    <t>04002</t>
  </si>
  <si>
    <t>05002</t>
  </si>
  <si>
    <t>06002</t>
  </si>
  <si>
    <t>07002</t>
  </si>
  <si>
    <t>08002</t>
  </si>
  <si>
    <t>09003</t>
  </si>
  <si>
    <t>10002</t>
  </si>
  <si>
    <t>11002</t>
  </si>
  <si>
    <t>12002</t>
  </si>
  <si>
    <t>13002</t>
  </si>
  <si>
    <t>14002</t>
  </si>
  <si>
    <t>15002</t>
  </si>
  <si>
    <t>16002</t>
  </si>
  <si>
    <t>17002</t>
  </si>
  <si>
    <t>18002</t>
  </si>
  <si>
    <t>19002</t>
  </si>
  <si>
    <t>20002</t>
  </si>
  <si>
    <t>21002</t>
  </si>
  <si>
    <t>22002</t>
  </si>
  <si>
    <t>23002</t>
  </si>
  <si>
    <t>24002</t>
  </si>
  <si>
    <t>25002</t>
  </si>
  <si>
    <t>26002</t>
  </si>
  <si>
    <t>27002</t>
  </si>
  <si>
    <t>28002</t>
  </si>
  <si>
    <t>29002</t>
  </si>
  <si>
    <t>30002</t>
  </si>
  <si>
    <t>31002</t>
  </si>
  <si>
    <t>32002</t>
  </si>
  <si>
    <t>Asientos</t>
  </si>
  <si>
    <t>Mexicali</t>
  </si>
  <si>
    <t>Mulegé</t>
  </si>
  <si>
    <t>Campeche</t>
  </si>
  <si>
    <t>Acuña</t>
  </si>
  <si>
    <t>Colima</t>
  </si>
  <si>
    <t>Acala</t>
  </si>
  <si>
    <t>Aldama</t>
  </si>
  <si>
    <t>Coyoacán</t>
  </si>
  <si>
    <t>Canelas</t>
  </si>
  <si>
    <t>Acámbaro</t>
  </si>
  <si>
    <t>Ahuacuotzingo</t>
  </si>
  <si>
    <t>Acaxochitlán</t>
  </si>
  <si>
    <t>Acatlán de Juárez</t>
  </si>
  <si>
    <t>Acolman</t>
  </si>
  <si>
    <t>Aguililla</t>
  </si>
  <si>
    <t>Atlatlahucan</t>
  </si>
  <si>
    <t>Ahuacatlán</t>
  </si>
  <si>
    <t>Agualeguas</t>
  </si>
  <si>
    <t>Acatlán de Pérez Figueroa</t>
  </si>
  <si>
    <t>Acateno</t>
  </si>
  <si>
    <t>Pinal de Amoles</t>
  </si>
  <si>
    <t>Felipe Carrillo Puerto</t>
  </si>
  <si>
    <t>Alaquines</t>
  </si>
  <si>
    <t>Angostura</t>
  </si>
  <si>
    <t>Agua Prieta</t>
  </si>
  <si>
    <t>Cárdenas</t>
  </si>
  <si>
    <t>Apetatitlán de Antonio Carvajal</t>
  </si>
  <si>
    <t>Acanceh</t>
  </si>
  <si>
    <t>Apulco</t>
  </si>
  <si>
    <t>Baja California</t>
  </si>
  <si>
    <t>01003</t>
  </si>
  <si>
    <t>02003</t>
  </si>
  <si>
    <t>03003</t>
  </si>
  <si>
    <t>04003</t>
  </si>
  <si>
    <t>05003</t>
  </si>
  <si>
    <t>06003</t>
  </si>
  <si>
    <t>07003</t>
  </si>
  <si>
    <t>08003</t>
  </si>
  <si>
    <t>09004</t>
  </si>
  <si>
    <t>10003</t>
  </si>
  <si>
    <t>11003</t>
  </si>
  <si>
    <t>12003</t>
  </si>
  <si>
    <t>13003</t>
  </si>
  <si>
    <t>14003</t>
  </si>
  <si>
    <t>15003</t>
  </si>
  <si>
    <t>16003</t>
  </si>
  <si>
    <t>17003</t>
  </si>
  <si>
    <t>18003</t>
  </si>
  <si>
    <t>19003</t>
  </si>
  <si>
    <t>20003</t>
  </si>
  <si>
    <t>21003</t>
  </si>
  <si>
    <t>22003</t>
  </si>
  <si>
    <t>23003</t>
  </si>
  <si>
    <t>24003</t>
  </si>
  <si>
    <t>25003</t>
  </si>
  <si>
    <t>26003</t>
  </si>
  <si>
    <t>27003</t>
  </si>
  <si>
    <t>28003</t>
  </si>
  <si>
    <t>29003</t>
  </si>
  <si>
    <t>30003</t>
  </si>
  <si>
    <t>31003</t>
  </si>
  <si>
    <t>32003</t>
  </si>
  <si>
    <t>Calvillo</t>
  </si>
  <si>
    <t>Tecate</t>
  </si>
  <si>
    <t>La Paz</t>
  </si>
  <si>
    <t>Carmen</t>
  </si>
  <si>
    <t>Allende</t>
  </si>
  <si>
    <t>Comala</t>
  </si>
  <si>
    <t>Acapetahua</t>
  </si>
  <si>
    <t>Cuajimalpa de Morelos</t>
  </si>
  <si>
    <t>Coneto de Comonfort</t>
  </si>
  <si>
    <t>San Miguel de Allende</t>
  </si>
  <si>
    <t>Ajuchitlán del Progreso</t>
  </si>
  <si>
    <t>Actopan</t>
  </si>
  <si>
    <t>Ahualulco de Mercado</t>
  </si>
  <si>
    <t>Aculco</t>
  </si>
  <si>
    <t>Álvaro Obregón</t>
  </si>
  <si>
    <t>Axochiapan</t>
  </si>
  <si>
    <t>Amatlán de Cañas</t>
  </si>
  <si>
    <t>Los Aldamas</t>
  </si>
  <si>
    <t>Asunción Cacalotepec</t>
  </si>
  <si>
    <t>Arroyo Seco</t>
  </si>
  <si>
    <t>Isla Mujeres</t>
  </si>
  <si>
    <t>Aquismón</t>
  </si>
  <si>
    <t>Badiraguato</t>
  </si>
  <si>
    <t>Álamos</t>
  </si>
  <si>
    <t>Centla</t>
  </si>
  <si>
    <t>Altamira</t>
  </si>
  <si>
    <t>Atlangatepec</t>
  </si>
  <si>
    <t>Acayucan</t>
  </si>
  <si>
    <t>Akil</t>
  </si>
  <si>
    <t>Atolinga</t>
  </si>
  <si>
    <t>Baja California Sur</t>
  </si>
  <si>
    <t>01004</t>
  </si>
  <si>
    <t>02004</t>
  </si>
  <si>
    <t>03008</t>
  </si>
  <si>
    <t>04004</t>
  </si>
  <si>
    <t>05004</t>
  </si>
  <si>
    <t>06004</t>
  </si>
  <si>
    <t>07004</t>
  </si>
  <si>
    <t>08004</t>
  </si>
  <si>
    <t>09005</t>
  </si>
  <si>
    <t>10004</t>
  </si>
  <si>
    <t>11004</t>
  </si>
  <si>
    <t>12004</t>
  </si>
  <si>
    <t>13004</t>
  </si>
  <si>
    <t>14004</t>
  </si>
  <si>
    <t>15004</t>
  </si>
  <si>
    <t>16004</t>
  </si>
  <si>
    <t>17004</t>
  </si>
  <si>
    <t>18004</t>
  </si>
  <si>
    <t>19004</t>
  </si>
  <si>
    <t>20004</t>
  </si>
  <si>
    <t>21004</t>
  </si>
  <si>
    <t>22004</t>
  </si>
  <si>
    <t>23004</t>
  </si>
  <si>
    <t>24004</t>
  </si>
  <si>
    <t>25004</t>
  </si>
  <si>
    <t>26004</t>
  </si>
  <si>
    <t>27004</t>
  </si>
  <si>
    <t>28004</t>
  </si>
  <si>
    <t>29004</t>
  </si>
  <si>
    <t>30004</t>
  </si>
  <si>
    <t>31004</t>
  </si>
  <si>
    <t>32004</t>
  </si>
  <si>
    <t>Cosío</t>
  </si>
  <si>
    <t>Tijuana</t>
  </si>
  <si>
    <t>Los Cabos</t>
  </si>
  <si>
    <t>Champotón</t>
  </si>
  <si>
    <t>Arteaga</t>
  </si>
  <si>
    <t>Coquimatlán</t>
  </si>
  <si>
    <t>Altamirano</t>
  </si>
  <si>
    <t>Aquiles Serdán</t>
  </si>
  <si>
    <t>Gustavo A. Madero</t>
  </si>
  <si>
    <t>Cuencamé</t>
  </si>
  <si>
    <t>Apaseo el Alto</t>
  </si>
  <si>
    <t>Alcozauca de Guerrero</t>
  </si>
  <si>
    <t>Agua Blanca de Iturbide</t>
  </si>
  <si>
    <t>Amacueca</t>
  </si>
  <si>
    <t>Almoloya de Alquisiras</t>
  </si>
  <si>
    <t>Angamacutiro</t>
  </si>
  <si>
    <t>Ayala</t>
  </si>
  <si>
    <t>Compostela</t>
  </si>
  <si>
    <t>Asunción Cuyotepeji</t>
  </si>
  <si>
    <t>Acatzingo</t>
  </si>
  <si>
    <t>Cadereyta de Montes</t>
  </si>
  <si>
    <t>Othón P. Blanco</t>
  </si>
  <si>
    <t>Armadillo de los Infante</t>
  </si>
  <si>
    <t>Concordia</t>
  </si>
  <si>
    <t>Altar</t>
  </si>
  <si>
    <t>Centro</t>
  </si>
  <si>
    <t>Antiguo Morelos</t>
  </si>
  <si>
    <t>Atltzayanca</t>
  </si>
  <si>
    <t>Baca</t>
  </si>
  <si>
    <t>Benito Juárez</t>
  </si>
  <si>
    <t>01005</t>
  </si>
  <si>
    <t>02005</t>
  </si>
  <si>
    <t>03009</t>
  </si>
  <si>
    <t>04005</t>
  </si>
  <si>
    <t>05005</t>
  </si>
  <si>
    <t>06005</t>
  </si>
  <si>
    <t>07005</t>
  </si>
  <si>
    <t>08005</t>
  </si>
  <si>
    <t>09006</t>
  </si>
  <si>
    <t>10005</t>
  </si>
  <si>
    <t>11005</t>
  </si>
  <si>
    <t>12005</t>
  </si>
  <si>
    <t>13005</t>
  </si>
  <si>
    <t>14005</t>
  </si>
  <si>
    <t>15005</t>
  </si>
  <si>
    <t>16005</t>
  </si>
  <si>
    <t>17005</t>
  </si>
  <si>
    <t>18005</t>
  </si>
  <si>
    <t>19005</t>
  </si>
  <si>
    <t>20005</t>
  </si>
  <si>
    <t>21005</t>
  </si>
  <si>
    <t>22005</t>
  </si>
  <si>
    <t>23005</t>
  </si>
  <si>
    <t>24005</t>
  </si>
  <si>
    <t>25005</t>
  </si>
  <si>
    <t>26005</t>
  </si>
  <si>
    <t>27005</t>
  </si>
  <si>
    <t>28005</t>
  </si>
  <si>
    <t>29005</t>
  </si>
  <si>
    <t>30005</t>
  </si>
  <si>
    <t>31005</t>
  </si>
  <si>
    <t>32005</t>
  </si>
  <si>
    <t>Jesús María</t>
  </si>
  <si>
    <t>Playas de Rosarito</t>
  </si>
  <si>
    <t>Loreto</t>
  </si>
  <si>
    <t>Hecelchakán</t>
  </si>
  <si>
    <t>Candela</t>
  </si>
  <si>
    <t>Cuauhtémoc</t>
  </si>
  <si>
    <t>Amatán</t>
  </si>
  <si>
    <t>Ascensión</t>
  </si>
  <si>
    <t>Iztacalco</t>
  </si>
  <si>
    <t>Durango</t>
  </si>
  <si>
    <t>Apaseo el Grande</t>
  </si>
  <si>
    <t>Alpoyeca</t>
  </si>
  <si>
    <t>Ajacuba</t>
  </si>
  <si>
    <t>Amatitán</t>
  </si>
  <si>
    <t>Almoloya de Juárez</t>
  </si>
  <si>
    <t>Angangueo</t>
  </si>
  <si>
    <t>Coatlán del Río</t>
  </si>
  <si>
    <t>Huajicori</t>
  </si>
  <si>
    <t>Anáhuac</t>
  </si>
  <si>
    <t>Asunción Ixtaltepec</t>
  </si>
  <si>
    <t>Acteopan</t>
  </si>
  <si>
    <t>Colón</t>
  </si>
  <si>
    <t>Cosalá</t>
  </si>
  <si>
    <t>Arivechi</t>
  </si>
  <si>
    <t>Comalcalco</t>
  </si>
  <si>
    <t>Burgos</t>
  </si>
  <si>
    <t>Apizaco</t>
  </si>
  <si>
    <t>Acula</t>
  </si>
  <si>
    <t>Bokobá</t>
  </si>
  <si>
    <t>Calera</t>
  </si>
  <si>
    <t>Coahuila de Zaragoza</t>
  </si>
  <si>
    <t>01006</t>
  </si>
  <si>
    <t>02006</t>
  </si>
  <si>
    <t>03099</t>
  </si>
  <si>
    <t>04006</t>
  </si>
  <si>
    <t>05006</t>
  </si>
  <si>
    <t>06006</t>
  </si>
  <si>
    <t>07006</t>
  </si>
  <si>
    <t>08006</t>
  </si>
  <si>
    <t>09007</t>
  </si>
  <si>
    <t>10006</t>
  </si>
  <si>
    <t>11006</t>
  </si>
  <si>
    <t>12006</t>
  </si>
  <si>
    <t>13006</t>
  </si>
  <si>
    <t>14006</t>
  </si>
  <si>
    <t>15006</t>
  </si>
  <si>
    <t>16006</t>
  </si>
  <si>
    <t>17006</t>
  </si>
  <si>
    <t>18006</t>
  </si>
  <si>
    <t>19006</t>
  </si>
  <si>
    <t>20006</t>
  </si>
  <si>
    <t>21006</t>
  </si>
  <si>
    <t>22006</t>
  </si>
  <si>
    <t>23006</t>
  </si>
  <si>
    <t>24006</t>
  </si>
  <si>
    <t>25006</t>
  </si>
  <si>
    <t>26006</t>
  </si>
  <si>
    <t>27006</t>
  </si>
  <si>
    <t>28006</t>
  </si>
  <si>
    <t>29006</t>
  </si>
  <si>
    <t>30006</t>
  </si>
  <si>
    <t>31006</t>
  </si>
  <si>
    <t>32006</t>
  </si>
  <si>
    <t>Pabellón de Arteaga</t>
  </si>
  <si>
    <t>San Quintín</t>
  </si>
  <si>
    <t>Hopelchén</t>
  </si>
  <si>
    <t>Castaños</t>
  </si>
  <si>
    <t>Ixtlahuacán</t>
  </si>
  <si>
    <t>Amatenango de la Frontera</t>
  </si>
  <si>
    <t>Bachíniva</t>
  </si>
  <si>
    <t>Iztapalapa</t>
  </si>
  <si>
    <t>General Simón Bolívar</t>
  </si>
  <si>
    <t>Atarjea</t>
  </si>
  <si>
    <t>Alfajayucan</t>
  </si>
  <si>
    <t>Ameca</t>
  </si>
  <si>
    <t>Almoloya del Río</t>
  </si>
  <si>
    <t>Apatzingán</t>
  </si>
  <si>
    <t>Cuautla</t>
  </si>
  <si>
    <t>Ixtlán del Río</t>
  </si>
  <si>
    <t>Apodaca</t>
  </si>
  <si>
    <t>Asunción Nochixtlán</t>
  </si>
  <si>
    <t>Corregidora</t>
  </si>
  <si>
    <t>José María Morelos</t>
  </si>
  <si>
    <t>Catorce</t>
  </si>
  <si>
    <t>Culiacán</t>
  </si>
  <si>
    <t>Arizpe</t>
  </si>
  <si>
    <t>Cunduacán</t>
  </si>
  <si>
    <t>Bustamante</t>
  </si>
  <si>
    <t>Calpulalpan</t>
  </si>
  <si>
    <t>Acultzingo</t>
  </si>
  <si>
    <t>Buctzotz</t>
  </si>
  <si>
    <t>Cañitas de Felipe Pescador</t>
  </si>
  <si>
    <t>01007</t>
  </si>
  <si>
    <t>02007</t>
  </si>
  <si>
    <t>04007</t>
  </si>
  <si>
    <t>05007</t>
  </si>
  <si>
    <t>06007</t>
  </si>
  <si>
    <t>07007</t>
  </si>
  <si>
    <t>08007</t>
  </si>
  <si>
    <t>09008</t>
  </si>
  <si>
    <t>10007</t>
  </si>
  <si>
    <t>11007</t>
  </si>
  <si>
    <t>12007</t>
  </si>
  <si>
    <t>13007</t>
  </si>
  <si>
    <t>14007</t>
  </si>
  <si>
    <t>15007</t>
  </si>
  <si>
    <t>16007</t>
  </si>
  <si>
    <t>17007</t>
  </si>
  <si>
    <t>18007</t>
  </si>
  <si>
    <t>19007</t>
  </si>
  <si>
    <t>20007</t>
  </si>
  <si>
    <t>21007</t>
  </si>
  <si>
    <t>22007</t>
  </si>
  <si>
    <t>23007</t>
  </si>
  <si>
    <t>24007</t>
  </si>
  <si>
    <t>25007</t>
  </si>
  <si>
    <t>26007</t>
  </si>
  <si>
    <t>27007</t>
  </si>
  <si>
    <t>28007</t>
  </si>
  <si>
    <t>29007</t>
  </si>
  <si>
    <t>30007</t>
  </si>
  <si>
    <t>31007</t>
  </si>
  <si>
    <t>32007</t>
  </si>
  <si>
    <t>Rincón de Romos</t>
  </si>
  <si>
    <t>San Felipe</t>
  </si>
  <si>
    <t>Palizada</t>
  </si>
  <si>
    <t>Cuatro Ciénegas</t>
  </si>
  <si>
    <t>Manzanillo</t>
  </si>
  <si>
    <t>Amatenango del Valle</t>
  </si>
  <si>
    <t>Balleza</t>
  </si>
  <si>
    <t>La Magdalena Contreras</t>
  </si>
  <si>
    <t>Gómez Palacio</t>
  </si>
  <si>
    <t>Celaya</t>
  </si>
  <si>
    <t>Arcelia</t>
  </si>
  <si>
    <t>Almoloya</t>
  </si>
  <si>
    <t>San Juanito de Escobedo</t>
  </si>
  <si>
    <t>Amanalco</t>
  </si>
  <si>
    <t>Aporo</t>
  </si>
  <si>
    <t>Cuernavaca</t>
  </si>
  <si>
    <t>Jala</t>
  </si>
  <si>
    <t>Aramberri</t>
  </si>
  <si>
    <t>Asunción Ocotlán</t>
  </si>
  <si>
    <t>Ahuatlán</t>
  </si>
  <si>
    <t>Ezequiel Montes</t>
  </si>
  <si>
    <t>Lázaro Cárdenas</t>
  </si>
  <si>
    <t>Cedral</t>
  </si>
  <si>
    <t>Choix</t>
  </si>
  <si>
    <t>Atil</t>
  </si>
  <si>
    <t>Emiliano Zapata</t>
  </si>
  <si>
    <t>Camargo</t>
  </si>
  <si>
    <t>El Carmen Tequexquitla</t>
  </si>
  <si>
    <t>Camarón de Tejeda</t>
  </si>
  <si>
    <t>Cacalchén</t>
  </si>
  <si>
    <t>Concepción del Oro</t>
  </si>
  <si>
    <t>Chiapas</t>
  </si>
  <si>
    <t>01008</t>
  </si>
  <si>
    <t>02099</t>
  </si>
  <si>
    <t>04008</t>
  </si>
  <si>
    <t>05008</t>
  </si>
  <si>
    <t>06008</t>
  </si>
  <si>
    <t>07008</t>
  </si>
  <si>
    <t>08008</t>
  </si>
  <si>
    <t>09009</t>
  </si>
  <si>
    <t>10008</t>
  </si>
  <si>
    <t>11008</t>
  </si>
  <si>
    <t>12008</t>
  </si>
  <si>
    <t>13008</t>
  </si>
  <si>
    <t>14008</t>
  </si>
  <si>
    <t>15008</t>
  </si>
  <si>
    <t>16008</t>
  </si>
  <si>
    <t>17008</t>
  </si>
  <si>
    <t>18008</t>
  </si>
  <si>
    <t>19008</t>
  </si>
  <si>
    <t>20008</t>
  </si>
  <si>
    <t>21008</t>
  </si>
  <si>
    <t>22008</t>
  </si>
  <si>
    <t>23008</t>
  </si>
  <si>
    <t>24008</t>
  </si>
  <si>
    <t>25008</t>
  </si>
  <si>
    <t>26008</t>
  </si>
  <si>
    <t>27008</t>
  </si>
  <si>
    <t>28008</t>
  </si>
  <si>
    <t>29008</t>
  </si>
  <si>
    <t>30008</t>
  </si>
  <si>
    <t>31008</t>
  </si>
  <si>
    <t>32008</t>
  </si>
  <si>
    <t>San José de Gracia</t>
  </si>
  <si>
    <t>Tenabo</t>
  </si>
  <si>
    <t>Escobedo</t>
  </si>
  <si>
    <t>Minatitlán</t>
  </si>
  <si>
    <t>Ángel Albino Corzo</t>
  </si>
  <si>
    <t>Batopilas de Manuel Gómez Morín</t>
  </si>
  <si>
    <t>Milpa Alta</t>
  </si>
  <si>
    <t>Guadalupe Victoria</t>
  </si>
  <si>
    <t>Manuel Doblado</t>
  </si>
  <si>
    <t>Atenango del Río</t>
  </si>
  <si>
    <t>Apan</t>
  </si>
  <si>
    <t>Arandas</t>
  </si>
  <si>
    <t>Amatepec</t>
  </si>
  <si>
    <t>Aquila</t>
  </si>
  <si>
    <t>Xalisco</t>
  </si>
  <si>
    <t>Asunción Tlacolulita</t>
  </si>
  <si>
    <t>Ahuazotepec</t>
  </si>
  <si>
    <t>Huimilpan</t>
  </si>
  <si>
    <t>Cerritos</t>
  </si>
  <si>
    <t>Elota</t>
  </si>
  <si>
    <t>Bacadéhuachi</t>
  </si>
  <si>
    <t>Huimanguillo</t>
  </si>
  <si>
    <t>Casas</t>
  </si>
  <si>
    <t>Cuapiaxtla</t>
  </si>
  <si>
    <t>Alpatláhuac</t>
  </si>
  <si>
    <t>Calotmul</t>
  </si>
  <si>
    <t>Chihuahua</t>
  </si>
  <si>
    <t>01009</t>
  </si>
  <si>
    <t>04009</t>
  </si>
  <si>
    <t>05009</t>
  </si>
  <si>
    <t>06009</t>
  </si>
  <si>
    <t>07009</t>
  </si>
  <si>
    <t>08009</t>
  </si>
  <si>
    <t>09010</t>
  </si>
  <si>
    <t>10009</t>
  </si>
  <si>
    <t>11009</t>
  </si>
  <si>
    <t>12009</t>
  </si>
  <si>
    <t>13009</t>
  </si>
  <si>
    <t>14009</t>
  </si>
  <si>
    <t>15009</t>
  </si>
  <si>
    <t>16009</t>
  </si>
  <si>
    <t>17009</t>
  </si>
  <si>
    <t>18009</t>
  </si>
  <si>
    <t>19009</t>
  </si>
  <si>
    <t>20009</t>
  </si>
  <si>
    <t>21009</t>
  </si>
  <si>
    <t>22009</t>
  </si>
  <si>
    <t>23009</t>
  </si>
  <si>
    <t>24009</t>
  </si>
  <si>
    <t>25009</t>
  </si>
  <si>
    <t>26009</t>
  </si>
  <si>
    <t>27009</t>
  </si>
  <si>
    <t>28009</t>
  </si>
  <si>
    <t>29009</t>
  </si>
  <si>
    <t>30009</t>
  </si>
  <si>
    <t>31009</t>
  </si>
  <si>
    <t>32009</t>
  </si>
  <si>
    <t>Tepezalá</t>
  </si>
  <si>
    <t>Escárcega</t>
  </si>
  <si>
    <t>Francisco I. Madero</t>
  </si>
  <si>
    <t>Tecomán</t>
  </si>
  <si>
    <t>Arriaga</t>
  </si>
  <si>
    <t>Bocoyna</t>
  </si>
  <si>
    <t>Guanaceví</t>
  </si>
  <si>
    <t>Comonfort</t>
  </si>
  <si>
    <t>Atlamajalcingo del Monte</t>
  </si>
  <si>
    <t>El Arenal</t>
  </si>
  <si>
    <t>Amecameca</t>
  </si>
  <si>
    <t>Ario</t>
  </si>
  <si>
    <t>Huitzilac</t>
  </si>
  <si>
    <t>Del Nayar</t>
  </si>
  <si>
    <t>Cadereyta Jiménez</t>
  </si>
  <si>
    <t>Ayotzintepec</t>
  </si>
  <si>
    <t>Ahuehuetitla</t>
  </si>
  <si>
    <t>Jalpan de Serra</t>
  </si>
  <si>
    <t>Tulum</t>
  </si>
  <si>
    <t>Cerro de San Pedro</t>
  </si>
  <si>
    <t>Escuinapa</t>
  </si>
  <si>
    <t>Bacanora</t>
  </si>
  <si>
    <t>Jalapa</t>
  </si>
  <si>
    <t>Ciudad Madero</t>
  </si>
  <si>
    <t>Cuaxomulco</t>
  </si>
  <si>
    <t>Alto Lucero de Gutiérrez Barrios</t>
  </si>
  <si>
    <t>Cansahcab</t>
  </si>
  <si>
    <t>Chalchihuites</t>
  </si>
  <si>
    <t>Ciudad de México</t>
  </si>
  <si>
    <t>01010</t>
  </si>
  <si>
    <t>04010</t>
  </si>
  <si>
    <t>05010</t>
  </si>
  <si>
    <t>06010</t>
  </si>
  <si>
    <t>07010</t>
  </si>
  <si>
    <t>08010</t>
  </si>
  <si>
    <t>09011</t>
  </si>
  <si>
    <t>10010</t>
  </si>
  <si>
    <t>11010</t>
  </si>
  <si>
    <t>12010</t>
  </si>
  <si>
    <t>13010</t>
  </si>
  <si>
    <t>14010</t>
  </si>
  <si>
    <t>15010</t>
  </si>
  <si>
    <t>16010</t>
  </si>
  <si>
    <t>17010</t>
  </si>
  <si>
    <t>18010</t>
  </si>
  <si>
    <t>19010</t>
  </si>
  <si>
    <t>20010</t>
  </si>
  <si>
    <t>21010</t>
  </si>
  <si>
    <t>22010</t>
  </si>
  <si>
    <t>23010</t>
  </si>
  <si>
    <t>24010</t>
  </si>
  <si>
    <t>25010</t>
  </si>
  <si>
    <t>26010</t>
  </si>
  <si>
    <t>27010</t>
  </si>
  <si>
    <t>28010</t>
  </si>
  <si>
    <t>29010</t>
  </si>
  <si>
    <t>30010</t>
  </si>
  <si>
    <t>31010</t>
  </si>
  <si>
    <t>32010</t>
  </si>
  <si>
    <t>El Llano</t>
  </si>
  <si>
    <t>Calakmul</t>
  </si>
  <si>
    <t>Frontera</t>
  </si>
  <si>
    <t>Villa de Álvarez</t>
  </si>
  <si>
    <t>Bejucal de Ocampo</t>
  </si>
  <si>
    <t>Buenaventura</t>
  </si>
  <si>
    <t>Tláhuac</t>
  </si>
  <si>
    <t>Hidalgo</t>
  </si>
  <si>
    <t>Coroneo</t>
  </si>
  <si>
    <t>Atlixtac</t>
  </si>
  <si>
    <t>Atitalaquia</t>
  </si>
  <si>
    <t>Atemajac de Brizuela</t>
  </si>
  <si>
    <t>Apaxco</t>
  </si>
  <si>
    <t>Jantetelco</t>
  </si>
  <si>
    <t>Rosamorada</t>
  </si>
  <si>
    <t>El Carmen</t>
  </si>
  <si>
    <t>El Barrio de la Soledad</t>
  </si>
  <si>
    <t>Ajalpan</t>
  </si>
  <si>
    <t>Landa de Matamoros</t>
  </si>
  <si>
    <t>Bacalar</t>
  </si>
  <si>
    <t>Ciudad del Maíz</t>
  </si>
  <si>
    <t>El Fuerte</t>
  </si>
  <si>
    <t>Bacerac</t>
  </si>
  <si>
    <t>Jalpa de Méndez</t>
  </si>
  <si>
    <t>Cruillas</t>
  </si>
  <si>
    <t>Chiautempan</t>
  </si>
  <si>
    <t>Altotonga</t>
  </si>
  <si>
    <t>Cantamayec</t>
  </si>
  <si>
    <t>Fresnillo</t>
  </si>
  <si>
    <t>01011</t>
  </si>
  <si>
    <t>04011</t>
  </si>
  <si>
    <t>05011</t>
  </si>
  <si>
    <t>06099</t>
  </si>
  <si>
    <t>07011</t>
  </si>
  <si>
    <t>08011</t>
  </si>
  <si>
    <t>09012</t>
  </si>
  <si>
    <t>10011</t>
  </si>
  <si>
    <t>11011</t>
  </si>
  <si>
    <t>12011</t>
  </si>
  <si>
    <t>13011</t>
  </si>
  <si>
    <t>14011</t>
  </si>
  <si>
    <t>15011</t>
  </si>
  <si>
    <t>16011</t>
  </si>
  <si>
    <t>17011</t>
  </si>
  <si>
    <t>18011</t>
  </si>
  <si>
    <t>19011</t>
  </si>
  <si>
    <t>20011</t>
  </si>
  <si>
    <t>21011</t>
  </si>
  <si>
    <t>22011</t>
  </si>
  <si>
    <t>23011</t>
  </si>
  <si>
    <t>24011</t>
  </si>
  <si>
    <t>25011</t>
  </si>
  <si>
    <t>26011</t>
  </si>
  <si>
    <t>27011</t>
  </si>
  <si>
    <t>28011</t>
  </si>
  <si>
    <t>29011</t>
  </si>
  <si>
    <t>30011</t>
  </si>
  <si>
    <t>31011</t>
  </si>
  <si>
    <t>32011</t>
  </si>
  <si>
    <t>San Francisco de los Romo</t>
  </si>
  <si>
    <t>Candelaria</t>
  </si>
  <si>
    <t>General Cepeda</t>
  </si>
  <si>
    <t>Bella Vista</t>
  </si>
  <si>
    <t>Tlalpan</t>
  </si>
  <si>
    <t>Indé</t>
  </si>
  <si>
    <t>Cortazar</t>
  </si>
  <si>
    <t>Atoyac de Álvarez</t>
  </si>
  <si>
    <t>Atlapexco</t>
  </si>
  <si>
    <t>Atengo</t>
  </si>
  <si>
    <t>Atenco</t>
  </si>
  <si>
    <t>Briseñas</t>
  </si>
  <si>
    <t>Jiutepec</t>
  </si>
  <si>
    <t>Ruíz</t>
  </si>
  <si>
    <t>Cerralvo</t>
  </si>
  <si>
    <t>Calihualá</t>
  </si>
  <si>
    <t>Albino Zertuche</t>
  </si>
  <si>
    <t>El Marqués</t>
  </si>
  <si>
    <t>Puerto Morelos</t>
  </si>
  <si>
    <t>Ciudad Fernández</t>
  </si>
  <si>
    <t>Guasave</t>
  </si>
  <si>
    <t>Bacoachi</t>
  </si>
  <si>
    <t>Jonuta</t>
  </si>
  <si>
    <t>Gómez Farías</t>
  </si>
  <si>
    <t>Muñoz de Domingo Arenas</t>
  </si>
  <si>
    <t>Alvarado</t>
  </si>
  <si>
    <t>Celestún</t>
  </si>
  <si>
    <t>Trinidad García de la Cadena</t>
  </si>
  <si>
    <t>Guanajuato</t>
  </si>
  <si>
    <t>01099</t>
  </si>
  <si>
    <t>04012</t>
  </si>
  <si>
    <t>05012</t>
  </si>
  <si>
    <t>07012</t>
  </si>
  <si>
    <t>08012</t>
  </si>
  <si>
    <t>09013</t>
  </si>
  <si>
    <t>10012</t>
  </si>
  <si>
    <t>11012</t>
  </si>
  <si>
    <t>12012</t>
  </si>
  <si>
    <t>13012</t>
  </si>
  <si>
    <t>14012</t>
  </si>
  <si>
    <t>15012</t>
  </si>
  <si>
    <t>16012</t>
  </si>
  <si>
    <t>17012</t>
  </si>
  <si>
    <t>18012</t>
  </si>
  <si>
    <t>19012</t>
  </si>
  <si>
    <t>20012</t>
  </si>
  <si>
    <t>21012</t>
  </si>
  <si>
    <t>22012</t>
  </si>
  <si>
    <t>24012</t>
  </si>
  <si>
    <t>25012</t>
  </si>
  <si>
    <t>26012</t>
  </si>
  <si>
    <t>27012</t>
  </si>
  <si>
    <t>28012</t>
  </si>
  <si>
    <t>29012</t>
  </si>
  <si>
    <t>30012</t>
  </si>
  <si>
    <t>31012</t>
  </si>
  <si>
    <t>32012</t>
  </si>
  <si>
    <t>Seybaplaya</t>
  </si>
  <si>
    <t>Guerrero</t>
  </si>
  <si>
    <t>Berriozábal</t>
  </si>
  <si>
    <t>Carichí</t>
  </si>
  <si>
    <t>Xochimilco</t>
  </si>
  <si>
    <t>Lerdo</t>
  </si>
  <si>
    <t>Cuerámaro</t>
  </si>
  <si>
    <t>Ayutla de los Libres</t>
  </si>
  <si>
    <t>Atotonilco el Grande</t>
  </si>
  <si>
    <t>Atenguillo</t>
  </si>
  <si>
    <t>Atizapán</t>
  </si>
  <si>
    <t>Buenavista</t>
  </si>
  <si>
    <t>Jojutla</t>
  </si>
  <si>
    <t>San Blas</t>
  </si>
  <si>
    <t>Ciénega de Flores</t>
  </si>
  <si>
    <t>Candelaria Loxicha</t>
  </si>
  <si>
    <t>Aljojuca</t>
  </si>
  <si>
    <t>Pedro Escobedo</t>
  </si>
  <si>
    <t>Tancanhuitz</t>
  </si>
  <si>
    <t>Mazatlán</t>
  </si>
  <si>
    <t>Bácum</t>
  </si>
  <si>
    <t>Macuspana</t>
  </si>
  <si>
    <t>González</t>
  </si>
  <si>
    <t>Españita</t>
  </si>
  <si>
    <t>Amatitlán</t>
  </si>
  <si>
    <t>Cenotillo</t>
  </si>
  <si>
    <t>Genaro Codina</t>
  </si>
  <si>
    <t>04013</t>
  </si>
  <si>
    <t>05013</t>
  </si>
  <si>
    <t>07013</t>
  </si>
  <si>
    <t>08013</t>
  </si>
  <si>
    <t>09014</t>
  </si>
  <si>
    <t>10013</t>
  </si>
  <si>
    <t>11013</t>
  </si>
  <si>
    <t>12013</t>
  </si>
  <si>
    <t>13013</t>
  </si>
  <si>
    <t>14013</t>
  </si>
  <si>
    <t>15013</t>
  </si>
  <si>
    <t>16013</t>
  </si>
  <si>
    <t>17013</t>
  </si>
  <si>
    <t>18013</t>
  </si>
  <si>
    <t>19013</t>
  </si>
  <si>
    <t>20013</t>
  </si>
  <si>
    <t>21013</t>
  </si>
  <si>
    <t>22013</t>
  </si>
  <si>
    <t>24013</t>
  </si>
  <si>
    <t>25013</t>
  </si>
  <si>
    <t>26013</t>
  </si>
  <si>
    <t>27013</t>
  </si>
  <si>
    <t>28013</t>
  </si>
  <si>
    <t>29013</t>
  </si>
  <si>
    <t>30013</t>
  </si>
  <si>
    <t>31013</t>
  </si>
  <si>
    <t>32013</t>
  </si>
  <si>
    <t>Dzitbalché</t>
  </si>
  <si>
    <t>Bochil</t>
  </si>
  <si>
    <t>Casas Grandes</t>
  </si>
  <si>
    <t>Mapimí</t>
  </si>
  <si>
    <t>Doctor Mora</t>
  </si>
  <si>
    <t>Azoyú</t>
  </si>
  <si>
    <t>Atotonilco de Tula</t>
  </si>
  <si>
    <t>Atotonilco el Alto</t>
  </si>
  <si>
    <t>Atizapán de Zaragoza</t>
  </si>
  <si>
    <t>Carácuaro</t>
  </si>
  <si>
    <t>Jonacatepec de Leandro Valle</t>
  </si>
  <si>
    <t>San Pedro Lagunillas</t>
  </si>
  <si>
    <t>China</t>
  </si>
  <si>
    <t>Ciénega de Zimatlán</t>
  </si>
  <si>
    <t>Altepexi</t>
  </si>
  <si>
    <t>Peñamiller</t>
  </si>
  <si>
    <t>Ciudad Valles</t>
  </si>
  <si>
    <t>Mocorito</t>
  </si>
  <si>
    <t>Banámichi</t>
  </si>
  <si>
    <t>Nacajuca</t>
  </si>
  <si>
    <t>Güémez</t>
  </si>
  <si>
    <t>Huamantla</t>
  </si>
  <si>
    <t>Naranjos Amatlán</t>
  </si>
  <si>
    <t>Conkal</t>
  </si>
  <si>
    <t>General Enrique Estrada</t>
  </si>
  <si>
    <t>04099</t>
  </si>
  <si>
    <t>05014</t>
  </si>
  <si>
    <t>07014</t>
  </si>
  <si>
    <t>08014</t>
  </si>
  <si>
    <t>09015</t>
  </si>
  <si>
    <t>10014</t>
  </si>
  <si>
    <t>11014</t>
  </si>
  <si>
    <t>12014</t>
  </si>
  <si>
    <t>13014</t>
  </si>
  <si>
    <t>14014</t>
  </si>
  <si>
    <t>15014</t>
  </si>
  <si>
    <t>16014</t>
  </si>
  <si>
    <t>17014</t>
  </si>
  <si>
    <t>18014</t>
  </si>
  <si>
    <t>19014</t>
  </si>
  <si>
    <t>20014</t>
  </si>
  <si>
    <t>21014</t>
  </si>
  <si>
    <t>22014</t>
  </si>
  <si>
    <t>24014</t>
  </si>
  <si>
    <t>25014</t>
  </si>
  <si>
    <t>26014</t>
  </si>
  <si>
    <t>27014</t>
  </si>
  <si>
    <t>28014</t>
  </si>
  <si>
    <t>29014</t>
  </si>
  <si>
    <t>30014</t>
  </si>
  <si>
    <t>31014</t>
  </si>
  <si>
    <t>32014</t>
  </si>
  <si>
    <t>Jiménez</t>
  </si>
  <si>
    <t>El Bosque</t>
  </si>
  <si>
    <t>Coronado</t>
  </si>
  <si>
    <t>Mezquital</t>
  </si>
  <si>
    <t>Dolores Hidalgo Cuna de la Independencia Nacional</t>
  </si>
  <si>
    <t>Calnali</t>
  </si>
  <si>
    <t>Atoyac</t>
  </si>
  <si>
    <t>Atlacomulco</t>
  </si>
  <si>
    <t>Coahuayana</t>
  </si>
  <si>
    <t>Mazatepec</t>
  </si>
  <si>
    <t>Santa María del Oro</t>
  </si>
  <si>
    <t>Doctor Arroyo</t>
  </si>
  <si>
    <t>Ciudad Ixtepec</t>
  </si>
  <si>
    <t>Amixtlán</t>
  </si>
  <si>
    <t>Querétaro</t>
  </si>
  <si>
    <t>Coxcatlán</t>
  </si>
  <si>
    <t>Rosario</t>
  </si>
  <si>
    <t>Baviácora</t>
  </si>
  <si>
    <t>Paraíso</t>
  </si>
  <si>
    <t>Hueyotlipan</t>
  </si>
  <si>
    <t>Amatlán de los Reyes</t>
  </si>
  <si>
    <t>Cuncunul</t>
  </si>
  <si>
    <t>General Francisco R. Murguía</t>
  </si>
  <si>
    <t>Jalisco</t>
  </si>
  <si>
    <t>05015</t>
  </si>
  <si>
    <t>07015</t>
  </si>
  <si>
    <t>08015</t>
  </si>
  <si>
    <t>09016</t>
  </si>
  <si>
    <t>10015</t>
  </si>
  <si>
    <t>11015</t>
  </si>
  <si>
    <t>12015</t>
  </si>
  <si>
    <t>13015</t>
  </si>
  <si>
    <t>14015</t>
  </si>
  <si>
    <t>15015</t>
  </si>
  <si>
    <t>16015</t>
  </si>
  <si>
    <t>17015</t>
  </si>
  <si>
    <t>18015</t>
  </si>
  <si>
    <t>19015</t>
  </si>
  <si>
    <t>20015</t>
  </si>
  <si>
    <t>21015</t>
  </si>
  <si>
    <t>22015</t>
  </si>
  <si>
    <t>24015</t>
  </si>
  <si>
    <t>25015</t>
  </si>
  <si>
    <t>26015</t>
  </si>
  <si>
    <t>27015</t>
  </si>
  <si>
    <t>28015</t>
  </si>
  <si>
    <t>29015</t>
  </si>
  <si>
    <t>30015</t>
  </si>
  <si>
    <t>31015</t>
  </si>
  <si>
    <t>32015</t>
  </si>
  <si>
    <t>Juárez</t>
  </si>
  <si>
    <t>Cacahoatán</t>
  </si>
  <si>
    <t>Coyame del Sotol</t>
  </si>
  <si>
    <t>Miguel Hidalgo</t>
  </si>
  <si>
    <t>Nazas</t>
  </si>
  <si>
    <t>Buenavista de Cuéllar</t>
  </si>
  <si>
    <t>Cardonal</t>
  </si>
  <si>
    <t>Autlán de Navarro</t>
  </si>
  <si>
    <t>Atlautla</t>
  </si>
  <si>
    <t>Coalcomán de Vázquez Pallares</t>
  </si>
  <si>
    <t>Miacatlán</t>
  </si>
  <si>
    <t>Santiago Ixcuintla</t>
  </si>
  <si>
    <t>Doctor Coss</t>
  </si>
  <si>
    <t>Coatecas Altas</t>
  </si>
  <si>
    <t>Amozoc</t>
  </si>
  <si>
    <t>San Joaquín</t>
  </si>
  <si>
    <t>Charcas</t>
  </si>
  <si>
    <t>Salvador Alvarado</t>
  </si>
  <si>
    <t>Bavispe</t>
  </si>
  <si>
    <t>Tacotalpa</t>
  </si>
  <si>
    <t>Gustavo Díaz Ordaz</t>
  </si>
  <si>
    <t>Ixtacuixtla de Mariano Matamoros</t>
  </si>
  <si>
    <t>Angel R. Cabada</t>
  </si>
  <si>
    <t>Cuzamá</t>
  </si>
  <si>
    <t>El Plateado de Joaquín Amaro</t>
  </si>
  <si>
    <t>México</t>
  </si>
  <si>
    <t>05016</t>
  </si>
  <si>
    <t>07016</t>
  </si>
  <si>
    <t>08016</t>
  </si>
  <si>
    <t>09017</t>
  </si>
  <si>
    <t>10016</t>
  </si>
  <si>
    <t>11016</t>
  </si>
  <si>
    <t>12016</t>
  </si>
  <si>
    <t>13016</t>
  </si>
  <si>
    <t>14016</t>
  </si>
  <si>
    <t>15016</t>
  </si>
  <si>
    <t>16016</t>
  </si>
  <si>
    <t>17016</t>
  </si>
  <si>
    <t>18016</t>
  </si>
  <si>
    <t>19016</t>
  </si>
  <si>
    <t>20016</t>
  </si>
  <si>
    <t>21016</t>
  </si>
  <si>
    <t>22016</t>
  </si>
  <si>
    <t>24016</t>
  </si>
  <si>
    <t>25016</t>
  </si>
  <si>
    <t>26016</t>
  </si>
  <si>
    <t>27016</t>
  </si>
  <si>
    <t>28016</t>
  </si>
  <si>
    <t>29016</t>
  </si>
  <si>
    <t>30016</t>
  </si>
  <si>
    <t>31016</t>
  </si>
  <si>
    <t>32016</t>
  </si>
  <si>
    <t>Lamadrid</t>
  </si>
  <si>
    <t>Catazajá</t>
  </si>
  <si>
    <t>La Cruz</t>
  </si>
  <si>
    <t>Venustiano Carranza</t>
  </si>
  <si>
    <t>Nombre de Dios</t>
  </si>
  <si>
    <t>Huanímaro</t>
  </si>
  <si>
    <t>Coahuayutla de José María Izazaga</t>
  </si>
  <si>
    <t>Cuautepec de Hinojosa</t>
  </si>
  <si>
    <t>Ayotlán</t>
  </si>
  <si>
    <t>Axapusco</t>
  </si>
  <si>
    <t>Coeneo</t>
  </si>
  <si>
    <t>Ocuituco</t>
  </si>
  <si>
    <t>Tecuala</t>
  </si>
  <si>
    <t>Doctor González</t>
  </si>
  <si>
    <t>Coicoyán de las Flores</t>
  </si>
  <si>
    <t>Aquixtla</t>
  </si>
  <si>
    <t>San Juan del Río</t>
  </si>
  <si>
    <t>Ebano</t>
  </si>
  <si>
    <t>San Ignacio</t>
  </si>
  <si>
    <t>Benjamín Hill</t>
  </si>
  <si>
    <t>Teapa</t>
  </si>
  <si>
    <t>Ixtenco</t>
  </si>
  <si>
    <t>La Antigua</t>
  </si>
  <si>
    <t>Chacsinkín</t>
  </si>
  <si>
    <t>General Pánfilo Natera</t>
  </si>
  <si>
    <t>Michoacán de Ocampo</t>
  </si>
  <si>
    <t>05017</t>
  </si>
  <si>
    <t>07017</t>
  </si>
  <si>
    <t>08017</t>
  </si>
  <si>
    <t>09099</t>
  </si>
  <si>
    <t>10017</t>
  </si>
  <si>
    <t>11017</t>
  </si>
  <si>
    <t>12017</t>
  </si>
  <si>
    <t>13017</t>
  </si>
  <si>
    <t>14017</t>
  </si>
  <si>
    <t>15017</t>
  </si>
  <si>
    <t>16017</t>
  </si>
  <si>
    <t>17017</t>
  </si>
  <si>
    <t>18017</t>
  </si>
  <si>
    <t>19017</t>
  </si>
  <si>
    <t>20017</t>
  </si>
  <si>
    <t>21017</t>
  </si>
  <si>
    <t>22017</t>
  </si>
  <si>
    <t>24017</t>
  </si>
  <si>
    <t>25017</t>
  </si>
  <si>
    <t>26017</t>
  </si>
  <si>
    <t>27017</t>
  </si>
  <si>
    <t>28017</t>
  </si>
  <si>
    <t>29017</t>
  </si>
  <si>
    <t>30017</t>
  </si>
  <si>
    <t>31017</t>
  </si>
  <si>
    <t>32017</t>
  </si>
  <si>
    <t>Matamoros</t>
  </si>
  <si>
    <t>Cintalapa de Figueroa</t>
  </si>
  <si>
    <t>Ocampo</t>
  </si>
  <si>
    <t>Irapuato</t>
  </si>
  <si>
    <t>Cocula</t>
  </si>
  <si>
    <t>Chapantongo</t>
  </si>
  <si>
    <t>Ayutla</t>
  </si>
  <si>
    <t>Ayapango</t>
  </si>
  <si>
    <t>Contepec</t>
  </si>
  <si>
    <t>Puente de Ixtla</t>
  </si>
  <si>
    <t>Tepic</t>
  </si>
  <si>
    <t>Galeana</t>
  </si>
  <si>
    <t>La Compañía</t>
  </si>
  <si>
    <t>Atempan</t>
  </si>
  <si>
    <t>Tequisquiapan</t>
  </si>
  <si>
    <t>Guadalcázar</t>
  </si>
  <si>
    <t>Sinaloa</t>
  </si>
  <si>
    <t>Caborca</t>
  </si>
  <si>
    <t>Tenosique</t>
  </si>
  <si>
    <t>Jaumave</t>
  </si>
  <si>
    <t>Mazatecochco de José María Morelos</t>
  </si>
  <si>
    <t>Apazapan</t>
  </si>
  <si>
    <t>Chankom</t>
  </si>
  <si>
    <t>Morelos</t>
  </si>
  <si>
    <t>05018</t>
  </si>
  <si>
    <t>07018</t>
  </si>
  <si>
    <t>08018</t>
  </si>
  <si>
    <t>10018</t>
  </si>
  <si>
    <t>11018</t>
  </si>
  <si>
    <t>12018</t>
  </si>
  <si>
    <t>13018</t>
  </si>
  <si>
    <t>14018</t>
  </si>
  <si>
    <t>15018</t>
  </si>
  <si>
    <t>16018</t>
  </si>
  <si>
    <t>17018</t>
  </si>
  <si>
    <t>18018</t>
  </si>
  <si>
    <t>19018</t>
  </si>
  <si>
    <t>20018</t>
  </si>
  <si>
    <t>21018</t>
  </si>
  <si>
    <t>22018</t>
  </si>
  <si>
    <t>24018</t>
  </si>
  <si>
    <t>25018</t>
  </si>
  <si>
    <t>26018</t>
  </si>
  <si>
    <t>28018</t>
  </si>
  <si>
    <t>29018</t>
  </si>
  <si>
    <t>30018</t>
  </si>
  <si>
    <t>31018</t>
  </si>
  <si>
    <t>32018</t>
  </si>
  <si>
    <t>Monclova</t>
  </si>
  <si>
    <t>Coapilla</t>
  </si>
  <si>
    <t>Cusihuiriachi</t>
  </si>
  <si>
    <t>El Oro</t>
  </si>
  <si>
    <t>Jaral del Progreso</t>
  </si>
  <si>
    <t>Copala</t>
  </si>
  <si>
    <t>Chapulhuacán</t>
  </si>
  <si>
    <t>La Barca</t>
  </si>
  <si>
    <t>Calimaya</t>
  </si>
  <si>
    <t>Copándaro</t>
  </si>
  <si>
    <t>Temixco</t>
  </si>
  <si>
    <t>Tuxpan</t>
  </si>
  <si>
    <t>Concepción Buenavista</t>
  </si>
  <si>
    <t>Atexcal</t>
  </si>
  <si>
    <t>Tolimán</t>
  </si>
  <si>
    <t>Huehuetlán</t>
  </si>
  <si>
    <t>Navolato</t>
  </si>
  <si>
    <t>Cajeme</t>
  </si>
  <si>
    <t>Contla de Juan Cuamatzi</t>
  </si>
  <si>
    <t>Chapab</t>
  </si>
  <si>
    <t>Huanusco</t>
  </si>
  <si>
    <t>Nayarit</t>
  </si>
  <si>
    <t>05019</t>
  </si>
  <si>
    <t>07019</t>
  </si>
  <si>
    <t>08019</t>
  </si>
  <si>
    <t>10019</t>
  </si>
  <si>
    <t>11019</t>
  </si>
  <si>
    <t>12019</t>
  </si>
  <si>
    <t>13019</t>
  </si>
  <si>
    <t>14019</t>
  </si>
  <si>
    <t>15019</t>
  </si>
  <si>
    <t>16019</t>
  </si>
  <si>
    <t>17019</t>
  </si>
  <si>
    <t>18019</t>
  </si>
  <si>
    <t>19019</t>
  </si>
  <si>
    <t>20019</t>
  </si>
  <si>
    <t>21019</t>
  </si>
  <si>
    <t>24019</t>
  </si>
  <si>
    <t>25019</t>
  </si>
  <si>
    <t>26019</t>
  </si>
  <si>
    <t>28019</t>
  </si>
  <si>
    <t>29019</t>
  </si>
  <si>
    <t>30019</t>
  </si>
  <si>
    <t>31019</t>
  </si>
  <si>
    <t>32019</t>
  </si>
  <si>
    <t>Comitán de Domínguez</t>
  </si>
  <si>
    <t>Otáez</t>
  </si>
  <si>
    <t>Jerécuaro</t>
  </si>
  <si>
    <t>Copalillo</t>
  </si>
  <si>
    <t>Chilcuautla</t>
  </si>
  <si>
    <t>Bolaños</t>
  </si>
  <si>
    <t>Capulhuac</t>
  </si>
  <si>
    <t>Cotija</t>
  </si>
  <si>
    <t>Tepalcingo</t>
  </si>
  <si>
    <t>La Yesca</t>
  </si>
  <si>
    <t>San Pedro Garza García</t>
  </si>
  <si>
    <t>Concepción Pápalo</t>
  </si>
  <si>
    <t>Atlixco</t>
  </si>
  <si>
    <t>Lagunillas</t>
  </si>
  <si>
    <t>Eldorado</t>
  </si>
  <si>
    <t>Cananea</t>
  </si>
  <si>
    <t>Llera</t>
  </si>
  <si>
    <t>Tepetitla de Lardizábal</t>
  </si>
  <si>
    <t>Astacinga</t>
  </si>
  <si>
    <t>Chemax</t>
  </si>
  <si>
    <t>Jalpa</t>
  </si>
  <si>
    <t>Nuevo León</t>
  </si>
  <si>
    <t>05020</t>
  </si>
  <si>
    <t>07020</t>
  </si>
  <si>
    <t>08020</t>
  </si>
  <si>
    <t>10020</t>
  </si>
  <si>
    <t>11020</t>
  </si>
  <si>
    <t>12020</t>
  </si>
  <si>
    <t>13020</t>
  </si>
  <si>
    <t>14020</t>
  </si>
  <si>
    <t>15020</t>
  </si>
  <si>
    <t>16020</t>
  </si>
  <si>
    <t>17020</t>
  </si>
  <si>
    <t>18020</t>
  </si>
  <si>
    <t>19020</t>
  </si>
  <si>
    <t>20020</t>
  </si>
  <si>
    <t>21020</t>
  </si>
  <si>
    <t>24020</t>
  </si>
  <si>
    <t>25020</t>
  </si>
  <si>
    <t>26020</t>
  </si>
  <si>
    <t>28020</t>
  </si>
  <si>
    <t>29020</t>
  </si>
  <si>
    <t>30020</t>
  </si>
  <si>
    <t>31020</t>
  </si>
  <si>
    <t>32020</t>
  </si>
  <si>
    <t>Múzquiz</t>
  </si>
  <si>
    <t>La Concordia</t>
  </si>
  <si>
    <t>Chínipas</t>
  </si>
  <si>
    <t>Pánuco de Coronado</t>
  </si>
  <si>
    <t>León</t>
  </si>
  <si>
    <t>Copanatoyac</t>
  </si>
  <si>
    <t>Eloxochitlán</t>
  </si>
  <si>
    <t>Cabo Corrientes</t>
  </si>
  <si>
    <t>Coacalco de Berriozábal</t>
  </si>
  <si>
    <t>Cuitzeo</t>
  </si>
  <si>
    <t>Tepoztlán</t>
  </si>
  <si>
    <t>Bahía de Banderas</t>
  </si>
  <si>
    <t>General Bravo</t>
  </si>
  <si>
    <t>Constancia del Rosario</t>
  </si>
  <si>
    <t>Atoyatempan</t>
  </si>
  <si>
    <t>Matehuala</t>
  </si>
  <si>
    <t>Juan José Ríos</t>
  </si>
  <si>
    <t>Carbó</t>
  </si>
  <si>
    <t>Mainero</t>
  </si>
  <si>
    <t>Sanctórum de Lázaro Cárdenas</t>
  </si>
  <si>
    <t>Atlahuilco</t>
  </si>
  <si>
    <t>Chicxulub Pueblo</t>
  </si>
  <si>
    <t>Jerez</t>
  </si>
  <si>
    <t>Oaxaca</t>
  </si>
  <si>
    <t>05021</t>
  </si>
  <si>
    <t>07021</t>
  </si>
  <si>
    <t>08021</t>
  </si>
  <si>
    <t>10021</t>
  </si>
  <si>
    <t>11021</t>
  </si>
  <si>
    <t>12021</t>
  </si>
  <si>
    <t>13021</t>
  </si>
  <si>
    <t>14021</t>
  </si>
  <si>
    <t>15021</t>
  </si>
  <si>
    <t>16021</t>
  </si>
  <si>
    <t>17021</t>
  </si>
  <si>
    <t>19021</t>
  </si>
  <si>
    <t>20021</t>
  </si>
  <si>
    <t>21021</t>
  </si>
  <si>
    <t>24021</t>
  </si>
  <si>
    <t>26021</t>
  </si>
  <si>
    <t>28021</t>
  </si>
  <si>
    <t>29021</t>
  </si>
  <si>
    <t>30021</t>
  </si>
  <si>
    <t>31021</t>
  </si>
  <si>
    <t>32021</t>
  </si>
  <si>
    <t>Nadadores</t>
  </si>
  <si>
    <t>Copainalá</t>
  </si>
  <si>
    <t>Delicias</t>
  </si>
  <si>
    <t>Peñón Blanco</t>
  </si>
  <si>
    <t>Moroleón</t>
  </si>
  <si>
    <t>Coyuca de Benítez</t>
  </si>
  <si>
    <t>Casimiro Castillo</t>
  </si>
  <si>
    <t>Coatepec Harinas</t>
  </si>
  <si>
    <t>Charapan</t>
  </si>
  <si>
    <t>Tetecala</t>
  </si>
  <si>
    <t>General Escobedo</t>
  </si>
  <si>
    <t>Cosolapa</t>
  </si>
  <si>
    <t>Atzala</t>
  </si>
  <si>
    <t>Mexquitic de Carmona</t>
  </si>
  <si>
    <t>La Colorada</t>
  </si>
  <si>
    <t>El Mante</t>
  </si>
  <si>
    <t>Nanacamilpa de Mariano Arista</t>
  </si>
  <si>
    <t>Chichimilá</t>
  </si>
  <si>
    <t>Jiménez del Teul</t>
  </si>
  <si>
    <t>Puebla</t>
  </si>
  <si>
    <t>05022</t>
  </si>
  <si>
    <t>07022</t>
  </si>
  <si>
    <t>08022</t>
  </si>
  <si>
    <t>10022</t>
  </si>
  <si>
    <t>11022</t>
  </si>
  <si>
    <t>12022</t>
  </si>
  <si>
    <t>13022</t>
  </si>
  <si>
    <t>14022</t>
  </si>
  <si>
    <t>15022</t>
  </si>
  <si>
    <t>16022</t>
  </si>
  <si>
    <t>17022</t>
  </si>
  <si>
    <t>19022</t>
  </si>
  <si>
    <t>20022</t>
  </si>
  <si>
    <t>21022</t>
  </si>
  <si>
    <t>24022</t>
  </si>
  <si>
    <t>26022</t>
  </si>
  <si>
    <t>28022</t>
  </si>
  <si>
    <t>29022</t>
  </si>
  <si>
    <t>30022</t>
  </si>
  <si>
    <t>31022</t>
  </si>
  <si>
    <t>32022</t>
  </si>
  <si>
    <t>Nava</t>
  </si>
  <si>
    <t>Chalchihuitán</t>
  </si>
  <si>
    <t>Dr. Belisario Domínguez</t>
  </si>
  <si>
    <t>Poanas</t>
  </si>
  <si>
    <t>Coyuca de Catalán</t>
  </si>
  <si>
    <t>Epazoyucan</t>
  </si>
  <si>
    <t>Cihuatlán</t>
  </si>
  <si>
    <t>Cocotitlán</t>
  </si>
  <si>
    <t>Charo</t>
  </si>
  <si>
    <t>Tetela del Volcán</t>
  </si>
  <si>
    <t>General Terán</t>
  </si>
  <si>
    <t>Cosoltepec</t>
  </si>
  <si>
    <t>Atzitzihuacán</t>
  </si>
  <si>
    <t>Moctezuma</t>
  </si>
  <si>
    <t>Cucurpe</t>
  </si>
  <si>
    <t>Acuamanala de Miguel Hidalgo</t>
  </si>
  <si>
    <t>Atzacan</t>
  </si>
  <si>
    <t>Chikindzonot</t>
  </si>
  <si>
    <t>Juan Aldama</t>
  </si>
  <si>
    <t>05023</t>
  </si>
  <si>
    <t>07023</t>
  </si>
  <si>
    <t>08023</t>
  </si>
  <si>
    <t>10023</t>
  </si>
  <si>
    <t>11023</t>
  </si>
  <si>
    <t>12023</t>
  </si>
  <si>
    <t>13023</t>
  </si>
  <si>
    <t>14023</t>
  </si>
  <si>
    <t>15023</t>
  </si>
  <si>
    <t>16023</t>
  </si>
  <si>
    <t>17023</t>
  </si>
  <si>
    <t>19023</t>
  </si>
  <si>
    <t>20023</t>
  </si>
  <si>
    <t>21023</t>
  </si>
  <si>
    <t>24023</t>
  </si>
  <si>
    <t>26023</t>
  </si>
  <si>
    <t>28023</t>
  </si>
  <si>
    <t>29023</t>
  </si>
  <si>
    <t>30023</t>
  </si>
  <si>
    <t>31023</t>
  </si>
  <si>
    <t>32023</t>
  </si>
  <si>
    <t>Chamula</t>
  </si>
  <si>
    <t>Pueblo Nuevo</t>
  </si>
  <si>
    <t>Pénjamo</t>
  </si>
  <si>
    <t>Cuajinicuilapa</t>
  </si>
  <si>
    <t>Zapotlán el Grande</t>
  </si>
  <si>
    <t>Coyotepec</t>
  </si>
  <si>
    <t>Chavinda</t>
  </si>
  <si>
    <t>Tlalnepantla</t>
  </si>
  <si>
    <t>General Treviño</t>
  </si>
  <si>
    <t>Cuilápam de Guerrero</t>
  </si>
  <si>
    <t>Atzitzintla</t>
  </si>
  <si>
    <t>Rayón</t>
  </si>
  <si>
    <t>Cumpas</t>
  </si>
  <si>
    <t>Méndez</t>
  </si>
  <si>
    <t>Natívitas</t>
  </si>
  <si>
    <t>Atzalan</t>
  </si>
  <si>
    <t>Chocholá</t>
  </si>
  <si>
    <t>Juchipila</t>
  </si>
  <si>
    <t>Quintana Roo</t>
  </si>
  <si>
    <t>05024</t>
  </si>
  <si>
    <t>07024</t>
  </si>
  <si>
    <t>08024</t>
  </si>
  <si>
    <t>10024</t>
  </si>
  <si>
    <t>11024</t>
  </si>
  <si>
    <t>12024</t>
  </si>
  <si>
    <t>13024</t>
  </si>
  <si>
    <t>14024</t>
  </si>
  <si>
    <t>15024</t>
  </si>
  <si>
    <t>16024</t>
  </si>
  <si>
    <t>17024</t>
  </si>
  <si>
    <t>19024</t>
  </si>
  <si>
    <t>20024</t>
  </si>
  <si>
    <t>21024</t>
  </si>
  <si>
    <t>24024</t>
  </si>
  <si>
    <t>26024</t>
  </si>
  <si>
    <t>28024</t>
  </si>
  <si>
    <t>29024</t>
  </si>
  <si>
    <t>30024</t>
  </si>
  <si>
    <t>31024</t>
  </si>
  <si>
    <t>32024</t>
  </si>
  <si>
    <t>Parras</t>
  </si>
  <si>
    <t>Chanal</t>
  </si>
  <si>
    <t>Santa Isabel</t>
  </si>
  <si>
    <t>Rodeo</t>
  </si>
  <si>
    <t>Cualác</t>
  </si>
  <si>
    <t>Huasca de Ocampo</t>
  </si>
  <si>
    <t>Cuautitlán</t>
  </si>
  <si>
    <t>Cherán</t>
  </si>
  <si>
    <t>Tlaltizapán de Zapata</t>
  </si>
  <si>
    <t>General Zaragoza</t>
  </si>
  <si>
    <t>Cuyamecalco Villa de Zaragoza</t>
  </si>
  <si>
    <t>Axutla</t>
  </si>
  <si>
    <t>Rioverde</t>
  </si>
  <si>
    <t>Divisaderos</t>
  </si>
  <si>
    <t>Mier</t>
  </si>
  <si>
    <t>Panotla</t>
  </si>
  <si>
    <t>Tlaltetela</t>
  </si>
  <si>
    <t>Chumayel</t>
  </si>
  <si>
    <t>San Luis Potosí</t>
  </si>
  <si>
    <t>05025</t>
  </si>
  <si>
    <t>07025</t>
  </si>
  <si>
    <t>08025</t>
  </si>
  <si>
    <t>10025</t>
  </si>
  <si>
    <t>11025</t>
  </si>
  <si>
    <t>12025</t>
  </si>
  <si>
    <t>13025</t>
  </si>
  <si>
    <t>14025</t>
  </si>
  <si>
    <t>15025</t>
  </si>
  <si>
    <t>16025</t>
  </si>
  <si>
    <t>17025</t>
  </si>
  <si>
    <t>19025</t>
  </si>
  <si>
    <t>20025</t>
  </si>
  <si>
    <t>21025</t>
  </si>
  <si>
    <t>24025</t>
  </si>
  <si>
    <t>26025</t>
  </si>
  <si>
    <t>28025</t>
  </si>
  <si>
    <t>29025</t>
  </si>
  <si>
    <t>30025</t>
  </si>
  <si>
    <t>31025</t>
  </si>
  <si>
    <t>32025</t>
  </si>
  <si>
    <t>Piedras Negras</t>
  </si>
  <si>
    <t>Chapultenango</t>
  </si>
  <si>
    <t>San Bernardo</t>
  </si>
  <si>
    <t>Purísima del Rincón</t>
  </si>
  <si>
    <t>Cuautepec</t>
  </si>
  <si>
    <t>Huautla</t>
  </si>
  <si>
    <t>Colotlán</t>
  </si>
  <si>
    <t>Chalco</t>
  </si>
  <si>
    <t>Chilchota</t>
  </si>
  <si>
    <t>Tlaquiltenango</t>
  </si>
  <si>
    <t>General Zuazua</t>
  </si>
  <si>
    <t>Chahuites</t>
  </si>
  <si>
    <t>Ayotoxco de Guerrero</t>
  </si>
  <si>
    <t>Salinas</t>
  </si>
  <si>
    <t>Empalme</t>
  </si>
  <si>
    <t>Miguel Alemán</t>
  </si>
  <si>
    <t>San Pablo del Monte</t>
  </si>
  <si>
    <t>Ayahualulco</t>
  </si>
  <si>
    <t>Dzan</t>
  </si>
  <si>
    <t>Luis Moya</t>
  </si>
  <si>
    <t>05026</t>
  </si>
  <si>
    <t>07026</t>
  </si>
  <si>
    <t>08026</t>
  </si>
  <si>
    <t>10026</t>
  </si>
  <si>
    <t>11026</t>
  </si>
  <si>
    <t>12026</t>
  </si>
  <si>
    <t>13026</t>
  </si>
  <si>
    <t>14026</t>
  </si>
  <si>
    <t>15026</t>
  </si>
  <si>
    <t>16026</t>
  </si>
  <si>
    <t>17026</t>
  </si>
  <si>
    <t>19026</t>
  </si>
  <si>
    <t>20026</t>
  </si>
  <si>
    <t>21026</t>
  </si>
  <si>
    <t>24026</t>
  </si>
  <si>
    <t>26026</t>
  </si>
  <si>
    <t>28026</t>
  </si>
  <si>
    <t>29026</t>
  </si>
  <si>
    <t>30026</t>
  </si>
  <si>
    <t>31026</t>
  </si>
  <si>
    <t>32026</t>
  </si>
  <si>
    <t>Progreso</t>
  </si>
  <si>
    <t>Chenalhó</t>
  </si>
  <si>
    <t>Gran Morelos</t>
  </si>
  <si>
    <t>San Dimas</t>
  </si>
  <si>
    <t>Romita</t>
  </si>
  <si>
    <t>Cuetzala del Progreso</t>
  </si>
  <si>
    <t>Huazalingo</t>
  </si>
  <si>
    <t>Concepción de Buenos Aires</t>
  </si>
  <si>
    <t>Chapa de Mota</t>
  </si>
  <si>
    <t>Chinicuila</t>
  </si>
  <si>
    <t>Tlayacapan</t>
  </si>
  <si>
    <t>Chalcatongo de Hidalgo</t>
  </si>
  <si>
    <t>Calpan</t>
  </si>
  <si>
    <t>San Antonio</t>
  </si>
  <si>
    <t>Etchojoa</t>
  </si>
  <si>
    <t>Miquihuana</t>
  </si>
  <si>
    <t>Santa Cruz Tlaxcala</t>
  </si>
  <si>
    <t>Banderilla</t>
  </si>
  <si>
    <t>Dzemul</t>
  </si>
  <si>
    <t>Mazapil</t>
  </si>
  <si>
    <t>Sonora</t>
  </si>
  <si>
    <t>05027</t>
  </si>
  <si>
    <t>07027</t>
  </si>
  <si>
    <t>08027</t>
  </si>
  <si>
    <t>10027</t>
  </si>
  <si>
    <t>11027</t>
  </si>
  <si>
    <t>12027</t>
  </si>
  <si>
    <t>13027</t>
  </si>
  <si>
    <t>14027</t>
  </si>
  <si>
    <t>15027</t>
  </si>
  <si>
    <t>16027</t>
  </si>
  <si>
    <t>17027</t>
  </si>
  <si>
    <t>19027</t>
  </si>
  <si>
    <t>20027</t>
  </si>
  <si>
    <t>21027</t>
  </si>
  <si>
    <t>24027</t>
  </si>
  <si>
    <t>26027</t>
  </si>
  <si>
    <t>28027</t>
  </si>
  <si>
    <t>29027</t>
  </si>
  <si>
    <t>30027</t>
  </si>
  <si>
    <t>31027</t>
  </si>
  <si>
    <t>32027</t>
  </si>
  <si>
    <t>Ramos Arizpe</t>
  </si>
  <si>
    <t>Chiapa de Corzo</t>
  </si>
  <si>
    <t>Guachochi</t>
  </si>
  <si>
    <t>San Juan de Guadalupe</t>
  </si>
  <si>
    <t>Salamanca</t>
  </si>
  <si>
    <t>Cutzamala de Pinzón</t>
  </si>
  <si>
    <t>Huehuetla</t>
  </si>
  <si>
    <t>Cuautitlán de García Barragán</t>
  </si>
  <si>
    <t>Chapultepec</t>
  </si>
  <si>
    <t>Chucándiro</t>
  </si>
  <si>
    <t>Totolapan</t>
  </si>
  <si>
    <t>Los Herreras</t>
  </si>
  <si>
    <t>Chiquihuitlán de Benito Juárez</t>
  </si>
  <si>
    <t>Caltepec</t>
  </si>
  <si>
    <t>San Ciro de Acosta</t>
  </si>
  <si>
    <t>Fronteras</t>
  </si>
  <si>
    <t>Nuevo Laredo</t>
  </si>
  <si>
    <t>Tenancingo</t>
  </si>
  <si>
    <t>Dzidzantún</t>
  </si>
  <si>
    <t>Melchor Ocampo</t>
  </si>
  <si>
    <t>Tabasco</t>
  </si>
  <si>
    <t>05028</t>
  </si>
  <si>
    <t>07028</t>
  </si>
  <si>
    <t>08028</t>
  </si>
  <si>
    <t>10028</t>
  </si>
  <si>
    <t>11028</t>
  </si>
  <si>
    <t>12028</t>
  </si>
  <si>
    <t>13028</t>
  </si>
  <si>
    <t>14028</t>
  </si>
  <si>
    <t>15028</t>
  </si>
  <si>
    <t>16028</t>
  </si>
  <si>
    <t>17028</t>
  </si>
  <si>
    <t>19028</t>
  </si>
  <si>
    <t>20028</t>
  </si>
  <si>
    <t>21028</t>
  </si>
  <si>
    <t>24028</t>
  </si>
  <si>
    <t>26028</t>
  </si>
  <si>
    <t>28028</t>
  </si>
  <si>
    <t>29028</t>
  </si>
  <si>
    <t>30028</t>
  </si>
  <si>
    <t>31028</t>
  </si>
  <si>
    <t>32028</t>
  </si>
  <si>
    <t>Sabinas</t>
  </si>
  <si>
    <t>Chiapilla</t>
  </si>
  <si>
    <t>Salvatierra</t>
  </si>
  <si>
    <t>Chilapa de Álvarez</t>
  </si>
  <si>
    <t>Huejutla de Reyes</t>
  </si>
  <si>
    <t>Chiautla</t>
  </si>
  <si>
    <t>Churintzio</t>
  </si>
  <si>
    <t>Xochitepec</t>
  </si>
  <si>
    <t>Higueras</t>
  </si>
  <si>
    <t>Heroica Ciudad de Ejutla de Crespo</t>
  </si>
  <si>
    <t>Camocuautla</t>
  </si>
  <si>
    <t>Granados</t>
  </si>
  <si>
    <t>Nuevo Morelos</t>
  </si>
  <si>
    <t>Teolocholco</t>
  </si>
  <si>
    <t>Boca del Río</t>
  </si>
  <si>
    <t>Dzilam de Bravo</t>
  </si>
  <si>
    <t>Mezquital del Oro</t>
  </si>
  <si>
    <t>Tamaulipas</t>
  </si>
  <si>
    <t>05029</t>
  </si>
  <si>
    <t>07029</t>
  </si>
  <si>
    <t>08029</t>
  </si>
  <si>
    <t>10029</t>
  </si>
  <si>
    <t>11029</t>
  </si>
  <si>
    <t>12029</t>
  </si>
  <si>
    <t>13029</t>
  </si>
  <si>
    <t>14029</t>
  </si>
  <si>
    <t>15029</t>
  </si>
  <si>
    <t>16029</t>
  </si>
  <si>
    <t>17029</t>
  </si>
  <si>
    <t>19029</t>
  </si>
  <si>
    <t>20029</t>
  </si>
  <si>
    <t>21029</t>
  </si>
  <si>
    <t>24029</t>
  </si>
  <si>
    <t>26029</t>
  </si>
  <si>
    <t>28029</t>
  </si>
  <si>
    <t>29029</t>
  </si>
  <si>
    <t>30029</t>
  </si>
  <si>
    <t>31029</t>
  </si>
  <si>
    <t>32029</t>
  </si>
  <si>
    <t>Sacramento</t>
  </si>
  <si>
    <t>Chicoasén</t>
  </si>
  <si>
    <t>Guadalupe y Calvo</t>
  </si>
  <si>
    <t>San Luis del Cordero</t>
  </si>
  <si>
    <t>San Diego de la Unión</t>
  </si>
  <si>
    <t>Chilpancingo de los Bravo</t>
  </si>
  <si>
    <t>Huichapan</t>
  </si>
  <si>
    <t>Cuquío</t>
  </si>
  <si>
    <t>Chicoloapan</t>
  </si>
  <si>
    <t>Churumuco</t>
  </si>
  <si>
    <t>Yautepec</t>
  </si>
  <si>
    <t>Hualahuises</t>
  </si>
  <si>
    <t>Eloxochitlán de Flores Magón</t>
  </si>
  <si>
    <t>Caxhuacan</t>
  </si>
  <si>
    <t>San Martín Chalchicuautla</t>
  </si>
  <si>
    <t>Guaymas</t>
  </si>
  <si>
    <t>Tepeyanco</t>
  </si>
  <si>
    <t>Calcahualco</t>
  </si>
  <si>
    <t>Dzilam González</t>
  </si>
  <si>
    <t>Miguel Auza</t>
  </si>
  <si>
    <t>Tlaxcala</t>
  </si>
  <si>
    <t>05030</t>
  </si>
  <si>
    <t>07030</t>
  </si>
  <si>
    <t>08030</t>
  </si>
  <si>
    <t>10030</t>
  </si>
  <si>
    <t>11030</t>
  </si>
  <si>
    <t>12030</t>
  </si>
  <si>
    <t>13030</t>
  </si>
  <si>
    <t>14030</t>
  </si>
  <si>
    <t>15030</t>
  </si>
  <si>
    <t>16030</t>
  </si>
  <si>
    <t>17030</t>
  </si>
  <si>
    <t>19030</t>
  </si>
  <si>
    <t>20030</t>
  </si>
  <si>
    <t>21030</t>
  </si>
  <si>
    <t>24030</t>
  </si>
  <si>
    <t>26030</t>
  </si>
  <si>
    <t>28030</t>
  </si>
  <si>
    <t>29030</t>
  </si>
  <si>
    <t>30030</t>
  </si>
  <si>
    <t>31030</t>
  </si>
  <si>
    <t>32030</t>
  </si>
  <si>
    <t>Saltillo</t>
  </si>
  <si>
    <t>Chicomuselo</t>
  </si>
  <si>
    <t>Guazapares</t>
  </si>
  <si>
    <t>San Pedro del Gallo</t>
  </si>
  <si>
    <t>Florencio Villarreal</t>
  </si>
  <si>
    <t>Ixmiquilpan</t>
  </si>
  <si>
    <t>Chapala</t>
  </si>
  <si>
    <t>Chiconcuac</t>
  </si>
  <si>
    <t>Ecuandureo</t>
  </si>
  <si>
    <t>Yecapixtla</t>
  </si>
  <si>
    <t>Iturbide</t>
  </si>
  <si>
    <t>El Espinal</t>
  </si>
  <si>
    <t>Coatepec</t>
  </si>
  <si>
    <t>San Nicolás Tolentino</t>
  </si>
  <si>
    <t>Hermosillo</t>
  </si>
  <si>
    <t>Padilla</t>
  </si>
  <si>
    <t>Terrenate</t>
  </si>
  <si>
    <t>Camerino Z. Mendoza</t>
  </si>
  <si>
    <t>Dzitás</t>
  </si>
  <si>
    <t>Momax</t>
  </si>
  <si>
    <t>Veracruz de Ignacio de la Llave</t>
  </si>
  <si>
    <t>05031</t>
  </si>
  <si>
    <t>07031</t>
  </si>
  <si>
    <t>08031</t>
  </si>
  <si>
    <t>10031</t>
  </si>
  <si>
    <t>11031</t>
  </si>
  <si>
    <t>12031</t>
  </si>
  <si>
    <t>13031</t>
  </si>
  <si>
    <t>14031</t>
  </si>
  <si>
    <t>15031</t>
  </si>
  <si>
    <t>16031</t>
  </si>
  <si>
    <t>17031</t>
  </si>
  <si>
    <t>19031</t>
  </si>
  <si>
    <t>20031</t>
  </si>
  <si>
    <t>21031</t>
  </si>
  <si>
    <t>24031</t>
  </si>
  <si>
    <t>26031</t>
  </si>
  <si>
    <t>28031</t>
  </si>
  <si>
    <t>29031</t>
  </si>
  <si>
    <t>30031</t>
  </si>
  <si>
    <t>31031</t>
  </si>
  <si>
    <t>32031</t>
  </si>
  <si>
    <t>San Buenaventura</t>
  </si>
  <si>
    <t>Chilón</t>
  </si>
  <si>
    <t>Santa Clara</t>
  </si>
  <si>
    <t>San Francisco del Rincón</t>
  </si>
  <si>
    <t>General Canuto A. Neri</t>
  </si>
  <si>
    <t>Jacala de Ledezma</t>
  </si>
  <si>
    <t>Chimaltitán</t>
  </si>
  <si>
    <t>Chimalhuacán</t>
  </si>
  <si>
    <t>Epitacio Huerta</t>
  </si>
  <si>
    <t>Zacatepec</t>
  </si>
  <si>
    <t>Tamazulápam del Espíritu Santo</t>
  </si>
  <si>
    <t>Coatzingo</t>
  </si>
  <si>
    <t>Santa Catarina</t>
  </si>
  <si>
    <t>Huachinera</t>
  </si>
  <si>
    <t>Palmillas</t>
  </si>
  <si>
    <t>Tetla de la Solidaridad</t>
  </si>
  <si>
    <t>Carrillo Puerto</t>
  </si>
  <si>
    <t>Dzoncauich</t>
  </si>
  <si>
    <t>Monte Escobedo</t>
  </si>
  <si>
    <t>Yucatán</t>
  </si>
  <si>
    <t>05032</t>
  </si>
  <si>
    <t>07032</t>
  </si>
  <si>
    <t>08032</t>
  </si>
  <si>
    <t>10032</t>
  </si>
  <si>
    <t>11032</t>
  </si>
  <si>
    <t>12032</t>
  </si>
  <si>
    <t>13032</t>
  </si>
  <si>
    <t>14032</t>
  </si>
  <si>
    <t>15032</t>
  </si>
  <si>
    <t>16032</t>
  </si>
  <si>
    <t>17032</t>
  </si>
  <si>
    <t>19032</t>
  </si>
  <si>
    <t>20032</t>
  </si>
  <si>
    <t>21032</t>
  </si>
  <si>
    <t>24032</t>
  </si>
  <si>
    <t>26032</t>
  </si>
  <si>
    <t>28032</t>
  </si>
  <si>
    <t>29032</t>
  </si>
  <si>
    <t>30032</t>
  </si>
  <si>
    <t>31032</t>
  </si>
  <si>
    <t>32032</t>
  </si>
  <si>
    <t>San Juan de Sabinas</t>
  </si>
  <si>
    <t>Escuintla</t>
  </si>
  <si>
    <t>Hidalgo del Parral</t>
  </si>
  <si>
    <t>Santiago Papasquiaro</t>
  </si>
  <si>
    <t>General Heliodoro Castillo</t>
  </si>
  <si>
    <t>Jaltocán</t>
  </si>
  <si>
    <t>Chiquilistlán</t>
  </si>
  <si>
    <t>Donato Guerra</t>
  </si>
  <si>
    <t>Erongarícuaro</t>
  </si>
  <si>
    <t>Zacualpan de Amilpas</t>
  </si>
  <si>
    <t>Lampazos de Naranjo</t>
  </si>
  <si>
    <t>Fresnillo de Trujano</t>
  </si>
  <si>
    <t>Cohetzala</t>
  </si>
  <si>
    <t>Santa María del Río</t>
  </si>
  <si>
    <t>Huásabas</t>
  </si>
  <si>
    <t>Reynosa</t>
  </si>
  <si>
    <t>Tetlatlahuca</t>
  </si>
  <si>
    <t>Catemaco</t>
  </si>
  <si>
    <t>Espita</t>
  </si>
  <si>
    <t>Zacatecas</t>
  </si>
  <si>
    <t>05033</t>
  </si>
  <si>
    <t>07033</t>
  </si>
  <si>
    <t>08033</t>
  </si>
  <si>
    <t>10033</t>
  </si>
  <si>
    <t>11033</t>
  </si>
  <si>
    <t>12033</t>
  </si>
  <si>
    <t>13033</t>
  </si>
  <si>
    <t>14033</t>
  </si>
  <si>
    <t>15033</t>
  </si>
  <si>
    <t>16033</t>
  </si>
  <si>
    <t>17033</t>
  </si>
  <si>
    <t>19033</t>
  </si>
  <si>
    <t>20033</t>
  </si>
  <si>
    <t>21033</t>
  </si>
  <si>
    <t>24033</t>
  </si>
  <si>
    <t>26033</t>
  </si>
  <si>
    <t>28033</t>
  </si>
  <si>
    <t>29033</t>
  </si>
  <si>
    <t>30033</t>
  </si>
  <si>
    <t>31033</t>
  </si>
  <si>
    <t>32033</t>
  </si>
  <si>
    <t>San Pedro</t>
  </si>
  <si>
    <t>Francisco León</t>
  </si>
  <si>
    <t>Huejotitán</t>
  </si>
  <si>
    <t>Súchil</t>
  </si>
  <si>
    <t>San Luis de la Paz</t>
  </si>
  <si>
    <t>Huamuxtitlán</t>
  </si>
  <si>
    <t>Juárez Hidalgo</t>
  </si>
  <si>
    <t>Degollado</t>
  </si>
  <si>
    <t>Ecatepec de Morelos</t>
  </si>
  <si>
    <t>Gabriel Zamora</t>
  </si>
  <si>
    <t>Temoac</t>
  </si>
  <si>
    <t>Linares</t>
  </si>
  <si>
    <t>Guadalupe Etla</t>
  </si>
  <si>
    <t>Cohuecan</t>
  </si>
  <si>
    <t>Santo Domingo</t>
  </si>
  <si>
    <t>Huatabampo</t>
  </si>
  <si>
    <t>Río Bravo</t>
  </si>
  <si>
    <t>Cazones de Herrera</t>
  </si>
  <si>
    <t>Halachó</t>
  </si>
  <si>
    <t>Moyahua de Estrada</t>
  </si>
  <si>
    <t>05034</t>
  </si>
  <si>
    <t>07034</t>
  </si>
  <si>
    <t>08034</t>
  </si>
  <si>
    <t>10034</t>
  </si>
  <si>
    <t>11034</t>
  </si>
  <si>
    <t>12034</t>
  </si>
  <si>
    <t>13034</t>
  </si>
  <si>
    <t>14034</t>
  </si>
  <si>
    <t>15034</t>
  </si>
  <si>
    <t>16034</t>
  </si>
  <si>
    <t>17034</t>
  </si>
  <si>
    <t>19034</t>
  </si>
  <si>
    <t>20034</t>
  </si>
  <si>
    <t>21034</t>
  </si>
  <si>
    <t>24034</t>
  </si>
  <si>
    <t>26034</t>
  </si>
  <si>
    <t>28034</t>
  </si>
  <si>
    <t>29034</t>
  </si>
  <si>
    <t>30034</t>
  </si>
  <si>
    <t>31034</t>
  </si>
  <si>
    <t>32034</t>
  </si>
  <si>
    <t>Sierra Mojada</t>
  </si>
  <si>
    <t>Frontera Comalapa</t>
  </si>
  <si>
    <t>Ignacio Zaragoza</t>
  </si>
  <si>
    <t>Tamazula</t>
  </si>
  <si>
    <t>Huitzuco de los Figueroa</t>
  </si>
  <si>
    <t>Lolotla</t>
  </si>
  <si>
    <t>Ejutla</t>
  </si>
  <si>
    <t>Ecatzingo</t>
  </si>
  <si>
    <t>Coatetelco</t>
  </si>
  <si>
    <t>Marín</t>
  </si>
  <si>
    <t>Guadalupe de Ramírez</t>
  </si>
  <si>
    <t>Coronango</t>
  </si>
  <si>
    <t>San Vicente Tancuayalab</t>
  </si>
  <si>
    <t>Huépac</t>
  </si>
  <si>
    <t>San Carlos</t>
  </si>
  <si>
    <t>Tlaxco</t>
  </si>
  <si>
    <t>Cerro Azul</t>
  </si>
  <si>
    <t>Hocabá</t>
  </si>
  <si>
    <t>Nochistlán de Mejía</t>
  </si>
  <si>
    <t>05035</t>
  </si>
  <si>
    <t>07035</t>
  </si>
  <si>
    <t>08035</t>
  </si>
  <si>
    <t>10035</t>
  </si>
  <si>
    <t>11035</t>
  </si>
  <si>
    <t>12035</t>
  </si>
  <si>
    <t>13035</t>
  </si>
  <si>
    <t>14035</t>
  </si>
  <si>
    <t>15035</t>
  </si>
  <si>
    <t>16035</t>
  </si>
  <si>
    <t>17035</t>
  </si>
  <si>
    <t>19035</t>
  </si>
  <si>
    <t>20035</t>
  </si>
  <si>
    <t>21035</t>
  </si>
  <si>
    <t>24035</t>
  </si>
  <si>
    <t>26035</t>
  </si>
  <si>
    <t>28035</t>
  </si>
  <si>
    <t>29035</t>
  </si>
  <si>
    <t>30035</t>
  </si>
  <si>
    <t>31035</t>
  </si>
  <si>
    <t>32035</t>
  </si>
  <si>
    <t>Torreón</t>
  </si>
  <si>
    <t>Frontera Hidalgo</t>
  </si>
  <si>
    <t>Janos</t>
  </si>
  <si>
    <t>Tepehuanes</t>
  </si>
  <si>
    <t>Santa Cruz de Juventino Rosas</t>
  </si>
  <si>
    <t>Iguala de la Independencia</t>
  </si>
  <si>
    <t>Metepec</t>
  </si>
  <si>
    <t>Encarnación de Díaz</t>
  </si>
  <si>
    <t>Huehuetoca</t>
  </si>
  <si>
    <t>La Huacana</t>
  </si>
  <si>
    <t>Xoxocotla</t>
  </si>
  <si>
    <t>Guelatao de Juárez</t>
  </si>
  <si>
    <t>Soledad de Graciano Sánchez</t>
  </si>
  <si>
    <t>Imuris</t>
  </si>
  <si>
    <t>San Fernando</t>
  </si>
  <si>
    <t>Tocatlán</t>
  </si>
  <si>
    <t>Citlaltépetl</t>
  </si>
  <si>
    <t>Hoctún</t>
  </si>
  <si>
    <t>Noria de Ángeles</t>
  </si>
  <si>
    <t>05036</t>
  </si>
  <si>
    <t>07036</t>
  </si>
  <si>
    <t>08036</t>
  </si>
  <si>
    <t>10036</t>
  </si>
  <si>
    <t>11036</t>
  </si>
  <si>
    <t>12036</t>
  </si>
  <si>
    <t>13036</t>
  </si>
  <si>
    <t>14036</t>
  </si>
  <si>
    <t>15036</t>
  </si>
  <si>
    <t>16036</t>
  </si>
  <si>
    <t>17036</t>
  </si>
  <si>
    <t>19036</t>
  </si>
  <si>
    <t>20036</t>
  </si>
  <si>
    <t>21036</t>
  </si>
  <si>
    <t>24036</t>
  </si>
  <si>
    <t>26036</t>
  </si>
  <si>
    <t>28036</t>
  </si>
  <si>
    <t>29036</t>
  </si>
  <si>
    <t>30036</t>
  </si>
  <si>
    <t>31036</t>
  </si>
  <si>
    <t>32036</t>
  </si>
  <si>
    <t>Viesca</t>
  </si>
  <si>
    <t>La Grandeza</t>
  </si>
  <si>
    <t>Tlahualilo</t>
  </si>
  <si>
    <t>Santiago Maravatío</t>
  </si>
  <si>
    <t>Igualapa</t>
  </si>
  <si>
    <t>San Agustín Metzquititlán</t>
  </si>
  <si>
    <t>Etzatlán</t>
  </si>
  <si>
    <t>Hueypoxtla</t>
  </si>
  <si>
    <t>Huandacareo</t>
  </si>
  <si>
    <t>Hueyapan</t>
  </si>
  <si>
    <t>Mier y Noriega</t>
  </si>
  <si>
    <t>Guevea de Humboldt</t>
  </si>
  <si>
    <t>Coyomeapan</t>
  </si>
  <si>
    <t>Tamasopo</t>
  </si>
  <si>
    <t>Magdalena</t>
  </si>
  <si>
    <t>San Nicolás</t>
  </si>
  <si>
    <t>Totolac</t>
  </si>
  <si>
    <t>Coacoatzintla</t>
  </si>
  <si>
    <t>Homún</t>
  </si>
  <si>
    <t>Ojocaliente</t>
  </si>
  <si>
    <t>05037</t>
  </si>
  <si>
    <t>07037</t>
  </si>
  <si>
    <t>08037</t>
  </si>
  <si>
    <t>10037</t>
  </si>
  <si>
    <t>11037</t>
  </si>
  <si>
    <t>12037</t>
  </si>
  <si>
    <t>13037</t>
  </si>
  <si>
    <t>14037</t>
  </si>
  <si>
    <t>15037</t>
  </si>
  <si>
    <t>16037</t>
  </si>
  <si>
    <t>19037</t>
  </si>
  <si>
    <t>20037</t>
  </si>
  <si>
    <t>21037</t>
  </si>
  <si>
    <t>24037</t>
  </si>
  <si>
    <t>26037</t>
  </si>
  <si>
    <t>28037</t>
  </si>
  <si>
    <t>29037</t>
  </si>
  <si>
    <t>30037</t>
  </si>
  <si>
    <t>31037</t>
  </si>
  <si>
    <t>32037</t>
  </si>
  <si>
    <t>Villa Unión</t>
  </si>
  <si>
    <t>Huehuetán</t>
  </si>
  <si>
    <t>Topia</t>
  </si>
  <si>
    <t>Silao de la Victoria</t>
  </si>
  <si>
    <t>Ixcateopan de Cuauhtémoc</t>
  </si>
  <si>
    <t>Metztitlán</t>
  </si>
  <si>
    <t>El Grullo</t>
  </si>
  <si>
    <t>Huixquilucan</t>
  </si>
  <si>
    <t>Huaniqueo</t>
  </si>
  <si>
    <t>Mina</t>
  </si>
  <si>
    <t>Mesones Hidalgo</t>
  </si>
  <si>
    <t>Tamazunchale</t>
  </si>
  <si>
    <t>Mazatán</t>
  </si>
  <si>
    <t>Soto la Marina</t>
  </si>
  <si>
    <t>Ziltlaltépec de Trinidad Sánchez Santos</t>
  </si>
  <si>
    <t>Coahuitlán</t>
  </si>
  <si>
    <t>Huhí</t>
  </si>
  <si>
    <t>Pánuco</t>
  </si>
  <si>
    <t>05038</t>
  </si>
  <si>
    <t>07038</t>
  </si>
  <si>
    <t>08038</t>
  </si>
  <si>
    <t>10038</t>
  </si>
  <si>
    <t>11038</t>
  </si>
  <si>
    <t>12038</t>
  </si>
  <si>
    <t>13038</t>
  </si>
  <si>
    <t>14038</t>
  </si>
  <si>
    <t>15038</t>
  </si>
  <si>
    <t>16038</t>
  </si>
  <si>
    <t>19038</t>
  </si>
  <si>
    <t>20038</t>
  </si>
  <si>
    <t>21038</t>
  </si>
  <si>
    <t>24038</t>
  </si>
  <si>
    <t>26038</t>
  </si>
  <si>
    <t>28038</t>
  </si>
  <si>
    <t>29038</t>
  </si>
  <si>
    <t>30038</t>
  </si>
  <si>
    <t>31038</t>
  </si>
  <si>
    <t>32038</t>
  </si>
  <si>
    <t>Zaragoza</t>
  </si>
  <si>
    <t>Huixtán</t>
  </si>
  <si>
    <t>Julimes</t>
  </si>
  <si>
    <t>Vicente Guerrero</t>
  </si>
  <si>
    <t>Tarandacuao</t>
  </si>
  <si>
    <t>Zihuatanejo de Azueta</t>
  </si>
  <si>
    <t>Mineral del Chico</t>
  </si>
  <si>
    <t>Guachinango</t>
  </si>
  <si>
    <t>Isidro Fabela</t>
  </si>
  <si>
    <t>Huetamo</t>
  </si>
  <si>
    <t>Montemorelos</t>
  </si>
  <si>
    <t>Villa Hidalgo Yalálag</t>
  </si>
  <si>
    <t>Cuapiaxtla de Madero</t>
  </si>
  <si>
    <t>Tampacán</t>
  </si>
  <si>
    <t>Tampico</t>
  </si>
  <si>
    <t>Tzompantepec</t>
  </si>
  <si>
    <t>Hunucmá</t>
  </si>
  <si>
    <t>Pinos</t>
  </si>
  <si>
    <t>05099</t>
  </si>
  <si>
    <t>07039</t>
  </si>
  <si>
    <t>08039</t>
  </si>
  <si>
    <t>10039</t>
  </si>
  <si>
    <t>11039</t>
  </si>
  <si>
    <t>12039</t>
  </si>
  <si>
    <t>13039</t>
  </si>
  <si>
    <t>14039</t>
  </si>
  <si>
    <t>15039</t>
  </si>
  <si>
    <t>16039</t>
  </si>
  <si>
    <t>19039</t>
  </si>
  <si>
    <t>20039</t>
  </si>
  <si>
    <t>21039</t>
  </si>
  <si>
    <t>24039</t>
  </si>
  <si>
    <t>26039</t>
  </si>
  <si>
    <t>28039</t>
  </si>
  <si>
    <t>29039</t>
  </si>
  <si>
    <t>30039</t>
  </si>
  <si>
    <t>31039</t>
  </si>
  <si>
    <t>32039</t>
  </si>
  <si>
    <t>Huitiupán</t>
  </si>
  <si>
    <t>López</t>
  </si>
  <si>
    <t>Nuevo Ideal</t>
  </si>
  <si>
    <t>Tarimoro</t>
  </si>
  <si>
    <t>Juan R. Escudero</t>
  </si>
  <si>
    <t>Mineral del Monte</t>
  </si>
  <si>
    <t>Guadalajara</t>
  </si>
  <si>
    <t>Ixtapaluca</t>
  </si>
  <si>
    <t>Huiramba</t>
  </si>
  <si>
    <t>Monterrey</t>
  </si>
  <si>
    <t>Heroica Ciudad de Huajuapan de León</t>
  </si>
  <si>
    <t>Cuautempan</t>
  </si>
  <si>
    <t>Tampamolón Corona</t>
  </si>
  <si>
    <t>Naco</t>
  </si>
  <si>
    <t>Tula</t>
  </si>
  <si>
    <t>Xaloztoc</t>
  </si>
  <si>
    <t>Coatzacoalcos</t>
  </si>
  <si>
    <t>Ixil</t>
  </si>
  <si>
    <t>Río Grande</t>
  </si>
  <si>
    <t>07040</t>
  </si>
  <si>
    <t>08040</t>
  </si>
  <si>
    <t>11040</t>
  </si>
  <si>
    <t>12040</t>
  </si>
  <si>
    <t>13040</t>
  </si>
  <si>
    <t>14040</t>
  </si>
  <si>
    <t>15040</t>
  </si>
  <si>
    <t>16040</t>
  </si>
  <si>
    <t>19040</t>
  </si>
  <si>
    <t>20040</t>
  </si>
  <si>
    <t>21040</t>
  </si>
  <si>
    <t>24040</t>
  </si>
  <si>
    <t>26040</t>
  </si>
  <si>
    <t>28040</t>
  </si>
  <si>
    <t>29040</t>
  </si>
  <si>
    <t>30040</t>
  </si>
  <si>
    <t>31040</t>
  </si>
  <si>
    <t>32040</t>
  </si>
  <si>
    <t>Huixtla</t>
  </si>
  <si>
    <t>Madera</t>
  </si>
  <si>
    <t>Tierra Blanca</t>
  </si>
  <si>
    <t>Leonardo Bravo</t>
  </si>
  <si>
    <t>La Misión</t>
  </si>
  <si>
    <t>Hostotipaquillo</t>
  </si>
  <si>
    <t>Ixtapan de la Sal</t>
  </si>
  <si>
    <t>Indaparapeo</t>
  </si>
  <si>
    <t>Parás</t>
  </si>
  <si>
    <t>Huautepec</t>
  </si>
  <si>
    <t>Cuautinchán</t>
  </si>
  <si>
    <t>Tamuín</t>
  </si>
  <si>
    <t>Nácori Chico</t>
  </si>
  <si>
    <t>Valle Hermoso</t>
  </si>
  <si>
    <t>Xaltocan</t>
  </si>
  <si>
    <t>Coatzintla</t>
  </si>
  <si>
    <t>Izamal</t>
  </si>
  <si>
    <t>Sain Alto</t>
  </si>
  <si>
    <t>07041</t>
  </si>
  <si>
    <t>08041</t>
  </si>
  <si>
    <t>11041</t>
  </si>
  <si>
    <t>12041</t>
  </si>
  <si>
    <t>13041</t>
  </si>
  <si>
    <t>14041</t>
  </si>
  <si>
    <t>15041</t>
  </si>
  <si>
    <t>16041</t>
  </si>
  <si>
    <t>19041</t>
  </si>
  <si>
    <t>20041</t>
  </si>
  <si>
    <t>21041</t>
  </si>
  <si>
    <t>24041</t>
  </si>
  <si>
    <t>26041</t>
  </si>
  <si>
    <t>28041</t>
  </si>
  <si>
    <t>29041</t>
  </si>
  <si>
    <t>30041</t>
  </si>
  <si>
    <t>31041</t>
  </si>
  <si>
    <t>32041</t>
  </si>
  <si>
    <t>La Independencia</t>
  </si>
  <si>
    <t>Maguarichi</t>
  </si>
  <si>
    <t>Uriangato</t>
  </si>
  <si>
    <t>Malinaltepec</t>
  </si>
  <si>
    <t>Mixquiahuala de Juárez</t>
  </si>
  <si>
    <t>Huejúcar</t>
  </si>
  <si>
    <t>Ixtapan del Oro</t>
  </si>
  <si>
    <t>Irimbo</t>
  </si>
  <si>
    <t>Pesquería</t>
  </si>
  <si>
    <t>Huautla de Jiménez</t>
  </si>
  <si>
    <t>Cuautlancingo</t>
  </si>
  <si>
    <t>Tanlajás</t>
  </si>
  <si>
    <t>Nacozari de García</t>
  </si>
  <si>
    <t>Victoria</t>
  </si>
  <si>
    <t>Papalotla de Xicohténcatl</t>
  </si>
  <si>
    <t>Coetzala</t>
  </si>
  <si>
    <t>Kanasín</t>
  </si>
  <si>
    <t>El Salvador</t>
  </si>
  <si>
    <t>07042</t>
  </si>
  <si>
    <t>08042</t>
  </si>
  <si>
    <t>11042</t>
  </si>
  <si>
    <t>12042</t>
  </si>
  <si>
    <t>13042</t>
  </si>
  <si>
    <t>14042</t>
  </si>
  <si>
    <t>15042</t>
  </si>
  <si>
    <t>16042</t>
  </si>
  <si>
    <t>19042</t>
  </si>
  <si>
    <t>20042</t>
  </si>
  <si>
    <t>21042</t>
  </si>
  <si>
    <t>24042</t>
  </si>
  <si>
    <t>26042</t>
  </si>
  <si>
    <t>28042</t>
  </si>
  <si>
    <t>29042</t>
  </si>
  <si>
    <t>30042</t>
  </si>
  <si>
    <t>31042</t>
  </si>
  <si>
    <t>32042</t>
  </si>
  <si>
    <t>Ixhuatán</t>
  </si>
  <si>
    <t>Manuel Benavides</t>
  </si>
  <si>
    <t>Valle de Santiago</t>
  </si>
  <si>
    <t>Mártir de Cuilapan</t>
  </si>
  <si>
    <t>Molango de Escamilla</t>
  </si>
  <si>
    <t>Huejuquilla el Alto</t>
  </si>
  <si>
    <t>Ixtlahuaca</t>
  </si>
  <si>
    <t>Ixtlán</t>
  </si>
  <si>
    <t>Los Ramones</t>
  </si>
  <si>
    <t>Ixtlán de Juárez</t>
  </si>
  <si>
    <t>Cuayuca de Andrade</t>
  </si>
  <si>
    <t>Tanquián de Escobedo</t>
  </si>
  <si>
    <t>Navojoa</t>
  </si>
  <si>
    <t>Villagrán</t>
  </si>
  <si>
    <t>Xicohtzinco</t>
  </si>
  <si>
    <t>Colipa</t>
  </si>
  <si>
    <t>Kantunil</t>
  </si>
  <si>
    <t>Sombrerete</t>
  </si>
  <si>
    <t>07043</t>
  </si>
  <si>
    <t>08043</t>
  </si>
  <si>
    <t>11043</t>
  </si>
  <si>
    <t>12043</t>
  </si>
  <si>
    <t>13043</t>
  </si>
  <si>
    <t>14043</t>
  </si>
  <si>
    <t>15043</t>
  </si>
  <si>
    <t>16043</t>
  </si>
  <si>
    <t>19043</t>
  </si>
  <si>
    <t>20043</t>
  </si>
  <si>
    <t>21043</t>
  </si>
  <si>
    <t>24043</t>
  </si>
  <si>
    <t>26043</t>
  </si>
  <si>
    <t>28043</t>
  </si>
  <si>
    <t>29043</t>
  </si>
  <si>
    <t>30043</t>
  </si>
  <si>
    <t>31043</t>
  </si>
  <si>
    <t>32043</t>
  </si>
  <si>
    <t>Ixtacomitán</t>
  </si>
  <si>
    <t>Matachí</t>
  </si>
  <si>
    <t>Metlatónoc</t>
  </si>
  <si>
    <t>Nicolás Flores</t>
  </si>
  <si>
    <t>La Huerta</t>
  </si>
  <si>
    <t>Xalatlaco</t>
  </si>
  <si>
    <t>Jacona</t>
  </si>
  <si>
    <t>Rayones</t>
  </si>
  <si>
    <t>Heroica Ciudad de Juchitán de Zaragoza</t>
  </si>
  <si>
    <t>Cuetzalan del Progreso</t>
  </si>
  <si>
    <t>Tierra Nueva</t>
  </si>
  <si>
    <t>Nogales</t>
  </si>
  <si>
    <t>Xicoténcatl</t>
  </si>
  <si>
    <t>Yauhquemehcan</t>
  </si>
  <si>
    <t>Comapa</t>
  </si>
  <si>
    <t>Kaua</t>
  </si>
  <si>
    <t>Susticacán</t>
  </si>
  <si>
    <t>07044</t>
  </si>
  <si>
    <t>08044</t>
  </si>
  <si>
    <t>11044</t>
  </si>
  <si>
    <t>12044</t>
  </si>
  <si>
    <t>13044</t>
  </si>
  <si>
    <t>14044</t>
  </si>
  <si>
    <t>15044</t>
  </si>
  <si>
    <t>16044</t>
  </si>
  <si>
    <t>19044</t>
  </si>
  <si>
    <t>20044</t>
  </si>
  <si>
    <t>21044</t>
  </si>
  <si>
    <t>24044</t>
  </si>
  <si>
    <t>26044</t>
  </si>
  <si>
    <t>29044</t>
  </si>
  <si>
    <t>30044</t>
  </si>
  <si>
    <t>31044</t>
  </si>
  <si>
    <t>32044</t>
  </si>
  <si>
    <t>Ixtapa</t>
  </si>
  <si>
    <t>Mochitlán</t>
  </si>
  <si>
    <t>Nopala de Villagrán</t>
  </si>
  <si>
    <t>Ixtlahuacán de los Membrillos</t>
  </si>
  <si>
    <t>Jaltenco</t>
  </si>
  <si>
    <t>Sabinas Hidalgo</t>
  </si>
  <si>
    <t>Loma Bonita</t>
  </si>
  <si>
    <t>Cuyoaco</t>
  </si>
  <si>
    <t>Vanegas</t>
  </si>
  <si>
    <t>Ónavas</t>
  </si>
  <si>
    <t>Zacatelco</t>
  </si>
  <si>
    <t>Córdoba</t>
  </si>
  <si>
    <t>Kinchil</t>
  </si>
  <si>
    <t>07045</t>
  </si>
  <si>
    <t>08045</t>
  </si>
  <si>
    <t>11045</t>
  </si>
  <si>
    <t>12045</t>
  </si>
  <si>
    <t>13045</t>
  </si>
  <si>
    <t>14045</t>
  </si>
  <si>
    <t>15045</t>
  </si>
  <si>
    <t>16045</t>
  </si>
  <si>
    <t>19045</t>
  </si>
  <si>
    <t>20045</t>
  </si>
  <si>
    <t>21045</t>
  </si>
  <si>
    <t>24045</t>
  </si>
  <si>
    <t>26045</t>
  </si>
  <si>
    <t>29045</t>
  </si>
  <si>
    <t>30045</t>
  </si>
  <si>
    <t>31045</t>
  </si>
  <si>
    <t>32045</t>
  </si>
  <si>
    <t>Ixtapangajoya</t>
  </si>
  <si>
    <t>Meoqui</t>
  </si>
  <si>
    <t>Xichú</t>
  </si>
  <si>
    <t>Olinalá</t>
  </si>
  <si>
    <t>Omitlán de Juárez</t>
  </si>
  <si>
    <t>Ixtlahuacán del Río</t>
  </si>
  <si>
    <t>Jilotepec</t>
  </si>
  <si>
    <t>Jiquilpan</t>
  </si>
  <si>
    <t>Salinas Victoria</t>
  </si>
  <si>
    <t>Magdalena Apasco</t>
  </si>
  <si>
    <t>Chalchicomula de Sesma</t>
  </si>
  <si>
    <t>Venado</t>
  </si>
  <si>
    <t>Opodepe</t>
  </si>
  <si>
    <t>Cosamaloapan de Carpio</t>
  </si>
  <si>
    <t>Kopomá</t>
  </si>
  <si>
    <t>Tepechitlán</t>
  </si>
  <si>
    <t>07046</t>
  </si>
  <si>
    <t>08046</t>
  </si>
  <si>
    <t>11046</t>
  </si>
  <si>
    <t>12046</t>
  </si>
  <si>
    <t>13046</t>
  </si>
  <si>
    <t>14046</t>
  </si>
  <si>
    <t>15046</t>
  </si>
  <si>
    <t>16046</t>
  </si>
  <si>
    <t>19046</t>
  </si>
  <si>
    <t>20046</t>
  </si>
  <si>
    <t>21046</t>
  </si>
  <si>
    <t>24046</t>
  </si>
  <si>
    <t>26046</t>
  </si>
  <si>
    <t>29046</t>
  </si>
  <si>
    <t>30046</t>
  </si>
  <si>
    <t>31046</t>
  </si>
  <si>
    <t>32046</t>
  </si>
  <si>
    <t>Jiquipilas</t>
  </si>
  <si>
    <t>Yuriria</t>
  </si>
  <si>
    <t>Ometepec</t>
  </si>
  <si>
    <t>San Felipe Orizatlán</t>
  </si>
  <si>
    <t>Jalostotitlán</t>
  </si>
  <si>
    <t>Jilotzingo</t>
  </si>
  <si>
    <t>San Nicolás de los Garza</t>
  </si>
  <si>
    <t>Magdalena Jaltepec</t>
  </si>
  <si>
    <t>Chapulco</t>
  </si>
  <si>
    <t>Villa de Arriaga</t>
  </si>
  <si>
    <t>Oquitoa</t>
  </si>
  <si>
    <t>Cosautlán de Carvajal</t>
  </si>
  <si>
    <t>Mama</t>
  </si>
  <si>
    <t>Tepetongo</t>
  </si>
  <si>
    <t>07047</t>
  </si>
  <si>
    <t>08047</t>
  </si>
  <si>
    <t>12047</t>
  </si>
  <si>
    <t>13047</t>
  </si>
  <si>
    <t>14047</t>
  </si>
  <si>
    <t>15047</t>
  </si>
  <si>
    <t>16047</t>
  </si>
  <si>
    <t>19047</t>
  </si>
  <si>
    <t>20047</t>
  </si>
  <si>
    <t>21047</t>
  </si>
  <si>
    <t>24047</t>
  </si>
  <si>
    <t>26047</t>
  </si>
  <si>
    <t>29047</t>
  </si>
  <si>
    <t>30047</t>
  </si>
  <si>
    <t>31047</t>
  </si>
  <si>
    <t>32047</t>
  </si>
  <si>
    <t>Jitotol</t>
  </si>
  <si>
    <t>Moris</t>
  </si>
  <si>
    <t>Pedro Ascencio Alquisiras</t>
  </si>
  <si>
    <t>Pacula</t>
  </si>
  <si>
    <t>Jamay</t>
  </si>
  <si>
    <t>Jiquipilco</t>
  </si>
  <si>
    <t>Jungapeo</t>
  </si>
  <si>
    <t>Santa Magdalena Jicotlán</t>
  </si>
  <si>
    <t>Villa de Guadalupe</t>
  </si>
  <si>
    <t>Pitiquito</t>
  </si>
  <si>
    <t>Coscomatepec</t>
  </si>
  <si>
    <t>Maní</t>
  </si>
  <si>
    <t>Teúl de González Ortega</t>
  </si>
  <si>
    <t>07048</t>
  </si>
  <si>
    <t>08048</t>
  </si>
  <si>
    <t>12048</t>
  </si>
  <si>
    <t>13048</t>
  </si>
  <si>
    <t>14048</t>
  </si>
  <si>
    <t>15048</t>
  </si>
  <si>
    <t>16048</t>
  </si>
  <si>
    <t>19048</t>
  </si>
  <si>
    <t>20048</t>
  </si>
  <si>
    <t>21048</t>
  </si>
  <si>
    <t>24048</t>
  </si>
  <si>
    <t>26048</t>
  </si>
  <si>
    <t>29048</t>
  </si>
  <si>
    <t>30048</t>
  </si>
  <si>
    <t>31048</t>
  </si>
  <si>
    <t>32048</t>
  </si>
  <si>
    <t>Namiquipa</t>
  </si>
  <si>
    <t>Petatlán</t>
  </si>
  <si>
    <t>Pachuca de Soto</t>
  </si>
  <si>
    <t>Jocotitlán</t>
  </si>
  <si>
    <t>Magdalena Mixtepec</t>
  </si>
  <si>
    <t>Chiautzingo</t>
  </si>
  <si>
    <t>Villa de la Paz</t>
  </si>
  <si>
    <t>Puerto Peñasco</t>
  </si>
  <si>
    <t>La Magdalena Tlaltelulco</t>
  </si>
  <si>
    <t>Cosoleacaque</t>
  </si>
  <si>
    <t>Maxcanú</t>
  </si>
  <si>
    <t>Tlaltenango de Sánchez Román</t>
  </si>
  <si>
    <t>07049</t>
  </si>
  <si>
    <t>08049</t>
  </si>
  <si>
    <t>12049</t>
  </si>
  <si>
    <t>13049</t>
  </si>
  <si>
    <t>14049</t>
  </si>
  <si>
    <t>15049</t>
  </si>
  <si>
    <t>16049</t>
  </si>
  <si>
    <t>19049</t>
  </si>
  <si>
    <t>20049</t>
  </si>
  <si>
    <t>21049</t>
  </si>
  <si>
    <t>24049</t>
  </si>
  <si>
    <t>26049</t>
  </si>
  <si>
    <t>29049</t>
  </si>
  <si>
    <t>30049</t>
  </si>
  <si>
    <t>31049</t>
  </si>
  <si>
    <t>32049</t>
  </si>
  <si>
    <t>Larráinzar</t>
  </si>
  <si>
    <t>Nonoava</t>
  </si>
  <si>
    <t>Pilcaya</t>
  </si>
  <si>
    <t>Pisaflores</t>
  </si>
  <si>
    <t>Jilotlán de los Dolores</t>
  </si>
  <si>
    <t>Joquicingo</t>
  </si>
  <si>
    <t>Madero</t>
  </si>
  <si>
    <t>Santiago</t>
  </si>
  <si>
    <t>Magdalena Ocotlán</t>
  </si>
  <si>
    <t>Chiconcuautla</t>
  </si>
  <si>
    <t>Villa de Ramos</t>
  </si>
  <si>
    <t>Quiriego</t>
  </si>
  <si>
    <t>San Damián Texóloc</t>
  </si>
  <si>
    <t>Cotaxtla</t>
  </si>
  <si>
    <t>Mayapán</t>
  </si>
  <si>
    <t>Valparaíso</t>
  </si>
  <si>
    <t>07050</t>
  </si>
  <si>
    <t>08050</t>
  </si>
  <si>
    <t>12050</t>
  </si>
  <si>
    <t>13050</t>
  </si>
  <si>
    <t>14050</t>
  </si>
  <si>
    <t>15050</t>
  </si>
  <si>
    <t>16050</t>
  </si>
  <si>
    <t>19050</t>
  </si>
  <si>
    <t>20050</t>
  </si>
  <si>
    <t>21050</t>
  </si>
  <si>
    <t>24050</t>
  </si>
  <si>
    <t>26050</t>
  </si>
  <si>
    <t>29050</t>
  </si>
  <si>
    <t>30050</t>
  </si>
  <si>
    <t>31050</t>
  </si>
  <si>
    <t>32050</t>
  </si>
  <si>
    <t>La Libertad</t>
  </si>
  <si>
    <t>Nuevo Casas Grandes</t>
  </si>
  <si>
    <t>Pungarabato</t>
  </si>
  <si>
    <t>Progreso de Obregón</t>
  </si>
  <si>
    <t>Jocotepec</t>
  </si>
  <si>
    <t>Juchitepec</t>
  </si>
  <si>
    <t>Maravatío</t>
  </si>
  <si>
    <t>Vallecillo</t>
  </si>
  <si>
    <t>Magdalena Peñasco</t>
  </si>
  <si>
    <t>Chichiquila</t>
  </si>
  <si>
    <t>Villa de Reyes</t>
  </si>
  <si>
    <t>San Francisco Tetlanohcan</t>
  </si>
  <si>
    <t>Coxquihui</t>
  </si>
  <si>
    <t>Mérida</t>
  </si>
  <si>
    <t>Vetagrande</t>
  </si>
  <si>
    <t>07051</t>
  </si>
  <si>
    <t>08051</t>
  </si>
  <si>
    <t>12051</t>
  </si>
  <si>
    <t>13051</t>
  </si>
  <si>
    <t>14051</t>
  </si>
  <si>
    <t>15051</t>
  </si>
  <si>
    <t>16051</t>
  </si>
  <si>
    <t>19051</t>
  </si>
  <si>
    <t>20051</t>
  </si>
  <si>
    <t>21051</t>
  </si>
  <si>
    <t>24051</t>
  </si>
  <si>
    <t>26051</t>
  </si>
  <si>
    <t>29051</t>
  </si>
  <si>
    <t>30051</t>
  </si>
  <si>
    <t>31051</t>
  </si>
  <si>
    <t>32051</t>
  </si>
  <si>
    <t>Mapastepec</t>
  </si>
  <si>
    <t>Quechultenango</t>
  </si>
  <si>
    <t>Mineral de la Reforma</t>
  </si>
  <si>
    <t>Juanacatlán</t>
  </si>
  <si>
    <t>Lerma</t>
  </si>
  <si>
    <t>Marcos Castellanos</t>
  </si>
  <si>
    <t>Villaldama</t>
  </si>
  <si>
    <t>Magdalena Teitipac</t>
  </si>
  <si>
    <t>Chietla</t>
  </si>
  <si>
    <t>Villa Hidalgo</t>
  </si>
  <si>
    <t>San Jerónimo Zacualpan</t>
  </si>
  <si>
    <t>Coyutla</t>
  </si>
  <si>
    <t>Mocochá</t>
  </si>
  <si>
    <t>Villa de Cos</t>
  </si>
  <si>
    <t>07052</t>
  </si>
  <si>
    <t>08052</t>
  </si>
  <si>
    <t>12052</t>
  </si>
  <si>
    <t>13052</t>
  </si>
  <si>
    <t>14052</t>
  </si>
  <si>
    <t>15052</t>
  </si>
  <si>
    <t>16052</t>
  </si>
  <si>
    <t>20052</t>
  </si>
  <si>
    <t>21052</t>
  </si>
  <si>
    <t>24052</t>
  </si>
  <si>
    <t>26052</t>
  </si>
  <si>
    <t>29052</t>
  </si>
  <si>
    <t>30052</t>
  </si>
  <si>
    <t>31052</t>
  </si>
  <si>
    <t>32052</t>
  </si>
  <si>
    <t>Las Margaritas</t>
  </si>
  <si>
    <t>Ojinaga</t>
  </si>
  <si>
    <t>San Luis Acatlán</t>
  </si>
  <si>
    <t>San Agustín Tlaxiaca</t>
  </si>
  <si>
    <t>Juchitlán</t>
  </si>
  <si>
    <t>Malinalco</t>
  </si>
  <si>
    <t>Magdalena Tequisistlán</t>
  </si>
  <si>
    <t>Chigmecatitlán</t>
  </si>
  <si>
    <t>Villa Juárez</t>
  </si>
  <si>
    <t>Sahuaripa</t>
  </si>
  <si>
    <t>San José Teacalco</t>
  </si>
  <si>
    <t>Cuichapa</t>
  </si>
  <si>
    <t>Motul</t>
  </si>
  <si>
    <t>Villa García</t>
  </si>
  <si>
    <t>07053</t>
  </si>
  <si>
    <t>08053</t>
  </si>
  <si>
    <t>12053</t>
  </si>
  <si>
    <t>13053</t>
  </si>
  <si>
    <t>14053</t>
  </si>
  <si>
    <t>15053</t>
  </si>
  <si>
    <t>16053</t>
  </si>
  <si>
    <t>20053</t>
  </si>
  <si>
    <t>21053</t>
  </si>
  <si>
    <t>24053</t>
  </si>
  <si>
    <t>26053</t>
  </si>
  <si>
    <t>29053</t>
  </si>
  <si>
    <t>30053</t>
  </si>
  <si>
    <t>31053</t>
  </si>
  <si>
    <t>32053</t>
  </si>
  <si>
    <t>Mazapa de Madero</t>
  </si>
  <si>
    <t>Praxedis G. Guerrero</t>
  </si>
  <si>
    <t>San Marcos</t>
  </si>
  <si>
    <t>San Bartolo Tutotepec</t>
  </si>
  <si>
    <t>Lagos de Moreno</t>
  </si>
  <si>
    <t>Morelia</t>
  </si>
  <si>
    <t>Magdalena Tlacotepec</t>
  </si>
  <si>
    <t>Chignahuapan</t>
  </si>
  <si>
    <t>Axtla de Terrazas</t>
  </si>
  <si>
    <t>San Felipe de Jesús</t>
  </si>
  <si>
    <t>San Juan Huactzinco</t>
  </si>
  <si>
    <t>Cuitláhuac</t>
  </si>
  <si>
    <t>Muna</t>
  </si>
  <si>
    <t>Villa González Ortega</t>
  </si>
  <si>
    <t>07054</t>
  </si>
  <si>
    <t>08054</t>
  </si>
  <si>
    <t>12054</t>
  </si>
  <si>
    <t>13054</t>
  </si>
  <si>
    <t>14054</t>
  </si>
  <si>
    <t>15054</t>
  </si>
  <si>
    <t>16054</t>
  </si>
  <si>
    <t>20054</t>
  </si>
  <si>
    <t>21054</t>
  </si>
  <si>
    <t>24054</t>
  </si>
  <si>
    <t>26054</t>
  </si>
  <si>
    <t>29054</t>
  </si>
  <si>
    <t>30054</t>
  </si>
  <si>
    <t>31054</t>
  </si>
  <si>
    <t>32054</t>
  </si>
  <si>
    <t>Riva Palacio</t>
  </si>
  <si>
    <t>San Miguel Totolapan</t>
  </si>
  <si>
    <t>San Salvador</t>
  </si>
  <si>
    <t>El Limón</t>
  </si>
  <si>
    <t>Magdalena Zahuatlán</t>
  </si>
  <si>
    <t>Chignautla</t>
  </si>
  <si>
    <t>Xilitla</t>
  </si>
  <si>
    <t>San Javier</t>
  </si>
  <si>
    <t>San Lorenzo Axocomanitla</t>
  </si>
  <si>
    <t>Chacaltianguis</t>
  </si>
  <si>
    <t>Muxupip</t>
  </si>
  <si>
    <t>07055</t>
  </si>
  <si>
    <t>08055</t>
  </si>
  <si>
    <t>12055</t>
  </si>
  <si>
    <t>13055</t>
  </si>
  <si>
    <t>14055</t>
  </si>
  <si>
    <t>15055</t>
  </si>
  <si>
    <t>16055</t>
  </si>
  <si>
    <t>20055</t>
  </si>
  <si>
    <t>21055</t>
  </si>
  <si>
    <t>24055</t>
  </si>
  <si>
    <t>26055</t>
  </si>
  <si>
    <t>29055</t>
  </si>
  <si>
    <t>30055</t>
  </si>
  <si>
    <t>31055</t>
  </si>
  <si>
    <t>32055</t>
  </si>
  <si>
    <t>Metapa</t>
  </si>
  <si>
    <t>Rosales</t>
  </si>
  <si>
    <t>Taxco de Alarcón</t>
  </si>
  <si>
    <t>Santiago de Anaya</t>
  </si>
  <si>
    <t>Mexicaltzingo</t>
  </si>
  <si>
    <t>Múgica</t>
  </si>
  <si>
    <t>Mariscala de Juárez</t>
  </si>
  <si>
    <t>Chila</t>
  </si>
  <si>
    <t>San Luis Río Colorado</t>
  </si>
  <si>
    <t>San Lucas Tecopilco</t>
  </si>
  <si>
    <t>Chalma</t>
  </si>
  <si>
    <t>Opichén</t>
  </si>
  <si>
    <t>Villanueva</t>
  </si>
  <si>
    <t>07056</t>
  </si>
  <si>
    <t>08056</t>
  </si>
  <si>
    <t>12056</t>
  </si>
  <si>
    <t>13056</t>
  </si>
  <si>
    <t>14056</t>
  </si>
  <si>
    <t>15056</t>
  </si>
  <si>
    <t>16056</t>
  </si>
  <si>
    <t>20056</t>
  </si>
  <si>
    <t>21056</t>
  </si>
  <si>
    <t>24056</t>
  </si>
  <si>
    <t>26056</t>
  </si>
  <si>
    <t>29056</t>
  </si>
  <si>
    <t>30056</t>
  </si>
  <si>
    <t>31056</t>
  </si>
  <si>
    <t>32056</t>
  </si>
  <si>
    <t>Mitontic</t>
  </si>
  <si>
    <t>Tecoanapa</t>
  </si>
  <si>
    <t>Santiago Tulantepec de Lugo Guerrero</t>
  </si>
  <si>
    <t>Nahuatzen</t>
  </si>
  <si>
    <t>Mártires de Tacubaya</t>
  </si>
  <si>
    <t>Chila de la Sal</t>
  </si>
  <si>
    <t>Villa de Arista</t>
  </si>
  <si>
    <t>San Miguel de Horcasitas</t>
  </si>
  <si>
    <t>Santa Ana Nopalucan</t>
  </si>
  <si>
    <t>Chiconamel</t>
  </si>
  <si>
    <t>Oxkutzcab</t>
  </si>
  <si>
    <t>07057</t>
  </si>
  <si>
    <t>08057</t>
  </si>
  <si>
    <t>12057</t>
  </si>
  <si>
    <t>13057</t>
  </si>
  <si>
    <t>14057</t>
  </si>
  <si>
    <t>15057</t>
  </si>
  <si>
    <t>16057</t>
  </si>
  <si>
    <t>20057</t>
  </si>
  <si>
    <t>21057</t>
  </si>
  <si>
    <t>24057</t>
  </si>
  <si>
    <t>26057</t>
  </si>
  <si>
    <t>29057</t>
  </si>
  <si>
    <t>30057</t>
  </si>
  <si>
    <t>31057</t>
  </si>
  <si>
    <t>32057</t>
  </si>
  <si>
    <t>Motozintla</t>
  </si>
  <si>
    <t>San Francisco de Borja</t>
  </si>
  <si>
    <t>Técpan de Galeana</t>
  </si>
  <si>
    <t>Singuilucan</t>
  </si>
  <si>
    <t>La Manzanilla de la Paz</t>
  </si>
  <si>
    <t>Naucalpan de Juárez</t>
  </si>
  <si>
    <t>Nocupétaro</t>
  </si>
  <si>
    <t>Matías Romero Avendaño</t>
  </si>
  <si>
    <t>Honey</t>
  </si>
  <si>
    <t>Matlapa</t>
  </si>
  <si>
    <t>San Pedro de la Cueva</t>
  </si>
  <si>
    <t>Santa Apolonia Teacalco</t>
  </si>
  <si>
    <t>Chiconquiaco</t>
  </si>
  <si>
    <t>Panabá</t>
  </si>
  <si>
    <t>Trancoso</t>
  </si>
  <si>
    <t>07058</t>
  </si>
  <si>
    <t>08058</t>
  </si>
  <si>
    <t>12058</t>
  </si>
  <si>
    <t>13058</t>
  </si>
  <si>
    <t>14058</t>
  </si>
  <si>
    <t>15058</t>
  </si>
  <si>
    <t>16058</t>
  </si>
  <si>
    <t>20058</t>
  </si>
  <si>
    <t>21058</t>
  </si>
  <si>
    <t>24058</t>
  </si>
  <si>
    <t>26058</t>
  </si>
  <si>
    <t>29058</t>
  </si>
  <si>
    <t>30058</t>
  </si>
  <si>
    <t>31058</t>
  </si>
  <si>
    <t>32058</t>
  </si>
  <si>
    <t>Nicolás Ruíz</t>
  </si>
  <si>
    <t>San Francisco de Conchos</t>
  </si>
  <si>
    <t>Teloloapan</t>
  </si>
  <si>
    <t>Tasquillo</t>
  </si>
  <si>
    <t>Mascota</t>
  </si>
  <si>
    <t>Nezahualcóyotl</t>
  </si>
  <si>
    <t>Nuevo Parangaricutiro</t>
  </si>
  <si>
    <t>Mazatlán Villa de Flores</t>
  </si>
  <si>
    <t>Chilchotla</t>
  </si>
  <si>
    <t>El Naranjo</t>
  </si>
  <si>
    <t>Santa Ana</t>
  </si>
  <si>
    <t>Santa Catarina Ayometla</t>
  </si>
  <si>
    <t>Chicontepec</t>
  </si>
  <si>
    <t>Peto</t>
  </si>
  <si>
    <t>Santa María de la Paz</t>
  </si>
  <si>
    <t>07059</t>
  </si>
  <si>
    <t>08059</t>
  </si>
  <si>
    <t>12059</t>
  </si>
  <si>
    <t>13059</t>
  </si>
  <si>
    <t>14059</t>
  </si>
  <si>
    <t>15059</t>
  </si>
  <si>
    <t>16059</t>
  </si>
  <si>
    <t>20059</t>
  </si>
  <si>
    <t>21059</t>
  </si>
  <si>
    <t>26059</t>
  </si>
  <si>
    <t>29059</t>
  </si>
  <si>
    <t>30059</t>
  </si>
  <si>
    <t>31059</t>
  </si>
  <si>
    <t>Ocosingo</t>
  </si>
  <si>
    <t>San Francisco del Oro</t>
  </si>
  <si>
    <t>Tepecoacuilco de Trujano</t>
  </si>
  <si>
    <t>Tecozautla</t>
  </si>
  <si>
    <t>Mazamitla</t>
  </si>
  <si>
    <t>Nextlalpan</t>
  </si>
  <si>
    <t>Nuevo Urecho</t>
  </si>
  <si>
    <t>Chinantla</t>
  </si>
  <si>
    <t>Villa de Pozos</t>
  </si>
  <si>
    <t>Santa Cruz</t>
  </si>
  <si>
    <t>Santa Cruz Quilehtla</t>
  </si>
  <si>
    <t>Chinameca</t>
  </si>
  <si>
    <t>07060</t>
  </si>
  <si>
    <t>08060</t>
  </si>
  <si>
    <t>12060</t>
  </si>
  <si>
    <t>13060</t>
  </si>
  <si>
    <t>14060</t>
  </si>
  <si>
    <t>15060</t>
  </si>
  <si>
    <t>16060</t>
  </si>
  <si>
    <t>20060</t>
  </si>
  <si>
    <t>21060</t>
  </si>
  <si>
    <t>26060</t>
  </si>
  <si>
    <t>29060</t>
  </si>
  <si>
    <t>30060</t>
  </si>
  <si>
    <t>31060</t>
  </si>
  <si>
    <t>Ocotepec</t>
  </si>
  <si>
    <t>Santa Bárbara</t>
  </si>
  <si>
    <t>Tetipac</t>
  </si>
  <si>
    <t>Tenango de Doria</t>
  </si>
  <si>
    <t>Mexticacán</t>
  </si>
  <si>
    <t>Nicolás Romero</t>
  </si>
  <si>
    <t>Numarán</t>
  </si>
  <si>
    <t>Mixistlán de la Reforma</t>
  </si>
  <si>
    <t>Domingo Arenas</t>
  </si>
  <si>
    <t>Sáric</t>
  </si>
  <si>
    <t>Santa Isabel Xiloxoxtla</t>
  </si>
  <si>
    <t>Chinampa de Gorostiza</t>
  </si>
  <si>
    <t>07061</t>
  </si>
  <si>
    <t>08061</t>
  </si>
  <si>
    <t>12061</t>
  </si>
  <si>
    <t>13061</t>
  </si>
  <si>
    <t>14061</t>
  </si>
  <si>
    <t>15061</t>
  </si>
  <si>
    <t>16061</t>
  </si>
  <si>
    <t>20061</t>
  </si>
  <si>
    <t>21061</t>
  </si>
  <si>
    <t>26061</t>
  </si>
  <si>
    <t>30061</t>
  </si>
  <si>
    <t>31061</t>
  </si>
  <si>
    <t>Ocozocoautla de Espinosa</t>
  </si>
  <si>
    <t>Satevó</t>
  </si>
  <si>
    <t>Tixtla de Guerrero</t>
  </si>
  <si>
    <t>Tepeapulco</t>
  </si>
  <si>
    <t>Mezquitic</t>
  </si>
  <si>
    <t>Nopaltepec</t>
  </si>
  <si>
    <t>Monjas</t>
  </si>
  <si>
    <t>Soyopa</t>
  </si>
  <si>
    <t>Las Choapas</t>
  </si>
  <si>
    <t>Río Lagartos</t>
  </si>
  <si>
    <t>07062</t>
  </si>
  <si>
    <t>08062</t>
  </si>
  <si>
    <t>12062</t>
  </si>
  <si>
    <t>13062</t>
  </si>
  <si>
    <t>14062</t>
  </si>
  <si>
    <t>15062</t>
  </si>
  <si>
    <t>16062</t>
  </si>
  <si>
    <t>20062</t>
  </si>
  <si>
    <t>21062</t>
  </si>
  <si>
    <t>26062</t>
  </si>
  <si>
    <t>30062</t>
  </si>
  <si>
    <t>31062</t>
  </si>
  <si>
    <t>Ostuacán</t>
  </si>
  <si>
    <t>Saucillo</t>
  </si>
  <si>
    <t>Tlacoachistlahuaca</t>
  </si>
  <si>
    <t>Tepehuacán de Guerrero</t>
  </si>
  <si>
    <t>Mixtlán</t>
  </si>
  <si>
    <t>Ocoyoacac</t>
  </si>
  <si>
    <t>Pajacuarán</t>
  </si>
  <si>
    <t>Natividad</t>
  </si>
  <si>
    <t>Epatlán</t>
  </si>
  <si>
    <t>Suaqui Grande</t>
  </si>
  <si>
    <t>Chocamán</t>
  </si>
  <si>
    <t>Sacalum</t>
  </si>
  <si>
    <t>07063</t>
  </si>
  <si>
    <t>08063</t>
  </si>
  <si>
    <t>12063</t>
  </si>
  <si>
    <t>13063</t>
  </si>
  <si>
    <t>14063</t>
  </si>
  <si>
    <t>15063</t>
  </si>
  <si>
    <t>16063</t>
  </si>
  <si>
    <t>20063</t>
  </si>
  <si>
    <t>21063</t>
  </si>
  <si>
    <t>26063</t>
  </si>
  <si>
    <t>30063</t>
  </si>
  <si>
    <t>31063</t>
  </si>
  <si>
    <t>Osumacinta</t>
  </si>
  <si>
    <t>Temósachic</t>
  </si>
  <si>
    <t>Tlacoapa</t>
  </si>
  <si>
    <t>Tepeji del Río de Ocampo</t>
  </si>
  <si>
    <t>Ocotlán</t>
  </si>
  <si>
    <t>Ocuilan</t>
  </si>
  <si>
    <t>Panindícuaro</t>
  </si>
  <si>
    <t>Nazareno Etla</t>
  </si>
  <si>
    <t>Esperanza</t>
  </si>
  <si>
    <t>Tepache</t>
  </si>
  <si>
    <t>Chontla</t>
  </si>
  <si>
    <t>Samahil</t>
  </si>
  <si>
    <t>07064</t>
  </si>
  <si>
    <t>08064</t>
  </si>
  <si>
    <t>12064</t>
  </si>
  <si>
    <t>13064</t>
  </si>
  <si>
    <t>14064</t>
  </si>
  <si>
    <t>15064</t>
  </si>
  <si>
    <t>16064</t>
  </si>
  <si>
    <t>20064</t>
  </si>
  <si>
    <t>21064</t>
  </si>
  <si>
    <t>26064</t>
  </si>
  <si>
    <t>30064</t>
  </si>
  <si>
    <t>31064</t>
  </si>
  <si>
    <t>Oxchuc</t>
  </si>
  <si>
    <t>El Tule</t>
  </si>
  <si>
    <t>Tlalchapa</t>
  </si>
  <si>
    <t>Tepetitlán</t>
  </si>
  <si>
    <t>Ojuelos de Jalisco</t>
  </si>
  <si>
    <t>Parácuaro</t>
  </si>
  <si>
    <t>Nejapa de Madero</t>
  </si>
  <si>
    <t>Francisco Z. Mena</t>
  </si>
  <si>
    <t>Trincheras</t>
  </si>
  <si>
    <t>Chumatlán</t>
  </si>
  <si>
    <t>Sanahcat</t>
  </si>
  <si>
    <t>07065</t>
  </si>
  <si>
    <t>08065</t>
  </si>
  <si>
    <t>12065</t>
  </si>
  <si>
    <t>13065</t>
  </si>
  <si>
    <t>14065</t>
  </si>
  <si>
    <t>15065</t>
  </si>
  <si>
    <t>16065</t>
  </si>
  <si>
    <t>20065</t>
  </si>
  <si>
    <t>21065</t>
  </si>
  <si>
    <t>26065</t>
  </si>
  <si>
    <t>30065</t>
  </si>
  <si>
    <t>31065</t>
  </si>
  <si>
    <t>Palenque</t>
  </si>
  <si>
    <t>Urique</t>
  </si>
  <si>
    <t>Tlalixtaquilla de Maldonado</t>
  </si>
  <si>
    <t>Tetepango</t>
  </si>
  <si>
    <t>Pihuamo</t>
  </si>
  <si>
    <t>Otumba</t>
  </si>
  <si>
    <t>Paracho</t>
  </si>
  <si>
    <t>Ixpantepec Nieves</t>
  </si>
  <si>
    <t>General Felipe Ángeles</t>
  </si>
  <si>
    <t>Tubutama</t>
  </si>
  <si>
    <t>07066</t>
  </si>
  <si>
    <t>08066</t>
  </si>
  <si>
    <t>12066</t>
  </si>
  <si>
    <t>13066</t>
  </si>
  <si>
    <t>14066</t>
  </si>
  <si>
    <t>15066</t>
  </si>
  <si>
    <t>16066</t>
  </si>
  <si>
    <t>20066</t>
  </si>
  <si>
    <t>21066</t>
  </si>
  <si>
    <t>26066</t>
  </si>
  <si>
    <t>30066</t>
  </si>
  <si>
    <t>31066</t>
  </si>
  <si>
    <t>Pantelhó</t>
  </si>
  <si>
    <t>Uruachi</t>
  </si>
  <si>
    <t>Tlapa de Comonfort</t>
  </si>
  <si>
    <t>Villa de Tezontepec</t>
  </si>
  <si>
    <t>Poncitlán</t>
  </si>
  <si>
    <t>Otzoloapan</t>
  </si>
  <si>
    <t>Pátzcuaro</t>
  </si>
  <si>
    <t>Santiago Niltepec</t>
  </si>
  <si>
    <t>Ures</t>
  </si>
  <si>
    <t>Espinal</t>
  </si>
  <si>
    <t>Santa Elena</t>
  </si>
  <si>
    <t>07067</t>
  </si>
  <si>
    <t>08067</t>
  </si>
  <si>
    <t>12067</t>
  </si>
  <si>
    <t>13067</t>
  </si>
  <si>
    <t>14067</t>
  </si>
  <si>
    <t>15067</t>
  </si>
  <si>
    <t>16067</t>
  </si>
  <si>
    <t>20067</t>
  </si>
  <si>
    <t>21067</t>
  </si>
  <si>
    <t>26067</t>
  </si>
  <si>
    <t>30067</t>
  </si>
  <si>
    <t>31067</t>
  </si>
  <si>
    <t>Pantepec</t>
  </si>
  <si>
    <t>Valle de Zaragoza</t>
  </si>
  <si>
    <t>Tlapehuala</t>
  </si>
  <si>
    <t>Tezontepec de Aldama</t>
  </si>
  <si>
    <t>Puerto Vallarta</t>
  </si>
  <si>
    <t>Otzolotepec</t>
  </si>
  <si>
    <t>Penjamillo</t>
  </si>
  <si>
    <t>Oaxaca de Juárez</t>
  </si>
  <si>
    <t>Filomeno Mata</t>
  </si>
  <si>
    <t>Seyé</t>
  </si>
  <si>
    <t>07068</t>
  </si>
  <si>
    <t>08099</t>
  </si>
  <si>
    <t>12068</t>
  </si>
  <si>
    <t>13068</t>
  </si>
  <si>
    <t>14068</t>
  </si>
  <si>
    <t>15068</t>
  </si>
  <si>
    <t>16068</t>
  </si>
  <si>
    <t>20068</t>
  </si>
  <si>
    <t>21068</t>
  </si>
  <si>
    <t>26068</t>
  </si>
  <si>
    <t>30068</t>
  </si>
  <si>
    <t>31068</t>
  </si>
  <si>
    <t>Pichucalco</t>
  </si>
  <si>
    <t>La Unión de Isidoro Montes de Oca</t>
  </si>
  <si>
    <t>Tianguistengo</t>
  </si>
  <si>
    <t>Villa Purificación</t>
  </si>
  <si>
    <t>Ozumba</t>
  </si>
  <si>
    <t>Peribán</t>
  </si>
  <si>
    <t>Ocotlán de Morelos</t>
  </si>
  <si>
    <t>Hermenegildo Galeana</t>
  </si>
  <si>
    <t>Villa Pesqueira</t>
  </si>
  <si>
    <t>Fortín</t>
  </si>
  <si>
    <t>Sinanché</t>
  </si>
  <si>
    <t>07069</t>
  </si>
  <si>
    <t>12069</t>
  </si>
  <si>
    <t>13069</t>
  </si>
  <si>
    <t>14069</t>
  </si>
  <si>
    <t>15069</t>
  </si>
  <si>
    <t>16069</t>
  </si>
  <si>
    <t>20069</t>
  </si>
  <si>
    <t>21069</t>
  </si>
  <si>
    <t>26069</t>
  </si>
  <si>
    <t>30069</t>
  </si>
  <si>
    <t>31069</t>
  </si>
  <si>
    <t>Pijijiapan</t>
  </si>
  <si>
    <t>Xalpatláhuac</t>
  </si>
  <si>
    <t>Tizayuca</t>
  </si>
  <si>
    <t>Quitupan</t>
  </si>
  <si>
    <t>Papalotla</t>
  </si>
  <si>
    <t>La Piedad</t>
  </si>
  <si>
    <t>La Pe</t>
  </si>
  <si>
    <t>Huaquechula</t>
  </si>
  <si>
    <t>Yécora</t>
  </si>
  <si>
    <t>Gutiérrez Zamora</t>
  </si>
  <si>
    <t>Sotuta</t>
  </si>
  <si>
    <t>07070</t>
  </si>
  <si>
    <t>12070</t>
  </si>
  <si>
    <t>13070</t>
  </si>
  <si>
    <t>14070</t>
  </si>
  <si>
    <t>15070</t>
  </si>
  <si>
    <t>16070</t>
  </si>
  <si>
    <t>20070</t>
  </si>
  <si>
    <t>21070</t>
  </si>
  <si>
    <t>26070</t>
  </si>
  <si>
    <t>30070</t>
  </si>
  <si>
    <t>31070</t>
  </si>
  <si>
    <t>El Porvenir</t>
  </si>
  <si>
    <t>Xochihuehuetlán</t>
  </si>
  <si>
    <t>Tlahuelilpan</t>
  </si>
  <si>
    <t>El Salto</t>
  </si>
  <si>
    <t>Purépero</t>
  </si>
  <si>
    <t>Pinotepa de Don Luis</t>
  </si>
  <si>
    <t>Huatlatlauca</t>
  </si>
  <si>
    <t>General Plutarco Elías Calles</t>
  </si>
  <si>
    <t>Hidalgotitlán</t>
  </si>
  <si>
    <t>Sucilá</t>
  </si>
  <si>
    <t>07071</t>
  </si>
  <si>
    <t>12071</t>
  </si>
  <si>
    <t>13071</t>
  </si>
  <si>
    <t>14071</t>
  </si>
  <si>
    <t>15071</t>
  </si>
  <si>
    <t>16071</t>
  </si>
  <si>
    <t>20071</t>
  </si>
  <si>
    <t>21071</t>
  </si>
  <si>
    <t>26071</t>
  </si>
  <si>
    <t>30071</t>
  </si>
  <si>
    <t>31071</t>
  </si>
  <si>
    <t>Villa Comaltitlán</t>
  </si>
  <si>
    <t>Xochistlahuaca</t>
  </si>
  <si>
    <t>Tlahuiltepa</t>
  </si>
  <si>
    <t>San Cristóbal de la Barranca</t>
  </si>
  <si>
    <t>Polotitlán</t>
  </si>
  <si>
    <t>Puruándiro</t>
  </si>
  <si>
    <t>Pluma Hidalgo</t>
  </si>
  <si>
    <t>Huauchinango</t>
  </si>
  <si>
    <t>Huatusco</t>
  </si>
  <si>
    <t>Sudzal</t>
  </si>
  <si>
    <t>07072</t>
  </si>
  <si>
    <t>12072</t>
  </si>
  <si>
    <t>13072</t>
  </si>
  <si>
    <t>14072</t>
  </si>
  <si>
    <t>15072</t>
  </si>
  <si>
    <t>16072</t>
  </si>
  <si>
    <t>20072</t>
  </si>
  <si>
    <t>21072</t>
  </si>
  <si>
    <t>26072</t>
  </si>
  <si>
    <t>30072</t>
  </si>
  <si>
    <t>31072</t>
  </si>
  <si>
    <t>Pueblo Nuevo Solistahuacán</t>
  </si>
  <si>
    <t>Zapotitlán Tablas</t>
  </si>
  <si>
    <t>Tlanalapa</t>
  </si>
  <si>
    <t>San Diego de Alejandría</t>
  </si>
  <si>
    <t>Queréndaro</t>
  </si>
  <si>
    <t>San José del Progreso</t>
  </si>
  <si>
    <t>San Ignacio Río Muerto</t>
  </si>
  <si>
    <t>Huayacocotla</t>
  </si>
  <si>
    <t>Suma</t>
  </si>
  <si>
    <t>07073</t>
  </si>
  <si>
    <t>12073</t>
  </si>
  <si>
    <t>13073</t>
  </si>
  <si>
    <t>14073</t>
  </si>
  <si>
    <t>15073</t>
  </si>
  <si>
    <t>16073</t>
  </si>
  <si>
    <t>20073</t>
  </si>
  <si>
    <t>21073</t>
  </si>
  <si>
    <t>30073</t>
  </si>
  <si>
    <t>31073</t>
  </si>
  <si>
    <t>Zirándaro</t>
  </si>
  <si>
    <t>Tlanchinol</t>
  </si>
  <si>
    <t>San Juan de los Lagos</t>
  </si>
  <si>
    <t>San Antonio la Isla</t>
  </si>
  <si>
    <t>Quiroga</t>
  </si>
  <si>
    <t>Putla Villa de Guerrero</t>
  </si>
  <si>
    <t>Huehuetlán el Chico</t>
  </si>
  <si>
    <t>Hueyapan de Ocampo</t>
  </si>
  <si>
    <t>Tahdziú</t>
  </si>
  <si>
    <t>07074</t>
  </si>
  <si>
    <t>12074</t>
  </si>
  <si>
    <t>13074</t>
  </si>
  <si>
    <t>14074</t>
  </si>
  <si>
    <t>15074</t>
  </si>
  <si>
    <t>16074</t>
  </si>
  <si>
    <t>20074</t>
  </si>
  <si>
    <t>21074</t>
  </si>
  <si>
    <t>30074</t>
  </si>
  <si>
    <t>31074</t>
  </si>
  <si>
    <t>Reforma</t>
  </si>
  <si>
    <t>Zitlala</t>
  </si>
  <si>
    <t>Tlaxcoapan</t>
  </si>
  <si>
    <t>San Julián</t>
  </si>
  <si>
    <t>San Felipe del Progreso</t>
  </si>
  <si>
    <t>Cojumatlán de Régules</t>
  </si>
  <si>
    <t>Santa Catarina Quioquitani</t>
  </si>
  <si>
    <t>Huejotzingo</t>
  </si>
  <si>
    <t>Huiloapan de Cuauhtémoc</t>
  </si>
  <si>
    <t>Tahmek</t>
  </si>
  <si>
    <t>07075</t>
  </si>
  <si>
    <t>12075</t>
  </si>
  <si>
    <t>13075</t>
  </si>
  <si>
    <t>14075</t>
  </si>
  <si>
    <t>15075</t>
  </si>
  <si>
    <t>16075</t>
  </si>
  <si>
    <t>20075</t>
  </si>
  <si>
    <t>21075</t>
  </si>
  <si>
    <t>30075</t>
  </si>
  <si>
    <t>31075</t>
  </si>
  <si>
    <t>Las Rosas</t>
  </si>
  <si>
    <t>Eduardo Neri</t>
  </si>
  <si>
    <t>Tolcayuca</t>
  </si>
  <si>
    <t>San Martín de las Pirámides</t>
  </si>
  <si>
    <t>Los Reyes</t>
  </si>
  <si>
    <t>Reforma de Pineda</t>
  </si>
  <si>
    <t>Ignacio de la Llave</t>
  </si>
  <si>
    <t>Teabo</t>
  </si>
  <si>
    <t>07076</t>
  </si>
  <si>
    <t>12076</t>
  </si>
  <si>
    <t>13076</t>
  </si>
  <si>
    <t>14076</t>
  </si>
  <si>
    <t>15076</t>
  </si>
  <si>
    <t>16076</t>
  </si>
  <si>
    <t>20076</t>
  </si>
  <si>
    <t>21076</t>
  </si>
  <si>
    <t>30076</t>
  </si>
  <si>
    <t>31076</t>
  </si>
  <si>
    <t>Sabanilla</t>
  </si>
  <si>
    <t>Acatepec</t>
  </si>
  <si>
    <t>Tula de Allende</t>
  </si>
  <si>
    <t>San Martín de Bolaños</t>
  </si>
  <si>
    <t>San Mateo Atenco</t>
  </si>
  <si>
    <t>Sahuayo</t>
  </si>
  <si>
    <t>La Reforma</t>
  </si>
  <si>
    <t>Hueytamalco</t>
  </si>
  <si>
    <t>Ilamatlán</t>
  </si>
  <si>
    <t>Tecoh</t>
  </si>
  <si>
    <t>07077</t>
  </si>
  <si>
    <t>12077</t>
  </si>
  <si>
    <t>13077</t>
  </si>
  <si>
    <t>14077</t>
  </si>
  <si>
    <t>15077</t>
  </si>
  <si>
    <t>16077</t>
  </si>
  <si>
    <t>20077</t>
  </si>
  <si>
    <t>21077</t>
  </si>
  <si>
    <t>30077</t>
  </si>
  <si>
    <t>31077</t>
  </si>
  <si>
    <t>Salto de Agua</t>
  </si>
  <si>
    <t>Marquelia</t>
  </si>
  <si>
    <t>Tulancingo de Bravo</t>
  </si>
  <si>
    <t>San Martín Hidalgo</t>
  </si>
  <si>
    <t>San Simón de Guerrero</t>
  </si>
  <si>
    <t>San Lucas</t>
  </si>
  <si>
    <t>Reyes Etla</t>
  </si>
  <si>
    <t>Hueytlalpan</t>
  </si>
  <si>
    <t>Isla</t>
  </si>
  <si>
    <t>Tekal de Venegas</t>
  </si>
  <si>
    <t>07078</t>
  </si>
  <si>
    <t>12078</t>
  </si>
  <si>
    <t>13078</t>
  </si>
  <si>
    <t>14078</t>
  </si>
  <si>
    <t>15078</t>
  </si>
  <si>
    <t>16078</t>
  </si>
  <si>
    <t>20078</t>
  </si>
  <si>
    <t>21078</t>
  </si>
  <si>
    <t>30078</t>
  </si>
  <si>
    <t>31078</t>
  </si>
  <si>
    <t>San Cristóbal de las Casas</t>
  </si>
  <si>
    <t>Cochoapa el Grande</t>
  </si>
  <si>
    <t>Xochiatipan</t>
  </si>
  <si>
    <t>San Miguel el Alto</t>
  </si>
  <si>
    <t>Santo Tomás</t>
  </si>
  <si>
    <t>Santa Ana Maya</t>
  </si>
  <si>
    <t>Rojas de Cuauhtémoc</t>
  </si>
  <si>
    <t>Huitzilan de Serdán</t>
  </si>
  <si>
    <t>Ixcatepec</t>
  </si>
  <si>
    <t>Tekantó</t>
  </si>
  <si>
    <t>07079</t>
  </si>
  <si>
    <t>12079</t>
  </si>
  <si>
    <t>13079</t>
  </si>
  <si>
    <t>14079</t>
  </si>
  <si>
    <t>15079</t>
  </si>
  <si>
    <t>16079</t>
  </si>
  <si>
    <t>20079</t>
  </si>
  <si>
    <t>21079</t>
  </si>
  <si>
    <t>30079</t>
  </si>
  <si>
    <t>31079</t>
  </si>
  <si>
    <t>José Joaquín de Herrera</t>
  </si>
  <si>
    <t>Xochicoatlán</t>
  </si>
  <si>
    <t>Soyaniquilpan de Juárez</t>
  </si>
  <si>
    <t>Salvador Escalante</t>
  </si>
  <si>
    <t>Salina Cruz</t>
  </si>
  <si>
    <t>Huitziltepec</t>
  </si>
  <si>
    <t>Ixhuacán de los Reyes</t>
  </si>
  <si>
    <t>Tekax</t>
  </si>
  <si>
    <t>07080</t>
  </si>
  <si>
    <t>12080</t>
  </si>
  <si>
    <t>13080</t>
  </si>
  <si>
    <t>14080</t>
  </si>
  <si>
    <t>15080</t>
  </si>
  <si>
    <t>16080</t>
  </si>
  <si>
    <t>20080</t>
  </si>
  <si>
    <t>21080</t>
  </si>
  <si>
    <t>30080</t>
  </si>
  <si>
    <t>31080</t>
  </si>
  <si>
    <t>Siltepec</t>
  </si>
  <si>
    <t>Juchitán</t>
  </si>
  <si>
    <t>Yahualica</t>
  </si>
  <si>
    <t>San Sebastián del Oeste</t>
  </si>
  <si>
    <t>Sultepec</t>
  </si>
  <si>
    <t>Senguio</t>
  </si>
  <si>
    <t>San Agustín Amatengo</t>
  </si>
  <si>
    <t>Atlequizayan</t>
  </si>
  <si>
    <t>Ixhuatlán del Café</t>
  </si>
  <si>
    <t>Tekit</t>
  </si>
  <si>
    <t>07081</t>
  </si>
  <si>
    <t>12081</t>
  </si>
  <si>
    <t>13081</t>
  </si>
  <si>
    <t>14081</t>
  </si>
  <si>
    <t>15081</t>
  </si>
  <si>
    <t>16081</t>
  </si>
  <si>
    <t>20081</t>
  </si>
  <si>
    <t>21081</t>
  </si>
  <si>
    <t>30081</t>
  </si>
  <si>
    <t>31081</t>
  </si>
  <si>
    <t>Simojovel</t>
  </si>
  <si>
    <t>Iliatenco</t>
  </si>
  <si>
    <t>Zacualtipán de Ángeles</t>
  </si>
  <si>
    <t>Santa María de los Ángeles</t>
  </si>
  <si>
    <t>Tecámac</t>
  </si>
  <si>
    <t>Susupuato</t>
  </si>
  <si>
    <t>San Agustín Atenango</t>
  </si>
  <si>
    <t>Ixcamilpa de Guerrero</t>
  </si>
  <si>
    <t>Ixhuatlancillo</t>
  </si>
  <si>
    <t>Tekom</t>
  </si>
  <si>
    <t>07082</t>
  </si>
  <si>
    <t>12082</t>
  </si>
  <si>
    <t>13082</t>
  </si>
  <si>
    <t>14082</t>
  </si>
  <si>
    <t>15082</t>
  </si>
  <si>
    <t>16082</t>
  </si>
  <si>
    <t>20082</t>
  </si>
  <si>
    <t>21082</t>
  </si>
  <si>
    <t>30082</t>
  </si>
  <si>
    <t>31082</t>
  </si>
  <si>
    <t>Sitalá</t>
  </si>
  <si>
    <t>Las Vigas</t>
  </si>
  <si>
    <t>Zapotlán de Juárez</t>
  </si>
  <si>
    <t>Sayula</t>
  </si>
  <si>
    <t>Tejupilco</t>
  </si>
  <si>
    <t>Tacámbaro</t>
  </si>
  <si>
    <t>San Agustín Chayuco</t>
  </si>
  <si>
    <t>Ixcaquixtla</t>
  </si>
  <si>
    <t>Ixhuatlán del Sureste</t>
  </si>
  <si>
    <t>Telchac Pueblo</t>
  </si>
  <si>
    <t>07083</t>
  </si>
  <si>
    <t>12083</t>
  </si>
  <si>
    <t>13083</t>
  </si>
  <si>
    <t>14083</t>
  </si>
  <si>
    <t>15083</t>
  </si>
  <si>
    <t>16083</t>
  </si>
  <si>
    <t>20083</t>
  </si>
  <si>
    <t>21083</t>
  </si>
  <si>
    <t>30083</t>
  </si>
  <si>
    <t>31083</t>
  </si>
  <si>
    <t>Socoltenango</t>
  </si>
  <si>
    <t>Ñuu Savi</t>
  </si>
  <si>
    <t>Zempoala</t>
  </si>
  <si>
    <t>Tala</t>
  </si>
  <si>
    <t>Temamatla</t>
  </si>
  <si>
    <t>Tancítaro</t>
  </si>
  <si>
    <t>San Agustín de las Juntas</t>
  </si>
  <si>
    <t>Ixtacamaxtitlán</t>
  </si>
  <si>
    <t>Ixhuatlán de Madero</t>
  </si>
  <si>
    <t>Telchac Puerto</t>
  </si>
  <si>
    <t>07084</t>
  </si>
  <si>
    <t>12084</t>
  </si>
  <si>
    <t>13084</t>
  </si>
  <si>
    <t>14084</t>
  </si>
  <si>
    <t>15084</t>
  </si>
  <si>
    <t>16084</t>
  </si>
  <si>
    <t>20084</t>
  </si>
  <si>
    <t>21084</t>
  </si>
  <si>
    <t>30084</t>
  </si>
  <si>
    <t>31084</t>
  </si>
  <si>
    <t>Solosuchiapa</t>
  </si>
  <si>
    <t>Santa Cruz del Rincón</t>
  </si>
  <si>
    <t>Zimapán</t>
  </si>
  <si>
    <t>Talpa de Allende</t>
  </si>
  <si>
    <t>Temascalapa</t>
  </si>
  <si>
    <t>Tangamandapio</t>
  </si>
  <si>
    <t>San Agustín Etla</t>
  </si>
  <si>
    <t>Ixtepec</t>
  </si>
  <si>
    <t>Ixmatlahuacan</t>
  </si>
  <si>
    <t>Temax</t>
  </si>
  <si>
    <t>07085</t>
  </si>
  <si>
    <t>12085</t>
  </si>
  <si>
    <t>14085</t>
  </si>
  <si>
    <t>15085</t>
  </si>
  <si>
    <t>16085</t>
  </si>
  <si>
    <t>20085</t>
  </si>
  <si>
    <t>21085</t>
  </si>
  <si>
    <t>30085</t>
  </si>
  <si>
    <t>31085</t>
  </si>
  <si>
    <t>Soyaló</t>
  </si>
  <si>
    <t>Tamazula de Gordiano</t>
  </si>
  <si>
    <t>Temascalcingo</t>
  </si>
  <si>
    <t>Tangancícuaro</t>
  </si>
  <si>
    <t>San Agustín Loxicha</t>
  </si>
  <si>
    <t>Izúcar de Matamoros</t>
  </si>
  <si>
    <t>Ixtaczoquitlán</t>
  </si>
  <si>
    <t>Temozón</t>
  </si>
  <si>
    <t>07086</t>
  </si>
  <si>
    <t>14086</t>
  </si>
  <si>
    <t>15086</t>
  </si>
  <si>
    <t>16086</t>
  </si>
  <si>
    <t>20086</t>
  </si>
  <si>
    <t>21086</t>
  </si>
  <si>
    <t>30086</t>
  </si>
  <si>
    <t>31086</t>
  </si>
  <si>
    <t>Suchiapa</t>
  </si>
  <si>
    <t>Tapalpa</t>
  </si>
  <si>
    <t>Temascaltepec</t>
  </si>
  <si>
    <t>Tanhuato</t>
  </si>
  <si>
    <t>San Agustín Tlacotepec</t>
  </si>
  <si>
    <t>Jalpan</t>
  </si>
  <si>
    <t>Jalacingo</t>
  </si>
  <si>
    <t>Tepakán</t>
  </si>
  <si>
    <t>07087</t>
  </si>
  <si>
    <t>14087</t>
  </si>
  <si>
    <t>15087</t>
  </si>
  <si>
    <t>16087</t>
  </si>
  <si>
    <t>20087</t>
  </si>
  <si>
    <t>21087</t>
  </si>
  <si>
    <t>30087</t>
  </si>
  <si>
    <t>31087</t>
  </si>
  <si>
    <t>Suchiate</t>
  </si>
  <si>
    <t>Tecalitlán</t>
  </si>
  <si>
    <t>Temoaya</t>
  </si>
  <si>
    <t>Taretan</t>
  </si>
  <si>
    <t>San Agustín Yatareni</t>
  </si>
  <si>
    <t>Jolalpan</t>
  </si>
  <si>
    <t>Xalapa</t>
  </si>
  <si>
    <t>Tetiz</t>
  </si>
  <si>
    <t>07088</t>
  </si>
  <si>
    <t>14088</t>
  </si>
  <si>
    <t>15088</t>
  </si>
  <si>
    <t>16088</t>
  </si>
  <si>
    <t>20088</t>
  </si>
  <si>
    <t>21088</t>
  </si>
  <si>
    <t>30088</t>
  </si>
  <si>
    <t>31088</t>
  </si>
  <si>
    <t>Sunuapa</t>
  </si>
  <si>
    <t>Tecolotlán</t>
  </si>
  <si>
    <t>Tarímbaro</t>
  </si>
  <si>
    <t>San Andrés Cabecera Nueva</t>
  </si>
  <si>
    <t>Jonotla</t>
  </si>
  <si>
    <t>Jalcomulco</t>
  </si>
  <si>
    <t>Teya</t>
  </si>
  <si>
    <t>07089</t>
  </si>
  <si>
    <t>14089</t>
  </si>
  <si>
    <t>15089</t>
  </si>
  <si>
    <t>16089</t>
  </si>
  <si>
    <t>20089</t>
  </si>
  <si>
    <t>21089</t>
  </si>
  <si>
    <t>30089</t>
  </si>
  <si>
    <t>31089</t>
  </si>
  <si>
    <t>Tapachula</t>
  </si>
  <si>
    <t>Techaluta de Montenegro</t>
  </si>
  <si>
    <t>Tenango del Aire</t>
  </si>
  <si>
    <t>Tepalcatepec</t>
  </si>
  <si>
    <t>San Andrés Dinicuiti</t>
  </si>
  <si>
    <t>Jopala</t>
  </si>
  <si>
    <t>Jáltipan</t>
  </si>
  <si>
    <t>Ticul</t>
  </si>
  <si>
    <t>07090</t>
  </si>
  <si>
    <t>14090</t>
  </si>
  <si>
    <t>15090</t>
  </si>
  <si>
    <t>16090</t>
  </si>
  <si>
    <t>20090</t>
  </si>
  <si>
    <t>21090</t>
  </si>
  <si>
    <t>30090</t>
  </si>
  <si>
    <t>31090</t>
  </si>
  <si>
    <t>Tapalapa</t>
  </si>
  <si>
    <t>Tenamaxtlán</t>
  </si>
  <si>
    <t>Tenango del Valle</t>
  </si>
  <si>
    <t>Tingambato</t>
  </si>
  <si>
    <t>San Andrés Huaxpaltepec</t>
  </si>
  <si>
    <t>Juan C. Bonilla</t>
  </si>
  <si>
    <t>Jamapa</t>
  </si>
  <si>
    <t>Timucuy</t>
  </si>
  <si>
    <t>07091</t>
  </si>
  <si>
    <t>14091</t>
  </si>
  <si>
    <t>15091</t>
  </si>
  <si>
    <t>16091</t>
  </si>
  <si>
    <t>20091</t>
  </si>
  <si>
    <t>21091</t>
  </si>
  <si>
    <t>30091</t>
  </si>
  <si>
    <t>31091</t>
  </si>
  <si>
    <t>Tapilula</t>
  </si>
  <si>
    <t>Teocaltiche</t>
  </si>
  <si>
    <t>Teoloyucan</t>
  </si>
  <si>
    <t>Tingüindín</t>
  </si>
  <si>
    <t>San Andrés Huayápam</t>
  </si>
  <si>
    <t>Juan Galindo</t>
  </si>
  <si>
    <t>Jesús Carranza</t>
  </si>
  <si>
    <t>Tinum</t>
  </si>
  <si>
    <t>07092</t>
  </si>
  <si>
    <t>14092</t>
  </si>
  <si>
    <t>15092</t>
  </si>
  <si>
    <t>16092</t>
  </si>
  <si>
    <t>20092</t>
  </si>
  <si>
    <t>21092</t>
  </si>
  <si>
    <t>30092</t>
  </si>
  <si>
    <t>31092</t>
  </si>
  <si>
    <t>Tecpatán</t>
  </si>
  <si>
    <t>Teocuitatlán de Corona</t>
  </si>
  <si>
    <t>Teotihuacán</t>
  </si>
  <si>
    <t>Tiquicheo de Nicolás Romero</t>
  </si>
  <si>
    <t>San Andrés Ixtlahuaca</t>
  </si>
  <si>
    <t>Juan N. Méndez</t>
  </si>
  <si>
    <t>Xico</t>
  </si>
  <si>
    <t>Tixcacalcupul</t>
  </si>
  <si>
    <t>07093</t>
  </si>
  <si>
    <t>14093</t>
  </si>
  <si>
    <t>15093</t>
  </si>
  <si>
    <t>16093</t>
  </si>
  <si>
    <t>20093</t>
  </si>
  <si>
    <t>21093</t>
  </si>
  <si>
    <t>30093</t>
  </si>
  <si>
    <t>31093</t>
  </si>
  <si>
    <t>Tenejapa</t>
  </si>
  <si>
    <t>Tepatitlán de Morelos</t>
  </si>
  <si>
    <t>Tepetlaoxtoc</t>
  </si>
  <si>
    <t>Tlalpujahua</t>
  </si>
  <si>
    <t>San Andrés Lagunas</t>
  </si>
  <si>
    <t>Lafragua</t>
  </si>
  <si>
    <t>Tixkokob</t>
  </si>
  <si>
    <t>07094</t>
  </si>
  <si>
    <t>14094</t>
  </si>
  <si>
    <t>15094</t>
  </si>
  <si>
    <t>16094</t>
  </si>
  <si>
    <t>20094</t>
  </si>
  <si>
    <t>21094</t>
  </si>
  <si>
    <t>30094</t>
  </si>
  <si>
    <t>31094</t>
  </si>
  <si>
    <t>Teopisca</t>
  </si>
  <si>
    <t>Tequila</t>
  </si>
  <si>
    <t>Tepetlixpa</t>
  </si>
  <si>
    <t>Tlazazalca</t>
  </si>
  <si>
    <t>San Andrés Nuxiño</t>
  </si>
  <si>
    <t>Libres</t>
  </si>
  <si>
    <t>Juan Rodríguez Clara</t>
  </si>
  <si>
    <t>Tixméhuac</t>
  </si>
  <si>
    <t>07096</t>
  </si>
  <si>
    <t>14095</t>
  </si>
  <si>
    <t>15095</t>
  </si>
  <si>
    <t>16095</t>
  </si>
  <si>
    <t>20095</t>
  </si>
  <si>
    <t>21095</t>
  </si>
  <si>
    <t>30095</t>
  </si>
  <si>
    <t>31095</t>
  </si>
  <si>
    <t>Tila</t>
  </si>
  <si>
    <t>Teuchitlán</t>
  </si>
  <si>
    <t>Tepotzotlán</t>
  </si>
  <si>
    <t>Tocumbo</t>
  </si>
  <si>
    <t>San Andrés Paxtlán</t>
  </si>
  <si>
    <t>La Magdalena Tlatlauquitepec</t>
  </si>
  <si>
    <t>Juchique de Ferrer</t>
  </si>
  <si>
    <t>Tixpéhual</t>
  </si>
  <si>
    <t>07097</t>
  </si>
  <si>
    <t>14096</t>
  </si>
  <si>
    <t>15096</t>
  </si>
  <si>
    <t>16096</t>
  </si>
  <si>
    <t>20096</t>
  </si>
  <si>
    <t>21096</t>
  </si>
  <si>
    <t>30096</t>
  </si>
  <si>
    <t>31096</t>
  </si>
  <si>
    <t>Tonalá</t>
  </si>
  <si>
    <t>Tizapán el Alto</t>
  </si>
  <si>
    <t>Tequixquiac</t>
  </si>
  <si>
    <t>Tumbiscatío</t>
  </si>
  <si>
    <t>San Andrés Sinaxtla</t>
  </si>
  <si>
    <t>Mazapiltepec de Juárez</t>
  </si>
  <si>
    <t>Landero y Coss</t>
  </si>
  <si>
    <t>Tizimín</t>
  </si>
  <si>
    <t>07098</t>
  </si>
  <si>
    <t>14097</t>
  </si>
  <si>
    <t>15097</t>
  </si>
  <si>
    <t>16097</t>
  </si>
  <si>
    <t>20097</t>
  </si>
  <si>
    <t>21097</t>
  </si>
  <si>
    <t>30097</t>
  </si>
  <si>
    <t>31097</t>
  </si>
  <si>
    <t>Totolapa</t>
  </si>
  <si>
    <t>Tlajomulco de Zúñiga</t>
  </si>
  <si>
    <t>Texcaltitlán</t>
  </si>
  <si>
    <t>Turicato</t>
  </si>
  <si>
    <t>San Andrés Solaga</t>
  </si>
  <si>
    <t>Mixtla</t>
  </si>
  <si>
    <t>Lerdo de Tejada</t>
  </si>
  <si>
    <t>Tunkás</t>
  </si>
  <si>
    <t>07099</t>
  </si>
  <si>
    <t>14098</t>
  </si>
  <si>
    <t>15098</t>
  </si>
  <si>
    <t>16098</t>
  </si>
  <si>
    <t>20098</t>
  </si>
  <si>
    <t>21098</t>
  </si>
  <si>
    <t>30098</t>
  </si>
  <si>
    <t>31098</t>
  </si>
  <si>
    <t>La Trinitaria</t>
  </si>
  <si>
    <t>San Pedro Tlaquepaque</t>
  </si>
  <si>
    <t>Texcalyacac</t>
  </si>
  <si>
    <t>San Andrés Teotilálpam</t>
  </si>
  <si>
    <t>Molcaxac</t>
  </si>
  <si>
    <t>Tzucacab</t>
  </si>
  <si>
    <t>07100</t>
  </si>
  <si>
    <t>14099</t>
  </si>
  <si>
    <t>15099</t>
  </si>
  <si>
    <t>16099</t>
  </si>
  <si>
    <t>20099</t>
  </si>
  <si>
    <t>21099</t>
  </si>
  <si>
    <t>30099</t>
  </si>
  <si>
    <t>31099</t>
  </si>
  <si>
    <t>Tumbalá</t>
  </si>
  <si>
    <t>Texcoco</t>
  </si>
  <si>
    <t>Tuzantla</t>
  </si>
  <si>
    <t>San Andrés Tepetlapa</t>
  </si>
  <si>
    <t>Cañada Morelos</t>
  </si>
  <si>
    <t>Maltrata</t>
  </si>
  <si>
    <t>Uayma</t>
  </si>
  <si>
    <t>07101</t>
  </si>
  <si>
    <t>14100</t>
  </si>
  <si>
    <t>15100</t>
  </si>
  <si>
    <t>16100</t>
  </si>
  <si>
    <t>20100</t>
  </si>
  <si>
    <t>21100</t>
  </si>
  <si>
    <t>30100</t>
  </si>
  <si>
    <t>31100</t>
  </si>
  <si>
    <t>Tuxtla Gutiérrez</t>
  </si>
  <si>
    <t>Tomatlán</t>
  </si>
  <si>
    <t>Tezoyuca</t>
  </si>
  <si>
    <t>Tzintzuntzan</t>
  </si>
  <si>
    <t>San Andrés Yaá</t>
  </si>
  <si>
    <t>Naupan</t>
  </si>
  <si>
    <t>Manlio Fabio Altamirano</t>
  </si>
  <si>
    <t>Ucú</t>
  </si>
  <si>
    <t>07102</t>
  </si>
  <si>
    <t>14101</t>
  </si>
  <si>
    <t>15101</t>
  </si>
  <si>
    <t>16101</t>
  </si>
  <si>
    <t>20101</t>
  </si>
  <si>
    <t>21101</t>
  </si>
  <si>
    <t>30101</t>
  </si>
  <si>
    <t>31101</t>
  </si>
  <si>
    <t>Tuxtla Chico</t>
  </si>
  <si>
    <t>Tianguistenco</t>
  </si>
  <si>
    <t>Tzitzio</t>
  </si>
  <si>
    <t>San Andrés Zabache</t>
  </si>
  <si>
    <t>Nauzontla</t>
  </si>
  <si>
    <t>Mariano Escobedo</t>
  </si>
  <si>
    <t>Umán</t>
  </si>
  <si>
    <t>07103</t>
  </si>
  <si>
    <t>14102</t>
  </si>
  <si>
    <t>15102</t>
  </si>
  <si>
    <t>16102</t>
  </si>
  <si>
    <t>20102</t>
  </si>
  <si>
    <t>21102</t>
  </si>
  <si>
    <t>30102</t>
  </si>
  <si>
    <t>31102</t>
  </si>
  <si>
    <t>Tuzantán</t>
  </si>
  <si>
    <t>Tonaya</t>
  </si>
  <si>
    <t>Timilpan</t>
  </si>
  <si>
    <t>Uruapan</t>
  </si>
  <si>
    <t>San Andrés Zautla</t>
  </si>
  <si>
    <t>Nealtican</t>
  </si>
  <si>
    <t>Martínez de la Torre</t>
  </si>
  <si>
    <t>Valladolid</t>
  </si>
  <si>
    <t>07104</t>
  </si>
  <si>
    <t>14103</t>
  </si>
  <si>
    <t>15103</t>
  </si>
  <si>
    <t>16103</t>
  </si>
  <si>
    <t>20103</t>
  </si>
  <si>
    <t>21103</t>
  </si>
  <si>
    <t>30103</t>
  </si>
  <si>
    <t>31103</t>
  </si>
  <si>
    <t>Tzimol</t>
  </si>
  <si>
    <t>Tonila</t>
  </si>
  <si>
    <t>Tlalmanalco</t>
  </si>
  <si>
    <t>San Antonino Castillo Velasco</t>
  </si>
  <si>
    <t>Nicolás Bravo</t>
  </si>
  <si>
    <t>Mecatlán</t>
  </si>
  <si>
    <t>Xocchel</t>
  </si>
  <si>
    <t>07105</t>
  </si>
  <si>
    <t>14104</t>
  </si>
  <si>
    <t>15104</t>
  </si>
  <si>
    <t>16104</t>
  </si>
  <si>
    <t>20104</t>
  </si>
  <si>
    <t>21104</t>
  </si>
  <si>
    <t>30104</t>
  </si>
  <si>
    <t>31104</t>
  </si>
  <si>
    <t>Unión Juárez</t>
  </si>
  <si>
    <t>Totatiche</t>
  </si>
  <si>
    <t>Tlalnepantla de Baz</t>
  </si>
  <si>
    <t>Villamar</t>
  </si>
  <si>
    <t>San Antonino el Alto</t>
  </si>
  <si>
    <t>Nopalucan</t>
  </si>
  <si>
    <t>Mecayapan</t>
  </si>
  <si>
    <t>Yaxcabá</t>
  </si>
  <si>
    <t>07106</t>
  </si>
  <si>
    <t>14105</t>
  </si>
  <si>
    <t>15105</t>
  </si>
  <si>
    <t>16105</t>
  </si>
  <si>
    <t>20105</t>
  </si>
  <si>
    <t>21105</t>
  </si>
  <si>
    <t>30105</t>
  </si>
  <si>
    <t>31105</t>
  </si>
  <si>
    <t>Tototlán</t>
  </si>
  <si>
    <t>Tlatlaya</t>
  </si>
  <si>
    <t>Vista Hermosa</t>
  </si>
  <si>
    <t>San Antonino Monte Verde</t>
  </si>
  <si>
    <t>Medellín de Bravo</t>
  </si>
  <si>
    <t>Yaxkukul</t>
  </si>
  <si>
    <t>07107</t>
  </si>
  <si>
    <t>14106</t>
  </si>
  <si>
    <t>15106</t>
  </si>
  <si>
    <t>16106</t>
  </si>
  <si>
    <t>20106</t>
  </si>
  <si>
    <t>21106</t>
  </si>
  <si>
    <t>30106</t>
  </si>
  <si>
    <t>31106</t>
  </si>
  <si>
    <t>Villa Corzo</t>
  </si>
  <si>
    <t>Tuxcacuesco</t>
  </si>
  <si>
    <t>Toluca</t>
  </si>
  <si>
    <t>Yurécuaro</t>
  </si>
  <si>
    <t>San Antonio Acutla</t>
  </si>
  <si>
    <t>Ocoyucan</t>
  </si>
  <si>
    <t>Miahuatlán</t>
  </si>
  <si>
    <t>Yobaín</t>
  </si>
  <si>
    <t>07108</t>
  </si>
  <si>
    <t>14107</t>
  </si>
  <si>
    <t>15107</t>
  </si>
  <si>
    <t>16107</t>
  </si>
  <si>
    <t>20107</t>
  </si>
  <si>
    <t>21107</t>
  </si>
  <si>
    <t>30107</t>
  </si>
  <si>
    <t>Villaflores</t>
  </si>
  <si>
    <t>Tuxcueca</t>
  </si>
  <si>
    <t>Tonatico</t>
  </si>
  <si>
    <t>Zacapu</t>
  </si>
  <si>
    <t>San Antonio de la Cal</t>
  </si>
  <si>
    <t>Olintla</t>
  </si>
  <si>
    <t>Las Minas</t>
  </si>
  <si>
    <t>07109</t>
  </si>
  <si>
    <t>14108</t>
  </si>
  <si>
    <t>15108</t>
  </si>
  <si>
    <t>16108</t>
  </si>
  <si>
    <t>20108</t>
  </si>
  <si>
    <t>21108</t>
  </si>
  <si>
    <t>30108</t>
  </si>
  <si>
    <t>Yajalón</t>
  </si>
  <si>
    <t>Tultepec</t>
  </si>
  <si>
    <t>Zamora</t>
  </si>
  <si>
    <t>San Antonio Huitepec</t>
  </si>
  <si>
    <t>Oriental</t>
  </si>
  <si>
    <t>07110</t>
  </si>
  <si>
    <t>14109</t>
  </si>
  <si>
    <t>15109</t>
  </si>
  <si>
    <t>16109</t>
  </si>
  <si>
    <t>20109</t>
  </si>
  <si>
    <t>21109</t>
  </si>
  <si>
    <t>30109</t>
  </si>
  <si>
    <t>Unión de San Antonio</t>
  </si>
  <si>
    <t>Tultitlán</t>
  </si>
  <si>
    <t>Zináparo</t>
  </si>
  <si>
    <t>San Antonio Nanahuatípam</t>
  </si>
  <si>
    <t>Pahuatlán</t>
  </si>
  <si>
    <t>Misantla</t>
  </si>
  <si>
    <t>07111</t>
  </si>
  <si>
    <t>14110</t>
  </si>
  <si>
    <t>15110</t>
  </si>
  <si>
    <t>16110</t>
  </si>
  <si>
    <t>20110</t>
  </si>
  <si>
    <t>21110</t>
  </si>
  <si>
    <t>30110</t>
  </si>
  <si>
    <t>Zinacantán</t>
  </si>
  <si>
    <t>Unión de Tula</t>
  </si>
  <si>
    <t>Valle de Bravo</t>
  </si>
  <si>
    <t>Zinapécuaro</t>
  </si>
  <si>
    <t>San Antonio Sinicahua</t>
  </si>
  <si>
    <t>Palmar de Bravo</t>
  </si>
  <si>
    <t>Mixtla de Altamirano</t>
  </si>
  <si>
    <t>07112</t>
  </si>
  <si>
    <t>14111</t>
  </si>
  <si>
    <t>15111</t>
  </si>
  <si>
    <t>16111</t>
  </si>
  <si>
    <t>20111</t>
  </si>
  <si>
    <t>21111</t>
  </si>
  <si>
    <t>30111</t>
  </si>
  <si>
    <t>San Juan Cancuc</t>
  </si>
  <si>
    <t>Valle de Guadalupe</t>
  </si>
  <si>
    <t>Villa de Allende</t>
  </si>
  <si>
    <t>Ziracuaretiro</t>
  </si>
  <si>
    <t>San Antonio Tepetlapa</t>
  </si>
  <si>
    <t>Moloacán</t>
  </si>
  <si>
    <t>07113</t>
  </si>
  <si>
    <t>14112</t>
  </si>
  <si>
    <t>15112</t>
  </si>
  <si>
    <t>16112</t>
  </si>
  <si>
    <t>20112</t>
  </si>
  <si>
    <t>21112</t>
  </si>
  <si>
    <t>30112</t>
  </si>
  <si>
    <t>Valle de Juárez</t>
  </si>
  <si>
    <t>Villa del Carbón</t>
  </si>
  <si>
    <t>Zitácuaro</t>
  </si>
  <si>
    <t>San Baltazar Chichicápam</t>
  </si>
  <si>
    <t>Petlalcingo</t>
  </si>
  <si>
    <t>Naolinco</t>
  </si>
  <si>
    <t>07114</t>
  </si>
  <si>
    <t>14113</t>
  </si>
  <si>
    <t>15113</t>
  </si>
  <si>
    <t>16113</t>
  </si>
  <si>
    <t>20113</t>
  </si>
  <si>
    <t>21113</t>
  </si>
  <si>
    <t>30113</t>
  </si>
  <si>
    <t>Benemérito de las Américas</t>
  </si>
  <si>
    <t>San Gabriel</t>
  </si>
  <si>
    <t>Villa Guerrero</t>
  </si>
  <si>
    <t>José Sixto Verduzco</t>
  </si>
  <si>
    <t>San Baltazar Loxicha</t>
  </si>
  <si>
    <t>Piaxtla</t>
  </si>
  <si>
    <t>Naranjal</t>
  </si>
  <si>
    <t>07115</t>
  </si>
  <si>
    <t>14114</t>
  </si>
  <si>
    <t>15114</t>
  </si>
  <si>
    <t>20114</t>
  </si>
  <si>
    <t>21114</t>
  </si>
  <si>
    <t>30114</t>
  </si>
  <si>
    <t>Maravilla Tenejapa</t>
  </si>
  <si>
    <t>Villa Corona</t>
  </si>
  <si>
    <t>Villa Victoria</t>
  </si>
  <si>
    <t>San Baltazar Yatzachi el Bajo</t>
  </si>
  <si>
    <t>Nautla</t>
  </si>
  <si>
    <t>07116</t>
  </si>
  <si>
    <t>14115</t>
  </si>
  <si>
    <t>15115</t>
  </si>
  <si>
    <t>20115</t>
  </si>
  <si>
    <t>21115</t>
  </si>
  <si>
    <t>30115</t>
  </si>
  <si>
    <t>Marqués de Comillas</t>
  </si>
  <si>
    <t>Xonacatlán</t>
  </si>
  <si>
    <t>San Bartolo Coyotepec</t>
  </si>
  <si>
    <t>Quecholac</t>
  </si>
  <si>
    <t>07117</t>
  </si>
  <si>
    <t>14116</t>
  </si>
  <si>
    <t>15116</t>
  </si>
  <si>
    <t>20116</t>
  </si>
  <si>
    <t>21116</t>
  </si>
  <si>
    <t>30116</t>
  </si>
  <si>
    <t>Montecristo de Guerrero</t>
  </si>
  <si>
    <t>Zacazonapan</t>
  </si>
  <si>
    <t>San Bartolomé Ayautla</t>
  </si>
  <si>
    <t>Quimixtlán</t>
  </si>
  <si>
    <t>Oluta</t>
  </si>
  <si>
    <t>07118</t>
  </si>
  <si>
    <t>14117</t>
  </si>
  <si>
    <t>15117</t>
  </si>
  <si>
    <t>20117</t>
  </si>
  <si>
    <t>21117</t>
  </si>
  <si>
    <t>30117</t>
  </si>
  <si>
    <t>San Andrés Duraznal</t>
  </si>
  <si>
    <t>Cañadas de Obregón</t>
  </si>
  <si>
    <t>Zacualpan</t>
  </si>
  <si>
    <t>San Bartolomé Loxicha</t>
  </si>
  <si>
    <t>Rafael Lara Grajales</t>
  </si>
  <si>
    <t>Omealca</t>
  </si>
  <si>
    <t>07119</t>
  </si>
  <si>
    <t>14118</t>
  </si>
  <si>
    <t>15118</t>
  </si>
  <si>
    <t>20118</t>
  </si>
  <si>
    <t>21118</t>
  </si>
  <si>
    <t>30118</t>
  </si>
  <si>
    <t>Santiago el Pinar</t>
  </si>
  <si>
    <t>Yahualica de González Gallo</t>
  </si>
  <si>
    <t>Zinacantepec</t>
  </si>
  <si>
    <t>San Bartolomé Quialana</t>
  </si>
  <si>
    <t>Los Reyes de Juárez</t>
  </si>
  <si>
    <t>Orizaba</t>
  </si>
  <si>
    <t>07120</t>
  </si>
  <si>
    <t>14119</t>
  </si>
  <si>
    <t>15119</t>
  </si>
  <si>
    <t>20119</t>
  </si>
  <si>
    <t>21119</t>
  </si>
  <si>
    <t>30119</t>
  </si>
  <si>
    <t>Capitán Luis Ángel Vidal</t>
  </si>
  <si>
    <t>Zacoalco de Torres</t>
  </si>
  <si>
    <t>Zumpahuacán</t>
  </si>
  <si>
    <t>San Bartolomé Yucuañe</t>
  </si>
  <si>
    <t>San Andrés Cholula</t>
  </si>
  <si>
    <t>Otatitlán</t>
  </si>
  <si>
    <t>07121</t>
  </si>
  <si>
    <t>14120</t>
  </si>
  <si>
    <t>15120</t>
  </si>
  <si>
    <t>20120</t>
  </si>
  <si>
    <t>21120</t>
  </si>
  <si>
    <t>30120</t>
  </si>
  <si>
    <t>Rincón Chamula San Pedro</t>
  </si>
  <si>
    <t>Zapopan</t>
  </si>
  <si>
    <t>Zumpango</t>
  </si>
  <si>
    <t>San Bartolomé Zoogocho</t>
  </si>
  <si>
    <t>San Antonio Cañada</t>
  </si>
  <si>
    <t>Oteapan</t>
  </si>
  <si>
    <t>07122</t>
  </si>
  <si>
    <t>14121</t>
  </si>
  <si>
    <t>15121</t>
  </si>
  <si>
    <t>20121</t>
  </si>
  <si>
    <t>21121</t>
  </si>
  <si>
    <t>30121</t>
  </si>
  <si>
    <t>El Parral</t>
  </si>
  <si>
    <t>Zapotiltic</t>
  </si>
  <si>
    <t>Cuautitlán Izcalli</t>
  </si>
  <si>
    <t>San Bartolo Soyaltepec</t>
  </si>
  <si>
    <t>San Diego la Mesa Tochimiltzingo</t>
  </si>
  <si>
    <t>Ozuluama de Mascareñas</t>
  </si>
  <si>
    <t>07123</t>
  </si>
  <si>
    <t>14122</t>
  </si>
  <si>
    <t>15122</t>
  </si>
  <si>
    <t>20122</t>
  </si>
  <si>
    <t>21122</t>
  </si>
  <si>
    <t>30122</t>
  </si>
  <si>
    <t>Zapotitlán de Vadillo</t>
  </si>
  <si>
    <t>Valle de Chalco Solidaridad</t>
  </si>
  <si>
    <t>San Bartolo Yautepec</t>
  </si>
  <si>
    <t>San Felipe Teotlalcingo</t>
  </si>
  <si>
    <t>Pajapan</t>
  </si>
  <si>
    <t>07124</t>
  </si>
  <si>
    <t>14123</t>
  </si>
  <si>
    <t>15123</t>
  </si>
  <si>
    <t>20123</t>
  </si>
  <si>
    <t>21123</t>
  </si>
  <si>
    <t>30123</t>
  </si>
  <si>
    <t>Mezcalapa</t>
  </si>
  <si>
    <t>Zapotlán del Rey</t>
  </si>
  <si>
    <t>Luvianos</t>
  </si>
  <si>
    <t>San Bernardo Mixtepec</t>
  </si>
  <si>
    <t>San Felipe Tepatlán</t>
  </si>
  <si>
    <t>07125</t>
  </si>
  <si>
    <t>14124</t>
  </si>
  <si>
    <t>15124</t>
  </si>
  <si>
    <t>20124</t>
  </si>
  <si>
    <t>21124</t>
  </si>
  <si>
    <t>30124</t>
  </si>
  <si>
    <t>Honduras de la Sierra</t>
  </si>
  <si>
    <t>Zapotlanejo</t>
  </si>
  <si>
    <t>San José del Rincón</t>
  </si>
  <si>
    <t>Heroica Villa de San Blas Atempa</t>
  </si>
  <si>
    <t>San Gabriel Chilac</t>
  </si>
  <si>
    <t>Papantla</t>
  </si>
  <si>
    <t>07999</t>
  </si>
  <si>
    <t>14125</t>
  </si>
  <si>
    <t>15125</t>
  </si>
  <si>
    <t>20125</t>
  </si>
  <si>
    <t>21125</t>
  </si>
  <si>
    <t>30125</t>
  </si>
  <si>
    <t>San Ignacio Cerro Gordo</t>
  </si>
  <si>
    <t>Tonanitla</t>
  </si>
  <si>
    <t>San Carlos Yautepec</t>
  </si>
  <si>
    <t>San Gregorio Atzompa</t>
  </si>
  <si>
    <t>Paso del Macho</t>
  </si>
  <si>
    <t>20126</t>
  </si>
  <si>
    <t>21126</t>
  </si>
  <si>
    <t>30126</t>
  </si>
  <si>
    <t>San Cristóbal Amatlán</t>
  </si>
  <si>
    <t>San Jerónimo Tecuanipan</t>
  </si>
  <si>
    <t>Paso de Ovejas</t>
  </si>
  <si>
    <t>20127</t>
  </si>
  <si>
    <t>21127</t>
  </si>
  <si>
    <t>30127</t>
  </si>
  <si>
    <t>San Cristóbal Amoltepec</t>
  </si>
  <si>
    <t>San Jerónimo Xayacatlán</t>
  </si>
  <si>
    <t>La Perla</t>
  </si>
  <si>
    <t>20128</t>
  </si>
  <si>
    <t>21128</t>
  </si>
  <si>
    <t>30128</t>
  </si>
  <si>
    <t>San Cristóbal Lachirioag</t>
  </si>
  <si>
    <t>San José Chiapa</t>
  </si>
  <si>
    <t>Perote</t>
  </si>
  <si>
    <t>20129</t>
  </si>
  <si>
    <t>21129</t>
  </si>
  <si>
    <t>30129</t>
  </si>
  <si>
    <t>San Cristóbal Suchixtlahuaca</t>
  </si>
  <si>
    <t>San José Miahuatlán</t>
  </si>
  <si>
    <t>Platón Sánchez</t>
  </si>
  <si>
    <t>20130</t>
  </si>
  <si>
    <t>21130</t>
  </si>
  <si>
    <t>30130</t>
  </si>
  <si>
    <t>San Dionisio del Mar</t>
  </si>
  <si>
    <t>San Juan Atenco</t>
  </si>
  <si>
    <t>Playa Vicente</t>
  </si>
  <si>
    <t>20131</t>
  </si>
  <si>
    <t>21131</t>
  </si>
  <si>
    <t>30131</t>
  </si>
  <si>
    <t>San Dionisio Ocotepec</t>
  </si>
  <si>
    <t>San Juan Atzompa</t>
  </si>
  <si>
    <t>Poza Rica de Hidalgo</t>
  </si>
  <si>
    <t>20132</t>
  </si>
  <si>
    <t>21132</t>
  </si>
  <si>
    <t>30132</t>
  </si>
  <si>
    <t>San Dionisio Ocotlán</t>
  </si>
  <si>
    <t>San Martín Texmelucan</t>
  </si>
  <si>
    <t>Las Vigas de Ramírez</t>
  </si>
  <si>
    <t>20133</t>
  </si>
  <si>
    <t>21133</t>
  </si>
  <si>
    <t>30133</t>
  </si>
  <si>
    <t>San Esteban Atatlahuca</t>
  </si>
  <si>
    <t>San Martín Totoltepec</t>
  </si>
  <si>
    <t>Pueblo Viejo</t>
  </si>
  <si>
    <t>20134</t>
  </si>
  <si>
    <t>21134</t>
  </si>
  <si>
    <t>30134</t>
  </si>
  <si>
    <t>San Felipe Jalapa de Díaz</t>
  </si>
  <si>
    <t>San Matías Tlalancaleca</t>
  </si>
  <si>
    <t>Puente Nacional</t>
  </si>
  <si>
    <t>20135</t>
  </si>
  <si>
    <t>21135</t>
  </si>
  <si>
    <t>30135</t>
  </si>
  <si>
    <t>San Felipe Tejalápam</t>
  </si>
  <si>
    <t>San Miguel Ixitlán</t>
  </si>
  <si>
    <t>Rafael Delgado</t>
  </si>
  <si>
    <t>20136</t>
  </si>
  <si>
    <t>21136</t>
  </si>
  <si>
    <t>30136</t>
  </si>
  <si>
    <t>San Felipe Usila</t>
  </si>
  <si>
    <t>San Miguel Xoxtla</t>
  </si>
  <si>
    <t>Rafael Lucio</t>
  </si>
  <si>
    <t>20137</t>
  </si>
  <si>
    <t>21137</t>
  </si>
  <si>
    <t>30137</t>
  </si>
  <si>
    <t>San Francisco Cahuacuá</t>
  </si>
  <si>
    <t>San Nicolás Buenos Aires</t>
  </si>
  <si>
    <t>20138</t>
  </si>
  <si>
    <t>21138</t>
  </si>
  <si>
    <t>30138</t>
  </si>
  <si>
    <t>San Francisco Cajonos</t>
  </si>
  <si>
    <t>San Nicolás de los Ranchos</t>
  </si>
  <si>
    <t>Río Blanco</t>
  </si>
  <si>
    <t>20139</t>
  </si>
  <si>
    <t>21139</t>
  </si>
  <si>
    <t>30139</t>
  </si>
  <si>
    <t>San Francisco Chapulapa</t>
  </si>
  <si>
    <t>San Pablo Anicano</t>
  </si>
  <si>
    <t>Saltabarranca</t>
  </si>
  <si>
    <t>20140</t>
  </si>
  <si>
    <t>21140</t>
  </si>
  <si>
    <t>30140</t>
  </si>
  <si>
    <t>San Francisco Chindúa</t>
  </si>
  <si>
    <t>San Pedro Cholula</t>
  </si>
  <si>
    <t>San Andrés Tenejapan</t>
  </si>
  <si>
    <t>20141</t>
  </si>
  <si>
    <t>21141</t>
  </si>
  <si>
    <t>30141</t>
  </si>
  <si>
    <t>San Francisco del Mar</t>
  </si>
  <si>
    <t>San Pedro Yeloixtlahuaca</t>
  </si>
  <si>
    <t>San Andrés Tuxtla</t>
  </si>
  <si>
    <t>20142</t>
  </si>
  <si>
    <t>21142</t>
  </si>
  <si>
    <t>30142</t>
  </si>
  <si>
    <t>San Francisco Huehuetlán</t>
  </si>
  <si>
    <t>San Salvador el Seco</t>
  </si>
  <si>
    <t>San Juan Evangelista</t>
  </si>
  <si>
    <t>20143</t>
  </si>
  <si>
    <t>21143</t>
  </si>
  <si>
    <t>30143</t>
  </si>
  <si>
    <t>San Francisco Ixhuatán</t>
  </si>
  <si>
    <t>San Salvador el Verde</t>
  </si>
  <si>
    <t>Santiago Tuxtla</t>
  </si>
  <si>
    <t>20144</t>
  </si>
  <si>
    <t>21144</t>
  </si>
  <si>
    <t>30144</t>
  </si>
  <si>
    <t>San Francisco Jaltepetongo</t>
  </si>
  <si>
    <t>San Salvador Huixcolotla</t>
  </si>
  <si>
    <t>Sayula de Alemán</t>
  </si>
  <si>
    <t>20145</t>
  </si>
  <si>
    <t>21145</t>
  </si>
  <si>
    <t>30145</t>
  </si>
  <si>
    <t>San Francisco Lachigoló</t>
  </si>
  <si>
    <t>San Sebastián Tlacotepec</t>
  </si>
  <si>
    <t>Soconusco</t>
  </si>
  <si>
    <t>20146</t>
  </si>
  <si>
    <t>21146</t>
  </si>
  <si>
    <t>30146</t>
  </si>
  <si>
    <t>San Francisco Logueche</t>
  </si>
  <si>
    <t>Santa Catarina Tlaltempan</t>
  </si>
  <si>
    <t>Sochiapa</t>
  </si>
  <si>
    <t>20147</t>
  </si>
  <si>
    <t>21147</t>
  </si>
  <si>
    <t>30147</t>
  </si>
  <si>
    <t>San Francisco Nuxaño</t>
  </si>
  <si>
    <t>Santa Inés Ahuatempan</t>
  </si>
  <si>
    <t>Soledad Atzompa</t>
  </si>
  <si>
    <t>20148</t>
  </si>
  <si>
    <t>21148</t>
  </si>
  <si>
    <t>30148</t>
  </si>
  <si>
    <t>San Francisco Ozolotepec</t>
  </si>
  <si>
    <t>Santa Isabel Cholula</t>
  </si>
  <si>
    <t>Soledad de Doblado</t>
  </si>
  <si>
    <t>20149</t>
  </si>
  <si>
    <t>21149</t>
  </si>
  <si>
    <t>30149</t>
  </si>
  <si>
    <t>San Francisco Sola</t>
  </si>
  <si>
    <t>Santiago Miahuatlán</t>
  </si>
  <si>
    <t>Soteapan</t>
  </si>
  <si>
    <t>20150</t>
  </si>
  <si>
    <t>21150</t>
  </si>
  <si>
    <t>30150</t>
  </si>
  <si>
    <t>San Francisco Telixtlahuaca</t>
  </si>
  <si>
    <t>Huehuetlán el Grande</t>
  </si>
  <si>
    <t>Tamalín</t>
  </si>
  <si>
    <t>20151</t>
  </si>
  <si>
    <t>21151</t>
  </si>
  <si>
    <t>30151</t>
  </si>
  <si>
    <t>San Francisco Teopan</t>
  </si>
  <si>
    <t>Santo Tomás Hueyotlipan</t>
  </si>
  <si>
    <t>Tamiahua</t>
  </si>
  <si>
    <t>20152</t>
  </si>
  <si>
    <t>21152</t>
  </si>
  <si>
    <t>30152</t>
  </si>
  <si>
    <t>San Francisco Tlapancingo</t>
  </si>
  <si>
    <t>Soltepec</t>
  </si>
  <si>
    <t>Tampico Alto</t>
  </si>
  <si>
    <t>20153</t>
  </si>
  <si>
    <t>21153</t>
  </si>
  <si>
    <t>30153</t>
  </si>
  <si>
    <t>San Gabriel Mixtepec</t>
  </si>
  <si>
    <t>Tecali de Herrera</t>
  </si>
  <si>
    <t>Tancoco</t>
  </si>
  <si>
    <t>20154</t>
  </si>
  <si>
    <t>21154</t>
  </si>
  <si>
    <t>30154</t>
  </si>
  <si>
    <t>San Ildefonso Amatlán</t>
  </si>
  <si>
    <t>Tecamachalco</t>
  </si>
  <si>
    <t>Tantima</t>
  </si>
  <si>
    <t>20155</t>
  </si>
  <si>
    <t>21155</t>
  </si>
  <si>
    <t>30155</t>
  </si>
  <si>
    <t>San Ildefonso Sola</t>
  </si>
  <si>
    <t>Tecomatlán</t>
  </si>
  <si>
    <t>Tantoyuca</t>
  </si>
  <si>
    <t>20156</t>
  </si>
  <si>
    <t>21156</t>
  </si>
  <si>
    <t>30156</t>
  </si>
  <si>
    <t>San Ildefonso Villa Alta</t>
  </si>
  <si>
    <t>Tehuacán</t>
  </si>
  <si>
    <t>Tatatila</t>
  </si>
  <si>
    <t>20157</t>
  </si>
  <si>
    <t>21157</t>
  </si>
  <si>
    <t>30157</t>
  </si>
  <si>
    <t>San Jacinto Amilpas</t>
  </si>
  <si>
    <t>Tehuitzingo</t>
  </si>
  <si>
    <t>Castillo de Teayo</t>
  </si>
  <si>
    <t>20158</t>
  </si>
  <si>
    <t>21158</t>
  </si>
  <si>
    <t>30158</t>
  </si>
  <si>
    <t>San Jacinto Tlacotepec</t>
  </si>
  <si>
    <t>Tenampulco</t>
  </si>
  <si>
    <t>Tecolutla</t>
  </si>
  <si>
    <t>20159</t>
  </si>
  <si>
    <t>21159</t>
  </si>
  <si>
    <t>30159</t>
  </si>
  <si>
    <t>San Jerónimo Coatlán</t>
  </si>
  <si>
    <t>Teopantlán</t>
  </si>
  <si>
    <t>Tehuipango</t>
  </si>
  <si>
    <t>20160</t>
  </si>
  <si>
    <t>21160</t>
  </si>
  <si>
    <t>30160</t>
  </si>
  <si>
    <t>San Jerónimo Silacayoapilla</t>
  </si>
  <si>
    <t>Teotlalco</t>
  </si>
  <si>
    <t>Álamo Temapache</t>
  </si>
  <si>
    <t>20161</t>
  </si>
  <si>
    <t>21161</t>
  </si>
  <si>
    <t>30161</t>
  </si>
  <si>
    <t>San Jerónimo Sosola</t>
  </si>
  <si>
    <t>Tepanco de López</t>
  </si>
  <si>
    <t>Tempoal</t>
  </si>
  <si>
    <t>20162</t>
  </si>
  <si>
    <t>21162</t>
  </si>
  <si>
    <t>30162</t>
  </si>
  <si>
    <t>San Jerónimo Taviche</t>
  </si>
  <si>
    <t>Tepango de Rodríguez</t>
  </si>
  <si>
    <t>Tenampa</t>
  </si>
  <si>
    <t>20163</t>
  </si>
  <si>
    <t>21163</t>
  </si>
  <si>
    <t>30163</t>
  </si>
  <si>
    <t>San Jerónimo Tecóatl</t>
  </si>
  <si>
    <t>Tepatlaxco de Hidalgo</t>
  </si>
  <si>
    <t>Tenochtitlán</t>
  </si>
  <si>
    <t>20164</t>
  </si>
  <si>
    <t>21164</t>
  </si>
  <si>
    <t>30164</t>
  </si>
  <si>
    <t>San Jorge Nuchita</t>
  </si>
  <si>
    <t>Tepeaca</t>
  </si>
  <si>
    <t>Teocelo</t>
  </si>
  <si>
    <t>20165</t>
  </si>
  <si>
    <t>21165</t>
  </si>
  <si>
    <t>30165</t>
  </si>
  <si>
    <t>San José Ayuquila</t>
  </si>
  <si>
    <t>Tepemaxalco</t>
  </si>
  <si>
    <t>Tepatlaxco</t>
  </si>
  <si>
    <t>20166</t>
  </si>
  <si>
    <t>21166</t>
  </si>
  <si>
    <t>30166</t>
  </si>
  <si>
    <t>San José Chiltepec</t>
  </si>
  <si>
    <t>Tepeojuma</t>
  </si>
  <si>
    <t>Tepetlán</t>
  </si>
  <si>
    <t>20167</t>
  </si>
  <si>
    <t>21167</t>
  </si>
  <si>
    <t>30167</t>
  </si>
  <si>
    <t>San José del Peñasco</t>
  </si>
  <si>
    <t>Tepetzintla</t>
  </si>
  <si>
    <t>20168</t>
  </si>
  <si>
    <t>21168</t>
  </si>
  <si>
    <t>30168</t>
  </si>
  <si>
    <t>San José Estancia Grande</t>
  </si>
  <si>
    <t>Tepexco</t>
  </si>
  <si>
    <t>20169</t>
  </si>
  <si>
    <t>21169</t>
  </si>
  <si>
    <t>30169</t>
  </si>
  <si>
    <t>San José Independencia</t>
  </si>
  <si>
    <t>Tepexi de Rodríguez</t>
  </si>
  <si>
    <t>José Azueta</t>
  </si>
  <si>
    <t>20170</t>
  </si>
  <si>
    <t>21170</t>
  </si>
  <si>
    <t>30170</t>
  </si>
  <si>
    <t>San José Lachiguiri</t>
  </si>
  <si>
    <t>Tepeyahualco</t>
  </si>
  <si>
    <t>Texcatepec</t>
  </si>
  <si>
    <t>20171</t>
  </si>
  <si>
    <t>21171</t>
  </si>
  <si>
    <t>30171</t>
  </si>
  <si>
    <t>San José Tenango</t>
  </si>
  <si>
    <t>Tepeyahualco de Cuauhtémoc</t>
  </si>
  <si>
    <t>Texhuacán</t>
  </si>
  <si>
    <t>20172</t>
  </si>
  <si>
    <t>21172</t>
  </si>
  <si>
    <t>30172</t>
  </si>
  <si>
    <t>San Juan Achiutla</t>
  </si>
  <si>
    <t>Tetela de Ocampo</t>
  </si>
  <si>
    <t>Texistepec</t>
  </si>
  <si>
    <t>20173</t>
  </si>
  <si>
    <t>21173</t>
  </si>
  <si>
    <t>30173</t>
  </si>
  <si>
    <t>San Juan Atepec</t>
  </si>
  <si>
    <t>Teteles de Ávila Castillo</t>
  </si>
  <si>
    <t>Tezonapa</t>
  </si>
  <si>
    <t>20174</t>
  </si>
  <si>
    <t>21174</t>
  </si>
  <si>
    <t>30174</t>
  </si>
  <si>
    <t>Ánimas Trujano</t>
  </si>
  <si>
    <t>Teziutlán</t>
  </si>
  <si>
    <t>20175</t>
  </si>
  <si>
    <t>21175</t>
  </si>
  <si>
    <t>30175</t>
  </si>
  <si>
    <t>San Juan Bautista Atatlahuca</t>
  </si>
  <si>
    <t>Tianguismanalco</t>
  </si>
  <si>
    <t>Tihuatlán</t>
  </si>
  <si>
    <t>20176</t>
  </si>
  <si>
    <t>21176</t>
  </si>
  <si>
    <t>30176</t>
  </si>
  <si>
    <t>San Juan Bautista Coixtlahuaca</t>
  </si>
  <si>
    <t>Tilapa</t>
  </si>
  <si>
    <t>Tlacojalpan</t>
  </si>
  <si>
    <t>20177</t>
  </si>
  <si>
    <t>21177</t>
  </si>
  <si>
    <t>30177</t>
  </si>
  <si>
    <t>San Juan Bautista Cuicatlán</t>
  </si>
  <si>
    <t>Tlacotepec de Benito Juárez</t>
  </si>
  <si>
    <t>Tlacolulan</t>
  </si>
  <si>
    <t>20178</t>
  </si>
  <si>
    <t>21178</t>
  </si>
  <si>
    <t>30178</t>
  </si>
  <si>
    <t>San Juan Bautista Guelache</t>
  </si>
  <si>
    <t>Tlacuilotepec</t>
  </si>
  <si>
    <t>Tlacotalpan</t>
  </si>
  <si>
    <t>20179</t>
  </si>
  <si>
    <t>21179</t>
  </si>
  <si>
    <t>30179</t>
  </si>
  <si>
    <t>San Juan Bautista Jayacatlán</t>
  </si>
  <si>
    <t>Tlachichuca</t>
  </si>
  <si>
    <t>Tlacotepec de Mejía</t>
  </si>
  <si>
    <t>20180</t>
  </si>
  <si>
    <t>21180</t>
  </si>
  <si>
    <t>30180</t>
  </si>
  <si>
    <t>San Juan Bautista Lo de Soto</t>
  </si>
  <si>
    <t>Tlahuapan</t>
  </si>
  <si>
    <t>Tlachichilco</t>
  </si>
  <si>
    <t>20181</t>
  </si>
  <si>
    <t>21181</t>
  </si>
  <si>
    <t>30181</t>
  </si>
  <si>
    <t>San Juan Bautista Suchitepec</t>
  </si>
  <si>
    <t>Tlaltenango</t>
  </si>
  <si>
    <t>Tlalixcoyan</t>
  </si>
  <si>
    <t>20182</t>
  </si>
  <si>
    <t>21182</t>
  </si>
  <si>
    <t>30182</t>
  </si>
  <si>
    <t>San Juan Bautista Tlacoatzintepec</t>
  </si>
  <si>
    <t>Tlanepantla</t>
  </si>
  <si>
    <t>Tlalnelhuayocan</t>
  </si>
  <si>
    <t>20183</t>
  </si>
  <si>
    <t>21183</t>
  </si>
  <si>
    <t>30183</t>
  </si>
  <si>
    <t>San Juan Bautista Tlachichilco</t>
  </si>
  <si>
    <t>Tlaola</t>
  </si>
  <si>
    <t>Tlapacoyan</t>
  </si>
  <si>
    <t>20184</t>
  </si>
  <si>
    <t>21184</t>
  </si>
  <si>
    <t>30184</t>
  </si>
  <si>
    <t>San Juan Bautista Tuxtepec</t>
  </si>
  <si>
    <t>Tlapacoya</t>
  </si>
  <si>
    <t>Tlaquilpa</t>
  </si>
  <si>
    <t>20185</t>
  </si>
  <si>
    <t>21185</t>
  </si>
  <si>
    <t>30185</t>
  </si>
  <si>
    <t>San Juan Cacahuatepec</t>
  </si>
  <si>
    <t>Tlapanalá</t>
  </si>
  <si>
    <t>Tlilapan</t>
  </si>
  <si>
    <t>20186</t>
  </si>
  <si>
    <t>21186</t>
  </si>
  <si>
    <t>30186</t>
  </si>
  <si>
    <t>San Juan Cieneguilla</t>
  </si>
  <si>
    <t>Tlatlauquitepec</t>
  </si>
  <si>
    <t>20187</t>
  </si>
  <si>
    <t>21187</t>
  </si>
  <si>
    <t>30187</t>
  </si>
  <si>
    <t>San Juan Coatzóspam</t>
  </si>
  <si>
    <t>Tonayán</t>
  </si>
  <si>
    <t>20188</t>
  </si>
  <si>
    <t>21188</t>
  </si>
  <si>
    <t>30188</t>
  </si>
  <si>
    <t>San Juan Colorado</t>
  </si>
  <si>
    <t>Tochimilco</t>
  </si>
  <si>
    <t>Totutla</t>
  </si>
  <si>
    <t>20189</t>
  </si>
  <si>
    <t>21189</t>
  </si>
  <si>
    <t>30189</t>
  </si>
  <si>
    <t>San Juan Comaltepec</t>
  </si>
  <si>
    <t>Tochtepec</t>
  </si>
  <si>
    <t>20190</t>
  </si>
  <si>
    <t>21190</t>
  </si>
  <si>
    <t>30190</t>
  </si>
  <si>
    <t>San Juan Cotzocón</t>
  </si>
  <si>
    <t>Totoltepec de Guerrero</t>
  </si>
  <si>
    <t>Tuxtilla</t>
  </si>
  <si>
    <t>20191</t>
  </si>
  <si>
    <t>21191</t>
  </si>
  <si>
    <t>30191</t>
  </si>
  <si>
    <t>San Juan Chicomezúchil</t>
  </si>
  <si>
    <t>Tulcingo</t>
  </si>
  <si>
    <t>Ursulo Galván</t>
  </si>
  <si>
    <t>20192</t>
  </si>
  <si>
    <t>21192</t>
  </si>
  <si>
    <t>30192</t>
  </si>
  <si>
    <t>San Juan Chilateca</t>
  </si>
  <si>
    <t>Tuzamapan de Galeana</t>
  </si>
  <si>
    <t>Vega de Alatorre</t>
  </si>
  <si>
    <t>20193</t>
  </si>
  <si>
    <t>21193</t>
  </si>
  <si>
    <t>30193</t>
  </si>
  <si>
    <t>San Juan del Estado</t>
  </si>
  <si>
    <t>Tzicatlacoyan</t>
  </si>
  <si>
    <t>Veracruz</t>
  </si>
  <si>
    <t>20194</t>
  </si>
  <si>
    <t>21194</t>
  </si>
  <si>
    <t>30194</t>
  </si>
  <si>
    <t>Villa Aldama</t>
  </si>
  <si>
    <t>20195</t>
  </si>
  <si>
    <t>21195</t>
  </si>
  <si>
    <t>30195</t>
  </si>
  <si>
    <t>San Juan Diuxi</t>
  </si>
  <si>
    <t>20196</t>
  </si>
  <si>
    <t>21196</t>
  </si>
  <si>
    <t>30196</t>
  </si>
  <si>
    <t>San Juan Evangelista Analco</t>
  </si>
  <si>
    <t>Xayacatlán de Bravo</t>
  </si>
  <si>
    <t>Yanga</t>
  </si>
  <si>
    <t>20197</t>
  </si>
  <si>
    <t>21197</t>
  </si>
  <si>
    <t>30197</t>
  </si>
  <si>
    <t>San Juan Guelavía</t>
  </si>
  <si>
    <t>Xicotepec</t>
  </si>
  <si>
    <t>Yecuatla</t>
  </si>
  <si>
    <t>20198</t>
  </si>
  <si>
    <t>21198</t>
  </si>
  <si>
    <t>30198</t>
  </si>
  <si>
    <t>San Juan Guichicovi</t>
  </si>
  <si>
    <t>Xicotlán</t>
  </si>
  <si>
    <t>20199</t>
  </si>
  <si>
    <t>21199</t>
  </si>
  <si>
    <t>30199</t>
  </si>
  <si>
    <t>San Juan Ihualtepec</t>
  </si>
  <si>
    <t>Xiutetelco</t>
  </si>
  <si>
    <t>20200</t>
  </si>
  <si>
    <t>21200</t>
  </si>
  <si>
    <t>30200</t>
  </si>
  <si>
    <t>San Juan Juquila Mixes</t>
  </si>
  <si>
    <t>Xochiapulco</t>
  </si>
  <si>
    <t>Zentla</t>
  </si>
  <si>
    <t>20201</t>
  </si>
  <si>
    <t>21201</t>
  </si>
  <si>
    <t>30201</t>
  </si>
  <si>
    <t>San Juan Juquila Vijanos</t>
  </si>
  <si>
    <t>Xochiltepec</t>
  </si>
  <si>
    <t>Zongolica</t>
  </si>
  <si>
    <t>20202</t>
  </si>
  <si>
    <t>21202</t>
  </si>
  <si>
    <t>30202</t>
  </si>
  <si>
    <t>San Juan Lachao</t>
  </si>
  <si>
    <t>Xochitlán de Vicente Suárez</t>
  </si>
  <si>
    <t>Zontecomatlán de López y Fuentes</t>
  </si>
  <si>
    <t>20203</t>
  </si>
  <si>
    <t>21203</t>
  </si>
  <si>
    <t>30203</t>
  </si>
  <si>
    <t>San Juan Lachigalla</t>
  </si>
  <si>
    <t>Xochitlán Todos Santos</t>
  </si>
  <si>
    <t>Zozocolco de Hidalgo</t>
  </si>
  <si>
    <t>20204</t>
  </si>
  <si>
    <t>21204</t>
  </si>
  <si>
    <t>30204</t>
  </si>
  <si>
    <t>San Juan Lajarcia</t>
  </si>
  <si>
    <t>Yaonáhuac</t>
  </si>
  <si>
    <t>Agua Dulce</t>
  </si>
  <si>
    <t>20205</t>
  </si>
  <si>
    <t>21205</t>
  </si>
  <si>
    <t>30205</t>
  </si>
  <si>
    <t>San Juan Lalana</t>
  </si>
  <si>
    <t>Yehualtepec</t>
  </si>
  <si>
    <t>El Higo</t>
  </si>
  <si>
    <t>20206</t>
  </si>
  <si>
    <t>21206</t>
  </si>
  <si>
    <t>30206</t>
  </si>
  <si>
    <t>San Juan de los Cués</t>
  </si>
  <si>
    <t>Zacapala</t>
  </si>
  <si>
    <t>Nanchital de Lázaro Cárdenas del Río</t>
  </si>
  <si>
    <t>20207</t>
  </si>
  <si>
    <t>21207</t>
  </si>
  <si>
    <t>30207</t>
  </si>
  <si>
    <t>San Juan Mazatlán</t>
  </si>
  <si>
    <t>Zacapoaxtla</t>
  </si>
  <si>
    <t>Tres Valles</t>
  </si>
  <si>
    <t>20208</t>
  </si>
  <si>
    <t>21208</t>
  </si>
  <si>
    <t>30208</t>
  </si>
  <si>
    <t>San Juan Mixtepec -Dto. 08 -</t>
  </si>
  <si>
    <t>Zacatlán</t>
  </si>
  <si>
    <t>Carlos A. Carrillo</t>
  </si>
  <si>
    <t>20209</t>
  </si>
  <si>
    <t>21209</t>
  </si>
  <si>
    <t>30209</t>
  </si>
  <si>
    <t>San Juan Mixtepec -Dto. 26 -</t>
  </si>
  <si>
    <t>Zapotitlán</t>
  </si>
  <si>
    <t>Tatahuicapan de Juárez</t>
  </si>
  <si>
    <t>20210</t>
  </si>
  <si>
    <t>21210</t>
  </si>
  <si>
    <t>30210</t>
  </si>
  <si>
    <t>San Juan Ñumí</t>
  </si>
  <si>
    <t>Zapotitlán de Méndez</t>
  </si>
  <si>
    <t>Uxpanapa</t>
  </si>
  <si>
    <t>20211</t>
  </si>
  <si>
    <t>21211</t>
  </si>
  <si>
    <t>30211</t>
  </si>
  <si>
    <t>San Juan Ozolotepec</t>
  </si>
  <si>
    <t>San Rafael</t>
  </si>
  <si>
    <t>20212</t>
  </si>
  <si>
    <t>21212</t>
  </si>
  <si>
    <t>30212</t>
  </si>
  <si>
    <t>San Juan Petlapa</t>
  </si>
  <si>
    <t>Zautla</t>
  </si>
  <si>
    <t>Santiago Sochiapan</t>
  </si>
  <si>
    <t>20213</t>
  </si>
  <si>
    <t>21213</t>
  </si>
  <si>
    <t>San Juan Quiahije</t>
  </si>
  <si>
    <t>Zihuateutla</t>
  </si>
  <si>
    <t>20214</t>
  </si>
  <si>
    <t>21214</t>
  </si>
  <si>
    <t>San Juan Quiotepec</t>
  </si>
  <si>
    <t>Zinacatepec</t>
  </si>
  <si>
    <t>20215</t>
  </si>
  <si>
    <t>21215</t>
  </si>
  <si>
    <t>San Juan Sayultepec</t>
  </si>
  <si>
    <t>Zongozotla</t>
  </si>
  <si>
    <t>20216</t>
  </si>
  <si>
    <t>21216</t>
  </si>
  <si>
    <t>San Juan Tabaá</t>
  </si>
  <si>
    <t>Zoquiapan</t>
  </si>
  <si>
    <t>20217</t>
  </si>
  <si>
    <t>21217</t>
  </si>
  <si>
    <t>San Juan Tamazola</t>
  </si>
  <si>
    <t>Zoquitlán</t>
  </si>
  <si>
    <t>20218</t>
  </si>
  <si>
    <t>San Juan Teita</t>
  </si>
  <si>
    <t>20219</t>
  </si>
  <si>
    <t>San Juan Teitipac</t>
  </si>
  <si>
    <t>20220</t>
  </si>
  <si>
    <t>San Juan Tepeuxila</t>
  </si>
  <si>
    <t>20221</t>
  </si>
  <si>
    <t>San Juan Teposcolula</t>
  </si>
  <si>
    <t>20222</t>
  </si>
  <si>
    <t>San Juan Yaeé</t>
  </si>
  <si>
    <t>20223</t>
  </si>
  <si>
    <t>San Juan Yatzona</t>
  </si>
  <si>
    <t>20224</t>
  </si>
  <si>
    <t>San Juan Yucuita</t>
  </si>
  <si>
    <t>20225</t>
  </si>
  <si>
    <t>San Lorenzo</t>
  </si>
  <si>
    <t>20226</t>
  </si>
  <si>
    <t>San Lorenzo Albarradas</t>
  </si>
  <si>
    <t>20227</t>
  </si>
  <si>
    <t>San Lorenzo Cacaotepec</t>
  </si>
  <si>
    <t>20228</t>
  </si>
  <si>
    <t>San Lorenzo Cuaunecuiltitla</t>
  </si>
  <si>
    <t>20229</t>
  </si>
  <si>
    <t>San Lorenzo Texmelúcan</t>
  </si>
  <si>
    <t>20230</t>
  </si>
  <si>
    <t>San Lorenzo Victoria</t>
  </si>
  <si>
    <t>20231</t>
  </si>
  <si>
    <t>San Lucas Camotlán</t>
  </si>
  <si>
    <t>20232</t>
  </si>
  <si>
    <t>San Lucas Ojitlán</t>
  </si>
  <si>
    <t>20233</t>
  </si>
  <si>
    <t>San Lucas Quiaviní</t>
  </si>
  <si>
    <t>20234</t>
  </si>
  <si>
    <t>San Lucas Zoquiápam</t>
  </si>
  <si>
    <t>20235</t>
  </si>
  <si>
    <t>San Luis Amatlán</t>
  </si>
  <si>
    <t>20236</t>
  </si>
  <si>
    <t>San Marcial Ozolotepec</t>
  </si>
  <si>
    <t>20237</t>
  </si>
  <si>
    <t>San Marcos Arteaga</t>
  </si>
  <si>
    <t>20238</t>
  </si>
  <si>
    <t>Heroico San Martín de los Cansecos</t>
  </si>
  <si>
    <t>20239</t>
  </si>
  <si>
    <t>San Martín Huamelúlpam</t>
  </si>
  <si>
    <t>20240</t>
  </si>
  <si>
    <t>San Martín Itunyoso</t>
  </si>
  <si>
    <t>20241</t>
  </si>
  <si>
    <t>San Martín Lachilá</t>
  </si>
  <si>
    <t>20242</t>
  </si>
  <si>
    <t>San Martín Peras</t>
  </si>
  <si>
    <t>20243</t>
  </si>
  <si>
    <t>San Martín Tilcajete</t>
  </si>
  <si>
    <t>20244</t>
  </si>
  <si>
    <t>San Martín Toxpalan</t>
  </si>
  <si>
    <t>20245</t>
  </si>
  <si>
    <t>San Martín Zacatepec</t>
  </si>
  <si>
    <t>20246</t>
  </si>
  <si>
    <t>San Mateo Cajonos</t>
  </si>
  <si>
    <t>20247</t>
  </si>
  <si>
    <t>Capulálpam de Méndez</t>
  </si>
  <si>
    <t>20248</t>
  </si>
  <si>
    <t>San Mateo del Mar</t>
  </si>
  <si>
    <t>20249</t>
  </si>
  <si>
    <t>San Mateo Yoloxochitlán</t>
  </si>
  <si>
    <t>20250</t>
  </si>
  <si>
    <t>San Mateo Etlatongo</t>
  </si>
  <si>
    <t>20251</t>
  </si>
  <si>
    <t>San Mateo Nejápam</t>
  </si>
  <si>
    <t>20252</t>
  </si>
  <si>
    <t>San Mateo Peñasco</t>
  </si>
  <si>
    <t>20253</t>
  </si>
  <si>
    <t>San Mateo Piñas</t>
  </si>
  <si>
    <t>20254</t>
  </si>
  <si>
    <t>San Mateo Río Hondo</t>
  </si>
  <si>
    <t>20255</t>
  </si>
  <si>
    <t>San Mateo Sindihui</t>
  </si>
  <si>
    <t>20256</t>
  </si>
  <si>
    <t>San Mateo Tlapiltepec</t>
  </si>
  <si>
    <t>20257</t>
  </si>
  <si>
    <t>San Melchor Betaza</t>
  </si>
  <si>
    <t>20258</t>
  </si>
  <si>
    <t>San Miguel Achiutla</t>
  </si>
  <si>
    <t>20259</t>
  </si>
  <si>
    <t>San Miguel Ahuehuetitlán</t>
  </si>
  <si>
    <t>20260</t>
  </si>
  <si>
    <t>San Miguel Aloápam</t>
  </si>
  <si>
    <t>20261</t>
  </si>
  <si>
    <t>San Miguel Amatitlán</t>
  </si>
  <si>
    <t>20262</t>
  </si>
  <si>
    <t>San Miguel Amatlán</t>
  </si>
  <si>
    <t>20263</t>
  </si>
  <si>
    <t>San Miguel Coatlán</t>
  </si>
  <si>
    <t>20264</t>
  </si>
  <si>
    <t>San Miguel Chicahua</t>
  </si>
  <si>
    <t>20265</t>
  </si>
  <si>
    <t>San Miguel Chimalapa</t>
  </si>
  <si>
    <t>20266</t>
  </si>
  <si>
    <t>San Miguel del Puerto</t>
  </si>
  <si>
    <t>20267</t>
  </si>
  <si>
    <t>San Miguel del Río</t>
  </si>
  <si>
    <t>20268</t>
  </si>
  <si>
    <t>San Miguel Ejutla</t>
  </si>
  <si>
    <t>20269</t>
  </si>
  <si>
    <t>San Miguel el Grande</t>
  </si>
  <si>
    <t>20270</t>
  </si>
  <si>
    <t>San Miguel Huautla</t>
  </si>
  <si>
    <t>20271</t>
  </si>
  <si>
    <t>San Miguel Mixtepec</t>
  </si>
  <si>
    <t>20272</t>
  </si>
  <si>
    <t>San Miguel Panixtlahuaca</t>
  </si>
  <si>
    <t>20273</t>
  </si>
  <si>
    <t>San Miguel Peras</t>
  </si>
  <si>
    <t>20274</t>
  </si>
  <si>
    <t>San Miguel Piedras</t>
  </si>
  <si>
    <t>20275</t>
  </si>
  <si>
    <t>San Miguel Quetzaltepec</t>
  </si>
  <si>
    <t>20276</t>
  </si>
  <si>
    <t>San Miguel Santa Flor</t>
  </si>
  <si>
    <t>20277</t>
  </si>
  <si>
    <t>Villa Sola de Vega</t>
  </si>
  <si>
    <t>20278</t>
  </si>
  <si>
    <t>San Miguel Soyaltepec</t>
  </si>
  <si>
    <t>20279</t>
  </si>
  <si>
    <t>San Miguel Suchixtepec</t>
  </si>
  <si>
    <t>20280</t>
  </si>
  <si>
    <t>Villa Talea de Castro</t>
  </si>
  <si>
    <t>20281</t>
  </si>
  <si>
    <t>San Miguel Tecomatlán</t>
  </si>
  <si>
    <t>20282</t>
  </si>
  <si>
    <t>San Miguel Tenango</t>
  </si>
  <si>
    <t>20283</t>
  </si>
  <si>
    <t>San Miguel Tequixtepec</t>
  </si>
  <si>
    <t>20284</t>
  </si>
  <si>
    <t>San Miguel Tilquiápam</t>
  </si>
  <si>
    <t>20285</t>
  </si>
  <si>
    <t>San Miguel Tlacamama</t>
  </si>
  <si>
    <t>20286</t>
  </si>
  <si>
    <t>San Miguel Tlacotepec</t>
  </si>
  <si>
    <t>20287</t>
  </si>
  <si>
    <t>San Miguel Tulancingo</t>
  </si>
  <si>
    <t>20288</t>
  </si>
  <si>
    <t>San Miguel Yotao</t>
  </si>
  <si>
    <t>20289</t>
  </si>
  <si>
    <t>20290</t>
  </si>
  <si>
    <t>San Nicolás Hidalgo</t>
  </si>
  <si>
    <t>20291</t>
  </si>
  <si>
    <t>San Pablo Coatlán</t>
  </si>
  <si>
    <t>20292</t>
  </si>
  <si>
    <t>San Pablo Cuatro Venados</t>
  </si>
  <si>
    <t>20293</t>
  </si>
  <si>
    <t>San Pablo Etla</t>
  </si>
  <si>
    <t>20294</t>
  </si>
  <si>
    <t>San Pablo Huitzo</t>
  </si>
  <si>
    <t>20295</t>
  </si>
  <si>
    <t>San Pablo Huixtepec</t>
  </si>
  <si>
    <t>20296</t>
  </si>
  <si>
    <t>San Pablo Macuiltianguis</t>
  </si>
  <si>
    <t>20297</t>
  </si>
  <si>
    <t>San Pablo Tijaltepec</t>
  </si>
  <si>
    <t>20298</t>
  </si>
  <si>
    <t>San Pablo Villa de Mitla</t>
  </si>
  <si>
    <t>20299</t>
  </si>
  <si>
    <t>San Pablo Yaganiza</t>
  </si>
  <si>
    <t>20300</t>
  </si>
  <si>
    <t>San Pedro Amuzgos</t>
  </si>
  <si>
    <t>20301</t>
  </si>
  <si>
    <t>San Pedro Apóstol</t>
  </si>
  <si>
    <t>20302</t>
  </si>
  <si>
    <t>San Pedro Atoyac</t>
  </si>
  <si>
    <t>20303</t>
  </si>
  <si>
    <t>San Pedro Cajonos</t>
  </si>
  <si>
    <t>20304</t>
  </si>
  <si>
    <t>San Pedro Coxcaltepec Cántaros</t>
  </si>
  <si>
    <t>20305</t>
  </si>
  <si>
    <t>San Pedro Comitancillo</t>
  </si>
  <si>
    <t>20306</t>
  </si>
  <si>
    <t>San Pedro el Alto</t>
  </si>
  <si>
    <t>20307</t>
  </si>
  <si>
    <t>San Pedro Huamelula</t>
  </si>
  <si>
    <t>20308</t>
  </si>
  <si>
    <t>San Pedro Huilotepec</t>
  </si>
  <si>
    <t>20309</t>
  </si>
  <si>
    <t>San Pedro Ixcatlán</t>
  </si>
  <si>
    <t>20310</t>
  </si>
  <si>
    <t>San Pedro Ixtlahuaca</t>
  </si>
  <si>
    <t>20311</t>
  </si>
  <si>
    <t>San Pedro Jaltepetongo</t>
  </si>
  <si>
    <t>20312</t>
  </si>
  <si>
    <t>San Pedro Jicayán</t>
  </si>
  <si>
    <t>20313</t>
  </si>
  <si>
    <t>San Pedro Jocotipac</t>
  </si>
  <si>
    <t>20314</t>
  </si>
  <si>
    <t>San Pedro Juchatengo</t>
  </si>
  <si>
    <t>20315</t>
  </si>
  <si>
    <t>San Pedro Mártir</t>
  </si>
  <si>
    <t>20316</t>
  </si>
  <si>
    <t>San Pedro Mártir Quiechapa</t>
  </si>
  <si>
    <t>20317</t>
  </si>
  <si>
    <t>San Pedro Mártir Yucuxaco</t>
  </si>
  <si>
    <t>20318</t>
  </si>
  <si>
    <t>San Pedro Mixtepec -Dto. 22 -</t>
  </si>
  <si>
    <t>20319</t>
  </si>
  <si>
    <t>San Pedro Mixtepec -Dto. 26 -</t>
  </si>
  <si>
    <t>20320</t>
  </si>
  <si>
    <t>San Pedro Molinos</t>
  </si>
  <si>
    <t>20321</t>
  </si>
  <si>
    <t>San Pedro Nopala</t>
  </si>
  <si>
    <t>20322</t>
  </si>
  <si>
    <t>San Pedro Ocopetatillo</t>
  </si>
  <si>
    <t>20323</t>
  </si>
  <si>
    <t>San Pedro Ocotepec</t>
  </si>
  <si>
    <t>20324</t>
  </si>
  <si>
    <t>San Pedro Pochutla</t>
  </si>
  <si>
    <t>20325</t>
  </si>
  <si>
    <t>San Pedro Quiatoni</t>
  </si>
  <si>
    <t>20326</t>
  </si>
  <si>
    <t>San Pedro Sochiápam</t>
  </si>
  <si>
    <t>20327</t>
  </si>
  <si>
    <t>San Pedro Tapanatepec</t>
  </si>
  <si>
    <t>20328</t>
  </si>
  <si>
    <t>San Pedro Taviche</t>
  </si>
  <si>
    <t>20329</t>
  </si>
  <si>
    <t>San Pedro Teozacoalco</t>
  </si>
  <si>
    <t>20330</t>
  </si>
  <si>
    <t>San Pedro Teutila</t>
  </si>
  <si>
    <t>20331</t>
  </si>
  <si>
    <t>San Pedro Tidaá</t>
  </si>
  <si>
    <t>20332</t>
  </si>
  <si>
    <t>San Pedro Topiltepec</t>
  </si>
  <si>
    <t>20333</t>
  </si>
  <si>
    <t>San Pedro Totolápam</t>
  </si>
  <si>
    <t>20334</t>
  </si>
  <si>
    <t>Villa de Tututepec</t>
  </si>
  <si>
    <t>20335</t>
  </si>
  <si>
    <t>San Pedro Yaneri</t>
  </si>
  <si>
    <t>20336</t>
  </si>
  <si>
    <t>San Pedro Yólox</t>
  </si>
  <si>
    <t>20337</t>
  </si>
  <si>
    <t>San Pedro y San Pablo Ayutla</t>
  </si>
  <si>
    <t>20338</t>
  </si>
  <si>
    <t>Villa de Etla</t>
  </si>
  <si>
    <t>20339</t>
  </si>
  <si>
    <t>San Pedro y San Pablo Teposcolula</t>
  </si>
  <si>
    <t>20340</t>
  </si>
  <si>
    <t>San Pedro y San Pablo Tequixtepec</t>
  </si>
  <si>
    <t>20341</t>
  </si>
  <si>
    <t>San Pedro Yucunama</t>
  </si>
  <si>
    <t>20342</t>
  </si>
  <si>
    <t>San Raymundo Jalpan</t>
  </si>
  <si>
    <t>20343</t>
  </si>
  <si>
    <t>San Sebastián Abasolo</t>
  </si>
  <si>
    <t>20344</t>
  </si>
  <si>
    <t>San Sebastián Coatlán</t>
  </si>
  <si>
    <t>20345</t>
  </si>
  <si>
    <t>San Sebastián Ixcapa</t>
  </si>
  <si>
    <t>20346</t>
  </si>
  <si>
    <t>San Sebastián Nicananduta</t>
  </si>
  <si>
    <t>20347</t>
  </si>
  <si>
    <t>San Sebastián Río Hondo</t>
  </si>
  <si>
    <t>20348</t>
  </si>
  <si>
    <t>San Sebastián Tecomaxtlahuaca</t>
  </si>
  <si>
    <t>20349</t>
  </si>
  <si>
    <t>San Sebastián Teitipac</t>
  </si>
  <si>
    <t>20350</t>
  </si>
  <si>
    <t>San Sebastián Tutla</t>
  </si>
  <si>
    <t>20351</t>
  </si>
  <si>
    <t>San Simón Almolongas</t>
  </si>
  <si>
    <t>20352</t>
  </si>
  <si>
    <t>San Simón Zahuatlán</t>
  </si>
  <si>
    <t>20353</t>
  </si>
  <si>
    <t>20354</t>
  </si>
  <si>
    <t>Santa Ana Ateixtlahuaca</t>
  </si>
  <si>
    <t>20355</t>
  </si>
  <si>
    <t>Santa Ana Cuauhtémoc</t>
  </si>
  <si>
    <t>20356</t>
  </si>
  <si>
    <t>Santa Ana del Valle</t>
  </si>
  <si>
    <t>20357</t>
  </si>
  <si>
    <t>Santa Ana Tavela</t>
  </si>
  <si>
    <t>20358</t>
  </si>
  <si>
    <t>Santa Ana Tlapacoyan</t>
  </si>
  <si>
    <t>20359</t>
  </si>
  <si>
    <t>Santa Ana Yareni</t>
  </si>
  <si>
    <t>20360</t>
  </si>
  <si>
    <t>Santa Ana Zegache</t>
  </si>
  <si>
    <t>20361</t>
  </si>
  <si>
    <t>Santa Catalina Quierí</t>
  </si>
  <si>
    <t>20362</t>
  </si>
  <si>
    <t>Santa Catarina Cuixtla</t>
  </si>
  <si>
    <t>20363</t>
  </si>
  <si>
    <t>Santa Catarina Ixtepeji</t>
  </si>
  <si>
    <t>20364</t>
  </si>
  <si>
    <t>Santa Catarina Juquila</t>
  </si>
  <si>
    <t>20365</t>
  </si>
  <si>
    <t>Santa Catarina Lachatao</t>
  </si>
  <si>
    <t>20366</t>
  </si>
  <si>
    <t>Santa Catarina Loxicha</t>
  </si>
  <si>
    <t>20367</t>
  </si>
  <si>
    <t>Santa Catarina Mechoacán</t>
  </si>
  <si>
    <t>20368</t>
  </si>
  <si>
    <t>Santa Catarina Minas</t>
  </si>
  <si>
    <t>20369</t>
  </si>
  <si>
    <t>Santa Catarina Quiané</t>
  </si>
  <si>
    <t>20370</t>
  </si>
  <si>
    <t>Santa Catarina Tayata</t>
  </si>
  <si>
    <t>20371</t>
  </si>
  <si>
    <t>Santa Catarina Ticuá</t>
  </si>
  <si>
    <t>20372</t>
  </si>
  <si>
    <t>Santa Catarina Yosonotú</t>
  </si>
  <si>
    <t>20373</t>
  </si>
  <si>
    <t>Santa Catarina Zapoquila</t>
  </si>
  <si>
    <t>20374</t>
  </si>
  <si>
    <t>Santa Cruz Acatepec</t>
  </si>
  <si>
    <t>20375</t>
  </si>
  <si>
    <t>Santa Cruz Amilpas</t>
  </si>
  <si>
    <t>20376</t>
  </si>
  <si>
    <t>Santa Cruz de Bravo</t>
  </si>
  <si>
    <t>20377</t>
  </si>
  <si>
    <t>Santa Cruz Itundujia</t>
  </si>
  <si>
    <t>20378</t>
  </si>
  <si>
    <t>Santa Cruz Mixtepec</t>
  </si>
  <si>
    <t>20379</t>
  </si>
  <si>
    <t>Santa Cruz Nundaco</t>
  </si>
  <si>
    <t>20380</t>
  </si>
  <si>
    <t>Santa Cruz Papalutla</t>
  </si>
  <si>
    <t>20381</t>
  </si>
  <si>
    <t>Santa Cruz Tacache de Mina</t>
  </si>
  <si>
    <t>20382</t>
  </si>
  <si>
    <t>Santa Cruz Tacahua</t>
  </si>
  <si>
    <t>20383</t>
  </si>
  <si>
    <t>Santa Cruz Tayata</t>
  </si>
  <si>
    <t>20384</t>
  </si>
  <si>
    <t>Santa Cruz Xitla</t>
  </si>
  <si>
    <t>20385</t>
  </si>
  <si>
    <t>Santa Cruz Xoxocotlán</t>
  </si>
  <si>
    <t>20386</t>
  </si>
  <si>
    <t>Santa Cruz Zenzontepec</t>
  </si>
  <si>
    <t>20387</t>
  </si>
  <si>
    <t>Santa Gertrudis</t>
  </si>
  <si>
    <t>20388</t>
  </si>
  <si>
    <t>Santa Inés del Monte</t>
  </si>
  <si>
    <t>20389</t>
  </si>
  <si>
    <t>Santa Inés Yatzeche</t>
  </si>
  <si>
    <t>20390</t>
  </si>
  <si>
    <t>Santa Lucía del Camino</t>
  </si>
  <si>
    <t>20391</t>
  </si>
  <si>
    <t>Santa Lucía Miahuatlán</t>
  </si>
  <si>
    <t>20392</t>
  </si>
  <si>
    <t>Santa Lucía Monteverde</t>
  </si>
  <si>
    <t>20393</t>
  </si>
  <si>
    <t>Santa Lucía Ocotlán</t>
  </si>
  <si>
    <t>20394</t>
  </si>
  <si>
    <t>Santa María Alotepec</t>
  </si>
  <si>
    <t>20395</t>
  </si>
  <si>
    <t>Santa María Apazco</t>
  </si>
  <si>
    <t>20396</t>
  </si>
  <si>
    <t>Santa María la Asunción</t>
  </si>
  <si>
    <t>20397</t>
  </si>
  <si>
    <t>Heroica Ciudad de Tlaxiaco</t>
  </si>
  <si>
    <t>20398</t>
  </si>
  <si>
    <t>Ayoquezco de Aldama</t>
  </si>
  <si>
    <t>20399</t>
  </si>
  <si>
    <t>Santa María Atzompa</t>
  </si>
  <si>
    <t>20400</t>
  </si>
  <si>
    <t>Santa María Camotlán</t>
  </si>
  <si>
    <t>20401</t>
  </si>
  <si>
    <t>Santa María Colotepec</t>
  </si>
  <si>
    <t>20402</t>
  </si>
  <si>
    <t>Santa María Cortijo</t>
  </si>
  <si>
    <t>20403</t>
  </si>
  <si>
    <t>Santa María Coyotepec</t>
  </si>
  <si>
    <t>20404</t>
  </si>
  <si>
    <t>Santa María Chachoápam</t>
  </si>
  <si>
    <t>20405</t>
  </si>
  <si>
    <t>Villa de Chilapa de Díaz</t>
  </si>
  <si>
    <t>20406</t>
  </si>
  <si>
    <t>Santa María Chilchotla</t>
  </si>
  <si>
    <t>20407</t>
  </si>
  <si>
    <t>Santa María Chimalapa</t>
  </si>
  <si>
    <t>20408</t>
  </si>
  <si>
    <t>Santa María del Rosario</t>
  </si>
  <si>
    <t>20409</t>
  </si>
  <si>
    <t>Santa María del Tule</t>
  </si>
  <si>
    <t>20410</t>
  </si>
  <si>
    <t>Santa María Ecatepec</t>
  </si>
  <si>
    <t>20411</t>
  </si>
  <si>
    <t>Santa María Guelacé</t>
  </si>
  <si>
    <t>20412</t>
  </si>
  <si>
    <t>Santa María Guienagati</t>
  </si>
  <si>
    <t>20413</t>
  </si>
  <si>
    <t>Santa María Huatulco</t>
  </si>
  <si>
    <t>20414</t>
  </si>
  <si>
    <t>Santa María Huazolotitlán</t>
  </si>
  <si>
    <t>20415</t>
  </si>
  <si>
    <t>Santa María Ipalapa</t>
  </si>
  <si>
    <t>20416</t>
  </si>
  <si>
    <t>Santa María Ixcatlán</t>
  </si>
  <si>
    <t>20417</t>
  </si>
  <si>
    <t>Santa María Jacatepec</t>
  </si>
  <si>
    <t>20418</t>
  </si>
  <si>
    <t>Santa María Jalapa del Marqués</t>
  </si>
  <si>
    <t>20419</t>
  </si>
  <si>
    <t>Santa María Jaltianguis</t>
  </si>
  <si>
    <t>20420</t>
  </si>
  <si>
    <t>Santa María Lachixío</t>
  </si>
  <si>
    <t>20421</t>
  </si>
  <si>
    <t>Santa María Mixtequilla</t>
  </si>
  <si>
    <t>20422</t>
  </si>
  <si>
    <t>Santa María Nativitas</t>
  </si>
  <si>
    <t>20423</t>
  </si>
  <si>
    <t>Santa María Nduayaco</t>
  </si>
  <si>
    <t>20424</t>
  </si>
  <si>
    <t>Santa María Ozolotepec</t>
  </si>
  <si>
    <t>20425</t>
  </si>
  <si>
    <t>Santa María Pápalo</t>
  </si>
  <si>
    <t>20426</t>
  </si>
  <si>
    <t>Santa María Peñoles</t>
  </si>
  <si>
    <t>20427</t>
  </si>
  <si>
    <t>Santa María Petapa</t>
  </si>
  <si>
    <t>20428</t>
  </si>
  <si>
    <t>Santa María Quiegolani</t>
  </si>
  <si>
    <t>20429</t>
  </si>
  <si>
    <t>Santa María Sola</t>
  </si>
  <si>
    <t>20430</t>
  </si>
  <si>
    <t>Santa María Tataltepec</t>
  </si>
  <si>
    <t>20431</t>
  </si>
  <si>
    <t>Santa María Tecomavaca</t>
  </si>
  <si>
    <t>20432</t>
  </si>
  <si>
    <t>Santa María Temaxcalapa</t>
  </si>
  <si>
    <t>20433</t>
  </si>
  <si>
    <t>Santa María Temaxcaltepec</t>
  </si>
  <si>
    <t>20434</t>
  </si>
  <si>
    <t>Santa María Teopoxco</t>
  </si>
  <si>
    <t>20435</t>
  </si>
  <si>
    <t>Santa María Tepantlali</t>
  </si>
  <si>
    <t>20436</t>
  </si>
  <si>
    <t>Santa María Texcatitlán</t>
  </si>
  <si>
    <t>20437</t>
  </si>
  <si>
    <t>Santa María Tlahuitoltepec</t>
  </si>
  <si>
    <t>20438</t>
  </si>
  <si>
    <t>Santa María Tlalixtac</t>
  </si>
  <si>
    <t>20439</t>
  </si>
  <si>
    <t>Santa María Tonameca</t>
  </si>
  <si>
    <t>20440</t>
  </si>
  <si>
    <t>Santa María Totolapilla</t>
  </si>
  <si>
    <t>20441</t>
  </si>
  <si>
    <t>Santa María Xadani</t>
  </si>
  <si>
    <t>20442</t>
  </si>
  <si>
    <t>Santa María Yalina</t>
  </si>
  <si>
    <t>20443</t>
  </si>
  <si>
    <t>Santa María Yavesía</t>
  </si>
  <si>
    <t>20444</t>
  </si>
  <si>
    <t>Santa María Yolotepec</t>
  </si>
  <si>
    <t>20445</t>
  </si>
  <si>
    <t>Santa María Yosoyúa</t>
  </si>
  <si>
    <t>20446</t>
  </si>
  <si>
    <t>Santa María Yucuhiti</t>
  </si>
  <si>
    <t>20447</t>
  </si>
  <si>
    <t>Santa María Zacatepec</t>
  </si>
  <si>
    <t>20448</t>
  </si>
  <si>
    <t>Santa María Zaniza</t>
  </si>
  <si>
    <t>20449</t>
  </si>
  <si>
    <t>Santa María Zoquitlán</t>
  </si>
  <si>
    <t>20450</t>
  </si>
  <si>
    <t>Santiago Amoltepec</t>
  </si>
  <si>
    <t>20451</t>
  </si>
  <si>
    <t>Santiago Apoala</t>
  </si>
  <si>
    <t>20452</t>
  </si>
  <si>
    <t>Santiago Apóstol</t>
  </si>
  <si>
    <t>20453</t>
  </si>
  <si>
    <t>Santiago Astata</t>
  </si>
  <si>
    <t>20454</t>
  </si>
  <si>
    <t>Santiago Atitlán</t>
  </si>
  <si>
    <t>20455</t>
  </si>
  <si>
    <t>Santiago Ayuquililla</t>
  </si>
  <si>
    <t>20456</t>
  </si>
  <si>
    <t>Santiago Cacaloxtepec</t>
  </si>
  <si>
    <t>20457</t>
  </si>
  <si>
    <t>Santiago Camotlán</t>
  </si>
  <si>
    <t>20458</t>
  </si>
  <si>
    <t>Santiago Comaltepec</t>
  </si>
  <si>
    <t>20459</t>
  </si>
  <si>
    <t>Villa de Santiago Chazumba</t>
  </si>
  <si>
    <t>20460</t>
  </si>
  <si>
    <t>Santiago Choápam</t>
  </si>
  <si>
    <t>20461</t>
  </si>
  <si>
    <t>Santiago del Río</t>
  </si>
  <si>
    <t>20462</t>
  </si>
  <si>
    <t>Santiago Huajolotitlán</t>
  </si>
  <si>
    <t>20463</t>
  </si>
  <si>
    <t>Santiago Huauclilla</t>
  </si>
  <si>
    <t>20464</t>
  </si>
  <si>
    <t>Santiago Ihuitlán Plumas</t>
  </si>
  <si>
    <t>20465</t>
  </si>
  <si>
    <t>Santiago Ixcuintepec</t>
  </si>
  <si>
    <t>20466</t>
  </si>
  <si>
    <t>Santiago Ixtayutla</t>
  </si>
  <si>
    <t>20467</t>
  </si>
  <si>
    <t>Santiago Jamiltepec</t>
  </si>
  <si>
    <t>20468</t>
  </si>
  <si>
    <t>Santiago Jocotepec</t>
  </si>
  <si>
    <t>20469</t>
  </si>
  <si>
    <t>Santiago Juxtlahuaca</t>
  </si>
  <si>
    <t>20470</t>
  </si>
  <si>
    <t>Santiago Lachiguiri</t>
  </si>
  <si>
    <t>20471</t>
  </si>
  <si>
    <t>Santiago Lalopa</t>
  </si>
  <si>
    <t>20472</t>
  </si>
  <si>
    <t>Santiago Laollaga</t>
  </si>
  <si>
    <t>20473</t>
  </si>
  <si>
    <t>Santiago Laxopa</t>
  </si>
  <si>
    <t>20474</t>
  </si>
  <si>
    <t>Santiago Llano Grande</t>
  </si>
  <si>
    <t>20475</t>
  </si>
  <si>
    <t>Santiago Matatlán</t>
  </si>
  <si>
    <t>20476</t>
  </si>
  <si>
    <t>Santiago Miltepec</t>
  </si>
  <si>
    <t>20477</t>
  </si>
  <si>
    <t>Santiago Minas</t>
  </si>
  <si>
    <t>20478</t>
  </si>
  <si>
    <t>Santiago Nacaltepec</t>
  </si>
  <si>
    <t>20479</t>
  </si>
  <si>
    <t>Santiago Nejapilla</t>
  </si>
  <si>
    <t>20480</t>
  </si>
  <si>
    <t>Santiago Nundiche</t>
  </si>
  <si>
    <t>20481</t>
  </si>
  <si>
    <t>Santiago Nuyoó</t>
  </si>
  <si>
    <t>20482</t>
  </si>
  <si>
    <t>Santiago Pinotepa Nacional</t>
  </si>
  <si>
    <t>20483</t>
  </si>
  <si>
    <t>Santiago Suchilquitongo</t>
  </si>
  <si>
    <t>20484</t>
  </si>
  <si>
    <t>Santiago Tamazola</t>
  </si>
  <si>
    <t>20485</t>
  </si>
  <si>
    <t>Santiago Tapextla</t>
  </si>
  <si>
    <t>20486</t>
  </si>
  <si>
    <t>Villa Tejúpam de la Unión</t>
  </si>
  <si>
    <t>20487</t>
  </si>
  <si>
    <t>Santiago Tenango</t>
  </si>
  <si>
    <t>20488</t>
  </si>
  <si>
    <t>Santiago Tepetlapa</t>
  </si>
  <si>
    <t>20489</t>
  </si>
  <si>
    <t>Santiago Tetepec</t>
  </si>
  <si>
    <t>20490</t>
  </si>
  <si>
    <t>Santiago Texcalcingo</t>
  </si>
  <si>
    <t>20491</t>
  </si>
  <si>
    <t>Santiago Textitlán</t>
  </si>
  <si>
    <t>20492</t>
  </si>
  <si>
    <t>Santiago Tilantongo</t>
  </si>
  <si>
    <t>20493</t>
  </si>
  <si>
    <t>Santiago Tillo</t>
  </si>
  <si>
    <t>20494</t>
  </si>
  <si>
    <t>Santiago Tlazoyaltepec</t>
  </si>
  <si>
    <t>20495</t>
  </si>
  <si>
    <t>Santiago Xanica</t>
  </si>
  <si>
    <t>20496</t>
  </si>
  <si>
    <t>Santiago Xiacuí</t>
  </si>
  <si>
    <t>20497</t>
  </si>
  <si>
    <t>Santiago Yaitepec</t>
  </si>
  <si>
    <t>20498</t>
  </si>
  <si>
    <t>Santiago Yaveo</t>
  </si>
  <si>
    <t>20499</t>
  </si>
  <si>
    <t>Santiago Yolomécatl</t>
  </si>
  <si>
    <t>20500</t>
  </si>
  <si>
    <t>Santiago Yosondúa</t>
  </si>
  <si>
    <t>20501</t>
  </si>
  <si>
    <t>Santiago Yucuyachi</t>
  </si>
  <si>
    <t>20502</t>
  </si>
  <si>
    <t>Santiago Zacatepec</t>
  </si>
  <si>
    <t>20503</t>
  </si>
  <si>
    <t>Santiago Zoochila</t>
  </si>
  <si>
    <t>20504</t>
  </si>
  <si>
    <t>Nuevo Zoquiápam</t>
  </si>
  <si>
    <t>20505</t>
  </si>
  <si>
    <t>Santo Domingo Ingenio</t>
  </si>
  <si>
    <t>20506</t>
  </si>
  <si>
    <t>Santo Domingo Albarradas</t>
  </si>
  <si>
    <t>20507</t>
  </si>
  <si>
    <t>Santo Domingo Armenta</t>
  </si>
  <si>
    <t>20508</t>
  </si>
  <si>
    <t>Santo Domingo Chihuitán</t>
  </si>
  <si>
    <t>20509</t>
  </si>
  <si>
    <t>Santo Domingo de Morelos</t>
  </si>
  <si>
    <t>20510</t>
  </si>
  <si>
    <t>Santo Domingo Ixcatlán</t>
  </si>
  <si>
    <t>20511</t>
  </si>
  <si>
    <t>Santo Domingo Nuxaá</t>
  </si>
  <si>
    <t>20512</t>
  </si>
  <si>
    <t>Santo Domingo Ozolotepec</t>
  </si>
  <si>
    <t>20513</t>
  </si>
  <si>
    <t>Santo Domingo Petapa</t>
  </si>
  <si>
    <t>20514</t>
  </si>
  <si>
    <t>Santo Domingo Roayaga</t>
  </si>
  <si>
    <t>20515</t>
  </si>
  <si>
    <t>Santo Domingo Tehuantepec</t>
  </si>
  <si>
    <t>20516</t>
  </si>
  <si>
    <t>Santo Domingo Teojomulco</t>
  </si>
  <si>
    <t>20517</t>
  </si>
  <si>
    <t>Santo Domingo Tepuxtepec</t>
  </si>
  <si>
    <t>20518</t>
  </si>
  <si>
    <t>Santo Domingo Tlatayápam</t>
  </si>
  <si>
    <t>20519</t>
  </si>
  <si>
    <t>Santo Domingo Tomaltepec</t>
  </si>
  <si>
    <t>20520</t>
  </si>
  <si>
    <t>Santo Domingo Tonalá</t>
  </si>
  <si>
    <t>20521</t>
  </si>
  <si>
    <t>Santo Domingo Tonaltepec</t>
  </si>
  <si>
    <t>20522</t>
  </si>
  <si>
    <t>Santo Domingo Xagacía</t>
  </si>
  <si>
    <t>20523</t>
  </si>
  <si>
    <t>Santo Domingo Yanhuitlán</t>
  </si>
  <si>
    <t>20524</t>
  </si>
  <si>
    <t>Santo Domingo Yodohino</t>
  </si>
  <si>
    <t>20525</t>
  </si>
  <si>
    <t>Santo Domingo Zanatepec</t>
  </si>
  <si>
    <t>20526</t>
  </si>
  <si>
    <t>Santos Reyes Nopala</t>
  </si>
  <si>
    <t>20527</t>
  </si>
  <si>
    <t>Santos Reyes Pápalo</t>
  </si>
  <si>
    <t>20528</t>
  </si>
  <si>
    <t>Santos Reyes Tepejillo</t>
  </si>
  <si>
    <t>20529</t>
  </si>
  <si>
    <t>Santos Reyes Yucuná</t>
  </si>
  <si>
    <t>20530</t>
  </si>
  <si>
    <t>Santo Tomás Jalieza</t>
  </si>
  <si>
    <t>20531</t>
  </si>
  <si>
    <t>Santo Tomás Mazaltepec</t>
  </si>
  <si>
    <t>20532</t>
  </si>
  <si>
    <t>Santo Tomás Ocotepec</t>
  </si>
  <si>
    <t>20533</t>
  </si>
  <si>
    <t>Santo Tomás Tamazulapan</t>
  </si>
  <si>
    <t>20534</t>
  </si>
  <si>
    <t>San Vicente Coatlán</t>
  </si>
  <si>
    <t>20535</t>
  </si>
  <si>
    <t>San Vicente Lachixío</t>
  </si>
  <si>
    <t>20536</t>
  </si>
  <si>
    <t>San Vicente Nuñú</t>
  </si>
  <si>
    <t>20537</t>
  </si>
  <si>
    <t>Silacayoápam</t>
  </si>
  <si>
    <t>20538</t>
  </si>
  <si>
    <t>Sitio de Xitlapehua</t>
  </si>
  <si>
    <t>20539</t>
  </si>
  <si>
    <t>Soledad Etla</t>
  </si>
  <si>
    <t>20540</t>
  </si>
  <si>
    <t>Villa de Tamazulápam del Progreso</t>
  </si>
  <si>
    <t>20541</t>
  </si>
  <si>
    <t>Tanetze de Zaragoza</t>
  </si>
  <si>
    <t>20542</t>
  </si>
  <si>
    <t>Taniche</t>
  </si>
  <si>
    <t>20543</t>
  </si>
  <si>
    <t>Tataltepec de Valdés</t>
  </si>
  <si>
    <t>20544</t>
  </si>
  <si>
    <t>Teococuilco de Marcos Pérez</t>
  </si>
  <si>
    <t>20545</t>
  </si>
  <si>
    <t>Teotitlán de Flores Magón</t>
  </si>
  <si>
    <t>20546</t>
  </si>
  <si>
    <t>Teotitlán del Valle</t>
  </si>
  <si>
    <t>20547</t>
  </si>
  <si>
    <t>Teotongo</t>
  </si>
  <si>
    <t>20548</t>
  </si>
  <si>
    <t>Tepelmeme Villa de Morelos</t>
  </si>
  <si>
    <t>20549</t>
  </si>
  <si>
    <t>Heroica Villa Tezoatlán de Segura y Luna, Cuna de la Independencia de Oaxaca</t>
  </si>
  <si>
    <t>20550</t>
  </si>
  <si>
    <t>San Jerónimo Tlacochahuaya</t>
  </si>
  <si>
    <t>20551</t>
  </si>
  <si>
    <t>Tlacolula de Matamoros</t>
  </si>
  <si>
    <t>20552</t>
  </si>
  <si>
    <t>Tlacotepec Plumas</t>
  </si>
  <si>
    <t>20553</t>
  </si>
  <si>
    <t>Tlalixtac de Cabrera</t>
  </si>
  <si>
    <t>20554</t>
  </si>
  <si>
    <t>Totontepec Villa de Morelos</t>
  </si>
  <si>
    <t>20555</t>
  </si>
  <si>
    <t>Trinidad Zaachila</t>
  </si>
  <si>
    <t>20556</t>
  </si>
  <si>
    <t>La Trinidad Vista Hermosa</t>
  </si>
  <si>
    <t>20557</t>
  </si>
  <si>
    <t>Unión Hidalgo</t>
  </si>
  <si>
    <t>20558</t>
  </si>
  <si>
    <t>Valerio Trujano</t>
  </si>
  <si>
    <t>20559</t>
  </si>
  <si>
    <t>San Juan Bautista Valle Nacional</t>
  </si>
  <si>
    <t>20560</t>
  </si>
  <si>
    <t>Villa Díaz Ordaz</t>
  </si>
  <si>
    <t>20561</t>
  </si>
  <si>
    <t>Yaxe</t>
  </si>
  <si>
    <t>20562</t>
  </si>
  <si>
    <t>Magdalena Yodocono de Porfirio Díaz</t>
  </si>
  <si>
    <t>20563</t>
  </si>
  <si>
    <t>Yogana</t>
  </si>
  <si>
    <t>20564</t>
  </si>
  <si>
    <t>Yutanduchi de Guerrero</t>
  </si>
  <si>
    <t>20565</t>
  </si>
  <si>
    <t>Villa de Zaachila</t>
  </si>
  <si>
    <t>20566</t>
  </si>
  <si>
    <t>San Mateo Yucutindoo</t>
  </si>
  <si>
    <t>20567</t>
  </si>
  <si>
    <t>Zapotitlán Lagunas</t>
  </si>
  <si>
    <t>20568</t>
  </si>
  <si>
    <t>Zapotitlán Palmas</t>
  </si>
  <si>
    <t>20569</t>
  </si>
  <si>
    <t>Santa Inés de Zaragoza</t>
  </si>
  <si>
    <t>20570</t>
  </si>
  <si>
    <t>Zimatlán de Álvarez</t>
  </si>
  <si>
    <t>ESP</t>
  </si>
  <si>
    <t>MAX</t>
  </si>
  <si>
    <t>MIN</t>
  </si>
  <si>
    <t>TABLA_I</t>
  </si>
  <si>
    <t>TABLA_II</t>
  </si>
  <si>
    <t>TABLA_III</t>
  </si>
  <si>
    <t>TABLA_IV</t>
  </si>
  <si>
    <t>ANFITEATROS</t>
  </si>
  <si>
    <t>LABORATORIOS</t>
  </si>
  <si>
    <t>TOTAL</t>
  </si>
  <si>
    <t>NS</t>
  </si>
  <si>
    <t>SUMA</t>
  </si>
  <si>
    <t>COMP</t>
  </si>
  <si>
    <t>IND_MSJ</t>
  </si>
  <si>
    <t>SUM</t>
  </si>
  <si>
    <t>TXT</t>
  </si>
  <si>
    <t>NUM</t>
  </si>
  <si>
    <t>MAYÚSCULAS</t>
  </si>
  <si>
    <t>TÍLDE</t>
  </si>
  <si>
    <t>SIGNOS</t>
  </si>
  <si>
    <t>INS_1</t>
  </si>
  <si>
    <t>INS_7</t>
  </si>
  <si>
    <t>INS_GRAL_7</t>
  </si>
  <si>
    <t>INS_GRAL_8</t>
  </si>
  <si>
    <t>FD</t>
  </si>
  <si>
    <t>INS_4_OEF</t>
  </si>
  <si>
    <t>INS_4_OEC</t>
  </si>
  <si>
    <t>INS_4_OETI</t>
  </si>
  <si>
    <t>INS_4_OEI</t>
  </si>
  <si>
    <t>INS_4_OESJ</t>
  </si>
  <si>
    <t>INS_2</t>
  </si>
  <si>
    <t>LOG_INT</t>
  </si>
  <si>
    <t>INST_5</t>
  </si>
  <si>
    <t>FIJO</t>
  </si>
  <si>
    <t>MOVIL</t>
  </si>
  <si>
    <t>ANF_1.1</t>
  </si>
  <si>
    <t>ANF_1.3</t>
  </si>
  <si>
    <t>PREG</t>
  </si>
  <si>
    <t>EP</t>
  </si>
  <si>
    <t>P1.2</t>
  </si>
  <si>
    <t>INS_4</t>
  </si>
  <si>
    <t>INS_GRAL_1</t>
  </si>
  <si>
    <t>INS_5</t>
  </si>
  <si>
    <t>INS_8</t>
  </si>
  <si>
    <t>P1.3_ANF</t>
  </si>
  <si>
    <t>INST_13</t>
  </si>
  <si>
    <t>LAB_1.1</t>
  </si>
  <si>
    <t>LAB_1.7</t>
  </si>
  <si>
    <t>INST</t>
  </si>
  <si>
    <t>ERR</t>
  </si>
  <si>
    <t>INS_GRAL_5</t>
  </si>
  <si>
    <t>LOG_INT_INS_8</t>
  </si>
  <si>
    <t>INST_2</t>
  </si>
  <si>
    <t>OT</t>
  </si>
  <si>
    <t>INS_3</t>
  </si>
  <si>
    <t>P1.13</t>
  </si>
  <si>
    <t>P1.14</t>
  </si>
  <si>
    <t>LÍNEAS</t>
  </si>
  <si>
    <t>APARATOS</t>
  </si>
  <si>
    <t>INST_4</t>
  </si>
  <si>
    <t>INST_3</t>
  </si>
  <si>
    <t>P1.5</t>
  </si>
  <si>
    <t>LOG_INTE</t>
  </si>
  <si>
    <t>GIS</t>
  </si>
  <si>
    <t>P1.20</t>
  </si>
  <si>
    <t>P1.21</t>
  </si>
  <si>
    <t>INS_6</t>
  </si>
  <si>
    <t>INS_17</t>
  </si>
  <si>
    <t>LONG</t>
  </si>
  <si>
    <t>INST_8</t>
  </si>
  <si>
    <t>INST_9</t>
  </si>
  <si>
    <t>INST_10</t>
  </si>
  <si>
    <t>INST_14</t>
  </si>
  <si>
    <t>INST_15</t>
  </si>
  <si>
    <t>INS_GRAL_6</t>
  </si>
  <si>
    <t>PD</t>
  </si>
  <si>
    <t>POS</t>
  </si>
  <si>
    <t>PP</t>
  </si>
  <si>
    <t>PTS</t>
  </si>
  <si>
    <t>PAA</t>
  </si>
  <si>
    <t>OC</t>
  </si>
  <si>
    <t>HOMBRES</t>
  </si>
  <si>
    <t>MUJERES</t>
  </si>
  <si>
    <t>GLOBAL</t>
  </si>
  <si>
    <t>INS_GRAL_2</t>
  </si>
  <si>
    <t>PPAEP</t>
  </si>
  <si>
    <t>PPAEPCA</t>
  </si>
  <si>
    <t>P2.2_NUM_3</t>
  </si>
  <si>
    <t>HOM</t>
  </si>
  <si>
    <t>MUJ</t>
  </si>
  <si>
    <t>P2.11</t>
  </si>
  <si>
    <t>P2.2</t>
  </si>
  <si>
    <t>AFI</t>
  </si>
  <si>
    <t>PERSONAL</t>
  </si>
  <si>
    <t xml:space="preserve">Presencial </t>
  </si>
  <si>
    <t>P2.13</t>
  </si>
  <si>
    <t>P2.14</t>
  </si>
  <si>
    <t>P2.13_AFI</t>
  </si>
  <si>
    <t>P2.14_AFI</t>
  </si>
  <si>
    <t>P2.13_AFIC</t>
  </si>
  <si>
    <t>P2.14_AFIC</t>
  </si>
  <si>
    <t>AFIC</t>
  </si>
  <si>
    <t>INS_11</t>
  </si>
  <si>
    <t>P2.2_NUM3</t>
  </si>
  <si>
    <t>INS_9</t>
  </si>
  <si>
    <t>MMINCAEO</t>
  </si>
  <si>
    <t>MMAXCAEO</t>
  </si>
  <si>
    <t>P3.1</t>
  </si>
  <si>
    <t>P3.2</t>
  </si>
  <si>
    <t>INS_GRAL_9</t>
  </si>
  <si>
    <t>SALTO</t>
  </si>
  <si>
    <t>AÑO</t>
  </si>
  <si>
    <t>P4.6</t>
  </si>
  <si>
    <t>P4.8</t>
  </si>
  <si>
    <t>INS_GRAL_7_P1.2_AEP</t>
  </si>
  <si>
    <t>INS_GRAL_10</t>
  </si>
  <si>
    <t>INS_GRAL_11</t>
  </si>
  <si>
    <t>P5.1</t>
  </si>
  <si>
    <t>P5.2</t>
  </si>
  <si>
    <t>INS_GRAL_8_P1.2_AEP</t>
  </si>
  <si>
    <t>P5.1_ADM</t>
  </si>
  <si>
    <t>P5.3_SIPA</t>
  </si>
  <si>
    <t>P5.5</t>
  </si>
  <si>
    <t>P5.6</t>
  </si>
  <si>
    <t>P5.7</t>
  </si>
  <si>
    <t>P5.8</t>
  </si>
  <si>
    <t>P5.5_T</t>
  </si>
  <si>
    <t>P5.9_T</t>
  </si>
  <si>
    <t>INS_12</t>
  </si>
  <si>
    <t>INS_13</t>
  </si>
  <si>
    <t>INS_14</t>
  </si>
  <si>
    <t>INS_15</t>
  </si>
  <si>
    <t>INS_16</t>
  </si>
  <si>
    <t>INS_18</t>
  </si>
  <si>
    <t>INS_19</t>
  </si>
  <si>
    <t>INDET</t>
  </si>
  <si>
    <t>P6.3</t>
  </si>
  <si>
    <t>P6.4</t>
  </si>
  <si>
    <t>P6.7</t>
  </si>
  <si>
    <t>P6.8</t>
  </si>
  <si>
    <t>INS_10</t>
  </si>
  <si>
    <t>PIEZAS</t>
  </si>
  <si>
    <t>KG</t>
  </si>
  <si>
    <t>METROS</t>
  </si>
  <si>
    <t>OUM</t>
  </si>
  <si>
    <t>P6.1</t>
  </si>
  <si>
    <t>P6.2</t>
  </si>
  <si>
    <t>KILOGRAMOS</t>
  </si>
  <si>
    <t>LITROS</t>
  </si>
  <si>
    <t>P6.5</t>
  </si>
  <si>
    <t>P6.4_NUM_1</t>
  </si>
  <si>
    <t>P6.6</t>
  </si>
  <si>
    <t>CADÁVERES</t>
  </si>
  <si>
    <t>SEGMENTOS</t>
  </si>
  <si>
    <t>RSHNI</t>
  </si>
  <si>
    <t>IDENTIFICADOS</t>
  </si>
  <si>
    <t>NO IDENTIFICADOS</t>
  </si>
  <si>
    <t>PRPF</t>
  </si>
  <si>
    <t>P6.9</t>
  </si>
  <si>
    <t>FRAGMENTOS</t>
  </si>
  <si>
    <t>P1.24_NUM_2</t>
  </si>
  <si>
    <t>CADÁVERES_IDEN</t>
  </si>
  <si>
    <t>CADÁVERES_NO</t>
  </si>
  <si>
    <t>SEGMENTOS_IDEN</t>
  </si>
  <si>
    <t>SEGMENTOS_NO</t>
  </si>
  <si>
    <t>FRAGMENTOS_IDEN</t>
  </si>
  <si>
    <t>FRAGMENTOS_NO</t>
  </si>
  <si>
    <t>RSH_IDEN</t>
  </si>
  <si>
    <t>RSH_NO</t>
  </si>
  <si>
    <t>P6.10</t>
  </si>
  <si>
    <t>P6.11</t>
  </si>
  <si>
    <t>En caso de que la cantidad reportada como respuesta en la columna "Total" del apartado "Segmentos" del numeral 7 de la tabla I de la pregunta 6.10 no sea un dato numérico mayor a cero, no puede registrar información en la columna "Identificados" del apartado "En almacenamiento como destino (egresados durante el año)" del grupo "Segmentos".</t>
  </si>
  <si>
    <t>En caso de que la cantidad reportada como respuesta en la columna "Total" del apartado "Fragmentos" del numeral 7 de la tabla I de la pregunta 6.10 no sea un dato numérico mayor a cero, no puede registrar información en la columna "Identificados" del apartado "En almacenamiento como destino (egresados durante el año)" del grupo "Fragmentos".</t>
  </si>
  <si>
    <t>En caso de que la cantidad reportada como respuesta en la columna "Total" del apartado "Segmentos" del numeral 3 de la tabla II de la pregunta 6.10 no sea un dato numérico mayor a cero, no puede registrar información en la columna "No identificados" del apartado "En almacenamiento como destino (egresados durante el año)" del grupo "Segmentos".</t>
  </si>
  <si>
    <t>En caso de que la cantidad reportada como respuesta en la columna "Total" del apartado "Fragmentos" del numeral 3 de la tabla II de la pregunta 6.10 no sea un dato numérico mayor a cero, no puede registrar información en la columna "No identificados" del apartado "En almacenamiento como destino (egresados durante el año)" del grupo "Fragmentos".</t>
  </si>
  <si>
    <t>En caso de que la cantidad reportada como respuesta en la columna "Total" del apartado "Cadáveres" del numeral 7 de la tabla I de la pregunta 6.10 no sea un dato numérico mayor a cero, no puede registrar información en la columna "Identificados" del apartado "En almacenamiento como destino (egresados durante el año)" del grupo "Cadáveres".</t>
  </si>
  <si>
    <t>En caso de que la cantidad reportada como respuesta en la columna "Total" del apartado "Cadáveres" del numeral 3 de la tabla II de la pregunta 6.10 no sea un dato numérico mayor a cero, no puede registrar información en la columna "No identificados" del apartado "En almacenamiento como destino (egresados durante el año)" del grupo "Cadáveres".</t>
  </si>
  <si>
    <t>P6.10_TI_NUM_7</t>
  </si>
  <si>
    <t>P6.10_TII_NUM_3</t>
  </si>
  <si>
    <t>P6.12_EACD_IDE</t>
  </si>
  <si>
    <t>P6.12_EACD_NO_IDE</t>
  </si>
  <si>
    <t>P6.12_RPFC+PPPFC</t>
  </si>
  <si>
    <t>INS_20</t>
  </si>
  <si>
    <t>INS_21</t>
  </si>
  <si>
    <t>P6.10_TI_NUM_8</t>
  </si>
  <si>
    <t>P6.13_EACD_IDE</t>
  </si>
  <si>
    <t>P6.10_TII_NUM_4</t>
  </si>
  <si>
    <t>P6.13_EACD_NO</t>
  </si>
  <si>
    <t>P6.3_TI</t>
  </si>
  <si>
    <t>P6.3_TII_NUM_1</t>
  </si>
  <si>
    <t>P6.3_TII_NUM_2</t>
  </si>
  <si>
    <t>P6.3_TII_NUM_3</t>
  </si>
  <si>
    <t>P6.13_RPFC+PPPFC</t>
  </si>
  <si>
    <t>INS_22</t>
  </si>
  <si>
    <t>INS_23</t>
  </si>
  <si>
    <t>INS_24</t>
  </si>
  <si>
    <t>INS_25</t>
  </si>
  <si>
    <t>P6.10_TI_NUM_9</t>
  </si>
  <si>
    <t>P6.10_TII_NUM_5</t>
  </si>
  <si>
    <t>P6.14_EACD_IDE</t>
  </si>
  <si>
    <t>P6.14_EACD_NO</t>
  </si>
  <si>
    <t>P6.14_RPFC+PPPFC</t>
  </si>
  <si>
    <t>P1.24_NUM_3</t>
  </si>
  <si>
    <t>P6.10_TI_NUM_10</t>
  </si>
  <si>
    <t>P6.15_EACD_IDE</t>
  </si>
  <si>
    <t>P6.10_TII_NUM_6</t>
  </si>
  <si>
    <t>P6.15_EACD_NO</t>
  </si>
  <si>
    <t>P6.15_RPFC+PPPFC</t>
  </si>
  <si>
    <t>IN_GRL_4</t>
  </si>
  <si>
    <t>P7.1</t>
  </si>
  <si>
    <t>P7.2</t>
  </si>
  <si>
    <t>P3.8</t>
  </si>
  <si>
    <t>P3.9</t>
  </si>
  <si>
    <t>LAT</t>
  </si>
  <si>
    <t>CONT_USP</t>
  </si>
  <si>
    <t>CAT_USP</t>
  </si>
  <si>
    <t>TELÉFONO</t>
  </si>
  <si>
    <t>LARGO</t>
  </si>
  <si>
    <t>PARÁMETROS</t>
  </si>
  <si>
    <t>USP_MU</t>
  </si>
  <si>
    <t>ANF_MU</t>
  </si>
  <si>
    <t>INS_GRAL_1_AP_1.2.2</t>
  </si>
  <si>
    <t>INS_4_SUB_1.5</t>
  </si>
  <si>
    <t>CONT_CRF</t>
  </si>
  <si>
    <t>CAT_CRF</t>
  </si>
  <si>
    <t>CAT_LAB</t>
  </si>
  <si>
    <t>CONT_LAB</t>
  </si>
  <si>
    <t>LAB_MU</t>
  </si>
  <si>
    <t>CAT_ANF</t>
  </si>
  <si>
    <t>CONT_ANF</t>
  </si>
  <si>
    <t>P4.4_SALTO</t>
  </si>
  <si>
    <t>CERTIFICACIÓN_1</t>
  </si>
  <si>
    <t>CERTIFICACIÓN_2</t>
  </si>
  <si>
    <t>CERTIFICACIÓN_3</t>
  </si>
  <si>
    <t>CERTIFICACIÓN_4</t>
  </si>
  <si>
    <t>CERTIFICACIÓN_5</t>
  </si>
  <si>
    <t>AUTORIDAD_1</t>
  </si>
  <si>
    <t>AUTORIDAD_2</t>
  </si>
  <si>
    <t>AUTORIDAD_3</t>
  </si>
  <si>
    <t>AUTORIDAD_4</t>
  </si>
  <si>
    <t>AUTORIDAD_5</t>
  </si>
  <si>
    <t>MAYUS</t>
  </si>
  <si>
    <t>TILDE</t>
  </si>
  <si>
    <t>INS_GRAL_1_AP_1.2.1</t>
  </si>
  <si>
    <t>AÑO_CERT_1</t>
  </si>
  <si>
    <t>AÑO_CERT_2</t>
  </si>
  <si>
    <t>AÑO_CERT_3</t>
  </si>
  <si>
    <t>AÑO_CERT_4</t>
  </si>
  <si>
    <t>AÑO_CERT_5</t>
  </si>
  <si>
    <t>AÑO DE ENTRADA</t>
  </si>
  <si>
    <t>CONCLUSIÓN ANTICIPADA</t>
  </si>
  <si>
    <t>RENOVACIÓN</t>
  </si>
  <si>
    <t>INDET_1</t>
  </si>
  <si>
    <t>INDET_2</t>
  </si>
  <si>
    <t>INDET_3</t>
  </si>
  <si>
    <t>INDET_4</t>
  </si>
  <si>
    <t>INDET_5</t>
  </si>
  <si>
    <t>CERT_P1.8</t>
  </si>
  <si>
    <t>CERT_C4</t>
  </si>
  <si>
    <t>CERT_1</t>
  </si>
  <si>
    <t>CERT_2</t>
  </si>
  <si>
    <t>CERT_3</t>
  </si>
  <si>
    <t>CERT_4</t>
  </si>
  <si>
    <t>CERT_5</t>
  </si>
  <si>
    <t>INS_GRAL_4</t>
  </si>
  <si>
    <t>IDEN</t>
  </si>
  <si>
    <t>NO_IDEN</t>
  </si>
  <si>
    <t>CAD_IDEN</t>
  </si>
  <si>
    <t>SEG_IDEN</t>
  </si>
  <si>
    <t>FRAG_IDEN</t>
  </si>
  <si>
    <t>ÓBITOS</t>
  </si>
  <si>
    <t>CPSH</t>
  </si>
  <si>
    <t>RSHNI_IDEN</t>
  </si>
  <si>
    <t>CAD_NO_IDEN</t>
  </si>
  <si>
    <t>SEG_NO_IDEN</t>
  </si>
  <si>
    <t>FRAG_NO_IDEN</t>
  </si>
  <si>
    <t>RSHNI_NO_IDEN</t>
  </si>
  <si>
    <t>CAD_RPFC_PPPFC</t>
  </si>
  <si>
    <t>SEG_RPFC_PPPFC</t>
  </si>
  <si>
    <t>FRAG_RPFC_PPPFC</t>
  </si>
  <si>
    <t>RSHNI_RPFC_PPPFC</t>
  </si>
  <si>
    <t>RESTO_FILA</t>
  </si>
  <si>
    <t>INS</t>
  </si>
  <si>
    <t>IND_MSJ_ERROR</t>
  </si>
  <si>
    <t>IND_MSJ_ALERTA</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</si>
  <si>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</si>
  <si>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</si>
  <si>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</si>
  <si>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</si>
  <si>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</si>
  <si>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</si>
  <si>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</si>
  <si>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</si>
  <si>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</si>
  <si>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</si>
  <si>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</si>
  <si>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</si>
  <si>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</si>
  <si>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</si>
  <si>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</si>
  <si>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</si>
  <si>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</si>
  <si>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</si>
  <si>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</si>
  <si>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</si>
  <si>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</si>
  <si>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</si>
  <si>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</si>
  <si>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</si>
  <si>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</si>
  <si>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</si>
  <si>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</si>
  <si>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</si>
  <si>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</si>
  <si>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</si>
  <si>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</si>
  <si>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</si>
  <si>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En caso de que la cantidad reportada como respuesta en la columna "Total" del apartado "Cadáveres" del numeral 6 de la tabla II de la pregunta 6.10 no sea un dato numérico mayor a cero, no puede registrar información en la columna "No identificados" del apartado "En almacenamiento como destino (egresados durante el año)" del grupo "Cadáveres".</t>
  </si>
  <si>
    <t>La cantidad registrada en la columna "Identificados" del apartado "En almacenamiento como destino (egresados durante el año)" del grupo "Cadáveres" debe ser igual a la cantidad reportada como respuesta en la columna "Total" del apartado "Cadáveres" del numeral 10 de la tabla I de la pregunta 6.10.</t>
  </si>
  <si>
    <t>En caso de que la cantidad reportada como respuesta en la columna "Total" del apartado "Cadáveres" del numeral 10 de la tabla I de la pregunta 6.10 no sea un dato numérico mayor a cero, no puede registrar información en la columna "Identificados" del apartado "En almacenamiento como destino (egresados durante el año)" del grupo "Cadáveres".</t>
  </si>
  <si>
    <t>La cantidad registrada en la columna "No identificados" del apartado "En almacenamiento como destino (egresados durante el año)" del grupo "Cadáveres" debe ser igual a la cantidad reportada como respuesta en la columna "Total" del apartado "Cadáveres" del numeral 6 de la tabla II de la pregunta 6.10.</t>
  </si>
  <si>
    <t>La suma de las cantidades registradas en las columnas "Realizando las prácticas forenses correspondientes" y "Pendientes de programar las prácticas forenses correspondientes" del apartado "Cadáveres" debe ser igual o menor a la cantidad reportada como respuesta en la columna "Pendientes de realizar alguna práctica forense" de la tabla I de la pregunta 6.3. En caso de que esta instrucción no le aplique, justifíquelo en el recuadro que se encuentra al final de la tabla de respuesta.</t>
  </si>
  <si>
    <r>
      <t xml:space="preserve">En almacenamiento como destino 
</t>
    </r>
    <r>
      <rPr>
        <sz val="8"/>
        <rFont val="Arial"/>
        <family val="2"/>
      </rPr>
      <t>(egresados durante el año)</t>
    </r>
  </si>
  <si>
    <r>
      <t xml:space="preserve">En almacenamiento como destino 
</t>
    </r>
    <r>
      <rPr>
        <sz val="8"/>
        <rFont val="Arial"/>
        <family val="2"/>
      </rPr>
      <t>(provenientes de ejercicios anteriores)</t>
    </r>
  </si>
  <si>
    <t>Para cada laboratorio, en caso de que haya seleccionado el código "2", "3" o "9" en la columna "¿Contaba con alguna sala necroquirúrgica?" de la pregunta 1.7, no puede registrar información en las columnas "Realizando las prácticas forenses correspondientes" y "Pendientes de programar las prácticas forenses correspondientes".</t>
  </si>
  <si>
    <t>Para cada laboratorio, en caso de que haya seleccionado el código "2", "3" o "9" en la columna "¿Contaba con espacios para el almacenamiento de cadáveres y/ o de restos de seres humanos?" de la pregunta 1.7, no puede registrar información en los apartados "En almacenamiento como destino (egresados durante el año)" y "En almacenamiento como destino (provenientes de ejercicios anteriores)".</t>
  </si>
  <si>
    <t>En caso de que la cantidad reportada como respuesta en la columna "Total" del apartado "Cadáveres" del numeral 5 de la tabla II de la pregunta 6.10 no sea un dato numérico mayor a cero, no puede registrar información en la columna "No identificados" del apartado "En almacenamiento como destino (egresados durante el año)" del grupo "Cadáveres".</t>
  </si>
  <si>
    <t>En caso de que la cantidad reportada como respuesta en la columna "Total" del apartado "Cadáveres" del numeral 9 de la tabla I de la pregunta 6.10 no sea un dato numérico mayor a cero, no puede registrar información en la columna "Identificados" del apartado "En almacenamiento como destino (egresados durante el año)" del grupo "Cadáveres".</t>
  </si>
  <si>
    <t>En caso de que la cantidad reportada como respuesta en la columna "Total" del apartado "Cadáveres" del numeral 8 de la tabla I de la pregunta 6.10 no sea un dato numérico mayor a cero, no puede registrar información en la columna "Identificados" del apartado "En almacenamiento como destino (egresados durante el año)" del grupo "Cadáveres".</t>
  </si>
  <si>
    <t>En caso de que la cantidad reportada como respuesta en la columna "Total" del apartado "Cadáveres" del numeral 4 de la tabla II de la pregunta 6.10 no sea un dato numérico mayor a cero, no puede registrar información en la columna "No identificados" del apartado "En almacenamiento como destino (egresados durante el año)" del grupo "Cadáveres".</t>
  </si>
  <si>
    <t>La suma de las cantidades registradas en la columna "Total" del apartado "Identificados" del grupo "Cadáveres" debe ser igual a la suma de las cantidades reportadas como respuesta en la columna "Total" del apartado "Cadáveres" de la tabla I de la pregunta anterior, así como corresponder a su desagregación por sexo. En caso de que esta instrucción no le aplique, justifíquelo en el recuadro que se encuentra al final de la tabla de respuesta.</t>
  </si>
  <si>
    <t>La suma de las cantidades registradas en la columna "Total" del apartado "Identificados" del grupo "Segmentos" debe ser igual a la suma de las cantidades reportadas como respuesta en la columna "Total" del apartado "Segmentos" de la tabla I de la pregunta anterior, así como corresponder a su desagregación por sexo. En caso de que esta instrucción no le aplique, justifíquelo en el recuadro que se encuentra al final de la tabla de respuesta.</t>
  </si>
  <si>
    <t>La suma de las cantidades registradas en la columna "Total" del apartado "Identificados" del grupo "Fragmentos" debe ser igual a la suma de las cantidades reportadas como respuesta en la columna "Total" del apartado "Fragmentos" de la tabla I de la pregunta anterior, así como corresponder a su desagregación por sexo. En caso de que esta instrucción no le aplique, justifíquelo en el recuadro que se encuentra al final de la tabla de respuesta.</t>
  </si>
  <si>
    <t>La suma de las cantidades registradas en la columna "Total" del apartado "No identificados" del grupo "Cadáveres" debe ser igual a la suma de las cantidades reportadas como respuesta en la columna "Total" del apartado "Cadáveres" de la tabla II de la pregunta anterior, así como corresponder a su desagregación por sexo. En caso de que esta instrucción no le aplique, justifíquelo en el recuadro que se encuentra al final de la tabla de respuesta.</t>
  </si>
  <si>
    <t>La suma de las cantidades registradas en la columna "Total" del apartado "No identificados" del grupo "Segmentos" debe ser igual a la suma de las cantidades reportadas como respuesta en la columna "Total" del apartado "Segmentos" de la tabla II de la pregunta anterior, así como corresponder a su desagregación por sexo. En caso de que esta instrucción no le aplique, justifíquelo en el recuadro que se encuentra al final de la tabla de respuesta.</t>
  </si>
  <si>
    <t>La suma de las cantidades registradas en la columna "Total" del apartado "No identificados" del grupo "Fragmentos" debe ser igual a la suma de las cantidades reportadas como respuesta en la columna "Total" del apartado "Fragmentos" de la tabla II de la pregunta anterior, así como corresponder a su desagregación por sexo. En caso de que esta instrucción no le aplique, justifíquelo en el recuadro que se encuentra al final de la tabla de respuesta.</t>
  </si>
  <si>
    <t>La suma de las cantidades registradas en la columna "Total" del grupo "Cadáveres" debe ser igual a la cantidad reportada como respuesta en la columna "Total" de la tabla I de la pregunta 6.3, así como corresponder a su desagregación por estatus de identificación y sexo. En caso de que esta instrucción no le aplique, justifíquelo en el recuadro que se encuentra al final de la tabla de respuesta.</t>
  </si>
  <si>
    <t>La suma de las cantidades registradas en la columna "Óbitos fetales" debe ser igual a la cantidad reportada como respuesta en la tabla III de la pregunta 6.3. En caso de que esta instrucción no le aplique, justifíquelo en el recuadro que se encuentra al final de la tabla de respuesta.</t>
  </si>
  <si>
    <t>La suma de las cantidades registradas en la columna "Componentes y productos de seres humanos" debe ser igual a la cantidad reportada como respuesta en la tabla IV de la pregunta 6.3. En caso de que esta instrucción no le aplique, justifíquelo en el recuadro que se encuentra al final de la tabla de respuesta.</t>
  </si>
  <si>
    <t>En caso de que la suma de las cantidades reportadas como respuesta en el numeral 1 de la pregunta anterior no sea un dato numérico mayor a cero, no puede registrar información en el presente reactivo.</t>
  </si>
  <si>
    <t>En caso de que la suma de las cantidades reportadas como respuesta en la columna "Total" de la tabla I de la pregunta anterior no sea un dato numérico mayor a cero, no puede registrar información en el apartado "Cadáveres".</t>
  </si>
  <si>
    <t>En caso de que la suma de las cantidades reportadas como respuesta en las columnas de los tipos de segmentos considerados en el numeral 1 de la tabla II de la pregunta anterior no sea un dato numérico mayor a cero, no puede registrar información en el apartado "Segmentos".</t>
  </si>
  <si>
    <t>En caso de que la suma de las cantidades reportadas como respuesta en las columnas de los tipos de fragmentos considerados en el numeral 2 de la tabla II de la pregunta anterior no sea un dato numérico mayor a cero, no puede registrar información en el apartado "Fragmentos".</t>
  </si>
  <si>
    <t>En caso de que la cantidad reportada como respuesta en la tabla IV de la pregunta anterior no sea un dato numérico mayor a cero, no puede registrar información en la columna "Componentes y productos de seres humanos".</t>
  </si>
  <si>
    <t>La suma de las cantidades registradas en las columnas del apartado "Cadáveres" debe ser igual a la suma de las cantidades reportadas como respuesta en la columna "Total" de la tabla I de la pregunta anterior, así como corresponder a su desagregación por sexo. En caso de que esta instrucción no le aplique, justifíquelo en el recuadro que se encuentra al final de la tabla de respuesta.</t>
  </si>
  <si>
    <t>Para cada unidad de servicios periciales y/ o de servicio médico forense, la cantidad registrada en cada especialidad pericial debe ser igual o menor a la cantidad reportada como respuesta en la columna "Total" de la pregunta anterior. En caso de que esta instrucción no le aplique, justifíquelo en el recuadro que se encuentra al final del catálogo de respuesta.</t>
  </si>
  <si>
    <t>En caso de que registre información para una sola materia, la cantidad registrada en la columna "Total" debe ser igual a la suma de las cantidades reportadas como respuesta en la columna "Admitidas" de la pregunta 5.1. En caso de que esta instrucción no le aplique, justifíquelo en el recuadro que se encuentra al final de la tabla de respuesta.</t>
  </si>
  <si>
    <t>En caso de que registre información para más de una materia, la cantidad registrada en la columna "Total" de cada una de estas debe ser igual o menor a la suma de las cantidades reportadas como respuesta en la columna "Admitidas" de la pregunta 5.1. En caso de que esta instrucción no le aplique, justifíquelo en el recuadro que se encuentra al final de la tabla de respuesta.</t>
  </si>
  <si>
    <t>La cantidad registrada para cada tipo de solicitante debe ser igual o menor a la suma de las cantidades reportadas como respuesta en la columna "Admitidas" de la pregunta 5.1. En caso de que esta instrucción no le aplique, justifíquelo en el recuadro que se encuentra al final de la tabla de respuesta.</t>
  </si>
  <si>
    <t>Para cada unidad de servicios periciales y/ o de servicio médico forense, la cantidad registrada en cada especialidad pericial debe ser igual o menor a la cantidad reportada como respuesta en la columna "Admitidas" de la pregunta anterior. En caso de que esta instrucción no le aplique, justifíquelo en el recuadro que se encuentra al final del catálogo de respuesta.</t>
  </si>
  <si>
    <t>La cantidad registrada en la columna "Total" de cada institución de seguridad social debe ser igual o menor a la suma de las cantidades reportadas como respuesta en la columna "Total" de la pregunta 2.2, así como corresponder a su desagregación por cargo y/ o función desempeñada y sexo. En caso de que esta instrucción no le aplique, justifíquelo en el recuadro que se encuentra al final de la tabla de respuesta.</t>
  </si>
  <si>
    <t>Para cada anfiteatro, en caso de que la cantidad reportada como respuesta en la columna "Cámaras de frío" de la pregunta 1.3 no sea un dato numérico mayor a cero, no puede registrar información en el presente reactivo.</t>
  </si>
  <si>
    <t>La categoría "Indistinto" de la columna "Modalidad del almacenamiento de cadáveres y/ o de restos de seres humanos, según tipo" hace referencia a la modalidad en donde el almacenamiento de cadáveres y/ o de restos de seres humanos con tejidos blandos se realiza sin distinguir si trata de cadáveres o de restos de seres humanos con tejidos blandos.</t>
  </si>
  <si>
    <t>COMPLET</t>
  </si>
  <si>
    <t>En caso de que registre información para una sola materia, la cantidad registrada en la columna "Total" debe ser igual a la suma de las cantidades reportadas como respuesta en la columna "Total" de la pregunta 5.5. En caso de que esta instrucción no le aplique, justifíquelo en el recuadro que se encuentra al final de tabla de respuesta.</t>
  </si>
  <si>
    <t>En caso de que registre información para más de una materia, la cantidad registrada en la columna "Total" de cada una de estas debe ser igual o menor a la suma de las cantidades reportadas como respuesta en la columna "Total" de la pregunta 5.5. En caso de que esta instrucción no le aplique, justifíquelo en el recuadro que se encuentra al final de la tabla de respuesta.</t>
  </si>
  <si>
    <t>La cantidad registrada en la columna "Total" de cada especialidad pericial debe ser igual o menor a la suma de las cantidades reportadas como respuesta en la columna "Total" de la pregunta 5.5, así como corresponder a su desagregación por tipo de conclusión. En caso de que esta instrucción no le aplique, justifíquelo en el recuadro que se encuentra al final de la tabla de respuesta.</t>
  </si>
  <si>
    <t>La suma de las cantidades registradas en la columna "Total" debe ser igual a la suma de las cantidades reportadas como respuesta en la columna "Total" de la pregunta anterior, así como corresponder a su desagregación por especialidad pericial. En caso de que esta instrucción no le aplique, justifíquelo en el recuadro que se encuentra al final de la tabla de respuesta.</t>
  </si>
  <si>
    <t>IND_MSJ_ADVERTENCIA</t>
  </si>
  <si>
    <t>En el código "6" no debe considerar el diseño de los planes de búsqueda, las entrevistas a familiares, las entrevistas a personas testigos, ni los actos de investigación ordenados y/ o solicitados por la persona agente o fiscal del Ministerio Público, como son la intervención de comunicaciones, cateos, entre otros.</t>
  </si>
  <si>
    <t>P2.12_NUM_2</t>
  </si>
  <si>
    <t>Para cada anfiteatro, en caso de que la cantidad reportada como respuesta en la columna "Osteotecas" de la pregunta 1.3 no sea un dato numérico mayor a cero, no puede registrar información en el presente reactivo.</t>
  </si>
  <si>
    <t>ST</t>
  </si>
  <si>
    <t>SO</t>
  </si>
  <si>
    <t>La cantidad registrada para cada tipo de servicios de asistencia debe ser igual o menor a la cantidad reportada como respuesta en la columna "Agencias funerarias que brindaron servicios de asistencia" de la pregunta anterior. En caso de que esta instrucción no le aplique, justifíquelo en el recuadro que se encuentra al final de la tabla de respuesta.</t>
  </si>
  <si>
    <t>La cantidad registrada en la columna "Total" de cada tipo de solicitante debe ser igual o menor a la suma de las cantidades reportadas como respuesta en la columna "Total" de la pregunta 5.5, así como corresponder a su desagregación por tipo de conclusión. En caso de que esta instrucción no le aplique, justifíquelo en el recuadro que se encuentra al final de la tabla de respuesta.</t>
  </si>
  <si>
    <t>APERTURA</t>
  </si>
  <si>
    <t>HORA_APERTURA</t>
  </si>
  <si>
    <t>MIN_APERTURA</t>
  </si>
  <si>
    <t>CIERRE</t>
  </si>
  <si>
    <r>
      <t xml:space="preserve">1.- Periodo de referencia de los datos: 
</t>
    </r>
    <r>
      <rPr>
        <b/>
        <i/>
        <sz val="8"/>
        <rFont val="Arial"/>
        <family val="2"/>
      </rPr>
      <t>Durante el año:</t>
    </r>
    <r>
      <rPr>
        <i/>
        <sz val="8"/>
        <rFont val="Arial"/>
        <family val="2"/>
      </rPr>
      <t xml:space="preserve"> la información se refiere a lo existente del 01 de enero al 31 de diciembre de 2025.
</t>
    </r>
    <r>
      <rPr>
        <b/>
        <i/>
        <sz val="8"/>
        <rFont val="Arial"/>
        <family val="2"/>
      </rPr>
      <t>Al cierre del año:</t>
    </r>
    <r>
      <rPr>
        <i/>
        <sz val="8"/>
        <rFont val="Arial"/>
        <family val="2"/>
      </rPr>
      <t xml:space="preserve"> la información se refiere a lo existente al 31 de diciembre de 2025.</t>
    </r>
  </si>
  <si>
    <t>Anote el nombre de cada una de las unidades de servicios periciales y/ o de servicio médico forense que conformaban al cierre del año 2025 la estructura orgánica de la(s) institución(es). Por cada una de estas, señale la función desarrollada y anote el total de anfiteatros y de laboratorios en operación, según tipo, así como de bodegas para el almacenamiento de indicios y evidencias con las que contaba.</t>
  </si>
  <si>
    <t>Indique las unidades de servicios periciales y/ o de servicio médico forense que durante el año 2025 atendieron alguna especialidad pericial. Por cada una de estas, señale las especialidades periciales atendidas; utilizando para tal efecto el catálogo que se presenta en la parte inferior de la siguiente tabla.</t>
  </si>
  <si>
    <t>Anote el nombre de cada uno de los anfiteatros en operación con los que contaba(n) al cierre del año 2025 la(s) institución(es). Por cada uno de estos, señale su tipo y anote el total de salas necroquirúrgicas, mesas anatómicas, cámaras de frío y osteotecas de las que disponía para el ejercicio de sus funciones.</t>
  </si>
  <si>
    <t>Señale, por cada uno de los anfiteatros, el tipo de equipamiento con el que contaban al cierre del año 2025 las salas necroquirúrgicas; utilizando para tal efecto el catálogo que se presenta en la parte inferior de la siguiente tabla.</t>
  </si>
  <si>
    <t>Señale, por cada uno de los anfiteatros, la modalidad del almacenamiento de cadáveres y/ o de restos de seres humanos, según estatus de identificación y tipo, de la que disponían al cierre del año 2025 las cámaras de frío. Asimismo, anote la capacidad máxima de almacenamiento de cadáveres con tejidos blandos.</t>
  </si>
  <si>
    <t>Señale, por cada uno de los anfiteatros, la modalidad del almacenamiento de cadáveres y/ o de restos de seres humanos, según estatus de identificación y tipo, de la que disponían al cierre del año 2025 las osteotecas. Asimismo, anote la capacidad máxima de almacenamiento de cadáveres sin tejidos blandos.</t>
  </si>
  <si>
    <t>Anote el nombre de cada uno de los laboratorios en operación con los que contaba(n) al cierre del año 2025 la(s) institución(es). Por cada uno de estos, señale su tipo e indique si contaba con alguna sala necroquirúrgica y/ o con espacios para el almacenamiento de cadáveres y/ o de restos de seres humanos. En caso afirmativo, señale la modalidad del almacenamiento de cadáveres y/ o de restos de seres humanos, según estatus de identificación, de la que disponía, así como la capacidad máxima de almacenamiento de cadáveres.</t>
  </si>
  <si>
    <t>Indique los laboratorios que al cierre del año 2025 contaban con alguna póliza para su mantenimiento y/ o con alguna certificación o acreditación. Por cada uno de estos, anote el total de certificaciones o acreditaciones con las que contaba.</t>
  </si>
  <si>
    <t>Indique los laboratorios que durante el año 2025 atendieron alguna especialidad pericial. Por cada uno de estos, señale las especialidades periciales atendidas; utilizando para tal efecto el catálogo que se presenta en la parte inferior de la siguiente tabla.</t>
  </si>
  <si>
    <t>Señale los instrumentos para la identificación humana con los que contaban al cierre del año 2025 los laboratorios.</t>
  </si>
  <si>
    <t>Indique los tipos de pruebas genéticas para la identificación humana realizadas durante el año 2025 por los laboratorios. Por cada uno de estos, anote el total de pruebas genéticas para la identificación humana realizadas.</t>
  </si>
  <si>
    <t>Anote el total de ambulancias forenses con las que contaba(n) al cierre del año 2025 la(s) institución(es).</t>
  </si>
  <si>
    <t>Anote la cantidad de multifuncionales, servidores y tabletas electrónicas, así como de computadoras e impresoras, según tipo, con las que contaba(n) al cierre del año 2025 la(s) institución(es). Asimismo, indique si durante el referido año contó(aron) con servicios de conexión remota.</t>
  </si>
  <si>
    <t>Indique las unidades de servicios periciales y/ o de servicio médico forense que al cierre del año 2025 contaban con computadoras. Por cada una de estas, anote el total de computadoras con las que contaba, así como la cantidad de estas que presentaban conexión a internet.</t>
  </si>
  <si>
    <t>Indique los insumos y/ o herramientas para la búsqueda y localización de personas desaparecidas con los que contaba(n) al cierre del año 2025 la(s) institución(es). Por cada uno de estos, anote la cantidad de insumos y/ o herramientas con los que contaba(n).</t>
  </si>
  <si>
    <t>Indique si al cierre del año 2025 se encontraba establecido en su entidad federativa algún centro de resguardo forense u homólogo. En caso afirmativo, anote el total de centros de resguardo forense u homólogos establecidos.</t>
  </si>
  <si>
    <t>Anote el nombre de cada uno de los centros de resguardo forense u homólogos establecidos al cierre del año 2025 en su entidad federativa. Por cada uno de estos, anote el año de inicio de sus operaciones e indique si se encontraba adscrito a la(s) institución(es). En caso negativo, anote el nombre de la institución responsable de su operación.</t>
  </si>
  <si>
    <t>Señale, por cada uno de los centros de resguardo forense u homólogos, la modalidad del almacenamiento de cadáveres y/ o de restos de seres humanos, según estatus de identificación, de la que disponía al cierre del año 2025, así como la capacidad máxima de almacenamiento de cadáveres. De igual forma, indique si contaba con espacios de refrigerado para cadáveres de reciente data y/ o con espacios específicos para el resguardo de restos de seres humanos sin tejidos blandos. En caso afirmativo, anote la capacidad máxima de almacenamiento de cadáveres de reciente data, así como la cantidad de espacios específicos para el resguardo de restos de seres humanos sin tejidos blandos con los que contaba, respectivamente.</t>
  </si>
  <si>
    <t>Indique si durante el año 2025 le(s) fueron brindados servicios de asistencia a la(s) institución(es) por parte de alguna agencia funeraria. En caso afirmativo, anote el total de agencias funerarias que brindaron servicios de asistencia.</t>
  </si>
  <si>
    <t>Anote el nombre de la(s) institución(es) e indique los datos de la persona titular al cierre del año 2025, utilizando para tal efecto los catálogos que se presentan en la parte inferior de la siguiente tabla.</t>
  </si>
  <si>
    <t>Para el caso de la edad, debe considerar los años cumplidos al 31 de diciembre de 2025.</t>
  </si>
  <si>
    <t>Para el caso del último grado de estudios, seleccione en la primera columna el último nivel de escolaridad cursado de acuerdo con las opciones del catálogo. En la columna "Estatus" debe indicar la opción que corresponda de acuerdo con el tipo de conclusión de dicho nivel al 31 de diciembre de 2025.</t>
  </si>
  <si>
    <t>Para el caso de la antigüedad en el servicio público, debe considerar los años cumplidos en el mismo al 31 de diciembre de 2025, aunque estos no hayan sido continuos y/ o en el mismo cargo y/ o plaza. En caso de que dicha antigüedad sea menor a 12 meses, debe registrar 0.</t>
  </si>
  <si>
    <t>Para el caso de la antigüedad en el cargo, debe considerar los años continuos cumplidos en el mismo al 31 de diciembre de 2025. En caso de que dicha antigüedad sea menor a 12 meses, debe registrar 0. En consecuencia, el dato registrado en esta columna debe ser igual o menor al reportado en la columna "Antigüedad en el servicio público".</t>
  </si>
  <si>
    <t>Anote la cantidad de personal que se encontraba ejerciendo sus funciones al cierre del año 2025 en la(s) institución(es), según cargo y/ o función desempeñada y sexo.</t>
  </si>
  <si>
    <t>Indique si al cierre del año 2025 la(s) institución(es) contaba(n) con algún Servicio de Carrera Pericial u homólogo. En caso afirmativo, anote el nombre de la disposición normativa donde se encuentra regulado, así como la cantidad de personas peritas que se encontraron incorporadas al mismo, según sexo.</t>
  </si>
  <si>
    <t>Indique si durante el año 2025 se impartieron acciones formativas al personal que se encontraba ejerciendo sus funciones en la(s) institución(es). En caso afirmativo, anote la cantidad de acciones formativas impartidas, según medio de presentación, así como la cantidad de personal capacitado, según sexo.</t>
  </si>
  <si>
    <t>En el apartado "Acciones formativas impartidas, según medio de presentación" debe considerar las acciones formativas impartidas del 01 de enero al 31 de diciembre de 2025 al personal, independientemente de que hayan concluido durante el referido año.</t>
  </si>
  <si>
    <t>En el apartado "Acciones formativas impartidas y concluidas, según medio de presentación" debe considerar las acciones formativas impartidas del 01 de enero al 31 de diciembre de 2025 al personal, y que además hayan concluido durante el referido año.</t>
  </si>
  <si>
    <t>En el apartado "Personal que se encontraba ejerciendo sus funciones en la(s) institución(es) capacitado, según sexo" debe considerar al personal que haya concluido determinada acción formativa impartida y concluida entre el 01 de enero y el 31 de diciembre de 2025, independientemente de que, por cuestiones de temporalidad, cuente con el certificado, constancia, calificación aprobatoria, o cualquier documento que lo acredite.</t>
  </si>
  <si>
    <t xml:space="preserve">En caso de que alguna persona servidora pública haya concluido más de una acción formativa impartida y concluida entre el 01 de enero y el 31 de diciembre de 2025, debe ser considerada una sola vez en el registro de esta pregunta. </t>
  </si>
  <si>
    <t>Anote la cantidad de acciones formativas, según tema, impartidas durante el año 2025 al personal que se encontraba ejerciendo sus funciones en la(s) institución(es), así como la cantidad de personal capacitado, según sexo.</t>
  </si>
  <si>
    <t>Indique las prestaciones laborales ofrecidas durante el año 2025 a las personas peritas que se encontraban ejerciendo sus funciones al cierre del referido año en la(s) institución(es). Por cada una de estas, señale la frecuencia con la que se ofreció a las personas peritas; utilizando para tal efecto el catálogo que se presenta en la parte inferior de la siguiente tabla. Asimismo, anote la cantidad de personas peritas susceptibles de hacer uso u otorgárseles la prestación laboral, así como la cantidad de estas que hicieron uso o se les otorgó la misma, según sexo.</t>
  </si>
  <si>
    <t>Indique las prestaciones laborales que consistían en un apoyo económico ofrecidas durante el año 2025 a las personas peritas que se encontraban ejerciendo sus funciones al cierre del referido año en la(s) institución(es). Por cada una de estas, anote el monto mínimo y el monto máximo al que corresponde el apoyo económico.</t>
  </si>
  <si>
    <r>
      <t xml:space="preserve">1.- Periodo de referencia de los datos: 
</t>
    </r>
    <r>
      <rPr>
        <b/>
        <i/>
        <sz val="8"/>
        <rFont val="Arial"/>
        <family val="2"/>
      </rPr>
      <t>Durante el año:</t>
    </r>
    <r>
      <rPr>
        <i/>
        <sz val="8"/>
        <rFont val="Arial"/>
        <family val="2"/>
      </rPr>
      <t xml:space="preserve"> la información se refiere a lo existente del 01 de enero al 31 de diciembre de 2025.</t>
    </r>
  </si>
  <si>
    <t>Anote el total de presupuesto ejercido durante el año 2025 por la(s) institución(es).</t>
  </si>
  <si>
    <r>
      <t xml:space="preserve">1.- Periodo de referencia de los datos: 
</t>
    </r>
    <r>
      <rPr>
        <b/>
        <i/>
        <sz val="8"/>
        <rFont val="Arial"/>
        <family val="2"/>
      </rPr>
      <t xml:space="preserve">Durante el año: </t>
    </r>
    <r>
      <rPr>
        <i/>
        <sz val="8"/>
        <rFont val="Arial"/>
        <family val="2"/>
      </rPr>
      <t xml:space="preserve">la información se refiere a lo existente del 01 de enero al 31 de diciembre de 2025.
</t>
    </r>
    <r>
      <rPr>
        <b/>
        <i/>
        <sz val="8"/>
        <rFont val="Arial"/>
        <family val="2"/>
      </rPr>
      <t xml:space="preserve">Al cierre del año: </t>
    </r>
    <r>
      <rPr>
        <i/>
        <sz val="8"/>
        <rFont val="Arial"/>
        <family val="2"/>
      </rPr>
      <t xml:space="preserve">la información se refiere a lo existente al 31 de diciembre de 2025.
</t>
    </r>
    <r>
      <rPr>
        <b/>
        <i/>
        <sz val="8"/>
        <rFont val="Arial"/>
        <family val="2"/>
      </rPr>
      <t>Actualmente:</t>
    </r>
    <r>
      <rPr>
        <i/>
        <sz val="8"/>
        <rFont val="Arial"/>
        <family val="2"/>
      </rPr>
      <t xml:space="preserve"> la información se refiere a lo existente al momento del llenado del cuestionario.</t>
    </r>
  </si>
  <si>
    <t>Al cierre del año 2025, ¿la(s) institución(es) y/ o la(s) autoridad(es) que la(s) coordina(n), regula(n) o administra(n) contaban con algún registro administrativo en materia de servicios periciales y/ o servicio médico forense?</t>
  </si>
  <si>
    <t>Anote el nombre de cada uno de los registros administrativos en materia de servicios periciales y/ o servicio médico forense con los que contaban al cierre del año 2025 la(s) institución(es) y/ o la(s) autoridad(es) que la(s) coordina(n), regula(n) o administra(n). Por cada uno de estos, señale la institución responsable, el año de creación, la periodicidad de actualización, la situación tecnológica-operativa, así como el tipo de información recopilada; utilizando para tal efecto los catálogos que se presentan en la parte inferior de la siguiente tabla.</t>
  </si>
  <si>
    <t>Al cierre del año 2025, ¿las unidades de servicios periciales y/ o de servicio médico forense, la(s) institución(es) y/ o la(s) autoridad(es) que la(s) coordina(n), regula(n) o administra(n) contaban con algún sistema de información relacionada con la investigación pericial?</t>
  </si>
  <si>
    <r>
      <t>Anote el nombre de cada uno de los sistemas de información relacionada con la investigación pericial con los que contaban al cierre del año 2025 las unidades de servicios periciales y/ o de servicio médico forense, la(s) institución(es) y/ o la(s) autoridad(es) que la(s) coordina(n), regula(n) o administra(n). Por cada uno de estos, señale la institución responsable</t>
    </r>
    <r>
      <rPr>
        <b/>
        <sz val="9"/>
        <color theme="4"/>
        <rFont val="Arial"/>
        <family val="2"/>
      </rPr>
      <t>,</t>
    </r>
    <r>
      <rPr>
        <b/>
        <sz val="9"/>
        <rFont val="Arial"/>
        <family val="2"/>
      </rPr>
      <t xml:space="preserve"> el año de creación, la periodicidad de actualización, la situación tecnológica-operativa, así como el tipo de información recopilada; utilizando para tal efecto los catálogos que se presentan en la parte inferior de la siguiente tabla.</t>
    </r>
  </si>
  <si>
    <t>Anote, por cada uno de los sistemas de información relacionada con la investigación pericial, la cantidad de registros contenidos al cierre del año 2025, según tipo de información recopilada; utilizando para tal efecto el catálogo que se presenta en la parte inferior de la siguiente tabla.</t>
  </si>
  <si>
    <t>De acuerdo con el total de registros contenidos que reportó como respuesta en la pregunta anterior, anote, por cada uno de los sistemas de información relacionada con la investigación pericial, la cantidad de los mismos que fueron ingresados durante el año 2025, según tipo de información recopilada; utilizando para tal efecto el catálogo que se presenta en la parte inferior de la siguiente tabla.</t>
  </si>
  <si>
    <t>Anote, por cada una de las unidades de servicios periciales y/ o de servicio médico forense, la cantidad de solicitudes de intervención pericial recibidas durante el año 2025, según tipo de admisión.</t>
  </si>
  <si>
    <t>Indique las materias de las cuales durante el año 2025 la(s) institución(es) estuvo(vieron) facultada(s) para su atención. Por cada una de estas, anote la cantidad de solicitudes de intervención pericial admitidas, según sistema de justicia.</t>
  </si>
  <si>
    <t>Anote, por cada una de las unidades de servicios periciales y/ o de servicio médico forense, la cantidad de solicitudes de intervención pericial concluidas durante el año 2025, según tipo de conclusión.</t>
  </si>
  <si>
    <t>Anote, por cada una de las unidades de servicios periciales y/ o de servicio médico forense, la cantidad de solicitudes de intervención pericial pendientes de concluir al cierre del año 2025, según estatus.</t>
  </si>
  <si>
    <t>Anote el total de audiencias a las que acudieron durante el año 2025 las personas peritas de la(s) institución(es) a efecto de participar como testigos relevantes e indispensables en la materia del dictamen y/ o informe pericial.</t>
  </si>
  <si>
    <t>Anote la cantidad de indicios biológicos de cadáveres y de restos de seres humanos recibidos durante el año 2025 por la(s) institución(es), según tipo, tipo de resto, estado de conservación, sexo y unidad de medida para su contabilización.</t>
  </si>
  <si>
    <t>Anote, por cada uno de los anfiteatros, la cantidad de indicios biológicos de cadáveres y de restos de seres humanos recibidos durante el año 2025, según tipo, tipo de resto, sexo y unidad de medida para su contabilización.</t>
  </si>
  <si>
    <t>Anote la cantidad de cadáveres y de restos de seres humanos a los que durante el año 2025 se les realizó alguna práctica forense por parte de la(s) institución(es), según tipo, tipo de resto, estatus de identificación y sexo.</t>
  </si>
  <si>
    <t>Anote la cantidad de prácticas forenses realizadas durante el 2025 por la(s) institución(es) a los cadáveres y restos de seres humanos identificados y no identificados, según tipo de resto y sexo de los mismos.</t>
  </si>
  <si>
    <t>Indique si la(s) institución(es) videograbó(aron) las necropsias realizadas durante el año 2025. En caso afirmativo, anote el total de necropsias videograbadas.</t>
  </si>
  <si>
    <t>Indique si la(s) institución(es) emitió(eron) ampliaciones del peritaje de las necropsias realizadas durante el año 2025 con posterioridad al peritaje que sustentó el certificado de defunción. En caso afirmativo, anote el total de necropsias realizadas durante el referido año de las que se emitió alguna ampliación del peritaje.</t>
  </si>
  <si>
    <t>Anote, por cada uno de los anfiteatros, la cantidad de cadáveres y de restos de seres humanos a los que durante el año 2025 se les realizó alguna práctica forense, según tipo, tipo de resto, estatus de identificación y sexo.</t>
  </si>
  <si>
    <t>Anote, por cada uno de los anfiteatros, la cantidad de cadáveres y de restos de seres humanos egresados durante el año 2025, según tipo de resto, estatus de identificación y sexo.</t>
  </si>
  <si>
    <t>Anote, por cada uno de los anfiteatros, la cantidad de cadáveres y de restos de seres humanos almacenados al cierre del año 2025, según tipo de resto, motivo de almacenamiento y estatus de identificación.</t>
  </si>
  <si>
    <t>Anote, por cada uno de los laboratorios, la cantidad de cadáveres y de restos de seres humanos almacenados al cierre del año 2025, según tipo de resto, motivo de almacenamiento y estatus de identificación.</t>
  </si>
  <si>
    <t>Anote, por cada uno de los centros de resguardo forense u homólogos, la cantidad de cadáveres y de restos de seres humanos almacenados al cierre del año 2025, según tipo de resto, motivo de almacenamiento y estatus de identificación.</t>
  </si>
  <si>
    <t>Anote la cantidad de cadáveres y de restos de seres humanos almacenados al cierre del año 2025 en las agencias funerarias que brindaron servicios de asistencia a la(s) institución(es), según tipo de resto, motivo de almacenamiento y estatus de identificación.</t>
  </si>
  <si>
    <r>
      <t xml:space="preserve">1.- Periodo de referencia de los datos: 
</t>
    </r>
    <r>
      <rPr>
        <b/>
        <i/>
        <sz val="8"/>
        <rFont val="Arial"/>
        <family val="2"/>
      </rPr>
      <t xml:space="preserve">Durante el año: </t>
    </r>
    <r>
      <rPr>
        <i/>
        <sz val="8"/>
        <rFont val="Arial"/>
        <family val="2"/>
      </rPr>
      <t>la información se refiere a lo existente del 01 de enero al 31 de diciembre de 2025.</t>
    </r>
  </si>
  <si>
    <t>Indique si durante el año 2025 la(s) institución(es) inició(aron) intervenciones periciales en algún sitio de depósito ilegal de seres humanos. En caso afirmativo, anote el total de sitios de depósito ilegal de seres humanos intervenidos.</t>
  </si>
  <si>
    <t>En caso de que al cierre del año no se haya realizado el nombramiento de la persona titular de la(s) institución(es), o se encontrara vacante, seleccione el código "8" en la columna "Sexo" y deje el resto de la fila en blanco.</t>
  </si>
  <si>
    <t>Para el caso de los ingresos brutos mensuales, debe considerar aquellos percibidos por el desempeño de sus funciones como persona titular de la(s) institución(es), independientemente de la institución pública que erogue dicha remuneración. Estos ingresos deben anotarse en pesos mexicanos (números enteros), por lo que no debe agregar la frase "miles o millones" ni desagregar decimales.</t>
  </si>
  <si>
    <t>Para el caso de los ingresos brutos mensuales, en caso de que la persona titular de la(s) institución(es)  no haya recibido alguna contraprestación por el ejercicio de dicho cargo, anote "NA" (No aplica) en la columna correspondiente y justifíquelo en el recuadro de comentarios que se encuentra en la parte inferior de los catálogos de respuesta.</t>
  </si>
  <si>
    <t>Dificultad o impedimento para caminar, subir o bajar usando sus piernas</t>
  </si>
  <si>
    <r>
      <t xml:space="preserve">Dificultad o impedimento para ver </t>
    </r>
    <r>
      <rPr>
        <i/>
        <sz val="8"/>
        <rFont val="Arial"/>
        <family val="2"/>
      </rPr>
      <t>(aunque use lentes)</t>
    </r>
  </si>
  <si>
    <t>Dificultad o impedimento para aprender, recordar o concentrarse</t>
  </si>
  <si>
    <r>
      <t xml:space="preserve">Dificultad o impedimento para escuchar </t>
    </r>
    <r>
      <rPr>
        <i/>
        <sz val="8"/>
        <rFont val="Arial"/>
        <family val="2"/>
      </rPr>
      <t>(aunque use aparato auditivo)</t>
    </r>
  </si>
  <si>
    <r>
      <t xml:space="preserve">Dificultad o impedimento para hablar o comunicarse </t>
    </r>
    <r>
      <rPr>
        <i/>
        <sz val="8"/>
        <rFont val="Arial"/>
        <family val="2"/>
      </rPr>
      <t>(por ejemplo, entender o ser entendido o entendida por otras personas)</t>
    </r>
  </si>
  <si>
    <r>
      <t xml:space="preserve">Dificultad o impedimento para realizar sus actividades diarias por problemas emocionales o mentales </t>
    </r>
    <r>
      <rPr>
        <i/>
        <sz val="8"/>
        <rFont val="Arial"/>
        <family val="2"/>
      </rPr>
      <t>(con autonomía e independencia por problemas con depresión, bipolaridad, esquizofrenia, etc.)</t>
    </r>
  </si>
  <si>
    <r>
      <t>Condición de pertenencia a población afromexicana o afrodescendiente</t>
    </r>
    <r>
      <rPr>
        <i/>
        <sz val="8"/>
        <rFont val="Arial"/>
        <family val="2"/>
      </rPr>
      <t xml:space="preserve"> (1. Sí / 2. No / 9. No identificado)</t>
    </r>
  </si>
  <si>
    <t>2.- Para las preguntas 2.3, 2.5, 2.6, 2.7, 2.8 y 2.9, la suma de las cantidades registradas en la columna "Total" debe ser igual a la suma de las cantidades reportadas como respuesta en la columna "Total" de la pregunta 2.2, así como corresponder a su desagregación por cargo y/ o función desempeñada y sexo.</t>
  </si>
  <si>
    <t>La suma de las cantidades registradas en la columna "Total" debe ser igual o mayor a la suma de las cantidades reportadas como respuesta en la columna "Total" de la pregunta 2.2, así como corresponder a su desagregación por cargo y/ o función desempeñada y sexo; toda vez que una persona servidora pública puede contar con servicios de seguridad social de más de una institución otorgados por su ente público de adscripción.</t>
  </si>
  <si>
    <t>Debe considerar en pesos los ingresos brutos mensuales del personal, independientemente de la institución pública que erogue dicha remuneración.</t>
  </si>
  <si>
    <t>De acuerdo con el total de personal que reportó como respuesta en la pregunta 2.2, anote la cantidad del mismo especificando su condición de pertenencia a población afromexicana o afrodescendiente, cargo y/ o función desempeñada y sexo.</t>
  </si>
  <si>
    <t>Condición de pertenencia a población afromexicana o afrodescendiente</t>
  </si>
  <si>
    <t>Pertenece a población afromexicana o afrodescendiente</t>
  </si>
  <si>
    <t>No pertenece a población afromexicana o afrodescendiente</t>
  </si>
  <si>
    <t>2.17.-</t>
  </si>
  <si>
    <t>Preguntas 2.1 a 2.17</t>
  </si>
  <si>
    <t>Preguntas 1.1 a 1.22</t>
  </si>
  <si>
    <r>
      <t xml:space="preserve">1.- </t>
    </r>
    <r>
      <rPr>
        <b/>
        <i/>
        <sz val="8"/>
        <color theme="1"/>
        <rFont val="Arial"/>
        <family val="2"/>
      </rPr>
      <t>Marcadores genéticos Short Tandem Repeats (STRs, por sus siglas en inglés).</t>
    </r>
    <r>
      <rPr>
        <i/>
        <sz val="8"/>
        <color theme="1"/>
        <rFont val="Arial"/>
        <family val="2"/>
      </rPr>
      <t xml:space="preserve"> Se refiere a los marcadores comúnmente utilizados para obtener el perfil genético debido a que generan productos de amplificación más grandes que suelen no amplificarse cuando el ADN está parciamente degradado.</t>
    </r>
  </si>
  <si>
    <r>
      <rPr>
        <b/>
        <i/>
        <sz val="8"/>
        <rFont val="Arial"/>
        <family val="2"/>
      </rPr>
      <t>Análisis de STRs.</t>
    </r>
    <r>
      <rPr>
        <i/>
        <sz val="8"/>
        <rFont val="Arial"/>
        <family val="2"/>
      </rPr>
      <t xml:space="preserve"> Se refiere al método utilizado para determinar el perfil de ADN de una persona contando el número de veces que una pequeña secuencia de ADN (unidad de repetición corta en tándem) se repite en una ubicación cromosómica específica. El análisis STRs consta de tres procesos: amplificación, electroforesis e interpretación.</t>
    </r>
  </si>
  <si>
    <t>Anote el nombre de cada uno de los kits para la identificación humana utilizados durante el año 2025 por los laboratorios en el análisis de STRs. Por cada uno de estos, anote el total de marcadores genéticos amplificados.</t>
  </si>
  <si>
    <t>Debe anotar el nombre de los kits para la identificación humana utilizados en los análisis de STRs, comenzando por el primer renglón. En caso de no contar con 5 kits para la identificación humana utilizados en el análisis de STRs, deje el resto de las filas en blanco.</t>
  </si>
  <si>
    <t>El nombre de los kits para la identificación humana utilizados en los análisis de STRs debe registrarse en mayúsculas, sin comillas ni signos de acentuación, puntuación, paréntesis y abreviaturas.</t>
  </si>
  <si>
    <t>I.3 Ambulancias forenses</t>
  </si>
  <si>
    <r>
      <t xml:space="preserve">1.- </t>
    </r>
    <r>
      <rPr>
        <b/>
        <i/>
        <sz val="8"/>
        <color theme="1"/>
        <rFont val="Arial"/>
        <family val="2"/>
      </rPr>
      <t xml:space="preserve">Ambulancias forenses. </t>
    </r>
    <r>
      <rPr>
        <i/>
        <sz val="8"/>
        <color theme="1"/>
        <rFont val="Arial"/>
        <family val="2"/>
      </rPr>
      <t>Se refiere a los vehículos destinados al traslado de cadáveres, restos de seres humanos e indicios materiales localizados en el lugar de los hechos, ya sea a las instalaciones del servicio médico forense o a cualquier otro lugar que se requiera. Dichos vehículos cuentan con el equipamiento necesario para garantizar la seguridad e higiene durante el referido traslado.</t>
    </r>
  </si>
  <si>
    <t>I.4 Equipo informático</t>
  </si>
  <si>
    <t>1.- No debe considerar las multifuncionales, servidores, tabletas electrónicas, computadoras e impresoras que se hayan encontrado fuera de servicio, o bien, no habían sido asignadas para su uso u operación al cierre del año.</t>
  </si>
  <si>
    <r>
      <t xml:space="preserve">2.- </t>
    </r>
    <r>
      <rPr>
        <b/>
        <i/>
        <sz val="8"/>
        <color theme="1"/>
        <rFont val="Arial"/>
        <family val="2"/>
      </rPr>
      <t xml:space="preserve">LiDAR (Light Detection and Ranging), por sus siglas en inglés. </t>
    </r>
    <r>
      <rPr>
        <i/>
        <sz val="8"/>
        <color theme="1"/>
        <rFont val="Arial"/>
        <family val="2"/>
      </rPr>
      <t>Se refiere al escáner que emite rayos láser infrarrojos que impactan sobre determinados objetos y rebotan. Aquellos rayos que “regresan” son registrados por un receptor, realizando una medición de la distancia.</t>
    </r>
  </si>
  <si>
    <t>Señale las técnicas para la búsqueda y localización de personas desaparecidas utilizadas en la búsqueda de campo forense durante el año 2025 por la(s) institución(es).</t>
  </si>
  <si>
    <t>OTRA UNIDAD DE SERVICIOS PERICIALES Y/ O DE SERVICIO MEDICO FORENSE</t>
  </si>
  <si>
    <r>
      <t xml:space="preserve">1.- </t>
    </r>
    <r>
      <rPr>
        <b/>
        <i/>
        <sz val="8"/>
        <rFont val="Arial"/>
        <family val="2"/>
      </rPr>
      <t>Registro administrativo.</t>
    </r>
    <r>
      <rPr>
        <i/>
        <sz val="8"/>
        <rFont val="Arial"/>
        <family val="2"/>
      </rPr>
      <t xml:space="preserve"> Se refiere al conjunto de datos que son generados con fines operacionales o como parte de las funciones de una institución pública o privada sobre un tipo de objeto, sujeto, acción, hecho o evento, y obtenidos sistemáticamente con base en un formato específico ya sea impreso, digital u otro y bajo un marco de funciones y facultades formalmente establecidas en instrumentos jurídicos o reglamentarios.</t>
    </r>
  </si>
  <si>
    <t>De las personas peritas</t>
  </si>
  <si>
    <r>
      <t>Intervenciones periciales</t>
    </r>
    <r>
      <rPr>
        <i/>
        <sz val="8"/>
        <rFont val="Arial"/>
        <family val="2"/>
      </rPr>
      <t xml:space="preserve"> (estatus, informes, dictámenes, solicitantes, etc.)</t>
    </r>
  </si>
  <si>
    <t>Anfiteatros y/ o laboratorios</t>
  </si>
  <si>
    <r>
      <t xml:space="preserve">De la familia de las personas fallecidas o desaparecidas </t>
    </r>
    <r>
      <rPr>
        <i/>
        <sz val="8"/>
        <rFont val="Arial"/>
        <family val="2"/>
      </rPr>
      <t>(sin incluir información sobre perfiles genéticos)</t>
    </r>
  </si>
  <si>
    <t>Restos no identificados de seres humanos</t>
  </si>
  <si>
    <t>En caso de que la suma de las cantidades reportadas como respuesta en las columnas del numeral 3 de la tabla II de la pregunta anterior no sea un dato numérico mayor a cero, no puede registrar información en el apartado "Restos no identificados de seres humanos".</t>
  </si>
  <si>
    <t>En caso de que la suma de las cantidades reportadas como respuesta en las columnas del apartado "No identificados" del numeral 3 de la tabla II de la pregunta anterior no sea un dato numérico mayor a cero, no puede registrar información en el apartado "No identificados" del grupo "Restos no identificados de seres humanos".</t>
  </si>
  <si>
    <t>En caso de que la suma de las cantidades reportadas como respuesta en las columnas del apartado "Identificados" del numeral 3 de la tabla II de la pregunta anterior no sea un dato numérico mayor a cero, no puede registrar información en el apartado "Identificados" del grupo "Restos no identificados de seres humanos".</t>
  </si>
  <si>
    <t>En caso de que la suma de las cantidades reportadas como respuesta en las columnas del apartado "No identificados" del numeral 3 de la tabla II de la pregunta 6.3 no sea un dato numérico mayor a cero, no puede registrar información en el apartado "No identificados" del grupo "Restos no identificados de seres humanos".</t>
  </si>
  <si>
    <t>En caso de que la suma de las cantidades reportadas como respuesta en las columnas del apartado "Identificados" del numeral 3 de la tabla II de la pregunta 6.3 no sea un dato numérico mayor a cero, no puede registrar información en el apartado "Identificados" del grupo "Restos no identificados de seres humanos".</t>
  </si>
  <si>
    <t>La suma de las cantidades registradas en las columnas del apartado "No identificados" del grupo "Restos no identificados de seres humanos" debe ser igual a la suma de las cantidades reportadas como respuesta en las columnas del apartado "No identificados" del numeral 3 de la tabla II de la pregunta 6.3, así como corresponder a su desagregación por sexo.</t>
  </si>
  <si>
    <t>La suma de las cantidades registradas en las columnas del apartado "Identificados" del grupo "Restos no identificados de seres humanos" debe ser igual a la suma de las cantidades reportadas como respuesta en las columnas del apartado "Identificados" del numeral 3 de la tabla II de la pregunta 6.3, así como corresponder a su desagregación por sexo.</t>
  </si>
  <si>
    <t>En caso de que la cantidad reportada como respuesta en la columna "Total" del numeral 3 de la tabla II de la pregunta 6.3 no sea un dato numérico mayor a cero, no puede registrar información en el grupo "Restos no identificados de seres humanos".</t>
  </si>
  <si>
    <t>La suma de las cantidades registradas en la columna "Total" del grupo "Restos no identificados de seres humanos" debe ser igual a la cantidad reportada como respuesta en la columna "Total" del numeral 3 de la tabla II de la pregunta 6.3, así como corresponder a su desagregación por estatus de identificación y sexo. En caso de que esta instrucción no le aplique, justifíquelo en el recuadro que se encuentra al final de la tabla de respuesta.</t>
  </si>
  <si>
    <t>En caso de que la suma de las cantidades reportadas como respuesta en la columna "Total" del apartado "Restos no identificados de seres humanos" de la tabla I de la pregunta anterior no sea un dato numérico mayor a cero, no puede registrar información en el apartado "Identificados" del grupo "Restos no identificados de seres humanos".</t>
  </si>
  <si>
    <t>En caso de que la suma de las cantidades reportadas como respuesta en la columna "Total" del apartado "Restos no identificados de seres humanos" de la tabla II de la pregunta anterior no sea un dato numérico mayor a cero, no puede registrar información en el apartado "No identificados" del grupo "Restos no identificados de seres humanos".</t>
  </si>
  <si>
    <t>La suma de las cantidades registradas en la columna "Total" del apartado "Identificados" del grupo "Restos no identificados de seres humanos" debe ser igual a la suma de las cantidades reportadas como respuesta en la columna "Total" del apartado "Restos no identificados de seres humanos" de la tabla I de la pregunta anterior, así como corresponder a su desagregación por sexo. En caso de que esta instrucción no le aplique, justifíquelo en el recuadro que se encuentra al final de la tabla de respuesta.</t>
  </si>
  <si>
    <t>En caso de que la cantidad reportada como respuesta en la columna "Total" del apartado "Restos no identificados de seres humanos" del numeral 7 de la tabla I de la pregunta 6.10 no sea un dato numérico mayor a cero, no puede registrar información en la columna "Identificados" del apartado "En almacenamiento como destino (egresados durante el año)" del grupo "Restos no identificados de seres humanos".</t>
  </si>
  <si>
    <t>En caso de que la cantidad reportada como respuesta en la columna "Total" del apartado "Restos no identificados de seres humanos" del numeral 3 de la tabla II de la pregunta 6.10 no sea un dato numérico mayor a cero, no puede registrar información en la columna "No identificados" del apartado "En almacenamiento como destino (egresados durante el año)" del grupo "Restos no identificados de seres humanos".</t>
  </si>
  <si>
    <t>La suma de las cantidades registradas en las columnas "Realizando las prácticas forenses correspondientes" y "Pendientes de programar las prácticas forenses correspondientes" del apartado "Restos no identificados de seres humanos" debe ser igual o menor a la cantidad reportada como respuesta en la columna "Pendientes de realizar alguna práctica forense" del numeral 3 de la tabla II de la pregunta 6.3. En caso de que esta instrucción no le aplique, justifíquelo en el recuadro que se encuentra al final de la tabla de respuesta.</t>
  </si>
  <si>
    <t>En caso de que la cantidad reportada como respuesta en la columna "Total" del apartado "Restos no identificados de seres humanos" del numeral 8 de la tabla I de la pregunta 6.10 no sea un dato numérico mayor a cero, no puede registrar información en la columna "Identificados" del apartado "En almacenamiento como destino (egresados durante el año)" del grupo "Restos no identificados de seres humanos".</t>
  </si>
  <si>
    <t>En caso de que la cantidad reportada como respuesta en la columna "Total" del apartado "Restos no identificados de seres humanos" del numeral 4 de la tabla II de la pregunta 6.10 no sea un dato numérico mayor a cero, no puede registrar información en la columna "No identificados" del apartado "En almacenamiento como destino (egresados durante el año)" del grupo "Restos no identificados de seres humanos".</t>
  </si>
  <si>
    <t>En caso de que haya seleccionado el código "2" o "9" en la columna "¿Se encontraba establecido en su entidad federativa algún centro de resguardo forense u homólogo?" de la pregunta 1.18, no puede registrar información en el presente reactivo.</t>
  </si>
  <si>
    <t>El listado de centros de resguardo forense u homólogos que se despliega es el mismo que registró como respuesta en la pregunta 1.19.</t>
  </si>
  <si>
    <t>En caso de que la cantidad reportada como respuesta en la columna "Total" del apartado "Restos no identificados de seres humanos" del numeral 9 de la tabla I de la pregunta 6.10 no sea un dato numérico mayor a cero, no puede registrar información en la columna "Identificados" del apartado "En almacenamiento como destino (egresados durante el año)" del grupo "Restos no identificados de seres humanos".</t>
  </si>
  <si>
    <t>En caso de que la cantidad reportada como respuesta en la columna "Total" del apartado "Restos no identificados de seres humanos" del numeral 5 de la tabla II de la pregunta 6.10 no sea un dato numérico mayor a cero, no puede registrar información en la columna "No identificados" del apartado "En almacenamiento como destino (egresados durante el año)" del grupo "Restos no identificados de seres humanos".</t>
  </si>
  <si>
    <t>En caso de que la cantidad reportada como respuesta en el numeral 2 de la pregunta 1.22 no sea un dato numérico mayor a cero, no puede registrar información en los apartados "En almacenamiento como destino (egresados durante el año)" y "En almacenamiento como destino (provenientes de ejercicios anteriores)". En caso de que esta instrucción no le aplique, justifíquelo en el recuadro que se encuentra al final de la tabla de respuesta.</t>
  </si>
  <si>
    <t>En caso de que la cantidad reportada como respuesta en el numeral 3 de la pregunta 1.22 no sea un dato numérico mayor a cero, no puede registrar información en las columnas "Realizando las prácticas forenses correspondientes" y "Pendientes de programar las prácticas forenses correspondientes". En caso de que esta instrucción no le aplique, justifíquelo en el recuadro que se encuentra al final de la tabla de respuesta.</t>
  </si>
  <si>
    <t>En caso de que la cantidad reportada como respuesta en la columna "Total" del apartado "Restos no identificados de seres humanos" del numeral 10 de la tabla I de la pregunta 6.10 no sea un dato numérico mayor a cero, no puede registrar información en la columna "Identificados" del apartado "En almacenamiento como destino (egresados durante el año)" del grupo "Restos no identificados de seres humanos".</t>
  </si>
  <si>
    <t>En caso de que la cantidad reportada como respuesta en la columna "Total" del apartado "Restos no identificados de seres humanos" del numeral 6 de la tabla II de la pregunta 6.10 no sea un dato numérico mayor a cero, no puede registrar información en la columna "No identificados" del apartado "En almacenamiento como destino (egresados durante el año)" del grupo "Restos no identificados de seres humanos".</t>
  </si>
  <si>
    <t>La cantidad registrada en la columna "Identificados" del apartado "En almacenamiento como destino (egresados durante el año)" del grupo "Restos no identificados de seres humanos" debe ser igual a la cantidad reportada como respuesta en la columna "Total" del apartado "Restos no identificados de seres humanos" del numeral 10 de la tabla I de la pregunta 6.10.</t>
  </si>
  <si>
    <t>La cantidad registrada en la columna "No identificados" del apartado "En almacenamiento como destino (egresados durante el año)" del grupo "Restos no identificados de seres humanos" debe ser igual a la cantidad reportada como respuesta en la columna "Total" del apartado "Restos no identificados de seres humanos" del numeral 6 de la tabla II de la pregunta 6.10.</t>
  </si>
  <si>
    <t>CVEGEO</t>
  </si>
  <si>
    <t>5.- En la columna "Horario de atención" anote la información correspondiente en formato de 24 horas. Por ejemplo: en caso de que la unidad de servicios periciales y/ o de servicio médico forense tenga un horario de atención de las 9 de la mañana a las 3 de la tarde, anote "9:00 - 15:00" en la referida columna. En caso de que la unidad de servicios periciales y/ o de servicio médico forense tenga un horario discontinuo, es decir, que habilite dos o más horarios de atención durante el día, anote la información correspondiente en el referido formato. Por ejemplo: si la unidad de servicios periciales y/ o de servicio médico forense tiene un horario de atención de las 8 de la mañana a las 2 de la tarde y otro más de 4 a 6 de la tarde, anote "8:00 - 14:00, 16:00 - 18:00". En caso de que la unidad de servicios periciales y/ o de servicio médico forense tenga diferentes horarios de atención de acuerdo con el día de la semana que se trate, anote la respectiva información en el citado formato. Por ejemplo: si la unidad de servicios periciales y/ o de servicio médico forense tiene un horario de atención de lunes a jueves de 9 de la mañana a las 6 de la tarde, y viernes de 9 de la mañana a las 3 de la tarde, anote “9:00 - 18:00 (L-J), 09:00 - 15:00 (V)”.</t>
  </si>
  <si>
    <t>6.- En la columna "Horario de atención" anote la información correspondiente en formato de 24 horas. Por ejemplo: en caso de que el laboratorio fijo tenga un horario de atención de las 9 de la mañana a las 3 de la tarde, anote "9:00 - 15:00" en la referida columna. En caso de que el laboratorio fijo tenga un horario discontinuo, es decir, que habilite dos o más horarios de atención durante el día, anote la información correspondiente en el referido formato. Por ejemplo: si el laboratorio fijo tiene un horario de atención de las 8 de la mañana a las 2 de la tarde y otro más de 4 a 6 de la tarde, anote "8:00 - 14:00, 16:00 - 18:00". En caso de que el laboratorio fijo tenga diferentes horarios de atención de acuerdo con el día de la semana que se trate, anote la respectiva información en el citado formato. Por ejemplo: si el laboratorio fijo tiene un horario de atención de lunes a jueves de 9 de la mañana a las 6 de la tarde, y viernes de 9 de la mañana a las 3 de la tarde, anote “9:00 - 18:00 (L-J), 09:00 - 15:00 (V)”.</t>
  </si>
  <si>
    <r>
      <rPr>
        <b/>
        <sz val="9"/>
        <rFont val="Arial"/>
        <family val="2"/>
      </rPr>
      <t>Cuestionario.</t>
    </r>
    <r>
      <rPr>
        <sz val="9"/>
        <rFont val="Arial"/>
        <family val="2"/>
      </rPr>
      <t xml:space="preserve"> Se integra por cada una de las preguntas destinadas a generar información estadística sobre los aspectos que conforman la estructura temática del presente censo. Con la finalidad de facilitar la ubicación de los temas contenidos, la versión electrónica del mismo se ha dividido en tantas pestañas como secciones son requeridas.</t>
    </r>
  </si>
  <si>
    <t>Asimismo, tomando en consideración la naturaleza de la información solicitada en cada módulo, algunos de estos pueden presentar apartados adicionales a los anteriores, mismos que obedecen a las características específicas del censo relacionado. Dichos apartados pueden ser: complementos, anexos y adiciones.</t>
  </si>
  <si>
    <t>Se refiere al conjunto de datos que son generados con fines operacionales o como parte de las funciones de una institución pública o privada sobre un tipo de objeto, sujeto, acción, hecho o evento, y obtenidos sistemáticamente con base en un formato específico ya sea impreso, digital u otro y bajo un marco de funciones y facultades formalmente establecidas en instrumentos jurídicos o reglamentarios.</t>
  </si>
  <si>
    <r>
      <rPr>
        <b/>
        <sz val="9"/>
        <color theme="1"/>
        <rFont val="Arial"/>
        <family val="2"/>
      </rPr>
      <t xml:space="preserve">Perfiles genéticos. </t>
    </r>
    <r>
      <rPr>
        <sz val="9"/>
        <color theme="1"/>
        <rFont val="Arial"/>
        <family val="2"/>
      </rPr>
      <t>Se refiere a la herramienta de genética forense en la cual se almacenan perfiles genéticos obtenidos a partir de muestras biológicas, como pueden ser la sangre, saliva, elementos pilosos, semen y restos óseos que se encuentren relacionados con una persona viva, fallecida, desaparecida, y/ o con la familia de estas.</t>
    </r>
  </si>
  <si>
    <t>Indicio biológico</t>
  </si>
  <si>
    <t>Se refiere a los segmentos y fragmentos con y sin tejido blando pertenecientes a un cuerpo humano que, por alguna causa externa, han sido separados o desprendidos del mismo. Para efectos del presente censo, se deben considerar los siguientes:</t>
  </si>
  <si>
    <r>
      <t xml:space="preserve">1.- </t>
    </r>
    <r>
      <rPr>
        <b/>
        <i/>
        <sz val="8"/>
        <color theme="1"/>
        <rFont val="Arial"/>
        <family val="2"/>
      </rPr>
      <t>Anfiteatros.</t>
    </r>
    <r>
      <rPr>
        <i/>
        <sz val="8"/>
        <color theme="1"/>
        <rFont val="Arial"/>
        <family val="2"/>
      </rPr>
      <t xml:space="preserve"> Se refiere a los espacios físicos, generalmente ubicados al interior de las unidades del servicio médico forense, en donde se practican las necropsias a los cadáveres y/ o restos de seres humanos.</t>
    </r>
  </si>
  <si>
    <t>Se refiere a los espacios físicos, generalmente ubicados al interior de las unidades del servicio médico forense, en donde se practican las necropsias a los cadáveres y/ o restos de seres humanos.</t>
  </si>
  <si>
    <t>Se refiere al espacio físico para resguardar, contener o almacenar temporalmente restos óseos bajo una temperatura constante y estable.</t>
  </si>
  <si>
    <t>Se refiere a aquella función encargada de proporcionar, a través de técnicas establecidas, los servicios auxiliares, técnicos y científicos para la búsqueda y obtención de indicios y preservación de pruebas a efecto de acreditar los elementos que definan, en materia civil, mercantil y familiar, los hechos controvertidos en juicio y, en materia penal y justicia para personas adolescentes, la probable responsabilidad de las personas autoras de hechos delictivos, así como la reconstrucción de los hechos. Lo anterior, con la finalidad de proporcionar a los órganos ministeriales y jurisdiccionales los informes y dictámenes periciales que sustenten las pruebas a desahogar en el proceso.</t>
  </si>
  <si>
    <t>Unidad de servicios periciales y/ o de servicio médico forense</t>
  </si>
  <si>
    <t>Se refiere a las instalaciones en donde, de manera conjunta, se llevan a cabo las actividades destinadas a la atención de las solicitudes de intervención pericial, la emisión de los dictámenes e informes periciales y, en general, todo aquello que englobe la materia pericial y/ o el servicio médico forense. Esta unidad puede integrarse por diversos espacios físicos, tales como anfiteatros, laboratorios, osteotecas, bodegas para el almacenamiento de indicios y evidencias, áreas para funciones administrativas, áreas de atención a familiares y al público, entre otros.</t>
  </si>
  <si>
    <t>Bodega para el almacenamiento de indicios y evidencias</t>
  </si>
  <si>
    <t>Se refiere al espacio físico, fijo o móvil, que cuenta con la capacidad de regulación térmica a efecto de retrasar el proceso de descomposición de los cadáveres y restos de seres humanos provistos de tejido blando para su conservación y resguardo temporal. Dentro de esta categoría debe considerar a los contenedores de acero inoxidable, comúnmente denominados refrigeradores.</t>
  </si>
  <si>
    <r>
      <t xml:space="preserve">8.- </t>
    </r>
    <r>
      <rPr>
        <b/>
        <i/>
        <sz val="8"/>
        <rFont val="Arial"/>
        <family val="2"/>
      </rPr>
      <t>Servicios periciales.</t>
    </r>
    <r>
      <rPr>
        <i/>
        <sz val="8"/>
        <rFont val="Arial"/>
        <family val="2"/>
      </rPr>
      <t xml:space="preserve"> Se refiere a aquella función encargada de proporcionar, a través de técnicas establecidas, los servicios auxiliares, técnicos y científicos para la búsqueda y obtención de indicios y preservación de pruebas a efecto de acreditar los elementos que definan, en materia civil, mercantil y familiar, los hechos controvertidos en juicio y, en materia penal y justicia para personas adolescentes, la probable responsabilidad de las personas autoras de hechos delictivos, así como la reconstrucción de los hechos. Lo anterior, con la finalidad de proporcionar a los órganos ministeriales y jurisdiccionales los informes y dictámenes periciales que sustenten las pruebas a desahogar en el proceso.</t>
    </r>
  </si>
  <si>
    <r>
      <t xml:space="preserve">2.- </t>
    </r>
    <r>
      <rPr>
        <b/>
        <i/>
        <sz val="8"/>
        <color theme="1"/>
        <rFont val="Arial"/>
        <family val="2"/>
      </rPr>
      <t xml:space="preserve">Unidad de servicios periciales y/ o de servicio médico forense. </t>
    </r>
    <r>
      <rPr>
        <i/>
        <sz val="8"/>
        <color theme="1"/>
        <rFont val="Arial"/>
        <family val="2"/>
      </rPr>
      <t>Se refiere a las instalaciones en donde, de manera conjunta, se llevan a cabo las actividades destinadas a la atención de las solicitudes de intervención pericial, la emisión de los dictámenes e informes periciales y, en general, todo aquello que englobe la materia pericial y/ o el servicio médico forense. Esta unidad puede integrarse por diversos espacios físicos, tales como anfiteatros, laboratorios, osteotecas, bodegas para el almacenamiento de indicios y evidencias, áreas para funciones administrativas, áreas de atención a familiares y al público, entre otros.</t>
    </r>
  </si>
  <si>
    <r>
      <t xml:space="preserve">2.- </t>
    </r>
    <r>
      <rPr>
        <b/>
        <i/>
        <sz val="8"/>
        <color theme="1"/>
        <rFont val="Arial"/>
        <family val="2"/>
      </rPr>
      <t>Sistema de Justicia Escrito.</t>
    </r>
    <r>
      <rPr>
        <i/>
        <sz val="8"/>
        <color theme="1"/>
        <rFont val="Arial"/>
        <family val="2"/>
      </rPr>
      <t xml:space="preserve"> Se refiere a aquel sistema de justicia para todas las materias (con excepción de la penal y justicia para personas adolescentes) en el cual la mayor parte de las actuaciones procesales se llevan a cabo por escrito o en actas, mismas que sustentan la resolución del proceso.</t>
    </r>
  </si>
  <si>
    <t>Se refiere a aquel sistema de justicia para todas las materias (con excepción de la penal y justicia para personas adolescentes) en el cual la mayor parte de las actuaciones procesales se llevan a cabo por escrito o en actas, mismas que sustentan la resolución del proceso.</t>
  </si>
  <si>
    <t>La suma de las cantidades registradas en las columnas del apartado "Restos no identificados de seres humanos" debe ser igual a la suma de las cantidades reportadas como respuesta en el numeral 3 de la tabla II de la pregunta anterior, así como corresponder a su desagregación por unidad de medida para su contabilización. En caso de que esta instrucción no le aplique, justifíquelo en el recuadro que se encuentra al final de la tabla de respuesta.</t>
  </si>
  <si>
    <t>La versión impresa, con las firmas y sellos correspondientes, deberá entregarse en la Coordinación Estatal del INEGI con los siguientes datos:</t>
  </si>
  <si>
    <t>2.- No debe considerar como unidades de servicios periciales y/ o de servicio médico forense a los laboratorios y anfiteatros de manera individual. En caso de que esta instrucción no le aplique, justifíquelo en el recuadro que se encuentra al final de la tabla de respuesta de la pregunta 1.1.</t>
  </si>
  <si>
    <t>En la columna "Móviles" de los apartados "Anfiteatros, según tipo" y "Laboratorios, según tipo" no debe considerar las cámaras de frío móviles ni las ambulancias forenses que únicamente sean utilizadas para el traslado de los indicios y pruebas recabadas en los peritajes de campo, toda vez que dicha información se requiere en las preguntas 1.3 y 1.13, respectivamente.</t>
  </si>
  <si>
    <t>En caso de que las computadoras hayan sido utilizadas por más de una unidad de servicios periciales y/ o de servicio médico forense, debe considerarlas únicamente en la que las tenga bajo resguardo oficial o registradas en sus inventarios correspondientes.</t>
  </si>
  <si>
    <t>En caso de que la cantidad reportada como respuesta en la columna "Total" del apartado "Computadoras, según tipo" de la pregunta anterior no sea un dato numérico mayor a cero, no puede registrar información en el presente reactivo.</t>
  </si>
  <si>
    <t>Para el caso de la institución de procedencia, debe considerar la última institución en la que la persona titular de la(s) institución(es) haya prestado sus servicios previo a su nombramiento.</t>
  </si>
  <si>
    <t>Debe considerar la información relacionada con las prestaciones laborales de las personas peritas que se encontraban ejerciendo sus funciones en la(s) institución(es), independientemente de la instancia, autoridad o institución que las otorgue.</t>
  </si>
  <si>
    <t>I) Cadáveres y restos de seres humanos identificados</t>
  </si>
  <si>
    <t>Cadáveres y restos de seres humanos identificados egresados, según tipo de resto y sexo</t>
  </si>
  <si>
    <r>
      <t xml:space="preserve">1.- </t>
    </r>
    <r>
      <rPr>
        <b/>
        <i/>
        <sz val="8"/>
        <rFont val="Arial"/>
        <family val="2"/>
      </rPr>
      <t>Bodega para el almacenamiento de indicios y evidencias.</t>
    </r>
    <r>
      <rPr>
        <i/>
        <sz val="8"/>
        <rFont val="Arial"/>
        <family val="2"/>
      </rPr>
      <t xml:space="preserve"> Se refiere al espacio físico con el que cuentan las unidades de servicios periciales y/ o de servicio médico forense destinados a conservar, almacenar o resguardar la integridad de aquellos indicios no biológicos encontrados en el lugar de los hechos, como pueden ser prendas u objetos personales, bienes y otros elementos materiales probatorios.</t>
    </r>
  </si>
  <si>
    <t>Se refiere al espacio físico con el que cuentan las unidades de servicios periciales y/ o de servicio médico forense destinados a conservar, almacenar o resguardar la integridad de aquellos indicios no biológicos encontrados en el lugar de los hechos, como pueden ser prendas u objetos personales, bienes y otros elementos materiales probatorios.</t>
  </si>
  <si>
    <t>2.- No debe considerar las salas necroquirúrgicas, espacios para el almacenamiento de cadáveres y/ o de restos de seres humanos e instrumentos para la identificación humana que se hayan encontrado fuera de servicio, o bien, no habían sido asignados para su uso u operación al cierre del año.</t>
  </si>
  <si>
    <t>Nombre de los kits para la identificación humana utilizados en el análisis de STRs</t>
  </si>
  <si>
    <t>Marcadores genéticos amplificados en los análisis de STRs</t>
  </si>
  <si>
    <t>I.5 Instrumentos para la búsqueda y localización de personas desaparecidas</t>
  </si>
  <si>
    <t>GPS portátil</t>
  </si>
  <si>
    <t>1. Sistema de Posicionamiento Global (GPS)</t>
  </si>
  <si>
    <r>
      <t xml:space="preserve">2. Sistema de Información Geográfica (GIS) </t>
    </r>
    <r>
      <rPr>
        <i/>
        <sz val="8"/>
        <rFont val="Arial"/>
        <family val="2"/>
      </rPr>
      <t>(especifique)</t>
    </r>
  </si>
  <si>
    <t>4.- En caso de que seleccione el código "2" o "9" en la columna "¿Se encontraba establecido en su entidad federativa algún centro de resguardo forense u homólogo?" de la pregunta 1.18, pase a la pregunta 1.21.</t>
  </si>
  <si>
    <t>I.6 Centros de resguardo forense u homólogos</t>
  </si>
  <si>
    <r>
      <t xml:space="preserve">1.- </t>
    </r>
    <r>
      <rPr>
        <b/>
        <i/>
        <sz val="8"/>
        <color theme="1"/>
        <rFont val="Arial"/>
        <family val="2"/>
      </rPr>
      <t>Centro de resguardo forense u homólogo.</t>
    </r>
    <r>
      <rPr>
        <i/>
        <sz val="8"/>
        <color theme="1"/>
        <rFont val="Arial"/>
        <family val="2"/>
      </rPr>
      <t xml:space="preserve"> Se refiere al espacio destinado al almacenamiento, protección y trazabilidad de los cadáveres y restos de seres humanos no identificados o identificados no reclamados, en tanto se espera sean entregados a sus familiares. Un centro de resguardo forense también puede ser un panteón ministerial o un panteón forense.</t>
    </r>
  </si>
  <si>
    <t>Se refiere al espacio destinado al almacenamiento, protección y trazabilidad de los cadáveres y restos de seres humanos no identificados o identificados no reclamados, en tanto se espera sean entregados a sus familiares. Un centro de resguardo forense también puede ser un panteón ministerial o un panteón forense.</t>
  </si>
  <si>
    <t>I.7 Servicios de asistencia brindados por agencias funerarias</t>
  </si>
  <si>
    <t>4.- Las cifras deben anotarse en pesos mexicanos (no debe agregar la frase “miles o millones de pesos”).</t>
  </si>
  <si>
    <t>5.- No debe considerar decimales en las cifras registradas, por lo que debe redondearlas a su valor entero más cercano.</t>
  </si>
  <si>
    <r>
      <t xml:space="preserve">Perfiles genéticos de familiares de personas desaparecidas o fallecidas. </t>
    </r>
    <r>
      <rPr>
        <sz val="9"/>
        <color theme="1"/>
        <rFont val="Arial"/>
        <family val="2"/>
      </rPr>
      <t>Se refiere a los perfiles genéticos de las personas que integran los grupos familiares de personas desaparecidas o fallecidas, con fines de identificación.</t>
    </r>
  </si>
  <si>
    <t>Perfiles genéticos de familiares de personas desaparecidas o fallecidas</t>
  </si>
  <si>
    <t>4.- Salvo aquellas preguntas que no requieran información por unidad de servicios periciales y/ o de servicio médico forense, el listado de unidades de servicios periciales y/ o de servicio médico forense que se despliega es el mismo que registró como respuesta en la pregunta 1.1.</t>
  </si>
  <si>
    <t>5.- Salvo aquellas preguntas que no requieran información por unidad de servicios periciales y/ o de servicio médico forense, en caso de que no le sea posible identificar la unidad de servicios periciales y/ o de servicio médico forense en donde se haya atendido una parcialidad o la totalidad de las solicitudes de intervención pericial, haga uso de la fila "No identificado".</t>
  </si>
  <si>
    <t>7.- Para cada unidad de servicios periciales y/ o de servicio médico forense, en caso de que haya seleccionado el código "2" o "9" en la columna "¿Atendió alguna especialidad pericial?" de la pregunta 1.2, no puede registrar información en las preguntas 5.1, 5.5 y 5.10. En caso de que esta instrucción no le aplique, justifíquelo en el recuadro que se encuentra al final de tabla de la respuesta de cada una de estas preguntas.</t>
  </si>
  <si>
    <t>8.- Para cada unidad de servicios periciales y/ o de servicio médico forense, en caso de que no haya seleccionado determinada especialidad pericial en la pregunta 1.2, no puede registrar información en la columna correspondiente a la misma en las preguntas 5.2, 5.6 y 5.11. En caso de que esta instrucción no le aplique, justifíquelo en el recuadro que se encuentra al final del catálogo de respuesta.</t>
  </si>
  <si>
    <t>9.-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</si>
  <si>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10.-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</si>
  <si>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11.- No deje celdas en blanco, salvo en los casos en que la instrucción así lo solicite.</t>
  </si>
  <si>
    <t>4.- En el apartado "Municipio o demarcación territorial" seleccione el municipio o demarcación territorial donde se encuentra ubicado el centro de resguardo forense u homólogo.</t>
  </si>
  <si>
    <t>5.- En la columna "Colonia" anote el nombre de la colonia o localidad donde se encuentra ubicado el centro de resguardo forense u homólogo.</t>
  </si>
  <si>
    <t>6.- En las columnas "Latitud" y "Longitud" anote las coordenadas geográficas donde se encuentra ubicado el centro de resguardo forense u homólogo. Las coordenadas de latitud constan de hasta ocho dígitos, mientras que las relacionadas con la longitud constan de hasta nueve dígitos.</t>
  </si>
  <si>
    <t>7.- En la columna "Horario de atención" anote la información correspondiente en formato de 24 horas. Por ejemplo: en caso de que el centro de resguardo forense u homólogo tenga un horario de atención de las 9 de la mañana a las 3 de la tarde, anote "9:00 - 15:00" en la referida columna. En caso de que el centro de resguardo forense u homólogo tenga un horario discontinuo, es decir, que habilite dos o más horarios de atención durante el día, anote la información correspondiente en el referido formato. Por ejemplo: si el centro de resguardo forense u homólogo tiene un horario de atención de las 8 de la mañana a las 2 de la tarde y otro más de 4 a 6 de la tarde, anote "8:00 - 14:00, 16:00 - 18:00". En caso de que el centro de resguardo forense u homólogo tenga diferentes horarios de atención de acuerdo con el día de la semana que se trate, anote la respectiva información en el citado formato. Por ejemplo: si el centro de resguardo forense u homólogo tiene un horario de atención de lunes a jueves de 9 de la mañana a las 6 de la tarde, y viernes de 9 de la mañana a las 3 de la tarde, anote “9:00 - 18:00 (L-J), 09:00 - 15:00 (V)”.</t>
  </si>
  <si>
    <t>8.- En las columnas "Correo electrónico de contacto" y "Número telefónico de contacto" debe considerar la información relacionada con los elementos institucionales a través de los cuales pueda establecer contacto la ciudadanía a efecto de solicitar cualquier tipo de información relacionada con los servicios prestados por el centro de resguardo forense u homólogo. En consecuencia, no deben reportarse los datos de contacto particulares de las personas servidoras públicas.</t>
  </si>
  <si>
    <t>9.- Para cada centro de resguardo forense u homólogo, en caso de que su ubicación geográfica no sea la misma que la de otro centro de resguardo forense u homólogo, deje la columna "Centro de resguardo forense u homólogo con la misma ubicación geográfica" en blanco.</t>
  </si>
  <si>
    <t>10.- En caso de que dos o más centros de resguardo forense u homólogos tengan la misma ubicación geográfica, únicamente debe registrar la información correspondiente en uno de ellos. En el resto, en la columna "Centro de resguardo forense u homólogo con la misma ubicación geográfica" anote el numeral del centro de resguardo forense u homólogo en el que haya reportado la información, y deje el apartado "Municipio o demarcación territorial", así como las columnas "Colonia", "Latitud" y "Longitud" en blanco.</t>
  </si>
  <si>
    <t>La suma de las cantidades registradas en las columnas del apartado "Identificados" del grupo "Restos no identificados de seres humanos" debe ser igual o mayor a la suma de las cantidades reportadas como respuesta en las columnas del apartado "Identificados" del numeral 3 de la tabla II de la pregunta anterior, así como corresponder a su desagregación por sexo; toda vez que a un resto no identificado se le pudo haber realizado más de una práctica forense, ya sea del mismo tipo o de diferentes.</t>
  </si>
  <si>
    <t>La suma de las cantidades registradas en las columnas del apartado "No identificados" del grupo "Restos no identificados de seres humanos" debe ser igual o mayor a la suma de las cantidades reportadas como respuesta en las columnas del apartado "No identificados" del numeral 3 de la tabla II de la pregunta anterior, así como corresponder a su desagregación por sexo; toda vez que a un resto no identificado se le pudo haber realizado más de una práctica forense, ya sea del mismo tipo o de diferentes.</t>
  </si>
  <si>
    <t>Anote la cantidad de cadáveres y de restos de seres humanos egresados durante el año 2025 de la(s) institución(es), según estatus de identificación, tipo de destino, tipo de resto y sexo.</t>
  </si>
  <si>
    <t>II) Cadáveres y restos de seres humanos no identificados</t>
  </si>
  <si>
    <t>Cadáveres y restos de seres humanos no identificados egresados, según tipo de resto y sexo</t>
  </si>
  <si>
    <t>La suma de las cantidades registradas en la columna "Total" del apartado "No identificados" del grupo "Restos no identificados de seres humanos" debe ser igual a la suma de las cantidades reportadas como respuesta en la columna "Total" del apartado "Restos no identificados de seres humanos" de la tabla II de la pregunta anterior, así como corresponder a su desagregación por sexo. En caso de que esta instrucción no le aplique, justifíquelo en el recuadro que se encuentra al final de la tabla de respuesta.</t>
  </si>
  <si>
    <t>5.- Salvo aquellas preguntas que no requieran información por anfiteatro, el listado de anfiteatros que se despliega es el mismo que registró como respuesta en la pregunta 1.3.</t>
  </si>
  <si>
    <t>6.- En la columna "Horario de atención" anote la información correspondiente en formato de 24 horas. Por ejemplo: en caso de que el anfiteatro fijo tenga un horario de atención de las 9 de la mañana a las 3 de la tarde, anote "9:00 - 15:00" en la referida columna. En caso de que el anfiteatro fijo tenga un horario discontinuo, es decir, que habilite dos o más horarios de atención durante el día, anote la información correspondiente en el referido formato. Por ejemplo: si el anfiteatro fijo tiene un horario de atención de las 8 de la mañana a las 2 de la tarde y otro más de 4 a 6 de la tarde, anote "8:00 - 14:00, 16:00 - 18:00". En caso de que el anfiteatro fijo tenga diferentes horarios de atención de acuerdo con el día de la semana que se trate, anote la respectiva información en el citado formato. Por ejemplo: si el anfiteatro fijo tiene un horario de atención de lunes a jueves de 9 de la mañana a las 6 de la tarde, y viernes de 9 de la mañana a las 3 de la tarde, anote “9:00 - 18:00 (L-J), 09:00 - 15:00 (V)”.</t>
  </si>
  <si>
    <t>6.- Para cada certificación o acreditación, anote el año de vencimiento en la columna "Año", "Conclusión anticipada" o "Renovación" del apartado "Año de vencimiento", según corresponda de acuerdo con lo siguiente, y deje el resto de las columnas de dicho apartado en blanco.</t>
  </si>
  <si>
    <t>Pregunta 1.19</t>
  </si>
  <si>
    <t>5.- Para cada sistema de información relacionada con la investigación pericial, en caso de que todas las unidades de servicios periciales y/ o de servicio médico forense hayan contado con él, seleccione con una "X" la columna "Todas las unidades de servicios periciales y/ o de servicio médico forense" y deje el resto de la fila en blanco.</t>
  </si>
  <si>
    <t>6.- Para cada sistema de información relacionada con la investigación pericial, seleccione con una "X" la o las unidades de servicios periciales y/ o de servicio médico forense que hayan contado con él.</t>
  </si>
  <si>
    <t>Se refiere a los servicios que posibilitan a los usuarios conectarse por red a otro ordenador como si se accediera desde el propio ordenador, permitiendo utilizar y/ o extraer información y datos. Un ejemplo de estos servicios es la VPN, que permite conectar una o más computadoras a una red privada utilizando internet.</t>
  </si>
  <si>
    <r>
      <t xml:space="preserve">3.- </t>
    </r>
    <r>
      <rPr>
        <b/>
        <i/>
        <sz val="8"/>
        <rFont val="Arial"/>
        <family val="2"/>
      </rPr>
      <t xml:space="preserve">Cadáver. </t>
    </r>
    <r>
      <rPr>
        <i/>
        <sz val="8"/>
        <rFont val="Arial"/>
        <family val="2"/>
      </rPr>
      <t>Se refiere al cuerpo humano sin vida anatómicamente completo o esencialmente completo independientemente de si cuenta o no con tejidos blandos, así como el estado de putrefacción y/ o conservación en el que se encuentre.</t>
    </r>
  </si>
  <si>
    <r>
      <t xml:space="preserve">Para ello, este módulo contiene </t>
    </r>
    <r>
      <rPr>
        <b/>
        <sz val="9"/>
        <color theme="1"/>
        <rFont val="Arial"/>
        <family val="2"/>
      </rPr>
      <t>81 preguntas</t>
    </r>
    <r>
      <rPr>
        <sz val="9"/>
        <color theme="1"/>
        <rFont val="Arial"/>
        <family val="2"/>
      </rPr>
      <t xml:space="preserve"> agrupadas en las siguientes secciones:</t>
    </r>
  </si>
  <si>
    <r>
      <t xml:space="preserve">2.- </t>
    </r>
    <r>
      <rPr>
        <b/>
        <i/>
        <sz val="8"/>
        <color theme="1"/>
        <rFont val="Arial"/>
        <family val="2"/>
      </rPr>
      <t xml:space="preserve">Anfiteatros móviles. </t>
    </r>
    <r>
      <rPr>
        <i/>
        <sz val="8"/>
        <color theme="1"/>
        <rFont val="Arial"/>
        <family val="2"/>
      </rPr>
      <t>Se refiere a las unidades móviles integradas por equipo especializado y herramientas necesarias para la práctica de las necropsias a los cadáveres y/ o restos de seres humanos.</t>
    </r>
  </si>
  <si>
    <t>Se refiere a las unidades móviles integradas por equipo especializado y herramientas necesarias para la práctica de las necropsias a los cadáveres y/ o restos de seres humanos.</t>
  </si>
  <si>
    <r>
      <t xml:space="preserve">6.- </t>
    </r>
    <r>
      <rPr>
        <b/>
        <i/>
        <sz val="8"/>
        <color theme="1"/>
        <rFont val="Arial"/>
        <family val="2"/>
      </rPr>
      <t xml:space="preserve">Restos de seres humanos. </t>
    </r>
    <r>
      <rPr>
        <i/>
        <sz val="8"/>
        <color theme="1"/>
        <rFont val="Arial"/>
        <family val="2"/>
      </rPr>
      <t>Se refiere a los segmentos y fragmentos con y sin tejido blando pertenecientes a un cuerpo humano que, por alguna causa externa, han sido separados o desprendidos del mismo. Para efectos del presente censo, se deben considerar los siguientes:</t>
    </r>
  </si>
  <si>
    <r>
      <rPr>
        <b/>
        <i/>
        <sz val="8"/>
        <color theme="1"/>
        <rFont val="Arial"/>
        <family val="2"/>
      </rPr>
      <t xml:space="preserve">Segmento. </t>
    </r>
    <r>
      <rPr>
        <i/>
        <sz val="8"/>
        <color theme="1"/>
        <rFont val="Arial"/>
        <family val="2"/>
      </rPr>
      <t xml:space="preserve">Se refiere a la estructura ósea completa desprovista de tejido blando, relacionada anatómicamente por contigüidad o estructura anatómica provista de tejido blando independientemente del estado de putrefacción o conservación en el que se encuentre, la cual puede estar conformada por un solo hueso o un conjunto de estos relacionados anatómicamente por contigüidad. </t>
    </r>
  </si>
  <si>
    <r>
      <rPr>
        <b/>
        <i/>
        <sz val="8"/>
        <rFont val="Arial"/>
        <family val="2"/>
      </rPr>
      <t xml:space="preserve">Fragmento. </t>
    </r>
    <r>
      <rPr>
        <i/>
        <sz val="8"/>
        <rFont val="Arial"/>
        <family val="2"/>
      </rPr>
      <t>Se refiere a la porción de una estructura anatómica con o sin tejido blando independientemente del estado de putrefacción y/ o conservación.</t>
    </r>
  </si>
  <si>
    <t>Se refiere al cuerpo humano sin vida anatómicamente completo o esencialmente completo independientemente de si cuenta o no con tejidos blandos, así como el estado de putrefacción y/ o conservación en el que se encuentre.</t>
  </si>
  <si>
    <r>
      <rPr>
        <b/>
        <sz val="9"/>
        <color theme="1"/>
        <rFont val="Arial"/>
        <family val="2"/>
      </rPr>
      <t xml:space="preserve">Segmento. </t>
    </r>
    <r>
      <rPr>
        <sz val="9"/>
        <color theme="1"/>
        <rFont val="Arial"/>
        <family val="2"/>
      </rPr>
      <t xml:space="preserve">Se refiere a la estructura ósea completa desprovista de tejido blando, relacionada anatómicamente por contigüidad o estructura anatómica provista de tejido blando independientemente del estado de putrefacción o conservación en el que se encuentre, la cual puede estar conformada por un solo hueso o un conjunto de estos relacionados anatómicamente por contigüidad. </t>
    </r>
  </si>
  <si>
    <r>
      <rPr>
        <b/>
        <sz val="9"/>
        <rFont val="Arial"/>
        <family val="2"/>
      </rPr>
      <t xml:space="preserve">Fragmento. </t>
    </r>
    <r>
      <rPr>
        <sz val="9"/>
        <rFont val="Arial"/>
        <family val="2"/>
      </rPr>
      <t>Se refiere a la porción de una estructura anatómica con o sin tejido blando independientemente del estado de putrefacción y/ o conservación.</t>
    </r>
  </si>
  <si>
    <r>
      <t xml:space="preserve">7.- </t>
    </r>
    <r>
      <rPr>
        <b/>
        <i/>
        <sz val="8"/>
        <rFont val="Arial"/>
        <family val="2"/>
      </rPr>
      <t>Servicio médico forense.</t>
    </r>
    <r>
      <rPr>
        <i/>
        <sz val="8"/>
        <rFont val="Arial"/>
        <family val="2"/>
      </rPr>
      <t xml:space="preserve"> Se refiere a aquella función destinada al auxilio de los órganos ministeriales y jurisdiccionales en los procesos judiciales que ante ellos se tramiten, realizando, entre otros, estudios de carácter médico forense, histopatológicos, genéticos, antropométricos, odontológicos, dactiloscópicos, entomológicos y químico toxicológicos, con el objetivo de determinar la causa de la muerte, las lesiones y la identificación de cadáveres y/ o de restos de seres humanos. Asimismo, puede contemplar las valoraciones psiquiátricas, psicológicas, entre otras.</t>
    </r>
  </si>
  <si>
    <t>Se refiere a aquella función destinada al auxilio de los órganos ministeriales y jurisdiccionales en los procesos judiciales que ante ellos se tramiten, realizando, entre otros, estudios de carácter médico forense, histopatológicos, genéticos, antropométricos, odontológicos, dactiloscópicos, entomológicos y químico toxicológicos, con el objetivo de determinar la causa de la muerte, las lesiones y la identificación de cadáveres y/ o de restos de seres humanos. Asimismo, puede contemplar las valoraciones psiquiátricas, psicológicas, entre otras.</t>
  </si>
  <si>
    <t>En el numeral 1, y de ser el caso en el numeral 2, debe considerar la información relacionada con las oficinas centrales de la(s) institución(es), aun cuando en estas se realicen funciones administrativas y/ o de coordinación de las unidades de servicios periciales y/ o de servicio médico forense.</t>
  </si>
  <si>
    <t>En caso de que sea una la institución informante del presente cuestionario, ya sea porque solo desarrolle una de las funciones o porque ejerza ambas de manera simultánea, únicamente registre la información correspondiente en el numeral 1. Por su parte, en la columna "Función desarrollada" debe registrar la información solicitada de acuerdo con lo siguiente:</t>
  </si>
  <si>
    <t>En caso de que sean dos las instituciones informantes del presente cuestionario, registre la información correspondiente a cada una de estas en los numerales 1 y 2. Por su parte, en la columna "Función desarrollada" debe registrar la información solicitada de acuerdo con lo siguiente:</t>
  </si>
  <si>
    <t>En caso de que la institución informante solo desarrolle la función de servicios periciales, seleccione el código "1" en la columna "Función desarrollada". En consecuencia, no puede seleccionar los códigos "2" y "3" en dicha columna para ninguna de las restantes unidades de servicios periciales y/ o de servicio médico forense listadas.</t>
  </si>
  <si>
    <t>En caso de que la institución informante solo desarrolle la función de servicio médico forense, seleccione el código "2" en la columna "Función desarrollada". En consecuencia, no puede seleccionar los códigos "1" y "3" en dicha columna para ninguna de las restantes unidades de servicios periciales y/ o de servicio médico forense listadas.</t>
  </si>
  <si>
    <t xml:space="preserve">En caso de que la institución informante desarrolle simultáneamente las funciones de servicios periciales y de servicio médico forense, seleccione el código "3" en la columna "Función desarrollada". En consecuencia, puede seleccionar los códigos "1", "2" o "3" en dicha columna para cualquiera de las restantes unidades de servicios periciales y/ o de servicio médico forense listadas. </t>
  </si>
  <si>
    <t>En caso de que la primera institución desarrolle la función de servicios periciales y la segunda la de servicio médico forense, seleccione el código "1" y el código "2", respectivamente, en la columna "Función desarrollada". En consecuencia, no puede seleccionar el código "3" en dicha columna para ninguna de las restantes unidades de servicios periciales y/ o de servicio médico forense listadas.</t>
  </si>
  <si>
    <t>Para el numeral 1, y de ser el caso para el numeral 2, en los apartados "Anfiteatros, según tipo" y "Laboratorios, según tipo", así como en la columna "Bodegas para el almacenamiento de indicios y evidencias", únicamente debe considerar la información relacionada con las oficinas centrales de la(s) institución(es), por lo que no debe considerar la información correspondiente al resto de las unidades de servicios periciales y/ o de servicio médico forense listadas.</t>
  </si>
  <si>
    <t>Para cada unidad de servicios periciales y/ o de servicio médico forense, en caso de que seleccione el código "1" en la columna "Función desarrollada", no puede registrar información en el apartado "Anfiteatros, según tipo". En caso de que esta instrucción no le aplique, justifíquelo en el recuadro que se encuentra al final de la tabla de respuesta.</t>
  </si>
  <si>
    <r>
      <t xml:space="preserve">1.- </t>
    </r>
    <r>
      <rPr>
        <b/>
        <i/>
        <sz val="8"/>
        <color theme="1"/>
        <rFont val="Arial"/>
        <family val="2"/>
      </rPr>
      <t>Cámara de frío.</t>
    </r>
    <r>
      <rPr>
        <i/>
        <sz val="8"/>
        <color theme="1"/>
        <rFont val="Arial"/>
        <family val="2"/>
      </rPr>
      <t xml:space="preserve"> Se refiere al espacio físico, fijo o móvil, que cuenta con la capacidad de regulación térmica a efecto de retrasar el proceso de descomposición de los cadáveres y restos de seres humanos provistos de tejido blando para su conservación y resguardo temporal. Dentro de esta categoría debe considerar a los contenedores de acero inoxidable, comúnmente denominados refrigeradores.</t>
    </r>
  </si>
  <si>
    <r>
      <t xml:space="preserve">3.- </t>
    </r>
    <r>
      <rPr>
        <b/>
        <i/>
        <sz val="8"/>
        <color theme="1"/>
        <rFont val="Arial"/>
        <family val="2"/>
      </rPr>
      <t xml:space="preserve">Osteoteca. </t>
    </r>
    <r>
      <rPr>
        <i/>
        <sz val="8"/>
        <color theme="1"/>
        <rFont val="Arial"/>
        <family val="2"/>
      </rPr>
      <t>Se refiere al espacio físico para resguardar, contener o almacenar temporalmente restos óseos bajo una temperatura constante y estable.</t>
    </r>
  </si>
  <si>
    <r>
      <t xml:space="preserve">4.- </t>
    </r>
    <r>
      <rPr>
        <b/>
        <i/>
        <sz val="8"/>
        <rFont val="Arial"/>
        <family val="2"/>
      </rPr>
      <t xml:space="preserve">Restos de seres humanos con tejido blando. </t>
    </r>
    <r>
      <rPr>
        <i/>
        <sz val="8"/>
        <rFont val="Arial"/>
        <family val="2"/>
      </rPr>
      <t>Se refiere a los segmentos y fragmentos pertenecientes a un cuerpo humano que conservan tejidos como piel, mucosa, músculo, tejido celular subcutáneo, paquete neurovascular, entre otros.</t>
    </r>
  </si>
  <si>
    <r>
      <t xml:space="preserve">5.- </t>
    </r>
    <r>
      <rPr>
        <b/>
        <i/>
        <sz val="8"/>
        <rFont val="Arial"/>
        <family val="2"/>
      </rPr>
      <t xml:space="preserve">Restos de seres humanos sin tejido blando. </t>
    </r>
    <r>
      <rPr>
        <i/>
        <sz val="8"/>
        <rFont val="Arial"/>
        <family val="2"/>
      </rPr>
      <t>Se refiere a los segmentos y fragmentos pertenecientes a un cuerpo humano que se encuentran esqueletizados, es decir, carentes de tejidos blandos.</t>
    </r>
  </si>
  <si>
    <t>Se refiere a los segmentos y fragmentos pertenecientes a un cuerpo humano que conservan tejidos como piel, mucosa, músculo, tejido celular subcutáneo, paquete neurovascular, entre otros.</t>
  </si>
  <si>
    <t>Se refiere a los segmentos y fragmentos pertenecientes a un cuerpo humano que se encuentran esqueletizados, es decir, carentes de tejidos blandos.</t>
  </si>
  <si>
    <t>2.- No debe considerar las ambulancias forenses que se hayan encontrado fuera de servicio, o bien, no habían sido asignadas para su uso u operación al cierre del año.</t>
  </si>
  <si>
    <t>En caso de que sea una la institución informante del presente cuestionario, ya sea porque solo desarrolle una de las funciones o porque desarrolle simultáneamente las funciones de servicios periciales y de servicio médico forense, únicamente registe información en el numeral 1.</t>
  </si>
  <si>
    <r>
      <rPr>
        <b/>
        <i/>
        <sz val="8"/>
        <color theme="1"/>
        <rFont val="Arial"/>
        <family val="2"/>
      </rPr>
      <t xml:space="preserve">Perfiles genéticos. </t>
    </r>
    <r>
      <rPr>
        <i/>
        <sz val="8"/>
        <color theme="1"/>
        <rFont val="Arial"/>
        <family val="2"/>
      </rPr>
      <t>Se refiere a la herramienta de genética forense en la cual se almacenan perfiles genéticos obtenidos a partir de muestras biológicas, como pueden ser la sangre, saliva, elementos pilosos, semen y restos óseos que se encuentren relacionados con una persona viva, fallecida, desaparecida, y/ o con la familia de estas.</t>
    </r>
  </si>
  <si>
    <r>
      <t xml:space="preserve">Perfiles genéticos de personas vivas. </t>
    </r>
    <r>
      <rPr>
        <i/>
        <sz val="8"/>
        <color theme="1"/>
        <rFont val="Arial"/>
        <family val="2"/>
      </rPr>
      <t>Se refiere a los perfiles genéticos de aquellas personas que por algún motivo se desconoce su identidad, entre ellas personas seniles, indocumentadas, menores de edad, entre otras que han sido víctimas de delitos como la trata de personas, secuestro, robo de infante, explotación sexual, tráfico de órganos, entre otros.</t>
    </r>
    <r>
      <rPr>
        <b/>
        <i/>
        <sz val="8"/>
        <color theme="1"/>
        <rFont val="Arial"/>
        <family val="2"/>
      </rPr>
      <t xml:space="preserve"> </t>
    </r>
    <r>
      <rPr>
        <i/>
        <sz val="8"/>
        <color theme="1"/>
        <rFont val="Arial"/>
        <family val="2"/>
      </rPr>
      <t>Asimismo, contempla los perfiles genéticos para pruebas de paternidad que serán utilizadas para determinar la relación de parentesco en procesos judiciales del orden familiar.</t>
    </r>
  </si>
  <si>
    <r>
      <t xml:space="preserve">Perfiles genéticos de familiares de personas desaparecidas o fallecidas. </t>
    </r>
    <r>
      <rPr>
        <i/>
        <sz val="8"/>
        <color theme="1"/>
        <rFont val="Arial"/>
        <family val="2"/>
      </rPr>
      <t>Se refiere a los perfiles genéticos de las personas que integran los grupos familiares de personas desaparecidas o fallecidas, con fines de identificación.</t>
    </r>
  </si>
  <si>
    <r>
      <t xml:space="preserve">Perfiles genéticos de personas vivas. </t>
    </r>
    <r>
      <rPr>
        <sz val="9"/>
        <color theme="1"/>
        <rFont val="Arial"/>
        <family val="2"/>
      </rPr>
      <t>Se refiere a los perfiles genéticos de aquellas personas que por algún motivo se desconoce su identidad, entre ellas personas seniles, indocumentadas, menores de edad, entre otras que han sido víctimas de delitos como la trata de personas, secuestro, robo de infante, explotación sexual, tráfico de órganos, entre otros.</t>
    </r>
    <r>
      <rPr>
        <b/>
        <sz val="9"/>
        <color theme="1"/>
        <rFont val="Arial"/>
        <family val="2"/>
      </rPr>
      <t xml:space="preserve"> </t>
    </r>
    <r>
      <rPr>
        <sz val="9"/>
        <color theme="1"/>
        <rFont val="Arial"/>
        <family val="2"/>
      </rPr>
      <t>Asimismo, contempla los perfiles genéticos para pruebas de paternidad que serán utilizadas para determinar la relación de parentesco en procesos judiciales del orden familiar.</t>
    </r>
  </si>
  <si>
    <r>
      <t>Registros compartidos por las autoridades a su(s) institución(es), según tipo de información recopilada relacionada con la investigación pericial</t>
    </r>
    <r>
      <rPr>
        <i/>
        <sz val="8"/>
        <rFont val="Arial"/>
        <family val="2"/>
      </rPr>
      <t xml:space="preserve">
(ver catálogo)</t>
    </r>
  </si>
  <si>
    <r>
      <t xml:space="preserve">¿La autoridad le ha compartido a su(s) institución(es) registros de información relacionada con la investigación pericial?
</t>
    </r>
    <r>
      <rPr>
        <i/>
        <sz val="8"/>
        <rFont val="Arial"/>
        <family val="2"/>
      </rPr>
      <t>(1. Sí / 2. No / 9. No identificado)</t>
    </r>
  </si>
  <si>
    <t>Indique las autoridades que al cierre del año 2025 le hayan compartido a su(s) institución(es) registros de información relacionada con la investigación pericial. Por cada una de estas, anote la cantidad de registros compartidos por las autoridades a su(s) institución(es), según tipo de información recopilada; utilizando para tal efecto el catálogo que se presenta en la parte inferior de la siguiente tabla.</t>
  </si>
  <si>
    <t>En caso de que determinada autoridad no le haya compartido a su(s) institución(es) registros de información relacionada con la investigación pericial, o no cuente(n) con información para determinarlo, indíquelo en la columna correspondiente conforme al catálogo respectivo y deje el resto de la fila en blanco.</t>
  </si>
  <si>
    <t>Debe considerar, según tipo de información recopilada, la cantidad de registros que hayan sido compartidos por otras autoridades y se encuentren en existencia al cierre del año en los sistemas de información relacionada con la investigación pericial; independientemente de que las autoridades los hayan compartido a su(s) institución(es) durante el mismo o en ejercicios anteriores.</t>
  </si>
  <si>
    <t>En caso de que seleccione para el numeral 16 el código "1" en la columna "¿La autoridad le ha compartido a su(s) institución(es) registros de información relacionada con la investigación pericial?", debe anotar el nombre de dicha(s) autoridad(es) en el recuadro destinado para tal efecto que se encuentra al final de la tabla de respuesta.</t>
  </si>
  <si>
    <r>
      <t xml:space="preserve">4.- </t>
    </r>
    <r>
      <rPr>
        <b/>
        <i/>
        <sz val="8"/>
        <color theme="1"/>
        <rFont val="Arial"/>
        <family val="2"/>
      </rPr>
      <t xml:space="preserve">Restos de seres humanos. </t>
    </r>
    <r>
      <rPr>
        <i/>
        <sz val="8"/>
        <color theme="1"/>
        <rFont val="Arial"/>
        <family val="2"/>
      </rPr>
      <t>Se refiere a los segmentos y fragmentos con y sin tejido blando pertenecientes a un cuerpo humano que, por alguna causa externa, han sido separados o desprendidos del mismo. Para efectos del presente censo, se deben considerar los siguientes:</t>
    </r>
  </si>
  <si>
    <r>
      <t xml:space="preserve">1.- </t>
    </r>
    <r>
      <rPr>
        <b/>
        <i/>
        <sz val="8"/>
        <rFont val="Arial"/>
        <family val="2"/>
      </rPr>
      <t xml:space="preserve">Cadáver. </t>
    </r>
    <r>
      <rPr>
        <i/>
        <sz val="8"/>
        <rFont val="Arial"/>
        <family val="2"/>
      </rPr>
      <t>Se refiere al cuerpo humano sin vida anatómicamente completo o esencialmente completo independientemente de si cuenta o no con tejidos blandos, así como el estado de putrefacción y/ o conservación en el que se encuentre.</t>
    </r>
  </si>
  <si>
    <r>
      <t>1.-</t>
    </r>
    <r>
      <rPr>
        <b/>
        <i/>
        <sz val="8"/>
        <color theme="1"/>
        <rFont val="Arial"/>
        <family val="2"/>
      </rPr>
      <t xml:space="preserve"> Indicio biológico. </t>
    </r>
    <r>
      <rPr>
        <i/>
        <sz val="8"/>
        <color theme="1"/>
        <rFont val="Arial"/>
        <family val="2"/>
      </rPr>
      <t>Se refiere a toda materia orgánica que sea parte de la estructura anatómica (hueso, tejido blando y órganos dentales).</t>
    </r>
  </si>
  <si>
    <t>Se refiere a toda materia orgánica que sea parte de la estructura anatómica (hueso, tejido blando y órganos dentales).</t>
  </si>
  <si>
    <t>6.- Salvo aquellas preguntas que no requieran información por anfiteatro, en caso de que no le sea posible identificar el anfiteatro en donde se haya atendido una parcialidad o la totalidad de los cadáveres y restos de seres humanos, haga uso de la fila "No identificado".</t>
  </si>
  <si>
    <t>8.-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</si>
  <si>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9.-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</si>
  <si>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10.- No deje celdas en blanco, salvo en los casos en que la instrucción así lo solicite.</t>
  </si>
  <si>
    <t>1.- Debe considerar la información relacionada con los cadáveres y restos de seres humanos almacenados al cierre del año en los anfiteatros y laboratorios de la(s) institución(es), en los centros de resguardo forense u homólogos establecidos en la entidad federativa, así como en las agencias funerarias que brindaron servicios de asistencia a dicha(s) institución(es); independientemente del motivo por el que se hayan encontrado en almacenamiento y de que los mismos hayan sido almacenados durante el año o en ejercicios anteriores.</t>
  </si>
  <si>
    <t>2.- En la categoría "Cadáveres" debe considerar la información de aquellos cadáveres completos en su anatomía o conforme al porcentaje de completitud anatómica que determine(n) la(s) institución(es), así como los cuerpos reasociados a partir de los segmentos o fragmentos recibidos. En consecuencia, en la categoría "Restos de seres humanos" no debe considerar los segmentos o fragmentos relacionados con dichos cuerpos reasociados.</t>
  </si>
  <si>
    <t>1.- Debe considerar la información relacionada con los cadáveres y restos de seres humanos egresados durante el año, es decir, aquellos a los cuales se les hayan realizado todas las prácticas forenses a efecto de lograr su identificación y determinar su identidad; independientemente de que estos se hayan recibido durante el mismo o en ejercicios anteriores, y de que se encuentren en resguardo temporal en la infraestructura forense de la(s) institución(es).</t>
  </si>
  <si>
    <t>En caso de que la cantidad reportada como respuesta en el numeral 2 de la pregunta 1.22 no sea un dato numérico mayor a cero, no puede registrar información en los numerales 10 y 6 de las tablas I y II, respectivamente. En caso de que esta instrucción no le aplique, justifíquelo en el recuadro que se encuentra al final de cada tabla de respuesta.</t>
  </si>
  <si>
    <t>En caso de que haya seleccionado para todos los laboratorios el código "2", "3" o "9" en la columna "¿Contaba con espacios para el almacenamiento de cadáveres y/ o de restos de seres humanos?" de la pregunta 1.7, no puede registrar información en los numerales 8 y 4 de las tablas I y II, respectivamente. En caso de que esta instrucción no le aplique, justifíquelo en el recuadro que se encuentra al final de cada tabla de respuesta.</t>
  </si>
  <si>
    <r>
      <rPr>
        <b/>
        <sz val="9"/>
        <rFont val="Arial"/>
        <family val="2"/>
      </rPr>
      <t>¿Contaba con alguna sala necroquirúrgica?</t>
    </r>
    <r>
      <rPr>
        <b/>
        <sz val="8"/>
        <rFont val="Arial"/>
        <family val="2"/>
      </rPr>
      <t xml:space="preserve">
</t>
    </r>
    <r>
      <rPr>
        <i/>
        <sz val="8"/>
        <rFont val="Arial"/>
        <family val="2"/>
      </rPr>
      <t>(1. Sí / 2. En proceso de integración / 3. No / 9. No identificado)</t>
    </r>
  </si>
  <si>
    <r>
      <t xml:space="preserve">¿Contaba con espacios para el almacenamiento de cadáveres y/ o de restos de seres humanos?
</t>
    </r>
    <r>
      <rPr>
        <i/>
        <sz val="8"/>
        <color theme="1"/>
        <rFont val="Arial"/>
        <family val="2"/>
      </rPr>
      <t>(1. Sí / 2. En proceso de integración / 3. No / 9. No identificado)</t>
    </r>
  </si>
  <si>
    <t>4.- En las columnas "Realizando las prácticas forenses correspondientes" y "Pendientes de programar las prácticas forenses correspondientes" debe considerar la información de aquellos cadáveres y restos de seres humanos de los que, durante el año, se haya encontrado realizando las prácticas forenses correspondientes o se haya encontrado pendiente la programación de las mismas, respectivamente, pero que al cierre del mismo se encontraban pendientes de concluir a efecto de lograr su identificación y determinar su identidad.</t>
  </si>
  <si>
    <t>5.- En caso de que la cantidad reportada como respuesta en la columna "Pendientes de realizar alguna práctica forense" de la tabla I de la pregunta 6.3 no sea un dato numérico mayor a cero, no puede registrar información en las columnas "Realizando las prácticas forenses correspondientes" y "Pendientes de programar las prácticas forenses correspondientes" del grupo "Cadáveres". En caso de que esta instrucción no le aplique, justifíquelo en el recuadro que se encuentra al final de la tabla de respuesta del reactivo que corresponda.</t>
  </si>
  <si>
    <t>6.- En caso de que la cantidad reportada como respuesta en la columna "Pendientes de realizar alguna práctica forense" del numeral 1 de la tabla II de la pregunta 6.3 no sea un dato numérico mayor a cero, no puede registrar información en las columnas "Realizando las prácticas forenses correspondientes" y "Pendientes de programar las prácticas forenses correspondientes" del grupo "Segmentos". En caso de que esta instrucción no le aplique, justifíquelo en el recuadro que se encuentra al final de la tabla de respuesta del reactivo que corresponda.</t>
  </si>
  <si>
    <t>7.- En caso de que la cantidad reportada como respuesta en la columna "Pendientes de realizar alguna práctica forense" del numeral 2 de la tabla II de la pregunta 6.3 no sea un dato numérico mayor a cero, no puede registrar información en las columnas "Realizando las prácticas forenses correspondientes" y "Pendientes de programar las prácticas forenses correspondientes" del grupo "Fragmentos". En caso de que esta instrucción no le aplique, justifíquelo en el recuadro que se encuentra al final de la tabla de respuesta del reactivo que corresponda.</t>
  </si>
  <si>
    <t>8.- En caso de que la cantidad reportada como respuesta en la columna "Pendientes de realizar alguna práctica forense" del numeral 3 de la tabla II de la pregunta 6.3 no sea un dato numérico mayor a cero, no puede registrar información en las columnas "Realizando las prácticas forenses correspondientes" y "Pendientes de programar las prácticas forenses correspondientes" del grupo "Restos no identificados de seres humanos". En caso de que esta instrucción no le aplique justifíquelo en el recuadro que se encuentra al final de la tabla de respuesta del reactivo que corresponda.</t>
  </si>
  <si>
    <t>En caso de que no le sea posible identificar el laboratorio en donde se encuentre almacenada una parcialidad o la totalidad de los cadáveres y restos de seres humanos, haga uso de la fila "No identificado".</t>
  </si>
  <si>
    <t>En el numeral 99 debe considerar la información relacionada con aquellos laboratorios que hayan existido durante el año, pero que, al cierre del mismo, ya no hayan formado parte de la estructura orgánica de las unidades de servicios periciales y/ o de servicio médico forense; razón por la cual no fueron considerados en el listado de la pregunta 1.7.</t>
  </si>
  <si>
    <t>En caso de que no le sea posible identificar el centro de resguardo forense u homólogo en donde se encuentre almacenada una parcialidad o la totalidad de los cadáveres y restos de seres humanos, haga uso de la fila "No identificado".</t>
  </si>
  <si>
    <t>En el numeral 99 debe considerar la información relacionada con aquellos centros de resguardo forense u homólogos que hayan existido durante el año, pero que, al cierre del mismo, ya no se hayan encontrado establecidos en la entidad federativa; razón por la cual no fueron considerados en el listado de la pregunta 1.19.</t>
  </si>
  <si>
    <t>3.- La extensión en metros cuadrados debe anotarse en números enteros, por lo que no debe agregar la frase "miles o millones" ni desagregar decimales.</t>
  </si>
  <si>
    <t>1.- El listado de centros de resguardo forense u homólogos que se despliega es el mismo que registró como respuesta en la pregunta 1.19.
2.- Para cada centro de resguardo forense u homólogo, en caso de que haya seleccionado el código "2" o "9" en la columna "¿Se encontraba adscrito a la(s) institución(es)?" de la pregunta 1.19, no puede registrar información en las columnas "Tipo de posesión", "Extensión", "Horario de atención", "Correo electrónico de contacto" y "Número telefónico de contacto".</t>
  </si>
  <si>
    <t>3.- Para cada sistema de información relacionada con la investigación pericial, en caso de que no haya seleccionado el código "3" en la columna "Institución responsable" de la pregunta 4.5, no puede registrar información en la columna "Operado directamente por la(s) autoridad(es) que coordina(n), regula(n) o administra(n) a la(s) institución(es)".
4.- Para cada sistema de información relacionada con la investigación pericial, en caso de que haya sido operado directamente por la(s) autoridad(es) que coordina(n), regula(n) o administra(n) a la(s) institución(es) y, en consecuencia, ninguna unidad de servicios periciales y/ o de servicio médico forense haya contado con él, seleccione con una "X" la columna "Operado directamente por la(s) autoridad(es) que coordina(n), regula(n) o administra(n) a la(s) institución(es)" y deje el resto de la fila en blanco.</t>
  </si>
  <si>
    <t>Se refiere a la mesa de acero inoxidable, comúnmente denominada plancha, utilizada para la realización de exámenes post mortem.</t>
  </si>
  <si>
    <r>
      <rPr>
        <b/>
        <sz val="9"/>
        <rFont val="Arial"/>
        <family val="2"/>
      </rPr>
      <t>Análisis de STRs.</t>
    </r>
    <r>
      <rPr>
        <sz val="9"/>
        <rFont val="Arial"/>
        <family val="2"/>
      </rPr>
      <t xml:space="preserve"> Se refiere al método utilizado para determinar el perfil de ADN de una persona contando el número de veces que una pequeña secuencia de ADN (unidad de repetición corta en tándem) se repite en una ubicación cromosómica específica. El análisis STRs consta de tres procesos: amplificación, electroforesis e interpretación.</t>
    </r>
  </si>
  <si>
    <t>En caso de que la primera institución solo desarolle una de las funciones y la segunda desarolle simultáneamente las funciones de servicios periciales y de servicio médico forense, seleccione el código "1" o "2" (según corresponda) y el código "3", respectivamente, en la columna "Función desarrollada".</t>
  </si>
  <si>
    <t>En el numeral 99 debe considerar la información relacionada con aquellas unidades de servicios periciales y/ o de servicio médico forense que hayan existido durante el año, pero que, al cierre del mismo, ya no hayan formado parte de la estructura orgánica de la(s) institución(es); razón por la cual no fueron consideradas en el listado de la pregunta 1.1.</t>
  </si>
  <si>
    <t>6.- Salvo aquellas preguntas que no requieran información por unidad de servicios periciales y/ o de servicio médico forense, en el numeral 99 debe considerar la información relacionada con aquellas unidades de servicios periciales y/ o de servicio médico forense que hayan existido durante el año, pero que, al cierre del mismo, ya no hayan formado parte de la estructura orgánica de la(s) institución(es); razón por la cual no fueron consideradas en el listado de la pregunta 1.1.</t>
  </si>
  <si>
    <t>7.- Salvo aquellas preguntas que no requieran información por anfiteatro, en el numeral 99 debe considerar la información relacionada con aquellos anfiteatros que hayan existido durante el año, pero que, al cierre del mismo, ya no hayan formado parte de la estructura orgánica de la(s) institución(es); razón por la cual no fueron considerados en el listado de la pregunta 1.3.</t>
  </si>
  <si>
    <t>3.- No debe considerar como centros de resguardo forense u homólogos a las unidades de servicios periciales y/ o de servicio médico forense ni a los anfiteatros y laboratorios de manera individual. Tampoco debe considerar la infraestructura para el resguardo de cadáveres y/ o de restos de seres humanos de la que disponen los anfiteatros y laboratorios, como son las cámaras de frío y osteotecas.</t>
  </si>
  <si>
    <t>1.- No debe considerar la información relacionada con los cadáveres y/ o restos de seres humanos recibidos por exhumaciones, con excepción de aquellos asociados a exhumaciones realizadas en sitios de depósito ilegal de seres humanos.</t>
  </si>
  <si>
    <t xml:space="preserve">En los numerales 7, 8, 9 y 10 de la tabla I, así como en los numerales 3, 4, 5 y 6 de la tabla II, únicamente debe considerar aquellos cadáveres y restos de seres humanos almacenados al cierre del año en los espacios de referencia, por lo que no debe considerar aquellos que durante el año hayan sido resguardados temporalmente en dicha infraestructura y, en el transcurso del mismo, hayan tenido otro tipo de destino; independientemente de la institución de adscripción de dicha infraestructura forense. </t>
  </si>
  <si>
    <t>La suma de las cantidades registradas en la columna "Identificados" del apartado "En almacenamiento como destino (egresados durante el año)" del grupo "Cadáveres" debe ser igual o menor a la cantidad reportada como respuesta en la columna "Total" del apartado "Cadáveres" del numeral 7 de la tabla I de la pregunta 6.10.</t>
  </si>
  <si>
    <t>La suma de las cantidades registradas en la columna "Identificados" del apartado "En almacenamiento como destino (egresados durante el año)" del grupo "Segmentos" debe ser igual o menor a la cantidad reportada como respuesta en la columna "Total" del apartado "Segmentos" del numeral 7 de la tabla I de la pregunta 6.10.</t>
  </si>
  <si>
    <t>La suma de las cantidades registradas en la columna "Identificados" del apartado "En almacenamiento como destino (egresados durante el año)" del grupo "Fragmentos" debe ser igual o menor a la cantidad reportada como respuesta en la columna "Total" del apartado "Fragmentos" del numeral 7 de la tabla I de la pregunta 6.10.</t>
  </si>
  <si>
    <t>La suma de las cantidades registradas en la columna "Identificados" del apartado "En almacenamiento como destino (egresados durante el año)" del grupo "Restos no identificados de seres humanos" debe ser igual o menor a la cantidad reportada como respuesta en la columna "Total" del apartado "Restos no identificados de seres humanos" del numeral 7 de la tabla I de la pregunta 6.10.</t>
  </si>
  <si>
    <t>La suma de las cantidades registradas en la columna "No identificados" del apartado "En almacenamiento como destino (egresados durante el año)" del grupo "Cadáveres" debe ser igual o menor a la cantidad reportada como respuesta en la columna "Total" del apartado "Cadáveres" del numeral 3 de la tabla II de la pregunta 6.10.</t>
  </si>
  <si>
    <t>La suma de las cantidades registradas en la columna "No identificados" del apartado "En almacenamiento como destino (egresados durante el año)" del grupo "Segmentos" debe ser igual o menor a la cantidad reportada como respuesta en la columna "Total" del apartado "Segmentos" del numeral 3 de la tabla II de la pregunta 6.10.</t>
  </si>
  <si>
    <t>La suma de las cantidades registradas en la columna "No identificados" del apartado "En almacenamiento como destino (egresados durante el año)" del grupo "Fragmentos" debe ser igual o menor a la cantidad reportada como respuesta en la columna "Total" del apartado "Fragmentos" del numeral 3 de la tabla II de la pregunta 6.10.</t>
  </si>
  <si>
    <t>La suma de las cantidades registradas en la columna "No identificados" del apartado "En almacenamiento como destino (egresados durante el año)" del grupo "Restos no identificados de seres humanos" debe ser igual o menor a la cantidad reportada como respuesta en la columna "Total" del apartado "Restos no identificados de seres humanos" del numeral 3 de la tabla II de la pregunta 6.10.</t>
  </si>
  <si>
    <t>La suma de las cantidades registradas en la columna "Identificados" del apartado "En almacenamiento como destino (egresados durante el año)" del grupo "Cadáveres" debe ser igual o menor a la cantidad reportada como respuesta en la columna "Total" del apartado "Cadáveres" del numeral 8 de la tabla I de la pregunta 6.10.</t>
  </si>
  <si>
    <t>La suma de las cantidades registradas en la columna "Identificados" del apartado "En almacenamiento como destino (egresados durante el año)" del grupo "Segmentos" debe ser igual o menor a la cantidad reportada como respuesta en la columna "Total" del apartado "Segmentos" del numeral 8 de la tabla I de la pregunta 6.10.</t>
  </si>
  <si>
    <t>La suma de las cantidades registradas en la columna "Identificados" del apartado "En almacenamiento como destino (egresados durante el año)" del grupo "Fragmentos" debe ser igual o menor a la cantidad reportada como respuesta en la columna "Total" del apartado "Fragmentos" del numeral 8 de la tabla I de la pregunta 6.10.</t>
  </si>
  <si>
    <t>La suma de las cantidades registradas en la columna "Identificados" del apartado "En almacenamiento como destino (egresados durante el año)" del grupo "Restos no identificados de seres humanos" debe ser igual o menor a la cantidad reportada como respuesta en la columna "Total" del apartado "Restos no identificados de seres humanos" del numeral 8 de la tabla I de la pregunta 6.10.</t>
  </si>
  <si>
    <t>La suma de las cantidades registradas en la columna "No identificados" del apartado "En almacenamiento como destino (egresados durante el año)" del grupo "Cadáveres" debe ser igual o menor a la cantidad reportada como respuesta en la columna "Total" del apartado "Cadáveres" del numeral 4 de la tabla II de la pregunta 6.10.</t>
  </si>
  <si>
    <t>La suma de las cantidades registradas en la columna "No identificados" del apartado "En almacenamiento como destino (egresados durante el año)" del grupo "Segmentos" debe ser igual o menor a la cantidad reportada como respuesta en la columna "Total" del apartado "Segmentos" del numeral 4 de la tabla II de la pregunta 6.10.</t>
  </si>
  <si>
    <t>La suma de las cantidades registradas en la columna "No identificados" del apartado "En almacenamiento como destino (egresados durante el año)" del grupo "Fragmentos" debe ser igual o menor a la cantidad reportada como respuesta en la columna "Total" del apartado "Fragmentos" del numeral 4 de la tabla II de la pregunta 6.10.</t>
  </si>
  <si>
    <t>La suma de las cantidades registradas en la columna "No identificados" del apartado "En almacenamiento como destino (egresados durante el año)" del grupo "Restos no identificados de seres humanos" debe ser igual o menor a la cantidad reportada como respuesta en la columna "Total" del apartado "Restos no identificados de seres humanos" del numeral 4 de la tabla II de la pregunta 6.10.</t>
  </si>
  <si>
    <t>La suma de las cantidades registradas en la columna "Identificados" del apartado "En almacenamiento como destino (egresados durante el año)" del grupo "Cadáveres" debe ser igual o menor a la cantidad reportada como respuesta en la columna "Total" del apartado "Cadáveres" del numeral 9 de la tabla I de la pregunta 6.10. En caso de que esta instrucción no le aplique, justifíquelo en el recuadro que se encuentra al final de la tabla de respuesta.</t>
  </si>
  <si>
    <t>La suma de las cantidades registradas en la columna "Identificados" del apartado "En almacenamiento como destino (egresados durante el año)" del grupo "Segmentos" debe ser igual o menor a la cantidad reportada como respuesta en la columna "Total" del apartado "Segmentos" del numeral 9 de la tabla I de la pregunta 6.10. En caso de que esta instrucción no le aplique, justifíquelo en el recuadro que se encuentra al final de la tabla de respuesta.</t>
  </si>
  <si>
    <t>La suma de las cantidades registradas en la columna "Identificados" del apartado "En almacenamiento como destino (egresados durante el año)" del grupo "Fragmentos" debe ser igual o menor a la cantidad reportada como respuesta en la columna "Total" del apartado "Fragmentos" del numeral 9 de la tabla I de la pregunta 6.10. En caso de que esta instrucción no le aplique, justifíquelo en el recuadro que se encuentra al final de la tabla de respuesta.</t>
  </si>
  <si>
    <t>La suma de las cantidades registradas en la columna "Identificados" del apartado "En almacenamiento como destino (egresados durante el año)" del grupo "Restos no identificados de seres humanos" debe ser igual o menor a la cantidad reportada como respuesta en la columna "Total" del apartado "Restos no identificados de seres humanos" del numeral 9 de la tabla I de la pregunta 6.10. En caso de que esta instrucción no le aplique, justifíquelo en el recuadro que se encuentra al final de la tabla de respuesta.</t>
  </si>
  <si>
    <t>La suma de las cantidades registradas en la columna "No identificados" del apartado "En almacenamiento como destino (egresados durante el año)" del grupo "Cadáveres" debe ser igual o menor a la cantidad reportada como respuesta en la columna "Total" del apartado "Cadáveres" del numeral 5 de la tabla II de la pregunta 6.10. En caso de que esta instrucción no le aplique, justifíquelo en el recuadro que se encuentra al final de la tabla de respuesta.</t>
  </si>
  <si>
    <t>La suma de las cantidades registradas en la columna "No identificados" del apartado "En almacenamiento como destino (egresados durante el año)" del grupo "Segmentos" debe ser igual o menor a la cantidad reportada como respuesta en la columna "Total" del apartado "Segmentos" del numeral 5 de la tabla II de la pregunta 6.10. En caso de que esta instrucción no le aplique, justifíquelo en el recuadro que se encuentra al final de la tabla de respuesta.</t>
  </si>
  <si>
    <t>La suma de las cantidades registradas en la columna "No identificados" del apartado "En almacenamiento como destino (egresados durante el año)" del grupo "Fragmentos" debe ser igual o menor a la cantidad reportada como respuesta en la columna "Total" del apartado "Fragmentos" del numeral 5 de la tabla II de la pregunta 6.10. En caso de que esta instrucción no le aplique, justifíquelo en el recuadro que se encuentra al final de la tabla de respuesta.</t>
  </si>
  <si>
    <t>La suma de las cantidades registradas en la columna "No identificados" del apartado "En almacenamiento como destino (egresados durante el año)" del grupo "Restos no identificados de seres humanos" debe ser igual o menor a la cantidad reportada como respuesta en la columna "Total" del apartado "Restos no identificados de seres humanos" del numeral 5 de la tabla II de la pregunta 6.10. En caso de que esta instrucción no le aplique, justifíquelo en el recuadro que se encuentra al final de la tabla de respuesta.</t>
  </si>
  <si>
    <r>
      <t xml:space="preserve">4.- </t>
    </r>
    <r>
      <rPr>
        <b/>
        <i/>
        <sz val="8"/>
        <color theme="1"/>
        <rFont val="Arial"/>
        <family val="2"/>
      </rPr>
      <t>Laboratorios.</t>
    </r>
    <r>
      <rPr>
        <i/>
        <sz val="8"/>
        <color theme="1"/>
        <rFont val="Arial"/>
        <family val="2"/>
      </rPr>
      <t xml:space="preserve"> Se refiere a los espacios físicos ubicados en las unidades de servicios periciales y/ o de servicio médico forense que se encuentran provistos con equipamiento especializado, de gabinete y/ o con la infraestructura y medios necesarios para llevar a cabo los análisis y estudios de carácter técnico-científico en determinada especialidad pericial.</t>
    </r>
  </si>
  <si>
    <t>Se refiere a los espacios físicos ubicados en las unidades de servicios periciales y/ o de servicio médico forense que se encuentran provistos con equipamiento especializado, de gabinete y/ o con la infraestructura y medios necesarios para llevar a cabo los análisis y estudios de carácter técnico-científico en determinada especialidad pericial.</t>
  </si>
  <si>
    <r>
      <t xml:space="preserve">Identificación </t>
    </r>
    <r>
      <rPr>
        <i/>
        <sz val="9"/>
        <rFont val="Arial"/>
        <family val="2"/>
      </rPr>
      <t>ante mortem - post mortem</t>
    </r>
  </si>
  <si>
    <r>
      <rPr>
        <b/>
        <sz val="9"/>
        <rFont val="Arial"/>
        <family val="2"/>
      </rPr>
      <t xml:space="preserve">Identificación </t>
    </r>
    <r>
      <rPr>
        <b/>
        <i/>
        <sz val="9"/>
        <rFont val="Arial"/>
        <family val="2"/>
      </rPr>
      <t>ante mortem - post mortem</t>
    </r>
    <r>
      <rPr>
        <b/>
        <sz val="9"/>
        <rFont val="Arial"/>
        <family val="2"/>
      </rPr>
      <t>.</t>
    </r>
    <r>
      <rPr>
        <sz val="9"/>
        <rFont val="Arial"/>
        <family val="2"/>
      </rPr>
      <t xml:space="preserve"> Se refiere a la herramienta utilizada para gestionar información y facilitar el proceso de identificación de las personas desaparecidas y fallecidas, así como de restos de seres humanos. De igual forma, contiene datos sobre las circunstancias que rodean la desaparición de personas, la recuperación de sus cuerpos o restos, además de los sitios o puntos de recuperación de los mismos.</t>
    </r>
  </si>
  <si>
    <r>
      <t>Análisis de STRs (</t>
    </r>
    <r>
      <rPr>
        <i/>
        <sz val="9"/>
        <rFont val="Arial"/>
        <family val="2"/>
      </rPr>
      <t>Short Tandem Repeats</t>
    </r>
    <r>
      <rPr>
        <sz val="9"/>
        <rFont val="Arial"/>
        <family val="2"/>
      </rPr>
      <t>)</t>
    </r>
  </si>
  <si>
    <r>
      <rPr>
        <b/>
        <sz val="9"/>
        <rFont val="Arial"/>
        <family val="2"/>
      </rPr>
      <t>LiDAR (</t>
    </r>
    <r>
      <rPr>
        <b/>
        <i/>
        <sz val="9"/>
        <rFont val="Arial"/>
        <family val="2"/>
      </rPr>
      <t>Light Detection and Ranging</t>
    </r>
    <r>
      <rPr>
        <b/>
        <sz val="9"/>
        <rFont val="Arial"/>
        <family val="2"/>
      </rPr>
      <t>)</t>
    </r>
    <r>
      <rPr>
        <b/>
        <i/>
        <sz val="9"/>
        <rFont val="Arial"/>
        <family val="2"/>
      </rPr>
      <t>,</t>
    </r>
    <r>
      <rPr>
        <b/>
        <sz val="9"/>
        <rFont val="Arial"/>
        <family val="2"/>
      </rPr>
      <t xml:space="preserve"> por sus siglas en inglés</t>
    </r>
  </si>
  <si>
    <r>
      <t xml:space="preserve">Marcadores genéticos </t>
    </r>
    <r>
      <rPr>
        <b/>
        <i/>
        <sz val="9"/>
        <rFont val="Arial"/>
        <family val="2"/>
      </rPr>
      <t>Short Tandem Repeats</t>
    </r>
    <r>
      <rPr>
        <b/>
        <sz val="9"/>
        <rFont val="Arial"/>
        <family val="2"/>
      </rPr>
      <t xml:space="preserve"> (STRs, por sus siglas en inglés)</t>
    </r>
  </si>
  <si>
    <t>INS_4- 10</t>
  </si>
  <si>
    <t>COMPLEMENTO_6</t>
  </si>
  <si>
    <t>INS_4_ESP</t>
  </si>
  <si>
    <t>P1.1_ANF</t>
  </si>
  <si>
    <t>P1.1_LAB</t>
  </si>
  <si>
    <t>P1.9_INS_3</t>
  </si>
  <si>
    <t>ESP_OTRO</t>
  </si>
  <si>
    <t>CAT_NUM</t>
  </si>
  <si>
    <t>CAT_CAT</t>
  </si>
  <si>
    <t>SIG_CAT_CAT</t>
  </si>
  <si>
    <t>MSJ_ERROR</t>
  </si>
  <si>
    <t>Antropología física</t>
  </si>
  <si>
    <t>Arqueología</t>
  </si>
  <si>
    <t>Balística</t>
  </si>
  <si>
    <t>Contabilidad</t>
  </si>
  <si>
    <t>Lofoscopía</t>
  </si>
  <si>
    <t>Fotografía</t>
  </si>
  <si>
    <t>Genética</t>
  </si>
  <si>
    <t>Medicina</t>
  </si>
  <si>
    <t>Odontología</t>
  </si>
  <si>
    <t>Poligrafía</t>
  </si>
  <si>
    <t>Química</t>
  </si>
  <si>
    <t>Radiología</t>
  </si>
  <si>
    <t>Entomología</t>
  </si>
  <si>
    <t>Anatomía patológica</t>
  </si>
  <si>
    <t>Informática</t>
  </si>
  <si>
    <t>Grafología</t>
  </si>
  <si>
    <t>Voz</t>
  </si>
  <si>
    <t>Audio</t>
  </si>
  <si>
    <t>Vídeo</t>
  </si>
  <si>
    <t>Fisionómica</t>
  </si>
  <si>
    <t>Retrato</t>
  </si>
  <si>
    <t>ESPECIALIDAD_FORENSE</t>
  </si>
  <si>
    <t>ESPECIALIDAD_CRIMINALISTICA</t>
  </si>
  <si>
    <t>Traducción</t>
  </si>
  <si>
    <t>Interpretación de lengua</t>
  </si>
  <si>
    <t>Lengua indígena</t>
  </si>
  <si>
    <t>Interpretación de idiomas</t>
  </si>
  <si>
    <t>ESPECIALIDAD_TRADUCCÓN</t>
  </si>
  <si>
    <t>Interpretación auditivo</t>
  </si>
  <si>
    <t>Señas</t>
  </si>
  <si>
    <t>ESPECIALIDAD_CONSTRUCCIONES</t>
  </si>
  <si>
    <t>Eléctrica</t>
  </si>
  <si>
    <t>Electrónica</t>
  </si>
  <si>
    <t>Mecánica</t>
  </si>
  <si>
    <t>ESPECIALIDAD_INGENIERIA</t>
  </si>
  <si>
    <t>ESPECIALIDAD_SOCIAL</t>
  </si>
  <si>
    <t>Antropología</t>
  </si>
  <si>
    <t>FORENSE</t>
  </si>
  <si>
    <t>CRIMINALÍSTICA</t>
  </si>
  <si>
    <t>INFORMÁTICA</t>
  </si>
  <si>
    <t>COMUNICACIÓN</t>
  </si>
  <si>
    <t>TECNOLOGÍA</t>
  </si>
  <si>
    <t>IDENTIFICACIÓN</t>
  </si>
  <si>
    <t>TRADUCCIÓN</t>
  </si>
  <si>
    <t>INTERPRETACIÓN</t>
  </si>
  <si>
    <t>DOCUMENTACIÓN</t>
  </si>
  <si>
    <t>VALUACIÓN</t>
  </si>
  <si>
    <t>INCENDIOS</t>
  </si>
  <si>
    <t>EXPLOSIONES</t>
  </si>
  <si>
    <t>SINIESTROS</t>
  </si>
  <si>
    <t>MÉDICAS</t>
  </si>
  <si>
    <t>BIOLÓGICAS</t>
  </si>
  <si>
    <t>COMBUSTIBLE</t>
  </si>
  <si>
    <t>TRANSPORTE</t>
  </si>
  <si>
    <t>VIALIDAD</t>
  </si>
  <si>
    <t>AMBIENTEAL</t>
  </si>
  <si>
    <t>TRÁNSITO</t>
  </si>
  <si>
    <t>CONSTRUCCIONES</t>
  </si>
  <si>
    <t>SUPERFICIES</t>
  </si>
  <si>
    <t>URBANO</t>
  </si>
  <si>
    <t>HIGIENE</t>
  </si>
  <si>
    <t>CALIDAD</t>
  </si>
  <si>
    <t>SEGURIDAD</t>
  </si>
  <si>
    <t>ARTES</t>
  </si>
  <si>
    <t>ECONÓMICAS</t>
  </si>
  <si>
    <t>ADMINISTRATIVAS</t>
  </si>
  <si>
    <t>SOCIALES</t>
  </si>
  <si>
    <t>JURÍDICAS</t>
  </si>
  <si>
    <t>PROPIEDAD INTELECTUAL</t>
  </si>
  <si>
    <t>INGENIERÍA</t>
  </si>
  <si>
    <t>ESPECIALIDAD_PERICIAL</t>
  </si>
  <si>
    <t>Balanza</t>
  </si>
  <si>
    <t>Báscula</t>
  </si>
  <si>
    <t>Sistema de lavado</t>
  </si>
  <si>
    <t>Lámpara quirúrgica</t>
  </si>
  <si>
    <t>Fluorescente</t>
  </si>
  <si>
    <t>Mesas de transporte</t>
  </si>
  <si>
    <t>Escalera</t>
  </si>
  <si>
    <t>Mueble</t>
  </si>
  <si>
    <t>Temperatura</t>
  </si>
  <si>
    <t>Humedad</t>
  </si>
  <si>
    <t>Aguas residuales</t>
  </si>
  <si>
    <t>Cámara</t>
  </si>
  <si>
    <t>Rayo</t>
  </si>
  <si>
    <t>Contenedor</t>
  </si>
  <si>
    <t>Vernier</t>
  </si>
  <si>
    <t>Ramas curvas</t>
  </si>
  <si>
    <t>Retráctil</t>
  </si>
  <si>
    <t>Antropómetro</t>
  </si>
  <si>
    <t>Segmómetro</t>
  </si>
  <si>
    <t>Regletas</t>
  </si>
  <si>
    <t>Ostométrica</t>
  </si>
  <si>
    <t>Craneóforo</t>
  </si>
  <si>
    <t>Mandibulómetro</t>
  </si>
  <si>
    <t>Policómetro</t>
  </si>
  <si>
    <t>Claibrador</t>
  </si>
  <si>
    <t>Métrica</t>
  </si>
  <si>
    <t>OTRO_INSTRUMENTO</t>
  </si>
  <si>
    <t>Escuadra</t>
  </si>
  <si>
    <t>OTRO TIPO</t>
  </si>
  <si>
    <t>STRS</t>
  </si>
  <si>
    <t>Haplotipos</t>
  </si>
  <si>
    <t>ADN</t>
  </si>
  <si>
    <t>Secuencia</t>
  </si>
  <si>
    <t>OTRO_TIPO</t>
  </si>
  <si>
    <t>Brújula</t>
  </si>
  <si>
    <t>Foto</t>
  </si>
  <si>
    <t>Video</t>
  </si>
  <si>
    <t>Sonda</t>
  </si>
  <si>
    <t>Varilla</t>
  </si>
  <si>
    <t>Detector</t>
  </si>
  <si>
    <t>LIDAR</t>
  </si>
  <si>
    <t>Dron</t>
  </si>
  <si>
    <t>GPS</t>
  </si>
  <si>
    <t>Buceo</t>
  </si>
  <si>
    <t>Canino</t>
  </si>
  <si>
    <t>Perro</t>
  </si>
  <si>
    <t>Cámaras</t>
  </si>
  <si>
    <t>OTRO_INSUMO</t>
  </si>
  <si>
    <t>Radionavegación</t>
  </si>
  <si>
    <t>Satélite</t>
  </si>
  <si>
    <t>Google</t>
  </si>
  <si>
    <t>Percepción remota</t>
  </si>
  <si>
    <t>OTRAS_TÉCNICAS</t>
  </si>
  <si>
    <t>Traslado</t>
  </si>
  <si>
    <t>Almacenamiento</t>
  </si>
  <si>
    <t>Inhumación</t>
  </si>
  <si>
    <t>Cremación</t>
  </si>
  <si>
    <t>Gobernador</t>
  </si>
  <si>
    <t>Gobernadora</t>
  </si>
  <si>
    <t>Congreso</t>
  </si>
  <si>
    <t>Comisión de búsqueda</t>
  </si>
  <si>
    <t>Procuradoría</t>
  </si>
  <si>
    <t>Físcalía</t>
  </si>
  <si>
    <t>Magistrado</t>
  </si>
  <si>
    <t>Magistrada</t>
  </si>
  <si>
    <t>Tribunal</t>
  </si>
  <si>
    <t>Consejero</t>
  </si>
  <si>
    <t>Consejera</t>
  </si>
  <si>
    <t>Judicatura</t>
  </si>
  <si>
    <t>Pericial</t>
  </si>
  <si>
    <t>Directivo</t>
  </si>
  <si>
    <t>Auxuliar</t>
  </si>
  <si>
    <t>Perita</t>
  </si>
  <si>
    <t>Social</t>
  </si>
  <si>
    <t>Administrativo</t>
  </si>
  <si>
    <t>OTRO_CARGO</t>
  </si>
  <si>
    <t>OTRO_RÉGIMEN</t>
  </si>
  <si>
    <t>Población vulnerable</t>
  </si>
  <si>
    <t>Análisis forense</t>
  </si>
  <si>
    <t>Feminicidio</t>
  </si>
  <si>
    <t>Violencia contra mujer</t>
  </si>
  <si>
    <t>Fosas</t>
  </si>
  <si>
    <t>Identificación</t>
  </si>
  <si>
    <t>Desaparición</t>
  </si>
  <si>
    <t>Educativo</t>
  </si>
  <si>
    <t>Personal fallecido</t>
  </si>
  <si>
    <t>no localizado</t>
  </si>
  <si>
    <t>Funerario</t>
  </si>
  <si>
    <t>Gastos funerarios</t>
  </si>
  <si>
    <t>Vivienda</t>
  </si>
  <si>
    <t>Útiles</t>
  </si>
  <si>
    <t>Transporte</t>
  </si>
  <si>
    <t>Beca</t>
  </si>
  <si>
    <t>Puntualidad</t>
  </si>
  <si>
    <t>Riesgo</t>
  </si>
  <si>
    <t>Auto</t>
  </si>
  <si>
    <t>Personal</t>
  </si>
  <si>
    <t>Permisol</t>
  </si>
  <si>
    <t>Retiro</t>
  </si>
  <si>
    <t>Indemnización</t>
  </si>
  <si>
    <t>Incapacidad</t>
  </si>
  <si>
    <t>Maternidad</t>
  </si>
  <si>
    <t>Paternidad</t>
  </si>
  <si>
    <t>Riesgo de</t>
  </si>
  <si>
    <t>Licencia por enfermedad</t>
  </si>
  <si>
    <t>Licencia por accidente no profesional</t>
  </si>
  <si>
    <t>Seguro por enfermedad</t>
  </si>
  <si>
    <t>Gastos médicos mayores</t>
  </si>
  <si>
    <t>Psicologico</t>
  </si>
  <si>
    <t>Contención</t>
  </si>
  <si>
    <t>Antigüedad</t>
  </si>
  <si>
    <t>Vale</t>
  </si>
  <si>
    <t>Bono</t>
  </si>
  <si>
    <t>Depensa</t>
  </si>
  <si>
    <t>OTRA_PRESTACIÓN</t>
  </si>
  <si>
    <t>SIG_CAT</t>
  </si>
  <si>
    <t>OTRA_FRECUENCIA</t>
  </si>
  <si>
    <t>Peritas</t>
  </si>
  <si>
    <t>Periciales</t>
  </si>
  <si>
    <t>Anfiteatro</t>
  </si>
  <si>
    <t>Laboratorio</t>
  </si>
  <si>
    <t>Familia</t>
  </si>
  <si>
    <t>OTRA_VICTIMA</t>
  </si>
  <si>
    <t>Perfiles genéticos</t>
  </si>
  <si>
    <t>Vestigios biológicos</t>
  </si>
  <si>
    <t>Huellas</t>
  </si>
  <si>
    <t>Ante morten</t>
  </si>
  <si>
    <t>Post morten</t>
  </si>
  <si>
    <t>Secretaría de salud</t>
  </si>
  <si>
    <t>Fiscalía general de la república</t>
  </si>
  <si>
    <t>Judicial de la federación</t>
  </si>
  <si>
    <t>Poder judicial de la entidad</t>
  </si>
  <si>
    <t>Poder judicial de otra entidad</t>
  </si>
  <si>
    <t>Fiscalía de la entidad</t>
  </si>
  <si>
    <t>Procuradoría de la entidad</t>
  </si>
  <si>
    <t>Fiscalía de otra entidad</t>
  </si>
  <si>
    <t>Procuradoría de otra entidad</t>
  </si>
  <si>
    <t>Secretaría de salud de la entidad</t>
  </si>
  <si>
    <t>Secretaría de salud de otra entidad</t>
  </si>
  <si>
    <t>Identificación humana de la entidad</t>
  </si>
  <si>
    <t>Identificación humana de otra entidad</t>
  </si>
  <si>
    <t>Secretaría de Seguridad Pública de la entidad federativa</t>
  </si>
  <si>
    <t>Secretaría de Seguridad Pública de otra entidad federativa</t>
  </si>
  <si>
    <t>OTRA_AUTORIDAD</t>
  </si>
  <si>
    <t>Órganos jurisdiccionales de la entidad</t>
  </si>
  <si>
    <t>Órganos jurisdiccionales de otra entidad</t>
  </si>
  <si>
    <t>Ministerio público de la entidad</t>
  </si>
  <si>
    <t>Ministerio público de otra entidad</t>
  </si>
  <si>
    <t>Partes en el proceso</t>
  </si>
  <si>
    <t>Gobierno federal</t>
  </si>
  <si>
    <t>Gobierno de la entidad</t>
  </si>
  <si>
    <t>Gobierno de otra entidad</t>
  </si>
  <si>
    <t>Gobierno de los municipios de la entidad</t>
  </si>
  <si>
    <t>Gobierno de los municipios de otra entidad</t>
  </si>
  <si>
    <t>OTR_TIPO</t>
  </si>
  <si>
    <t>Personas adolescentes</t>
  </si>
  <si>
    <t>OTRA_MATERIA</t>
  </si>
  <si>
    <t>Opinión técnica</t>
  </si>
  <si>
    <t>Resultados de estudios</t>
  </si>
  <si>
    <t>Requerimientos</t>
  </si>
  <si>
    <t>OTRO_ESTATUS</t>
  </si>
  <si>
    <t>OTRA_UNIDAD</t>
  </si>
  <si>
    <t>Análisis toxicológico</t>
  </si>
  <si>
    <t>Inhumados en panteones</t>
  </si>
  <si>
    <t>Fosa común</t>
  </si>
  <si>
    <t>Fosas comunes</t>
  </si>
  <si>
    <t>Centro de resguardo forense</t>
  </si>
  <si>
    <t>Agencia funerarias</t>
  </si>
  <si>
    <t>En almacenamiento como destino (egresados durante el año)</t>
  </si>
  <si>
    <t>En almacenamiento como destino (provenientes de ejercicios anteriores)</t>
  </si>
  <si>
    <t>OTRO_MOTIVO</t>
  </si>
  <si>
    <t>OTRA_DESIGNACIÓN</t>
  </si>
  <si>
    <t>OTRO_TEMA</t>
  </si>
  <si>
    <t>Valle del Rosario</t>
  </si>
  <si>
    <t>San José de Iturbide</t>
  </si>
  <si>
    <t>Apaxtla de Castrejón</t>
  </si>
  <si>
    <t>Heroica Ciudad de Miahuatlán de Porfirio Díaz</t>
  </si>
  <si>
    <t>Playa del Carmen</t>
  </si>
  <si>
    <t>P1.22_NUM_2</t>
  </si>
  <si>
    <t>P1.7_CEAC</t>
  </si>
  <si>
    <t>INS_26</t>
  </si>
  <si>
    <t>INs_8</t>
  </si>
  <si>
    <t>Versión 13/02/2026</t>
  </si>
  <si>
    <r>
      <t xml:space="preserve">Particularmente, en el </t>
    </r>
    <r>
      <rPr>
        <b/>
        <sz val="9"/>
        <rFont val="Arial"/>
        <family val="2"/>
      </rPr>
      <t>módulo 3</t>
    </r>
    <r>
      <rPr>
        <sz val="9"/>
        <rFont val="Arial"/>
        <family val="2"/>
      </rPr>
      <t xml:space="preserve"> se solicita, entre otra, información sobre la estructura organizacional e infraestructura de la(s) institución(es) encargada(s) de los servicios periciales y/ o del servicio médico forense de cada entidad federativa; la distribución de los recursos humanos, materiales y presupuestales con los que cuenta(n); la cantidad de intervenciones periciales atendidas; la identificación, disposición y almacenamiento de cadáveres y de restos de seres humanos; así como los sitios de depósito ilegal de seres humanos.</t>
    </r>
  </si>
  <si>
    <t>El CNGE 2026 se conforma por los siguientes módulos:</t>
  </si>
  <si>
    <r>
      <t xml:space="preserve">De esta forma, se presenta el </t>
    </r>
    <r>
      <rPr>
        <i/>
        <sz val="9"/>
        <rFont val="Arial"/>
        <family val="2"/>
      </rPr>
      <t>Censo Nacional de Gobiernos Estatales (CNGE) 2026</t>
    </r>
    <r>
      <rPr>
        <sz val="9"/>
        <rFont val="Arial"/>
        <family val="2"/>
      </rPr>
      <t xml:space="preserve"> como el decimoséptimo censo desarrollado por el INEGI en materia de gobierno en el ámbito estatal del Estado mexicano. Si bien el proceso de maduración de la información captada a través de este ha obligado a realizar ajustes en algunas variables, se ha preservado en todo momento la consistencia conceptual respecto de sus ediciones anteriores, continuando con la serie estadística y enriqueciendo sus contenidos por los temas que actualmente se desarrollan.</t>
    </r>
  </si>
  <si>
    <r>
      <t xml:space="preserve">Derivado de dicha división, a la fecha se encuentra publicado el </t>
    </r>
    <r>
      <rPr>
        <i/>
        <sz val="9"/>
        <rFont val="Arial"/>
        <family val="2"/>
      </rPr>
      <t>Censo Nacional de Gobiernos Estatales (CNGE) 2025</t>
    </r>
    <r>
      <rPr>
        <sz val="9"/>
        <rFont val="Arial"/>
        <family val="2"/>
      </rPr>
      <t>, cuyos resultados pueden ser consultados en la página de internet del Instituto: https://www.inegi.org.mx/programas/cnge/2025/</t>
    </r>
  </si>
  <si>
    <t>Este proceso de segmentación implicó revocar la determinación de Información de Interés Nacional al CNGSPSPE, mediante el acuerdo de la Junta de Gobierno del INEGI publicado el 29 de enero de 2021 en el Diario Oficial de la Federación. Su finalidad fue ampliar el alcance temático y analítico de cada rubro, así como adecuar conceptual y metodológicamente sus contenidos a las necesidades de información vigentes en las reformas constitucionales y en la transformación institucional del país.</t>
  </si>
  <si>
    <t>En materia de gobierno, los ajustes realizados respondieron fundamentalmente a la atención de las necesidades de información derivadas de la creación del Sistema Nacional Anticorrupción y del Sistema Nacional de Archivos, principalmente en lo que atañe a las funciones de control interno y anticorrupción, compras públicas, y sobre la administración y gestión documental realizadas en cada una de las instituciones del ámbito local.</t>
  </si>
  <si>
    <t>Lo anterior, como resultado de las reformas constitucionales realizadas en los últimos años, entre las que destacan aquellas en materia de seguridad pública y combate a la corrupción. En consecuencia, el Estado mexicano ha transitado por un periodo de evolución, crecimiento y diversificación institucional, multiplicando con ello sus obligaciones, responsabilidades y facultades. Desde el punto de vista estadístico, los nuevos arreglos institucionales y compromisos establecidos por ley generaron nuevas necesidades de información, lo que conllevó a realizar ajustes en materias y conceptos previamente establecidos.</t>
  </si>
  <si>
    <t>Censo Nacional de Gobiernos Estatales;
Censo Nacional de Seguridad Pública Estatal; y
Censo Nacional de Sistemas Penitenciarios Estatales.</t>
  </si>
  <si>
    <t>Desde entonces se continuaron anualmente las labores de levantamiento del CNGSPSPE hasta su última edición en 2020. Para la edición 2021, sus contenidos se dividieron en tres Censos Nacionales de Gobierno; cada uno orientado a las materias específicas de gobierno, seguridad pública y sistema penitenciario:</t>
  </si>
  <si>
    <r>
      <t xml:space="preserve">Posteriormente, en 2011 se realizó el segundo levantamiento de este instrumento estadístico bajo la denominación de </t>
    </r>
    <r>
      <rPr>
        <i/>
        <sz val="9"/>
        <rFont val="Arial"/>
        <family val="2"/>
      </rPr>
      <t>Censo Nacional de Gobierno 2011. Poder Ejecutivo Estatal (CNG 2011 PEE)</t>
    </r>
    <r>
      <rPr>
        <sz val="9"/>
        <rFont val="Arial"/>
        <family val="2"/>
      </rPr>
      <t xml:space="preserve">. El 20 de diciembre de ese mismo año se publicó en el Diario Oficial de la Federación el acuerdo por el cual la Junta de Gobierno del INEGI determinó como Información de Interés Nacional (IIN) los datos generados por este censo, otorgándoles el carácter de oficiales y de uso obligatorio para la Federación, las entidades federativas, el Distrito Federal (ahora Ciudad de México) y los municipios, siendo a partir de ese momento que se institucionalizó como </t>
    </r>
    <r>
      <rPr>
        <i/>
        <sz val="9"/>
        <rFont val="Arial"/>
        <family val="2"/>
      </rPr>
      <t xml:space="preserve">Censo Nacional de Gobierno, Seguridad Pública y Sistema Penitenciario Estatales (CNGSPSPE), </t>
    </r>
    <r>
      <rPr>
        <sz val="9"/>
        <rFont val="Arial"/>
        <family val="2"/>
      </rPr>
      <t>por lo que dicha edición (con información 2010) se publicó con la categoría de IIN.</t>
    </r>
  </si>
  <si>
    <r>
      <t xml:space="preserve">Como resultado, se logró el acuerdo para generar información estadística en la referida materia con una visión integral, implementando en 2010 el primer instrumento de captación en el ámbito estatal denominado </t>
    </r>
    <r>
      <rPr>
        <i/>
        <sz val="9"/>
        <color theme="1"/>
        <rFont val="Arial"/>
        <family val="2"/>
      </rPr>
      <t>Encuesta Nacional de Gobierno 2010 – Poder Ejecutivo Estatal (ENGPEE 10)</t>
    </r>
    <r>
      <rPr>
        <sz val="9"/>
        <color theme="1"/>
        <rFont val="Arial"/>
        <family val="2"/>
      </rPr>
      <t>, con lo cual se inició una serie de información que permite diseñar, monitorear y evaluar las políticas públicas en dicho tema.</t>
    </r>
  </si>
  <si>
    <t>En el marco de dicho Subsistema, específicamente de los trabajos del Comité Técnico Especializado de Información de Gobierno, desde el año 2009 se iniciaron las actividades de revisión y generación de lo que sería el primer instrumento de captación en materia de gobierno, en el que participaron personas representantes de las principales instituciones y organizaciones que convergen en dicha materia.</t>
  </si>
  <si>
    <r>
      <t xml:space="preserve">El Instituto Nacional de Estadística y Geografía (INEGI) presenta la elaboración del </t>
    </r>
    <r>
      <rPr>
        <b/>
        <sz val="9"/>
        <rFont val="Arial"/>
        <family val="2"/>
      </rPr>
      <t>Censo Nacional de Gobiernos Estatales (CNGE) 2026</t>
    </r>
    <r>
      <rPr>
        <sz val="9"/>
        <rFont val="Arial"/>
        <family val="2"/>
      </rPr>
      <t xml:space="preserve"> como respuesta a su responsabilidad de suministrar a la sociedad y al Estado información de calidad, pertinente, veraz y oportuna, atendiendo el mandato constitucional de normar y coordinar el Sistema Nacional de Información Estadística y Geográfica (SNIEG).</t>
    </r>
  </si>
  <si>
    <t>Asimismo, el Instituto expide normatividad que asegura la correcta difusión y el acceso del público a la información, como es el caso de la Política para la Gestión de la Confidencialidad en la Información Estadística y Geográfica, utilizando en sus procesos a la anonimización como herramienta para mitigar los riesgos que presentan la obtención y tratamiento masivo de datos que contengan identificadores y datos confidenciales. Lo anterior, garantiza seguridad jurídica a la información proporcionada por las Unidades del Estado al Instituto, ya que esta solo se dará a conocer de manera agregada, protegiendo en todo momento los principios señalados en la LSNIEG. En ningún momento se publican datos individualizados para identificar a una persona determinada, que pudieran poner en riesgo a las mismas o a las instituciones.</t>
  </si>
  <si>
    <t>Módulo 3.
Servicios periciales y/ o servicio médico forense</t>
  </si>
  <si>
    <t>Módulo 1. Administración Pública de la entidad federativa.
Módulo 2. Protección civil.
Módulo 3. Servicios periciales y/ o servicio médico forense.
Módulo 4. Defensoría pública.
Módulo 3. Medio ambiente.
Módulo 6. Catastro, registro y territorio.</t>
  </si>
  <si>
    <t>CENSO NACIONAL DE GOBIERNOS 
ESTATALES 2026</t>
  </si>
  <si>
    <r>
      <t xml:space="preserve">Para cumplir con lo anterior, una vez completado el llenado de este instrumento, deberá enviarse en </t>
    </r>
    <r>
      <rPr>
        <b/>
        <sz val="9"/>
        <rFont val="Arial"/>
        <family val="2"/>
      </rPr>
      <t>versión preliminar</t>
    </r>
    <r>
      <rPr>
        <sz val="9"/>
        <rFont val="Arial"/>
        <family val="2"/>
      </rPr>
      <t xml:space="preserve"> a la dirección electrónica del Departamento de Estadísticas de Gobierno (JDEG) de la Coordinación Estatal del INEGI: </t>
    </r>
    <r>
      <rPr>
        <b/>
        <sz val="9"/>
        <rFont val="Arial"/>
        <family val="2"/>
      </rPr>
      <t>isis.rosas@inegi.org.mx</t>
    </r>
  </si>
  <si>
    <t>15 de junio al 07 de agosto</t>
  </si>
  <si>
    <t>03 de julio al 25 de agosto</t>
  </si>
  <si>
    <t>24 de julio al 15 de septiembre</t>
  </si>
  <si>
    <t>07 de agosto al 29 de septiembre</t>
  </si>
  <si>
    <r>
      <t xml:space="preserve">La versión definitiva del cuestionario, en su versión electrónica, deberá remitirse a la dirección electrónica siguiente: </t>
    </r>
    <r>
      <rPr>
        <b/>
        <sz val="9"/>
        <rFont val="Arial"/>
        <family val="2"/>
      </rPr>
      <t>isis.rosas@inegi.org.mx</t>
    </r>
  </si>
  <si>
    <t>Lic. José Emmanuel Castañeda Rose</t>
  </si>
  <si>
    <t>Av. Araucarias #3, Colonia Esther Badillo, CP. 91190, Xalapa, Ver.</t>
  </si>
  <si>
    <t>Isis Rosas Roldán</t>
  </si>
  <si>
    <t>Subdirección Estatal de Estadística Económica / Coordinación Estatal Veracruz</t>
  </si>
  <si>
    <t>Jefa de Departamento de Estadísticas de Gobierno</t>
  </si>
  <si>
    <t>isis.rosas@inegi.org.mx</t>
  </si>
  <si>
    <t>228 8418452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</si>
</sst>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4" formatCode="_-&quot;$&quot;* #,##0.00_-;\-&quot;$&quot;* #,##0.00_-;_-&quot;$&quot;* &quot;-&quot;??_-;_-@_-"/>
  </numFmts>
  <fonts count="82">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11"/>
      <color theme="1"/>
      <name val="Arial"/>
      <family val="2"/>
    </font>
    <font>
      <b/>
      <sz val="15"/>
      <color theme="1"/>
      <name val="Arial"/>
      <family val="2"/>
    </font>
    <font>
      <i/>
      <sz val="9"/>
      <color theme="1"/>
      <name val="Arial"/>
      <family val="2"/>
    </font>
    <font>
      <sz val="9"/>
      <color theme="1"/>
      <name val="Arial"/>
      <family val="2"/>
    </font>
    <font>
      <sz val="12"/>
      <color theme="1"/>
      <name val="Arial"/>
      <family val="2"/>
    </font>
    <font>
      <u/>
      <sz val="12"/>
      <color theme="1"/>
      <name val="Arial"/>
      <family val="2"/>
    </font>
    <font>
      <u/>
      <sz val="12"/>
      <color rgb="FF002060"/>
      <name val="Arial"/>
      <family val="2"/>
    </font>
    <font>
      <sz val="9"/>
      <color theme="0"/>
      <name val="Arial"/>
      <family val="2"/>
    </font>
    <font>
      <b/>
      <sz val="11"/>
      <color theme="0"/>
      <name val="Arial"/>
      <family val="2"/>
    </font>
    <font>
      <b/>
      <sz val="9"/>
      <color theme="0"/>
      <name val="Arial"/>
      <family val="2"/>
    </font>
    <font>
      <b/>
      <sz val="9"/>
      <color theme="1"/>
      <name val="Arial"/>
      <family val="2"/>
    </font>
    <font>
      <sz val="9"/>
      <name val="Arial"/>
      <family val="2"/>
    </font>
    <font>
      <i/>
      <sz val="9"/>
      <name val="Arial"/>
      <family val="2"/>
    </font>
    <font>
      <b/>
      <sz val="9"/>
      <name val="Arial"/>
      <family val="2"/>
    </font>
    <font>
      <sz val="11"/>
      <name val="Arial"/>
      <family val="2"/>
    </font>
    <font>
      <sz val="10"/>
      <color theme="1"/>
      <name val="Arial"/>
      <family val="2"/>
    </font>
    <font>
      <i/>
      <sz val="8"/>
      <color theme="1"/>
      <name val="Arial"/>
      <family val="2"/>
    </font>
    <font>
      <i/>
      <sz val="8"/>
      <name val="Arial"/>
      <family val="2"/>
    </font>
    <font>
      <b/>
      <sz val="15"/>
      <name val="Arial"/>
      <family val="2"/>
    </font>
    <font>
      <sz val="11"/>
      <name val="Calibri"/>
      <family val="2"/>
      <scheme val="minor"/>
    </font>
    <font>
      <b/>
      <i/>
      <sz val="8"/>
      <name val="Arial"/>
      <family val="2"/>
    </font>
    <font>
      <u/>
      <sz val="9"/>
      <color theme="10"/>
      <name val="Arial"/>
      <family val="2"/>
    </font>
    <font>
      <b/>
      <i/>
      <sz val="8"/>
      <color theme="1"/>
      <name val="Arial"/>
      <family val="2"/>
    </font>
    <font>
      <i/>
      <u/>
      <sz val="8"/>
      <color theme="1"/>
      <name val="Arial"/>
      <family val="2"/>
    </font>
    <font>
      <b/>
      <u/>
      <sz val="9"/>
      <color theme="10"/>
      <name val="Arial"/>
      <family val="2"/>
    </font>
    <font>
      <b/>
      <sz val="11"/>
      <name val="Symbol"/>
      <family val="1"/>
      <charset val="2"/>
    </font>
    <font>
      <u/>
      <sz val="11"/>
      <color theme="1"/>
      <name val="Arial"/>
      <family val="2"/>
    </font>
    <font>
      <u/>
      <sz val="9"/>
      <color theme="1"/>
      <name val="Arial"/>
      <family val="2"/>
    </font>
    <font>
      <i/>
      <sz val="8"/>
      <color rgb="FF0070C0"/>
      <name val="Arial"/>
      <family val="2"/>
    </font>
    <font>
      <sz val="8"/>
      <name val="Arial"/>
      <family val="2"/>
    </font>
    <font>
      <sz val="9"/>
      <name val="Calibri"/>
      <family val="2"/>
      <scheme val="minor"/>
    </font>
    <font>
      <sz val="9"/>
      <color rgb="FFFF0000"/>
      <name val="Arial"/>
      <family val="2"/>
    </font>
    <font>
      <i/>
      <u/>
      <sz val="8"/>
      <name val="Arial"/>
      <family val="2"/>
    </font>
    <font>
      <sz val="8"/>
      <color theme="1"/>
      <name val="Arial"/>
      <family val="2"/>
    </font>
    <font>
      <sz val="10"/>
      <name val="Arial"/>
      <family val="2"/>
    </font>
    <font>
      <u/>
      <sz val="11"/>
      <color theme="1"/>
      <name val="Calibri"/>
      <family val="2"/>
      <scheme val="minor"/>
    </font>
    <font>
      <b/>
      <sz val="11"/>
      <color theme="1"/>
      <name val="Symbol"/>
      <family val="1"/>
      <charset val="2"/>
    </font>
    <font>
      <b/>
      <sz val="8"/>
      <name val="Arial"/>
      <family val="2"/>
    </font>
    <font>
      <u/>
      <sz val="11"/>
      <name val="Arial"/>
      <family val="2"/>
    </font>
    <font>
      <u/>
      <sz val="11"/>
      <name val="Calibri"/>
      <family val="2"/>
      <scheme val="minor"/>
    </font>
    <font>
      <sz val="9"/>
      <color theme="1"/>
      <name val="Calibri"/>
      <family val="2"/>
      <scheme val="minor"/>
    </font>
    <font>
      <sz val="11"/>
      <color theme="10"/>
      <name val="Arial"/>
      <family val="2"/>
    </font>
    <font>
      <b/>
      <sz val="16"/>
      <name val="Arial"/>
      <family val="2"/>
    </font>
    <font>
      <sz val="11"/>
      <color indexed="8"/>
      <name val="Calibri"/>
      <family val="2"/>
    </font>
    <font>
      <b/>
      <i/>
      <u/>
      <sz val="8"/>
      <name val="Arial"/>
      <family val="2"/>
    </font>
    <font>
      <sz val="9"/>
      <name val="Arial "/>
    </font>
    <font>
      <b/>
      <i/>
      <sz val="9"/>
      <name val="Arial"/>
      <family val="2"/>
    </font>
    <font>
      <sz val="8"/>
      <name val="Calibri"/>
      <family val="2"/>
      <scheme val="minor"/>
    </font>
    <font>
      <u/>
      <sz val="9"/>
      <color rgb="FF002060"/>
      <name val="Arial"/>
      <family val="2"/>
    </font>
    <font>
      <sz val="8"/>
      <color theme="1"/>
      <name val="Calibri"/>
      <family val="2"/>
      <scheme val="minor"/>
    </font>
    <font>
      <sz val="12"/>
      <color rgb="FF002060"/>
      <name val="Arial"/>
      <family val="2"/>
    </font>
    <font>
      <b/>
      <sz val="11"/>
      <name val="Arial"/>
      <family val="2"/>
    </font>
    <font>
      <b/>
      <sz val="9"/>
      <color rgb="FFFF0000"/>
      <name val="Arial"/>
      <family val="2"/>
    </font>
    <font>
      <b/>
      <sz val="11"/>
      <name val="Calibri"/>
      <family val="2"/>
      <scheme val="minor"/>
    </font>
    <font>
      <b/>
      <u/>
      <sz val="12"/>
      <color rgb="FF0070C0"/>
      <name val="Arial"/>
      <family val="2"/>
    </font>
    <font>
      <b/>
      <u/>
      <sz val="9"/>
      <color rgb="FF0563C1"/>
      <name val="Arial"/>
      <family val="2"/>
    </font>
    <font>
      <i/>
      <u/>
      <sz val="8"/>
      <color theme="10"/>
      <name val="Arial"/>
      <family val="2"/>
    </font>
    <font>
      <b/>
      <sz val="10"/>
      <name val="Arial"/>
      <family val="2"/>
    </font>
    <font>
      <sz val="9"/>
      <color theme="1"/>
      <name val="Segoe UI"/>
      <family val="2"/>
    </font>
    <font>
      <b/>
      <sz val="9"/>
      <color theme="4"/>
      <name val="Arial"/>
      <family val="2"/>
    </font>
    <font>
      <b/>
      <u/>
      <sz val="12"/>
      <color theme="10"/>
      <name val="Arial"/>
      <family val="2"/>
    </font>
    <font>
      <sz val="11"/>
      <color indexed="8"/>
      <name val="Calibri"/>
      <family val="2"/>
      <scheme val="minor"/>
    </font>
    <font>
      <b/>
      <sz val="8"/>
      <color theme="1"/>
      <name val="Arial"/>
      <family val="2"/>
    </font>
    <font>
      <b/>
      <sz val="9"/>
      <color rgb="FF0070C0"/>
      <name val="Arial"/>
      <family val="2"/>
    </font>
    <font>
      <b/>
      <sz val="9"/>
      <color theme="7" tint="-0.249977111117893"/>
      <name val="Arial"/>
      <family val="2"/>
    </font>
    <font>
      <sz val="10"/>
      <color theme="1"/>
      <name val="Calibri"/>
      <family val="2"/>
      <scheme val="minor"/>
    </font>
    <font>
      <sz val="7"/>
      <color theme="1"/>
      <name val="Arial"/>
      <family val="2"/>
    </font>
    <font>
      <u/>
      <sz val="7"/>
      <color theme="1"/>
      <name val="Arial"/>
      <family val="2"/>
    </font>
    <font>
      <sz val="10"/>
      <name val="Calibri"/>
      <family val="2"/>
      <scheme val="minor"/>
    </font>
    <font>
      <sz val="7"/>
      <name val="Arial"/>
      <family val="2"/>
    </font>
    <font>
      <sz val="7"/>
      <color theme="1"/>
      <name val="Calibri"/>
      <family val="2"/>
      <scheme val="minor"/>
    </font>
    <font>
      <b/>
      <sz val="9"/>
      <color rgb="FFBF8F00"/>
      <name val="Arial"/>
      <family val="2"/>
    </font>
    <font>
      <sz val="12"/>
      <color theme="1"/>
      <name val="Calibri"/>
      <family val="2"/>
      <scheme val="minor"/>
    </font>
    <font>
      <sz val="11"/>
      <color rgb="FF000000"/>
      <name val="Calibri"/>
      <family val="2"/>
    </font>
    <font>
      <sz val="6"/>
      <color theme="1"/>
      <name val="Calibri"/>
      <family val="2"/>
      <scheme val="minor"/>
    </font>
    <font>
      <b/>
      <sz val="8"/>
      <color indexed="8"/>
      <name val="Calibri"/>
      <family val="2"/>
      <scheme val="minor"/>
    </font>
    <font>
      <sz val="11"/>
      <color rgb="FF000000"/>
      <name val="Calibri"/>
      <family val="2"/>
      <charset val="1"/>
    </font>
    <font>
      <b/>
      <sz val="11"/>
      <color theme="1"/>
      <name val="Arial"/>
      <family val="2"/>
    </font>
  </fonts>
  <fills count="31">
    <fill>
      <patternFill patternType="none"/>
    </fill>
    <fill>
      <patternFill patternType="gray125"/>
    </fill>
    <fill>
      <patternFill patternType="solid">
        <fgColor rgb="FF6F7070"/>
        <bgColor indexed="64"/>
      </patternFill>
    </fill>
    <fill>
      <patternFill patternType="solid">
        <fgColor rgb="FF003057"/>
        <bgColor indexed="64"/>
      </patternFill>
    </fill>
    <fill>
      <patternFill patternType="solid">
        <fgColor theme="0" tint="-4.9989318521683403E-2"/>
        <bgColor indexed="64"/>
      </patternFill>
    </fill>
    <fill>
      <patternFill patternType="solid">
        <fgColor rgb="FF0077C8"/>
        <bgColor indexed="64"/>
      </patternFill>
    </fill>
    <fill>
      <patternFill patternType="solid">
        <fgColor rgb="FF706F6F"/>
        <bgColor indexed="64"/>
      </patternFill>
    </fill>
    <fill>
      <patternFill patternType="solid">
        <fgColor rgb="FF002060"/>
        <bgColor indexed="64"/>
      </patternFill>
    </fill>
    <fill>
      <patternFill patternType="solid">
        <fgColor theme="0" tint="-0.249977111117893"/>
        <bgColor indexed="64"/>
      </patternFill>
    </fill>
    <fill>
      <patternFill patternType="solid">
        <fgColor rgb="FF92D050"/>
        <bgColor indexed="64"/>
      </patternFill>
    </fill>
    <fill>
      <patternFill patternType="solid">
        <fgColor rgb="FFFFFF00"/>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theme="5" tint="0.39997558519241921"/>
        <bgColor indexed="64"/>
      </patternFill>
    </fill>
    <fill>
      <patternFill patternType="solid">
        <fgColor rgb="FFBF8F00"/>
        <bgColor indexed="64"/>
      </patternFill>
    </fill>
    <fill>
      <patternFill patternType="solid">
        <fgColor theme="7" tint="0.39997558519241921"/>
        <bgColor indexed="64"/>
      </patternFill>
    </fill>
    <fill>
      <patternFill patternType="solid">
        <fgColor rgb="FF00B050"/>
        <bgColor indexed="64"/>
      </patternFill>
    </fill>
    <fill>
      <patternFill patternType="solid">
        <fgColor theme="3" tint="0.59999389629810485"/>
        <bgColor indexed="64"/>
      </patternFill>
    </fill>
    <fill>
      <patternFill patternType="solid">
        <fgColor theme="0"/>
        <bgColor indexed="64"/>
      </patternFill>
    </fill>
    <fill>
      <patternFill patternType="mediumGray"/>
    </fill>
    <fill>
      <patternFill patternType="solid">
        <fgColor theme="2" tint="-0.249977111117893"/>
        <bgColor indexed="64"/>
      </patternFill>
    </fill>
    <fill>
      <patternFill patternType="solid">
        <fgColor rgb="FFCCCCFF"/>
        <bgColor indexed="64"/>
      </patternFill>
    </fill>
    <fill>
      <patternFill patternType="solid">
        <fgColor theme="0" tint="-0.14999847407452621"/>
        <bgColor indexed="64"/>
      </patternFill>
    </fill>
    <fill>
      <patternFill patternType="solid">
        <fgColor rgb="FFFFFFFF"/>
        <bgColor indexed="64"/>
      </patternFill>
    </fill>
    <fill>
      <patternFill patternType="solid">
        <fgColor theme="7" tint="-0.249977111117893"/>
        <bgColor indexed="64"/>
      </patternFill>
    </fill>
    <fill>
      <patternFill patternType="solid">
        <fgColor rgb="FFFFC000"/>
        <bgColor indexed="64"/>
      </patternFill>
    </fill>
    <fill>
      <patternFill patternType="solid">
        <fgColor theme="6" tint="0.39997558519241921"/>
        <bgColor indexed="64"/>
      </patternFill>
    </fill>
    <fill>
      <patternFill patternType="solid">
        <fgColor rgb="FFFFCCFF"/>
        <bgColor indexed="64"/>
      </patternFill>
    </fill>
    <fill>
      <patternFill patternType="solid">
        <fgColor rgb="FF9999FF"/>
        <bgColor indexed="64"/>
      </patternFill>
    </fill>
    <fill>
      <patternFill patternType="solid">
        <fgColor theme="9" tint="0.79998168889431442"/>
        <bgColor indexed="64"/>
      </patternFill>
    </fill>
  </fills>
  <borders count="106">
    <border>
      <left/>
      <right/>
      <top/>
      <bottom/>
      <diagonal/>
    </border>
    <border>
      <left style="medium">
        <color rgb="FF6F7070"/>
      </left>
      <right/>
      <top style="medium">
        <color rgb="FF6F7070"/>
      </top>
      <bottom style="medium">
        <color rgb="FF6F7070"/>
      </bottom>
      <diagonal/>
    </border>
    <border>
      <left/>
      <right/>
      <top style="medium">
        <color rgb="FF6F7070"/>
      </top>
      <bottom style="medium">
        <color rgb="FF6F7070"/>
      </bottom>
      <diagonal/>
    </border>
    <border>
      <left/>
      <right style="medium">
        <color rgb="FF6F7070"/>
      </right>
      <top style="medium">
        <color rgb="FF6F7070"/>
      </top>
      <bottom style="medium">
        <color rgb="FF6F7070"/>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style="medium">
        <color theme="0" tint="-0.24994659260841701"/>
      </left>
      <right/>
      <top/>
      <bottom/>
      <diagonal/>
    </border>
    <border>
      <left/>
      <right style="medium">
        <color theme="0" tint="-0.24994659260841701"/>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theme="0" tint="-0.249977111117893"/>
      </left>
      <right/>
      <top style="medium">
        <color theme="0" tint="-0.249977111117893"/>
      </top>
      <bottom style="medium">
        <color theme="0" tint="-0.249977111117893"/>
      </bottom>
      <diagonal/>
    </border>
    <border>
      <left/>
      <right/>
      <top style="medium">
        <color theme="0" tint="-0.249977111117893"/>
      </top>
      <bottom style="medium">
        <color theme="0" tint="-0.249977111117893"/>
      </bottom>
      <diagonal/>
    </border>
    <border>
      <left/>
      <right style="medium">
        <color theme="0" tint="-0.249977111117893"/>
      </right>
      <top style="medium">
        <color theme="0" tint="-0.249977111117893"/>
      </top>
      <bottom style="medium">
        <color theme="0" tint="-0.249977111117893"/>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right/>
      <top style="thin">
        <color indexed="64"/>
      </top>
      <bottom/>
      <diagonal/>
    </border>
    <border>
      <left style="medium">
        <color theme="0" tint="-0.249977111117893"/>
      </left>
      <right/>
      <top/>
      <bottom/>
      <diagonal/>
    </border>
    <border>
      <left/>
      <right style="medium">
        <color theme="0" tint="-0.249977111117893"/>
      </right>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medium">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rgb="FFBFBFBF"/>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medium">
        <color rgb="FFBFBFBF"/>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medium">
        <color rgb="FFBFBFBF"/>
      </bottom>
      <diagonal/>
    </border>
    <border>
      <left style="thin">
        <color theme="0" tint="-0.24994659260841701"/>
      </left>
      <right style="thin">
        <color theme="0" tint="-0.24994659260841701"/>
      </right>
      <top style="thin">
        <color theme="0" tint="-0.24994659260841701"/>
      </top>
      <bottom style="medium">
        <color rgb="FFBFBFBF"/>
      </bottom>
      <diagonal/>
    </border>
    <border>
      <left style="thin">
        <color theme="0" tint="-0.24994659260841701"/>
      </left>
      <right style="medium">
        <color rgb="FFBFBFBF"/>
      </right>
      <top style="thin">
        <color theme="0" tint="-0.24994659260841701"/>
      </top>
      <bottom style="medium">
        <color rgb="FFBFBFBF"/>
      </bottom>
      <diagonal/>
    </border>
    <border>
      <left style="thin">
        <color indexed="64"/>
      </left>
      <right/>
      <top style="thin">
        <color indexed="64"/>
      </top>
      <bottom/>
      <diagonal/>
    </border>
    <border>
      <left/>
      <right style="thin">
        <color indexed="64"/>
      </right>
      <top style="thin">
        <color indexed="64"/>
      </top>
      <bottom/>
      <diagonal/>
    </border>
    <border>
      <left/>
      <right style="thin">
        <color theme="1"/>
      </right>
      <top/>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
      <left style="thin">
        <color auto="1"/>
      </left>
      <right/>
      <top style="medium">
        <color rgb="FFBFBFBF"/>
      </top>
      <bottom/>
      <diagonal/>
    </border>
    <border>
      <left/>
      <right/>
      <top style="medium">
        <color rgb="FFBFBFBF"/>
      </top>
      <bottom/>
      <diagonal/>
    </border>
    <border>
      <left/>
      <right style="thin">
        <color auto="1"/>
      </right>
      <top style="medium">
        <color rgb="FFBFBFBF"/>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thin">
        <color theme="1"/>
      </bottom>
      <diagonal/>
    </border>
    <border>
      <left style="thin">
        <color theme="1"/>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bottom/>
      <diagonal/>
    </border>
    <border>
      <left style="thin">
        <color theme="1"/>
      </left>
      <right/>
      <top/>
      <bottom style="thin">
        <color indexed="64"/>
      </bottom>
      <diagonal/>
    </border>
    <border>
      <left/>
      <right style="thin">
        <color theme="1"/>
      </right>
      <top/>
      <bottom style="thin">
        <color indexed="64"/>
      </bottom>
      <diagonal/>
    </border>
    <border>
      <left style="thin">
        <color theme="1"/>
      </left>
      <right/>
      <top style="medium">
        <color rgb="FFBFBFBF"/>
      </top>
      <bottom/>
      <diagonal/>
    </border>
    <border>
      <left/>
      <right style="thin">
        <color theme="1"/>
      </right>
      <top style="medium">
        <color rgb="FFBFBFBF"/>
      </top>
      <bottom/>
      <diagonal/>
    </border>
    <border>
      <left style="thin">
        <color theme="1"/>
      </left>
      <right style="thin">
        <color theme="1"/>
      </right>
      <top style="thin">
        <color theme="1"/>
      </top>
      <bottom style="thin">
        <color theme="1"/>
      </bottom>
      <diagonal/>
    </border>
    <border>
      <left/>
      <right/>
      <top style="medium">
        <color theme="0" tint="-0.24994659260841701"/>
      </top>
      <bottom style="medium">
        <color theme="0" tint="-0.24994659260841701"/>
      </bottom>
      <diagonal/>
    </border>
    <border>
      <left/>
      <right style="medium">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medium">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medium">
        <color theme="0" tint="-0.24994659260841701"/>
      </right>
      <top/>
      <bottom style="thin">
        <color theme="0" tint="-0.24994659260841701"/>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rgb="FFBFBFBF"/>
      </left>
      <right style="thin">
        <color rgb="FFBFBFBF"/>
      </right>
      <top style="medium">
        <color rgb="FFBFBFBF"/>
      </top>
      <bottom style="medium">
        <color rgb="FFBFBFBF"/>
      </bottom>
      <diagonal/>
    </border>
    <border>
      <left style="thin">
        <color rgb="FFBFBFBF"/>
      </left>
      <right style="thin">
        <color rgb="FFBFBFBF"/>
      </right>
      <top style="medium">
        <color rgb="FFBFBFBF"/>
      </top>
      <bottom style="medium">
        <color rgb="FFBFBFBF"/>
      </bottom>
      <diagonal/>
    </border>
    <border>
      <left style="thin">
        <color rgb="FFBFBFBF"/>
      </left>
      <right style="medium">
        <color rgb="FFBFBFBF"/>
      </right>
      <top style="medium">
        <color rgb="FFBFBFBF"/>
      </top>
      <bottom style="medium">
        <color rgb="FFBFBFBF"/>
      </bottom>
      <diagonal/>
    </border>
    <border>
      <left/>
      <right style="thin">
        <color indexed="64"/>
      </right>
      <top/>
      <bottom style="thin">
        <color theme="1"/>
      </bottom>
      <diagonal/>
    </border>
    <border>
      <left style="thin">
        <color theme="1"/>
      </left>
      <right/>
      <top style="thin">
        <color indexed="64"/>
      </top>
      <bottom/>
      <diagonal/>
    </border>
    <border>
      <left/>
      <right style="thin">
        <color theme="1"/>
      </right>
      <top style="thin">
        <color indexed="64"/>
      </top>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right style="thin">
        <color theme="1"/>
      </right>
      <top/>
      <bottom style="thin">
        <color theme="1"/>
      </bottom>
      <diagonal/>
    </border>
    <border>
      <left style="thin">
        <color theme="1"/>
      </left>
      <right/>
      <top style="thin">
        <color indexed="64"/>
      </top>
      <bottom style="thin">
        <color indexed="64"/>
      </bottom>
      <diagonal/>
    </border>
    <border>
      <left style="thin">
        <color theme="1"/>
      </left>
      <right style="thin">
        <color theme="1"/>
      </right>
      <top style="thin">
        <color theme="1"/>
      </top>
      <bottom/>
      <diagonal/>
    </border>
    <border>
      <left style="medium">
        <color rgb="FFBFBFBF"/>
      </left>
      <right/>
      <top style="medium">
        <color rgb="FFBFBFBF"/>
      </top>
      <bottom/>
      <diagonal/>
    </border>
    <border>
      <left/>
      <right style="medium">
        <color rgb="FFBFBFBF"/>
      </right>
      <top style="medium">
        <color rgb="FFBFBFBF"/>
      </top>
      <bottom/>
      <diagonal/>
    </border>
    <border>
      <left style="medium">
        <color rgb="FFBFBFBF"/>
      </left>
      <right/>
      <top/>
      <bottom style="medium">
        <color rgb="FFBFBFBF"/>
      </bottom>
      <diagonal/>
    </border>
    <border>
      <left/>
      <right/>
      <top/>
      <bottom style="medium">
        <color rgb="FFBFBFBF"/>
      </bottom>
      <diagonal/>
    </border>
    <border>
      <left/>
      <right style="medium">
        <color rgb="FFBFBFBF"/>
      </right>
      <top/>
      <bottom style="medium">
        <color rgb="FFBFBFBF"/>
      </bottom>
      <diagonal/>
    </border>
    <border>
      <left style="medium">
        <color rgb="FFBFBFBF"/>
      </left>
      <right/>
      <top/>
      <bottom/>
      <diagonal/>
    </border>
    <border>
      <left/>
      <right style="medium">
        <color rgb="FFBFBFBF"/>
      </right>
      <top/>
      <bottom/>
      <diagonal/>
    </border>
    <border>
      <left style="thin">
        <color indexed="64"/>
      </left>
      <right/>
      <top/>
      <bottom style="thin">
        <color theme="1"/>
      </bottom>
      <diagonal/>
    </border>
    <border>
      <left/>
      <right style="thin">
        <color theme="1"/>
      </right>
      <top style="thin">
        <color indexed="64"/>
      </top>
      <bottom style="thin">
        <color indexed="64"/>
      </bottom>
      <diagonal/>
    </border>
  </borders>
  <cellStyleXfs count="9">
    <xf numFmtId="0" fontId="0" fillId="0" borderId="0"/>
    <xf numFmtId="44" fontId="1" fillId="0" borderId="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9" fontId="47" fillId="0" borderId="0" applyFont="0" applyFill="0" applyBorder="0" applyAlignment="0" applyProtection="0"/>
    <xf numFmtId="0" fontId="65" fillId="0" borderId="0"/>
    <xf numFmtId="0" fontId="1" fillId="0" borderId="0"/>
    <xf numFmtId="0" fontId="80" fillId="0" borderId="0"/>
    <xf numFmtId="0" fontId="1" fillId="0" borderId="0"/>
  </cellStyleXfs>
  <cellXfs count="1232">
    <xf numFmtId="0" fontId="0" fillId="0" borderId="0" xfId="0"/>
    <xf numFmtId="0" fontId="10" fillId="0" borderId="0" xfId="3" applyFont="1" applyFill="1" applyAlignment="1" applyProtection="1">
      <alignment horizontal="justify" vertical="center" wrapText="1"/>
    </xf>
    <xf numFmtId="0" fontId="32" fillId="0" borderId="0" xfId="2" applyFont="1" applyFill="1" applyAlignment="1" applyProtection="1">
      <alignment vertical="center"/>
    </xf>
    <xf numFmtId="0" fontId="28" fillId="0" borderId="0" xfId="2" applyFont="1" applyFill="1" applyAlignment="1" applyProtection="1">
      <alignment vertical="center" wrapText="1"/>
    </xf>
    <xf numFmtId="0" fontId="28" fillId="0" borderId="0" xfId="2" applyFont="1" applyFill="1" applyAlignment="1" applyProtection="1">
      <alignment horizontal="right" vertical="center" wrapText="1"/>
    </xf>
    <xf numFmtId="0" fontId="15" fillId="0" borderId="0" xfId="1" applyNumberFormat="1" applyFont="1" applyFill="1" applyBorder="1" applyAlignment="1" applyProtection="1">
      <alignment horizontal="center" vertical="center" wrapText="1"/>
    </xf>
    <xf numFmtId="0" fontId="17" fillId="0" borderId="0" xfId="4" applyNumberFormat="1" applyFont="1" applyFill="1" applyAlignment="1" applyProtection="1">
      <alignment horizontal="center" vertical="top" wrapText="1"/>
    </xf>
    <xf numFmtId="0" fontId="28" fillId="0" borderId="0" xfId="2" applyFont="1" applyFill="1" applyAlignment="1" applyProtection="1">
      <alignment horizontal="center" vertical="center" wrapText="1"/>
    </xf>
    <xf numFmtId="0" fontId="45" fillId="0" borderId="0" xfId="3" applyNumberFormat="1" applyFont="1" applyFill="1" applyAlignment="1" applyProtection="1">
      <alignment vertical="center"/>
    </xf>
    <xf numFmtId="0" fontId="45" fillId="0" borderId="0" xfId="3" applyNumberFormat="1" applyFont="1" applyAlignment="1" applyProtection="1">
      <alignment vertical="center"/>
    </xf>
    <xf numFmtId="0" fontId="4" fillId="0" borderId="0" xfId="0" applyFont="1" applyAlignment="1">
      <alignment wrapText="1"/>
    </xf>
    <xf numFmtId="0" fontId="4" fillId="8" borderId="0" xfId="0" applyFont="1" applyFill="1" applyAlignment="1">
      <alignment wrapText="1"/>
    </xf>
    <xf numFmtId="0" fontId="4" fillId="0" borderId="0" xfId="0" applyFont="1" applyAlignment="1">
      <alignment vertical="center" wrapText="1"/>
    </xf>
    <xf numFmtId="0" fontId="4" fillId="8" borderId="0" xfId="0" applyFont="1" applyFill="1" applyAlignment="1">
      <alignment vertical="center" wrapText="1"/>
    </xf>
    <xf numFmtId="0" fontId="61" fillId="0" borderId="0" xfId="0" applyFont="1" applyAlignment="1">
      <alignment horizontal="center" vertical="center" wrapText="1"/>
    </xf>
    <xf numFmtId="0" fontId="4" fillId="0" borderId="0" xfId="0" applyFont="1"/>
    <xf numFmtId="0" fontId="4" fillId="8" borderId="0" xfId="0" applyFont="1" applyFill="1"/>
    <xf numFmtId="0" fontId="6" fillId="0" borderId="0" xfId="0" applyFont="1" applyAlignment="1">
      <alignment vertical="center"/>
    </xf>
    <xf numFmtId="0" fontId="7" fillId="0" borderId="0" xfId="0" applyFont="1"/>
    <xf numFmtId="0" fontId="4" fillId="0" borderId="0" xfId="0" applyFont="1" applyAlignment="1">
      <alignment horizontal="justify" vertical="center" wrapText="1"/>
    </xf>
    <xf numFmtId="0" fontId="4" fillId="8" borderId="0" xfId="0" applyFont="1" applyFill="1" applyAlignment="1">
      <alignment horizontal="justify" vertical="center" wrapText="1"/>
    </xf>
    <xf numFmtId="0" fontId="54" fillId="0" borderId="0" xfId="0" applyFont="1" applyAlignment="1">
      <alignment horizontal="justify" vertical="center" wrapText="1"/>
    </xf>
    <xf numFmtId="0" fontId="10" fillId="0" borderId="0" xfId="0" applyFont="1" applyAlignment="1">
      <alignment horizontal="justify" vertical="center" wrapText="1"/>
    </xf>
    <xf numFmtId="0" fontId="9" fillId="0" borderId="0" xfId="0" applyFont="1" applyAlignment="1">
      <alignment horizontal="justify" vertical="center"/>
    </xf>
    <xf numFmtId="0" fontId="9" fillId="8" borderId="0" xfId="0" applyFont="1" applyFill="1" applyAlignment="1">
      <alignment horizontal="justify" vertical="center"/>
    </xf>
    <xf numFmtId="0" fontId="8" fillId="0" borderId="0" xfId="0" applyFont="1" applyAlignment="1">
      <alignment horizontal="justify" vertical="center"/>
    </xf>
    <xf numFmtId="0" fontId="8" fillId="8" borderId="0" xfId="0" applyFont="1" applyFill="1" applyAlignment="1">
      <alignment horizontal="justify" vertical="center"/>
    </xf>
    <xf numFmtId="0" fontId="4" fillId="0" borderId="0" xfId="0" applyFont="1" applyAlignment="1">
      <alignment horizontal="justify" vertical="center"/>
    </xf>
    <xf numFmtId="0" fontId="4" fillId="8" borderId="0" xfId="0" applyFont="1" applyFill="1" applyAlignment="1">
      <alignment horizontal="justify" vertical="center"/>
    </xf>
    <xf numFmtId="0" fontId="7" fillId="0" borderId="0" xfId="0" applyFont="1" applyAlignment="1">
      <alignment vertical="center"/>
    </xf>
    <xf numFmtId="0" fontId="7" fillId="8" borderId="0" xfId="0" applyFont="1" applyFill="1" applyAlignment="1">
      <alignment vertical="center"/>
    </xf>
    <xf numFmtId="0" fontId="14" fillId="0" borderId="0" xfId="0" applyFont="1" applyAlignment="1">
      <alignment vertical="center"/>
    </xf>
    <xf numFmtId="0" fontId="14" fillId="0" borderId="0" xfId="0" applyFont="1" applyAlignment="1">
      <alignment vertical="center" wrapText="1"/>
    </xf>
    <xf numFmtId="0" fontId="7" fillId="0" borderId="0" xfId="0" applyFont="1" applyAlignment="1">
      <alignment horizontal="justify" vertical="center" wrapText="1"/>
    </xf>
    <xf numFmtId="0" fontId="7" fillId="0" borderId="0" xfId="0" applyFont="1" applyAlignment="1">
      <alignment horizontal="justify" vertical="center"/>
    </xf>
    <xf numFmtId="0" fontId="0" fillId="0" borderId="0" xfId="0" applyAlignment="1">
      <alignment vertical="center"/>
    </xf>
    <xf numFmtId="0" fontId="15" fillId="0" borderId="0" xfId="0" applyFont="1" applyAlignment="1">
      <alignment horizontal="justify" vertical="center" wrapText="1"/>
    </xf>
    <xf numFmtId="0" fontId="0" fillId="8" borderId="0" xfId="0" applyFill="1"/>
    <xf numFmtId="0" fontId="4" fillId="0" borderId="0" xfId="0" applyFont="1" applyAlignment="1">
      <alignment horizontal="center" vertical="center"/>
    </xf>
    <xf numFmtId="0" fontId="17" fillId="0" borderId="0" xfId="0" applyFont="1" applyAlignment="1">
      <alignment vertical="center"/>
    </xf>
    <xf numFmtId="0" fontId="15" fillId="0" borderId="0" xfId="0" applyFont="1" applyAlignment="1">
      <alignment vertical="center"/>
    </xf>
    <xf numFmtId="0" fontId="7" fillId="0" borderId="0" xfId="0" applyFont="1" applyAlignment="1">
      <alignment horizontal="justify"/>
    </xf>
    <xf numFmtId="0" fontId="7" fillId="8" borderId="0" xfId="0" applyFont="1" applyFill="1" applyAlignment="1">
      <alignment horizontal="justify"/>
    </xf>
    <xf numFmtId="0" fontId="15" fillId="0" borderId="0" xfId="0" applyFont="1" applyAlignment="1">
      <alignment horizontal="justify" vertical="center"/>
    </xf>
    <xf numFmtId="0" fontId="23" fillId="0" borderId="0" xfId="0" applyFont="1"/>
    <xf numFmtId="0" fontId="23" fillId="0" borderId="0" xfId="0" applyFont="1" applyAlignment="1">
      <alignment vertical="center"/>
    </xf>
    <xf numFmtId="0" fontId="18" fillId="0" borderId="0" xfId="0" applyFont="1" applyAlignment="1">
      <alignment vertical="center"/>
    </xf>
    <xf numFmtId="0" fontId="15" fillId="0" borderId="0" xfId="0" applyFont="1" applyAlignment="1">
      <alignment horizontal="justify" vertical="top" wrapText="1"/>
    </xf>
    <xf numFmtId="0" fontId="4" fillId="0" borderId="0" xfId="0" applyFont="1" applyAlignment="1">
      <alignment vertical="center"/>
    </xf>
    <xf numFmtId="0" fontId="18" fillId="0" borderId="0" xfId="0" applyFont="1" applyAlignment="1">
      <alignment vertical="center" wrapText="1"/>
    </xf>
    <xf numFmtId="0" fontId="50" fillId="0" borderId="0" xfId="0" applyFont="1" applyAlignment="1">
      <alignment vertical="center"/>
    </xf>
    <xf numFmtId="0" fontId="15" fillId="0" borderId="0" xfId="0" applyFont="1" applyAlignment="1">
      <alignment horizontal="justify"/>
    </xf>
    <xf numFmtId="0" fontId="15" fillId="8" borderId="0" xfId="0" applyFont="1" applyFill="1" applyAlignment="1">
      <alignment horizontal="justify"/>
    </xf>
    <xf numFmtId="0" fontId="18" fillId="0" borderId="0" xfId="0" applyFont="1"/>
    <xf numFmtId="0" fontId="18" fillId="8" borderId="0" xfId="0" applyFont="1" applyFill="1"/>
    <xf numFmtId="0" fontId="18" fillId="8" borderId="0" xfId="0" applyFont="1" applyFill="1" applyAlignment="1">
      <alignment vertical="center" wrapText="1"/>
    </xf>
    <xf numFmtId="0" fontId="18" fillId="0" borderId="0" xfId="0" applyFont="1" applyAlignment="1">
      <alignment horizontal="justify" vertical="center"/>
    </xf>
    <xf numFmtId="0" fontId="7" fillId="0" borderId="0" xfId="0" applyFont="1" applyAlignment="1">
      <alignment vertical="center" wrapText="1"/>
    </xf>
    <xf numFmtId="0" fontId="8" fillId="0" borderId="0" xfId="0" applyFont="1"/>
    <xf numFmtId="0" fontId="52" fillId="0" borderId="0" xfId="0" applyFont="1" applyAlignment="1">
      <alignment vertical="center"/>
    </xf>
    <xf numFmtId="0" fontId="10" fillId="0" borderId="0" xfId="0" applyFont="1"/>
    <xf numFmtId="0" fontId="7" fillId="8" borderId="0" xfId="0" applyFont="1" applyFill="1" applyAlignment="1">
      <alignment vertical="center" wrapText="1"/>
    </xf>
    <xf numFmtId="0" fontId="31" fillId="0" borderId="0" xfId="0" applyFont="1" applyAlignment="1">
      <alignment vertical="center"/>
    </xf>
    <xf numFmtId="0" fontId="9" fillId="0" borderId="0" xfId="0" applyFont="1"/>
    <xf numFmtId="0" fontId="18" fillId="0" borderId="0" xfId="0" applyFont="1" applyAlignment="1">
      <alignment horizontal="justify" vertical="center" wrapText="1"/>
    </xf>
    <xf numFmtId="0" fontId="18" fillId="0" borderId="0" xfId="0" applyFont="1" applyAlignment="1">
      <alignment horizontal="justify"/>
    </xf>
    <xf numFmtId="0" fontId="18" fillId="0" borderId="0" xfId="0" applyFont="1" applyAlignment="1">
      <alignment horizontal="justify" wrapText="1"/>
    </xf>
    <xf numFmtId="49" fontId="7" fillId="0" borderId="0" xfId="0" applyNumberFormat="1" applyFont="1" applyAlignment="1">
      <alignment vertical="center"/>
    </xf>
    <xf numFmtId="0" fontId="33" fillId="0" borderId="0" xfId="0" applyFont="1" applyAlignment="1">
      <alignment vertical="center"/>
    </xf>
    <xf numFmtId="49" fontId="14" fillId="0" borderId="0" xfId="0" applyNumberFormat="1" applyFont="1" applyAlignment="1">
      <alignment vertical="center"/>
    </xf>
    <xf numFmtId="0" fontId="4" fillId="0" borderId="0" xfId="0" applyFont="1" applyAlignment="1">
      <alignment horizontal="justify" wrapText="1"/>
    </xf>
    <xf numFmtId="0" fontId="7" fillId="0" borderId="0" xfId="0" applyFont="1" applyAlignment="1">
      <alignment horizontal="left" vertical="center"/>
    </xf>
    <xf numFmtId="0" fontId="7" fillId="0" borderId="0" xfId="0" applyFont="1" applyAlignment="1">
      <alignment horizontal="center" vertical="center"/>
    </xf>
    <xf numFmtId="0" fontId="0" fillId="0" borderId="15" xfId="0" applyBorder="1" applyAlignment="1">
      <alignment horizontal="center"/>
    </xf>
    <xf numFmtId="0" fontId="19" fillId="0" borderId="29" xfId="0" applyFont="1" applyBorder="1" applyAlignment="1">
      <alignment horizontal="justify" vertical="center"/>
    </xf>
    <xf numFmtId="0" fontId="20" fillId="0" borderId="0" xfId="0" applyFont="1" applyAlignment="1">
      <alignment horizontal="justify" vertical="center" wrapText="1"/>
    </xf>
    <xf numFmtId="0" fontId="14" fillId="0" borderId="0" xfId="0" applyFont="1" applyAlignment="1">
      <alignment horizontal="justify" vertical="top" wrapText="1"/>
    </xf>
    <xf numFmtId="0" fontId="20" fillId="0" borderId="0" xfId="0" applyFont="1" applyAlignment="1">
      <alignment vertical="center" wrapText="1"/>
    </xf>
    <xf numFmtId="0" fontId="19" fillId="0" borderId="31" xfId="0" applyFont="1" applyBorder="1" applyAlignment="1">
      <alignment horizontal="justify" vertical="center"/>
    </xf>
    <xf numFmtId="0" fontId="7" fillId="0" borderId="58" xfId="0" applyFont="1" applyBorder="1" applyAlignment="1">
      <alignment horizontal="center" vertical="center" textRotation="90" wrapText="1"/>
    </xf>
    <xf numFmtId="0" fontId="7" fillId="0" borderId="15" xfId="0" applyFont="1" applyBorder="1" applyAlignment="1">
      <alignment horizontal="center" vertical="center" wrapText="1"/>
    </xf>
    <xf numFmtId="49" fontId="7" fillId="0" borderId="15" xfId="0" applyNumberFormat="1" applyFont="1" applyBorder="1" applyAlignment="1">
      <alignment horizontal="center" vertical="center" wrapText="1"/>
    </xf>
    <xf numFmtId="49" fontId="15" fillId="0" borderId="15" xfId="0" applyNumberFormat="1" applyFont="1" applyBorder="1" applyAlignment="1">
      <alignment horizontal="center" vertical="center" wrapText="1"/>
    </xf>
    <xf numFmtId="0" fontId="53" fillId="0" borderId="0" xfId="0" applyFont="1"/>
    <xf numFmtId="0" fontId="15" fillId="0" borderId="58" xfId="0" applyFont="1" applyBorder="1" applyAlignment="1">
      <alignment horizontal="center" vertical="center" wrapText="1"/>
    </xf>
    <xf numFmtId="0" fontId="17" fillId="0" borderId="15" xfId="0" applyFont="1" applyBorder="1" applyAlignment="1">
      <alignment horizontal="center" vertical="center" wrapText="1"/>
    </xf>
    <xf numFmtId="0" fontId="15" fillId="0" borderId="15" xfId="0" applyFont="1" applyBorder="1" applyAlignment="1">
      <alignment horizontal="center" vertical="center" wrapText="1"/>
    </xf>
    <xf numFmtId="0" fontId="21" fillId="0" borderId="16" xfId="0" applyFont="1" applyBorder="1" applyAlignment="1">
      <alignment horizontal="justify" vertical="center" wrapText="1"/>
    </xf>
    <xf numFmtId="0" fontId="68" fillId="0" borderId="0" xfId="0" applyFont="1"/>
    <xf numFmtId="0" fontId="24" fillId="0" borderId="0" xfId="0" applyFont="1" applyAlignment="1">
      <alignment horizontal="justify" vertical="top" wrapText="1"/>
    </xf>
    <xf numFmtId="0" fontId="24" fillId="0" borderId="29" xfId="0" applyFont="1" applyBorder="1" applyAlignment="1">
      <alignment horizontal="justify" vertical="top" wrapText="1"/>
    </xf>
    <xf numFmtId="0" fontId="19" fillId="0" borderId="29" xfId="0" applyFont="1" applyBorder="1"/>
    <xf numFmtId="0" fontId="4" fillId="0" borderId="29" xfId="0" applyFont="1" applyBorder="1" applyAlignment="1">
      <alignment vertical="center"/>
    </xf>
    <xf numFmtId="0" fontId="21" fillId="0" borderId="0" xfId="0" applyFont="1" applyAlignment="1">
      <alignment horizontal="justify" vertical="center" wrapText="1"/>
    </xf>
    <xf numFmtId="0" fontId="41" fillId="0" borderId="31" xfId="0" applyFont="1" applyBorder="1" applyAlignment="1">
      <alignment horizontal="center" vertical="top"/>
    </xf>
    <xf numFmtId="0" fontId="37" fillId="0" borderId="15" xfId="0" applyFont="1" applyBorder="1" applyAlignment="1">
      <alignment horizontal="center" vertical="center"/>
    </xf>
    <xf numFmtId="0" fontId="0" fillId="0" borderId="12" xfId="0" applyBorder="1" applyAlignment="1">
      <alignment horizontal="center" vertical="center"/>
    </xf>
    <xf numFmtId="0" fontId="17" fillId="0" borderId="15" xfId="0" applyFont="1" applyBorder="1" applyAlignment="1">
      <alignment horizontal="center" vertical="center" textRotation="90" wrapText="1"/>
    </xf>
    <xf numFmtId="0" fontId="0" fillId="0" borderId="15" xfId="0" applyBorder="1" applyAlignment="1">
      <alignment horizontal="center" vertical="center"/>
    </xf>
    <xf numFmtId="0" fontId="57" fillId="0" borderId="0" xfId="0" applyFont="1" applyAlignment="1">
      <alignment horizontal="center" vertical="center"/>
    </xf>
    <xf numFmtId="0" fontId="0" fillId="8" borderId="0" xfId="0" applyFill="1" applyAlignment="1">
      <alignment horizontal="center" vertical="center"/>
    </xf>
    <xf numFmtId="0" fontId="0" fillId="0" borderId="0" xfId="0" applyAlignment="1">
      <alignment horizontal="center" vertical="center"/>
    </xf>
    <xf numFmtId="0" fontId="18" fillId="0" borderId="0" xfId="0" applyFont="1" applyAlignment="1">
      <alignment horizontal="center" vertical="center"/>
    </xf>
    <xf numFmtId="0" fontId="38" fillId="0" borderId="29" xfId="0" applyFont="1" applyBorder="1"/>
    <xf numFmtId="0" fontId="21" fillId="0" borderId="0" xfId="0" applyFont="1" applyAlignment="1">
      <alignment horizontal="justify" vertical="center"/>
    </xf>
    <xf numFmtId="0" fontId="18" fillId="0" borderId="29" xfId="0" applyFont="1" applyBorder="1" applyAlignment="1">
      <alignment vertical="center"/>
    </xf>
    <xf numFmtId="0" fontId="23" fillId="0" borderId="0" xfId="0" applyFont="1" applyAlignment="1">
      <alignment wrapText="1"/>
    </xf>
    <xf numFmtId="0" fontId="38" fillId="0" borderId="31" xfId="0" applyFont="1" applyBorder="1"/>
    <xf numFmtId="0" fontId="18" fillId="0" borderId="0" xfId="0" applyFont="1" applyAlignment="1">
      <alignment horizontal="center"/>
    </xf>
    <xf numFmtId="0" fontId="17" fillId="0" borderId="0" xfId="0" applyFont="1" applyAlignment="1">
      <alignment vertical="center" wrapText="1"/>
    </xf>
    <xf numFmtId="0" fontId="17" fillId="0" borderId="0" xfId="0" applyFont="1" applyAlignment="1">
      <alignment horizontal="center" vertical="center" wrapText="1"/>
    </xf>
    <xf numFmtId="0" fontId="15" fillId="0" borderId="15" xfId="0" applyFont="1" applyBorder="1" applyAlignment="1">
      <alignment horizontal="center" vertical="center" textRotation="90" wrapText="1"/>
    </xf>
    <xf numFmtId="0" fontId="7" fillId="0" borderId="15" xfId="0" applyFont="1" applyBorder="1" applyAlignment="1">
      <alignment horizontal="center" vertical="center"/>
    </xf>
    <xf numFmtId="0" fontId="53" fillId="0" borderId="0" xfId="0" applyFont="1" applyAlignment="1">
      <alignment vertical="center"/>
    </xf>
    <xf numFmtId="0" fontId="15" fillId="0" borderId="0" xfId="0" applyFont="1" applyAlignment="1">
      <alignment horizontal="center" vertical="center"/>
    </xf>
    <xf numFmtId="0" fontId="77" fillId="0" borderId="15" xfId="0" applyFont="1" applyBorder="1" applyAlignment="1">
      <alignment horizontal="center" vertical="center" wrapText="1"/>
    </xf>
    <xf numFmtId="0" fontId="0" fillId="0" borderId="15" xfId="0" applyBorder="1" applyAlignment="1">
      <alignment horizontal="center" vertical="center" wrapText="1"/>
    </xf>
    <xf numFmtId="0" fontId="0" fillId="16" borderId="15" xfId="0" applyFill="1" applyBorder="1" applyAlignment="1">
      <alignment horizontal="center" vertical="center"/>
    </xf>
    <xf numFmtId="0" fontId="4" fillId="0" borderId="31" xfId="0" applyFont="1" applyBorder="1" applyAlignment="1">
      <alignment vertical="center"/>
    </xf>
    <xf numFmtId="0" fontId="4" fillId="0" borderId="0" xfId="0" applyFont="1" applyAlignment="1">
      <alignment horizontal="center"/>
    </xf>
    <xf numFmtId="49" fontId="15" fillId="0" borderId="0" xfId="0" applyNumberFormat="1" applyFont="1" applyAlignment="1">
      <alignment horizontal="center" vertical="center" wrapText="1"/>
    </xf>
    <xf numFmtId="0" fontId="15" fillId="0" borderId="0" xfId="0" applyFont="1" applyAlignment="1">
      <alignment horizontal="center" vertical="center" wrapText="1"/>
    </xf>
    <xf numFmtId="0" fontId="7" fillId="8" borderId="0" xfId="0" applyFont="1" applyFill="1" applyAlignment="1">
      <alignment horizontal="center" vertical="center"/>
    </xf>
    <xf numFmtId="0" fontId="7" fillId="11" borderId="15" xfId="0" applyFont="1" applyFill="1" applyBorder="1" applyAlignment="1">
      <alignment horizontal="center" vertical="center"/>
    </xf>
    <xf numFmtId="0" fontId="19" fillId="0" borderId="29" xfId="0" applyFont="1" applyBorder="1" applyAlignment="1">
      <alignment horizontal="justify" vertical="center" wrapText="1"/>
    </xf>
    <xf numFmtId="0" fontId="19" fillId="0" borderId="29" xfId="0" applyFont="1" applyBorder="1" applyAlignment="1">
      <alignment wrapText="1"/>
    </xf>
    <xf numFmtId="0" fontId="4" fillId="0" borderId="29" xfId="0" applyFont="1" applyBorder="1" applyAlignment="1">
      <alignment vertical="center" wrapText="1"/>
    </xf>
    <xf numFmtId="0" fontId="4" fillId="0" borderId="31" xfId="0" applyFont="1" applyBorder="1" applyAlignment="1">
      <alignment vertical="center" wrapText="1"/>
    </xf>
    <xf numFmtId="49" fontId="15" fillId="0" borderId="13" xfId="0" applyNumberFormat="1" applyFont="1" applyBorder="1" applyAlignment="1">
      <alignment horizontal="center" vertical="center" wrapText="1"/>
    </xf>
    <xf numFmtId="49" fontId="15" fillId="0" borderId="12" xfId="0" applyNumberFormat="1" applyFont="1" applyBorder="1" applyAlignment="1">
      <alignment horizontal="center" vertical="center" wrapText="1"/>
    </xf>
    <xf numFmtId="0" fontId="0" fillId="0" borderId="0" xfId="0" applyAlignment="1">
      <alignment horizontal="center"/>
    </xf>
    <xf numFmtId="0" fontId="17" fillId="0" borderId="0" xfId="0" applyFont="1" applyAlignment="1">
      <alignment horizontal="center" vertical="top" wrapText="1"/>
    </xf>
    <xf numFmtId="0" fontId="13" fillId="0" borderId="0" xfId="0" applyFont="1" applyAlignment="1">
      <alignment horizontal="center" vertical="center" wrapText="1"/>
    </xf>
    <xf numFmtId="0" fontId="7" fillId="14" borderId="15" xfId="0" applyFont="1" applyFill="1" applyBorder="1" applyAlignment="1">
      <alignment horizontal="center" vertical="center"/>
    </xf>
    <xf numFmtId="0" fontId="4" fillId="0" borderId="29" xfId="0" applyFont="1" applyBorder="1"/>
    <xf numFmtId="0" fontId="7" fillId="0" borderId="29" xfId="0" applyFont="1" applyBorder="1"/>
    <xf numFmtId="0" fontId="6" fillId="0" borderId="29" xfId="0" applyFont="1" applyBorder="1" applyAlignment="1">
      <alignment horizontal="justify" vertical="center" wrapText="1"/>
    </xf>
    <xf numFmtId="0" fontId="17" fillId="0" borderId="31" xfId="0" applyFont="1" applyBorder="1" applyAlignment="1">
      <alignment horizontal="justify" vertical="center" wrapText="1"/>
    </xf>
    <xf numFmtId="0" fontId="24" fillId="0" borderId="0" xfId="0" applyFont="1" applyAlignment="1">
      <alignment horizontal="left" vertical="center"/>
    </xf>
    <xf numFmtId="0" fontId="24" fillId="0" borderId="31" xfId="0" applyFont="1" applyBorder="1" applyAlignment="1">
      <alignment horizontal="left" vertical="center" wrapText="1"/>
    </xf>
    <xf numFmtId="0" fontId="14" fillId="0" borderId="0" xfId="0" applyFont="1" applyAlignment="1">
      <alignment horizontal="center" vertical="top"/>
    </xf>
    <xf numFmtId="0" fontId="20" fillId="0" borderId="0" xfId="0" applyFont="1" applyAlignment="1">
      <alignment horizontal="justify" vertical="center"/>
    </xf>
    <xf numFmtId="0" fontId="7" fillId="0" borderId="0" xfId="0" applyFont="1" applyAlignment="1">
      <alignment horizontal="center" vertical="center" wrapText="1"/>
    </xf>
    <xf numFmtId="0" fontId="15" fillId="0" borderId="0" xfId="0" applyFont="1"/>
    <xf numFmtId="0" fontId="17" fillId="0" borderId="0" xfId="0" applyFont="1" applyAlignment="1">
      <alignment horizontal="justify" vertical="top" wrapText="1"/>
    </xf>
    <xf numFmtId="0" fontId="7" fillId="8" borderId="0" xfId="0" applyFont="1" applyFill="1"/>
    <xf numFmtId="0" fontId="14" fillId="0" borderId="0" xfId="0" applyFont="1" applyAlignment="1">
      <alignment horizontal="justify" vertical="top"/>
    </xf>
    <xf numFmtId="3" fontId="7" fillId="0" borderId="15" xfId="0" applyNumberFormat="1" applyFont="1" applyBorder="1" applyAlignment="1">
      <alignment horizontal="center" vertical="center"/>
    </xf>
    <xf numFmtId="0" fontId="29" fillId="0" borderId="0" xfId="0" applyFont="1" applyAlignment="1">
      <alignment horizontal="right" vertical="center" wrapText="1"/>
    </xf>
    <xf numFmtId="0" fontId="23" fillId="0" borderId="15" xfId="0" applyFont="1" applyBorder="1" applyAlignment="1">
      <alignment horizontal="center"/>
    </xf>
    <xf numFmtId="49" fontId="15" fillId="0" borderId="15" xfId="0" applyNumberFormat="1" applyFont="1" applyBorder="1" applyAlignment="1">
      <alignment horizontal="center" vertical="center"/>
    </xf>
    <xf numFmtId="0" fontId="0" fillId="0" borderId="29" xfId="0" applyBorder="1"/>
    <xf numFmtId="0" fontId="34" fillId="0" borderId="29" xfId="0" applyFont="1" applyBorder="1" applyAlignment="1">
      <alignment wrapText="1"/>
    </xf>
    <xf numFmtId="0" fontId="0" fillId="0" borderId="0" xfId="0" applyAlignment="1">
      <alignment wrapText="1"/>
    </xf>
    <xf numFmtId="0" fontId="18" fillId="0" borderId="29" xfId="0" applyFont="1" applyBorder="1"/>
    <xf numFmtId="0" fontId="21" fillId="0" borderId="29" xfId="0" applyFont="1" applyBorder="1" applyAlignment="1">
      <alignment horizontal="justify" vertical="center" wrapText="1"/>
    </xf>
    <xf numFmtId="0" fontId="24" fillId="0" borderId="29" xfId="0" applyFont="1" applyBorder="1" applyAlignment="1">
      <alignment horizontal="left" vertical="center"/>
    </xf>
    <xf numFmtId="0" fontId="21" fillId="0" borderId="29" xfId="0" applyFont="1" applyBorder="1" applyAlignment="1">
      <alignment vertical="center" wrapText="1"/>
    </xf>
    <xf numFmtId="0" fontId="24" fillId="0" borderId="31" xfId="0" applyFont="1" applyBorder="1" applyAlignment="1">
      <alignment horizontal="left" vertical="center"/>
    </xf>
    <xf numFmtId="0" fontId="24" fillId="0" borderId="29" xfId="0" applyFont="1" applyBorder="1" applyAlignment="1">
      <alignment horizontal="justify" vertical="center" wrapText="1"/>
    </xf>
    <xf numFmtId="0" fontId="21" fillId="0" borderId="31" xfId="0" applyFont="1" applyBorder="1" applyAlignment="1">
      <alignment horizontal="justify" vertical="center" wrapText="1"/>
    </xf>
    <xf numFmtId="0" fontId="18" fillId="0" borderId="0" xfId="0" applyFont="1" applyAlignment="1">
      <alignment wrapText="1"/>
    </xf>
    <xf numFmtId="0" fontId="18" fillId="0" borderId="0" xfId="0" applyFont="1" applyAlignment="1">
      <alignment horizontal="center" wrapText="1"/>
    </xf>
    <xf numFmtId="0" fontId="40" fillId="0" borderId="0" xfId="0" applyFont="1" applyAlignment="1">
      <alignment horizontal="right" vertical="center" wrapText="1"/>
    </xf>
    <xf numFmtId="49" fontId="15" fillId="0" borderId="0" xfId="0" applyNumberFormat="1" applyFont="1" applyAlignment="1">
      <alignment vertical="center" wrapText="1"/>
    </xf>
    <xf numFmtId="49" fontId="15" fillId="0" borderId="15" xfId="0" applyNumberFormat="1" applyFont="1" applyBorder="1" applyAlignment="1">
      <alignment horizontal="center" vertical="center" textRotation="90" wrapText="1"/>
    </xf>
    <xf numFmtId="0" fontId="69" fillId="0" borderId="0" xfId="0" applyFont="1" applyAlignment="1">
      <alignment vertical="center" wrapText="1"/>
    </xf>
    <xf numFmtId="0" fontId="33" fillId="0" borderId="0" xfId="0" applyFont="1" applyAlignment="1">
      <alignment horizontal="center" vertical="center" wrapText="1"/>
    </xf>
    <xf numFmtId="0" fontId="21" fillId="0" borderId="0" xfId="0" applyFont="1" applyAlignment="1">
      <alignment horizontal="left" vertical="center" wrapText="1"/>
    </xf>
    <xf numFmtId="0" fontId="29" fillId="0" borderId="0" xfId="0" applyFont="1" applyAlignment="1">
      <alignment horizontal="right" vertical="center"/>
    </xf>
    <xf numFmtId="0" fontId="17" fillId="0" borderId="0" xfId="0" applyFont="1" applyAlignment="1">
      <alignment horizontal="center" vertical="center"/>
    </xf>
    <xf numFmtId="0" fontId="67" fillId="0" borderId="0" xfId="0" applyFont="1"/>
    <xf numFmtId="0" fontId="7" fillId="0" borderId="15" xfId="0" applyFont="1" applyBorder="1" applyAlignment="1">
      <alignment horizontal="center" vertical="center" textRotation="90" wrapText="1"/>
    </xf>
    <xf numFmtId="0" fontId="17" fillId="0" borderId="0" xfId="0" applyFont="1" applyAlignment="1">
      <alignment vertical="top" wrapText="1"/>
    </xf>
    <xf numFmtId="3" fontId="41" fillId="0" borderId="15" xfId="0" applyNumberFormat="1" applyFont="1" applyBorder="1" applyAlignment="1">
      <alignment horizontal="center" vertical="center" wrapText="1"/>
    </xf>
    <xf numFmtId="0" fontId="26" fillId="0" borderId="29" xfId="0" applyFont="1" applyBorder="1" applyAlignment="1">
      <alignment horizontal="justify" vertical="center" wrapText="1"/>
    </xf>
    <xf numFmtId="0" fontId="4" fillId="0" borderId="31" xfId="0" applyFont="1" applyBorder="1"/>
    <xf numFmtId="0" fontId="26" fillId="0" borderId="31" xfId="0" applyFont="1" applyBorder="1" applyAlignment="1">
      <alignment horizontal="left" vertical="center"/>
    </xf>
    <xf numFmtId="0" fontId="43" fillId="0" borderId="0" xfId="0" applyFont="1"/>
    <xf numFmtId="0" fontId="15" fillId="8" borderId="0" xfId="0" applyFont="1" applyFill="1"/>
    <xf numFmtId="0" fontId="15" fillId="8" borderId="0" xfId="0" applyFont="1" applyFill="1" applyAlignment="1">
      <alignment wrapText="1"/>
    </xf>
    <xf numFmtId="0" fontId="17" fillId="0" borderId="0" xfId="0" applyFont="1" applyAlignment="1">
      <alignment horizontal="justify" vertical="top"/>
    </xf>
    <xf numFmtId="0" fontId="34" fillId="0" borderId="0" xfId="0" applyFont="1"/>
    <xf numFmtId="0" fontId="44" fillId="8" borderId="0" xfId="0" applyFont="1" applyFill="1"/>
    <xf numFmtId="0" fontId="44" fillId="0" borderId="0" xfId="0" applyFont="1"/>
    <xf numFmtId="0" fontId="74" fillId="0" borderId="0" xfId="0" applyFont="1"/>
    <xf numFmtId="49" fontId="15" fillId="0" borderId="58" xfId="0" applyNumberFormat="1" applyFont="1" applyBorder="1" applyAlignment="1">
      <alignment horizontal="center" vertical="center" wrapText="1"/>
    </xf>
    <xf numFmtId="0" fontId="53" fillId="0" borderId="0" xfId="0" applyFont="1" applyAlignment="1">
      <alignment wrapText="1"/>
    </xf>
    <xf numFmtId="0" fontId="0" fillId="9" borderId="15" xfId="0" applyFill="1" applyBorder="1" applyAlignment="1">
      <alignment horizontal="center"/>
    </xf>
    <xf numFmtId="0" fontId="35" fillId="0" borderId="0" xfId="0" applyFont="1" applyAlignment="1">
      <alignment horizontal="center" vertical="center" wrapText="1"/>
    </xf>
    <xf numFmtId="0" fontId="18" fillId="0" borderId="0" xfId="0" applyFont="1" applyAlignment="1">
      <alignment horizontal="left" vertical="center" wrapText="1"/>
    </xf>
    <xf numFmtId="49" fontId="15" fillId="0" borderId="16" xfId="0" applyNumberFormat="1" applyFont="1" applyBorder="1" applyAlignment="1">
      <alignment horizontal="center" vertical="center" wrapText="1"/>
    </xf>
    <xf numFmtId="0" fontId="43" fillId="0" borderId="0" xfId="0" applyFont="1" applyAlignment="1">
      <alignment wrapText="1"/>
    </xf>
    <xf numFmtId="0" fontId="15" fillId="0" borderId="0" xfId="0" applyFont="1" applyAlignment="1">
      <alignment vertical="center" wrapText="1"/>
    </xf>
    <xf numFmtId="49" fontId="7" fillId="0" borderId="58" xfId="0" applyNumberFormat="1" applyFont="1" applyBorder="1" applyAlignment="1">
      <alignment horizontal="center" vertical="center" wrapText="1"/>
    </xf>
    <xf numFmtId="3" fontId="0" fillId="0" borderId="0" xfId="0" applyNumberFormat="1" applyAlignment="1">
      <alignment horizontal="center"/>
    </xf>
    <xf numFmtId="0" fontId="17" fillId="0" borderId="29" xfId="0" applyFont="1" applyBorder="1" applyAlignment="1">
      <alignment horizontal="center" vertical="top" wrapText="1"/>
    </xf>
    <xf numFmtId="0" fontId="24" fillId="0" borderId="31" xfId="0" applyFont="1" applyBorder="1" applyAlignment="1">
      <alignment horizontal="justify" vertical="center" wrapText="1"/>
    </xf>
    <xf numFmtId="0" fontId="26" fillId="0" borderId="0" xfId="0" applyFont="1" applyAlignment="1">
      <alignment horizontal="justify" vertical="center" wrapText="1"/>
    </xf>
    <xf numFmtId="0" fontId="39" fillId="0" borderId="0" xfId="0" applyFont="1"/>
    <xf numFmtId="0" fontId="7" fillId="0" borderId="0" xfId="0" applyFont="1" applyAlignment="1">
      <alignment horizontal="justify" vertical="top"/>
    </xf>
    <xf numFmtId="0" fontId="42" fillId="0" borderId="0" xfId="0" applyFont="1"/>
    <xf numFmtId="0" fontId="42" fillId="0" borderId="0" xfId="0" applyFont="1" applyAlignment="1">
      <alignment wrapText="1"/>
    </xf>
    <xf numFmtId="0" fontId="39" fillId="0" borderId="0" xfId="0" applyFont="1" applyAlignment="1">
      <alignment wrapText="1"/>
    </xf>
    <xf numFmtId="0" fontId="0" fillId="0" borderId="15" xfId="0" applyBorder="1"/>
    <xf numFmtId="0" fontId="7" fillId="12" borderId="15" xfId="0" applyFont="1" applyFill="1" applyBorder="1" applyAlignment="1">
      <alignment horizontal="center" vertical="center"/>
    </xf>
    <xf numFmtId="0" fontId="30" fillId="0" borderId="29" xfId="0" applyFont="1" applyBorder="1"/>
    <xf numFmtId="0" fontId="31" fillId="0" borderId="0" xfId="0" applyFont="1" applyAlignment="1">
      <alignment horizontal="center" vertical="center"/>
    </xf>
    <xf numFmtId="0" fontId="30" fillId="0" borderId="0" xfId="0" applyFont="1"/>
    <xf numFmtId="0" fontId="16" fillId="0" borderId="0" xfId="0" applyFont="1" applyAlignment="1">
      <alignment horizontal="justify" vertical="center" wrapText="1"/>
    </xf>
    <xf numFmtId="0" fontId="37" fillId="0" borderId="0" xfId="0" applyFont="1" applyAlignment="1">
      <alignment vertical="center" wrapText="1"/>
    </xf>
    <xf numFmtId="0" fontId="4" fillId="8" borderId="0" xfId="0" applyFont="1" applyFill="1" applyAlignment="1">
      <alignment horizontal="center" vertical="center" wrapText="1"/>
    </xf>
    <xf numFmtId="0" fontId="4" fillId="0" borderId="0" xfId="0" applyFont="1" applyAlignment="1">
      <alignment horizontal="center" vertical="center" wrapText="1"/>
    </xf>
    <xf numFmtId="0" fontId="4" fillId="8" borderId="0" xfId="0" applyFont="1" applyFill="1" applyAlignment="1">
      <alignment horizontal="center" vertical="center"/>
    </xf>
    <xf numFmtId="0" fontId="33" fillId="0" borderId="29" xfId="0" applyFont="1" applyBorder="1" applyAlignment="1">
      <alignment horizontal="left" vertical="center"/>
    </xf>
    <xf numFmtId="0" fontId="26" fillId="0" borderId="29" xfId="0" applyFont="1" applyBorder="1" applyAlignment="1">
      <alignment horizontal="left" vertical="center"/>
    </xf>
    <xf numFmtId="0" fontId="13" fillId="0" borderId="0" xfId="0" applyFont="1" applyAlignment="1">
      <alignment horizontal="center" vertical="center"/>
    </xf>
    <xf numFmtId="0" fontId="0" fillId="12" borderId="15" xfId="0" applyFill="1" applyBorder="1" applyAlignment="1">
      <alignment horizontal="center" vertical="center"/>
    </xf>
    <xf numFmtId="0" fontId="33" fillId="0" borderId="0" xfId="0" applyFont="1"/>
    <xf numFmtId="0" fontId="15" fillId="8" borderId="0" xfId="0" applyFont="1" applyFill="1" applyAlignment="1">
      <alignment horizontal="center" vertical="center"/>
    </xf>
    <xf numFmtId="0" fontId="15" fillId="0" borderId="15" xfId="0" applyFont="1" applyBorder="1" applyAlignment="1">
      <alignment horizontal="center" vertical="center"/>
    </xf>
    <xf numFmtId="0" fontId="69" fillId="0" borderId="15" xfId="0" applyFont="1" applyBorder="1" applyAlignment="1">
      <alignment horizontal="center" vertical="center"/>
    </xf>
    <xf numFmtId="49" fontId="15" fillId="24" borderId="15" xfId="0" applyNumberFormat="1" applyFont="1" applyFill="1" applyBorder="1" applyAlignment="1">
      <alignment horizontal="center" vertical="center" textRotation="90" wrapText="1"/>
    </xf>
    <xf numFmtId="49" fontId="7" fillId="0" borderId="15" xfId="0" applyNumberFormat="1" applyFont="1" applyBorder="1" applyAlignment="1">
      <alignment horizontal="center" vertical="center" textRotation="90" wrapText="1"/>
    </xf>
    <xf numFmtId="3" fontId="15" fillId="0" borderId="0" xfId="0" applyNumberFormat="1" applyFont="1" applyAlignment="1">
      <alignment horizontal="center" vertical="center"/>
    </xf>
    <xf numFmtId="0" fontId="23" fillId="8" borderId="0" xfId="0" applyFont="1" applyFill="1" applyAlignment="1">
      <alignment horizontal="center" vertical="center"/>
    </xf>
    <xf numFmtId="0" fontId="23" fillId="0" borderId="0" xfId="0" applyFont="1" applyAlignment="1">
      <alignment horizontal="center" vertical="center"/>
    </xf>
    <xf numFmtId="0" fontId="23" fillId="12" borderId="15" xfId="0" applyFont="1" applyFill="1" applyBorder="1" applyAlignment="1">
      <alignment horizontal="center" vertical="center"/>
    </xf>
    <xf numFmtId="0" fontId="0" fillId="13" borderId="15" xfId="0" applyFill="1" applyBorder="1" applyAlignment="1">
      <alignment horizontal="center" vertical="center"/>
    </xf>
    <xf numFmtId="0" fontId="33" fillId="0" borderId="0" xfId="0" applyFont="1" applyAlignment="1">
      <alignment horizontal="center" vertical="center"/>
    </xf>
    <xf numFmtId="49" fontId="15" fillId="0" borderId="0" xfId="0" applyNumberFormat="1" applyFont="1" applyAlignment="1">
      <alignment horizontal="center" vertical="center" textRotation="90" wrapText="1"/>
    </xf>
    <xf numFmtId="49" fontId="7" fillId="0" borderId="12" xfId="0" applyNumberFormat="1" applyFont="1" applyBorder="1" applyAlignment="1">
      <alignment horizontal="center" vertical="center" wrapText="1"/>
    </xf>
    <xf numFmtId="0" fontId="40" fillId="0" borderId="0" xfId="0" applyFont="1" applyAlignment="1">
      <alignment horizontal="right" vertical="center"/>
    </xf>
    <xf numFmtId="0" fontId="37" fillId="0" borderId="0" xfId="0" applyFont="1" applyAlignment="1">
      <alignment horizontal="center" vertical="center" wrapText="1"/>
    </xf>
    <xf numFmtId="49" fontId="7" fillId="0" borderId="0" xfId="0" applyNumberFormat="1" applyFont="1" applyAlignment="1">
      <alignment horizontal="center" vertical="center" wrapText="1"/>
    </xf>
    <xf numFmtId="0" fontId="14" fillId="0" borderId="0" xfId="0" applyFont="1" applyAlignment="1">
      <alignment horizontal="center" vertical="top" wrapText="1"/>
    </xf>
    <xf numFmtId="0" fontId="7" fillId="0" borderId="0" xfId="0" applyFont="1" applyAlignment="1">
      <alignment horizontal="center" vertical="center" textRotation="90" wrapText="1"/>
    </xf>
    <xf numFmtId="0" fontId="4" fillId="0" borderId="31" xfId="0" applyFont="1" applyBorder="1" applyAlignment="1">
      <alignment wrapText="1"/>
    </xf>
    <xf numFmtId="0" fontId="30" fillId="0" borderId="0" xfId="0" applyFont="1" applyAlignment="1">
      <alignment vertical="center"/>
    </xf>
    <xf numFmtId="0" fontId="31" fillId="8" borderId="0" xfId="0" applyFont="1" applyFill="1" applyAlignment="1">
      <alignment horizontal="center" vertical="center"/>
    </xf>
    <xf numFmtId="0" fontId="37" fillId="0" borderId="0" xfId="0" applyFont="1" applyAlignment="1">
      <alignment horizontal="left" vertical="center" wrapText="1"/>
    </xf>
    <xf numFmtId="0" fontId="7" fillId="0" borderId="0" xfId="0" applyFont="1" applyAlignment="1">
      <alignment wrapText="1"/>
    </xf>
    <xf numFmtId="3" fontId="66" fillId="0" borderId="15" xfId="0" applyNumberFormat="1" applyFont="1" applyBorder="1" applyAlignment="1">
      <alignment horizontal="center" vertical="center" wrapText="1"/>
    </xf>
    <xf numFmtId="0" fontId="24" fillId="0" borderId="29" xfId="0" applyFont="1" applyBorder="1" applyAlignment="1">
      <alignment horizontal="left" vertical="center" wrapText="1"/>
    </xf>
    <xf numFmtId="0" fontId="24" fillId="0" borderId="31" xfId="0" applyFont="1" applyBorder="1" applyAlignment="1">
      <alignment horizontal="justify" vertical="center"/>
    </xf>
    <xf numFmtId="0" fontId="21" fillId="0" borderId="0" xfId="0" applyFont="1" applyAlignment="1">
      <alignment vertical="center" wrapText="1"/>
    </xf>
    <xf numFmtId="0" fontId="26" fillId="0" borderId="69" xfId="0" applyFont="1" applyBorder="1" applyAlignment="1">
      <alignment horizontal="left" vertical="center"/>
    </xf>
    <xf numFmtId="0" fontId="26" fillId="0" borderId="31" xfId="0" applyFont="1" applyBorder="1" applyAlignment="1">
      <alignment horizontal="justify" vertical="center"/>
    </xf>
    <xf numFmtId="0" fontId="0" fillId="8" borderId="0" xfId="0" applyFill="1" applyAlignment="1">
      <alignment horizontal="center" vertical="center" wrapText="1"/>
    </xf>
    <xf numFmtId="0" fontId="15" fillId="0" borderId="0" xfId="0" applyFont="1" applyAlignment="1">
      <alignment horizontal="center" vertical="top" wrapText="1"/>
    </xf>
    <xf numFmtId="0" fontId="55" fillId="0" borderId="0" xfId="0" applyFont="1" applyAlignment="1">
      <alignment horizontal="center" vertical="top" wrapText="1"/>
    </xf>
    <xf numFmtId="0" fontId="17" fillId="0" borderId="0" xfId="0" applyFont="1" applyAlignment="1">
      <alignment vertical="top"/>
    </xf>
    <xf numFmtId="49" fontId="15" fillId="0" borderId="63" xfId="0" applyNumberFormat="1" applyFont="1" applyBorder="1" applyAlignment="1">
      <alignment horizontal="center" vertical="center" wrapText="1"/>
    </xf>
    <xf numFmtId="0" fontId="7" fillId="0" borderId="0" xfId="0" applyFont="1" applyAlignment="1">
      <alignment horizontal="left" vertical="center" wrapText="1"/>
    </xf>
    <xf numFmtId="0" fontId="7" fillId="8" borderId="0" xfId="0" applyFont="1" applyFill="1" applyAlignment="1">
      <alignment horizontal="center" vertical="center" wrapText="1"/>
    </xf>
    <xf numFmtId="0" fontId="24" fillId="0" borderId="69" xfId="0" applyFont="1" applyBorder="1" applyAlignment="1">
      <alignment horizontal="justify" vertical="center" wrapText="1"/>
    </xf>
    <xf numFmtId="0" fontId="24" fillId="0" borderId="70" xfId="0" applyFont="1" applyBorder="1" applyAlignment="1">
      <alignment horizontal="justify" vertical="center" wrapText="1"/>
    </xf>
    <xf numFmtId="0" fontId="15" fillId="0" borderId="0" xfId="0" applyFont="1" applyAlignment="1">
      <alignment horizontal="justify" vertical="top"/>
    </xf>
    <xf numFmtId="0" fontId="30" fillId="0" borderId="0" xfId="0" applyFont="1" applyAlignment="1">
      <alignment horizontal="center" vertical="top" wrapText="1"/>
    </xf>
    <xf numFmtId="0" fontId="4" fillId="0" borderId="16" xfId="0" applyFont="1" applyBorder="1" applyAlignment="1">
      <alignment horizontal="justify" vertical="center" wrapText="1"/>
    </xf>
    <xf numFmtId="0" fontId="31" fillId="8" borderId="0" xfId="0" applyFont="1" applyFill="1" applyAlignment="1">
      <alignment horizontal="center" vertical="center" wrapText="1"/>
    </xf>
    <xf numFmtId="49" fontId="15" fillId="0" borderId="0" xfId="0" applyNumberFormat="1" applyFont="1" applyAlignment="1">
      <alignment vertical="center"/>
    </xf>
    <xf numFmtId="49" fontId="15" fillId="0" borderId="0" xfId="0" applyNumberFormat="1" applyFont="1" applyAlignment="1">
      <alignment vertical="center" textRotation="90" wrapText="1"/>
    </xf>
    <xf numFmtId="0" fontId="4" fillId="0" borderId="0" xfId="0" applyFont="1" applyAlignment="1">
      <alignment horizontal="left" vertical="center" wrapText="1"/>
    </xf>
    <xf numFmtId="0" fontId="69" fillId="0" borderId="0" xfId="0" applyFont="1" applyAlignment="1">
      <alignment horizontal="center" vertical="center" wrapText="1"/>
    </xf>
    <xf numFmtId="3" fontId="7" fillId="0" borderId="14" xfId="0" applyNumberFormat="1" applyFont="1" applyBorder="1" applyAlignment="1">
      <alignment horizontal="center" vertical="center"/>
    </xf>
    <xf numFmtId="3" fontId="37" fillId="0" borderId="15" xfId="0" applyNumberFormat="1" applyFont="1" applyBorder="1" applyAlignment="1">
      <alignment horizontal="center" vertical="center"/>
    </xf>
    <xf numFmtId="0" fontId="37" fillId="0" borderId="0" xfId="0" applyFont="1" applyAlignment="1">
      <alignment horizontal="center" vertical="center"/>
    </xf>
    <xf numFmtId="0" fontId="37" fillId="12" borderId="15" xfId="0" applyFont="1" applyFill="1" applyBorder="1" applyAlignment="1">
      <alignment horizontal="center" vertical="center"/>
    </xf>
    <xf numFmtId="0" fontId="16" fillId="0" borderId="29" xfId="0" applyFont="1" applyBorder="1" applyAlignment="1">
      <alignment horizontal="justify" vertical="center" wrapText="1"/>
    </xf>
    <xf numFmtId="0" fontId="14" fillId="0" borderId="0" xfId="0" applyFont="1" applyAlignment="1">
      <alignment horizontal="left" vertical="center"/>
    </xf>
    <xf numFmtId="0" fontId="23" fillId="8" borderId="0" xfId="0" applyFont="1" applyFill="1"/>
    <xf numFmtId="0" fontId="4" fillId="0" borderId="30" xfId="0" applyFont="1" applyBorder="1"/>
    <xf numFmtId="0" fontId="0" fillId="8" borderId="63" xfId="0" applyFill="1" applyBorder="1" applyAlignment="1">
      <alignment horizontal="center" vertical="center"/>
    </xf>
    <xf numFmtId="0" fontId="0" fillId="8" borderId="62" xfId="0" applyFill="1" applyBorder="1" applyAlignment="1">
      <alignment horizontal="center" vertical="center"/>
    </xf>
    <xf numFmtId="0" fontId="0" fillId="8" borderId="58" xfId="0" applyFill="1" applyBorder="1" applyAlignment="1">
      <alignment horizontal="center" vertical="center"/>
    </xf>
    <xf numFmtId="0" fontId="38" fillId="0" borderId="0" xfId="0" applyFont="1" applyAlignment="1">
      <alignment wrapText="1"/>
    </xf>
    <xf numFmtId="0" fontId="16" fillId="0" borderId="0" xfId="0" applyFont="1" applyAlignment="1">
      <alignment horizontal="center" vertical="center" wrapText="1"/>
    </xf>
    <xf numFmtId="49" fontId="7" fillId="0" borderId="65" xfId="0" applyNumberFormat="1" applyFont="1" applyBorder="1" applyAlignment="1">
      <alignment horizontal="center" vertical="center" wrapText="1"/>
    </xf>
    <xf numFmtId="49" fontId="7" fillId="0" borderId="66" xfId="0" applyNumberFormat="1" applyFont="1" applyBorder="1" applyAlignment="1">
      <alignment horizontal="center" vertical="center" wrapText="1"/>
    </xf>
    <xf numFmtId="49" fontId="15" fillId="0" borderId="65" xfId="0" applyNumberFormat="1" applyFont="1" applyBorder="1" applyAlignment="1">
      <alignment horizontal="center" vertical="center" wrapText="1"/>
    </xf>
    <xf numFmtId="49" fontId="15" fillId="0" borderId="66" xfId="0" applyNumberFormat="1" applyFont="1" applyBorder="1" applyAlignment="1">
      <alignment horizontal="center" vertical="center" wrapText="1"/>
    </xf>
    <xf numFmtId="0" fontId="4" fillId="8" borderId="63" xfId="0" applyFont="1" applyFill="1" applyBorder="1" applyAlignment="1">
      <alignment horizontal="center" vertical="center" wrapText="1"/>
    </xf>
    <xf numFmtId="0" fontId="7" fillId="8" borderId="63" xfId="0" applyFont="1" applyFill="1" applyBorder="1" applyAlignment="1">
      <alignment horizontal="center" vertical="center"/>
    </xf>
    <xf numFmtId="0" fontId="4" fillId="8" borderId="62" xfId="0" applyFont="1" applyFill="1" applyBorder="1" applyAlignment="1">
      <alignment horizontal="center" vertical="center" wrapText="1"/>
    </xf>
    <xf numFmtId="0" fontId="7" fillId="8" borderId="62" xfId="0" applyFont="1" applyFill="1" applyBorder="1" applyAlignment="1">
      <alignment horizontal="center" vertical="center"/>
    </xf>
    <xf numFmtId="0" fontId="7" fillId="8" borderId="58" xfId="0" applyFont="1" applyFill="1" applyBorder="1" applyAlignment="1">
      <alignment horizontal="center" vertical="center"/>
    </xf>
    <xf numFmtId="0" fontId="24" fillId="0" borderId="69" xfId="0" applyFont="1" applyBorder="1" applyAlignment="1">
      <alignment horizontal="left" vertical="center" wrapText="1"/>
    </xf>
    <xf numFmtId="0" fontId="15" fillId="0" borderId="69" xfId="0" applyFont="1" applyBorder="1" applyAlignment="1">
      <alignment wrapText="1"/>
    </xf>
    <xf numFmtId="0" fontId="15" fillId="0" borderId="70" xfId="0" applyFont="1" applyBorder="1" applyAlignment="1">
      <alignment wrapText="1"/>
    </xf>
    <xf numFmtId="0" fontId="18" fillId="0" borderId="31" xfId="0" applyFont="1" applyBorder="1"/>
    <xf numFmtId="0" fontId="0" fillId="0" borderId="16" xfId="0" applyBorder="1"/>
    <xf numFmtId="0" fontId="17" fillId="8" borderId="0" xfId="0" applyFont="1" applyFill="1" applyAlignment="1">
      <alignment horizontal="center" vertical="center" wrapText="1"/>
    </xf>
    <xf numFmtId="0" fontId="4" fillId="0" borderId="0" xfId="0" applyFont="1" applyAlignment="1">
      <alignment horizontal="center" wrapText="1"/>
    </xf>
    <xf numFmtId="0" fontId="23" fillId="0" borderId="0" xfId="0" applyFont="1" applyAlignment="1">
      <alignment textRotation="90" wrapText="1"/>
    </xf>
    <xf numFmtId="0" fontId="23" fillId="0" borderId="0" xfId="0" applyFont="1" applyAlignment="1">
      <alignment textRotation="90"/>
    </xf>
    <xf numFmtId="0" fontId="33" fillId="0" borderId="29" xfId="0" applyFont="1" applyBorder="1" applyAlignment="1">
      <alignment horizontal="center" vertical="center" wrapText="1"/>
    </xf>
    <xf numFmtId="49" fontId="15" fillId="0" borderId="74" xfId="0" applyNumberFormat="1" applyFont="1" applyBorder="1" applyAlignment="1">
      <alignment horizontal="center" vertical="center" wrapText="1"/>
    </xf>
    <xf numFmtId="49" fontId="15" fillId="0" borderId="96" xfId="0" applyNumberFormat="1" applyFont="1" applyBorder="1" applyAlignment="1">
      <alignment horizontal="center" vertical="center" wrapText="1"/>
    </xf>
    <xf numFmtId="3" fontId="33" fillId="20" borderId="15" xfId="0" applyNumberFormat="1" applyFont="1" applyFill="1" applyBorder="1" applyAlignment="1">
      <alignment horizontal="center" vertical="center" wrapText="1"/>
    </xf>
    <xf numFmtId="0" fontId="4" fillId="8" borderId="58" xfId="0" applyFont="1" applyFill="1" applyBorder="1" applyAlignment="1">
      <alignment horizontal="center" vertical="center" wrapText="1"/>
    </xf>
    <xf numFmtId="0" fontId="15" fillId="0" borderId="65" xfId="0" applyFont="1" applyBorder="1" applyAlignment="1">
      <alignment horizontal="center" vertical="center" wrapText="1"/>
    </xf>
    <xf numFmtId="0" fontId="15" fillId="0" borderId="66" xfId="0" applyFont="1" applyBorder="1" applyAlignment="1">
      <alignment horizontal="center" vertical="center" wrapText="1"/>
    </xf>
    <xf numFmtId="0" fontId="34" fillId="0" borderId="0" xfId="0" applyFont="1" applyAlignment="1">
      <alignment wrapText="1"/>
    </xf>
    <xf numFmtId="0" fontId="9" fillId="0" borderId="0" xfId="0" applyFont="1" applyAlignment="1">
      <alignment wrapText="1"/>
    </xf>
    <xf numFmtId="0" fontId="20" fillId="0" borderId="29" xfId="0" applyFont="1" applyBorder="1" applyAlignment="1">
      <alignment vertical="center" wrapText="1"/>
    </xf>
    <xf numFmtId="0" fontId="4" fillId="8" borderId="63" xfId="0" applyFont="1" applyFill="1" applyBorder="1" applyAlignment="1">
      <alignment vertical="center" wrapText="1"/>
    </xf>
    <xf numFmtId="0" fontId="4" fillId="8" borderId="62" xfId="0" applyFont="1" applyFill="1" applyBorder="1" applyAlignment="1">
      <alignment vertical="center" wrapText="1"/>
    </xf>
    <xf numFmtId="0" fontId="4" fillId="8" borderId="58" xfId="0" applyFont="1" applyFill="1" applyBorder="1" applyAlignment="1">
      <alignment vertical="center" wrapText="1"/>
    </xf>
    <xf numFmtId="0" fontId="0" fillId="0" borderId="0" xfId="0" applyAlignment="1">
      <alignment horizontal="center" vertical="center" wrapText="1"/>
    </xf>
    <xf numFmtId="0" fontId="14" fillId="0" borderId="0" xfId="0" applyFont="1" applyAlignment="1">
      <alignment horizontal="justify" vertical="center"/>
    </xf>
    <xf numFmtId="0" fontId="21" fillId="0" borderId="31" xfId="0" applyFont="1" applyBorder="1" applyAlignment="1">
      <alignment vertical="center" wrapText="1"/>
    </xf>
    <xf numFmtId="0" fontId="33" fillId="0" borderId="29" xfId="0" applyFont="1" applyBorder="1" applyAlignment="1">
      <alignment horizontal="justify" vertical="center" wrapText="1"/>
    </xf>
    <xf numFmtId="0" fontId="7" fillId="0" borderId="0" xfId="0" applyFont="1" applyAlignment="1">
      <alignment horizontal="justify" vertical="top" wrapText="1"/>
    </xf>
    <xf numFmtId="0" fontId="53" fillId="8" borderId="0" xfId="0" applyFont="1" applyFill="1" applyAlignment="1">
      <alignment wrapText="1"/>
    </xf>
    <xf numFmtId="0" fontId="62" fillId="0" borderId="0" xfId="0" applyFont="1"/>
    <xf numFmtId="0" fontId="17" fillId="0" borderId="0" xfId="0" applyFont="1" applyAlignment="1">
      <alignment horizontal="left" vertical="top" wrapText="1"/>
    </xf>
    <xf numFmtId="49" fontId="33" fillId="0" borderId="0" xfId="0" applyNumberFormat="1" applyFont="1" applyAlignment="1">
      <alignment horizontal="center" vertical="center" wrapText="1"/>
    </xf>
    <xf numFmtId="0" fontId="33" fillId="0" borderId="0" xfId="0" applyFont="1" applyAlignment="1">
      <alignment horizontal="left" vertical="center"/>
    </xf>
    <xf numFmtId="49" fontId="7" fillId="0" borderId="0" xfId="0" applyNumberFormat="1" applyFont="1" applyAlignment="1">
      <alignment horizontal="right" vertical="center"/>
    </xf>
    <xf numFmtId="0" fontId="15" fillId="0" borderId="0" xfId="0" applyFont="1" applyAlignment="1">
      <alignment horizontal="left" vertical="center"/>
    </xf>
    <xf numFmtId="49" fontId="15" fillId="0" borderId="0" xfId="0" applyNumberFormat="1" applyFont="1" applyAlignment="1">
      <alignment horizontal="left" vertical="center" textRotation="90"/>
    </xf>
    <xf numFmtId="0" fontId="18" fillId="0" borderId="0" xfId="0" applyFont="1" applyAlignment="1">
      <alignment horizontal="left" vertical="center"/>
    </xf>
    <xf numFmtId="0" fontId="18" fillId="0" borderId="0" xfId="0" applyFont="1" applyAlignment="1">
      <alignment horizontal="left"/>
    </xf>
    <xf numFmtId="0" fontId="15" fillId="0" borderId="84" xfId="0" applyFont="1" applyBorder="1" applyAlignment="1">
      <alignment vertical="center"/>
    </xf>
    <xf numFmtId="0" fontId="79" fillId="0" borderId="0" xfId="5" applyFont="1" applyAlignment="1">
      <alignment horizontal="center" vertical="center" wrapText="1"/>
    </xf>
    <xf numFmtId="0" fontId="4" fillId="0" borderId="104" xfId="0" applyFont="1" applyBorder="1"/>
    <xf numFmtId="0" fontId="15" fillId="0" borderId="29" xfId="0" applyFont="1" applyBorder="1"/>
    <xf numFmtId="0" fontId="15" fillId="0" borderId="31" xfId="0" applyFont="1" applyBorder="1"/>
    <xf numFmtId="0" fontId="4" fillId="0" borderId="0" xfId="0" applyFont="1" applyAlignment="1">
      <alignment horizontal="center" vertical="top" wrapText="1"/>
    </xf>
    <xf numFmtId="0" fontId="17" fillId="8" borderId="0" xfId="0" applyFont="1" applyFill="1" applyAlignment="1">
      <alignment horizontal="center" vertical="top" wrapText="1"/>
    </xf>
    <xf numFmtId="49" fontId="15" fillId="0" borderId="0" xfId="0" applyNumberFormat="1" applyFont="1" applyAlignment="1">
      <alignment horizontal="center" vertical="center"/>
    </xf>
    <xf numFmtId="0" fontId="26" fillId="0" borderId="65" xfId="0" applyFont="1" applyBorder="1" applyAlignment="1">
      <alignment horizontal="left" vertical="center"/>
    </xf>
    <xf numFmtId="0" fontId="6" fillId="0" borderId="0" xfId="0" applyFont="1" applyAlignment="1">
      <alignment vertical="center" wrapText="1"/>
    </xf>
    <xf numFmtId="0" fontId="0" fillId="27" borderId="0" xfId="0" applyFill="1"/>
    <xf numFmtId="0" fontId="18" fillId="27" borderId="0" xfId="0" applyFont="1" applyFill="1"/>
    <xf numFmtId="0" fontId="16" fillId="0" borderId="0" xfId="0" applyFont="1" applyAlignment="1">
      <alignment vertical="center"/>
    </xf>
    <xf numFmtId="0" fontId="57" fillId="0" borderId="0" xfId="0" applyFont="1" applyAlignment="1">
      <alignment horizontal="center" vertical="center" wrapText="1"/>
    </xf>
    <xf numFmtId="0" fontId="17" fillId="27" borderId="0" xfId="0" applyFont="1" applyFill="1" applyAlignment="1">
      <alignment vertical="center" wrapText="1"/>
    </xf>
    <xf numFmtId="0" fontId="23" fillId="0" borderId="0" xfId="0" applyFont="1" applyAlignment="1">
      <alignment vertical="top"/>
    </xf>
    <xf numFmtId="0" fontId="23" fillId="27" borderId="0" xfId="0" applyFont="1" applyFill="1"/>
    <xf numFmtId="0" fontId="21" fillId="27" borderId="0" xfId="0" applyFont="1" applyFill="1" applyAlignment="1">
      <alignment vertical="center" wrapText="1"/>
    </xf>
    <xf numFmtId="0" fontId="21" fillId="0" borderId="0" xfId="0" quotePrefix="1" applyFont="1" applyAlignment="1">
      <alignment vertical="center" wrapText="1"/>
    </xf>
    <xf numFmtId="0" fontId="23" fillId="0" borderId="0" xfId="0" applyFont="1" applyAlignment="1">
      <alignment horizontal="left" vertical="center" indent="4"/>
    </xf>
    <xf numFmtId="0" fontId="15" fillId="0" borderId="29" xfId="0" applyFont="1" applyBorder="1" applyAlignment="1">
      <alignment horizontal="left" vertical="center" indent="4"/>
    </xf>
    <xf numFmtId="0" fontId="23" fillId="0" borderId="0" xfId="0" applyFont="1" applyAlignment="1">
      <alignment horizontal="left" vertical="center" wrapText="1"/>
    </xf>
    <xf numFmtId="0" fontId="21" fillId="0" borderId="16" xfId="0" applyFont="1" applyBorder="1" applyAlignment="1">
      <alignment vertical="center" wrapText="1"/>
    </xf>
    <xf numFmtId="0" fontId="57" fillId="0" borderId="0" xfId="0" applyFont="1" applyAlignment="1">
      <alignment vertical="center"/>
    </xf>
    <xf numFmtId="0" fontId="57" fillId="27" borderId="0" xfId="0" applyFont="1" applyFill="1" applyAlignment="1">
      <alignment vertical="center"/>
    </xf>
    <xf numFmtId="0" fontId="23" fillId="0" borderId="0" xfId="0" applyFont="1" applyAlignment="1">
      <alignment vertical="center" wrapText="1"/>
    </xf>
    <xf numFmtId="0" fontId="6" fillId="4" borderId="36" xfId="0" applyFont="1" applyFill="1" applyBorder="1" applyAlignment="1">
      <alignment horizontal="center" vertical="center" wrapText="1"/>
    </xf>
    <xf numFmtId="0" fontId="23" fillId="27" borderId="0" xfId="0" applyFont="1" applyFill="1" applyAlignment="1">
      <alignment vertical="top"/>
    </xf>
    <xf numFmtId="0" fontId="49" fillId="0" borderId="38" xfId="0" applyFont="1" applyBorder="1" applyAlignment="1">
      <alignment horizontal="center" vertical="center" wrapText="1"/>
    </xf>
    <xf numFmtId="0" fontId="49" fillId="0" borderId="43" xfId="0" applyFont="1" applyBorder="1" applyAlignment="1">
      <alignment horizontal="center" vertical="center" wrapText="1"/>
    </xf>
    <xf numFmtId="0" fontId="2" fillId="0" borderId="0" xfId="0" applyFont="1" applyAlignment="1">
      <alignment vertical="center" textRotation="90" wrapText="1"/>
    </xf>
    <xf numFmtId="0" fontId="21" fillId="0" borderId="17" xfId="0" applyFont="1" applyBorder="1" applyAlignment="1">
      <alignment wrapText="1"/>
    </xf>
    <xf numFmtId="0" fontId="21" fillId="0" borderId="19" xfId="0" applyFont="1" applyBorder="1" applyAlignment="1">
      <alignment wrapText="1"/>
    </xf>
    <xf numFmtId="0" fontId="18" fillId="0" borderId="20" xfId="0" applyFont="1" applyBorder="1"/>
    <xf numFmtId="0" fontId="18" fillId="0" borderId="21" xfId="0" applyFont="1" applyBorder="1"/>
    <xf numFmtId="0" fontId="18" fillId="0" borderId="22" xfId="0" applyFont="1" applyBorder="1"/>
    <xf numFmtId="0" fontId="18" fillId="0" borderId="24" xfId="0" applyFont="1" applyBorder="1"/>
    <xf numFmtId="0" fontId="18" fillId="0" borderId="25" xfId="0" applyFont="1" applyBorder="1"/>
    <xf numFmtId="0" fontId="15" fillId="0" borderId="23" xfId="0" applyFont="1" applyBorder="1"/>
    <xf numFmtId="0" fontId="18" fillId="0" borderId="26" xfId="0" applyFont="1" applyBorder="1"/>
    <xf numFmtId="0" fontId="18" fillId="0" borderId="27" xfId="0" applyFont="1" applyBorder="1"/>
    <xf numFmtId="0" fontId="18" fillId="0" borderId="28" xfId="0" applyFont="1" applyBorder="1"/>
    <xf numFmtId="0" fontId="17" fillId="0" borderId="20" xfId="0" applyFont="1" applyBorder="1" applyAlignment="1">
      <alignment vertical="center"/>
    </xf>
    <xf numFmtId="0" fontId="17" fillId="0" borderId="21" xfId="0" applyFont="1" applyBorder="1" applyAlignment="1">
      <alignment vertical="center"/>
    </xf>
    <xf numFmtId="0" fontId="17" fillId="0" borderId="22" xfId="0" applyFont="1" applyBorder="1" applyAlignment="1">
      <alignment vertical="center"/>
    </xf>
    <xf numFmtId="0" fontId="17" fillId="0" borderId="26" xfId="0" applyFont="1" applyBorder="1" applyAlignment="1">
      <alignment vertical="center"/>
    </xf>
    <xf numFmtId="0" fontId="17" fillId="0" borderId="28" xfId="0" applyFont="1" applyBorder="1" applyAlignment="1">
      <alignment vertical="center"/>
    </xf>
    <xf numFmtId="49" fontId="0" fillId="0" borderId="15" xfId="0" applyNumberFormat="1" applyBorder="1"/>
    <xf numFmtId="49" fontId="57" fillId="0" borderId="0" xfId="0" applyNumberFormat="1" applyFont="1" applyAlignment="1">
      <alignment horizontal="center"/>
    </xf>
    <xf numFmtId="0" fontId="65" fillId="0" borderId="15" xfId="0" applyFont="1" applyBorder="1" applyAlignment="1">
      <alignment horizontal="center"/>
    </xf>
    <xf numFmtId="0" fontId="0" fillId="0" borderId="15" xfId="0" applyBorder="1" applyAlignment="1">
      <alignment horizontal="left"/>
    </xf>
    <xf numFmtId="0" fontId="15" fillId="0" borderId="15" xfId="0" applyFont="1" applyBorder="1" applyAlignment="1">
      <alignment wrapText="1"/>
    </xf>
    <xf numFmtId="0" fontId="11" fillId="2" borderId="97" xfId="0" applyFont="1" applyFill="1" applyBorder="1"/>
    <xf numFmtId="0" fontId="12" fillId="2" borderId="53" xfId="0" applyFont="1" applyFill="1" applyBorder="1" applyAlignment="1">
      <alignment vertical="center"/>
    </xf>
    <xf numFmtId="0" fontId="11" fillId="2" borderId="53" xfId="0" applyFont="1" applyFill="1" applyBorder="1"/>
    <xf numFmtId="0" fontId="23" fillId="2" borderId="53" xfId="0" applyFont="1" applyFill="1" applyBorder="1"/>
    <xf numFmtId="0" fontId="7" fillId="2" borderId="53" xfId="0" applyFont="1" applyFill="1" applyBorder="1"/>
    <xf numFmtId="0" fontId="12" fillId="2" borderId="53" xfId="0" applyFont="1" applyFill="1" applyBorder="1"/>
    <xf numFmtId="0" fontId="7" fillId="2" borderId="98" xfId="0" applyFont="1" applyFill="1" applyBorder="1"/>
    <xf numFmtId="0" fontId="15" fillId="0" borderId="15" xfId="0" applyFont="1" applyBorder="1"/>
    <xf numFmtId="0" fontId="11" fillId="2" borderId="99" xfId="0" applyFont="1" applyFill="1" applyBorder="1" applyAlignment="1">
      <alignment vertical="center" wrapText="1"/>
    </xf>
    <xf numFmtId="0" fontId="7" fillId="2" borderId="101" xfId="0" applyFont="1" applyFill="1" applyBorder="1" applyAlignment="1">
      <alignment vertical="center" wrapText="1"/>
    </xf>
    <xf numFmtId="0" fontId="23" fillId="8" borderId="0" xfId="0" applyFont="1" applyFill="1" applyAlignment="1">
      <alignment vertical="center" wrapText="1"/>
    </xf>
    <xf numFmtId="0" fontId="11" fillId="2" borderId="97" xfId="0" applyFont="1" applyFill="1" applyBorder="1" applyAlignment="1">
      <alignment vertical="top" wrapText="1"/>
    </xf>
    <xf numFmtId="0" fontId="0" fillId="0" borderId="15" xfId="0" quotePrefix="1" applyBorder="1" applyAlignment="1">
      <alignment horizontal="center"/>
    </xf>
    <xf numFmtId="0" fontId="11" fillId="2" borderId="102" xfId="0" applyFont="1" applyFill="1" applyBorder="1"/>
    <xf numFmtId="0" fontId="7" fillId="2" borderId="103" xfId="0" applyFont="1" applyFill="1" applyBorder="1"/>
    <xf numFmtId="0" fontId="12" fillId="2" borderId="0" xfId="0" applyFont="1" applyFill="1"/>
    <xf numFmtId="0" fontId="13" fillId="2" borderId="0" xfId="0" applyFont="1" applyFill="1"/>
    <xf numFmtId="0" fontId="57" fillId="2" borderId="0" xfId="0" applyFont="1" applyFill="1"/>
    <xf numFmtId="0" fontId="14" fillId="2" borderId="0" xfId="0" applyFont="1" applyFill="1"/>
    <xf numFmtId="0" fontId="11" fillId="2" borderId="0" xfId="0" applyFont="1" applyFill="1"/>
    <xf numFmtId="0" fontId="23" fillId="2" borderId="0" xfId="0" applyFont="1" applyFill="1"/>
    <xf numFmtId="0" fontId="7" fillId="2" borderId="0" xfId="0" applyFont="1" applyFill="1"/>
    <xf numFmtId="0" fontId="11" fillId="2" borderId="99" xfId="0" applyFont="1" applyFill="1" applyBorder="1"/>
    <xf numFmtId="0" fontId="7" fillId="2" borderId="101" xfId="0" applyFont="1" applyFill="1" applyBorder="1"/>
    <xf numFmtId="0" fontId="15" fillId="0" borderId="4" xfId="0" applyFont="1" applyBorder="1"/>
    <xf numFmtId="0" fontId="15" fillId="0" borderId="5" xfId="0" applyFont="1" applyBorder="1"/>
    <xf numFmtId="0" fontId="15" fillId="0" borderId="6" xfId="0" applyFont="1" applyBorder="1"/>
    <xf numFmtId="0" fontId="15" fillId="0" borderId="10" xfId="0" applyFont="1" applyBorder="1"/>
    <xf numFmtId="0" fontId="15" fillId="0" borderId="11" xfId="0" applyFont="1" applyBorder="1"/>
    <xf numFmtId="0" fontId="0" fillId="9" borderId="15" xfId="0" applyFill="1" applyBorder="1" applyAlignment="1">
      <alignment horizontal="left"/>
    </xf>
    <xf numFmtId="0" fontId="23" fillId="0" borderId="0" xfId="0" applyFont="1" applyAlignment="1">
      <alignment horizontal="center"/>
    </xf>
    <xf numFmtId="0" fontId="23" fillId="0" borderId="15" xfId="0" applyFont="1" applyBorder="1" applyAlignment="1">
      <alignment horizontal="left"/>
    </xf>
    <xf numFmtId="0" fontId="14" fillId="0" borderId="0" xfId="0" applyFont="1"/>
    <xf numFmtId="0" fontId="7" fillId="0" borderId="10" xfId="0" applyFont="1" applyBorder="1"/>
    <xf numFmtId="0" fontId="7" fillId="0" borderId="11" xfId="0" applyFont="1" applyBorder="1"/>
    <xf numFmtId="0" fontId="0" fillId="10" borderId="15" xfId="0" applyFill="1" applyBorder="1" applyAlignment="1">
      <alignment horizontal="left"/>
    </xf>
    <xf numFmtId="0" fontId="23" fillId="0" borderId="15" xfId="0" quotePrefix="1" applyFont="1" applyBorder="1" applyAlignment="1">
      <alignment horizontal="center"/>
    </xf>
    <xf numFmtId="0" fontId="4" fillId="0" borderId="10" xfId="0" applyFont="1" applyBorder="1"/>
    <xf numFmtId="0" fontId="4" fillId="0" borderId="0" xfId="0" applyFont="1" applyAlignment="1">
      <alignment horizontal="justify"/>
    </xf>
    <xf numFmtId="0" fontId="4" fillId="0" borderId="11" xfId="0" applyFont="1" applyBorder="1" applyAlignment="1">
      <alignment horizontal="justify"/>
    </xf>
    <xf numFmtId="0" fontId="7" fillId="0" borderId="11" xfId="0" applyFont="1" applyBorder="1" applyAlignment="1">
      <alignment horizontal="justify" vertical="center" wrapText="1"/>
    </xf>
    <xf numFmtId="0" fontId="0" fillId="9" borderId="0" xfId="0" applyFill="1"/>
    <xf numFmtId="0" fontId="0" fillId="9" borderId="62" xfId="0" applyFill="1" applyBorder="1" applyAlignment="1">
      <alignment horizontal="left"/>
    </xf>
    <xf numFmtId="0" fontId="7" fillId="0" borderId="11" xfId="0" applyFont="1" applyBorder="1" applyAlignment="1">
      <alignment horizontal="justify" vertical="center"/>
    </xf>
    <xf numFmtId="0" fontId="17" fillId="0" borderId="0" xfId="0" applyFont="1"/>
    <xf numFmtId="0" fontId="15" fillId="0" borderId="7" xfId="0" applyFont="1" applyBorder="1"/>
    <xf numFmtId="0" fontId="15" fillId="0" borderId="8" xfId="0" applyFont="1" applyBorder="1"/>
    <xf numFmtId="0" fontId="15" fillId="0" borderId="9" xfId="0" applyFont="1" applyBorder="1"/>
    <xf numFmtId="0" fontId="15" fillId="0" borderId="0" xfId="0" applyFont="1" applyAlignment="1">
      <alignment horizontal="left" vertical="center" wrapText="1"/>
    </xf>
    <xf numFmtId="0" fontId="15" fillId="0" borderId="0" xfId="0" applyFont="1" applyAlignment="1">
      <alignment vertical="top" wrapText="1"/>
    </xf>
    <xf numFmtId="0" fontId="43" fillId="0" borderId="15" xfId="0" applyFont="1" applyBorder="1" applyAlignment="1">
      <alignment horizontal="center"/>
    </xf>
    <xf numFmtId="0" fontId="43" fillId="0" borderId="0" xfId="0" applyFont="1" applyAlignment="1">
      <alignment horizontal="center"/>
    </xf>
    <xf numFmtId="0" fontId="43" fillId="0" borderId="15" xfId="0" applyFont="1" applyBorder="1" applyAlignment="1">
      <alignment horizontal="left"/>
    </xf>
    <xf numFmtId="0" fontId="14" fillId="0" borderId="15" xfId="0" applyFont="1" applyBorder="1" applyAlignment="1" applyProtection="1">
      <alignment horizontal="center" vertical="center" wrapText="1"/>
      <protection locked="0"/>
    </xf>
    <xf numFmtId="0" fontId="17" fillId="0" borderId="15" xfId="0" applyFont="1" applyBorder="1" applyAlignment="1" applyProtection="1">
      <alignment horizontal="center" vertical="center" wrapText="1"/>
      <protection locked="0"/>
    </xf>
    <xf numFmtId="0" fontId="17" fillId="0" borderId="83" xfId="0" applyFont="1" applyBorder="1" applyAlignment="1" applyProtection="1">
      <alignment horizontal="center" vertical="center" wrapText="1"/>
      <protection locked="0"/>
    </xf>
    <xf numFmtId="3" fontId="33" fillId="0" borderId="15" xfId="0" applyNumberFormat="1" applyFont="1" applyBorder="1" applyAlignment="1" applyProtection="1">
      <alignment horizontal="center" vertical="center" wrapText="1"/>
      <protection locked="0"/>
    </xf>
    <xf numFmtId="3" fontId="33" fillId="0" borderId="58" xfId="0" applyNumberFormat="1" applyFont="1" applyBorder="1" applyAlignment="1" applyProtection="1">
      <alignment horizontal="center" vertical="center" wrapText="1"/>
      <protection locked="0"/>
    </xf>
    <xf numFmtId="3" fontId="17" fillId="0" borderId="15" xfId="0" applyNumberFormat="1" applyFont="1" applyBorder="1" applyAlignment="1" applyProtection="1">
      <alignment horizontal="center" vertical="center" wrapText="1"/>
      <protection locked="0"/>
    </xf>
    <xf numFmtId="0" fontId="14" fillId="0" borderId="83" xfId="0" applyFont="1" applyBorder="1" applyAlignment="1" applyProtection="1">
      <alignment horizontal="center" vertical="center" wrapText="1"/>
      <protection locked="0"/>
    </xf>
    <xf numFmtId="3" fontId="37" fillId="0" borderId="15" xfId="0" applyNumberFormat="1" applyFont="1" applyBorder="1" applyAlignment="1" applyProtection="1">
      <alignment horizontal="center" vertical="center" wrapText="1"/>
      <protection locked="0"/>
    </xf>
    <xf numFmtId="0" fontId="33" fillId="0" borderId="0" xfId="0" applyFont="1" applyAlignment="1">
      <alignment horizontal="center" vertical="top" wrapText="1"/>
    </xf>
    <xf numFmtId="0" fontId="7" fillId="0" borderId="58" xfId="0" applyFont="1" applyBorder="1" applyAlignment="1">
      <alignment horizontal="center" vertical="center"/>
    </xf>
    <xf numFmtId="0" fontId="7" fillId="0" borderId="14" xfId="0" applyFont="1" applyBorder="1" applyAlignment="1">
      <alignment horizontal="center" vertical="center" wrapText="1"/>
    </xf>
    <xf numFmtId="0" fontId="37" fillId="0" borderId="15" xfId="0" applyFont="1" applyBorder="1" applyAlignment="1">
      <alignment vertical="center"/>
    </xf>
    <xf numFmtId="0" fontId="37" fillId="0" borderId="15" xfId="0" applyFont="1" applyBorder="1" applyAlignment="1">
      <alignment vertical="center" wrapText="1"/>
    </xf>
    <xf numFmtId="0" fontId="7" fillId="0" borderId="15" xfId="0" applyFont="1" applyBorder="1" applyAlignment="1">
      <alignment vertical="center"/>
    </xf>
    <xf numFmtId="0" fontId="0" fillId="0" borderId="15" xfId="0" applyBorder="1" applyAlignment="1">
      <alignment vertical="center"/>
    </xf>
    <xf numFmtId="0" fontId="37" fillId="0" borderId="15" xfId="0" applyFont="1" applyBorder="1" applyAlignment="1">
      <alignment horizontal="center" vertical="center" textRotation="90"/>
    </xf>
    <xf numFmtId="1" fontId="76" fillId="0" borderId="0" xfId="0" applyNumberFormat="1" applyFont="1"/>
    <xf numFmtId="0" fontId="77" fillId="0" borderId="12" xfId="0" applyFont="1" applyBorder="1" applyAlignment="1">
      <alignment horizontal="center" vertical="center" wrapText="1"/>
    </xf>
    <xf numFmtId="0" fontId="0" fillId="8" borderId="63" xfId="0" applyFill="1" applyBorder="1" applyAlignment="1">
      <alignment vertical="center"/>
    </xf>
    <xf numFmtId="0" fontId="0" fillId="8" borderId="62" xfId="0" applyFill="1" applyBorder="1" applyAlignment="1">
      <alignment vertical="center"/>
    </xf>
    <xf numFmtId="0" fontId="0" fillId="8" borderId="58" xfId="0" applyFill="1" applyBorder="1" applyAlignment="1">
      <alignment vertical="center"/>
    </xf>
    <xf numFmtId="0" fontId="7" fillId="20" borderId="15" xfId="0" applyFont="1" applyFill="1" applyBorder="1" applyAlignment="1">
      <alignment horizontal="center" vertical="center" wrapText="1"/>
    </xf>
    <xf numFmtId="0" fontId="15" fillId="22" borderId="15" xfId="0" applyFont="1" applyFill="1" applyBorder="1" applyAlignment="1">
      <alignment horizontal="center" vertical="center"/>
    </xf>
    <xf numFmtId="0" fontId="44" fillId="0" borderId="0" xfId="0" applyFont="1" applyAlignment="1">
      <alignment vertical="center"/>
    </xf>
    <xf numFmtId="0" fontId="44" fillId="8" borderId="0" xfId="0" applyFont="1" applyFill="1" applyAlignment="1">
      <alignment vertical="center"/>
    </xf>
    <xf numFmtId="3" fontId="0" fillId="0" borderId="0" xfId="0" applyNumberFormat="1" applyAlignment="1">
      <alignment horizontal="center" vertical="center"/>
    </xf>
    <xf numFmtId="0" fontId="53" fillId="0" borderId="0" xfId="0" applyFont="1" applyAlignment="1">
      <alignment vertical="center" wrapText="1"/>
    </xf>
    <xf numFmtId="0" fontId="7" fillId="0" borderId="14" xfId="0" applyFont="1" applyBorder="1" applyAlignment="1">
      <alignment horizontal="center" vertical="center"/>
    </xf>
    <xf numFmtId="0" fontId="7" fillId="0" borderId="13" xfId="0" applyFont="1" applyBorder="1" applyAlignment="1">
      <alignment horizontal="center" vertical="center"/>
    </xf>
    <xf numFmtId="0" fontId="15" fillId="0" borderId="13" xfId="0" applyFont="1" applyBorder="1" applyAlignment="1">
      <alignment horizontal="center" vertical="center"/>
    </xf>
    <xf numFmtId="0" fontId="15" fillId="0" borderId="14" xfId="0" applyFont="1" applyBorder="1" applyAlignment="1">
      <alignment horizontal="center" vertical="center"/>
    </xf>
    <xf numFmtId="0" fontId="0" fillId="0" borderId="12" xfId="0" applyBorder="1" applyProtection="1">
      <protection hidden="1"/>
    </xf>
    <xf numFmtId="0" fontId="0" fillId="0" borderId="15" xfId="0" applyBorder="1" applyProtection="1">
      <protection hidden="1"/>
    </xf>
    <xf numFmtId="0" fontId="0" fillId="30" borderId="15" xfId="0" applyFill="1" applyBorder="1" applyProtection="1">
      <protection hidden="1"/>
    </xf>
    <xf numFmtId="0" fontId="0" fillId="23" borderId="15" xfId="0" applyFill="1" applyBorder="1" applyProtection="1">
      <protection hidden="1"/>
    </xf>
    <xf numFmtId="49" fontId="37" fillId="0" borderId="0" xfId="0" applyNumberFormat="1" applyFont="1" applyAlignment="1">
      <alignment horizontal="center" vertical="center"/>
    </xf>
    <xf numFmtId="0" fontId="0" fillId="30" borderId="14" xfId="0" applyFill="1" applyBorder="1" applyProtection="1">
      <protection hidden="1"/>
    </xf>
    <xf numFmtId="49" fontId="37" fillId="0" borderId="62" xfId="0" applyNumberFormat="1" applyFont="1" applyBorder="1" applyAlignment="1">
      <alignment horizontal="center" vertical="center"/>
    </xf>
    <xf numFmtId="0" fontId="0" fillId="0" borderId="12" xfId="0" applyBorder="1" applyAlignment="1" applyProtection="1">
      <alignment horizontal="left"/>
      <protection hidden="1"/>
    </xf>
    <xf numFmtId="0" fontId="0" fillId="0" borderId="13" xfId="0" applyBorder="1" applyAlignment="1" applyProtection="1">
      <alignment horizontal="left"/>
      <protection hidden="1"/>
    </xf>
    <xf numFmtId="0" fontId="0" fillId="0" borderId="14" xfId="0" applyBorder="1" applyAlignment="1" applyProtection="1">
      <alignment horizontal="left"/>
      <protection hidden="1"/>
    </xf>
    <xf numFmtId="0" fontId="0" fillId="0" borderId="14" xfId="0" applyBorder="1" applyAlignment="1">
      <alignment horizontal="center" vertical="center"/>
    </xf>
    <xf numFmtId="0" fontId="0" fillId="0" borderId="13" xfId="0" applyBorder="1" applyAlignment="1">
      <alignment horizontal="center" vertical="center"/>
    </xf>
    <xf numFmtId="0" fontId="44" fillId="0" borderId="15" xfId="0" applyFont="1" applyBorder="1" applyAlignment="1">
      <alignment horizontal="center" vertical="center"/>
    </xf>
    <xf numFmtId="0" fontId="7" fillId="0" borderId="15" xfId="0" applyFont="1" applyBorder="1" applyAlignment="1">
      <alignment horizontal="left" vertical="center"/>
    </xf>
    <xf numFmtId="0" fontId="77" fillId="0" borderId="15" xfId="0" applyFont="1" applyBorder="1" applyAlignment="1" applyProtection="1">
      <alignment horizontal="left"/>
      <protection hidden="1"/>
    </xf>
    <xf numFmtId="0" fontId="0" fillId="0" borderId="13" xfId="0" applyBorder="1" applyProtection="1">
      <protection hidden="1"/>
    </xf>
    <xf numFmtId="0" fontId="0" fillId="0" borderId="14" xfId="0" applyBorder="1" applyProtection="1">
      <protection hidden="1"/>
    </xf>
    <xf numFmtId="0" fontId="15" fillId="0" borderId="15" xfId="0" applyFont="1" applyBorder="1" applyAlignment="1">
      <alignment horizontal="left" vertical="center"/>
    </xf>
    <xf numFmtId="0" fontId="15" fillId="0" borderId="58" xfId="0" applyFont="1" applyBorder="1" applyAlignment="1">
      <alignment vertical="center"/>
    </xf>
    <xf numFmtId="0" fontId="15" fillId="0" borderId="58" xfId="0" applyFont="1" applyBorder="1" applyAlignment="1">
      <alignment horizontal="center" vertical="center"/>
    </xf>
    <xf numFmtId="0" fontId="77" fillId="0" borderId="0" xfId="0" applyFont="1" applyAlignment="1" applyProtection="1">
      <alignment horizontal="left"/>
      <protection hidden="1"/>
    </xf>
    <xf numFmtId="0" fontId="0" fillId="30" borderId="14" xfId="0" applyFill="1" applyBorder="1" applyAlignment="1" applyProtection="1">
      <alignment horizontal="center"/>
      <protection hidden="1"/>
    </xf>
    <xf numFmtId="0" fontId="0" fillId="23" borderId="14" xfId="0" applyFill="1" applyBorder="1" applyAlignment="1" applyProtection="1">
      <alignment horizontal="center"/>
      <protection hidden="1"/>
    </xf>
    <xf numFmtId="0" fontId="7" fillId="0" borderId="58" xfId="0" applyFont="1" applyBorder="1" applyAlignment="1">
      <alignment horizontal="left" vertical="center"/>
    </xf>
    <xf numFmtId="0" fontId="0" fillId="0" borderId="13" xfId="0" applyBorder="1" applyAlignment="1">
      <alignment vertical="center"/>
    </xf>
    <xf numFmtId="0" fontId="0" fillId="0" borderId="14" xfId="0" applyBorder="1" applyAlignment="1">
      <alignment vertical="center"/>
    </xf>
    <xf numFmtId="0" fontId="0" fillId="0" borderId="15" xfId="0" applyBorder="1" applyAlignment="1" applyProtection="1">
      <alignment horizontal="left"/>
      <protection hidden="1"/>
    </xf>
    <xf numFmtId="0" fontId="7" fillId="0" borderId="13" xfId="0" applyFont="1" applyBorder="1" applyAlignment="1">
      <alignment horizontal="left" vertical="center"/>
    </xf>
    <xf numFmtId="0" fontId="77" fillId="0" borderId="15" xfId="0" applyFont="1" applyBorder="1" applyProtection="1">
      <protection hidden="1"/>
    </xf>
    <xf numFmtId="0" fontId="0" fillId="0" borderId="15" xfId="0" applyBorder="1" applyAlignment="1">
      <alignment horizontal="left" vertical="center"/>
    </xf>
    <xf numFmtId="0" fontId="77" fillId="0" borderId="15" xfId="0" applyFont="1" applyBorder="1" applyAlignment="1" applyProtection="1">
      <alignment horizontal="left" vertical="center"/>
      <protection hidden="1"/>
    </xf>
    <xf numFmtId="0" fontId="0" fillId="0" borderId="15" xfId="0" applyBorder="1" applyAlignment="1" applyProtection="1">
      <alignment horizontal="center" vertical="center"/>
      <protection hidden="1"/>
    </xf>
    <xf numFmtId="0" fontId="0" fillId="30" borderId="14" xfId="0" applyFill="1" applyBorder="1" applyAlignment="1" applyProtection="1">
      <alignment vertical="center"/>
      <protection hidden="1"/>
    </xf>
    <xf numFmtId="0" fontId="0" fillId="23" borderId="15" xfId="0" applyFill="1" applyBorder="1" applyAlignment="1" applyProtection="1">
      <alignment vertical="center"/>
      <protection hidden="1"/>
    </xf>
    <xf numFmtId="0" fontId="0" fillId="30" borderId="14" xfId="0" applyFill="1" applyBorder="1" applyAlignment="1" applyProtection="1">
      <alignment horizontal="center" vertical="center"/>
      <protection hidden="1"/>
    </xf>
    <xf numFmtId="0" fontId="0" fillId="23" borderId="15" xfId="0" applyFill="1" applyBorder="1" applyAlignment="1" applyProtection="1">
      <alignment horizontal="center" vertical="center"/>
      <protection hidden="1"/>
    </xf>
    <xf numFmtId="0" fontId="0" fillId="0" borderId="15" xfId="0" applyBorder="1" applyAlignment="1" applyProtection="1">
      <alignment vertical="center"/>
      <protection hidden="1"/>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77" fillId="0" borderId="15" xfId="0" applyFont="1" applyBorder="1" applyAlignment="1" applyProtection="1">
      <alignment vertical="center"/>
      <protection hidden="1"/>
    </xf>
    <xf numFmtId="0" fontId="0" fillId="0" borderId="12" xfId="0" applyBorder="1" applyAlignment="1" applyProtection="1">
      <alignment vertical="center"/>
      <protection hidden="1"/>
    </xf>
    <xf numFmtId="0" fontId="0" fillId="0" borderId="13" xfId="0" applyBorder="1" applyAlignment="1" applyProtection="1">
      <alignment vertical="center"/>
      <protection hidden="1"/>
    </xf>
    <xf numFmtId="0" fontId="0" fillId="0" borderId="14" xfId="0" applyBorder="1" applyAlignment="1" applyProtection="1">
      <alignment vertical="center"/>
      <protection hidden="1"/>
    </xf>
    <xf numFmtId="0" fontId="0" fillId="0" borderId="13" xfId="0" applyBorder="1"/>
    <xf numFmtId="0" fontId="44" fillId="0" borderId="13" xfId="0" applyFont="1" applyBorder="1"/>
    <xf numFmtId="0" fontId="0" fillId="0" borderId="14" xfId="0" applyBorder="1"/>
    <xf numFmtId="0" fontId="37" fillId="0" borderId="0" xfId="0" applyFont="1" applyAlignment="1">
      <alignment horizontal="center"/>
    </xf>
    <xf numFmtId="0" fontId="19" fillId="0" borderId="0" xfId="0" applyFont="1" applyAlignment="1">
      <alignment horizontal="center" vertical="center"/>
    </xf>
    <xf numFmtId="0" fontId="19" fillId="0" borderId="0" xfId="0" applyFont="1"/>
    <xf numFmtId="2" fontId="0" fillId="0" borderId="0" xfId="0" applyNumberFormat="1" applyAlignment="1">
      <alignment vertical="center"/>
    </xf>
    <xf numFmtId="0" fontId="0" fillId="0" borderId="12" xfId="0" applyBorder="1"/>
    <xf numFmtId="2" fontId="0" fillId="0" borderId="0" xfId="0" applyNumberFormat="1" applyAlignment="1">
      <alignment horizontal="center"/>
    </xf>
    <xf numFmtId="0" fontId="19" fillId="0" borderId="0" xfId="0" applyFont="1" applyAlignment="1">
      <alignment horizontal="center"/>
    </xf>
    <xf numFmtId="3" fontId="41" fillId="0" borderId="58" xfId="0" applyNumberFormat="1" applyFont="1" applyBorder="1" applyAlignment="1">
      <alignment horizontal="center" vertical="center" wrapText="1"/>
    </xf>
    <xf numFmtId="3" fontId="7" fillId="0" borderId="15" xfId="0" applyNumberFormat="1" applyFont="1" applyBorder="1" applyAlignment="1" applyProtection="1">
      <alignment horizontal="center" vertical="center" wrapText="1"/>
      <protection locked="0"/>
    </xf>
    <xf numFmtId="0" fontId="7" fillId="0" borderId="15" xfId="0" applyFont="1" applyBorder="1" applyAlignment="1" applyProtection="1">
      <alignment horizontal="center" vertical="center" wrapText="1"/>
      <protection locked="0"/>
    </xf>
    <xf numFmtId="0" fontId="17" fillId="0" borderId="0" xfId="0" applyFont="1" applyAlignment="1">
      <alignment horizontal="center" vertical="top"/>
    </xf>
    <xf numFmtId="0" fontId="17" fillId="0" borderId="0" xfId="0" applyFont="1" applyAlignment="1" applyProtection="1">
      <alignment horizontal="justify" vertical="top" wrapText="1"/>
      <protection hidden="1"/>
    </xf>
    <xf numFmtId="0" fontId="24" fillId="0" borderId="29" xfId="0" applyFont="1" applyBorder="1" applyAlignment="1">
      <alignment vertical="center" wrapText="1"/>
    </xf>
    <xf numFmtId="0" fontId="24" fillId="0" borderId="104" xfId="0" applyFont="1" applyBorder="1" applyAlignment="1">
      <alignment vertical="center" wrapText="1"/>
    </xf>
    <xf numFmtId="0" fontId="50" fillId="0" borderId="29" xfId="0" applyFont="1" applyBorder="1" applyAlignment="1">
      <alignment horizontal="justify" vertical="center" wrapText="1"/>
    </xf>
    <xf numFmtId="0" fontId="7" fillId="0" borderId="23" xfId="0" applyFont="1" applyBorder="1" applyAlignment="1">
      <alignment horizontal="justify" vertical="center" wrapText="1"/>
    </xf>
    <xf numFmtId="0" fontId="17" fillId="0" borderId="29" xfId="0" applyFont="1" applyBorder="1" applyAlignment="1" applyProtection="1">
      <alignment horizontal="justify" vertical="top" wrapText="1"/>
      <protection hidden="1"/>
    </xf>
    <xf numFmtId="0" fontId="14" fillId="0" borderId="29" xfId="0" applyFont="1" applyBorder="1" applyAlignment="1">
      <alignment horizontal="justify" vertical="top" wrapText="1"/>
    </xf>
    <xf numFmtId="0" fontId="15" fillId="0" borderId="58" xfId="0" applyFont="1" applyBorder="1" applyAlignment="1">
      <alignment horizontal="center" vertical="justify" textRotation="90" wrapText="1"/>
    </xf>
    <xf numFmtId="49" fontId="0" fillId="0" borderId="0" xfId="0" applyNumberFormat="1" applyAlignment="1">
      <alignment vertical="center"/>
    </xf>
    <xf numFmtId="0" fontId="15" fillId="0" borderId="0" xfId="7" applyFont="1"/>
    <xf numFmtId="0" fontId="81" fillId="0" borderId="0" xfId="0" applyFont="1" applyAlignment="1">
      <alignment wrapText="1"/>
    </xf>
    <xf numFmtId="0" fontId="15" fillId="0" borderId="8" xfId="8" applyFont="1" applyBorder="1"/>
    <xf numFmtId="0" fontId="17" fillId="0" borderId="8" xfId="8" applyFont="1" applyBorder="1" applyAlignment="1">
      <alignment vertical="center" wrapText="1"/>
    </xf>
    <xf numFmtId="0" fontId="15" fillId="0" borderId="8" xfId="8" applyFont="1" applyBorder="1" applyAlignment="1">
      <alignment vertical="top"/>
    </xf>
    <xf numFmtId="0" fontId="23" fillId="0" borderId="0" xfId="8" applyFont="1"/>
    <xf numFmtId="0" fontId="15" fillId="0" borderId="5" xfId="8" applyFont="1" applyBorder="1"/>
    <xf numFmtId="0" fontId="10" fillId="0" borderId="0" xfId="2" applyNumberFormat="1" applyFont="1" applyFill="1" applyAlignment="1" applyProtection="1">
      <alignment horizontal="justify" vertical="center" wrapText="1"/>
    </xf>
    <xf numFmtId="0" fontId="10" fillId="0" borderId="0" xfId="0" applyFont="1" applyAlignment="1">
      <alignment horizontal="justify" vertical="center" wrapText="1"/>
    </xf>
    <xf numFmtId="0" fontId="5" fillId="0" borderId="0" xfId="0" applyFont="1" applyAlignment="1">
      <alignment horizontal="center" wrapText="1"/>
    </xf>
    <xf numFmtId="0" fontId="5" fillId="0" borderId="0" xfId="0" applyFont="1" applyAlignment="1">
      <alignment horizontal="center" vertical="center" wrapText="1"/>
    </xf>
    <xf numFmtId="0" fontId="14" fillId="0" borderId="1"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5" fillId="0" borderId="0" xfId="0" applyFont="1" applyAlignment="1">
      <alignment horizontal="justify" vertical="center" wrapText="1"/>
    </xf>
    <xf numFmtId="0" fontId="0" fillId="0" borderId="0" xfId="0"/>
    <xf numFmtId="0" fontId="7" fillId="0" borderId="0" xfId="0" applyFont="1" applyAlignment="1">
      <alignment horizontal="justify" vertical="center" wrapText="1"/>
    </xf>
    <xf numFmtId="0" fontId="58" fillId="0" borderId="0" xfId="2" applyNumberFormat="1" applyFont="1" applyFill="1" applyAlignment="1" applyProtection="1">
      <alignment horizontal="right" vertical="center" wrapText="1"/>
    </xf>
    <xf numFmtId="0" fontId="14" fillId="0" borderId="1"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xf>
    <xf numFmtId="0" fontId="14" fillId="0" borderId="3" xfId="0" applyFont="1" applyBorder="1" applyAlignment="1" applyProtection="1">
      <alignment horizontal="center" vertical="center" wrapText="1"/>
      <protection locked="0"/>
    </xf>
    <xf numFmtId="0" fontId="15" fillId="0" borderId="0" xfId="0" applyFont="1" applyAlignment="1" applyProtection="1">
      <alignment horizontal="justify" vertical="center" wrapText="1"/>
      <protection hidden="1"/>
    </xf>
    <xf numFmtId="0" fontId="11" fillId="2" borderId="100" xfId="0" applyFont="1" applyFill="1" applyBorder="1" applyAlignment="1">
      <alignment horizontal="justify" vertical="center" wrapText="1"/>
    </xf>
    <xf numFmtId="0" fontId="11" fillId="2" borderId="0" xfId="0" applyFont="1" applyFill="1" applyAlignment="1">
      <alignment horizontal="justify" vertical="center" wrapText="1"/>
    </xf>
    <xf numFmtId="0" fontId="7" fillId="0" borderId="12" xfId="0" applyFont="1" applyBorder="1" applyAlignment="1" applyProtection="1">
      <alignment horizontal="center" vertical="center" wrapText="1"/>
      <protection locked="0"/>
    </xf>
    <xf numFmtId="0" fontId="7" fillId="0" borderId="13" xfId="0" applyFont="1" applyBorder="1" applyAlignment="1" applyProtection="1">
      <alignment horizontal="center" vertical="center" wrapText="1"/>
      <protection locked="0"/>
    </xf>
    <xf numFmtId="0" fontId="7" fillId="0" borderId="14" xfId="0" applyFont="1" applyBorder="1" applyAlignment="1" applyProtection="1">
      <alignment horizontal="center" vertical="center" wrapText="1"/>
      <protection locked="0"/>
    </xf>
    <xf numFmtId="0" fontId="7" fillId="0" borderId="15" xfId="0" applyFont="1" applyBorder="1" applyAlignment="1">
      <alignment horizontal="center" vertical="center" wrapText="1"/>
    </xf>
    <xf numFmtId="0" fontId="15" fillId="0" borderId="0" xfId="0" applyFont="1" applyAlignment="1" applyProtection="1">
      <alignment horizontal="justify" vertical="center" wrapText="1"/>
      <protection locked="0"/>
    </xf>
    <xf numFmtId="0" fontId="17" fillId="0" borderId="12" xfId="0" applyFont="1" applyBorder="1" applyAlignment="1">
      <alignment horizontal="center" vertical="center" wrapText="1"/>
    </xf>
    <xf numFmtId="0" fontId="17" fillId="0" borderId="13"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15" xfId="0" applyFont="1" applyBorder="1" applyAlignment="1">
      <alignment horizontal="center" vertical="center" wrapText="1"/>
    </xf>
    <xf numFmtId="0" fontId="7" fillId="0" borderId="0" xfId="6" applyFont="1" applyAlignment="1">
      <alignment horizontal="justify" vertical="center" wrapText="1"/>
    </xf>
    <xf numFmtId="0" fontId="0" fillId="0" borderId="15" xfId="0" applyBorder="1" applyAlignment="1">
      <alignment horizontal="center"/>
    </xf>
    <xf numFmtId="0" fontId="15" fillId="0" borderId="16" xfId="0" applyFont="1" applyBorder="1" applyAlignment="1" applyProtection="1">
      <alignment horizontal="center" vertical="center" wrapText="1"/>
      <protection locked="0"/>
    </xf>
    <xf numFmtId="0" fontId="15" fillId="0" borderId="13" xfId="0" applyFont="1" applyBorder="1" applyAlignment="1" applyProtection="1">
      <alignment horizontal="center" vertical="center" wrapText="1"/>
      <protection locked="0"/>
    </xf>
    <xf numFmtId="0" fontId="13" fillId="3" borderId="17" xfId="0" applyFont="1" applyFill="1" applyBorder="1" applyAlignment="1">
      <alignment horizontal="center" vertical="center" wrapText="1"/>
    </xf>
    <xf numFmtId="0" fontId="13" fillId="3" borderId="18" xfId="0" applyFont="1" applyFill="1" applyBorder="1" applyAlignment="1">
      <alignment horizontal="center" vertical="center" wrapText="1"/>
    </xf>
    <xf numFmtId="0" fontId="13" fillId="3" borderId="19" xfId="0" applyFont="1" applyFill="1" applyBorder="1" applyAlignment="1">
      <alignment horizontal="center" vertical="center" wrapText="1"/>
    </xf>
    <xf numFmtId="0" fontId="21" fillId="0" borderId="18" xfId="0" applyFont="1" applyBorder="1" applyAlignment="1">
      <alignment horizontal="center" vertical="center" wrapText="1"/>
    </xf>
    <xf numFmtId="0" fontId="21" fillId="0" borderId="20" xfId="0" applyFont="1" applyBorder="1" applyAlignment="1">
      <alignment horizontal="center" vertical="center" wrapText="1"/>
    </xf>
    <xf numFmtId="0" fontId="21" fillId="0" borderId="21" xfId="0" applyFont="1" applyBorder="1" applyAlignment="1">
      <alignment horizontal="center" vertical="center" wrapText="1"/>
    </xf>
    <xf numFmtId="0" fontId="21" fillId="0" borderId="22"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15" xfId="0" applyFont="1" applyBorder="1" applyAlignment="1" applyProtection="1">
      <alignment horizontal="center" vertical="center" wrapText="1"/>
      <protection locked="0"/>
    </xf>
    <xf numFmtId="0" fontId="21" fillId="0" borderId="75" xfId="0" applyFont="1" applyBorder="1" applyAlignment="1">
      <alignment horizontal="center" vertical="center" wrapText="1"/>
    </xf>
    <xf numFmtId="0" fontId="15" fillId="0" borderId="27" xfId="0" applyFont="1" applyBorder="1" applyAlignment="1" applyProtection="1">
      <alignment horizontal="justify" vertical="center" wrapText="1"/>
      <protection locked="0"/>
    </xf>
    <xf numFmtId="0" fontId="22" fillId="0" borderId="0" xfId="0" applyFont="1" applyAlignment="1">
      <alignment horizontal="center" wrapText="1"/>
    </xf>
    <xf numFmtId="0" fontId="22" fillId="0" borderId="0" xfId="0" applyFont="1" applyAlignment="1">
      <alignment horizontal="center" vertical="center" wrapText="1"/>
    </xf>
    <xf numFmtId="0" fontId="21" fillId="0" borderId="0" xfId="0" applyFont="1" applyAlignment="1">
      <alignment horizontal="justify" vertical="center" wrapText="1"/>
    </xf>
    <xf numFmtId="0" fontId="21" fillId="0" borderId="30" xfId="0" applyFont="1" applyBorder="1" applyAlignment="1">
      <alignment horizontal="justify" vertical="center" wrapText="1"/>
    </xf>
    <xf numFmtId="0" fontId="21" fillId="0" borderId="16" xfId="0" applyFont="1" applyBorder="1" applyAlignment="1">
      <alignment horizontal="justify" vertical="center" wrapText="1"/>
    </xf>
    <xf numFmtId="0" fontId="21" fillId="0" borderId="32" xfId="0" applyFont="1" applyBorder="1" applyAlignment="1">
      <alignment horizontal="justify" vertical="center" wrapText="1"/>
    </xf>
    <xf numFmtId="0" fontId="13" fillId="3" borderId="33" xfId="0" applyFont="1" applyFill="1" applyBorder="1" applyAlignment="1">
      <alignment horizontal="center" vertical="center" wrapText="1"/>
    </xf>
    <xf numFmtId="0" fontId="13" fillId="3" borderId="36" xfId="0" applyFont="1" applyFill="1" applyBorder="1" applyAlignment="1">
      <alignment horizontal="center" vertical="center" wrapText="1"/>
    </xf>
    <xf numFmtId="0" fontId="13" fillId="3" borderId="34" xfId="0" applyFont="1" applyFill="1" applyBorder="1" applyAlignment="1">
      <alignment horizontal="center" vertical="center" wrapText="1"/>
    </xf>
    <xf numFmtId="0" fontId="13" fillId="3" borderId="37" xfId="0" applyFont="1" applyFill="1" applyBorder="1" applyAlignment="1">
      <alignment horizontal="center" vertical="center" wrapText="1"/>
    </xf>
    <xf numFmtId="0" fontId="13" fillId="3" borderId="35" xfId="0" applyFont="1" applyFill="1" applyBorder="1" applyAlignment="1">
      <alignment horizontal="center" vertical="center" wrapText="1"/>
    </xf>
    <xf numFmtId="0" fontId="13" fillId="3" borderId="77" xfId="0" applyFont="1" applyFill="1" applyBorder="1" applyAlignment="1">
      <alignment horizontal="center" vertical="center" wrapText="1"/>
    </xf>
    <xf numFmtId="0" fontId="13" fillId="3" borderId="78" xfId="0" applyFont="1" applyFill="1" applyBorder="1" applyAlignment="1">
      <alignment horizontal="center" vertical="center" wrapText="1"/>
    </xf>
    <xf numFmtId="0" fontId="13" fillId="3" borderId="79" xfId="0" applyFont="1" applyFill="1" applyBorder="1" applyAlignment="1">
      <alignment horizontal="center" vertical="center" wrapText="1"/>
    </xf>
    <xf numFmtId="0" fontId="13" fillId="3" borderId="80" xfId="0" applyFont="1" applyFill="1" applyBorder="1" applyAlignment="1">
      <alignment horizontal="center" vertical="center" wrapText="1"/>
    </xf>
    <xf numFmtId="0" fontId="13" fillId="3" borderId="81" xfId="0" applyFont="1" applyFill="1" applyBorder="1" applyAlignment="1">
      <alignment horizontal="center" vertical="center" wrapText="1"/>
    </xf>
    <xf numFmtId="0" fontId="13" fillId="3" borderId="82" xfId="0" applyFont="1" applyFill="1" applyBorder="1" applyAlignment="1">
      <alignment horizontal="center" vertical="center" wrapText="1"/>
    </xf>
    <xf numFmtId="0" fontId="24" fillId="0" borderId="0" xfId="0" applyFont="1" applyAlignment="1">
      <alignment horizontal="justify" vertical="center" wrapText="1"/>
    </xf>
    <xf numFmtId="0" fontId="24" fillId="0" borderId="30" xfId="0" applyFont="1" applyBorder="1" applyAlignment="1">
      <alignment horizontal="justify" vertical="center" wrapText="1"/>
    </xf>
    <xf numFmtId="0" fontId="13" fillId="3" borderId="49" xfId="0" applyFont="1" applyFill="1" applyBorder="1" applyAlignment="1">
      <alignment horizontal="center" vertical="center" wrapText="1"/>
    </xf>
    <xf numFmtId="0" fontId="13" fillId="3" borderId="50" xfId="0" applyFont="1" applyFill="1" applyBorder="1" applyAlignment="1">
      <alignment horizontal="center" vertical="center" wrapText="1"/>
    </xf>
    <xf numFmtId="0" fontId="13" fillId="3" borderId="51" xfId="0" applyFont="1" applyFill="1" applyBorder="1" applyAlignment="1">
      <alignment horizontal="center" vertical="center" wrapText="1"/>
    </xf>
    <xf numFmtId="0" fontId="24" fillId="0" borderId="29" xfId="0" applyFont="1" applyBorder="1" applyAlignment="1">
      <alignment horizontal="justify" vertical="center" wrapText="1"/>
    </xf>
    <xf numFmtId="0" fontId="15" fillId="0" borderId="37" xfId="0" applyFont="1" applyBorder="1" applyAlignment="1" applyProtection="1">
      <alignment horizontal="center" vertical="center" wrapText="1"/>
      <protection locked="0"/>
    </xf>
    <xf numFmtId="0" fontId="16" fillId="4" borderId="37" xfId="0" applyFont="1" applyFill="1" applyBorder="1" applyAlignment="1">
      <alignment horizontal="center" vertical="center" wrapText="1"/>
    </xf>
    <xf numFmtId="0" fontId="3" fillId="4" borderId="37" xfId="2" applyNumberFormat="1" applyFill="1" applyBorder="1" applyAlignment="1" applyProtection="1">
      <alignment horizontal="center" vertical="center" wrapText="1"/>
    </xf>
    <xf numFmtId="0" fontId="25" fillId="4" borderId="37" xfId="2" applyNumberFormat="1" applyFont="1" applyFill="1" applyBorder="1" applyAlignment="1" applyProtection="1">
      <alignment horizontal="center" vertical="center" wrapText="1"/>
    </xf>
    <xf numFmtId="0" fontId="15" fillId="4" borderId="37" xfId="0" applyFont="1" applyFill="1" applyBorder="1" applyAlignment="1">
      <alignment horizontal="center" vertical="center" wrapText="1"/>
    </xf>
    <xf numFmtId="0" fontId="7" fillId="4" borderId="37" xfId="0" applyFont="1" applyFill="1" applyBorder="1" applyAlignment="1">
      <alignment horizontal="center" vertical="center" wrapText="1"/>
    </xf>
    <xf numFmtId="0" fontId="7" fillId="4" borderId="40" xfId="0" applyFont="1" applyFill="1" applyBorder="1" applyAlignment="1">
      <alignment horizontal="center" vertical="center" wrapText="1"/>
    </xf>
    <xf numFmtId="0" fontId="7" fillId="4" borderId="41" xfId="0" applyFont="1" applyFill="1" applyBorder="1" applyAlignment="1">
      <alignment horizontal="center" vertical="center" wrapText="1"/>
    </xf>
    <xf numFmtId="0" fontId="7" fillId="4" borderId="76" xfId="0" applyFont="1" applyFill="1" applyBorder="1" applyAlignment="1">
      <alignment horizontal="center" vertical="center" wrapText="1"/>
    </xf>
    <xf numFmtId="0" fontId="15" fillId="0" borderId="37" xfId="0" applyFont="1" applyBorder="1" applyAlignment="1" applyProtection="1">
      <alignment horizontal="justify" vertical="center" wrapText="1"/>
      <protection locked="0"/>
    </xf>
    <xf numFmtId="0" fontId="15" fillId="0" borderId="39" xfId="0" applyFont="1" applyBorder="1" applyAlignment="1" applyProtection="1">
      <alignment horizontal="justify" vertical="center" wrapText="1"/>
      <protection locked="0"/>
    </xf>
    <xf numFmtId="0" fontId="15" fillId="0" borderId="40" xfId="0" applyFont="1" applyBorder="1" applyAlignment="1" applyProtection="1">
      <alignment horizontal="justify" vertical="center" wrapText="1"/>
      <protection locked="0"/>
    </xf>
    <xf numFmtId="0" fontId="15" fillId="0" borderId="41" xfId="0" applyFont="1" applyBorder="1" applyAlignment="1" applyProtection="1">
      <alignment horizontal="justify" vertical="center" wrapText="1"/>
      <protection locked="0"/>
    </xf>
    <xf numFmtId="0" fontId="15" fillId="0" borderId="42" xfId="0" applyFont="1" applyBorder="1" applyAlignment="1" applyProtection="1">
      <alignment horizontal="justify" vertical="center" wrapText="1"/>
      <protection locked="0"/>
    </xf>
    <xf numFmtId="0" fontId="15" fillId="0" borderId="44" xfId="0" applyFont="1" applyBorder="1" applyAlignment="1" applyProtection="1">
      <alignment horizontal="center" vertical="center" wrapText="1"/>
      <protection locked="0"/>
    </xf>
    <xf numFmtId="0" fontId="15" fillId="0" borderId="44" xfId="0" applyFont="1" applyBorder="1" applyAlignment="1" applyProtection="1">
      <alignment horizontal="justify" vertical="center" wrapText="1"/>
      <protection locked="0"/>
    </xf>
    <xf numFmtId="0" fontId="15" fillId="0" borderId="45" xfId="0" applyFont="1" applyBorder="1" applyAlignment="1" applyProtection="1">
      <alignment horizontal="justify" vertical="center" wrapText="1"/>
      <protection locked="0"/>
    </xf>
    <xf numFmtId="0" fontId="23" fillId="0" borderId="12" xfId="0" applyFont="1" applyBorder="1" applyAlignment="1">
      <alignment horizontal="center"/>
    </xf>
    <xf numFmtId="0" fontId="23" fillId="0" borderId="14" xfId="0" applyFont="1" applyBorder="1" applyAlignment="1">
      <alignment horizontal="center"/>
    </xf>
    <xf numFmtId="0" fontId="51" fillId="0" borderId="12" xfId="0" applyFont="1" applyBorder="1" applyAlignment="1">
      <alignment horizontal="center"/>
    </xf>
    <xf numFmtId="0" fontId="51" fillId="0" borderId="14" xfId="0" applyFont="1" applyBorder="1" applyAlignment="1">
      <alignment horizontal="center"/>
    </xf>
    <xf numFmtId="0" fontId="0" fillId="17" borderId="12" xfId="0" applyFill="1" applyBorder="1" applyAlignment="1">
      <alignment horizontal="center"/>
    </xf>
    <xf numFmtId="0" fontId="0" fillId="17" borderId="14" xfId="0" applyFill="1" applyBorder="1" applyAlignment="1">
      <alignment horizontal="center"/>
    </xf>
    <xf numFmtId="0" fontId="0" fillId="11" borderId="12" xfId="0" applyFill="1" applyBorder="1" applyAlignment="1">
      <alignment horizontal="center"/>
    </xf>
    <xf numFmtId="0" fontId="0" fillId="11" borderId="14" xfId="0" applyFill="1" applyBorder="1" applyAlignment="1">
      <alignment horizontal="center"/>
    </xf>
    <xf numFmtId="0" fontId="56" fillId="0" borderId="0" xfId="0" applyFont="1" applyAlignment="1">
      <alignment horizontal="center"/>
    </xf>
    <xf numFmtId="0" fontId="67" fillId="0" borderId="0" xfId="0" applyFont="1" applyAlignment="1">
      <alignment horizontal="center"/>
    </xf>
    <xf numFmtId="0" fontId="53" fillId="0" borderId="15" xfId="0" applyFont="1" applyBorder="1" applyAlignment="1">
      <alignment horizontal="center"/>
    </xf>
    <xf numFmtId="0" fontId="0" fillId="0" borderId="15" xfId="0" applyBorder="1" applyAlignment="1">
      <alignment horizontal="center" vertical="center"/>
    </xf>
    <xf numFmtId="0" fontId="53" fillId="0" borderId="15" xfId="0" applyFont="1" applyBorder="1" applyAlignment="1">
      <alignment horizontal="left" wrapText="1"/>
    </xf>
    <xf numFmtId="0" fontId="0" fillId="0" borderId="12" xfId="0" applyBorder="1" applyProtection="1">
      <protection hidden="1"/>
    </xf>
    <xf numFmtId="0" fontId="0" fillId="0" borderId="13" xfId="0" applyBorder="1" applyProtection="1">
      <protection hidden="1"/>
    </xf>
    <xf numFmtId="0" fontId="0" fillId="0" borderId="14" xfId="0" applyBorder="1" applyProtection="1">
      <protection hidden="1"/>
    </xf>
    <xf numFmtId="0" fontId="53" fillId="0" borderId="12" xfId="0" applyFont="1" applyBorder="1" applyAlignment="1">
      <alignment horizontal="center"/>
    </xf>
    <xf numFmtId="0" fontId="53" fillId="0" borderId="13" xfId="0" applyFont="1" applyBorder="1" applyAlignment="1">
      <alignment horizontal="center"/>
    </xf>
    <xf numFmtId="0" fontId="53" fillId="0" borderId="12" xfId="0" applyFont="1" applyBorder="1" applyAlignment="1">
      <alignment horizontal="left"/>
    </xf>
    <xf numFmtId="0" fontId="53" fillId="0" borderId="13" xfId="0" applyFont="1" applyBorder="1" applyAlignment="1">
      <alignment horizontal="left"/>
    </xf>
    <xf numFmtId="0" fontId="0" fillId="0" borderId="15" xfId="0" applyBorder="1" applyAlignment="1" applyProtection="1">
      <alignment horizontal="center"/>
      <protection hidden="1"/>
    </xf>
    <xf numFmtId="0" fontId="37" fillId="22" borderId="15" xfId="0" applyFont="1" applyFill="1" applyBorder="1" applyAlignment="1">
      <alignment horizontal="center" vertical="center" wrapText="1"/>
    </xf>
    <xf numFmtId="0" fontId="7" fillId="0" borderId="15" xfId="0" applyFont="1"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11" borderId="12" xfId="0" applyFill="1" applyBorder="1" applyAlignment="1">
      <alignment horizontal="center" vertical="center"/>
    </xf>
    <xf numFmtId="0" fontId="0" fillId="11" borderId="14" xfId="0" applyFill="1" applyBorder="1" applyAlignment="1">
      <alignment horizontal="center" vertical="center"/>
    </xf>
    <xf numFmtId="0" fontId="7" fillId="16" borderId="15" xfId="0" applyFont="1" applyFill="1" applyBorder="1" applyAlignment="1">
      <alignment horizontal="center" vertical="center"/>
    </xf>
    <xf numFmtId="0" fontId="7" fillId="0" borderId="12" xfId="0" applyFont="1" applyBorder="1" applyAlignment="1">
      <alignment horizontal="center" vertical="center"/>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37" fillId="0" borderId="12" xfId="0" applyFont="1" applyBorder="1" applyAlignment="1">
      <alignment horizontal="center" vertical="center" wrapText="1"/>
    </xf>
    <xf numFmtId="0" fontId="37" fillId="0" borderId="13" xfId="0" applyFont="1" applyBorder="1" applyAlignment="1">
      <alignment horizontal="center" vertical="center" wrapText="1"/>
    </xf>
    <xf numFmtId="0" fontId="37" fillId="0" borderId="14" xfId="0" applyFont="1" applyBorder="1" applyAlignment="1">
      <alignment horizontal="center" vertical="center" wrapText="1"/>
    </xf>
    <xf numFmtId="0" fontId="37" fillId="0" borderId="12" xfId="0" applyFont="1" applyBorder="1" applyAlignment="1">
      <alignment horizontal="center" vertical="center"/>
    </xf>
    <xf numFmtId="0" fontId="37" fillId="0" borderId="13" xfId="0" applyFont="1" applyBorder="1" applyAlignment="1">
      <alignment horizontal="center" vertical="center"/>
    </xf>
    <xf numFmtId="0" fontId="37" fillId="0" borderId="14" xfId="0" applyFont="1" applyBorder="1" applyAlignment="1">
      <alignment horizontal="center" vertical="center"/>
    </xf>
    <xf numFmtId="0" fontId="53" fillId="0" borderId="15" xfId="0" applyFont="1" applyBorder="1" applyAlignment="1">
      <alignment horizontal="center" wrapText="1"/>
    </xf>
    <xf numFmtId="0" fontId="7" fillId="14" borderId="15" xfId="0" applyFont="1" applyFill="1" applyBorder="1" applyAlignment="1">
      <alignment horizontal="center" vertical="center"/>
    </xf>
    <xf numFmtId="0" fontId="7" fillId="16" borderId="12" xfId="0" applyFont="1" applyFill="1" applyBorder="1" applyAlignment="1">
      <alignment horizontal="center" vertical="center"/>
    </xf>
    <xf numFmtId="0" fontId="7" fillId="16" borderId="14" xfId="0" applyFont="1" applyFill="1" applyBorder="1" applyAlignment="1">
      <alignment horizontal="center" vertical="center"/>
    </xf>
    <xf numFmtId="0" fontId="7" fillId="11" borderId="15" xfId="0" applyFont="1" applyFill="1" applyBorder="1" applyAlignment="1">
      <alignment horizontal="center" vertical="center"/>
    </xf>
    <xf numFmtId="0" fontId="7" fillId="29" borderId="12" xfId="0" applyFont="1" applyFill="1" applyBorder="1" applyAlignment="1">
      <alignment horizontal="center" vertical="center"/>
    </xf>
    <xf numFmtId="0" fontId="7" fillId="29" borderId="14" xfId="0" applyFont="1" applyFill="1" applyBorder="1" applyAlignment="1">
      <alignment horizontal="center" vertical="center"/>
    </xf>
    <xf numFmtId="0" fontId="0" fillId="15" borderId="15" xfId="0" applyFill="1" applyBorder="1" applyAlignment="1">
      <alignment horizontal="center" vertical="center"/>
    </xf>
    <xf numFmtId="0" fontId="7" fillId="22" borderId="12" xfId="0" applyFont="1" applyFill="1" applyBorder="1" applyAlignment="1">
      <alignment horizontal="center" vertical="center"/>
    </xf>
    <xf numFmtId="0" fontId="7" fillId="22" borderId="14" xfId="0" applyFont="1" applyFill="1" applyBorder="1" applyAlignment="1">
      <alignment horizontal="center" vertical="center"/>
    </xf>
    <xf numFmtId="0" fontId="7" fillId="0" borderId="15" xfId="0" applyFont="1" applyBorder="1" applyAlignment="1">
      <alignment horizontal="justify" vertical="center" wrapText="1"/>
    </xf>
    <xf numFmtId="0" fontId="37" fillId="0" borderId="15" xfId="0" applyFont="1" applyBorder="1" applyAlignment="1">
      <alignment horizontal="center" vertical="center"/>
    </xf>
    <xf numFmtId="0" fontId="37" fillId="0" borderId="15" xfId="0" applyFont="1" applyBorder="1" applyAlignment="1">
      <alignment horizontal="center" vertical="center" wrapText="1"/>
    </xf>
    <xf numFmtId="3" fontId="7" fillId="0" borderId="12" xfId="0" applyNumberFormat="1" applyFont="1" applyBorder="1" applyAlignment="1" applyProtection="1">
      <alignment horizontal="center" vertical="center" wrapText="1"/>
      <protection locked="0"/>
    </xf>
    <xf numFmtId="3" fontId="7" fillId="0" borderId="13" xfId="0" applyNumberFormat="1" applyFont="1" applyBorder="1" applyAlignment="1" applyProtection="1">
      <alignment horizontal="center" vertical="center" wrapText="1"/>
      <protection locked="0"/>
    </xf>
    <xf numFmtId="3" fontId="7" fillId="0" borderId="14" xfId="0" applyNumberFormat="1" applyFont="1" applyBorder="1" applyAlignment="1" applyProtection="1">
      <alignment horizontal="center" vertical="center" wrapText="1"/>
      <protection locked="0"/>
    </xf>
    <xf numFmtId="0" fontId="14" fillId="0" borderId="15" xfId="0" applyFont="1" applyBorder="1" applyAlignment="1">
      <alignment horizontal="center" vertical="center" wrapText="1"/>
    </xf>
    <xf numFmtId="0" fontId="20" fillId="0" borderId="0" xfId="0" applyFont="1" applyAlignment="1">
      <alignment horizontal="justify" vertical="center" wrapText="1"/>
    </xf>
    <xf numFmtId="0" fontId="24" fillId="0" borderId="52" xfId="0" applyFont="1" applyBorder="1" applyAlignment="1">
      <alignment horizontal="justify" vertical="center" wrapText="1"/>
    </xf>
    <xf numFmtId="0" fontId="24" fillId="0" borderId="53" xfId="0" applyFont="1" applyBorder="1" applyAlignment="1">
      <alignment horizontal="justify" vertical="center" wrapText="1"/>
    </xf>
    <xf numFmtId="0" fontId="24" fillId="0" borderId="54" xfId="0" applyFont="1" applyBorder="1" applyAlignment="1">
      <alignment horizontal="justify" vertical="center" wrapText="1"/>
    </xf>
    <xf numFmtId="0" fontId="21" fillId="0" borderId="64" xfId="0" applyFont="1" applyBorder="1" applyAlignment="1">
      <alignment horizontal="justify" vertical="center" wrapText="1"/>
    </xf>
    <xf numFmtId="0" fontId="21" fillId="0" borderId="88" xfId="0" applyFont="1" applyBorder="1" applyAlignment="1">
      <alignment horizontal="justify" vertical="center" wrapText="1"/>
    </xf>
    <xf numFmtId="0" fontId="56" fillId="0" borderId="0" xfId="0" applyFont="1" applyAlignment="1">
      <alignment horizontal="center" wrapText="1"/>
    </xf>
    <xf numFmtId="49" fontId="7" fillId="0" borderId="15" xfId="0" applyNumberFormat="1" applyFont="1" applyBorder="1" applyAlignment="1">
      <alignment horizontal="center" vertical="center" wrapText="1"/>
    </xf>
    <xf numFmtId="0" fontId="7" fillId="0" borderId="15" xfId="0" applyFont="1" applyBorder="1" applyAlignment="1">
      <alignment horizontal="center" vertical="center" textRotation="90"/>
    </xf>
    <xf numFmtId="0" fontId="0" fillId="17" borderId="15" xfId="0" applyFill="1" applyBorder="1" applyAlignment="1">
      <alignment horizontal="center"/>
    </xf>
    <xf numFmtId="0" fontId="72" fillId="0" borderId="15" xfId="0" applyFont="1" applyBorder="1" applyAlignment="1">
      <alignment horizontal="center" vertical="center"/>
    </xf>
    <xf numFmtId="0" fontId="34" fillId="0" borderId="15" xfId="0" applyFont="1" applyBorder="1" applyAlignment="1">
      <alignment horizontal="center" vertical="center"/>
    </xf>
    <xf numFmtId="0" fontId="0" fillId="9" borderId="15" xfId="0" applyFill="1" applyBorder="1" applyAlignment="1">
      <alignment horizontal="center"/>
    </xf>
    <xf numFmtId="0" fontId="0" fillId="17" borderId="15" xfId="0" applyFill="1" applyBorder="1" applyAlignment="1">
      <alignment horizontal="center" vertical="center"/>
    </xf>
    <xf numFmtId="3" fontId="15" fillId="0" borderId="15" xfId="0" applyNumberFormat="1" applyFont="1" applyBorder="1" applyAlignment="1" applyProtection="1">
      <alignment horizontal="center" vertical="center" wrapText="1"/>
      <protection locked="0"/>
    </xf>
    <xf numFmtId="0" fontId="0" fillId="9" borderId="12" xfId="0" applyFill="1" applyBorder="1" applyAlignment="1">
      <alignment horizontal="center" vertical="center"/>
    </xf>
    <xf numFmtId="0" fontId="0" fillId="9" borderId="14" xfId="0" applyFill="1" applyBorder="1" applyAlignment="1">
      <alignment horizontal="center" vertical="center"/>
    </xf>
    <xf numFmtId="0" fontId="17" fillId="0" borderId="0" xfId="0" applyFont="1" applyAlignment="1">
      <alignment horizontal="justify" vertical="top" wrapText="1"/>
    </xf>
    <xf numFmtId="0" fontId="14" fillId="0" borderId="46" xfId="0" applyFont="1" applyBorder="1" applyAlignment="1">
      <alignment horizontal="center" vertical="center" textRotation="90" wrapText="1"/>
    </xf>
    <xf numFmtId="0" fontId="14" fillId="0" borderId="47" xfId="0" applyFont="1" applyBorder="1" applyAlignment="1">
      <alignment horizontal="center" vertical="center" textRotation="90" wrapText="1"/>
    </xf>
    <xf numFmtId="0" fontId="14" fillId="0" borderId="31" xfId="0" applyFont="1" applyBorder="1" applyAlignment="1">
      <alignment horizontal="center" vertical="center" textRotation="90" wrapText="1"/>
    </xf>
    <xf numFmtId="0" fontId="14" fillId="0" borderId="32" xfId="0" applyFont="1" applyBorder="1" applyAlignment="1">
      <alignment horizontal="center" vertical="center" textRotation="90" wrapText="1"/>
    </xf>
    <xf numFmtId="0" fontId="0" fillId="19" borderId="12" xfId="0" applyFill="1" applyBorder="1" applyAlignment="1">
      <alignment horizontal="center"/>
    </xf>
    <xf numFmtId="0" fontId="0" fillId="19" borderId="14" xfId="0" applyFill="1" applyBorder="1" applyAlignment="1">
      <alignment horizontal="center"/>
    </xf>
    <xf numFmtId="3" fontId="0" fillId="0" borderId="12" xfId="0" applyNumberFormat="1" applyBorder="1" applyAlignment="1">
      <alignment horizontal="center"/>
    </xf>
    <xf numFmtId="0" fontId="0" fillId="0" borderId="14" xfId="0" applyBorder="1" applyAlignment="1">
      <alignment horizontal="center"/>
    </xf>
    <xf numFmtId="0" fontId="0" fillId="12" borderId="12" xfId="0" applyFill="1" applyBorder="1" applyAlignment="1">
      <alignment horizontal="center"/>
    </xf>
    <xf numFmtId="0" fontId="0" fillId="12" borderId="14" xfId="0" applyFill="1" applyBorder="1" applyAlignment="1">
      <alignment horizontal="center"/>
    </xf>
    <xf numFmtId="0" fontId="0" fillId="0" borderId="12" xfId="0" applyBorder="1" applyAlignment="1">
      <alignment horizontal="center"/>
    </xf>
    <xf numFmtId="0" fontId="0" fillId="0" borderId="13" xfId="0" applyBorder="1" applyAlignment="1">
      <alignment horizontal="center"/>
    </xf>
    <xf numFmtId="3" fontId="7" fillId="0" borderId="15" xfId="0" applyNumberFormat="1" applyFont="1" applyBorder="1" applyAlignment="1" applyProtection="1">
      <alignment horizontal="center" vertical="center" wrapText="1"/>
      <protection locked="0"/>
    </xf>
    <xf numFmtId="0" fontId="15" fillId="0" borderId="15" xfId="0" applyFont="1" applyBorder="1" applyAlignment="1" applyProtection="1">
      <alignment horizontal="justify" vertical="center" wrapText="1"/>
      <protection locked="0"/>
    </xf>
    <xf numFmtId="0" fontId="7" fillId="14" borderId="15" xfId="0" applyFont="1" applyFill="1" applyBorder="1" applyAlignment="1">
      <alignment horizontal="center"/>
    </xf>
    <xf numFmtId="0" fontId="7" fillId="14" borderId="12" xfId="0" applyFont="1" applyFill="1" applyBorder="1" applyAlignment="1">
      <alignment horizontal="center" vertical="center"/>
    </xf>
    <xf numFmtId="0" fontId="7" fillId="14" borderId="14" xfId="0" applyFont="1" applyFill="1" applyBorder="1" applyAlignment="1">
      <alignment horizontal="center" vertical="center"/>
    </xf>
    <xf numFmtId="0" fontId="7" fillId="9" borderId="12" xfId="0" applyFont="1" applyFill="1" applyBorder="1" applyAlignment="1">
      <alignment horizontal="center" vertical="center"/>
    </xf>
    <xf numFmtId="0" fontId="7" fillId="9" borderId="14" xfId="0" applyFont="1" applyFill="1" applyBorder="1" applyAlignment="1">
      <alignment horizontal="center" vertical="center"/>
    </xf>
    <xf numFmtId="0" fontId="7" fillId="11" borderId="12" xfId="0" applyFont="1" applyFill="1" applyBorder="1" applyAlignment="1">
      <alignment horizontal="center" vertical="center"/>
    </xf>
    <xf numFmtId="0" fontId="7" fillId="11" borderId="14" xfId="0" applyFont="1" applyFill="1" applyBorder="1" applyAlignment="1">
      <alignment horizontal="center" vertical="center"/>
    </xf>
    <xf numFmtId="0" fontId="7" fillId="0" borderId="46" xfId="0" applyFont="1" applyBorder="1" applyAlignment="1">
      <alignment horizontal="center" vertical="center"/>
    </xf>
    <xf numFmtId="0" fontId="7" fillId="0" borderId="47" xfId="0" applyFont="1" applyBorder="1" applyAlignment="1">
      <alignment horizontal="center" vertical="center"/>
    </xf>
    <xf numFmtId="49" fontId="7" fillId="0" borderId="63" xfId="0" applyNumberFormat="1" applyFont="1" applyBorder="1" applyAlignment="1">
      <alignment horizontal="center" vertical="center" wrapText="1"/>
    </xf>
    <xf numFmtId="49" fontId="7" fillId="0" borderId="58" xfId="0" applyNumberFormat="1" applyFont="1" applyBorder="1" applyAlignment="1">
      <alignment horizontal="center" vertical="center" wrapText="1"/>
    </xf>
    <xf numFmtId="49" fontId="7" fillId="0" borderId="12" xfId="0" applyNumberFormat="1" applyFont="1" applyBorder="1" applyAlignment="1">
      <alignment horizontal="center" vertical="center" wrapText="1"/>
    </xf>
    <xf numFmtId="49" fontId="7" fillId="0" borderId="13" xfId="0" applyNumberFormat="1" applyFont="1" applyBorder="1" applyAlignment="1">
      <alignment horizontal="center" vertical="center" wrapText="1"/>
    </xf>
    <xf numFmtId="49" fontId="7" fillId="0" borderId="14" xfId="0" applyNumberFormat="1" applyFont="1" applyBorder="1" applyAlignment="1">
      <alignment horizontal="center" vertical="center" wrapText="1"/>
    </xf>
    <xf numFmtId="0" fontId="37" fillId="0" borderId="31" xfId="0" applyFont="1" applyBorder="1" applyAlignment="1">
      <alignment horizontal="center" vertical="center"/>
    </xf>
    <xf numFmtId="0" fontId="37" fillId="0" borderId="32" xfId="0" applyFont="1" applyBorder="1" applyAlignment="1">
      <alignment horizontal="center" vertical="center"/>
    </xf>
    <xf numFmtId="3" fontId="7" fillId="0" borderId="12" xfId="0" applyNumberFormat="1" applyFont="1" applyBorder="1" applyAlignment="1">
      <alignment horizontal="center" vertical="center"/>
    </xf>
    <xf numFmtId="49" fontId="7" fillId="0" borderId="46" xfId="0" applyNumberFormat="1" applyFont="1" applyBorder="1" applyAlignment="1">
      <alignment horizontal="center" vertical="center" wrapText="1"/>
    </xf>
    <xf numFmtId="49" fontId="7" fillId="0" borderId="23" xfId="0" applyNumberFormat="1" applyFont="1" applyBorder="1" applyAlignment="1">
      <alignment horizontal="center" vertical="center" wrapText="1"/>
    </xf>
    <xf numFmtId="49" fontId="7" fillId="0" borderId="47" xfId="0" applyNumberFormat="1" applyFont="1" applyBorder="1" applyAlignment="1">
      <alignment horizontal="center" vertical="center" wrapText="1"/>
    </xf>
    <xf numFmtId="0" fontId="7" fillId="12" borderId="15" xfId="0" applyFont="1" applyFill="1" applyBorder="1" applyAlignment="1">
      <alignment horizontal="center" vertical="center"/>
    </xf>
    <xf numFmtId="0" fontId="7" fillId="0" borderId="63" xfId="0" applyFont="1" applyBorder="1" applyAlignment="1">
      <alignment horizontal="center" vertical="center" textRotation="90"/>
    </xf>
    <xf numFmtId="0" fontId="7" fillId="0" borderId="58" xfId="0" applyFont="1" applyBorder="1" applyAlignment="1">
      <alignment horizontal="center" vertical="center" textRotation="90"/>
    </xf>
    <xf numFmtId="0" fontId="75" fillId="0" borderId="0" xfId="0" applyFont="1" applyAlignment="1">
      <alignment horizontal="center" vertical="center" wrapText="1"/>
    </xf>
    <xf numFmtId="0" fontId="53" fillId="0" borderId="15" xfId="0" applyFont="1" applyBorder="1" applyAlignment="1">
      <alignment horizontal="center" vertical="center" wrapText="1"/>
    </xf>
    <xf numFmtId="0" fontId="4" fillId="9" borderId="15" xfId="0" applyFont="1" applyFill="1" applyBorder="1" applyAlignment="1">
      <alignment horizontal="center" vertical="center"/>
    </xf>
    <xf numFmtId="0" fontId="15" fillId="0" borderId="15" xfId="0" applyFont="1" applyBorder="1" applyAlignment="1">
      <alignment horizontal="center" vertical="center"/>
    </xf>
    <xf numFmtId="0" fontId="15" fillId="14" borderId="15" xfId="0" applyFont="1" applyFill="1" applyBorder="1" applyAlignment="1">
      <alignment horizontal="center" vertical="center"/>
    </xf>
    <xf numFmtId="3" fontId="0" fillId="0" borderId="15" xfId="0" applyNumberFormat="1" applyBorder="1" applyAlignment="1">
      <alignment horizontal="center"/>
    </xf>
    <xf numFmtId="0" fontId="0" fillId="8" borderId="15" xfId="0" applyFill="1" applyBorder="1" applyAlignment="1">
      <alignment horizontal="center"/>
    </xf>
    <xf numFmtId="0" fontId="15" fillId="0" borderId="12" xfId="0" applyFont="1" applyBorder="1" applyAlignment="1">
      <alignment horizontal="center" vertical="center"/>
    </xf>
    <xf numFmtId="0" fontId="15" fillId="0" borderId="13" xfId="0" applyFont="1" applyBorder="1" applyAlignment="1">
      <alignment horizontal="center" vertical="center"/>
    </xf>
    <xf numFmtId="0" fontId="15" fillId="0" borderId="14" xfId="0" applyFont="1" applyBorder="1" applyAlignment="1">
      <alignment horizontal="center" vertical="center"/>
    </xf>
    <xf numFmtId="0" fontId="4" fillId="11" borderId="12" xfId="0" applyFont="1" applyFill="1" applyBorder="1" applyAlignment="1">
      <alignment horizontal="center" vertical="center"/>
    </xf>
    <xf numFmtId="0" fontId="4" fillId="11" borderId="14" xfId="0" applyFont="1" applyFill="1" applyBorder="1" applyAlignment="1">
      <alignment horizontal="center" vertical="center"/>
    </xf>
    <xf numFmtId="0" fontId="0" fillId="0" borderId="46" xfId="0" applyBorder="1" applyAlignment="1">
      <alignment horizontal="center" vertical="center"/>
    </xf>
    <xf numFmtId="0" fontId="0" fillId="0" borderId="47" xfId="0" applyBorder="1" applyAlignment="1">
      <alignment horizontal="center" vertical="center"/>
    </xf>
    <xf numFmtId="0" fontId="23" fillId="0" borderId="23" xfId="0" applyFont="1" applyBorder="1" applyAlignment="1">
      <alignment horizontal="center" vertical="center"/>
    </xf>
    <xf numFmtId="0" fontId="23" fillId="0" borderId="47" xfId="0" applyFont="1" applyBorder="1" applyAlignment="1">
      <alignment horizontal="center" vertical="center"/>
    </xf>
    <xf numFmtId="3" fontId="0" fillId="0" borderId="12" xfId="0" applyNumberFormat="1" applyBorder="1" applyAlignment="1">
      <alignment horizontal="center" vertical="center"/>
    </xf>
    <xf numFmtId="0" fontId="15" fillId="12" borderId="12" xfId="0" applyFont="1" applyFill="1" applyBorder="1" applyAlignment="1">
      <alignment horizontal="center" vertical="center"/>
    </xf>
    <xf numFmtId="0" fontId="15" fillId="12" borderId="14" xfId="0" applyFont="1" applyFill="1" applyBorder="1" applyAlignment="1">
      <alignment horizontal="center" vertical="center"/>
    </xf>
    <xf numFmtId="0" fontId="0" fillId="13" borderId="15" xfId="0" applyFill="1" applyBorder="1" applyAlignment="1">
      <alignment horizontal="center" vertical="center" wrapText="1"/>
    </xf>
    <xf numFmtId="0" fontId="15" fillId="0" borderId="15" xfId="0" applyFont="1" applyBorder="1" applyAlignment="1">
      <alignment horizontal="justify" vertical="center" wrapText="1"/>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19" fillId="11" borderId="15" xfId="0" applyFont="1" applyFill="1" applyBorder="1" applyAlignment="1">
      <alignment horizontal="center" vertical="center"/>
    </xf>
    <xf numFmtId="3" fontId="15" fillId="0" borderId="12" xfId="0" applyNumberFormat="1" applyFont="1" applyBorder="1" applyAlignment="1" applyProtection="1">
      <alignment horizontal="center" vertical="center" wrapText="1"/>
      <protection locked="0"/>
    </xf>
    <xf numFmtId="3" fontId="15" fillId="0" borderId="14" xfId="0" applyNumberFormat="1" applyFont="1" applyBorder="1" applyAlignment="1" applyProtection="1">
      <alignment horizontal="center" vertical="center" wrapText="1"/>
      <protection locked="0"/>
    </xf>
    <xf numFmtId="0" fontId="7" fillId="0" borderId="15" xfId="0" applyFont="1" applyBorder="1" applyAlignment="1" applyProtection="1">
      <alignment horizontal="justify" vertical="center" wrapText="1"/>
      <protection locked="0"/>
    </xf>
    <xf numFmtId="0" fontId="7" fillId="0" borderId="15" xfId="0" applyFont="1" applyBorder="1" applyAlignment="1" applyProtection="1">
      <alignment horizontal="center" vertical="center" wrapText="1"/>
      <protection locked="0"/>
    </xf>
    <xf numFmtId="3" fontId="17" fillId="0" borderId="12" xfId="0" applyNumberFormat="1" applyFont="1" applyBorder="1" applyAlignment="1">
      <alignment horizontal="center" vertical="center" wrapText="1"/>
    </xf>
    <xf numFmtId="3" fontId="17" fillId="0" borderId="14" xfId="0" applyNumberFormat="1" applyFont="1" applyBorder="1" applyAlignment="1">
      <alignment horizontal="center" vertical="center" wrapText="1"/>
    </xf>
    <xf numFmtId="0" fontId="68" fillId="0" borderId="0" xfId="0" applyFont="1" applyAlignment="1">
      <alignment horizontal="center"/>
    </xf>
    <xf numFmtId="49" fontId="7" fillId="0" borderId="62" xfId="0" applyNumberFormat="1" applyFont="1" applyBorder="1" applyAlignment="1">
      <alignment horizontal="center" vertical="center" wrapText="1"/>
    </xf>
    <xf numFmtId="49" fontId="7" fillId="0" borderId="29" xfId="0" applyNumberFormat="1" applyFont="1" applyBorder="1" applyAlignment="1">
      <alignment horizontal="center" vertical="center" wrapText="1"/>
    </xf>
    <xf numFmtId="49" fontId="7" fillId="0" borderId="0" xfId="0" applyNumberFormat="1" applyFont="1" applyAlignment="1">
      <alignment horizontal="center" vertical="center" wrapText="1"/>
    </xf>
    <xf numFmtId="49" fontId="7" fillId="0" borderId="30" xfId="0" applyNumberFormat="1" applyFont="1" applyBorder="1" applyAlignment="1">
      <alignment horizontal="center" vertical="center" wrapText="1"/>
    </xf>
    <xf numFmtId="0" fontId="16" fillId="0" borderId="16" xfId="2" applyFont="1" applyFill="1" applyBorder="1" applyAlignment="1" applyProtection="1">
      <alignment horizontal="right" vertical="center" wrapText="1"/>
    </xf>
    <xf numFmtId="0" fontId="56" fillId="0" borderId="0" xfId="0" applyFont="1" applyAlignment="1">
      <alignment horizontal="center" vertical="center"/>
    </xf>
    <xf numFmtId="0" fontId="15" fillId="0" borderId="12" xfId="0" applyFont="1" applyBorder="1" applyAlignment="1" applyProtection="1">
      <alignment horizontal="justify" vertical="center" wrapText="1"/>
      <protection locked="0"/>
    </xf>
    <xf numFmtId="0" fontId="15" fillId="0" borderId="13" xfId="0" applyFont="1" applyBorder="1" applyAlignment="1" applyProtection="1">
      <alignment horizontal="justify" vertical="center" wrapText="1"/>
      <protection locked="0"/>
    </xf>
    <xf numFmtId="0" fontId="15" fillId="0" borderId="14" xfId="0" applyFont="1" applyBorder="1" applyAlignment="1" applyProtection="1">
      <alignment horizontal="justify" vertical="center" wrapText="1"/>
      <protection locked="0"/>
    </xf>
    <xf numFmtId="0" fontId="14" fillId="0" borderId="12"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5" fillId="0" borderId="12" xfId="0" applyFont="1" applyBorder="1" applyAlignment="1" applyProtection="1">
      <alignment horizontal="left" vertical="center"/>
      <protection locked="0"/>
    </xf>
    <xf numFmtId="0" fontId="15" fillId="0" borderId="13" xfId="0" applyFont="1" applyBorder="1" applyAlignment="1" applyProtection="1">
      <alignment horizontal="left" vertical="center"/>
      <protection locked="0"/>
    </xf>
    <xf numFmtId="0" fontId="15" fillId="0" borderId="14" xfId="0" applyFont="1" applyBorder="1" applyAlignment="1" applyProtection="1">
      <alignment horizontal="left" vertical="center"/>
      <protection locked="0"/>
    </xf>
    <xf numFmtId="0" fontId="14" fillId="0" borderId="12" xfId="0" applyFont="1" applyBorder="1" applyAlignment="1">
      <alignment horizontal="center" vertical="center" textRotation="90" wrapText="1"/>
    </xf>
    <xf numFmtId="0" fontId="14" fillId="0" borderId="14" xfId="0" applyFont="1" applyBorder="1" applyAlignment="1">
      <alignment horizontal="center" vertical="center" textRotation="90" wrapText="1"/>
    </xf>
    <xf numFmtId="3" fontId="14" fillId="0" borderId="15" xfId="0" applyNumberFormat="1" applyFont="1" applyBorder="1" applyAlignment="1">
      <alignment horizontal="center" vertical="center" wrapText="1"/>
    </xf>
    <xf numFmtId="0" fontId="14" fillId="0" borderId="13" xfId="0" applyFont="1" applyBorder="1" applyAlignment="1">
      <alignment horizontal="center" vertical="center" textRotation="90" wrapText="1"/>
    </xf>
    <xf numFmtId="0" fontId="15" fillId="0" borderId="12" xfId="0" applyFont="1" applyBorder="1" applyAlignment="1">
      <alignment horizontal="center" vertical="center" textRotation="90" wrapText="1"/>
    </xf>
    <xf numFmtId="0" fontId="15" fillId="0" borderId="14" xfId="0" applyFont="1" applyBorder="1" applyAlignment="1">
      <alignment horizontal="center" vertical="center" textRotation="90" wrapText="1"/>
    </xf>
    <xf numFmtId="0" fontId="26" fillId="0" borderId="46" xfId="0" applyFont="1" applyBorder="1" applyAlignment="1">
      <alignment horizontal="justify" vertical="center" wrapText="1"/>
    </xf>
    <xf numFmtId="0" fontId="26" fillId="0" borderId="23" xfId="0" applyFont="1" applyBorder="1" applyAlignment="1">
      <alignment horizontal="justify" vertical="center" wrapText="1"/>
    </xf>
    <xf numFmtId="0" fontId="26" fillId="0" borderId="47" xfId="0" applyFont="1" applyBorder="1" applyAlignment="1">
      <alignment horizontal="justify" vertical="center" wrapText="1"/>
    </xf>
    <xf numFmtId="0" fontId="41" fillId="0" borderId="12" xfId="0" applyFont="1" applyBorder="1" applyAlignment="1">
      <alignment horizontal="center" vertical="center" textRotation="90" wrapText="1"/>
    </xf>
    <xf numFmtId="0" fontId="41" fillId="0" borderId="13" xfId="0" applyFont="1" applyBorder="1" applyAlignment="1">
      <alignment horizontal="center" vertical="center" textRotation="90" wrapText="1"/>
    </xf>
    <xf numFmtId="0" fontId="41" fillId="0" borderId="14" xfId="0" applyFont="1" applyBorder="1" applyAlignment="1">
      <alignment horizontal="center" vertical="center" textRotation="90" wrapText="1"/>
    </xf>
    <xf numFmtId="0" fontId="59" fillId="0" borderId="0" xfId="2" applyFont="1" applyAlignment="1" applyProtection="1">
      <alignment horizontal="center" vertical="center" wrapText="1"/>
    </xf>
    <xf numFmtId="0" fontId="17" fillId="0" borderId="46" xfId="0" applyFont="1" applyBorder="1" applyAlignment="1">
      <alignment horizontal="center" vertical="center" textRotation="90" wrapText="1"/>
    </xf>
    <xf numFmtId="0" fontId="17" fillId="0" borderId="47" xfId="0" applyFont="1" applyBorder="1" applyAlignment="1">
      <alignment horizontal="center" vertical="center" textRotation="90" wrapText="1"/>
    </xf>
    <xf numFmtId="0" fontId="20" fillId="0" borderId="30" xfId="0" applyFont="1" applyBorder="1" applyAlignment="1">
      <alignment horizontal="justify" vertical="center" wrapText="1"/>
    </xf>
    <xf numFmtId="0" fontId="13" fillId="5" borderId="49" xfId="0" applyFont="1" applyFill="1" applyBorder="1" applyAlignment="1">
      <alignment horizontal="center" vertical="center" wrapText="1"/>
    </xf>
    <xf numFmtId="0" fontId="13" fillId="5" borderId="50" xfId="0" applyFont="1" applyFill="1" applyBorder="1" applyAlignment="1">
      <alignment horizontal="center" vertical="center" wrapText="1"/>
    </xf>
    <xf numFmtId="0" fontId="13" fillId="5" borderId="51" xfId="0" applyFont="1" applyFill="1" applyBorder="1" applyAlignment="1">
      <alignment horizontal="center" vertical="center" wrapText="1"/>
    </xf>
    <xf numFmtId="49" fontId="15" fillId="0" borderId="15" xfId="0" applyNumberFormat="1" applyFont="1" applyBorder="1" applyAlignment="1">
      <alignment horizontal="center" vertical="center" textRotation="90" wrapText="1"/>
    </xf>
    <xf numFmtId="0" fontId="15" fillId="0" borderId="12" xfId="0" applyFont="1" applyBorder="1" applyAlignment="1">
      <alignment horizontal="justify" vertical="center" wrapText="1"/>
    </xf>
    <xf numFmtId="0" fontId="15" fillId="0" borderId="13" xfId="0" applyFont="1" applyBorder="1" applyAlignment="1">
      <alignment horizontal="justify" vertical="center" wrapText="1"/>
    </xf>
    <xf numFmtId="0" fontId="15" fillId="0" borderId="14" xfId="0" applyFont="1" applyBorder="1" applyAlignment="1">
      <alignment horizontal="justify" vertical="center" wrapText="1"/>
    </xf>
    <xf numFmtId="49" fontId="15" fillId="0" borderId="15" xfId="0" applyNumberFormat="1" applyFont="1" applyBorder="1" applyAlignment="1">
      <alignment horizontal="center" vertical="center" wrapText="1"/>
    </xf>
    <xf numFmtId="0" fontId="36" fillId="0" borderId="0" xfId="0" applyFont="1" applyAlignment="1">
      <alignment horizontal="justify" vertical="center" wrapText="1"/>
    </xf>
    <xf numFmtId="49" fontId="15" fillId="0" borderId="46" xfId="0" applyNumberFormat="1" applyFont="1" applyBorder="1" applyAlignment="1">
      <alignment horizontal="center" vertical="center" textRotation="90" wrapText="1"/>
    </xf>
    <xf numFmtId="49" fontId="15" fillId="0" borderId="23" xfId="0" applyNumberFormat="1" applyFont="1" applyBorder="1" applyAlignment="1">
      <alignment horizontal="center" vertical="center" textRotation="90" wrapText="1"/>
    </xf>
    <xf numFmtId="49" fontId="15" fillId="0" borderId="29" xfId="0" applyNumberFormat="1" applyFont="1" applyBorder="1" applyAlignment="1">
      <alignment horizontal="center" vertical="center" textRotation="90" wrapText="1"/>
    </xf>
    <xf numFmtId="49" fontId="15" fillId="0" borderId="0" xfId="0" applyNumberFormat="1" applyFont="1" applyAlignment="1">
      <alignment horizontal="center" vertical="center" textRotation="90" wrapText="1"/>
    </xf>
    <xf numFmtId="49" fontId="15" fillId="0" borderId="31" xfId="0" applyNumberFormat="1" applyFont="1" applyBorder="1" applyAlignment="1">
      <alignment horizontal="center" vertical="center" textRotation="90" wrapText="1"/>
    </xf>
    <xf numFmtId="49" fontId="15" fillId="0" borderId="16" xfId="0" applyNumberFormat="1" applyFont="1" applyBorder="1" applyAlignment="1">
      <alignment horizontal="center" vertical="center" textRotation="90" wrapText="1"/>
    </xf>
    <xf numFmtId="0" fontId="15" fillId="0" borderId="31" xfId="0" applyFont="1" applyBorder="1" applyAlignment="1">
      <alignment horizontal="justify" vertical="center" wrapText="1"/>
    </xf>
    <xf numFmtId="0" fontId="15" fillId="0" borderId="16" xfId="0" applyFont="1" applyBorder="1" applyAlignment="1">
      <alignment horizontal="justify" vertical="center" wrapText="1"/>
    </xf>
    <xf numFmtId="0" fontId="15" fillId="0" borderId="32" xfId="0" applyFont="1" applyBorder="1" applyAlignment="1">
      <alignment horizontal="justify" vertical="center" wrapText="1"/>
    </xf>
    <xf numFmtId="0" fontId="20" fillId="14" borderId="0" xfId="0" applyFont="1" applyFill="1" applyAlignment="1">
      <alignment horizontal="justify" vertical="center" wrapText="1"/>
    </xf>
    <xf numFmtId="0" fontId="20" fillId="14" borderId="30" xfId="0" applyFont="1" applyFill="1" applyBorder="1" applyAlignment="1">
      <alignment horizontal="justify" vertical="center" wrapText="1"/>
    </xf>
    <xf numFmtId="0" fontId="24" fillId="0" borderId="46" xfId="0" applyFont="1" applyBorder="1" applyAlignment="1">
      <alignment horizontal="justify" vertical="center" wrapText="1"/>
    </xf>
    <xf numFmtId="0" fontId="24" fillId="0" borderId="23" xfId="0" applyFont="1" applyBorder="1" applyAlignment="1">
      <alignment horizontal="justify" vertical="center" wrapText="1"/>
    </xf>
    <xf numFmtId="0" fontId="24" fillId="0" borderId="47" xfId="0" applyFont="1" applyBorder="1" applyAlignment="1">
      <alignment horizontal="justify" vertical="center" wrapText="1"/>
    </xf>
    <xf numFmtId="0" fontId="60" fillId="0" borderId="0" xfId="2" applyFont="1" applyFill="1" applyBorder="1" applyAlignment="1" applyProtection="1">
      <alignment horizontal="justify" vertical="center" wrapText="1"/>
    </xf>
    <xf numFmtId="3" fontId="14" fillId="0" borderId="59" xfId="0" applyNumberFormat="1" applyFont="1" applyBorder="1" applyAlignment="1">
      <alignment horizontal="center" vertical="center" wrapText="1"/>
    </xf>
    <xf numFmtId="3" fontId="14" fillId="0" borderId="60" xfId="0" applyNumberFormat="1" applyFont="1" applyBorder="1" applyAlignment="1">
      <alignment horizontal="center" vertical="center" wrapText="1"/>
    </xf>
    <xf numFmtId="3" fontId="14" fillId="0" borderId="61" xfId="0" applyNumberFormat="1" applyFont="1" applyBorder="1" applyAlignment="1">
      <alignment horizontal="center" vertical="center" wrapText="1"/>
    </xf>
    <xf numFmtId="0" fontId="36" fillId="0" borderId="16" xfId="0" applyFont="1" applyBorder="1" applyAlignment="1">
      <alignment horizontal="justify" vertical="center" wrapText="1"/>
    </xf>
    <xf numFmtId="0" fontId="36" fillId="0" borderId="32" xfId="0" applyFont="1" applyBorder="1" applyAlignment="1">
      <alignment horizontal="justify" vertical="center" wrapText="1"/>
    </xf>
    <xf numFmtId="0" fontId="20" fillId="0" borderId="16" xfId="0" applyFont="1" applyBorder="1" applyAlignment="1">
      <alignment horizontal="justify" vertical="center" wrapText="1"/>
    </xf>
    <xf numFmtId="0" fontId="20" fillId="0" borderId="32" xfId="0" applyFont="1" applyBorder="1" applyAlignment="1">
      <alignment horizontal="justify" vertical="center" wrapText="1"/>
    </xf>
    <xf numFmtId="0" fontId="21" fillId="0" borderId="48" xfId="0" applyFont="1" applyBorder="1" applyAlignment="1">
      <alignment horizontal="justify" vertical="center" wrapText="1"/>
    </xf>
    <xf numFmtId="0" fontId="20" fillId="0" borderId="48" xfId="0" applyFont="1" applyBorder="1" applyAlignment="1">
      <alignment horizontal="justify" vertical="center" wrapText="1"/>
    </xf>
    <xf numFmtId="0" fontId="14" fillId="0" borderId="15" xfId="0" applyFont="1" applyBorder="1" applyAlignment="1">
      <alignment horizontal="center" vertical="center" textRotation="90" wrapText="1"/>
    </xf>
    <xf numFmtId="0" fontId="17" fillId="0" borderId="15" xfId="0" applyFont="1" applyBorder="1" applyAlignment="1">
      <alignment horizontal="center" vertical="center" textRotation="90" wrapText="1"/>
    </xf>
    <xf numFmtId="0" fontId="7" fillId="0" borderId="0" xfId="0" applyFont="1" applyAlignment="1">
      <alignment horizontal="center" vertical="center" wrapText="1"/>
    </xf>
    <xf numFmtId="0" fontId="7" fillId="0" borderId="30" xfId="0" applyFont="1" applyBorder="1" applyAlignment="1">
      <alignment horizontal="center" vertical="center" wrapText="1"/>
    </xf>
    <xf numFmtId="0" fontId="7" fillId="0" borderId="12" xfId="0" applyFont="1" applyBorder="1" applyAlignment="1">
      <alignment horizontal="justify" vertical="center" wrapText="1"/>
    </xf>
    <xf numFmtId="0" fontId="7" fillId="0" borderId="13" xfId="0" applyFont="1" applyBorder="1" applyAlignment="1">
      <alignment horizontal="justify" vertical="center" wrapText="1"/>
    </xf>
    <xf numFmtId="0" fontId="7" fillId="0" borderId="14" xfId="0" applyFont="1" applyBorder="1" applyAlignment="1">
      <alignment horizontal="justify" vertical="center" wrapText="1"/>
    </xf>
    <xf numFmtId="0" fontId="33" fillId="0" borderId="0" xfId="0" applyFont="1" applyAlignment="1">
      <alignment horizontal="center" vertical="center" wrapText="1"/>
    </xf>
    <xf numFmtId="0" fontId="33" fillId="0" borderId="30" xfId="0" applyFont="1" applyBorder="1" applyAlignment="1">
      <alignment horizontal="center" vertical="center" wrapText="1"/>
    </xf>
    <xf numFmtId="0" fontId="15" fillId="0" borderId="12" xfId="0" applyFont="1" applyBorder="1" applyAlignment="1" applyProtection="1">
      <alignment horizontal="center" vertical="center" wrapText="1"/>
      <protection locked="0"/>
    </xf>
    <xf numFmtId="0" fontId="15" fillId="0" borderId="14" xfId="0" applyFont="1" applyBorder="1" applyAlignment="1" applyProtection="1">
      <alignment horizontal="center" vertical="center" wrapText="1"/>
      <protection locked="0"/>
    </xf>
    <xf numFmtId="3" fontId="14" fillId="0" borderId="12" xfId="0" applyNumberFormat="1" applyFont="1" applyBorder="1" applyAlignment="1">
      <alignment horizontal="center" vertical="center" wrapText="1"/>
    </xf>
    <xf numFmtId="3" fontId="14" fillId="0" borderId="13" xfId="0" applyNumberFormat="1" applyFont="1" applyBorder="1" applyAlignment="1">
      <alignment horizontal="center" vertical="center" wrapText="1"/>
    </xf>
    <xf numFmtId="3" fontId="14" fillId="0" borderId="14" xfId="0" applyNumberFormat="1" applyFont="1" applyBorder="1" applyAlignment="1">
      <alignment horizontal="center" vertical="center" wrapText="1"/>
    </xf>
    <xf numFmtId="0" fontId="17" fillId="0" borderId="4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7" xfId="0" applyFont="1" applyBorder="1" applyAlignment="1">
      <alignment horizontal="center" vertical="center" wrapText="1"/>
    </xf>
    <xf numFmtId="0" fontId="17" fillId="0" borderId="31"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32" xfId="0" applyFont="1" applyBorder="1" applyAlignment="1">
      <alignment horizontal="center" vertical="center" wrapText="1"/>
    </xf>
    <xf numFmtId="0" fontId="14" fillId="0" borderId="0" xfId="0" applyFont="1" applyAlignment="1">
      <alignment horizontal="justify" vertical="top" wrapText="1"/>
    </xf>
    <xf numFmtId="3" fontId="15" fillId="0" borderId="13" xfId="0" applyNumberFormat="1" applyFont="1" applyBorder="1" applyAlignment="1" applyProtection="1">
      <alignment horizontal="center" vertical="center" wrapText="1"/>
      <protection locked="0"/>
    </xf>
    <xf numFmtId="3" fontId="17" fillId="0" borderId="15" xfId="0" applyNumberFormat="1" applyFont="1" applyBorder="1" applyAlignment="1">
      <alignment horizontal="center" vertical="center" wrapText="1"/>
    </xf>
    <xf numFmtId="3" fontId="14" fillId="0" borderId="59" xfId="0" applyNumberFormat="1" applyFont="1" applyBorder="1" applyAlignment="1" applyProtection="1">
      <alignment horizontal="center" vertical="center" wrapText="1"/>
      <protection locked="0"/>
    </xf>
    <xf numFmtId="3" fontId="14" fillId="0" borderId="60" xfId="0" applyNumberFormat="1" applyFont="1" applyBorder="1" applyAlignment="1" applyProtection="1">
      <alignment horizontal="center" vertical="center" wrapText="1"/>
      <protection locked="0"/>
    </xf>
    <xf numFmtId="3" fontId="14" fillId="0" borderId="61" xfId="0" applyNumberFormat="1" applyFont="1" applyBorder="1" applyAlignment="1" applyProtection="1">
      <alignment horizontal="center" vertical="center" wrapText="1"/>
      <protection locked="0"/>
    </xf>
    <xf numFmtId="0" fontId="26" fillId="0" borderId="55" xfId="0" applyFont="1" applyBorder="1" applyAlignment="1">
      <alignment horizontal="justify" vertical="center" wrapText="1"/>
    </xf>
    <xf numFmtId="0" fontId="26" fillId="0" borderId="56" xfId="0" applyFont="1" applyBorder="1" applyAlignment="1">
      <alignment horizontal="justify" vertical="center" wrapText="1"/>
    </xf>
    <xf numFmtId="0" fontId="26" fillId="0" borderId="57" xfId="0" applyFont="1" applyBorder="1" applyAlignment="1">
      <alignment horizontal="justify" vertical="center" wrapText="1"/>
    </xf>
    <xf numFmtId="3" fontId="17" fillId="0" borderId="13" xfId="0" applyNumberFormat="1" applyFont="1" applyBorder="1" applyAlignment="1">
      <alignment horizontal="center" vertical="center" wrapText="1"/>
    </xf>
    <xf numFmtId="0" fontId="20" fillId="0" borderId="64" xfId="0" applyFont="1" applyBorder="1" applyAlignment="1">
      <alignment horizontal="justify" vertical="center" wrapText="1"/>
    </xf>
    <xf numFmtId="0" fontId="20" fillId="0" borderId="94" xfId="0" applyFont="1" applyBorder="1" applyAlignment="1">
      <alignment horizontal="justify" vertical="center" wrapText="1"/>
    </xf>
    <xf numFmtId="0" fontId="21" fillId="0" borderId="0" xfId="0" applyFont="1" applyAlignment="1">
      <alignment horizontal="justify" vertical="center"/>
    </xf>
    <xf numFmtId="0" fontId="7" fillId="0" borderId="12" xfId="0" applyFont="1" applyBorder="1" applyAlignment="1" applyProtection="1">
      <alignment horizontal="justify" vertical="center" wrapText="1"/>
      <protection locked="0"/>
    </xf>
    <xf numFmtId="0" fontId="7" fillId="0" borderId="13" xfId="0" applyFont="1" applyBorder="1" applyAlignment="1" applyProtection="1">
      <alignment horizontal="justify" vertical="center" wrapText="1"/>
      <protection locked="0"/>
    </xf>
    <xf numFmtId="0" fontId="7" fillId="0" borderId="14" xfId="0" applyFont="1" applyBorder="1" applyAlignment="1" applyProtection="1">
      <alignment horizontal="justify" vertical="center" wrapText="1"/>
      <protection locked="0"/>
    </xf>
    <xf numFmtId="0" fontId="36" fillId="0" borderId="48" xfId="0" applyFont="1" applyBorder="1" applyAlignment="1">
      <alignment horizontal="justify" vertical="center" wrapText="1"/>
    </xf>
    <xf numFmtId="0" fontId="17" fillId="0" borderId="12" xfId="0" applyFont="1" applyBorder="1" applyAlignment="1">
      <alignment horizontal="center" vertical="center" textRotation="90" wrapText="1"/>
    </xf>
    <xf numFmtId="0" fontId="17" fillId="0" borderId="105" xfId="0" applyFont="1" applyBorder="1" applyAlignment="1">
      <alignment horizontal="center" vertical="center" textRotation="90" wrapText="1"/>
    </xf>
    <xf numFmtId="0" fontId="68" fillId="0" borderId="0" xfId="0" applyFont="1" applyAlignment="1">
      <alignment horizontal="center" wrapText="1"/>
    </xf>
    <xf numFmtId="0" fontId="17" fillId="0" borderId="66" xfId="0" applyFont="1" applyBorder="1" applyAlignment="1">
      <alignment horizontal="center" vertical="center" wrapText="1"/>
    </xf>
    <xf numFmtId="0" fontId="17" fillId="0" borderId="67" xfId="0" applyFont="1" applyBorder="1" applyAlignment="1">
      <alignment horizontal="center" vertical="center" wrapText="1"/>
    </xf>
    <xf numFmtId="0" fontId="17" fillId="0" borderId="68" xfId="0" applyFont="1" applyBorder="1" applyAlignment="1">
      <alignment horizontal="center" vertical="center" wrapText="1"/>
    </xf>
    <xf numFmtId="0" fontId="51" fillId="0" borderId="15" xfId="0" applyFont="1" applyBorder="1" applyAlignment="1">
      <alignment horizontal="center" wrapText="1"/>
    </xf>
    <xf numFmtId="0" fontId="0" fillId="15" borderId="15" xfId="0" applyFill="1" applyBorder="1" applyAlignment="1">
      <alignment horizontal="center"/>
    </xf>
    <xf numFmtId="0" fontId="37" fillId="22" borderId="12" xfId="0" applyFont="1" applyFill="1" applyBorder="1" applyAlignment="1">
      <alignment horizontal="center" vertical="center" wrapText="1"/>
    </xf>
    <xf numFmtId="0" fontId="37" fillId="22" borderId="14" xfId="0" applyFont="1" applyFill="1" applyBorder="1" applyAlignment="1">
      <alignment horizontal="center" vertical="center" wrapText="1"/>
    </xf>
    <xf numFmtId="0" fontId="0" fillId="18" borderId="12" xfId="0" applyFill="1" applyBorder="1" applyAlignment="1">
      <alignment horizontal="center"/>
    </xf>
    <xf numFmtId="0" fontId="0" fillId="18" borderId="14" xfId="0" applyFill="1" applyBorder="1" applyAlignment="1">
      <alignment horizontal="center"/>
    </xf>
    <xf numFmtId="0" fontId="69" fillId="13" borderId="12" xfId="0" applyFont="1" applyFill="1" applyBorder="1" applyAlignment="1">
      <alignment horizontal="center" wrapText="1"/>
    </xf>
    <xf numFmtId="0" fontId="69" fillId="13" borderId="14" xfId="0" applyFont="1" applyFill="1" applyBorder="1" applyAlignment="1">
      <alignment horizontal="center" wrapText="1"/>
    </xf>
    <xf numFmtId="0" fontId="59" fillId="0" borderId="0" xfId="2" applyFont="1" applyFill="1" applyAlignment="1" applyProtection="1">
      <alignment horizontal="center" vertical="center" wrapText="1"/>
    </xf>
    <xf numFmtId="0" fontId="18" fillId="11" borderId="15" xfId="0" applyFont="1" applyFill="1" applyBorder="1" applyAlignment="1">
      <alignment horizontal="center" vertical="center"/>
    </xf>
    <xf numFmtId="0" fontId="18" fillId="9" borderId="15" xfId="0" applyFont="1" applyFill="1" applyBorder="1" applyAlignment="1">
      <alignment horizontal="center" vertical="center"/>
    </xf>
    <xf numFmtId="0" fontId="70" fillId="0" borderId="15" xfId="0" applyFont="1" applyBorder="1" applyAlignment="1">
      <alignment horizontal="center" vertical="center"/>
    </xf>
    <xf numFmtId="0" fontId="71" fillId="0" borderId="15" xfId="0" applyFont="1" applyBorder="1" applyAlignment="1">
      <alignment horizontal="center" vertical="center"/>
    </xf>
    <xf numFmtId="0" fontId="0" fillId="12" borderId="12" xfId="0" applyFill="1" applyBorder="1" applyAlignment="1">
      <alignment horizontal="center" vertical="center"/>
    </xf>
    <xf numFmtId="0" fontId="0" fillId="12" borderId="14" xfId="0" applyFill="1" applyBorder="1" applyAlignment="1">
      <alignment horizontal="center" vertical="center"/>
    </xf>
    <xf numFmtId="0" fontId="23" fillId="12" borderId="12" xfId="0" applyFont="1" applyFill="1" applyBorder="1" applyAlignment="1">
      <alignment horizontal="center" vertical="center"/>
    </xf>
    <xf numFmtId="0" fontId="23" fillId="12" borderId="14" xfId="0" applyFont="1" applyFill="1" applyBorder="1" applyAlignment="1">
      <alignment horizontal="center" vertical="center"/>
    </xf>
    <xf numFmtId="0" fontId="21" fillId="0" borderId="30" xfId="0" applyFont="1" applyBorder="1" applyAlignment="1">
      <alignment horizontal="justify" vertical="center"/>
    </xf>
    <xf numFmtId="3" fontId="23" fillId="0" borderId="15" xfId="0" applyNumberFormat="1" applyFont="1" applyBorder="1" applyAlignment="1">
      <alignment horizontal="center"/>
    </xf>
    <xf numFmtId="0" fontId="23" fillId="0" borderId="15" xfId="0" applyFont="1" applyBorder="1" applyAlignment="1">
      <alignment horizontal="center"/>
    </xf>
    <xf numFmtId="2" fontId="23" fillId="0" borderId="15" xfId="0" applyNumberFormat="1" applyFont="1" applyBorder="1" applyAlignment="1">
      <alignment horizontal="center"/>
    </xf>
    <xf numFmtId="0" fontId="0" fillId="12" borderId="15" xfId="0" applyFill="1" applyBorder="1" applyAlignment="1">
      <alignment horizontal="center"/>
    </xf>
    <xf numFmtId="0" fontId="53" fillId="0" borderId="12" xfId="0" applyFont="1" applyBorder="1" applyAlignment="1">
      <alignment horizontal="center" vertical="center"/>
    </xf>
    <xf numFmtId="0" fontId="53" fillId="0" borderId="13" xfId="0" applyFont="1" applyBorder="1" applyAlignment="1">
      <alignment horizontal="center" vertical="center"/>
    </xf>
    <xf numFmtId="0" fontId="53" fillId="0" borderId="12" xfId="0" applyFont="1" applyBorder="1" applyAlignment="1">
      <alignment horizontal="center" wrapText="1"/>
    </xf>
    <xf numFmtId="0" fontId="68" fillId="0" borderId="0" xfId="0" applyFont="1" applyAlignment="1">
      <alignment horizontal="center" vertical="center" wrapText="1"/>
    </xf>
    <xf numFmtId="0" fontId="53" fillId="0" borderId="12" xfId="0" applyFont="1" applyBorder="1" applyAlignment="1">
      <alignment horizontal="left" vertical="center"/>
    </xf>
    <xf numFmtId="0" fontId="53" fillId="0" borderId="13" xfId="0" applyFont="1" applyBorder="1" applyAlignment="1">
      <alignment horizontal="left" vertical="center"/>
    </xf>
    <xf numFmtId="0" fontId="53" fillId="0" borderId="15" xfId="0" applyFont="1" applyBorder="1" applyAlignment="1">
      <alignment horizontal="left" vertical="center"/>
    </xf>
    <xf numFmtId="0" fontId="4" fillId="9" borderId="12" xfId="0" applyFont="1" applyFill="1" applyBorder="1" applyAlignment="1">
      <alignment horizontal="center" vertical="center"/>
    </xf>
    <xf numFmtId="0" fontId="4" fillId="9" borderId="14" xfId="0" applyFont="1" applyFill="1" applyBorder="1" applyAlignment="1">
      <alignment horizontal="center" vertical="center"/>
    </xf>
    <xf numFmtId="0" fontId="53" fillId="0" borderId="15" xfId="0" applyFont="1" applyBorder="1" applyAlignment="1">
      <alignment horizontal="center" vertical="center"/>
    </xf>
    <xf numFmtId="3" fontId="0" fillId="0" borderId="15" xfId="0" applyNumberFormat="1" applyBorder="1" applyAlignment="1">
      <alignment horizontal="center" vertical="center"/>
    </xf>
    <xf numFmtId="0" fontId="53" fillId="0" borderId="29" xfId="0" applyFont="1" applyBorder="1" applyAlignment="1">
      <alignment horizontal="center"/>
    </xf>
    <xf numFmtId="0" fontId="53" fillId="0" borderId="0" xfId="0" applyFont="1" applyAlignment="1">
      <alignment horizontal="center"/>
    </xf>
    <xf numFmtId="0" fontId="7" fillId="12" borderId="12" xfId="0" applyFont="1" applyFill="1" applyBorder="1" applyAlignment="1">
      <alignment horizontal="center" vertical="center"/>
    </xf>
    <xf numFmtId="0" fontId="7" fillId="12" borderId="14" xfId="0" applyFont="1" applyFill="1" applyBorder="1" applyAlignment="1">
      <alignment horizontal="center" vertical="center"/>
    </xf>
    <xf numFmtId="0" fontId="17" fillId="0" borderId="58" xfId="0" applyFont="1" applyBorder="1" applyAlignment="1">
      <alignment horizontal="center" vertical="center" textRotation="90" wrapText="1"/>
    </xf>
    <xf numFmtId="0" fontId="15" fillId="0" borderId="58" xfId="0" applyFont="1" applyBorder="1" applyAlignment="1">
      <alignment horizontal="center" vertical="center" textRotation="90" wrapText="1"/>
    </xf>
    <xf numFmtId="0" fontId="15" fillId="0" borderId="15" xfId="0" applyFont="1" applyBorder="1" applyAlignment="1">
      <alignment horizontal="center" vertical="center" textRotation="90" wrapText="1"/>
    </xf>
    <xf numFmtId="0" fontId="15" fillId="0" borderId="31" xfId="0" applyFont="1" applyBorder="1" applyAlignment="1">
      <alignment horizontal="center" vertical="center" textRotation="90" wrapText="1"/>
    </xf>
    <xf numFmtId="0" fontId="15" fillId="0" borderId="16" xfId="0" applyFont="1" applyBorder="1" applyAlignment="1">
      <alignment horizontal="center" vertical="center" textRotation="90" wrapText="1"/>
    </xf>
    <xf numFmtId="0" fontId="15" fillId="0" borderId="32" xfId="0" applyFont="1" applyBorder="1" applyAlignment="1">
      <alignment horizontal="center" vertical="center" textRotation="90" wrapText="1"/>
    </xf>
    <xf numFmtId="0" fontId="0" fillId="11" borderId="15" xfId="0" applyFill="1" applyBorder="1" applyAlignment="1">
      <alignment horizontal="center" vertical="center"/>
    </xf>
    <xf numFmtId="0" fontId="7" fillId="0" borderId="12" xfId="0" applyFont="1" applyBorder="1" applyAlignment="1">
      <alignment horizontal="center" vertical="center" wrapText="1"/>
    </xf>
    <xf numFmtId="0" fontId="7" fillId="0" borderId="14" xfId="0" applyFont="1" applyBorder="1" applyAlignment="1">
      <alignment horizontal="center" vertical="center" wrapText="1"/>
    </xf>
    <xf numFmtId="0" fontId="4" fillId="14" borderId="12" xfId="0" applyFont="1" applyFill="1" applyBorder="1" applyAlignment="1">
      <alignment horizontal="center" vertical="center" wrapText="1"/>
    </xf>
    <xf numFmtId="0" fontId="4" fillId="14" borderId="14" xfId="0" applyFont="1" applyFill="1" applyBorder="1" applyAlignment="1">
      <alignment horizontal="center" vertical="center" wrapText="1"/>
    </xf>
    <xf numFmtId="3" fontId="7" fillId="0" borderId="15" xfId="0" applyNumberFormat="1" applyFont="1" applyBorder="1" applyAlignment="1">
      <alignment horizontal="center" vertical="center"/>
    </xf>
    <xf numFmtId="0" fontId="0" fillId="18" borderId="12" xfId="0" applyFill="1" applyBorder="1" applyAlignment="1">
      <alignment horizontal="center" vertical="center"/>
    </xf>
    <xf numFmtId="0" fontId="0" fillId="18" borderId="14" xfId="0" applyFill="1" applyBorder="1" applyAlignment="1">
      <alignment horizontal="center" vertical="center"/>
    </xf>
    <xf numFmtId="0" fontId="69" fillId="13" borderId="12" xfId="0" applyFont="1" applyFill="1" applyBorder="1" applyAlignment="1">
      <alignment horizontal="center" vertical="center" wrapText="1"/>
    </xf>
    <xf numFmtId="0" fontId="69" fillId="13" borderId="14" xfId="0" applyFont="1" applyFill="1" applyBorder="1" applyAlignment="1">
      <alignment horizontal="center" vertical="center" wrapText="1"/>
    </xf>
    <xf numFmtId="0" fontId="44" fillId="0" borderId="15" xfId="0" applyFont="1" applyBorder="1" applyAlignment="1">
      <alignment horizontal="center" vertical="center" wrapText="1"/>
    </xf>
    <xf numFmtId="0" fontId="0" fillId="12" borderId="15" xfId="0" applyFill="1" applyBorder="1" applyAlignment="1">
      <alignment horizontal="center" vertical="center"/>
    </xf>
    <xf numFmtId="3" fontId="0" fillId="0" borderId="14" xfId="0" applyNumberFormat="1" applyBorder="1" applyAlignment="1">
      <alignment horizontal="center" vertical="center"/>
    </xf>
    <xf numFmtId="0" fontId="15" fillId="0" borderId="63" xfId="0" applyFont="1" applyBorder="1" applyAlignment="1">
      <alignment horizontal="center" vertical="center" textRotation="90" wrapText="1"/>
    </xf>
    <xf numFmtId="0" fontId="15" fillId="0" borderId="62" xfId="0" applyFont="1" applyBorder="1" applyAlignment="1">
      <alignment horizontal="center" vertical="center" textRotation="90" wrapText="1"/>
    </xf>
    <xf numFmtId="0" fontId="7" fillId="0" borderId="15" xfId="0" applyFont="1" applyBorder="1" applyAlignment="1">
      <alignment horizontal="center" vertical="center" textRotation="90" wrapText="1"/>
    </xf>
    <xf numFmtId="0" fontId="15" fillId="0" borderId="74" xfId="0" applyFont="1" applyBorder="1" applyAlignment="1" applyProtection="1">
      <alignment horizontal="justify" vertical="center" wrapText="1"/>
      <protection locked="0"/>
    </xf>
    <xf numFmtId="0" fontId="15" fillId="0" borderId="95" xfId="0" applyFont="1" applyBorder="1" applyAlignment="1">
      <alignment horizontal="justify" vertical="center" wrapText="1"/>
    </xf>
    <xf numFmtId="0" fontId="17" fillId="0" borderId="12" xfId="0" applyFont="1" applyBorder="1" applyAlignment="1" applyProtection="1">
      <alignment horizontal="center" vertical="center" wrapText="1"/>
      <protection locked="0"/>
    </xf>
    <xf numFmtId="0" fontId="17" fillId="0" borderId="13" xfId="0" applyFont="1" applyBorder="1" applyAlignment="1" applyProtection="1">
      <alignment horizontal="center" vertical="center" wrapText="1"/>
      <protection locked="0"/>
    </xf>
    <xf numFmtId="0" fontId="17" fillId="0" borderId="14" xfId="0" applyFont="1" applyBorder="1" applyAlignment="1" applyProtection="1">
      <alignment horizontal="center" vertical="center" wrapText="1"/>
      <protection locked="0"/>
    </xf>
    <xf numFmtId="0" fontId="15" fillId="0" borderId="0" xfId="0" applyFont="1" applyAlignment="1">
      <alignment horizontal="center" vertical="center" wrapText="1"/>
    </xf>
    <xf numFmtId="0" fontId="7" fillId="0" borderId="66" xfId="0" applyFont="1" applyBorder="1" applyAlignment="1" applyProtection="1">
      <alignment horizontal="justify" vertical="center" wrapText="1"/>
      <protection locked="0"/>
    </xf>
    <xf numFmtId="0" fontId="7" fillId="0" borderId="67" xfId="0" applyFont="1" applyBorder="1" applyAlignment="1" applyProtection="1">
      <alignment horizontal="justify" vertical="center" wrapText="1"/>
      <protection locked="0"/>
    </xf>
    <xf numFmtId="0" fontId="7" fillId="0" borderId="68" xfId="0" applyFont="1" applyBorder="1" applyAlignment="1" applyProtection="1">
      <alignment horizontal="justify" vertical="center" wrapText="1"/>
      <protection locked="0"/>
    </xf>
    <xf numFmtId="0" fontId="13" fillId="7" borderId="49" xfId="0" applyFont="1" applyFill="1" applyBorder="1" applyAlignment="1">
      <alignment horizontal="center" vertical="center" wrapText="1"/>
    </xf>
    <xf numFmtId="0" fontId="13" fillId="7" borderId="50" xfId="0" applyFont="1" applyFill="1" applyBorder="1" applyAlignment="1">
      <alignment horizontal="center" vertical="center" wrapText="1"/>
    </xf>
    <xf numFmtId="0" fontId="13" fillId="7" borderId="51" xfId="0" applyFont="1" applyFill="1" applyBorder="1" applyAlignment="1">
      <alignment horizontal="center" vertical="center" wrapText="1"/>
    </xf>
    <xf numFmtId="0" fontId="15" fillId="0" borderId="15" xfId="0" applyFont="1" applyBorder="1" applyAlignment="1">
      <alignment horizontal="center" vertical="center" wrapText="1"/>
    </xf>
    <xf numFmtId="49" fontId="15" fillId="0" borderId="12" xfId="0" applyNumberFormat="1" applyFont="1" applyBorder="1" applyAlignment="1">
      <alignment horizontal="center" vertical="center" wrapText="1"/>
    </xf>
    <xf numFmtId="49" fontId="15" fillId="0" borderId="13" xfId="0" applyNumberFormat="1" applyFont="1" applyBorder="1" applyAlignment="1">
      <alignment horizontal="center" vertical="center" wrapText="1"/>
    </xf>
    <xf numFmtId="49" fontId="15" fillId="0" borderId="14" xfId="0" applyNumberFormat="1" applyFont="1" applyBorder="1" applyAlignment="1">
      <alignment horizontal="center" vertical="center" wrapText="1"/>
    </xf>
    <xf numFmtId="0" fontId="36" fillId="0" borderId="71" xfId="0" applyFont="1" applyBorder="1" applyAlignment="1">
      <alignment horizontal="justify" vertical="center" wrapText="1"/>
    </xf>
    <xf numFmtId="0" fontId="24" fillId="0" borderId="69" xfId="0" applyFont="1" applyBorder="1" applyAlignment="1">
      <alignment horizontal="justify" vertical="center" wrapText="1"/>
    </xf>
    <xf numFmtId="0" fontId="24" fillId="0" borderId="48" xfId="0" applyFont="1" applyBorder="1" applyAlignment="1">
      <alignment horizontal="justify" vertical="center" wrapText="1"/>
    </xf>
    <xf numFmtId="49" fontId="15" fillId="0" borderId="47" xfId="0" applyNumberFormat="1" applyFont="1" applyBorder="1" applyAlignment="1">
      <alignment horizontal="center" vertical="center" textRotation="90" wrapText="1"/>
    </xf>
    <xf numFmtId="49" fontId="15" fillId="0" borderId="30" xfId="0" applyNumberFormat="1" applyFont="1" applyBorder="1" applyAlignment="1">
      <alignment horizontal="center" vertical="center" textRotation="90" wrapText="1"/>
    </xf>
    <xf numFmtId="49" fontId="15" fillId="0" borderId="32" xfId="0" applyNumberFormat="1" applyFont="1" applyBorder="1" applyAlignment="1">
      <alignment horizontal="center" vertical="center" textRotation="90" wrapText="1"/>
    </xf>
    <xf numFmtId="0" fontId="15" fillId="0" borderId="66" xfId="0" applyFont="1" applyBorder="1" applyAlignment="1" applyProtection="1">
      <alignment horizontal="justify" vertical="center" wrapText="1"/>
      <protection locked="0"/>
    </xf>
    <xf numFmtId="0" fontId="15" fillId="0" borderId="67" xfId="0" applyFont="1" applyBorder="1" applyAlignment="1" applyProtection="1">
      <alignment horizontal="justify" vertical="center" wrapText="1"/>
      <protection locked="0"/>
    </xf>
    <xf numFmtId="0" fontId="15" fillId="0" borderId="68" xfId="0" applyFont="1" applyBorder="1" applyAlignment="1" applyProtection="1">
      <alignment horizontal="justify" vertical="center" wrapText="1"/>
      <protection locked="0"/>
    </xf>
    <xf numFmtId="0" fontId="15" fillId="0" borderId="13" xfId="0" applyFont="1" applyBorder="1" applyAlignment="1">
      <alignment horizontal="center" vertical="center" textRotation="90" wrapText="1"/>
    </xf>
    <xf numFmtId="0" fontId="0" fillId="0" borderId="67" xfId="0" applyBorder="1" applyProtection="1">
      <protection locked="0"/>
    </xf>
    <xf numFmtId="0" fontId="0" fillId="0" borderId="68" xfId="0" applyBorder="1" applyProtection="1">
      <protection locked="0"/>
    </xf>
    <xf numFmtId="0" fontId="16" fillId="0" borderId="0" xfId="0" applyFont="1" applyAlignment="1">
      <alignment horizontal="center" vertical="center" wrapText="1"/>
    </xf>
    <xf numFmtId="0" fontId="16" fillId="0" borderId="30" xfId="0" applyFont="1" applyBorder="1" applyAlignment="1">
      <alignment horizontal="center" vertical="center" wrapText="1"/>
    </xf>
    <xf numFmtId="0" fontId="37" fillId="0" borderId="0" xfId="0" applyFont="1" applyAlignment="1">
      <alignment horizontal="center" vertical="center" wrapText="1"/>
    </xf>
    <xf numFmtId="0" fontId="37" fillId="0" borderId="30" xfId="0" applyFont="1" applyBorder="1" applyAlignment="1">
      <alignment horizontal="center" vertical="center" wrapText="1"/>
    </xf>
    <xf numFmtId="0" fontId="7" fillId="10" borderId="15" xfId="0" applyFont="1" applyFill="1" applyBorder="1" applyAlignment="1">
      <alignment horizontal="center" vertical="center"/>
    </xf>
    <xf numFmtId="0" fontId="7" fillId="9" borderId="15" xfId="0" applyFont="1" applyFill="1" applyBorder="1" applyAlignment="1">
      <alignment horizontal="center" vertical="center"/>
    </xf>
    <xf numFmtId="0" fontId="75" fillId="0" borderId="0" xfId="0" applyFont="1" applyAlignment="1">
      <alignment horizontal="center"/>
    </xf>
    <xf numFmtId="0" fontId="7" fillId="21" borderId="12" xfId="0" applyFont="1" applyFill="1" applyBorder="1" applyAlignment="1">
      <alignment horizontal="center" vertical="center"/>
    </xf>
    <xf numFmtId="0" fontId="7" fillId="21" borderId="14" xfId="0" applyFont="1" applyFill="1" applyBorder="1" applyAlignment="1">
      <alignment horizontal="center" vertical="center"/>
    </xf>
    <xf numFmtId="0" fontId="7" fillId="17" borderId="15" xfId="0" applyFont="1" applyFill="1" applyBorder="1" applyAlignment="1">
      <alignment horizontal="center" vertical="center"/>
    </xf>
    <xf numFmtId="0" fontId="4" fillId="12" borderId="15" xfId="0" applyFont="1" applyFill="1" applyBorder="1" applyAlignment="1">
      <alignment horizontal="center" vertical="center" wrapText="1"/>
    </xf>
    <xf numFmtId="0" fontId="7" fillId="12" borderId="15" xfId="0" applyFont="1" applyFill="1" applyBorder="1" applyAlignment="1">
      <alignment horizontal="center" vertical="center" wrapText="1"/>
    </xf>
    <xf numFmtId="0" fontId="4" fillId="8" borderId="15" xfId="0" applyFont="1" applyFill="1" applyBorder="1" applyAlignment="1">
      <alignment horizontal="center" vertical="center" wrapText="1"/>
    </xf>
    <xf numFmtId="0" fontId="23" fillId="0" borderId="15" xfId="0" applyFont="1" applyBorder="1" applyAlignment="1">
      <alignment horizontal="center" vertical="center"/>
    </xf>
    <xf numFmtId="0" fontId="53" fillId="0" borderId="31" xfId="0" applyFont="1" applyBorder="1" applyAlignment="1">
      <alignment horizontal="center" vertical="center"/>
    </xf>
    <xf numFmtId="0" fontId="53" fillId="0" borderId="32" xfId="0" applyFont="1" applyBorder="1" applyAlignment="1">
      <alignment horizontal="center" vertical="center"/>
    </xf>
    <xf numFmtId="0" fontId="37" fillId="0" borderId="58" xfId="0" applyFont="1" applyBorder="1" applyAlignment="1">
      <alignment horizontal="center" vertical="center"/>
    </xf>
    <xf numFmtId="0" fontId="0" fillId="22" borderId="12" xfId="0" applyFill="1" applyBorder="1" applyAlignment="1">
      <alignment horizontal="center" vertical="center"/>
    </xf>
    <xf numFmtId="0" fontId="0" fillId="22" borderId="14" xfId="0" applyFill="1" applyBorder="1" applyAlignment="1">
      <alignment horizontal="center" vertical="center"/>
    </xf>
    <xf numFmtId="0" fontId="27" fillId="0" borderId="0" xfId="0" applyFont="1" applyAlignment="1">
      <alignment horizontal="justify" vertical="center"/>
    </xf>
    <xf numFmtId="0" fontId="27" fillId="0" borderId="0" xfId="0" applyFont="1" applyAlignment="1">
      <alignment horizontal="justify" vertical="center" wrapText="1"/>
    </xf>
    <xf numFmtId="0" fontId="0" fillId="16" borderId="12" xfId="0" applyFill="1" applyBorder="1" applyAlignment="1">
      <alignment horizontal="center" vertical="center"/>
    </xf>
    <xf numFmtId="0" fontId="0" fillId="16" borderId="14" xfId="0" applyFill="1" applyBorder="1" applyAlignment="1">
      <alignment horizontal="center" vertical="center"/>
    </xf>
    <xf numFmtId="0" fontId="53" fillId="0" borderId="14" xfId="0" applyFont="1" applyBorder="1" applyAlignment="1">
      <alignment horizontal="center" vertical="center"/>
    </xf>
    <xf numFmtId="0" fontId="44" fillId="0" borderId="12" xfId="0" applyFont="1" applyBorder="1" applyAlignment="1">
      <alignment horizontal="center" vertical="center"/>
    </xf>
    <xf numFmtId="0" fontId="44" fillId="0" borderId="13" xfId="0" applyFont="1" applyBorder="1" applyAlignment="1">
      <alignment horizontal="center" vertical="center"/>
    </xf>
    <xf numFmtId="0" fontId="44" fillId="0" borderId="14" xfId="0" applyFont="1" applyBorder="1" applyAlignment="1">
      <alignment horizontal="center" vertical="center"/>
    </xf>
    <xf numFmtId="0" fontId="69" fillId="13" borderId="12" xfId="0" applyFont="1" applyFill="1" applyBorder="1" applyAlignment="1">
      <alignment horizontal="center" vertical="center"/>
    </xf>
    <xf numFmtId="0" fontId="69" fillId="13" borderId="14" xfId="0" applyFont="1" applyFill="1" applyBorder="1" applyAlignment="1">
      <alignment horizontal="center" vertical="center"/>
    </xf>
    <xf numFmtId="0" fontId="0" fillId="18" borderId="15" xfId="0" applyFill="1" applyBorder="1" applyAlignment="1">
      <alignment horizontal="center" vertical="center"/>
    </xf>
    <xf numFmtId="0" fontId="69" fillId="13" borderId="15" xfId="0" applyFont="1" applyFill="1" applyBorder="1" applyAlignment="1">
      <alignment horizontal="center" vertical="center"/>
    </xf>
    <xf numFmtId="0" fontId="7" fillId="25" borderId="12" xfId="0" applyFont="1" applyFill="1" applyBorder="1" applyAlignment="1">
      <alignment horizontal="center" vertical="center"/>
    </xf>
    <xf numFmtId="0" fontId="7" fillId="25" borderId="14" xfId="0" applyFont="1" applyFill="1" applyBorder="1" applyAlignment="1">
      <alignment horizontal="center" vertical="center"/>
    </xf>
    <xf numFmtId="3" fontId="15" fillId="0" borderId="12" xfId="4" applyNumberFormat="1" applyFont="1" applyFill="1" applyBorder="1" applyAlignment="1" applyProtection="1">
      <alignment horizontal="center" vertical="center" wrapText="1" shrinkToFit="1"/>
      <protection locked="0"/>
    </xf>
    <xf numFmtId="3" fontId="15" fillId="0" borderId="13" xfId="4" applyNumberFormat="1" applyFont="1" applyFill="1" applyBorder="1" applyAlignment="1" applyProtection="1">
      <alignment horizontal="center" vertical="center" wrapText="1" shrinkToFit="1"/>
      <protection locked="0"/>
    </xf>
    <xf numFmtId="3" fontId="15" fillId="0" borderId="14" xfId="4" applyNumberFormat="1" applyFont="1" applyFill="1" applyBorder="1" applyAlignment="1" applyProtection="1">
      <alignment horizontal="center" vertical="center" wrapText="1" shrinkToFit="1"/>
      <protection locked="0"/>
    </xf>
    <xf numFmtId="0" fontId="24" fillId="0" borderId="55" xfId="0" applyFont="1" applyBorder="1" applyAlignment="1">
      <alignment horizontal="justify" vertical="center" wrapText="1"/>
    </xf>
    <xf numFmtId="0" fontId="24" fillId="0" borderId="56" xfId="0" applyFont="1" applyBorder="1" applyAlignment="1">
      <alignment horizontal="justify" vertical="center" wrapText="1"/>
    </xf>
    <xf numFmtId="0" fontId="24" fillId="0" borderId="57" xfId="0" applyFont="1" applyBorder="1" applyAlignment="1">
      <alignment horizontal="justify" vertical="center" wrapText="1"/>
    </xf>
    <xf numFmtId="0" fontId="13" fillId="6" borderId="49" xfId="0" applyFont="1" applyFill="1" applyBorder="1" applyAlignment="1">
      <alignment horizontal="center" vertical="center" wrapText="1"/>
    </xf>
    <xf numFmtId="0" fontId="13" fillId="6" borderId="50" xfId="0" applyFont="1" applyFill="1" applyBorder="1" applyAlignment="1">
      <alignment horizontal="center" vertical="center" wrapText="1"/>
    </xf>
    <xf numFmtId="0" fontId="13" fillId="6" borderId="51" xfId="0" applyFont="1" applyFill="1" applyBorder="1" applyAlignment="1">
      <alignment horizontal="center" vertical="center" wrapText="1"/>
    </xf>
    <xf numFmtId="0" fontId="21" fillId="0" borderId="48" xfId="0" applyFont="1" applyBorder="1" applyAlignment="1">
      <alignment horizontal="justify" vertical="center"/>
    </xf>
    <xf numFmtId="0" fontId="0" fillId="11" borderId="15" xfId="0" applyFill="1" applyBorder="1" applyAlignment="1">
      <alignment horizontal="center"/>
    </xf>
    <xf numFmtId="0" fontId="53" fillId="16" borderId="12" xfId="0" applyFont="1" applyFill="1" applyBorder="1" applyAlignment="1">
      <alignment horizontal="center" vertical="center"/>
    </xf>
    <xf numFmtId="0" fontId="53" fillId="16" borderId="14" xfId="0" applyFont="1" applyFill="1" applyBorder="1" applyAlignment="1">
      <alignment horizontal="center" vertical="center"/>
    </xf>
    <xf numFmtId="0" fontId="7" fillId="23" borderId="12" xfId="0" applyFont="1" applyFill="1" applyBorder="1" applyAlignment="1">
      <alignment horizontal="center" vertical="center"/>
    </xf>
    <xf numFmtId="0" fontId="7" fillId="23" borderId="14" xfId="0" applyFont="1" applyFill="1" applyBorder="1" applyAlignment="1">
      <alignment horizontal="center" vertical="center"/>
    </xf>
    <xf numFmtId="0" fontId="53" fillId="0" borderId="15" xfId="0" applyFont="1" applyBorder="1" applyAlignment="1">
      <alignment horizontal="left"/>
    </xf>
    <xf numFmtId="49" fontId="15" fillId="0" borderId="58" xfId="0" applyNumberFormat="1" applyFont="1" applyBorder="1" applyAlignment="1">
      <alignment horizontal="center" vertical="center" wrapText="1"/>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49" fontId="15" fillId="0" borderId="63" xfId="0" applyNumberFormat="1" applyFont="1" applyBorder="1" applyAlignment="1">
      <alignment horizontal="center" vertical="center" wrapText="1"/>
    </xf>
    <xf numFmtId="0" fontId="7" fillId="9" borderId="12" xfId="0" applyFont="1" applyFill="1" applyBorder="1" applyAlignment="1">
      <alignment horizontal="center" vertical="center" wrapText="1"/>
    </xf>
    <xf numFmtId="0" fontId="7" fillId="9" borderId="14" xfId="0" applyFont="1" applyFill="1" applyBorder="1" applyAlignment="1">
      <alignment horizontal="center" vertical="center" wrapText="1"/>
    </xf>
    <xf numFmtId="0" fontId="44" fillId="0" borderId="15" xfId="0" applyFont="1" applyBorder="1" applyAlignment="1">
      <alignment horizontal="center" vertical="center"/>
    </xf>
    <xf numFmtId="0" fontId="23" fillId="14" borderId="15" xfId="0" applyFont="1" applyFill="1" applyBorder="1" applyAlignment="1">
      <alignment horizontal="center" vertical="center"/>
    </xf>
    <xf numFmtId="0" fontId="17" fillId="0" borderId="29" xfId="0" applyFont="1" applyBorder="1" applyAlignment="1">
      <alignment horizontal="center" vertical="center" wrapText="1"/>
    </xf>
    <xf numFmtId="0" fontId="17" fillId="0" borderId="0" xfId="0" applyFont="1" applyAlignment="1">
      <alignment horizontal="center" vertical="center" wrapText="1"/>
    </xf>
    <xf numFmtId="0" fontId="17" fillId="0" borderId="30" xfId="0" applyFont="1" applyBorder="1" applyAlignment="1">
      <alignment horizontal="center" vertical="center" wrapText="1"/>
    </xf>
    <xf numFmtId="0" fontId="14" fillId="0" borderId="46" xfId="0" applyFont="1" applyBorder="1" applyAlignment="1">
      <alignment horizontal="center" vertical="center" wrapText="1"/>
    </xf>
    <xf numFmtId="0" fontId="14" fillId="0" borderId="23" xfId="0" applyFont="1" applyBorder="1" applyAlignment="1">
      <alignment horizontal="center" vertical="center" wrapText="1"/>
    </xf>
    <xf numFmtId="0" fontId="14" fillId="0" borderId="47" xfId="0" applyFont="1" applyBorder="1" applyAlignment="1">
      <alignment horizontal="center" vertical="center" wrapText="1"/>
    </xf>
    <xf numFmtId="0" fontId="14" fillId="0" borderId="29" xfId="0" applyFont="1" applyBorder="1" applyAlignment="1">
      <alignment horizontal="center" vertical="center" wrapText="1"/>
    </xf>
    <xf numFmtId="0" fontId="14" fillId="0" borderId="0" xfId="0" applyFont="1" applyAlignment="1">
      <alignment horizontal="center" vertical="center" wrapText="1"/>
    </xf>
    <xf numFmtId="0" fontId="14" fillId="0" borderId="30" xfId="0" applyFont="1" applyBorder="1" applyAlignment="1">
      <alignment horizontal="center" vertical="center" wrapText="1"/>
    </xf>
    <xf numFmtId="0" fontId="14" fillId="0" borderId="31"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32" xfId="0" applyFont="1" applyBorder="1" applyAlignment="1">
      <alignment horizontal="center" vertical="center" wrapText="1"/>
    </xf>
    <xf numFmtId="0" fontId="24" fillId="0" borderId="89" xfId="0" applyFont="1" applyBorder="1" applyAlignment="1">
      <alignment horizontal="justify" vertical="center" wrapText="1"/>
    </xf>
    <xf numFmtId="0" fontId="24" fillId="0" borderId="90" xfId="0" applyFont="1" applyBorder="1" applyAlignment="1">
      <alignment horizontal="justify" vertical="center" wrapText="1"/>
    </xf>
    <xf numFmtId="0" fontId="15" fillId="0" borderId="63" xfId="0" applyFont="1" applyBorder="1" applyAlignment="1">
      <alignment horizontal="justify" vertical="center" wrapText="1"/>
    </xf>
    <xf numFmtId="0" fontId="16" fillId="0" borderId="0" xfId="0" applyFont="1" applyAlignment="1">
      <alignment horizontal="right" vertical="center" wrapText="1"/>
    </xf>
    <xf numFmtId="0" fontId="7" fillId="0" borderId="74" xfId="0" applyFont="1" applyBorder="1" applyAlignment="1" applyProtection="1">
      <alignment horizontal="justify" vertical="center" wrapText="1"/>
      <protection locked="0"/>
    </xf>
    <xf numFmtId="0" fontId="21" fillId="0" borderId="71" xfId="0" applyFont="1" applyBorder="1" applyAlignment="1">
      <alignment horizontal="justify" vertical="center" wrapText="1"/>
    </xf>
    <xf numFmtId="0" fontId="24" fillId="0" borderId="72" xfId="0" applyFont="1" applyBorder="1" applyAlignment="1">
      <alignment horizontal="justify" vertical="center" wrapText="1"/>
    </xf>
    <xf numFmtId="0" fontId="24" fillId="0" borderId="73" xfId="0" applyFont="1" applyBorder="1" applyAlignment="1">
      <alignment horizontal="justify" vertical="center" wrapText="1"/>
    </xf>
    <xf numFmtId="0" fontId="26" fillId="0" borderId="0" xfId="0" applyFont="1" applyAlignment="1">
      <alignment horizontal="justify" vertical="center" wrapText="1"/>
    </xf>
    <xf numFmtId="0" fontId="26" fillId="0" borderId="30" xfId="0" applyFont="1" applyBorder="1" applyAlignment="1">
      <alignment horizontal="justify" vertical="center" wrapText="1"/>
    </xf>
    <xf numFmtId="0" fontId="17" fillId="0" borderId="63" xfId="0" applyFont="1" applyBorder="1" applyAlignment="1">
      <alignment horizontal="center" vertical="center" wrapText="1"/>
    </xf>
    <xf numFmtId="0" fontId="17" fillId="0" borderId="62" xfId="0" applyFont="1" applyBorder="1" applyAlignment="1">
      <alignment horizontal="center" vertical="center" wrapText="1"/>
    </xf>
    <xf numFmtId="0" fontId="17" fillId="0" borderId="58" xfId="0" applyFont="1" applyBorder="1" applyAlignment="1">
      <alignment horizontal="center" vertical="center" wrapText="1"/>
    </xf>
    <xf numFmtId="0" fontId="7" fillId="11" borderId="12" xfId="0" applyFont="1" applyFill="1" applyBorder="1" applyAlignment="1">
      <alignment horizontal="center" vertical="center" wrapText="1"/>
    </xf>
    <xf numFmtId="0" fontId="7" fillId="11" borderId="14" xfId="0" applyFont="1" applyFill="1" applyBorder="1" applyAlignment="1">
      <alignment horizontal="center" vertical="center" wrapText="1"/>
    </xf>
    <xf numFmtId="0" fontId="28" fillId="0" borderId="0" xfId="2" applyFont="1" applyFill="1" applyAlignment="1" applyProtection="1">
      <alignment horizontal="center" vertical="center" wrapText="1"/>
    </xf>
    <xf numFmtId="0" fontId="16" fillId="0" borderId="16" xfId="0" applyFont="1" applyBorder="1" applyAlignment="1">
      <alignment horizontal="right" vertical="center" wrapText="1"/>
    </xf>
    <xf numFmtId="49" fontId="15" fillId="0" borderId="31" xfId="0" applyNumberFormat="1" applyFont="1" applyBorder="1" applyAlignment="1">
      <alignment horizontal="center" vertical="center" wrapText="1"/>
    </xf>
    <xf numFmtId="49" fontId="15" fillId="0" borderId="16" xfId="0" applyNumberFormat="1" applyFont="1" applyBorder="1" applyAlignment="1">
      <alignment horizontal="center" vertical="center" wrapText="1"/>
    </xf>
    <xf numFmtId="49" fontId="15" fillId="0" borderId="32" xfId="0" applyNumberFormat="1" applyFont="1" applyBorder="1" applyAlignment="1">
      <alignment horizontal="center" vertical="center" wrapText="1"/>
    </xf>
    <xf numFmtId="0" fontId="7" fillId="0" borderId="58" xfId="0" applyFont="1" applyBorder="1" applyAlignment="1">
      <alignment horizontal="center" vertical="center"/>
    </xf>
    <xf numFmtId="0" fontId="0" fillId="0" borderId="0" xfId="0" applyAlignment="1">
      <alignment horizontal="center" vertical="center"/>
    </xf>
    <xf numFmtId="0" fontId="53" fillId="0" borderId="16" xfId="0" applyFont="1" applyBorder="1" applyAlignment="1">
      <alignment horizontal="center" vertical="center"/>
    </xf>
    <xf numFmtId="0" fontId="73" fillId="0" borderId="15" xfId="0" applyFont="1" applyBorder="1" applyAlignment="1">
      <alignment horizontal="center" vertical="center"/>
    </xf>
    <xf numFmtId="49" fontId="15" fillId="24" borderId="15" xfId="0" applyNumberFormat="1" applyFont="1" applyFill="1" applyBorder="1" applyAlignment="1">
      <alignment horizontal="center" vertical="center" wrapText="1"/>
    </xf>
    <xf numFmtId="0" fontId="7" fillId="14" borderId="46" xfId="0" applyFont="1" applyFill="1" applyBorder="1" applyAlignment="1">
      <alignment horizontal="center" vertical="center"/>
    </xf>
    <xf numFmtId="0" fontId="7" fillId="14" borderId="47" xfId="0" applyFont="1" applyFill="1" applyBorder="1" applyAlignment="1">
      <alignment horizontal="center" vertical="center"/>
    </xf>
    <xf numFmtId="3" fontId="7" fillId="12" borderId="15" xfId="0" applyNumberFormat="1" applyFont="1" applyFill="1" applyBorder="1" applyAlignment="1">
      <alignment horizontal="center" vertical="center"/>
    </xf>
    <xf numFmtId="3" fontId="7" fillId="0" borderId="12" xfId="0" applyNumberFormat="1" applyFont="1" applyBorder="1" applyAlignment="1">
      <alignment horizontal="center" vertical="center" wrapText="1"/>
    </xf>
    <xf numFmtId="3" fontId="7" fillId="0" borderId="14" xfId="0" applyNumberFormat="1" applyFont="1" applyBorder="1" applyAlignment="1">
      <alignment horizontal="center" vertical="center" wrapText="1"/>
    </xf>
    <xf numFmtId="0" fontId="7" fillId="24" borderId="15" xfId="0" applyFont="1" applyFill="1" applyBorder="1" applyAlignment="1">
      <alignment horizontal="center" vertical="center" textRotation="90" wrapText="1"/>
    </xf>
    <xf numFmtId="0" fontId="15" fillId="0" borderId="15" xfId="0" applyFont="1" applyBorder="1" applyAlignment="1">
      <alignment horizontal="center" vertical="center" textRotation="90"/>
    </xf>
    <xf numFmtId="3" fontId="15" fillId="0" borderId="15" xfId="0" applyNumberFormat="1" applyFont="1" applyBorder="1" applyAlignment="1">
      <alignment horizontal="center" vertical="center"/>
    </xf>
    <xf numFmtId="0" fontId="23" fillId="11" borderId="15" xfId="0" applyFont="1" applyFill="1" applyBorder="1" applyAlignment="1">
      <alignment horizontal="center" vertical="center"/>
    </xf>
    <xf numFmtId="0" fontId="0" fillId="14" borderId="15" xfId="0" applyFill="1" applyBorder="1" applyAlignment="1">
      <alignment horizontal="center" vertical="center"/>
    </xf>
    <xf numFmtId="0" fontId="69" fillId="0" borderId="15" xfId="0" applyFont="1" applyBorder="1" applyAlignment="1">
      <alignment horizontal="center" vertical="center"/>
    </xf>
    <xf numFmtId="0" fontId="24" fillId="0" borderId="16" xfId="0" applyFont="1" applyBorder="1" applyAlignment="1">
      <alignment horizontal="justify" vertical="center"/>
    </xf>
    <xf numFmtId="0" fontId="24" fillId="0" borderId="32" xfId="0" applyFont="1" applyBorder="1" applyAlignment="1">
      <alignment horizontal="justify" vertical="center"/>
    </xf>
    <xf numFmtId="3" fontId="17" fillId="0" borderId="59" xfId="0" applyNumberFormat="1" applyFont="1" applyBorder="1" applyAlignment="1" applyProtection="1">
      <alignment horizontal="center" vertical="center" wrapText="1"/>
      <protection locked="0"/>
    </xf>
    <xf numFmtId="3" fontId="17" fillId="0" borderId="60" xfId="0" applyNumberFormat="1" applyFont="1" applyBorder="1" applyAlignment="1" applyProtection="1">
      <alignment horizontal="center" vertical="center" wrapText="1"/>
      <protection locked="0"/>
    </xf>
    <xf numFmtId="3" fontId="17" fillId="0" borderId="61" xfId="0" applyNumberFormat="1" applyFont="1" applyBorder="1" applyAlignment="1" applyProtection="1">
      <alignment horizontal="center" vertical="center" wrapText="1"/>
      <protection locked="0"/>
    </xf>
    <xf numFmtId="0" fontId="20" fillId="0" borderId="0" xfId="0" applyFont="1" applyAlignment="1">
      <alignment horizontal="center" vertical="center" wrapText="1"/>
    </xf>
    <xf numFmtId="0" fontId="26" fillId="0" borderId="48" xfId="0" applyFont="1" applyBorder="1" applyAlignment="1">
      <alignment horizontal="justify" vertical="center" wrapText="1"/>
    </xf>
    <xf numFmtId="0" fontId="7" fillId="0" borderId="13" xfId="0" applyFont="1" applyBorder="1" applyAlignment="1">
      <alignment horizontal="center" vertical="center" wrapText="1"/>
    </xf>
    <xf numFmtId="49" fontId="15" fillId="0" borderId="62" xfId="0" applyNumberFormat="1" applyFont="1" applyBorder="1" applyAlignment="1">
      <alignment horizontal="center" vertical="center" wrapText="1"/>
    </xf>
    <xf numFmtId="49" fontId="15" fillId="0" borderId="29" xfId="0" applyNumberFormat="1" applyFont="1" applyBorder="1" applyAlignment="1">
      <alignment horizontal="center" vertical="center" wrapText="1"/>
    </xf>
    <xf numFmtId="49" fontId="15" fillId="0" borderId="0" xfId="0" applyNumberFormat="1" applyFont="1" applyAlignment="1">
      <alignment horizontal="center" vertical="center" wrapText="1"/>
    </xf>
    <xf numFmtId="49" fontId="15" fillId="0" borderId="30" xfId="0" applyNumberFormat="1" applyFont="1" applyBorder="1" applyAlignment="1">
      <alignment horizontal="center" vertical="center" wrapText="1"/>
    </xf>
    <xf numFmtId="0" fontId="26" fillId="0" borderId="69" xfId="0" applyFont="1" applyBorder="1" applyAlignment="1">
      <alignment horizontal="justify" vertical="center" wrapText="1"/>
    </xf>
    <xf numFmtId="49" fontId="7" fillId="0" borderId="46" xfId="0" applyNumberFormat="1" applyFont="1" applyBorder="1" applyAlignment="1">
      <alignment horizontal="center" vertical="center" textRotation="90" wrapText="1"/>
    </xf>
    <xf numFmtId="49" fontId="7" fillId="0" borderId="23" xfId="0" applyNumberFormat="1" applyFont="1" applyBorder="1" applyAlignment="1">
      <alignment horizontal="center" vertical="center" textRotation="90" wrapText="1"/>
    </xf>
    <xf numFmtId="49" fontId="7" fillId="0" borderId="47" xfId="0" applyNumberFormat="1" applyFont="1" applyBorder="1" applyAlignment="1">
      <alignment horizontal="center" vertical="center" textRotation="90" wrapText="1"/>
    </xf>
    <xf numFmtId="49" fontId="7" fillId="0" borderId="29" xfId="0" applyNumberFormat="1" applyFont="1" applyBorder="1" applyAlignment="1">
      <alignment horizontal="center" vertical="center" textRotation="90" wrapText="1"/>
    </xf>
    <xf numFmtId="49" fontId="7" fillId="0" borderId="0" xfId="0" applyNumberFormat="1" applyFont="1" applyAlignment="1">
      <alignment horizontal="center" vertical="center" textRotation="90" wrapText="1"/>
    </xf>
    <xf numFmtId="49" fontId="7" fillId="0" borderId="30" xfId="0" applyNumberFormat="1" applyFont="1" applyBorder="1" applyAlignment="1">
      <alignment horizontal="center" vertical="center" textRotation="90" wrapText="1"/>
    </xf>
    <xf numFmtId="3" fontId="7" fillId="0" borderId="15" xfId="0" applyNumberFormat="1" applyFont="1" applyBorder="1" applyAlignment="1">
      <alignment horizontal="center" vertical="center" wrapText="1"/>
    </xf>
    <xf numFmtId="3" fontId="7" fillId="12" borderId="12" xfId="0" applyNumberFormat="1" applyFont="1" applyFill="1" applyBorder="1" applyAlignment="1">
      <alignment horizontal="center" vertical="center"/>
    </xf>
    <xf numFmtId="0" fontId="6" fillId="0" borderId="0" xfId="0" applyFont="1" applyAlignment="1">
      <alignment horizontal="center" vertical="center" wrapText="1"/>
    </xf>
    <xf numFmtId="1" fontId="0" fillId="11" borderId="15" xfId="0" applyNumberFormat="1" applyFill="1" applyBorder="1" applyAlignment="1">
      <alignment horizontal="center" vertical="center"/>
    </xf>
    <xf numFmtId="0" fontId="0" fillId="25" borderId="12" xfId="0" applyFill="1" applyBorder="1" applyAlignment="1">
      <alignment horizontal="center" vertical="center"/>
    </xf>
    <xf numFmtId="0" fontId="0" fillId="25" borderId="14" xfId="0" applyFill="1" applyBorder="1" applyAlignment="1">
      <alignment horizontal="center" vertical="center"/>
    </xf>
    <xf numFmtId="0" fontId="74" fillId="0" borderId="15" xfId="0" applyFont="1" applyBorder="1" applyAlignment="1">
      <alignment horizontal="center" vertical="center"/>
    </xf>
    <xf numFmtId="0" fontId="0" fillId="0" borderId="15" xfId="0" applyBorder="1" applyAlignment="1">
      <alignment horizontal="center" vertical="center" wrapText="1"/>
    </xf>
    <xf numFmtId="0" fontId="0" fillId="14" borderId="12" xfId="0" applyFill="1" applyBorder="1" applyAlignment="1">
      <alignment horizontal="center" vertical="center"/>
    </xf>
    <xf numFmtId="0" fontId="0" fillId="14" borderId="14" xfId="0" applyFill="1" applyBorder="1" applyAlignment="1">
      <alignment horizontal="center" vertical="center"/>
    </xf>
    <xf numFmtId="0" fontId="0" fillId="17" borderId="12" xfId="0" applyFill="1" applyBorder="1" applyAlignment="1">
      <alignment horizontal="center" vertical="center"/>
    </xf>
    <xf numFmtId="0" fontId="0" fillId="17" borderId="14" xfId="0" applyFill="1" applyBorder="1" applyAlignment="1">
      <alignment horizontal="center" vertical="center"/>
    </xf>
    <xf numFmtId="0" fontId="0" fillId="0" borderId="12" xfId="0" applyBorder="1" applyAlignment="1">
      <alignment horizontal="center" vertical="center" wrapText="1"/>
    </xf>
    <xf numFmtId="0" fontId="0" fillId="0" borderId="14" xfId="0" applyBorder="1" applyAlignment="1">
      <alignment horizontal="center" vertical="center" wrapText="1"/>
    </xf>
    <xf numFmtId="0" fontId="23" fillId="0" borderId="12" xfId="0" applyFont="1" applyBorder="1" applyAlignment="1">
      <alignment horizontal="center" vertical="center"/>
    </xf>
    <xf numFmtId="0" fontId="0" fillId="9" borderId="15" xfId="0" applyFill="1" applyBorder="1" applyAlignment="1">
      <alignment horizontal="center" vertical="center"/>
    </xf>
    <xf numFmtId="0" fontId="72" fillId="14" borderId="15" xfId="0" applyFont="1" applyFill="1" applyBorder="1" applyAlignment="1">
      <alignment horizontal="center" vertical="center"/>
    </xf>
    <xf numFmtId="0" fontId="0" fillId="14" borderId="15" xfId="0" applyFill="1" applyBorder="1" applyAlignment="1">
      <alignment horizontal="center"/>
    </xf>
    <xf numFmtId="4" fontId="15" fillId="0" borderId="15" xfId="0" applyNumberFormat="1" applyFont="1" applyBorder="1" applyAlignment="1" applyProtection="1">
      <alignment horizontal="center" vertical="center" wrapText="1"/>
      <protection locked="0"/>
    </xf>
    <xf numFmtId="0" fontId="0" fillId="15" borderId="12" xfId="0" applyFill="1" applyBorder="1" applyAlignment="1">
      <alignment horizontal="center" vertical="center"/>
    </xf>
    <xf numFmtId="0" fontId="0" fillId="15" borderId="14" xfId="0" applyFill="1" applyBorder="1" applyAlignment="1">
      <alignment horizontal="center" vertical="center"/>
    </xf>
    <xf numFmtId="0" fontId="16" fillId="0" borderId="0" xfId="2" applyFont="1" applyFill="1" applyBorder="1" applyAlignment="1" applyProtection="1">
      <alignment horizontal="right" vertical="center" wrapText="1"/>
    </xf>
    <xf numFmtId="0" fontId="15" fillId="0" borderId="46" xfId="0" applyFont="1" applyBorder="1" applyAlignment="1">
      <alignment horizontal="center" vertical="center" wrapText="1"/>
    </xf>
    <xf numFmtId="0" fontId="15" fillId="0" borderId="23" xfId="0" applyFont="1" applyBorder="1" applyAlignment="1">
      <alignment horizontal="center" vertical="center" wrapText="1"/>
    </xf>
    <xf numFmtId="0" fontId="15" fillId="0" borderId="47" xfId="0" applyFont="1" applyBorder="1" applyAlignment="1">
      <alignment horizontal="center" vertical="center" wrapText="1"/>
    </xf>
    <xf numFmtId="0" fontId="15" fillId="0" borderId="31"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32" xfId="0" applyFont="1" applyBorder="1" applyAlignment="1">
      <alignment horizontal="center" vertical="center" wrapText="1"/>
    </xf>
    <xf numFmtId="49" fontId="15" fillId="0" borderId="58" xfId="0" applyNumberFormat="1" applyFont="1" applyBorder="1" applyAlignment="1">
      <alignment horizontal="center" vertical="center" textRotation="90" wrapText="1"/>
    </xf>
    <xf numFmtId="49" fontId="7" fillId="0" borderId="12" xfId="0" applyNumberFormat="1" applyFont="1" applyBorder="1" applyAlignment="1">
      <alignment horizontal="justify" vertical="center" wrapText="1"/>
    </xf>
    <xf numFmtId="49" fontId="7" fillId="0" borderId="13" xfId="0" applyNumberFormat="1" applyFont="1" applyBorder="1" applyAlignment="1">
      <alignment horizontal="justify" vertical="center" wrapText="1"/>
    </xf>
    <xf numFmtId="49" fontId="7" fillId="0" borderId="14" xfId="0" applyNumberFormat="1" applyFont="1" applyBorder="1" applyAlignment="1">
      <alignment horizontal="justify" vertical="center" wrapText="1"/>
    </xf>
    <xf numFmtId="0" fontId="7" fillId="0" borderId="63" xfId="0" applyFont="1" applyBorder="1" applyAlignment="1">
      <alignment horizontal="center" vertical="center" textRotation="90" wrapText="1"/>
    </xf>
    <xf numFmtId="0" fontId="7" fillId="0" borderId="62" xfId="0" applyFont="1" applyBorder="1" applyAlignment="1">
      <alignment horizontal="center" vertical="center" textRotation="90" wrapText="1"/>
    </xf>
    <xf numFmtId="0" fontId="7" fillId="0" borderId="58" xfId="0" applyFont="1" applyBorder="1" applyAlignment="1">
      <alignment horizontal="center" vertical="center" textRotation="90" wrapText="1"/>
    </xf>
    <xf numFmtId="0" fontId="36" fillId="0" borderId="30" xfId="0" applyFont="1" applyBorder="1" applyAlignment="1">
      <alignment horizontal="justify" vertical="center" wrapText="1"/>
    </xf>
    <xf numFmtId="0" fontId="7" fillId="0" borderId="46" xfId="0" applyFont="1" applyBorder="1" applyAlignment="1">
      <alignment horizontal="center" vertical="center" wrapText="1"/>
    </xf>
    <xf numFmtId="0" fontId="7" fillId="0" borderId="23" xfId="0" applyFont="1" applyBorder="1" applyAlignment="1">
      <alignment horizontal="center" vertical="center" wrapText="1"/>
    </xf>
    <xf numFmtId="0" fontId="7" fillId="0" borderId="47" xfId="0" applyFont="1" applyBorder="1" applyAlignment="1">
      <alignment horizontal="center" vertical="center" wrapText="1"/>
    </xf>
    <xf numFmtId="0" fontId="7" fillId="0" borderId="31"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32" xfId="0" applyFont="1" applyBorder="1" applyAlignment="1">
      <alignment horizontal="center" vertical="center" wrapText="1"/>
    </xf>
    <xf numFmtId="0" fontId="15" fillId="0" borderId="91" xfId="0" applyFont="1" applyBorder="1" applyAlignment="1" applyProtection="1">
      <alignment horizontal="justify" vertical="center" wrapText="1"/>
      <protection locked="0"/>
    </xf>
    <xf numFmtId="0" fontId="15" fillId="0" borderId="92" xfId="0" applyFont="1" applyBorder="1" applyAlignment="1" applyProtection="1">
      <alignment horizontal="justify" vertical="center" wrapText="1"/>
      <protection locked="0"/>
    </xf>
    <xf numFmtId="0" fontId="15" fillId="0" borderId="93" xfId="0" applyFont="1" applyBorder="1" applyAlignment="1" applyProtection="1">
      <alignment horizontal="justify" vertical="center" wrapText="1"/>
      <protection locked="0"/>
    </xf>
    <xf numFmtId="0" fontId="27" fillId="0" borderId="48" xfId="0" applyFont="1" applyBorder="1" applyAlignment="1">
      <alignment horizontal="justify" vertical="center" wrapText="1"/>
    </xf>
    <xf numFmtId="0" fontId="27" fillId="0" borderId="30" xfId="0" applyFont="1" applyBorder="1" applyAlignment="1">
      <alignment horizontal="justify" vertical="center" wrapText="1"/>
    </xf>
    <xf numFmtId="0" fontId="15" fillId="0" borderId="46" xfId="0" applyFont="1" applyBorder="1" applyAlignment="1">
      <alignment horizontal="center" vertical="center" textRotation="90" wrapText="1"/>
    </xf>
    <xf numFmtId="0" fontId="15" fillId="0" borderId="23" xfId="0" applyFont="1" applyBorder="1" applyAlignment="1">
      <alignment horizontal="center" vertical="center" textRotation="90" wrapText="1"/>
    </xf>
    <xf numFmtId="0" fontId="15" fillId="0" borderId="47" xfId="0" applyFont="1" applyBorder="1" applyAlignment="1">
      <alignment horizontal="center" vertical="center" textRotation="90" wrapText="1"/>
    </xf>
    <xf numFmtId="0" fontId="53" fillId="0" borderId="63" xfId="0" applyFont="1" applyBorder="1" applyAlignment="1">
      <alignment horizontal="center" vertical="center" wrapText="1"/>
    </xf>
    <xf numFmtId="0" fontId="74" fillId="0" borderId="15" xfId="0" applyFont="1" applyBorder="1" applyAlignment="1">
      <alignment horizontal="center"/>
    </xf>
    <xf numFmtId="0" fontId="74" fillId="28" borderId="15" xfId="0" applyFont="1" applyFill="1" applyBorder="1" applyAlignment="1">
      <alignment horizontal="center"/>
    </xf>
    <xf numFmtId="0" fontId="69" fillId="0" borderId="15" xfId="0" applyFont="1" applyBorder="1" applyAlignment="1">
      <alignment horizontal="center" vertical="center" textRotation="90"/>
    </xf>
    <xf numFmtId="0" fontId="0" fillId="0" borderId="15" xfId="0" applyBorder="1" applyAlignment="1">
      <alignment horizontal="center" vertical="center" textRotation="90"/>
    </xf>
    <xf numFmtId="0" fontId="0" fillId="11" borderId="58" xfId="0" applyFill="1" applyBorder="1" applyAlignment="1">
      <alignment horizontal="center"/>
    </xf>
    <xf numFmtId="0" fontId="69" fillId="0" borderId="15" xfId="0" applyFont="1" applyBorder="1" applyAlignment="1">
      <alignment horizontal="center" textRotation="90"/>
    </xf>
    <xf numFmtId="0" fontId="0" fillId="0" borderId="15" xfId="0" applyBorder="1" applyAlignment="1">
      <alignment horizontal="center" textRotation="90"/>
    </xf>
    <xf numFmtId="0" fontId="0" fillId="18" borderId="31" xfId="0" applyFill="1" applyBorder="1" applyAlignment="1">
      <alignment horizontal="center" vertical="center"/>
    </xf>
    <xf numFmtId="0" fontId="0" fillId="18" borderId="32" xfId="0" applyFill="1" applyBorder="1" applyAlignment="1">
      <alignment horizontal="center" vertical="center"/>
    </xf>
    <xf numFmtId="0" fontId="69" fillId="13" borderId="31" xfId="0" applyFont="1" applyFill="1" applyBorder="1" applyAlignment="1">
      <alignment horizontal="center" vertical="center" wrapText="1"/>
    </xf>
    <xf numFmtId="0" fontId="69" fillId="13" borderId="32" xfId="0" applyFont="1" applyFill="1" applyBorder="1" applyAlignment="1">
      <alignment horizontal="center" vertical="center" wrapText="1"/>
    </xf>
    <xf numFmtId="0" fontId="69" fillId="12" borderId="12" xfId="0" applyFont="1" applyFill="1" applyBorder="1" applyAlignment="1">
      <alignment horizontal="center" vertical="center"/>
    </xf>
    <xf numFmtId="0" fontId="69" fillId="12" borderId="14" xfId="0" applyFont="1" applyFill="1" applyBorder="1" applyAlignment="1">
      <alignment horizontal="center" vertical="center"/>
    </xf>
    <xf numFmtId="0" fontId="0" fillId="15" borderId="12" xfId="0" applyFill="1" applyBorder="1" applyAlignment="1">
      <alignment horizontal="center"/>
    </xf>
    <xf numFmtId="0" fontId="0" fillId="15" borderId="14" xfId="0" applyFill="1" applyBorder="1" applyAlignment="1">
      <alignment horizontal="center"/>
    </xf>
    <xf numFmtId="0" fontId="72" fillId="0" borderId="12" xfId="0" applyFont="1" applyBorder="1" applyAlignment="1">
      <alignment horizontal="center" wrapText="1"/>
    </xf>
    <xf numFmtId="0" fontId="72" fillId="0" borderId="14" xfId="0" applyFont="1" applyBorder="1" applyAlignment="1">
      <alignment horizontal="center" wrapText="1"/>
    </xf>
    <xf numFmtId="49" fontId="15" fillId="0" borderId="12" xfId="0" applyNumberFormat="1" applyFont="1" applyBorder="1" applyAlignment="1">
      <alignment horizontal="center" vertical="center" textRotation="90" wrapText="1"/>
    </xf>
    <xf numFmtId="49" fontId="15" fillId="0" borderId="14" xfId="0" applyNumberFormat="1" applyFont="1" applyBorder="1" applyAlignment="1">
      <alignment horizontal="center" vertical="center" textRotation="90" wrapText="1"/>
    </xf>
    <xf numFmtId="0" fontId="34" fillId="0" borderId="15" xfId="0" applyFont="1" applyBorder="1" applyAlignment="1">
      <alignment horizontal="center"/>
    </xf>
    <xf numFmtId="0" fontId="17" fillId="0" borderId="15" xfId="0" applyFont="1" applyBorder="1" applyAlignment="1">
      <alignment horizontal="right" vertical="center" wrapText="1"/>
    </xf>
    <xf numFmtId="0" fontId="13" fillId="6" borderId="85" xfId="0" applyFont="1" applyFill="1" applyBorder="1" applyAlignment="1">
      <alignment horizontal="center" vertical="center" wrapText="1"/>
    </xf>
    <xf numFmtId="0" fontId="14" fillId="6" borderId="86" xfId="0" applyFont="1" applyFill="1" applyBorder="1" applyAlignment="1">
      <alignment horizontal="center" vertical="center" wrapText="1"/>
    </xf>
    <xf numFmtId="0" fontId="14" fillId="6" borderId="87" xfId="0" applyFont="1" applyFill="1" applyBorder="1" applyAlignment="1">
      <alignment horizontal="center" vertical="center" wrapText="1"/>
    </xf>
    <xf numFmtId="0" fontId="72" fillId="0" borderId="15" xfId="0" applyFont="1" applyBorder="1" applyAlignment="1">
      <alignment horizontal="center"/>
    </xf>
    <xf numFmtId="0" fontId="34" fillId="0" borderId="12" xfId="0" applyFont="1" applyBorder="1" applyAlignment="1">
      <alignment horizontal="center"/>
    </xf>
    <xf numFmtId="0" fontId="34" fillId="0" borderId="14" xfId="0" applyFont="1" applyBorder="1" applyAlignment="1">
      <alignment horizontal="center"/>
    </xf>
    <xf numFmtId="0" fontId="72" fillId="14" borderId="15" xfId="0" applyFont="1" applyFill="1" applyBorder="1" applyAlignment="1">
      <alignment horizontal="center"/>
    </xf>
    <xf numFmtId="0" fontId="0" fillId="9" borderId="12" xfId="0" applyFill="1" applyBorder="1" applyAlignment="1">
      <alignment horizontal="center"/>
    </xf>
    <xf numFmtId="0" fontId="0" fillId="9" borderId="14" xfId="0" applyFill="1" applyBorder="1" applyAlignment="1">
      <alignment horizontal="center"/>
    </xf>
    <xf numFmtId="0" fontId="17" fillId="0" borderId="59" xfId="0" applyFont="1" applyBorder="1" applyAlignment="1">
      <alignment horizontal="center" vertical="center" wrapText="1"/>
    </xf>
    <xf numFmtId="0" fontId="17" fillId="0" borderId="60" xfId="0" applyFont="1" applyBorder="1" applyAlignment="1">
      <alignment horizontal="center" vertical="center" wrapText="1"/>
    </xf>
    <xf numFmtId="0" fontId="17" fillId="0" borderId="61" xfId="0" applyFont="1" applyBorder="1" applyAlignment="1">
      <alignment horizontal="center" vertical="center" wrapText="1"/>
    </xf>
    <xf numFmtId="0" fontId="7" fillId="26" borderId="15" xfId="0" applyFont="1" applyFill="1" applyBorder="1" applyAlignment="1">
      <alignment horizontal="center" vertical="center"/>
    </xf>
    <xf numFmtId="1" fontId="76" fillId="0" borderId="15" xfId="0" applyNumberFormat="1" applyFont="1" applyBorder="1" applyAlignment="1">
      <alignment horizontal="center"/>
    </xf>
    <xf numFmtId="0" fontId="37" fillId="0" borderId="12" xfId="0" applyFont="1" applyBorder="1" applyAlignment="1">
      <alignment horizontal="center"/>
    </xf>
    <xf numFmtId="0" fontId="37" fillId="0" borderId="14" xfId="0" applyFont="1" applyBorder="1" applyAlignment="1">
      <alignment horizontal="center"/>
    </xf>
    <xf numFmtId="0" fontId="0" fillId="25" borderId="12" xfId="0" applyFill="1" applyBorder="1" applyAlignment="1">
      <alignment horizontal="center"/>
    </xf>
    <xf numFmtId="0" fontId="0" fillId="25" borderId="14" xfId="0" applyFill="1" applyBorder="1" applyAlignment="1">
      <alignment horizontal="center"/>
    </xf>
    <xf numFmtId="0" fontId="69" fillId="0" borderId="15" xfId="0" applyFont="1" applyBorder="1" applyAlignment="1">
      <alignment horizontal="center"/>
    </xf>
    <xf numFmtId="0" fontId="4" fillId="0" borderId="15" xfId="0" applyFont="1" applyBorder="1" applyAlignment="1">
      <alignment horizontal="center" vertical="center"/>
    </xf>
    <xf numFmtId="0" fontId="37" fillId="0" borderId="15" xfId="0" applyFont="1" applyBorder="1" applyAlignment="1">
      <alignment horizontal="center"/>
    </xf>
    <xf numFmtId="0" fontId="4" fillId="0" borderId="15" xfId="0" applyFont="1" applyBorder="1" applyAlignment="1">
      <alignment horizontal="center"/>
    </xf>
    <xf numFmtId="0" fontId="0" fillId="28" borderId="12" xfId="0" applyFill="1" applyBorder="1" applyAlignment="1">
      <alignment horizontal="center"/>
    </xf>
    <xf numFmtId="0" fontId="0" fillId="28" borderId="13" xfId="0" applyFill="1" applyBorder="1" applyAlignment="1">
      <alignment horizontal="center"/>
    </xf>
    <xf numFmtId="0" fontId="19" fillId="0" borderId="15" xfId="0" applyFont="1" applyBorder="1" applyAlignment="1">
      <alignment horizontal="center" vertical="center"/>
    </xf>
    <xf numFmtId="3" fontId="4" fillId="0" borderId="15" xfId="0" applyNumberFormat="1" applyFont="1" applyBorder="1" applyAlignment="1">
      <alignment horizontal="center"/>
    </xf>
    <xf numFmtId="0" fontId="37" fillId="0" borderId="63" xfId="0" applyFont="1" applyBorder="1" applyAlignment="1">
      <alignment horizontal="center"/>
    </xf>
    <xf numFmtId="0" fontId="7" fillId="0" borderId="58" xfId="0" applyFont="1" applyBorder="1" applyAlignment="1">
      <alignment horizontal="center"/>
    </xf>
    <xf numFmtId="2" fontId="0" fillId="0" borderId="31" xfId="0" applyNumberFormat="1" applyBorder="1" applyAlignment="1">
      <alignment horizontal="center"/>
    </xf>
    <xf numFmtId="2" fontId="0" fillId="0" borderId="32" xfId="0" applyNumberFormat="1" applyBorder="1" applyAlignment="1">
      <alignment horizontal="center"/>
    </xf>
    <xf numFmtId="0" fontId="78" fillId="0" borderId="12" xfId="0" applyFont="1" applyBorder="1" applyAlignment="1">
      <alignment horizontal="center" wrapText="1"/>
    </xf>
    <xf numFmtId="0" fontId="78" fillId="0" borderId="14" xfId="0" applyFont="1" applyBorder="1" applyAlignment="1">
      <alignment horizontal="center" wrapText="1"/>
    </xf>
    <xf numFmtId="0" fontId="53" fillId="0" borderId="14" xfId="0" applyFont="1" applyBorder="1" applyAlignment="1">
      <alignment horizontal="center"/>
    </xf>
    <xf numFmtId="0" fontId="7" fillId="26" borderId="12" xfId="0" applyFont="1" applyFill="1" applyBorder="1" applyAlignment="1">
      <alignment horizontal="center" vertical="center"/>
    </xf>
    <xf numFmtId="0" fontId="7" fillId="26" borderId="14" xfId="0" applyFont="1" applyFill="1" applyBorder="1" applyAlignment="1">
      <alignment horizontal="center" vertical="center"/>
    </xf>
    <xf numFmtId="2" fontId="0" fillId="0" borderId="12" xfId="0" applyNumberFormat="1" applyBorder="1" applyAlignment="1">
      <alignment horizontal="center" vertical="center"/>
    </xf>
    <xf numFmtId="2" fontId="0" fillId="0" borderId="13" xfId="0" applyNumberFormat="1" applyBorder="1" applyAlignment="1">
      <alignment horizontal="center" vertical="center"/>
    </xf>
    <xf numFmtId="2" fontId="0" fillId="0" borderId="14" xfId="0" applyNumberFormat="1" applyBorder="1" applyAlignment="1">
      <alignment horizontal="center" vertical="center"/>
    </xf>
    <xf numFmtId="49" fontId="15" fillId="0" borderId="12" xfId="0" applyNumberFormat="1" applyFont="1" applyBorder="1" applyAlignment="1" applyProtection="1">
      <alignment horizontal="center" vertical="center" wrapText="1"/>
      <protection locked="0"/>
    </xf>
    <xf numFmtId="49" fontId="15" fillId="0" borderId="13" xfId="0" applyNumberFormat="1" applyFont="1" applyBorder="1" applyAlignment="1" applyProtection="1">
      <alignment horizontal="center" vertical="center" wrapText="1"/>
      <protection locked="0"/>
    </xf>
    <xf numFmtId="49" fontId="15" fillId="0" borderId="14" xfId="0" applyNumberFormat="1" applyFont="1" applyBorder="1" applyAlignment="1" applyProtection="1">
      <alignment horizontal="center" vertical="center" wrapText="1"/>
      <protection locked="0"/>
    </xf>
    <xf numFmtId="0" fontId="46" fillId="0" borderId="63" xfId="0" applyFont="1" applyBorder="1" applyAlignment="1">
      <alignment horizontal="center" vertical="center" wrapText="1"/>
    </xf>
    <xf numFmtId="0" fontId="46" fillId="0" borderId="58" xfId="0" applyFont="1" applyBorder="1" applyAlignment="1">
      <alignment horizontal="center" vertical="center" wrapText="1"/>
    </xf>
    <xf numFmtId="49" fontId="23" fillId="0" borderId="12" xfId="2" applyNumberFormat="1" applyFont="1" applyFill="1" applyBorder="1" applyAlignment="1" applyProtection="1">
      <alignment horizontal="center" vertical="center" wrapText="1"/>
      <protection locked="0"/>
    </xf>
    <xf numFmtId="0" fontId="28" fillId="0" borderId="0" xfId="2" applyFont="1" applyFill="1" applyAlignment="1" applyProtection="1">
      <alignment horizontal="right" vertical="center" wrapText="1"/>
    </xf>
    <xf numFmtId="0" fontId="17" fillId="0" borderId="23" xfId="0" applyFont="1" applyBorder="1" applyAlignment="1">
      <alignment horizontal="center" vertical="center" textRotation="90" wrapText="1"/>
    </xf>
    <xf numFmtId="0" fontId="17" fillId="0" borderId="31" xfId="0" applyFont="1" applyBorder="1" applyAlignment="1">
      <alignment horizontal="center" vertical="center" textRotation="90" wrapText="1"/>
    </xf>
    <xf numFmtId="0" fontId="17" fillId="0" borderId="16" xfId="0" applyFont="1" applyBorder="1" applyAlignment="1">
      <alignment horizontal="center" vertical="center" textRotation="90" wrapText="1"/>
    </xf>
    <xf numFmtId="0" fontId="17" fillId="0" borderId="32" xfId="0" applyFont="1" applyBorder="1" applyAlignment="1">
      <alignment horizontal="center" vertical="center" textRotation="90" wrapText="1"/>
    </xf>
    <xf numFmtId="0" fontId="0" fillId="26" borderId="12" xfId="0" applyFill="1" applyBorder="1" applyAlignment="1">
      <alignment horizontal="center"/>
    </xf>
    <xf numFmtId="0" fontId="0" fillId="26" borderId="14" xfId="0" applyFill="1" applyBorder="1" applyAlignment="1">
      <alignment horizontal="center"/>
    </xf>
    <xf numFmtId="0" fontId="0" fillId="16" borderId="15" xfId="0" applyFill="1" applyBorder="1" applyAlignment="1">
      <alignment horizontal="center"/>
    </xf>
    <xf numFmtId="0" fontId="4" fillId="14" borderId="12" xfId="0" applyFont="1" applyFill="1" applyBorder="1" applyAlignment="1">
      <alignment horizontal="center"/>
    </xf>
    <xf numFmtId="0" fontId="4" fillId="14" borderId="14" xfId="0" applyFont="1" applyFill="1" applyBorder="1" applyAlignment="1">
      <alignment horizontal="center"/>
    </xf>
    <xf numFmtId="0" fontId="7" fillId="0" borderId="12" xfId="0" applyFont="1" applyBorder="1" applyAlignment="1">
      <alignment horizontal="center"/>
    </xf>
    <xf numFmtId="0" fontId="7" fillId="0" borderId="14" xfId="0" applyFont="1" applyBorder="1" applyAlignment="1">
      <alignment horizontal="center"/>
    </xf>
    <xf numFmtId="0" fontId="53" fillId="28" borderId="12" xfId="0" applyFont="1" applyFill="1" applyBorder="1" applyAlignment="1">
      <alignment horizontal="center"/>
    </xf>
    <xf numFmtId="0" fontId="53" fillId="28" borderId="14" xfId="0" applyFont="1" applyFill="1" applyBorder="1" applyAlignment="1">
      <alignment horizontal="center"/>
    </xf>
    <xf numFmtId="0" fontId="37" fillId="0" borderId="12" xfId="0" applyFont="1" applyBorder="1" applyAlignment="1">
      <alignment horizontal="center" wrapText="1"/>
    </xf>
    <xf numFmtId="0" fontId="37" fillId="0" borderId="14" xfId="0" applyFont="1" applyBorder="1" applyAlignment="1">
      <alignment horizontal="center" wrapText="1"/>
    </xf>
    <xf numFmtId="0" fontId="0" fillId="0" borderId="63" xfId="0" applyBorder="1" applyAlignment="1">
      <alignment horizontal="center" vertical="center"/>
    </xf>
    <xf numFmtId="0" fontId="15" fillId="0" borderId="15" xfId="1" applyNumberFormat="1" applyFont="1" applyFill="1" applyBorder="1" applyAlignment="1" applyProtection="1">
      <alignment horizontal="center" vertical="center" wrapText="1"/>
      <protection locked="0"/>
    </xf>
    <xf numFmtId="0" fontId="17" fillId="0" borderId="15" xfId="1" applyNumberFormat="1" applyFont="1" applyFill="1" applyBorder="1" applyAlignment="1" applyProtection="1">
      <alignment horizontal="center" vertical="center" wrapText="1"/>
      <protection locked="0"/>
    </xf>
    <xf numFmtId="0" fontId="44" fillId="0" borderId="15" xfId="0" applyFont="1" applyBorder="1" applyAlignment="1">
      <alignment horizontal="center" vertical="center" textRotation="90"/>
    </xf>
    <xf numFmtId="0" fontId="0" fillId="16" borderId="15" xfId="0" applyFill="1" applyBorder="1" applyAlignment="1">
      <alignment horizontal="center" vertical="center"/>
    </xf>
    <xf numFmtId="0" fontId="53" fillId="0" borderId="58" xfId="0" applyFont="1" applyBorder="1" applyAlignment="1">
      <alignment horizontal="center" vertical="center"/>
    </xf>
    <xf numFmtId="0" fontId="19" fillId="0" borderId="15" xfId="0" applyFont="1" applyBorder="1" applyAlignment="1">
      <alignment horizontal="center"/>
    </xf>
    <xf numFmtId="0" fontId="46" fillId="0" borderId="15" xfId="0" applyFont="1" applyBorder="1" applyAlignment="1">
      <alignment horizontal="center" vertical="center" wrapText="1"/>
    </xf>
    <xf numFmtId="0" fontId="19" fillId="14" borderId="12" xfId="0" applyFont="1" applyFill="1" applyBorder="1" applyAlignment="1">
      <alignment horizontal="center"/>
    </xf>
    <xf numFmtId="0" fontId="19" fillId="14" borderId="14" xfId="0" applyFont="1" applyFill="1" applyBorder="1" applyAlignment="1">
      <alignment horizontal="center"/>
    </xf>
    <xf numFmtId="0" fontId="69" fillId="0" borderId="12" xfId="0" applyFont="1" applyBorder="1" applyAlignment="1">
      <alignment horizontal="center" vertical="center"/>
    </xf>
    <xf numFmtId="0" fontId="69" fillId="0" borderId="14" xfId="0" applyFont="1" applyBorder="1" applyAlignment="1">
      <alignment horizontal="center" vertical="center"/>
    </xf>
    <xf numFmtId="0" fontId="51" fillId="0" borderId="15" xfId="0" applyFont="1" applyBorder="1" applyAlignment="1">
      <alignment horizontal="center" vertical="center"/>
    </xf>
    <xf numFmtId="0" fontId="70" fillId="0" borderId="15" xfId="0" applyFont="1" applyBorder="1" applyAlignment="1">
      <alignment horizontal="center" vertical="center" wrapText="1"/>
    </xf>
    <xf numFmtId="0" fontId="64" fillId="0" borderId="0" xfId="2" applyNumberFormat="1" applyFont="1" applyFill="1" applyAlignment="1" applyProtection="1">
      <alignment horizontal="right" vertical="center" wrapText="1"/>
    </xf>
    <xf numFmtId="0" fontId="14" fillId="0" borderId="59" xfId="0" applyFont="1" applyBorder="1" applyAlignment="1">
      <alignment horizontal="center" vertical="center" wrapText="1"/>
    </xf>
    <xf numFmtId="0" fontId="14" fillId="0" borderId="61" xfId="0" applyFont="1" applyBorder="1" applyAlignment="1">
      <alignment horizontal="center" vertical="center" wrapText="1"/>
    </xf>
    <xf numFmtId="0" fontId="7" fillId="0" borderId="46" xfId="0" applyFont="1" applyBorder="1" applyAlignment="1">
      <alignment horizontal="center" vertical="center" textRotation="90" wrapText="1"/>
    </xf>
    <xf numFmtId="0" fontId="7" fillId="0" borderId="47" xfId="0" applyFont="1" applyBorder="1" applyAlignment="1">
      <alignment horizontal="center" vertical="center" textRotation="90" wrapText="1"/>
    </xf>
    <xf numFmtId="0" fontId="7" fillId="0" borderId="29" xfId="0" applyFont="1" applyBorder="1" applyAlignment="1">
      <alignment horizontal="center" vertical="center" textRotation="90" wrapText="1"/>
    </xf>
    <xf numFmtId="0" fontId="7" fillId="0" borderId="30" xfId="0" applyFont="1" applyBorder="1" applyAlignment="1">
      <alignment horizontal="center" vertical="center" textRotation="90" wrapText="1"/>
    </xf>
    <xf numFmtId="0" fontId="7" fillId="0" borderId="31" xfId="0" applyFont="1" applyBorder="1" applyAlignment="1">
      <alignment horizontal="center" vertical="center" textRotation="90" wrapText="1"/>
    </xf>
    <xf numFmtId="0" fontId="7" fillId="0" borderId="32" xfId="0" applyFont="1" applyBorder="1" applyAlignment="1">
      <alignment horizontal="center" vertical="center" textRotation="90" wrapText="1"/>
    </xf>
    <xf numFmtId="0" fontId="14" fillId="0" borderId="0" xfId="0" applyFont="1" applyAlignment="1">
      <alignment horizontal="justify" vertical="center" wrapText="1"/>
    </xf>
  </cellXfs>
  <cellStyles count="9">
    <cellStyle name="Hipervínculo" xfId="2" builtinId="8"/>
    <cellStyle name="Hipervínculo 2" xfId="3"/>
    <cellStyle name="Moneda" xfId="1" builtinId="4"/>
    <cellStyle name="Normal" xfId="0" builtinId="0"/>
    <cellStyle name="Normal 2" xfId="5"/>
    <cellStyle name="Normal 2 3" xfId="6"/>
    <cellStyle name="Normal 3" xfId="7"/>
    <cellStyle name="Normal 4" xfId="8"/>
    <cellStyle name="Porcentual 2" xfId="4"/>
  </cellStyles>
  <dxfs count="685">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8" tint="0.39991454817346722"/>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8" tint="0.39991454817346722"/>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patternType="mediumGray"/>
      </fill>
    </dxf>
    <dxf>
      <fill>
        <patternFill patternType="mediumGray"/>
      </fill>
    </dxf>
    <dxf>
      <fill>
        <patternFill patternType="mediumGray"/>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9" tint="0.59996337778862885"/>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5" tint="0.59996337778862885"/>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9" tint="0.59996337778862885"/>
        </patternFill>
      </fill>
    </dxf>
    <dxf>
      <fill>
        <patternFill>
          <fgColor indexed="64"/>
          <bgColor theme="9" tint="0.59996337778862885"/>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theme="5"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patternType="mediumGray"/>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9" tint="0.59996337778862885"/>
        </patternFill>
      </fill>
    </dxf>
    <dxf>
      <fill>
        <patternFill patternType="mediumGray"/>
      </fill>
    </dxf>
    <dxf>
      <fill>
        <patternFill patternType="mediumGray"/>
      </fill>
    </dxf>
    <dxf>
      <fill>
        <patternFill patternType="mediumGray"/>
      </fill>
    </dxf>
    <dxf>
      <fill>
        <patternFill patternType="mediumGray"/>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5"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8" tint="0.79995117038483843"/>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7" tint="0.59996337778862885"/>
        </patternFill>
      </fill>
    </dxf>
    <dxf>
      <fill>
        <patternFill>
          <fgColor indexed="64"/>
          <bgColor theme="9" tint="0.59996337778862885"/>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fgColor indexed="64"/>
          <bgColor theme="8" tint="0.79995117038483843"/>
        </patternFill>
      </fill>
    </dxf>
    <dxf>
      <fill>
        <patternFill>
          <fgColor indexed="64"/>
          <bgColor rgb="FFFFCCFF"/>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7" tint="0.59996337778862885"/>
        </patternFill>
      </fill>
    </dxf>
    <dxf>
      <fill>
        <patternFill>
          <fgColor indexed="64"/>
          <bgColor rgb="FFFFCCFF"/>
        </patternFill>
      </fill>
    </dxf>
    <dxf>
      <fill>
        <patternFill>
          <fgColor indexed="64"/>
          <bgColor theme="9" tint="0.59996337778862885"/>
        </patternFill>
      </fill>
    </dxf>
    <dxf>
      <fill>
        <patternFill>
          <fgColor indexed="64"/>
          <bgColor theme="8" tint="0.79995117038483843"/>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theme="7" tint="0.59996337778862885"/>
        </patternFill>
      </fill>
    </dxf>
    <dxf>
      <fill>
        <patternFill>
          <fgColor indexed="64"/>
          <bgColor rgb="FFFFCCFF"/>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9" tint="0.59996337778862885"/>
        </patternFill>
      </fill>
    </dxf>
    <dxf>
      <fill>
        <patternFill>
          <fgColor indexed="64"/>
          <bgColor theme="7"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9" tint="0.59996337778862885"/>
        </patternFill>
      </fill>
    </dxf>
    <dxf>
      <fill>
        <patternFill>
          <fgColor indexed="64"/>
          <bgColor theme="5" tint="0.59996337778862885"/>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rgb="FFFFCCFF"/>
        </patternFill>
      </fill>
    </dxf>
    <dxf>
      <fill>
        <patternFill>
          <fgColor indexed="64"/>
          <bgColor theme="9" tint="0.59996337778862885"/>
        </patternFill>
      </fill>
    </dxf>
    <dxf>
      <fill>
        <patternFill>
          <fgColor indexed="64"/>
          <bgColor theme="7"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7"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rgb="FFFFCCFF"/>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fgColor indexed="64"/>
          <bgColor theme="9" tint="0.59996337778862885"/>
        </patternFill>
      </fill>
    </dxf>
    <dxf>
      <fill>
        <patternFill>
          <fgColor indexed="64"/>
          <bgColor theme="7"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s>
  <tableStyles count="1" defaultTableStyle="TableStyleMedium2" defaultPivotStyle="PivotStyleLight16">
    <tableStyle name="Invisible" pivot="0" table="0" count="0"/>
  </tableStyles>
  <colors>
    <mruColors>
      <color rgb="FFCCCCFF"/>
      <color rgb="FFFFCCFF"/>
      <color rgb="FF47FFF6"/>
      <color rgb="FFFF99FF"/>
      <color rgb="FF00FFFF"/>
      <color rgb="FFFFF2CC"/>
      <color rgb="FFA7FFFF"/>
      <color rgb="FF33CCCC"/>
      <color rgb="FF6F7070"/>
      <color rgb="FF0020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5</xdr:col>
      <xdr:colOff>113325</xdr:colOff>
      <xdr:row>0</xdr:row>
      <xdr:rowOff>1011600</xdr:rowOff>
    </xdr:to>
    <xdr:pic>
      <xdr:nvPicPr>
        <xdr:cNvPr id="3" name="Imagen 2">
          <a:extLst>
            <a:ext uri="{FF2B5EF4-FFF2-40B4-BE49-F238E27FC236}">
              <a16:creationId xmlns:a16="http://schemas.microsoft.com/office/drawing/2014/main" id="{CBF38096-91D7-499C-B484-C327284F1329}"/>
            </a:ext>
          </a:extLst>
        </xdr:cNvPr>
        <xdr:cNvPicPr preferRelativeResize="0">
          <a:picLocks/>
        </xdr:cNvPicPr>
      </xdr:nvPicPr>
      <xdr:blipFill>
        <a:blip xmlns:r="http://schemas.openxmlformats.org/officeDocument/2006/relationships" r:embed="rId1">
          <a:alphaModFix/>
        </a:blip>
        <a:stretch>
          <a:fillRect/>
        </a:stretch>
      </xdr:blipFill>
      <xdr:spPr>
        <a:xfrm>
          <a:off x="390525" y="0"/>
          <a:ext cx="1094400" cy="1011600"/>
        </a:xfrm>
        <a:prstGeom prst="rect">
          <a:avLst/>
        </a:prstGeom>
      </xdr:spPr>
    </xdr:pic>
    <xdr:clientData/>
  </xdr:twoCellAnchor>
  <xdr:twoCellAnchor editAs="oneCell">
    <xdr:from>
      <xdr:col>20</xdr:col>
      <xdr:colOff>204900</xdr:colOff>
      <xdr:row>0</xdr:row>
      <xdr:rowOff>0</xdr:rowOff>
    </xdr:from>
    <xdr:to>
      <xdr:col>30</xdr:col>
      <xdr:colOff>0</xdr:colOff>
      <xdr:row>0</xdr:row>
      <xdr:rowOff>1137600</xdr:rowOff>
    </xdr:to>
    <xdr:pic>
      <xdr:nvPicPr>
        <xdr:cNvPr id="2" name="Imagen 1">
          <a:extLst>
            <a:ext uri="{FF2B5EF4-FFF2-40B4-BE49-F238E27FC236}">
              <a16:creationId xmlns:a16="http://schemas.microsoft.com/office/drawing/2014/main" id="{B9F71997-08B3-438A-AF5E-B5DC0DCEF704}"/>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91250" y="0"/>
          <a:ext cx="2271600" cy="11376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5</xdr:col>
      <xdr:colOff>113325</xdr:colOff>
      <xdr:row>0</xdr:row>
      <xdr:rowOff>1011600</xdr:rowOff>
    </xdr:to>
    <xdr:pic>
      <xdr:nvPicPr>
        <xdr:cNvPr id="3" name="Imagen 2">
          <a:extLst>
            <a:ext uri="{FF2B5EF4-FFF2-40B4-BE49-F238E27FC236}">
              <a16:creationId xmlns:a16="http://schemas.microsoft.com/office/drawing/2014/main" id="{DA89A629-B102-4188-9EE4-7D573C076782}"/>
            </a:ext>
          </a:extLst>
        </xdr:cNvPr>
        <xdr:cNvPicPr preferRelativeResize="0">
          <a:picLocks/>
        </xdr:cNvPicPr>
      </xdr:nvPicPr>
      <xdr:blipFill>
        <a:blip xmlns:r="http://schemas.openxmlformats.org/officeDocument/2006/relationships" r:embed="rId1">
          <a:alphaModFix/>
        </a:blip>
        <a:stretch>
          <a:fillRect/>
        </a:stretch>
      </xdr:blipFill>
      <xdr:spPr>
        <a:xfrm>
          <a:off x="390525" y="0"/>
          <a:ext cx="1094400" cy="1011600"/>
        </a:xfrm>
        <a:prstGeom prst="rect">
          <a:avLst/>
        </a:prstGeom>
      </xdr:spPr>
    </xdr:pic>
    <xdr:clientData/>
  </xdr:twoCellAnchor>
  <xdr:twoCellAnchor editAs="oneCell">
    <xdr:from>
      <xdr:col>20</xdr:col>
      <xdr:colOff>204900</xdr:colOff>
      <xdr:row>0</xdr:row>
      <xdr:rowOff>0</xdr:rowOff>
    </xdr:from>
    <xdr:to>
      <xdr:col>30</xdr:col>
      <xdr:colOff>0</xdr:colOff>
      <xdr:row>0</xdr:row>
      <xdr:rowOff>1137600</xdr:rowOff>
    </xdr:to>
    <xdr:pic>
      <xdr:nvPicPr>
        <xdr:cNvPr id="2" name="Imagen 1">
          <a:extLst>
            <a:ext uri="{FF2B5EF4-FFF2-40B4-BE49-F238E27FC236}">
              <a16:creationId xmlns:a16="http://schemas.microsoft.com/office/drawing/2014/main" id="{28F6E8E0-D0E9-4CD0-983A-722E31DA1036}"/>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91250" y="0"/>
          <a:ext cx="2271600" cy="11376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5</xdr:col>
      <xdr:colOff>113325</xdr:colOff>
      <xdr:row>0</xdr:row>
      <xdr:rowOff>1011600</xdr:rowOff>
    </xdr:to>
    <xdr:pic>
      <xdr:nvPicPr>
        <xdr:cNvPr id="4" name="Imagen 3">
          <a:extLst>
            <a:ext uri="{FF2B5EF4-FFF2-40B4-BE49-F238E27FC236}">
              <a16:creationId xmlns:a16="http://schemas.microsoft.com/office/drawing/2014/main" id="{5BDC0A21-E63D-4F11-B0A7-D50D8FBF7627}"/>
            </a:ext>
          </a:extLst>
        </xdr:cNvPr>
        <xdr:cNvPicPr preferRelativeResize="0">
          <a:picLocks/>
        </xdr:cNvPicPr>
      </xdr:nvPicPr>
      <xdr:blipFill>
        <a:blip xmlns:r="http://schemas.openxmlformats.org/officeDocument/2006/relationships" r:embed="rId1">
          <a:alphaModFix/>
        </a:blip>
        <a:stretch>
          <a:fillRect/>
        </a:stretch>
      </xdr:blipFill>
      <xdr:spPr>
        <a:xfrm>
          <a:off x="390525" y="0"/>
          <a:ext cx="1094400" cy="1011600"/>
        </a:xfrm>
        <a:prstGeom prst="rect">
          <a:avLst/>
        </a:prstGeom>
      </xdr:spPr>
    </xdr:pic>
    <xdr:clientData/>
  </xdr:twoCellAnchor>
  <xdr:twoCellAnchor editAs="oneCell">
    <xdr:from>
      <xdr:col>20</xdr:col>
      <xdr:colOff>204900</xdr:colOff>
      <xdr:row>0</xdr:row>
      <xdr:rowOff>0</xdr:rowOff>
    </xdr:from>
    <xdr:to>
      <xdr:col>30</xdr:col>
      <xdr:colOff>0</xdr:colOff>
      <xdr:row>0</xdr:row>
      <xdr:rowOff>1137600</xdr:rowOff>
    </xdr:to>
    <xdr:pic>
      <xdr:nvPicPr>
        <xdr:cNvPr id="2" name="Imagen 1">
          <a:extLst>
            <a:ext uri="{FF2B5EF4-FFF2-40B4-BE49-F238E27FC236}">
              <a16:creationId xmlns:a16="http://schemas.microsoft.com/office/drawing/2014/main" id="{106ED98E-7134-4BD7-905E-43CFEC75CEDA}"/>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91250" y="0"/>
          <a:ext cx="2271600" cy="11376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5</xdr:col>
      <xdr:colOff>113325</xdr:colOff>
      <xdr:row>0</xdr:row>
      <xdr:rowOff>1011600</xdr:rowOff>
    </xdr:to>
    <xdr:pic>
      <xdr:nvPicPr>
        <xdr:cNvPr id="2" name="Imagen 1">
          <a:extLst>
            <a:ext uri="{FF2B5EF4-FFF2-40B4-BE49-F238E27FC236}">
              <a16:creationId xmlns:a16="http://schemas.microsoft.com/office/drawing/2014/main" id="{F906B75B-885C-4AD5-9498-76066A77F364}"/>
            </a:ext>
          </a:extLst>
        </xdr:cNvPr>
        <xdr:cNvPicPr preferRelativeResize="0">
          <a:picLocks/>
        </xdr:cNvPicPr>
      </xdr:nvPicPr>
      <xdr:blipFill>
        <a:blip xmlns:r="http://schemas.openxmlformats.org/officeDocument/2006/relationships" r:embed="rId1">
          <a:alphaModFix/>
        </a:blip>
        <a:stretch>
          <a:fillRect/>
        </a:stretch>
      </xdr:blipFill>
      <xdr:spPr>
        <a:xfrm>
          <a:off x="390525" y="0"/>
          <a:ext cx="1094400" cy="1011600"/>
        </a:xfrm>
        <a:prstGeom prst="rect">
          <a:avLst/>
        </a:prstGeom>
      </xdr:spPr>
    </xdr:pic>
    <xdr:clientData/>
  </xdr:twoCellAnchor>
  <xdr:twoCellAnchor editAs="oneCell">
    <xdr:from>
      <xdr:col>28</xdr:col>
      <xdr:colOff>204900</xdr:colOff>
      <xdr:row>0</xdr:row>
      <xdr:rowOff>0</xdr:rowOff>
    </xdr:from>
    <xdr:to>
      <xdr:col>38</xdr:col>
      <xdr:colOff>0</xdr:colOff>
      <xdr:row>0</xdr:row>
      <xdr:rowOff>1137600</xdr:rowOff>
    </xdr:to>
    <xdr:pic>
      <xdr:nvPicPr>
        <xdr:cNvPr id="5" name="Imagen 4">
          <a:extLst>
            <a:ext uri="{FF2B5EF4-FFF2-40B4-BE49-F238E27FC236}">
              <a16:creationId xmlns:a16="http://schemas.microsoft.com/office/drawing/2014/main" id="{EA3D0038-A251-55A8-D483-743B8A8FBB50}"/>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7272450" y="0"/>
          <a:ext cx="2271600" cy="11376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5</xdr:col>
      <xdr:colOff>113325</xdr:colOff>
      <xdr:row>0</xdr:row>
      <xdr:rowOff>1011600</xdr:rowOff>
    </xdr:to>
    <xdr:pic>
      <xdr:nvPicPr>
        <xdr:cNvPr id="2" name="Imagen 1">
          <a:extLst>
            <a:ext uri="{FF2B5EF4-FFF2-40B4-BE49-F238E27FC236}">
              <a16:creationId xmlns:a16="http://schemas.microsoft.com/office/drawing/2014/main" id="{B57FEEED-863B-49FC-A82D-2A623B7B4B73}"/>
            </a:ext>
          </a:extLst>
        </xdr:cNvPr>
        <xdr:cNvPicPr preferRelativeResize="0">
          <a:picLocks/>
        </xdr:cNvPicPr>
      </xdr:nvPicPr>
      <xdr:blipFill>
        <a:blip xmlns:r="http://schemas.openxmlformats.org/officeDocument/2006/relationships" r:embed="rId1">
          <a:alphaModFix/>
        </a:blip>
        <a:stretch>
          <a:fillRect/>
        </a:stretch>
      </xdr:blipFill>
      <xdr:spPr>
        <a:xfrm>
          <a:off x="390525" y="0"/>
          <a:ext cx="1094400" cy="1011600"/>
        </a:xfrm>
        <a:prstGeom prst="rect">
          <a:avLst/>
        </a:prstGeom>
      </xdr:spPr>
    </xdr:pic>
    <xdr:clientData/>
  </xdr:twoCellAnchor>
  <xdr:twoCellAnchor editAs="oneCell">
    <xdr:from>
      <xdr:col>28</xdr:col>
      <xdr:colOff>204900</xdr:colOff>
      <xdr:row>0</xdr:row>
      <xdr:rowOff>0</xdr:rowOff>
    </xdr:from>
    <xdr:to>
      <xdr:col>38</xdr:col>
      <xdr:colOff>0</xdr:colOff>
      <xdr:row>0</xdr:row>
      <xdr:rowOff>1137600</xdr:rowOff>
    </xdr:to>
    <xdr:pic>
      <xdr:nvPicPr>
        <xdr:cNvPr id="3" name="Imagen 2">
          <a:extLst>
            <a:ext uri="{FF2B5EF4-FFF2-40B4-BE49-F238E27FC236}">
              <a16:creationId xmlns:a16="http://schemas.microsoft.com/office/drawing/2014/main" id="{FD0C7F25-304F-4F95-AED0-8C18446D8FB6}"/>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7272450" y="0"/>
          <a:ext cx="2271600" cy="11376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5</xdr:col>
      <xdr:colOff>113325</xdr:colOff>
      <xdr:row>0</xdr:row>
      <xdr:rowOff>1011600</xdr:rowOff>
    </xdr:to>
    <xdr:pic>
      <xdr:nvPicPr>
        <xdr:cNvPr id="4" name="Imagen 3">
          <a:extLst>
            <a:ext uri="{FF2B5EF4-FFF2-40B4-BE49-F238E27FC236}">
              <a16:creationId xmlns:a16="http://schemas.microsoft.com/office/drawing/2014/main" id="{8FDECC7B-76DC-4B3E-A993-997CF2A42183}"/>
            </a:ext>
          </a:extLst>
        </xdr:cNvPr>
        <xdr:cNvPicPr preferRelativeResize="0">
          <a:picLocks/>
        </xdr:cNvPicPr>
      </xdr:nvPicPr>
      <xdr:blipFill>
        <a:blip xmlns:r="http://schemas.openxmlformats.org/officeDocument/2006/relationships" r:embed="rId1">
          <a:alphaModFix/>
        </a:blip>
        <a:stretch>
          <a:fillRect/>
        </a:stretch>
      </xdr:blipFill>
      <xdr:spPr>
        <a:xfrm>
          <a:off x="390525" y="0"/>
          <a:ext cx="1094400" cy="1011600"/>
        </a:xfrm>
        <a:prstGeom prst="rect">
          <a:avLst/>
        </a:prstGeom>
      </xdr:spPr>
    </xdr:pic>
    <xdr:clientData/>
  </xdr:twoCellAnchor>
  <xdr:twoCellAnchor editAs="oneCell">
    <xdr:from>
      <xdr:col>28</xdr:col>
      <xdr:colOff>204900</xdr:colOff>
      <xdr:row>0</xdr:row>
      <xdr:rowOff>0</xdr:rowOff>
    </xdr:from>
    <xdr:to>
      <xdr:col>38</xdr:col>
      <xdr:colOff>0</xdr:colOff>
      <xdr:row>0</xdr:row>
      <xdr:rowOff>1137600</xdr:rowOff>
    </xdr:to>
    <xdr:pic>
      <xdr:nvPicPr>
        <xdr:cNvPr id="2" name="Imagen 1">
          <a:extLst>
            <a:ext uri="{FF2B5EF4-FFF2-40B4-BE49-F238E27FC236}">
              <a16:creationId xmlns:a16="http://schemas.microsoft.com/office/drawing/2014/main" id="{7744A69E-4336-4DBE-96DB-25CE08A172C0}"/>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7272450" y="0"/>
          <a:ext cx="2271600" cy="11376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5</xdr:col>
      <xdr:colOff>113325</xdr:colOff>
      <xdr:row>0</xdr:row>
      <xdr:rowOff>1011600</xdr:rowOff>
    </xdr:to>
    <xdr:pic>
      <xdr:nvPicPr>
        <xdr:cNvPr id="4" name="Imagen 3">
          <a:extLst>
            <a:ext uri="{FF2B5EF4-FFF2-40B4-BE49-F238E27FC236}">
              <a16:creationId xmlns:a16="http://schemas.microsoft.com/office/drawing/2014/main" id="{593FE6F8-57EA-4F57-B2E1-E2D8D92975A4}"/>
            </a:ext>
          </a:extLst>
        </xdr:cNvPr>
        <xdr:cNvPicPr preferRelativeResize="0">
          <a:picLocks/>
        </xdr:cNvPicPr>
      </xdr:nvPicPr>
      <xdr:blipFill>
        <a:blip xmlns:r="http://schemas.openxmlformats.org/officeDocument/2006/relationships" r:embed="rId1">
          <a:alphaModFix/>
        </a:blip>
        <a:stretch>
          <a:fillRect/>
        </a:stretch>
      </xdr:blipFill>
      <xdr:spPr>
        <a:xfrm>
          <a:off x="390525" y="0"/>
          <a:ext cx="1094400" cy="1011600"/>
        </a:xfrm>
        <a:prstGeom prst="rect">
          <a:avLst/>
        </a:prstGeom>
      </xdr:spPr>
    </xdr:pic>
    <xdr:clientData/>
  </xdr:twoCellAnchor>
  <xdr:twoCellAnchor editAs="oneCell">
    <xdr:from>
      <xdr:col>87</xdr:col>
      <xdr:colOff>204900</xdr:colOff>
      <xdr:row>0</xdr:row>
      <xdr:rowOff>0</xdr:rowOff>
    </xdr:from>
    <xdr:to>
      <xdr:col>97</xdr:col>
      <xdr:colOff>0</xdr:colOff>
      <xdr:row>0</xdr:row>
      <xdr:rowOff>1137600</xdr:rowOff>
    </xdr:to>
    <xdr:pic>
      <xdr:nvPicPr>
        <xdr:cNvPr id="2" name="Imagen 1">
          <a:extLst>
            <a:ext uri="{FF2B5EF4-FFF2-40B4-BE49-F238E27FC236}">
              <a16:creationId xmlns:a16="http://schemas.microsoft.com/office/drawing/2014/main" id="{2A0AC953-AA63-44A2-BEFE-47270CD65CC5}"/>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21883800" y="0"/>
          <a:ext cx="2271600" cy="11376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5</xdr:col>
      <xdr:colOff>113325</xdr:colOff>
      <xdr:row>0</xdr:row>
      <xdr:rowOff>1011600</xdr:rowOff>
    </xdr:to>
    <xdr:pic>
      <xdr:nvPicPr>
        <xdr:cNvPr id="2" name="Imagen 1">
          <a:extLst>
            <a:ext uri="{FF2B5EF4-FFF2-40B4-BE49-F238E27FC236}">
              <a16:creationId xmlns:a16="http://schemas.microsoft.com/office/drawing/2014/main" id="{66EAD6FA-044E-4D3A-9987-E254CC5A78AA}"/>
            </a:ext>
          </a:extLst>
        </xdr:cNvPr>
        <xdr:cNvPicPr preferRelativeResize="0">
          <a:picLocks/>
        </xdr:cNvPicPr>
      </xdr:nvPicPr>
      <xdr:blipFill>
        <a:blip xmlns:r="http://schemas.openxmlformats.org/officeDocument/2006/relationships" r:embed="rId1">
          <a:alphaModFix/>
        </a:blip>
        <a:stretch>
          <a:fillRect/>
        </a:stretch>
      </xdr:blipFill>
      <xdr:spPr>
        <a:xfrm>
          <a:off x="390525" y="0"/>
          <a:ext cx="1094400" cy="1011600"/>
        </a:xfrm>
        <a:prstGeom prst="rect">
          <a:avLst/>
        </a:prstGeom>
      </xdr:spPr>
    </xdr:pic>
    <xdr:clientData/>
  </xdr:twoCellAnchor>
  <xdr:twoCellAnchor editAs="oneCell">
    <xdr:from>
      <xdr:col>31</xdr:col>
      <xdr:colOff>204900</xdr:colOff>
      <xdr:row>0</xdr:row>
      <xdr:rowOff>9525</xdr:rowOff>
    </xdr:from>
    <xdr:to>
      <xdr:col>41</xdr:col>
      <xdr:colOff>0</xdr:colOff>
      <xdr:row>0</xdr:row>
      <xdr:rowOff>1147125</xdr:rowOff>
    </xdr:to>
    <xdr:pic>
      <xdr:nvPicPr>
        <xdr:cNvPr id="3" name="Imagen 2">
          <a:extLst>
            <a:ext uri="{FF2B5EF4-FFF2-40B4-BE49-F238E27FC236}">
              <a16:creationId xmlns:a16="http://schemas.microsoft.com/office/drawing/2014/main" id="{648D3F91-8BBF-4700-B1F4-322992C7252F}"/>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8015400" y="9525"/>
          <a:ext cx="2271600" cy="11376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5</xdr:col>
      <xdr:colOff>113325</xdr:colOff>
      <xdr:row>0</xdr:row>
      <xdr:rowOff>1011600</xdr:rowOff>
    </xdr:to>
    <xdr:pic>
      <xdr:nvPicPr>
        <xdr:cNvPr id="2" name="Imagen 1">
          <a:extLst>
            <a:ext uri="{FF2B5EF4-FFF2-40B4-BE49-F238E27FC236}">
              <a16:creationId xmlns:a16="http://schemas.microsoft.com/office/drawing/2014/main" id="{DDC2B24C-4D29-4E92-93BF-C78056A9374B}"/>
            </a:ext>
          </a:extLst>
        </xdr:cNvPr>
        <xdr:cNvPicPr preferRelativeResize="0">
          <a:picLocks/>
        </xdr:cNvPicPr>
      </xdr:nvPicPr>
      <xdr:blipFill>
        <a:blip xmlns:r="http://schemas.openxmlformats.org/officeDocument/2006/relationships" r:embed="rId1">
          <a:alphaModFix/>
        </a:blip>
        <a:stretch>
          <a:fillRect/>
        </a:stretch>
      </xdr:blipFill>
      <xdr:spPr>
        <a:xfrm>
          <a:off x="390525" y="0"/>
          <a:ext cx="1094400" cy="1011600"/>
        </a:xfrm>
        <a:prstGeom prst="rect">
          <a:avLst/>
        </a:prstGeom>
      </xdr:spPr>
    </xdr:pic>
    <xdr:clientData/>
  </xdr:twoCellAnchor>
  <xdr:twoCellAnchor editAs="oneCell">
    <xdr:from>
      <xdr:col>55</xdr:col>
      <xdr:colOff>204900</xdr:colOff>
      <xdr:row>0</xdr:row>
      <xdr:rowOff>0</xdr:rowOff>
    </xdr:from>
    <xdr:to>
      <xdr:col>65</xdr:col>
      <xdr:colOff>0</xdr:colOff>
      <xdr:row>0</xdr:row>
      <xdr:rowOff>1137600</xdr:rowOff>
    </xdr:to>
    <xdr:pic>
      <xdr:nvPicPr>
        <xdr:cNvPr id="3" name="Imagen 2">
          <a:extLst>
            <a:ext uri="{FF2B5EF4-FFF2-40B4-BE49-F238E27FC236}">
              <a16:creationId xmlns:a16="http://schemas.microsoft.com/office/drawing/2014/main" id="{53E5B41A-846A-4518-9C7D-B8AE763FCDE2}"/>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13959000" y="0"/>
          <a:ext cx="2271600" cy="11376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5</xdr:col>
      <xdr:colOff>113325</xdr:colOff>
      <xdr:row>0</xdr:row>
      <xdr:rowOff>1011600</xdr:rowOff>
    </xdr:to>
    <xdr:pic>
      <xdr:nvPicPr>
        <xdr:cNvPr id="4" name="Imagen 3">
          <a:extLst>
            <a:ext uri="{FF2B5EF4-FFF2-40B4-BE49-F238E27FC236}">
              <a16:creationId xmlns:a16="http://schemas.microsoft.com/office/drawing/2014/main" id="{409B0DD5-B001-4FD5-9343-FC1313BE30C2}"/>
            </a:ext>
          </a:extLst>
        </xdr:cNvPr>
        <xdr:cNvPicPr preferRelativeResize="0">
          <a:picLocks/>
        </xdr:cNvPicPr>
      </xdr:nvPicPr>
      <xdr:blipFill>
        <a:blip xmlns:r="http://schemas.openxmlformats.org/officeDocument/2006/relationships" r:embed="rId1">
          <a:alphaModFix/>
        </a:blip>
        <a:stretch>
          <a:fillRect/>
        </a:stretch>
      </xdr:blipFill>
      <xdr:spPr>
        <a:xfrm>
          <a:off x="390525" y="0"/>
          <a:ext cx="1094400" cy="1011600"/>
        </a:xfrm>
        <a:prstGeom prst="rect">
          <a:avLst/>
        </a:prstGeom>
      </xdr:spPr>
    </xdr:pic>
    <xdr:clientData/>
  </xdr:twoCellAnchor>
  <xdr:twoCellAnchor editAs="oneCell">
    <xdr:from>
      <xdr:col>20</xdr:col>
      <xdr:colOff>204900</xdr:colOff>
      <xdr:row>0</xdr:row>
      <xdr:rowOff>0</xdr:rowOff>
    </xdr:from>
    <xdr:to>
      <xdr:col>30</xdr:col>
      <xdr:colOff>0</xdr:colOff>
      <xdr:row>0</xdr:row>
      <xdr:rowOff>1137600</xdr:rowOff>
    </xdr:to>
    <xdr:pic>
      <xdr:nvPicPr>
        <xdr:cNvPr id="2" name="Imagen 1">
          <a:extLst>
            <a:ext uri="{FF2B5EF4-FFF2-40B4-BE49-F238E27FC236}">
              <a16:creationId xmlns:a16="http://schemas.microsoft.com/office/drawing/2014/main" id="{78C1E610-5754-4FB6-86A7-EBA686B1E08D}"/>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91250" y="0"/>
          <a:ext cx="2271600" cy="11376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5</xdr:col>
      <xdr:colOff>113325</xdr:colOff>
      <xdr:row>0</xdr:row>
      <xdr:rowOff>1011600</xdr:rowOff>
    </xdr:to>
    <xdr:pic>
      <xdr:nvPicPr>
        <xdr:cNvPr id="4" name="Imagen 3">
          <a:extLst>
            <a:ext uri="{FF2B5EF4-FFF2-40B4-BE49-F238E27FC236}">
              <a16:creationId xmlns:a16="http://schemas.microsoft.com/office/drawing/2014/main" id="{76EEAE99-8D15-4E88-A59C-E011942406A4}"/>
            </a:ext>
          </a:extLst>
        </xdr:cNvPr>
        <xdr:cNvPicPr preferRelativeResize="0">
          <a:picLocks/>
        </xdr:cNvPicPr>
      </xdr:nvPicPr>
      <xdr:blipFill>
        <a:blip xmlns:r="http://schemas.openxmlformats.org/officeDocument/2006/relationships" r:embed="rId1">
          <a:alphaModFix/>
        </a:blip>
        <a:stretch>
          <a:fillRect/>
        </a:stretch>
      </xdr:blipFill>
      <xdr:spPr>
        <a:xfrm>
          <a:off x="390525" y="0"/>
          <a:ext cx="1094400" cy="1011600"/>
        </a:xfrm>
        <a:prstGeom prst="rect">
          <a:avLst/>
        </a:prstGeom>
      </xdr:spPr>
    </xdr:pic>
    <xdr:clientData/>
  </xdr:twoCellAnchor>
  <xdr:twoCellAnchor editAs="oneCell">
    <xdr:from>
      <xdr:col>20</xdr:col>
      <xdr:colOff>204900</xdr:colOff>
      <xdr:row>0</xdr:row>
      <xdr:rowOff>0</xdr:rowOff>
    </xdr:from>
    <xdr:to>
      <xdr:col>30</xdr:col>
      <xdr:colOff>0</xdr:colOff>
      <xdr:row>0</xdr:row>
      <xdr:rowOff>1137600</xdr:rowOff>
    </xdr:to>
    <xdr:pic>
      <xdr:nvPicPr>
        <xdr:cNvPr id="2" name="Imagen 1">
          <a:extLst>
            <a:ext uri="{FF2B5EF4-FFF2-40B4-BE49-F238E27FC236}">
              <a16:creationId xmlns:a16="http://schemas.microsoft.com/office/drawing/2014/main" id="{7FF9CEDD-8614-4D95-9CA0-C74877C20B7A}"/>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91250" y="0"/>
          <a:ext cx="2271600" cy="1137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7620</xdr:colOff>
      <xdr:row>0</xdr:row>
      <xdr:rowOff>7620</xdr:rowOff>
    </xdr:from>
    <xdr:ext cx="1094400" cy="1014775"/>
    <xdr:pic>
      <xdr:nvPicPr>
        <xdr:cNvPr id="2" name="Imagen 1">
          <a:extLst>
            <a:ext uri="{FF2B5EF4-FFF2-40B4-BE49-F238E27FC236}">
              <a16:creationId xmlns:a16="http://schemas.microsoft.com/office/drawing/2014/main" id="{7DA1D76F-9D24-4603-86B7-D0A2C056AE9F}"/>
            </a:ext>
          </a:extLst>
        </xdr:cNvPr>
        <xdr:cNvPicPr preferRelativeResize="0">
          <a:picLocks/>
        </xdr:cNvPicPr>
      </xdr:nvPicPr>
      <xdr:blipFill>
        <a:blip xmlns:r="http://schemas.openxmlformats.org/officeDocument/2006/relationships" r:embed="rId1"/>
        <a:stretch>
          <a:fillRect/>
        </a:stretch>
      </xdr:blipFill>
      <xdr:spPr>
        <a:xfrm>
          <a:off x="388620" y="7620"/>
          <a:ext cx="1094400" cy="1014775"/>
        </a:xfrm>
        <a:prstGeom prst="rect">
          <a:avLst/>
        </a:prstGeom>
      </xdr:spPr>
    </xdr:pic>
    <xdr:clientData/>
  </xdr:oneCellAnchor>
  <xdr:oneCellAnchor>
    <xdr:from>
      <xdr:col>20</xdr:col>
      <xdr:colOff>204510</xdr:colOff>
      <xdr:row>0</xdr:row>
      <xdr:rowOff>0</xdr:rowOff>
    </xdr:from>
    <xdr:ext cx="2271600" cy="1137600"/>
    <xdr:pic>
      <xdr:nvPicPr>
        <xdr:cNvPr id="3" name="Imagen 2">
          <a:extLst>
            <a:ext uri="{FF2B5EF4-FFF2-40B4-BE49-F238E27FC236}">
              <a16:creationId xmlns:a16="http://schemas.microsoft.com/office/drawing/2014/main" id="{B80AD4FC-827A-425A-89F5-88B3145709CF}"/>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90860" y="0"/>
          <a:ext cx="2271600" cy="113760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5</xdr:col>
      <xdr:colOff>113325</xdr:colOff>
      <xdr:row>0</xdr:row>
      <xdr:rowOff>1011600</xdr:rowOff>
    </xdr:to>
    <xdr:pic>
      <xdr:nvPicPr>
        <xdr:cNvPr id="4" name="Imagen 3">
          <a:extLst>
            <a:ext uri="{FF2B5EF4-FFF2-40B4-BE49-F238E27FC236}">
              <a16:creationId xmlns:a16="http://schemas.microsoft.com/office/drawing/2014/main" id="{2A763FED-F816-4E74-9EA6-A2300E443C50}"/>
            </a:ext>
          </a:extLst>
        </xdr:cNvPr>
        <xdr:cNvPicPr preferRelativeResize="0">
          <a:picLocks/>
        </xdr:cNvPicPr>
      </xdr:nvPicPr>
      <xdr:blipFill>
        <a:blip xmlns:r="http://schemas.openxmlformats.org/officeDocument/2006/relationships" r:embed="rId1">
          <a:alphaModFix/>
        </a:blip>
        <a:stretch>
          <a:fillRect/>
        </a:stretch>
      </xdr:blipFill>
      <xdr:spPr>
        <a:xfrm>
          <a:off x="390525" y="0"/>
          <a:ext cx="1094400" cy="1011600"/>
        </a:xfrm>
        <a:prstGeom prst="rect">
          <a:avLst/>
        </a:prstGeom>
      </xdr:spPr>
    </xdr:pic>
    <xdr:clientData/>
  </xdr:twoCellAnchor>
  <xdr:twoCellAnchor editAs="oneCell">
    <xdr:from>
      <xdr:col>20</xdr:col>
      <xdr:colOff>204900</xdr:colOff>
      <xdr:row>0</xdr:row>
      <xdr:rowOff>0</xdr:rowOff>
    </xdr:from>
    <xdr:to>
      <xdr:col>30</xdr:col>
      <xdr:colOff>0</xdr:colOff>
      <xdr:row>0</xdr:row>
      <xdr:rowOff>1137600</xdr:rowOff>
    </xdr:to>
    <xdr:pic>
      <xdr:nvPicPr>
        <xdr:cNvPr id="2" name="Imagen 1">
          <a:extLst>
            <a:ext uri="{FF2B5EF4-FFF2-40B4-BE49-F238E27FC236}">
              <a16:creationId xmlns:a16="http://schemas.microsoft.com/office/drawing/2014/main" id="{EBB43605-A289-40CB-8EBE-6798B9B51B85}"/>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91250" y="0"/>
          <a:ext cx="2271600" cy="1137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13119</xdr:colOff>
      <xdr:row>0</xdr:row>
      <xdr:rowOff>0</xdr:rowOff>
    </xdr:from>
    <xdr:to>
      <xdr:col>5</xdr:col>
      <xdr:colOff>118202</xdr:colOff>
      <xdr:row>0</xdr:row>
      <xdr:rowOff>1011600</xdr:rowOff>
    </xdr:to>
    <xdr:pic>
      <xdr:nvPicPr>
        <xdr:cNvPr id="6" name="Imagen 5">
          <a:extLst>
            <a:ext uri="{FF2B5EF4-FFF2-40B4-BE49-F238E27FC236}">
              <a16:creationId xmlns:a16="http://schemas.microsoft.com/office/drawing/2014/main" id="{E5BDE3CD-E98A-4278-957C-9046A665A5FC}"/>
            </a:ext>
          </a:extLst>
        </xdr:cNvPr>
        <xdr:cNvPicPr preferRelativeResize="0">
          <a:picLocks/>
        </xdr:cNvPicPr>
      </xdr:nvPicPr>
      <xdr:blipFill>
        <a:blip xmlns:r="http://schemas.openxmlformats.org/officeDocument/2006/relationships" r:embed="rId1">
          <a:alphaModFix/>
        </a:blip>
        <a:stretch>
          <a:fillRect/>
        </a:stretch>
      </xdr:blipFill>
      <xdr:spPr>
        <a:xfrm>
          <a:off x="394119" y="0"/>
          <a:ext cx="1095683" cy="1011600"/>
        </a:xfrm>
        <a:prstGeom prst="rect">
          <a:avLst/>
        </a:prstGeom>
      </xdr:spPr>
    </xdr:pic>
    <xdr:clientData/>
  </xdr:twoCellAnchor>
  <xdr:twoCellAnchor editAs="oneCell">
    <xdr:from>
      <xdr:col>51</xdr:col>
      <xdr:colOff>204900</xdr:colOff>
      <xdr:row>0</xdr:row>
      <xdr:rowOff>0</xdr:rowOff>
    </xdr:from>
    <xdr:to>
      <xdr:col>61</xdr:col>
      <xdr:colOff>0</xdr:colOff>
      <xdr:row>0</xdr:row>
      <xdr:rowOff>1137600</xdr:rowOff>
    </xdr:to>
    <xdr:pic>
      <xdr:nvPicPr>
        <xdr:cNvPr id="3" name="Imagen 2">
          <a:extLst>
            <a:ext uri="{FF2B5EF4-FFF2-40B4-BE49-F238E27FC236}">
              <a16:creationId xmlns:a16="http://schemas.microsoft.com/office/drawing/2014/main" id="{8D210B38-324A-484F-95E3-9BB4A1BC061C}"/>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12968400" y="0"/>
          <a:ext cx="2271600" cy="1137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5</xdr:col>
      <xdr:colOff>113325</xdr:colOff>
      <xdr:row>0</xdr:row>
      <xdr:rowOff>1011600</xdr:rowOff>
    </xdr:to>
    <xdr:pic>
      <xdr:nvPicPr>
        <xdr:cNvPr id="3" name="Imagen 2">
          <a:extLst>
            <a:ext uri="{FF2B5EF4-FFF2-40B4-BE49-F238E27FC236}">
              <a16:creationId xmlns:a16="http://schemas.microsoft.com/office/drawing/2014/main" id="{24C38A55-74C1-4E69-AD48-F9E0C8A2B7AD}"/>
            </a:ext>
          </a:extLst>
        </xdr:cNvPr>
        <xdr:cNvPicPr preferRelativeResize="0">
          <a:picLocks/>
        </xdr:cNvPicPr>
      </xdr:nvPicPr>
      <xdr:blipFill>
        <a:blip xmlns:r="http://schemas.openxmlformats.org/officeDocument/2006/relationships" r:embed="rId1">
          <a:alphaModFix/>
        </a:blip>
        <a:stretch>
          <a:fillRect/>
        </a:stretch>
      </xdr:blipFill>
      <xdr:spPr>
        <a:xfrm>
          <a:off x="390525" y="0"/>
          <a:ext cx="1094400" cy="1011600"/>
        </a:xfrm>
        <a:prstGeom prst="rect">
          <a:avLst/>
        </a:prstGeom>
      </xdr:spPr>
    </xdr:pic>
    <xdr:clientData/>
  </xdr:twoCellAnchor>
  <xdr:twoCellAnchor editAs="oneCell">
    <xdr:from>
      <xdr:col>20</xdr:col>
      <xdr:colOff>204900</xdr:colOff>
      <xdr:row>0</xdr:row>
      <xdr:rowOff>0</xdr:rowOff>
    </xdr:from>
    <xdr:to>
      <xdr:col>30</xdr:col>
      <xdr:colOff>0</xdr:colOff>
      <xdr:row>0</xdr:row>
      <xdr:rowOff>1137600</xdr:rowOff>
    </xdr:to>
    <xdr:pic>
      <xdr:nvPicPr>
        <xdr:cNvPr id="2" name="Imagen 1">
          <a:extLst>
            <a:ext uri="{FF2B5EF4-FFF2-40B4-BE49-F238E27FC236}">
              <a16:creationId xmlns:a16="http://schemas.microsoft.com/office/drawing/2014/main" id="{02FE2C43-1E57-48E7-8D75-099481A38CDC}"/>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91250" y="0"/>
          <a:ext cx="2271600" cy="11376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5</xdr:col>
      <xdr:colOff>113325</xdr:colOff>
      <xdr:row>0</xdr:row>
      <xdr:rowOff>1011600</xdr:rowOff>
    </xdr:to>
    <xdr:pic>
      <xdr:nvPicPr>
        <xdr:cNvPr id="3" name="Imagen 2">
          <a:extLst>
            <a:ext uri="{FF2B5EF4-FFF2-40B4-BE49-F238E27FC236}">
              <a16:creationId xmlns:a16="http://schemas.microsoft.com/office/drawing/2014/main" id="{D942AADF-8645-4A5C-8A71-D88674B87B02}"/>
            </a:ext>
          </a:extLst>
        </xdr:cNvPr>
        <xdr:cNvPicPr preferRelativeResize="0">
          <a:picLocks/>
        </xdr:cNvPicPr>
      </xdr:nvPicPr>
      <xdr:blipFill>
        <a:blip xmlns:r="http://schemas.openxmlformats.org/officeDocument/2006/relationships" r:embed="rId1">
          <a:alphaModFix/>
        </a:blip>
        <a:stretch>
          <a:fillRect/>
        </a:stretch>
      </xdr:blipFill>
      <xdr:spPr>
        <a:xfrm>
          <a:off x="390525" y="0"/>
          <a:ext cx="1094400" cy="1011600"/>
        </a:xfrm>
        <a:prstGeom prst="rect">
          <a:avLst/>
        </a:prstGeom>
      </xdr:spPr>
    </xdr:pic>
    <xdr:clientData/>
  </xdr:twoCellAnchor>
  <xdr:twoCellAnchor editAs="oneCell">
    <xdr:from>
      <xdr:col>20</xdr:col>
      <xdr:colOff>204900</xdr:colOff>
      <xdr:row>0</xdr:row>
      <xdr:rowOff>0</xdr:rowOff>
    </xdr:from>
    <xdr:to>
      <xdr:col>30</xdr:col>
      <xdr:colOff>0</xdr:colOff>
      <xdr:row>0</xdr:row>
      <xdr:rowOff>1137600</xdr:rowOff>
    </xdr:to>
    <xdr:pic>
      <xdr:nvPicPr>
        <xdr:cNvPr id="2" name="Imagen 1">
          <a:extLst>
            <a:ext uri="{FF2B5EF4-FFF2-40B4-BE49-F238E27FC236}">
              <a16:creationId xmlns:a16="http://schemas.microsoft.com/office/drawing/2014/main" id="{819B3068-2965-429C-98BC-014C293E7FD4}"/>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91250" y="0"/>
          <a:ext cx="2271600" cy="11376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5</xdr:col>
      <xdr:colOff>113325</xdr:colOff>
      <xdr:row>0</xdr:row>
      <xdr:rowOff>1011600</xdr:rowOff>
    </xdr:to>
    <xdr:pic>
      <xdr:nvPicPr>
        <xdr:cNvPr id="4" name="Imagen 3">
          <a:extLst>
            <a:ext uri="{FF2B5EF4-FFF2-40B4-BE49-F238E27FC236}">
              <a16:creationId xmlns:a16="http://schemas.microsoft.com/office/drawing/2014/main" id="{15186A27-9D64-498B-8205-1B31E79E8297}"/>
            </a:ext>
          </a:extLst>
        </xdr:cNvPr>
        <xdr:cNvPicPr preferRelativeResize="0">
          <a:picLocks/>
        </xdr:cNvPicPr>
      </xdr:nvPicPr>
      <xdr:blipFill>
        <a:blip xmlns:r="http://schemas.openxmlformats.org/officeDocument/2006/relationships" r:embed="rId1">
          <a:alphaModFix/>
        </a:blip>
        <a:stretch>
          <a:fillRect/>
        </a:stretch>
      </xdr:blipFill>
      <xdr:spPr>
        <a:xfrm>
          <a:off x="390525" y="0"/>
          <a:ext cx="1094400" cy="1011600"/>
        </a:xfrm>
        <a:prstGeom prst="rect">
          <a:avLst/>
        </a:prstGeom>
      </xdr:spPr>
    </xdr:pic>
    <xdr:clientData/>
  </xdr:twoCellAnchor>
  <xdr:twoCellAnchor editAs="oneCell">
    <xdr:from>
      <xdr:col>20</xdr:col>
      <xdr:colOff>204900</xdr:colOff>
      <xdr:row>0</xdr:row>
      <xdr:rowOff>0</xdr:rowOff>
    </xdr:from>
    <xdr:to>
      <xdr:col>30</xdr:col>
      <xdr:colOff>0</xdr:colOff>
      <xdr:row>0</xdr:row>
      <xdr:rowOff>1137600</xdr:rowOff>
    </xdr:to>
    <xdr:pic>
      <xdr:nvPicPr>
        <xdr:cNvPr id="2" name="Imagen 1">
          <a:extLst>
            <a:ext uri="{FF2B5EF4-FFF2-40B4-BE49-F238E27FC236}">
              <a16:creationId xmlns:a16="http://schemas.microsoft.com/office/drawing/2014/main" id="{DB53873A-A20B-41A4-AA22-B74C20681B0A}"/>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91250" y="0"/>
          <a:ext cx="2271600" cy="11376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5</xdr:col>
      <xdr:colOff>113325</xdr:colOff>
      <xdr:row>0</xdr:row>
      <xdr:rowOff>1011600</xdr:rowOff>
    </xdr:to>
    <xdr:pic>
      <xdr:nvPicPr>
        <xdr:cNvPr id="4" name="Imagen 3">
          <a:extLst>
            <a:ext uri="{FF2B5EF4-FFF2-40B4-BE49-F238E27FC236}">
              <a16:creationId xmlns:a16="http://schemas.microsoft.com/office/drawing/2014/main" id="{422F55AD-AAFF-4705-9F79-CD4BAF412519}"/>
            </a:ext>
          </a:extLst>
        </xdr:cNvPr>
        <xdr:cNvPicPr preferRelativeResize="0">
          <a:picLocks/>
        </xdr:cNvPicPr>
      </xdr:nvPicPr>
      <xdr:blipFill>
        <a:blip xmlns:r="http://schemas.openxmlformats.org/officeDocument/2006/relationships" r:embed="rId1">
          <a:alphaModFix/>
        </a:blip>
        <a:stretch>
          <a:fillRect/>
        </a:stretch>
      </xdr:blipFill>
      <xdr:spPr>
        <a:xfrm>
          <a:off x="390525" y="0"/>
          <a:ext cx="1094400" cy="1011600"/>
        </a:xfrm>
        <a:prstGeom prst="rect">
          <a:avLst/>
        </a:prstGeom>
      </xdr:spPr>
    </xdr:pic>
    <xdr:clientData/>
  </xdr:twoCellAnchor>
  <xdr:twoCellAnchor editAs="oneCell">
    <xdr:from>
      <xdr:col>20</xdr:col>
      <xdr:colOff>204900</xdr:colOff>
      <xdr:row>0</xdr:row>
      <xdr:rowOff>0</xdr:rowOff>
    </xdr:from>
    <xdr:to>
      <xdr:col>30</xdr:col>
      <xdr:colOff>0</xdr:colOff>
      <xdr:row>0</xdr:row>
      <xdr:rowOff>1137600</xdr:rowOff>
    </xdr:to>
    <xdr:pic>
      <xdr:nvPicPr>
        <xdr:cNvPr id="2" name="Imagen 1">
          <a:extLst>
            <a:ext uri="{FF2B5EF4-FFF2-40B4-BE49-F238E27FC236}">
              <a16:creationId xmlns:a16="http://schemas.microsoft.com/office/drawing/2014/main" id="{9A96ECA3-DB53-4AF8-A17A-5FF680F4DD86}"/>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91250" y="0"/>
          <a:ext cx="2271600" cy="11376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5</xdr:col>
      <xdr:colOff>113325</xdr:colOff>
      <xdr:row>0</xdr:row>
      <xdr:rowOff>1011600</xdr:rowOff>
    </xdr:to>
    <xdr:pic>
      <xdr:nvPicPr>
        <xdr:cNvPr id="4" name="Imagen 3">
          <a:extLst>
            <a:ext uri="{FF2B5EF4-FFF2-40B4-BE49-F238E27FC236}">
              <a16:creationId xmlns:a16="http://schemas.microsoft.com/office/drawing/2014/main" id="{537F164E-ED9E-4ADC-93D6-F97AA360D45F}"/>
            </a:ext>
          </a:extLst>
        </xdr:cNvPr>
        <xdr:cNvPicPr preferRelativeResize="0">
          <a:picLocks/>
        </xdr:cNvPicPr>
      </xdr:nvPicPr>
      <xdr:blipFill>
        <a:blip xmlns:r="http://schemas.openxmlformats.org/officeDocument/2006/relationships" r:embed="rId1">
          <a:alphaModFix/>
        </a:blip>
        <a:stretch>
          <a:fillRect/>
        </a:stretch>
      </xdr:blipFill>
      <xdr:spPr>
        <a:xfrm>
          <a:off x="390525" y="0"/>
          <a:ext cx="1094400" cy="1011600"/>
        </a:xfrm>
        <a:prstGeom prst="rect">
          <a:avLst/>
        </a:prstGeom>
      </xdr:spPr>
    </xdr:pic>
    <xdr:clientData/>
  </xdr:twoCellAnchor>
  <xdr:twoCellAnchor editAs="oneCell">
    <xdr:from>
      <xdr:col>20</xdr:col>
      <xdr:colOff>204900</xdr:colOff>
      <xdr:row>0</xdr:row>
      <xdr:rowOff>0</xdr:rowOff>
    </xdr:from>
    <xdr:to>
      <xdr:col>30</xdr:col>
      <xdr:colOff>0</xdr:colOff>
      <xdr:row>0</xdr:row>
      <xdr:rowOff>1137600</xdr:rowOff>
    </xdr:to>
    <xdr:pic>
      <xdr:nvPicPr>
        <xdr:cNvPr id="2" name="Imagen 1">
          <a:extLst>
            <a:ext uri="{FF2B5EF4-FFF2-40B4-BE49-F238E27FC236}">
              <a16:creationId xmlns:a16="http://schemas.microsoft.com/office/drawing/2014/main" id="{DBF91CD3-E928-475E-A834-BBA501C11D24}"/>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91250" y="0"/>
          <a:ext cx="2271600" cy="113760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hernandezg@dgsp.gob.mx"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autoPageBreaks="0"/>
  </sheetPr>
  <dimension ref="A1:AH346"/>
  <sheetViews>
    <sheetView showGridLines="0" tabSelected="1" view="pageBreakPreview" zoomScale="120" zoomScaleNormal="100" zoomScaleSheetLayoutView="120" workbookViewId="0"/>
  </sheetViews>
  <sheetFormatPr baseColWidth="10" defaultColWidth="0" defaultRowHeight="15" customHeight="1" zeroHeight="1"/>
  <cols>
    <col min="1" max="1" width="5.7109375" style="15" customWidth="1"/>
    <col min="2" max="30" width="3.7109375" style="15" customWidth="1"/>
    <col min="31" max="31" width="5.7109375" style="15" customWidth="1"/>
    <col min="32" max="32" width="3.7109375" style="16" hidden="1" customWidth="1"/>
    <col min="33" max="16384" width="3.7109375" style="15" hidden="1"/>
  </cols>
  <sheetData>
    <row r="1" spans="1:34" s="10" customFormat="1" ht="173.25" customHeight="1">
      <c r="A1" s="527"/>
      <c r="B1" s="535" t="s">
        <v>8172</v>
      </c>
      <c r="C1" s="535"/>
      <c r="D1" s="535"/>
      <c r="E1" s="535"/>
      <c r="F1" s="535"/>
      <c r="G1" s="535"/>
      <c r="H1" s="535"/>
      <c r="I1" s="535"/>
      <c r="J1" s="535"/>
      <c r="K1" s="535"/>
      <c r="L1" s="535"/>
      <c r="M1" s="535"/>
      <c r="N1" s="535"/>
      <c r="O1" s="535"/>
      <c r="P1" s="535"/>
      <c r="Q1" s="535"/>
      <c r="R1" s="535"/>
      <c r="S1" s="535"/>
      <c r="T1" s="535"/>
      <c r="U1" s="535"/>
      <c r="V1" s="535"/>
      <c r="W1" s="535"/>
      <c r="X1" s="535"/>
      <c r="Y1" s="535"/>
      <c r="Z1" s="535"/>
      <c r="AA1" s="535"/>
      <c r="AB1" s="535"/>
      <c r="AC1" s="535"/>
      <c r="AD1" s="535"/>
      <c r="AF1" s="11"/>
      <c r="AH1" s="15" t="s">
        <v>8155</v>
      </c>
    </row>
    <row r="2" spans="1:34" s="12" customFormat="1" ht="15" customHeight="1">
      <c r="AF2" s="13"/>
    </row>
    <row r="3" spans="1:34" ht="45" customHeight="1">
      <c r="A3" s="14"/>
      <c r="B3" s="536" t="s">
        <v>8170</v>
      </c>
      <c r="C3" s="536"/>
      <c r="D3" s="536"/>
      <c r="E3" s="536"/>
      <c r="F3" s="536"/>
      <c r="G3" s="536"/>
      <c r="H3" s="536"/>
      <c r="I3" s="536"/>
      <c r="J3" s="536"/>
      <c r="K3" s="536"/>
      <c r="L3" s="536"/>
      <c r="M3" s="536"/>
      <c r="N3" s="536"/>
      <c r="O3" s="536"/>
      <c r="P3" s="536"/>
      <c r="Q3" s="536"/>
      <c r="R3" s="536"/>
      <c r="S3" s="536"/>
      <c r="T3" s="536"/>
      <c r="U3" s="536"/>
      <c r="V3" s="536"/>
      <c r="W3" s="536"/>
      <c r="X3" s="536"/>
      <c r="Y3" s="536"/>
      <c r="Z3" s="536"/>
      <c r="AA3" s="536"/>
      <c r="AB3" s="536"/>
      <c r="AC3" s="536"/>
      <c r="AD3" s="536"/>
    </row>
    <row r="4" spans="1:34" s="12" customFormat="1" ht="15" customHeight="1">
      <c r="AF4" s="13"/>
    </row>
    <row r="5" spans="1:34" ht="60" customHeight="1">
      <c r="B5" s="536" t="s">
        <v>0</v>
      </c>
      <c r="C5" s="536"/>
      <c r="D5" s="536"/>
      <c r="E5" s="536"/>
      <c r="F5" s="536"/>
      <c r="G5" s="536"/>
      <c r="H5" s="536"/>
      <c r="I5" s="536"/>
      <c r="J5" s="536"/>
      <c r="K5" s="536"/>
      <c r="L5" s="536"/>
      <c r="M5" s="536"/>
      <c r="N5" s="536"/>
      <c r="O5" s="536"/>
      <c r="P5" s="536"/>
      <c r="Q5" s="536"/>
      <c r="R5" s="536"/>
      <c r="S5" s="536"/>
      <c r="T5" s="536"/>
      <c r="U5" s="536"/>
      <c r="V5" s="536"/>
      <c r="W5" s="536"/>
      <c r="X5" s="536"/>
      <c r="Y5" s="536"/>
      <c r="Z5" s="536"/>
      <c r="AA5" s="536"/>
      <c r="AB5" s="536"/>
      <c r="AC5" s="536"/>
      <c r="AD5" s="536"/>
    </row>
    <row r="6" spans="1:34" s="12" customFormat="1" ht="15" customHeight="1" thickBot="1">
      <c r="B6" s="17" t="s">
        <v>1</v>
      </c>
      <c r="C6"/>
      <c r="D6"/>
      <c r="E6"/>
      <c r="F6"/>
      <c r="G6"/>
      <c r="H6"/>
      <c r="I6"/>
      <c r="J6"/>
      <c r="K6"/>
      <c r="L6"/>
      <c r="M6"/>
      <c r="N6" s="17" t="s">
        <v>2</v>
      </c>
      <c r="O6"/>
      <c r="AF6" s="13"/>
    </row>
    <row r="7" spans="1:34" s="12" customFormat="1" ht="15" customHeight="1" thickBot="1">
      <c r="B7" s="537" t="str">
        <f>IF(Presentación!B8="","",Presentación!B8)</f>
        <v>Veracruz de Ignacio de la Llave</v>
      </c>
      <c r="C7" s="538"/>
      <c r="D7" s="538"/>
      <c r="E7" s="538"/>
      <c r="F7" s="538"/>
      <c r="G7" s="538"/>
      <c r="H7" s="538"/>
      <c r="I7" s="538"/>
      <c r="J7" s="538"/>
      <c r="K7" s="538"/>
      <c r="L7" s="539"/>
      <c r="M7" s="18"/>
      <c r="N7" s="537" t="str">
        <f>IF(Presentación!N8="","",Presentación!N8)</f>
        <v>230</v>
      </c>
      <c r="O7" s="539"/>
      <c r="AF7" s="13"/>
    </row>
    <row r="8" spans="1:34" s="19" customFormat="1" ht="15" customHeight="1">
      <c r="AF8" s="20"/>
    </row>
    <row r="9" spans="1:34" s="23" customFormat="1" ht="15" customHeight="1">
      <c r="A9" s="21"/>
      <c r="B9" s="533" t="s">
        <v>3</v>
      </c>
      <c r="C9" s="533"/>
      <c r="D9" s="533"/>
      <c r="E9" s="533"/>
      <c r="F9" s="533"/>
      <c r="G9" s="533"/>
      <c r="H9" s="533"/>
      <c r="I9" s="533"/>
      <c r="J9" s="533"/>
      <c r="K9" s="533"/>
      <c r="L9" s="533"/>
      <c r="M9" s="533"/>
      <c r="N9" s="533"/>
      <c r="O9" s="533"/>
      <c r="P9" s="533"/>
      <c r="Q9" s="533"/>
      <c r="R9" s="533"/>
      <c r="S9" s="533"/>
      <c r="T9" s="533"/>
      <c r="U9" s="533"/>
      <c r="V9" s="22"/>
      <c r="W9" s="22"/>
      <c r="X9" s="22"/>
      <c r="Y9" s="22"/>
      <c r="Z9" s="22"/>
      <c r="AA9" s="22"/>
      <c r="AB9" s="22"/>
      <c r="AC9" s="22"/>
      <c r="AD9" s="22"/>
      <c r="AF9" s="24"/>
    </row>
    <row r="10" spans="1:34" s="23" customFormat="1" ht="15" customHeight="1">
      <c r="A10" s="21"/>
      <c r="B10" s="22"/>
      <c r="C10" s="22"/>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F10" s="24"/>
    </row>
    <row r="11" spans="1:34" s="23" customFormat="1" ht="15" customHeight="1">
      <c r="A11" s="21"/>
      <c r="B11" s="533" t="s">
        <v>4</v>
      </c>
      <c r="C11" s="533"/>
      <c r="D11" s="533"/>
      <c r="E11" s="533"/>
      <c r="F11" s="533"/>
      <c r="G11" s="533"/>
      <c r="H11" s="533"/>
      <c r="I11" s="533"/>
      <c r="J11" s="533"/>
      <c r="K11" s="533"/>
      <c r="L11" s="533"/>
      <c r="M11" s="533"/>
      <c r="N11" s="533"/>
      <c r="O11" s="533"/>
      <c r="P11" s="533"/>
      <c r="Q11" s="533"/>
      <c r="R11" s="533"/>
      <c r="S11" s="533"/>
      <c r="T11" s="533"/>
      <c r="U11" s="533"/>
      <c r="V11" s="22"/>
      <c r="W11" s="22"/>
      <c r="X11" s="22"/>
      <c r="Y11" s="22"/>
      <c r="Z11" s="22"/>
      <c r="AA11" s="22"/>
      <c r="AB11" s="22"/>
      <c r="AC11" s="22"/>
      <c r="AD11" s="22"/>
      <c r="AF11" s="24"/>
    </row>
    <row r="12" spans="1:34" s="23" customFormat="1" ht="15" customHeight="1">
      <c r="A12" s="21"/>
      <c r="B12" s="22"/>
      <c r="C12" s="22"/>
      <c r="D12" s="22"/>
      <c r="E12" s="22"/>
      <c r="F12" s="22"/>
      <c r="G12" s="22"/>
      <c r="H12" s="22"/>
      <c r="I12" s="22"/>
      <c r="J12" s="22"/>
      <c r="K12" s="22"/>
      <c r="L12" s="22"/>
      <c r="M12" s="22"/>
      <c r="N12" s="22"/>
      <c r="O12" s="22"/>
      <c r="P12" s="22"/>
      <c r="Q12" s="22"/>
      <c r="R12" s="22"/>
      <c r="S12" s="22"/>
      <c r="T12" s="22"/>
      <c r="U12" s="22"/>
      <c r="V12" s="22"/>
      <c r="W12" s="22"/>
      <c r="X12" s="22"/>
      <c r="Y12" s="22"/>
      <c r="Z12" s="22"/>
      <c r="AA12" s="22"/>
      <c r="AB12" s="22"/>
      <c r="AC12" s="22"/>
      <c r="AD12" s="22"/>
      <c r="AF12" s="24"/>
    </row>
    <row r="13" spans="1:34" s="23" customFormat="1" ht="15" customHeight="1">
      <c r="A13" s="21"/>
      <c r="B13" s="533" t="s">
        <v>5</v>
      </c>
      <c r="C13" s="533"/>
      <c r="D13" s="533"/>
      <c r="E13" s="533"/>
      <c r="F13" s="533"/>
      <c r="G13" s="533"/>
      <c r="H13" s="533"/>
      <c r="I13" s="533"/>
      <c r="J13" s="533"/>
      <c r="K13" s="533"/>
      <c r="L13" s="533"/>
      <c r="M13" s="533"/>
      <c r="N13" s="533"/>
      <c r="O13" s="533"/>
      <c r="P13" s="533"/>
      <c r="Q13" s="533"/>
      <c r="R13" s="533"/>
      <c r="S13" s="533"/>
      <c r="T13" s="533"/>
      <c r="U13" s="533"/>
      <c r="V13" s="22"/>
      <c r="W13" s="22"/>
      <c r="X13" s="22"/>
      <c r="Y13" s="22"/>
      <c r="Z13" s="22"/>
      <c r="AA13" s="22"/>
      <c r="AB13" s="22"/>
      <c r="AC13" s="22"/>
      <c r="AD13" s="22"/>
      <c r="AF13" s="24"/>
    </row>
    <row r="14" spans="1:34" s="23" customFormat="1" ht="15" customHeight="1">
      <c r="A14" s="21"/>
      <c r="B14" s="22"/>
      <c r="C14" s="22"/>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F14" s="24"/>
    </row>
    <row r="15" spans="1:34" s="25" customFormat="1" ht="15" customHeight="1">
      <c r="A15" s="21"/>
      <c r="B15" s="533" t="s">
        <v>1031</v>
      </c>
      <c r="C15" s="533"/>
      <c r="D15" s="533"/>
      <c r="E15" s="533"/>
      <c r="F15" s="533"/>
      <c r="G15" s="533"/>
      <c r="H15" s="533"/>
      <c r="I15" s="533"/>
      <c r="J15" s="533"/>
      <c r="K15" s="533"/>
      <c r="L15" s="533"/>
      <c r="M15" s="533"/>
      <c r="N15" s="533"/>
      <c r="O15" s="533"/>
      <c r="P15" s="533"/>
      <c r="Q15" s="533"/>
      <c r="R15" s="533"/>
      <c r="S15" s="533"/>
      <c r="T15" s="533"/>
      <c r="U15" s="533"/>
      <c r="V15" s="22"/>
      <c r="W15" s="22"/>
      <c r="X15" s="534" t="s">
        <v>7663</v>
      </c>
      <c r="Y15" s="534"/>
      <c r="Z15" s="534"/>
      <c r="AA15" s="534"/>
      <c r="AB15" s="534"/>
      <c r="AC15" s="534"/>
      <c r="AD15" s="534"/>
      <c r="AF15" s="26"/>
    </row>
    <row r="16" spans="1:34" s="25" customFormat="1" ht="15" customHeight="1">
      <c r="A16" s="21"/>
      <c r="B16" s="22"/>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F16" s="26"/>
    </row>
    <row r="17" spans="1:32" s="25" customFormat="1" ht="15" customHeight="1">
      <c r="A17" s="21"/>
      <c r="B17" s="533" t="s">
        <v>938</v>
      </c>
      <c r="C17" s="533"/>
      <c r="D17" s="533"/>
      <c r="E17" s="533"/>
      <c r="F17" s="533"/>
      <c r="G17" s="533"/>
      <c r="H17" s="533"/>
      <c r="I17" s="533"/>
      <c r="J17" s="533"/>
      <c r="K17" s="533"/>
      <c r="L17" s="533"/>
      <c r="M17" s="533"/>
      <c r="N17" s="533"/>
      <c r="O17" s="533"/>
      <c r="P17" s="533"/>
      <c r="Q17" s="533"/>
      <c r="R17" s="533"/>
      <c r="S17" s="533"/>
      <c r="T17" s="533"/>
      <c r="U17" s="533"/>
      <c r="V17" s="22"/>
      <c r="W17" s="22"/>
      <c r="X17" s="534" t="s">
        <v>7662</v>
      </c>
      <c r="Y17" s="534"/>
      <c r="Z17" s="534"/>
      <c r="AA17" s="534"/>
      <c r="AB17" s="534"/>
      <c r="AC17" s="534"/>
      <c r="AD17" s="534"/>
      <c r="AF17" s="26"/>
    </row>
    <row r="18" spans="1:32" s="25" customFormat="1" ht="15" customHeight="1">
      <c r="A18" s="21"/>
      <c r="B18" s="22"/>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F18" s="26"/>
    </row>
    <row r="19" spans="1:32" s="19" customFormat="1" ht="15" customHeight="1">
      <c r="A19" s="21"/>
      <c r="B19" s="533" t="s">
        <v>939</v>
      </c>
      <c r="C19" s="533"/>
      <c r="D19" s="533"/>
      <c r="E19" s="533"/>
      <c r="F19" s="533"/>
      <c r="G19" s="533"/>
      <c r="H19" s="533"/>
      <c r="I19" s="533"/>
      <c r="J19" s="533"/>
      <c r="K19" s="533"/>
      <c r="L19" s="533"/>
      <c r="M19" s="533"/>
      <c r="N19" s="533"/>
      <c r="O19" s="533"/>
      <c r="P19" s="533"/>
      <c r="Q19" s="533"/>
      <c r="R19" s="533"/>
      <c r="S19" s="533"/>
      <c r="T19" s="533"/>
      <c r="U19" s="533"/>
      <c r="V19" s="22"/>
      <c r="W19" s="22"/>
      <c r="X19" s="534" t="s">
        <v>943</v>
      </c>
      <c r="Y19" s="534"/>
      <c r="Z19" s="534"/>
      <c r="AA19" s="534"/>
      <c r="AB19" s="534"/>
      <c r="AC19" s="534"/>
      <c r="AD19" s="534"/>
      <c r="AF19" s="20"/>
    </row>
    <row r="20" spans="1:32" s="19" customFormat="1" ht="15" customHeight="1">
      <c r="A20" s="21"/>
      <c r="B20" s="22"/>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F20" s="20"/>
    </row>
    <row r="21" spans="1:32" s="19" customFormat="1" ht="15" customHeight="1">
      <c r="A21" s="21"/>
      <c r="B21" s="533" t="s">
        <v>940</v>
      </c>
      <c r="C21" s="533"/>
      <c r="D21" s="533"/>
      <c r="E21" s="533"/>
      <c r="F21" s="533"/>
      <c r="G21" s="533"/>
      <c r="H21" s="533"/>
      <c r="I21" s="533"/>
      <c r="J21" s="533"/>
      <c r="K21" s="533"/>
      <c r="L21" s="533"/>
      <c r="M21" s="533"/>
      <c r="N21" s="533"/>
      <c r="O21" s="533"/>
      <c r="P21" s="533"/>
      <c r="Q21" s="533"/>
      <c r="R21" s="533"/>
      <c r="S21" s="533"/>
      <c r="T21" s="533"/>
      <c r="U21" s="533"/>
      <c r="V21" s="22"/>
      <c r="W21" s="22"/>
      <c r="X21" s="534" t="s">
        <v>2310</v>
      </c>
      <c r="Y21" s="534"/>
      <c r="Z21" s="534"/>
      <c r="AA21" s="534"/>
      <c r="AB21" s="534"/>
      <c r="AC21" s="534"/>
      <c r="AD21" s="534"/>
      <c r="AF21" s="20"/>
    </row>
    <row r="22" spans="1:32" s="19" customFormat="1" ht="15" customHeight="1">
      <c r="A22" s="21"/>
      <c r="B22" s="22"/>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c r="AD22" s="22"/>
      <c r="AF22" s="20"/>
    </row>
    <row r="23" spans="1:32" s="19" customFormat="1" ht="15" customHeight="1">
      <c r="A23" s="21"/>
      <c r="B23" s="533" t="s">
        <v>941</v>
      </c>
      <c r="C23" s="533"/>
      <c r="D23" s="533"/>
      <c r="E23" s="533"/>
      <c r="F23" s="533"/>
      <c r="G23" s="533"/>
      <c r="H23" s="533"/>
      <c r="I23" s="533"/>
      <c r="J23" s="533"/>
      <c r="K23" s="533"/>
      <c r="L23" s="533"/>
      <c r="M23" s="533"/>
      <c r="N23" s="533"/>
      <c r="O23" s="533"/>
      <c r="P23" s="533"/>
      <c r="Q23" s="533"/>
      <c r="R23" s="533"/>
      <c r="S23" s="533"/>
      <c r="T23" s="533"/>
      <c r="U23" s="533"/>
      <c r="V23" s="22"/>
      <c r="W23" s="22"/>
      <c r="X23" s="534" t="s">
        <v>984</v>
      </c>
      <c r="Y23" s="534"/>
      <c r="Z23" s="534"/>
      <c r="AA23" s="534"/>
      <c r="AB23" s="534"/>
      <c r="AC23" s="534"/>
      <c r="AD23" s="534"/>
      <c r="AF23" s="20"/>
    </row>
    <row r="24" spans="1:32" s="19" customFormat="1" ht="15" customHeight="1">
      <c r="A24" s="21"/>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F24" s="20"/>
    </row>
    <row r="25" spans="1:32" s="19" customFormat="1" ht="15" customHeight="1">
      <c r="A25" s="21"/>
      <c r="B25" s="533" t="s">
        <v>942</v>
      </c>
      <c r="C25" s="533"/>
      <c r="D25" s="533"/>
      <c r="E25" s="533"/>
      <c r="F25" s="533"/>
      <c r="G25" s="533"/>
      <c r="H25" s="533"/>
      <c r="I25" s="533"/>
      <c r="J25" s="533"/>
      <c r="K25" s="533"/>
      <c r="L25" s="533"/>
      <c r="M25" s="533"/>
      <c r="N25" s="533"/>
      <c r="O25" s="533"/>
      <c r="P25" s="533"/>
      <c r="Q25" s="533"/>
      <c r="R25" s="533"/>
      <c r="S25" s="533"/>
      <c r="T25" s="533"/>
      <c r="U25" s="533"/>
      <c r="V25" s="22"/>
      <c r="W25" s="22"/>
      <c r="X25" s="534" t="s">
        <v>994</v>
      </c>
      <c r="Y25" s="534"/>
      <c r="Z25" s="534"/>
      <c r="AA25" s="534"/>
      <c r="AB25" s="534"/>
      <c r="AC25" s="534"/>
      <c r="AD25" s="534"/>
      <c r="AF25" s="20"/>
    </row>
    <row r="26" spans="1:32" s="19" customFormat="1" ht="15" customHeight="1">
      <c r="A26" s="21"/>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F26" s="20"/>
    </row>
    <row r="27" spans="1:32" s="19" customFormat="1" ht="15" customHeight="1">
      <c r="A27" s="21"/>
      <c r="B27" s="533" t="s">
        <v>2017</v>
      </c>
      <c r="C27" s="533"/>
      <c r="D27" s="533"/>
      <c r="E27" s="533"/>
      <c r="F27" s="533"/>
      <c r="G27" s="533"/>
      <c r="H27" s="533"/>
      <c r="I27" s="533"/>
      <c r="J27" s="533"/>
      <c r="K27" s="533"/>
      <c r="L27" s="533"/>
      <c r="M27" s="533"/>
      <c r="N27" s="533"/>
      <c r="O27" s="533"/>
      <c r="P27" s="533"/>
      <c r="Q27" s="533"/>
      <c r="R27" s="533"/>
      <c r="S27" s="533"/>
      <c r="T27" s="533"/>
      <c r="U27" s="533"/>
      <c r="V27" s="22"/>
      <c r="W27" s="22"/>
      <c r="X27" s="534" t="s">
        <v>2018</v>
      </c>
      <c r="Y27" s="534"/>
      <c r="Z27" s="534"/>
      <c r="AA27" s="534"/>
      <c r="AB27" s="534"/>
      <c r="AC27" s="534"/>
      <c r="AD27" s="534"/>
      <c r="AF27" s="20"/>
    </row>
    <row r="28" spans="1:32" s="19" customFormat="1" ht="15" customHeight="1">
      <c r="A28" s="21"/>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F28" s="20"/>
    </row>
    <row r="29" spans="1:32" s="19" customFormat="1" ht="45" customHeight="1">
      <c r="A29" s="21"/>
      <c r="B29" s="533" t="s">
        <v>2340</v>
      </c>
      <c r="C29" s="533"/>
      <c r="D29" s="533"/>
      <c r="E29" s="533"/>
      <c r="F29" s="533"/>
      <c r="G29" s="533"/>
      <c r="H29" s="533"/>
      <c r="I29" s="533"/>
      <c r="J29" s="533"/>
      <c r="K29" s="533"/>
      <c r="L29" s="533"/>
      <c r="M29" s="533"/>
      <c r="N29" s="533"/>
      <c r="O29" s="533"/>
      <c r="P29" s="533"/>
      <c r="Q29" s="533"/>
      <c r="R29" s="533"/>
      <c r="S29" s="533"/>
      <c r="T29" s="533"/>
      <c r="U29" s="533"/>
      <c r="V29" s="22"/>
      <c r="W29" s="22"/>
      <c r="X29" s="22"/>
      <c r="Y29" s="22"/>
      <c r="Z29" s="22"/>
      <c r="AA29" s="22"/>
      <c r="AB29" s="22"/>
      <c r="AC29" s="22"/>
      <c r="AD29" s="22"/>
      <c r="AF29" s="20"/>
    </row>
    <row r="30" spans="1:32" s="19" customFormat="1" ht="15" customHeight="1">
      <c r="A30" s="21"/>
      <c r="B30" s="1"/>
      <c r="C30" s="1"/>
      <c r="D30" s="1"/>
      <c r="E30" s="1"/>
      <c r="F30" s="1"/>
      <c r="G30" s="1"/>
      <c r="H30" s="1"/>
      <c r="I30" s="1"/>
      <c r="J30" s="1"/>
      <c r="K30" s="1"/>
      <c r="L30" s="1"/>
      <c r="M30" s="1"/>
      <c r="N30" s="1"/>
      <c r="O30" s="1"/>
      <c r="P30" s="1"/>
      <c r="Q30" s="1"/>
      <c r="R30" s="1"/>
      <c r="S30" s="1"/>
      <c r="T30" s="1"/>
      <c r="U30" s="1"/>
      <c r="V30" s="22"/>
      <c r="W30" s="22"/>
      <c r="X30" s="22"/>
      <c r="Y30" s="22"/>
      <c r="Z30" s="22"/>
      <c r="AA30" s="22"/>
      <c r="AB30" s="22"/>
      <c r="AC30" s="22"/>
      <c r="AD30" s="22"/>
      <c r="AF30" s="20"/>
    </row>
    <row r="31" spans="1:32" s="19" customFormat="1" ht="30" customHeight="1">
      <c r="A31" s="21"/>
      <c r="B31" s="533" t="s">
        <v>2220</v>
      </c>
      <c r="C31" s="533"/>
      <c r="D31" s="533"/>
      <c r="E31" s="533"/>
      <c r="F31" s="533"/>
      <c r="G31" s="533"/>
      <c r="H31" s="533"/>
      <c r="I31" s="533"/>
      <c r="J31" s="533"/>
      <c r="K31" s="533"/>
      <c r="L31" s="533"/>
      <c r="M31" s="533"/>
      <c r="N31" s="533"/>
      <c r="O31" s="533"/>
      <c r="P31" s="533"/>
      <c r="Q31" s="533"/>
      <c r="R31" s="533"/>
      <c r="S31" s="533"/>
      <c r="T31" s="533"/>
      <c r="U31" s="533"/>
      <c r="V31" s="22"/>
      <c r="W31" s="22"/>
      <c r="X31" s="22"/>
      <c r="Y31" s="22"/>
      <c r="Z31" s="22"/>
      <c r="AA31" s="22"/>
      <c r="AB31" s="22"/>
      <c r="AC31" s="22"/>
      <c r="AD31" s="22"/>
      <c r="AF31" s="20"/>
    </row>
    <row r="32" spans="1:32" s="19" customFormat="1" ht="15" customHeight="1">
      <c r="A32" s="21"/>
      <c r="B32" s="1"/>
      <c r="C32" s="1"/>
      <c r="D32" s="1"/>
      <c r="E32" s="1"/>
      <c r="F32" s="1"/>
      <c r="G32" s="1"/>
      <c r="H32" s="1"/>
      <c r="I32" s="1"/>
      <c r="J32" s="1"/>
      <c r="K32" s="1"/>
      <c r="L32" s="1"/>
      <c r="M32" s="1"/>
      <c r="N32" s="1"/>
      <c r="O32" s="1"/>
      <c r="P32" s="1"/>
      <c r="Q32" s="1"/>
      <c r="R32" s="1"/>
      <c r="S32" s="1"/>
      <c r="T32" s="1"/>
      <c r="U32" s="1"/>
      <c r="V32" s="22"/>
      <c r="W32" s="22"/>
      <c r="X32" s="22"/>
      <c r="Y32" s="22"/>
      <c r="Z32" s="22"/>
      <c r="AA32" s="22"/>
      <c r="AB32" s="22"/>
      <c r="AC32" s="22"/>
      <c r="AD32" s="22"/>
      <c r="AF32" s="20"/>
    </row>
    <row r="33" spans="1:32" s="19" customFormat="1" ht="30" customHeight="1">
      <c r="A33" s="21"/>
      <c r="B33" s="533" t="s">
        <v>2221</v>
      </c>
      <c r="C33" s="533"/>
      <c r="D33" s="533"/>
      <c r="E33" s="533"/>
      <c r="F33" s="533"/>
      <c r="G33" s="533"/>
      <c r="H33" s="533"/>
      <c r="I33" s="533"/>
      <c r="J33" s="533"/>
      <c r="K33" s="533"/>
      <c r="L33" s="533"/>
      <c r="M33" s="533"/>
      <c r="N33" s="533"/>
      <c r="O33" s="533"/>
      <c r="P33" s="533"/>
      <c r="Q33" s="533"/>
      <c r="R33" s="533"/>
      <c r="S33" s="533"/>
      <c r="T33" s="533"/>
      <c r="U33" s="533"/>
      <c r="V33" s="22"/>
      <c r="W33" s="22"/>
      <c r="X33" s="22"/>
      <c r="Y33" s="22"/>
      <c r="Z33" s="22"/>
      <c r="AA33" s="22"/>
      <c r="AB33" s="22"/>
      <c r="AC33" s="22"/>
      <c r="AD33" s="22"/>
      <c r="AF33" s="20"/>
    </row>
    <row r="34" spans="1:32" s="19" customFormat="1" ht="1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F34" s="20"/>
    </row>
    <row r="35" spans="1:32" s="19" customFormat="1" ht="15" customHeight="1">
      <c r="A35" s="21"/>
      <c r="B35" s="533" t="s">
        <v>1218</v>
      </c>
      <c r="C35" s="533"/>
      <c r="D35" s="533"/>
      <c r="E35" s="533"/>
      <c r="F35" s="533"/>
      <c r="G35" s="533"/>
      <c r="H35" s="533"/>
      <c r="I35" s="533"/>
      <c r="J35" s="533"/>
      <c r="K35" s="533"/>
      <c r="L35" s="533"/>
      <c r="M35" s="533"/>
      <c r="N35" s="533"/>
      <c r="O35" s="533"/>
      <c r="P35" s="533"/>
      <c r="Q35" s="533"/>
      <c r="R35" s="533"/>
      <c r="S35" s="533"/>
      <c r="T35" s="533"/>
      <c r="U35" s="533"/>
      <c r="V35" s="21"/>
      <c r="W35" s="21"/>
      <c r="X35" s="21"/>
      <c r="Y35" s="21"/>
      <c r="Z35" s="21"/>
      <c r="AA35" s="21"/>
      <c r="AB35" s="21"/>
      <c r="AC35" s="21"/>
      <c r="AD35" s="21"/>
      <c r="AF35" s="20"/>
    </row>
    <row r="36" spans="1:32" s="19" customFormat="1" ht="1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F36" s="20"/>
    </row>
    <row r="37" spans="1:32" s="19" customFormat="1" ht="45" customHeight="1">
      <c r="A37" s="21"/>
      <c r="B37" s="533" t="s">
        <v>2219</v>
      </c>
      <c r="C37" s="533"/>
      <c r="D37" s="533"/>
      <c r="E37" s="533"/>
      <c r="F37" s="533"/>
      <c r="G37" s="533"/>
      <c r="H37" s="533"/>
      <c r="I37" s="533"/>
      <c r="J37" s="533"/>
      <c r="K37" s="533"/>
      <c r="L37" s="533"/>
      <c r="M37" s="533"/>
      <c r="N37" s="533"/>
      <c r="O37" s="533"/>
      <c r="P37" s="533"/>
      <c r="Q37" s="533"/>
      <c r="R37" s="533"/>
      <c r="S37" s="533"/>
      <c r="T37" s="533"/>
      <c r="U37" s="533"/>
      <c r="V37" s="22"/>
      <c r="W37" s="22"/>
      <c r="X37" s="22"/>
      <c r="Y37" s="22"/>
      <c r="Z37" s="22"/>
      <c r="AA37" s="22"/>
      <c r="AB37" s="22"/>
      <c r="AC37" s="22"/>
      <c r="AD37" s="22"/>
      <c r="AF37" s="20"/>
    </row>
    <row r="38" spans="1:32" s="19" customFormat="1" ht="1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F38" s="20"/>
    </row>
    <row r="39" spans="1:32" s="19" customFormat="1" ht="30" customHeight="1">
      <c r="A39" s="21"/>
      <c r="B39" s="533" t="s">
        <v>1217</v>
      </c>
      <c r="C39" s="533"/>
      <c r="D39" s="533"/>
      <c r="E39" s="533"/>
      <c r="F39" s="533"/>
      <c r="G39" s="533"/>
      <c r="H39" s="533"/>
      <c r="I39" s="533"/>
      <c r="J39" s="533"/>
      <c r="K39" s="533"/>
      <c r="L39" s="533"/>
      <c r="M39" s="533"/>
      <c r="N39" s="533"/>
      <c r="O39" s="533"/>
      <c r="P39" s="533"/>
      <c r="Q39" s="533"/>
      <c r="R39" s="533"/>
      <c r="S39" s="533"/>
      <c r="T39" s="533"/>
      <c r="U39" s="533"/>
      <c r="V39" s="22"/>
      <c r="W39" s="22"/>
      <c r="X39" s="22"/>
      <c r="Y39" s="22"/>
      <c r="Z39" s="22"/>
      <c r="AA39" s="22"/>
      <c r="AB39" s="22"/>
      <c r="AC39" s="22"/>
      <c r="AD39" s="22"/>
      <c r="AF39" s="20"/>
    </row>
    <row r="40" spans="1:32" s="19" customFormat="1" ht="1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F40" s="20"/>
    </row>
    <row r="41" spans="1:32" s="19" customFormat="1" ht="15" customHeight="1">
      <c r="A41" s="21"/>
      <c r="B41" s="533" t="s">
        <v>6</v>
      </c>
      <c r="C41" s="533"/>
      <c r="D41" s="533"/>
      <c r="E41" s="533"/>
      <c r="F41" s="533"/>
      <c r="G41" s="533"/>
      <c r="H41" s="533"/>
      <c r="I41" s="533"/>
      <c r="J41" s="533"/>
      <c r="K41" s="533"/>
      <c r="L41" s="533"/>
      <c r="M41" s="533"/>
      <c r="N41" s="533"/>
      <c r="O41" s="533"/>
      <c r="P41" s="533"/>
      <c r="Q41" s="533"/>
      <c r="R41" s="533"/>
      <c r="S41" s="533"/>
      <c r="T41" s="533"/>
      <c r="U41" s="533"/>
      <c r="V41" s="21"/>
      <c r="W41" s="21"/>
      <c r="X41" s="21"/>
      <c r="Y41" s="21"/>
      <c r="Z41" s="21"/>
      <c r="AA41" s="21"/>
      <c r="AB41" s="21"/>
      <c r="AC41" s="21"/>
      <c r="AD41" s="21"/>
      <c r="AF41" s="20"/>
    </row>
    <row r="42" spans="1:32" s="23" customFormat="1" ht="15" customHeight="1">
      <c r="A42" s="21"/>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c r="AD42" s="22"/>
      <c r="AF42" s="24"/>
    </row>
    <row r="43" spans="1:32" s="23" customFormat="1" ht="15" customHeight="1">
      <c r="A43" s="21"/>
      <c r="B43" s="533" t="s">
        <v>7</v>
      </c>
      <c r="C43" s="533"/>
      <c r="D43" s="533"/>
      <c r="E43" s="533"/>
      <c r="F43" s="533"/>
      <c r="G43" s="533"/>
      <c r="H43" s="533"/>
      <c r="I43" s="533"/>
      <c r="J43" s="533"/>
      <c r="K43" s="533"/>
      <c r="L43" s="533"/>
      <c r="M43" s="533"/>
      <c r="N43" s="533"/>
      <c r="O43" s="533"/>
      <c r="P43" s="533"/>
      <c r="Q43" s="533"/>
      <c r="R43" s="533"/>
      <c r="S43" s="533"/>
      <c r="T43" s="533"/>
      <c r="U43" s="533"/>
      <c r="V43" s="22"/>
      <c r="W43" s="22"/>
      <c r="X43" s="22"/>
      <c r="Y43" s="22"/>
      <c r="Z43" s="22"/>
      <c r="AA43" s="22"/>
      <c r="AB43" s="22"/>
      <c r="AC43" s="22"/>
      <c r="AD43" s="22"/>
      <c r="AF43" s="24"/>
    </row>
    <row r="44" spans="1:32" s="27" customFormat="1" ht="15" customHeight="1">
      <c r="AF44" s="28"/>
    </row>
    <row r="45" spans="1:32" ht="15" customHeight="1">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row>
    <row r="46" spans="1:32" ht="15" customHeight="1">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row>
    <row r="47" spans="1:32" ht="15" customHeight="1">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c r="AD47" s="27"/>
    </row>
    <row r="48" spans="1:32" ht="15" customHeight="1"/>
    <row r="49" ht="15" customHeight="1"/>
    <row r="111" spans="3:30" ht="15" hidden="1" customHeight="1">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row>
    <row r="112" spans="3:30" ht="15" hidden="1" customHeight="1">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row>
    <row r="113" spans="3:30" ht="15" hidden="1" customHeight="1">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row>
    <row r="114" spans="3:30" ht="15" hidden="1" customHeight="1">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row>
    <row r="115" spans="3:30" ht="15" hidden="1" customHeight="1">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row>
    <row r="341" spans="3:30" ht="15" hidden="1" customHeight="1">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c r="AA341" s="27"/>
      <c r="AB341" s="27"/>
      <c r="AC341" s="27"/>
      <c r="AD341" s="27"/>
    </row>
    <row r="342" spans="3:30" ht="15" hidden="1" customHeight="1">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c r="AA342" s="27"/>
      <c r="AB342" s="27"/>
      <c r="AC342" s="27"/>
      <c r="AD342" s="27"/>
    </row>
    <row r="343" spans="3:30" ht="15" hidden="1" customHeight="1">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c r="AA343" s="27"/>
      <c r="AB343" s="27"/>
      <c r="AC343" s="27"/>
      <c r="AD343" s="27"/>
    </row>
    <row r="344" spans="3:30" ht="15" hidden="1" customHeight="1">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c r="AA344" s="27"/>
      <c r="AB344" s="27"/>
      <c r="AC344" s="27"/>
      <c r="AD344" s="27"/>
    </row>
    <row r="345" spans="3:30" ht="15" hidden="1" customHeight="1">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c r="AA345" s="27"/>
      <c r="AB345" s="27"/>
      <c r="AC345" s="27"/>
      <c r="AD345" s="27"/>
    </row>
    <row r="346" spans="3:30" ht="15" hidden="1" customHeight="1">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c r="AA346" s="27"/>
      <c r="AB346" s="27"/>
      <c r="AC346" s="27"/>
      <c r="AD346" s="27"/>
    </row>
  </sheetData>
  <sheetProtection algorithmName="SHA-512" hashValue="WLcD3EnFrhvuGuk6iMSxRQvTvwDxoiQCIh7Xwc3XPCKVSOeBZ/9JmVVX66jG4Tdy/15f55YAjNAmHwG9x34oyw==" saltValue="Y711h984r/M02/cz97prFw==" spinCount="100000" sheet="1" objects="1" scenarios="1"/>
  <mergeCells count="30">
    <mergeCell ref="B1:AD1"/>
    <mergeCell ref="B3:AD3"/>
    <mergeCell ref="B5:AD5"/>
    <mergeCell ref="B7:L7"/>
    <mergeCell ref="N7:O7"/>
    <mergeCell ref="B23:U23"/>
    <mergeCell ref="X23:AD23"/>
    <mergeCell ref="B25:U25"/>
    <mergeCell ref="X25:AD25"/>
    <mergeCell ref="B9:U9"/>
    <mergeCell ref="B11:U11"/>
    <mergeCell ref="B13:U13"/>
    <mergeCell ref="B15:U15"/>
    <mergeCell ref="X15:AD15"/>
    <mergeCell ref="B17:U17"/>
    <mergeCell ref="X17:AD17"/>
    <mergeCell ref="B19:U19"/>
    <mergeCell ref="X19:AD19"/>
    <mergeCell ref="B21:U21"/>
    <mergeCell ref="X21:AD21"/>
    <mergeCell ref="B27:U27"/>
    <mergeCell ref="X27:AD27"/>
    <mergeCell ref="B41:U41"/>
    <mergeCell ref="B43:U43"/>
    <mergeCell ref="B29:U29"/>
    <mergeCell ref="B31:U31"/>
    <mergeCell ref="B33:U33"/>
    <mergeCell ref="B37:U37"/>
    <mergeCell ref="B39:U39"/>
    <mergeCell ref="B35:U35"/>
  </mergeCells>
  <conditionalFormatting sqref="A1:XFD1048576">
    <cfRule type="expression" dxfId="684" priority="1" stopIfTrue="1">
      <formula>AND($A$1&lt;&gt;"",SEARCH("igual o mayor",A1)&gt;0)</formula>
    </cfRule>
    <cfRule type="expression" dxfId="683" priority="2" stopIfTrue="1">
      <formula>AND($A$1&lt;&gt;"",SEARCH("igual o menor",A1)&gt;0)</formula>
    </cfRule>
    <cfRule type="expression" dxfId="682" priority="3" stopIfTrue="1">
      <formula>AND($A$1&lt;&gt;"",SEARCH("pase a la pregunta",A1)&gt;0)</formula>
    </cfRule>
    <cfRule type="expression" dxfId="681" priority="4" stopIfTrue="1">
      <formula>AND($A$1&lt;&gt;"",SEARCH("en blanco",A1)&gt;0)</formula>
    </cfRule>
    <cfRule type="expression" dxfId="680" priority="5" stopIfTrue="1">
      <formula>AND($A$1&lt;&gt;"",SEARCH("no puede registrar",A1)&gt;0)</formula>
    </cfRule>
    <cfRule type="expression" dxfId="679" priority="6" stopIfTrue="1">
      <formula>AND($A$1&lt;&gt;"",SUM(A1)&gt;0)</formula>
    </cfRule>
    <cfRule type="expression" dxfId="678" priority="7" stopIfTrue="1">
      <formula>AND($A$1&lt;&gt;"",SEARCH("la pregunta",A1)&gt;0)</formula>
    </cfRule>
    <cfRule type="expression" dxfId="677" priority="8" stopIfTrue="1">
      <formula>AND($A$1&lt;&gt;"",SEARCH("igual o mayor",A1)&gt;0)</formula>
    </cfRule>
    <cfRule type="expression" dxfId="676" priority="9" stopIfTrue="1">
      <formula>AND($A$1&lt;&gt;"",SEARCH("igual o menor",A1)&gt;0)</formula>
    </cfRule>
    <cfRule type="expression" dxfId="675" priority="10" stopIfTrue="1">
      <formula>AND($A$1&lt;&gt;"",SEARCH("pase a la pregunta",A1)&gt;0)</formula>
    </cfRule>
    <cfRule type="expression" dxfId="674" priority="11" stopIfTrue="1">
      <formula>AND($A$1&lt;&gt;"",SEARCH("en blanco",A1)&gt;0)</formula>
    </cfRule>
    <cfRule type="expression" dxfId="673" priority="12" stopIfTrue="1">
      <formula>AND($A$1&lt;&gt;"",SEARCH("no puede registrar",A1)&gt;0)</formula>
    </cfRule>
    <cfRule type="expression" dxfId="672" priority="13" stopIfTrue="1">
      <formula>AND($A$1&lt;&gt;"",SUM(A1)&gt;0)</formula>
    </cfRule>
    <cfRule type="expression" dxfId="671" priority="14" stopIfTrue="1">
      <formula>AND($A$1&lt;&gt;"",SEARCH("la pregunta",A1)&gt;0)</formula>
    </cfRule>
  </conditionalFormatting>
  <hyperlinks>
    <hyperlink ref="B9:U9" location="Presentación!AA7" display="Presentación"/>
    <hyperlink ref="B11:U11" location="Informantes!AA7" display="Informantes"/>
    <hyperlink ref="B13:U13" location="Participantes!BF7" display="Participantes"/>
    <hyperlink ref="B15:U15" location="CNPJE_2026_M5_Secc1!AA7" display="Sección I. Estructura organizacional e infraestructura"/>
    <hyperlink ref="X15:AD15" location="CNPJE_2026_M5_Secc1!AA7" display="Preguntas 1.1 a 1.24"/>
    <hyperlink ref="B17:U17" location="CNPJE_2026_M5_Secc2!AA7" display="Sección II. Recursos humanos"/>
    <hyperlink ref="X17:AD17" location="CNPJE_2026_M5_Secc2!AA7" display="Preguntas 2.1 a 2.16"/>
    <hyperlink ref="B19:U19" location="CNPJE_2026_M5_Secc3!AA7" display="Sección III. Recursos presupuestales"/>
    <hyperlink ref="X19:AD19" location="CNPJE_2026_M5_Secc3!AA7" display="Preguntas 3.1 a 3.3"/>
    <hyperlink ref="B21:U21" location="CNPJE_2026_M5_Secc4!AA7" display="Sección IV. Informes, fuentes de información y registros"/>
    <hyperlink ref="X21:AD21" location="CNPJE_2026_M5_Secc4!AA7" display="Preguntas 4.1 a 4.8"/>
    <hyperlink ref="B23:U23" location="CNPJE_2026_M5_Secc5!AA7" display="Sección V. Ejercicio de la función de los servicios periciales"/>
    <hyperlink ref="X23:AD23" location="CNPJE_2026_M5_Secc5!AA7" display="Preguntas 5.1 a 5.13"/>
    <hyperlink ref="B25:U25" location="CNPJE_2026_M5_Secc6!AA7" display="Sección VI. Ejercicio de la función del servicio médico forense"/>
    <hyperlink ref="X25:AD25" location="CNPJE_2026_M5_Secc6!AA7" display="Preguntas 6.1 a 6.15"/>
    <hyperlink ref="B41:U41" location="Anexo!AA7" display="Anexo. Especialidades periciales"/>
    <hyperlink ref="B27:U27" location="CNPJE_2026_M5_Secc7!AA7" display="Sección VII. Sitios de depósito ilegal de seres humanos"/>
    <hyperlink ref="X27:AD27" location="CNPJE_2026_M5_Secc7!AA7" display="Preguntas 7.1 a 7.3"/>
    <hyperlink ref="B29:U29" location="'Complemento 1'!AI7" display="Complemento 1. Tipo de posesión, ubicación geográfica, horario de atención y datos de contacto de las unidades de servicios periciales y/ o de servicio médico forense"/>
    <hyperlink ref="B31:U31" location="'Complemento 2'!AI7" display="Complemento 2. Tipo de posesión, ubicación geográfica, horario de atención y datos de contacto de los anfiteatros fijos"/>
    <hyperlink ref="B33:U33" location="'Complemento 3'!AI7" display="Complemento 3. Tipo de posesión, ubicación geográfica, horario de atención y datos de contacto de los laboratorios fijos"/>
    <hyperlink ref="B35:U35" location="'Complemento 4'!CP7" display="Complemento 4. Certificaciones o acreditaciones de los laboratorios"/>
    <hyperlink ref="B39:U39" location="'Complemento 6'!BJ7" display="Complemento 6. Cobertura institucional de los sistemas de información relacionada con la investigación pericial"/>
    <hyperlink ref="B43:U43" location="Glosario!AA7" display="Glosario"/>
    <hyperlink ref="B37:U37" location="'Complemento 5'!AL7" display="Complemento 5. Tipo de posesión, extensión, ubicación geográfica, horario de atención y datos de contacto de los centros de resguardo forense u homólogos"/>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3
Índice</oddHeader>
    <oddFooter>&amp;LCenso Nacional de Gobiernos Estatales 2026&amp;R&amp;P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autoPageBreaks="0"/>
  </sheetPr>
  <dimension ref="A1:IR1122"/>
  <sheetViews>
    <sheetView showGridLines="0" view="pageBreakPreview" zoomScale="120" zoomScaleNormal="100" zoomScaleSheetLayoutView="120" workbookViewId="0"/>
  </sheetViews>
  <sheetFormatPr baseColWidth="10" defaultColWidth="0" defaultRowHeight="15" customHeight="1" zeroHeight="1"/>
  <cols>
    <col min="1" max="1" width="5.7109375" style="153" customWidth="1"/>
    <col min="2" max="30" width="3.7109375" customWidth="1"/>
    <col min="31" max="31" width="5.7109375" customWidth="1"/>
    <col min="32" max="32" width="3.7109375" style="37" hidden="1" customWidth="1"/>
    <col min="33" max="16384" width="3.7109375" hidden="1"/>
  </cols>
  <sheetData>
    <row r="1" spans="1:35" s="10" customFormat="1" ht="173.25" customHeight="1">
      <c r="A1" s="131"/>
      <c r="B1" s="535" t="s">
        <v>8172</v>
      </c>
      <c r="C1" s="535"/>
      <c r="D1" s="535"/>
      <c r="E1" s="535"/>
      <c r="F1" s="535"/>
      <c r="G1" s="535"/>
      <c r="H1" s="535"/>
      <c r="I1" s="535"/>
      <c r="J1" s="535"/>
      <c r="K1" s="535"/>
      <c r="L1" s="535"/>
      <c r="M1" s="535"/>
      <c r="N1" s="535"/>
      <c r="O1" s="535"/>
      <c r="P1" s="535"/>
      <c r="Q1" s="535"/>
      <c r="R1" s="535"/>
      <c r="S1" s="535"/>
      <c r="T1" s="535"/>
      <c r="U1" s="535"/>
      <c r="V1" s="535"/>
      <c r="W1" s="535"/>
      <c r="X1" s="535"/>
      <c r="Y1" s="535"/>
      <c r="Z1" s="535"/>
      <c r="AA1" s="535"/>
      <c r="AB1" s="535"/>
      <c r="AC1" s="535"/>
      <c r="AD1" s="535"/>
      <c r="AF1" s="11"/>
    </row>
    <row r="2" spans="1:35" s="12" customFormat="1" ht="15" customHeight="1">
      <c r="A2" s="131"/>
      <c r="AF2" s="13"/>
    </row>
    <row r="3" spans="1:35" s="15" customFormat="1" ht="45" customHeight="1">
      <c r="A3" s="131"/>
      <c r="B3" s="536" t="s">
        <v>8170</v>
      </c>
      <c r="C3" s="536"/>
      <c r="D3" s="536"/>
      <c r="E3" s="536"/>
      <c r="F3" s="536"/>
      <c r="G3" s="536"/>
      <c r="H3" s="536"/>
      <c r="I3" s="536"/>
      <c r="J3" s="536"/>
      <c r="K3" s="536"/>
      <c r="L3" s="536"/>
      <c r="M3" s="536"/>
      <c r="N3" s="536"/>
      <c r="O3" s="536"/>
      <c r="P3" s="536"/>
      <c r="Q3" s="536"/>
      <c r="R3" s="536"/>
      <c r="S3" s="536"/>
      <c r="T3" s="536"/>
      <c r="U3" s="536"/>
      <c r="V3" s="536"/>
      <c r="W3" s="536"/>
      <c r="X3" s="536"/>
      <c r="Y3" s="536"/>
      <c r="Z3" s="536"/>
      <c r="AA3" s="536"/>
      <c r="AB3" s="536"/>
      <c r="AC3" s="536"/>
      <c r="AD3" s="536"/>
      <c r="AF3" s="16"/>
    </row>
    <row r="4" spans="1:35" s="12" customFormat="1" ht="15" customHeight="1">
      <c r="A4" s="131"/>
      <c r="AF4" s="13"/>
    </row>
    <row r="5" spans="1:35" s="15" customFormat="1" ht="45" customHeight="1">
      <c r="A5" s="131"/>
      <c r="B5" s="536" t="s">
        <v>942</v>
      </c>
      <c r="C5" s="536"/>
      <c r="D5" s="536"/>
      <c r="E5" s="536"/>
      <c r="F5" s="536"/>
      <c r="G5" s="536"/>
      <c r="H5" s="536"/>
      <c r="I5" s="536"/>
      <c r="J5" s="536"/>
      <c r="K5" s="536"/>
      <c r="L5" s="536"/>
      <c r="M5" s="536"/>
      <c r="N5" s="536"/>
      <c r="O5" s="536"/>
      <c r="P5" s="536"/>
      <c r="Q5" s="536"/>
      <c r="R5" s="536"/>
      <c r="S5" s="536"/>
      <c r="T5" s="536"/>
      <c r="U5" s="536"/>
      <c r="V5" s="536"/>
      <c r="W5" s="536"/>
      <c r="X5" s="536"/>
      <c r="Y5" s="536"/>
      <c r="Z5" s="536"/>
      <c r="AA5" s="536"/>
      <c r="AB5" s="536"/>
      <c r="AC5" s="536"/>
      <c r="AD5" s="536"/>
      <c r="AF5" s="16"/>
    </row>
    <row r="6" spans="1:35" s="12" customFormat="1" ht="15" customHeight="1">
      <c r="A6" s="131"/>
      <c r="AF6" s="13"/>
    </row>
    <row r="7" spans="1:35" s="15" customFormat="1" ht="15" customHeight="1" thickBot="1">
      <c r="A7" s="131"/>
      <c r="B7" s="17" t="s">
        <v>1</v>
      </c>
      <c r="C7"/>
      <c r="D7"/>
      <c r="E7"/>
      <c r="F7"/>
      <c r="G7"/>
      <c r="H7"/>
      <c r="I7"/>
      <c r="J7"/>
      <c r="K7"/>
      <c r="L7"/>
      <c r="M7"/>
      <c r="N7" s="17" t="s">
        <v>2</v>
      </c>
      <c r="O7"/>
      <c r="AA7" s="543" t="s">
        <v>0</v>
      </c>
      <c r="AB7" s="543"/>
      <c r="AC7" s="543"/>
      <c r="AD7" s="543"/>
      <c r="AF7" s="16"/>
    </row>
    <row r="8" spans="1:35" s="15" customFormat="1" ht="15" customHeight="1" thickBot="1">
      <c r="A8" s="131"/>
      <c r="B8" s="537" t="str">
        <f>IF(Presentación!B8="","",Presentación!B8)</f>
        <v>Veracruz de Ignacio de la Llave</v>
      </c>
      <c r="C8" s="538"/>
      <c r="D8" s="538"/>
      <c r="E8" s="538"/>
      <c r="F8" s="538"/>
      <c r="G8" s="538"/>
      <c r="H8" s="538"/>
      <c r="I8" s="538"/>
      <c r="J8" s="538"/>
      <c r="K8" s="538"/>
      <c r="L8" s="539"/>
      <c r="M8" s="18"/>
      <c r="N8" s="537" t="str">
        <f>IF(Presentación!N8="","",Presentación!N8)</f>
        <v>230</v>
      </c>
      <c r="O8" s="539"/>
      <c r="AF8" s="16"/>
    </row>
    <row r="9" spans="1:35" s="15" customFormat="1" ht="15" customHeight="1">
      <c r="A9" s="131"/>
      <c r="AF9" s="16"/>
    </row>
    <row r="10" spans="1:35" s="72" customFormat="1" ht="15" customHeight="1">
      <c r="A10" s="131"/>
      <c r="B10" s="808" t="s">
        <v>101</v>
      </c>
      <c r="C10" s="809"/>
      <c r="D10" s="809"/>
      <c r="E10" s="809"/>
      <c r="F10" s="809"/>
      <c r="G10" s="809"/>
      <c r="H10" s="809"/>
      <c r="I10" s="809"/>
      <c r="J10" s="809"/>
      <c r="K10" s="809"/>
      <c r="L10" s="809"/>
      <c r="M10" s="809"/>
      <c r="N10" s="809"/>
      <c r="O10" s="809"/>
      <c r="P10" s="809"/>
      <c r="Q10" s="809"/>
      <c r="R10" s="809"/>
      <c r="S10" s="809"/>
      <c r="T10" s="809"/>
      <c r="U10" s="809"/>
      <c r="V10" s="809"/>
      <c r="W10" s="809"/>
      <c r="X10" s="809"/>
      <c r="Y10" s="809"/>
      <c r="Z10" s="809"/>
      <c r="AA10" s="809"/>
      <c r="AB10" s="809"/>
      <c r="AC10" s="809"/>
      <c r="AD10" s="810"/>
      <c r="AE10" s="12"/>
      <c r="AF10" s="122"/>
      <c r="AH10" s="665" t="s">
        <v>7475</v>
      </c>
      <c r="AI10" s="665"/>
    </row>
    <row r="11" spans="1:35" s="72" customFormat="1" ht="36" customHeight="1">
      <c r="A11" s="131"/>
      <c r="B11" s="134"/>
      <c r="C11" s="578" t="s">
        <v>7581</v>
      </c>
      <c r="D11" s="578"/>
      <c r="E11" s="578"/>
      <c r="F11" s="578"/>
      <c r="G11" s="578"/>
      <c r="H11" s="578"/>
      <c r="I11" s="578"/>
      <c r="J11" s="578"/>
      <c r="K11" s="578"/>
      <c r="L11" s="578"/>
      <c r="M11" s="578"/>
      <c r="N11" s="578"/>
      <c r="O11" s="578"/>
      <c r="P11" s="578"/>
      <c r="Q11" s="578"/>
      <c r="R11" s="578"/>
      <c r="S11" s="578"/>
      <c r="T11" s="578"/>
      <c r="U11" s="578"/>
      <c r="V11" s="578"/>
      <c r="W11" s="578"/>
      <c r="X11" s="578"/>
      <c r="Y11" s="578"/>
      <c r="Z11" s="578"/>
      <c r="AA11" s="578"/>
      <c r="AB11" s="578"/>
      <c r="AC11" s="578"/>
      <c r="AD11" s="819"/>
      <c r="AE11" s="58"/>
      <c r="AF11" s="122"/>
      <c r="AH11" s="655">
        <f>IF(CNGE_2026_M3_Secc1!$AH$40=CNGE_2026_M3_Secc1!$AJ$40,0,IF(COUNTIF(CNGE_2026_M3_Secc1!M60:P99,1)&lt;&gt;CNGE_2026_M3_Secc1!C117,0,1))</f>
        <v>0</v>
      </c>
      <c r="AI11" s="655"/>
    </row>
    <row r="12" spans="1:35" s="72" customFormat="1" ht="24" customHeight="1">
      <c r="A12" s="131"/>
      <c r="B12" s="134"/>
      <c r="C12" s="671" t="s">
        <v>102</v>
      </c>
      <c r="D12" s="671"/>
      <c r="E12" s="671"/>
      <c r="F12" s="671"/>
      <c r="G12" s="671"/>
      <c r="H12" s="671"/>
      <c r="I12" s="671"/>
      <c r="J12" s="671"/>
      <c r="K12" s="671"/>
      <c r="L12" s="671"/>
      <c r="M12" s="671"/>
      <c r="N12" s="671"/>
      <c r="O12" s="671"/>
      <c r="P12" s="671"/>
      <c r="Q12" s="671"/>
      <c r="R12" s="671"/>
      <c r="S12" s="671"/>
      <c r="T12" s="671"/>
      <c r="U12" s="671"/>
      <c r="V12" s="671"/>
      <c r="W12" s="671"/>
      <c r="X12" s="671"/>
      <c r="Y12" s="671"/>
      <c r="Z12" s="671"/>
      <c r="AA12" s="671"/>
      <c r="AB12" s="671"/>
      <c r="AC12" s="671"/>
      <c r="AD12" s="820"/>
      <c r="AE12" s="12"/>
      <c r="AF12" s="122"/>
    </row>
    <row r="13" spans="1:35" s="72" customFormat="1" ht="36" customHeight="1">
      <c r="A13" s="131"/>
      <c r="B13" s="134"/>
      <c r="C13" s="671" t="s">
        <v>2212</v>
      </c>
      <c r="D13" s="671"/>
      <c r="E13" s="671"/>
      <c r="F13" s="671"/>
      <c r="G13" s="671"/>
      <c r="H13" s="671"/>
      <c r="I13" s="671"/>
      <c r="J13" s="671"/>
      <c r="K13" s="671"/>
      <c r="L13" s="671"/>
      <c r="M13" s="671"/>
      <c r="N13" s="671"/>
      <c r="O13" s="671"/>
      <c r="P13" s="671"/>
      <c r="Q13" s="671"/>
      <c r="R13" s="671"/>
      <c r="S13" s="671"/>
      <c r="T13" s="671"/>
      <c r="U13" s="671"/>
      <c r="V13" s="671"/>
      <c r="W13" s="671"/>
      <c r="X13" s="671"/>
      <c r="Y13" s="671"/>
      <c r="Z13" s="671"/>
      <c r="AA13" s="671"/>
      <c r="AB13" s="671"/>
      <c r="AC13" s="671"/>
      <c r="AD13" s="820"/>
      <c r="AE13" s="12"/>
      <c r="AF13" s="122"/>
    </row>
    <row r="14" spans="1:35" s="72" customFormat="1" ht="24" customHeight="1">
      <c r="A14" s="131"/>
      <c r="B14" s="134"/>
      <c r="C14" s="578" t="s">
        <v>922</v>
      </c>
      <c r="D14" s="578"/>
      <c r="E14" s="578"/>
      <c r="F14" s="578"/>
      <c r="G14" s="578"/>
      <c r="H14" s="578"/>
      <c r="I14" s="578"/>
      <c r="J14" s="578"/>
      <c r="K14" s="578"/>
      <c r="L14" s="578"/>
      <c r="M14" s="578"/>
      <c r="N14" s="578"/>
      <c r="O14" s="578"/>
      <c r="P14" s="578"/>
      <c r="Q14" s="578"/>
      <c r="R14" s="578"/>
      <c r="S14" s="578"/>
      <c r="T14" s="578"/>
      <c r="U14" s="578"/>
      <c r="V14" s="578"/>
      <c r="W14" s="578"/>
      <c r="X14" s="578"/>
      <c r="Y14" s="578"/>
      <c r="Z14" s="578"/>
      <c r="AA14" s="578"/>
      <c r="AB14" s="578"/>
      <c r="AC14" s="578"/>
      <c r="AD14" s="579"/>
      <c r="AE14" s="12"/>
      <c r="AF14" s="122"/>
    </row>
    <row r="15" spans="1:35" ht="24" customHeight="1">
      <c r="A15" s="131"/>
      <c r="B15" s="151"/>
      <c r="C15" s="578" t="s">
        <v>7778</v>
      </c>
      <c r="D15" s="578"/>
      <c r="E15" s="578"/>
      <c r="F15" s="578"/>
      <c r="G15" s="578"/>
      <c r="H15" s="578"/>
      <c r="I15" s="578"/>
      <c r="J15" s="578"/>
      <c r="K15" s="578"/>
      <c r="L15" s="578"/>
      <c r="M15" s="578"/>
      <c r="N15" s="578"/>
      <c r="O15" s="578"/>
      <c r="P15" s="578"/>
      <c r="Q15" s="578"/>
      <c r="R15" s="578"/>
      <c r="S15" s="578"/>
      <c r="T15" s="578"/>
      <c r="U15" s="578"/>
      <c r="V15" s="578"/>
      <c r="W15" s="578"/>
      <c r="X15" s="578"/>
      <c r="Y15" s="578"/>
      <c r="Z15" s="578"/>
      <c r="AA15" s="578"/>
      <c r="AB15" s="578"/>
      <c r="AC15" s="578"/>
      <c r="AD15" s="819"/>
      <c r="AE15" s="12"/>
    </row>
    <row r="16" spans="1:35" ht="24" customHeight="1">
      <c r="A16" s="131"/>
      <c r="B16" s="520"/>
      <c r="C16" s="671" t="s">
        <v>7828</v>
      </c>
      <c r="D16" s="671"/>
      <c r="E16" s="671"/>
      <c r="F16" s="671"/>
      <c r="G16" s="671"/>
      <c r="H16" s="671"/>
      <c r="I16" s="671"/>
      <c r="J16" s="671"/>
      <c r="K16" s="671"/>
      <c r="L16" s="671"/>
      <c r="M16" s="671"/>
      <c r="N16" s="671"/>
      <c r="O16" s="671"/>
      <c r="P16" s="671"/>
      <c r="Q16" s="671"/>
      <c r="R16" s="671"/>
      <c r="S16" s="671"/>
      <c r="T16" s="671"/>
      <c r="U16" s="671"/>
      <c r="V16" s="671"/>
      <c r="W16" s="671"/>
      <c r="X16" s="671"/>
      <c r="Y16" s="671"/>
      <c r="Z16" s="671"/>
      <c r="AA16" s="671"/>
      <c r="AB16" s="671"/>
      <c r="AC16" s="671"/>
      <c r="AD16" s="787"/>
      <c r="AE16" s="12"/>
    </row>
    <row r="17" spans="1:32" ht="36" customHeight="1">
      <c r="A17" s="131"/>
      <c r="B17" s="152"/>
      <c r="C17" s="578" t="s">
        <v>7856</v>
      </c>
      <c r="D17" s="853"/>
      <c r="E17" s="853"/>
      <c r="F17" s="853"/>
      <c r="G17" s="853"/>
      <c r="H17" s="853"/>
      <c r="I17" s="853"/>
      <c r="J17" s="853"/>
      <c r="K17" s="853"/>
      <c r="L17" s="853"/>
      <c r="M17" s="853"/>
      <c r="N17" s="853"/>
      <c r="O17" s="853"/>
      <c r="P17" s="853"/>
      <c r="Q17" s="853"/>
      <c r="R17" s="853"/>
      <c r="S17" s="853"/>
      <c r="T17" s="853"/>
      <c r="U17" s="853"/>
      <c r="V17" s="853"/>
      <c r="W17" s="853"/>
      <c r="X17" s="853"/>
      <c r="Y17" s="853"/>
      <c r="Z17" s="853"/>
      <c r="AA17" s="853"/>
      <c r="AB17" s="853"/>
      <c r="AC17" s="853"/>
      <c r="AD17" s="881"/>
      <c r="AE17" s="12"/>
    </row>
    <row r="18" spans="1:32" ht="36" customHeight="1">
      <c r="B18" s="135"/>
      <c r="C18" s="578" t="s">
        <v>7829</v>
      </c>
      <c r="D18" s="578"/>
      <c r="E18" s="578"/>
      <c r="F18" s="578"/>
      <c r="G18" s="578"/>
      <c r="H18" s="578"/>
      <c r="I18" s="578"/>
      <c r="J18" s="578"/>
      <c r="K18" s="578"/>
      <c r="L18" s="578"/>
      <c r="M18" s="578"/>
      <c r="N18" s="578"/>
      <c r="O18" s="578"/>
      <c r="P18" s="578"/>
      <c r="Q18" s="578"/>
      <c r="R18" s="578"/>
      <c r="S18" s="578"/>
      <c r="T18" s="578"/>
      <c r="U18" s="578"/>
      <c r="V18" s="578"/>
      <c r="W18" s="578"/>
      <c r="X18" s="578"/>
      <c r="Y18" s="578"/>
      <c r="Z18" s="578"/>
      <c r="AA18" s="578"/>
      <c r="AB18" s="578"/>
      <c r="AC18" s="578"/>
      <c r="AD18" s="579"/>
    </row>
    <row r="19" spans="1:32" ht="48" customHeight="1">
      <c r="B19" s="136"/>
      <c r="C19" s="578" t="s">
        <v>7830</v>
      </c>
      <c r="D19" s="578"/>
      <c r="E19" s="578"/>
      <c r="F19" s="578"/>
      <c r="G19" s="578"/>
      <c r="H19" s="578"/>
      <c r="I19" s="578"/>
      <c r="J19" s="578"/>
      <c r="K19" s="578"/>
      <c r="L19" s="578"/>
      <c r="M19" s="578"/>
      <c r="N19" s="578"/>
      <c r="O19" s="578"/>
      <c r="P19" s="578"/>
      <c r="Q19" s="578"/>
      <c r="R19" s="578"/>
      <c r="S19" s="578"/>
      <c r="T19" s="578"/>
      <c r="U19" s="578"/>
      <c r="V19" s="578"/>
      <c r="W19" s="578"/>
      <c r="X19" s="578"/>
      <c r="Y19" s="578"/>
      <c r="Z19" s="578"/>
      <c r="AA19" s="578"/>
      <c r="AB19" s="578"/>
      <c r="AC19" s="578"/>
      <c r="AD19" s="579"/>
    </row>
    <row r="20" spans="1:32" ht="15" customHeight="1">
      <c r="B20" s="137"/>
      <c r="C20" s="675" t="s">
        <v>7831</v>
      </c>
      <c r="D20" s="675"/>
      <c r="E20" s="675"/>
      <c r="F20" s="675"/>
      <c r="G20" s="675"/>
      <c r="H20" s="675"/>
      <c r="I20" s="675"/>
      <c r="J20" s="675"/>
      <c r="K20" s="675"/>
      <c r="L20" s="675"/>
      <c r="M20" s="675"/>
      <c r="N20" s="675"/>
      <c r="O20" s="675"/>
      <c r="P20" s="675"/>
      <c r="Q20" s="675"/>
      <c r="R20" s="675"/>
      <c r="S20" s="675"/>
      <c r="T20" s="675"/>
      <c r="U20" s="675"/>
      <c r="V20" s="675"/>
      <c r="W20" s="675"/>
      <c r="X20" s="675"/>
      <c r="Y20" s="675"/>
      <c r="Z20" s="675"/>
      <c r="AA20" s="675"/>
      <c r="AB20" s="675"/>
      <c r="AC20" s="675"/>
      <c r="AD20" s="676"/>
    </row>
    <row r="21" spans="1:32" s="15" customFormat="1" ht="15" customHeight="1">
      <c r="A21" s="131"/>
      <c r="B21" s="778" t="s">
        <v>103</v>
      </c>
      <c r="C21" s="779"/>
      <c r="D21" s="779"/>
      <c r="E21" s="779"/>
      <c r="F21" s="779"/>
      <c r="G21" s="779"/>
      <c r="H21" s="779"/>
      <c r="I21" s="779"/>
      <c r="J21" s="779"/>
      <c r="K21" s="779"/>
      <c r="L21" s="779"/>
      <c r="M21" s="779"/>
      <c r="N21" s="779"/>
      <c r="O21" s="779"/>
      <c r="P21" s="779"/>
      <c r="Q21" s="779"/>
      <c r="R21" s="779"/>
      <c r="S21" s="779"/>
      <c r="T21" s="779"/>
      <c r="U21" s="779"/>
      <c r="V21" s="779"/>
      <c r="W21" s="779"/>
      <c r="X21" s="779"/>
      <c r="Y21" s="779"/>
      <c r="Z21" s="779"/>
      <c r="AA21" s="779"/>
      <c r="AB21" s="779"/>
      <c r="AC21" s="779"/>
      <c r="AD21" s="780"/>
      <c r="AE21" s="12"/>
      <c r="AF21" s="16"/>
    </row>
    <row r="22" spans="1:32" s="15" customFormat="1" ht="24" customHeight="1">
      <c r="A22" s="131"/>
      <c r="B22" s="154"/>
      <c r="C22" s="578" t="s">
        <v>7825</v>
      </c>
      <c r="D22" s="578"/>
      <c r="E22" s="578"/>
      <c r="F22" s="578"/>
      <c r="G22" s="578"/>
      <c r="H22" s="578"/>
      <c r="I22" s="578"/>
      <c r="J22" s="578"/>
      <c r="K22" s="578"/>
      <c r="L22" s="578"/>
      <c r="M22" s="578"/>
      <c r="N22" s="578"/>
      <c r="O22" s="578"/>
      <c r="P22" s="578"/>
      <c r="Q22" s="578"/>
      <c r="R22" s="578"/>
      <c r="S22" s="578"/>
      <c r="T22" s="578"/>
      <c r="U22" s="578"/>
      <c r="V22" s="578"/>
      <c r="W22" s="578"/>
      <c r="X22" s="578"/>
      <c r="Y22" s="578"/>
      <c r="Z22" s="578"/>
      <c r="AA22" s="578"/>
      <c r="AB22" s="578"/>
      <c r="AC22" s="578"/>
      <c r="AD22" s="579"/>
      <c r="AE22" s="12"/>
      <c r="AF22" s="16"/>
    </row>
    <row r="23" spans="1:32" s="15" customFormat="1" ht="24" customHeight="1">
      <c r="A23" s="131"/>
      <c r="B23" s="155"/>
      <c r="C23" s="578" t="s">
        <v>1153</v>
      </c>
      <c r="D23" s="578"/>
      <c r="E23" s="578"/>
      <c r="F23" s="578"/>
      <c r="G23" s="578"/>
      <c r="H23" s="578"/>
      <c r="I23" s="578"/>
      <c r="J23" s="578"/>
      <c r="K23" s="578"/>
      <c r="L23" s="578"/>
      <c r="M23" s="578"/>
      <c r="N23" s="578"/>
      <c r="O23" s="578"/>
      <c r="P23" s="578"/>
      <c r="Q23" s="578"/>
      <c r="R23" s="578"/>
      <c r="S23" s="578"/>
      <c r="T23" s="578"/>
      <c r="U23" s="578"/>
      <c r="V23" s="578"/>
      <c r="W23" s="578"/>
      <c r="X23" s="578"/>
      <c r="Y23" s="578"/>
      <c r="Z23" s="578"/>
      <c r="AA23" s="578"/>
      <c r="AB23" s="578"/>
      <c r="AC23" s="578"/>
      <c r="AD23" s="579"/>
      <c r="AE23" s="12"/>
      <c r="AF23" s="16"/>
    </row>
    <row r="24" spans="1:32" s="15" customFormat="1" ht="15" customHeight="1">
      <c r="A24" s="131"/>
      <c r="B24" s="156"/>
      <c r="C24" s="578" t="s">
        <v>1152</v>
      </c>
      <c r="D24" s="578"/>
      <c r="E24" s="578"/>
      <c r="F24" s="578"/>
      <c r="G24" s="578"/>
      <c r="H24" s="578"/>
      <c r="I24" s="578"/>
      <c r="J24" s="578"/>
      <c r="K24" s="578"/>
      <c r="L24" s="578"/>
      <c r="M24" s="578"/>
      <c r="N24" s="578"/>
      <c r="O24" s="578"/>
      <c r="P24" s="578"/>
      <c r="Q24" s="578"/>
      <c r="R24" s="578"/>
      <c r="S24" s="578"/>
      <c r="T24" s="578"/>
      <c r="U24" s="578"/>
      <c r="V24" s="578"/>
      <c r="W24" s="578"/>
      <c r="X24" s="578"/>
      <c r="Y24" s="578"/>
      <c r="Z24" s="578"/>
      <c r="AA24" s="578"/>
      <c r="AB24" s="578"/>
      <c r="AC24" s="578"/>
      <c r="AD24" s="579"/>
      <c r="AE24" s="12"/>
      <c r="AF24" s="16"/>
    </row>
    <row r="25" spans="1:32" s="15" customFormat="1" ht="24" customHeight="1">
      <c r="A25" s="131"/>
      <c r="B25" s="157"/>
      <c r="C25" s="671" t="s">
        <v>7824</v>
      </c>
      <c r="D25" s="671"/>
      <c r="E25" s="671"/>
      <c r="F25" s="671"/>
      <c r="G25" s="671"/>
      <c r="H25" s="671"/>
      <c r="I25" s="671"/>
      <c r="J25" s="671"/>
      <c r="K25" s="671"/>
      <c r="L25" s="671"/>
      <c r="M25" s="671"/>
      <c r="N25" s="671"/>
      <c r="O25" s="671"/>
      <c r="P25" s="671"/>
      <c r="Q25" s="671"/>
      <c r="R25" s="671"/>
      <c r="S25" s="671"/>
      <c r="T25" s="671"/>
      <c r="U25" s="671"/>
      <c r="V25" s="671"/>
      <c r="W25" s="671"/>
      <c r="X25" s="671"/>
      <c r="Y25" s="671"/>
      <c r="Z25" s="671"/>
      <c r="AA25" s="671"/>
      <c r="AB25" s="671"/>
      <c r="AC25" s="671"/>
      <c r="AD25" s="787"/>
      <c r="AE25" s="12"/>
      <c r="AF25" s="16"/>
    </row>
    <row r="26" spans="1:32" s="15" customFormat="1" ht="36" customHeight="1">
      <c r="A26" s="131"/>
      <c r="B26" s="156"/>
      <c r="C26" s="93"/>
      <c r="D26" s="671" t="s">
        <v>7790</v>
      </c>
      <c r="E26" s="671"/>
      <c r="F26" s="671"/>
      <c r="G26" s="671"/>
      <c r="H26" s="671"/>
      <c r="I26" s="671"/>
      <c r="J26" s="671"/>
      <c r="K26" s="671"/>
      <c r="L26" s="671"/>
      <c r="M26" s="671"/>
      <c r="N26" s="671"/>
      <c r="O26" s="671"/>
      <c r="P26" s="671"/>
      <c r="Q26" s="671"/>
      <c r="R26" s="671"/>
      <c r="S26" s="671"/>
      <c r="T26" s="671"/>
      <c r="U26" s="671"/>
      <c r="V26" s="671"/>
      <c r="W26" s="671"/>
      <c r="X26" s="671"/>
      <c r="Y26" s="671"/>
      <c r="Z26" s="671"/>
      <c r="AA26" s="671"/>
      <c r="AB26" s="671"/>
      <c r="AC26" s="671"/>
      <c r="AD26" s="787"/>
      <c r="AE26" s="12"/>
      <c r="AF26" s="16"/>
    </row>
    <row r="27" spans="1:32" s="15" customFormat="1" ht="24" customHeight="1">
      <c r="A27" s="131"/>
      <c r="B27" s="158"/>
      <c r="C27" s="87"/>
      <c r="D27" s="580" t="s">
        <v>7791</v>
      </c>
      <c r="E27" s="580"/>
      <c r="F27" s="580"/>
      <c r="G27" s="580"/>
      <c r="H27" s="580"/>
      <c r="I27" s="580"/>
      <c r="J27" s="580"/>
      <c r="K27" s="580"/>
      <c r="L27" s="580"/>
      <c r="M27" s="580"/>
      <c r="N27" s="580"/>
      <c r="O27" s="580"/>
      <c r="P27" s="580"/>
      <c r="Q27" s="580"/>
      <c r="R27" s="580"/>
      <c r="S27" s="580"/>
      <c r="T27" s="580"/>
      <c r="U27" s="580"/>
      <c r="V27" s="580"/>
      <c r="W27" s="580"/>
      <c r="X27" s="580"/>
      <c r="Y27" s="580"/>
      <c r="Z27" s="580"/>
      <c r="AA27" s="580"/>
      <c r="AB27" s="580"/>
      <c r="AC27" s="580"/>
      <c r="AD27" s="581"/>
      <c r="AE27" s="12"/>
      <c r="AF27" s="16"/>
    </row>
    <row r="28" spans="1:32" ht="15" customHeight="1" thickBot="1">
      <c r="A28" s="131"/>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2"/>
    </row>
    <row r="29" spans="1:32" ht="15" customHeight="1" thickBot="1">
      <c r="A29" s="12"/>
      <c r="B29" s="595" t="s">
        <v>1905</v>
      </c>
      <c r="C29" s="596"/>
      <c r="D29" s="596"/>
      <c r="E29" s="596"/>
      <c r="F29" s="596"/>
      <c r="G29" s="596"/>
      <c r="H29" s="596"/>
      <c r="I29" s="596"/>
      <c r="J29" s="596"/>
      <c r="K29" s="596"/>
      <c r="L29" s="596"/>
      <c r="M29" s="596"/>
      <c r="N29" s="596"/>
      <c r="O29" s="596"/>
      <c r="P29" s="596"/>
      <c r="Q29" s="596"/>
      <c r="R29" s="596"/>
      <c r="S29" s="596"/>
      <c r="T29" s="596"/>
      <c r="U29" s="596"/>
      <c r="V29" s="596"/>
      <c r="W29" s="596"/>
      <c r="X29" s="596"/>
      <c r="Y29" s="596"/>
      <c r="Z29" s="596"/>
      <c r="AA29" s="596"/>
      <c r="AB29" s="596"/>
      <c r="AC29" s="596"/>
      <c r="AD29" s="597"/>
    </row>
    <row r="30" spans="1:32" s="15" customFormat="1" ht="15" customHeight="1">
      <c r="A30" s="131"/>
      <c r="B30" s="672" t="s">
        <v>411</v>
      </c>
      <c r="C30" s="673"/>
      <c r="D30" s="673"/>
      <c r="E30" s="673"/>
      <c r="F30" s="673"/>
      <c r="G30" s="673"/>
      <c r="H30" s="673"/>
      <c r="I30" s="673"/>
      <c r="J30" s="673"/>
      <c r="K30" s="673"/>
      <c r="L30" s="673"/>
      <c r="M30" s="673"/>
      <c r="N30" s="673"/>
      <c r="O30" s="673"/>
      <c r="P30" s="673"/>
      <c r="Q30" s="673"/>
      <c r="R30" s="673"/>
      <c r="S30" s="673"/>
      <c r="T30" s="673"/>
      <c r="U30" s="673"/>
      <c r="V30" s="673"/>
      <c r="W30" s="673"/>
      <c r="X30" s="673"/>
      <c r="Y30" s="673"/>
      <c r="Z30" s="673"/>
      <c r="AA30" s="673"/>
      <c r="AB30" s="673"/>
      <c r="AC30" s="673"/>
      <c r="AD30" s="674"/>
      <c r="AE30" s="12"/>
      <c r="AF30" s="16"/>
    </row>
    <row r="31" spans="1:32" s="15" customFormat="1" ht="24" customHeight="1">
      <c r="A31" s="131"/>
      <c r="B31" s="157"/>
      <c r="C31" s="578" t="s">
        <v>7858</v>
      </c>
      <c r="D31" s="578"/>
      <c r="E31" s="578"/>
      <c r="F31" s="578"/>
      <c r="G31" s="578"/>
      <c r="H31" s="578"/>
      <c r="I31" s="578"/>
      <c r="J31" s="578"/>
      <c r="K31" s="578"/>
      <c r="L31" s="578"/>
      <c r="M31" s="578"/>
      <c r="N31" s="578"/>
      <c r="O31" s="578"/>
      <c r="P31" s="578"/>
      <c r="Q31" s="578"/>
      <c r="R31" s="578"/>
      <c r="S31" s="578"/>
      <c r="T31" s="578"/>
      <c r="U31" s="578"/>
      <c r="V31" s="578"/>
      <c r="W31" s="578"/>
      <c r="X31" s="578"/>
      <c r="Y31" s="578"/>
      <c r="Z31" s="578"/>
      <c r="AA31" s="578"/>
      <c r="AB31" s="578"/>
      <c r="AC31" s="578"/>
      <c r="AD31" s="579"/>
      <c r="AE31" s="12"/>
      <c r="AF31" s="16"/>
    </row>
    <row r="32" spans="1:32" s="15" customFormat="1" ht="36" customHeight="1">
      <c r="A32" s="131"/>
      <c r="B32" s="159"/>
      <c r="C32" s="796" t="s">
        <v>2325</v>
      </c>
      <c r="D32" s="796"/>
      <c r="E32" s="796"/>
      <c r="F32" s="796"/>
      <c r="G32" s="796"/>
      <c r="H32" s="796"/>
      <c r="I32" s="796"/>
      <c r="J32" s="796"/>
      <c r="K32" s="796"/>
      <c r="L32" s="796"/>
      <c r="M32" s="796"/>
      <c r="N32" s="796"/>
      <c r="O32" s="796"/>
      <c r="P32" s="796"/>
      <c r="Q32" s="796"/>
      <c r="R32" s="796"/>
      <c r="S32" s="796"/>
      <c r="T32" s="796"/>
      <c r="U32" s="796"/>
      <c r="V32" s="796"/>
      <c r="W32" s="796"/>
      <c r="X32" s="796"/>
      <c r="Y32" s="796"/>
      <c r="Z32" s="796"/>
      <c r="AA32" s="796"/>
      <c r="AB32" s="796"/>
      <c r="AC32" s="796"/>
      <c r="AD32" s="1111"/>
      <c r="AE32" s="12"/>
      <c r="AF32" s="16"/>
    </row>
    <row r="33" spans="1:60" s="15" customFormat="1" ht="15" customHeight="1">
      <c r="A33" s="131"/>
      <c r="B33" s="778" t="s">
        <v>107</v>
      </c>
      <c r="C33" s="779"/>
      <c r="D33" s="779"/>
      <c r="E33" s="779"/>
      <c r="F33" s="779"/>
      <c r="G33" s="779"/>
      <c r="H33" s="779"/>
      <c r="I33" s="779"/>
      <c r="J33" s="779"/>
      <c r="K33" s="779"/>
      <c r="L33" s="779"/>
      <c r="M33" s="779"/>
      <c r="N33" s="779"/>
      <c r="O33" s="779"/>
      <c r="P33" s="779"/>
      <c r="Q33" s="779"/>
      <c r="R33" s="779"/>
      <c r="S33" s="779"/>
      <c r="T33" s="779"/>
      <c r="U33" s="779"/>
      <c r="V33" s="779"/>
      <c r="W33" s="779"/>
      <c r="X33" s="779"/>
      <c r="Y33" s="779"/>
      <c r="Z33" s="779"/>
      <c r="AA33" s="779"/>
      <c r="AB33" s="779"/>
      <c r="AC33" s="779"/>
      <c r="AD33" s="780"/>
      <c r="AE33" s="12"/>
      <c r="AF33" s="16"/>
    </row>
    <row r="34" spans="1:60" s="15" customFormat="1" ht="15" customHeight="1">
      <c r="A34" s="131"/>
      <c r="B34" s="160"/>
      <c r="C34" s="817" t="s">
        <v>7826</v>
      </c>
      <c r="D34" s="817"/>
      <c r="E34" s="817"/>
      <c r="F34" s="817"/>
      <c r="G34" s="817"/>
      <c r="H34" s="817"/>
      <c r="I34" s="817"/>
      <c r="J34" s="817"/>
      <c r="K34" s="817"/>
      <c r="L34" s="817"/>
      <c r="M34" s="817"/>
      <c r="N34" s="817"/>
      <c r="O34" s="817"/>
      <c r="P34" s="817"/>
      <c r="Q34" s="817"/>
      <c r="R34" s="817"/>
      <c r="S34" s="817"/>
      <c r="T34" s="817"/>
      <c r="U34" s="817"/>
      <c r="V34" s="817"/>
      <c r="W34" s="817"/>
      <c r="X34" s="817"/>
      <c r="Y34" s="817"/>
      <c r="Z34" s="817"/>
      <c r="AA34" s="817"/>
      <c r="AB34" s="817"/>
      <c r="AC34" s="817"/>
      <c r="AD34" s="818"/>
      <c r="AE34" s="12"/>
      <c r="AF34" s="16"/>
    </row>
    <row r="35" spans="1:60" s="15" customFormat="1" ht="15" customHeight="1">
      <c r="A35" s="131"/>
      <c r="AE35" s="12"/>
      <c r="AF35" s="16"/>
    </row>
    <row r="36" spans="1:60" ht="24" customHeight="1">
      <c r="A36" s="131" t="s">
        <v>575</v>
      </c>
      <c r="B36" s="688" t="s">
        <v>7630</v>
      </c>
      <c r="C36" s="688"/>
      <c r="D36" s="688"/>
      <c r="E36" s="688"/>
      <c r="F36" s="688"/>
      <c r="G36" s="688"/>
      <c r="H36" s="688"/>
      <c r="I36" s="688"/>
      <c r="J36" s="688"/>
      <c r="K36" s="688"/>
      <c r="L36" s="688"/>
      <c r="M36" s="688"/>
      <c r="N36" s="688"/>
      <c r="O36" s="688"/>
      <c r="P36" s="688"/>
      <c r="Q36" s="688"/>
      <c r="R36" s="688"/>
      <c r="S36" s="688"/>
      <c r="T36" s="688"/>
      <c r="U36" s="688"/>
      <c r="V36" s="688"/>
      <c r="W36" s="688"/>
      <c r="X36" s="688"/>
      <c r="Y36" s="688"/>
      <c r="Z36" s="688"/>
      <c r="AA36" s="688"/>
      <c r="AB36" s="688"/>
      <c r="AC36" s="688"/>
      <c r="AD36" s="688"/>
      <c r="AE36" s="12"/>
      <c r="AH36" s="627" t="s">
        <v>7214</v>
      </c>
      <c r="AI36" s="627"/>
      <c r="AJ36" s="627"/>
      <c r="AK36" s="627"/>
      <c r="AL36" s="627"/>
      <c r="AM36" s="627"/>
      <c r="AN36" s="35"/>
      <c r="AO36" s="627" t="s">
        <v>7215</v>
      </c>
      <c r="AP36" s="627"/>
      <c r="AQ36" s="627"/>
      <c r="AR36" s="627"/>
      <c r="AS36" s="627"/>
      <c r="AT36" s="627"/>
      <c r="AU36" s="35"/>
      <c r="AV36" s="627" t="s">
        <v>7216</v>
      </c>
      <c r="AW36" s="627"/>
      <c r="AX36" s="627"/>
      <c r="AY36" s="627"/>
      <c r="AZ36" s="627"/>
      <c r="BA36" s="627"/>
      <c r="BB36" s="35"/>
      <c r="BC36" s="627" t="s">
        <v>7217</v>
      </c>
      <c r="BD36" s="627"/>
      <c r="BE36" s="627"/>
      <c r="BF36" s="627"/>
      <c r="BG36" s="627"/>
      <c r="BH36" s="627"/>
    </row>
    <row r="37" spans="1:60" ht="36" customHeight="1">
      <c r="A37" s="167"/>
      <c r="B37" s="144"/>
      <c r="C37" s="578" t="s">
        <v>2319</v>
      </c>
      <c r="D37" s="578"/>
      <c r="E37" s="578"/>
      <c r="F37" s="578"/>
      <c r="G37" s="578"/>
      <c r="H37" s="578"/>
      <c r="I37" s="578"/>
      <c r="J37" s="578"/>
      <c r="K37" s="578"/>
      <c r="L37" s="578"/>
      <c r="M37" s="578"/>
      <c r="N37" s="578"/>
      <c r="O37" s="578"/>
      <c r="P37" s="578"/>
      <c r="Q37" s="578"/>
      <c r="R37" s="578"/>
      <c r="S37" s="578"/>
      <c r="T37" s="578"/>
      <c r="U37" s="578"/>
      <c r="V37" s="578"/>
      <c r="W37" s="578"/>
      <c r="X37" s="578"/>
      <c r="Y37" s="578"/>
      <c r="Z37" s="578"/>
      <c r="AA37" s="578"/>
      <c r="AB37" s="578"/>
      <c r="AC37" s="578"/>
      <c r="AD37" s="578"/>
      <c r="AE37" s="12"/>
      <c r="AH37" s="627" t="s">
        <v>7211</v>
      </c>
      <c r="AI37" s="627"/>
      <c r="AJ37" s="627" t="s">
        <v>7212</v>
      </c>
      <c r="AK37" s="627"/>
      <c r="AL37" s="627" t="s">
        <v>7213</v>
      </c>
      <c r="AM37" s="627"/>
      <c r="AN37" s="35"/>
      <c r="AO37" s="627" t="s">
        <v>7211</v>
      </c>
      <c r="AP37" s="627"/>
      <c r="AQ37" s="627" t="s">
        <v>7212</v>
      </c>
      <c r="AR37" s="627"/>
      <c r="AS37" s="627" t="s">
        <v>7213</v>
      </c>
      <c r="AT37" s="627"/>
      <c r="AU37" s="35"/>
      <c r="AV37" s="627" t="s">
        <v>7211</v>
      </c>
      <c r="AW37" s="627"/>
      <c r="AX37" s="627" t="s">
        <v>7212</v>
      </c>
      <c r="AY37" s="627"/>
      <c r="AZ37" s="627" t="s">
        <v>7213</v>
      </c>
      <c r="BA37" s="627"/>
      <c r="BB37" s="35"/>
      <c r="BC37" s="627" t="s">
        <v>7211</v>
      </c>
      <c r="BD37" s="627"/>
      <c r="BE37" s="627" t="s">
        <v>7212</v>
      </c>
      <c r="BF37" s="627"/>
      <c r="BG37" s="627" t="s">
        <v>7213</v>
      </c>
      <c r="BH37" s="627"/>
    </row>
    <row r="38" spans="1:60" ht="36" customHeight="1">
      <c r="A38" s="121"/>
      <c r="B38" s="144"/>
      <c r="C38" s="796" t="s">
        <v>2320</v>
      </c>
      <c r="D38" s="796"/>
      <c r="E38" s="796"/>
      <c r="F38" s="796"/>
      <c r="G38" s="796"/>
      <c r="H38" s="796"/>
      <c r="I38" s="796"/>
      <c r="J38" s="796"/>
      <c r="K38" s="796"/>
      <c r="L38" s="796"/>
      <c r="M38" s="796"/>
      <c r="N38" s="796"/>
      <c r="O38" s="796"/>
      <c r="P38" s="796"/>
      <c r="Q38" s="796"/>
      <c r="R38" s="796"/>
      <c r="S38" s="796"/>
      <c r="T38" s="796"/>
      <c r="U38" s="796"/>
      <c r="V38" s="796"/>
      <c r="W38" s="796"/>
      <c r="X38" s="796"/>
      <c r="Y38" s="796"/>
      <c r="Z38" s="796"/>
      <c r="AA38" s="796"/>
      <c r="AB38" s="796"/>
      <c r="AC38" s="796"/>
      <c r="AD38" s="796"/>
      <c r="AE38" s="12"/>
      <c r="AH38" s="907">
        <f>COUNTBLANK(O45:AD49)</f>
        <v>80</v>
      </c>
      <c r="AI38" s="907"/>
      <c r="AJ38" s="627">
        <v>80</v>
      </c>
      <c r="AK38" s="627"/>
      <c r="AL38" s="627">
        <v>60</v>
      </c>
      <c r="AM38" s="627"/>
      <c r="AN38" s="35"/>
      <c r="AO38" s="907">
        <f>COUNTBLANK(O64:AD74)</f>
        <v>176</v>
      </c>
      <c r="AP38" s="907"/>
      <c r="AQ38" s="627">
        <v>176</v>
      </c>
      <c r="AR38" s="627"/>
      <c r="AS38" s="627">
        <v>132</v>
      </c>
      <c r="AT38" s="627"/>
      <c r="AU38" s="35"/>
      <c r="AV38" s="907">
        <f>COUNTBLANK(C88)</f>
        <v>1</v>
      </c>
      <c r="AW38" s="907"/>
      <c r="AX38" s="627">
        <v>1</v>
      </c>
      <c r="AY38" s="627"/>
      <c r="AZ38" s="627">
        <v>0</v>
      </c>
      <c r="BA38" s="627"/>
      <c r="BB38" s="35"/>
      <c r="BC38" s="907">
        <f>COUNTBLANK(C100)</f>
        <v>1</v>
      </c>
      <c r="BD38" s="907"/>
      <c r="BE38" s="627">
        <v>1</v>
      </c>
      <c r="BF38" s="627"/>
      <c r="BG38" s="627">
        <v>0</v>
      </c>
      <c r="BH38" s="627"/>
    </row>
    <row r="39" spans="1:60" ht="24" customHeight="1">
      <c r="A39" s="121"/>
      <c r="B39" s="144"/>
      <c r="C39" s="578" t="s">
        <v>1157</v>
      </c>
      <c r="D39" s="578"/>
      <c r="E39" s="578"/>
      <c r="F39" s="578"/>
      <c r="G39" s="578"/>
      <c r="H39" s="578"/>
      <c r="I39" s="578"/>
      <c r="J39" s="578"/>
      <c r="K39" s="578"/>
      <c r="L39" s="578"/>
      <c r="M39" s="578"/>
      <c r="N39" s="578"/>
      <c r="O39" s="578"/>
      <c r="P39" s="578"/>
      <c r="Q39" s="578"/>
      <c r="R39" s="578"/>
      <c r="S39" s="578"/>
      <c r="T39" s="578"/>
      <c r="U39" s="578"/>
      <c r="V39" s="578"/>
      <c r="W39" s="578"/>
      <c r="X39" s="578"/>
      <c r="Y39" s="578"/>
      <c r="Z39" s="578"/>
      <c r="AA39" s="578"/>
      <c r="AB39" s="578"/>
      <c r="AC39" s="578"/>
      <c r="AD39" s="578"/>
      <c r="AE39" s="12"/>
    </row>
    <row r="40" spans="1:60" ht="15" customHeight="1">
      <c r="A40" s="131"/>
      <c r="B40" s="53"/>
      <c r="C40" s="53"/>
      <c r="D40" s="53"/>
      <c r="E40" s="53"/>
      <c r="F40" s="53"/>
      <c r="G40" s="53"/>
      <c r="H40" s="53"/>
      <c r="I40" s="53"/>
      <c r="J40" s="53"/>
      <c r="K40" s="53"/>
      <c r="L40" s="53"/>
      <c r="M40" s="53"/>
      <c r="N40" s="53"/>
      <c r="O40" s="53"/>
      <c r="P40" s="53"/>
      <c r="Q40" s="53"/>
      <c r="R40" s="53"/>
      <c r="S40" s="53"/>
      <c r="T40" s="53"/>
      <c r="U40" s="53"/>
      <c r="V40" s="53"/>
      <c r="W40" s="53"/>
      <c r="X40" s="53"/>
      <c r="Y40" s="53"/>
      <c r="Z40" s="53"/>
      <c r="AA40" s="53"/>
      <c r="AB40" s="53"/>
      <c r="AC40" s="53"/>
      <c r="AD40" s="53"/>
      <c r="AE40" s="12"/>
    </row>
    <row r="41" spans="1:60" ht="15" customHeight="1">
      <c r="A41" s="131"/>
      <c r="B41" s="131"/>
      <c r="C41" s="39" t="s">
        <v>1146</v>
      </c>
      <c r="D41" s="53"/>
      <c r="E41" s="108"/>
      <c r="F41" s="108"/>
      <c r="G41" s="108"/>
      <c r="H41" s="108"/>
      <c r="I41" s="108"/>
      <c r="J41" s="108"/>
      <c r="K41" s="53"/>
      <c r="L41" s="53"/>
      <c r="M41" s="53"/>
      <c r="N41" s="53"/>
      <c r="O41" s="53"/>
      <c r="P41" s="53"/>
      <c r="Q41" s="53"/>
      <c r="R41" s="53"/>
      <c r="S41" s="53"/>
      <c r="T41" s="53"/>
      <c r="U41" s="53"/>
      <c r="V41" s="53"/>
      <c r="W41" s="53"/>
      <c r="X41" s="53"/>
      <c r="Y41" s="53"/>
      <c r="Z41" s="53"/>
      <c r="AA41" s="53"/>
      <c r="AB41" s="53"/>
      <c r="AC41" s="53"/>
      <c r="AD41" s="53"/>
      <c r="AE41" s="12"/>
    </row>
    <row r="42" spans="1:60" ht="15" customHeight="1">
      <c r="A42" s="131"/>
      <c r="B42" s="53"/>
      <c r="C42" s="53"/>
      <c r="D42" s="53"/>
      <c r="E42" s="108"/>
      <c r="F42" s="108"/>
      <c r="G42" s="108"/>
      <c r="H42" s="108"/>
      <c r="I42" s="108"/>
      <c r="J42" s="108"/>
      <c r="K42" s="53"/>
      <c r="L42" s="53"/>
      <c r="M42" s="53"/>
      <c r="N42" s="53"/>
      <c r="O42" s="53"/>
      <c r="P42" s="53"/>
      <c r="Q42" s="53"/>
      <c r="R42" s="53"/>
      <c r="S42" s="53"/>
      <c r="T42" s="53"/>
      <c r="U42" s="53"/>
      <c r="V42" s="53"/>
      <c r="W42" s="53"/>
      <c r="X42" s="53"/>
      <c r="Y42" s="53"/>
      <c r="Z42" s="53"/>
      <c r="AA42" s="53"/>
      <c r="AB42" s="53"/>
      <c r="AC42" s="53"/>
      <c r="AD42" s="53"/>
      <c r="AE42" s="12"/>
    </row>
    <row r="43" spans="1:60" s="72" customFormat="1" ht="15" customHeight="1">
      <c r="A43" s="131"/>
      <c r="B43" s="53"/>
      <c r="C43" s="670" t="s">
        <v>927</v>
      </c>
      <c r="D43" s="670"/>
      <c r="E43" s="670"/>
      <c r="F43" s="670"/>
      <c r="G43" s="670"/>
      <c r="H43" s="670"/>
      <c r="I43" s="670"/>
      <c r="J43" s="670"/>
      <c r="K43" s="670"/>
      <c r="L43" s="670"/>
      <c r="M43" s="670"/>
      <c r="N43" s="670"/>
      <c r="O43" s="558" t="s">
        <v>1141</v>
      </c>
      <c r="P43" s="558"/>
      <c r="Q43" s="558"/>
      <c r="R43" s="558"/>
      <c r="S43" s="558"/>
      <c r="T43" s="558"/>
      <c r="U43" s="558"/>
      <c r="V43" s="558"/>
      <c r="W43" s="558"/>
      <c r="X43" s="558"/>
      <c r="Y43" s="558"/>
      <c r="Z43" s="558"/>
      <c r="AA43" s="558"/>
      <c r="AB43" s="558"/>
      <c r="AC43" s="558"/>
      <c r="AD43" s="558"/>
      <c r="AE43" s="12"/>
      <c r="AF43" s="122"/>
    </row>
    <row r="44" spans="1:60" ht="15" customHeight="1">
      <c r="A44" s="131"/>
      <c r="B44" s="53"/>
      <c r="C44" s="670"/>
      <c r="D44" s="670"/>
      <c r="E44" s="670"/>
      <c r="F44" s="670"/>
      <c r="G44" s="670"/>
      <c r="H44" s="670"/>
      <c r="I44" s="670"/>
      <c r="J44" s="670"/>
      <c r="K44" s="670"/>
      <c r="L44" s="670"/>
      <c r="M44" s="670"/>
      <c r="N44" s="670"/>
      <c r="O44" s="766" t="s">
        <v>113</v>
      </c>
      <c r="P44" s="767"/>
      <c r="Q44" s="767"/>
      <c r="R44" s="768"/>
      <c r="S44" s="935" t="s">
        <v>342</v>
      </c>
      <c r="T44" s="935"/>
      <c r="U44" s="935"/>
      <c r="V44" s="935"/>
      <c r="W44" s="935" t="s">
        <v>343</v>
      </c>
      <c r="X44" s="935"/>
      <c r="Y44" s="935"/>
      <c r="Z44" s="935"/>
      <c r="AA44" s="935" t="s">
        <v>491</v>
      </c>
      <c r="AB44" s="935"/>
      <c r="AC44" s="935"/>
      <c r="AD44" s="935"/>
      <c r="AE44" s="12"/>
      <c r="AH44" s="560" t="s">
        <v>7220</v>
      </c>
      <c r="AI44" s="560"/>
      <c r="AJ44" s="560" t="s">
        <v>7221</v>
      </c>
      <c r="AK44" s="560"/>
      <c r="AL44" s="560" t="s">
        <v>7222</v>
      </c>
      <c r="AM44" s="560"/>
      <c r="AN44" s="560" t="s">
        <v>7223</v>
      </c>
      <c r="AO44" s="560"/>
      <c r="AP44" s="699" t="s">
        <v>7226</v>
      </c>
      <c r="AQ44" s="696"/>
      <c r="AR44" s="699" t="s">
        <v>7227</v>
      </c>
      <c r="AS44" s="696"/>
      <c r="AU44" s="666" t="s">
        <v>7233</v>
      </c>
      <c r="AV44" s="666"/>
    </row>
    <row r="45" spans="1:60" ht="15" customHeight="1">
      <c r="A45" s="131"/>
      <c r="B45" s="53"/>
      <c r="C45" s="82" t="s">
        <v>66</v>
      </c>
      <c r="D45" s="746" t="s">
        <v>1140</v>
      </c>
      <c r="E45" s="746"/>
      <c r="F45" s="746"/>
      <c r="G45" s="746"/>
      <c r="H45" s="746"/>
      <c r="I45" s="746"/>
      <c r="J45" s="746"/>
      <c r="K45" s="746"/>
      <c r="L45" s="746"/>
      <c r="M45" s="746"/>
      <c r="N45" s="746"/>
      <c r="O45" s="685"/>
      <c r="P45" s="685"/>
      <c r="Q45" s="685"/>
      <c r="R45" s="685"/>
      <c r="S45" s="685"/>
      <c r="T45" s="685"/>
      <c r="U45" s="685"/>
      <c r="V45" s="685"/>
      <c r="W45" s="685"/>
      <c r="X45" s="685"/>
      <c r="Y45" s="685"/>
      <c r="Z45" s="685"/>
      <c r="AA45" s="685"/>
      <c r="AB45" s="685"/>
      <c r="AC45" s="685"/>
      <c r="AD45" s="685"/>
      <c r="AE45" s="12"/>
      <c r="AH45" s="731">
        <f>O45</f>
        <v>0</v>
      </c>
      <c r="AI45" s="560"/>
      <c r="AJ45" s="731">
        <f>COUNTIF(S45:AD45,"NS")</f>
        <v>0</v>
      </c>
      <c r="AK45" s="560"/>
      <c r="AL45" s="731">
        <f>SUM(S45:AD45)</f>
        <v>0</v>
      </c>
      <c r="AM45" s="560"/>
      <c r="AN45" s="560">
        <f>IF($AH$38=$AJ$38,0,IF(OR(AND(AH45=0,AJ45&gt;0),AND(AH45="NS",AL45&gt;0),AND(AH45="NS",AJ45=0,AL45=0)),1,IF(OR(AND(AJ45&gt;=2,AL45&lt;AH45),AND(AH45="NS",AL45=0,AJ45&gt;0),AH45=AL45),0,1)))</f>
        <v>0</v>
      </c>
      <c r="AO45" s="560"/>
      <c r="AP45" s="699" t="str">
        <f>IF(AN45=0,"",IF(SUM($AN$45:AN45)=1,AR45,IF($AN$50&gt;SUM($AN$45:AN45),_xlfn.CONCAT(", ",AR45),IF($AN$50=SUM($AN$45:AN45),_xlfn.CONCAT(" y ",AR45,".")))))</f>
        <v/>
      </c>
      <c r="AQ45" s="696" t="str">
        <f>IF(AO45=0,"", IF(SUM($AN45:BW$498)=1,AR45, IF($AN$511&gt;SUM($AN45:BW$498),_xlfn.CONCAT(", ",AR45), IF($AN$511=SUM($AN45:BW$498),_xlfn.CONCAT(" y ",AR45,".")))))</f>
        <v/>
      </c>
      <c r="AR45" s="699">
        <f>_xlfn.NUMBERVALUE(C45)</f>
        <v>1</v>
      </c>
      <c r="AS45" s="696"/>
      <c r="AU45" s="661">
        <f>IF($AH$38=$AJ$38,0,IF(COUNTIF(O45:AD49,"NS")=0,0,1))</f>
        <v>0</v>
      </c>
      <c r="AV45" s="661"/>
    </row>
    <row r="46" spans="1:60" ht="15" customHeight="1">
      <c r="A46" s="131"/>
      <c r="B46" s="53"/>
      <c r="C46" s="82" t="s">
        <v>67</v>
      </c>
      <c r="D46" s="746" t="s">
        <v>929</v>
      </c>
      <c r="E46" s="746"/>
      <c r="F46" s="746"/>
      <c r="G46" s="746"/>
      <c r="H46" s="746"/>
      <c r="I46" s="746"/>
      <c r="J46" s="746"/>
      <c r="K46" s="746"/>
      <c r="L46" s="746"/>
      <c r="M46" s="746"/>
      <c r="N46" s="746"/>
      <c r="O46" s="685"/>
      <c r="P46" s="685"/>
      <c r="Q46" s="685"/>
      <c r="R46" s="685"/>
      <c r="S46" s="685"/>
      <c r="T46" s="685"/>
      <c r="U46" s="685"/>
      <c r="V46" s="685"/>
      <c r="W46" s="685"/>
      <c r="X46" s="685"/>
      <c r="Y46" s="685"/>
      <c r="Z46" s="685"/>
      <c r="AA46" s="685"/>
      <c r="AB46" s="685"/>
      <c r="AC46" s="685"/>
      <c r="AD46" s="685"/>
      <c r="AE46" s="12"/>
      <c r="AH46" s="731">
        <f>O46</f>
        <v>0</v>
      </c>
      <c r="AI46" s="560"/>
      <c r="AJ46" s="731">
        <f>COUNTIF(S46:AD46,"NS")</f>
        <v>0</v>
      </c>
      <c r="AK46" s="560"/>
      <c r="AL46" s="731">
        <f>SUM(S46:AD46)</f>
        <v>0</v>
      </c>
      <c r="AM46" s="560"/>
      <c r="AN46" s="560">
        <f>IF($AH$38=$AJ$38,0,IF(OR(AND(AH46=0,AJ46&gt;0),AND(AH46="NS",AL46&gt;0),AND(AH46="NS",AJ46=0,AL46=0)),1,IF(OR(AND(AJ46&gt;=2,AL46&lt;AH46),AND(AH46="NS",AL46=0,AJ46&gt;0),AH46=AL46),0,1)))</f>
        <v>0</v>
      </c>
      <c r="AO46" s="560"/>
      <c r="AP46" s="699" t="str">
        <f>IF(AN46=0,"",IF(SUM($AN$45:AN46)=1,AR46,IF($AN$50&gt;SUM($AN$45:AN46),_xlfn.CONCAT(", ",AR46),IF($AN$50=SUM($AN$45:AN46),_xlfn.CONCAT(" y ",AR46,".")))))</f>
        <v/>
      </c>
      <c r="AQ46" s="696" t="str">
        <f>IF(AO46=0,"", IF(SUM($AN46:BW$498)=1,AR46, IF($AN$511&gt;SUM($AN46:BW$498),_xlfn.CONCAT(", ",AR46), IF($AN$511=SUM($AN46:BW$498),_xlfn.CONCAT(" y ",AR46,".")))))</f>
        <v/>
      </c>
      <c r="AR46" s="699">
        <f>_xlfn.NUMBERVALUE(C46)</f>
        <v>2</v>
      </c>
      <c r="AS46" s="696"/>
    </row>
    <row r="47" spans="1:60" ht="15" customHeight="1">
      <c r="A47" s="131"/>
      <c r="B47" s="53"/>
      <c r="C47" s="82" t="s">
        <v>68</v>
      </c>
      <c r="D47" s="746" t="s">
        <v>1836</v>
      </c>
      <c r="E47" s="746"/>
      <c r="F47" s="746"/>
      <c r="G47" s="746"/>
      <c r="H47" s="746"/>
      <c r="I47" s="746"/>
      <c r="J47" s="746"/>
      <c r="K47" s="746"/>
      <c r="L47" s="746"/>
      <c r="M47" s="746"/>
      <c r="N47" s="746"/>
      <c r="O47" s="685"/>
      <c r="P47" s="685"/>
      <c r="Q47" s="685"/>
      <c r="R47" s="685"/>
      <c r="S47" s="685"/>
      <c r="T47" s="685"/>
      <c r="U47" s="685"/>
      <c r="V47" s="685"/>
      <c r="W47" s="685"/>
      <c r="X47" s="685"/>
      <c r="Y47" s="685"/>
      <c r="Z47" s="685"/>
      <c r="AA47" s="685"/>
      <c r="AB47" s="685"/>
      <c r="AC47" s="685"/>
      <c r="AD47" s="685"/>
      <c r="AE47" s="12"/>
      <c r="AH47" s="731">
        <f>O47</f>
        <v>0</v>
      </c>
      <c r="AI47" s="560"/>
      <c r="AJ47" s="731">
        <f>COUNTIF(S47:AD47,"NS")</f>
        <v>0</v>
      </c>
      <c r="AK47" s="560"/>
      <c r="AL47" s="731">
        <f>SUM(S47:AD47)</f>
        <v>0</v>
      </c>
      <c r="AM47" s="560"/>
      <c r="AN47" s="560">
        <f>IF($AH$38=$AJ$38,0,IF(OR(AND(AH47=0,AJ47&gt;0),AND(AH47="NS",AL47&gt;0),AND(AH47="NS",AJ47=0,AL47=0)),1,IF(OR(AND(AJ47&gt;=2,AL47&lt;AH47),AND(AH47="NS",AL47=0,AJ47&gt;0),AH47=AL47),0,1)))</f>
        <v>0</v>
      </c>
      <c r="AO47" s="560"/>
      <c r="AP47" s="699" t="str">
        <f>IF(AN47=0,"",IF(SUM($AN$45:AN47)=1,AR47,IF($AN$50&gt;SUM($AN$45:AN47),_xlfn.CONCAT(", ",AR47),IF($AN$50=SUM($AN$45:AN47),_xlfn.CONCAT(" y ",AR47,".")))))</f>
        <v/>
      </c>
      <c r="AQ47" s="696" t="str">
        <f>IF(AO47=0,"", IF(SUM($AN47:BW$498)=1,AR47, IF($AN$511&gt;SUM($AN47:BW$498),_xlfn.CONCAT(", ",AR47), IF($AN$511=SUM($AN47:BW$498),_xlfn.CONCAT(" y ",AR47,".")))))</f>
        <v/>
      </c>
      <c r="AR47" s="699">
        <f>_xlfn.NUMBERVALUE(C47)</f>
        <v>3</v>
      </c>
      <c r="AS47" s="696"/>
    </row>
    <row r="48" spans="1:60" ht="15" customHeight="1">
      <c r="A48" s="131"/>
      <c r="B48" s="53"/>
      <c r="C48" s="82" t="s">
        <v>69</v>
      </c>
      <c r="D48" s="746" t="s">
        <v>1845</v>
      </c>
      <c r="E48" s="746"/>
      <c r="F48" s="746"/>
      <c r="G48" s="746"/>
      <c r="H48" s="746"/>
      <c r="I48" s="746"/>
      <c r="J48" s="746"/>
      <c r="K48" s="746"/>
      <c r="L48" s="746"/>
      <c r="M48" s="746"/>
      <c r="N48" s="746"/>
      <c r="O48" s="685"/>
      <c r="P48" s="685"/>
      <c r="Q48" s="685"/>
      <c r="R48" s="685"/>
      <c r="S48" s="685"/>
      <c r="T48" s="685"/>
      <c r="U48" s="685"/>
      <c r="V48" s="685"/>
      <c r="W48" s="685"/>
      <c r="X48" s="685"/>
      <c r="Y48" s="685"/>
      <c r="Z48" s="685"/>
      <c r="AA48" s="685"/>
      <c r="AB48" s="685"/>
      <c r="AC48" s="685"/>
      <c r="AD48" s="685"/>
      <c r="AE48" s="12"/>
      <c r="AH48" s="731">
        <f>O48</f>
        <v>0</v>
      </c>
      <c r="AI48" s="560"/>
      <c r="AJ48" s="731">
        <f>COUNTIF(S48:AD48,"NS")</f>
        <v>0</v>
      </c>
      <c r="AK48" s="560"/>
      <c r="AL48" s="731">
        <f>SUM(S48:AD48)</f>
        <v>0</v>
      </c>
      <c r="AM48" s="560"/>
      <c r="AN48" s="560">
        <f>IF($AH$38=$AJ$38,0,IF(OR(AND(AH48=0,AJ48&gt;0),AND(AH48="NS",AL48&gt;0),AND(AH48="NS",AJ48=0,AL48=0)),1,IF(OR(AND(AJ48&gt;=2,AL48&lt;AH48),AND(AH48="NS",AL48=0,AJ48&gt;0),AH48=AL48),0,1)))</f>
        <v>0</v>
      </c>
      <c r="AO48" s="560"/>
      <c r="AP48" s="699" t="str">
        <f>IF(AN48=0,"",IF(SUM($AN$45:AN48)=1,AR48,IF($AN$50&gt;SUM($AN$45:AN48),_xlfn.CONCAT(", ",AR48),IF($AN$50=SUM($AN$45:AN48),_xlfn.CONCAT(" y ",AR48,".")))))</f>
        <v/>
      </c>
      <c r="AQ48" s="696" t="str">
        <f>IF(AO48=0,"", IF(SUM($AN48:BW$498)=1,AR48, IF($AN$511&gt;SUM($AN48:BW$498),_xlfn.CONCAT(", ",AR48), IF($AN$511=SUM($AN48:BW$498),_xlfn.CONCAT(" y ",AR48,".")))))</f>
        <v/>
      </c>
      <c r="AR48" s="699">
        <f>_xlfn.NUMBERVALUE(C48)</f>
        <v>4</v>
      </c>
      <c r="AS48" s="696"/>
    </row>
    <row r="49" spans="1:48" ht="15" customHeight="1">
      <c r="A49" s="131"/>
      <c r="B49" s="53"/>
      <c r="C49" s="82" t="s">
        <v>70</v>
      </c>
      <c r="D49" s="746" t="s">
        <v>270</v>
      </c>
      <c r="E49" s="746"/>
      <c r="F49" s="746"/>
      <c r="G49" s="746"/>
      <c r="H49" s="746"/>
      <c r="I49" s="746"/>
      <c r="J49" s="746"/>
      <c r="K49" s="746"/>
      <c r="L49" s="746"/>
      <c r="M49" s="746"/>
      <c r="N49" s="746"/>
      <c r="O49" s="685"/>
      <c r="P49" s="685"/>
      <c r="Q49" s="685"/>
      <c r="R49" s="685"/>
      <c r="S49" s="685"/>
      <c r="T49" s="685"/>
      <c r="U49" s="685"/>
      <c r="V49" s="685"/>
      <c r="W49" s="685"/>
      <c r="X49" s="685"/>
      <c r="Y49" s="685"/>
      <c r="Z49" s="685"/>
      <c r="AA49" s="685"/>
      <c r="AB49" s="685"/>
      <c r="AC49" s="685"/>
      <c r="AD49" s="685"/>
      <c r="AE49" s="12"/>
      <c r="AH49" s="731">
        <f>O49</f>
        <v>0</v>
      </c>
      <c r="AI49" s="560"/>
      <c r="AJ49" s="731">
        <f>COUNTIF(S49:AD49,"NS")</f>
        <v>0</v>
      </c>
      <c r="AK49" s="560"/>
      <c r="AL49" s="731">
        <f>SUM(S49:AD49)</f>
        <v>0</v>
      </c>
      <c r="AM49" s="560"/>
      <c r="AN49" s="560">
        <f>IF($AH$38=$AJ$38,0,IF(OR(AND(AH49=0,AJ49&gt;0),AND(AH49="NS",AL49&gt;0),AND(AH49="NS",AJ49=0,AL49=0)),1,IF(OR(AND(AJ49&gt;=2,AL49&lt;AH49),AND(AH49="NS",AL49=0,AJ49&gt;0),AH49=AL49),0,1)))</f>
        <v>0</v>
      </c>
      <c r="AO49" s="560"/>
      <c r="AP49" s="699" t="str">
        <f>IF(AN49=0,"",IF(SUM($AN$45:AN49)=1,AR49,IF($AN$50&gt;SUM($AN$45:AN49),_xlfn.CONCAT(", ",AR49),IF($AN$50=SUM($AN$45:AN49),_xlfn.CONCAT(" y ",AR49,".")))))</f>
        <v/>
      </c>
      <c r="AQ49" s="696" t="str">
        <f>IF(AO49=0,"", IF(SUM($AN49:BW$498)=1,AR49, IF($AN$511&gt;SUM($AN49:BW$498),_xlfn.CONCAT(", ",AR49), IF($AN$511=SUM($AN49:BW$498),_xlfn.CONCAT(" y ",AR49,".")))))</f>
        <v/>
      </c>
      <c r="AR49" s="699">
        <f>_xlfn.NUMBERVALUE(C49)</f>
        <v>5</v>
      </c>
      <c r="AS49" s="696"/>
    </row>
    <row r="50" spans="1:48" ht="15" customHeight="1">
      <c r="A50" s="131"/>
      <c r="B50" s="53"/>
      <c r="C50" s="161"/>
      <c r="D50" s="161"/>
      <c r="E50" s="162"/>
      <c r="F50" s="162"/>
      <c r="G50" s="162"/>
      <c r="H50" s="162"/>
      <c r="I50" s="162"/>
      <c r="J50" s="162"/>
      <c r="K50" s="161"/>
      <c r="L50" s="161"/>
      <c r="M50" s="161"/>
      <c r="N50" s="163" t="s">
        <v>126</v>
      </c>
      <c r="O50" s="843">
        <f>IF(AND(SUM(O45:R49)=0,COUNTIF(O45:R49,"NS")&gt;0),"NS",
IF(AND(SUM(O45:R49)=0,COUNTIF(O45:R49,0)&gt;0),0,
IF(AND(SUM(O45:R49)=0,COUNTIF(O45:R49,"NA")&gt;0),"NA",
SUM(O45:R49))))</f>
        <v>0</v>
      </c>
      <c r="P50" s="843"/>
      <c r="Q50" s="843"/>
      <c r="R50" s="843"/>
      <c r="S50" s="843">
        <f>IF(AND(SUM(S45:V49)=0,COUNTIF(S45:V49,"NS")&gt;0),"NS",
IF(AND(SUM(S45:V49)=0,COUNTIF(S45:V49,0)&gt;0),0,
IF(AND(SUM(S45:V49)=0,COUNTIF(S45:V49,"NA")&gt;0),"NA",
SUM(S45:V49))))</f>
        <v>0</v>
      </c>
      <c r="T50" s="843"/>
      <c r="U50" s="843"/>
      <c r="V50" s="843"/>
      <c r="W50" s="843">
        <f>IF(AND(SUM(W45:Z49)=0,COUNTIF(W45:Z49,"NS")&gt;0),"NS",
IF(AND(SUM(W45:Z49)=0,COUNTIF(W45:Z49,0)&gt;0),0,
IF(AND(SUM(W45:Z49)=0,COUNTIF(W45:Z49,"NA")&gt;0),"NA",
SUM(W45:Z49))))</f>
        <v>0</v>
      </c>
      <c r="X50" s="843"/>
      <c r="Y50" s="843"/>
      <c r="Z50" s="843"/>
      <c r="AA50" s="843">
        <f>IF(AND(SUM(AA45:AD49)=0,COUNTIF(AA45:AD49,"NS")&gt;0),"NS",
IF(AND(SUM(AA45:AD49)=0,COUNTIF(AA45:AD49,0)&gt;0),0,
IF(AND(SUM(AA45:AD49)=0,COUNTIF(AA45:AD49,"NA")&gt;0),"NA",
SUM(AA45:AD49))))</f>
        <v>0</v>
      </c>
      <c r="AB50" s="843"/>
      <c r="AC50" s="843"/>
      <c r="AD50" s="843"/>
      <c r="AE50" s="12"/>
      <c r="AN50" s="697">
        <f>SUM(AN45:AO49)</f>
        <v>0</v>
      </c>
      <c r="AO50" s="698"/>
      <c r="AP50" s="915" t="str">
        <f>IF(AN50=0,"", _xlfn.CONCAT(AP45:AQ49))</f>
        <v/>
      </c>
      <c r="AQ50" s="916"/>
    </row>
    <row r="51" spans="1:48" ht="15" customHeight="1">
      <c r="A51" s="131"/>
      <c r="B51" s="53"/>
      <c r="C51" s="53"/>
      <c r="D51" s="53"/>
      <c r="E51" s="108"/>
      <c r="F51" s="108"/>
      <c r="G51" s="108"/>
      <c r="H51" s="108"/>
      <c r="I51" s="108"/>
      <c r="J51" s="108"/>
      <c r="K51" s="53"/>
      <c r="L51" s="53"/>
      <c r="M51" s="53"/>
      <c r="N51" s="53"/>
      <c r="O51" s="53"/>
      <c r="P51" s="53"/>
      <c r="Q51" s="53"/>
      <c r="R51" s="53"/>
      <c r="S51" s="53"/>
      <c r="T51" s="53"/>
      <c r="U51" s="53"/>
      <c r="V51" s="53"/>
      <c r="W51" s="53"/>
      <c r="X51" s="53"/>
      <c r="Y51" s="53"/>
      <c r="Z51" s="53"/>
      <c r="AA51" s="53"/>
      <c r="AB51" s="53"/>
      <c r="AC51" s="53"/>
      <c r="AD51" s="53"/>
      <c r="AE51" s="12"/>
    </row>
    <row r="52" spans="1:48" ht="24" customHeight="1">
      <c r="A52" s="131"/>
      <c r="B52" s="164"/>
      <c r="C52" s="578" t="s">
        <v>127</v>
      </c>
      <c r="D52" s="578"/>
      <c r="E52" s="578"/>
      <c r="F52" s="578"/>
      <c r="G52" s="578"/>
      <c r="H52" s="578"/>
      <c r="I52" s="578"/>
      <c r="J52" s="578"/>
      <c r="K52" s="578"/>
      <c r="L52" s="578"/>
      <c r="M52" s="578"/>
      <c r="N52" s="578"/>
      <c r="O52" s="578"/>
      <c r="P52" s="578"/>
      <c r="Q52" s="578"/>
      <c r="R52" s="578"/>
      <c r="S52" s="578"/>
      <c r="T52" s="578"/>
      <c r="U52" s="578"/>
      <c r="V52" s="578"/>
      <c r="W52" s="578"/>
      <c r="X52" s="578"/>
      <c r="Y52" s="578"/>
      <c r="Z52" s="578"/>
      <c r="AA52" s="578"/>
      <c r="AB52" s="578"/>
      <c r="AC52" s="578"/>
      <c r="AD52" s="578"/>
      <c r="AE52" s="12"/>
    </row>
    <row r="53" spans="1:48" ht="60" customHeight="1">
      <c r="A53" s="131"/>
      <c r="B53" s="53"/>
      <c r="C53" s="763"/>
      <c r="D53" s="764"/>
      <c r="E53" s="764"/>
      <c r="F53" s="764"/>
      <c r="G53" s="764"/>
      <c r="H53" s="764"/>
      <c r="I53" s="764"/>
      <c r="J53" s="764"/>
      <c r="K53" s="764"/>
      <c r="L53" s="764"/>
      <c r="M53" s="764"/>
      <c r="N53" s="764"/>
      <c r="O53" s="764"/>
      <c r="P53" s="764"/>
      <c r="Q53" s="764"/>
      <c r="R53" s="764"/>
      <c r="S53" s="764"/>
      <c r="T53" s="764"/>
      <c r="U53" s="764"/>
      <c r="V53" s="764"/>
      <c r="W53" s="764"/>
      <c r="X53" s="764"/>
      <c r="Y53" s="764"/>
      <c r="Z53" s="764"/>
      <c r="AA53" s="764"/>
      <c r="AB53" s="764"/>
      <c r="AC53" s="764"/>
      <c r="AD53" s="765"/>
      <c r="AE53" s="12"/>
    </row>
    <row r="54" spans="1:48" ht="15" customHeight="1">
      <c r="A54" s="131"/>
      <c r="B54" s="624" t="str">
        <f>IF(AN50=0,"", IF(AN50=1,_xlfn.CONCAT("Error: Verificar suma en el numeral ",AP50,"."),_xlfn.CONCAT("Error: Verificar sumas en los numerales ",AP50)))</f>
        <v/>
      </c>
      <c r="C54" s="624"/>
      <c r="D54" s="624"/>
      <c r="E54" s="624"/>
      <c r="F54" s="624"/>
      <c r="G54" s="624"/>
      <c r="H54" s="624"/>
      <c r="I54" s="624"/>
      <c r="J54" s="624"/>
      <c r="K54" s="624"/>
      <c r="L54" s="624"/>
      <c r="M54" s="624"/>
      <c r="N54" s="624"/>
      <c r="O54" s="624"/>
      <c r="P54" s="624"/>
      <c r="Q54" s="624"/>
      <c r="R54" s="624"/>
      <c r="S54" s="624"/>
      <c r="T54" s="624"/>
      <c r="U54" s="624"/>
      <c r="V54" s="624"/>
      <c r="W54" s="624"/>
      <c r="X54" s="624"/>
      <c r="Y54" s="624"/>
      <c r="Z54" s="624"/>
      <c r="AA54" s="624"/>
      <c r="AB54" s="624"/>
      <c r="AC54" s="624"/>
      <c r="AD54" s="624"/>
      <c r="AE54" s="12"/>
    </row>
    <row r="55" spans="1:48" ht="15" customHeight="1">
      <c r="A55" s="131"/>
      <c r="B55" s="756" t="str">
        <f>IF(AU45=0,"","Alerta: Debe justificar el uso de NS argumentando el estado de la información desconocida.")</f>
        <v/>
      </c>
      <c r="C55" s="756"/>
      <c r="D55" s="756"/>
      <c r="E55" s="756"/>
      <c r="F55" s="756"/>
      <c r="G55" s="756"/>
      <c r="H55" s="756"/>
      <c r="I55" s="756"/>
      <c r="J55" s="756"/>
      <c r="K55" s="756"/>
      <c r="L55" s="756"/>
      <c r="M55" s="756"/>
      <c r="N55" s="756"/>
      <c r="O55" s="756"/>
      <c r="P55" s="756"/>
      <c r="Q55" s="756"/>
      <c r="R55" s="756"/>
      <c r="S55" s="756"/>
      <c r="T55" s="756"/>
      <c r="U55" s="756"/>
      <c r="V55" s="756"/>
      <c r="W55" s="756"/>
      <c r="X55" s="756"/>
      <c r="Y55" s="756"/>
      <c r="Z55" s="756"/>
      <c r="AA55" s="756"/>
      <c r="AB55" s="756"/>
      <c r="AC55" s="756"/>
      <c r="AD55" s="756"/>
      <c r="AE55" s="12"/>
    </row>
    <row r="56" spans="1:48" ht="15" customHeight="1">
      <c r="A56" s="131"/>
      <c r="B56" s="625" t="str">
        <f>IF(OR(AH38=AJ38,AH38=AL38),"","Error: Debe completar toda la información requerida.")</f>
        <v/>
      </c>
      <c r="C56" s="625"/>
      <c r="D56" s="625"/>
      <c r="E56" s="625"/>
      <c r="F56" s="625"/>
      <c r="G56" s="625"/>
      <c r="H56" s="625"/>
      <c r="I56" s="625"/>
      <c r="J56" s="625"/>
      <c r="K56" s="625"/>
      <c r="L56" s="625"/>
      <c r="M56" s="625"/>
      <c r="N56" s="625"/>
      <c r="O56" s="625"/>
      <c r="P56" s="625"/>
      <c r="Q56" s="625"/>
      <c r="R56" s="625"/>
      <c r="S56" s="625"/>
      <c r="T56" s="625"/>
      <c r="U56" s="625"/>
      <c r="V56" s="625"/>
      <c r="W56" s="625"/>
      <c r="X56" s="625"/>
      <c r="Y56" s="625"/>
      <c r="Z56" s="625"/>
      <c r="AA56" s="625"/>
      <c r="AB56" s="625"/>
      <c r="AC56" s="625"/>
      <c r="AD56" s="625"/>
      <c r="AE56" s="12"/>
    </row>
    <row r="57" spans="1:48" ht="15" customHeight="1">
      <c r="A57" s="131"/>
      <c r="AE57" s="12"/>
    </row>
    <row r="58" spans="1:48" ht="15" customHeight="1">
      <c r="A58" s="131"/>
      <c r="B58" s="53"/>
      <c r="C58" s="53"/>
      <c r="D58" s="53"/>
      <c r="E58" s="108"/>
      <c r="F58" s="108"/>
      <c r="G58" s="108"/>
      <c r="H58" s="108"/>
      <c r="I58" s="108"/>
      <c r="J58" s="108"/>
      <c r="K58" s="53"/>
      <c r="L58" s="53"/>
      <c r="M58" s="53"/>
      <c r="N58" s="53"/>
      <c r="O58" s="53"/>
      <c r="P58" s="53"/>
      <c r="Q58" s="53"/>
      <c r="R58" s="53"/>
      <c r="S58" s="53"/>
      <c r="T58" s="53"/>
      <c r="U58" s="53"/>
      <c r="V58" s="53"/>
      <c r="W58" s="53"/>
      <c r="X58" s="53"/>
      <c r="Y58" s="53"/>
      <c r="Z58" s="53"/>
      <c r="AA58" s="53"/>
      <c r="AB58" s="53"/>
      <c r="AC58" s="53"/>
      <c r="AD58" s="53"/>
      <c r="AE58" s="12"/>
    </row>
    <row r="59" spans="1:48" ht="15" customHeight="1">
      <c r="A59" s="131"/>
      <c r="B59" s="53"/>
      <c r="C59" s="53"/>
      <c r="D59" s="53"/>
      <c r="E59" s="108"/>
      <c r="F59" s="108"/>
      <c r="G59" s="108"/>
      <c r="H59" s="108"/>
      <c r="I59" s="108"/>
      <c r="J59" s="108"/>
      <c r="K59" s="53"/>
      <c r="L59" s="53"/>
      <c r="M59" s="53"/>
      <c r="N59" s="53"/>
      <c r="O59" s="53"/>
      <c r="P59" s="53"/>
      <c r="Q59" s="53"/>
      <c r="R59" s="53"/>
      <c r="S59" s="53"/>
      <c r="T59" s="53"/>
      <c r="U59" s="53"/>
      <c r="V59" s="53"/>
      <c r="W59" s="53"/>
      <c r="X59" s="53"/>
      <c r="Y59" s="53"/>
      <c r="Z59" s="53"/>
      <c r="AA59" s="53"/>
      <c r="AB59" s="53"/>
      <c r="AC59" s="53"/>
      <c r="AD59" s="53"/>
      <c r="AE59" s="12"/>
    </row>
    <row r="60" spans="1:48" ht="15" customHeight="1">
      <c r="A60"/>
      <c r="B60" s="53"/>
      <c r="C60" s="39" t="s">
        <v>744</v>
      </c>
      <c r="D60" s="53"/>
      <c r="E60" s="108"/>
      <c r="F60" s="108"/>
      <c r="G60" s="108"/>
      <c r="H60" s="108"/>
      <c r="J60" s="108"/>
      <c r="K60" s="53"/>
      <c r="L60" s="53"/>
      <c r="M60" s="53"/>
      <c r="N60" s="53"/>
      <c r="O60" s="53"/>
      <c r="P60" s="53"/>
      <c r="Q60" s="53"/>
      <c r="R60" s="53"/>
      <c r="S60" s="53"/>
      <c r="T60" s="53"/>
      <c r="U60" s="53"/>
      <c r="V60" s="53"/>
      <c r="W60" s="53"/>
      <c r="X60" s="53"/>
      <c r="Y60" s="53"/>
      <c r="Z60" s="53"/>
      <c r="AA60" s="53"/>
      <c r="AB60" s="53"/>
      <c r="AC60" s="53"/>
      <c r="AD60" s="53"/>
      <c r="AE60" s="12"/>
    </row>
    <row r="61" spans="1:48" ht="15" customHeight="1">
      <c r="A61" s="131"/>
      <c r="C61" s="53"/>
      <c r="D61" s="53"/>
      <c r="E61" s="108"/>
      <c r="F61" s="108"/>
      <c r="G61" s="108"/>
      <c r="H61" s="108"/>
      <c r="I61" s="108"/>
      <c r="J61" s="108"/>
      <c r="AE61" s="12"/>
    </row>
    <row r="62" spans="1:48" s="72" customFormat="1" ht="24" customHeight="1">
      <c r="A62" s="131"/>
      <c r="B62" s="53"/>
      <c r="C62" s="670" t="s">
        <v>1837</v>
      </c>
      <c r="D62" s="670"/>
      <c r="E62" s="670"/>
      <c r="F62" s="670"/>
      <c r="G62" s="670"/>
      <c r="H62" s="670"/>
      <c r="I62" s="670"/>
      <c r="J62" s="670"/>
      <c r="K62" s="670"/>
      <c r="L62" s="670"/>
      <c r="M62" s="670"/>
      <c r="N62" s="670"/>
      <c r="O62" s="558" t="s">
        <v>923</v>
      </c>
      <c r="P62" s="558"/>
      <c r="Q62" s="558"/>
      <c r="R62" s="558"/>
      <c r="S62" s="558"/>
      <c r="T62" s="558"/>
      <c r="U62" s="558"/>
      <c r="V62" s="558"/>
      <c r="W62" s="558"/>
      <c r="X62" s="558"/>
      <c r="Y62" s="558"/>
      <c r="Z62" s="558"/>
      <c r="AA62" s="558"/>
      <c r="AB62" s="558"/>
      <c r="AC62" s="558"/>
      <c r="AD62" s="558"/>
      <c r="AF62" s="122"/>
    </row>
    <row r="63" spans="1:48" ht="48" customHeight="1">
      <c r="A63" s="131"/>
      <c r="B63" s="53"/>
      <c r="C63" s="670"/>
      <c r="D63" s="670"/>
      <c r="E63" s="670"/>
      <c r="F63" s="670"/>
      <c r="G63" s="670"/>
      <c r="H63" s="670"/>
      <c r="I63" s="670"/>
      <c r="J63" s="670"/>
      <c r="K63" s="670"/>
      <c r="L63" s="670"/>
      <c r="M63" s="670"/>
      <c r="N63" s="670"/>
      <c r="O63" s="935" t="s">
        <v>1163</v>
      </c>
      <c r="P63" s="935"/>
      <c r="Q63" s="935"/>
      <c r="R63" s="935"/>
      <c r="S63" s="935" t="s">
        <v>930</v>
      </c>
      <c r="T63" s="935"/>
      <c r="U63" s="935"/>
      <c r="V63" s="935"/>
      <c r="W63" s="935" t="s">
        <v>1211</v>
      </c>
      <c r="X63" s="935"/>
      <c r="Y63" s="935"/>
      <c r="Z63" s="935"/>
      <c r="AA63" s="570" t="s">
        <v>1144</v>
      </c>
      <c r="AB63" s="734"/>
      <c r="AC63" s="734"/>
      <c r="AD63" s="735"/>
      <c r="AH63" s="727" t="s">
        <v>7358</v>
      </c>
      <c r="AI63" s="727"/>
      <c r="AJ63" s="1126" t="s">
        <v>7359</v>
      </c>
      <c r="AK63" s="1126"/>
      <c r="AL63" s="1126" t="s">
        <v>7223</v>
      </c>
      <c r="AM63" s="1126"/>
      <c r="AN63" s="35"/>
      <c r="AO63" s="666" t="s">
        <v>7320</v>
      </c>
      <c r="AP63" s="666"/>
      <c r="AR63" s="699" t="s">
        <v>8134</v>
      </c>
      <c r="AS63" s="700"/>
      <c r="AT63" s="700"/>
      <c r="AU63" s="696"/>
    </row>
    <row r="64" spans="1:48" ht="24" customHeight="1">
      <c r="A64" s="131"/>
      <c r="B64" s="53"/>
      <c r="C64" s="791" t="s">
        <v>1156</v>
      </c>
      <c r="D64" s="81" t="s">
        <v>132</v>
      </c>
      <c r="E64" s="792" t="s">
        <v>1842</v>
      </c>
      <c r="F64" s="793"/>
      <c r="G64" s="793"/>
      <c r="H64" s="793"/>
      <c r="I64" s="793"/>
      <c r="J64" s="793"/>
      <c r="K64" s="793"/>
      <c r="L64" s="793"/>
      <c r="M64" s="793"/>
      <c r="N64" s="794"/>
      <c r="O64" s="685"/>
      <c r="P64" s="685"/>
      <c r="Q64" s="685"/>
      <c r="R64" s="685"/>
      <c r="S64" s="1094"/>
      <c r="T64" s="1094"/>
      <c r="U64" s="1094"/>
      <c r="V64" s="1094"/>
      <c r="W64" s="1094"/>
      <c r="X64" s="1094"/>
      <c r="Y64" s="1094"/>
      <c r="Z64" s="1094"/>
      <c r="AA64" s="685"/>
      <c r="AB64" s="685"/>
      <c r="AC64" s="685"/>
      <c r="AD64" s="685"/>
      <c r="AG64" s="35"/>
      <c r="AH64" s="627">
        <f t="shared" ref="AH64:AH74" si="0">IF(S64="NS",0,LEN(S64)-LEN(INT(S64))-1)</f>
        <v>-2</v>
      </c>
      <c r="AI64" s="639"/>
      <c r="AJ64" s="627">
        <f t="shared" ref="AJ64:AJ74" si="1">IF(W64="NS",0,LEN(W64)-LEN(INT(W64))-1)</f>
        <v>-2</v>
      </c>
      <c r="AK64" s="639"/>
      <c r="AL64" s="627">
        <f>IF($AO$38=$AQ$38,0,IF(AND(AH64&lt;=2,AJ64&lt;=2),0,1))</f>
        <v>0</v>
      </c>
      <c r="AM64" s="627"/>
      <c r="AN64" s="35"/>
      <c r="AO64" s="661">
        <f>IF($AO$38=$AQ$38,0,IF(COUNTIF(O64:AD74,"NS")=0,0,1))</f>
        <v>0</v>
      </c>
      <c r="AP64" s="661"/>
      <c r="AQ64" s="35"/>
      <c r="AR64" s="886" t="s">
        <v>7897</v>
      </c>
      <c r="AS64" s="887"/>
      <c r="AT64" s="500" t="str">
        <f>SUBSTITUTE( SUBSTITUTE( SUBSTITUTE( SUBSTITUTE( SUBSTITUTE( SUBSTITUTE( SUBSTITUTE( SUBSTITUTE( SUBSTITUTE( SUBSTITUTE(F76, "á", "a"), "é", "e"), "í", "i"), "ó", "o"), "ú", "u"), "Á", "A"), "É", "E"), "Í", "I"), "Ó", "O"), "Ú", "U")</f>
        <v/>
      </c>
      <c r="AU64" s="485"/>
      <c r="AV64" s="35"/>
    </row>
    <row r="65" spans="1:48" ht="15" customHeight="1">
      <c r="A65" s="131"/>
      <c r="B65" s="53"/>
      <c r="C65" s="791"/>
      <c r="D65" s="81" t="s">
        <v>133</v>
      </c>
      <c r="E65" s="792" t="s">
        <v>1843</v>
      </c>
      <c r="F65" s="793"/>
      <c r="G65" s="793"/>
      <c r="H65" s="793"/>
      <c r="I65" s="793"/>
      <c r="J65" s="793"/>
      <c r="K65" s="793"/>
      <c r="L65" s="793"/>
      <c r="M65" s="793"/>
      <c r="N65" s="794"/>
      <c r="O65" s="685"/>
      <c r="P65" s="685"/>
      <c r="Q65" s="685"/>
      <c r="R65" s="685"/>
      <c r="S65" s="1094"/>
      <c r="T65" s="1094"/>
      <c r="U65" s="1094"/>
      <c r="V65" s="1094"/>
      <c r="W65" s="1094"/>
      <c r="X65" s="1094"/>
      <c r="Y65" s="1094"/>
      <c r="Z65" s="1094"/>
      <c r="AA65" s="685"/>
      <c r="AB65" s="685"/>
      <c r="AC65" s="685"/>
      <c r="AD65" s="685"/>
      <c r="AG65" s="35"/>
      <c r="AH65" s="627">
        <f t="shared" si="0"/>
        <v>-2</v>
      </c>
      <c r="AI65" s="639"/>
      <c r="AJ65" s="627">
        <f t="shared" si="1"/>
        <v>-2</v>
      </c>
      <c r="AK65" s="639"/>
      <c r="AL65" s="627">
        <f t="shared" ref="AL65:AL74" si="2">IF($AO$38=$AQ$38,0,IF(AND(AH65&lt;=2,AJ65&lt;=2),0,1))</f>
        <v>0</v>
      </c>
      <c r="AM65" s="627"/>
      <c r="AN65" s="35"/>
      <c r="AO65" s="35"/>
      <c r="AP65" s="35"/>
      <c r="AQ65" s="35"/>
      <c r="AR65" s="886" t="s">
        <v>7898</v>
      </c>
      <c r="AS65" s="887"/>
      <c r="AT65" s="443" t="s">
        <v>649</v>
      </c>
      <c r="AU65" s="443" t="s">
        <v>1208</v>
      </c>
      <c r="AV65" s="35"/>
    </row>
    <row r="66" spans="1:48" ht="15" customHeight="1">
      <c r="A66" s="131"/>
      <c r="B66" s="53"/>
      <c r="C66" s="791"/>
      <c r="D66" s="81" t="s">
        <v>134</v>
      </c>
      <c r="E66" s="792" t="s">
        <v>1844</v>
      </c>
      <c r="F66" s="793"/>
      <c r="G66" s="793"/>
      <c r="H66" s="793"/>
      <c r="I66" s="793"/>
      <c r="J66" s="793"/>
      <c r="K66" s="793"/>
      <c r="L66" s="793"/>
      <c r="M66" s="793"/>
      <c r="N66" s="794"/>
      <c r="O66" s="685"/>
      <c r="P66" s="685"/>
      <c r="Q66" s="685"/>
      <c r="R66" s="685"/>
      <c r="S66" s="1094"/>
      <c r="T66" s="1094"/>
      <c r="U66" s="1094"/>
      <c r="V66" s="1094"/>
      <c r="W66" s="1094"/>
      <c r="X66" s="1094"/>
      <c r="Y66" s="1094"/>
      <c r="Z66" s="1094"/>
      <c r="AA66" s="685"/>
      <c r="AB66" s="685"/>
      <c r="AC66" s="685"/>
      <c r="AD66" s="685"/>
      <c r="AG66" s="35"/>
      <c r="AH66" s="627">
        <f t="shared" si="0"/>
        <v>-2</v>
      </c>
      <c r="AI66" s="639"/>
      <c r="AJ66" s="627">
        <f t="shared" si="1"/>
        <v>-2</v>
      </c>
      <c r="AK66" s="639"/>
      <c r="AL66" s="627">
        <f t="shared" si="2"/>
        <v>0</v>
      </c>
      <c r="AM66" s="627"/>
      <c r="AN66" s="35"/>
      <c r="AO66" s="35"/>
      <c r="AP66" s="35"/>
      <c r="AQ66" s="35"/>
      <c r="AR66" s="890" t="s">
        <v>7899</v>
      </c>
      <c r="AS66" s="891"/>
      <c r="AT66" s="443" t="s">
        <v>649</v>
      </c>
      <c r="AU66" s="443" t="s">
        <v>1208</v>
      </c>
      <c r="AV66" s="35"/>
    </row>
    <row r="67" spans="1:48" ht="15" customHeight="1">
      <c r="A67" s="131"/>
      <c r="B67" s="53"/>
      <c r="C67" s="791"/>
      <c r="D67" s="81" t="s">
        <v>135</v>
      </c>
      <c r="E67" s="792" t="s">
        <v>1846</v>
      </c>
      <c r="F67" s="793"/>
      <c r="G67" s="793"/>
      <c r="H67" s="793"/>
      <c r="I67" s="793"/>
      <c r="J67" s="793"/>
      <c r="K67" s="793"/>
      <c r="L67" s="793"/>
      <c r="M67" s="793"/>
      <c r="N67" s="794"/>
      <c r="O67" s="685"/>
      <c r="P67" s="685"/>
      <c r="Q67" s="685"/>
      <c r="R67" s="685"/>
      <c r="S67" s="1094"/>
      <c r="T67" s="1094"/>
      <c r="U67" s="1094"/>
      <c r="V67" s="1094"/>
      <c r="W67" s="1094"/>
      <c r="X67" s="1094"/>
      <c r="Y67" s="1094"/>
      <c r="Z67" s="1094"/>
      <c r="AA67" s="685"/>
      <c r="AB67" s="685"/>
      <c r="AC67" s="685"/>
      <c r="AD67" s="685"/>
      <c r="AG67" s="35"/>
      <c r="AH67" s="627">
        <f t="shared" si="0"/>
        <v>-2</v>
      </c>
      <c r="AI67" s="639"/>
      <c r="AJ67" s="627">
        <f t="shared" si="1"/>
        <v>-2</v>
      </c>
      <c r="AK67" s="639"/>
      <c r="AL67" s="627">
        <f t="shared" si="2"/>
        <v>0</v>
      </c>
      <c r="AM67" s="627"/>
      <c r="AN67" s="35"/>
      <c r="AO67" s="35"/>
      <c r="AP67" s="35"/>
      <c r="AQ67" s="35"/>
      <c r="AR67" s="892" t="s">
        <v>8088</v>
      </c>
      <c r="AS67" s="892"/>
      <c r="AT67" s="499" t="str">
        <f>SUBSTITUTE( SUBSTITUTE( SUBSTITUTE( SUBSTITUTE( SUBSTITUTE( SUBSTITUTE( SUBSTITUTE( SUBSTITUTE( SUBSTITUTE( SUBSTITUTE(AT66, "á", "a"), "é", "e"), "í", "i"), "ó", "o"), "ú", "u"), "Á", "A"), "É", "E"), "Í", "I"), "Ó", "O"), "Ú", "U")</f>
        <v>Kilogramos</v>
      </c>
      <c r="AU67" s="499" t="str">
        <f>SUBSTITUTE( SUBSTITUTE( SUBSTITUTE( SUBSTITUTE( SUBSTITUTE( SUBSTITUTE( SUBSTITUTE( SUBSTITUTE( SUBSTITUTE( SUBSTITUTE(AU66, "á", "a"), "é", "e"), "í", "i"), "ó", "o"), "ú", "u"), "Á", "A"), "É", "E"), "Í", "I"), "Ó", "O"), "Ú", "U")</f>
        <v>Metros cubicos</v>
      </c>
      <c r="AV67" s="35"/>
    </row>
    <row r="68" spans="1:48" ht="15" customHeight="1">
      <c r="A68" s="131"/>
      <c r="B68" s="53"/>
      <c r="C68" s="791"/>
      <c r="D68" s="81" t="s">
        <v>136</v>
      </c>
      <c r="E68" s="792" t="s">
        <v>1143</v>
      </c>
      <c r="F68" s="793"/>
      <c r="G68" s="793"/>
      <c r="H68" s="793"/>
      <c r="I68" s="793"/>
      <c r="J68" s="793"/>
      <c r="K68" s="793"/>
      <c r="L68" s="793"/>
      <c r="M68" s="793"/>
      <c r="N68" s="794"/>
      <c r="O68" s="685"/>
      <c r="P68" s="685"/>
      <c r="Q68" s="685"/>
      <c r="R68" s="685"/>
      <c r="S68" s="1094"/>
      <c r="T68" s="1094"/>
      <c r="U68" s="1094"/>
      <c r="V68" s="1094"/>
      <c r="W68" s="1094"/>
      <c r="X68" s="1094"/>
      <c r="Y68" s="1094"/>
      <c r="Z68" s="1094"/>
      <c r="AA68" s="685"/>
      <c r="AB68" s="685"/>
      <c r="AC68" s="685"/>
      <c r="AD68" s="685"/>
      <c r="AG68" s="35"/>
      <c r="AH68" s="627">
        <f t="shared" si="0"/>
        <v>-2</v>
      </c>
      <c r="AI68" s="639"/>
      <c r="AJ68" s="627">
        <f t="shared" si="1"/>
        <v>-2</v>
      </c>
      <c r="AK68" s="639"/>
      <c r="AL68" s="627">
        <f t="shared" si="2"/>
        <v>0</v>
      </c>
      <c r="AM68" s="627"/>
      <c r="AN68" s="35"/>
      <c r="AO68" s="35"/>
      <c r="AP68" s="35"/>
      <c r="AQ68" s="35"/>
      <c r="AR68" s="895" t="s">
        <v>7223</v>
      </c>
      <c r="AS68" s="895"/>
      <c r="AT68" s="491">
        <f>IF(ISNUMBER(SEARCH(AT67,$AT$64,1))=FALSE,0,1)</f>
        <v>0</v>
      </c>
      <c r="AU68" s="491">
        <f>IF(ISNUMBER(SEARCH(AU67,$AT$64,1))=FALSE,0,1)</f>
        <v>0</v>
      </c>
      <c r="AV68" s="494">
        <f>SUM(AT68:AU68)</f>
        <v>0</v>
      </c>
    </row>
    <row r="69" spans="1:48" ht="24" customHeight="1">
      <c r="A69" s="131"/>
      <c r="B69" s="53"/>
      <c r="C69" s="791" t="s">
        <v>1155</v>
      </c>
      <c r="D69" s="81" t="s">
        <v>150</v>
      </c>
      <c r="E69" s="792" t="s">
        <v>1847</v>
      </c>
      <c r="F69" s="793"/>
      <c r="G69" s="793"/>
      <c r="H69" s="793"/>
      <c r="I69" s="793"/>
      <c r="J69" s="793"/>
      <c r="K69" s="793"/>
      <c r="L69" s="793"/>
      <c r="M69" s="793"/>
      <c r="N69" s="794"/>
      <c r="O69" s="685"/>
      <c r="P69" s="685"/>
      <c r="Q69" s="685"/>
      <c r="R69" s="685"/>
      <c r="S69" s="1094"/>
      <c r="T69" s="1094"/>
      <c r="U69" s="1094"/>
      <c r="V69" s="1094"/>
      <c r="W69" s="1094"/>
      <c r="X69" s="1094"/>
      <c r="Y69" s="1094"/>
      <c r="Z69" s="1094"/>
      <c r="AA69" s="685"/>
      <c r="AB69" s="685"/>
      <c r="AC69" s="685"/>
      <c r="AD69" s="685"/>
      <c r="AG69" s="35"/>
      <c r="AH69" s="627">
        <f t="shared" si="0"/>
        <v>-2</v>
      </c>
      <c r="AI69" s="639"/>
      <c r="AJ69" s="627">
        <f t="shared" si="1"/>
        <v>-2</v>
      </c>
      <c r="AK69" s="639"/>
      <c r="AL69" s="627">
        <f t="shared" si="2"/>
        <v>0</v>
      </c>
      <c r="AM69" s="627"/>
      <c r="AN69" s="35"/>
      <c r="AO69" s="35"/>
      <c r="AP69" s="35"/>
      <c r="AQ69" s="35"/>
      <c r="AR69" s="895" t="s">
        <v>7901</v>
      </c>
      <c r="AS69" s="895"/>
      <c r="AT69" s="491" t="str">
        <f>IF(AT68=0,"",IF(SUM($AT$68:AT68)=1,AT65,IF($AV$68&gt;SUM($AT$68:AT68),_xlfn.CONCAT(", ",AT65),IF($AV$68=SUM($AT$68:AT68),_xlfn.CONCAT(" y ",AT65)))))</f>
        <v/>
      </c>
      <c r="AU69" s="491" t="str">
        <f>IF(AU68=0,"",IF(SUM($AT$68:AU68)=1,AU65,IF($AV$68&gt;SUM($AT$68:AU68),_xlfn.CONCAT(", ",AU65),IF($AV$68=SUM($AT$68:AU68),_xlfn.CONCAT(" y ",AU65)))))</f>
        <v/>
      </c>
      <c r="AV69" s="495" t="str">
        <f>_xlfn.CONCAT(AT69:AU69)</f>
        <v/>
      </c>
    </row>
    <row r="70" spans="1:48" ht="15" customHeight="1">
      <c r="A70" s="131"/>
      <c r="B70" s="53"/>
      <c r="C70" s="791"/>
      <c r="D70" s="81" t="s">
        <v>151</v>
      </c>
      <c r="E70" s="792" t="s">
        <v>1848</v>
      </c>
      <c r="F70" s="793"/>
      <c r="G70" s="793"/>
      <c r="H70" s="793"/>
      <c r="I70" s="793"/>
      <c r="J70" s="793"/>
      <c r="K70" s="793"/>
      <c r="L70" s="793"/>
      <c r="M70" s="793"/>
      <c r="N70" s="794"/>
      <c r="O70" s="685"/>
      <c r="P70" s="685"/>
      <c r="Q70" s="685"/>
      <c r="R70" s="685"/>
      <c r="S70" s="1094"/>
      <c r="T70" s="1094"/>
      <c r="U70" s="1094"/>
      <c r="V70" s="1094"/>
      <c r="W70" s="1094"/>
      <c r="X70" s="1094"/>
      <c r="Y70" s="1094"/>
      <c r="Z70" s="1094"/>
      <c r="AA70" s="685"/>
      <c r="AB70" s="685"/>
      <c r="AC70" s="685"/>
      <c r="AD70" s="685"/>
      <c r="AG70" s="35"/>
      <c r="AH70" s="627">
        <f t="shared" si="0"/>
        <v>-2</v>
      </c>
      <c r="AI70" s="639"/>
      <c r="AJ70" s="627">
        <f t="shared" si="1"/>
        <v>-2</v>
      </c>
      <c r="AK70" s="639"/>
      <c r="AL70" s="627">
        <f t="shared" si="2"/>
        <v>0</v>
      </c>
      <c r="AM70" s="627"/>
      <c r="AN70" s="35"/>
      <c r="AO70" s="35"/>
      <c r="AP70" s="35"/>
      <c r="AQ70" s="35"/>
      <c r="AR70" s="35"/>
      <c r="AS70" s="35"/>
      <c r="AT70" s="35"/>
      <c r="AU70" s="35"/>
      <c r="AV70" s="35"/>
    </row>
    <row r="71" spans="1:48" ht="15" customHeight="1">
      <c r="A71" s="131"/>
      <c r="B71" s="53"/>
      <c r="C71" s="791"/>
      <c r="D71" s="81" t="s">
        <v>152</v>
      </c>
      <c r="E71" s="792" t="s">
        <v>1849</v>
      </c>
      <c r="F71" s="793"/>
      <c r="G71" s="793"/>
      <c r="H71" s="793"/>
      <c r="I71" s="793"/>
      <c r="J71" s="793"/>
      <c r="K71" s="793"/>
      <c r="L71" s="793"/>
      <c r="M71" s="793"/>
      <c r="N71" s="794"/>
      <c r="O71" s="685"/>
      <c r="P71" s="685"/>
      <c r="Q71" s="685"/>
      <c r="R71" s="685"/>
      <c r="S71" s="1094"/>
      <c r="T71" s="1094"/>
      <c r="U71" s="1094"/>
      <c r="V71" s="1094"/>
      <c r="W71" s="1094"/>
      <c r="X71" s="1094"/>
      <c r="Y71" s="1094"/>
      <c r="Z71" s="1094"/>
      <c r="AA71" s="685"/>
      <c r="AB71" s="685"/>
      <c r="AC71" s="685"/>
      <c r="AD71" s="685"/>
      <c r="AG71" s="35"/>
      <c r="AH71" s="627">
        <f t="shared" si="0"/>
        <v>-2</v>
      </c>
      <c r="AI71" s="639"/>
      <c r="AJ71" s="627">
        <f t="shared" si="1"/>
        <v>-2</v>
      </c>
      <c r="AK71" s="639"/>
      <c r="AL71" s="627">
        <f t="shared" si="2"/>
        <v>0</v>
      </c>
      <c r="AM71" s="627"/>
      <c r="AN71" s="35"/>
      <c r="AO71" s="35"/>
      <c r="AP71" s="35"/>
      <c r="AQ71" s="35"/>
      <c r="AR71" s="35"/>
      <c r="AS71" s="35"/>
      <c r="AT71" s="35"/>
      <c r="AU71" s="35"/>
      <c r="AV71" s="35"/>
    </row>
    <row r="72" spans="1:48" ht="15" customHeight="1">
      <c r="A72" s="131"/>
      <c r="B72" s="53"/>
      <c r="C72" s="791"/>
      <c r="D72" s="81" t="s">
        <v>153</v>
      </c>
      <c r="E72" s="792" t="s">
        <v>1850</v>
      </c>
      <c r="F72" s="793"/>
      <c r="G72" s="793"/>
      <c r="H72" s="793"/>
      <c r="I72" s="793"/>
      <c r="J72" s="793"/>
      <c r="K72" s="793"/>
      <c r="L72" s="793"/>
      <c r="M72" s="793"/>
      <c r="N72" s="794"/>
      <c r="O72" s="685"/>
      <c r="P72" s="685"/>
      <c r="Q72" s="685"/>
      <c r="R72" s="685"/>
      <c r="S72" s="1094"/>
      <c r="T72" s="1094"/>
      <c r="U72" s="1094"/>
      <c r="V72" s="1094"/>
      <c r="W72" s="1094"/>
      <c r="X72" s="1094"/>
      <c r="Y72" s="1094"/>
      <c r="Z72" s="1094"/>
      <c r="AA72" s="685"/>
      <c r="AB72" s="685"/>
      <c r="AC72" s="685"/>
      <c r="AD72" s="685"/>
      <c r="AG72" s="35"/>
      <c r="AH72" s="627">
        <f t="shared" si="0"/>
        <v>-2</v>
      </c>
      <c r="AI72" s="639"/>
      <c r="AJ72" s="627">
        <f t="shared" si="1"/>
        <v>-2</v>
      </c>
      <c r="AK72" s="639"/>
      <c r="AL72" s="627">
        <f t="shared" si="2"/>
        <v>0</v>
      </c>
      <c r="AM72" s="627"/>
      <c r="AN72" s="35"/>
      <c r="AO72" s="35"/>
      <c r="AP72" s="35"/>
      <c r="AQ72" s="35"/>
      <c r="AR72" s="35"/>
      <c r="AS72" s="35"/>
      <c r="AT72" s="35"/>
      <c r="AU72" s="35"/>
      <c r="AV72" s="35"/>
    </row>
    <row r="73" spans="1:48" ht="15" customHeight="1">
      <c r="A73" s="131"/>
      <c r="B73" s="53"/>
      <c r="C73" s="791"/>
      <c r="D73" s="81" t="s">
        <v>154</v>
      </c>
      <c r="E73" s="792" t="s">
        <v>1142</v>
      </c>
      <c r="F73" s="793"/>
      <c r="G73" s="793"/>
      <c r="H73" s="793"/>
      <c r="I73" s="793"/>
      <c r="J73" s="793"/>
      <c r="K73" s="793"/>
      <c r="L73" s="793"/>
      <c r="M73" s="793"/>
      <c r="N73" s="794"/>
      <c r="O73" s="685"/>
      <c r="P73" s="685"/>
      <c r="Q73" s="685"/>
      <c r="R73" s="685"/>
      <c r="S73" s="1094"/>
      <c r="T73" s="1094"/>
      <c r="U73" s="1094"/>
      <c r="V73" s="1094"/>
      <c r="W73" s="1094"/>
      <c r="X73" s="1094"/>
      <c r="Y73" s="1094"/>
      <c r="Z73" s="1094"/>
      <c r="AA73" s="685"/>
      <c r="AB73" s="685"/>
      <c r="AC73" s="685"/>
      <c r="AD73" s="685"/>
      <c r="AG73" s="35"/>
      <c r="AH73" s="627">
        <f t="shared" si="0"/>
        <v>-2</v>
      </c>
      <c r="AI73" s="639"/>
      <c r="AJ73" s="627">
        <f t="shared" si="1"/>
        <v>-2</v>
      </c>
      <c r="AK73" s="639"/>
      <c r="AL73" s="627">
        <f t="shared" si="2"/>
        <v>0</v>
      </c>
      <c r="AM73" s="627"/>
      <c r="AN73" s="35"/>
      <c r="AO73" s="35"/>
      <c r="AP73" s="35"/>
      <c r="AQ73" s="35"/>
      <c r="AR73" s="35"/>
      <c r="AS73" s="35"/>
      <c r="AT73" s="35"/>
      <c r="AU73" s="35"/>
      <c r="AV73" s="35"/>
    </row>
    <row r="74" spans="1:48" ht="15" customHeight="1">
      <c r="A74" s="131"/>
      <c r="B74" s="53"/>
      <c r="C74" s="936" t="s">
        <v>68</v>
      </c>
      <c r="D74" s="938"/>
      <c r="E74" s="792" t="s">
        <v>7681</v>
      </c>
      <c r="F74" s="793"/>
      <c r="G74" s="793"/>
      <c r="H74" s="793"/>
      <c r="I74" s="793"/>
      <c r="J74" s="793"/>
      <c r="K74" s="793"/>
      <c r="L74" s="793"/>
      <c r="M74" s="793"/>
      <c r="N74" s="794"/>
      <c r="O74" s="685"/>
      <c r="P74" s="685"/>
      <c r="Q74" s="685"/>
      <c r="R74" s="685"/>
      <c r="S74" s="1094"/>
      <c r="T74" s="1094"/>
      <c r="U74" s="1094"/>
      <c r="V74" s="1094"/>
      <c r="W74" s="1094"/>
      <c r="X74" s="1094"/>
      <c r="Y74" s="1094"/>
      <c r="Z74" s="1094"/>
      <c r="AA74" s="685"/>
      <c r="AB74" s="685"/>
      <c r="AC74" s="685"/>
      <c r="AD74" s="685"/>
      <c r="AG74" s="35"/>
      <c r="AH74" s="627">
        <f t="shared" si="0"/>
        <v>-2</v>
      </c>
      <c r="AI74" s="639"/>
      <c r="AJ74" s="627">
        <f t="shared" si="1"/>
        <v>-2</v>
      </c>
      <c r="AK74" s="639"/>
      <c r="AL74" s="627">
        <f t="shared" si="2"/>
        <v>0</v>
      </c>
      <c r="AM74" s="627"/>
      <c r="AN74" s="35"/>
      <c r="AO74" s="35"/>
      <c r="AP74" s="35"/>
      <c r="AQ74" s="35"/>
      <c r="AR74" s="35"/>
      <c r="AS74" s="35"/>
      <c r="AT74" s="35"/>
      <c r="AU74" s="35"/>
      <c r="AV74" s="35"/>
    </row>
    <row r="75" spans="1:48" ht="15" customHeight="1">
      <c r="A75" s="131"/>
      <c r="B75" s="53"/>
      <c r="C75" s="53"/>
      <c r="D75" s="53"/>
      <c r="E75" s="108"/>
      <c r="F75" s="108"/>
      <c r="G75" s="108"/>
      <c r="H75" s="108"/>
      <c r="I75" s="108"/>
      <c r="J75" s="108"/>
      <c r="K75" s="53"/>
      <c r="L75" s="53"/>
      <c r="M75" s="53"/>
      <c r="N75" s="53"/>
      <c r="O75" s="53"/>
      <c r="P75" s="53"/>
      <c r="Q75" s="53"/>
      <c r="R75" s="53"/>
      <c r="S75" s="53"/>
      <c r="T75" s="53"/>
      <c r="U75" s="53"/>
      <c r="V75" s="53"/>
      <c r="W75" s="53"/>
      <c r="X75" s="53"/>
      <c r="Y75" s="53"/>
      <c r="Z75" s="53"/>
      <c r="AA75" s="53"/>
      <c r="AB75" s="53"/>
      <c r="AC75" s="53"/>
      <c r="AD75" s="53"/>
      <c r="AE75" s="12"/>
      <c r="AG75" s="35"/>
      <c r="AH75" s="35"/>
      <c r="AI75" s="35"/>
      <c r="AJ75" s="35"/>
      <c r="AK75" s="35"/>
      <c r="AL75" s="972">
        <f>SUM(AL64:AM74)</f>
        <v>0</v>
      </c>
      <c r="AM75" s="973"/>
      <c r="AN75" s="35"/>
      <c r="AO75" s="35"/>
      <c r="AP75" s="166"/>
      <c r="AQ75" s="166"/>
      <c r="AR75" s="35"/>
      <c r="AS75" s="35"/>
      <c r="AT75" s="35"/>
      <c r="AU75" s="35"/>
      <c r="AV75" s="35"/>
    </row>
    <row r="76" spans="1:48" ht="45" customHeight="1">
      <c r="A76" s="131"/>
      <c r="B76" s="53"/>
      <c r="C76" s="828" t="s">
        <v>1145</v>
      </c>
      <c r="D76" s="828"/>
      <c r="E76" s="828"/>
      <c r="F76" s="573"/>
      <c r="G76" s="573"/>
      <c r="H76" s="573"/>
      <c r="I76" s="573"/>
      <c r="J76" s="573"/>
      <c r="K76" s="573"/>
      <c r="L76" s="573"/>
      <c r="M76" s="573"/>
      <c r="N76" s="573"/>
      <c r="O76" s="573"/>
      <c r="P76" s="573"/>
      <c r="Q76" s="573"/>
      <c r="R76" s="573"/>
      <c r="S76" s="573"/>
      <c r="T76" s="573"/>
      <c r="U76" s="573"/>
      <c r="V76" s="573"/>
      <c r="W76" s="573"/>
      <c r="X76" s="573"/>
      <c r="Y76" s="573"/>
      <c r="Z76" s="573"/>
      <c r="AA76" s="573"/>
      <c r="AB76" s="573"/>
      <c r="AC76" s="573"/>
      <c r="AD76" s="573"/>
      <c r="AE76" s="12"/>
      <c r="AG76" s="35"/>
      <c r="AH76" s="627" t="s">
        <v>7265</v>
      </c>
      <c r="AI76" s="627"/>
      <c r="AJ76" s="627">
        <f>IF(SUM(AA64:AD74)=0,0,1)</f>
        <v>0</v>
      </c>
      <c r="AK76" s="627"/>
      <c r="AL76" s="684">
        <f>IF(OR(AND(AJ76=0,F76=""),AND(AJ76=1,F76&lt;&gt;"")),0,1)</f>
        <v>0</v>
      </c>
      <c r="AM76" s="684"/>
      <c r="AN76" s="35"/>
      <c r="AO76" s="35"/>
      <c r="AP76" s="35"/>
      <c r="AQ76" s="35"/>
      <c r="AR76" s="35"/>
      <c r="AS76" s="35"/>
      <c r="AT76" s="35"/>
      <c r="AU76" s="35"/>
      <c r="AV76" s="35"/>
    </row>
    <row r="77" spans="1:48" ht="15" customHeight="1">
      <c r="A77" s="131"/>
      <c r="B77" s="53"/>
      <c r="C77" s="46"/>
      <c r="D77" s="46"/>
      <c r="E77" s="168"/>
      <c r="F77" s="168"/>
      <c r="G77" s="168"/>
      <c r="H77" s="168"/>
      <c r="I77" s="168"/>
      <c r="J77" s="168"/>
      <c r="K77" s="168"/>
      <c r="L77" s="168"/>
      <c r="M77" s="168"/>
      <c r="N77" s="168"/>
      <c r="O77" s="168"/>
      <c r="P77" s="168"/>
      <c r="Q77" s="168"/>
      <c r="R77" s="168"/>
      <c r="S77" s="168"/>
      <c r="T77" s="169"/>
      <c r="U77" s="170"/>
      <c r="V77" s="170"/>
      <c r="W77" s="170"/>
      <c r="X77" s="170"/>
      <c r="Y77" s="170"/>
      <c r="Z77" s="170"/>
      <c r="AA77" s="170"/>
      <c r="AB77" s="170"/>
      <c r="AC77" s="170"/>
      <c r="AD77" s="170"/>
      <c r="AE77" s="12"/>
    </row>
    <row r="78" spans="1:48" ht="24" customHeight="1">
      <c r="A78" s="131"/>
      <c r="B78" s="164"/>
      <c r="C78" s="578" t="s">
        <v>127</v>
      </c>
      <c r="D78" s="578"/>
      <c r="E78" s="578"/>
      <c r="F78" s="578"/>
      <c r="G78" s="578"/>
      <c r="H78" s="578"/>
      <c r="I78" s="578"/>
      <c r="J78" s="578"/>
      <c r="K78" s="578"/>
      <c r="L78" s="578"/>
      <c r="M78" s="578"/>
      <c r="N78" s="578"/>
      <c r="O78" s="578"/>
      <c r="P78" s="578"/>
      <c r="Q78" s="578"/>
      <c r="R78" s="578"/>
      <c r="S78" s="578"/>
      <c r="T78" s="578"/>
      <c r="U78" s="578"/>
      <c r="V78" s="578"/>
      <c r="W78" s="578"/>
      <c r="X78" s="578"/>
      <c r="Y78" s="578"/>
      <c r="Z78" s="578"/>
      <c r="AA78" s="578"/>
      <c r="AB78" s="578"/>
      <c r="AC78" s="578"/>
      <c r="AD78" s="578"/>
      <c r="AE78" s="12"/>
    </row>
    <row r="79" spans="1:48" ht="60" customHeight="1">
      <c r="A79" s="131"/>
      <c r="B79" s="53"/>
      <c r="C79" s="763"/>
      <c r="D79" s="764"/>
      <c r="E79" s="764"/>
      <c r="F79" s="764"/>
      <c r="G79" s="764"/>
      <c r="H79" s="764"/>
      <c r="I79" s="764"/>
      <c r="J79" s="764"/>
      <c r="K79" s="764"/>
      <c r="L79" s="764"/>
      <c r="M79" s="764"/>
      <c r="N79" s="764"/>
      <c r="O79" s="764"/>
      <c r="P79" s="764"/>
      <c r="Q79" s="764"/>
      <c r="R79" s="764"/>
      <c r="S79" s="764"/>
      <c r="T79" s="764"/>
      <c r="U79" s="764"/>
      <c r="V79" s="764"/>
      <c r="W79" s="764"/>
      <c r="X79" s="764"/>
      <c r="Y79" s="764"/>
      <c r="Z79" s="764"/>
      <c r="AA79" s="764"/>
      <c r="AB79" s="764"/>
      <c r="AC79" s="764"/>
      <c r="AD79" s="765"/>
      <c r="AE79" s="12"/>
    </row>
    <row r="80" spans="1:48" ht="15" customHeight="1">
      <c r="A80" s="131"/>
      <c r="B80" s="624" t="str">
        <f>IF(AL75=0,"","Error: Únicamente puede desagregar dos decimales en aquellas unidades de medida en que está permitido.")</f>
        <v/>
      </c>
      <c r="C80" s="624"/>
      <c r="D80" s="624"/>
      <c r="E80" s="624"/>
      <c r="F80" s="624"/>
      <c r="G80" s="624"/>
      <c r="H80" s="624"/>
      <c r="I80" s="624"/>
      <c r="J80" s="624"/>
      <c r="K80" s="624"/>
      <c r="L80" s="624"/>
      <c r="M80" s="624"/>
      <c r="N80" s="624"/>
      <c r="O80" s="624"/>
      <c r="P80" s="624"/>
      <c r="Q80" s="624"/>
      <c r="R80" s="624"/>
      <c r="S80" s="624"/>
      <c r="T80" s="624"/>
      <c r="U80" s="624"/>
      <c r="V80" s="624"/>
      <c r="W80" s="624"/>
      <c r="X80" s="624"/>
      <c r="Y80" s="624"/>
      <c r="Z80" s="624"/>
      <c r="AA80" s="624"/>
      <c r="AB80" s="624"/>
      <c r="AC80" s="624"/>
      <c r="AD80" s="624"/>
      <c r="AE80" s="12"/>
    </row>
    <row r="81" spans="1:38" ht="15" customHeight="1">
      <c r="A81" s="131"/>
      <c r="B81" s="624" t="str">
        <f>IF(AL76=0,"","Error: Verificar la información registrada tomando en cuenta la instrucción 3.")</f>
        <v/>
      </c>
      <c r="C81" s="624"/>
      <c r="D81" s="624"/>
      <c r="E81" s="624"/>
      <c r="F81" s="624"/>
      <c r="G81" s="624"/>
      <c r="H81" s="624"/>
      <c r="I81" s="624"/>
      <c r="J81" s="624"/>
      <c r="K81" s="624"/>
      <c r="L81" s="624"/>
      <c r="M81" s="624"/>
      <c r="N81" s="624"/>
      <c r="O81" s="624"/>
      <c r="P81" s="624"/>
      <c r="Q81" s="624"/>
      <c r="R81" s="624"/>
      <c r="S81" s="624"/>
      <c r="T81" s="624"/>
      <c r="U81" s="624"/>
      <c r="V81" s="624"/>
      <c r="W81" s="624"/>
      <c r="X81" s="624"/>
      <c r="Y81" s="624"/>
      <c r="Z81" s="624"/>
      <c r="AA81" s="624"/>
      <c r="AB81" s="624"/>
      <c r="AC81" s="624"/>
      <c r="AD81" s="624"/>
      <c r="AE81" s="12"/>
    </row>
    <row r="82" spans="1:38" ht="15" customHeight="1">
      <c r="A82" s="131"/>
      <c r="B82" s="756" t="str">
        <f>IF(AO64=0,"","Alerta: Debe justificar el uso de NS argumentando el estado de la información desconocida.")</f>
        <v/>
      </c>
      <c r="C82" s="756"/>
      <c r="D82" s="756"/>
      <c r="E82" s="756"/>
      <c r="F82" s="756"/>
      <c r="G82" s="756"/>
      <c r="H82" s="756"/>
      <c r="I82" s="756"/>
      <c r="J82" s="756"/>
      <c r="K82" s="756"/>
      <c r="L82" s="756"/>
      <c r="M82" s="756"/>
      <c r="N82" s="756"/>
      <c r="O82" s="756"/>
      <c r="P82" s="756"/>
      <c r="Q82" s="756"/>
      <c r="R82" s="756"/>
      <c r="S82" s="756"/>
      <c r="T82" s="756"/>
      <c r="U82" s="756"/>
      <c r="V82" s="756"/>
      <c r="W82" s="756"/>
      <c r="X82" s="756"/>
      <c r="Y82" s="756"/>
      <c r="Z82" s="756"/>
      <c r="AA82" s="756"/>
      <c r="AB82" s="756"/>
      <c r="AC82" s="756"/>
      <c r="AD82" s="756"/>
      <c r="AE82" s="12"/>
    </row>
    <row r="83" spans="1:38" ht="24" customHeight="1">
      <c r="A83" s="131"/>
      <c r="B83" s="889" t="str">
        <f>IF(AV68=0,"", IF(AV68=1,_xlfn.CONCAT("Alerta: Es posible que el motivo descrito en el cuadro de especificación (o alguno de ellos) corresponda a la categoría ",AV69," de la tabla de respuesta."),_xlfn.CONCAT("Alerta: Es posible que los motivos descritos en el cuadro de especificación (o algunos de ellos) correspondan a las categorías ",AV69, " de la tabla de respuesta.")))</f>
        <v/>
      </c>
      <c r="C83" s="889"/>
      <c r="D83" s="889"/>
      <c r="E83" s="889"/>
      <c r="F83" s="889"/>
      <c r="G83" s="889"/>
      <c r="H83" s="889"/>
      <c r="I83" s="889"/>
      <c r="J83" s="889"/>
      <c r="K83" s="889"/>
      <c r="L83" s="889"/>
      <c r="M83" s="889"/>
      <c r="N83" s="889"/>
      <c r="O83" s="889"/>
      <c r="P83" s="889"/>
      <c r="Q83" s="889"/>
      <c r="R83" s="889"/>
      <c r="S83" s="889"/>
      <c r="T83" s="889"/>
      <c r="U83" s="889"/>
      <c r="V83" s="889"/>
      <c r="W83" s="889"/>
      <c r="X83" s="889"/>
      <c r="Y83" s="889"/>
      <c r="Z83" s="889"/>
      <c r="AA83" s="889"/>
      <c r="AB83" s="889"/>
      <c r="AC83" s="889"/>
      <c r="AD83" s="889"/>
      <c r="AE83" s="12"/>
    </row>
    <row r="84" spans="1:38" ht="15" customHeight="1">
      <c r="A84" s="131"/>
      <c r="B84" s="625" t="str">
        <f>IF(OR(AO38=AQ38,AO38=AS38),"","Error: Debe completar toda la información requerida.")</f>
        <v/>
      </c>
      <c r="C84" s="625"/>
      <c r="D84" s="625"/>
      <c r="E84" s="625"/>
      <c r="F84" s="625"/>
      <c r="G84" s="625"/>
      <c r="H84" s="625"/>
      <c r="I84" s="625"/>
      <c r="J84" s="625"/>
      <c r="K84" s="625"/>
      <c r="L84" s="625"/>
      <c r="M84" s="625"/>
      <c r="N84" s="625"/>
      <c r="O84" s="625"/>
      <c r="P84" s="625"/>
      <c r="Q84" s="625"/>
      <c r="R84" s="625"/>
      <c r="S84" s="625"/>
      <c r="T84" s="625"/>
      <c r="U84" s="625"/>
      <c r="V84" s="625"/>
      <c r="W84" s="625"/>
      <c r="X84" s="625"/>
      <c r="Y84" s="625"/>
      <c r="Z84" s="625"/>
      <c r="AA84" s="625"/>
      <c r="AB84" s="625"/>
      <c r="AC84" s="625"/>
      <c r="AD84" s="625"/>
      <c r="AE84" s="12"/>
    </row>
    <row r="85" spans="1:38" ht="15" customHeight="1">
      <c r="A85" s="131"/>
      <c r="B85" s="53"/>
      <c r="C85" s="53"/>
      <c r="D85" s="53"/>
      <c r="E85" s="108"/>
      <c r="F85" s="108"/>
      <c r="G85" s="108"/>
      <c r="H85" s="108"/>
      <c r="I85" s="108"/>
      <c r="J85" s="108"/>
      <c r="K85" s="53"/>
      <c r="L85" s="53"/>
      <c r="M85" s="53"/>
      <c r="N85" s="53"/>
      <c r="O85" s="53"/>
      <c r="P85" s="53"/>
      <c r="Q85" s="53"/>
      <c r="R85" s="53"/>
      <c r="S85" s="53"/>
      <c r="T85" s="53"/>
      <c r="U85" s="53"/>
      <c r="V85" s="53"/>
      <c r="W85" s="53"/>
      <c r="X85" s="53"/>
      <c r="Y85" s="53"/>
      <c r="Z85" s="53"/>
      <c r="AA85" s="53"/>
      <c r="AB85" s="53"/>
      <c r="AC85" s="53"/>
      <c r="AD85" s="53"/>
      <c r="AE85" s="12"/>
    </row>
    <row r="86" spans="1:38" ht="15" customHeight="1">
      <c r="A86" s="131"/>
      <c r="B86" s="53"/>
      <c r="C86" s="39" t="s">
        <v>743</v>
      </c>
      <c r="D86" s="53"/>
      <c r="E86" s="108"/>
      <c r="F86" s="108"/>
      <c r="G86" s="108"/>
      <c r="H86" s="108"/>
      <c r="I86" s="108"/>
      <c r="J86" s="108"/>
      <c r="K86" s="53"/>
      <c r="L86" s="53"/>
      <c r="M86" s="53"/>
      <c r="N86" s="53"/>
      <c r="O86" s="53"/>
      <c r="P86" s="53"/>
      <c r="Q86" s="53"/>
      <c r="R86" s="53"/>
      <c r="S86" s="53"/>
      <c r="T86" s="53"/>
      <c r="U86" s="53"/>
      <c r="V86" s="53"/>
      <c r="W86" s="53"/>
      <c r="X86" s="53"/>
      <c r="Y86" s="53"/>
      <c r="Z86" s="53"/>
      <c r="AA86" s="53"/>
      <c r="AB86" s="53"/>
      <c r="AC86" s="53"/>
      <c r="AD86" s="53"/>
      <c r="AE86" s="12"/>
    </row>
    <row r="87" spans="1:38" ht="15" customHeight="1" thickBot="1">
      <c r="A87" s="131"/>
      <c r="B87" s="53"/>
      <c r="C87" s="53"/>
      <c r="D87" s="53"/>
      <c r="E87" s="108"/>
      <c r="F87" s="108"/>
      <c r="G87" s="108"/>
      <c r="H87" s="108"/>
      <c r="I87" s="108"/>
      <c r="J87" s="108"/>
      <c r="K87" s="53"/>
      <c r="L87" s="53"/>
      <c r="M87" s="53"/>
      <c r="N87" s="53"/>
      <c r="O87" s="53"/>
      <c r="P87" s="53"/>
      <c r="Q87" s="53"/>
      <c r="R87" s="53"/>
      <c r="S87" s="53"/>
      <c r="T87" s="53"/>
      <c r="U87" s="53"/>
      <c r="V87" s="53"/>
      <c r="W87" s="53"/>
      <c r="X87" s="53"/>
      <c r="Y87" s="53"/>
      <c r="Z87" s="53"/>
      <c r="AA87" s="53"/>
      <c r="AB87" s="53"/>
      <c r="AC87" s="53"/>
      <c r="AD87" s="53"/>
      <c r="AE87" s="12"/>
      <c r="AH87" s="666" t="s">
        <v>7320</v>
      </c>
      <c r="AI87" s="666"/>
      <c r="AK87" s="666" t="s">
        <v>7326</v>
      </c>
      <c r="AL87" s="666"/>
    </row>
    <row r="88" spans="1:38" s="72" customFormat="1" ht="15" customHeight="1" thickBot="1">
      <c r="A88" s="131"/>
      <c r="B88" s="53"/>
      <c r="C88" s="1059"/>
      <c r="D88" s="1060"/>
      <c r="E88" s="1060"/>
      <c r="F88" s="1061"/>
      <c r="G88" s="39" t="s">
        <v>926</v>
      </c>
      <c r="H88" s="109"/>
      <c r="I88" s="109"/>
      <c r="J88" s="109"/>
      <c r="K88" s="109"/>
      <c r="L88" s="109"/>
      <c r="M88" s="109"/>
      <c r="N88" s="109"/>
      <c r="O88" s="109"/>
      <c r="P88" s="109"/>
      <c r="Q88" s="109"/>
      <c r="R88" s="109"/>
      <c r="S88" s="109"/>
      <c r="T88" s="109"/>
      <c r="U88" s="109"/>
      <c r="V88" s="109"/>
      <c r="W88" s="109"/>
      <c r="X88" s="109"/>
      <c r="Y88" s="109"/>
      <c r="Z88" s="109"/>
      <c r="AA88" s="109"/>
      <c r="AB88" s="109"/>
      <c r="AC88" s="109"/>
      <c r="AD88" s="109"/>
      <c r="AE88" s="12"/>
      <c r="AF88" s="122"/>
      <c r="AH88" s="661">
        <f>IF($AV$38=$AX$38,0,IF(COUNTIF(C88,"NS")=0,0,1))</f>
        <v>0</v>
      </c>
      <c r="AI88" s="661"/>
      <c r="AK88" s="658">
        <f>IF(OR(AND($AH$38=$AJ$38,$AO$38=$AQ$38,C88=""),AND($AH$38&lt;$AJ$38,$AO$38&lt;$AQ$38,C88&lt;&gt;"")),0,1)</f>
        <v>0</v>
      </c>
      <c r="AL88" s="658"/>
    </row>
    <row r="89" spans="1:38" ht="15" customHeight="1">
      <c r="A89" s="131"/>
      <c r="B89" s="53"/>
      <c r="C89" s="53"/>
      <c r="D89" s="53"/>
      <c r="E89" s="108"/>
      <c r="F89" s="108"/>
      <c r="G89" s="108"/>
      <c r="H89" s="108"/>
      <c r="I89" s="108"/>
      <c r="J89" s="108"/>
      <c r="K89" s="53"/>
      <c r="L89" s="53"/>
      <c r="M89" s="53"/>
      <c r="N89" s="53"/>
      <c r="O89" s="53"/>
      <c r="P89" s="53"/>
      <c r="Q89" s="53"/>
      <c r="R89" s="53"/>
      <c r="S89" s="53"/>
      <c r="T89" s="53"/>
      <c r="U89" s="53"/>
      <c r="V89" s="53"/>
      <c r="W89" s="53"/>
      <c r="X89" s="53"/>
      <c r="Y89" s="53"/>
      <c r="Z89" s="53"/>
      <c r="AA89" s="53"/>
      <c r="AB89" s="53"/>
      <c r="AC89" s="53"/>
      <c r="AD89" s="53"/>
      <c r="AE89" s="12"/>
    </row>
    <row r="90" spans="1:38" ht="24" customHeight="1">
      <c r="A90" s="131"/>
      <c r="B90" s="164"/>
      <c r="C90" s="578" t="s">
        <v>127</v>
      </c>
      <c r="D90" s="578"/>
      <c r="E90" s="578"/>
      <c r="F90" s="578"/>
      <c r="G90" s="578"/>
      <c r="H90" s="578"/>
      <c r="I90" s="578"/>
      <c r="J90" s="578"/>
      <c r="K90" s="578"/>
      <c r="L90" s="578"/>
      <c r="M90" s="578"/>
      <c r="N90" s="578"/>
      <c r="O90" s="578"/>
      <c r="P90" s="578"/>
      <c r="Q90" s="578"/>
      <c r="R90" s="578"/>
      <c r="S90" s="578"/>
      <c r="T90" s="578"/>
      <c r="U90" s="578"/>
      <c r="V90" s="578"/>
      <c r="W90" s="578"/>
      <c r="X90" s="578"/>
      <c r="Y90" s="578"/>
      <c r="Z90" s="578"/>
      <c r="AA90" s="578"/>
      <c r="AB90" s="578"/>
      <c r="AC90" s="578"/>
      <c r="AD90" s="578"/>
      <c r="AE90" s="12"/>
    </row>
    <row r="91" spans="1:38" ht="60" customHeight="1">
      <c r="A91" s="131"/>
      <c r="B91" s="53"/>
      <c r="C91" s="763"/>
      <c r="D91" s="764"/>
      <c r="E91" s="764"/>
      <c r="F91" s="764"/>
      <c r="G91" s="764"/>
      <c r="H91" s="764"/>
      <c r="I91" s="764"/>
      <c r="J91" s="764"/>
      <c r="K91" s="764"/>
      <c r="L91" s="764"/>
      <c r="M91" s="764"/>
      <c r="N91" s="764"/>
      <c r="O91" s="764"/>
      <c r="P91" s="764"/>
      <c r="Q91" s="764"/>
      <c r="R91" s="764"/>
      <c r="S91" s="764"/>
      <c r="T91" s="764"/>
      <c r="U91" s="764"/>
      <c r="V91" s="764"/>
      <c r="W91" s="764"/>
      <c r="X91" s="764"/>
      <c r="Y91" s="764"/>
      <c r="Z91" s="764"/>
      <c r="AA91" s="764"/>
      <c r="AB91" s="764"/>
      <c r="AC91" s="764"/>
      <c r="AD91" s="765"/>
      <c r="AE91" s="12"/>
    </row>
    <row r="92" spans="1:38" ht="15" customHeight="1">
      <c r="A92" s="131"/>
      <c r="B92" s="756" t="str">
        <f>IF(AH88=0,"","Alerta: Debe justificar el uso de NS argumentando el estado de la información desconocida.")</f>
        <v/>
      </c>
      <c r="C92" s="756"/>
      <c r="D92" s="756"/>
      <c r="E92" s="756"/>
      <c r="F92" s="756"/>
      <c r="G92" s="756"/>
      <c r="H92" s="756"/>
      <c r="I92" s="756"/>
      <c r="J92" s="756"/>
      <c r="K92" s="756"/>
      <c r="L92" s="756"/>
      <c r="M92" s="756"/>
      <c r="N92" s="756"/>
      <c r="O92" s="756"/>
      <c r="P92" s="756"/>
      <c r="Q92" s="756"/>
      <c r="R92" s="756"/>
      <c r="S92" s="756"/>
      <c r="T92" s="756"/>
      <c r="U92" s="756"/>
      <c r="V92" s="756"/>
      <c r="W92" s="756"/>
      <c r="X92" s="756"/>
      <c r="Y92" s="756"/>
      <c r="Z92" s="756"/>
      <c r="AA92" s="756"/>
      <c r="AB92" s="756"/>
      <c r="AC92" s="756"/>
      <c r="AD92" s="756"/>
      <c r="AE92" s="12"/>
    </row>
    <row r="93" spans="1:38" ht="15" customHeight="1">
      <c r="A93" s="131"/>
      <c r="B93" s="625" t="str">
        <f>IF(AK88=0,"","Error: Debe completar toda la información requerida.")</f>
        <v/>
      </c>
      <c r="C93" s="625"/>
      <c r="D93" s="625"/>
      <c r="E93" s="625"/>
      <c r="F93" s="625"/>
      <c r="G93" s="625"/>
      <c r="H93" s="625"/>
      <c r="I93" s="625"/>
      <c r="J93" s="625"/>
      <c r="K93" s="625"/>
      <c r="L93" s="625"/>
      <c r="M93" s="625"/>
      <c r="N93" s="625"/>
      <c r="O93" s="625"/>
      <c r="P93" s="625"/>
      <c r="Q93" s="625"/>
      <c r="R93" s="625"/>
      <c r="S93" s="625"/>
      <c r="T93" s="625"/>
      <c r="U93" s="625"/>
      <c r="V93" s="625"/>
      <c r="W93" s="625"/>
      <c r="X93" s="625"/>
      <c r="Y93" s="625"/>
      <c r="Z93" s="625"/>
      <c r="AA93" s="625"/>
      <c r="AB93" s="625"/>
      <c r="AC93" s="625"/>
      <c r="AD93" s="625"/>
      <c r="AE93" s="12"/>
    </row>
    <row r="94" spans="1:38" ht="15" customHeight="1">
      <c r="A94" s="131"/>
      <c r="AE94" s="12"/>
    </row>
    <row r="95" spans="1:38" ht="15" customHeight="1">
      <c r="A95" s="131"/>
      <c r="B95" s="53"/>
      <c r="C95" s="53"/>
      <c r="D95" s="53"/>
      <c r="E95" s="108"/>
      <c r="F95" s="108"/>
      <c r="G95" s="108"/>
      <c r="H95" s="108"/>
      <c r="I95" s="108"/>
      <c r="J95" s="108"/>
      <c r="K95" s="53"/>
      <c r="L95" s="53"/>
      <c r="M95" s="53"/>
      <c r="N95" s="53"/>
      <c r="O95" s="53"/>
      <c r="P95" s="53"/>
      <c r="Q95" s="53"/>
      <c r="R95" s="53"/>
      <c r="S95" s="53"/>
      <c r="T95" s="53"/>
      <c r="U95" s="53"/>
      <c r="V95" s="53"/>
      <c r="W95" s="53"/>
      <c r="X95" s="53"/>
      <c r="Y95" s="53"/>
      <c r="Z95" s="53"/>
      <c r="AA95" s="53"/>
      <c r="AB95" s="53"/>
      <c r="AC95" s="53"/>
      <c r="AD95" s="53"/>
      <c r="AE95" s="12"/>
    </row>
    <row r="96" spans="1:38" ht="15" customHeight="1">
      <c r="A96" s="131"/>
      <c r="B96" s="53"/>
      <c r="C96" s="53"/>
      <c r="D96" s="53"/>
      <c r="E96" s="108"/>
      <c r="F96" s="108"/>
      <c r="G96" s="108"/>
      <c r="H96" s="108"/>
      <c r="I96" s="108"/>
      <c r="J96" s="108"/>
      <c r="K96" s="53"/>
      <c r="L96" s="53"/>
      <c r="M96" s="53"/>
      <c r="N96" s="53"/>
      <c r="O96" s="53"/>
      <c r="P96" s="53"/>
      <c r="Q96" s="53"/>
      <c r="R96" s="53"/>
      <c r="S96" s="53"/>
      <c r="T96" s="53"/>
      <c r="U96" s="53"/>
      <c r="V96" s="53"/>
      <c r="W96" s="53"/>
      <c r="X96" s="53"/>
      <c r="Y96" s="53"/>
      <c r="Z96" s="53"/>
      <c r="AA96" s="53"/>
      <c r="AB96" s="53"/>
      <c r="AC96" s="53"/>
      <c r="AD96" s="53"/>
      <c r="AE96" s="12"/>
    </row>
    <row r="97" spans="1:39" ht="15" customHeight="1">
      <c r="A97" s="131"/>
      <c r="B97" s="53"/>
      <c r="C97" s="53"/>
      <c r="D97" s="53"/>
      <c r="E97" s="108"/>
      <c r="F97" s="108"/>
      <c r="G97" s="108"/>
      <c r="H97" s="108"/>
      <c r="I97" s="108"/>
      <c r="J97" s="108"/>
      <c r="K97" s="53"/>
      <c r="L97" s="53"/>
      <c r="M97" s="53"/>
      <c r="N97" s="53"/>
      <c r="O97" s="53"/>
      <c r="P97" s="53"/>
      <c r="Q97" s="53"/>
      <c r="R97" s="53"/>
      <c r="S97" s="53"/>
      <c r="T97" s="53"/>
      <c r="U97" s="53"/>
      <c r="V97" s="53"/>
      <c r="W97" s="53"/>
      <c r="X97" s="53"/>
      <c r="Y97" s="53"/>
      <c r="Z97" s="53"/>
      <c r="AA97" s="53"/>
      <c r="AB97" s="53"/>
      <c r="AC97" s="53"/>
      <c r="AD97" s="53"/>
      <c r="AE97" s="12"/>
    </row>
    <row r="98" spans="1:39" ht="15" customHeight="1">
      <c r="A98" s="131"/>
      <c r="B98" s="53"/>
      <c r="C98" s="39" t="s">
        <v>742</v>
      </c>
      <c r="D98" s="53"/>
      <c r="E98" s="108"/>
      <c r="F98" s="108"/>
      <c r="G98" s="108"/>
      <c r="H98" s="108"/>
      <c r="I98" s="108"/>
      <c r="J98" s="108"/>
      <c r="K98" s="53"/>
      <c r="L98" s="53"/>
      <c r="M98" s="53"/>
      <c r="N98" s="53"/>
      <c r="O98" s="53"/>
      <c r="P98" s="53"/>
      <c r="Q98" s="53"/>
      <c r="R98" s="53"/>
      <c r="S98" s="53"/>
      <c r="T98" s="53"/>
      <c r="U98" s="53"/>
      <c r="V98" s="53"/>
      <c r="W98" s="53"/>
      <c r="X98" s="53"/>
      <c r="Y98" s="53"/>
      <c r="Z98" s="53"/>
      <c r="AA98" s="53"/>
      <c r="AB98" s="53"/>
      <c r="AC98" s="53"/>
      <c r="AD98" s="53"/>
      <c r="AE98" s="12"/>
    </row>
    <row r="99" spans="1:39" ht="15" customHeight="1" thickBot="1">
      <c r="A99" s="131"/>
      <c r="B99" s="53"/>
      <c r="C99" s="53"/>
      <c r="D99" s="53"/>
      <c r="E99" s="108"/>
      <c r="F99" s="108"/>
      <c r="G99" s="108"/>
      <c r="H99" s="108"/>
      <c r="I99" s="108"/>
      <c r="J99" s="108"/>
      <c r="K99" s="53"/>
      <c r="L99" s="53"/>
      <c r="M99" s="53"/>
      <c r="N99" s="53"/>
      <c r="O99" s="53"/>
      <c r="P99" s="53"/>
      <c r="Q99" s="53"/>
      <c r="R99" s="53"/>
      <c r="S99" s="53"/>
      <c r="T99" s="53"/>
      <c r="U99" s="53"/>
      <c r="V99" s="53"/>
      <c r="W99" s="53"/>
      <c r="X99" s="53"/>
      <c r="Y99" s="53"/>
      <c r="Z99" s="53"/>
      <c r="AA99" s="53"/>
      <c r="AB99" s="53"/>
      <c r="AC99" s="53"/>
      <c r="AD99" s="53"/>
      <c r="AE99" s="12"/>
      <c r="AH99" s="666" t="s">
        <v>7320</v>
      </c>
      <c r="AI99" s="666"/>
      <c r="AK99" s="666" t="s">
        <v>7326</v>
      </c>
      <c r="AL99" s="666"/>
    </row>
    <row r="100" spans="1:39" s="72" customFormat="1" ht="15" customHeight="1" thickBot="1">
      <c r="A100" s="131"/>
      <c r="B100" s="53"/>
      <c r="C100" s="1059"/>
      <c r="D100" s="1060"/>
      <c r="E100" s="1060"/>
      <c r="F100" s="1061"/>
      <c r="G100" s="39" t="s">
        <v>924</v>
      </c>
      <c r="H100" s="109"/>
      <c r="I100" s="109"/>
      <c r="J100" s="109"/>
      <c r="K100" s="109"/>
      <c r="L100" s="109"/>
      <c r="M100" s="109"/>
      <c r="N100" s="109"/>
      <c r="O100" s="109"/>
      <c r="P100" s="109"/>
      <c r="Q100" s="109"/>
      <c r="R100" s="109"/>
      <c r="S100" s="109"/>
      <c r="T100" s="109"/>
      <c r="U100" s="109"/>
      <c r="V100" s="109"/>
      <c r="W100" s="109"/>
      <c r="X100" s="109"/>
      <c r="Y100" s="109"/>
      <c r="Z100" s="109"/>
      <c r="AA100" s="109"/>
      <c r="AB100" s="109"/>
      <c r="AC100" s="109"/>
      <c r="AD100" s="109"/>
      <c r="AE100" s="12"/>
      <c r="AF100" s="122"/>
      <c r="AH100" s="661">
        <f>IF($AH$38=$AJ$38,0,IF(COUNTIF(C100,"NS")=0,0,1))</f>
        <v>0</v>
      </c>
      <c r="AI100" s="661"/>
      <c r="AK100" s="658">
        <f>IF(OR(AND($AH$38=$AJ$38,$AO$38=$AQ$38,C100=""),AND($AH$38&lt;$AJ$38,$AO$38&lt;$AQ$38,C100&lt;&gt;"")),0,1)</f>
        <v>0</v>
      </c>
      <c r="AL100" s="658"/>
    </row>
    <row r="101" spans="1:39" ht="15" customHeight="1">
      <c r="A101" s="131"/>
      <c r="B101" s="53"/>
      <c r="C101" s="53"/>
      <c r="D101" s="53"/>
      <c r="E101" s="108"/>
      <c r="F101" s="108"/>
      <c r="G101" s="108"/>
      <c r="H101" s="108"/>
      <c r="I101" s="108"/>
      <c r="J101" s="108"/>
      <c r="K101" s="53"/>
      <c r="L101" s="53"/>
      <c r="M101" s="53"/>
      <c r="N101" s="53"/>
      <c r="O101" s="53"/>
      <c r="P101" s="53"/>
      <c r="Q101" s="53"/>
      <c r="R101" s="53"/>
      <c r="S101" s="53"/>
      <c r="T101" s="53"/>
      <c r="U101" s="53"/>
      <c r="V101" s="53"/>
      <c r="W101" s="53"/>
      <c r="X101" s="53"/>
      <c r="Y101" s="53"/>
      <c r="Z101" s="53"/>
      <c r="AA101" s="53"/>
      <c r="AB101" s="53"/>
      <c r="AC101" s="53"/>
      <c r="AD101" s="53"/>
      <c r="AE101" s="12"/>
    </row>
    <row r="102" spans="1:39" ht="24" customHeight="1">
      <c r="A102" s="131"/>
      <c r="B102" s="143"/>
      <c r="C102" s="578" t="s">
        <v>127</v>
      </c>
      <c r="D102" s="578"/>
      <c r="E102" s="578"/>
      <c r="F102" s="578"/>
      <c r="G102" s="578"/>
      <c r="H102" s="578"/>
      <c r="I102" s="578"/>
      <c r="J102" s="578"/>
      <c r="K102" s="578"/>
      <c r="L102" s="578"/>
      <c r="M102" s="578"/>
      <c r="N102" s="578"/>
      <c r="O102" s="578"/>
      <c r="P102" s="578"/>
      <c r="Q102" s="578"/>
      <c r="R102" s="578"/>
      <c r="S102" s="578"/>
      <c r="T102" s="578"/>
      <c r="U102" s="578"/>
      <c r="V102" s="578"/>
      <c r="W102" s="578"/>
      <c r="X102" s="578"/>
      <c r="Y102" s="578"/>
      <c r="Z102" s="578"/>
      <c r="AA102" s="578"/>
      <c r="AB102" s="578"/>
      <c r="AC102" s="578"/>
      <c r="AD102" s="578"/>
      <c r="AE102" s="12"/>
    </row>
    <row r="103" spans="1:39" ht="60" customHeight="1">
      <c r="A103" s="131"/>
      <c r="B103" s="44"/>
      <c r="C103" s="763"/>
      <c r="D103" s="764"/>
      <c r="E103" s="764"/>
      <c r="F103" s="764"/>
      <c r="G103" s="764"/>
      <c r="H103" s="764"/>
      <c r="I103" s="764"/>
      <c r="J103" s="764"/>
      <c r="K103" s="764"/>
      <c r="L103" s="764"/>
      <c r="M103" s="764"/>
      <c r="N103" s="764"/>
      <c r="O103" s="764"/>
      <c r="P103" s="764"/>
      <c r="Q103" s="764"/>
      <c r="R103" s="764"/>
      <c r="S103" s="764"/>
      <c r="T103" s="764"/>
      <c r="U103" s="764"/>
      <c r="V103" s="764"/>
      <c r="W103" s="764"/>
      <c r="X103" s="764"/>
      <c r="Y103" s="764"/>
      <c r="Z103" s="764"/>
      <c r="AA103" s="764"/>
      <c r="AB103" s="764"/>
      <c r="AC103" s="764"/>
      <c r="AD103" s="765"/>
      <c r="AE103" s="12"/>
    </row>
    <row r="104" spans="1:39" ht="15" customHeight="1">
      <c r="A104" s="131"/>
      <c r="B104" s="756" t="str">
        <f>IF(AH100=0,"","Alerta: Debe justificar el uso de NS argumentando el estado de la información desconocida.")</f>
        <v/>
      </c>
      <c r="C104" s="756"/>
      <c r="D104" s="756"/>
      <c r="E104" s="756"/>
      <c r="F104" s="756"/>
      <c r="G104" s="756"/>
      <c r="H104" s="756"/>
      <c r="I104" s="756"/>
      <c r="J104" s="756"/>
      <c r="K104" s="756"/>
      <c r="L104" s="756"/>
      <c r="M104" s="756"/>
      <c r="N104" s="756"/>
      <c r="O104" s="756"/>
      <c r="P104" s="756"/>
      <c r="Q104" s="756"/>
      <c r="R104" s="756"/>
      <c r="S104" s="756"/>
      <c r="T104" s="756"/>
      <c r="U104" s="756"/>
      <c r="V104" s="756"/>
      <c r="W104" s="756"/>
      <c r="X104" s="756"/>
      <c r="Y104" s="756"/>
      <c r="Z104" s="756"/>
      <c r="AA104" s="756"/>
      <c r="AB104" s="756"/>
      <c r="AC104" s="756"/>
      <c r="AD104" s="756"/>
      <c r="AE104" s="12"/>
    </row>
    <row r="105" spans="1:39" ht="15" customHeight="1">
      <c r="A105" s="131"/>
      <c r="B105" s="625" t="str">
        <f>IF(AK100=0,"","Error: Debe completar toda la información requerida.")</f>
        <v/>
      </c>
      <c r="C105" s="625"/>
      <c r="D105" s="625"/>
      <c r="E105" s="625"/>
      <c r="F105" s="625"/>
      <c r="G105" s="625"/>
      <c r="H105" s="625"/>
      <c r="I105" s="625"/>
      <c r="J105" s="625"/>
      <c r="K105" s="625"/>
      <c r="L105" s="625"/>
      <c r="M105" s="625"/>
      <c r="N105" s="625"/>
      <c r="O105" s="625"/>
      <c r="P105" s="625"/>
      <c r="Q105" s="625"/>
      <c r="R105" s="625"/>
      <c r="S105" s="625"/>
      <c r="T105" s="625"/>
      <c r="U105" s="625"/>
      <c r="V105" s="625"/>
      <c r="W105" s="625"/>
      <c r="X105" s="625"/>
      <c r="Y105" s="625"/>
      <c r="Z105" s="625"/>
      <c r="AA105" s="625"/>
      <c r="AB105" s="625"/>
      <c r="AC105" s="625"/>
      <c r="AD105" s="625"/>
      <c r="AE105" s="12"/>
    </row>
    <row r="106" spans="1:39" ht="15" customHeight="1">
      <c r="A106" s="131"/>
      <c r="B106" s="171"/>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c r="Z106" s="171"/>
      <c r="AA106" s="171"/>
      <c r="AB106" s="171"/>
      <c r="AC106" s="171"/>
      <c r="AD106" s="171"/>
      <c r="AE106" s="12"/>
    </row>
    <row r="107" spans="1:39" ht="15" customHeight="1">
      <c r="A107" s="131"/>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2"/>
    </row>
    <row r="108" spans="1:39" ht="15" customHeight="1">
      <c r="A108" s="131"/>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2"/>
    </row>
    <row r="109" spans="1:39" ht="15" customHeight="1">
      <c r="A109" s="131"/>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12"/>
    </row>
    <row r="110" spans="1:39" ht="24" customHeight="1">
      <c r="A110" s="131" t="s">
        <v>576</v>
      </c>
      <c r="B110" s="841" t="s">
        <v>7631</v>
      </c>
      <c r="C110" s="841"/>
      <c r="D110" s="841"/>
      <c r="E110" s="841"/>
      <c r="F110" s="841"/>
      <c r="G110" s="841"/>
      <c r="H110" s="841"/>
      <c r="I110" s="841"/>
      <c r="J110" s="841"/>
      <c r="K110" s="841"/>
      <c r="L110" s="841"/>
      <c r="M110" s="841"/>
      <c r="N110" s="841"/>
      <c r="O110" s="841"/>
      <c r="P110" s="841"/>
      <c r="Q110" s="841"/>
      <c r="R110" s="841"/>
      <c r="S110" s="841"/>
      <c r="T110" s="841"/>
      <c r="U110" s="841"/>
      <c r="V110" s="841"/>
      <c r="W110" s="841"/>
      <c r="X110" s="841"/>
      <c r="Y110" s="841"/>
      <c r="Z110" s="841"/>
      <c r="AA110" s="841"/>
      <c r="AB110" s="841"/>
      <c r="AC110" s="841"/>
      <c r="AD110" s="841"/>
      <c r="AE110" s="12"/>
      <c r="AH110" s="627" t="s">
        <v>7211</v>
      </c>
      <c r="AI110" s="627"/>
      <c r="AJ110" s="627" t="s">
        <v>7212</v>
      </c>
      <c r="AK110" s="627"/>
      <c r="AL110" s="627" t="s">
        <v>7213</v>
      </c>
      <c r="AM110" s="627"/>
    </row>
    <row r="111" spans="1:39" ht="24" customHeight="1">
      <c r="A111" s="167"/>
      <c r="B111" s="144"/>
      <c r="C111" s="578" t="s">
        <v>7551</v>
      </c>
      <c r="D111" s="578"/>
      <c r="E111" s="578"/>
      <c r="F111" s="578"/>
      <c r="G111" s="578"/>
      <c r="H111" s="578"/>
      <c r="I111" s="578"/>
      <c r="J111" s="578"/>
      <c r="K111" s="578"/>
      <c r="L111" s="578"/>
      <c r="M111" s="578"/>
      <c r="N111" s="578"/>
      <c r="O111" s="578"/>
      <c r="P111" s="578"/>
      <c r="Q111" s="578"/>
      <c r="R111" s="578"/>
      <c r="S111" s="578"/>
      <c r="T111" s="578"/>
      <c r="U111" s="578"/>
      <c r="V111" s="578"/>
      <c r="W111" s="578"/>
      <c r="X111" s="578"/>
      <c r="Y111" s="578"/>
      <c r="Z111" s="578"/>
      <c r="AA111" s="578"/>
      <c r="AB111" s="578"/>
      <c r="AC111" s="578"/>
      <c r="AD111" s="578"/>
      <c r="AE111" s="12"/>
      <c r="AH111" s="907">
        <f>COUNTBLANK(D128:AD164)</f>
        <v>997</v>
      </c>
      <c r="AI111" s="907"/>
      <c r="AJ111" s="627">
        <v>997</v>
      </c>
      <c r="AK111" s="627"/>
      <c r="AL111" s="627"/>
      <c r="AM111" s="627"/>
    </row>
    <row r="112" spans="1:39" ht="24" customHeight="1">
      <c r="A112" s="121"/>
      <c r="B112" s="144"/>
      <c r="C112" s="578" t="s">
        <v>7552</v>
      </c>
      <c r="D112" s="578"/>
      <c r="E112" s="578"/>
      <c r="F112" s="578"/>
      <c r="G112" s="578"/>
      <c r="H112" s="578"/>
      <c r="I112" s="578"/>
      <c r="J112" s="578"/>
      <c r="K112" s="578"/>
      <c r="L112" s="578"/>
      <c r="M112" s="578"/>
      <c r="N112" s="578"/>
      <c r="O112" s="578"/>
      <c r="P112" s="578"/>
      <c r="Q112" s="578"/>
      <c r="R112" s="578"/>
      <c r="S112" s="578"/>
      <c r="T112" s="578"/>
      <c r="U112" s="578"/>
      <c r="V112" s="578"/>
      <c r="W112" s="578"/>
      <c r="X112" s="578"/>
      <c r="Y112" s="578"/>
      <c r="Z112" s="578"/>
      <c r="AA112" s="578"/>
      <c r="AB112" s="578"/>
      <c r="AC112" s="578"/>
      <c r="AD112" s="578"/>
      <c r="AE112" s="12"/>
      <c r="AH112" s="35"/>
      <c r="AI112" s="35"/>
      <c r="AJ112" s="35"/>
      <c r="AK112" s="35"/>
      <c r="AL112" s="35"/>
      <c r="AM112" s="35"/>
    </row>
    <row r="113" spans="1:133" ht="24" customHeight="1">
      <c r="A113" s="121"/>
      <c r="B113" s="144"/>
      <c r="C113" s="578" t="s">
        <v>7553</v>
      </c>
      <c r="D113" s="578"/>
      <c r="E113" s="578"/>
      <c r="F113" s="578"/>
      <c r="G113" s="578"/>
      <c r="H113" s="578"/>
      <c r="I113" s="578"/>
      <c r="J113" s="578"/>
      <c r="K113" s="578"/>
      <c r="L113" s="578"/>
      <c r="M113" s="578"/>
      <c r="N113" s="578"/>
      <c r="O113" s="578"/>
      <c r="P113" s="578"/>
      <c r="Q113" s="578"/>
      <c r="R113" s="578"/>
      <c r="S113" s="578"/>
      <c r="T113" s="578"/>
      <c r="U113" s="578"/>
      <c r="V113" s="578"/>
      <c r="W113" s="578"/>
      <c r="X113" s="578"/>
      <c r="Y113" s="578"/>
      <c r="Z113" s="578"/>
      <c r="AA113" s="578"/>
      <c r="AB113" s="578"/>
      <c r="AC113" s="578"/>
      <c r="AD113" s="578"/>
      <c r="AE113" s="12"/>
    </row>
    <row r="114" spans="1:133" ht="24" customHeight="1">
      <c r="A114" s="121"/>
      <c r="B114" s="144"/>
      <c r="C114" s="578" t="s">
        <v>7682</v>
      </c>
      <c r="D114" s="578"/>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12"/>
    </row>
    <row r="115" spans="1:133" ht="24" customHeight="1">
      <c r="A115" s="121"/>
      <c r="B115" s="144"/>
      <c r="C115" s="578" t="s">
        <v>2321</v>
      </c>
      <c r="D115" s="578"/>
      <c r="E115" s="578"/>
      <c r="F115" s="578"/>
      <c r="G115" s="578"/>
      <c r="H115" s="578"/>
      <c r="I115" s="578"/>
      <c r="J115" s="578"/>
      <c r="K115" s="578"/>
      <c r="L115" s="578"/>
      <c r="M115" s="578"/>
      <c r="N115" s="578"/>
      <c r="O115" s="578"/>
      <c r="P115" s="578"/>
      <c r="Q115" s="578"/>
      <c r="R115" s="578"/>
      <c r="S115" s="578"/>
      <c r="T115" s="578"/>
      <c r="U115" s="578"/>
      <c r="V115" s="578"/>
      <c r="W115" s="578"/>
      <c r="X115" s="578"/>
      <c r="Y115" s="578"/>
      <c r="Z115" s="578"/>
      <c r="AA115" s="578"/>
      <c r="AB115" s="578"/>
      <c r="AC115" s="578"/>
      <c r="AD115" s="578"/>
      <c r="AE115" s="12"/>
    </row>
    <row r="116" spans="1:133" ht="24" customHeight="1">
      <c r="A116" s="121"/>
      <c r="B116" s="144"/>
      <c r="C116" s="578" t="s">
        <v>7554</v>
      </c>
      <c r="D116" s="578"/>
      <c r="E116" s="578"/>
      <c r="F116" s="578"/>
      <c r="G116" s="578"/>
      <c r="H116" s="578"/>
      <c r="I116" s="578"/>
      <c r="J116" s="578"/>
      <c r="K116" s="578"/>
      <c r="L116" s="578"/>
      <c r="M116" s="578"/>
      <c r="N116" s="578"/>
      <c r="O116" s="578"/>
      <c r="P116" s="578"/>
      <c r="Q116" s="578"/>
      <c r="R116" s="578"/>
      <c r="S116" s="578"/>
      <c r="T116" s="578"/>
      <c r="U116" s="578"/>
      <c r="V116" s="578"/>
      <c r="W116" s="578"/>
      <c r="X116" s="578"/>
      <c r="Y116" s="578"/>
      <c r="Z116" s="578"/>
      <c r="AA116" s="578"/>
      <c r="AB116" s="578"/>
      <c r="AC116" s="578"/>
      <c r="AD116" s="578"/>
      <c r="AE116" s="12"/>
    </row>
    <row r="117" spans="1:133" ht="36" customHeight="1">
      <c r="A117" s="121"/>
      <c r="B117" s="144"/>
      <c r="C117" s="578" t="s">
        <v>7555</v>
      </c>
      <c r="D117" s="578"/>
      <c r="E117" s="578"/>
      <c r="F117" s="578"/>
      <c r="G117" s="578"/>
      <c r="H117" s="578"/>
      <c r="I117" s="578"/>
      <c r="J117" s="578"/>
      <c r="K117" s="578"/>
      <c r="L117" s="578"/>
      <c r="M117" s="578"/>
      <c r="N117" s="578"/>
      <c r="O117" s="578"/>
      <c r="P117" s="578"/>
      <c r="Q117" s="578"/>
      <c r="R117" s="578"/>
      <c r="S117" s="578"/>
      <c r="T117" s="578"/>
      <c r="U117" s="578"/>
      <c r="V117" s="578"/>
      <c r="W117" s="578"/>
      <c r="X117" s="578"/>
      <c r="Y117" s="578"/>
      <c r="Z117" s="578"/>
      <c r="AA117" s="578"/>
      <c r="AB117" s="578"/>
      <c r="AC117" s="578"/>
      <c r="AD117" s="578"/>
      <c r="AE117" s="12"/>
    </row>
    <row r="118" spans="1:133" ht="48" customHeight="1">
      <c r="A118" s="121"/>
      <c r="B118" s="144"/>
      <c r="C118" s="578" t="s">
        <v>1890</v>
      </c>
      <c r="D118" s="578"/>
      <c r="E118" s="578"/>
      <c r="F118" s="578"/>
      <c r="G118" s="578"/>
      <c r="H118" s="578"/>
      <c r="I118" s="578"/>
      <c r="J118" s="578"/>
      <c r="K118" s="578"/>
      <c r="L118" s="578"/>
      <c r="M118" s="578"/>
      <c r="N118" s="578"/>
      <c r="O118" s="578"/>
      <c r="P118" s="578"/>
      <c r="Q118" s="578"/>
      <c r="R118" s="578"/>
      <c r="S118" s="578"/>
      <c r="T118" s="578"/>
      <c r="U118" s="578"/>
      <c r="V118" s="578"/>
      <c r="W118" s="578"/>
      <c r="X118" s="578"/>
      <c r="Y118" s="578"/>
      <c r="Z118" s="578"/>
      <c r="AA118" s="578"/>
      <c r="AB118" s="578"/>
      <c r="AC118" s="578"/>
      <c r="AD118" s="578"/>
      <c r="AE118" s="12"/>
    </row>
    <row r="119" spans="1:133" ht="48" customHeight="1">
      <c r="A119" s="121"/>
      <c r="B119" s="144"/>
      <c r="C119" s="578" t="s">
        <v>1891</v>
      </c>
      <c r="D119" s="578"/>
      <c r="E119" s="578"/>
      <c r="F119" s="578"/>
      <c r="G119" s="578"/>
      <c r="H119" s="578"/>
      <c r="I119" s="578"/>
      <c r="J119" s="578"/>
      <c r="K119" s="578"/>
      <c r="L119" s="578"/>
      <c r="M119" s="578"/>
      <c r="N119" s="578"/>
      <c r="O119" s="578"/>
      <c r="P119" s="578"/>
      <c r="Q119" s="578"/>
      <c r="R119" s="578"/>
      <c r="S119" s="578"/>
      <c r="T119" s="578"/>
      <c r="U119" s="578"/>
      <c r="V119" s="578"/>
      <c r="W119" s="578"/>
      <c r="X119" s="578"/>
      <c r="Y119" s="578"/>
      <c r="Z119" s="578"/>
      <c r="AA119" s="578"/>
      <c r="AB119" s="578"/>
      <c r="AC119" s="578"/>
      <c r="AD119" s="578"/>
      <c r="AE119" s="12"/>
    </row>
    <row r="120" spans="1:133" ht="48" customHeight="1">
      <c r="A120" s="121"/>
      <c r="B120" s="144"/>
      <c r="C120" s="578" t="s">
        <v>7730</v>
      </c>
      <c r="D120" s="578"/>
      <c r="E120" s="578"/>
      <c r="F120" s="578"/>
      <c r="G120" s="578"/>
      <c r="H120" s="578"/>
      <c r="I120" s="578"/>
      <c r="J120" s="578"/>
      <c r="K120" s="578"/>
      <c r="L120" s="578"/>
      <c r="M120" s="578"/>
      <c r="N120" s="578"/>
      <c r="O120" s="578"/>
      <c r="P120" s="578"/>
      <c r="Q120" s="578"/>
      <c r="R120" s="578"/>
      <c r="S120" s="578"/>
      <c r="T120" s="578"/>
      <c r="U120" s="578"/>
      <c r="V120" s="578"/>
      <c r="W120" s="578"/>
      <c r="X120" s="578"/>
      <c r="Y120" s="578"/>
      <c r="Z120" s="578"/>
      <c r="AA120" s="578"/>
      <c r="AB120" s="578"/>
      <c r="AC120" s="578"/>
      <c r="AD120" s="578"/>
      <c r="AE120" s="12"/>
    </row>
    <row r="121" spans="1:133" ht="24" customHeight="1">
      <c r="A121" s="121"/>
      <c r="B121" s="144"/>
      <c r="C121" s="578" t="s">
        <v>2322</v>
      </c>
      <c r="D121" s="578"/>
      <c r="E121" s="578"/>
      <c r="F121" s="578"/>
      <c r="G121" s="578"/>
      <c r="H121" s="578"/>
      <c r="I121" s="578"/>
      <c r="J121" s="578"/>
      <c r="K121" s="578"/>
      <c r="L121" s="578"/>
      <c r="M121" s="578"/>
      <c r="N121" s="578"/>
      <c r="O121" s="578"/>
      <c r="P121" s="578"/>
      <c r="Q121" s="578"/>
      <c r="R121" s="578"/>
      <c r="S121" s="578"/>
      <c r="T121" s="578"/>
      <c r="U121" s="578"/>
      <c r="V121" s="578"/>
      <c r="W121" s="578"/>
      <c r="X121" s="578"/>
      <c r="Y121" s="578"/>
      <c r="Z121" s="578"/>
      <c r="AA121" s="578"/>
      <c r="AB121" s="578"/>
      <c r="AC121" s="578"/>
      <c r="AD121" s="578"/>
      <c r="AE121" s="12"/>
    </row>
    <row r="122" spans="1:133" ht="36" customHeight="1">
      <c r="A122" s="121"/>
      <c r="B122" s="144"/>
      <c r="C122" s="578" t="s">
        <v>2323</v>
      </c>
      <c r="D122" s="578"/>
      <c r="E122" s="578"/>
      <c r="F122" s="578"/>
      <c r="G122" s="578"/>
      <c r="H122" s="578"/>
      <c r="I122" s="578"/>
      <c r="J122" s="578"/>
      <c r="K122" s="578"/>
      <c r="L122" s="578"/>
      <c r="M122" s="578"/>
      <c r="N122" s="578"/>
      <c r="O122" s="578"/>
      <c r="P122" s="578"/>
      <c r="Q122" s="578"/>
      <c r="R122" s="578"/>
      <c r="S122" s="578"/>
      <c r="T122" s="578"/>
      <c r="U122" s="578"/>
      <c r="V122" s="578"/>
      <c r="W122" s="578"/>
      <c r="X122" s="578"/>
      <c r="Y122" s="578"/>
      <c r="Z122" s="578"/>
      <c r="AA122" s="578"/>
      <c r="AB122" s="578"/>
      <c r="AC122" s="578"/>
      <c r="AD122" s="578"/>
      <c r="AE122" s="12"/>
    </row>
    <row r="123" spans="1:133" ht="15" customHeight="1">
      <c r="A123" s="131"/>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12"/>
    </row>
    <row r="124" spans="1:133" ht="24" customHeight="1">
      <c r="A124" s="131"/>
      <c r="B124" s="53"/>
      <c r="C124" s="835" t="s">
        <v>227</v>
      </c>
      <c r="D124" s="836"/>
      <c r="E124" s="836"/>
      <c r="F124" s="836"/>
      <c r="G124" s="836"/>
      <c r="H124" s="836"/>
      <c r="I124" s="836"/>
      <c r="J124" s="836"/>
      <c r="K124" s="836"/>
      <c r="L124" s="836"/>
      <c r="M124" s="837"/>
      <c r="N124" s="766" t="s">
        <v>2324</v>
      </c>
      <c r="O124" s="767"/>
      <c r="P124" s="767"/>
      <c r="Q124" s="767"/>
      <c r="R124" s="767"/>
      <c r="S124" s="767"/>
      <c r="T124" s="767"/>
      <c r="U124" s="767"/>
      <c r="V124" s="767"/>
      <c r="W124" s="767"/>
      <c r="X124" s="767"/>
      <c r="Y124" s="767"/>
      <c r="Z124" s="767"/>
      <c r="AA124" s="767"/>
      <c r="AB124" s="767"/>
      <c r="AC124" s="767"/>
      <c r="AD124" s="768"/>
      <c r="AE124" s="12"/>
    </row>
    <row r="125" spans="1:133" ht="15" customHeight="1">
      <c r="A125" s="131"/>
      <c r="B125" s="53"/>
      <c r="C125" s="1009"/>
      <c r="D125" s="1010"/>
      <c r="E125" s="1010"/>
      <c r="F125" s="1010"/>
      <c r="G125" s="1010"/>
      <c r="H125" s="1010"/>
      <c r="I125" s="1010"/>
      <c r="J125" s="1010"/>
      <c r="K125" s="1010"/>
      <c r="L125" s="1010"/>
      <c r="M125" s="1011"/>
      <c r="N125" s="1112" t="s">
        <v>1149</v>
      </c>
      <c r="O125" s="1113"/>
      <c r="P125" s="1114"/>
      <c r="Q125" s="570" t="s">
        <v>599</v>
      </c>
      <c r="R125" s="571"/>
      <c r="S125" s="571"/>
      <c r="T125" s="571"/>
      <c r="U125" s="571"/>
      <c r="V125" s="571"/>
      <c r="W125" s="571"/>
      <c r="X125" s="571"/>
      <c r="Y125" s="571"/>
      <c r="Z125" s="571"/>
      <c r="AA125" s="571"/>
      <c r="AB125" s="572"/>
      <c r="AC125" s="1108" t="s">
        <v>493</v>
      </c>
      <c r="AD125" s="1108" t="s">
        <v>925</v>
      </c>
      <c r="AE125" s="12"/>
    </row>
    <row r="126" spans="1:133" ht="36" customHeight="1">
      <c r="A126" s="131"/>
      <c r="B126" s="53"/>
      <c r="C126" s="1009"/>
      <c r="D126" s="1010"/>
      <c r="E126" s="1010"/>
      <c r="F126" s="1010"/>
      <c r="G126" s="1010"/>
      <c r="H126" s="1010"/>
      <c r="I126" s="1010"/>
      <c r="J126" s="1010"/>
      <c r="K126" s="1010"/>
      <c r="L126" s="1010"/>
      <c r="M126" s="1011"/>
      <c r="N126" s="1115"/>
      <c r="O126" s="1116"/>
      <c r="P126" s="1117"/>
      <c r="Q126" s="908" t="s">
        <v>1148</v>
      </c>
      <c r="R126" s="1064"/>
      <c r="S126" s="1064"/>
      <c r="T126" s="909"/>
      <c r="U126" s="908" t="s">
        <v>1147</v>
      </c>
      <c r="V126" s="1064"/>
      <c r="W126" s="1064"/>
      <c r="X126" s="909"/>
      <c r="Y126" s="908" t="s">
        <v>7681</v>
      </c>
      <c r="Z126" s="1064"/>
      <c r="AA126" s="1064"/>
      <c r="AB126" s="909"/>
      <c r="AC126" s="1109"/>
      <c r="AD126" s="1109"/>
      <c r="AE126" s="12"/>
      <c r="AZ126" s="639" t="s">
        <v>7232</v>
      </c>
      <c r="BA126" s="640"/>
      <c r="BB126" s="640"/>
      <c r="BC126" s="640"/>
      <c r="BD126" s="640"/>
      <c r="BE126" s="640"/>
      <c r="BF126" s="640"/>
      <c r="BG126" s="640"/>
      <c r="BH126" s="640"/>
      <c r="BI126" s="641"/>
      <c r="BJ126" s="35"/>
      <c r="BK126" s="639" t="s">
        <v>7254</v>
      </c>
      <c r="BL126" s="640"/>
      <c r="BM126" s="640"/>
      <c r="BN126" s="640"/>
      <c r="BO126" s="640"/>
      <c r="BP126" s="640"/>
      <c r="BQ126" s="640"/>
      <c r="BR126" s="640"/>
      <c r="BS126" s="640"/>
      <c r="BT126" s="641"/>
      <c r="BU126" s="35"/>
      <c r="BV126" s="639" t="s">
        <v>7315</v>
      </c>
      <c r="BW126" s="640"/>
      <c r="BX126" s="640"/>
      <c r="BY126" s="640"/>
      <c r="BZ126" s="640"/>
      <c r="CA126" s="640"/>
      <c r="CB126" s="640"/>
      <c r="CC126" s="640"/>
      <c r="CD126" s="640"/>
      <c r="CE126" s="641"/>
      <c r="CF126" s="35"/>
      <c r="CG126" s="639" t="s">
        <v>7351</v>
      </c>
      <c r="CH126" s="640"/>
      <c r="CI126" s="640"/>
      <c r="CJ126" s="640"/>
      <c r="CK126" s="640"/>
      <c r="CL126" s="640"/>
      <c r="CM126" s="640"/>
      <c r="CN126" s="640"/>
      <c r="CO126" s="640"/>
      <c r="CP126" s="641"/>
      <c r="DI126" s="627" t="s">
        <v>7326</v>
      </c>
      <c r="DJ126" s="627"/>
      <c r="DK126" s="627"/>
      <c r="DL126" s="627"/>
      <c r="DM126" s="627"/>
      <c r="DN126" s="627"/>
      <c r="DO126" s="627"/>
      <c r="DP126" s="627"/>
      <c r="DQ126" s="627"/>
      <c r="DR126" s="627"/>
      <c r="DS126" s="627"/>
      <c r="DT126" s="627"/>
      <c r="DV126" s="639" t="s">
        <v>7224</v>
      </c>
      <c r="DW126" s="640"/>
      <c r="DX126" s="640"/>
      <c r="DY126" s="640"/>
      <c r="DZ126" s="640"/>
      <c r="EA126" s="641"/>
    </row>
    <row r="127" spans="1:133" ht="156" customHeight="1">
      <c r="A127" s="131"/>
      <c r="B127" s="53"/>
      <c r="C127" s="838"/>
      <c r="D127" s="839"/>
      <c r="E127" s="839"/>
      <c r="F127" s="839"/>
      <c r="G127" s="839"/>
      <c r="H127" s="839"/>
      <c r="I127" s="839"/>
      <c r="J127" s="839"/>
      <c r="K127" s="839"/>
      <c r="L127" s="839"/>
      <c r="M127" s="840"/>
      <c r="N127" s="172" t="s">
        <v>342</v>
      </c>
      <c r="O127" s="172" t="s">
        <v>343</v>
      </c>
      <c r="P127" s="172" t="s">
        <v>491</v>
      </c>
      <c r="Q127" s="79" t="s">
        <v>1163</v>
      </c>
      <c r="R127" s="79" t="s">
        <v>649</v>
      </c>
      <c r="S127" s="79" t="s">
        <v>1208</v>
      </c>
      <c r="T127" s="79" t="s">
        <v>1150</v>
      </c>
      <c r="U127" s="79" t="s">
        <v>1163</v>
      </c>
      <c r="V127" s="79" t="s">
        <v>649</v>
      </c>
      <c r="W127" s="79" t="s">
        <v>1208</v>
      </c>
      <c r="X127" s="79" t="s">
        <v>1150</v>
      </c>
      <c r="Y127" s="79" t="s">
        <v>1163</v>
      </c>
      <c r="Z127" s="79" t="s">
        <v>649</v>
      </c>
      <c r="AA127" s="79" t="s">
        <v>1208</v>
      </c>
      <c r="AB127" s="79" t="s">
        <v>1150</v>
      </c>
      <c r="AC127" s="1110"/>
      <c r="AD127" s="1110"/>
      <c r="AE127" s="12"/>
      <c r="AH127" s="627" t="s">
        <v>7231</v>
      </c>
      <c r="AI127" s="627"/>
      <c r="AJ127" s="35"/>
      <c r="AK127" s="627" t="s">
        <v>7241</v>
      </c>
      <c r="AL127" s="627"/>
      <c r="AM127" s="35"/>
      <c r="AN127" s="627" t="s">
        <v>7265</v>
      </c>
      <c r="AO127" s="627"/>
      <c r="AP127" s="35"/>
      <c r="AQ127" s="627" t="s">
        <v>7251</v>
      </c>
      <c r="AR127" s="627"/>
      <c r="AS127" s="35"/>
      <c r="AT127" s="627" t="s">
        <v>7253</v>
      </c>
      <c r="AU127" s="627"/>
      <c r="AV127" s="35"/>
      <c r="AW127" s="627" t="s">
        <v>7277</v>
      </c>
      <c r="AX127" s="627"/>
      <c r="AY127" s="35"/>
      <c r="AZ127" s="627" t="s">
        <v>7248</v>
      </c>
      <c r="BA127" s="627"/>
      <c r="BB127" s="1082" t="s">
        <v>7220</v>
      </c>
      <c r="BC127" s="1082"/>
      <c r="BD127" s="1082" t="s">
        <v>7292</v>
      </c>
      <c r="BE127" s="1082"/>
      <c r="BF127" s="1082" t="s">
        <v>7293</v>
      </c>
      <c r="BG127" s="1082"/>
      <c r="BH127" s="1082" t="s">
        <v>7346</v>
      </c>
      <c r="BI127" s="1082"/>
      <c r="BJ127" s="35"/>
      <c r="BK127" s="627" t="s">
        <v>7248</v>
      </c>
      <c r="BL127" s="627"/>
      <c r="BM127" s="1082" t="s">
        <v>7352</v>
      </c>
      <c r="BN127" s="1082"/>
      <c r="BO127" s="1082" t="s">
        <v>7353</v>
      </c>
      <c r="BP127" s="1082"/>
      <c r="BQ127" s="1082" t="s">
        <v>7354</v>
      </c>
      <c r="BR127" s="1082"/>
      <c r="BS127" s="1082" t="s">
        <v>7355</v>
      </c>
      <c r="BT127" s="1082"/>
      <c r="BU127" s="35"/>
      <c r="BV127" s="627" t="s">
        <v>7248</v>
      </c>
      <c r="BW127" s="627"/>
      <c r="BX127" s="1082" t="s">
        <v>7352</v>
      </c>
      <c r="BY127" s="1082"/>
      <c r="BZ127" s="1082" t="s">
        <v>7353</v>
      </c>
      <c r="CA127" s="1082"/>
      <c r="CB127" s="1082" t="s">
        <v>7354</v>
      </c>
      <c r="CC127" s="1082"/>
      <c r="CD127" s="1082" t="s">
        <v>7355</v>
      </c>
      <c r="CE127" s="1082"/>
      <c r="CF127" s="35"/>
      <c r="CG127" s="627" t="s">
        <v>7248</v>
      </c>
      <c r="CH127" s="627"/>
      <c r="CI127" s="1082" t="s">
        <v>7352</v>
      </c>
      <c r="CJ127" s="1082"/>
      <c r="CK127" s="1082" t="s">
        <v>7353</v>
      </c>
      <c r="CL127" s="1082"/>
      <c r="CM127" s="1082" t="s">
        <v>7354</v>
      </c>
      <c r="CN127" s="1082"/>
      <c r="CO127" s="1082" t="s">
        <v>7355</v>
      </c>
      <c r="CP127" s="1082"/>
      <c r="CQ127" s="35"/>
      <c r="CR127" s="638" t="s">
        <v>7313</v>
      </c>
      <c r="CS127" s="638"/>
      <c r="CT127" s="638"/>
      <c r="CU127" s="638"/>
      <c r="CV127" s="638"/>
      <c r="CW127" s="638"/>
      <c r="CX127" s="35"/>
      <c r="CY127" s="638" t="s">
        <v>7339</v>
      </c>
      <c r="CZ127" s="638"/>
      <c r="DA127" s="638"/>
      <c r="DB127" s="638"/>
      <c r="DC127" s="638"/>
      <c r="DD127" s="638"/>
      <c r="DE127" s="35"/>
      <c r="DF127" s="666" t="s">
        <v>7320</v>
      </c>
      <c r="DG127" s="666"/>
      <c r="DH127" s="35"/>
      <c r="DI127" s="1129" t="s">
        <v>7363</v>
      </c>
      <c r="DJ127" s="1129"/>
      <c r="DK127" s="1129" t="s">
        <v>7364</v>
      </c>
      <c r="DL127" s="1129"/>
      <c r="DM127" s="1129" t="s">
        <v>7370</v>
      </c>
      <c r="DN127" s="1129"/>
      <c r="DO127" s="1129" t="s">
        <v>7365</v>
      </c>
      <c r="DP127" s="1129"/>
      <c r="DQ127" s="1129" t="s">
        <v>7481</v>
      </c>
      <c r="DR127" s="1129"/>
      <c r="DS127" s="1130" t="s">
        <v>7482</v>
      </c>
      <c r="DT127" s="1130"/>
      <c r="DU127" s="35"/>
      <c r="DV127" s="639" t="s">
        <v>7259</v>
      </c>
      <c r="DW127" s="641"/>
      <c r="DX127" s="639" t="s">
        <v>7260</v>
      </c>
      <c r="DY127" s="641"/>
      <c r="DZ127" s="639" t="s">
        <v>7226</v>
      </c>
      <c r="EA127" s="641"/>
      <c r="EB127" s="35"/>
      <c r="EC127" s="35"/>
    </row>
    <row r="128" spans="1:133">
      <c r="A128" s="131"/>
      <c r="B128" s="53"/>
      <c r="C128" s="82" t="s">
        <v>391</v>
      </c>
      <c r="D128" s="825" t="str">
        <f>IF($AH$11=1,"","No identificado")</f>
        <v>No identificado</v>
      </c>
      <c r="E128" s="826"/>
      <c r="F128" s="826"/>
      <c r="G128" s="826"/>
      <c r="H128" s="826"/>
      <c r="I128" s="826"/>
      <c r="J128" s="826"/>
      <c r="K128" s="826"/>
      <c r="L128" s="826"/>
      <c r="M128" s="827"/>
      <c r="N128" s="432"/>
      <c r="O128" s="432"/>
      <c r="P128" s="432"/>
      <c r="Q128" s="432"/>
      <c r="R128" s="432"/>
      <c r="S128" s="432"/>
      <c r="T128" s="432"/>
      <c r="U128" s="432"/>
      <c r="V128" s="432"/>
      <c r="W128" s="432"/>
      <c r="X128" s="432"/>
      <c r="Y128" s="432"/>
      <c r="Z128" s="432"/>
      <c r="AA128" s="432"/>
      <c r="AB128" s="432"/>
      <c r="AC128" s="432"/>
      <c r="AD128" s="432"/>
      <c r="AE128" s="12"/>
      <c r="AH128" s="1055">
        <f>IF($AH$38=$AJ$38,0,IF(SUM(O50)&gt;0,0,1))</f>
        <v>0</v>
      </c>
      <c r="AI128" s="1055"/>
      <c r="AJ128" s="35"/>
      <c r="AK128" s="1055">
        <f>IF($AO$38=$AQ$38,0,IF(SUM($O$64:$AD$68)&gt;0,0,1))</f>
        <v>0</v>
      </c>
      <c r="AL128" s="1055"/>
      <c r="AM128" s="35"/>
      <c r="AN128" s="1055">
        <f>IF($AO$38=$AQ$38,0,IF(SUM($O$69:$AD$73)&gt;0,0,1))</f>
        <v>0</v>
      </c>
      <c r="AO128" s="1055"/>
      <c r="AP128" s="35"/>
      <c r="AQ128" s="1055">
        <f>IF($AO$38=$AQ$38,0,IF(SUM($O$74:$AD$74)&gt;0,0,1))</f>
        <v>0</v>
      </c>
      <c r="AR128" s="1055"/>
      <c r="AS128" s="35"/>
      <c r="AT128" s="1055">
        <f>IF($AV$38=$AX$38,0,IF(SUM(C88)&gt;0,0,1))</f>
        <v>0</v>
      </c>
      <c r="AU128" s="1055"/>
      <c r="AV128" s="35"/>
      <c r="AW128" s="1055">
        <f>IF($BC$38=$BE$38,0,IF(SUM($C$100)&gt;0,0,1))</f>
        <v>0</v>
      </c>
      <c r="AX128" s="1055"/>
      <c r="AY128" s="35"/>
      <c r="AZ128" s="627" t="s">
        <v>7356</v>
      </c>
      <c r="BA128" s="627"/>
      <c r="BB128" s="896">
        <f>O50</f>
        <v>0</v>
      </c>
      <c r="BC128" s="627"/>
      <c r="BD128" s="896">
        <f>S50</f>
        <v>0</v>
      </c>
      <c r="BE128" s="627"/>
      <c r="BF128" s="896">
        <f>W50</f>
        <v>0</v>
      </c>
      <c r="BG128" s="627"/>
      <c r="BH128" s="896">
        <f>AA50</f>
        <v>0</v>
      </c>
      <c r="BI128" s="627"/>
      <c r="BJ128" s="35"/>
      <c r="BK128" s="627" t="s">
        <v>7356</v>
      </c>
      <c r="BL128" s="627"/>
      <c r="BM128" s="627">
        <f>IF($AO$38=$AQ$38,0,SUM(O64:R68))</f>
        <v>0</v>
      </c>
      <c r="BN128" s="627"/>
      <c r="BO128" s="627">
        <f>IF($AO$38=$AQ$38,0,SUM(S64:V68))</f>
        <v>0</v>
      </c>
      <c r="BP128" s="627"/>
      <c r="BQ128" s="627">
        <f>IF($AO$38=$AQ$38,0,SUM(W64:Z68))</f>
        <v>0</v>
      </c>
      <c r="BR128" s="627"/>
      <c r="BS128" s="627">
        <f>IF($AO$38=$AQ$38,0,SUM(AA64:AD68))</f>
        <v>0</v>
      </c>
      <c r="BT128" s="627"/>
      <c r="BU128" s="35"/>
      <c r="BV128" s="627" t="s">
        <v>7356</v>
      </c>
      <c r="BW128" s="627"/>
      <c r="BX128" s="896">
        <f>SUM(O69:R73)</f>
        <v>0</v>
      </c>
      <c r="BY128" s="627"/>
      <c r="BZ128" s="896">
        <f>SUM(S69:V73)</f>
        <v>0</v>
      </c>
      <c r="CA128" s="627"/>
      <c r="CB128" s="896">
        <f>SUM(W69:Z73)</f>
        <v>0</v>
      </c>
      <c r="CC128" s="627"/>
      <c r="CD128" s="896">
        <f>SUM(AA69:AD73)</f>
        <v>0</v>
      </c>
      <c r="CE128" s="627"/>
      <c r="CF128" s="35"/>
      <c r="CG128" s="627" t="s">
        <v>7356</v>
      </c>
      <c r="CH128" s="627"/>
      <c r="CI128" s="896">
        <f>O74</f>
        <v>0</v>
      </c>
      <c r="CJ128" s="627"/>
      <c r="CK128" s="896">
        <f>S74</f>
        <v>0</v>
      </c>
      <c r="CL128" s="627"/>
      <c r="CM128" s="896">
        <f>W74</f>
        <v>0</v>
      </c>
      <c r="CN128" s="627"/>
      <c r="CO128" s="896">
        <f>AA74</f>
        <v>0</v>
      </c>
      <c r="CP128" s="627"/>
      <c r="CQ128" s="35"/>
      <c r="CR128" s="638" t="s">
        <v>7356</v>
      </c>
      <c r="CS128" s="638"/>
      <c r="CT128" s="638" t="s">
        <v>7357</v>
      </c>
      <c r="CU128" s="638"/>
      <c r="CV128" s="638" t="s">
        <v>7223</v>
      </c>
      <c r="CW128" s="638"/>
      <c r="CX128" s="35"/>
      <c r="CY128" s="665" t="s">
        <v>7356</v>
      </c>
      <c r="CZ128" s="665"/>
      <c r="DA128" s="665" t="s">
        <v>7357</v>
      </c>
      <c r="DB128" s="665"/>
      <c r="DC128" s="638" t="s">
        <v>7223</v>
      </c>
      <c r="DD128" s="638"/>
      <c r="DE128" s="35"/>
      <c r="DF128" s="661">
        <f>IF($AH$111=$AJ$111,0,IF(COUNTIF(N128:AD164,"NS")=0,0,1))</f>
        <v>0</v>
      </c>
      <c r="DG128" s="661"/>
      <c r="DH128" s="35"/>
      <c r="DI128" s="627">
        <f t="shared" ref="DI128:DI158" si="3">IF($AH$111=$AJ$111,0,IF(OR(AND($D128&lt;&gt;"",$AH$128=0,COUNTA(N128:P128)=COUNTA($N$127:$P$127)),AND($D128&lt;&gt;"",$AH$128=1,COUNTA(N128:P128)=0),AND($D128="",COUNTA(N128:P128)=0)),0,1))</f>
        <v>0</v>
      </c>
      <c r="DJ128" s="627"/>
      <c r="DK128" s="627">
        <f t="shared" ref="DK128:DK158" si="4">IF($AH$111=$AJ$111,0,IF(OR(AND($D128&lt;&gt;"",$AK$128=0,COUNTA(Q128:T128)=COUNTA($Q$127:$T$127)),AND($D128&lt;&gt;"",$AK$128=1,COUNTA(Q128:T128)=0),AND($D128="",COUNTA(Q128:T128)=0)),0,1))</f>
        <v>0</v>
      </c>
      <c r="DL128" s="627"/>
      <c r="DM128" s="627">
        <f t="shared" ref="DM128:DM158" si="5">IF($AH$111=$AJ$111,0,IF(OR(AND($D128&lt;&gt;"",$AN$128=0,COUNTA(U128:X128)=COUNTA($U$127:$X$127)),AND($D128&lt;&gt;"",$AN$128=1,COUNTA(U128:X128)=0),AND($D128="",COUNTA(U128:X128)=0)),0,1))</f>
        <v>0</v>
      </c>
      <c r="DN128" s="627"/>
      <c r="DO128" s="627">
        <f t="shared" ref="DO128:DO158" si="6">IF($AH$111=$AJ$111,0,IF(OR(AND($D128&lt;&gt;"",$AQ$128=0,COUNTA(Y128:AB128)=COUNTA($Y$127:$AB$127)),AND($D128&lt;&gt;"",$AQ$128=1,COUNTA(Y128:AB128)=0),AND($D128="",COUNTA(Y128:AB128)=0)),0,1))</f>
        <v>0</v>
      </c>
      <c r="DP128" s="627"/>
      <c r="DQ128" s="627">
        <f t="shared" ref="DQ128:DQ158" si="7">IF($AH$111=$AJ$111,0,IF(OR(AND($D128&lt;&gt;"",$AT$128=0,COUNTA(AC128)=COUNTA($AC$125)),AND($D128&lt;&gt;"",$AT$128=1,COUNTA(AC128)=0),AND($D128="",COUNTA(AC128)=0)),0,1))</f>
        <v>0</v>
      </c>
      <c r="DR128" s="627"/>
      <c r="DS128" s="627">
        <f t="shared" ref="DS128:DS158" si="8">IF($AH$111=$AJ$111,0,IF(OR(AND($D128&lt;&gt;"",$AW$128=0,COUNTA(AD128)=COUNTA($AD$125)),AND($D128&lt;&gt;"",$AW$128=1,COUNTA(AD128)=0),AND($D128="",COUNTA(AD128)=0)),0,1))</f>
        <v>0</v>
      </c>
      <c r="DT128" s="627"/>
      <c r="DU128" s="35"/>
      <c r="DV128" s="639">
        <v>7</v>
      </c>
      <c r="DW128" s="641"/>
      <c r="DX128" s="639">
        <f>IF(BH131=0,0,1)</f>
        <v>0</v>
      </c>
      <c r="DY128" s="641"/>
      <c r="DZ128" s="639" t="str">
        <f>IF(DX128=0,"",IF(SUM($DX$128:DX128)=1,_xlfn.CONCAT(DV128,),IF($DX$134&gt;SUM($DX$128:DX128),_xlfn.CONCAT(", ",DV128),IF($DX$134=SUM($DX$128:DX128),_xlfn.CONCAT(" y ",DV128,".")))))</f>
        <v/>
      </c>
      <c r="EA128" s="641"/>
      <c r="EB128" s="35"/>
      <c r="EC128" s="35"/>
    </row>
    <row r="129" spans="1:133">
      <c r="A129" s="131"/>
      <c r="B129" s="53"/>
      <c r="C129" s="82" t="s">
        <v>66</v>
      </c>
      <c r="D129" s="825" t="str">
        <f>IF($AH$11=1,"",IF(CNGE_2026_M3_Secc1!$AH$388=CNGE_2026_M3_Secc1!$AJ$388,"",IF(CNGE_2026_M3_Secc1!D398="","",CNGE_2026_M3_Secc1!D398)))</f>
        <v/>
      </c>
      <c r="E129" s="826"/>
      <c r="F129" s="826"/>
      <c r="G129" s="826"/>
      <c r="H129" s="826"/>
      <c r="I129" s="826"/>
      <c r="J129" s="826"/>
      <c r="K129" s="826"/>
      <c r="L129" s="826"/>
      <c r="M129" s="827"/>
      <c r="N129" s="432"/>
      <c r="O129" s="432"/>
      <c r="P129" s="432"/>
      <c r="Q129" s="432"/>
      <c r="R129" s="432"/>
      <c r="S129" s="432"/>
      <c r="T129" s="432"/>
      <c r="U129" s="432"/>
      <c r="V129" s="432"/>
      <c r="W129" s="432"/>
      <c r="X129" s="432"/>
      <c r="Y129" s="432"/>
      <c r="Z129" s="432"/>
      <c r="AA129" s="432"/>
      <c r="AB129" s="432"/>
      <c r="AC129" s="432"/>
      <c r="AD129" s="432"/>
      <c r="AE129" s="12"/>
      <c r="AH129" s="35"/>
      <c r="AI129" s="35"/>
      <c r="AJ129" s="35"/>
      <c r="AK129" s="35"/>
      <c r="AL129" s="35"/>
      <c r="AM129" s="35"/>
      <c r="AN129" s="35"/>
      <c r="AO129" s="35"/>
      <c r="AP129" s="35"/>
      <c r="AQ129" s="35"/>
      <c r="AR129" s="35"/>
      <c r="AS129" s="35"/>
      <c r="AT129" s="35"/>
      <c r="AU129" s="35"/>
      <c r="AV129" s="35"/>
      <c r="AW129" s="35"/>
      <c r="AX129" s="35"/>
      <c r="AY129" s="35"/>
      <c r="AZ129" s="627" t="s">
        <v>7357</v>
      </c>
      <c r="BA129" s="627"/>
      <c r="BB129" s="896">
        <f>IF(AND(SUM(N165:P165)=0,COUNTIF(N165:P165,"NS")&gt;0),"NS",SUM(N165:P165))</f>
        <v>0</v>
      </c>
      <c r="BC129" s="627"/>
      <c r="BD129" s="896">
        <f>N165</f>
        <v>0</v>
      </c>
      <c r="BE129" s="627"/>
      <c r="BF129" s="896">
        <f>O165</f>
        <v>0</v>
      </c>
      <c r="BG129" s="627"/>
      <c r="BH129" s="896">
        <f>P165</f>
        <v>0</v>
      </c>
      <c r="BI129" s="627"/>
      <c r="BJ129" s="35"/>
      <c r="BK129" s="627" t="s">
        <v>7357</v>
      </c>
      <c r="BL129" s="627"/>
      <c r="BM129" s="627">
        <f>SUM(Q165)</f>
        <v>0</v>
      </c>
      <c r="BN129" s="627"/>
      <c r="BO129" s="627">
        <f>R165</f>
        <v>0</v>
      </c>
      <c r="BP129" s="627"/>
      <c r="BQ129" s="627">
        <f>S165</f>
        <v>0</v>
      </c>
      <c r="BR129" s="627"/>
      <c r="BS129" s="627">
        <f>T165</f>
        <v>0</v>
      </c>
      <c r="BT129" s="627"/>
      <c r="BU129" s="35"/>
      <c r="BV129" s="627" t="s">
        <v>7357</v>
      </c>
      <c r="BW129" s="627"/>
      <c r="BX129" s="627">
        <f>SUM(U165)</f>
        <v>0</v>
      </c>
      <c r="BY129" s="627"/>
      <c r="BZ129" s="627">
        <f>V165</f>
        <v>0</v>
      </c>
      <c r="CA129" s="627"/>
      <c r="CB129" s="627">
        <f>W165</f>
        <v>0</v>
      </c>
      <c r="CC129" s="627"/>
      <c r="CD129" s="627">
        <f>X165</f>
        <v>0</v>
      </c>
      <c r="CE129" s="627"/>
      <c r="CF129" s="35"/>
      <c r="CG129" s="627" t="s">
        <v>7357</v>
      </c>
      <c r="CH129" s="627"/>
      <c r="CI129" s="627">
        <f>SUM(Y165)</f>
        <v>0</v>
      </c>
      <c r="CJ129" s="627"/>
      <c r="CK129" s="627">
        <f>Z165</f>
        <v>0</v>
      </c>
      <c r="CL129" s="627"/>
      <c r="CM129" s="627">
        <f>AA165</f>
        <v>0</v>
      </c>
      <c r="CN129" s="627"/>
      <c r="CO129" s="627">
        <f>AB165</f>
        <v>0</v>
      </c>
      <c r="CP129" s="627"/>
      <c r="CQ129" s="35"/>
      <c r="CR129" s="912">
        <f>C88</f>
        <v>0</v>
      </c>
      <c r="CS129" s="638"/>
      <c r="CT129" s="912">
        <f>AC165</f>
        <v>0</v>
      </c>
      <c r="CU129" s="638"/>
      <c r="CV129" s="877">
        <f>IF($AH$111=$AJ$111,0,IF(OR(SUM(CT129)=SUM(CR129),AND(SUM(CR129)&gt;0,OR(CT129="NS",CT129="NA"))),0,1))</f>
        <v>0</v>
      </c>
      <c r="CW129" s="878"/>
      <c r="CX129" s="35"/>
      <c r="CY129" s="912">
        <f>C100</f>
        <v>0</v>
      </c>
      <c r="CZ129" s="638"/>
      <c r="DA129" s="912">
        <f>AD165</f>
        <v>0</v>
      </c>
      <c r="DB129" s="638"/>
      <c r="DC129" s="877">
        <f>IF($AH$111=$AJ$111,0,IF(OR(SUM(DA129)=SUM(CY129),AND(SUM(CY129)&gt;0,OR(DA129="NS",DA129="NA"))),0,1))</f>
        <v>0</v>
      </c>
      <c r="DD129" s="878"/>
      <c r="DE129" s="35"/>
      <c r="DF129" s="35"/>
      <c r="DG129" s="35"/>
      <c r="DH129" s="35"/>
      <c r="DI129" s="627">
        <f t="shared" si="3"/>
        <v>0</v>
      </c>
      <c r="DJ129" s="627"/>
      <c r="DK129" s="627">
        <f t="shared" si="4"/>
        <v>0</v>
      </c>
      <c r="DL129" s="627"/>
      <c r="DM129" s="627">
        <f t="shared" si="5"/>
        <v>0</v>
      </c>
      <c r="DN129" s="627"/>
      <c r="DO129" s="627">
        <f t="shared" si="6"/>
        <v>0</v>
      </c>
      <c r="DP129" s="627"/>
      <c r="DQ129" s="627">
        <f t="shared" si="7"/>
        <v>0</v>
      </c>
      <c r="DR129" s="627"/>
      <c r="DS129" s="627">
        <f t="shared" si="8"/>
        <v>0</v>
      </c>
      <c r="DT129" s="627"/>
      <c r="DU129" s="35"/>
      <c r="DV129" s="639">
        <v>8</v>
      </c>
      <c r="DW129" s="641"/>
      <c r="DX129" s="639">
        <f>IF(BS131=0,0,1)</f>
        <v>0</v>
      </c>
      <c r="DY129" s="641"/>
      <c r="DZ129" s="639" t="str">
        <f>IF(DX129=0,"",IF(SUM($DX$128:DX129)=1,_xlfn.CONCAT(DV129,),IF($DX$134&gt;SUM($DX$128:DX129),_xlfn.CONCAT(", ",DV129),IF($DX$134=SUM($DX$128:DX129),_xlfn.CONCAT(" y ",DV129,".")))))</f>
        <v/>
      </c>
      <c r="EA129" s="641"/>
      <c r="EB129" s="35"/>
      <c r="EC129" s="35"/>
    </row>
    <row r="130" spans="1:133" ht="15" customHeight="1">
      <c r="A130" s="131"/>
      <c r="B130" s="53"/>
      <c r="C130" s="82" t="s">
        <v>67</v>
      </c>
      <c r="D130" s="825" t="str">
        <f>IF($AH$11=1,"",IF(CNGE_2026_M3_Secc1!$AH$388=CNGE_2026_M3_Secc1!$AJ$388,"",IF(CNGE_2026_M3_Secc1!D399="","",CNGE_2026_M3_Secc1!D399)))</f>
        <v/>
      </c>
      <c r="E130" s="826"/>
      <c r="F130" s="826"/>
      <c r="G130" s="826"/>
      <c r="H130" s="826"/>
      <c r="I130" s="826"/>
      <c r="J130" s="826"/>
      <c r="K130" s="826"/>
      <c r="L130" s="826"/>
      <c r="M130" s="827"/>
      <c r="N130" s="432"/>
      <c r="O130" s="432"/>
      <c r="P130" s="432"/>
      <c r="Q130" s="432"/>
      <c r="R130" s="432"/>
      <c r="S130" s="432"/>
      <c r="T130" s="432"/>
      <c r="U130" s="432"/>
      <c r="V130" s="432"/>
      <c r="W130" s="432"/>
      <c r="X130" s="432"/>
      <c r="Y130" s="432"/>
      <c r="Z130" s="432"/>
      <c r="AA130" s="432"/>
      <c r="AB130" s="432"/>
      <c r="AC130" s="432"/>
      <c r="AD130" s="432"/>
      <c r="AE130" s="12"/>
      <c r="AH130" s="35"/>
      <c r="AI130" s="35"/>
      <c r="AJ130" s="35"/>
      <c r="AK130" s="35"/>
      <c r="AL130" s="35"/>
      <c r="AM130" s="35"/>
      <c r="AN130" s="35"/>
      <c r="AO130" s="35"/>
      <c r="AP130" s="35"/>
      <c r="AQ130" s="35"/>
      <c r="AR130" s="35"/>
      <c r="AS130" s="35"/>
      <c r="AT130" s="35"/>
      <c r="AU130" s="35"/>
      <c r="AV130" s="35"/>
      <c r="AW130" s="35"/>
      <c r="AX130" s="35"/>
      <c r="AY130" s="35"/>
      <c r="AZ130" s="627" t="s">
        <v>7223</v>
      </c>
      <c r="BA130" s="627"/>
      <c r="BB130" s="639">
        <f>IF($AH$111=$AJ$111,0,IF(OR(SUM(BB129)=SUM(BB128),AND(SUM(BB128)&gt;0,OR(BB129="NS",BB129="NA"))),0,1))</f>
        <v>0</v>
      </c>
      <c r="BC130" s="641"/>
      <c r="BD130" s="639">
        <f>IF($AH$111=$AJ$111,0,IF(OR(SUM(BD129)=SUM(BD128),AND(SUM(BD128)&gt;0,OR(BD129="NS",BD129="NA"))),0,1))</f>
        <v>0</v>
      </c>
      <c r="BE130" s="641"/>
      <c r="BF130" s="639">
        <f>IF($AH$111=$AJ$111,0,IF(OR(SUM(BF129)=SUM(BF128),AND(SUM(BF128)&gt;0,OR(BF129="NS",BF129="NA"))),0,1))</f>
        <v>0</v>
      </c>
      <c r="BG130" s="641"/>
      <c r="BH130" s="639">
        <f>IF($AH$111=$AJ$111,0,IF(OR(SUM(BH129)=SUM(BH128),AND(SUM(BH128)&gt;0,OR(BH129="NS",BH129="NA"))),0,1))</f>
        <v>0</v>
      </c>
      <c r="BI130" s="641"/>
      <c r="BJ130" s="35"/>
      <c r="BK130" s="627" t="s">
        <v>7223</v>
      </c>
      <c r="BL130" s="627"/>
      <c r="BM130" s="639">
        <f>IF($AH$111=$AJ$111,0,IF(OR(SUM(BM129)=SUM(BM128),AND(SUM(BM128)&gt;0,OR(BM129="NS",BM129="NA"))),0,1))</f>
        <v>0</v>
      </c>
      <c r="BN130" s="641"/>
      <c r="BO130" s="639">
        <f>IF($AH$111=$AJ$111,0,IF(OR(SUM(BO129)=SUM(BO128),AND(SUM(BO128)&gt;0,OR(BO129="NS",BO129="NA"))),0,1))</f>
        <v>0</v>
      </c>
      <c r="BP130" s="641"/>
      <c r="BQ130" s="639">
        <f>IF($AH$111=$AJ$111,0,IF(OR(SUM(BQ129)=SUM(BQ128),AND(SUM(BQ128)&gt;0,OR(BQ129="NS",BQ129="NA"))),0,1))</f>
        <v>0</v>
      </c>
      <c r="BR130" s="641"/>
      <c r="BS130" s="639">
        <f>IF($AH$111=$AJ$111,0,IF(OR(SUM(BS129)=SUM(BS128),AND(SUM(BS128)&gt;0,OR(BS129="NS",BS129="NA"))),0,1))</f>
        <v>0</v>
      </c>
      <c r="BT130" s="641"/>
      <c r="BU130" s="35"/>
      <c r="BV130" s="627" t="s">
        <v>7223</v>
      </c>
      <c r="BW130" s="627"/>
      <c r="BX130" s="639">
        <f>IF($AH$111=$AJ$111,0,IF(OR(SUM(BX129)=SUM(BX128),AND(SUM(BX128)&gt;0,OR(BX129="NS",BX129="NA"))),0,1))</f>
        <v>0</v>
      </c>
      <c r="BY130" s="641"/>
      <c r="BZ130" s="639">
        <f>IF($AH$111=$AJ$111,0,IF(OR(SUM(BZ129)=SUM(BZ128),AND(SUM(BZ128)&gt;0,OR(BZ129="NS",BZ129="NA"))),0,1))</f>
        <v>0</v>
      </c>
      <c r="CA130" s="641"/>
      <c r="CB130" s="639">
        <f>IF($AH$111=$AJ$111,0,IF(OR(SUM(CB129)=SUM(CB128),AND(SUM(CB128)&gt;0,OR(CB129="NS",CB129="NA"))),0,1))</f>
        <v>0</v>
      </c>
      <c r="CC130" s="641"/>
      <c r="CD130" s="639">
        <f>IF($AH$111=$AJ$111,0,IF(OR(SUM(CD129)=SUM(CD128),AND(SUM(CD128)&gt;0,OR(CD129="NS",CD129="NA"))),0,1))</f>
        <v>0</v>
      </c>
      <c r="CE130" s="641"/>
      <c r="CF130" s="35"/>
      <c r="CG130" s="627" t="s">
        <v>7223</v>
      </c>
      <c r="CH130" s="627"/>
      <c r="CI130" s="639">
        <f>IF($AH$111=$AJ$111,0,IF(OR(SUM(CI129)=SUM(CI128),AND(SUM(CI128)&gt;0,OR(CI129="NS",CI129="NA"))),0,1))</f>
        <v>0</v>
      </c>
      <c r="CJ130" s="641"/>
      <c r="CK130" s="639">
        <f>IF($AH$111=$AJ$111,0,IF(OR(SUM(CK129)=SUM(CK128),AND(SUM(CK128)&gt;0,OR(CK129="NS",CK129="NA"))),0,1))</f>
        <v>0</v>
      </c>
      <c r="CL130" s="641"/>
      <c r="CM130" s="639">
        <f>IF($AH$111=$AJ$111,0,IF(OR(SUM(CM129)=SUM(CM128),AND(SUM(CM128)&gt;0,OR(CM129="NS",CM129="NA"))),0,1))</f>
        <v>0</v>
      </c>
      <c r="CN130" s="641"/>
      <c r="CO130" s="639">
        <f>IF($AH$111=$AJ$111,0,IF(OR(SUM(CO129)=SUM(CO128),AND(SUM(CO128)&gt;0,OR(CO129="NS",CO129="NA"))),0,1))</f>
        <v>0</v>
      </c>
      <c r="CP130" s="641"/>
      <c r="CQ130" s="35"/>
      <c r="CR130" s="35"/>
      <c r="CS130" s="35"/>
      <c r="CT130" s="35"/>
      <c r="CU130" s="35"/>
      <c r="CV130" s="35"/>
      <c r="CW130" s="35"/>
      <c r="CX130" s="35"/>
      <c r="CY130" s="35"/>
      <c r="CZ130" s="35"/>
      <c r="DA130" s="35"/>
      <c r="DB130" s="35"/>
      <c r="DC130" s="35"/>
      <c r="DD130" s="35"/>
      <c r="DE130" s="35"/>
      <c r="DF130" s="35"/>
      <c r="DG130" s="35"/>
      <c r="DH130" s="35"/>
      <c r="DI130" s="627">
        <f t="shared" si="3"/>
        <v>0</v>
      </c>
      <c r="DJ130" s="627"/>
      <c r="DK130" s="627">
        <f t="shared" si="4"/>
        <v>0</v>
      </c>
      <c r="DL130" s="627"/>
      <c r="DM130" s="627">
        <f t="shared" si="5"/>
        <v>0</v>
      </c>
      <c r="DN130" s="627"/>
      <c r="DO130" s="627">
        <f t="shared" si="6"/>
        <v>0</v>
      </c>
      <c r="DP130" s="627"/>
      <c r="DQ130" s="627">
        <f t="shared" si="7"/>
        <v>0</v>
      </c>
      <c r="DR130" s="627"/>
      <c r="DS130" s="627">
        <f t="shared" si="8"/>
        <v>0</v>
      </c>
      <c r="DT130" s="627"/>
      <c r="DU130" s="35"/>
      <c r="DV130" s="639">
        <v>9</v>
      </c>
      <c r="DW130" s="641"/>
      <c r="DX130" s="639">
        <f>IF(CD131=0,0,1)</f>
        <v>0</v>
      </c>
      <c r="DY130" s="641"/>
      <c r="DZ130" s="639" t="str">
        <f>IF(DX130=0,"",IF(SUM($DX$128:DX130)=1,_xlfn.CONCAT(DV130,),IF($DX$134&gt;SUM($DX$128:DX130),_xlfn.CONCAT(", ",DV130),IF($DX$134=SUM($DX$128:DX130),_xlfn.CONCAT(" y ",DV130,".")))))</f>
        <v/>
      </c>
      <c r="EA130" s="641"/>
      <c r="EB130" s="35"/>
      <c r="EC130" s="35"/>
    </row>
    <row r="131" spans="1:133" ht="15" customHeight="1">
      <c r="A131" s="131"/>
      <c r="B131" s="53"/>
      <c r="C131" s="82" t="s">
        <v>68</v>
      </c>
      <c r="D131" s="825" t="str">
        <f>IF($AH$11=1,"",IF(CNGE_2026_M3_Secc1!$AH$388=CNGE_2026_M3_Secc1!$AJ$388,"",IF(CNGE_2026_M3_Secc1!D400="","",CNGE_2026_M3_Secc1!D400)))</f>
        <v/>
      </c>
      <c r="E131" s="826"/>
      <c r="F131" s="826"/>
      <c r="G131" s="826"/>
      <c r="H131" s="826"/>
      <c r="I131" s="826"/>
      <c r="J131" s="826"/>
      <c r="K131" s="826"/>
      <c r="L131" s="826"/>
      <c r="M131" s="827"/>
      <c r="N131" s="432"/>
      <c r="O131" s="432"/>
      <c r="P131" s="432"/>
      <c r="Q131" s="432"/>
      <c r="R131" s="432"/>
      <c r="S131" s="432"/>
      <c r="T131" s="432"/>
      <c r="U131" s="432"/>
      <c r="V131" s="432"/>
      <c r="W131" s="432"/>
      <c r="X131" s="432"/>
      <c r="Y131" s="432"/>
      <c r="Z131" s="432"/>
      <c r="AA131" s="432"/>
      <c r="AB131" s="432"/>
      <c r="AC131" s="432"/>
      <c r="AD131" s="432"/>
      <c r="AE131" s="12"/>
      <c r="AH131" s="35"/>
      <c r="AI131" s="35"/>
      <c r="AJ131" s="35"/>
      <c r="AK131" s="35"/>
      <c r="AL131" s="35"/>
      <c r="AM131" s="35"/>
      <c r="AN131" s="35"/>
      <c r="AO131" s="35"/>
      <c r="AP131" s="35"/>
      <c r="AQ131" s="35"/>
      <c r="AR131" s="35"/>
      <c r="AS131" s="35"/>
      <c r="AT131" s="35"/>
      <c r="AU131" s="35"/>
      <c r="AV131" s="35"/>
      <c r="AW131" s="35"/>
      <c r="AX131" s="35"/>
      <c r="AY131" s="35"/>
      <c r="AZ131" s="35"/>
      <c r="BA131" s="35"/>
      <c r="BB131" s="35"/>
      <c r="BC131" s="35"/>
      <c r="BD131" s="35"/>
      <c r="BE131" s="35"/>
      <c r="BF131" s="35"/>
      <c r="BG131" s="35"/>
      <c r="BH131" s="918">
        <f>SUM(BB130:BI130)</f>
        <v>0</v>
      </c>
      <c r="BI131" s="918"/>
      <c r="BJ131" s="35"/>
      <c r="BK131" s="35"/>
      <c r="BL131" s="35"/>
      <c r="BM131" s="35"/>
      <c r="BN131" s="35"/>
      <c r="BO131" s="35"/>
      <c r="BP131" s="35"/>
      <c r="BQ131" s="35"/>
      <c r="BR131" s="35"/>
      <c r="BS131" s="877">
        <f>SUM(BM130:BT130)</f>
        <v>0</v>
      </c>
      <c r="BT131" s="878"/>
      <c r="BU131" s="35"/>
      <c r="BV131" s="35"/>
      <c r="BW131" s="35"/>
      <c r="BX131" s="35"/>
      <c r="BY131" s="35"/>
      <c r="BZ131" s="35"/>
      <c r="CA131" s="35"/>
      <c r="CB131" s="35"/>
      <c r="CC131" s="35"/>
      <c r="CD131" s="877">
        <f>SUM(BX130:CE130)</f>
        <v>0</v>
      </c>
      <c r="CE131" s="878"/>
      <c r="CF131" s="35"/>
      <c r="CG131" s="35"/>
      <c r="CH131" s="35"/>
      <c r="CI131" s="35"/>
      <c r="CJ131" s="35"/>
      <c r="CK131" s="35"/>
      <c r="CL131" s="35"/>
      <c r="CM131" s="35"/>
      <c r="CN131" s="35"/>
      <c r="CO131" s="877">
        <f>SUM(CI130:CP130)</f>
        <v>0</v>
      </c>
      <c r="CP131" s="878"/>
      <c r="CQ131" s="35"/>
      <c r="CR131" s="35"/>
      <c r="CS131" s="35"/>
      <c r="CT131" s="35"/>
      <c r="CU131" s="35"/>
      <c r="CV131" s="35"/>
      <c r="CW131" s="35"/>
      <c r="CX131" s="35"/>
      <c r="CY131" s="35"/>
      <c r="CZ131" s="35"/>
      <c r="DA131" s="35"/>
      <c r="DB131" s="35"/>
      <c r="DC131" s="35"/>
      <c r="DD131" s="35"/>
      <c r="DE131" s="35"/>
      <c r="DF131" s="35"/>
      <c r="DG131" s="35"/>
      <c r="DH131" s="35"/>
      <c r="DI131" s="627">
        <f t="shared" si="3"/>
        <v>0</v>
      </c>
      <c r="DJ131" s="627"/>
      <c r="DK131" s="627">
        <f t="shared" si="4"/>
        <v>0</v>
      </c>
      <c r="DL131" s="627"/>
      <c r="DM131" s="627">
        <f t="shared" si="5"/>
        <v>0</v>
      </c>
      <c r="DN131" s="627"/>
      <c r="DO131" s="627">
        <f t="shared" si="6"/>
        <v>0</v>
      </c>
      <c r="DP131" s="627"/>
      <c r="DQ131" s="627">
        <f t="shared" si="7"/>
        <v>0</v>
      </c>
      <c r="DR131" s="627"/>
      <c r="DS131" s="627">
        <f t="shared" si="8"/>
        <v>0</v>
      </c>
      <c r="DT131" s="627"/>
      <c r="DU131" s="35"/>
      <c r="DV131" s="639">
        <v>10</v>
      </c>
      <c r="DW131" s="641"/>
      <c r="DX131" s="639">
        <f>IF(CO131=0,0,1)</f>
        <v>0</v>
      </c>
      <c r="DY131" s="641"/>
      <c r="DZ131" s="639" t="str">
        <f>IF(DX131=0,"",IF(SUM($DX$128:DX131)=1,_xlfn.CONCAT(DV131,),IF($DX$134&gt;SUM($DX$128:DX131),_xlfn.CONCAT(", ",DV131),IF($DX$134=SUM($DX$128:DX131),_xlfn.CONCAT(" y ",DV131,".")))))</f>
        <v/>
      </c>
      <c r="EA131" s="641"/>
      <c r="EB131" s="35"/>
      <c r="EC131" s="35"/>
    </row>
    <row r="132" spans="1:133" ht="15" customHeight="1">
      <c r="A132" s="131"/>
      <c r="B132" s="53"/>
      <c r="C132" s="82" t="s">
        <v>69</v>
      </c>
      <c r="D132" s="825" t="str">
        <f>IF($AH$11=1,"",IF(CNGE_2026_M3_Secc1!$AH$388=CNGE_2026_M3_Secc1!$AJ$388,"",IF(CNGE_2026_M3_Secc1!D401="","",CNGE_2026_M3_Secc1!D401)))</f>
        <v/>
      </c>
      <c r="E132" s="826"/>
      <c r="F132" s="826"/>
      <c r="G132" s="826"/>
      <c r="H132" s="826"/>
      <c r="I132" s="826"/>
      <c r="J132" s="826"/>
      <c r="K132" s="826"/>
      <c r="L132" s="826"/>
      <c r="M132" s="827"/>
      <c r="N132" s="432"/>
      <c r="O132" s="432"/>
      <c r="P132" s="432"/>
      <c r="Q132" s="432"/>
      <c r="R132" s="432"/>
      <c r="S132" s="432"/>
      <c r="T132" s="432"/>
      <c r="U132" s="432"/>
      <c r="V132" s="432"/>
      <c r="W132" s="432"/>
      <c r="X132" s="432"/>
      <c r="Y132" s="432"/>
      <c r="Z132" s="432"/>
      <c r="AA132" s="432"/>
      <c r="AB132" s="432"/>
      <c r="AC132" s="432"/>
      <c r="AD132" s="432"/>
      <c r="AE132" s="12"/>
      <c r="AH132" s="35"/>
      <c r="AI132" s="35"/>
      <c r="AJ132" s="35"/>
      <c r="AK132" s="35"/>
      <c r="AL132" s="35"/>
      <c r="AM132" s="35"/>
      <c r="AN132" s="35"/>
      <c r="AO132" s="35"/>
      <c r="AP132" s="35"/>
      <c r="AQ132" s="35"/>
      <c r="AR132" s="35"/>
      <c r="AS132" s="35"/>
      <c r="AT132" s="35"/>
      <c r="AU132" s="35"/>
      <c r="AV132" s="35"/>
      <c r="AW132" s="35"/>
      <c r="AX132" s="35"/>
      <c r="AY132" s="35"/>
      <c r="AZ132" s="35"/>
      <c r="BA132" s="35"/>
      <c r="BB132" s="35"/>
      <c r="BC132" s="35"/>
      <c r="BD132" s="35"/>
      <c r="BE132" s="35"/>
      <c r="BF132" s="35"/>
      <c r="BG132" s="35"/>
      <c r="BH132" s="35"/>
      <c r="BI132" s="35"/>
      <c r="BJ132" s="35"/>
      <c r="BK132" s="35"/>
      <c r="BL132" s="35"/>
      <c r="BM132" s="35"/>
      <c r="BN132" s="35"/>
      <c r="BO132" s="35"/>
      <c r="BP132" s="35"/>
      <c r="BQ132" s="35"/>
      <c r="BR132" s="35"/>
      <c r="BS132" s="35"/>
      <c r="BT132" s="35"/>
      <c r="BU132" s="35"/>
      <c r="BV132" s="35"/>
      <c r="BW132" s="35"/>
      <c r="BX132" s="35"/>
      <c r="BY132" s="35"/>
      <c r="BZ132" s="35"/>
      <c r="CA132" s="35"/>
      <c r="CB132" s="35"/>
      <c r="CC132" s="35"/>
      <c r="CD132" s="35"/>
      <c r="CE132" s="35"/>
      <c r="CF132" s="35"/>
      <c r="CG132" s="35"/>
      <c r="CH132" s="35"/>
      <c r="CI132" s="35"/>
      <c r="CJ132" s="35"/>
      <c r="CK132" s="35"/>
      <c r="CL132" s="35"/>
      <c r="CM132" s="35"/>
      <c r="CN132" s="35"/>
      <c r="CO132" s="35"/>
      <c r="CP132" s="35"/>
      <c r="CQ132" s="35"/>
      <c r="CR132" s="35"/>
      <c r="CS132" s="35"/>
      <c r="CT132" s="35"/>
      <c r="CU132" s="35"/>
      <c r="CV132" s="35"/>
      <c r="CW132" s="35"/>
      <c r="CX132" s="35"/>
      <c r="CY132" s="35"/>
      <c r="CZ132" s="35"/>
      <c r="DA132" s="35"/>
      <c r="DB132" s="35"/>
      <c r="DC132" s="35"/>
      <c r="DD132" s="35"/>
      <c r="DE132" s="35"/>
      <c r="DF132" s="35"/>
      <c r="DG132" s="35"/>
      <c r="DH132" s="35"/>
      <c r="DI132" s="627">
        <f t="shared" si="3"/>
        <v>0</v>
      </c>
      <c r="DJ132" s="627"/>
      <c r="DK132" s="627">
        <f t="shared" si="4"/>
        <v>0</v>
      </c>
      <c r="DL132" s="627"/>
      <c r="DM132" s="627">
        <f t="shared" si="5"/>
        <v>0</v>
      </c>
      <c r="DN132" s="627"/>
      <c r="DO132" s="627">
        <f t="shared" si="6"/>
        <v>0</v>
      </c>
      <c r="DP132" s="627"/>
      <c r="DQ132" s="627">
        <f t="shared" si="7"/>
        <v>0</v>
      </c>
      <c r="DR132" s="627"/>
      <c r="DS132" s="627">
        <f t="shared" si="8"/>
        <v>0</v>
      </c>
      <c r="DT132" s="627"/>
      <c r="DU132" s="35"/>
      <c r="DV132" s="639">
        <v>11</v>
      </c>
      <c r="DW132" s="641"/>
      <c r="DX132" s="639">
        <f>IF(CV129=0,0,1)</f>
        <v>0</v>
      </c>
      <c r="DY132" s="641"/>
      <c r="DZ132" s="639" t="str">
        <f>IF(DX132=0,"",IF(SUM($DX$128:DX132)=1,_xlfn.CONCAT(DV132,),IF($DX$134&gt;SUM($DX$128:DX132),_xlfn.CONCAT(", ",DV132),IF($DX$134=SUM($DX$128:DX132),_xlfn.CONCAT(" y ",DV132,".")))))</f>
        <v/>
      </c>
      <c r="EA132" s="641"/>
      <c r="EB132" s="35"/>
      <c r="EC132" s="35"/>
    </row>
    <row r="133" spans="1:133" ht="15" customHeight="1">
      <c r="A133" s="131"/>
      <c r="B133" s="53"/>
      <c r="C133" s="82" t="s">
        <v>70</v>
      </c>
      <c r="D133" s="825" t="str">
        <f>IF($AH$11=1,"",IF(CNGE_2026_M3_Secc1!$AH$388=CNGE_2026_M3_Secc1!$AJ$388,"",IF(CNGE_2026_M3_Secc1!D402="","",CNGE_2026_M3_Secc1!D402)))</f>
        <v/>
      </c>
      <c r="E133" s="826"/>
      <c r="F133" s="826"/>
      <c r="G133" s="826"/>
      <c r="H133" s="826"/>
      <c r="I133" s="826"/>
      <c r="J133" s="826"/>
      <c r="K133" s="826"/>
      <c r="L133" s="826"/>
      <c r="M133" s="827"/>
      <c r="N133" s="432"/>
      <c r="O133" s="432"/>
      <c r="P133" s="432"/>
      <c r="Q133" s="432"/>
      <c r="R133" s="432"/>
      <c r="S133" s="432"/>
      <c r="T133" s="432"/>
      <c r="U133" s="432"/>
      <c r="V133" s="432"/>
      <c r="W133" s="432"/>
      <c r="X133" s="432"/>
      <c r="Y133" s="432"/>
      <c r="Z133" s="432"/>
      <c r="AA133" s="432"/>
      <c r="AB133" s="432"/>
      <c r="AC133" s="432"/>
      <c r="AD133" s="432"/>
      <c r="AE133" s="12"/>
      <c r="AH133" s="35"/>
      <c r="AI133" s="35"/>
      <c r="AJ133" s="35"/>
      <c r="AK133" s="35"/>
      <c r="AL133" s="35"/>
      <c r="AM133" s="35"/>
      <c r="AN133" s="35"/>
      <c r="AO133" s="35"/>
      <c r="AP133" s="35"/>
      <c r="AQ133" s="35"/>
      <c r="AR133" s="35"/>
      <c r="AS133" s="35"/>
      <c r="AT133" s="35"/>
      <c r="AU133" s="35"/>
      <c r="AV133" s="35"/>
      <c r="AW133" s="35"/>
      <c r="AX133" s="35"/>
      <c r="AY133" s="35"/>
      <c r="AZ133" s="35"/>
      <c r="BA133" s="35"/>
      <c r="BB133" s="35"/>
      <c r="BC133" s="35"/>
      <c r="BD133" s="35"/>
      <c r="BE133" s="35"/>
      <c r="BF133" s="35"/>
      <c r="BG133" s="35"/>
      <c r="BH133" s="35"/>
      <c r="BI133" s="35"/>
      <c r="BJ133" s="35"/>
      <c r="BK133" s="35"/>
      <c r="BL133" s="35"/>
      <c r="BM133" s="35"/>
      <c r="BN133" s="35"/>
      <c r="BO133" s="35"/>
      <c r="BP133" s="35"/>
      <c r="BQ133" s="35"/>
      <c r="BR133" s="35"/>
      <c r="BS133" s="35"/>
      <c r="BT133" s="35"/>
      <c r="BU133" s="35"/>
      <c r="BV133" s="35"/>
      <c r="BW133" s="35"/>
      <c r="BX133" s="35"/>
      <c r="BY133" s="35"/>
      <c r="BZ133" s="35"/>
      <c r="CA133" s="35"/>
      <c r="CB133" s="35"/>
      <c r="CC133" s="35"/>
      <c r="CD133" s="35"/>
      <c r="CE133" s="35"/>
      <c r="CF133" s="35"/>
      <c r="CG133" s="35"/>
      <c r="CH133" s="35"/>
      <c r="CI133" s="35"/>
      <c r="CJ133" s="35"/>
      <c r="CK133" s="35"/>
      <c r="CL133" s="35"/>
      <c r="CM133" s="35"/>
      <c r="CN133" s="35"/>
      <c r="CO133" s="35"/>
      <c r="CP133" s="35"/>
      <c r="CQ133" s="35"/>
      <c r="CR133" s="35"/>
      <c r="CS133" s="35"/>
      <c r="CT133" s="35"/>
      <c r="CU133" s="35"/>
      <c r="CV133" s="35"/>
      <c r="CW133" s="35"/>
      <c r="CX133" s="35"/>
      <c r="CY133" s="35"/>
      <c r="CZ133" s="35"/>
      <c r="DA133" s="35"/>
      <c r="DB133" s="35"/>
      <c r="DC133" s="35"/>
      <c r="DD133" s="35"/>
      <c r="DE133" s="35"/>
      <c r="DF133" s="35"/>
      <c r="DG133" s="35"/>
      <c r="DH133" s="35"/>
      <c r="DI133" s="627">
        <f t="shared" si="3"/>
        <v>0</v>
      </c>
      <c r="DJ133" s="627"/>
      <c r="DK133" s="627">
        <f t="shared" si="4"/>
        <v>0</v>
      </c>
      <c r="DL133" s="627"/>
      <c r="DM133" s="627">
        <f t="shared" si="5"/>
        <v>0</v>
      </c>
      <c r="DN133" s="627"/>
      <c r="DO133" s="627">
        <f t="shared" si="6"/>
        <v>0</v>
      </c>
      <c r="DP133" s="627"/>
      <c r="DQ133" s="627">
        <f t="shared" si="7"/>
        <v>0</v>
      </c>
      <c r="DR133" s="627"/>
      <c r="DS133" s="627">
        <f t="shared" si="8"/>
        <v>0</v>
      </c>
      <c r="DT133" s="627"/>
      <c r="DU133" s="35"/>
      <c r="DV133" s="639">
        <v>12</v>
      </c>
      <c r="DW133" s="641"/>
      <c r="DX133" s="639">
        <f>IF(DC129=0,0,1)</f>
        <v>0</v>
      </c>
      <c r="DY133" s="641"/>
      <c r="DZ133" s="639" t="str">
        <f>IF(DX133=0,"",IF(SUM($DX$128:DX133)=1,_xlfn.CONCAT(DV133,),IF($DX$134&gt;SUM($DX$128:DX133),_xlfn.CONCAT(", ",DV133),IF($DX$134=SUM($DX$128:DX133),_xlfn.CONCAT(" y ",DV133,".")))))</f>
        <v/>
      </c>
      <c r="EA133" s="641"/>
      <c r="EB133" s="35"/>
      <c r="EC133" s="35"/>
    </row>
    <row r="134" spans="1:133" ht="15" customHeight="1">
      <c r="A134" s="131"/>
      <c r="B134" s="53"/>
      <c r="C134" s="82" t="s">
        <v>71</v>
      </c>
      <c r="D134" s="825" t="str">
        <f>IF($AH$11=1,"",IF(CNGE_2026_M3_Secc1!$AH$388=CNGE_2026_M3_Secc1!$AJ$388,"",IF(CNGE_2026_M3_Secc1!D403="","",CNGE_2026_M3_Secc1!D403)))</f>
        <v/>
      </c>
      <c r="E134" s="826"/>
      <c r="F134" s="826"/>
      <c r="G134" s="826"/>
      <c r="H134" s="826"/>
      <c r="I134" s="826"/>
      <c r="J134" s="826"/>
      <c r="K134" s="826"/>
      <c r="L134" s="826"/>
      <c r="M134" s="827"/>
      <c r="N134" s="432"/>
      <c r="O134" s="432"/>
      <c r="P134" s="432"/>
      <c r="Q134" s="432"/>
      <c r="R134" s="432"/>
      <c r="S134" s="432"/>
      <c r="T134" s="432"/>
      <c r="U134" s="432"/>
      <c r="V134" s="432"/>
      <c r="W134" s="432"/>
      <c r="X134" s="432"/>
      <c r="Y134" s="432"/>
      <c r="Z134" s="432"/>
      <c r="AA134" s="432"/>
      <c r="AB134" s="432"/>
      <c r="AC134" s="432"/>
      <c r="AD134" s="432"/>
      <c r="AE134" s="12"/>
      <c r="AH134" s="35"/>
      <c r="AI134" s="35"/>
      <c r="AJ134" s="35"/>
      <c r="AK134" s="35"/>
      <c r="AL134" s="35"/>
      <c r="AM134" s="35"/>
      <c r="AN134" s="35"/>
      <c r="AO134" s="35"/>
      <c r="AP134" s="35"/>
      <c r="AQ134" s="35"/>
      <c r="AR134" s="35"/>
      <c r="AS134" s="35"/>
      <c r="AT134" s="35"/>
      <c r="AU134" s="35"/>
      <c r="AV134" s="35"/>
      <c r="AW134" s="35"/>
      <c r="AX134" s="35"/>
      <c r="AY134" s="35"/>
      <c r="AZ134" s="35"/>
      <c r="BA134" s="35"/>
      <c r="BB134" s="35"/>
      <c r="BC134" s="35"/>
      <c r="BD134" s="35"/>
      <c r="BE134" s="35"/>
      <c r="BF134" s="35"/>
      <c r="BG134" s="35"/>
      <c r="BH134" s="35"/>
      <c r="BI134" s="35"/>
      <c r="BJ134" s="35"/>
      <c r="BK134" s="35"/>
      <c r="BL134" s="35"/>
      <c r="BM134" s="35"/>
      <c r="BN134" s="35"/>
      <c r="BO134" s="35"/>
      <c r="BP134" s="35"/>
      <c r="BQ134" s="35"/>
      <c r="BR134" s="35"/>
      <c r="BS134" s="35"/>
      <c r="BT134" s="35"/>
      <c r="BU134" s="35"/>
      <c r="BV134" s="35"/>
      <c r="BW134" s="35"/>
      <c r="BX134" s="35"/>
      <c r="BY134" s="35"/>
      <c r="BZ134" s="35"/>
      <c r="CA134" s="35"/>
      <c r="CB134" s="35"/>
      <c r="CC134" s="35"/>
      <c r="CD134" s="35"/>
      <c r="CE134" s="35"/>
      <c r="CF134" s="35"/>
      <c r="CG134" s="35"/>
      <c r="CH134" s="35"/>
      <c r="CI134" s="35"/>
      <c r="CJ134" s="35"/>
      <c r="CK134" s="35"/>
      <c r="CL134" s="35"/>
      <c r="CM134" s="35"/>
      <c r="CN134" s="35"/>
      <c r="CO134" s="35"/>
      <c r="CP134" s="35"/>
      <c r="CQ134" s="35"/>
      <c r="CR134" s="35"/>
      <c r="CS134" s="35"/>
      <c r="CT134" s="35"/>
      <c r="CU134" s="35"/>
      <c r="CV134" s="35"/>
      <c r="CW134" s="35"/>
      <c r="CX134" s="35"/>
      <c r="CY134" s="35"/>
      <c r="CZ134" s="35"/>
      <c r="DA134" s="35"/>
      <c r="DB134" s="35"/>
      <c r="DC134" s="35"/>
      <c r="DD134" s="35"/>
      <c r="DE134" s="35"/>
      <c r="DF134" s="35"/>
      <c r="DG134" s="35"/>
      <c r="DH134" s="35"/>
      <c r="DI134" s="627">
        <f t="shared" si="3"/>
        <v>0</v>
      </c>
      <c r="DJ134" s="627"/>
      <c r="DK134" s="627">
        <f t="shared" si="4"/>
        <v>0</v>
      </c>
      <c r="DL134" s="627"/>
      <c r="DM134" s="627">
        <f t="shared" si="5"/>
        <v>0</v>
      </c>
      <c r="DN134" s="627"/>
      <c r="DO134" s="627">
        <f t="shared" si="6"/>
        <v>0</v>
      </c>
      <c r="DP134" s="627"/>
      <c r="DQ134" s="627">
        <f t="shared" si="7"/>
        <v>0</v>
      </c>
      <c r="DR134" s="627"/>
      <c r="DS134" s="627">
        <f t="shared" si="8"/>
        <v>0</v>
      </c>
      <c r="DT134" s="627"/>
      <c r="DU134" s="35"/>
      <c r="DV134" s="35"/>
      <c r="DW134" s="35"/>
      <c r="DX134" s="913">
        <f>SUM(DX128:DY133)</f>
        <v>0</v>
      </c>
      <c r="DY134" s="914"/>
      <c r="DZ134" s="915" t="str">
        <f>IF(DX134=0,"", _xlfn.CONCAT(DZ128:EA133))</f>
        <v/>
      </c>
      <c r="EA134" s="916"/>
      <c r="EB134" s="35"/>
      <c r="EC134" s="35"/>
    </row>
    <row r="135" spans="1:133" ht="15" customHeight="1">
      <c r="A135" s="131"/>
      <c r="B135" s="53"/>
      <c r="C135" s="82" t="s">
        <v>72</v>
      </c>
      <c r="D135" s="825" t="str">
        <f>IF($AH$11=1,"",IF(CNGE_2026_M3_Secc1!$AH$388=CNGE_2026_M3_Secc1!$AJ$388,"",IF(CNGE_2026_M3_Secc1!D404="","",CNGE_2026_M3_Secc1!D404)))</f>
        <v/>
      </c>
      <c r="E135" s="826"/>
      <c r="F135" s="826"/>
      <c r="G135" s="826"/>
      <c r="H135" s="826"/>
      <c r="I135" s="826"/>
      <c r="J135" s="826"/>
      <c r="K135" s="826"/>
      <c r="L135" s="826"/>
      <c r="M135" s="827"/>
      <c r="N135" s="432"/>
      <c r="O135" s="432"/>
      <c r="P135" s="432"/>
      <c r="Q135" s="432"/>
      <c r="R135" s="432"/>
      <c r="S135" s="432"/>
      <c r="T135" s="432"/>
      <c r="U135" s="432"/>
      <c r="V135" s="432"/>
      <c r="W135" s="432"/>
      <c r="X135" s="432"/>
      <c r="Y135" s="432"/>
      <c r="Z135" s="432"/>
      <c r="AA135" s="432"/>
      <c r="AB135" s="432"/>
      <c r="AC135" s="432"/>
      <c r="AD135" s="432"/>
      <c r="AE135" s="12"/>
      <c r="AH135" s="35"/>
      <c r="AI135" s="35"/>
      <c r="AJ135" s="35"/>
      <c r="AK135" s="35"/>
      <c r="AL135" s="35"/>
      <c r="AM135" s="35"/>
      <c r="AN135" s="35"/>
      <c r="AO135" s="35"/>
      <c r="AP135" s="35"/>
      <c r="AQ135" s="35"/>
      <c r="AR135" s="35"/>
      <c r="AS135" s="35"/>
      <c r="AT135" s="35"/>
      <c r="AU135" s="35"/>
      <c r="AV135" s="35"/>
      <c r="AW135" s="35"/>
      <c r="AX135" s="35"/>
      <c r="AY135" s="35"/>
      <c r="AZ135" s="35"/>
      <c r="BA135" s="35"/>
      <c r="BB135" s="35"/>
      <c r="BC135" s="35"/>
      <c r="BD135" s="35"/>
      <c r="BE135" s="35"/>
      <c r="BF135" s="35"/>
      <c r="BG135" s="35"/>
      <c r="BH135" s="35"/>
      <c r="BI135" s="35"/>
      <c r="BJ135" s="35"/>
      <c r="BK135" s="35"/>
      <c r="BL135" s="35"/>
      <c r="BM135" s="35"/>
      <c r="BN135" s="35"/>
      <c r="BO135" s="35"/>
      <c r="BP135" s="35"/>
      <c r="BQ135" s="35"/>
      <c r="BR135" s="35"/>
      <c r="BS135" s="35"/>
      <c r="BT135" s="35"/>
      <c r="BU135" s="35"/>
      <c r="BV135" s="35"/>
      <c r="BW135" s="35"/>
      <c r="BX135" s="35"/>
      <c r="BY135" s="35"/>
      <c r="BZ135" s="35"/>
      <c r="CA135" s="35"/>
      <c r="CB135" s="35"/>
      <c r="CC135" s="35"/>
      <c r="CD135" s="35"/>
      <c r="CE135" s="35"/>
      <c r="CF135" s="35"/>
      <c r="CG135" s="35"/>
      <c r="CH135" s="35"/>
      <c r="CI135" s="35"/>
      <c r="CJ135" s="35"/>
      <c r="CK135" s="35"/>
      <c r="CL135" s="35"/>
      <c r="CM135" s="35"/>
      <c r="CN135" s="35"/>
      <c r="CO135" s="35"/>
      <c r="CP135" s="35"/>
      <c r="CQ135" s="35"/>
      <c r="CR135" s="35"/>
      <c r="CS135" s="35"/>
      <c r="CT135" s="35"/>
      <c r="CU135" s="35"/>
      <c r="CV135" s="35"/>
      <c r="CW135" s="35"/>
      <c r="CX135" s="35"/>
      <c r="CY135" s="35"/>
      <c r="CZ135" s="35"/>
      <c r="DA135" s="35"/>
      <c r="DB135" s="35"/>
      <c r="DC135" s="35"/>
      <c r="DD135" s="35"/>
      <c r="DE135" s="35"/>
      <c r="DF135" s="35"/>
      <c r="DG135" s="35"/>
      <c r="DH135" s="35"/>
      <c r="DI135" s="627">
        <f t="shared" si="3"/>
        <v>0</v>
      </c>
      <c r="DJ135" s="627"/>
      <c r="DK135" s="627">
        <f t="shared" si="4"/>
        <v>0</v>
      </c>
      <c r="DL135" s="627"/>
      <c r="DM135" s="627">
        <f t="shared" si="5"/>
        <v>0</v>
      </c>
      <c r="DN135" s="627"/>
      <c r="DO135" s="627">
        <f t="shared" si="6"/>
        <v>0</v>
      </c>
      <c r="DP135" s="627"/>
      <c r="DQ135" s="627">
        <f t="shared" si="7"/>
        <v>0</v>
      </c>
      <c r="DR135" s="627"/>
      <c r="DS135" s="627">
        <f t="shared" si="8"/>
        <v>0</v>
      </c>
      <c r="DT135" s="627"/>
      <c r="DU135" s="35"/>
      <c r="DV135" s="35"/>
      <c r="DW135" s="35"/>
      <c r="DX135" s="35"/>
      <c r="DY135" s="35"/>
      <c r="DZ135" s="35"/>
      <c r="EA135" s="35"/>
      <c r="EB135" s="35"/>
      <c r="EC135" s="35"/>
    </row>
    <row r="136" spans="1:133" ht="15" customHeight="1">
      <c r="A136" s="131"/>
      <c r="B136" s="53"/>
      <c r="C136" s="82" t="s">
        <v>73</v>
      </c>
      <c r="D136" s="825" t="str">
        <f>IF($AH$11=1,"",IF(CNGE_2026_M3_Secc1!$AH$388=CNGE_2026_M3_Secc1!$AJ$388,"",IF(CNGE_2026_M3_Secc1!D405="","",CNGE_2026_M3_Secc1!D405)))</f>
        <v/>
      </c>
      <c r="E136" s="826"/>
      <c r="F136" s="826"/>
      <c r="G136" s="826"/>
      <c r="H136" s="826"/>
      <c r="I136" s="826"/>
      <c r="J136" s="826"/>
      <c r="K136" s="826"/>
      <c r="L136" s="826"/>
      <c r="M136" s="827"/>
      <c r="N136" s="432"/>
      <c r="O136" s="432"/>
      <c r="P136" s="432"/>
      <c r="Q136" s="432"/>
      <c r="R136" s="432"/>
      <c r="S136" s="432"/>
      <c r="T136" s="432"/>
      <c r="U136" s="432"/>
      <c r="V136" s="432"/>
      <c r="W136" s="432"/>
      <c r="X136" s="432"/>
      <c r="Y136" s="432"/>
      <c r="Z136" s="432"/>
      <c r="AA136" s="432"/>
      <c r="AB136" s="432"/>
      <c r="AC136" s="432"/>
      <c r="AD136" s="432"/>
      <c r="AE136" s="12"/>
      <c r="AH136" s="35"/>
      <c r="AI136" s="35"/>
      <c r="AJ136" s="35"/>
      <c r="AK136" s="35"/>
      <c r="AL136" s="35"/>
      <c r="AM136" s="35"/>
      <c r="AN136" s="35"/>
      <c r="AO136" s="35"/>
      <c r="AP136" s="35"/>
      <c r="AQ136" s="35"/>
      <c r="AR136" s="35"/>
      <c r="AS136" s="35"/>
      <c r="AT136" s="35"/>
      <c r="AU136" s="35"/>
      <c r="AV136" s="35"/>
      <c r="AW136" s="35"/>
      <c r="AX136" s="35"/>
      <c r="AY136" s="35"/>
      <c r="AZ136" s="35"/>
      <c r="BA136" s="35"/>
      <c r="BB136" s="35"/>
      <c r="BC136" s="35"/>
      <c r="BD136" s="35"/>
      <c r="BE136" s="35"/>
      <c r="BF136" s="35"/>
      <c r="BG136" s="35"/>
      <c r="BH136" s="35"/>
      <c r="BI136" s="35"/>
      <c r="BJ136" s="35"/>
      <c r="BK136" s="35"/>
      <c r="BL136" s="35"/>
      <c r="BM136" s="35"/>
      <c r="BN136" s="35"/>
      <c r="BO136" s="35"/>
      <c r="BP136" s="35"/>
      <c r="BQ136" s="35"/>
      <c r="BR136" s="35"/>
      <c r="BS136" s="35"/>
      <c r="BT136" s="35"/>
      <c r="BU136" s="35"/>
      <c r="BV136" s="35"/>
      <c r="BW136" s="35"/>
      <c r="BX136" s="35"/>
      <c r="BY136" s="35"/>
      <c r="BZ136" s="35"/>
      <c r="CA136" s="35"/>
      <c r="CB136" s="35"/>
      <c r="CC136" s="35"/>
      <c r="CD136" s="35"/>
      <c r="CE136" s="35"/>
      <c r="CF136" s="35"/>
      <c r="CG136" s="35"/>
      <c r="CH136" s="35"/>
      <c r="CI136" s="35"/>
      <c r="CJ136" s="35"/>
      <c r="CK136" s="35"/>
      <c r="CL136" s="35"/>
      <c r="CM136" s="35"/>
      <c r="CN136" s="35"/>
      <c r="CO136" s="35"/>
      <c r="CP136" s="35"/>
      <c r="CQ136" s="35"/>
      <c r="CR136" s="35"/>
      <c r="CS136" s="35"/>
      <c r="CT136" s="35"/>
      <c r="CU136" s="35"/>
      <c r="CV136" s="35"/>
      <c r="CW136" s="35"/>
      <c r="CX136" s="35"/>
      <c r="CY136" s="35"/>
      <c r="CZ136" s="35"/>
      <c r="DA136" s="35"/>
      <c r="DB136" s="35"/>
      <c r="DC136" s="35"/>
      <c r="DD136" s="35"/>
      <c r="DE136" s="35"/>
      <c r="DF136" s="35"/>
      <c r="DG136" s="35"/>
      <c r="DH136" s="35"/>
      <c r="DI136" s="627">
        <f t="shared" si="3"/>
        <v>0</v>
      </c>
      <c r="DJ136" s="627"/>
      <c r="DK136" s="627">
        <f t="shared" si="4"/>
        <v>0</v>
      </c>
      <c r="DL136" s="627"/>
      <c r="DM136" s="627">
        <f t="shared" si="5"/>
        <v>0</v>
      </c>
      <c r="DN136" s="627"/>
      <c r="DO136" s="627">
        <f t="shared" si="6"/>
        <v>0</v>
      </c>
      <c r="DP136" s="627"/>
      <c r="DQ136" s="627">
        <f t="shared" si="7"/>
        <v>0</v>
      </c>
      <c r="DR136" s="627"/>
      <c r="DS136" s="627">
        <f t="shared" si="8"/>
        <v>0</v>
      </c>
      <c r="DT136" s="627"/>
      <c r="DU136" s="35"/>
      <c r="DV136" s="35"/>
      <c r="DW136" s="35"/>
      <c r="DX136" s="35"/>
      <c r="DY136" s="35"/>
      <c r="DZ136" s="35"/>
      <c r="EA136" s="35"/>
      <c r="EB136" s="35"/>
      <c r="EC136" s="35"/>
    </row>
    <row r="137" spans="1:133" ht="15" customHeight="1">
      <c r="A137" s="131"/>
      <c r="B137" s="53"/>
      <c r="C137" s="82" t="s">
        <v>74</v>
      </c>
      <c r="D137" s="825" t="str">
        <f>IF($AH$11=1,"",IF(CNGE_2026_M3_Secc1!$AH$388=CNGE_2026_M3_Secc1!$AJ$388,"",IF(CNGE_2026_M3_Secc1!D406="","",CNGE_2026_M3_Secc1!D406)))</f>
        <v/>
      </c>
      <c r="E137" s="826"/>
      <c r="F137" s="826"/>
      <c r="G137" s="826"/>
      <c r="H137" s="826"/>
      <c r="I137" s="826"/>
      <c r="J137" s="826"/>
      <c r="K137" s="826"/>
      <c r="L137" s="826"/>
      <c r="M137" s="827"/>
      <c r="N137" s="432"/>
      <c r="O137" s="432"/>
      <c r="P137" s="432"/>
      <c r="Q137" s="432"/>
      <c r="R137" s="432"/>
      <c r="S137" s="432"/>
      <c r="T137" s="432"/>
      <c r="U137" s="432"/>
      <c r="V137" s="432"/>
      <c r="W137" s="432"/>
      <c r="X137" s="432"/>
      <c r="Y137" s="432"/>
      <c r="Z137" s="432"/>
      <c r="AA137" s="432"/>
      <c r="AB137" s="432"/>
      <c r="AC137" s="432"/>
      <c r="AD137" s="432"/>
      <c r="AE137" s="12"/>
      <c r="AH137" s="35"/>
      <c r="AI137" s="35"/>
      <c r="AJ137" s="35"/>
      <c r="AK137" s="35"/>
      <c r="AL137" s="35"/>
      <c r="AM137" s="35"/>
      <c r="AN137" s="35"/>
      <c r="AO137" s="35"/>
      <c r="AP137" s="35"/>
      <c r="AQ137" s="35"/>
      <c r="AR137" s="35"/>
      <c r="AS137" s="35"/>
      <c r="AT137" s="35"/>
      <c r="AU137" s="35"/>
      <c r="AV137" s="35"/>
      <c r="AW137" s="35"/>
      <c r="AX137" s="35"/>
      <c r="AY137" s="35"/>
      <c r="AZ137" s="35"/>
      <c r="BA137" s="35"/>
      <c r="BB137" s="35"/>
      <c r="BC137" s="35"/>
      <c r="BD137" s="35"/>
      <c r="BE137" s="35"/>
      <c r="BF137" s="35"/>
      <c r="BG137" s="35"/>
      <c r="BH137" s="35"/>
      <c r="BI137" s="35"/>
      <c r="BJ137" s="35"/>
      <c r="BK137" s="35"/>
      <c r="BL137" s="35"/>
      <c r="BM137" s="35"/>
      <c r="BN137" s="35"/>
      <c r="BO137" s="35"/>
      <c r="BP137" s="35"/>
      <c r="BQ137" s="35"/>
      <c r="BR137" s="35"/>
      <c r="BS137" s="35"/>
      <c r="BT137" s="35"/>
      <c r="BU137" s="35"/>
      <c r="BV137" s="35"/>
      <c r="BW137" s="35"/>
      <c r="BX137" s="35"/>
      <c r="BY137" s="35"/>
      <c r="BZ137" s="35"/>
      <c r="CA137" s="35"/>
      <c r="CB137" s="35"/>
      <c r="CC137" s="35"/>
      <c r="CD137" s="35"/>
      <c r="CE137" s="35"/>
      <c r="CF137" s="35"/>
      <c r="CG137" s="35"/>
      <c r="CH137" s="35"/>
      <c r="CI137" s="35"/>
      <c r="CJ137" s="35"/>
      <c r="CK137" s="35"/>
      <c r="CL137" s="35"/>
      <c r="CM137" s="35"/>
      <c r="CN137" s="35"/>
      <c r="CO137" s="35"/>
      <c r="CP137" s="35"/>
      <c r="CQ137" s="35"/>
      <c r="CR137" s="35"/>
      <c r="CS137" s="35"/>
      <c r="CT137" s="35"/>
      <c r="CU137" s="35"/>
      <c r="CV137" s="35"/>
      <c r="CW137" s="35"/>
      <c r="CX137" s="35"/>
      <c r="CY137" s="35"/>
      <c r="CZ137" s="35"/>
      <c r="DA137" s="35"/>
      <c r="DB137" s="35"/>
      <c r="DC137" s="35"/>
      <c r="DD137" s="35"/>
      <c r="DE137" s="35"/>
      <c r="DF137" s="35"/>
      <c r="DG137" s="35"/>
      <c r="DH137" s="35"/>
      <c r="DI137" s="627">
        <f t="shared" si="3"/>
        <v>0</v>
      </c>
      <c r="DJ137" s="627"/>
      <c r="DK137" s="627">
        <f t="shared" si="4"/>
        <v>0</v>
      </c>
      <c r="DL137" s="627"/>
      <c r="DM137" s="627">
        <f t="shared" si="5"/>
        <v>0</v>
      </c>
      <c r="DN137" s="627"/>
      <c r="DO137" s="627">
        <f t="shared" si="6"/>
        <v>0</v>
      </c>
      <c r="DP137" s="627"/>
      <c r="DQ137" s="627">
        <f t="shared" si="7"/>
        <v>0</v>
      </c>
      <c r="DR137" s="627"/>
      <c r="DS137" s="627">
        <f t="shared" si="8"/>
        <v>0</v>
      </c>
      <c r="DT137" s="627"/>
      <c r="DU137" s="35"/>
      <c r="DV137" s="35"/>
      <c r="DW137" s="35"/>
      <c r="DX137" s="35"/>
      <c r="DY137" s="35"/>
      <c r="DZ137" s="35"/>
      <c r="EA137" s="35"/>
      <c r="EB137" s="35"/>
      <c r="EC137" s="35"/>
    </row>
    <row r="138" spans="1:133" ht="15" customHeight="1">
      <c r="A138" s="131"/>
      <c r="B138" s="53"/>
      <c r="C138" s="82" t="s">
        <v>75</v>
      </c>
      <c r="D138" s="825" t="str">
        <f>IF($AH$11=1,"",IF(CNGE_2026_M3_Secc1!$AH$388=CNGE_2026_M3_Secc1!$AJ$388,"",IF(CNGE_2026_M3_Secc1!D407="","",CNGE_2026_M3_Secc1!D407)))</f>
        <v/>
      </c>
      <c r="E138" s="826"/>
      <c r="F138" s="826"/>
      <c r="G138" s="826"/>
      <c r="H138" s="826"/>
      <c r="I138" s="826"/>
      <c r="J138" s="826"/>
      <c r="K138" s="826"/>
      <c r="L138" s="826"/>
      <c r="M138" s="827"/>
      <c r="N138" s="432"/>
      <c r="O138" s="432"/>
      <c r="P138" s="432"/>
      <c r="Q138" s="432"/>
      <c r="R138" s="432"/>
      <c r="S138" s="432"/>
      <c r="T138" s="432"/>
      <c r="U138" s="432"/>
      <c r="V138" s="432"/>
      <c r="W138" s="432"/>
      <c r="X138" s="432"/>
      <c r="Y138" s="432"/>
      <c r="Z138" s="432"/>
      <c r="AA138" s="432"/>
      <c r="AB138" s="432"/>
      <c r="AC138" s="432"/>
      <c r="AD138" s="432"/>
      <c r="AE138" s="12"/>
      <c r="AH138" s="35"/>
      <c r="AI138" s="35"/>
      <c r="AJ138" s="35"/>
      <c r="AK138" s="35"/>
      <c r="AL138" s="35"/>
      <c r="AM138" s="35"/>
      <c r="AN138" s="35"/>
      <c r="AO138" s="35"/>
      <c r="AP138" s="35"/>
      <c r="AQ138" s="35"/>
      <c r="AR138" s="35"/>
      <c r="AS138" s="35"/>
      <c r="AT138" s="35"/>
      <c r="AU138" s="35"/>
      <c r="AV138" s="35"/>
      <c r="AW138" s="35"/>
      <c r="AX138" s="35"/>
      <c r="AY138" s="35"/>
      <c r="AZ138" s="35"/>
      <c r="BA138" s="35"/>
      <c r="BB138" s="35"/>
      <c r="BC138" s="35"/>
      <c r="BD138" s="35"/>
      <c r="BE138" s="35"/>
      <c r="BF138" s="35"/>
      <c r="BG138" s="35"/>
      <c r="BH138" s="35"/>
      <c r="BI138" s="35"/>
      <c r="BJ138" s="35"/>
      <c r="BK138" s="35"/>
      <c r="BL138" s="35"/>
      <c r="BM138" s="35"/>
      <c r="BN138" s="35"/>
      <c r="BO138" s="35"/>
      <c r="BP138" s="35"/>
      <c r="BQ138" s="35"/>
      <c r="BR138" s="35"/>
      <c r="BS138" s="35"/>
      <c r="BT138" s="35"/>
      <c r="BU138" s="35"/>
      <c r="BV138" s="35"/>
      <c r="BW138" s="35"/>
      <c r="BX138" s="35"/>
      <c r="BY138" s="35"/>
      <c r="BZ138" s="35"/>
      <c r="CA138" s="35"/>
      <c r="CB138" s="35"/>
      <c r="CC138" s="35"/>
      <c r="CD138" s="35"/>
      <c r="CE138" s="35"/>
      <c r="CF138" s="35"/>
      <c r="CG138" s="35"/>
      <c r="CH138" s="35"/>
      <c r="CI138" s="35"/>
      <c r="CJ138" s="35"/>
      <c r="CK138" s="35"/>
      <c r="CL138" s="35"/>
      <c r="CM138" s="35"/>
      <c r="CN138" s="35"/>
      <c r="CO138" s="35"/>
      <c r="CP138" s="35"/>
      <c r="CQ138" s="35"/>
      <c r="CR138" s="35"/>
      <c r="CS138" s="35"/>
      <c r="CT138" s="35"/>
      <c r="CU138" s="35"/>
      <c r="CV138" s="35"/>
      <c r="CW138" s="35"/>
      <c r="CX138" s="35"/>
      <c r="CY138" s="35"/>
      <c r="CZ138" s="35"/>
      <c r="DA138" s="35"/>
      <c r="DB138" s="35"/>
      <c r="DC138" s="35"/>
      <c r="DD138" s="35"/>
      <c r="DE138" s="35"/>
      <c r="DF138" s="35"/>
      <c r="DG138" s="35"/>
      <c r="DH138" s="35"/>
      <c r="DI138" s="627">
        <f t="shared" si="3"/>
        <v>0</v>
      </c>
      <c r="DJ138" s="627"/>
      <c r="DK138" s="627">
        <f t="shared" si="4"/>
        <v>0</v>
      </c>
      <c r="DL138" s="627"/>
      <c r="DM138" s="627">
        <f t="shared" si="5"/>
        <v>0</v>
      </c>
      <c r="DN138" s="627"/>
      <c r="DO138" s="627">
        <f t="shared" si="6"/>
        <v>0</v>
      </c>
      <c r="DP138" s="627"/>
      <c r="DQ138" s="627">
        <f t="shared" si="7"/>
        <v>0</v>
      </c>
      <c r="DR138" s="627"/>
      <c r="DS138" s="627">
        <f t="shared" si="8"/>
        <v>0</v>
      </c>
      <c r="DT138" s="627"/>
      <c r="DU138" s="35"/>
      <c r="DV138" s="35"/>
      <c r="DW138" s="35"/>
      <c r="DX138" s="35"/>
      <c r="DY138" s="35"/>
      <c r="DZ138" s="35"/>
      <c r="EA138" s="35"/>
      <c r="EB138" s="35"/>
      <c r="EC138" s="35"/>
    </row>
    <row r="139" spans="1:133" ht="15" customHeight="1">
      <c r="A139" s="131"/>
      <c r="B139" s="53"/>
      <c r="C139" s="82" t="s">
        <v>76</v>
      </c>
      <c r="D139" s="825" t="str">
        <f>IF($AH$11=1,"",IF(CNGE_2026_M3_Secc1!$AH$388=CNGE_2026_M3_Secc1!$AJ$388,"",IF(CNGE_2026_M3_Secc1!D408="","",CNGE_2026_M3_Secc1!D408)))</f>
        <v/>
      </c>
      <c r="E139" s="826"/>
      <c r="F139" s="826"/>
      <c r="G139" s="826"/>
      <c r="H139" s="826"/>
      <c r="I139" s="826"/>
      <c r="J139" s="826"/>
      <c r="K139" s="826"/>
      <c r="L139" s="826"/>
      <c r="M139" s="827"/>
      <c r="N139" s="432"/>
      <c r="O139" s="432"/>
      <c r="P139" s="432"/>
      <c r="Q139" s="432"/>
      <c r="R139" s="432"/>
      <c r="S139" s="432"/>
      <c r="T139" s="432"/>
      <c r="U139" s="432"/>
      <c r="V139" s="432"/>
      <c r="W139" s="432"/>
      <c r="X139" s="432"/>
      <c r="Y139" s="432"/>
      <c r="Z139" s="432"/>
      <c r="AA139" s="432"/>
      <c r="AB139" s="432"/>
      <c r="AC139" s="432"/>
      <c r="AD139" s="432"/>
      <c r="AE139" s="12"/>
      <c r="AH139" s="35"/>
      <c r="AI139" s="35"/>
      <c r="AJ139" s="35"/>
      <c r="AK139" s="35"/>
      <c r="AL139" s="35"/>
      <c r="AM139" s="35"/>
      <c r="AN139" s="35"/>
      <c r="AO139" s="35"/>
      <c r="AP139" s="35"/>
      <c r="AQ139" s="35"/>
      <c r="AR139" s="35"/>
      <c r="AS139" s="35"/>
      <c r="AT139" s="35"/>
      <c r="AU139" s="35"/>
      <c r="AV139" s="35"/>
      <c r="AW139" s="35"/>
      <c r="AX139" s="35"/>
      <c r="AY139" s="35"/>
      <c r="AZ139" s="35"/>
      <c r="BA139" s="35"/>
      <c r="BB139" s="35"/>
      <c r="BC139" s="35"/>
      <c r="BD139" s="35"/>
      <c r="BE139" s="35"/>
      <c r="BF139" s="35"/>
      <c r="BG139" s="35"/>
      <c r="BH139" s="35"/>
      <c r="BI139" s="35"/>
      <c r="BJ139" s="35"/>
      <c r="BK139" s="35"/>
      <c r="BL139" s="35"/>
      <c r="BM139" s="35"/>
      <c r="BN139" s="35"/>
      <c r="BO139" s="35"/>
      <c r="BP139" s="35"/>
      <c r="BQ139" s="35"/>
      <c r="BR139" s="35"/>
      <c r="BS139" s="35"/>
      <c r="BT139" s="35"/>
      <c r="BU139" s="35"/>
      <c r="BV139" s="35"/>
      <c r="BW139" s="35"/>
      <c r="BX139" s="35"/>
      <c r="BY139" s="35"/>
      <c r="BZ139" s="35"/>
      <c r="CA139" s="35"/>
      <c r="CB139" s="35"/>
      <c r="CC139" s="35"/>
      <c r="CD139" s="35"/>
      <c r="CE139" s="35"/>
      <c r="CF139" s="35"/>
      <c r="CG139" s="35"/>
      <c r="CH139" s="35"/>
      <c r="CI139" s="35"/>
      <c r="CJ139" s="35"/>
      <c r="CK139" s="35"/>
      <c r="CL139" s="35"/>
      <c r="CM139" s="35"/>
      <c r="CN139" s="35"/>
      <c r="CO139" s="35"/>
      <c r="CP139" s="35"/>
      <c r="CQ139" s="35"/>
      <c r="CR139" s="35"/>
      <c r="CS139" s="35"/>
      <c r="CT139" s="35"/>
      <c r="CU139" s="35"/>
      <c r="CV139" s="35"/>
      <c r="CW139" s="35"/>
      <c r="CX139" s="35"/>
      <c r="CY139" s="35"/>
      <c r="CZ139" s="35"/>
      <c r="DA139" s="35"/>
      <c r="DB139" s="35"/>
      <c r="DC139" s="35"/>
      <c r="DD139" s="35"/>
      <c r="DE139" s="35"/>
      <c r="DF139" s="35"/>
      <c r="DG139" s="35"/>
      <c r="DH139" s="35"/>
      <c r="DI139" s="627">
        <f t="shared" si="3"/>
        <v>0</v>
      </c>
      <c r="DJ139" s="627"/>
      <c r="DK139" s="627">
        <f t="shared" si="4"/>
        <v>0</v>
      </c>
      <c r="DL139" s="627"/>
      <c r="DM139" s="627">
        <f t="shared" si="5"/>
        <v>0</v>
      </c>
      <c r="DN139" s="627"/>
      <c r="DO139" s="627">
        <f t="shared" si="6"/>
        <v>0</v>
      </c>
      <c r="DP139" s="627"/>
      <c r="DQ139" s="627">
        <f t="shared" si="7"/>
        <v>0</v>
      </c>
      <c r="DR139" s="627"/>
      <c r="DS139" s="627">
        <f t="shared" si="8"/>
        <v>0</v>
      </c>
      <c r="DT139" s="627"/>
      <c r="DU139" s="35"/>
      <c r="DV139" s="35"/>
      <c r="DW139" s="35"/>
      <c r="DX139" s="35"/>
      <c r="DY139" s="35"/>
      <c r="DZ139" s="35"/>
      <c r="EA139" s="35"/>
      <c r="EB139" s="35"/>
      <c r="EC139" s="35"/>
    </row>
    <row r="140" spans="1:133" ht="15" customHeight="1">
      <c r="A140" s="131"/>
      <c r="B140" s="53"/>
      <c r="C140" s="82" t="s">
        <v>77</v>
      </c>
      <c r="D140" s="825" t="str">
        <f>IF($AH$11=1,"",IF(CNGE_2026_M3_Secc1!$AH$388=CNGE_2026_M3_Secc1!$AJ$388,"",IF(CNGE_2026_M3_Secc1!D409="","",CNGE_2026_M3_Secc1!D409)))</f>
        <v/>
      </c>
      <c r="E140" s="826"/>
      <c r="F140" s="826"/>
      <c r="G140" s="826"/>
      <c r="H140" s="826"/>
      <c r="I140" s="826"/>
      <c r="J140" s="826"/>
      <c r="K140" s="826"/>
      <c r="L140" s="826"/>
      <c r="M140" s="827"/>
      <c r="N140" s="432"/>
      <c r="O140" s="432"/>
      <c r="P140" s="432"/>
      <c r="Q140" s="432"/>
      <c r="R140" s="432"/>
      <c r="S140" s="432"/>
      <c r="T140" s="432"/>
      <c r="U140" s="432"/>
      <c r="V140" s="432"/>
      <c r="W140" s="432"/>
      <c r="X140" s="432"/>
      <c r="Y140" s="432"/>
      <c r="Z140" s="432"/>
      <c r="AA140" s="432"/>
      <c r="AB140" s="432"/>
      <c r="AC140" s="432"/>
      <c r="AD140" s="432"/>
      <c r="AE140" s="12"/>
      <c r="AH140" s="35"/>
      <c r="AI140" s="35"/>
      <c r="AJ140" s="35"/>
      <c r="AK140" s="35"/>
      <c r="AL140" s="35"/>
      <c r="AM140" s="35"/>
      <c r="AN140" s="35"/>
      <c r="AO140" s="35"/>
      <c r="AP140" s="35"/>
      <c r="AQ140" s="35"/>
      <c r="AR140" s="35"/>
      <c r="AS140" s="35"/>
      <c r="AT140" s="35"/>
      <c r="AU140" s="35"/>
      <c r="AV140" s="35"/>
      <c r="AW140" s="35"/>
      <c r="AX140" s="35"/>
      <c r="AY140" s="35"/>
      <c r="AZ140" s="35"/>
      <c r="BA140" s="35"/>
      <c r="BB140" s="35"/>
      <c r="BC140" s="35"/>
      <c r="BD140" s="35"/>
      <c r="BE140" s="35"/>
      <c r="BF140" s="35"/>
      <c r="BG140" s="35"/>
      <c r="BH140" s="35"/>
      <c r="BI140" s="35"/>
      <c r="BJ140" s="35"/>
      <c r="BK140" s="35"/>
      <c r="BL140" s="35"/>
      <c r="BM140" s="35"/>
      <c r="BN140" s="35"/>
      <c r="BO140" s="35"/>
      <c r="BP140" s="35"/>
      <c r="BQ140" s="35"/>
      <c r="BR140" s="35"/>
      <c r="BS140" s="35"/>
      <c r="BT140" s="35"/>
      <c r="BU140" s="35"/>
      <c r="BV140" s="35"/>
      <c r="BW140" s="35"/>
      <c r="BX140" s="35"/>
      <c r="BY140" s="35"/>
      <c r="BZ140" s="35"/>
      <c r="CA140" s="35"/>
      <c r="CB140" s="35"/>
      <c r="CC140" s="35"/>
      <c r="CD140" s="35"/>
      <c r="CE140" s="35"/>
      <c r="CF140" s="35"/>
      <c r="CG140" s="35"/>
      <c r="CH140" s="35"/>
      <c r="CI140" s="35"/>
      <c r="CJ140" s="35"/>
      <c r="CK140" s="35"/>
      <c r="CL140" s="35"/>
      <c r="CM140" s="35"/>
      <c r="CN140" s="35"/>
      <c r="CO140" s="35"/>
      <c r="CP140" s="35"/>
      <c r="CQ140" s="35"/>
      <c r="CR140" s="35"/>
      <c r="CS140" s="35"/>
      <c r="CT140" s="35"/>
      <c r="CU140" s="35"/>
      <c r="CV140" s="35"/>
      <c r="CW140" s="35"/>
      <c r="CX140" s="35"/>
      <c r="CY140" s="35"/>
      <c r="CZ140" s="35"/>
      <c r="DA140" s="35"/>
      <c r="DB140" s="35"/>
      <c r="DC140" s="35"/>
      <c r="DD140" s="35"/>
      <c r="DE140" s="35"/>
      <c r="DF140" s="35"/>
      <c r="DG140" s="35"/>
      <c r="DH140" s="35"/>
      <c r="DI140" s="627">
        <f t="shared" si="3"/>
        <v>0</v>
      </c>
      <c r="DJ140" s="627"/>
      <c r="DK140" s="627">
        <f t="shared" si="4"/>
        <v>0</v>
      </c>
      <c r="DL140" s="627"/>
      <c r="DM140" s="627">
        <f t="shared" si="5"/>
        <v>0</v>
      </c>
      <c r="DN140" s="627"/>
      <c r="DO140" s="627">
        <f t="shared" si="6"/>
        <v>0</v>
      </c>
      <c r="DP140" s="627"/>
      <c r="DQ140" s="627">
        <f t="shared" si="7"/>
        <v>0</v>
      </c>
      <c r="DR140" s="627"/>
      <c r="DS140" s="627">
        <f t="shared" si="8"/>
        <v>0</v>
      </c>
      <c r="DT140" s="627"/>
      <c r="DU140" s="35"/>
      <c r="DV140" s="35"/>
      <c r="DW140" s="35"/>
      <c r="DX140" s="35"/>
      <c r="DY140" s="35"/>
      <c r="DZ140" s="35"/>
      <c r="EA140" s="35"/>
      <c r="EB140" s="35"/>
      <c r="EC140" s="35"/>
    </row>
    <row r="141" spans="1:133" ht="15" customHeight="1">
      <c r="A141" s="131"/>
      <c r="B141" s="53"/>
      <c r="C141" s="82" t="s">
        <v>78</v>
      </c>
      <c r="D141" s="825" t="str">
        <f>IF($AH$11=1,"",IF(CNGE_2026_M3_Secc1!$AH$388=CNGE_2026_M3_Secc1!$AJ$388,"",IF(CNGE_2026_M3_Secc1!D410="","",CNGE_2026_M3_Secc1!D410)))</f>
        <v/>
      </c>
      <c r="E141" s="826"/>
      <c r="F141" s="826"/>
      <c r="G141" s="826"/>
      <c r="H141" s="826"/>
      <c r="I141" s="826"/>
      <c r="J141" s="826"/>
      <c r="K141" s="826"/>
      <c r="L141" s="826"/>
      <c r="M141" s="827"/>
      <c r="N141" s="432"/>
      <c r="O141" s="432"/>
      <c r="P141" s="432"/>
      <c r="Q141" s="432"/>
      <c r="R141" s="432"/>
      <c r="S141" s="432"/>
      <c r="T141" s="432"/>
      <c r="U141" s="432"/>
      <c r="V141" s="432"/>
      <c r="W141" s="432"/>
      <c r="X141" s="432"/>
      <c r="Y141" s="432"/>
      <c r="Z141" s="432"/>
      <c r="AA141" s="432"/>
      <c r="AB141" s="432"/>
      <c r="AC141" s="432"/>
      <c r="AD141" s="432"/>
      <c r="AE141" s="12"/>
      <c r="AH141" s="35"/>
      <c r="AI141" s="35"/>
      <c r="AJ141" s="35"/>
      <c r="AK141" s="35"/>
      <c r="AL141" s="35"/>
      <c r="AM141" s="35"/>
      <c r="AN141" s="35"/>
      <c r="AO141" s="35"/>
      <c r="AP141" s="35"/>
      <c r="AQ141" s="35"/>
      <c r="AR141" s="35"/>
      <c r="AS141" s="35"/>
      <c r="AT141" s="35"/>
      <c r="AU141" s="35"/>
      <c r="AV141" s="35"/>
      <c r="AW141" s="35"/>
      <c r="AX141" s="35"/>
      <c r="AY141" s="35"/>
      <c r="AZ141" s="35"/>
      <c r="BA141" s="35"/>
      <c r="BB141" s="35"/>
      <c r="BC141" s="35"/>
      <c r="BD141" s="35"/>
      <c r="BE141" s="35"/>
      <c r="BF141" s="35"/>
      <c r="BG141" s="35"/>
      <c r="BH141" s="35"/>
      <c r="BI141" s="35"/>
      <c r="BJ141" s="35"/>
      <c r="BK141" s="35"/>
      <c r="BL141" s="35"/>
      <c r="BM141" s="35"/>
      <c r="BN141" s="35"/>
      <c r="BO141" s="35"/>
      <c r="BP141" s="35"/>
      <c r="BQ141" s="35"/>
      <c r="BR141" s="35"/>
      <c r="BS141" s="35"/>
      <c r="BT141" s="35"/>
      <c r="BU141" s="35"/>
      <c r="BV141" s="35"/>
      <c r="BW141" s="35"/>
      <c r="BX141" s="35"/>
      <c r="BY141" s="35"/>
      <c r="BZ141" s="35"/>
      <c r="CA141" s="35"/>
      <c r="CB141" s="35"/>
      <c r="CC141" s="35"/>
      <c r="CD141" s="35"/>
      <c r="CE141" s="35"/>
      <c r="CF141" s="35"/>
      <c r="CG141" s="35"/>
      <c r="CH141" s="35"/>
      <c r="CI141" s="35"/>
      <c r="CJ141" s="35"/>
      <c r="CK141" s="35"/>
      <c r="CL141" s="35"/>
      <c r="CM141" s="35"/>
      <c r="CN141" s="35"/>
      <c r="CO141" s="35"/>
      <c r="CP141" s="35"/>
      <c r="CQ141" s="35"/>
      <c r="CR141" s="35"/>
      <c r="CS141" s="35"/>
      <c r="CT141" s="35"/>
      <c r="CU141" s="35"/>
      <c r="CV141" s="35"/>
      <c r="CW141" s="35"/>
      <c r="CX141" s="35"/>
      <c r="CY141" s="35"/>
      <c r="CZ141" s="35"/>
      <c r="DA141" s="35"/>
      <c r="DB141" s="35"/>
      <c r="DC141" s="35"/>
      <c r="DD141" s="35"/>
      <c r="DE141" s="35"/>
      <c r="DF141" s="35"/>
      <c r="DG141" s="35"/>
      <c r="DH141" s="35"/>
      <c r="DI141" s="627">
        <f t="shared" si="3"/>
        <v>0</v>
      </c>
      <c r="DJ141" s="627"/>
      <c r="DK141" s="627">
        <f t="shared" si="4"/>
        <v>0</v>
      </c>
      <c r="DL141" s="627"/>
      <c r="DM141" s="627">
        <f t="shared" si="5"/>
        <v>0</v>
      </c>
      <c r="DN141" s="627"/>
      <c r="DO141" s="627">
        <f t="shared" si="6"/>
        <v>0</v>
      </c>
      <c r="DP141" s="627"/>
      <c r="DQ141" s="627">
        <f t="shared" si="7"/>
        <v>0</v>
      </c>
      <c r="DR141" s="627"/>
      <c r="DS141" s="627">
        <f t="shared" si="8"/>
        <v>0</v>
      </c>
      <c r="DT141" s="627"/>
      <c r="DU141" s="35"/>
      <c r="DV141" s="35"/>
      <c r="DW141" s="35"/>
      <c r="DX141" s="35"/>
      <c r="DY141" s="35"/>
      <c r="DZ141" s="35"/>
      <c r="EA141" s="35"/>
      <c r="EB141" s="35"/>
      <c r="EC141" s="35"/>
    </row>
    <row r="142" spans="1:133" ht="15" customHeight="1">
      <c r="A142" s="131"/>
      <c r="B142" s="53"/>
      <c r="C142" s="82" t="s">
        <v>79</v>
      </c>
      <c r="D142" s="825" t="str">
        <f>IF($AH$11=1,"",IF(CNGE_2026_M3_Secc1!$AH$388=CNGE_2026_M3_Secc1!$AJ$388,"",IF(CNGE_2026_M3_Secc1!D411="","",CNGE_2026_M3_Secc1!D411)))</f>
        <v/>
      </c>
      <c r="E142" s="826"/>
      <c r="F142" s="826"/>
      <c r="G142" s="826"/>
      <c r="H142" s="826"/>
      <c r="I142" s="826"/>
      <c r="J142" s="826"/>
      <c r="K142" s="826"/>
      <c r="L142" s="826"/>
      <c r="M142" s="827"/>
      <c r="N142" s="432"/>
      <c r="O142" s="432"/>
      <c r="P142" s="432"/>
      <c r="Q142" s="432"/>
      <c r="R142" s="432"/>
      <c r="S142" s="432"/>
      <c r="T142" s="432"/>
      <c r="U142" s="432"/>
      <c r="V142" s="432"/>
      <c r="W142" s="432"/>
      <c r="X142" s="432"/>
      <c r="Y142" s="432"/>
      <c r="Z142" s="432"/>
      <c r="AA142" s="432"/>
      <c r="AB142" s="432"/>
      <c r="AC142" s="432"/>
      <c r="AD142" s="432"/>
      <c r="AE142" s="12"/>
      <c r="AH142" s="35"/>
      <c r="AI142" s="35"/>
      <c r="AJ142" s="35"/>
      <c r="AK142" s="35"/>
      <c r="AL142" s="35"/>
      <c r="AM142" s="35"/>
      <c r="AN142" s="35"/>
      <c r="AO142" s="35"/>
      <c r="AP142" s="35"/>
      <c r="AQ142" s="35"/>
      <c r="AR142" s="35"/>
      <c r="AS142" s="35"/>
      <c r="AT142" s="35"/>
      <c r="AU142" s="35"/>
      <c r="AV142" s="35"/>
      <c r="AW142" s="35"/>
      <c r="AX142" s="35"/>
      <c r="AY142" s="35"/>
      <c r="AZ142" s="35"/>
      <c r="BA142" s="35"/>
      <c r="BB142" s="35"/>
      <c r="BC142" s="35"/>
      <c r="BD142" s="35"/>
      <c r="BE142" s="35"/>
      <c r="BF142" s="35"/>
      <c r="BG142" s="35"/>
      <c r="BH142" s="35"/>
      <c r="BI142" s="35"/>
      <c r="BJ142" s="35"/>
      <c r="BK142" s="35"/>
      <c r="BL142" s="35"/>
      <c r="BM142" s="35"/>
      <c r="BN142" s="35"/>
      <c r="BO142" s="35"/>
      <c r="BP142" s="35"/>
      <c r="BQ142" s="35"/>
      <c r="BR142" s="35"/>
      <c r="BS142" s="35"/>
      <c r="BT142" s="35"/>
      <c r="BU142" s="35"/>
      <c r="BV142" s="35"/>
      <c r="BW142" s="35"/>
      <c r="BX142" s="35"/>
      <c r="BY142" s="35"/>
      <c r="BZ142" s="35"/>
      <c r="CA142" s="35"/>
      <c r="CB142" s="35"/>
      <c r="CC142" s="35"/>
      <c r="CD142" s="35"/>
      <c r="CE142" s="35"/>
      <c r="CF142" s="35"/>
      <c r="CG142" s="35"/>
      <c r="CH142" s="35"/>
      <c r="CI142" s="35"/>
      <c r="CJ142" s="35"/>
      <c r="CK142" s="35"/>
      <c r="CL142" s="35"/>
      <c r="CM142" s="35"/>
      <c r="CN142" s="35"/>
      <c r="CO142" s="35"/>
      <c r="CP142" s="35"/>
      <c r="CQ142" s="35"/>
      <c r="CR142" s="35"/>
      <c r="CS142" s="35"/>
      <c r="CT142" s="35"/>
      <c r="CU142" s="35"/>
      <c r="CV142" s="35"/>
      <c r="CW142" s="35"/>
      <c r="CX142" s="35"/>
      <c r="CY142" s="35"/>
      <c r="CZ142" s="35"/>
      <c r="DA142" s="35"/>
      <c r="DB142" s="35"/>
      <c r="DC142" s="35"/>
      <c r="DD142" s="35"/>
      <c r="DE142" s="35"/>
      <c r="DF142" s="35"/>
      <c r="DG142" s="35"/>
      <c r="DH142" s="35"/>
      <c r="DI142" s="627">
        <f t="shared" si="3"/>
        <v>0</v>
      </c>
      <c r="DJ142" s="627"/>
      <c r="DK142" s="627">
        <f t="shared" si="4"/>
        <v>0</v>
      </c>
      <c r="DL142" s="627"/>
      <c r="DM142" s="627">
        <f t="shared" si="5"/>
        <v>0</v>
      </c>
      <c r="DN142" s="627"/>
      <c r="DO142" s="627">
        <f t="shared" si="6"/>
        <v>0</v>
      </c>
      <c r="DP142" s="627"/>
      <c r="DQ142" s="627">
        <f t="shared" si="7"/>
        <v>0</v>
      </c>
      <c r="DR142" s="627"/>
      <c r="DS142" s="627">
        <f t="shared" si="8"/>
        <v>0</v>
      </c>
      <c r="DT142" s="627"/>
      <c r="DU142" s="35"/>
      <c r="DV142" s="35"/>
      <c r="DW142" s="35"/>
      <c r="DX142" s="35"/>
      <c r="DY142" s="35"/>
      <c r="DZ142" s="35"/>
      <c r="EA142" s="35"/>
      <c r="EB142" s="35"/>
      <c r="EC142" s="35"/>
    </row>
    <row r="143" spans="1:133" ht="15" customHeight="1">
      <c r="A143" s="131"/>
      <c r="B143" s="53"/>
      <c r="C143" s="82" t="s">
        <v>80</v>
      </c>
      <c r="D143" s="825" t="str">
        <f>IF($AH$11=1,"",IF(CNGE_2026_M3_Secc1!$AH$388=CNGE_2026_M3_Secc1!$AJ$388,"",IF(CNGE_2026_M3_Secc1!D412="","",CNGE_2026_M3_Secc1!D412)))</f>
        <v/>
      </c>
      <c r="E143" s="826"/>
      <c r="F143" s="826"/>
      <c r="G143" s="826"/>
      <c r="H143" s="826"/>
      <c r="I143" s="826"/>
      <c r="J143" s="826"/>
      <c r="K143" s="826"/>
      <c r="L143" s="826"/>
      <c r="M143" s="827"/>
      <c r="N143" s="432"/>
      <c r="O143" s="432"/>
      <c r="P143" s="432"/>
      <c r="Q143" s="432"/>
      <c r="R143" s="432"/>
      <c r="S143" s="432"/>
      <c r="T143" s="432"/>
      <c r="U143" s="432"/>
      <c r="V143" s="432"/>
      <c r="W143" s="432"/>
      <c r="X143" s="432"/>
      <c r="Y143" s="432"/>
      <c r="Z143" s="432"/>
      <c r="AA143" s="432"/>
      <c r="AB143" s="432"/>
      <c r="AC143" s="432"/>
      <c r="AD143" s="432"/>
      <c r="AE143" s="12"/>
      <c r="AH143" s="35"/>
      <c r="AI143" s="35"/>
      <c r="AJ143" s="35"/>
      <c r="AK143" s="35"/>
      <c r="AL143" s="35"/>
      <c r="AM143" s="35"/>
      <c r="AN143" s="35"/>
      <c r="AO143" s="35"/>
      <c r="AP143" s="35"/>
      <c r="AQ143" s="35"/>
      <c r="AR143" s="35"/>
      <c r="AS143" s="35"/>
      <c r="AT143" s="35"/>
      <c r="AU143" s="35"/>
      <c r="AV143" s="35"/>
      <c r="AW143" s="35"/>
      <c r="AX143" s="35"/>
      <c r="AY143" s="35"/>
      <c r="AZ143" s="35"/>
      <c r="BA143" s="35"/>
      <c r="BB143" s="35"/>
      <c r="BC143" s="35"/>
      <c r="BD143" s="35"/>
      <c r="BE143" s="35"/>
      <c r="BF143" s="35"/>
      <c r="BG143" s="35"/>
      <c r="BH143" s="35"/>
      <c r="BI143" s="35"/>
      <c r="BJ143" s="35"/>
      <c r="BK143" s="35"/>
      <c r="BL143" s="35"/>
      <c r="BM143" s="35"/>
      <c r="BN143" s="35"/>
      <c r="BO143" s="35"/>
      <c r="BP143" s="35"/>
      <c r="BQ143" s="35"/>
      <c r="BR143" s="35"/>
      <c r="BS143" s="35"/>
      <c r="BT143" s="35"/>
      <c r="BU143" s="35"/>
      <c r="BV143" s="35"/>
      <c r="BW143" s="35"/>
      <c r="BX143" s="35"/>
      <c r="BY143" s="35"/>
      <c r="BZ143" s="35"/>
      <c r="CA143" s="35"/>
      <c r="CB143" s="35"/>
      <c r="CC143" s="35"/>
      <c r="CD143" s="35"/>
      <c r="CE143" s="35"/>
      <c r="CF143" s="35"/>
      <c r="CG143" s="35"/>
      <c r="CH143" s="35"/>
      <c r="CI143" s="35"/>
      <c r="CJ143" s="35"/>
      <c r="CK143" s="35"/>
      <c r="CL143" s="35"/>
      <c r="CM143" s="35"/>
      <c r="CN143" s="35"/>
      <c r="CO143" s="35"/>
      <c r="CP143" s="35"/>
      <c r="CQ143" s="35"/>
      <c r="CR143" s="35"/>
      <c r="CS143" s="35"/>
      <c r="CT143" s="35"/>
      <c r="CU143" s="35"/>
      <c r="CV143" s="35"/>
      <c r="CW143" s="35"/>
      <c r="CX143" s="35"/>
      <c r="CY143" s="35"/>
      <c r="CZ143" s="35"/>
      <c r="DA143" s="35"/>
      <c r="DB143" s="35"/>
      <c r="DC143" s="35"/>
      <c r="DD143" s="35"/>
      <c r="DE143" s="35"/>
      <c r="DF143" s="35"/>
      <c r="DG143" s="35"/>
      <c r="DH143" s="35"/>
      <c r="DI143" s="627">
        <f t="shared" si="3"/>
        <v>0</v>
      </c>
      <c r="DJ143" s="627"/>
      <c r="DK143" s="627">
        <f t="shared" si="4"/>
        <v>0</v>
      </c>
      <c r="DL143" s="627"/>
      <c r="DM143" s="627">
        <f t="shared" si="5"/>
        <v>0</v>
      </c>
      <c r="DN143" s="627"/>
      <c r="DO143" s="627">
        <f t="shared" si="6"/>
        <v>0</v>
      </c>
      <c r="DP143" s="627"/>
      <c r="DQ143" s="627">
        <f t="shared" si="7"/>
        <v>0</v>
      </c>
      <c r="DR143" s="627"/>
      <c r="DS143" s="627">
        <f t="shared" si="8"/>
        <v>0</v>
      </c>
      <c r="DT143" s="627"/>
      <c r="DU143" s="35"/>
      <c r="DV143" s="35"/>
      <c r="DW143" s="35"/>
      <c r="DX143" s="35"/>
      <c r="DY143" s="35"/>
      <c r="DZ143" s="35"/>
      <c r="EA143" s="35"/>
      <c r="EB143" s="35"/>
      <c r="EC143" s="35"/>
    </row>
    <row r="144" spans="1:133" ht="15" customHeight="1">
      <c r="A144" s="131"/>
      <c r="B144" s="53"/>
      <c r="C144" s="82" t="s">
        <v>81</v>
      </c>
      <c r="D144" s="825" t="str">
        <f>IF($AH$11=1,"",IF(CNGE_2026_M3_Secc1!$AH$388=CNGE_2026_M3_Secc1!$AJ$388,"",IF(CNGE_2026_M3_Secc1!D413="","",CNGE_2026_M3_Secc1!D413)))</f>
        <v/>
      </c>
      <c r="E144" s="826"/>
      <c r="F144" s="826"/>
      <c r="G144" s="826"/>
      <c r="H144" s="826"/>
      <c r="I144" s="826"/>
      <c r="J144" s="826"/>
      <c r="K144" s="826"/>
      <c r="L144" s="826"/>
      <c r="M144" s="827"/>
      <c r="N144" s="432"/>
      <c r="O144" s="432"/>
      <c r="P144" s="432"/>
      <c r="Q144" s="432"/>
      <c r="R144" s="432"/>
      <c r="S144" s="432"/>
      <c r="T144" s="432"/>
      <c r="U144" s="432"/>
      <c r="V144" s="432"/>
      <c r="W144" s="432"/>
      <c r="X144" s="432"/>
      <c r="Y144" s="432"/>
      <c r="Z144" s="432"/>
      <c r="AA144" s="432"/>
      <c r="AB144" s="432"/>
      <c r="AC144" s="432"/>
      <c r="AD144" s="432"/>
      <c r="AE144" s="12"/>
      <c r="AH144" s="35"/>
      <c r="AI144" s="35"/>
      <c r="AJ144" s="35"/>
      <c r="AK144" s="35"/>
      <c r="AL144" s="35"/>
      <c r="AM144" s="35"/>
      <c r="AN144" s="35"/>
      <c r="AO144" s="35"/>
      <c r="AP144" s="35"/>
      <c r="AQ144" s="35"/>
      <c r="AR144" s="35"/>
      <c r="AS144" s="35"/>
      <c r="AT144" s="35"/>
      <c r="AU144" s="35"/>
      <c r="AV144" s="35"/>
      <c r="AW144" s="35"/>
      <c r="AX144" s="35"/>
      <c r="AY144" s="35"/>
      <c r="AZ144" s="35"/>
      <c r="BA144" s="35"/>
      <c r="BB144" s="35"/>
      <c r="BC144" s="35"/>
      <c r="BD144" s="35"/>
      <c r="BE144" s="35"/>
      <c r="BF144" s="35"/>
      <c r="BG144" s="35"/>
      <c r="BH144" s="35"/>
      <c r="BI144" s="35"/>
      <c r="BJ144" s="35"/>
      <c r="BK144" s="35"/>
      <c r="BL144" s="35"/>
      <c r="BM144" s="35"/>
      <c r="BN144" s="35"/>
      <c r="BO144" s="35"/>
      <c r="BP144" s="35"/>
      <c r="BQ144" s="35"/>
      <c r="BR144" s="35"/>
      <c r="BS144" s="35"/>
      <c r="BT144" s="35"/>
      <c r="BU144" s="35"/>
      <c r="BV144" s="35"/>
      <c r="BW144" s="35"/>
      <c r="BX144" s="35"/>
      <c r="BY144" s="35"/>
      <c r="BZ144" s="35"/>
      <c r="CA144" s="35"/>
      <c r="CB144" s="35"/>
      <c r="CC144" s="35"/>
      <c r="CD144" s="35"/>
      <c r="CE144" s="35"/>
      <c r="CF144" s="35"/>
      <c r="CG144" s="35"/>
      <c r="CH144" s="35"/>
      <c r="CI144" s="35"/>
      <c r="CJ144" s="35"/>
      <c r="CK144" s="35"/>
      <c r="CL144" s="35"/>
      <c r="CM144" s="35"/>
      <c r="CN144" s="35"/>
      <c r="CO144" s="35"/>
      <c r="CP144" s="35"/>
      <c r="CQ144" s="35"/>
      <c r="CR144" s="35"/>
      <c r="CS144" s="35"/>
      <c r="CT144" s="35"/>
      <c r="CU144" s="35"/>
      <c r="CV144" s="35"/>
      <c r="CW144" s="35"/>
      <c r="CX144" s="35"/>
      <c r="CY144" s="35"/>
      <c r="CZ144" s="35"/>
      <c r="DA144" s="35"/>
      <c r="DB144" s="35"/>
      <c r="DC144" s="35"/>
      <c r="DD144" s="35"/>
      <c r="DE144" s="35"/>
      <c r="DF144" s="35"/>
      <c r="DG144" s="35"/>
      <c r="DH144" s="35"/>
      <c r="DI144" s="627">
        <f t="shared" si="3"/>
        <v>0</v>
      </c>
      <c r="DJ144" s="627"/>
      <c r="DK144" s="627">
        <f t="shared" si="4"/>
        <v>0</v>
      </c>
      <c r="DL144" s="627"/>
      <c r="DM144" s="627">
        <f t="shared" si="5"/>
        <v>0</v>
      </c>
      <c r="DN144" s="627"/>
      <c r="DO144" s="627">
        <f t="shared" si="6"/>
        <v>0</v>
      </c>
      <c r="DP144" s="627"/>
      <c r="DQ144" s="627">
        <f t="shared" si="7"/>
        <v>0</v>
      </c>
      <c r="DR144" s="627"/>
      <c r="DS144" s="627">
        <f t="shared" si="8"/>
        <v>0</v>
      </c>
      <c r="DT144" s="627"/>
      <c r="DU144" s="35"/>
      <c r="DV144" s="35"/>
      <c r="DW144" s="35"/>
      <c r="DX144" s="35"/>
      <c r="DY144" s="35"/>
      <c r="DZ144" s="35"/>
      <c r="EA144" s="35"/>
      <c r="EB144" s="35"/>
      <c r="EC144" s="35"/>
    </row>
    <row r="145" spans="1:133" ht="15" customHeight="1">
      <c r="A145" s="131"/>
      <c r="B145" s="53"/>
      <c r="C145" s="82" t="s">
        <v>82</v>
      </c>
      <c r="D145" s="825" t="str">
        <f>IF($AH$11=1,"",IF(CNGE_2026_M3_Secc1!$AH$388=CNGE_2026_M3_Secc1!$AJ$388,"",IF(CNGE_2026_M3_Secc1!D414="","",CNGE_2026_M3_Secc1!D414)))</f>
        <v/>
      </c>
      <c r="E145" s="826"/>
      <c r="F145" s="826"/>
      <c r="G145" s="826"/>
      <c r="H145" s="826"/>
      <c r="I145" s="826"/>
      <c r="J145" s="826"/>
      <c r="K145" s="826"/>
      <c r="L145" s="826"/>
      <c r="M145" s="827"/>
      <c r="N145" s="432"/>
      <c r="O145" s="432"/>
      <c r="P145" s="432"/>
      <c r="Q145" s="432"/>
      <c r="R145" s="432"/>
      <c r="S145" s="432"/>
      <c r="T145" s="432"/>
      <c r="U145" s="432"/>
      <c r="V145" s="432"/>
      <c r="W145" s="432"/>
      <c r="X145" s="432"/>
      <c r="Y145" s="432"/>
      <c r="Z145" s="432"/>
      <c r="AA145" s="432"/>
      <c r="AB145" s="432"/>
      <c r="AC145" s="432"/>
      <c r="AD145" s="432"/>
      <c r="AE145" s="12"/>
      <c r="AH145" s="35"/>
      <c r="AI145" s="35"/>
      <c r="AJ145" s="35"/>
      <c r="AK145" s="35"/>
      <c r="AL145" s="35"/>
      <c r="AM145" s="35"/>
      <c r="AN145" s="35"/>
      <c r="AO145" s="35"/>
      <c r="AP145" s="35"/>
      <c r="AQ145" s="35"/>
      <c r="AR145" s="35"/>
      <c r="AS145" s="35"/>
      <c r="AT145" s="35"/>
      <c r="AU145" s="35"/>
      <c r="AV145" s="35"/>
      <c r="AW145" s="35"/>
      <c r="AX145" s="35"/>
      <c r="AY145" s="35"/>
      <c r="AZ145" s="35"/>
      <c r="BA145" s="35"/>
      <c r="BB145" s="35"/>
      <c r="BC145" s="35"/>
      <c r="BD145" s="35"/>
      <c r="BE145" s="35"/>
      <c r="BF145" s="35"/>
      <c r="BG145" s="35"/>
      <c r="BH145" s="35"/>
      <c r="BI145" s="35"/>
      <c r="BJ145" s="35"/>
      <c r="BK145" s="35"/>
      <c r="BL145" s="35"/>
      <c r="BM145" s="35"/>
      <c r="BN145" s="35"/>
      <c r="BO145" s="35"/>
      <c r="BP145" s="35"/>
      <c r="BQ145" s="35"/>
      <c r="BR145" s="35"/>
      <c r="BS145" s="35"/>
      <c r="BT145" s="35"/>
      <c r="BU145" s="35"/>
      <c r="BV145" s="35"/>
      <c r="BW145" s="35"/>
      <c r="BX145" s="35"/>
      <c r="BY145" s="35"/>
      <c r="BZ145" s="35"/>
      <c r="CA145" s="35"/>
      <c r="CB145" s="35"/>
      <c r="CC145" s="35"/>
      <c r="CD145" s="35"/>
      <c r="CE145" s="35"/>
      <c r="CF145" s="35"/>
      <c r="CG145" s="35"/>
      <c r="CH145" s="35"/>
      <c r="CI145" s="35"/>
      <c r="CJ145" s="35"/>
      <c r="CK145" s="35"/>
      <c r="CL145" s="35"/>
      <c r="CM145" s="35"/>
      <c r="CN145" s="35"/>
      <c r="CO145" s="35"/>
      <c r="CP145" s="35"/>
      <c r="CQ145" s="35"/>
      <c r="CR145" s="35"/>
      <c r="CS145" s="35"/>
      <c r="CT145" s="35"/>
      <c r="CU145" s="35"/>
      <c r="CV145" s="35"/>
      <c r="CW145" s="35"/>
      <c r="CX145" s="35"/>
      <c r="CY145" s="35"/>
      <c r="CZ145" s="35"/>
      <c r="DA145" s="35"/>
      <c r="DB145" s="35"/>
      <c r="DC145" s="35"/>
      <c r="DD145" s="35"/>
      <c r="DE145" s="35"/>
      <c r="DF145" s="35"/>
      <c r="DG145" s="35"/>
      <c r="DH145" s="35"/>
      <c r="DI145" s="627">
        <f t="shared" si="3"/>
        <v>0</v>
      </c>
      <c r="DJ145" s="627"/>
      <c r="DK145" s="627">
        <f t="shared" si="4"/>
        <v>0</v>
      </c>
      <c r="DL145" s="627"/>
      <c r="DM145" s="627">
        <f t="shared" si="5"/>
        <v>0</v>
      </c>
      <c r="DN145" s="627"/>
      <c r="DO145" s="627">
        <f t="shared" si="6"/>
        <v>0</v>
      </c>
      <c r="DP145" s="627"/>
      <c r="DQ145" s="627">
        <f t="shared" si="7"/>
        <v>0</v>
      </c>
      <c r="DR145" s="627"/>
      <c r="DS145" s="627">
        <f t="shared" si="8"/>
        <v>0</v>
      </c>
      <c r="DT145" s="627"/>
      <c r="DU145" s="35"/>
      <c r="DV145" s="35"/>
      <c r="DW145" s="35"/>
      <c r="DX145" s="35"/>
      <c r="DY145" s="35"/>
      <c r="DZ145" s="35"/>
      <c r="EA145" s="35"/>
      <c r="EB145" s="35"/>
      <c r="EC145" s="35"/>
    </row>
    <row r="146" spans="1:133" ht="15" customHeight="1">
      <c r="A146" s="131"/>
      <c r="B146" s="53"/>
      <c r="C146" s="82" t="s">
        <v>83</v>
      </c>
      <c r="D146" s="825" t="str">
        <f>IF($AH$11=1,"",IF(CNGE_2026_M3_Secc1!$AH$388=CNGE_2026_M3_Secc1!$AJ$388,"",IF(CNGE_2026_M3_Secc1!D415="","",CNGE_2026_M3_Secc1!D415)))</f>
        <v/>
      </c>
      <c r="E146" s="826"/>
      <c r="F146" s="826"/>
      <c r="G146" s="826"/>
      <c r="H146" s="826"/>
      <c r="I146" s="826"/>
      <c r="J146" s="826"/>
      <c r="K146" s="826"/>
      <c r="L146" s="826"/>
      <c r="M146" s="827"/>
      <c r="N146" s="432"/>
      <c r="O146" s="432"/>
      <c r="P146" s="432"/>
      <c r="Q146" s="432"/>
      <c r="R146" s="432"/>
      <c r="S146" s="432"/>
      <c r="T146" s="432"/>
      <c r="U146" s="432"/>
      <c r="V146" s="432"/>
      <c r="W146" s="432"/>
      <c r="X146" s="432"/>
      <c r="Y146" s="432"/>
      <c r="Z146" s="432"/>
      <c r="AA146" s="432"/>
      <c r="AB146" s="432"/>
      <c r="AC146" s="432"/>
      <c r="AD146" s="432"/>
      <c r="AE146" s="12"/>
      <c r="AH146" s="35"/>
      <c r="AI146" s="35"/>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c r="BG146" s="35"/>
      <c r="BH146" s="35"/>
      <c r="BI146" s="35"/>
      <c r="BJ146" s="35"/>
      <c r="BK146" s="35"/>
      <c r="BL146" s="35"/>
      <c r="BM146" s="35"/>
      <c r="BN146" s="35"/>
      <c r="BO146" s="35"/>
      <c r="BP146" s="35"/>
      <c r="BQ146" s="35"/>
      <c r="BR146" s="35"/>
      <c r="BS146" s="35"/>
      <c r="BT146" s="35"/>
      <c r="BU146" s="35"/>
      <c r="BV146" s="35"/>
      <c r="BW146" s="35"/>
      <c r="BX146" s="35"/>
      <c r="BY146" s="35"/>
      <c r="BZ146" s="35"/>
      <c r="CA146" s="35"/>
      <c r="CB146" s="35"/>
      <c r="CC146" s="35"/>
      <c r="CD146" s="35"/>
      <c r="CE146" s="35"/>
      <c r="CF146" s="35"/>
      <c r="CG146" s="35"/>
      <c r="CH146" s="35"/>
      <c r="CI146" s="35"/>
      <c r="CJ146" s="35"/>
      <c r="CK146" s="35"/>
      <c r="CL146" s="35"/>
      <c r="CM146" s="35"/>
      <c r="CN146" s="35"/>
      <c r="CO146" s="35"/>
      <c r="CP146" s="35"/>
      <c r="CQ146" s="35"/>
      <c r="CR146" s="35"/>
      <c r="CS146" s="35"/>
      <c r="CT146" s="35"/>
      <c r="CU146" s="35"/>
      <c r="CV146" s="35"/>
      <c r="CW146" s="35"/>
      <c r="CX146" s="35"/>
      <c r="CY146" s="35"/>
      <c r="CZ146" s="35"/>
      <c r="DA146" s="35"/>
      <c r="DB146" s="35"/>
      <c r="DC146" s="35"/>
      <c r="DD146" s="35"/>
      <c r="DE146" s="35"/>
      <c r="DF146" s="35"/>
      <c r="DG146" s="35"/>
      <c r="DH146" s="35"/>
      <c r="DI146" s="627">
        <f t="shared" si="3"/>
        <v>0</v>
      </c>
      <c r="DJ146" s="627"/>
      <c r="DK146" s="627">
        <f t="shared" si="4"/>
        <v>0</v>
      </c>
      <c r="DL146" s="627"/>
      <c r="DM146" s="627">
        <f t="shared" si="5"/>
        <v>0</v>
      </c>
      <c r="DN146" s="627"/>
      <c r="DO146" s="627">
        <f t="shared" si="6"/>
        <v>0</v>
      </c>
      <c r="DP146" s="627"/>
      <c r="DQ146" s="627">
        <f t="shared" si="7"/>
        <v>0</v>
      </c>
      <c r="DR146" s="627"/>
      <c r="DS146" s="627">
        <f t="shared" si="8"/>
        <v>0</v>
      </c>
      <c r="DT146" s="627"/>
      <c r="DU146" s="35"/>
      <c r="DV146" s="35"/>
      <c r="DW146" s="35"/>
      <c r="DX146" s="35"/>
      <c r="DY146" s="35"/>
      <c r="DZ146" s="35"/>
      <c r="EA146" s="35"/>
      <c r="EB146" s="35"/>
      <c r="EC146" s="35"/>
    </row>
    <row r="147" spans="1:133" ht="15" customHeight="1">
      <c r="A147" s="131"/>
      <c r="B147" s="53"/>
      <c r="C147" s="82" t="s">
        <v>84</v>
      </c>
      <c r="D147" s="825" t="str">
        <f>IF($AH$11=1,"",IF(CNGE_2026_M3_Secc1!$AH$388=CNGE_2026_M3_Secc1!$AJ$388,"",IF(CNGE_2026_M3_Secc1!D416="","",CNGE_2026_M3_Secc1!D416)))</f>
        <v/>
      </c>
      <c r="E147" s="826"/>
      <c r="F147" s="826"/>
      <c r="G147" s="826"/>
      <c r="H147" s="826"/>
      <c r="I147" s="826"/>
      <c r="J147" s="826"/>
      <c r="K147" s="826"/>
      <c r="L147" s="826"/>
      <c r="M147" s="827"/>
      <c r="N147" s="432"/>
      <c r="O147" s="432"/>
      <c r="P147" s="432"/>
      <c r="Q147" s="432"/>
      <c r="R147" s="432"/>
      <c r="S147" s="432"/>
      <c r="T147" s="432"/>
      <c r="U147" s="432"/>
      <c r="V147" s="432"/>
      <c r="W147" s="432"/>
      <c r="X147" s="432"/>
      <c r="Y147" s="432"/>
      <c r="Z147" s="432"/>
      <c r="AA147" s="432"/>
      <c r="AB147" s="432"/>
      <c r="AC147" s="432"/>
      <c r="AD147" s="432"/>
      <c r="AE147" s="12"/>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c r="BE147" s="35"/>
      <c r="BF147" s="35"/>
      <c r="BG147" s="35"/>
      <c r="BH147" s="35"/>
      <c r="BI147" s="35"/>
      <c r="BJ147" s="35"/>
      <c r="BK147" s="35"/>
      <c r="BL147" s="35"/>
      <c r="BM147" s="35"/>
      <c r="BN147" s="35"/>
      <c r="BO147" s="35"/>
      <c r="BP147" s="35"/>
      <c r="BQ147" s="35"/>
      <c r="BR147" s="35"/>
      <c r="BS147" s="35"/>
      <c r="BT147" s="35"/>
      <c r="BU147" s="35"/>
      <c r="BV147" s="35"/>
      <c r="BW147" s="35"/>
      <c r="BX147" s="35"/>
      <c r="BY147" s="35"/>
      <c r="BZ147" s="35"/>
      <c r="CA147" s="35"/>
      <c r="CB147" s="35"/>
      <c r="CC147" s="35"/>
      <c r="CD147" s="35"/>
      <c r="CE147" s="35"/>
      <c r="CF147" s="35"/>
      <c r="CG147" s="35"/>
      <c r="CH147" s="35"/>
      <c r="CI147" s="35"/>
      <c r="CJ147" s="35"/>
      <c r="CK147" s="35"/>
      <c r="CL147" s="35"/>
      <c r="CM147" s="35"/>
      <c r="CN147" s="35"/>
      <c r="CO147" s="35"/>
      <c r="CP147" s="35"/>
      <c r="CQ147" s="35"/>
      <c r="CR147" s="35"/>
      <c r="CS147" s="35"/>
      <c r="CT147" s="35"/>
      <c r="CU147" s="35"/>
      <c r="CV147" s="35"/>
      <c r="CW147" s="35"/>
      <c r="CX147" s="35"/>
      <c r="CY147" s="35"/>
      <c r="CZ147" s="35"/>
      <c r="DA147" s="35"/>
      <c r="DB147" s="35"/>
      <c r="DC147" s="35"/>
      <c r="DD147" s="35"/>
      <c r="DE147" s="35"/>
      <c r="DF147" s="35"/>
      <c r="DG147" s="35"/>
      <c r="DH147" s="35"/>
      <c r="DI147" s="627">
        <f t="shared" si="3"/>
        <v>0</v>
      </c>
      <c r="DJ147" s="627"/>
      <c r="DK147" s="627">
        <f t="shared" si="4"/>
        <v>0</v>
      </c>
      <c r="DL147" s="627"/>
      <c r="DM147" s="627">
        <f t="shared" si="5"/>
        <v>0</v>
      </c>
      <c r="DN147" s="627"/>
      <c r="DO147" s="627">
        <f t="shared" si="6"/>
        <v>0</v>
      </c>
      <c r="DP147" s="627"/>
      <c r="DQ147" s="627">
        <f t="shared" si="7"/>
        <v>0</v>
      </c>
      <c r="DR147" s="627"/>
      <c r="DS147" s="627">
        <f t="shared" si="8"/>
        <v>0</v>
      </c>
      <c r="DT147" s="627"/>
      <c r="DU147" s="35"/>
      <c r="DV147" s="35"/>
      <c r="DW147" s="35"/>
      <c r="DX147" s="35"/>
      <c r="DY147" s="35"/>
      <c r="DZ147" s="35"/>
      <c r="EA147" s="35"/>
      <c r="EB147" s="35"/>
      <c r="EC147" s="35"/>
    </row>
    <row r="148" spans="1:133" ht="15" customHeight="1">
      <c r="A148" s="131"/>
      <c r="B148" s="53"/>
      <c r="C148" s="82" t="s">
        <v>85</v>
      </c>
      <c r="D148" s="825" t="str">
        <f>IF($AH$11=1,"",IF(CNGE_2026_M3_Secc1!$AH$388=CNGE_2026_M3_Secc1!$AJ$388,"",IF(CNGE_2026_M3_Secc1!D417="","",CNGE_2026_M3_Secc1!D417)))</f>
        <v/>
      </c>
      <c r="E148" s="826"/>
      <c r="F148" s="826"/>
      <c r="G148" s="826"/>
      <c r="H148" s="826"/>
      <c r="I148" s="826"/>
      <c r="J148" s="826"/>
      <c r="K148" s="826"/>
      <c r="L148" s="826"/>
      <c r="M148" s="827"/>
      <c r="N148" s="432"/>
      <c r="O148" s="432"/>
      <c r="P148" s="432"/>
      <c r="Q148" s="432"/>
      <c r="R148" s="432"/>
      <c r="S148" s="432"/>
      <c r="T148" s="432"/>
      <c r="U148" s="432"/>
      <c r="V148" s="432"/>
      <c r="W148" s="432"/>
      <c r="X148" s="432"/>
      <c r="Y148" s="432"/>
      <c r="Z148" s="432"/>
      <c r="AA148" s="432"/>
      <c r="AB148" s="432"/>
      <c r="AC148" s="432"/>
      <c r="AD148" s="432"/>
      <c r="AE148" s="12"/>
      <c r="AH148" s="35"/>
      <c r="AI148" s="35"/>
      <c r="AJ148" s="35"/>
      <c r="AK148" s="35"/>
      <c r="AL148" s="35"/>
      <c r="AM148" s="35"/>
      <c r="AN148" s="35"/>
      <c r="AO148" s="35"/>
      <c r="AP148" s="35"/>
      <c r="AQ148" s="35"/>
      <c r="AR148" s="35"/>
      <c r="AS148" s="35"/>
      <c r="AT148" s="35"/>
      <c r="AU148" s="35"/>
      <c r="AV148" s="35"/>
      <c r="AW148" s="35"/>
      <c r="AX148" s="35"/>
      <c r="AY148" s="35"/>
      <c r="AZ148" s="35"/>
      <c r="BA148" s="35"/>
      <c r="BB148" s="35"/>
      <c r="BC148" s="35"/>
      <c r="BD148" s="35"/>
      <c r="BE148" s="35"/>
      <c r="BF148" s="35"/>
      <c r="BG148" s="35"/>
      <c r="BH148" s="35"/>
      <c r="BI148" s="35"/>
      <c r="BJ148" s="35"/>
      <c r="BK148" s="35"/>
      <c r="BL148" s="35"/>
      <c r="BM148" s="35"/>
      <c r="BN148" s="35"/>
      <c r="BO148" s="35"/>
      <c r="BP148" s="35"/>
      <c r="BQ148" s="35"/>
      <c r="BR148" s="35"/>
      <c r="BS148" s="35"/>
      <c r="BT148" s="35"/>
      <c r="BU148" s="35"/>
      <c r="BV148" s="35"/>
      <c r="BW148" s="35"/>
      <c r="BX148" s="35"/>
      <c r="BY148" s="35"/>
      <c r="BZ148" s="35"/>
      <c r="CA148" s="35"/>
      <c r="CB148" s="35"/>
      <c r="CC148" s="35"/>
      <c r="CD148" s="35"/>
      <c r="CE148" s="35"/>
      <c r="CF148" s="35"/>
      <c r="CG148" s="35"/>
      <c r="CH148" s="35"/>
      <c r="CI148" s="35"/>
      <c r="CJ148" s="35"/>
      <c r="CK148" s="35"/>
      <c r="CL148" s="35"/>
      <c r="CM148" s="35"/>
      <c r="CN148" s="35"/>
      <c r="CO148" s="35"/>
      <c r="CP148" s="35"/>
      <c r="CQ148" s="35"/>
      <c r="CR148" s="35"/>
      <c r="CS148" s="35"/>
      <c r="CT148" s="35"/>
      <c r="CU148" s="35"/>
      <c r="CV148" s="35"/>
      <c r="CW148" s="35"/>
      <c r="CX148" s="35"/>
      <c r="CY148" s="35"/>
      <c r="CZ148" s="35"/>
      <c r="DA148" s="35"/>
      <c r="DB148" s="35"/>
      <c r="DC148" s="35"/>
      <c r="DD148" s="35"/>
      <c r="DE148" s="35"/>
      <c r="DF148" s="35"/>
      <c r="DG148" s="35"/>
      <c r="DH148" s="35"/>
      <c r="DI148" s="627">
        <f t="shared" si="3"/>
        <v>0</v>
      </c>
      <c r="DJ148" s="627"/>
      <c r="DK148" s="627">
        <f t="shared" si="4"/>
        <v>0</v>
      </c>
      <c r="DL148" s="627"/>
      <c r="DM148" s="627">
        <f t="shared" si="5"/>
        <v>0</v>
      </c>
      <c r="DN148" s="627"/>
      <c r="DO148" s="627">
        <f t="shared" si="6"/>
        <v>0</v>
      </c>
      <c r="DP148" s="627"/>
      <c r="DQ148" s="627">
        <f t="shared" si="7"/>
        <v>0</v>
      </c>
      <c r="DR148" s="627"/>
      <c r="DS148" s="627">
        <f t="shared" si="8"/>
        <v>0</v>
      </c>
      <c r="DT148" s="627"/>
      <c r="DU148" s="35"/>
      <c r="DV148" s="35"/>
      <c r="DW148" s="35"/>
      <c r="DX148" s="35"/>
      <c r="DY148" s="35"/>
      <c r="DZ148" s="35"/>
      <c r="EA148" s="35"/>
      <c r="EB148" s="35"/>
      <c r="EC148" s="35"/>
    </row>
    <row r="149" spans="1:133" ht="15" customHeight="1">
      <c r="A149" s="131"/>
      <c r="B149" s="53"/>
      <c r="C149" s="82" t="s">
        <v>86</v>
      </c>
      <c r="D149" s="825" t="str">
        <f>IF($AH$11=1,"",IF(CNGE_2026_M3_Secc1!$AH$388=CNGE_2026_M3_Secc1!$AJ$388,"",IF(CNGE_2026_M3_Secc1!D418="","",CNGE_2026_M3_Secc1!D418)))</f>
        <v/>
      </c>
      <c r="E149" s="826"/>
      <c r="F149" s="826"/>
      <c r="G149" s="826"/>
      <c r="H149" s="826"/>
      <c r="I149" s="826"/>
      <c r="J149" s="826"/>
      <c r="K149" s="826"/>
      <c r="L149" s="826"/>
      <c r="M149" s="827"/>
      <c r="N149" s="432"/>
      <c r="O149" s="432"/>
      <c r="P149" s="432"/>
      <c r="Q149" s="432"/>
      <c r="R149" s="432"/>
      <c r="S149" s="432"/>
      <c r="T149" s="432"/>
      <c r="U149" s="432"/>
      <c r="V149" s="432"/>
      <c r="W149" s="432"/>
      <c r="X149" s="432"/>
      <c r="Y149" s="432"/>
      <c r="Z149" s="432"/>
      <c r="AA149" s="432"/>
      <c r="AB149" s="432"/>
      <c r="AC149" s="432"/>
      <c r="AD149" s="432"/>
      <c r="AE149" s="12"/>
      <c r="AH149" s="35"/>
      <c r="AI149" s="35"/>
      <c r="AJ149" s="35"/>
      <c r="AK149" s="35"/>
      <c r="AL149" s="35"/>
      <c r="AM149" s="35"/>
      <c r="AN149" s="35"/>
      <c r="AO149" s="35"/>
      <c r="AP149" s="35"/>
      <c r="AQ149" s="35"/>
      <c r="AR149" s="35"/>
      <c r="AS149" s="35"/>
      <c r="AT149" s="35"/>
      <c r="AU149" s="35"/>
      <c r="AV149" s="35"/>
      <c r="AW149" s="35"/>
      <c r="AX149" s="35"/>
      <c r="AY149" s="35"/>
      <c r="AZ149" s="35"/>
      <c r="BA149" s="35"/>
      <c r="BB149" s="35"/>
      <c r="BC149" s="35"/>
      <c r="BD149" s="35"/>
      <c r="BE149" s="35"/>
      <c r="BF149" s="35"/>
      <c r="BG149" s="35"/>
      <c r="BH149" s="35"/>
      <c r="BI149" s="35"/>
      <c r="BJ149" s="35"/>
      <c r="BK149" s="35"/>
      <c r="BL149" s="35"/>
      <c r="BM149" s="35"/>
      <c r="BN149" s="35"/>
      <c r="BO149" s="35"/>
      <c r="BP149" s="35"/>
      <c r="BQ149" s="35"/>
      <c r="BR149" s="35"/>
      <c r="BS149" s="35"/>
      <c r="BT149" s="35"/>
      <c r="BU149" s="35"/>
      <c r="BV149" s="35"/>
      <c r="BW149" s="35"/>
      <c r="BX149" s="35"/>
      <c r="BY149" s="35"/>
      <c r="BZ149" s="35"/>
      <c r="CA149" s="35"/>
      <c r="CB149" s="35"/>
      <c r="CC149" s="35"/>
      <c r="CD149" s="35"/>
      <c r="CE149" s="35"/>
      <c r="CF149" s="35"/>
      <c r="CG149" s="35"/>
      <c r="CH149" s="35"/>
      <c r="CI149" s="35"/>
      <c r="CJ149" s="35"/>
      <c r="CK149" s="35"/>
      <c r="CL149" s="35"/>
      <c r="CM149" s="35"/>
      <c r="CN149" s="35"/>
      <c r="CO149" s="35"/>
      <c r="CP149" s="35"/>
      <c r="CQ149" s="35"/>
      <c r="CR149" s="35"/>
      <c r="CS149" s="35"/>
      <c r="CT149" s="35"/>
      <c r="CU149" s="35"/>
      <c r="CV149" s="35"/>
      <c r="CW149" s="35"/>
      <c r="CX149" s="35"/>
      <c r="CY149" s="35"/>
      <c r="CZ149" s="35"/>
      <c r="DA149" s="35"/>
      <c r="DB149" s="35"/>
      <c r="DC149" s="35"/>
      <c r="DD149" s="35"/>
      <c r="DE149" s="35"/>
      <c r="DF149" s="35"/>
      <c r="DG149" s="35"/>
      <c r="DH149" s="35"/>
      <c r="DI149" s="627">
        <f t="shared" si="3"/>
        <v>0</v>
      </c>
      <c r="DJ149" s="627"/>
      <c r="DK149" s="627">
        <f t="shared" si="4"/>
        <v>0</v>
      </c>
      <c r="DL149" s="627"/>
      <c r="DM149" s="627">
        <f t="shared" si="5"/>
        <v>0</v>
      </c>
      <c r="DN149" s="627"/>
      <c r="DO149" s="627">
        <f t="shared" si="6"/>
        <v>0</v>
      </c>
      <c r="DP149" s="627"/>
      <c r="DQ149" s="627">
        <f t="shared" si="7"/>
        <v>0</v>
      </c>
      <c r="DR149" s="627"/>
      <c r="DS149" s="627">
        <f t="shared" si="8"/>
        <v>0</v>
      </c>
      <c r="DT149" s="627"/>
      <c r="DU149" s="35"/>
      <c r="DV149" s="35"/>
      <c r="DW149" s="35"/>
      <c r="DX149" s="35"/>
      <c r="DY149" s="35"/>
      <c r="DZ149" s="35"/>
      <c r="EA149" s="35"/>
      <c r="EB149" s="35"/>
      <c r="EC149" s="35"/>
    </row>
    <row r="150" spans="1:133" ht="15" customHeight="1">
      <c r="A150" s="131"/>
      <c r="B150" s="53"/>
      <c r="C150" s="82" t="s">
        <v>87</v>
      </c>
      <c r="D150" s="825" t="str">
        <f>IF($AH$11=1,"",IF(CNGE_2026_M3_Secc1!$AH$388=CNGE_2026_M3_Secc1!$AJ$388,"",IF(CNGE_2026_M3_Secc1!D419="","",CNGE_2026_M3_Secc1!D419)))</f>
        <v/>
      </c>
      <c r="E150" s="826"/>
      <c r="F150" s="826"/>
      <c r="G150" s="826"/>
      <c r="H150" s="826"/>
      <c r="I150" s="826"/>
      <c r="J150" s="826"/>
      <c r="K150" s="826"/>
      <c r="L150" s="826"/>
      <c r="M150" s="827"/>
      <c r="N150" s="432"/>
      <c r="O150" s="432"/>
      <c r="P150" s="432"/>
      <c r="Q150" s="432"/>
      <c r="R150" s="432"/>
      <c r="S150" s="432"/>
      <c r="T150" s="432"/>
      <c r="U150" s="432"/>
      <c r="V150" s="432"/>
      <c r="W150" s="432"/>
      <c r="X150" s="432"/>
      <c r="Y150" s="432"/>
      <c r="Z150" s="432"/>
      <c r="AA150" s="432"/>
      <c r="AB150" s="432"/>
      <c r="AC150" s="432"/>
      <c r="AD150" s="432"/>
      <c r="AE150" s="12"/>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c r="BG150" s="35"/>
      <c r="BH150" s="35"/>
      <c r="BI150" s="35"/>
      <c r="BJ150" s="35"/>
      <c r="BK150" s="35"/>
      <c r="BL150" s="35"/>
      <c r="BM150" s="35"/>
      <c r="BN150" s="35"/>
      <c r="BO150" s="35"/>
      <c r="BP150" s="35"/>
      <c r="BQ150" s="35"/>
      <c r="BR150" s="35"/>
      <c r="BS150" s="35"/>
      <c r="BT150" s="35"/>
      <c r="BU150" s="35"/>
      <c r="BV150" s="35"/>
      <c r="BW150" s="35"/>
      <c r="BX150" s="35"/>
      <c r="BY150" s="35"/>
      <c r="BZ150" s="35"/>
      <c r="CA150" s="35"/>
      <c r="CB150" s="35"/>
      <c r="CC150" s="35"/>
      <c r="CD150" s="35"/>
      <c r="CE150" s="35"/>
      <c r="CF150" s="35"/>
      <c r="CG150" s="35"/>
      <c r="CH150" s="35"/>
      <c r="CI150" s="35"/>
      <c r="CJ150" s="35"/>
      <c r="CK150" s="35"/>
      <c r="CL150" s="35"/>
      <c r="CM150" s="35"/>
      <c r="CN150" s="35"/>
      <c r="CO150" s="35"/>
      <c r="CP150" s="35"/>
      <c r="CQ150" s="35"/>
      <c r="CR150" s="35"/>
      <c r="CS150" s="35"/>
      <c r="CT150" s="35"/>
      <c r="CU150" s="35"/>
      <c r="CV150" s="35"/>
      <c r="CW150" s="35"/>
      <c r="CX150" s="35"/>
      <c r="CY150" s="35"/>
      <c r="CZ150" s="35"/>
      <c r="DA150" s="35"/>
      <c r="DB150" s="35"/>
      <c r="DC150" s="35"/>
      <c r="DD150" s="35"/>
      <c r="DE150" s="35"/>
      <c r="DF150" s="35"/>
      <c r="DG150" s="35"/>
      <c r="DH150" s="35"/>
      <c r="DI150" s="627">
        <f t="shared" si="3"/>
        <v>0</v>
      </c>
      <c r="DJ150" s="627"/>
      <c r="DK150" s="627">
        <f t="shared" si="4"/>
        <v>0</v>
      </c>
      <c r="DL150" s="627"/>
      <c r="DM150" s="627">
        <f t="shared" si="5"/>
        <v>0</v>
      </c>
      <c r="DN150" s="627"/>
      <c r="DO150" s="627">
        <f t="shared" si="6"/>
        <v>0</v>
      </c>
      <c r="DP150" s="627"/>
      <c r="DQ150" s="627">
        <f t="shared" si="7"/>
        <v>0</v>
      </c>
      <c r="DR150" s="627"/>
      <c r="DS150" s="627">
        <f t="shared" si="8"/>
        <v>0</v>
      </c>
      <c r="DT150" s="627"/>
      <c r="DU150" s="35"/>
      <c r="DV150" s="35"/>
      <c r="DW150" s="35"/>
      <c r="DX150" s="35"/>
      <c r="DY150" s="35"/>
      <c r="DZ150" s="35"/>
      <c r="EA150" s="35"/>
      <c r="EB150" s="35"/>
      <c r="EC150" s="35"/>
    </row>
    <row r="151" spans="1:133" ht="15" customHeight="1">
      <c r="A151" s="131"/>
      <c r="B151" s="53"/>
      <c r="C151" s="82" t="s">
        <v>88</v>
      </c>
      <c r="D151" s="825" t="str">
        <f>IF($AH$11=1,"",IF(CNGE_2026_M3_Secc1!$AH$388=CNGE_2026_M3_Secc1!$AJ$388,"",IF(CNGE_2026_M3_Secc1!D420="","",CNGE_2026_M3_Secc1!D420)))</f>
        <v/>
      </c>
      <c r="E151" s="826"/>
      <c r="F151" s="826"/>
      <c r="G151" s="826"/>
      <c r="H151" s="826"/>
      <c r="I151" s="826"/>
      <c r="J151" s="826"/>
      <c r="K151" s="826"/>
      <c r="L151" s="826"/>
      <c r="M151" s="827"/>
      <c r="N151" s="432"/>
      <c r="O151" s="432"/>
      <c r="P151" s="432"/>
      <c r="Q151" s="432"/>
      <c r="R151" s="432"/>
      <c r="S151" s="432"/>
      <c r="T151" s="432"/>
      <c r="U151" s="432"/>
      <c r="V151" s="432"/>
      <c r="W151" s="432"/>
      <c r="X151" s="432"/>
      <c r="Y151" s="432"/>
      <c r="Z151" s="432"/>
      <c r="AA151" s="432"/>
      <c r="AB151" s="432"/>
      <c r="AC151" s="432"/>
      <c r="AD151" s="432"/>
      <c r="AE151" s="12"/>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5"/>
      <c r="BH151" s="35"/>
      <c r="BI151" s="35"/>
      <c r="BJ151" s="35"/>
      <c r="BK151" s="35"/>
      <c r="BL151" s="35"/>
      <c r="BM151" s="35"/>
      <c r="BN151" s="35"/>
      <c r="BO151" s="35"/>
      <c r="BP151" s="35"/>
      <c r="BQ151" s="35"/>
      <c r="BR151" s="35"/>
      <c r="BS151" s="35"/>
      <c r="BT151" s="35"/>
      <c r="BU151" s="35"/>
      <c r="BV151" s="35"/>
      <c r="BW151" s="35"/>
      <c r="BX151" s="35"/>
      <c r="BY151" s="35"/>
      <c r="BZ151" s="35"/>
      <c r="CA151" s="35"/>
      <c r="CB151" s="35"/>
      <c r="CC151" s="35"/>
      <c r="CD151" s="35"/>
      <c r="CE151" s="35"/>
      <c r="CF151" s="35"/>
      <c r="CG151" s="35"/>
      <c r="CH151" s="35"/>
      <c r="CI151" s="35"/>
      <c r="CJ151" s="35"/>
      <c r="CK151" s="35"/>
      <c r="CL151" s="35"/>
      <c r="CM151" s="35"/>
      <c r="CN151" s="35"/>
      <c r="CO151" s="35"/>
      <c r="CP151" s="35"/>
      <c r="CQ151" s="35"/>
      <c r="CR151" s="35"/>
      <c r="CS151" s="35"/>
      <c r="CT151" s="35"/>
      <c r="CU151" s="35"/>
      <c r="CV151" s="35"/>
      <c r="CW151" s="35"/>
      <c r="CX151" s="35"/>
      <c r="CY151" s="35"/>
      <c r="CZ151" s="35"/>
      <c r="DA151" s="35"/>
      <c r="DB151" s="35"/>
      <c r="DC151" s="35"/>
      <c r="DD151" s="35"/>
      <c r="DE151" s="35"/>
      <c r="DF151" s="35"/>
      <c r="DG151" s="35"/>
      <c r="DH151" s="35"/>
      <c r="DI151" s="627">
        <f t="shared" si="3"/>
        <v>0</v>
      </c>
      <c r="DJ151" s="627"/>
      <c r="DK151" s="627">
        <f t="shared" si="4"/>
        <v>0</v>
      </c>
      <c r="DL151" s="627"/>
      <c r="DM151" s="627">
        <f t="shared" si="5"/>
        <v>0</v>
      </c>
      <c r="DN151" s="627"/>
      <c r="DO151" s="627">
        <f t="shared" si="6"/>
        <v>0</v>
      </c>
      <c r="DP151" s="627"/>
      <c r="DQ151" s="627">
        <f t="shared" si="7"/>
        <v>0</v>
      </c>
      <c r="DR151" s="627"/>
      <c r="DS151" s="627">
        <f t="shared" si="8"/>
        <v>0</v>
      </c>
      <c r="DT151" s="627"/>
      <c r="DU151" s="35"/>
      <c r="DV151" s="35"/>
      <c r="DW151" s="35"/>
      <c r="DX151" s="35"/>
      <c r="DY151" s="35"/>
      <c r="DZ151" s="35"/>
      <c r="EA151" s="35"/>
      <c r="EB151" s="35"/>
      <c r="EC151" s="35"/>
    </row>
    <row r="152" spans="1:133" ht="15" customHeight="1">
      <c r="A152" s="131"/>
      <c r="B152" s="53"/>
      <c r="C152" s="82" t="s">
        <v>89</v>
      </c>
      <c r="D152" s="825" t="str">
        <f>IF($AH$11=1,"",IF(CNGE_2026_M3_Secc1!$AH$388=CNGE_2026_M3_Secc1!$AJ$388,"",IF(CNGE_2026_M3_Secc1!D421="","",CNGE_2026_M3_Secc1!D421)))</f>
        <v/>
      </c>
      <c r="E152" s="826"/>
      <c r="F152" s="826"/>
      <c r="G152" s="826"/>
      <c r="H152" s="826"/>
      <c r="I152" s="826"/>
      <c r="J152" s="826"/>
      <c r="K152" s="826"/>
      <c r="L152" s="826"/>
      <c r="M152" s="827"/>
      <c r="N152" s="432"/>
      <c r="O152" s="432"/>
      <c r="P152" s="432"/>
      <c r="Q152" s="432"/>
      <c r="R152" s="432"/>
      <c r="S152" s="432"/>
      <c r="T152" s="432"/>
      <c r="U152" s="432"/>
      <c r="V152" s="432"/>
      <c r="W152" s="432"/>
      <c r="X152" s="432"/>
      <c r="Y152" s="432"/>
      <c r="Z152" s="432"/>
      <c r="AA152" s="432"/>
      <c r="AB152" s="432"/>
      <c r="AC152" s="432"/>
      <c r="AD152" s="432"/>
      <c r="AE152" s="12"/>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c r="BG152" s="35"/>
      <c r="BH152" s="35"/>
      <c r="BI152" s="35"/>
      <c r="BJ152" s="35"/>
      <c r="BK152" s="35"/>
      <c r="BL152" s="35"/>
      <c r="BM152" s="35"/>
      <c r="BN152" s="35"/>
      <c r="BO152" s="35"/>
      <c r="BP152" s="35"/>
      <c r="BQ152" s="35"/>
      <c r="BR152" s="35"/>
      <c r="BS152" s="35"/>
      <c r="BT152" s="35"/>
      <c r="BU152" s="35"/>
      <c r="BV152" s="35"/>
      <c r="BW152" s="35"/>
      <c r="BX152" s="35"/>
      <c r="BY152" s="35"/>
      <c r="BZ152" s="35"/>
      <c r="CA152" s="35"/>
      <c r="CB152" s="35"/>
      <c r="CC152" s="35"/>
      <c r="CD152" s="35"/>
      <c r="CE152" s="35"/>
      <c r="CF152" s="35"/>
      <c r="CG152" s="35"/>
      <c r="CH152" s="35"/>
      <c r="CI152" s="35"/>
      <c r="CJ152" s="35"/>
      <c r="CK152" s="35"/>
      <c r="CL152" s="35"/>
      <c r="CM152" s="35"/>
      <c r="CN152" s="35"/>
      <c r="CO152" s="35"/>
      <c r="CP152" s="35"/>
      <c r="CQ152" s="35"/>
      <c r="CR152" s="35"/>
      <c r="CS152" s="35"/>
      <c r="CT152" s="35"/>
      <c r="CU152" s="35"/>
      <c r="CV152" s="35"/>
      <c r="CW152" s="35"/>
      <c r="CX152" s="35"/>
      <c r="CY152" s="35"/>
      <c r="CZ152" s="35"/>
      <c r="DA152" s="35"/>
      <c r="DB152" s="35"/>
      <c r="DC152" s="35"/>
      <c r="DD152" s="35"/>
      <c r="DE152" s="35"/>
      <c r="DF152" s="35"/>
      <c r="DG152" s="35"/>
      <c r="DH152" s="35"/>
      <c r="DI152" s="627">
        <f t="shared" si="3"/>
        <v>0</v>
      </c>
      <c r="DJ152" s="627"/>
      <c r="DK152" s="627">
        <f t="shared" si="4"/>
        <v>0</v>
      </c>
      <c r="DL152" s="627"/>
      <c r="DM152" s="627">
        <f t="shared" si="5"/>
        <v>0</v>
      </c>
      <c r="DN152" s="627"/>
      <c r="DO152" s="627">
        <f t="shared" si="6"/>
        <v>0</v>
      </c>
      <c r="DP152" s="627"/>
      <c r="DQ152" s="627">
        <f t="shared" si="7"/>
        <v>0</v>
      </c>
      <c r="DR152" s="627"/>
      <c r="DS152" s="627">
        <f t="shared" si="8"/>
        <v>0</v>
      </c>
      <c r="DT152" s="627"/>
      <c r="DU152" s="35"/>
      <c r="DV152" s="35"/>
      <c r="DW152" s="35"/>
      <c r="DX152" s="35"/>
      <c r="DY152" s="35"/>
      <c r="DZ152" s="35"/>
      <c r="EA152" s="35"/>
      <c r="EB152" s="35"/>
      <c r="EC152" s="35"/>
    </row>
    <row r="153" spans="1:133" ht="15" customHeight="1">
      <c r="A153" s="131"/>
      <c r="B153" s="53"/>
      <c r="C153" s="82" t="s">
        <v>90</v>
      </c>
      <c r="D153" s="825" t="str">
        <f>IF($AH$11=1,"",IF(CNGE_2026_M3_Secc1!$AH$388=CNGE_2026_M3_Secc1!$AJ$388,"",IF(CNGE_2026_M3_Secc1!D422="","",CNGE_2026_M3_Secc1!D422)))</f>
        <v/>
      </c>
      <c r="E153" s="826"/>
      <c r="F153" s="826"/>
      <c r="G153" s="826"/>
      <c r="H153" s="826"/>
      <c r="I153" s="826"/>
      <c r="J153" s="826"/>
      <c r="K153" s="826"/>
      <c r="L153" s="826"/>
      <c r="M153" s="827"/>
      <c r="N153" s="432"/>
      <c r="O153" s="432"/>
      <c r="P153" s="432"/>
      <c r="Q153" s="432"/>
      <c r="R153" s="432"/>
      <c r="S153" s="432"/>
      <c r="T153" s="432"/>
      <c r="U153" s="432"/>
      <c r="V153" s="432"/>
      <c r="W153" s="432"/>
      <c r="X153" s="432"/>
      <c r="Y153" s="432"/>
      <c r="Z153" s="432"/>
      <c r="AA153" s="432"/>
      <c r="AB153" s="432"/>
      <c r="AC153" s="432"/>
      <c r="AD153" s="432"/>
      <c r="AE153" s="12"/>
      <c r="AH153" s="35"/>
      <c r="AI153" s="35"/>
      <c r="AJ153" s="35"/>
      <c r="AK153" s="35"/>
      <c r="AL153" s="35"/>
      <c r="AM153" s="35"/>
      <c r="AN153" s="35"/>
      <c r="AO153" s="35"/>
      <c r="AP153" s="35"/>
      <c r="AQ153" s="35"/>
      <c r="AR153" s="35"/>
      <c r="AS153" s="35"/>
      <c r="AT153" s="35"/>
      <c r="AU153" s="35"/>
      <c r="AV153" s="35"/>
      <c r="AW153" s="35"/>
      <c r="AX153" s="35"/>
      <c r="AY153" s="35"/>
      <c r="AZ153" s="35"/>
      <c r="BA153" s="35"/>
      <c r="BB153" s="35"/>
      <c r="BC153" s="35"/>
      <c r="BD153" s="35"/>
      <c r="BE153" s="35"/>
      <c r="BF153" s="35"/>
      <c r="BG153" s="35"/>
      <c r="BH153" s="35"/>
      <c r="BI153" s="35"/>
      <c r="BJ153" s="35"/>
      <c r="BK153" s="35"/>
      <c r="BL153" s="35"/>
      <c r="BM153" s="35"/>
      <c r="BN153" s="35"/>
      <c r="BO153" s="35"/>
      <c r="BP153" s="35"/>
      <c r="BQ153" s="35"/>
      <c r="BR153" s="35"/>
      <c r="BS153" s="35"/>
      <c r="BT153" s="35"/>
      <c r="BU153" s="35"/>
      <c r="BV153" s="35"/>
      <c r="BW153" s="35"/>
      <c r="BX153" s="35"/>
      <c r="BY153" s="35"/>
      <c r="BZ153" s="35"/>
      <c r="CA153" s="35"/>
      <c r="CB153" s="35"/>
      <c r="CC153" s="35"/>
      <c r="CD153" s="35"/>
      <c r="CE153" s="35"/>
      <c r="CF153" s="35"/>
      <c r="CG153" s="35"/>
      <c r="CH153" s="35"/>
      <c r="CI153" s="35"/>
      <c r="CJ153" s="35"/>
      <c r="CK153" s="35"/>
      <c r="CL153" s="35"/>
      <c r="CM153" s="35"/>
      <c r="CN153" s="35"/>
      <c r="CO153" s="35"/>
      <c r="CP153" s="35"/>
      <c r="CQ153" s="35"/>
      <c r="CR153" s="35"/>
      <c r="CS153" s="35"/>
      <c r="CT153" s="35"/>
      <c r="CU153" s="35"/>
      <c r="CV153" s="35"/>
      <c r="CW153" s="35"/>
      <c r="CX153" s="35"/>
      <c r="CY153" s="35"/>
      <c r="CZ153" s="35"/>
      <c r="DA153" s="35"/>
      <c r="DB153" s="35"/>
      <c r="DC153" s="35"/>
      <c r="DD153" s="35"/>
      <c r="DE153" s="35"/>
      <c r="DF153" s="35"/>
      <c r="DG153" s="35"/>
      <c r="DH153" s="35"/>
      <c r="DI153" s="627">
        <f t="shared" si="3"/>
        <v>0</v>
      </c>
      <c r="DJ153" s="627"/>
      <c r="DK153" s="627">
        <f t="shared" si="4"/>
        <v>0</v>
      </c>
      <c r="DL153" s="627"/>
      <c r="DM153" s="627">
        <f t="shared" si="5"/>
        <v>0</v>
      </c>
      <c r="DN153" s="627"/>
      <c r="DO153" s="627">
        <f t="shared" si="6"/>
        <v>0</v>
      </c>
      <c r="DP153" s="627"/>
      <c r="DQ153" s="627">
        <f t="shared" si="7"/>
        <v>0</v>
      </c>
      <c r="DR153" s="627"/>
      <c r="DS153" s="627">
        <f t="shared" si="8"/>
        <v>0</v>
      </c>
      <c r="DT153" s="627"/>
      <c r="DU153" s="35"/>
      <c r="DV153" s="35"/>
      <c r="DW153" s="35"/>
      <c r="DX153" s="35"/>
      <c r="DY153" s="35"/>
      <c r="DZ153" s="35"/>
      <c r="EA153" s="35"/>
      <c r="EB153" s="35"/>
      <c r="EC153" s="35"/>
    </row>
    <row r="154" spans="1:133" ht="15" customHeight="1">
      <c r="A154" s="131"/>
      <c r="B154" s="53"/>
      <c r="C154" s="82" t="s">
        <v>91</v>
      </c>
      <c r="D154" s="825" t="str">
        <f>IF($AH$11=1,"",IF(CNGE_2026_M3_Secc1!$AH$388=CNGE_2026_M3_Secc1!$AJ$388,"",IF(CNGE_2026_M3_Secc1!D423="","",CNGE_2026_M3_Secc1!D423)))</f>
        <v/>
      </c>
      <c r="E154" s="826"/>
      <c r="F154" s="826"/>
      <c r="G154" s="826"/>
      <c r="H154" s="826"/>
      <c r="I154" s="826"/>
      <c r="J154" s="826"/>
      <c r="K154" s="826"/>
      <c r="L154" s="826"/>
      <c r="M154" s="827"/>
      <c r="N154" s="432"/>
      <c r="O154" s="432"/>
      <c r="P154" s="432"/>
      <c r="Q154" s="432"/>
      <c r="R154" s="432"/>
      <c r="S154" s="432"/>
      <c r="T154" s="432"/>
      <c r="U154" s="432"/>
      <c r="V154" s="432"/>
      <c r="W154" s="432"/>
      <c r="X154" s="432"/>
      <c r="Y154" s="432"/>
      <c r="Z154" s="432"/>
      <c r="AA154" s="432"/>
      <c r="AB154" s="432"/>
      <c r="AC154" s="432"/>
      <c r="AD154" s="432"/>
      <c r="AE154" s="12"/>
      <c r="AH154" s="35"/>
      <c r="AI154" s="35"/>
      <c r="AJ154" s="35"/>
      <c r="AK154" s="35"/>
      <c r="AL154" s="35"/>
      <c r="AM154" s="35"/>
      <c r="AN154" s="35"/>
      <c r="AO154" s="35"/>
      <c r="AP154" s="35"/>
      <c r="AQ154" s="35"/>
      <c r="AR154" s="35"/>
      <c r="AS154" s="35"/>
      <c r="AT154" s="35"/>
      <c r="AU154" s="35"/>
      <c r="AV154" s="35"/>
      <c r="AW154" s="35"/>
      <c r="AX154" s="35"/>
      <c r="AY154" s="35"/>
      <c r="AZ154" s="35"/>
      <c r="BA154" s="35"/>
      <c r="BB154" s="35"/>
      <c r="BC154" s="35"/>
      <c r="BD154" s="35"/>
      <c r="BE154" s="35"/>
      <c r="BF154" s="35"/>
      <c r="BG154" s="35"/>
      <c r="BH154" s="35"/>
      <c r="BI154" s="35"/>
      <c r="BJ154" s="35"/>
      <c r="BK154" s="35"/>
      <c r="BL154" s="35"/>
      <c r="BM154" s="35"/>
      <c r="BN154" s="35"/>
      <c r="BO154" s="35"/>
      <c r="BP154" s="35"/>
      <c r="BQ154" s="35"/>
      <c r="BR154" s="35"/>
      <c r="BS154" s="35"/>
      <c r="BT154" s="35"/>
      <c r="BU154" s="35"/>
      <c r="BV154" s="35"/>
      <c r="BW154" s="35"/>
      <c r="BX154" s="35"/>
      <c r="BY154" s="35"/>
      <c r="BZ154" s="35"/>
      <c r="CA154" s="35"/>
      <c r="CB154" s="35"/>
      <c r="CC154" s="35"/>
      <c r="CD154" s="35"/>
      <c r="CE154" s="35"/>
      <c r="CF154" s="35"/>
      <c r="CG154" s="35"/>
      <c r="CH154" s="35"/>
      <c r="CI154" s="35"/>
      <c r="CJ154" s="35"/>
      <c r="CK154" s="35"/>
      <c r="CL154" s="35"/>
      <c r="CM154" s="35"/>
      <c r="CN154" s="35"/>
      <c r="CO154" s="35"/>
      <c r="CP154" s="35"/>
      <c r="CQ154" s="35"/>
      <c r="CR154" s="35"/>
      <c r="CS154" s="35"/>
      <c r="CT154" s="35"/>
      <c r="CU154" s="35"/>
      <c r="CV154" s="35"/>
      <c r="CW154" s="35"/>
      <c r="CX154" s="35"/>
      <c r="CY154" s="35"/>
      <c r="CZ154" s="35"/>
      <c r="DA154" s="35"/>
      <c r="DB154" s="35"/>
      <c r="DC154" s="35"/>
      <c r="DD154" s="35"/>
      <c r="DE154" s="35"/>
      <c r="DF154" s="35"/>
      <c r="DG154" s="35"/>
      <c r="DH154" s="35"/>
      <c r="DI154" s="627">
        <f t="shared" si="3"/>
        <v>0</v>
      </c>
      <c r="DJ154" s="627"/>
      <c r="DK154" s="627">
        <f t="shared" si="4"/>
        <v>0</v>
      </c>
      <c r="DL154" s="627"/>
      <c r="DM154" s="627">
        <f t="shared" si="5"/>
        <v>0</v>
      </c>
      <c r="DN154" s="627"/>
      <c r="DO154" s="627">
        <f t="shared" si="6"/>
        <v>0</v>
      </c>
      <c r="DP154" s="627"/>
      <c r="DQ154" s="627">
        <f t="shared" si="7"/>
        <v>0</v>
      </c>
      <c r="DR154" s="627"/>
      <c r="DS154" s="627">
        <f t="shared" si="8"/>
        <v>0</v>
      </c>
      <c r="DT154" s="627"/>
      <c r="DU154" s="35"/>
      <c r="DV154" s="35"/>
      <c r="DW154" s="35"/>
      <c r="DX154" s="35"/>
      <c r="DY154" s="35"/>
      <c r="DZ154" s="35"/>
      <c r="EA154" s="35"/>
      <c r="EB154" s="35"/>
      <c r="EC154" s="35"/>
    </row>
    <row r="155" spans="1:133" ht="15" customHeight="1">
      <c r="A155" s="131"/>
      <c r="B155" s="53"/>
      <c r="C155" s="82" t="s">
        <v>92</v>
      </c>
      <c r="D155" s="825" t="str">
        <f>IF($AH$11=1,"",IF(CNGE_2026_M3_Secc1!$AH$388=CNGE_2026_M3_Secc1!$AJ$388,"",IF(CNGE_2026_M3_Secc1!D424="","",CNGE_2026_M3_Secc1!D424)))</f>
        <v/>
      </c>
      <c r="E155" s="826"/>
      <c r="F155" s="826"/>
      <c r="G155" s="826"/>
      <c r="H155" s="826"/>
      <c r="I155" s="826"/>
      <c r="J155" s="826"/>
      <c r="K155" s="826"/>
      <c r="L155" s="826"/>
      <c r="M155" s="827"/>
      <c r="N155" s="432"/>
      <c r="O155" s="432"/>
      <c r="P155" s="432"/>
      <c r="Q155" s="432"/>
      <c r="R155" s="432"/>
      <c r="S155" s="432"/>
      <c r="T155" s="432"/>
      <c r="U155" s="432"/>
      <c r="V155" s="432"/>
      <c r="W155" s="432"/>
      <c r="X155" s="432"/>
      <c r="Y155" s="432"/>
      <c r="Z155" s="432"/>
      <c r="AA155" s="432"/>
      <c r="AB155" s="432"/>
      <c r="AC155" s="432"/>
      <c r="AD155" s="432"/>
      <c r="AE155" s="12"/>
      <c r="AH155" s="35"/>
      <c r="AI155" s="35"/>
      <c r="AJ155" s="35"/>
      <c r="AK155" s="35"/>
      <c r="AL155" s="35"/>
      <c r="AM155" s="35"/>
      <c r="AN155" s="35"/>
      <c r="AO155" s="35"/>
      <c r="AP155" s="35"/>
      <c r="AQ155" s="35"/>
      <c r="AR155" s="35"/>
      <c r="AS155" s="35"/>
      <c r="AT155" s="35"/>
      <c r="AU155" s="35"/>
      <c r="AV155" s="35"/>
      <c r="AW155" s="35"/>
      <c r="AX155" s="35"/>
      <c r="AY155" s="35"/>
      <c r="AZ155" s="35"/>
      <c r="BA155" s="35"/>
      <c r="BB155" s="35"/>
      <c r="BC155" s="35"/>
      <c r="BD155" s="35"/>
      <c r="BE155" s="35"/>
      <c r="BF155" s="35"/>
      <c r="BG155" s="35"/>
      <c r="BH155" s="35"/>
      <c r="BI155" s="35"/>
      <c r="BJ155" s="35"/>
      <c r="BK155" s="35"/>
      <c r="BL155" s="35"/>
      <c r="BM155" s="35"/>
      <c r="BN155" s="35"/>
      <c r="BO155" s="35"/>
      <c r="BP155" s="35"/>
      <c r="BQ155" s="35"/>
      <c r="BR155" s="35"/>
      <c r="BS155" s="35"/>
      <c r="BT155" s="35"/>
      <c r="BU155" s="35"/>
      <c r="BV155" s="35"/>
      <c r="BW155" s="35"/>
      <c r="BX155" s="35"/>
      <c r="BY155" s="35"/>
      <c r="BZ155" s="35"/>
      <c r="CA155" s="35"/>
      <c r="CB155" s="35"/>
      <c r="CC155" s="35"/>
      <c r="CD155" s="35"/>
      <c r="CE155" s="35"/>
      <c r="CF155" s="35"/>
      <c r="CG155" s="35"/>
      <c r="CH155" s="35"/>
      <c r="CI155" s="35"/>
      <c r="CJ155" s="35"/>
      <c r="CK155" s="35"/>
      <c r="CL155" s="35"/>
      <c r="CM155" s="35"/>
      <c r="CN155" s="35"/>
      <c r="CO155" s="35"/>
      <c r="CP155" s="35"/>
      <c r="CQ155" s="35"/>
      <c r="CR155" s="35"/>
      <c r="CS155" s="35"/>
      <c r="CT155" s="35"/>
      <c r="CU155" s="35"/>
      <c r="CV155" s="35"/>
      <c r="CW155" s="35"/>
      <c r="CX155" s="35"/>
      <c r="CY155" s="35"/>
      <c r="CZ155" s="35"/>
      <c r="DA155" s="35"/>
      <c r="DB155" s="35"/>
      <c r="DC155" s="35"/>
      <c r="DD155" s="35"/>
      <c r="DE155" s="35"/>
      <c r="DF155" s="35"/>
      <c r="DG155" s="35"/>
      <c r="DH155" s="35"/>
      <c r="DI155" s="627">
        <f t="shared" si="3"/>
        <v>0</v>
      </c>
      <c r="DJ155" s="627"/>
      <c r="DK155" s="627">
        <f t="shared" si="4"/>
        <v>0</v>
      </c>
      <c r="DL155" s="627"/>
      <c r="DM155" s="627">
        <f t="shared" si="5"/>
        <v>0</v>
      </c>
      <c r="DN155" s="627"/>
      <c r="DO155" s="627">
        <f t="shared" si="6"/>
        <v>0</v>
      </c>
      <c r="DP155" s="627"/>
      <c r="DQ155" s="627">
        <f t="shared" si="7"/>
        <v>0</v>
      </c>
      <c r="DR155" s="627"/>
      <c r="DS155" s="627">
        <f t="shared" si="8"/>
        <v>0</v>
      </c>
      <c r="DT155" s="627"/>
      <c r="DU155" s="35"/>
      <c r="DV155" s="35"/>
      <c r="DW155" s="35"/>
      <c r="DX155" s="35"/>
      <c r="DY155" s="35"/>
      <c r="DZ155" s="35"/>
      <c r="EA155" s="35"/>
      <c r="EB155" s="35"/>
      <c r="EC155" s="35"/>
    </row>
    <row r="156" spans="1:133" ht="15" customHeight="1">
      <c r="A156" s="131"/>
      <c r="B156" s="53"/>
      <c r="C156" s="82" t="s">
        <v>93</v>
      </c>
      <c r="D156" s="825" t="str">
        <f>IF($AH$11=1,"",IF(CNGE_2026_M3_Secc1!$AH$388=CNGE_2026_M3_Secc1!$AJ$388,"",IF(CNGE_2026_M3_Secc1!D425="","",CNGE_2026_M3_Secc1!D425)))</f>
        <v/>
      </c>
      <c r="E156" s="826"/>
      <c r="F156" s="826"/>
      <c r="G156" s="826"/>
      <c r="H156" s="826"/>
      <c r="I156" s="826"/>
      <c r="J156" s="826"/>
      <c r="K156" s="826"/>
      <c r="L156" s="826"/>
      <c r="M156" s="827"/>
      <c r="N156" s="432"/>
      <c r="O156" s="432"/>
      <c r="P156" s="432"/>
      <c r="Q156" s="432"/>
      <c r="R156" s="432"/>
      <c r="S156" s="432"/>
      <c r="T156" s="432"/>
      <c r="U156" s="432"/>
      <c r="V156" s="432"/>
      <c r="W156" s="432"/>
      <c r="X156" s="432"/>
      <c r="Y156" s="432"/>
      <c r="Z156" s="432"/>
      <c r="AA156" s="432"/>
      <c r="AB156" s="432"/>
      <c r="AC156" s="432"/>
      <c r="AD156" s="432"/>
      <c r="AE156" s="12"/>
      <c r="AH156" s="35"/>
      <c r="AI156" s="35"/>
      <c r="AJ156" s="35"/>
      <c r="AK156" s="35"/>
      <c r="AL156" s="35"/>
      <c r="AM156" s="35"/>
      <c r="AN156" s="35"/>
      <c r="AO156" s="35"/>
      <c r="AP156" s="35"/>
      <c r="AQ156" s="35"/>
      <c r="AR156" s="35"/>
      <c r="AS156" s="35"/>
      <c r="AT156" s="35"/>
      <c r="AU156" s="35"/>
      <c r="AV156" s="35"/>
      <c r="AW156" s="35"/>
      <c r="AX156" s="35"/>
      <c r="AY156" s="35"/>
      <c r="AZ156" s="35"/>
      <c r="BA156" s="35"/>
      <c r="BB156" s="35"/>
      <c r="BC156" s="35"/>
      <c r="BD156" s="35"/>
      <c r="BE156" s="35"/>
      <c r="BF156" s="35"/>
      <c r="BG156" s="35"/>
      <c r="BH156" s="35"/>
      <c r="BI156" s="35"/>
      <c r="BJ156" s="35"/>
      <c r="BK156" s="35"/>
      <c r="BL156" s="35"/>
      <c r="BM156" s="35"/>
      <c r="BN156" s="35"/>
      <c r="BO156" s="35"/>
      <c r="BP156" s="35"/>
      <c r="BQ156" s="35"/>
      <c r="BR156" s="35"/>
      <c r="BS156" s="35"/>
      <c r="BT156" s="35"/>
      <c r="BU156" s="35"/>
      <c r="BV156" s="35"/>
      <c r="BW156" s="35"/>
      <c r="BX156" s="35"/>
      <c r="BY156" s="35"/>
      <c r="BZ156" s="35"/>
      <c r="CA156" s="35"/>
      <c r="CB156" s="35"/>
      <c r="CC156" s="35"/>
      <c r="CD156" s="35"/>
      <c r="CE156" s="35"/>
      <c r="CF156" s="35"/>
      <c r="CG156" s="35"/>
      <c r="CH156" s="35"/>
      <c r="CI156" s="35"/>
      <c r="CJ156" s="35"/>
      <c r="CK156" s="35"/>
      <c r="CL156" s="35"/>
      <c r="CM156" s="35"/>
      <c r="CN156" s="35"/>
      <c r="CO156" s="35"/>
      <c r="CP156" s="35"/>
      <c r="CQ156" s="35"/>
      <c r="CR156" s="35"/>
      <c r="CS156" s="35"/>
      <c r="CT156" s="35"/>
      <c r="CU156" s="35"/>
      <c r="CV156" s="35"/>
      <c r="CW156" s="35"/>
      <c r="CX156" s="35"/>
      <c r="CY156" s="35"/>
      <c r="CZ156" s="35"/>
      <c r="DA156" s="35"/>
      <c r="DB156" s="35"/>
      <c r="DC156" s="35"/>
      <c r="DD156" s="35"/>
      <c r="DE156" s="35"/>
      <c r="DF156" s="35"/>
      <c r="DG156" s="35"/>
      <c r="DH156" s="35"/>
      <c r="DI156" s="627">
        <f t="shared" si="3"/>
        <v>0</v>
      </c>
      <c r="DJ156" s="627"/>
      <c r="DK156" s="627">
        <f t="shared" si="4"/>
        <v>0</v>
      </c>
      <c r="DL156" s="627"/>
      <c r="DM156" s="627">
        <f t="shared" si="5"/>
        <v>0</v>
      </c>
      <c r="DN156" s="627"/>
      <c r="DO156" s="627">
        <f t="shared" si="6"/>
        <v>0</v>
      </c>
      <c r="DP156" s="627"/>
      <c r="DQ156" s="627">
        <f t="shared" si="7"/>
        <v>0</v>
      </c>
      <c r="DR156" s="627"/>
      <c r="DS156" s="627">
        <f t="shared" si="8"/>
        <v>0</v>
      </c>
      <c r="DT156" s="627"/>
      <c r="DU156" s="35"/>
      <c r="DV156" s="35"/>
      <c r="DW156" s="35"/>
      <c r="DX156" s="35"/>
      <c r="DY156" s="35"/>
      <c r="DZ156" s="35"/>
      <c r="EA156" s="35"/>
      <c r="EB156" s="35"/>
      <c r="EC156" s="35"/>
    </row>
    <row r="157" spans="1:133" ht="15" customHeight="1">
      <c r="A157" s="131"/>
      <c r="B157" s="53"/>
      <c r="C157" s="82" t="s">
        <v>94</v>
      </c>
      <c r="D157" s="825" t="str">
        <f>IF($AH$11=1,"",IF(CNGE_2026_M3_Secc1!$AH$388=CNGE_2026_M3_Secc1!$AJ$388,"",IF(CNGE_2026_M3_Secc1!D426="","",CNGE_2026_M3_Secc1!D426)))</f>
        <v/>
      </c>
      <c r="E157" s="826"/>
      <c r="F157" s="826"/>
      <c r="G157" s="826"/>
      <c r="H157" s="826"/>
      <c r="I157" s="826"/>
      <c r="J157" s="826"/>
      <c r="K157" s="826"/>
      <c r="L157" s="826"/>
      <c r="M157" s="827"/>
      <c r="N157" s="432"/>
      <c r="O157" s="432"/>
      <c r="P157" s="432"/>
      <c r="Q157" s="432"/>
      <c r="R157" s="432"/>
      <c r="S157" s="432"/>
      <c r="T157" s="432"/>
      <c r="U157" s="432"/>
      <c r="V157" s="432"/>
      <c r="W157" s="432"/>
      <c r="X157" s="432"/>
      <c r="Y157" s="432"/>
      <c r="Z157" s="432"/>
      <c r="AA157" s="432"/>
      <c r="AB157" s="432"/>
      <c r="AC157" s="432"/>
      <c r="AD157" s="432"/>
      <c r="AE157" s="12"/>
      <c r="AH157" s="35"/>
      <c r="AI157" s="35"/>
      <c r="AJ157" s="35"/>
      <c r="AK157" s="35"/>
      <c r="AL157" s="35"/>
      <c r="AM157" s="35"/>
      <c r="AN157" s="35"/>
      <c r="AO157" s="35"/>
      <c r="AP157" s="35"/>
      <c r="AQ157" s="35"/>
      <c r="AR157" s="35"/>
      <c r="AS157" s="35"/>
      <c r="AT157" s="35"/>
      <c r="AU157" s="35"/>
      <c r="AV157" s="35"/>
      <c r="AW157" s="35"/>
      <c r="AX157" s="35"/>
      <c r="AY157" s="35"/>
      <c r="AZ157" s="35"/>
      <c r="BA157" s="35"/>
      <c r="BB157" s="35"/>
      <c r="BC157" s="35"/>
      <c r="BD157" s="35"/>
      <c r="BE157" s="35"/>
      <c r="BF157" s="35"/>
      <c r="BG157" s="35"/>
      <c r="BH157" s="35"/>
      <c r="BI157" s="35"/>
      <c r="BJ157" s="35"/>
      <c r="BK157" s="35"/>
      <c r="BL157" s="35"/>
      <c r="BM157" s="35"/>
      <c r="BN157" s="35"/>
      <c r="BO157" s="35"/>
      <c r="BP157" s="35"/>
      <c r="BQ157" s="35"/>
      <c r="BR157" s="35"/>
      <c r="BS157" s="35"/>
      <c r="BT157" s="35"/>
      <c r="BU157" s="35"/>
      <c r="BV157" s="35"/>
      <c r="BW157" s="35"/>
      <c r="BX157" s="35"/>
      <c r="BY157" s="35"/>
      <c r="BZ157" s="35"/>
      <c r="CA157" s="35"/>
      <c r="CB157" s="35"/>
      <c r="CC157" s="35"/>
      <c r="CD157" s="35"/>
      <c r="CE157" s="35"/>
      <c r="CF157" s="35"/>
      <c r="CG157" s="35"/>
      <c r="CH157" s="35"/>
      <c r="CI157" s="35"/>
      <c r="CJ157" s="35"/>
      <c r="CK157" s="35"/>
      <c r="CL157" s="35"/>
      <c r="CM157" s="35"/>
      <c r="CN157" s="35"/>
      <c r="CO157" s="35"/>
      <c r="CP157" s="35"/>
      <c r="CQ157" s="35"/>
      <c r="CR157" s="35"/>
      <c r="CS157" s="35"/>
      <c r="CT157" s="35"/>
      <c r="CU157" s="35"/>
      <c r="CV157" s="35"/>
      <c r="CW157" s="35"/>
      <c r="CX157" s="35"/>
      <c r="CY157" s="35"/>
      <c r="CZ157" s="35"/>
      <c r="DA157" s="35"/>
      <c r="DB157" s="35"/>
      <c r="DC157" s="35"/>
      <c r="DD157" s="35"/>
      <c r="DE157" s="35"/>
      <c r="DF157" s="35"/>
      <c r="DG157" s="35"/>
      <c r="DH157" s="35"/>
      <c r="DI157" s="627">
        <f t="shared" si="3"/>
        <v>0</v>
      </c>
      <c r="DJ157" s="627"/>
      <c r="DK157" s="627">
        <f t="shared" si="4"/>
        <v>0</v>
      </c>
      <c r="DL157" s="627"/>
      <c r="DM157" s="627">
        <f t="shared" si="5"/>
        <v>0</v>
      </c>
      <c r="DN157" s="627"/>
      <c r="DO157" s="627">
        <f t="shared" si="6"/>
        <v>0</v>
      </c>
      <c r="DP157" s="627"/>
      <c r="DQ157" s="627">
        <f t="shared" si="7"/>
        <v>0</v>
      </c>
      <c r="DR157" s="627"/>
      <c r="DS157" s="627">
        <f t="shared" si="8"/>
        <v>0</v>
      </c>
      <c r="DT157" s="627"/>
      <c r="DU157" s="35"/>
      <c r="DV157" s="35"/>
      <c r="DW157" s="35"/>
      <c r="DX157" s="35"/>
      <c r="DY157" s="35"/>
      <c r="DZ157" s="35"/>
      <c r="EA157" s="35"/>
      <c r="EB157" s="35"/>
      <c r="EC157" s="35"/>
    </row>
    <row r="158" spans="1:133" ht="15" customHeight="1">
      <c r="A158" s="131"/>
      <c r="B158" s="53"/>
      <c r="C158" s="82" t="s">
        <v>95</v>
      </c>
      <c r="D158" s="825" t="str">
        <f>IF($AH$11=1,"",IF(CNGE_2026_M3_Secc1!$AH$388=CNGE_2026_M3_Secc1!$AJ$388,"",IF(CNGE_2026_M3_Secc1!D427="","",CNGE_2026_M3_Secc1!D427)))</f>
        <v/>
      </c>
      <c r="E158" s="826"/>
      <c r="F158" s="826"/>
      <c r="G158" s="826"/>
      <c r="H158" s="826"/>
      <c r="I158" s="826"/>
      <c r="J158" s="826"/>
      <c r="K158" s="826"/>
      <c r="L158" s="826"/>
      <c r="M158" s="827"/>
      <c r="N158" s="432"/>
      <c r="O158" s="432"/>
      <c r="P158" s="432"/>
      <c r="Q158" s="432"/>
      <c r="R158" s="432"/>
      <c r="S158" s="432"/>
      <c r="T158" s="432"/>
      <c r="U158" s="432"/>
      <c r="V158" s="432"/>
      <c r="W158" s="432"/>
      <c r="X158" s="432"/>
      <c r="Y158" s="432"/>
      <c r="Z158" s="432"/>
      <c r="AA158" s="432"/>
      <c r="AB158" s="432"/>
      <c r="AC158" s="432"/>
      <c r="AD158" s="432"/>
      <c r="AE158" s="12"/>
      <c r="AH158" s="35"/>
      <c r="AI158" s="35"/>
      <c r="AJ158" s="35"/>
      <c r="AK158" s="35"/>
      <c r="AL158" s="35"/>
      <c r="AM158" s="35"/>
      <c r="AN158" s="35"/>
      <c r="AO158" s="35"/>
      <c r="AP158" s="35"/>
      <c r="AQ158" s="35"/>
      <c r="AR158" s="35"/>
      <c r="AS158" s="35"/>
      <c r="AT158" s="35"/>
      <c r="AU158" s="35"/>
      <c r="AV158" s="35"/>
      <c r="AW158" s="35"/>
      <c r="AX158" s="35"/>
      <c r="AY158" s="35"/>
      <c r="AZ158" s="35"/>
      <c r="BA158" s="35"/>
      <c r="BB158" s="35"/>
      <c r="BC158" s="35"/>
      <c r="BD158" s="35"/>
      <c r="BE158" s="35"/>
      <c r="BF158" s="35"/>
      <c r="BG158" s="35"/>
      <c r="BH158" s="35"/>
      <c r="BI158" s="35"/>
      <c r="BJ158" s="35"/>
      <c r="BK158" s="35"/>
      <c r="BL158" s="35"/>
      <c r="BM158" s="35"/>
      <c r="BN158" s="35"/>
      <c r="BO158" s="35"/>
      <c r="BP158" s="35"/>
      <c r="BQ158" s="35"/>
      <c r="BR158" s="35"/>
      <c r="BS158" s="35"/>
      <c r="BT158" s="35"/>
      <c r="BU158" s="35"/>
      <c r="BV158" s="35"/>
      <c r="BW158" s="35"/>
      <c r="BX158" s="35"/>
      <c r="BY158" s="35"/>
      <c r="BZ158" s="35"/>
      <c r="CA158" s="35"/>
      <c r="CB158" s="35"/>
      <c r="CC158" s="35"/>
      <c r="CD158" s="35"/>
      <c r="CE158" s="35"/>
      <c r="CF158" s="35"/>
      <c r="CG158" s="35"/>
      <c r="CH158" s="35"/>
      <c r="CI158" s="35"/>
      <c r="CJ158" s="35"/>
      <c r="CK158" s="35"/>
      <c r="CL158" s="35"/>
      <c r="CM158" s="35"/>
      <c r="CN158" s="35"/>
      <c r="CO158" s="35"/>
      <c r="CP158" s="35"/>
      <c r="CQ158" s="35"/>
      <c r="CR158" s="35"/>
      <c r="CS158" s="35"/>
      <c r="CT158" s="35"/>
      <c r="CU158" s="35"/>
      <c r="CV158" s="35"/>
      <c r="CW158" s="35"/>
      <c r="CX158" s="35"/>
      <c r="CY158" s="35"/>
      <c r="CZ158" s="35"/>
      <c r="DA158" s="35"/>
      <c r="DB158" s="35"/>
      <c r="DC158" s="35"/>
      <c r="DD158" s="35"/>
      <c r="DE158" s="35"/>
      <c r="DF158" s="35"/>
      <c r="DG158" s="35"/>
      <c r="DH158" s="35"/>
      <c r="DI158" s="627">
        <f t="shared" si="3"/>
        <v>0</v>
      </c>
      <c r="DJ158" s="627"/>
      <c r="DK158" s="627">
        <f t="shared" si="4"/>
        <v>0</v>
      </c>
      <c r="DL158" s="627"/>
      <c r="DM158" s="627">
        <f t="shared" si="5"/>
        <v>0</v>
      </c>
      <c r="DN158" s="627"/>
      <c r="DO158" s="627">
        <f t="shared" si="6"/>
        <v>0</v>
      </c>
      <c r="DP158" s="627"/>
      <c r="DQ158" s="627">
        <f t="shared" si="7"/>
        <v>0</v>
      </c>
      <c r="DR158" s="627"/>
      <c r="DS158" s="627">
        <f t="shared" si="8"/>
        <v>0</v>
      </c>
      <c r="DT158" s="627"/>
      <c r="DU158" s="35"/>
      <c r="DV158" s="35"/>
      <c r="DW158" s="35"/>
      <c r="DX158" s="35"/>
      <c r="DY158" s="35"/>
      <c r="DZ158" s="35"/>
      <c r="EA158" s="35"/>
      <c r="EB158" s="35"/>
      <c r="EC158" s="35"/>
    </row>
    <row r="159" spans="1:133" ht="15" customHeight="1">
      <c r="A159" s="131"/>
      <c r="B159" s="72"/>
      <c r="C159" s="82" t="s">
        <v>96</v>
      </c>
      <c r="D159" s="825" t="str">
        <f>IF($AH$11=1,"",IF(CNGE_2026_M3_Secc1!$AH$388=CNGE_2026_M3_Secc1!$AJ$388,"",IF(CNGE_2026_M3_Secc1!D428="","",CNGE_2026_M3_Secc1!D428)))</f>
        <v/>
      </c>
      <c r="E159" s="826"/>
      <c r="F159" s="826"/>
      <c r="G159" s="826"/>
      <c r="H159" s="826"/>
      <c r="I159" s="826"/>
      <c r="J159" s="826"/>
      <c r="K159" s="826"/>
      <c r="L159" s="826"/>
      <c r="M159" s="827"/>
      <c r="N159" s="432"/>
      <c r="O159" s="432"/>
      <c r="P159" s="432"/>
      <c r="Q159" s="432"/>
      <c r="R159" s="432"/>
      <c r="S159" s="432"/>
      <c r="T159" s="432"/>
      <c r="U159" s="432"/>
      <c r="V159" s="432"/>
      <c r="W159" s="432"/>
      <c r="X159" s="432"/>
      <c r="Y159" s="432"/>
      <c r="Z159" s="432"/>
      <c r="AA159" s="432"/>
      <c r="AB159" s="432"/>
      <c r="AC159" s="432"/>
      <c r="AD159" s="432"/>
      <c r="AE159" s="12"/>
      <c r="AH159" s="35"/>
      <c r="AI159" s="35"/>
      <c r="AJ159" s="35"/>
      <c r="AK159" s="35"/>
      <c r="AL159" s="35"/>
      <c r="AM159" s="35"/>
      <c r="AN159" s="35"/>
      <c r="AO159" s="35"/>
      <c r="AP159" s="35"/>
      <c r="AQ159" s="35"/>
      <c r="AR159" s="35"/>
      <c r="AS159" s="35"/>
      <c r="AT159" s="35"/>
      <c r="AU159" s="35"/>
      <c r="AV159" s="35"/>
      <c r="AW159" s="35"/>
      <c r="AX159" s="35"/>
      <c r="AY159" s="35"/>
      <c r="AZ159" s="35"/>
      <c r="BA159" s="35"/>
      <c r="BB159" s="35"/>
      <c r="BC159" s="35"/>
      <c r="BD159" s="35"/>
      <c r="BE159" s="35"/>
      <c r="BF159" s="35"/>
      <c r="BG159" s="35"/>
      <c r="BH159" s="35"/>
      <c r="BI159" s="35"/>
      <c r="BJ159" s="35"/>
      <c r="BK159" s="35"/>
      <c r="BL159" s="35"/>
      <c r="BM159" s="35"/>
      <c r="BN159" s="35"/>
      <c r="BO159" s="35"/>
      <c r="BP159" s="35"/>
      <c r="BQ159" s="35"/>
      <c r="BR159" s="35"/>
      <c r="BS159" s="35"/>
      <c r="BT159" s="35"/>
      <c r="BU159" s="35"/>
      <c r="BV159" s="35"/>
      <c r="BW159" s="35"/>
      <c r="BX159" s="35"/>
      <c r="BY159" s="35"/>
      <c r="BZ159" s="35"/>
      <c r="CA159" s="35"/>
      <c r="CB159" s="35"/>
      <c r="CC159" s="35"/>
      <c r="CD159" s="35"/>
      <c r="CE159" s="35"/>
      <c r="CF159" s="35"/>
      <c r="CG159" s="35"/>
      <c r="CH159" s="35"/>
      <c r="CI159" s="35"/>
      <c r="CJ159" s="35"/>
      <c r="CK159" s="35"/>
      <c r="CL159" s="35"/>
      <c r="CM159" s="35"/>
      <c r="CN159" s="35"/>
      <c r="CO159" s="35"/>
      <c r="CP159" s="35"/>
      <c r="CQ159" s="35"/>
      <c r="CR159" s="35"/>
      <c r="CS159" s="35"/>
      <c r="CT159" s="35"/>
      <c r="CU159" s="35"/>
      <c r="CV159" s="35"/>
      <c r="CW159" s="35"/>
      <c r="CX159" s="35"/>
      <c r="CY159" s="35"/>
      <c r="CZ159" s="35"/>
      <c r="DA159" s="35"/>
      <c r="DB159" s="35"/>
      <c r="DC159" s="35"/>
      <c r="DD159" s="35"/>
      <c r="DE159" s="35"/>
      <c r="DF159" s="35"/>
      <c r="DG159" s="35"/>
      <c r="DH159" s="35"/>
      <c r="DI159" s="627">
        <f t="shared" ref="DI159:DI164" si="9">IF($AH$111=$AJ$111,0,IF(OR(AND($D159&lt;&gt;"",$AH$128=0,COUNTA(N159:P159)=COUNTA($N$127:$P$127)),AND($D159&lt;&gt;"",$AH$128=1,COUNTA(N159:P159)=0),AND($D159="",COUNTA(N159:P159)=0)),0,1))</f>
        <v>0</v>
      </c>
      <c r="DJ159" s="627"/>
      <c r="DK159" s="627">
        <f t="shared" ref="DK159:DK164" si="10">IF($AH$111=$AJ$111,0,IF(OR(AND($D159&lt;&gt;"",$AK$128=0,COUNTA(Q159:T159)=COUNTA($Q$127:$T$127)),AND($D159&lt;&gt;"",$AK$128=1,COUNTA(Q159:T159)=0),AND($D159="",COUNTA(Q159:T159)=0)),0,1))</f>
        <v>0</v>
      </c>
      <c r="DL159" s="627"/>
      <c r="DM159" s="627">
        <f t="shared" ref="DM159:DM164" si="11">IF($AH$111=$AJ$111,0,IF(OR(AND($D159&lt;&gt;"",$AN$128=0,COUNTA(U159:X159)=COUNTA($U$127:$X$127)),AND($D159&lt;&gt;"",$AN$128=1,COUNTA(U159:X159)=0),AND($D159="",COUNTA(U159:X159)=0)),0,1))</f>
        <v>0</v>
      </c>
      <c r="DN159" s="627"/>
      <c r="DO159" s="627">
        <f t="shared" ref="DO159:DO164" si="12">IF($AH$111=$AJ$111,0,IF(OR(AND($D159&lt;&gt;"",$AQ$128=0,COUNTA(Y159:AB159)=COUNTA($Y$127:$AB$127)),AND($D159&lt;&gt;"",$AQ$128=1,COUNTA(Y159:AB159)=0),AND($D159="",COUNTA(Y159:AB159)=0)),0,1))</f>
        <v>0</v>
      </c>
      <c r="DP159" s="627"/>
      <c r="DQ159" s="627">
        <f t="shared" ref="DQ159:DQ164" si="13">IF($AH$111=$AJ$111,0,IF(OR(AND($D159&lt;&gt;"",$AT$128=0,COUNTA(AC159)=COUNTA($AC$125)),AND($D159&lt;&gt;"",$AT$128=1,COUNTA(AC159)=0),AND($D159="",COUNTA(AC159)=0)),0,1))</f>
        <v>0</v>
      </c>
      <c r="DR159" s="627"/>
      <c r="DS159" s="627">
        <f t="shared" ref="DS159:DS164" si="14">IF($AH$111=$AJ$111,0,IF(OR(AND($D159&lt;&gt;"",$AW$128=0,COUNTA(AD159)=COUNTA($AD$125)),AND($D159&lt;&gt;"",$AW$128=1,COUNTA(AD159)=0),AND($D159="",COUNTA(AD159)=0)),0,1))</f>
        <v>0</v>
      </c>
      <c r="DT159" s="627"/>
      <c r="DU159" s="35"/>
      <c r="DV159" s="35"/>
      <c r="DW159" s="35"/>
      <c r="DX159" s="35"/>
      <c r="DY159" s="35"/>
      <c r="DZ159" s="35"/>
      <c r="EA159" s="35"/>
      <c r="EB159" s="35"/>
      <c r="EC159" s="35"/>
    </row>
    <row r="160" spans="1:133" ht="15" customHeight="1">
      <c r="A160" s="131"/>
      <c r="B160" s="72"/>
      <c r="C160" s="82" t="s">
        <v>97</v>
      </c>
      <c r="D160" s="825" t="str">
        <f>IF($AH$11=1,"",IF(CNGE_2026_M3_Secc1!$AH$388=CNGE_2026_M3_Secc1!$AJ$388,"",IF(CNGE_2026_M3_Secc1!D429="","",CNGE_2026_M3_Secc1!D429)))</f>
        <v/>
      </c>
      <c r="E160" s="826"/>
      <c r="F160" s="826"/>
      <c r="G160" s="826"/>
      <c r="H160" s="826"/>
      <c r="I160" s="826"/>
      <c r="J160" s="826"/>
      <c r="K160" s="826"/>
      <c r="L160" s="826"/>
      <c r="M160" s="827"/>
      <c r="N160" s="432"/>
      <c r="O160" s="432"/>
      <c r="P160" s="432"/>
      <c r="Q160" s="432"/>
      <c r="R160" s="432"/>
      <c r="S160" s="432"/>
      <c r="T160" s="432"/>
      <c r="U160" s="432"/>
      <c r="V160" s="432"/>
      <c r="W160" s="432"/>
      <c r="X160" s="432"/>
      <c r="Y160" s="432"/>
      <c r="Z160" s="432"/>
      <c r="AA160" s="432"/>
      <c r="AB160" s="432"/>
      <c r="AC160" s="432"/>
      <c r="AD160" s="432"/>
      <c r="AE160" s="12"/>
      <c r="AH160" s="35"/>
      <c r="AI160" s="35"/>
      <c r="AJ160" s="35"/>
      <c r="AK160" s="35"/>
      <c r="AL160" s="35"/>
      <c r="AM160" s="35"/>
      <c r="AN160" s="35"/>
      <c r="AO160" s="35"/>
      <c r="AP160" s="35"/>
      <c r="AQ160" s="35"/>
      <c r="AR160" s="35"/>
      <c r="AS160" s="35"/>
      <c r="AT160" s="35"/>
      <c r="AU160" s="35"/>
      <c r="AV160" s="35"/>
      <c r="AW160" s="35"/>
      <c r="AX160" s="35"/>
      <c r="AY160" s="35"/>
      <c r="AZ160" s="35"/>
      <c r="BA160" s="35"/>
      <c r="BB160" s="35"/>
      <c r="BC160" s="35"/>
      <c r="BD160" s="35"/>
      <c r="BE160" s="35"/>
      <c r="BF160" s="35"/>
      <c r="BG160" s="35"/>
      <c r="BH160" s="35"/>
      <c r="BI160" s="35"/>
      <c r="BJ160" s="35"/>
      <c r="BK160" s="35"/>
      <c r="BL160" s="35"/>
      <c r="BM160" s="35"/>
      <c r="BN160" s="35"/>
      <c r="BO160" s="35"/>
      <c r="BP160" s="35"/>
      <c r="BQ160" s="35"/>
      <c r="BR160" s="35"/>
      <c r="BS160" s="35"/>
      <c r="BT160" s="35"/>
      <c r="BU160" s="35"/>
      <c r="BV160" s="35"/>
      <c r="BW160" s="35"/>
      <c r="BX160" s="35"/>
      <c r="BY160" s="35"/>
      <c r="BZ160" s="35"/>
      <c r="CA160" s="35"/>
      <c r="CB160" s="35"/>
      <c r="CC160" s="35"/>
      <c r="CD160" s="35"/>
      <c r="CE160" s="35"/>
      <c r="CF160" s="35"/>
      <c r="CG160" s="35"/>
      <c r="CH160" s="35"/>
      <c r="CI160" s="35"/>
      <c r="CJ160" s="35"/>
      <c r="CK160" s="35"/>
      <c r="CL160" s="35"/>
      <c r="CM160" s="35"/>
      <c r="CN160" s="35"/>
      <c r="CO160" s="35"/>
      <c r="CP160" s="35"/>
      <c r="CQ160" s="35"/>
      <c r="CR160" s="35"/>
      <c r="CS160" s="35"/>
      <c r="CT160" s="35"/>
      <c r="CU160" s="35"/>
      <c r="CV160" s="35"/>
      <c r="CW160" s="35"/>
      <c r="CX160" s="35"/>
      <c r="CY160" s="35"/>
      <c r="CZ160" s="35"/>
      <c r="DA160" s="35"/>
      <c r="DB160" s="35"/>
      <c r="DC160" s="35"/>
      <c r="DD160" s="35"/>
      <c r="DE160" s="35"/>
      <c r="DF160" s="35"/>
      <c r="DG160" s="35"/>
      <c r="DH160" s="35"/>
      <c r="DI160" s="627">
        <f t="shared" si="9"/>
        <v>0</v>
      </c>
      <c r="DJ160" s="627"/>
      <c r="DK160" s="627">
        <f t="shared" si="10"/>
        <v>0</v>
      </c>
      <c r="DL160" s="627"/>
      <c r="DM160" s="627">
        <f t="shared" si="11"/>
        <v>0</v>
      </c>
      <c r="DN160" s="627"/>
      <c r="DO160" s="627">
        <f t="shared" si="12"/>
        <v>0</v>
      </c>
      <c r="DP160" s="627"/>
      <c r="DQ160" s="627">
        <f t="shared" si="13"/>
        <v>0</v>
      </c>
      <c r="DR160" s="627"/>
      <c r="DS160" s="627">
        <f t="shared" si="14"/>
        <v>0</v>
      </c>
      <c r="DT160" s="627"/>
      <c r="DU160" s="35"/>
      <c r="DV160" s="35"/>
      <c r="DW160" s="35"/>
      <c r="DX160" s="35"/>
      <c r="DY160" s="35"/>
      <c r="DZ160" s="35"/>
      <c r="EA160" s="35"/>
      <c r="EB160" s="35"/>
      <c r="EC160" s="35"/>
    </row>
    <row r="161" spans="1:133" ht="15" customHeight="1">
      <c r="A161" s="131"/>
      <c r="B161" s="72"/>
      <c r="C161" s="82" t="s">
        <v>98</v>
      </c>
      <c r="D161" s="825" t="str">
        <f>IF($AH$11=1,"",IF(CNGE_2026_M3_Secc1!$AH$388=CNGE_2026_M3_Secc1!$AJ$388,"",IF(CNGE_2026_M3_Secc1!D430="","",CNGE_2026_M3_Secc1!D430)))</f>
        <v/>
      </c>
      <c r="E161" s="826"/>
      <c r="F161" s="826"/>
      <c r="G161" s="826"/>
      <c r="H161" s="826"/>
      <c r="I161" s="826"/>
      <c r="J161" s="826"/>
      <c r="K161" s="826"/>
      <c r="L161" s="826"/>
      <c r="M161" s="827"/>
      <c r="N161" s="432"/>
      <c r="O161" s="432"/>
      <c r="P161" s="432"/>
      <c r="Q161" s="432"/>
      <c r="R161" s="432"/>
      <c r="S161" s="432"/>
      <c r="T161" s="432"/>
      <c r="U161" s="432"/>
      <c r="V161" s="432"/>
      <c r="W161" s="432"/>
      <c r="X161" s="432"/>
      <c r="Y161" s="432"/>
      <c r="Z161" s="432"/>
      <c r="AA161" s="432"/>
      <c r="AB161" s="432"/>
      <c r="AC161" s="432"/>
      <c r="AD161" s="432"/>
      <c r="AE161" s="12"/>
      <c r="AH161" s="35"/>
      <c r="AI161" s="35"/>
      <c r="AJ161" s="35"/>
      <c r="AK161" s="35"/>
      <c r="AL161" s="35"/>
      <c r="AM161" s="35"/>
      <c r="AN161" s="35"/>
      <c r="AO161" s="35"/>
      <c r="AP161" s="35"/>
      <c r="AQ161" s="35"/>
      <c r="AR161" s="35"/>
      <c r="AS161" s="35"/>
      <c r="AT161" s="35"/>
      <c r="AU161" s="35"/>
      <c r="AV161" s="35"/>
      <c r="AW161" s="35"/>
      <c r="AX161" s="35"/>
      <c r="AY161" s="35"/>
      <c r="AZ161" s="35"/>
      <c r="BA161" s="35"/>
      <c r="BB161" s="35"/>
      <c r="BC161" s="35"/>
      <c r="BD161" s="35"/>
      <c r="BE161" s="35"/>
      <c r="BF161" s="35"/>
      <c r="BG161" s="35"/>
      <c r="BH161" s="35"/>
      <c r="BI161" s="35"/>
      <c r="BJ161" s="35"/>
      <c r="BK161" s="35"/>
      <c r="BL161" s="35"/>
      <c r="BM161" s="35"/>
      <c r="BN161" s="35"/>
      <c r="BO161" s="35"/>
      <c r="BP161" s="35"/>
      <c r="BQ161" s="35"/>
      <c r="BR161" s="35"/>
      <c r="BS161" s="35"/>
      <c r="BT161" s="35"/>
      <c r="BU161" s="35"/>
      <c r="BV161" s="35"/>
      <c r="BW161" s="35"/>
      <c r="BX161" s="35"/>
      <c r="BY161" s="35"/>
      <c r="BZ161" s="35"/>
      <c r="CA161" s="35"/>
      <c r="CB161" s="35"/>
      <c r="CC161" s="35"/>
      <c r="CD161" s="35"/>
      <c r="CE161" s="35"/>
      <c r="CF161" s="35"/>
      <c r="CG161" s="35"/>
      <c r="CH161" s="35"/>
      <c r="CI161" s="35"/>
      <c r="CJ161" s="35"/>
      <c r="CK161" s="35"/>
      <c r="CL161" s="35"/>
      <c r="CM161" s="35"/>
      <c r="CN161" s="35"/>
      <c r="CO161" s="35"/>
      <c r="CP161" s="35"/>
      <c r="CQ161" s="35"/>
      <c r="CR161" s="35"/>
      <c r="CS161" s="35"/>
      <c r="CT161" s="35"/>
      <c r="CU161" s="35"/>
      <c r="CV161" s="35"/>
      <c r="CW161" s="35"/>
      <c r="CX161" s="35"/>
      <c r="CY161" s="35"/>
      <c r="CZ161" s="35"/>
      <c r="DA161" s="35"/>
      <c r="DB161" s="35"/>
      <c r="DC161" s="35"/>
      <c r="DD161" s="35"/>
      <c r="DE161" s="35"/>
      <c r="DF161" s="35"/>
      <c r="DG161" s="35"/>
      <c r="DH161" s="35"/>
      <c r="DI161" s="627">
        <f t="shared" si="9"/>
        <v>0</v>
      </c>
      <c r="DJ161" s="627"/>
      <c r="DK161" s="627">
        <f t="shared" si="10"/>
        <v>0</v>
      </c>
      <c r="DL161" s="627"/>
      <c r="DM161" s="627">
        <f t="shared" si="11"/>
        <v>0</v>
      </c>
      <c r="DN161" s="627"/>
      <c r="DO161" s="627">
        <f t="shared" si="12"/>
        <v>0</v>
      </c>
      <c r="DP161" s="627"/>
      <c r="DQ161" s="627">
        <f t="shared" si="13"/>
        <v>0</v>
      </c>
      <c r="DR161" s="627"/>
      <c r="DS161" s="627">
        <f t="shared" si="14"/>
        <v>0</v>
      </c>
      <c r="DT161" s="627"/>
      <c r="DU161" s="35"/>
      <c r="DV161" s="35"/>
      <c r="DW161" s="35"/>
      <c r="DX161" s="35"/>
      <c r="DY161" s="35"/>
      <c r="DZ161" s="35"/>
      <c r="EA161" s="35"/>
      <c r="EB161" s="35"/>
      <c r="EC161" s="35"/>
    </row>
    <row r="162" spans="1:133" ht="15" customHeight="1">
      <c r="A162" s="131"/>
      <c r="B162" s="72"/>
      <c r="C162" s="82" t="s">
        <v>99</v>
      </c>
      <c r="D162" s="825" t="str">
        <f>IF($AH$11=1,"",IF(CNGE_2026_M3_Secc1!$AH$388=CNGE_2026_M3_Secc1!$AJ$388,"",IF(CNGE_2026_M3_Secc1!D431="","",CNGE_2026_M3_Secc1!D431)))</f>
        <v/>
      </c>
      <c r="E162" s="826"/>
      <c r="F162" s="826"/>
      <c r="G162" s="826"/>
      <c r="H162" s="826"/>
      <c r="I162" s="826"/>
      <c r="J162" s="826"/>
      <c r="K162" s="826"/>
      <c r="L162" s="826"/>
      <c r="M162" s="827"/>
      <c r="N162" s="432"/>
      <c r="O162" s="432"/>
      <c r="P162" s="432"/>
      <c r="Q162" s="432"/>
      <c r="R162" s="432"/>
      <c r="S162" s="432"/>
      <c r="T162" s="432"/>
      <c r="U162" s="432"/>
      <c r="V162" s="432"/>
      <c r="W162" s="432"/>
      <c r="X162" s="432"/>
      <c r="Y162" s="432"/>
      <c r="Z162" s="432"/>
      <c r="AA162" s="432"/>
      <c r="AB162" s="432"/>
      <c r="AC162" s="432"/>
      <c r="AD162" s="432"/>
      <c r="AE162" s="12"/>
      <c r="AH162" s="35"/>
      <c r="AI162" s="35"/>
      <c r="AJ162" s="35"/>
      <c r="AK162" s="35"/>
      <c r="AL162" s="35"/>
      <c r="AM162" s="35"/>
      <c r="AN162" s="35"/>
      <c r="AO162" s="35"/>
      <c r="AP162" s="35"/>
      <c r="AQ162" s="35"/>
      <c r="AR162" s="35"/>
      <c r="AS162" s="35"/>
      <c r="AT162" s="35"/>
      <c r="AU162" s="35"/>
      <c r="AV162" s="35"/>
      <c r="AW162" s="35"/>
      <c r="AX162" s="35"/>
      <c r="AY162" s="35"/>
      <c r="AZ162" s="35"/>
      <c r="BA162" s="35"/>
      <c r="BB162" s="35"/>
      <c r="BC162" s="35"/>
      <c r="BD162" s="35"/>
      <c r="BE162" s="35"/>
      <c r="BF162" s="35"/>
      <c r="BG162" s="35"/>
      <c r="BH162" s="35"/>
      <c r="BI162" s="35"/>
      <c r="BJ162" s="35"/>
      <c r="BK162" s="35"/>
      <c r="BL162" s="35"/>
      <c r="BM162" s="35"/>
      <c r="BN162" s="35"/>
      <c r="BO162" s="35"/>
      <c r="BP162" s="35"/>
      <c r="BQ162" s="35"/>
      <c r="BR162" s="35"/>
      <c r="BS162" s="35"/>
      <c r="BT162" s="35"/>
      <c r="BU162" s="35"/>
      <c r="BV162" s="35"/>
      <c r="BW162" s="35"/>
      <c r="BX162" s="35"/>
      <c r="BY162" s="35"/>
      <c r="BZ162" s="35"/>
      <c r="CA162" s="35"/>
      <c r="CB162" s="35"/>
      <c r="CC162" s="35"/>
      <c r="CD162" s="35"/>
      <c r="CE162" s="35"/>
      <c r="CF162" s="35"/>
      <c r="CG162" s="35"/>
      <c r="CH162" s="35"/>
      <c r="CI162" s="35"/>
      <c r="CJ162" s="35"/>
      <c r="CK162" s="35"/>
      <c r="CL162" s="35"/>
      <c r="CM162" s="35"/>
      <c r="CN162" s="35"/>
      <c r="CO162" s="35"/>
      <c r="CP162" s="35"/>
      <c r="CQ162" s="35"/>
      <c r="CR162" s="35"/>
      <c r="CS162" s="35"/>
      <c r="CT162" s="35"/>
      <c r="CU162" s="35"/>
      <c r="CV162" s="35"/>
      <c r="CW162" s="35"/>
      <c r="CX162" s="35"/>
      <c r="CY162" s="35"/>
      <c r="CZ162" s="35"/>
      <c r="DA162" s="35"/>
      <c r="DB162" s="35"/>
      <c r="DC162" s="35"/>
      <c r="DD162" s="35"/>
      <c r="DE162" s="35"/>
      <c r="DF162" s="35"/>
      <c r="DG162" s="35"/>
      <c r="DH162" s="35"/>
      <c r="DI162" s="627">
        <f t="shared" si="9"/>
        <v>0</v>
      </c>
      <c r="DJ162" s="627"/>
      <c r="DK162" s="627">
        <f t="shared" si="10"/>
        <v>0</v>
      </c>
      <c r="DL162" s="627"/>
      <c r="DM162" s="627">
        <f t="shared" si="11"/>
        <v>0</v>
      </c>
      <c r="DN162" s="627"/>
      <c r="DO162" s="627">
        <f t="shared" si="12"/>
        <v>0</v>
      </c>
      <c r="DP162" s="627"/>
      <c r="DQ162" s="627">
        <f t="shared" si="13"/>
        <v>0</v>
      </c>
      <c r="DR162" s="627"/>
      <c r="DS162" s="627">
        <f t="shared" si="14"/>
        <v>0</v>
      </c>
      <c r="DT162" s="627"/>
      <c r="DU162" s="35"/>
      <c r="DV162" s="35"/>
      <c r="DW162" s="35"/>
      <c r="DX162" s="35"/>
      <c r="DY162" s="35"/>
      <c r="DZ162" s="35"/>
      <c r="EA162" s="35"/>
      <c r="EB162" s="35"/>
      <c r="EC162" s="35"/>
    </row>
    <row r="163" spans="1:133" ht="15" customHeight="1">
      <c r="A163" s="131"/>
      <c r="B163" s="72"/>
      <c r="C163" s="82" t="s">
        <v>100</v>
      </c>
      <c r="D163" s="825" t="str">
        <f>IF($AH$11=1,"",IF(CNGE_2026_M3_Secc1!$AH$388=CNGE_2026_M3_Secc1!$AJ$388,"",IF(CNGE_2026_M3_Secc1!D432="","",CNGE_2026_M3_Secc1!D432)))</f>
        <v/>
      </c>
      <c r="E163" s="826"/>
      <c r="F163" s="826"/>
      <c r="G163" s="826"/>
      <c r="H163" s="826"/>
      <c r="I163" s="826"/>
      <c r="J163" s="826"/>
      <c r="K163" s="826"/>
      <c r="L163" s="826"/>
      <c r="M163" s="827"/>
      <c r="N163" s="432"/>
      <c r="O163" s="432"/>
      <c r="P163" s="432"/>
      <c r="Q163" s="432"/>
      <c r="R163" s="432"/>
      <c r="S163" s="432"/>
      <c r="T163" s="432"/>
      <c r="U163" s="432"/>
      <c r="V163" s="432"/>
      <c r="W163" s="432"/>
      <c r="X163" s="432"/>
      <c r="Y163" s="432"/>
      <c r="Z163" s="432"/>
      <c r="AA163" s="432"/>
      <c r="AB163" s="432"/>
      <c r="AC163" s="432"/>
      <c r="AD163" s="432"/>
      <c r="AE163" s="12"/>
      <c r="AH163" s="35"/>
      <c r="AI163" s="35"/>
      <c r="AJ163" s="35"/>
      <c r="AK163" s="35"/>
      <c r="AL163" s="35"/>
      <c r="AM163" s="35"/>
      <c r="AN163" s="35"/>
      <c r="AO163" s="35"/>
      <c r="AP163" s="35"/>
      <c r="AQ163" s="35"/>
      <c r="AR163" s="35"/>
      <c r="AS163" s="35"/>
      <c r="AT163" s="35"/>
      <c r="AU163" s="35"/>
      <c r="AV163" s="35"/>
      <c r="AW163" s="35"/>
      <c r="AX163" s="35"/>
      <c r="AY163" s="35"/>
      <c r="AZ163" s="35"/>
      <c r="BA163" s="35"/>
      <c r="BB163" s="35"/>
      <c r="BC163" s="35"/>
      <c r="BD163" s="35"/>
      <c r="BE163" s="35"/>
      <c r="BF163" s="35"/>
      <c r="BG163" s="35"/>
      <c r="BH163" s="35"/>
      <c r="BI163" s="35"/>
      <c r="BJ163" s="35"/>
      <c r="BK163" s="35"/>
      <c r="BL163" s="35"/>
      <c r="BM163" s="35"/>
      <c r="BN163" s="35"/>
      <c r="BO163" s="35"/>
      <c r="BP163" s="35"/>
      <c r="BQ163" s="35"/>
      <c r="BR163" s="35"/>
      <c r="BS163" s="35"/>
      <c r="BT163" s="35"/>
      <c r="BU163" s="35"/>
      <c r="BV163" s="35"/>
      <c r="BW163" s="35"/>
      <c r="BX163" s="35"/>
      <c r="BY163" s="35"/>
      <c r="BZ163" s="35"/>
      <c r="CA163" s="35"/>
      <c r="CB163" s="35"/>
      <c r="CC163" s="35"/>
      <c r="CD163" s="35"/>
      <c r="CE163" s="35"/>
      <c r="CF163" s="35"/>
      <c r="CG163" s="35"/>
      <c r="CH163" s="35"/>
      <c r="CI163" s="35"/>
      <c r="CJ163" s="35"/>
      <c r="CK163" s="35"/>
      <c r="CL163" s="35"/>
      <c r="CM163" s="35"/>
      <c r="CN163" s="35"/>
      <c r="CO163" s="35"/>
      <c r="CP163" s="35"/>
      <c r="CQ163" s="35"/>
      <c r="CR163" s="35"/>
      <c r="CS163" s="35"/>
      <c r="CT163" s="35"/>
      <c r="CU163" s="35"/>
      <c r="CV163" s="35"/>
      <c r="CW163" s="35"/>
      <c r="CX163" s="35"/>
      <c r="CY163" s="35"/>
      <c r="CZ163" s="35"/>
      <c r="DA163" s="35"/>
      <c r="DB163" s="35"/>
      <c r="DC163" s="35"/>
      <c r="DD163" s="35"/>
      <c r="DE163" s="35"/>
      <c r="DF163" s="35"/>
      <c r="DG163" s="35"/>
      <c r="DH163" s="35"/>
      <c r="DI163" s="627">
        <f t="shared" si="9"/>
        <v>0</v>
      </c>
      <c r="DJ163" s="627"/>
      <c r="DK163" s="627">
        <f t="shared" si="10"/>
        <v>0</v>
      </c>
      <c r="DL163" s="627"/>
      <c r="DM163" s="627">
        <f t="shared" si="11"/>
        <v>0</v>
      </c>
      <c r="DN163" s="627"/>
      <c r="DO163" s="627">
        <f t="shared" si="12"/>
        <v>0</v>
      </c>
      <c r="DP163" s="627"/>
      <c r="DQ163" s="627">
        <f t="shared" si="13"/>
        <v>0</v>
      </c>
      <c r="DR163" s="627"/>
      <c r="DS163" s="627">
        <f t="shared" si="14"/>
        <v>0</v>
      </c>
      <c r="DT163" s="627"/>
      <c r="DU163" s="35"/>
      <c r="DV163" s="35"/>
      <c r="DW163" s="35"/>
      <c r="DX163" s="35"/>
      <c r="DY163" s="35"/>
      <c r="DZ163" s="35"/>
      <c r="EA163" s="35"/>
      <c r="EB163" s="35"/>
      <c r="EC163" s="35"/>
    </row>
    <row r="164" spans="1:133" ht="15" customHeight="1">
      <c r="A164" s="131"/>
      <c r="B164" s="72"/>
      <c r="C164" s="82" t="s">
        <v>321</v>
      </c>
      <c r="D164" s="825" t="str">
        <f>IF($AH$11=1,"","OTRO ANFITEATRO")</f>
        <v>OTRO ANFITEATRO</v>
      </c>
      <c r="E164" s="826"/>
      <c r="F164" s="826"/>
      <c r="G164" s="826"/>
      <c r="H164" s="826"/>
      <c r="I164" s="826"/>
      <c r="J164" s="826"/>
      <c r="K164" s="826"/>
      <c r="L164" s="826"/>
      <c r="M164" s="827"/>
      <c r="N164" s="432"/>
      <c r="O164" s="432"/>
      <c r="P164" s="432"/>
      <c r="Q164" s="432"/>
      <c r="R164" s="432"/>
      <c r="S164" s="432"/>
      <c r="T164" s="432"/>
      <c r="U164" s="432"/>
      <c r="V164" s="432"/>
      <c r="W164" s="432"/>
      <c r="X164" s="432"/>
      <c r="Y164" s="432"/>
      <c r="Z164" s="432"/>
      <c r="AA164" s="432"/>
      <c r="AB164" s="432"/>
      <c r="AC164" s="432"/>
      <c r="AD164" s="432"/>
      <c r="AE164" s="12"/>
      <c r="AH164" s="35"/>
      <c r="AI164" s="35"/>
      <c r="AJ164" s="35"/>
      <c r="AK164" s="35"/>
      <c r="AL164" s="35"/>
      <c r="AM164" s="35"/>
      <c r="AN164" s="35"/>
      <c r="AO164" s="35"/>
      <c r="AP164" s="35"/>
      <c r="AQ164" s="35"/>
      <c r="AR164" s="35"/>
      <c r="AS164" s="35"/>
      <c r="AT164" s="35"/>
      <c r="AU164" s="35"/>
      <c r="AV164" s="35"/>
      <c r="AW164" s="35"/>
      <c r="AX164" s="35"/>
      <c r="AY164" s="35"/>
      <c r="AZ164" s="35"/>
      <c r="BA164" s="35"/>
      <c r="BB164" s="35"/>
      <c r="BC164" s="35"/>
      <c r="BD164" s="35"/>
      <c r="BE164" s="35"/>
      <c r="BF164" s="35"/>
      <c r="BG164" s="35"/>
      <c r="BH164" s="35"/>
      <c r="BI164" s="35"/>
      <c r="BJ164" s="35"/>
      <c r="BK164" s="35"/>
      <c r="BL164" s="35"/>
      <c r="BM164" s="35"/>
      <c r="BN164" s="35"/>
      <c r="BO164" s="35"/>
      <c r="BP164" s="35"/>
      <c r="BQ164" s="35"/>
      <c r="BR164" s="35"/>
      <c r="BS164" s="35"/>
      <c r="BT164" s="35"/>
      <c r="BU164" s="35"/>
      <c r="BV164" s="35"/>
      <c r="BW164" s="35"/>
      <c r="BX164" s="35"/>
      <c r="BY164" s="35"/>
      <c r="BZ164" s="35"/>
      <c r="CA164" s="35"/>
      <c r="CB164" s="35"/>
      <c r="CC164" s="35"/>
      <c r="CD164" s="35"/>
      <c r="CE164" s="35"/>
      <c r="CF164" s="35"/>
      <c r="CG164" s="35"/>
      <c r="CH164" s="35"/>
      <c r="CI164" s="35"/>
      <c r="CJ164" s="35"/>
      <c r="CK164" s="35"/>
      <c r="CL164" s="35"/>
      <c r="CM164" s="35"/>
      <c r="CN164" s="35"/>
      <c r="CO164" s="35"/>
      <c r="CP164" s="35"/>
      <c r="CQ164" s="35"/>
      <c r="CR164" s="35"/>
      <c r="CS164" s="35"/>
      <c r="CT164" s="35"/>
      <c r="CU164" s="35"/>
      <c r="CV164" s="35"/>
      <c r="CW164" s="35"/>
      <c r="CX164" s="35"/>
      <c r="CY164" s="35"/>
      <c r="CZ164" s="35"/>
      <c r="DA164" s="35"/>
      <c r="DB164" s="35"/>
      <c r="DC164" s="35"/>
      <c r="DD164" s="35"/>
      <c r="DE164" s="35"/>
      <c r="DF164" s="35"/>
      <c r="DG164" s="35"/>
      <c r="DH164" s="35"/>
      <c r="DI164" s="627">
        <f t="shared" si="9"/>
        <v>0</v>
      </c>
      <c r="DJ164" s="627"/>
      <c r="DK164" s="627">
        <f t="shared" si="10"/>
        <v>0</v>
      </c>
      <c r="DL164" s="627"/>
      <c r="DM164" s="627">
        <f t="shared" si="11"/>
        <v>0</v>
      </c>
      <c r="DN164" s="627"/>
      <c r="DO164" s="627">
        <f t="shared" si="12"/>
        <v>0</v>
      </c>
      <c r="DP164" s="627"/>
      <c r="DQ164" s="627">
        <f t="shared" si="13"/>
        <v>0</v>
      </c>
      <c r="DR164" s="627"/>
      <c r="DS164" s="627">
        <f t="shared" si="14"/>
        <v>0</v>
      </c>
      <c r="DT164" s="627"/>
      <c r="DU164" s="35"/>
      <c r="DV164" s="35"/>
      <c r="DW164" s="35"/>
      <c r="DX164" s="35"/>
      <c r="DY164" s="35"/>
      <c r="DZ164" s="35"/>
      <c r="EA164" s="35"/>
      <c r="EB164" s="35"/>
      <c r="EC164" s="35"/>
    </row>
    <row r="165" spans="1:133" ht="15" customHeight="1">
      <c r="A165" s="173"/>
      <c r="B165" s="173"/>
      <c r="C165" s="173"/>
      <c r="D165" s="173"/>
      <c r="E165" s="173"/>
      <c r="F165" s="173"/>
      <c r="G165" s="173"/>
      <c r="H165" s="173"/>
      <c r="I165" s="153"/>
      <c r="J165" s="148"/>
      <c r="K165" s="167"/>
      <c r="L165" s="148"/>
      <c r="M165" s="148" t="s">
        <v>126</v>
      </c>
      <c r="N165" s="174">
        <f>IF(AND(SUM(N128:N164)=0,COUNTIF(N128:N164,"NS")&gt;0),"NS",
IF(AND(SUM(N128:N164)=0,COUNTIF(N128:N164,0)&gt;0),0,
IF(AND(SUM(N128:N164)=0,COUNTIF(N128:N164,"NA")&gt;0),"NA",
SUM(N128:N164))))</f>
        <v>0</v>
      </c>
      <c r="O165" s="174">
        <f t="shared" ref="O165:AD165" si="15">IF(AND(SUM(O128:O164)=0,COUNTIF(O128:O164,"NS")&gt;0),"NS",
IF(AND(SUM(O128:O164)=0,COUNTIF(O128:O164,0)&gt;0),0,
IF(AND(SUM(O128:O164)=0,COUNTIF(O128:O164,"NA")&gt;0),"NA",
SUM(O128:O164))))</f>
        <v>0</v>
      </c>
      <c r="P165" s="174">
        <f t="shared" si="15"/>
        <v>0</v>
      </c>
      <c r="Q165" s="174">
        <f t="shared" si="15"/>
        <v>0</v>
      </c>
      <c r="R165" s="174">
        <f t="shared" si="15"/>
        <v>0</v>
      </c>
      <c r="S165" s="174">
        <f t="shared" si="15"/>
        <v>0</v>
      </c>
      <c r="T165" s="174">
        <f t="shared" si="15"/>
        <v>0</v>
      </c>
      <c r="U165" s="174">
        <f t="shared" si="15"/>
        <v>0</v>
      </c>
      <c r="V165" s="174">
        <f t="shared" si="15"/>
        <v>0</v>
      </c>
      <c r="W165" s="174">
        <f t="shared" si="15"/>
        <v>0</v>
      </c>
      <c r="X165" s="174">
        <f t="shared" si="15"/>
        <v>0</v>
      </c>
      <c r="Y165" s="174">
        <f t="shared" si="15"/>
        <v>0</v>
      </c>
      <c r="Z165" s="174">
        <f t="shared" si="15"/>
        <v>0</v>
      </c>
      <c r="AA165" s="174">
        <f t="shared" si="15"/>
        <v>0</v>
      </c>
      <c r="AB165" s="174">
        <f t="shared" si="15"/>
        <v>0</v>
      </c>
      <c r="AC165" s="174">
        <f t="shared" si="15"/>
        <v>0</v>
      </c>
      <c r="AD165" s="174">
        <f t="shared" si="15"/>
        <v>0</v>
      </c>
      <c r="AE165" s="12"/>
      <c r="AH165" s="35"/>
      <c r="AI165" s="35"/>
      <c r="AJ165" s="35"/>
      <c r="AK165" s="35"/>
      <c r="AL165" s="35"/>
      <c r="AM165" s="35"/>
      <c r="AN165" s="35"/>
      <c r="AO165" s="35"/>
      <c r="AP165" s="35"/>
      <c r="AQ165" s="35"/>
      <c r="AR165" s="35"/>
      <c r="AS165" s="35"/>
      <c r="AT165" s="35"/>
      <c r="AU165" s="35"/>
      <c r="AV165" s="35"/>
      <c r="AW165" s="35"/>
      <c r="AX165" s="35"/>
      <c r="AY165" s="35"/>
      <c r="AZ165" s="35"/>
      <c r="BA165" s="35"/>
      <c r="BB165" s="35"/>
      <c r="BC165" s="35"/>
      <c r="BD165" s="35"/>
      <c r="BE165" s="35"/>
      <c r="BF165" s="35"/>
      <c r="BG165" s="35"/>
      <c r="BH165" s="35"/>
      <c r="BI165" s="35"/>
      <c r="BJ165" s="35"/>
      <c r="BK165" s="35"/>
      <c r="BL165" s="35"/>
      <c r="BM165" s="35"/>
      <c r="BN165" s="35"/>
      <c r="BO165" s="35"/>
      <c r="BP165" s="35"/>
      <c r="BQ165" s="35"/>
      <c r="BR165" s="35"/>
      <c r="BS165" s="35"/>
      <c r="BT165" s="35"/>
      <c r="BU165" s="35"/>
      <c r="BV165" s="35"/>
      <c r="BW165" s="35"/>
      <c r="BX165" s="35"/>
      <c r="BY165" s="35"/>
      <c r="BZ165" s="35"/>
      <c r="CA165" s="35"/>
      <c r="CB165" s="35"/>
      <c r="CC165" s="35"/>
      <c r="CD165" s="35"/>
      <c r="CE165" s="35"/>
      <c r="CF165" s="35"/>
      <c r="CG165" s="35"/>
      <c r="CH165" s="35"/>
      <c r="CI165" s="35"/>
      <c r="CJ165" s="35"/>
      <c r="CK165" s="35"/>
      <c r="CL165" s="35"/>
      <c r="CM165" s="35"/>
      <c r="CN165" s="35"/>
      <c r="CO165" s="35"/>
      <c r="CP165" s="35"/>
      <c r="CQ165" s="35"/>
      <c r="CR165" s="35"/>
      <c r="CS165" s="35"/>
      <c r="CT165" s="35"/>
      <c r="CU165" s="35"/>
      <c r="CV165" s="35"/>
      <c r="CW165" s="35"/>
      <c r="CX165" s="35"/>
      <c r="CY165" s="35"/>
      <c r="CZ165" s="35"/>
      <c r="DA165" s="35"/>
      <c r="DB165" s="35"/>
      <c r="DC165" s="35"/>
      <c r="DD165" s="35"/>
      <c r="DE165" s="35"/>
      <c r="DF165" s="35"/>
      <c r="DG165" s="35"/>
      <c r="DH165" s="35"/>
      <c r="DI165" s="35"/>
      <c r="DJ165" s="35"/>
      <c r="DK165" s="35"/>
      <c r="DL165" s="35"/>
      <c r="DM165" s="35"/>
      <c r="DN165" s="35"/>
      <c r="DO165" s="35"/>
      <c r="DP165" s="35"/>
      <c r="DQ165" s="35"/>
      <c r="DR165" s="35"/>
      <c r="DS165" s="907">
        <f>SUM(DI128:DT164)</f>
        <v>0</v>
      </c>
      <c r="DT165" s="907"/>
      <c r="DU165" s="35"/>
      <c r="DV165" s="35"/>
      <c r="DW165" s="35"/>
      <c r="DX165" s="35"/>
      <c r="DY165" s="35"/>
      <c r="DZ165" s="35"/>
      <c r="EA165" s="35"/>
      <c r="EB165" s="35"/>
      <c r="EC165" s="35"/>
    </row>
    <row r="166" spans="1:133" ht="15" customHeight="1">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2"/>
      <c r="AH166" s="35"/>
      <c r="AI166" s="35"/>
      <c r="AJ166" s="35"/>
      <c r="AK166" s="35"/>
      <c r="AL166" s="35"/>
      <c r="AM166" s="35"/>
      <c r="AN166" s="35"/>
      <c r="AO166" s="35"/>
      <c r="AP166" s="35"/>
      <c r="AQ166" s="35"/>
      <c r="AR166" s="35"/>
      <c r="AS166" s="35"/>
      <c r="AT166" s="35"/>
      <c r="AU166" s="35"/>
      <c r="AV166" s="35"/>
      <c r="AW166" s="35"/>
      <c r="AX166" s="35"/>
      <c r="AY166" s="35"/>
      <c r="AZ166" s="35"/>
      <c r="BA166" s="35"/>
      <c r="BB166" s="35"/>
      <c r="BC166" s="35"/>
      <c r="BD166" s="35"/>
      <c r="BE166" s="35"/>
      <c r="BF166" s="35"/>
      <c r="BG166" s="35"/>
      <c r="BH166" s="35"/>
      <c r="BI166" s="35"/>
      <c r="BJ166" s="35"/>
      <c r="BK166" s="35"/>
      <c r="BL166" s="35"/>
      <c r="BM166" s="35"/>
      <c r="BN166" s="35"/>
      <c r="BO166" s="35"/>
      <c r="BP166" s="35"/>
      <c r="BQ166" s="35"/>
      <c r="BR166" s="35"/>
      <c r="BS166" s="35"/>
      <c r="BT166" s="35"/>
      <c r="BU166" s="35"/>
      <c r="BV166" s="35"/>
      <c r="BW166" s="35"/>
      <c r="BX166" s="35"/>
      <c r="BY166" s="35"/>
      <c r="BZ166" s="35"/>
      <c r="CA166" s="35"/>
      <c r="CB166" s="35"/>
      <c r="CC166" s="35"/>
      <c r="CD166" s="35"/>
      <c r="CE166" s="35"/>
      <c r="CF166" s="35"/>
      <c r="CG166" s="35"/>
      <c r="CH166" s="35"/>
      <c r="CI166" s="35"/>
      <c r="CJ166" s="35"/>
      <c r="CK166" s="35"/>
      <c r="CL166" s="35"/>
      <c r="CM166" s="35"/>
      <c r="CN166" s="35"/>
      <c r="CO166" s="35"/>
      <c r="CP166" s="35"/>
      <c r="CQ166" s="35"/>
      <c r="CR166" s="35"/>
      <c r="CS166" s="35"/>
      <c r="CT166" s="35"/>
      <c r="CU166" s="35"/>
      <c r="CV166" s="35"/>
      <c r="CW166" s="35"/>
      <c r="CX166" s="35"/>
      <c r="CY166" s="35"/>
      <c r="CZ166" s="35"/>
      <c r="DA166" s="35"/>
      <c r="DB166" s="35"/>
      <c r="DC166" s="35"/>
      <c r="DD166" s="35"/>
      <c r="DE166" s="35"/>
      <c r="DF166" s="35"/>
      <c r="DG166" s="35"/>
      <c r="DH166" s="35"/>
      <c r="DI166" s="35"/>
      <c r="DJ166" s="35"/>
      <c r="DK166" s="35"/>
      <c r="DL166" s="35"/>
      <c r="DM166" s="35"/>
      <c r="DN166" s="35"/>
      <c r="DO166" s="35"/>
      <c r="DP166" s="35"/>
      <c r="DQ166" s="35"/>
      <c r="DR166" s="35"/>
      <c r="DS166" s="35"/>
      <c r="DT166" s="35"/>
      <c r="DU166" s="35"/>
      <c r="DV166" s="35"/>
      <c r="DW166" s="35"/>
      <c r="DX166" s="35"/>
      <c r="DY166" s="35"/>
      <c r="DZ166" s="35"/>
      <c r="EA166" s="35"/>
      <c r="EB166" s="35"/>
      <c r="EC166" s="35"/>
    </row>
    <row r="167" spans="1:133" ht="24" customHeight="1">
      <c r="A167" s="131"/>
      <c r="B167" s="143"/>
      <c r="C167" s="580" t="s">
        <v>127</v>
      </c>
      <c r="D167" s="580"/>
      <c r="E167" s="580"/>
      <c r="F167" s="580"/>
      <c r="G167" s="580"/>
      <c r="H167" s="580"/>
      <c r="I167" s="580"/>
      <c r="J167" s="580"/>
      <c r="K167" s="580"/>
      <c r="L167" s="580"/>
      <c r="M167" s="580"/>
      <c r="N167" s="580"/>
      <c r="O167" s="580"/>
      <c r="P167" s="580"/>
      <c r="Q167" s="580"/>
      <c r="R167" s="580"/>
      <c r="S167" s="580"/>
      <c r="T167" s="580"/>
      <c r="U167" s="580"/>
      <c r="V167" s="580"/>
      <c r="W167" s="580"/>
      <c r="X167" s="580"/>
      <c r="Y167" s="580"/>
      <c r="Z167" s="580"/>
      <c r="AA167" s="580"/>
      <c r="AB167" s="580"/>
      <c r="AC167" s="580"/>
      <c r="AD167" s="580"/>
      <c r="AE167" s="12"/>
    </row>
    <row r="168" spans="1:133" ht="60" customHeight="1">
      <c r="A168" s="131"/>
      <c r="B168" s="44"/>
      <c r="C168" s="763"/>
      <c r="D168" s="764"/>
      <c r="E168" s="764"/>
      <c r="F168" s="764"/>
      <c r="G168" s="764"/>
      <c r="H168" s="764"/>
      <c r="I168" s="764"/>
      <c r="J168" s="764"/>
      <c r="K168" s="764"/>
      <c r="L168" s="764"/>
      <c r="M168" s="764"/>
      <c r="N168" s="764"/>
      <c r="O168" s="764"/>
      <c r="P168" s="764"/>
      <c r="Q168" s="764"/>
      <c r="R168" s="764"/>
      <c r="S168" s="764"/>
      <c r="T168" s="764"/>
      <c r="U168" s="764"/>
      <c r="V168" s="764"/>
      <c r="W168" s="764"/>
      <c r="X168" s="764"/>
      <c r="Y168" s="764"/>
      <c r="Z168" s="764"/>
      <c r="AA168" s="764"/>
      <c r="AB168" s="764"/>
      <c r="AC168" s="764"/>
      <c r="AD168" s="765"/>
      <c r="AE168" s="12"/>
    </row>
    <row r="169" spans="1:133" ht="15" customHeight="1">
      <c r="A169" s="131"/>
      <c r="B169" s="957" t="str">
        <f>IF(DX134=0,"", IF(DX134=1,_xlfn.CONCAT("Alerta: Verificar la información registrada en el recuadro de especificación tomando en cuenta la instrucción ",DZ134,"."),_xlfn.CONCAT("Alerta: Verificar la información registrada tomando en cuenta las instrucciones ",DZ134)))</f>
        <v/>
      </c>
      <c r="C169" s="957"/>
      <c r="D169" s="957"/>
      <c r="E169" s="957"/>
      <c r="F169" s="957"/>
      <c r="G169" s="957"/>
      <c r="H169" s="957"/>
      <c r="I169" s="957"/>
      <c r="J169" s="957"/>
      <c r="K169" s="957"/>
      <c r="L169" s="957"/>
      <c r="M169" s="957"/>
      <c r="N169" s="957"/>
      <c r="O169" s="957"/>
      <c r="P169" s="957"/>
      <c r="Q169" s="957"/>
      <c r="R169" s="957"/>
      <c r="S169" s="957"/>
      <c r="T169" s="957"/>
      <c r="U169" s="957"/>
      <c r="V169" s="957"/>
      <c r="W169" s="957"/>
      <c r="X169" s="957"/>
      <c r="Y169" s="957"/>
      <c r="Z169" s="957"/>
      <c r="AA169" s="957"/>
      <c r="AB169" s="957"/>
      <c r="AC169" s="957"/>
      <c r="AD169" s="957"/>
      <c r="AE169" s="12"/>
    </row>
    <row r="170" spans="1:133" ht="15" customHeight="1">
      <c r="A170" s="131"/>
      <c r="B170" s="756" t="str">
        <f>IF(DF128=0,"","Alerta: Debe justificar el uso de NS argumentando el estado de la información desconocida.")</f>
        <v/>
      </c>
      <c r="C170" s="756"/>
      <c r="D170" s="756"/>
      <c r="E170" s="756"/>
      <c r="F170" s="756"/>
      <c r="G170" s="756"/>
      <c r="H170" s="756"/>
      <c r="I170" s="756"/>
      <c r="J170" s="756"/>
      <c r="K170" s="756"/>
      <c r="L170" s="756"/>
      <c r="M170" s="756"/>
      <c r="N170" s="756"/>
      <c r="O170" s="756"/>
      <c r="P170" s="756"/>
      <c r="Q170" s="756"/>
      <c r="R170" s="756"/>
      <c r="S170" s="756"/>
      <c r="T170" s="756"/>
      <c r="U170" s="756"/>
      <c r="V170" s="756"/>
      <c r="W170" s="756"/>
      <c r="X170" s="756"/>
      <c r="Y170" s="756"/>
      <c r="Z170" s="756"/>
      <c r="AA170" s="756"/>
      <c r="AB170" s="756"/>
      <c r="AC170" s="756"/>
      <c r="AD170" s="756"/>
      <c r="AE170" s="12"/>
    </row>
    <row r="171" spans="1:133" s="72" customFormat="1" ht="15" customHeight="1">
      <c r="A171" s="131"/>
      <c r="B171" s="625" t="str">
        <f>IF(DS165=0,"","Error: Debe completar toda la información requerida.")</f>
        <v/>
      </c>
      <c r="C171" s="625"/>
      <c r="D171" s="625"/>
      <c r="E171" s="625"/>
      <c r="F171" s="625"/>
      <c r="G171" s="625"/>
      <c r="H171" s="625"/>
      <c r="I171" s="625"/>
      <c r="J171" s="625"/>
      <c r="K171" s="625"/>
      <c r="L171" s="625"/>
      <c r="M171" s="625"/>
      <c r="N171" s="625"/>
      <c r="O171" s="625"/>
      <c r="P171" s="625"/>
      <c r="Q171" s="625"/>
      <c r="R171" s="625"/>
      <c r="S171" s="625"/>
      <c r="T171" s="625"/>
      <c r="U171" s="625"/>
      <c r="V171" s="625"/>
      <c r="W171" s="625"/>
      <c r="X171" s="625"/>
      <c r="Y171" s="625"/>
      <c r="Z171" s="625"/>
      <c r="AA171" s="625"/>
      <c r="AB171" s="625"/>
      <c r="AC171" s="625"/>
      <c r="AD171" s="625"/>
      <c r="AE171" s="12"/>
      <c r="AF171" s="122"/>
    </row>
    <row r="172" spans="1:133" s="72" customFormat="1" ht="15" customHeight="1">
      <c r="A172" s="131"/>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2"/>
      <c r="AF172" s="122"/>
    </row>
    <row r="173" spans="1:133" s="72" customFormat="1" ht="15" customHeight="1">
      <c r="A173" s="131"/>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2"/>
      <c r="AF173" s="122"/>
    </row>
    <row r="174" spans="1:133" s="72" customFormat="1" ht="15" customHeight="1" thickBot="1">
      <c r="A174" s="131"/>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2"/>
      <c r="AF174" s="122"/>
    </row>
    <row r="175" spans="1:133" ht="15" customHeight="1" thickBot="1">
      <c r="A175" s="132"/>
      <c r="B175" s="595" t="s">
        <v>1999</v>
      </c>
      <c r="C175" s="596"/>
      <c r="D175" s="596"/>
      <c r="E175" s="596"/>
      <c r="F175" s="596"/>
      <c r="G175" s="596"/>
      <c r="H175" s="596"/>
      <c r="I175" s="596"/>
      <c r="J175" s="596"/>
      <c r="K175" s="596"/>
      <c r="L175" s="596"/>
      <c r="M175" s="596"/>
      <c r="N175" s="596"/>
      <c r="O175" s="596"/>
      <c r="P175" s="596"/>
      <c r="Q175" s="596"/>
      <c r="R175" s="596"/>
      <c r="S175" s="596"/>
      <c r="T175" s="596"/>
      <c r="U175" s="596"/>
      <c r="V175" s="596"/>
      <c r="W175" s="596"/>
      <c r="X175" s="596"/>
      <c r="Y175" s="596"/>
      <c r="Z175" s="596"/>
      <c r="AA175" s="596"/>
      <c r="AB175" s="596"/>
      <c r="AC175" s="596"/>
      <c r="AD175" s="597"/>
      <c r="AE175" s="12"/>
    </row>
    <row r="176" spans="1:133" ht="15" customHeight="1">
      <c r="A176" s="131"/>
      <c r="B176" s="672" t="s">
        <v>411</v>
      </c>
      <c r="C176" s="673"/>
      <c r="D176" s="673"/>
      <c r="E176" s="673"/>
      <c r="F176" s="673"/>
      <c r="G176" s="673"/>
      <c r="H176" s="673"/>
      <c r="I176" s="673"/>
      <c r="J176" s="673"/>
      <c r="K176" s="673"/>
      <c r="L176" s="673"/>
      <c r="M176" s="673"/>
      <c r="N176" s="673"/>
      <c r="O176" s="673"/>
      <c r="P176" s="673"/>
      <c r="Q176" s="673"/>
      <c r="R176" s="673"/>
      <c r="S176" s="673"/>
      <c r="T176" s="673"/>
      <c r="U176" s="673"/>
      <c r="V176" s="673"/>
      <c r="W176" s="673"/>
      <c r="X176" s="673"/>
      <c r="Y176" s="673"/>
      <c r="Z176" s="673"/>
      <c r="AA176" s="673"/>
      <c r="AB176" s="673"/>
      <c r="AC176" s="673"/>
      <c r="AD176" s="674"/>
      <c r="AE176" s="12"/>
    </row>
    <row r="177" spans="1:60" ht="48" customHeight="1">
      <c r="A177" s="131"/>
      <c r="B177" s="156"/>
      <c r="C177" s="578" t="s">
        <v>2336</v>
      </c>
      <c r="D177" s="578"/>
      <c r="E177" s="578"/>
      <c r="F177" s="578"/>
      <c r="G177" s="578"/>
      <c r="H177" s="578"/>
      <c r="I177" s="578"/>
      <c r="J177" s="578"/>
      <c r="K177" s="578"/>
      <c r="L177" s="578"/>
      <c r="M177" s="578"/>
      <c r="N177" s="578"/>
      <c r="O177" s="578"/>
      <c r="P177" s="578"/>
      <c r="Q177" s="578"/>
      <c r="R177" s="578"/>
      <c r="S177" s="578"/>
      <c r="T177" s="578"/>
      <c r="U177" s="578"/>
      <c r="V177" s="578"/>
      <c r="W177" s="578"/>
      <c r="X177" s="578"/>
      <c r="Y177" s="578"/>
      <c r="Z177" s="578"/>
      <c r="AA177" s="578"/>
      <c r="AB177" s="578"/>
      <c r="AC177" s="578"/>
      <c r="AD177" s="579"/>
      <c r="AE177" s="12"/>
    </row>
    <row r="178" spans="1:60" ht="36" customHeight="1">
      <c r="A178" s="131"/>
      <c r="B178" s="159"/>
      <c r="C178" s="578" t="s">
        <v>2325</v>
      </c>
      <c r="D178" s="578"/>
      <c r="E178" s="578"/>
      <c r="F178" s="578"/>
      <c r="G178" s="578"/>
      <c r="H178" s="578"/>
      <c r="I178" s="578"/>
      <c r="J178" s="578"/>
      <c r="K178" s="578"/>
      <c r="L178" s="578"/>
      <c r="M178" s="578"/>
      <c r="N178" s="578"/>
      <c r="O178" s="578"/>
      <c r="P178" s="578"/>
      <c r="Q178" s="578"/>
      <c r="R178" s="578"/>
      <c r="S178" s="578"/>
      <c r="T178" s="578"/>
      <c r="U178" s="578"/>
      <c r="V178" s="578"/>
      <c r="W178" s="578"/>
      <c r="X178" s="578"/>
      <c r="Y178" s="578"/>
      <c r="Z178" s="578"/>
      <c r="AA178" s="578"/>
      <c r="AB178" s="578"/>
      <c r="AC178" s="578"/>
      <c r="AD178" s="579"/>
      <c r="AE178" s="12"/>
    </row>
    <row r="179" spans="1:60" ht="15" customHeight="1">
      <c r="A179" s="131"/>
      <c r="B179" s="159"/>
      <c r="C179" s="578" t="s">
        <v>1851</v>
      </c>
      <c r="D179" s="578"/>
      <c r="E179" s="578"/>
      <c r="F179" s="578"/>
      <c r="G179" s="578"/>
      <c r="H179" s="578"/>
      <c r="I179" s="578"/>
      <c r="J179" s="578"/>
      <c r="K179" s="578"/>
      <c r="L179" s="578"/>
      <c r="M179" s="578"/>
      <c r="N179" s="578"/>
      <c r="O179" s="578"/>
      <c r="P179" s="578"/>
      <c r="Q179" s="578"/>
      <c r="R179" s="578"/>
      <c r="S179" s="578"/>
      <c r="T179" s="578"/>
      <c r="U179" s="578"/>
      <c r="V179" s="578"/>
      <c r="W179" s="578"/>
      <c r="X179" s="578"/>
      <c r="Y179" s="578"/>
      <c r="Z179" s="578"/>
      <c r="AA179" s="578"/>
      <c r="AB179" s="578"/>
      <c r="AC179" s="578"/>
      <c r="AD179" s="579"/>
      <c r="AE179" s="12"/>
    </row>
    <row r="180" spans="1:60" s="72" customFormat="1" ht="36" customHeight="1">
      <c r="A180" s="175"/>
      <c r="B180" s="175"/>
      <c r="C180" s="671" t="s">
        <v>2215</v>
      </c>
      <c r="D180" s="671"/>
      <c r="E180" s="671"/>
      <c r="F180" s="671"/>
      <c r="G180" s="671"/>
      <c r="H180" s="671"/>
      <c r="I180" s="671"/>
      <c r="J180" s="671"/>
      <c r="K180" s="671"/>
      <c r="L180" s="671"/>
      <c r="M180" s="671"/>
      <c r="N180" s="671"/>
      <c r="O180" s="671"/>
      <c r="P180" s="671"/>
      <c r="Q180" s="671"/>
      <c r="R180" s="671"/>
      <c r="S180" s="671"/>
      <c r="T180" s="671"/>
      <c r="U180" s="671"/>
      <c r="V180" s="671"/>
      <c r="W180" s="671"/>
      <c r="X180" s="671"/>
      <c r="Y180" s="671"/>
      <c r="Z180" s="671"/>
      <c r="AA180" s="671"/>
      <c r="AB180" s="671"/>
      <c r="AC180" s="671"/>
      <c r="AD180" s="787"/>
      <c r="AE180" s="12"/>
      <c r="AF180" s="122"/>
    </row>
    <row r="181" spans="1:60" s="72" customFormat="1" ht="24" customHeight="1">
      <c r="A181" s="131"/>
      <c r="B181" s="134"/>
      <c r="C181" s="578" t="s">
        <v>2216</v>
      </c>
      <c r="D181" s="578"/>
      <c r="E181" s="578"/>
      <c r="F181" s="578"/>
      <c r="G181" s="578"/>
      <c r="H181" s="578"/>
      <c r="I181" s="578"/>
      <c r="J181" s="578"/>
      <c r="K181" s="578"/>
      <c r="L181" s="578"/>
      <c r="M181" s="578"/>
      <c r="N181" s="578"/>
      <c r="O181" s="578"/>
      <c r="P181" s="578"/>
      <c r="Q181" s="578"/>
      <c r="R181" s="578"/>
      <c r="S181" s="578"/>
      <c r="T181" s="578"/>
      <c r="U181" s="578"/>
      <c r="V181" s="578"/>
      <c r="W181" s="578"/>
      <c r="X181" s="578"/>
      <c r="Y181" s="578"/>
      <c r="Z181" s="578"/>
      <c r="AA181" s="578"/>
      <c r="AB181" s="578"/>
      <c r="AC181" s="578"/>
      <c r="AD181" s="579"/>
      <c r="AE181" s="12"/>
      <c r="AF181" s="122"/>
    </row>
    <row r="182" spans="1:60" s="72" customFormat="1" ht="48" customHeight="1">
      <c r="A182" s="131"/>
      <c r="B182" s="176"/>
      <c r="C182" s="817" t="s">
        <v>2326</v>
      </c>
      <c r="D182" s="817"/>
      <c r="E182" s="817"/>
      <c r="F182" s="817"/>
      <c r="G182" s="817"/>
      <c r="H182" s="817"/>
      <c r="I182" s="817"/>
      <c r="J182" s="817"/>
      <c r="K182" s="817"/>
      <c r="L182" s="817"/>
      <c r="M182" s="817"/>
      <c r="N182" s="817"/>
      <c r="O182" s="817"/>
      <c r="P182" s="817"/>
      <c r="Q182" s="817"/>
      <c r="R182" s="817"/>
      <c r="S182" s="817"/>
      <c r="T182" s="817"/>
      <c r="U182" s="817"/>
      <c r="V182" s="817"/>
      <c r="W182" s="817"/>
      <c r="X182" s="817"/>
      <c r="Y182" s="817"/>
      <c r="Z182" s="817"/>
      <c r="AA182" s="817"/>
      <c r="AB182" s="817"/>
      <c r="AC182" s="817"/>
      <c r="AD182" s="818"/>
      <c r="AE182" s="12"/>
      <c r="AF182" s="122"/>
    </row>
    <row r="183" spans="1:60" s="72" customFormat="1" ht="15" customHeight="1">
      <c r="A183" s="131"/>
      <c r="B183" s="847" t="s">
        <v>107</v>
      </c>
      <c r="C183" s="848"/>
      <c r="D183" s="848"/>
      <c r="E183" s="848"/>
      <c r="F183" s="848"/>
      <c r="G183" s="848"/>
      <c r="H183" s="848"/>
      <c r="I183" s="848"/>
      <c r="J183" s="848"/>
      <c r="K183" s="848"/>
      <c r="L183" s="848"/>
      <c r="M183" s="848"/>
      <c r="N183" s="848"/>
      <c r="O183" s="848"/>
      <c r="P183" s="848"/>
      <c r="Q183" s="848"/>
      <c r="R183" s="848"/>
      <c r="S183" s="848"/>
      <c r="T183" s="848"/>
      <c r="U183" s="848"/>
      <c r="V183" s="848"/>
      <c r="W183" s="848"/>
      <c r="X183" s="848"/>
      <c r="Y183" s="848"/>
      <c r="Z183" s="848"/>
      <c r="AA183" s="848"/>
      <c r="AB183" s="848"/>
      <c r="AC183" s="848"/>
      <c r="AD183" s="849"/>
      <c r="AE183" s="12"/>
      <c r="AF183" s="122"/>
    </row>
    <row r="184" spans="1:60" s="72" customFormat="1" ht="48" customHeight="1">
      <c r="A184" s="131"/>
      <c r="B184" s="177"/>
      <c r="C184" s="580" t="s">
        <v>1901</v>
      </c>
      <c r="D184" s="580"/>
      <c r="E184" s="580"/>
      <c r="F184" s="580"/>
      <c r="G184" s="580"/>
      <c r="H184" s="580"/>
      <c r="I184" s="580"/>
      <c r="J184" s="580"/>
      <c r="K184" s="580"/>
      <c r="L184" s="580"/>
      <c r="M184" s="580"/>
      <c r="N184" s="580"/>
      <c r="O184" s="580"/>
      <c r="P184" s="580"/>
      <c r="Q184" s="580"/>
      <c r="R184" s="580"/>
      <c r="S184" s="580"/>
      <c r="T184" s="580"/>
      <c r="U184" s="580"/>
      <c r="V184" s="580"/>
      <c r="W184" s="580"/>
      <c r="X184" s="580"/>
      <c r="Y184" s="580"/>
      <c r="Z184" s="580"/>
      <c r="AA184" s="580"/>
      <c r="AB184" s="580"/>
      <c r="AC184" s="580"/>
      <c r="AD184" s="581"/>
      <c r="AE184" s="12"/>
      <c r="AF184" s="122"/>
    </row>
    <row r="185" spans="1:60" ht="15" customHeight="1">
      <c r="A185" s="131"/>
      <c r="B185" s="53"/>
      <c r="C185" s="53"/>
      <c r="D185" s="53"/>
      <c r="E185" s="53"/>
      <c r="F185" s="53"/>
      <c r="G185" s="53"/>
      <c r="H185" s="53"/>
      <c r="I185" s="53"/>
      <c r="J185" s="53"/>
      <c r="K185" s="53"/>
      <c r="L185" s="53"/>
      <c r="M185" s="53"/>
      <c r="N185" s="53"/>
      <c r="O185" s="53"/>
      <c r="P185" s="53"/>
      <c r="Q185" s="53"/>
      <c r="R185" s="53"/>
      <c r="S185" s="178"/>
      <c r="T185" s="178"/>
      <c r="U185" s="178"/>
      <c r="V185" s="178"/>
      <c r="W185" s="178"/>
      <c r="X185" s="178"/>
      <c r="Y185" s="178"/>
      <c r="Z185" s="178"/>
      <c r="AA185" s="178"/>
      <c r="AB185" s="178"/>
      <c r="AC185" s="178"/>
      <c r="AD185" s="178"/>
      <c r="AE185" s="12"/>
    </row>
    <row r="186" spans="1:60" ht="24" customHeight="1">
      <c r="A186" s="131" t="s">
        <v>577</v>
      </c>
      <c r="B186" s="688" t="s">
        <v>7632</v>
      </c>
      <c r="C186" s="688"/>
      <c r="D186" s="688"/>
      <c r="E186" s="688"/>
      <c r="F186" s="688"/>
      <c r="G186" s="688"/>
      <c r="H186" s="688"/>
      <c r="I186" s="688"/>
      <c r="J186" s="688"/>
      <c r="K186" s="688"/>
      <c r="L186" s="688"/>
      <c r="M186" s="688"/>
      <c r="N186" s="688"/>
      <c r="O186" s="688"/>
      <c r="P186" s="688"/>
      <c r="Q186" s="688"/>
      <c r="R186" s="688"/>
      <c r="S186" s="688"/>
      <c r="T186" s="688"/>
      <c r="U186" s="688"/>
      <c r="V186" s="688"/>
      <c r="W186" s="688"/>
      <c r="X186" s="688"/>
      <c r="Y186" s="688"/>
      <c r="Z186" s="688"/>
      <c r="AA186" s="688"/>
      <c r="AB186" s="688"/>
      <c r="AC186" s="688"/>
      <c r="AD186" s="688"/>
      <c r="AE186" s="12"/>
      <c r="AH186" s="639" t="s">
        <v>7214</v>
      </c>
      <c r="AI186" s="640"/>
      <c r="AJ186" s="640"/>
      <c r="AK186" s="640"/>
      <c r="AL186" s="640"/>
      <c r="AM186" s="641"/>
      <c r="AN186" s="35"/>
      <c r="AO186" s="627" t="s">
        <v>7215</v>
      </c>
      <c r="AP186" s="627"/>
      <c r="AQ186" s="627"/>
      <c r="AR186" s="627"/>
      <c r="AS186" s="627"/>
      <c r="AT186" s="627"/>
      <c r="AU186" s="35"/>
      <c r="AV186" s="627" t="s">
        <v>7216</v>
      </c>
      <c r="AW186" s="627"/>
      <c r="AX186" s="627"/>
      <c r="AY186" s="627"/>
      <c r="AZ186" s="627"/>
      <c r="BA186" s="627"/>
      <c r="BB186" s="35"/>
      <c r="BC186" s="627" t="s">
        <v>7217</v>
      </c>
      <c r="BD186" s="627"/>
      <c r="BE186" s="627"/>
      <c r="BF186" s="627"/>
      <c r="BG186" s="627"/>
      <c r="BH186" s="627"/>
    </row>
    <row r="187" spans="1:60">
      <c r="A187" s="131"/>
      <c r="B187" s="144"/>
      <c r="C187" s="144"/>
      <c r="D187" s="144"/>
      <c r="E187" s="144"/>
      <c r="F187" s="144"/>
      <c r="G187" s="144"/>
      <c r="H187" s="144"/>
      <c r="I187" s="144"/>
      <c r="J187" s="144"/>
      <c r="K187" s="144"/>
      <c r="L187" s="144"/>
      <c r="M187" s="144"/>
      <c r="N187" s="144"/>
      <c r="O187" s="144"/>
      <c r="P187" s="144"/>
      <c r="Q187" s="144"/>
      <c r="R187" s="144"/>
      <c r="S187" s="144"/>
      <c r="T187" s="144"/>
      <c r="U187" s="144"/>
      <c r="V187" s="144"/>
      <c r="W187" s="144"/>
      <c r="X187" s="144"/>
      <c r="Y187" s="144"/>
      <c r="Z187" s="144"/>
      <c r="AA187" s="144"/>
      <c r="AB187" s="144"/>
      <c r="AC187" s="144"/>
      <c r="AD187" s="144"/>
      <c r="AE187" s="12"/>
      <c r="AH187" s="699" t="s">
        <v>7211</v>
      </c>
      <c r="AI187" s="696"/>
      <c r="AJ187" s="699" t="s">
        <v>7212</v>
      </c>
      <c r="AK187" s="696"/>
      <c r="AL187" s="699" t="s">
        <v>7213</v>
      </c>
      <c r="AM187" s="696"/>
      <c r="AO187" s="560" t="s">
        <v>7211</v>
      </c>
      <c r="AP187" s="560"/>
      <c r="AQ187" s="560" t="s">
        <v>7212</v>
      </c>
      <c r="AR187" s="560"/>
      <c r="AS187" s="560" t="s">
        <v>7213</v>
      </c>
      <c r="AT187" s="560"/>
      <c r="AV187" s="560" t="s">
        <v>7211</v>
      </c>
      <c r="AW187" s="560"/>
      <c r="AX187" s="560" t="s">
        <v>7212</v>
      </c>
      <c r="AY187" s="560"/>
      <c r="AZ187" s="560" t="s">
        <v>7213</v>
      </c>
      <c r="BA187" s="560"/>
      <c r="BC187" s="560" t="s">
        <v>7211</v>
      </c>
      <c r="BD187" s="560"/>
      <c r="BE187" s="560" t="s">
        <v>7212</v>
      </c>
      <c r="BF187" s="560"/>
      <c r="BG187" s="560" t="s">
        <v>7213</v>
      </c>
      <c r="BH187" s="560"/>
    </row>
    <row r="188" spans="1:60">
      <c r="A188" s="131"/>
      <c r="B188" s="53"/>
      <c r="C188" s="39" t="s">
        <v>1146</v>
      </c>
      <c r="D188" s="53"/>
      <c r="E188" s="108"/>
      <c r="F188" s="108"/>
      <c r="G188" s="108"/>
      <c r="H188" s="108"/>
      <c r="I188" s="108"/>
      <c r="J188" s="108"/>
      <c r="K188" s="53"/>
      <c r="L188" s="53"/>
      <c r="M188" s="53"/>
      <c r="N188" s="53"/>
      <c r="O188" s="53"/>
      <c r="P188" s="53"/>
      <c r="Q188" s="53"/>
      <c r="R188" s="53"/>
      <c r="S188" s="53"/>
      <c r="T188" s="53"/>
      <c r="U188" s="53"/>
      <c r="V188" s="53"/>
      <c r="W188" s="53"/>
      <c r="X188" s="53"/>
      <c r="Y188" s="53"/>
      <c r="Z188" s="53"/>
      <c r="AA188" s="53"/>
      <c r="AB188" s="53"/>
      <c r="AC188" s="53"/>
      <c r="AD188" s="53"/>
      <c r="AE188" s="12"/>
      <c r="AH188" s="622">
        <f>COUNTBLANK(C193:AD193)</f>
        <v>28</v>
      </c>
      <c r="AI188" s="623"/>
      <c r="AJ188" s="699">
        <v>28</v>
      </c>
      <c r="AK188" s="696"/>
      <c r="AL188" s="699">
        <v>20</v>
      </c>
      <c r="AM188" s="696"/>
      <c r="AO188" s="994">
        <f>COUNTBLANK(O208:AD210)</f>
        <v>48</v>
      </c>
      <c r="AP188" s="994"/>
      <c r="AQ188" s="560">
        <v>48</v>
      </c>
      <c r="AR188" s="560"/>
      <c r="AS188" s="560">
        <v>24</v>
      </c>
      <c r="AT188" s="560"/>
      <c r="AV188" s="994">
        <f>COUNTBLANK(C222)</f>
        <v>1</v>
      </c>
      <c r="AW188" s="994"/>
      <c r="AX188" s="560">
        <v>1</v>
      </c>
      <c r="AY188" s="560"/>
      <c r="AZ188" s="560">
        <v>0</v>
      </c>
      <c r="BA188" s="560"/>
      <c r="BC188" s="994">
        <f>COUNTBLANK(C234)</f>
        <v>1</v>
      </c>
      <c r="BD188" s="994"/>
      <c r="BE188" s="560">
        <v>1</v>
      </c>
      <c r="BF188" s="560"/>
      <c r="BG188" s="560">
        <v>0</v>
      </c>
      <c r="BH188" s="560"/>
    </row>
    <row r="189" spans="1:60" ht="15" customHeight="1">
      <c r="A189" s="131"/>
      <c r="B189" s="53"/>
      <c r="C189" s="53"/>
      <c r="D189" s="53"/>
      <c r="E189" s="108"/>
      <c r="F189" s="108"/>
      <c r="G189" s="108"/>
      <c r="H189" s="108"/>
      <c r="I189" s="108"/>
      <c r="J189" s="108"/>
      <c r="K189" s="53"/>
      <c r="L189" s="53"/>
      <c r="M189" s="53"/>
      <c r="N189" s="53"/>
      <c r="O189" s="53"/>
      <c r="P189" s="53"/>
      <c r="Q189" s="53"/>
      <c r="R189" s="53"/>
      <c r="S189" s="53"/>
      <c r="T189" s="53"/>
      <c r="U189" s="53"/>
      <c r="V189" s="53"/>
      <c r="W189" s="53"/>
      <c r="X189" s="53"/>
      <c r="Y189" s="53"/>
      <c r="Z189" s="53"/>
      <c r="AA189" s="53"/>
      <c r="AB189" s="53"/>
      <c r="AC189" s="53"/>
      <c r="AD189" s="53"/>
      <c r="AE189" s="12"/>
    </row>
    <row r="190" spans="1:60" s="72" customFormat="1" ht="15" customHeight="1">
      <c r="A190" s="131"/>
      <c r="B190" s="53"/>
      <c r="C190" s="555" t="s">
        <v>1158</v>
      </c>
      <c r="D190" s="556"/>
      <c r="E190" s="556"/>
      <c r="F190" s="556"/>
      <c r="G190" s="556"/>
      <c r="H190" s="556"/>
      <c r="I190" s="556"/>
      <c r="J190" s="556"/>
      <c r="K190" s="556"/>
      <c r="L190" s="556"/>
      <c r="M190" s="556"/>
      <c r="N190" s="556"/>
      <c r="O190" s="556"/>
      <c r="P190" s="556"/>
      <c r="Q190" s="556"/>
      <c r="R190" s="556"/>
      <c r="S190" s="556"/>
      <c r="T190" s="556"/>
      <c r="U190" s="556"/>
      <c r="V190" s="556"/>
      <c r="W190" s="556"/>
      <c r="X190" s="556"/>
      <c r="Y190" s="556"/>
      <c r="Z190" s="556"/>
      <c r="AA190" s="556"/>
      <c r="AB190" s="556"/>
      <c r="AC190" s="556"/>
      <c r="AD190" s="557"/>
      <c r="AE190" s="12"/>
      <c r="AF190" s="122"/>
    </row>
    <row r="191" spans="1:60" ht="15" customHeight="1">
      <c r="A191" s="131"/>
      <c r="B191" s="53"/>
      <c r="C191" s="835" t="s">
        <v>113</v>
      </c>
      <c r="D191" s="836"/>
      <c r="E191" s="836"/>
      <c r="F191" s="836"/>
      <c r="G191" s="836"/>
      <c r="H191" s="836"/>
      <c r="I191" s="837"/>
      <c r="J191" s="570" t="s">
        <v>489</v>
      </c>
      <c r="K191" s="571"/>
      <c r="L191" s="571"/>
      <c r="M191" s="571"/>
      <c r="N191" s="571"/>
      <c r="O191" s="571"/>
      <c r="P191" s="571"/>
      <c r="Q191" s="571"/>
      <c r="R191" s="572"/>
      <c r="S191" s="570" t="s">
        <v>490</v>
      </c>
      <c r="T191" s="571"/>
      <c r="U191" s="571"/>
      <c r="V191" s="571"/>
      <c r="W191" s="571"/>
      <c r="X191" s="571"/>
      <c r="Y191" s="571"/>
      <c r="Z191" s="571"/>
      <c r="AA191" s="572"/>
      <c r="AB191" s="1123" t="s">
        <v>1162</v>
      </c>
      <c r="AC191" s="1124"/>
      <c r="AD191" s="1125"/>
      <c r="AE191" s="12"/>
    </row>
    <row r="192" spans="1:60" ht="72" customHeight="1">
      <c r="A192" s="131"/>
      <c r="B192" s="53"/>
      <c r="C192" s="838"/>
      <c r="D192" s="839"/>
      <c r="E192" s="839"/>
      <c r="F192" s="839"/>
      <c r="G192" s="839"/>
      <c r="H192" s="839"/>
      <c r="I192" s="840"/>
      <c r="J192" s="776" t="s">
        <v>342</v>
      </c>
      <c r="K192" s="948"/>
      <c r="L192" s="777"/>
      <c r="M192" s="776" t="s">
        <v>343</v>
      </c>
      <c r="N192" s="948"/>
      <c r="O192" s="777"/>
      <c r="P192" s="776" t="s">
        <v>491</v>
      </c>
      <c r="Q192" s="948"/>
      <c r="R192" s="777"/>
      <c r="S192" s="776" t="s">
        <v>342</v>
      </c>
      <c r="T192" s="948"/>
      <c r="U192" s="777"/>
      <c r="V192" s="776" t="s">
        <v>343</v>
      </c>
      <c r="W192" s="948"/>
      <c r="X192" s="777"/>
      <c r="Y192" s="776" t="s">
        <v>491</v>
      </c>
      <c r="Z192" s="948"/>
      <c r="AA192" s="777"/>
      <c r="AB192" s="904"/>
      <c r="AC192" s="905"/>
      <c r="AD192" s="906"/>
      <c r="AE192" s="12"/>
      <c r="AH192" s="627" t="s">
        <v>7220</v>
      </c>
      <c r="AI192" s="627"/>
      <c r="AJ192" s="627" t="s">
        <v>7221</v>
      </c>
      <c r="AK192" s="627"/>
      <c r="AL192" s="627" t="s">
        <v>7222</v>
      </c>
      <c r="AM192" s="627"/>
      <c r="AN192" s="627" t="s">
        <v>7223</v>
      </c>
      <c r="AO192" s="627"/>
      <c r="AQ192" s="666" t="s">
        <v>7234</v>
      </c>
      <c r="AR192" s="666"/>
    </row>
    <row r="193" spans="1:48">
      <c r="A193" s="131"/>
      <c r="B193" s="53"/>
      <c r="C193" s="685"/>
      <c r="D193" s="685"/>
      <c r="E193" s="685"/>
      <c r="F193" s="685"/>
      <c r="G193" s="685"/>
      <c r="H193" s="685"/>
      <c r="I193" s="685"/>
      <c r="J193" s="750"/>
      <c r="K193" s="842"/>
      <c r="L193" s="751"/>
      <c r="M193" s="750"/>
      <c r="N193" s="842"/>
      <c r="O193" s="751"/>
      <c r="P193" s="750"/>
      <c r="Q193" s="842"/>
      <c r="R193" s="751"/>
      <c r="S193" s="750"/>
      <c r="T193" s="842"/>
      <c r="U193" s="751"/>
      <c r="V193" s="750"/>
      <c r="W193" s="842"/>
      <c r="X193" s="751"/>
      <c r="Y193" s="750"/>
      <c r="Z193" s="842"/>
      <c r="AA193" s="751"/>
      <c r="AB193" s="750"/>
      <c r="AC193" s="842"/>
      <c r="AD193" s="751"/>
      <c r="AE193" s="12"/>
      <c r="AH193" s="731">
        <f>C193</f>
        <v>0</v>
      </c>
      <c r="AI193" s="560"/>
      <c r="AJ193" s="731">
        <f>COUNTIF(J193:AD193,"NS")</f>
        <v>0</v>
      </c>
      <c r="AK193" s="560"/>
      <c r="AL193" s="731">
        <f>SUM(J193:AD193)</f>
        <v>0</v>
      </c>
      <c r="AM193" s="560"/>
      <c r="AN193" s="885">
        <f>IF($AH$188=$AJ$188,0,IF(OR(AND(AH193=0,AJ193&gt;0),AND(AH193="NS",AL193&gt;0),AND(AH193="NS",AJ193=0,AL193=0)),1,IF(OR(AND(AJ193&gt;=2,AL193&lt;AH193),AND(AH193="NS",AL193=0,AJ193&gt;0),AH193=AL193),0,1)))</f>
        <v>0</v>
      </c>
      <c r="AO193" s="885"/>
      <c r="AQ193" s="661">
        <f>IF($AH$188=$AJ$188,0,IF(COUNTIF(C193:AD193,"NS")=0,0,1))</f>
        <v>0</v>
      </c>
      <c r="AR193" s="661"/>
    </row>
    <row r="194" spans="1:48" ht="15" customHeight="1">
      <c r="A194" s="131"/>
      <c r="B194" s="53"/>
      <c r="C194" s="53"/>
      <c r="D194" s="53"/>
      <c r="E194" s="108"/>
      <c r="F194" s="108"/>
      <c r="G194" s="108"/>
      <c r="H194" s="108"/>
      <c r="I194" s="108"/>
      <c r="J194" s="108"/>
      <c r="K194" s="53"/>
      <c r="L194" s="53"/>
      <c r="M194" s="53"/>
      <c r="N194" s="53"/>
      <c r="O194" s="53"/>
      <c r="P194" s="53"/>
      <c r="Q194" s="53"/>
      <c r="R194" s="53"/>
      <c r="S194" s="53"/>
      <c r="T194" s="53"/>
      <c r="U194" s="53"/>
      <c r="V194" s="53"/>
      <c r="W194" s="53"/>
      <c r="X194" s="53"/>
      <c r="Y194" s="53"/>
      <c r="Z194" s="53"/>
      <c r="AA194" s="53"/>
      <c r="AB194" s="53"/>
      <c r="AC194" s="53"/>
      <c r="AD194" s="53"/>
      <c r="AE194" s="12"/>
    </row>
    <row r="195" spans="1:48" ht="24" customHeight="1">
      <c r="A195" s="131"/>
      <c r="B195" s="164"/>
      <c r="C195" s="578" t="s">
        <v>127</v>
      </c>
      <c r="D195" s="578"/>
      <c r="E195" s="578"/>
      <c r="F195" s="578"/>
      <c r="G195" s="578"/>
      <c r="H195" s="578"/>
      <c r="I195" s="578"/>
      <c r="J195" s="578"/>
      <c r="K195" s="578"/>
      <c r="L195" s="578"/>
      <c r="M195" s="578"/>
      <c r="N195" s="578"/>
      <c r="O195" s="578"/>
      <c r="P195" s="578"/>
      <c r="Q195" s="578"/>
      <c r="R195" s="578"/>
      <c r="S195" s="578"/>
      <c r="T195" s="578"/>
      <c r="U195" s="578"/>
      <c r="V195" s="578"/>
      <c r="W195" s="578"/>
      <c r="X195" s="578"/>
      <c r="Y195" s="578"/>
      <c r="Z195" s="578"/>
      <c r="AA195" s="578"/>
      <c r="AB195" s="578"/>
      <c r="AC195" s="578"/>
      <c r="AD195" s="578"/>
      <c r="AE195" s="12"/>
    </row>
    <row r="196" spans="1:48" ht="60" customHeight="1">
      <c r="A196" s="131"/>
      <c r="B196" s="53"/>
      <c r="C196" s="763"/>
      <c r="D196" s="764"/>
      <c r="E196" s="764"/>
      <c r="F196" s="764"/>
      <c r="G196" s="764"/>
      <c r="H196" s="764"/>
      <c r="I196" s="764"/>
      <c r="J196" s="764"/>
      <c r="K196" s="764"/>
      <c r="L196" s="764"/>
      <c r="M196" s="764"/>
      <c r="N196" s="764"/>
      <c r="O196" s="764"/>
      <c r="P196" s="764"/>
      <c r="Q196" s="764"/>
      <c r="R196" s="764"/>
      <c r="S196" s="764"/>
      <c r="T196" s="764"/>
      <c r="U196" s="764"/>
      <c r="V196" s="764"/>
      <c r="W196" s="764"/>
      <c r="X196" s="764"/>
      <c r="Y196" s="764"/>
      <c r="Z196" s="764"/>
      <c r="AA196" s="764"/>
      <c r="AB196" s="764"/>
      <c r="AC196" s="764"/>
      <c r="AD196" s="765"/>
      <c r="AE196" s="12"/>
    </row>
    <row r="197" spans="1:48" ht="15" customHeight="1">
      <c r="A197" s="131"/>
      <c r="B197" s="624" t="str">
        <f>IF(AN193=0,"","Error: Verificar suma por fila.")</f>
        <v/>
      </c>
      <c r="C197" s="624"/>
      <c r="D197" s="624"/>
      <c r="E197" s="624"/>
      <c r="F197" s="624"/>
      <c r="G197" s="624"/>
      <c r="H197" s="624"/>
      <c r="I197" s="624"/>
      <c r="J197" s="624"/>
      <c r="K197" s="624"/>
      <c r="L197" s="624"/>
      <c r="M197" s="624"/>
      <c r="N197" s="624"/>
      <c r="O197" s="624"/>
      <c r="P197" s="624"/>
      <c r="Q197" s="624"/>
      <c r="R197" s="624"/>
      <c r="S197" s="624"/>
      <c r="T197" s="624"/>
      <c r="U197" s="624"/>
      <c r="V197" s="624"/>
      <c r="W197" s="624"/>
      <c r="X197" s="624"/>
      <c r="Y197" s="624"/>
      <c r="Z197" s="624"/>
      <c r="AA197" s="624"/>
      <c r="AB197" s="624"/>
      <c r="AC197" s="624"/>
      <c r="AD197" s="624"/>
      <c r="AE197" s="12"/>
    </row>
    <row r="198" spans="1:48" ht="15" customHeight="1">
      <c r="A198" s="131"/>
      <c r="B198" s="756" t="str">
        <f>IF(AQ193=0,"","Alerta: Debe justificar el uso de NS argumentando el estado de la información desconocida.")</f>
        <v/>
      </c>
      <c r="C198" s="756"/>
      <c r="D198" s="756"/>
      <c r="E198" s="756"/>
      <c r="F198" s="756"/>
      <c r="G198" s="756"/>
      <c r="H198" s="756"/>
      <c r="I198" s="756"/>
      <c r="J198" s="756"/>
      <c r="K198" s="756"/>
      <c r="L198" s="756"/>
      <c r="M198" s="756"/>
      <c r="N198" s="756"/>
      <c r="O198" s="756"/>
      <c r="P198" s="756"/>
      <c r="Q198" s="756"/>
      <c r="R198" s="756"/>
      <c r="S198" s="756"/>
      <c r="T198" s="756"/>
      <c r="U198" s="756"/>
      <c r="V198" s="756"/>
      <c r="W198" s="756"/>
      <c r="X198" s="756"/>
      <c r="Y198" s="756"/>
      <c r="Z198" s="756"/>
      <c r="AA198" s="756"/>
      <c r="AB198" s="756"/>
      <c r="AC198" s="756"/>
      <c r="AD198" s="756"/>
      <c r="AE198" s="12"/>
    </row>
    <row r="199" spans="1:48" ht="15" customHeight="1">
      <c r="A199" s="131"/>
      <c r="B199" s="625" t="str">
        <f>IF(OR(AH188=AJ188,AH188=AL188),"","Error: Debe completar toda la información requerida.")</f>
        <v/>
      </c>
      <c r="C199" s="625"/>
      <c r="D199" s="625"/>
      <c r="E199" s="625"/>
      <c r="F199" s="625"/>
      <c r="G199" s="625"/>
      <c r="H199" s="625"/>
      <c r="I199" s="625"/>
      <c r="J199" s="625"/>
      <c r="K199" s="625"/>
      <c r="L199" s="625"/>
      <c r="M199" s="625"/>
      <c r="N199" s="625"/>
      <c r="O199" s="625"/>
      <c r="P199" s="625"/>
      <c r="Q199" s="625"/>
      <c r="R199" s="625"/>
      <c r="S199" s="625"/>
      <c r="T199" s="625"/>
      <c r="U199" s="625"/>
      <c r="V199" s="625"/>
      <c r="W199" s="625"/>
      <c r="X199" s="625"/>
      <c r="Y199" s="625"/>
      <c r="Z199" s="625"/>
      <c r="AA199" s="625"/>
      <c r="AB199" s="625"/>
      <c r="AC199" s="625"/>
      <c r="AD199" s="625"/>
      <c r="AE199" s="12"/>
    </row>
    <row r="200" spans="1:48" ht="15" customHeight="1">
      <c r="A200" s="131"/>
      <c r="B200" s="171"/>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c r="Z200" s="171"/>
      <c r="AA200" s="171"/>
      <c r="AB200" s="171"/>
      <c r="AC200" s="171"/>
      <c r="AD200" s="171"/>
      <c r="AE200" s="12"/>
    </row>
    <row r="201" spans="1:48" ht="15" customHeight="1">
      <c r="A201" s="131"/>
      <c r="B201" s="53"/>
      <c r="C201" s="53"/>
      <c r="D201" s="53"/>
      <c r="E201" s="108"/>
      <c r="F201" s="108"/>
      <c r="G201" s="108"/>
      <c r="H201" s="108"/>
      <c r="I201" s="108"/>
      <c r="J201" s="108"/>
      <c r="K201" s="53"/>
      <c r="L201" s="53"/>
      <c r="AE201" s="12"/>
    </row>
    <row r="202" spans="1:48" ht="15" customHeight="1">
      <c r="A202" s="131"/>
      <c r="B202" s="53"/>
      <c r="C202" s="53"/>
      <c r="D202" s="53"/>
      <c r="E202" s="108"/>
      <c r="F202" s="108"/>
      <c r="G202" s="108"/>
      <c r="H202" s="108"/>
      <c r="I202" s="108"/>
      <c r="J202" s="108"/>
      <c r="K202" s="53"/>
      <c r="L202" s="53"/>
      <c r="AE202" s="12"/>
    </row>
    <row r="203" spans="1:48" ht="15" customHeight="1">
      <c r="A203" s="131"/>
      <c r="B203" s="53"/>
      <c r="C203" s="39" t="s">
        <v>744</v>
      </c>
      <c r="D203" s="53"/>
      <c r="E203" s="108"/>
      <c r="F203" s="108"/>
      <c r="G203" s="108"/>
      <c r="H203" s="108"/>
      <c r="I203" s="108"/>
      <c r="J203" s="108"/>
      <c r="K203" s="53"/>
      <c r="L203" s="53"/>
      <c r="AE203" s="12"/>
    </row>
    <row r="204" spans="1:48" ht="15" customHeight="1">
      <c r="A204" s="131"/>
      <c r="B204" s="53"/>
      <c r="C204" s="53"/>
      <c r="D204" s="53"/>
      <c r="E204" s="108"/>
      <c r="F204" s="108"/>
      <c r="G204" s="108"/>
      <c r="H204" s="108"/>
      <c r="I204" s="108"/>
      <c r="J204" s="108"/>
      <c r="AE204" s="12"/>
    </row>
    <row r="205" spans="1:48" s="72" customFormat="1" ht="24" customHeight="1">
      <c r="A205" s="131"/>
      <c r="B205" s="53"/>
      <c r="C205" s="670" t="s">
        <v>648</v>
      </c>
      <c r="D205" s="670"/>
      <c r="E205" s="670"/>
      <c r="F205" s="670"/>
      <c r="G205" s="670"/>
      <c r="H205" s="670"/>
      <c r="I205" s="670"/>
      <c r="J205" s="670"/>
      <c r="K205" s="670"/>
      <c r="L205" s="670"/>
      <c r="M205" s="670"/>
      <c r="N205" s="670"/>
      <c r="O205" s="558" t="s">
        <v>928</v>
      </c>
      <c r="P205" s="558"/>
      <c r="Q205" s="558"/>
      <c r="R205" s="558"/>
      <c r="S205" s="558"/>
      <c r="T205" s="558"/>
      <c r="U205" s="558"/>
      <c r="V205" s="558"/>
      <c r="W205" s="558"/>
      <c r="X205" s="558"/>
      <c r="Y205" s="558"/>
      <c r="Z205" s="558"/>
      <c r="AA205" s="558"/>
      <c r="AB205" s="558"/>
      <c r="AC205" s="558"/>
      <c r="AD205" s="558"/>
      <c r="AF205" s="122"/>
    </row>
    <row r="206" spans="1:48" ht="15" customHeight="1">
      <c r="A206" s="131"/>
      <c r="B206" s="53"/>
      <c r="C206" s="670"/>
      <c r="D206" s="670"/>
      <c r="E206" s="670"/>
      <c r="F206" s="670"/>
      <c r="G206" s="670"/>
      <c r="H206" s="670"/>
      <c r="I206" s="670"/>
      <c r="J206" s="670"/>
      <c r="K206" s="670"/>
      <c r="L206" s="670"/>
      <c r="M206" s="670"/>
      <c r="N206" s="670"/>
      <c r="O206" s="1012" t="s">
        <v>113</v>
      </c>
      <c r="P206" s="1014"/>
      <c r="Q206" s="935" t="s">
        <v>489</v>
      </c>
      <c r="R206" s="935"/>
      <c r="S206" s="935"/>
      <c r="T206" s="935"/>
      <c r="U206" s="935"/>
      <c r="V206" s="935"/>
      <c r="W206" s="935" t="s">
        <v>490</v>
      </c>
      <c r="X206" s="935"/>
      <c r="Y206" s="935"/>
      <c r="Z206" s="935"/>
      <c r="AA206" s="935"/>
      <c r="AB206" s="935"/>
      <c r="AC206" s="903" t="s">
        <v>1162</v>
      </c>
      <c r="AD206" s="903"/>
    </row>
    <row r="207" spans="1:48" ht="72" customHeight="1">
      <c r="A207" s="131"/>
      <c r="B207" s="53"/>
      <c r="C207" s="670"/>
      <c r="D207" s="670"/>
      <c r="E207" s="670"/>
      <c r="F207" s="670"/>
      <c r="G207" s="670"/>
      <c r="H207" s="670"/>
      <c r="I207" s="670"/>
      <c r="J207" s="670"/>
      <c r="K207" s="670"/>
      <c r="L207" s="670"/>
      <c r="M207" s="670"/>
      <c r="N207" s="670"/>
      <c r="O207" s="1018"/>
      <c r="P207" s="1020"/>
      <c r="Q207" s="903" t="s">
        <v>342</v>
      </c>
      <c r="R207" s="903"/>
      <c r="S207" s="903" t="s">
        <v>343</v>
      </c>
      <c r="T207" s="903"/>
      <c r="U207" s="903" t="s">
        <v>491</v>
      </c>
      <c r="V207" s="903"/>
      <c r="W207" s="903" t="s">
        <v>342</v>
      </c>
      <c r="X207" s="903"/>
      <c r="Y207" s="903" t="s">
        <v>343</v>
      </c>
      <c r="Z207" s="903"/>
      <c r="AA207" s="903" t="s">
        <v>491</v>
      </c>
      <c r="AB207" s="903"/>
      <c r="AC207" s="903"/>
      <c r="AD207" s="903"/>
      <c r="AH207" s="627" t="s">
        <v>7220</v>
      </c>
      <c r="AI207" s="627"/>
      <c r="AJ207" s="627" t="s">
        <v>7221</v>
      </c>
      <c r="AK207" s="627"/>
      <c r="AL207" s="627" t="s">
        <v>7222</v>
      </c>
      <c r="AM207" s="627"/>
      <c r="AN207" s="627" t="s">
        <v>7223</v>
      </c>
      <c r="AO207" s="627"/>
      <c r="AP207" s="639" t="s">
        <v>7226</v>
      </c>
      <c r="AQ207" s="641"/>
      <c r="AR207" s="639" t="s">
        <v>7227</v>
      </c>
      <c r="AS207" s="641"/>
      <c r="AU207" s="666" t="s">
        <v>7234</v>
      </c>
      <c r="AV207" s="666"/>
    </row>
    <row r="208" spans="1:48" ht="15" customHeight="1">
      <c r="A208" s="131"/>
      <c r="B208" s="53"/>
      <c r="C208" s="82" t="s">
        <v>66</v>
      </c>
      <c r="D208" s="1105" t="s">
        <v>1148</v>
      </c>
      <c r="E208" s="1106"/>
      <c r="F208" s="1106"/>
      <c r="G208" s="1106"/>
      <c r="H208" s="1106"/>
      <c r="I208" s="1106"/>
      <c r="J208" s="1106"/>
      <c r="K208" s="1106"/>
      <c r="L208" s="1106"/>
      <c r="M208" s="1106"/>
      <c r="N208" s="1107"/>
      <c r="O208" s="685"/>
      <c r="P208" s="685"/>
      <c r="Q208" s="685"/>
      <c r="R208" s="685"/>
      <c r="S208" s="685"/>
      <c r="T208" s="685"/>
      <c r="U208" s="685"/>
      <c r="V208" s="685"/>
      <c r="W208" s="685"/>
      <c r="X208" s="685"/>
      <c r="Y208" s="685"/>
      <c r="Z208" s="685"/>
      <c r="AA208" s="685"/>
      <c r="AB208" s="685"/>
      <c r="AC208" s="685"/>
      <c r="AD208" s="685"/>
      <c r="AH208" s="731">
        <f>O208</f>
        <v>0</v>
      </c>
      <c r="AI208" s="560"/>
      <c r="AJ208" s="731">
        <f>COUNTIF(Q208:AD208,"NS")</f>
        <v>0</v>
      </c>
      <c r="AK208" s="560"/>
      <c r="AL208" s="731">
        <f>SUM(Q208:AD208)</f>
        <v>0</v>
      </c>
      <c r="AM208" s="560"/>
      <c r="AN208" s="560">
        <f>IF($AO$188=$AQ$188,0,IF(OR(AND(AH208=0,AJ208&gt;0),AND(AH208="NS",AL208&gt;0),AND(AH208="NS",AJ208=0,AL208=0)),1,IF(OR(AND(AJ208&gt;=2,AL208&lt;AH208),AND(AH208="NS",AL208=0,AJ208&gt;0),AH208=AL208),0,1)))</f>
        <v>0</v>
      </c>
      <c r="AO208" s="560"/>
      <c r="AP208" s="699" t="str">
        <f>IF(AN208=0,"",IF(SUM($AN$208:AN208)=1,AR208,IF($AN$211&gt;SUM($AN$208:AN208),_xlfn.CONCAT(", ",AR208),IF($AN$211=SUM($AN$208:AN208),_xlfn.CONCAT(" y ",AR208,".")))))</f>
        <v/>
      </c>
      <c r="AQ208" s="696" t="str">
        <f>IF(AO208=0,"", IF(SUM($AN208:BW$498)=1,AR208, IF($AN$511&gt;SUM($AN208:BW$498),_xlfn.CONCAT(", ",AR208), IF($AN$511=SUM($AN208:BW$498),_xlfn.CONCAT(" y ",AR208,".")))))</f>
        <v/>
      </c>
      <c r="AR208" s="699">
        <f>_xlfn.NUMBERVALUE(C208)</f>
        <v>1</v>
      </c>
      <c r="AS208" s="696"/>
      <c r="AU208" s="661">
        <f>IF($AO$188=$AQ$188,0,IF(COUNTIF(O208:AD210,"NS")=0,0,1))</f>
        <v>0</v>
      </c>
      <c r="AV208" s="661"/>
    </row>
    <row r="209" spans="1:45" ht="15" customHeight="1">
      <c r="A209" s="131"/>
      <c r="B209" s="53"/>
      <c r="C209" s="82" t="s">
        <v>67</v>
      </c>
      <c r="D209" s="1105" t="s">
        <v>1147</v>
      </c>
      <c r="E209" s="1106"/>
      <c r="F209" s="1106"/>
      <c r="G209" s="1106"/>
      <c r="H209" s="1106"/>
      <c r="I209" s="1106"/>
      <c r="J209" s="1106"/>
      <c r="K209" s="1106"/>
      <c r="L209" s="1106"/>
      <c r="M209" s="1106"/>
      <c r="N209" s="1107"/>
      <c r="O209" s="685"/>
      <c r="P209" s="685"/>
      <c r="Q209" s="685"/>
      <c r="R209" s="685"/>
      <c r="S209" s="685"/>
      <c r="T209" s="685"/>
      <c r="U209" s="685"/>
      <c r="V209" s="685"/>
      <c r="W209" s="685"/>
      <c r="X209" s="685"/>
      <c r="Y209" s="685"/>
      <c r="Z209" s="685"/>
      <c r="AA209" s="685"/>
      <c r="AB209" s="685"/>
      <c r="AC209" s="685"/>
      <c r="AD209" s="685"/>
      <c r="AH209" s="731">
        <f>O209</f>
        <v>0</v>
      </c>
      <c r="AI209" s="560"/>
      <c r="AJ209" s="731">
        <f>COUNTIF(Q209:AD209,"NS")</f>
        <v>0</v>
      </c>
      <c r="AK209" s="560"/>
      <c r="AL209" s="731">
        <f>SUM(Q209:AD209)</f>
        <v>0</v>
      </c>
      <c r="AM209" s="560"/>
      <c r="AN209" s="560">
        <f>IF($AO$188=$AQ$188,0,IF(OR(AND(AH209=0,AJ209&gt;0),AND(AH209="NS",AL209&gt;0),AND(AH209="NS",AJ209=0,AL209=0)),1,IF(OR(AND(AJ209&gt;=2,AL209&lt;AH209),AND(AH209="NS",AL209=0,AJ209&gt;0),AH209=AL209),0,1)))</f>
        <v>0</v>
      </c>
      <c r="AO209" s="560"/>
      <c r="AP209" s="699" t="str">
        <f>IF(AN209=0,"",IF(SUM($AN$208:AN209)=1,AR209,IF($AN$211&gt;SUM($AN$208:AN209),_xlfn.CONCAT(", ",AR209),IF($AN$211=SUM($AN$208:AN209),_xlfn.CONCAT(" y ",AR209,".")))))</f>
        <v/>
      </c>
      <c r="AQ209" s="696" t="str">
        <f>IF(AO209=0,"", IF(SUM($AN209:BW$498)=1,AR209, IF($AN$511&gt;SUM($AN209:BW$498),_xlfn.CONCAT(", ",AR209), IF($AN$511=SUM($AN209:BW$498),_xlfn.CONCAT(" y ",AR209,".")))))</f>
        <v/>
      </c>
      <c r="AR209" s="699">
        <f>_xlfn.NUMBERVALUE(C209)</f>
        <v>2</v>
      </c>
      <c r="AS209" s="696"/>
    </row>
    <row r="210" spans="1:45" ht="15" customHeight="1">
      <c r="A210" s="131"/>
      <c r="B210" s="53"/>
      <c r="C210" s="82" t="s">
        <v>68</v>
      </c>
      <c r="D210" s="1105" t="s">
        <v>7681</v>
      </c>
      <c r="E210" s="1106"/>
      <c r="F210" s="1106"/>
      <c r="G210" s="1106"/>
      <c r="H210" s="1106"/>
      <c r="I210" s="1106"/>
      <c r="J210" s="1106"/>
      <c r="K210" s="1106"/>
      <c r="L210" s="1106"/>
      <c r="M210" s="1106"/>
      <c r="N210" s="1107"/>
      <c r="O210" s="685"/>
      <c r="P210" s="685"/>
      <c r="Q210" s="685"/>
      <c r="R210" s="685"/>
      <c r="S210" s="685"/>
      <c r="T210" s="685"/>
      <c r="U210" s="685"/>
      <c r="V210" s="685"/>
      <c r="W210" s="685"/>
      <c r="X210" s="685"/>
      <c r="Y210" s="685"/>
      <c r="Z210" s="685"/>
      <c r="AA210" s="685"/>
      <c r="AB210" s="685"/>
      <c r="AC210" s="685"/>
      <c r="AD210" s="685"/>
      <c r="AH210" s="731">
        <f>O210</f>
        <v>0</v>
      </c>
      <c r="AI210" s="560"/>
      <c r="AJ210" s="731">
        <f>COUNTIF(Q210:AD210,"NS")</f>
        <v>0</v>
      </c>
      <c r="AK210" s="560"/>
      <c r="AL210" s="731">
        <f>SUM(Q210:AD210)</f>
        <v>0</v>
      </c>
      <c r="AM210" s="560"/>
      <c r="AN210" s="560">
        <f>IF($AO$188=$AQ$188,0,IF(OR(AND(AH210=0,AJ210&gt;0),AND(AH210="NS",AL210&gt;0),AND(AH210="NS",AJ210=0,AL210=0)),1,IF(OR(AND(AJ210&gt;=2,AL210&lt;AH210),AND(AH210="NS",AL210=0,AJ210&gt;0),AH210=AL210),0,1)))</f>
        <v>0</v>
      </c>
      <c r="AO210" s="560"/>
      <c r="AP210" s="699" t="str">
        <f>IF(AN210=0,"",IF(SUM($AN$208:AN210)=1,AR210,IF($AN$211&gt;SUM($AN$208:AN210),_xlfn.CONCAT(", ",AR210),IF($AN$211=SUM($AN$208:AN210),_xlfn.CONCAT(" y ",AR210,".")))))</f>
        <v/>
      </c>
      <c r="AQ210" s="696" t="str">
        <f>IF(AO210=0,"", IF(SUM($AN210:BW$498)=1,AR210, IF($AN$511&gt;SUM($AN210:BW$498),_xlfn.CONCAT(", ",AR210), IF($AN$511=SUM($AN210:BW$498),_xlfn.CONCAT(" y ",AR210,".")))))</f>
        <v/>
      </c>
      <c r="AR210" s="699">
        <f>_xlfn.NUMBERVALUE(C210)</f>
        <v>3</v>
      </c>
      <c r="AS210" s="696"/>
    </row>
    <row r="211" spans="1:45" ht="15" customHeight="1">
      <c r="A211" s="131"/>
      <c r="B211" s="53"/>
      <c r="C211" s="46"/>
      <c r="D211" s="46"/>
      <c r="E211" s="168"/>
      <c r="F211" s="168"/>
      <c r="G211" s="168"/>
      <c r="H211" s="168"/>
      <c r="I211" s="168"/>
      <c r="J211" s="168"/>
      <c r="K211" s="168"/>
      <c r="L211" s="168"/>
      <c r="M211" s="168"/>
      <c r="N211" s="168"/>
      <c r="O211" s="168"/>
      <c r="P211" s="168"/>
      <c r="Q211" s="168"/>
      <c r="R211" s="168"/>
      <c r="S211" s="168"/>
      <c r="T211" s="169"/>
      <c r="U211" s="170"/>
      <c r="V211" s="170"/>
      <c r="W211" s="170"/>
      <c r="X211" s="170"/>
      <c r="Y211" s="170"/>
      <c r="Z211" s="170"/>
      <c r="AA211" s="170"/>
      <c r="AB211" s="170"/>
      <c r="AC211" s="170"/>
      <c r="AD211" s="170"/>
      <c r="AE211" s="12"/>
      <c r="AN211" s="697">
        <f>SUM(AN208:AO210)</f>
        <v>0</v>
      </c>
      <c r="AO211" s="698"/>
      <c r="AP211" s="915" t="str">
        <f>IF(AN211=0,"", _xlfn.CONCAT(AP208:AQ210))</f>
        <v/>
      </c>
      <c r="AQ211" s="916"/>
    </row>
    <row r="212" spans="1:45" ht="24" customHeight="1">
      <c r="A212" s="131"/>
      <c r="B212" s="164"/>
      <c r="C212" s="578" t="s">
        <v>127</v>
      </c>
      <c r="D212" s="578"/>
      <c r="E212" s="578"/>
      <c r="F212" s="578"/>
      <c r="G212" s="578"/>
      <c r="H212" s="578"/>
      <c r="I212" s="578"/>
      <c r="J212" s="578"/>
      <c r="K212" s="578"/>
      <c r="L212" s="578"/>
      <c r="M212" s="578"/>
      <c r="N212" s="578"/>
      <c r="O212" s="578"/>
      <c r="P212" s="578"/>
      <c r="Q212" s="578"/>
      <c r="R212" s="578"/>
      <c r="S212" s="578"/>
      <c r="T212" s="578"/>
      <c r="U212" s="578"/>
      <c r="V212" s="578"/>
      <c r="W212" s="578"/>
      <c r="X212" s="578"/>
      <c r="Y212" s="578"/>
      <c r="Z212" s="578"/>
      <c r="AA212" s="578"/>
      <c r="AB212" s="578"/>
      <c r="AC212" s="578"/>
      <c r="AD212" s="578"/>
      <c r="AE212" s="12"/>
    </row>
    <row r="213" spans="1:45" ht="60" customHeight="1">
      <c r="A213" s="131"/>
      <c r="B213" s="53"/>
      <c r="C213" s="763"/>
      <c r="D213" s="764"/>
      <c r="E213" s="764"/>
      <c r="F213" s="764"/>
      <c r="G213" s="764"/>
      <c r="H213" s="764"/>
      <c r="I213" s="764"/>
      <c r="J213" s="764"/>
      <c r="K213" s="764"/>
      <c r="L213" s="764"/>
      <c r="M213" s="764"/>
      <c r="N213" s="764"/>
      <c r="O213" s="764"/>
      <c r="P213" s="764"/>
      <c r="Q213" s="764"/>
      <c r="R213" s="764"/>
      <c r="S213" s="764"/>
      <c r="T213" s="764"/>
      <c r="U213" s="764"/>
      <c r="V213" s="764"/>
      <c r="W213" s="764"/>
      <c r="X213" s="764"/>
      <c r="Y213" s="764"/>
      <c r="Z213" s="764"/>
      <c r="AA213" s="764"/>
      <c r="AB213" s="764"/>
      <c r="AC213" s="764"/>
      <c r="AD213" s="765"/>
      <c r="AE213" s="12"/>
    </row>
    <row r="214" spans="1:45" ht="15" customHeight="1">
      <c r="A214" s="131"/>
      <c r="B214" s="624" t="str">
        <f>IF(AN211=0,"", IF(AN211=1,_xlfn.CONCAT("Error: Verificar suma en el numeral ",AP211,"."),_xlfn.CONCAT("Error: Verificar sumas en los numerales ",AP211)))</f>
        <v/>
      </c>
      <c r="C214" s="624"/>
      <c r="D214" s="624"/>
      <c r="E214" s="624"/>
      <c r="F214" s="624"/>
      <c r="G214" s="624"/>
      <c r="H214" s="624"/>
      <c r="I214" s="624"/>
      <c r="J214" s="624"/>
      <c r="K214" s="624"/>
      <c r="L214" s="624"/>
      <c r="M214" s="624"/>
      <c r="N214" s="624"/>
      <c r="O214" s="624"/>
      <c r="P214" s="624"/>
      <c r="Q214" s="624"/>
      <c r="R214" s="624"/>
      <c r="S214" s="624"/>
      <c r="T214" s="624"/>
      <c r="U214" s="624"/>
      <c r="V214" s="624"/>
      <c r="W214" s="624"/>
      <c r="X214" s="624"/>
      <c r="Y214" s="624"/>
      <c r="Z214" s="624"/>
      <c r="AA214" s="624"/>
      <c r="AB214" s="624"/>
      <c r="AC214" s="624"/>
      <c r="AD214" s="624"/>
      <c r="AE214" s="12"/>
    </row>
    <row r="215" spans="1:45" ht="15" customHeight="1">
      <c r="A215" s="131"/>
      <c r="B215" s="756" t="str">
        <f>IF(AU208=0,"","Alerta: Debe justificar el uso de NS argumentando el estado de la información desconocida.")</f>
        <v/>
      </c>
      <c r="C215" s="756"/>
      <c r="D215" s="756"/>
      <c r="E215" s="756"/>
      <c r="F215" s="756"/>
      <c r="G215" s="756"/>
      <c r="H215" s="756"/>
      <c r="I215" s="756"/>
      <c r="J215" s="756"/>
      <c r="K215" s="756"/>
      <c r="L215" s="756"/>
      <c r="M215" s="756"/>
      <c r="N215" s="756"/>
      <c r="O215" s="756"/>
      <c r="P215" s="756"/>
      <c r="Q215" s="756"/>
      <c r="R215" s="756"/>
      <c r="S215" s="756"/>
      <c r="T215" s="756"/>
      <c r="U215" s="756"/>
      <c r="V215" s="756"/>
      <c r="W215" s="756"/>
      <c r="X215" s="756"/>
      <c r="Y215" s="756"/>
      <c r="Z215" s="756"/>
      <c r="AA215" s="756"/>
      <c r="AB215" s="756"/>
      <c r="AC215" s="756"/>
      <c r="AD215" s="756"/>
      <c r="AE215" s="12"/>
    </row>
    <row r="216" spans="1:45" ht="15" customHeight="1">
      <c r="A216" s="131"/>
      <c r="B216" s="625" t="str">
        <f>IF(OR($AO$188=$AQ$188,$AO$188=AS188),"","Error: Debe completar toda la información requerida.")</f>
        <v/>
      </c>
      <c r="C216" s="625"/>
      <c r="D216" s="625"/>
      <c r="E216" s="625"/>
      <c r="F216" s="625"/>
      <c r="G216" s="625"/>
      <c r="H216" s="625"/>
      <c r="I216" s="625"/>
      <c r="J216" s="625"/>
      <c r="K216" s="625"/>
      <c r="L216" s="625"/>
      <c r="M216" s="625"/>
      <c r="N216" s="625"/>
      <c r="O216" s="625"/>
      <c r="P216" s="625"/>
      <c r="Q216" s="625"/>
      <c r="R216" s="625"/>
      <c r="S216" s="625"/>
      <c r="T216" s="625"/>
      <c r="U216" s="625"/>
      <c r="V216" s="625"/>
      <c r="W216" s="625"/>
      <c r="X216" s="625"/>
      <c r="Y216" s="625"/>
      <c r="Z216" s="625"/>
      <c r="AA216" s="625"/>
      <c r="AB216" s="625"/>
      <c r="AC216" s="625"/>
      <c r="AD216" s="625"/>
      <c r="AE216" s="12"/>
    </row>
    <row r="217" spans="1:45" ht="15" customHeight="1">
      <c r="A217" s="131"/>
      <c r="AE217" s="12"/>
    </row>
    <row r="218" spans="1:45" ht="15" customHeight="1">
      <c r="A218" s="131"/>
      <c r="B218" s="53"/>
      <c r="C218" s="53"/>
      <c r="D218" s="53"/>
      <c r="E218" s="108"/>
      <c r="F218" s="108"/>
      <c r="G218" s="108"/>
      <c r="H218" s="108"/>
      <c r="I218" s="108"/>
      <c r="J218" s="108"/>
      <c r="K218" s="53"/>
      <c r="L218" s="53"/>
      <c r="M218" s="53"/>
      <c r="N218" s="53"/>
      <c r="O218" s="53"/>
      <c r="P218" s="53"/>
      <c r="Q218" s="53"/>
      <c r="R218" s="53"/>
      <c r="S218" s="53"/>
      <c r="T218" s="53"/>
      <c r="U218" s="53"/>
      <c r="V218" s="53"/>
      <c r="W218" s="53"/>
      <c r="X218" s="53"/>
      <c r="Y218" s="53"/>
      <c r="Z218" s="53"/>
      <c r="AA218" s="53"/>
      <c r="AB218" s="53"/>
      <c r="AC218" s="53"/>
      <c r="AD218" s="53"/>
      <c r="AE218" s="12"/>
    </row>
    <row r="219" spans="1:45" ht="15" customHeight="1">
      <c r="A219" s="131"/>
      <c r="B219" s="53"/>
      <c r="C219" s="53"/>
      <c r="D219" s="53"/>
      <c r="E219" s="108"/>
      <c r="F219" s="108"/>
      <c r="G219" s="108"/>
      <c r="H219" s="108"/>
      <c r="I219" s="108"/>
      <c r="J219" s="108"/>
      <c r="K219" s="53"/>
      <c r="L219" s="53"/>
      <c r="M219" s="53"/>
      <c r="N219" s="53"/>
      <c r="O219" s="53"/>
      <c r="P219" s="53"/>
      <c r="Q219" s="53"/>
      <c r="R219" s="53"/>
      <c r="S219" s="53"/>
      <c r="T219" s="53"/>
      <c r="U219" s="53"/>
      <c r="V219" s="53"/>
      <c r="W219" s="53"/>
      <c r="X219" s="53"/>
      <c r="Y219" s="53"/>
      <c r="Z219" s="53"/>
      <c r="AA219" s="53"/>
      <c r="AB219" s="53"/>
      <c r="AC219" s="53"/>
      <c r="AD219" s="53"/>
      <c r="AE219" s="12"/>
    </row>
    <row r="220" spans="1:45" ht="15" customHeight="1">
      <c r="A220" s="131"/>
      <c r="B220" s="53"/>
      <c r="C220" s="39" t="s">
        <v>743</v>
      </c>
      <c r="D220" s="53"/>
      <c r="E220" s="108"/>
      <c r="F220" s="108"/>
      <c r="G220" s="108"/>
      <c r="H220" s="108"/>
      <c r="I220" s="108"/>
      <c r="J220" s="108"/>
      <c r="K220" s="53"/>
      <c r="L220" s="53"/>
      <c r="M220" s="53"/>
      <c r="N220" s="53"/>
      <c r="O220" s="53"/>
      <c r="P220" s="53"/>
      <c r="Q220" s="53"/>
      <c r="R220" s="53"/>
      <c r="S220" s="53"/>
      <c r="T220" s="53"/>
      <c r="U220" s="53"/>
      <c r="V220" s="53"/>
      <c r="W220" s="53"/>
      <c r="X220" s="53"/>
      <c r="Y220" s="53"/>
      <c r="Z220" s="53"/>
      <c r="AA220" s="53"/>
      <c r="AB220" s="53"/>
      <c r="AC220" s="53"/>
      <c r="AD220" s="53"/>
      <c r="AE220" s="12"/>
    </row>
    <row r="221" spans="1:45" ht="15" customHeight="1" thickBot="1">
      <c r="A221" s="131"/>
      <c r="B221" s="53"/>
      <c r="C221" s="53"/>
      <c r="D221" s="53"/>
      <c r="E221" s="108"/>
      <c r="F221" s="108"/>
      <c r="G221" s="108"/>
      <c r="H221" s="108"/>
      <c r="I221" s="108"/>
      <c r="J221" s="108"/>
      <c r="K221" s="53"/>
      <c r="L221" s="53"/>
      <c r="M221" s="53"/>
      <c r="N221" s="53"/>
      <c r="O221" s="53"/>
      <c r="P221" s="53"/>
      <c r="Q221" s="53"/>
      <c r="R221" s="53"/>
      <c r="S221" s="53"/>
      <c r="T221" s="53"/>
      <c r="U221" s="53"/>
      <c r="V221" s="53"/>
      <c r="W221" s="53"/>
      <c r="X221" s="53"/>
      <c r="Y221" s="53"/>
      <c r="Z221" s="53"/>
      <c r="AA221" s="53"/>
      <c r="AB221" s="53"/>
      <c r="AC221" s="53"/>
      <c r="AD221" s="53"/>
      <c r="AE221" s="12"/>
      <c r="AH221" s="648" t="s">
        <v>7234</v>
      </c>
      <c r="AI221" s="650"/>
      <c r="AK221" s="666" t="s">
        <v>7326</v>
      </c>
      <c r="AL221" s="666"/>
    </row>
    <row r="222" spans="1:45" ht="15" customHeight="1" thickBot="1">
      <c r="A222" s="131"/>
      <c r="B222" s="53"/>
      <c r="C222" s="1059"/>
      <c r="D222" s="1060"/>
      <c r="E222" s="1060"/>
      <c r="F222" s="1061"/>
      <c r="G222" s="39" t="s">
        <v>1285</v>
      </c>
      <c r="H222" s="109"/>
      <c r="I222" s="109"/>
      <c r="J222" s="109"/>
      <c r="K222" s="109"/>
      <c r="L222" s="109"/>
      <c r="M222" s="109"/>
      <c r="N222" s="109"/>
      <c r="O222" s="109"/>
      <c r="P222" s="109"/>
      <c r="Q222" s="109"/>
      <c r="R222" s="109"/>
      <c r="S222" s="109"/>
      <c r="T222" s="109"/>
      <c r="U222" s="109"/>
      <c r="V222" s="109"/>
      <c r="W222" s="109"/>
      <c r="X222" s="109"/>
      <c r="Y222" s="109"/>
      <c r="Z222" s="109"/>
      <c r="AA222" s="109"/>
      <c r="AB222" s="109"/>
      <c r="AC222" s="109"/>
      <c r="AD222" s="109"/>
      <c r="AE222" s="12"/>
      <c r="AH222" s="1095">
        <f>IF($AV$188=$AX$188,0,IF(COUNTIF(C222,"NS")=0,0,1))</f>
        <v>0</v>
      </c>
      <c r="AI222" s="1096"/>
      <c r="AJ222" s="72"/>
      <c r="AK222" s="658">
        <f>IF(OR(AND($AH$188=$AJ$188,$AO$188=$AQ$188,C222=""),AND($AH$188&lt;$AJ$188,$AO$188&lt;$AQ$188,C222&lt;&gt;"")),0,1)</f>
        <v>0</v>
      </c>
      <c r="AL222" s="658"/>
    </row>
    <row r="223" spans="1:45" ht="15" customHeight="1">
      <c r="A223" s="131"/>
      <c r="B223" s="53"/>
      <c r="C223" s="53"/>
      <c r="D223" s="53"/>
      <c r="E223" s="108"/>
      <c r="F223" s="108"/>
      <c r="G223" s="108"/>
      <c r="H223" s="108"/>
      <c r="I223" s="108"/>
      <c r="J223" s="108"/>
      <c r="K223" s="53"/>
      <c r="L223" s="53"/>
      <c r="M223" s="53"/>
      <c r="N223" s="53"/>
      <c r="O223" s="53"/>
      <c r="P223" s="53"/>
      <c r="Q223" s="53"/>
      <c r="R223" s="53"/>
      <c r="S223" s="53"/>
      <c r="T223" s="53"/>
      <c r="U223" s="53"/>
      <c r="V223" s="53"/>
      <c r="W223" s="53"/>
      <c r="X223" s="53"/>
      <c r="Y223" s="53"/>
      <c r="Z223" s="53"/>
      <c r="AA223" s="53"/>
      <c r="AB223" s="53"/>
      <c r="AC223" s="53"/>
      <c r="AD223" s="53"/>
      <c r="AE223" s="12"/>
    </row>
    <row r="224" spans="1:45" ht="24" customHeight="1">
      <c r="A224" s="131"/>
      <c r="B224" s="164"/>
      <c r="C224" s="578" t="s">
        <v>127</v>
      </c>
      <c r="D224" s="578"/>
      <c r="E224" s="578"/>
      <c r="F224" s="578"/>
      <c r="G224" s="578"/>
      <c r="H224" s="578"/>
      <c r="I224" s="578"/>
      <c r="J224" s="578"/>
      <c r="K224" s="578"/>
      <c r="L224" s="578"/>
      <c r="M224" s="578"/>
      <c r="N224" s="578"/>
      <c r="O224" s="578"/>
      <c r="P224" s="578"/>
      <c r="Q224" s="578"/>
      <c r="R224" s="578"/>
      <c r="S224" s="578"/>
      <c r="T224" s="578"/>
      <c r="U224" s="578"/>
      <c r="V224" s="578"/>
      <c r="W224" s="578"/>
      <c r="X224" s="578"/>
      <c r="Y224" s="578"/>
      <c r="Z224" s="578"/>
      <c r="AA224" s="578"/>
      <c r="AB224" s="578"/>
      <c r="AC224" s="578"/>
      <c r="AD224" s="578"/>
      <c r="AE224" s="12"/>
    </row>
    <row r="225" spans="1:38" ht="60" customHeight="1">
      <c r="A225" s="131"/>
      <c r="B225" s="53"/>
      <c r="C225" s="763"/>
      <c r="D225" s="764"/>
      <c r="E225" s="764"/>
      <c r="F225" s="764"/>
      <c r="G225" s="764"/>
      <c r="H225" s="764"/>
      <c r="I225" s="764"/>
      <c r="J225" s="764"/>
      <c r="K225" s="764"/>
      <c r="L225" s="764"/>
      <c r="M225" s="764"/>
      <c r="N225" s="764"/>
      <c r="O225" s="764"/>
      <c r="P225" s="764"/>
      <c r="Q225" s="764"/>
      <c r="R225" s="764"/>
      <c r="S225" s="764"/>
      <c r="T225" s="764"/>
      <c r="U225" s="764"/>
      <c r="V225" s="764"/>
      <c r="W225" s="764"/>
      <c r="X225" s="764"/>
      <c r="Y225" s="764"/>
      <c r="Z225" s="764"/>
      <c r="AA225" s="764"/>
      <c r="AB225" s="764"/>
      <c r="AC225" s="764"/>
      <c r="AD225" s="765"/>
      <c r="AE225" s="12"/>
    </row>
    <row r="226" spans="1:38" ht="15" customHeight="1">
      <c r="A226" s="131"/>
      <c r="B226" s="756" t="str">
        <f>IF(AH222=0,"","Alerta: Debe justificar el uso de NS argumentando el estado de la información desconocida.")</f>
        <v/>
      </c>
      <c r="C226" s="756"/>
      <c r="D226" s="756"/>
      <c r="E226" s="756"/>
      <c r="F226" s="756"/>
      <c r="G226" s="756"/>
      <c r="H226" s="756"/>
      <c r="I226" s="756"/>
      <c r="J226" s="756"/>
      <c r="K226" s="756"/>
      <c r="L226" s="756"/>
      <c r="M226" s="756"/>
      <c r="N226" s="756"/>
      <c r="O226" s="756"/>
      <c r="P226" s="756"/>
      <c r="Q226" s="756"/>
      <c r="R226" s="756"/>
      <c r="S226" s="756"/>
      <c r="T226" s="756"/>
      <c r="U226" s="756"/>
      <c r="V226" s="756"/>
      <c r="W226" s="756"/>
      <c r="X226" s="756"/>
      <c r="Y226" s="756"/>
      <c r="Z226" s="756"/>
      <c r="AA226" s="756"/>
      <c r="AB226" s="756"/>
      <c r="AC226" s="756"/>
      <c r="AD226" s="756"/>
      <c r="AE226" s="12"/>
    </row>
    <row r="227" spans="1:38" ht="15" customHeight="1">
      <c r="A227" s="131"/>
      <c r="B227" s="625" t="str">
        <f>IF(AK222=0,"","Error: Debe completar toda la información requerida.")</f>
        <v/>
      </c>
      <c r="C227" s="625"/>
      <c r="D227" s="625"/>
      <c r="E227" s="625"/>
      <c r="F227" s="625"/>
      <c r="G227" s="625"/>
      <c r="H227" s="625"/>
      <c r="I227" s="625"/>
      <c r="J227" s="625"/>
      <c r="K227" s="625"/>
      <c r="L227" s="625"/>
      <c r="M227" s="625"/>
      <c r="N227" s="625"/>
      <c r="O227" s="625"/>
      <c r="P227" s="625"/>
      <c r="Q227" s="625"/>
      <c r="R227" s="625"/>
      <c r="S227" s="625"/>
      <c r="T227" s="625"/>
      <c r="U227" s="625"/>
      <c r="V227" s="625"/>
      <c r="W227" s="625"/>
      <c r="X227" s="625"/>
      <c r="Y227" s="625"/>
      <c r="Z227" s="625"/>
      <c r="AA227" s="625"/>
      <c r="AB227" s="625"/>
      <c r="AC227" s="625"/>
      <c r="AD227" s="625"/>
      <c r="AE227" s="12"/>
    </row>
    <row r="228" spans="1:38" ht="15" customHeight="1">
      <c r="A228" s="131"/>
      <c r="B228" s="53"/>
      <c r="C228" s="53"/>
      <c r="D228" s="53"/>
      <c r="E228" s="108"/>
      <c r="F228" s="108"/>
      <c r="G228" s="108"/>
      <c r="H228" s="108"/>
      <c r="I228" s="108"/>
      <c r="J228" s="108"/>
      <c r="K228" s="53"/>
      <c r="L228" s="53"/>
      <c r="M228" s="53"/>
      <c r="N228" s="53"/>
      <c r="O228" s="53"/>
      <c r="P228" s="53"/>
      <c r="Q228" s="53"/>
      <c r="R228" s="53"/>
      <c r="S228" s="53"/>
      <c r="T228" s="53"/>
      <c r="U228" s="53"/>
      <c r="V228" s="53"/>
      <c r="W228" s="53"/>
      <c r="X228" s="53"/>
      <c r="Y228" s="53"/>
      <c r="Z228" s="53"/>
      <c r="AA228" s="53"/>
      <c r="AB228" s="53"/>
      <c r="AC228" s="53"/>
      <c r="AD228" s="53"/>
      <c r="AE228" s="12"/>
    </row>
    <row r="229" spans="1:38" ht="15" customHeight="1">
      <c r="A229" s="131"/>
      <c r="B229" s="53"/>
      <c r="C229" s="53"/>
      <c r="D229" s="53"/>
      <c r="E229" s="108"/>
      <c r="F229" s="108"/>
      <c r="G229" s="108"/>
      <c r="H229" s="108"/>
      <c r="I229" s="108"/>
      <c r="J229" s="108"/>
      <c r="K229" s="53"/>
      <c r="L229" s="53"/>
      <c r="M229" s="53"/>
      <c r="N229" s="53"/>
      <c r="O229" s="53"/>
      <c r="P229" s="53"/>
      <c r="Q229" s="53"/>
      <c r="R229" s="53"/>
      <c r="S229" s="53"/>
      <c r="T229" s="53"/>
      <c r="U229" s="53"/>
      <c r="V229" s="53"/>
      <c r="W229" s="53"/>
      <c r="X229" s="53"/>
      <c r="Y229" s="53"/>
      <c r="Z229" s="53"/>
      <c r="AA229" s="53"/>
      <c r="AB229" s="53"/>
      <c r="AC229" s="53"/>
      <c r="AD229" s="53"/>
      <c r="AE229" s="12"/>
    </row>
    <row r="230" spans="1:38" ht="15" customHeight="1">
      <c r="A230" s="131"/>
      <c r="B230" s="53"/>
      <c r="C230" s="53"/>
      <c r="D230" s="53"/>
      <c r="E230" s="108"/>
      <c r="F230" s="108"/>
      <c r="G230" s="108"/>
      <c r="H230" s="108"/>
      <c r="I230" s="108"/>
      <c r="J230" s="108"/>
      <c r="K230" s="53"/>
      <c r="L230" s="53"/>
      <c r="M230" s="53"/>
      <c r="N230" s="53"/>
      <c r="O230" s="53"/>
      <c r="P230" s="53"/>
      <c r="Q230" s="53"/>
      <c r="R230" s="53"/>
      <c r="S230" s="53"/>
      <c r="T230" s="53"/>
      <c r="U230" s="53"/>
      <c r="V230" s="53"/>
      <c r="W230" s="53"/>
      <c r="X230" s="53"/>
      <c r="Y230" s="53"/>
      <c r="Z230" s="53"/>
      <c r="AA230" s="53"/>
      <c r="AB230" s="53"/>
      <c r="AC230" s="53"/>
      <c r="AD230" s="53"/>
      <c r="AE230" s="12"/>
    </row>
    <row r="231" spans="1:38" ht="15" customHeight="1">
      <c r="A231" s="131"/>
      <c r="B231" s="53"/>
      <c r="C231" s="53"/>
      <c r="D231" s="53"/>
      <c r="E231" s="108"/>
      <c r="F231" s="108"/>
      <c r="G231" s="108"/>
      <c r="H231" s="108"/>
      <c r="I231" s="108"/>
      <c r="J231" s="108"/>
      <c r="K231" s="53"/>
      <c r="L231" s="53"/>
      <c r="M231" s="53"/>
      <c r="N231" s="53"/>
      <c r="O231" s="53"/>
      <c r="P231" s="53"/>
      <c r="Q231" s="53"/>
      <c r="R231" s="53"/>
      <c r="S231" s="53"/>
      <c r="T231" s="53"/>
      <c r="U231" s="53"/>
      <c r="V231" s="53"/>
      <c r="W231" s="53"/>
      <c r="X231" s="53"/>
      <c r="Y231" s="53"/>
      <c r="Z231" s="53"/>
      <c r="AA231" s="53"/>
      <c r="AB231" s="53"/>
      <c r="AC231" s="53"/>
      <c r="AD231" s="53"/>
      <c r="AE231" s="12"/>
    </row>
    <row r="232" spans="1:38" ht="15" customHeight="1">
      <c r="A232" s="131"/>
      <c r="B232" s="53"/>
      <c r="C232" s="39" t="s">
        <v>742</v>
      </c>
      <c r="D232" s="53"/>
      <c r="E232" s="108"/>
      <c r="F232" s="108"/>
      <c r="G232" s="108"/>
      <c r="H232" s="108"/>
      <c r="I232" s="108"/>
      <c r="J232" s="108"/>
      <c r="K232" s="53"/>
      <c r="L232" s="53"/>
      <c r="M232" s="53"/>
      <c r="N232" s="53"/>
      <c r="O232" s="53"/>
      <c r="P232" s="53"/>
      <c r="Q232" s="53"/>
      <c r="R232" s="53"/>
      <c r="S232" s="53"/>
      <c r="T232" s="53"/>
      <c r="U232" s="53"/>
      <c r="V232" s="53"/>
      <c r="W232" s="53"/>
      <c r="X232" s="53"/>
      <c r="Y232" s="53"/>
      <c r="Z232" s="53"/>
      <c r="AA232" s="53"/>
      <c r="AB232" s="53"/>
      <c r="AC232" s="53"/>
      <c r="AD232" s="53"/>
      <c r="AE232" s="12"/>
    </row>
    <row r="233" spans="1:38" ht="15" customHeight="1" thickBot="1">
      <c r="A233" s="131"/>
      <c r="B233" s="53"/>
      <c r="C233" s="53"/>
      <c r="D233" s="53"/>
      <c r="E233" s="108"/>
      <c r="F233" s="108"/>
      <c r="G233" s="108"/>
      <c r="H233" s="108"/>
      <c r="I233" s="108"/>
      <c r="J233" s="108"/>
      <c r="K233" s="53"/>
      <c r="L233" s="53"/>
      <c r="M233" s="53"/>
      <c r="N233" s="53"/>
      <c r="O233" s="53"/>
      <c r="P233" s="53"/>
      <c r="Q233" s="53"/>
      <c r="R233" s="53"/>
      <c r="S233" s="53"/>
      <c r="T233" s="53"/>
      <c r="U233" s="53"/>
      <c r="V233" s="53"/>
      <c r="W233" s="53"/>
      <c r="X233" s="53"/>
      <c r="Y233" s="53"/>
      <c r="Z233" s="53"/>
      <c r="AA233" s="53"/>
      <c r="AB233" s="53"/>
      <c r="AC233" s="53"/>
      <c r="AD233" s="53"/>
      <c r="AE233" s="12"/>
      <c r="AH233" s="666" t="s">
        <v>7320</v>
      </c>
      <c r="AI233" s="666"/>
      <c r="AK233" s="666" t="s">
        <v>7326</v>
      </c>
      <c r="AL233" s="666"/>
    </row>
    <row r="234" spans="1:38" s="72" customFormat="1" ht="15" customHeight="1" thickBot="1">
      <c r="A234" s="131"/>
      <c r="B234" s="53"/>
      <c r="C234" s="1059"/>
      <c r="D234" s="1060"/>
      <c r="E234" s="1060"/>
      <c r="F234" s="1061"/>
      <c r="G234" s="39" t="s">
        <v>1160</v>
      </c>
      <c r="H234" s="109"/>
      <c r="I234" s="109"/>
      <c r="J234" s="109"/>
      <c r="K234" s="109"/>
      <c r="L234" s="109"/>
      <c r="M234" s="109"/>
      <c r="N234" s="109"/>
      <c r="O234" s="109"/>
      <c r="P234" s="109"/>
      <c r="Q234" s="109"/>
      <c r="R234" s="109"/>
      <c r="S234" s="109"/>
      <c r="T234" s="109"/>
      <c r="U234" s="109"/>
      <c r="V234" s="109"/>
      <c r="W234" s="109"/>
      <c r="X234" s="109"/>
      <c r="Y234" s="109"/>
      <c r="Z234" s="109"/>
      <c r="AA234" s="109"/>
      <c r="AB234" s="109"/>
      <c r="AC234" s="109"/>
      <c r="AD234" s="109"/>
      <c r="AE234" s="12"/>
      <c r="AF234" s="122"/>
      <c r="AH234" s="661">
        <f>IF($BC$188=$BE$188,0,IF(COUNTIF(C234,"NS")=0,0,1))</f>
        <v>0</v>
      </c>
      <c r="AI234" s="661"/>
      <c r="AK234" s="658">
        <f>IF(OR(AND($AH$188=$AJ$188,$AO$188=$AQ$188,C234=""),AND($AH$188&lt;$AJ$188,$AO$188&lt;$AQ$188,C234&lt;&gt;"")),0,1)</f>
        <v>0</v>
      </c>
      <c r="AL234" s="658"/>
    </row>
    <row r="235" spans="1:38" s="72" customFormat="1" ht="15" customHeight="1">
      <c r="A235" s="173"/>
      <c r="B235" s="173"/>
      <c r="C235" s="173"/>
      <c r="D235" s="173"/>
      <c r="E235" s="173"/>
      <c r="F235" s="173"/>
      <c r="G235" s="173"/>
      <c r="H235" s="173"/>
      <c r="I235" s="173"/>
      <c r="J235" s="173"/>
      <c r="K235" s="173"/>
      <c r="L235" s="173"/>
      <c r="M235" s="173"/>
      <c r="N235" s="173"/>
      <c r="O235" s="173"/>
      <c r="P235" s="173"/>
      <c r="Q235" s="173"/>
      <c r="R235" s="173"/>
      <c r="S235" s="173"/>
      <c r="T235" s="173"/>
      <c r="U235" s="173"/>
      <c r="V235" s="173"/>
      <c r="W235" s="173"/>
      <c r="X235" s="173"/>
      <c r="Y235" s="173"/>
      <c r="Z235" s="173"/>
      <c r="AA235" s="173"/>
      <c r="AB235" s="173"/>
      <c r="AC235" s="173"/>
      <c r="AD235" s="173"/>
      <c r="AE235" s="12"/>
      <c r="AF235" s="122"/>
    </row>
    <row r="236" spans="1:38" ht="24" customHeight="1">
      <c r="A236" s="131"/>
      <c r="B236" s="143"/>
      <c r="C236" s="580" t="s">
        <v>127</v>
      </c>
      <c r="D236" s="580"/>
      <c r="E236" s="580"/>
      <c r="F236" s="580"/>
      <c r="G236" s="580"/>
      <c r="H236" s="580"/>
      <c r="I236" s="580"/>
      <c r="J236" s="580"/>
      <c r="K236" s="580"/>
      <c r="L236" s="580"/>
      <c r="M236" s="580"/>
      <c r="N236" s="580"/>
      <c r="O236" s="580"/>
      <c r="P236" s="580"/>
      <c r="Q236" s="580"/>
      <c r="R236" s="580"/>
      <c r="S236" s="580"/>
      <c r="T236" s="580"/>
      <c r="U236" s="580"/>
      <c r="V236" s="580"/>
      <c r="W236" s="580"/>
      <c r="X236" s="580"/>
      <c r="Y236" s="580"/>
      <c r="Z236" s="580"/>
      <c r="AA236" s="580"/>
      <c r="AB236" s="580"/>
      <c r="AC236" s="580"/>
      <c r="AD236" s="580"/>
      <c r="AE236" s="12"/>
    </row>
    <row r="237" spans="1:38" ht="60" customHeight="1">
      <c r="A237" s="131"/>
      <c r="B237" s="44"/>
      <c r="C237" s="763"/>
      <c r="D237" s="764"/>
      <c r="E237" s="764"/>
      <c r="F237" s="764"/>
      <c r="G237" s="764"/>
      <c r="H237" s="764"/>
      <c r="I237" s="764"/>
      <c r="J237" s="764"/>
      <c r="K237" s="764"/>
      <c r="L237" s="764"/>
      <c r="M237" s="764"/>
      <c r="N237" s="764"/>
      <c r="O237" s="764"/>
      <c r="P237" s="764"/>
      <c r="Q237" s="764"/>
      <c r="R237" s="764"/>
      <c r="S237" s="764"/>
      <c r="T237" s="764"/>
      <c r="U237" s="764"/>
      <c r="V237" s="764"/>
      <c r="W237" s="764"/>
      <c r="X237" s="764"/>
      <c r="Y237" s="764"/>
      <c r="Z237" s="764"/>
      <c r="AA237" s="764"/>
      <c r="AB237" s="764"/>
      <c r="AC237" s="764"/>
      <c r="AD237" s="765"/>
      <c r="AE237" s="12"/>
    </row>
    <row r="238" spans="1:38" ht="15" customHeight="1">
      <c r="A238" s="131"/>
      <c r="B238" s="756" t="str">
        <f>IF(AH234=0,"","Alerta: Debe justificar el uso de NS argumentando el estado de la información desconocida.")</f>
        <v/>
      </c>
      <c r="C238" s="756"/>
      <c r="D238" s="756"/>
      <c r="E238" s="756"/>
      <c r="F238" s="756"/>
      <c r="G238" s="756"/>
      <c r="H238" s="756"/>
      <c r="I238" s="756"/>
      <c r="J238" s="756"/>
      <c r="K238" s="756"/>
      <c r="L238" s="756"/>
      <c r="M238" s="756"/>
      <c r="N238" s="756"/>
      <c r="O238" s="756"/>
      <c r="P238" s="756"/>
      <c r="Q238" s="756"/>
      <c r="R238" s="756"/>
      <c r="S238" s="756"/>
      <c r="T238" s="756"/>
      <c r="U238" s="756"/>
      <c r="V238" s="756"/>
      <c r="W238" s="756"/>
      <c r="X238" s="756"/>
      <c r="Y238" s="756"/>
      <c r="Z238" s="756"/>
      <c r="AA238" s="756"/>
      <c r="AB238" s="756"/>
      <c r="AC238" s="756"/>
      <c r="AD238" s="756"/>
      <c r="AE238" s="12"/>
    </row>
    <row r="239" spans="1:38" ht="15" customHeight="1">
      <c r="A239" s="131"/>
      <c r="B239" s="625" t="str">
        <f>IF(AK234=0,"","Error: Debe completar toda la información requerida.")</f>
        <v/>
      </c>
      <c r="C239" s="625"/>
      <c r="D239" s="625"/>
      <c r="E239" s="625"/>
      <c r="F239" s="625"/>
      <c r="G239" s="625"/>
      <c r="H239" s="625"/>
      <c r="I239" s="625"/>
      <c r="J239" s="625"/>
      <c r="K239" s="625"/>
      <c r="L239" s="625"/>
      <c r="M239" s="625"/>
      <c r="N239" s="625"/>
      <c r="O239" s="625"/>
      <c r="P239" s="625"/>
      <c r="Q239" s="625"/>
      <c r="R239" s="625"/>
      <c r="S239" s="625"/>
      <c r="T239" s="625"/>
      <c r="U239" s="625"/>
      <c r="V239" s="625"/>
      <c r="W239" s="625"/>
      <c r="X239" s="625"/>
      <c r="Y239" s="625"/>
      <c r="Z239" s="625"/>
      <c r="AA239" s="625"/>
      <c r="AB239" s="625"/>
      <c r="AC239" s="625"/>
      <c r="AD239" s="625"/>
      <c r="AE239" s="12"/>
    </row>
    <row r="240" spans="1:38" ht="15" customHeight="1">
      <c r="A240" s="131"/>
      <c r="B240" s="53"/>
      <c r="C240" s="53"/>
      <c r="D240" s="53"/>
      <c r="E240" s="53"/>
      <c r="F240" s="53"/>
      <c r="G240" s="53"/>
      <c r="H240" s="53"/>
      <c r="I240" s="53"/>
      <c r="J240" s="53"/>
      <c r="K240" s="53"/>
      <c r="L240" s="53"/>
      <c r="M240" s="53"/>
      <c r="N240" s="53"/>
      <c r="O240" s="53"/>
      <c r="P240" s="53"/>
      <c r="Q240" s="53"/>
      <c r="R240" s="53"/>
      <c r="S240" s="178"/>
      <c r="T240" s="178"/>
      <c r="U240" s="178"/>
      <c r="V240" s="178"/>
      <c r="W240" s="178"/>
      <c r="X240" s="178"/>
      <c r="Y240" s="178"/>
      <c r="Z240" s="178"/>
      <c r="AA240" s="178"/>
      <c r="AB240" s="178"/>
      <c r="AC240" s="178"/>
      <c r="AD240" s="178"/>
      <c r="AE240" s="12"/>
    </row>
    <row r="241" spans="1:39" ht="15" customHeight="1">
      <c r="A241" s="131"/>
      <c r="B241" s="53"/>
      <c r="C241" s="53"/>
      <c r="D241" s="53"/>
      <c r="E241" s="53"/>
      <c r="F241" s="53"/>
      <c r="G241" s="53"/>
      <c r="H241" s="53"/>
      <c r="I241" s="53"/>
      <c r="J241" s="53"/>
      <c r="K241" s="53"/>
      <c r="L241" s="53"/>
      <c r="M241" s="53"/>
      <c r="N241" s="53"/>
      <c r="O241" s="53"/>
      <c r="P241" s="53"/>
      <c r="Q241" s="53"/>
      <c r="R241" s="53"/>
      <c r="S241" s="178"/>
      <c r="T241" s="178"/>
      <c r="U241" s="178"/>
      <c r="V241" s="178"/>
      <c r="W241" s="178"/>
      <c r="X241" s="178"/>
      <c r="Y241" s="178"/>
      <c r="Z241" s="178"/>
      <c r="AA241" s="178"/>
      <c r="AB241" s="178"/>
      <c r="AC241" s="178"/>
      <c r="AD241" s="178"/>
      <c r="AE241" s="12"/>
    </row>
    <row r="242" spans="1:39" ht="15" customHeight="1">
      <c r="A242" s="131"/>
      <c r="B242" s="53"/>
      <c r="C242" s="53"/>
      <c r="D242" s="53"/>
      <c r="E242" s="53"/>
      <c r="F242" s="53"/>
      <c r="G242" s="53"/>
      <c r="H242" s="53"/>
      <c r="I242" s="53"/>
      <c r="J242" s="53"/>
      <c r="K242" s="53"/>
      <c r="L242" s="53"/>
      <c r="M242" s="53"/>
      <c r="N242" s="53"/>
      <c r="O242" s="53"/>
      <c r="P242" s="53"/>
      <c r="Q242" s="53"/>
      <c r="R242" s="53"/>
      <c r="S242" s="178"/>
      <c r="T242" s="178"/>
      <c r="U242" s="178"/>
      <c r="V242" s="178"/>
      <c r="W242" s="178"/>
      <c r="X242" s="178"/>
      <c r="Y242" s="178"/>
      <c r="Z242" s="178"/>
      <c r="AA242" s="178"/>
      <c r="AB242" s="178"/>
      <c r="AC242" s="178"/>
      <c r="AD242" s="178"/>
      <c r="AE242" s="12"/>
    </row>
    <row r="243" spans="1:39" ht="15" customHeight="1">
      <c r="A243" s="131"/>
      <c r="B243" s="53"/>
      <c r="C243" s="53"/>
      <c r="D243" s="53"/>
      <c r="E243" s="53"/>
      <c r="F243" s="53"/>
      <c r="G243" s="53"/>
      <c r="H243" s="53"/>
      <c r="I243" s="53"/>
      <c r="J243" s="53"/>
      <c r="K243" s="53"/>
      <c r="L243" s="53"/>
      <c r="M243" s="53"/>
      <c r="N243" s="53"/>
      <c r="O243" s="53"/>
      <c r="P243" s="53"/>
      <c r="Q243" s="53"/>
      <c r="R243" s="53"/>
      <c r="S243" s="178"/>
      <c r="T243" s="178"/>
      <c r="U243" s="178"/>
      <c r="V243" s="178"/>
      <c r="W243" s="178"/>
      <c r="X243" s="178"/>
      <c r="Y243" s="178"/>
      <c r="Z243" s="178"/>
      <c r="AA243" s="178"/>
      <c r="AB243" s="178"/>
      <c r="AC243" s="178"/>
      <c r="AD243" s="178"/>
      <c r="AE243" s="12"/>
    </row>
    <row r="244" spans="1:39" ht="24" customHeight="1">
      <c r="A244" s="131" t="s">
        <v>578</v>
      </c>
      <c r="B244" s="688" t="s">
        <v>7633</v>
      </c>
      <c r="C244" s="688"/>
      <c r="D244" s="688"/>
      <c r="E244" s="688"/>
      <c r="F244" s="688"/>
      <c r="G244" s="688"/>
      <c r="H244" s="688"/>
      <c r="I244" s="688"/>
      <c r="J244" s="688"/>
      <c r="K244" s="688"/>
      <c r="L244" s="688"/>
      <c r="M244" s="688"/>
      <c r="N244" s="688"/>
      <c r="O244" s="688"/>
      <c r="P244" s="688"/>
      <c r="Q244" s="688"/>
      <c r="R244" s="688"/>
      <c r="S244" s="688"/>
      <c r="T244" s="688"/>
      <c r="U244" s="688"/>
      <c r="V244" s="688"/>
      <c r="W244" s="688"/>
      <c r="X244" s="688"/>
      <c r="Y244" s="688"/>
      <c r="Z244" s="688"/>
      <c r="AA244" s="688"/>
      <c r="AB244" s="688"/>
      <c r="AC244" s="688"/>
      <c r="AD244" s="688"/>
      <c r="AE244" s="12"/>
      <c r="AH244" s="639" t="s">
        <v>7211</v>
      </c>
      <c r="AI244" s="641"/>
      <c r="AJ244" s="639" t="s">
        <v>7212</v>
      </c>
      <c r="AK244" s="641"/>
      <c r="AL244" s="639" t="s">
        <v>7213</v>
      </c>
      <c r="AM244" s="641"/>
    </row>
    <row r="245" spans="1:39" s="143" customFormat="1" ht="24" customHeight="1">
      <c r="A245" s="167"/>
      <c r="B245" s="144"/>
      <c r="C245" s="578" t="s">
        <v>1262</v>
      </c>
      <c r="D245" s="578"/>
      <c r="E245" s="578"/>
      <c r="F245" s="578"/>
      <c r="G245" s="578"/>
      <c r="H245" s="578"/>
      <c r="I245" s="578"/>
      <c r="J245" s="578"/>
      <c r="K245" s="578"/>
      <c r="L245" s="578"/>
      <c r="M245" s="578"/>
      <c r="N245" s="578"/>
      <c r="O245" s="578"/>
      <c r="P245" s="578"/>
      <c r="Q245" s="578"/>
      <c r="R245" s="578"/>
      <c r="S245" s="578"/>
      <c r="T245" s="578"/>
      <c r="U245" s="578"/>
      <c r="V245" s="578"/>
      <c r="W245" s="578"/>
      <c r="X245" s="578"/>
      <c r="Y245" s="578"/>
      <c r="Z245" s="578"/>
      <c r="AA245" s="578"/>
      <c r="AB245" s="578"/>
      <c r="AC245" s="578"/>
      <c r="AD245" s="578"/>
      <c r="AF245" s="179"/>
      <c r="AH245" s="622">
        <f>COUNTBLANK(G270:AD279)</f>
        <v>240</v>
      </c>
      <c r="AI245" s="623"/>
      <c r="AJ245" s="699">
        <v>240</v>
      </c>
      <c r="AK245" s="696"/>
      <c r="AL245" s="699">
        <v>0</v>
      </c>
      <c r="AM245" s="696"/>
    </row>
    <row r="246" spans="1:39" s="143" customFormat="1" ht="24" customHeight="1">
      <c r="A246" s="121"/>
      <c r="B246" s="144"/>
      <c r="C246" s="578" t="s">
        <v>1263</v>
      </c>
      <c r="D246" s="578"/>
      <c r="E246" s="578"/>
      <c r="F246" s="578"/>
      <c r="G246" s="578"/>
      <c r="H246" s="578"/>
      <c r="I246" s="578"/>
      <c r="J246" s="578"/>
      <c r="K246" s="578"/>
      <c r="L246" s="578"/>
      <c r="M246" s="578"/>
      <c r="N246" s="578"/>
      <c r="O246" s="578"/>
      <c r="P246" s="578"/>
      <c r="Q246" s="578"/>
      <c r="R246" s="578"/>
      <c r="S246" s="578"/>
      <c r="T246" s="578"/>
      <c r="U246" s="578"/>
      <c r="V246" s="578"/>
      <c r="W246" s="578"/>
      <c r="X246" s="578"/>
      <c r="Y246" s="578"/>
      <c r="Z246" s="578"/>
      <c r="AA246" s="578"/>
      <c r="AB246" s="578"/>
      <c r="AC246" s="578"/>
      <c r="AD246" s="578"/>
      <c r="AF246" s="180"/>
    </row>
    <row r="247" spans="1:39" s="143" customFormat="1" ht="24" customHeight="1">
      <c r="A247" s="121"/>
      <c r="B247" s="144"/>
      <c r="C247" s="578" t="s">
        <v>1870</v>
      </c>
      <c r="D247" s="578"/>
      <c r="E247" s="578"/>
      <c r="F247" s="578"/>
      <c r="G247" s="578"/>
      <c r="H247" s="578"/>
      <c r="I247" s="578"/>
      <c r="J247" s="578"/>
      <c r="K247" s="578"/>
      <c r="L247" s="578"/>
      <c r="M247" s="578"/>
      <c r="N247" s="578"/>
      <c r="O247" s="578"/>
      <c r="P247" s="578"/>
      <c r="Q247" s="578"/>
      <c r="R247" s="578"/>
      <c r="S247" s="578"/>
      <c r="T247" s="578"/>
      <c r="U247" s="578"/>
      <c r="V247" s="578"/>
      <c r="W247" s="578"/>
      <c r="X247" s="578"/>
      <c r="Y247" s="578"/>
      <c r="Z247" s="578"/>
      <c r="AA247" s="578"/>
      <c r="AB247" s="578"/>
      <c r="AC247" s="578"/>
      <c r="AD247" s="578"/>
      <c r="AF247" s="179"/>
    </row>
    <row r="248" spans="1:39" s="143" customFormat="1" ht="36" customHeight="1">
      <c r="A248" s="121"/>
      <c r="B248" s="144"/>
      <c r="C248" s="578" t="s">
        <v>1871</v>
      </c>
      <c r="D248" s="578"/>
      <c r="E248" s="578"/>
      <c r="F248" s="578"/>
      <c r="G248" s="578"/>
      <c r="H248" s="578"/>
      <c r="I248" s="578"/>
      <c r="J248" s="578"/>
      <c r="K248" s="578"/>
      <c r="L248" s="578"/>
      <c r="M248" s="578"/>
      <c r="N248" s="578"/>
      <c r="O248" s="578"/>
      <c r="P248" s="578"/>
      <c r="Q248" s="578"/>
      <c r="R248" s="578"/>
      <c r="S248" s="578"/>
      <c r="T248" s="578"/>
      <c r="U248" s="578"/>
      <c r="V248" s="578"/>
      <c r="W248" s="578"/>
      <c r="X248" s="578"/>
      <c r="Y248" s="578"/>
      <c r="Z248" s="578"/>
      <c r="AA248" s="578"/>
      <c r="AB248" s="578"/>
      <c r="AC248" s="578"/>
      <c r="AD248" s="578"/>
      <c r="AF248" s="179"/>
    </row>
    <row r="249" spans="1:39" s="143" customFormat="1" ht="24" customHeight="1">
      <c r="A249" s="121"/>
      <c r="B249" s="144"/>
      <c r="C249" s="578" t="s">
        <v>1872</v>
      </c>
      <c r="D249" s="578"/>
      <c r="E249" s="578"/>
      <c r="F249" s="578"/>
      <c r="G249" s="578"/>
      <c r="H249" s="578"/>
      <c r="I249" s="578"/>
      <c r="J249" s="578"/>
      <c r="K249" s="578"/>
      <c r="L249" s="578"/>
      <c r="M249" s="578"/>
      <c r="N249" s="578"/>
      <c r="O249" s="578"/>
      <c r="P249" s="578"/>
      <c r="Q249" s="578"/>
      <c r="R249" s="578"/>
      <c r="S249" s="578"/>
      <c r="T249" s="578"/>
      <c r="U249" s="578"/>
      <c r="V249" s="578"/>
      <c r="W249" s="578"/>
      <c r="X249" s="578"/>
      <c r="Y249" s="578"/>
      <c r="Z249" s="578"/>
      <c r="AA249" s="578"/>
      <c r="AB249" s="578"/>
      <c r="AC249" s="578"/>
      <c r="AD249" s="578"/>
      <c r="AF249" s="179"/>
    </row>
    <row r="250" spans="1:39" s="143" customFormat="1" ht="36" customHeight="1">
      <c r="A250" s="121"/>
      <c r="B250" s="144"/>
      <c r="C250" s="578" t="s">
        <v>1873</v>
      </c>
      <c r="D250" s="578"/>
      <c r="E250" s="578"/>
      <c r="F250" s="578"/>
      <c r="G250" s="578"/>
      <c r="H250" s="578"/>
      <c r="I250" s="578"/>
      <c r="J250" s="578"/>
      <c r="K250" s="578"/>
      <c r="L250" s="578"/>
      <c r="M250" s="578"/>
      <c r="N250" s="578"/>
      <c r="O250" s="578"/>
      <c r="P250" s="578"/>
      <c r="Q250" s="578"/>
      <c r="R250" s="578"/>
      <c r="S250" s="578"/>
      <c r="T250" s="578"/>
      <c r="U250" s="578"/>
      <c r="V250" s="578"/>
      <c r="W250" s="578"/>
      <c r="X250" s="578"/>
      <c r="Y250" s="578"/>
      <c r="Z250" s="578"/>
      <c r="AA250" s="578"/>
      <c r="AB250" s="578"/>
      <c r="AC250" s="578"/>
      <c r="AD250" s="578"/>
      <c r="AF250" s="179"/>
    </row>
    <row r="251" spans="1:39" s="143" customFormat="1" ht="36" customHeight="1">
      <c r="A251" s="121"/>
      <c r="B251" s="144"/>
      <c r="C251" s="578" t="s">
        <v>7684</v>
      </c>
      <c r="D251" s="578"/>
      <c r="E251" s="578"/>
      <c r="F251" s="578"/>
      <c r="G251" s="578"/>
      <c r="H251" s="578"/>
      <c r="I251" s="578"/>
      <c r="J251" s="578"/>
      <c r="K251" s="578"/>
      <c r="L251" s="578"/>
      <c r="M251" s="578"/>
      <c r="N251" s="578"/>
      <c r="O251" s="578"/>
      <c r="P251" s="578"/>
      <c r="Q251" s="578"/>
      <c r="R251" s="578"/>
      <c r="S251" s="578"/>
      <c r="T251" s="578"/>
      <c r="U251" s="578"/>
      <c r="V251" s="578"/>
      <c r="W251" s="578"/>
      <c r="X251" s="578"/>
      <c r="Y251" s="578"/>
      <c r="Z251" s="578"/>
      <c r="AA251" s="578"/>
      <c r="AB251" s="578"/>
      <c r="AC251" s="578"/>
      <c r="AD251" s="578"/>
      <c r="AF251" s="179"/>
    </row>
    <row r="252" spans="1:39" s="143" customFormat="1" ht="36" customHeight="1">
      <c r="A252" s="121"/>
      <c r="B252" s="144"/>
      <c r="C252" s="578" t="s">
        <v>7683</v>
      </c>
      <c r="D252" s="578"/>
      <c r="E252" s="578"/>
      <c r="F252" s="578"/>
      <c r="G252" s="578"/>
      <c r="H252" s="578"/>
      <c r="I252" s="578"/>
      <c r="J252" s="578"/>
      <c r="K252" s="578"/>
      <c r="L252" s="578"/>
      <c r="M252" s="578"/>
      <c r="N252" s="578"/>
      <c r="O252" s="578"/>
      <c r="P252" s="578"/>
      <c r="Q252" s="578"/>
      <c r="R252" s="578"/>
      <c r="S252" s="578"/>
      <c r="T252" s="578"/>
      <c r="U252" s="578"/>
      <c r="V252" s="578"/>
      <c r="W252" s="578"/>
      <c r="X252" s="578"/>
      <c r="Y252" s="578"/>
      <c r="Z252" s="578"/>
      <c r="AA252" s="578"/>
      <c r="AB252" s="578"/>
      <c r="AC252" s="578"/>
      <c r="AD252" s="578"/>
      <c r="AF252" s="179"/>
    </row>
    <row r="253" spans="1:39" s="15" customFormat="1" ht="24" customHeight="1">
      <c r="A253" s="121"/>
      <c r="B253" s="132"/>
      <c r="C253" s="796" t="s">
        <v>1264</v>
      </c>
      <c r="D253" s="796"/>
      <c r="E253" s="796"/>
      <c r="F253" s="796"/>
      <c r="G253" s="796"/>
      <c r="H253" s="796"/>
      <c r="I253" s="796"/>
      <c r="J253" s="796"/>
      <c r="K253" s="796"/>
      <c r="L253" s="796"/>
      <c r="M253" s="796"/>
      <c r="N253" s="796"/>
      <c r="O253" s="796"/>
      <c r="P253" s="796"/>
      <c r="Q253" s="796"/>
      <c r="R253" s="796"/>
      <c r="S253" s="796"/>
      <c r="T253" s="796"/>
      <c r="U253" s="796"/>
      <c r="V253" s="796"/>
      <c r="W253" s="796"/>
      <c r="X253" s="796"/>
      <c r="Y253" s="796"/>
      <c r="Z253" s="796"/>
      <c r="AA253" s="796"/>
      <c r="AB253" s="796"/>
      <c r="AC253" s="796"/>
      <c r="AD253" s="796"/>
      <c r="AE253" s="12"/>
      <c r="AF253" s="16"/>
    </row>
    <row r="254" spans="1:39" s="15" customFormat="1" ht="15" customHeight="1">
      <c r="A254" s="121"/>
      <c r="B254" s="132"/>
      <c r="C254" s="796" t="s">
        <v>1265</v>
      </c>
      <c r="D254" s="796"/>
      <c r="E254" s="796"/>
      <c r="F254" s="796"/>
      <c r="G254" s="796"/>
      <c r="H254" s="796"/>
      <c r="I254" s="796"/>
      <c r="J254" s="796"/>
      <c r="K254" s="796"/>
      <c r="L254" s="796"/>
      <c r="M254" s="796"/>
      <c r="N254" s="796"/>
      <c r="O254" s="796"/>
      <c r="P254" s="796"/>
      <c r="Q254" s="796"/>
      <c r="R254" s="796"/>
      <c r="S254" s="796"/>
      <c r="T254" s="796"/>
      <c r="U254" s="796"/>
      <c r="V254" s="796"/>
      <c r="W254" s="796"/>
      <c r="X254" s="796"/>
      <c r="Y254" s="796"/>
      <c r="Z254" s="796"/>
      <c r="AA254" s="796"/>
      <c r="AB254" s="796"/>
      <c r="AC254" s="796"/>
      <c r="AD254" s="796"/>
      <c r="AE254" s="12"/>
      <c r="AF254" s="16"/>
    </row>
    <row r="255" spans="1:39" ht="48" customHeight="1">
      <c r="A255" s="121"/>
      <c r="B255" s="144"/>
      <c r="C255" s="578" t="s">
        <v>2327</v>
      </c>
      <c r="D255" s="578"/>
      <c r="E255" s="578"/>
      <c r="F255" s="578"/>
      <c r="G255" s="578"/>
      <c r="H255" s="578"/>
      <c r="I255" s="578"/>
      <c r="J255" s="578"/>
      <c r="K255" s="578"/>
      <c r="L255" s="578"/>
      <c r="M255" s="578"/>
      <c r="N255" s="578"/>
      <c r="O255" s="578"/>
      <c r="P255" s="578"/>
      <c r="Q255" s="578"/>
      <c r="R255" s="578"/>
      <c r="S255" s="578"/>
      <c r="T255" s="578"/>
      <c r="U255" s="578"/>
      <c r="V255" s="578"/>
      <c r="W255" s="578"/>
      <c r="X255" s="578"/>
      <c r="Y255" s="578"/>
      <c r="Z255" s="578"/>
      <c r="AA255" s="578"/>
      <c r="AB255" s="578"/>
      <c r="AC255" s="578"/>
      <c r="AD255" s="578"/>
      <c r="AE255" s="12"/>
    </row>
    <row r="256" spans="1:39" ht="48" customHeight="1">
      <c r="A256" s="121"/>
      <c r="B256" s="144"/>
      <c r="C256" s="578" t="s">
        <v>2328</v>
      </c>
      <c r="D256" s="578"/>
      <c r="E256" s="578"/>
      <c r="F256" s="578"/>
      <c r="G256" s="578"/>
      <c r="H256" s="578"/>
      <c r="I256" s="578"/>
      <c r="J256" s="578"/>
      <c r="K256" s="578"/>
      <c r="L256" s="578"/>
      <c r="M256" s="578"/>
      <c r="N256" s="578"/>
      <c r="O256" s="578"/>
      <c r="P256" s="578"/>
      <c r="Q256" s="578"/>
      <c r="R256" s="578"/>
      <c r="S256" s="578"/>
      <c r="T256" s="578"/>
      <c r="U256" s="578"/>
      <c r="V256" s="578"/>
      <c r="W256" s="578"/>
      <c r="X256" s="578"/>
      <c r="Y256" s="578"/>
      <c r="Z256" s="578"/>
      <c r="AA256" s="578"/>
      <c r="AB256" s="578"/>
      <c r="AC256" s="578"/>
      <c r="AD256" s="578"/>
      <c r="AE256" s="12"/>
    </row>
    <row r="257" spans="1:232" ht="48" customHeight="1">
      <c r="A257" s="121"/>
      <c r="B257" s="181"/>
      <c r="C257" s="578" t="s">
        <v>2330</v>
      </c>
      <c r="D257" s="578"/>
      <c r="E257" s="578"/>
      <c r="F257" s="578"/>
      <c r="G257" s="578"/>
      <c r="H257" s="578"/>
      <c r="I257" s="578"/>
      <c r="J257" s="578"/>
      <c r="K257" s="578"/>
      <c r="L257" s="578"/>
      <c r="M257" s="578"/>
      <c r="N257" s="578"/>
      <c r="O257" s="578"/>
      <c r="P257" s="578"/>
      <c r="Q257" s="578"/>
      <c r="R257" s="578"/>
      <c r="S257" s="578"/>
      <c r="T257" s="578"/>
      <c r="U257" s="578"/>
      <c r="V257" s="578"/>
      <c r="W257" s="578"/>
      <c r="X257" s="578"/>
      <c r="Y257" s="578"/>
      <c r="Z257" s="578"/>
      <c r="AA257" s="578"/>
      <c r="AB257" s="578"/>
      <c r="AC257" s="578"/>
      <c r="AD257" s="578"/>
      <c r="AE257" s="12"/>
    </row>
    <row r="258" spans="1:232" ht="48" customHeight="1">
      <c r="A258" s="121"/>
      <c r="B258" s="181"/>
      <c r="C258" s="578" t="s">
        <v>2331</v>
      </c>
      <c r="D258" s="578"/>
      <c r="E258" s="578"/>
      <c r="F258" s="578"/>
      <c r="G258" s="578"/>
      <c r="H258" s="578"/>
      <c r="I258" s="578"/>
      <c r="J258" s="578"/>
      <c r="K258" s="578"/>
      <c r="L258" s="578"/>
      <c r="M258" s="578"/>
      <c r="N258" s="578"/>
      <c r="O258" s="578"/>
      <c r="P258" s="578"/>
      <c r="Q258" s="578"/>
      <c r="R258" s="578"/>
      <c r="S258" s="578"/>
      <c r="T258" s="578"/>
      <c r="U258" s="578"/>
      <c r="V258" s="578"/>
      <c r="W258" s="578"/>
      <c r="X258" s="578"/>
      <c r="Y258" s="578"/>
      <c r="Z258" s="578"/>
      <c r="AA258" s="578"/>
      <c r="AB258" s="578"/>
      <c r="AC258" s="578"/>
      <c r="AD258" s="578"/>
      <c r="AE258" s="12"/>
    </row>
    <row r="259" spans="1:232" ht="48" customHeight="1">
      <c r="A259" s="121"/>
      <c r="B259" s="181"/>
      <c r="C259" s="578" t="s">
        <v>2332</v>
      </c>
      <c r="D259" s="578"/>
      <c r="E259" s="578"/>
      <c r="F259" s="578"/>
      <c r="G259" s="578"/>
      <c r="H259" s="578"/>
      <c r="I259" s="578"/>
      <c r="J259" s="578"/>
      <c r="K259" s="578"/>
      <c r="L259" s="578"/>
      <c r="M259" s="578"/>
      <c r="N259" s="578"/>
      <c r="O259" s="578"/>
      <c r="P259" s="578"/>
      <c r="Q259" s="578"/>
      <c r="R259" s="578"/>
      <c r="S259" s="578"/>
      <c r="T259" s="578"/>
      <c r="U259" s="578"/>
      <c r="V259" s="578"/>
      <c r="W259" s="578"/>
      <c r="X259" s="578"/>
      <c r="Y259" s="578"/>
      <c r="Z259" s="578"/>
      <c r="AA259" s="578"/>
      <c r="AB259" s="578"/>
      <c r="AC259" s="578"/>
      <c r="AD259" s="578"/>
      <c r="AE259" s="12"/>
    </row>
    <row r="260" spans="1:232" ht="48" customHeight="1">
      <c r="A260" s="121"/>
      <c r="B260" s="181"/>
      <c r="C260" s="578" t="s">
        <v>2329</v>
      </c>
      <c r="D260" s="578"/>
      <c r="E260" s="578"/>
      <c r="F260" s="578"/>
      <c r="G260" s="578"/>
      <c r="H260" s="578"/>
      <c r="I260" s="578"/>
      <c r="J260" s="578"/>
      <c r="K260" s="578"/>
      <c r="L260" s="578"/>
      <c r="M260" s="578"/>
      <c r="N260" s="578"/>
      <c r="O260" s="578"/>
      <c r="P260" s="578"/>
      <c r="Q260" s="578"/>
      <c r="R260" s="578"/>
      <c r="S260" s="578"/>
      <c r="T260" s="578"/>
      <c r="U260" s="578"/>
      <c r="V260" s="578"/>
      <c r="W260" s="578"/>
      <c r="X260" s="578"/>
      <c r="Y260" s="578"/>
      <c r="Z260" s="578"/>
      <c r="AA260" s="578"/>
      <c r="AB260" s="578"/>
      <c r="AC260" s="578"/>
      <c r="AD260" s="578"/>
      <c r="AE260" s="12"/>
    </row>
    <row r="261" spans="1:232" ht="48" customHeight="1">
      <c r="A261" s="121"/>
      <c r="B261" s="181"/>
      <c r="C261" s="578" t="s">
        <v>7772</v>
      </c>
      <c r="D261" s="578"/>
      <c r="E261" s="578"/>
      <c r="F261" s="578"/>
      <c r="G261" s="578"/>
      <c r="H261" s="578"/>
      <c r="I261" s="578"/>
      <c r="J261" s="578"/>
      <c r="K261" s="578"/>
      <c r="L261" s="578"/>
      <c r="M261" s="578"/>
      <c r="N261" s="578"/>
      <c r="O261" s="578"/>
      <c r="P261" s="578"/>
      <c r="Q261" s="578"/>
      <c r="R261" s="578"/>
      <c r="S261" s="578"/>
      <c r="T261" s="578"/>
      <c r="U261" s="578"/>
      <c r="V261" s="578"/>
      <c r="W261" s="578"/>
      <c r="X261" s="578"/>
      <c r="Y261" s="578"/>
      <c r="Z261" s="578"/>
      <c r="AA261" s="578"/>
      <c r="AB261" s="578"/>
      <c r="AC261" s="578"/>
      <c r="AD261" s="578"/>
      <c r="AE261" s="12"/>
    </row>
    <row r="262" spans="1:232" ht="48" customHeight="1">
      <c r="A262" s="121"/>
      <c r="B262" s="181"/>
      <c r="C262" s="578" t="s">
        <v>7773</v>
      </c>
      <c r="D262" s="578"/>
      <c r="E262" s="578"/>
      <c r="F262" s="578"/>
      <c r="G262" s="578"/>
      <c r="H262" s="578"/>
      <c r="I262" s="578"/>
      <c r="J262" s="578"/>
      <c r="K262" s="578"/>
      <c r="L262" s="578"/>
      <c r="M262" s="578"/>
      <c r="N262" s="578"/>
      <c r="O262" s="578"/>
      <c r="P262" s="578"/>
      <c r="Q262" s="578"/>
      <c r="R262" s="578"/>
      <c r="S262" s="578"/>
      <c r="T262" s="578"/>
      <c r="U262" s="578"/>
      <c r="V262" s="578"/>
      <c r="W262" s="578"/>
      <c r="X262" s="578"/>
      <c r="Y262" s="578"/>
      <c r="Z262" s="578"/>
      <c r="AA262" s="578"/>
      <c r="AB262" s="578"/>
      <c r="AC262" s="578"/>
      <c r="AD262" s="578"/>
      <c r="AE262" s="12"/>
    </row>
    <row r="263" spans="1:232" s="72" customFormat="1" ht="24" customHeight="1">
      <c r="A263" s="121"/>
      <c r="B263" s="146"/>
      <c r="C263" s="671" t="s">
        <v>1212</v>
      </c>
      <c r="D263" s="671"/>
      <c r="E263" s="671"/>
      <c r="F263" s="671"/>
      <c r="G263" s="671"/>
      <c r="H263" s="671"/>
      <c r="I263" s="671"/>
      <c r="J263" s="671"/>
      <c r="K263" s="671"/>
      <c r="L263" s="671"/>
      <c r="M263" s="671"/>
      <c r="N263" s="671"/>
      <c r="O263" s="671"/>
      <c r="P263" s="671"/>
      <c r="Q263" s="671"/>
      <c r="R263" s="671"/>
      <c r="S263" s="671"/>
      <c r="T263" s="671"/>
      <c r="U263" s="671"/>
      <c r="V263" s="671"/>
      <c r="W263" s="671"/>
      <c r="X263" s="671"/>
      <c r="Y263" s="671"/>
      <c r="Z263" s="671"/>
      <c r="AA263" s="671"/>
      <c r="AB263" s="671"/>
      <c r="AC263" s="671"/>
      <c r="AD263" s="671"/>
      <c r="AE263" s="12"/>
      <c r="AF263" s="122"/>
    </row>
    <row r="264" spans="1:232" ht="15" customHeight="1">
      <c r="A264" s="131"/>
      <c r="B264" s="181"/>
      <c r="C264" s="181"/>
      <c r="D264" s="181"/>
      <c r="E264" s="181"/>
      <c r="F264" s="181"/>
      <c r="G264" s="181"/>
      <c r="H264" s="181"/>
      <c r="I264" s="181"/>
      <c r="J264" s="181"/>
      <c r="K264" s="181"/>
      <c r="L264" s="181"/>
      <c r="M264" s="181"/>
      <c r="N264" s="181"/>
      <c r="O264" s="181"/>
      <c r="P264" s="181"/>
      <c r="Q264" s="181"/>
      <c r="R264" s="181"/>
      <c r="S264" s="181"/>
      <c r="T264" s="181"/>
      <c r="U264" s="181"/>
      <c r="V264" s="181"/>
      <c r="W264" s="181"/>
      <c r="X264" s="181"/>
      <c r="Y264" s="181"/>
      <c r="Z264" s="181"/>
      <c r="AA264" s="181"/>
      <c r="AB264" s="181"/>
      <c r="AC264" s="181"/>
      <c r="AD264" s="181"/>
      <c r="AE264" s="12"/>
    </row>
    <row r="265" spans="1:232" s="184" customFormat="1" ht="24" customHeight="1">
      <c r="A265" s="131"/>
      <c r="B265" s="182"/>
      <c r="C265" s="558" t="s">
        <v>1161</v>
      </c>
      <c r="D265" s="558"/>
      <c r="E265" s="558"/>
      <c r="F265" s="558"/>
      <c r="G265" s="558" t="s">
        <v>1294</v>
      </c>
      <c r="H265" s="558"/>
      <c r="I265" s="558"/>
      <c r="J265" s="558"/>
      <c r="K265" s="558"/>
      <c r="L265" s="558"/>
      <c r="M265" s="558"/>
      <c r="N265" s="558"/>
      <c r="O265" s="558"/>
      <c r="P265" s="558"/>
      <c r="Q265" s="558"/>
      <c r="R265" s="558"/>
      <c r="S265" s="558"/>
      <c r="T265" s="558"/>
      <c r="U265" s="558"/>
      <c r="V265" s="558"/>
      <c r="W265" s="558"/>
      <c r="X265" s="558"/>
      <c r="Y265" s="558"/>
      <c r="Z265" s="558"/>
      <c r="AA265" s="558"/>
      <c r="AB265" s="558"/>
      <c r="AC265" s="558"/>
      <c r="AD265" s="558"/>
      <c r="AE265" s="12"/>
      <c r="AF265" s="183"/>
    </row>
    <row r="266" spans="1:232" s="184" customFormat="1" ht="15" customHeight="1">
      <c r="A266" s="131"/>
      <c r="B266" s="182"/>
      <c r="C266" s="558"/>
      <c r="D266" s="558"/>
      <c r="E266" s="558"/>
      <c r="F266" s="558"/>
      <c r="G266" s="935" t="s">
        <v>1149</v>
      </c>
      <c r="H266" s="935"/>
      <c r="I266" s="935"/>
      <c r="J266" s="935"/>
      <c r="K266" s="935"/>
      <c r="L266" s="935"/>
      <c r="M266" s="935" t="s">
        <v>599</v>
      </c>
      <c r="N266" s="935"/>
      <c r="O266" s="935"/>
      <c r="P266" s="935"/>
      <c r="Q266" s="935"/>
      <c r="R266" s="935"/>
      <c r="S266" s="935"/>
      <c r="T266" s="935"/>
      <c r="U266" s="935"/>
      <c r="V266" s="935"/>
      <c r="W266" s="935"/>
      <c r="X266" s="935"/>
      <c r="Y266" s="935"/>
      <c r="Z266" s="935"/>
      <c r="AA266" s="935"/>
      <c r="AB266" s="935"/>
      <c r="AC266" s="935"/>
      <c r="AD266" s="935"/>
      <c r="AE266" s="12"/>
      <c r="AF266" s="183"/>
    </row>
    <row r="267" spans="1:232" s="184" customFormat="1" ht="24" customHeight="1">
      <c r="A267" s="131"/>
      <c r="B267" s="182"/>
      <c r="C267" s="558"/>
      <c r="D267" s="558"/>
      <c r="E267" s="558"/>
      <c r="F267" s="558"/>
      <c r="G267" s="935"/>
      <c r="H267" s="935"/>
      <c r="I267" s="935"/>
      <c r="J267" s="935"/>
      <c r="K267" s="935"/>
      <c r="L267" s="935"/>
      <c r="M267" s="935" t="s">
        <v>1148</v>
      </c>
      <c r="N267" s="935"/>
      <c r="O267" s="935"/>
      <c r="P267" s="935"/>
      <c r="Q267" s="935"/>
      <c r="R267" s="935"/>
      <c r="S267" s="935" t="s">
        <v>1147</v>
      </c>
      <c r="T267" s="935"/>
      <c r="U267" s="935"/>
      <c r="V267" s="935"/>
      <c r="W267" s="935"/>
      <c r="X267" s="935"/>
      <c r="Y267" s="935" t="s">
        <v>7681</v>
      </c>
      <c r="Z267" s="935"/>
      <c r="AA267" s="935"/>
      <c r="AB267" s="935"/>
      <c r="AC267" s="935"/>
      <c r="AD267" s="935"/>
      <c r="AE267" s="12"/>
      <c r="AF267" s="183"/>
    </row>
    <row r="268" spans="1:232" s="184" customFormat="1" ht="24" customHeight="1">
      <c r="A268" s="131"/>
      <c r="B268" s="182"/>
      <c r="C268" s="558"/>
      <c r="D268" s="558"/>
      <c r="E268" s="558"/>
      <c r="F268" s="558"/>
      <c r="G268" s="935" t="s">
        <v>489</v>
      </c>
      <c r="H268" s="935"/>
      <c r="I268" s="935"/>
      <c r="J268" s="935" t="s">
        <v>490</v>
      </c>
      <c r="K268" s="935"/>
      <c r="L268" s="935"/>
      <c r="M268" s="935" t="s">
        <v>489</v>
      </c>
      <c r="N268" s="935"/>
      <c r="O268" s="935"/>
      <c r="P268" s="935" t="s">
        <v>490</v>
      </c>
      <c r="Q268" s="935"/>
      <c r="R268" s="935"/>
      <c r="S268" s="935" t="s">
        <v>489</v>
      </c>
      <c r="T268" s="935"/>
      <c r="U268" s="935"/>
      <c r="V268" s="935" t="s">
        <v>490</v>
      </c>
      <c r="W268" s="935"/>
      <c r="X268" s="935"/>
      <c r="Y268" s="935" t="s">
        <v>489</v>
      </c>
      <c r="Z268" s="935"/>
      <c r="AA268" s="935"/>
      <c r="AB268" s="935" t="s">
        <v>490</v>
      </c>
      <c r="AC268" s="935"/>
      <c r="AD268" s="935"/>
      <c r="AE268" s="12"/>
      <c r="AF268" s="453"/>
      <c r="AG268" s="452"/>
      <c r="AH268" s="452"/>
      <c r="AI268" s="452"/>
      <c r="AJ268" s="452"/>
      <c r="AK268" s="452"/>
      <c r="AL268" s="452"/>
      <c r="AM268" s="452"/>
      <c r="AN268" s="452"/>
      <c r="AO268" s="452"/>
      <c r="AP268" s="452"/>
      <c r="AQ268" s="452"/>
      <c r="AR268" s="452"/>
      <c r="AS268" s="452"/>
      <c r="AT268" s="452"/>
      <c r="AU268" s="452"/>
      <c r="AV268" s="452"/>
      <c r="AW268" s="452"/>
      <c r="AX268" s="452"/>
      <c r="AY268" s="452"/>
      <c r="AZ268" s="452"/>
      <c r="BA268" s="452"/>
      <c r="BB268" s="452"/>
      <c r="BC268" s="452"/>
      <c r="BD268" s="452"/>
      <c r="BE268" s="452"/>
      <c r="BF268" s="639" t="s">
        <v>7313</v>
      </c>
      <c r="BG268" s="640"/>
      <c r="BH268" s="640"/>
      <c r="BI268" s="640"/>
      <c r="BJ268" s="640"/>
      <c r="BK268" s="640"/>
      <c r="BL268" s="640"/>
      <c r="BM268" s="640"/>
      <c r="BN268" s="640"/>
      <c r="BO268" s="641"/>
      <c r="BP268" s="452"/>
      <c r="BQ268" s="639" t="s">
        <v>7339</v>
      </c>
      <c r="BR268" s="640"/>
      <c r="BS268" s="640"/>
      <c r="BT268" s="640"/>
      <c r="BU268" s="640"/>
      <c r="BV268" s="640"/>
      <c r="BW268" s="640"/>
      <c r="BX268" s="640"/>
      <c r="BY268" s="640"/>
      <c r="BZ268" s="641"/>
      <c r="CA268" s="35"/>
      <c r="CB268" s="639" t="s">
        <v>7340</v>
      </c>
      <c r="CC268" s="640"/>
      <c r="CD268" s="640"/>
      <c r="CE268" s="640"/>
      <c r="CF268" s="640"/>
      <c r="CG268" s="640"/>
      <c r="CH268" s="640"/>
      <c r="CI268" s="640"/>
      <c r="CJ268" s="640"/>
      <c r="CK268" s="641"/>
      <c r="CL268" s="452"/>
      <c r="CM268" s="639" t="s">
        <v>7341</v>
      </c>
      <c r="CN268" s="640"/>
      <c r="CO268" s="640"/>
      <c r="CP268" s="640"/>
      <c r="CQ268" s="640"/>
      <c r="CR268" s="640"/>
      <c r="CS268" s="640"/>
      <c r="CT268" s="640"/>
      <c r="CU268" s="640"/>
      <c r="CV268" s="641"/>
      <c r="CW268" s="452"/>
      <c r="CX268" s="639" t="s">
        <v>7342</v>
      </c>
      <c r="CY268" s="640"/>
      <c r="CZ268" s="640"/>
      <c r="DA268" s="640"/>
      <c r="DB268" s="640"/>
      <c r="DC268" s="640"/>
      <c r="DD268" s="640"/>
      <c r="DE268" s="640"/>
      <c r="DF268" s="640"/>
      <c r="DG268" s="641"/>
      <c r="DH268" s="452"/>
      <c r="DI268" s="639" t="s">
        <v>7343</v>
      </c>
      <c r="DJ268" s="640"/>
      <c r="DK268" s="640"/>
      <c r="DL268" s="640"/>
      <c r="DM268" s="640"/>
      <c r="DN268" s="640"/>
      <c r="DO268" s="640"/>
      <c r="DP268" s="640"/>
      <c r="DQ268" s="640"/>
      <c r="DR268" s="641"/>
      <c r="DS268" s="452"/>
      <c r="DT268" s="639" t="s">
        <v>7278</v>
      </c>
      <c r="DU268" s="640"/>
      <c r="DV268" s="640"/>
      <c r="DW268" s="640"/>
      <c r="DX268" s="640"/>
      <c r="DY268" s="640"/>
      <c r="DZ268" s="640"/>
      <c r="EA268" s="640"/>
      <c r="EB268" s="640"/>
      <c r="EC268" s="641"/>
      <c r="ED268" s="452"/>
      <c r="EE268" s="639" t="s">
        <v>7344</v>
      </c>
      <c r="EF268" s="640"/>
      <c r="EG268" s="640"/>
      <c r="EH268" s="640"/>
      <c r="EI268" s="640"/>
      <c r="EJ268" s="640"/>
      <c r="EK268" s="640"/>
      <c r="EL268" s="640"/>
      <c r="EM268" s="640"/>
      <c r="EN268" s="641"/>
      <c r="EO268" s="452"/>
      <c r="EP268" s="35"/>
      <c r="EQ268" s="35"/>
      <c r="ER268" s="35"/>
      <c r="ES268" s="627" t="s">
        <v>7326</v>
      </c>
      <c r="ET268" s="627"/>
      <c r="EU268" s="627"/>
      <c r="EV268" s="627"/>
      <c r="EW268" s="627"/>
      <c r="EX268" s="627"/>
      <c r="EY268" s="627"/>
      <c r="EZ268" s="627"/>
      <c r="FA268" s="627"/>
      <c r="FB268" s="627"/>
      <c r="FC268" s="627"/>
      <c r="FD268" s="627"/>
      <c r="FE268" s="627"/>
      <c r="FF268" s="627"/>
      <c r="FG268" s="627"/>
      <c r="FH268" s="627"/>
      <c r="FI268" s="35"/>
      <c r="FJ268" s="639" t="s">
        <v>7224</v>
      </c>
      <c r="FK268" s="640"/>
      <c r="FL268" s="640"/>
      <c r="FM268" s="640"/>
      <c r="FN268" s="640"/>
      <c r="FO268" s="641"/>
      <c r="FP268"/>
      <c r="FQ268"/>
      <c r="FR268"/>
      <c r="FS268"/>
      <c r="FT268"/>
      <c r="FU268"/>
      <c r="FW268"/>
      <c r="FX268"/>
      <c r="FY268"/>
      <c r="FZ268"/>
      <c r="GA268"/>
      <c r="GB268"/>
      <c r="GC268"/>
      <c r="GD268"/>
      <c r="GE268"/>
      <c r="GF268"/>
      <c r="GH268"/>
      <c r="GI268"/>
      <c r="GJ268"/>
      <c r="GK268"/>
      <c r="GL268"/>
      <c r="GM268"/>
      <c r="GN268"/>
      <c r="GO268"/>
      <c r="GP268"/>
      <c r="GQ268"/>
      <c r="GS268"/>
      <c r="GT268"/>
      <c r="GU268"/>
      <c r="GV268"/>
      <c r="GW268"/>
      <c r="GX268"/>
      <c r="GY268"/>
      <c r="GZ268"/>
      <c r="HA268"/>
      <c r="HB268"/>
      <c r="HD268"/>
      <c r="HE268"/>
      <c r="HF268"/>
      <c r="HG268"/>
      <c r="HH268"/>
      <c r="HI268"/>
      <c r="HJ268"/>
      <c r="HK268"/>
      <c r="HL268"/>
      <c r="HM268"/>
      <c r="HO268"/>
      <c r="HP268"/>
      <c r="HQ268"/>
      <c r="HR268"/>
      <c r="HS268"/>
      <c r="HT268"/>
      <c r="HU268"/>
      <c r="HV268"/>
      <c r="HW268"/>
      <c r="HX268"/>
    </row>
    <row r="269" spans="1:232" s="184" customFormat="1" ht="72" customHeight="1">
      <c r="A269" s="131"/>
      <c r="B269" s="182"/>
      <c r="C269" s="558"/>
      <c r="D269" s="558"/>
      <c r="E269" s="558"/>
      <c r="F269" s="558"/>
      <c r="G269" s="111" t="s">
        <v>342</v>
      </c>
      <c r="H269" s="111" t="s">
        <v>343</v>
      </c>
      <c r="I269" s="111" t="s">
        <v>491</v>
      </c>
      <c r="J269" s="111" t="s">
        <v>342</v>
      </c>
      <c r="K269" s="111" t="s">
        <v>343</v>
      </c>
      <c r="L269" s="111" t="s">
        <v>491</v>
      </c>
      <c r="M269" s="111" t="s">
        <v>342</v>
      </c>
      <c r="N269" s="111" t="s">
        <v>343</v>
      </c>
      <c r="O269" s="111" t="s">
        <v>491</v>
      </c>
      <c r="P269" s="111" t="s">
        <v>342</v>
      </c>
      <c r="Q269" s="111" t="s">
        <v>343</v>
      </c>
      <c r="R269" s="111" t="s">
        <v>491</v>
      </c>
      <c r="S269" s="111" t="s">
        <v>342</v>
      </c>
      <c r="T269" s="111" t="s">
        <v>343</v>
      </c>
      <c r="U269" s="111" t="s">
        <v>491</v>
      </c>
      <c r="V269" s="111" t="s">
        <v>342</v>
      </c>
      <c r="W269" s="111" t="s">
        <v>343</v>
      </c>
      <c r="X269" s="111" t="s">
        <v>491</v>
      </c>
      <c r="Y269" s="111" t="s">
        <v>342</v>
      </c>
      <c r="Z269" s="111" t="s">
        <v>343</v>
      </c>
      <c r="AA269" s="111" t="s">
        <v>491</v>
      </c>
      <c r="AB269" s="111" t="s">
        <v>342</v>
      </c>
      <c r="AC269" s="111" t="s">
        <v>343</v>
      </c>
      <c r="AD269" s="111" t="s">
        <v>491</v>
      </c>
      <c r="AE269" s="12"/>
      <c r="AF269" s="183"/>
      <c r="AH269" s="627" t="s">
        <v>7231</v>
      </c>
      <c r="AI269" s="627"/>
      <c r="AJ269" s="35"/>
      <c r="AK269" s="627" t="s">
        <v>7241</v>
      </c>
      <c r="AL269" s="627"/>
      <c r="AM269" s="35"/>
      <c r="AN269" s="627" t="s">
        <v>7265</v>
      </c>
      <c r="AO269" s="627"/>
      <c r="AP269" s="35"/>
      <c r="AQ269" s="627" t="s">
        <v>7251</v>
      </c>
      <c r="AR269" s="627"/>
      <c r="AS269" s="35"/>
      <c r="AT269" s="627" t="s">
        <v>7253</v>
      </c>
      <c r="AU269" s="627"/>
      <c r="AV269" s="35"/>
      <c r="AW269" s="627" t="s">
        <v>7277</v>
      </c>
      <c r="AX269" s="627"/>
      <c r="AY269" s="452"/>
      <c r="AZ269" s="627" t="s">
        <v>7232</v>
      </c>
      <c r="BA269" s="627"/>
      <c r="BB269" s="452"/>
      <c r="BC269" s="627" t="s">
        <v>7254</v>
      </c>
      <c r="BD269" s="627"/>
      <c r="BF269" s="627" t="s">
        <v>7248</v>
      </c>
      <c r="BG269" s="627"/>
      <c r="BH269" s="1082" t="s">
        <v>7220</v>
      </c>
      <c r="BI269" s="1082"/>
      <c r="BJ269" s="1082" t="s">
        <v>7292</v>
      </c>
      <c r="BK269" s="1082"/>
      <c r="BL269" s="1082" t="s">
        <v>7293</v>
      </c>
      <c r="BM269" s="1082"/>
      <c r="BN269" s="1082" t="s">
        <v>7346</v>
      </c>
      <c r="BO269" s="1082"/>
      <c r="BP269" s="452"/>
      <c r="BQ269" s="627" t="s">
        <v>7248</v>
      </c>
      <c r="BR269" s="627"/>
      <c r="BS269" s="1082" t="s">
        <v>7220</v>
      </c>
      <c r="BT269" s="1082"/>
      <c r="BU269" s="1082" t="s">
        <v>7292</v>
      </c>
      <c r="BV269" s="1082"/>
      <c r="BW269" s="1082" t="s">
        <v>7293</v>
      </c>
      <c r="BX269" s="1082"/>
      <c r="BY269" s="1082" t="s">
        <v>7346</v>
      </c>
      <c r="BZ269" s="1082"/>
      <c r="CA269" s="452"/>
      <c r="CB269" s="627" t="s">
        <v>7248</v>
      </c>
      <c r="CC269" s="627"/>
      <c r="CD269" s="1082" t="s">
        <v>7220</v>
      </c>
      <c r="CE269" s="1082"/>
      <c r="CF269" s="1082" t="s">
        <v>7292</v>
      </c>
      <c r="CG269" s="1082"/>
      <c r="CH269" s="1082" t="s">
        <v>7293</v>
      </c>
      <c r="CI269" s="1082"/>
      <c r="CJ269" s="1082" t="s">
        <v>7346</v>
      </c>
      <c r="CK269" s="1082"/>
      <c r="CL269" s="452"/>
      <c r="CM269" s="627" t="s">
        <v>7248</v>
      </c>
      <c r="CN269" s="627"/>
      <c r="CO269" s="1082" t="s">
        <v>7220</v>
      </c>
      <c r="CP269" s="1082"/>
      <c r="CQ269" s="1082" t="s">
        <v>7292</v>
      </c>
      <c r="CR269" s="1082"/>
      <c r="CS269" s="1082" t="s">
        <v>7293</v>
      </c>
      <c r="CT269" s="1082"/>
      <c r="CU269" s="1082" t="s">
        <v>7346</v>
      </c>
      <c r="CV269" s="1082"/>
      <c r="CW269" s="452"/>
      <c r="CX269" s="627" t="s">
        <v>7248</v>
      </c>
      <c r="CY269" s="627"/>
      <c r="CZ269" s="1082" t="s">
        <v>7220</v>
      </c>
      <c r="DA269" s="1082"/>
      <c r="DB269" s="1082" t="s">
        <v>7292</v>
      </c>
      <c r="DC269" s="1082"/>
      <c r="DD269" s="1082" t="s">
        <v>7293</v>
      </c>
      <c r="DE269" s="1082"/>
      <c r="DF269" s="1082" t="s">
        <v>7346</v>
      </c>
      <c r="DG269" s="1082"/>
      <c r="DI269" s="627" t="s">
        <v>7248</v>
      </c>
      <c r="DJ269" s="627"/>
      <c r="DK269" s="1082" t="s">
        <v>7220</v>
      </c>
      <c r="DL269" s="1082"/>
      <c r="DM269" s="1082" t="s">
        <v>7292</v>
      </c>
      <c r="DN269" s="1082"/>
      <c r="DO269" s="1082" t="s">
        <v>7293</v>
      </c>
      <c r="DP269" s="1082"/>
      <c r="DQ269" s="1082" t="s">
        <v>7346</v>
      </c>
      <c r="DR269" s="1082"/>
      <c r="DT269" s="627" t="s">
        <v>7248</v>
      </c>
      <c r="DU269" s="627"/>
      <c r="DV269" s="1082" t="s">
        <v>7220</v>
      </c>
      <c r="DW269" s="1082"/>
      <c r="DX269" s="1082" t="s">
        <v>7292</v>
      </c>
      <c r="DY269" s="1082"/>
      <c r="DZ269" s="1082" t="s">
        <v>7293</v>
      </c>
      <c r="EA269" s="1082"/>
      <c r="EB269" s="1082" t="s">
        <v>7346</v>
      </c>
      <c r="EC269" s="1082"/>
      <c r="EE269" s="627" t="s">
        <v>7248</v>
      </c>
      <c r="EF269" s="627"/>
      <c r="EG269" s="1082" t="s">
        <v>7220</v>
      </c>
      <c r="EH269" s="1082"/>
      <c r="EI269" s="1082" t="s">
        <v>7292</v>
      </c>
      <c r="EJ269" s="1082"/>
      <c r="EK269" s="1082" t="s">
        <v>7293</v>
      </c>
      <c r="EL269" s="1082"/>
      <c r="EM269" s="1082" t="s">
        <v>7346</v>
      </c>
      <c r="EN269" s="1082"/>
      <c r="EP269" s="666" t="s">
        <v>7234</v>
      </c>
      <c r="EQ269" s="666"/>
      <c r="ES269" s="727" t="s">
        <v>7478</v>
      </c>
      <c r="ET269" s="727"/>
      <c r="EU269" s="727" t="s">
        <v>7484</v>
      </c>
      <c r="EV269" s="727"/>
      <c r="EW269" s="895" t="s">
        <v>7479</v>
      </c>
      <c r="EX269" s="895"/>
      <c r="EY269" s="727" t="s">
        <v>7485</v>
      </c>
      <c r="EZ269" s="727"/>
      <c r="FA269" s="727" t="s">
        <v>7480</v>
      </c>
      <c r="FB269" s="727"/>
      <c r="FC269" s="727" t="s">
        <v>7486</v>
      </c>
      <c r="FD269" s="727"/>
      <c r="FE269" s="895" t="s">
        <v>7483</v>
      </c>
      <c r="FF269" s="895"/>
      <c r="FG269" s="727" t="s">
        <v>7487</v>
      </c>
      <c r="FH269" s="727"/>
      <c r="FI269" s="185"/>
      <c r="FJ269" s="639" t="s">
        <v>7259</v>
      </c>
      <c r="FK269" s="641"/>
      <c r="FL269" s="639" t="s">
        <v>7260</v>
      </c>
      <c r="FM269" s="641"/>
      <c r="FN269" s="639" t="s">
        <v>7226</v>
      </c>
      <c r="FO269" s="641"/>
      <c r="FP269" s="185"/>
      <c r="FQ269" s="699" t="s">
        <v>8006</v>
      </c>
      <c r="FR269" s="700"/>
      <c r="FS269" s="700"/>
      <c r="FT269" s="700"/>
      <c r="FU269" s="700"/>
      <c r="FV269" s="700"/>
      <c r="FW269" s="700"/>
      <c r="FX269" s="700"/>
      <c r="FY269" s="700"/>
      <c r="FZ269" s="700"/>
      <c r="GA269" s="696"/>
      <c r="GB269" s="185"/>
      <c r="GC269" s="185"/>
      <c r="GD269" s="185"/>
      <c r="GE269" s="185"/>
      <c r="GF269" s="185"/>
      <c r="GH269"/>
      <c r="GI269"/>
      <c r="GJ269" s="185"/>
      <c r="GK269" s="185"/>
      <c r="GL269" s="185"/>
      <c r="GM269" s="185"/>
      <c r="GN269" s="185"/>
      <c r="GO269" s="185"/>
      <c r="GP269" s="185"/>
      <c r="GQ269" s="185"/>
      <c r="GU269" s="185"/>
      <c r="GV269" s="185"/>
      <c r="GW269" s="185"/>
      <c r="GX269" s="185"/>
      <c r="GY269" s="185"/>
      <c r="GZ269" s="185"/>
      <c r="HA269" s="185"/>
      <c r="HB269" s="185"/>
      <c r="HD269"/>
      <c r="HE269"/>
      <c r="HF269" s="185"/>
      <c r="HG269" s="185"/>
      <c r="HH269" s="185"/>
      <c r="HI269" s="185"/>
      <c r="HJ269" s="185"/>
      <c r="HK269" s="185"/>
      <c r="HL269" s="185"/>
      <c r="HM269" s="185"/>
      <c r="HQ269" s="185"/>
      <c r="HR269" s="185"/>
      <c r="HS269" s="185"/>
      <c r="HT269" s="185"/>
      <c r="HU269" s="185"/>
      <c r="HV269" s="185"/>
      <c r="HW269" s="185"/>
      <c r="HX269" s="185"/>
    </row>
    <row r="270" spans="1:232" s="184" customFormat="1" ht="15" customHeight="1">
      <c r="A270" s="131"/>
      <c r="B270" s="182"/>
      <c r="C270" s="186" t="s">
        <v>66</v>
      </c>
      <c r="D270" s="746" t="s">
        <v>494</v>
      </c>
      <c r="E270" s="746"/>
      <c r="F270" s="746"/>
      <c r="G270" s="432"/>
      <c r="H270" s="432"/>
      <c r="I270" s="432"/>
      <c r="J270" s="432"/>
      <c r="K270" s="432"/>
      <c r="L270" s="432"/>
      <c r="M270" s="432"/>
      <c r="N270" s="432"/>
      <c r="O270" s="432"/>
      <c r="P270" s="432"/>
      <c r="Q270" s="432"/>
      <c r="R270" s="432"/>
      <c r="S270" s="432"/>
      <c r="T270" s="432"/>
      <c r="U270" s="432"/>
      <c r="V270" s="432"/>
      <c r="W270" s="432"/>
      <c r="X270" s="432"/>
      <c r="Y270" s="432"/>
      <c r="Z270" s="432"/>
      <c r="AA270" s="432"/>
      <c r="AB270" s="432"/>
      <c r="AC270" s="432"/>
      <c r="AD270" s="432"/>
      <c r="AE270" s="12"/>
      <c r="AF270" s="183"/>
      <c r="AH270" s="1093">
        <f>IF($AH$188=$AJ$188,0,IF(SUM($J$193:$R$193)&gt;0,0,1))</f>
        <v>0</v>
      </c>
      <c r="AI270" s="1093"/>
      <c r="AJ270"/>
      <c r="AK270" s="1093">
        <f>IF($AH$188=$AJ$188,0,IF(SUM($S$193:$AA$193)&gt;0,0,1))</f>
        <v>0</v>
      </c>
      <c r="AL270" s="1093"/>
      <c r="AM270"/>
      <c r="AN270" s="1093">
        <f>IF($AO$188=$AQ$188,0,IF(SUM($Q$208:$V$208)&gt;0,0,1))</f>
        <v>0</v>
      </c>
      <c r="AO270" s="1093"/>
      <c r="AP270"/>
      <c r="AQ270" s="1093">
        <f>IF($AO$188=$AQ$188,0,IF(SUM($W$208:$AB$208)&gt;0,0,1))</f>
        <v>0</v>
      </c>
      <c r="AR270" s="1093"/>
      <c r="AS270"/>
      <c r="AT270" s="1093">
        <f>IF($AO$188=$AQ$188,0,IF(SUM($Q$209:$V$209)&gt;0,0,1))</f>
        <v>0</v>
      </c>
      <c r="AU270" s="1093"/>
      <c r="AV270"/>
      <c r="AW270" s="1093">
        <f>IF($AO$188=$AQ$188,0,IF(SUM($W$209:$AB$209)&gt;0,0,1))</f>
        <v>0</v>
      </c>
      <c r="AX270" s="1093"/>
      <c r="AZ270" s="1093">
        <f>IF($AO$188=$AQ$188,0,IF(SUM($Q$210:$V$210)&gt;0,0,1))</f>
        <v>0</v>
      </c>
      <c r="BA270" s="1093"/>
      <c r="BC270" s="1093">
        <f>IF($AO$188=$AQ$188,0,IF(SUM($W$210:$AB$210)&gt;0,0,1))</f>
        <v>0</v>
      </c>
      <c r="BD270" s="1093"/>
      <c r="BF270" s="560" t="s">
        <v>7347</v>
      </c>
      <c r="BG270" s="560"/>
      <c r="BH270" s="731">
        <f>SUM(J193:R193)</f>
        <v>0</v>
      </c>
      <c r="BI270" s="560"/>
      <c r="BJ270" s="731">
        <f>J193</f>
        <v>0</v>
      </c>
      <c r="BK270" s="560"/>
      <c r="BL270" s="731">
        <f>M193</f>
        <v>0</v>
      </c>
      <c r="BM270" s="560"/>
      <c r="BN270" s="731">
        <f>P193</f>
        <v>0</v>
      </c>
      <c r="BO270" s="560"/>
      <c r="BQ270" s="560" t="s">
        <v>7347</v>
      </c>
      <c r="BR270" s="560"/>
      <c r="BS270" s="731">
        <f>SUM(S193:AA193)</f>
        <v>0</v>
      </c>
      <c r="BT270" s="560"/>
      <c r="BU270" s="731">
        <f>U193</f>
        <v>0</v>
      </c>
      <c r="BV270" s="560"/>
      <c r="BW270" s="731">
        <f>X193</f>
        <v>0</v>
      </c>
      <c r="BX270" s="560"/>
      <c r="BY270" s="731">
        <f>AA193</f>
        <v>0</v>
      </c>
      <c r="BZ270" s="560"/>
      <c r="CB270" s="560" t="s">
        <v>7347</v>
      </c>
      <c r="CC270" s="560"/>
      <c r="CD270" s="731">
        <f>SUM(Q208:V208)</f>
        <v>0</v>
      </c>
      <c r="CE270" s="560"/>
      <c r="CF270" s="731">
        <f>Q208</f>
        <v>0</v>
      </c>
      <c r="CG270" s="560"/>
      <c r="CH270" s="731">
        <f>S208</f>
        <v>0</v>
      </c>
      <c r="CI270" s="560"/>
      <c r="CJ270" s="731">
        <f>U208</f>
        <v>0</v>
      </c>
      <c r="CK270" s="560"/>
      <c r="CM270" s="560" t="s">
        <v>7347</v>
      </c>
      <c r="CN270" s="560"/>
      <c r="CO270" s="731">
        <f>SUM(W208:AB208)</f>
        <v>0</v>
      </c>
      <c r="CP270" s="560"/>
      <c r="CQ270" s="731">
        <f>W208</f>
        <v>0</v>
      </c>
      <c r="CR270" s="560"/>
      <c r="CS270" s="731">
        <f>Y208</f>
        <v>0</v>
      </c>
      <c r="CT270" s="560"/>
      <c r="CU270" s="731">
        <f>AA208</f>
        <v>0</v>
      </c>
      <c r="CV270" s="560"/>
      <c r="CX270" s="560" t="s">
        <v>7347</v>
      </c>
      <c r="CY270" s="560"/>
      <c r="CZ270" s="731">
        <f>SUM(Q209:V209)</f>
        <v>0</v>
      </c>
      <c r="DA270" s="560"/>
      <c r="DB270" s="731">
        <f>Q209</f>
        <v>0</v>
      </c>
      <c r="DC270" s="560"/>
      <c r="DD270" s="731">
        <f>S209</f>
        <v>0</v>
      </c>
      <c r="DE270" s="560"/>
      <c r="DF270" s="731">
        <f>U209</f>
        <v>0</v>
      </c>
      <c r="DG270" s="560"/>
      <c r="DI270" s="560" t="s">
        <v>7347</v>
      </c>
      <c r="DJ270" s="560"/>
      <c r="DK270" s="731">
        <f>SUM(W209:AB209)</f>
        <v>0</v>
      </c>
      <c r="DL270" s="560"/>
      <c r="DM270" s="731">
        <f>W209</f>
        <v>0</v>
      </c>
      <c r="DN270" s="560"/>
      <c r="DO270" s="731">
        <f>Y209</f>
        <v>0</v>
      </c>
      <c r="DP270" s="560"/>
      <c r="DQ270" s="731">
        <f>AA209</f>
        <v>0</v>
      </c>
      <c r="DR270" s="560"/>
      <c r="DT270" s="560" t="s">
        <v>7347</v>
      </c>
      <c r="DU270" s="560"/>
      <c r="DV270" s="731">
        <f>SUM(Q210:V210)</f>
        <v>0</v>
      </c>
      <c r="DW270" s="560"/>
      <c r="DX270" s="731">
        <f>Q210</f>
        <v>0</v>
      </c>
      <c r="DY270" s="560"/>
      <c r="DZ270" s="731">
        <f>S210</f>
        <v>0</v>
      </c>
      <c r="EA270" s="560"/>
      <c r="EB270" s="731">
        <f>U210</f>
        <v>0</v>
      </c>
      <c r="EC270" s="560"/>
      <c r="EE270" s="560" t="s">
        <v>7347</v>
      </c>
      <c r="EF270" s="560"/>
      <c r="EG270" s="731">
        <f>SUM(W210:AB210)</f>
        <v>0</v>
      </c>
      <c r="EH270" s="560"/>
      <c r="EI270" s="731">
        <f>W210</f>
        <v>0</v>
      </c>
      <c r="EJ270" s="560"/>
      <c r="EK270" s="731">
        <f>Y210</f>
        <v>0</v>
      </c>
      <c r="EL270" s="560"/>
      <c r="EM270" s="731">
        <f>AA210</f>
        <v>0</v>
      </c>
      <c r="EN270" s="560"/>
      <c r="EP270" s="661">
        <f>IF($AH$245=$AJ$245,0,IF(COUNTIF(G270:AD279,"NS")=0,0,1))</f>
        <v>0</v>
      </c>
      <c r="EQ270" s="661"/>
      <c r="ES270" s="560">
        <f>IF($AH$245=$AJ$245,0,IF(OR(AND($AH$270=0,COUNTA(G270:I279)=COUNTA($G$269:$I$269)*COUNTA($C$270:$C$279)),AND($AH$270=1,COUNTA(G270:I279)=0)),0,1))</f>
        <v>0</v>
      </c>
      <c r="ET270" s="560"/>
      <c r="EU270" s="560">
        <f>IF($AH$245=$AJ$245,0,IF(OR(AND($AK$270=0,COUNTA(J270:L279)=COUNTA(J269:L269)*COUNTA($C$270:$C$279)),AND($AK$270=1,COUNTA(J270:L279)=0)),0,1))</f>
        <v>0</v>
      </c>
      <c r="EV270" s="560"/>
      <c r="EW270" s="560">
        <f>IF($AH$245=$AJ$245,0,IF(OR(AND($AN$270=0,COUNTA(M270:O279)=COUNTA($M$269:$O$269)*COUNTA($C$270:$C$279)),AND($AN$270=1,COUNTA(M270:O279)=0)),0,1))</f>
        <v>0</v>
      </c>
      <c r="EX270" s="560"/>
      <c r="EY270" s="560">
        <f>IF($AH$245=$AJ$245,0,IF(OR(AND($AQ$270=0,COUNTA(P270:R279)=COUNTA($P$269:$R$269)*COUNTA($C$270:$C$279)),AND($AQ$270=1,COUNTA(P270:R279)=0)),0,1))</f>
        <v>0</v>
      </c>
      <c r="EZ270" s="560"/>
      <c r="FA270" s="560">
        <f>IF($AH$245=$AJ$245,0,IF(OR(AND($AT$270=0,COUNTA(S270:U279)=COUNTA($S$269:$U$269)*COUNTA($C$270:$C$279)),AND($AT$270=1,COUNTA(S270:U279)=0)),0,1))</f>
        <v>0</v>
      </c>
      <c r="FB270" s="560"/>
      <c r="FC270" s="560">
        <f>IF($AH$245=$AJ$245,0,IF(OR(AND($AW$270=0,COUNTA(V270:X279)=COUNTA($V$269:$X$269)*COUNTA($C$270:$C$279)),AND($AW$270=1,COUNTA(V270:X279)=0)),0,1))</f>
        <v>0</v>
      </c>
      <c r="FD270" s="560"/>
      <c r="FE270" s="560">
        <f>IF($AH$245=$AJ$245,0,IF(OR(AND($AZ$270=0,COUNTA(Y270:AA279)=COUNTA($Y$269:$AA$269)*COUNTA($C$270:$C$279)),AND($AZ$270=1,COUNTA(Y270:AA279)=0)),0,1))</f>
        <v>0</v>
      </c>
      <c r="FF270" s="560"/>
      <c r="FG270" s="560">
        <f>IF($AH$245=$AJ$245,0,IF(OR(AND($BC$270=0,COUNTA(AB270:AD279)=COUNTA($AB$269:$AD$269)*COUNTA($C$270:$C$279)),AND($BC$270=1,COUNTA(AB270:AD279)=0)),0,1))</f>
        <v>0</v>
      </c>
      <c r="FH270" s="560"/>
      <c r="FI270"/>
      <c r="FJ270" s="639">
        <v>11</v>
      </c>
      <c r="FK270" s="641"/>
      <c r="FL270" s="639">
        <f>IF(BN273=0,0,1)</f>
        <v>0</v>
      </c>
      <c r="FM270" s="641"/>
      <c r="FN270" s="639" t="str">
        <f>IF(FL270=0,"",IF(SUM($FL$270:FL270)=1,_xlfn.CONCAT(FJ270,),IF($FL$279&gt;SUM($FL$270:FL270),_xlfn.CONCAT(", ",FJ270),IF($FL$279=SUM($FL$270:FL270),_xlfn.CONCAT(" y ",FJ270,".")))))</f>
        <v/>
      </c>
      <c r="FO270" s="641"/>
      <c r="FP270"/>
      <c r="FQ270" s="886" t="s">
        <v>7897</v>
      </c>
      <c r="FR270" s="887"/>
      <c r="FS270" s="500" t="str">
        <f>SUBSTITUTE( SUBSTITUTE( SUBSTITUTE( SUBSTITUTE( SUBSTITUTE( SUBSTITUTE( SUBSTITUTE( SUBSTITUTE( SUBSTITUTE( SUBSTITUTE(F282, "á", "a"), "é", "e"), "í", "i"), "ó", "o"), "ú", "u"), "Á", "A"), "É", "E"), "Í", "I"), "Ó", "O"), "Ú", "U")</f>
        <v/>
      </c>
      <c r="FT270" s="503"/>
      <c r="FU270" s="503"/>
      <c r="FV270" s="504"/>
      <c r="FW270" s="504"/>
      <c r="FX270" s="504"/>
      <c r="FY270" s="504"/>
      <c r="FZ270" s="504"/>
      <c r="GA270" s="505"/>
      <c r="GB270"/>
      <c r="GC270"/>
      <c r="GD270"/>
      <c r="GE270"/>
      <c r="GF270"/>
      <c r="GH270"/>
      <c r="GI270"/>
      <c r="GJ270"/>
      <c r="GK270"/>
      <c r="GL270"/>
      <c r="GM270"/>
      <c r="GN270"/>
      <c r="GO270"/>
      <c r="GP270"/>
      <c r="GQ270"/>
      <c r="GW270"/>
      <c r="GX270"/>
      <c r="GY270"/>
      <c r="GZ270"/>
      <c r="HA270"/>
      <c r="HB270"/>
      <c r="HD270"/>
      <c r="HE270"/>
      <c r="HF270"/>
      <c r="HG270"/>
      <c r="HH270"/>
      <c r="HI270"/>
      <c r="HJ270"/>
      <c r="HK270"/>
      <c r="HL270"/>
      <c r="HM270"/>
      <c r="HS270"/>
      <c r="HT270"/>
      <c r="HU270"/>
      <c r="HV270"/>
      <c r="HW270"/>
      <c r="HX270"/>
    </row>
    <row r="271" spans="1:232" s="184" customFormat="1" ht="48" customHeight="1">
      <c r="A271" s="131"/>
      <c r="B271" s="182"/>
      <c r="C271" s="82" t="s">
        <v>67</v>
      </c>
      <c r="D271" s="746" t="s">
        <v>1151</v>
      </c>
      <c r="E271" s="746"/>
      <c r="F271" s="746"/>
      <c r="G271" s="432"/>
      <c r="H271" s="432"/>
      <c r="I271" s="432"/>
      <c r="J271" s="432"/>
      <c r="K271" s="432"/>
      <c r="L271" s="432"/>
      <c r="M271" s="432"/>
      <c r="N271" s="432"/>
      <c r="O271" s="432"/>
      <c r="P271" s="432"/>
      <c r="Q271" s="432"/>
      <c r="R271" s="432"/>
      <c r="S271" s="432"/>
      <c r="T271" s="432"/>
      <c r="U271" s="432"/>
      <c r="V271" s="432"/>
      <c r="W271" s="432"/>
      <c r="X271" s="432"/>
      <c r="Y271" s="432"/>
      <c r="Z271" s="432"/>
      <c r="AA271" s="432"/>
      <c r="AB271" s="432"/>
      <c r="AC271" s="432"/>
      <c r="AD271" s="432"/>
      <c r="AE271" s="12"/>
      <c r="AF271" s="183"/>
      <c r="BF271" s="560" t="s">
        <v>7348</v>
      </c>
      <c r="BG271" s="560"/>
      <c r="BH271" s="731">
        <f>IF(AND(SUM(G280:I280)=0,COUNTIF(G280:I280,"NS")),"NS",SUM(G280:I280))</f>
        <v>0</v>
      </c>
      <c r="BI271" s="560"/>
      <c r="BJ271" s="731">
        <f>G280</f>
        <v>0</v>
      </c>
      <c r="BK271" s="560"/>
      <c r="BL271" s="731">
        <f>H280</f>
        <v>0</v>
      </c>
      <c r="BM271" s="560"/>
      <c r="BN271" s="731">
        <f>I280</f>
        <v>0</v>
      </c>
      <c r="BO271" s="560"/>
      <c r="BQ271" s="560" t="s">
        <v>7348</v>
      </c>
      <c r="BR271" s="560"/>
      <c r="BS271" s="731">
        <f>IF(AND(SUM(J280:L280)=0,COUNTIF(J280:L280,"NS")),"NS",SUM(J280:L280))</f>
        <v>0</v>
      </c>
      <c r="BT271" s="560"/>
      <c r="BU271" s="731">
        <f>J280</f>
        <v>0</v>
      </c>
      <c r="BV271" s="560"/>
      <c r="BW271" s="731">
        <f>K280</f>
        <v>0</v>
      </c>
      <c r="BX271" s="560"/>
      <c r="BY271" s="731">
        <f>L280</f>
        <v>0</v>
      </c>
      <c r="BZ271" s="560"/>
      <c r="CB271" s="560" t="s">
        <v>7348</v>
      </c>
      <c r="CC271" s="560"/>
      <c r="CD271" s="731">
        <f>IF(AND(SUM(M280:O280)=0,COUNTIF(M280:O280,"NS")),"NS",SUM(M280:O280))</f>
        <v>0</v>
      </c>
      <c r="CE271" s="560"/>
      <c r="CF271" s="731">
        <f>M280</f>
        <v>0</v>
      </c>
      <c r="CG271" s="560"/>
      <c r="CH271" s="731">
        <f>N280</f>
        <v>0</v>
      </c>
      <c r="CI271" s="560"/>
      <c r="CJ271" s="731">
        <f>O280</f>
        <v>0</v>
      </c>
      <c r="CK271" s="560"/>
      <c r="CM271" s="560" t="s">
        <v>7348</v>
      </c>
      <c r="CN271" s="560"/>
      <c r="CO271" s="731">
        <f>IF(AND(SUM(P280:R280)=0,COUNTIF(P280:R280,"NS")),"NS",SUM(P280:R280))</f>
        <v>0</v>
      </c>
      <c r="CP271" s="560"/>
      <c r="CQ271" s="731">
        <f>P280</f>
        <v>0</v>
      </c>
      <c r="CR271" s="560"/>
      <c r="CS271" s="731">
        <f>Q280</f>
        <v>0</v>
      </c>
      <c r="CT271" s="560"/>
      <c r="CU271" s="731">
        <f>R280</f>
        <v>0</v>
      </c>
      <c r="CV271" s="560"/>
      <c r="CX271" s="560" t="s">
        <v>7348</v>
      </c>
      <c r="CY271" s="560"/>
      <c r="CZ271" s="731">
        <f>IF(AND(SUM(S280:U280)=0,COUNTIF(S280:U280,"NS")),"NS",SUM(S280:U280))</f>
        <v>0</v>
      </c>
      <c r="DA271" s="560"/>
      <c r="DB271" s="731">
        <f>S280</f>
        <v>0</v>
      </c>
      <c r="DC271" s="560"/>
      <c r="DD271" s="731">
        <f>T280</f>
        <v>0</v>
      </c>
      <c r="DE271" s="560"/>
      <c r="DF271" s="731">
        <f>U280</f>
        <v>0</v>
      </c>
      <c r="DG271" s="560"/>
      <c r="DI271" s="560" t="s">
        <v>7348</v>
      </c>
      <c r="DJ271" s="560"/>
      <c r="DK271" s="731">
        <f>IF(AND(SUM(V280:X280)=0,COUNTIF(V280:X280,"NS")),"NS",SUM(V280:X280))</f>
        <v>0</v>
      </c>
      <c r="DL271" s="560"/>
      <c r="DM271" s="731">
        <f>V280</f>
        <v>0</v>
      </c>
      <c r="DN271" s="560"/>
      <c r="DO271" s="731">
        <f>W280</f>
        <v>0</v>
      </c>
      <c r="DP271" s="560"/>
      <c r="DQ271" s="731">
        <f>X280</f>
        <v>0</v>
      </c>
      <c r="DR271" s="560"/>
      <c r="DT271" s="560" t="s">
        <v>7348</v>
      </c>
      <c r="DU271" s="560"/>
      <c r="DV271" s="731">
        <f>IF(AND(SUM(Y280:AA280)=0,COUNTIF(Y280:AA280,"NS")),"NS",SUM(Y280:AA280))</f>
        <v>0</v>
      </c>
      <c r="DW271" s="560"/>
      <c r="DX271" s="731">
        <f>Y280</f>
        <v>0</v>
      </c>
      <c r="DY271" s="560"/>
      <c r="DZ271" s="731">
        <f>Z280</f>
        <v>0</v>
      </c>
      <c r="EA271" s="560"/>
      <c r="EB271" s="731">
        <f>AA280</f>
        <v>0</v>
      </c>
      <c r="EC271" s="560"/>
      <c r="EE271" s="560" t="s">
        <v>7348</v>
      </c>
      <c r="EF271" s="560"/>
      <c r="EG271" s="731">
        <f>IF(AND(SUM(AB280:AD280)=0,COUNTIF(AB280:AD280,"NS")),"NS",SUM(AB280:AD280))</f>
        <v>0</v>
      </c>
      <c r="EH271" s="560"/>
      <c r="EI271" s="731">
        <f>AB280</f>
        <v>0</v>
      </c>
      <c r="EJ271" s="560"/>
      <c r="EK271" s="731">
        <f>AC280</f>
        <v>0</v>
      </c>
      <c r="EL271" s="560"/>
      <c r="EM271" s="731">
        <f>AD280</f>
        <v>0</v>
      </c>
      <c r="EN271" s="560"/>
      <c r="EP271"/>
      <c r="EQ271"/>
      <c r="ER271"/>
      <c r="ES271"/>
      <c r="ET271"/>
      <c r="EU271" s="187"/>
      <c r="EV271" s="187"/>
      <c r="EW271"/>
      <c r="EX271"/>
      <c r="EY271"/>
      <c r="EZ271"/>
      <c r="FA271"/>
      <c r="FB271"/>
      <c r="FC271"/>
      <c r="FD271"/>
      <c r="FE271"/>
      <c r="FF271"/>
      <c r="FG271" s="1131">
        <f>SUM(ES270:FG270)</f>
        <v>0</v>
      </c>
      <c r="FH271" s="1131"/>
      <c r="FI271"/>
      <c r="FJ271" s="639">
        <v>12</v>
      </c>
      <c r="FK271" s="641"/>
      <c r="FL271" s="639">
        <f>IF(BY273=0,0,1)</f>
        <v>0</v>
      </c>
      <c r="FM271" s="641"/>
      <c r="FN271" s="639" t="str">
        <f>IF(FL271=0,"",IF(SUM($FL$270:FL271)=1,_xlfn.CONCAT(FJ271,),IF($FL$279&gt;SUM($FL$270:FL271),_xlfn.CONCAT(", ",FJ271),IF($FL$279=SUM($FL$270:FL271),_xlfn.CONCAT(" y ",FJ271,".")))))</f>
        <v/>
      </c>
      <c r="FO271" s="641"/>
      <c r="FP271"/>
      <c r="FQ271" s="886" t="s">
        <v>7898</v>
      </c>
      <c r="FR271" s="887"/>
      <c r="FS271" s="98">
        <v>1</v>
      </c>
      <c r="FT271" s="98">
        <v>2</v>
      </c>
      <c r="FU271" s="98">
        <v>3</v>
      </c>
      <c r="FV271" s="472">
        <v>4</v>
      </c>
      <c r="FW271" s="472">
        <v>5</v>
      </c>
      <c r="FX271" s="472">
        <v>6</v>
      </c>
      <c r="FY271" s="472">
        <v>7</v>
      </c>
      <c r="FZ271" s="472">
        <v>8</v>
      </c>
      <c r="GA271" s="472">
        <v>9</v>
      </c>
      <c r="GB271"/>
      <c r="GC271"/>
      <c r="GD271"/>
      <c r="GE271"/>
      <c r="GF271"/>
      <c r="GH271"/>
      <c r="GI271"/>
      <c r="GJ271"/>
      <c r="GK271"/>
      <c r="GL271"/>
      <c r="GM271"/>
      <c r="GN271"/>
      <c r="GO271"/>
      <c r="GP271"/>
      <c r="GQ271"/>
      <c r="GW271"/>
      <c r="GX271"/>
      <c r="GY271"/>
      <c r="GZ271"/>
      <c r="HA271"/>
      <c r="HB271"/>
      <c r="HD271"/>
      <c r="HE271"/>
      <c r="HF271"/>
      <c r="HG271"/>
      <c r="HH271"/>
      <c r="HI271"/>
      <c r="HJ271"/>
      <c r="HK271"/>
      <c r="HL271"/>
      <c r="HM271"/>
      <c r="HS271"/>
      <c r="HT271"/>
      <c r="HU271"/>
      <c r="HV271"/>
      <c r="HW271"/>
      <c r="HX271"/>
    </row>
    <row r="272" spans="1:232" s="184" customFormat="1" ht="24" customHeight="1">
      <c r="A272" s="131"/>
      <c r="B272" s="182"/>
      <c r="C272" s="82" t="s">
        <v>68</v>
      </c>
      <c r="D272" s="746" t="s">
        <v>495</v>
      </c>
      <c r="E272" s="746"/>
      <c r="F272" s="746"/>
      <c r="G272" s="432"/>
      <c r="H272" s="432"/>
      <c r="I272" s="432"/>
      <c r="J272" s="432"/>
      <c r="K272" s="432"/>
      <c r="L272" s="432"/>
      <c r="M272" s="432"/>
      <c r="N272" s="432"/>
      <c r="O272" s="432"/>
      <c r="P272" s="432"/>
      <c r="Q272" s="432"/>
      <c r="R272" s="432"/>
      <c r="S272" s="432"/>
      <c r="T272" s="432"/>
      <c r="U272" s="432"/>
      <c r="V272" s="432"/>
      <c r="W272" s="432"/>
      <c r="X272" s="432"/>
      <c r="Y272" s="432"/>
      <c r="Z272" s="432"/>
      <c r="AA272" s="432"/>
      <c r="AB272" s="432"/>
      <c r="AC272" s="432"/>
      <c r="AD272" s="432"/>
      <c r="AE272" s="12"/>
      <c r="AF272" s="183"/>
      <c r="BF272" s="560" t="s">
        <v>7223</v>
      </c>
      <c r="BG272" s="560"/>
      <c r="BH272" s="639">
        <f>IF($AH$245=$AJ$245,0,IF(OR(SUM(BH271)&gt;=SUM(BH270),AND(SUM(BH270)&gt;0,OR(BH271="NS",BH271="NA"))),0,1))</f>
        <v>0</v>
      </c>
      <c r="BI272" s="641"/>
      <c r="BJ272" s="639">
        <f>IF($AH$245=$AJ$245,0,IF(OR(SUM(BJ271)&gt;=SUM(BJ270),AND(SUM(BJ270)&gt;0,OR(BJ271="NS",BJ271="NA"))),0,1))</f>
        <v>0</v>
      </c>
      <c r="BK272" s="641"/>
      <c r="BL272" s="639">
        <f>IF($AH$245=$AJ$245,0,IF(OR(SUM(BL271)&gt;=SUM(BL270),AND(SUM(BL270)&gt;0,OR(BL271="NS",BL271="NA"))),0,1))</f>
        <v>0</v>
      </c>
      <c r="BM272" s="641"/>
      <c r="BN272" s="639">
        <f>IF($AH$245=$AJ$245,0,IF(OR(SUM(BN271)&gt;=SUM(BN270),AND(SUM(BN270)&gt;0,OR(BN271="NS",BN271="NA"))),0,1))</f>
        <v>0</v>
      </c>
      <c r="BO272" s="641"/>
      <c r="BQ272" s="560" t="s">
        <v>7223</v>
      </c>
      <c r="BR272" s="560"/>
      <c r="BS272" s="639">
        <f>IF($AH$245=$AJ$245,0,IF(OR(SUM(BS271)&gt;=SUM(BS270),AND(SUM(BS270)&gt;0,OR(BS271="NS",BS271="NA"))),0,1))</f>
        <v>0</v>
      </c>
      <c r="BT272" s="641"/>
      <c r="BU272" s="639">
        <f>IF($AH$245=$AJ$245,0,IF(OR(SUM(BU271)&gt;=SUM(BU270),AND(SUM(BU270)&gt;0,OR(BU271="NS",BU271="NA"))),0,1))</f>
        <v>0</v>
      </c>
      <c r="BV272" s="641"/>
      <c r="BW272" s="639">
        <f>IF($AH$245=$AJ$245,0,IF(OR(SUM(BW271)&gt;=SUM(BW270),AND(SUM(BW270)&gt;0,OR(BW271="NS",BW271="NA"))),0,1))</f>
        <v>0</v>
      </c>
      <c r="BX272" s="641"/>
      <c r="BY272" s="639">
        <f>IF($AH$245=$AJ$245,0,IF(OR(SUM(BY271)&gt;=SUM(BY270),AND(SUM(BY270)&gt;0,OR(BY271="NS",BY271="NA"))),0,1))</f>
        <v>0</v>
      </c>
      <c r="BZ272" s="641"/>
      <c r="CB272" s="560" t="s">
        <v>7223</v>
      </c>
      <c r="CC272" s="560"/>
      <c r="CD272" s="639">
        <f>IF($AH$245=$AJ$245,0,IF(OR(SUM(CD271)&gt;=SUM(CD270),AND(SUM(CD270)&gt;0,OR(CD271="NS",CD271="NA"))),0,1))</f>
        <v>0</v>
      </c>
      <c r="CE272" s="641"/>
      <c r="CF272" s="639">
        <f>IF($AH$245=$AJ$245,0,IF(OR(SUM(CF271)&gt;=SUM(CF270),AND(SUM(CF270)&gt;0,OR(CF271="NS",CF271="NA"))),0,1))</f>
        <v>0</v>
      </c>
      <c r="CG272" s="641"/>
      <c r="CH272" s="639">
        <f>IF($AH$245=$AJ$245,0,IF(OR(SUM(CH271)&gt;=SUM(CH270),AND(SUM(CH270)&gt;0,OR(CH271="NS",CH271="NA"))),0,1))</f>
        <v>0</v>
      </c>
      <c r="CI272" s="641"/>
      <c r="CJ272" s="639">
        <f>IF($AH$245=$AJ$245,0,IF(OR(SUM(CJ271)&gt;=SUM(CJ270),AND(SUM(CJ270)&gt;0,OR(CJ271="NS",CJ271="NA"))),0,1))</f>
        <v>0</v>
      </c>
      <c r="CK272" s="641"/>
      <c r="CM272" s="560" t="s">
        <v>7223</v>
      </c>
      <c r="CN272" s="560"/>
      <c r="CO272" s="639">
        <f>IF($AH$245=$AJ$245,0,IF(OR(SUM(CO271)&gt;=SUM(CO270),AND(SUM(CO270)&gt;0,OR(CO271="NS",CO271="NA"))),0,1))</f>
        <v>0</v>
      </c>
      <c r="CP272" s="641"/>
      <c r="CQ272" s="639">
        <f>IF($AH$245=$AJ$245,0,IF(OR(SUM(CQ271)&gt;=SUM(CQ270),AND(SUM(CQ270)&gt;0,OR(CQ271="NS",CQ271="NA"))),0,1))</f>
        <v>0</v>
      </c>
      <c r="CR272" s="641"/>
      <c r="CS272" s="639">
        <f>IF($AH$245=$AJ$245,0,IF(OR(SUM(CS271)&gt;=SUM(CS270),AND(SUM(CS270)&gt;0,OR(CS271="NS",CS271="NA"))),0,1))</f>
        <v>0</v>
      </c>
      <c r="CT272" s="641"/>
      <c r="CU272" s="639">
        <f>IF($AH$245=$AJ$245,0,IF(OR(SUM(CU271)&gt;=SUM(CU270),AND(SUM(CU270)&gt;0,OR(CU271="NS",CU271="NA"))),0,1))</f>
        <v>0</v>
      </c>
      <c r="CV272" s="641"/>
      <c r="CX272" s="560" t="s">
        <v>7223</v>
      </c>
      <c r="CY272" s="560"/>
      <c r="CZ272" s="639">
        <f>IF($AH$245=$AJ$245,0,IF(OR(SUM(CZ271)&gt;=SUM(CZ270),AND(SUM(CZ270)&gt;0,OR(CZ271="NS",CZ271="NA"))),0,1))</f>
        <v>0</v>
      </c>
      <c r="DA272" s="641"/>
      <c r="DB272" s="639">
        <f>IF($AH$245=$AJ$245,0,IF(OR(SUM(DB271)&gt;=SUM(DB270),AND(SUM(DB270)&gt;0,OR(DB271="NS",DB271="NA"))),0,1))</f>
        <v>0</v>
      </c>
      <c r="DC272" s="641"/>
      <c r="DD272" s="639">
        <f>IF($AH$245=$AJ$245,0,IF(OR(SUM(DD271)&gt;=SUM(DD270),AND(SUM(DD270)&gt;0,OR(DD271="NS",DD271="NA"))),0,1))</f>
        <v>0</v>
      </c>
      <c r="DE272" s="641"/>
      <c r="DF272" s="639">
        <f>IF($AH$245=$AJ$245,0,IF(OR(SUM(DF271)&gt;=SUM(DF270),AND(SUM(DF270)&gt;0,OR(DF271="NS",DF271="NA"))),0,1))</f>
        <v>0</v>
      </c>
      <c r="DG272" s="641"/>
      <c r="DI272" s="560" t="s">
        <v>7223</v>
      </c>
      <c r="DJ272" s="560"/>
      <c r="DK272" s="639">
        <f>IF($AH$245=$AJ$245,0,IF(OR(SUM(DK271)&gt;=SUM(DK270),AND(SUM(DK270)&gt;0,OR(DK271="NS",DK271="NA"))),0,1))</f>
        <v>0</v>
      </c>
      <c r="DL272" s="641"/>
      <c r="DM272" s="639">
        <f>IF($AH$245=$AJ$245,0,IF(OR(SUM(DM271)&gt;=SUM(DM270),AND(SUM(DM270)&gt;0,OR(DM271="NS",DM271="NA"))),0,1))</f>
        <v>0</v>
      </c>
      <c r="DN272" s="641"/>
      <c r="DO272" s="639">
        <f>IF($AH$245=$AJ$245,0,IF(OR(SUM(DO271)&gt;=SUM(DO270),AND(SUM(DO270)&gt;0,OR(DO271="NS",DO271="NA"))),0,1))</f>
        <v>0</v>
      </c>
      <c r="DP272" s="641"/>
      <c r="DQ272" s="639">
        <f>IF($AH$245=$AJ$245,0,IF(OR(SUM(DQ271)&gt;=SUM(DQ270),AND(SUM(DQ270)&gt;0,OR(DQ271="NS",DQ271="NA"))),0,1))</f>
        <v>0</v>
      </c>
      <c r="DR272" s="641"/>
      <c r="DT272" s="560" t="s">
        <v>7223</v>
      </c>
      <c r="DU272" s="560"/>
      <c r="DV272" s="639">
        <f>IF($AH$245=$AJ$245,0,IF(OR(SUM(DV271)&gt;=SUM(DV270),AND(SUM(DV270)&gt;0,OR(DV271="NS",DV271="NA"))),0,1))</f>
        <v>0</v>
      </c>
      <c r="DW272" s="641"/>
      <c r="DX272" s="639">
        <f>IF($AH$245=$AJ$245,0,IF(OR(SUM(DX271)&gt;=SUM(DX270),AND(SUM(DX270)&gt;0,OR(DX271="NS",DX271="NA"))),0,1))</f>
        <v>0</v>
      </c>
      <c r="DY272" s="641"/>
      <c r="DZ272" s="639">
        <f>IF($AH$245=$AJ$245,0,IF(OR(SUM(DZ271)&gt;=SUM(DZ270),AND(SUM(DZ270)&gt;0,OR(DZ271="NS",DZ271="NA"))),0,1))</f>
        <v>0</v>
      </c>
      <c r="EA272" s="641"/>
      <c r="EB272" s="639">
        <f>IF($AH$245=$AJ$245,0,IF(OR(SUM(EB271)&gt;=SUM(EB270),AND(SUM(EB270)&gt;0,OR(EB271="NS",EB271="NA"))),0,1))</f>
        <v>0</v>
      </c>
      <c r="EC272" s="641"/>
      <c r="EE272" s="560" t="s">
        <v>7223</v>
      </c>
      <c r="EF272" s="560"/>
      <c r="EG272" s="639">
        <f>IF($AH$245=$AJ$245,0,IF(OR(SUM(EG271)&gt;=SUM(EG270),AND(SUM(EG270)&gt;0,OR(EG271="NS",EG271="NA"))),0,1))</f>
        <v>0</v>
      </c>
      <c r="EH272" s="641"/>
      <c r="EI272" s="639">
        <f>IF($AH$245=$AJ$245,0,IF(OR(SUM(EI271)&gt;=SUM(EI270),AND(SUM(EI270)&gt;0,OR(EI271="NS",EI271="NA"))),0,1))</f>
        <v>0</v>
      </c>
      <c r="EJ272" s="641"/>
      <c r="EK272" s="639">
        <f>IF($AH$245=$AJ$245,0,IF(OR(SUM(EK271)&gt;=SUM(EK270),AND(SUM(EK270)&gt;0,OR(EK271="NS",EK271="NA"))),0,1))</f>
        <v>0</v>
      </c>
      <c r="EL272" s="641"/>
      <c r="EM272" s="639">
        <f>IF($AH$245=$AJ$245,0,IF(OR(SUM(EM271)&gt;=SUM(EM270),AND(SUM(EM270)&gt;0,OR(EM271="NS",EM271="NA"))),0,1))</f>
        <v>0</v>
      </c>
      <c r="EN272" s="641"/>
      <c r="EP272"/>
      <c r="EQ272"/>
      <c r="ER272"/>
      <c r="ES272"/>
      <c r="ET272"/>
      <c r="EU272"/>
      <c r="EV272"/>
      <c r="EW272"/>
      <c r="EX272"/>
      <c r="EY272"/>
      <c r="EZ272"/>
      <c r="FA272"/>
      <c r="FB272"/>
      <c r="FC272"/>
      <c r="FD272"/>
      <c r="FE272"/>
      <c r="FF272"/>
      <c r="FG272"/>
      <c r="FH272"/>
      <c r="FI272"/>
      <c r="FJ272" s="639">
        <v>13</v>
      </c>
      <c r="FK272" s="641"/>
      <c r="FL272" s="639">
        <f>IF(CJ273=0,0,1)</f>
        <v>0</v>
      </c>
      <c r="FM272" s="641"/>
      <c r="FN272" s="639" t="str">
        <f>IF(FL272=0,"",IF(SUM($FL$270:FL272)=1,_xlfn.CONCAT(FJ272,),IF($FL$279&gt;SUM($FL$270:FL272),_xlfn.CONCAT(", ",FJ272),IF($FL$279=SUM($FL$270:FL272),_xlfn.CONCAT(" y ",FJ272,".")))))</f>
        <v/>
      </c>
      <c r="FO272" s="641"/>
      <c r="FP272"/>
      <c r="FQ272" s="890" t="s">
        <v>7899</v>
      </c>
      <c r="FR272" s="891"/>
      <c r="FS272" s="489" t="s">
        <v>494</v>
      </c>
      <c r="FT272" s="489" t="s">
        <v>7908</v>
      </c>
      <c r="FU272" s="489" t="s">
        <v>7938</v>
      </c>
      <c r="FV272" s="489" t="s">
        <v>7910</v>
      </c>
      <c r="FW272" s="489" t="s">
        <v>7906</v>
      </c>
      <c r="FX272" s="489" t="s">
        <v>7912</v>
      </c>
      <c r="FY272" s="489" t="s">
        <v>745</v>
      </c>
      <c r="FZ272" s="489" t="s">
        <v>7907</v>
      </c>
      <c r="GA272" s="489" t="s">
        <v>8135</v>
      </c>
      <c r="GB272" s="101"/>
      <c r="GC272" s="101"/>
      <c r="GD272"/>
      <c r="GE272"/>
      <c r="GF272"/>
      <c r="GH272"/>
      <c r="GI272"/>
      <c r="GJ272"/>
      <c r="GK272"/>
      <c r="GL272"/>
      <c r="GM272"/>
      <c r="GN272"/>
      <c r="GO272"/>
      <c r="GP272"/>
      <c r="GQ272"/>
      <c r="GW272"/>
      <c r="GX272"/>
      <c r="GY272"/>
      <c r="GZ272"/>
      <c r="HA272"/>
      <c r="HB272"/>
      <c r="HD272"/>
      <c r="HE272"/>
      <c r="HF272"/>
      <c r="HG272"/>
      <c r="HH272"/>
      <c r="HI272"/>
      <c r="HJ272"/>
      <c r="HK272"/>
      <c r="HL272"/>
      <c r="HM272"/>
      <c r="HS272"/>
      <c r="HT272"/>
      <c r="HU272"/>
      <c r="HV272"/>
      <c r="HW272"/>
      <c r="HX272"/>
    </row>
    <row r="273" spans="1:232" s="184" customFormat="1" ht="24" customHeight="1">
      <c r="A273" s="131"/>
      <c r="B273" s="182"/>
      <c r="C273" s="82" t="s">
        <v>69</v>
      </c>
      <c r="D273" s="746" t="s">
        <v>197</v>
      </c>
      <c r="E273" s="746"/>
      <c r="F273" s="746"/>
      <c r="G273" s="432"/>
      <c r="H273" s="432"/>
      <c r="I273" s="432"/>
      <c r="J273" s="432"/>
      <c r="K273" s="432"/>
      <c r="L273" s="432"/>
      <c r="M273" s="432"/>
      <c r="N273" s="432"/>
      <c r="O273" s="432"/>
      <c r="P273" s="432"/>
      <c r="Q273" s="432"/>
      <c r="R273" s="432"/>
      <c r="S273" s="432"/>
      <c r="T273" s="432"/>
      <c r="U273" s="432"/>
      <c r="V273" s="432"/>
      <c r="W273" s="432"/>
      <c r="X273" s="432"/>
      <c r="Y273" s="432"/>
      <c r="Z273" s="432"/>
      <c r="AA273" s="432"/>
      <c r="AB273" s="432"/>
      <c r="AC273" s="432"/>
      <c r="AD273" s="432"/>
      <c r="AE273" s="12"/>
      <c r="AF273" s="183"/>
      <c r="BF273"/>
      <c r="BG273"/>
      <c r="BH273"/>
      <c r="BI273"/>
      <c r="BJ273"/>
      <c r="BK273"/>
      <c r="BL273"/>
      <c r="BM273"/>
      <c r="BN273" s="885">
        <f>SUM(BH272:BO272)</f>
        <v>0</v>
      </c>
      <c r="BO273" s="885"/>
      <c r="BQ273"/>
      <c r="BR273"/>
      <c r="BS273"/>
      <c r="BT273"/>
      <c r="BU273"/>
      <c r="BV273"/>
      <c r="BW273"/>
      <c r="BX273"/>
      <c r="BY273" s="885">
        <f>SUM(BS272:BZ272)</f>
        <v>0</v>
      </c>
      <c r="BZ273" s="885"/>
      <c r="CB273"/>
      <c r="CC273"/>
      <c r="CD273"/>
      <c r="CE273"/>
      <c r="CF273"/>
      <c r="CG273"/>
      <c r="CH273"/>
      <c r="CI273"/>
      <c r="CJ273" s="885">
        <f>SUM(CD272:CK272)</f>
        <v>0</v>
      </c>
      <c r="CK273" s="885"/>
      <c r="CM273"/>
      <c r="CN273"/>
      <c r="CO273"/>
      <c r="CP273"/>
      <c r="CQ273"/>
      <c r="CR273"/>
      <c r="CS273"/>
      <c r="CT273"/>
      <c r="CU273" s="885">
        <f>SUM(CO272:CV272)</f>
        <v>0</v>
      </c>
      <c r="CV273" s="885"/>
      <c r="CX273"/>
      <c r="CY273"/>
      <c r="CZ273"/>
      <c r="DA273"/>
      <c r="DB273"/>
      <c r="DC273"/>
      <c r="DD273"/>
      <c r="DE273"/>
      <c r="DF273" s="885">
        <f>SUM(CZ272:DG272)</f>
        <v>0</v>
      </c>
      <c r="DG273" s="885"/>
      <c r="DI273"/>
      <c r="DJ273"/>
      <c r="DK273"/>
      <c r="DL273"/>
      <c r="DM273"/>
      <c r="DN273"/>
      <c r="DO273"/>
      <c r="DP273"/>
      <c r="DQ273" s="885">
        <f>SUM(DK272:DR272)</f>
        <v>0</v>
      </c>
      <c r="DR273" s="885"/>
      <c r="DT273"/>
      <c r="DU273"/>
      <c r="DV273"/>
      <c r="DW273"/>
      <c r="DX273"/>
      <c r="DY273"/>
      <c r="DZ273"/>
      <c r="EA273"/>
      <c r="EB273" s="885">
        <f>SUM(DV272:EC272)</f>
        <v>0</v>
      </c>
      <c r="EC273" s="885"/>
      <c r="EE273"/>
      <c r="EF273"/>
      <c r="EG273"/>
      <c r="EH273"/>
      <c r="EI273"/>
      <c r="EJ273"/>
      <c r="EK273"/>
      <c r="EL273"/>
      <c r="EM273" s="885">
        <f>SUM(EG272:EN272)</f>
        <v>0</v>
      </c>
      <c r="EN273" s="885"/>
      <c r="EP273"/>
      <c r="EQ273"/>
      <c r="ER273"/>
      <c r="ES273"/>
      <c r="ET273"/>
      <c r="EU273"/>
      <c r="EV273"/>
      <c r="EW273"/>
      <c r="EX273"/>
      <c r="EY273"/>
      <c r="EZ273"/>
      <c r="FA273"/>
      <c r="FB273"/>
      <c r="FC273"/>
      <c r="FD273"/>
      <c r="FE273"/>
      <c r="FF273"/>
      <c r="FG273"/>
      <c r="FH273"/>
      <c r="FI273"/>
      <c r="FJ273" s="639">
        <v>14</v>
      </c>
      <c r="FK273" s="641"/>
      <c r="FL273" s="639">
        <f>IF(CU273=0,0,1)</f>
        <v>0</v>
      </c>
      <c r="FM273" s="641"/>
      <c r="FN273" s="639" t="str">
        <f>IF(FL273=0,"",IF(SUM($FL$270:FL273)=1,_xlfn.CONCAT(FJ273,),IF($FL$279&gt;SUM($FL$270:FL273),_xlfn.CONCAT(", ",FJ273),IF($FL$279=SUM($FL$270:FL273),_xlfn.CONCAT(" y ",FJ273,".")))))</f>
        <v/>
      </c>
      <c r="FO273" s="641"/>
      <c r="FP273"/>
      <c r="FQ273" s="892" t="s">
        <v>8088</v>
      </c>
      <c r="FR273" s="892"/>
      <c r="FS273" s="490" t="str">
        <f>SUBSTITUTE( SUBSTITUTE( SUBSTITUTE( SUBSTITUTE( SUBSTITUTE( SUBSTITUTE( SUBSTITUTE( SUBSTITUTE( SUBSTITUTE( SUBSTITUTE(FS272, "á", "a"), "é", "e"), "í", "i"), "ó", "o"), "ú", "u"), "Á", "A"), "É", "E"), "Í", "I"), "Ó", "O"), "Ú", "U")</f>
        <v>Necropsia</v>
      </c>
      <c r="FT273" s="490" t="str">
        <f t="shared" ref="FT273:GA273" si="16">SUBSTITUTE( SUBSTITUTE( SUBSTITUTE( SUBSTITUTE( SUBSTITUTE( SUBSTITUTE( SUBSTITUTE( SUBSTITUTE( SUBSTITUTE( SUBSTITUTE(FT272, "á", "a"), "é", "e"), "í", "i"), "ó", "o"), "ú", "u"), "Á", "A"), "É", "E"), "Í", "I"), "Ó", "O"), "Ú", "U")</f>
        <v>Genetica</v>
      </c>
      <c r="FU273" s="490" t="str">
        <f t="shared" si="16"/>
        <v>Antropologia</v>
      </c>
      <c r="FV273" s="490" t="str">
        <f t="shared" si="16"/>
        <v>Odontologia</v>
      </c>
      <c r="FW273" s="490" t="str">
        <f t="shared" si="16"/>
        <v>Lofoscopia</v>
      </c>
      <c r="FX273" s="490" t="str">
        <f t="shared" si="16"/>
        <v>Quimica</v>
      </c>
      <c r="FY273" s="490" t="str">
        <f t="shared" si="16"/>
        <v>Estudios radiologicos</v>
      </c>
      <c r="FZ273" s="490" t="str">
        <f t="shared" si="16"/>
        <v>Fotografia</v>
      </c>
      <c r="GA273" s="490" t="str">
        <f t="shared" si="16"/>
        <v>Analisis toxicologico</v>
      </c>
      <c r="GB273"/>
      <c r="GC273"/>
      <c r="GD273"/>
      <c r="GE273"/>
      <c r="GF273"/>
      <c r="GH273"/>
      <c r="GI273"/>
      <c r="GJ273"/>
      <c r="GK273"/>
      <c r="GL273"/>
      <c r="GM273"/>
      <c r="GN273"/>
      <c r="GO273"/>
      <c r="GP273"/>
      <c r="GQ273"/>
      <c r="GW273"/>
      <c r="GX273"/>
      <c r="GY273"/>
      <c r="GZ273"/>
      <c r="HA273"/>
      <c r="HB273"/>
      <c r="HD273"/>
      <c r="HE273"/>
      <c r="HF273"/>
      <c r="HG273"/>
      <c r="HH273"/>
      <c r="HI273"/>
      <c r="HJ273"/>
      <c r="HK273"/>
      <c r="HL273"/>
      <c r="HM273"/>
      <c r="HS273"/>
      <c r="HT273"/>
      <c r="HU273"/>
      <c r="HV273"/>
      <c r="HW273"/>
      <c r="HX273"/>
    </row>
    <row r="274" spans="1:232" s="184" customFormat="1" ht="24" customHeight="1">
      <c r="A274" s="131"/>
      <c r="B274" s="182"/>
      <c r="C274" s="82" t="s">
        <v>70</v>
      </c>
      <c r="D274" s="746" t="s">
        <v>830</v>
      </c>
      <c r="E274" s="746"/>
      <c r="F274" s="746"/>
      <c r="G274" s="432"/>
      <c r="H274" s="432"/>
      <c r="I274" s="432"/>
      <c r="J274" s="432"/>
      <c r="K274" s="432"/>
      <c r="L274" s="432"/>
      <c r="M274" s="432"/>
      <c r="N274" s="432"/>
      <c r="O274" s="432"/>
      <c r="P274" s="432"/>
      <c r="Q274" s="432"/>
      <c r="R274" s="432"/>
      <c r="S274" s="432"/>
      <c r="T274" s="432"/>
      <c r="U274" s="432"/>
      <c r="V274" s="432"/>
      <c r="W274" s="432"/>
      <c r="X274" s="432"/>
      <c r="Y274" s="432"/>
      <c r="Z274" s="432"/>
      <c r="AA274" s="432"/>
      <c r="AB274" s="432"/>
      <c r="AC274" s="432"/>
      <c r="AD274" s="432"/>
      <c r="AE274" s="12"/>
      <c r="AF274" s="183"/>
      <c r="BU274"/>
      <c r="BV274"/>
      <c r="BW274"/>
      <c r="BX274"/>
      <c r="BY274"/>
      <c r="BZ274"/>
      <c r="CQ274"/>
      <c r="CR274"/>
      <c r="CS274"/>
      <c r="CT274"/>
      <c r="CU274"/>
      <c r="CV274"/>
      <c r="DM274"/>
      <c r="DN274"/>
      <c r="DO274"/>
      <c r="DP274"/>
      <c r="DQ274"/>
      <c r="DR274"/>
      <c r="EI274"/>
      <c r="EJ274"/>
      <c r="EK274"/>
      <c r="EL274"/>
      <c r="EM274"/>
      <c r="EN274"/>
      <c r="ES274"/>
      <c r="ET274"/>
      <c r="EU274"/>
      <c r="EV274"/>
      <c r="EW274"/>
      <c r="EX274"/>
      <c r="EY274"/>
      <c r="EZ274"/>
      <c r="FA274"/>
      <c r="FB274"/>
      <c r="FC274"/>
      <c r="FD274"/>
      <c r="FE274"/>
      <c r="FF274"/>
      <c r="FG274"/>
      <c r="FH274"/>
      <c r="FI274"/>
      <c r="FJ274" s="639">
        <v>15</v>
      </c>
      <c r="FK274" s="641"/>
      <c r="FL274" s="639">
        <f>IF(DF273=0,0,1)</f>
        <v>0</v>
      </c>
      <c r="FM274" s="641"/>
      <c r="FN274" s="639" t="str">
        <f>IF(FL274=0,"",IF(SUM($FL$270:FL274)=1,_xlfn.CONCAT(FJ274,),IF($FL$279&gt;SUM($FL$270:FL274),_xlfn.CONCAT(", ",FJ274),IF($FL$279=SUM($FL$270:FL274),_xlfn.CONCAT(" y ",FJ274,".")))))</f>
        <v/>
      </c>
      <c r="FO274" s="641"/>
      <c r="FQ274" s="895" t="s">
        <v>7223</v>
      </c>
      <c r="FR274" s="895"/>
      <c r="FS274" s="491">
        <f>IF(ISNUMBER(SEARCH(FS273,$FS$270,1))=FALSE,0,1)</f>
        <v>0</v>
      </c>
      <c r="FT274" s="491">
        <f t="shared" ref="FT274:GA274" si="17">IF(ISNUMBER(SEARCH(FT273,$FS$270,1))=FALSE,0,1)</f>
        <v>0</v>
      </c>
      <c r="FU274" s="491">
        <f t="shared" si="17"/>
        <v>0</v>
      </c>
      <c r="FV274" s="491">
        <f t="shared" si="17"/>
        <v>0</v>
      </c>
      <c r="FW274" s="491">
        <f t="shared" si="17"/>
        <v>0</v>
      </c>
      <c r="FX274" s="491">
        <f t="shared" si="17"/>
        <v>0</v>
      </c>
      <c r="FY274" s="491">
        <f t="shared" si="17"/>
        <v>0</v>
      </c>
      <c r="FZ274" s="491">
        <f t="shared" si="17"/>
        <v>0</v>
      </c>
      <c r="GA274" s="491">
        <f t="shared" si="17"/>
        <v>0</v>
      </c>
      <c r="GB274" s="494">
        <f>SUM(FS274:GA274)</f>
        <v>0</v>
      </c>
      <c r="GC274"/>
      <c r="GD274"/>
      <c r="GE274"/>
      <c r="GF274"/>
      <c r="GW274"/>
      <c r="GX274"/>
      <c r="GY274"/>
      <c r="GZ274"/>
      <c r="HA274"/>
      <c r="HB274"/>
      <c r="HS274"/>
      <c r="HT274"/>
      <c r="HU274"/>
      <c r="HV274"/>
      <c r="HW274"/>
      <c r="HX274"/>
    </row>
    <row r="275" spans="1:232" s="184" customFormat="1" ht="24" customHeight="1">
      <c r="A275" s="131"/>
      <c r="B275" s="182"/>
      <c r="C275" s="82" t="s">
        <v>71</v>
      </c>
      <c r="D275" s="746" t="s">
        <v>204</v>
      </c>
      <c r="E275" s="746"/>
      <c r="F275" s="746"/>
      <c r="G275" s="432"/>
      <c r="H275" s="432"/>
      <c r="I275" s="432"/>
      <c r="J275" s="432"/>
      <c r="K275" s="432"/>
      <c r="L275" s="432"/>
      <c r="M275" s="432"/>
      <c r="N275" s="432"/>
      <c r="O275" s="432"/>
      <c r="P275" s="432"/>
      <c r="Q275" s="432"/>
      <c r="R275" s="432"/>
      <c r="S275" s="432"/>
      <c r="T275" s="432"/>
      <c r="U275" s="432"/>
      <c r="V275" s="432"/>
      <c r="W275" s="432"/>
      <c r="X275" s="432"/>
      <c r="Y275" s="432"/>
      <c r="Z275" s="432"/>
      <c r="AA275" s="432"/>
      <c r="AB275" s="432"/>
      <c r="AC275" s="432"/>
      <c r="AD275" s="432"/>
      <c r="AE275" s="12"/>
      <c r="AF275" s="183"/>
      <c r="BU275"/>
      <c r="BV275"/>
      <c r="BW275"/>
      <c r="BX275"/>
      <c r="BY275"/>
      <c r="BZ275"/>
      <c r="CQ275"/>
      <c r="CR275"/>
      <c r="CS275"/>
      <c r="CT275"/>
      <c r="CU275"/>
      <c r="CV275"/>
      <c r="DM275"/>
      <c r="DN275"/>
      <c r="DO275"/>
      <c r="DP275"/>
      <c r="DQ275"/>
      <c r="DR275"/>
      <c r="EI275"/>
      <c r="EJ275"/>
      <c r="EK275"/>
      <c r="EL275"/>
      <c r="EM275"/>
      <c r="EN275"/>
      <c r="ES275"/>
      <c r="ET275"/>
      <c r="EU275"/>
      <c r="EV275"/>
      <c r="EW275"/>
      <c r="EX275"/>
      <c r="EY275"/>
      <c r="EZ275"/>
      <c r="FA275"/>
      <c r="FB275"/>
      <c r="FC275"/>
      <c r="FD275"/>
      <c r="FE275"/>
      <c r="FF275"/>
      <c r="FG275"/>
      <c r="FH275"/>
      <c r="FI275"/>
      <c r="FJ275" s="639">
        <v>16</v>
      </c>
      <c r="FK275" s="641"/>
      <c r="FL275" s="639">
        <f>IF(DQ273=0,0,1)</f>
        <v>0</v>
      </c>
      <c r="FM275" s="641"/>
      <c r="FN275" s="639" t="str">
        <f>IF(FL275=0,"",IF(SUM($FL$270:FL275)=1,_xlfn.CONCAT(FJ275,),IF($FL$279&gt;SUM($FL$270:FL275),_xlfn.CONCAT(", ",FJ275),IF($FL$279=SUM($FL$270:FL275),_xlfn.CONCAT(" y ",FJ275,".")))))</f>
        <v/>
      </c>
      <c r="FO275" s="641"/>
      <c r="FQ275" s="895" t="s">
        <v>7901</v>
      </c>
      <c r="FR275" s="895"/>
      <c r="FS275" s="491" t="str">
        <f>IF(FS274=0,"",IF(SUM($FS$274:FS274)=1,FS271,IF($GB$274&gt;SUM($FS$274:FS274),_xlfn.CONCAT(", ",FS271),IF($GB$274=SUM($FS$274:FS274),_xlfn.CONCAT(" y ",FS271)))))</f>
        <v/>
      </c>
      <c r="FT275" s="491" t="str">
        <f>IF(FT274=0,"",IF(SUM($FS$274:FT274)=1,FT271,IF($GB$274&gt;SUM($FS$274:FT274),_xlfn.CONCAT(", ",FT271),IF($GB$274=SUM($FS$274:FT274),_xlfn.CONCAT(" y ",FT271)))))</f>
        <v/>
      </c>
      <c r="FU275" s="491" t="str">
        <f>IF(FU274=0,"",IF(SUM($FS$274:FU274)=1,FU271,IF($GB$274&gt;SUM($FS$274:FU274),_xlfn.CONCAT(", ",FU271),IF($GB$274=SUM($FS$274:FU274),_xlfn.CONCAT(" y ",FU271)))))</f>
        <v/>
      </c>
      <c r="FV275" s="491" t="str">
        <f>IF(FV274=0,"",IF(SUM($FS$274:FV274)=1,FV271,IF($GB$274&gt;SUM($FS$274:FV274),_xlfn.CONCAT(", ",FV271),IF($GB$274=SUM($FS$274:FV274),_xlfn.CONCAT(" y ",FV271)))))</f>
        <v/>
      </c>
      <c r="FW275" s="491" t="str">
        <f>IF(FW274=0,"",IF(SUM($FS$274:FW274)=1,FW271,IF($GB$274&gt;SUM($FS$274:FW274),_xlfn.CONCAT(", ",FW271),IF($GB$274=SUM($FS$274:FW274),_xlfn.CONCAT(" y ",FW271)))))</f>
        <v/>
      </c>
      <c r="FX275" s="491" t="str">
        <f>IF(FX274=0,"",IF(SUM($FS$274:FX274)=1,FX271,IF($GB$274&gt;SUM($FS$274:FX274),_xlfn.CONCAT(", ",FX271),IF($GB$274=SUM($FS$274:FX274),_xlfn.CONCAT(" y ",FX271)))))</f>
        <v/>
      </c>
      <c r="FY275" s="491" t="str">
        <f>IF(FY274=0,"",IF(SUM($FS$274:FY274)=1,FY271,IF($GB$274&gt;SUM($FS$274:FY274),_xlfn.CONCAT(", ",FY271),IF($GB$274=SUM($FS$274:FY274),_xlfn.CONCAT(" y ",FY271)))))</f>
        <v/>
      </c>
      <c r="FZ275" s="491" t="str">
        <f>IF(FZ274=0,"",IF(SUM($FS$274:FZ274)=1,FZ271,IF($GB$274&gt;SUM($FS$274:FZ274),_xlfn.CONCAT(", ",FZ271),IF($GB$274=SUM($FS$274:FZ274),_xlfn.CONCAT(" y ",FZ271)))))</f>
        <v/>
      </c>
      <c r="GA275" s="491" t="str">
        <f>IF(GA274=0,"",IF(SUM($FS$274:GA274)=1,GA271,IF($GB$274&gt;SUM($FS$274:GA274),_xlfn.CONCAT(", ",GA271),IF($GB$274=SUM($FS$274:GA274),_xlfn.CONCAT(" y ",GA271)))))</f>
        <v/>
      </c>
      <c r="GB275" s="495" t="str">
        <f>_xlfn.CONCAT(FS275:GA275)</f>
        <v/>
      </c>
      <c r="GC275"/>
      <c r="GD275"/>
      <c r="GE275"/>
      <c r="GF275"/>
      <c r="GW275"/>
      <c r="GX275"/>
      <c r="GY275"/>
      <c r="GZ275"/>
      <c r="HA275"/>
      <c r="HB275"/>
      <c r="HS275"/>
      <c r="HT275"/>
      <c r="HU275"/>
      <c r="HV275"/>
      <c r="HW275"/>
      <c r="HX275"/>
    </row>
    <row r="276" spans="1:232" s="184" customFormat="1" ht="24" customHeight="1">
      <c r="A276" s="131"/>
      <c r="B276" s="182"/>
      <c r="C276" s="82" t="s">
        <v>72</v>
      </c>
      <c r="D276" s="746" t="s">
        <v>745</v>
      </c>
      <c r="E276" s="746"/>
      <c r="F276" s="746"/>
      <c r="G276" s="432"/>
      <c r="H276" s="432"/>
      <c r="I276" s="432"/>
      <c r="J276" s="432"/>
      <c r="K276" s="432"/>
      <c r="L276" s="432"/>
      <c r="M276" s="432"/>
      <c r="N276" s="432"/>
      <c r="O276" s="432"/>
      <c r="P276" s="432"/>
      <c r="Q276" s="432"/>
      <c r="R276" s="432"/>
      <c r="S276" s="432"/>
      <c r="T276" s="432"/>
      <c r="U276" s="432"/>
      <c r="V276" s="432"/>
      <c r="W276" s="432"/>
      <c r="X276" s="432"/>
      <c r="Y276" s="432"/>
      <c r="Z276" s="432"/>
      <c r="AA276" s="432"/>
      <c r="AB276" s="432"/>
      <c r="AC276" s="432"/>
      <c r="AD276" s="432"/>
      <c r="AE276" s="12"/>
      <c r="AF276" s="183"/>
      <c r="BU276"/>
      <c r="BV276"/>
      <c r="BW276"/>
      <c r="BX276"/>
      <c r="BY276"/>
      <c r="BZ276"/>
      <c r="CQ276"/>
      <c r="CR276"/>
      <c r="CS276"/>
      <c r="CT276"/>
      <c r="CU276"/>
      <c r="CV276"/>
      <c r="DM276"/>
      <c r="DN276"/>
      <c r="DO276"/>
      <c r="DP276"/>
      <c r="DQ276"/>
      <c r="DR276"/>
      <c r="EI276"/>
      <c r="EJ276"/>
      <c r="EK276"/>
      <c r="EL276"/>
      <c r="EM276"/>
      <c r="EN276"/>
      <c r="ES276"/>
      <c r="ET276"/>
      <c r="EU276"/>
      <c r="EV276"/>
      <c r="EW276"/>
      <c r="EX276"/>
      <c r="EY276"/>
      <c r="EZ276"/>
      <c r="FA276"/>
      <c r="FB276"/>
      <c r="FC276"/>
      <c r="FD276"/>
      <c r="FE276"/>
      <c r="FF276"/>
      <c r="FG276"/>
      <c r="FH276"/>
      <c r="FI276"/>
      <c r="FJ276" s="639">
        <v>17</v>
      </c>
      <c r="FK276" s="641"/>
      <c r="FL276" s="639">
        <f>IF(EB273=0,0,1)</f>
        <v>0</v>
      </c>
      <c r="FM276" s="641"/>
      <c r="FN276" s="639" t="str">
        <f>IF(FL276=0,"",IF(SUM($FL$270:FL276)=1,_xlfn.CONCAT(FJ276,),IF($FL$279&gt;SUM($FL$270:FL276),_xlfn.CONCAT(", ",FJ276),IF($FL$279=SUM($FL$270:FL276),_xlfn.CONCAT(" y ",FJ276,".")))))</f>
        <v/>
      </c>
      <c r="FO276" s="641"/>
      <c r="GA276"/>
      <c r="GB276"/>
      <c r="GC276"/>
      <c r="GD276"/>
      <c r="GE276"/>
      <c r="GF276"/>
      <c r="GW276"/>
      <c r="GX276"/>
      <c r="GY276"/>
      <c r="GZ276"/>
      <c r="HA276"/>
      <c r="HB276"/>
      <c r="HS276"/>
      <c r="HT276"/>
      <c r="HU276"/>
      <c r="HV276"/>
      <c r="HW276"/>
      <c r="HX276"/>
    </row>
    <row r="277" spans="1:232" s="184" customFormat="1" ht="24" customHeight="1">
      <c r="A277" s="131"/>
      <c r="B277" s="182"/>
      <c r="C277" s="82" t="s">
        <v>73</v>
      </c>
      <c r="D277" s="746" t="s">
        <v>188</v>
      </c>
      <c r="E277" s="746"/>
      <c r="F277" s="746"/>
      <c r="G277" s="432"/>
      <c r="H277" s="432"/>
      <c r="I277" s="432"/>
      <c r="J277" s="432"/>
      <c r="K277" s="432"/>
      <c r="L277" s="432"/>
      <c r="M277" s="432"/>
      <c r="N277" s="432"/>
      <c r="O277" s="432"/>
      <c r="P277" s="432"/>
      <c r="Q277" s="432"/>
      <c r="R277" s="432"/>
      <c r="S277" s="432"/>
      <c r="T277" s="432"/>
      <c r="U277" s="432"/>
      <c r="V277" s="432"/>
      <c r="W277" s="432"/>
      <c r="X277" s="432"/>
      <c r="Y277" s="432"/>
      <c r="Z277" s="432"/>
      <c r="AA277" s="432"/>
      <c r="AB277" s="432"/>
      <c r="AC277" s="432"/>
      <c r="AD277" s="432"/>
      <c r="AE277" s="12"/>
      <c r="AF277" s="183"/>
      <c r="BU277"/>
      <c r="BV277"/>
      <c r="BW277"/>
      <c r="BX277"/>
      <c r="BY277"/>
      <c r="BZ277"/>
      <c r="CQ277"/>
      <c r="CR277"/>
      <c r="CS277"/>
      <c r="CT277"/>
      <c r="CU277"/>
      <c r="CV277"/>
      <c r="DM277"/>
      <c r="DN277"/>
      <c r="DO277"/>
      <c r="DP277"/>
      <c r="DQ277"/>
      <c r="DR277"/>
      <c r="EI277"/>
      <c r="EJ277"/>
      <c r="EK277"/>
      <c r="EL277"/>
      <c r="EM277"/>
      <c r="EN277"/>
      <c r="ES277"/>
      <c r="ET277"/>
      <c r="EU277"/>
      <c r="EV277"/>
      <c r="EW277"/>
      <c r="EX277"/>
      <c r="EY277"/>
      <c r="EZ277"/>
      <c r="FA277"/>
      <c r="FB277"/>
      <c r="FC277"/>
      <c r="FD277"/>
      <c r="FE277"/>
      <c r="FF277"/>
      <c r="FG277"/>
      <c r="FH277"/>
      <c r="FI277"/>
      <c r="FJ277" s="639">
        <v>18</v>
      </c>
      <c r="FK277" s="641"/>
      <c r="FL277" s="639">
        <f>IF(EM273=0,0,1)</f>
        <v>0</v>
      </c>
      <c r="FM277" s="641"/>
      <c r="FN277" s="639" t="str">
        <f>IF(FL277=0,"",IF(SUM($FL$270:FL277)=1,_xlfn.CONCAT(FJ277,),IF($FL$279&gt;SUM($FL$270:FL277),_xlfn.CONCAT(", ",FJ277),IF($FL$279=SUM($FL$270:FL277),_xlfn.CONCAT(" y ",FJ277,".")))))</f>
        <v/>
      </c>
      <c r="FO277" s="641"/>
      <c r="GA277"/>
      <c r="GB277"/>
      <c r="GC277"/>
      <c r="GD277"/>
      <c r="GE277"/>
      <c r="GF277"/>
      <c r="GW277"/>
      <c r="GX277"/>
      <c r="GY277"/>
      <c r="GZ277"/>
      <c r="HA277"/>
      <c r="HB277"/>
      <c r="HS277"/>
      <c r="HT277"/>
      <c r="HU277"/>
      <c r="HV277"/>
      <c r="HW277"/>
      <c r="HX277"/>
    </row>
    <row r="278" spans="1:232" s="184" customFormat="1" ht="60" customHeight="1">
      <c r="A278" s="131"/>
      <c r="B278" s="182"/>
      <c r="C278" s="82" t="s">
        <v>74</v>
      </c>
      <c r="D278" s="746" t="s">
        <v>874</v>
      </c>
      <c r="E278" s="746"/>
      <c r="F278" s="746"/>
      <c r="G278" s="432"/>
      <c r="H278" s="432"/>
      <c r="I278" s="432"/>
      <c r="J278" s="432"/>
      <c r="K278" s="432"/>
      <c r="L278" s="432"/>
      <c r="M278" s="432"/>
      <c r="N278" s="432"/>
      <c r="O278" s="432"/>
      <c r="P278" s="432"/>
      <c r="Q278" s="432"/>
      <c r="R278" s="432"/>
      <c r="S278" s="432"/>
      <c r="T278" s="432"/>
      <c r="U278" s="432"/>
      <c r="V278" s="432"/>
      <c r="W278" s="432"/>
      <c r="X278" s="432"/>
      <c r="Y278" s="432"/>
      <c r="Z278" s="432"/>
      <c r="AA278" s="432"/>
      <c r="AB278" s="432"/>
      <c r="AC278" s="432"/>
      <c r="AD278" s="432"/>
      <c r="AE278" s="12"/>
      <c r="AF278" s="183"/>
      <c r="BU278"/>
      <c r="BV278"/>
      <c r="BW278"/>
      <c r="BX278"/>
      <c r="BY278"/>
      <c r="BZ278"/>
      <c r="CQ278"/>
      <c r="CR278"/>
      <c r="CS278"/>
      <c r="CT278"/>
      <c r="CU278"/>
      <c r="CV278"/>
      <c r="DM278"/>
      <c r="DN278"/>
      <c r="DO278"/>
      <c r="DP278"/>
      <c r="DQ278"/>
      <c r="DR278"/>
      <c r="EI278"/>
      <c r="EJ278"/>
      <c r="EK278"/>
      <c r="EL278"/>
      <c r="EM278"/>
      <c r="EN278"/>
      <c r="ES278"/>
      <c r="ET278"/>
      <c r="EU278"/>
      <c r="EV278"/>
      <c r="EW278"/>
      <c r="EX278"/>
      <c r="EY278"/>
      <c r="EZ278"/>
      <c r="FA278"/>
      <c r="FB278"/>
      <c r="FC278"/>
      <c r="FD278"/>
      <c r="FE278"/>
      <c r="FF278"/>
      <c r="FG278"/>
      <c r="FH278"/>
      <c r="FI278"/>
      <c r="FJ278" s="639">
        <v>19</v>
      </c>
      <c r="FK278" s="641"/>
      <c r="FL278" s="639">
        <f>IF(AL282=0,0,1)</f>
        <v>0</v>
      </c>
      <c r="FM278" s="641"/>
      <c r="FN278" s="639" t="str">
        <f>IF(FL278=0,"",IF(SUM($FL$270:FL278)=1,_xlfn.CONCAT(FJ278,),IF($FL$279&gt;SUM($FL$270:FL278),_xlfn.CONCAT(", ",FJ278),IF($FL$279=SUM($FL$270:FL278),_xlfn.CONCAT(" y ",FJ278,".")))))</f>
        <v/>
      </c>
      <c r="FO278" s="641"/>
      <c r="GA278"/>
      <c r="GB278"/>
      <c r="GC278"/>
      <c r="GD278"/>
      <c r="GE278"/>
      <c r="GF278"/>
      <c r="GW278"/>
      <c r="GX278"/>
      <c r="GY278"/>
      <c r="GZ278"/>
      <c r="HA278"/>
      <c r="HB278"/>
      <c r="HS278"/>
      <c r="HT278"/>
      <c r="HU278"/>
      <c r="HV278"/>
      <c r="HW278"/>
      <c r="HX278"/>
    </row>
    <row r="279" spans="1:232" s="184" customFormat="1" ht="24" customHeight="1">
      <c r="A279" s="131"/>
      <c r="B279" s="182"/>
      <c r="C279" s="82" t="s">
        <v>75</v>
      </c>
      <c r="D279" s="746" t="s">
        <v>641</v>
      </c>
      <c r="E279" s="746"/>
      <c r="F279" s="746"/>
      <c r="G279" s="432"/>
      <c r="H279" s="432"/>
      <c r="I279" s="432"/>
      <c r="J279" s="432"/>
      <c r="K279" s="432"/>
      <c r="L279" s="432"/>
      <c r="M279" s="432"/>
      <c r="N279" s="432"/>
      <c r="O279" s="432"/>
      <c r="P279" s="432"/>
      <c r="Q279" s="432"/>
      <c r="R279" s="432"/>
      <c r="S279" s="432"/>
      <c r="T279" s="432"/>
      <c r="U279" s="432"/>
      <c r="V279" s="432"/>
      <c r="W279" s="432"/>
      <c r="X279" s="432"/>
      <c r="Y279" s="432"/>
      <c r="Z279" s="432"/>
      <c r="AA279" s="432"/>
      <c r="AB279" s="432"/>
      <c r="AC279" s="432"/>
      <c r="AD279" s="432"/>
      <c r="AE279" s="12"/>
      <c r="AF279" s="183"/>
      <c r="BU279"/>
      <c r="BV279"/>
      <c r="BW279"/>
      <c r="BX279"/>
      <c r="BY279"/>
      <c r="BZ279"/>
      <c r="CQ279"/>
      <c r="CR279"/>
      <c r="CS279"/>
      <c r="CT279"/>
      <c r="CU279"/>
      <c r="CV279"/>
      <c r="DM279"/>
      <c r="DN279"/>
      <c r="DO279"/>
      <c r="DP279"/>
      <c r="DQ279"/>
      <c r="DR279"/>
      <c r="EI279"/>
      <c r="EJ279"/>
      <c r="EK279"/>
      <c r="EL279"/>
      <c r="EM279"/>
      <c r="EN279"/>
      <c r="ES279"/>
      <c r="ET279"/>
      <c r="EU279"/>
      <c r="EV279"/>
      <c r="EW279"/>
      <c r="EX279"/>
      <c r="EY279"/>
      <c r="EZ279"/>
      <c r="FA279"/>
      <c r="FB279"/>
      <c r="FC279"/>
      <c r="FD279"/>
      <c r="FE279"/>
      <c r="FF279"/>
      <c r="FG279"/>
      <c r="FH279"/>
      <c r="FI279"/>
      <c r="FJ279"/>
      <c r="FL279" s="913">
        <f>SUM(FL270:FM278)</f>
        <v>0</v>
      </c>
      <c r="FM279" s="914"/>
      <c r="FN279" s="915" t="str">
        <f>IF(FL279=0,"", _xlfn.CONCAT(FN270:FO278))</f>
        <v/>
      </c>
      <c r="FO279" s="916"/>
      <c r="GA279"/>
      <c r="GB279"/>
      <c r="GC279"/>
      <c r="GD279"/>
      <c r="GE279"/>
      <c r="GF279"/>
      <c r="GW279"/>
      <c r="GX279"/>
      <c r="GY279"/>
      <c r="GZ279"/>
      <c r="HA279"/>
      <c r="HB279"/>
      <c r="HS279"/>
      <c r="HT279"/>
      <c r="HU279"/>
      <c r="HV279"/>
      <c r="HW279"/>
      <c r="HX279"/>
    </row>
    <row r="280" spans="1:232" ht="15" customHeight="1">
      <c r="A280" s="131"/>
      <c r="B280" s="53"/>
      <c r="C280" s="178"/>
      <c r="D280" s="178"/>
      <c r="E280" s="178"/>
      <c r="F280" s="163" t="s">
        <v>126</v>
      </c>
      <c r="G280" s="174">
        <f>IF(AND(SUM(G270:G279)=0,COUNTIF(G270:G279,"NS")&gt;0),"NS",
IF(AND(SUM(G270:G279)=0,COUNTIF(G270:G279,0)&gt;0),0,
IF(AND(SUM(G270:G279)=0,COUNTIF(G270:G279,"NA")&gt;0),"NA",
SUM(G270:G279))))</f>
        <v>0</v>
      </c>
      <c r="H280" s="174">
        <f t="shared" ref="H280:AD280" si="18">IF(AND(SUM(H270:H279)=0,COUNTIF(H270:H279,"NS")&gt;0),"NS",
IF(AND(SUM(H270:H279)=0,COUNTIF(H270:H279,0)&gt;0),0,
IF(AND(SUM(H270:H279)=0,COUNTIF(H270:H279,"NA")&gt;0),"NA",
SUM(H270:H279))))</f>
        <v>0</v>
      </c>
      <c r="I280" s="174">
        <f t="shared" si="18"/>
        <v>0</v>
      </c>
      <c r="J280" s="174">
        <f t="shared" si="18"/>
        <v>0</v>
      </c>
      <c r="K280" s="174">
        <f t="shared" si="18"/>
        <v>0</v>
      </c>
      <c r="L280" s="174">
        <f t="shared" si="18"/>
        <v>0</v>
      </c>
      <c r="M280" s="174">
        <f t="shared" si="18"/>
        <v>0</v>
      </c>
      <c r="N280" s="174">
        <f t="shared" si="18"/>
        <v>0</v>
      </c>
      <c r="O280" s="174">
        <f t="shared" si="18"/>
        <v>0</v>
      </c>
      <c r="P280" s="174">
        <f t="shared" si="18"/>
        <v>0</v>
      </c>
      <c r="Q280" s="174">
        <f t="shared" si="18"/>
        <v>0</v>
      </c>
      <c r="R280" s="174">
        <f t="shared" si="18"/>
        <v>0</v>
      </c>
      <c r="S280" s="174">
        <f t="shared" si="18"/>
        <v>0</v>
      </c>
      <c r="T280" s="174">
        <f t="shared" si="18"/>
        <v>0</v>
      </c>
      <c r="U280" s="174">
        <f t="shared" si="18"/>
        <v>0</v>
      </c>
      <c r="V280" s="174">
        <f t="shared" si="18"/>
        <v>0</v>
      </c>
      <c r="W280" s="174">
        <f t="shared" si="18"/>
        <v>0</v>
      </c>
      <c r="X280" s="174">
        <f t="shared" si="18"/>
        <v>0</v>
      </c>
      <c r="Y280" s="174">
        <f t="shared" si="18"/>
        <v>0</v>
      </c>
      <c r="Z280" s="174">
        <f t="shared" si="18"/>
        <v>0</v>
      </c>
      <c r="AA280" s="174">
        <f t="shared" si="18"/>
        <v>0</v>
      </c>
      <c r="AB280" s="174">
        <f t="shared" si="18"/>
        <v>0</v>
      </c>
      <c r="AC280" s="174">
        <f t="shared" si="18"/>
        <v>0</v>
      </c>
      <c r="AD280" s="174">
        <f t="shared" si="18"/>
        <v>0</v>
      </c>
      <c r="AE280" s="12"/>
      <c r="BY280" s="184"/>
      <c r="BZ280" s="184"/>
      <c r="CU280" s="184"/>
      <c r="CV280" s="184"/>
      <c r="DQ280" s="184"/>
      <c r="DR280" s="184"/>
      <c r="EM280" s="184"/>
      <c r="EN280" s="184"/>
      <c r="FI280" s="184"/>
      <c r="FJ280" s="184"/>
      <c r="GE280" s="184"/>
      <c r="GF280" s="184"/>
      <c r="HA280" s="184"/>
      <c r="HB280" s="184"/>
      <c r="HW280" s="184"/>
      <c r="HX280" s="184"/>
    </row>
    <row r="281" spans="1:232" ht="15" customHeight="1">
      <c r="A281" s="131"/>
      <c r="B281" s="53"/>
      <c r="C281" s="53"/>
      <c r="D281" s="53"/>
      <c r="E281" s="53"/>
      <c r="F281" s="53"/>
      <c r="G281" s="53"/>
      <c r="H281" s="53"/>
      <c r="I281" s="53"/>
      <c r="J281" s="53"/>
      <c r="K281" s="53"/>
      <c r="L281" s="53"/>
      <c r="M281" s="53"/>
      <c r="N281" s="169"/>
      <c r="O281" s="121"/>
      <c r="P281" s="121"/>
      <c r="Q281" s="121"/>
      <c r="R281" s="121"/>
      <c r="S281" s="121"/>
      <c r="T281" s="121"/>
      <c r="U281" s="121"/>
      <c r="V281" s="121"/>
      <c r="W281" s="121"/>
      <c r="X281" s="121"/>
      <c r="Y281" s="121"/>
      <c r="Z281" s="121"/>
      <c r="AA281" s="121"/>
      <c r="AB281" s="121"/>
      <c r="AC281" s="121"/>
      <c r="AD281" s="121"/>
      <c r="AE281" s="12"/>
    </row>
    <row r="282" spans="1:232" ht="45" customHeight="1">
      <c r="A282" s="131"/>
      <c r="B282" s="53"/>
      <c r="C282" s="828" t="s">
        <v>639</v>
      </c>
      <c r="D282" s="828"/>
      <c r="E282" s="829"/>
      <c r="F282" s="830"/>
      <c r="G282" s="562"/>
      <c r="H282" s="562"/>
      <c r="I282" s="562"/>
      <c r="J282" s="562"/>
      <c r="K282" s="562"/>
      <c r="L282" s="562"/>
      <c r="M282" s="562"/>
      <c r="N282" s="562"/>
      <c r="O282" s="562"/>
      <c r="P282" s="562"/>
      <c r="Q282" s="562"/>
      <c r="R282" s="562"/>
      <c r="S282" s="562"/>
      <c r="T282" s="562"/>
      <c r="U282" s="562"/>
      <c r="V282" s="562"/>
      <c r="W282" s="562"/>
      <c r="X282" s="562"/>
      <c r="Y282" s="562"/>
      <c r="Z282" s="562"/>
      <c r="AA282" s="562"/>
      <c r="AB282" s="562"/>
      <c r="AC282" s="562"/>
      <c r="AD282" s="831"/>
      <c r="AE282" s="12"/>
      <c r="AH282" s="627" t="s">
        <v>7345</v>
      </c>
      <c r="AI282" s="627"/>
      <c r="AJ282" s="627">
        <f>IF(SUM(G279:AD279)=0,0,1)</f>
        <v>0</v>
      </c>
      <c r="AK282" s="627"/>
      <c r="AL282" s="684">
        <f>IF(OR(AND(AJ282=0,F282=""),AND(AJ282=1,F282&lt;&gt;"")),0,1)</f>
        <v>0</v>
      </c>
      <c r="AM282" s="684"/>
    </row>
    <row r="283" spans="1:232" ht="15" customHeight="1">
      <c r="A283" s="131"/>
      <c r="B283" s="53"/>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c r="AA283" s="53"/>
      <c r="AB283" s="53"/>
      <c r="AC283" s="53"/>
      <c r="AD283" s="53"/>
      <c r="AE283" s="12"/>
    </row>
    <row r="284" spans="1:232" ht="24" customHeight="1">
      <c r="A284" s="131"/>
      <c r="B284" s="143"/>
      <c r="C284" s="580" t="s">
        <v>127</v>
      </c>
      <c r="D284" s="580"/>
      <c r="E284" s="580"/>
      <c r="F284" s="580"/>
      <c r="G284" s="580"/>
      <c r="H284" s="580"/>
      <c r="I284" s="580"/>
      <c r="J284" s="580"/>
      <c r="K284" s="580"/>
      <c r="L284" s="580"/>
      <c r="M284" s="580"/>
      <c r="N284" s="580"/>
      <c r="O284" s="580"/>
      <c r="P284" s="580"/>
      <c r="Q284" s="580"/>
      <c r="R284" s="580"/>
      <c r="S284" s="580"/>
      <c r="T284" s="580"/>
      <c r="U284" s="580"/>
      <c r="V284" s="580"/>
      <c r="W284" s="580"/>
      <c r="X284" s="580"/>
      <c r="Y284" s="580"/>
      <c r="Z284" s="580"/>
      <c r="AA284" s="580"/>
      <c r="AB284" s="580"/>
      <c r="AC284" s="580"/>
      <c r="AD284" s="580"/>
      <c r="AE284" s="12"/>
    </row>
    <row r="285" spans="1:232" ht="60" customHeight="1">
      <c r="A285" s="131"/>
      <c r="B285" s="44"/>
      <c r="C285" s="763"/>
      <c r="D285" s="764"/>
      <c r="E285" s="764"/>
      <c r="F285" s="764"/>
      <c r="G285" s="764"/>
      <c r="H285" s="764"/>
      <c r="I285" s="764"/>
      <c r="J285" s="764"/>
      <c r="K285" s="764"/>
      <c r="L285" s="764"/>
      <c r="M285" s="764"/>
      <c r="N285" s="764"/>
      <c r="O285" s="764"/>
      <c r="P285" s="764"/>
      <c r="Q285" s="764"/>
      <c r="R285" s="764"/>
      <c r="S285" s="764"/>
      <c r="T285" s="764"/>
      <c r="U285" s="764"/>
      <c r="V285" s="764"/>
      <c r="W285" s="764"/>
      <c r="X285" s="764"/>
      <c r="Y285" s="764"/>
      <c r="Z285" s="764"/>
      <c r="AA285" s="764"/>
      <c r="AB285" s="764"/>
      <c r="AC285" s="764"/>
      <c r="AD285" s="765"/>
      <c r="AE285" s="12"/>
    </row>
    <row r="286" spans="1:232" ht="15" customHeight="1">
      <c r="A286" s="131"/>
      <c r="B286" s="624" t="str">
        <f>IF(FL279=0,"", IF(FL279=1,_xlfn.CONCAT("Error: Verificar la información registrada tomando en cuenta la instrucción ",FN279,"."),_xlfn.CONCAT("Error: Verificar la información registrada tomando en cuenta las instrucciones ",FN279)))</f>
        <v/>
      </c>
      <c r="C286" s="624"/>
      <c r="D286" s="624"/>
      <c r="E286" s="624"/>
      <c r="F286" s="624"/>
      <c r="G286" s="624"/>
      <c r="H286" s="624"/>
      <c r="I286" s="624"/>
      <c r="J286" s="624"/>
      <c r="K286" s="624"/>
      <c r="L286" s="624"/>
      <c r="M286" s="624"/>
      <c r="N286" s="624"/>
      <c r="O286" s="624"/>
      <c r="P286" s="624"/>
      <c r="Q286" s="624"/>
      <c r="R286" s="624"/>
      <c r="S286" s="624"/>
      <c r="T286" s="624"/>
      <c r="U286" s="624"/>
      <c r="V286" s="624"/>
      <c r="W286" s="624"/>
      <c r="X286" s="624"/>
      <c r="Y286" s="624"/>
      <c r="Z286" s="624"/>
      <c r="AA286" s="624"/>
      <c r="AB286" s="624"/>
      <c r="AC286" s="624"/>
      <c r="AD286" s="624"/>
      <c r="AE286" s="12"/>
    </row>
    <row r="287" spans="1:232" ht="15" customHeight="1">
      <c r="A287" s="131"/>
      <c r="B287" s="756" t="str">
        <f>IF(EP270=0,"","Alerta: Debe justificar el uso de NS argumentando el estado de la información desconocida.")</f>
        <v/>
      </c>
      <c r="C287" s="756"/>
      <c r="D287" s="756"/>
      <c r="E287" s="756"/>
      <c r="F287" s="756"/>
      <c r="G287" s="756"/>
      <c r="H287" s="756"/>
      <c r="I287" s="756"/>
      <c r="J287" s="756"/>
      <c r="K287" s="756"/>
      <c r="L287" s="756"/>
      <c r="M287" s="756"/>
      <c r="N287" s="756"/>
      <c r="O287" s="756"/>
      <c r="P287" s="756"/>
      <c r="Q287" s="756"/>
      <c r="R287" s="756"/>
      <c r="S287" s="756"/>
      <c r="T287" s="756"/>
      <c r="U287" s="756"/>
      <c r="V287" s="756"/>
      <c r="W287" s="756"/>
      <c r="X287" s="756"/>
      <c r="Y287" s="756"/>
      <c r="Z287" s="756"/>
      <c r="AA287" s="756"/>
      <c r="AB287" s="756"/>
      <c r="AC287" s="756"/>
      <c r="AD287" s="756"/>
      <c r="AE287" s="12"/>
    </row>
    <row r="288" spans="1:232" ht="24" customHeight="1">
      <c r="A288" s="131"/>
      <c r="B288" s="889" t="str">
        <f>IF(GB274=0,"", IF(GB274=1,_xlfn.CONCAT("Alerta: Es posible que el tipo de práctica foresnse descrito en el cuadro de especificación (o alguno de ellos) corresponda al numeral ",GB275," de la tabla de respuesta."),_xlfn.CONCAT("Alerta: Es posible que los tipos de prácticas foresnses descritos en el cuadro de especificación (o algunos de ellos) correspondan a los numerales ",GB275, " de la tabla de respuesta.")))</f>
        <v/>
      </c>
      <c r="C288" s="889"/>
      <c r="D288" s="889"/>
      <c r="E288" s="889"/>
      <c r="F288" s="889"/>
      <c r="G288" s="889"/>
      <c r="H288" s="889"/>
      <c r="I288" s="889"/>
      <c r="J288" s="889"/>
      <c r="K288" s="889"/>
      <c r="L288" s="889"/>
      <c r="M288" s="889"/>
      <c r="N288" s="889"/>
      <c r="O288" s="889"/>
      <c r="P288" s="889"/>
      <c r="Q288" s="889"/>
      <c r="R288" s="889"/>
      <c r="S288" s="889"/>
      <c r="T288" s="889"/>
      <c r="U288" s="889"/>
      <c r="V288" s="889"/>
      <c r="W288" s="889"/>
      <c r="X288" s="889"/>
      <c r="Y288" s="889"/>
      <c r="Z288" s="889"/>
      <c r="AA288" s="889"/>
      <c r="AB288" s="889"/>
      <c r="AC288" s="889"/>
      <c r="AD288" s="889"/>
      <c r="AE288" s="12"/>
    </row>
    <row r="289" spans="1:54" ht="15" customHeight="1">
      <c r="A289" s="131"/>
      <c r="B289" s="625" t="str">
        <f>IF(FG271=0,"","Error: Debe completar toda la información requerida.")</f>
        <v/>
      </c>
      <c r="C289" s="625"/>
      <c r="D289" s="625"/>
      <c r="E289" s="625"/>
      <c r="F289" s="625"/>
      <c r="G289" s="625"/>
      <c r="H289" s="625"/>
      <c r="I289" s="625"/>
      <c r="J289" s="625"/>
      <c r="K289" s="625"/>
      <c r="L289" s="625"/>
      <c r="M289" s="625"/>
      <c r="N289" s="625"/>
      <c r="O289" s="625"/>
      <c r="P289" s="625"/>
      <c r="Q289" s="625"/>
      <c r="R289" s="625"/>
      <c r="S289" s="625"/>
      <c r="T289" s="625"/>
      <c r="U289" s="625"/>
      <c r="V289" s="625"/>
      <c r="W289" s="625"/>
      <c r="X289" s="625"/>
      <c r="Y289" s="625"/>
      <c r="Z289" s="625"/>
      <c r="AA289" s="625"/>
      <c r="AB289" s="625"/>
      <c r="AC289" s="625"/>
      <c r="AD289" s="625"/>
      <c r="AE289" s="12"/>
    </row>
    <row r="290" spans="1:54" ht="15" customHeight="1">
      <c r="A290" s="131"/>
      <c r="B290" s="53"/>
      <c r="C290" s="53"/>
      <c r="D290" s="53"/>
      <c r="E290" s="53"/>
      <c r="F290" s="53"/>
      <c r="G290" s="53"/>
      <c r="H290" s="53"/>
      <c r="I290" s="53"/>
      <c r="J290" s="53"/>
      <c r="K290" s="53"/>
      <c r="L290" s="53"/>
      <c r="M290" s="53"/>
      <c r="N290" s="53"/>
      <c r="O290" s="53"/>
      <c r="P290" s="53"/>
      <c r="Q290" s="53"/>
      <c r="R290" s="53"/>
      <c r="S290" s="178"/>
      <c r="T290" s="178"/>
      <c r="U290" s="178"/>
      <c r="V290" s="178"/>
      <c r="W290" s="178"/>
      <c r="X290" s="178"/>
      <c r="Y290" s="178"/>
      <c r="Z290" s="178"/>
      <c r="AA290" s="178"/>
      <c r="AB290" s="178"/>
      <c r="AC290" s="178"/>
      <c r="AD290" s="178"/>
      <c r="AE290" s="12"/>
    </row>
    <row r="291" spans="1:54" ht="15" customHeight="1">
      <c r="A291" s="131"/>
      <c r="B291" s="53"/>
      <c r="C291" s="53"/>
      <c r="D291" s="53"/>
      <c r="E291" s="53"/>
      <c r="F291" s="53"/>
      <c r="G291" s="53"/>
      <c r="H291" s="53"/>
      <c r="I291" s="53"/>
      <c r="J291" s="53"/>
      <c r="K291" s="53"/>
      <c r="L291" s="53"/>
      <c r="M291" s="53"/>
      <c r="N291" s="53"/>
      <c r="O291" s="53"/>
      <c r="P291" s="53"/>
      <c r="Q291" s="53"/>
      <c r="R291" s="53"/>
      <c r="S291" s="178"/>
      <c r="T291" s="178"/>
      <c r="U291" s="178"/>
      <c r="V291" s="178"/>
      <c r="W291" s="178"/>
      <c r="X291" s="178"/>
      <c r="Y291" s="178"/>
      <c r="Z291" s="178"/>
      <c r="AA291" s="178"/>
      <c r="AB291" s="178"/>
      <c r="AC291" s="178"/>
      <c r="AD291" s="178"/>
      <c r="AE291" s="12"/>
    </row>
    <row r="292" spans="1:54" s="72" customFormat="1" ht="24" customHeight="1">
      <c r="A292" s="131" t="s">
        <v>647</v>
      </c>
      <c r="B292" s="841" t="s">
        <v>7634</v>
      </c>
      <c r="C292" s="841"/>
      <c r="D292" s="841"/>
      <c r="E292" s="841"/>
      <c r="F292" s="841"/>
      <c r="G292" s="841"/>
      <c r="H292" s="841"/>
      <c r="I292" s="841"/>
      <c r="J292" s="841"/>
      <c r="K292" s="841"/>
      <c r="L292" s="841"/>
      <c r="M292" s="841"/>
      <c r="N292" s="841"/>
      <c r="O292" s="841"/>
      <c r="P292" s="841"/>
      <c r="Q292" s="841"/>
      <c r="R292" s="841"/>
      <c r="S292" s="841"/>
      <c r="T292" s="841"/>
      <c r="U292" s="841"/>
      <c r="V292" s="841"/>
      <c r="W292" s="841"/>
      <c r="X292" s="841"/>
      <c r="Y292" s="841"/>
      <c r="Z292" s="841"/>
      <c r="AA292" s="841"/>
      <c r="AB292" s="841"/>
      <c r="AC292" s="841"/>
      <c r="AD292" s="841"/>
      <c r="AE292" s="12"/>
      <c r="AF292" s="122"/>
      <c r="AH292" s="639" t="s">
        <v>7211</v>
      </c>
      <c r="AI292" s="641"/>
      <c r="AJ292" s="639" t="s">
        <v>7212</v>
      </c>
      <c r="AK292" s="641"/>
      <c r="AL292" s="639" t="s">
        <v>7213</v>
      </c>
      <c r="AM292" s="641"/>
    </row>
    <row r="293" spans="1:54" s="72" customFormat="1" ht="24" customHeight="1">
      <c r="A293" s="167"/>
      <c r="B293" s="76"/>
      <c r="C293" s="671" t="s">
        <v>7550</v>
      </c>
      <c r="D293" s="671"/>
      <c r="E293" s="671"/>
      <c r="F293" s="671"/>
      <c r="G293" s="671"/>
      <c r="H293" s="671"/>
      <c r="I293" s="671"/>
      <c r="J293" s="671"/>
      <c r="K293" s="671"/>
      <c r="L293" s="671"/>
      <c r="M293" s="671"/>
      <c r="N293" s="671"/>
      <c r="O293" s="671"/>
      <c r="P293" s="671"/>
      <c r="Q293" s="671"/>
      <c r="R293" s="671"/>
      <c r="S293" s="671"/>
      <c r="T293" s="671"/>
      <c r="U293" s="671"/>
      <c r="V293" s="671"/>
      <c r="W293" s="671"/>
      <c r="X293" s="671"/>
      <c r="Y293" s="671"/>
      <c r="Z293" s="671"/>
      <c r="AA293" s="671"/>
      <c r="AB293" s="671"/>
      <c r="AC293" s="671"/>
      <c r="AD293" s="671"/>
      <c r="AE293" s="12"/>
      <c r="AF293" s="122"/>
      <c r="AH293" s="642">
        <f>COUNTBLANK(C298:AD298)</f>
        <v>28</v>
      </c>
      <c r="AI293" s="643"/>
      <c r="AJ293" s="639">
        <v>28</v>
      </c>
      <c r="AK293" s="641"/>
      <c r="AL293" s="639">
        <v>26</v>
      </c>
      <c r="AM293" s="641"/>
    </row>
    <row r="294" spans="1:54" s="72" customFormat="1" ht="24" customHeight="1">
      <c r="A294" s="121"/>
      <c r="B294" s="140"/>
      <c r="C294" s="578" t="s">
        <v>2369</v>
      </c>
      <c r="D294" s="578"/>
      <c r="E294" s="578"/>
      <c r="F294" s="578"/>
      <c r="G294" s="578"/>
      <c r="H294" s="578"/>
      <c r="I294" s="578"/>
      <c r="J294" s="578"/>
      <c r="K294" s="578"/>
      <c r="L294" s="578"/>
      <c r="M294" s="578"/>
      <c r="N294" s="578"/>
      <c r="O294" s="578"/>
      <c r="P294" s="578"/>
      <c r="Q294" s="578"/>
      <c r="R294" s="578"/>
      <c r="S294" s="578"/>
      <c r="T294" s="578"/>
      <c r="U294" s="578"/>
      <c r="V294" s="578"/>
      <c r="W294" s="578"/>
      <c r="X294" s="578"/>
      <c r="Y294" s="578"/>
      <c r="Z294" s="578"/>
      <c r="AA294" s="578"/>
      <c r="AB294" s="578"/>
      <c r="AC294" s="578"/>
      <c r="AD294" s="578"/>
      <c r="AE294" s="12"/>
      <c r="AF294" s="122"/>
    </row>
    <row r="295" spans="1:54" ht="24" customHeight="1">
      <c r="A295" s="121"/>
      <c r="B295" s="53"/>
      <c r="C295" s="671" t="s">
        <v>1170</v>
      </c>
      <c r="D295" s="671"/>
      <c r="E295" s="671"/>
      <c r="F295" s="671"/>
      <c r="G295" s="671"/>
      <c r="H295" s="671"/>
      <c r="I295" s="671"/>
      <c r="J295" s="671"/>
      <c r="K295" s="671"/>
      <c r="L295" s="671"/>
      <c r="M295" s="671"/>
      <c r="N295" s="671"/>
      <c r="O295" s="671"/>
      <c r="P295" s="671"/>
      <c r="Q295" s="671"/>
      <c r="R295" s="671"/>
      <c r="S295" s="671"/>
      <c r="T295" s="671"/>
      <c r="U295" s="671"/>
      <c r="V295" s="671"/>
      <c r="W295" s="671"/>
      <c r="X295" s="671"/>
      <c r="Y295" s="671"/>
      <c r="Z295" s="671"/>
      <c r="AA295" s="671"/>
      <c r="AB295" s="671"/>
      <c r="AC295" s="671"/>
      <c r="AD295" s="671"/>
      <c r="AE295" s="12"/>
    </row>
    <row r="296" spans="1:54" s="72" customFormat="1" ht="15" customHeight="1">
      <c r="A296" s="131"/>
      <c r="B296" s="15"/>
      <c r="C296" s="141"/>
      <c r="D296" s="141"/>
      <c r="E296" s="141"/>
      <c r="F296" s="141"/>
      <c r="G296" s="141"/>
      <c r="H296" s="141"/>
      <c r="I296" s="141"/>
      <c r="J296" s="141"/>
      <c r="K296" s="141"/>
      <c r="L296" s="141"/>
      <c r="M296" s="141"/>
      <c r="N296" s="141"/>
      <c r="O296" s="141"/>
      <c r="P296" s="141"/>
      <c r="Q296" s="141"/>
      <c r="R296" s="141"/>
      <c r="S296" s="141"/>
      <c r="T296" s="141"/>
      <c r="U296" s="141"/>
      <c r="V296" s="141"/>
      <c r="W296" s="141"/>
      <c r="X296" s="141"/>
      <c r="Y296" s="141"/>
      <c r="Z296" s="141"/>
      <c r="AA296" s="4"/>
      <c r="AB296" s="4"/>
      <c r="AC296" s="4"/>
      <c r="AD296" s="4"/>
      <c r="AE296" s="12"/>
      <c r="AF296" s="122"/>
      <c r="AQ296" s="638" t="s">
        <v>7265</v>
      </c>
      <c r="AR296" s="638"/>
      <c r="AS296" s="638"/>
      <c r="AT296" s="638"/>
      <c r="AU296" s="638"/>
      <c r="AV296" s="638"/>
    </row>
    <row r="297" spans="1:54" s="72" customFormat="1" ht="24" customHeight="1">
      <c r="A297" s="131"/>
      <c r="B297" s="53"/>
      <c r="C297" s="555" t="s">
        <v>1317</v>
      </c>
      <c r="D297" s="556"/>
      <c r="E297" s="556"/>
      <c r="F297" s="556"/>
      <c r="G297" s="556"/>
      <c r="H297" s="556"/>
      <c r="I297" s="556"/>
      <c r="J297" s="556"/>
      <c r="K297" s="556"/>
      <c r="L297" s="556"/>
      <c r="M297" s="556"/>
      <c r="N297" s="556"/>
      <c r="O297" s="556"/>
      <c r="P297" s="557"/>
      <c r="Q297" s="555" t="s">
        <v>1169</v>
      </c>
      <c r="R297" s="556"/>
      <c r="S297" s="556"/>
      <c r="T297" s="556"/>
      <c r="U297" s="556"/>
      <c r="V297" s="556"/>
      <c r="W297" s="556"/>
      <c r="X297" s="556"/>
      <c r="Y297" s="556"/>
      <c r="Z297" s="556"/>
      <c r="AA297" s="556"/>
      <c r="AB297" s="556"/>
      <c r="AC297" s="556"/>
      <c r="AD297" s="557"/>
      <c r="AE297" s="12"/>
      <c r="AF297" s="122"/>
      <c r="AH297" s="681" t="s">
        <v>7231</v>
      </c>
      <c r="AI297" s="681"/>
      <c r="AK297" s="638" t="s">
        <v>7241</v>
      </c>
      <c r="AL297" s="638"/>
      <c r="AN297" s="682" t="s">
        <v>7242</v>
      </c>
      <c r="AO297" s="682"/>
      <c r="AQ297" s="665" t="s">
        <v>7361</v>
      </c>
      <c r="AR297" s="665"/>
      <c r="AS297" s="665" t="s">
        <v>7360</v>
      </c>
      <c r="AT297" s="665"/>
      <c r="AU297" s="665" t="s">
        <v>7223</v>
      </c>
      <c r="AV297" s="665"/>
      <c r="AX297" s="666" t="s">
        <v>7320</v>
      </c>
      <c r="AY297" s="666"/>
      <c r="AZ297" s="35"/>
      <c r="BA297" s="666" t="s">
        <v>7326</v>
      </c>
      <c r="BB297" s="666"/>
    </row>
    <row r="298" spans="1:54" s="72" customFormat="1">
      <c r="A298" s="131"/>
      <c r="B298" s="53"/>
      <c r="C298" s="830"/>
      <c r="D298" s="562"/>
      <c r="E298" s="562"/>
      <c r="F298" s="562"/>
      <c r="G298" s="562"/>
      <c r="H298" s="562"/>
      <c r="I298" s="562"/>
      <c r="J298" s="562"/>
      <c r="K298" s="562"/>
      <c r="L298" s="562"/>
      <c r="M298" s="562"/>
      <c r="N298" s="562"/>
      <c r="O298" s="562"/>
      <c r="P298" s="831"/>
      <c r="Q298" s="750"/>
      <c r="R298" s="842"/>
      <c r="S298" s="842"/>
      <c r="T298" s="842"/>
      <c r="U298" s="842"/>
      <c r="V298" s="842"/>
      <c r="W298" s="842"/>
      <c r="X298" s="842"/>
      <c r="Y298" s="842"/>
      <c r="Z298" s="842"/>
      <c r="AA298" s="842"/>
      <c r="AB298" s="842"/>
      <c r="AC298" s="842"/>
      <c r="AD298" s="751"/>
      <c r="AE298" s="12"/>
      <c r="AF298" s="122"/>
      <c r="AH298" s="1092">
        <f>IF($AH$245=$AJ$245,0,IF(SUM(G270:AD270)&gt;0,0,1))</f>
        <v>0</v>
      </c>
      <c r="AI298" s="1092"/>
      <c r="AK298" s="655">
        <f>IF($AH$293=$AJ$293,0,IF(OR(C298="",C298=1),0,1))</f>
        <v>0</v>
      </c>
      <c r="AL298" s="655"/>
      <c r="AN298" s="1091">
        <f>IF($AH$293=$AJ$293,0,IF(OR(AND(AK298=0,SUM(Q298)&gt;0),AND(AK298=1,COUNTA(Q298)=0),AND(AK298=0,COUNTIF(Q298,"NS")=COUNTA($Q$297))),0,1))</f>
        <v>0</v>
      </c>
      <c r="AO298" s="1091"/>
      <c r="AQ298" s="912">
        <f>SUM(G270:AD270)</f>
        <v>0</v>
      </c>
      <c r="AR298" s="638"/>
      <c r="AS298" s="912">
        <f>Q298</f>
        <v>0</v>
      </c>
      <c r="AT298" s="638"/>
      <c r="AU298" s="877">
        <f>IF($AH$293=$AJ$293,0,IF(OR(SUM(AS298)&lt;=SUM(AQ298),AND(SUM(AQ298)&gt;0,OR(AS298="NS",AS298="NA"))),0,1))</f>
        <v>0</v>
      </c>
      <c r="AV298" s="878"/>
      <c r="AX298" s="982">
        <f>IF($AH$293=$AJ$293,0,IF(COUNTIF(Q298,"NS")=0,0,1))</f>
        <v>0</v>
      </c>
      <c r="AY298" s="983"/>
      <c r="BA298" s="907">
        <f>IF($AH$293=$AJ$293,0,IF(OR(AND(SUM(AH298,AK298)=0,COUNTA(C298:AD298)=COUNTA($C$297:$AD$297)),AND(AH298=1,COUNTA(C298:AD298)=0),AND(AH298=0,AK298=1,COUNTA(Q298)=0)),0,1))</f>
        <v>0</v>
      </c>
      <c r="BB298" s="907"/>
    </row>
    <row r="299" spans="1:54" s="72" customFormat="1" ht="15" customHeight="1">
      <c r="A299" s="131"/>
      <c r="B299" s="53"/>
      <c r="C299" s="53"/>
      <c r="D299" s="53"/>
      <c r="E299" s="53"/>
      <c r="F299" s="53"/>
      <c r="G299" s="53"/>
      <c r="H299" s="53"/>
      <c r="I299" s="53"/>
      <c r="J299" s="53"/>
      <c r="K299" s="142"/>
      <c r="L299" s="142"/>
      <c r="M299" s="142"/>
      <c r="N299" s="142"/>
      <c r="O299" s="142"/>
      <c r="P299" s="142"/>
      <c r="Q299" s="142"/>
      <c r="R299" s="142"/>
      <c r="S299" s="142"/>
      <c r="T299" s="142"/>
      <c r="U299" s="142"/>
      <c r="V299" s="142"/>
      <c r="W299" s="142"/>
      <c r="X299" s="142"/>
      <c r="Y299" s="142"/>
      <c r="Z299" s="142"/>
      <c r="AA299" s="142"/>
      <c r="AB299" s="142"/>
      <c r="AC299" s="142"/>
      <c r="AD299" s="142"/>
      <c r="AE299" s="12"/>
      <c r="AF299" s="122"/>
    </row>
    <row r="300" spans="1:54" s="72" customFormat="1" ht="24" customHeight="1">
      <c r="A300" s="131"/>
      <c r="B300" s="143"/>
      <c r="C300" s="675" t="s">
        <v>127</v>
      </c>
      <c r="D300" s="675"/>
      <c r="E300" s="675"/>
      <c r="F300" s="675"/>
      <c r="G300" s="675"/>
      <c r="H300" s="675"/>
      <c r="I300" s="675"/>
      <c r="J300" s="675"/>
      <c r="K300" s="675"/>
      <c r="L300" s="675"/>
      <c r="M300" s="675"/>
      <c r="N300" s="675"/>
      <c r="O300" s="675"/>
      <c r="P300" s="675"/>
      <c r="Q300" s="675"/>
      <c r="R300" s="675"/>
      <c r="S300" s="675"/>
      <c r="T300" s="675"/>
      <c r="U300" s="675"/>
      <c r="V300" s="675"/>
      <c r="W300" s="675"/>
      <c r="X300" s="675"/>
      <c r="Y300" s="675"/>
      <c r="Z300" s="675"/>
      <c r="AA300" s="675"/>
      <c r="AB300" s="675"/>
      <c r="AC300" s="675"/>
      <c r="AD300" s="675"/>
      <c r="AE300" s="12"/>
      <c r="AF300" s="122"/>
    </row>
    <row r="301" spans="1:54" s="72" customFormat="1" ht="60" customHeight="1">
      <c r="A301" s="131"/>
      <c r="B301" s="143"/>
      <c r="C301" s="702"/>
      <c r="D301" s="702"/>
      <c r="E301" s="702"/>
      <c r="F301" s="702"/>
      <c r="G301" s="702"/>
      <c r="H301" s="702"/>
      <c r="I301" s="702"/>
      <c r="J301" s="702"/>
      <c r="K301" s="702"/>
      <c r="L301" s="702"/>
      <c r="M301" s="702"/>
      <c r="N301" s="702"/>
      <c r="O301" s="702"/>
      <c r="P301" s="702"/>
      <c r="Q301" s="702"/>
      <c r="R301" s="702"/>
      <c r="S301" s="702"/>
      <c r="T301" s="702"/>
      <c r="U301" s="702"/>
      <c r="V301" s="702"/>
      <c r="W301" s="702"/>
      <c r="X301" s="702"/>
      <c r="Y301" s="702"/>
      <c r="Z301" s="702"/>
      <c r="AA301" s="702"/>
      <c r="AB301" s="702"/>
      <c r="AC301" s="702"/>
      <c r="AD301" s="702"/>
      <c r="AE301" s="12"/>
      <c r="AF301" s="122"/>
    </row>
    <row r="302" spans="1:54" s="72" customFormat="1" ht="15" customHeight="1">
      <c r="A302" s="131"/>
      <c r="B302" s="624" t="str">
        <f>IF(AU298=0,"","Error: Verificar la información registrada tomando en cuenta la instrucción 3.")</f>
        <v/>
      </c>
      <c r="C302" s="624"/>
      <c r="D302" s="624"/>
      <c r="E302" s="624"/>
      <c r="F302" s="624"/>
      <c r="G302" s="624"/>
      <c r="H302" s="624"/>
      <c r="I302" s="624"/>
      <c r="J302" s="624"/>
      <c r="K302" s="624"/>
      <c r="L302" s="624"/>
      <c r="M302" s="624"/>
      <c r="N302" s="624"/>
      <c r="O302" s="624"/>
      <c r="P302" s="624"/>
      <c r="Q302" s="624"/>
      <c r="R302" s="624"/>
      <c r="S302" s="624"/>
      <c r="T302" s="624"/>
      <c r="U302" s="624"/>
      <c r="V302" s="624"/>
      <c r="W302" s="624"/>
      <c r="X302" s="624"/>
      <c r="Y302" s="624"/>
      <c r="Z302" s="624"/>
      <c r="AA302" s="624"/>
      <c r="AB302" s="624"/>
      <c r="AC302" s="624"/>
      <c r="AD302" s="624"/>
      <c r="AE302" s="12"/>
      <c r="AF302" s="122"/>
    </row>
    <row r="303" spans="1:54" s="72" customFormat="1" ht="15" customHeight="1">
      <c r="A303" s="131"/>
      <c r="B303" s="624" t="str">
        <f>IF(AN298=0,"", "Error: Si realizó necropsias videograbadas debe haber al menos una anotada.")</f>
        <v/>
      </c>
      <c r="C303" s="624"/>
      <c r="D303" s="624"/>
      <c r="E303" s="624"/>
      <c r="F303" s="624"/>
      <c r="G303" s="624"/>
      <c r="H303" s="624"/>
      <c r="I303" s="624"/>
      <c r="J303" s="624"/>
      <c r="K303" s="624"/>
      <c r="L303" s="624"/>
      <c r="M303" s="624"/>
      <c r="N303" s="624"/>
      <c r="O303" s="624"/>
      <c r="P303" s="624"/>
      <c r="Q303" s="624"/>
      <c r="R303" s="624"/>
      <c r="S303" s="624"/>
      <c r="T303" s="624"/>
      <c r="U303" s="624"/>
      <c r="V303" s="624"/>
      <c r="W303" s="624"/>
      <c r="X303" s="624"/>
      <c r="Y303" s="624"/>
      <c r="Z303" s="624"/>
      <c r="AA303" s="624"/>
      <c r="AB303" s="624"/>
      <c r="AC303" s="624"/>
      <c r="AD303" s="624"/>
      <c r="AE303" s="12"/>
      <c r="AF303" s="122"/>
    </row>
    <row r="304" spans="1:54" s="72" customFormat="1" ht="15" customHeight="1">
      <c r="A304" s="131"/>
      <c r="B304" s="756" t="str">
        <f>IF(AX298=0,"","Alerta: Debe justificar el uso de NS argumentando el estado de la información desconocida.")</f>
        <v/>
      </c>
      <c r="C304" s="756"/>
      <c r="D304" s="756"/>
      <c r="E304" s="756"/>
      <c r="F304" s="756"/>
      <c r="G304" s="756"/>
      <c r="H304" s="756"/>
      <c r="I304" s="756"/>
      <c r="J304" s="756"/>
      <c r="K304" s="756"/>
      <c r="L304" s="756"/>
      <c r="M304" s="756"/>
      <c r="N304" s="756"/>
      <c r="O304" s="756"/>
      <c r="P304" s="756"/>
      <c r="Q304" s="756"/>
      <c r="R304" s="756"/>
      <c r="S304" s="756"/>
      <c r="T304" s="756"/>
      <c r="U304" s="756"/>
      <c r="V304" s="756"/>
      <c r="W304" s="756"/>
      <c r="X304" s="756"/>
      <c r="Y304" s="756"/>
      <c r="Z304" s="756"/>
      <c r="AA304" s="756"/>
      <c r="AB304" s="756"/>
      <c r="AC304" s="756"/>
      <c r="AD304" s="756"/>
      <c r="AE304" s="12"/>
      <c r="AF304" s="122"/>
    </row>
    <row r="305" spans="1:54" s="72" customFormat="1" ht="15" customHeight="1">
      <c r="A305" s="131"/>
      <c r="B305" s="625" t="str">
        <f>IF(BA298=0,"","Error: Debe completar toda la información requerida.")</f>
        <v/>
      </c>
      <c r="C305" s="625"/>
      <c r="D305" s="625"/>
      <c r="E305" s="625"/>
      <c r="F305" s="625"/>
      <c r="G305" s="625"/>
      <c r="H305" s="625"/>
      <c r="I305" s="625"/>
      <c r="J305" s="625"/>
      <c r="K305" s="625"/>
      <c r="L305" s="625"/>
      <c r="M305" s="625"/>
      <c r="N305" s="625"/>
      <c r="O305" s="625"/>
      <c r="P305" s="625"/>
      <c r="Q305" s="625"/>
      <c r="R305" s="625"/>
      <c r="S305" s="625"/>
      <c r="T305" s="625"/>
      <c r="U305" s="625"/>
      <c r="V305" s="625"/>
      <c r="W305" s="625"/>
      <c r="X305" s="625"/>
      <c r="Y305" s="625"/>
      <c r="Z305" s="625"/>
      <c r="AA305" s="625"/>
      <c r="AB305" s="625"/>
      <c r="AC305" s="625"/>
      <c r="AD305" s="625"/>
      <c r="AE305" s="12"/>
      <c r="AF305" s="122"/>
    </row>
    <row r="306" spans="1:54" s="72" customFormat="1" ht="15" customHeight="1">
      <c r="A306" s="131"/>
      <c r="B306"/>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4"/>
      <c r="AE306" s="12"/>
      <c r="AF306" s="122"/>
    </row>
    <row r="307" spans="1:54" s="72" customFormat="1" ht="15" customHeight="1">
      <c r="A307" s="131"/>
      <c r="B307"/>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c r="AD307" s="34"/>
      <c r="AE307" s="12"/>
      <c r="AF307" s="122"/>
    </row>
    <row r="308" spans="1:54" ht="36" customHeight="1">
      <c r="A308" s="131" t="s">
        <v>949</v>
      </c>
      <c r="B308" s="841" t="s">
        <v>7635</v>
      </c>
      <c r="C308" s="841"/>
      <c r="D308" s="841"/>
      <c r="E308" s="841"/>
      <c r="F308" s="841"/>
      <c r="G308" s="841"/>
      <c r="H308" s="841"/>
      <c r="I308" s="841"/>
      <c r="J308" s="841"/>
      <c r="K308" s="841"/>
      <c r="L308" s="841"/>
      <c r="M308" s="841"/>
      <c r="N308" s="841"/>
      <c r="O308" s="841"/>
      <c r="P308" s="841"/>
      <c r="Q308" s="841"/>
      <c r="R308" s="841"/>
      <c r="S308" s="841"/>
      <c r="T308" s="841"/>
      <c r="U308" s="841"/>
      <c r="V308" s="841"/>
      <c r="W308" s="841"/>
      <c r="X308" s="841"/>
      <c r="Y308" s="841"/>
      <c r="Z308" s="841"/>
      <c r="AA308" s="841"/>
      <c r="AB308" s="841"/>
      <c r="AC308" s="841"/>
      <c r="AD308" s="841"/>
      <c r="AE308" s="12"/>
      <c r="AH308" s="639" t="s">
        <v>7211</v>
      </c>
      <c r="AI308" s="641"/>
      <c r="AJ308" s="639" t="s">
        <v>7212</v>
      </c>
      <c r="AK308" s="641"/>
      <c r="AL308" s="639" t="s">
        <v>7213</v>
      </c>
      <c r="AM308" s="641"/>
      <c r="AN308" s="35"/>
      <c r="AO308" s="35"/>
      <c r="AP308" s="35"/>
      <c r="AQ308" s="35"/>
      <c r="AR308" s="35"/>
      <c r="AS308" s="35"/>
      <c r="AT308" s="35"/>
      <c r="AU308" s="35"/>
      <c r="AV308" s="35"/>
      <c r="AW308" s="35"/>
      <c r="AX308" s="35"/>
      <c r="AY308" s="35"/>
      <c r="AZ308" s="35"/>
      <c r="BA308" s="35"/>
      <c r="BB308" s="35"/>
    </row>
    <row r="309" spans="1:54" ht="24" customHeight="1">
      <c r="A309" s="167"/>
      <c r="B309" s="144"/>
      <c r="C309" s="671" t="s">
        <v>1295</v>
      </c>
      <c r="D309" s="671"/>
      <c r="E309" s="671"/>
      <c r="F309" s="671"/>
      <c r="G309" s="671"/>
      <c r="H309" s="671"/>
      <c r="I309" s="671"/>
      <c r="J309" s="671"/>
      <c r="K309" s="671"/>
      <c r="L309" s="671"/>
      <c r="M309" s="671"/>
      <c r="N309" s="671"/>
      <c r="O309" s="671"/>
      <c r="P309" s="671"/>
      <c r="Q309" s="671"/>
      <c r="R309" s="671"/>
      <c r="S309" s="671"/>
      <c r="T309" s="671"/>
      <c r="U309" s="671"/>
      <c r="V309" s="671"/>
      <c r="W309" s="671"/>
      <c r="X309" s="671"/>
      <c r="Y309" s="671"/>
      <c r="Z309" s="671"/>
      <c r="AA309" s="671"/>
      <c r="AB309" s="671"/>
      <c r="AC309" s="671"/>
      <c r="AD309" s="671"/>
      <c r="AE309" s="12"/>
      <c r="AH309" s="642">
        <f>COUNTBLANK(C315:AD315)</f>
        <v>28</v>
      </c>
      <c r="AI309" s="643"/>
      <c r="AJ309" s="639">
        <v>28</v>
      </c>
      <c r="AK309" s="641"/>
      <c r="AL309" s="639">
        <v>26</v>
      </c>
      <c r="AM309" s="641"/>
      <c r="AN309" s="35"/>
      <c r="AO309" s="35"/>
      <c r="AP309" s="35"/>
      <c r="AQ309" s="35"/>
      <c r="AR309" s="35"/>
      <c r="AS309" s="35"/>
      <c r="AT309" s="35"/>
      <c r="AU309" s="35"/>
      <c r="AV309" s="35"/>
      <c r="AW309" s="35"/>
      <c r="AX309" s="35"/>
      <c r="AY309" s="35"/>
      <c r="AZ309" s="35"/>
      <c r="BA309" s="35"/>
      <c r="BB309" s="35"/>
    </row>
    <row r="310" spans="1:54" ht="24" customHeight="1">
      <c r="A310" s="121"/>
      <c r="B310" s="144"/>
      <c r="C310" s="971" t="s">
        <v>2350</v>
      </c>
      <c r="D310" s="971"/>
      <c r="E310" s="971"/>
      <c r="F310" s="971"/>
      <c r="G310" s="971"/>
      <c r="H310" s="971"/>
      <c r="I310" s="971"/>
      <c r="J310" s="971"/>
      <c r="K310" s="971"/>
      <c r="L310" s="971"/>
      <c r="M310" s="971"/>
      <c r="N310" s="971"/>
      <c r="O310" s="971"/>
      <c r="P310" s="971"/>
      <c r="Q310" s="971"/>
      <c r="R310" s="971"/>
      <c r="S310" s="971"/>
      <c r="T310" s="971"/>
      <c r="U310" s="971"/>
      <c r="V310" s="971"/>
      <c r="W310" s="971"/>
      <c r="X310" s="971"/>
      <c r="Y310" s="971"/>
      <c r="Z310" s="971"/>
      <c r="AA310" s="971"/>
      <c r="AB310" s="971"/>
      <c r="AC310" s="971"/>
      <c r="AD310" s="971"/>
      <c r="AE310" s="12"/>
      <c r="AH310" s="35"/>
      <c r="AI310" s="35"/>
      <c r="AJ310" s="35"/>
      <c r="AK310" s="35"/>
      <c r="AL310" s="35"/>
      <c r="AM310" s="35"/>
      <c r="AN310" s="35"/>
      <c r="AO310" s="35"/>
      <c r="AP310" s="35"/>
      <c r="AQ310" s="35"/>
      <c r="AR310" s="35"/>
      <c r="AS310" s="35"/>
      <c r="AT310" s="35"/>
      <c r="AU310" s="35"/>
      <c r="AV310" s="35"/>
      <c r="AW310" s="35"/>
      <c r="AX310" s="35"/>
      <c r="AY310" s="35"/>
      <c r="AZ310" s="35"/>
      <c r="BA310" s="35"/>
      <c r="BB310" s="35"/>
    </row>
    <row r="311" spans="1:54" ht="36" customHeight="1">
      <c r="A311" s="121"/>
      <c r="B311" s="53"/>
      <c r="C311" s="578" t="s">
        <v>2370</v>
      </c>
      <c r="D311" s="578"/>
      <c r="E311" s="578"/>
      <c r="F311" s="578"/>
      <c r="G311" s="578"/>
      <c r="H311" s="578"/>
      <c r="I311" s="578"/>
      <c r="J311" s="578"/>
      <c r="K311" s="578"/>
      <c r="L311" s="578"/>
      <c r="M311" s="578"/>
      <c r="N311" s="578"/>
      <c r="O311" s="578"/>
      <c r="P311" s="578"/>
      <c r="Q311" s="578"/>
      <c r="R311" s="578"/>
      <c r="S311" s="578"/>
      <c r="T311" s="578"/>
      <c r="U311" s="578"/>
      <c r="V311" s="578"/>
      <c r="W311" s="578"/>
      <c r="X311" s="578"/>
      <c r="Y311" s="578"/>
      <c r="Z311" s="578"/>
      <c r="AA311" s="578"/>
      <c r="AB311" s="578"/>
      <c r="AC311" s="578"/>
      <c r="AD311" s="578"/>
      <c r="AE311" s="12"/>
      <c r="AH311" s="35"/>
      <c r="AI311" s="35"/>
      <c r="AJ311" s="35"/>
      <c r="AK311" s="35"/>
      <c r="AL311" s="35"/>
      <c r="AM311" s="35"/>
      <c r="AN311" s="35"/>
      <c r="AO311" s="35"/>
      <c r="AP311" s="35"/>
      <c r="AQ311" s="35"/>
      <c r="AR311" s="35"/>
      <c r="AS311" s="35"/>
      <c r="AT311" s="35"/>
      <c r="AU311" s="35"/>
      <c r="AV311" s="35"/>
      <c r="AW311" s="35"/>
      <c r="AX311" s="35"/>
      <c r="AY311" s="35"/>
      <c r="AZ311" s="35"/>
      <c r="BA311" s="35"/>
      <c r="BB311" s="35"/>
    </row>
    <row r="312" spans="1:54" ht="24" customHeight="1">
      <c r="A312" s="121"/>
      <c r="B312" s="53"/>
      <c r="C312" s="578" t="s">
        <v>1318</v>
      </c>
      <c r="D312" s="578"/>
      <c r="E312" s="578"/>
      <c r="F312" s="578"/>
      <c r="G312" s="578"/>
      <c r="H312" s="578"/>
      <c r="I312" s="578"/>
      <c r="J312" s="578"/>
      <c r="K312" s="578"/>
      <c r="L312" s="578"/>
      <c r="M312" s="578"/>
      <c r="N312" s="578"/>
      <c r="O312" s="578"/>
      <c r="P312" s="578"/>
      <c r="Q312" s="578"/>
      <c r="R312" s="578"/>
      <c r="S312" s="578"/>
      <c r="T312" s="578"/>
      <c r="U312" s="578"/>
      <c r="V312" s="578"/>
      <c r="W312" s="578"/>
      <c r="X312" s="578"/>
      <c r="Y312" s="578"/>
      <c r="Z312" s="578"/>
      <c r="AA312" s="578"/>
      <c r="AB312" s="578"/>
      <c r="AC312" s="578"/>
      <c r="AD312" s="578"/>
      <c r="AE312" s="12"/>
      <c r="AH312" s="35"/>
      <c r="AI312" s="35"/>
      <c r="AJ312" s="35"/>
      <c r="AK312" s="35"/>
      <c r="AL312" s="35"/>
      <c r="AM312" s="35"/>
      <c r="AN312" s="35"/>
      <c r="AO312" s="35"/>
      <c r="AP312" s="35"/>
      <c r="AQ312" s="35"/>
      <c r="AR312" s="35"/>
      <c r="AS312" s="35"/>
      <c r="AT312" s="35"/>
      <c r="AU312" s="35"/>
      <c r="AV312" s="35"/>
      <c r="AW312" s="35"/>
      <c r="AX312" s="35"/>
      <c r="AY312" s="35"/>
      <c r="AZ312" s="35"/>
      <c r="BA312" s="35"/>
      <c r="BB312" s="35"/>
    </row>
    <row r="313" spans="1:54" ht="15" customHeight="1">
      <c r="A313" s="131"/>
      <c r="B313" s="53"/>
      <c r="C313" s="141"/>
      <c r="D313" s="141"/>
      <c r="E313" s="141"/>
      <c r="F313" s="141"/>
      <c r="G313" s="141"/>
      <c r="H313" s="141"/>
      <c r="I313" s="141"/>
      <c r="J313" s="141"/>
      <c r="K313" s="141"/>
      <c r="L313" s="141"/>
      <c r="M313" s="141"/>
      <c r="N313" s="141"/>
      <c r="O313" s="141"/>
      <c r="P313" s="141"/>
      <c r="Q313" s="141"/>
      <c r="R313" s="141"/>
      <c r="S313" s="141"/>
      <c r="T313" s="141"/>
      <c r="U313" s="141"/>
      <c r="V313" s="141"/>
      <c r="W313" s="141"/>
      <c r="X313" s="141"/>
      <c r="Y313" s="141"/>
      <c r="Z313" s="141"/>
      <c r="AA313" s="4"/>
      <c r="AB313" s="4"/>
      <c r="AC313" s="4"/>
      <c r="AD313" s="4"/>
      <c r="AE313" s="12"/>
      <c r="AH313" s="72"/>
      <c r="AI313" s="72"/>
      <c r="AJ313" s="72"/>
      <c r="AK313" s="72"/>
      <c r="AL313" s="72"/>
      <c r="AM313" s="72"/>
      <c r="AN313" s="72"/>
      <c r="AO313" s="72"/>
      <c r="AP313" s="72"/>
      <c r="AQ313" s="638" t="s">
        <v>7251</v>
      </c>
      <c r="AR313" s="638"/>
      <c r="AS313" s="638"/>
      <c r="AT313" s="638"/>
      <c r="AU313" s="638"/>
      <c r="AV313" s="638"/>
      <c r="AW313" s="72"/>
      <c r="AX313" s="72"/>
      <c r="AY313" s="72"/>
      <c r="AZ313" s="72"/>
      <c r="BA313" s="72"/>
      <c r="BB313" s="72"/>
    </row>
    <row r="314" spans="1:54" s="72" customFormat="1" ht="48" customHeight="1">
      <c r="A314" s="131"/>
      <c r="B314" s="53"/>
      <c r="C314" s="555" t="s">
        <v>1296</v>
      </c>
      <c r="D314" s="556"/>
      <c r="E314" s="556"/>
      <c r="F314" s="556"/>
      <c r="G314" s="556"/>
      <c r="H314" s="556"/>
      <c r="I314" s="556"/>
      <c r="J314" s="556"/>
      <c r="K314" s="556"/>
      <c r="L314" s="556"/>
      <c r="M314" s="556"/>
      <c r="N314" s="556"/>
      <c r="O314" s="556"/>
      <c r="P314" s="557"/>
      <c r="Q314" s="555" t="s">
        <v>1319</v>
      </c>
      <c r="R314" s="556"/>
      <c r="S314" s="556"/>
      <c r="T314" s="556"/>
      <c r="U314" s="556"/>
      <c r="V314" s="556"/>
      <c r="W314" s="556"/>
      <c r="X314" s="556"/>
      <c r="Y314" s="556"/>
      <c r="Z314" s="556"/>
      <c r="AA314" s="556"/>
      <c r="AB314" s="556"/>
      <c r="AC314" s="556"/>
      <c r="AD314" s="557"/>
      <c r="AE314" s="12"/>
      <c r="AF314" s="122"/>
      <c r="AH314" s="681" t="s">
        <v>7231</v>
      </c>
      <c r="AI314" s="681"/>
      <c r="AK314" s="638" t="s">
        <v>7241</v>
      </c>
      <c r="AL314" s="638"/>
      <c r="AN314" s="682" t="s">
        <v>7242</v>
      </c>
      <c r="AO314" s="682"/>
      <c r="AQ314" s="665" t="s">
        <v>7361</v>
      </c>
      <c r="AR314" s="665"/>
      <c r="AS314" s="665" t="s">
        <v>7362</v>
      </c>
      <c r="AT314" s="665"/>
      <c r="AU314" s="665" t="s">
        <v>7223</v>
      </c>
      <c r="AV314" s="665"/>
      <c r="AX314" s="666" t="s">
        <v>7320</v>
      </c>
      <c r="AY314" s="666"/>
      <c r="AZ314" s="35"/>
      <c r="BA314" s="666" t="s">
        <v>7326</v>
      </c>
      <c r="BB314" s="666"/>
    </row>
    <row r="315" spans="1:54" s="72" customFormat="1">
      <c r="A315" s="131"/>
      <c r="B315" s="53"/>
      <c r="C315" s="830"/>
      <c r="D315" s="562"/>
      <c r="E315" s="562"/>
      <c r="F315" s="562"/>
      <c r="G315" s="562"/>
      <c r="H315" s="562"/>
      <c r="I315" s="562"/>
      <c r="J315" s="562"/>
      <c r="K315" s="562"/>
      <c r="L315" s="562"/>
      <c r="M315" s="562"/>
      <c r="N315" s="562"/>
      <c r="O315" s="562"/>
      <c r="P315" s="831"/>
      <c r="Q315" s="750"/>
      <c r="R315" s="842"/>
      <c r="S315" s="842"/>
      <c r="T315" s="842"/>
      <c r="U315" s="842"/>
      <c r="V315" s="842"/>
      <c r="W315" s="842"/>
      <c r="X315" s="842"/>
      <c r="Y315" s="842"/>
      <c r="Z315" s="842"/>
      <c r="AA315" s="842"/>
      <c r="AB315" s="842"/>
      <c r="AC315" s="842"/>
      <c r="AD315" s="751"/>
      <c r="AE315" s="12"/>
      <c r="AF315" s="122"/>
      <c r="AH315" s="1092">
        <f>IF($AH$245=$AJ$245,0,IF(SUM(G270:AD270)&gt;0,0,1))</f>
        <v>0</v>
      </c>
      <c r="AI315" s="1092"/>
      <c r="AK315" s="655">
        <f>IF($AH$309=$AJ$309,0,IF(OR(C315="",C315=1),0,1))</f>
        <v>0</v>
      </c>
      <c r="AL315" s="655"/>
      <c r="AN315" s="1091">
        <f>IF($AH$309=$AJ$309,0,IF(OR(AND(AK315=0,SUM(Q315)&gt;0),AND(AK315=1,COUNTA(Q315)=0),AND(AK315=0,COUNTIF(Q315,"NS")=COUNTA($Q$314))),0,1))</f>
        <v>0</v>
      </c>
      <c r="AO315" s="1091"/>
      <c r="AQ315" s="912">
        <f>IF(AND(SUM(G270:AD270)=0,COUNTIF(G270:AD270,"NS")&gt;0),"NS",SUM(G270:AD270))</f>
        <v>0</v>
      </c>
      <c r="AR315" s="638"/>
      <c r="AS315" s="912">
        <f>Q315</f>
        <v>0</v>
      </c>
      <c r="AT315" s="638"/>
      <c r="AU315" s="877">
        <f>IF($AH$309=$AJ$309,0,IF(OR(SUM(AS315)&lt;=SUM(AQ315),AND(SUM(AQ315)&gt;0,OR(AS315="NS",AS315="NA"))),0,1))</f>
        <v>0</v>
      </c>
      <c r="AV315" s="878"/>
      <c r="AX315" s="982">
        <f>IF($AH$309=$AJ$309,0,IF(COUNTIF(Q315,"NS")=0,0,1))</f>
        <v>0</v>
      </c>
      <c r="AY315" s="983"/>
      <c r="BA315" s="907">
        <f>IF($AH$309=$AJ$309,0,IF(OR(AND(SUM(AH315,AK315)=0,COUNTA(C315:AD315)=COUNTA($C$314:$AD$314)),AND(AH315=1,COUNTA(C315:AD315)=0),AND(AH315=0,AK315=1,COUNTA(Q315)=0)),0,1))</f>
        <v>0</v>
      </c>
      <c r="BB315" s="907"/>
    </row>
    <row r="316" spans="1:54" s="72" customFormat="1" ht="15" customHeight="1">
      <c r="A316" s="131"/>
      <c r="B316" s="53"/>
      <c r="C316" s="189"/>
      <c r="D316" s="189"/>
      <c r="E316" s="189"/>
      <c r="F316" s="189"/>
      <c r="G316" s="189"/>
      <c r="H316" s="189"/>
      <c r="I316" s="189"/>
      <c r="J316" s="189"/>
      <c r="K316" s="189"/>
      <c r="L316" s="189"/>
      <c r="M316" s="189"/>
      <c r="N316" s="189"/>
      <c r="O316" s="189"/>
      <c r="P316" s="189"/>
      <c r="Q316" s="189"/>
      <c r="R316" s="189"/>
      <c r="S316" s="189"/>
      <c r="T316" s="189"/>
      <c r="U316" s="189"/>
      <c r="V316" s="189"/>
      <c r="W316" s="189"/>
      <c r="X316" s="189"/>
      <c r="Y316" s="189"/>
      <c r="Z316" s="189"/>
      <c r="AA316" s="189"/>
      <c r="AB316" s="189"/>
      <c r="AC316" s="189"/>
      <c r="AD316" s="189"/>
      <c r="AE316" s="12"/>
      <c r="AF316" s="122"/>
    </row>
    <row r="317" spans="1:54" s="72" customFormat="1" ht="24" customHeight="1">
      <c r="A317" s="131"/>
      <c r="B317" s="143"/>
      <c r="C317" s="675" t="s">
        <v>127</v>
      </c>
      <c r="D317" s="675"/>
      <c r="E317" s="675"/>
      <c r="F317" s="675"/>
      <c r="G317" s="675"/>
      <c r="H317" s="675"/>
      <c r="I317" s="675"/>
      <c r="J317" s="675"/>
      <c r="K317" s="675"/>
      <c r="L317" s="675"/>
      <c r="M317" s="675"/>
      <c r="N317" s="675"/>
      <c r="O317" s="675"/>
      <c r="P317" s="675"/>
      <c r="Q317" s="675"/>
      <c r="R317" s="675"/>
      <c r="S317" s="675"/>
      <c r="T317" s="675"/>
      <c r="U317" s="675"/>
      <c r="V317" s="675"/>
      <c r="W317" s="675"/>
      <c r="X317" s="675"/>
      <c r="Y317" s="675"/>
      <c r="Z317" s="675"/>
      <c r="AA317" s="675"/>
      <c r="AB317" s="675"/>
      <c r="AC317" s="675"/>
      <c r="AD317" s="675"/>
      <c r="AE317" s="12"/>
      <c r="AF317" s="122"/>
    </row>
    <row r="318" spans="1:54" s="72" customFormat="1" ht="60" customHeight="1">
      <c r="A318" s="131"/>
      <c r="B318" s="143"/>
      <c r="C318" s="702"/>
      <c r="D318" s="702"/>
      <c r="E318" s="702"/>
      <c r="F318" s="702"/>
      <c r="G318" s="702"/>
      <c r="H318" s="702"/>
      <c r="I318" s="702"/>
      <c r="J318" s="702"/>
      <c r="K318" s="702"/>
      <c r="L318" s="702"/>
      <c r="M318" s="702"/>
      <c r="N318" s="702"/>
      <c r="O318" s="702"/>
      <c r="P318" s="702"/>
      <c r="Q318" s="702"/>
      <c r="R318" s="702"/>
      <c r="S318" s="702"/>
      <c r="T318" s="702"/>
      <c r="U318" s="702"/>
      <c r="V318" s="702"/>
      <c r="W318" s="702"/>
      <c r="X318" s="702"/>
      <c r="Y318" s="702"/>
      <c r="Z318" s="702"/>
      <c r="AA318" s="702"/>
      <c r="AB318" s="702"/>
      <c r="AC318" s="702"/>
      <c r="AD318" s="702"/>
      <c r="AE318" s="12"/>
      <c r="AF318" s="122"/>
    </row>
    <row r="319" spans="1:54" s="72" customFormat="1" ht="15" customHeight="1">
      <c r="A319" s="131"/>
      <c r="B319" s="624" t="str">
        <f>IF(AU315=0,"","Error: Verificar la información registrada tomando en cuenta la instrucción 4.")</f>
        <v/>
      </c>
      <c r="C319" s="624"/>
      <c r="D319" s="624"/>
      <c r="E319" s="624"/>
      <c r="F319" s="624"/>
      <c r="G319" s="624"/>
      <c r="H319" s="624"/>
      <c r="I319" s="624"/>
      <c r="J319" s="624"/>
      <c r="K319" s="624"/>
      <c r="L319" s="624"/>
      <c r="M319" s="624"/>
      <c r="N319" s="624"/>
      <c r="O319" s="624"/>
      <c r="P319" s="624"/>
      <c r="Q319" s="624"/>
      <c r="R319" s="624"/>
      <c r="S319" s="624"/>
      <c r="T319" s="624"/>
      <c r="U319" s="624"/>
      <c r="V319" s="624"/>
      <c r="W319" s="624"/>
      <c r="X319" s="624"/>
      <c r="Y319" s="624"/>
      <c r="Z319" s="624"/>
      <c r="AA319" s="624"/>
      <c r="AB319" s="624"/>
      <c r="AC319" s="624"/>
      <c r="AD319" s="624"/>
      <c r="AE319" s="12"/>
      <c r="AF319" s="122"/>
    </row>
    <row r="320" spans="1:54" s="72" customFormat="1" ht="15" customHeight="1">
      <c r="A320" s="131"/>
      <c r="B320" s="624" t="str">
        <f>IF(AN315=0,"", "Error: Si emitió ampliaciones de peritaje debe haber al menos una anotada.")</f>
        <v/>
      </c>
      <c r="C320" s="624"/>
      <c r="D320" s="624"/>
      <c r="E320" s="624"/>
      <c r="F320" s="624"/>
      <c r="G320" s="624"/>
      <c r="H320" s="624"/>
      <c r="I320" s="624"/>
      <c r="J320" s="624"/>
      <c r="K320" s="624"/>
      <c r="L320" s="624"/>
      <c r="M320" s="624"/>
      <c r="N320" s="624"/>
      <c r="O320" s="624"/>
      <c r="P320" s="624"/>
      <c r="Q320" s="624"/>
      <c r="R320" s="624"/>
      <c r="S320" s="624"/>
      <c r="T320" s="624"/>
      <c r="U320" s="624"/>
      <c r="V320" s="624"/>
      <c r="W320" s="624"/>
      <c r="X320" s="624"/>
      <c r="Y320" s="624"/>
      <c r="Z320" s="624"/>
      <c r="AA320" s="624"/>
      <c r="AB320" s="624"/>
      <c r="AC320" s="624"/>
      <c r="AD320" s="624"/>
      <c r="AE320" s="12"/>
      <c r="AF320" s="122"/>
    </row>
    <row r="321" spans="1:40" s="72" customFormat="1" ht="15" customHeight="1">
      <c r="A321" s="131"/>
      <c r="B321" s="756" t="str">
        <f>IF(AX315=0,"","Alerta: Debe justificar el uso de NS argumentando el estado de la información desconocida.")</f>
        <v/>
      </c>
      <c r="C321" s="756"/>
      <c r="D321" s="756"/>
      <c r="E321" s="756"/>
      <c r="F321" s="756"/>
      <c r="G321" s="756"/>
      <c r="H321" s="756"/>
      <c r="I321" s="756"/>
      <c r="J321" s="756"/>
      <c r="K321" s="756"/>
      <c r="L321" s="756"/>
      <c r="M321" s="756"/>
      <c r="N321" s="756"/>
      <c r="O321" s="756"/>
      <c r="P321" s="756"/>
      <c r="Q321" s="756"/>
      <c r="R321" s="756"/>
      <c r="S321" s="756"/>
      <c r="T321" s="756"/>
      <c r="U321" s="756"/>
      <c r="V321" s="756"/>
      <c r="W321" s="756"/>
      <c r="X321" s="756"/>
      <c r="Y321" s="756"/>
      <c r="Z321" s="756"/>
      <c r="AA321" s="756"/>
      <c r="AB321" s="756"/>
      <c r="AC321" s="756"/>
      <c r="AD321" s="756"/>
      <c r="AE321" s="12"/>
      <c r="AF321" s="122"/>
    </row>
    <row r="322" spans="1:40" s="72" customFormat="1" ht="15" customHeight="1">
      <c r="A322" s="131"/>
      <c r="B322" s="625" t="str">
        <f>IF(BA315=0,"","Error: Debe completar toda la información requerida.")</f>
        <v/>
      </c>
      <c r="C322" s="625"/>
      <c r="D322" s="625"/>
      <c r="E322" s="625"/>
      <c r="F322" s="625"/>
      <c r="G322" s="625"/>
      <c r="H322" s="625"/>
      <c r="I322" s="625"/>
      <c r="J322" s="625"/>
      <c r="K322" s="625"/>
      <c r="L322" s="625"/>
      <c r="M322" s="625"/>
      <c r="N322" s="625"/>
      <c r="O322" s="625"/>
      <c r="P322" s="625"/>
      <c r="Q322" s="625"/>
      <c r="R322" s="625"/>
      <c r="S322" s="625"/>
      <c r="T322" s="625"/>
      <c r="U322" s="625"/>
      <c r="V322" s="625"/>
      <c r="W322" s="625"/>
      <c r="X322" s="625"/>
      <c r="Y322" s="625"/>
      <c r="Z322" s="625"/>
      <c r="AA322" s="625"/>
      <c r="AB322" s="625"/>
      <c r="AC322" s="625"/>
      <c r="AD322" s="625"/>
      <c r="AE322" s="12"/>
      <c r="AF322" s="122"/>
    </row>
    <row r="323" spans="1:40" s="72" customFormat="1" ht="15" customHeight="1">
      <c r="A323" s="131"/>
      <c r="B323"/>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c r="AD323" s="34"/>
      <c r="AE323" s="12"/>
      <c r="AF323" s="122"/>
    </row>
    <row r="324" spans="1:40" s="72" customFormat="1" ht="15" customHeight="1">
      <c r="A324" s="131"/>
      <c r="B32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c r="AD324" s="34"/>
      <c r="AE324" s="12"/>
      <c r="AF324" s="122"/>
    </row>
    <row r="325" spans="1:40" ht="24" customHeight="1">
      <c r="A325" s="131" t="s">
        <v>985</v>
      </c>
      <c r="B325" s="688" t="s">
        <v>1297</v>
      </c>
      <c r="C325" s="688"/>
      <c r="D325" s="688"/>
      <c r="E325" s="688"/>
      <c r="F325" s="688"/>
      <c r="G325" s="688"/>
      <c r="H325" s="688"/>
      <c r="I325" s="688"/>
      <c r="J325" s="688"/>
      <c r="K325" s="688"/>
      <c r="L325" s="688"/>
      <c r="M325" s="688"/>
      <c r="N325" s="688"/>
      <c r="O325" s="688"/>
      <c r="P325" s="688"/>
      <c r="Q325" s="688"/>
      <c r="R325" s="688"/>
      <c r="S325" s="688"/>
      <c r="T325" s="688"/>
      <c r="U325" s="688"/>
      <c r="V325" s="688"/>
      <c r="W325" s="688"/>
      <c r="X325" s="688"/>
      <c r="Y325" s="688"/>
      <c r="Z325" s="688"/>
      <c r="AA325" s="688"/>
      <c r="AB325" s="688"/>
      <c r="AC325" s="688"/>
      <c r="AD325" s="688"/>
      <c r="AE325" s="12"/>
      <c r="AH325" s="639" t="s">
        <v>7211</v>
      </c>
      <c r="AI325" s="641"/>
      <c r="AJ325" s="639" t="s">
        <v>7212</v>
      </c>
      <c r="AK325" s="641"/>
      <c r="AL325" s="639" t="s">
        <v>7213</v>
      </c>
      <c r="AM325" s="641"/>
      <c r="AN325" s="35"/>
    </row>
    <row r="326" spans="1:40" s="18" customFormat="1" ht="24" customHeight="1">
      <c r="A326" s="167"/>
      <c r="B326" s="144"/>
      <c r="C326" s="578" t="s">
        <v>1299</v>
      </c>
      <c r="D326" s="578"/>
      <c r="E326" s="578"/>
      <c r="F326" s="578"/>
      <c r="G326" s="578"/>
      <c r="H326" s="578"/>
      <c r="I326" s="578"/>
      <c r="J326" s="578"/>
      <c r="K326" s="578"/>
      <c r="L326" s="578"/>
      <c r="M326" s="578"/>
      <c r="N326" s="578"/>
      <c r="O326" s="578"/>
      <c r="P326" s="578"/>
      <c r="Q326" s="578"/>
      <c r="R326" s="578"/>
      <c r="S326" s="578"/>
      <c r="T326" s="578"/>
      <c r="U326" s="578"/>
      <c r="V326" s="578"/>
      <c r="W326" s="578"/>
      <c r="X326" s="578"/>
      <c r="Y326" s="578"/>
      <c r="Z326" s="578"/>
      <c r="AA326" s="578"/>
      <c r="AB326" s="578"/>
      <c r="AC326" s="578"/>
      <c r="AD326" s="578"/>
      <c r="AF326" s="145"/>
      <c r="AH326" s="642">
        <f>COUNTBLANK(S351:AD357)+COUNTBLANK(S366:AD372)</f>
        <v>168</v>
      </c>
      <c r="AI326" s="643"/>
      <c r="AJ326" s="639">
        <v>168</v>
      </c>
      <c r="AK326" s="641"/>
      <c r="AL326" s="639">
        <v>0</v>
      </c>
      <c r="AM326" s="641"/>
      <c r="AN326" s="29"/>
    </row>
    <row r="327" spans="1:40" s="18" customFormat="1" ht="24" customHeight="1">
      <c r="A327" s="121"/>
      <c r="B327" s="144"/>
      <c r="C327" s="578" t="s">
        <v>1300</v>
      </c>
      <c r="D327" s="578"/>
      <c r="E327" s="578"/>
      <c r="F327" s="578"/>
      <c r="G327" s="578"/>
      <c r="H327" s="578"/>
      <c r="I327" s="578"/>
      <c r="J327" s="578"/>
      <c r="K327" s="578"/>
      <c r="L327" s="578"/>
      <c r="M327" s="578"/>
      <c r="N327" s="578"/>
      <c r="O327" s="578"/>
      <c r="P327" s="578"/>
      <c r="Q327" s="578"/>
      <c r="R327" s="578"/>
      <c r="S327" s="578"/>
      <c r="T327" s="578"/>
      <c r="U327" s="578"/>
      <c r="V327" s="578"/>
      <c r="W327" s="578"/>
      <c r="X327" s="578"/>
      <c r="Y327" s="578"/>
      <c r="Z327" s="578"/>
      <c r="AA327" s="578"/>
      <c r="AB327" s="578"/>
      <c r="AC327" s="578"/>
      <c r="AD327" s="578"/>
      <c r="AF327" s="145"/>
      <c r="AH327" s="29"/>
      <c r="AI327" s="29"/>
      <c r="AJ327" s="29"/>
      <c r="AK327" s="29"/>
      <c r="AL327" s="29"/>
      <c r="AM327" s="29"/>
      <c r="AN327" s="29"/>
    </row>
    <row r="328" spans="1:40" s="18" customFormat="1" ht="24" customHeight="1">
      <c r="A328" s="121"/>
      <c r="B328" s="144"/>
      <c r="C328" s="578" t="s">
        <v>1874</v>
      </c>
      <c r="D328" s="578"/>
      <c r="E328" s="578"/>
      <c r="F328" s="578"/>
      <c r="G328" s="578"/>
      <c r="H328" s="578"/>
      <c r="I328" s="578"/>
      <c r="J328" s="578"/>
      <c r="K328" s="578"/>
      <c r="L328" s="578"/>
      <c r="M328" s="578"/>
      <c r="N328" s="578"/>
      <c r="O328" s="578"/>
      <c r="P328" s="578"/>
      <c r="Q328" s="578"/>
      <c r="R328" s="578"/>
      <c r="S328" s="578"/>
      <c r="T328" s="578"/>
      <c r="U328" s="578"/>
      <c r="V328" s="578"/>
      <c r="W328" s="578"/>
      <c r="X328" s="578"/>
      <c r="Y328" s="578"/>
      <c r="Z328" s="578"/>
      <c r="AA328" s="578"/>
      <c r="AB328" s="578"/>
      <c r="AC328" s="578"/>
      <c r="AD328" s="578"/>
      <c r="AF328" s="145"/>
      <c r="AH328" s="29"/>
      <c r="AI328" s="29"/>
      <c r="AJ328" s="29"/>
      <c r="AK328" s="29"/>
      <c r="AL328" s="29"/>
      <c r="AM328" s="29"/>
      <c r="AN328" s="29"/>
    </row>
    <row r="329" spans="1:40" s="18" customFormat="1" ht="24" customHeight="1">
      <c r="A329" s="121"/>
      <c r="B329" s="144"/>
      <c r="C329" s="578" t="s">
        <v>1875</v>
      </c>
      <c r="D329" s="578"/>
      <c r="E329" s="578"/>
      <c r="F329" s="578"/>
      <c r="G329" s="578"/>
      <c r="H329" s="578"/>
      <c r="I329" s="578"/>
      <c r="J329" s="578"/>
      <c r="K329" s="578"/>
      <c r="L329" s="578"/>
      <c r="M329" s="578"/>
      <c r="N329" s="578"/>
      <c r="O329" s="578"/>
      <c r="P329" s="578"/>
      <c r="Q329" s="578"/>
      <c r="R329" s="578"/>
      <c r="S329" s="578"/>
      <c r="T329" s="578"/>
      <c r="U329" s="578"/>
      <c r="V329" s="578"/>
      <c r="W329" s="578"/>
      <c r="X329" s="578"/>
      <c r="Y329" s="578"/>
      <c r="Z329" s="578"/>
      <c r="AA329" s="578"/>
      <c r="AB329" s="578"/>
      <c r="AC329" s="578"/>
      <c r="AD329" s="578"/>
      <c r="AF329" s="145"/>
    </row>
    <row r="330" spans="1:40" s="18" customFormat="1" ht="24" customHeight="1">
      <c r="A330" s="121"/>
      <c r="B330" s="144"/>
      <c r="C330" s="578" t="s">
        <v>1876</v>
      </c>
      <c r="D330" s="578"/>
      <c r="E330" s="578"/>
      <c r="F330" s="578"/>
      <c r="G330" s="578"/>
      <c r="H330" s="578"/>
      <c r="I330" s="578"/>
      <c r="J330" s="578"/>
      <c r="K330" s="578"/>
      <c r="L330" s="578"/>
      <c r="M330" s="578"/>
      <c r="N330" s="578"/>
      <c r="O330" s="578"/>
      <c r="P330" s="578"/>
      <c r="Q330" s="578"/>
      <c r="R330" s="578"/>
      <c r="S330" s="578"/>
      <c r="T330" s="578"/>
      <c r="U330" s="578"/>
      <c r="V330" s="578"/>
      <c r="W330" s="578"/>
      <c r="X330" s="578"/>
      <c r="Y330" s="578"/>
      <c r="Z330" s="578"/>
      <c r="AA330" s="578"/>
      <c r="AB330" s="578"/>
      <c r="AC330" s="578"/>
      <c r="AD330" s="578"/>
      <c r="AF330" s="145"/>
    </row>
    <row r="331" spans="1:40" s="18" customFormat="1" ht="36" customHeight="1">
      <c r="A331" s="121"/>
      <c r="B331" s="144"/>
      <c r="C331" s="578" t="s">
        <v>1877</v>
      </c>
      <c r="D331" s="578"/>
      <c r="E331" s="578"/>
      <c r="F331" s="578"/>
      <c r="G331" s="578"/>
      <c r="H331" s="578"/>
      <c r="I331" s="578"/>
      <c r="J331" s="578"/>
      <c r="K331" s="578"/>
      <c r="L331" s="578"/>
      <c r="M331" s="578"/>
      <c r="N331" s="578"/>
      <c r="O331" s="578"/>
      <c r="P331" s="578"/>
      <c r="Q331" s="578"/>
      <c r="R331" s="578"/>
      <c r="S331" s="578"/>
      <c r="T331" s="578"/>
      <c r="U331" s="578"/>
      <c r="V331" s="578"/>
      <c r="W331" s="578"/>
      <c r="X331" s="578"/>
      <c r="Y331" s="578"/>
      <c r="Z331" s="578"/>
      <c r="AA331" s="578"/>
      <c r="AB331" s="578"/>
      <c r="AC331" s="578"/>
      <c r="AD331" s="578"/>
      <c r="AF331" s="145"/>
    </row>
    <row r="332" spans="1:40" s="18" customFormat="1" ht="36" customHeight="1">
      <c r="A332" s="121"/>
      <c r="B332" s="144"/>
      <c r="C332" s="578" t="s">
        <v>7686</v>
      </c>
      <c r="D332" s="578"/>
      <c r="E332" s="578"/>
      <c r="F332" s="578"/>
      <c r="G332" s="578"/>
      <c r="H332" s="578"/>
      <c r="I332" s="578"/>
      <c r="J332" s="578"/>
      <c r="K332" s="578"/>
      <c r="L332" s="578"/>
      <c r="M332" s="578"/>
      <c r="N332" s="578"/>
      <c r="O332" s="578"/>
      <c r="P332" s="578"/>
      <c r="Q332" s="578"/>
      <c r="R332" s="578"/>
      <c r="S332" s="578"/>
      <c r="T332" s="578"/>
      <c r="U332" s="578"/>
      <c r="V332" s="578"/>
      <c r="W332" s="578"/>
      <c r="X332" s="578"/>
      <c r="Y332" s="578"/>
      <c r="Z332" s="578"/>
      <c r="AA332" s="578"/>
      <c r="AB332" s="578"/>
      <c r="AC332" s="578"/>
      <c r="AD332" s="578"/>
      <c r="AF332" s="145"/>
    </row>
    <row r="333" spans="1:40" s="18" customFormat="1" ht="36" customHeight="1">
      <c r="A333" s="121"/>
      <c r="B333" s="144"/>
      <c r="C333" s="578" t="s">
        <v>7685</v>
      </c>
      <c r="D333" s="578"/>
      <c r="E333" s="578"/>
      <c r="F333" s="578"/>
      <c r="G333" s="578"/>
      <c r="H333" s="578"/>
      <c r="I333" s="578"/>
      <c r="J333" s="578"/>
      <c r="K333" s="578"/>
      <c r="L333" s="578"/>
      <c r="M333" s="578"/>
      <c r="N333" s="578"/>
      <c r="O333" s="578"/>
      <c r="P333" s="578"/>
      <c r="Q333" s="578"/>
      <c r="R333" s="578"/>
      <c r="S333" s="578"/>
      <c r="T333" s="578"/>
      <c r="U333" s="578"/>
      <c r="V333" s="578"/>
      <c r="W333" s="578"/>
      <c r="X333" s="578"/>
      <c r="Y333" s="578"/>
      <c r="Z333" s="578"/>
      <c r="AA333" s="578"/>
      <c r="AB333" s="578"/>
      <c r="AC333" s="578"/>
      <c r="AD333" s="578"/>
      <c r="AF333" s="145"/>
    </row>
    <row r="334" spans="1:40" ht="15" customHeight="1">
      <c r="A334" s="121"/>
      <c r="B334" s="138"/>
      <c r="C334" s="796" t="s">
        <v>1267</v>
      </c>
      <c r="D334" s="796"/>
      <c r="E334" s="796"/>
      <c r="F334" s="796"/>
      <c r="G334" s="796"/>
      <c r="H334" s="796"/>
      <c r="I334" s="796"/>
      <c r="J334" s="796"/>
      <c r="K334" s="796"/>
      <c r="L334" s="796"/>
      <c r="M334" s="796"/>
      <c r="N334" s="796"/>
      <c r="O334" s="796"/>
      <c r="P334" s="796"/>
      <c r="Q334" s="796"/>
      <c r="R334" s="796"/>
      <c r="S334" s="796"/>
      <c r="T334" s="796"/>
      <c r="U334" s="796"/>
      <c r="V334" s="796"/>
      <c r="W334" s="796"/>
      <c r="X334" s="796"/>
      <c r="Y334" s="796"/>
      <c r="Z334" s="796"/>
      <c r="AA334" s="796"/>
      <c r="AB334" s="796"/>
      <c r="AC334" s="796"/>
      <c r="AD334" s="796"/>
      <c r="AE334" s="12"/>
    </row>
    <row r="335" spans="1:40" s="15" customFormat="1" ht="24" customHeight="1">
      <c r="A335" s="121"/>
      <c r="B335" s="190"/>
      <c r="C335" s="796" t="s">
        <v>1268</v>
      </c>
      <c r="D335" s="796"/>
      <c r="E335" s="796"/>
      <c r="F335" s="796"/>
      <c r="G335" s="796"/>
      <c r="H335" s="796"/>
      <c r="I335" s="796"/>
      <c r="J335" s="796"/>
      <c r="K335" s="796"/>
      <c r="L335" s="796"/>
      <c r="M335" s="796"/>
      <c r="N335" s="796"/>
      <c r="O335" s="796"/>
      <c r="P335" s="796"/>
      <c r="Q335" s="796"/>
      <c r="R335" s="796"/>
      <c r="S335" s="796"/>
      <c r="T335" s="796"/>
      <c r="U335" s="796"/>
      <c r="V335" s="796"/>
      <c r="W335" s="796"/>
      <c r="X335" s="796"/>
      <c r="Y335" s="796"/>
      <c r="Z335" s="796"/>
      <c r="AA335" s="796"/>
      <c r="AB335" s="796"/>
      <c r="AC335" s="796"/>
      <c r="AD335" s="796"/>
      <c r="AE335" s="12"/>
      <c r="AF335" s="16"/>
    </row>
    <row r="336" spans="1:40" ht="36" customHeight="1">
      <c r="A336" s="121"/>
      <c r="B336" s="181"/>
      <c r="C336" s="578" t="s">
        <v>1301</v>
      </c>
      <c r="D336" s="578"/>
      <c r="E336" s="578"/>
      <c r="F336" s="578"/>
      <c r="G336" s="578"/>
      <c r="H336" s="578"/>
      <c r="I336" s="578"/>
      <c r="J336" s="578"/>
      <c r="K336" s="578"/>
      <c r="L336" s="578"/>
      <c r="M336" s="578"/>
      <c r="N336" s="578"/>
      <c r="O336" s="578"/>
      <c r="P336" s="578"/>
      <c r="Q336" s="578"/>
      <c r="R336" s="578"/>
      <c r="S336" s="578"/>
      <c r="T336" s="578"/>
      <c r="U336" s="578"/>
      <c r="V336" s="578"/>
      <c r="W336" s="578"/>
      <c r="X336" s="578"/>
      <c r="Y336" s="578"/>
      <c r="Z336" s="578"/>
      <c r="AA336" s="578"/>
      <c r="AB336" s="578"/>
      <c r="AC336" s="578"/>
      <c r="AD336" s="578"/>
      <c r="AE336" s="12"/>
    </row>
    <row r="337" spans="1:173" ht="36" customHeight="1">
      <c r="A337" s="121"/>
      <c r="B337" s="181"/>
      <c r="C337" s="578" t="s">
        <v>1302</v>
      </c>
      <c r="D337" s="578"/>
      <c r="E337" s="578"/>
      <c r="F337" s="578"/>
      <c r="G337" s="578"/>
      <c r="H337" s="578"/>
      <c r="I337" s="578"/>
      <c r="J337" s="578"/>
      <c r="K337" s="578"/>
      <c r="L337" s="578"/>
      <c r="M337" s="578"/>
      <c r="N337" s="578"/>
      <c r="O337" s="578"/>
      <c r="P337" s="578"/>
      <c r="Q337" s="578"/>
      <c r="R337" s="578"/>
      <c r="S337" s="578"/>
      <c r="T337" s="578"/>
      <c r="U337" s="578"/>
      <c r="V337" s="578"/>
      <c r="W337" s="578"/>
      <c r="X337" s="578"/>
      <c r="Y337" s="578"/>
      <c r="Z337" s="578"/>
      <c r="AA337" s="578"/>
      <c r="AB337" s="578"/>
      <c r="AC337" s="578"/>
      <c r="AD337" s="578"/>
      <c r="AE337" s="12"/>
    </row>
    <row r="338" spans="1:173" ht="36" customHeight="1">
      <c r="A338" s="121"/>
      <c r="B338" s="181"/>
      <c r="C338" s="578" t="s">
        <v>1303</v>
      </c>
      <c r="D338" s="578"/>
      <c r="E338" s="578"/>
      <c r="F338" s="578"/>
      <c r="G338" s="578"/>
      <c r="H338" s="578"/>
      <c r="I338" s="578"/>
      <c r="J338" s="578"/>
      <c r="K338" s="578"/>
      <c r="L338" s="578"/>
      <c r="M338" s="578"/>
      <c r="N338" s="578"/>
      <c r="O338" s="578"/>
      <c r="P338" s="578"/>
      <c r="Q338" s="578"/>
      <c r="R338" s="578"/>
      <c r="S338" s="578"/>
      <c r="T338" s="578"/>
      <c r="U338" s="578"/>
      <c r="V338" s="578"/>
      <c r="W338" s="578"/>
      <c r="X338" s="578"/>
      <c r="Y338" s="578"/>
      <c r="Z338" s="578"/>
      <c r="AA338" s="578"/>
      <c r="AB338" s="578"/>
      <c r="AC338" s="578"/>
      <c r="AD338" s="578"/>
      <c r="AE338" s="12"/>
    </row>
    <row r="339" spans="1:173" ht="36" customHeight="1">
      <c r="A339" s="121"/>
      <c r="B339" s="181"/>
      <c r="C339" s="578" t="s">
        <v>1892</v>
      </c>
      <c r="D339" s="578"/>
      <c r="E339" s="578"/>
      <c r="F339" s="578"/>
      <c r="G339" s="578"/>
      <c r="H339" s="578"/>
      <c r="I339" s="578"/>
      <c r="J339" s="578"/>
      <c r="K339" s="578"/>
      <c r="L339" s="578"/>
      <c r="M339" s="578"/>
      <c r="N339" s="578"/>
      <c r="O339" s="578"/>
      <c r="P339" s="578"/>
      <c r="Q339" s="578"/>
      <c r="R339" s="578"/>
      <c r="S339" s="578"/>
      <c r="T339" s="578"/>
      <c r="U339" s="578"/>
      <c r="V339" s="578"/>
      <c r="W339" s="578"/>
      <c r="X339" s="578"/>
      <c r="Y339" s="578"/>
      <c r="Z339" s="578"/>
      <c r="AA339" s="578"/>
      <c r="AB339" s="578"/>
      <c r="AC339" s="578"/>
      <c r="AD339" s="578"/>
      <c r="AE339" s="12"/>
    </row>
    <row r="340" spans="1:173" ht="36" customHeight="1">
      <c r="A340" s="121"/>
      <c r="B340" s="181"/>
      <c r="C340" s="578" t="s">
        <v>1304</v>
      </c>
      <c r="D340" s="578"/>
      <c r="E340" s="578"/>
      <c r="F340" s="578"/>
      <c r="G340" s="578"/>
      <c r="H340" s="578"/>
      <c r="I340" s="578"/>
      <c r="J340" s="578"/>
      <c r="K340" s="578"/>
      <c r="L340" s="578"/>
      <c r="M340" s="578"/>
      <c r="N340" s="578"/>
      <c r="O340" s="578"/>
      <c r="P340" s="578"/>
      <c r="Q340" s="578"/>
      <c r="R340" s="578"/>
      <c r="S340" s="578"/>
      <c r="T340" s="578"/>
      <c r="U340" s="578"/>
      <c r="V340" s="578"/>
      <c r="W340" s="578"/>
      <c r="X340" s="578"/>
      <c r="Y340" s="578"/>
      <c r="Z340" s="578"/>
      <c r="AA340" s="578"/>
      <c r="AB340" s="578"/>
      <c r="AC340" s="578"/>
      <c r="AD340" s="578"/>
      <c r="AE340" s="12"/>
    </row>
    <row r="341" spans="1:173" ht="36" customHeight="1">
      <c r="A341" s="121"/>
      <c r="B341" s="181"/>
      <c r="C341" s="578" t="s">
        <v>1893</v>
      </c>
      <c r="D341" s="578"/>
      <c r="E341" s="578"/>
      <c r="F341" s="578"/>
      <c r="G341" s="578"/>
      <c r="H341" s="578"/>
      <c r="I341" s="578"/>
      <c r="J341" s="578"/>
      <c r="K341" s="578"/>
      <c r="L341" s="578"/>
      <c r="M341" s="578"/>
      <c r="N341" s="578"/>
      <c r="O341" s="578"/>
      <c r="P341" s="578"/>
      <c r="Q341" s="578"/>
      <c r="R341" s="578"/>
      <c r="S341" s="578"/>
      <c r="T341" s="578"/>
      <c r="U341" s="578"/>
      <c r="V341" s="578"/>
      <c r="W341" s="578"/>
      <c r="X341" s="578"/>
      <c r="Y341" s="578"/>
      <c r="Z341" s="578"/>
      <c r="AA341" s="578"/>
      <c r="AB341" s="578"/>
      <c r="AC341" s="578"/>
      <c r="AD341" s="578"/>
      <c r="AE341" s="12"/>
    </row>
    <row r="342" spans="1:173" ht="36" customHeight="1">
      <c r="A342" s="121"/>
      <c r="B342" s="181"/>
      <c r="C342" s="578" t="s">
        <v>7688</v>
      </c>
      <c r="D342" s="578"/>
      <c r="E342" s="578"/>
      <c r="F342" s="578"/>
      <c r="G342" s="578"/>
      <c r="H342" s="578"/>
      <c r="I342" s="578"/>
      <c r="J342" s="578"/>
      <c r="K342" s="578"/>
      <c r="L342" s="578"/>
      <c r="M342" s="578"/>
      <c r="N342" s="578"/>
      <c r="O342" s="578"/>
      <c r="P342" s="578"/>
      <c r="Q342" s="578"/>
      <c r="R342" s="578"/>
      <c r="S342" s="578"/>
      <c r="T342" s="578"/>
      <c r="U342" s="578"/>
      <c r="V342" s="578"/>
      <c r="W342" s="578"/>
      <c r="X342" s="578"/>
      <c r="Y342" s="578"/>
      <c r="Z342" s="578"/>
      <c r="AA342" s="578"/>
      <c r="AB342" s="578"/>
      <c r="AC342" s="578"/>
      <c r="AD342" s="578"/>
      <c r="AE342" s="12"/>
    </row>
    <row r="343" spans="1:173" ht="36" customHeight="1">
      <c r="A343" s="121"/>
      <c r="B343" s="181"/>
      <c r="C343" s="578" t="s">
        <v>7687</v>
      </c>
      <c r="D343" s="578"/>
      <c r="E343" s="578"/>
      <c r="F343" s="578"/>
      <c r="G343" s="578"/>
      <c r="H343" s="578"/>
      <c r="I343" s="578"/>
      <c r="J343" s="578"/>
      <c r="K343" s="578"/>
      <c r="L343" s="578"/>
      <c r="M343" s="578"/>
      <c r="N343" s="578"/>
      <c r="O343" s="578"/>
      <c r="P343" s="578"/>
      <c r="Q343" s="578"/>
      <c r="R343" s="578"/>
      <c r="S343" s="578"/>
      <c r="T343" s="578"/>
      <c r="U343" s="578"/>
      <c r="V343" s="578"/>
      <c r="W343" s="578"/>
      <c r="X343" s="578"/>
      <c r="Y343" s="578"/>
      <c r="Z343" s="578"/>
      <c r="AA343" s="578"/>
      <c r="AB343" s="578"/>
      <c r="AC343" s="578"/>
      <c r="AD343" s="578"/>
      <c r="AE343" s="12"/>
    </row>
    <row r="344" spans="1:173" ht="15" customHeight="1">
      <c r="A344" s="131"/>
      <c r="B344" s="181"/>
      <c r="C344" s="181"/>
      <c r="D344" s="181"/>
      <c r="E344" s="181"/>
      <c r="F344" s="181"/>
      <c r="G344" s="181"/>
      <c r="H344" s="181"/>
      <c r="I344" s="181"/>
      <c r="J344" s="181"/>
      <c r="K344" s="181"/>
      <c r="L344" s="181"/>
      <c r="M344" s="181"/>
      <c r="N344" s="181"/>
      <c r="O344" s="181"/>
      <c r="P344" s="181"/>
      <c r="Q344" s="181"/>
      <c r="R344" s="181"/>
      <c r="S344" s="181"/>
      <c r="T344" s="181"/>
      <c r="U344" s="181"/>
      <c r="V344" s="181"/>
      <c r="W344" s="181"/>
      <c r="X344" s="181"/>
      <c r="Y344" s="181"/>
      <c r="Z344" s="181"/>
      <c r="AA344" s="181"/>
      <c r="AB344" s="181"/>
      <c r="AC344" s="181"/>
      <c r="AD344" s="181"/>
      <c r="AE344" s="12"/>
    </row>
    <row r="345" spans="1:173" ht="15" customHeight="1">
      <c r="A345" s="131"/>
      <c r="B345" s="181"/>
      <c r="C345" s="181"/>
      <c r="D345" s="181"/>
      <c r="E345" s="181"/>
      <c r="F345" s="181"/>
      <c r="G345" s="181"/>
      <c r="H345" s="181"/>
      <c r="I345" s="181"/>
      <c r="J345" s="181"/>
      <c r="K345" s="181"/>
      <c r="L345" s="181"/>
      <c r="M345" s="181"/>
      <c r="N345" s="181"/>
      <c r="O345" s="181"/>
      <c r="P345" s="181"/>
      <c r="Q345" s="181"/>
      <c r="R345" s="181"/>
      <c r="S345" s="181"/>
      <c r="T345" s="181"/>
      <c r="U345" s="181"/>
      <c r="V345" s="181"/>
      <c r="W345" s="181"/>
      <c r="X345" s="181"/>
      <c r="Y345" s="181"/>
      <c r="Z345" s="181"/>
      <c r="AA345" s="1037" t="s">
        <v>1239</v>
      </c>
      <c r="AB345" s="1037"/>
      <c r="AC345" s="1037"/>
      <c r="AD345" s="1037"/>
      <c r="AE345" s="12"/>
    </row>
    <row r="346" spans="1:173" s="184" customFormat="1" ht="36" customHeight="1">
      <c r="A346" s="131"/>
      <c r="B346" s="182"/>
      <c r="C346" s="835" t="s">
        <v>496</v>
      </c>
      <c r="D346" s="836"/>
      <c r="E346" s="836"/>
      <c r="F346" s="836"/>
      <c r="G346" s="836"/>
      <c r="H346" s="836"/>
      <c r="I346" s="836"/>
      <c r="J346" s="836"/>
      <c r="K346" s="836"/>
      <c r="L346" s="836"/>
      <c r="M346" s="836"/>
      <c r="N346" s="836"/>
      <c r="O346" s="836"/>
      <c r="P346" s="836"/>
      <c r="Q346" s="836"/>
      <c r="R346" s="837"/>
      <c r="S346" s="555" t="s">
        <v>1298</v>
      </c>
      <c r="T346" s="556"/>
      <c r="U346" s="556"/>
      <c r="V346" s="556"/>
      <c r="W346" s="556"/>
      <c r="X346" s="556"/>
      <c r="Y346" s="556"/>
      <c r="Z346" s="556"/>
      <c r="AA346" s="556"/>
      <c r="AB346" s="556"/>
      <c r="AC346" s="556"/>
      <c r="AD346" s="557"/>
      <c r="AE346" s="12"/>
      <c r="AF346" s="183"/>
    </row>
    <row r="347" spans="1:173" s="184" customFormat="1" ht="15" customHeight="1">
      <c r="A347" s="131"/>
      <c r="B347" s="182"/>
      <c r="C347" s="1009"/>
      <c r="D347" s="1010"/>
      <c r="E347" s="1010"/>
      <c r="F347" s="1010"/>
      <c r="G347" s="1010"/>
      <c r="H347" s="1010"/>
      <c r="I347" s="1010"/>
      <c r="J347" s="1010"/>
      <c r="K347" s="1010"/>
      <c r="L347" s="1010"/>
      <c r="M347" s="1010"/>
      <c r="N347" s="1010"/>
      <c r="O347" s="1010"/>
      <c r="P347" s="1010"/>
      <c r="Q347" s="1010"/>
      <c r="R347" s="1011"/>
      <c r="S347" s="1098" t="s">
        <v>1149</v>
      </c>
      <c r="T347" s="1099"/>
      <c r="U347" s="1099"/>
      <c r="V347" s="1099"/>
      <c r="W347" s="1099"/>
      <c r="X347" s="1100"/>
      <c r="Y347" s="570" t="s">
        <v>599</v>
      </c>
      <c r="Z347" s="571"/>
      <c r="AA347" s="571"/>
      <c r="AB347" s="571"/>
      <c r="AC347" s="571"/>
      <c r="AD347" s="572"/>
      <c r="AE347" s="12"/>
      <c r="AF347" s="183"/>
      <c r="AH347" s="452"/>
      <c r="AI347" s="452"/>
      <c r="AJ347" s="452"/>
      <c r="AK347" s="452"/>
      <c r="AL347" s="452"/>
      <c r="AM347" s="452"/>
      <c r="AN347" s="452"/>
      <c r="AO347" s="452"/>
      <c r="AP347" s="452"/>
      <c r="AQ347" s="452"/>
      <c r="AR347" s="452"/>
      <c r="AS347" s="452"/>
      <c r="AT347" s="452"/>
      <c r="AU347" s="452"/>
      <c r="AV347" s="452"/>
      <c r="AW347" s="452"/>
      <c r="AX347" s="452"/>
      <c r="AY347" s="452"/>
      <c r="AZ347" s="452"/>
      <c r="BA347" s="452"/>
      <c r="BB347" s="452"/>
      <c r="BC347" s="452"/>
      <c r="BD347" s="452"/>
      <c r="BE347" s="452"/>
      <c r="BF347" s="452"/>
      <c r="BG347" s="452"/>
      <c r="BH347" s="452"/>
      <c r="BI347" s="452"/>
      <c r="BJ347" s="452"/>
      <c r="BK347" s="452"/>
      <c r="BL347" s="452"/>
      <c r="BM347" s="452"/>
      <c r="BN347" s="452"/>
      <c r="BO347" s="452"/>
      <c r="BP347" s="452"/>
      <c r="BQ347" s="452"/>
      <c r="BR347" s="452"/>
      <c r="BS347" s="452"/>
      <c r="BT347" s="452"/>
      <c r="BU347" s="452"/>
      <c r="BV347" s="452"/>
      <c r="BW347" s="452"/>
      <c r="BX347" s="452"/>
      <c r="BY347" s="452"/>
      <c r="BZ347" s="452"/>
      <c r="CA347" s="452"/>
      <c r="CB347" s="452"/>
      <c r="CC347" s="452"/>
      <c r="CD347" s="452"/>
      <c r="CE347" s="452"/>
      <c r="CF347" s="452"/>
      <c r="CG347" s="452"/>
      <c r="CH347" s="452"/>
      <c r="CI347" s="452"/>
      <c r="CJ347" s="452"/>
      <c r="CK347" s="452"/>
      <c r="CL347" s="452"/>
      <c r="CM347" s="452"/>
      <c r="CN347" s="452"/>
      <c r="CO347" s="452"/>
      <c r="CP347" s="452"/>
      <c r="CQ347" s="452"/>
      <c r="CR347" s="452"/>
      <c r="CS347" s="452"/>
      <c r="CT347" s="452"/>
      <c r="CU347" s="452"/>
      <c r="CV347" s="452"/>
      <c r="CW347" s="452"/>
      <c r="CX347" s="452"/>
      <c r="CY347" s="452"/>
      <c r="CZ347" s="452"/>
      <c r="DA347" s="452"/>
      <c r="DB347" s="452"/>
      <c r="DC347" s="452"/>
      <c r="DD347" s="452"/>
      <c r="DE347" s="452"/>
      <c r="DF347" s="452"/>
      <c r="DG347" s="452"/>
      <c r="DH347" s="452"/>
      <c r="DI347" s="452"/>
      <c r="DJ347" s="452"/>
      <c r="DK347" s="452"/>
      <c r="DL347" s="452"/>
      <c r="DM347" s="452"/>
      <c r="DN347" s="452"/>
      <c r="DO347" s="452"/>
      <c r="DP347" s="452"/>
      <c r="DQ347" s="452"/>
      <c r="DR347" s="452"/>
      <c r="DS347" s="452"/>
      <c r="DT347" s="452"/>
      <c r="DU347" s="452"/>
      <c r="DV347" s="452"/>
      <c r="DW347" s="452"/>
      <c r="DX347" s="452"/>
      <c r="DY347" s="452"/>
      <c r="DZ347" s="452"/>
      <c r="EA347" s="452"/>
      <c r="EB347" s="452"/>
      <c r="EC347" s="452"/>
      <c r="ED347" s="452"/>
      <c r="EE347" s="452"/>
      <c r="EF347" s="452"/>
      <c r="EG347" s="452"/>
      <c r="EH347" s="452"/>
      <c r="EI347" s="452"/>
      <c r="EJ347" s="452"/>
      <c r="EK347" s="452"/>
      <c r="EL347" s="452"/>
      <c r="EM347" s="452"/>
      <c r="EN347" s="452"/>
      <c r="EO347" s="452"/>
      <c r="EP347" s="452"/>
      <c r="EQ347" s="452"/>
      <c r="ER347" s="452"/>
      <c r="ES347" s="452"/>
      <c r="ET347" s="452"/>
      <c r="EU347" s="452"/>
      <c r="EV347" s="452"/>
      <c r="EW347" s="452"/>
      <c r="EX347" s="452"/>
      <c r="EY347" s="452"/>
      <c r="EZ347" s="452"/>
      <c r="FA347" s="452"/>
      <c r="FB347" s="452"/>
      <c r="FC347" s="452"/>
      <c r="FD347" s="452"/>
      <c r="FE347" s="452"/>
      <c r="FF347" s="452"/>
      <c r="FG347" s="452"/>
      <c r="FH347" s="452"/>
      <c r="FI347" s="452"/>
      <c r="FJ347" s="452"/>
      <c r="FK347" s="452"/>
      <c r="FL347" s="452"/>
      <c r="FM347" s="452"/>
      <c r="FN347" s="452"/>
      <c r="FO347" s="452"/>
      <c r="FP347" s="452"/>
      <c r="FQ347" s="452"/>
    </row>
    <row r="348" spans="1:173" s="184" customFormat="1" ht="24" customHeight="1">
      <c r="A348" s="131"/>
      <c r="B348" s="182"/>
      <c r="C348" s="1009"/>
      <c r="D348" s="1010"/>
      <c r="E348" s="1010"/>
      <c r="F348" s="1010"/>
      <c r="G348" s="1010"/>
      <c r="H348" s="1010"/>
      <c r="I348" s="1010"/>
      <c r="J348" s="1010"/>
      <c r="K348" s="1010"/>
      <c r="L348" s="1010"/>
      <c r="M348" s="1010"/>
      <c r="N348" s="1010"/>
      <c r="O348" s="1010"/>
      <c r="P348" s="1010"/>
      <c r="Q348" s="1010"/>
      <c r="R348" s="1011"/>
      <c r="S348" s="1101"/>
      <c r="T348" s="1102"/>
      <c r="U348" s="1102"/>
      <c r="V348" s="1102"/>
      <c r="W348" s="1102"/>
      <c r="X348" s="1103"/>
      <c r="Y348" s="570" t="s">
        <v>1148</v>
      </c>
      <c r="Z348" s="571"/>
      <c r="AA348" s="571"/>
      <c r="AB348" s="571"/>
      <c r="AC348" s="571"/>
      <c r="AD348" s="572"/>
      <c r="AE348" s="12"/>
      <c r="AF348" s="183"/>
      <c r="AH348" s="452"/>
      <c r="AI348" s="452"/>
      <c r="AJ348" s="452"/>
      <c r="AK348" s="452"/>
      <c r="AL348" s="452"/>
      <c r="AM348" s="452"/>
      <c r="AN348" s="452"/>
      <c r="AO348" s="452"/>
      <c r="AP348" s="452"/>
      <c r="AQ348" s="452"/>
      <c r="AR348" s="452"/>
      <c r="AS348" s="452"/>
      <c r="AT348" s="452"/>
      <c r="AU348" s="452"/>
      <c r="AV348" s="452"/>
      <c r="AW348" s="452"/>
      <c r="AX348" s="452"/>
      <c r="AY348" s="452"/>
      <c r="AZ348" s="452"/>
      <c r="BA348" s="452"/>
      <c r="BB348" s="452"/>
      <c r="BC348" s="452"/>
      <c r="BD348" s="452"/>
      <c r="BE348" s="452"/>
      <c r="BF348" s="452"/>
      <c r="BG348" s="452"/>
      <c r="BH348" s="452"/>
      <c r="BI348" s="452"/>
      <c r="BJ348" s="452"/>
      <c r="BK348" s="452"/>
      <c r="BL348" s="452"/>
      <c r="BM348" s="452"/>
      <c r="BN348" s="452"/>
      <c r="BO348" s="452"/>
      <c r="BP348" s="452"/>
      <c r="BQ348" s="452"/>
      <c r="BR348" s="452"/>
      <c r="BS348" s="452"/>
      <c r="BT348" s="452"/>
      <c r="BU348" s="452"/>
      <c r="BV348" s="452"/>
      <c r="BW348" s="452"/>
      <c r="BX348" s="452"/>
      <c r="BY348" s="452"/>
      <c r="BZ348" s="452"/>
      <c r="CA348" s="452"/>
      <c r="CB348" s="452"/>
      <c r="CC348" s="452"/>
      <c r="CD348" s="452"/>
      <c r="CE348" s="452"/>
      <c r="CF348" s="452"/>
      <c r="CG348" s="452"/>
      <c r="CH348" s="452"/>
      <c r="CI348" s="452"/>
      <c r="CJ348" s="452"/>
      <c r="CK348" s="452"/>
      <c r="CL348" s="452"/>
      <c r="CM348" s="452"/>
      <c r="CN348" s="452"/>
      <c r="CO348" s="452"/>
      <c r="CP348" s="452"/>
      <c r="CQ348" s="452"/>
      <c r="CR348" s="452"/>
      <c r="CS348" s="452"/>
      <c r="CT348" s="452"/>
      <c r="CU348" s="452"/>
      <c r="CV348" s="452"/>
      <c r="CW348" s="452"/>
      <c r="CX348" s="452"/>
      <c r="CY348" s="452"/>
      <c r="CZ348" s="452"/>
      <c r="DA348" s="452"/>
      <c r="DB348" s="452"/>
      <c r="DC348" s="452"/>
      <c r="DD348" s="452"/>
      <c r="DE348" s="452"/>
      <c r="DF348" s="452"/>
      <c r="DG348" s="452"/>
      <c r="DH348" s="452"/>
      <c r="DI348" s="452"/>
      <c r="DJ348" s="452"/>
      <c r="DK348" s="452"/>
      <c r="DL348" s="452"/>
      <c r="DM348" s="452"/>
      <c r="DN348" s="452"/>
      <c r="DO348" s="452"/>
      <c r="DP348" s="452"/>
      <c r="DQ348" s="452"/>
      <c r="DR348" s="452"/>
      <c r="DS348" s="452"/>
      <c r="DT348" s="452"/>
      <c r="DU348" s="452"/>
      <c r="DV348" s="452"/>
      <c r="DW348" s="452"/>
      <c r="DX348" s="452"/>
      <c r="DY348" s="452"/>
      <c r="DZ348" s="452"/>
      <c r="EA348" s="452"/>
      <c r="EB348" s="452"/>
      <c r="EC348" s="452"/>
      <c r="ED348" s="452"/>
      <c r="EE348" s="452"/>
      <c r="EF348" s="452"/>
      <c r="EG348" s="452"/>
      <c r="EH348" s="452"/>
      <c r="EI348" s="452"/>
      <c r="EJ348" s="452"/>
      <c r="EK348" s="452"/>
      <c r="EL348" s="452"/>
      <c r="EM348" s="452"/>
      <c r="EN348" s="452"/>
      <c r="EO348" s="452"/>
      <c r="EP348" s="452"/>
      <c r="EQ348" s="452"/>
      <c r="ER348" s="452"/>
      <c r="ES348" s="452"/>
      <c r="ET348" s="452"/>
      <c r="EU348" s="452"/>
      <c r="EV348" s="452"/>
      <c r="EW348" s="452"/>
      <c r="EX348" s="452"/>
      <c r="EY348" s="452"/>
      <c r="EZ348" s="452"/>
      <c r="FA348" s="452"/>
      <c r="FB348" s="452"/>
      <c r="FC348" s="452"/>
      <c r="FD348" s="452"/>
      <c r="FE348" s="452"/>
      <c r="FF348" s="452"/>
      <c r="FG348" s="452"/>
      <c r="FH348" s="452"/>
      <c r="FI348" s="452"/>
      <c r="FJ348" s="452"/>
      <c r="FK348" s="452"/>
      <c r="FL348" s="452"/>
      <c r="FM348" s="452"/>
      <c r="FN348" s="452"/>
      <c r="FO348" s="452"/>
      <c r="FP348" s="452"/>
      <c r="FQ348" s="452"/>
    </row>
    <row r="349" spans="1:173" s="184" customFormat="1" ht="24" customHeight="1">
      <c r="A349" s="131"/>
      <c r="B349" s="182"/>
      <c r="C349" s="1009"/>
      <c r="D349" s="1010"/>
      <c r="E349" s="1010"/>
      <c r="F349" s="1010"/>
      <c r="G349" s="1010"/>
      <c r="H349" s="1010"/>
      <c r="I349" s="1010"/>
      <c r="J349" s="1010"/>
      <c r="K349" s="1010"/>
      <c r="L349" s="1010"/>
      <c r="M349" s="1010"/>
      <c r="N349" s="1010"/>
      <c r="O349" s="1010"/>
      <c r="P349" s="1010"/>
      <c r="Q349" s="1010"/>
      <c r="R349" s="1011"/>
      <c r="S349" s="570" t="s">
        <v>489</v>
      </c>
      <c r="T349" s="571"/>
      <c r="U349" s="572"/>
      <c r="V349" s="570" t="s">
        <v>490</v>
      </c>
      <c r="W349" s="571"/>
      <c r="X349" s="572"/>
      <c r="Y349" s="570" t="s">
        <v>489</v>
      </c>
      <c r="Z349" s="571"/>
      <c r="AA349" s="572"/>
      <c r="AB349" s="570" t="s">
        <v>490</v>
      </c>
      <c r="AC349" s="571"/>
      <c r="AD349" s="572"/>
      <c r="AE349" s="12"/>
      <c r="AF349" s="183"/>
      <c r="AH349" s="452"/>
      <c r="AI349" s="452"/>
      <c r="AJ349" s="452"/>
      <c r="AK349" s="452"/>
      <c r="AL349" s="452"/>
      <c r="AM349" s="452"/>
      <c r="AN349" s="452"/>
      <c r="AO349" s="452"/>
      <c r="AP349" s="452"/>
      <c r="AQ349" s="452"/>
      <c r="AR349" s="452"/>
      <c r="AS349" s="452"/>
      <c r="AT349" s="452"/>
      <c r="AU349" s="452"/>
      <c r="AV349" s="452"/>
      <c r="AW349" s="452"/>
      <c r="AX349" s="452"/>
      <c r="AY349" s="452"/>
      <c r="AZ349" s="452"/>
      <c r="BA349" s="452"/>
      <c r="BB349" s="452"/>
      <c r="BC349" s="452"/>
      <c r="BD349" s="452"/>
      <c r="BE349" s="452"/>
      <c r="BF349" s="639" t="s">
        <v>7313</v>
      </c>
      <c r="BG349" s="640"/>
      <c r="BH349" s="640"/>
      <c r="BI349" s="640"/>
      <c r="BJ349" s="640"/>
      <c r="BK349" s="640"/>
      <c r="BL349" s="640"/>
      <c r="BM349" s="640"/>
      <c r="BN349" s="640"/>
      <c r="BO349" s="641"/>
      <c r="BP349" s="452"/>
      <c r="BQ349" s="639" t="s">
        <v>7339</v>
      </c>
      <c r="BR349" s="640"/>
      <c r="BS349" s="640"/>
      <c r="BT349" s="640"/>
      <c r="BU349" s="640"/>
      <c r="BV349" s="640"/>
      <c r="BW349" s="640"/>
      <c r="BX349" s="640"/>
      <c r="BY349" s="640"/>
      <c r="BZ349" s="641"/>
      <c r="CA349" s="452"/>
      <c r="CB349" s="639" t="s">
        <v>7340</v>
      </c>
      <c r="CC349" s="640"/>
      <c r="CD349" s="640"/>
      <c r="CE349" s="640"/>
      <c r="CF349" s="640"/>
      <c r="CG349" s="640"/>
      <c r="CH349" s="640"/>
      <c r="CI349" s="640"/>
      <c r="CJ349" s="640"/>
      <c r="CK349" s="641"/>
      <c r="CL349" s="452"/>
      <c r="CM349" s="639" t="s">
        <v>7341</v>
      </c>
      <c r="CN349" s="640"/>
      <c r="CO349" s="640"/>
      <c r="CP349" s="640"/>
      <c r="CQ349" s="640"/>
      <c r="CR349" s="640"/>
      <c r="CS349" s="640"/>
      <c r="CT349" s="640"/>
      <c r="CU349" s="640"/>
      <c r="CV349" s="641"/>
      <c r="CW349" s="452"/>
      <c r="CX349" s="639" t="s">
        <v>7342</v>
      </c>
      <c r="CY349" s="640"/>
      <c r="CZ349" s="640"/>
      <c r="DA349" s="640"/>
      <c r="DB349" s="640"/>
      <c r="DC349" s="640"/>
      <c r="DD349" s="640"/>
      <c r="DE349" s="640"/>
      <c r="DF349" s="640"/>
      <c r="DG349" s="641"/>
      <c r="DH349" s="452"/>
      <c r="DI349" s="639" t="s">
        <v>7343</v>
      </c>
      <c r="DJ349" s="640"/>
      <c r="DK349" s="640"/>
      <c r="DL349" s="640"/>
      <c r="DM349" s="640"/>
      <c r="DN349" s="640"/>
      <c r="DO349" s="640"/>
      <c r="DP349" s="640"/>
      <c r="DQ349" s="640"/>
      <c r="DR349" s="641"/>
      <c r="DS349" s="452"/>
      <c r="DT349" s="639" t="s">
        <v>7278</v>
      </c>
      <c r="DU349" s="640"/>
      <c r="DV349" s="640"/>
      <c r="DW349" s="640"/>
      <c r="DX349" s="640"/>
      <c r="DY349" s="640"/>
      <c r="DZ349" s="640"/>
      <c r="EA349" s="640"/>
      <c r="EB349" s="640"/>
      <c r="EC349" s="641"/>
      <c r="ED349" s="452"/>
      <c r="EE349" s="639" t="s">
        <v>7344</v>
      </c>
      <c r="EF349" s="640"/>
      <c r="EG349" s="640"/>
      <c r="EH349" s="640"/>
      <c r="EI349" s="640"/>
      <c r="EJ349" s="640"/>
      <c r="EK349" s="640"/>
      <c r="EL349" s="640"/>
      <c r="EM349" s="640"/>
      <c r="EN349" s="641"/>
      <c r="EO349" s="452"/>
      <c r="EP349" s="452"/>
      <c r="EQ349" s="452"/>
      <c r="ER349" s="452"/>
      <c r="ES349" s="627" t="s">
        <v>7326</v>
      </c>
      <c r="ET349" s="627"/>
      <c r="EU349" s="627"/>
      <c r="EV349" s="627"/>
      <c r="EW349" s="627"/>
      <c r="EX349" s="627"/>
      <c r="EY349" s="627"/>
      <c r="EZ349" s="627"/>
      <c r="FA349" s="627"/>
      <c r="FB349" s="627"/>
      <c r="FC349" s="627"/>
      <c r="FD349" s="627"/>
      <c r="FE349" s="627"/>
      <c r="FF349" s="627"/>
      <c r="FG349" s="627"/>
      <c r="FH349" s="627"/>
      <c r="FI349" s="452"/>
      <c r="FJ349" s="452"/>
      <c r="FK349" s="452"/>
      <c r="FL349" s="452"/>
      <c r="FM349" s="452"/>
      <c r="FN349" s="452"/>
      <c r="FO349" s="452"/>
      <c r="FP349" s="452"/>
      <c r="FQ349" s="452"/>
    </row>
    <row r="350" spans="1:173" s="184" customFormat="1" ht="72" customHeight="1">
      <c r="A350" s="131"/>
      <c r="B350" s="182"/>
      <c r="C350" s="838"/>
      <c r="D350" s="839"/>
      <c r="E350" s="839"/>
      <c r="F350" s="839"/>
      <c r="G350" s="839"/>
      <c r="H350" s="839"/>
      <c r="I350" s="839"/>
      <c r="J350" s="839"/>
      <c r="K350" s="839"/>
      <c r="L350" s="839"/>
      <c r="M350" s="839"/>
      <c r="N350" s="839"/>
      <c r="O350" s="839"/>
      <c r="P350" s="839"/>
      <c r="Q350" s="839"/>
      <c r="R350" s="840"/>
      <c r="S350" s="111" t="s">
        <v>342</v>
      </c>
      <c r="T350" s="111" t="s">
        <v>343</v>
      </c>
      <c r="U350" s="111" t="s">
        <v>491</v>
      </c>
      <c r="V350" s="111" t="s">
        <v>342</v>
      </c>
      <c r="W350" s="111" t="s">
        <v>343</v>
      </c>
      <c r="X350" s="111" t="s">
        <v>491</v>
      </c>
      <c r="Y350" s="111" t="s">
        <v>342</v>
      </c>
      <c r="Z350" s="111" t="s">
        <v>343</v>
      </c>
      <c r="AA350" s="111" t="s">
        <v>491</v>
      </c>
      <c r="AB350" s="111" t="s">
        <v>342</v>
      </c>
      <c r="AC350" s="111" t="s">
        <v>343</v>
      </c>
      <c r="AD350" s="111" t="s">
        <v>491</v>
      </c>
      <c r="AE350" s="12"/>
      <c r="AF350" s="183"/>
      <c r="AH350" s="639" t="s">
        <v>7231</v>
      </c>
      <c r="AI350" s="641"/>
      <c r="AJ350" s="35"/>
      <c r="AK350" s="627" t="s">
        <v>7241</v>
      </c>
      <c r="AL350" s="627"/>
      <c r="AM350" s="35"/>
      <c r="AN350" s="627" t="s">
        <v>7265</v>
      </c>
      <c r="AO350" s="627"/>
      <c r="AP350" s="35"/>
      <c r="AQ350" s="627" t="s">
        <v>7251</v>
      </c>
      <c r="AR350" s="627"/>
      <c r="AS350" s="35"/>
      <c r="AT350" s="627" t="s">
        <v>7253</v>
      </c>
      <c r="AU350" s="627"/>
      <c r="AV350" s="35"/>
      <c r="AW350" s="627" t="s">
        <v>7277</v>
      </c>
      <c r="AX350" s="627"/>
      <c r="AY350" s="452"/>
      <c r="AZ350" s="627" t="s">
        <v>7232</v>
      </c>
      <c r="BA350" s="627"/>
      <c r="BB350" s="452"/>
      <c r="BC350" s="627" t="s">
        <v>7254</v>
      </c>
      <c r="BD350" s="627"/>
      <c r="BE350" s="452"/>
      <c r="BF350" s="627" t="s">
        <v>7248</v>
      </c>
      <c r="BG350" s="627"/>
      <c r="BH350" s="1082" t="s">
        <v>7220</v>
      </c>
      <c r="BI350" s="1082"/>
      <c r="BJ350" s="1082" t="s">
        <v>7292</v>
      </c>
      <c r="BK350" s="1082"/>
      <c r="BL350" s="1082" t="s">
        <v>7293</v>
      </c>
      <c r="BM350" s="1082"/>
      <c r="BN350" s="1082" t="s">
        <v>7346</v>
      </c>
      <c r="BO350" s="1082"/>
      <c r="BP350" s="452"/>
      <c r="BQ350" s="627" t="s">
        <v>7248</v>
      </c>
      <c r="BR350" s="627"/>
      <c r="BS350" s="1082" t="s">
        <v>7220</v>
      </c>
      <c r="BT350" s="1082"/>
      <c r="BU350" s="1082" t="s">
        <v>7292</v>
      </c>
      <c r="BV350" s="1082"/>
      <c r="BW350" s="1082" t="s">
        <v>7293</v>
      </c>
      <c r="BX350" s="1082"/>
      <c r="BY350" s="1082" t="s">
        <v>7346</v>
      </c>
      <c r="BZ350" s="1082"/>
      <c r="CA350" s="452"/>
      <c r="CB350" s="627" t="s">
        <v>7248</v>
      </c>
      <c r="CC350" s="627"/>
      <c r="CD350" s="1082" t="s">
        <v>7220</v>
      </c>
      <c r="CE350" s="1082"/>
      <c r="CF350" s="1082" t="s">
        <v>7292</v>
      </c>
      <c r="CG350" s="1082"/>
      <c r="CH350" s="1082" t="s">
        <v>7293</v>
      </c>
      <c r="CI350" s="1082"/>
      <c r="CJ350" s="1082" t="s">
        <v>7346</v>
      </c>
      <c r="CK350" s="1082"/>
      <c r="CL350" s="452"/>
      <c r="CM350" s="627" t="s">
        <v>7248</v>
      </c>
      <c r="CN350" s="627"/>
      <c r="CO350" s="1082" t="s">
        <v>7220</v>
      </c>
      <c r="CP350" s="1082"/>
      <c r="CQ350" s="1082" t="s">
        <v>7292</v>
      </c>
      <c r="CR350" s="1082"/>
      <c r="CS350" s="1082" t="s">
        <v>7293</v>
      </c>
      <c r="CT350" s="1082"/>
      <c r="CU350" s="1082" t="s">
        <v>7346</v>
      </c>
      <c r="CV350" s="1082"/>
      <c r="CW350" s="452"/>
      <c r="CX350" s="627" t="s">
        <v>7248</v>
      </c>
      <c r="CY350" s="627"/>
      <c r="CZ350" s="1082" t="s">
        <v>7220</v>
      </c>
      <c r="DA350" s="1082"/>
      <c r="DB350" s="1082" t="s">
        <v>7292</v>
      </c>
      <c r="DC350" s="1082"/>
      <c r="DD350" s="1082" t="s">
        <v>7293</v>
      </c>
      <c r="DE350" s="1082"/>
      <c r="DF350" s="1082" t="s">
        <v>7346</v>
      </c>
      <c r="DG350" s="1082"/>
      <c r="DH350" s="452"/>
      <c r="DI350" s="627" t="s">
        <v>7248</v>
      </c>
      <c r="DJ350" s="627"/>
      <c r="DK350" s="1082" t="s">
        <v>7220</v>
      </c>
      <c r="DL350" s="1082"/>
      <c r="DM350" s="1082" t="s">
        <v>7292</v>
      </c>
      <c r="DN350" s="1082"/>
      <c r="DO350" s="1082" t="s">
        <v>7293</v>
      </c>
      <c r="DP350" s="1082"/>
      <c r="DQ350" s="1082" t="s">
        <v>7346</v>
      </c>
      <c r="DR350" s="1082"/>
      <c r="DS350" s="452"/>
      <c r="DT350" s="627" t="s">
        <v>7248</v>
      </c>
      <c r="DU350" s="627"/>
      <c r="DV350" s="1082" t="s">
        <v>7220</v>
      </c>
      <c r="DW350" s="1082"/>
      <c r="DX350" s="1082" t="s">
        <v>7292</v>
      </c>
      <c r="DY350" s="1082"/>
      <c r="DZ350" s="1082" t="s">
        <v>7293</v>
      </c>
      <c r="EA350" s="1082"/>
      <c r="EB350" s="1082" t="s">
        <v>7346</v>
      </c>
      <c r="EC350" s="1082"/>
      <c r="ED350" s="452"/>
      <c r="EE350" s="627" t="s">
        <v>7248</v>
      </c>
      <c r="EF350" s="627"/>
      <c r="EG350" s="1082" t="s">
        <v>7220</v>
      </c>
      <c r="EH350" s="1082"/>
      <c r="EI350" s="1082" t="s">
        <v>7292</v>
      </c>
      <c r="EJ350" s="1082"/>
      <c r="EK350" s="1082" t="s">
        <v>7293</v>
      </c>
      <c r="EL350" s="1082"/>
      <c r="EM350" s="1082" t="s">
        <v>7346</v>
      </c>
      <c r="EN350" s="1082"/>
      <c r="EO350" s="452"/>
      <c r="EP350" s="666" t="s">
        <v>7320</v>
      </c>
      <c r="EQ350" s="666"/>
      <c r="ER350" s="452"/>
      <c r="ES350" s="727" t="s">
        <v>7478</v>
      </c>
      <c r="ET350" s="727"/>
      <c r="EU350" s="727" t="s">
        <v>7484</v>
      </c>
      <c r="EV350" s="727"/>
      <c r="EW350" s="895" t="s">
        <v>7479</v>
      </c>
      <c r="EX350" s="895"/>
      <c r="EY350" s="727" t="s">
        <v>7485</v>
      </c>
      <c r="EZ350" s="727"/>
      <c r="FA350" s="727" t="s">
        <v>7480</v>
      </c>
      <c r="FB350" s="727"/>
      <c r="FC350" s="727" t="s">
        <v>7486</v>
      </c>
      <c r="FD350" s="727"/>
      <c r="FE350" s="895" t="s">
        <v>7483</v>
      </c>
      <c r="FF350" s="895"/>
      <c r="FG350" s="727" t="s">
        <v>7487</v>
      </c>
      <c r="FH350" s="727"/>
      <c r="FI350" s="452"/>
      <c r="FJ350" s="639" t="s">
        <v>7224</v>
      </c>
      <c r="FK350" s="640"/>
      <c r="FL350" s="640"/>
      <c r="FM350" s="640"/>
      <c r="FN350" s="640"/>
      <c r="FO350" s="641"/>
      <c r="FP350" s="452"/>
      <c r="FQ350" s="452"/>
    </row>
    <row r="351" spans="1:173" s="184" customFormat="1" ht="20.100000000000001" customHeight="1">
      <c r="A351" s="131"/>
      <c r="B351" s="182"/>
      <c r="C351" s="1104" t="s">
        <v>497</v>
      </c>
      <c r="D351" s="1104"/>
      <c r="E351" s="191" t="s">
        <v>132</v>
      </c>
      <c r="F351" s="792" t="s">
        <v>498</v>
      </c>
      <c r="G351" s="793"/>
      <c r="H351" s="793"/>
      <c r="I351" s="793"/>
      <c r="J351" s="793"/>
      <c r="K351" s="793"/>
      <c r="L351" s="793"/>
      <c r="M351" s="793"/>
      <c r="N351" s="793"/>
      <c r="O351" s="793"/>
      <c r="P351" s="793"/>
      <c r="Q351" s="793"/>
      <c r="R351" s="794"/>
      <c r="S351" s="432"/>
      <c r="T351" s="432"/>
      <c r="U351" s="432"/>
      <c r="V351" s="432"/>
      <c r="W351" s="432"/>
      <c r="X351" s="432"/>
      <c r="Y351" s="432"/>
      <c r="Z351" s="432"/>
      <c r="AA351" s="432"/>
      <c r="AB351" s="432"/>
      <c r="AC351" s="432"/>
      <c r="AD351" s="432"/>
      <c r="AE351" s="12"/>
      <c r="AF351" s="183"/>
      <c r="AH351" s="1084">
        <f>IF($AH$188=$AJ$188,0,IF(SUM($J$193:$R$193)&gt;0,0,1))</f>
        <v>0</v>
      </c>
      <c r="AI351" s="1085"/>
      <c r="AJ351" s="35"/>
      <c r="AK351" s="1055">
        <f>IF($AH$188=$AJ$188,0,IF(SUM($S$193:$AA$193)&gt;0,0,1))</f>
        <v>0</v>
      </c>
      <c r="AL351" s="1055"/>
      <c r="AM351" s="35"/>
      <c r="AN351" s="1055">
        <f>IF($AO$188=$AQ$188,0,IF(SUM($Q$208:$V$208)&gt;0,0,1))</f>
        <v>0</v>
      </c>
      <c r="AO351" s="1055"/>
      <c r="AP351" s="35"/>
      <c r="AQ351" s="1055">
        <f>IF($AO$188=$AQ$188,0,IF(SUM($W$208:$AB$208)&gt;0,0,1))</f>
        <v>0</v>
      </c>
      <c r="AR351" s="1055"/>
      <c r="AS351" s="35"/>
      <c r="AT351" s="1055">
        <f>IF($AO$188=$AQ$188,0,IF(SUM($Q$209:$V$209)&gt;0,0,1))</f>
        <v>0</v>
      </c>
      <c r="AU351" s="1055"/>
      <c r="AV351" s="35"/>
      <c r="AW351" s="1055">
        <f>IF($AO$188=$AQ$188,0,IF(SUM($W$209:$AB$209)&gt;0,0,1))</f>
        <v>0</v>
      </c>
      <c r="AX351" s="1055"/>
      <c r="AY351" s="452"/>
      <c r="AZ351" s="1055">
        <f>IF($AO$188=$AQ$188,0,IF(SUM($Q$210:$V$210)&gt;0,0,1))</f>
        <v>0</v>
      </c>
      <c r="BA351" s="1055"/>
      <c r="BB351" s="452"/>
      <c r="BC351" s="1055">
        <f>IF($AO$188=$AQ$188,0,IF(SUM($W$210:$AB$210)&gt;0,0,1))</f>
        <v>0</v>
      </c>
      <c r="BD351" s="1055"/>
      <c r="BE351" s="452"/>
      <c r="BF351" s="627" t="s">
        <v>7347</v>
      </c>
      <c r="BG351" s="627"/>
      <c r="BH351" s="896">
        <f>SUM(J193:R193)</f>
        <v>0</v>
      </c>
      <c r="BI351" s="627"/>
      <c r="BJ351" s="896">
        <f>J193</f>
        <v>0</v>
      </c>
      <c r="BK351" s="627"/>
      <c r="BL351" s="896">
        <f>M193</f>
        <v>0</v>
      </c>
      <c r="BM351" s="627"/>
      <c r="BN351" s="896">
        <f>P193</f>
        <v>0</v>
      </c>
      <c r="BO351" s="627"/>
      <c r="BP351" s="452"/>
      <c r="BQ351" s="627" t="s">
        <v>7347</v>
      </c>
      <c r="BR351" s="627"/>
      <c r="BS351" s="896">
        <f>SUM(S193:AA193)</f>
        <v>0</v>
      </c>
      <c r="BT351" s="627"/>
      <c r="BU351" s="896">
        <f>S193</f>
        <v>0</v>
      </c>
      <c r="BV351" s="627"/>
      <c r="BW351" s="896">
        <f>V193</f>
        <v>0</v>
      </c>
      <c r="BX351" s="627"/>
      <c r="BY351" s="896">
        <f>Y193</f>
        <v>0</v>
      </c>
      <c r="BZ351" s="627"/>
      <c r="CA351" s="452"/>
      <c r="CB351" s="627" t="s">
        <v>7347</v>
      </c>
      <c r="CC351" s="627"/>
      <c r="CD351" s="896">
        <f>SUM(Q208:V208)</f>
        <v>0</v>
      </c>
      <c r="CE351" s="627"/>
      <c r="CF351" s="896">
        <f>Q208</f>
        <v>0</v>
      </c>
      <c r="CG351" s="627"/>
      <c r="CH351" s="896">
        <f>S208</f>
        <v>0</v>
      </c>
      <c r="CI351" s="627"/>
      <c r="CJ351" s="896">
        <f>U208</f>
        <v>0</v>
      </c>
      <c r="CK351" s="627"/>
      <c r="CL351" s="452"/>
      <c r="CM351" s="627" t="s">
        <v>7347</v>
      </c>
      <c r="CN351" s="627"/>
      <c r="CO351" s="896">
        <f>SUM(W208:AB208)</f>
        <v>0</v>
      </c>
      <c r="CP351" s="627"/>
      <c r="CQ351" s="896">
        <f>W208</f>
        <v>0</v>
      </c>
      <c r="CR351" s="627"/>
      <c r="CS351" s="896">
        <f>Y208</f>
        <v>0</v>
      </c>
      <c r="CT351" s="627"/>
      <c r="CU351" s="896">
        <f>AA208</f>
        <v>0</v>
      </c>
      <c r="CV351" s="627"/>
      <c r="CW351" s="452"/>
      <c r="CX351" s="627" t="s">
        <v>7347</v>
      </c>
      <c r="CY351" s="627"/>
      <c r="CZ351" s="896">
        <f>SUM(Q209:V209)</f>
        <v>0</v>
      </c>
      <c r="DA351" s="627"/>
      <c r="DB351" s="896">
        <f>Q209</f>
        <v>0</v>
      </c>
      <c r="DC351" s="627"/>
      <c r="DD351" s="896">
        <f>S209</f>
        <v>0</v>
      </c>
      <c r="DE351" s="627"/>
      <c r="DF351" s="896">
        <f>U209</f>
        <v>0</v>
      </c>
      <c r="DG351" s="627"/>
      <c r="DH351" s="452"/>
      <c r="DI351" s="627" t="s">
        <v>7347</v>
      </c>
      <c r="DJ351" s="627"/>
      <c r="DK351" s="896">
        <f>SUM(W209:AB209)</f>
        <v>0</v>
      </c>
      <c r="DL351" s="627"/>
      <c r="DM351" s="896">
        <f>W209</f>
        <v>0</v>
      </c>
      <c r="DN351" s="627"/>
      <c r="DO351" s="896">
        <f>Y209</f>
        <v>0</v>
      </c>
      <c r="DP351" s="627"/>
      <c r="DQ351" s="896">
        <f>AA209</f>
        <v>0</v>
      </c>
      <c r="DR351" s="627"/>
      <c r="DS351" s="452"/>
      <c r="DT351" s="627" t="s">
        <v>7347</v>
      </c>
      <c r="DU351" s="627"/>
      <c r="DV351" s="896">
        <f>SUM(Q210:V210)</f>
        <v>0</v>
      </c>
      <c r="DW351" s="627"/>
      <c r="DX351" s="896">
        <f>Q210</f>
        <v>0</v>
      </c>
      <c r="DY351" s="627"/>
      <c r="DZ351" s="896">
        <f>S210</f>
        <v>0</v>
      </c>
      <c r="EA351" s="627"/>
      <c r="EB351" s="896">
        <f>U210</f>
        <v>0</v>
      </c>
      <c r="EC351" s="627"/>
      <c r="ED351" s="452"/>
      <c r="EE351" s="627" t="s">
        <v>7347</v>
      </c>
      <c r="EF351" s="627"/>
      <c r="EG351" s="896">
        <f>SUM(W210:AB210)</f>
        <v>0</v>
      </c>
      <c r="EH351" s="627"/>
      <c r="EI351" s="896">
        <f>W210</f>
        <v>0</v>
      </c>
      <c r="EJ351" s="627"/>
      <c r="EK351" s="896">
        <f>Y210</f>
        <v>0</v>
      </c>
      <c r="EL351" s="627"/>
      <c r="EM351" s="896">
        <f>AA210</f>
        <v>0</v>
      </c>
      <c r="EN351" s="627"/>
      <c r="EO351" s="452"/>
      <c r="EP351" s="982">
        <f>IF($AH$326=$AJ$326,0,IF(COUNTIF(S351:AD357,"NS")+COUNTIF(S366:AD372,"NS")=0,0,1))</f>
        <v>0</v>
      </c>
      <c r="EQ351" s="983"/>
      <c r="ER351" s="452"/>
      <c r="ES351" s="627">
        <f>IF($AH$326=$AJ$326,0,IF(OR(AND($AH$351=0,COUNTA(S351:U357)=COUNTA($S$350:$U$350)*COUNTA($E$351:$E$354,$C$355:$E$357)),AND($AH$351=1,COUNTA(S351:U357)=0)),0,1))</f>
        <v>0</v>
      </c>
      <c r="ET351" s="627"/>
      <c r="EU351" s="627">
        <f>IF($AH$326=$AJ$326,0,IF(OR(AND($AK$351=0,COUNTA(V351:X357)=COUNTA($V$350:$X$350)*COUNTA($E$351:$E$354,$C$355:$E$357)),AND($AK$351=1,COUNTA(V351:X357)=0)),0,1))</f>
        <v>0</v>
      </c>
      <c r="EV351" s="627"/>
      <c r="EW351" s="627">
        <f>IF($AH$326=$AJ$326,0,IF(OR(AND($AN$351=0,COUNTA(Y351:AA357)=COUNTA($Y$350:$AA$350)*COUNTA($E$351:$E$354,$C$355:$E$357)),AND($AN$351=1,COUNTA(Y351:AA357)=0)),0,1))</f>
        <v>0</v>
      </c>
      <c r="EX351" s="627"/>
      <c r="EY351" s="627">
        <f>IF($AH$326=$AJ$326,0,IF(OR(AND($AQ$351=0,COUNTA(AB351:AD357)=COUNTA($AB$350:$AD$350)*COUNTA($E$351:$E$354,$C$355:$E$357)),AND($AQ$351=1,COUNTA(AB351:AD357)=0)),0,1))</f>
        <v>0</v>
      </c>
      <c r="EZ351" s="627"/>
      <c r="FA351" s="627">
        <f>IF($AH$326=$AJ$326,0,IF(OR(AND($AT$351=0,COUNTA(S366:U372)=COUNTA($S$365:$U$365)*COUNTA($E$366:$E$369,$C$370:$E$372)),AND($AT$351=1,COUNTA(S366:U372)=0)),0,1))</f>
        <v>0</v>
      </c>
      <c r="FB351" s="627"/>
      <c r="FC351" s="627">
        <f>IF($AH$326=$AJ$326,0,IF(OR(AND($AW$351=0,COUNTA(V366:X372)=COUNTA($V$365:$X$365)*COUNTA($E$366:$E$369,$C$370:$E$372)),AND($AW$351=1,COUNTA(V366:X372)=0)),0,1))</f>
        <v>0</v>
      </c>
      <c r="FD351" s="627"/>
      <c r="FE351" s="627">
        <f>IF($AH$326=$AJ$326,0,IF(OR(AND($AZ$351=0,COUNTA(Y366:AA372)=COUNTA($Y$365:$AA$365)*COUNTA($E$366:$E$369,$C$370:$E$372)),AND($AZ$351=1,COUNTA(Y366:AA372)=0)),0,1))</f>
        <v>0</v>
      </c>
      <c r="FF351" s="627"/>
      <c r="FG351" s="627">
        <f>IF($AH$326=$AJ$326,0,IF(OR(AND($BC$351=0,COUNTA(AB366:AD372)=COUNTA($AB$365:$AD$365)*COUNTA($E$366:$E$369,$C$370:$E$372)),AND($BC$351=1,COUNTA(AB366:AD372)=0)),0,1))</f>
        <v>0</v>
      </c>
      <c r="FH351" s="627"/>
      <c r="FI351" s="452"/>
      <c r="FJ351" s="639" t="s">
        <v>7493</v>
      </c>
      <c r="FK351" s="641"/>
      <c r="FL351" s="639" t="s">
        <v>7260</v>
      </c>
      <c r="FM351" s="641"/>
      <c r="FN351" s="639" t="s">
        <v>7226</v>
      </c>
      <c r="FO351" s="641"/>
      <c r="FP351" s="452"/>
      <c r="FQ351" s="452"/>
    </row>
    <row r="352" spans="1:173" s="184" customFormat="1" ht="20.100000000000001" customHeight="1">
      <c r="A352" s="131"/>
      <c r="B352" s="182"/>
      <c r="C352" s="791"/>
      <c r="D352" s="791"/>
      <c r="E352" s="128" t="s">
        <v>133</v>
      </c>
      <c r="F352" s="792" t="s">
        <v>499</v>
      </c>
      <c r="G352" s="793"/>
      <c r="H352" s="793"/>
      <c r="I352" s="793"/>
      <c r="J352" s="793"/>
      <c r="K352" s="793"/>
      <c r="L352" s="793"/>
      <c r="M352" s="793"/>
      <c r="N352" s="793"/>
      <c r="O352" s="793"/>
      <c r="P352" s="793"/>
      <c r="Q352" s="793"/>
      <c r="R352" s="794"/>
      <c r="S352" s="432"/>
      <c r="T352" s="432"/>
      <c r="U352" s="432"/>
      <c r="V352" s="432"/>
      <c r="W352" s="432"/>
      <c r="X352" s="432"/>
      <c r="Y352" s="432"/>
      <c r="Z352" s="432"/>
      <c r="AA352" s="432"/>
      <c r="AB352" s="432"/>
      <c r="AC352" s="432"/>
      <c r="AD352" s="432"/>
      <c r="AE352" s="12"/>
      <c r="AF352" s="183"/>
      <c r="AH352" s="452"/>
      <c r="AI352" s="452"/>
      <c r="AJ352" s="452"/>
      <c r="AK352" s="452"/>
      <c r="AL352" s="452"/>
      <c r="AM352" s="452"/>
      <c r="AN352" s="452"/>
      <c r="AO352" s="452"/>
      <c r="AP352" s="452"/>
      <c r="AQ352" s="452"/>
      <c r="AR352" s="452"/>
      <c r="AS352" s="452"/>
      <c r="AT352" s="452"/>
      <c r="AU352" s="452"/>
      <c r="AV352" s="452"/>
      <c r="AW352" s="452"/>
      <c r="AX352" s="452"/>
      <c r="AY352" s="452"/>
      <c r="AZ352" s="452"/>
      <c r="BA352" s="452"/>
      <c r="BB352" s="452"/>
      <c r="BC352" s="452"/>
      <c r="BD352" s="452"/>
      <c r="BE352" s="452"/>
      <c r="BF352" s="627" t="s">
        <v>7349</v>
      </c>
      <c r="BG352" s="627"/>
      <c r="BH352" s="896">
        <f>IF(AND(SUM(S358:U358)=0,COUNTIF(S358:U358,"NS")&gt;0),"NS",SUM(S358:U358))</f>
        <v>0</v>
      </c>
      <c r="BI352" s="627"/>
      <c r="BJ352" s="896">
        <f>S358</f>
        <v>0</v>
      </c>
      <c r="BK352" s="627"/>
      <c r="BL352" s="896">
        <f>T358</f>
        <v>0</v>
      </c>
      <c r="BM352" s="627"/>
      <c r="BN352" s="896">
        <f>U358</f>
        <v>0</v>
      </c>
      <c r="BO352" s="627"/>
      <c r="BP352" s="452"/>
      <c r="BQ352" s="627" t="s">
        <v>7349</v>
      </c>
      <c r="BR352" s="627"/>
      <c r="BS352" s="896">
        <f>IF(AND(SUM(V358:X358)=0,COUNTIF(V358:X358,"NS")&gt;0),"NS",SUM(V358:X358))</f>
        <v>0</v>
      </c>
      <c r="BT352" s="627"/>
      <c r="BU352" s="896">
        <f>V358</f>
        <v>0</v>
      </c>
      <c r="BV352" s="627"/>
      <c r="BW352" s="896">
        <f>W358</f>
        <v>0</v>
      </c>
      <c r="BX352" s="627"/>
      <c r="BY352" s="896">
        <f>X358</f>
        <v>0</v>
      </c>
      <c r="BZ352" s="627"/>
      <c r="CA352" s="452"/>
      <c r="CB352" s="627" t="s">
        <v>7349</v>
      </c>
      <c r="CC352" s="627"/>
      <c r="CD352" s="896">
        <f>IF(AND(SUM(Y358:AA358)=0,COUNTIF(Y358:AA358,"NS")&gt;0),"NS",SUM(Y358:AA358))</f>
        <v>0</v>
      </c>
      <c r="CE352" s="627"/>
      <c r="CF352" s="896">
        <f>Y358</f>
        <v>0</v>
      </c>
      <c r="CG352" s="627"/>
      <c r="CH352" s="896">
        <f>Z358</f>
        <v>0</v>
      </c>
      <c r="CI352" s="627"/>
      <c r="CJ352" s="896">
        <f>AA358</f>
        <v>0</v>
      </c>
      <c r="CK352" s="627"/>
      <c r="CL352" s="452"/>
      <c r="CM352" s="627" t="s">
        <v>7349</v>
      </c>
      <c r="CN352" s="627"/>
      <c r="CO352" s="896">
        <f>IF(AND(SUM(AB358:AD358)=0,COUNTIF(AB358:AD358,"NS")&gt;0),"NS",SUM(AB358:AD358))</f>
        <v>0</v>
      </c>
      <c r="CP352" s="627"/>
      <c r="CQ352" s="896">
        <f>AB358</f>
        <v>0</v>
      </c>
      <c r="CR352" s="627"/>
      <c r="CS352" s="896">
        <f>AC358</f>
        <v>0</v>
      </c>
      <c r="CT352" s="627"/>
      <c r="CU352" s="896">
        <f>AD358</f>
        <v>0</v>
      </c>
      <c r="CV352" s="627"/>
      <c r="CW352" s="452"/>
      <c r="CX352" s="627" t="s">
        <v>7349</v>
      </c>
      <c r="CY352" s="627"/>
      <c r="CZ352" s="896">
        <f>IF(AND(SUM(S373:U373)=0,COUNTIF(S373:U373,"NS")&gt;0),"NS",SUM(S373:U373))</f>
        <v>0</v>
      </c>
      <c r="DA352" s="627"/>
      <c r="DB352" s="896">
        <f>S373</f>
        <v>0</v>
      </c>
      <c r="DC352" s="627"/>
      <c r="DD352" s="896">
        <f>T373</f>
        <v>0</v>
      </c>
      <c r="DE352" s="627"/>
      <c r="DF352" s="896">
        <f>U373</f>
        <v>0</v>
      </c>
      <c r="DG352" s="627"/>
      <c r="DH352" s="452"/>
      <c r="DI352" s="627" t="s">
        <v>7349</v>
      </c>
      <c r="DJ352" s="627"/>
      <c r="DK352" s="896">
        <f>IF(AND(SUM(V373:X373)=0,COUNTIF(V373:X373,"NS")&gt;0),"NS",SUM(V373:X373))</f>
        <v>0</v>
      </c>
      <c r="DL352" s="627"/>
      <c r="DM352" s="896">
        <f>V373</f>
        <v>0</v>
      </c>
      <c r="DN352" s="627"/>
      <c r="DO352" s="896">
        <f>W373</f>
        <v>0</v>
      </c>
      <c r="DP352" s="627"/>
      <c r="DQ352" s="896">
        <f>X373</f>
        <v>0</v>
      </c>
      <c r="DR352" s="627"/>
      <c r="DS352" s="452"/>
      <c r="DT352" s="627" t="s">
        <v>7349</v>
      </c>
      <c r="DU352" s="627"/>
      <c r="DV352" s="896">
        <f>IF(AND(SUM(Y373:AA373)=0,COUNTIF(Y373:AA373,"NS")&gt;0),"NS",SUM(Y373:AA373))</f>
        <v>0</v>
      </c>
      <c r="DW352" s="627"/>
      <c r="DX352" s="896">
        <f>Y373</f>
        <v>0</v>
      </c>
      <c r="DY352" s="627"/>
      <c r="DZ352" s="896">
        <f>Z373</f>
        <v>0</v>
      </c>
      <c r="EA352" s="627"/>
      <c r="EB352" s="896">
        <f>AA373</f>
        <v>0</v>
      </c>
      <c r="EC352" s="627"/>
      <c r="ED352" s="452"/>
      <c r="EE352" s="627" t="s">
        <v>7349</v>
      </c>
      <c r="EF352" s="627"/>
      <c r="EG352" s="896">
        <f>IF(AND(SUM(AB373:AD373)=0,COUNTIF(AB373:AD373,"NS")&gt;0),"NS",SUM(AB373:AD373))</f>
        <v>0</v>
      </c>
      <c r="EH352" s="627"/>
      <c r="EI352" s="896">
        <f>AB373</f>
        <v>0</v>
      </c>
      <c r="EJ352" s="627"/>
      <c r="EK352" s="896">
        <f>AC373</f>
        <v>0</v>
      </c>
      <c r="EL352" s="627"/>
      <c r="EM352" s="896">
        <f>AD373</f>
        <v>0</v>
      </c>
      <c r="EN352" s="627"/>
      <c r="EO352" s="452"/>
      <c r="EP352" s="452"/>
      <c r="EQ352" s="452"/>
      <c r="ER352" s="452"/>
      <c r="ES352" s="452"/>
      <c r="ET352" s="452"/>
      <c r="EU352" s="452"/>
      <c r="EV352" s="452"/>
      <c r="EW352" s="452"/>
      <c r="EX352" s="452"/>
      <c r="EY352" s="452"/>
      <c r="EZ352" s="452"/>
      <c r="FA352" s="452"/>
      <c r="FB352" s="452"/>
      <c r="FC352" s="452"/>
      <c r="FD352" s="452"/>
      <c r="FE352" s="452"/>
      <c r="FF352" s="452"/>
      <c r="FG352" s="642">
        <f>SUM(ES351:FH351)</f>
        <v>0</v>
      </c>
      <c r="FH352" s="643"/>
      <c r="FI352" s="452"/>
      <c r="FJ352" s="639">
        <v>11</v>
      </c>
      <c r="FK352" s="641"/>
      <c r="FL352" s="639">
        <f>IF(BN354=0,0,1)</f>
        <v>0</v>
      </c>
      <c r="FM352" s="641"/>
      <c r="FN352" s="639" t="str">
        <f>IF(FL352=0,"",IF(SUM($FL$352:FL352)=1,_xlfn.CONCAT(FJ352,),IF($FL$360&gt;SUM($FL$352:FL352),_xlfn.CONCAT(", ",FJ352),IF($FL$360=SUM($FL$352:FL352),_xlfn.CONCAT(" y ",FJ352,".")))))</f>
        <v/>
      </c>
      <c r="FO352" s="641"/>
      <c r="FP352" s="452"/>
      <c r="FQ352" s="452"/>
    </row>
    <row r="353" spans="1:173" s="184" customFormat="1" ht="20.100000000000001" customHeight="1">
      <c r="A353" s="131"/>
      <c r="B353" s="182"/>
      <c r="C353" s="791"/>
      <c r="D353" s="791"/>
      <c r="E353" s="128" t="s">
        <v>134</v>
      </c>
      <c r="F353" s="792" t="s">
        <v>500</v>
      </c>
      <c r="G353" s="793"/>
      <c r="H353" s="793"/>
      <c r="I353" s="793"/>
      <c r="J353" s="793"/>
      <c r="K353" s="793"/>
      <c r="L353" s="793"/>
      <c r="M353" s="793"/>
      <c r="N353" s="793"/>
      <c r="O353" s="793"/>
      <c r="P353" s="793"/>
      <c r="Q353" s="793"/>
      <c r="R353" s="794"/>
      <c r="S353" s="432"/>
      <c r="T353" s="432"/>
      <c r="U353" s="432"/>
      <c r="V353" s="432"/>
      <c r="W353" s="432"/>
      <c r="X353" s="432"/>
      <c r="Y353" s="432"/>
      <c r="Z353" s="432"/>
      <c r="AA353" s="432"/>
      <c r="AB353" s="432"/>
      <c r="AC353" s="432"/>
      <c r="AD353" s="432"/>
      <c r="AE353" s="12"/>
      <c r="AF353" s="183"/>
      <c r="AH353" s="452"/>
      <c r="AI353" s="452"/>
      <c r="AJ353" s="452"/>
      <c r="AK353" s="452"/>
      <c r="AL353" s="452"/>
      <c r="AM353" s="452"/>
      <c r="AN353" s="452"/>
      <c r="AO353" s="452"/>
      <c r="AP353" s="452"/>
      <c r="AQ353" s="452"/>
      <c r="AR353" s="452"/>
      <c r="AS353" s="452"/>
      <c r="AT353" s="452"/>
      <c r="AU353" s="452"/>
      <c r="AV353" s="452"/>
      <c r="AW353" s="452"/>
      <c r="AX353" s="452"/>
      <c r="AY353" s="452"/>
      <c r="AZ353" s="452"/>
      <c r="BA353" s="452"/>
      <c r="BB353" s="452"/>
      <c r="BC353" s="452"/>
      <c r="BD353" s="452"/>
      <c r="BE353" s="452"/>
      <c r="BF353" s="627" t="s">
        <v>7223</v>
      </c>
      <c r="BG353" s="627"/>
      <c r="BH353" s="639">
        <f>IF($AH$326=$AJ$326,0,IF(OR(SUM(BH352)=SUM(BH351),AND(SUM(BH351)&gt;0,OR(BH352="NS",BH352="NA"))),0,1))</f>
        <v>0</v>
      </c>
      <c r="BI353" s="641"/>
      <c r="BJ353" s="639">
        <f>IF($AH$326=$AJ$326,0,IF(OR(SUM(BJ352)=SUM(BJ351),AND(SUM(BJ351)&gt;0,OR(BJ352="NS",BJ352="NA"))),0,1))</f>
        <v>0</v>
      </c>
      <c r="BK353" s="641"/>
      <c r="BL353" s="639">
        <f>IF($AH$326=$AJ$326,0,IF(OR(SUM(BL352)=SUM(BL351),AND(SUM(BL351)&gt;0,OR(BL352="NS",BL352="NA"))),0,1))</f>
        <v>0</v>
      </c>
      <c r="BM353" s="641"/>
      <c r="BN353" s="639">
        <f>IF($AH$326=$AJ$326,0,IF(OR(SUM(BN352)=SUM(BN351),AND(SUM(BN351)&gt;0,OR(BN352="NS",BN352="NA"))),0,1))</f>
        <v>0</v>
      </c>
      <c r="BO353" s="641"/>
      <c r="BP353" s="452"/>
      <c r="BQ353" s="627" t="s">
        <v>7223</v>
      </c>
      <c r="BR353" s="627"/>
      <c r="BS353" s="639">
        <f>IF($AH$326=$AJ$326,0,IF(OR(SUM(BS352)=SUM(BS351),AND(SUM(BS351)&gt;0,OR(BS352="NS",BS352="NA"))),0,1))</f>
        <v>0</v>
      </c>
      <c r="BT353" s="641"/>
      <c r="BU353" s="639">
        <f>IF($AH$326=$AJ$326,0,IF(OR(SUM(BU352)=SUM(BU351),AND(SUM(BU351)&gt;0,OR(BU352="NS",BU352="NA"))),0,1))</f>
        <v>0</v>
      </c>
      <c r="BV353" s="641"/>
      <c r="BW353" s="639">
        <f>IF($AH$326=$AJ$326,0,IF(OR(SUM(BW352)=SUM(BW351),AND(SUM(BW351)&gt;0,OR(BW352="NS",BW352="NA"))),0,1))</f>
        <v>0</v>
      </c>
      <c r="BX353" s="641"/>
      <c r="BY353" s="639">
        <f>IF($AH$326=$AJ$326,0,IF(OR(SUM(BY352)=SUM(BY351),AND(SUM(BY351)&gt;0,OR(BY352="NS",BY352="NA"))),0,1))</f>
        <v>0</v>
      </c>
      <c r="BZ353" s="641"/>
      <c r="CA353" s="452"/>
      <c r="CB353" s="627" t="s">
        <v>7223</v>
      </c>
      <c r="CC353" s="627"/>
      <c r="CD353" s="639">
        <f>IF($AH$326=$AJ$326,0,IF(OR(SUM(CD352)=SUM(CD351),AND(SUM(CD351)&gt;0,OR(CD352="NS",CD352="NA"))),0,1))</f>
        <v>0</v>
      </c>
      <c r="CE353" s="641"/>
      <c r="CF353" s="639">
        <f>IF($AH$326=$AJ$326,0,IF(OR(SUM(CF352)=SUM(CF351),AND(SUM(CF351)&gt;0,OR(CF352="NS",CF352="NA"))),0,1))</f>
        <v>0</v>
      </c>
      <c r="CG353" s="641"/>
      <c r="CH353" s="639">
        <f>IF($AH$326=$AJ$326,0,IF(OR(SUM(CH352)=SUM(CH351),AND(SUM(CH351)&gt;0,OR(CH352="NS",CH352="NA"))),0,1))</f>
        <v>0</v>
      </c>
      <c r="CI353" s="641"/>
      <c r="CJ353" s="639">
        <f>IF($AH$326=$AJ$326,0,IF(OR(SUM(CJ352)=SUM(CJ351),AND(SUM(CJ351)&gt;0,OR(CJ352="NS",CJ352="NA"))),0,1))</f>
        <v>0</v>
      </c>
      <c r="CK353" s="641"/>
      <c r="CL353" s="452"/>
      <c r="CM353" s="627" t="s">
        <v>7223</v>
      </c>
      <c r="CN353" s="627"/>
      <c r="CO353" s="639">
        <f>IF($AH$326=$AJ$326,0,IF(OR(SUM(CO352)=SUM(CO351),AND(SUM(CO351)&gt;0,OR(CO352="NS",CO352="NA"))),0,1))</f>
        <v>0</v>
      </c>
      <c r="CP353" s="641"/>
      <c r="CQ353" s="639">
        <f>IF($AH$326=$AJ$326,0,IF(OR(SUM(CQ352)=SUM(CQ351),AND(SUM(CQ351)&gt;0,OR(CQ352="NS",CQ352="NA"))),0,1))</f>
        <v>0</v>
      </c>
      <c r="CR353" s="641"/>
      <c r="CS353" s="639">
        <f>IF($AH$326=$AJ$326,0,IF(OR(SUM(CS352)=SUM(CS351),AND(SUM(CS351)&gt;0,OR(CS352="NS",CS352="NA"))),0,1))</f>
        <v>0</v>
      </c>
      <c r="CT353" s="641"/>
      <c r="CU353" s="639">
        <f>IF($AH$326=$AJ$326,0,IF(OR(SUM(CU352)=SUM(CU351),AND(SUM(CU351)&gt;0,OR(CU352="NS",CU352="NA"))),0,1))</f>
        <v>0</v>
      </c>
      <c r="CV353" s="641"/>
      <c r="CW353" s="452"/>
      <c r="CX353" s="627" t="s">
        <v>7223</v>
      </c>
      <c r="CY353" s="627"/>
      <c r="CZ353" s="639">
        <f>IF($AH$326=$AJ$326,0,IF(OR(SUM(CZ352)=SUM(CZ351),AND(SUM(CZ351)&gt;0,OR(CZ352="NS",CZ352="NA"))),0,1))</f>
        <v>0</v>
      </c>
      <c r="DA353" s="641"/>
      <c r="DB353" s="639">
        <f>IF($AH$326=$AJ$326,0,IF(OR(SUM(DB352)=SUM(DB351),AND(SUM(DB351)&gt;0,OR(DB352="NS",DB352="NA"))),0,1))</f>
        <v>0</v>
      </c>
      <c r="DC353" s="641"/>
      <c r="DD353" s="639">
        <f>IF($AH$326=$AJ$326,0,IF(OR(SUM(DD352)=SUM(DD351),AND(SUM(DD351)&gt;0,OR(DD352="NS",DD352="NA"))),0,1))</f>
        <v>0</v>
      </c>
      <c r="DE353" s="641"/>
      <c r="DF353" s="639">
        <f>IF($AH$326=$AJ$326,0,IF(OR(SUM(DF352)=SUM(DF351),AND(SUM(DF351)&gt;0,OR(DF352="NS",DF352="NA"))),0,1))</f>
        <v>0</v>
      </c>
      <c r="DG353" s="641"/>
      <c r="DH353" s="452"/>
      <c r="DI353" s="627" t="s">
        <v>7223</v>
      </c>
      <c r="DJ353" s="627"/>
      <c r="DK353" s="639">
        <f>IF($AH$326=$AJ$326,0,IF(OR(SUM(DK352)=SUM(DK351),AND(SUM(DK351)&gt;0,OR(DK352="NS",DK352="NA"))),0,1))</f>
        <v>0</v>
      </c>
      <c r="DL353" s="641"/>
      <c r="DM353" s="639">
        <f>IF($AH$326=$AJ$326,0,IF(OR(SUM(DM352)=SUM(DM351),AND(SUM(DM351)&gt;0,OR(DM352="NS",DM352="NA"))),0,1))</f>
        <v>0</v>
      </c>
      <c r="DN353" s="641"/>
      <c r="DO353" s="639">
        <f>IF($AH$326=$AJ$326,0,IF(OR(SUM(DO352)=SUM(DO351),AND(SUM(DO351)&gt;0,OR(DO352="NS",DO352="NA"))),0,1))</f>
        <v>0</v>
      </c>
      <c r="DP353" s="641"/>
      <c r="DQ353" s="639">
        <f>IF($AH$326=$AJ$326,0,IF(OR(SUM(DQ352)=SUM(DQ351),AND(SUM(DQ351)&gt;0,OR(DQ352="NS",DQ352="NA"))),0,1))</f>
        <v>0</v>
      </c>
      <c r="DR353" s="641"/>
      <c r="DS353" s="452"/>
      <c r="DT353" s="627" t="s">
        <v>7223</v>
      </c>
      <c r="DU353" s="627"/>
      <c r="DV353" s="639">
        <f>IF($AH$326=$AJ$326,0,IF(OR(SUM(DV352)=SUM(DV351),AND(SUM(DV351)&gt;0,OR(DV352="NS",DV352="NA"))),0,1))</f>
        <v>0</v>
      </c>
      <c r="DW353" s="641"/>
      <c r="DX353" s="639">
        <f>IF($AH$326=$AJ$326,0,IF(OR(SUM(DX352)=SUM(DX351),AND(SUM(DX351)&gt;0,OR(DX352="NS",DX352="NA"))),0,1))</f>
        <v>0</v>
      </c>
      <c r="DY353" s="641"/>
      <c r="DZ353" s="639">
        <f>IF($AH$326=$AJ$326,0,IF(OR(SUM(DZ352)=SUM(DZ351),AND(SUM(DZ351)&gt;0,OR(DZ352="NS",DZ352="NA"))),0,1))</f>
        <v>0</v>
      </c>
      <c r="EA353" s="641"/>
      <c r="EB353" s="639">
        <f>IF($AH$326=$AJ$326,0,IF(OR(SUM(EB352)=SUM(EB351),AND(SUM(EB351)&gt;0,OR(EB352="NS",EB352="NA"))),0,1))</f>
        <v>0</v>
      </c>
      <c r="EC353" s="641"/>
      <c r="ED353" s="452"/>
      <c r="EE353" s="627" t="s">
        <v>7223</v>
      </c>
      <c r="EF353" s="627"/>
      <c r="EG353" s="639">
        <f>IF($AH$326=$AJ$326,0,IF(OR(SUM(EG352)=SUM(EG351),AND(SUM(EG351)&gt;0,OR(EG352="NS",EG352="NA"))),0,1))</f>
        <v>0</v>
      </c>
      <c r="EH353" s="641"/>
      <c r="EI353" s="639">
        <f>IF($AH$326=$AJ$326,0,IF(OR(SUM(EI352)=SUM(EI351),AND(SUM(EI351)&gt;0,OR(EI352="NS",EI352="NA"))),0,1))</f>
        <v>0</v>
      </c>
      <c r="EJ353" s="641"/>
      <c r="EK353" s="639">
        <f>IF($AH$326=$AJ$326,0,IF(OR(SUM(EK352)=SUM(EK351),AND(SUM(EK351)&gt;0,OR(EK352="NS",EK352="NA"))),0,1))</f>
        <v>0</v>
      </c>
      <c r="EL353" s="641"/>
      <c r="EM353" s="639">
        <f>IF($AH$326=$AJ$326,0,IF(OR(SUM(EM352)=SUM(EM351),AND(SUM(EM351)&gt;0,OR(EM352="NS",EM352="NA"))),0,1))</f>
        <v>0</v>
      </c>
      <c r="EN353" s="641"/>
      <c r="EO353" s="452"/>
      <c r="EP353" s="452"/>
      <c r="EQ353" s="452"/>
      <c r="ER353" s="452"/>
      <c r="ES353" s="452"/>
      <c r="ET353" s="452"/>
      <c r="EU353" s="452"/>
      <c r="EV353" s="452"/>
      <c r="EW353" s="452"/>
      <c r="EX353" s="452"/>
      <c r="EY353" s="452"/>
      <c r="EZ353" s="452"/>
      <c r="FA353" s="452"/>
      <c r="FB353" s="452"/>
      <c r="FC353" s="452"/>
      <c r="FD353" s="452"/>
      <c r="FE353" s="452"/>
      <c r="FF353" s="452"/>
      <c r="FG353" s="452"/>
      <c r="FH353" s="452"/>
      <c r="FI353" s="452"/>
      <c r="FJ353" s="639">
        <v>12</v>
      </c>
      <c r="FK353" s="641"/>
      <c r="FL353" s="639">
        <f>IF(BY354=0,0,1)</f>
        <v>0</v>
      </c>
      <c r="FM353" s="641"/>
      <c r="FN353" s="639" t="str">
        <f>IF(FL353=0,"",IF(SUM($FL$352:FL353)=1,_xlfn.CONCAT(FJ353,),IF($FL$360&gt;SUM($FL$352:FL353),_xlfn.CONCAT(", ",FJ353),IF($FL$360=SUM($FL$352:FL353),_xlfn.CONCAT(" y ",FJ353,".")))))</f>
        <v/>
      </c>
      <c r="FO353" s="641"/>
      <c r="FP353" s="452"/>
      <c r="FQ353" s="452"/>
    </row>
    <row r="354" spans="1:173" s="184" customFormat="1" ht="20.100000000000001" customHeight="1">
      <c r="A354" s="131"/>
      <c r="B354" s="182"/>
      <c r="C354" s="791"/>
      <c r="D354" s="791"/>
      <c r="E354" s="128" t="s">
        <v>135</v>
      </c>
      <c r="F354" s="792" t="s">
        <v>1159</v>
      </c>
      <c r="G354" s="793"/>
      <c r="H354" s="793"/>
      <c r="I354" s="793"/>
      <c r="J354" s="793"/>
      <c r="K354" s="793"/>
      <c r="L354" s="793"/>
      <c r="M354" s="793"/>
      <c r="N354" s="793"/>
      <c r="O354" s="793"/>
      <c r="P354" s="793"/>
      <c r="Q354" s="793"/>
      <c r="R354" s="794"/>
      <c r="S354" s="432"/>
      <c r="T354" s="432"/>
      <c r="U354" s="432"/>
      <c r="V354" s="432"/>
      <c r="W354" s="432"/>
      <c r="X354" s="432"/>
      <c r="Y354" s="432"/>
      <c r="Z354" s="432"/>
      <c r="AA354" s="432"/>
      <c r="AB354" s="432"/>
      <c r="AC354" s="432"/>
      <c r="AD354" s="432"/>
      <c r="AE354" s="12"/>
      <c r="AF354" s="183"/>
      <c r="AH354" s="452"/>
      <c r="AI354" s="452"/>
      <c r="AJ354" s="452"/>
      <c r="AK354" s="452"/>
      <c r="AL354" s="452"/>
      <c r="AM354" s="452"/>
      <c r="AN354" s="452"/>
      <c r="AO354" s="452"/>
      <c r="AP354" s="452"/>
      <c r="AQ354" s="452"/>
      <c r="AR354" s="452"/>
      <c r="AS354" s="452"/>
      <c r="AT354" s="452"/>
      <c r="AU354" s="452"/>
      <c r="AV354" s="452"/>
      <c r="AW354" s="452"/>
      <c r="AX354" s="452"/>
      <c r="AY354" s="452"/>
      <c r="AZ354" s="452"/>
      <c r="BA354" s="452"/>
      <c r="BB354" s="452"/>
      <c r="BC354" s="452"/>
      <c r="BD354" s="452"/>
      <c r="BE354" s="452"/>
      <c r="BF354" s="35"/>
      <c r="BG354" s="35"/>
      <c r="BH354" s="35"/>
      <c r="BI354" s="35"/>
      <c r="BJ354" s="35"/>
      <c r="BK354" s="35"/>
      <c r="BL354" s="35"/>
      <c r="BM354" s="35"/>
      <c r="BN354" s="918">
        <f>SUM(BH353:BO353)</f>
        <v>0</v>
      </c>
      <c r="BO354" s="918"/>
      <c r="BP354" s="452"/>
      <c r="BQ354" s="35"/>
      <c r="BR354" s="35"/>
      <c r="BS354" s="35"/>
      <c r="BT354" s="35"/>
      <c r="BU354" s="35"/>
      <c r="BV354" s="35"/>
      <c r="BW354" s="35"/>
      <c r="BX354" s="35"/>
      <c r="BY354" s="918">
        <f>SUM(BS353:BZ353)</f>
        <v>0</v>
      </c>
      <c r="BZ354" s="918"/>
      <c r="CA354" s="452"/>
      <c r="CB354" s="35"/>
      <c r="CC354" s="35"/>
      <c r="CD354" s="35"/>
      <c r="CE354" s="35"/>
      <c r="CF354" s="35"/>
      <c r="CG354" s="35"/>
      <c r="CH354" s="35"/>
      <c r="CI354" s="35"/>
      <c r="CJ354" s="918">
        <f>SUM(CD353:CK353)</f>
        <v>0</v>
      </c>
      <c r="CK354" s="918"/>
      <c r="CL354" s="452"/>
      <c r="CM354" s="35"/>
      <c r="CN354" s="35"/>
      <c r="CO354" s="35"/>
      <c r="CP354" s="35"/>
      <c r="CQ354" s="35"/>
      <c r="CR354" s="35"/>
      <c r="CS354" s="35"/>
      <c r="CT354" s="35"/>
      <c r="CU354" s="918">
        <f>SUM(CO353:CV353)</f>
        <v>0</v>
      </c>
      <c r="CV354" s="918"/>
      <c r="CW354" s="452"/>
      <c r="CX354" s="35"/>
      <c r="CY354" s="35"/>
      <c r="CZ354" s="35"/>
      <c r="DA354" s="35"/>
      <c r="DB354" s="35"/>
      <c r="DC354" s="35"/>
      <c r="DD354" s="35"/>
      <c r="DE354" s="35"/>
      <c r="DF354" s="918">
        <f>SUM(CZ353:DG353)</f>
        <v>0</v>
      </c>
      <c r="DG354" s="918"/>
      <c r="DH354" s="452"/>
      <c r="DI354" s="35"/>
      <c r="DJ354" s="35"/>
      <c r="DK354" s="35"/>
      <c r="DL354" s="35"/>
      <c r="DM354" s="35"/>
      <c r="DN354" s="35"/>
      <c r="DO354" s="35"/>
      <c r="DP354" s="35"/>
      <c r="DQ354" s="918">
        <f>SUM(DK353:DR353)</f>
        <v>0</v>
      </c>
      <c r="DR354" s="918"/>
      <c r="DS354" s="452"/>
      <c r="DT354" s="35"/>
      <c r="DU354" s="35"/>
      <c r="DV354" s="35"/>
      <c r="DW354" s="35"/>
      <c r="DX354" s="35"/>
      <c r="DY354" s="35"/>
      <c r="DZ354" s="35"/>
      <c r="EA354" s="35"/>
      <c r="EB354" s="918">
        <f>SUM(DV353:EC353)</f>
        <v>0</v>
      </c>
      <c r="EC354" s="918"/>
      <c r="ED354" s="452"/>
      <c r="EE354" s="35"/>
      <c r="EF354" s="35"/>
      <c r="EG354" s="35"/>
      <c r="EH354" s="35"/>
      <c r="EI354" s="35"/>
      <c r="EJ354" s="35"/>
      <c r="EK354" s="35"/>
      <c r="EL354" s="35"/>
      <c r="EM354" s="918">
        <f>SUM(EG353:EN353)</f>
        <v>0</v>
      </c>
      <c r="EN354" s="918"/>
      <c r="EO354" s="452"/>
      <c r="EP354" s="452"/>
      <c r="EQ354" s="452"/>
      <c r="ER354" s="452"/>
      <c r="ES354" s="452"/>
      <c r="ET354" s="452"/>
      <c r="EU354" s="452"/>
      <c r="EV354" s="452"/>
      <c r="EW354" s="452"/>
      <c r="EX354" s="452"/>
      <c r="EY354" s="452"/>
      <c r="EZ354" s="452"/>
      <c r="FA354" s="452"/>
      <c r="FB354" s="452"/>
      <c r="FC354" s="452"/>
      <c r="FD354" s="452"/>
      <c r="FE354" s="452"/>
      <c r="FF354" s="452"/>
      <c r="FG354" s="452"/>
      <c r="FH354" s="452"/>
      <c r="FI354" s="452"/>
      <c r="FJ354" s="639">
        <v>13</v>
      </c>
      <c r="FK354" s="641"/>
      <c r="FL354" s="639">
        <f>IF(CJ354=0,0,1)</f>
        <v>0</v>
      </c>
      <c r="FM354" s="641"/>
      <c r="FN354" s="639" t="str">
        <f>IF(FL354=0,"",IF(SUM($FL$352:FL354)=1,_xlfn.CONCAT(FJ354,),IF($FL$360&gt;SUM($FL$352:FL354),_xlfn.CONCAT(", ",FJ354),IF($FL$360=SUM($FL$352:FL354),_xlfn.CONCAT(" y ",FJ354,".")))))</f>
        <v/>
      </c>
      <c r="FO354" s="641"/>
      <c r="FP354" s="452"/>
      <c r="FQ354" s="452"/>
    </row>
    <row r="355" spans="1:173" s="184" customFormat="1" ht="15" customHeight="1">
      <c r="A355" s="131"/>
      <c r="B355" s="182"/>
      <c r="C355" s="936" t="s">
        <v>67</v>
      </c>
      <c r="D355" s="937"/>
      <c r="E355" s="938"/>
      <c r="F355" s="792" t="s">
        <v>1266</v>
      </c>
      <c r="G355" s="793"/>
      <c r="H355" s="793"/>
      <c r="I355" s="793"/>
      <c r="J355" s="793"/>
      <c r="K355" s="793"/>
      <c r="L355" s="793"/>
      <c r="M355" s="793"/>
      <c r="N355" s="793"/>
      <c r="O355" s="793"/>
      <c r="P355" s="793"/>
      <c r="Q355" s="793"/>
      <c r="R355" s="794"/>
      <c r="S355" s="432"/>
      <c r="T355" s="432"/>
      <c r="U355" s="432"/>
      <c r="V355" s="432"/>
      <c r="W355" s="432"/>
      <c r="X355" s="432"/>
      <c r="Y355" s="432"/>
      <c r="Z355" s="432"/>
      <c r="AA355" s="432"/>
      <c r="AB355" s="432"/>
      <c r="AC355" s="432"/>
      <c r="AD355" s="432"/>
      <c r="AE355" s="12"/>
      <c r="AF355" s="183"/>
      <c r="AH355" s="452"/>
      <c r="AI355" s="452"/>
      <c r="AJ355" s="452"/>
      <c r="AK355" s="452"/>
      <c r="AL355" s="452"/>
      <c r="AM355" s="452"/>
      <c r="AN355" s="452"/>
      <c r="AO355" s="452"/>
      <c r="AP355" s="452"/>
      <c r="AQ355" s="452"/>
      <c r="AR355" s="452"/>
      <c r="AS355" s="452"/>
      <c r="AT355" s="452"/>
      <c r="AU355" s="452"/>
      <c r="AV355" s="452"/>
      <c r="AW355" s="452"/>
      <c r="AX355" s="452"/>
      <c r="AY355" s="452"/>
      <c r="AZ355" s="452"/>
      <c r="BA355" s="452"/>
      <c r="BB355" s="452"/>
      <c r="BC355" s="452"/>
      <c r="BD355" s="452"/>
      <c r="BE355" s="452"/>
      <c r="BF355" s="452"/>
      <c r="BG355" s="452"/>
      <c r="BH355" s="452"/>
      <c r="BI355" s="452"/>
      <c r="BJ355" s="452"/>
      <c r="BK355" s="452"/>
      <c r="BL355" s="452"/>
      <c r="BM355" s="452"/>
      <c r="BN355" s="452"/>
      <c r="BO355" s="452"/>
      <c r="BP355" s="452"/>
      <c r="BQ355" s="452"/>
      <c r="BR355" s="452"/>
      <c r="BS355" s="452"/>
      <c r="BT355" s="452"/>
      <c r="BU355" s="452"/>
      <c r="BV355" s="452"/>
      <c r="BW355" s="452"/>
      <c r="BX355" s="452"/>
      <c r="BY355" s="452"/>
      <c r="BZ355" s="452"/>
      <c r="CA355" s="452"/>
      <c r="CB355" s="452"/>
      <c r="CC355" s="452"/>
      <c r="CD355" s="452"/>
      <c r="CE355" s="452"/>
      <c r="CF355" s="452"/>
      <c r="CG355" s="452"/>
      <c r="CH355" s="452"/>
      <c r="CI355" s="452"/>
      <c r="CJ355" s="452"/>
      <c r="CK355" s="452"/>
      <c r="CL355" s="452"/>
      <c r="CM355" s="452"/>
      <c r="CN355" s="452"/>
      <c r="CO355" s="452"/>
      <c r="CP355" s="452"/>
      <c r="CQ355" s="452"/>
      <c r="CR355" s="452"/>
      <c r="CS355" s="452"/>
      <c r="CT355" s="452"/>
      <c r="CU355" s="452"/>
      <c r="CV355" s="452"/>
      <c r="CW355" s="452"/>
      <c r="CX355" s="452"/>
      <c r="CY355" s="452"/>
      <c r="CZ355" s="452"/>
      <c r="DA355" s="452"/>
      <c r="DB355" s="452"/>
      <c r="DC355" s="452"/>
      <c r="DD355" s="452"/>
      <c r="DE355" s="452"/>
      <c r="DF355" s="452"/>
      <c r="DG355" s="452"/>
      <c r="DH355" s="452"/>
      <c r="DI355" s="452"/>
      <c r="DJ355" s="452"/>
      <c r="DK355" s="452"/>
      <c r="DL355" s="452"/>
      <c r="DM355" s="452"/>
      <c r="DN355" s="452"/>
      <c r="DO355" s="452"/>
      <c r="DP355" s="452"/>
      <c r="DQ355" s="452"/>
      <c r="DR355" s="452"/>
      <c r="DS355" s="452"/>
      <c r="DT355" s="452"/>
      <c r="DU355" s="452"/>
      <c r="DV355" s="452"/>
      <c r="DW355" s="452"/>
      <c r="DX355" s="452"/>
      <c r="DY355" s="452"/>
      <c r="DZ355" s="452"/>
      <c r="EA355" s="452"/>
      <c r="EB355" s="452"/>
      <c r="EC355" s="452"/>
      <c r="ED355" s="452"/>
      <c r="EE355" s="452"/>
      <c r="EF355" s="452"/>
      <c r="EG355" s="452"/>
      <c r="EH355" s="452"/>
      <c r="EI355" s="452"/>
      <c r="EJ355" s="452"/>
      <c r="EK355" s="452"/>
      <c r="EL355" s="452"/>
      <c r="EM355" s="452"/>
      <c r="EN355" s="452"/>
      <c r="EO355" s="452"/>
      <c r="EP355" s="452"/>
      <c r="EQ355" s="452"/>
      <c r="ER355" s="452"/>
      <c r="ES355" s="452"/>
      <c r="ET355" s="452"/>
      <c r="EU355" s="452"/>
      <c r="EV355" s="452"/>
      <c r="EW355" s="452"/>
      <c r="EX355" s="452"/>
      <c r="EY355" s="452"/>
      <c r="EZ355" s="452"/>
      <c r="FA355" s="452"/>
      <c r="FB355" s="452"/>
      <c r="FC355" s="452"/>
      <c r="FD355" s="452"/>
      <c r="FE355" s="452"/>
      <c r="FF355" s="452"/>
      <c r="FG355" s="452"/>
      <c r="FH355" s="452"/>
      <c r="FI355" s="452"/>
      <c r="FJ355" s="639">
        <v>14</v>
      </c>
      <c r="FK355" s="641"/>
      <c r="FL355" s="639">
        <f>IF(CU354=0,0,1)</f>
        <v>0</v>
      </c>
      <c r="FM355" s="641"/>
      <c r="FN355" s="639" t="str">
        <f>IF(FL355=0,"",IF(SUM($FL$352:FL355)=1,_xlfn.CONCAT(FJ355,),IF($FL$360&gt;SUM($FL$352:FL355),_xlfn.CONCAT(", ",FJ355),IF($FL$360=SUM($FL$352:FL355),_xlfn.CONCAT(" y ",FJ355,".")))))</f>
        <v/>
      </c>
      <c r="FO355" s="641"/>
      <c r="FP355" s="452"/>
      <c r="FQ355" s="452"/>
    </row>
    <row r="356" spans="1:173" s="184" customFormat="1" ht="15" customHeight="1">
      <c r="A356" s="131"/>
      <c r="B356" s="182"/>
      <c r="C356" s="936" t="s">
        <v>68</v>
      </c>
      <c r="D356" s="937"/>
      <c r="E356" s="938"/>
      <c r="F356" s="792" t="s">
        <v>501</v>
      </c>
      <c r="G356" s="793"/>
      <c r="H356" s="793"/>
      <c r="I356" s="793"/>
      <c r="J356" s="793"/>
      <c r="K356" s="793"/>
      <c r="L356" s="793"/>
      <c r="M356" s="793"/>
      <c r="N356" s="793"/>
      <c r="O356" s="793"/>
      <c r="P356" s="793"/>
      <c r="Q356" s="793"/>
      <c r="R356" s="794"/>
      <c r="S356" s="432"/>
      <c r="T356" s="432"/>
      <c r="U356" s="432"/>
      <c r="V356" s="432"/>
      <c r="W356" s="432"/>
      <c r="X356" s="432"/>
      <c r="Y356" s="432"/>
      <c r="Z356" s="432"/>
      <c r="AA356" s="432"/>
      <c r="AB356" s="432"/>
      <c r="AC356" s="432"/>
      <c r="AD356" s="432"/>
      <c r="AE356" s="12"/>
      <c r="AF356" s="183"/>
      <c r="AH356" s="452"/>
      <c r="AI356" s="452"/>
      <c r="AJ356" s="452"/>
      <c r="AK356" s="452"/>
      <c r="AL356" s="452"/>
      <c r="AM356" s="452"/>
      <c r="AN356" s="452"/>
      <c r="AO356" s="452"/>
      <c r="AP356" s="452"/>
      <c r="AQ356" s="452"/>
      <c r="AR356" s="452"/>
      <c r="AS356" s="452"/>
      <c r="AT356" s="452"/>
      <c r="AU356" s="452"/>
      <c r="AV356" s="452"/>
      <c r="AW356" s="452"/>
      <c r="AX356" s="452"/>
      <c r="AY356" s="452"/>
      <c r="AZ356" s="452"/>
      <c r="BA356" s="452"/>
      <c r="BB356" s="452"/>
      <c r="BC356" s="452"/>
      <c r="BD356" s="452"/>
      <c r="BE356" s="452"/>
      <c r="BF356" s="452"/>
      <c r="BG356" s="452"/>
      <c r="BH356" s="452"/>
      <c r="BI356" s="452"/>
      <c r="BJ356" s="452"/>
      <c r="BK356" s="452"/>
      <c r="BL356" s="452"/>
      <c r="BM356" s="452"/>
      <c r="BN356" s="452"/>
      <c r="BO356" s="452"/>
      <c r="BP356" s="452"/>
      <c r="BQ356" s="452"/>
      <c r="BR356" s="452"/>
      <c r="BS356" s="452"/>
      <c r="BT356" s="452"/>
      <c r="BU356" s="452"/>
      <c r="BV356" s="452"/>
      <c r="BW356" s="452"/>
      <c r="BX356" s="452"/>
      <c r="BY356" s="452"/>
      <c r="BZ356" s="452"/>
      <c r="CA356" s="452"/>
      <c r="CB356" s="452"/>
      <c r="CC356" s="452"/>
      <c r="CD356" s="452"/>
      <c r="CE356" s="452"/>
      <c r="CF356" s="452"/>
      <c r="CG356" s="452"/>
      <c r="CH356" s="452"/>
      <c r="CI356" s="452"/>
      <c r="CJ356" s="452"/>
      <c r="CK356" s="452"/>
      <c r="CL356" s="452"/>
      <c r="CM356" s="452"/>
      <c r="CN356" s="452"/>
      <c r="CO356" s="452"/>
      <c r="CP356" s="452"/>
      <c r="CQ356" s="452"/>
      <c r="CR356" s="452"/>
      <c r="CS356" s="452"/>
      <c r="CT356" s="452"/>
      <c r="CU356" s="452"/>
      <c r="CV356" s="452"/>
      <c r="CW356" s="452"/>
      <c r="CX356" s="452"/>
      <c r="CY356" s="452"/>
      <c r="CZ356" s="452"/>
      <c r="DA356" s="452"/>
      <c r="DB356" s="452"/>
      <c r="DC356" s="452"/>
      <c r="DD356" s="452"/>
      <c r="DE356" s="452"/>
      <c r="DF356" s="452"/>
      <c r="DG356" s="452"/>
      <c r="DH356" s="452"/>
      <c r="DI356" s="452"/>
      <c r="DJ356" s="452"/>
      <c r="DK356" s="452"/>
      <c r="DL356" s="452"/>
      <c r="DM356" s="452"/>
      <c r="DN356" s="452"/>
      <c r="DO356" s="452"/>
      <c r="DP356" s="452"/>
      <c r="DQ356" s="452"/>
      <c r="DR356" s="452"/>
      <c r="DS356" s="452"/>
      <c r="DT356" s="452"/>
      <c r="DU356" s="452"/>
      <c r="DV356" s="452"/>
      <c r="DW356" s="452"/>
      <c r="DX356" s="452"/>
      <c r="DY356" s="452"/>
      <c r="DZ356" s="452"/>
      <c r="EA356" s="452"/>
      <c r="EB356" s="452"/>
      <c r="EC356" s="452"/>
      <c r="ED356" s="452"/>
      <c r="EE356" s="452"/>
      <c r="EF356" s="452"/>
      <c r="EG356" s="452"/>
      <c r="EH356" s="452"/>
      <c r="EI356" s="452"/>
      <c r="EJ356" s="452"/>
      <c r="EK356" s="452"/>
      <c r="EL356" s="452"/>
      <c r="EM356" s="452"/>
      <c r="EN356" s="452"/>
      <c r="EO356" s="452"/>
      <c r="EP356" s="452"/>
      <c r="EQ356" s="452"/>
      <c r="ER356" s="452"/>
      <c r="ES356" s="452"/>
      <c r="ET356" s="452"/>
      <c r="EU356" s="452"/>
      <c r="EV356" s="452"/>
      <c r="EW356" s="452"/>
      <c r="EX356" s="452"/>
      <c r="EY356" s="452"/>
      <c r="EZ356" s="452"/>
      <c r="FA356" s="452"/>
      <c r="FB356" s="452"/>
      <c r="FC356" s="452"/>
      <c r="FD356" s="452"/>
      <c r="FE356" s="452"/>
      <c r="FF356" s="452"/>
      <c r="FG356" s="452"/>
      <c r="FH356" s="452"/>
      <c r="FI356" s="452"/>
      <c r="FJ356" s="639">
        <v>15</v>
      </c>
      <c r="FK356" s="641"/>
      <c r="FL356" s="639">
        <f>IF(DF354=0,0,1)</f>
        <v>0</v>
      </c>
      <c r="FM356" s="641"/>
      <c r="FN356" s="639" t="str">
        <f>IF(FL356=0,"",IF(SUM($FL$352:FL356)=1,_xlfn.CONCAT(FJ356,),IF($FL$360&gt;SUM($FL$352:FL356),_xlfn.CONCAT(", ",FJ356),IF($FL$360=SUM($FL$352:FL356),_xlfn.CONCAT(" y ",FJ356,".")))))</f>
        <v/>
      </c>
      <c r="FO356" s="641"/>
      <c r="FP356" s="452"/>
      <c r="FQ356" s="452"/>
    </row>
    <row r="357" spans="1:173" s="184" customFormat="1" ht="15" customHeight="1">
      <c r="A357" s="131"/>
      <c r="B357" s="182"/>
      <c r="C357" s="936" t="s">
        <v>69</v>
      </c>
      <c r="D357" s="937"/>
      <c r="E357" s="938"/>
      <c r="F357" s="792" t="s">
        <v>502</v>
      </c>
      <c r="G357" s="793"/>
      <c r="H357" s="793"/>
      <c r="I357" s="793"/>
      <c r="J357" s="793"/>
      <c r="K357" s="793"/>
      <c r="L357" s="793"/>
      <c r="M357" s="793"/>
      <c r="N357" s="793"/>
      <c r="O357" s="793"/>
      <c r="P357" s="793"/>
      <c r="Q357" s="793"/>
      <c r="R357" s="794"/>
      <c r="S357" s="432"/>
      <c r="T357" s="432"/>
      <c r="U357" s="432"/>
      <c r="V357" s="432"/>
      <c r="W357" s="432"/>
      <c r="X357" s="432"/>
      <c r="Y357" s="432"/>
      <c r="Z357" s="432"/>
      <c r="AA357" s="432"/>
      <c r="AB357" s="432"/>
      <c r="AC357" s="432"/>
      <c r="AD357" s="432"/>
      <c r="AE357" s="12"/>
      <c r="AF357" s="183"/>
      <c r="AH357" s="452"/>
      <c r="AI357" s="452"/>
      <c r="AJ357" s="452"/>
      <c r="AK357" s="452"/>
      <c r="AL357" s="452"/>
      <c r="AM357" s="452"/>
      <c r="AN357" s="452"/>
      <c r="AO357" s="452"/>
      <c r="AP357" s="452"/>
      <c r="AQ357" s="452"/>
      <c r="AR357" s="452"/>
      <c r="AS357" s="452"/>
      <c r="AT357" s="452"/>
      <c r="AU357" s="452"/>
      <c r="AV357" s="452"/>
      <c r="AW357" s="452"/>
      <c r="AX357" s="452"/>
      <c r="AY357" s="452"/>
      <c r="AZ357" s="452"/>
      <c r="BA357" s="452"/>
      <c r="BB357" s="452"/>
      <c r="BC357" s="452"/>
      <c r="BD357" s="452"/>
      <c r="BE357" s="452"/>
      <c r="BF357" s="452"/>
      <c r="BG357" s="452"/>
      <c r="BH357" s="452"/>
      <c r="BI357" s="452"/>
      <c r="BJ357" s="452"/>
      <c r="BK357" s="452"/>
      <c r="BL357" s="452"/>
      <c r="BM357" s="452"/>
      <c r="BN357" s="452"/>
      <c r="BO357" s="452"/>
      <c r="BP357" s="452"/>
      <c r="BQ357" s="452"/>
      <c r="BR357" s="452"/>
      <c r="BS357" s="452"/>
      <c r="BT357" s="452"/>
      <c r="BU357" s="452"/>
      <c r="BV357" s="452"/>
      <c r="BW357" s="452"/>
      <c r="BX357" s="452"/>
      <c r="BY357" s="452"/>
      <c r="BZ357" s="452"/>
      <c r="CA357" s="452"/>
      <c r="CB357" s="452"/>
      <c r="CC357" s="452"/>
      <c r="CD357" s="452"/>
      <c r="CE357" s="452"/>
      <c r="CF357" s="452"/>
      <c r="CG357" s="452"/>
      <c r="CH357" s="452"/>
      <c r="CI357" s="452"/>
      <c r="CJ357" s="452"/>
      <c r="CK357" s="452"/>
      <c r="CL357" s="452"/>
      <c r="CM357" s="452"/>
      <c r="CN357" s="452"/>
      <c r="CO357" s="452"/>
      <c r="CP357" s="452"/>
      <c r="CQ357" s="452"/>
      <c r="CR357" s="452"/>
      <c r="CS357" s="452"/>
      <c r="CT357" s="452"/>
      <c r="CU357" s="452"/>
      <c r="CV357" s="452"/>
      <c r="CW357" s="452"/>
      <c r="CX357" s="452"/>
      <c r="CY357" s="452"/>
      <c r="CZ357" s="452"/>
      <c r="DA357" s="452"/>
      <c r="DB357" s="452"/>
      <c r="DC357" s="452"/>
      <c r="DD357" s="452"/>
      <c r="DE357" s="452"/>
      <c r="DF357" s="452"/>
      <c r="DG357" s="452"/>
      <c r="DH357" s="452"/>
      <c r="DI357" s="452"/>
      <c r="DJ357" s="452"/>
      <c r="DK357" s="452"/>
      <c r="DL357" s="452"/>
      <c r="DM357" s="452"/>
      <c r="DN357" s="452"/>
      <c r="DO357" s="452"/>
      <c r="DP357" s="452"/>
      <c r="DQ357" s="452"/>
      <c r="DR357" s="452"/>
      <c r="DS357" s="452"/>
      <c r="DT357" s="452"/>
      <c r="DU357" s="452"/>
      <c r="DV357" s="452"/>
      <c r="DW357" s="452"/>
      <c r="DX357" s="452"/>
      <c r="DY357" s="452"/>
      <c r="DZ357" s="452"/>
      <c r="EA357" s="452"/>
      <c r="EB357" s="452"/>
      <c r="EC357" s="452"/>
      <c r="ED357" s="452"/>
      <c r="EE357" s="452"/>
      <c r="EF357" s="452"/>
      <c r="EG357" s="452"/>
      <c r="EH357" s="452"/>
      <c r="EI357" s="452"/>
      <c r="EJ357" s="452"/>
      <c r="EK357" s="452"/>
      <c r="EL357" s="452"/>
      <c r="EM357" s="452"/>
      <c r="EN357" s="452"/>
      <c r="EO357" s="452"/>
      <c r="EP357" s="452"/>
      <c r="EQ357" s="452"/>
      <c r="ER357" s="452"/>
      <c r="ES357" s="452"/>
      <c r="ET357" s="452"/>
      <c r="EU357" s="452"/>
      <c r="EV357" s="452"/>
      <c r="EW357" s="452"/>
      <c r="EX357" s="452"/>
      <c r="EY357" s="452"/>
      <c r="EZ357" s="452"/>
      <c r="FA357" s="452"/>
      <c r="FB357" s="452"/>
      <c r="FC357" s="452"/>
      <c r="FD357" s="452"/>
      <c r="FE357" s="452"/>
      <c r="FF357" s="452"/>
      <c r="FG357" s="452"/>
      <c r="FH357" s="452"/>
      <c r="FI357" s="452"/>
      <c r="FJ357" s="639">
        <v>16</v>
      </c>
      <c r="FK357" s="641"/>
      <c r="FL357" s="639">
        <f>IF(DQ354=0,0,1)</f>
        <v>0</v>
      </c>
      <c r="FM357" s="641"/>
      <c r="FN357" s="639" t="str">
        <f>IF(FL357=0,"",IF(SUM($FL$352:FL357)=1,_xlfn.CONCAT(FJ357,),IF($FL$360&gt;SUM($FL$352:FL357),_xlfn.CONCAT(", ",FJ357),IF($FL$360=SUM($FL$352:FL357),_xlfn.CONCAT(" y ",FJ357,".")))))</f>
        <v/>
      </c>
      <c r="FO357" s="641"/>
      <c r="FP357" s="452"/>
      <c r="FQ357" s="452"/>
    </row>
    <row r="358" spans="1:173" ht="15" customHeight="1">
      <c r="A358" s="131"/>
      <c r="B358" s="53"/>
      <c r="C358" s="192"/>
      <c r="D358" s="192"/>
      <c r="E358" s="192"/>
      <c r="F358" s="192"/>
      <c r="G358" s="192"/>
      <c r="H358" s="153"/>
      <c r="I358" s="153"/>
      <c r="J358" s="153"/>
      <c r="K358" s="153"/>
      <c r="L358" s="153"/>
      <c r="M358" s="153"/>
      <c r="N358" s="163"/>
      <c r="O358" s="167"/>
      <c r="P358" s="167"/>
      <c r="Q358" s="167"/>
      <c r="R358" s="163" t="s">
        <v>126</v>
      </c>
      <c r="S358" s="174">
        <f>IF(AND(SUM(S351:S357)=0,COUNTIF(S351:S357,"NS")&gt;0),"NS",
IF(AND(SUM(S351:S357)=0,COUNTIF(S351:S357,0)&gt;0),0,
IF(AND(SUM(S351:S357)=0,COUNTIF(S351:S357,"NA")&gt;0),"NA",
SUM(S351:S357))))</f>
        <v>0</v>
      </c>
      <c r="T358" s="174">
        <f t="shared" ref="T358:AD358" si="19">IF(AND(SUM(T351:T357)=0,COUNTIF(T351:T357,"NS")&gt;0),"NS",
IF(AND(SUM(T351:T357)=0,COUNTIF(T351:T357,0)&gt;0),0,
IF(AND(SUM(T351:T357)=0,COUNTIF(T351:T357,"NA")&gt;0),"NA",
SUM(T351:T357))))</f>
        <v>0</v>
      </c>
      <c r="U358" s="174">
        <f t="shared" si="19"/>
        <v>0</v>
      </c>
      <c r="V358" s="174">
        <f t="shared" si="19"/>
        <v>0</v>
      </c>
      <c r="W358" s="174">
        <f t="shared" si="19"/>
        <v>0</v>
      </c>
      <c r="X358" s="174">
        <f t="shared" si="19"/>
        <v>0</v>
      </c>
      <c r="Y358" s="174">
        <f t="shared" si="19"/>
        <v>0</v>
      </c>
      <c r="Z358" s="174">
        <f t="shared" si="19"/>
        <v>0</v>
      </c>
      <c r="AA358" s="174">
        <f t="shared" si="19"/>
        <v>0</v>
      </c>
      <c r="AB358" s="174">
        <f t="shared" si="19"/>
        <v>0</v>
      </c>
      <c r="AC358" s="174">
        <f t="shared" si="19"/>
        <v>0</v>
      </c>
      <c r="AD358" s="174">
        <f t="shared" si="19"/>
        <v>0</v>
      </c>
      <c r="AE358" s="12"/>
      <c r="AH358" s="35"/>
      <c r="AI358" s="35"/>
      <c r="AJ358" s="35"/>
      <c r="AK358" s="35"/>
      <c r="AL358" s="35"/>
      <c r="AM358" s="35"/>
      <c r="AN358" s="35"/>
      <c r="AO358" s="35"/>
      <c r="AP358" s="35"/>
      <c r="AQ358" s="35"/>
      <c r="AR358" s="35"/>
      <c r="AS358" s="35"/>
      <c r="AT358" s="35"/>
      <c r="AU358" s="35"/>
      <c r="AV358" s="35"/>
      <c r="AW358" s="35"/>
      <c r="AX358" s="35"/>
      <c r="AY358" s="35"/>
      <c r="AZ358" s="35"/>
      <c r="BA358" s="35"/>
      <c r="BB358" s="35"/>
      <c r="BC358" s="35"/>
      <c r="BD358" s="35"/>
      <c r="BE358" s="35"/>
      <c r="BF358" s="35"/>
      <c r="BG358" s="35"/>
      <c r="BH358" s="35"/>
      <c r="BI358" s="35"/>
      <c r="BJ358" s="35"/>
      <c r="BK358" s="35"/>
      <c r="BL358" s="35"/>
      <c r="BM358" s="35"/>
      <c r="BN358" s="35"/>
      <c r="BO358" s="35"/>
      <c r="BP358" s="35"/>
      <c r="BQ358" s="35"/>
      <c r="BR358" s="35"/>
      <c r="BS358" s="35"/>
      <c r="BT358" s="35"/>
      <c r="BU358" s="35"/>
      <c r="BV358" s="35"/>
      <c r="BW358" s="35"/>
      <c r="BX358" s="35"/>
      <c r="BY358" s="35"/>
      <c r="BZ358" s="35"/>
      <c r="CA358" s="35"/>
      <c r="CB358" s="35"/>
      <c r="CC358" s="35"/>
      <c r="CD358" s="35"/>
      <c r="CE358" s="35"/>
      <c r="CF358" s="35"/>
      <c r="CG358" s="35"/>
      <c r="CH358" s="35"/>
      <c r="CI358" s="35"/>
      <c r="CJ358" s="35"/>
      <c r="CK358" s="35"/>
      <c r="CL358" s="35"/>
      <c r="CM358" s="35"/>
      <c r="CN358" s="35"/>
      <c r="CO358" s="35"/>
      <c r="CP358" s="35"/>
      <c r="CQ358" s="35"/>
      <c r="CR358" s="35"/>
      <c r="CS358" s="35"/>
      <c r="CT358" s="35"/>
      <c r="CU358" s="35"/>
      <c r="CV358" s="35"/>
      <c r="CW358" s="35"/>
      <c r="CX358" s="35"/>
      <c r="CY358" s="35"/>
      <c r="CZ358" s="35"/>
      <c r="DA358" s="35"/>
      <c r="DB358" s="35"/>
      <c r="DC358" s="35"/>
      <c r="DD358" s="35"/>
      <c r="DE358" s="35"/>
      <c r="DF358" s="35"/>
      <c r="DG358" s="35"/>
      <c r="DH358" s="35"/>
      <c r="DI358" s="35"/>
      <c r="DJ358" s="35"/>
      <c r="DK358" s="35"/>
      <c r="DL358" s="35"/>
      <c r="DM358" s="35"/>
      <c r="DN358" s="35"/>
      <c r="DO358" s="35"/>
      <c r="DP358" s="35"/>
      <c r="DQ358" s="35"/>
      <c r="DR358" s="35"/>
      <c r="DS358" s="35"/>
      <c r="DT358" s="35"/>
      <c r="DU358" s="35"/>
      <c r="DV358" s="35"/>
      <c r="DW358" s="35"/>
      <c r="DX358" s="35"/>
      <c r="DY358" s="35"/>
      <c r="DZ358" s="35"/>
      <c r="EA358" s="35"/>
      <c r="EB358" s="35"/>
      <c r="EC358" s="35"/>
      <c r="ED358" s="35"/>
      <c r="EE358" s="35"/>
      <c r="EF358" s="35"/>
      <c r="EG358" s="35"/>
      <c r="EH358" s="35"/>
      <c r="EI358" s="35"/>
      <c r="EJ358" s="35"/>
      <c r="EK358" s="35"/>
      <c r="EL358" s="35"/>
      <c r="EM358" s="35"/>
      <c r="EN358" s="35"/>
      <c r="EO358" s="35"/>
      <c r="EP358" s="35"/>
      <c r="EQ358" s="35"/>
      <c r="ER358" s="35"/>
      <c r="ES358" s="35"/>
      <c r="ET358" s="35"/>
      <c r="EU358" s="35"/>
      <c r="EV358" s="35"/>
      <c r="EW358" s="35"/>
      <c r="EX358" s="35"/>
      <c r="EY358" s="35"/>
      <c r="EZ358" s="35"/>
      <c r="FA358" s="35"/>
      <c r="FB358" s="35"/>
      <c r="FC358" s="35"/>
      <c r="FD358" s="35"/>
      <c r="FE358" s="35"/>
      <c r="FF358" s="35"/>
      <c r="FG358" s="35"/>
      <c r="FH358" s="35"/>
      <c r="FI358" s="35"/>
      <c r="FJ358" s="639">
        <v>17</v>
      </c>
      <c r="FK358" s="641"/>
      <c r="FL358" s="639">
        <f>IF(EB354=0,0,1)</f>
        <v>0</v>
      </c>
      <c r="FM358" s="641"/>
      <c r="FN358" s="639" t="str">
        <f>IF(FL358=0,"",IF(SUM($FL$352:FL358)=1,_xlfn.CONCAT(FJ358,),IF($FL$360&gt;SUM($FL$352:FL358),_xlfn.CONCAT(", ",FJ358),IF($FL$360=SUM($FL$352:FL358),_xlfn.CONCAT(" y ",FJ358,".")))))</f>
        <v/>
      </c>
      <c r="FO358" s="641"/>
      <c r="FP358" s="35"/>
      <c r="FQ358" s="35"/>
    </row>
    <row r="359" spans="1:173" ht="15" customHeight="1">
      <c r="A359" s="131"/>
      <c r="B359" s="53"/>
      <c r="C359" s="178"/>
      <c r="D359" s="178"/>
      <c r="E359" s="178"/>
      <c r="F359" s="178"/>
      <c r="G359" s="178"/>
      <c r="H359" s="178"/>
      <c r="I359" s="178"/>
      <c r="O359" s="193"/>
      <c r="P359" s="163"/>
      <c r="Q359" s="193"/>
      <c r="R359" s="163"/>
      <c r="S359" s="121"/>
      <c r="T359" s="121"/>
      <c r="U359" s="121"/>
      <c r="V359" s="121"/>
      <c r="W359" s="121"/>
      <c r="X359" s="121"/>
      <c r="Y359" s="121"/>
      <c r="Z359" s="121"/>
      <c r="AA359" s="121"/>
      <c r="AB359" s="121"/>
      <c r="AC359" s="121"/>
      <c r="AD359" s="121"/>
      <c r="AE359" s="12"/>
      <c r="AH359" s="35"/>
      <c r="AI359" s="35"/>
      <c r="AJ359" s="35"/>
      <c r="AK359" s="35"/>
      <c r="AL359" s="35"/>
      <c r="AM359" s="35"/>
      <c r="AN359" s="35"/>
      <c r="AO359" s="35"/>
      <c r="AP359" s="35"/>
      <c r="AQ359" s="35"/>
      <c r="AR359" s="35"/>
      <c r="AS359" s="35"/>
      <c r="AT359" s="35"/>
      <c r="AU359" s="35"/>
      <c r="AV359" s="35"/>
      <c r="AW359" s="35"/>
      <c r="AX359" s="35"/>
      <c r="AY359" s="35"/>
      <c r="AZ359" s="35"/>
      <c r="BA359" s="35"/>
      <c r="BB359" s="35"/>
      <c r="BC359" s="35"/>
      <c r="BD359" s="35"/>
      <c r="BE359" s="35"/>
      <c r="BF359" s="35"/>
      <c r="BG359" s="35"/>
      <c r="BH359" s="35"/>
      <c r="BI359" s="35"/>
      <c r="BJ359" s="35"/>
      <c r="BK359" s="35"/>
      <c r="BL359" s="35"/>
      <c r="BM359" s="35"/>
      <c r="BN359" s="35"/>
      <c r="BO359" s="35"/>
      <c r="BP359" s="35"/>
      <c r="BQ359" s="35"/>
      <c r="BR359" s="35"/>
      <c r="BS359" s="35"/>
      <c r="BT359" s="35"/>
      <c r="BU359" s="35"/>
      <c r="BV359" s="35"/>
      <c r="BW359" s="35"/>
      <c r="BX359" s="35"/>
      <c r="BY359" s="35"/>
      <c r="BZ359" s="35"/>
      <c r="CA359" s="35"/>
      <c r="CB359" s="35"/>
      <c r="CC359" s="35"/>
      <c r="CD359" s="35"/>
      <c r="CE359" s="35"/>
      <c r="CF359" s="35"/>
      <c r="CG359" s="35"/>
      <c r="CH359" s="35"/>
      <c r="CI359" s="35"/>
      <c r="CJ359" s="35"/>
      <c r="CK359" s="35"/>
      <c r="CL359" s="35"/>
      <c r="CM359" s="35"/>
      <c r="CN359" s="35"/>
      <c r="CO359" s="35"/>
      <c r="CP359" s="35"/>
      <c r="CQ359" s="35"/>
      <c r="CR359" s="35"/>
      <c r="CS359" s="35"/>
      <c r="CT359" s="35"/>
      <c r="CU359" s="35"/>
      <c r="CV359" s="35"/>
      <c r="CW359" s="35"/>
      <c r="CX359" s="35"/>
      <c r="CY359" s="35"/>
      <c r="CZ359" s="35"/>
      <c r="DA359" s="35"/>
      <c r="DB359" s="35"/>
      <c r="DC359" s="35"/>
      <c r="DD359" s="35"/>
      <c r="DE359" s="35"/>
      <c r="DF359" s="35"/>
      <c r="DG359" s="35"/>
      <c r="DH359" s="35"/>
      <c r="DI359" s="35"/>
      <c r="DJ359" s="35"/>
      <c r="DK359" s="35"/>
      <c r="DL359" s="35"/>
      <c r="DM359" s="35"/>
      <c r="DN359" s="35"/>
      <c r="DO359" s="35"/>
      <c r="DP359" s="35"/>
      <c r="DQ359" s="35"/>
      <c r="DR359" s="35"/>
      <c r="DS359" s="35"/>
      <c r="DT359" s="35"/>
      <c r="DU359" s="35"/>
      <c r="DV359" s="35"/>
      <c r="DW359" s="35"/>
      <c r="DX359" s="35"/>
      <c r="DY359" s="35"/>
      <c r="DZ359" s="35"/>
      <c r="EA359" s="35"/>
      <c r="EB359" s="35"/>
      <c r="EC359" s="35"/>
      <c r="ED359" s="35"/>
      <c r="EE359" s="35"/>
      <c r="EF359" s="35"/>
      <c r="EG359" s="35"/>
      <c r="EH359" s="35"/>
      <c r="EI359" s="35"/>
      <c r="EJ359" s="35"/>
      <c r="EK359" s="35"/>
      <c r="EL359" s="35"/>
      <c r="EM359" s="35"/>
      <c r="EN359" s="35"/>
      <c r="EO359" s="35"/>
      <c r="EP359" s="35"/>
      <c r="EQ359" s="35"/>
      <c r="ER359" s="35"/>
      <c r="ES359" s="35"/>
      <c r="ET359" s="35"/>
      <c r="EU359" s="35"/>
      <c r="EV359" s="35"/>
      <c r="EW359" s="35"/>
      <c r="EX359" s="35"/>
      <c r="EY359" s="35"/>
      <c r="EZ359" s="35"/>
      <c r="FA359" s="35"/>
      <c r="FB359" s="35"/>
      <c r="FC359" s="35"/>
      <c r="FD359" s="35"/>
      <c r="FE359" s="35"/>
      <c r="FF359" s="35"/>
      <c r="FG359" s="35"/>
      <c r="FH359" s="35"/>
      <c r="FI359" s="35"/>
      <c r="FJ359" s="639">
        <v>18</v>
      </c>
      <c r="FK359" s="641"/>
      <c r="FL359" s="639">
        <f>IF(EM354=0,0,1)</f>
        <v>0</v>
      </c>
      <c r="FM359" s="641"/>
      <c r="FN359" s="639" t="str">
        <f>IF(FL359=0,"",IF(SUM($FL$352:FL359)=1,_xlfn.CONCAT(FJ359,),IF($FL$360&gt;SUM($FL$352:FL359),_xlfn.CONCAT(", ",FJ359),IF($FL$360=SUM($FL$352:FL359),_xlfn.CONCAT(" y ",FJ359,".")))))</f>
        <v/>
      </c>
      <c r="FO359" s="641"/>
      <c r="FP359" s="35"/>
      <c r="FQ359" s="35"/>
    </row>
    <row r="360" spans="1:173" ht="15" customHeight="1">
      <c r="A360" s="131"/>
      <c r="B360" s="53"/>
      <c r="C360" s="181"/>
      <c r="D360" s="181"/>
      <c r="E360" s="181"/>
      <c r="F360" s="181"/>
      <c r="G360" s="181"/>
      <c r="H360" s="181"/>
      <c r="I360" s="181"/>
      <c r="J360" s="181"/>
      <c r="K360" s="181"/>
      <c r="L360" s="181"/>
      <c r="M360" s="181"/>
      <c r="N360" s="181"/>
      <c r="O360" s="181"/>
      <c r="P360" s="181"/>
      <c r="Q360" s="181"/>
      <c r="R360" s="181"/>
      <c r="S360" s="181"/>
      <c r="T360" s="181"/>
      <c r="U360" s="181"/>
      <c r="V360" s="181"/>
      <c r="W360" s="181"/>
      <c r="X360" s="181"/>
      <c r="Y360" s="181"/>
      <c r="Z360" s="181"/>
      <c r="AA360" s="1037" t="s">
        <v>1240</v>
      </c>
      <c r="AB360" s="1037"/>
      <c r="AC360" s="1037"/>
      <c r="AD360" s="1037"/>
      <c r="AE360" s="12"/>
      <c r="AH360" s="35"/>
      <c r="AI360" s="35"/>
      <c r="AJ360" s="35"/>
      <c r="AK360" s="35"/>
      <c r="AL360" s="35"/>
      <c r="AM360" s="35"/>
      <c r="AN360" s="35"/>
      <c r="AO360" s="35"/>
      <c r="AP360" s="35"/>
      <c r="AQ360" s="35"/>
      <c r="AR360" s="35"/>
      <c r="AS360" s="35"/>
      <c r="AT360" s="35"/>
      <c r="AU360" s="35"/>
      <c r="AV360" s="35"/>
      <c r="AW360" s="35"/>
      <c r="AX360" s="35"/>
      <c r="AY360" s="35"/>
      <c r="AZ360" s="35"/>
      <c r="BA360" s="35"/>
      <c r="BB360" s="35"/>
      <c r="BC360" s="35"/>
      <c r="BD360" s="35"/>
      <c r="BE360" s="35"/>
      <c r="BF360" s="35"/>
      <c r="BG360" s="35"/>
      <c r="BH360" s="35"/>
      <c r="BI360" s="35"/>
      <c r="BJ360" s="35"/>
      <c r="BK360" s="35"/>
      <c r="BL360" s="35"/>
      <c r="BM360" s="35"/>
      <c r="BN360" s="35"/>
      <c r="BO360" s="35"/>
      <c r="BP360" s="35"/>
      <c r="BQ360" s="35"/>
      <c r="BR360" s="35"/>
      <c r="BS360" s="35"/>
      <c r="BT360" s="35"/>
      <c r="BU360" s="35"/>
      <c r="BV360" s="35"/>
      <c r="BW360" s="35"/>
      <c r="BX360" s="35"/>
      <c r="BY360" s="35"/>
      <c r="BZ360" s="35"/>
      <c r="CA360" s="35"/>
      <c r="CB360" s="35"/>
      <c r="CC360" s="35"/>
      <c r="CD360" s="35"/>
      <c r="CE360" s="35"/>
      <c r="CF360" s="35"/>
      <c r="CG360" s="35"/>
      <c r="CH360" s="35"/>
      <c r="CI360" s="35"/>
      <c r="CJ360" s="35"/>
      <c r="CK360" s="35"/>
      <c r="CL360" s="35"/>
      <c r="CM360" s="35"/>
      <c r="CN360" s="35"/>
      <c r="CO360" s="35"/>
      <c r="CP360" s="35"/>
      <c r="CQ360" s="35"/>
      <c r="CR360" s="35"/>
      <c r="CS360" s="35"/>
      <c r="CT360" s="35"/>
      <c r="CU360" s="35"/>
      <c r="CV360" s="35"/>
      <c r="CW360" s="35"/>
      <c r="CX360" s="35"/>
      <c r="CY360" s="35"/>
      <c r="CZ360" s="35"/>
      <c r="DA360" s="35"/>
      <c r="DB360" s="35"/>
      <c r="DC360" s="35"/>
      <c r="DD360" s="35"/>
      <c r="DE360" s="35"/>
      <c r="DF360" s="35"/>
      <c r="DG360" s="35"/>
      <c r="DH360" s="35"/>
      <c r="DI360" s="35"/>
      <c r="DJ360" s="35"/>
      <c r="DK360" s="35"/>
      <c r="DL360" s="35"/>
      <c r="DM360" s="35"/>
      <c r="DN360" s="35"/>
      <c r="DO360" s="35"/>
      <c r="DP360" s="35"/>
      <c r="DQ360" s="35"/>
      <c r="DR360" s="35"/>
      <c r="DS360" s="35"/>
      <c r="DT360" s="35"/>
      <c r="DU360" s="35"/>
      <c r="DV360" s="35"/>
      <c r="DW360" s="35"/>
      <c r="DX360" s="35"/>
      <c r="DY360" s="35"/>
      <c r="DZ360" s="35"/>
      <c r="EA360" s="35"/>
      <c r="EB360" s="35"/>
      <c r="EC360" s="35"/>
      <c r="ED360" s="35"/>
      <c r="EE360" s="35"/>
      <c r="EF360" s="35"/>
      <c r="EG360" s="35"/>
      <c r="EH360" s="35"/>
      <c r="EI360" s="35"/>
      <c r="EJ360" s="35"/>
      <c r="EK360" s="35"/>
      <c r="EL360" s="35"/>
      <c r="EM360" s="35"/>
      <c r="EN360" s="35"/>
      <c r="EO360" s="35"/>
      <c r="EP360" s="35"/>
      <c r="EQ360" s="35"/>
      <c r="ER360" s="35"/>
      <c r="ES360" s="35"/>
      <c r="ET360" s="35"/>
      <c r="EU360" s="35"/>
      <c r="EV360" s="35"/>
      <c r="EW360" s="35"/>
      <c r="EX360" s="35"/>
      <c r="EY360" s="35"/>
      <c r="EZ360" s="35"/>
      <c r="FA360" s="35"/>
      <c r="FB360" s="35"/>
      <c r="FC360" s="35"/>
      <c r="FD360" s="35"/>
      <c r="FE360" s="35"/>
      <c r="FF360" s="35"/>
      <c r="FG360" s="35"/>
      <c r="FH360" s="35"/>
      <c r="FI360" s="35"/>
      <c r="FJ360" s="35"/>
      <c r="FK360" s="35"/>
      <c r="FL360" s="913">
        <f>SUM(FL352:FM359)</f>
        <v>0</v>
      </c>
      <c r="FM360" s="914"/>
      <c r="FN360" s="915" t="str">
        <f>IF(FL360=0,"", _xlfn.CONCAT(FN352:FO359))</f>
        <v/>
      </c>
      <c r="FO360" s="916"/>
      <c r="FP360" s="35"/>
      <c r="FQ360" s="35"/>
    </row>
    <row r="361" spans="1:173" ht="36" customHeight="1">
      <c r="A361" s="131"/>
      <c r="B361" s="53"/>
      <c r="C361" s="835" t="s">
        <v>496</v>
      </c>
      <c r="D361" s="836"/>
      <c r="E361" s="836"/>
      <c r="F361" s="836"/>
      <c r="G361" s="836"/>
      <c r="H361" s="836"/>
      <c r="I361" s="836"/>
      <c r="J361" s="836"/>
      <c r="K361" s="836"/>
      <c r="L361" s="836"/>
      <c r="M361" s="836"/>
      <c r="N361" s="836"/>
      <c r="O361" s="836"/>
      <c r="P361" s="836"/>
      <c r="Q361" s="836"/>
      <c r="R361" s="837"/>
      <c r="S361" s="555" t="s">
        <v>1298</v>
      </c>
      <c r="T361" s="556"/>
      <c r="U361" s="556"/>
      <c r="V361" s="556"/>
      <c r="W361" s="556"/>
      <c r="X361" s="556"/>
      <c r="Y361" s="556"/>
      <c r="Z361" s="556"/>
      <c r="AA361" s="556"/>
      <c r="AB361" s="556"/>
      <c r="AC361" s="556"/>
      <c r="AD361" s="557"/>
      <c r="AE361" s="12"/>
      <c r="AH361" s="35"/>
      <c r="AI361" s="35"/>
      <c r="AJ361" s="35"/>
      <c r="AK361" s="35"/>
      <c r="AL361" s="35"/>
      <c r="AM361" s="35"/>
      <c r="AN361" s="35"/>
      <c r="AO361" s="35"/>
      <c r="AP361" s="35"/>
      <c r="AQ361" s="35"/>
      <c r="AR361" s="35"/>
      <c r="AS361" s="35"/>
      <c r="AT361" s="35"/>
      <c r="AU361" s="35"/>
      <c r="AV361" s="35"/>
      <c r="AW361" s="35"/>
      <c r="AX361" s="35"/>
      <c r="AY361" s="35"/>
      <c r="AZ361" s="35"/>
      <c r="BA361" s="35"/>
      <c r="BB361" s="35"/>
      <c r="BC361" s="35"/>
      <c r="BD361" s="35"/>
      <c r="BE361" s="35"/>
      <c r="BF361" s="35"/>
      <c r="BG361" s="35"/>
      <c r="BH361" s="35"/>
      <c r="BI361" s="35"/>
      <c r="BJ361" s="35"/>
      <c r="BK361" s="35"/>
      <c r="BL361" s="35"/>
      <c r="BM361" s="35"/>
      <c r="BN361" s="35"/>
      <c r="BO361" s="35"/>
      <c r="BP361" s="35"/>
      <c r="BQ361" s="35"/>
      <c r="BR361" s="35"/>
      <c r="BS361" s="35"/>
      <c r="BT361" s="35"/>
      <c r="BU361" s="35"/>
      <c r="BV361" s="35"/>
      <c r="BW361" s="35"/>
      <c r="BX361" s="35"/>
      <c r="BY361" s="35"/>
      <c r="BZ361" s="35"/>
      <c r="CA361" s="35"/>
      <c r="CB361" s="35"/>
      <c r="CC361" s="35"/>
      <c r="CD361" s="35"/>
      <c r="CE361" s="35"/>
      <c r="CF361" s="35"/>
      <c r="CG361" s="35"/>
      <c r="CH361" s="35"/>
      <c r="CI361" s="35"/>
      <c r="CJ361" s="35"/>
      <c r="CK361" s="35"/>
      <c r="CL361" s="35"/>
      <c r="CM361" s="35"/>
      <c r="CN361" s="35"/>
      <c r="CO361" s="35"/>
      <c r="CP361" s="35"/>
      <c r="CQ361" s="35"/>
      <c r="CR361" s="35"/>
      <c r="CS361" s="35"/>
      <c r="CT361" s="35"/>
      <c r="CU361" s="35"/>
      <c r="CV361" s="35"/>
      <c r="CW361" s="35"/>
      <c r="CX361" s="35"/>
      <c r="CY361" s="35"/>
      <c r="CZ361" s="35"/>
      <c r="DA361" s="35"/>
      <c r="DB361" s="35"/>
      <c r="DC361" s="35"/>
      <c r="DD361" s="35"/>
      <c r="DE361" s="35"/>
      <c r="DF361" s="35"/>
      <c r="DG361" s="35"/>
      <c r="DH361" s="35"/>
      <c r="DI361" s="35"/>
      <c r="DJ361" s="35"/>
      <c r="DK361" s="35"/>
      <c r="DL361" s="35"/>
      <c r="DM361" s="35"/>
      <c r="DN361" s="35"/>
      <c r="DO361" s="35"/>
      <c r="DP361" s="35"/>
      <c r="DQ361" s="35"/>
      <c r="DR361" s="35"/>
      <c r="DS361" s="35"/>
      <c r="DT361" s="35"/>
      <c r="DU361" s="35"/>
      <c r="DV361" s="35"/>
      <c r="DW361" s="35"/>
      <c r="DX361" s="35"/>
      <c r="DY361" s="35"/>
      <c r="DZ361" s="35"/>
      <c r="EA361" s="35"/>
      <c r="EB361" s="35"/>
      <c r="EC361" s="35"/>
      <c r="ED361" s="35"/>
      <c r="EE361" s="35"/>
      <c r="EF361" s="35"/>
      <c r="EG361" s="35"/>
      <c r="EH361" s="35"/>
      <c r="EI361" s="35"/>
      <c r="EJ361" s="35"/>
      <c r="EK361" s="35"/>
      <c r="EL361" s="35"/>
      <c r="EM361" s="35"/>
      <c r="EN361" s="35"/>
      <c r="EO361" s="35"/>
      <c r="EP361" s="35"/>
      <c r="EQ361" s="35"/>
      <c r="ER361" s="35"/>
      <c r="ES361" s="35"/>
      <c r="ET361" s="35"/>
      <c r="EU361" s="35"/>
      <c r="EV361" s="35"/>
      <c r="EW361" s="35"/>
      <c r="EX361" s="35"/>
      <c r="EY361" s="35"/>
      <c r="EZ361" s="35"/>
      <c r="FA361" s="35"/>
      <c r="FB361" s="35"/>
      <c r="FC361" s="35"/>
      <c r="FD361" s="35"/>
      <c r="FE361" s="35"/>
      <c r="FF361" s="35"/>
      <c r="FG361" s="35"/>
      <c r="FH361" s="35"/>
      <c r="FI361" s="35"/>
      <c r="FJ361" s="35"/>
      <c r="FK361" s="35"/>
      <c r="FL361" s="35"/>
      <c r="FM361" s="35"/>
      <c r="FN361" s="35"/>
      <c r="FO361" s="35"/>
      <c r="FP361" s="35"/>
      <c r="FQ361" s="35"/>
    </row>
    <row r="362" spans="1:173" ht="15" customHeight="1">
      <c r="A362" s="131"/>
      <c r="B362" s="53"/>
      <c r="C362" s="1009"/>
      <c r="D362" s="1010"/>
      <c r="E362" s="1010"/>
      <c r="F362" s="1010"/>
      <c r="G362" s="1010"/>
      <c r="H362" s="1010"/>
      <c r="I362" s="1010"/>
      <c r="J362" s="1010"/>
      <c r="K362" s="1010"/>
      <c r="L362" s="1010"/>
      <c r="M362" s="1010"/>
      <c r="N362" s="1010"/>
      <c r="O362" s="1010"/>
      <c r="P362" s="1010"/>
      <c r="Q362" s="1010"/>
      <c r="R362" s="1011"/>
      <c r="S362" s="935" t="s">
        <v>599</v>
      </c>
      <c r="T362" s="935"/>
      <c r="U362" s="935"/>
      <c r="V362" s="935"/>
      <c r="W362" s="935"/>
      <c r="X362" s="935"/>
      <c r="Y362" s="935"/>
      <c r="Z362" s="935"/>
      <c r="AA362" s="935"/>
      <c r="AB362" s="935"/>
      <c r="AC362" s="935"/>
      <c r="AD362" s="935"/>
      <c r="AE362" s="12"/>
    </row>
    <row r="363" spans="1:173" ht="24" customHeight="1">
      <c r="A363" s="131"/>
      <c r="B363" s="53"/>
      <c r="C363" s="1009"/>
      <c r="D363" s="1010"/>
      <c r="E363" s="1010"/>
      <c r="F363" s="1010"/>
      <c r="G363" s="1010"/>
      <c r="H363" s="1010"/>
      <c r="I363" s="1010"/>
      <c r="J363" s="1010"/>
      <c r="K363" s="1010"/>
      <c r="L363" s="1010"/>
      <c r="M363" s="1010"/>
      <c r="N363" s="1010"/>
      <c r="O363" s="1010"/>
      <c r="P363" s="1010"/>
      <c r="Q363" s="1010"/>
      <c r="R363" s="1011"/>
      <c r="S363" s="935" t="s">
        <v>1147</v>
      </c>
      <c r="T363" s="935"/>
      <c r="U363" s="935"/>
      <c r="V363" s="935"/>
      <c r="W363" s="935"/>
      <c r="X363" s="935"/>
      <c r="Y363" s="935" t="s">
        <v>7681</v>
      </c>
      <c r="Z363" s="935"/>
      <c r="AA363" s="935"/>
      <c r="AB363" s="935"/>
      <c r="AC363" s="935"/>
      <c r="AD363" s="935"/>
      <c r="AE363" s="12"/>
    </row>
    <row r="364" spans="1:173" ht="24" customHeight="1">
      <c r="A364" s="131"/>
      <c r="B364" s="53"/>
      <c r="C364" s="1009"/>
      <c r="D364" s="1010"/>
      <c r="E364" s="1010"/>
      <c r="F364" s="1010"/>
      <c r="G364" s="1010"/>
      <c r="H364" s="1010"/>
      <c r="I364" s="1010"/>
      <c r="J364" s="1010"/>
      <c r="K364" s="1010"/>
      <c r="L364" s="1010"/>
      <c r="M364" s="1010"/>
      <c r="N364" s="1010"/>
      <c r="O364" s="1010"/>
      <c r="P364" s="1010"/>
      <c r="Q364" s="1010"/>
      <c r="R364" s="1011"/>
      <c r="S364" s="570" t="s">
        <v>489</v>
      </c>
      <c r="T364" s="571"/>
      <c r="U364" s="572"/>
      <c r="V364" s="570" t="s">
        <v>490</v>
      </c>
      <c r="W364" s="571"/>
      <c r="X364" s="572"/>
      <c r="Y364" s="570" t="s">
        <v>489</v>
      </c>
      <c r="Z364" s="571"/>
      <c r="AA364" s="572"/>
      <c r="AB364" s="570" t="s">
        <v>490</v>
      </c>
      <c r="AC364" s="571"/>
      <c r="AD364" s="572"/>
      <c r="AE364" s="12"/>
    </row>
    <row r="365" spans="1:173" ht="72" customHeight="1">
      <c r="A365" s="131"/>
      <c r="B365" s="53"/>
      <c r="C365" s="838"/>
      <c r="D365" s="839"/>
      <c r="E365" s="839"/>
      <c r="F365" s="839"/>
      <c r="G365" s="839"/>
      <c r="H365" s="839"/>
      <c r="I365" s="839"/>
      <c r="J365" s="839"/>
      <c r="K365" s="839"/>
      <c r="L365" s="839"/>
      <c r="M365" s="839"/>
      <c r="N365" s="839"/>
      <c r="O365" s="839"/>
      <c r="P365" s="839"/>
      <c r="Q365" s="839"/>
      <c r="R365" s="840"/>
      <c r="S365" s="111" t="s">
        <v>342</v>
      </c>
      <c r="T365" s="111" t="s">
        <v>343</v>
      </c>
      <c r="U365" s="111" t="s">
        <v>491</v>
      </c>
      <c r="V365" s="111" t="s">
        <v>342</v>
      </c>
      <c r="W365" s="111" t="s">
        <v>343</v>
      </c>
      <c r="X365" s="111" t="s">
        <v>491</v>
      </c>
      <c r="Y365" s="111" t="s">
        <v>342</v>
      </c>
      <c r="Z365" s="111" t="s">
        <v>343</v>
      </c>
      <c r="AA365" s="111" t="s">
        <v>491</v>
      </c>
      <c r="AB365" s="111" t="s">
        <v>342</v>
      </c>
      <c r="AC365" s="111" t="s">
        <v>343</v>
      </c>
      <c r="AD365" s="111" t="s">
        <v>491</v>
      </c>
      <c r="AE365" s="12"/>
    </row>
    <row r="366" spans="1:173" ht="20.100000000000001" customHeight="1">
      <c r="A366" s="131"/>
      <c r="B366" s="53"/>
      <c r="C366" s="1104" t="s">
        <v>497</v>
      </c>
      <c r="D366" s="1104"/>
      <c r="E366" s="191" t="s">
        <v>132</v>
      </c>
      <c r="F366" s="792" t="s">
        <v>498</v>
      </c>
      <c r="G366" s="793"/>
      <c r="H366" s="793"/>
      <c r="I366" s="793"/>
      <c r="J366" s="793"/>
      <c r="K366" s="793"/>
      <c r="L366" s="793"/>
      <c r="M366" s="793"/>
      <c r="N366" s="793"/>
      <c r="O366" s="793"/>
      <c r="P366" s="793"/>
      <c r="Q366" s="793"/>
      <c r="R366" s="794"/>
      <c r="S366" s="432"/>
      <c r="T366" s="432"/>
      <c r="U366" s="432"/>
      <c r="V366" s="432"/>
      <c r="W366" s="432"/>
      <c r="X366" s="432"/>
      <c r="Y366" s="432"/>
      <c r="Z366" s="432"/>
      <c r="AA366" s="432"/>
      <c r="AB366" s="432"/>
      <c r="AC366" s="432"/>
      <c r="AD366" s="432"/>
      <c r="AE366" s="12"/>
    </row>
    <row r="367" spans="1:173" ht="20.100000000000001" customHeight="1">
      <c r="A367" s="131"/>
      <c r="B367" s="53"/>
      <c r="C367" s="791"/>
      <c r="D367" s="791"/>
      <c r="E367" s="128" t="s">
        <v>133</v>
      </c>
      <c r="F367" s="792" t="s">
        <v>499</v>
      </c>
      <c r="G367" s="793"/>
      <c r="H367" s="793"/>
      <c r="I367" s="793"/>
      <c r="J367" s="793"/>
      <c r="K367" s="793"/>
      <c r="L367" s="793"/>
      <c r="M367" s="793"/>
      <c r="N367" s="793"/>
      <c r="O367" s="793"/>
      <c r="P367" s="793"/>
      <c r="Q367" s="793"/>
      <c r="R367" s="794"/>
      <c r="S367" s="432"/>
      <c r="T367" s="432"/>
      <c r="U367" s="432"/>
      <c r="V367" s="432"/>
      <c r="W367" s="432"/>
      <c r="X367" s="432"/>
      <c r="Y367" s="432"/>
      <c r="Z367" s="432"/>
      <c r="AA367" s="432"/>
      <c r="AB367" s="432"/>
      <c r="AC367" s="432"/>
      <c r="AD367" s="432"/>
      <c r="AE367" s="12"/>
    </row>
    <row r="368" spans="1:173" ht="20.100000000000001" customHeight="1">
      <c r="A368" s="131"/>
      <c r="B368" s="53"/>
      <c r="C368" s="791"/>
      <c r="D368" s="791"/>
      <c r="E368" s="128" t="s">
        <v>134</v>
      </c>
      <c r="F368" s="792" t="s">
        <v>500</v>
      </c>
      <c r="G368" s="793"/>
      <c r="H368" s="793"/>
      <c r="I368" s="793"/>
      <c r="J368" s="793"/>
      <c r="K368" s="793"/>
      <c r="L368" s="793"/>
      <c r="M368" s="793"/>
      <c r="N368" s="793"/>
      <c r="O368" s="793"/>
      <c r="P368" s="793"/>
      <c r="Q368" s="793"/>
      <c r="R368" s="794"/>
      <c r="S368" s="432"/>
      <c r="T368" s="432"/>
      <c r="U368" s="432"/>
      <c r="V368" s="432"/>
      <c r="W368" s="432"/>
      <c r="X368" s="432"/>
      <c r="Y368" s="432"/>
      <c r="Z368" s="432"/>
      <c r="AA368" s="432"/>
      <c r="AB368" s="432"/>
      <c r="AC368" s="432"/>
      <c r="AD368" s="432"/>
      <c r="AE368" s="12"/>
    </row>
    <row r="369" spans="1:40" ht="20.100000000000001" customHeight="1">
      <c r="A369" s="131"/>
      <c r="B369" s="53"/>
      <c r="C369" s="791"/>
      <c r="D369" s="791"/>
      <c r="E369" s="128" t="s">
        <v>135</v>
      </c>
      <c r="F369" s="792" t="s">
        <v>1159</v>
      </c>
      <c r="G369" s="793"/>
      <c r="H369" s="793"/>
      <c r="I369" s="793"/>
      <c r="J369" s="793"/>
      <c r="K369" s="793"/>
      <c r="L369" s="793"/>
      <c r="M369" s="793"/>
      <c r="N369" s="793"/>
      <c r="O369" s="793"/>
      <c r="P369" s="793"/>
      <c r="Q369" s="793"/>
      <c r="R369" s="794"/>
      <c r="S369" s="432"/>
      <c r="T369" s="432"/>
      <c r="U369" s="432"/>
      <c r="V369" s="432"/>
      <c r="W369" s="432"/>
      <c r="X369" s="432"/>
      <c r="Y369" s="432"/>
      <c r="Z369" s="432"/>
      <c r="AA369" s="432"/>
      <c r="AB369" s="432"/>
      <c r="AC369" s="432"/>
      <c r="AD369" s="432"/>
      <c r="AE369" s="12"/>
    </row>
    <row r="370" spans="1:40" ht="15" customHeight="1">
      <c r="A370" s="131"/>
      <c r="B370" s="53"/>
      <c r="C370" s="936" t="s">
        <v>67</v>
      </c>
      <c r="D370" s="937"/>
      <c r="E370" s="938"/>
      <c r="F370" s="792" t="s">
        <v>1266</v>
      </c>
      <c r="G370" s="793"/>
      <c r="H370" s="793"/>
      <c r="I370" s="793"/>
      <c r="J370" s="793"/>
      <c r="K370" s="793"/>
      <c r="L370" s="793"/>
      <c r="M370" s="793"/>
      <c r="N370" s="793"/>
      <c r="O370" s="793"/>
      <c r="P370" s="793"/>
      <c r="Q370" s="793"/>
      <c r="R370" s="794"/>
      <c r="S370" s="432"/>
      <c r="T370" s="432"/>
      <c r="U370" s="432"/>
      <c r="V370" s="432"/>
      <c r="W370" s="432"/>
      <c r="X370" s="432"/>
      <c r="Y370" s="432"/>
      <c r="Z370" s="432"/>
      <c r="AA370" s="432"/>
      <c r="AB370" s="432"/>
      <c r="AC370" s="432"/>
      <c r="AD370" s="432"/>
      <c r="AE370" s="12"/>
    </row>
    <row r="371" spans="1:40" ht="15" customHeight="1">
      <c r="A371" s="131"/>
      <c r="B371" s="53"/>
      <c r="C371" s="936" t="s">
        <v>68</v>
      </c>
      <c r="D371" s="937"/>
      <c r="E371" s="938"/>
      <c r="F371" s="792" t="s">
        <v>501</v>
      </c>
      <c r="G371" s="793"/>
      <c r="H371" s="793"/>
      <c r="I371" s="793"/>
      <c r="J371" s="793"/>
      <c r="K371" s="793"/>
      <c r="L371" s="793"/>
      <c r="M371" s="793"/>
      <c r="N371" s="793"/>
      <c r="O371" s="793"/>
      <c r="P371" s="793"/>
      <c r="Q371" s="793"/>
      <c r="R371" s="794"/>
      <c r="S371" s="432"/>
      <c r="T371" s="432"/>
      <c r="U371" s="432"/>
      <c r="V371" s="432"/>
      <c r="W371" s="432"/>
      <c r="X371" s="432"/>
      <c r="Y371" s="432"/>
      <c r="Z371" s="432"/>
      <c r="AA371" s="432"/>
      <c r="AB371" s="432"/>
      <c r="AC371" s="432"/>
      <c r="AD371" s="432"/>
      <c r="AE371" s="12"/>
    </row>
    <row r="372" spans="1:40" ht="15" customHeight="1">
      <c r="A372" s="131"/>
      <c r="B372" s="53"/>
      <c r="C372" s="936" t="s">
        <v>69</v>
      </c>
      <c r="D372" s="937"/>
      <c r="E372" s="938"/>
      <c r="F372" s="792" t="s">
        <v>502</v>
      </c>
      <c r="G372" s="793"/>
      <c r="H372" s="793"/>
      <c r="I372" s="793"/>
      <c r="J372" s="793"/>
      <c r="K372" s="793"/>
      <c r="L372" s="793"/>
      <c r="M372" s="793"/>
      <c r="N372" s="793"/>
      <c r="O372" s="793"/>
      <c r="P372" s="793"/>
      <c r="Q372" s="793"/>
      <c r="R372" s="794"/>
      <c r="S372" s="432"/>
      <c r="T372" s="432"/>
      <c r="U372" s="432"/>
      <c r="V372" s="432"/>
      <c r="W372" s="432"/>
      <c r="X372" s="432"/>
      <c r="Y372" s="432"/>
      <c r="Z372" s="432"/>
      <c r="AA372" s="432"/>
      <c r="AB372" s="432"/>
      <c r="AC372" s="432"/>
      <c r="AD372" s="432"/>
      <c r="AE372" s="12"/>
    </row>
    <row r="373" spans="1:40" ht="15" customHeight="1">
      <c r="A373" s="131"/>
      <c r="B373" s="53"/>
      <c r="C373" s="192"/>
      <c r="D373" s="192"/>
      <c r="E373" s="192"/>
      <c r="F373" s="192"/>
      <c r="G373" s="192"/>
      <c r="H373" s="153"/>
      <c r="I373" s="153"/>
      <c r="J373" s="153"/>
      <c r="K373" s="153"/>
      <c r="L373" s="153"/>
      <c r="M373" s="153"/>
      <c r="N373" s="163"/>
      <c r="O373" s="167"/>
      <c r="P373" s="167"/>
      <c r="Q373" s="167"/>
      <c r="R373" s="163"/>
      <c r="S373" s="174">
        <f>IF(AND(SUM(S366:S372)=0,COUNTIF(S366:S372,"NS")&gt;0),"NS",
IF(AND(SUM(S366:S372)=0,COUNTIF(S366:S372,0)&gt;0),0,
IF(AND(SUM(S366:S372)=0,COUNTIF(S366:S372,"NA")&gt;0),"NA",
SUM(S366:S372))))</f>
        <v>0</v>
      </c>
      <c r="T373" s="174">
        <f t="shared" ref="T373:AD373" si="20">IF(AND(SUM(T366:T372)=0,COUNTIF(T366:T372,"NS")&gt;0),"NS",
IF(AND(SUM(T366:T372)=0,COUNTIF(T366:T372,0)&gt;0),0,
IF(AND(SUM(T366:T372)=0,COUNTIF(T366:T372,"NA")&gt;0),"NA",
SUM(T366:T372))))</f>
        <v>0</v>
      </c>
      <c r="U373" s="174">
        <f t="shared" si="20"/>
        <v>0</v>
      </c>
      <c r="V373" s="174">
        <f t="shared" si="20"/>
        <v>0</v>
      </c>
      <c r="W373" s="174">
        <f t="shared" si="20"/>
        <v>0</v>
      </c>
      <c r="X373" s="174">
        <f t="shared" si="20"/>
        <v>0</v>
      </c>
      <c r="Y373" s="174">
        <f t="shared" si="20"/>
        <v>0</v>
      </c>
      <c r="Z373" s="174">
        <f t="shared" si="20"/>
        <v>0</v>
      </c>
      <c r="AA373" s="174">
        <f t="shared" si="20"/>
        <v>0</v>
      </c>
      <c r="AB373" s="174">
        <f t="shared" si="20"/>
        <v>0</v>
      </c>
      <c r="AC373" s="174">
        <f t="shared" si="20"/>
        <v>0</v>
      </c>
      <c r="AD373" s="174">
        <f t="shared" si="20"/>
        <v>0</v>
      </c>
      <c r="AE373" s="12"/>
    </row>
    <row r="374" spans="1:40" ht="15" customHeight="1">
      <c r="A374" s="131"/>
      <c r="B374" s="53"/>
      <c r="C374" s="178"/>
      <c r="D374" s="178"/>
      <c r="E374" s="178"/>
      <c r="F374" s="178"/>
      <c r="G374" s="178"/>
      <c r="H374" s="178"/>
      <c r="I374" s="178"/>
      <c r="O374" s="193"/>
      <c r="P374" s="163"/>
      <c r="Q374" s="193"/>
      <c r="R374" s="163"/>
      <c r="S374" s="121"/>
      <c r="T374" s="121"/>
      <c r="U374" s="121"/>
      <c r="V374" s="121"/>
      <c r="W374" s="121"/>
      <c r="X374" s="121"/>
      <c r="Y374" s="121"/>
      <c r="Z374" s="121"/>
      <c r="AA374" s="121"/>
      <c r="AB374" s="121"/>
      <c r="AC374" s="121"/>
      <c r="AD374" s="121"/>
      <c r="AE374" s="12"/>
    </row>
    <row r="375" spans="1:40" ht="24" customHeight="1">
      <c r="A375" s="131"/>
      <c r="B375" s="53"/>
      <c r="C375" s="675" t="s">
        <v>127</v>
      </c>
      <c r="D375" s="675"/>
      <c r="E375" s="675"/>
      <c r="F375" s="675"/>
      <c r="G375" s="675"/>
      <c r="H375" s="675"/>
      <c r="I375" s="675"/>
      <c r="J375" s="675"/>
      <c r="K375" s="675"/>
      <c r="L375" s="675"/>
      <c r="M375" s="675"/>
      <c r="N375" s="675"/>
      <c r="O375" s="675"/>
      <c r="P375" s="675"/>
      <c r="Q375" s="675"/>
      <c r="R375" s="675"/>
      <c r="S375" s="675"/>
      <c r="T375" s="675"/>
      <c r="U375" s="675"/>
      <c r="V375" s="675"/>
      <c r="W375" s="675"/>
      <c r="X375" s="675"/>
      <c r="Y375" s="675"/>
      <c r="Z375" s="675"/>
      <c r="AA375" s="675"/>
      <c r="AB375" s="675"/>
      <c r="AC375" s="675"/>
      <c r="AD375" s="675"/>
      <c r="AE375" s="12"/>
    </row>
    <row r="376" spans="1:40" ht="60" customHeight="1">
      <c r="A376" s="131"/>
      <c r="B376" s="53"/>
      <c r="C376" s="1118"/>
      <c r="D376" s="1119"/>
      <c r="E376" s="1119"/>
      <c r="F376" s="1119"/>
      <c r="G376" s="1119"/>
      <c r="H376" s="1119"/>
      <c r="I376" s="1119"/>
      <c r="J376" s="1119"/>
      <c r="K376" s="1119"/>
      <c r="L376" s="1119"/>
      <c r="M376" s="1119"/>
      <c r="N376" s="1119"/>
      <c r="O376" s="1119"/>
      <c r="P376" s="1119"/>
      <c r="Q376" s="1119"/>
      <c r="R376" s="1119"/>
      <c r="S376" s="1119"/>
      <c r="T376" s="1119"/>
      <c r="U376" s="1119"/>
      <c r="V376" s="1119"/>
      <c r="W376" s="1119"/>
      <c r="X376" s="1119"/>
      <c r="Y376" s="1119"/>
      <c r="Z376" s="1119"/>
      <c r="AA376" s="1119"/>
      <c r="AB376" s="1119"/>
      <c r="AC376" s="1119"/>
      <c r="AD376" s="1120"/>
      <c r="AE376" s="12"/>
    </row>
    <row r="377" spans="1:40" ht="15" customHeight="1">
      <c r="A377" s="131"/>
      <c r="B377" s="624" t="str">
        <f>IF(FL360=0,"", IF(FL360=1,_xlfn.CONCAT("Error: Verificar la información registrada tomando en cuenta la instrucción ",FN360,"."),_xlfn.CONCAT("Error: Verificar la información registrada tomando en cuenta las instrucciones ",FN360)))</f>
        <v/>
      </c>
      <c r="C377" s="624"/>
      <c r="D377" s="624"/>
      <c r="E377" s="624"/>
      <c r="F377" s="624"/>
      <c r="G377" s="624"/>
      <c r="H377" s="624"/>
      <c r="I377" s="624"/>
      <c r="J377" s="624"/>
      <c r="K377" s="624"/>
      <c r="L377" s="624"/>
      <c r="M377" s="624"/>
      <c r="N377" s="624"/>
      <c r="O377" s="624"/>
      <c r="P377" s="624"/>
      <c r="Q377" s="624"/>
      <c r="R377" s="624"/>
      <c r="S377" s="624"/>
      <c r="T377" s="624"/>
      <c r="U377" s="624"/>
      <c r="V377" s="624"/>
      <c r="W377" s="624"/>
      <c r="X377" s="624"/>
      <c r="Y377" s="624"/>
      <c r="Z377" s="624"/>
      <c r="AA377" s="624"/>
      <c r="AB377" s="624"/>
      <c r="AC377" s="624"/>
      <c r="AD377" s="624"/>
      <c r="AE377" s="12"/>
    </row>
    <row r="378" spans="1:40" ht="15" customHeight="1">
      <c r="A378" s="131"/>
      <c r="B378" s="756" t="str">
        <f>IF(EP351=0,"","Alerta: Debe justificar el uso de NS argumentando el estado de la información desconocida.")</f>
        <v/>
      </c>
      <c r="C378" s="756"/>
      <c r="D378" s="756"/>
      <c r="E378" s="756"/>
      <c r="F378" s="756"/>
      <c r="G378" s="756"/>
      <c r="H378" s="756"/>
      <c r="I378" s="756"/>
      <c r="J378" s="756"/>
      <c r="K378" s="756"/>
      <c r="L378" s="756"/>
      <c r="M378" s="756"/>
      <c r="N378" s="756"/>
      <c r="O378" s="756"/>
      <c r="P378" s="756"/>
      <c r="Q378" s="756"/>
      <c r="R378" s="756"/>
      <c r="S378" s="756"/>
      <c r="T378" s="756"/>
      <c r="U378" s="756"/>
      <c r="V378" s="756"/>
      <c r="W378" s="756"/>
      <c r="X378" s="756"/>
      <c r="Y378" s="756"/>
      <c r="Z378" s="756"/>
      <c r="AA378" s="756"/>
      <c r="AB378" s="756"/>
      <c r="AC378" s="756"/>
      <c r="AD378" s="756"/>
      <c r="AE378" s="12"/>
    </row>
    <row r="379" spans="1:40" ht="15" customHeight="1">
      <c r="A379" s="131"/>
      <c r="B379" s="625" t="str">
        <f>IF(FG352=0,"","Error: Debe completar toda la información requerida.")</f>
        <v/>
      </c>
      <c r="C379" s="625"/>
      <c r="D379" s="625"/>
      <c r="E379" s="625"/>
      <c r="F379" s="625"/>
      <c r="G379" s="625"/>
      <c r="H379" s="625"/>
      <c r="I379" s="625"/>
      <c r="J379" s="625"/>
      <c r="K379" s="625"/>
      <c r="L379" s="625"/>
      <c r="M379" s="625"/>
      <c r="N379" s="625"/>
      <c r="O379" s="625"/>
      <c r="P379" s="625"/>
      <c r="Q379" s="625"/>
      <c r="R379" s="625"/>
      <c r="S379" s="625"/>
      <c r="T379" s="625"/>
      <c r="U379" s="625"/>
      <c r="V379" s="625"/>
      <c r="W379" s="625"/>
      <c r="X379" s="625"/>
      <c r="Y379" s="625"/>
      <c r="Z379" s="625"/>
      <c r="AA379" s="625"/>
      <c r="AB379" s="625"/>
      <c r="AC379" s="625"/>
      <c r="AD379" s="625"/>
      <c r="AE379" s="12"/>
    </row>
    <row r="380" spans="1:40" ht="15" customHeight="1">
      <c r="A380" s="131"/>
      <c r="B380" s="53"/>
      <c r="C380" s="53"/>
      <c r="D380" s="53"/>
      <c r="E380" s="53"/>
      <c r="F380" s="53"/>
      <c r="G380" s="53"/>
      <c r="H380" s="53"/>
      <c r="I380" s="53"/>
      <c r="J380" s="53"/>
      <c r="K380" s="53"/>
      <c r="L380" s="53"/>
      <c r="M380" s="53"/>
      <c r="N380" s="169"/>
      <c r="O380" s="121"/>
      <c r="P380" s="121"/>
      <c r="Q380" s="121"/>
      <c r="R380" s="121"/>
      <c r="S380" s="121"/>
      <c r="T380" s="121"/>
      <c r="U380" s="121"/>
      <c r="V380" s="121"/>
      <c r="W380" s="121"/>
      <c r="X380" s="121"/>
      <c r="Y380" s="121"/>
      <c r="Z380" s="121"/>
      <c r="AA380" s="121"/>
      <c r="AB380" s="121"/>
      <c r="AC380" s="121"/>
      <c r="AD380" s="121"/>
      <c r="AE380" s="12"/>
    </row>
    <row r="381" spans="1:40" ht="15" customHeight="1">
      <c r="A381" s="131"/>
      <c r="B381" s="53"/>
      <c r="C381" s="53"/>
      <c r="D381" s="53"/>
      <c r="E381" s="53"/>
      <c r="F381" s="53"/>
      <c r="G381" s="53"/>
      <c r="H381" s="53"/>
      <c r="I381" s="53"/>
      <c r="J381" s="53"/>
      <c r="K381" s="53"/>
      <c r="L381" s="53"/>
      <c r="M381" s="53"/>
      <c r="N381" s="169"/>
      <c r="O381" s="121"/>
      <c r="P381" s="121"/>
      <c r="Q381" s="121"/>
      <c r="R381" s="121"/>
      <c r="S381" s="121"/>
      <c r="T381" s="121"/>
      <c r="U381" s="121"/>
      <c r="V381" s="121"/>
      <c r="W381" s="121"/>
      <c r="X381" s="121"/>
      <c r="Y381" s="121"/>
      <c r="Z381" s="121"/>
      <c r="AA381" s="121"/>
      <c r="AB381" s="121"/>
      <c r="AC381" s="121"/>
      <c r="AD381" s="121"/>
      <c r="AE381" s="12"/>
      <c r="AG381" s="35"/>
      <c r="AH381" s="35"/>
      <c r="AI381" s="35"/>
      <c r="AJ381" s="35"/>
      <c r="AK381" s="35"/>
      <c r="AL381" s="35"/>
      <c r="AM381" s="35"/>
      <c r="AN381" s="35"/>
    </row>
    <row r="382" spans="1:40" ht="15" customHeight="1">
      <c r="A382" s="131"/>
      <c r="B382" s="53"/>
      <c r="C382" s="53"/>
      <c r="D382" s="53"/>
      <c r="E382" s="53"/>
      <c r="F382" s="53"/>
      <c r="G382" s="53"/>
      <c r="H382" s="53"/>
      <c r="I382" s="53"/>
      <c r="J382" s="53"/>
      <c r="K382" s="53"/>
      <c r="L382" s="53"/>
      <c r="M382" s="53"/>
      <c r="N382" s="169"/>
      <c r="O382" s="121"/>
      <c r="P382" s="121"/>
      <c r="Q382" s="121"/>
      <c r="R382" s="121"/>
      <c r="S382" s="121"/>
      <c r="T382" s="121"/>
      <c r="U382" s="121"/>
      <c r="V382" s="121"/>
      <c r="W382" s="121"/>
      <c r="X382" s="121"/>
      <c r="Y382" s="121"/>
      <c r="Z382" s="121"/>
      <c r="AA382" s="121"/>
      <c r="AB382" s="121"/>
      <c r="AC382" s="121"/>
      <c r="AD382" s="121"/>
      <c r="AE382" s="12"/>
      <c r="AG382" s="35"/>
      <c r="AH382" s="35"/>
      <c r="AI382" s="35"/>
      <c r="AJ382" s="35"/>
      <c r="AK382" s="35"/>
      <c r="AL382" s="35"/>
      <c r="AM382" s="35"/>
      <c r="AN382" s="35"/>
    </row>
    <row r="383" spans="1:40" ht="24" customHeight="1">
      <c r="A383" s="131" t="s">
        <v>986</v>
      </c>
      <c r="B383" s="841" t="s">
        <v>1305</v>
      </c>
      <c r="C383" s="841"/>
      <c r="D383" s="841"/>
      <c r="E383" s="841"/>
      <c r="F383" s="841"/>
      <c r="G383" s="841"/>
      <c r="H383" s="841"/>
      <c r="I383" s="841"/>
      <c r="J383" s="841"/>
      <c r="K383" s="841"/>
      <c r="L383" s="841"/>
      <c r="M383" s="841"/>
      <c r="N383" s="841"/>
      <c r="O383" s="841"/>
      <c r="P383" s="841"/>
      <c r="Q383" s="841"/>
      <c r="R383" s="841"/>
      <c r="S383" s="841"/>
      <c r="T383" s="841"/>
      <c r="U383" s="841"/>
      <c r="V383" s="841"/>
      <c r="W383" s="841"/>
      <c r="X383" s="841"/>
      <c r="Y383" s="841"/>
      <c r="Z383" s="841"/>
      <c r="AA383" s="841"/>
      <c r="AB383" s="841"/>
      <c r="AC383" s="841"/>
      <c r="AD383" s="841"/>
      <c r="AE383" s="12"/>
      <c r="AG383" s="35"/>
      <c r="AH383" s="639" t="s">
        <v>7211</v>
      </c>
      <c r="AI383" s="641"/>
      <c r="AJ383" s="639" t="s">
        <v>7212</v>
      </c>
      <c r="AK383" s="641"/>
      <c r="AL383" s="639" t="s">
        <v>7213</v>
      </c>
      <c r="AM383" s="641"/>
      <c r="AN383" s="35"/>
    </row>
    <row r="384" spans="1:40" ht="24" customHeight="1">
      <c r="A384" s="167"/>
      <c r="B384" s="76"/>
      <c r="C384" s="578" t="s">
        <v>1269</v>
      </c>
      <c r="D384" s="578"/>
      <c r="E384" s="578"/>
      <c r="F384" s="578"/>
      <c r="G384" s="578"/>
      <c r="H384" s="578"/>
      <c r="I384" s="578"/>
      <c r="J384" s="578"/>
      <c r="K384" s="578"/>
      <c r="L384" s="578"/>
      <c r="M384" s="578"/>
      <c r="N384" s="578"/>
      <c r="O384" s="578"/>
      <c r="P384" s="578"/>
      <c r="Q384" s="578"/>
      <c r="R384" s="578"/>
      <c r="S384" s="578"/>
      <c r="T384" s="578"/>
      <c r="U384" s="578"/>
      <c r="V384" s="578"/>
      <c r="W384" s="578"/>
      <c r="X384" s="578"/>
      <c r="Y384" s="578"/>
      <c r="Z384" s="578"/>
      <c r="AA384" s="578"/>
      <c r="AB384" s="578"/>
      <c r="AC384" s="578"/>
      <c r="AD384" s="578"/>
      <c r="AE384" s="12"/>
      <c r="AG384" s="35"/>
      <c r="AH384" s="642">
        <f>COUNTBLANK(S393:AD395)</f>
        <v>36</v>
      </c>
      <c r="AI384" s="643"/>
      <c r="AJ384" s="639">
        <v>36</v>
      </c>
      <c r="AK384" s="641"/>
      <c r="AL384" s="639">
        <v>18</v>
      </c>
      <c r="AM384" s="641"/>
      <c r="AN384" s="35"/>
    </row>
    <row r="385" spans="1:75" ht="24" customHeight="1">
      <c r="A385" s="121"/>
      <c r="B385" s="76"/>
      <c r="C385" s="578" t="s">
        <v>1270</v>
      </c>
      <c r="D385" s="578"/>
      <c r="E385" s="578"/>
      <c r="F385" s="578"/>
      <c r="G385" s="578"/>
      <c r="H385" s="578"/>
      <c r="I385" s="578"/>
      <c r="J385" s="578"/>
      <c r="K385" s="578"/>
      <c r="L385" s="578"/>
      <c r="M385" s="578"/>
      <c r="N385" s="578"/>
      <c r="O385" s="578"/>
      <c r="P385" s="578"/>
      <c r="Q385" s="578"/>
      <c r="R385" s="578"/>
      <c r="S385" s="578"/>
      <c r="T385" s="578"/>
      <c r="U385" s="578"/>
      <c r="V385" s="578"/>
      <c r="W385" s="578"/>
      <c r="X385" s="578"/>
      <c r="Y385" s="578"/>
      <c r="Z385" s="578"/>
      <c r="AA385" s="578"/>
      <c r="AB385" s="578"/>
      <c r="AC385" s="578"/>
      <c r="AD385" s="578"/>
      <c r="AE385" s="12"/>
      <c r="AG385" s="35"/>
      <c r="AH385" s="35"/>
      <c r="AI385" s="35"/>
      <c r="AJ385" s="35"/>
      <c r="AK385" s="35"/>
      <c r="AL385" s="35"/>
      <c r="AM385" s="35"/>
      <c r="AN385" s="35"/>
    </row>
    <row r="386" spans="1:75" ht="72" customHeight="1">
      <c r="A386" s="121"/>
      <c r="B386" s="190"/>
      <c r="C386" s="796" t="s">
        <v>2333</v>
      </c>
      <c r="D386" s="796"/>
      <c r="E386" s="796"/>
      <c r="F386" s="796"/>
      <c r="G386" s="796"/>
      <c r="H386" s="796"/>
      <c r="I386" s="796"/>
      <c r="J386" s="796"/>
      <c r="K386" s="796"/>
      <c r="L386" s="796"/>
      <c r="M386" s="796"/>
      <c r="N386" s="796"/>
      <c r="O386" s="796"/>
      <c r="P386" s="796"/>
      <c r="Q386" s="796"/>
      <c r="R386" s="796"/>
      <c r="S386" s="796"/>
      <c r="T386" s="796"/>
      <c r="U386" s="796"/>
      <c r="V386" s="796"/>
      <c r="W386" s="796"/>
      <c r="X386" s="796"/>
      <c r="Y386" s="796"/>
      <c r="Z386" s="796"/>
      <c r="AA386" s="796"/>
      <c r="AB386" s="796"/>
      <c r="AC386" s="796"/>
      <c r="AD386" s="796"/>
      <c r="AE386" s="12"/>
      <c r="AG386" s="35"/>
      <c r="AH386" s="35"/>
      <c r="AI386" s="35"/>
      <c r="AJ386" s="35"/>
      <c r="AK386" s="35"/>
      <c r="AL386" s="35"/>
      <c r="AM386" s="35"/>
      <c r="AN386" s="35"/>
    </row>
    <row r="387" spans="1:75" ht="36" customHeight="1">
      <c r="A387" s="121"/>
      <c r="B387" s="181"/>
      <c r="C387" s="578" t="s">
        <v>1271</v>
      </c>
      <c r="D387" s="578"/>
      <c r="E387" s="578"/>
      <c r="F387" s="578"/>
      <c r="G387" s="578"/>
      <c r="H387" s="578"/>
      <c r="I387" s="578"/>
      <c r="J387" s="578"/>
      <c r="K387" s="578"/>
      <c r="L387" s="578"/>
      <c r="M387" s="578"/>
      <c r="N387" s="578"/>
      <c r="O387" s="578"/>
      <c r="P387" s="578"/>
      <c r="Q387" s="578"/>
      <c r="R387" s="578"/>
      <c r="S387" s="578"/>
      <c r="T387" s="578"/>
      <c r="U387" s="578"/>
      <c r="V387" s="578"/>
      <c r="W387" s="578"/>
      <c r="X387" s="578"/>
      <c r="Y387" s="578"/>
      <c r="Z387" s="578"/>
      <c r="AA387" s="578"/>
      <c r="AB387" s="578"/>
      <c r="AC387" s="578"/>
      <c r="AD387" s="578"/>
      <c r="AE387" s="12"/>
      <c r="AH387" s="35"/>
      <c r="AI387" s="35"/>
      <c r="AJ387" s="35"/>
      <c r="AK387" s="35"/>
      <c r="AL387" s="35"/>
      <c r="AM387" s="35"/>
      <c r="AN387" s="35"/>
      <c r="AO387" s="35"/>
      <c r="AP387" s="35"/>
      <c r="AQ387" s="35"/>
      <c r="AR387" s="35"/>
      <c r="AS387" s="35"/>
      <c r="AT387" s="35"/>
      <c r="AU387" s="35"/>
      <c r="AV387" s="35"/>
      <c r="AW387" s="35"/>
      <c r="AX387" s="35"/>
      <c r="AY387" s="35"/>
      <c r="AZ387" s="35"/>
      <c r="BA387" s="35"/>
      <c r="BB387" s="35"/>
      <c r="BC387" s="35"/>
      <c r="BD387" s="35"/>
      <c r="BE387" s="35"/>
      <c r="BF387" s="35"/>
      <c r="BG387" s="35"/>
      <c r="BH387" s="35"/>
      <c r="BI387" s="35"/>
      <c r="BJ387" s="35"/>
      <c r="BK387" s="35"/>
      <c r="BL387" s="35"/>
      <c r="BM387" s="35"/>
      <c r="BN387" s="35"/>
      <c r="BO387" s="35"/>
      <c r="BP387" s="35"/>
      <c r="BQ387" s="35"/>
      <c r="BR387" s="35"/>
      <c r="BS387" s="35"/>
      <c r="BT387" s="35"/>
      <c r="BU387" s="35"/>
      <c r="BV387" s="35"/>
      <c r="BW387" s="35"/>
    </row>
    <row r="388" spans="1:75" ht="36" customHeight="1">
      <c r="A388" s="121"/>
      <c r="B388" s="181"/>
      <c r="C388" s="578" t="s">
        <v>1272</v>
      </c>
      <c r="D388" s="578"/>
      <c r="E388" s="578"/>
      <c r="F388" s="578"/>
      <c r="G388" s="578"/>
      <c r="H388" s="578"/>
      <c r="I388" s="578"/>
      <c r="J388" s="578"/>
      <c r="K388" s="578"/>
      <c r="L388" s="578"/>
      <c r="M388" s="578"/>
      <c r="N388" s="578"/>
      <c r="O388" s="578"/>
      <c r="P388" s="578"/>
      <c r="Q388" s="578"/>
      <c r="R388" s="578"/>
      <c r="S388" s="578"/>
      <c r="T388" s="578"/>
      <c r="U388" s="578"/>
      <c r="V388" s="578"/>
      <c r="W388" s="578"/>
      <c r="X388" s="578"/>
      <c r="Y388" s="578"/>
      <c r="Z388" s="578"/>
      <c r="AA388" s="578"/>
      <c r="AB388" s="578"/>
      <c r="AC388" s="578"/>
      <c r="AD388" s="578"/>
      <c r="AE388" s="12"/>
      <c r="AH388" s="35"/>
      <c r="AI388" s="35"/>
      <c r="AJ388" s="35"/>
      <c r="AK388" s="35"/>
      <c r="AL388" s="35"/>
      <c r="AM388" s="35"/>
      <c r="AN388" s="35"/>
      <c r="AO388" s="35"/>
      <c r="AP388" s="35"/>
      <c r="AQ388" s="35"/>
      <c r="AR388" s="35"/>
      <c r="AS388" s="35"/>
      <c r="AT388" s="35"/>
      <c r="AU388" s="35"/>
      <c r="AV388" s="35"/>
      <c r="AW388" s="35"/>
      <c r="AX388" s="35"/>
      <c r="AY388" s="35"/>
      <c r="AZ388" s="35"/>
      <c r="BA388" s="35"/>
      <c r="BB388" s="35"/>
      <c r="BC388" s="35"/>
      <c r="BD388" s="35"/>
      <c r="BE388" s="35"/>
      <c r="BF388" s="35"/>
      <c r="BG388" s="35"/>
      <c r="BH388" s="35"/>
      <c r="BI388" s="35"/>
      <c r="BJ388" s="35"/>
      <c r="BK388" s="35"/>
      <c r="BL388" s="35"/>
      <c r="BM388" s="35"/>
      <c r="BN388" s="35"/>
      <c r="BO388" s="35"/>
      <c r="BP388" s="35"/>
      <c r="BQ388" s="35"/>
      <c r="BR388" s="35"/>
      <c r="BS388" s="35"/>
      <c r="BT388" s="35"/>
      <c r="BU388" s="35"/>
      <c r="BV388" s="35"/>
      <c r="BW388" s="35"/>
    </row>
    <row r="389" spans="1:75" ht="15" customHeight="1">
      <c r="A389" s="131"/>
      <c r="B389" s="181"/>
      <c r="C389" s="181"/>
      <c r="D389" s="181"/>
      <c r="E389" s="181"/>
      <c r="F389" s="181"/>
      <c r="G389" s="181"/>
      <c r="H389" s="181"/>
      <c r="I389" s="181"/>
      <c r="J389" s="181"/>
      <c r="K389" s="181"/>
      <c r="L389" s="181"/>
      <c r="M389" s="181"/>
      <c r="N389" s="181"/>
      <c r="O389" s="181"/>
      <c r="P389" s="181"/>
      <c r="Q389" s="181"/>
      <c r="R389" s="181"/>
      <c r="S389" s="181"/>
      <c r="T389" s="181"/>
      <c r="U389" s="181"/>
      <c r="V389" s="181"/>
      <c r="W389" s="181"/>
      <c r="X389" s="181"/>
      <c r="Y389" s="181"/>
      <c r="Z389" s="181"/>
      <c r="AA389" s="181"/>
      <c r="AB389" s="181"/>
      <c r="AC389" s="181"/>
      <c r="AD389" s="181"/>
      <c r="AE389" s="12"/>
      <c r="AH389" s="35"/>
      <c r="AI389" s="35"/>
      <c r="AJ389" s="35"/>
      <c r="AK389" s="35"/>
      <c r="AL389" s="35"/>
      <c r="AM389" s="35"/>
      <c r="AN389" s="35"/>
      <c r="AO389" s="35"/>
      <c r="AP389" s="35"/>
      <c r="AQ389" s="35"/>
      <c r="AR389" s="35"/>
      <c r="AS389" s="35"/>
      <c r="AT389" s="35"/>
      <c r="AU389" s="35"/>
      <c r="AV389" s="35"/>
      <c r="AW389" s="35"/>
      <c r="AX389" s="35"/>
      <c r="AY389" s="35"/>
      <c r="AZ389" s="35"/>
      <c r="BA389" s="35"/>
      <c r="BB389" s="35"/>
      <c r="BC389" s="35"/>
      <c r="BD389" s="35"/>
      <c r="BE389" s="35"/>
      <c r="BF389" s="35"/>
      <c r="BG389" s="35"/>
      <c r="BH389" s="35"/>
      <c r="BI389" s="35"/>
      <c r="BJ389" s="35"/>
      <c r="BK389" s="35"/>
      <c r="BL389" s="35"/>
      <c r="BM389" s="35"/>
      <c r="BN389" s="35"/>
      <c r="BO389" s="35"/>
      <c r="BP389" s="35"/>
      <c r="BQ389" s="35"/>
      <c r="BR389" s="35"/>
      <c r="BS389" s="35"/>
      <c r="BT389" s="35"/>
      <c r="BU389" s="35"/>
      <c r="BV389" s="35"/>
      <c r="BW389" s="35"/>
    </row>
    <row r="390" spans="1:75" ht="24" customHeight="1">
      <c r="A390" s="131"/>
      <c r="B390" s="182"/>
      <c r="C390" s="670" t="s">
        <v>503</v>
      </c>
      <c r="D390" s="670"/>
      <c r="E390" s="670"/>
      <c r="F390" s="670"/>
      <c r="G390" s="670"/>
      <c r="H390" s="670"/>
      <c r="I390" s="670"/>
      <c r="J390" s="670"/>
      <c r="K390" s="670"/>
      <c r="L390" s="670"/>
      <c r="M390" s="670"/>
      <c r="N390" s="670"/>
      <c r="O390" s="670"/>
      <c r="P390" s="670"/>
      <c r="Q390" s="670"/>
      <c r="R390" s="670"/>
      <c r="S390" s="558" t="s">
        <v>1171</v>
      </c>
      <c r="T390" s="558"/>
      <c r="U390" s="558"/>
      <c r="V390" s="558"/>
      <c r="W390" s="558"/>
      <c r="X390" s="558"/>
      <c r="Y390" s="558"/>
      <c r="Z390" s="558"/>
      <c r="AA390" s="558"/>
      <c r="AB390" s="558"/>
      <c r="AC390" s="558"/>
      <c r="AD390" s="558"/>
      <c r="AE390" s="12"/>
      <c r="AH390" s="35"/>
      <c r="AI390" s="35"/>
      <c r="AJ390" s="35"/>
      <c r="AK390" s="35"/>
      <c r="AL390" s="35"/>
      <c r="AM390" s="35"/>
      <c r="AN390" s="35"/>
      <c r="AO390" s="35"/>
      <c r="AP390" s="35"/>
      <c r="AQ390" s="35"/>
      <c r="AR390" s="35"/>
      <c r="AS390" s="35"/>
      <c r="AT390" s="35"/>
      <c r="AU390" s="35"/>
      <c r="AV390" s="35"/>
      <c r="AW390" s="35"/>
      <c r="AX390" s="35"/>
      <c r="AY390" s="35"/>
      <c r="AZ390" s="35"/>
      <c r="BA390" s="35"/>
      <c r="BB390" s="35"/>
      <c r="BC390" s="35"/>
      <c r="BD390" s="35"/>
      <c r="BE390" s="35"/>
      <c r="BF390" s="35"/>
      <c r="BG390" s="35"/>
      <c r="BH390" s="35"/>
      <c r="BI390" s="35"/>
      <c r="BJ390" s="35"/>
      <c r="BK390" s="35"/>
      <c r="BL390" s="35"/>
      <c r="BM390" s="35"/>
      <c r="BN390" s="35"/>
      <c r="BO390" s="35"/>
      <c r="BP390" s="35"/>
      <c r="BQ390" s="35"/>
      <c r="BR390" s="35"/>
      <c r="BS390" s="35"/>
      <c r="BT390" s="35"/>
      <c r="BU390" s="35"/>
      <c r="BV390" s="35"/>
      <c r="BW390" s="35"/>
    </row>
    <row r="391" spans="1:75" ht="15" customHeight="1">
      <c r="A391" s="131"/>
      <c r="B391" s="182"/>
      <c r="C391" s="670"/>
      <c r="D391" s="670"/>
      <c r="E391" s="670"/>
      <c r="F391" s="670"/>
      <c r="G391" s="670"/>
      <c r="H391" s="670"/>
      <c r="I391" s="670"/>
      <c r="J391" s="670"/>
      <c r="K391" s="670"/>
      <c r="L391" s="670"/>
      <c r="M391" s="670"/>
      <c r="N391" s="670"/>
      <c r="O391" s="670"/>
      <c r="P391" s="670"/>
      <c r="Q391" s="670"/>
      <c r="R391" s="670"/>
      <c r="S391" s="935" t="s">
        <v>489</v>
      </c>
      <c r="T391" s="935"/>
      <c r="U391" s="935"/>
      <c r="V391" s="935"/>
      <c r="W391" s="935"/>
      <c r="X391" s="935"/>
      <c r="Y391" s="570" t="s">
        <v>490</v>
      </c>
      <c r="Z391" s="571"/>
      <c r="AA391" s="571"/>
      <c r="AB391" s="571"/>
      <c r="AC391" s="571"/>
      <c r="AD391" s="572"/>
      <c r="AE391" s="12"/>
      <c r="AH391" s="35"/>
      <c r="AI391" s="35"/>
      <c r="AJ391" s="35"/>
      <c r="AK391" s="35"/>
      <c r="AL391" s="35"/>
      <c r="AM391" s="35"/>
      <c r="AN391" s="639" t="s">
        <v>7251</v>
      </c>
      <c r="AO391" s="640"/>
      <c r="AP391" s="640"/>
      <c r="AQ391" s="640"/>
      <c r="AR391" s="640"/>
      <c r="AS391" s="640"/>
      <c r="AT391" s="640"/>
      <c r="AU391" s="640"/>
      <c r="AV391" s="640"/>
      <c r="AW391" s="641"/>
      <c r="AX391" s="35"/>
      <c r="AY391" s="639" t="s">
        <v>7253</v>
      </c>
      <c r="AZ391" s="640"/>
      <c r="BA391" s="640"/>
      <c r="BB391" s="640"/>
      <c r="BC391" s="640"/>
      <c r="BD391" s="640"/>
      <c r="BE391" s="640"/>
      <c r="BF391" s="640"/>
      <c r="BG391" s="640"/>
      <c r="BH391" s="641"/>
      <c r="BI391" s="35"/>
      <c r="BJ391" s="35"/>
      <c r="BK391" s="35"/>
      <c r="BL391" s="35"/>
      <c r="BM391" s="627" t="s">
        <v>7326</v>
      </c>
      <c r="BN391" s="627"/>
      <c r="BO391" s="627"/>
      <c r="BP391" s="627"/>
      <c r="BQ391" s="35"/>
      <c r="BR391" s="639" t="s">
        <v>7224</v>
      </c>
      <c r="BS391" s="640"/>
      <c r="BT391" s="640"/>
      <c r="BU391" s="640"/>
      <c r="BV391" s="640"/>
      <c r="BW391" s="641"/>
    </row>
    <row r="392" spans="1:75" ht="72" customHeight="1">
      <c r="A392" s="131"/>
      <c r="B392" s="182"/>
      <c r="C392" s="670"/>
      <c r="D392" s="670"/>
      <c r="E392" s="670"/>
      <c r="F392" s="670"/>
      <c r="G392" s="670"/>
      <c r="H392" s="670"/>
      <c r="I392" s="670"/>
      <c r="J392" s="670"/>
      <c r="K392" s="670"/>
      <c r="L392" s="670"/>
      <c r="M392" s="670"/>
      <c r="N392" s="670"/>
      <c r="O392" s="670"/>
      <c r="P392" s="670"/>
      <c r="Q392" s="670"/>
      <c r="R392" s="670"/>
      <c r="S392" s="904" t="s">
        <v>342</v>
      </c>
      <c r="T392" s="906"/>
      <c r="U392" s="904" t="s">
        <v>343</v>
      </c>
      <c r="V392" s="906"/>
      <c r="W392" s="776" t="s">
        <v>491</v>
      </c>
      <c r="X392" s="777"/>
      <c r="Y392" s="776" t="s">
        <v>342</v>
      </c>
      <c r="Z392" s="777"/>
      <c r="AA392" s="776" t="s">
        <v>343</v>
      </c>
      <c r="AB392" s="777"/>
      <c r="AC392" s="776" t="s">
        <v>491</v>
      </c>
      <c r="AD392" s="777"/>
      <c r="AE392" s="12"/>
      <c r="AH392" s="627" t="s">
        <v>7231</v>
      </c>
      <c r="AI392" s="627"/>
      <c r="AJ392" s="35"/>
      <c r="AK392" s="627" t="s">
        <v>7241</v>
      </c>
      <c r="AL392" s="627"/>
      <c r="AM392" s="35"/>
      <c r="AN392" s="627" t="s">
        <v>7248</v>
      </c>
      <c r="AO392" s="627"/>
      <c r="AP392" s="1082" t="s">
        <v>7220</v>
      </c>
      <c r="AQ392" s="1082"/>
      <c r="AR392" s="1082" t="s">
        <v>7292</v>
      </c>
      <c r="AS392" s="1082"/>
      <c r="AT392" s="1082" t="s">
        <v>7293</v>
      </c>
      <c r="AU392" s="1082"/>
      <c r="AV392" s="1082" t="s">
        <v>7346</v>
      </c>
      <c r="AW392" s="1082"/>
      <c r="AX392" s="35"/>
      <c r="AY392" s="627" t="s">
        <v>7248</v>
      </c>
      <c r="AZ392" s="627"/>
      <c r="BA392" s="1082" t="s">
        <v>7220</v>
      </c>
      <c r="BB392" s="1082"/>
      <c r="BC392" s="1082" t="s">
        <v>7292</v>
      </c>
      <c r="BD392" s="1082"/>
      <c r="BE392" s="1082" t="s">
        <v>7293</v>
      </c>
      <c r="BF392" s="1082"/>
      <c r="BG392" s="1082" t="s">
        <v>7346</v>
      </c>
      <c r="BH392" s="1082"/>
      <c r="BI392" s="35"/>
      <c r="BJ392" s="666" t="s">
        <v>7320</v>
      </c>
      <c r="BK392" s="666"/>
      <c r="BL392" s="35"/>
      <c r="BM392" s="666" t="s">
        <v>7476</v>
      </c>
      <c r="BN392" s="666"/>
      <c r="BO392" s="666" t="s">
        <v>7477</v>
      </c>
      <c r="BP392" s="666"/>
      <c r="BQ392" s="35"/>
      <c r="BR392" s="639" t="s">
        <v>7259</v>
      </c>
      <c r="BS392" s="641"/>
      <c r="BT392" s="639" t="s">
        <v>7260</v>
      </c>
      <c r="BU392" s="641"/>
      <c r="BV392" s="639" t="s">
        <v>7226</v>
      </c>
      <c r="BW392" s="641"/>
    </row>
    <row r="393" spans="1:75">
      <c r="A393" s="131"/>
      <c r="B393" s="182"/>
      <c r="C393" s="194" t="s">
        <v>66</v>
      </c>
      <c r="D393" s="825" t="s">
        <v>504</v>
      </c>
      <c r="E393" s="826"/>
      <c r="F393" s="826"/>
      <c r="G393" s="826"/>
      <c r="H393" s="826"/>
      <c r="I393" s="826"/>
      <c r="J393" s="826"/>
      <c r="K393" s="826"/>
      <c r="L393" s="826"/>
      <c r="M393" s="826"/>
      <c r="N393" s="826"/>
      <c r="O393" s="826"/>
      <c r="P393" s="826"/>
      <c r="Q393" s="826"/>
      <c r="R393" s="827"/>
      <c r="S393" s="750"/>
      <c r="T393" s="751"/>
      <c r="U393" s="750"/>
      <c r="V393" s="751"/>
      <c r="W393" s="750"/>
      <c r="X393" s="751"/>
      <c r="Y393" s="750"/>
      <c r="Z393" s="751"/>
      <c r="AA393" s="750"/>
      <c r="AB393" s="751"/>
      <c r="AC393" s="750"/>
      <c r="AD393" s="751"/>
      <c r="AE393" s="12"/>
      <c r="AH393" s="1055">
        <f>IF($AH$326=$AJ$326,0,IF(SUM(S352:U352)&gt;0,0,1))</f>
        <v>0</v>
      </c>
      <c r="AI393" s="1055"/>
      <c r="AJ393" s="35"/>
      <c r="AK393" s="1055">
        <f>IF($AH$326=$AJ$326,0,IF(SUM(V352:X352)&gt;0,0,1))</f>
        <v>0</v>
      </c>
      <c r="AL393" s="1055"/>
      <c r="AM393" s="35"/>
      <c r="AN393" s="627" t="s">
        <v>7349</v>
      </c>
      <c r="AO393" s="627"/>
      <c r="AP393" s="896">
        <f>SUM(S352:U352)</f>
        <v>0</v>
      </c>
      <c r="AQ393" s="627"/>
      <c r="AR393" s="896">
        <f>S352</f>
        <v>0</v>
      </c>
      <c r="AS393" s="627"/>
      <c r="AT393" s="896">
        <f>T352</f>
        <v>0</v>
      </c>
      <c r="AU393" s="627"/>
      <c r="AV393" s="896">
        <f>U352</f>
        <v>0</v>
      </c>
      <c r="AW393" s="627"/>
      <c r="AX393" s="35"/>
      <c r="AY393" s="639" t="s">
        <v>7349</v>
      </c>
      <c r="AZ393" s="641"/>
      <c r="BA393" s="896">
        <f>SUM(V352:X352)</f>
        <v>0</v>
      </c>
      <c r="BB393" s="627"/>
      <c r="BC393" s="896">
        <f>V352</f>
        <v>0</v>
      </c>
      <c r="BD393" s="627"/>
      <c r="BE393" s="896">
        <f>W352</f>
        <v>0</v>
      </c>
      <c r="BF393" s="627"/>
      <c r="BG393" s="896">
        <f>X352</f>
        <v>0</v>
      </c>
      <c r="BH393" s="627"/>
      <c r="BI393" s="35"/>
      <c r="BJ393" s="661">
        <f>IF($AH$384=$AJ$384,0,IF(COUNTIF(S393:AD395,"NS")=0,0,1))</f>
        <v>0</v>
      </c>
      <c r="BK393" s="661"/>
      <c r="BL393" s="35"/>
      <c r="BM393" s="627">
        <f>IF($AH$384=$AJ$384,0,IF(OR(AND($AH$393=0,COUNTA(S393:X395)=COUNTA($S$392:$X$392)*COUNTA($C$393:$C$395)),AND($AH$393=1,COUNTA(S393:X395)=0)),0,1))</f>
        <v>0</v>
      </c>
      <c r="BN393" s="627"/>
      <c r="BO393" s="627">
        <f>IF($AH$384=$AJ$384,0,IF(OR(AND($AK$393=0,COUNTA(Y393:AD395)=COUNTA($Y$392:$AD$392)*COUNTA($C$393:$C$395)),AND($AK$393=1,COUNTA(Y393:AD395)=0)),0,1))</f>
        <v>0</v>
      </c>
      <c r="BP393" s="627"/>
      <c r="BQ393" s="35"/>
      <c r="BR393" s="639">
        <v>1</v>
      </c>
      <c r="BS393" s="641"/>
      <c r="BT393" s="639">
        <f>IF(AV396=0,0,1)</f>
        <v>0</v>
      </c>
      <c r="BU393" s="641"/>
      <c r="BV393" s="639" t="str">
        <f>IF(BT393=0,"",IF(SUM($BT$393:BT393)=1,_xlfn.CONCAT(BR393,),IF($BT$395&gt;SUM($BT$393:BT393),_xlfn.CONCAT(", ",BR393),IF($BT$395=SUM($BT$393:BT393),_xlfn.CONCAT(" y ",BR393,".")))))</f>
        <v/>
      </c>
      <c r="BW393" s="641"/>
    </row>
    <row r="394" spans="1:75" ht="15" customHeight="1">
      <c r="A394" s="131"/>
      <c r="B394" s="182"/>
      <c r="C394" s="81" t="s">
        <v>67</v>
      </c>
      <c r="D394" s="825" t="s">
        <v>505</v>
      </c>
      <c r="E394" s="826"/>
      <c r="F394" s="826"/>
      <c r="G394" s="826"/>
      <c r="H394" s="826"/>
      <c r="I394" s="826"/>
      <c r="J394" s="826"/>
      <c r="K394" s="826"/>
      <c r="L394" s="826"/>
      <c r="M394" s="826"/>
      <c r="N394" s="826"/>
      <c r="O394" s="826"/>
      <c r="P394" s="826"/>
      <c r="Q394" s="826"/>
      <c r="R394" s="827"/>
      <c r="S394" s="750"/>
      <c r="T394" s="751"/>
      <c r="U394" s="750"/>
      <c r="V394" s="751"/>
      <c r="W394" s="750"/>
      <c r="X394" s="751"/>
      <c r="Y394" s="750"/>
      <c r="Z394" s="751"/>
      <c r="AA394" s="750"/>
      <c r="AB394" s="751"/>
      <c r="AC394" s="750"/>
      <c r="AD394" s="751"/>
      <c r="AE394" s="12"/>
      <c r="AH394" s="35"/>
      <c r="AI394" s="35"/>
      <c r="AJ394" s="35"/>
      <c r="AK394" s="35"/>
      <c r="AL394" s="35"/>
      <c r="AM394" s="35"/>
      <c r="AN394" s="627" t="s">
        <v>7350</v>
      </c>
      <c r="AO394" s="627"/>
      <c r="AP394" s="896">
        <f>SUM(S396:X396)</f>
        <v>0</v>
      </c>
      <c r="AQ394" s="627"/>
      <c r="AR394" s="896">
        <f>S396</f>
        <v>0</v>
      </c>
      <c r="AS394" s="627"/>
      <c r="AT394" s="896">
        <f>U396</f>
        <v>0</v>
      </c>
      <c r="AU394" s="627"/>
      <c r="AV394" s="896">
        <f>W396</f>
        <v>0</v>
      </c>
      <c r="AW394" s="627"/>
      <c r="AX394" s="35"/>
      <c r="AY394" s="627" t="s">
        <v>7350</v>
      </c>
      <c r="AZ394" s="627"/>
      <c r="BA394" s="896">
        <f>SUM(Y396:AD396)</f>
        <v>0</v>
      </c>
      <c r="BB394" s="627"/>
      <c r="BC394" s="896">
        <f>Y396</f>
        <v>0</v>
      </c>
      <c r="BD394" s="627"/>
      <c r="BE394" s="896">
        <f>AA396</f>
        <v>0</v>
      </c>
      <c r="BF394" s="627"/>
      <c r="BG394" s="896">
        <f>AC396</f>
        <v>0</v>
      </c>
      <c r="BH394" s="627"/>
      <c r="BI394" s="35"/>
      <c r="BJ394" s="35"/>
      <c r="BK394" s="35"/>
      <c r="BL394" s="35"/>
      <c r="BM394" s="35"/>
      <c r="BN394" s="35"/>
      <c r="BO394" s="642">
        <f>SUM(BM393:BP393)</f>
        <v>0</v>
      </c>
      <c r="BP394" s="643"/>
      <c r="BQ394" s="35"/>
      <c r="BR394" s="639">
        <v>3</v>
      </c>
      <c r="BS394" s="641"/>
      <c r="BT394" s="639">
        <f>IF(BG396=0,0,1)</f>
        <v>0</v>
      </c>
      <c r="BU394" s="641"/>
      <c r="BV394" s="639" t="str">
        <f>IF(BT394=0,"",IF(SUM($BT$393:BT394)=1,_xlfn.CONCAT(BR394,),IF($BT$395&gt;SUM($BT$393:BT394),_xlfn.CONCAT(", ",BR394),IF($BT$395=SUM($BT$393:BT394),_xlfn.CONCAT(" y ",BR394,".")))))</f>
        <v/>
      </c>
      <c r="BW394" s="641"/>
    </row>
    <row r="395" spans="1:75" ht="15" customHeight="1">
      <c r="A395" s="131"/>
      <c r="B395" s="182"/>
      <c r="C395" s="81" t="s">
        <v>68</v>
      </c>
      <c r="D395" s="825" t="s">
        <v>270</v>
      </c>
      <c r="E395" s="826"/>
      <c r="F395" s="826"/>
      <c r="G395" s="826"/>
      <c r="H395" s="826"/>
      <c r="I395" s="826"/>
      <c r="J395" s="826"/>
      <c r="K395" s="826"/>
      <c r="L395" s="826"/>
      <c r="M395" s="826"/>
      <c r="N395" s="826"/>
      <c r="O395" s="826"/>
      <c r="P395" s="826"/>
      <c r="Q395" s="826"/>
      <c r="R395" s="827"/>
      <c r="S395" s="750"/>
      <c r="T395" s="751"/>
      <c r="U395" s="750"/>
      <c r="V395" s="751"/>
      <c r="W395" s="750"/>
      <c r="X395" s="751"/>
      <c r="Y395" s="750"/>
      <c r="Z395" s="751"/>
      <c r="AA395" s="750"/>
      <c r="AB395" s="751"/>
      <c r="AC395" s="750"/>
      <c r="AD395" s="751"/>
      <c r="AE395" s="12"/>
      <c r="AH395" s="35"/>
      <c r="AI395" s="35"/>
      <c r="AJ395" s="35"/>
      <c r="AK395" s="35"/>
      <c r="AL395" s="35"/>
      <c r="AM395" s="35"/>
      <c r="AN395" s="627" t="s">
        <v>7223</v>
      </c>
      <c r="AO395" s="627"/>
      <c r="AP395" s="639">
        <f>IF($AH$384=$AJ$384,0,IF(OR(SUM(AP394)=SUM(AP393),AND(SUM(AP393)&gt;0,OR(AP394="NS",AP394="NA"))),0,1))</f>
        <v>0</v>
      </c>
      <c r="AQ395" s="641"/>
      <c r="AR395" s="639">
        <f>IF($AH$384=$AJ$384,0,IF(OR(SUM(AR394)=SUM(AR393),AND(SUM(AR393)&gt;0,OR(AR394="NS",AR394="NA"))),0,1))</f>
        <v>0</v>
      </c>
      <c r="AS395" s="641"/>
      <c r="AT395" s="639">
        <f>IF($AH$384=$AJ$384,0,IF(OR(SUM(AT394)=SUM(AT393),AND(SUM(AT393)&gt;0,OR(AT394="NS",AT394="NA"))),0,1))</f>
        <v>0</v>
      </c>
      <c r="AU395" s="641"/>
      <c r="AV395" s="639">
        <f>IF($AH$384=$AJ$384,0,IF(OR(SUM(AV394)=SUM(AV393),AND(SUM(AV393)&gt;0,OR(AV394="NS",AV394="NA"))),0,1))</f>
        <v>0</v>
      </c>
      <c r="AW395" s="641"/>
      <c r="AX395" s="35"/>
      <c r="AY395" s="627" t="s">
        <v>7223</v>
      </c>
      <c r="AZ395" s="627"/>
      <c r="BA395" s="639">
        <f>IF($AH$384=$AJ$384,0,IF(OR(SUM(BA394)=SUM(BA393),AND(SUM(BA393)&gt;0,OR(BA394="NS",BA394="NA"))),0,1))</f>
        <v>0</v>
      </c>
      <c r="BB395" s="641"/>
      <c r="BC395" s="639">
        <f>IF($AH$384=$AJ$384,0,IF(OR(SUM(BC394)=SUM(BC393),AND(SUM(BC393)&gt;0,OR(BC394="NS",BC394="NA"))),0,1))</f>
        <v>0</v>
      </c>
      <c r="BD395" s="641"/>
      <c r="BE395" s="639">
        <f>IF($AH$384=$AJ$384,0,IF(OR(SUM(BE394)=SUM(BE393),AND(SUM(BE393)&gt;0,OR(BE394="NS",BE394="NA"))),0,1))</f>
        <v>0</v>
      </c>
      <c r="BF395" s="641"/>
      <c r="BG395" s="639">
        <f>IF($AH$384=$AJ$384,0,IF(OR(SUM(BG394)=SUM(BG393),AND(SUM(BG393)&gt;0,OR(BG394="NS",BG394="NA"))),0,1))</f>
        <v>0</v>
      </c>
      <c r="BH395" s="641"/>
      <c r="BI395" s="35"/>
      <c r="BJ395" s="35"/>
      <c r="BK395" s="35"/>
      <c r="BL395" s="35"/>
      <c r="BM395" s="35"/>
      <c r="BN395" s="35"/>
      <c r="BO395" s="35"/>
      <c r="BP395" s="35"/>
      <c r="BQ395" s="35"/>
      <c r="BR395" s="101"/>
      <c r="BS395" s="101"/>
      <c r="BT395" s="913">
        <f>SUM(BT393:BU394)</f>
        <v>0</v>
      </c>
      <c r="BU395" s="914"/>
      <c r="BV395" s="915" t="str">
        <f>IF(BT395=0,"", _xlfn.CONCAT(BV393:BW394))</f>
        <v/>
      </c>
      <c r="BW395" s="916"/>
    </row>
    <row r="396" spans="1:75" ht="15" customHeight="1">
      <c r="A396" s="131"/>
      <c r="B396" s="53"/>
      <c r="C396" s="192"/>
      <c r="D396" s="192"/>
      <c r="E396" s="153"/>
      <c r="F396" s="153"/>
      <c r="G396" s="153"/>
      <c r="H396" s="153"/>
      <c r="I396" s="153"/>
      <c r="J396" s="153"/>
      <c r="K396" s="153"/>
      <c r="L396" s="153"/>
      <c r="M396" s="153"/>
      <c r="N396" s="153"/>
      <c r="O396" s="153"/>
      <c r="P396" s="153"/>
      <c r="Q396" s="153"/>
      <c r="R396" s="163" t="s">
        <v>126</v>
      </c>
      <c r="S396" s="754">
        <f>IF(AND(SUM(S393:T395)=0,COUNTIF(S393:T395,"NS")&gt;0),"NS",
IF(AND(SUM(S393:T395)=0,COUNTIF(S393:T395,0)&gt;0),0,
IF(AND(SUM(S393:T395)=0,COUNTIF(S393:T395,"NA")&gt;0),"NA",
SUM(S393:T395))))</f>
        <v>0</v>
      </c>
      <c r="T396" s="755"/>
      <c r="U396" s="754">
        <f>IF(AND(SUM(U393:V395)=0,COUNTIF(U393:V395,"NS")&gt;0),"NS",
IF(AND(SUM(U393:V395)=0,COUNTIF(U393:V395,0)&gt;0),0,
IF(AND(SUM(U393:V395)=0,COUNTIF(U393:V395,"NA")&gt;0),"NA",
SUM(U393:V395))))</f>
        <v>0</v>
      </c>
      <c r="V396" s="755"/>
      <c r="W396" s="754">
        <f>IF(AND(SUM(W393:X395)=0,COUNTIF(W393:X395,"NS")&gt;0),"NS",
IF(AND(SUM(W393:X395)=0,COUNTIF(W393:X395,0)&gt;0),0,
IF(AND(SUM(W393:X395)=0,COUNTIF(W393:X395,"NA")&gt;0),"NA",
SUM(W393:X395))))</f>
        <v>0</v>
      </c>
      <c r="X396" s="755"/>
      <c r="Y396" s="754">
        <f>IF(AND(SUM(Y393:Z395)=0,COUNTIF(Y393:Z395,"NS")&gt;0),"NS",
IF(AND(SUM(Y393:Z395)=0,COUNTIF(Y393:Z395,0)&gt;0),0,
IF(AND(SUM(Y393:Z395)=0,COUNTIF(Y393:Z395,"NA")&gt;0),"NA",
SUM(Y393:Z395))))</f>
        <v>0</v>
      </c>
      <c r="Z396" s="755"/>
      <c r="AA396" s="754">
        <f>IF(AND(SUM(AA393:AB395)=0,COUNTIF(AA393:AB395,"NS")&gt;0),"NS",
IF(AND(SUM(AA393:AB395)=0,COUNTIF(AA393:AB395,0)&gt;0),0,
IF(AND(SUM(AA393:AB395)=0,COUNTIF(AA393:AB395,"NA")&gt;0),"NA",
SUM(AA393:AB395))))</f>
        <v>0</v>
      </c>
      <c r="AB396" s="755"/>
      <c r="AC396" s="754">
        <f>IF(AND(SUM(AC393:AD395)=0,COUNTIF(AC393:AD395,"NS")&gt;0),"NS",
IF(AND(SUM(AC393:AD395)=0,COUNTIF(AC393:AD395,0)&gt;0),0,
IF(AND(SUM(AC393:AD395)=0,COUNTIF(AC393:AD395,"NA")&gt;0),"NA",
SUM(AC393:AD395))))</f>
        <v>0</v>
      </c>
      <c r="AD396" s="755"/>
      <c r="AE396" s="12"/>
      <c r="AH396" s="35"/>
      <c r="AI396" s="35"/>
      <c r="AJ396" s="35"/>
      <c r="AK396" s="35"/>
      <c r="AL396" s="35"/>
      <c r="AM396" s="35"/>
      <c r="AN396" s="35"/>
      <c r="AO396" s="35"/>
      <c r="AP396" s="35"/>
      <c r="AQ396" s="35"/>
      <c r="AR396" s="35"/>
      <c r="AS396" s="35"/>
      <c r="AT396" s="35"/>
      <c r="AU396" s="35"/>
      <c r="AV396" s="918">
        <f>SUM(AP395:AW395)</f>
        <v>0</v>
      </c>
      <c r="AW396" s="918"/>
      <c r="AX396" s="35"/>
      <c r="AY396" s="35"/>
      <c r="AZ396" s="35"/>
      <c r="BA396" s="35"/>
      <c r="BB396" s="35"/>
      <c r="BC396" s="35"/>
      <c r="BD396" s="35"/>
      <c r="BE396" s="35"/>
      <c r="BF396" s="35"/>
      <c r="BG396" s="918">
        <f>SUM(BA395:BH395)</f>
        <v>0</v>
      </c>
      <c r="BH396" s="918"/>
      <c r="BI396" s="35"/>
      <c r="BJ396" s="35"/>
      <c r="BK396" s="35"/>
      <c r="BL396" s="35"/>
      <c r="BM396" s="35"/>
      <c r="BN396" s="35"/>
      <c r="BO396" s="35"/>
      <c r="BP396" s="35"/>
      <c r="BQ396" s="35"/>
      <c r="BR396" s="35"/>
      <c r="BS396" s="35"/>
      <c r="BT396" s="35"/>
      <c r="BU396" s="35"/>
      <c r="BV396" s="35"/>
      <c r="BW396" s="35"/>
    </row>
    <row r="397" spans="1:75" ht="15" customHeight="1">
      <c r="A397" s="131"/>
      <c r="B397" s="53"/>
      <c r="C397" s="53"/>
      <c r="D397" s="53"/>
      <c r="E397" s="53"/>
      <c r="F397" s="53"/>
      <c r="G397" s="53"/>
      <c r="H397" s="53"/>
      <c r="I397" s="53"/>
      <c r="J397" s="53"/>
      <c r="K397" s="53"/>
      <c r="L397" s="53"/>
      <c r="M397" s="53"/>
      <c r="N397" s="169"/>
      <c r="O397" s="121"/>
      <c r="P397" s="121"/>
      <c r="Q397" s="121"/>
      <c r="R397" s="121"/>
      <c r="S397" s="121"/>
      <c r="T397" s="121"/>
      <c r="U397" s="121"/>
      <c r="V397" s="121"/>
      <c r="W397" s="121"/>
      <c r="X397" s="121"/>
      <c r="Y397" s="121"/>
      <c r="Z397" s="121"/>
      <c r="AA397" s="121"/>
      <c r="AB397" s="121"/>
      <c r="AC397" s="121"/>
      <c r="AD397" s="121"/>
      <c r="AE397" s="12"/>
      <c r="AH397" s="35"/>
      <c r="AI397" s="35"/>
      <c r="AJ397" s="35"/>
      <c r="AK397" s="35"/>
      <c r="AL397" s="35"/>
      <c r="AM397" s="35"/>
      <c r="AN397" s="35"/>
      <c r="AO397" s="35"/>
      <c r="AP397" s="35"/>
      <c r="AQ397" s="35"/>
      <c r="AR397" s="35"/>
      <c r="AS397" s="35"/>
      <c r="AT397" s="35"/>
      <c r="AU397" s="35"/>
      <c r="AV397" s="35"/>
      <c r="AW397" s="35"/>
      <c r="AX397" s="35"/>
      <c r="AY397" s="35"/>
      <c r="AZ397" s="35"/>
      <c r="BA397" s="35"/>
      <c r="BB397" s="35"/>
      <c r="BC397" s="35"/>
      <c r="BD397" s="35"/>
      <c r="BE397" s="35"/>
      <c r="BF397" s="35"/>
      <c r="BG397" s="35"/>
      <c r="BH397" s="35"/>
      <c r="BI397" s="35"/>
      <c r="BJ397" s="35"/>
      <c r="BK397" s="35"/>
      <c r="BL397" s="35"/>
      <c r="BM397" s="35"/>
      <c r="BN397" s="35"/>
      <c r="BO397" s="35"/>
      <c r="BP397" s="35"/>
      <c r="BQ397" s="35"/>
      <c r="BR397" s="35"/>
      <c r="BS397" s="35"/>
      <c r="BT397" s="35"/>
      <c r="BU397" s="35"/>
      <c r="BV397" s="35"/>
      <c r="BW397" s="35"/>
    </row>
    <row r="398" spans="1:75" ht="24" customHeight="1">
      <c r="A398" s="131"/>
      <c r="B398" s="143"/>
      <c r="C398" s="580" t="s">
        <v>127</v>
      </c>
      <c r="D398" s="580"/>
      <c r="E398" s="580"/>
      <c r="F398" s="580"/>
      <c r="G398" s="580"/>
      <c r="H398" s="580"/>
      <c r="I398" s="580"/>
      <c r="J398" s="580"/>
      <c r="K398" s="580"/>
      <c r="L398" s="580"/>
      <c r="M398" s="580"/>
      <c r="N398" s="580"/>
      <c r="O398" s="580"/>
      <c r="P398" s="580"/>
      <c r="Q398" s="580"/>
      <c r="R398" s="580"/>
      <c r="S398" s="580"/>
      <c r="T398" s="580"/>
      <c r="U398" s="580"/>
      <c r="V398" s="580"/>
      <c r="W398" s="580"/>
      <c r="X398" s="580"/>
      <c r="Y398" s="580"/>
      <c r="Z398" s="580"/>
      <c r="AA398" s="580"/>
      <c r="AB398" s="580"/>
      <c r="AC398" s="580"/>
      <c r="AD398" s="580"/>
      <c r="AE398" s="12"/>
      <c r="AH398" s="35"/>
      <c r="AI398" s="35"/>
      <c r="AJ398" s="35"/>
      <c r="AK398" s="35"/>
      <c r="AL398" s="35"/>
      <c r="AM398" s="35"/>
      <c r="AN398" s="35"/>
      <c r="AO398" s="35"/>
      <c r="AP398" s="35"/>
      <c r="AQ398" s="35"/>
      <c r="AR398" s="35"/>
      <c r="AS398" s="35"/>
      <c r="AT398" s="35"/>
      <c r="AU398" s="35"/>
      <c r="AV398" s="35"/>
      <c r="AW398" s="35"/>
      <c r="AX398" s="35"/>
      <c r="AY398" s="35"/>
      <c r="AZ398" s="35"/>
      <c r="BA398" s="35"/>
      <c r="BB398" s="35"/>
      <c r="BC398" s="35"/>
      <c r="BD398" s="35"/>
      <c r="BE398" s="35"/>
      <c r="BF398" s="35"/>
      <c r="BG398" s="35"/>
      <c r="BH398" s="35"/>
      <c r="BI398" s="35"/>
      <c r="BJ398" s="35"/>
      <c r="BK398" s="35"/>
      <c r="BL398" s="35"/>
      <c r="BM398" s="35"/>
      <c r="BN398" s="35"/>
      <c r="BO398" s="35"/>
      <c r="BP398" s="35"/>
      <c r="BQ398" s="35"/>
      <c r="BR398" s="35"/>
      <c r="BS398" s="35"/>
      <c r="BT398" s="35"/>
      <c r="BU398" s="35"/>
      <c r="BV398" s="35"/>
      <c r="BW398" s="35"/>
    </row>
    <row r="399" spans="1:75" ht="60" customHeight="1">
      <c r="A399" s="131"/>
      <c r="B399" s="44"/>
      <c r="C399" s="763"/>
      <c r="D399" s="764"/>
      <c r="E399" s="764"/>
      <c r="F399" s="764"/>
      <c r="G399" s="764"/>
      <c r="H399" s="764"/>
      <c r="I399" s="764"/>
      <c r="J399" s="764"/>
      <c r="K399" s="764"/>
      <c r="L399" s="764"/>
      <c r="M399" s="764"/>
      <c r="N399" s="764"/>
      <c r="O399" s="764"/>
      <c r="P399" s="764"/>
      <c r="Q399" s="764"/>
      <c r="R399" s="764"/>
      <c r="S399" s="764"/>
      <c r="T399" s="764"/>
      <c r="U399" s="764"/>
      <c r="V399" s="764"/>
      <c r="W399" s="764"/>
      <c r="X399" s="764"/>
      <c r="Y399" s="764"/>
      <c r="Z399" s="764"/>
      <c r="AA399" s="764"/>
      <c r="AB399" s="764"/>
      <c r="AC399" s="764"/>
      <c r="AD399" s="765"/>
      <c r="AE399" s="12"/>
      <c r="AH399" s="35"/>
      <c r="AI399" s="35"/>
      <c r="AJ399" s="35"/>
      <c r="AK399" s="35"/>
      <c r="AL399" s="35"/>
      <c r="AM399" s="35"/>
      <c r="AN399" s="35"/>
      <c r="AO399" s="35"/>
      <c r="AP399" s="35"/>
      <c r="AQ399" s="35"/>
      <c r="AR399" s="35"/>
      <c r="AS399" s="35"/>
      <c r="AT399" s="35"/>
      <c r="AU399" s="35"/>
      <c r="AV399" s="35"/>
      <c r="AW399" s="35"/>
      <c r="AX399" s="35"/>
      <c r="AY399" s="35"/>
      <c r="AZ399" s="35"/>
      <c r="BA399" s="35"/>
      <c r="BB399" s="35"/>
      <c r="BC399" s="35"/>
      <c r="BD399" s="35"/>
      <c r="BE399" s="35"/>
      <c r="BF399" s="35"/>
      <c r="BG399" s="35"/>
      <c r="BH399" s="35"/>
      <c r="BI399" s="35"/>
      <c r="BJ399" s="35"/>
      <c r="BK399" s="35"/>
      <c r="BL399" s="35"/>
      <c r="BM399" s="35"/>
      <c r="BN399" s="35"/>
      <c r="BO399" s="35"/>
      <c r="BP399" s="35"/>
      <c r="BQ399" s="35"/>
      <c r="BR399" s="35"/>
      <c r="BS399" s="35"/>
      <c r="BT399" s="35"/>
      <c r="BU399" s="35"/>
      <c r="BV399" s="35"/>
      <c r="BW399" s="35"/>
    </row>
    <row r="400" spans="1:75" ht="15" customHeight="1">
      <c r="A400" s="131"/>
      <c r="B400" s="624" t="str">
        <f>IF(BT395=0,"", IF(BT395=1,_xlfn.CONCAT("Error: Verificar la información registrada tomando en cuenta la instrucción ",BV395,"."),_xlfn.CONCAT("Error: Verificar la información registrada tomando en cuenta las instrucciones ",BV395)))</f>
        <v/>
      </c>
      <c r="C400" s="624"/>
      <c r="D400" s="624"/>
      <c r="E400" s="624"/>
      <c r="F400" s="624"/>
      <c r="G400" s="624"/>
      <c r="H400" s="624"/>
      <c r="I400" s="624"/>
      <c r="J400" s="624"/>
      <c r="K400" s="624"/>
      <c r="L400" s="624"/>
      <c r="M400" s="624"/>
      <c r="N400" s="624"/>
      <c r="O400" s="624"/>
      <c r="P400" s="624"/>
      <c r="Q400" s="624"/>
      <c r="R400" s="624"/>
      <c r="S400" s="624"/>
      <c r="T400" s="624"/>
      <c r="U400" s="624"/>
      <c r="V400" s="624"/>
      <c r="W400" s="624"/>
      <c r="X400" s="624"/>
      <c r="Y400" s="624"/>
      <c r="Z400" s="624"/>
      <c r="AA400" s="624"/>
      <c r="AB400" s="624"/>
      <c r="AC400" s="624"/>
      <c r="AD400" s="624"/>
      <c r="AE400" s="12"/>
    </row>
    <row r="401" spans="1:42" ht="15" customHeight="1">
      <c r="A401" s="131"/>
      <c r="B401" s="756" t="str">
        <f>IF(BJ393=0,"","Alerta: Debe justificar el uso de NS argumentando el estado de la información desconocida.")</f>
        <v/>
      </c>
      <c r="C401" s="756"/>
      <c r="D401" s="756"/>
      <c r="E401" s="756"/>
      <c r="F401" s="756"/>
      <c r="G401" s="756"/>
      <c r="H401" s="756"/>
      <c r="I401" s="756"/>
      <c r="J401" s="756"/>
      <c r="K401" s="756"/>
      <c r="L401" s="756"/>
      <c r="M401" s="756"/>
      <c r="N401" s="756"/>
      <c r="O401" s="756"/>
      <c r="P401" s="756"/>
      <c r="Q401" s="756"/>
      <c r="R401" s="756"/>
      <c r="S401" s="756"/>
      <c r="T401" s="756"/>
      <c r="U401" s="756"/>
      <c r="V401" s="756"/>
      <c r="W401" s="756"/>
      <c r="X401" s="756"/>
      <c r="Y401" s="756"/>
      <c r="Z401" s="756"/>
      <c r="AA401" s="756"/>
      <c r="AB401" s="756"/>
      <c r="AC401" s="756"/>
      <c r="AD401" s="756"/>
      <c r="AE401" s="12"/>
    </row>
    <row r="402" spans="1:42" ht="15" customHeight="1">
      <c r="A402" s="131"/>
      <c r="B402" s="625" t="str">
        <f>IF(BO394=0,"","Error: Debe completar toda la información requerida.")</f>
        <v/>
      </c>
      <c r="C402" s="625"/>
      <c r="D402" s="625"/>
      <c r="E402" s="625"/>
      <c r="F402" s="625"/>
      <c r="G402" s="625"/>
      <c r="H402" s="625"/>
      <c r="I402" s="625"/>
      <c r="J402" s="625"/>
      <c r="K402" s="625"/>
      <c r="L402" s="625"/>
      <c r="M402" s="625"/>
      <c r="N402" s="625"/>
      <c r="O402" s="625"/>
      <c r="P402" s="625"/>
      <c r="Q402" s="625"/>
      <c r="R402" s="625"/>
      <c r="S402" s="625"/>
      <c r="T402" s="625"/>
      <c r="U402" s="625"/>
      <c r="V402" s="625"/>
      <c r="W402" s="625"/>
      <c r="X402" s="625"/>
      <c r="Y402" s="625"/>
      <c r="Z402" s="625"/>
      <c r="AA402" s="625"/>
      <c r="AB402" s="625"/>
      <c r="AC402" s="625"/>
      <c r="AD402" s="625"/>
      <c r="AE402" s="12"/>
    </row>
    <row r="403" spans="1:42" ht="15" customHeight="1">
      <c r="A403" s="131"/>
      <c r="B403" s="53"/>
      <c r="C403" s="53"/>
      <c r="D403" s="53"/>
      <c r="E403" s="53"/>
      <c r="F403" s="53"/>
      <c r="G403" s="53"/>
      <c r="H403" s="53"/>
      <c r="I403" s="53"/>
      <c r="J403" s="53"/>
      <c r="K403" s="53"/>
      <c r="L403" s="53"/>
      <c r="M403" s="53"/>
      <c r="N403" s="53"/>
      <c r="O403" s="53"/>
      <c r="P403" s="53"/>
      <c r="Q403" s="53"/>
      <c r="R403" s="53"/>
      <c r="S403" s="178"/>
      <c r="T403" s="178"/>
      <c r="U403" s="178"/>
      <c r="V403" s="178"/>
      <c r="W403" s="178"/>
      <c r="X403" s="178"/>
      <c r="Y403" s="178"/>
      <c r="Z403" s="178"/>
      <c r="AA403" s="178"/>
      <c r="AB403" s="178"/>
      <c r="AC403" s="178"/>
      <c r="AD403" s="178"/>
      <c r="AE403" s="12"/>
    </row>
    <row r="404" spans="1:42" ht="15" customHeight="1">
      <c r="A404" s="131"/>
      <c r="B404" s="53"/>
      <c r="C404" s="53"/>
      <c r="D404" s="53"/>
      <c r="E404" s="53"/>
      <c r="F404" s="53"/>
      <c r="G404" s="53"/>
      <c r="H404" s="53"/>
      <c r="I404" s="53"/>
      <c r="J404" s="53"/>
      <c r="K404" s="53"/>
      <c r="L404" s="53"/>
      <c r="M404" s="53"/>
      <c r="N404" s="53"/>
      <c r="O404" s="53"/>
      <c r="P404" s="53"/>
      <c r="Q404" s="53"/>
      <c r="R404" s="53"/>
      <c r="S404" s="178"/>
      <c r="T404" s="178"/>
      <c r="U404" s="178"/>
      <c r="V404" s="178"/>
      <c r="W404" s="178"/>
      <c r="X404" s="178"/>
      <c r="Y404" s="178"/>
      <c r="Z404" s="178"/>
      <c r="AA404" s="178"/>
      <c r="AB404" s="178"/>
      <c r="AC404" s="178"/>
      <c r="AD404" s="178"/>
      <c r="AE404" s="12"/>
      <c r="AH404" s="35"/>
      <c r="AI404" s="35"/>
      <c r="AJ404" s="35"/>
      <c r="AK404" s="35"/>
      <c r="AL404" s="35"/>
      <c r="AM404" s="35"/>
      <c r="AN404" s="35"/>
      <c r="AO404" s="35"/>
      <c r="AP404" s="35"/>
    </row>
    <row r="405" spans="1:42" ht="15" customHeight="1">
      <c r="A405" s="131"/>
      <c r="B405" s="53"/>
      <c r="C405" s="53"/>
      <c r="D405" s="53"/>
      <c r="E405" s="53"/>
      <c r="F405" s="53"/>
      <c r="G405" s="53"/>
      <c r="H405" s="53"/>
      <c r="I405" s="53"/>
      <c r="J405" s="53"/>
      <c r="K405" s="53"/>
      <c r="L405" s="53"/>
      <c r="M405" s="53"/>
      <c r="N405" s="53"/>
      <c r="O405" s="53"/>
      <c r="P405" s="53"/>
      <c r="Q405" s="53"/>
      <c r="R405" s="53"/>
      <c r="S405" s="178"/>
      <c r="T405" s="178"/>
      <c r="U405" s="178"/>
      <c r="V405" s="178"/>
      <c r="W405" s="178"/>
      <c r="X405" s="178"/>
      <c r="Y405" s="178"/>
      <c r="Z405" s="178"/>
      <c r="AA405" s="178"/>
      <c r="AB405" s="178"/>
      <c r="AC405" s="178"/>
      <c r="AD405" s="178"/>
      <c r="AE405" s="12"/>
      <c r="AH405" s="35"/>
      <c r="AI405" s="35"/>
      <c r="AJ405" s="35"/>
      <c r="AK405" s="35"/>
      <c r="AL405" s="35"/>
      <c r="AM405" s="35"/>
      <c r="AN405" s="35"/>
      <c r="AO405" s="35"/>
      <c r="AP405" s="35"/>
    </row>
    <row r="406" spans="1:42" ht="24" customHeight="1">
      <c r="A406" s="131" t="s">
        <v>987</v>
      </c>
      <c r="B406" s="688" t="s">
        <v>7636</v>
      </c>
      <c r="C406" s="688"/>
      <c r="D406" s="688"/>
      <c r="E406" s="688"/>
      <c r="F406" s="688"/>
      <c r="G406" s="688"/>
      <c r="H406" s="688"/>
      <c r="I406" s="688"/>
      <c r="J406" s="688"/>
      <c r="K406" s="688"/>
      <c r="L406" s="688"/>
      <c r="M406" s="688"/>
      <c r="N406" s="688"/>
      <c r="O406" s="688"/>
      <c r="P406" s="688"/>
      <c r="Q406" s="688"/>
      <c r="R406" s="688"/>
      <c r="S406" s="688"/>
      <c r="T406" s="688"/>
      <c r="U406" s="688"/>
      <c r="V406" s="688"/>
      <c r="W406" s="688"/>
      <c r="X406" s="688"/>
      <c r="Y406" s="688"/>
      <c r="Z406" s="688"/>
      <c r="AA406" s="688"/>
      <c r="AB406" s="688"/>
      <c r="AC406" s="688"/>
      <c r="AD406" s="688"/>
      <c r="AE406" s="12"/>
      <c r="AH406" s="639" t="s">
        <v>7211</v>
      </c>
      <c r="AI406" s="641"/>
      <c r="AJ406" s="639" t="s">
        <v>7212</v>
      </c>
      <c r="AK406" s="641"/>
      <c r="AL406" s="639" t="s">
        <v>7213</v>
      </c>
      <c r="AM406" s="641"/>
      <c r="AN406" s="35"/>
      <c r="AO406" s="35"/>
      <c r="AP406" s="35"/>
    </row>
    <row r="407" spans="1:42" ht="24" customHeight="1">
      <c r="A407" s="167"/>
      <c r="B407" s="144"/>
      <c r="C407" s="671" t="s">
        <v>1894</v>
      </c>
      <c r="D407" s="671"/>
      <c r="E407" s="671"/>
      <c r="F407" s="671"/>
      <c r="G407" s="671"/>
      <c r="H407" s="671"/>
      <c r="I407" s="671"/>
      <c r="J407" s="671"/>
      <c r="K407" s="671"/>
      <c r="L407" s="671"/>
      <c r="M407" s="671"/>
      <c r="N407" s="671"/>
      <c r="O407" s="671"/>
      <c r="P407" s="671"/>
      <c r="Q407" s="671"/>
      <c r="R407" s="671"/>
      <c r="S407" s="671"/>
      <c r="T407" s="671"/>
      <c r="U407" s="671"/>
      <c r="V407" s="671"/>
      <c r="W407" s="671"/>
      <c r="X407" s="671"/>
      <c r="Y407" s="671"/>
      <c r="Z407" s="671"/>
      <c r="AA407" s="671"/>
      <c r="AB407" s="671"/>
      <c r="AC407" s="671"/>
      <c r="AD407" s="671"/>
      <c r="AE407" s="12"/>
      <c r="AH407" s="642">
        <f>COUNTBLANK(D426:AD462)+COUNTBLANK(D471:AD507)</f>
        <v>1994</v>
      </c>
      <c r="AI407" s="643"/>
      <c r="AJ407" s="639">
        <v>1994</v>
      </c>
      <c r="AK407" s="641"/>
      <c r="AL407" s="639"/>
      <c r="AM407" s="641"/>
      <c r="AN407" s="35"/>
      <c r="AO407" s="35"/>
      <c r="AP407" s="35"/>
    </row>
    <row r="408" spans="1:42" ht="24" customHeight="1">
      <c r="A408" s="121"/>
      <c r="B408" s="144"/>
      <c r="C408" s="671" t="s">
        <v>1895</v>
      </c>
      <c r="D408" s="671"/>
      <c r="E408" s="671"/>
      <c r="F408" s="671"/>
      <c r="G408" s="671"/>
      <c r="H408" s="671"/>
      <c r="I408" s="671"/>
      <c r="J408" s="671"/>
      <c r="K408" s="671"/>
      <c r="L408" s="671"/>
      <c r="M408" s="671"/>
      <c r="N408" s="671"/>
      <c r="O408" s="671"/>
      <c r="P408" s="671"/>
      <c r="Q408" s="671"/>
      <c r="R408" s="671"/>
      <c r="S408" s="671"/>
      <c r="T408" s="671"/>
      <c r="U408" s="671"/>
      <c r="V408" s="671"/>
      <c r="W408" s="671"/>
      <c r="X408" s="671"/>
      <c r="Y408" s="671"/>
      <c r="Z408" s="671"/>
      <c r="AA408" s="671"/>
      <c r="AB408" s="671"/>
      <c r="AC408" s="671"/>
      <c r="AD408" s="671"/>
      <c r="AE408" s="12"/>
      <c r="AH408" s="35"/>
      <c r="AI408" s="35"/>
      <c r="AJ408" s="35"/>
      <c r="AK408" s="35"/>
      <c r="AL408" s="35"/>
      <c r="AM408" s="35"/>
      <c r="AN408" s="35"/>
      <c r="AO408" s="35"/>
      <c r="AP408" s="35"/>
    </row>
    <row r="409" spans="1:42" ht="24" customHeight="1">
      <c r="A409" s="121"/>
      <c r="B409" s="144"/>
      <c r="C409" s="671" t="s">
        <v>1896</v>
      </c>
      <c r="D409" s="671"/>
      <c r="E409" s="671"/>
      <c r="F409" s="671"/>
      <c r="G409" s="671"/>
      <c r="H409" s="671"/>
      <c r="I409" s="671"/>
      <c r="J409" s="671"/>
      <c r="K409" s="671"/>
      <c r="L409" s="671"/>
      <c r="M409" s="671"/>
      <c r="N409" s="671"/>
      <c r="O409" s="671"/>
      <c r="P409" s="671"/>
      <c r="Q409" s="671"/>
      <c r="R409" s="671"/>
      <c r="S409" s="671"/>
      <c r="T409" s="671"/>
      <c r="U409" s="671"/>
      <c r="V409" s="671"/>
      <c r="W409" s="671"/>
      <c r="X409" s="671"/>
      <c r="Y409" s="671"/>
      <c r="Z409" s="671"/>
      <c r="AA409" s="671"/>
      <c r="AB409" s="671"/>
      <c r="AC409" s="671"/>
      <c r="AD409" s="671"/>
      <c r="AE409" s="12"/>
      <c r="AH409" s="35"/>
      <c r="AI409" s="35"/>
      <c r="AJ409" s="35"/>
      <c r="AK409" s="35"/>
      <c r="AL409" s="35"/>
      <c r="AM409" s="35"/>
      <c r="AN409" s="35"/>
      <c r="AO409" s="35"/>
      <c r="AP409" s="35"/>
    </row>
    <row r="410" spans="1:42" ht="24" customHeight="1">
      <c r="A410" s="121"/>
      <c r="B410" s="144"/>
      <c r="C410" s="671" t="s">
        <v>7689</v>
      </c>
      <c r="D410" s="671"/>
      <c r="E410" s="671"/>
      <c r="F410" s="671"/>
      <c r="G410" s="671"/>
      <c r="H410" s="671"/>
      <c r="I410" s="671"/>
      <c r="J410" s="671"/>
      <c r="K410" s="671"/>
      <c r="L410" s="671"/>
      <c r="M410" s="671"/>
      <c r="N410" s="671"/>
      <c r="O410" s="671"/>
      <c r="P410" s="671"/>
      <c r="Q410" s="671"/>
      <c r="R410" s="671"/>
      <c r="S410" s="671"/>
      <c r="T410" s="671"/>
      <c r="U410" s="671"/>
      <c r="V410" s="671"/>
      <c r="W410" s="671"/>
      <c r="X410" s="671"/>
      <c r="Y410" s="671"/>
      <c r="Z410" s="671"/>
      <c r="AA410" s="671"/>
      <c r="AB410" s="671"/>
      <c r="AC410" s="671"/>
      <c r="AD410" s="671"/>
      <c r="AE410" s="12"/>
      <c r="AH410" s="35"/>
      <c r="AI410" s="35"/>
      <c r="AJ410" s="35"/>
      <c r="AK410" s="35"/>
      <c r="AL410" s="35"/>
      <c r="AM410" s="35"/>
      <c r="AN410" s="35"/>
      <c r="AO410" s="35"/>
      <c r="AP410" s="35"/>
    </row>
    <row r="411" spans="1:42" ht="24" customHeight="1">
      <c r="A411" s="121"/>
      <c r="B411" s="144"/>
      <c r="C411" s="578" t="s">
        <v>2334</v>
      </c>
      <c r="D411" s="578"/>
      <c r="E411" s="578"/>
      <c r="F411" s="578"/>
      <c r="G411" s="578"/>
      <c r="H411" s="578"/>
      <c r="I411" s="578"/>
      <c r="J411" s="578"/>
      <c r="K411" s="578"/>
      <c r="L411" s="578"/>
      <c r="M411" s="578"/>
      <c r="N411" s="578"/>
      <c r="O411" s="578"/>
      <c r="P411" s="578"/>
      <c r="Q411" s="578"/>
      <c r="R411" s="578"/>
      <c r="S411" s="578"/>
      <c r="T411" s="578"/>
      <c r="U411" s="578"/>
      <c r="V411" s="578"/>
      <c r="W411" s="578"/>
      <c r="X411" s="578"/>
      <c r="Y411" s="578"/>
      <c r="Z411" s="578"/>
      <c r="AA411" s="578"/>
      <c r="AB411" s="578"/>
      <c r="AC411" s="578"/>
      <c r="AD411" s="578"/>
      <c r="AE411" s="12"/>
      <c r="AH411" s="35"/>
      <c r="AI411" s="35"/>
      <c r="AJ411" s="35"/>
      <c r="AK411" s="35"/>
      <c r="AL411" s="35"/>
      <c r="AM411" s="35"/>
      <c r="AN411" s="35"/>
      <c r="AO411" s="35"/>
      <c r="AP411" s="35"/>
    </row>
    <row r="412" spans="1:42" ht="24" customHeight="1">
      <c r="A412" s="121"/>
      <c r="B412" s="144"/>
      <c r="C412" s="578" t="s">
        <v>2335</v>
      </c>
      <c r="D412" s="578"/>
      <c r="E412" s="578"/>
      <c r="F412" s="578"/>
      <c r="G412" s="578"/>
      <c r="H412" s="578"/>
      <c r="I412" s="578"/>
      <c r="J412" s="578"/>
      <c r="K412" s="578"/>
      <c r="L412" s="578"/>
      <c r="M412" s="578"/>
      <c r="N412" s="578"/>
      <c r="O412" s="578"/>
      <c r="P412" s="578"/>
      <c r="Q412" s="578"/>
      <c r="R412" s="578"/>
      <c r="S412" s="578"/>
      <c r="T412" s="578"/>
      <c r="U412" s="578"/>
      <c r="V412" s="578"/>
      <c r="W412" s="578"/>
      <c r="X412" s="578"/>
      <c r="Y412" s="578"/>
      <c r="Z412" s="578"/>
      <c r="AA412" s="578"/>
      <c r="AB412" s="578"/>
      <c r="AC412" s="578"/>
      <c r="AD412" s="578"/>
      <c r="AE412" s="12"/>
      <c r="AH412" s="35"/>
      <c r="AI412" s="35"/>
      <c r="AJ412" s="35"/>
      <c r="AK412" s="35"/>
      <c r="AL412" s="35"/>
      <c r="AM412" s="35"/>
      <c r="AN412" s="35"/>
      <c r="AO412" s="35"/>
      <c r="AP412" s="35"/>
    </row>
    <row r="413" spans="1:42" ht="36" customHeight="1">
      <c r="A413" s="121"/>
      <c r="B413" s="144"/>
      <c r="C413" s="671" t="s">
        <v>7547</v>
      </c>
      <c r="D413" s="671"/>
      <c r="E413" s="671"/>
      <c r="F413" s="671"/>
      <c r="G413" s="671"/>
      <c r="H413" s="671"/>
      <c r="I413" s="671"/>
      <c r="J413" s="671"/>
      <c r="K413" s="671"/>
      <c r="L413" s="671"/>
      <c r="M413" s="671"/>
      <c r="N413" s="671"/>
      <c r="O413" s="671"/>
      <c r="P413" s="671"/>
      <c r="Q413" s="671"/>
      <c r="R413" s="671"/>
      <c r="S413" s="671"/>
      <c r="T413" s="671"/>
      <c r="U413" s="671"/>
      <c r="V413" s="671"/>
      <c r="W413" s="671"/>
      <c r="X413" s="671"/>
      <c r="Y413" s="671"/>
      <c r="Z413" s="671"/>
      <c r="AA413" s="671"/>
      <c r="AB413" s="671"/>
      <c r="AC413" s="671"/>
      <c r="AD413" s="671"/>
      <c r="AE413" s="12"/>
    </row>
    <row r="414" spans="1:42" ht="36" customHeight="1">
      <c r="A414" s="121"/>
      <c r="B414" s="144"/>
      <c r="C414" s="671" t="s">
        <v>1897</v>
      </c>
      <c r="D414" s="671"/>
      <c r="E414" s="671"/>
      <c r="F414" s="671"/>
      <c r="G414" s="671"/>
      <c r="H414" s="671"/>
      <c r="I414" s="671"/>
      <c r="J414" s="671"/>
      <c r="K414" s="671"/>
      <c r="L414" s="671"/>
      <c r="M414" s="671"/>
      <c r="N414" s="671"/>
      <c r="O414" s="671"/>
      <c r="P414" s="671"/>
      <c r="Q414" s="671"/>
      <c r="R414" s="671"/>
      <c r="S414" s="671"/>
      <c r="T414" s="671"/>
      <c r="U414" s="671"/>
      <c r="V414" s="671"/>
      <c r="W414" s="671"/>
      <c r="X414" s="671"/>
      <c r="Y414" s="671"/>
      <c r="Z414" s="671"/>
      <c r="AA414" s="671"/>
      <c r="AB414" s="671"/>
      <c r="AC414" s="671"/>
      <c r="AD414" s="671"/>
      <c r="AE414" s="12"/>
    </row>
    <row r="415" spans="1:42" ht="36" customHeight="1">
      <c r="A415" s="121"/>
      <c r="B415" s="144"/>
      <c r="C415" s="671" t="s">
        <v>1898</v>
      </c>
      <c r="D415" s="671"/>
      <c r="E415" s="671"/>
      <c r="F415" s="671"/>
      <c r="G415" s="671"/>
      <c r="H415" s="671"/>
      <c r="I415" s="671"/>
      <c r="J415" s="671"/>
      <c r="K415" s="671"/>
      <c r="L415" s="671"/>
      <c r="M415" s="671"/>
      <c r="N415" s="671"/>
      <c r="O415" s="671"/>
      <c r="P415" s="671"/>
      <c r="Q415" s="671"/>
      <c r="R415" s="671"/>
      <c r="S415" s="671"/>
      <c r="T415" s="671"/>
      <c r="U415" s="671"/>
      <c r="V415" s="671"/>
      <c r="W415" s="671"/>
      <c r="X415" s="671"/>
      <c r="Y415" s="671"/>
      <c r="Z415" s="671"/>
      <c r="AA415" s="671"/>
      <c r="AB415" s="671"/>
      <c r="AC415" s="671"/>
      <c r="AD415" s="671"/>
      <c r="AE415" s="12"/>
    </row>
    <row r="416" spans="1:42" ht="48" customHeight="1">
      <c r="A416" s="121"/>
      <c r="B416" s="144"/>
      <c r="C416" s="671" t="s">
        <v>7690</v>
      </c>
      <c r="D416" s="671"/>
      <c r="E416" s="671"/>
      <c r="F416" s="671"/>
      <c r="G416" s="671"/>
      <c r="H416" s="671"/>
      <c r="I416" s="671"/>
      <c r="J416" s="671"/>
      <c r="K416" s="671"/>
      <c r="L416" s="671"/>
      <c r="M416" s="671"/>
      <c r="N416" s="671"/>
      <c r="O416" s="671"/>
      <c r="P416" s="671"/>
      <c r="Q416" s="671"/>
      <c r="R416" s="671"/>
      <c r="S416" s="671"/>
      <c r="T416" s="671"/>
      <c r="U416" s="671"/>
      <c r="V416" s="671"/>
      <c r="W416" s="671"/>
      <c r="X416" s="671"/>
      <c r="Y416" s="671"/>
      <c r="Z416" s="671"/>
      <c r="AA416" s="671"/>
      <c r="AB416" s="671"/>
      <c r="AC416" s="671"/>
      <c r="AD416" s="671"/>
      <c r="AE416" s="12"/>
    </row>
    <row r="417" spans="1:212" ht="24" customHeight="1">
      <c r="A417" s="121"/>
      <c r="B417" s="144"/>
      <c r="C417" s="578" t="s">
        <v>7548</v>
      </c>
      <c r="D417" s="578"/>
      <c r="E417" s="578"/>
      <c r="F417" s="578"/>
      <c r="G417" s="578"/>
      <c r="H417" s="578"/>
      <c r="I417" s="578"/>
      <c r="J417" s="578"/>
      <c r="K417" s="578"/>
      <c r="L417" s="578"/>
      <c r="M417" s="578"/>
      <c r="N417" s="578"/>
      <c r="O417" s="578"/>
      <c r="P417" s="578"/>
      <c r="Q417" s="578"/>
      <c r="R417" s="578"/>
      <c r="S417" s="578"/>
      <c r="T417" s="578"/>
      <c r="U417" s="578"/>
      <c r="V417" s="578"/>
      <c r="W417" s="578"/>
      <c r="X417" s="578"/>
      <c r="Y417" s="578"/>
      <c r="Z417" s="578"/>
      <c r="AA417" s="578"/>
      <c r="AB417" s="578"/>
      <c r="AC417" s="578"/>
      <c r="AD417" s="578"/>
      <c r="AE417" s="12"/>
    </row>
    <row r="418" spans="1:212" ht="36" customHeight="1">
      <c r="A418" s="121"/>
      <c r="B418" s="144"/>
      <c r="C418" s="578" t="s">
        <v>7549</v>
      </c>
      <c r="D418" s="578"/>
      <c r="E418" s="578"/>
      <c r="F418" s="578"/>
      <c r="G418" s="578"/>
      <c r="H418" s="578"/>
      <c r="I418" s="578"/>
      <c r="J418" s="578"/>
      <c r="K418" s="578"/>
      <c r="L418" s="578"/>
      <c r="M418" s="578"/>
      <c r="N418" s="578"/>
      <c r="O418" s="578"/>
      <c r="P418" s="578"/>
      <c r="Q418" s="578"/>
      <c r="R418" s="578"/>
      <c r="S418" s="578"/>
      <c r="T418" s="578"/>
      <c r="U418" s="578"/>
      <c r="V418" s="578"/>
      <c r="W418" s="578"/>
      <c r="X418" s="578"/>
      <c r="Y418" s="578"/>
      <c r="Z418" s="578"/>
      <c r="AA418" s="578"/>
      <c r="AB418" s="578"/>
      <c r="AC418" s="578"/>
      <c r="AD418" s="578"/>
      <c r="AE418" s="12"/>
    </row>
    <row r="419" spans="1:212" ht="15" customHeight="1">
      <c r="A419" s="131"/>
      <c r="B419" s="144"/>
      <c r="C419" s="144"/>
      <c r="D419" s="144"/>
      <c r="E419" s="144"/>
      <c r="F419" s="144"/>
      <c r="G419" s="144"/>
      <c r="H419" s="144"/>
      <c r="I419" s="144"/>
      <c r="J419" s="144"/>
      <c r="K419" s="144"/>
      <c r="L419" s="144"/>
      <c r="M419" s="144"/>
      <c r="N419" s="144"/>
      <c r="O419" s="144"/>
      <c r="P419" s="144"/>
      <c r="Q419" s="144"/>
      <c r="R419" s="144"/>
      <c r="S419" s="144"/>
      <c r="T419" s="144"/>
      <c r="U419" s="144"/>
      <c r="V419" s="144"/>
      <c r="W419" s="144"/>
      <c r="X419" s="144"/>
      <c r="Y419" s="144"/>
      <c r="Z419" s="144"/>
      <c r="AA419" s="144"/>
      <c r="AB419" s="144"/>
      <c r="AC419" s="144"/>
      <c r="AD419" s="144"/>
      <c r="AE419" s="12"/>
    </row>
    <row r="420" spans="1:212" ht="15" customHeight="1">
      <c r="A420" s="131"/>
      <c r="B420" s="144"/>
      <c r="C420" s="144"/>
      <c r="D420" s="144"/>
      <c r="E420" s="144"/>
      <c r="F420" s="144"/>
      <c r="G420" s="144"/>
      <c r="H420" s="144"/>
      <c r="I420" s="144"/>
      <c r="J420" s="144"/>
      <c r="K420" s="144"/>
      <c r="L420" s="144"/>
      <c r="M420" s="144"/>
      <c r="N420" s="144"/>
      <c r="O420" s="144"/>
      <c r="P420" s="144"/>
      <c r="Q420" s="144"/>
      <c r="R420" s="144"/>
      <c r="S420" s="144"/>
      <c r="T420" s="144"/>
      <c r="U420" s="144"/>
      <c r="V420" s="144"/>
      <c r="W420" s="144"/>
      <c r="X420" s="144"/>
      <c r="Y420" s="144"/>
      <c r="Z420" s="144"/>
      <c r="AA420" s="1037" t="s">
        <v>1239</v>
      </c>
      <c r="AB420" s="1037"/>
      <c r="AC420" s="1037"/>
      <c r="AD420" s="1037"/>
      <c r="AE420" s="12"/>
    </row>
    <row r="421" spans="1:212" ht="36" customHeight="1">
      <c r="A421" s="131"/>
      <c r="B421" s="53"/>
      <c r="C421" s="835" t="s">
        <v>506</v>
      </c>
      <c r="D421" s="836"/>
      <c r="E421" s="836"/>
      <c r="F421" s="836"/>
      <c r="G421" s="836"/>
      <c r="H421" s="836"/>
      <c r="I421" s="836"/>
      <c r="J421" s="836"/>
      <c r="K421" s="836"/>
      <c r="L421" s="836"/>
      <c r="M421" s="836"/>
      <c r="N421" s="837"/>
      <c r="O421" s="555" t="s">
        <v>2217</v>
      </c>
      <c r="P421" s="556"/>
      <c r="Q421" s="556"/>
      <c r="R421" s="556"/>
      <c r="S421" s="556"/>
      <c r="T421" s="556"/>
      <c r="U421" s="556"/>
      <c r="V421" s="556"/>
      <c r="W421" s="556"/>
      <c r="X421" s="556"/>
      <c r="Y421" s="556"/>
      <c r="Z421" s="556"/>
      <c r="AA421" s="556"/>
      <c r="AB421" s="556"/>
      <c r="AC421" s="556"/>
      <c r="AD421" s="557"/>
      <c r="AE421" s="12"/>
    </row>
    <row r="422" spans="1:212" ht="15" customHeight="1">
      <c r="A422" s="131"/>
      <c r="B422" s="53"/>
      <c r="C422" s="1009"/>
      <c r="D422" s="1010"/>
      <c r="E422" s="1010"/>
      <c r="F422" s="1010"/>
      <c r="G422" s="1010"/>
      <c r="H422" s="1010"/>
      <c r="I422" s="1010"/>
      <c r="J422" s="1010"/>
      <c r="K422" s="1010"/>
      <c r="L422" s="1010"/>
      <c r="M422" s="1010"/>
      <c r="N422" s="1011"/>
      <c r="O422" s="1098" t="s">
        <v>1149</v>
      </c>
      <c r="P422" s="1099"/>
      <c r="Q422" s="1099"/>
      <c r="R422" s="1099"/>
      <c r="S422" s="1099"/>
      <c r="T422" s="1099"/>
      <c r="U422" s="1099"/>
      <c r="V422" s="1100"/>
      <c r="W422" s="570" t="s">
        <v>599</v>
      </c>
      <c r="X422" s="571"/>
      <c r="Y422" s="571"/>
      <c r="Z422" s="571"/>
      <c r="AA422" s="571"/>
      <c r="AB422" s="571"/>
      <c r="AC422" s="571"/>
      <c r="AD422" s="572"/>
      <c r="AE422" s="12"/>
    </row>
    <row r="423" spans="1:212" ht="24" customHeight="1">
      <c r="A423" s="131"/>
      <c r="B423" s="53"/>
      <c r="C423" s="1009"/>
      <c r="D423" s="1010"/>
      <c r="E423" s="1010"/>
      <c r="F423" s="1010"/>
      <c r="G423" s="1010"/>
      <c r="H423" s="1010"/>
      <c r="I423" s="1010"/>
      <c r="J423" s="1010"/>
      <c r="K423" s="1010"/>
      <c r="L423" s="1010"/>
      <c r="M423" s="1010"/>
      <c r="N423" s="1011"/>
      <c r="O423" s="1101"/>
      <c r="P423" s="1102"/>
      <c r="Q423" s="1102"/>
      <c r="R423" s="1102"/>
      <c r="S423" s="1102"/>
      <c r="T423" s="1102"/>
      <c r="U423" s="1102"/>
      <c r="V423" s="1103"/>
      <c r="W423" s="570" t="s">
        <v>1148</v>
      </c>
      <c r="X423" s="571"/>
      <c r="Y423" s="571"/>
      <c r="Z423" s="571"/>
      <c r="AA423" s="571"/>
      <c r="AB423" s="571"/>
      <c r="AC423" s="571"/>
      <c r="AD423" s="572"/>
      <c r="AE423" s="12"/>
      <c r="AH423" s="35"/>
      <c r="AI423" s="35"/>
      <c r="AJ423" s="35"/>
      <c r="AK423" s="35"/>
      <c r="AL423" s="35"/>
      <c r="AM423" s="35"/>
      <c r="AN423" s="35"/>
      <c r="AO423" s="35"/>
      <c r="AP423" s="35"/>
      <c r="AQ423" s="35"/>
      <c r="AR423" s="35"/>
      <c r="AS423" s="35"/>
      <c r="AT423" s="35"/>
      <c r="AU423" s="35"/>
      <c r="AV423" s="35"/>
      <c r="AW423" s="35"/>
      <c r="AX423" s="35"/>
      <c r="AY423" s="35"/>
      <c r="AZ423" s="35"/>
      <c r="BA423" s="35"/>
      <c r="BB423" s="35"/>
      <c r="BC423" s="35"/>
      <c r="BD423" s="35"/>
      <c r="BE423" s="35"/>
      <c r="BF423" s="35"/>
      <c r="BG423" s="35"/>
      <c r="BH423" s="35"/>
      <c r="BI423" s="35"/>
      <c r="BJ423" s="35"/>
      <c r="BK423" s="35"/>
      <c r="BL423" s="35"/>
      <c r="BM423" s="35"/>
      <c r="BN423" s="35"/>
      <c r="BO423" s="35"/>
      <c r="BP423" s="35"/>
      <c r="BQ423" s="35"/>
      <c r="BR423" s="35"/>
      <c r="BS423" s="35"/>
      <c r="BT423" s="35"/>
      <c r="BU423" s="35"/>
      <c r="BV423" s="35"/>
      <c r="BW423" s="35"/>
      <c r="BX423" s="35"/>
      <c r="BY423" s="35"/>
      <c r="BZ423" s="35"/>
      <c r="CA423" s="35"/>
      <c r="CB423" s="35"/>
      <c r="CC423" s="35"/>
      <c r="CD423" s="35"/>
      <c r="CE423" s="35"/>
      <c r="CF423" s="35"/>
      <c r="CG423" s="35"/>
      <c r="CH423" s="35"/>
      <c r="CI423" s="35"/>
      <c r="CJ423" s="35"/>
      <c r="CK423" s="35"/>
      <c r="CL423" s="35"/>
      <c r="CM423" s="35"/>
      <c r="CN423" s="35"/>
      <c r="CO423" s="35"/>
      <c r="CP423" s="35"/>
      <c r="CQ423" s="627" t="s">
        <v>7232</v>
      </c>
      <c r="CR423" s="627"/>
      <c r="CS423" s="627"/>
      <c r="CT423" s="627"/>
      <c r="CU423" s="627"/>
      <c r="CV423" s="627"/>
      <c r="CW423" s="627"/>
      <c r="CX423" s="627"/>
      <c r="CY423" s="627"/>
      <c r="CZ423" s="627"/>
      <c r="DA423" s="627"/>
      <c r="DB423" s="627"/>
      <c r="DC423" s="627"/>
      <c r="DD423" s="627"/>
      <c r="DE423" s="627"/>
      <c r="DF423" s="627"/>
      <c r="DG423" s="627"/>
      <c r="DH423" s="627"/>
      <c r="DI423" s="35"/>
      <c r="DJ423" s="627" t="s">
        <v>7254</v>
      </c>
      <c r="DK423" s="627"/>
      <c r="DL423" s="627"/>
      <c r="DM423" s="627"/>
      <c r="DN423" s="627"/>
      <c r="DO423" s="627"/>
      <c r="DP423" s="627"/>
      <c r="DQ423" s="627"/>
      <c r="DR423" s="627"/>
      <c r="DS423" s="627"/>
      <c r="DT423" s="627"/>
      <c r="DU423" s="627"/>
      <c r="DV423" s="627"/>
      <c r="DW423" s="627"/>
      <c r="DX423" s="627"/>
      <c r="DY423" s="627"/>
      <c r="DZ423" s="627"/>
      <c r="EA423" s="627"/>
      <c r="EB423" s="35"/>
      <c r="EC423" s="627" t="s">
        <v>7315</v>
      </c>
      <c r="ED423" s="627"/>
      <c r="EE423" s="627"/>
      <c r="EF423" s="627"/>
      <c r="EG423" s="627"/>
      <c r="EH423" s="627"/>
      <c r="EI423" s="627"/>
      <c r="EJ423" s="627"/>
      <c r="EK423" s="627"/>
      <c r="EL423" s="627"/>
      <c r="EM423" s="627"/>
      <c r="EN423" s="627"/>
      <c r="EO423" s="627"/>
      <c r="EP423" s="627"/>
      <c r="EQ423" s="627"/>
      <c r="ER423" s="627"/>
      <c r="ES423" s="627"/>
      <c r="ET423" s="627"/>
      <c r="EU423" s="35"/>
      <c r="EV423" s="627" t="s">
        <v>7351</v>
      </c>
      <c r="EW423" s="627"/>
      <c r="EX423" s="627"/>
      <c r="EY423" s="627"/>
      <c r="EZ423" s="627"/>
      <c r="FA423" s="627"/>
      <c r="FB423" s="627"/>
      <c r="FC423" s="627"/>
      <c r="FD423" s="627"/>
      <c r="FE423" s="627"/>
      <c r="FF423" s="627"/>
      <c r="FG423" s="627"/>
      <c r="FH423" s="627"/>
      <c r="FI423" s="627"/>
      <c r="FJ423" s="627"/>
      <c r="FK423" s="627"/>
      <c r="FL423" s="627"/>
      <c r="FM423" s="627"/>
      <c r="FN423" s="35"/>
      <c r="FO423" s="35"/>
      <c r="FP423" s="35"/>
      <c r="FQ423" s="35"/>
      <c r="FR423" s="35"/>
      <c r="FS423" s="35"/>
      <c r="FT423" s="35"/>
      <c r="FU423" s="35"/>
      <c r="FV423" s="35"/>
      <c r="FW423" s="35"/>
      <c r="FX423" s="35"/>
      <c r="FY423" s="35"/>
      <c r="FZ423" s="35"/>
      <c r="GA423" s="35"/>
      <c r="GB423" s="35"/>
      <c r="GC423" s="35"/>
      <c r="GD423" s="35"/>
      <c r="GE423" s="35"/>
      <c r="GF423" s="35"/>
      <c r="GG423" s="35"/>
      <c r="GH423" s="35"/>
      <c r="GI423" s="35"/>
      <c r="GJ423" s="35"/>
      <c r="GK423" s="35"/>
      <c r="GL423" s="35"/>
      <c r="GM423" s="35"/>
      <c r="GN423" s="35"/>
      <c r="GO423" s="35"/>
      <c r="GP423" s="35"/>
      <c r="GQ423" s="35"/>
      <c r="GR423" s="35"/>
      <c r="GS423" s="35"/>
      <c r="GT423" s="35"/>
      <c r="GU423" s="35"/>
      <c r="GV423" s="35"/>
      <c r="GW423" s="35"/>
      <c r="GX423" s="35"/>
      <c r="GY423" s="35"/>
      <c r="GZ423" s="35"/>
      <c r="HA423" s="35"/>
      <c r="HB423" s="35"/>
      <c r="HC423" s="35"/>
      <c r="HD423" s="35"/>
    </row>
    <row r="424" spans="1:212" ht="24" customHeight="1">
      <c r="A424" s="131"/>
      <c r="B424" s="53"/>
      <c r="C424" s="1009"/>
      <c r="D424" s="1010"/>
      <c r="E424" s="1010"/>
      <c r="F424" s="1010"/>
      <c r="G424" s="1010"/>
      <c r="H424" s="1010"/>
      <c r="I424" s="1010"/>
      <c r="J424" s="1010"/>
      <c r="K424" s="1010"/>
      <c r="L424" s="1010"/>
      <c r="M424" s="1010"/>
      <c r="N424" s="1011"/>
      <c r="O424" s="822" t="s">
        <v>113</v>
      </c>
      <c r="P424" s="570" t="s">
        <v>489</v>
      </c>
      <c r="Q424" s="571"/>
      <c r="R424" s="572"/>
      <c r="S424" s="570" t="s">
        <v>490</v>
      </c>
      <c r="T424" s="571"/>
      <c r="U424" s="572"/>
      <c r="V424" s="903" t="s">
        <v>1162</v>
      </c>
      <c r="W424" s="822" t="s">
        <v>113</v>
      </c>
      <c r="X424" s="570" t="s">
        <v>489</v>
      </c>
      <c r="Y424" s="571"/>
      <c r="Z424" s="572"/>
      <c r="AA424" s="570" t="s">
        <v>490</v>
      </c>
      <c r="AB424" s="571"/>
      <c r="AC424" s="572"/>
      <c r="AD424" s="903" t="s">
        <v>1162</v>
      </c>
      <c r="AE424" s="12"/>
      <c r="AH424" s="627" t="s">
        <v>7363</v>
      </c>
      <c r="AI424" s="627"/>
      <c r="AJ424" s="627"/>
      <c r="AK424" s="627"/>
      <c r="AL424" s="627"/>
      <c r="AM424" s="627"/>
      <c r="AN424" s="627"/>
      <c r="AO424" s="639"/>
      <c r="AP424" s="447"/>
      <c r="AQ424" s="641" t="s">
        <v>7364</v>
      </c>
      <c r="AR424" s="627"/>
      <c r="AS424" s="627"/>
      <c r="AT424" s="627"/>
      <c r="AU424" s="627"/>
      <c r="AV424" s="627"/>
      <c r="AW424" s="627"/>
      <c r="AX424" s="639"/>
      <c r="AY424" s="447"/>
      <c r="AZ424" s="641" t="s">
        <v>7370</v>
      </c>
      <c r="BA424" s="627"/>
      <c r="BB424" s="627"/>
      <c r="BC424" s="627"/>
      <c r="BD424" s="627"/>
      <c r="BE424" s="627"/>
      <c r="BF424" s="627"/>
      <c r="BG424" s="627"/>
      <c r="BH424" s="447"/>
      <c r="BI424" s="627" t="s">
        <v>7365</v>
      </c>
      <c r="BJ424" s="627"/>
      <c r="BK424" s="627"/>
      <c r="BL424" s="627"/>
      <c r="BM424" s="627"/>
      <c r="BN424" s="627"/>
      <c r="BO424" s="627"/>
      <c r="BP424" s="627"/>
      <c r="BQ424" s="447"/>
      <c r="BR424" s="747" t="s">
        <v>7224</v>
      </c>
      <c r="BS424" s="747"/>
      <c r="BT424" s="747"/>
      <c r="BU424" s="747"/>
      <c r="BV424" s="747"/>
      <c r="BW424" s="748"/>
      <c r="BX424" s="35"/>
      <c r="BY424" s="35"/>
      <c r="BZ424" s="35"/>
      <c r="CA424" s="35"/>
      <c r="CB424" s="35"/>
      <c r="CC424" s="35"/>
      <c r="CD424" s="35"/>
      <c r="CE424" s="35"/>
      <c r="CF424" s="35"/>
      <c r="CG424" s="35"/>
      <c r="CH424" s="35"/>
      <c r="CI424" s="35"/>
      <c r="CJ424" s="35"/>
      <c r="CK424" s="35"/>
      <c r="CL424" s="35"/>
      <c r="CM424" s="35"/>
      <c r="CN424" s="35"/>
      <c r="CO424" s="35"/>
      <c r="CP424" s="35"/>
      <c r="CQ424" s="627" t="s">
        <v>7248</v>
      </c>
      <c r="CR424" s="627"/>
      <c r="CS424" s="627" t="s">
        <v>7366</v>
      </c>
      <c r="CT424" s="627"/>
      <c r="CU424" s="627"/>
      <c r="CV424" s="627"/>
      <c r="CW424" s="627"/>
      <c r="CX424" s="627"/>
      <c r="CY424" s="627"/>
      <c r="CZ424" s="627"/>
      <c r="DA424" s="627" t="s">
        <v>7367</v>
      </c>
      <c r="DB424" s="627"/>
      <c r="DC424" s="627"/>
      <c r="DD424" s="627"/>
      <c r="DE424" s="627"/>
      <c r="DF424" s="627"/>
      <c r="DG424" s="627" t="s">
        <v>7368</v>
      </c>
      <c r="DH424" s="627"/>
      <c r="DI424" s="35"/>
      <c r="DJ424" s="627" t="s">
        <v>7248</v>
      </c>
      <c r="DK424" s="627"/>
      <c r="DL424" s="627" t="s">
        <v>7366</v>
      </c>
      <c r="DM424" s="627"/>
      <c r="DN424" s="627"/>
      <c r="DO424" s="627"/>
      <c r="DP424" s="627"/>
      <c r="DQ424" s="627"/>
      <c r="DR424" s="627"/>
      <c r="DS424" s="627"/>
      <c r="DT424" s="627" t="s">
        <v>7367</v>
      </c>
      <c r="DU424" s="627"/>
      <c r="DV424" s="627"/>
      <c r="DW424" s="627"/>
      <c r="DX424" s="627"/>
      <c r="DY424" s="627"/>
      <c r="DZ424" s="627" t="s">
        <v>7368</v>
      </c>
      <c r="EA424" s="627"/>
      <c r="EB424" s="35"/>
      <c r="EC424" s="627" t="s">
        <v>7248</v>
      </c>
      <c r="ED424" s="627"/>
      <c r="EE424" s="627" t="s">
        <v>7366</v>
      </c>
      <c r="EF424" s="627"/>
      <c r="EG424" s="627"/>
      <c r="EH424" s="627"/>
      <c r="EI424" s="627"/>
      <c r="EJ424" s="627"/>
      <c r="EK424" s="627"/>
      <c r="EL424" s="627"/>
      <c r="EM424" s="627" t="s">
        <v>7367</v>
      </c>
      <c r="EN424" s="627"/>
      <c r="EO424" s="627"/>
      <c r="EP424" s="627"/>
      <c r="EQ424" s="627"/>
      <c r="ER424" s="627"/>
      <c r="ES424" s="627" t="s">
        <v>7368</v>
      </c>
      <c r="ET424" s="627"/>
      <c r="EU424" s="35"/>
      <c r="EV424" s="627" t="s">
        <v>7248</v>
      </c>
      <c r="EW424" s="627"/>
      <c r="EX424" s="627" t="s">
        <v>7366</v>
      </c>
      <c r="EY424" s="627"/>
      <c r="EZ424" s="627"/>
      <c r="FA424" s="627"/>
      <c r="FB424" s="627"/>
      <c r="FC424" s="627"/>
      <c r="FD424" s="627"/>
      <c r="FE424" s="627"/>
      <c r="FF424" s="627" t="s">
        <v>7367</v>
      </c>
      <c r="FG424" s="627"/>
      <c r="FH424" s="627"/>
      <c r="FI424" s="627"/>
      <c r="FJ424" s="627"/>
      <c r="FK424" s="627"/>
      <c r="FL424" s="627" t="s">
        <v>7368</v>
      </c>
      <c r="FM424" s="627"/>
      <c r="FN424" s="35"/>
      <c r="FO424" s="638" t="s">
        <v>7313</v>
      </c>
      <c r="FP424" s="638"/>
      <c r="FQ424" s="638"/>
      <c r="FR424" s="638"/>
      <c r="FS424" s="638"/>
      <c r="FT424" s="638"/>
      <c r="FU424" s="35"/>
      <c r="FV424" s="638" t="s">
        <v>7339</v>
      </c>
      <c r="FW424" s="638"/>
      <c r="FX424" s="638"/>
      <c r="FY424" s="638"/>
      <c r="FZ424" s="638"/>
      <c r="GA424" s="638"/>
      <c r="GB424" s="35"/>
      <c r="GC424" s="35"/>
      <c r="GD424" s="35"/>
      <c r="GE424" s="35"/>
      <c r="GF424" s="627" t="s">
        <v>7326</v>
      </c>
      <c r="GG424" s="627"/>
      <c r="GH424" s="627"/>
      <c r="GI424" s="627"/>
      <c r="GJ424" s="627"/>
      <c r="GK424" s="627"/>
      <c r="GL424" s="627"/>
      <c r="GM424" s="627"/>
      <c r="GN424" s="627"/>
      <c r="GO424" s="627"/>
      <c r="GP424" s="627"/>
      <c r="GQ424" s="627"/>
      <c r="GR424" s="35"/>
      <c r="GS424" s="639" t="s">
        <v>7224</v>
      </c>
      <c r="GT424" s="640"/>
      <c r="GU424" s="640"/>
      <c r="GV424" s="640"/>
      <c r="GW424" s="640"/>
      <c r="GX424" s="641"/>
      <c r="GY424" s="35"/>
      <c r="GZ424" s="35"/>
      <c r="HA424" s="35"/>
      <c r="HB424" s="35"/>
      <c r="HC424" s="35"/>
      <c r="HD424" s="35"/>
    </row>
    <row r="425" spans="1:212" ht="171.95" customHeight="1">
      <c r="A425" s="131"/>
      <c r="B425" s="53"/>
      <c r="C425" s="838"/>
      <c r="D425" s="839"/>
      <c r="E425" s="839"/>
      <c r="F425" s="839"/>
      <c r="G425" s="839"/>
      <c r="H425" s="839"/>
      <c r="I425" s="839"/>
      <c r="J425" s="839"/>
      <c r="K425" s="839"/>
      <c r="L425" s="839"/>
      <c r="M425" s="839"/>
      <c r="N425" s="840"/>
      <c r="O425" s="822"/>
      <c r="P425" s="111" t="s">
        <v>342</v>
      </c>
      <c r="Q425" s="111" t="s">
        <v>343</v>
      </c>
      <c r="R425" s="111" t="s">
        <v>491</v>
      </c>
      <c r="S425" s="111" t="s">
        <v>342</v>
      </c>
      <c r="T425" s="111" t="s">
        <v>343</v>
      </c>
      <c r="U425" s="111" t="s">
        <v>491</v>
      </c>
      <c r="V425" s="903"/>
      <c r="W425" s="822"/>
      <c r="X425" s="111" t="s">
        <v>342</v>
      </c>
      <c r="Y425" s="111" t="s">
        <v>343</v>
      </c>
      <c r="Z425" s="111" t="s">
        <v>491</v>
      </c>
      <c r="AA425" s="111" t="s">
        <v>342</v>
      </c>
      <c r="AB425" s="111" t="s">
        <v>343</v>
      </c>
      <c r="AC425" s="111" t="s">
        <v>491</v>
      </c>
      <c r="AD425" s="903"/>
      <c r="AE425" s="12"/>
      <c r="AH425" s="627" t="s">
        <v>7220</v>
      </c>
      <c r="AI425" s="627"/>
      <c r="AJ425" s="627" t="s">
        <v>7221</v>
      </c>
      <c r="AK425" s="627"/>
      <c r="AL425" s="627" t="s">
        <v>7222</v>
      </c>
      <c r="AM425" s="627"/>
      <c r="AN425" s="627" t="s">
        <v>7223</v>
      </c>
      <c r="AO425" s="639"/>
      <c r="AP425" s="448"/>
      <c r="AQ425" s="641" t="s">
        <v>7220</v>
      </c>
      <c r="AR425" s="627"/>
      <c r="AS425" s="627" t="s">
        <v>7221</v>
      </c>
      <c r="AT425" s="627"/>
      <c r="AU425" s="627" t="s">
        <v>7222</v>
      </c>
      <c r="AV425" s="627"/>
      <c r="AW425" s="627" t="s">
        <v>7223</v>
      </c>
      <c r="AX425" s="639"/>
      <c r="AY425" s="448"/>
      <c r="AZ425" s="641" t="s">
        <v>7220</v>
      </c>
      <c r="BA425" s="627"/>
      <c r="BB425" s="627" t="s">
        <v>7221</v>
      </c>
      <c r="BC425" s="627"/>
      <c r="BD425" s="627" t="s">
        <v>7222</v>
      </c>
      <c r="BE425" s="627"/>
      <c r="BF425" s="627" t="s">
        <v>7223</v>
      </c>
      <c r="BG425" s="627"/>
      <c r="BH425" s="448"/>
      <c r="BI425" s="627" t="s">
        <v>7220</v>
      </c>
      <c r="BJ425" s="627"/>
      <c r="BK425" s="627" t="s">
        <v>7221</v>
      </c>
      <c r="BL425" s="627"/>
      <c r="BM425" s="627" t="s">
        <v>7222</v>
      </c>
      <c r="BN425" s="627"/>
      <c r="BO425" s="627" t="s">
        <v>7223</v>
      </c>
      <c r="BP425" s="627"/>
      <c r="BQ425" s="448"/>
      <c r="BR425" s="747" t="s">
        <v>7225</v>
      </c>
      <c r="BS425" s="748"/>
      <c r="BT425" s="639" t="s">
        <v>7226</v>
      </c>
      <c r="BU425" s="641"/>
      <c r="BV425" s="639" t="s">
        <v>7227</v>
      </c>
      <c r="BW425" s="641"/>
      <c r="BX425" s="35"/>
      <c r="BY425" s="639" t="s">
        <v>7231</v>
      </c>
      <c r="BZ425" s="641"/>
      <c r="CA425" s="35"/>
      <c r="CB425" s="639" t="s">
        <v>7241</v>
      </c>
      <c r="CC425" s="641"/>
      <c r="CD425" s="35"/>
      <c r="CE425" s="639" t="s">
        <v>7265</v>
      </c>
      <c r="CF425" s="641"/>
      <c r="CG425" s="35"/>
      <c r="CH425" s="639" t="s">
        <v>7251</v>
      </c>
      <c r="CI425" s="641"/>
      <c r="CJ425" s="35"/>
      <c r="CK425" s="639" t="s">
        <v>7253</v>
      </c>
      <c r="CL425" s="641"/>
      <c r="CM425" s="35"/>
      <c r="CN425" s="639" t="s">
        <v>7277</v>
      </c>
      <c r="CO425" s="641"/>
      <c r="CP425" s="35"/>
      <c r="CQ425" s="627"/>
      <c r="CR425" s="627"/>
      <c r="CS425" s="1082" t="s">
        <v>7220</v>
      </c>
      <c r="CT425" s="1082"/>
      <c r="CU425" s="1082" t="s">
        <v>7292</v>
      </c>
      <c r="CV425" s="1082"/>
      <c r="CW425" s="1082" t="s">
        <v>7293</v>
      </c>
      <c r="CX425" s="1082"/>
      <c r="CY425" s="1082" t="s">
        <v>7346</v>
      </c>
      <c r="CZ425" s="1082"/>
      <c r="DA425" s="1082" t="s">
        <v>7292</v>
      </c>
      <c r="DB425" s="1082"/>
      <c r="DC425" s="1082" t="s">
        <v>7293</v>
      </c>
      <c r="DD425" s="1082"/>
      <c r="DE425" s="1082" t="s">
        <v>7346</v>
      </c>
      <c r="DF425" s="1082"/>
      <c r="DG425" s="627"/>
      <c r="DH425" s="627"/>
      <c r="DI425" s="35"/>
      <c r="DJ425" s="627"/>
      <c r="DK425" s="627"/>
      <c r="DL425" s="1082" t="s">
        <v>7220</v>
      </c>
      <c r="DM425" s="1082"/>
      <c r="DN425" s="1082" t="s">
        <v>7292</v>
      </c>
      <c r="DO425" s="1082"/>
      <c r="DP425" s="1082" t="s">
        <v>7293</v>
      </c>
      <c r="DQ425" s="1082"/>
      <c r="DR425" s="1082" t="s">
        <v>7346</v>
      </c>
      <c r="DS425" s="1082"/>
      <c r="DT425" s="1082" t="s">
        <v>7292</v>
      </c>
      <c r="DU425" s="1082"/>
      <c r="DV425" s="1082" t="s">
        <v>7293</v>
      </c>
      <c r="DW425" s="1082"/>
      <c r="DX425" s="1082" t="s">
        <v>7346</v>
      </c>
      <c r="DY425" s="1082"/>
      <c r="DZ425" s="627"/>
      <c r="EA425" s="627"/>
      <c r="EB425" s="35"/>
      <c r="EC425" s="627"/>
      <c r="ED425" s="627"/>
      <c r="EE425" s="1082" t="s">
        <v>7220</v>
      </c>
      <c r="EF425" s="1082"/>
      <c r="EG425" s="1082" t="s">
        <v>7292</v>
      </c>
      <c r="EH425" s="1082"/>
      <c r="EI425" s="1082" t="s">
        <v>7293</v>
      </c>
      <c r="EJ425" s="1082"/>
      <c r="EK425" s="1082" t="s">
        <v>7346</v>
      </c>
      <c r="EL425" s="1082"/>
      <c r="EM425" s="1082" t="s">
        <v>7292</v>
      </c>
      <c r="EN425" s="1082"/>
      <c r="EO425" s="1082" t="s">
        <v>7293</v>
      </c>
      <c r="EP425" s="1082"/>
      <c r="EQ425" s="1082" t="s">
        <v>7346</v>
      </c>
      <c r="ER425" s="1082"/>
      <c r="ES425" s="627"/>
      <c r="ET425" s="627"/>
      <c r="EU425" s="35"/>
      <c r="EV425" s="627"/>
      <c r="EW425" s="627"/>
      <c r="EX425" s="1082" t="s">
        <v>7220</v>
      </c>
      <c r="EY425" s="1082"/>
      <c r="EZ425" s="1082" t="s">
        <v>7292</v>
      </c>
      <c r="FA425" s="1082"/>
      <c r="FB425" s="1082" t="s">
        <v>7293</v>
      </c>
      <c r="FC425" s="1082"/>
      <c r="FD425" s="1082" t="s">
        <v>7346</v>
      </c>
      <c r="FE425" s="1082"/>
      <c r="FF425" s="1082" t="s">
        <v>7292</v>
      </c>
      <c r="FG425" s="1082"/>
      <c r="FH425" s="1082" t="s">
        <v>7293</v>
      </c>
      <c r="FI425" s="1082"/>
      <c r="FJ425" s="1082" t="s">
        <v>7346</v>
      </c>
      <c r="FK425" s="1082"/>
      <c r="FL425" s="627"/>
      <c r="FM425" s="627"/>
      <c r="FN425" s="35"/>
      <c r="FO425" s="638" t="s">
        <v>7347</v>
      </c>
      <c r="FP425" s="638"/>
      <c r="FQ425" s="638" t="s">
        <v>7369</v>
      </c>
      <c r="FR425" s="638"/>
      <c r="FS425" s="638" t="s">
        <v>7223</v>
      </c>
      <c r="FT425" s="638"/>
      <c r="FU425" s="35"/>
      <c r="FV425" s="665" t="s">
        <v>7347</v>
      </c>
      <c r="FW425" s="665"/>
      <c r="FX425" s="665" t="s">
        <v>7369</v>
      </c>
      <c r="FY425" s="665"/>
      <c r="FZ425" s="638" t="s">
        <v>7223</v>
      </c>
      <c r="GA425" s="638"/>
      <c r="GB425" s="35"/>
      <c r="GC425" s="666" t="s">
        <v>7320</v>
      </c>
      <c r="GD425" s="666"/>
      <c r="GE425" s="35"/>
      <c r="GF425" s="1132" t="s">
        <v>7363</v>
      </c>
      <c r="GG425" s="1132"/>
      <c r="GH425" s="1132" t="s">
        <v>7364</v>
      </c>
      <c r="GI425" s="1132"/>
      <c r="GJ425" s="1132" t="s">
        <v>7370</v>
      </c>
      <c r="GK425" s="1132"/>
      <c r="GL425" s="1132" t="s">
        <v>7365</v>
      </c>
      <c r="GM425" s="1132"/>
      <c r="GN425" s="1132" t="s">
        <v>7481</v>
      </c>
      <c r="GO425" s="1132"/>
      <c r="GP425" s="1133" t="s">
        <v>7482</v>
      </c>
      <c r="GQ425" s="1133"/>
      <c r="GR425" s="35"/>
      <c r="GS425" s="639" t="s">
        <v>7259</v>
      </c>
      <c r="GT425" s="641"/>
      <c r="GU425" s="639" t="s">
        <v>7260</v>
      </c>
      <c r="GV425" s="641"/>
      <c r="GW425" s="639" t="s">
        <v>7226</v>
      </c>
      <c r="GX425" s="641"/>
      <c r="GY425" s="35"/>
      <c r="GZ425" s="35"/>
      <c r="HA425" s="35"/>
      <c r="HB425" s="35"/>
      <c r="HC425" s="35"/>
      <c r="HD425" s="35"/>
    </row>
    <row r="426" spans="1:212">
      <c r="A426" s="131"/>
      <c r="B426" s="53"/>
      <c r="C426" s="186" t="s">
        <v>391</v>
      </c>
      <c r="D426" s="825" t="str">
        <f>IF($AH$11=1,"","No identificado")</f>
        <v>No identificado</v>
      </c>
      <c r="E426" s="826"/>
      <c r="F426" s="826"/>
      <c r="G426" s="826"/>
      <c r="H426" s="826"/>
      <c r="I426" s="826"/>
      <c r="J426" s="826"/>
      <c r="K426" s="826"/>
      <c r="L426" s="826"/>
      <c r="M426" s="826"/>
      <c r="N426" s="827"/>
      <c r="O426" s="432"/>
      <c r="P426" s="432"/>
      <c r="Q426" s="432"/>
      <c r="R426" s="432"/>
      <c r="S426" s="432"/>
      <c r="T426" s="436"/>
      <c r="U426" s="436"/>
      <c r="V426" s="432"/>
      <c r="W426" s="432"/>
      <c r="X426" s="432"/>
      <c r="Y426" s="432"/>
      <c r="Z426" s="432"/>
      <c r="AA426" s="432"/>
      <c r="AB426" s="432"/>
      <c r="AC426" s="436"/>
      <c r="AD426" s="436"/>
      <c r="AE426" s="12"/>
      <c r="AH426" s="896">
        <f>O426</f>
        <v>0</v>
      </c>
      <c r="AI426" s="627"/>
      <c r="AJ426" s="627">
        <f>COUNTIF(P426:V426,"NS")</f>
        <v>0</v>
      </c>
      <c r="AK426" s="627"/>
      <c r="AL426" s="639">
        <f>IF(COUNTIF(P426:V426,"NA")=COUNTA($P$425:$U$425,$V$424),"NA",SUM(P426:V426))</f>
        <v>0</v>
      </c>
      <c r="AM426" s="641"/>
      <c r="AN426" s="627">
        <f>IF($AH$407=$AJ$407,0,IF(OR(AND(AH426=0,AJ426&gt;0),AND(AH426="NS",AL426&gt;0),AND(AH426="NS",AJ426=0,AL426=0)),1,IF(OR(AND(AJ426&gt;=2,AL426&lt;AH426),AND(AH426="NS",AL426=0,AJ426&gt;0),AH426=AL426),0,1)))</f>
        <v>0</v>
      </c>
      <c r="AO426" s="639"/>
      <c r="AP426" s="448"/>
      <c r="AQ426" s="919">
        <f>W426</f>
        <v>0</v>
      </c>
      <c r="AR426" s="627"/>
      <c r="AS426" s="627">
        <f>COUNTIF(X426:AD426,"NS")</f>
        <v>0</v>
      </c>
      <c r="AT426" s="627"/>
      <c r="AU426" s="639">
        <f>IF(COUNTIF(X426:AD426,"NA")=COUNTA($X$425:$AC$425,$AD$424),"NA",SUM(X426:AD426))</f>
        <v>0</v>
      </c>
      <c r="AV426" s="641"/>
      <c r="AW426" s="627">
        <f>IF($AH$407=$AJ$407,0,IF(OR(AND(AQ426=0,AS426&gt;0),AND(AQ426="NS",AU426&gt;0),AND(AQ426="NS",AS426=0,AU426=0)),1,IF(OR(AND(AS426&gt;=2,AU426&lt;AQ426),AND(AQ426="NS",AU426=0,AS426&gt;0),AQ426=AU426),0,1)))</f>
        <v>0</v>
      </c>
      <c r="AX426" s="627"/>
      <c r="AY426" s="448"/>
      <c r="AZ426" s="919">
        <f>M471</f>
        <v>0</v>
      </c>
      <c r="BA426" s="627"/>
      <c r="BB426" s="627">
        <f>COUNTIF(N471:T471,"NS")</f>
        <v>0</v>
      </c>
      <c r="BC426" s="627"/>
      <c r="BD426" s="639">
        <f>IF(COUNTIF(N471:T471,"NA")=COUNTA($N$470:$S$470,$T$469),"NA",SUM(N471:T471))</f>
        <v>0</v>
      </c>
      <c r="BE426" s="641"/>
      <c r="BF426" s="627">
        <f>IF($AH$407=$AJ$407,0,IF(OR(AND(AZ426=0,BB426&gt;0),AND(AZ426="NS",BD426&gt;0),AND(AZ426="NS",BB426=0,BD426=0)),1,IF(OR(AND(BB426&gt;=2,BD426&lt;AZ426),AND(AZ426="NS",BD426=0,BB426&gt;0),AZ426=BD426),0,1)))</f>
        <v>0</v>
      </c>
      <c r="BG426" s="627"/>
      <c r="BH426" s="448"/>
      <c r="BI426" s="896">
        <f>U471</f>
        <v>0</v>
      </c>
      <c r="BJ426" s="627"/>
      <c r="BK426" s="627">
        <f>COUNTIF(V471:AB471,"NS")</f>
        <v>0</v>
      </c>
      <c r="BL426" s="627"/>
      <c r="BM426" s="639">
        <f>IF(COUNTIF(V471:AB471,"NA")=COUNTA($V$470:$AA$470,$AB$469),"NA",SUM(V471:AB471))</f>
        <v>0</v>
      </c>
      <c r="BN426" s="641"/>
      <c r="BO426" s="627">
        <f>IF($AH$407=$AJ$407,0,IF(OR(AND(BI426=0,BK426&gt;0),AND(BI426="NS",BM426&gt;0),AND(BI426="NS",BK426=0,BM426=0)),1,IF(OR(AND(BK426&gt;=2,BM426&lt;BI426),AND(BI426="NS",BM426=0,BK426&gt;0),BI426=BM426),0,1)))</f>
        <v>0</v>
      </c>
      <c r="BP426" s="627"/>
      <c r="BQ426" s="448"/>
      <c r="BR426" s="740">
        <f>IF(SUM(AN426,AW426,BF426,BO426)=0,0,1)</f>
        <v>0</v>
      </c>
      <c r="BS426" s="741"/>
      <c r="BT426" s="639" t="str">
        <f>IF(BR426=0,"", IF(SUM($BR$426:BR426)=1,BV426,IF($BR$463&gt;SUM($BR$426:BR426),_xlfn.CONCAT(", ",BV426), IF($BR$463=SUM($BR$426:BR426),_xlfn.CONCAT(" y ",BV426,".")))))</f>
        <v/>
      </c>
      <c r="BU426" s="641" t="str">
        <f>IF(BS426=0,"", IF(SUM($AN426:BS$498)=1,BV426, IF($AN$511&gt;SUM($AN426:BS$498),_xlfn.CONCAT(", ",BV426), IF($AN$511=SUM($AN426:BS$498),_xlfn.CONCAT(" y ",BV426,".")))))</f>
        <v/>
      </c>
      <c r="BV426" s="738">
        <f>_xlfn.NUMBERVALUE(C426)</f>
        <v>0</v>
      </c>
      <c r="BW426" s="739"/>
      <c r="BX426" s="35"/>
      <c r="BY426" s="1084">
        <f>IF($AH$188=$AJ$188,0,IF(SUM(C193)&gt;0,0,1))</f>
        <v>0</v>
      </c>
      <c r="BZ426" s="1085"/>
      <c r="CA426" s="35"/>
      <c r="CB426" s="1084">
        <f>IF($AO$188=$AQ$188,0,IF(SUM(O208)&gt;0,0,1))</f>
        <v>0</v>
      </c>
      <c r="CC426" s="1085"/>
      <c r="CD426" s="35"/>
      <c r="CE426" s="1084">
        <f>IF($AO$188=$AQ$188,0,IF(SUM(O209)&gt;0,0,1))</f>
        <v>0</v>
      </c>
      <c r="CF426" s="1085"/>
      <c r="CG426" s="35"/>
      <c r="CH426" s="1084">
        <f>IF($AO$188=$AQ$188,0,IF(SUM(O210)&gt;0,0,1))</f>
        <v>0</v>
      </c>
      <c r="CI426" s="1085"/>
      <c r="CJ426" s="35"/>
      <c r="CK426" s="1084">
        <f>IF($AV$188=$AX$188,0,IF(SUM(C222)&gt;0,0,1))</f>
        <v>0</v>
      </c>
      <c r="CL426" s="1085"/>
      <c r="CM426" s="35"/>
      <c r="CN426" s="1084">
        <f>IF($BC$188=$BE$188,0,IF(SUM(C234)&gt;0,0,1))</f>
        <v>0</v>
      </c>
      <c r="CO426" s="1085"/>
      <c r="CP426" s="35"/>
      <c r="CQ426" s="627" t="s">
        <v>7347</v>
      </c>
      <c r="CR426" s="627"/>
      <c r="CS426" s="896">
        <f>C193</f>
        <v>0</v>
      </c>
      <c r="CT426" s="627"/>
      <c r="CU426" s="896">
        <f>J193</f>
        <v>0</v>
      </c>
      <c r="CV426" s="627"/>
      <c r="CW426" s="896">
        <f>M193</f>
        <v>0</v>
      </c>
      <c r="CX426" s="627"/>
      <c r="CY426" s="896">
        <f>P193</f>
        <v>0</v>
      </c>
      <c r="CZ426" s="627"/>
      <c r="DA426" s="896">
        <f>S193</f>
        <v>0</v>
      </c>
      <c r="DB426" s="627"/>
      <c r="DC426" s="896">
        <f>V193</f>
        <v>0</v>
      </c>
      <c r="DD426" s="627"/>
      <c r="DE426" s="896">
        <f>Y193</f>
        <v>0</v>
      </c>
      <c r="DF426" s="627"/>
      <c r="DG426" s="896">
        <f>AB193</f>
        <v>0</v>
      </c>
      <c r="DH426" s="627"/>
      <c r="DI426" s="35"/>
      <c r="DJ426" s="627" t="s">
        <v>7347</v>
      </c>
      <c r="DK426" s="627"/>
      <c r="DL426" s="896">
        <f>O208</f>
        <v>0</v>
      </c>
      <c r="DM426" s="627"/>
      <c r="DN426" s="896">
        <f>Q208</f>
        <v>0</v>
      </c>
      <c r="DO426" s="627"/>
      <c r="DP426" s="896">
        <f>S208</f>
        <v>0</v>
      </c>
      <c r="DQ426" s="627"/>
      <c r="DR426" s="896">
        <f>U208</f>
        <v>0</v>
      </c>
      <c r="DS426" s="627"/>
      <c r="DT426" s="896">
        <f>W208</f>
        <v>0</v>
      </c>
      <c r="DU426" s="627"/>
      <c r="DV426" s="896">
        <f>Y208</f>
        <v>0</v>
      </c>
      <c r="DW426" s="627"/>
      <c r="DX426" s="896">
        <f>AA208</f>
        <v>0</v>
      </c>
      <c r="DY426" s="627"/>
      <c r="DZ426" s="896">
        <f>AC208</f>
        <v>0</v>
      </c>
      <c r="EA426" s="627"/>
      <c r="EB426" s="35"/>
      <c r="EC426" s="627" t="s">
        <v>7347</v>
      </c>
      <c r="ED426" s="627"/>
      <c r="EE426" s="896">
        <f>O209</f>
        <v>0</v>
      </c>
      <c r="EF426" s="627"/>
      <c r="EG426" s="896">
        <f>Q209</f>
        <v>0</v>
      </c>
      <c r="EH426" s="627"/>
      <c r="EI426" s="896">
        <f>S209</f>
        <v>0</v>
      </c>
      <c r="EJ426" s="627"/>
      <c r="EK426" s="896">
        <f>U209</f>
        <v>0</v>
      </c>
      <c r="EL426" s="627"/>
      <c r="EM426" s="896">
        <f>W209</f>
        <v>0</v>
      </c>
      <c r="EN426" s="627"/>
      <c r="EO426" s="896">
        <f>Y209</f>
        <v>0</v>
      </c>
      <c r="EP426" s="627"/>
      <c r="EQ426" s="896">
        <f>AA209</f>
        <v>0</v>
      </c>
      <c r="ER426" s="627"/>
      <c r="ES426" s="896">
        <f>AC209</f>
        <v>0</v>
      </c>
      <c r="ET426" s="627"/>
      <c r="EU426" s="35"/>
      <c r="EV426" s="627" t="s">
        <v>7347</v>
      </c>
      <c r="EW426" s="627"/>
      <c r="EX426" s="896">
        <f>O210</f>
        <v>0</v>
      </c>
      <c r="EY426" s="627"/>
      <c r="EZ426" s="896">
        <f>Q210</f>
        <v>0</v>
      </c>
      <c r="FA426" s="627"/>
      <c r="FB426" s="896">
        <f>S210</f>
        <v>0</v>
      </c>
      <c r="FC426" s="627"/>
      <c r="FD426" s="896">
        <f>U210</f>
        <v>0</v>
      </c>
      <c r="FE426" s="627"/>
      <c r="FF426" s="896">
        <f>W210</f>
        <v>0</v>
      </c>
      <c r="FG426" s="627"/>
      <c r="FH426" s="896">
        <f>Y210</f>
        <v>0</v>
      </c>
      <c r="FI426" s="627"/>
      <c r="FJ426" s="896">
        <f>AA210</f>
        <v>0</v>
      </c>
      <c r="FK426" s="627"/>
      <c r="FL426" s="896">
        <f>AC210</f>
        <v>0</v>
      </c>
      <c r="FM426" s="627"/>
      <c r="FN426" s="35"/>
      <c r="FO426" s="912">
        <f>C222</f>
        <v>0</v>
      </c>
      <c r="FP426" s="638"/>
      <c r="FQ426" s="912">
        <f>AC508</f>
        <v>0</v>
      </c>
      <c r="FR426" s="638"/>
      <c r="FS426" s="877">
        <f>IF($AH$407=$AJ$407,0,IF(OR(SUM(FQ426)=SUM(FO426),AND(SUM(FO426)&gt;0,OR(FQ426="NS",FQ426="NA"))),0,1))</f>
        <v>0</v>
      </c>
      <c r="FT426" s="878"/>
      <c r="FU426" s="35"/>
      <c r="FV426" s="912">
        <f>C234</f>
        <v>0</v>
      </c>
      <c r="FW426" s="638"/>
      <c r="FX426" s="912">
        <f>AD508</f>
        <v>0</v>
      </c>
      <c r="FY426" s="638"/>
      <c r="FZ426" s="877">
        <f>IF($AH$407=$AJ$407,0,IF(OR(SUM(FX426)=SUM(FV426),AND(SUM(FV426)&gt;0,OR(FX426="NS",FX426="NA"))),0,1))</f>
        <v>0</v>
      </c>
      <c r="GA426" s="878"/>
      <c r="GB426" s="35"/>
      <c r="GC426" s="661">
        <f>IF($AH$407=$AJ$407,0,IF(COUNTIF(O426:AD462,"NS")+COUNTIF(M471:AD507,"NS")=0,0,1))</f>
        <v>0</v>
      </c>
      <c r="GD426" s="661"/>
      <c r="GE426" s="35"/>
      <c r="GF426" s="627">
        <f t="shared" ref="GF426:GF456" si="21">IF($AH$407=$AJ$407,0,IF(OR(AND($D426&lt;&gt;"",$BY$426=0,COUNTA(O426:V426)=COUNTA($O$424,$P$425:$U$425,$V$424)),AND($D426&lt;&gt;"",$BY$426=1,COUNTA(O426:V426)=0),AND($D426="",COUNTA(O426:V426)=0)),0,1))</f>
        <v>0</v>
      </c>
      <c r="GG426" s="627"/>
      <c r="GH426" s="627">
        <f t="shared" ref="GH426:GH456" si="22">IF($AH$407=$AJ$407,0,IF(OR(AND($D426&lt;&gt;"",$CB$426=0,COUNTA(W426:AD426)=COUNTA($W$424,$X$425:$AC$425,$AD$424)),AND($D426&lt;&gt;"",$CB$426=1,COUNTA(W426:AD426)=0),AND($D426="",COUNTA(W426:AD426)=0)),0,1))</f>
        <v>0</v>
      </c>
      <c r="GI426" s="627"/>
      <c r="GJ426" s="627">
        <f t="shared" ref="GJ426:GJ456" si="23">IF($AH$407=$AJ$407,0,IF(OR(AND($D426&lt;&gt;"",$CE$426=0,COUNTA(M471:T471)=COUNTA($M$469,$N$470:$S$470,$T$469)),AND($D426&lt;&gt;"",$CE$426=1,COUNTA(M471:T471)=0),AND($D426="",COUNTA(M471:T471)=0)),0,1))</f>
        <v>0</v>
      </c>
      <c r="GK426" s="627"/>
      <c r="GL426" s="627">
        <f t="shared" ref="GL426:GL456" si="24">IF($AH$407=$AJ$407,0,IF(OR(AND($D426&lt;&gt;"",$CH$426=0,COUNTA(U471:AB471)=COUNTA($U$469,$V$470:$AA$470,$AB$469)),AND($D426&lt;&gt;"",$CH$426=1,COUNTA(U471:AB471)=0),AND($D426="",COUNTA(U471:AB471)=0)),0,1))</f>
        <v>0</v>
      </c>
      <c r="GM426" s="627"/>
      <c r="GN426" s="627">
        <f t="shared" ref="GN426:GN456" si="25">IF($AH$407=$AJ$407,0,IF(OR(AND($D426&lt;&gt;"",$CK$426=0,COUNTA(AC471)=COUNTA($AC$467)),AND($D426&lt;&gt;"",$CK$426=1,COUNTA(AC471)=0),AND($D426="",COUNTA(AC471)=0)),0,1))</f>
        <v>0</v>
      </c>
      <c r="GO426" s="627"/>
      <c r="GP426" s="627">
        <f t="shared" ref="GP426:GP456" si="26">IF($AH$407=$AJ$407,0,IF(OR(AND($D426&lt;&gt;"",$CN$426=0,COUNTA(AD471)=COUNTA($AD$467)),AND($D426&lt;&gt;"",$CN$426=1,COUNTA(AD471)=0),AND($D426="",COUNTA(AD471)=0)),0,1))</f>
        <v>0</v>
      </c>
      <c r="GQ426" s="627"/>
      <c r="GR426" s="35"/>
      <c r="GS426" s="639">
        <v>7</v>
      </c>
      <c r="GT426" s="641"/>
      <c r="GU426" s="639">
        <f>IF(DG429=0,0,1)</f>
        <v>0</v>
      </c>
      <c r="GV426" s="641"/>
      <c r="GW426" s="639" t="str">
        <f>IF(GU426=0,"",IF(SUM($GU$426:GU426)=1,_xlfn.CONCAT(GS426,),IF($GU$432&gt;SUM($GU$426:GU426),_xlfn.CONCAT(", ",GS426),IF($GU$432=SUM($GU$426:GU426),_xlfn.CONCAT(" y ",GS426,".")))))</f>
        <v/>
      </c>
      <c r="GX426" s="641"/>
      <c r="GY426" s="35"/>
      <c r="GZ426" s="35"/>
      <c r="HA426" s="35"/>
      <c r="HB426" s="35"/>
      <c r="HC426" s="35"/>
      <c r="HD426" s="35"/>
    </row>
    <row r="427" spans="1:212">
      <c r="A427" s="131"/>
      <c r="B427" s="53"/>
      <c r="C427" s="82" t="s">
        <v>66</v>
      </c>
      <c r="D427" s="825" t="str">
        <f>IF($AH$11=1,"",IF(CNGE_2026_M3_Secc1!$AH$388=CNGE_2026_M3_Secc1!$AJ$388,"",IF(CNGE_2026_M3_Secc1!D398="","",CNGE_2026_M3_Secc1!D398)))</f>
        <v/>
      </c>
      <c r="E427" s="826"/>
      <c r="F427" s="826"/>
      <c r="G427" s="826"/>
      <c r="H427" s="826"/>
      <c r="I427" s="826"/>
      <c r="J427" s="826"/>
      <c r="K427" s="826"/>
      <c r="L427" s="826"/>
      <c r="M427" s="826"/>
      <c r="N427" s="827"/>
      <c r="O427" s="432"/>
      <c r="P427" s="432"/>
      <c r="Q427" s="432"/>
      <c r="R427" s="432"/>
      <c r="S427" s="432"/>
      <c r="T427" s="436"/>
      <c r="U427" s="436"/>
      <c r="V427" s="432"/>
      <c r="W427" s="432"/>
      <c r="X427" s="432"/>
      <c r="Y427" s="432"/>
      <c r="Z427" s="432"/>
      <c r="AA427" s="432"/>
      <c r="AB427" s="432"/>
      <c r="AC427" s="436"/>
      <c r="AD427" s="436"/>
      <c r="AE427" s="12"/>
      <c r="AH427" s="896">
        <f t="shared" ref="AH427:AH456" si="27">O427</f>
        <v>0</v>
      </c>
      <c r="AI427" s="627"/>
      <c r="AJ427" s="627">
        <f t="shared" ref="AJ427:AJ456" si="28">COUNTIF(P427:V427,"NS")</f>
        <v>0</v>
      </c>
      <c r="AK427" s="627"/>
      <c r="AL427" s="639">
        <f t="shared" ref="AL427:AL456" si="29">IF(COUNTIF(P427:V427,"NA")=COUNTA($P$425:$U$425,$V$424),"NA",SUM(P427:V427))</f>
        <v>0</v>
      </c>
      <c r="AM427" s="641"/>
      <c r="AN427" s="627">
        <f t="shared" ref="AN427:AN456" si="30">IF($AH$407=$AJ$407,0,IF(OR(AND(AH427=0,AJ427&gt;0),AND(AH427="NS",AL427&gt;0),AND(AH427="NS",AJ427=0,AL427=0)),1,IF(OR(AND(AJ427&gt;=2,AL427&lt;AH427),AND(AH427="NS",AL427=0,AJ427&gt;0),AH427=AL427),0,1)))</f>
        <v>0</v>
      </c>
      <c r="AO427" s="639"/>
      <c r="AP427" s="448"/>
      <c r="AQ427" s="919">
        <f t="shared" ref="AQ427:AQ456" si="31">W427</f>
        <v>0</v>
      </c>
      <c r="AR427" s="627"/>
      <c r="AS427" s="627">
        <f t="shared" ref="AS427:AS456" si="32">COUNTIF(X427:AD427,"NS")</f>
        <v>0</v>
      </c>
      <c r="AT427" s="627"/>
      <c r="AU427" s="639">
        <f t="shared" ref="AU427:AU456" si="33">IF(COUNTIF(X427:AD427,"NA")=COUNTA($X$425:$AC$425,$AD$424),"NA",SUM(X427:AD427))</f>
        <v>0</v>
      </c>
      <c r="AV427" s="641"/>
      <c r="AW427" s="627">
        <f t="shared" ref="AW427:AW456" si="34">IF($AH$407=$AJ$407,0,IF(OR(AND(AQ427=0,AS427&gt;0),AND(AQ427="NS",AU427&gt;0),AND(AQ427="NS",AS427=0,AU427=0)),1,IF(OR(AND(AS427&gt;=2,AU427&lt;AQ427),AND(AQ427="NS",AU427=0,AS427&gt;0),AQ427=AU427),0,1)))</f>
        <v>0</v>
      </c>
      <c r="AX427" s="627"/>
      <c r="AY427" s="448"/>
      <c r="AZ427" s="919">
        <f t="shared" ref="AZ427:AZ456" si="35">M472</f>
        <v>0</v>
      </c>
      <c r="BA427" s="627"/>
      <c r="BB427" s="627">
        <f t="shared" ref="BB427:BB456" si="36">COUNTIF(N472:T472,"NS")</f>
        <v>0</v>
      </c>
      <c r="BC427" s="627"/>
      <c r="BD427" s="639">
        <f t="shared" ref="BD427:BD456" si="37">IF(COUNTIF(N472:T472,"NA")=COUNTA($N$470:$S$470,$T$469),"NA",SUM(N472:T472))</f>
        <v>0</v>
      </c>
      <c r="BE427" s="641"/>
      <c r="BF427" s="627">
        <f t="shared" ref="BF427:BF456" si="38">IF($AH$407=$AJ$407,0,IF(OR(AND(AZ427=0,BB427&gt;0),AND(AZ427="NS",BD427&gt;0),AND(AZ427="NS",BB427=0,BD427=0)),1,IF(OR(AND(BB427&gt;=2,BD427&lt;AZ427),AND(AZ427="NS",BD427=0,BB427&gt;0),AZ427=BD427),0,1)))</f>
        <v>0</v>
      </c>
      <c r="BG427" s="627"/>
      <c r="BH427" s="448"/>
      <c r="BI427" s="896">
        <f t="shared" ref="BI427:BI456" si="39">U472</f>
        <v>0</v>
      </c>
      <c r="BJ427" s="627"/>
      <c r="BK427" s="627">
        <f t="shared" ref="BK427:BK456" si="40">COUNTIF(V472:AB472,"NS")</f>
        <v>0</v>
      </c>
      <c r="BL427" s="627"/>
      <c r="BM427" s="639">
        <f t="shared" ref="BM427:BM456" si="41">IF(COUNTIF(V472:AB472,"NA")=COUNTA($V$470:$AA$470,$AB$469),"NA",SUM(V472:AB472))</f>
        <v>0</v>
      </c>
      <c r="BN427" s="641"/>
      <c r="BO427" s="627">
        <f t="shared" ref="BO427:BO456" si="42">IF($AH$407=$AJ$407,0,IF(OR(AND(BI427=0,BK427&gt;0),AND(BI427="NS",BM427&gt;0),AND(BI427="NS",BK427=0,BM427=0)),1,IF(OR(AND(BK427&gt;=2,BM427&lt;BI427),AND(BI427="NS",BM427=0,BK427&gt;0),BI427=BM427),0,1)))</f>
        <v>0</v>
      </c>
      <c r="BP427" s="627"/>
      <c r="BQ427" s="448"/>
      <c r="BR427" s="740">
        <f t="shared" ref="BR427:BR456" si="43">IF(SUM(AN427,AW427,BF427,BO427)=0,0,1)</f>
        <v>0</v>
      </c>
      <c r="BS427" s="741"/>
      <c r="BT427" s="639" t="str">
        <f>IF(BR427=0,"", IF(SUM($BR$426:BR427)=1,BV427,IF($BR$463&gt;SUM($BR$426:BR427),_xlfn.CONCAT(", ",BV427), IF($BR$463=SUM($BR$426:BR427),_xlfn.CONCAT(" y ",BV427,".")))))</f>
        <v/>
      </c>
      <c r="BU427" s="641" t="str">
        <f>IF(BS427=0,"", IF(SUM($AN427:BS$498)=1,BV427, IF($AN$511&gt;SUM($AN427:BS$498),_xlfn.CONCAT(", ",BV427), IF($AN$511=SUM($AN427:BS$498),_xlfn.CONCAT(" y ",BV427,".")))))</f>
        <v/>
      </c>
      <c r="BV427" s="738">
        <f t="shared" ref="BV427:BV456" si="44">_xlfn.NUMBERVALUE(C427)</f>
        <v>1</v>
      </c>
      <c r="BW427" s="739"/>
      <c r="BX427" s="35"/>
      <c r="BY427" s="35"/>
      <c r="BZ427" s="35"/>
      <c r="CA427" s="35"/>
      <c r="CB427" s="35"/>
      <c r="CC427" s="35"/>
      <c r="CD427" s="35"/>
      <c r="CE427" s="35"/>
      <c r="CF427" s="35"/>
      <c r="CG427" s="35"/>
      <c r="CH427" s="35"/>
      <c r="CI427" s="35"/>
      <c r="CJ427" s="35"/>
      <c r="CK427" s="35"/>
      <c r="CL427" s="35"/>
      <c r="CM427" s="35"/>
      <c r="CN427" s="35"/>
      <c r="CO427" s="35"/>
      <c r="CP427" s="35"/>
      <c r="CQ427" s="627" t="s">
        <v>7369</v>
      </c>
      <c r="CR427" s="627"/>
      <c r="CS427" s="896">
        <f>O463</f>
        <v>0</v>
      </c>
      <c r="CT427" s="627"/>
      <c r="CU427" s="896">
        <f>P463</f>
        <v>0</v>
      </c>
      <c r="CV427" s="627"/>
      <c r="CW427" s="896">
        <f>Q463</f>
        <v>0</v>
      </c>
      <c r="CX427" s="627"/>
      <c r="CY427" s="896">
        <f>R463</f>
        <v>0</v>
      </c>
      <c r="CZ427" s="627"/>
      <c r="DA427" s="896">
        <f>S463</f>
        <v>0</v>
      </c>
      <c r="DB427" s="627"/>
      <c r="DC427" s="896">
        <f>T463</f>
        <v>0</v>
      </c>
      <c r="DD427" s="627"/>
      <c r="DE427" s="896">
        <f>U463</f>
        <v>0</v>
      </c>
      <c r="DF427" s="627"/>
      <c r="DG427" s="896">
        <f>V463</f>
        <v>0</v>
      </c>
      <c r="DH427" s="627"/>
      <c r="DI427" s="35"/>
      <c r="DJ427" s="627" t="s">
        <v>7369</v>
      </c>
      <c r="DK427" s="627"/>
      <c r="DL427" s="896">
        <f>W463</f>
        <v>0</v>
      </c>
      <c r="DM427" s="627"/>
      <c r="DN427" s="896">
        <f>X463</f>
        <v>0</v>
      </c>
      <c r="DO427" s="627"/>
      <c r="DP427" s="896">
        <f>Y463</f>
        <v>0</v>
      </c>
      <c r="DQ427" s="627"/>
      <c r="DR427" s="896">
        <f>Z463</f>
        <v>0</v>
      </c>
      <c r="DS427" s="627"/>
      <c r="DT427" s="896">
        <f>AA463</f>
        <v>0</v>
      </c>
      <c r="DU427" s="627"/>
      <c r="DV427" s="896">
        <f>AB463</f>
        <v>0</v>
      </c>
      <c r="DW427" s="627"/>
      <c r="DX427" s="896">
        <f>AC463</f>
        <v>0</v>
      </c>
      <c r="DY427" s="627"/>
      <c r="DZ427" s="896">
        <f>AD463</f>
        <v>0</v>
      </c>
      <c r="EA427" s="627"/>
      <c r="EB427" s="35"/>
      <c r="EC427" s="627" t="s">
        <v>7369</v>
      </c>
      <c r="ED427" s="627"/>
      <c r="EE427" s="896">
        <f>M508</f>
        <v>0</v>
      </c>
      <c r="EF427" s="627"/>
      <c r="EG427" s="896">
        <f>N508</f>
        <v>0</v>
      </c>
      <c r="EH427" s="627"/>
      <c r="EI427" s="896">
        <f>O508</f>
        <v>0</v>
      </c>
      <c r="EJ427" s="627"/>
      <c r="EK427" s="896">
        <f>P508</f>
        <v>0</v>
      </c>
      <c r="EL427" s="627"/>
      <c r="EM427" s="896">
        <f>Q508</f>
        <v>0</v>
      </c>
      <c r="EN427" s="627"/>
      <c r="EO427" s="896">
        <f>R508</f>
        <v>0</v>
      </c>
      <c r="EP427" s="627"/>
      <c r="EQ427" s="896">
        <f>S508</f>
        <v>0</v>
      </c>
      <c r="ER427" s="627"/>
      <c r="ES427" s="896">
        <f>T508</f>
        <v>0</v>
      </c>
      <c r="ET427" s="627"/>
      <c r="EU427" s="35"/>
      <c r="EV427" s="627" t="s">
        <v>7369</v>
      </c>
      <c r="EW427" s="627"/>
      <c r="EX427" s="896">
        <f>U508</f>
        <v>0</v>
      </c>
      <c r="EY427" s="627"/>
      <c r="EZ427" s="896">
        <f>V508</f>
        <v>0</v>
      </c>
      <c r="FA427" s="627"/>
      <c r="FB427" s="896">
        <f>W508</f>
        <v>0</v>
      </c>
      <c r="FC427" s="627"/>
      <c r="FD427" s="896">
        <f>X508</f>
        <v>0</v>
      </c>
      <c r="FE427" s="627"/>
      <c r="FF427" s="896">
        <f>Y508</f>
        <v>0</v>
      </c>
      <c r="FG427" s="627"/>
      <c r="FH427" s="896">
        <f>Z508</f>
        <v>0</v>
      </c>
      <c r="FI427" s="627"/>
      <c r="FJ427" s="896">
        <f>AA508</f>
        <v>0</v>
      </c>
      <c r="FK427" s="627"/>
      <c r="FL427" s="896">
        <f>AB508</f>
        <v>0</v>
      </c>
      <c r="FM427" s="627"/>
      <c r="FN427" s="35"/>
      <c r="FO427" s="35"/>
      <c r="FP427" s="35"/>
      <c r="FQ427" s="35"/>
      <c r="FR427" s="35"/>
      <c r="FS427" s="35"/>
      <c r="FT427" s="35"/>
      <c r="FU427" s="35"/>
      <c r="FV427" s="35"/>
      <c r="FW427" s="35"/>
      <c r="FX427" s="35"/>
      <c r="FY427" s="35"/>
      <c r="FZ427" s="35"/>
      <c r="GA427" s="35"/>
      <c r="GB427" s="35"/>
      <c r="GC427" s="35"/>
      <c r="GD427" s="35"/>
      <c r="GE427" s="35"/>
      <c r="GF427" s="627">
        <f t="shared" si="21"/>
        <v>0</v>
      </c>
      <c r="GG427" s="627"/>
      <c r="GH427" s="627">
        <f t="shared" si="22"/>
        <v>0</v>
      </c>
      <c r="GI427" s="627"/>
      <c r="GJ427" s="627">
        <f t="shared" si="23"/>
        <v>0</v>
      </c>
      <c r="GK427" s="627"/>
      <c r="GL427" s="627">
        <f t="shared" si="24"/>
        <v>0</v>
      </c>
      <c r="GM427" s="627"/>
      <c r="GN427" s="627">
        <f t="shared" si="25"/>
        <v>0</v>
      </c>
      <c r="GO427" s="627"/>
      <c r="GP427" s="627">
        <f t="shared" si="26"/>
        <v>0</v>
      </c>
      <c r="GQ427" s="627"/>
      <c r="GR427" s="35"/>
      <c r="GS427" s="639">
        <v>8</v>
      </c>
      <c r="GT427" s="641"/>
      <c r="GU427" s="639">
        <f>IF(DZ429=0,0,1)</f>
        <v>0</v>
      </c>
      <c r="GV427" s="641"/>
      <c r="GW427" s="639" t="str">
        <f>IF(GU427=0,"",IF(SUM($GU$426:GU427)=1,_xlfn.CONCAT(GS427,),IF($GU$432&gt;SUM($GU$426:GU427),_xlfn.CONCAT(", ",GS427),IF($GU$432=SUM($GU$426:GU427),_xlfn.CONCAT(" y ",GS427,".")))))</f>
        <v/>
      </c>
      <c r="GX427" s="641"/>
      <c r="GY427" s="35"/>
      <c r="GZ427" s="35"/>
      <c r="HA427" s="35"/>
      <c r="HB427" s="35"/>
      <c r="HC427" s="35"/>
      <c r="HD427" s="35"/>
    </row>
    <row r="428" spans="1:212">
      <c r="A428" s="131"/>
      <c r="B428" s="53"/>
      <c r="C428" s="82" t="s">
        <v>67</v>
      </c>
      <c r="D428" s="825" t="str">
        <f>IF($AH$11=1,"",IF(CNGE_2026_M3_Secc1!$AH$388=CNGE_2026_M3_Secc1!$AJ$388,"",IF(CNGE_2026_M3_Secc1!D399="","",CNGE_2026_M3_Secc1!D399)))</f>
        <v/>
      </c>
      <c r="E428" s="826"/>
      <c r="F428" s="826"/>
      <c r="G428" s="826"/>
      <c r="H428" s="826"/>
      <c r="I428" s="826"/>
      <c r="J428" s="826"/>
      <c r="K428" s="826"/>
      <c r="L428" s="826"/>
      <c r="M428" s="826"/>
      <c r="N428" s="827"/>
      <c r="O428" s="432"/>
      <c r="P428" s="432"/>
      <c r="Q428" s="432"/>
      <c r="R428" s="432"/>
      <c r="S428" s="432"/>
      <c r="T428" s="436"/>
      <c r="U428" s="436"/>
      <c r="V428" s="432"/>
      <c r="W428" s="432"/>
      <c r="X428" s="432"/>
      <c r="Y428" s="432"/>
      <c r="Z428" s="432"/>
      <c r="AA428" s="432"/>
      <c r="AB428" s="432"/>
      <c r="AC428" s="436"/>
      <c r="AD428" s="436"/>
      <c r="AE428" s="12"/>
      <c r="AH428" s="896">
        <f t="shared" si="27"/>
        <v>0</v>
      </c>
      <c r="AI428" s="627"/>
      <c r="AJ428" s="627">
        <f t="shared" si="28"/>
        <v>0</v>
      </c>
      <c r="AK428" s="627"/>
      <c r="AL428" s="639">
        <f t="shared" si="29"/>
        <v>0</v>
      </c>
      <c r="AM428" s="641"/>
      <c r="AN428" s="627">
        <f t="shared" si="30"/>
        <v>0</v>
      </c>
      <c r="AO428" s="639"/>
      <c r="AP428" s="448"/>
      <c r="AQ428" s="919">
        <f t="shared" si="31"/>
        <v>0</v>
      </c>
      <c r="AR428" s="627"/>
      <c r="AS428" s="627">
        <f t="shared" si="32"/>
        <v>0</v>
      </c>
      <c r="AT428" s="627"/>
      <c r="AU428" s="639">
        <f t="shared" si="33"/>
        <v>0</v>
      </c>
      <c r="AV428" s="641"/>
      <c r="AW428" s="627">
        <f t="shared" si="34"/>
        <v>0</v>
      </c>
      <c r="AX428" s="627"/>
      <c r="AY428" s="448"/>
      <c r="AZ428" s="919">
        <f t="shared" si="35"/>
        <v>0</v>
      </c>
      <c r="BA428" s="627"/>
      <c r="BB428" s="627">
        <f t="shared" si="36"/>
        <v>0</v>
      </c>
      <c r="BC428" s="627"/>
      <c r="BD428" s="639">
        <f t="shared" si="37"/>
        <v>0</v>
      </c>
      <c r="BE428" s="641"/>
      <c r="BF428" s="627">
        <f t="shared" si="38"/>
        <v>0</v>
      </c>
      <c r="BG428" s="627"/>
      <c r="BH428" s="448"/>
      <c r="BI428" s="896">
        <f t="shared" si="39"/>
        <v>0</v>
      </c>
      <c r="BJ428" s="627"/>
      <c r="BK428" s="627">
        <f t="shared" si="40"/>
        <v>0</v>
      </c>
      <c r="BL428" s="627"/>
      <c r="BM428" s="639">
        <f t="shared" si="41"/>
        <v>0</v>
      </c>
      <c r="BN428" s="641"/>
      <c r="BO428" s="627">
        <f t="shared" si="42"/>
        <v>0</v>
      </c>
      <c r="BP428" s="627"/>
      <c r="BQ428" s="448"/>
      <c r="BR428" s="740">
        <f t="shared" si="43"/>
        <v>0</v>
      </c>
      <c r="BS428" s="741"/>
      <c r="BT428" s="639" t="str">
        <f>IF(BR428=0,"", IF(SUM($BR$426:BR428)=1,BV428,IF($BR$463&gt;SUM($BR$426:BR428),_xlfn.CONCAT(", ",BV428), IF($BR$463=SUM($BR$426:BR428),_xlfn.CONCAT(" y ",BV428,".")))))</f>
        <v/>
      </c>
      <c r="BU428" s="641" t="str">
        <f>IF(BS428=0,"", IF(SUM($AN428:BS$498)=1,BV428, IF($AN$511&gt;SUM($AN428:BS$498),_xlfn.CONCAT(", ",BV428), IF($AN$511=SUM($AN428:BS$498),_xlfn.CONCAT(" y ",BV428,".")))))</f>
        <v/>
      </c>
      <c r="BV428" s="738">
        <f t="shared" si="44"/>
        <v>2</v>
      </c>
      <c r="BW428" s="739"/>
      <c r="BX428" s="35"/>
      <c r="BY428" s="35"/>
      <c r="BZ428" s="35"/>
      <c r="CA428" s="35"/>
      <c r="CB428" s="35"/>
      <c r="CC428" s="35"/>
      <c r="CD428" s="35"/>
      <c r="CE428" s="35"/>
      <c r="CF428" s="35"/>
      <c r="CG428" s="35"/>
      <c r="CH428" s="35"/>
      <c r="CI428" s="35"/>
      <c r="CJ428" s="35"/>
      <c r="CK428" s="35"/>
      <c r="CL428" s="35"/>
      <c r="CM428" s="35"/>
      <c r="CN428" s="35"/>
      <c r="CO428" s="35"/>
      <c r="CP428" s="35"/>
      <c r="CQ428" s="627" t="s">
        <v>7223</v>
      </c>
      <c r="CR428" s="627"/>
      <c r="CS428" s="639">
        <f>IF($AH$407=$AJ$407,0,IF(OR(SUM(CS427)=SUM(CS426),AND(SUM(CS426)&gt;0,OR(CS427="NS",CS427="NA"))),0,1))</f>
        <v>0</v>
      </c>
      <c r="CT428" s="641"/>
      <c r="CU428" s="639">
        <f>IF($AH$407=$AJ$407,0,IF(OR(SUM(CU427)=SUM(CU426),AND(SUM(CU426)&gt;0,OR(CU427="NS",CU427="NA"))),0,1))</f>
        <v>0</v>
      </c>
      <c r="CV428" s="641"/>
      <c r="CW428" s="639">
        <f>IF($AH$407=$AJ$407,0,IF(OR(SUM(CW427)=SUM(CW426),AND(SUM(CW426)&gt;0,OR(CW427="NS",CW427="NA"))),0,1))</f>
        <v>0</v>
      </c>
      <c r="CX428" s="641"/>
      <c r="CY428" s="639">
        <f>IF($AH$407=$AJ$407,0,IF(OR(SUM(CY427)=SUM(CY426),AND(SUM(CY426)&gt;0,OR(CY427="NS",CY427="NA"))),0,1))</f>
        <v>0</v>
      </c>
      <c r="CZ428" s="641"/>
      <c r="DA428" s="639">
        <f>IF($AH$407=$AJ$407,0,IF(OR(SUM(DA427)=SUM(DA426),AND(SUM(DA426)&gt;0,OR(DA427="NS",DA427="NA"))),0,1))</f>
        <v>0</v>
      </c>
      <c r="DB428" s="641"/>
      <c r="DC428" s="639">
        <f>IF($AH$407=$AJ$407,0,IF(OR(SUM(DC427)=SUM(DC426),AND(SUM(DC426)&gt;0,OR(DC427="NS",DC427="NA"))),0,1))</f>
        <v>0</v>
      </c>
      <c r="DD428" s="641"/>
      <c r="DE428" s="639">
        <f>IF($AH$407=$AJ$407,0,IF(OR(SUM(DE427)=SUM(DE426),AND(SUM(DE426)&gt;0,OR(DE427="NS",DE427="NA"))),0,1))</f>
        <v>0</v>
      </c>
      <c r="DF428" s="641"/>
      <c r="DG428" s="639">
        <f>IF($AH$407=$AJ$407,0,IF(OR(SUM(DG427)=SUM(DG426),AND(SUM(DG426)&gt;0,OR(DG427="NS",DG427="NA"))),0,1))</f>
        <v>0</v>
      </c>
      <c r="DH428" s="641"/>
      <c r="DI428" s="35"/>
      <c r="DJ428" s="627" t="s">
        <v>7223</v>
      </c>
      <c r="DK428" s="627"/>
      <c r="DL428" s="639">
        <f>IF($AH$407=$AJ$407,0,IF(OR(SUM(DL427)=SUM(DL426),AND(SUM(DL426)&gt;0,OR(DL427="NS",DL427="NA"))),0,1))</f>
        <v>0</v>
      </c>
      <c r="DM428" s="641"/>
      <c r="DN428" s="639">
        <f>IF($AH$407=$AJ$407,0,IF(OR(SUM(DN427)=SUM(DN426),AND(SUM(DN426)&gt;0,OR(DN427="NS",DN427="NA"))),0,1))</f>
        <v>0</v>
      </c>
      <c r="DO428" s="641"/>
      <c r="DP428" s="639">
        <f>IF($AH$407=$AJ$407,0,IF(OR(SUM(DP427)=SUM(DP426),AND(SUM(DP426)&gt;0,OR(DP427="NS",DP427="NA"))),0,1))</f>
        <v>0</v>
      </c>
      <c r="DQ428" s="641"/>
      <c r="DR428" s="639">
        <f>IF($AH$407=$AJ$407,0,IF(OR(SUM(DR427)=SUM(DR426),AND(SUM(DR426)&gt;0,OR(DR427="NS",DR427="NA"))),0,1))</f>
        <v>0</v>
      </c>
      <c r="DS428" s="641"/>
      <c r="DT428" s="639">
        <f>IF($AH$407=$AJ$407,0,IF(OR(SUM(DT427)=SUM(DT426),AND(SUM(DT426)&gt;0,OR(DT427="NS",DT427="NA"))),0,1))</f>
        <v>0</v>
      </c>
      <c r="DU428" s="641"/>
      <c r="DV428" s="639">
        <f>IF($AH$407=$AJ$407,0,IF(OR(SUM(DV427)=SUM(DV426),AND(SUM(DV426)&gt;0,OR(DV427="NS",DV427="NA"))),0,1))</f>
        <v>0</v>
      </c>
      <c r="DW428" s="641"/>
      <c r="DX428" s="639">
        <f>IF($AH$407=$AJ$407,0,IF(OR(SUM(DX427)=SUM(DX426),AND(SUM(DX426)&gt;0,OR(DX427="NS",DX427="NA"))),0,1))</f>
        <v>0</v>
      </c>
      <c r="DY428" s="641"/>
      <c r="DZ428" s="639">
        <f>IF($AH$407=$AJ$407,0,IF(OR(SUM(DZ427)=SUM(DZ426),AND(SUM(DZ426)&gt;0,OR(DZ427="NS",DZ427="NA"))),0,1))</f>
        <v>0</v>
      </c>
      <c r="EA428" s="641"/>
      <c r="EB428" s="35"/>
      <c r="EC428" s="627" t="s">
        <v>7223</v>
      </c>
      <c r="ED428" s="627"/>
      <c r="EE428" s="639">
        <f>IF($AH$407=$AJ$407,0,IF(OR(SUM(EE427)=SUM(EE426),AND(SUM(EE426)&gt;0,OR(EE427="NS",EE427="NA"))),0,1))</f>
        <v>0</v>
      </c>
      <c r="EF428" s="641"/>
      <c r="EG428" s="639">
        <f>IF($AH$407=$AJ$407,0,IF(OR(SUM(EG427)=SUM(EG426),AND(SUM(EG426)&gt;0,OR(EG427="NS",EG427="NA"))),0,1))</f>
        <v>0</v>
      </c>
      <c r="EH428" s="641"/>
      <c r="EI428" s="639">
        <f>IF($AH$407=$AJ$407,0,IF(OR(SUM(EI427)=SUM(EI426),AND(SUM(EI426)&gt;0,OR(EI427="NS",EI427="NA"))),0,1))</f>
        <v>0</v>
      </c>
      <c r="EJ428" s="641"/>
      <c r="EK428" s="639">
        <f>IF($AH$407=$AJ$407,0,IF(OR(SUM(EK427)=SUM(EK426),AND(SUM(EK426)&gt;0,OR(EK427="NS",EK427="NA"))),0,1))</f>
        <v>0</v>
      </c>
      <c r="EL428" s="641"/>
      <c r="EM428" s="639">
        <f>IF($AH$407=$AJ$407,0,IF(OR(SUM(EM427)=SUM(EM426),AND(SUM(EM426)&gt;0,OR(EM427="NS",EM427="NA"))),0,1))</f>
        <v>0</v>
      </c>
      <c r="EN428" s="641"/>
      <c r="EO428" s="639">
        <f>IF($AH$407=$AJ$407,0,IF(OR(SUM(EO427)=SUM(EO426),AND(SUM(EO426)&gt;0,OR(EO427="NS",EO427="NA"))),0,1))</f>
        <v>0</v>
      </c>
      <c r="EP428" s="641"/>
      <c r="EQ428" s="639">
        <f>IF($AH$407=$AJ$407,0,IF(OR(SUM(EQ427)=SUM(EQ426),AND(SUM(EQ426)&gt;0,OR(EQ427="NS",EQ427="NA"))),0,1))</f>
        <v>0</v>
      </c>
      <c r="ER428" s="641"/>
      <c r="ES428" s="639">
        <f>IF($AH$407=$AJ$407,0,IF(OR(SUM(ES427)=SUM(ES426),AND(SUM(ES426)&gt;0,OR(ES427="NS",ES427="NA"))),0,1))</f>
        <v>0</v>
      </c>
      <c r="ET428" s="641"/>
      <c r="EU428" s="35"/>
      <c r="EV428" s="627" t="s">
        <v>7223</v>
      </c>
      <c r="EW428" s="627"/>
      <c r="EX428" s="639">
        <f>IF($AH$407=$AJ$407,0,IF(OR(SUM(EX427)=SUM(EX426),AND(SUM(EX426)&gt;0,OR(EX427="NS",EX427="NA"))),0,1))</f>
        <v>0</v>
      </c>
      <c r="EY428" s="641"/>
      <c r="EZ428" s="639">
        <f>IF($AH$407=$AJ$407,0,IF(OR(SUM(EZ427)=SUM(EZ426),AND(SUM(EZ426)&gt;0,OR(EZ427="NS",EZ427="NA"))),0,1))</f>
        <v>0</v>
      </c>
      <c r="FA428" s="641"/>
      <c r="FB428" s="639">
        <f>IF($AH$407=$AJ$407,0,IF(OR(SUM(FB427)=SUM(FB426),AND(SUM(FB426)&gt;0,OR(FB427="NS",FB427="NA"))),0,1))</f>
        <v>0</v>
      </c>
      <c r="FC428" s="641"/>
      <c r="FD428" s="639">
        <f>IF($AH$407=$AJ$407,0,IF(OR(SUM(FD427)=SUM(FD426),AND(SUM(FD426)&gt;0,OR(FD427="NS",FD427="NA"))),0,1))</f>
        <v>0</v>
      </c>
      <c r="FE428" s="641"/>
      <c r="FF428" s="639">
        <f>IF($AH$407=$AJ$407,0,IF(OR(SUM(FF427)=SUM(FF426),AND(SUM(FF426)&gt;0,OR(FF427="NS",FF427="NA"))),0,1))</f>
        <v>0</v>
      </c>
      <c r="FG428" s="641"/>
      <c r="FH428" s="639">
        <f>IF($AH$407=$AJ$407,0,IF(OR(SUM(FH427)=SUM(FH426),AND(SUM(FH426)&gt;0,OR(FH427="NS",FH427="NA"))),0,1))</f>
        <v>0</v>
      </c>
      <c r="FI428" s="641"/>
      <c r="FJ428" s="639">
        <f>IF($AH$407=$AJ$407,0,IF(OR(SUM(FJ427)=SUM(FJ426),AND(SUM(FJ426)&gt;0,OR(FJ427="NS",FJ427="NA"))),0,1))</f>
        <v>0</v>
      </c>
      <c r="FK428" s="641"/>
      <c r="FL428" s="639">
        <f>IF($AH$407=$AJ$407,0,IF(OR(SUM(FL427)=SUM(FL426),AND(SUM(FL426)&gt;0,OR(FL427="NS",FL427="NA"))),0,1))</f>
        <v>0</v>
      </c>
      <c r="FM428" s="641"/>
      <c r="FN428" s="35"/>
      <c r="FO428" s="35"/>
      <c r="FP428" s="35"/>
      <c r="FQ428" s="35"/>
      <c r="FR428" s="35"/>
      <c r="FS428" s="35"/>
      <c r="FT428" s="35"/>
      <c r="FU428" s="35"/>
      <c r="FV428" s="35"/>
      <c r="FW428" s="35"/>
      <c r="FX428" s="35"/>
      <c r="FY428" s="35"/>
      <c r="FZ428" s="35"/>
      <c r="GA428" s="35"/>
      <c r="GB428" s="35"/>
      <c r="GC428" s="35"/>
      <c r="GD428" s="35"/>
      <c r="GE428" s="35"/>
      <c r="GF428" s="627">
        <f t="shared" si="21"/>
        <v>0</v>
      </c>
      <c r="GG428" s="627"/>
      <c r="GH428" s="627">
        <f t="shared" si="22"/>
        <v>0</v>
      </c>
      <c r="GI428" s="627"/>
      <c r="GJ428" s="627">
        <f t="shared" si="23"/>
        <v>0</v>
      </c>
      <c r="GK428" s="627"/>
      <c r="GL428" s="627">
        <f t="shared" si="24"/>
        <v>0</v>
      </c>
      <c r="GM428" s="627"/>
      <c r="GN428" s="627">
        <f t="shared" si="25"/>
        <v>0</v>
      </c>
      <c r="GO428" s="627"/>
      <c r="GP428" s="627">
        <f t="shared" si="26"/>
        <v>0</v>
      </c>
      <c r="GQ428" s="627"/>
      <c r="GR428" s="35"/>
      <c r="GS428" s="639">
        <v>9</v>
      </c>
      <c r="GT428" s="641"/>
      <c r="GU428" s="639">
        <f>IF(ES429=0,0,1)</f>
        <v>0</v>
      </c>
      <c r="GV428" s="641"/>
      <c r="GW428" s="639" t="str">
        <f>IF(GU428=0,"",IF(SUM($GU$426:GU428)=1,_xlfn.CONCAT(GS428,),IF($GU$432&gt;SUM($GU$426:GU428),_xlfn.CONCAT(", ",GS428),IF($GU$432=SUM($GU$426:GU428),_xlfn.CONCAT(" y ",GS428,".")))))</f>
        <v/>
      </c>
      <c r="GX428" s="641"/>
      <c r="GY428" s="35"/>
      <c r="GZ428" s="35"/>
      <c r="HA428" s="35"/>
      <c r="HB428" s="35"/>
      <c r="HC428" s="35"/>
      <c r="HD428" s="35"/>
    </row>
    <row r="429" spans="1:212">
      <c r="A429" s="131"/>
      <c r="B429" s="53"/>
      <c r="C429" s="82" t="s">
        <v>68</v>
      </c>
      <c r="D429" s="825" t="str">
        <f>IF($AH$11=1,"",IF(CNGE_2026_M3_Secc1!$AH$388=CNGE_2026_M3_Secc1!$AJ$388,"",IF(CNGE_2026_M3_Secc1!D400="","",CNGE_2026_M3_Secc1!D400)))</f>
        <v/>
      </c>
      <c r="E429" s="826"/>
      <c r="F429" s="826"/>
      <c r="G429" s="826"/>
      <c r="H429" s="826"/>
      <c r="I429" s="826"/>
      <c r="J429" s="826"/>
      <c r="K429" s="826"/>
      <c r="L429" s="826"/>
      <c r="M429" s="826"/>
      <c r="N429" s="827"/>
      <c r="O429" s="432"/>
      <c r="P429" s="432"/>
      <c r="Q429" s="432"/>
      <c r="R429" s="432"/>
      <c r="S429" s="432"/>
      <c r="T429" s="436"/>
      <c r="U429" s="436"/>
      <c r="V429" s="432"/>
      <c r="W429" s="432"/>
      <c r="X429" s="432"/>
      <c r="Y429" s="432"/>
      <c r="Z429" s="432"/>
      <c r="AA429" s="432"/>
      <c r="AB429" s="432"/>
      <c r="AC429" s="436"/>
      <c r="AD429" s="436"/>
      <c r="AE429" s="12"/>
      <c r="AH429" s="896">
        <f t="shared" si="27"/>
        <v>0</v>
      </c>
      <c r="AI429" s="627"/>
      <c r="AJ429" s="627">
        <f t="shared" si="28"/>
        <v>0</v>
      </c>
      <c r="AK429" s="627"/>
      <c r="AL429" s="639">
        <f t="shared" si="29"/>
        <v>0</v>
      </c>
      <c r="AM429" s="641"/>
      <c r="AN429" s="627">
        <f t="shared" si="30"/>
        <v>0</v>
      </c>
      <c r="AO429" s="639"/>
      <c r="AP429" s="448"/>
      <c r="AQ429" s="919">
        <f t="shared" si="31"/>
        <v>0</v>
      </c>
      <c r="AR429" s="627"/>
      <c r="AS429" s="627">
        <f t="shared" si="32"/>
        <v>0</v>
      </c>
      <c r="AT429" s="627"/>
      <c r="AU429" s="639">
        <f t="shared" si="33"/>
        <v>0</v>
      </c>
      <c r="AV429" s="641"/>
      <c r="AW429" s="627">
        <f t="shared" si="34"/>
        <v>0</v>
      </c>
      <c r="AX429" s="627"/>
      <c r="AY429" s="448"/>
      <c r="AZ429" s="919">
        <f t="shared" si="35"/>
        <v>0</v>
      </c>
      <c r="BA429" s="627"/>
      <c r="BB429" s="627">
        <f t="shared" si="36"/>
        <v>0</v>
      </c>
      <c r="BC429" s="627"/>
      <c r="BD429" s="639">
        <f t="shared" si="37"/>
        <v>0</v>
      </c>
      <c r="BE429" s="641"/>
      <c r="BF429" s="627">
        <f t="shared" si="38"/>
        <v>0</v>
      </c>
      <c r="BG429" s="627"/>
      <c r="BH429" s="448"/>
      <c r="BI429" s="896">
        <f t="shared" si="39"/>
        <v>0</v>
      </c>
      <c r="BJ429" s="627"/>
      <c r="BK429" s="627">
        <f t="shared" si="40"/>
        <v>0</v>
      </c>
      <c r="BL429" s="627"/>
      <c r="BM429" s="639">
        <f t="shared" si="41"/>
        <v>0</v>
      </c>
      <c r="BN429" s="641"/>
      <c r="BO429" s="627">
        <f t="shared" si="42"/>
        <v>0</v>
      </c>
      <c r="BP429" s="627"/>
      <c r="BQ429" s="448"/>
      <c r="BR429" s="740">
        <f t="shared" si="43"/>
        <v>0</v>
      </c>
      <c r="BS429" s="741"/>
      <c r="BT429" s="639" t="str">
        <f>IF(BR429=0,"", IF(SUM($BR$426:BR429)=1,BV429,IF($BR$463&gt;SUM($BR$426:BR429),_xlfn.CONCAT(", ",BV429), IF($BR$463=SUM($BR$426:BR429),_xlfn.CONCAT(" y ",BV429,".")))))</f>
        <v/>
      </c>
      <c r="BU429" s="641" t="str">
        <f>IF(BS429=0,"", IF(SUM($AN429:BS$498)=1,BV429, IF($AN$511&gt;SUM($AN429:BS$498),_xlfn.CONCAT(", ",BV429), IF($AN$511=SUM($AN429:BS$498),_xlfn.CONCAT(" y ",BV429,".")))))</f>
        <v/>
      </c>
      <c r="BV429" s="738">
        <f t="shared" si="44"/>
        <v>3</v>
      </c>
      <c r="BW429" s="739"/>
      <c r="BX429" s="35"/>
      <c r="BY429" s="35"/>
      <c r="BZ429" s="35"/>
      <c r="CA429" s="35"/>
      <c r="CB429" s="35"/>
      <c r="CC429" s="35"/>
      <c r="CD429" s="35"/>
      <c r="CE429" s="35"/>
      <c r="CF429" s="35"/>
      <c r="CG429" s="35"/>
      <c r="CH429" s="35"/>
      <c r="CI429" s="35"/>
      <c r="CJ429" s="35"/>
      <c r="CK429" s="35"/>
      <c r="CL429" s="35"/>
      <c r="CM429" s="35"/>
      <c r="CN429" s="35"/>
      <c r="CO429" s="35"/>
      <c r="CP429" s="35"/>
      <c r="CQ429" s="35"/>
      <c r="CR429" s="35"/>
      <c r="CS429" s="35"/>
      <c r="CT429" s="35"/>
      <c r="CU429" s="35"/>
      <c r="CV429" s="35"/>
      <c r="CW429" s="35"/>
      <c r="CX429" s="35"/>
      <c r="CY429" s="35"/>
      <c r="CZ429" s="35"/>
      <c r="DA429" s="35"/>
      <c r="DB429" s="35"/>
      <c r="DC429" s="35"/>
      <c r="DD429" s="35"/>
      <c r="DE429" s="35"/>
      <c r="DF429" s="35"/>
      <c r="DG429" s="918">
        <f>SUM(CS428:DH428)</f>
        <v>0</v>
      </c>
      <c r="DH429" s="918"/>
      <c r="DI429" s="35"/>
      <c r="DJ429" s="35"/>
      <c r="DK429" s="35"/>
      <c r="DL429" s="35"/>
      <c r="DM429" s="35"/>
      <c r="DN429" s="35"/>
      <c r="DO429" s="35"/>
      <c r="DP429" s="35"/>
      <c r="DQ429" s="35"/>
      <c r="DR429" s="35"/>
      <c r="DS429" s="35"/>
      <c r="DT429" s="35"/>
      <c r="DU429" s="35"/>
      <c r="DV429" s="35"/>
      <c r="DW429" s="35"/>
      <c r="DX429" s="35"/>
      <c r="DY429" s="35"/>
      <c r="DZ429" s="918">
        <f>SUM(DL428:EA428)</f>
        <v>0</v>
      </c>
      <c r="EA429" s="918"/>
      <c r="EB429" s="35"/>
      <c r="EC429" s="35"/>
      <c r="ED429" s="35"/>
      <c r="EE429" s="35"/>
      <c r="EF429" s="35"/>
      <c r="EG429" s="35"/>
      <c r="EH429" s="35"/>
      <c r="EI429" s="35"/>
      <c r="EJ429" s="35"/>
      <c r="EK429" s="35"/>
      <c r="EL429" s="35"/>
      <c r="EM429" s="35"/>
      <c r="EN429" s="35"/>
      <c r="EO429" s="35"/>
      <c r="EP429" s="35"/>
      <c r="EQ429" s="35"/>
      <c r="ER429" s="35"/>
      <c r="ES429" s="918">
        <f>SUM(EE428:ET428)</f>
        <v>0</v>
      </c>
      <c r="ET429" s="918"/>
      <c r="EU429" s="35"/>
      <c r="EV429" s="35"/>
      <c r="EW429" s="35"/>
      <c r="EX429" s="35"/>
      <c r="EY429" s="35"/>
      <c r="EZ429" s="35"/>
      <c r="FA429" s="35"/>
      <c r="FB429" s="35"/>
      <c r="FC429" s="35"/>
      <c r="FD429" s="35"/>
      <c r="FE429" s="35"/>
      <c r="FF429" s="35"/>
      <c r="FG429" s="35"/>
      <c r="FH429" s="35"/>
      <c r="FI429" s="35"/>
      <c r="FJ429" s="35"/>
      <c r="FK429" s="35"/>
      <c r="FL429" s="918">
        <f>SUM(EX428:FM428)</f>
        <v>0</v>
      </c>
      <c r="FM429" s="918"/>
      <c r="FN429" s="35"/>
      <c r="FO429" s="35"/>
      <c r="FP429" s="35"/>
      <c r="FQ429" s="35"/>
      <c r="FR429" s="35"/>
      <c r="FS429" s="35"/>
      <c r="FT429" s="35"/>
      <c r="FU429" s="35"/>
      <c r="FV429" s="35"/>
      <c r="FW429" s="35"/>
      <c r="FX429" s="35"/>
      <c r="FY429" s="35"/>
      <c r="FZ429" s="35"/>
      <c r="GA429" s="35"/>
      <c r="GB429" s="35"/>
      <c r="GC429" s="35"/>
      <c r="GD429" s="35"/>
      <c r="GE429" s="35"/>
      <c r="GF429" s="627">
        <f t="shared" si="21"/>
        <v>0</v>
      </c>
      <c r="GG429" s="627"/>
      <c r="GH429" s="627">
        <f t="shared" si="22"/>
        <v>0</v>
      </c>
      <c r="GI429" s="627"/>
      <c r="GJ429" s="627">
        <f t="shared" si="23"/>
        <v>0</v>
      </c>
      <c r="GK429" s="627"/>
      <c r="GL429" s="627">
        <f t="shared" si="24"/>
        <v>0</v>
      </c>
      <c r="GM429" s="627"/>
      <c r="GN429" s="627">
        <f t="shared" si="25"/>
        <v>0</v>
      </c>
      <c r="GO429" s="627"/>
      <c r="GP429" s="627">
        <f t="shared" si="26"/>
        <v>0</v>
      </c>
      <c r="GQ429" s="627"/>
      <c r="GR429" s="35"/>
      <c r="GS429" s="639">
        <v>10</v>
      </c>
      <c r="GT429" s="641"/>
      <c r="GU429" s="639">
        <f>IF(FL429=0,0,1)</f>
        <v>0</v>
      </c>
      <c r="GV429" s="641"/>
      <c r="GW429" s="639" t="str">
        <f>IF(GU429=0,"",IF(SUM($GU$426:GU429)=1,_xlfn.CONCAT(GS429,),IF($GU$432&gt;SUM($GU$426:GU429),_xlfn.CONCAT(", ",GS429),IF($GU$432=SUM($GU$426:GU429),_xlfn.CONCAT(" y ",GS429,".")))))</f>
        <v/>
      </c>
      <c r="GX429" s="641"/>
      <c r="GY429" s="35"/>
      <c r="GZ429" s="35"/>
      <c r="HA429" s="35"/>
      <c r="HB429" s="35"/>
      <c r="HC429" s="35"/>
      <c r="HD429" s="35"/>
    </row>
    <row r="430" spans="1:212">
      <c r="A430" s="131"/>
      <c r="B430" s="53"/>
      <c r="C430" s="82" t="s">
        <v>69</v>
      </c>
      <c r="D430" s="825" t="str">
        <f>IF($AH$11=1,"",IF(CNGE_2026_M3_Secc1!$AH$388=CNGE_2026_M3_Secc1!$AJ$388,"",IF(CNGE_2026_M3_Secc1!D401="","",CNGE_2026_M3_Secc1!D401)))</f>
        <v/>
      </c>
      <c r="E430" s="826"/>
      <c r="F430" s="826"/>
      <c r="G430" s="826"/>
      <c r="H430" s="826"/>
      <c r="I430" s="826"/>
      <c r="J430" s="826"/>
      <c r="K430" s="826"/>
      <c r="L430" s="826"/>
      <c r="M430" s="826"/>
      <c r="N430" s="827"/>
      <c r="O430" s="432"/>
      <c r="P430" s="432"/>
      <c r="Q430" s="432"/>
      <c r="R430" s="432"/>
      <c r="S430" s="432"/>
      <c r="T430" s="436"/>
      <c r="U430" s="436"/>
      <c r="V430" s="432"/>
      <c r="W430" s="432"/>
      <c r="X430" s="432"/>
      <c r="Y430" s="432"/>
      <c r="Z430" s="432"/>
      <c r="AA430" s="432"/>
      <c r="AB430" s="432"/>
      <c r="AC430" s="436"/>
      <c r="AD430" s="436"/>
      <c r="AE430" s="12"/>
      <c r="AH430" s="896">
        <f t="shared" si="27"/>
        <v>0</v>
      </c>
      <c r="AI430" s="627"/>
      <c r="AJ430" s="627">
        <f t="shared" si="28"/>
        <v>0</v>
      </c>
      <c r="AK430" s="627"/>
      <c r="AL430" s="639">
        <f t="shared" si="29"/>
        <v>0</v>
      </c>
      <c r="AM430" s="641"/>
      <c r="AN430" s="627">
        <f t="shared" si="30"/>
        <v>0</v>
      </c>
      <c r="AO430" s="639"/>
      <c r="AP430" s="448"/>
      <c r="AQ430" s="919">
        <f t="shared" si="31"/>
        <v>0</v>
      </c>
      <c r="AR430" s="627"/>
      <c r="AS430" s="627">
        <f t="shared" si="32"/>
        <v>0</v>
      </c>
      <c r="AT430" s="627"/>
      <c r="AU430" s="639">
        <f t="shared" si="33"/>
        <v>0</v>
      </c>
      <c r="AV430" s="641"/>
      <c r="AW430" s="627">
        <f t="shared" si="34"/>
        <v>0</v>
      </c>
      <c r="AX430" s="627"/>
      <c r="AY430" s="448"/>
      <c r="AZ430" s="919">
        <f t="shared" si="35"/>
        <v>0</v>
      </c>
      <c r="BA430" s="627"/>
      <c r="BB430" s="627">
        <f t="shared" si="36"/>
        <v>0</v>
      </c>
      <c r="BC430" s="627"/>
      <c r="BD430" s="639">
        <f t="shared" si="37"/>
        <v>0</v>
      </c>
      <c r="BE430" s="641"/>
      <c r="BF430" s="627">
        <f t="shared" si="38"/>
        <v>0</v>
      </c>
      <c r="BG430" s="627"/>
      <c r="BH430" s="448"/>
      <c r="BI430" s="896">
        <f t="shared" si="39"/>
        <v>0</v>
      </c>
      <c r="BJ430" s="627"/>
      <c r="BK430" s="627">
        <f t="shared" si="40"/>
        <v>0</v>
      </c>
      <c r="BL430" s="627"/>
      <c r="BM430" s="639">
        <f t="shared" si="41"/>
        <v>0</v>
      </c>
      <c r="BN430" s="641"/>
      <c r="BO430" s="627">
        <f t="shared" si="42"/>
        <v>0</v>
      </c>
      <c r="BP430" s="627"/>
      <c r="BQ430" s="448"/>
      <c r="BR430" s="740">
        <f t="shared" si="43"/>
        <v>0</v>
      </c>
      <c r="BS430" s="741"/>
      <c r="BT430" s="639" t="str">
        <f>IF(BR430=0,"", IF(SUM($BR$426:BR430)=1,BV430,IF($BR$463&gt;SUM($BR$426:BR430),_xlfn.CONCAT(", ",BV430), IF($BR$463=SUM($BR$426:BR430),_xlfn.CONCAT(" y ",BV430,".")))))</f>
        <v/>
      </c>
      <c r="BU430" s="641" t="str">
        <f>IF(BS430=0,"", IF(SUM($AN430:BS$498)=1,BV430, IF($AN$511&gt;SUM($AN430:BS$498),_xlfn.CONCAT(", ",BV430), IF($AN$511=SUM($AN430:BS$498),_xlfn.CONCAT(" y ",BV430,".")))))</f>
        <v/>
      </c>
      <c r="BV430" s="738">
        <f t="shared" si="44"/>
        <v>4</v>
      </c>
      <c r="BW430" s="739"/>
      <c r="BX430" s="35"/>
      <c r="BY430" s="35"/>
      <c r="BZ430" s="35"/>
      <c r="CA430" s="35"/>
      <c r="CB430" s="35"/>
      <c r="CC430" s="35"/>
      <c r="CD430" s="35"/>
      <c r="CE430" s="35"/>
      <c r="CF430" s="35"/>
      <c r="CG430" s="35"/>
      <c r="CH430" s="35"/>
      <c r="CI430" s="35"/>
      <c r="CJ430" s="35"/>
      <c r="CK430" s="35"/>
      <c r="CL430" s="35"/>
      <c r="CM430" s="35"/>
      <c r="CN430" s="35"/>
      <c r="CO430" s="35"/>
      <c r="CP430" s="35"/>
      <c r="CQ430" s="35"/>
      <c r="CR430" s="35"/>
      <c r="CS430" s="35"/>
      <c r="CT430" s="35"/>
      <c r="CU430" s="35"/>
      <c r="CV430" s="35"/>
      <c r="CW430" s="35"/>
      <c r="CX430" s="35"/>
      <c r="CY430" s="35"/>
      <c r="CZ430" s="35"/>
      <c r="DA430" s="35"/>
      <c r="DB430" s="35"/>
      <c r="DC430" s="35"/>
      <c r="DD430" s="35"/>
      <c r="DE430" s="35"/>
      <c r="DF430" s="35"/>
      <c r="DG430" s="35"/>
      <c r="DH430" s="35"/>
      <c r="DI430" s="35"/>
      <c r="DJ430" s="35"/>
      <c r="DK430" s="35"/>
      <c r="DL430" s="35"/>
      <c r="DM430" s="35"/>
      <c r="DN430" s="35"/>
      <c r="DO430" s="35"/>
      <c r="DP430" s="35"/>
      <c r="DQ430" s="35"/>
      <c r="DR430" s="35"/>
      <c r="DS430" s="35"/>
      <c r="DT430" s="35"/>
      <c r="DU430" s="35"/>
      <c r="DV430" s="35"/>
      <c r="DW430" s="35"/>
      <c r="DX430" s="35"/>
      <c r="DY430" s="35"/>
      <c r="DZ430" s="35"/>
      <c r="EA430" s="35"/>
      <c r="EB430" s="35"/>
      <c r="EC430" s="35"/>
      <c r="ED430" s="35"/>
      <c r="EE430" s="35"/>
      <c r="EF430" s="35"/>
      <c r="EG430" s="35"/>
      <c r="EH430" s="35"/>
      <c r="EI430" s="35"/>
      <c r="EJ430" s="35"/>
      <c r="EK430" s="35"/>
      <c r="EL430" s="35"/>
      <c r="EM430" s="35"/>
      <c r="EN430" s="35"/>
      <c r="EO430" s="35"/>
      <c r="EP430" s="35"/>
      <c r="EQ430" s="35"/>
      <c r="ER430" s="35"/>
      <c r="ES430" s="35"/>
      <c r="ET430" s="35"/>
      <c r="EU430" s="35"/>
      <c r="EV430" s="35"/>
      <c r="EW430" s="35"/>
      <c r="EX430" s="35"/>
      <c r="EY430" s="35"/>
      <c r="EZ430" s="35"/>
      <c r="FA430" s="35"/>
      <c r="FB430" s="35"/>
      <c r="FC430" s="35"/>
      <c r="FD430" s="35"/>
      <c r="FE430" s="35"/>
      <c r="FF430" s="35"/>
      <c r="FG430" s="35"/>
      <c r="FH430" s="35"/>
      <c r="FI430" s="35"/>
      <c r="FJ430" s="35"/>
      <c r="FK430" s="35"/>
      <c r="FL430" s="35"/>
      <c r="FM430" s="35"/>
      <c r="FN430" s="35"/>
      <c r="FO430" s="35"/>
      <c r="FP430" s="35"/>
      <c r="FQ430" s="35"/>
      <c r="FR430" s="35"/>
      <c r="FS430" s="35"/>
      <c r="FT430" s="35"/>
      <c r="FU430" s="35"/>
      <c r="FV430" s="35"/>
      <c r="FW430" s="35"/>
      <c r="FX430" s="35"/>
      <c r="FY430" s="35"/>
      <c r="FZ430" s="35"/>
      <c r="GA430" s="35"/>
      <c r="GB430" s="35"/>
      <c r="GC430" s="35"/>
      <c r="GD430" s="35"/>
      <c r="GE430" s="35"/>
      <c r="GF430" s="627">
        <f t="shared" si="21"/>
        <v>0</v>
      </c>
      <c r="GG430" s="627"/>
      <c r="GH430" s="627">
        <f t="shared" si="22"/>
        <v>0</v>
      </c>
      <c r="GI430" s="627"/>
      <c r="GJ430" s="627">
        <f t="shared" si="23"/>
        <v>0</v>
      </c>
      <c r="GK430" s="627"/>
      <c r="GL430" s="627">
        <f t="shared" si="24"/>
        <v>0</v>
      </c>
      <c r="GM430" s="627"/>
      <c r="GN430" s="627">
        <f t="shared" si="25"/>
        <v>0</v>
      </c>
      <c r="GO430" s="627"/>
      <c r="GP430" s="627">
        <f t="shared" si="26"/>
        <v>0</v>
      </c>
      <c r="GQ430" s="627"/>
      <c r="GR430" s="35"/>
      <c r="GS430" s="639">
        <v>11</v>
      </c>
      <c r="GT430" s="641"/>
      <c r="GU430" s="639">
        <f>IF(FS426=0,0,1)</f>
        <v>0</v>
      </c>
      <c r="GV430" s="641"/>
      <c r="GW430" s="639" t="str">
        <f>IF(GU430=0,"",IF(SUM($GU$426:GU430)=1,_xlfn.CONCAT(GS430,),IF($GU$432&gt;SUM($GU$426:GU430),_xlfn.CONCAT(", ",GS430),IF($GU$432=SUM($GU$426:GU430),_xlfn.CONCAT(" y ",GS430,".")))))</f>
        <v/>
      </c>
      <c r="GX430" s="641"/>
      <c r="GY430" s="35"/>
      <c r="GZ430" s="35"/>
      <c r="HA430" s="35"/>
      <c r="HB430" s="35"/>
      <c r="HC430" s="35"/>
      <c r="HD430" s="35"/>
    </row>
    <row r="431" spans="1:212" ht="15" customHeight="1">
      <c r="A431" s="131"/>
      <c r="B431" s="53"/>
      <c r="C431" s="82" t="s">
        <v>70</v>
      </c>
      <c r="D431" s="825" t="str">
        <f>IF($AH$11=1,"",IF(CNGE_2026_M3_Secc1!$AH$388=CNGE_2026_M3_Secc1!$AJ$388,"",IF(CNGE_2026_M3_Secc1!D402="","",CNGE_2026_M3_Secc1!D402)))</f>
        <v/>
      </c>
      <c r="E431" s="826"/>
      <c r="F431" s="826"/>
      <c r="G431" s="826"/>
      <c r="H431" s="826"/>
      <c r="I431" s="826"/>
      <c r="J431" s="826"/>
      <c r="K431" s="826"/>
      <c r="L431" s="826"/>
      <c r="M431" s="826"/>
      <c r="N431" s="827"/>
      <c r="O431" s="432"/>
      <c r="P431" s="432"/>
      <c r="Q431" s="432"/>
      <c r="R431" s="432"/>
      <c r="S431" s="432"/>
      <c r="T431" s="436"/>
      <c r="U431" s="436"/>
      <c r="V431" s="432"/>
      <c r="W431" s="432"/>
      <c r="X431" s="432"/>
      <c r="Y431" s="432"/>
      <c r="Z431" s="432"/>
      <c r="AA431" s="432"/>
      <c r="AB431" s="432"/>
      <c r="AC431" s="436"/>
      <c r="AD431" s="436"/>
      <c r="AE431" s="12"/>
      <c r="AH431" s="896">
        <f t="shared" si="27"/>
        <v>0</v>
      </c>
      <c r="AI431" s="627"/>
      <c r="AJ431" s="627">
        <f t="shared" si="28"/>
        <v>0</v>
      </c>
      <c r="AK431" s="627"/>
      <c r="AL431" s="639">
        <f t="shared" si="29"/>
        <v>0</v>
      </c>
      <c r="AM431" s="641"/>
      <c r="AN431" s="627">
        <f t="shared" si="30"/>
        <v>0</v>
      </c>
      <c r="AO431" s="639"/>
      <c r="AP431" s="448"/>
      <c r="AQ431" s="919">
        <f t="shared" si="31"/>
        <v>0</v>
      </c>
      <c r="AR431" s="627"/>
      <c r="AS431" s="627">
        <f t="shared" si="32"/>
        <v>0</v>
      </c>
      <c r="AT431" s="627"/>
      <c r="AU431" s="639">
        <f t="shared" si="33"/>
        <v>0</v>
      </c>
      <c r="AV431" s="641"/>
      <c r="AW431" s="627">
        <f t="shared" si="34"/>
        <v>0</v>
      </c>
      <c r="AX431" s="627"/>
      <c r="AY431" s="448"/>
      <c r="AZ431" s="919">
        <f t="shared" si="35"/>
        <v>0</v>
      </c>
      <c r="BA431" s="627"/>
      <c r="BB431" s="627">
        <f t="shared" si="36"/>
        <v>0</v>
      </c>
      <c r="BC431" s="627"/>
      <c r="BD431" s="639">
        <f t="shared" si="37"/>
        <v>0</v>
      </c>
      <c r="BE431" s="641"/>
      <c r="BF431" s="627">
        <f t="shared" si="38"/>
        <v>0</v>
      </c>
      <c r="BG431" s="627"/>
      <c r="BH431" s="448"/>
      <c r="BI431" s="896">
        <f t="shared" si="39"/>
        <v>0</v>
      </c>
      <c r="BJ431" s="627"/>
      <c r="BK431" s="627">
        <f t="shared" si="40"/>
        <v>0</v>
      </c>
      <c r="BL431" s="627"/>
      <c r="BM431" s="639">
        <f t="shared" si="41"/>
        <v>0</v>
      </c>
      <c r="BN431" s="641"/>
      <c r="BO431" s="627">
        <f t="shared" si="42"/>
        <v>0</v>
      </c>
      <c r="BP431" s="627"/>
      <c r="BQ431" s="448"/>
      <c r="BR431" s="740">
        <f t="shared" si="43"/>
        <v>0</v>
      </c>
      <c r="BS431" s="741"/>
      <c r="BT431" s="639" t="str">
        <f>IF(BR431=0,"", IF(SUM($BR$426:BR431)=1,BV431,IF($BR$463&gt;SUM($BR$426:BR431),_xlfn.CONCAT(", ",BV431), IF($BR$463=SUM($BR$426:BR431),_xlfn.CONCAT(" y ",BV431,".")))))</f>
        <v/>
      </c>
      <c r="BU431" s="641" t="str">
        <f>IF(BS431=0,"", IF(SUM($AN431:BS$498)=1,BV431, IF($AN$511&gt;SUM($AN431:BS$498),_xlfn.CONCAT(", ",BV431), IF($AN$511=SUM($AN431:BS$498),_xlfn.CONCAT(" y ",BV431,".")))))</f>
        <v/>
      </c>
      <c r="BV431" s="738">
        <f t="shared" si="44"/>
        <v>5</v>
      </c>
      <c r="BW431" s="739"/>
      <c r="BX431" s="35"/>
      <c r="BY431" s="35"/>
      <c r="BZ431" s="35"/>
      <c r="CA431" s="35"/>
      <c r="CB431" s="35"/>
      <c r="CC431" s="35"/>
      <c r="CD431" s="35"/>
      <c r="CE431" s="35"/>
      <c r="CF431" s="35"/>
      <c r="CG431" s="35"/>
      <c r="CH431" s="35"/>
      <c r="CI431" s="35"/>
      <c r="CJ431" s="35"/>
      <c r="CK431" s="35"/>
      <c r="CL431" s="35"/>
      <c r="CM431" s="35"/>
      <c r="CN431" s="35"/>
      <c r="CO431" s="35"/>
      <c r="CP431" s="35"/>
      <c r="CQ431" s="35"/>
      <c r="CR431" s="35"/>
      <c r="CS431" s="35"/>
      <c r="CT431" s="35"/>
      <c r="CU431" s="35"/>
      <c r="CV431" s="35"/>
      <c r="CW431" s="35"/>
      <c r="CX431" s="35"/>
      <c r="CY431" s="35"/>
      <c r="CZ431" s="35"/>
      <c r="DA431" s="35"/>
      <c r="DB431" s="35"/>
      <c r="DC431" s="35"/>
      <c r="DD431" s="35"/>
      <c r="DE431" s="35"/>
      <c r="DF431" s="35"/>
      <c r="DG431" s="35"/>
      <c r="DH431" s="35"/>
      <c r="DI431" s="35"/>
      <c r="DJ431" s="35"/>
      <c r="DK431" s="35"/>
      <c r="DL431" s="35"/>
      <c r="DM431" s="35"/>
      <c r="DN431" s="35"/>
      <c r="DO431" s="35"/>
      <c r="DP431" s="35"/>
      <c r="DQ431" s="35"/>
      <c r="DR431" s="35"/>
      <c r="DS431" s="35"/>
      <c r="DT431" s="35"/>
      <c r="DU431" s="35"/>
      <c r="DV431" s="35"/>
      <c r="DW431" s="35"/>
      <c r="DX431" s="35"/>
      <c r="DY431" s="35"/>
      <c r="DZ431" s="35"/>
      <c r="EA431" s="35"/>
      <c r="EB431" s="35"/>
      <c r="EC431" s="35"/>
      <c r="ED431" s="35"/>
      <c r="EE431" s="35"/>
      <c r="EF431" s="35"/>
      <c r="EG431" s="35"/>
      <c r="EH431" s="35"/>
      <c r="EI431" s="35"/>
      <c r="EJ431" s="35"/>
      <c r="EK431" s="35"/>
      <c r="EL431" s="35"/>
      <c r="EM431" s="35"/>
      <c r="EN431" s="35"/>
      <c r="EO431" s="35"/>
      <c r="EP431" s="35"/>
      <c r="EQ431" s="35"/>
      <c r="ER431" s="35"/>
      <c r="ES431" s="35"/>
      <c r="ET431" s="35"/>
      <c r="EU431" s="35"/>
      <c r="EV431" s="35"/>
      <c r="EW431" s="35"/>
      <c r="EX431" s="35"/>
      <c r="EY431" s="35"/>
      <c r="EZ431" s="35"/>
      <c r="FA431" s="35"/>
      <c r="FB431" s="35"/>
      <c r="FC431" s="35"/>
      <c r="FD431" s="35"/>
      <c r="FE431" s="35"/>
      <c r="FF431" s="35"/>
      <c r="FG431" s="35"/>
      <c r="FH431" s="35"/>
      <c r="FI431" s="35"/>
      <c r="FJ431" s="35"/>
      <c r="FK431" s="35"/>
      <c r="FL431" s="35"/>
      <c r="FM431" s="35"/>
      <c r="FN431" s="35"/>
      <c r="FO431" s="35"/>
      <c r="FP431" s="35"/>
      <c r="FQ431" s="35"/>
      <c r="FR431" s="35"/>
      <c r="FS431" s="35"/>
      <c r="FT431" s="35"/>
      <c r="FU431" s="35"/>
      <c r="FV431" s="35"/>
      <c r="FW431" s="35"/>
      <c r="FX431" s="35"/>
      <c r="FY431" s="35"/>
      <c r="FZ431" s="35"/>
      <c r="GA431" s="35"/>
      <c r="GB431" s="35"/>
      <c r="GC431" s="35"/>
      <c r="GD431" s="35"/>
      <c r="GE431" s="35"/>
      <c r="GF431" s="627">
        <f t="shared" si="21"/>
        <v>0</v>
      </c>
      <c r="GG431" s="627"/>
      <c r="GH431" s="627">
        <f t="shared" si="22"/>
        <v>0</v>
      </c>
      <c r="GI431" s="627"/>
      <c r="GJ431" s="627">
        <f t="shared" si="23"/>
        <v>0</v>
      </c>
      <c r="GK431" s="627"/>
      <c r="GL431" s="627">
        <f t="shared" si="24"/>
        <v>0</v>
      </c>
      <c r="GM431" s="627"/>
      <c r="GN431" s="627">
        <f t="shared" si="25"/>
        <v>0</v>
      </c>
      <c r="GO431" s="627"/>
      <c r="GP431" s="627">
        <f t="shared" si="26"/>
        <v>0</v>
      </c>
      <c r="GQ431" s="627"/>
      <c r="GR431" s="35"/>
      <c r="GS431" s="639">
        <v>12</v>
      </c>
      <c r="GT431" s="641"/>
      <c r="GU431" s="639">
        <f>IF(FZ426=0,0,1)</f>
        <v>0</v>
      </c>
      <c r="GV431" s="641"/>
      <c r="GW431" s="639" t="str">
        <f>IF(GU431=0,"",IF(SUM($GU$426:GU431)=1,_xlfn.CONCAT(GS431,),IF($GU$432&gt;SUM($GU$426:GU431),_xlfn.CONCAT(", ",GS431),IF($GU$432=SUM($GU$426:GU431),_xlfn.CONCAT(" y ",GS431,".")))))</f>
        <v/>
      </c>
      <c r="GX431" s="641"/>
      <c r="GY431" s="35"/>
      <c r="GZ431" s="35"/>
      <c r="HA431" s="35"/>
      <c r="HB431" s="35"/>
      <c r="HC431" s="35"/>
      <c r="HD431" s="35"/>
    </row>
    <row r="432" spans="1:212" ht="15" customHeight="1">
      <c r="A432" s="131"/>
      <c r="B432" s="53"/>
      <c r="C432" s="82" t="s">
        <v>71</v>
      </c>
      <c r="D432" s="825" t="str">
        <f>IF($AH$11=1,"",IF(CNGE_2026_M3_Secc1!$AH$388=CNGE_2026_M3_Secc1!$AJ$388,"",IF(CNGE_2026_M3_Secc1!D403="","",CNGE_2026_M3_Secc1!D403)))</f>
        <v/>
      </c>
      <c r="E432" s="826"/>
      <c r="F432" s="826"/>
      <c r="G432" s="826"/>
      <c r="H432" s="826"/>
      <c r="I432" s="826"/>
      <c r="J432" s="826"/>
      <c r="K432" s="826"/>
      <c r="L432" s="826"/>
      <c r="M432" s="826"/>
      <c r="N432" s="827"/>
      <c r="O432" s="432"/>
      <c r="P432" s="432"/>
      <c r="Q432" s="432"/>
      <c r="R432" s="432"/>
      <c r="S432" s="432"/>
      <c r="T432" s="436"/>
      <c r="U432" s="436"/>
      <c r="V432" s="432"/>
      <c r="W432" s="432"/>
      <c r="X432" s="432"/>
      <c r="Y432" s="432"/>
      <c r="Z432" s="432"/>
      <c r="AA432" s="432"/>
      <c r="AB432" s="432"/>
      <c r="AC432" s="436"/>
      <c r="AD432" s="436"/>
      <c r="AE432" s="12"/>
      <c r="AH432" s="896">
        <f t="shared" si="27"/>
        <v>0</v>
      </c>
      <c r="AI432" s="627"/>
      <c r="AJ432" s="627">
        <f t="shared" si="28"/>
        <v>0</v>
      </c>
      <c r="AK432" s="627"/>
      <c r="AL432" s="639">
        <f t="shared" si="29"/>
        <v>0</v>
      </c>
      <c r="AM432" s="641"/>
      <c r="AN432" s="627">
        <f t="shared" si="30"/>
        <v>0</v>
      </c>
      <c r="AO432" s="639"/>
      <c r="AP432" s="448"/>
      <c r="AQ432" s="919">
        <f t="shared" si="31"/>
        <v>0</v>
      </c>
      <c r="AR432" s="627"/>
      <c r="AS432" s="627">
        <f t="shared" si="32"/>
        <v>0</v>
      </c>
      <c r="AT432" s="627"/>
      <c r="AU432" s="639">
        <f t="shared" si="33"/>
        <v>0</v>
      </c>
      <c r="AV432" s="641"/>
      <c r="AW432" s="627">
        <f t="shared" si="34"/>
        <v>0</v>
      </c>
      <c r="AX432" s="627"/>
      <c r="AY432" s="448"/>
      <c r="AZ432" s="919">
        <f t="shared" si="35"/>
        <v>0</v>
      </c>
      <c r="BA432" s="627"/>
      <c r="BB432" s="627">
        <f t="shared" si="36"/>
        <v>0</v>
      </c>
      <c r="BC432" s="627"/>
      <c r="BD432" s="639">
        <f t="shared" si="37"/>
        <v>0</v>
      </c>
      <c r="BE432" s="641"/>
      <c r="BF432" s="627">
        <f t="shared" si="38"/>
        <v>0</v>
      </c>
      <c r="BG432" s="627"/>
      <c r="BH432" s="448"/>
      <c r="BI432" s="896">
        <f t="shared" si="39"/>
        <v>0</v>
      </c>
      <c r="BJ432" s="627"/>
      <c r="BK432" s="627">
        <f t="shared" si="40"/>
        <v>0</v>
      </c>
      <c r="BL432" s="627"/>
      <c r="BM432" s="639">
        <f t="shared" si="41"/>
        <v>0</v>
      </c>
      <c r="BN432" s="641"/>
      <c r="BO432" s="627">
        <f t="shared" si="42"/>
        <v>0</v>
      </c>
      <c r="BP432" s="627"/>
      <c r="BQ432" s="448"/>
      <c r="BR432" s="740">
        <f t="shared" si="43"/>
        <v>0</v>
      </c>
      <c r="BS432" s="741"/>
      <c r="BT432" s="639" t="str">
        <f>IF(BR432=0,"", IF(SUM($BR$426:BR432)=1,BV432,IF($BR$463&gt;SUM($BR$426:BR432),_xlfn.CONCAT(", ",BV432), IF($BR$463=SUM($BR$426:BR432),_xlfn.CONCAT(" y ",BV432,".")))))</f>
        <v/>
      </c>
      <c r="BU432" s="641" t="str">
        <f>IF(BS432=0,"", IF(SUM($AN432:BS$498)=1,BV432, IF($AN$511&gt;SUM($AN432:BS$498),_xlfn.CONCAT(", ",BV432), IF($AN$511=SUM($AN432:BS$498),_xlfn.CONCAT(" y ",BV432,".")))))</f>
        <v/>
      </c>
      <c r="BV432" s="738">
        <f t="shared" si="44"/>
        <v>6</v>
      </c>
      <c r="BW432" s="739"/>
      <c r="BX432" s="35"/>
      <c r="BY432" s="35"/>
      <c r="BZ432" s="35"/>
      <c r="CA432" s="35"/>
      <c r="CB432" s="35"/>
      <c r="CC432" s="35"/>
      <c r="CD432" s="35"/>
      <c r="CE432" s="35"/>
      <c r="CF432" s="35"/>
      <c r="CG432" s="35"/>
      <c r="CH432" s="35"/>
      <c r="CI432" s="35"/>
      <c r="CJ432" s="35"/>
      <c r="CK432" s="35"/>
      <c r="CL432" s="35"/>
      <c r="CM432" s="35"/>
      <c r="CN432" s="35"/>
      <c r="CO432" s="35"/>
      <c r="CP432" s="35"/>
      <c r="CQ432" s="35"/>
      <c r="CR432" s="35"/>
      <c r="CS432" s="35"/>
      <c r="CT432" s="35"/>
      <c r="CU432" s="35"/>
      <c r="CV432" s="35"/>
      <c r="CW432" s="35"/>
      <c r="CX432" s="35"/>
      <c r="CY432" s="35"/>
      <c r="CZ432" s="35"/>
      <c r="DA432" s="35"/>
      <c r="DB432" s="35"/>
      <c r="DC432" s="35"/>
      <c r="DD432" s="35"/>
      <c r="DE432" s="35"/>
      <c r="DF432" s="35"/>
      <c r="DG432" s="35"/>
      <c r="DH432" s="35"/>
      <c r="DI432" s="35"/>
      <c r="DJ432" s="35"/>
      <c r="DK432" s="35"/>
      <c r="DL432" s="35"/>
      <c r="DM432" s="35"/>
      <c r="DN432" s="35"/>
      <c r="DO432" s="35"/>
      <c r="DP432" s="35"/>
      <c r="DQ432" s="35"/>
      <c r="DR432" s="35"/>
      <c r="DS432" s="35"/>
      <c r="DT432" s="35"/>
      <c r="DU432" s="35"/>
      <c r="DV432" s="35"/>
      <c r="DW432" s="35"/>
      <c r="DX432" s="35"/>
      <c r="DY432" s="35"/>
      <c r="DZ432" s="35"/>
      <c r="EA432" s="35"/>
      <c r="EB432" s="35"/>
      <c r="EC432" s="35"/>
      <c r="ED432" s="35"/>
      <c r="EE432" s="35"/>
      <c r="EF432" s="35"/>
      <c r="EG432" s="35"/>
      <c r="EH432" s="35"/>
      <c r="EI432" s="35"/>
      <c r="EJ432" s="35"/>
      <c r="EK432" s="35"/>
      <c r="EL432" s="35"/>
      <c r="EM432" s="35"/>
      <c r="EN432" s="35"/>
      <c r="EO432" s="35"/>
      <c r="EP432" s="35"/>
      <c r="EQ432" s="35"/>
      <c r="ER432" s="35"/>
      <c r="ES432" s="35"/>
      <c r="ET432" s="35"/>
      <c r="EU432" s="35"/>
      <c r="EV432" s="35"/>
      <c r="EW432" s="35"/>
      <c r="EX432" s="35"/>
      <c r="EY432" s="35"/>
      <c r="EZ432" s="35"/>
      <c r="FA432" s="35"/>
      <c r="FB432" s="35"/>
      <c r="FC432" s="35"/>
      <c r="FD432" s="35"/>
      <c r="FE432" s="35"/>
      <c r="FF432" s="35"/>
      <c r="FG432" s="35"/>
      <c r="FH432" s="35"/>
      <c r="FI432" s="35"/>
      <c r="FJ432" s="35"/>
      <c r="FK432" s="35"/>
      <c r="FL432" s="35"/>
      <c r="FM432" s="35"/>
      <c r="FN432" s="35"/>
      <c r="FO432" s="35"/>
      <c r="FP432" s="35"/>
      <c r="FQ432" s="35"/>
      <c r="FR432" s="35"/>
      <c r="FS432" s="35"/>
      <c r="FT432" s="35"/>
      <c r="FU432" s="35"/>
      <c r="FV432" s="35"/>
      <c r="FW432" s="35"/>
      <c r="FX432" s="35"/>
      <c r="FY432" s="35"/>
      <c r="FZ432" s="35"/>
      <c r="GA432" s="35"/>
      <c r="GB432" s="35"/>
      <c r="GC432" s="35"/>
      <c r="GD432" s="35"/>
      <c r="GE432" s="35"/>
      <c r="GF432" s="627">
        <f t="shared" si="21"/>
        <v>0</v>
      </c>
      <c r="GG432" s="627"/>
      <c r="GH432" s="627">
        <f t="shared" si="22"/>
        <v>0</v>
      </c>
      <c r="GI432" s="627"/>
      <c r="GJ432" s="627">
        <f t="shared" si="23"/>
        <v>0</v>
      </c>
      <c r="GK432" s="627"/>
      <c r="GL432" s="627">
        <f t="shared" si="24"/>
        <v>0</v>
      </c>
      <c r="GM432" s="627"/>
      <c r="GN432" s="627">
        <f t="shared" si="25"/>
        <v>0</v>
      </c>
      <c r="GO432" s="627"/>
      <c r="GP432" s="627">
        <f t="shared" si="26"/>
        <v>0</v>
      </c>
      <c r="GQ432" s="627"/>
      <c r="GR432" s="35"/>
      <c r="GS432" s="35"/>
      <c r="GT432" s="35"/>
      <c r="GU432" s="913">
        <f>SUM(GU426:GV431)</f>
        <v>0</v>
      </c>
      <c r="GV432" s="914"/>
      <c r="GW432" s="915" t="str">
        <f>IF(GU432=0,"", _xlfn.CONCAT(GW426:GX431))</f>
        <v/>
      </c>
      <c r="GX432" s="916"/>
      <c r="GY432" s="35"/>
      <c r="GZ432" s="35"/>
      <c r="HA432" s="35"/>
      <c r="HB432" s="35"/>
      <c r="HC432" s="35"/>
      <c r="HD432" s="35"/>
    </row>
    <row r="433" spans="1:212" ht="15" customHeight="1">
      <c r="A433" s="131"/>
      <c r="B433" s="53"/>
      <c r="C433" s="82" t="s">
        <v>72</v>
      </c>
      <c r="D433" s="825" t="str">
        <f>IF($AH$11=1,"",IF(CNGE_2026_M3_Secc1!$AH$388=CNGE_2026_M3_Secc1!$AJ$388,"",IF(CNGE_2026_M3_Secc1!D404="","",CNGE_2026_M3_Secc1!D404)))</f>
        <v/>
      </c>
      <c r="E433" s="826"/>
      <c r="F433" s="826"/>
      <c r="G433" s="826"/>
      <c r="H433" s="826"/>
      <c r="I433" s="826"/>
      <c r="J433" s="826"/>
      <c r="K433" s="826"/>
      <c r="L433" s="826"/>
      <c r="M433" s="826"/>
      <c r="N433" s="827"/>
      <c r="O433" s="432"/>
      <c r="P433" s="432"/>
      <c r="Q433" s="432"/>
      <c r="R433" s="432"/>
      <c r="S433" s="432"/>
      <c r="T433" s="436"/>
      <c r="U433" s="436"/>
      <c r="V433" s="432"/>
      <c r="W433" s="432"/>
      <c r="X433" s="432"/>
      <c r="Y433" s="432"/>
      <c r="Z433" s="432"/>
      <c r="AA433" s="432"/>
      <c r="AB433" s="432"/>
      <c r="AC433" s="436"/>
      <c r="AD433" s="436"/>
      <c r="AE433" s="12"/>
      <c r="AH433" s="896">
        <f t="shared" si="27"/>
        <v>0</v>
      </c>
      <c r="AI433" s="627"/>
      <c r="AJ433" s="627">
        <f t="shared" si="28"/>
        <v>0</v>
      </c>
      <c r="AK433" s="627"/>
      <c r="AL433" s="639">
        <f t="shared" si="29"/>
        <v>0</v>
      </c>
      <c r="AM433" s="641"/>
      <c r="AN433" s="627">
        <f t="shared" si="30"/>
        <v>0</v>
      </c>
      <c r="AO433" s="639"/>
      <c r="AP433" s="448"/>
      <c r="AQ433" s="919">
        <f t="shared" si="31"/>
        <v>0</v>
      </c>
      <c r="AR433" s="627"/>
      <c r="AS433" s="627">
        <f t="shared" si="32"/>
        <v>0</v>
      </c>
      <c r="AT433" s="627"/>
      <c r="AU433" s="639">
        <f t="shared" si="33"/>
        <v>0</v>
      </c>
      <c r="AV433" s="641"/>
      <c r="AW433" s="627">
        <f t="shared" si="34"/>
        <v>0</v>
      </c>
      <c r="AX433" s="627"/>
      <c r="AY433" s="448"/>
      <c r="AZ433" s="919">
        <f t="shared" si="35"/>
        <v>0</v>
      </c>
      <c r="BA433" s="627"/>
      <c r="BB433" s="627">
        <f t="shared" si="36"/>
        <v>0</v>
      </c>
      <c r="BC433" s="627"/>
      <c r="BD433" s="639">
        <f t="shared" si="37"/>
        <v>0</v>
      </c>
      <c r="BE433" s="641"/>
      <c r="BF433" s="627">
        <f t="shared" si="38"/>
        <v>0</v>
      </c>
      <c r="BG433" s="627"/>
      <c r="BH433" s="448"/>
      <c r="BI433" s="896">
        <f t="shared" si="39"/>
        <v>0</v>
      </c>
      <c r="BJ433" s="627"/>
      <c r="BK433" s="627">
        <f t="shared" si="40"/>
        <v>0</v>
      </c>
      <c r="BL433" s="627"/>
      <c r="BM433" s="639">
        <f t="shared" si="41"/>
        <v>0</v>
      </c>
      <c r="BN433" s="641"/>
      <c r="BO433" s="627">
        <f t="shared" si="42"/>
        <v>0</v>
      </c>
      <c r="BP433" s="627"/>
      <c r="BQ433" s="448"/>
      <c r="BR433" s="740">
        <f t="shared" si="43"/>
        <v>0</v>
      </c>
      <c r="BS433" s="741"/>
      <c r="BT433" s="639" t="str">
        <f>IF(BR433=0,"", IF(SUM($BR$426:BR433)=1,BV433,IF($BR$463&gt;SUM($BR$426:BR433),_xlfn.CONCAT(", ",BV433), IF($BR$463=SUM($BR$426:BR433),_xlfn.CONCAT(" y ",BV433,".")))))</f>
        <v/>
      </c>
      <c r="BU433" s="641" t="str">
        <f>IF(BS433=0,"", IF(SUM($AN433:BS$498)=1,BV433, IF($AN$511&gt;SUM($AN433:BS$498),_xlfn.CONCAT(", ",BV433), IF($AN$511=SUM($AN433:BS$498),_xlfn.CONCAT(" y ",BV433,".")))))</f>
        <v/>
      </c>
      <c r="BV433" s="738">
        <f t="shared" si="44"/>
        <v>7</v>
      </c>
      <c r="BW433" s="739"/>
      <c r="BX433" s="35"/>
      <c r="BY433" s="35"/>
      <c r="BZ433" s="35"/>
      <c r="CA433" s="35"/>
      <c r="CB433" s="35"/>
      <c r="CC433" s="35"/>
      <c r="CD433" s="35"/>
      <c r="CE433" s="35"/>
      <c r="CF433" s="35"/>
      <c r="CG433" s="35"/>
      <c r="CH433" s="35"/>
      <c r="CI433" s="35"/>
      <c r="CJ433" s="35"/>
      <c r="CK433" s="35"/>
      <c r="CL433" s="35"/>
      <c r="CM433" s="35"/>
      <c r="CN433" s="35"/>
      <c r="CO433" s="35"/>
      <c r="CP433" s="35"/>
      <c r="CQ433" s="35"/>
      <c r="CR433" s="35"/>
      <c r="CS433" s="35"/>
      <c r="CT433" s="35"/>
      <c r="CU433" s="35"/>
      <c r="CV433" s="35"/>
      <c r="CW433" s="35"/>
      <c r="CX433" s="35"/>
      <c r="CY433" s="35"/>
      <c r="CZ433" s="35"/>
      <c r="DA433" s="35"/>
      <c r="DB433" s="35"/>
      <c r="DC433" s="35"/>
      <c r="DD433" s="35"/>
      <c r="DE433" s="35"/>
      <c r="DF433" s="35"/>
      <c r="DG433" s="35"/>
      <c r="DH433" s="35"/>
      <c r="DI433" s="35"/>
      <c r="DJ433" s="35"/>
      <c r="DK433" s="35"/>
      <c r="DL433" s="35"/>
      <c r="DM433" s="35"/>
      <c r="DN433" s="35"/>
      <c r="DO433" s="35"/>
      <c r="DP433" s="35"/>
      <c r="DQ433" s="35"/>
      <c r="DR433" s="35"/>
      <c r="DS433" s="35"/>
      <c r="DT433" s="35"/>
      <c r="DU433" s="35"/>
      <c r="DV433" s="35"/>
      <c r="DW433" s="35"/>
      <c r="DX433" s="35"/>
      <c r="DY433" s="35"/>
      <c r="DZ433" s="35"/>
      <c r="EA433" s="35"/>
      <c r="EB433" s="35"/>
      <c r="EC433" s="35"/>
      <c r="ED433" s="35"/>
      <c r="EE433" s="35"/>
      <c r="EF433" s="35"/>
      <c r="EG433" s="35"/>
      <c r="EH433" s="35"/>
      <c r="EI433" s="35"/>
      <c r="EJ433" s="35"/>
      <c r="EK433" s="35"/>
      <c r="EL433" s="35"/>
      <c r="EM433" s="35"/>
      <c r="EN433" s="35"/>
      <c r="EO433" s="35"/>
      <c r="EP433" s="35"/>
      <c r="EQ433" s="35"/>
      <c r="ER433" s="35"/>
      <c r="ES433" s="35"/>
      <c r="ET433" s="35"/>
      <c r="EU433" s="35"/>
      <c r="EV433" s="35"/>
      <c r="EW433" s="35"/>
      <c r="EX433" s="35"/>
      <c r="EY433" s="35"/>
      <c r="EZ433" s="35"/>
      <c r="FA433" s="35"/>
      <c r="FB433" s="35"/>
      <c r="FC433" s="35"/>
      <c r="FD433" s="35"/>
      <c r="FE433" s="35"/>
      <c r="FF433" s="35"/>
      <c r="FG433" s="35"/>
      <c r="FH433" s="35"/>
      <c r="FI433" s="35"/>
      <c r="FJ433" s="35"/>
      <c r="FK433" s="35"/>
      <c r="FL433" s="35"/>
      <c r="FM433" s="35"/>
      <c r="FN433" s="35"/>
      <c r="FO433" s="35"/>
      <c r="FP433" s="35"/>
      <c r="FQ433" s="35"/>
      <c r="FR433" s="35"/>
      <c r="FS433" s="35"/>
      <c r="FT433" s="35"/>
      <c r="FU433" s="35"/>
      <c r="FV433" s="35"/>
      <c r="FW433" s="35"/>
      <c r="FX433" s="35"/>
      <c r="FY433" s="35"/>
      <c r="FZ433" s="35"/>
      <c r="GA433" s="35"/>
      <c r="GB433" s="35"/>
      <c r="GC433" s="35"/>
      <c r="GD433" s="35"/>
      <c r="GE433" s="35"/>
      <c r="GF433" s="627">
        <f t="shared" si="21"/>
        <v>0</v>
      </c>
      <c r="GG433" s="627"/>
      <c r="GH433" s="627">
        <f t="shared" si="22"/>
        <v>0</v>
      </c>
      <c r="GI433" s="627"/>
      <c r="GJ433" s="627">
        <f t="shared" si="23"/>
        <v>0</v>
      </c>
      <c r="GK433" s="627"/>
      <c r="GL433" s="627">
        <f t="shared" si="24"/>
        <v>0</v>
      </c>
      <c r="GM433" s="627"/>
      <c r="GN433" s="627">
        <f t="shared" si="25"/>
        <v>0</v>
      </c>
      <c r="GO433" s="627"/>
      <c r="GP433" s="627">
        <f t="shared" si="26"/>
        <v>0</v>
      </c>
      <c r="GQ433" s="627"/>
      <c r="GR433" s="35"/>
      <c r="GS433" s="35"/>
      <c r="GT433" s="35"/>
      <c r="GU433" s="35"/>
      <c r="GV433" s="35"/>
      <c r="GW433" s="35"/>
      <c r="GX433" s="35"/>
      <c r="GY433" s="35"/>
      <c r="GZ433" s="35"/>
      <c r="HA433" s="35"/>
      <c r="HB433" s="35"/>
      <c r="HC433" s="35"/>
      <c r="HD433" s="35"/>
    </row>
    <row r="434" spans="1:212" ht="15" customHeight="1">
      <c r="A434" s="131"/>
      <c r="B434" s="53"/>
      <c r="C434" s="82" t="s">
        <v>73</v>
      </c>
      <c r="D434" s="825" t="str">
        <f>IF($AH$11=1,"",IF(CNGE_2026_M3_Secc1!$AH$388=CNGE_2026_M3_Secc1!$AJ$388,"",IF(CNGE_2026_M3_Secc1!D405="","",CNGE_2026_M3_Secc1!D405)))</f>
        <v/>
      </c>
      <c r="E434" s="826"/>
      <c r="F434" s="826"/>
      <c r="G434" s="826"/>
      <c r="H434" s="826"/>
      <c r="I434" s="826"/>
      <c r="J434" s="826"/>
      <c r="K434" s="826"/>
      <c r="L434" s="826"/>
      <c r="M434" s="826"/>
      <c r="N434" s="827"/>
      <c r="O434" s="432"/>
      <c r="P434" s="432"/>
      <c r="Q434" s="432"/>
      <c r="R434" s="432"/>
      <c r="S434" s="432"/>
      <c r="T434" s="436"/>
      <c r="U434" s="436"/>
      <c r="V434" s="432"/>
      <c r="W434" s="432"/>
      <c r="X434" s="432"/>
      <c r="Y434" s="432"/>
      <c r="Z434" s="432"/>
      <c r="AA434" s="432"/>
      <c r="AB434" s="432"/>
      <c r="AC434" s="436"/>
      <c r="AD434" s="436"/>
      <c r="AE434" s="12"/>
      <c r="AH434" s="896">
        <f t="shared" si="27"/>
        <v>0</v>
      </c>
      <c r="AI434" s="627"/>
      <c r="AJ434" s="627">
        <f t="shared" si="28"/>
        <v>0</v>
      </c>
      <c r="AK434" s="627"/>
      <c r="AL434" s="639">
        <f t="shared" si="29"/>
        <v>0</v>
      </c>
      <c r="AM434" s="641"/>
      <c r="AN434" s="627">
        <f t="shared" si="30"/>
        <v>0</v>
      </c>
      <c r="AO434" s="639"/>
      <c r="AP434" s="448"/>
      <c r="AQ434" s="919">
        <f t="shared" si="31"/>
        <v>0</v>
      </c>
      <c r="AR434" s="627"/>
      <c r="AS434" s="627">
        <f t="shared" si="32"/>
        <v>0</v>
      </c>
      <c r="AT434" s="627"/>
      <c r="AU434" s="639">
        <f t="shared" si="33"/>
        <v>0</v>
      </c>
      <c r="AV434" s="641"/>
      <c r="AW434" s="627">
        <f t="shared" si="34"/>
        <v>0</v>
      </c>
      <c r="AX434" s="627"/>
      <c r="AY434" s="448"/>
      <c r="AZ434" s="919">
        <f t="shared" si="35"/>
        <v>0</v>
      </c>
      <c r="BA434" s="627"/>
      <c r="BB434" s="627">
        <f t="shared" si="36"/>
        <v>0</v>
      </c>
      <c r="BC434" s="627"/>
      <c r="BD434" s="639">
        <f t="shared" si="37"/>
        <v>0</v>
      </c>
      <c r="BE434" s="641"/>
      <c r="BF434" s="627">
        <f t="shared" si="38"/>
        <v>0</v>
      </c>
      <c r="BG434" s="627"/>
      <c r="BH434" s="448"/>
      <c r="BI434" s="896">
        <f t="shared" si="39"/>
        <v>0</v>
      </c>
      <c r="BJ434" s="627"/>
      <c r="BK434" s="627">
        <f t="shared" si="40"/>
        <v>0</v>
      </c>
      <c r="BL434" s="627"/>
      <c r="BM434" s="639">
        <f t="shared" si="41"/>
        <v>0</v>
      </c>
      <c r="BN434" s="641"/>
      <c r="BO434" s="627">
        <f t="shared" si="42"/>
        <v>0</v>
      </c>
      <c r="BP434" s="627"/>
      <c r="BQ434" s="448"/>
      <c r="BR434" s="740">
        <f t="shared" si="43"/>
        <v>0</v>
      </c>
      <c r="BS434" s="741"/>
      <c r="BT434" s="639" t="str">
        <f>IF(BR434=0,"", IF(SUM($BR$426:BR434)=1,BV434,IF($BR$463&gt;SUM($BR$426:BR434),_xlfn.CONCAT(", ",BV434), IF($BR$463=SUM($BR$426:BR434),_xlfn.CONCAT(" y ",BV434,".")))))</f>
        <v/>
      </c>
      <c r="BU434" s="641" t="str">
        <f>IF(BS434=0,"", IF(SUM($AN434:BS$498)=1,BV434, IF($AN$511&gt;SUM($AN434:BS$498),_xlfn.CONCAT(", ",BV434), IF($AN$511=SUM($AN434:BS$498),_xlfn.CONCAT(" y ",BV434,".")))))</f>
        <v/>
      </c>
      <c r="BV434" s="738">
        <f t="shared" si="44"/>
        <v>8</v>
      </c>
      <c r="BW434" s="739"/>
      <c r="BX434" s="35"/>
      <c r="BY434" s="35"/>
      <c r="BZ434" s="35"/>
      <c r="CA434" s="35"/>
      <c r="CB434" s="35"/>
      <c r="CC434" s="35"/>
      <c r="CD434" s="35"/>
      <c r="CE434" s="35"/>
      <c r="CF434" s="35"/>
      <c r="CG434" s="35"/>
      <c r="CH434" s="35"/>
      <c r="CI434" s="35"/>
      <c r="CJ434" s="35"/>
      <c r="CK434" s="35"/>
      <c r="CL434" s="35"/>
      <c r="CM434" s="35"/>
      <c r="CN434" s="35"/>
      <c r="CO434" s="35"/>
      <c r="CP434" s="35"/>
      <c r="CQ434" s="35"/>
      <c r="CR434" s="35"/>
      <c r="CS434" s="35"/>
      <c r="CT434" s="35"/>
      <c r="CU434" s="35"/>
      <c r="CV434" s="35"/>
      <c r="CW434" s="35"/>
      <c r="CX434" s="35"/>
      <c r="CY434" s="35"/>
      <c r="CZ434" s="35"/>
      <c r="DA434" s="35"/>
      <c r="DB434" s="35"/>
      <c r="DC434" s="35"/>
      <c r="DD434" s="35"/>
      <c r="DE434" s="35"/>
      <c r="DF434" s="35"/>
      <c r="DG434" s="35"/>
      <c r="DH434" s="35"/>
      <c r="DI434" s="35"/>
      <c r="DJ434" s="35"/>
      <c r="DK434" s="35"/>
      <c r="DL434" s="35"/>
      <c r="DM434" s="35"/>
      <c r="DN434" s="35"/>
      <c r="DO434" s="35"/>
      <c r="DP434" s="35"/>
      <c r="DQ434" s="35"/>
      <c r="DR434" s="35"/>
      <c r="DS434" s="35"/>
      <c r="DT434" s="35"/>
      <c r="DU434" s="35"/>
      <c r="DV434" s="35"/>
      <c r="DW434" s="35"/>
      <c r="DX434" s="35"/>
      <c r="DY434" s="35"/>
      <c r="DZ434" s="35"/>
      <c r="EA434" s="35"/>
      <c r="EB434" s="35"/>
      <c r="EC434" s="35"/>
      <c r="ED434" s="35"/>
      <c r="EE434" s="35"/>
      <c r="EF434" s="35"/>
      <c r="EG434" s="35"/>
      <c r="EH434" s="35"/>
      <c r="EI434" s="35"/>
      <c r="EJ434" s="35"/>
      <c r="EK434" s="35"/>
      <c r="EL434" s="35"/>
      <c r="EM434" s="35"/>
      <c r="EN434" s="35"/>
      <c r="EO434" s="35"/>
      <c r="EP434" s="35"/>
      <c r="EQ434" s="35"/>
      <c r="ER434" s="35"/>
      <c r="ES434" s="35"/>
      <c r="ET434" s="35"/>
      <c r="EU434" s="35"/>
      <c r="EV434" s="35"/>
      <c r="EW434" s="35"/>
      <c r="EX434" s="35"/>
      <c r="EY434" s="35"/>
      <c r="EZ434" s="35"/>
      <c r="FA434" s="35"/>
      <c r="FB434" s="35"/>
      <c r="FC434" s="35"/>
      <c r="FD434" s="35"/>
      <c r="FE434" s="35"/>
      <c r="FF434" s="35"/>
      <c r="FG434" s="35"/>
      <c r="FH434" s="35"/>
      <c r="FI434" s="35"/>
      <c r="FJ434" s="35"/>
      <c r="FK434" s="35"/>
      <c r="FL434" s="35"/>
      <c r="FM434" s="35"/>
      <c r="FN434" s="35"/>
      <c r="FO434" s="35"/>
      <c r="FP434" s="35"/>
      <c r="FQ434" s="35"/>
      <c r="FR434" s="35"/>
      <c r="FS434" s="35"/>
      <c r="FT434" s="35"/>
      <c r="FU434" s="35"/>
      <c r="FV434" s="35"/>
      <c r="FW434" s="35"/>
      <c r="FX434" s="35"/>
      <c r="FY434" s="35"/>
      <c r="FZ434" s="35"/>
      <c r="GA434" s="35"/>
      <c r="GB434" s="35"/>
      <c r="GC434" s="35"/>
      <c r="GD434" s="35"/>
      <c r="GE434" s="35"/>
      <c r="GF434" s="627">
        <f t="shared" si="21"/>
        <v>0</v>
      </c>
      <c r="GG434" s="627"/>
      <c r="GH434" s="627">
        <f t="shared" si="22"/>
        <v>0</v>
      </c>
      <c r="GI434" s="627"/>
      <c r="GJ434" s="627">
        <f t="shared" si="23"/>
        <v>0</v>
      </c>
      <c r="GK434" s="627"/>
      <c r="GL434" s="627">
        <f t="shared" si="24"/>
        <v>0</v>
      </c>
      <c r="GM434" s="627"/>
      <c r="GN434" s="627">
        <f t="shared" si="25"/>
        <v>0</v>
      </c>
      <c r="GO434" s="627"/>
      <c r="GP434" s="627">
        <f t="shared" si="26"/>
        <v>0</v>
      </c>
      <c r="GQ434" s="627"/>
      <c r="GR434" s="35"/>
      <c r="GS434" s="35"/>
      <c r="GT434" s="35"/>
      <c r="GU434" s="35"/>
      <c r="GV434" s="35"/>
      <c r="GW434" s="35"/>
      <c r="GX434" s="35"/>
      <c r="GY434" s="35"/>
      <c r="GZ434" s="35"/>
      <c r="HA434" s="35"/>
      <c r="HB434" s="35"/>
      <c r="HC434" s="35"/>
      <c r="HD434" s="35"/>
    </row>
    <row r="435" spans="1:212" ht="15" customHeight="1">
      <c r="A435" s="131"/>
      <c r="B435" s="53"/>
      <c r="C435" s="82" t="s">
        <v>74</v>
      </c>
      <c r="D435" s="825" t="str">
        <f>IF($AH$11=1,"",IF(CNGE_2026_M3_Secc1!$AH$388=CNGE_2026_M3_Secc1!$AJ$388,"",IF(CNGE_2026_M3_Secc1!D406="","",CNGE_2026_M3_Secc1!D406)))</f>
        <v/>
      </c>
      <c r="E435" s="826"/>
      <c r="F435" s="826"/>
      <c r="G435" s="826"/>
      <c r="H435" s="826"/>
      <c r="I435" s="826"/>
      <c r="J435" s="826"/>
      <c r="K435" s="826"/>
      <c r="L435" s="826"/>
      <c r="M435" s="826"/>
      <c r="N435" s="827"/>
      <c r="O435" s="432"/>
      <c r="P435" s="432"/>
      <c r="Q435" s="432"/>
      <c r="R435" s="432"/>
      <c r="S435" s="432"/>
      <c r="T435" s="436"/>
      <c r="U435" s="436"/>
      <c r="V435" s="432"/>
      <c r="W435" s="432"/>
      <c r="X435" s="432"/>
      <c r="Y435" s="432"/>
      <c r="Z435" s="432"/>
      <c r="AA435" s="432"/>
      <c r="AB435" s="432"/>
      <c r="AC435" s="436"/>
      <c r="AD435" s="436"/>
      <c r="AE435" s="12"/>
      <c r="AH435" s="896">
        <f t="shared" si="27"/>
        <v>0</v>
      </c>
      <c r="AI435" s="627"/>
      <c r="AJ435" s="627">
        <f t="shared" si="28"/>
        <v>0</v>
      </c>
      <c r="AK435" s="627"/>
      <c r="AL435" s="639">
        <f t="shared" si="29"/>
        <v>0</v>
      </c>
      <c r="AM435" s="641"/>
      <c r="AN435" s="627">
        <f t="shared" si="30"/>
        <v>0</v>
      </c>
      <c r="AO435" s="639"/>
      <c r="AP435" s="448"/>
      <c r="AQ435" s="919">
        <f t="shared" si="31"/>
        <v>0</v>
      </c>
      <c r="AR435" s="627"/>
      <c r="AS435" s="627">
        <f t="shared" si="32"/>
        <v>0</v>
      </c>
      <c r="AT435" s="627"/>
      <c r="AU435" s="639">
        <f t="shared" si="33"/>
        <v>0</v>
      </c>
      <c r="AV435" s="641"/>
      <c r="AW435" s="627">
        <f t="shared" si="34"/>
        <v>0</v>
      </c>
      <c r="AX435" s="627"/>
      <c r="AY435" s="448"/>
      <c r="AZ435" s="919">
        <f t="shared" si="35"/>
        <v>0</v>
      </c>
      <c r="BA435" s="627"/>
      <c r="BB435" s="627">
        <f t="shared" si="36"/>
        <v>0</v>
      </c>
      <c r="BC435" s="627"/>
      <c r="BD435" s="639">
        <f t="shared" si="37"/>
        <v>0</v>
      </c>
      <c r="BE435" s="641"/>
      <c r="BF435" s="627">
        <f t="shared" si="38"/>
        <v>0</v>
      </c>
      <c r="BG435" s="627"/>
      <c r="BH435" s="448"/>
      <c r="BI435" s="896">
        <f t="shared" si="39"/>
        <v>0</v>
      </c>
      <c r="BJ435" s="627"/>
      <c r="BK435" s="627">
        <f t="shared" si="40"/>
        <v>0</v>
      </c>
      <c r="BL435" s="627"/>
      <c r="BM435" s="639">
        <f t="shared" si="41"/>
        <v>0</v>
      </c>
      <c r="BN435" s="641"/>
      <c r="BO435" s="627">
        <f t="shared" si="42"/>
        <v>0</v>
      </c>
      <c r="BP435" s="627"/>
      <c r="BQ435" s="448"/>
      <c r="BR435" s="740">
        <f t="shared" si="43"/>
        <v>0</v>
      </c>
      <c r="BS435" s="741"/>
      <c r="BT435" s="639" t="str">
        <f>IF(BR435=0,"", IF(SUM($BR$426:BR435)=1,BV435,IF($BR$463&gt;SUM($BR$426:BR435),_xlfn.CONCAT(", ",BV435), IF($BR$463=SUM($BR$426:BR435),_xlfn.CONCAT(" y ",BV435,".")))))</f>
        <v/>
      </c>
      <c r="BU435" s="641" t="str">
        <f>IF(BS435=0,"", IF(SUM($AN435:BS$498)=1,BV435, IF($AN$511&gt;SUM($AN435:BS$498),_xlfn.CONCAT(", ",BV435), IF($AN$511=SUM($AN435:BS$498),_xlfn.CONCAT(" y ",BV435,".")))))</f>
        <v/>
      </c>
      <c r="BV435" s="738">
        <f t="shared" si="44"/>
        <v>9</v>
      </c>
      <c r="BW435" s="739"/>
      <c r="BX435" s="35"/>
      <c r="BY435" s="35"/>
      <c r="BZ435" s="35"/>
      <c r="CA435" s="35"/>
      <c r="CB435" s="35"/>
      <c r="CC435" s="35"/>
      <c r="CD435" s="35"/>
      <c r="CE435" s="35"/>
      <c r="CF435" s="35"/>
      <c r="CG435" s="35"/>
      <c r="CH435" s="35"/>
      <c r="CI435" s="35"/>
      <c r="CJ435" s="35"/>
      <c r="CK435" s="35"/>
      <c r="CL435" s="35"/>
      <c r="CM435" s="35"/>
      <c r="CN435" s="35"/>
      <c r="CO435" s="35"/>
      <c r="CP435" s="35"/>
      <c r="CQ435" s="35"/>
      <c r="CR435" s="35"/>
      <c r="CS435" s="35"/>
      <c r="CT435" s="35"/>
      <c r="CU435" s="35"/>
      <c r="CV435" s="35"/>
      <c r="CW435" s="35"/>
      <c r="CX435" s="35"/>
      <c r="CY435" s="35"/>
      <c r="CZ435" s="35"/>
      <c r="DA435" s="35"/>
      <c r="DB435" s="35"/>
      <c r="DC435" s="35"/>
      <c r="DD435" s="35"/>
      <c r="DE435" s="35"/>
      <c r="DF435" s="35"/>
      <c r="DG435" s="35"/>
      <c r="DH435" s="35"/>
      <c r="DI435" s="35"/>
      <c r="DJ435" s="35"/>
      <c r="DK435" s="35"/>
      <c r="DL435" s="35"/>
      <c r="DM435" s="35"/>
      <c r="DN435" s="35"/>
      <c r="DO435" s="35"/>
      <c r="DP435" s="35"/>
      <c r="DQ435" s="35"/>
      <c r="DR435" s="35"/>
      <c r="DS435" s="35"/>
      <c r="DT435" s="35"/>
      <c r="DU435" s="35"/>
      <c r="DV435" s="35"/>
      <c r="DW435" s="35"/>
      <c r="DX435" s="35"/>
      <c r="DY435" s="35"/>
      <c r="DZ435" s="35"/>
      <c r="EA435" s="35"/>
      <c r="EB435" s="35"/>
      <c r="EC435" s="35"/>
      <c r="ED435" s="35"/>
      <c r="EE435" s="35"/>
      <c r="EF435" s="35"/>
      <c r="EG435" s="35"/>
      <c r="EH435" s="35"/>
      <c r="EI435" s="35"/>
      <c r="EJ435" s="35"/>
      <c r="EK435" s="35"/>
      <c r="EL435" s="35"/>
      <c r="EM435" s="35"/>
      <c r="EN435" s="35"/>
      <c r="EO435" s="35"/>
      <c r="EP435" s="35"/>
      <c r="EQ435" s="35"/>
      <c r="ER435" s="35"/>
      <c r="ES435" s="35"/>
      <c r="ET435" s="35"/>
      <c r="EU435" s="35"/>
      <c r="EV435" s="35"/>
      <c r="EW435" s="35"/>
      <c r="EX435" s="35"/>
      <c r="EY435" s="35"/>
      <c r="EZ435" s="35"/>
      <c r="FA435" s="35"/>
      <c r="FB435" s="35"/>
      <c r="FC435" s="35"/>
      <c r="FD435" s="35"/>
      <c r="FE435" s="35"/>
      <c r="FF435" s="35"/>
      <c r="FG435" s="35"/>
      <c r="FH435" s="35"/>
      <c r="FI435" s="35"/>
      <c r="FJ435" s="35"/>
      <c r="FK435" s="35"/>
      <c r="FL435" s="35"/>
      <c r="FM435" s="35"/>
      <c r="FN435" s="35"/>
      <c r="FO435" s="35"/>
      <c r="FP435" s="35"/>
      <c r="FQ435" s="35"/>
      <c r="FR435" s="35"/>
      <c r="FS435" s="35"/>
      <c r="FT435" s="35"/>
      <c r="FU435" s="35"/>
      <c r="FV435" s="35"/>
      <c r="FW435" s="35"/>
      <c r="FX435" s="35"/>
      <c r="FY435" s="35"/>
      <c r="FZ435" s="35"/>
      <c r="GA435" s="35"/>
      <c r="GB435" s="35"/>
      <c r="GC435" s="35"/>
      <c r="GD435" s="35"/>
      <c r="GE435" s="35"/>
      <c r="GF435" s="627">
        <f t="shared" si="21"/>
        <v>0</v>
      </c>
      <c r="GG435" s="627"/>
      <c r="GH435" s="627">
        <f t="shared" si="22"/>
        <v>0</v>
      </c>
      <c r="GI435" s="627"/>
      <c r="GJ435" s="627">
        <f t="shared" si="23"/>
        <v>0</v>
      </c>
      <c r="GK435" s="627"/>
      <c r="GL435" s="627">
        <f t="shared" si="24"/>
        <v>0</v>
      </c>
      <c r="GM435" s="627"/>
      <c r="GN435" s="627">
        <f t="shared" si="25"/>
        <v>0</v>
      </c>
      <c r="GO435" s="627"/>
      <c r="GP435" s="627">
        <f t="shared" si="26"/>
        <v>0</v>
      </c>
      <c r="GQ435" s="627"/>
      <c r="GR435" s="35"/>
      <c r="GS435" s="35"/>
      <c r="GT435" s="35"/>
      <c r="GU435" s="35"/>
      <c r="GV435" s="35"/>
      <c r="GW435" s="35"/>
      <c r="GX435" s="35"/>
      <c r="GY435" s="35"/>
      <c r="GZ435" s="35"/>
      <c r="HA435" s="35"/>
      <c r="HB435" s="35"/>
      <c r="HC435" s="35"/>
      <c r="HD435" s="35"/>
    </row>
    <row r="436" spans="1:212" ht="15" customHeight="1">
      <c r="A436" s="131"/>
      <c r="B436" s="53"/>
      <c r="C436" s="82" t="s">
        <v>75</v>
      </c>
      <c r="D436" s="825" t="str">
        <f>IF($AH$11=1,"",IF(CNGE_2026_M3_Secc1!$AH$388=CNGE_2026_M3_Secc1!$AJ$388,"",IF(CNGE_2026_M3_Secc1!D407="","",CNGE_2026_M3_Secc1!D407)))</f>
        <v/>
      </c>
      <c r="E436" s="826"/>
      <c r="F436" s="826"/>
      <c r="G436" s="826"/>
      <c r="H436" s="826"/>
      <c r="I436" s="826"/>
      <c r="J436" s="826"/>
      <c r="K436" s="826"/>
      <c r="L436" s="826"/>
      <c r="M436" s="826"/>
      <c r="N436" s="827"/>
      <c r="O436" s="432"/>
      <c r="P436" s="432"/>
      <c r="Q436" s="432"/>
      <c r="R436" s="432"/>
      <c r="S436" s="432"/>
      <c r="T436" s="436"/>
      <c r="U436" s="436"/>
      <c r="V436" s="432"/>
      <c r="W436" s="432"/>
      <c r="X436" s="432"/>
      <c r="Y436" s="432"/>
      <c r="Z436" s="432"/>
      <c r="AA436" s="432"/>
      <c r="AB436" s="432"/>
      <c r="AC436" s="436"/>
      <c r="AD436" s="436"/>
      <c r="AE436" s="12"/>
      <c r="AH436" s="896">
        <f t="shared" si="27"/>
        <v>0</v>
      </c>
      <c r="AI436" s="627"/>
      <c r="AJ436" s="627">
        <f t="shared" si="28"/>
        <v>0</v>
      </c>
      <c r="AK436" s="627"/>
      <c r="AL436" s="639">
        <f t="shared" si="29"/>
        <v>0</v>
      </c>
      <c r="AM436" s="641"/>
      <c r="AN436" s="627">
        <f t="shared" si="30"/>
        <v>0</v>
      </c>
      <c r="AO436" s="639"/>
      <c r="AP436" s="448"/>
      <c r="AQ436" s="919">
        <f t="shared" si="31"/>
        <v>0</v>
      </c>
      <c r="AR436" s="627"/>
      <c r="AS436" s="627">
        <f t="shared" si="32"/>
        <v>0</v>
      </c>
      <c r="AT436" s="627"/>
      <c r="AU436" s="639">
        <f t="shared" si="33"/>
        <v>0</v>
      </c>
      <c r="AV436" s="641"/>
      <c r="AW436" s="627">
        <f t="shared" si="34"/>
        <v>0</v>
      </c>
      <c r="AX436" s="627"/>
      <c r="AY436" s="448"/>
      <c r="AZ436" s="919">
        <f t="shared" si="35"/>
        <v>0</v>
      </c>
      <c r="BA436" s="627"/>
      <c r="BB436" s="627">
        <f t="shared" si="36"/>
        <v>0</v>
      </c>
      <c r="BC436" s="627"/>
      <c r="BD436" s="639">
        <f t="shared" si="37"/>
        <v>0</v>
      </c>
      <c r="BE436" s="641"/>
      <c r="BF436" s="627">
        <f t="shared" si="38"/>
        <v>0</v>
      </c>
      <c r="BG436" s="627"/>
      <c r="BH436" s="448"/>
      <c r="BI436" s="896">
        <f t="shared" si="39"/>
        <v>0</v>
      </c>
      <c r="BJ436" s="627"/>
      <c r="BK436" s="627">
        <f t="shared" si="40"/>
        <v>0</v>
      </c>
      <c r="BL436" s="627"/>
      <c r="BM436" s="639">
        <f t="shared" si="41"/>
        <v>0</v>
      </c>
      <c r="BN436" s="641"/>
      <c r="BO436" s="627">
        <f t="shared" si="42"/>
        <v>0</v>
      </c>
      <c r="BP436" s="627"/>
      <c r="BQ436" s="448"/>
      <c r="BR436" s="740">
        <f t="shared" si="43"/>
        <v>0</v>
      </c>
      <c r="BS436" s="741"/>
      <c r="BT436" s="639" t="str">
        <f>IF(BR436=0,"", IF(SUM($BR$426:BR436)=1,BV436,IF($BR$463&gt;SUM($BR$426:BR436),_xlfn.CONCAT(", ",BV436), IF($BR$463=SUM($BR$426:BR436),_xlfn.CONCAT(" y ",BV436,".")))))</f>
        <v/>
      </c>
      <c r="BU436" s="641" t="str">
        <f>IF(BS436=0,"", IF(SUM($AN436:BS$498)=1,BV436, IF($AN$511&gt;SUM($AN436:BS$498),_xlfn.CONCAT(", ",BV436), IF($AN$511=SUM($AN436:BS$498),_xlfn.CONCAT(" y ",BV436,".")))))</f>
        <v/>
      </c>
      <c r="BV436" s="738">
        <f t="shared" si="44"/>
        <v>10</v>
      </c>
      <c r="BW436" s="739"/>
      <c r="BX436" s="35"/>
      <c r="BY436" s="35"/>
      <c r="BZ436" s="35"/>
      <c r="CA436" s="35"/>
      <c r="CB436" s="35"/>
      <c r="CC436" s="35"/>
      <c r="CD436" s="35"/>
      <c r="CE436" s="35"/>
      <c r="CF436" s="35"/>
      <c r="CG436" s="35"/>
      <c r="CH436" s="35"/>
      <c r="CI436" s="35"/>
      <c r="CJ436" s="35"/>
      <c r="CK436" s="35"/>
      <c r="CL436" s="35"/>
      <c r="CM436" s="35"/>
      <c r="CN436" s="35"/>
      <c r="CO436" s="35"/>
      <c r="CP436" s="35"/>
      <c r="CQ436" s="35"/>
      <c r="CR436" s="35"/>
      <c r="CS436" s="35"/>
      <c r="CT436" s="35"/>
      <c r="CU436" s="35"/>
      <c r="CV436" s="35"/>
      <c r="CW436" s="35"/>
      <c r="CX436" s="35"/>
      <c r="CY436" s="35"/>
      <c r="CZ436" s="35"/>
      <c r="DA436" s="35"/>
      <c r="DB436" s="35"/>
      <c r="DC436" s="35"/>
      <c r="DD436" s="35"/>
      <c r="DE436" s="35"/>
      <c r="DF436" s="35"/>
      <c r="DG436" s="35"/>
      <c r="DH436" s="35"/>
      <c r="DI436" s="35"/>
      <c r="DJ436" s="35"/>
      <c r="DK436" s="35"/>
      <c r="DL436" s="35"/>
      <c r="DM436" s="35"/>
      <c r="DN436" s="35"/>
      <c r="DO436" s="35"/>
      <c r="DP436" s="35"/>
      <c r="DQ436" s="35"/>
      <c r="DR436" s="35"/>
      <c r="DS436" s="35"/>
      <c r="DT436" s="35"/>
      <c r="DU436" s="35"/>
      <c r="DV436" s="35"/>
      <c r="DW436" s="35"/>
      <c r="DX436" s="35"/>
      <c r="DY436" s="35"/>
      <c r="DZ436" s="35"/>
      <c r="EA436" s="35"/>
      <c r="EB436" s="35"/>
      <c r="EC436" s="35"/>
      <c r="ED436" s="35"/>
      <c r="EE436" s="35"/>
      <c r="EF436" s="35"/>
      <c r="EG436" s="35"/>
      <c r="EH436" s="35"/>
      <c r="EI436" s="35"/>
      <c r="EJ436" s="35"/>
      <c r="EK436" s="35"/>
      <c r="EL436" s="35"/>
      <c r="EM436" s="35"/>
      <c r="EN436" s="35"/>
      <c r="EO436" s="35"/>
      <c r="EP436" s="35"/>
      <c r="EQ436" s="35"/>
      <c r="ER436" s="35"/>
      <c r="ES436" s="35"/>
      <c r="ET436" s="35"/>
      <c r="EU436" s="35"/>
      <c r="EV436" s="35"/>
      <c r="EW436" s="35"/>
      <c r="EX436" s="35"/>
      <c r="EY436" s="35"/>
      <c r="EZ436" s="35"/>
      <c r="FA436" s="35"/>
      <c r="FB436" s="35"/>
      <c r="FC436" s="35"/>
      <c r="FD436" s="35"/>
      <c r="FE436" s="35"/>
      <c r="FF436" s="35"/>
      <c r="FG436" s="35"/>
      <c r="FH436" s="35"/>
      <c r="FI436" s="35"/>
      <c r="FJ436" s="35"/>
      <c r="FK436" s="35"/>
      <c r="FL436" s="35"/>
      <c r="FM436" s="35"/>
      <c r="FN436" s="35"/>
      <c r="FO436" s="35"/>
      <c r="FP436" s="35"/>
      <c r="FQ436" s="35"/>
      <c r="FR436" s="35"/>
      <c r="FS436" s="35"/>
      <c r="FT436" s="35"/>
      <c r="FU436" s="35"/>
      <c r="FV436" s="35"/>
      <c r="FW436" s="35"/>
      <c r="FX436" s="35"/>
      <c r="FY436" s="35"/>
      <c r="FZ436" s="35"/>
      <c r="GA436" s="35"/>
      <c r="GB436" s="35"/>
      <c r="GC436" s="35"/>
      <c r="GD436" s="35"/>
      <c r="GE436" s="35"/>
      <c r="GF436" s="627">
        <f t="shared" si="21"/>
        <v>0</v>
      </c>
      <c r="GG436" s="627"/>
      <c r="GH436" s="627">
        <f t="shared" si="22"/>
        <v>0</v>
      </c>
      <c r="GI436" s="627"/>
      <c r="GJ436" s="627">
        <f t="shared" si="23"/>
        <v>0</v>
      </c>
      <c r="GK436" s="627"/>
      <c r="GL436" s="627">
        <f t="shared" si="24"/>
        <v>0</v>
      </c>
      <c r="GM436" s="627"/>
      <c r="GN436" s="627">
        <f t="shared" si="25"/>
        <v>0</v>
      </c>
      <c r="GO436" s="627"/>
      <c r="GP436" s="627">
        <f t="shared" si="26"/>
        <v>0</v>
      </c>
      <c r="GQ436" s="627"/>
      <c r="GR436" s="35"/>
      <c r="GS436" s="35"/>
      <c r="GT436" s="35"/>
      <c r="GU436" s="35"/>
      <c r="GV436" s="35"/>
      <c r="GW436" s="35"/>
      <c r="GX436" s="35"/>
      <c r="GY436" s="35"/>
      <c r="GZ436" s="35"/>
      <c r="HA436" s="35"/>
      <c r="HB436" s="35"/>
      <c r="HC436" s="35"/>
      <c r="HD436" s="35"/>
    </row>
    <row r="437" spans="1:212" ht="15" customHeight="1">
      <c r="A437" s="131"/>
      <c r="B437" s="53"/>
      <c r="C437" s="82" t="s">
        <v>76</v>
      </c>
      <c r="D437" s="825" t="str">
        <f>IF($AH$11=1,"",IF(CNGE_2026_M3_Secc1!$AH$388=CNGE_2026_M3_Secc1!$AJ$388,"",IF(CNGE_2026_M3_Secc1!D408="","",CNGE_2026_M3_Secc1!D408)))</f>
        <v/>
      </c>
      <c r="E437" s="826"/>
      <c r="F437" s="826"/>
      <c r="G437" s="826"/>
      <c r="H437" s="826"/>
      <c r="I437" s="826"/>
      <c r="J437" s="826"/>
      <c r="K437" s="826"/>
      <c r="L437" s="826"/>
      <c r="M437" s="826"/>
      <c r="N437" s="827"/>
      <c r="O437" s="432"/>
      <c r="P437" s="432"/>
      <c r="Q437" s="432"/>
      <c r="R437" s="432"/>
      <c r="S437" s="432"/>
      <c r="T437" s="436"/>
      <c r="U437" s="436"/>
      <c r="V437" s="432"/>
      <c r="W437" s="432"/>
      <c r="X437" s="432"/>
      <c r="Y437" s="432"/>
      <c r="Z437" s="432"/>
      <c r="AA437" s="432"/>
      <c r="AB437" s="432"/>
      <c r="AC437" s="436"/>
      <c r="AD437" s="436"/>
      <c r="AE437" s="12"/>
      <c r="AH437" s="896">
        <f t="shared" si="27"/>
        <v>0</v>
      </c>
      <c r="AI437" s="627"/>
      <c r="AJ437" s="627">
        <f t="shared" si="28"/>
        <v>0</v>
      </c>
      <c r="AK437" s="627"/>
      <c r="AL437" s="639">
        <f t="shared" si="29"/>
        <v>0</v>
      </c>
      <c r="AM437" s="641"/>
      <c r="AN437" s="627">
        <f t="shared" si="30"/>
        <v>0</v>
      </c>
      <c r="AO437" s="639"/>
      <c r="AP437" s="448"/>
      <c r="AQ437" s="919">
        <f t="shared" si="31"/>
        <v>0</v>
      </c>
      <c r="AR437" s="627"/>
      <c r="AS437" s="627">
        <f t="shared" si="32"/>
        <v>0</v>
      </c>
      <c r="AT437" s="627"/>
      <c r="AU437" s="639">
        <f t="shared" si="33"/>
        <v>0</v>
      </c>
      <c r="AV437" s="641"/>
      <c r="AW437" s="627">
        <f t="shared" si="34"/>
        <v>0</v>
      </c>
      <c r="AX437" s="627"/>
      <c r="AY437" s="448"/>
      <c r="AZ437" s="919">
        <f t="shared" si="35"/>
        <v>0</v>
      </c>
      <c r="BA437" s="627"/>
      <c r="BB437" s="627">
        <f t="shared" si="36"/>
        <v>0</v>
      </c>
      <c r="BC437" s="627"/>
      <c r="BD437" s="639">
        <f t="shared" si="37"/>
        <v>0</v>
      </c>
      <c r="BE437" s="641"/>
      <c r="BF437" s="627">
        <f t="shared" si="38"/>
        <v>0</v>
      </c>
      <c r="BG437" s="627"/>
      <c r="BH437" s="448"/>
      <c r="BI437" s="896">
        <f t="shared" si="39"/>
        <v>0</v>
      </c>
      <c r="BJ437" s="627"/>
      <c r="BK437" s="627">
        <f t="shared" si="40"/>
        <v>0</v>
      </c>
      <c r="BL437" s="627"/>
      <c r="BM437" s="639">
        <f t="shared" si="41"/>
        <v>0</v>
      </c>
      <c r="BN437" s="641"/>
      <c r="BO437" s="627">
        <f t="shared" si="42"/>
        <v>0</v>
      </c>
      <c r="BP437" s="627"/>
      <c r="BQ437" s="448"/>
      <c r="BR437" s="740">
        <f t="shared" si="43"/>
        <v>0</v>
      </c>
      <c r="BS437" s="741"/>
      <c r="BT437" s="639" t="str">
        <f>IF(BR437=0,"", IF(SUM($BR$426:BR437)=1,BV437,IF($BR$463&gt;SUM($BR$426:BR437),_xlfn.CONCAT(", ",BV437), IF($BR$463=SUM($BR$426:BR437),_xlfn.CONCAT(" y ",BV437,".")))))</f>
        <v/>
      </c>
      <c r="BU437" s="641" t="str">
        <f>IF(BS437=0,"", IF(SUM($AN437:BS$498)=1,BV437, IF($AN$511&gt;SUM($AN437:BS$498),_xlfn.CONCAT(", ",BV437), IF($AN$511=SUM($AN437:BS$498),_xlfn.CONCAT(" y ",BV437,".")))))</f>
        <v/>
      </c>
      <c r="BV437" s="738">
        <f t="shared" si="44"/>
        <v>11</v>
      </c>
      <c r="BW437" s="739"/>
      <c r="BX437" s="35"/>
      <c r="BY437" s="35"/>
      <c r="BZ437" s="35"/>
      <c r="CA437" s="35"/>
      <c r="CB437" s="35"/>
      <c r="CC437" s="35"/>
      <c r="CD437" s="35"/>
      <c r="CE437" s="35"/>
      <c r="CF437" s="35"/>
      <c r="CG437" s="35"/>
      <c r="CH437" s="35"/>
      <c r="CI437" s="35"/>
      <c r="CJ437" s="35"/>
      <c r="CK437" s="35"/>
      <c r="CL437" s="35"/>
      <c r="CM437" s="35"/>
      <c r="CN437" s="35"/>
      <c r="CO437" s="35"/>
      <c r="CP437" s="35"/>
      <c r="CQ437" s="35"/>
      <c r="CR437" s="35"/>
      <c r="CS437" s="35"/>
      <c r="CT437" s="35"/>
      <c r="CU437" s="35"/>
      <c r="CV437" s="35"/>
      <c r="CW437" s="35"/>
      <c r="CX437" s="35"/>
      <c r="CY437" s="35"/>
      <c r="CZ437" s="35"/>
      <c r="DA437" s="35"/>
      <c r="DB437" s="35"/>
      <c r="DC437" s="35"/>
      <c r="DD437" s="35"/>
      <c r="DE437" s="35"/>
      <c r="DF437" s="35"/>
      <c r="DG437" s="35"/>
      <c r="DH437" s="35"/>
      <c r="DI437" s="35"/>
      <c r="DJ437" s="35"/>
      <c r="DK437" s="35"/>
      <c r="DL437" s="35"/>
      <c r="DM437" s="35"/>
      <c r="DN437" s="35"/>
      <c r="DO437" s="35"/>
      <c r="DP437" s="35"/>
      <c r="DQ437" s="35"/>
      <c r="DR437" s="35"/>
      <c r="DS437" s="35"/>
      <c r="DT437" s="35"/>
      <c r="DU437" s="35"/>
      <c r="DV437" s="35"/>
      <c r="DW437" s="35"/>
      <c r="DX437" s="35"/>
      <c r="DY437" s="35"/>
      <c r="DZ437" s="35"/>
      <c r="EA437" s="35"/>
      <c r="EB437" s="35"/>
      <c r="EC437" s="35"/>
      <c r="ED437" s="35"/>
      <c r="EE437" s="35"/>
      <c r="EF437" s="35"/>
      <c r="EG437" s="35"/>
      <c r="EH437" s="35"/>
      <c r="EI437" s="35"/>
      <c r="EJ437" s="35"/>
      <c r="EK437" s="35"/>
      <c r="EL437" s="35"/>
      <c r="EM437" s="35"/>
      <c r="EN437" s="35"/>
      <c r="EO437" s="35"/>
      <c r="EP437" s="35"/>
      <c r="EQ437" s="35"/>
      <c r="ER437" s="35"/>
      <c r="ES437" s="35"/>
      <c r="ET437" s="35"/>
      <c r="EU437" s="35"/>
      <c r="EV437" s="35"/>
      <c r="EW437" s="35"/>
      <c r="EX437" s="35"/>
      <c r="EY437" s="35"/>
      <c r="EZ437" s="35"/>
      <c r="FA437" s="35"/>
      <c r="FB437" s="35"/>
      <c r="FC437" s="35"/>
      <c r="FD437" s="35"/>
      <c r="FE437" s="35"/>
      <c r="FF437" s="35"/>
      <c r="FG437" s="35"/>
      <c r="FH437" s="35"/>
      <c r="FI437" s="35"/>
      <c r="FJ437" s="35"/>
      <c r="FK437" s="35"/>
      <c r="FL437" s="35"/>
      <c r="FM437" s="35"/>
      <c r="FN437" s="35"/>
      <c r="FO437" s="35"/>
      <c r="FP437" s="35"/>
      <c r="FQ437" s="35"/>
      <c r="FR437" s="35"/>
      <c r="FS437" s="35"/>
      <c r="FT437" s="35"/>
      <c r="FU437" s="35"/>
      <c r="FV437" s="35"/>
      <c r="FW437" s="35"/>
      <c r="FX437" s="35"/>
      <c r="FY437" s="35"/>
      <c r="FZ437" s="35"/>
      <c r="GA437" s="35"/>
      <c r="GB437" s="35"/>
      <c r="GC437" s="35"/>
      <c r="GD437" s="35"/>
      <c r="GE437" s="35"/>
      <c r="GF437" s="627">
        <f t="shared" si="21"/>
        <v>0</v>
      </c>
      <c r="GG437" s="627"/>
      <c r="GH437" s="627">
        <f t="shared" si="22"/>
        <v>0</v>
      </c>
      <c r="GI437" s="627"/>
      <c r="GJ437" s="627">
        <f t="shared" si="23"/>
        <v>0</v>
      </c>
      <c r="GK437" s="627"/>
      <c r="GL437" s="627">
        <f t="shared" si="24"/>
        <v>0</v>
      </c>
      <c r="GM437" s="627"/>
      <c r="GN437" s="627">
        <f t="shared" si="25"/>
        <v>0</v>
      </c>
      <c r="GO437" s="627"/>
      <c r="GP437" s="627">
        <f t="shared" si="26"/>
        <v>0</v>
      </c>
      <c r="GQ437" s="627"/>
      <c r="GR437" s="35"/>
      <c r="GS437" s="35"/>
      <c r="GT437" s="35"/>
      <c r="GU437" s="35"/>
      <c r="GV437" s="35"/>
      <c r="GW437" s="35"/>
      <c r="GX437" s="35"/>
      <c r="GY437" s="35"/>
      <c r="GZ437" s="35"/>
      <c r="HA437" s="35"/>
      <c r="HB437" s="35"/>
      <c r="HC437" s="35"/>
      <c r="HD437" s="35"/>
    </row>
    <row r="438" spans="1:212" ht="15" customHeight="1">
      <c r="A438" s="131"/>
      <c r="B438" s="53"/>
      <c r="C438" s="82" t="s">
        <v>77</v>
      </c>
      <c r="D438" s="825" t="str">
        <f>IF($AH$11=1,"",IF(CNGE_2026_M3_Secc1!$AH$388=CNGE_2026_M3_Secc1!$AJ$388,"",IF(CNGE_2026_M3_Secc1!D409="","",CNGE_2026_M3_Secc1!D409)))</f>
        <v/>
      </c>
      <c r="E438" s="826"/>
      <c r="F438" s="826"/>
      <c r="G438" s="826"/>
      <c r="H438" s="826"/>
      <c r="I438" s="826"/>
      <c r="J438" s="826"/>
      <c r="K438" s="826"/>
      <c r="L438" s="826"/>
      <c r="M438" s="826"/>
      <c r="N438" s="827"/>
      <c r="O438" s="432"/>
      <c r="P438" s="432"/>
      <c r="Q438" s="432"/>
      <c r="R438" s="432"/>
      <c r="S438" s="432"/>
      <c r="T438" s="436"/>
      <c r="U438" s="436"/>
      <c r="V438" s="432"/>
      <c r="W438" s="432"/>
      <c r="X438" s="432"/>
      <c r="Y438" s="432"/>
      <c r="Z438" s="432"/>
      <c r="AA438" s="432"/>
      <c r="AB438" s="432"/>
      <c r="AC438" s="436"/>
      <c r="AD438" s="436"/>
      <c r="AE438" s="12"/>
      <c r="AH438" s="896">
        <f t="shared" si="27"/>
        <v>0</v>
      </c>
      <c r="AI438" s="627"/>
      <c r="AJ438" s="627">
        <f t="shared" si="28"/>
        <v>0</v>
      </c>
      <c r="AK438" s="627"/>
      <c r="AL438" s="639">
        <f t="shared" si="29"/>
        <v>0</v>
      </c>
      <c r="AM438" s="641"/>
      <c r="AN438" s="627">
        <f t="shared" si="30"/>
        <v>0</v>
      </c>
      <c r="AO438" s="639"/>
      <c r="AP438" s="448"/>
      <c r="AQ438" s="919">
        <f t="shared" si="31"/>
        <v>0</v>
      </c>
      <c r="AR438" s="627"/>
      <c r="AS438" s="627">
        <f t="shared" si="32"/>
        <v>0</v>
      </c>
      <c r="AT438" s="627"/>
      <c r="AU438" s="639">
        <f t="shared" si="33"/>
        <v>0</v>
      </c>
      <c r="AV438" s="641"/>
      <c r="AW438" s="627">
        <f t="shared" si="34"/>
        <v>0</v>
      </c>
      <c r="AX438" s="627"/>
      <c r="AY438" s="448"/>
      <c r="AZ438" s="919">
        <f t="shared" si="35"/>
        <v>0</v>
      </c>
      <c r="BA438" s="627"/>
      <c r="BB438" s="627">
        <f t="shared" si="36"/>
        <v>0</v>
      </c>
      <c r="BC438" s="627"/>
      <c r="BD438" s="639">
        <f t="shared" si="37"/>
        <v>0</v>
      </c>
      <c r="BE438" s="641"/>
      <c r="BF438" s="627">
        <f t="shared" si="38"/>
        <v>0</v>
      </c>
      <c r="BG438" s="627"/>
      <c r="BH438" s="448"/>
      <c r="BI438" s="896">
        <f t="shared" si="39"/>
        <v>0</v>
      </c>
      <c r="BJ438" s="627"/>
      <c r="BK438" s="627">
        <f t="shared" si="40"/>
        <v>0</v>
      </c>
      <c r="BL438" s="627"/>
      <c r="BM438" s="639">
        <f t="shared" si="41"/>
        <v>0</v>
      </c>
      <c r="BN438" s="641"/>
      <c r="BO438" s="627">
        <f t="shared" si="42"/>
        <v>0</v>
      </c>
      <c r="BP438" s="627"/>
      <c r="BQ438" s="448"/>
      <c r="BR438" s="740">
        <f t="shared" si="43"/>
        <v>0</v>
      </c>
      <c r="BS438" s="741"/>
      <c r="BT438" s="639" t="str">
        <f>IF(BR438=0,"", IF(SUM($BR$426:BR438)=1,BV438,IF($BR$463&gt;SUM($BR$426:BR438),_xlfn.CONCAT(", ",BV438), IF($BR$463=SUM($BR$426:BR438),_xlfn.CONCAT(" y ",BV438,".")))))</f>
        <v/>
      </c>
      <c r="BU438" s="641" t="str">
        <f>IF(BS438=0,"", IF(SUM($AN438:BS$498)=1,BV438, IF($AN$511&gt;SUM($AN438:BS$498),_xlfn.CONCAT(", ",BV438), IF($AN$511=SUM($AN438:BS$498),_xlfn.CONCAT(" y ",BV438,".")))))</f>
        <v/>
      </c>
      <c r="BV438" s="738">
        <f t="shared" si="44"/>
        <v>12</v>
      </c>
      <c r="BW438" s="739"/>
      <c r="BX438" s="35"/>
      <c r="BY438" s="35"/>
      <c r="BZ438" s="35"/>
      <c r="CA438" s="35"/>
      <c r="CB438" s="35"/>
      <c r="CC438" s="35"/>
      <c r="CD438" s="35"/>
      <c r="CE438" s="35"/>
      <c r="CF438" s="35"/>
      <c r="CG438" s="35"/>
      <c r="CH438" s="35"/>
      <c r="CI438" s="35"/>
      <c r="CJ438" s="35"/>
      <c r="CK438" s="35"/>
      <c r="CL438" s="35"/>
      <c r="CM438" s="35"/>
      <c r="CN438" s="35"/>
      <c r="CO438" s="35"/>
      <c r="CP438" s="35"/>
      <c r="CQ438" s="35"/>
      <c r="CR438" s="35"/>
      <c r="CS438" s="35"/>
      <c r="CT438" s="35"/>
      <c r="CU438" s="35"/>
      <c r="CV438" s="35"/>
      <c r="CW438" s="35"/>
      <c r="CX438" s="35"/>
      <c r="CY438" s="35"/>
      <c r="CZ438" s="35"/>
      <c r="DA438" s="35"/>
      <c r="DB438" s="35"/>
      <c r="DC438" s="35"/>
      <c r="DD438" s="35"/>
      <c r="DE438" s="35"/>
      <c r="DF438" s="35"/>
      <c r="DG438" s="35"/>
      <c r="DH438" s="35"/>
      <c r="DI438" s="35"/>
      <c r="DJ438" s="35"/>
      <c r="DK438" s="35"/>
      <c r="DL438" s="35"/>
      <c r="DM438" s="35"/>
      <c r="DN438" s="35"/>
      <c r="DO438" s="35"/>
      <c r="DP438" s="35"/>
      <c r="DQ438" s="35"/>
      <c r="DR438" s="35"/>
      <c r="DS438" s="35"/>
      <c r="DT438" s="35"/>
      <c r="DU438" s="35"/>
      <c r="DV438" s="35"/>
      <c r="DW438" s="35"/>
      <c r="DX438" s="35"/>
      <c r="DY438" s="35"/>
      <c r="DZ438" s="35"/>
      <c r="EA438" s="35"/>
      <c r="EB438" s="35"/>
      <c r="EC438" s="35"/>
      <c r="ED438" s="35"/>
      <c r="EE438" s="35"/>
      <c r="EF438" s="35"/>
      <c r="EG438" s="35"/>
      <c r="EH438" s="35"/>
      <c r="EI438" s="35"/>
      <c r="EJ438" s="35"/>
      <c r="EK438" s="35"/>
      <c r="EL438" s="35"/>
      <c r="EM438" s="35"/>
      <c r="EN438" s="35"/>
      <c r="EO438" s="35"/>
      <c r="EP438" s="35"/>
      <c r="EQ438" s="35"/>
      <c r="ER438" s="35"/>
      <c r="ES438" s="35"/>
      <c r="ET438" s="35"/>
      <c r="EU438" s="35"/>
      <c r="EV438" s="35"/>
      <c r="EW438" s="35"/>
      <c r="EX438" s="35"/>
      <c r="EY438" s="35"/>
      <c r="EZ438" s="35"/>
      <c r="FA438" s="35"/>
      <c r="FB438" s="35"/>
      <c r="FC438" s="35"/>
      <c r="FD438" s="35"/>
      <c r="FE438" s="35"/>
      <c r="FF438" s="35"/>
      <c r="FG438" s="35"/>
      <c r="FH438" s="35"/>
      <c r="FI438" s="35"/>
      <c r="FJ438" s="35"/>
      <c r="FK438" s="35"/>
      <c r="FL438" s="35"/>
      <c r="FM438" s="35"/>
      <c r="FN438" s="35"/>
      <c r="FO438" s="35"/>
      <c r="FP438" s="35"/>
      <c r="FQ438" s="35"/>
      <c r="FR438" s="35"/>
      <c r="FS438" s="35"/>
      <c r="FT438" s="35"/>
      <c r="FU438" s="35"/>
      <c r="FV438" s="35"/>
      <c r="FW438" s="35"/>
      <c r="FX438" s="35"/>
      <c r="FY438" s="35"/>
      <c r="FZ438" s="35"/>
      <c r="GA438" s="35"/>
      <c r="GB438" s="35"/>
      <c r="GC438" s="35"/>
      <c r="GD438" s="35"/>
      <c r="GE438" s="35"/>
      <c r="GF438" s="627">
        <f t="shared" si="21"/>
        <v>0</v>
      </c>
      <c r="GG438" s="627"/>
      <c r="GH438" s="627">
        <f t="shared" si="22"/>
        <v>0</v>
      </c>
      <c r="GI438" s="627"/>
      <c r="GJ438" s="627">
        <f t="shared" si="23"/>
        <v>0</v>
      </c>
      <c r="GK438" s="627"/>
      <c r="GL438" s="627">
        <f t="shared" si="24"/>
        <v>0</v>
      </c>
      <c r="GM438" s="627"/>
      <c r="GN438" s="627">
        <f t="shared" si="25"/>
        <v>0</v>
      </c>
      <c r="GO438" s="627"/>
      <c r="GP438" s="627">
        <f t="shared" si="26"/>
        <v>0</v>
      </c>
      <c r="GQ438" s="627"/>
      <c r="GR438" s="35"/>
      <c r="GS438" s="35"/>
      <c r="GT438" s="35"/>
      <c r="GU438" s="35"/>
      <c r="GV438" s="35"/>
      <c r="GW438" s="35"/>
      <c r="GX438" s="35"/>
      <c r="GY438" s="35"/>
      <c r="GZ438" s="35"/>
      <c r="HA438" s="35"/>
      <c r="HB438" s="35"/>
      <c r="HC438" s="35"/>
      <c r="HD438" s="35"/>
    </row>
    <row r="439" spans="1:212" ht="15" customHeight="1">
      <c r="A439" s="131"/>
      <c r="B439" s="53"/>
      <c r="C439" s="82" t="s">
        <v>78</v>
      </c>
      <c r="D439" s="825" t="str">
        <f>IF($AH$11=1,"",IF(CNGE_2026_M3_Secc1!$AH$388=CNGE_2026_M3_Secc1!$AJ$388,"",IF(CNGE_2026_M3_Secc1!D410="","",CNGE_2026_M3_Secc1!D410)))</f>
        <v/>
      </c>
      <c r="E439" s="826"/>
      <c r="F439" s="826"/>
      <c r="G439" s="826"/>
      <c r="H439" s="826"/>
      <c r="I439" s="826"/>
      <c r="J439" s="826"/>
      <c r="K439" s="826"/>
      <c r="L439" s="826"/>
      <c r="M439" s="826"/>
      <c r="N439" s="827"/>
      <c r="O439" s="432"/>
      <c r="P439" s="432"/>
      <c r="Q439" s="432"/>
      <c r="R439" s="432"/>
      <c r="S439" s="432"/>
      <c r="T439" s="436"/>
      <c r="U439" s="436"/>
      <c r="V439" s="432"/>
      <c r="W439" s="432"/>
      <c r="X439" s="432"/>
      <c r="Y439" s="432"/>
      <c r="Z439" s="432"/>
      <c r="AA439" s="432"/>
      <c r="AB439" s="432"/>
      <c r="AC439" s="436"/>
      <c r="AD439" s="436"/>
      <c r="AE439" s="12"/>
      <c r="AH439" s="896">
        <f t="shared" si="27"/>
        <v>0</v>
      </c>
      <c r="AI439" s="627"/>
      <c r="AJ439" s="627">
        <f t="shared" si="28"/>
        <v>0</v>
      </c>
      <c r="AK439" s="627"/>
      <c r="AL439" s="639">
        <f t="shared" si="29"/>
        <v>0</v>
      </c>
      <c r="AM439" s="641"/>
      <c r="AN439" s="627">
        <f t="shared" si="30"/>
        <v>0</v>
      </c>
      <c r="AO439" s="639"/>
      <c r="AP439" s="448"/>
      <c r="AQ439" s="919">
        <f t="shared" si="31"/>
        <v>0</v>
      </c>
      <c r="AR439" s="627"/>
      <c r="AS439" s="627">
        <f t="shared" si="32"/>
        <v>0</v>
      </c>
      <c r="AT439" s="627"/>
      <c r="AU439" s="639">
        <f t="shared" si="33"/>
        <v>0</v>
      </c>
      <c r="AV439" s="641"/>
      <c r="AW439" s="627">
        <f t="shared" si="34"/>
        <v>0</v>
      </c>
      <c r="AX439" s="627"/>
      <c r="AY439" s="448"/>
      <c r="AZ439" s="919">
        <f t="shared" si="35"/>
        <v>0</v>
      </c>
      <c r="BA439" s="627"/>
      <c r="BB439" s="627">
        <f t="shared" si="36"/>
        <v>0</v>
      </c>
      <c r="BC439" s="627"/>
      <c r="BD439" s="639">
        <f t="shared" si="37"/>
        <v>0</v>
      </c>
      <c r="BE439" s="641"/>
      <c r="BF439" s="627">
        <f t="shared" si="38"/>
        <v>0</v>
      </c>
      <c r="BG439" s="627"/>
      <c r="BH439" s="448"/>
      <c r="BI439" s="896">
        <f t="shared" si="39"/>
        <v>0</v>
      </c>
      <c r="BJ439" s="627"/>
      <c r="BK439" s="627">
        <f t="shared" si="40"/>
        <v>0</v>
      </c>
      <c r="BL439" s="627"/>
      <c r="BM439" s="639">
        <f t="shared" si="41"/>
        <v>0</v>
      </c>
      <c r="BN439" s="641"/>
      <c r="BO439" s="627">
        <f t="shared" si="42"/>
        <v>0</v>
      </c>
      <c r="BP439" s="627"/>
      <c r="BQ439" s="448"/>
      <c r="BR439" s="740">
        <f t="shared" si="43"/>
        <v>0</v>
      </c>
      <c r="BS439" s="741"/>
      <c r="BT439" s="639" t="str">
        <f>IF(BR439=0,"", IF(SUM($BR$426:BR439)=1,BV439,IF($BR$463&gt;SUM($BR$426:BR439),_xlfn.CONCAT(", ",BV439), IF($BR$463=SUM($BR$426:BR439),_xlfn.CONCAT(" y ",BV439,".")))))</f>
        <v/>
      </c>
      <c r="BU439" s="641" t="str">
        <f>IF(BS439=0,"", IF(SUM($AN439:BS$498)=1,BV439, IF($AN$511&gt;SUM($AN439:BS$498),_xlfn.CONCAT(", ",BV439), IF($AN$511=SUM($AN439:BS$498),_xlfn.CONCAT(" y ",BV439,".")))))</f>
        <v/>
      </c>
      <c r="BV439" s="738">
        <f t="shared" si="44"/>
        <v>13</v>
      </c>
      <c r="BW439" s="739"/>
      <c r="BX439" s="35"/>
      <c r="BY439" s="35"/>
      <c r="BZ439" s="35"/>
      <c r="CA439" s="35"/>
      <c r="CB439" s="35"/>
      <c r="CC439" s="35"/>
      <c r="CD439" s="35"/>
      <c r="CE439" s="35"/>
      <c r="CF439" s="35"/>
      <c r="CG439" s="35"/>
      <c r="CH439" s="35"/>
      <c r="CI439" s="35"/>
      <c r="CJ439" s="35"/>
      <c r="CK439" s="35"/>
      <c r="CL439" s="35"/>
      <c r="CM439" s="35"/>
      <c r="CN439" s="35"/>
      <c r="CO439" s="35"/>
      <c r="CP439" s="35"/>
      <c r="CQ439" s="35"/>
      <c r="CR439" s="35"/>
      <c r="CS439" s="35"/>
      <c r="CT439" s="35"/>
      <c r="CU439" s="35"/>
      <c r="CV439" s="35"/>
      <c r="CW439" s="35"/>
      <c r="CX439" s="35"/>
      <c r="CY439" s="35"/>
      <c r="CZ439" s="35"/>
      <c r="DA439" s="35"/>
      <c r="DB439" s="35"/>
      <c r="DC439" s="35"/>
      <c r="DD439" s="35"/>
      <c r="DE439" s="35"/>
      <c r="DF439" s="35"/>
      <c r="DG439" s="35"/>
      <c r="DH439" s="35"/>
      <c r="DI439" s="35"/>
      <c r="DJ439" s="35"/>
      <c r="DK439" s="35"/>
      <c r="DL439" s="35"/>
      <c r="DM439" s="35"/>
      <c r="DN439" s="35"/>
      <c r="DO439" s="35"/>
      <c r="DP439" s="35"/>
      <c r="DQ439" s="35"/>
      <c r="DR439" s="35"/>
      <c r="DS439" s="35"/>
      <c r="DT439" s="35"/>
      <c r="DU439" s="35"/>
      <c r="DV439" s="35"/>
      <c r="DW439" s="35"/>
      <c r="DX439" s="35"/>
      <c r="DY439" s="35"/>
      <c r="DZ439" s="35"/>
      <c r="EA439" s="35"/>
      <c r="EB439" s="35"/>
      <c r="EC439" s="35"/>
      <c r="ED439" s="35"/>
      <c r="EE439" s="35"/>
      <c r="EF439" s="35"/>
      <c r="EG439" s="35"/>
      <c r="EH439" s="35"/>
      <c r="EI439" s="35"/>
      <c r="EJ439" s="35"/>
      <c r="EK439" s="35"/>
      <c r="EL439" s="35"/>
      <c r="EM439" s="35"/>
      <c r="EN439" s="35"/>
      <c r="EO439" s="35"/>
      <c r="EP439" s="35"/>
      <c r="EQ439" s="35"/>
      <c r="ER439" s="35"/>
      <c r="ES439" s="35"/>
      <c r="ET439" s="35"/>
      <c r="EU439" s="35"/>
      <c r="EV439" s="35"/>
      <c r="EW439" s="35"/>
      <c r="EX439" s="35"/>
      <c r="EY439" s="35"/>
      <c r="EZ439" s="35"/>
      <c r="FA439" s="35"/>
      <c r="FB439" s="35"/>
      <c r="FC439" s="35"/>
      <c r="FD439" s="35"/>
      <c r="FE439" s="35"/>
      <c r="FF439" s="35"/>
      <c r="FG439" s="35"/>
      <c r="FH439" s="35"/>
      <c r="FI439" s="35"/>
      <c r="FJ439" s="35"/>
      <c r="FK439" s="35"/>
      <c r="FL439" s="35"/>
      <c r="FM439" s="35"/>
      <c r="FN439" s="35"/>
      <c r="FO439" s="35"/>
      <c r="FP439" s="35"/>
      <c r="FQ439" s="35"/>
      <c r="FR439" s="35"/>
      <c r="FS439" s="35"/>
      <c r="FT439" s="35"/>
      <c r="FU439" s="35"/>
      <c r="FV439" s="35"/>
      <c r="FW439" s="35"/>
      <c r="FX439" s="35"/>
      <c r="FY439" s="35"/>
      <c r="FZ439" s="35"/>
      <c r="GA439" s="35"/>
      <c r="GB439" s="35"/>
      <c r="GC439" s="35"/>
      <c r="GD439" s="35"/>
      <c r="GE439" s="35"/>
      <c r="GF439" s="627">
        <f t="shared" si="21"/>
        <v>0</v>
      </c>
      <c r="GG439" s="627"/>
      <c r="GH439" s="627">
        <f t="shared" si="22"/>
        <v>0</v>
      </c>
      <c r="GI439" s="627"/>
      <c r="GJ439" s="627">
        <f t="shared" si="23"/>
        <v>0</v>
      </c>
      <c r="GK439" s="627"/>
      <c r="GL439" s="627">
        <f t="shared" si="24"/>
        <v>0</v>
      </c>
      <c r="GM439" s="627"/>
      <c r="GN439" s="627">
        <f t="shared" si="25"/>
        <v>0</v>
      </c>
      <c r="GO439" s="627"/>
      <c r="GP439" s="627">
        <f t="shared" si="26"/>
        <v>0</v>
      </c>
      <c r="GQ439" s="627"/>
      <c r="GR439" s="35"/>
      <c r="GS439" s="35"/>
      <c r="GT439" s="35"/>
      <c r="GU439" s="35"/>
      <c r="GV439" s="35"/>
      <c r="GW439" s="35"/>
      <c r="GX439" s="35"/>
      <c r="GY439" s="35"/>
      <c r="GZ439" s="35"/>
      <c r="HA439" s="35"/>
      <c r="HB439" s="35"/>
      <c r="HC439" s="35"/>
      <c r="HD439" s="35"/>
    </row>
    <row r="440" spans="1:212" ht="15" customHeight="1">
      <c r="A440" s="131"/>
      <c r="B440" s="53"/>
      <c r="C440" s="82" t="s">
        <v>79</v>
      </c>
      <c r="D440" s="825" t="str">
        <f>IF($AH$11=1,"",IF(CNGE_2026_M3_Secc1!$AH$388=CNGE_2026_M3_Secc1!$AJ$388,"",IF(CNGE_2026_M3_Secc1!D411="","",CNGE_2026_M3_Secc1!D411)))</f>
        <v/>
      </c>
      <c r="E440" s="826"/>
      <c r="F440" s="826"/>
      <c r="G440" s="826"/>
      <c r="H440" s="826"/>
      <c r="I440" s="826"/>
      <c r="J440" s="826"/>
      <c r="K440" s="826"/>
      <c r="L440" s="826"/>
      <c r="M440" s="826"/>
      <c r="N440" s="827"/>
      <c r="O440" s="432"/>
      <c r="P440" s="432"/>
      <c r="Q440" s="432"/>
      <c r="R440" s="432"/>
      <c r="S440" s="432"/>
      <c r="T440" s="436"/>
      <c r="U440" s="436"/>
      <c r="V440" s="432"/>
      <c r="W440" s="432"/>
      <c r="X440" s="432"/>
      <c r="Y440" s="432"/>
      <c r="Z440" s="432"/>
      <c r="AA440" s="432"/>
      <c r="AB440" s="432"/>
      <c r="AC440" s="436"/>
      <c r="AD440" s="436"/>
      <c r="AE440" s="12"/>
      <c r="AH440" s="896">
        <f t="shared" si="27"/>
        <v>0</v>
      </c>
      <c r="AI440" s="627"/>
      <c r="AJ440" s="627">
        <f t="shared" si="28"/>
        <v>0</v>
      </c>
      <c r="AK440" s="627"/>
      <c r="AL440" s="639">
        <f t="shared" si="29"/>
        <v>0</v>
      </c>
      <c r="AM440" s="641"/>
      <c r="AN440" s="627">
        <f t="shared" si="30"/>
        <v>0</v>
      </c>
      <c r="AO440" s="639"/>
      <c r="AP440" s="448"/>
      <c r="AQ440" s="919">
        <f t="shared" si="31"/>
        <v>0</v>
      </c>
      <c r="AR440" s="627"/>
      <c r="AS440" s="627">
        <f t="shared" si="32"/>
        <v>0</v>
      </c>
      <c r="AT440" s="627"/>
      <c r="AU440" s="639">
        <f t="shared" si="33"/>
        <v>0</v>
      </c>
      <c r="AV440" s="641"/>
      <c r="AW440" s="627">
        <f t="shared" si="34"/>
        <v>0</v>
      </c>
      <c r="AX440" s="627"/>
      <c r="AY440" s="448"/>
      <c r="AZ440" s="919">
        <f t="shared" si="35"/>
        <v>0</v>
      </c>
      <c r="BA440" s="627"/>
      <c r="BB440" s="627">
        <f t="shared" si="36"/>
        <v>0</v>
      </c>
      <c r="BC440" s="627"/>
      <c r="BD440" s="639">
        <f t="shared" si="37"/>
        <v>0</v>
      </c>
      <c r="BE440" s="641"/>
      <c r="BF440" s="627">
        <f t="shared" si="38"/>
        <v>0</v>
      </c>
      <c r="BG440" s="627"/>
      <c r="BH440" s="448"/>
      <c r="BI440" s="896">
        <f t="shared" si="39"/>
        <v>0</v>
      </c>
      <c r="BJ440" s="627"/>
      <c r="BK440" s="627">
        <f t="shared" si="40"/>
        <v>0</v>
      </c>
      <c r="BL440" s="627"/>
      <c r="BM440" s="639">
        <f t="shared" si="41"/>
        <v>0</v>
      </c>
      <c r="BN440" s="641"/>
      <c r="BO440" s="627">
        <f t="shared" si="42"/>
        <v>0</v>
      </c>
      <c r="BP440" s="627"/>
      <c r="BQ440" s="448"/>
      <c r="BR440" s="740">
        <f t="shared" si="43"/>
        <v>0</v>
      </c>
      <c r="BS440" s="741"/>
      <c r="BT440" s="639" t="str">
        <f>IF(BR440=0,"", IF(SUM($BR$426:BR440)=1,BV440,IF($BR$463&gt;SUM($BR$426:BR440),_xlfn.CONCAT(", ",BV440), IF($BR$463=SUM($BR$426:BR440),_xlfn.CONCAT(" y ",BV440,".")))))</f>
        <v/>
      </c>
      <c r="BU440" s="641" t="str">
        <f>IF(BS440=0,"", IF(SUM($AN440:BS$498)=1,BV440, IF($AN$511&gt;SUM($AN440:BS$498),_xlfn.CONCAT(", ",BV440), IF($AN$511=SUM($AN440:BS$498),_xlfn.CONCAT(" y ",BV440,".")))))</f>
        <v/>
      </c>
      <c r="BV440" s="738">
        <f t="shared" si="44"/>
        <v>14</v>
      </c>
      <c r="BW440" s="739"/>
      <c r="BX440" s="35"/>
      <c r="BY440" s="35"/>
      <c r="BZ440" s="35"/>
      <c r="CA440" s="35"/>
      <c r="CB440" s="35"/>
      <c r="CC440" s="35"/>
      <c r="CD440" s="35"/>
      <c r="CE440" s="35"/>
      <c r="CF440" s="35"/>
      <c r="CG440" s="35"/>
      <c r="CH440" s="35"/>
      <c r="CI440" s="35"/>
      <c r="CJ440" s="35"/>
      <c r="CK440" s="35"/>
      <c r="CL440" s="35"/>
      <c r="CM440" s="35"/>
      <c r="CN440" s="35"/>
      <c r="CO440" s="35"/>
      <c r="CP440" s="35"/>
      <c r="CQ440" s="35"/>
      <c r="CR440" s="35"/>
      <c r="CS440" s="35"/>
      <c r="CT440" s="35"/>
      <c r="CU440" s="35"/>
      <c r="CV440" s="35"/>
      <c r="CW440" s="35"/>
      <c r="CX440" s="35"/>
      <c r="CY440" s="35"/>
      <c r="CZ440" s="35"/>
      <c r="DA440" s="35"/>
      <c r="DB440" s="35"/>
      <c r="DC440" s="35"/>
      <c r="DD440" s="35"/>
      <c r="DE440" s="35"/>
      <c r="DF440" s="35"/>
      <c r="DG440" s="35"/>
      <c r="DH440" s="35"/>
      <c r="DI440" s="35"/>
      <c r="DJ440" s="35"/>
      <c r="DK440" s="35"/>
      <c r="DL440" s="35"/>
      <c r="DM440" s="35"/>
      <c r="DN440" s="35"/>
      <c r="DO440" s="35"/>
      <c r="DP440" s="35"/>
      <c r="DQ440" s="35"/>
      <c r="DR440" s="35"/>
      <c r="DS440" s="35"/>
      <c r="DT440" s="35"/>
      <c r="DU440" s="35"/>
      <c r="DV440" s="35"/>
      <c r="DW440" s="35"/>
      <c r="DX440" s="35"/>
      <c r="DY440" s="35"/>
      <c r="DZ440" s="35"/>
      <c r="EA440" s="35"/>
      <c r="EB440" s="35"/>
      <c r="EC440" s="35"/>
      <c r="ED440" s="35"/>
      <c r="EE440" s="35"/>
      <c r="EF440" s="35"/>
      <c r="EG440" s="35"/>
      <c r="EH440" s="35"/>
      <c r="EI440" s="35"/>
      <c r="EJ440" s="35"/>
      <c r="EK440" s="35"/>
      <c r="EL440" s="35"/>
      <c r="EM440" s="35"/>
      <c r="EN440" s="35"/>
      <c r="EO440" s="35"/>
      <c r="EP440" s="35"/>
      <c r="EQ440" s="35"/>
      <c r="ER440" s="35"/>
      <c r="ES440" s="35"/>
      <c r="ET440" s="35"/>
      <c r="EU440" s="35"/>
      <c r="EV440" s="35"/>
      <c r="EW440" s="35"/>
      <c r="EX440" s="35"/>
      <c r="EY440" s="35"/>
      <c r="EZ440" s="35"/>
      <c r="FA440" s="35"/>
      <c r="FB440" s="35"/>
      <c r="FC440" s="35"/>
      <c r="FD440" s="35"/>
      <c r="FE440" s="35"/>
      <c r="FF440" s="35"/>
      <c r="FG440" s="35"/>
      <c r="FH440" s="35"/>
      <c r="FI440" s="35"/>
      <c r="FJ440" s="35"/>
      <c r="FK440" s="35"/>
      <c r="FL440" s="35"/>
      <c r="FM440" s="35"/>
      <c r="FN440" s="35"/>
      <c r="FO440" s="35"/>
      <c r="FP440" s="35"/>
      <c r="FQ440" s="35"/>
      <c r="FR440" s="35"/>
      <c r="FS440" s="35"/>
      <c r="FT440" s="35"/>
      <c r="FU440" s="35"/>
      <c r="FV440" s="35"/>
      <c r="FW440" s="35"/>
      <c r="FX440" s="35"/>
      <c r="FY440" s="35"/>
      <c r="FZ440" s="35"/>
      <c r="GA440" s="35"/>
      <c r="GB440" s="35"/>
      <c r="GC440" s="35"/>
      <c r="GD440" s="35"/>
      <c r="GE440" s="35"/>
      <c r="GF440" s="627">
        <f t="shared" si="21"/>
        <v>0</v>
      </c>
      <c r="GG440" s="627"/>
      <c r="GH440" s="627">
        <f t="shared" si="22"/>
        <v>0</v>
      </c>
      <c r="GI440" s="627"/>
      <c r="GJ440" s="627">
        <f t="shared" si="23"/>
        <v>0</v>
      </c>
      <c r="GK440" s="627"/>
      <c r="GL440" s="627">
        <f t="shared" si="24"/>
        <v>0</v>
      </c>
      <c r="GM440" s="627"/>
      <c r="GN440" s="627">
        <f t="shared" si="25"/>
        <v>0</v>
      </c>
      <c r="GO440" s="627"/>
      <c r="GP440" s="627">
        <f t="shared" si="26"/>
        <v>0</v>
      </c>
      <c r="GQ440" s="627"/>
      <c r="GR440" s="35"/>
      <c r="GS440" s="35"/>
      <c r="GT440" s="35"/>
      <c r="GU440" s="35"/>
      <c r="GV440" s="35"/>
      <c r="GW440" s="35"/>
      <c r="GX440" s="35"/>
      <c r="GY440" s="35"/>
      <c r="GZ440" s="35"/>
      <c r="HA440" s="35"/>
      <c r="HB440" s="35"/>
      <c r="HC440" s="35"/>
      <c r="HD440" s="35"/>
    </row>
    <row r="441" spans="1:212" ht="15" customHeight="1">
      <c r="A441" s="131"/>
      <c r="B441" s="53"/>
      <c r="C441" s="82" t="s">
        <v>80</v>
      </c>
      <c r="D441" s="825" t="str">
        <f>IF($AH$11=1,"",IF(CNGE_2026_M3_Secc1!$AH$388=CNGE_2026_M3_Secc1!$AJ$388,"",IF(CNGE_2026_M3_Secc1!D412="","",CNGE_2026_M3_Secc1!D412)))</f>
        <v/>
      </c>
      <c r="E441" s="826"/>
      <c r="F441" s="826"/>
      <c r="G441" s="826"/>
      <c r="H441" s="826"/>
      <c r="I441" s="826"/>
      <c r="J441" s="826"/>
      <c r="K441" s="826"/>
      <c r="L441" s="826"/>
      <c r="M441" s="826"/>
      <c r="N441" s="827"/>
      <c r="O441" s="432"/>
      <c r="P441" s="432"/>
      <c r="Q441" s="432"/>
      <c r="R441" s="432"/>
      <c r="S441" s="432"/>
      <c r="T441" s="436"/>
      <c r="U441" s="436"/>
      <c r="V441" s="432"/>
      <c r="W441" s="432"/>
      <c r="X441" s="432"/>
      <c r="Y441" s="432"/>
      <c r="Z441" s="432"/>
      <c r="AA441" s="432"/>
      <c r="AB441" s="432"/>
      <c r="AC441" s="436"/>
      <c r="AD441" s="436"/>
      <c r="AE441" s="12"/>
      <c r="AH441" s="896">
        <f t="shared" si="27"/>
        <v>0</v>
      </c>
      <c r="AI441" s="627"/>
      <c r="AJ441" s="627">
        <f t="shared" si="28"/>
        <v>0</v>
      </c>
      <c r="AK441" s="627"/>
      <c r="AL441" s="639">
        <f t="shared" si="29"/>
        <v>0</v>
      </c>
      <c r="AM441" s="641"/>
      <c r="AN441" s="627">
        <f t="shared" si="30"/>
        <v>0</v>
      </c>
      <c r="AO441" s="639"/>
      <c r="AP441" s="448"/>
      <c r="AQ441" s="919">
        <f t="shared" si="31"/>
        <v>0</v>
      </c>
      <c r="AR441" s="627"/>
      <c r="AS441" s="627">
        <f t="shared" si="32"/>
        <v>0</v>
      </c>
      <c r="AT441" s="627"/>
      <c r="AU441" s="639">
        <f t="shared" si="33"/>
        <v>0</v>
      </c>
      <c r="AV441" s="641"/>
      <c r="AW441" s="627">
        <f t="shared" si="34"/>
        <v>0</v>
      </c>
      <c r="AX441" s="627"/>
      <c r="AY441" s="448"/>
      <c r="AZ441" s="919">
        <f t="shared" si="35"/>
        <v>0</v>
      </c>
      <c r="BA441" s="627"/>
      <c r="BB441" s="627">
        <f t="shared" si="36"/>
        <v>0</v>
      </c>
      <c r="BC441" s="627"/>
      <c r="BD441" s="639">
        <f t="shared" si="37"/>
        <v>0</v>
      </c>
      <c r="BE441" s="641"/>
      <c r="BF441" s="627">
        <f t="shared" si="38"/>
        <v>0</v>
      </c>
      <c r="BG441" s="627"/>
      <c r="BH441" s="448"/>
      <c r="BI441" s="896">
        <f t="shared" si="39"/>
        <v>0</v>
      </c>
      <c r="BJ441" s="627"/>
      <c r="BK441" s="627">
        <f t="shared" si="40"/>
        <v>0</v>
      </c>
      <c r="BL441" s="627"/>
      <c r="BM441" s="639">
        <f t="shared" si="41"/>
        <v>0</v>
      </c>
      <c r="BN441" s="641"/>
      <c r="BO441" s="627">
        <f t="shared" si="42"/>
        <v>0</v>
      </c>
      <c r="BP441" s="627"/>
      <c r="BQ441" s="448"/>
      <c r="BR441" s="740">
        <f t="shared" si="43"/>
        <v>0</v>
      </c>
      <c r="BS441" s="741"/>
      <c r="BT441" s="639" t="str">
        <f>IF(BR441=0,"", IF(SUM($BR$426:BR441)=1,BV441,IF($BR$463&gt;SUM($BR$426:BR441),_xlfn.CONCAT(", ",BV441), IF($BR$463=SUM($BR$426:BR441),_xlfn.CONCAT(" y ",BV441,".")))))</f>
        <v/>
      </c>
      <c r="BU441" s="641" t="str">
        <f>IF(BS441=0,"", IF(SUM($AN441:BS$498)=1,BV441, IF($AN$511&gt;SUM($AN441:BS$498),_xlfn.CONCAT(", ",BV441), IF($AN$511=SUM($AN441:BS$498),_xlfn.CONCAT(" y ",BV441,".")))))</f>
        <v/>
      </c>
      <c r="BV441" s="738">
        <f t="shared" si="44"/>
        <v>15</v>
      </c>
      <c r="BW441" s="739"/>
      <c r="BX441" s="35"/>
      <c r="BY441" s="35"/>
      <c r="BZ441" s="35"/>
      <c r="CA441" s="35"/>
      <c r="CB441" s="35"/>
      <c r="CC441" s="35"/>
      <c r="CD441" s="35"/>
      <c r="CE441" s="35"/>
      <c r="CF441" s="35"/>
      <c r="CG441" s="35"/>
      <c r="CH441" s="35"/>
      <c r="CI441" s="35"/>
      <c r="CJ441" s="35"/>
      <c r="CK441" s="35"/>
      <c r="CL441" s="35"/>
      <c r="CM441" s="35"/>
      <c r="CN441" s="35"/>
      <c r="CO441" s="35"/>
      <c r="CP441" s="35"/>
      <c r="CQ441" s="35"/>
      <c r="CR441" s="35"/>
      <c r="CS441" s="35"/>
      <c r="CT441" s="35"/>
      <c r="CU441" s="35"/>
      <c r="CV441" s="35"/>
      <c r="CW441" s="35"/>
      <c r="CX441" s="35"/>
      <c r="CY441" s="35"/>
      <c r="CZ441" s="35"/>
      <c r="DA441" s="35"/>
      <c r="DB441" s="35"/>
      <c r="DC441" s="35"/>
      <c r="DD441" s="35"/>
      <c r="DE441" s="35"/>
      <c r="DF441" s="35"/>
      <c r="DG441" s="35"/>
      <c r="DH441" s="35"/>
      <c r="DI441" s="35"/>
      <c r="DJ441" s="35"/>
      <c r="DK441" s="35"/>
      <c r="DL441" s="35"/>
      <c r="DM441" s="35"/>
      <c r="DN441" s="35"/>
      <c r="DO441" s="35"/>
      <c r="DP441" s="35"/>
      <c r="DQ441" s="35"/>
      <c r="DR441" s="35"/>
      <c r="DS441" s="35"/>
      <c r="DT441" s="35"/>
      <c r="DU441" s="35"/>
      <c r="DV441" s="35"/>
      <c r="DW441" s="35"/>
      <c r="DX441" s="35"/>
      <c r="DY441" s="35"/>
      <c r="DZ441" s="35"/>
      <c r="EA441" s="35"/>
      <c r="EB441" s="35"/>
      <c r="EC441" s="35"/>
      <c r="ED441" s="35"/>
      <c r="EE441" s="35"/>
      <c r="EF441" s="35"/>
      <c r="EG441" s="35"/>
      <c r="EH441" s="35"/>
      <c r="EI441" s="35"/>
      <c r="EJ441" s="35"/>
      <c r="EK441" s="35"/>
      <c r="EL441" s="35"/>
      <c r="EM441" s="35"/>
      <c r="EN441" s="35"/>
      <c r="EO441" s="35"/>
      <c r="EP441" s="35"/>
      <c r="EQ441" s="35"/>
      <c r="ER441" s="35"/>
      <c r="ES441" s="35"/>
      <c r="ET441" s="35"/>
      <c r="EU441" s="35"/>
      <c r="EV441" s="35"/>
      <c r="EW441" s="35"/>
      <c r="EX441" s="35"/>
      <c r="EY441" s="35"/>
      <c r="EZ441" s="35"/>
      <c r="FA441" s="35"/>
      <c r="FB441" s="35"/>
      <c r="FC441" s="35"/>
      <c r="FD441" s="35"/>
      <c r="FE441" s="35"/>
      <c r="FF441" s="35"/>
      <c r="FG441" s="35"/>
      <c r="FH441" s="35"/>
      <c r="FI441" s="35"/>
      <c r="FJ441" s="35"/>
      <c r="FK441" s="35"/>
      <c r="FL441" s="35"/>
      <c r="FM441" s="35"/>
      <c r="FN441" s="35"/>
      <c r="FO441" s="35"/>
      <c r="FP441" s="35"/>
      <c r="FQ441" s="35"/>
      <c r="FR441" s="35"/>
      <c r="FS441" s="35"/>
      <c r="FT441" s="35"/>
      <c r="FU441" s="35"/>
      <c r="FV441" s="35"/>
      <c r="FW441" s="35"/>
      <c r="FX441" s="35"/>
      <c r="FY441" s="35"/>
      <c r="FZ441" s="35"/>
      <c r="GA441" s="35"/>
      <c r="GB441" s="35"/>
      <c r="GC441" s="35"/>
      <c r="GD441" s="35"/>
      <c r="GE441" s="35"/>
      <c r="GF441" s="627">
        <f t="shared" si="21"/>
        <v>0</v>
      </c>
      <c r="GG441" s="627"/>
      <c r="GH441" s="627">
        <f t="shared" si="22"/>
        <v>0</v>
      </c>
      <c r="GI441" s="627"/>
      <c r="GJ441" s="627">
        <f t="shared" si="23"/>
        <v>0</v>
      </c>
      <c r="GK441" s="627"/>
      <c r="GL441" s="627">
        <f t="shared" si="24"/>
        <v>0</v>
      </c>
      <c r="GM441" s="627"/>
      <c r="GN441" s="627">
        <f t="shared" si="25"/>
        <v>0</v>
      </c>
      <c r="GO441" s="627"/>
      <c r="GP441" s="627">
        <f t="shared" si="26"/>
        <v>0</v>
      </c>
      <c r="GQ441" s="627"/>
      <c r="GR441" s="35"/>
      <c r="GS441" s="35"/>
      <c r="GT441" s="35"/>
      <c r="GU441" s="35"/>
      <c r="GV441" s="35"/>
      <c r="GW441" s="35"/>
      <c r="GX441" s="35"/>
      <c r="GY441" s="35"/>
      <c r="GZ441" s="35"/>
      <c r="HA441" s="35"/>
      <c r="HB441" s="35"/>
      <c r="HC441" s="35"/>
      <c r="HD441" s="35"/>
    </row>
    <row r="442" spans="1:212" ht="15" customHeight="1">
      <c r="A442" s="131"/>
      <c r="B442" s="53"/>
      <c r="C442" s="82" t="s">
        <v>81</v>
      </c>
      <c r="D442" s="825" t="str">
        <f>IF($AH$11=1,"",IF(CNGE_2026_M3_Secc1!$AH$388=CNGE_2026_M3_Secc1!$AJ$388,"",IF(CNGE_2026_M3_Secc1!D413="","",CNGE_2026_M3_Secc1!D413)))</f>
        <v/>
      </c>
      <c r="E442" s="826"/>
      <c r="F442" s="826"/>
      <c r="G442" s="826"/>
      <c r="H442" s="826"/>
      <c r="I442" s="826"/>
      <c r="J442" s="826"/>
      <c r="K442" s="826"/>
      <c r="L442" s="826"/>
      <c r="M442" s="826"/>
      <c r="N442" s="827"/>
      <c r="O442" s="432"/>
      <c r="P442" s="432"/>
      <c r="Q442" s="432"/>
      <c r="R442" s="432"/>
      <c r="S442" s="432"/>
      <c r="T442" s="436"/>
      <c r="U442" s="436"/>
      <c r="V442" s="432"/>
      <c r="W442" s="432"/>
      <c r="X442" s="432"/>
      <c r="Y442" s="432"/>
      <c r="Z442" s="432"/>
      <c r="AA442" s="432"/>
      <c r="AB442" s="432"/>
      <c r="AC442" s="436"/>
      <c r="AD442" s="436"/>
      <c r="AE442" s="12"/>
      <c r="AH442" s="896">
        <f t="shared" si="27"/>
        <v>0</v>
      </c>
      <c r="AI442" s="627"/>
      <c r="AJ442" s="627">
        <f t="shared" si="28"/>
        <v>0</v>
      </c>
      <c r="AK442" s="627"/>
      <c r="AL442" s="639">
        <f t="shared" si="29"/>
        <v>0</v>
      </c>
      <c r="AM442" s="641"/>
      <c r="AN442" s="627">
        <f t="shared" si="30"/>
        <v>0</v>
      </c>
      <c r="AO442" s="639"/>
      <c r="AP442" s="448"/>
      <c r="AQ442" s="919">
        <f t="shared" si="31"/>
        <v>0</v>
      </c>
      <c r="AR442" s="627"/>
      <c r="AS442" s="627">
        <f t="shared" si="32"/>
        <v>0</v>
      </c>
      <c r="AT442" s="627"/>
      <c r="AU442" s="639">
        <f t="shared" si="33"/>
        <v>0</v>
      </c>
      <c r="AV442" s="641"/>
      <c r="AW442" s="627">
        <f t="shared" si="34"/>
        <v>0</v>
      </c>
      <c r="AX442" s="627"/>
      <c r="AY442" s="448"/>
      <c r="AZ442" s="919">
        <f t="shared" si="35"/>
        <v>0</v>
      </c>
      <c r="BA442" s="627"/>
      <c r="BB442" s="627">
        <f t="shared" si="36"/>
        <v>0</v>
      </c>
      <c r="BC442" s="627"/>
      <c r="BD442" s="639">
        <f t="shared" si="37"/>
        <v>0</v>
      </c>
      <c r="BE442" s="641"/>
      <c r="BF442" s="627">
        <f t="shared" si="38"/>
        <v>0</v>
      </c>
      <c r="BG442" s="627"/>
      <c r="BH442" s="448"/>
      <c r="BI442" s="896">
        <f t="shared" si="39"/>
        <v>0</v>
      </c>
      <c r="BJ442" s="627"/>
      <c r="BK442" s="627">
        <f t="shared" si="40"/>
        <v>0</v>
      </c>
      <c r="BL442" s="627"/>
      <c r="BM442" s="639">
        <f t="shared" si="41"/>
        <v>0</v>
      </c>
      <c r="BN442" s="641"/>
      <c r="BO442" s="627">
        <f t="shared" si="42"/>
        <v>0</v>
      </c>
      <c r="BP442" s="627"/>
      <c r="BQ442" s="448"/>
      <c r="BR442" s="740">
        <f t="shared" si="43"/>
        <v>0</v>
      </c>
      <c r="BS442" s="741"/>
      <c r="BT442" s="639" t="str">
        <f>IF(BR442=0,"", IF(SUM($BR$426:BR442)=1,BV442,IF($BR$463&gt;SUM($BR$426:BR442),_xlfn.CONCAT(", ",BV442), IF($BR$463=SUM($BR$426:BR442),_xlfn.CONCAT(" y ",BV442,".")))))</f>
        <v/>
      </c>
      <c r="BU442" s="641" t="str">
        <f>IF(BS442=0,"", IF(SUM($AN442:BS$498)=1,BV442, IF($AN$511&gt;SUM($AN442:BS$498),_xlfn.CONCAT(", ",BV442), IF($AN$511=SUM($AN442:BS$498),_xlfn.CONCAT(" y ",BV442,".")))))</f>
        <v/>
      </c>
      <c r="BV442" s="738">
        <f t="shared" si="44"/>
        <v>16</v>
      </c>
      <c r="BW442" s="739"/>
      <c r="BX442" s="35"/>
      <c r="BY442" s="35"/>
      <c r="BZ442" s="35"/>
      <c r="CA442" s="35"/>
      <c r="CB442" s="35"/>
      <c r="CC442" s="35"/>
      <c r="CD442" s="35"/>
      <c r="CE442" s="35"/>
      <c r="CF442" s="35"/>
      <c r="CG442" s="35"/>
      <c r="CH442" s="35"/>
      <c r="CI442" s="35"/>
      <c r="CJ442" s="35"/>
      <c r="CK442" s="35"/>
      <c r="CL442" s="35"/>
      <c r="CM442" s="35"/>
      <c r="CN442" s="35"/>
      <c r="CO442" s="35"/>
      <c r="CP442" s="35"/>
      <c r="CQ442" s="35"/>
      <c r="CR442" s="35"/>
      <c r="CS442" s="35"/>
      <c r="CT442" s="35"/>
      <c r="CU442" s="35"/>
      <c r="CV442" s="35"/>
      <c r="CW442" s="35"/>
      <c r="CX442" s="35"/>
      <c r="CY442" s="35"/>
      <c r="CZ442" s="35"/>
      <c r="DA442" s="35"/>
      <c r="DB442" s="35"/>
      <c r="DC442" s="35"/>
      <c r="DD442" s="35"/>
      <c r="DE442" s="35"/>
      <c r="DF442" s="35"/>
      <c r="DG442" s="35"/>
      <c r="DH442" s="35"/>
      <c r="DI442" s="35"/>
      <c r="DJ442" s="35"/>
      <c r="DK442" s="35"/>
      <c r="DL442" s="35"/>
      <c r="DM442" s="35"/>
      <c r="DN442" s="35"/>
      <c r="DO442" s="35"/>
      <c r="DP442" s="35"/>
      <c r="DQ442" s="35"/>
      <c r="DR442" s="35"/>
      <c r="DS442" s="35"/>
      <c r="DT442" s="35"/>
      <c r="DU442" s="35"/>
      <c r="DV442" s="35"/>
      <c r="DW442" s="35"/>
      <c r="DX442" s="35"/>
      <c r="DY442" s="35"/>
      <c r="DZ442" s="35"/>
      <c r="EA442" s="35"/>
      <c r="EB442" s="35"/>
      <c r="EC442" s="35"/>
      <c r="ED442" s="35"/>
      <c r="EE442" s="35"/>
      <c r="EF442" s="35"/>
      <c r="EG442" s="35"/>
      <c r="EH442" s="35"/>
      <c r="EI442" s="35"/>
      <c r="EJ442" s="35"/>
      <c r="EK442" s="35"/>
      <c r="EL442" s="35"/>
      <c r="EM442" s="35"/>
      <c r="EN442" s="35"/>
      <c r="EO442" s="35"/>
      <c r="EP442" s="35"/>
      <c r="EQ442" s="35"/>
      <c r="ER442" s="35"/>
      <c r="ES442" s="35"/>
      <c r="ET442" s="35"/>
      <c r="EU442" s="35"/>
      <c r="EV442" s="35"/>
      <c r="EW442" s="35"/>
      <c r="EX442" s="35"/>
      <c r="EY442" s="35"/>
      <c r="EZ442" s="35"/>
      <c r="FA442" s="35"/>
      <c r="FB442" s="35"/>
      <c r="FC442" s="35"/>
      <c r="FD442" s="35"/>
      <c r="FE442" s="35"/>
      <c r="FF442" s="35"/>
      <c r="FG442" s="35"/>
      <c r="FH442" s="35"/>
      <c r="FI442" s="35"/>
      <c r="FJ442" s="35"/>
      <c r="FK442" s="35"/>
      <c r="FL442" s="35"/>
      <c r="FM442" s="35"/>
      <c r="FN442" s="35"/>
      <c r="FO442" s="35"/>
      <c r="FP442" s="35"/>
      <c r="FQ442" s="35"/>
      <c r="FR442" s="35"/>
      <c r="FS442" s="35"/>
      <c r="FT442" s="35"/>
      <c r="FU442" s="35"/>
      <c r="FV442" s="35"/>
      <c r="FW442" s="35"/>
      <c r="FX442" s="35"/>
      <c r="FY442" s="35"/>
      <c r="FZ442" s="35"/>
      <c r="GA442" s="35"/>
      <c r="GB442" s="35"/>
      <c r="GC442" s="35"/>
      <c r="GD442" s="35"/>
      <c r="GE442" s="35"/>
      <c r="GF442" s="627">
        <f t="shared" si="21"/>
        <v>0</v>
      </c>
      <c r="GG442" s="627"/>
      <c r="GH442" s="627">
        <f t="shared" si="22"/>
        <v>0</v>
      </c>
      <c r="GI442" s="627"/>
      <c r="GJ442" s="627">
        <f t="shared" si="23"/>
        <v>0</v>
      </c>
      <c r="GK442" s="627"/>
      <c r="GL442" s="627">
        <f t="shared" si="24"/>
        <v>0</v>
      </c>
      <c r="GM442" s="627"/>
      <c r="GN442" s="627">
        <f t="shared" si="25"/>
        <v>0</v>
      </c>
      <c r="GO442" s="627"/>
      <c r="GP442" s="627">
        <f t="shared" si="26"/>
        <v>0</v>
      </c>
      <c r="GQ442" s="627"/>
      <c r="GR442" s="35"/>
      <c r="GS442" s="35"/>
      <c r="GT442" s="35"/>
      <c r="GU442" s="35"/>
      <c r="GV442" s="35"/>
      <c r="GW442" s="35"/>
      <c r="GX442" s="35"/>
      <c r="GY442" s="35"/>
      <c r="GZ442" s="35"/>
      <c r="HA442" s="35"/>
      <c r="HB442" s="35"/>
      <c r="HC442" s="35"/>
      <c r="HD442" s="35"/>
    </row>
    <row r="443" spans="1:212" ht="15" customHeight="1">
      <c r="A443" s="131"/>
      <c r="B443" s="53"/>
      <c r="C443" s="82" t="s">
        <v>82</v>
      </c>
      <c r="D443" s="825" t="str">
        <f>IF($AH$11=1,"",IF(CNGE_2026_M3_Secc1!$AH$388=CNGE_2026_M3_Secc1!$AJ$388,"",IF(CNGE_2026_M3_Secc1!D414="","",CNGE_2026_M3_Secc1!D414)))</f>
        <v/>
      </c>
      <c r="E443" s="826"/>
      <c r="F443" s="826"/>
      <c r="G443" s="826"/>
      <c r="H443" s="826"/>
      <c r="I443" s="826"/>
      <c r="J443" s="826"/>
      <c r="K443" s="826"/>
      <c r="L443" s="826"/>
      <c r="M443" s="826"/>
      <c r="N443" s="827"/>
      <c r="O443" s="432"/>
      <c r="P443" s="432"/>
      <c r="Q443" s="432"/>
      <c r="R443" s="432"/>
      <c r="S443" s="432"/>
      <c r="T443" s="436"/>
      <c r="U443" s="436"/>
      <c r="V443" s="432"/>
      <c r="W443" s="432"/>
      <c r="X443" s="432"/>
      <c r="Y443" s="432"/>
      <c r="Z443" s="432"/>
      <c r="AA443" s="432"/>
      <c r="AB443" s="432"/>
      <c r="AC443" s="436"/>
      <c r="AD443" s="436"/>
      <c r="AE443" s="12"/>
      <c r="AH443" s="896">
        <f t="shared" si="27"/>
        <v>0</v>
      </c>
      <c r="AI443" s="627"/>
      <c r="AJ443" s="627">
        <f t="shared" si="28"/>
        <v>0</v>
      </c>
      <c r="AK443" s="627"/>
      <c r="AL443" s="639">
        <f t="shared" si="29"/>
        <v>0</v>
      </c>
      <c r="AM443" s="641"/>
      <c r="AN443" s="627">
        <f t="shared" si="30"/>
        <v>0</v>
      </c>
      <c r="AO443" s="639"/>
      <c r="AP443" s="448"/>
      <c r="AQ443" s="919">
        <f t="shared" si="31"/>
        <v>0</v>
      </c>
      <c r="AR443" s="627"/>
      <c r="AS443" s="627">
        <f t="shared" si="32"/>
        <v>0</v>
      </c>
      <c r="AT443" s="627"/>
      <c r="AU443" s="639">
        <f t="shared" si="33"/>
        <v>0</v>
      </c>
      <c r="AV443" s="641"/>
      <c r="AW443" s="627">
        <f t="shared" si="34"/>
        <v>0</v>
      </c>
      <c r="AX443" s="627"/>
      <c r="AY443" s="448"/>
      <c r="AZ443" s="919">
        <f t="shared" si="35"/>
        <v>0</v>
      </c>
      <c r="BA443" s="627"/>
      <c r="BB443" s="627">
        <f t="shared" si="36"/>
        <v>0</v>
      </c>
      <c r="BC443" s="627"/>
      <c r="BD443" s="639">
        <f t="shared" si="37"/>
        <v>0</v>
      </c>
      <c r="BE443" s="641"/>
      <c r="BF443" s="627">
        <f t="shared" si="38"/>
        <v>0</v>
      </c>
      <c r="BG443" s="627"/>
      <c r="BH443" s="448"/>
      <c r="BI443" s="896">
        <f t="shared" si="39"/>
        <v>0</v>
      </c>
      <c r="BJ443" s="627"/>
      <c r="BK443" s="627">
        <f t="shared" si="40"/>
        <v>0</v>
      </c>
      <c r="BL443" s="627"/>
      <c r="BM443" s="639">
        <f t="shared" si="41"/>
        <v>0</v>
      </c>
      <c r="BN443" s="641"/>
      <c r="BO443" s="627">
        <f t="shared" si="42"/>
        <v>0</v>
      </c>
      <c r="BP443" s="627"/>
      <c r="BQ443" s="448"/>
      <c r="BR443" s="740">
        <f t="shared" si="43"/>
        <v>0</v>
      </c>
      <c r="BS443" s="741"/>
      <c r="BT443" s="639" t="str">
        <f>IF(BR443=0,"", IF(SUM($BR$426:BR443)=1,BV443,IF($BR$463&gt;SUM($BR$426:BR443),_xlfn.CONCAT(", ",BV443), IF($BR$463=SUM($BR$426:BR443),_xlfn.CONCAT(" y ",BV443,".")))))</f>
        <v/>
      </c>
      <c r="BU443" s="641" t="str">
        <f>IF(BS443=0,"", IF(SUM($AN443:BS$498)=1,BV443, IF($AN$511&gt;SUM($AN443:BS$498),_xlfn.CONCAT(", ",BV443), IF($AN$511=SUM($AN443:BS$498),_xlfn.CONCAT(" y ",BV443,".")))))</f>
        <v/>
      </c>
      <c r="BV443" s="738">
        <f t="shared" si="44"/>
        <v>17</v>
      </c>
      <c r="BW443" s="739"/>
      <c r="BX443" s="35"/>
      <c r="BY443" s="35"/>
      <c r="BZ443" s="35"/>
      <c r="CA443" s="35"/>
      <c r="CB443" s="35"/>
      <c r="CC443" s="35"/>
      <c r="CD443" s="35"/>
      <c r="CE443" s="35"/>
      <c r="CF443" s="35"/>
      <c r="CG443" s="35"/>
      <c r="CH443" s="35"/>
      <c r="CI443" s="35"/>
      <c r="CJ443" s="35"/>
      <c r="CK443" s="35"/>
      <c r="CL443" s="35"/>
      <c r="CM443" s="35"/>
      <c r="CN443" s="35"/>
      <c r="CO443" s="35"/>
      <c r="CP443" s="35"/>
      <c r="CQ443" s="35"/>
      <c r="CR443" s="35"/>
      <c r="CS443" s="35"/>
      <c r="CT443" s="35"/>
      <c r="CU443" s="35"/>
      <c r="CV443" s="35"/>
      <c r="CW443" s="35"/>
      <c r="CX443" s="35"/>
      <c r="CY443" s="35"/>
      <c r="CZ443" s="35"/>
      <c r="DA443" s="35"/>
      <c r="DB443" s="35"/>
      <c r="DC443" s="35"/>
      <c r="DD443" s="35"/>
      <c r="DE443" s="35"/>
      <c r="DF443" s="35"/>
      <c r="DG443" s="35"/>
      <c r="DH443" s="35"/>
      <c r="DI443" s="35"/>
      <c r="DJ443" s="35"/>
      <c r="DK443" s="35"/>
      <c r="DL443" s="35"/>
      <c r="DM443" s="35"/>
      <c r="DN443" s="35"/>
      <c r="DO443" s="35"/>
      <c r="DP443" s="35"/>
      <c r="DQ443" s="35"/>
      <c r="DR443" s="35"/>
      <c r="DS443" s="35"/>
      <c r="DT443" s="35"/>
      <c r="DU443" s="35"/>
      <c r="DV443" s="35"/>
      <c r="DW443" s="35"/>
      <c r="DX443" s="35"/>
      <c r="DY443" s="35"/>
      <c r="DZ443" s="35"/>
      <c r="EA443" s="35"/>
      <c r="EB443" s="35"/>
      <c r="EC443" s="35"/>
      <c r="ED443" s="35"/>
      <c r="EE443" s="35"/>
      <c r="EF443" s="35"/>
      <c r="EG443" s="35"/>
      <c r="EH443" s="35"/>
      <c r="EI443" s="35"/>
      <c r="EJ443" s="35"/>
      <c r="EK443" s="35"/>
      <c r="EL443" s="35"/>
      <c r="EM443" s="35"/>
      <c r="EN443" s="35"/>
      <c r="EO443" s="35"/>
      <c r="EP443" s="35"/>
      <c r="EQ443" s="35"/>
      <c r="ER443" s="35"/>
      <c r="ES443" s="35"/>
      <c r="ET443" s="35"/>
      <c r="EU443" s="35"/>
      <c r="EV443" s="35"/>
      <c r="EW443" s="35"/>
      <c r="EX443" s="35"/>
      <c r="EY443" s="35"/>
      <c r="EZ443" s="35"/>
      <c r="FA443" s="35"/>
      <c r="FB443" s="35"/>
      <c r="FC443" s="35"/>
      <c r="FD443" s="35"/>
      <c r="FE443" s="35"/>
      <c r="FF443" s="35"/>
      <c r="FG443" s="35"/>
      <c r="FH443" s="35"/>
      <c r="FI443" s="35"/>
      <c r="FJ443" s="35"/>
      <c r="FK443" s="35"/>
      <c r="FL443" s="35"/>
      <c r="FM443" s="35"/>
      <c r="FN443" s="35"/>
      <c r="FO443" s="35"/>
      <c r="FP443" s="35"/>
      <c r="FQ443" s="35"/>
      <c r="FR443" s="35"/>
      <c r="FS443" s="35"/>
      <c r="FT443" s="35"/>
      <c r="FU443" s="35"/>
      <c r="FV443" s="35"/>
      <c r="FW443" s="35"/>
      <c r="FX443" s="35"/>
      <c r="FY443" s="35"/>
      <c r="FZ443" s="35"/>
      <c r="GA443" s="35"/>
      <c r="GB443" s="35"/>
      <c r="GC443" s="35"/>
      <c r="GD443" s="35"/>
      <c r="GE443" s="35"/>
      <c r="GF443" s="627">
        <f t="shared" si="21"/>
        <v>0</v>
      </c>
      <c r="GG443" s="627"/>
      <c r="GH443" s="627">
        <f t="shared" si="22"/>
        <v>0</v>
      </c>
      <c r="GI443" s="627"/>
      <c r="GJ443" s="627">
        <f t="shared" si="23"/>
        <v>0</v>
      </c>
      <c r="GK443" s="627"/>
      <c r="GL443" s="627">
        <f t="shared" si="24"/>
        <v>0</v>
      </c>
      <c r="GM443" s="627"/>
      <c r="GN443" s="627">
        <f t="shared" si="25"/>
        <v>0</v>
      </c>
      <c r="GO443" s="627"/>
      <c r="GP443" s="627">
        <f t="shared" si="26"/>
        <v>0</v>
      </c>
      <c r="GQ443" s="627"/>
      <c r="GR443" s="35"/>
      <c r="GS443" s="35"/>
      <c r="GT443" s="35"/>
      <c r="GU443" s="35"/>
      <c r="GV443" s="35"/>
      <c r="GW443" s="35"/>
      <c r="GX443" s="35"/>
      <c r="GY443" s="35"/>
      <c r="GZ443" s="35"/>
      <c r="HA443" s="35"/>
      <c r="HB443" s="35"/>
      <c r="HC443" s="35"/>
      <c r="HD443" s="35"/>
    </row>
    <row r="444" spans="1:212" ht="15" customHeight="1">
      <c r="A444" s="131"/>
      <c r="B444" s="53"/>
      <c r="C444" s="82" t="s">
        <v>83</v>
      </c>
      <c r="D444" s="825" t="str">
        <f>IF($AH$11=1,"",IF(CNGE_2026_M3_Secc1!$AH$388=CNGE_2026_M3_Secc1!$AJ$388,"",IF(CNGE_2026_M3_Secc1!D415="","",CNGE_2026_M3_Secc1!D415)))</f>
        <v/>
      </c>
      <c r="E444" s="826"/>
      <c r="F444" s="826"/>
      <c r="G444" s="826"/>
      <c r="H444" s="826"/>
      <c r="I444" s="826"/>
      <c r="J444" s="826"/>
      <c r="K444" s="826"/>
      <c r="L444" s="826"/>
      <c r="M444" s="826"/>
      <c r="N444" s="827"/>
      <c r="O444" s="432"/>
      <c r="P444" s="432"/>
      <c r="Q444" s="432"/>
      <c r="R444" s="432"/>
      <c r="S444" s="432"/>
      <c r="T444" s="436"/>
      <c r="U444" s="436"/>
      <c r="V444" s="432"/>
      <c r="W444" s="432"/>
      <c r="X444" s="432"/>
      <c r="Y444" s="432"/>
      <c r="Z444" s="432"/>
      <c r="AA444" s="432"/>
      <c r="AB444" s="432"/>
      <c r="AC444" s="436"/>
      <c r="AD444" s="436"/>
      <c r="AE444" s="12"/>
      <c r="AH444" s="896">
        <f t="shared" si="27"/>
        <v>0</v>
      </c>
      <c r="AI444" s="627"/>
      <c r="AJ444" s="627">
        <f t="shared" si="28"/>
        <v>0</v>
      </c>
      <c r="AK444" s="627"/>
      <c r="AL444" s="639">
        <f t="shared" si="29"/>
        <v>0</v>
      </c>
      <c r="AM444" s="641"/>
      <c r="AN444" s="627">
        <f t="shared" si="30"/>
        <v>0</v>
      </c>
      <c r="AO444" s="639"/>
      <c r="AP444" s="448"/>
      <c r="AQ444" s="919">
        <f t="shared" si="31"/>
        <v>0</v>
      </c>
      <c r="AR444" s="627"/>
      <c r="AS444" s="627">
        <f t="shared" si="32"/>
        <v>0</v>
      </c>
      <c r="AT444" s="627"/>
      <c r="AU444" s="639">
        <f t="shared" si="33"/>
        <v>0</v>
      </c>
      <c r="AV444" s="641"/>
      <c r="AW444" s="627">
        <f t="shared" si="34"/>
        <v>0</v>
      </c>
      <c r="AX444" s="627"/>
      <c r="AY444" s="448"/>
      <c r="AZ444" s="919">
        <f t="shared" si="35"/>
        <v>0</v>
      </c>
      <c r="BA444" s="627"/>
      <c r="BB444" s="627">
        <f t="shared" si="36"/>
        <v>0</v>
      </c>
      <c r="BC444" s="627"/>
      <c r="BD444" s="639">
        <f t="shared" si="37"/>
        <v>0</v>
      </c>
      <c r="BE444" s="641"/>
      <c r="BF444" s="627">
        <f t="shared" si="38"/>
        <v>0</v>
      </c>
      <c r="BG444" s="627"/>
      <c r="BH444" s="448"/>
      <c r="BI444" s="896">
        <f t="shared" si="39"/>
        <v>0</v>
      </c>
      <c r="BJ444" s="627"/>
      <c r="BK444" s="627">
        <f t="shared" si="40"/>
        <v>0</v>
      </c>
      <c r="BL444" s="627"/>
      <c r="BM444" s="639">
        <f t="shared" si="41"/>
        <v>0</v>
      </c>
      <c r="BN444" s="641"/>
      <c r="BO444" s="627">
        <f t="shared" si="42"/>
        <v>0</v>
      </c>
      <c r="BP444" s="627"/>
      <c r="BQ444" s="448"/>
      <c r="BR444" s="740">
        <f t="shared" si="43"/>
        <v>0</v>
      </c>
      <c r="BS444" s="741"/>
      <c r="BT444" s="639" t="str">
        <f>IF(BR444=0,"", IF(SUM($BR$426:BR444)=1,BV444,IF($BR$463&gt;SUM($BR$426:BR444),_xlfn.CONCAT(", ",BV444), IF($BR$463=SUM($BR$426:BR444),_xlfn.CONCAT(" y ",BV444,".")))))</f>
        <v/>
      </c>
      <c r="BU444" s="641" t="str">
        <f>IF(BS444=0,"", IF(SUM($AN444:BS$498)=1,BV444, IF($AN$511&gt;SUM($AN444:BS$498),_xlfn.CONCAT(", ",BV444), IF($AN$511=SUM($AN444:BS$498),_xlfn.CONCAT(" y ",BV444,".")))))</f>
        <v/>
      </c>
      <c r="BV444" s="738">
        <f t="shared" si="44"/>
        <v>18</v>
      </c>
      <c r="BW444" s="739"/>
      <c r="BX444" s="35"/>
      <c r="BY444" s="35"/>
      <c r="BZ444" s="35"/>
      <c r="CA444" s="35"/>
      <c r="CB444" s="35"/>
      <c r="CC444" s="35"/>
      <c r="CD444" s="35"/>
      <c r="CE444" s="35"/>
      <c r="CF444" s="35"/>
      <c r="CG444" s="35"/>
      <c r="CH444" s="35"/>
      <c r="CI444" s="35"/>
      <c r="CJ444" s="35"/>
      <c r="CK444" s="35"/>
      <c r="CL444" s="35"/>
      <c r="CM444" s="35"/>
      <c r="CN444" s="35"/>
      <c r="CO444" s="35"/>
      <c r="CP444" s="35"/>
      <c r="CQ444" s="35"/>
      <c r="CR444" s="35"/>
      <c r="CS444" s="35"/>
      <c r="CT444" s="35"/>
      <c r="CU444" s="35"/>
      <c r="CV444" s="35"/>
      <c r="CW444" s="35"/>
      <c r="CX444" s="35"/>
      <c r="CY444" s="35"/>
      <c r="CZ444" s="35"/>
      <c r="DA444" s="35"/>
      <c r="DB444" s="35"/>
      <c r="DC444" s="35"/>
      <c r="DD444" s="35"/>
      <c r="DE444" s="35"/>
      <c r="DF444" s="35"/>
      <c r="DG444" s="35"/>
      <c r="DH444" s="35"/>
      <c r="DI444" s="35"/>
      <c r="DJ444" s="35"/>
      <c r="DK444" s="35"/>
      <c r="DL444" s="35"/>
      <c r="DM444" s="35"/>
      <c r="DN444" s="35"/>
      <c r="DO444" s="35"/>
      <c r="DP444" s="35"/>
      <c r="DQ444" s="35"/>
      <c r="DR444" s="35"/>
      <c r="DS444" s="35"/>
      <c r="DT444" s="35"/>
      <c r="DU444" s="35"/>
      <c r="DV444" s="35"/>
      <c r="DW444" s="35"/>
      <c r="DX444" s="35"/>
      <c r="DY444" s="35"/>
      <c r="DZ444" s="35"/>
      <c r="EA444" s="35"/>
      <c r="EB444" s="35"/>
      <c r="EC444" s="35"/>
      <c r="ED444" s="35"/>
      <c r="EE444" s="35"/>
      <c r="EF444" s="35"/>
      <c r="EG444" s="35"/>
      <c r="EH444" s="35"/>
      <c r="EI444" s="35"/>
      <c r="EJ444" s="35"/>
      <c r="EK444" s="35"/>
      <c r="EL444" s="35"/>
      <c r="EM444" s="35"/>
      <c r="EN444" s="35"/>
      <c r="EO444" s="35"/>
      <c r="EP444" s="35"/>
      <c r="EQ444" s="35"/>
      <c r="ER444" s="35"/>
      <c r="ES444" s="35"/>
      <c r="ET444" s="35"/>
      <c r="EU444" s="35"/>
      <c r="EV444" s="35"/>
      <c r="EW444" s="35"/>
      <c r="EX444" s="35"/>
      <c r="EY444" s="35"/>
      <c r="EZ444" s="35"/>
      <c r="FA444" s="35"/>
      <c r="FB444" s="35"/>
      <c r="FC444" s="35"/>
      <c r="FD444" s="35"/>
      <c r="FE444" s="35"/>
      <c r="FF444" s="35"/>
      <c r="FG444" s="35"/>
      <c r="FH444" s="35"/>
      <c r="FI444" s="35"/>
      <c r="FJ444" s="35"/>
      <c r="FK444" s="35"/>
      <c r="FL444" s="35"/>
      <c r="FM444" s="35"/>
      <c r="FN444" s="35"/>
      <c r="FO444" s="35"/>
      <c r="FP444" s="35"/>
      <c r="FQ444" s="35"/>
      <c r="FR444" s="35"/>
      <c r="FS444" s="35"/>
      <c r="FT444" s="35"/>
      <c r="FU444" s="35"/>
      <c r="FV444" s="35"/>
      <c r="FW444" s="35"/>
      <c r="FX444" s="35"/>
      <c r="FY444" s="35"/>
      <c r="FZ444" s="35"/>
      <c r="GA444" s="35"/>
      <c r="GB444" s="35"/>
      <c r="GC444" s="35"/>
      <c r="GD444" s="35"/>
      <c r="GE444" s="35"/>
      <c r="GF444" s="627">
        <f t="shared" si="21"/>
        <v>0</v>
      </c>
      <c r="GG444" s="627"/>
      <c r="GH444" s="627">
        <f t="shared" si="22"/>
        <v>0</v>
      </c>
      <c r="GI444" s="627"/>
      <c r="GJ444" s="627">
        <f t="shared" si="23"/>
        <v>0</v>
      </c>
      <c r="GK444" s="627"/>
      <c r="GL444" s="627">
        <f t="shared" si="24"/>
        <v>0</v>
      </c>
      <c r="GM444" s="627"/>
      <c r="GN444" s="627">
        <f t="shared" si="25"/>
        <v>0</v>
      </c>
      <c r="GO444" s="627"/>
      <c r="GP444" s="627">
        <f t="shared" si="26"/>
        <v>0</v>
      </c>
      <c r="GQ444" s="627"/>
      <c r="GR444" s="35"/>
      <c r="GS444" s="35"/>
      <c r="GT444" s="35"/>
      <c r="GU444" s="35"/>
      <c r="GV444" s="35"/>
      <c r="GW444" s="35"/>
      <c r="GX444" s="35"/>
      <c r="GY444" s="35"/>
      <c r="GZ444" s="35"/>
      <c r="HA444" s="35"/>
      <c r="HB444" s="35"/>
      <c r="HC444" s="35"/>
      <c r="HD444" s="35"/>
    </row>
    <row r="445" spans="1:212" ht="15" customHeight="1">
      <c r="A445" s="131"/>
      <c r="B445" s="53"/>
      <c r="C445" s="82" t="s">
        <v>84</v>
      </c>
      <c r="D445" s="825" t="str">
        <f>IF($AH$11=1,"",IF(CNGE_2026_M3_Secc1!$AH$388=CNGE_2026_M3_Secc1!$AJ$388,"",IF(CNGE_2026_M3_Secc1!D416="","",CNGE_2026_M3_Secc1!D416)))</f>
        <v/>
      </c>
      <c r="E445" s="826"/>
      <c r="F445" s="826"/>
      <c r="G445" s="826"/>
      <c r="H445" s="826"/>
      <c r="I445" s="826"/>
      <c r="J445" s="826"/>
      <c r="K445" s="826"/>
      <c r="L445" s="826"/>
      <c r="M445" s="826"/>
      <c r="N445" s="827"/>
      <c r="O445" s="432"/>
      <c r="P445" s="432"/>
      <c r="Q445" s="432"/>
      <c r="R445" s="432"/>
      <c r="S445" s="432"/>
      <c r="T445" s="436"/>
      <c r="U445" s="436"/>
      <c r="V445" s="432"/>
      <c r="W445" s="432"/>
      <c r="X445" s="432"/>
      <c r="Y445" s="432"/>
      <c r="Z445" s="432"/>
      <c r="AA445" s="432"/>
      <c r="AB445" s="432"/>
      <c r="AC445" s="436"/>
      <c r="AD445" s="436"/>
      <c r="AE445" s="12"/>
      <c r="AH445" s="896">
        <f t="shared" si="27"/>
        <v>0</v>
      </c>
      <c r="AI445" s="627"/>
      <c r="AJ445" s="627">
        <f t="shared" si="28"/>
        <v>0</v>
      </c>
      <c r="AK445" s="627"/>
      <c r="AL445" s="639">
        <f t="shared" si="29"/>
        <v>0</v>
      </c>
      <c r="AM445" s="641"/>
      <c r="AN445" s="627">
        <f t="shared" si="30"/>
        <v>0</v>
      </c>
      <c r="AO445" s="639"/>
      <c r="AP445" s="448"/>
      <c r="AQ445" s="919">
        <f t="shared" si="31"/>
        <v>0</v>
      </c>
      <c r="AR445" s="627"/>
      <c r="AS445" s="627">
        <f t="shared" si="32"/>
        <v>0</v>
      </c>
      <c r="AT445" s="627"/>
      <c r="AU445" s="639">
        <f t="shared" si="33"/>
        <v>0</v>
      </c>
      <c r="AV445" s="641"/>
      <c r="AW445" s="627">
        <f t="shared" si="34"/>
        <v>0</v>
      </c>
      <c r="AX445" s="627"/>
      <c r="AY445" s="448"/>
      <c r="AZ445" s="919">
        <f t="shared" si="35"/>
        <v>0</v>
      </c>
      <c r="BA445" s="627"/>
      <c r="BB445" s="627">
        <f t="shared" si="36"/>
        <v>0</v>
      </c>
      <c r="BC445" s="627"/>
      <c r="BD445" s="639">
        <f t="shared" si="37"/>
        <v>0</v>
      </c>
      <c r="BE445" s="641"/>
      <c r="BF445" s="627">
        <f t="shared" si="38"/>
        <v>0</v>
      </c>
      <c r="BG445" s="627"/>
      <c r="BH445" s="448"/>
      <c r="BI445" s="896">
        <f t="shared" si="39"/>
        <v>0</v>
      </c>
      <c r="BJ445" s="627"/>
      <c r="BK445" s="627">
        <f t="shared" si="40"/>
        <v>0</v>
      </c>
      <c r="BL445" s="627"/>
      <c r="BM445" s="639">
        <f t="shared" si="41"/>
        <v>0</v>
      </c>
      <c r="BN445" s="641"/>
      <c r="BO445" s="627">
        <f t="shared" si="42"/>
        <v>0</v>
      </c>
      <c r="BP445" s="627"/>
      <c r="BQ445" s="448"/>
      <c r="BR445" s="740">
        <f t="shared" si="43"/>
        <v>0</v>
      </c>
      <c r="BS445" s="741"/>
      <c r="BT445" s="639" t="str">
        <f>IF(BR445=0,"", IF(SUM($BR$426:BR445)=1,BV445,IF($BR$463&gt;SUM($BR$426:BR445),_xlfn.CONCAT(", ",BV445), IF($BR$463=SUM($BR$426:BR445),_xlfn.CONCAT(" y ",BV445,".")))))</f>
        <v/>
      </c>
      <c r="BU445" s="641" t="str">
        <f>IF(BS445=0,"", IF(SUM($AN445:BS$498)=1,BV445, IF($AN$511&gt;SUM($AN445:BS$498),_xlfn.CONCAT(", ",BV445), IF($AN$511=SUM($AN445:BS$498),_xlfn.CONCAT(" y ",BV445,".")))))</f>
        <v/>
      </c>
      <c r="BV445" s="738">
        <f t="shared" si="44"/>
        <v>19</v>
      </c>
      <c r="BW445" s="739"/>
      <c r="BX445" s="35"/>
      <c r="BY445" s="35"/>
      <c r="BZ445" s="35"/>
      <c r="CA445" s="35"/>
      <c r="CB445" s="35"/>
      <c r="CC445" s="35"/>
      <c r="CD445" s="35"/>
      <c r="CE445" s="35"/>
      <c r="CF445" s="35"/>
      <c r="CG445" s="35"/>
      <c r="CH445" s="35"/>
      <c r="CI445" s="35"/>
      <c r="CJ445" s="35"/>
      <c r="CK445" s="35"/>
      <c r="CL445" s="35"/>
      <c r="CM445" s="35"/>
      <c r="CN445" s="35"/>
      <c r="CO445" s="35"/>
      <c r="CP445" s="35"/>
      <c r="CQ445" s="35"/>
      <c r="CR445" s="35"/>
      <c r="CS445" s="35"/>
      <c r="CT445" s="35"/>
      <c r="CU445" s="35"/>
      <c r="CV445" s="35"/>
      <c r="CW445" s="35"/>
      <c r="CX445" s="35"/>
      <c r="CY445" s="35"/>
      <c r="CZ445" s="35"/>
      <c r="DA445" s="35"/>
      <c r="DB445" s="35"/>
      <c r="DC445" s="35"/>
      <c r="DD445" s="35"/>
      <c r="DE445" s="35"/>
      <c r="DF445" s="35"/>
      <c r="DG445" s="35"/>
      <c r="DH445" s="35"/>
      <c r="DI445" s="35"/>
      <c r="DJ445" s="35"/>
      <c r="DK445" s="35"/>
      <c r="DL445" s="35"/>
      <c r="DM445" s="35"/>
      <c r="DN445" s="35"/>
      <c r="DO445" s="35"/>
      <c r="DP445" s="35"/>
      <c r="DQ445" s="35"/>
      <c r="DR445" s="35"/>
      <c r="DS445" s="35"/>
      <c r="DT445" s="35"/>
      <c r="DU445" s="35"/>
      <c r="DV445" s="35"/>
      <c r="DW445" s="35"/>
      <c r="DX445" s="35"/>
      <c r="DY445" s="35"/>
      <c r="DZ445" s="35"/>
      <c r="EA445" s="35"/>
      <c r="EB445" s="35"/>
      <c r="EC445" s="35"/>
      <c r="ED445" s="35"/>
      <c r="EE445" s="35"/>
      <c r="EF445" s="35"/>
      <c r="EG445" s="35"/>
      <c r="EH445" s="35"/>
      <c r="EI445" s="35"/>
      <c r="EJ445" s="35"/>
      <c r="EK445" s="35"/>
      <c r="EL445" s="35"/>
      <c r="EM445" s="35"/>
      <c r="EN445" s="35"/>
      <c r="EO445" s="35"/>
      <c r="EP445" s="35"/>
      <c r="EQ445" s="35"/>
      <c r="ER445" s="35"/>
      <c r="ES445" s="35"/>
      <c r="ET445" s="35"/>
      <c r="EU445" s="35"/>
      <c r="EV445" s="35"/>
      <c r="EW445" s="35"/>
      <c r="EX445" s="35"/>
      <c r="EY445" s="35"/>
      <c r="EZ445" s="35"/>
      <c r="FA445" s="35"/>
      <c r="FB445" s="35"/>
      <c r="FC445" s="35"/>
      <c r="FD445" s="35"/>
      <c r="FE445" s="35"/>
      <c r="FF445" s="35"/>
      <c r="FG445" s="35"/>
      <c r="FH445" s="35"/>
      <c r="FI445" s="35"/>
      <c r="FJ445" s="35"/>
      <c r="FK445" s="35"/>
      <c r="FL445" s="35"/>
      <c r="FM445" s="35"/>
      <c r="FN445" s="35"/>
      <c r="FO445" s="35"/>
      <c r="FP445" s="35"/>
      <c r="FQ445" s="35"/>
      <c r="FR445" s="35"/>
      <c r="FS445" s="35"/>
      <c r="FT445" s="35"/>
      <c r="FU445" s="35"/>
      <c r="FV445" s="35"/>
      <c r="FW445" s="35"/>
      <c r="FX445" s="35"/>
      <c r="FY445" s="35"/>
      <c r="FZ445" s="35"/>
      <c r="GA445" s="35"/>
      <c r="GB445" s="35"/>
      <c r="GC445" s="35"/>
      <c r="GD445" s="35"/>
      <c r="GE445" s="35"/>
      <c r="GF445" s="627">
        <f t="shared" si="21"/>
        <v>0</v>
      </c>
      <c r="GG445" s="627"/>
      <c r="GH445" s="627">
        <f t="shared" si="22"/>
        <v>0</v>
      </c>
      <c r="GI445" s="627"/>
      <c r="GJ445" s="627">
        <f t="shared" si="23"/>
        <v>0</v>
      </c>
      <c r="GK445" s="627"/>
      <c r="GL445" s="627">
        <f t="shared" si="24"/>
        <v>0</v>
      </c>
      <c r="GM445" s="627"/>
      <c r="GN445" s="627">
        <f t="shared" si="25"/>
        <v>0</v>
      </c>
      <c r="GO445" s="627"/>
      <c r="GP445" s="627">
        <f t="shared" si="26"/>
        <v>0</v>
      </c>
      <c r="GQ445" s="627"/>
      <c r="GR445" s="35"/>
      <c r="GS445" s="35"/>
      <c r="GT445" s="35"/>
      <c r="GU445" s="35"/>
      <c r="GV445" s="35"/>
      <c r="GW445" s="35"/>
      <c r="GX445" s="35"/>
      <c r="GY445" s="35"/>
      <c r="GZ445" s="35"/>
      <c r="HA445" s="35"/>
      <c r="HB445" s="35"/>
      <c r="HC445" s="35"/>
      <c r="HD445" s="35"/>
    </row>
    <row r="446" spans="1:212" ht="15" customHeight="1">
      <c r="A446" s="131"/>
      <c r="B446" s="53"/>
      <c r="C446" s="82" t="s">
        <v>85</v>
      </c>
      <c r="D446" s="825" t="str">
        <f>IF($AH$11=1,"",IF(CNGE_2026_M3_Secc1!$AH$388=CNGE_2026_M3_Secc1!$AJ$388,"",IF(CNGE_2026_M3_Secc1!D417="","",CNGE_2026_M3_Secc1!D417)))</f>
        <v/>
      </c>
      <c r="E446" s="826"/>
      <c r="F446" s="826"/>
      <c r="G446" s="826"/>
      <c r="H446" s="826"/>
      <c r="I446" s="826"/>
      <c r="J446" s="826"/>
      <c r="K446" s="826"/>
      <c r="L446" s="826"/>
      <c r="M446" s="826"/>
      <c r="N446" s="827"/>
      <c r="O446" s="432"/>
      <c r="P446" s="432"/>
      <c r="Q446" s="432"/>
      <c r="R446" s="432"/>
      <c r="S446" s="432"/>
      <c r="T446" s="436"/>
      <c r="U446" s="436"/>
      <c r="V446" s="432"/>
      <c r="W446" s="432"/>
      <c r="X446" s="432"/>
      <c r="Y446" s="432"/>
      <c r="Z446" s="432"/>
      <c r="AA446" s="432"/>
      <c r="AB446" s="432"/>
      <c r="AC446" s="436"/>
      <c r="AD446" s="436"/>
      <c r="AE446" s="12"/>
      <c r="AH446" s="896">
        <f t="shared" si="27"/>
        <v>0</v>
      </c>
      <c r="AI446" s="627"/>
      <c r="AJ446" s="627">
        <f t="shared" si="28"/>
        <v>0</v>
      </c>
      <c r="AK446" s="627"/>
      <c r="AL446" s="639">
        <f t="shared" si="29"/>
        <v>0</v>
      </c>
      <c r="AM446" s="641"/>
      <c r="AN446" s="627">
        <f t="shared" si="30"/>
        <v>0</v>
      </c>
      <c r="AO446" s="639"/>
      <c r="AP446" s="448"/>
      <c r="AQ446" s="919">
        <f t="shared" si="31"/>
        <v>0</v>
      </c>
      <c r="AR446" s="627"/>
      <c r="AS446" s="627">
        <f t="shared" si="32"/>
        <v>0</v>
      </c>
      <c r="AT446" s="627"/>
      <c r="AU446" s="639">
        <f t="shared" si="33"/>
        <v>0</v>
      </c>
      <c r="AV446" s="641"/>
      <c r="AW446" s="627">
        <f t="shared" si="34"/>
        <v>0</v>
      </c>
      <c r="AX446" s="627"/>
      <c r="AY446" s="448"/>
      <c r="AZ446" s="919">
        <f t="shared" si="35"/>
        <v>0</v>
      </c>
      <c r="BA446" s="627"/>
      <c r="BB446" s="627">
        <f t="shared" si="36"/>
        <v>0</v>
      </c>
      <c r="BC446" s="627"/>
      <c r="BD446" s="639">
        <f t="shared" si="37"/>
        <v>0</v>
      </c>
      <c r="BE446" s="641"/>
      <c r="BF446" s="627">
        <f t="shared" si="38"/>
        <v>0</v>
      </c>
      <c r="BG446" s="627"/>
      <c r="BH446" s="448"/>
      <c r="BI446" s="896">
        <f t="shared" si="39"/>
        <v>0</v>
      </c>
      <c r="BJ446" s="627"/>
      <c r="BK446" s="627">
        <f t="shared" si="40"/>
        <v>0</v>
      </c>
      <c r="BL446" s="627"/>
      <c r="BM446" s="639">
        <f t="shared" si="41"/>
        <v>0</v>
      </c>
      <c r="BN446" s="641"/>
      <c r="BO446" s="627">
        <f t="shared" si="42"/>
        <v>0</v>
      </c>
      <c r="BP446" s="627"/>
      <c r="BQ446" s="448"/>
      <c r="BR446" s="740">
        <f t="shared" si="43"/>
        <v>0</v>
      </c>
      <c r="BS446" s="741"/>
      <c r="BT446" s="639" t="str">
        <f>IF(BR446=0,"", IF(SUM($BR$426:BR446)=1,BV446,IF($BR$463&gt;SUM($BR$426:BR446),_xlfn.CONCAT(", ",BV446), IF($BR$463=SUM($BR$426:BR446),_xlfn.CONCAT(" y ",BV446,".")))))</f>
        <v/>
      </c>
      <c r="BU446" s="641" t="str">
        <f>IF(BS446=0,"", IF(SUM($AN446:BS$498)=1,BV446, IF($AN$511&gt;SUM($AN446:BS$498),_xlfn.CONCAT(", ",BV446), IF($AN$511=SUM($AN446:BS$498),_xlfn.CONCAT(" y ",BV446,".")))))</f>
        <v/>
      </c>
      <c r="BV446" s="738">
        <f t="shared" si="44"/>
        <v>20</v>
      </c>
      <c r="BW446" s="739"/>
      <c r="BX446" s="35"/>
      <c r="BY446" s="35"/>
      <c r="BZ446" s="35"/>
      <c r="CA446" s="35"/>
      <c r="CB446" s="35"/>
      <c r="CC446" s="35"/>
      <c r="CD446" s="35"/>
      <c r="CE446" s="35"/>
      <c r="CF446" s="35"/>
      <c r="CG446" s="35"/>
      <c r="CH446" s="35"/>
      <c r="CI446" s="35"/>
      <c r="CJ446" s="35"/>
      <c r="CK446" s="35"/>
      <c r="CL446" s="35"/>
      <c r="CM446" s="35"/>
      <c r="CN446" s="35"/>
      <c r="CO446" s="35"/>
      <c r="CP446" s="35"/>
      <c r="CQ446" s="35"/>
      <c r="CR446" s="35"/>
      <c r="CS446" s="35"/>
      <c r="CT446" s="35"/>
      <c r="CU446" s="35"/>
      <c r="CV446" s="35"/>
      <c r="CW446" s="35"/>
      <c r="CX446" s="35"/>
      <c r="CY446" s="35"/>
      <c r="CZ446" s="35"/>
      <c r="DA446" s="35"/>
      <c r="DB446" s="35"/>
      <c r="DC446" s="35"/>
      <c r="DD446" s="35"/>
      <c r="DE446" s="35"/>
      <c r="DF446" s="35"/>
      <c r="DG446" s="35"/>
      <c r="DH446" s="35"/>
      <c r="DI446" s="35"/>
      <c r="DJ446" s="35"/>
      <c r="DK446" s="35"/>
      <c r="DL446" s="35"/>
      <c r="DM446" s="35"/>
      <c r="DN446" s="35"/>
      <c r="DO446" s="35"/>
      <c r="DP446" s="35"/>
      <c r="DQ446" s="35"/>
      <c r="DR446" s="35"/>
      <c r="DS446" s="35"/>
      <c r="DT446" s="35"/>
      <c r="DU446" s="35"/>
      <c r="DV446" s="35"/>
      <c r="DW446" s="35"/>
      <c r="DX446" s="35"/>
      <c r="DY446" s="35"/>
      <c r="DZ446" s="35"/>
      <c r="EA446" s="35"/>
      <c r="EB446" s="35"/>
      <c r="EC446" s="35"/>
      <c r="ED446" s="35"/>
      <c r="EE446" s="35"/>
      <c r="EF446" s="35"/>
      <c r="EG446" s="35"/>
      <c r="EH446" s="35"/>
      <c r="EI446" s="35"/>
      <c r="EJ446" s="35"/>
      <c r="EK446" s="35"/>
      <c r="EL446" s="35"/>
      <c r="EM446" s="35"/>
      <c r="EN446" s="35"/>
      <c r="EO446" s="35"/>
      <c r="EP446" s="35"/>
      <c r="EQ446" s="35"/>
      <c r="ER446" s="35"/>
      <c r="ES446" s="35"/>
      <c r="ET446" s="35"/>
      <c r="EU446" s="35"/>
      <c r="EV446" s="35"/>
      <c r="EW446" s="35"/>
      <c r="EX446" s="35"/>
      <c r="EY446" s="35"/>
      <c r="EZ446" s="35"/>
      <c r="FA446" s="35"/>
      <c r="FB446" s="35"/>
      <c r="FC446" s="35"/>
      <c r="FD446" s="35"/>
      <c r="FE446" s="35"/>
      <c r="FF446" s="35"/>
      <c r="FG446" s="35"/>
      <c r="FH446" s="35"/>
      <c r="FI446" s="35"/>
      <c r="FJ446" s="35"/>
      <c r="FK446" s="35"/>
      <c r="FL446" s="35"/>
      <c r="FM446" s="35"/>
      <c r="FN446" s="35"/>
      <c r="FO446" s="35"/>
      <c r="FP446" s="35"/>
      <c r="FQ446" s="35"/>
      <c r="FR446" s="35"/>
      <c r="FS446" s="35"/>
      <c r="FT446" s="35"/>
      <c r="FU446" s="35"/>
      <c r="FV446" s="35"/>
      <c r="FW446" s="35"/>
      <c r="FX446" s="35"/>
      <c r="FY446" s="35"/>
      <c r="FZ446" s="35"/>
      <c r="GA446" s="35"/>
      <c r="GB446" s="35"/>
      <c r="GC446" s="35"/>
      <c r="GD446" s="35"/>
      <c r="GE446" s="35"/>
      <c r="GF446" s="627">
        <f t="shared" si="21"/>
        <v>0</v>
      </c>
      <c r="GG446" s="627"/>
      <c r="GH446" s="627">
        <f t="shared" si="22"/>
        <v>0</v>
      </c>
      <c r="GI446" s="627"/>
      <c r="GJ446" s="627">
        <f t="shared" si="23"/>
        <v>0</v>
      </c>
      <c r="GK446" s="627"/>
      <c r="GL446" s="627">
        <f t="shared" si="24"/>
        <v>0</v>
      </c>
      <c r="GM446" s="627"/>
      <c r="GN446" s="627">
        <f t="shared" si="25"/>
        <v>0</v>
      </c>
      <c r="GO446" s="627"/>
      <c r="GP446" s="627">
        <f t="shared" si="26"/>
        <v>0</v>
      </c>
      <c r="GQ446" s="627"/>
      <c r="GR446" s="35"/>
      <c r="GS446" s="35"/>
      <c r="GT446" s="35"/>
      <c r="GU446" s="35"/>
      <c r="GV446" s="35"/>
      <c r="GW446" s="35"/>
      <c r="GX446" s="35"/>
      <c r="GY446" s="35"/>
      <c r="GZ446" s="35"/>
      <c r="HA446" s="35"/>
      <c r="HB446" s="35"/>
      <c r="HC446" s="35"/>
      <c r="HD446" s="35"/>
    </row>
    <row r="447" spans="1:212" ht="15" customHeight="1">
      <c r="A447" s="131"/>
      <c r="B447" s="53"/>
      <c r="C447" s="82" t="s">
        <v>86</v>
      </c>
      <c r="D447" s="825" t="str">
        <f>IF($AH$11=1,"",IF(CNGE_2026_M3_Secc1!$AH$388=CNGE_2026_M3_Secc1!$AJ$388,"",IF(CNGE_2026_M3_Secc1!D418="","",CNGE_2026_M3_Secc1!D418)))</f>
        <v/>
      </c>
      <c r="E447" s="826"/>
      <c r="F447" s="826"/>
      <c r="G447" s="826"/>
      <c r="H447" s="826"/>
      <c r="I447" s="826"/>
      <c r="J447" s="826"/>
      <c r="K447" s="826"/>
      <c r="L447" s="826"/>
      <c r="M447" s="826"/>
      <c r="N447" s="827"/>
      <c r="O447" s="432"/>
      <c r="P447" s="432"/>
      <c r="Q447" s="432"/>
      <c r="R447" s="432"/>
      <c r="S447" s="432"/>
      <c r="T447" s="436"/>
      <c r="U447" s="436"/>
      <c r="V447" s="432"/>
      <c r="W447" s="432"/>
      <c r="X447" s="432"/>
      <c r="Y447" s="432"/>
      <c r="Z447" s="432"/>
      <c r="AA447" s="432"/>
      <c r="AB447" s="432"/>
      <c r="AC447" s="436"/>
      <c r="AD447" s="436"/>
      <c r="AE447" s="12"/>
      <c r="AH447" s="896">
        <f t="shared" si="27"/>
        <v>0</v>
      </c>
      <c r="AI447" s="627"/>
      <c r="AJ447" s="627">
        <f t="shared" si="28"/>
        <v>0</v>
      </c>
      <c r="AK447" s="627"/>
      <c r="AL447" s="639">
        <f t="shared" si="29"/>
        <v>0</v>
      </c>
      <c r="AM447" s="641"/>
      <c r="AN447" s="627">
        <f t="shared" si="30"/>
        <v>0</v>
      </c>
      <c r="AO447" s="639"/>
      <c r="AP447" s="448"/>
      <c r="AQ447" s="919">
        <f t="shared" si="31"/>
        <v>0</v>
      </c>
      <c r="AR447" s="627"/>
      <c r="AS447" s="627">
        <f t="shared" si="32"/>
        <v>0</v>
      </c>
      <c r="AT447" s="627"/>
      <c r="AU447" s="639">
        <f t="shared" si="33"/>
        <v>0</v>
      </c>
      <c r="AV447" s="641"/>
      <c r="AW447" s="627">
        <f t="shared" si="34"/>
        <v>0</v>
      </c>
      <c r="AX447" s="627"/>
      <c r="AY447" s="448"/>
      <c r="AZ447" s="919">
        <f t="shared" si="35"/>
        <v>0</v>
      </c>
      <c r="BA447" s="627"/>
      <c r="BB447" s="627">
        <f t="shared" si="36"/>
        <v>0</v>
      </c>
      <c r="BC447" s="627"/>
      <c r="BD447" s="639">
        <f t="shared" si="37"/>
        <v>0</v>
      </c>
      <c r="BE447" s="641"/>
      <c r="BF447" s="627">
        <f t="shared" si="38"/>
        <v>0</v>
      </c>
      <c r="BG447" s="627"/>
      <c r="BH447" s="448"/>
      <c r="BI447" s="896">
        <f t="shared" si="39"/>
        <v>0</v>
      </c>
      <c r="BJ447" s="627"/>
      <c r="BK447" s="627">
        <f t="shared" si="40"/>
        <v>0</v>
      </c>
      <c r="BL447" s="627"/>
      <c r="BM447" s="639">
        <f t="shared" si="41"/>
        <v>0</v>
      </c>
      <c r="BN447" s="641"/>
      <c r="BO447" s="627">
        <f t="shared" si="42"/>
        <v>0</v>
      </c>
      <c r="BP447" s="627"/>
      <c r="BQ447" s="448"/>
      <c r="BR447" s="740">
        <f t="shared" si="43"/>
        <v>0</v>
      </c>
      <c r="BS447" s="741"/>
      <c r="BT447" s="639" t="str">
        <f>IF(BR447=0,"", IF(SUM($BR$426:BR447)=1,BV447,IF($BR$463&gt;SUM($BR$426:BR447),_xlfn.CONCAT(", ",BV447), IF($BR$463=SUM($BR$426:BR447),_xlfn.CONCAT(" y ",BV447,".")))))</f>
        <v/>
      </c>
      <c r="BU447" s="641" t="str">
        <f>IF(BS447=0,"", IF(SUM($AN447:BS$498)=1,BV447, IF($AN$511&gt;SUM($AN447:BS$498),_xlfn.CONCAT(", ",BV447), IF($AN$511=SUM($AN447:BS$498),_xlfn.CONCAT(" y ",BV447,".")))))</f>
        <v/>
      </c>
      <c r="BV447" s="738">
        <f t="shared" si="44"/>
        <v>21</v>
      </c>
      <c r="BW447" s="739"/>
      <c r="BX447" s="35"/>
      <c r="BY447" s="35"/>
      <c r="BZ447" s="35"/>
      <c r="CA447" s="35"/>
      <c r="CB447" s="35"/>
      <c r="CC447" s="35"/>
      <c r="CD447" s="35"/>
      <c r="CE447" s="35"/>
      <c r="CF447" s="35"/>
      <c r="CG447" s="35"/>
      <c r="CH447" s="35"/>
      <c r="CI447" s="35"/>
      <c r="CJ447" s="35"/>
      <c r="CK447" s="35"/>
      <c r="CL447" s="35"/>
      <c r="CM447" s="35"/>
      <c r="CN447" s="35"/>
      <c r="CO447" s="35"/>
      <c r="CP447" s="35"/>
      <c r="CQ447" s="35"/>
      <c r="CR447" s="35"/>
      <c r="CS447" s="35"/>
      <c r="CT447" s="35"/>
      <c r="CU447" s="35"/>
      <c r="CV447" s="35"/>
      <c r="CW447" s="35"/>
      <c r="CX447" s="35"/>
      <c r="CY447" s="35"/>
      <c r="CZ447" s="35"/>
      <c r="DA447" s="35"/>
      <c r="DB447" s="35"/>
      <c r="DC447" s="35"/>
      <c r="DD447" s="35"/>
      <c r="DE447" s="35"/>
      <c r="DF447" s="35"/>
      <c r="DG447" s="35"/>
      <c r="DH447" s="35"/>
      <c r="DI447" s="35"/>
      <c r="DJ447" s="35"/>
      <c r="DK447" s="35"/>
      <c r="DL447" s="35"/>
      <c r="DM447" s="35"/>
      <c r="DN447" s="35"/>
      <c r="DO447" s="35"/>
      <c r="DP447" s="35"/>
      <c r="DQ447" s="35"/>
      <c r="DR447" s="35"/>
      <c r="DS447" s="35"/>
      <c r="DT447" s="35"/>
      <c r="DU447" s="35"/>
      <c r="DV447" s="35"/>
      <c r="DW447" s="35"/>
      <c r="DX447" s="35"/>
      <c r="DY447" s="35"/>
      <c r="DZ447" s="35"/>
      <c r="EA447" s="35"/>
      <c r="EB447" s="35"/>
      <c r="EC447" s="35"/>
      <c r="ED447" s="35"/>
      <c r="EE447" s="35"/>
      <c r="EF447" s="35"/>
      <c r="EG447" s="35"/>
      <c r="EH447" s="35"/>
      <c r="EI447" s="35"/>
      <c r="EJ447" s="35"/>
      <c r="EK447" s="35"/>
      <c r="EL447" s="35"/>
      <c r="EM447" s="35"/>
      <c r="EN447" s="35"/>
      <c r="EO447" s="35"/>
      <c r="EP447" s="35"/>
      <c r="EQ447" s="35"/>
      <c r="ER447" s="35"/>
      <c r="ES447" s="35"/>
      <c r="ET447" s="35"/>
      <c r="EU447" s="35"/>
      <c r="EV447" s="35"/>
      <c r="EW447" s="35"/>
      <c r="EX447" s="35"/>
      <c r="EY447" s="35"/>
      <c r="EZ447" s="35"/>
      <c r="FA447" s="35"/>
      <c r="FB447" s="35"/>
      <c r="FC447" s="35"/>
      <c r="FD447" s="35"/>
      <c r="FE447" s="35"/>
      <c r="FF447" s="35"/>
      <c r="FG447" s="35"/>
      <c r="FH447" s="35"/>
      <c r="FI447" s="35"/>
      <c r="FJ447" s="35"/>
      <c r="FK447" s="35"/>
      <c r="FL447" s="35"/>
      <c r="FM447" s="35"/>
      <c r="FN447" s="35"/>
      <c r="FO447" s="35"/>
      <c r="FP447" s="35"/>
      <c r="FQ447" s="35"/>
      <c r="FR447" s="35"/>
      <c r="FS447" s="35"/>
      <c r="FT447" s="35"/>
      <c r="FU447" s="35"/>
      <c r="FV447" s="35"/>
      <c r="FW447" s="35"/>
      <c r="FX447" s="35"/>
      <c r="FY447" s="35"/>
      <c r="FZ447" s="35"/>
      <c r="GA447" s="35"/>
      <c r="GB447" s="35"/>
      <c r="GC447" s="35"/>
      <c r="GD447" s="35"/>
      <c r="GE447" s="35"/>
      <c r="GF447" s="627">
        <f t="shared" si="21"/>
        <v>0</v>
      </c>
      <c r="GG447" s="627"/>
      <c r="GH447" s="627">
        <f t="shared" si="22"/>
        <v>0</v>
      </c>
      <c r="GI447" s="627"/>
      <c r="GJ447" s="627">
        <f t="shared" si="23"/>
        <v>0</v>
      </c>
      <c r="GK447" s="627"/>
      <c r="GL447" s="627">
        <f t="shared" si="24"/>
        <v>0</v>
      </c>
      <c r="GM447" s="627"/>
      <c r="GN447" s="627">
        <f t="shared" si="25"/>
        <v>0</v>
      </c>
      <c r="GO447" s="627"/>
      <c r="GP447" s="627">
        <f t="shared" si="26"/>
        <v>0</v>
      </c>
      <c r="GQ447" s="627"/>
      <c r="GR447" s="35"/>
      <c r="GS447" s="35"/>
      <c r="GT447" s="35"/>
      <c r="GU447" s="35"/>
      <c r="GV447" s="35"/>
      <c r="GW447" s="35"/>
      <c r="GX447" s="35"/>
      <c r="GY447" s="35"/>
      <c r="GZ447" s="35"/>
      <c r="HA447" s="35"/>
      <c r="HB447" s="35"/>
      <c r="HC447" s="35"/>
      <c r="HD447" s="35"/>
    </row>
    <row r="448" spans="1:212" ht="15" customHeight="1">
      <c r="A448" s="131"/>
      <c r="B448" s="53"/>
      <c r="C448" s="82" t="s">
        <v>87</v>
      </c>
      <c r="D448" s="825" t="str">
        <f>IF($AH$11=1,"",IF(CNGE_2026_M3_Secc1!$AH$388=CNGE_2026_M3_Secc1!$AJ$388,"",IF(CNGE_2026_M3_Secc1!D419="","",CNGE_2026_M3_Secc1!D419)))</f>
        <v/>
      </c>
      <c r="E448" s="826"/>
      <c r="F448" s="826"/>
      <c r="G448" s="826"/>
      <c r="H448" s="826"/>
      <c r="I448" s="826"/>
      <c r="J448" s="826"/>
      <c r="K448" s="826"/>
      <c r="L448" s="826"/>
      <c r="M448" s="826"/>
      <c r="N448" s="827"/>
      <c r="O448" s="432"/>
      <c r="P448" s="432"/>
      <c r="Q448" s="432"/>
      <c r="R448" s="432"/>
      <c r="S448" s="432"/>
      <c r="T448" s="436"/>
      <c r="U448" s="436"/>
      <c r="V448" s="432"/>
      <c r="W448" s="432"/>
      <c r="X448" s="432"/>
      <c r="Y448" s="432"/>
      <c r="Z448" s="432"/>
      <c r="AA448" s="432"/>
      <c r="AB448" s="432"/>
      <c r="AC448" s="436"/>
      <c r="AD448" s="436"/>
      <c r="AE448" s="12"/>
      <c r="AH448" s="896">
        <f t="shared" si="27"/>
        <v>0</v>
      </c>
      <c r="AI448" s="627"/>
      <c r="AJ448" s="627">
        <f t="shared" si="28"/>
        <v>0</v>
      </c>
      <c r="AK448" s="627"/>
      <c r="AL448" s="639">
        <f t="shared" si="29"/>
        <v>0</v>
      </c>
      <c r="AM448" s="641"/>
      <c r="AN448" s="627">
        <f t="shared" si="30"/>
        <v>0</v>
      </c>
      <c r="AO448" s="639"/>
      <c r="AP448" s="448"/>
      <c r="AQ448" s="919">
        <f t="shared" si="31"/>
        <v>0</v>
      </c>
      <c r="AR448" s="627"/>
      <c r="AS448" s="627">
        <f t="shared" si="32"/>
        <v>0</v>
      </c>
      <c r="AT448" s="627"/>
      <c r="AU448" s="639">
        <f t="shared" si="33"/>
        <v>0</v>
      </c>
      <c r="AV448" s="641"/>
      <c r="AW448" s="627">
        <f t="shared" si="34"/>
        <v>0</v>
      </c>
      <c r="AX448" s="627"/>
      <c r="AY448" s="448"/>
      <c r="AZ448" s="919">
        <f t="shared" si="35"/>
        <v>0</v>
      </c>
      <c r="BA448" s="627"/>
      <c r="BB448" s="627">
        <f t="shared" si="36"/>
        <v>0</v>
      </c>
      <c r="BC448" s="627"/>
      <c r="BD448" s="639">
        <f t="shared" si="37"/>
        <v>0</v>
      </c>
      <c r="BE448" s="641"/>
      <c r="BF448" s="627">
        <f t="shared" si="38"/>
        <v>0</v>
      </c>
      <c r="BG448" s="627"/>
      <c r="BH448" s="448"/>
      <c r="BI448" s="896">
        <f t="shared" si="39"/>
        <v>0</v>
      </c>
      <c r="BJ448" s="627"/>
      <c r="BK448" s="627">
        <f t="shared" si="40"/>
        <v>0</v>
      </c>
      <c r="BL448" s="627"/>
      <c r="BM448" s="639">
        <f t="shared" si="41"/>
        <v>0</v>
      </c>
      <c r="BN448" s="641"/>
      <c r="BO448" s="627">
        <f t="shared" si="42"/>
        <v>0</v>
      </c>
      <c r="BP448" s="627"/>
      <c r="BQ448" s="448"/>
      <c r="BR448" s="740">
        <f t="shared" si="43"/>
        <v>0</v>
      </c>
      <c r="BS448" s="741"/>
      <c r="BT448" s="639" t="str">
        <f>IF(BR448=0,"", IF(SUM($BR$426:BR448)=1,BV448,IF($BR$463&gt;SUM($BR$426:BR448),_xlfn.CONCAT(", ",BV448), IF($BR$463=SUM($BR$426:BR448),_xlfn.CONCAT(" y ",BV448,".")))))</f>
        <v/>
      </c>
      <c r="BU448" s="641" t="str">
        <f>IF(BS448=0,"", IF(SUM($AN448:BS$498)=1,BV448, IF($AN$511&gt;SUM($AN448:BS$498),_xlfn.CONCAT(", ",BV448), IF($AN$511=SUM($AN448:BS$498),_xlfn.CONCAT(" y ",BV448,".")))))</f>
        <v/>
      </c>
      <c r="BV448" s="738">
        <f t="shared" si="44"/>
        <v>22</v>
      </c>
      <c r="BW448" s="739"/>
      <c r="BX448" s="35"/>
      <c r="BY448" s="35"/>
      <c r="BZ448" s="35"/>
      <c r="CA448" s="35"/>
      <c r="CB448" s="35"/>
      <c r="CC448" s="35"/>
      <c r="CD448" s="35"/>
      <c r="CE448" s="35"/>
      <c r="CF448" s="35"/>
      <c r="CG448" s="35"/>
      <c r="CH448" s="35"/>
      <c r="CI448" s="35"/>
      <c r="CJ448" s="35"/>
      <c r="CK448" s="35"/>
      <c r="CL448" s="35"/>
      <c r="CM448" s="35"/>
      <c r="CN448" s="35"/>
      <c r="CO448" s="35"/>
      <c r="CP448" s="35"/>
      <c r="CQ448" s="35"/>
      <c r="CR448" s="35"/>
      <c r="CS448" s="35"/>
      <c r="CT448" s="35"/>
      <c r="CU448" s="35"/>
      <c r="CV448" s="35"/>
      <c r="CW448" s="35"/>
      <c r="CX448" s="35"/>
      <c r="CY448" s="35"/>
      <c r="CZ448" s="35"/>
      <c r="DA448" s="35"/>
      <c r="DB448" s="35"/>
      <c r="DC448" s="35"/>
      <c r="DD448" s="35"/>
      <c r="DE448" s="35"/>
      <c r="DF448" s="35"/>
      <c r="DG448" s="35"/>
      <c r="DH448" s="35"/>
      <c r="DI448" s="35"/>
      <c r="DJ448" s="35"/>
      <c r="DK448" s="35"/>
      <c r="DL448" s="35"/>
      <c r="DM448" s="35"/>
      <c r="DN448" s="35"/>
      <c r="DO448" s="35"/>
      <c r="DP448" s="35"/>
      <c r="DQ448" s="35"/>
      <c r="DR448" s="35"/>
      <c r="DS448" s="35"/>
      <c r="DT448" s="35"/>
      <c r="DU448" s="35"/>
      <c r="DV448" s="35"/>
      <c r="DW448" s="35"/>
      <c r="DX448" s="35"/>
      <c r="DY448" s="35"/>
      <c r="DZ448" s="35"/>
      <c r="EA448" s="35"/>
      <c r="EB448" s="35"/>
      <c r="EC448" s="35"/>
      <c r="ED448" s="35"/>
      <c r="EE448" s="35"/>
      <c r="EF448" s="35"/>
      <c r="EG448" s="35"/>
      <c r="EH448" s="35"/>
      <c r="EI448" s="35"/>
      <c r="EJ448" s="35"/>
      <c r="EK448" s="35"/>
      <c r="EL448" s="35"/>
      <c r="EM448" s="35"/>
      <c r="EN448" s="35"/>
      <c r="EO448" s="35"/>
      <c r="EP448" s="35"/>
      <c r="EQ448" s="35"/>
      <c r="ER448" s="35"/>
      <c r="ES448" s="35"/>
      <c r="ET448" s="35"/>
      <c r="EU448" s="35"/>
      <c r="EV448" s="35"/>
      <c r="EW448" s="35"/>
      <c r="EX448" s="35"/>
      <c r="EY448" s="35"/>
      <c r="EZ448" s="35"/>
      <c r="FA448" s="35"/>
      <c r="FB448" s="35"/>
      <c r="FC448" s="35"/>
      <c r="FD448" s="35"/>
      <c r="FE448" s="35"/>
      <c r="FF448" s="35"/>
      <c r="FG448" s="35"/>
      <c r="FH448" s="35"/>
      <c r="FI448" s="35"/>
      <c r="FJ448" s="35"/>
      <c r="FK448" s="35"/>
      <c r="FL448" s="35"/>
      <c r="FM448" s="35"/>
      <c r="FN448" s="35"/>
      <c r="FO448" s="35"/>
      <c r="FP448" s="35"/>
      <c r="FQ448" s="35"/>
      <c r="FR448" s="35"/>
      <c r="FS448" s="35"/>
      <c r="FT448" s="35"/>
      <c r="FU448" s="35"/>
      <c r="FV448" s="35"/>
      <c r="FW448" s="35"/>
      <c r="FX448" s="35"/>
      <c r="FY448" s="35"/>
      <c r="FZ448" s="35"/>
      <c r="GA448" s="35"/>
      <c r="GB448" s="35"/>
      <c r="GC448" s="35"/>
      <c r="GD448" s="35"/>
      <c r="GE448" s="35"/>
      <c r="GF448" s="627">
        <f t="shared" si="21"/>
        <v>0</v>
      </c>
      <c r="GG448" s="627"/>
      <c r="GH448" s="627">
        <f t="shared" si="22"/>
        <v>0</v>
      </c>
      <c r="GI448" s="627"/>
      <c r="GJ448" s="627">
        <f t="shared" si="23"/>
        <v>0</v>
      </c>
      <c r="GK448" s="627"/>
      <c r="GL448" s="627">
        <f t="shared" si="24"/>
        <v>0</v>
      </c>
      <c r="GM448" s="627"/>
      <c r="GN448" s="627">
        <f t="shared" si="25"/>
        <v>0</v>
      </c>
      <c r="GO448" s="627"/>
      <c r="GP448" s="627">
        <f t="shared" si="26"/>
        <v>0</v>
      </c>
      <c r="GQ448" s="627"/>
      <c r="GR448" s="35"/>
      <c r="GS448" s="35"/>
      <c r="GT448" s="35"/>
      <c r="GU448" s="35"/>
      <c r="GV448" s="35"/>
      <c r="GW448" s="35"/>
      <c r="GX448" s="35"/>
      <c r="GY448" s="35"/>
      <c r="GZ448" s="35"/>
      <c r="HA448" s="35"/>
      <c r="HB448" s="35"/>
      <c r="HC448" s="35"/>
      <c r="HD448" s="35"/>
    </row>
    <row r="449" spans="1:212" ht="15" customHeight="1">
      <c r="A449" s="131"/>
      <c r="B449" s="53"/>
      <c r="C449" s="82" t="s">
        <v>88</v>
      </c>
      <c r="D449" s="825" t="str">
        <f>IF($AH$11=1,"",IF(CNGE_2026_M3_Secc1!$AH$388=CNGE_2026_M3_Secc1!$AJ$388,"",IF(CNGE_2026_M3_Secc1!D420="","",CNGE_2026_M3_Secc1!D420)))</f>
        <v/>
      </c>
      <c r="E449" s="826"/>
      <c r="F449" s="826"/>
      <c r="G449" s="826"/>
      <c r="H449" s="826"/>
      <c r="I449" s="826"/>
      <c r="J449" s="826"/>
      <c r="K449" s="826"/>
      <c r="L449" s="826"/>
      <c r="M449" s="826"/>
      <c r="N449" s="827"/>
      <c r="O449" s="432"/>
      <c r="P449" s="432"/>
      <c r="Q449" s="432"/>
      <c r="R449" s="432"/>
      <c r="S449" s="432"/>
      <c r="T449" s="436"/>
      <c r="U449" s="436"/>
      <c r="V449" s="432"/>
      <c r="W449" s="432"/>
      <c r="X449" s="432"/>
      <c r="Y449" s="432"/>
      <c r="Z449" s="432"/>
      <c r="AA449" s="432"/>
      <c r="AB449" s="432"/>
      <c r="AC449" s="436"/>
      <c r="AD449" s="436"/>
      <c r="AE449" s="12"/>
      <c r="AH449" s="896">
        <f t="shared" si="27"/>
        <v>0</v>
      </c>
      <c r="AI449" s="627"/>
      <c r="AJ449" s="627">
        <f t="shared" si="28"/>
        <v>0</v>
      </c>
      <c r="AK449" s="627"/>
      <c r="AL449" s="639">
        <f t="shared" si="29"/>
        <v>0</v>
      </c>
      <c r="AM449" s="641"/>
      <c r="AN449" s="627">
        <f t="shared" si="30"/>
        <v>0</v>
      </c>
      <c r="AO449" s="639"/>
      <c r="AP449" s="448"/>
      <c r="AQ449" s="919">
        <f t="shared" si="31"/>
        <v>0</v>
      </c>
      <c r="AR449" s="627"/>
      <c r="AS449" s="627">
        <f t="shared" si="32"/>
        <v>0</v>
      </c>
      <c r="AT449" s="627"/>
      <c r="AU449" s="639">
        <f t="shared" si="33"/>
        <v>0</v>
      </c>
      <c r="AV449" s="641"/>
      <c r="AW449" s="627">
        <f t="shared" si="34"/>
        <v>0</v>
      </c>
      <c r="AX449" s="627"/>
      <c r="AY449" s="448"/>
      <c r="AZ449" s="919">
        <f t="shared" si="35"/>
        <v>0</v>
      </c>
      <c r="BA449" s="627"/>
      <c r="BB449" s="627">
        <f t="shared" si="36"/>
        <v>0</v>
      </c>
      <c r="BC449" s="627"/>
      <c r="BD449" s="639">
        <f t="shared" si="37"/>
        <v>0</v>
      </c>
      <c r="BE449" s="641"/>
      <c r="BF449" s="627">
        <f t="shared" si="38"/>
        <v>0</v>
      </c>
      <c r="BG449" s="627"/>
      <c r="BH449" s="448"/>
      <c r="BI449" s="896">
        <f t="shared" si="39"/>
        <v>0</v>
      </c>
      <c r="BJ449" s="627"/>
      <c r="BK449" s="627">
        <f t="shared" si="40"/>
        <v>0</v>
      </c>
      <c r="BL449" s="627"/>
      <c r="BM449" s="639">
        <f t="shared" si="41"/>
        <v>0</v>
      </c>
      <c r="BN449" s="641"/>
      <c r="BO449" s="627">
        <f t="shared" si="42"/>
        <v>0</v>
      </c>
      <c r="BP449" s="627"/>
      <c r="BQ449" s="448"/>
      <c r="BR449" s="740">
        <f t="shared" si="43"/>
        <v>0</v>
      </c>
      <c r="BS449" s="741"/>
      <c r="BT449" s="639" t="str">
        <f>IF(BR449=0,"", IF(SUM($BR$426:BR449)=1,BV449,IF($BR$463&gt;SUM($BR$426:BR449),_xlfn.CONCAT(", ",BV449), IF($BR$463=SUM($BR$426:BR449),_xlfn.CONCAT(" y ",BV449,".")))))</f>
        <v/>
      </c>
      <c r="BU449" s="641" t="str">
        <f>IF(BS449=0,"", IF(SUM($AN449:BS$498)=1,BV449, IF($AN$511&gt;SUM($AN449:BS$498),_xlfn.CONCAT(", ",BV449), IF($AN$511=SUM($AN449:BS$498),_xlfn.CONCAT(" y ",BV449,".")))))</f>
        <v/>
      </c>
      <c r="BV449" s="738">
        <f t="shared" si="44"/>
        <v>23</v>
      </c>
      <c r="BW449" s="739"/>
      <c r="BX449" s="35"/>
      <c r="BY449" s="35"/>
      <c r="BZ449" s="35"/>
      <c r="CA449" s="35"/>
      <c r="CB449" s="35"/>
      <c r="CC449" s="35"/>
      <c r="CD449" s="35"/>
      <c r="CE449" s="35"/>
      <c r="CF449" s="35"/>
      <c r="CG449" s="35"/>
      <c r="CH449" s="35"/>
      <c r="CI449" s="35"/>
      <c r="CJ449" s="35"/>
      <c r="CK449" s="35"/>
      <c r="CL449" s="35"/>
      <c r="CM449" s="35"/>
      <c r="CN449" s="35"/>
      <c r="CO449" s="35"/>
      <c r="CP449" s="35"/>
      <c r="CQ449" s="35"/>
      <c r="CR449" s="35"/>
      <c r="CS449" s="35"/>
      <c r="CT449" s="35"/>
      <c r="CU449" s="35"/>
      <c r="CV449" s="35"/>
      <c r="CW449" s="35"/>
      <c r="CX449" s="35"/>
      <c r="CY449" s="35"/>
      <c r="CZ449" s="35"/>
      <c r="DA449" s="35"/>
      <c r="DB449" s="35"/>
      <c r="DC449" s="35"/>
      <c r="DD449" s="35"/>
      <c r="DE449" s="35"/>
      <c r="DF449" s="35"/>
      <c r="DG449" s="35"/>
      <c r="DH449" s="35"/>
      <c r="DI449" s="35"/>
      <c r="DJ449" s="35"/>
      <c r="DK449" s="35"/>
      <c r="DL449" s="35"/>
      <c r="DM449" s="35"/>
      <c r="DN449" s="35"/>
      <c r="DO449" s="35"/>
      <c r="DP449" s="35"/>
      <c r="DQ449" s="35"/>
      <c r="DR449" s="35"/>
      <c r="DS449" s="35"/>
      <c r="DT449" s="35"/>
      <c r="DU449" s="35"/>
      <c r="DV449" s="35"/>
      <c r="DW449" s="35"/>
      <c r="DX449" s="35"/>
      <c r="DY449" s="35"/>
      <c r="DZ449" s="35"/>
      <c r="EA449" s="35"/>
      <c r="EB449" s="35"/>
      <c r="EC449" s="35"/>
      <c r="ED449" s="35"/>
      <c r="EE449" s="35"/>
      <c r="EF449" s="35"/>
      <c r="EG449" s="35"/>
      <c r="EH449" s="35"/>
      <c r="EI449" s="35"/>
      <c r="EJ449" s="35"/>
      <c r="EK449" s="35"/>
      <c r="EL449" s="35"/>
      <c r="EM449" s="35"/>
      <c r="EN449" s="35"/>
      <c r="EO449" s="35"/>
      <c r="EP449" s="35"/>
      <c r="EQ449" s="35"/>
      <c r="ER449" s="35"/>
      <c r="ES449" s="35"/>
      <c r="ET449" s="35"/>
      <c r="EU449" s="35"/>
      <c r="EV449" s="35"/>
      <c r="EW449" s="35"/>
      <c r="EX449" s="35"/>
      <c r="EY449" s="35"/>
      <c r="EZ449" s="35"/>
      <c r="FA449" s="35"/>
      <c r="FB449" s="35"/>
      <c r="FC449" s="35"/>
      <c r="FD449" s="35"/>
      <c r="FE449" s="35"/>
      <c r="FF449" s="35"/>
      <c r="FG449" s="35"/>
      <c r="FH449" s="35"/>
      <c r="FI449" s="35"/>
      <c r="FJ449" s="35"/>
      <c r="FK449" s="35"/>
      <c r="FL449" s="35"/>
      <c r="FM449" s="35"/>
      <c r="FN449" s="35"/>
      <c r="FO449" s="35"/>
      <c r="FP449" s="35"/>
      <c r="FQ449" s="35"/>
      <c r="FR449" s="35"/>
      <c r="FS449" s="35"/>
      <c r="FT449" s="35"/>
      <c r="FU449" s="35"/>
      <c r="FV449" s="35"/>
      <c r="FW449" s="35"/>
      <c r="FX449" s="35"/>
      <c r="FY449" s="35"/>
      <c r="FZ449" s="35"/>
      <c r="GA449" s="35"/>
      <c r="GB449" s="35"/>
      <c r="GC449" s="35"/>
      <c r="GD449" s="35"/>
      <c r="GE449" s="35"/>
      <c r="GF449" s="627">
        <f t="shared" si="21"/>
        <v>0</v>
      </c>
      <c r="GG449" s="627"/>
      <c r="GH449" s="627">
        <f t="shared" si="22"/>
        <v>0</v>
      </c>
      <c r="GI449" s="627"/>
      <c r="GJ449" s="627">
        <f t="shared" si="23"/>
        <v>0</v>
      </c>
      <c r="GK449" s="627"/>
      <c r="GL449" s="627">
        <f t="shared" si="24"/>
        <v>0</v>
      </c>
      <c r="GM449" s="627"/>
      <c r="GN449" s="627">
        <f t="shared" si="25"/>
        <v>0</v>
      </c>
      <c r="GO449" s="627"/>
      <c r="GP449" s="627">
        <f t="shared" si="26"/>
        <v>0</v>
      </c>
      <c r="GQ449" s="627"/>
      <c r="GR449" s="35"/>
      <c r="GS449" s="35"/>
      <c r="GT449" s="35"/>
      <c r="GU449" s="35"/>
      <c r="GV449" s="35"/>
      <c r="GW449" s="35"/>
      <c r="GX449" s="35"/>
      <c r="GY449" s="35"/>
      <c r="GZ449" s="35"/>
      <c r="HA449" s="35"/>
      <c r="HB449" s="35"/>
      <c r="HC449" s="35"/>
      <c r="HD449" s="35"/>
    </row>
    <row r="450" spans="1:212" ht="15" customHeight="1">
      <c r="A450" s="131"/>
      <c r="B450" s="53"/>
      <c r="C450" s="82" t="s">
        <v>89</v>
      </c>
      <c r="D450" s="825" t="str">
        <f>IF($AH$11=1,"",IF(CNGE_2026_M3_Secc1!$AH$388=CNGE_2026_M3_Secc1!$AJ$388,"",IF(CNGE_2026_M3_Secc1!D421="","",CNGE_2026_M3_Secc1!D421)))</f>
        <v/>
      </c>
      <c r="E450" s="826"/>
      <c r="F450" s="826"/>
      <c r="G450" s="826"/>
      <c r="H450" s="826"/>
      <c r="I450" s="826"/>
      <c r="J450" s="826"/>
      <c r="K450" s="826"/>
      <c r="L450" s="826"/>
      <c r="M450" s="826"/>
      <c r="N450" s="827"/>
      <c r="O450" s="432"/>
      <c r="P450" s="432"/>
      <c r="Q450" s="432"/>
      <c r="R450" s="432"/>
      <c r="S450" s="432"/>
      <c r="T450" s="436"/>
      <c r="U450" s="436"/>
      <c r="V450" s="432"/>
      <c r="W450" s="432"/>
      <c r="X450" s="432"/>
      <c r="Y450" s="432"/>
      <c r="Z450" s="432"/>
      <c r="AA450" s="432"/>
      <c r="AB450" s="432"/>
      <c r="AC450" s="436"/>
      <c r="AD450" s="436"/>
      <c r="AE450" s="12"/>
      <c r="AH450" s="896">
        <f t="shared" si="27"/>
        <v>0</v>
      </c>
      <c r="AI450" s="627"/>
      <c r="AJ450" s="627">
        <f t="shared" si="28"/>
        <v>0</v>
      </c>
      <c r="AK450" s="627"/>
      <c r="AL450" s="639">
        <f t="shared" si="29"/>
        <v>0</v>
      </c>
      <c r="AM450" s="641"/>
      <c r="AN450" s="627">
        <f t="shared" si="30"/>
        <v>0</v>
      </c>
      <c r="AO450" s="639"/>
      <c r="AP450" s="448"/>
      <c r="AQ450" s="919">
        <f t="shared" si="31"/>
        <v>0</v>
      </c>
      <c r="AR450" s="627"/>
      <c r="AS450" s="627">
        <f t="shared" si="32"/>
        <v>0</v>
      </c>
      <c r="AT450" s="627"/>
      <c r="AU450" s="639">
        <f t="shared" si="33"/>
        <v>0</v>
      </c>
      <c r="AV450" s="641"/>
      <c r="AW450" s="627">
        <f t="shared" si="34"/>
        <v>0</v>
      </c>
      <c r="AX450" s="627"/>
      <c r="AY450" s="448"/>
      <c r="AZ450" s="919">
        <f t="shared" si="35"/>
        <v>0</v>
      </c>
      <c r="BA450" s="627"/>
      <c r="BB450" s="627">
        <f t="shared" si="36"/>
        <v>0</v>
      </c>
      <c r="BC450" s="627"/>
      <c r="BD450" s="639">
        <f t="shared" si="37"/>
        <v>0</v>
      </c>
      <c r="BE450" s="641"/>
      <c r="BF450" s="627">
        <f t="shared" si="38"/>
        <v>0</v>
      </c>
      <c r="BG450" s="627"/>
      <c r="BH450" s="448"/>
      <c r="BI450" s="896">
        <f t="shared" si="39"/>
        <v>0</v>
      </c>
      <c r="BJ450" s="627"/>
      <c r="BK450" s="627">
        <f t="shared" si="40"/>
        <v>0</v>
      </c>
      <c r="BL450" s="627"/>
      <c r="BM450" s="639">
        <f t="shared" si="41"/>
        <v>0</v>
      </c>
      <c r="BN450" s="641"/>
      <c r="BO450" s="627">
        <f t="shared" si="42"/>
        <v>0</v>
      </c>
      <c r="BP450" s="627"/>
      <c r="BQ450" s="448"/>
      <c r="BR450" s="740">
        <f t="shared" si="43"/>
        <v>0</v>
      </c>
      <c r="BS450" s="741"/>
      <c r="BT450" s="639" t="str">
        <f>IF(BR450=0,"", IF(SUM($BR$426:BR450)=1,BV450,IF($BR$463&gt;SUM($BR$426:BR450),_xlfn.CONCAT(", ",BV450), IF($BR$463=SUM($BR$426:BR450),_xlfn.CONCAT(" y ",BV450,".")))))</f>
        <v/>
      </c>
      <c r="BU450" s="641" t="str">
        <f>IF(BS450=0,"", IF(SUM($AN450:BS$498)=1,BV450, IF($AN$511&gt;SUM($AN450:BS$498),_xlfn.CONCAT(", ",BV450), IF($AN$511=SUM($AN450:BS$498),_xlfn.CONCAT(" y ",BV450,".")))))</f>
        <v/>
      </c>
      <c r="BV450" s="738">
        <f t="shared" si="44"/>
        <v>24</v>
      </c>
      <c r="BW450" s="739"/>
      <c r="BX450" s="35"/>
      <c r="BY450" s="35"/>
      <c r="BZ450" s="35"/>
      <c r="CA450" s="35"/>
      <c r="CB450" s="35"/>
      <c r="CC450" s="35"/>
      <c r="CD450" s="35"/>
      <c r="CE450" s="35"/>
      <c r="CF450" s="35"/>
      <c r="CG450" s="35"/>
      <c r="CH450" s="35"/>
      <c r="CI450" s="35"/>
      <c r="CJ450" s="35"/>
      <c r="CK450" s="35"/>
      <c r="CL450" s="35"/>
      <c r="CM450" s="35"/>
      <c r="CN450" s="35"/>
      <c r="CO450" s="35"/>
      <c r="CP450" s="35"/>
      <c r="CQ450" s="35"/>
      <c r="CR450" s="35"/>
      <c r="CS450" s="35"/>
      <c r="CT450" s="35"/>
      <c r="CU450" s="35"/>
      <c r="CV450" s="35"/>
      <c r="CW450" s="35"/>
      <c r="CX450" s="35"/>
      <c r="CY450" s="35"/>
      <c r="CZ450" s="35"/>
      <c r="DA450" s="35"/>
      <c r="DB450" s="35"/>
      <c r="DC450" s="35"/>
      <c r="DD450" s="35"/>
      <c r="DE450" s="35"/>
      <c r="DF450" s="35"/>
      <c r="DG450" s="35"/>
      <c r="DH450" s="35"/>
      <c r="DI450" s="35"/>
      <c r="DJ450" s="35"/>
      <c r="DK450" s="35"/>
      <c r="DL450" s="35"/>
      <c r="DM450" s="35"/>
      <c r="DN450" s="35"/>
      <c r="DO450" s="35"/>
      <c r="DP450" s="35"/>
      <c r="DQ450" s="35"/>
      <c r="DR450" s="35"/>
      <c r="DS450" s="35"/>
      <c r="DT450" s="35"/>
      <c r="DU450" s="35"/>
      <c r="DV450" s="35"/>
      <c r="DW450" s="35"/>
      <c r="DX450" s="35"/>
      <c r="DY450" s="35"/>
      <c r="DZ450" s="35"/>
      <c r="EA450" s="35"/>
      <c r="EB450" s="35"/>
      <c r="EC450" s="35"/>
      <c r="ED450" s="35"/>
      <c r="EE450" s="35"/>
      <c r="EF450" s="35"/>
      <c r="EG450" s="35"/>
      <c r="EH450" s="35"/>
      <c r="EI450" s="35"/>
      <c r="EJ450" s="35"/>
      <c r="EK450" s="35"/>
      <c r="EL450" s="35"/>
      <c r="EM450" s="35"/>
      <c r="EN450" s="35"/>
      <c r="EO450" s="35"/>
      <c r="EP450" s="35"/>
      <c r="EQ450" s="35"/>
      <c r="ER450" s="35"/>
      <c r="ES450" s="35"/>
      <c r="ET450" s="35"/>
      <c r="EU450" s="35"/>
      <c r="EV450" s="35"/>
      <c r="EW450" s="35"/>
      <c r="EX450" s="35"/>
      <c r="EY450" s="35"/>
      <c r="EZ450" s="35"/>
      <c r="FA450" s="35"/>
      <c r="FB450" s="35"/>
      <c r="FC450" s="35"/>
      <c r="FD450" s="35"/>
      <c r="FE450" s="35"/>
      <c r="FF450" s="35"/>
      <c r="FG450" s="35"/>
      <c r="FH450" s="35"/>
      <c r="FI450" s="35"/>
      <c r="FJ450" s="35"/>
      <c r="FK450" s="35"/>
      <c r="FL450" s="35"/>
      <c r="FM450" s="35"/>
      <c r="FN450" s="35"/>
      <c r="FO450" s="35"/>
      <c r="FP450" s="35"/>
      <c r="FQ450" s="35"/>
      <c r="FR450" s="35"/>
      <c r="FS450" s="35"/>
      <c r="FT450" s="35"/>
      <c r="FU450" s="35"/>
      <c r="FV450" s="35"/>
      <c r="FW450" s="35"/>
      <c r="FX450" s="35"/>
      <c r="FY450" s="35"/>
      <c r="FZ450" s="35"/>
      <c r="GA450" s="35"/>
      <c r="GB450" s="35"/>
      <c r="GC450" s="35"/>
      <c r="GD450" s="35"/>
      <c r="GE450" s="35"/>
      <c r="GF450" s="627">
        <f t="shared" si="21"/>
        <v>0</v>
      </c>
      <c r="GG450" s="627"/>
      <c r="GH450" s="627">
        <f t="shared" si="22"/>
        <v>0</v>
      </c>
      <c r="GI450" s="627"/>
      <c r="GJ450" s="627">
        <f t="shared" si="23"/>
        <v>0</v>
      </c>
      <c r="GK450" s="627"/>
      <c r="GL450" s="627">
        <f t="shared" si="24"/>
        <v>0</v>
      </c>
      <c r="GM450" s="627"/>
      <c r="GN450" s="627">
        <f t="shared" si="25"/>
        <v>0</v>
      </c>
      <c r="GO450" s="627"/>
      <c r="GP450" s="627">
        <f t="shared" si="26"/>
        <v>0</v>
      </c>
      <c r="GQ450" s="627"/>
      <c r="GR450" s="35"/>
      <c r="GS450" s="35"/>
      <c r="GT450" s="35"/>
      <c r="GU450" s="35"/>
      <c r="GV450" s="35"/>
      <c r="GW450" s="35"/>
      <c r="GX450" s="35"/>
      <c r="GY450" s="35"/>
      <c r="GZ450" s="35"/>
      <c r="HA450" s="35"/>
      <c r="HB450" s="35"/>
      <c r="HC450" s="35"/>
      <c r="HD450" s="35"/>
    </row>
    <row r="451" spans="1:212" ht="15" customHeight="1">
      <c r="A451" s="131"/>
      <c r="B451" s="53"/>
      <c r="C451" s="82" t="s">
        <v>90</v>
      </c>
      <c r="D451" s="825" t="str">
        <f>IF($AH$11=1,"",IF(CNGE_2026_M3_Secc1!$AH$388=CNGE_2026_M3_Secc1!$AJ$388,"",IF(CNGE_2026_M3_Secc1!D422="","",CNGE_2026_M3_Secc1!D422)))</f>
        <v/>
      </c>
      <c r="E451" s="826"/>
      <c r="F451" s="826"/>
      <c r="G451" s="826"/>
      <c r="H451" s="826"/>
      <c r="I451" s="826"/>
      <c r="J451" s="826"/>
      <c r="K451" s="826"/>
      <c r="L451" s="826"/>
      <c r="M451" s="826"/>
      <c r="N451" s="827"/>
      <c r="O451" s="432"/>
      <c r="P451" s="432"/>
      <c r="Q451" s="432"/>
      <c r="R451" s="432"/>
      <c r="S451" s="432"/>
      <c r="T451" s="436"/>
      <c r="U451" s="436"/>
      <c r="V451" s="432"/>
      <c r="W451" s="432"/>
      <c r="X451" s="432"/>
      <c r="Y451" s="432"/>
      <c r="Z451" s="432"/>
      <c r="AA451" s="432"/>
      <c r="AB451" s="432"/>
      <c r="AC451" s="436"/>
      <c r="AD451" s="436"/>
      <c r="AE451" s="12"/>
      <c r="AH451" s="896">
        <f t="shared" si="27"/>
        <v>0</v>
      </c>
      <c r="AI451" s="627"/>
      <c r="AJ451" s="627">
        <f t="shared" si="28"/>
        <v>0</v>
      </c>
      <c r="AK451" s="627"/>
      <c r="AL451" s="639">
        <f t="shared" si="29"/>
        <v>0</v>
      </c>
      <c r="AM451" s="641"/>
      <c r="AN451" s="627">
        <f t="shared" si="30"/>
        <v>0</v>
      </c>
      <c r="AO451" s="639"/>
      <c r="AP451" s="448"/>
      <c r="AQ451" s="919">
        <f t="shared" si="31"/>
        <v>0</v>
      </c>
      <c r="AR451" s="627"/>
      <c r="AS451" s="627">
        <f t="shared" si="32"/>
        <v>0</v>
      </c>
      <c r="AT451" s="627"/>
      <c r="AU451" s="639">
        <f t="shared" si="33"/>
        <v>0</v>
      </c>
      <c r="AV451" s="641"/>
      <c r="AW451" s="627">
        <f t="shared" si="34"/>
        <v>0</v>
      </c>
      <c r="AX451" s="627"/>
      <c r="AY451" s="448"/>
      <c r="AZ451" s="919">
        <f t="shared" si="35"/>
        <v>0</v>
      </c>
      <c r="BA451" s="627"/>
      <c r="BB451" s="627">
        <f t="shared" si="36"/>
        <v>0</v>
      </c>
      <c r="BC451" s="627"/>
      <c r="BD451" s="639">
        <f t="shared" si="37"/>
        <v>0</v>
      </c>
      <c r="BE451" s="641"/>
      <c r="BF451" s="627">
        <f t="shared" si="38"/>
        <v>0</v>
      </c>
      <c r="BG451" s="627"/>
      <c r="BH451" s="448"/>
      <c r="BI451" s="896">
        <f t="shared" si="39"/>
        <v>0</v>
      </c>
      <c r="BJ451" s="627"/>
      <c r="BK451" s="627">
        <f t="shared" si="40"/>
        <v>0</v>
      </c>
      <c r="BL451" s="627"/>
      <c r="BM451" s="639">
        <f t="shared" si="41"/>
        <v>0</v>
      </c>
      <c r="BN451" s="641"/>
      <c r="BO451" s="627">
        <f t="shared" si="42"/>
        <v>0</v>
      </c>
      <c r="BP451" s="627"/>
      <c r="BQ451" s="448"/>
      <c r="BR451" s="740">
        <f t="shared" si="43"/>
        <v>0</v>
      </c>
      <c r="BS451" s="741"/>
      <c r="BT451" s="639" t="str">
        <f>IF(BR451=0,"", IF(SUM($BR$426:BR451)=1,BV451,IF($BR$463&gt;SUM($BR$426:BR451),_xlfn.CONCAT(", ",BV451), IF($BR$463=SUM($BR$426:BR451),_xlfn.CONCAT(" y ",BV451,".")))))</f>
        <v/>
      </c>
      <c r="BU451" s="641" t="str">
        <f>IF(BS451=0,"", IF(SUM($AN451:BS$498)=1,BV451, IF($AN$511&gt;SUM($AN451:BS$498),_xlfn.CONCAT(", ",BV451), IF($AN$511=SUM($AN451:BS$498),_xlfn.CONCAT(" y ",BV451,".")))))</f>
        <v/>
      </c>
      <c r="BV451" s="738">
        <f t="shared" si="44"/>
        <v>25</v>
      </c>
      <c r="BW451" s="739"/>
      <c r="BX451" s="35"/>
      <c r="BY451" s="35"/>
      <c r="BZ451" s="35"/>
      <c r="CA451" s="35"/>
      <c r="CB451" s="35"/>
      <c r="CC451" s="35"/>
      <c r="CD451" s="35"/>
      <c r="CE451" s="35"/>
      <c r="CF451" s="35"/>
      <c r="CG451" s="35"/>
      <c r="CH451" s="35"/>
      <c r="CI451" s="35"/>
      <c r="CJ451" s="35"/>
      <c r="CK451" s="35"/>
      <c r="CL451" s="35"/>
      <c r="CM451" s="35"/>
      <c r="CN451" s="35"/>
      <c r="CO451" s="35"/>
      <c r="CP451" s="35"/>
      <c r="CQ451" s="35"/>
      <c r="CR451" s="35"/>
      <c r="CS451" s="35"/>
      <c r="CT451" s="35"/>
      <c r="CU451" s="35"/>
      <c r="CV451" s="35"/>
      <c r="CW451" s="35"/>
      <c r="CX451" s="35"/>
      <c r="CY451" s="35"/>
      <c r="CZ451" s="35"/>
      <c r="DA451" s="35"/>
      <c r="DB451" s="35"/>
      <c r="DC451" s="35"/>
      <c r="DD451" s="35"/>
      <c r="DE451" s="35"/>
      <c r="DF451" s="35"/>
      <c r="DG451" s="35"/>
      <c r="DH451" s="35"/>
      <c r="DI451" s="35"/>
      <c r="DJ451" s="35"/>
      <c r="DK451" s="35"/>
      <c r="DL451" s="35"/>
      <c r="DM451" s="35"/>
      <c r="DN451" s="35"/>
      <c r="DO451" s="35"/>
      <c r="DP451" s="35"/>
      <c r="DQ451" s="35"/>
      <c r="DR451" s="35"/>
      <c r="DS451" s="35"/>
      <c r="DT451" s="35"/>
      <c r="DU451" s="35"/>
      <c r="DV451" s="35"/>
      <c r="DW451" s="35"/>
      <c r="DX451" s="35"/>
      <c r="DY451" s="35"/>
      <c r="DZ451" s="35"/>
      <c r="EA451" s="35"/>
      <c r="EB451" s="35"/>
      <c r="EC451" s="35"/>
      <c r="ED451" s="35"/>
      <c r="EE451" s="35"/>
      <c r="EF451" s="35"/>
      <c r="EG451" s="35"/>
      <c r="EH451" s="35"/>
      <c r="EI451" s="35"/>
      <c r="EJ451" s="35"/>
      <c r="EK451" s="35"/>
      <c r="EL451" s="35"/>
      <c r="EM451" s="35"/>
      <c r="EN451" s="35"/>
      <c r="EO451" s="35"/>
      <c r="EP451" s="35"/>
      <c r="EQ451" s="35"/>
      <c r="ER451" s="35"/>
      <c r="ES451" s="35"/>
      <c r="ET451" s="35"/>
      <c r="EU451" s="35"/>
      <c r="EV451" s="35"/>
      <c r="EW451" s="35"/>
      <c r="EX451" s="35"/>
      <c r="EY451" s="35"/>
      <c r="EZ451" s="35"/>
      <c r="FA451" s="35"/>
      <c r="FB451" s="35"/>
      <c r="FC451" s="35"/>
      <c r="FD451" s="35"/>
      <c r="FE451" s="35"/>
      <c r="FF451" s="35"/>
      <c r="FG451" s="35"/>
      <c r="FH451" s="35"/>
      <c r="FI451" s="35"/>
      <c r="FJ451" s="35"/>
      <c r="FK451" s="35"/>
      <c r="FL451" s="35"/>
      <c r="FM451" s="35"/>
      <c r="FN451" s="35"/>
      <c r="FO451" s="35"/>
      <c r="FP451" s="35"/>
      <c r="FQ451" s="35"/>
      <c r="FR451" s="35"/>
      <c r="FS451" s="35"/>
      <c r="FT451" s="35"/>
      <c r="FU451" s="35"/>
      <c r="FV451" s="35"/>
      <c r="FW451" s="35"/>
      <c r="FX451" s="35"/>
      <c r="FY451" s="35"/>
      <c r="FZ451" s="35"/>
      <c r="GA451" s="35"/>
      <c r="GB451" s="35"/>
      <c r="GC451" s="35"/>
      <c r="GD451" s="35"/>
      <c r="GE451" s="35"/>
      <c r="GF451" s="627">
        <f t="shared" si="21"/>
        <v>0</v>
      </c>
      <c r="GG451" s="627"/>
      <c r="GH451" s="627">
        <f t="shared" si="22"/>
        <v>0</v>
      </c>
      <c r="GI451" s="627"/>
      <c r="GJ451" s="627">
        <f t="shared" si="23"/>
        <v>0</v>
      </c>
      <c r="GK451" s="627"/>
      <c r="GL451" s="627">
        <f t="shared" si="24"/>
        <v>0</v>
      </c>
      <c r="GM451" s="627"/>
      <c r="GN451" s="627">
        <f t="shared" si="25"/>
        <v>0</v>
      </c>
      <c r="GO451" s="627"/>
      <c r="GP451" s="627">
        <f t="shared" si="26"/>
        <v>0</v>
      </c>
      <c r="GQ451" s="627"/>
      <c r="GR451" s="35"/>
      <c r="GS451" s="35"/>
      <c r="GT451" s="35"/>
      <c r="GU451" s="35"/>
      <c r="GV451" s="35"/>
      <c r="GW451" s="35"/>
      <c r="GX451" s="35"/>
      <c r="GY451" s="35"/>
      <c r="GZ451" s="35"/>
      <c r="HA451" s="35"/>
      <c r="HB451" s="35"/>
      <c r="HC451" s="35"/>
      <c r="HD451" s="35"/>
    </row>
    <row r="452" spans="1:212" ht="15" customHeight="1">
      <c r="A452" s="131"/>
      <c r="B452" s="53"/>
      <c r="C452" s="82" t="s">
        <v>91</v>
      </c>
      <c r="D452" s="825" t="str">
        <f>IF($AH$11=1,"",IF(CNGE_2026_M3_Secc1!$AH$388=CNGE_2026_M3_Secc1!$AJ$388,"",IF(CNGE_2026_M3_Secc1!D423="","",CNGE_2026_M3_Secc1!D423)))</f>
        <v/>
      </c>
      <c r="E452" s="826"/>
      <c r="F452" s="826"/>
      <c r="G452" s="826"/>
      <c r="H452" s="826"/>
      <c r="I452" s="826"/>
      <c r="J452" s="826"/>
      <c r="K452" s="826"/>
      <c r="L452" s="826"/>
      <c r="M452" s="826"/>
      <c r="N452" s="827"/>
      <c r="O452" s="432"/>
      <c r="P452" s="432"/>
      <c r="Q452" s="432"/>
      <c r="R452" s="432"/>
      <c r="S452" s="432"/>
      <c r="T452" s="436"/>
      <c r="U452" s="436"/>
      <c r="V452" s="432"/>
      <c r="W452" s="432"/>
      <c r="X452" s="432"/>
      <c r="Y452" s="432"/>
      <c r="Z452" s="432"/>
      <c r="AA452" s="432"/>
      <c r="AB452" s="432"/>
      <c r="AC452" s="436"/>
      <c r="AD452" s="436"/>
      <c r="AE452" s="12"/>
      <c r="AH452" s="896">
        <f t="shared" si="27"/>
        <v>0</v>
      </c>
      <c r="AI452" s="627"/>
      <c r="AJ452" s="627">
        <f t="shared" si="28"/>
        <v>0</v>
      </c>
      <c r="AK452" s="627"/>
      <c r="AL452" s="639">
        <f t="shared" si="29"/>
        <v>0</v>
      </c>
      <c r="AM452" s="641"/>
      <c r="AN452" s="627">
        <f t="shared" si="30"/>
        <v>0</v>
      </c>
      <c r="AO452" s="639"/>
      <c r="AP452" s="448"/>
      <c r="AQ452" s="919">
        <f t="shared" si="31"/>
        <v>0</v>
      </c>
      <c r="AR452" s="627"/>
      <c r="AS452" s="627">
        <f t="shared" si="32"/>
        <v>0</v>
      </c>
      <c r="AT452" s="627"/>
      <c r="AU452" s="639">
        <f t="shared" si="33"/>
        <v>0</v>
      </c>
      <c r="AV452" s="641"/>
      <c r="AW452" s="627">
        <f t="shared" si="34"/>
        <v>0</v>
      </c>
      <c r="AX452" s="627"/>
      <c r="AY452" s="448"/>
      <c r="AZ452" s="919">
        <f t="shared" si="35"/>
        <v>0</v>
      </c>
      <c r="BA452" s="627"/>
      <c r="BB452" s="627">
        <f t="shared" si="36"/>
        <v>0</v>
      </c>
      <c r="BC452" s="627"/>
      <c r="BD452" s="639">
        <f t="shared" si="37"/>
        <v>0</v>
      </c>
      <c r="BE452" s="641"/>
      <c r="BF452" s="627">
        <f t="shared" si="38"/>
        <v>0</v>
      </c>
      <c r="BG452" s="627"/>
      <c r="BH452" s="448"/>
      <c r="BI452" s="896">
        <f t="shared" si="39"/>
        <v>0</v>
      </c>
      <c r="BJ452" s="627"/>
      <c r="BK452" s="627">
        <f t="shared" si="40"/>
        <v>0</v>
      </c>
      <c r="BL452" s="627"/>
      <c r="BM452" s="639">
        <f t="shared" si="41"/>
        <v>0</v>
      </c>
      <c r="BN452" s="641"/>
      <c r="BO452" s="627">
        <f t="shared" si="42"/>
        <v>0</v>
      </c>
      <c r="BP452" s="627"/>
      <c r="BQ452" s="448"/>
      <c r="BR452" s="740">
        <f t="shared" si="43"/>
        <v>0</v>
      </c>
      <c r="BS452" s="741"/>
      <c r="BT452" s="639" t="str">
        <f>IF(BR452=0,"", IF(SUM($BR$426:BR452)=1,BV452,IF($BR$463&gt;SUM($BR$426:BR452),_xlfn.CONCAT(", ",BV452), IF($BR$463=SUM($BR$426:BR452),_xlfn.CONCAT(" y ",BV452,".")))))</f>
        <v/>
      </c>
      <c r="BU452" s="641" t="str">
        <f>IF(BS452=0,"", IF(SUM($AN452:BS$498)=1,BV452, IF($AN$511&gt;SUM($AN452:BS$498),_xlfn.CONCAT(", ",BV452), IF($AN$511=SUM($AN452:BS$498),_xlfn.CONCAT(" y ",BV452,".")))))</f>
        <v/>
      </c>
      <c r="BV452" s="738">
        <f t="shared" si="44"/>
        <v>26</v>
      </c>
      <c r="BW452" s="739"/>
      <c r="BX452" s="35"/>
      <c r="BY452" s="35"/>
      <c r="BZ452" s="35"/>
      <c r="CA452" s="35"/>
      <c r="CB452" s="35"/>
      <c r="CC452" s="35"/>
      <c r="CD452" s="35"/>
      <c r="CE452" s="35"/>
      <c r="CF452" s="35"/>
      <c r="CG452" s="35"/>
      <c r="CH452" s="35"/>
      <c r="CI452" s="35"/>
      <c r="CJ452" s="35"/>
      <c r="CK452" s="35"/>
      <c r="CL452" s="35"/>
      <c r="CM452" s="35"/>
      <c r="CN452" s="35"/>
      <c r="CO452" s="35"/>
      <c r="CP452" s="35"/>
      <c r="CQ452" s="35"/>
      <c r="CR452" s="35"/>
      <c r="CS452" s="35"/>
      <c r="CT452" s="35"/>
      <c r="CU452" s="35"/>
      <c r="CV452" s="35"/>
      <c r="CW452" s="35"/>
      <c r="CX452" s="35"/>
      <c r="CY452" s="35"/>
      <c r="CZ452" s="35"/>
      <c r="DA452" s="35"/>
      <c r="DB452" s="35"/>
      <c r="DC452" s="35"/>
      <c r="DD452" s="35"/>
      <c r="DE452" s="35"/>
      <c r="DF452" s="35"/>
      <c r="DG452" s="35"/>
      <c r="DH452" s="35"/>
      <c r="DI452" s="35"/>
      <c r="DJ452" s="35"/>
      <c r="DK452" s="35"/>
      <c r="DL452" s="35"/>
      <c r="DM452" s="35"/>
      <c r="DN452" s="35"/>
      <c r="DO452" s="35"/>
      <c r="DP452" s="35"/>
      <c r="DQ452" s="35"/>
      <c r="DR452" s="35"/>
      <c r="DS452" s="35"/>
      <c r="DT452" s="35"/>
      <c r="DU452" s="35"/>
      <c r="DV452" s="35"/>
      <c r="DW452" s="35"/>
      <c r="DX452" s="35"/>
      <c r="DY452" s="35"/>
      <c r="DZ452" s="35"/>
      <c r="EA452" s="35"/>
      <c r="EB452" s="35"/>
      <c r="EC452" s="35"/>
      <c r="ED452" s="35"/>
      <c r="EE452" s="35"/>
      <c r="EF452" s="35"/>
      <c r="EG452" s="35"/>
      <c r="EH452" s="35"/>
      <c r="EI452" s="35"/>
      <c r="EJ452" s="35"/>
      <c r="EK452" s="35"/>
      <c r="EL452" s="35"/>
      <c r="EM452" s="35"/>
      <c r="EN452" s="35"/>
      <c r="EO452" s="35"/>
      <c r="EP452" s="35"/>
      <c r="EQ452" s="35"/>
      <c r="ER452" s="35"/>
      <c r="ES452" s="35"/>
      <c r="ET452" s="35"/>
      <c r="EU452" s="35"/>
      <c r="EV452" s="35"/>
      <c r="EW452" s="35"/>
      <c r="EX452" s="35"/>
      <c r="EY452" s="35"/>
      <c r="EZ452" s="35"/>
      <c r="FA452" s="35"/>
      <c r="FB452" s="35"/>
      <c r="FC452" s="35"/>
      <c r="FD452" s="35"/>
      <c r="FE452" s="35"/>
      <c r="FF452" s="35"/>
      <c r="FG452" s="35"/>
      <c r="FH452" s="35"/>
      <c r="FI452" s="35"/>
      <c r="FJ452" s="35"/>
      <c r="FK452" s="35"/>
      <c r="FL452" s="35"/>
      <c r="FM452" s="35"/>
      <c r="FN452" s="35"/>
      <c r="FO452" s="35"/>
      <c r="FP452" s="35"/>
      <c r="FQ452" s="35"/>
      <c r="FR452" s="35"/>
      <c r="FS452" s="35"/>
      <c r="FT452" s="35"/>
      <c r="FU452" s="35"/>
      <c r="FV452" s="35"/>
      <c r="FW452" s="35"/>
      <c r="FX452" s="35"/>
      <c r="FY452" s="35"/>
      <c r="FZ452" s="35"/>
      <c r="GA452" s="35"/>
      <c r="GB452" s="35"/>
      <c r="GC452" s="35"/>
      <c r="GD452" s="35"/>
      <c r="GE452" s="35"/>
      <c r="GF452" s="627">
        <f t="shared" si="21"/>
        <v>0</v>
      </c>
      <c r="GG452" s="627"/>
      <c r="GH452" s="627">
        <f t="shared" si="22"/>
        <v>0</v>
      </c>
      <c r="GI452" s="627"/>
      <c r="GJ452" s="627">
        <f t="shared" si="23"/>
        <v>0</v>
      </c>
      <c r="GK452" s="627"/>
      <c r="GL452" s="627">
        <f t="shared" si="24"/>
        <v>0</v>
      </c>
      <c r="GM452" s="627"/>
      <c r="GN452" s="627">
        <f t="shared" si="25"/>
        <v>0</v>
      </c>
      <c r="GO452" s="627"/>
      <c r="GP452" s="627">
        <f t="shared" si="26"/>
        <v>0</v>
      </c>
      <c r="GQ452" s="627"/>
      <c r="GR452" s="35"/>
      <c r="GS452" s="35"/>
      <c r="GT452" s="35"/>
      <c r="GU452" s="35"/>
      <c r="GV452" s="35"/>
      <c r="GW452" s="35"/>
      <c r="GX452" s="35"/>
      <c r="GY452" s="35"/>
      <c r="GZ452" s="35"/>
      <c r="HA452" s="35"/>
      <c r="HB452" s="35"/>
      <c r="HC452" s="35"/>
      <c r="HD452" s="35"/>
    </row>
    <row r="453" spans="1:212" ht="15" customHeight="1">
      <c r="A453" s="131"/>
      <c r="B453" s="53"/>
      <c r="C453" s="82" t="s">
        <v>92</v>
      </c>
      <c r="D453" s="825" t="str">
        <f>IF($AH$11=1,"",IF(CNGE_2026_M3_Secc1!$AH$388=CNGE_2026_M3_Secc1!$AJ$388,"",IF(CNGE_2026_M3_Secc1!D424="","",CNGE_2026_M3_Secc1!D424)))</f>
        <v/>
      </c>
      <c r="E453" s="826"/>
      <c r="F453" s="826"/>
      <c r="G453" s="826"/>
      <c r="H453" s="826"/>
      <c r="I453" s="826"/>
      <c r="J453" s="826"/>
      <c r="K453" s="826"/>
      <c r="L453" s="826"/>
      <c r="M453" s="826"/>
      <c r="N453" s="827"/>
      <c r="O453" s="432"/>
      <c r="P453" s="432"/>
      <c r="Q453" s="432"/>
      <c r="R453" s="432"/>
      <c r="S453" s="432"/>
      <c r="T453" s="436"/>
      <c r="U453" s="436"/>
      <c r="V453" s="432"/>
      <c r="W453" s="432"/>
      <c r="X453" s="432"/>
      <c r="Y453" s="432"/>
      <c r="Z453" s="432"/>
      <c r="AA453" s="432"/>
      <c r="AB453" s="432"/>
      <c r="AC453" s="436"/>
      <c r="AD453" s="436"/>
      <c r="AE453" s="12"/>
      <c r="AH453" s="896">
        <f t="shared" si="27"/>
        <v>0</v>
      </c>
      <c r="AI453" s="627"/>
      <c r="AJ453" s="627">
        <f t="shared" si="28"/>
        <v>0</v>
      </c>
      <c r="AK453" s="627"/>
      <c r="AL453" s="639">
        <f t="shared" si="29"/>
        <v>0</v>
      </c>
      <c r="AM453" s="641"/>
      <c r="AN453" s="627">
        <f t="shared" si="30"/>
        <v>0</v>
      </c>
      <c r="AO453" s="639"/>
      <c r="AP453" s="448"/>
      <c r="AQ453" s="919">
        <f t="shared" si="31"/>
        <v>0</v>
      </c>
      <c r="AR453" s="627"/>
      <c r="AS453" s="627">
        <f t="shared" si="32"/>
        <v>0</v>
      </c>
      <c r="AT453" s="627"/>
      <c r="AU453" s="639">
        <f t="shared" si="33"/>
        <v>0</v>
      </c>
      <c r="AV453" s="641"/>
      <c r="AW453" s="627">
        <f t="shared" si="34"/>
        <v>0</v>
      </c>
      <c r="AX453" s="627"/>
      <c r="AY453" s="448"/>
      <c r="AZ453" s="919">
        <f t="shared" si="35"/>
        <v>0</v>
      </c>
      <c r="BA453" s="627"/>
      <c r="BB453" s="627">
        <f t="shared" si="36"/>
        <v>0</v>
      </c>
      <c r="BC453" s="627"/>
      <c r="BD453" s="639">
        <f t="shared" si="37"/>
        <v>0</v>
      </c>
      <c r="BE453" s="641"/>
      <c r="BF453" s="627">
        <f t="shared" si="38"/>
        <v>0</v>
      </c>
      <c r="BG453" s="627"/>
      <c r="BH453" s="448"/>
      <c r="BI453" s="896">
        <f t="shared" si="39"/>
        <v>0</v>
      </c>
      <c r="BJ453" s="627"/>
      <c r="BK453" s="627">
        <f t="shared" si="40"/>
        <v>0</v>
      </c>
      <c r="BL453" s="627"/>
      <c r="BM453" s="639">
        <f t="shared" si="41"/>
        <v>0</v>
      </c>
      <c r="BN453" s="641"/>
      <c r="BO453" s="627">
        <f t="shared" si="42"/>
        <v>0</v>
      </c>
      <c r="BP453" s="627"/>
      <c r="BQ453" s="448"/>
      <c r="BR453" s="740">
        <f t="shared" si="43"/>
        <v>0</v>
      </c>
      <c r="BS453" s="741"/>
      <c r="BT453" s="639" t="str">
        <f>IF(BR453=0,"", IF(SUM($BR$426:BR453)=1,BV453,IF($BR$463&gt;SUM($BR$426:BR453),_xlfn.CONCAT(", ",BV453), IF($BR$463=SUM($BR$426:BR453),_xlfn.CONCAT(" y ",BV453,".")))))</f>
        <v/>
      </c>
      <c r="BU453" s="641" t="str">
        <f>IF(BS453=0,"", IF(SUM($AN453:BS$498)=1,BV453, IF($AN$511&gt;SUM($AN453:BS$498),_xlfn.CONCAT(", ",BV453), IF($AN$511=SUM($AN453:BS$498),_xlfn.CONCAT(" y ",BV453,".")))))</f>
        <v/>
      </c>
      <c r="BV453" s="738">
        <f t="shared" si="44"/>
        <v>27</v>
      </c>
      <c r="BW453" s="739"/>
      <c r="BX453" s="35"/>
      <c r="BY453" s="35"/>
      <c r="BZ453" s="35"/>
      <c r="CA453" s="35"/>
      <c r="CB453" s="35"/>
      <c r="CC453" s="35"/>
      <c r="CD453" s="35"/>
      <c r="CE453" s="35"/>
      <c r="CF453" s="35"/>
      <c r="CG453" s="35"/>
      <c r="CH453" s="35"/>
      <c r="CI453" s="35"/>
      <c r="CJ453" s="35"/>
      <c r="CK453" s="35"/>
      <c r="CL453" s="35"/>
      <c r="CM453" s="35"/>
      <c r="CN453" s="35"/>
      <c r="CO453" s="35"/>
      <c r="CP453" s="35"/>
      <c r="CQ453" s="35"/>
      <c r="CR453" s="35"/>
      <c r="CS453" s="35"/>
      <c r="CT453" s="35"/>
      <c r="CU453" s="35"/>
      <c r="CV453" s="35"/>
      <c r="CW453" s="35"/>
      <c r="CX453" s="35"/>
      <c r="CY453" s="35"/>
      <c r="CZ453" s="35"/>
      <c r="DA453" s="35"/>
      <c r="DB453" s="35"/>
      <c r="DC453" s="35"/>
      <c r="DD453" s="35"/>
      <c r="DE453" s="35"/>
      <c r="DF453" s="35"/>
      <c r="DG453" s="35"/>
      <c r="DH453" s="35"/>
      <c r="DI453" s="35"/>
      <c r="DJ453" s="35"/>
      <c r="DK453" s="35"/>
      <c r="DL453" s="35"/>
      <c r="DM453" s="35"/>
      <c r="DN453" s="35"/>
      <c r="DO453" s="35"/>
      <c r="DP453" s="35"/>
      <c r="DQ453" s="35"/>
      <c r="DR453" s="35"/>
      <c r="DS453" s="35"/>
      <c r="DT453" s="35"/>
      <c r="DU453" s="35"/>
      <c r="DV453" s="35"/>
      <c r="DW453" s="35"/>
      <c r="DX453" s="35"/>
      <c r="DY453" s="35"/>
      <c r="DZ453" s="35"/>
      <c r="EA453" s="35"/>
      <c r="EB453" s="35"/>
      <c r="EC453" s="35"/>
      <c r="ED453" s="35"/>
      <c r="EE453" s="35"/>
      <c r="EF453" s="35"/>
      <c r="EG453" s="35"/>
      <c r="EH453" s="35"/>
      <c r="EI453" s="35"/>
      <c r="EJ453" s="35"/>
      <c r="EK453" s="35"/>
      <c r="EL453" s="35"/>
      <c r="EM453" s="35"/>
      <c r="EN453" s="35"/>
      <c r="EO453" s="35"/>
      <c r="EP453" s="35"/>
      <c r="EQ453" s="35"/>
      <c r="ER453" s="35"/>
      <c r="ES453" s="35"/>
      <c r="ET453" s="35"/>
      <c r="EU453" s="35"/>
      <c r="EV453" s="35"/>
      <c r="EW453" s="35"/>
      <c r="EX453" s="35"/>
      <c r="EY453" s="35"/>
      <c r="EZ453" s="35"/>
      <c r="FA453" s="35"/>
      <c r="FB453" s="35"/>
      <c r="FC453" s="35"/>
      <c r="FD453" s="35"/>
      <c r="FE453" s="35"/>
      <c r="FF453" s="35"/>
      <c r="FG453" s="35"/>
      <c r="FH453" s="35"/>
      <c r="FI453" s="35"/>
      <c r="FJ453" s="35"/>
      <c r="FK453" s="35"/>
      <c r="FL453" s="35"/>
      <c r="FM453" s="35"/>
      <c r="FN453" s="35"/>
      <c r="FO453" s="35"/>
      <c r="FP453" s="35"/>
      <c r="FQ453" s="35"/>
      <c r="FR453" s="35"/>
      <c r="FS453" s="35"/>
      <c r="FT453" s="35"/>
      <c r="FU453" s="35"/>
      <c r="FV453" s="35"/>
      <c r="FW453" s="35"/>
      <c r="FX453" s="35"/>
      <c r="FY453" s="35"/>
      <c r="FZ453" s="35"/>
      <c r="GA453" s="35"/>
      <c r="GB453" s="35"/>
      <c r="GC453" s="35"/>
      <c r="GD453" s="35"/>
      <c r="GE453" s="35"/>
      <c r="GF453" s="627">
        <f t="shared" si="21"/>
        <v>0</v>
      </c>
      <c r="GG453" s="627"/>
      <c r="GH453" s="627">
        <f t="shared" si="22"/>
        <v>0</v>
      </c>
      <c r="GI453" s="627"/>
      <c r="GJ453" s="627">
        <f t="shared" si="23"/>
        <v>0</v>
      </c>
      <c r="GK453" s="627"/>
      <c r="GL453" s="627">
        <f t="shared" si="24"/>
        <v>0</v>
      </c>
      <c r="GM453" s="627"/>
      <c r="GN453" s="627">
        <f t="shared" si="25"/>
        <v>0</v>
      </c>
      <c r="GO453" s="627"/>
      <c r="GP453" s="627">
        <f t="shared" si="26"/>
        <v>0</v>
      </c>
      <c r="GQ453" s="627"/>
      <c r="GR453" s="35"/>
      <c r="GS453" s="35"/>
      <c r="GT453" s="35"/>
      <c r="GU453" s="35"/>
      <c r="GV453" s="35"/>
      <c r="GW453" s="35"/>
      <c r="GX453" s="35"/>
      <c r="GY453" s="35"/>
      <c r="GZ453" s="35"/>
      <c r="HA453" s="35"/>
      <c r="HB453" s="35"/>
      <c r="HC453" s="35"/>
      <c r="HD453" s="35"/>
    </row>
    <row r="454" spans="1:212" ht="15" customHeight="1">
      <c r="A454" s="131"/>
      <c r="B454" s="53"/>
      <c r="C454" s="82" t="s">
        <v>93</v>
      </c>
      <c r="D454" s="825" t="str">
        <f>IF($AH$11=1,"",IF(CNGE_2026_M3_Secc1!$AH$388=CNGE_2026_M3_Secc1!$AJ$388,"",IF(CNGE_2026_M3_Secc1!D425="","",CNGE_2026_M3_Secc1!D425)))</f>
        <v/>
      </c>
      <c r="E454" s="826"/>
      <c r="F454" s="826"/>
      <c r="G454" s="826"/>
      <c r="H454" s="826"/>
      <c r="I454" s="826"/>
      <c r="J454" s="826"/>
      <c r="K454" s="826"/>
      <c r="L454" s="826"/>
      <c r="M454" s="826"/>
      <c r="N454" s="827"/>
      <c r="O454" s="432"/>
      <c r="P454" s="432"/>
      <c r="Q454" s="432"/>
      <c r="R454" s="432"/>
      <c r="S454" s="432"/>
      <c r="T454" s="436"/>
      <c r="U454" s="436"/>
      <c r="V454" s="432"/>
      <c r="W454" s="432"/>
      <c r="X454" s="432"/>
      <c r="Y454" s="432"/>
      <c r="Z454" s="432"/>
      <c r="AA454" s="432"/>
      <c r="AB454" s="432"/>
      <c r="AC454" s="436"/>
      <c r="AD454" s="436"/>
      <c r="AE454" s="12"/>
      <c r="AH454" s="896">
        <f t="shared" si="27"/>
        <v>0</v>
      </c>
      <c r="AI454" s="627"/>
      <c r="AJ454" s="627">
        <f t="shared" si="28"/>
        <v>0</v>
      </c>
      <c r="AK454" s="627"/>
      <c r="AL454" s="639">
        <f t="shared" si="29"/>
        <v>0</v>
      </c>
      <c r="AM454" s="641"/>
      <c r="AN454" s="627">
        <f t="shared" si="30"/>
        <v>0</v>
      </c>
      <c r="AO454" s="639"/>
      <c r="AP454" s="448"/>
      <c r="AQ454" s="919">
        <f t="shared" si="31"/>
        <v>0</v>
      </c>
      <c r="AR454" s="627"/>
      <c r="AS454" s="627">
        <f t="shared" si="32"/>
        <v>0</v>
      </c>
      <c r="AT454" s="627"/>
      <c r="AU454" s="639">
        <f t="shared" si="33"/>
        <v>0</v>
      </c>
      <c r="AV454" s="641"/>
      <c r="AW454" s="627">
        <f t="shared" si="34"/>
        <v>0</v>
      </c>
      <c r="AX454" s="627"/>
      <c r="AY454" s="448"/>
      <c r="AZ454" s="919">
        <f t="shared" si="35"/>
        <v>0</v>
      </c>
      <c r="BA454" s="627"/>
      <c r="BB454" s="627">
        <f t="shared" si="36"/>
        <v>0</v>
      </c>
      <c r="BC454" s="627"/>
      <c r="BD454" s="639">
        <f t="shared" si="37"/>
        <v>0</v>
      </c>
      <c r="BE454" s="641"/>
      <c r="BF454" s="627">
        <f t="shared" si="38"/>
        <v>0</v>
      </c>
      <c r="BG454" s="627"/>
      <c r="BH454" s="448"/>
      <c r="BI454" s="896">
        <f t="shared" si="39"/>
        <v>0</v>
      </c>
      <c r="BJ454" s="627"/>
      <c r="BK454" s="627">
        <f t="shared" si="40"/>
        <v>0</v>
      </c>
      <c r="BL454" s="627"/>
      <c r="BM454" s="639">
        <f t="shared" si="41"/>
        <v>0</v>
      </c>
      <c r="BN454" s="641"/>
      <c r="BO454" s="627">
        <f t="shared" si="42"/>
        <v>0</v>
      </c>
      <c r="BP454" s="627"/>
      <c r="BQ454" s="448"/>
      <c r="BR454" s="740">
        <f t="shared" si="43"/>
        <v>0</v>
      </c>
      <c r="BS454" s="741"/>
      <c r="BT454" s="639" t="str">
        <f>IF(BR454=0,"", IF(SUM($BR$426:BR454)=1,BV454,IF($BR$463&gt;SUM($BR$426:BR454),_xlfn.CONCAT(", ",BV454), IF($BR$463=SUM($BR$426:BR454),_xlfn.CONCAT(" y ",BV454,".")))))</f>
        <v/>
      </c>
      <c r="BU454" s="641" t="str">
        <f>IF(BS454=0,"", IF(SUM($AN454:BS$498)=1,BV454, IF($AN$511&gt;SUM($AN454:BS$498),_xlfn.CONCAT(", ",BV454), IF($AN$511=SUM($AN454:BS$498),_xlfn.CONCAT(" y ",BV454,".")))))</f>
        <v/>
      </c>
      <c r="BV454" s="738">
        <f t="shared" si="44"/>
        <v>28</v>
      </c>
      <c r="BW454" s="739"/>
      <c r="BX454" s="35"/>
      <c r="BY454" s="35"/>
      <c r="BZ454" s="35"/>
      <c r="CA454" s="35"/>
      <c r="CB454" s="35"/>
      <c r="CC454" s="35"/>
      <c r="CD454" s="35"/>
      <c r="CE454" s="35"/>
      <c r="CF454" s="35"/>
      <c r="CG454" s="35"/>
      <c r="CH454" s="35"/>
      <c r="CI454" s="35"/>
      <c r="CJ454" s="35"/>
      <c r="CK454" s="35"/>
      <c r="CL454" s="35"/>
      <c r="CM454" s="35"/>
      <c r="CN454" s="35"/>
      <c r="CO454" s="35"/>
      <c r="CP454" s="35"/>
      <c r="CQ454" s="35"/>
      <c r="CR454" s="35"/>
      <c r="CS454" s="35"/>
      <c r="CT454" s="35"/>
      <c r="CU454" s="35"/>
      <c r="CV454" s="35"/>
      <c r="CW454" s="35"/>
      <c r="CX454" s="35"/>
      <c r="CY454" s="35"/>
      <c r="CZ454" s="35"/>
      <c r="DA454" s="35"/>
      <c r="DB454" s="35"/>
      <c r="DC454" s="35"/>
      <c r="DD454" s="35"/>
      <c r="DE454" s="35"/>
      <c r="DF454" s="35"/>
      <c r="DG454" s="35"/>
      <c r="DH454" s="35"/>
      <c r="DI454" s="35"/>
      <c r="DJ454" s="35"/>
      <c r="DK454" s="35"/>
      <c r="DL454" s="35"/>
      <c r="DM454" s="35"/>
      <c r="DN454" s="35"/>
      <c r="DO454" s="35"/>
      <c r="DP454" s="35"/>
      <c r="DQ454" s="35"/>
      <c r="DR454" s="35"/>
      <c r="DS454" s="35"/>
      <c r="DT454" s="35"/>
      <c r="DU454" s="35"/>
      <c r="DV454" s="35"/>
      <c r="DW454" s="35"/>
      <c r="DX454" s="35"/>
      <c r="DY454" s="35"/>
      <c r="DZ454" s="35"/>
      <c r="EA454" s="35"/>
      <c r="EB454" s="35"/>
      <c r="EC454" s="35"/>
      <c r="ED454" s="35"/>
      <c r="EE454" s="35"/>
      <c r="EF454" s="35"/>
      <c r="EG454" s="35"/>
      <c r="EH454" s="35"/>
      <c r="EI454" s="35"/>
      <c r="EJ454" s="35"/>
      <c r="EK454" s="35"/>
      <c r="EL454" s="35"/>
      <c r="EM454" s="35"/>
      <c r="EN454" s="35"/>
      <c r="EO454" s="35"/>
      <c r="EP454" s="35"/>
      <c r="EQ454" s="35"/>
      <c r="ER454" s="35"/>
      <c r="ES454" s="35"/>
      <c r="ET454" s="35"/>
      <c r="EU454" s="35"/>
      <c r="EV454" s="35"/>
      <c r="EW454" s="35"/>
      <c r="EX454" s="35"/>
      <c r="EY454" s="35"/>
      <c r="EZ454" s="35"/>
      <c r="FA454" s="35"/>
      <c r="FB454" s="35"/>
      <c r="FC454" s="35"/>
      <c r="FD454" s="35"/>
      <c r="FE454" s="35"/>
      <c r="FF454" s="35"/>
      <c r="FG454" s="35"/>
      <c r="FH454" s="35"/>
      <c r="FI454" s="35"/>
      <c r="FJ454" s="35"/>
      <c r="FK454" s="35"/>
      <c r="FL454" s="35"/>
      <c r="FM454" s="35"/>
      <c r="FN454" s="35"/>
      <c r="FO454" s="35"/>
      <c r="FP454" s="35"/>
      <c r="FQ454" s="35"/>
      <c r="FR454" s="35"/>
      <c r="FS454" s="35"/>
      <c r="FT454" s="35"/>
      <c r="FU454" s="35"/>
      <c r="FV454" s="35"/>
      <c r="FW454" s="35"/>
      <c r="FX454" s="35"/>
      <c r="FY454" s="35"/>
      <c r="FZ454" s="35"/>
      <c r="GA454" s="35"/>
      <c r="GB454" s="35"/>
      <c r="GC454" s="35"/>
      <c r="GD454" s="35"/>
      <c r="GE454" s="35"/>
      <c r="GF454" s="627">
        <f t="shared" si="21"/>
        <v>0</v>
      </c>
      <c r="GG454" s="627"/>
      <c r="GH454" s="627">
        <f t="shared" si="22"/>
        <v>0</v>
      </c>
      <c r="GI454" s="627"/>
      <c r="GJ454" s="627">
        <f t="shared" si="23"/>
        <v>0</v>
      </c>
      <c r="GK454" s="627"/>
      <c r="GL454" s="627">
        <f t="shared" si="24"/>
        <v>0</v>
      </c>
      <c r="GM454" s="627"/>
      <c r="GN454" s="627">
        <f t="shared" si="25"/>
        <v>0</v>
      </c>
      <c r="GO454" s="627"/>
      <c r="GP454" s="627">
        <f t="shared" si="26"/>
        <v>0</v>
      </c>
      <c r="GQ454" s="627"/>
      <c r="GR454" s="35"/>
      <c r="GS454" s="35"/>
      <c r="GT454" s="35"/>
      <c r="GU454" s="35"/>
      <c r="GV454" s="35"/>
      <c r="GW454" s="35"/>
      <c r="GX454" s="35"/>
      <c r="GY454" s="35"/>
      <c r="GZ454" s="35"/>
      <c r="HA454" s="35"/>
      <c r="HB454" s="35"/>
      <c r="HC454" s="35"/>
      <c r="HD454" s="35"/>
    </row>
    <row r="455" spans="1:212" ht="15" customHeight="1">
      <c r="A455" s="131"/>
      <c r="B455" s="53"/>
      <c r="C455" s="82" t="s">
        <v>94</v>
      </c>
      <c r="D455" s="825" t="str">
        <f>IF($AH$11=1,"",IF(CNGE_2026_M3_Secc1!$AH$388=CNGE_2026_M3_Secc1!$AJ$388,"",IF(CNGE_2026_M3_Secc1!D426="","",CNGE_2026_M3_Secc1!D426)))</f>
        <v/>
      </c>
      <c r="E455" s="826"/>
      <c r="F455" s="826"/>
      <c r="G455" s="826"/>
      <c r="H455" s="826"/>
      <c r="I455" s="826"/>
      <c r="J455" s="826"/>
      <c r="K455" s="826"/>
      <c r="L455" s="826"/>
      <c r="M455" s="826"/>
      <c r="N455" s="827"/>
      <c r="O455" s="432"/>
      <c r="P455" s="432"/>
      <c r="Q455" s="432"/>
      <c r="R455" s="432"/>
      <c r="S455" s="432"/>
      <c r="T455" s="436"/>
      <c r="U455" s="436"/>
      <c r="V455" s="432"/>
      <c r="W455" s="432"/>
      <c r="X455" s="432"/>
      <c r="Y455" s="432"/>
      <c r="Z455" s="432"/>
      <c r="AA455" s="432"/>
      <c r="AB455" s="432"/>
      <c r="AC455" s="436"/>
      <c r="AD455" s="436"/>
      <c r="AE455" s="12"/>
      <c r="AH455" s="896">
        <f t="shared" si="27"/>
        <v>0</v>
      </c>
      <c r="AI455" s="627"/>
      <c r="AJ455" s="627">
        <f t="shared" si="28"/>
        <v>0</v>
      </c>
      <c r="AK455" s="627"/>
      <c r="AL455" s="639">
        <f t="shared" si="29"/>
        <v>0</v>
      </c>
      <c r="AM455" s="641"/>
      <c r="AN455" s="627">
        <f t="shared" si="30"/>
        <v>0</v>
      </c>
      <c r="AO455" s="639"/>
      <c r="AP455" s="448"/>
      <c r="AQ455" s="919">
        <f t="shared" si="31"/>
        <v>0</v>
      </c>
      <c r="AR455" s="627"/>
      <c r="AS455" s="627">
        <f t="shared" si="32"/>
        <v>0</v>
      </c>
      <c r="AT455" s="627"/>
      <c r="AU455" s="639">
        <f t="shared" si="33"/>
        <v>0</v>
      </c>
      <c r="AV455" s="641"/>
      <c r="AW455" s="627">
        <f t="shared" si="34"/>
        <v>0</v>
      </c>
      <c r="AX455" s="627"/>
      <c r="AY455" s="448"/>
      <c r="AZ455" s="919">
        <f t="shared" si="35"/>
        <v>0</v>
      </c>
      <c r="BA455" s="627"/>
      <c r="BB455" s="627">
        <f t="shared" si="36"/>
        <v>0</v>
      </c>
      <c r="BC455" s="627"/>
      <c r="BD455" s="639">
        <f t="shared" si="37"/>
        <v>0</v>
      </c>
      <c r="BE455" s="641"/>
      <c r="BF455" s="627">
        <f t="shared" si="38"/>
        <v>0</v>
      </c>
      <c r="BG455" s="627"/>
      <c r="BH455" s="448"/>
      <c r="BI455" s="896">
        <f t="shared" si="39"/>
        <v>0</v>
      </c>
      <c r="BJ455" s="627"/>
      <c r="BK455" s="627">
        <f t="shared" si="40"/>
        <v>0</v>
      </c>
      <c r="BL455" s="627"/>
      <c r="BM455" s="639">
        <f t="shared" si="41"/>
        <v>0</v>
      </c>
      <c r="BN455" s="641"/>
      <c r="BO455" s="627">
        <f t="shared" si="42"/>
        <v>0</v>
      </c>
      <c r="BP455" s="627"/>
      <c r="BQ455" s="448"/>
      <c r="BR455" s="740">
        <f t="shared" si="43"/>
        <v>0</v>
      </c>
      <c r="BS455" s="741"/>
      <c r="BT455" s="639" t="str">
        <f>IF(BR455=0,"", IF(SUM($BR$426:BR455)=1,BV455,IF($BR$463&gt;SUM($BR$426:BR455),_xlfn.CONCAT(", ",BV455), IF($BR$463=SUM($BR$426:BR455),_xlfn.CONCAT(" y ",BV455,".")))))</f>
        <v/>
      </c>
      <c r="BU455" s="641" t="str">
        <f>IF(BS455=0,"", IF(SUM($AN455:BS$498)=1,BV455, IF($AN$511&gt;SUM($AN455:BS$498),_xlfn.CONCAT(", ",BV455), IF($AN$511=SUM($AN455:BS$498),_xlfn.CONCAT(" y ",BV455,".")))))</f>
        <v/>
      </c>
      <c r="BV455" s="738">
        <f t="shared" si="44"/>
        <v>29</v>
      </c>
      <c r="BW455" s="739"/>
      <c r="BX455" s="35"/>
      <c r="BY455" s="35"/>
      <c r="BZ455" s="35"/>
      <c r="CA455" s="35"/>
      <c r="CB455" s="35"/>
      <c r="CC455" s="35"/>
      <c r="CD455" s="35"/>
      <c r="CE455" s="35"/>
      <c r="CF455" s="35"/>
      <c r="CG455" s="35"/>
      <c r="CH455" s="35"/>
      <c r="CI455" s="35"/>
      <c r="CJ455" s="35"/>
      <c r="CK455" s="35"/>
      <c r="CL455" s="35"/>
      <c r="CM455" s="35"/>
      <c r="CN455" s="35"/>
      <c r="CO455" s="35"/>
      <c r="CP455" s="35"/>
      <c r="CQ455" s="35"/>
      <c r="CR455" s="35"/>
      <c r="CS455" s="35"/>
      <c r="CT455" s="35"/>
      <c r="CU455" s="35"/>
      <c r="CV455" s="35"/>
      <c r="CW455" s="35"/>
      <c r="CX455" s="35"/>
      <c r="CY455" s="35"/>
      <c r="CZ455" s="35"/>
      <c r="DA455" s="35"/>
      <c r="DB455" s="35"/>
      <c r="DC455" s="35"/>
      <c r="DD455" s="35"/>
      <c r="DE455" s="35"/>
      <c r="DF455" s="35"/>
      <c r="DG455" s="35"/>
      <c r="DH455" s="35"/>
      <c r="DI455" s="35"/>
      <c r="DJ455" s="35"/>
      <c r="DK455" s="35"/>
      <c r="DL455" s="35"/>
      <c r="DM455" s="35"/>
      <c r="DN455" s="35"/>
      <c r="DO455" s="35"/>
      <c r="DP455" s="35"/>
      <c r="DQ455" s="35"/>
      <c r="DR455" s="35"/>
      <c r="DS455" s="35"/>
      <c r="DT455" s="35"/>
      <c r="DU455" s="35"/>
      <c r="DV455" s="35"/>
      <c r="DW455" s="35"/>
      <c r="DX455" s="35"/>
      <c r="DY455" s="35"/>
      <c r="DZ455" s="35"/>
      <c r="EA455" s="35"/>
      <c r="EB455" s="35"/>
      <c r="EC455" s="35"/>
      <c r="ED455" s="35"/>
      <c r="EE455" s="35"/>
      <c r="EF455" s="35"/>
      <c r="EG455" s="35"/>
      <c r="EH455" s="35"/>
      <c r="EI455" s="35"/>
      <c r="EJ455" s="35"/>
      <c r="EK455" s="35"/>
      <c r="EL455" s="35"/>
      <c r="EM455" s="35"/>
      <c r="EN455" s="35"/>
      <c r="EO455" s="35"/>
      <c r="EP455" s="35"/>
      <c r="EQ455" s="35"/>
      <c r="ER455" s="35"/>
      <c r="ES455" s="35"/>
      <c r="ET455" s="35"/>
      <c r="EU455" s="35"/>
      <c r="EV455" s="35"/>
      <c r="EW455" s="35"/>
      <c r="EX455" s="35"/>
      <c r="EY455" s="35"/>
      <c r="EZ455" s="35"/>
      <c r="FA455" s="35"/>
      <c r="FB455" s="35"/>
      <c r="FC455" s="35"/>
      <c r="FD455" s="35"/>
      <c r="FE455" s="35"/>
      <c r="FF455" s="35"/>
      <c r="FG455" s="35"/>
      <c r="FH455" s="35"/>
      <c r="FI455" s="35"/>
      <c r="FJ455" s="35"/>
      <c r="FK455" s="35"/>
      <c r="FL455" s="35"/>
      <c r="FM455" s="35"/>
      <c r="FN455" s="35"/>
      <c r="FO455" s="35"/>
      <c r="FP455" s="35"/>
      <c r="FQ455" s="35"/>
      <c r="FR455" s="35"/>
      <c r="FS455" s="35"/>
      <c r="FT455" s="35"/>
      <c r="FU455" s="35"/>
      <c r="FV455" s="35"/>
      <c r="FW455" s="35"/>
      <c r="FX455" s="35"/>
      <c r="FY455" s="35"/>
      <c r="FZ455" s="35"/>
      <c r="GA455" s="35"/>
      <c r="GB455" s="35"/>
      <c r="GC455" s="35"/>
      <c r="GD455" s="35"/>
      <c r="GE455" s="35"/>
      <c r="GF455" s="627">
        <f t="shared" si="21"/>
        <v>0</v>
      </c>
      <c r="GG455" s="627"/>
      <c r="GH455" s="627">
        <f t="shared" si="22"/>
        <v>0</v>
      </c>
      <c r="GI455" s="627"/>
      <c r="GJ455" s="627">
        <f t="shared" si="23"/>
        <v>0</v>
      </c>
      <c r="GK455" s="627"/>
      <c r="GL455" s="627">
        <f t="shared" si="24"/>
        <v>0</v>
      </c>
      <c r="GM455" s="627"/>
      <c r="GN455" s="627">
        <f t="shared" si="25"/>
        <v>0</v>
      </c>
      <c r="GO455" s="627"/>
      <c r="GP455" s="627">
        <f t="shared" si="26"/>
        <v>0</v>
      </c>
      <c r="GQ455" s="627"/>
      <c r="GR455" s="35"/>
      <c r="GS455" s="35"/>
      <c r="GT455" s="35"/>
      <c r="GU455" s="35"/>
      <c r="GV455" s="35"/>
      <c r="GW455" s="35"/>
      <c r="GX455" s="35"/>
      <c r="GY455" s="35"/>
      <c r="GZ455" s="35"/>
      <c r="HA455" s="35"/>
      <c r="HB455" s="35"/>
      <c r="HC455" s="35"/>
      <c r="HD455" s="35"/>
    </row>
    <row r="456" spans="1:212" ht="15" customHeight="1">
      <c r="A456" s="131"/>
      <c r="B456" s="53"/>
      <c r="C456" s="82" t="s">
        <v>95</v>
      </c>
      <c r="D456" s="825" t="str">
        <f>IF($AH$11=1,"",IF(CNGE_2026_M3_Secc1!$AH$388=CNGE_2026_M3_Secc1!$AJ$388,"",IF(CNGE_2026_M3_Secc1!D427="","",CNGE_2026_M3_Secc1!D427)))</f>
        <v/>
      </c>
      <c r="E456" s="826"/>
      <c r="F456" s="826"/>
      <c r="G456" s="826"/>
      <c r="H456" s="826"/>
      <c r="I456" s="826"/>
      <c r="J456" s="826"/>
      <c r="K456" s="826"/>
      <c r="L456" s="826"/>
      <c r="M456" s="826"/>
      <c r="N456" s="827"/>
      <c r="O456" s="432"/>
      <c r="P456" s="432"/>
      <c r="Q456" s="432"/>
      <c r="R456" s="432"/>
      <c r="S456" s="432"/>
      <c r="T456" s="436"/>
      <c r="U456" s="436"/>
      <c r="V456" s="432"/>
      <c r="W456" s="432"/>
      <c r="X456" s="432"/>
      <c r="Y456" s="432"/>
      <c r="Z456" s="432"/>
      <c r="AA456" s="432"/>
      <c r="AB456" s="432"/>
      <c r="AC456" s="436"/>
      <c r="AD456" s="436"/>
      <c r="AE456" s="12"/>
      <c r="AH456" s="896">
        <f t="shared" si="27"/>
        <v>0</v>
      </c>
      <c r="AI456" s="627"/>
      <c r="AJ456" s="627">
        <f t="shared" si="28"/>
        <v>0</v>
      </c>
      <c r="AK456" s="627"/>
      <c r="AL456" s="639">
        <f t="shared" si="29"/>
        <v>0</v>
      </c>
      <c r="AM456" s="641"/>
      <c r="AN456" s="627">
        <f t="shared" si="30"/>
        <v>0</v>
      </c>
      <c r="AO456" s="639"/>
      <c r="AP456" s="448"/>
      <c r="AQ456" s="919">
        <f t="shared" si="31"/>
        <v>0</v>
      </c>
      <c r="AR456" s="627"/>
      <c r="AS456" s="627">
        <f t="shared" si="32"/>
        <v>0</v>
      </c>
      <c r="AT456" s="627"/>
      <c r="AU456" s="639">
        <f t="shared" si="33"/>
        <v>0</v>
      </c>
      <c r="AV456" s="641"/>
      <c r="AW456" s="627">
        <f t="shared" si="34"/>
        <v>0</v>
      </c>
      <c r="AX456" s="627"/>
      <c r="AY456" s="448"/>
      <c r="AZ456" s="919">
        <f t="shared" si="35"/>
        <v>0</v>
      </c>
      <c r="BA456" s="627"/>
      <c r="BB456" s="627">
        <f t="shared" si="36"/>
        <v>0</v>
      </c>
      <c r="BC456" s="627"/>
      <c r="BD456" s="639">
        <f t="shared" si="37"/>
        <v>0</v>
      </c>
      <c r="BE456" s="641"/>
      <c r="BF456" s="627">
        <f t="shared" si="38"/>
        <v>0</v>
      </c>
      <c r="BG456" s="627"/>
      <c r="BH456" s="448"/>
      <c r="BI456" s="896">
        <f t="shared" si="39"/>
        <v>0</v>
      </c>
      <c r="BJ456" s="627"/>
      <c r="BK456" s="627">
        <f t="shared" si="40"/>
        <v>0</v>
      </c>
      <c r="BL456" s="627"/>
      <c r="BM456" s="639">
        <f t="shared" si="41"/>
        <v>0</v>
      </c>
      <c r="BN456" s="641"/>
      <c r="BO456" s="627">
        <f t="shared" si="42"/>
        <v>0</v>
      </c>
      <c r="BP456" s="627"/>
      <c r="BQ456" s="448"/>
      <c r="BR456" s="740">
        <f t="shared" si="43"/>
        <v>0</v>
      </c>
      <c r="BS456" s="741"/>
      <c r="BT456" s="639" t="str">
        <f>IF(BR456=0,"", IF(SUM($BR$426:BR456)=1,BV456,IF($BR$463&gt;SUM($BR$426:BR456),_xlfn.CONCAT(", ",BV456), IF($BR$463=SUM($BR$426:BR456),_xlfn.CONCAT(" y ",BV456,".")))))</f>
        <v/>
      </c>
      <c r="BU456" s="641" t="str">
        <f>IF(BS456=0,"", IF(SUM($AN456:BS$498)=1,BV456, IF($AN$511&gt;SUM($AN456:BS$498),_xlfn.CONCAT(", ",BV456), IF($AN$511=SUM($AN456:BS$498),_xlfn.CONCAT(" y ",BV456,".")))))</f>
        <v/>
      </c>
      <c r="BV456" s="639">
        <f t="shared" si="44"/>
        <v>30</v>
      </c>
      <c r="BW456" s="641"/>
      <c r="BX456" s="35"/>
      <c r="BY456" s="35"/>
      <c r="BZ456" s="35"/>
      <c r="CA456" s="35"/>
      <c r="CB456" s="35"/>
      <c r="CC456" s="35"/>
      <c r="CD456" s="35"/>
      <c r="CE456" s="35"/>
      <c r="CF456" s="35"/>
      <c r="CG456" s="35"/>
      <c r="CH456" s="35"/>
      <c r="CI456" s="35"/>
      <c r="CJ456" s="35"/>
      <c r="CK456" s="35"/>
      <c r="CL456" s="35"/>
      <c r="CM456" s="35"/>
      <c r="CN456" s="35"/>
      <c r="CO456" s="35"/>
      <c r="CP456" s="35"/>
      <c r="CQ456" s="35"/>
      <c r="CR456" s="35"/>
      <c r="CS456" s="35"/>
      <c r="CT456" s="35"/>
      <c r="CU456" s="35"/>
      <c r="CV456" s="35"/>
      <c r="CW456" s="35"/>
      <c r="CX456" s="35"/>
      <c r="CY456" s="35"/>
      <c r="CZ456" s="35"/>
      <c r="DA456" s="35"/>
      <c r="DB456" s="35"/>
      <c r="DC456" s="35"/>
      <c r="DD456" s="35"/>
      <c r="DE456" s="35"/>
      <c r="DF456" s="35"/>
      <c r="DG456" s="35"/>
      <c r="DH456" s="35"/>
      <c r="DI456" s="35"/>
      <c r="DJ456" s="35"/>
      <c r="DK456" s="35"/>
      <c r="DL456" s="35"/>
      <c r="DM456" s="35"/>
      <c r="DN456" s="35"/>
      <c r="DO456" s="35"/>
      <c r="DP456" s="35"/>
      <c r="DQ456" s="35"/>
      <c r="DR456" s="35"/>
      <c r="DS456" s="35"/>
      <c r="DT456" s="35"/>
      <c r="DU456" s="35"/>
      <c r="DV456" s="35"/>
      <c r="DW456" s="35"/>
      <c r="DX456" s="35"/>
      <c r="DY456" s="35"/>
      <c r="DZ456" s="35"/>
      <c r="EA456" s="35"/>
      <c r="EB456" s="35"/>
      <c r="EC456" s="35"/>
      <c r="ED456" s="35"/>
      <c r="EE456" s="35"/>
      <c r="EF456" s="35"/>
      <c r="EG456" s="35"/>
      <c r="EH456" s="35"/>
      <c r="EI456" s="35"/>
      <c r="EJ456" s="35"/>
      <c r="EK456" s="35"/>
      <c r="EL456" s="35"/>
      <c r="EM456" s="35"/>
      <c r="EN456" s="35"/>
      <c r="EO456" s="35"/>
      <c r="EP456" s="35"/>
      <c r="EQ456" s="35"/>
      <c r="ER456" s="35"/>
      <c r="ES456" s="35"/>
      <c r="ET456" s="35"/>
      <c r="EU456" s="35"/>
      <c r="EV456" s="35"/>
      <c r="EW456" s="35"/>
      <c r="EX456" s="35"/>
      <c r="EY456" s="35"/>
      <c r="EZ456" s="35"/>
      <c r="FA456" s="35"/>
      <c r="FB456" s="35"/>
      <c r="FC456" s="35"/>
      <c r="FD456" s="35"/>
      <c r="FE456" s="35"/>
      <c r="FF456" s="35"/>
      <c r="FG456" s="35"/>
      <c r="FH456" s="35"/>
      <c r="FI456" s="35"/>
      <c r="FJ456" s="35"/>
      <c r="FK456" s="35"/>
      <c r="FL456" s="35"/>
      <c r="FM456" s="35"/>
      <c r="FN456" s="35"/>
      <c r="FO456" s="35"/>
      <c r="FP456" s="35"/>
      <c r="FQ456" s="35"/>
      <c r="FR456" s="35"/>
      <c r="FS456" s="35"/>
      <c r="FT456" s="35"/>
      <c r="FU456" s="35"/>
      <c r="FV456" s="35"/>
      <c r="FW456" s="35"/>
      <c r="FX456" s="35"/>
      <c r="FY456" s="35"/>
      <c r="FZ456" s="35"/>
      <c r="GA456" s="35"/>
      <c r="GB456" s="35"/>
      <c r="GC456" s="35"/>
      <c r="GD456" s="35"/>
      <c r="GE456" s="35"/>
      <c r="GF456" s="627">
        <f t="shared" si="21"/>
        <v>0</v>
      </c>
      <c r="GG456" s="627"/>
      <c r="GH456" s="627">
        <f t="shared" si="22"/>
        <v>0</v>
      </c>
      <c r="GI456" s="627"/>
      <c r="GJ456" s="627">
        <f t="shared" si="23"/>
        <v>0</v>
      </c>
      <c r="GK456" s="627"/>
      <c r="GL456" s="627">
        <f t="shared" si="24"/>
        <v>0</v>
      </c>
      <c r="GM456" s="627"/>
      <c r="GN456" s="627">
        <f t="shared" si="25"/>
        <v>0</v>
      </c>
      <c r="GO456" s="627"/>
      <c r="GP456" s="627">
        <f t="shared" si="26"/>
        <v>0</v>
      </c>
      <c r="GQ456" s="627"/>
      <c r="GR456" s="35"/>
      <c r="GS456" s="35"/>
      <c r="GT456" s="35"/>
      <c r="GU456" s="35"/>
      <c r="GV456" s="35"/>
      <c r="GW456" s="35"/>
      <c r="GX456" s="35"/>
      <c r="GY456" s="35"/>
      <c r="GZ456" s="35"/>
      <c r="HA456" s="35"/>
      <c r="HB456" s="35"/>
      <c r="HC456" s="35"/>
      <c r="HD456" s="35"/>
    </row>
    <row r="457" spans="1:212" ht="15" customHeight="1">
      <c r="A457" s="131"/>
      <c r="B457" s="72"/>
      <c r="C457" s="82" t="s">
        <v>96</v>
      </c>
      <c r="D457" s="825" t="str">
        <f>IF($AH$11=1,"",IF(CNGE_2026_M3_Secc1!$AH$388=CNGE_2026_M3_Secc1!$AJ$388,"",IF(CNGE_2026_M3_Secc1!D428="","",CNGE_2026_M3_Secc1!D428)))</f>
        <v/>
      </c>
      <c r="E457" s="826"/>
      <c r="F457" s="826"/>
      <c r="G457" s="826"/>
      <c r="H457" s="826"/>
      <c r="I457" s="826"/>
      <c r="J457" s="826"/>
      <c r="K457" s="826"/>
      <c r="L457" s="826"/>
      <c r="M457" s="826"/>
      <c r="N457" s="827"/>
      <c r="O457" s="432"/>
      <c r="P457" s="432"/>
      <c r="Q457" s="432"/>
      <c r="R457" s="432"/>
      <c r="S457" s="432"/>
      <c r="T457" s="436"/>
      <c r="U457" s="436"/>
      <c r="V457" s="432"/>
      <c r="W457" s="432"/>
      <c r="X457" s="432"/>
      <c r="Y457" s="432"/>
      <c r="Z457" s="432"/>
      <c r="AA457" s="432"/>
      <c r="AB457" s="432"/>
      <c r="AC457" s="436"/>
      <c r="AD457" s="436"/>
      <c r="AE457" s="12"/>
      <c r="AH457" s="896">
        <f t="shared" ref="AH457:AH462" si="45">O457</f>
        <v>0</v>
      </c>
      <c r="AI457" s="627"/>
      <c r="AJ457" s="627">
        <f t="shared" ref="AJ457:AJ462" si="46">COUNTIF(P457:V457,"NS")</f>
        <v>0</v>
      </c>
      <c r="AK457" s="627"/>
      <c r="AL457" s="639">
        <f t="shared" ref="AL457:AL462" si="47">IF(COUNTIF(P457:V457,"NA")=COUNTA($P$425:$U$425,$V$424),"NA",SUM(P457:V457))</f>
        <v>0</v>
      </c>
      <c r="AM457" s="641"/>
      <c r="AN457" s="627">
        <f t="shared" ref="AN457:AN462" si="48">IF($AH$407=$AJ$407,0,IF(OR(AND(AH457=0,AJ457&gt;0),AND(AH457="NS",AL457&gt;0),AND(AH457="NS",AJ457=0,AL457=0)),1,IF(OR(AND(AJ457&gt;=2,AL457&lt;AH457),AND(AH457="NS",AL457=0,AJ457&gt;0),AH457=AL457),0,1)))</f>
        <v>0</v>
      </c>
      <c r="AO457" s="639"/>
      <c r="AP457" s="448"/>
      <c r="AQ457" s="919">
        <f t="shared" ref="AQ457:AQ462" si="49">W457</f>
        <v>0</v>
      </c>
      <c r="AR457" s="627"/>
      <c r="AS457" s="627">
        <f t="shared" ref="AS457:AS462" si="50">COUNTIF(X457:AD457,"NS")</f>
        <v>0</v>
      </c>
      <c r="AT457" s="627"/>
      <c r="AU457" s="639">
        <f t="shared" ref="AU457:AU462" si="51">IF(COUNTIF(X457:AD457,"NA")=COUNTA($X$425:$AC$425,$AD$424),"NA",SUM(X457:AD457))</f>
        <v>0</v>
      </c>
      <c r="AV457" s="641"/>
      <c r="AW457" s="627">
        <f t="shared" ref="AW457:AW462" si="52">IF($AH$407=$AJ$407,0,IF(OR(AND(AQ457=0,AS457&gt;0),AND(AQ457="NS",AU457&gt;0),AND(AQ457="NS",AS457=0,AU457=0)),1,IF(OR(AND(AS457&gt;=2,AU457&lt;AQ457),AND(AQ457="NS",AU457=0,AS457&gt;0),AQ457=AU457),0,1)))</f>
        <v>0</v>
      </c>
      <c r="AX457" s="627"/>
      <c r="AY457" s="448"/>
      <c r="AZ457" s="919">
        <f t="shared" ref="AZ457:AZ462" si="53">M502</f>
        <v>0</v>
      </c>
      <c r="BA457" s="627"/>
      <c r="BB457" s="627">
        <f t="shared" ref="BB457:BB462" si="54">COUNTIF(N502:T502,"NS")</f>
        <v>0</v>
      </c>
      <c r="BC457" s="627"/>
      <c r="BD457" s="639">
        <f t="shared" ref="BD457:BD462" si="55">IF(COUNTIF(N502:T502,"NA")=COUNTA($N$470:$S$470,$T$469),"NA",SUM(N502:T502))</f>
        <v>0</v>
      </c>
      <c r="BE457" s="641"/>
      <c r="BF457" s="627">
        <f t="shared" ref="BF457:BF462" si="56">IF($AH$407=$AJ$407,0,IF(OR(AND(AZ457=0,BB457&gt;0),AND(AZ457="NS",BD457&gt;0),AND(AZ457="NS",BB457=0,BD457=0)),1,IF(OR(AND(BB457&gt;=2,BD457&lt;AZ457),AND(AZ457="NS",BD457=0,BB457&gt;0),AZ457=BD457),0,1)))</f>
        <v>0</v>
      </c>
      <c r="BG457" s="627"/>
      <c r="BH457" s="448"/>
      <c r="BI457" s="896">
        <f t="shared" ref="BI457:BI462" si="57">U502</f>
        <v>0</v>
      </c>
      <c r="BJ457" s="627"/>
      <c r="BK457" s="627">
        <f t="shared" ref="BK457:BK462" si="58">COUNTIF(V502:AB502,"NS")</f>
        <v>0</v>
      </c>
      <c r="BL457" s="627"/>
      <c r="BM457" s="639">
        <f t="shared" ref="BM457:BM462" si="59">IF(COUNTIF(V502:AB502,"NA")=COUNTA($V$470:$AA$470,$AB$469),"NA",SUM(V502:AB502))</f>
        <v>0</v>
      </c>
      <c r="BN457" s="641"/>
      <c r="BO457" s="627">
        <f t="shared" ref="BO457:BO462" si="60">IF($AH$407=$AJ$407,0,IF(OR(AND(BI457=0,BK457&gt;0),AND(BI457="NS",BM457&gt;0),AND(BI457="NS",BK457=0,BM457=0)),1,IF(OR(AND(BK457&gt;=2,BM457&lt;BI457),AND(BI457="NS",BM457=0,BK457&gt;0),BI457=BM457),0,1)))</f>
        <v>0</v>
      </c>
      <c r="BP457" s="627"/>
      <c r="BQ457" s="448"/>
      <c r="BR457" s="740">
        <f t="shared" ref="BR457:BR462" si="61">IF(SUM(AN457,AW457,BF457,BO457)=0,0,1)</f>
        <v>0</v>
      </c>
      <c r="BS457" s="741"/>
      <c r="BT457" s="639" t="str">
        <f>IF(BR457=0,"", IF(SUM($BR$426:BR457)=1,BV457,IF($BR$463&gt;SUM($BR$426:BR457),_xlfn.CONCAT(", ",BV457), IF($BR$463=SUM($BR$426:BR457),_xlfn.CONCAT(" y ",BV457,".")))))</f>
        <v/>
      </c>
      <c r="BU457" s="641" t="str">
        <f>IF(BS457=0,"", IF(SUM($AN457:BS$498)=1,BV457, IF($AN$511&gt;SUM($AN457:BS$498),_xlfn.CONCAT(", ",BV457), IF($AN$511=SUM($AN457:BS$498),_xlfn.CONCAT(" y ",BV457,".")))))</f>
        <v/>
      </c>
      <c r="BV457" s="639">
        <f t="shared" ref="BV457:BV462" si="62">_xlfn.NUMBERVALUE(C457)</f>
        <v>31</v>
      </c>
      <c r="BW457" s="641"/>
      <c r="BX457" s="35"/>
      <c r="BY457" s="35"/>
      <c r="BZ457" s="35"/>
      <c r="CA457" s="35"/>
      <c r="CB457" s="35"/>
      <c r="CC457" s="35"/>
      <c r="CD457" s="35"/>
      <c r="CE457" s="35"/>
      <c r="CF457" s="35"/>
      <c r="CG457" s="35"/>
      <c r="CH457" s="35"/>
      <c r="CI457" s="35"/>
      <c r="CJ457" s="35"/>
      <c r="CK457" s="35"/>
      <c r="CL457" s="35"/>
      <c r="CM457" s="35"/>
      <c r="CN457" s="35"/>
      <c r="CO457" s="35"/>
      <c r="CP457" s="35"/>
      <c r="CQ457" s="35"/>
      <c r="CR457" s="35"/>
      <c r="CS457" s="35"/>
      <c r="CT457" s="35"/>
      <c r="CU457" s="35"/>
      <c r="CV457" s="35"/>
      <c r="CW457" s="35"/>
      <c r="CX457" s="35"/>
      <c r="CY457" s="35"/>
      <c r="CZ457" s="35"/>
      <c r="DA457" s="35"/>
      <c r="DB457" s="35"/>
      <c r="DC457" s="35"/>
      <c r="DD457" s="35"/>
      <c r="DE457" s="35"/>
      <c r="DF457" s="35"/>
      <c r="DG457" s="35"/>
      <c r="DH457" s="35"/>
      <c r="DI457" s="35"/>
      <c r="DJ457" s="35"/>
      <c r="DK457" s="35"/>
      <c r="DL457" s="35"/>
      <c r="DM457" s="35"/>
      <c r="DN457" s="35"/>
      <c r="DO457" s="35"/>
      <c r="DP457" s="35"/>
      <c r="DQ457" s="35"/>
      <c r="DR457" s="35"/>
      <c r="DS457" s="35"/>
      <c r="DT457" s="35"/>
      <c r="DU457" s="35"/>
      <c r="DV457" s="35"/>
      <c r="DW457" s="35"/>
      <c r="DX457" s="35"/>
      <c r="DY457" s="35"/>
      <c r="DZ457" s="35"/>
      <c r="EA457" s="35"/>
      <c r="EB457" s="35"/>
      <c r="EC457" s="35"/>
      <c r="ED457" s="35"/>
      <c r="EE457" s="35"/>
      <c r="EF457" s="35"/>
      <c r="EG457" s="35"/>
      <c r="EH457" s="35"/>
      <c r="EI457" s="35"/>
      <c r="EJ457" s="35"/>
      <c r="EK457" s="35"/>
      <c r="EL457" s="35"/>
      <c r="EM457" s="35"/>
      <c r="EN457" s="35"/>
      <c r="EO457" s="35"/>
      <c r="EP457" s="35"/>
      <c r="EQ457" s="35"/>
      <c r="ER457" s="35"/>
      <c r="ES457" s="35"/>
      <c r="ET457" s="35"/>
      <c r="EU457" s="35"/>
      <c r="EV457" s="35"/>
      <c r="EW457" s="35"/>
      <c r="EX457" s="35"/>
      <c r="EY457" s="35"/>
      <c r="EZ457" s="35"/>
      <c r="FA457" s="35"/>
      <c r="FB457" s="35"/>
      <c r="FC457" s="35"/>
      <c r="FD457" s="35"/>
      <c r="FE457" s="35"/>
      <c r="FF457" s="35"/>
      <c r="FG457" s="35"/>
      <c r="FH457" s="35"/>
      <c r="FI457" s="35"/>
      <c r="FJ457" s="35"/>
      <c r="FK457" s="35"/>
      <c r="FL457" s="35"/>
      <c r="FM457" s="35"/>
      <c r="FN457" s="35"/>
      <c r="FO457" s="35"/>
      <c r="FP457" s="35"/>
      <c r="FQ457" s="35"/>
      <c r="FR457" s="35"/>
      <c r="FS457" s="35"/>
      <c r="FT457" s="35"/>
      <c r="FU457" s="35"/>
      <c r="FV457" s="35"/>
      <c r="FW457" s="35"/>
      <c r="FX457" s="35"/>
      <c r="FY457" s="35"/>
      <c r="FZ457" s="35"/>
      <c r="GA457" s="35"/>
      <c r="GB457" s="35"/>
      <c r="GC457" s="35"/>
      <c r="GD457" s="35"/>
      <c r="GE457" s="35"/>
      <c r="GF457" s="627">
        <f t="shared" ref="GF457:GF462" si="63">IF($AH$407=$AJ$407,0,IF(OR(AND($D457&lt;&gt;"",$BY$426=0,COUNTA(O457:V457)=COUNTA($O$424,$P$425:$U$425,$V$424)),AND($D457&lt;&gt;"",$BY$426=1,COUNTA(O457:V457)=0),AND($D457="",COUNTA(O457:V457)=0)),0,1))</f>
        <v>0</v>
      </c>
      <c r="GG457" s="627"/>
      <c r="GH457" s="627">
        <f t="shared" ref="GH457:GH462" si="64">IF($AH$407=$AJ$407,0,IF(OR(AND($D457&lt;&gt;"",$CB$426=0,COUNTA(W457:AD457)=COUNTA($W$424,$X$425:$AC$425,$AD$424)),AND($D457&lt;&gt;"",$CB$426=1,COUNTA(W457:AD457)=0),AND($D457="",COUNTA(W457:AD457)=0)),0,1))</f>
        <v>0</v>
      </c>
      <c r="GI457" s="627"/>
      <c r="GJ457" s="627">
        <f t="shared" ref="GJ457:GJ462" si="65">IF($AH$407=$AJ$407,0,IF(OR(AND($D457&lt;&gt;"",$CE$426=0,COUNTA(M502:T502)=COUNTA($M$469,$N$470:$S$470,$T$469)),AND($D457&lt;&gt;"",$CE$426=1,COUNTA(M502:T502)=0),AND($D457="",COUNTA(M502:T502)=0)),0,1))</f>
        <v>0</v>
      </c>
      <c r="GK457" s="627"/>
      <c r="GL457" s="627">
        <f t="shared" ref="GL457:GL462" si="66">IF($AH$407=$AJ$407,0,IF(OR(AND($D457&lt;&gt;"",$CH$426=0,COUNTA(U502:AB502)=COUNTA($U$469,$V$470:$AA$470,$AB$469)),AND($D457&lt;&gt;"",$CH$426=1,COUNTA(U502:AB502)=0),AND($D457="",COUNTA(U502:AB502)=0)),0,1))</f>
        <v>0</v>
      </c>
      <c r="GM457" s="627"/>
      <c r="GN457" s="627">
        <f t="shared" ref="GN457:GN462" si="67">IF($AH$407=$AJ$407,0,IF(OR(AND($D457&lt;&gt;"",$CK$426=0,COUNTA(AC502)=COUNTA($AC$467)),AND($D457&lt;&gt;"",$CK$426=1,COUNTA(AC502)=0),AND($D457="",COUNTA(AC502)=0)),0,1))</f>
        <v>0</v>
      </c>
      <c r="GO457" s="627"/>
      <c r="GP457" s="627">
        <f t="shared" ref="GP457:GP462" si="68">IF($AH$407=$AJ$407,0,IF(OR(AND($D457&lt;&gt;"",$CN$426=0,COUNTA(AD502)=COUNTA($AD$467)),AND($D457&lt;&gt;"",$CN$426=1,COUNTA(AD502)=0),AND($D457="",COUNTA(AD502)=0)),0,1))</f>
        <v>0</v>
      </c>
      <c r="GQ457" s="627"/>
      <c r="GR457" s="35"/>
      <c r="GS457" s="35"/>
      <c r="GT457" s="35"/>
      <c r="GU457" s="35"/>
      <c r="GV457" s="35"/>
      <c r="GW457" s="35"/>
      <c r="GX457" s="35"/>
      <c r="GY457" s="35"/>
      <c r="GZ457" s="35"/>
      <c r="HA457" s="35"/>
      <c r="HB457" s="35"/>
      <c r="HC457" s="35"/>
      <c r="HD457" s="35"/>
    </row>
    <row r="458" spans="1:212" ht="15" customHeight="1">
      <c r="A458" s="131"/>
      <c r="B458" s="72"/>
      <c r="C458" s="82" t="s">
        <v>97</v>
      </c>
      <c r="D458" s="825" t="str">
        <f>IF($AH$11=1,"",IF(CNGE_2026_M3_Secc1!$AH$388=CNGE_2026_M3_Secc1!$AJ$388,"",IF(CNGE_2026_M3_Secc1!D429="","",CNGE_2026_M3_Secc1!D429)))</f>
        <v/>
      </c>
      <c r="E458" s="826"/>
      <c r="F458" s="826"/>
      <c r="G458" s="826"/>
      <c r="H458" s="826"/>
      <c r="I458" s="826"/>
      <c r="J458" s="826"/>
      <c r="K458" s="826"/>
      <c r="L458" s="826"/>
      <c r="M458" s="826"/>
      <c r="N458" s="827"/>
      <c r="O458" s="432"/>
      <c r="P458" s="432"/>
      <c r="Q458" s="432"/>
      <c r="R458" s="432"/>
      <c r="S458" s="432"/>
      <c r="T458" s="436"/>
      <c r="U458" s="436"/>
      <c r="V458" s="432"/>
      <c r="W458" s="432"/>
      <c r="X458" s="432"/>
      <c r="Y458" s="432"/>
      <c r="Z458" s="432"/>
      <c r="AA458" s="432"/>
      <c r="AB458" s="432"/>
      <c r="AC458" s="436"/>
      <c r="AD458" s="436"/>
      <c r="AE458" s="12"/>
      <c r="AH458" s="896">
        <f t="shared" si="45"/>
        <v>0</v>
      </c>
      <c r="AI458" s="627"/>
      <c r="AJ458" s="627">
        <f t="shared" si="46"/>
        <v>0</v>
      </c>
      <c r="AK458" s="627"/>
      <c r="AL458" s="639">
        <f t="shared" si="47"/>
        <v>0</v>
      </c>
      <c r="AM458" s="641"/>
      <c r="AN458" s="627">
        <f t="shared" si="48"/>
        <v>0</v>
      </c>
      <c r="AO458" s="639"/>
      <c r="AP458" s="448"/>
      <c r="AQ458" s="919">
        <f t="shared" si="49"/>
        <v>0</v>
      </c>
      <c r="AR458" s="627"/>
      <c r="AS458" s="627">
        <f t="shared" si="50"/>
        <v>0</v>
      </c>
      <c r="AT458" s="627"/>
      <c r="AU458" s="639">
        <f t="shared" si="51"/>
        <v>0</v>
      </c>
      <c r="AV458" s="641"/>
      <c r="AW458" s="627">
        <f t="shared" si="52"/>
        <v>0</v>
      </c>
      <c r="AX458" s="627"/>
      <c r="AY458" s="448"/>
      <c r="AZ458" s="919">
        <f t="shared" si="53"/>
        <v>0</v>
      </c>
      <c r="BA458" s="627"/>
      <c r="BB458" s="627">
        <f t="shared" si="54"/>
        <v>0</v>
      </c>
      <c r="BC458" s="627"/>
      <c r="BD458" s="639">
        <f t="shared" si="55"/>
        <v>0</v>
      </c>
      <c r="BE458" s="641"/>
      <c r="BF458" s="627">
        <f t="shared" si="56"/>
        <v>0</v>
      </c>
      <c r="BG458" s="627"/>
      <c r="BH458" s="448"/>
      <c r="BI458" s="896">
        <f t="shared" si="57"/>
        <v>0</v>
      </c>
      <c r="BJ458" s="627"/>
      <c r="BK458" s="627">
        <f t="shared" si="58"/>
        <v>0</v>
      </c>
      <c r="BL458" s="627"/>
      <c r="BM458" s="639">
        <f t="shared" si="59"/>
        <v>0</v>
      </c>
      <c r="BN458" s="641"/>
      <c r="BO458" s="627">
        <f t="shared" si="60"/>
        <v>0</v>
      </c>
      <c r="BP458" s="627"/>
      <c r="BQ458" s="448"/>
      <c r="BR458" s="740">
        <f t="shared" si="61"/>
        <v>0</v>
      </c>
      <c r="BS458" s="741"/>
      <c r="BT458" s="639" t="str">
        <f>IF(BR458=0,"", IF(SUM($BR$426:BR458)=1,BV458,IF($BR$463&gt;SUM($BR$426:BR458),_xlfn.CONCAT(", ",BV458), IF($BR$463=SUM($BR$426:BR458),_xlfn.CONCAT(" y ",BV458,".")))))</f>
        <v/>
      </c>
      <c r="BU458" s="641" t="str">
        <f>IF(BS458=0,"", IF(SUM($AN458:BS$498)=1,BV458, IF($AN$511&gt;SUM($AN458:BS$498),_xlfn.CONCAT(", ",BV458), IF($AN$511=SUM($AN458:BS$498),_xlfn.CONCAT(" y ",BV458,".")))))</f>
        <v/>
      </c>
      <c r="BV458" s="639">
        <f t="shared" si="62"/>
        <v>32</v>
      </c>
      <c r="BW458" s="641"/>
      <c r="BX458" s="35"/>
      <c r="BY458" s="35"/>
      <c r="BZ458" s="35"/>
      <c r="CA458" s="35"/>
      <c r="CB458" s="35"/>
      <c r="CC458" s="35"/>
      <c r="CD458" s="35"/>
      <c r="CE458" s="35"/>
      <c r="CF458" s="35"/>
      <c r="CG458" s="35"/>
      <c r="CH458" s="35"/>
      <c r="CI458" s="35"/>
      <c r="CJ458" s="35"/>
      <c r="CK458" s="35"/>
      <c r="CL458" s="35"/>
      <c r="CM458" s="35"/>
      <c r="CN458" s="35"/>
      <c r="CO458" s="35"/>
      <c r="CP458" s="35"/>
      <c r="CQ458" s="35"/>
      <c r="CR458" s="35"/>
      <c r="CS458" s="35"/>
      <c r="CT458" s="35"/>
      <c r="CU458" s="35"/>
      <c r="CV458" s="35"/>
      <c r="CW458" s="35"/>
      <c r="CX458" s="35"/>
      <c r="CY458" s="35"/>
      <c r="CZ458" s="35"/>
      <c r="DA458" s="35"/>
      <c r="DB458" s="35"/>
      <c r="DC458" s="35"/>
      <c r="DD458" s="35"/>
      <c r="DE458" s="35"/>
      <c r="DF458" s="35"/>
      <c r="DG458" s="35"/>
      <c r="DH458" s="35"/>
      <c r="DI458" s="35"/>
      <c r="DJ458" s="35"/>
      <c r="DK458" s="35"/>
      <c r="DL458" s="35"/>
      <c r="DM458" s="35"/>
      <c r="DN458" s="35"/>
      <c r="DO458" s="35"/>
      <c r="DP458" s="35"/>
      <c r="DQ458" s="35"/>
      <c r="DR458" s="35"/>
      <c r="DS458" s="35"/>
      <c r="DT458" s="35"/>
      <c r="DU458" s="35"/>
      <c r="DV458" s="35"/>
      <c r="DW458" s="35"/>
      <c r="DX458" s="35"/>
      <c r="DY458" s="35"/>
      <c r="DZ458" s="35"/>
      <c r="EA458" s="35"/>
      <c r="EB458" s="35"/>
      <c r="EC458" s="35"/>
      <c r="ED458" s="35"/>
      <c r="EE458" s="35"/>
      <c r="EF458" s="35"/>
      <c r="EG458" s="35"/>
      <c r="EH458" s="35"/>
      <c r="EI458" s="35"/>
      <c r="EJ458" s="35"/>
      <c r="EK458" s="35"/>
      <c r="EL458" s="35"/>
      <c r="EM458" s="35"/>
      <c r="EN458" s="35"/>
      <c r="EO458" s="35"/>
      <c r="EP458" s="35"/>
      <c r="EQ458" s="35"/>
      <c r="ER458" s="35"/>
      <c r="ES458" s="35"/>
      <c r="ET458" s="35"/>
      <c r="EU458" s="35"/>
      <c r="EV458" s="35"/>
      <c r="EW458" s="35"/>
      <c r="EX458" s="35"/>
      <c r="EY458" s="35"/>
      <c r="EZ458" s="35"/>
      <c r="FA458" s="35"/>
      <c r="FB458" s="35"/>
      <c r="FC458" s="35"/>
      <c r="FD458" s="35"/>
      <c r="FE458" s="35"/>
      <c r="FF458" s="35"/>
      <c r="FG458" s="35"/>
      <c r="FH458" s="35"/>
      <c r="FI458" s="35"/>
      <c r="FJ458" s="35"/>
      <c r="FK458" s="35"/>
      <c r="FL458" s="35"/>
      <c r="FM458" s="35"/>
      <c r="FN458" s="35"/>
      <c r="FO458" s="35"/>
      <c r="FP458" s="35"/>
      <c r="FQ458" s="35"/>
      <c r="FR458" s="35"/>
      <c r="FS458" s="35"/>
      <c r="FT458" s="35"/>
      <c r="FU458" s="35"/>
      <c r="FV458" s="35"/>
      <c r="FW458" s="35"/>
      <c r="FX458" s="35"/>
      <c r="FY458" s="35"/>
      <c r="FZ458" s="35"/>
      <c r="GA458" s="35"/>
      <c r="GB458" s="35"/>
      <c r="GC458" s="35"/>
      <c r="GD458" s="35"/>
      <c r="GE458" s="35"/>
      <c r="GF458" s="627">
        <f t="shared" si="63"/>
        <v>0</v>
      </c>
      <c r="GG458" s="627"/>
      <c r="GH458" s="627">
        <f t="shared" si="64"/>
        <v>0</v>
      </c>
      <c r="GI458" s="627"/>
      <c r="GJ458" s="627">
        <f t="shared" si="65"/>
        <v>0</v>
      </c>
      <c r="GK458" s="627"/>
      <c r="GL458" s="627">
        <f t="shared" si="66"/>
        <v>0</v>
      </c>
      <c r="GM458" s="627"/>
      <c r="GN458" s="627">
        <f t="shared" si="67"/>
        <v>0</v>
      </c>
      <c r="GO458" s="627"/>
      <c r="GP458" s="627">
        <f t="shared" si="68"/>
        <v>0</v>
      </c>
      <c r="GQ458" s="627"/>
      <c r="GR458" s="35"/>
      <c r="GS458" s="35"/>
      <c r="GT458" s="35"/>
      <c r="GU458" s="35"/>
      <c r="GV458" s="35"/>
      <c r="GW458" s="35"/>
      <c r="GX458" s="35"/>
      <c r="GY458" s="35"/>
      <c r="GZ458" s="35"/>
      <c r="HA458" s="35"/>
      <c r="HB458" s="35"/>
      <c r="HC458" s="35"/>
      <c r="HD458" s="35"/>
    </row>
    <row r="459" spans="1:212" ht="15" customHeight="1">
      <c r="A459" s="131"/>
      <c r="B459" s="72"/>
      <c r="C459" s="82" t="s">
        <v>98</v>
      </c>
      <c r="D459" s="825" t="str">
        <f>IF($AH$11=1,"",IF(CNGE_2026_M3_Secc1!$AH$388=CNGE_2026_M3_Secc1!$AJ$388,"",IF(CNGE_2026_M3_Secc1!D430="","",CNGE_2026_M3_Secc1!D430)))</f>
        <v/>
      </c>
      <c r="E459" s="826"/>
      <c r="F459" s="826"/>
      <c r="G459" s="826"/>
      <c r="H459" s="826"/>
      <c r="I459" s="826"/>
      <c r="J459" s="826"/>
      <c r="K459" s="826"/>
      <c r="L459" s="826"/>
      <c r="M459" s="826"/>
      <c r="N459" s="827"/>
      <c r="O459" s="432"/>
      <c r="P459" s="432"/>
      <c r="Q459" s="432"/>
      <c r="R459" s="432"/>
      <c r="S459" s="432"/>
      <c r="T459" s="436"/>
      <c r="U459" s="436"/>
      <c r="V459" s="432"/>
      <c r="W459" s="432"/>
      <c r="X459" s="432"/>
      <c r="Y459" s="432"/>
      <c r="Z459" s="432"/>
      <c r="AA459" s="432"/>
      <c r="AB459" s="432"/>
      <c r="AC459" s="436"/>
      <c r="AD459" s="436"/>
      <c r="AE459" s="12"/>
      <c r="AH459" s="896">
        <f t="shared" si="45"/>
        <v>0</v>
      </c>
      <c r="AI459" s="627"/>
      <c r="AJ459" s="627">
        <f t="shared" si="46"/>
        <v>0</v>
      </c>
      <c r="AK459" s="627"/>
      <c r="AL459" s="639">
        <f t="shared" si="47"/>
        <v>0</v>
      </c>
      <c r="AM459" s="641"/>
      <c r="AN459" s="627">
        <f t="shared" si="48"/>
        <v>0</v>
      </c>
      <c r="AO459" s="639"/>
      <c r="AP459" s="448"/>
      <c r="AQ459" s="919">
        <f t="shared" si="49"/>
        <v>0</v>
      </c>
      <c r="AR459" s="627"/>
      <c r="AS459" s="627">
        <f t="shared" si="50"/>
        <v>0</v>
      </c>
      <c r="AT459" s="627"/>
      <c r="AU459" s="639">
        <f t="shared" si="51"/>
        <v>0</v>
      </c>
      <c r="AV459" s="641"/>
      <c r="AW459" s="627">
        <f t="shared" si="52"/>
        <v>0</v>
      </c>
      <c r="AX459" s="627"/>
      <c r="AY459" s="448"/>
      <c r="AZ459" s="919">
        <f t="shared" si="53"/>
        <v>0</v>
      </c>
      <c r="BA459" s="627"/>
      <c r="BB459" s="627">
        <f t="shared" si="54"/>
        <v>0</v>
      </c>
      <c r="BC459" s="627"/>
      <c r="BD459" s="639">
        <f t="shared" si="55"/>
        <v>0</v>
      </c>
      <c r="BE459" s="641"/>
      <c r="BF459" s="627">
        <f t="shared" si="56"/>
        <v>0</v>
      </c>
      <c r="BG459" s="627"/>
      <c r="BH459" s="448"/>
      <c r="BI459" s="896">
        <f t="shared" si="57"/>
        <v>0</v>
      </c>
      <c r="BJ459" s="627"/>
      <c r="BK459" s="627">
        <f t="shared" si="58"/>
        <v>0</v>
      </c>
      <c r="BL459" s="627"/>
      <c r="BM459" s="639">
        <f t="shared" si="59"/>
        <v>0</v>
      </c>
      <c r="BN459" s="641"/>
      <c r="BO459" s="627">
        <f t="shared" si="60"/>
        <v>0</v>
      </c>
      <c r="BP459" s="627"/>
      <c r="BQ459" s="448"/>
      <c r="BR459" s="740">
        <f t="shared" si="61"/>
        <v>0</v>
      </c>
      <c r="BS459" s="741"/>
      <c r="BT459" s="639" t="str">
        <f>IF(BR459=0,"", IF(SUM($BR$426:BR459)=1,BV459,IF($BR$463&gt;SUM($BR$426:BR459),_xlfn.CONCAT(", ",BV459), IF($BR$463=SUM($BR$426:BR459),_xlfn.CONCAT(" y ",BV459,".")))))</f>
        <v/>
      </c>
      <c r="BU459" s="641" t="str">
        <f>IF(BS459=0,"", IF(SUM($AN459:BS$498)=1,BV459, IF($AN$511&gt;SUM($AN459:BS$498),_xlfn.CONCAT(", ",BV459), IF($AN$511=SUM($AN459:BS$498),_xlfn.CONCAT(" y ",BV459,".")))))</f>
        <v/>
      </c>
      <c r="BV459" s="639">
        <f t="shared" si="62"/>
        <v>33</v>
      </c>
      <c r="BW459" s="641"/>
      <c r="BX459" s="35"/>
      <c r="BY459" s="35"/>
      <c r="BZ459" s="35"/>
      <c r="CA459" s="35"/>
      <c r="CB459" s="35"/>
      <c r="CC459" s="35"/>
      <c r="CD459" s="35"/>
      <c r="CE459" s="35"/>
      <c r="CF459" s="35"/>
      <c r="CG459" s="35"/>
      <c r="CH459" s="35"/>
      <c r="CI459" s="35"/>
      <c r="CJ459" s="35"/>
      <c r="CK459" s="35"/>
      <c r="CL459" s="35"/>
      <c r="CM459" s="35"/>
      <c r="CN459" s="35"/>
      <c r="CO459" s="35"/>
      <c r="CP459" s="35"/>
      <c r="CQ459" s="35"/>
      <c r="CR459" s="35"/>
      <c r="CS459" s="35"/>
      <c r="CT459" s="35"/>
      <c r="CU459" s="35"/>
      <c r="CV459" s="35"/>
      <c r="CW459" s="35"/>
      <c r="CX459" s="35"/>
      <c r="CY459" s="35"/>
      <c r="CZ459" s="35"/>
      <c r="DA459" s="35"/>
      <c r="DB459" s="35"/>
      <c r="DC459" s="35"/>
      <c r="DD459" s="35"/>
      <c r="DE459" s="35"/>
      <c r="DF459" s="35"/>
      <c r="DG459" s="35"/>
      <c r="DH459" s="35"/>
      <c r="DI459" s="35"/>
      <c r="DJ459" s="35"/>
      <c r="DK459" s="35"/>
      <c r="DL459" s="35"/>
      <c r="DM459" s="35"/>
      <c r="DN459" s="35"/>
      <c r="DO459" s="35"/>
      <c r="DP459" s="35"/>
      <c r="DQ459" s="35"/>
      <c r="DR459" s="35"/>
      <c r="DS459" s="35"/>
      <c r="DT459" s="35"/>
      <c r="DU459" s="35"/>
      <c r="DV459" s="35"/>
      <c r="DW459" s="35"/>
      <c r="DX459" s="35"/>
      <c r="DY459" s="35"/>
      <c r="DZ459" s="35"/>
      <c r="EA459" s="35"/>
      <c r="EB459" s="35"/>
      <c r="EC459" s="35"/>
      <c r="ED459" s="35"/>
      <c r="EE459" s="35"/>
      <c r="EF459" s="35"/>
      <c r="EG459" s="35"/>
      <c r="EH459" s="35"/>
      <c r="EI459" s="35"/>
      <c r="EJ459" s="35"/>
      <c r="EK459" s="35"/>
      <c r="EL459" s="35"/>
      <c r="EM459" s="35"/>
      <c r="EN459" s="35"/>
      <c r="EO459" s="35"/>
      <c r="EP459" s="35"/>
      <c r="EQ459" s="35"/>
      <c r="ER459" s="35"/>
      <c r="ES459" s="35"/>
      <c r="ET459" s="35"/>
      <c r="EU459" s="35"/>
      <c r="EV459" s="35"/>
      <c r="EW459" s="35"/>
      <c r="EX459" s="35"/>
      <c r="EY459" s="35"/>
      <c r="EZ459" s="35"/>
      <c r="FA459" s="35"/>
      <c r="FB459" s="35"/>
      <c r="FC459" s="35"/>
      <c r="FD459" s="35"/>
      <c r="FE459" s="35"/>
      <c r="FF459" s="35"/>
      <c r="FG459" s="35"/>
      <c r="FH459" s="35"/>
      <c r="FI459" s="35"/>
      <c r="FJ459" s="35"/>
      <c r="FK459" s="35"/>
      <c r="FL459" s="35"/>
      <c r="FM459" s="35"/>
      <c r="FN459" s="35"/>
      <c r="FO459" s="35"/>
      <c r="FP459" s="35"/>
      <c r="FQ459" s="35"/>
      <c r="FR459" s="35"/>
      <c r="FS459" s="35"/>
      <c r="FT459" s="35"/>
      <c r="FU459" s="35"/>
      <c r="FV459" s="35"/>
      <c r="FW459" s="35"/>
      <c r="FX459" s="35"/>
      <c r="FY459" s="35"/>
      <c r="FZ459" s="35"/>
      <c r="GA459" s="35"/>
      <c r="GB459" s="35"/>
      <c r="GC459" s="35"/>
      <c r="GD459" s="35"/>
      <c r="GE459" s="35"/>
      <c r="GF459" s="627">
        <f t="shared" si="63"/>
        <v>0</v>
      </c>
      <c r="GG459" s="627"/>
      <c r="GH459" s="627">
        <f t="shared" si="64"/>
        <v>0</v>
      </c>
      <c r="GI459" s="627"/>
      <c r="GJ459" s="627">
        <f t="shared" si="65"/>
        <v>0</v>
      </c>
      <c r="GK459" s="627"/>
      <c r="GL459" s="627">
        <f t="shared" si="66"/>
        <v>0</v>
      </c>
      <c r="GM459" s="627"/>
      <c r="GN459" s="627">
        <f t="shared" si="67"/>
        <v>0</v>
      </c>
      <c r="GO459" s="627"/>
      <c r="GP459" s="627">
        <f t="shared" si="68"/>
        <v>0</v>
      </c>
      <c r="GQ459" s="627"/>
      <c r="GR459" s="35"/>
      <c r="GS459" s="35"/>
      <c r="GT459" s="35"/>
      <c r="GU459" s="35"/>
      <c r="GV459" s="35"/>
      <c r="GW459" s="35"/>
      <c r="GX459" s="35"/>
      <c r="GY459" s="35"/>
      <c r="GZ459" s="35"/>
      <c r="HA459" s="35"/>
      <c r="HB459" s="35"/>
      <c r="HC459" s="35"/>
      <c r="HD459" s="35"/>
    </row>
    <row r="460" spans="1:212" ht="15" customHeight="1">
      <c r="A460" s="131"/>
      <c r="B460" s="72"/>
      <c r="C460" s="82" t="s">
        <v>99</v>
      </c>
      <c r="D460" s="825" t="str">
        <f>IF($AH$11=1,"",IF(CNGE_2026_M3_Secc1!$AH$388=CNGE_2026_M3_Secc1!$AJ$388,"",IF(CNGE_2026_M3_Secc1!D431="","",CNGE_2026_M3_Secc1!D431)))</f>
        <v/>
      </c>
      <c r="E460" s="826"/>
      <c r="F460" s="826"/>
      <c r="G460" s="826"/>
      <c r="H460" s="826"/>
      <c r="I460" s="826"/>
      <c r="J460" s="826"/>
      <c r="K460" s="826"/>
      <c r="L460" s="826"/>
      <c r="M460" s="826"/>
      <c r="N460" s="827"/>
      <c r="O460" s="432"/>
      <c r="P460" s="432"/>
      <c r="Q460" s="432"/>
      <c r="R460" s="432"/>
      <c r="S460" s="432"/>
      <c r="T460" s="436"/>
      <c r="U460" s="436"/>
      <c r="V460" s="432"/>
      <c r="W460" s="432"/>
      <c r="X460" s="432"/>
      <c r="Y460" s="432"/>
      <c r="Z460" s="432"/>
      <c r="AA460" s="432"/>
      <c r="AB460" s="432"/>
      <c r="AC460" s="436"/>
      <c r="AD460" s="436"/>
      <c r="AE460" s="12"/>
      <c r="AH460" s="896">
        <f t="shared" si="45"/>
        <v>0</v>
      </c>
      <c r="AI460" s="627"/>
      <c r="AJ460" s="627">
        <f t="shared" si="46"/>
        <v>0</v>
      </c>
      <c r="AK460" s="627"/>
      <c r="AL460" s="639">
        <f t="shared" si="47"/>
        <v>0</v>
      </c>
      <c r="AM460" s="641"/>
      <c r="AN460" s="627">
        <f t="shared" si="48"/>
        <v>0</v>
      </c>
      <c r="AO460" s="639"/>
      <c r="AP460" s="448"/>
      <c r="AQ460" s="919">
        <f t="shared" si="49"/>
        <v>0</v>
      </c>
      <c r="AR460" s="627"/>
      <c r="AS460" s="627">
        <f t="shared" si="50"/>
        <v>0</v>
      </c>
      <c r="AT460" s="627"/>
      <c r="AU460" s="639">
        <f t="shared" si="51"/>
        <v>0</v>
      </c>
      <c r="AV460" s="641"/>
      <c r="AW460" s="627">
        <f t="shared" si="52"/>
        <v>0</v>
      </c>
      <c r="AX460" s="627"/>
      <c r="AY460" s="448"/>
      <c r="AZ460" s="919">
        <f t="shared" si="53"/>
        <v>0</v>
      </c>
      <c r="BA460" s="627"/>
      <c r="BB460" s="627">
        <f t="shared" si="54"/>
        <v>0</v>
      </c>
      <c r="BC460" s="627"/>
      <c r="BD460" s="639">
        <f t="shared" si="55"/>
        <v>0</v>
      </c>
      <c r="BE460" s="641"/>
      <c r="BF460" s="627">
        <f t="shared" si="56"/>
        <v>0</v>
      </c>
      <c r="BG460" s="627"/>
      <c r="BH460" s="448"/>
      <c r="BI460" s="896">
        <f t="shared" si="57"/>
        <v>0</v>
      </c>
      <c r="BJ460" s="627"/>
      <c r="BK460" s="627">
        <f t="shared" si="58"/>
        <v>0</v>
      </c>
      <c r="BL460" s="627"/>
      <c r="BM460" s="639">
        <f t="shared" si="59"/>
        <v>0</v>
      </c>
      <c r="BN460" s="641"/>
      <c r="BO460" s="627">
        <f t="shared" si="60"/>
        <v>0</v>
      </c>
      <c r="BP460" s="627"/>
      <c r="BQ460" s="448"/>
      <c r="BR460" s="740">
        <f t="shared" si="61"/>
        <v>0</v>
      </c>
      <c r="BS460" s="741"/>
      <c r="BT460" s="639" t="str">
        <f>IF(BR460=0,"", IF(SUM($BR$426:BR460)=1,BV460,IF($BR$463&gt;SUM($BR$426:BR460),_xlfn.CONCAT(", ",BV460), IF($BR$463=SUM($BR$426:BR460),_xlfn.CONCAT(" y ",BV460,".")))))</f>
        <v/>
      </c>
      <c r="BU460" s="641" t="str">
        <f>IF(BS460=0,"", IF(SUM($AN460:BS$498)=1,BV460, IF($AN$511&gt;SUM($AN460:BS$498),_xlfn.CONCAT(", ",BV460), IF($AN$511=SUM($AN460:BS$498),_xlfn.CONCAT(" y ",BV460,".")))))</f>
        <v/>
      </c>
      <c r="BV460" s="639">
        <f t="shared" si="62"/>
        <v>34</v>
      </c>
      <c r="BW460" s="641"/>
      <c r="BX460" s="35"/>
      <c r="BY460" s="35"/>
      <c r="BZ460" s="35"/>
      <c r="CA460" s="35"/>
      <c r="CB460" s="35"/>
      <c r="CC460" s="35"/>
      <c r="CD460" s="35"/>
      <c r="CE460" s="35"/>
      <c r="CF460" s="35"/>
      <c r="CG460" s="35"/>
      <c r="CH460" s="35"/>
      <c r="CI460" s="35"/>
      <c r="CJ460" s="35"/>
      <c r="CK460" s="35"/>
      <c r="CL460" s="35"/>
      <c r="CM460" s="35"/>
      <c r="CN460" s="35"/>
      <c r="CO460" s="35"/>
      <c r="CP460" s="35"/>
      <c r="CQ460" s="35"/>
      <c r="CR460" s="35"/>
      <c r="CS460" s="35"/>
      <c r="CT460" s="35"/>
      <c r="CU460" s="35"/>
      <c r="CV460" s="35"/>
      <c r="CW460" s="35"/>
      <c r="CX460" s="35"/>
      <c r="CY460" s="35"/>
      <c r="CZ460" s="35"/>
      <c r="DA460" s="35"/>
      <c r="DB460" s="35"/>
      <c r="DC460" s="35"/>
      <c r="DD460" s="35"/>
      <c r="DE460" s="35"/>
      <c r="DF460" s="35"/>
      <c r="DG460" s="35"/>
      <c r="DH460" s="35"/>
      <c r="DI460" s="35"/>
      <c r="DJ460" s="35"/>
      <c r="DK460" s="35"/>
      <c r="DL460" s="35"/>
      <c r="DM460" s="35"/>
      <c r="DN460" s="35"/>
      <c r="DO460" s="35"/>
      <c r="DP460" s="35"/>
      <c r="DQ460" s="35"/>
      <c r="DR460" s="35"/>
      <c r="DS460" s="35"/>
      <c r="DT460" s="35"/>
      <c r="DU460" s="35"/>
      <c r="DV460" s="35"/>
      <c r="DW460" s="35"/>
      <c r="DX460" s="35"/>
      <c r="DY460" s="35"/>
      <c r="DZ460" s="35"/>
      <c r="EA460" s="35"/>
      <c r="EB460" s="35"/>
      <c r="EC460" s="35"/>
      <c r="ED460" s="35"/>
      <c r="EE460" s="35"/>
      <c r="EF460" s="35"/>
      <c r="EG460" s="35"/>
      <c r="EH460" s="35"/>
      <c r="EI460" s="35"/>
      <c r="EJ460" s="35"/>
      <c r="EK460" s="35"/>
      <c r="EL460" s="35"/>
      <c r="EM460" s="35"/>
      <c r="EN460" s="35"/>
      <c r="EO460" s="35"/>
      <c r="EP460" s="35"/>
      <c r="EQ460" s="35"/>
      <c r="ER460" s="35"/>
      <c r="ES460" s="35"/>
      <c r="ET460" s="35"/>
      <c r="EU460" s="35"/>
      <c r="EV460" s="35"/>
      <c r="EW460" s="35"/>
      <c r="EX460" s="35"/>
      <c r="EY460" s="35"/>
      <c r="EZ460" s="35"/>
      <c r="FA460" s="35"/>
      <c r="FB460" s="35"/>
      <c r="FC460" s="35"/>
      <c r="FD460" s="35"/>
      <c r="FE460" s="35"/>
      <c r="FF460" s="35"/>
      <c r="FG460" s="35"/>
      <c r="FH460" s="35"/>
      <c r="FI460" s="35"/>
      <c r="FJ460" s="35"/>
      <c r="FK460" s="35"/>
      <c r="FL460" s="35"/>
      <c r="FM460" s="35"/>
      <c r="FN460" s="35"/>
      <c r="FO460" s="35"/>
      <c r="FP460" s="35"/>
      <c r="FQ460" s="35"/>
      <c r="FR460" s="35"/>
      <c r="FS460" s="35"/>
      <c r="FT460" s="35"/>
      <c r="FU460" s="35"/>
      <c r="FV460" s="35"/>
      <c r="FW460" s="35"/>
      <c r="FX460" s="35"/>
      <c r="FY460" s="35"/>
      <c r="FZ460" s="35"/>
      <c r="GA460" s="35"/>
      <c r="GB460" s="35"/>
      <c r="GC460" s="35"/>
      <c r="GD460" s="35"/>
      <c r="GE460" s="35"/>
      <c r="GF460" s="627">
        <f t="shared" si="63"/>
        <v>0</v>
      </c>
      <c r="GG460" s="627"/>
      <c r="GH460" s="627">
        <f t="shared" si="64"/>
        <v>0</v>
      </c>
      <c r="GI460" s="627"/>
      <c r="GJ460" s="627">
        <f t="shared" si="65"/>
        <v>0</v>
      </c>
      <c r="GK460" s="627"/>
      <c r="GL460" s="627">
        <f t="shared" si="66"/>
        <v>0</v>
      </c>
      <c r="GM460" s="627"/>
      <c r="GN460" s="627">
        <f t="shared" si="67"/>
        <v>0</v>
      </c>
      <c r="GO460" s="627"/>
      <c r="GP460" s="627">
        <f t="shared" si="68"/>
        <v>0</v>
      </c>
      <c r="GQ460" s="627"/>
      <c r="GR460" s="35"/>
      <c r="GS460" s="35"/>
      <c r="GT460" s="35"/>
      <c r="GU460" s="35"/>
      <c r="GV460" s="35"/>
      <c r="GW460" s="35"/>
      <c r="GX460" s="35"/>
      <c r="GY460" s="35"/>
      <c r="GZ460" s="35"/>
      <c r="HA460" s="35"/>
      <c r="HB460" s="35"/>
      <c r="HC460" s="35"/>
      <c r="HD460" s="35"/>
    </row>
    <row r="461" spans="1:212" ht="15" customHeight="1">
      <c r="A461" s="131"/>
      <c r="B461" s="72"/>
      <c r="C461" s="82" t="s">
        <v>100</v>
      </c>
      <c r="D461" s="825" t="str">
        <f>IF($AH$11=1,"",IF(CNGE_2026_M3_Secc1!$AH$388=CNGE_2026_M3_Secc1!$AJ$388,"",IF(CNGE_2026_M3_Secc1!D432="","",CNGE_2026_M3_Secc1!D432)))</f>
        <v/>
      </c>
      <c r="E461" s="826"/>
      <c r="F461" s="826"/>
      <c r="G461" s="826"/>
      <c r="H461" s="826"/>
      <c r="I461" s="826"/>
      <c r="J461" s="826"/>
      <c r="K461" s="826"/>
      <c r="L461" s="826"/>
      <c r="M461" s="826"/>
      <c r="N461" s="827"/>
      <c r="O461" s="432"/>
      <c r="P461" s="432"/>
      <c r="Q461" s="432"/>
      <c r="R461" s="432"/>
      <c r="S461" s="432"/>
      <c r="T461" s="436"/>
      <c r="U461" s="436"/>
      <c r="V461" s="432"/>
      <c r="W461" s="432"/>
      <c r="X461" s="432"/>
      <c r="Y461" s="432"/>
      <c r="Z461" s="432"/>
      <c r="AA461" s="432"/>
      <c r="AB461" s="432"/>
      <c r="AC461" s="436"/>
      <c r="AD461" s="436"/>
      <c r="AE461" s="12"/>
      <c r="AH461" s="896">
        <f t="shared" si="45"/>
        <v>0</v>
      </c>
      <c r="AI461" s="627"/>
      <c r="AJ461" s="627">
        <f t="shared" si="46"/>
        <v>0</v>
      </c>
      <c r="AK461" s="627"/>
      <c r="AL461" s="639">
        <f t="shared" si="47"/>
        <v>0</v>
      </c>
      <c r="AM461" s="641"/>
      <c r="AN461" s="627">
        <f t="shared" si="48"/>
        <v>0</v>
      </c>
      <c r="AO461" s="639"/>
      <c r="AP461" s="448"/>
      <c r="AQ461" s="919">
        <f t="shared" si="49"/>
        <v>0</v>
      </c>
      <c r="AR461" s="627"/>
      <c r="AS461" s="627">
        <f t="shared" si="50"/>
        <v>0</v>
      </c>
      <c r="AT461" s="627"/>
      <c r="AU461" s="639">
        <f t="shared" si="51"/>
        <v>0</v>
      </c>
      <c r="AV461" s="641"/>
      <c r="AW461" s="627">
        <f t="shared" si="52"/>
        <v>0</v>
      </c>
      <c r="AX461" s="627"/>
      <c r="AY461" s="448"/>
      <c r="AZ461" s="919">
        <f t="shared" si="53"/>
        <v>0</v>
      </c>
      <c r="BA461" s="627"/>
      <c r="BB461" s="627">
        <f t="shared" si="54"/>
        <v>0</v>
      </c>
      <c r="BC461" s="627"/>
      <c r="BD461" s="639">
        <f t="shared" si="55"/>
        <v>0</v>
      </c>
      <c r="BE461" s="641"/>
      <c r="BF461" s="627">
        <f t="shared" si="56"/>
        <v>0</v>
      </c>
      <c r="BG461" s="627"/>
      <c r="BH461" s="448"/>
      <c r="BI461" s="896">
        <f t="shared" si="57"/>
        <v>0</v>
      </c>
      <c r="BJ461" s="627"/>
      <c r="BK461" s="627">
        <f t="shared" si="58"/>
        <v>0</v>
      </c>
      <c r="BL461" s="627"/>
      <c r="BM461" s="639">
        <f t="shared" si="59"/>
        <v>0</v>
      </c>
      <c r="BN461" s="641"/>
      <c r="BO461" s="627">
        <f t="shared" si="60"/>
        <v>0</v>
      </c>
      <c r="BP461" s="627"/>
      <c r="BQ461" s="448"/>
      <c r="BR461" s="740">
        <f t="shared" si="61"/>
        <v>0</v>
      </c>
      <c r="BS461" s="741"/>
      <c r="BT461" s="639" t="str">
        <f>IF(BR461=0,"", IF(SUM($BR$426:BR461)=1,BV461,IF($BR$463&gt;SUM($BR$426:BR461),_xlfn.CONCAT(", ",BV461), IF($BR$463=SUM($BR$426:BR461),_xlfn.CONCAT(" y ",BV461,".")))))</f>
        <v/>
      </c>
      <c r="BU461" s="641" t="str">
        <f>IF(BS461=0,"", IF(SUM($AN461:BS$498)=1,BV461, IF($AN$511&gt;SUM($AN461:BS$498),_xlfn.CONCAT(", ",BV461), IF($AN$511=SUM($AN461:BS$498),_xlfn.CONCAT(" y ",BV461,".")))))</f>
        <v/>
      </c>
      <c r="BV461" s="639">
        <f t="shared" si="62"/>
        <v>35</v>
      </c>
      <c r="BW461" s="641"/>
      <c r="BX461" s="35"/>
      <c r="BY461" s="35"/>
      <c r="BZ461" s="35"/>
      <c r="CA461" s="35"/>
      <c r="CB461" s="35"/>
      <c r="CC461" s="35"/>
      <c r="CD461" s="35"/>
      <c r="CE461" s="35"/>
      <c r="CF461" s="35"/>
      <c r="CG461" s="35"/>
      <c r="CH461" s="35"/>
      <c r="CI461" s="35"/>
      <c r="CJ461" s="35"/>
      <c r="CK461" s="35"/>
      <c r="CL461" s="35"/>
      <c r="CM461" s="35"/>
      <c r="CN461" s="35"/>
      <c r="CO461" s="35"/>
      <c r="CP461" s="35"/>
      <c r="CQ461" s="35"/>
      <c r="CR461" s="35"/>
      <c r="CS461" s="35"/>
      <c r="CT461" s="35"/>
      <c r="CU461" s="35"/>
      <c r="CV461" s="35"/>
      <c r="CW461" s="35"/>
      <c r="CX461" s="35"/>
      <c r="CY461" s="35"/>
      <c r="CZ461" s="35"/>
      <c r="DA461" s="35"/>
      <c r="DB461" s="35"/>
      <c r="DC461" s="35"/>
      <c r="DD461" s="35"/>
      <c r="DE461" s="35"/>
      <c r="DF461" s="35"/>
      <c r="DG461" s="35"/>
      <c r="DH461" s="35"/>
      <c r="DI461" s="35"/>
      <c r="DJ461" s="35"/>
      <c r="DK461" s="35"/>
      <c r="DL461" s="35"/>
      <c r="DM461" s="35"/>
      <c r="DN461" s="35"/>
      <c r="DO461" s="35"/>
      <c r="DP461" s="35"/>
      <c r="DQ461" s="35"/>
      <c r="DR461" s="35"/>
      <c r="DS461" s="35"/>
      <c r="DT461" s="35"/>
      <c r="DU461" s="35"/>
      <c r="DV461" s="35"/>
      <c r="DW461" s="35"/>
      <c r="DX461" s="35"/>
      <c r="DY461" s="35"/>
      <c r="DZ461" s="35"/>
      <c r="EA461" s="35"/>
      <c r="EB461" s="35"/>
      <c r="EC461" s="35"/>
      <c r="ED461" s="35"/>
      <c r="EE461" s="35"/>
      <c r="EF461" s="35"/>
      <c r="EG461" s="35"/>
      <c r="EH461" s="35"/>
      <c r="EI461" s="35"/>
      <c r="EJ461" s="35"/>
      <c r="EK461" s="35"/>
      <c r="EL461" s="35"/>
      <c r="EM461" s="35"/>
      <c r="EN461" s="35"/>
      <c r="EO461" s="35"/>
      <c r="EP461" s="35"/>
      <c r="EQ461" s="35"/>
      <c r="ER461" s="35"/>
      <c r="ES461" s="35"/>
      <c r="ET461" s="35"/>
      <c r="EU461" s="35"/>
      <c r="EV461" s="35"/>
      <c r="EW461" s="35"/>
      <c r="EX461" s="35"/>
      <c r="EY461" s="35"/>
      <c r="EZ461" s="35"/>
      <c r="FA461" s="35"/>
      <c r="FB461" s="35"/>
      <c r="FC461" s="35"/>
      <c r="FD461" s="35"/>
      <c r="FE461" s="35"/>
      <c r="FF461" s="35"/>
      <c r="FG461" s="35"/>
      <c r="FH461" s="35"/>
      <c r="FI461" s="35"/>
      <c r="FJ461" s="35"/>
      <c r="FK461" s="35"/>
      <c r="FL461" s="35"/>
      <c r="FM461" s="35"/>
      <c r="FN461" s="35"/>
      <c r="FO461" s="35"/>
      <c r="FP461" s="35"/>
      <c r="FQ461" s="35"/>
      <c r="FR461" s="35"/>
      <c r="FS461" s="35"/>
      <c r="FT461" s="35"/>
      <c r="FU461" s="35"/>
      <c r="FV461" s="35"/>
      <c r="FW461" s="35"/>
      <c r="FX461" s="35"/>
      <c r="FY461" s="35"/>
      <c r="FZ461" s="35"/>
      <c r="GA461" s="35"/>
      <c r="GB461" s="35"/>
      <c r="GC461" s="35"/>
      <c r="GD461" s="35"/>
      <c r="GE461" s="35"/>
      <c r="GF461" s="627">
        <f t="shared" si="63"/>
        <v>0</v>
      </c>
      <c r="GG461" s="627"/>
      <c r="GH461" s="627">
        <f t="shared" si="64"/>
        <v>0</v>
      </c>
      <c r="GI461" s="627"/>
      <c r="GJ461" s="627">
        <f t="shared" si="65"/>
        <v>0</v>
      </c>
      <c r="GK461" s="627"/>
      <c r="GL461" s="627">
        <f t="shared" si="66"/>
        <v>0</v>
      </c>
      <c r="GM461" s="627"/>
      <c r="GN461" s="627">
        <f t="shared" si="67"/>
        <v>0</v>
      </c>
      <c r="GO461" s="627"/>
      <c r="GP461" s="627">
        <f t="shared" si="68"/>
        <v>0</v>
      </c>
      <c r="GQ461" s="627"/>
      <c r="GR461" s="35"/>
      <c r="GS461" s="35"/>
      <c r="GT461" s="35"/>
      <c r="GU461" s="35"/>
      <c r="GV461" s="35"/>
      <c r="GW461" s="35"/>
      <c r="GX461" s="35"/>
      <c r="GY461" s="35"/>
      <c r="GZ461" s="35"/>
      <c r="HA461" s="35"/>
      <c r="HB461" s="35"/>
      <c r="HC461" s="35"/>
      <c r="HD461" s="35"/>
    </row>
    <row r="462" spans="1:212" ht="15" customHeight="1">
      <c r="A462" s="131"/>
      <c r="B462" s="72"/>
      <c r="C462" s="82" t="s">
        <v>321</v>
      </c>
      <c r="D462" s="825" t="str">
        <f>IF($AH$11=1,"","OTRO ANFITEATRO")</f>
        <v>OTRO ANFITEATRO</v>
      </c>
      <c r="E462" s="826"/>
      <c r="F462" s="826"/>
      <c r="G462" s="826"/>
      <c r="H462" s="826"/>
      <c r="I462" s="826"/>
      <c r="J462" s="826"/>
      <c r="K462" s="826"/>
      <c r="L462" s="826"/>
      <c r="M462" s="826"/>
      <c r="N462" s="827"/>
      <c r="O462" s="432"/>
      <c r="P462" s="432"/>
      <c r="Q462" s="432"/>
      <c r="R462" s="432"/>
      <c r="S462" s="432"/>
      <c r="T462" s="436"/>
      <c r="U462" s="436"/>
      <c r="V462" s="432"/>
      <c r="W462" s="432"/>
      <c r="X462" s="432"/>
      <c r="Y462" s="432"/>
      <c r="Z462" s="432"/>
      <c r="AA462" s="432"/>
      <c r="AB462" s="432"/>
      <c r="AC462" s="436"/>
      <c r="AD462" s="436"/>
      <c r="AE462" s="12"/>
      <c r="AH462" s="896">
        <f t="shared" si="45"/>
        <v>0</v>
      </c>
      <c r="AI462" s="627"/>
      <c r="AJ462" s="627">
        <f t="shared" si="46"/>
        <v>0</v>
      </c>
      <c r="AK462" s="627"/>
      <c r="AL462" s="639">
        <f t="shared" si="47"/>
        <v>0</v>
      </c>
      <c r="AM462" s="641"/>
      <c r="AN462" s="627">
        <f t="shared" si="48"/>
        <v>0</v>
      </c>
      <c r="AO462" s="639"/>
      <c r="AP462" s="449"/>
      <c r="AQ462" s="919">
        <f t="shared" si="49"/>
        <v>0</v>
      </c>
      <c r="AR462" s="627"/>
      <c r="AS462" s="627">
        <f t="shared" si="50"/>
        <v>0</v>
      </c>
      <c r="AT462" s="627"/>
      <c r="AU462" s="639">
        <f t="shared" si="51"/>
        <v>0</v>
      </c>
      <c r="AV462" s="641"/>
      <c r="AW462" s="627">
        <f t="shared" si="52"/>
        <v>0</v>
      </c>
      <c r="AX462" s="627"/>
      <c r="AY462" s="449"/>
      <c r="AZ462" s="919">
        <f t="shared" si="53"/>
        <v>0</v>
      </c>
      <c r="BA462" s="627"/>
      <c r="BB462" s="627">
        <f t="shared" si="54"/>
        <v>0</v>
      </c>
      <c r="BC462" s="627"/>
      <c r="BD462" s="639">
        <f t="shared" si="55"/>
        <v>0</v>
      </c>
      <c r="BE462" s="641"/>
      <c r="BF462" s="627">
        <f t="shared" si="56"/>
        <v>0</v>
      </c>
      <c r="BG462" s="627"/>
      <c r="BH462" s="449"/>
      <c r="BI462" s="896">
        <f t="shared" si="57"/>
        <v>0</v>
      </c>
      <c r="BJ462" s="627"/>
      <c r="BK462" s="627">
        <f t="shared" si="58"/>
        <v>0</v>
      </c>
      <c r="BL462" s="627"/>
      <c r="BM462" s="639">
        <f t="shared" si="59"/>
        <v>0</v>
      </c>
      <c r="BN462" s="641"/>
      <c r="BO462" s="627">
        <f t="shared" si="60"/>
        <v>0</v>
      </c>
      <c r="BP462" s="627"/>
      <c r="BQ462" s="449"/>
      <c r="BR462" s="740">
        <f t="shared" si="61"/>
        <v>0</v>
      </c>
      <c r="BS462" s="741"/>
      <c r="BT462" s="639" t="str">
        <f>IF(BR462=0,"", IF(SUM($BR$426:BR462)=1,BV462,IF($BR$463&gt;SUM($BR$426:BR462),_xlfn.CONCAT(", ",BV462), IF($BR$463=SUM($BR$426:BR462),_xlfn.CONCAT(" y ",BV462,".")))))</f>
        <v/>
      </c>
      <c r="BU462" s="641" t="str">
        <f>IF(BS462=0,"", IF(SUM($AN462:BS$498)=1,BV462, IF($AN$511&gt;SUM($AN462:BS$498),_xlfn.CONCAT(", ",BV462), IF($AN$511=SUM($AN462:BS$498),_xlfn.CONCAT(" y ",BV462,".")))))</f>
        <v/>
      </c>
      <c r="BV462" s="639">
        <f t="shared" si="62"/>
        <v>99</v>
      </c>
      <c r="BW462" s="641"/>
      <c r="BX462" s="35"/>
      <c r="BY462" s="35"/>
      <c r="BZ462" s="35"/>
      <c r="CA462" s="35"/>
      <c r="CB462" s="35"/>
      <c r="CC462" s="35"/>
      <c r="CD462" s="35"/>
      <c r="CE462" s="35"/>
      <c r="CF462" s="35"/>
      <c r="CG462" s="35"/>
      <c r="CH462" s="35"/>
      <c r="CI462" s="35"/>
      <c r="CJ462" s="35"/>
      <c r="CK462" s="35"/>
      <c r="CL462" s="35"/>
      <c r="CM462" s="35"/>
      <c r="CN462" s="35"/>
      <c r="CO462" s="35"/>
      <c r="CP462" s="35"/>
      <c r="CQ462" s="35"/>
      <c r="CR462" s="35"/>
      <c r="CS462" s="35"/>
      <c r="CT462" s="35"/>
      <c r="CU462" s="35"/>
      <c r="CV462" s="35"/>
      <c r="CW462" s="35"/>
      <c r="CX462" s="35"/>
      <c r="CY462" s="35"/>
      <c r="CZ462" s="35"/>
      <c r="DA462" s="35"/>
      <c r="DB462" s="35"/>
      <c r="DC462" s="35"/>
      <c r="DD462" s="35"/>
      <c r="DE462" s="35"/>
      <c r="DF462" s="35"/>
      <c r="DG462" s="35"/>
      <c r="DH462" s="35"/>
      <c r="DI462" s="35"/>
      <c r="DJ462" s="35"/>
      <c r="DK462" s="35"/>
      <c r="DL462" s="35"/>
      <c r="DM462" s="35"/>
      <c r="DN462" s="35"/>
      <c r="DO462" s="35"/>
      <c r="DP462" s="35"/>
      <c r="DQ462" s="35"/>
      <c r="DR462" s="35"/>
      <c r="DS462" s="35"/>
      <c r="DT462" s="35"/>
      <c r="DU462" s="35"/>
      <c r="DV462" s="35"/>
      <c r="DW462" s="35"/>
      <c r="DX462" s="35"/>
      <c r="DY462" s="35"/>
      <c r="DZ462" s="35"/>
      <c r="EA462" s="35"/>
      <c r="EB462" s="35"/>
      <c r="EC462" s="35"/>
      <c r="ED462" s="35"/>
      <c r="EE462" s="35"/>
      <c r="EF462" s="35"/>
      <c r="EG462" s="35"/>
      <c r="EH462" s="35"/>
      <c r="EI462" s="35"/>
      <c r="EJ462" s="35"/>
      <c r="EK462" s="35"/>
      <c r="EL462" s="35"/>
      <c r="EM462" s="35"/>
      <c r="EN462" s="35"/>
      <c r="EO462" s="35"/>
      <c r="EP462" s="35"/>
      <c r="EQ462" s="35"/>
      <c r="ER462" s="35"/>
      <c r="ES462" s="35"/>
      <c r="ET462" s="35"/>
      <c r="EU462" s="35"/>
      <c r="EV462" s="35"/>
      <c r="EW462" s="35"/>
      <c r="EX462" s="35"/>
      <c r="EY462" s="35"/>
      <c r="EZ462" s="35"/>
      <c r="FA462" s="35"/>
      <c r="FB462" s="35"/>
      <c r="FC462" s="35"/>
      <c r="FD462" s="35"/>
      <c r="FE462" s="35"/>
      <c r="FF462" s="35"/>
      <c r="FG462" s="35"/>
      <c r="FH462" s="35"/>
      <c r="FI462" s="35"/>
      <c r="FJ462" s="35"/>
      <c r="FK462" s="35"/>
      <c r="FL462" s="35"/>
      <c r="FM462" s="35"/>
      <c r="FN462" s="35"/>
      <c r="FO462" s="35"/>
      <c r="FP462" s="35"/>
      <c r="FQ462" s="35"/>
      <c r="FR462" s="35"/>
      <c r="FS462" s="35"/>
      <c r="FT462" s="35"/>
      <c r="FU462" s="35"/>
      <c r="FV462" s="35"/>
      <c r="FW462" s="35"/>
      <c r="FX462" s="35"/>
      <c r="FY462" s="35"/>
      <c r="FZ462" s="35"/>
      <c r="GA462" s="35"/>
      <c r="GB462" s="35"/>
      <c r="GC462" s="35"/>
      <c r="GD462" s="35"/>
      <c r="GE462" s="35"/>
      <c r="GF462" s="627">
        <f t="shared" si="63"/>
        <v>0</v>
      </c>
      <c r="GG462" s="627"/>
      <c r="GH462" s="627">
        <f t="shared" si="64"/>
        <v>0</v>
      </c>
      <c r="GI462" s="627"/>
      <c r="GJ462" s="627">
        <f t="shared" si="65"/>
        <v>0</v>
      </c>
      <c r="GK462" s="627"/>
      <c r="GL462" s="627">
        <f t="shared" si="66"/>
        <v>0</v>
      </c>
      <c r="GM462" s="627"/>
      <c r="GN462" s="627">
        <f t="shared" si="67"/>
        <v>0</v>
      </c>
      <c r="GO462" s="627"/>
      <c r="GP462" s="627">
        <f t="shared" si="68"/>
        <v>0</v>
      </c>
      <c r="GQ462" s="627"/>
      <c r="GR462" s="35"/>
      <c r="GS462" s="35"/>
      <c r="GT462" s="35"/>
      <c r="GU462" s="35"/>
      <c r="GV462" s="35"/>
      <c r="GW462" s="35"/>
      <c r="GX462" s="35"/>
      <c r="GY462" s="35"/>
      <c r="GZ462" s="35"/>
      <c r="HA462" s="35"/>
      <c r="HB462" s="35"/>
      <c r="HC462" s="35"/>
      <c r="HD462" s="35"/>
    </row>
    <row r="463" spans="1:212" ht="15" customHeight="1">
      <c r="A463" s="131"/>
      <c r="B463" s="53"/>
      <c r="C463" s="120"/>
      <c r="D463" s="33"/>
      <c r="E463" s="521"/>
      <c r="F463" s="521"/>
      <c r="G463" s="521"/>
      <c r="H463" s="521"/>
      <c r="I463" s="521"/>
      <c r="J463" s="521"/>
      <c r="K463" s="521"/>
      <c r="L463" s="521"/>
      <c r="M463" s="521"/>
      <c r="N463" s="148" t="s">
        <v>126</v>
      </c>
      <c r="O463" s="174">
        <f>IF(AND(SUM(O426:O462)=0,COUNTIF(O426:O462,"NS")&gt;0),"NS",
IF(AND(SUM(O426:O462)=0,COUNTIF(O426:O462,0)&gt;0),0,
IF(AND(SUM(O426:O462)=0,COUNTIF(O426:O462,"NA")&gt;0),"NA",
SUM(O426:O462))))</f>
        <v>0</v>
      </c>
      <c r="P463" s="174">
        <f t="shared" ref="P463:AD463" si="69">IF(AND(SUM(P426:P462)=0,COUNTIF(P426:P462,"NS")&gt;0),"NS",
IF(AND(SUM(P426:P462)=0,COUNTIF(P426:P462,0)&gt;0),0,
IF(AND(SUM(P426:P462)=0,COUNTIF(P426:P462,"NA")&gt;0),"NA",
SUM(P426:P462))))</f>
        <v>0</v>
      </c>
      <c r="Q463" s="174">
        <f t="shared" si="69"/>
        <v>0</v>
      </c>
      <c r="R463" s="174">
        <f t="shared" si="69"/>
        <v>0</v>
      </c>
      <c r="S463" s="174">
        <f t="shared" si="69"/>
        <v>0</v>
      </c>
      <c r="T463" s="174">
        <f t="shared" si="69"/>
        <v>0</v>
      </c>
      <c r="U463" s="174">
        <f t="shared" si="69"/>
        <v>0</v>
      </c>
      <c r="V463" s="174">
        <f t="shared" si="69"/>
        <v>0</v>
      </c>
      <c r="W463" s="174">
        <f t="shared" si="69"/>
        <v>0</v>
      </c>
      <c r="X463" s="174">
        <f t="shared" si="69"/>
        <v>0</v>
      </c>
      <c r="Y463" s="174">
        <f t="shared" si="69"/>
        <v>0</v>
      </c>
      <c r="Z463" s="174">
        <f t="shared" si="69"/>
        <v>0</v>
      </c>
      <c r="AA463" s="174">
        <f t="shared" si="69"/>
        <v>0</v>
      </c>
      <c r="AB463" s="174">
        <f t="shared" si="69"/>
        <v>0</v>
      </c>
      <c r="AC463" s="174">
        <f t="shared" si="69"/>
        <v>0</v>
      </c>
      <c r="AD463" s="174">
        <f t="shared" si="69"/>
        <v>0</v>
      </c>
      <c r="AE463" s="12"/>
      <c r="AH463" s="35"/>
      <c r="AI463" s="35"/>
      <c r="AJ463" s="35"/>
      <c r="AK463" s="35"/>
      <c r="AL463" s="35"/>
      <c r="AM463" s="35"/>
      <c r="AN463" s="35"/>
      <c r="AO463" s="35"/>
      <c r="AP463" s="35"/>
      <c r="AQ463" s="35"/>
      <c r="AR463" s="35"/>
      <c r="AS463" s="35"/>
      <c r="AT463" s="35"/>
      <c r="AU463" s="35"/>
      <c r="AV463" s="35"/>
      <c r="AW463" s="35"/>
      <c r="AX463" s="35"/>
      <c r="AY463" s="35"/>
      <c r="AZ463" s="35"/>
      <c r="BA463" s="35"/>
      <c r="BB463" s="35"/>
      <c r="BC463" s="35"/>
      <c r="BD463" s="35"/>
      <c r="BE463" s="35"/>
      <c r="BF463" s="35"/>
      <c r="BG463" s="35"/>
      <c r="BH463" s="35"/>
      <c r="BI463" s="35"/>
      <c r="BJ463" s="35"/>
      <c r="BK463" s="35"/>
      <c r="BL463" s="35"/>
      <c r="BM463" s="35"/>
      <c r="BN463" s="35"/>
      <c r="BO463" s="35"/>
      <c r="BP463" s="35"/>
      <c r="BQ463" s="35"/>
      <c r="BR463" s="877">
        <f>SUM(BR426:BS462)</f>
        <v>0</v>
      </c>
      <c r="BS463" s="878"/>
      <c r="BT463" s="915" t="str">
        <f>IF(BR463=0,"", _xlfn.CONCAT(BT426:BU462))</f>
        <v/>
      </c>
      <c r="BU463" s="916"/>
      <c r="BV463" s="35"/>
      <c r="BW463" s="35"/>
      <c r="BX463" s="35"/>
      <c r="BY463" s="35"/>
      <c r="BZ463" s="35"/>
      <c r="CA463" s="35"/>
      <c r="CB463" s="35"/>
      <c r="CC463" s="35"/>
      <c r="CD463" s="35"/>
      <c r="CE463" s="35"/>
      <c r="CF463" s="35"/>
      <c r="CG463" s="35"/>
      <c r="CH463" s="35"/>
      <c r="CI463" s="35"/>
      <c r="CJ463" s="35"/>
      <c r="CK463" s="35"/>
      <c r="CL463" s="35"/>
      <c r="CM463" s="35"/>
      <c r="CN463" s="35"/>
      <c r="CO463" s="35"/>
      <c r="CP463" s="35"/>
      <c r="CQ463" s="35"/>
      <c r="CR463" s="35"/>
      <c r="CS463" s="35"/>
      <c r="CT463" s="35"/>
      <c r="CU463" s="35"/>
      <c r="CV463" s="35"/>
      <c r="CW463" s="35"/>
      <c r="CX463" s="35"/>
      <c r="CY463" s="35"/>
      <c r="CZ463" s="35"/>
      <c r="DA463" s="35"/>
      <c r="DB463" s="35"/>
      <c r="DC463" s="35"/>
      <c r="DD463" s="35"/>
      <c r="DE463" s="35"/>
      <c r="DF463" s="35"/>
      <c r="DG463" s="35"/>
      <c r="DH463" s="35"/>
      <c r="DI463" s="35"/>
      <c r="DJ463" s="35"/>
      <c r="DK463" s="35"/>
      <c r="DL463" s="35"/>
      <c r="DM463" s="35"/>
      <c r="DN463" s="35"/>
      <c r="DO463" s="35"/>
      <c r="DP463" s="35"/>
      <c r="DQ463" s="35"/>
      <c r="DR463" s="35"/>
      <c r="DS463" s="35"/>
      <c r="DT463" s="35"/>
      <c r="DU463" s="35"/>
      <c r="DV463" s="35"/>
      <c r="DW463" s="35"/>
      <c r="DX463" s="35"/>
      <c r="DY463" s="35"/>
      <c r="DZ463" s="35"/>
      <c r="EA463" s="35"/>
      <c r="EB463" s="35"/>
      <c r="EC463" s="35"/>
      <c r="ED463" s="35"/>
      <c r="EE463" s="35"/>
      <c r="EF463" s="35"/>
      <c r="EG463" s="35"/>
      <c r="EH463" s="35"/>
      <c r="EI463" s="35"/>
      <c r="EJ463" s="35"/>
      <c r="EK463" s="35"/>
      <c r="EL463" s="35"/>
      <c r="EM463" s="35"/>
      <c r="EN463" s="35"/>
      <c r="EO463" s="35"/>
      <c r="EP463" s="35"/>
      <c r="EQ463" s="35"/>
      <c r="ER463" s="35"/>
      <c r="ES463" s="35"/>
      <c r="ET463" s="35"/>
      <c r="EU463" s="35"/>
      <c r="EV463" s="35"/>
      <c r="EW463" s="35"/>
      <c r="EX463" s="35"/>
      <c r="EY463" s="35"/>
      <c r="EZ463" s="35"/>
      <c r="FA463" s="35"/>
      <c r="FB463" s="35"/>
      <c r="FC463" s="35"/>
      <c r="FD463" s="35"/>
      <c r="FE463" s="35"/>
      <c r="FF463" s="35"/>
      <c r="FG463" s="35"/>
      <c r="FH463" s="35"/>
      <c r="FI463" s="35"/>
      <c r="FJ463" s="35"/>
      <c r="FK463" s="35"/>
      <c r="FL463" s="35"/>
      <c r="FM463" s="35"/>
      <c r="FN463" s="35"/>
      <c r="FO463" s="35"/>
      <c r="FP463" s="35"/>
      <c r="FQ463" s="35"/>
      <c r="FR463" s="35"/>
      <c r="FS463" s="35"/>
      <c r="FT463" s="35"/>
      <c r="FU463" s="35"/>
      <c r="FV463" s="35"/>
      <c r="FW463" s="35"/>
      <c r="FX463" s="35"/>
      <c r="FY463" s="35"/>
      <c r="FZ463" s="35"/>
      <c r="GA463" s="35"/>
      <c r="GB463" s="35"/>
      <c r="GC463" s="35"/>
      <c r="GD463" s="35"/>
      <c r="GE463" s="35"/>
      <c r="GF463" s="35"/>
      <c r="GG463" s="35"/>
      <c r="GH463" s="35"/>
      <c r="GI463" s="35"/>
      <c r="GJ463" s="35"/>
      <c r="GK463" s="35"/>
      <c r="GL463" s="35"/>
      <c r="GM463" s="35"/>
      <c r="GN463" s="35"/>
      <c r="GO463" s="35"/>
      <c r="GP463" s="907">
        <f>SUM(GF426:GQ462)</f>
        <v>0</v>
      </c>
      <c r="GQ463" s="907"/>
      <c r="GR463" s="35"/>
      <c r="GS463" s="35"/>
      <c r="GT463" s="35"/>
      <c r="GU463" s="35"/>
      <c r="GV463" s="35"/>
      <c r="GW463" s="35"/>
      <c r="GX463" s="35"/>
      <c r="GY463" s="35"/>
      <c r="GZ463" s="35"/>
      <c r="HA463" s="35"/>
      <c r="HB463" s="35"/>
      <c r="HC463" s="35"/>
      <c r="HD463" s="35"/>
    </row>
    <row r="464" spans="1:212" ht="15" customHeight="1">
      <c r="A464" s="173"/>
      <c r="B464" s="173"/>
      <c r="C464" s="173"/>
      <c r="D464" s="173"/>
      <c r="E464" s="173"/>
      <c r="F464" s="173"/>
      <c r="G464" s="173"/>
      <c r="H464" s="173"/>
      <c r="I464" s="173"/>
      <c r="J464" s="173"/>
      <c r="K464" s="173"/>
      <c r="L464" s="173"/>
      <c r="M464" s="173"/>
      <c r="N464" s="173"/>
      <c r="O464" s="173"/>
      <c r="P464" s="173"/>
      <c r="Q464" s="173"/>
      <c r="R464" s="173"/>
      <c r="S464" s="173"/>
      <c r="T464" s="173"/>
      <c r="U464" s="173"/>
      <c r="V464" s="173"/>
      <c r="W464" s="173"/>
      <c r="X464" s="173"/>
      <c r="Y464" s="173"/>
      <c r="Z464" s="173"/>
      <c r="AA464" s="173"/>
      <c r="AB464" s="173"/>
      <c r="AC464" s="173"/>
      <c r="AD464" s="173"/>
      <c r="AE464" s="12"/>
      <c r="AH464" s="35"/>
      <c r="AI464" s="35"/>
      <c r="AJ464" s="35"/>
      <c r="AK464" s="35"/>
      <c r="AL464" s="35"/>
      <c r="AM464" s="35"/>
      <c r="AN464" s="35"/>
      <c r="AO464" s="35"/>
      <c r="AP464" s="35"/>
      <c r="AQ464" s="35"/>
      <c r="AR464" s="35"/>
      <c r="AS464" s="35"/>
      <c r="AT464" s="35"/>
      <c r="AU464" s="35"/>
      <c r="AV464" s="35"/>
      <c r="AW464" s="35"/>
      <c r="AX464" s="35"/>
      <c r="AY464" s="35"/>
      <c r="AZ464" s="35"/>
      <c r="BA464" s="35"/>
      <c r="BB464" s="35"/>
      <c r="BC464" s="35"/>
      <c r="BD464" s="35"/>
      <c r="BE464" s="35"/>
      <c r="BF464" s="35"/>
      <c r="BG464" s="35"/>
      <c r="BH464" s="35"/>
      <c r="BI464" s="35"/>
      <c r="BJ464" s="35"/>
      <c r="BK464" s="35"/>
      <c r="BL464" s="35"/>
      <c r="BM464" s="35"/>
      <c r="BN464" s="35"/>
      <c r="BO464" s="35"/>
      <c r="BP464" s="35"/>
      <c r="BQ464" s="35"/>
      <c r="BR464" s="35"/>
      <c r="BS464" s="35"/>
      <c r="BT464" s="35"/>
      <c r="BU464" s="35"/>
      <c r="BV464" s="35"/>
      <c r="BW464" s="35"/>
      <c r="BX464" s="35"/>
      <c r="BY464" s="35"/>
      <c r="BZ464" s="35"/>
      <c r="CA464" s="35"/>
      <c r="CB464" s="35"/>
      <c r="CC464" s="35"/>
      <c r="CD464" s="35"/>
      <c r="CE464" s="35"/>
      <c r="CF464" s="35"/>
      <c r="CG464" s="35"/>
      <c r="CH464" s="35"/>
      <c r="CI464" s="35"/>
      <c r="CJ464" s="35"/>
      <c r="CK464" s="35"/>
      <c r="CL464" s="35"/>
      <c r="CM464" s="35"/>
      <c r="CN464" s="35"/>
      <c r="CO464" s="35"/>
      <c r="CP464" s="35"/>
      <c r="CQ464" s="35"/>
      <c r="CR464" s="35"/>
      <c r="CS464" s="35"/>
      <c r="CT464" s="35"/>
      <c r="CU464" s="35"/>
      <c r="CV464" s="35"/>
      <c r="CW464" s="35"/>
      <c r="CX464" s="35"/>
      <c r="CY464" s="35"/>
      <c r="CZ464" s="35"/>
      <c r="DA464" s="35"/>
      <c r="DB464" s="35"/>
      <c r="DC464" s="35"/>
      <c r="DD464" s="35"/>
      <c r="DE464" s="35"/>
      <c r="DF464" s="35"/>
      <c r="DG464" s="35"/>
      <c r="DH464" s="35"/>
      <c r="DI464" s="35"/>
      <c r="DJ464" s="35"/>
      <c r="DK464" s="35"/>
      <c r="DL464" s="35"/>
      <c r="DM464" s="35"/>
      <c r="DN464" s="35"/>
      <c r="DO464" s="35"/>
      <c r="DP464" s="35"/>
      <c r="DQ464" s="35"/>
      <c r="DR464" s="35"/>
      <c r="DS464" s="35"/>
      <c r="DT464" s="35"/>
      <c r="DU464" s="35"/>
      <c r="DV464" s="35"/>
      <c r="DW464" s="35"/>
      <c r="DX464" s="35"/>
      <c r="DY464" s="35"/>
      <c r="DZ464" s="35"/>
      <c r="EA464" s="35"/>
      <c r="EB464" s="35"/>
      <c r="EC464" s="35"/>
      <c r="ED464" s="35"/>
      <c r="EE464" s="35"/>
      <c r="EF464" s="35"/>
      <c r="EG464" s="35"/>
      <c r="EH464" s="35"/>
      <c r="EI464" s="35"/>
      <c r="EJ464" s="35"/>
      <c r="EK464" s="35"/>
      <c r="EL464" s="35"/>
      <c r="EM464" s="35"/>
      <c r="EN464" s="35"/>
      <c r="EO464" s="35"/>
      <c r="EP464" s="35"/>
      <c r="EQ464" s="35"/>
      <c r="ER464" s="35"/>
      <c r="ES464" s="35"/>
      <c r="ET464" s="35"/>
      <c r="EU464" s="35"/>
      <c r="EV464" s="35"/>
      <c r="EW464" s="35"/>
      <c r="EX464" s="35"/>
      <c r="EY464" s="35"/>
      <c r="EZ464" s="35"/>
      <c r="FA464" s="35"/>
      <c r="FB464" s="35"/>
      <c r="FC464" s="35"/>
      <c r="FD464" s="35"/>
      <c r="FE464" s="35"/>
      <c r="FF464" s="35"/>
      <c r="FG464" s="35"/>
      <c r="FH464" s="35"/>
      <c r="FI464" s="35"/>
      <c r="FJ464" s="35"/>
      <c r="FK464" s="35"/>
      <c r="FL464" s="35"/>
      <c r="FM464" s="35"/>
      <c r="FN464" s="35"/>
      <c r="FO464" s="35"/>
      <c r="FP464" s="35"/>
      <c r="FQ464" s="35"/>
      <c r="FR464" s="35"/>
      <c r="FS464" s="35"/>
      <c r="FT464" s="35"/>
      <c r="FU464" s="35"/>
      <c r="FV464" s="35"/>
      <c r="FW464" s="35"/>
      <c r="FX464" s="35"/>
      <c r="FY464" s="35"/>
      <c r="FZ464" s="35"/>
      <c r="GA464" s="35"/>
      <c r="GB464" s="35"/>
      <c r="GC464" s="35"/>
      <c r="GD464" s="35"/>
      <c r="GE464" s="35"/>
      <c r="GF464" s="35"/>
      <c r="GG464" s="35"/>
      <c r="GH464" s="35"/>
      <c r="GI464" s="35"/>
      <c r="GJ464" s="35"/>
      <c r="GK464" s="35"/>
      <c r="GL464" s="35"/>
      <c r="GM464" s="35"/>
      <c r="GN464" s="35"/>
      <c r="GO464" s="35"/>
      <c r="GP464" s="35"/>
      <c r="GQ464" s="35"/>
      <c r="GR464" s="35"/>
      <c r="GS464" s="35"/>
      <c r="GT464" s="35"/>
      <c r="GU464" s="35"/>
      <c r="GV464" s="35"/>
      <c r="GW464" s="35"/>
      <c r="GX464" s="35"/>
      <c r="GY464" s="35"/>
      <c r="GZ464" s="35"/>
      <c r="HA464" s="35"/>
      <c r="HB464" s="35"/>
      <c r="HC464" s="35"/>
      <c r="HD464" s="35"/>
    </row>
    <row r="465" spans="1:31" ht="15" customHeight="1">
      <c r="A465" s="173"/>
      <c r="B465" s="173"/>
      <c r="C465" s="144"/>
      <c r="D465" s="144"/>
      <c r="E465" s="144"/>
      <c r="F465" s="144"/>
      <c r="G465" s="144"/>
      <c r="H465" s="144"/>
      <c r="I465" s="144"/>
      <c r="J465" s="144"/>
      <c r="K465" s="144"/>
      <c r="L465" s="144"/>
      <c r="M465" s="144"/>
      <c r="N465" s="144"/>
      <c r="O465" s="144"/>
      <c r="P465" s="144"/>
      <c r="Q465" s="144"/>
      <c r="R465" s="144"/>
      <c r="S465" s="144"/>
      <c r="T465" s="144"/>
      <c r="U465" s="144"/>
      <c r="V465" s="144"/>
      <c r="W465" s="144"/>
      <c r="X465" s="144"/>
      <c r="Y465" s="144"/>
      <c r="Z465" s="144"/>
      <c r="AA465" s="1037" t="s">
        <v>1240</v>
      </c>
      <c r="AB465" s="1037"/>
      <c r="AC465" s="1037"/>
      <c r="AD465" s="1037"/>
      <c r="AE465" s="12"/>
    </row>
    <row r="466" spans="1:31" ht="36" customHeight="1">
      <c r="A466" s="173"/>
      <c r="B466" s="173"/>
      <c r="C466" s="558" t="s">
        <v>506</v>
      </c>
      <c r="D466" s="558"/>
      <c r="E466" s="558"/>
      <c r="F466" s="558"/>
      <c r="G466" s="558"/>
      <c r="H466" s="558"/>
      <c r="I466" s="558"/>
      <c r="J466" s="558"/>
      <c r="K466" s="558"/>
      <c r="L466" s="558"/>
      <c r="M466" s="558" t="s">
        <v>2217</v>
      </c>
      <c r="N466" s="558"/>
      <c r="O466" s="558"/>
      <c r="P466" s="558"/>
      <c r="Q466" s="558"/>
      <c r="R466" s="558"/>
      <c r="S466" s="558"/>
      <c r="T466" s="558"/>
      <c r="U466" s="558"/>
      <c r="V466" s="558"/>
      <c r="W466" s="558"/>
      <c r="X466" s="558"/>
      <c r="Y466" s="558"/>
      <c r="Z466" s="558"/>
      <c r="AA466" s="558"/>
      <c r="AB466" s="558"/>
      <c r="AC466" s="558"/>
      <c r="AD466" s="558"/>
      <c r="AE466" s="12"/>
    </row>
    <row r="467" spans="1:31" ht="15" customHeight="1">
      <c r="A467" s="173"/>
      <c r="B467" s="173"/>
      <c r="C467" s="558"/>
      <c r="D467" s="558"/>
      <c r="E467" s="558"/>
      <c r="F467" s="558"/>
      <c r="G467" s="558"/>
      <c r="H467" s="558"/>
      <c r="I467" s="558"/>
      <c r="J467" s="558"/>
      <c r="K467" s="558"/>
      <c r="L467" s="558"/>
      <c r="M467" s="935" t="s">
        <v>599</v>
      </c>
      <c r="N467" s="935"/>
      <c r="O467" s="935"/>
      <c r="P467" s="935"/>
      <c r="Q467" s="935"/>
      <c r="R467" s="935"/>
      <c r="S467" s="935"/>
      <c r="T467" s="935"/>
      <c r="U467" s="935"/>
      <c r="V467" s="935"/>
      <c r="W467" s="935"/>
      <c r="X467" s="935"/>
      <c r="Y467" s="935"/>
      <c r="Z467" s="935"/>
      <c r="AA467" s="935"/>
      <c r="AB467" s="935"/>
      <c r="AC467" s="903" t="s">
        <v>493</v>
      </c>
      <c r="AD467" s="903" t="s">
        <v>925</v>
      </c>
      <c r="AE467" s="12"/>
    </row>
    <row r="468" spans="1:31" ht="24" customHeight="1">
      <c r="A468" s="173"/>
      <c r="B468" s="173"/>
      <c r="C468" s="558"/>
      <c r="D468" s="558"/>
      <c r="E468" s="558"/>
      <c r="F468" s="558"/>
      <c r="G468" s="558"/>
      <c r="H468" s="558"/>
      <c r="I468" s="558"/>
      <c r="J468" s="558"/>
      <c r="K468" s="558"/>
      <c r="L468" s="558"/>
      <c r="M468" s="935" t="s">
        <v>1147</v>
      </c>
      <c r="N468" s="935"/>
      <c r="O468" s="935"/>
      <c r="P468" s="935"/>
      <c r="Q468" s="935"/>
      <c r="R468" s="935"/>
      <c r="S468" s="935"/>
      <c r="T468" s="935"/>
      <c r="U468" s="935" t="s">
        <v>7681</v>
      </c>
      <c r="V468" s="935"/>
      <c r="W468" s="935"/>
      <c r="X468" s="935"/>
      <c r="Y468" s="935"/>
      <c r="Z468" s="935"/>
      <c r="AA468" s="935"/>
      <c r="AB468" s="935"/>
      <c r="AC468" s="903"/>
      <c r="AD468" s="903"/>
      <c r="AE468" s="12"/>
    </row>
    <row r="469" spans="1:31" ht="24" customHeight="1">
      <c r="A469" s="173"/>
      <c r="B469" s="173"/>
      <c r="C469" s="558"/>
      <c r="D469" s="558"/>
      <c r="E469" s="558"/>
      <c r="F469" s="558"/>
      <c r="G469" s="558"/>
      <c r="H469" s="558"/>
      <c r="I469" s="558"/>
      <c r="J469" s="558"/>
      <c r="K469" s="558"/>
      <c r="L469" s="558"/>
      <c r="M469" s="822" t="s">
        <v>113</v>
      </c>
      <c r="N469" s="935" t="s">
        <v>489</v>
      </c>
      <c r="O469" s="935"/>
      <c r="P469" s="935"/>
      <c r="Q469" s="935" t="s">
        <v>490</v>
      </c>
      <c r="R469" s="935"/>
      <c r="S469" s="935"/>
      <c r="T469" s="903" t="s">
        <v>1162</v>
      </c>
      <c r="U469" s="822" t="s">
        <v>113</v>
      </c>
      <c r="V469" s="935" t="s">
        <v>489</v>
      </c>
      <c r="W469" s="935"/>
      <c r="X469" s="935"/>
      <c r="Y469" s="935" t="s">
        <v>490</v>
      </c>
      <c r="Z469" s="935"/>
      <c r="AA469" s="935"/>
      <c r="AB469" s="903" t="s">
        <v>1162</v>
      </c>
      <c r="AC469" s="903"/>
      <c r="AD469" s="903"/>
      <c r="AE469" s="12"/>
    </row>
    <row r="470" spans="1:31" ht="171.95" customHeight="1">
      <c r="A470" s="173"/>
      <c r="B470" s="173"/>
      <c r="C470" s="558"/>
      <c r="D470" s="558"/>
      <c r="E470" s="558"/>
      <c r="F470" s="558"/>
      <c r="G470" s="558"/>
      <c r="H470" s="558"/>
      <c r="I470" s="558"/>
      <c r="J470" s="558"/>
      <c r="K470" s="558"/>
      <c r="L470" s="558"/>
      <c r="M470" s="822"/>
      <c r="N470" s="111" t="s">
        <v>342</v>
      </c>
      <c r="O470" s="111" t="s">
        <v>343</v>
      </c>
      <c r="P470" s="111" t="s">
        <v>491</v>
      </c>
      <c r="Q470" s="111" t="s">
        <v>342</v>
      </c>
      <c r="R470" s="111" t="s">
        <v>343</v>
      </c>
      <c r="S470" s="111" t="s">
        <v>491</v>
      </c>
      <c r="T470" s="903"/>
      <c r="U470" s="822"/>
      <c r="V470" s="111" t="s">
        <v>342</v>
      </c>
      <c r="W470" s="111" t="s">
        <v>343</v>
      </c>
      <c r="X470" s="111" t="s">
        <v>491</v>
      </c>
      <c r="Y470" s="111" t="s">
        <v>342</v>
      </c>
      <c r="Z470" s="111" t="s">
        <v>343</v>
      </c>
      <c r="AA470" s="111" t="s">
        <v>491</v>
      </c>
      <c r="AB470" s="903"/>
      <c r="AC470" s="903"/>
      <c r="AD470" s="903"/>
      <c r="AE470" s="12"/>
    </row>
    <row r="471" spans="1:31" ht="15" customHeight="1">
      <c r="A471" s="173"/>
      <c r="B471" s="173"/>
      <c r="C471" s="186" t="s">
        <v>391</v>
      </c>
      <c r="D471" s="664" t="str">
        <f>IF($AH$11=1,"","No identificado")</f>
        <v>No identificado</v>
      </c>
      <c r="E471" s="664"/>
      <c r="F471" s="664"/>
      <c r="G471" s="664"/>
      <c r="H471" s="664"/>
      <c r="I471" s="664"/>
      <c r="J471" s="664"/>
      <c r="K471" s="664"/>
      <c r="L471" s="664"/>
      <c r="M471" s="432"/>
      <c r="N471" s="432"/>
      <c r="O471" s="432"/>
      <c r="P471" s="432"/>
      <c r="Q471" s="432"/>
      <c r="R471" s="432"/>
      <c r="S471" s="432"/>
      <c r="T471" s="436"/>
      <c r="U471" s="436"/>
      <c r="V471" s="432"/>
      <c r="W471" s="432"/>
      <c r="X471" s="432"/>
      <c r="Y471" s="432"/>
      <c r="Z471" s="432"/>
      <c r="AA471" s="432"/>
      <c r="AB471" s="432"/>
      <c r="AC471" s="436"/>
      <c r="AD471" s="436"/>
      <c r="AE471" s="12"/>
    </row>
    <row r="472" spans="1:31" ht="15" customHeight="1">
      <c r="A472" s="173"/>
      <c r="B472" s="173"/>
      <c r="C472" s="82" t="s">
        <v>66</v>
      </c>
      <c r="D472" s="664" t="str">
        <f>IF($AH$11=1,"",IF(CNGE_2026_M3_Secc1!$AH$388=CNGE_2026_M3_Secc1!$AJ$388,"",IF(CNGE_2026_M3_Secc1!D398="","",CNGE_2026_M3_Secc1!D398)))</f>
        <v/>
      </c>
      <c r="E472" s="664"/>
      <c r="F472" s="664"/>
      <c r="G472" s="664"/>
      <c r="H472" s="664"/>
      <c r="I472" s="664"/>
      <c r="J472" s="664"/>
      <c r="K472" s="664"/>
      <c r="L472" s="664"/>
      <c r="M472" s="432"/>
      <c r="N472" s="432"/>
      <c r="O472" s="432"/>
      <c r="P472" s="432"/>
      <c r="Q472" s="432"/>
      <c r="R472" s="432"/>
      <c r="S472" s="432"/>
      <c r="T472" s="436"/>
      <c r="U472" s="436"/>
      <c r="V472" s="432"/>
      <c r="W472" s="432"/>
      <c r="X472" s="432"/>
      <c r="Y472" s="432"/>
      <c r="Z472" s="432"/>
      <c r="AA472" s="432"/>
      <c r="AB472" s="432"/>
      <c r="AC472" s="436"/>
      <c r="AD472" s="436"/>
      <c r="AE472" s="12"/>
    </row>
    <row r="473" spans="1:31" ht="15" customHeight="1">
      <c r="A473" s="173"/>
      <c r="B473" s="173"/>
      <c r="C473" s="82" t="s">
        <v>67</v>
      </c>
      <c r="D473" s="664" t="str">
        <f>IF($AH$11=1,"",IF(CNGE_2026_M3_Secc1!$AH$388=CNGE_2026_M3_Secc1!$AJ$388,"",IF(CNGE_2026_M3_Secc1!D399="","",CNGE_2026_M3_Secc1!D399)))</f>
        <v/>
      </c>
      <c r="E473" s="664"/>
      <c r="F473" s="664"/>
      <c r="G473" s="664"/>
      <c r="H473" s="664"/>
      <c r="I473" s="664"/>
      <c r="J473" s="664"/>
      <c r="K473" s="664"/>
      <c r="L473" s="664"/>
      <c r="M473" s="432"/>
      <c r="N473" s="432"/>
      <c r="O473" s="432"/>
      <c r="P473" s="432"/>
      <c r="Q473" s="432"/>
      <c r="R473" s="432"/>
      <c r="S473" s="432"/>
      <c r="T473" s="436"/>
      <c r="U473" s="436"/>
      <c r="V473" s="432"/>
      <c r="W473" s="432"/>
      <c r="X473" s="432"/>
      <c r="Y473" s="432"/>
      <c r="Z473" s="432"/>
      <c r="AA473" s="432"/>
      <c r="AB473" s="432"/>
      <c r="AC473" s="436"/>
      <c r="AD473" s="436"/>
      <c r="AE473" s="12"/>
    </row>
    <row r="474" spans="1:31" ht="15" customHeight="1">
      <c r="A474" s="173"/>
      <c r="B474" s="173"/>
      <c r="C474" s="82" t="s">
        <v>68</v>
      </c>
      <c r="D474" s="664" t="str">
        <f>IF($AH$11=1,"",IF(CNGE_2026_M3_Secc1!$AH$388=CNGE_2026_M3_Secc1!$AJ$388,"",IF(CNGE_2026_M3_Secc1!D400="","",CNGE_2026_M3_Secc1!D400)))</f>
        <v/>
      </c>
      <c r="E474" s="664"/>
      <c r="F474" s="664"/>
      <c r="G474" s="664"/>
      <c r="H474" s="664"/>
      <c r="I474" s="664"/>
      <c r="J474" s="664"/>
      <c r="K474" s="664"/>
      <c r="L474" s="664"/>
      <c r="M474" s="432"/>
      <c r="N474" s="432"/>
      <c r="O474" s="432"/>
      <c r="P474" s="432"/>
      <c r="Q474" s="432"/>
      <c r="R474" s="432"/>
      <c r="S474" s="432"/>
      <c r="T474" s="436"/>
      <c r="U474" s="436"/>
      <c r="V474" s="432"/>
      <c r="W474" s="432"/>
      <c r="X474" s="432"/>
      <c r="Y474" s="432"/>
      <c r="Z474" s="432"/>
      <c r="AA474" s="432"/>
      <c r="AB474" s="432"/>
      <c r="AC474" s="436"/>
      <c r="AD474" s="436"/>
      <c r="AE474" s="12"/>
    </row>
    <row r="475" spans="1:31" ht="15" customHeight="1">
      <c r="A475" s="173"/>
      <c r="B475" s="173"/>
      <c r="C475" s="82" t="s">
        <v>69</v>
      </c>
      <c r="D475" s="664" t="str">
        <f>IF($AH$11=1,"",IF(CNGE_2026_M3_Secc1!$AH$388=CNGE_2026_M3_Secc1!$AJ$388,"",IF(CNGE_2026_M3_Secc1!D401="","",CNGE_2026_M3_Secc1!D401)))</f>
        <v/>
      </c>
      <c r="E475" s="664"/>
      <c r="F475" s="664"/>
      <c r="G475" s="664"/>
      <c r="H475" s="664"/>
      <c r="I475" s="664"/>
      <c r="J475" s="664"/>
      <c r="K475" s="664"/>
      <c r="L475" s="664"/>
      <c r="M475" s="432"/>
      <c r="N475" s="432"/>
      <c r="O475" s="432"/>
      <c r="P475" s="432"/>
      <c r="Q475" s="432"/>
      <c r="R475" s="432"/>
      <c r="S475" s="432"/>
      <c r="T475" s="436"/>
      <c r="U475" s="436"/>
      <c r="V475" s="432"/>
      <c r="W475" s="432"/>
      <c r="X475" s="432"/>
      <c r="Y475" s="432"/>
      <c r="Z475" s="432"/>
      <c r="AA475" s="432"/>
      <c r="AB475" s="432"/>
      <c r="AC475" s="436"/>
      <c r="AD475" s="436"/>
      <c r="AE475" s="12"/>
    </row>
    <row r="476" spans="1:31" ht="15" customHeight="1">
      <c r="A476" s="173"/>
      <c r="B476" s="173"/>
      <c r="C476" s="82" t="s">
        <v>70</v>
      </c>
      <c r="D476" s="664" t="str">
        <f>IF($AH$11=1,"",IF(CNGE_2026_M3_Secc1!$AH$388=CNGE_2026_M3_Secc1!$AJ$388,"",IF(CNGE_2026_M3_Secc1!D402="","",CNGE_2026_M3_Secc1!D402)))</f>
        <v/>
      </c>
      <c r="E476" s="664"/>
      <c r="F476" s="664"/>
      <c r="G476" s="664"/>
      <c r="H476" s="664"/>
      <c r="I476" s="664"/>
      <c r="J476" s="664"/>
      <c r="K476" s="664"/>
      <c r="L476" s="664"/>
      <c r="M476" s="432"/>
      <c r="N476" s="432"/>
      <c r="O476" s="432"/>
      <c r="P476" s="432"/>
      <c r="Q476" s="432"/>
      <c r="R476" s="432"/>
      <c r="S476" s="432"/>
      <c r="T476" s="436"/>
      <c r="U476" s="436"/>
      <c r="V476" s="432"/>
      <c r="W476" s="432"/>
      <c r="X476" s="432"/>
      <c r="Y476" s="432"/>
      <c r="Z476" s="432"/>
      <c r="AA476" s="432"/>
      <c r="AB476" s="432"/>
      <c r="AC476" s="436"/>
      <c r="AD476" s="436"/>
      <c r="AE476" s="12"/>
    </row>
    <row r="477" spans="1:31" ht="15" customHeight="1">
      <c r="A477" s="173"/>
      <c r="B477" s="173"/>
      <c r="C477" s="82" t="s">
        <v>71</v>
      </c>
      <c r="D477" s="664" t="str">
        <f>IF($AH$11=1,"",IF(CNGE_2026_M3_Secc1!$AH$388=CNGE_2026_M3_Secc1!$AJ$388,"",IF(CNGE_2026_M3_Secc1!D403="","",CNGE_2026_M3_Secc1!D403)))</f>
        <v/>
      </c>
      <c r="E477" s="664"/>
      <c r="F477" s="664"/>
      <c r="G477" s="664"/>
      <c r="H477" s="664"/>
      <c r="I477" s="664"/>
      <c r="J477" s="664"/>
      <c r="K477" s="664"/>
      <c r="L477" s="664"/>
      <c r="M477" s="432"/>
      <c r="N477" s="432"/>
      <c r="O477" s="432"/>
      <c r="P477" s="432"/>
      <c r="Q477" s="432"/>
      <c r="R477" s="432"/>
      <c r="S477" s="432"/>
      <c r="T477" s="436"/>
      <c r="U477" s="436"/>
      <c r="V477" s="432"/>
      <c r="W477" s="432"/>
      <c r="X477" s="432"/>
      <c r="Y477" s="432"/>
      <c r="Z477" s="432"/>
      <c r="AA477" s="432"/>
      <c r="AB477" s="432"/>
      <c r="AC477" s="436"/>
      <c r="AD477" s="436"/>
      <c r="AE477" s="12"/>
    </row>
    <row r="478" spans="1:31" ht="15" customHeight="1">
      <c r="A478" s="173"/>
      <c r="B478" s="173"/>
      <c r="C478" s="82" t="s">
        <v>72</v>
      </c>
      <c r="D478" s="664" t="str">
        <f>IF($AH$11=1,"",IF(CNGE_2026_M3_Secc1!$AH$388=CNGE_2026_M3_Secc1!$AJ$388,"",IF(CNGE_2026_M3_Secc1!D404="","",CNGE_2026_M3_Secc1!D404)))</f>
        <v/>
      </c>
      <c r="E478" s="664"/>
      <c r="F478" s="664"/>
      <c r="G478" s="664"/>
      <c r="H478" s="664"/>
      <c r="I478" s="664"/>
      <c r="J478" s="664"/>
      <c r="K478" s="664"/>
      <c r="L478" s="664"/>
      <c r="M478" s="432"/>
      <c r="N478" s="432"/>
      <c r="O478" s="432"/>
      <c r="P478" s="432"/>
      <c r="Q478" s="432"/>
      <c r="R478" s="432"/>
      <c r="S478" s="432"/>
      <c r="T478" s="436"/>
      <c r="U478" s="436"/>
      <c r="V478" s="432"/>
      <c r="W478" s="432"/>
      <c r="X478" s="432"/>
      <c r="Y478" s="432"/>
      <c r="Z478" s="432"/>
      <c r="AA478" s="432"/>
      <c r="AB478" s="432"/>
      <c r="AC478" s="436"/>
      <c r="AD478" s="436"/>
      <c r="AE478" s="12"/>
    </row>
    <row r="479" spans="1:31" ht="15" customHeight="1">
      <c r="A479" s="173"/>
      <c r="B479" s="173"/>
      <c r="C479" s="82" t="s">
        <v>73</v>
      </c>
      <c r="D479" s="664" t="str">
        <f>IF($AH$11=1,"",IF(CNGE_2026_M3_Secc1!$AH$388=CNGE_2026_M3_Secc1!$AJ$388,"",IF(CNGE_2026_M3_Secc1!D405="","",CNGE_2026_M3_Secc1!D405)))</f>
        <v/>
      </c>
      <c r="E479" s="664"/>
      <c r="F479" s="664"/>
      <c r="G479" s="664"/>
      <c r="H479" s="664"/>
      <c r="I479" s="664"/>
      <c r="J479" s="664"/>
      <c r="K479" s="664"/>
      <c r="L479" s="664"/>
      <c r="M479" s="432"/>
      <c r="N479" s="432"/>
      <c r="O479" s="432"/>
      <c r="P479" s="432"/>
      <c r="Q479" s="432"/>
      <c r="R479" s="432"/>
      <c r="S479" s="432"/>
      <c r="T479" s="436"/>
      <c r="U479" s="436"/>
      <c r="V479" s="432"/>
      <c r="W479" s="432"/>
      <c r="X479" s="432"/>
      <c r="Y479" s="432"/>
      <c r="Z479" s="432"/>
      <c r="AA479" s="432"/>
      <c r="AB479" s="432"/>
      <c r="AC479" s="436"/>
      <c r="AD479" s="436"/>
      <c r="AE479" s="12"/>
    </row>
    <row r="480" spans="1:31" ht="15" customHeight="1">
      <c r="A480" s="173"/>
      <c r="B480" s="173"/>
      <c r="C480" s="82" t="s">
        <v>74</v>
      </c>
      <c r="D480" s="664" t="str">
        <f>IF($AH$11=1,"",IF(CNGE_2026_M3_Secc1!$AH$388=CNGE_2026_M3_Secc1!$AJ$388,"",IF(CNGE_2026_M3_Secc1!D406="","",CNGE_2026_M3_Secc1!D406)))</f>
        <v/>
      </c>
      <c r="E480" s="664"/>
      <c r="F480" s="664"/>
      <c r="G480" s="664"/>
      <c r="H480" s="664"/>
      <c r="I480" s="664"/>
      <c r="J480" s="664"/>
      <c r="K480" s="664"/>
      <c r="L480" s="664"/>
      <c r="M480" s="432"/>
      <c r="N480" s="432"/>
      <c r="O480" s="432"/>
      <c r="P480" s="432"/>
      <c r="Q480" s="432"/>
      <c r="R480" s="432"/>
      <c r="S480" s="432"/>
      <c r="T480" s="436"/>
      <c r="U480" s="436"/>
      <c r="V480" s="432"/>
      <c r="W480" s="432"/>
      <c r="X480" s="432"/>
      <c r="Y480" s="432"/>
      <c r="Z480" s="432"/>
      <c r="AA480" s="432"/>
      <c r="AB480" s="432"/>
      <c r="AC480" s="436"/>
      <c r="AD480" s="436"/>
      <c r="AE480" s="12"/>
    </row>
    <row r="481" spans="1:31" ht="15" customHeight="1">
      <c r="A481" s="173"/>
      <c r="B481" s="173"/>
      <c r="C481" s="82" t="s">
        <v>75</v>
      </c>
      <c r="D481" s="664" t="str">
        <f>IF($AH$11=1,"",IF(CNGE_2026_M3_Secc1!$AH$388=CNGE_2026_M3_Secc1!$AJ$388,"",IF(CNGE_2026_M3_Secc1!D407="","",CNGE_2026_M3_Secc1!D407)))</f>
        <v/>
      </c>
      <c r="E481" s="664"/>
      <c r="F481" s="664"/>
      <c r="G481" s="664"/>
      <c r="H481" s="664"/>
      <c r="I481" s="664"/>
      <c r="J481" s="664"/>
      <c r="K481" s="664"/>
      <c r="L481" s="664"/>
      <c r="M481" s="432"/>
      <c r="N481" s="432"/>
      <c r="O481" s="432"/>
      <c r="P481" s="432"/>
      <c r="Q481" s="432"/>
      <c r="R481" s="432"/>
      <c r="S481" s="432"/>
      <c r="T481" s="436"/>
      <c r="U481" s="436"/>
      <c r="V481" s="432"/>
      <c r="W481" s="432"/>
      <c r="X481" s="432"/>
      <c r="Y481" s="432"/>
      <c r="Z481" s="432"/>
      <c r="AA481" s="432"/>
      <c r="AB481" s="432"/>
      <c r="AC481" s="436"/>
      <c r="AD481" s="436"/>
      <c r="AE481" s="12"/>
    </row>
    <row r="482" spans="1:31" ht="15" customHeight="1">
      <c r="A482" s="173"/>
      <c r="B482" s="173"/>
      <c r="C482" s="82" t="s">
        <v>76</v>
      </c>
      <c r="D482" s="664" t="str">
        <f>IF($AH$11=1,"",IF(CNGE_2026_M3_Secc1!$AH$388=CNGE_2026_M3_Secc1!$AJ$388,"",IF(CNGE_2026_M3_Secc1!D408="","",CNGE_2026_M3_Secc1!D408)))</f>
        <v/>
      </c>
      <c r="E482" s="664"/>
      <c r="F482" s="664"/>
      <c r="G482" s="664"/>
      <c r="H482" s="664"/>
      <c r="I482" s="664"/>
      <c r="J482" s="664"/>
      <c r="K482" s="664"/>
      <c r="L482" s="664"/>
      <c r="M482" s="432"/>
      <c r="N482" s="432"/>
      <c r="O482" s="432"/>
      <c r="P482" s="432"/>
      <c r="Q482" s="432"/>
      <c r="R482" s="432"/>
      <c r="S482" s="432"/>
      <c r="T482" s="436"/>
      <c r="U482" s="436"/>
      <c r="V482" s="432"/>
      <c r="W482" s="432"/>
      <c r="X482" s="432"/>
      <c r="Y482" s="432"/>
      <c r="Z482" s="432"/>
      <c r="AA482" s="432"/>
      <c r="AB482" s="432"/>
      <c r="AC482" s="436"/>
      <c r="AD482" s="436"/>
      <c r="AE482" s="12"/>
    </row>
    <row r="483" spans="1:31" ht="15" customHeight="1">
      <c r="A483" s="173"/>
      <c r="B483" s="173"/>
      <c r="C483" s="82" t="s">
        <v>77</v>
      </c>
      <c r="D483" s="664" t="str">
        <f>IF($AH$11=1,"",IF(CNGE_2026_M3_Secc1!$AH$388=CNGE_2026_M3_Secc1!$AJ$388,"",IF(CNGE_2026_M3_Secc1!D409="","",CNGE_2026_M3_Secc1!D409)))</f>
        <v/>
      </c>
      <c r="E483" s="664"/>
      <c r="F483" s="664"/>
      <c r="G483" s="664"/>
      <c r="H483" s="664"/>
      <c r="I483" s="664"/>
      <c r="J483" s="664"/>
      <c r="K483" s="664"/>
      <c r="L483" s="664"/>
      <c r="M483" s="432"/>
      <c r="N483" s="432"/>
      <c r="O483" s="432"/>
      <c r="P483" s="432"/>
      <c r="Q483" s="432"/>
      <c r="R483" s="432"/>
      <c r="S483" s="432"/>
      <c r="T483" s="436"/>
      <c r="U483" s="436"/>
      <c r="V483" s="432"/>
      <c r="W483" s="432"/>
      <c r="X483" s="432"/>
      <c r="Y483" s="432"/>
      <c r="Z483" s="432"/>
      <c r="AA483" s="432"/>
      <c r="AB483" s="432"/>
      <c r="AC483" s="436"/>
      <c r="AD483" s="436"/>
      <c r="AE483" s="12"/>
    </row>
    <row r="484" spans="1:31" ht="15" customHeight="1">
      <c r="A484" s="173"/>
      <c r="B484" s="173"/>
      <c r="C484" s="82" t="s">
        <v>78</v>
      </c>
      <c r="D484" s="664" t="str">
        <f>IF($AH$11=1,"",IF(CNGE_2026_M3_Secc1!$AH$388=CNGE_2026_M3_Secc1!$AJ$388,"",IF(CNGE_2026_M3_Secc1!D410="","",CNGE_2026_M3_Secc1!D410)))</f>
        <v/>
      </c>
      <c r="E484" s="664"/>
      <c r="F484" s="664"/>
      <c r="G484" s="664"/>
      <c r="H484" s="664"/>
      <c r="I484" s="664"/>
      <c r="J484" s="664"/>
      <c r="K484" s="664"/>
      <c r="L484" s="664"/>
      <c r="M484" s="432"/>
      <c r="N484" s="432"/>
      <c r="O484" s="432"/>
      <c r="P484" s="432"/>
      <c r="Q484" s="432"/>
      <c r="R484" s="432"/>
      <c r="S484" s="432"/>
      <c r="T484" s="436"/>
      <c r="U484" s="436"/>
      <c r="V484" s="432"/>
      <c r="W484" s="432"/>
      <c r="X484" s="432"/>
      <c r="Y484" s="432"/>
      <c r="Z484" s="432"/>
      <c r="AA484" s="432"/>
      <c r="AB484" s="432"/>
      <c r="AC484" s="436"/>
      <c r="AD484" s="436"/>
      <c r="AE484" s="12"/>
    </row>
    <row r="485" spans="1:31" ht="15" customHeight="1">
      <c r="A485" s="173"/>
      <c r="B485" s="173"/>
      <c r="C485" s="82" t="s">
        <v>79</v>
      </c>
      <c r="D485" s="664" t="str">
        <f>IF($AH$11=1,"",IF(CNGE_2026_M3_Secc1!$AH$388=CNGE_2026_M3_Secc1!$AJ$388,"",IF(CNGE_2026_M3_Secc1!D411="","",CNGE_2026_M3_Secc1!D411)))</f>
        <v/>
      </c>
      <c r="E485" s="664"/>
      <c r="F485" s="664"/>
      <c r="G485" s="664"/>
      <c r="H485" s="664"/>
      <c r="I485" s="664"/>
      <c r="J485" s="664"/>
      <c r="K485" s="664"/>
      <c r="L485" s="664"/>
      <c r="M485" s="432"/>
      <c r="N485" s="432"/>
      <c r="O485" s="432"/>
      <c r="P485" s="432"/>
      <c r="Q485" s="432"/>
      <c r="R485" s="432"/>
      <c r="S485" s="432"/>
      <c r="T485" s="436"/>
      <c r="U485" s="436"/>
      <c r="V485" s="432"/>
      <c r="W485" s="432"/>
      <c r="X485" s="432"/>
      <c r="Y485" s="432"/>
      <c r="Z485" s="432"/>
      <c r="AA485" s="432"/>
      <c r="AB485" s="432"/>
      <c r="AC485" s="436"/>
      <c r="AD485" s="436"/>
      <c r="AE485" s="12"/>
    </row>
    <row r="486" spans="1:31" ht="15" customHeight="1">
      <c r="A486" s="173"/>
      <c r="B486" s="173"/>
      <c r="C486" s="82" t="s">
        <v>80</v>
      </c>
      <c r="D486" s="664" t="str">
        <f>IF($AH$11=1,"",IF(CNGE_2026_M3_Secc1!$AH$388=CNGE_2026_M3_Secc1!$AJ$388,"",IF(CNGE_2026_M3_Secc1!D412="","",CNGE_2026_M3_Secc1!D412)))</f>
        <v/>
      </c>
      <c r="E486" s="664"/>
      <c r="F486" s="664"/>
      <c r="G486" s="664"/>
      <c r="H486" s="664"/>
      <c r="I486" s="664"/>
      <c r="J486" s="664"/>
      <c r="K486" s="664"/>
      <c r="L486" s="664"/>
      <c r="M486" s="432"/>
      <c r="N486" s="432"/>
      <c r="O486" s="432"/>
      <c r="P486" s="432"/>
      <c r="Q486" s="432"/>
      <c r="R486" s="432"/>
      <c r="S486" s="432"/>
      <c r="T486" s="436"/>
      <c r="U486" s="436"/>
      <c r="V486" s="432"/>
      <c r="W486" s="432"/>
      <c r="X486" s="432"/>
      <c r="Y486" s="432"/>
      <c r="Z486" s="432"/>
      <c r="AA486" s="432"/>
      <c r="AB486" s="432"/>
      <c r="AC486" s="436"/>
      <c r="AD486" s="436"/>
      <c r="AE486" s="12"/>
    </row>
    <row r="487" spans="1:31" ht="15" customHeight="1">
      <c r="A487" s="173"/>
      <c r="B487" s="173"/>
      <c r="C487" s="82" t="s">
        <v>81</v>
      </c>
      <c r="D487" s="664" t="str">
        <f>IF($AH$11=1,"",IF(CNGE_2026_M3_Secc1!$AH$388=CNGE_2026_M3_Secc1!$AJ$388,"",IF(CNGE_2026_M3_Secc1!D413="","",CNGE_2026_M3_Secc1!D413)))</f>
        <v/>
      </c>
      <c r="E487" s="664"/>
      <c r="F487" s="664"/>
      <c r="G487" s="664"/>
      <c r="H487" s="664"/>
      <c r="I487" s="664"/>
      <c r="J487" s="664"/>
      <c r="K487" s="664"/>
      <c r="L487" s="664"/>
      <c r="M487" s="432"/>
      <c r="N487" s="432"/>
      <c r="O487" s="432"/>
      <c r="P487" s="432"/>
      <c r="Q487" s="432"/>
      <c r="R487" s="432"/>
      <c r="S487" s="432"/>
      <c r="T487" s="436"/>
      <c r="U487" s="436"/>
      <c r="V487" s="432"/>
      <c r="W487" s="432"/>
      <c r="X487" s="432"/>
      <c r="Y487" s="432"/>
      <c r="Z487" s="432"/>
      <c r="AA487" s="432"/>
      <c r="AB487" s="432"/>
      <c r="AC487" s="436"/>
      <c r="AD487" s="436"/>
      <c r="AE487" s="12"/>
    </row>
    <row r="488" spans="1:31" ht="15" customHeight="1">
      <c r="A488" s="173"/>
      <c r="B488" s="173"/>
      <c r="C488" s="82" t="s">
        <v>82</v>
      </c>
      <c r="D488" s="664" t="str">
        <f>IF($AH$11=1,"",IF(CNGE_2026_M3_Secc1!$AH$388=CNGE_2026_M3_Secc1!$AJ$388,"",IF(CNGE_2026_M3_Secc1!D414="","",CNGE_2026_M3_Secc1!D414)))</f>
        <v/>
      </c>
      <c r="E488" s="664"/>
      <c r="F488" s="664"/>
      <c r="G488" s="664"/>
      <c r="H488" s="664"/>
      <c r="I488" s="664"/>
      <c r="J488" s="664"/>
      <c r="K488" s="664"/>
      <c r="L488" s="664"/>
      <c r="M488" s="432"/>
      <c r="N488" s="432"/>
      <c r="O488" s="432"/>
      <c r="P488" s="432"/>
      <c r="Q488" s="432"/>
      <c r="R488" s="432"/>
      <c r="S488" s="432"/>
      <c r="T488" s="436"/>
      <c r="U488" s="436"/>
      <c r="V488" s="432"/>
      <c r="W488" s="432"/>
      <c r="X488" s="432"/>
      <c r="Y488" s="432"/>
      <c r="Z488" s="432"/>
      <c r="AA488" s="432"/>
      <c r="AB488" s="432"/>
      <c r="AC488" s="436"/>
      <c r="AD488" s="436"/>
      <c r="AE488" s="12"/>
    </row>
    <row r="489" spans="1:31" ht="15" customHeight="1">
      <c r="A489" s="173"/>
      <c r="B489" s="173"/>
      <c r="C489" s="82" t="s">
        <v>83</v>
      </c>
      <c r="D489" s="664" t="str">
        <f>IF($AH$11=1,"",IF(CNGE_2026_M3_Secc1!$AH$388=CNGE_2026_M3_Secc1!$AJ$388,"",IF(CNGE_2026_M3_Secc1!D415="","",CNGE_2026_M3_Secc1!D415)))</f>
        <v/>
      </c>
      <c r="E489" s="664"/>
      <c r="F489" s="664"/>
      <c r="G489" s="664"/>
      <c r="H489" s="664"/>
      <c r="I489" s="664"/>
      <c r="J489" s="664"/>
      <c r="K489" s="664"/>
      <c r="L489" s="664"/>
      <c r="M489" s="432"/>
      <c r="N489" s="432"/>
      <c r="O489" s="432"/>
      <c r="P489" s="432"/>
      <c r="Q489" s="432"/>
      <c r="R489" s="432"/>
      <c r="S489" s="432"/>
      <c r="T489" s="436"/>
      <c r="U489" s="436"/>
      <c r="V489" s="432"/>
      <c r="W489" s="432"/>
      <c r="X489" s="432"/>
      <c r="Y489" s="432"/>
      <c r="Z489" s="432"/>
      <c r="AA489" s="432"/>
      <c r="AB489" s="432"/>
      <c r="AC489" s="436"/>
      <c r="AD489" s="436"/>
      <c r="AE489" s="12"/>
    </row>
    <row r="490" spans="1:31" ht="15" customHeight="1">
      <c r="A490" s="173"/>
      <c r="B490" s="173"/>
      <c r="C490" s="82" t="s">
        <v>84</v>
      </c>
      <c r="D490" s="664" t="str">
        <f>IF($AH$11=1,"",IF(CNGE_2026_M3_Secc1!$AH$388=CNGE_2026_M3_Secc1!$AJ$388,"",IF(CNGE_2026_M3_Secc1!D416="","",CNGE_2026_M3_Secc1!D416)))</f>
        <v/>
      </c>
      <c r="E490" s="664"/>
      <c r="F490" s="664"/>
      <c r="G490" s="664"/>
      <c r="H490" s="664"/>
      <c r="I490" s="664"/>
      <c r="J490" s="664"/>
      <c r="K490" s="664"/>
      <c r="L490" s="664"/>
      <c r="M490" s="432"/>
      <c r="N490" s="432"/>
      <c r="O490" s="432"/>
      <c r="P490" s="432"/>
      <c r="Q490" s="432"/>
      <c r="R490" s="432"/>
      <c r="S490" s="432"/>
      <c r="T490" s="436"/>
      <c r="U490" s="436"/>
      <c r="V490" s="432"/>
      <c r="W490" s="432"/>
      <c r="X490" s="432"/>
      <c r="Y490" s="432"/>
      <c r="Z490" s="432"/>
      <c r="AA490" s="432"/>
      <c r="AB490" s="432"/>
      <c r="AC490" s="436"/>
      <c r="AD490" s="436"/>
      <c r="AE490" s="12"/>
    </row>
    <row r="491" spans="1:31" ht="15" customHeight="1">
      <c r="A491" s="173"/>
      <c r="B491" s="173"/>
      <c r="C491" s="82" t="s">
        <v>85</v>
      </c>
      <c r="D491" s="664" t="str">
        <f>IF($AH$11=1,"",IF(CNGE_2026_M3_Secc1!$AH$388=CNGE_2026_M3_Secc1!$AJ$388,"",IF(CNGE_2026_M3_Secc1!D417="","",CNGE_2026_M3_Secc1!D417)))</f>
        <v/>
      </c>
      <c r="E491" s="664"/>
      <c r="F491" s="664"/>
      <c r="G491" s="664"/>
      <c r="H491" s="664"/>
      <c r="I491" s="664"/>
      <c r="J491" s="664"/>
      <c r="K491" s="664"/>
      <c r="L491" s="664"/>
      <c r="M491" s="432"/>
      <c r="N491" s="432"/>
      <c r="O491" s="432"/>
      <c r="P491" s="432"/>
      <c r="Q491" s="432"/>
      <c r="R491" s="432"/>
      <c r="S491" s="432"/>
      <c r="T491" s="436"/>
      <c r="U491" s="436"/>
      <c r="V491" s="432"/>
      <c r="W491" s="432"/>
      <c r="X491" s="432"/>
      <c r="Y491" s="432"/>
      <c r="Z491" s="432"/>
      <c r="AA491" s="432"/>
      <c r="AB491" s="432"/>
      <c r="AC491" s="436"/>
      <c r="AD491" s="436"/>
      <c r="AE491" s="12"/>
    </row>
    <row r="492" spans="1:31" ht="15" customHeight="1">
      <c r="A492" s="173"/>
      <c r="B492" s="173"/>
      <c r="C492" s="82" t="s">
        <v>86</v>
      </c>
      <c r="D492" s="664" t="str">
        <f>IF($AH$11=1,"",IF(CNGE_2026_M3_Secc1!$AH$388=CNGE_2026_M3_Secc1!$AJ$388,"",IF(CNGE_2026_M3_Secc1!D418="","",CNGE_2026_M3_Secc1!D418)))</f>
        <v/>
      </c>
      <c r="E492" s="664"/>
      <c r="F492" s="664"/>
      <c r="G492" s="664"/>
      <c r="H492" s="664"/>
      <c r="I492" s="664"/>
      <c r="J492" s="664"/>
      <c r="K492" s="664"/>
      <c r="L492" s="664"/>
      <c r="M492" s="432"/>
      <c r="N492" s="432"/>
      <c r="O492" s="432"/>
      <c r="P492" s="432"/>
      <c r="Q492" s="432"/>
      <c r="R492" s="432"/>
      <c r="S492" s="432"/>
      <c r="T492" s="436"/>
      <c r="U492" s="436"/>
      <c r="V492" s="432"/>
      <c r="W492" s="432"/>
      <c r="X492" s="432"/>
      <c r="Y492" s="432"/>
      <c r="Z492" s="432"/>
      <c r="AA492" s="432"/>
      <c r="AB492" s="432"/>
      <c r="AC492" s="436"/>
      <c r="AD492" s="436"/>
      <c r="AE492" s="12"/>
    </row>
    <row r="493" spans="1:31" ht="15" customHeight="1">
      <c r="A493" s="173"/>
      <c r="B493" s="173"/>
      <c r="C493" s="82" t="s">
        <v>87</v>
      </c>
      <c r="D493" s="664" t="str">
        <f>IF($AH$11=1,"",IF(CNGE_2026_M3_Secc1!$AH$388=CNGE_2026_M3_Secc1!$AJ$388,"",IF(CNGE_2026_M3_Secc1!D419="","",CNGE_2026_M3_Secc1!D419)))</f>
        <v/>
      </c>
      <c r="E493" s="664"/>
      <c r="F493" s="664"/>
      <c r="G493" s="664"/>
      <c r="H493" s="664"/>
      <c r="I493" s="664"/>
      <c r="J493" s="664"/>
      <c r="K493" s="664"/>
      <c r="L493" s="664"/>
      <c r="M493" s="432"/>
      <c r="N493" s="432"/>
      <c r="O493" s="432"/>
      <c r="P493" s="432"/>
      <c r="Q493" s="432"/>
      <c r="R493" s="432"/>
      <c r="S493" s="432"/>
      <c r="T493" s="436"/>
      <c r="U493" s="436"/>
      <c r="V493" s="432"/>
      <c r="W493" s="432"/>
      <c r="X493" s="432"/>
      <c r="Y493" s="432"/>
      <c r="Z493" s="432"/>
      <c r="AA493" s="432"/>
      <c r="AB493" s="432"/>
      <c r="AC493" s="436"/>
      <c r="AD493" s="436"/>
      <c r="AE493" s="12"/>
    </row>
    <row r="494" spans="1:31" ht="15" customHeight="1">
      <c r="A494" s="173"/>
      <c r="B494" s="173"/>
      <c r="C494" s="82" t="s">
        <v>88</v>
      </c>
      <c r="D494" s="664" t="str">
        <f>IF($AH$11=1,"",IF(CNGE_2026_M3_Secc1!$AH$388=CNGE_2026_M3_Secc1!$AJ$388,"",IF(CNGE_2026_M3_Secc1!D420="","",CNGE_2026_M3_Secc1!D420)))</f>
        <v/>
      </c>
      <c r="E494" s="664"/>
      <c r="F494" s="664"/>
      <c r="G494" s="664"/>
      <c r="H494" s="664"/>
      <c r="I494" s="664"/>
      <c r="J494" s="664"/>
      <c r="K494" s="664"/>
      <c r="L494" s="664"/>
      <c r="M494" s="432"/>
      <c r="N494" s="432"/>
      <c r="O494" s="432"/>
      <c r="P494" s="432"/>
      <c r="Q494" s="432"/>
      <c r="R494" s="432"/>
      <c r="S494" s="432"/>
      <c r="T494" s="436"/>
      <c r="U494" s="436"/>
      <c r="V494" s="432"/>
      <c r="W494" s="432"/>
      <c r="X494" s="432"/>
      <c r="Y494" s="432"/>
      <c r="Z494" s="432"/>
      <c r="AA494" s="432"/>
      <c r="AB494" s="432"/>
      <c r="AC494" s="436"/>
      <c r="AD494" s="436"/>
      <c r="AE494" s="12"/>
    </row>
    <row r="495" spans="1:31" ht="15" customHeight="1">
      <c r="A495" s="173"/>
      <c r="B495" s="173"/>
      <c r="C495" s="82" t="s">
        <v>89</v>
      </c>
      <c r="D495" s="664" t="str">
        <f>IF($AH$11=1,"",IF(CNGE_2026_M3_Secc1!$AH$388=CNGE_2026_M3_Secc1!$AJ$388,"",IF(CNGE_2026_M3_Secc1!D421="","",CNGE_2026_M3_Secc1!D421)))</f>
        <v/>
      </c>
      <c r="E495" s="664"/>
      <c r="F495" s="664"/>
      <c r="G495" s="664"/>
      <c r="H495" s="664"/>
      <c r="I495" s="664"/>
      <c r="J495" s="664"/>
      <c r="K495" s="664"/>
      <c r="L495" s="664"/>
      <c r="M495" s="432"/>
      <c r="N495" s="432"/>
      <c r="O495" s="432"/>
      <c r="P495" s="432"/>
      <c r="Q495" s="432"/>
      <c r="R495" s="432"/>
      <c r="S495" s="432"/>
      <c r="T495" s="436"/>
      <c r="U495" s="436"/>
      <c r="V495" s="432"/>
      <c r="W495" s="432"/>
      <c r="X495" s="432"/>
      <c r="Y495" s="432"/>
      <c r="Z495" s="432"/>
      <c r="AA495" s="432"/>
      <c r="AB495" s="432"/>
      <c r="AC495" s="436"/>
      <c r="AD495" s="436"/>
      <c r="AE495" s="12"/>
    </row>
    <row r="496" spans="1:31" ht="15" customHeight="1">
      <c r="A496" s="173"/>
      <c r="B496" s="173"/>
      <c r="C496" s="82" t="s">
        <v>90</v>
      </c>
      <c r="D496" s="664" t="str">
        <f>IF($AH$11=1,"",IF(CNGE_2026_M3_Secc1!$AH$388=CNGE_2026_M3_Secc1!$AJ$388,"",IF(CNGE_2026_M3_Secc1!D422="","",CNGE_2026_M3_Secc1!D422)))</f>
        <v/>
      </c>
      <c r="E496" s="664"/>
      <c r="F496" s="664"/>
      <c r="G496" s="664"/>
      <c r="H496" s="664"/>
      <c r="I496" s="664"/>
      <c r="J496" s="664"/>
      <c r="K496" s="664"/>
      <c r="L496" s="664"/>
      <c r="M496" s="432"/>
      <c r="N496" s="432"/>
      <c r="O496" s="432"/>
      <c r="P496" s="432"/>
      <c r="Q496" s="432"/>
      <c r="R496" s="432"/>
      <c r="S496" s="432"/>
      <c r="T496" s="436"/>
      <c r="U496" s="436"/>
      <c r="V496" s="432"/>
      <c r="W496" s="432"/>
      <c r="X496" s="432"/>
      <c r="Y496" s="432"/>
      <c r="Z496" s="432"/>
      <c r="AA496" s="432"/>
      <c r="AB496" s="432"/>
      <c r="AC496" s="436"/>
      <c r="AD496" s="436"/>
      <c r="AE496" s="12"/>
    </row>
    <row r="497" spans="1:199" ht="15" customHeight="1">
      <c r="A497" s="173"/>
      <c r="B497" s="173"/>
      <c r="C497" s="82" t="s">
        <v>91</v>
      </c>
      <c r="D497" s="664" t="str">
        <f>IF($AH$11=1,"",IF(CNGE_2026_M3_Secc1!$AH$388=CNGE_2026_M3_Secc1!$AJ$388,"",IF(CNGE_2026_M3_Secc1!D423="","",CNGE_2026_M3_Secc1!D423)))</f>
        <v/>
      </c>
      <c r="E497" s="664"/>
      <c r="F497" s="664"/>
      <c r="G497" s="664"/>
      <c r="H497" s="664"/>
      <c r="I497" s="664"/>
      <c r="J497" s="664"/>
      <c r="K497" s="664"/>
      <c r="L497" s="664"/>
      <c r="M497" s="432"/>
      <c r="N497" s="432"/>
      <c r="O497" s="432"/>
      <c r="P497" s="432"/>
      <c r="Q497" s="432"/>
      <c r="R497" s="432"/>
      <c r="S497" s="432"/>
      <c r="T497" s="436"/>
      <c r="U497" s="436"/>
      <c r="V497" s="432"/>
      <c r="W497" s="432"/>
      <c r="X497" s="432"/>
      <c r="Y497" s="432"/>
      <c r="Z497" s="432"/>
      <c r="AA497" s="432"/>
      <c r="AB497" s="432"/>
      <c r="AC497" s="436"/>
      <c r="AD497" s="436"/>
      <c r="AE497" s="12"/>
    </row>
    <row r="498" spans="1:199" ht="15" customHeight="1">
      <c r="A498" s="173"/>
      <c r="B498" s="173"/>
      <c r="C498" s="82" t="s">
        <v>92</v>
      </c>
      <c r="D498" s="664" t="str">
        <f>IF($AH$11=1,"",IF(CNGE_2026_M3_Secc1!$AH$388=CNGE_2026_M3_Secc1!$AJ$388,"",IF(CNGE_2026_M3_Secc1!D424="","",CNGE_2026_M3_Secc1!D424)))</f>
        <v/>
      </c>
      <c r="E498" s="664"/>
      <c r="F498" s="664"/>
      <c r="G498" s="664"/>
      <c r="H498" s="664"/>
      <c r="I498" s="664"/>
      <c r="J498" s="664"/>
      <c r="K498" s="664"/>
      <c r="L498" s="664"/>
      <c r="M498" s="432"/>
      <c r="N498" s="432"/>
      <c r="O498" s="432"/>
      <c r="P498" s="432"/>
      <c r="Q498" s="432"/>
      <c r="R498" s="432"/>
      <c r="S498" s="432"/>
      <c r="T498" s="436"/>
      <c r="U498" s="436"/>
      <c r="V498" s="432"/>
      <c r="W498" s="432"/>
      <c r="X498" s="432"/>
      <c r="Y498" s="432"/>
      <c r="Z498" s="432"/>
      <c r="AA498" s="432"/>
      <c r="AB498" s="432"/>
      <c r="AC498" s="436"/>
      <c r="AD498" s="436"/>
      <c r="AE498" s="12"/>
    </row>
    <row r="499" spans="1:199" ht="15" customHeight="1">
      <c r="A499" s="173"/>
      <c r="B499" s="173"/>
      <c r="C499" s="82" t="s">
        <v>93</v>
      </c>
      <c r="D499" s="664" t="str">
        <f>IF($AH$11=1,"",IF(CNGE_2026_M3_Secc1!$AH$388=CNGE_2026_M3_Secc1!$AJ$388,"",IF(CNGE_2026_M3_Secc1!D425="","",CNGE_2026_M3_Secc1!D425)))</f>
        <v/>
      </c>
      <c r="E499" s="664"/>
      <c r="F499" s="664"/>
      <c r="G499" s="664"/>
      <c r="H499" s="664"/>
      <c r="I499" s="664"/>
      <c r="J499" s="664"/>
      <c r="K499" s="664"/>
      <c r="L499" s="664"/>
      <c r="M499" s="432"/>
      <c r="N499" s="432"/>
      <c r="O499" s="432"/>
      <c r="P499" s="432"/>
      <c r="Q499" s="432"/>
      <c r="R499" s="432"/>
      <c r="S499" s="432"/>
      <c r="T499" s="436"/>
      <c r="U499" s="436"/>
      <c r="V499" s="432"/>
      <c r="W499" s="432"/>
      <c r="X499" s="432"/>
      <c r="Y499" s="432"/>
      <c r="Z499" s="432"/>
      <c r="AA499" s="432"/>
      <c r="AB499" s="432"/>
      <c r="AC499" s="436"/>
      <c r="AD499" s="436"/>
      <c r="AE499" s="12"/>
    </row>
    <row r="500" spans="1:199" ht="15" customHeight="1">
      <c r="A500" s="173"/>
      <c r="B500" s="173"/>
      <c r="C500" s="82" t="s">
        <v>94</v>
      </c>
      <c r="D500" s="664" t="str">
        <f>IF($AH$11=1,"",IF(CNGE_2026_M3_Secc1!$AH$388=CNGE_2026_M3_Secc1!$AJ$388,"",IF(CNGE_2026_M3_Secc1!D426="","",CNGE_2026_M3_Secc1!D426)))</f>
        <v/>
      </c>
      <c r="E500" s="664"/>
      <c r="F500" s="664"/>
      <c r="G500" s="664"/>
      <c r="H500" s="664"/>
      <c r="I500" s="664"/>
      <c r="J500" s="664"/>
      <c r="K500" s="664"/>
      <c r="L500" s="664"/>
      <c r="M500" s="432"/>
      <c r="N500" s="432"/>
      <c r="O500" s="432"/>
      <c r="P500" s="432"/>
      <c r="Q500" s="432"/>
      <c r="R500" s="432"/>
      <c r="S500" s="432"/>
      <c r="T500" s="436"/>
      <c r="U500" s="436"/>
      <c r="V500" s="432"/>
      <c r="W500" s="432"/>
      <c r="X500" s="432"/>
      <c r="Y500" s="432"/>
      <c r="Z500" s="432"/>
      <c r="AA500" s="432"/>
      <c r="AB500" s="432"/>
      <c r="AC500" s="436"/>
      <c r="AD500" s="436"/>
      <c r="AE500" s="12"/>
    </row>
    <row r="501" spans="1:199" ht="15" customHeight="1">
      <c r="A501" s="173"/>
      <c r="B501" s="173"/>
      <c r="C501" s="82" t="s">
        <v>95</v>
      </c>
      <c r="D501" s="664" t="str">
        <f>IF($AH$11=1,"",IF(CNGE_2026_M3_Secc1!$AH$388=CNGE_2026_M3_Secc1!$AJ$388,"",IF(CNGE_2026_M3_Secc1!D427="","",CNGE_2026_M3_Secc1!D427)))</f>
        <v/>
      </c>
      <c r="E501" s="664"/>
      <c r="F501" s="664"/>
      <c r="G501" s="664"/>
      <c r="H501" s="664"/>
      <c r="I501" s="664"/>
      <c r="J501" s="664"/>
      <c r="K501" s="664"/>
      <c r="L501" s="664"/>
      <c r="M501" s="432"/>
      <c r="N501" s="432"/>
      <c r="O501" s="432"/>
      <c r="P501" s="432"/>
      <c r="Q501" s="432"/>
      <c r="R501" s="432"/>
      <c r="S501" s="432"/>
      <c r="T501" s="436"/>
      <c r="U501" s="436"/>
      <c r="V501" s="432"/>
      <c r="W501" s="432"/>
      <c r="X501" s="432"/>
      <c r="Y501" s="432"/>
      <c r="Z501" s="432"/>
      <c r="AA501" s="432"/>
      <c r="AB501" s="432"/>
      <c r="AC501" s="436"/>
      <c r="AD501" s="436"/>
      <c r="AE501" s="12"/>
    </row>
    <row r="502" spans="1:199" ht="15" customHeight="1">
      <c r="A502" s="131"/>
      <c r="B502" s="72"/>
      <c r="C502" s="82" t="s">
        <v>96</v>
      </c>
      <c r="D502" s="664" t="str">
        <f>IF($AH$11=1,"",IF(CNGE_2026_M3_Secc1!$AH$388=CNGE_2026_M3_Secc1!$AJ$388,"",IF(CNGE_2026_M3_Secc1!D428="","",CNGE_2026_M3_Secc1!D428)))</f>
        <v/>
      </c>
      <c r="E502" s="664"/>
      <c r="F502" s="664"/>
      <c r="G502" s="664"/>
      <c r="H502" s="664"/>
      <c r="I502" s="664"/>
      <c r="J502" s="664"/>
      <c r="K502" s="664"/>
      <c r="L502" s="664"/>
      <c r="M502" s="432"/>
      <c r="N502" s="432"/>
      <c r="O502" s="432"/>
      <c r="P502" s="432"/>
      <c r="Q502" s="432"/>
      <c r="R502" s="432"/>
      <c r="S502" s="432"/>
      <c r="T502" s="436"/>
      <c r="U502" s="436"/>
      <c r="V502" s="432"/>
      <c r="W502" s="432"/>
      <c r="X502" s="432"/>
      <c r="Y502" s="432"/>
      <c r="Z502" s="432"/>
      <c r="AA502" s="432"/>
      <c r="AB502" s="432"/>
      <c r="AC502" s="436"/>
      <c r="AD502" s="436"/>
      <c r="AE502" s="12"/>
      <c r="AH502" s="195"/>
      <c r="AI502" s="130"/>
      <c r="AJ502" s="130"/>
      <c r="AK502" s="130"/>
      <c r="AL502" s="130"/>
      <c r="AM502" s="130"/>
      <c r="AN502" s="130"/>
      <c r="AO502" s="130"/>
      <c r="AQ502" s="195"/>
      <c r="AR502" s="130"/>
      <c r="AS502" s="130"/>
      <c r="AT502" s="130"/>
      <c r="AU502" s="130"/>
      <c r="AV502" s="130"/>
      <c r="AW502" s="130"/>
      <c r="AX502" s="130"/>
      <c r="AZ502" s="195"/>
      <c r="BA502" s="130"/>
      <c r="BB502" s="130"/>
      <c r="BC502" s="130"/>
      <c r="BD502" s="130"/>
      <c r="BE502" s="130"/>
      <c r="BF502" s="130"/>
      <c r="BG502" s="130"/>
      <c r="BI502" s="195"/>
      <c r="BJ502" s="130"/>
      <c r="BK502" s="130"/>
      <c r="BL502" s="130"/>
      <c r="BM502" s="130"/>
      <c r="BN502" s="130"/>
      <c r="BO502" s="130"/>
      <c r="BP502" s="130"/>
      <c r="BR502" s="406"/>
      <c r="BS502" s="406"/>
      <c r="BT502" s="130"/>
      <c r="BU502" s="130"/>
      <c r="BV502" s="130"/>
      <c r="BW502" s="130"/>
      <c r="GF502" s="130"/>
      <c r="GG502" s="130"/>
      <c r="GH502" s="130"/>
      <c r="GI502" s="130"/>
      <c r="GJ502" s="130"/>
      <c r="GK502" s="130"/>
      <c r="GL502" s="130"/>
      <c r="GM502" s="130"/>
      <c r="GN502" s="130"/>
      <c r="GO502" s="130"/>
      <c r="GP502" s="130"/>
      <c r="GQ502" s="130"/>
    </row>
    <row r="503" spans="1:199" ht="15" customHeight="1">
      <c r="A503" s="131"/>
      <c r="B503" s="72"/>
      <c r="C503" s="82" t="s">
        <v>97</v>
      </c>
      <c r="D503" s="664" t="str">
        <f>IF($AH$11=1,"",IF(CNGE_2026_M3_Secc1!$AH$388=CNGE_2026_M3_Secc1!$AJ$388,"",IF(CNGE_2026_M3_Secc1!D429="","",CNGE_2026_M3_Secc1!D429)))</f>
        <v/>
      </c>
      <c r="E503" s="664"/>
      <c r="F503" s="664"/>
      <c r="G503" s="664"/>
      <c r="H503" s="664"/>
      <c r="I503" s="664"/>
      <c r="J503" s="664"/>
      <c r="K503" s="664"/>
      <c r="L503" s="664"/>
      <c r="M503" s="432"/>
      <c r="N503" s="432"/>
      <c r="O503" s="432"/>
      <c r="P503" s="432"/>
      <c r="Q503" s="432"/>
      <c r="R503" s="432"/>
      <c r="S503" s="432"/>
      <c r="T503" s="436"/>
      <c r="U503" s="436"/>
      <c r="V503" s="432"/>
      <c r="W503" s="432"/>
      <c r="X503" s="432"/>
      <c r="Y503" s="432"/>
      <c r="Z503" s="432"/>
      <c r="AA503" s="432"/>
      <c r="AB503" s="432"/>
      <c r="AC503" s="436"/>
      <c r="AD503" s="436"/>
      <c r="AE503" s="12"/>
      <c r="AH503" s="195"/>
      <c r="AI503" s="130"/>
      <c r="AJ503" s="130"/>
      <c r="AK503" s="130"/>
      <c r="AL503" s="130"/>
      <c r="AM503" s="130"/>
      <c r="AN503" s="130"/>
      <c r="AO503" s="130"/>
      <c r="AQ503" s="195"/>
      <c r="AR503" s="130"/>
      <c r="AS503" s="130"/>
      <c r="AT503" s="130"/>
      <c r="AU503" s="130"/>
      <c r="AV503" s="130"/>
      <c r="AW503" s="130"/>
      <c r="AX503" s="130"/>
      <c r="AZ503" s="195"/>
      <c r="BA503" s="130"/>
      <c r="BB503" s="130"/>
      <c r="BC503" s="130"/>
      <c r="BD503" s="130"/>
      <c r="BE503" s="130"/>
      <c r="BF503" s="130"/>
      <c r="BG503" s="130"/>
      <c r="BI503" s="195"/>
      <c r="BJ503" s="130"/>
      <c r="BK503" s="130"/>
      <c r="BL503" s="130"/>
      <c r="BM503" s="130"/>
      <c r="BN503" s="130"/>
      <c r="BO503" s="130"/>
      <c r="BP503" s="130"/>
      <c r="BR503" s="406"/>
      <c r="BS503" s="406"/>
      <c r="BT503" s="130"/>
      <c r="BU503" s="130"/>
      <c r="BV503" s="130"/>
      <c r="BW503" s="130"/>
      <c r="GF503" s="130"/>
      <c r="GG503" s="130"/>
      <c r="GH503" s="130"/>
      <c r="GI503" s="130"/>
      <c r="GJ503" s="130"/>
      <c r="GK503" s="130"/>
      <c r="GL503" s="130"/>
      <c r="GM503" s="130"/>
      <c r="GN503" s="130"/>
      <c r="GO503" s="130"/>
      <c r="GP503" s="130"/>
      <c r="GQ503" s="130"/>
    </row>
    <row r="504" spans="1:199" ht="15" customHeight="1">
      <c r="A504" s="131"/>
      <c r="B504" s="72"/>
      <c r="C504" s="82" t="s">
        <v>98</v>
      </c>
      <c r="D504" s="664" t="str">
        <f>IF($AH$11=1,"",IF(CNGE_2026_M3_Secc1!$AH$388=CNGE_2026_M3_Secc1!$AJ$388,"",IF(CNGE_2026_M3_Secc1!D430="","",CNGE_2026_M3_Secc1!D430)))</f>
        <v/>
      </c>
      <c r="E504" s="664"/>
      <c r="F504" s="664"/>
      <c r="G504" s="664"/>
      <c r="H504" s="664"/>
      <c r="I504" s="664"/>
      <c r="J504" s="664"/>
      <c r="K504" s="664"/>
      <c r="L504" s="664"/>
      <c r="M504" s="432"/>
      <c r="N504" s="432"/>
      <c r="O504" s="432"/>
      <c r="P504" s="432"/>
      <c r="Q504" s="432"/>
      <c r="R504" s="432"/>
      <c r="S504" s="432"/>
      <c r="T504" s="436"/>
      <c r="U504" s="436"/>
      <c r="V504" s="432"/>
      <c r="W504" s="432"/>
      <c r="X504" s="432"/>
      <c r="Y504" s="432"/>
      <c r="Z504" s="432"/>
      <c r="AA504" s="432"/>
      <c r="AB504" s="432"/>
      <c r="AC504" s="436"/>
      <c r="AD504" s="436"/>
      <c r="AE504" s="12"/>
      <c r="AH504" s="195"/>
      <c r="AI504" s="130"/>
      <c r="AJ504" s="130"/>
      <c r="AK504" s="130"/>
      <c r="AL504" s="130"/>
      <c r="AM504" s="130"/>
      <c r="AN504" s="130"/>
      <c r="AO504" s="130"/>
      <c r="AQ504" s="195"/>
      <c r="AR504" s="130"/>
      <c r="AS504" s="130"/>
      <c r="AT504" s="130"/>
      <c r="AU504" s="130"/>
      <c r="AV504" s="130"/>
      <c r="AW504" s="130"/>
      <c r="AX504" s="130"/>
      <c r="AZ504" s="195"/>
      <c r="BA504" s="130"/>
      <c r="BB504" s="130"/>
      <c r="BC504" s="130"/>
      <c r="BD504" s="130"/>
      <c r="BE504" s="130"/>
      <c r="BF504" s="130"/>
      <c r="BG504" s="130"/>
      <c r="BI504" s="195"/>
      <c r="BJ504" s="130"/>
      <c r="BK504" s="130"/>
      <c r="BL504" s="130"/>
      <c r="BM504" s="130"/>
      <c r="BN504" s="130"/>
      <c r="BO504" s="130"/>
      <c r="BP504" s="130"/>
      <c r="BR504" s="406"/>
      <c r="BS504" s="406"/>
      <c r="BT504" s="130"/>
      <c r="BU504" s="130"/>
      <c r="BV504" s="130"/>
      <c r="BW504" s="130"/>
      <c r="GF504" s="130"/>
      <c r="GG504" s="130"/>
      <c r="GH504" s="130"/>
      <c r="GI504" s="130"/>
      <c r="GJ504" s="130"/>
      <c r="GK504" s="130"/>
      <c r="GL504" s="130"/>
      <c r="GM504" s="130"/>
      <c r="GN504" s="130"/>
      <c r="GO504" s="130"/>
      <c r="GP504" s="130"/>
      <c r="GQ504" s="130"/>
    </row>
    <row r="505" spans="1:199" ht="15" customHeight="1">
      <c r="A505" s="131"/>
      <c r="B505" s="72"/>
      <c r="C505" s="82" t="s">
        <v>99</v>
      </c>
      <c r="D505" s="664" t="str">
        <f>IF($AH$11=1,"",IF(CNGE_2026_M3_Secc1!$AH$388=CNGE_2026_M3_Secc1!$AJ$388,"",IF(CNGE_2026_M3_Secc1!D431="","",CNGE_2026_M3_Secc1!D431)))</f>
        <v/>
      </c>
      <c r="E505" s="664"/>
      <c r="F505" s="664"/>
      <c r="G505" s="664"/>
      <c r="H505" s="664"/>
      <c r="I505" s="664"/>
      <c r="J505" s="664"/>
      <c r="K505" s="664"/>
      <c r="L505" s="664"/>
      <c r="M505" s="432"/>
      <c r="N505" s="432"/>
      <c r="O505" s="432"/>
      <c r="P505" s="432"/>
      <c r="Q505" s="432"/>
      <c r="R505" s="432"/>
      <c r="S505" s="432"/>
      <c r="T505" s="436"/>
      <c r="U505" s="436"/>
      <c r="V505" s="432"/>
      <c r="W505" s="432"/>
      <c r="X505" s="432"/>
      <c r="Y505" s="432"/>
      <c r="Z505" s="432"/>
      <c r="AA505" s="432"/>
      <c r="AB505" s="432"/>
      <c r="AC505" s="436"/>
      <c r="AD505" s="436"/>
      <c r="AE505" s="12"/>
      <c r="AH505" s="195"/>
      <c r="AI505" s="130"/>
      <c r="AJ505" s="130"/>
      <c r="AK505" s="130"/>
      <c r="AL505" s="130"/>
      <c r="AM505" s="130"/>
      <c r="AN505" s="130"/>
      <c r="AO505" s="130"/>
      <c r="AQ505" s="195"/>
      <c r="AR505" s="130"/>
      <c r="AS505" s="130"/>
      <c r="AT505" s="130"/>
      <c r="AU505" s="130"/>
      <c r="AV505" s="130"/>
      <c r="AW505" s="130"/>
      <c r="AX505" s="130"/>
      <c r="AZ505" s="195"/>
      <c r="BA505" s="130"/>
      <c r="BB505" s="130"/>
      <c r="BC505" s="130"/>
      <c r="BD505" s="130"/>
      <c r="BE505" s="130"/>
      <c r="BF505" s="130"/>
      <c r="BG505" s="130"/>
      <c r="BI505" s="195"/>
      <c r="BJ505" s="130"/>
      <c r="BK505" s="130"/>
      <c r="BL505" s="130"/>
      <c r="BM505" s="130"/>
      <c r="BN505" s="130"/>
      <c r="BO505" s="130"/>
      <c r="BP505" s="130"/>
      <c r="BR505" s="406"/>
      <c r="BS505" s="406"/>
      <c r="BT505" s="130"/>
      <c r="BU505" s="130"/>
      <c r="BV505" s="130"/>
      <c r="BW505" s="130"/>
      <c r="GF505" s="130"/>
      <c r="GG505" s="130"/>
      <c r="GH505" s="130"/>
      <c r="GI505" s="130"/>
      <c r="GJ505" s="130"/>
      <c r="GK505" s="130"/>
      <c r="GL505" s="130"/>
      <c r="GM505" s="130"/>
      <c r="GN505" s="130"/>
      <c r="GO505" s="130"/>
      <c r="GP505" s="130"/>
      <c r="GQ505" s="130"/>
    </row>
    <row r="506" spans="1:199" ht="15" customHeight="1">
      <c r="A506" s="131"/>
      <c r="B506" s="72"/>
      <c r="C506" s="82" t="s">
        <v>100</v>
      </c>
      <c r="D506" s="664" t="str">
        <f>IF($AH$11=1,"",IF(CNGE_2026_M3_Secc1!$AH$388=CNGE_2026_M3_Secc1!$AJ$388,"",IF(CNGE_2026_M3_Secc1!D432="","",CNGE_2026_M3_Secc1!D432)))</f>
        <v/>
      </c>
      <c r="E506" s="664"/>
      <c r="F506" s="664"/>
      <c r="G506" s="664"/>
      <c r="H506" s="664"/>
      <c r="I506" s="664"/>
      <c r="J506" s="664"/>
      <c r="K506" s="664"/>
      <c r="L506" s="664"/>
      <c r="M506" s="432"/>
      <c r="N506" s="432"/>
      <c r="O506" s="432"/>
      <c r="P506" s="432"/>
      <c r="Q506" s="432"/>
      <c r="R506" s="432"/>
      <c r="S506" s="432"/>
      <c r="T506" s="436"/>
      <c r="U506" s="436"/>
      <c r="V506" s="432"/>
      <c r="W506" s="432"/>
      <c r="X506" s="432"/>
      <c r="Y506" s="432"/>
      <c r="Z506" s="432"/>
      <c r="AA506" s="432"/>
      <c r="AB506" s="432"/>
      <c r="AC506" s="436"/>
      <c r="AD506" s="436"/>
      <c r="AE506" s="12"/>
      <c r="AH506" s="195"/>
      <c r="AI506" s="130"/>
      <c r="AJ506" s="130"/>
      <c r="AK506" s="130"/>
      <c r="AL506" s="130"/>
      <c r="AM506" s="130"/>
      <c r="AN506" s="130"/>
      <c r="AO506" s="130"/>
      <c r="AQ506" s="195"/>
      <c r="AR506" s="130"/>
      <c r="AS506" s="130"/>
      <c r="AT506" s="130"/>
      <c r="AU506" s="130"/>
      <c r="AV506" s="130"/>
      <c r="AW506" s="130"/>
      <c r="AX506" s="130"/>
      <c r="AZ506" s="195"/>
      <c r="BA506" s="130"/>
      <c r="BB506" s="130"/>
      <c r="BC506" s="130"/>
      <c r="BD506" s="130"/>
      <c r="BE506" s="130"/>
      <c r="BF506" s="130"/>
      <c r="BG506" s="130"/>
      <c r="BI506" s="195"/>
      <c r="BJ506" s="130"/>
      <c r="BK506" s="130"/>
      <c r="BL506" s="130"/>
      <c r="BM506" s="130"/>
      <c r="BN506" s="130"/>
      <c r="BO506" s="130"/>
      <c r="BP506" s="130"/>
      <c r="BR506" s="406"/>
      <c r="BS506" s="406"/>
      <c r="BT506" s="130"/>
      <c r="BU506" s="130"/>
      <c r="BV506" s="130"/>
      <c r="BW506" s="130"/>
      <c r="GF506" s="130"/>
      <c r="GG506" s="130"/>
      <c r="GH506" s="130"/>
      <c r="GI506" s="130"/>
      <c r="GJ506" s="130"/>
      <c r="GK506" s="130"/>
      <c r="GL506" s="130"/>
      <c r="GM506" s="130"/>
      <c r="GN506" s="130"/>
      <c r="GO506" s="130"/>
      <c r="GP506" s="130"/>
      <c r="GQ506" s="130"/>
    </row>
    <row r="507" spans="1:199" ht="15" customHeight="1">
      <c r="A507" s="131"/>
      <c r="B507" s="72"/>
      <c r="C507" s="82" t="s">
        <v>321</v>
      </c>
      <c r="D507" s="664" t="str">
        <f>IF($AH$11=1,"","OTRO ANFITEATRO")</f>
        <v>OTRO ANFITEATRO</v>
      </c>
      <c r="E507" s="664"/>
      <c r="F507" s="664"/>
      <c r="G507" s="664"/>
      <c r="H507" s="664"/>
      <c r="I507" s="664"/>
      <c r="J507" s="664"/>
      <c r="K507" s="664"/>
      <c r="L507" s="664"/>
      <c r="M507" s="432"/>
      <c r="N507" s="432"/>
      <c r="O507" s="432"/>
      <c r="P507" s="432"/>
      <c r="Q507" s="432"/>
      <c r="R507" s="432"/>
      <c r="S507" s="432"/>
      <c r="T507" s="436"/>
      <c r="U507" s="436"/>
      <c r="V507" s="432"/>
      <c r="W507" s="432"/>
      <c r="X507" s="432"/>
      <c r="Y507" s="432"/>
      <c r="Z507" s="432"/>
      <c r="AA507" s="432"/>
      <c r="AB507" s="432"/>
      <c r="AC507" s="436"/>
      <c r="AD507" s="436"/>
      <c r="AE507" s="12"/>
      <c r="AH507" s="195"/>
      <c r="AI507" s="130"/>
      <c r="AJ507" s="130"/>
      <c r="AK507" s="130"/>
      <c r="AL507" s="130"/>
      <c r="AM507" s="130"/>
      <c r="AN507" s="130"/>
      <c r="AO507" s="130"/>
      <c r="AQ507" s="195"/>
      <c r="AR507" s="130"/>
      <c r="AS507" s="130"/>
      <c r="AT507" s="130"/>
      <c r="AU507" s="130"/>
      <c r="AV507" s="130"/>
      <c r="AW507" s="130"/>
      <c r="AX507" s="130"/>
      <c r="AZ507" s="195"/>
      <c r="BA507" s="130"/>
      <c r="BB507" s="130"/>
      <c r="BC507" s="130"/>
      <c r="BD507" s="130"/>
      <c r="BE507" s="130"/>
      <c r="BF507" s="130"/>
      <c r="BG507" s="130"/>
      <c r="BI507" s="195"/>
      <c r="BJ507" s="130"/>
      <c r="BK507" s="130"/>
      <c r="BL507" s="130"/>
      <c r="BM507" s="130"/>
      <c r="BN507" s="130"/>
      <c r="BO507" s="130"/>
      <c r="BP507" s="130"/>
      <c r="BR507" s="406"/>
      <c r="BS507" s="406"/>
      <c r="BT507" s="130"/>
      <c r="BU507" s="130"/>
      <c r="BV507" s="130"/>
      <c r="BW507" s="130"/>
      <c r="GF507" s="130"/>
      <c r="GG507" s="130"/>
      <c r="GH507" s="130"/>
      <c r="GI507" s="130"/>
      <c r="GJ507" s="130"/>
      <c r="GK507" s="130"/>
      <c r="GL507" s="130"/>
      <c r="GM507" s="130"/>
      <c r="GN507" s="130"/>
      <c r="GO507" s="130"/>
      <c r="GP507" s="130"/>
      <c r="GQ507" s="130"/>
    </row>
    <row r="508" spans="1:199" ht="15" customHeight="1">
      <c r="A508" s="173"/>
      <c r="B508" s="173"/>
      <c r="C508" s="120"/>
      <c r="D508" s="33"/>
      <c r="E508" s="521"/>
      <c r="F508" s="521"/>
      <c r="G508" s="521"/>
      <c r="H508" s="521"/>
      <c r="I508" s="521"/>
      <c r="J508" s="521"/>
      <c r="K508" s="521"/>
      <c r="L508" s="148"/>
      <c r="M508" s="174">
        <f>IF(AND(SUM(M471:M507)=0,COUNTIF(M471:M507,"NS")&gt;0),"NS",
IF(AND(SUM(M471:M507)=0,COUNTIF(M471:M507,0)&gt;0),0,
IF(AND(SUM(M471:M507)=0,COUNTIF(M471:M507,"NA")&gt;0),"NA",
SUM(M471:M507))))</f>
        <v>0</v>
      </c>
      <c r="N508" s="174">
        <f t="shared" ref="N508:AD508" si="70">IF(AND(SUM(N471:N507)=0,COUNTIF(N471:N507,"NS")&gt;0),"NS",
IF(AND(SUM(N471:N507)=0,COUNTIF(N471:N507,0)&gt;0),0,
IF(AND(SUM(N471:N507)=0,COUNTIF(N471:N507,"NA")&gt;0),"NA",
SUM(N471:N507))))</f>
        <v>0</v>
      </c>
      <c r="O508" s="174">
        <f t="shared" si="70"/>
        <v>0</v>
      </c>
      <c r="P508" s="174">
        <f t="shared" si="70"/>
        <v>0</v>
      </c>
      <c r="Q508" s="174">
        <f t="shared" si="70"/>
        <v>0</v>
      </c>
      <c r="R508" s="174">
        <f t="shared" si="70"/>
        <v>0</v>
      </c>
      <c r="S508" s="174">
        <f t="shared" si="70"/>
        <v>0</v>
      </c>
      <c r="T508" s="174">
        <f t="shared" si="70"/>
        <v>0</v>
      </c>
      <c r="U508" s="174">
        <f t="shared" si="70"/>
        <v>0</v>
      </c>
      <c r="V508" s="174">
        <f t="shared" si="70"/>
        <v>0</v>
      </c>
      <c r="W508" s="174">
        <f t="shared" si="70"/>
        <v>0</v>
      </c>
      <c r="X508" s="174">
        <f t="shared" si="70"/>
        <v>0</v>
      </c>
      <c r="Y508" s="174">
        <f t="shared" si="70"/>
        <v>0</v>
      </c>
      <c r="Z508" s="174">
        <f t="shared" si="70"/>
        <v>0</v>
      </c>
      <c r="AA508" s="174">
        <f t="shared" si="70"/>
        <v>0</v>
      </c>
      <c r="AB508" s="174">
        <f t="shared" si="70"/>
        <v>0</v>
      </c>
      <c r="AC508" s="174">
        <f t="shared" si="70"/>
        <v>0</v>
      </c>
      <c r="AD508" s="174">
        <f t="shared" si="70"/>
        <v>0</v>
      </c>
      <c r="AE508" s="12"/>
    </row>
    <row r="509" spans="1:199" ht="15" customHeight="1">
      <c r="A509" s="173"/>
      <c r="B509" s="173"/>
      <c r="C509" s="173"/>
      <c r="D509" s="173"/>
      <c r="E509" s="173"/>
      <c r="F509" s="173"/>
      <c r="G509" s="173"/>
      <c r="H509" s="173"/>
      <c r="I509" s="173"/>
      <c r="J509" s="173"/>
      <c r="K509" s="173"/>
      <c r="L509" s="173"/>
      <c r="M509" s="173"/>
      <c r="N509" s="173"/>
      <c r="O509" s="173"/>
      <c r="P509" s="173"/>
      <c r="Q509" s="173"/>
      <c r="R509" s="173"/>
      <c r="S509" s="173"/>
      <c r="T509" s="173"/>
      <c r="U509" s="173"/>
      <c r="V509" s="173"/>
      <c r="W509" s="173"/>
      <c r="X509" s="173"/>
      <c r="Y509" s="173"/>
      <c r="Z509" s="173"/>
      <c r="AA509" s="173"/>
      <c r="AB509" s="173"/>
      <c r="AC509" s="173"/>
      <c r="AD509" s="173"/>
      <c r="AE509" s="12"/>
    </row>
    <row r="510" spans="1:199" ht="24" customHeight="1">
      <c r="A510" s="131"/>
      <c r="B510" s="143"/>
      <c r="C510" s="580" t="s">
        <v>127</v>
      </c>
      <c r="D510" s="580"/>
      <c r="E510" s="580"/>
      <c r="F510" s="580"/>
      <c r="G510" s="580"/>
      <c r="H510" s="580"/>
      <c r="I510" s="580"/>
      <c r="J510" s="580"/>
      <c r="K510" s="580"/>
      <c r="L510" s="580"/>
      <c r="M510" s="580"/>
      <c r="N510" s="580"/>
      <c r="O510" s="580"/>
      <c r="P510" s="580"/>
      <c r="Q510" s="580"/>
      <c r="R510" s="580"/>
      <c r="S510" s="580"/>
      <c r="T510" s="580"/>
      <c r="U510" s="580"/>
      <c r="V510" s="580"/>
      <c r="W510" s="580"/>
      <c r="X510" s="580"/>
      <c r="Y510" s="580"/>
      <c r="Z510" s="580"/>
      <c r="AA510" s="580"/>
      <c r="AB510" s="580"/>
      <c r="AC510" s="580"/>
      <c r="AD510" s="580"/>
      <c r="AE510" s="12"/>
    </row>
    <row r="511" spans="1:199" ht="60" customHeight="1">
      <c r="A511" s="131"/>
      <c r="B511" s="44"/>
      <c r="C511" s="763"/>
      <c r="D511" s="764"/>
      <c r="E511" s="764"/>
      <c r="F511" s="764"/>
      <c r="G511" s="764"/>
      <c r="H511" s="764"/>
      <c r="I511" s="764"/>
      <c r="J511" s="764"/>
      <c r="K511" s="764"/>
      <c r="L511" s="764"/>
      <c r="M511" s="764"/>
      <c r="N511" s="764"/>
      <c r="O511" s="764"/>
      <c r="P511" s="764"/>
      <c r="Q511" s="764"/>
      <c r="R511" s="764"/>
      <c r="S511" s="764"/>
      <c r="T511" s="764"/>
      <c r="U511" s="764"/>
      <c r="V511" s="764"/>
      <c r="W511" s="764"/>
      <c r="X511" s="764"/>
      <c r="Y511" s="764"/>
      <c r="Z511" s="764"/>
      <c r="AA511" s="764"/>
      <c r="AB511" s="764"/>
      <c r="AC511" s="764"/>
      <c r="AD511" s="765"/>
      <c r="AE511" s="12"/>
    </row>
    <row r="512" spans="1:199" ht="15" customHeight="1">
      <c r="A512" s="131"/>
      <c r="B512" s="624" t="str">
        <f>IF(BR463=0,"", IF(BR463=1,_xlfn.CONCAT("Error: Verificar sumas en el numeral ",BT463,"."),_xlfn.CONCAT("Error: Verificar sumas en los numerales ",BT463)))</f>
        <v/>
      </c>
      <c r="C512" s="624"/>
      <c r="D512" s="624"/>
      <c r="E512" s="624"/>
      <c r="F512" s="624"/>
      <c r="G512" s="624"/>
      <c r="H512" s="624"/>
      <c r="I512" s="624"/>
      <c r="J512" s="624"/>
      <c r="K512" s="624"/>
      <c r="L512" s="624"/>
      <c r="M512" s="624"/>
      <c r="N512" s="624"/>
      <c r="O512" s="624"/>
      <c r="P512" s="624"/>
      <c r="Q512" s="624"/>
      <c r="R512" s="624"/>
      <c r="S512" s="624"/>
      <c r="T512" s="624"/>
      <c r="U512" s="624"/>
      <c r="V512" s="624"/>
      <c r="W512" s="624"/>
      <c r="X512" s="624"/>
      <c r="Y512" s="624"/>
      <c r="Z512" s="624"/>
      <c r="AA512" s="624"/>
      <c r="AB512" s="624"/>
      <c r="AC512" s="624"/>
      <c r="AD512" s="624"/>
      <c r="AE512" s="12"/>
    </row>
    <row r="513" spans="1:112" ht="15" customHeight="1">
      <c r="A513" s="131"/>
      <c r="B513" s="957" t="str">
        <f>IF(GU432=0,"", IF(GU432=1,_xlfn.CONCAT("Alerta: Verificar la información registrada en el recuadro de especificación tomando en cuenta la instrucción ",GW432,"."),_xlfn.CONCAT("Alerta: Verificar la información registrada tomando en cuenta las instrucciones ",GW432)))</f>
        <v/>
      </c>
      <c r="C513" s="957"/>
      <c r="D513" s="957"/>
      <c r="E513" s="957"/>
      <c r="F513" s="957"/>
      <c r="G513" s="957"/>
      <c r="H513" s="957"/>
      <c r="I513" s="957"/>
      <c r="J513" s="957"/>
      <c r="K513" s="957"/>
      <c r="L513" s="957"/>
      <c r="M513" s="957"/>
      <c r="N513" s="957"/>
      <c r="O513" s="957"/>
      <c r="P513" s="957"/>
      <c r="Q513" s="957"/>
      <c r="R513" s="957"/>
      <c r="S513" s="957"/>
      <c r="T513" s="957"/>
      <c r="U513" s="957"/>
      <c r="V513" s="957"/>
      <c r="W513" s="957"/>
      <c r="X513" s="957"/>
      <c r="Y513" s="957"/>
      <c r="Z513" s="957"/>
      <c r="AA513" s="957"/>
      <c r="AB513" s="957"/>
      <c r="AC513" s="957"/>
      <c r="AD513" s="957"/>
      <c r="AE513" s="12"/>
    </row>
    <row r="514" spans="1:112" ht="15" customHeight="1">
      <c r="A514" s="131"/>
      <c r="B514" s="756" t="str">
        <f>IF(GC426=0,"","Alerta: Debe justificar el uso de NS argumentando el estado de la información desconocida.")</f>
        <v/>
      </c>
      <c r="C514" s="756"/>
      <c r="D514" s="756"/>
      <c r="E514" s="756"/>
      <c r="F514" s="756"/>
      <c r="G514" s="756"/>
      <c r="H514" s="756"/>
      <c r="I514" s="756"/>
      <c r="J514" s="756"/>
      <c r="K514" s="756"/>
      <c r="L514" s="756"/>
      <c r="M514" s="756"/>
      <c r="N514" s="756"/>
      <c r="O514" s="756"/>
      <c r="P514" s="756"/>
      <c r="Q514" s="756"/>
      <c r="R514" s="756"/>
      <c r="S514" s="756"/>
      <c r="T514" s="756"/>
      <c r="U514" s="756"/>
      <c r="V514" s="756"/>
      <c r="W514" s="756"/>
      <c r="X514" s="756"/>
      <c r="Y514" s="756"/>
      <c r="Z514" s="756"/>
      <c r="AA514" s="756"/>
      <c r="AB514" s="756"/>
      <c r="AC514" s="756"/>
      <c r="AD514" s="756"/>
      <c r="AE514" s="12"/>
    </row>
    <row r="515" spans="1:112" ht="15" customHeight="1">
      <c r="A515" s="131"/>
      <c r="B515" s="625" t="str">
        <f>IF(GP463=0,"","Error: Debe completar toda la información requerida.")</f>
        <v/>
      </c>
      <c r="C515" s="625"/>
      <c r="D515" s="625"/>
      <c r="E515" s="625"/>
      <c r="F515" s="625"/>
      <c r="G515" s="625"/>
      <c r="H515" s="625"/>
      <c r="I515" s="625"/>
      <c r="J515" s="625"/>
      <c r="K515" s="625"/>
      <c r="L515" s="625"/>
      <c r="M515" s="625"/>
      <c r="N515" s="625"/>
      <c r="O515" s="625"/>
      <c r="P515" s="625"/>
      <c r="Q515" s="625"/>
      <c r="R515" s="625"/>
      <c r="S515" s="625"/>
      <c r="T515" s="625"/>
      <c r="U515" s="625"/>
      <c r="V515" s="625"/>
      <c r="W515" s="625"/>
      <c r="X515" s="625"/>
      <c r="Y515" s="625"/>
      <c r="Z515" s="625"/>
      <c r="AA515" s="625"/>
      <c r="AB515" s="625"/>
      <c r="AC515" s="625"/>
      <c r="AD515" s="625"/>
      <c r="AE515" s="12"/>
    </row>
    <row r="516" spans="1:112" ht="15" customHeight="1">
      <c r="A516" s="131"/>
      <c r="B516" s="53"/>
      <c r="C516" s="53"/>
      <c r="D516" s="53"/>
      <c r="E516" s="53"/>
      <c r="F516" s="53"/>
      <c r="G516" s="53"/>
      <c r="H516" s="53"/>
      <c r="I516" s="53"/>
      <c r="J516" s="53"/>
      <c r="K516" s="53"/>
      <c r="L516" s="53"/>
      <c r="M516" s="53"/>
      <c r="N516" s="53"/>
      <c r="O516" s="53"/>
      <c r="P516" s="53"/>
      <c r="Q516" s="53"/>
      <c r="R516" s="53"/>
      <c r="S516" s="178"/>
      <c r="T516" s="178"/>
      <c r="U516" s="178"/>
      <c r="V516" s="178"/>
      <c r="W516" s="178"/>
      <c r="X516" s="178"/>
      <c r="Y516" s="178"/>
      <c r="Z516" s="178"/>
      <c r="AA516" s="178"/>
      <c r="AB516" s="178"/>
      <c r="AC516" s="178"/>
      <c r="AD516" s="178"/>
      <c r="AE516" s="12"/>
    </row>
    <row r="517" spans="1:112" ht="15" customHeight="1" thickBot="1">
      <c r="A517" s="131"/>
      <c r="B517" s="53"/>
      <c r="C517" s="53"/>
      <c r="D517" s="53"/>
      <c r="E517" s="53"/>
      <c r="F517" s="53"/>
      <c r="G517" s="53"/>
      <c r="H517" s="53"/>
      <c r="I517" s="53"/>
      <c r="J517" s="53"/>
      <c r="K517" s="53"/>
      <c r="L517" s="53"/>
      <c r="M517" s="53"/>
      <c r="N517" s="53"/>
      <c r="O517" s="53"/>
      <c r="P517" s="53"/>
      <c r="Q517" s="53"/>
      <c r="R517" s="53"/>
      <c r="S517" s="178"/>
      <c r="T517" s="178"/>
      <c r="U517" s="178"/>
      <c r="V517" s="178"/>
      <c r="W517" s="178"/>
      <c r="X517" s="178"/>
      <c r="Y517" s="178"/>
      <c r="Z517" s="178"/>
      <c r="AA517" s="178"/>
      <c r="AB517" s="178"/>
      <c r="AC517" s="178"/>
      <c r="AD517" s="178"/>
      <c r="AE517" s="12"/>
    </row>
    <row r="518" spans="1:112" ht="15" customHeight="1" thickBot="1">
      <c r="A518" s="132"/>
      <c r="B518" s="595" t="s">
        <v>1287</v>
      </c>
      <c r="C518" s="596"/>
      <c r="D518" s="596"/>
      <c r="E518" s="596"/>
      <c r="F518" s="596"/>
      <c r="G518" s="596"/>
      <c r="H518" s="596"/>
      <c r="I518" s="596"/>
      <c r="J518" s="596"/>
      <c r="K518" s="596"/>
      <c r="L518" s="596"/>
      <c r="M518" s="596"/>
      <c r="N518" s="596"/>
      <c r="O518" s="596"/>
      <c r="P518" s="596"/>
      <c r="Q518" s="596"/>
      <c r="R518" s="596"/>
      <c r="S518" s="596"/>
      <c r="T518" s="596"/>
      <c r="U518" s="596"/>
      <c r="V518" s="596"/>
      <c r="W518" s="596"/>
      <c r="X518" s="596"/>
      <c r="Y518" s="596"/>
      <c r="Z518" s="596"/>
      <c r="AA518" s="596"/>
      <c r="AB518" s="596"/>
      <c r="AC518" s="596"/>
      <c r="AD518" s="597"/>
      <c r="AE518" s="12"/>
    </row>
    <row r="519" spans="1:112" ht="15" customHeight="1">
      <c r="A519" s="131"/>
      <c r="B519" s="672" t="s">
        <v>411</v>
      </c>
      <c r="C519" s="673"/>
      <c r="D519" s="673"/>
      <c r="E519" s="673"/>
      <c r="F519" s="673"/>
      <c r="G519" s="673"/>
      <c r="H519" s="673"/>
      <c r="I519" s="673"/>
      <c r="J519" s="673"/>
      <c r="K519" s="673"/>
      <c r="L519" s="673"/>
      <c r="M519" s="673"/>
      <c r="N519" s="673"/>
      <c r="O519" s="673"/>
      <c r="P519" s="673"/>
      <c r="Q519" s="673"/>
      <c r="R519" s="673"/>
      <c r="S519" s="673"/>
      <c r="T519" s="673"/>
      <c r="U519" s="673"/>
      <c r="V519" s="673"/>
      <c r="W519" s="673"/>
      <c r="X519" s="673"/>
      <c r="Y519" s="673"/>
      <c r="Z519" s="673"/>
      <c r="AA519" s="673"/>
      <c r="AB519" s="673"/>
      <c r="AC519" s="673"/>
      <c r="AD519" s="674"/>
      <c r="AE519" s="12"/>
    </row>
    <row r="520" spans="1:112" s="15" customFormat="1" ht="48" customHeight="1">
      <c r="A520" s="131"/>
      <c r="B520" s="196"/>
      <c r="C520" s="971" t="s">
        <v>7834</v>
      </c>
      <c r="D520" s="971"/>
      <c r="E520" s="971"/>
      <c r="F520" s="971"/>
      <c r="G520" s="971"/>
      <c r="H520" s="971"/>
      <c r="I520" s="971"/>
      <c r="J520" s="971"/>
      <c r="K520" s="971"/>
      <c r="L520" s="971"/>
      <c r="M520" s="971"/>
      <c r="N520" s="971"/>
      <c r="O520" s="971"/>
      <c r="P520" s="971"/>
      <c r="Q520" s="971"/>
      <c r="R520" s="971"/>
      <c r="S520" s="971"/>
      <c r="T520" s="971"/>
      <c r="U520" s="971"/>
      <c r="V520" s="971"/>
      <c r="W520" s="971"/>
      <c r="X520" s="971"/>
      <c r="Y520" s="971"/>
      <c r="Z520" s="971"/>
      <c r="AA520" s="971"/>
      <c r="AB520" s="971"/>
      <c r="AC520" s="971"/>
      <c r="AD520" s="1121"/>
      <c r="AE520" s="12"/>
      <c r="AF520" s="16"/>
    </row>
    <row r="521" spans="1:112" s="15" customFormat="1" ht="48" customHeight="1">
      <c r="A521" s="131"/>
      <c r="B521" s="134"/>
      <c r="C521" s="578" t="s">
        <v>7833</v>
      </c>
      <c r="D521" s="578"/>
      <c r="E521" s="578"/>
      <c r="F521" s="578"/>
      <c r="G521" s="578"/>
      <c r="H521" s="578"/>
      <c r="I521" s="578"/>
      <c r="J521" s="578"/>
      <c r="K521" s="578"/>
      <c r="L521" s="578"/>
      <c r="M521" s="578"/>
      <c r="N521" s="578"/>
      <c r="O521" s="578"/>
      <c r="P521" s="578"/>
      <c r="Q521" s="578"/>
      <c r="R521" s="578"/>
      <c r="S521" s="578"/>
      <c r="T521" s="578"/>
      <c r="U521" s="578"/>
      <c r="V521" s="578"/>
      <c r="W521" s="578"/>
      <c r="X521" s="578"/>
      <c r="Y521" s="578"/>
      <c r="Z521" s="578"/>
      <c r="AA521" s="578"/>
      <c r="AB521" s="578"/>
      <c r="AC521" s="578"/>
      <c r="AD521" s="579"/>
      <c r="AE521" s="12"/>
      <c r="AF521" s="16"/>
    </row>
    <row r="522" spans="1:112" s="15" customFormat="1" ht="15" customHeight="1">
      <c r="A522" s="131"/>
      <c r="B522" s="197"/>
      <c r="C522" s="580" t="s">
        <v>1851</v>
      </c>
      <c r="D522" s="580"/>
      <c r="E522" s="580"/>
      <c r="F522" s="580"/>
      <c r="G522" s="580"/>
      <c r="H522" s="580"/>
      <c r="I522" s="580"/>
      <c r="J522" s="580"/>
      <c r="K522" s="580"/>
      <c r="L522" s="580"/>
      <c r="M522" s="580"/>
      <c r="N522" s="580"/>
      <c r="O522" s="580"/>
      <c r="P522" s="580"/>
      <c r="Q522" s="580"/>
      <c r="R522" s="580"/>
      <c r="S522" s="580"/>
      <c r="T522" s="580"/>
      <c r="U522" s="580"/>
      <c r="V522" s="580"/>
      <c r="W522" s="580"/>
      <c r="X522" s="580"/>
      <c r="Y522" s="580"/>
      <c r="Z522" s="580"/>
      <c r="AA522" s="580"/>
      <c r="AB522" s="580"/>
      <c r="AC522" s="580"/>
      <c r="AD522" s="581"/>
      <c r="AE522" s="12"/>
      <c r="AF522" s="16"/>
    </row>
    <row r="523" spans="1:112" s="199" customFormat="1" ht="15" customHeight="1">
      <c r="A523" s="131"/>
      <c r="B523" s="198"/>
      <c r="C523" s="93"/>
      <c r="D523" s="93"/>
      <c r="E523" s="93"/>
      <c r="F523" s="93"/>
      <c r="G523" s="93"/>
      <c r="H523" s="93"/>
      <c r="I523" s="93"/>
      <c r="J523" s="93"/>
      <c r="K523" s="93"/>
      <c r="L523" s="93"/>
      <c r="M523" s="93"/>
      <c r="N523" s="93"/>
      <c r="O523" s="93"/>
      <c r="P523" s="93"/>
      <c r="Q523" s="93"/>
      <c r="R523" s="93"/>
      <c r="S523" s="93"/>
      <c r="T523" s="93"/>
      <c r="U523" s="93"/>
      <c r="V523" s="93"/>
      <c r="W523" s="93"/>
      <c r="X523" s="93"/>
      <c r="Y523" s="93"/>
      <c r="Z523" s="93"/>
      <c r="AA523" s="93"/>
      <c r="AB523" s="93"/>
      <c r="AC523" s="93"/>
      <c r="AD523" s="93"/>
      <c r="AE523" s="12"/>
      <c r="AF523" s="37"/>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row>
    <row r="524" spans="1:112" ht="24" customHeight="1">
      <c r="A524" s="131" t="s">
        <v>988</v>
      </c>
      <c r="B524" s="688" t="s">
        <v>7774</v>
      </c>
      <c r="C524" s="688"/>
      <c r="D524" s="688"/>
      <c r="E524" s="688"/>
      <c r="F524" s="688"/>
      <c r="G524" s="688"/>
      <c r="H524" s="688"/>
      <c r="I524" s="688"/>
      <c r="J524" s="688"/>
      <c r="K524" s="688"/>
      <c r="L524" s="688"/>
      <c r="M524" s="688"/>
      <c r="N524" s="688"/>
      <c r="O524" s="688"/>
      <c r="P524" s="688"/>
      <c r="Q524" s="688"/>
      <c r="R524" s="688"/>
      <c r="S524" s="688"/>
      <c r="T524" s="688"/>
      <c r="U524" s="688"/>
      <c r="V524" s="688"/>
      <c r="W524" s="688"/>
      <c r="X524" s="688"/>
      <c r="Y524" s="688"/>
      <c r="Z524" s="688"/>
      <c r="AA524" s="688"/>
      <c r="AB524" s="688"/>
      <c r="AC524" s="688"/>
      <c r="AD524" s="688"/>
      <c r="AE524" s="12"/>
      <c r="AH524" s="639" t="s">
        <v>7214</v>
      </c>
      <c r="AI524" s="640"/>
      <c r="AJ524" s="640"/>
      <c r="AK524" s="640"/>
      <c r="AL524" s="640"/>
      <c r="AM524" s="641"/>
      <c r="AN524" s="35"/>
      <c r="AO524" s="627" t="s">
        <v>7215</v>
      </c>
      <c r="AP524" s="627"/>
      <c r="AQ524" s="627"/>
      <c r="AR524" s="627"/>
      <c r="AS524" s="627"/>
      <c r="AT524" s="627"/>
    </row>
    <row r="525" spans="1:112" ht="48" customHeight="1">
      <c r="A525" s="167"/>
      <c r="B525" s="131"/>
      <c r="C525" s="671" t="s">
        <v>7836</v>
      </c>
      <c r="D525" s="671"/>
      <c r="E525" s="671"/>
      <c r="F525" s="671"/>
      <c r="G525" s="671"/>
      <c r="H525" s="671"/>
      <c r="I525" s="671"/>
      <c r="J525" s="671"/>
      <c r="K525" s="671"/>
      <c r="L525" s="671"/>
      <c r="M525" s="671"/>
      <c r="N525" s="671"/>
      <c r="O525" s="671"/>
      <c r="P525" s="671"/>
      <c r="Q525" s="671"/>
      <c r="R525" s="671"/>
      <c r="S525" s="671"/>
      <c r="T525" s="671"/>
      <c r="U525" s="671"/>
      <c r="V525" s="671"/>
      <c r="W525" s="671"/>
      <c r="X525" s="671"/>
      <c r="Y525" s="671"/>
      <c r="Z525" s="671"/>
      <c r="AA525" s="671"/>
      <c r="AB525" s="671"/>
      <c r="AC525" s="671"/>
      <c r="AD525" s="671"/>
      <c r="AE525" s="12"/>
      <c r="AH525" s="639" t="s">
        <v>7211</v>
      </c>
      <c r="AI525" s="641"/>
      <c r="AJ525" s="639" t="s">
        <v>7212</v>
      </c>
      <c r="AK525" s="641"/>
      <c r="AL525" s="639" t="s">
        <v>7213</v>
      </c>
      <c r="AM525" s="641"/>
      <c r="AN525" s="35"/>
      <c r="AO525" s="627" t="s">
        <v>7211</v>
      </c>
      <c r="AP525" s="627"/>
      <c r="AQ525" s="627" t="s">
        <v>7212</v>
      </c>
      <c r="AR525" s="627"/>
      <c r="AS525" s="627" t="s">
        <v>7213</v>
      </c>
      <c r="AT525" s="627"/>
    </row>
    <row r="526" spans="1:112" ht="48" customHeight="1">
      <c r="A526" s="121"/>
      <c r="B526" s="131"/>
      <c r="C526" s="971" t="s">
        <v>7859</v>
      </c>
      <c r="D526" s="971"/>
      <c r="E526" s="971"/>
      <c r="F526" s="971"/>
      <c r="G526" s="971"/>
      <c r="H526" s="971"/>
      <c r="I526" s="971"/>
      <c r="J526" s="971"/>
      <c r="K526" s="971"/>
      <c r="L526" s="971"/>
      <c r="M526" s="971"/>
      <c r="N526" s="971"/>
      <c r="O526" s="971"/>
      <c r="P526" s="971"/>
      <c r="Q526" s="971"/>
      <c r="R526" s="971"/>
      <c r="S526" s="971"/>
      <c r="T526" s="971"/>
      <c r="U526" s="971"/>
      <c r="V526" s="971"/>
      <c r="W526" s="971"/>
      <c r="X526" s="971"/>
      <c r="Y526" s="971"/>
      <c r="Z526" s="971"/>
      <c r="AA526" s="971"/>
      <c r="AB526" s="971"/>
      <c r="AC526" s="971"/>
      <c r="AD526" s="971"/>
      <c r="AE526" s="12"/>
      <c r="AH526" s="642">
        <f>COUNTBLANK(O536:AD547)</f>
        <v>192</v>
      </c>
      <c r="AI526" s="643"/>
      <c r="AJ526" s="639">
        <v>192</v>
      </c>
      <c r="AK526" s="641"/>
      <c r="AL526" s="639">
        <v>0</v>
      </c>
      <c r="AM526" s="641"/>
      <c r="AN526" s="35"/>
      <c r="AO526" s="907">
        <f>COUNTBLANK(O566:AD573)</f>
        <v>128</v>
      </c>
      <c r="AP526" s="907"/>
      <c r="AQ526" s="627">
        <v>128</v>
      </c>
      <c r="AR526" s="627"/>
      <c r="AS526" s="627">
        <v>0</v>
      </c>
      <c r="AT526" s="627"/>
    </row>
    <row r="527" spans="1:112" ht="36" customHeight="1">
      <c r="A527" s="121"/>
      <c r="B527" s="131"/>
      <c r="C527" s="671" t="s">
        <v>7835</v>
      </c>
      <c r="D527" s="671"/>
      <c r="E527" s="671"/>
      <c r="F527" s="671"/>
      <c r="G527" s="671"/>
      <c r="H527" s="671"/>
      <c r="I527" s="671"/>
      <c r="J527" s="671"/>
      <c r="K527" s="671"/>
      <c r="L527" s="671"/>
      <c r="M527" s="671"/>
      <c r="N527" s="671"/>
      <c r="O527" s="671"/>
      <c r="P527" s="671"/>
      <c r="Q527" s="671"/>
      <c r="R527" s="671"/>
      <c r="S527" s="671"/>
      <c r="T527" s="671"/>
      <c r="U527" s="671"/>
      <c r="V527" s="671"/>
      <c r="W527" s="671"/>
      <c r="X527" s="671"/>
      <c r="Y527" s="671"/>
      <c r="Z527" s="671"/>
      <c r="AA527" s="671"/>
      <c r="AB527" s="671"/>
      <c r="AC527" s="671"/>
      <c r="AD527" s="671"/>
      <c r="AE527" s="12"/>
      <c r="AH527" s="101"/>
      <c r="AI527" s="101"/>
      <c r="AJ527" s="101"/>
      <c r="AK527" s="101"/>
      <c r="AL527" s="101"/>
      <c r="AM527" s="101"/>
      <c r="AN527" s="35"/>
      <c r="AO527" s="101"/>
      <c r="AP527" s="101"/>
      <c r="AQ527" s="101"/>
      <c r="AR527" s="101"/>
      <c r="AS527" s="101"/>
      <c r="AT527" s="101"/>
    </row>
    <row r="528" spans="1:112" s="72" customFormat="1" ht="24" customHeight="1">
      <c r="A528" s="121"/>
      <c r="B528" s="200"/>
      <c r="C528" s="578" t="s">
        <v>1273</v>
      </c>
      <c r="D528" s="578"/>
      <c r="E528" s="578"/>
      <c r="F528" s="578"/>
      <c r="G528" s="578"/>
      <c r="H528" s="578"/>
      <c r="I528" s="578"/>
      <c r="J528" s="578"/>
      <c r="K528" s="578"/>
      <c r="L528" s="578"/>
      <c r="M528" s="578"/>
      <c r="N528" s="578"/>
      <c r="O528" s="578"/>
      <c r="P528" s="578"/>
      <c r="Q528" s="578"/>
      <c r="R528" s="578"/>
      <c r="S528" s="578"/>
      <c r="T528" s="578"/>
      <c r="U528" s="578"/>
      <c r="V528" s="578"/>
      <c r="W528" s="578"/>
      <c r="X528" s="578"/>
      <c r="Y528" s="578"/>
      <c r="Z528" s="578"/>
      <c r="AA528" s="578"/>
      <c r="AB528" s="578"/>
      <c r="AC528" s="578"/>
      <c r="AD528" s="578"/>
      <c r="AE528" s="12"/>
      <c r="AF528" s="122"/>
    </row>
    <row r="529" spans="1:112" s="199" customFormat="1" ht="15" customHeight="1">
      <c r="A529" s="131"/>
      <c r="B529" s="178"/>
      <c r="C529" s="178"/>
      <c r="D529" s="178"/>
      <c r="E529" s="178"/>
      <c r="F529" s="178"/>
      <c r="G529" s="178"/>
      <c r="H529" s="178"/>
      <c r="I529" s="178"/>
      <c r="J529" s="178"/>
      <c r="K529" s="178"/>
      <c r="L529" s="178"/>
      <c r="M529" s="178"/>
      <c r="N529" s="178"/>
      <c r="O529" s="178"/>
      <c r="P529" s="178"/>
      <c r="Q529" s="178"/>
      <c r="R529" s="178"/>
      <c r="S529" s="178"/>
      <c r="T529" s="178"/>
      <c r="U529" s="178"/>
      <c r="V529" s="178"/>
      <c r="W529" s="178"/>
      <c r="X529" s="178"/>
      <c r="Y529" s="178"/>
      <c r="Z529" s="178"/>
      <c r="AA529" s="178"/>
      <c r="AB529" s="178"/>
      <c r="AC529" s="178"/>
      <c r="AD529" s="178"/>
      <c r="AE529" s="12"/>
      <c r="AF529" s="37"/>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row>
    <row r="530" spans="1:112" s="199" customFormat="1" ht="15" customHeight="1">
      <c r="A530" s="131"/>
      <c r="B530" s="178"/>
      <c r="C530" s="39" t="s">
        <v>7738</v>
      </c>
      <c r="D530" s="178"/>
      <c r="E530" s="178"/>
      <c r="F530" s="178"/>
      <c r="G530" s="178"/>
      <c r="H530" s="178"/>
      <c r="I530" s="178"/>
      <c r="J530" s="178"/>
      <c r="K530" s="178"/>
      <c r="L530" s="178"/>
      <c r="M530" s="178"/>
      <c r="N530" s="178"/>
      <c r="O530" s="178"/>
      <c r="P530" s="178"/>
      <c r="Q530" s="178"/>
      <c r="R530" s="178"/>
      <c r="S530" s="178"/>
      <c r="T530" s="178"/>
      <c r="U530" s="178"/>
      <c r="V530" s="178"/>
      <c r="W530" s="178"/>
      <c r="X530" s="178"/>
      <c r="Y530" s="178"/>
      <c r="Z530" s="178"/>
      <c r="AA530" s="178"/>
      <c r="AB530" s="178"/>
      <c r="AC530" s="178"/>
      <c r="AD530" s="178"/>
      <c r="AE530" s="12"/>
      <c r="AF530" s="37"/>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row>
    <row r="531" spans="1:112" s="199" customFormat="1" ht="15" customHeight="1">
      <c r="A531" s="131"/>
      <c r="B531" s="178"/>
      <c r="C531" s="178"/>
      <c r="D531" s="178"/>
      <c r="E531" s="178"/>
      <c r="F531" s="178"/>
      <c r="G531" s="178"/>
      <c r="H531" s="178"/>
      <c r="I531" s="178"/>
      <c r="J531" s="178"/>
      <c r="K531" s="178"/>
      <c r="L531" s="178"/>
      <c r="M531" s="178"/>
      <c r="N531" s="178"/>
      <c r="O531" s="178"/>
      <c r="P531" s="178"/>
      <c r="Q531" s="178"/>
      <c r="R531" s="178"/>
      <c r="S531" s="178"/>
      <c r="T531" s="44"/>
      <c r="U531" s="178"/>
      <c r="V531" s="178"/>
      <c r="W531" s="178"/>
      <c r="X531" s="178"/>
      <c r="Y531" s="178"/>
      <c r="Z531" s="178"/>
      <c r="AA531" s="178"/>
      <c r="AB531" s="178"/>
      <c r="AC531" s="178"/>
      <c r="AD531" s="178"/>
      <c r="AE531" s="12"/>
      <c r="AF531" s="37"/>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row>
    <row r="532" spans="1:112" s="199" customFormat="1" ht="24" customHeight="1">
      <c r="A532" s="131"/>
      <c r="B532" s="178"/>
      <c r="C532" s="835" t="s">
        <v>507</v>
      </c>
      <c r="D532" s="836"/>
      <c r="E532" s="836"/>
      <c r="F532" s="836"/>
      <c r="G532" s="836"/>
      <c r="H532" s="836"/>
      <c r="I532" s="836"/>
      <c r="J532" s="836"/>
      <c r="K532" s="836"/>
      <c r="L532" s="836"/>
      <c r="M532" s="836"/>
      <c r="N532" s="837"/>
      <c r="O532" s="558" t="s">
        <v>7739</v>
      </c>
      <c r="P532" s="558"/>
      <c r="Q532" s="558"/>
      <c r="R532" s="558"/>
      <c r="S532" s="558"/>
      <c r="T532" s="558"/>
      <c r="U532" s="558"/>
      <c r="V532" s="558"/>
      <c r="W532" s="558"/>
      <c r="X532" s="558"/>
      <c r="Y532" s="558"/>
      <c r="Z532" s="558"/>
      <c r="AA532" s="558"/>
      <c r="AB532" s="558"/>
      <c r="AC532" s="558"/>
      <c r="AD532" s="558"/>
      <c r="AE532" s="12"/>
      <c r="AF532" s="37"/>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row>
    <row r="533" spans="1:112" s="199" customFormat="1" ht="15" customHeight="1">
      <c r="A533" s="131"/>
      <c r="B533" s="178"/>
      <c r="C533" s="1009"/>
      <c r="D533" s="1010"/>
      <c r="E533" s="1010"/>
      <c r="F533" s="1010"/>
      <c r="G533" s="1010"/>
      <c r="H533" s="1010"/>
      <c r="I533" s="1010"/>
      <c r="J533" s="1010"/>
      <c r="K533" s="1010"/>
      <c r="L533" s="1010"/>
      <c r="M533" s="1010"/>
      <c r="N533" s="1011"/>
      <c r="O533" s="1098" t="s">
        <v>1149</v>
      </c>
      <c r="P533" s="1099"/>
      <c r="Q533" s="1099"/>
      <c r="R533" s="1100"/>
      <c r="S533" s="570" t="s">
        <v>599</v>
      </c>
      <c r="T533" s="571"/>
      <c r="U533" s="571"/>
      <c r="V533" s="571"/>
      <c r="W533" s="571"/>
      <c r="X533" s="571"/>
      <c r="Y533" s="571"/>
      <c r="Z533" s="571"/>
      <c r="AA533" s="571"/>
      <c r="AB533" s="571"/>
      <c r="AC533" s="571"/>
      <c r="AD533" s="572"/>
      <c r="AE533" s="12"/>
      <c r="AF533" s="37"/>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row>
    <row r="534" spans="1:112" s="199" customFormat="1" ht="36" customHeight="1">
      <c r="A534" s="131"/>
      <c r="B534" s="178"/>
      <c r="C534" s="1009"/>
      <c r="D534" s="1010"/>
      <c r="E534" s="1010"/>
      <c r="F534" s="1010"/>
      <c r="G534" s="1010"/>
      <c r="H534" s="1010"/>
      <c r="I534" s="1010"/>
      <c r="J534" s="1010"/>
      <c r="K534" s="1010"/>
      <c r="L534" s="1010"/>
      <c r="M534" s="1010"/>
      <c r="N534" s="1011"/>
      <c r="O534" s="1101"/>
      <c r="P534" s="1102"/>
      <c r="Q534" s="1102"/>
      <c r="R534" s="1103"/>
      <c r="S534" s="570" t="s">
        <v>1148</v>
      </c>
      <c r="T534" s="571"/>
      <c r="U534" s="571"/>
      <c r="V534" s="572"/>
      <c r="W534" s="570" t="s">
        <v>1147</v>
      </c>
      <c r="X534" s="571"/>
      <c r="Y534" s="571"/>
      <c r="Z534" s="572"/>
      <c r="AA534" s="570" t="s">
        <v>7681</v>
      </c>
      <c r="AB534" s="571"/>
      <c r="AC534" s="571"/>
      <c r="AD534" s="572"/>
      <c r="AE534" s="12"/>
      <c r="AF534" s="37"/>
      <c r="AG534"/>
      <c r="AH534" s="627" t="s">
        <v>7363</v>
      </c>
      <c r="AI534" s="627"/>
      <c r="AJ534" s="627"/>
      <c r="AK534" s="627"/>
      <c r="AL534" s="627"/>
      <c r="AM534" s="627"/>
      <c r="AN534" s="627"/>
      <c r="AO534" s="639"/>
      <c r="AP534" s="447"/>
      <c r="AQ534" s="641" t="s">
        <v>7364</v>
      </c>
      <c r="AR534" s="627"/>
      <c r="AS534" s="627"/>
      <c r="AT534" s="627"/>
      <c r="AU534" s="627"/>
      <c r="AV534" s="627"/>
      <c r="AW534" s="627"/>
      <c r="AX534" s="627"/>
      <c r="AY534" s="447"/>
      <c r="AZ534" s="627" t="s">
        <v>7370</v>
      </c>
      <c r="BA534" s="627"/>
      <c r="BB534" s="627"/>
      <c r="BC534" s="627"/>
      <c r="BD534" s="627"/>
      <c r="BE534" s="627"/>
      <c r="BF534" s="627"/>
      <c r="BG534" s="627"/>
      <c r="BH534" s="447"/>
      <c r="BI534" s="639" t="s">
        <v>7365</v>
      </c>
      <c r="BJ534" s="640"/>
      <c r="BK534" s="640"/>
      <c r="BL534" s="640"/>
      <c r="BM534" s="640"/>
      <c r="BN534" s="640"/>
      <c r="BO534" s="640"/>
      <c r="BP534" s="641"/>
      <c r="BQ534" s="447"/>
      <c r="BR534" s="747" t="s">
        <v>7224</v>
      </c>
      <c r="BS534" s="747"/>
      <c r="BT534" s="747"/>
      <c r="BU534" s="747"/>
      <c r="BV534" s="747"/>
      <c r="BW534" s="748"/>
      <c r="BX534" s="35"/>
      <c r="BY534" s="639" t="s">
        <v>7231</v>
      </c>
      <c r="BZ534" s="640"/>
      <c r="CA534" s="640"/>
      <c r="CB534" s="641"/>
      <c r="CC534" s="35"/>
      <c r="CD534" s="639" t="s">
        <v>7265</v>
      </c>
      <c r="CE534" s="640"/>
      <c r="CF534" s="640"/>
      <c r="CG534" s="641"/>
      <c r="CH534" s="35"/>
      <c r="CI534" s="35"/>
      <c r="CJ534" s="35"/>
      <c r="CK534" s="35"/>
      <c r="CL534" s="35"/>
      <c r="CM534" s="35"/>
      <c r="CN534" s="35"/>
      <c r="CO534" s="639" t="s">
        <v>7495</v>
      </c>
      <c r="CP534" s="640"/>
      <c r="CQ534" s="640"/>
      <c r="CR534" s="640"/>
      <c r="CS534" s="640"/>
      <c r="CT534" s="641"/>
      <c r="CU534"/>
      <c r="CV534"/>
      <c r="CW534"/>
      <c r="CX534"/>
      <c r="CY534"/>
      <c r="CZ534"/>
      <c r="DA534"/>
      <c r="DB534"/>
      <c r="DC534"/>
      <c r="DD534"/>
      <c r="DE534"/>
      <c r="DF534"/>
      <c r="DG534"/>
      <c r="DH534"/>
    </row>
    <row r="535" spans="1:112" s="199" customFormat="1" ht="72" customHeight="1">
      <c r="A535" s="131"/>
      <c r="B535" s="178"/>
      <c r="C535" s="838"/>
      <c r="D535" s="839"/>
      <c r="E535" s="839"/>
      <c r="F535" s="839"/>
      <c r="G535" s="839"/>
      <c r="H535" s="839"/>
      <c r="I535" s="839"/>
      <c r="J535" s="839"/>
      <c r="K535" s="839"/>
      <c r="L535" s="839"/>
      <c r="M535" s="839"/>
      <c r="N535" s="840"/>
      <c r="O535" s="97" t="s">
        <v>113</v>
      </c>
      <c r="P535" s="111" t="s">
        <v>342</v>
      </c>
      <c r="Q535" s="111" t="s">
        <v>343</v>
      </c>
      <c r="R535" s="111" t="s">
        <v>491</v>
      </c>
      <c r="S535" s="97" t="s">
        <v>113</v>
      </c>
      <c r="T535" s="111" t="s">
        <v>342</v>
      </c>
      <c r="U535" s="111" t="s">
        <v>343</v>
      </c>
      <c r="V535" s="111" t="s">
        <v>491</v>
      </c>
      <c r="W535" s="97" t="s">
        <v>113</v>
      </c>
      <c r="X535" s="111" t="s">
        <v>342</v>
      </c>
      <c r="Y535" s="111" t="s">
        <v>343</v>
      </c>
      <c r="Z535" s="111" t="s">
        <v>491</v>
      </c>
      <c r="AA535" s="97" t="s">
        <v>113</v>
      </c>
      <c r="AB535" s="111" t="s">
        <v>342</v>
      </c>
      <c r="AC535" s="111" t="s">
        <v>343</v>
      </c>
      <c r="AD535" s="111" t="s">
        <v>491</v>
      </c>
      <c r="AE535" s="12"/>
      <c r="AF535" s="37"/>
      <c r="AG535"/>
      <c r="AH535" s="627" t="s">
        <v>7220</v>
      </c>
      <c r="AI535" s="627"/>
      <c r="AJ535" s="627" t="s">
        <v>7221</v>
      </c>
      <c r="AK535" s="627"/>
      <c r="AL535" s="627" t="s">
        <v>7222</v>
      </c>
      <c r="AM535" s="627"/>
      <c r="AN535" s="627" t="s">
        <v>7223</v>
      </c>
      <c r="AO535" s="639"/>
      <c r="AP535" s="448"/>
      <c r="AQ535" s="641" t="s">
        <v>7220</v>
      </c>
      <c r="AR535" s="627"/>
      <c r="AS535" s="627" t="s">
        <v>7221</v>
      </c>
      <c r="AT535" s="627"/>
      <c r="AU535" s="627" t="s">
        <v>7222</v>
      </c>
      <c r="AV535" s="627"/>
      <c r="AW535" s="627" t="s">
        <v>7223</v>
      </c>
      <c r="AX535" s="627"/>
      <c r="AY535" s="448"/>
      <c r="AZ535" s="627" t="s">
        <v>7220</v>
      </c>
      <c r="BA535" s="627"/>
      <c r="BB535" s="627" t="s">
        <v>7221</v>
      </c>
      <c r="BC535" s="627"/>
      <c r="BD535" s="627" t="s">
        <v>7222</v>
      </c>
      <c r="BE535" s="627"/>
      <c r="BF535" s="627" t="s">
        <v>7223</v>
      </c>
      <c r="BG535" s="627"/>
      <c r="BH535" s="448"/>
      <c r="BI535" s="639" t="s">
        <v>7220</v>
      </c>
      <c r="BJ535" s="641"/>
      <c r="BK535" s="639" t="s">
        <v>7221</v>
      </c>
      <c r="BL535" s="641"/>
      <c r="BM535" s="639" t="s">
        <v>7222</v>
      </c>
      <c r="BN535" s="641"/>
      <c r="BO535" s="639" t="s">
        <v>7223</v>
      </c>
      <c r="BP535" s="641"/>
      <c r="BQ535" s="448"/>
      <c r="BR535" s="747" t="s">
        <v>7225</v>
      </c>
      <c r="BS535" s="748"/>
      <c r="BT535" s="639" t="s">
        <v>7226</v>
      </c>
      <c r="BU535" s="641"/>
      <c r="BV535" s="639" t="s">
        <v>7227</v>
      </c>
      <c r="BW535" s="641"/>
      <c r="BX535" s="35"/>
      <c r="BY535" s="1088" t="s">
        <v>8152</v>
      </c>
      <c r="BZ535" s="1089"/>
      <c r="CA535" s="639" t="s">
        <v>7223</v>
      </c>
      <c r="CB535" s="641"/>
      <c r="CC535" s="35"/>
      <c r="CD535" s="1088" t="s">
        <v>8151</v>
      </c>
      <c r="CE535" s="1089"/>
      <c r="CF535" s="639" t="s">
        <v>7223</v>
      </c>
      <c r="CG535" s="641"/>
      <c r="CI535" s="666" t="s">
        <v>7320</v>
      </c>
      <c r="CJ535" s="666"/>
      <c r="CK535" s="35"/>
      <c r="CL535" s="666" t="s">
        <v>7326</v>
      </c>
      <c r="CM535" s="666"/>
      <c r="CO535" s="639" t="s">
        <v>7493</v>
      </c>
      <c r="CP535" s="641"/>
      <c r="CQ535" s="639" t="s">
        <v>7260</v>
      </c>
      <c r="CR535" s="641"/>
      <c r="CS535" s="639" t="s">
        <v>7226</v>
      </c>
      <c r="CT535" s="641"/>
      <c r="CV535" s="627" t="s">
        <v>8006</v>
      </c>
      <c r="CW535" s="627"/>
      <c r="CX535" s="627"/>
      <c r="CY535" s="627"/>
      <c r="CZ535" s="627"/>
      <c r="DA535" s="627"/>
      <c r="DB535" s="627"/>
      <c r="DC535" s="627"/>
      <c r="DD535" s="627"/>
      <c r="DE535" s="627"/>
      <c r="DF535" s="627"/>
      <c r="DG535" s="627"/>
      <c r="DH535"/>
    </row>
    <row r="536" spans="1:112" s="199" customFormat="1">
      <c r="A536" s="131"/>
      <c r="B536" s="178"/>
      <c r="C536" s="82" t="s">
        <v>66</v>
      </c>
      <c r="D536" s="746" t="s">
        <v>508</v>
      </c>
      <c r="E536" s="746"/>
      <c r="F536" s="746"/>
      <c r="G536" s="746"/>
      <c r="H536" s="746"/>
      <c r="I536" s="746"/>
      <c r="J536" s="746"/>
      <c r="K536" s="746"/>
      <c r="L536" s="746"/>
      <c r="M536" s="746"/>
      <c r="N536" s="746"/>
      <c r="O536" s="432"/>
      <c r="P536" s="432"/>
      <c r="Q536" s="432"/>
      <c r="R536" s="432"/>
      <c r="S536" s="432"/>
      <c r="T536" s="432"/>
      <c r="U536" s="432"/>
      <c r="V536" s="432"/>
      <c r="W536" s="432"/>
      <c r="X536" s="432"/>
      <c r="Y536" s="432"/>
      <c r="Z536" s="432"/>
      <c r="AA536" s="432"/>
      <c r="AB536" s="432"/>
      <c r="AC536" s="432"/>
      <c r="AD536" s="432"/>
      <c r="AE536" s="12"/>
      <c r="AF536" s="37"/>
      <c r="AG536"/>
      <c r="AH536" s="896">
        <f>O536</f>
        <v>0</v>
      </c>
      <c r="AI536" s="627"/>
      <c r="AJ536" s="627">
        <f>COUNTIF(P536:R536,"NS")</f>
        <v>0</v>
      </c>
      <c r="AK536" s="627"/>
      <c r="AL536" s="639">
        <f>IF(COUNTIF(P536:R536,"NA")=COUNTA($P$535:$R$535),"NA",SUM(P536:R536))</f>
        <v>0</v>
      </c>
      <c r="AM536" s="641"/>
      <c r="AN536" s="627">
        <f>IF($AH$526=$AJ$526,0,IF(OR(AND(AH536=0,AJ536&gt;0),AND(AH536="NS",AL536&gt;0),AND(AH536="NS",AJ536=0,AL536=0)),1,IF(OR(AND(AJ536&gt;=2,AL536&lt;AH536),AND(AH536="NS",AL536=0,AJ536&gt;0),AH536=AL536),0,1)))</f>
        <v>0</v>
      </c>
      <c r="AO536" s="639"/>
      <c r="AP536" s="448"/>
      <c r="AQ536" s="919">
        <f>S536</f>
        <v>0</v>
      </c>
      <c r="AR536" s="627"/>
      <c r="AS536" s="627">
        <f>COUNTIF(T536:V536,"NS")</f>
        <v>0</v>
      </c>
      <c r="AT536" s="627"/>
      <c r="AU536" s="639">
        <f>IF(COUNTIF(T536:V536,"NA")=COUNTA($T$535:$V$535),"NA",SUM(T536:V536))</f>
        <v>0</v>
      </c>
      <c r="AV536" s="641"/>
      <c r="AW536" s="627">
        <f>IF($AH$526=$AJ$526,0,IF(OR(AND(AQ536=0,AS536&gt;0),AND(AQ536="NS",AU536&gt;0),AND(AQ536="NS",AS536=0,AU536=0)),1,IF(OR(AND(AS536&gt;=2,AU536&lt;AQ536),AND(AQ536="NS",AU536=0,AS536&gt;0),AQ536=AU536),0,1)))</f>
        <v>0</v>
      </c>
      <c r="AX536" s="627"/>
      <c r="AY536" s="448"/>
      <c r="AZ536" s="896">
        <f>W536</f>
        <v>0</v>
      </c>
      <c r="BA536" s="627"/>
      <c r="BB536" s="627">
        <f>COUNTIF(X536:Z536,"NS")</f>
        <v>0</v>
      </c>
      <c r="BC536" s="627"/>
      <c r="BD536" s="639">
        <f>IF(COUNTIF(X536:Z536,"NA")=COUNTA($X$535:$Z$535),"NA",SUM(X536:Z536))</f>
        <v>0</v>
      </c>
      <c r="BE536" s="641"/>
      <c r="BF536" s="627">
        <f>IF($AH$526=$AJ$526,0,IF(OR(AND(AZ536=0,BB536&gt;0),AND(AZ536="NS",BD536&gt;0),AND(AZ536="NS",BB536=0,BD536=0)),1,IF(OR(AND(BB536&gt;=2,BD536&lt;AZ536),AND(AZ536="NS",BD536=0,BB536&gt;0),AZ536=BD536),0,1)))</f>
        <v>0</v>
      </c>
      <c r="BG536" s="627"/>
      <c r="BH536" s="448"/>
      <c r="BI536" s="742">
        <f>AA536</f>
        <v>0</v>
      </c>
      <c r="BJ536" s="641"/>
      <c r="BK536" s="639">
        <f>COUNTIF(AB536:AD536,"NS")</f>
        <v>0</v>
      </c>
      <c r="BL536" s="641"/>
      <c r="BM536" s="639">
        <f>IF(COUNTIF(AB536:AD536,"NA")=COUNTA($AB$535:$AD$535),"NA",SUM(AB536:AD536))</f>
        <v>0</v>
      </c>
      <c r="BN536" s="641"/>
      <c r="BO536" s="639">
        <f>IF($AH$526=$AJ$526,0,IF(OR(AND(BI536=0,BK536&gt;0),AND(BI536="NS",BM536&gt;0),AND(BI536="NS",BK536=0,BM536=0)),1,IF(OR(AND(BK536&gt;=2,BM536&lt;BI536),AND(BI536="NS",BM536=0,BK536&gt;0),BI536=BM536),0,1)))</f>
        <v>0</v>
      </c>
      <c r="BP536" s="641"/>
      <c r="BQ536" s="448"/>
      <c r="BR536" s="1090">
        <f>IF(SUM(AN536,AW536,BF536,BO536)=0,0,1)</f>
        <v>0</v>
      </c>
      <c r="BS536" s="748"/>
      <c r="BT536" s="639" t="str">
        <f>IF(BR536=0,"",IF(SUM($BR$536:BR536)=1,BV536,IF($BR$548&gt;SUM($BR$536:BR536),_xlfn.CONCAT(", ",BV536),IF($BR$548=SUM($BR$536:BR536),_xlfn.CONCAT(" y ",BV536,".")))))</f>
        <v/>
      </c>
      <c r="BU536" s="641" t="str">
        <f>IF(BS536=0,"", IF(SUM($AN$498:BS536)=1,BV536, IF($AN$511&gt;SUM($AN$498:BS536),_xlfn.CONCAT(", ",BV536), IF($AN$511=SUM($AN$498:BS536),_xlfn.CONCAT(" y ",BV536,".")))))</f>
        <v/>
      </c>
      <c r="BV536" s="639">
        <f>_xlfn.NUMBERVALUE(C536)</f>
        <v>1</v>
      </c>
      <c r="BW536" s="641"/>
      <c r="BX536" s="35"/>
      <c r="BY536" s="1084">
        <f>IF(CNGE_2026_M3_Secc1!$AH$627=CNGE_2026_M3_Secc1!$AJ$627,0,IF(COUNTIF(CNGE_2026_M3_Secc1!T645:V694,1)&gt;0,0,1))</f>
        <v>0</v>
      </c>
      <c r="BZ536" s="1085"/>
      <c r="CA536" s="1080">
        <f>IF(AND($AH$526=$AJ$526,$AO$526=$AQ$526),0,IF(OR(AND(BY536=0,COUNTA(O543:AD543,O569:AD569)=COUNTA($O$535:$AD$535,$O$565:$AD$565)),AND(BY536=1,COUNTA(O543:AD543,O569:AD569)=0)),0,1))</f>
        <v>0</v>
      </c>
      <c r="CB536" s="1081"/>
      <c r="CC536" s="35"/>
      <c r="CD536" s="1084">
        <f>IF(AND(CNGE_2026_M3_Secc1!$AH$1344=CNGE_2026_M3_Secc1!$AJ$1344,CNGE_2026_M3_Secc1!AH1350=0),0,IF(SUM(CNGE_2026_M3_Secc1!Y1351)&gt;0,0,1))</f>
        <v>0</v>
      </c>
      <c r="CE536" s="1085"/>
      <c r="CF536" s="1080">
        <f>IF(AND($AH$526=$AJ$526,$AO$526=$AQ$526),0,IF(OR(AND(CD536=0,COUNTA(O545:AD545,O571:AD571)=COUNTA($O$535:$AD$535,$O$565:$AD$565)),AND(CD536=1,COUNTA(O545:AD545,O571:AD571)=0)),0,1))</f>
        <v>0</v>
      </c>
      <c r="CG536" s="1081"/>
      <c r="CI536" s="661">
        <f>IF($AH$526=$AJ$526,0,IF(COUNTIF(O536:AD547,"NS")=0,0,1))</f>
        <v>0</v>
      </c>
      <c r="CJ536" s="661"/>
      <c r="CK536" s="35"/>
      <c r="CL536" s="642">
        <f>IF($AH$526=$AJ$526,0,IF(AND($AH$526=$AL$526,$BY$536=0,$CD$536=0),0,IF(OR(AND(SUM($BY$536,$CD$536)=2,COUNTA(O536:AD542,O544:AD544,O546:AD547)=COUNTA($O$535:$AD$535)*COUNTA($C$536:$C$542,$C$544,$C$546:$C$547),COUNTA(O543:AD543,O545:AD545)=0),AND($BY$536=1,$CD$536=0,COUNTA(O536:AD542,O544:AD547)=COUNTA($O$535:$AD$535)*COUNTA($C$536:$C$542,$C$544:$C$547),COUNTA(O543:AD543)=0),AND($BY$536=0,$CD$536=1,COUNTA(O536:AD544,O546:AD547)=COUNTA($O$535:$AD$535)*COUNTA($C$536:$C$544,$C$546:$C$547),COUNTA(O545:AD545)=0)),0,1)))</f>
        <v>0</v>
      </c>
      <c r="CM536" s="643"/>
      <c r="CO536" s="639">
        <v>1</v>
      </c>
      <c r="CP536" s="641"/>
      <c r="CQ536" s="639">
        <f>IF(CA536=0,0,1)</f>
        <v>0</v>
      </c>
      <c r="CR536" s="641"/>
      <c r="CS536" s="639" t="str">
        <f>IF(CQ536=0,"",IF(SUM($CQ$536:CQ536)=1,_xlfn.CONCAT(CO536,),IF($CQ$538&gt;SUM($CQ$536:CQ536),_xlfn.CONCAT(", ",CO536),IF($CQ$538=SUM($CQ$536:CQ536),_xlfn.CONCAT(" y ",CO536,".")))))</f>
        <v/>
      </c>
      <c r="CT536" s="641"/>
      <c r="CV536" s="886" t="s">
        <v>7897</v>
      </c>
      <c r="CW536" s="887"/>
      <c r="CX536" s="500" t="str">
        <f>SUBSTITUTE( SUBSTITUTE( SUBSTITUTE( SUBSTITUTE( SUBSTITUTE( SUBSTITUTE( SUBSTITUTE( SUBSTITUTE( SUBSTITUTE( SUBSTITUTE(F550, "á", "a"), "é", "e"), "í", "i"), "ó", "o"), "ú", "u"), "Á", "A"), "É", "E"), "Í", "I"), "Ó", "O"), "Ú", "U")</f>
        <v/>
      </c>
      <c r="CY536" s="484"/>
      <c r="CZ536" s="484"/>
      <c r="DA536" s="484"/>
      <c r="DB536" s="484"/>
      <c r="DC536" s="484"/>
      <c r="DD536" s="484"/>
      <c r="DE536" s="503"/>
      <c r="DF536" s="503"/>
      <c r="DG536" s="505"/>
      <c r="DH536"/>
    </row>
    <row r="537" spans="1:112" s="199" customFormat="1">
      <c r="A537" s="131"/>
      <c r="B537" s="178"/>
      <c r="C537" s="82" t="s">
        <v>67</v>
      </c>
      <c r="D537" s="746" t="s">
        <v>509</v>
      </c>
      <c r="E537" s="746"/>
      <c r="F537" s="746"/>
      <c r="G537" s="746"/>
      <c r="H537" s="746"/>
      <c r="I537" s="746"/>
      <c r="J537" s="746"/>
      <c r="K537" s="746"/>
      <c r="L537" s="746"/>
      <c r="M537" s="746"/>
      <c r="N537" s="746"/>
      <c r="O537" s="432"/>
      <c r="P537" s="432"/>
      <c r="Q537" s="432"/>
      <c r="R537" s="432"/>
      <c r="S537" s="432"/>
      <c r="T537" s="432"/>
      <c r="U537" s="432"/>
      <c r="V537" s="432"/>
      <c r="W537" s="432"/>
      <c r="X537" s="432"/>
      <c r="Y537" s="432"/>
      <c r="Z537" s="432"/>
      <c r="AA537" s="432"/>
      <c r="AB537" s="432"/>
      <c r="AC537" s="432"/>
      <c r="AD537" s="432"/>
      <c r="AE537" s="12"/>
      <c r="AF537" s="37"/>
      <c r="AG537"/>
      <c r="AH537" s="896">
        <f t="shared" ref="AH537:AH547" si="71">O537</f>
        <v>0</v>
      </c>
      <c r="AI537" s="627"/>
      <c r="AJ537" s="627">
        <f t="shared" ref="AJ537:AJ547" si="72">COUNTIF(P537:R537,"NS")</f>
        <v>0</v>
      </c>
      <c r="AK537" s="627"/>
      <c r="AL537" s="639">
        <f t="shared" ref="AL537:AL547" si="73">IF(COUNTIF(P537:R537,"NA")=COUNTA($P$535:$R$535),"NA",SUM(P537:R537))</f>
        <v>0</v>
      </c>
      <c r="AM537" s="641"/>
      <c r="AN537" s="627">
        <f t="shared" ref="AN537:AN547" si="74">IF($AH$526=$AJ$526,0,IF(OR(AND(AH537=0,AJ537&gt;0),AND(AH537="NS",AL537&gt;0),AND(AH537="NS",AJ537=0,AL537=0)),1,IF(OR(AND(AJ537&gt;=2,AL537&lt;AH537),AND(AH537="NS",AL537=0,AJ537&gt;0),AH537=AL537),0,1)))</f>
        <v>0</v>
      </c>
      <c r="AO537" s="639"/>
      <c r="AP537" s="448"/>
      <c r="AQ537" s="919">
        <f t="shared" ref="AQ537:AQ547" si="75">S537</f>
        <v>0</v>
      </c>
      <c r="AR537" s="627"/>
      <c r="AS537" s="627">
        <f t="shared" ref="AS537:AS547" si="76">COUNTIF(T537:V537,"NS")</f>
        <v>0</v>
      </c>
      <c r="AT537" s="627"/>
      <c r="AU537" s="639">
        <f t="shared" ref="AU537:AU547" si="77">IF(COUNTIF(T537:V537,"NA")=COUNTA($T$535:$V$535),"NA",SUM(T537:V537))</f>
        <v>0</v>
      </c>
      <c r="AV537" s="641"/>
      <c r="AW537" s="627">
        <f t="shared" ref="AW537:AW547" si="78">IF($AH$526=$AJ$526,0,IF(OR(AND(AQ537=0,AS537&gt;0),AND(AQ537="NS",AU537&gt;0),AND(AQ537="NS",AS537=0,AU537=0)),1,IF(OR(AND(AS537&gt;=2,AU537&lt;AQ537),AND(AQ537="NS",AU537=0,AS537&gt;0),AQ537=AU537),0,1)))</f>
        <v>0</v>
      </c>
      <c r="AX537" s="627"/>
      <c r="AY537" s="448"/>
      <c r="AZ537" s="896">
        <f t="shared" ref="AZ537:AZ547" si="79">W537</f>
        <v>0</v>
      </c>
      <c r="BA537" s="627"/>
      <c r="BB537" s="627">
        <f t="shared" ref="BB537:BB547" si="80">COUNTIF(X537:Z537,"NS")</f>
        <v>0</v>
      </c>
      <c r="BC537" s="627"/>
      <c r="BD537" s="639">
        <f t="shared" ref="BD537:BD547" si="81">IF(COUNTIF(X537:Z537,"NA")=COUNTA($X$535:$Z$535),"NA",SUM(X537:Z537))</f>
        <v>0</v>
      </c>
      <c r="BE537" s="641"/>
      <c r="BF537" s="627">
        <f t="shared" ref="BF537:BF547" si="82">IF($AH$526=$AJ$526,0,IF(OR(AND(AZ537=0,BB537&gt;0),AND(AZ537="NS",BD537&gt;0),AND(AZ537="NS",BB537=0,BD537=0)),1,IF(OR(AND(BB537&gt;=2,BD537&lt;AZ537),AND(AZ537="NS",BD537=0,BB537&gt;0),AZ537=BD537),0,1)))</f>
        <v>0</v>
      </c>
      <c r="BG537" s="627"/>
      <c r="BH537" s="448"/>
      <c r="BI537" s="742">
        <f t="shared" ref="BI537:BI547" si="83">AA537</f>
        <v>0</v>
      </c>
      <c r="BJ537" s="641"/>
      <c r="BK537" s="639">
        <f t="shared" ref="BK537:BK547" si="84">COUNTIF(AB537:AD537,"NS")</f>
        <v>0</v>
      </c>
      <c r="BL537" s="641"/>
      <c r="BM537" s="639">
        <f t="shared" ref="BM537:BM547" si="85">IF(COUNTIF(AB537:AD537,"NA")=COUNTA($AB$535:$AD$535),"NA",SUM(AB537:AD537))</f>
        <v>0</v>
      </c>
      <c r="BN537" s="641"/>
      <c r="BO537" s="639">
        <f t="shared" ref="BO537:BO547" si="86">IF($AH$526=$AJ$526,0,IF(OR(AND(BI537=0,BK537&gt;0),AND(BI537="NS",BM537&gt;0),AND(BI537="NS",BK537=0,BM537=0)),1,IF(OR(AND(BK537&gt;=2,BM537&lt;BI537),AND(BI537="NS",BM537=0,BK537&gt;0),BI537=BM537),0,1)))</f>
        <v>0</v>
      </c>
      <c r="BP537" s="641"/>
      <c r="BQ537" s="448"/>
      <c r="BR537" s="1090">
        <f t="shared" ref="BR537:BR547" si="87">IF(SUM(AN537,AW537,BF537,BO537)=0,0,1)</f>
        <v>0</v>
      </c>
      <c r="BS537" s="748"/>
      <c r="BT537" s="639" t="str">
        <f>IF(BR537=0,"",IF(SUM($BR$536:BR537)=1,BV537,IF($BR$548&gt;SUM($BR$536:BR537),_xlfn.CONCAT(", ",BV537),IF($BR$548=SUM($BR$536:BR537),_xlfn.CONCAT(" y ",BV537,".")))))</f>
        <v/>
      </c>
      <c r="BU537" s="641" t="str">
        <f>IF(BS537=0,"", IF(SUM($AN$498:BS537)=1,BV537, IF($AN$511&gt;SUM($AN$498:BS537),_xlfn.CONCAT(", ",BV537), IF($AN$511=SUM($AN$498:BS537),_xlfn.CONCAT(" y ",BV537,".")))))</f>
        <v/>
      </c>
      <c r="BV537" s="639">
        <f>_xlfn.NUMBERVALUE(C537)</f>
        <v>2</v>
      </c>
      <c r="BW537" s="641"/>
      <c r="BX537" s="35"/>
      <c r="BY537" s="35"/>
      <c r="BZ537" s="35"/>
      <c r="CA537" s="35"/>
      <c r="CB537" s="35"/>
      <c r="CC537" s="35"/>
      <c r="CD537" s="35"/>
      <c r="CE537" s="35"/>
      <c r="CF537" s="35"/>
      <c r="CG537" s="35"/>
      <c r="CH537" s="35"/>
      <c r="CI537" s="35"/>
      <c r="CO537" s="639">
        <v>3</v>
      </c>
      <c r="CP537" s="641"/>
      <c r="CQ537" s="639">
        <f>IF(CF536=0,0,1)</f>
        <v>0</v>
      </c>
      <c r="CR537" s="641"/>
      <c r="CS537" s="639" t="str">
        <f>IF(CQ537=0,"",IF(SUM($CQ$536:CQ537)=1,_xlfn.CONCAT(CO537,),IF($CQ$538&gt;SUM($CQ$536:CQ537),_xlfn.CONCAT(", ",CO537),IF($CQ$538=SUM($CQ$536:CQ537),_xlfn.CONCAT(" y ",CO537,".")))))</f>
        <v/>
      </c>
      <c r="CT537" s="641"/>
      <c r="CV537" s="886" t="s">
        <v>7898</v>
      </c>
      <c r="CW537" s="887"/>
      <c r="CX537" s="98">
        <v>1</v>
      </c>
      <c r="CY537" s="98">
        <v>2</v>
      </c>
      <c r="CZ537" s="98">
        <v>3</v>
      </c>
      <c r="DA537" s="98">
        <v>4</v>
      </c>
      <c r="DB537" s="98">
        <v>5</v>
      </c>
      <c r="DC537" s="98">
        <v>6</v>
      </c>
      <c r="DD537" s="98">
        <v>7</v>
      </c>
      <c r="DE537" s="98">
        <v>8</v>
      </c>
      <c r="DF537" s="98">
        <v>9</v>
      </c>
      <c r="DG537" s="98">
        <v>10</v>
      </c>
      <c r="DH537"/>
    </row>
    <row r="538" spans="1:112" s="199" customFormat="1">
      <c r="A538" s="131"/>
      <c r="B538" s="178"/>
      <c r="C538" s="82" t="s">
        <v>68</v>
      </c>
      <c r="D538" s="746" t="s">
        <v>510</v>
      </c>
      <c r="E538" s="746"/>
      <c r="F538" s="746"/>
      <c r="G538" s="746"/>
      <c r="H538" s="746"/>
      <c r="I538" s="746"/>
      <c r="J538" s="746"/>
      <c r="K538" s="746"/>
      <c r="L538" s="746"/>
      <c r="M538" s="746"/>
      <c r="N538" s="746"/>
      <c r="O538" s="432"/>
      <c r="P538" s="432"/>
      <c r="Q538" s="432"/>
      <c r="R538" s="432"/>
      <c r="S538" s="432"/>
      <c r="T538" s="432"/>
      <c r="U538" s="432"/>
      <c r="V538" s="432"/>
      <c r="W538" s="432"/>
      <c r="X538" s="432"/>
      <c r="Y538" s="432"/>
      <c r="Z538" s="432"/>
      <c r="AA538" s="432"/>
      <c r="AB538" s="432"/>
      <c r="AC538" s="432"/>
      <c r="AD538" s="432"/>
      <c r="AE538" s="12"/>
      <c r="AF538" s="37"/>
      <c r="AG538"/>
      <c r="AH538" s="896">
        <f t="shared" si="71"/>
        <v>0</v>
      </c>
      <c r="AI538" s="627"/>
      <c r="AJ538" s="627">
        <f t="shared" si="72"/>
        <v>0</v>
      </c>
      <c r="AK538" s="627"/>
      <c r="AL538" s="639">
        <f t="shared" si="73"/>
        <v>0</v>
      </c>
      <c r="AM538" s="641"/>
      <c r="AN538" s="627">
        <f t="shared" si="74"/>
        <v>0</v>
      </c>
      <c r="AO538" s="639"/>
      <c r="AP538" s="448"/>
      <c r="AQ538" s="919">
        <f t="shared" si="75"/>
        <v>0</v>
      </c>
      <c r="AR538" s="627"/>
      <c r="AS538" s="627">
        <f t="shared" si="76"/>
        <v>0</v>
      </c>
      <c r="AT538" s="627"/>
      <c r="AU538" s="639">
        <f t="shared" si="77"/>
        <v>0</v>
      </c>
      <c r="AV538" s="641"/>
      <c r="AW538" s="627">
        <f t="shared" si="78"/>
        <v>0</v>
      </c>
      <c r="AX538" s="627"/>
      <c r="AY538" s="448"/>
      <c r="AZ538" s="896">
        <f t="shared" si="79"/>
        <v>0</v>
      </c>
      <c r="BA538" s="627"/>
      <c r="BB538" s="627">
        <f t="shared" si="80"/>
        <v>0</v>
      </c>
      <c r="BC538" s="627"/>
      <c r="BD538" s="639">
        <f t="shared" si="81"/>
        <v>0</v>
      </c>
      <c r="BE538" s="641"/>
      <c r="BF538" s="627">
        <f t="shared" si="82"/>
        <v>0</v>
      </c>
      <c r="BG538" s="627"/>
      <c r="BH538" s="448"/>
      <c r="BI538" s="742">
        <f t="shared" si="83"/>
        <v>0</v>
      </c>
      <c r="BJ538" s="641"/>
      <c r="BK538" s="639">
        <f t="shared" si="84"/>
        <v>0</v>
      </c>
      <c r="BL538" s="641"/>
      <c r="BM538" s="639">
        <f t="shared" si="85"/>
        <v>0</v>
      </c>
      <c r="BN538" s="641"/>
      <c r="BO538" s="639">
        <f t="shared" si="86"/>
        <v>0</v>
      </c>
      <c r="BP538" s="641"/>
      <c r="BQ538" s="448"/>
      <c r="BR538" s="1090">
        <f t="shared" si="87"/>
        <v>0</v>
      </c>
      <c r="BS538" s="748"/>
      <c r="BT538" s="639" t="str">
        <f>IF(BR538=0,"",IF(SUM($BR$536:BR538)=1,BV538,IF($BR$548&gt;SUM($BR$536:BR538),_xlfn.CONCAT(", ",BV538),IF($BR$548=SUM($BR$536:BR538),_xlfn.CONCAT(" y ",BV538,".")))))</f>
        <v/>
      </c>
      <c r="BU538" s="641" t="str">
        <f>IF(BS538=0,"", IF(SUM($AN$498:BS538)=1,BV538, IF($AN$511&gt;SUM($AN$498:BS538),_xlfn.CONCAT(", ",BV538), IF($AN$511=SUM($AN$498:BS538),_xlfn.CONCAT(" y ",BV538,".")))))</f>
        <v/>
      </c>
      <c r="BV538" s="639">
        <f t="shared" ref="BV538:BV547" si="88">_xlfn.NUMBERVALUE(C538)</f>
        <v>3</v>
      </c>
      <c r="BW538" s="641"/>
      <c r="BX538" s="35"/>
      <c r="BY538" s="35"/>
      <c r="BZ538" s="35"/>
      <c r="CA538" s="35"/>
      <c r="CB538" s="35"/>
      <c r="CC538" s="35"/>
      <c r="CD538" s="35"/>
      <c r="CE538" s="35"/>
      <c r="CF538" s="35"/>
      <c r="CG538" s="35"/>
      <c r="CH538" s="35"/>
      <c r="CI538" s="35"/>
      <c r="CQ538" s="1134">
        <f>SUM(CQ536:CR537)</f>
        <v>0</v>
      </c>
      <c r="CR538" s="1135"/>
      <c r="CS538" s="1136" t="str">
        <f>IF(CQ538=0,"", _xlfn.CONCAT(CS536:CT537))</f>
        <v/>
      </c>
      <c r="CT538" s="1137"/>
      <c r="CV538" s="890" t="s">
        <v>7899</v>
      </c>
      <c r="CW538" s="891"/>
      <c r="CX538" s="204" t="s">
        <v>508</v>
      </c>
      <c r="CY538" s="204" t="s">
        <v>509</v>
      </c>
      <c r="CZ538" s="204" t="s">
        <v>510</v>
      </c>
      <c r="DA538" s="204" t="s">
        <v>8136</v>
      </c>
      <c r="DB538" s="204" t="s">
        <v>8137</v>
      </c>
      <c r="DC538" s="204" t="s">
        <v>8138</v>
      </c>
      <c r="DD538" s="204" t="s">
        <v>8092</v>
      </c>
      <c r="DE538" s="204" t="s">
        <v>8093</v>
      </c>
      <c r="DF538" s="204" t="s">
        <v>8139</v>
      </c>
      <c r="DG538" s="204" t="s">
        <v>8140</v>
      </c>
      <c r="DH538"/>
    </row>
    <row r="539" spans="1:112" s="199" customFormat="1">
      <c r="A539" s="131"/>
      <c r="B539" s="178"/>
      <c r="C539" s="82" t="s">
        <v>69</v>
      </c>
      <c r="D539" s="746" t="s">
        <v>1210</v>
      </c>
      <c r="E539" s="746"/>
      <c r="F539" s="746"/>
      <c r="G539" s="746"/>
      <c r="H539" s="746"/>
      <c r="I539" s="746"/>
      <c r="J539" s="746"/>
      <c r="K539" s="746"/>
      <c r="L539" s="746"/>
      <c r="M539" s="746"/>
      <c r="N539" s="746"/>
      <c r="O539" s="432"/>
      <c r="P539" s="432"/>
      <c r="Q539" s="432"/>
      <c r="R539" s="432"/>
      <c r="S539" s="432"/>
      <c r="T539" s="432"/>
      <c r="U539" s="432"/>
      <c r="V539" s="432"/>
      <c r="W539" s="432"/>
      <c r="X539" s="432"/>
      <c r="Y539" s="432"/>
      <c r="Z539" s="432"/>
      <c r="AA539" s="432"/>
      <c r="AB539" s="432"/>
      <c r="AC539" s="432"/>
      <c r="AD539" s="432"/>
      <c r="AE539" s="12"/>
      <c r="AF539" s="37"/>
      <c r="AG539"/>
      <c r="AH539" s="896">
        <f t="shared" si="71"/>
        <v>0</v>
      </c>
      <c r="AI539" s="627"/>
      <c r="AJ539" s="627">
        <f t="shared" si="72"/>
        <v>0</v>
      </c>
      <c r="AK539" s="627"/>
      <c r="AL539" s="639">
        <f t="shared" si="73"/>
        <v>0</v>
      </c>
      <c r="AM539" s="641"/>
      <c r="AN539" s="627">
        <f t="shared" si="74"/>
        <v>0</v>
      </c>
      <c r="AO539" s="639"/>
      <c r="AP539" s="448"/>
      <c r="AQ539" s="919">
        <f t="shared" si="75"/>
        <v>0</v>
      </c>
      <c r="AR539" s="627"/>
      <c r="AS539" s="627">
        <f t="shared" si="76"/>
        <v>0</v>
      </c>
      <c r="AT539" s="627"/>
      <c r="AU539" s="639">
        <f t="shared" si="77"/>
        <v>0</v>
      </c>
      <c r="AV539" s="641"/>
      <c r="AW539" s="627">
        <f t="shared" si="78"/>
        <v>0</v>
      </c>
      <c r="AX539" s="627"/>
      <c r="AY539" s="448"/>
      <c r="AZ539" s="896">
        <f t="shared" si="79"/>
        <v>0</v>
      </c>
      <c r="BA539" s="627"/>
      <c r="BB539" s="627">
        <f t="shared" si="80"/>
        <v>0</v>
      </c>
      <c r="BC539" s="627"/>
      <c r="BD539" s="639">
        <f t="shared" si="81"/>
        <v>0</v>
      </c>
      <c r="BE539" s="641"/>
      <c r="BF539" s="627">
        <f t="shared" si="82"/>
        <v>0</v>
      </c>
      <c r="BG539" s="627"/>
      <c r="BH539" s="448"/>
      <c r="BI539" s="742">
        <f t="shared" si="83"/>
        <v>0</v>
      </c>
      <c r="BJ539" s="641"/>
      <c r="BK539" s="639">
        <f t="shared" si="84"/>
        <v>0</v>
      </c>
      <c r="BL539" s="641"/>
      <c r="BM539" s="639">
        <f t="shared" si="85"/>
        <v>0</v>
      </c>
      <c r="BN539" s="641"/>
      <c r="BO539" s="639">
        <f t="shared" si="86"/>
        <v>0</v>
      </c>
      <c r="BP539" s="641"/>
      <c r="BQ539" s="448"/>
      <c r="BR539" s="1090">
        <f t="shared" si="87"/>
        <v>0</v>
      </c>
      <c r="BS539" s="748"/>
      <c r="BT539" s="639" t="str">
        <f>IF(BR539=0,"",IF(SUM($BR$536:BR539)=1,BV539,IF($BR$548&gt;SUM($BR$536:BR539),_xlfn.CONCAT(", ",BV539),IF($BR$548=SUM($BR$536:BR539),_xlfn.CONCAT(" y ",BV539,".")))))</f>
        <v/>
      </c>
      <c r="BU539" s="641" t="str">
        <f>IF(BS539=0,"", IF(SUM($AN$498:BS539)=1,BV539, IF($AN$511&gt;SUM($AN$498:BS539),_xlfn.CONCAT(", ",BV539), IF($AN$511=SUM($AN$498:BS539),_xlfn.CONCAT(" y ",BV539,".")))))</f>
        <v/>
      </c>
      <c r="BV539" s="639">
        <f t="shared" si="88"/>
        <v>4</v>
      </c>
      <c r="BW539" s="641"/>
      <c r="BX539" s="35"/>
      <c r="BY539" s="35"/>
      <c r="BZ539" s="35"/>
      <c r="CA539" s="35"/>
      <c r="CB539" s="35"/>
      <c r="CC539" s="35"/>
      <c r="CD539" s="35"/>
      <c r="CE539" s="35"/>
      <c r="CF539" s="35"/>
      <c r="CG539" s="35"/>
      <c r="CH539" s="35"/>
      <c r="CI539" s="35"/>
      <c r="CV539" s="892" t="s">
        <v>8088</v>
      </c>
      <c r="CW539" s="890"/>
      <c r="CX539" s="499" t="str">
        <f>SUBSTITUTE( SUBSTITUTE( SUBSTITUTE( SUBSTITUTE( SUBSTITUTE( SUBSTITUTE( SUBSTITUTE( SUBSTITUTE( SUBSTITUTE( SUBSTITUTE(CX538, "á", "a"), "é", "e"), "í", "i"), "ó", "o"), "ú", "u"), "Á", "A"), "É", "E"), "Í", "I"), "Ó", "O"), "Ú", "U")</f>
        <v>Entregados a familiares</v>
      </c>
      <c r="CY539" s="499" t="str">
        <f t="shared" ref="CY539:DG539" si="89">SUBSTITUTE( SUBSTITUTE( SUBSTITUTE( SUBSTITUTE( SUBSTITUTE( SUBSTITUTE( SUBSTITUTE( SUBSTITUTE( SUBSTITUTE( SUBSTITUTE(CY538, "á", "a"), "é", "e"), "í", "i"), "ó", "o"), "ú", "u"), "Á", "A"), "É", "E"), "Í", "I"), "Ó", "O"), "Ú", "U")</f>
        <v>Incinerados</v>
      </c>
      <c r="CZ539" s="499" t="str">
        <f t="shared" si="89"/>
        <v>Donados a instituciones academicas</v>
      </c>
      <c r="DA539" s="499" t="str">
        <f t="shared" si="89"/>
        <v>Inhumados en panteones</v>
      </c>
      <c r="DB539" s="499" t="str">
        <f t="shared" si="89"/>
        <v>Fosa comun</v>
      </c>
      <c r="DC539" s="499" t="str">
        <f t="shared" si="89"/>
        <v>Fosas comunes</v>
      </c>
      <c r="DD539" s="499" t="str">
        <f t="shared" si="89"/>
        <v>Anfiteatro</v>
      </c>
      <c r="DE539" s="499" t="str">
        <f t="shared" si="89"/>
        <v>Laboratorio</v>
      </c>
      <c r="DF539" s="499" t="str">
        <f t="shared" si="89"/>
        <v>Centro de resguardo forense</v>
      </c>
      <c r="DG539" s="499" t="str">
        <f t="shared" si="89"/>
        <v>Agencia funerarias</v>
      </c>
      <c r="DH539"/>
    </row>
    <row r="540" spans="1:112" s="199" customFormat="1" ht="24" customHeight="1">
      <c r="A540" s="131"/>
      <c r="B540" s="178"/>
      <c r="C540" s="82" t="s">
        <v>70</v>
      </c>
      <c r="D540" s="746" t="s">
        <v>1209</v>
      </c>
      <c r="E540" s="746"/>
      <c r="F540" s="746"/>
      <c r="G540" s="746"/>
      <c r="H540" s="746"/>
      <c r="I540" s="746"/>
      <c r="J540" s="746"/>
      <c r="K540" s="746"/>
      <c r="L540" s="746"/>
      <c r="M540" s="746"/>
      <c r="N540" s="746"/>
      <c r="O540" s="432"/>
      <c r="P540" s="432"/>
      <c r="Q540" s="432"/>
      <c r="R540" s="432"/>
      <c r="S540" s="432"/>
      <c r="T540" s="432"/>
      <c r="U540" s="432"/>
      <c r="V540" s="432"/>
      <c r="W540" s="432"/>
      <c r="X540" s="432"/>
      <c r="Y540" s="432"/>
      <c r="Z540" s="432"/>
      <c r="AA540" s="432"/>
      <c r="AB540" s="432"/>
      <c r="AC540" s="432"/>
      <c r="AD540" s="432"/>
      <c r="AE540" s="12"/>
      <c r="AF540" s="37"/>
      <c r="AG540"/>
      <c r="AH540" s="896">
        <f t="shared" si="71"/>
        <v>0</v>
      </c>
      <c r="AI540" s="627"/>
      <c r="AJ540" s="627">
        <f t="shared" si="72"/>
        <v>0</v>
      </c>
      <c r="AK540" s="627"/>
      <c r="AL540" s="639">
        <f t="shared" si="73"/>
        <v>0</v>
      </c>
      <c r="AM540" s="641"/>
      <c r="AN540" s="627">
        <f t="shared" si="74"/>
        <v>0</v>
      </c>
      <c r="AO540" s="639"/>
      <c r="AP540" s="448"/>
      <c r="AQ540" s="919">
        <f t="shared" si="75"/>
        <v>0</v>
      </c>
      <c r="AR540" s="627"/>
      <c r="AS540" s="627">
        <f t="shared" si="76"/>
        <v>0</v>
      </c>
      <c r="AT540" s="627"/>
      <c r="AU540" s="639">
        <f t="shared" si="77"/>
        <v>0</v>
      </c>
      <c r="AV540" s="641"/>
      <c r="AW540" s="627">
        <f t="shared" si="78"/>
        <v>0</v>
      </c>
      <c r="AX540" s="627"/>
      <c r="AY540" s="448"/>
      <c r="AZ540" s="896">
        <f t="shared" si="79"/>
        <v>0</v>
      </c>
      <c r="BA540" s="627"/>
      <c r="BB540" s="627">
        <f t="shared" si="80"/>
        <v>0</v>
      </c>
      <c r="BC540" s="627"/>
      <c r="BD540" s="639">
        <f t="shared" si="81"/>
        <v>0</v>
      </c>
      <c r="BE540" s="641"/>
      <c r="BF540" s="627">
        <f t="shared" si="82"/>
        <v>0</v>
      </c>
      <c r="BG540" s="627"/>
      <c r="BH540" s="448"/>
      <c r="BI540" s="742">
        <f t="shared" si="83"/>
        <v>0</v>
      </c>
      <c r="BJ540" s="641"/>
      <c r="BK540" s="639">
        <f t="shared" si="84"/>
        <v>0</v>
      </c>
      <c r="BL540" s="641"/>
      <c r="BM540" s="639">
        <f t="shared" si="85"/>
        <v>0</v>
      </c>
      <c r="BN540" s="641"/>
      <c r="BO540" s="639">
        <f t="shared" si="86"/>
        <v>0</v>
      </c>
      <c r="BP540" s="641"/>
      <c r="BQ540" s="448"/>
      <c r="BR540" s="1090">
        <f t="shared" si="87"/>
        <v>0</v>
      </c>
      <c r="BS540" s="748"/>
      <c r="BT540" s="639" t="str">
        <f>IF(BR540=0,"",IF(SUM($BR$536:BR540)=1,BV540,IF($BR$548&gt;SUM($BR$536:BR540),_xlfn.CONCAT(", ",BV540),IF($BR$548=SUM($BR$536:BR540),_xlfn.CONCAT(" y ",BV540,".")))))</f>
        <v/>
      </c>
      <c r="BU540" s="641" t="str">
        <f>IF(BS540=0,"", IF(SUM($AN$498:BS540)=1,BV540, IF($AN$511&gt;SUM($AN$498:BS540),_xlfn.CONCAT(", ",BV540), IF($AN$511=SUM($AN$498:BS540),_xlfn.CONCAT(" y ",BV540,".")))))</f>
        <v/>
      </c>
      <c r="BV540" s="639">
        <f t="shared" si="88"/>
        <v>5</v>
      </c>
      <c r="BW540" s="641"/>
      <c r="BX540" s="35"/>
      <c r="BY540" s="35"/>
      <c r="BZ540" s="35"/>
      <c r="CA540" s="35"/>
      <c r="CB540" s="35"/>
      <c r="CC540" s="35"/>
      <c r="CD540" s="35"/>
      <c r="CE540" s="35"/>
      <c r="CF540" s="35"/>
      <c r="CG540" s="35"/>
      <c r="CH540" s="35"/>
      <c r="CI540" s="35"/>
      <c r="CV540" s="895" t="s">
        <v>7223</v>
      </c>
      <c r="CW540" s="886"/>
      <c r="CX540" s="491">
        <f t="shared" ref="CX540:DG540" si="90">IF(ISNUMBER(SEARCH(CX539,$CX$536,1))=FALSE,0,1)</f>
        <v>0</v>
      </c>
      <c r="CY540" s="491">
        <f t="shared" si="90"/>
        <v>0</v>
      </c>
      <c r="CZ540" s="491">
        <f t="shared" si="90"/>
        <v>0</v>
      </c>
      <c r="DA540" s="491">
        <f t="shared" si="90"/>
        <v>0</v>
      </c>
      <c r="DB540" s="491">
        <f t="shared" si="90"/>
        <v>0</v>
      </c>
      <c r="DC540" s="491">
        <f t="shared" si="90"/>
        <v>0</v>
      </c>
      <c r="DD540" s="491">
        <f t="shared" si="90"/>
        <v>0</v>
      </c>
      <c r="DE540" s="491">
        <f t="shared" si="90"/>
        <v>0</v>
      </c>
      <c r="DF540" s="491">
        <f t="shared" si="90"/>
        <v>0</v>
      </c>
      <c r="DG540" s="491">
        <f t="shared" si="90"/>
        <v>0</v>
      </c>
      <c r="DH540" s="494">
        <f>SUM(CX540:DG540)</f>
        <v>0</v>
      </c>
    </row>
    <row r="541" spans="1:112" s="199" customFormat="1" ht="24" customHeight="1">
      <c r="A541" s="131"/>
      <c r="B541" s="178"/>
      <c r="C541" s="82" t="s">
        <v>71</v>
      </c>
      <c r="D541" s="746" t="s">
        <v>511</v>
      </c>
      <c r="E541" s="746"/>
      <c r="F541" s="746"/>
      <c r="G541" s="746"/>
      <c r="H541" s="746"/>
      <c r="I541" s="746"/>
      <c r="J541" s="746"/>
      <c r="K541" s="746"/>
      <c r="L541" s="746"/>
      <c r="M541" s="746"/>
      <c r="N541" s="746"/>
      <c r="O541" s="432"/>
      <c r="P541" s="432"/>
      <c r="Q541" s="432"/>
      <c r="R541" s="432"/>
      <c r="S541" s="432"/>
      <c r="T541" s="432"/>
      <c r="U541" s="432"/>
      <c r="V541" s="432"/>
      <c r="W541" s="432"/>
      <c r="X541" s="432"/>
      <c r="Y541" s="432"/>
      <c r="Z541" s="432"/>
      <c r="AA541" s="432"/>
      <c r="AB541" s="432"/>
      <c r="AC541" s="432"/>
      <c r="AD541" s="432"/>
      <c r="AE541" s="12"/>
      <c r="AF541" s="37"/>
      <c r="AG541"/>
      <c r="AH541" s="896">
        <f t="shared" si="71"/>
        <v>0</v>
      </c>
      <c r="AI541" s="627"/>
      <c r="AJ541" s="627">
        <f t="shared" si="72"/>
        <v>0</v>
      </c>
      <c r="AK541" s="627"/>
      <c r="AL541" s="639">
        <f t="shared" si="73"/>
        <v>0</v>
      </c>
      <c r="AM541" s="641"/>
      <c r="AN541" s="627">
        <f t="shared" si="74"/>
        <v>0</v>
      </c>
      <c r="AO541" s="639"/>
      <c r="AP541" s="448"/>
      <c r="AQ541" s="919">
        <f t="shared" si="75"/>
        <v>0</v>
      </c>
      <c r="AR541" s="627"/>
      <c r="AS541" s="627">
        <f t="shared" si="76"/>
        <v>0</v>
      </c>
      <c r="AT541" s="627"/>
      <c r="AU541" s="639">
        <f t="shared" si="77"/>
        <v>0</v>
      </c>
      <c r="AV541" s="641"/>
      <c r="AW541" s="627">
        <f t="shared" si="78"/>
        <v>0</v>
      </c>
      <c r="AX541" s="627"/>
      <c r="AY541" s="448"/>
      <c r="AZ541" s="896">
        <f t="shared" si="79"/>
        <v>0</v>
      </c>
      <c r="BA541" s="627"/>
      <c r="BB541" s="627">
        <f t="shared" si="80"/>
        <v>0</v>
      </c>
      <c r="BC541" s="627"/>
      <c r="BD541" s="639">
        <f t="shared" si="81"/>
        <v>0</v>
      </c>
      <c r="BE541" s="641"/>
      <c r="BF541" s="627">
        <f t="shared" si="82"/>
        <v>0</v>
      </c>
      <c r="BG541" s="627"/>
      <c r="BH541" s="448"/>
      <c r="BI541" s="742">
        <f t="shared" si="83"/>
        <v>0</v>
      </c>
      <c r="BJ541" s="641"/>
      <c r="BK541" s="639">
        <f t="shared" si="84"/>
        <v>0</v>
      </c>
      <c r="BL541" s="641"/>
      <c r="BM541" s="639">
        <f t="shared" si="85"/>
        <v>0</v>
      </c>
      <c r="BN541" s="641"/>
      <c r="BO541" s="639">
        <f t="shared" si="86"/>
        <v>0</v>
      </c>
      <c r="BP541" s="641"/>
      <c r="BQ541" s="448"/>
      <c r="BR541" s="1090">
        <f t="shared" si="87"/>
        <v>0</v>
      </c>
      <c r="BS541" s="748"/>
      <c r="BT541" s="639" t="str">
        <f>IF(BR541=0,"",IF(SUM($BR$536:BR541)=1,BV541,IF($BR$548&gt;SUM($BR$536:BR541),_xlfn.CONCAT(", ",BV541),IF($BR$548=SUM($BR$536:BR541),_xlfn.CONCAT(" y ",BV541,".")))))</f>
        <v/>
      </c>
      <c r="BU541" s="641" t="str">
        <f>IF(BS541=0,"", IF(SUM($AN$498:BS541)=1,BV541, IF($AN$511&gt;SUM($AN$498:BS541),_xlfn.CONCAT(", ",BV541), IF($AN$511=SUM($AN$498:BS541),_xlfn.CONCAT(" y ",BV541,".")))))</f>
        <v/>
      </c>
      <c r="BV541" s="639">
        <f t="shared" si="88"/>
        <v>6</v>
      </c>
      <c r="BW541" s="641"/>
      <c r="BX541" s="35"/>
      <c r="BY541" s="35"/>
      <c r="BZ541" s="35"/>
      <c r="CA541" s="35"/>
      <c r="CB541" s="35"/>
      <c r="CC541" s="35"/>
      <c r="CD541" s="35"/>
      <c r="CE541" s="35"/>
      <c r="CF541" s="35"/>
      <c r="CG541" s="35"/>
      <c r="CH541" s="35"/>
      <c r="CI541" s="35"/>
      <c r="CV541" s="895" t="s">
        <v>7901</v>
      </c>
      <c r="CW541" s="886"/>
      <c r="CX541" s="491" t="str">
        <f>IF(CX540=0,"",IF(SUM($CX$540:CX540)=1,CX537,IF($DH$540&gt;SUM($CX$540:CX540),_xlfn.CONCAT(", ",CX537),IF($DH$540=SUM($CX$540:CX540),_xlfn.CONCAT(" y ",CX537)))))</f>
        <v/>
      </c>
      <c r="CY541" s="491" t="str">
        <f>IF(CY540=0,"",IF(SUM($CX$540:CY540)=1,CY537,IF($DH$540&gt;SUM($CX$540:CY540),_xlfn.CONCAT(", ",CY537),IF($DH$540=SUM($CX$540:CY540),_xlfn.CONCAT(" y ",CY537)))))</f>
        <v/>
      </c>
      <c r="CZ541" s="491" t="str">
        <f>IF(CZ540=0,"",IF(SUM($CX$540:CZ540)=1,CZ537,IF($DH$540&gt;SUM($CX$540:CZ540),_xlfn.CONCAT(", ",CZ537),IF($DH$540=SUM($CX$540:CZ540),_xlfn.CONCAT(" y ",CZ537)))))</f>
        <v/>
      </c>
      <c r="DA541" s="491" t="str">
        <f>IF(DA540=0,"",IF(SUM($CX$540:DA540)=1,DA537,IF($DH$540&gt;SUM($CX$540:DA540),_xlfn.CONCAT(", ",DA537),IF($DH$540=SUM($CX$540:DA540),_xlfn.CONCAT(" y ",DA537)))))</f>
        <v/>
      </c>
      <c r="DB541" s="491" t="str">
        <f>IF(DB540=0,"",IF(SUM($CX$540:DB540)=1,DB537,IF($DH$540&gt;SUM($CX$540:DB540),_xlfn.CONCAT(", ",DB537),IF($DH$540=SUM($CX$540:DB540),_xlfn.CONCAT(" y ",DB537)))))</f>
        <v/>
      </c>
      <c r="DC541" s="491" t="str">
        <f>IF(DC540=0,"",IF(SUM($CX$540:DC540)=1,DC537,IF($DH$540&gt;SUM($CX$540:DC540),_xlfn.CONCAT(", ",DC537),IF($DH$540=SUM($CX$540:DC540),_xlfn.CONCAT(" y ",DC537)))))</f>
        <v/>
      </c>
      <c r="DD541" s="491" t="str">
        <f>IF(DD540=0,"",IF(SUM($CX$540:DD540)=1,DD537,IF($DH$540&gt;SUM($CX$540:DD540),_xlfn.CONCAT(", ",DD537),IF($DH$540=SUM($CX$540:DD540),_xlfn.CONCAT(" y ",DD537)))))</f>
        <v/>
      </c>
      <c r="DE541" s="491" t="str">
        <f>IF(DE540=0,"",IF(SUM($CX$540:DE540)=1,DE537,IF($DH$540&gt;SUM($CX$540:DE540),_xlfn.CONCAT(", ",DE537),IF($DH$540=SUM($CX$540:DE540),_xlfn.CONCAT(" y ",DE537)))))</f>
        <v/>
      </c>
      <c r="DF541" s="491" t="str">
        <f>IF(DF540=0,"",IF(SUM($CX$540:DF540)=1,DF537,IF($DH$540&gt;SUM($CX$540:DF540),_xlfn.CONCAT(", ",DF537),IF($DH$540=SUM($CX$540:DF540),_xlfn.CONCAT(" y ",DF537)))))</f>
        <v/>
      </c>
      <c r="DG541" s="491" t="str">
        <f>IF(DG540=0,"",IF(SUM($CX$540:DG540)=1,DG537,IF($DH$540&gt;SUM($CX$540:DG540),_xlfn.CONCAT(", ",DG537),IF($DH$540=SUM($CX$540:DG540),_xlfn.CONCAT(" y ",DG537)))))</f>
        <v/>
      </c>
      <c r="DH541" s="495" t="str">
        <f>_xlfn.CONCAT(CX541:DG541)</f>
        <v/>
      </c>
    </row>
    <row r="542" spans="1:112" s="199" customFormat="1">
      <c r="A542" s="131"/>
      <c r="B542" s="178"/>
      <c r="C542" s="82" t="s">
        <v>72</v>
      </c>
      <c r="D542" s="746" t="s">
        <v>512</v>
      </c>
      <c r="E542" s="746"/>
      <c r="F542" s="746"/>
      <c r="G542" s="746"/>
      <c r="H542" s="746"/>
      <c r="I542" s="746"/>
      <c r="J542" s="746"/>
      <c r="K542" s="746"/>
      <c r="L542" s="746"/>
      <c r="M542" s="746"/>
      <c r="N542" s="746"/>
      <c r="O542" s="432"/>
      <c r="P542" s="432"/>
      <c r="Q542" s="432"/>
      <c r="R542" s="432"/>
      <c r="S542" s="432"/>
      <c r="T542" s="432"/>
      <c r="U542" s="432"/>
      <c r="V542" s="432"/>
      <c r="W542" s="432"/>
      <c r="X542" s="432"/>
      <c r="Y542" s="432"/>
      <c r="Z542" s="432"/>
      <c r="AA542" s="432"/>
      <c r="AB542" s="432"/>
      <c r="AC542" s="432"/>
      <c r="AD542" s="432"/>
      <c r="AE542" s="12"/>
      <c r="AF542" s="37"/>
      <c r="AG542"/>
      <c r="AH542" s="896">
        <f t="shared" si="71"/>
        <v>0</v>
      </c>
      <c r="AI542" s="627"/>
      <c r="AJ542" s="627">
        <f t="shared" si="72"/>
        <v>0</v>
      </c>
      <c r="AK542" s="627"/>
      <c r="AL542" s="639">
        <f t="shared" si="73"/>
        <v>0</v>
      </c>
      <c r="AM542" s="641"/>
      <c r="AN542" s="627">
        <f t="shared" si="74"/>
        <v>0</v>
      </c>
      <c r="AO542" s="639"/>
      <c r="AP542" s="448"/>
      <c r="AQ542" s="919">
        <f t="shared" si="75"/>
        <v>0</v>
      </c>
      <c r="AR542" s="627"/>
      <c r="AS542" s="627">
        <f t="shared" si="76"/>
        <v>0</v>
      </c>
      <c r="AT542" s="627"/>
      <c r="AU542" s="639">
        <f t="shared" si="77"/>
        <v>0</v>
      </c>
      <c r="AV542" s="641"/>
      <c r="AW542" s="627">
        <f t="shared" si="78"/>
        <v>0</v>
      </c>
      <c r="AX542" s="627"/>
      <c r="AY542" s="448"/>
      <c r="AZ542" s="896">
        <f t="shared" si="79"/>
        <v>0</v>
      </c>
      <c r="BA542" s="627"/>
      <c r="BB542" s="627">
        <f t="shared" si="80"/>
        <v>0</v>
      </c>
      <c r="BC542" s="627"/>
      <c r="BD542" s="639">
        <f t="shared" si="81"/>
        <v>0</v>
      </c>
      <c r="BE542" s="641"/>
      <c r="BF542" s="627">
        <f t="shared" si="82"/>
        <v>0</v>
      </c>
      <c r="BG542" s="627"/>
      <c r="BH542" s="448"/>
      <c r="BI542" s="742">
        <f t="shared" si="83"/>
        <v>0</v>
      </c>
      <c r="BJ542" s="641"/>
      <c r="BK542" s="639">
        <f t="shared" si="84"/>
        <v>0</v>
      </c>
      <c r="BL542" s="641"/>
      <c r="BM542" s="639">
        <f t="shared" si="85"/>
        <v>0</v>
      </c>
      <c r="BN542" s="641"/>
      <c r="BO542" s="639">
        <f t="shared" si="86"/>
        <v>0</v>
      </c>
      <c r="BP542" s="641"/>
      <c r="BQ542" s="448"/>
      <c r="BR542" s="1090">
        <f t="shared" si="87"/>
        <v>0</v>
      </c>
      <c r="BS542" s="748"/>
      <c r="BT542" s="639" t="str">
        <f>IF(BR542=0,"",IF(SUM($BR$536:BR542)=1,BV542,IF($BR$548&gt;SUM($BR$536:BR542),_xlfn.CONCAT(", ",BV542),IF($BR$548=SUM($BR$536:BR542),_xlfn.CONCAT(" y ",BV542,".")))))</f>
        <v/>
      </c>
      <c r="BU542" s="641" t="str">
        <f>IF(BS542=0,"", IF(SUM($AN$498:BS542)=1,BV542, IF($AN$511&gt;SUM($AN$498:BS542),_xlfn.CONCAT(", ",BV542), IF($AN$511=SUM($AN$498:BS542),_xlfn.CONCAT(" y ",BV542,".")))))</f>
        <v/>
      </c>
      <c r="BV542" s="639">
        <f t="shared" si="88"/>
        <v>7</v>
      </c>
      <c r="BW542" s="641"/>
      <c r="BX542" s="35"/>
      <c r="BY542" s="35"/>
      <c r="BZ542" s="35"/>
      <c r="CA542" s="35"/>
      <c r="CB542" s="35"/>
      <c r="CC542" s="35"/>
      <c r="CD542" s="35"/>
      <c r="CE542" s="35"/>
      <c r="CF542" s="35"/>
      <c r="CG542" s="35"/>
      <c r="CH542" s="35"/>
      <c r="CI542" s="35"/>
      <c r="CJ542" s="35"/>
      <c r="CK542" s="35"/>
      <c r="CL542" s="35"/>
      <c r="CM542" s="35"/>
      <c r="CN542" s="35"/>
      <c r="CO542" s="35"/>
      <c r="CP542" s="35"/>
      <c r="CQ542" s="35"/>
      <c r="CR542" s="35"/>
      <c r="CS542"/>
      <c r="CT542"/>
      <c r="CU542"/>
      <c r="CV542"/>
      <c r="CW542"/>
      <c r="CX542"/>
      <c r="CY542"/>
      <c r="CZ542"/>
      <c r="DA542"/>
      <c r="DB542"/>
      <c r="DC542"/>
      <c r="DD542"/>
      <c r="DE542"/>
      <c r="DF542"/>
      <c r="DG542"/>
      <c r="DH542"/>
    </row>
    <row r="543" spans="1:112" s="199" customFormat="1">
      <c r="A543" s="131"/>
      <c r="B543" s="178"/>
      <c r="C543" s="82" t="s">
        <v>73</v>
      </c>
      <c r="D543" s="746" t="s">
        <v>513</v>
      </c>
      <c r="E543" s="746"/>
      <c r="F543" s="746"/>
      <c r="G543" s="746"/>
      <c r="H543" s="746"/>
      <c r="I543" s="746"/>
      <c r="J543" s="746"/>
      <c r="K543" s="746"/>
      <c r="L543" s="746"/>
      <c r="M543" s="746"/>
      <c r="N543" s="746"/>
      <c r="O543" s="432"/>
      <c r="P543" s="432"/>
      <c r="Q543" s="432"/>
      <c r="R543" s="432"/>
      <c r="S543" s="432"/>
      <c r="T543" s="432"/>
      <c r="U543" s="432"/>
      <c r="V543" s="432"/>
      <c r="W543" s="432"/>
      <c r="X543" s="432"/>
      <c r="Y543" s="432"/>
      <c r="Z543" s="432"/>
      <c r="AA543" s="432"/>
      <c r="AB543" s="432"/>
      <c r="AC543" s="432"/>
      <c r="AD543" s="432"/>
      <c r="AE543" s="12"/>
      <c r="AF543" s="37"/>
      <c r="AG543"/>
      <c r="AH543" s="896">
        <f t="shared" si="71"/>
        <v>0</v>
      </c>
      <c r="AI543" s="627"/>
      <c r="AJ543" s="627">
        <f t="shared" si="72"/>
        <v>0</v>
      </c>
      <c r="AK543" s="627"/>
      <c r="AL543" s="639">
        <f t="shared" si="73"/>
        <v>0</v>
      </c>
      <c r="AM543" s="641"/>
      <c r="AN543" s="627">
        <f t="shared" si="74"/>
        <v>0</v>
      </c>
      <c r="AO543" s="639"/>
      <c r="AP543" s="448"/>
      <c r="AQ543" s="919">
        <f t="shared" si="75"/>
        <v>0</v>
      </c>
      <c r="AR543" s="627"/>
      <c r="AS543" s="627">
        <f t="shared" si="76"/>
        <v>0</v>
      </c>
      <c r="AT543" s="627"/>
      <c r="AU543" s="639">
        <f t="shared" si="77"/>
        <v>0</v>
      </c>
      <c r="AV543" s="641"/>
      <c r="AW543" s="627">
        <f t="shared" si="78"/>
        <v>0</v>
      </c>
      <c r="AX543" s="627"/>
      <c r="AY543" s="448"/>
      <c r="AZ543" s="896">
        <f t="shared" si="79"/>
        <v>0</v>
      </c>
      <c r="BA543" s="627"/>
      <c r="BB543" s="627">
        <f t="shared" si="80"/>
        <v>0</v>
      </c>
      <c r="BC543" s="627"/>
      <c r="BD543" s="639">
        <f t="shared" si="81"/>
        <v>0</v>
      </c>
      <c r="BE543" s="641"/>
      <c r="BF543" s="627">
        <f t="shared" si="82"/>
        <v>0</v>
      </c>
      <c r="BG543" s="627"/>
      <c r="BH543" s="448"/>
      <c r="BI543" s="742">
        <f t="shared" si="83"/>
        <v>0</v>
      </c>
      <c r="BJ543" s="641"/>
      <c r="BK543" s="639">
        <f t="shared" si="84"/>
        <v>0</v>
      </c>
      <c r="BL543" s="641"/>
      <c r="BM543" s="639">
        <f t="shared" si="85"/>
        <v>0</v>
      </c>
      <c r="BN543" s="641"/>
      <c r="BO543" s="639">
        <f t="shared" si="86"/>
        <v>0</v>
      </c>
      <c r="BP543" s="641"/>
      <c r="BQ543" s="448"/>
      <c r="BR543" s="1090">
        <f t="shared" si="87"/>
        <v>0</v>
      </c>
      <c r="BS543" s="748"/>
      <c r="BT543" s="639" t="str">
        <f>IF(BR543=0,"",IF(SUM($BR$536:BR543)=1,BV543,IF($BR$548&gt;SUM($BR$536:BR543),_xlfn.CONCAT(", ",BV543),IF($BR$548=SUM($BR$536:BR543),_xlfn.CONCAT(" y ",BV543,".")))))</f>
        <v/>
      </c>
      <c r="BU543" s="641" t="str">
        <f>IF(BS543=0,"", IF(SUM($AN$498:BS543)=1,BV543, IF($AN$511&gt;SUM($AN$498:BS543),_xlfn.CONCAT(", ",BV543), IF($AN$511=SUM($AN$498:BS543),_xlfn.CONCAT(" y ",BV543,".")))))</f>
        <v/>
      </c>
      <c r="BV543" s="639">
        <f t="shared" si="88"/>
        <v>8</v>
      </c>
      <c r="BW543" s="641"/>
      <c r="BX543" s="35"/>
      <c r="BY543" s="35"/>
      <c r="BZ543" s="35"/>
      <c r="CA543" s="35"/>
      <c r="CB543" s="35"/>
      <c r="CC543" s="35"/>
      <c r="CD543" s="35"/>
      <c r="CE543" s="35"/>
      <c r="CF543" s="35"/>
      <c r="CG543" s="35"/>
      <c r="CH543" s="35"/>
      <c r="CI543" s="35"/>
      <c r="CJ543" s="35"/>
      <c r="CK543" s="35"/>
      <c r="CL543" s="35"/>
      <c r="CM543" s="35"/>
      <c r="CN543" s="35"/>
      <c r="CO543" s="35"/>
      <c r="CP543" s="35"/>
      <c r="CQ543" s="35"/>
      <c r="CR543" s="35"/>
      <c r="CS543"/>
      <c r="CT543"/>
      <c r="CU543"/>
      <c r="CV543"/>
      <c r="CW543"/>
      <c r="CX543"/>
      <c r="CY543"/>
      <c r="CZ543"/>
      <c r="DA543"/>
      <c r="DB543"/>
      <c r="DC543"/>
      <c r="DD543"/>
      <c r="DE543"/>
      <c r="DF543"/>
      <c r="DG543"/>
      <c r="DH543"/>
    </row>
    <row r="544" spans="1:112" s="199" customFormat="1" ht="24" customHeight="1">
      <c r="A544" s="131"/>
      <c r="B544" s="178"/>
      <c r="C544" s="82" t="s">
        <v>74</v>
      </c>
      <c r="D544" s="746" t="s">
        <v>514</v>
      </c>
      <c r="E544" s="746"/>
      <c r="F544" s="746"/>
      <c r="G544" s="746"/>
      <c r="H544" s="746"/>
      <c r="I544" s="746"/>
      <c r="J544" s="746"/>
      <c r="K544" s="746"/>
      <c r="L544" s="746"/>
      <c r="M544" s="746"/>
      <c r="N544" s="746"/>
      <c r="O544" s="432"/>
      <c r="P544" s="432"/>
      <c r="Q544" s="432"/>
      <c r="R544" s="432"/>
      <c r="S544" s="432"/>
      <c r="T544" s="432"/>
      <c r="U544" s="432"/>
      <c r="V544" s="432"/>
      <c r="W544" s="432"/>
      <c r="X544" s="432"/>
      <c r="Y544" s="432"/>
      <c r="Z544" s="432"/>
      <c r="AA544" s="432"/>
      <c r="AB544" s="432"/>
      <c r="AC544" s="432"/>
      <c r="AD544" s="432"/>
      <c r="AE544" s="12"/>
      <c r="AF544" s="37"/>
      <c r="AG544"/>
      <c r="AH544" s="896">
        <f t="shared" si="71"/>
        <v>0</v>
      </c>
      <c r="AI544" s="627"/>
      <c r="AJ544" s="627">
        <f t="shared" si="72"/>
        <v>0</v>
      </c>
      <c r="AK544" s="627"/>
      <c r="AL544" s="639">
        <f t="shared" si="73"/>
        <v>0</v>
      </c>
      <c r="AM544" s="641"/>
      <c r="AN544" s="627">
        <f t="shared" si="74"/>
        <v>0</v>
      </c>
      <c r="AO544" s="639"/>
      <c r="AP544" s="448"/>
      <c r="AQ544" s="919">
        <f t="shared" si="75"/>
        <v>0</v>
      </c>
      <c r="AR544" s="627"/>
      <c r="AS544" s="627">
        <f t="shared" si="76"/>
        <v>0</v>
      </c>
      <c r="AT544" s="627"/>
      <c r="AU544" s="639">
        <f t="shared" si="77"/>
        <v>0</v>
      </c>
      <c r="AV544" s="641"/>
      <c r="AW544" s="627">
        <f t="shared" si="78"/>
        <v>0</v>
      </c>
      <c r="AX544" s="627"/>
      <c r="AY544" s="448"/>
      <c r="AZ544" s="896">
        <f t="shared" si="79"/>
        <v>0</v>
      </c>
      <c r="BA544" s="627"/>
      <c r="BB544" s="627">
        <f t="shared" si="80"/>
        <v>0</v>
      </c>
      <c r="BC544" s="627"/>
      <c r="BD544" s="639">
        <f t="shared" si="81"/>
        <v>0</v>
      </c>
      <c r="BE544" s="641"/>
      <c r="BF544" s="627">
        <f t="shared" si="82"/>
        <v>0</v>
      </c>
      <c r="BG544" s="627"/>
      <c r="BH544" s="448"/>
      <c r="BI544" s="742">
        <f t="shared" si="83"/>
        <v>0</v>
      </c>
      <c r="BJ544" s="641"/>
      <c r="BK544" s="639">
        <f t="shared" si="84"/>
        <v>0</v>
      </c>
      <c r="BL544" s="641"/>
      <c r="BM544" s="639">
        <f t="shared" si="85"/>
        <v>0</v>
      </c>
      <c r="BN544" s="641"/>
      <c r="BO544" s="639">
        <f t="shared" si="86"/>
        <v>0</v>
      </c>
      <c r="BP544" s="641"/>
      <c r="BQ544" s="448"/>
      <c r="BR544" s="1090">
        <f t="shared" si="87"/>
        <v>0</v>
      </c>
      <c r="BS544" s="748"/>
      <c r="BT544" s="639" t="str">
        <f>IF(BR544=0,"",IF(SUM($BR$536:BR544)=1,BV544,IF($BR$548&gt;SUM($BR$536:BR544),_xlfn.CONCAT(", ",BV544),IF($BR$548=SUM($BR$536:BR544),_xlfn.CONCAT(" y ",BV544,".")))))</f>
        <v/>
      </c>
      <c r="BU544" s="641" t="str">
        <f>IF(BS544=0,"", IF(SUM($AN$498:BS544)=1,BV544, IF($AN$511&gt;SUM($AN$498:BS544),_xlfn.CONCAT(", ",BV544), IF($AN$511=SUM($AN$498:BS544),_xlfn.CONCAT(" y ",BV544,".")))))</f>
        <v/>
      </c>
      <c r="BV544" s="639">
        <f t="shared" si="88"/>
        <v>9</v>
      </c>
      <c r="BW544" s="641"/>
      <c r="BX544" s="35"/>
      <c r="BY544" s="35"/>
      <c r="BZ544" s="35"/>
      <c r="CA544" s="35"/>
      <c r="CB544" s="35"/>
      <c r="CC544" s="35"/>
      <c r="CD544" s="35"/>
      <c r="CE544" s="35"/>
      <c r="CF544" s="35"/>
      <c r="CG544" s="35"/>
      <c r="CH544" s="35"/>
      <c r="CI544" s="35"/>
      <c r="CJ544" s="35"/>
      <c r="CK544" s="35"/>
      <c r="CL544" s="35"/>
      <c r="CM544" s="35"/>
      <c r="CN544" s="35"/>
      <c r="CO544" s="35"/>
      <c r="CP544" s="35"/>
      <c r="CQ544" s="35"/>
      <c r="CR544" s="35"/>
      <c r="CS544"/>
      <c r="CT544"/>
      <c r="CU544"/>
      <c r="CV544"/>
      <c r="CW544"/>
      <c r="CX544"/>
      <c r="CY544"/>
      <c r="CZ544"/>
      <c r="DA544"/>
      <c r="DB544"/>
      <c r="DC544"/>
      <c r="DD544"/>
      <c r="DE544"/>
      <c r="DF544"/>
      <c r="DG544"/>
      <c r="DH544"/>
    </row>
    <row r="545" spans="1:112" s="199" customFormat="1">
      <c r="A545" s="131"/>
      <c r="B545" s="178"/>
      <c r="C545" s="82" t="s">
        <v>75</v>
      </c>
      <c r="D545" s="746" t="s">
        <v>931</v>
      </c>
      <c r="E545" s="746"/>
      <c r="F545" s="746"/>
      <c r="G545" s="746"/>
      <c r="H545" s="746"/>
      <c r="I545" s="746"/>
      <c r="J545" s="746"/>
      <c r="K545" s="746"/>
      <c r="L545" s="746"/>
      <c r="M545" s="746"/>
      <c r="N545" s="746"/>
      <c r="O545" s="432"/>
      <c r="P545" s="432"/>
      <c r="Q545" s="432"/>
      <c r="R545" s="432"/>
      <c r="S545" s="432"/>
      <c r="T545" s="432"/>
      <c r="U545" s="432"/>
      <c r="V545" s="432"/>
      <c r="W545" s="432"/>
      <c r="X545" s="432"/>
      <c r="Y545" s="432"/>
      <c r="Z545" s="432"/>
      <c r="AA545" s="432"/>
      <c r="AB545" s="432"/>
      <c r="AC545" s="432"/>
      <c r="AD545" s="432"/>
      <c r="AE545" s="12"/>
      <c r="AF545" s="37"/>
      <c r="AG545"/>
      <c r="AH545" s="896">
        <f t="shared" si="71"/>
        <v>0</v>
      </c>
      <c r="AI545" s="627"/>
      <c r="AJ545" s="627">
        <f t="shared" si="72"/>
        <v>0</v>
      </c>
      <c r="AK545" s="627"/>
      <c r="AL545" s="639">
        <f t="shared" si="73"/>
        <v>0</v>
      </c>
      <c r="AM545" s="641"/>
      <c r="AN545" s="627">
        <f t="shared" si="74"/>
        <v>0</v>
      </c>
      <c r="AO545" s="639"/>
      <c r="AP545" s="448"/>
      <c r="AQ545" s="919">
        <f t="shared" si="75"/>
        <v>0</v>
      </c>
      <c r="AR545" s="627"/>
      <c r="AS545" s="627">
        <f t="shared" si="76"/>
        <v>0</v>
      </c>
      <c r="AT545" s="627"/>
      <c r="AU545" s="639">
        <f t="shared" si="77"/>
        <v>0</v>
      </c>
      <c r="AV545" s="641"/>
      <c r="AW545" s="627">
        <f t="shared" si="78"/>
        <v>0</v>
      </c>
      <c r="AX545" s="627"/>
      <c r="AY545" s="448"/>
      <c r="AZ545" s="896">
        <f t="shared" si="79"/>
        <v>0</v>
      </c>
      <c r="BA545" s="627"/>
      <c r="BB545" s="627">
        <f t="shared" si="80"/>
        <v>0</v>
      </c>
      <c r="BC545" s="627"/>
      <c r="BD545" s="639">
        <f t="shared" si="81"/>
        <v>0</v>
      </c>
      <c r="BE545" s="641"/>
      <c r="BF545" s="627">
        <f t="shared" si="82"/>
        <v>0</v>
      </c>
      <c r="BG545" s="627"/>
      <c r="BH545" s="448"/>
      <c r="BI545" s="742">
        <f t="shared" si="83"/>
        <v>0</v>
      </c>
      <c r="BJ545" s="641"/>
      <c r="BK545" s="639">
        <f t="shared" si="84"/>
        <v>0</v>
      </c>
      <c r="BL545" s="641"/>
      <c r="BM545" s="639">
        <f t="shared" si="85"/>
        <v>0</v>
      </c>
      <c r="BN545" s="641"/>
      <c r="BO545" s="639">
        <f t="shared" si="86"/>
        <v>0</v>
      </c>
      <c r="BP545" s="641"/>
      <c r="BQ545" s="448"/>
      <c r="BR545" s="1090">
        <f t="shared" si="87"/>
        <v>0</v>
      </c>
      <c r="BS545" s="748"/>
      <c r="BT545" s="639" t="str">
        <f>IF(BR545=0,"",IF(SUM($BR$536:BR545)=1,BV545,IF($BR$548&gt;SUM($BR$536:BR545),_xlfn.CONCAT(", ",BV545),IF($BR$548=SUM($BR$536:BR545),_xlfn.CONCAT(" y ",BV545,".")))))</f>
        <v/>
      </c>
      <c r="BU545" s="641" t="str">
        <f>IF(BS545=0,"", IF(SUM($AN$498:BS545)=1,BV545, IF($AN$511&gt;SUM($AN$498:BS545),_xlfn.CONCAT(", ",BV545), IF($AN$511=SUM($AN$498:BS545),_xlfn.CONCAT(" y ",BV545,".")))))</f>
        <v/>
      </c>
      <c r="BV545" s="639">
        <f t="shared" si="88"/>
        <v>10</v>
      </c>
      <c r="BW545" s="641"/>
      <c r="BX545" s="35"/>
      <c r="BY545" s="35"/>
      <c r="BZ545" s="35"/>
      <c r="CA545" s="35"/>
      <c r="CB545" s="35"/>
      <c r="CC545" s="35"/>
      <c r="CD545" s="35"/>
      <c r="CE545" s="35"/>
      <c r="CF545" s="35"/>
      <c r="CG545" s="35"/>
      <c r="CH545" s="35"/>
      <c r="CI545" s="35"/>
      <c r="CJ545" s="35"/>
      <c r="CK545" s="35"/>
      <c r="CL545" s="35"/>
      <c r="CM545" s="35"/>
      <c r="CN545" s="35"/>
      <c r="CO545" s="35"/>
      <c r="CP545" s="35"/>
      <c r="CQ545" s="35"/>
      <c r="CR545" s="35"/>
      <c r="CS545"/>
      <c r="CT545"/>
      <c r="CU545"/>
      <c r="CV545"/>
      <c r="CW545"/>
      <c r="CX545"/>
      <c r="CY545"/>
      <c r="CZ545"/>
      <c r="DA545"/>
      <c r="DB545"/>
      <c r="DC545"/>
      <c r="DD545"/>
      <c r="DE545"/>
      <c r="DF545"/>
      <c r="DG545"/>
      <c r="DH545"/>
    </row>
    <row r="546" spans="1:112" s="199" customFormat="1">
      <c r="A546" s="131"/>
      <c r="B546" s="178"/>
      <c r="C546" s="82" t="s">
        <v>76</v>
      </c>
      <c r="D546" s="746" t="s">
        <v>641</v>
      </c>
      <c r="E546" s="746"/>
      <c r="F546" s="746"/>
      <c r="G546" s="746"/>
      <c r="H546" s="746"/>
      <c r="I546" s="746"/>
      <c r="J546" s="746"/>
      <c r="K546" s="746"/>
      <c r="L546" s="746"/>
      <c r="M546" s="746"/>
      <c r="N546" s="746"/>
      <c r="O546" s="432"/>
      <c r="P546" s="432"/>
      <c r="Q546" s="432"/>
      <c r="R546" s="432"/>
      <c r="S546" s="432"/>
      <c r="T546" s="432"/>
      <c r="U546" s="432"/>
      <c r="V546" s="432"/>
      <c r="W546" s="432"/>
      <c r="X546" s="432"/>
      <c r="Y546" s="432"/>
      <c r="Z546" s="432"/>
      <c r="AA546" s="432"/>
      <c r="AB546" s="432"/>
      <c r="AC546" s="432"/>
      <c r="AD546" s="432"/>
      <c r="AE546" s="12"/>
      <c r="AF546" s="37"/>
      <c r="AG546"/>
      <c r="AH546" s="896">
        <f t="shared" si="71"/>
        <v>0</v>
      </c>
      <c r="AI546" s="627"/>
      <c r="AJ546" s="627">
        <f t="shared" si="72"/>
        <v>0</v>
      </c>
      <c r="AK546" s="627"/>
      <c r="AL546" s="639">
        <f t="shared" si="73"/>
        <v>0</v>
      </c>
      <c r="AM546" s="641"/>
      <c r="AN546" s="627">
        <f t="shared" si="74"/>
        <v>0</v>
      </c>
      <c r="AO546" s="639"/>
      <c r="AP546" s="448"/>
      <c r="AQ546" s="919">
        <f t="shared" si="75"/>
        <v>0</v>
      </c>
      <c r="AR546" s="627"/>
      <c r="AS546" s="627">
        <f t="shared" si="76"/>
        <v>0</v>
      </c>
      <c r="AT546" s="627"/>
      <c r="AU546" s="639">
        <f t="shared" si="77"/>
        <v>0</v>
      </c>
      <c r="AV546" s="641"/>
      <c r="AW546" s="627">
        <f t="shared" si="78"/>
        <v>0</v>
      </c>
      <c r="AX546" s="627"/>
      <c r="AY546" s="448"/>
      <c r="AZ546" s="896">
        <f t="shared" si="79"/>
        <v>0</v>
      </c>
      <c r="BA546" s="627"/>
      <c r="BB546" s="627">
        <f t="shared" si="80"/>
        <v>0</v>
      </c>
      <c r="BC546" s="627"/>
      <c r="BD546" s="639">
        <f t="shared" si="81"/>
        <v>0</v>
      </c>
      <c r="BE546" s="641"/>
      <c r="BF546" s="627">
        <f t="shared" si="82"/>
        <v>0</v>
      </c>
      <c r="BG546" s="627"/>
      <c r="BH546" s="448"/>
      <c r="BI546" s="742">
        <f t="shared" si="83"/>
        <v>0</v>
      </c>
      <c r="BJ546" s="641"/>
      <c r="BK546" s="639">
        <f t="shared" si="84"/>
        <v>0</v>
      </c>
      <c r="BL546" s="641"/>
      <c r="BM546" s="639">
        <f t="shared" si="85"/>
        <v>0</v>
      </c>
      <c r="BN546" s="641"/>
      <c r="BO546" s="639">
        <f t="shared" si="86"/>
        <v>0</v>
      </c>
      <c r="BP546" s="641"/>
      <c r="BQ546" s="448"/>
      <c r="BR546" s="1090">
        <f t="shared" si="87"/>
        <v>0</v>
      </c>
      <c r="BS546" s="748"/>
      <c r="BT546" s="639" t="str">
        <f>IF(BR546=0,"",IF(SUM($BR$536:BR546)=1,BV546,IF($BR$548&gt;SUM($BR$536:BR546),_xlfn.CONCAT(", ",BV546),IF($BR$548=SUM($BR$536:BR546),_xlfn.CONCAT(" y ",BV546,".")))))</f>
        <v/>
      </c>
      <c r="BU546" s="641" t="str">
        <f>IF(BS546=0,"", IF(SUM($AN$498:BS546)=1,BV546, IF($AN$511&gt;SUM($AN$498:BS546),_xlfn.CONCAT(", ",BV546), IF($AN$511=SUM($AN$498:BS546),_xlfn.CONCAT(" y ",BV546,".")))))</f>
        <v/>
      </c>
      <c r="BV546" s="639">
        <f t="shared" si="88"/>
        <v>11</v>
      </c>
      <c r="BW546" s="641"/>
      <c r="BX546" s="35"/>
      <c r="BY546" s="35"/>
      <c r="BZ546" s="35"/>
      <c r="CA546" s="35"/>
      <c r="CB546" s="35"/>
      <c r="CC546" s="35"/>
      <c r="CD546" s="35"/>
      <c r="CE546" s="35"/>
      <c r="CF546" s="35"/>
      <c r="CG546" s="35"/>
      <c r="CH546" s="35"/>
      <c r="CI546" s="35"/>
      <c r="CJ546" s="35"/>
      <c r="CK546" s="35"/>
      <c r="CL546" s="35"/>
      <c r="CM546" s="35"/>
      <c r="CN546" s="35"/>
      <c r="CO546" s="35"/>
      <c r="CP546" s="35"/>
      <c r="CQ546" s="35"/>
      <c r="CR546" s="35"/>
      <c r="CS546"/>
      <c r="CT546"/>
      <c r="CU546"/>
      <c r="CV546"/>
      <c r="CW546"/>
      <c r="CX546"/>
      <c r="CY546"/>
      <c r="CZ546"/>
      <c r="DA546"/>
      <c r="DB546"/>
      <c r="DC546"/>
      <c r="DD546"/>
      <c r="DE546"/>
      <c r="DF546"/>
      <c r="DG546"/>
      <c r="DH546"/>
    </row>
    <row r="547" spans="1:112" s="199" customFormat="1">
      <c r="A547" s="131"/>
      <c r="B547" s="178"/>
      <c r="C547" s="82" t="s">
        <v>77</v>
      </c>
      <c r="D547" s="746" t="s">
        <v>270</v>
      </c>
      <c r="E547" s="746"/>
      <c r="F547" s="746"/>
      <c r="G547" s="746"/>
      <c r="H547" s="746"/>
      <c r="I547" s="746"/>
      <c r="J547" s="746"/>
      <c r="K547" s="746"/>
      <c r="L547" s="746"/>
      <c r="M547" s="746"/>
      <c r="N547" s="746"/>
      <c r="O547" s="432"/>
      <c r="P547" s="432"/>
      <c r="Q547" s="432"/>
      <c r="R547" s="432"/>
      <c r="S547" s="432"/>
      <c r="T547" s="432"/>
      <c r="U547" s="432"/>
      <c r="V547" s="432"/>
      <c r="W547" s="432"/>
      <c r="X547" s="432"/>
      <c r="Y547" s="432"/>
      <c r="Z547" s="432"/>
      <c r="AA547" s="432"/>
      <c r="AB547" s="432"/>
      <c r="AC547" s="432"/>
      <c r="AD547" s="432"/>
      <c r="AE547" s="12"/>
      <c r="AF547" s="37"/>
      <c r="AG547"/>
      <c r="AH547" s="896">
        <f t="shared" si="71"/>
        <v>0</v>
      </c>
      <c r="AI547" s="627"/>
      <c r="AJ547" s="627">
        <f t="shared" si="72"/>
        <v>0</v>
      </c>
      <c r="AK547" s="627"/>
      <c r="AL547" s="639">
        <f t="shared" si="73"/>
        <v>0</v>
      </c>
      <c r="AM547" s="641"/>
      <c r="AN547" s="627">
        <f t="shared" si="74"/>
        <v>0</v>
      </c>
      <c r="AO547" s="639"/>
      <c r="AP547" s="449"/>
      <c r="AQ547" s="919">
        <f t="shared" si="75"/>
        <v>0</v>
      </c>
      <c r="AR547" s="627"/>
      <c r="AS547" s="627">
        <f t="shared" si="76"/>
        <v>0</v>
      </c>
      <c r="AT547" s="627"/>
      <c r="AU547" s="639">
        <f t="shared" si="77"/>
        <v>0</v>
      </c>
      <c r="AV547" s="641"/>
      <c r="AW547" s="627">
        <f t="shared" si="78"/>
        <v>0</v>
      </c>
      <c r="AX547" s="627"/>
      <c r="AY547" s="449"/>
      <c r="AZ547" s="896">
        <f t="shared" si="79"/>
        <v>0</v>
      </c>
      <c r="BA547" s="627"/>
      <c r="BB547" s="627">
        <f t="shared" si="80"/>
        <v>0</v>
      </c>
      <c r="BC547" s="627"/>
      <c r="BD547" s="639">
        <f t="shared" si="81"/>
        <v>0</v>
      </c>
      <c r="BE547" s="641"/>
      <c r="BF547" s="627">
        <f t="shared" si="82"/>
        <v>0</v>
      </c>
      <c r="BG547" s="627"/>
      <c r="BH547" s="449"/>
      <c r="BI547" s="742">
        <f t="shared" si="83"/>
        <v>0</v>
      </c>
      <c r="BJ547" s="641"/>
      <c r="BK547" s="639">
        <f t="shared" si="84"/>
        <v>0</v>
      </c>
      <c r="BL547" s="641"/>
      <c r="BM547" s="639">
        <f t="shared" si="85"/>
        <v>0</v>
      </c>
      <c r="BN547" s="641"/>
      <c r="BO547" s="639">
        <f t="shared" si="86"/>
        <v>0</v>
      </c>
      <c r="BP547" s="641"/>
      <c r="BQ547" s="449"/>
      <c r="BR547" s="1090">
        <f t="shared" si="87"/>
        <v>0</v>
      </c>
      <c r="BS547" s="748"/>
      <c r="BT547" s="639" t="str">
        <f>IF(BR547=0,"",IF(SUM($BR$536:BR547)=1,BV547,IF($BR$548&gt;SUM($BR$536:BR547),_xlfn.CONCAT(", ",BV547),IF($BR$548=SUM($BR$536:BR547),_xlfn.CONCAT(" y ",BV547,".")))))</f>
        <v/>
      </c>
      <c r="BU547" s="641" t="str">
        <f>IF(BS547=0,"", IF(SUM($AN$498:BS547)=1,BV547, IF($AN$511&gt;SUM($AN$498:BS547),_xlfn.CONCAT(", ",BV547), IF($AN$511=SUM($AN$498:BS547),_xlfn.CONCAT(" y ",BV547,".")))))</f>
        <v/>
      </c>
      <c r="BV547" s="639">
        <f t="shared" si="88"/>
        <v>12</v>
      </c>
      <c r="BW547" s="641"/>
      <c r="BX547" s="35"/>
      <c r="BY547" s="35"/>
      <c r="BZ547" s="35"/>
      <c r="CA547" s="35"/>
      <c r="CB547" s="35"/>
      <c r="CC547" s="35"/>
      <c r="CD547" s="35"/>
      <c r="CE547" s="35"/>
      <c r="CF547" s="35"/>
      <c r="CG547" s="35"/>
      <c r="CH547" s="35"/>
      <c r="CI547" s="35"/>
      <c r="CJ547" s="35"/>
      <c r="CK547" s="35"/>
      <c r="CL547" s="35"/>
      <c r="CM547" s="35"/>
      <c r="CN547" s="35"/>
      <c r="CO547" s="35"/>
      <c r="CP547" s="35"/>
      <c r="CQ547" s="35"/>
      <c r="CR547" s="35"/>
      <c r="CS547"/>
      <c r="CT547"/>
      <c r="CU547"/>
      <c r="CV547"/>
      <c r="CW547"/>
      <c r="CX547"/>
      <c r="CY547"/>
      <c r="CZ547"/>
      <c r="DA547"/>
      <c r="DB547"/>
      <c r="DC547"/>
      <c r="DD547"/>
      <c r="DE547"/>
      <c r="DF547"/>
      <c r="DG547"/>
      <c r="DH547"/>
    </row>
    <row r="548" spans="1:112" s="199" customFormat="1">
      <c r="A548" s="131"/>
      <c r="B548" s="201"/>
      <c r="C548" s="202"/>
      <c r="D548" s="202"/>
      <c r="E548" s="202"/>
      <c r="F548" s="202"/>
      <c r="G548" s="202"/>
      <c r="H548" s="202"/>
      <c r="I548" s="202"/>
      <c r="J548" s="203"/>
      <c r="K548" s="203"/>
      <c r="L548" s="203"/>
      <c r="M548" s="203"/>
      <c r="N548" s="148" t="s">
        <v>126</v>
      </c>
      <c r="O548" s="174">
        <f>IF(AND(SUM(O536:O547)=0,COUNTIF(O536:O547,"NS")&gt;0),"NS",
IF(AND(SUM(O536:O547)=0,COUNTIF(O536:O547,0)&gt;0),0,
IF(AND(SUM(O536:O547)=0,COUNTIF(O536:O547,"NA")&gt;0),"NA",
SUM(O536:O547))))</f>
        <v>0</v>
      </c>
      <c r="P548" s="174">
        <f t="shared" ref="P548:AD548" si="91">IF(AND(SUM(P536:P547)=0,COUNTIF(P536:P547,"NS")&gt;0),"NS",
IF(AND(SUM(P536:P547)=0,COUNTIF(P536:P547,0)&gt;0),0,
IF(AND(SUM(P536:P547)=0,COUNTIF(P536:P547,"NA")&gt;0),"NA",
SUM(P536:P547))))</f>
        <v>0</v>
      </c>
      <c r="Q548" s="174">
        <f t="shared" si="91"/>
        <v>0</v>
      </c>
      <c r="R548" s="174">
        <f t="shared" si="91"/>
        <v>0</v>
      </c>
      <c r="S548" s="174">
        <f t="shared" si="91"/>
        <v>0</v>
      </c>
      <c r="T548" s="174">
        <f t="shared" si="91"/>
        <v>0</v>
      </c>
      <c r="U548" s="174">
        <f t="shared" si="91"/>
        <v>0</v>
      </c>
      <c r="V548" s="174">
        <f t="shared" si="91"/>
        <v>0</v>
      </c>
      <c r="W548" s="174">
        <f t="shared" si="91"/>
        <v>0</v>
      </c>
      <c r="X548" s="174">
        <f t="shared" si="91"/>
        <v>0</v>
      </c>
      <c r="Y548" s="174">
        <f t="shared" si="91"/>
        <v>0</v>
      </c>
      <c r="Z548" s="174">
        <f t="shared" si="91"/>
        <v>0</v>
      </c>
      <c r="AA548" s="174">
        <f t="shared" si="91"/>
        <v>0</v>
      </c>
      <c r="AB548" s="174">
        <f t="shared" si="91"/>
        <v>0</v>
      </c>
      <c r="AC548" s="174">
        <f t="shared" si="91"/>
        <v>0</v>
      </c>
      <c r="AD548" s="174">
        <f t="shared" si="91"/>
        <v>0</v>
      </c>
      <c r="AE548" s="12"/>
      <c r="AF548" s="37"/>
      <c r="AG548"/>
      <c r="AH548" s="35"/>
      <c r="AI548" s="35"/>
      <c r="AJ548" s="35"/>
      <c r="AK548" s="35"/>
      <c r="AL548" s="35"/>
      <c r="AM548" s="35"/>
      <c r="AN548" s="35"/>
      <c r="AO548" s="35"/>
      <c r="AP548" s="35"/>
      <c r="AQ548" s="35"/>
      <c r="AR548" s="35"/>
      <c r="AS548" s="35"/>
      <c r="AT548" s="35"/>
      <c r="AU548" s="35"/>
      <c r="AV548" s="35"/>
      <c r="AW548" s="35"/>
      <c r="AX548" s="35"/>
      <c r="AY548" s="35"/>
      <c r="AZ548" s="35"/>
      <c r="BA548" s="35"/>
      <c r="BB548" s="35"/>
      <c r="BC548" s="35"/>
      <c r="BD548" s="35"/>
      <c r="BE548" s="35"/>
      <c r="BF548" s="35"/>
      <c r="BG548" s="35"/>
      <c r="BH548" s="35"/>
      <c r="BI548" s="35"/>
      <c r="BJ548" s="35"/>
      <c r="BK548" s="35"/>
      <c r="BL548" s="35"/>
      <c r="BM548" s="35"/>
      <c r="BN548" s="35"/>
      <c r="BO548" s="35"/>
      <c r="BP548" s="35"/>
      <c r="BQ548" s="35"/>
      <c r="BR548" s="877">
        <f>SUM(BR536:BS547)</f>
        <v>0</v>
      </c>
      <c r="BS548" s="878"/>
      <c r="BT548" s="915" t="str">
        <f>IF(BR548=0,"",_xlfn.CONCAT(BT536:BU547))</f>
        <v/>
      </c>
      <c r="BU548" s="916"/>
      <c r="BV548" s="35"/>
      <c r="BW548" s="35"/>
      <c r="BX548" s="35"/>
      <c r="BY548" s="35"/>
      <c r="BZ548" s="35"/>
      <c r="CA548" s="35"/>
      <c r="CB548" s="35"/>
      <c r="CC548" s="35"/>
      <c r="CD548" s="35"/>
      <c r="CE548" s="35"/>
      <c r="CF548" s="35"/>
      <c r="CG548" s="35"/>
      <c r="CH548" s="35"/>
      <c r="CI548" s="35"/>
      <c r="CJ548" s="35"/>
      <c r="CK548" s="35"/>
      <c r="CL548" s="35"/>
      <c r="CM548" s="35"/>
      <c r="CN548" s="35"/>
      <c r="CO548" s="35"/>
      <c r="CP548" s="35"/>
      <c r="CQ548" s="35"/>
      <c r="CR548" s="35"/>
      <c r="CS548"/>
      <c r="CT548"/>
      <c r="CU548"/>
      <c r="CV548"/>
      <c r="CW548"/>
      <c r="CX548"/>
      <c r="CY548"/>
      <c r="CZ548"/>
      <c r="DA548"/>
      <c r="DB548"/>
      <c r="DC548"/>
      <c r="DD548"/>
      <c r="DE548"/>
      <c r="DF548"/>
      <c r="DG548"/>
      <c r="DH548"/>
    </row>
    <row r="549" spans="1:112" s="199" customFormat="1">
      <c r="A549" s="131"/>
      <c r="B549" s="201"/>
      <c r="C549" s="201"/>
      <c r="D549" s="201"/>
      <c r="E549" s="201"/>
      <c r="F549" s="201"/>
      <c r="G549" s="201"/>
      <c r="H549" s="201"/>
      <c r="I549" s="201"/>
      <c r="J549" s="201"/>
      <c r="K549" s="201"/>
      <c r="L549" s="201"/>
      <c r="M549" s="201"/>
      <c r="N549" s="201"/>
      <c r="O549" s="201"/>
      <c r="P549" s="201"/>
      <c r="Q549" s="201"/>
      <c r="R549" s="201"/>
      <c r="S549" s="201"/>
      <c r="T549" s="201"/>
      <c r="U549" s="201"/>
      <c r="V549" s="201"/>
      <c r="W549" s="201"/>
      <c r="X549" s="201"/>
      <c r="Y549" s="201"/>
      <c r="Z549" s="201"/>
      <c r="AA549" s="201"/>
      <c r="AB549" s="201"/>
      <c r="AC549" s="201"/>
      <c r="AD549" s="201"/>
      <c r="AE549" s="12"/>
      <c r="AF549" s="37"/>
      <c r="AG549"/>
      <c r="AH549" s="35"/>
      <c r="AI549" s="35"/>
      <c r="AJ549" s="35"/>
      <c r="AK549" s="35"/>
      <c r="AL549" s="35"/>
      <c r="AM549" s="35"/>
      <c r="AN549" s="35"/>
      <c r="AO549" s="35"/>
      <c r="AP549" s="35"/>
      <c r="AQ549" s="35"/>
      <c r="AR549" s="35"/>
      <c r="AS549" s="35"/>
      <c r="AT549" s="35"/>
      <c r="AU549" s="35"/>
      <c r="AV549" s="35"/>
      <c r="AW549" s="35"/>
      <c r="AX549" s="35"/>
      <c r="AY549" s="35"/>
      <c r="AZ549" s="35"/>
      <c r="BA549" s="35"/>
      <c r="BB549" s="35"/>
      <c r="BC549" s="35"/>
      <c r="BD549" s="35"/>
      <c r="BE549" s="35"/>
      <c r="BF549" s="35"/>
      <c r="BG549" s="35"/>
      <c r="BH549" s="35"/>
      <c r="BI549" s="35"/>
      <c r="BJ549" s="35"/>
      <c r="BK549" s="35"/>
      <c r="BL549" s="35"/>
      <c r="BM549" s="35"/>
      <c r="BN549" s="35"/>
      <c r="BO549" s="35"/>
      <c r="BP549" s="35"/>
      <c r="BQ549" s="35"/>
      <c r="BR549" s="35"/>
      <c r="BS549" s="35"/>
      <c r="BT549" s="35"/>
      <c r="BU549" s="35"/>
      <c r="BV549" s="35"/>
      <c r="BW549" s="35"/>
      <c r="BX549" s="35"/>
      <c r="BY549" s="35"/>
      <c r="BZ549" s="35"/>
      <c r="CA549" s="35"/>
      <c r="CB549" s="35"/>
      <c r="CC549" s="35"/>
      <c r="CD549" s="35"/>
      <c r="CE549" s="35"/>
      <c r="CF549" s="35"/>
      <c r="CG549" s="35"/>
      <c r="CH549" s="35"/>
      <c r="CI549" s="35"/>
      <c r="CJ549" s="35"/>
      <c r="CK549" s="35"/>
      <c r="CL549" s="35"/>
      <c r="CM549" s="35"/>
      <c r="CN549" s="35"/>
      <c r="CO549" s="35"/>
      <c r="CP549" s="35"/>
      <c r="CQ549" s="35"/>
      <c r="CR549" s="35"/>
      <c r="CS549"/>
      <c r="CT549"/>
      <c r="CU549"/>
      <c r="CV549"/>
      <c r="CW549"/>
      <c r="CX549"/>
      <c r="CY549"/>
      <c r="CZ549"/>
      <c r="DA549"/>
      <c r="DB549"/>
      <c r="DC549"/>
      <c r="DD549"/>
      <c r="DE549"/>
      <c r="DF549"/>
      <c r="DG549"/>
      <c r="DH549"/>
    </row>
    <row r="550" spans="1:112" ht="45" customHeight="1">
      <c r="A550" s="131"/>
      <c r="B550" s="53"/>
      <c r="C550" s="828" t="s">
        <v>639</v>
      </c>
      <c r="D550" s="828"/>
      <c r="E550" s="829"/>
      <c r="F550" s="830"/>
      <c r="G550" s="562"/>
      <c r="H550" s="562"/>
      <c r="I550" s="562"/>
      <c r="J550" s="562"/>
      <c r="K550" s="562"/>
      <c r="L550" s="562"/>
      <c r="M550" s="562"/>
      <c r="N550" s="562"/>
      <c r="O550" s="562"/>
      <c r="P550" s="562"/>
      <c r="Q550" s="562"/>
      <c r="R550" s="562"/>
      <c r="S550" s="562"/>
      <c r="T550" s="562"/>
      <c r="U550" s="562"/>
      <c r="V550" s="562"/>
      <c r="W550" s="562"/>
      <c r="X550" s="562"/>
      <c r="Y550" s="562"/>
      <c r="Z550" s="562"/>
      <c r="AA550" s="562"/>
      <c r="AB550" s="562"/>
      <c r="AC550" s="562"/>
      <c r="AD550" s="831"/>
      <c r="AE550" s="12"/>
      <c r="AH550" s="627" t="s">
        <v>7251</v>
      </c>
      <c r="AI550" s="627"/>
      <c r="AJ550" s="627">
        <f>IF(SUM(O546:AD546)=0,0,1)</f>
        <v>0</v>
      </c>
      <c r="AK550" s="627"/>
      <c r="AL550" s="684">
        <f>IF(OR(AND(AJ550=0,F550=""),AND(AJ550=1,F550&lt;&gt;"")),0,1)</f>
        <v>0</v>
      </c>
      <c r="AM550" s="684"/>
      <c r="AN550" s="35"/>
      <c r="AO550" s="35"/>
      <c r="AP550" s="35"/>
      <c r="AQ550" s="35"/>
      <c r="AR550" s="35"/>
      <c r="AS550" s="35"/>
      <c r="AT550" s="35"/>
      <c r="AU550" s="35"/>
      <c r="AV550" s="35"/>
      <c r="AW550" s="35"/>
      <c r="AX550" s="35"/>
      <c r="AY550" s="35"/>
      <c r="AZ550" s="35"/>
      <c r="BA550" s="35"/>
      <c r="BB550" s="35"/>
      <c r="BC550" s="35"/>
      <c r="BD550" s="35"/>
      <c r="BE550" s="35"/>
      <c r="BF550" s="35"/>
      <c r="BG550" s="35"/>
      <c r="BH550" s="35"/>
      <c r="BI550" s="35"/>
      <c r="BJ550" s="35"/>
      <c r="BK550" s="35"/>
      <c r="BL550" s="35"/>
      <c r="BM550" s="35"/>
      <c r="BN550" s="35"/>
      <c r="BO550" s="35"/>
      <c r="BP550" s="35"/>
      <c r="BQ550" s="35"/>
      <c r="BR550" s="35"/>
      <c r="BS550" s="35"/>
      <c r="BT550" s="35"/>
      <c r="BU550" s="35"/>
      <c r="BV550" s="35"/>
      <c r="BW550" s="35"/>
      <c r="BX550" s="35"/>
      <c r="BY550" s="35"/>
      <c r="BZ550" s="35"/>
      <c r="CA550" s="35"/>
      <c r="CB550" s="35"/>
      <c r="CC550" s="35"/>
      <c r="CD550" s="35"/>
      <c r="CE550" s="35"/>
      <c r="CF550" s="35"/>
      <c r="CG550" s="35"/>
      <c r="CH550" s="35"/>
      <c r="CI550" s="35"/>
      <c r="CJ550" s="525"/>
      <c r="CK550" s="35"/>
      <c r="CL550" s="35"/>
      <c r="CM550" s="35"/>
      <c r="CN550" s="35"/>
      <c r="CO550" s="35"/>
      <c r="CP550" s="35"/>
      <c r="CQ550" s="35"/>
      <c r="CR550" s="35"/>
    </row>
    <row r="551" spans="1:112">
      <c r="A551" s="131"/>
      <c r="B551" s="53"/>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53"/>
      <c r="AA551" s="53"/>
      <c r="AB551" s="53"/>
      <c r="AC551" s="53"/>
      <c r="AD551" s="53"/>
      <c r="AE551" s="12"/>
    </row>
    <row r="552" spans="1:112" ht="24" customHeight="1">
      <c r="A552" s="131"/>
      <c r="B552" s="53"/>
      <c r="C552" s="580" t="s">
        <v>127</v>
      </c>
      <c r="D552" s="580"/>
      <c r="E552" s="580"/>
      <c r="F552" s="580"/>
      <c r="G552" s="580"/>
      <c r="H552" s="580"/>
      <c r="I552" s="580"/>
      <c r="J552" s="580"/>
      <c r="K552" s="580"/>
      <c r="L552" s="580"/>
      <c r="M552" s="580"/>
      <c r="N552" s="580"/>
      <c r="O552" s="580"/>
      <c r="P552" s="580"/>
      <c r="Q552" s="580"/>
      <c r="R552" s="580"/>
      <c r="S552" s="580"/>
      <c r="T552" s="580"/>
      <c r="U552" s="580"/>
      <c r="V552" s="580"/>
      <c r="W552" s="580"/>
      <c r="X552" s="580"/>
      <c r="Y552" s="580"/>
      <c r="Z552" s="580"/>
      <c r="AA552" s="580"/>
      <c r="AB552" s="580"/>
      <c r="AC552" s="580"/>
      <c r="AD552" s="580"/>
      <c r="AE552" s="12"/>
    </row>
    <row r="553" spans="1:112" ht="60" customHeight="1">
      <c r="A553" s="131"/>
      <c r="B553" s="53"/>
      <c r="C553" s="763"/>
      <c r="D553" s="764"/>
      <c r="E553" s="764"/>
      <c r="F553" s="764"/>
      <c r="G553" s="764"/>
      <c r="H553" s="764"/>
      <c r="I553" s="764"/>
      <c r="J553" s="764"/>
      <c r="K553" s="764"/>
      <c r="L553" s="764"/>
      <c r="M553" s="764"/>
      <c r="N553" s="764"/>
      <c r="O553" s="764"/>
      <c r="P553" s="764"/>
      <c r="Q553" s="764"/>
      <c r="R553" s="764"/>
      <c r="S553" s="764"/>
      <c r="T553" s="764"/>
      <c r="U553" s="764"/>
      <c r="V553" s="764"/>
      <c r="W553" s="764"/>
      <c r="X553" s="764"/>
      <c r="Y553" s="764"/>
      <c r="Z553" s="764"/>
      <c r="AA553" s="764"/>
      <c r="AB553" s="764"/>
      <c r="AC553" s="764"/>
      <c r="AD553" s="765"/>
      <c r="AE553" s="12"/>
    </row>
    <row r="554" spans="1:112">
      <c r="A554" s="131"/>
      <c r="B554" s="624" t="str">
        <f>IF(BR548=0,"", IF(BR548=1,_xlfn.CONCAT("Error: Verificar sumas en el numeral ",BT548,"."),_xlfn.CONCAT("Error: Verificar sumas en los numerales ",BT548)))</f>
        <v/>
      </c>
      <c r="C554" s="624"/>
      <c r="D554" s="624"/>
      <c r="E554" s="624"/>
      <c r="F554" s="624"/>
      <c r="G554" s="624"/>
      <c r="H554" s="624"/>
      <c r="I554" s="624"/>
      <c r="J554" s="624"/>
      <c r="K554" s="624"/>
      <c r="L554" s="624"/>
      <c r="M554" s="624"/>
      <c r="N554" s="624"/>
      <c r="O554" s="624"/>
      <c r="P554" s="624"/>
      <c r="Q554" s="624"/>
      <c r="R554" s="624"/>
      <c r="S554" s="624"/>
      <c r="T554" s="624"/>
      <c r="U554" s="624"/>
      <c r="V554" s="624"/>
      <c r="W554" s="624"/>
      <c r="X554" s="624"/>
      <c r="Y554" s="624"/>
      <c r="Z554" s="624"/>
      <c r="AA554" s="624"/>
      <c r="AB554" s="624"/>
      <c r="AC554" s="624"/>
      <c r="AD554" s="624"/>
      <c r="AE554" s="12"/>
    </row>
    <row r="555" spans="1:112">
      <c r="A555" s="131"/>
      <c r="B555" s="957" t="str">
        <f>IF(CQ538=0,"", IF(CQ538=1,_xlfn.CONCAT("Alerta: Verificar la información registrada tomando en cuenta la instrucción ",CS538),_xlfn.CONCAT("Alerta: Verificar la información registrada tomando en cuenta las instrucciones ",CS538)))</f>
        <v/>
      </c>
      <c r="C555" s="957"/>
      <c r="D555" s="957"/>
      <c r="E555" s="957"/>
      <c r="F555" s="957"/>
      <c r="G555" s="957"/>
      <c r="H555" s="957"/>
      <c r="I555" s="957"/>
      <c r="J555" s="957"/>
      <c r="K555" s="957"/>
      <c r="L555" s="957"/>
      <c r="M555" s="957"/>
      <c r="N555" s="957"/>
      <c r="O555" s="957"/>
      <c r="P555" s="957"/>
      <c r="Q555" s="957"/>
      <c r="R555" s="957"/>
      <c r="S555" s="957"/>
      <c r="T555" s="957"/>
      <c r="U555" s="957"/>
      <c r="V555" s="957"/>
      <c r="W555" s="957"/>
      <c r="X555" s="957"/>
      <c r="Y555" s="957"/>
      <c r="Z555" s="957"/>
      <c r="AA555" s="957"/>
      <c r="AB555" s="957"/>
      <c r="AC555" s="957"/>
      <c r="AD555" s="957"/>
      <c r="AE555" s="12"/>
    </row>
    <row r="556" spans="1:112">
      <c r="A556" s="131"/>
      <c r="B556" s="624" t="str">
        <f>IF(AL550=0,"","Error: Verificar la información registrada tomando en cuenta la instrucción 4.")</f>
        <v/>
      </c>
      <c r="C556" s="624"/>
      <c r="D556" s="624"/>
      <c r="E556" s="624"/>
      <c r="F556" s="624"/>
      <c r="G556" s="624"/>
      <c r="H556" s="624"/>
      <c r="I556" s="624"/>
      <c r="J556" s="624"/>
      <c r="K556" s="624"/>
      <c r="L556" s="624"/>
      <c r="M556" s="624"/>
      <c r="N556" s="624"/>
      <c r="O556" s="624"/>
      <c r="P556" s="624"/>
      <c r="Q556" s="624"/>
      <c r="R556" s="624"/>
      <c r="S556" s="624"/>
      <c r="T556" s="624"/>
      <c r="U556" s="624"/>
      <c r="V556" s="624"/>
      <c r="W556" s="624"/>
      <c r="X556" s="624"/>
      <c r="Y556" s="624"/>
      <c r="Z556" s="624"/>
      <c r="AA556" s="624"/>
      <c r="AB556" s="624"/>
      <c r="AC556" s="624"/>
      <c r="AD556" s="624"/>
      <c r="AE556" s="12"/>
    </row>
    <row r="557" spans="1:112">
      <c r="A557" s="131"/>
      <c r="B557" s="756" t="str">
        <f>IF(CI536=0,"","Alerta: Debe justificar el uso de NS argumentando el estado de la información desconocida.")</f>
        <v/>
      </c>
      <c r="C557" s="756"/>
      <c r="D557" s="756"/>
      <c r="E557" s="756"/>
      <c r="F557" s="756"/>
      <c r="G557" s="756"/>
      <c r="H557" s="756"/>
      <c r="I557" s="756"/>
      <c r="J557" s="756"/>
      <c r="K557" s="756"/>
      <c r="L557" s="756"/>
      <c r="M557" s="756"/>
      <c r="N557" s="756"/>
      <c r="O557" s="756"/>
      <c r="P557" s="756"/>
      <c r="Q557" s="756"/>
      <c r="R557" s="756"/>
      <c r="S557" s="756"/>
      <c r="T557" s="756"/>
      <c r="U557" s="756"/>
      <c r="V557" s="756"/>
      <c r="W557" s="756"/>
      <c r="X557" s="756"/>
      <c r="Y557" s="756"/>
      <c r="Z557" s="756"/>
      <c r="AA557" s="756"/>
      <c r="AB557" s="756"/>
      <c r="AC557" s="756"/>
      <c r="AD557" s="756"/>
      <c r="AE557" s="12"/>
    </row>
    <row r="558" spans="1:112" ht="24" customHeight="1">
      <c r="A558" s="131"/>
      <c r="B558" s="889" t="str">
        <f>IF(DH540=0,"", IF(DH540=1,_xlfn.CONCAT("Alerta: Es posible que el tipo de destino descrito en el cuadro de especificación (o alguno de ellos) corresponda a los numerales ",DH541," de la tabla de respuesta."),_xlfn.CONCAT("Alerta: Es posible que los tipos de destino descritos en el cuadro de especificación (o algunos de ellos) correspondan a los numerales ",DH541, " de la tabla de respuesta.")))</f>
        <v/>
      </c>
      <c r="C558" s="889"/>
      <c r="D558" s="889"/>
      <c r="E558" s="889"/>
      <c r="F558" s="889"/>
      <c r="G558" s="889"/>
      <c r="H558" s="889"/>
      <c r="I558" s="889"/>
      <c r="J558" s="889"/>
      <c r="K558" s="889"/>
      <c r="L558" s="889"/>
      <c r="M558" s="889"/>
      <c r="N558" s="889"/>
      <c r="O558" s="889"/>
      <c r="P558" s="889"/>
      <c r="Q558" s="889"/>
      <c r="R558" s="889"/>
      <c r="S558" s="889"/>
      <c r="T558" s="889"/>
      <c r="U558" s="889"/>
      <c r="V558" s="889"/>
      <c r="W558" s="889"/>
      <c r="X558" s="889"/>
      <c r="Y558" s="889"/>
      <c r="Z558" s="889"/>
      <c r="AA558" s="889"/>
      <c r="AB558" s="889"/>
      <c r="AC558" s="889"/>
      <c r="AD558" s="889"/>
      <c r="AE558" s="12"/>
    </row>
    <row r="559" spans="1:112">
      <c r="A559" s="131"/>
      <c r="B559" s="625" t="str">
        <f>IF(CL536=0,"","Error: Debe completar toda la información requerida.")</f>
        <v/>
      </c>
      <c r="C559" s="625"/>
      <c r="D559" s="625"/>
      <c r="E559" s="625"/>
      <c r="F559" s="625"/>
      <c r="G559" s="625"/>
      <c r="H559" s="625"/>
      <c r="I559" s="625"/>
      <c r="J559" s="625"/>
      <c r="K559" s="625"/>
      <c r="L559" s="625"/>
      <c r="M559" s="625"/>
      <c r="N559" s="625"/>
      <c r="O559" s="625"/>
      <c r="P559" s="625"/>
      <c r="Q559" s="625"/>
      <c r="R559" s="625"/>
      <c r="S559" s="625"/>
      <c r="T559" s="625"/>
      <c r="U559" s="625"/>
      <c r="V559" s="625"/>
      <c r="W559" s="625"/>
      <c r="X559" s="625"/>
      <c r="Y559" s="625"/>
      <c r="Z559" s="625"/>
      <c r="AA559" s="625"/>
      <c r="AB559" s="625"/>
      <c r="AC559" s="625"/>
      <c r="AD559" s="625"/>
      <c r="AE559" s="12"/>
    </row>
    <row r="560" spans="1:112">
      <c r="A560" s="131"/>
      <c r="B560" s="53"/>
      <c r="C560" s="39" t="s">
        <v>7775</v>
      </c>
      <c r="D560" s="53"/>
      <c r="E560" s="53"/>
      <c r="F560" s="53"/>
      <c r="G560" s="53"/>
      <c r="H560" s="53"/>
      <c r="I560" s="53"/>
      <c r="J560" s="53"/>
      <c r="K560" s="53"/>
      <c r="L560" s="53"/>
      <c r="M560" s="53"/>
      <c r="N560" s="53"/>
      <c r="O560" s="53"/>
      <c r="P560" s="53"/>
      <c r="Q560" s="53"/>
      <c r="R560" s="53"/>
      <c r="S560" s="53"/>
      <c r="T560" s="53"/>
      <c r="U560" s="53"/>
      <c r="V560" s="53"/>
      <c r="W560" s="53"/>
      <c r="X560" s="53"/>
      <c r="Y560" s="53"/>
      <c r="Z560" s="53"/>
      <c r="AA560" s="53"/>
      <c r="AB560" s="53"/>
      <c r="AC560" s="53"/>
      <c r="AD560" s="53"/>
      <c r="AE560" s="12"/>
    </row>
    <row r="561" spans="1:91">
      <c r="A561" s="131"/>
      <c r="B561" s="53"/>
      <c r="C561" s="53"/>
      <c r="D561" s="53"/>
      <c r="E561" s="53"/>
      <c r="F561" s="53"/>
      <c r="G561" s="53"/>
      <c r="H561" s="53"/>
      <c r="I561" s="53"/>
      <c r="J561" s="53"/>
      <c r="K561" s="53"/>
      <c r="L561" s="53"/>
      <c r="M561" s="53"/>
      <c r="N561" s="53"/>
      <c r="O561" s="53"/>
      <c r="P561" s="53"/>
      <c r="Q561" s="53"/>
      <c r="R561" s="53"/>
      <c r="S561" s="53"/>
      <c r="T561" s="53"/>
      <c r="U561" s="53"/>
      <c r="V561" s="53"/>
      <c r="W561" s="53"/>
      <c r="X561" s="53"/>
      <c r="Y561" s="53"/>
      <c r="Z561" s="53"/>
      <c r="AA561" s="53"/>
      <c r="AB561" s="53"/>
      <c r="AC561" s="53"/>
      <c r="AD561" s="53"/>
      <c r="AE561" s="12"/>
    </row>
    <row r="562" spans="1:91" ht="24" customHeight="1">
      <c r="A562" s="131"/>
      <c r="B562" s="53"/>
      <c r="C562" s="835" t="s">
        <v>507</v>
      </c>
      <c r="D562" s="836"/>
      <c r="E562" s="836"/>
      <c r="F562" s="836"/>
      <c r="G562" s="836"/>
      <c r="H562" s="836"/>
      <c r="I562" s="836"/>
      <c r="J562" s="836"/>
      <c r="K562" s="836"/>
      <c r="L562" s="836"/>
      <c r="M562" s="836"/>
      <c r="N562" s="837"/>
      <c r="O562" s="558" t="s">
        <v>7776</v>
      </c>
      <c r="P562" s="558"/>
      <c r="Q562" s="558"/>
      <c r="R562" s="558"/>
      <c r="S562" s="558"/>
      <c r="T562" s="558"/>
      <c r="U562" s="558"/>
      <c r="V562" s="558"/>
      <c r="W562" s="558"/>
      <c r="X562" s="558"/>
      <c r="Y562" s="558"/>
      <c r="Z562" s="558"/>
      <c r="AA562" s="558"/>
      <c r="AB562" s="558"/>
      <c r="AC562" s="558"/>
      <c r="AD562" s="558"/>
      <c r="AE562" s="12"/>
    </row>
    <row r="563" spans="1:91">
      <c r="A563" s="131"/>
      <c r="B563" s="53"/>
      <c r="C563" s="1009"/>
      <c r="D563" s="1010"/>
      <c r="E563" s="1010"/>
      <c r="F563" s="1010"/>
      <c r="G563" s="1010"/>
      <c r="H563" s="1010"/>
      <c r="I563" s="1010"/>
      <c r="J563" s="1010"/>
      <c r="K563" s="1010"/>
      <c r="L563" s="1010"/>
      <c r="M563" s="1010"/>
      <c r="N563" s="1011"/>
      <c r="O563" s="1098" t="s">
        <v>1149</v>
      </c>
      <c r="P563" s="1099"/>
      <c r="Q563" s="1099"/>
      <c r="R563" s="1100"/>
      <c r="S563" s="570" t="s">
        <v>599</v>
      </c>
      <c r="T563" s="571"/>
      <c r="U563" s="571"/>
      <c r="V563" s="571"/>
      <c r="W563" s="571"/>
      <c r="X563" s="571"/>
      <c r="Y563" s="571"/>
      <c r="Z563" s="571"/>
      <c r="AA563" s="571"/>
      <c r="AB563" s="571"/>
      <c r="AC563" s="571"/>
      <c r="AD563" s="572"/>
      <c r="AE563" s="12"/>
    </row>
    <row r="564" spans="1:91" ht="36" customHeight="1">
      <c r="A564" s="131"/>
      <c r="B564" s="53"/>
      <c r="C564" s="1009"/>
      <c r="D564" s="1010"/>
      <c r="E564" s="1010"/>
      <c r="F564" s="1010"/>
      <c r="G564" s="1010"/>
      <c r="H564" s="1010"/>
      <c r="I564" s="1010"/>
      <c r="J564" s="1010"/>
      <c r="K564" s="1010"/>
      <c r="L564" s="1010"/>
      <c r="M564" s="1010"/>
      <c r="N564" s="1011"/>
      <c r="O564" s="1101"/>
      <c r="P564" s="1102"/>
      <c r="Q564" s="1102"/>
      <c r="R564" s="1103"/>
      <c r="S564" s="570" t="s">
        <v>1148</v>
      </c>
      <c r="T564" s="571"/>
      <c r="U564" s="571"/>
      <c r="V564" s="572"/>
      <c r="W564" s="570" t="s">
        <v>1147</v>
      </c>
      <c r="X564" s="571"/>
      <c r="Y564" s="571"/>
      <c r="Z564" s="572"/>
      <c r="AA564" s="570" t="s">
        <v>7681</v>
      </c>
      <c r="AB564" s="571"/>
      <c r="AC564" s="571"/>
      <c r="AD564" s="572"/>
      <c r="AE564" s="12"/>
      <c r="AH564" s="627" t="s">
        <v>7363</v>
      </c>
      <c r="AI564" s="627"/>
      <c r="AJ564" s="627"/>
      <c r="AK564" s="627"/>
      <c r="AL564" s="627"/>
      <c r="AM564" s="627"/>
      <c r="AN564" s="627"/>
      <c r="AO564" s="639"/>
      <c r="AP564" s="447"/>
      <c r="AQ564" s="641" t="s">
        <v>7364</v>
      </c>
      <c r="AR564" s="627"/>
      <c r="AS564" s="627"/>
      <c r="AT564" s="627"/>
      <c r="AU564" s="627"/>
      <c r="AV564" s="627"/>
      <c r="AW564" s="627"/>
      <c r="AX564" s="627"/>
      <c r="AY564" s="447"/>
      <c r="AZ564" s="627" t="s">
        <v>7370</v>
      </c>
      <c r="BA564" s="627"/>
      <c r="BB564" s="627"/>
      <c r="BC564" s="627"/>
      <c r="BD564" s="627"/>
      <c r="BE564" s="627"/>
      <c r="BF564" s="627"/>
      <c r="BG564" s="627"/>
      <c r="BH564" s="447"/>
      <c r="BI564" s="639" t="s">
        <v>7365</v>
      </c>
      <c r="BJ564" s="640"/>
      <c r="BK564" s="640"/>
      <c r="BL564" s="640"/>
      <c r="BM564" s="640"/>
      <c r="BN564" s="640"/>
      <c r="BO564" s="640"/>
      <c r="BP564" s="641"/>
      <c r="BQ564" s="447"/>
      <c r="BR564" s="747" t="s">
        <v>7224</v>
      </c>
      <c r="BS564" s="747"/>
      <c r="BT564" s="747"/>
      <c r="BU564" s="747"/>
      <c r="BV564" s="747"/>
      <c r="BW564" s="748"/>
      <c r="BX564" s="35"/>
      <c r="BY564" s="35"/>
      <c r="BZ564" s="35"/>
      <c r="CA564" s="35"/>
      <c r="CB564" s="35"/>
      <c r="CC564" s="35"/>
    </row>
    <row r="565" spans="1:91" ht="72" customHeight="1">
      <c r="A565" s="131"/>
      <c r="B565" s="53"/>
      <c r="C565" s="838"/>
      <c r="D565" s="839"/>
      <c r="E565" s="839"/>
      <c r="F565" s="839"/>
      <c r="G565" s="839"/>
      <c r="H565" s="839"/>
      <c r="I565" s="839"/>
      <c r="J565" s="839"/>
      <c r="K565" s="839"/>
      <c r="L565" s="839"/>
      <c r="M565" s="839"/>
      <c r="N565" s="840"/>
      <c r="O565" s="97" t="s">
        <v>113</v>
      </c>
      <c r="P565" s="111" t="s">
        <v>342</v>
      </c>
      <c r="Q565" s="111" t="s">
        <v>343</v>
      </c>
      <c r="R565" s="111" t="s">
        <v>491</v>
      </c>
      <c r="S565" s="97" t="s">
        <v>113</v>
      </c>
      <c r="T565" s="111" t="s">
        <v>342</v>
      </c>
      <c r="U565" s="111" t="s">
        <v>343</v>
      </c>
      <c r="V565" s="111" t="s">
        <v>491</v>
      </c>
      <c r="W565" s="97" t="s">
        <v>113</v>
      </c>
      <c r="X565" s="111" t="s">
        <v>342</v>
      </c>
      <c r="Y565" s="111" t="s">
        <v>343</v>
      </c>
      <c r="Z565" s="111" t="s">
        <v>491</v>
      </c>
      <c r="AA565" s="97" t="s">
        <v>113</v>
      </c>
      <c r="AB565" s="111" t="s">
        <v>342</v>
      </c>
      <c r="AC565" s="111" t="s">
        <v>343</v>
      </c>
      <c r="AD565" s="111" t="s">
        <v>491</v>
      </c>
      <c r="AE565" s="12"/>
      <c r="AH565" s="627" t="s">
        <v>7220</v>
      </c>
      <c r="AI565" s="627"/>
      <c r="AJ565" s="627" t="s">
        <v>7221</v>
      </c>
      <c r="AK565" s="627"/>
      <c r="AL565" s="627" t="s">
        <v>7222</v>
      </c>
      <c r="AM565" s="627"/>
      <c r="AN565" s="627" t="s">
        <v>7223</v>
      </c>
      <c r="AO565" s="639"/>
      <c r="AP565" s="448"/>
      <c r="AQ565" s="641" t="s">
        <v>7220</v>
      </c>
      <c r="AR565" s="627"/>
      <c r="AS565" s="627" t="s">
        <v>7221</v>
      </c>
      <c r="AT565" s="627"/>
      <c r="AU565" s="627" t="s">
        <v>7222</v>
      </c>
      <c r="AV565" s="627"/>
      <c r="AW565" s="627" t="s">
        <v>7223</v>
      </c>
      <c r="AX565" s="627"/>
      <c r="AY565" s="448"/>
      <c r="AZ565" s="627" t="s">
        <v>7220</v>
      </c>
      <c r="BA565" s="627"/>
      <c r="BB565" s="627" t="s">
        <v>7221</v>
      </c>
      <c r="BC565" s="627"/>
      <c r="BD565" s="627" t="s">
        <v>7222</v>
      </c>
      <c r="BE565" s="627"/>
      <c r="BF565" s="627" t="s">
        <v>7223</v>
      </c>
      <c r="BG565" s="627"/>
      <c r="BH565" s="448"/>
      <c r="BI565" s="639" t="s">
        <v>7220</v>
      </c>
      <c r="BJ565" s="641"/>
      <c r="BK565" s="639" t="s">
        <v>7221</v>
      </c>
      <c r="BL565" s="641"/>
      <c r="BM565" s="639" t="s">
        <v>7222</v>
      </c>
      <c r="BN565" s="641"/>
      <c r="BO565" s="639" t="s">
        <v>7223</v>
      </c>
      <c r="BP565" s="641"/>
      <c r="BQ565" s="448"/>
      <c r="BR565" s="747" t="s">
        <v>7225</v>
      </c>
      <c r="BS565" s="748"/>
      <c r="BT565" s="639" t="s">
        <v>7226</v>
      </c>
      <c r="BU565" s="641"/>
      <c r="BV565" s="639" t="s">
        <v>7227</v>
      </c>
      <c r="BW565" s="641"/>
      <c r="BX565" s="35"/>
      <c r="BY565" s="666" t="s">
        <v>7320</v>
      </c>
      <c r="BZ565" s="666"/>
      <c r="CA565" s="35"/>
      <c r="CB565" s="666" t="s">
        <v>7326</v>
      </c>
      <c r="CC565" s="666"/>
      <c r="CE565" s="639" t="s">
        <v>8006</v>
      </c>
      <c r="CF565" s="640"/>
      <c r="CG565" s="640"/>
      <c r="CH565" s="640"/>
      <c r="CI565" s="640"/>
      <c r="CJ565" s="640"/>
      <c r="CK565" s="640"/>
      <c r="CL565" s="641"/>
    </row>
    <row r="566" spans="1:91" ht="24" customHeight="1">
      <c r="A566" s="131"/>
      <c r="B566" s="53"/>
      <c r="C566" s="82" t="s">
        <v>66</v>
      </c>
      <c r="D566" s="746" t="s">
        <v>1209</v>
      </c>
      <c r="E566" s="746"/>
      <c r="F566" s="746"/>
      <c r="G566" s="746"/>
      <c r="H566" s="746"/>
      <c r="I566" s="746"/>
      <c r="J566" s="746"/>
      <c r="K566" s="746"/>
      <c r="L566" s="746"/>
      <c r="M566" s="746"/>
      <c r="N566" s="746"/>
      <c r="O566" s="432"/>
      <c r="P566" s="432"/>
      <c r="Q566" s="432"/>
      <c r="R566" s="432"/>
      <c r="S566" s="432"/>
      <c r="T566" s="432"/>
      <c r="U566" s="432"/>
      <c r="V566" s="432"/>
      <c r="W566" s="432"/>
      <c r="X566" s="432"/>
      <c r="Y566" s="432"/>
      <c r="Z566" s="432"/>
      <c r="AA566" s="432"/>
      <c r="AB566" s="432"/>
      <c r="AC566" s="432"/>
      <c r="AD566" s="432"/>
      <c r="AE566" s="12"/>
      <c r="AH566" s="896">
        <f>O566</f>
        <v>0</v>
      </c>
      <c r="AI566" s="627"/>
      <c r="AJ566" s="627">
        <f>COUNTIF(P566:R566,"NS")</f>
        <v>0</v>
      </c>
      <c r="AK566" s="627"/>
      <c r="AL566" s="639">
        <f>IF(COUNTIF(P566:R566,"NA")=COUNTA($P$565:$R$565),+"NA",SUM(P566:R566))</f>
        <v>0</v>
      </c>
      <c r="AM566" s="641"/>
      <c r="AN566" s="627">
        <f>IF($AO$526=$AQ$526,0,IF(OR(AND(AH566=0,AJ566&gt;0),AND(AH566="NS",AL566&gt;0),AND(AH566="NS",AJ566=0,AL566=0)),1,IF(OR(AND(AJ566&gt;=2,AL566&lt;AH566),AND(AH566="NS",AL566=0,AJ566&gt;0),AH566=AL566),0,1)))</f>
        <v>0</v>
      </c>
      <c r="AO566" s="639"/>
      <c r="AP566" s="448"/>
      <c r="AQ566" s="919">
        <f>S566</f>
        <v>0</v>
      </c>
      <c r="AR566" s="627"/>
      <c r="AS566" s="627">
        <f>COUNTIF(T566:V566,"NS")</f>
        <v>0</v>
      </c>
      <c r="AT566" s="627"/>
      <c r="AU566" s="639">
        <f>IF(COUNTIF(T566:V566,"NA")=COUNTA($T$565:$V$565),"NA",SUM(T566:V566))</f>
        <v>0</v>
      </c>
      <c r="AV566" s="641"/>
      <c r="AW566" s="627">
        <f>IF($AO$526=$AQ$526,0,IF(OR(AND(AQ566=0,AS566&gt;0),AND(AQ566="NS",AU566&gt;0),AND(AQ566="NS",AS566=0,AU566=0)),1,IF(OR(AND(AS566&gt;=2,AU566&lt;AQ566),AND(AQ566="NS",AU566=0,AS566&gt;0),AQ566=AU566),0,1)))</f>
        <v>0</v>
      </c>
      <c r="AX566" s="627"/>
      <c r="AY566" s="448"/>
      <c r="AZ566" s="896">
        <f>W566</f>
        <v>0</v>
      </c>
      <c r="BA566" s="627"/>
      <c r="BB566" s="627">
        <f>COUNTIF(X566:Z566,"NS")</f>
        <v>0</v>
      </c>
      <c r="BC566" s="627"/>
      <c r="BD566" s="639">
        <f>IF(COUNTIF(X566:Z566,"NA")=COUNTA($X$565:$Z$565),"NA",SUM(X566:Z566))</f>
        <v>0</v>
      </c>
      <c r="BE566" s="641"/>
      <c r="BF566" s="627">
        <f>IF($AO$526=$AQ$526,0,IF(OR(AND(AZ566=0,BB566&gt;0),AND(AZ566="NS",BD566&gt;0),AND(AZ566="NS",BB566=0,BD566=0)),1,IF(OR(AND(BB566&gt;=2,BD566&lt;AZ566),AND(AZ566="NS",BD566=0,BB566&gt;0),AZ566=BD566),0,1)))</f>
        <v>0</v>
      </c>
      <c r="BG566" s="627"/>
      <c r="BH566" s="448"/>
      <c r="BI566" s="742">
        <f>AA566</f>
        <v>0</v>
      </c>
      <c r="BJ566" s="641"/>
      <c r="BK566" s="639">
        <f>COUNTIF(AB566:AD566,"NS")</f>
        <v>0</v>
      </c>
      <c r="BL566" s="641"/>
      <c r="BM566" s="639">
        <f>IF(COUNTIF(AB566:AD566,"NA")=COUNTA($AB$565:$AD$565),"NA",SUM(AB566:AD566))</f>
        <v>0</v>
      </c>
      <c r="BN566" s="641"/>
      <c r="BO566" s="639">
        <f>IF($AO$526=$AQ$526,0,IF(OR(AND(BI566=0,BK566&gt;0),AND(BI566="NS",BM566&gt;0),AND(BI566="NS",BK566=0,BM566=0)),1,IF(OR(AND(BK566&gt;=2,BM566&lt;BI566),AND(BI566="NS",BM566=0,BK566&gt;0),BI566=BM566),0,1)))</f>
        <v>0</v>
      </c>
      <c r="BP566" s="641"/>
      <c r="BQ566" s="448"/>
      <c r="BR566" s="1090">
        <f>IF(SUM(AN566,AW566,BF566,BO566)=0,0,1)</f>
        <v>0</v>
      </c>
      <c r="BS566" s="748"/>
      <c r="BT566" s="639" t="str">
        <f>IF(BR566=0,"",IF(SUM($BR$566:BR566)=1,BV566,IF($BR$574&gt;SUM($BR$566:BR566),_xlfn.CONCAT(", ",BV566),IF($BR$574=SUM($BR$566:BR566),_xlfn.CONCAT(" y ",BV566,".")))))</f>
        <v/>
      </c>
      <c r="BU566" s="641" t="str">
        <f>IF(BS566=0,"", IF(SUM($AN$498:BS566)=1,BV566, IF($AN$511&gt;SUM($AN$498:BS566),_xlfn.CONCAT(", ",BV566), IF($AN$511=SUM($AN$498:BS566),_xlfn.CONCAT(" y ",BV566,".")))))</f>
        <v/>
      </c>
      <c r="BV566" s="639">
        <f>_xlfn.NUMBERVALUE(C566)</f>
        <v>1</v>
      </c>
      <c r="BW566" s="641"/>
      <c r="BX566" s="35"/>
      <c r="BY566" s="661">
        <f>IF($AO$526=$AQ$526,0,IF(COUNTIF(O566:AD573,"NS")=0,0,1))</f>
        <v>0</v>
      </c>
      <c r="BZ566" s="661"/>
      <c r="CA566" s="35"/>
      <c r="CB566" s="642">
        <f>IF($AO$526=$AQ$526,0,IF(AND($AO$526=$AS$526,$BY$536=0,$CD$536=0),0,IF(OR(AND(SUM($BY$536,$CD$536)=2,COUNTA(O566:AD568,O570:AD570,O572:AD573)=COUNTA($O$565:$AD$565)*COUNTA(C$566:C$568,C$570,C$572:C$573),COUNTA(O569:AD569,O571:AD571)=0),AND($BY$536=1,$CD$536=0,COUNTA(O566:AD568,O570:AD573)=COUNTA($O$535:$AD$535)*COUNTA($C$566:$C$568,$C$570:$C$573),COUNTA(O569:AD569)=0),AND($BY$536=0,$CD$536=1,COUNTA(O566:AD570,O572:AD573)=COUNTA(O565:AD565)*COUNTA($C$566:$C$570,$C$572:$C$573),COUNTA(O571:AD571)=0)),0,1)))</f>
        <v>0</v>
      </c>
      <c r="CC566" s="643"/>
      <c r="CE566" s="886" t="s">
        <v>7897</v>
      </c>
      <c r="CF566" s="887"/>
      <c r="CG566" s="500" t="str">
        <f>SUBSTITUTE( SUBSTITUTE( SUBSTITUTE( SUBSTITUTE( SUBSTITUTE( SUBSTITUTE( SUBSTITUTE( SUBSTITUTE( SUBSTITUTE( SUBSTITUTE(F576, "á", "a"), "é", "e"), "í", "i"), "ó", "o"), "ú", "u"), "Á", "A"), "É", "E"), "Í", "I"), "Ó", "O"), "Ú", "U")</f>
        <v/>
      </c>
      <c r="CH566" s="503"/>
      <c r="CI566" s="503"/>
      <c r="CJ566" s="503"/>
      <c r="CK566" s="503"/>
      <c r="CL566" s="505"/>
    </row>
    <row r="567" spans="1:91" ht="24" customHeight="1">
      <c r="A567" s="131"/>
      <c r="B567" s="53"/>
      <c r="C567" s="82" t="s">
        <v>67</v>
      </c>
      <c r="D567" s="746" t="s">
        <v>511</v>
      </c>
      <c r="E567" s="746"/>
      <c r="F567" s="746"/>
      <c r="G567" s="746"/>
      <c r="H567" s="746"/>
      <c r="I567" s="746"/>
      <c r="J567" s="746"/>
      <c r="K567" s="746"/>
      <c r="L567" s="746"/>
      <c r="M567" s="746"/>
      <c r="N567" s="746"/>
      <c r="O567" s="432"/>
      <c r="P567" s="432"/>
      <c r="Q567" s="432"/>
      <c r="R567" s="432"/>
      <c r="S567" s="432"/>
      <c r="T567" s="432"/>
      <c r="U567" s="432"/>
      <c r="V567" s="432"/>
      <c r="W567" s="432"/>
      <c r="X567" s="432"/>
      <c r="Y567" s="432"/>
      <c r="Z567" s="432"/>
      <c r="AA567" s="432"/>
      <c r="AB567" s="432"/>
      <c r="AC567" s="432"/>
      <c r="AD567" s="432"/>
      <c r="AE567" s="12"/>
      <c r="AH567" s="896">
        <f>O567</f>
        <v>0</v>
      </c>
      <c r="AI567" s="627"/>
      <c r="AJ567" s="627">
        <f>COUNTIF(P567:R567,"NS")</f>
        <v>0</v>
      </c>
      <c r="AK567" s="627"/>
      <c r="AL567" s="639">
        <f>IF(COUNTIF(P567:R567,"NA")=COUNTA($P$565:$R$565),+"NA",SUM(P567:R567))</f>
        <v>0</v>
      </c>
      <c r="AM567" s="641"/>
      <c r="AN567" s="627">
        <f>IF($AO$526=$AQ$526,0,IF(OR(AND(AH567=0,AJ567&gt;0),AND(AH567="NS",AL567&gt;0),AND(AH567="NS",AJ567=0,AL567=0)),1,IF(OR(AND(AJ567&gt;=2,AL567&lt;AH567),AND(AH567="NS",AL567=0,AJ567&gt;0),AH567=AL567),0,1)))</f>
        <v>0</v>
      </c>
      <c r="AO567" s="639"/>
      <c r="AP567" s="448"/>
      <c r="AQ567" s="919">
        <f>S567</f>
        <v>0</v>
      </c>
      <c r="AR567" s="627"/>
      <c r="AS567" s="627">
        <f>COUNTIF(T567:V567,"NS")</f>
        <v>0</v>
      </c>
      <c r="AT567" s="627"/>
      <c r="AU567" s="639">
        <f>IF(COUNTIF(T567:V567,"NA")=COUNTA($T$565:$V$565),"NA",SUM(T567:V567))</f>
        <v>0</v>
      </c>
      <c r="AV567" s="641"/>
      <c r="AW567" s="627">
        <f>IF($AO$526=$AQ$526,0,IF(OR(AND(AQ567=0,AS567&gt;0),AND(AQ567="NS",AU567&gt;0),AND(AQ567="NS",AS567=0,AU567=0)),1,IF(OR(AND(AS567&gt;=2,AU567&lt;AQ567),AND(AQ567="NS",AU567=0,AS567&gt;0),AQ567=AU567),0,1)))</f>
        <v>0</v>
      </c>
      <c r="AX567" s="627"/>
      <c r="AY567" s="448"/>
      <c r="AZ567" s="896">
        <f>W567</f>
        <v>0</v>
      </c>
      <c r="BA567" s="627"/>
      <c r="BB567" s="627">
        <f>COUNTIF(X567:Z567,"NS")</f>
        <v>0</v>
      </c>
      <c r="BC567" s="627"/>
      <c r="BD567" s="639">
        <f>IF(COUNTIF(X567:Z567,"NA")=COUNTA($X$565:$Z$565),"NA",SUM(X567:Z567))</f>
        <v>0</v>
      </c>
      <c r="BE567" s="641"/>
      <c r="BF567" s="627">
        <f>IF($AO$526=$AQ$526,0,IF(OR(AND(AZ567=0,BB567&gt;0),AND(AZ567="NS",BD567&gt;0),AND(AZ567="NS",BB567=0,BD567=0)),1,IF(OR(AND(BB567&gt;=2,BD567&lt;AZ567),AND(AZ567="NS",BD567=0,BB567&gt;0),AZ567=BD567),0,1)))</f>
        <v>0</v>
      </c>
      <c r="BG567" s="627"/>
      <c r="BH567" s="448"/>
      <c r="BI567" s="742">
        <f>AA567</f>
        <v>0</v>
      </c>
      <c r="BJ567" s="641"/>
      <c r="BK567" s="639">
        <f>COUNTIF(AB567:AD567,"NS")</f>
        <v>0</v>
      </c>
      <c r="BL567" s="641"/>
      <c r="BM567" s="639">
        <f>IF(COUNTIF(AB567:AD567,"NA")=COUNTA($AB$565:$AD$565),"NA",SUM(AB567:AD567))</f>
        <v>0</v>
      </c>
      <c r="BN567" s="641"/>
      <c r="BO567" s="639">
        <f>IF($AO$526=$AQ$526,0,IF(OR(AND(BI567=0,BK567&gt;0),AND(BI567="NS",BM567&gt;0),AND(BI567="NS",BK567=0,BM567=0)),1,IF(OR(AND(BK567&gt;=2,BM567&lt;BI567),AND(BI567="NS",BM567=0,BK567&gt;0),BI567=BM567),0,1)))</f>
        <v>0</v>
      </c>
      <c r="BP567" s="641"/>
      <c r="BQ567" s="448"/>
      <c r="BR567" s="1090">
        <f>IF(SUM(AN567,AW567,BF567,BO567)=0,0,1)</f>
        <v>0</v>
      </c>
      <c r="BS567" s="748"/>
      <c r="BT567" s="639" t="str">
        <f>IF(BR567=0,"",IF(SUM($BR$566:BR567)=1,BV567,IF($BR$574&gt;SUM($BR$566:BR567),_xlfn.CONCAT(", ",BV567),IF($BR$574=SUM($BR$566:BR567),_xlfn.CONCAT(" y ",BV567,".")))))</f>
        <v/>
      </c>
      <c r="BU567" s="641" t="str">
        <f>IF(BS567=0,"", IF(SUM($AN$498:BS567)=1,BV567, IF($AN$511&gt;SUM($AN$498:BS567),_xlfn.CONCAT(", ",BV567), IF($AN$511=SUM($AN$498:BS567),_xlfn.CONCAT(" y ",BV567,".")))))</f>
        <v/>
      </c>
      <c r="BV567" s="639">
        <f>_xlfn.NUMBERVALUE(C567)</f>
        <v>2</v>
      </c>
      <c r="BW567" s="641"/>
      <c r="BX567" s="35"/>
      <c r="BY567" s="35"/>
      <c r="BZ567" s="35"/>
      <c r="CA567" s="35"/>
      <c r="CB567" s="35"/>
      <c r="CC567" s="35"/>
      <c r="CE567" s="886" t="s">
        <v>7898</v>
      </c>
      <c r="CF567" s="887"/>
      <c r="CG567" s="98">
        <v>1</v>
      </c>
      <c r="CH567" s="98">
        <v>2</v>
      </c>
      <c r="CI567" s="98">
        <v>3</v>
      </c>
      <c r="CJ567" s="98">
        <v>4</v>
      </c>
      <c r="CK567" s="98">
        <v>5</v>
      </c>
      <c r="CL567" s="98">
        <v>6</v>
      </c>
    </row>
    <row r="568" spans="1:91">
      <c r="A568" s="131"/>
      <c r="B568" s="53"/>
      <c r="C568" s="82" t="s">
        <v>68</v>
      </c>
      <c r="D568" s="746" t="s">
        <v>512</v>
      </c>
      <c r="E568" s="746"/>
      <c r="F568" s="746"/>
      <c r="G568" s="746"/>
      <c r="H568" s="746"/>
      <c r="I568" s="746"/>
      <c r="J568" s="746"/>
      <c r="K568" s="746"/>
      <c r="L568" s="746"/>
      <c r="M568" s="746"/>
      <c r="N568" s="746"/>
      <c r="O568" s="432"/>
      <c r="P568" s="432"/>
      <c r="Q568" s="432"/>
      <c r="R568" s="432"/>
      <c r="S568" s="432"/>
      <c r="T568" s="432"/>
      <c r="U568" s="432"/>
      <c r="V568" s="432"/>
      <c r="W568" s="432"/>
      <c r="X568" s="432"/>
      <c r="Y568" s="432"/>
      <c r="Z568" s="432"/>
      <c r="AA568" s="432"/>
      <c r="AB568" s="432"/>
      <c r="AC568" s="432"/>
      <c r="AD568" s="432"/>
      <c r="AE568" s="12"/>
      <c r="AH568" s="896">
        <f t="shared" ref="AH568:AH573" si="92">O568</f>
        <v>0</v>
      </c>
      <c r="AI568" s="627"/>
      <c r="AJ568" s="627">
        <f t="shared" ref="AJ568:AJ573" si="93">COUNTIF(P568:R568,"NS")</f>
        <v>0</v>
      </c>
      <c r="AK568" s="627"/>
      <c r="AL568" s="639">
        <f t="shared" ref="AL568:AL573" si="94">IF(COUNTIF(P568:R568,"NA")=COUNTA($P$565:$R$565),+"NA",SUM(P568:R568))</f>
        <v>0</v>
      </c>
      <c r="AM568" s="641"/>
      <c r="AN568" s="627">
        <f t="shared" ref="AN568:AN573" si="95">IF($AO$526=$AQ$526,0,IF(OR(AND(AH568=0,AJ568&gt;0),AND(AH568="NS",AL568&gt;0),AND(AH568="NS",AJ568=0,AL568=0)),1,IF(OR(AND(AJ568&gt;=2,AL568&lt;AH568),AND(AH568="NS",AL568=0,AJ568&gt;0),AH568=AL568),0,1)))</f>
        <v>0</v>
      </c>
      <c r="AO568" s="639"/>
      <c r="AP568" s="448"/>
      <c r="AQ568" s="919">
        <f t="shared" ref="AQ568:AQ573" si="96">S568</f>
        <v>0</v>
      </c>
      <c r="AR568" s="627"/>
      <c r="AS568" s="627">
        <f t="shared" ref="AS568:AS573" si="97">COUNTIF(T568:V568,"NS")</f>
        <v>0</v>
      </c>
      <c r="AT568" s="627"/>
      <c r="AU568" s="639">
        <f t="shared" ref="AU568:AU573" si="98">IF(COUNTIF(T568:V568,"NA")=COUNTA($T$565:$V$565),"NA",SUM(T568:V568))</f>
        <v>0</v>
      </c>
      <c r="AV568" s="641"/>
      <c r="AW568" s="627">
        <f t="shared" ref="AW568:AW573" si="99">IF($AO$526=$AQ$526,0,IF(OR(AND(AQ568=0,AS568&gt;0),AND(AQ568="NS",AU568&gt;0),AND(AQ568="NS",AS568=0,AU568=0)),1,IF(OR(AND(AS568&gt;=2,AU568&lt;AQ568),AND(AQ568="NS",AU568=0,AS568&gt;0),AQ568=AU568),0,1)))</f>
        <v>0</v>
      </c>
      <c r="AX568" s="627"/>
      <c r="AY568" s="448"/>
      <c r="AZ568" s="896">
        <f t="shared" ref="AZ568:AZ573" si="100">W568</f>
        <v>0</v>
      </c>
      <c r="BA568" s="627"/>
      <c r="BB568" s="627">
        <f t="shared" ref="BB568:BB573" si="101">COUNTIF(X568:Z568,"NS")</f>
        <v>0</v>
      </c>
      <c r="BC568" s="627"/>
      <c r="BD568" s="639">
        <f t="shared" ref="BD568:BD573" si="102">IF(COUNTIF(X568:Z568,"NA")=COUNTA($X$565:$Z$565),"NA",SUM(X568:Z568))</f>
        <v>0</v>
      </c>
      <c r="BE568" s="641"/>
      <c r="BF568" s="627">
        <f t="shared" ref="BF568:BF573" si="103">IF($AO$526=$AQ$526,0,IF(OR(AND(AZ568=0,BB568&gt;0),AND(AZ568="NS",BD568&gt;0),AND(AZ568="NS",BB568=0,BD568=0)),1,IF(OR(AND(BB568&gt;=2,BD568&lt;AZ568),AND(AZ568="NS",BD568=0,BB568&gt;0),AZ568=BD568),0,1)))</f>
        <v>0</v>
      </c>
      <c r="BG568" s="627"/>
      <c r="BH568" s="448"/>
      <c r="BI568" s="742">
        <f t="shared" ref="BI568:BI573" si="104">AA568</f>
        <v>0</v>
      </c>
      <c r="BJ568" s="641"/>
      <c r="BK568" s="639">
        <f t="shared" ref="BK568:BK573" si="105">COUNTIF(AB568:AD568,"NS")</f>
        <v>0</v>
      </c>
      <c r="BL568" s="641"/>
      <c r="BM568" s="639">
        <f t="shared" ref="BM568:BM573" si="106">IF(COUNTIF(AB568:AD568,"NA")=COUNTA($AB$565:$AD$565),"NA",SUM(AB568:AD568))</f>
        <v>0</v>
      </c>
      <c r="BN568" s="641"/>
      <c r="BO568" s="639">
        <f t="shared" ref="BO568:BO573" si="107">IF($AO$526=$AQ$526,0,IF(OR(AND(BI568=0,BK568&gt;0),AND(BI568="NS",BM568&gt;0),AND(BI568="NS",BK568=0,BM568=0)),1,IF(OR(AND(BK568&gt;=2,BM568&lt;BI568),AND(BI568="NS",BM568=0,BK568&gt;0),BI568=BM568),0,1)))</f>
        <v>0</v>
      </c>
      <c r="BP568" s="641"/>
      <c r="BQ568" s="448"/>
      <c r="BR568" s="1090">
        <f t="shared" ref="BR568:BR573" si="108">IF(SUM(AN568,AW568,BF568,BO568)=0,0,1)</f>
        <v>0</v>
      </c>
      <c r="BS568" s="748"/>
      <c r="BT568" s="639" t="str">
        <f>IF(BR568=0,"",IF(SUM($BR$566:BR568)=1,BV568,IF($BR$574&gt;SUM($BR$566:BR568),_xlfn.CONCAT(", ",BV568),IF($BR$574=SUM($BR$566:BR568),_xlfn.CONCAT(" y ",BV568,".")))))</f>
        <v/>
      </c>
      <c r="BU568" s="641" t="str">
        <f>IF(BS568=0,"", IF(SUM($AN$498:BS568)=1,BV568, IF($AN$511&gt;SUM($AN$498:BS568),_xlfn.CONCAT(", ",BV568), IF($AN$511=SUM($AN$498:BS568),_xlfn.CONCAT(" y ",BV568,".")))))</f>
        <v/>
      </c>
      <c r="BV568" s="639">
        <f t="shared" ref="BV568:BV573" si="109">_xlfn.NUMBERVALUE(C568)</f>
        <v>3</v>
      </c>
      <c r="BW568" s="641"/>
      <c r="BX568" s="35"/>
      <c r="BY568" s="35"/>
      <c r="BZ568" s="35"/>
      <c r="CA568" s="35"/>
      <c r="CB568" s="35"/>
      <c r="CC568" s="35"/>
      <c r="CE568" s="890" t="s">
        <v>7899</v>
      </c>
      <c r="CF568" s="891"/>
      <c r="CG568" s="204" t="s">
        <v>8137</v>
      </c>
      <c r="CH568" s="204" t="s">
        <v>8138</v>
      </c>
      <c r="CI568" s="204" t="s">
        <v>8092</v>
      </c>
      <c r="CJ568" s="204" t="s">
        <v>8093</v>
      </c>
      <c r="CK568" s="204" t="s">
        <v>8139</v>
      </c>
      <c r="CL568" s="204" t="s">
        <v>871</v>
      </c>
    </row>
    <row r="569" spans="1:91">
      <c r="A569" s="131"/>
      <c r="B569" s="53"/>
      <c r="C569" s="82" t="s">
        <v>69</v>
      </c>
      <c r="D569" s="746" t="s">
        <v>513</v>
      </c>
      <c r="E569" s="746"/>
      <c r="F569" s="746"/>
      <c r="G569" s="746"/>
      <c r="H569" s="746"/>
      <c r="I569" s="746"/>
      <c r="J569" s="746"/>
      <c r="K569" s="746"/>
      <c r="L569" s="746"/>
      <c r="M569" s="746"/>
      <c r="N569" s="746"/>
      <c r="O569" s="432"/>
      <c r="P569" s="432"/>
      <c r="Q569" s="432"/>
      <c r="R569" s="432"/>
      <c r="S569" s="432"/>
      <c r="T569" s="432"/>
      <c r="U569" s="432"/>
      <c r="V569" s="432"/>
      <c r="W569" s="432"/>
      <c r="X569" s="432"/>
      <c r="Y569" s="432"/>
      <c r="Z569" s="432"/>
      <c r="AA569" s="432"/>
      <c r="AB569" s="432"/>
      <c r="AC569" s="432"/>
      <c r="AD569" s="432"/>
      <c r="AE569" s="12"/>
      <c r="AH569" s="896">
        <f t="shared" si="92"/>
        <v>0</v>
      </c>
      <c r="AI569" s="627"/>
      <c r="AJ569" s="627">
        <f t="shared" si="93"/>
        <v>0</v>
      </c>
      <c r="AK569" s="627"/>
      <c r="AL569" s="639">
        <f t="shared" si="94"/>
        <v>0</v>
      </c>
      <c r="AM569" s="641"/>
      <c r="AN569" s="627">
        <f t="shared" si="95"/>
        <v>0</v>
      </c>
      <c r="AO569" s="639"/>
      <c r="AP569" s="448"/>
      <c r="AQ569" s="919">
        <f t="shared" si="96"/>
        <v>0</v>
      </c>
      <c r="AR569" s="627"/>
      <c r="AS569" s="627">
        <f t="shared" si="97"/>
        <v>0</v>
      </c>
      <c r="AT569" s="627"/>
      <c r="AU569" s="639">
        <f t="shared" si="98"/>
        <v>0</v>
      </c>
      <c r="AV569" s="641"/>
      <c r="AW569" s="627">
        <f t="shared" si="99"/>
        <v>0</v>
      </c>
      <c r="AX569" s="627"/>
      <c r="AY569" s="448"/>
      <c r="AZ569" s="896">
        <f t="shared" si="100"/>
        <v>0</v>
      </c>
      <c r="BA569" s="627"/>
      <c r="BB569" s="627">
        <f t="shared" si="101"/>
        <v>0</v>
      </c>
      <c r="BC569" s="627"/>
      <c r="BD569" s="639">
        <f t="shared" si="102"/>
        <v>0</v>
      </c>
      <c r="BE569" s="641"/>
      <c r="BF569" s="627">
        <f t="shared" si="103"/>
        <v>0</v>
      </c>
      <c r="BG569" s="627"/>
      <c r="BH569" s="448"/>
      <c r="BI569" s="742">
        <f t="shared" si="104"/>
        <v>0</v>
      </c>
      <c r="BJ569" s="641"/>
      <c r="BK569" s="639">
        <f t="shared" si="105"/>
        <v>0</v>
      </c>
      <c r="BL569" s="641"/>
      <c r="BM569" s="639">
        <f t="shared" si="106"/>
        <v>0</v>
      </c>
      <c r="BN569" s="641"/>
      <c r="BO569" s="639">
        <f t="shared" si="107"/>
        <v>0</v>
      </c>
      <c r="BP569" s="641"/>
      <c r="BQ569" s="448"/>
      <c r="BR569" s="1090">
        <f t="shared" si="108"/>
        <v>0</v>
      </c>
      <c r="BS569" s="748"/>
      <c r="BT569" s="639" t="str">
        <f>IF(BR569=0,"",IF(SUM($BR$566:BR569)=1,BV569,IF($BR$574&gt;SUM($BR$566:BR569),_xlfn.CONCAT(", ",BV569),IF($BR$574=SUM($BR$566:BR569),_xlfn.CONCAT(" y ",BV569,".")))))</f>
        <v/>
      </c>
      <c r="BU569" s="641" t="str">
        <f>IF(BS569=0,"", IF(SUM($AN$498:BS569)=1,BV569, IF($AN$511&gt;SUM($AN$498:BS569),_xlfn.CONCAT(", ",BV569), IF($AN$511=SUM($AN$498:BS569),_xlfn.CONCAT(" y ",BV569,".")))))</f>
        <v/>
      </c>
      <c r="BV569" s="639">
        <f t="shared" si="109"/>
        <v>4</v>
      </c>
      <c r="BW569" s="641"/>
      <c r="BX569" s="35"/>
      <c r="BY569" s="35"/>
      <c r="BZ569" s="35"/>
      <c r="CA569" s="35"/>
      <c r="CB569" s="35"/>
      <c r="CC569" s="35"/>
      <c r="CE569" s="892" t="s">
        <v>8088</v>
      </c>
      <c r="CF569" s="890"/>
      <c r="CG569" s="499" t="str">
        <f t="shared" ref="CG569:CL569" si="110">SUBSTITUTE( SUBSTITUTE( SUBSTITUTE( SUBSTITUTE( SUBSTITUTE( SUBSTITUTE( SUBSTITUTE( SUBSTITUTE( SUBSTITUTE( SUBSTITUTE(CG568, "á", "a"), "é", "e"), "í", "i"), "ó", "o"), "ú", "u"), "Á", "A"), "É", "E"), "Í", "I"), "Ó", "O"), "Ú", "U")</f>
        <v>Fosa comun</v>
      </c>
      <c r="CH569" s="499" t="str">
        <f t="shared" si="110"/>
        <v>Fosas comunes</v>
      </c>
      <c r="CI569" s="499" t="str">
        <f t="shared" si="110"/>
        <v>Anfiteatro</v>
      </c>
      <c r="CJ569" s="499" t="str">
        <f t="shared" si="110"/>
        <v>Laboratorio</v>
      </c>
      <c r="CK569" s="499" t="str">
        <f t="shared" si="110"/>
        <v>Centro de resguardo forense</v>
      </c>
      <c r="CL569" s="499" t="str">
        <f t="shared" si="110"/>
        <v>Agencia funeraria</v>
      </c>
    </row>
    <row r="570" spans="1:91" ht="24" customHeight="1">
      <c r="A570" s="131"/>
      <c r="B570" s="53"/>
      <c r="C570" s="82" t="s">
        <v>70</v>
      </c>
      <c r="D570" s="746" t="s">
        <v>514</v>
      </c>
      <c r="E570" s="746"/>
      <c r="F570" s="746"/>
      <c r="G570" s="746"/>
      <c r="H570" s="746"/>
      <c r="I570" s="746"/>
      <c r="J570" s="746"/>
      <c r="K570" s="746"/>
      <c r="L570" s="746"/>
      <c r="M570" s="746"/>
      <c r="N570" s="746"/>
      <c r="O570" s="432"/>
      <c r="P570" s="432"/>
      <c r="Q570" s="432"/>
      <c r="R570" s="432"/>
      <c r="S570" s="432"/>
      <c r="T570" s="432"/>
      <c r="U570" s="432"/>
      <c r="V570" s="432"/>
      <c r="W570" s="432"/>
      <c r="X570" s="432"/>
      <c r="Y570" s="432"/>
      <c r="Z570" s="432"/>
      <c r="AA570" s="432"/>
      <c r="AB570" s="432"/>
      <c r="AC570" s="432"/>
      <c r="AD570" s="432"/>
      <c r="AE570" s="12"/>
      <c r="AH570" s="896">
        <f t="shared" si="92"/>
        <v>0</v>
      </c>
      <c r="AI570" s="627"/>
      <c r="AJ570" s="627">
        <f t="shared" si="93"/>
        <v>0</v>
      </c>
      <c r="AK570" s="627"/>
      <c r="AL570" s="639">
        <f t="shared" si="94"/>
        <v>0</v>
      </c>
      <c r="AM570" s="641"/>
      <c r="AN570" s="627">
        <f t="shared" si="95"/>
        <v>0</v>
      </c>
      <c r="AO570" s="639"/>
      <c r="AP570" s="448"/>
      <c r="AQ570" s="919">
        <f t="shared" si="96"/>
        <v>0</v>
      </c>
      <c r="AR570" s="627"/>
      <c r="AS570" s="627">
        <f t="shared" si="97"/>
        <v>0</v>
      </c>
      <c r="AT570" s="627"/>
      <c r="AU570" s="639">
        <f t="shared" si="98"/>
        <v>0</v>
      </c>
      <c r="AV570" s="641"/>
      <c r="AW570" s="627">
        <f t="shared" si="99"/>
        <v>0</v>
      </c>
      <c r="AX570" s="627"/>
      <c r="AY570" s="448"/>
      <c r="AZ570" s="896">
        <f t="shared" si="100"/>
        <v>0</v>
      </c>
      <c r="BA570" s="627"/>
      <c r="BB570" s="627">
        <f t="shared" si="101"/>
        <v>0</v>
      </c>
      <c r="BC570" s="627"/>
      <c r="BD570" s="639">
        <f t="shared" si="102"/>
        <v>0</v>
      </c>
      <c r="BE570" s="641"/>
      <c r="BF570" s="627">
        <f t="shared" si="103"/>
        <v>0</v>
      </c>
      <c r="BG570" s="627"/>
      <c r="BH570" s="448"/>
      <c r="BI570" s="742">
        <f t="shared" si="104"/>
        <v>0</v>
      </c>
      <c r="BJ570" s="641"/>
      <c r="BK570" s="639">
        <f t="shared" si="105"/>
        <v>0</v>
      </c>
      <c r="BL570" s="641"/>
      <c r="BM570" s="639">
        <f t="shared" si="106"/>
        <v>0</v>
      </c>
      <c r="BN570" s="641"/>
      <c r="BO570" s="639">
        <f t="shared" si="107"/>
        <v>0</v>
      </c>
      <c r="BP570" s="641"/>
      <c r="BQ570" s="448"/>
      <c r="BR570" s="1090">
        <f t="shared" si="108"/>
        <v>0</v>
      </c>
      <c r="BS570" s="748"/>
      <c r="BT570" s="639" t="str">
        <f>IF(BR570=0,"",IF(SUM($BR$566:BR570)=1,BV570,IF($BR$574&gt;SUM($BR$566:BR570),_xlfn.CONCAT(", ",BV570),IF($BR$574=SUM($BR$566:BR570),_xlfn.CONCAT(" y ",BV570,".")))))</f>
        <v/>
      </c>
      <c r="BU570" s="641" t="str">
        <f>IF(BS570=0,"", IF(SUM($AN$498:BS570)=1,BV570, IF($AN$511&gt;SUM($AN$498:BS570),_xlfn.CONCAT(", ",BV570), IF($AN$511=SUM($AN$498:BS570),_xlfn.CONCAT(" y ",BV570,".")))))</f>
        <v/>
      </c>
      <c r="BV570" s="639">
        <f t="shared" si="109"/>
        <v>5</v>
      </c>
      <c r="BW570" s="641"/>
      <c r="BX570" s="35"/>
      <c r="BY570" s="35"/>
      <c r="BZ570" s="35"/>
      <c r="CA570" s="35"/>
      <c r="CB570" s="35"/>
      <c r="CC570" s="35"/>
      <c r="CE570" s="895" t="s">
        <v>7223</v>
      </c>
      <c r="CF570" s="886"/>
      <c r="CG570" s="491">
        <f t="shared" ref="CG570:CL570" si="111">IF(ISNUMBER(SEARCH(CG569,$CG$566,1))=FALSE,0,1)</f>
        <v>0</v>
      </c>
      <c r="CH570" s="491">
        <f t="shared" si="111"/>
        <v>0</v>
      </c>
      <c r="CI570" s="491">
        <f t="shared" si="111"/>
        <v>0</v>
      </c>
      <c r="CJ570" s="491">
        <f t="shared" si="111"/>
        <v>0</v>
      </c>
      <c r="CK570" s="491">
        <f t="shared" si="111"/>
        <v>0</v>
      </c>
      <c r="CL570" s="491">
        <f t="shared" si="111"/>
        <v>0</v>
      </c>
      <c r="CM570" s="494">
        <f>SUM(CG570:CL570)</f>
        <v>0</v>
      </c>
    </row>
    <row r="571" spans="1:91">
      <c r="A571" s="131"/>
      <c r="B571" s="53"/>
      <c r="C571" s="82" t="s">
        <v>71</v>
      </c>
      <c r="D571" s="746" t="s">
        <v>931</v>
      </c>
      <c r="E571" s="746"/>
      <c r="F571" s="746"/>
      <c r="G571" s="746"/>
      <c r="H571" s="746"/>
      <c r="I571" s="746"/>
      <c r="J571" s="746"/>
      <c r="K571" s="746"/>
      <c r="L571" s="746"/>
      <c r="M571" s="746"/>
      <c r="N571" s="746"/>
      <c r="O571" s="432"/>
      <c r="P571" s="432"/>
      <c r="Q571" s="432"/>
      <c r="R571" s="432"/>
      <c r="S571" s="432"/>
      <c r="T571" s="432"/>
      <c r="U571" s="432"/>
      <c r="V571" s="432"/>
      <c r="W571" s="432"/>
      <c r="X571" s="432"/>
      <c r="Y571" s="432"/>
      <c r="Z571" s="432"/>
      <c r="AA571" s="432"/>
      <c r="AB571" s="432"/>
      <c r="AC571" s="432"/>
      <c r="AD571" s="432"/>
      <c r="AE571" s="12"/>
      <c r="AH571" s="896">
        <f>O571</f>
        <v>0</v>
      </c>
      <c r="AI571" s="627"/>
      <c r="AJ571" s="627">
        <f>COUNTIF(P571:R571,"NS")</f>
        <v>0</v>
      </c>
      <c r="AK571" s="627"/>
      <c r="AL571" s="639">
        <f>IF(COUNTIF(P571:R571,"NA")=COUNTA($P$565:$R$565),+"NA",SUM(P571:R571))</f>
        <v>0</v>
      </c>
      <c r="AM571" s="641"/>
      <c r="AN571" s="627">
        <f t="shared" si="95"/>
        <v>0</v>
      </c>
      <c r="AO571" s="639"/>
      <c r="AP571" s="448"/>
      <c r="AQ571" s="919">
        <f>S571</f>
        <v>0</v>
      </c>
      <c r="AR571" s="627"/>
      <c r="AS571" s="627">
        <f>COUNTIF(T571:V571,"NS")</f>
        <v>0</v>
      </c>
      <c r="AT571" s="627"/>
      <c r="AU571" s="639">
        <f>IF(COUNTIF(T571:V571,"NA")=COUNTA($T$565:$V$565),"NA",SUM(T571:V571))</f>
        <v>0</v>
      </c>
      <c r="AV571" s="641"/>
      <c r="AW571" s="627">
        <f t="shared" si="99"/>
        <v>0</v>
      </c>
      <c r="AX571" s="627"/>
      <c r="AY571" s="448"/>
      <c r="AZ571" s="896">
        <f>W571</f>
        <v>0</v>
      </c>
      <c r="BA571" s="627"/>
      <c r="BB571" s="627">
        <f>COUNTIF(X571:Z571,"NS")</f>
        <v>0</v>
      </c>
      <c r="BC571" s="627"/>
      <c r="BD571" s="639">
        <f>IF(COUNTIF(X571:Z571,"NA")=COUNTA($X$565:$Z$565),"NA",SUM(X571:Z571))</f>
        <v>0</v>
      </c>
      <c r="BE571" s="641"/>
      <c r="BF571" s="627">
        <f t="shared" si="103"/>
        <v>0</v>
      </c>
      <c r="BG571" s="627"/>
      <c r="BH571" s="448"/>
      <c r="BI571" s="742">
        <f>AA571</f>
        <v>0</v>
      </c>
      <c r="BJ571" s="641"/>
      <c r="BK571" s="639">
        <f>COUNTIF(AB571:AD571,"NS")</f>
        <v>0</v>
      </c>
      <c r="BL571" s="641"/>
      <c r="BM571" s="639">
        <f>IF(COUNTIF(AB571:AD571,"NA")=COUNTA($AB$565:$AD$565),"NA",SUM(AB571:AD571))</f>
        <v>0</v>
      </c>
      <c r="BN571" s="641"/>
      <c r="BO571" s="639">
        <f t="shared" si="107"/>
        <v>0</v>
      </c>
      <c r="BP571" s="641"/>
      <c r="BQ571" s="448"/>
      <c r="BR571" s="1090">
        <f t="shared" si="108"/>
        <v>0</v>
      </c>
      <c r="BS571" s="748"/>
      <c r="BT571" s="639" t="str">
        <f>IF(BR571=0,"",IF(SUM($BR$566:BR571)=1,BV571,IF($BR$574&gt;SUM($BR$566:BR571),_xlfn.CONCAT(", ",BV571),IF($BR$574=SUM($BR$566:BR571),_xlfn.CONCAT(" y ",BV571,".")))))</f>
        <v/>
      </c>
      <c r="BU571" s="641" t="str">
        <f>IF(BS571=0,"", IF(SUM($AN$498:BS571)=1,BV571, IF($AN$511&gt;SUM($AN$498:BS571),_xlfn.CONCAT(", ",BV571), IF($AN$511=SUM($AN$498:BS571),_xlfn.CONCAT(" y ",BV571,".")))))</f>
        <v/>
      </c>
      <c r="BV571" s="639">
        <f t="shared" si="109"/>
        <v>6</v>
      </c>
      <c r="BW571" s="641"/>
      <c r="BX571" s="35"/>
      <c r="BY571" s="35"/>
      <c r="BZ571" s="35"/>
      <c r="CA571" s="35"/>
      <c r="CB571" s="35"/>
      <c r="CC571" s="35"/>
      <c r="CE571" s="895" t="s">
        <v>7901</v>
      </c>
      <c r="CF571" s="886"/>
      <c r="CG571" s="491" t="str">
        <f>IF(CG570=0,"",IF(SUM($CG$570:CG570)=1,CG567,IF($CM$570&gt;SUM($CG$570:CG570),_xlfn.CONCAT(", ",CG567),IF($CM$570=SUM($CG$570:CG570),_xlfn.CONCAT(" y ",CG567)))))</f>
        <v/>
      </c>
      <c r="CH571" s="491" t="str">
        <f>IF(CH570=0,"",IF(SUM($CG$570:CH570)=1,CH567,IF($CM$570&gt;SUM($CG$570:CH570),_xlfn.CONCAT(", ",CH567),IF($CM$570=SUM($CG$570:CH570),_xlfn.CONCAT(" y ",CH567)))))</f>
        <v/>
      </c>
      <c r="CI571" s="491" t="str">
        <f>IF(CI570=0,"",IF(SUM($CG$570:CI570)=1,CI567,IF($CM$570&gt;SUM($CG$570:CI570),_xlfn.CONCAT(", ",CI567),IF($CM$570=SUM($CG$570:CI570),_xlfn.CONCAT(" y ",CI567)))))</f>
        <v/>
      </c>
      <c r="CJ571" s="491" t="str">
        <f>IF(CJ570=0,"",IF(SUM($CG$570:CJ570)=1,CJ567,IF($CM$570&gt;SUM($CG$570:CJ570),_xlfn.CONCAT(", ",CJ567),IF($CM$570=SUM($CG$570:CJ570),_xlfn.CONCAT(" y ",CJ567)))))</f>
        <v/>
      </c>
      <c r="CK571" s="491" t="str">
        <f>IF(CK570=0,"",IF(SUM($CG$570:CK570)=1,CK567,IF($CM$570&gt;SUM($CG$570:CK570),_xlfn.CONCAT(", ",CK567),IF($CM$570=SUM($CG$570:CK570),_xlfn.CONCAT(" y ",CK567)))))</f>
        <v/>
      </c>
      <c r="CL571" s="491" t="str">
        <f>IF(CL570=0,"",IF(SUM($CG$570:CL570)=1,CL567,IF($CM$570&gt;SUM($CG$570:CL570),_xlfn.CONCAT(", ",CL567),IF($CM$570=SUM($CG$570:CL570),_xlfn.CONCAT(" y ",CL567)))))</f>
        <v/>
      </c>
      <c r="CM571" s="495" t="str">
        <f>_xlfn.CONCAT(CG571:CL571)</f>
        <v/>
      </c>
    </row>
    <row r="572" spans="1:91">
      <c r="A572" s="131"/>
      <c r="B572" s="178"/>
      <c r="C572" s="82" t="s">
        <v>72</v>
      </c>
      <c r="D572" s="746" t="s">
        <v>641</v>
      </c>
      <c r="E572" s="746"/>
      <c r="F572" s="746"/>
      <c r="G572" s="746"/>
      <c r="H572" s="746"/>
      <c r="I572" s="746"/>
      <c r="J572" s="746"/>
      <c r="K572" s="746"/>
      <c r="L572" s="746"/>
      <c r="M572" s="746"/>
      <c r="N572" s="746"/>
      <c r="O572" s="432"/>
      <c r="P572" s="432"/>
      <c r="Q572" s="432"/>
      <c r="R572" s="432"/>
      <c r="S572" s="432"/>
      <c r="T572" s="432"/>
      <c r="U572" s="432"/>
      <c r="V572" s="432"/>
      <c r="W572" s="432"/>
      <c r="X572" s="432"/>
      <c r="Y572" s="432"/>
      <c r="Z572" s="432"/>
      <c r="AA572" s="432"/>
      <c r="AB572" s="432"/>
      <c r="AC572" s="432"/>
      <c r="AD572" s="432"/>
      <c r="AE572" s="12"/>
      <c r="AH572" s="896">
        <f t="shared" si="92"/>
        <v>0</v>
      </c>
      <c r="AI572" s="627"/>
      <c r="AJ572" s="627">
        <f t="shared" si="93"/>
        <v>0</v>
      </c>
      <c r="AK572" s="627"/>
      <c r="AL572" s="639">
        <f t="shared" si="94"/>
        <v>0</v>
      </c>
      <c r="AM572" s="641"/>
      <c r="AN572" s="627">
        <f t="shared" si="95"/>
        <v>0</v>
      </c>
      <c r="AO572" s="639"/>
      <c r="AP572" s="448"/>
      <c r="AQ572" s="919">
        <f t="shared" si="96"/>
        <v>0</v>
      </c>
      <c r="AR572" s="627"/>
      <c r="AS572" s="627">
        <f t="shared" si="97"/>
        <v>0</v>
      </c>
      <c r="AT572" s="627"/>
      <c r="AU572" s="639">
        <f t="shared" si="98"/>
        <v>0</v>
      </c>
      <c r="AV572" s="641"/>
      <c r="AW572" s="627">
        <f t="shared" si="99"/>
        <v>0</v>
      </c>
      <c r="AX572" s="627"/>
      <c r="AY572" s="448"/>
      <c r="AZ572" s="896">
        <f t="shared" si="100"/>
        <v>0</v>
      </c>
      <c r="BA572" s="627"/>
      <c r="BB572" s="627">
        <f t="shared" si="101"/>
        <v>0</v>
      </c>
      <c r="BC572" s="627"/>
      <c r="BD572" s="639">
        <f t="shared" si="102"/>
        <v>0</v>
      </c>
      <c r="BE572" s="641"/>
      <c r="BF572" s="627">
        <f t="shared" si="103"/>
        <v>0</v>
      </c>
      <c r="BG572" s="627"/>
      <c r="BH572" s="448"/>
      <c r="BI572" s="742">
        <f t="shared" si="104"/>
        <v>0</v>
      </c>
      <c r="BJ572" s="641"/>
      <c r="BK572" s="639">
        <f t="shared" si="105"/>
        <v>0</v>
      </c>
      <c r="BL572" s="641"/>
      <c r="BM572" s="639">
        <f t="shared" si="106"/>
        <v>0</v>
      </c>
      <c r="BN572" s="641"/>
      <c r="BO572" s="639">
        <f t="shared" si="107"/>
        <v>0</v>
      </c>
      <c r="BP572" s="641"/>
      <c r="BQ572" s="448"/>
      <c r="BR572" s="1090">
        <f t="shared" si="108"/>
        <v>0</v>
      </c>
      <c r="BS572" s="748"/>
      <c r="BT572" s="639" t="str">
        <f>IF(BR572=0,"",IF(SUM($BR$566:BR572)=1,BV572,IF($BR$574&gt;SUM($BR$566:BR572),_xlfn.CONCAT(", ",BV572),IF($BR$574=SUM($BR$566:BR572),_xlfn.CONCAT(" y ",BV572,".")))))</f>
        <v/>
      </c>
      <c r="BU572" s="641" t="str">
        <f>IF(BS572=0,"", IF(SUM($AN$498:BS572)=1,BV572, IF($AN$511&gt;SUM($AN$498:BS572),_xlfn.CONCAT(", ",BV572), IF($AN$511=SUM($AN$498:BS572),_xlfn.CONCAT(" y ",BV572,".")))))</f>
        <v/>
      </c>
      <c r="BV572" s="639">
        <f t="shared" si="109"/>
        <v>7</v>
      </c>
      <c r="BW572" s="641"/>
      <c r="BX572" s="35"/>
      <c r="BY572" s="35"/>
      <c r="BZ572" s="35"/>
      <c r="CA572" s="35"/>
      <c r="CB572" s="35"/>
      <c r="CC572" s="35"/>
    </row>
    <row r="573" spans="1:91">
      <c r="A573" s="131"/>
      <c r="B573" s="53"/>
      <c r="C573" s="82" t="s">
        <v>73</v>
      </c>
      <c r="D573" s="746" t="s">
        <v>270</v>
      </c>
      <c r="E573" s="746"/>
      <c r="F573" s="746"/>
      <c r="G573" s="746"/>
      <c r="H573" s="746"/>
      <c r="I573" s="746"/>
      <c r="J573" s="746"/>
      <c r="K573" s="746"/>
      <c r="L573" s="746"/>
      <c r="M573" s="746"/>
      <c r="N573" s="746"/>
      <c r="O573" s="432"/>
      <c r="P573" s="432"/>
      <c r="Q573" s="432"/>
      <c r="R573" s="432"/>
      <c r="S573" s="432"/>
      <c r="T573" s="432"/>
      <c r="U573" s="432"/>
      <c r="V573" s="432"/>
      <c r="W573" s="432"/>
      <c r="X573" s="432"/>
      <c r="Y573" s="432"/>
      <c r="Z573" s="432"/>
      <c r="AA573" s="432"/>
      <c r="AB573" s="432"/>
      <c r="AC573" s="432"/>
      <c r="AD573" s="432"/>
      <c r="AE573" s="12"/>
      <c r="AH573" s="896">
        <f t="shared" si="92"/>
        <v>0</v>
      </c>
      <c r="AI573" s="627"/>
      <c r="AJ573" s="627">
        <f t="shared" si="93"/>
        <v>0</v>
      </c>
      <c r="AK573" s="627"/>
      <c r="AL573" s="639">
        <f t="shared" si="94"/>
        <v>0</v>
      </c>
      <c r="AM573" s="641"/>
      <c r="AN573" s="627">
        <f t="shared" si="95"/>
        <v>0</v>
      </c>
      <c r="AO573" s="639"/>
      <c r="AP573" s="449"/>
      <c r="AQ573" s="919">
        <f t="shared" si="96"/>
        <v>0</v>
      </c>
      <c r="AR573" s="627"/>
      <c r="AS573" s="627">
        <f t="shared" si="97"/>
        <v>0</v>
      </c>
      <c r="AT573" s="627"/>
      <c r="AU573" s="639">
        <f t="shared" si="98"/>
        <v>0</v>
      </c>
      <c r="AV573" s="641"/>
      <c r="AW573" s="627">
        <f t="shared" si="99"/>
        <v>0</v>
      </c>
      <c r="AX573" s="627"/>
      <c r="AY573" s="449"/>
      <c r="AZ573" s="896">
        <f t="shared" si="100"/>
        <v>0</v>
      </c>
      <c r="BA573" s="627"/>
      <c r="BB573" s="627">
        <f t="shared" si="101"/>
        <v>0</v>
      </c>
      <c r="BC573" s="627"/>
      <c r="BD573" s="639">
        <f t="shared" si="102"/>
        <v>0</v>
      </c>
      <c r="BE573" s="641"/>
      <c r="BF573" s="627">
        <f t="shared" si="103"/>
        <v>0</v>
      </c>
      <c r="BG573" s="627"/>
      <c r="BH573" s="449"/>
      <c r="BI573" s="742">
        <f t="shared" si="104"/>
        <v>0</v>
      </c>
      <c r="BJ573" s="641"/>
      <c r="BK573" s="639">
        <f t="shared" si="105"/>
        <v>0</v>
      </c>
      <c r="BL573" s="641"/>
      <c r="BM573" s="639">
        <f t="shared" si="106"/>
        <v>0</v>
      </c>
      <c r="BN573" s="641"/>
      <c r="BO573" s="639">
        <f t="shared" si="107"/>
        <v>0</v>
      </c>
      <c r="BP573" s="641"/>
      <c r="BQ573" s="449"/>
      <c r="BR573" s="1090">
        <f t="shared" si="108"/>
        <v>0</v>
      </c>
      <c r="BS573" s="748"/>
      <c r="BT573" s="639" t="str">
        <f>IF(BR573=0,"",IF(SUM($BR$566:BR573)=1,BV573,IF($BR$574&gt;SUM($BR$566:BR573),_xlfn.CONCAT(", ",BV573),IF($BR$574=SUM($BR$566:BR573),_xlfn.CONCAT(" y ",BV573,".")))))</f>
        <v/>
      </c>
      <c r="BU573" s="641" t="str">
        <f>IF(BS573=0,"", IF(SUM($AN$498:BS573)=1,BV573, IF($AN$511&gt;SUM($AN$498:BS573),_xlfn.CONCAT(", ",BV573), IF($AN$511=SUM($AN$498:BS573),_xlfn.CONCAT(" y ",BV573,".")))))</f>
        <v/>
      </c>
      <c r="BV573" s="639">
        <f t="shared" si="109"/>
        <v>8</v>
      </c>
      <c r="BW573" s="641"/>
      <c r="BX573" s="35"/>
      <c r="BY573" s="35"/>
      <c r="BZ573" s="35"/>
      <c r="CA573" s="35"/>
      <c r="CB573" s="35"/>
      <c r="CC573" s="35"/>
    </row>
    <row r="574" spans="1:91">
      <c r="A574" s="131"/>
      <c r="B574" s="53"/>
      <c r="C574" s="202"/>
      <c r="D574" s="202"/>
      <c r="E574" s="202"/>
      <c r="F574" s="202"/>
      <c r="G574" s="202"/>
      <c r="H574" s="202"/>
      <c r="I574" s="202"/>
      <c r="J574" s="203"/>
      <c r="K574" s="203"/>
      <c r="L574" s="203"/>
      <c r="M574" s="203"/>
      <c r="N574" s="148" t="s">
        <v>126</v>
      </c>
      <c r="O574" s="174">
        <f>IF(AND(SUM(O566:O573)=0,COUNTIF(O566:O573,"NS")&gt;0),"NS",
IF(AND(SUM(O566:O573)=0,COUNTIF(O566:O573,0)&gt;0),0,
IF(AND(SUM(O566:O573)=0,COUNTIF(O566:O573,"NA")&gt;0),"NA",
SUM(O566:O573))))</f>
        <v>0</v>
      </c>
      <c r="P574" s="174">
        <f t="shared" ref="P574:AD574" si="112">IF(AND(SUM(P566:P573)=0,COUNTIF(P566:P573,"NS")&gt;0),"NS",
IF(AND(SUM(P566:P573)=0,COUNTIF(P566:P573,0)&gt;0),0,
IF(AND(SUM(P566:P573)=0,COUNTIF(P566:P573,"NA")&gt;0),"NA",
SUM(P566:P573))))</f>
        <v>0</v>
      </c>
      <c r="Q574" s="174">
        <f t="shared" si="112"/>
        <v>0</v>
      </c>
      <c r="R574" s="174">
        <f t="shared" si="112"/>
        <v>0</v>
      </c>
      <c r="S574" s="174">
        <f t="shared" si="112"/>
        <v>0</v>
      </c>
      <c r="T574" s="174">
        <f t="shared" si="112"/>
        <v>0</v>
      </c>
      <c r="U574" s="174">
        <f t="shared" si="112"/>
        <v>0</v>
      </c>
      <c r="V574" s="174">
        <f t="shared" si="112"/>
        <v>0</v>
      </c>
      <c r="W574" s="174">
        <f t="shared" si="112"/>
        <v>0</v>
      </c>
      <c r="X574" s="174">
        <f t="shared" si="112"/>
        <v>0</v>
      </c>
      <c r="Y574" s="174">
        <f t="shared" si="112"/>
        <v>0</v>
      </c>
      <c r="Z574" s="174">
        <f t="shared" si="112"/>
        <v>0</v>
      </c>
      <c r="AA574" s="174">
        <f t="shared" si="112"/>
        <v>0</v>
      </c>
      <c r="AB574" s="174">
        <f t="shared" si="112"/>
        <v>0</v>
      </c>
      <c r="AC574" s="174">
        <f t="shared" si="112"/>
        <v>0</v>
      </c>
      <c r="AD574" s="174">
        <f t="shared" si="112"/>
        <v>0</v>
      </c>
      <c r="AE574" s="12"/>
      <c r="AH574" s="35"/>
      <c r="AI574" s="35"/>
      <c r="AJ574" s="35"/>
      <c r="AK574" s="35"/>
      <c r="AL574" s="35"/>
      <c r="AM574" s="35"/>
      <c r="AN574" s="35"/>
      <c r="AO574" s="35"/>
      <c r="AP574" s="35"/>
      <c r="AQ574" s="35"/>
      <c r="AR574" s="35"/>
      <c r="AS574" s="35"/>
      <c r="AT574" s="35"/>
      <c r="AU574" s="35"/>
      <c r="AV574" s="35"/>
      <c r="AW574" s="35"/>
      <c r="AX574" s="35"/>
      <c r="AY574" s="35"/>
      <c r="AZ574" s="35"/>
      <c r="BA574" s="35"/>
      <c r="BB574" s="35"/>
      <c r="BC574" s="35"/>
      <c r="BD574" s="35"/>
      <c r="BE574" s="35"/>
      <c r="BF574" s="35"/>
      <c r="BG574" s="35"/>
      <c r="BH574" s="35"/>
      <c r="BI574" s="35"/>
      <c r="BJ574" s="35"/>
      <c r="BK574" s="35"/>
      <c r="BL574" s="35"/>
      <c r="BM574" s="35"/>
      <c r="BN574" s="35"/>
      <c r="BO574" s="35"/>
      <c r="BP574" s="35"/>
      <c r="BQ574" s="35"/>
      <c r="BR574" s="877">
        <f>SUM(BR566:BS573)</f>
        <v>0</v>
      </c>
      <c r="BS574" s="878"/>
      <c r="BT574" s="915" t="str">
        <f>IF(BR574=0,"",_xlfn.CONCAT(BT566:BU573))</f>
        <v/>
      </c>
      <c r="BU574" s="916"/>
      <c r="BV574" s="35"/>
      <c r="BW574" s="35"/>
      <c r="BX574" s="35"/>
      <c r="BY574" s="35"/>
      <c r="BZ574" s="35"/>
      <c r="CA574" s="35"/>
      <c r="CB574" s="35"/>
      <c r="CC574" s="35"/>
    </row>
    <row r="575" spans="1:91">
      <c r="A575" s="131"/>
      <c r="B575" s="53"/>
      <c r="C575" s="53"/>
      <c r="D575" s="53"/>
      <c r="E575" s="53"/>
      <c r="F575" s="53"/>
      <c r="G575" s="53"/>
      <c r="H575" s="53"/>
      <c r="I575" s="53"/>
      <c r="J575" s="53"/>
      <c r="K575" s="53"/>
      <c r="L575" s="53"/>
      <c r="M575" s="53"/>
      <c r="N575" s="53"/>
      <c r="O575" s="53"/>
      <c r="P575" s="53"/>
      <c r="Q575" s="53"/>
      <c r="R575" s="53"/>
      <c r="S575" s="53"/>
      <c r="T575" s="53"/>
      <c r="U575" s="53"/>
      <c r="V575" s="53"/>
      <c r="W575" s="53"/>
      <c r="X575" s="53"/>
      <c r="Y575" s="53"/>
      <c r="Z575" s="53"/>
      <c r="AA575" s="53"/>
      <c r="AB575" s="53"/>
      <c r="AC575" s="53"/>
      <c r="AD575" s="53"/>
      <c r="AE575" s="12"/>
      <c r="AH575" s="35"/>
      <c r="AI575" s="35"/>
      <c r="AJ575" s="35"/>
      <c r="AK575" s="35"/>
      <c r="AL575" s="35"/>
      <c r="AM575" s="35"/>
      <c r="AN575" s="35"/>
      <c r="AO575" s="35"/>
      <c r="AP575" s="35"/>
      <c r="AQ575" s="35"/>
      <c r="AR575" s="35"/>
      <c r="AS575" s="35"/>
      <c r="AT575" s="35"/>
      <c r="AU575" s="35"/>
      <c r="AV575" s="35"/>
      <c r="AW575" s="35"/>
      <c r="AX575" s="35"/>
      <c r="AY575" s="35"/>
      <c r="AZ575" s="35"/>
      <c r="BA575" s="35"/>
      <c r="BB575" s="35"/>
      <c r="BC575" s="35"/>
      <c r="BD575" s="35"/>
      <c r="BE575" s="35"/>
      <c r="BF575" s="35"/>
      <c r="BG575" s="35"/>
      <c r="BH575" s="35"/>
      <c r="BI575" s="35"/>
      <c r="BJ575" s="35"/>
      <c r="BK575" s="35"/>
      <c r="BL575" s="35"/>
      <c r="BM575" s="35"/>
      <c r="BN575" s="35"/>
      <c r="BO575" s="35"/>
      <c r="BP575" s="35"/>
      <c r="BQ575" s="35"/>
      <c r="BR575" s="35"/>
      <c r="BS575" s="35"/>
      <c r="BT575" s="35"/>
      <c r="BU575" s="35"/>
      <c r="BV575" s="35"/>
      <c r="BW575" s="35"/>
      <c r="BX575" s="35"/>
      <c r="BY575" s="35"/>
      <c r="BZ575" s="35"/>
      <c r="CA575" s="35"/>
      <c r="CB575" s="35"/>
      <c r="CC575" s="35"/>
    </row>
    <row r="576" spans="1:91" ht="45" customHeight="1">
      <c r="A576" s="131"/>
      <c r="B576" s="53"/>
      <c r="C576" s="828" t="s">
        <v>639</v>
      </c>
      <c r="D576" s="828"/>
      <c r="E576" s="829"/>
      <c r="F576" s="830"/>
      <c r="G576" s="562"/>
      <c r="H576" s="562"/>
      <c r="I576" s="562"/>
      <c r="J576" s="562"/>
      <c r="K576" s="562"/>
      <c r="L576" s="562"/>
      <c r="M576" s="562"/>
      <c r="N576" s="562"/>
      <c r="O576" s="562"/>
      <c r="P576" s="562"/>
      <c r="Q576" s="562"/>
      <c r="R576" s="562"/>
      <c r="S576" s="562"/>
      <c r="T576" s="562"/>
      <c r="U576" s="562"/>
      <c r="V576" s="562"/>
      <c r="W576" s="562"/>
      <c r="X576" s="562"/>
      <c r="Y576" s="562"/>
      <c r="Z576" s="562"/>
      <c r="AA576" s="562"/>
      <c r="AB576" s="562"/>
      <c r="AC576" s="562"/>
      <c r="AD576" s="831"/>
      <c r="AE576" s="12"/>
      <c r="AH576" s="639" t="s">
        <v>7251</v>
      </c>
      <c r="AI576" s="641"/>
      <c r="AJ576" s="639">
        <f>IF(SUM(O572:AD572)=0,0,1)</f>
        <v>0</v>
      </c>
      <c r="AK576" s="641"/>
      <c r="AL576" s="1086">
        <f>IF(OR(AND(AJ576=0,F576=""),AND(AJ576=1,F576&lt;&gt;"")),0,1)</f>
        <v>0</v>
      </c>
      <c r="AM576" s="1087"/>
      <c r="AN576" s="35"/>
      <c r="AO576" s="35"/>
      <c r="AP576" s="35"/>
      <c r="AQ576" s="35"/>
      <c r="AR576" s="35"/>
      <c r="AS576" s="35"/>
      <c r="AT576" s="35"/>
      <c r="AU576" s="35"/>
      <c r="AV576" s="35"/>
      <c r="AW576" s="35"/>
      <c r="AX576" s="35"/>
      <c r="AY576" s="35"/>
      <c r="AZ576" s="35"/>
      <c r="BA576" s="35"/>
      <c r="BB576" s="35"/>
      <c r="BC576" s="35"/>
      <c r="BD576" s="35"/>
      <c r="BE576" s="35"/>
      <c r="BF576" s="35"/>
      <c r="BG576" s="35"/>
      <c r="BH576" s="35"/>
      <c r="BI576" s="35"/>
      <c r="BJ576" s="35"/>
      <c r="BK576" s="35"/>
      <c r="BL576" s="35"/>
      <c r="BM576" s="35"/>
      <c r="BN576" s="35"/>
      <c r="BO576" s="35"/>
      <c r="BP576" s="35"/>
      <c r="BQ576" s="35"/>
      <c r="BR576" s="35"/>
      <c r="BS576" s="35"/>
      <c r="BT576" s="35"/>
      <c r="BU576" s="35"/>
      <c r="BV576" s="35"/>
      <c r="BW576" s="35"/>
      <c r="BX576" s="35"/>
      <c r="BY576" s="35"/>
      <c r="BZ576" s="35"/>
      <c r="CA576" s="35"/>
      <c r="CB576" s="35"/>
      <c r="CC576" s="35"/>
    </row>
    <row r="577" spans="1:81">
      <c r="A577" s="131"/>
      <c r="B577" s="53"/>
      <c r="C577" s="53"/>
      <c r="D577" s="53"/>
      <c r="E577" s="53"/>
      <c r="F577" s="53"/>
      <c r="G577" s="53"/>
      <c r="H577" s="53"/>
      <c r="I577" s="53"/>
      <c r="J577" s="53"/>
      <c r="K577" s="53"/>
      <c r="L577" s="53"/>
      <c r="M577" s="53"/>
      <c r="N577" s="53"/>
      <c r="O577" s="53"/>
      <c r="P577" s="53"/>
      <c r="Q577" s="53"/>
      <c r="R577" s="53"/>
      <c r="S577" s="53"/>
      <c r="T577" s="53"/>
      <c r="U577" s="53"/>
      <c r="V577" s="53"/>
      <c r="W577" s="53"/>
      <c r="X577" s="53"/>
      <c r="Y577" s="53"/>
      <c r="Z577" s="53"/>
      <c r="AA577" s="53"/>
      <c r="AB577" s="53"/>
      <c r="AC577" s="53"/>
      <c r="AD577" s="53"/>
      <c r="AE577" s="12"/>
      <c r="AH577" s="35"/>
      <c r="AI577" s="35"/>
      <c r="AJ577" s="35"/>
      <c r="AK577" s="35"/>
      <c r="AL577" s="35"/>
      <c r="AM577" s="35"/>
      <c r="AN577" s="35"/>
      <c r="AO577" s="35"/>
      <c r="AP577" s="35"/>
      <c r="AQ577" s="35"/>
      <c r="AR577" s="35"/>
      <c r="AS577" s="35"/>
      <c r="AT577" s="35"/>
      <c r="AU577" s="35"/>
      <c r="AV577" s="35"/>
      <c r="AW577" s="35"/>
      <c r="AX577" s="35"/>
      <c r="AY577" s="35"/>
      <c r="AZ577" s="35"/>
      <c r="BA577" s="35"/>
      <c r="BB577" s="35"/>
      <c r="BC577" s="35"/>
      <c r="BD577" s="35"/>
      <c r="BE577" s="35"/>
      <c r="BF577" s="35"/>
      <c r="BG577" s="35"/>
      <c r="BH577" s="35"/>
      <c r="BI577" s="35"/>
      <c r="BJ577" s="35"/>
      <c r="BK577" s="35"/>
      <c r="BL577" s="35"/>
      <c r="BM577" s="35"/>
      <c r="BN577" s="35"/>
      <c r="BO577" s="35"/>
      <c r="BP577" s="35"/>
      <c r="BQ577" s="35"/>
      <c r="BR577" s="35"/>
      <c r="BS577" s="35"/>
      <c r="BT577" s="35"/>
      <c r="BU577" s="35"/>
      <c r="BV577" s="35"/>
      <c r="BW577" s="35"/>
      <c r="BX577" s="35"/>
      <c r="BY577" s="35"/>
      <c r="BZ577" s="35"/>
      <c r="CA577" s="35"/>
      <c r="CB577" s="35"/>
      <c r="CC577" s="35"/>
    </row>
    <row r="578" spans="1:81" ht="24" customHeight="1">
      <c r="A578" s="131"/>
      <c r="B578" s="143"/>
      <c r="C578" s="580" t="s">
        <v>127</v>
      </c>
      <c r="D578" s="580"/>
      <c r="E578" s="580"/>
      <c r="F578" s="580"/>
      <c r="G578" s="580"/>
      <c r="H578" s="580"/>
      <c r="I578" s="580"/>
      <c r="J578" s="580"/>
      <c r="K578" s="580"/>
      <c r="L578" s="580"/>
      <c r="M578" s="580"/>
      <c r="N578" s="580"/>
      <c r="O578" s="580"/>
      <c r="P578" s="580"/>
      <c r="Q578" s="580"/>
      <c r="R578" s="580"/>
      <c r="S578" s="580"/>
      <c r="T578" s="580"/>
      <c r="U578" s="580"/>
      <c r="V578" s="580"/>
      <c r="W578" s="580"/>
      <c r="X578" s="580"/>
      <c r="Y578" s="580"/>
      <c r="Z578" s="580"/>
      <c r="AA578" s="580"/>
      <c r="AB578" s="580"/>
      <c r="AC578" s="580"/>
      <c r="AD578" s="580"/>
      <c r="AE578" s="12"/>
    </row>
    <row r="579" spans="1:81" ht="60" customHeight="1">
      <c r="A579" s="131"/>
      <c r="B579" s="53"/>
      <c r="C579" s="763"/>
      <c r="D579" s="764"/>
      <c r="E579" s="764"/>
      <c r="F579" s="764"/>
      <c r="G579" s="764"/>
      <c r="H579" s="764"/>
      <c r="I579" s="764"/>
      <c r="J579" s="764"/>
      <c r="K579" s="764"/>
      <c r="L579" s="764"/>
      <c r="M579" s="764"/>
      <c r="N579" s="764"/>
      <c r="O579" s="764"/>
      <c r="P579" s="764"/>
      <c r="Q579" s="764"/>
      <c r="R579" s="764"/>
      <c r="S579" s="764"/>
      <c r="T579" s="764"/>
      <c r="U579" s="764"/>
      <c r="V579" s="764"/>
      <c r="W579" s="764"/>
      <c r="X579" s="764"/>
      <c r="Y579" s="764"/>
      <c r="Z579" s="764"/>
      <c r="AA579" s="764"/>
      <c r="AB579" s="764"/>
      <c r="AC579" s="764"/>
      <c r="AD579" s="765"/>
      <c r="AE579" s="12"/>
    </row>
    <row r="580" spans="1:81" s="12" customFormat="1" ht="15" customHeight="1">
      <c r="A580" s="131"/>
      <c r="B580" s="624" t="str">
        <f>IF(BR574=0,"", IF(BR574=1,_xlfn.CONCAT("Error: Verificar sumas en el numeral ",BT574,"."),_xlfn.CONCAT("Error: Verificar sumas en los numerales ",BT574)))</f>
        <v/>
      </c>
      <c r="C580" s="624"/>
      <c r="D580" s="624"/>
      <c r="E580" s="624"/>
      <c r="F580" s="624"/>
      <c r="G580" s="624"/>
      <c r="H580" s="624"/>
      <c r="I580" s="624"/>
      <c r="J580" s="624"/>
      <c r="K580" s="624"/>
      <c r="L580" s="624"/>
      <c r="M580" s="624"/>
      <c r="N580" s="624"/>
      <c r="O580" s="624"/>
      <c r="P580" s="624"/>
      <c r="Q580" s="624"/>
      <c r="R580" s="624"/>
      <c r="S580" s="624"/>
      <c r="T580" s="624"/>
      <c r="U580" s="624"/>
      <c r="V580" s="624"/>
      <c r="W580" s="624"/>
      <c r="X580" s="624"/>
      <c r="Y580" s="624"/>
      <c r="Z580" s="624"/>
      <c r="AA580" s="624"/>
      <c r="AB580" s="624"/>
      <c r="AC580" s="624"/>
      <c r="AD580" s="624"/>
      <c r="AF580" s="13"/>
    </row>
    <row r="581" spans="1:81" s="12" customFormat="1" ht="15" customHeight="1">
      <c r="A581" s="131"/>
      <c r="B581" s="957" t="str">
        <f>IF(CQ538=0,"", IF(CQ538=1,_xlfn.CONCAT("Alerta: Verificar la información registrada tomando en cuenta la instrucción ",CS538),_xlfn.CONCAT("Alerta: Verificar la información registrada tomando en cuenta las instrucciones ",CS538)))</f>
        <v/>
      </c>
      <c r="C581" s="957"/>
      <c r="D581" s="957"/>
      <c r="E581" s="957"/>
      <c r="F581" s="957"/>
      <c r="G581" s="957"/>
      <c r="H581" s="957"/>
      <c r="I581" s="957"/>
      <c r="J581" s="957"/>
      <c r="K581" s="957"/>
      <c r="L581" s="957"/>
      <c r="M581" s="957"/>
      <c r="N581" s="957"/>
      <c r="O581" s="957"/>
      <c r="P581" s="957"/>
      <c r="Q581" s="957"/>
      <c r="R581" s="957"/>
      <c r="S581" s="957"/>
      <c r="T581" s="957"/>
      <c r="U581" s="957"/>
      <c r="V581" s="957"/>
      <c r="W581" s="957"/>
      <c r="X581" s="957"/>
      <c r="Y581" s="957"/>
      <c r="Z581" s="957"/>
      <c r="AA581" s="957"/>
      <c r="AB581" s="957"/>
      <c r="AC581" s="957"/>
      <c r="AD581" s="957"/>
      <c r="AF581" s="13"/>
    </row>
    <row r="582" spans="1:81" s="12" customFormat="1" ht="15" customHeight="1">
      <c r="A582" s="131"/>
      <c r="B582" s="624" t="str">
        <f>IF(AL576=0,"","Error: Verificar la información registrada tomando en cuenta la instrucción 4.")</f>
        <v/>
      </c>
      <c r="C582" s="624"/>
      <c r="D582" s="624"/>
      <c r="E582" s="624"/>
      <c r="F582" s="624"/>
      <c r="G582" s="624"/>
      <c r="H582" s="624"/>
      <c r="I582" s="624"/>
      <c r="J582" s="624"/>
      <c r="K582" s="624"/>
      <c r="L582" s="624"/>
      <c r="M582" s="624"/>
      <c r="N582" s="624"/>
      <c r="O582" s="624"/>
      <c r="P582" s="624"/>
      <c r="Q582" s="624"/>
      <c r="R582" s="624"/>
      <c r="S582" s="624"/>
      <c r="T582" s="624"/>
      <c r="U582" s="624"/>
      <c r="V582" s="624"/>
      <c r="W582" s="624"/>
      <c r="X582" s="624"/>
      <c r="Y582" s="624"/>
      <c r="Z582" s="624"/>
      <c r="AA582" s="624"/>
      <c r="AB582" s="624"/>
      <c r="AC582" s="624"/>
      <c r="AD582" s="624"/>
      <c r="AF582" s="13"/>
    </row>
    <row r="583" spans="1:81" s="12" customFormat="1" ht="15" customHeight="1">
      <c r="A583" s="131"/>
      <c r="B583" s="756" t="str">
        <f>IF(BY566=0,"","Alerta: Debe justificar el uso de NS argumentando el estado de la información desconocida.")</f>
        <v/>
      </c>
      <c r="C583" s="756"/>
      <c r="D583" s="756"/>
      <c r="E583" s="756"/>
      <c r="F583" s="756"/>
      <c r="G583" s="756"/>
      <c r="H583" s="756"/>
      <c r="I583" s="756"/>
      <c r="J583" s="756"/>
      <c r="K583" s="756"/>
      <c r="L583" s="756"/>
      <c r="M583" s="756"/>
      <c r="N583" s="756"/>
      <c r="O583" s="756"/>
      <c r="P583" s="756"/>
      <c r="Q583" s="756"/>
      <c r="R583" s="756"/>
      <c r="S583" s="756"/>
      <c r="T583" s="756"/>
      <c r="U583" s="756"/>
      <c r="V583" s="756"/>
      <c r="W583" s="756"/>
      <c r="X583" s="756"/>
      <c r="Y583" s="756"/>
      <c r="Z583" s="756"/>
      <c r="AA583" s="756"/>
      <c r="AB583" s="756"/>
      <c r="AC583" s="756"/>
      <c r="AD583" s="756"/>
      <c r="AF583" s="13"/>
    </row>
    <row r="584" spans="1:81" s="12" customFormat="1" ht="24" customHeight="1">
      <c r="A584" s="131"/>
      <c r="B584" s="889" t="str">
        <f>IF(CM570=0,"", IF(CM570=1,_xlfn.CONCAT("Alerta: Es posible que el tipo de destino descrito en el cuadro de especificación (o alguno de ellos) corresponda a los numerales ",CM571," de la tabla de respuesta."),_xlfn.CONCAT("Alerta: Es posible que los tipos de destino descritos en el cuadro de especificación (o algunos de ellos) correspondan a los numerales ",CM571, " de la tabla de respuesta.")))</f>
        <v/>
      </c>
      <c r="C584" s="889"/>
      <c r="D584" s="889"/>
      <c r="E584" s="889"/>
      <c r="F584" s="889"/>
      <c r="G584" s="889"/>
      <c r="H584" s="889"/>
      <c r="I584" s="889"/>
      <c r="J584" s="889"/>
      <c r="K584" s="889"/>
      <c r="L584" s="889"/>
      <c r="M584" s="889"/>
      <c r="N584" s="889"/>
      <c r="O584" s="889"/>
      <c r="P584" s="889"/>
      <c r="Q584" s="889"/>
      <c r="R584" s="889"/>
      <c r="S584" s="889"/>
      <c r="T584" s="889"/>
      <c r="U584" s="889"/>
      <c r="V584" s="889"/>
      <c r="W584" s="889"/>
      <c r="X584" s="889"/>
      <c r="Y584" s="889"/>
      <c r="Z584" s="889"/>
      <c r="AA584" s="889"/>
      <c r="AB584" s="889"/>
      <c r="AC584" s="889"/>
      <c r="AD584" s="889"/>
      <c r="AF584" s="13"/>
    </row>
    <row r="585" spans="1:81" s="12" customFormat="1" ht="15" customHeight="1">
      <c r="A585" s="131"/>
      <c r="B585" s="625" t="str">
        <f>IF(CB566=0,"","Error: Debe completar toda la información requerida.")</f>
        <v/>
      </c>
      <c r="C585" s="625"/>
      <c r="D585" s="625"/>
      <c r="E585" s="625"/>
      <c r="F585" s="625"/>
      <c r="G585" s="625"/>
      <c r="H585" s="625"/>
      <c r="I585" s="625"/>
      <c r="J585" s="625"/>
      <c r="K585" s="625"/>
      <c r="L585" s="625"/>
      <c r="M585" s="625"/>
      <c r="N585" s="625"/>
      <c r="O585" s="625"/>
      <c r="P585" s="625"/>
      <c r="Q585" s="625"/>
      <c r="R585" s="625"/>
      <c r="S585" s="625"/>
      <c r="T585" s="625"/>
      <c r="U585" s="625"/>
      <c r="V585" s="625"/>
      <c r="W585" s="625"/>
      <c r="X585" s="625"/>
      <c r="Y585" s="625"/>
      <c r="Z585" s="625"/>
      <c r="AA585" s="625"/>
      <c r="AB585" s="625"/>
      <c r="AC585" s="625"/>
      <c r="AD585" s="625"/>
      <c r="AF585" s="13"/>
    </row>
    <row r="586" spans="1:81" ht="24" customHeight="1">
      <c r="A586" s="131" t="s">
        <v>989</v>
      </c>
      <c r="B586" s="688" t="s">
        <v>7637</v>
      </c>
      <c r="C586" s="688"/>
      <c r="D586" s="688"/>
      <c r="E586" s="688"/>
      <c r="F586" s="688"/>
      <c r="G586" s="688"/>
      <c r="H586" s="688"/>
      <c r="I586" s="688"/>
      <c r="J586" s="688"/>
      <c r="K586" s="688"/>
      <c r="L586" s="688"/>
      <c r="M586" s="688"/>
      <c r="N586" s="688"/>
      <c r="O586" s="688"/>
      <c r="P586" s="688"/>
      <c r="Q586" s="688"/>
      <c r="R586" s="688"/>
      <c r="S586" s="688"/>
      <c r="T586" s="688"/>
      <c r="U586" s="688"/>
      <c r="V586" s="688"/>
      <c r="W586" s="688"/>
      <c r="X586" s="688"/>
      <c r="Y586" s="688"/>
      <c r="Z586" s="688"/>
      <c r="AA586" s="688"/>
      <c r="AB586" s="688"/>
      <c r="AC586" s="688"/>
      <c r="AD586" s="688"/>
      <c r="AE586" s="12"/>
      <c r="AH586" s="639" t="s">
        <v>7211</v>
      </c>
      <c r="AI586" s="641"/>
      <c r="AJ586" s="639" t="s">
        <v>7212</v>
      </c>
      <c r="AK586" s="641"/>
      <c r="AL586" s="639" t="s">
        <v>7213</v>
      </c>
      <c r="AM586" s="641"/>
      <c r="AN586" s="35"/>
    </row>
    <row r="587" spans="1:81" ht="24" customHeight="1">
      <c r="A587" s="167"/>
      <c r="B587" s="144"/>
      <c r="C587" s="578" t="s">
        <v>1274</v>
      </c>
      <c r="D587" s="578"/>
      <c r="E587" s="578"/>
      <c r="F587" s="578"/>
      <c r="G587" s="578"/>
      <c r="H587" s="578"/>
      <c r="I587" s="578"/>
      <c r="J587" s="578"/>
      <c r="K587" s="578"/>
      <c r="L587" s="578"/>
      <c r="M587" s="578"/>
      <c r="N587" s="578"/>
      <c r="O587" s="578"/>
      <c r="P587" s="578"/>
      <c r="Q587" s="578"/>
      <c r="R587" s="578"/>
      <c r="S587" s="578"/>
      <c r="T587" s="578"/>
      <c r="U587" s="578"/>
      <c r="V587" s="578"/>
      <c r="W587" s="578"/>
      <c r="X587" s="578"/>
      <c r="Y587" s="578"/>
      <c r="Z587" s="578"/>
      <c r="AA587" s="578"/>
      <c r="AB587" s="578"/>
      <c r="AC587" s="578"/>
      <c r="AD587" s="578"/>
      <c r="AE587" s="12"/>
      <c r="AH587" s="642">
        <f>COUNTBLANK(D611:AD647)+COUNTBLANK(D656:AD692)</f>
        <v>1994</v>
      </c>
      <c r="AI587" s="643"/>
      <c r="AJ587" s="639">
        <v>1994</v>
      </c>
      <c r="AK587" s="641"/>
      <c r="AL587" s="639"/>
      <c r="AM587" s="641"/>
      <c r="AN587" s="35"/>
    </row>
    <row r="588" spans="1:81" ht="24" customHeight="1">
      <c r="A588" s="121"/>
      <c r="B588" s="144"/>
      <c r="C588" s="578" t="s">
        <v>1290</v>
      </c>
      <c r="D588" s="578"/>
      <c r="E588" s="578"/>
      <c r="F588" s="578"/>
      <c r="G588" s="578"/>
      <c r="H588" s="578"/>
      <c r="I588" s="578"/>
      <c r="J588" s="578"/>
      <c r="K588" s="578"/>
      <c r="L588" s="578"/>
      <c r="M588" s="578"/>
      <c r="N588" s="578"/>
      <c r="O588" s="578"/>
      <c r="P588" s="578"/>
      <c r="Q588" s="578"/>
      <c r="R588" s="578"/>
      <c r="S588" s="578"/>
      <c r="T588" s="578"/>
      <c r="U588" s="578"/>
      <c r="V588" s="578"/>
      <c r="W588" s="578"/>
      <c r="X588" s="578"/>
      <c r="Y588" s="578"/>
      <c r="Z588" s="578"/>
      <c r="AA588" s="578"/>
      <c r="AB588" s="578"/>
      <c r="AC588" s="578"/>
      <c r="AD588" s="578"/>
      <c r="AE588" s="12"/>
      <c r="AH588" s="35"/>
      <c r="AI588" s="35"/>
      <c r="AJ588" s="35"/>
      <c r="AK588" s="35"/>
      <c r="AL588" s="35"/>
      <c r="AM588" s="35"/>
      <c r="AN588" s="35"/>
    </row>
    <row r="589" spans="1:81" ht="24" customHeight="1">
      <c r="A589" s="121"/>
      <c r="B589" s="144"/>
      <c r="C589" s="578" t="s">
        <v>1291</v>
      </c>
      <c r="D589" s="578"/>
      <c r="E589" s="578"/>
      <c r="F589" s="578"/>
      <c r="G589" s="578"/>
      <c r="H589" s="578"/>
      <c r="I589" s="578"/>
      <c r="J589" s="578"/>
      <c r="K589" s="578"/>
      <c r="L589" s="578"/>
      <c r="M589" s="578"/>
      <c r="N589" s="578"/>
      <c r="O589" s="578"/>
      <c r="P589" s="578"/>
      <c r="Q589" s="578"/>
      <c r="R589" s="578"/>
      <c r="S589" s="578"/>
      <c r="T589" s="578"/>
      <c r="U589" s="578"/>
      <c r="V589" s="578"/>
      <c r="W589" s="578"/>
      <c r="X589" s="578"/>
      <c r="Y589" s="578"/>
      <c r="Z589" s="578"/>
      <c r="AA589" s="578"/>
      <c r="AB589" s="578"/>
      <c r="AC589" s="578"/>
      <c r="AD589" s="578"/>
      <c r="AE589" s="12"/>
      <c r="AH589" s="35"/>
      <c r="AI589" s="35"/>
      <c r="AJ589" s="35"/>
      <c r="AK589" s="35"/>
      <c r="AL589" s="35"/>
      <c r="AM589" s="35"/>
      <c r="AN589" s="35"/>
    </row>
    <row r="590" spans="1:81" ht="36" customHeight="1">
      <c r="A590" s="121"/>
      <c r="B590" s="144"/>
      <c r="C590" s="578" t="s">
        <v>7691</v>
      </c>
      <c r="D590" s="578"/>
      <c r="E590" s="578"/>
      <c r="F590" s="578"/>
      <c r="G590" s="578"/>
      <c r="H590" s="578"/>
      <c r="I590" s="578"/>
      <c r="J590" s="578"/>
      <c r="K590" s="578"/>
      <c r="L590" s="578"/>
      <c r="M590" s="578"/>
      <c r="N590" s="578"/>
      <c r="O590" s="578"/>
      <c r="P590" s="578"/>
      <c r="Q590" s="578"/>
      <c r="R590" s="578"/>
      <c r="S590" s="578"/>
      <c r="T590" s="578"/>
      <c r="U590" s="578"/>
      <c r="V590" s="578"/>
      <c r="W590" s="578"/>
      <c r="X590" s="578"/>
      <c r="Y590" s="578"/>
      <c r="Z590" s="578"/>
      <c r="AA590" s="578"/>
      <c r="AB590" s="578"/>
      <c r="AC590" s="578"/>
      <c r="AD590" s="578"/>
      <c r="AE590" s="12"/>
      <c r="AH590" s="35"/>
      <c r="AI590" s="35"/>
      <c r="AJ590" s="35"/>
      <c r="AK590" s="35"/>
      <c r="AL590" s="35"/>
      <c r="AM590" s="35"/>
      <c r="AN590" s="35"/>
    </row>
    <row r="591" spans="1:81" ht="24" customHeight="1">
      <c r="A591" s="121"/>
      <c r="B591" s="144"/>
      <c r="C591" s="578" t="s">
        <v>1275</v>
      </c>
      <c r="D591" s="578"/>
      <c r="E591" s="578"/>
      <c r="F591" s="578"/>
      <c r="G591" s="578"/>
      <c r="H591" s="578"/>
      <c r="I591" s="578"/>
      <c r="J591" s="578"/>
      <c r="K591" s="578"/>
      <c r="L591" s="578"/>
      <c r="M591" s="578"/>
      <c r="N591" s="578"/>
      <c r="O591" s="578"/>
      <c r="P591" s="578"/>
      <c r="Q591" s="578"/>
      <c r="R591" s="578"/>
      <c r="S591" s="578"/>
      <c r="T591" s="578"/>
      <c r="U591" s="578"/>
      <c r="V591" s="578"/>
      <c r="W591" s="578"/>
      <c r="X591" s="578"/>
      <c r="Y591" s="578"/>
      <c r="Z591" s="578"/>
      <c r="AA591" s="578"/>
      <c r="AB591" s="578"/>
      <c r="AC591" s="578"/>
      <c r="AD591" s="578"/>
      <c r="AE591" s="12"/>
      <c r="AH591" s="35"/>
      <c r="AI591" s="35"/>
      <c r="AJ591" s="35"/>
      <c r="AK591" s="35"/>
      <c r="AL591" s="35"/>
      <c r="AM591" s="35"/>
      <c r="AN591" s="35"/>
    </row>
    <row r="592" spans="1:81" ht="24" customHeight="1">
      <c r="A592" s="121"/>
      <c r="B592" s="144"/>
      <c r="C592" s="578" t="s">
        <v>1292</v>
      </c>
      <c r="D592" s="578"/>
      <c r="E592" s="578"/>
      <c r="F592" s="578"/>
      <c r="G592" s="578"/>
      <c r="H592" s="578"/>
      <c r="I592" s="578"/>
      <c r="J592" s="578"/>
      <c r="K592" s="578"/>
      <c r="L592" s="578"/>
      <c r="M592" s="578"/>
      <c r="N592" s="578"/>
      <c r="O592" s="578"/>
      <c r="P592" s="578"/>
      <c r="Q592" s="578"/>
      <c r="R592" s="578"/>
      <c r="S592" s="578"/>
      <c r="T592" s="578"/>
      <c r="U592" s="578"/>
      <c r="V592" s="578"/>
      <c r="W592" s="578"/>
      <c r="X592" s="578"/>
      <c r="Y592" s="578"/>
      <c r="Z592" s="578"/>
      <c r="AA592" s="578"/>
      <c r="AB592" s="578"/>
      <c r="AC592" s="578"/>
      <c r="AD592" s="578"/>
      <c r="AE592" s="12"/>
      <c r="AH592" s="35"/>
      <c r="AI592" s="35"/>
      <c r="AJ592" s="35"/>
      <c r="AK592" s="35"/>
      <c r="AL592" s="35"/>
      <c r="AM592" s="35"/>
      <c r="AN592" s="35"/>
    </row>
    <row r="593" spans="1:252" ht="24" customHeight="1">
      <c r="A593" s="121"/>
      <c r="B593" s="144"/>
      <c r="C593" s="578" t="s">
        <v>1293</v>
      </c>
      <c r="D593" s="578"/>
      <c r="E593" s="578"/>
      <c r="F593" s="578"/>
      <c r="G593" s="578"/>
      <c r="H593" s="578"/>
      <c r="I593" s="578"/>
      <c r="J593" s="578"/>
      <c r="K593" s="578"/>
      <c r="L593" s="578"/>
      <c r="M593" s="578"/>
      <c r="N593" s="578"/>
      <c r="O593" s="578"/>
      <c r="P593" s="578"/>
      <c r="Q593" s="578"/>
      <c r="R593" s="578"/>
      <c r="S593" s="578"/>
      <c r="T593" s="578"/>
      <c r="U593" s="578"/>
      <c r="V593" s="578"/>
      <c r="W593" s="578"/>
      <c r="X593" s="578"/>
      <c r="Y593" s="578"/>
      <c r="Z593" s="578"/>
      <c r="AA593" s="578"/>
      <c r="AB593" s="578"/>
      <c r="AC593" s="578"/>
      <c r="AD593" s="578"/>
      <c r="AE593" s="12"/>
    </row>
    <row r="594" spans="1:252" ht="36" customHeight="1">
      <c r="A594" s="121"/>
      <c r="B594" s="144"/>
      <c r="C594" s="578" t="s">
        <v>7692</v>
      </c>
      <c r="D594" s="578"/>
      <c r="E594" s="578"/>
      <c r="F594" s="578"/>
      <c r="G594" s="578"/>
      <c r="H594" s="578"/>
      <c r="I594" s="578"/>
      <c r="J594" s="578"/>
      <c r="K594" s="578"/>
      <c r="L594" s="578"/>
      <c r="M594" s="578"/>
      <c r="N594" s="578"/>
      <c r="O594" s="578"/>
      <c r="P594" s="578"/>
      <c r="Q594" s="578"/>
      <c r="R594" s="578"/>
      <c r="S594" s="578"/>
      <c r="T594" s="578"/>
      <c r="U594" s="578"/>
      <c r="V594" s="578"/>
      <c r="W594" s="578"/>
      <c r="X594" s="578"/>
      <c r="Y594" s="578"/>
      <c r="Z594" s="578"/>
      <c r="AA594" s="578"/>
      <c r="AB594" s="578"/>
      <c r="AC594" s="578"/>
      <c r="AD594" s="578"/>
      <c r="AE594" s="12"/>
    </row>
    <row r="595" spans="1:252" ht="24" customHeight="1">
      <c r="A595" s="121"/>
      <c r="B595" s="144"/>
      <c r="C595" s="796" t="s">
        <v>1276</v>
      </c>
      <c r="D595" s="796"/>
      <c r="E595" s="796"/>
      <c r="F595" s="796"/>
      <c r="G595" s="796"/>
      <c r="H595" s="796"/>
      <c r="I595" s="796"/>
      <c r="J595" s="796"/>
      <c r="K595" s="796"/>
      <c r="L595" s="796"/>
      <c r="M595" s="796"/>
      <c r="N595" s="796"/>
      <c r="O595" s="796"/>
      <c r="P595" s="796"/>
      <c r="Q595" s="796"/>
      <c r="R595" s="796"/>
      <c r="S595" s="796"/>
      <c r="T595" s="796"/>
      <c r="U595" s="796"/>
      <c r="V595" s="796"/>
      <c r="W595" s="796"/>
      <c r="X595" s="796"/>
      <c r="Y595" s="796"/>
      <c r="Z595" s="796"/>
      <c r="AA595" s="796"/>
      <c r="AB595" s="796"/>
      <c r="AC595" s="796"/>
      <c r="AD595" s="796"/>
      <c r="AE595" s="12"/>
    </row>
    <row r="596" spans="1:252" s="15" customFormat="1" ht="48" customHeight="1">
      <c r="A596" s="121"/>
      <c r="B596" s="144"/>
      <c r="C596" s="578" t="s">
        <v>7541</v>
      </c>
      <c r="D596" s="578"/>
      <c r="E596" s="578"/>
      <c r="F596" s="578"/>
      <c r="G596" s="578"/>
      <c r="H596" s="578"/>
      <c r="I596" s="578"/>
      <c r="J596" s="578"/>
      <c r="K596" s="578"/>
      <c r="L596" s="578"/>
      <c r="M596" s="578"/>
      <c r="N596" s="578"/>
      <c r="O596" s="578"/>
      <c r="P596" s="578"/>
      <c r="Q596" s="578"/>
      <c r="R596" s="578"/>
      <c r="S596" s="578"/>
      <c r="T596" s="578"/>
      <c r="U596" s="578"/>
      <c r="V596" s="578"/>
      <c r="W596" s="578"/>
      <c r="X596" s="578"/>
      <c r="Y596" s="578"/>
      <c r="Z596" s="578"/>
      <c r="AA596" s="578"/>
      <c r="AB596" s="578"/>
      <c r="AC596" s="578"/>
      <c r="AD596" s="578"/>
      <c r="AE596" s="12"/>
      <c r="AF596" s="16"/>
    </row>
    <row r="597" spans="1:252" s="15" customFormat="1" ht="48" customHeight="1">
      <c r="A597" s="121"/>
      <c r="B597" s="138"/>
      <c r="C597" s="578" t="s">
        <v>7542</v>
      </c>
      <c r="D597" s="578"/>
      <c r="E597" s="578"/>
      <c r="F597" s="578"/>
      <c r="G597" s="578"/>
      <c r="H597" s="578"/>
      <c r="I597" s="578"/>
      <c r="J597" s="578"/>
      <c r="K597" s="578"/>
      <c r="L597" s="578"/>
      <c r="M597" s="578"/>
      <c r="N597" s="578"/>
      <c r="O597" s="578"/>
      <c r="P597" s="578"/>
      <c r="Q597" s="578"/>
      <c r="R597" s="578"/>
      <c r="S597" s="578"/>
      <c r="T597" s="578"/>
      <c r="U597" s="578"/>
      <c r="V597" s="578"/>
      <c r="W597" s="578"/>
      <c r="X597" s="578"/>
      <c r="Y597" s="578"/>
      <c r="Z597" s="578"/>
      <c r="AA597" s="578"/>
      <c r="AB597" s="578"/>
      <c r="AC597" s="578"/>
      <c r="AD597" s="578"/>
      <c r="AE597" s="12"/>
      <c r="AF597" s="16"/>
    </row>
    <row r="598" spans="1:252" s="15" customFormat="1" ht="48" customHeight="1">
      <c r="A598" s="121"/>
      <c r="B598" s="138"/>
      <c r="C598" s="578" t="s">
        <v>7543</v>
      </c>
      <c r="D598" s="578"/>
      <c r="E598" s="578"/>
      <c r="F598" s="578"/>
      <c r="G598" s="578"/>
      <c r="H598" s="578"/>
      <c r="I598" s="578"/>
      <c r="J598" s="578"/>
      <c r="K598" s="578"/>
      <c r="L598" s="578"/>
      <c r="M598" s="578"/>
      <c r="N598" s="578"/>
      <c r="O598" s="578"/>
      <c r="P598" s="578"/>
      <c r="Q598" s="578"/>
      <c r="R598" s="578"/>
      <c r="S598" s="578"/>
      <c r="T598" s="578"/>
      <c r="U598" s="578"/>
      <c r="V598" s="578"/>
      <c r="W598" s="578"/>
      <c r="X598" s="578"/>
      <c r="Y598" s="578"/>
      <c r="Z598" s="578"/>
      <c r="AA598" s="578"/>
      <c r="AB598" s="578"/>
      <c r="AC598" s="578"/>
      <c r="AD598" s="578"/>
      <c r="AE598" s="12"/>
      <c r="AF598" s="16"/>
    </row>
    <row r="599" spans="1:252" s="15" customFormat="1" ht="48" customHeight="1">
      <c r="A599" s="121"/>
      <c r="B599" s="138"/>
      <c r="C599" s="578" t="s">
        <v>7693</v>
      </c>
      <c r="D599" s="578"/>
      <c r="E599" s="578"/>
      <c r="F599" s="578"/>
      <c r="G599" s="578"/>
      <c r="H599" s="578"/>
      <c r="I599" s="578"/>
      <c r="J599" s="578"/>
      <c r="K599" s="578"/>
      <c r="L599" s="578"/>
      <c r="M599" s="578"/>
      <c r="N599" s="578"/>
      <c r="O599" s="578"/>
      <c r="P599" s="578"/>
      <c r="Q599" s="578"/>
      <c r="R599" s="578"/>
      <c r="S599" s="578"/>
      <c r="T599" s="578"/>
      <c r="U599" s="578"/>
      <c r="V599" s="578"/>
      <c r="W599" s="578"/>
      <c r="X599" s="578"/>
      <c r="Y599" s="578"/>
      <c r="Z599" s="578"/>
      <c r="AA599" s="578"/>
      <c r="AB599" s="578"/>
      <c r="AC599" s="578"/>
      <c r="AD599" s="578"/>
      <c r="AE599" s="12"/>
      <c r="AF599" s="16"/>
    </row>
    <row r="600" spans="1:252" s="15" customFormat="1" ht="48" customHeight="1">
      <c r="A600" s="121"/>
      <c r="B600" s="138"/>
      <c r="C600" s="578" t="s">
        <v>7544</v>
      </c>
      <c r="D600" s="578"/>
      <c r="E600" s="578"/>
      <c r="F600" s="578"/>
      <c r="G600" s="578"/>
      <c r="H600" s="578"/>
      <c r="I600" s="578"/>
      <c r="J600" s="578"/>
      <c r="K600" s="578"/>
      <c r="L600" s="578"/>
      <c r="M600" s="578"/>
      <c r="N600" s="578"/>
      <c r="O600" s="578"/>
      <c r="P600" s="578"/>
      <c r="Q600" s="578"/>
      <c r="R600" s="578"/>
      <c r="S600" s="578"/>
      <c r="T600" s="578"/>
      <c r="U600" s="578"/>
      <c r="V600" s="578"/>
      <c r="W600" s="578"/>
      <c r="X600" s="578"/>
      <c r="Y600" s="578"/>
      <c r="Z600" s="578"/>
      <c r="AA600" s="578"/>
      <c r="AB600" s="578"/>
      <c r="AC600" s="578"/>
      <c r="AD600" s="578"/>
      <c r="AE600" s="12"/>
      <c r="AF600" s="16"/>
    </row>
    <row r="601" spans="1:252" s="15" customFormat="1" ht="48" customHeight="1">
      <c r="A601" s="121"/>
      <c r="B601" s="138"/>
      <c r="C601" s="578" t="s">
        <v>7545</v>
      </c>
      <c r="D601" s="578"/>
      <c r="E601" s="578"/>
      <c r="F601" s="578"/>
      <c r="G601" s="578"/>
      <c r="H601" s="578"/>
      <c r="I601" s="578"/>
      <c r="J601" s="578"/>
      <c r="K601" s="578"/>
      <c r="L601" s="578"/>
      <c r="M601" s="578"/>
      <c r="N601" s="578"/>
      <c r="O601" s="578"/>
      <c r="P601" s="578"/>
      <c r="Q601" s="578"/>
      <c r="R601" s="578"/>
      <c r="S601" s="578"/>
      <c r="T601" s="578"/>
      <c r="U601" s="578"/>
      <c r="V601" s="578"/>
      <c r="W601" s="578"/>
      <c r="X601" s="578"/>
      <c r="Y601" s="578"/>
      <c r="Z601" s="578"/>
      <c r="AA601" s="578"/>
      <c r="AB601" s="578"/>
      <c r="AC601" s="578"/>
      <c r="AD601" s="578"/>
      <c r="AE601" s="12"/>
      <c r="AF601" s="16"/>
    </row>
    <row r="602" spans="1:252" s="15" customFormat="1" ht="48" customHeight="1">
      <c r="A602" s="121"/>
      <c r="B602" s="138"/>
      <c r="C602" s="578" t="s">
        <v>7546</v>
      </c>
      <c r="D602" s="578"/>
      <c r="E602" s="578"/>
      <c r="F602" s="578"/>
      <c r="G602" s="578"/>
      <c r="H602" s="578"/>
      <c r="I602" s="578"/>
      <c r="J602" s="578"/>
      <c r="K602" s="578"/>
      <c r="L602" s="578"/>
      <c r="M602" s="578"/>
      <c r="N602" s="578"/>
      <c r="O602" s="578"/>
      <c r="P602" s="578"/>
      <c r="Q602" s="578"/>
      <c r="R602" s="578"/>
      <c r="S602" s="578"/>
      <c r="T602" s="578"/>
      <c r="U602" s="578"/>
      <c r="V602" s="578"/>
      <c r="W602" s="578"/>
      <c r="X602" s="578"/>
      <c r="Y602" s="578"/>
      <c r="Z602" s="578"/>
      <c r="AA602" s="578"/>
      <c r="AB602" s="578"/>
      <c r="AC602" s="578"/>
      <c r="AD602" s="578"/>
      <c r="AE602" s="12"/>
      <c r="AF602" s="16"/>
    </row>
    <row r="603" spans="1:252" s="15" customFormat="1" ht="48" customHeight="1">
      <c r="A603" s="121"/>
      <c r="B603" s="131"/>
      <c r="C603" s="578" t="s">
        <v>7777</v>
      </c>
      <c r="D603" s="578"/>
      <c r="E603" s="578"/>
      <c r="F603" s="578"/>
      <c r="G603" s="578"/>
      <c r="H603" s="578"/>
      <c r="I603" s="578"/>
      <c r="J603" s="578"/>
      <c r="K603" s="578"/>
      <c r="L603" s="578"/>
      <c r="M603" s="578"/>
      <c r="N603" s="578"/>
      <c r="O603" s="578"/>
      <c r="P603" s="578"/>
      <c r="Q603" s="578"/>
      <c r="R603" s="578"/>
      <c r="S603" s="578"/>
      <c r="T603" s="578"/>
      <c r="U603" s="578"/>
      <c r="V603" s="578"/>
      <c r="W603" s="578"/>
      <c r="X603" s="578"/>
      <c r="Y603" s="578"/>
      <c r="Z603" s="578"/>
      <c r="AA603" s="578"/>
      <c r="AB603" s="578"/>
      <c r="AC603" s="578"/>
      <c r="AD603" s="578"/>
      <c r="AE603" s="12"/>
      <c r="AF603" s="16"/>
    </row>
    <row r="604" spans="1:252" s="15" customFormat="1" ht="15" customHeight="1">
      <c r="A604" s="131"/>
      <c r="B604" s="138"/>
      <c r="C604" s="93"/>
      <c r="D604" s="93"/>
      <c r="E604" s="93"/>
      <c r="F604" s="93"/>
      <c r="G604" s="93"/>
      <c r="H604" s="93"/>
      <c r="I604" s="93"/>
      <c r="J604" s="93"/>
      <c r="K604" s="93"/>
      <c r="L604" s="93"/>
      <c r="M604" s="93"/>
      <c r="N604" s="93"/>
      <c r="O604" s="93"/>
      <c r="P604" s="93"/>
      <c r="Q604" s="93"/>
      <c r="R604" s="93"/>
      <c r="S604" s="93"/>
      <c r="T604" s="93"/>
      <c r="U604" s="93"/>
      <c r="V604" s="93"/>
      <c r="W604" s="93"/>
      <c r="X604" s="93"/>
      <c r="Y604" s="93"/>
      <c r="Z604" s="93"/>
      <c r="AA604" s="93"/>
      <c r="AB604" s="93"/>
      <c r="AC604" s="93"/>
      <c r="AD604" s="93"/>
      <c r="AE604" s="12"/>
      <c r="AF604" s="16"/>
    </row>
    <row r="605" spans="1:252" ht="15" customHeight="1">
      <c r="A605" s="131"/>
      <c r="B605" s="53"/>
      <c r="C605" s="53"/>
      <c r="D605" s="53"/>
      <c r="E605" s="53"/>
      <c r="F605" s="53"/>
      <c r="G605" s="53"/>
      <c r="H605" s="53"/>
      <c r="I605" s="53"/>
      <c r="J605" s="53"/>
      <c r="K605" s="53"/>
      <c r="L605" s="53"/>
      <c r="M605" s="53"/>
      <c r="N605" s="53"/>
      <c r="O605" s="53"/>
      <c r="P605" s="53"/>
      <c r="Q605" s="53"/>
      <c r="R605" s="53"/>
      <c r="S605" s="53"/>
      <c r="T605" s="53"/>
      <c r="U605" s="53"/>
      <c r="V605" s="53"/>
      <c r="W605" s="53"/>
      <c r="X605" s="53"/>
      <c r="Y605" s="53"/>
      <c r="Z605" s="53"/>
      <c r="AA605" s="1037" t="s">
        <v>1239</v>
      </c>
      <c r="AB605" s="1037"/>
      <c r="AC605" s="1037"/>
      <c r="AD605" s="1037"/>
      <c r="AE605" s="12"/>
    </row>
    <row r="606" spans="1:252" ht="24" customHeight="1">
      <c r="A606" s="131"/>
      <c r="B606" s="53"/>
      <c r="C606" s="835" t="s">
        <v>227</v>
      </c>
      <c r="D606" s="836"/>
      <c r="E606" s="836"/>
      <c r="F606" s="836"/>
      <c r="G606" s="836"/>
      <c r="H606" s="836"/>
      <c r="I606" s="836"/>
      <c r="J606" s="836"/>
      <c r="K606" s="836"/>
      <c r="L606" s="836"/>
      <c r="M606" s="836"/>
      <c r="N606" s="837"/>
      <c r="O606" s="558" t="s">
        <v>1289</v>
      </c>
      <c r="P606" s="558"/>
      <c r="Q606" s="558"/>
      <c r="R606" s="558"/>
      <c r="S606" s="558"/>
      <c r="T606" s="558"/>
      <c r="U606" s="558"/>
      <c r="V606" s="558"/>
      <c r="W606" s="558"/>
      <c r="X606" s="558"/>
      <c r="Y606" s="558"/>
      <c r="Z606" s="558"/>
      <c r="AA606" s="558"/>
      <c r="AB606" s="558"/>
      <c r="AC606" s="558"/>
      <c r="AD606" s="558"/>
      <c r="AE606" s="12"/>
    </row>
    <row r="607" spans="1:252" ht="15" customHeight="1">
      <c r="A607" s="131"/>
      <c r="B607" s="53"/>
      <c r="C607" s="1009"/>
      <c r="D607" s="1010"/>
      <c r="E607" s="1010"/>
      <c r="F607" s="1010"/>
      <c r="G607" s="1010"/>
      <c r="H607" s="1010"/>
      <c r="I607" s="1010"/>
      <c r="J607" s="1010"/>
      <c r="K607" s="1010"/>
      <c r="L607" s="1010"/>
      <c r="M607" s="1010"/>
      <c r="N607" s="1011"/>
      <c r="O607" s="1098" t="s">
        <v>1149</v>
      </c>
      <c r="P607" s="1099"/>
      <c r="Q607" s="1099"/>
      <c r="R607" s="1099"/>
      <c r="S607" s="1099"/>
      <c r="T607" s="1099"/>
      <c r="U607" s="1099"/>
      <c r="V607" s="1100"/>
      <c r="W607" s="935" t="s">
        <v>599</v>
      </c>
      <c r="X607" s="935"/>
      <c r="Y607" s="935"/>
      <c r="Z607" s="935"/>
      <c r="AA607" s="935"/>
      <c r="AB607" s="935"/>
      <c r="AC607" s="935"/>
      <c r="AD607" s="935"/>
      <c r="AE607" s="12"/>
      <c r="AH607" s="35"/>
      <c r="AI607" s="35"/>
      <c r="AJ607" s="35"/>
      <c r="AK607" s="35"/>
      <c r="AL607" s="35"/>
      <c r="AM607" s="35"/>
      <c r="AN607" s="35"/>
      <c r="AO607" s="35"/>
      <c r="AP607" s="35"/>
      <c r="AQ607" s="35"/>
      <c r="AR607" s="35"/>
      <c r="AS607" s="35"/>
      <c r="AT607" s="35"/>
      <c r="AU607" s="35"/>
      <c r="AV607" s="35"/>
      <c r="AW607" s="35"/>
      <c r="AX607" s="35"/>
      <c r="AY607" s="35"/>
      <c r="AZ607" s="35"/>
      <c r="BA607" s="35"/>
      <c r="BB607" s="35"/>
      <c r="BC607" s="35"/>
      <c r="BD607" s="35"/>
      <c r="BE607" s="35"/>
      <c r="BF607" s="35"/>
      <c r="BG607" s="35"/>
      <c r="BH607" s="35"/>
      <c r="BI607" s="35"/>
      <c r="BJ607" s="35"/>
      <c r="BK607" s="35"/>
      <c r="BL607" s="35"/>
      <c r="BM607" s="35"/>
      <c r="BN607" s="35"/>
      <c r="BO607" s="35"/>
      <c r="BP607" s="35"/>
      <c r="BQ607" s="35"/>
      <c r="BR607" s="35"/>
      <c r="BS607" s="35"/>
      <c r="BT607" s="35"/>
      <c r="BU607" s="35"/>
      <c r="BV607" s="35"/>
      <c r="BW607" s="35"/>
      <c r="BX607" s="35"/>
      <c r="BY607" s="35"/>
      <c r="BZ607" s="35"/>
      <c r="CA607" s="35"/>
      <c r="CB607" s="35"/>
      <c r="CC607" s="35"/>
      <c r="CD607" s="35"/>
      <c r="CE607" s="35"/>
      <c r="CF607" s="35"/>
      <c r="CG607" s="35"/>
      <c r="CH607" s="35"/>
      <c r="CI607" s="35"/>
      <c r="CJ607" s="35"/>
      <c r="CK607" s="35"/>
      <c r="CL607" s="35"/>
      <c r="CM607" s="35"/>
      <c r="CN607" s="35"/>
      <c r="CO607" s="35"/>
      <c r="CP607" s="35"/>
      <c r="CQ607" s="35"/>
      <c r="CR607" s="35"/>
      <c r="CS607" s="35"/>
      <c r="CT607" s="35"/>
      <c r="CU607" s="35"/>
      <c r="CV607" s="35"/>
      <c r="CW607" s="35"/>
      <c r="CX607" s="35"/>
      <c r="CY607" s="35"/>
      <c r="CZ607" s="35"/>
      <c r="DA607" s="35"/>
      <c r="DB607" s="35"/>
      <c r="DC607" s="35"/>
      <c r="DD607" s="35"/>
      <c r="DE607" s="35"/>
      <c r="DF607" s="35"/>
      <c r="DG607" s="35"/>
      <c r="DH607" s="35"/>
      <c r="DI607" s="35"/>
      <c r="DJ607" s="35"/>
      <c r="DK607" s="35"/>
      <c r="DL607" s="35"/>
      <c r="DM607" s="35"/>
      <c r="DN607" s="35"/>
      <c r="DO607" s="35"/>
      <c r="DP607" s="35"/>
      <c r="DQ607" s="35"/>
      <c r="DR607" s="35"/>
      <c r="DS607" s="35"/>
      <c r="DT607" s="35"/>
      <c r="DU607" s="35"/>
      <c r="DV607" s="35"/>
      <c r="DW607" s="35"/>
      <c r="DX607" s="35"/>
      <c r="DY607" s="35"/>
      <c r="DZ607" s="35"/>
      <c r="EA607" s="35"/>
      <c r="EB607" s="35"/>
      <c r="EC607" s="35"/>
      <c r="ED607" s="35"/>
      <c r="EE607" s="35"/>
      <c r="EF607" s="35"/>
      <c r="EG607" s="35"/>
      <c r="EH607" s="35"/>
      <c r="EI607" s="35"/>
      <c r="EJ607" s="35"/>
      <c r="EK607" s="35"/>
      <c r="EL607" s="35"/>
      <c r="EM607" s="35"/>
      <c r="EN607" s="35"/>
      <c r="EO607" s="35"/>
      <c r="EP607" s="35"/>
      <c r="EQ607" s="35"/>
      <c r="ER607" s="35"/>
      <c r="ES607" s="35"/>
      <c r="ET607" s="35"/>
      <c r="EU607" s="35"/>
      <c r="EV607" s="35"/>
      <c r="EW607" s="35"/>
      <c r="EX607" s="35"/>
      <c r="EY607" s="35"/>
      <c r="EZ607" s="35"/>
      <c r="FA607" s="35"/>
      <c r="FB607" s="35"/>
      <c r="FC607" s="35"/>
      <c r="FD607" s="35"/>
      <c r="FE607" s="35"/>
      <c r="FF607" s="35"/>
      <c r="FG607" s="35"/>
      <c r="FH607" s="35"/>
      <c r="FI607" s="35"/>
      <c r="FJ607" s="35"/>
      <c r="FK607" s="35"/>
      <c r="FL607" s="35"/>
      <c r="FM607" s="35"/>
      <c r="FN607" s="35"/>
      <c r="FO607" s="35"/>
      <c r="FP607" s="35"/>
      <c r="FQ607" s="35"/>
      <c r="FR607" s="35"/>
      <c r="FS607" s="35"/>
      <c r="FT607" s="35"/>
      <c r="FU607" s="35"/>
      <c r="FV607" s="35"/>
      <c r="FW607" s="35"/>
      <c r="FX607" s="35"/>
      <c r="FY607" s="35"/>
      <c r="FZ607" s="35"/>
      <c r="GA607" s="35"/>
      <c r="GB607" s="35"/>
      <c r="GC607" s="35"/>
      <c r="GD607" s="35"/>
      <c r="GE607" s="35"/>
      <c r="GF607" s="35"/>
      <c r="GG607" s="35"/>
      <c r="GH607" s="35"/>
      <c r="GI607" s="35"/>
      <c r="GJ607" s="35"/>
      <c r="GK607" s="35"/>
      <c r="GL607" s="35"/>
      <c r="GM607" s="35"/>
      <c r="GN607" s="35"/>
      <c r="GO607" s="35"/>
      <c r="GP607" s="35"/>
      <c r="GQ607" s="35"/>
      <c r="GR607" s="35"/>
      <c r="GS607" s="35"/>
      <c r="GT607" s="35"/>
      <c r="GU607" s="35"/>
      <c r="GV607" s="35"/>
      <c r="GW607" s="35"/>
      <c r="GX607" s="35"/>
      <c r="GY607" s="35"/>
      <c r="GZ607" s="35"/>
      <c r="HA607" s="35"/>
      <c r="HB607" s="35"/>
      <c r="HC607" s="35"/>
      <c r="HD607" s="35"/>
      <c r="HE607" s="35"/>
      <c r="HF607" s="35"/>
      <c r="HG607" s="35"/>
      <c r="HH607" s="35"/>
      <c r="HI607" s="35"/>
      <c r="HJ607" s="35"/>
      <c r="HK607" s="35"/>
      <c r="HL607" s="35"/>
      <c r="HM607" s="35"/>
      <c r="HN607" s="35"/>
      <c r="HO607" s="35"/>
      <c r="HP607" s="35"/>
      <c r="HQ607" s="35"/>
      <c r="HR607" s="35"/>
      <c r="HS607" s="35"/>
      <c r="HT607" s="35"/>
      <c r="HU607" s="35"/>
      <c r="HV607" s="35"/>
      <c r="HW607" s="35"/>
      <c r="HX607" s="35"/>
      <c r="HY607" s="35"/>
      <c r="HZ607" s="35"/>
      <c r="IA607" s="35"/>
      <c r="IB607" s="35"/>
      <c r="IC607" s="35"/>
      <c r="ID607" s="35"/>
      <c r="IE607" s="35"/>
      <c r="IF607" s="35"/>
      <c r="IG607" s="35"/>
      <c r="IH607" s="35"/>
      <c r="II607" s="35"/>
      <c r="IJ607" s="35"/>
      <c r="IK607" s="35"/>
      <c r="IL607" s="35"/>
      <c r="IM607" s="35"/>
      <c r="IN607" s="35"/>
      <c r="IO607" s="35"/>
      <c r="IP607" s="35"/>
      <c r="IQ607" s="35"/>
      <c r="IR607" s="35"/>
    </row>
    <row r="608" spans="1:252" ht="24" customHeight="1">
      <c r="A608" s="131"/>
      <c r="B608" s="53"/>
      <c r="C608" s="1009"/>
      <c r="D608" s="1010"/>
      <c r="E608" s="1010"/>
      <c r="F608" s="1010"/>
      <c r="G608" s="1010"/>
      <c r="H608" s="1010"/>
      <c r="I608" s="1010"/>
      <c r="J608" s="1010"/>
      <c r="K608" s="1010"/>
      <c r="L608" s="1010"/>
      <c r="M608" s="1010"/>
      <c r="N608" s="1011"/>
      <c r="O608" s="1101"/>
      <c r="P608" s="1102"/>
      <c r="Q608" s="1102"/>
      <c r="R608" s="1102"/>
      <c r="S608" s="1102"/>
      <c r="T608" s="1102"/>
      <c r="U608" s="1102"/>
      <c r="V608" s="1103"/>
      <c r="W608" s="570" t="s">
        <v>1148</v>
      </c>
      <c r="X608" s="571"/>
      <c r="Y608" s="571"/>
      <c r="Z608" s="571"/>
      <c r="AA608" s="571"/>
      <c r="AB608" s="571"/>
      <c r="AC608" s="571"/>
      <c r="AD608" s="572"/>
      <c r="AE608" s="12"/>
      <c r="AH608" s="35"/>
      <c r="AI608" s="35"/>
      <c r="AJ608" s="35"/>
      <c r="AK608" s="35"/>
      <c r="AL608" s="35"/>
      <c r="AM608" s="35"/>
      <c r="AN608" s="35"/>
      <c r="AO608" s="35"/>
      <c r="AP608" s="35"/>
      <c r="AQ608" s="35"/>
      <c r="AR608" s="35"/>
      <c r="AS608" s="35"/>
      <c r="AT608" s="35"/>
      <c r="AU608" s="35"/>
      <c r="AV608" s="35"/>
      <c r="AW608" s="35"/>
      <c r="AX608" s="35"/>
      <c r="AY608" s="35"/>
      <c r="AZ608" s="35"/>
      <c r="BA608" s="35"/>
      <c r="BB608" s="35"/>
      <c r="BC608" s="35"/>
      <c r="BD608" s="35"/>
      <c r="BE608" s="35"/>
      <c r="BF608" s="35"/>
      <c r="BG608" s="35"/>
      <c r="BH608" s="35"/>
      <c r="BI608" s="35"/>
      <c r="BJ608" s="35"/>
      <c r="BK608" s="35"/>
      <c r="BL608" s="35"/>
      <c r="BM608" s="35"/>
      <c r="BN608" s="35"/>
      <c r="BO608" s="35"/>
      <c r="BP608" s="35"/>
      <c r="BQ608" s="35"/>
      <c r="BR608" s="35"/>
      <c r="BS608" s="35"/>
      <c r="BT608" s="35"/>
      <c r="BU608" s="35"/>
      <c r="BV608" s="35"/>
      <c r="BW608" s="35"/>
      <c r="BX608" s="35"/>
      <c r="BY608" s="35"/>
      <c r="BZ608" s="35"/>
      <c r="CA608" s="35"/>
      <c r="CB608" s="35"/>
      <c r="CC608" s="35"/>
      <c r="CD608" s="35"/>
      <c r="CE608" s="35"/>
      <c r="CF608" s="35"/>
      <c r="CG608" s="35"/>
      <c r="CH608" s="35"/>
      <c r="CI608" s="35"/>
      <c r="CJ608" s="35"/>
      <c r="CK608" s="35"/>
      <c r="CL608" s="35"/>
      <c r="CM608" s="35"/>
      <c r="CN608" s="35"/>
      <c r="CO608" s="35"/>
      <c r="CP608" s="35"/>
      <c r="CQ608" s="35"/>
      <c r="CR608" s="35"/>
      <c r="CS608" s="35"/>
      <c r="CT608" s="35"/>
      <c r="CU608" s="35"/>
      <c r="CV608" s="35"/>
      <c r="CW608" s="35"/>
      <c r="CX608" s="35"/>
      <c r="CY608" s="35"/>
      <c r="CZ608" s="35"/>
      <c r="DA608" s="35"/>
      <c r="DB608" s="35"/>
      <c r="DC608" s="35"/>
      <c r="DD608" s="35"/>
      <c r="DE608" s="35"/>
      <c r="DF608" s="35"/>
      <c r="DG608" s="35"/>
      <c r="DH608" s="35"/>
      <c r="DI608" s="35"/>
      <c r="DJ608" s="35"/>
      <c r="DK608" s="35"/>
      <c r="DL608" s="35"/>
      <c r="DM608" s="35"/>
      <c r="DN608" s="35"/>
      <c r="DO608" s="35"/>
      <c r="DP608" s="35"/>
      <c r="DQ608" s="35"/>
      <c r="DR608" s="35"/>
      <c r="DS608" s="35"/>
      <c r="DT608" s="35"/>
      <c r="DU608" s="35"/>
      <c r="DV608" s="35"/>
      <c r="DW608" s="35"/>
      <c r="DX608" s="35"/>
      <c r="DY608" s="35"/>
      <c r="DZ608" s="35"/>
      <c r="EA608" s="35"/>
      <c r="EB608" s="35"/>
      <c r="EC608" s="35"/>
      <c r="ED608" s="35"/>
      <c r="EE608" s="35"/>
      <c r="EF608" s="35"/>
      <c r="EG608" s="35"/>
      <c r="EH608" s="35"/>
      <c r="EI608" s="35"/>
      <c r="EJ608" s="35"/>
      <c r="EK608" s="35"/>
      <c r="EL608" s="35"/>
      <c r="EM608" s="35"/>
      <c r="EN608" s="35"/>
      <c r="EO608" s="35"/>
      <c r="EP608" s="35"/>
      <c r="EQ608" s="35"/>
      <c r="ER608" s="35"/>
      <c r="ES608" s="35"/>
      <c r="ET608" s="35"/>
      <c r="EU608" s="35"/>
      <c r="EV608" s="35"/>
      <c r="EW608" s="35"/>
      <c r="EX608" s="35"/>
      <c r="EY608" s="35"/>
      <c r="EZ608" s="35"/>
      <c r="FA608" s="35"/>
      <c r="FB608" s="35"/>
      <c r="FC608" s="35"/>
      <c r="FD608" s="35"/>
      <c r="FE608" s="35"/>
      <c r="FF608" s="35"/>
      <c r="FG608" s="35"/>
      <c r="FH608" s="35"/>
      <c r="FI608" s="35"/>
      <c r="FJ608" s="35"/>
      <c r="FK608" s="35"/>
      <c r="FL608" s="35"/>
      <c r="FM608" s="35"/>
      <c r="FN608" s="35"/>
      <c r="FO608" s="35"/>
      <c r="FP608" s="35"/>
      <c r="FQ608" s="35"/>
      <c r="FR608" s="35"/>
      <c r="FS608" s="35"/>
      <c r="FT608" s="35"/>
      <c r="FU608" s="35"/>
      <c r="FV608" s="35"/>
      <c r="FW608" s="35"/>
      <c r="FX608" s="35"/>
      <c r="FY608" s="35"/>
      <c r="FZ608" s="35"/>
      <c r="GA608" s="35"/>
      <c r="GB608" s="35"/>
      <c r="GC608" s="35"/>
      <c r="GD608" s="35"/>
      <c r="GE608" s="35"/>
      <c r="GF608" s="35"/>
      <c r="GG608" s="35"/>
      <c r="GH608" s="35"/>
      <c r="GI608" s="35"/>
      <c r="GJ608" s="35"/>
      <c r="GK608" s="35"/>
      <c r="GL608" s="35"/>
      <c r="GM608" s="35"/>
      <c r="GN608" s="35"/>
      <c r="GO608" s="35"/>
      <c r="GP608" s="35"/>
      <c r="GQ608" s="35"/>
      <c r="GR608" s="35"/>
      <c r="GS608" s="35"/>
      <c r="GT608" s="35"/>
      <c r="GU608" s="35"/>
      <c r="GV608" s="35"/>
      <c r="GW608" s="35"/>
      <c r="GX608" s="35"/>
      <c r="GY608" s="35"/>
      <c r="GZ608" s="35"/>
      <c r="HA608" s="35"/>
      <c r="HB608" s="35"/>
      <c r="HC608" s="35"/>
      <c r="HD608" s="35"/>
      <c r="HE608" s="35"/>
      <c r="HF608" s="35"/>
      <c r="HG608" s="35"/>
      <c r="HH608" s="35"/>
      <c r="HI608" s="35"/>
      <c r="HJ608" s="35"/>
      <c r="HK608" s="35"/>
      <c r="HL608" s="35"/>
      <c r="HM608" s="35"/>
      <c r="HN608" s="35"/>
      <c r="HO608" s="35"/>
      <c r="HP608" s="35"/>
      <c r="HQ608" s="35"/>
      <c r="HR608" s="35"/>
      <c r="HS608" s="35"/>
      <c r="HT608" s="35"/>
      <c r="HU608" s="35"/>
      <c r="HV608" s="35"/>
      <c r="HW608" s="35"/>
      <c r="HX608" s="35"/>
      <c r="HY608" s="35"/>
      <c r="HZ608" s="35"/>
      <c r="IA608" s="35"/>
      <c r="IB608" s="35"/>
      <c r="IC608" s="35"/>
      <c r="ID608" s="35"/>
      <c r="IE608" s="35"/>
      <c r="IF608" s="35"/>
      <c r="IG608" s="35"/>
      <c r="IH608" s="35"/>
      <c r="II608" s="35"/>
      <c r="IJ608" s="35"/>
      <c r="IK608" s="35"/>
      <c r="IL608" s="35"/>
      <c r="IM608" s="35"/>
      <c r="IN608" s="35"/>
      <c r="IO608" s="35"/>
      <c r="IP608" s="35"/>
      <c r="IQ608" s="35"/>
      <c r="IR608" s="35"/>
    </row>
    <row r="609" spans="1:252" ht="15" customHeight="1">
      <c r="A609" s="131"/>
      <c r="B609" s="53"/>
      <c r="C609" s="1009"/>
      <c r="D609" s="1010"/>
      <c r="E609" s="1010"/>
      <c r="F609" s="1010"/>
      <c r="G609" s="1010"/>
      <c r="H609" s="1010"/>
      <c r="I609" s="1010"/>
      <c r="J609" s="1010"/>
      <c r="K609" s="1010"/>
      <c r="L609" s="1010"/>
      <c r="M609" s="1010"/>
      <c r="N609" s="1011"/>
      <c r="O609" s="935" t="s">
        <v>489</v>
      </c>
      <c r="P609" s="935"/>
      <c r="Q609" s="935"/>
      <c r="R609" s="935"/>
      <c r="S609" s="935" t="s">
        <v>490</v>
      </c>
      <c r="T609" s="935"/>
      <c r="U609" s="935"/>
      <c r="V609" s="935"/>
      <c r="W609" s="935" t="s">
        <v>489</v>
      </c>
      <c r="X609" s="935"/>
      <c r="Y609" s="935"/>
      <c r="Z609" s="935"/>
      <c r="AA609" s="935" t="s">
        <v>490</v>
      </c>
      <c r="AB609" s="935"/>
      <c r="AC609" s="935"/>
      <c r="AD609" s="935"/>
      <c r="AE609" s="12"/>
      <c r="AH609" s="627" t="s">
        <v>7372</v>
      </c>
      <c r="AI609" s="627"/>
      <c r="AJ609" s="627"/>
      <c r="AK609" s="627"/>
      <c r="AL609" s="627"/>
      <c r="AM609" s="627"/>
      <c r="AN609" s="627"/>
      <c r="AO609" s="639"/>
      <c r="AP609" s="447"/>
      <c r="AQ609" s="641" t="s">
        <v>7373</v>
      </c>
      <c r="AR609" s="627"/>
      <c r="AS609" s="627"/>
      <c r="AT609" s="627"/>
      <c r="AU609" s="627"/>
      <c r="AV609" s="627"/>
      <c r="AW609" s="627"/>
      <c r="AX609" s="639"/>
      <c r="AY609" s="447"/>
      <c r="AZ609" s="641" t="s">
        <v>7374</v>
      </c>
      <c r="BA609" s="627"/>
      <c r="BB609" s="627"/>
      <c r="BC609" s="627"/>
      <c r="BD609" s="627"/>
      <c r="BE609" s="627"/>
      <c r="BF609" s="627"/>
      <c r="BG609" s="627"/>
      <c r="BH609" s="447"/>
      <c r="BI609" s="641" t="s">
        <v>7375</v>
      </c>
      <c r="BJ609" s="627"/>
      <c r="BK609" s="627"/>
      <c r="BL609" s="627"/>
      <c r="BM609" s="627"/>
      <c r="BN609" s="627"/>
      <c r="BO609" s="627"/>
      <c r="BP609" s="627"/>
      <c r="BQ609" s="447"/>
      <c r="BR609" s="627" t="s">
        <v>7376</v>
      </c>
      <c r="BS609" s="627"/>
      <c r="BT609" s="627"/>
      <c r="BU609" s="627"/>
      <c r="BV609" s="627"/>
      <c r="BW609" s="627"/>
      <c r="BX609" s="627"/>
      <c r="BY609" s="639"/>
      <c r="BZ609" s="447"/>
      <c r="CA609" s="627" t="s">
        <v>7377</v>
      </c>
      <c r="CB609" s="627"/>
      <c r="CC609" s="627"/>
      <c r="CD609" s="627"/>
      <c r="CE609" s="627"/>
      <c r="CF609" s="627"/>
      <c r="CG609" s="627"/>
      <c r="CH609" s="639"/>
      <c r="CI609" s="447"/>
      <c r="CJ609" s="641" t="s">
        <v>7378</v>
      </c>
      <c r="CK609" s="627"/>
      <c r="CL609" s="627"/>
      <c r="CM609" s="627"/>
      <c r="CN609" s="627"/>
      <c r="CO609" s="627"/>
      <c r="CP609" s="627"/>
      <c r="CQ609" s="627"/>
      <c r="CR609" s="447"/>
      <c r="CS609" s="641" t="s">
        <v>7379</v>
      </c>
      <c r="CT609" s="627"/>
      <c r="CU609" s="627"/>
      <c r="CV609" s="627"/>
      <c r="CW609" s="627"/>
      <c r="CX609" s="627"/>
      <c r="CY609" s="627"/>
      <c r="CZ609" s="627"/>
      <c r="DA609" s="447"/>
      <c r="DB609" s="747" t="s">
        <v>7224</v>
      </c>
      <c r="DC609" s="747"/>
      <c r="DD609" s="747"/>
      <c r="DE609" s="747"/>
      <c r="DF609" s="747"/>
      <c r="DG609" s="748"/>
      <c r="DH609" s="35"/>
      <c r="DI609" s="35"/>
      <c r="DJ609" s="35"/>
      <c r="DK609" s="35"/>
      <c r="DL609" s="35"/>
      <c r="DM609" s="35"/>
      <c r="DN609" s="35"/>
      <c r="DO609" s="35"/>
      <c r="DP609" s="35"/>
      <c r="DQ609" s="35"/>
      <c r="DR609" s="35"/>
      <c r="DS609" s="35"/>
      <c r="DT609" s="35"/>
      <c r="DU609" s="35"/>
      <c r="DV609" s="35"/>
      <c r="DW609" s="35"/>
      <c r="DX609" s="35"/>
      <c r="DY609" s="35"/>
      <c r="DZ609" s="35"/>
      <c r="EA609" s="35"/>
      <c r="EB609" s="35"/>
      <c r="EC609" s="35"/>
      <c r="ED609" s="35"/>
      <c r="EE609" s="35"/>
      <c r="EF609" s="35"/>
      <c r="EG609" s="627" t="s">
        <v>7351</v>
      </c>
      <c r="EH609" s="627"/>
      <c r="EI609" s="627"/>
      <c r="EJ609" s="627"/>
      <c r="EK609" s="627"/>
      <c r="EL609" s="627"/>
      <c r="EM609" s="627"/>
      <c r="EN609" s="627"/>
      <c r="EO609" s="627"/>
      <c r="EP609" s="627"/>
      <c r="EQ609" s="35"/>
      <c r="ER609" s="627" t="s">
        <v>7313</v>
      </c>
      <c r="ES609" s="627"/>
      <c r="ET609" s="627"/>
      <c r="EU609" s="627"/>
      <c r="EV609" s="627"/>
      <c r="EW609" s="627"/>
      <c r="EX609" s="627"/>
      <c r="EY609" s="627"/>
      <c r="EZ609" s="627"/>
      <c r="FA609" s="627"/>
      <c r="FB609" s="35"/>
      <c r="FC609" s="627" t="s">
        <v>7339</v>
      </c>
      <c r="FD609" s="627"/>
      <c r="FE609" s="627"/>
      <c r="FF609" s="627"/>
      <c r="FG609" s="627"/>
      <c r="FH609" s="627"/>
      <c r="FI609" s="627"/>
      <c r="FJ609" s="627"/>
      <c r="FK609" s="627"/>
      <c r="FL609" s="627"/>
      <c r="FM609" s="35"/>
      <c r="FN609" s="627" t="s">
        <v>7340</v>
      </c>
      <c r="FO609" s="627"/>
      <c r="FP609" s="627"/>
      <c r="FQ609" s="627"/>
      <c r="FR609" s="627"/>
      <c r="FS609" s="627"/>
      <c r="FT609" s="627"/>
      <c r="FU609" s="627"/>
      <c r="FV609" s="627"/>
      <c r="FW609" s="627"/>
      <c r="FX609" s="35"/>
      <c r="FY609" s="627" t="s">
        <v>7341</v>
      </c>
      <c r="FZ609" s="627"/>
      <c r="GA609" s="627"/>
      <c r="GB609" s="627"/>
      <c r="GC609" s="627"/>
      <c r="GD609" s="627"/>
      <c r="GE609" s="627"/>
      <c r="GF609" s="627"/>
      <c r="GG609" s="627"/>
      <c r="GH609" s="627"/>
      <c r="GI609" s="35"/>
      <c r="GJ609" s="627" t="s">
        <v>7342</v>
      </c>
      <c r="GK609" s="627"/>
      <c r="GL609" s="627"/>
      <c r="GM609" s="627"/>
      <c r="GN609" s="627"/>
      <c r="GO609" s="627"/>
      <c r="GP609" s="627"/>
      <c r="GQ609" s="627"/>
      <c r="GR609" s="627"/>
      <c r="GS609" s="627"/>
      <c r="GT609" s="35"/>
      <c r="GU609" s="627" t="s">
        <v>7343</v>
      </c>
      <c r="GV609" s="627"/>
      <c r="GW609" s="627"/>
      <c r="GX609" s="627"/>
      <c r="GY609" s="627"/>
      <c r="GZ609" s="627"/>
      <c r="HA609" s="627"/>
      <c r="HB609" s="627"/>
      <c r="HC609" s="627"/>
      <c r="HD609" s="627"/>
      <c r="HE609" s="35"/>
      <c r="HF609" s="627" t="s">
        <v>7278</v>
      </c>
      <c r="HG609" s="627"/>
      <c r="HH609" s="627"/>
      <c r="HI609" s="627"/>
      <c r="HJ609" s="627"/>
      <c r="HK609" s="627"/>
      <c r="HL609" s="627"/>
      <c r="HM609" s="627"/>
      <c r="HN609" s="627"/>
      <c r="HO609" s="627"/>
      <c r="HP609" s="35"/>
      <c r="HQ609" s="35"/>
      <c r="HR609" s="35"/>
      <c r="HS609" s="35"/>
      <c r="HT609" s="627" t="s">
        <v>7326</v>
      </c>
      <c r="HU609" s="627"/>
      <c r="HV609" s="627"/>
      <c r="HW609" s="627"/>
      <c r="HX609" s="627"/>
      <c r="HY609" s="627"/>
      <c r="HZ609" s="627"/>
      <c r="IA609" s="627"/>
      <c r="IB609" s="627"/>
      <c r="IC609" s="627"/>
      <c r="ID609" s="627"/>
      <c r="IE609" s="627"/>
      <c r="IF609" s="627"/>
      <c r="IG609" s="627"/>
      <c r="IH609" s="627"/>
      <c r="II609" s="627"/>
      <c r="IJ609" s="35"/>
      <c r="IK609" s="639" t="s">
        <v>7224</v>
      </c>
      <c r="IL609" s="640"/>
      <c r="IM609" s="640"/>
      <c r="IN609" s="640"/>
      <c r="IO609" s="640"/>
      <c r="IP609" s="641"/>
      <c r="IQ609" s="35"/>
      <c r="IR609" s="35"/>
    </row>
    <row r="610" spans="1:252" ht="72" customHeight="1">
      <c r="A610" s="131"/>
      <c r="B610" s="53"/>
      <c r="C610" s="838"/>
      <c r="D610" s="839"/>
      <c r="E610" s="839"/>
      <c r="F610" s="839"/>
      <c r="G610" s="839"/>
      <c r="H610" s="839"/>
      <c r="I610" s="839"/>
      <c r="J610" s="839"/>
      <c r="K610" s="839"/>
      <c r="L610" s="839"/>
      <c r="M610" s="839"/>
      <c r="N610" s="840"/>
      <c r="O610" s="97" t="s">
        <v>113</v>
      </c>
      <c r="P610" s="111" t="s">
        <v>342</v>
      </c>
      <c r="Q610" s="111" t="s">
        <v>343</v>
      </c>
      <c r="R610" s="111" t="s">
        <v>491</v>
      </c>
      <c r="S610" s="97" t="s">
        <v>113</v>
      </c>
      <c r="T610" s="111" t="s">
        <v>342</v>
      </c>
      <c r="U610" s="111" t="s">
        <v>343</v>
      </c>
      <c r="V610" s="111" t="s">
        <v>491</v>
      </c>
      <c r="W610" s="97" t="s">
        <v>113</v>
      </c>
      <c r="X610" s="111" t="s">
        <v>342</v>
      </c>
      <c r="Y610" s="111" t="s">
        <v>343</v>
      </c>
      <c r="Z610" s="111" t="s">
        <v>491</v>
      </c>
      <c r="AA610" s="97" t="s">
        <v>113</v>
      </c>
      <c r="AB610" s="111" t="s">
        <v>342</v>
      </c>
      <c r="AC610" s="111" t="s">
        <v>343</v>
      </c>
      <c r="AD610" s="111" t="s">
        <v>491</v>
      </c>
      <c r="AE610" s="12"/>
      <c r="AH610" s="627" t="s">
        <v>7220</v>
      </c>
      <c r="AI610" s="627"/>
      <c r="AJ610" s="627" t="s">
        <v>7221</v>
      </c>
      <c r="AK610" s="627"/>
      <c r="AL610" s="627" t="s">
        <v>7222</v>
      </c>
      <c r="AM610" s="627"/>
      <c r="AN610" s="627" t="s">
        <v>7223</v>
      </c>
      <c r="AO610" s="639"/>
      <c r="AP610" s="448"/>
      <c r="AQ610" s="641" t="s">
        <v>7220</v>
      </c>
      <c r="AR610" s="627"/>
      <c r="AS610" s="627" t="s">
        <v>7221</v>
      </c>
      <c r="AT610" s="627"/>
      <c r="AU610" s="627" t="s">
        <v>7222</v>
      </c>
      <c r="AV610" s="627"/>
      <c r="AW610" s="627" t="s">
        <v>7223</v>
      </c>
      <c r="AX610" s="627"/>
      <c r="AY610" s="448"/>
      <c r="AZ610" s="627" t="s">
        <v>7220</v>
      </c>
      <c r="BA610" s="627"/>
      <c r="BB610" s="627" t="s">
        <v>7221</v>
      </c>
      <c r="BC610" s="627"/>
      <c r="BD610" s="627" t="s">
        <v>7222</v>
      </c>
      <c r="BE610" s="627"/>
      <c r="BF610" s="627" t="s">
        <v>7223</v>
      </c>
      <c r="BG610" s="627"/>
      <c r="BH610" s="448"/>
      <c r="BI610" s="639" t="s">
        <v>7220</v>
      </c>
      <c r="BJ610" s="641"/>
      <c r="BK610" s="639" t="s">
        <v>7221</v>
      </c>
      <c r="BL610" s="641"/>
      <c r="BM610" s="639" t="s">
        <v>7222</v>
      </c>
      <c r="BN610" s="641"/>
      <c r="BO610" s="639" t="s">
        <v>7223</v>
      </c>
      <c r="BP610" s="641"/>
      <c r="BQ610" s="448"/>
      <c r="BR610" s="627" t="s">
        <v>7220</v>
      </c>
      <c r="BS610" s="627"/>
      <c r="BT610" s="627" t="s">
        <v>7221</v>
      </c>
      <c r="BU610" s="627"/>
      <c r="BV610" s="627" t="s">
        <v>7222</v>
      </c>
      <c r="BW610" s="627"/>
      <c r="BX610" s="627" t="s">
        <v>7223</v>
      </c>
      <c r="BY610" s="639"/>
      <c r="BZ610" s="448"/>
      <c r="CA610" s="641" t="s">
        <v>7220</v>
      </c>
      <c r="CB610" s="627"/>
      <c r="CC610" s="627" t="s">
        <v>7221</v>
      </c>
      <c r="CD610" s="627"/>
      <c r="CE610" s="627" t="s">
        <v>7222</v>
      </c>
      <c r="CF610" s="627"/>
      <c r="CG610" s="627" t="s">
        <v>7223</v>
      </c>
      <c r="CH610" s="627"/>
      <c r="CI610" s="448"/>
      <c r="CJ610" s="627" t="s">
        <v>7220</v>
      </c>
      <c r="CK610" s="627"/>
      <c r="CL610" s="627" t="s">
        <v>7221</v>
      </c>
      <c r="CM610" s="627"/>
      <c r="CN610" s="627" t="s">
        <v>7222</v>
      </c>
      <c r="CO610" s="627"/>
      <c r="CP610" s="627" t="s">
        <v>7223</v>
      </c>
      <c r="CQ610" s="627"/>
      <c r="CR610" s="448"/>
      <c r="CS610" s="639" t="s">
        <v>7220</v>
      </c>
      <c r="CT610" s="641"/>
      <c r="CU610" s="639" t="s">
        <v>7221</v>
      </c>
      <c r="CV610" s="641"/>
      <c r="CW610" s="639" t="s">
        <v>7222</v>
      </c>
      <c r="CX610" s="641"/>
      <c r="CY610" s="639" t="s">
        <v>7223</v>
      </c>
      <c r="CZ610" s="641"/>
      <c r="DA610" s="448"/>
      <c r="DB610" s="747" t="s">
        <v>7225</v>
      </c>
      <c r="DC610" s="748"/>
      <c r="DD610" s="639" t="s">
        <v>7226</v>
      </c>
      <c r="DE610" s="641"/>
      <c r="DF610" s="639" t="s">
        <v>7227</v>
      </c>
      <c r="DG610" s="641"/>
      <c r="DH610" s="35"/>
      <c r="DI610" s="639" t="s">
        <v>7231</v>
      </c>
      <c r="DJ610" s="641"/>
      <c r="DK610" s="35"/>
      <c r="DL610" s="627" t="s">
        <v>7241</v>
      </c>
      <c r="DM610" s="627"/>
      <c r="DN610" s="35"/>
      <c r="DO610" s="627" t="s">
        <v>7265</v>
      </c>
      <c r="DP610" s="627"/>
      <c r="DQ610" s="35"/>
      <c r="DR610" s="627" t="s">
        <v>7251</v>
      </c>
      <c r="DS610" s="627"/>
      <c r="DT610" s="35"/>
      <c r="DU610" s="627" t="s">
        <v>7253</v>
      </c>
      <c r="DV610" s="627"/>
      <c r="DW610" s="35"/>
      <c r="DX610" s="627" t="s">
        <v>7277</v>
      </c>
      <c r="DY610" s="627"/>
      <c r="DZ610" s="452"/>
      <c r="EA610" s="627" t="s">
        <v>7232</v>
      </c>
      <c r="EB610" s="627"/>
      <c r="EC610" s="452"/>
      <c r="ED610" s="627" t="s">
        <v>7254</v>
      </c>
      <c r="EE610" s="627"/>
      <c r="EF610" s="35"/>
      <c r="EG610" s="443" t="s">
        <v>7248</v>
      </c>
      <c r="EH610" s="443"/>
      <c r="EI610" s="1082" t="s">
        <v>7220</v>
      </c>
      <c r="EJ610" s="1082"/>
      <c r="EK610" s="1082" t="s">
        <v>7292</v>
      </c>
      <c r="EL610" s="1082"/>
      <c r="EM610" s="1082" t="s">
        <v>7293</v>
      </c>
      <c r="EN610" s="1082"/>
      <c r="EO610" s="1082" t="s">
        <v>7346</v>
      </c>
      <c r="EP610" s="1082"/>
      <c r="EQ610" s="35"/>
      <c r="ER610" s="443" t="s">
        <v>7248</v>
      </c>
      <c r="ES610" s="443"/>
      <c r="ET610" s="1082" t="s">
        <v>7220</v>
      </c>
      <c r="EU610" s="1082"/>
      <c r="EV610" s="1082" t="s">
        <v>7292</v>
      </c>
      <c r="EW610" s="1082"/>
      <c r="EX610" s="1082" t="s">
        <v>7293</v>
      </c>
      <c r="EY610" s="1082"/>
      <c r="EZ610" s="1082" t="s">
        <v>7346</v>
      </c>
      <c r="FA610" s="1082"/>
      <c r="FB610" s="35"/>
      <c r="FC610" s="639" t="s">
        <v>7248</v>
      </c>
      <c r="FD610" s="641"/>
      <c r="FE610" s="1082" t="s">
        <v>7220</v>
      </c>
      <c r="FF610" s="1082"/>
      <c r="FG610" s="1082" t="s">
        <v>7292</v>
      </c>
      <c r="FH610" s="1082"/>
      <c r="FI610" s="1082" t="s">
        <v>7293</v>
      </c>
      <c r="FJ610" s="1082"/>
      <c r="FK610" s="1082" t="s">
        <v>7346</v>
      </c>
      <c r="FL610" s="1082"/>
      <c r="FM610" s="35"/>
      <c r="FN610" s="639" t="s">
        <v>7248</v>
      </c>
      <c r="FO610" s="641"/>
      <c r="FP610" s="1082" t="s">
        <v>7220</v>
      </c>
      <c r="FQ610" s="1082"/>
      <c r="FR610" s="1082" t="s">
        <v>7292</v>
      </c>
      <c r="FS610" s="1082"/>
      <c r="FT610" s="1082" t="s">
        <v>7293</v>
      </c>
      <c r="FU610" s="1082"/>
      <c r="FV610" s="1082" t="s">
        <v>7346</v>
      </c>
      <c r="FW610" s="1082"/>
      <c r="FX610" s="35"/>
      <c r="FY610" s="639" t="s">
        <v>7248</v>
      </c>
      <c r="FZ610" s="641"/>
      <c r="GA610" s="1082" t="s">
        <v>7220</v>
      </c>
      <c r="GB610" s="1082"/>
      <c r="GC610" s="1082" t="s">
        <v>7292</v>
      </c>
      <c r="GD610" s="1082"/>
      <c r="GE610" s="1082" t="s">
        <v>7293</v>
      </c>
      <c r="GF610" s="1082"/>
      <c r="GG610" s="1082" t="s">
        <v>7346</v>
      </c>
      <c r="GH610" s="1082"/>
      <c r="GI610" s="35"/>
      <c r="GJ610" s="639" t="s">
        <v>7248</v>
      </c>
      <c r="GK610" s="641"/>
      <c r="GL610" s="1082" t="s">
        <v>7220</v>
      </c>
      <c r="GM610" s="1082"/>
      <c r="GN610" s="1082" t="s">
        <v>7292</v>
      </c>
      <c r="GO610" s="1082"/>
      <c r="GP610" s="1082" t="s">
        <v>7293</v>
      </c>
      <c r="GQ610" s="1082"/>
      <c r="GR610" s="1082" t="s">
        <v>7346</v>
      </c>
      <c r="GS610" s="1082"/>
      <c r="GT610" s="35"/>
      <c r="GU610" s="639" t="s">
        <v>7248</v>
      </c>
      <c r="GV610" s="641"/>
      <c r="GW610" s="1082" t="s">
        <v>7220</v>
      </c>
      <c r="GX610" s="1082"/>
      <c r="GY610" s="1082" t="s">
        <v>7292</v>
      </c>
      <c r="GZ610" s="1082"/>
      <c r="HA610" s="1082" t="s">
        <v>7293</v>
      </c>
      <c r="HB610" s="1082"/>
      <c r="HC610" s="1082" t="s">
        <v>7346</v>
      </c>
      <c r="HD610" s="1082"/>
      <c r="HE610" s="35"/>
      <c r="HF610" s="639" t="s">
        <v>7248</v>
      </c>
      <c r="HG610" s="641"/>
      <c r="HH610" s="1082" t="s">
        <v>7220</v>
      </c>
      <c r="HI610" s="1082"/>
      <c r="HJ610" s="1082" t="s">
        <v>7292</v>
      </c>
      <c r="HK610" s="1082"/>
      <c r="HL610" s="1082" t="s">
        <v>7293</v>
      </c>
      <c r="HM610" s="1082"/>
      <c r="HN610" s="1082" t="s">
        <v>7346</v>
      </c>
      <c r="HO610" s="1082"/>
      <c r="HP610" s="35"/>
      <c r="HQ610" s="666" t="s">
        <v>7320</v>
      </c>
      <c r="HR610" s="666"/>
      <c r="HS610" s="35"/>
      <c r="HT610" s="727" t="s">
        <v>7478</v>
      </c>
      <c r="HU610" s="727"/>
      <c r="HV610" s="727" t="s">
        <v>7479</v>
      </c>
      <c r="HW610" s="727"/>
      <c r="HX610" s="895" t="s">
        <v>7480</v>
      </c>
      <c r="HY610" s="895"/>
      <c r="HZ610" s="895" t="s">
        <v>7483</v>
      </c>
      <c r="IA610" s="895"/>
      <c r="IB610" s="727" t="s">
        <v>7484</v>
      </c>
      <c r="IC610" s="727"/>
      <c r="ID610" s="727" t="s">
        <v>7485</v>
      </c>
      <c r="IE610" s="727"/>
      <c r="IF610" s="727" t="s">
        <v>7486</v>
      </c>
      <c r="IG610" s="727"/>
      <c r="IH610" s="727" t="s">
        <v>7487</v>
      </c>
      <c r="II610" s="727"/>
      <c r="IJ610" s="35"/>
      <c r="IK610" s="639" t="s">
        <v>7493</v>
      </c>
      <c r="IL610" s="641"/>
      <c r="IM610" s="639" t="s">
        <v>7260</v>
      </c>
      <c r="IN610" s="641"/>
      <c r="IO610" s="639" t="s">
        <v>7226</v>
      </c>
      <c r="IP610" s="641"/>
      <c r="IQ610" s="35"/>
      <c r="IR610" s="35"/>
    </row>
    <row r="611" spans="1:252" ht="15" customHeight="1">
      <c r="A611" s="131"/>
      <c r="B611" s="53"/>
      <c r="C611" s="82" t="s">
        <v>391</v>
      </c>
      <c r="D611" s="825" t="str">
        <f>IF($AH$11=1,"","No identificado")</f>
        <v>No identificado</v>
      </c>
      <c r="E611" s="826"/>
      <c r="F611" s="826"/>
      <c r="G611" s="826"/>
      <c r="H611" s="826"/>
      <c r="I611" s="826"/>
      <c r="J611" s="826"/>
      <c r="K611" s="826"/>
      <c r="L611" s="826"/>
      <c r="M611" s="826"/>
      <c r="N611" s="827"/>
      <c r="O611" s="432"/>
      <c r="P611" s="432"/>
      <c r="Q611" s="432"/>
      <c r="R611" s="432"/>
      <c r="S611" s="432"/>
      <c r="T611" s="432"/>
      <c r="U611" s="432"/>
      <c r="V611" s="432"/>
      <c r="W611" s="432"/>
      <c r="X611" s="432"/>
      <c r="Y611" s="432"/>
      <c r="Z611" s="432"/>
      <c r="AA611" s="432"/>
      <c r="AB611" s="432"/>
      <c r="AC611" s="432"/>
      <c r="AD611" s="432"/>
      <c r="AE611" s="12"/>
      <c r="AH611" s="896">
        <f>O611</f>
        <v>0</v>
      </c>
      <c r="AI611" s="627"/>
      <c r="AJ611" s="627">
        <f>COUNTIF(P611:R611,"NS")</f>
        <v>0</v>
      </c>
      <c r="AK611" s="627"/>
      <c r="AL611" s="639">
        <f>IF(COUNTIF(P611:R611,"NA")=COUNTA($P$610:$R$610),"NA",SUM(P611:R611))</f>
        <v>0</v>
      </c>
      <c r="AM611" s="641"/>
      <c r="AN611" s="627">
        <f>IF($AH$587=$AJ$587,0,IF(OR(AND(AH611=0,AJ611&gt;0),AND(AH611="NS",AL611&gt;0),AND(AH611="NS",AJ611=0,AL611=0)),1,IF(OR(AND(AJ611&gt;=2,AL611&lt;AH611),AND(AH611="NS",AL611=0,AJ611&gt;0),AH611=AL611),0,1)))</f>
        <v>0</v>
      </c>
      <c r="AO611" s="639"/>
      <c r="AP611" s="448"/>
      <c r="AQ611" s="919">
        <f>S611</f>
        <v>0</v>
      </c>
      <c r="AR611" s="627"/>
      <c r="AS611" s="627">
        <f>COUNTIF(T611:V611,"NS")</f>
        <v>0</v>
      </c>
      <c r="AT611" s="627"/>
      <c r="AU611" s="639">
        <f>IF(COUNTIF(T611:V611,"NA")=COUNTA($T$610:$V$610),"NA",SUM(T611:V611))</f>
        <v>0</v>
      </c>
      <c r="AV611" s="641"/>
      <c r="AW611" s="627">
        <f>IF($AH$587=$AJ$587,0,IF(OR(AND(AQ611=0,AS611&gt;0),AND(AQ611="NS",AU611&gt;0),AND(AQ611="NS",AS611=0,AU611=0)),1,IF(OR(AND(AS611&gt;=2,AU611&lt;AQ611),AND(AQ611="NS",AU611=0,AS611&gt;0),AQ611=AU611),0,1)))</f>
        <v>0</v>
      </c>
      <c r="AX611" s="639"/>
      <c r="AY611" s="448"/>
      <c r="AZ611" s="896">
        <f>W611</f>
        <v>0</v>
      </c>
      <c r="BA611" s="627"/>
      <c r="BB611" s="627">
        <f>COUNTIF(X611:Z611,"NS")</f>
        <v>0</v>
      </c>
      <c r="BC611" s="627"/>
      <c r="BD611" s="639">
        <f>IF(COUNTIF(X611:Z611,"NA")=COUNTA($X$610:$Z$610),"NA",SUM(X611:Z611))</f>
        <v>0</v>
      </c>
      <c r="BE611" s="641"/>
      <c r="BF611" s="627">
        <f>IF($AH$587=$AJ$587,0,IF(OR(AND(AZ611=0,BB611&gt;0),AND(AZ611="NS",BD611&gt;0),AND(AZ611="NS",BB611=0,BD611=0)),1,IF(OR(AND(BB611&gt;=2,BD611&lt;AZ611),AND(AZ611="NS",BD611=0,BB611&gt;0),AZ611=BD611),0,1)))</f>
        <v>0</v>
      </c>
      <c r="BG611" s="639"/>
      <c r="BH611" s="448"/>
      <c r="BI611" s="742">
        <f>AA611</f>
        <v>0</v>
      </c>
      <c r="BJ611" s="641"/>
      <c r="BK611" s="639">
        <f>COUNTIF(AB611:AD611,"NS")</f>
        <v>0</v>
      </c>
      <c r="BL611" s="641"/>
      <c r="BM611" s="639">
        <f>IF(COUNTIF(AB611:AD611,"NA")=COUNTA($AB$610:$AD$610),"NA",SUM(AB611:AD611))</f>
        <v>0</v>
      </c>
      <c r="BN611" s="641"/>
      <c r="BO611" s="627">
        <f>IF($AH$587=$AJ$587,0,IF(OR(AND(BI611=0,BK611&gt;0),AND(BI611="NS",BM611&gt;0),AND(BI611="NS",BK611=0,BM611=0)),1,IF(OR(AND(BK611&gt;=2,BM611&lt;BI611),AND(BI611="NS",BM611=0,BK611&gt;0),BI611=BM611),0,1)))</f>
        <v>0</v>
      </c>
      <c r="BP611" s="639"/>
      <c r="BQ611" s="448"/>
      <c r="BR611" s="896">
        <f>O656</f>
        <v>0</v>
      </c>
      <c r="BS611" s="627"/>
      <c r="BT611" s="627">
        <f>COUNTIF(P656:R656,"NS")</f>
        <v>0</v>
      </c>
      <c r="BU611" s="627"/>
      <c r="BV611" s="639">
        <f>IF(COUNTIF(P656:R656,"NA")=COUNTA($P$655:$R$655),+"NA",SUM(P656:R656))</f>
        <v>0</v>
      </c>
      <c r="BW611" s="641"/>
      <c r="BX611" s="627">
        <f>IF($AH$587=$AJ$587,0,IF(OR(AND(BR611=0,BT611&gt;0),AND(BR611="NS",BV611&gt;0),AND(BR611="NS",BT611=0,BV611=0)),1,IF(OR(AND(BT611&gt;=2,BV611&lt;BR611),AND(BR611="NS",BV611=0,BT611&gt;0),BR611=BV611),0,1)))</f>
        <v>0</v>
      </c>
      <c r="BY611" s="639"/>
      <c r="BZ611" s="448"/>
      <c r="CA611" s="919">
        <f>S656</f>
        <v>0</v>
      </c>
      <c r="CB611" s="627"/>
      <c r="CC611" s="627">
        <f>COUNTIF(T656:V656,"NS")</f>
        <v>0</v>
      </c>
      <c r="CD611" s="627"/>
      <c r="CE611" s="639">
        <f>IF(COUNTIF(T656:V656,"NA")=COUNTA($T$655:$V$655),"NA",SUM(T656:V656))</f>
        <v>0</v>
      </c>
      <c r="CF611" s="641"/>
      <c r="CG611" s="627">
        <f>IF($AH$587=$AJ$587,0,IF(OR(AND(CA611=0,CC611&gt;0),AND(CA611="NS",CE611&gt;0),AND(CA611="NS",CC611=0,CE611=0)),1,IF(OR(AND(CC611&gt;=2,CE611&lt;CA611),AND(CA611="NS",CE611=0,CC611&gt;0),CA611=CE611),0,1)))</f>
        <v>0</v>
      </c>
      <c r="CH611" s="639"/>
      <c r="CI611" s="448"/>
      <c r="CJ611" s="896">
        <f>W656</f>
        <v>0</v>
      </c>
      <c r="CK611" s="627"/>
      <c r="CL611" s="627">
        <f>COUNTIF(X656:Z656,"NS")</f>
        <v>0</v>
      </c>
      <c r="CM611" s="627"/>
      <c r="CN611" s="639">
        <f>IF(COUNTIF(X656:Z656,"NA")=COUNTA($X$655:$Z$655),"NA",SUM(X656:Z656))</f>
        <v>0</v>
      </c>
      <c r="CO611" s="641"/>
      <c r="CP611" s="627">
        <f>IF($AH$587=$AJ$587,0,IF(OR(AND(CJ611=0,CL611&gt;0),AND(CJ611="NS",CN611&gt;0),AND(CJ611="NS",CL611=0,CN611=0)),1,IF(OR(AND(CL611&gt;=2,CN611&lt;CJ611),AND(CJ611="NS",CN611=0,CL611&gt;0),CJ611=CN611),0,1)))</f>
        <v>0</v>
      </c>
      <c r="CQ611" s="639"/>
      <c r="CR611" s="448"/>
      <c r="CS611" s="742">
        <f>AA656</f>
        <v>0</v>
      </c>
      <c r="CT611" s="641"/>
      <c r="CU611" s="639">
        <f>COUNTIF(AB656:AD656,"NS")</f>
        <v>0</v>
      </c>
      <c r="CV611" s="641"/>
      <c r="CW611" s="639">
        <f>IF(COUNTIF(AB656:AD656,"NA")=COUNTA($AB$655:$AD$655),"NA",SUM(AB656:AD656))</f>
        <v>0</v>
      </c>
      <c r="CX611" s="641"/>
      <c r="CY611" s="627">
        <f>IF($AH$587=$AJ$587,0,IF(OR(AND(CS611=0,CU611&gt;0),AND(CS611="NS",CW611&gt;0),AND(CS611="NS",CU611=0,CW611=0)),1,IF(OR(AND(CU611&gt;=2,CW611&lt;CS611),AND(CS611="NS",CW611=0,CU611&gt;0),CS611=CW611),0,1)))</f>
        <v>0</v>
      </c>
      <c r="CZ611" s="639"/>
      <c r="DA611" s="448"/>
      <c r="DB611" s="740">
        <f>IF(SUM(AN611,AW611,BF611,BO611,BX611,BX611,CG611,CP611,CY611)=0,0,1)</f>
        <v>0</v>
      </c>
      <c r="DC611" s="741"/>
      <c r="DD611" s="639" t="str">
        <f>IF(DB611=0,"",IF(SUM($DB$611:DB611)=1,DF611,IF($DB$648&gt;SUM($DB$611:DB611),_xlfn.CONCAT(", ",DF611),IF($DB$648=SUM($DB$611:DB611),_xlfn.CONCAT(" y ",DF611,".")))))</f>
        <v/>
      </c>
      <c r="DE611" s="641" t="str">
        <f>IF(DC611=0,"", IF(SUM($AN$498:DC611)=1,DF611, IF($AN$511&gt;SUM($AN$498:DC611),_xlfn.CONCAT(", ",DF611), IF($AN$511=SUM($AN$498:DC611),_xlfn.CONCAT(" y ",DF611,".")))))</f>
        <v/>
      </c>
      <c r="DF611" s="738">
        <f>_xlfn.NUMBERVALUE(C611)</f>
        <v>0</v>
      </c>
      <c r="DG611" s="739"/>
      <c r="DH611" s="35"/>
      <c r="DI611" s="1084">
        <f>IF($AH$526=$AJ$526,0,IF(SUM(O548)&gt;0,0,1))</f>
        <v>0</v>
      </c>
      <c r="DJ611" s="1085"/>
      <c r="DK611" s="35"/>
      <c r="DL611" s="1055">
        <f>IF($AH$526=$AJ$526,0,IF(SUM(S548)&gt;0,0,1))</f>
        <v>0</v>
      </c>
      <c r="DM611" s="1055"/>
      <c r="DN611" s="35"/>
      <c r="DO611" s="1055">
        <f>IF($AH$526=$AJ$526,0,IF(SUM(W548)&gt;0,0,1))</f>
        <v>0</v>
      </c>
      <c r="DP611" s="1055"/>
      <c r="DQ611" s="35"/>
      <c r="DR611" s="1055">
        <f>IF($AH$526=$AJ$526,0,IF(SUM(AA548)&gt;0,0,1))</f>
        <v>0</v>
      </c>
      <c r="DS611" s="1055"/>
      <c r="DT611" s="35"/>
      <c r="DU611" s="1055">
        <f>IF($AO$526=$AQ$526,0,IF(SUM(O574)&gt;0,0,1))</f>
        <v>0</v>
      </c>
      <c r="DV611" s="1055"/>
      <c r="DW611" s="35"/>
      <c r="DX611" s="1055">
        <f>IF($AO$526=$AQ$526,0,IF(SUM(S574)&gt;0,0,1))</f>
        <v>0</v>
      </c>
      <c r="DY611" s="1055"/>
      <c r="DZ611" s="452"/>
      <c r="EA611" s="1055">
        <f>IF($AO$526=$AQ$526,0,IF(SUM(W574)&gt;0,0,1))</f>
        <v>0</v>
      </c>
      <c r="EB611" s="1055"/>
      <c r="EC611" s="452"/>
      <c r="ED611" s="1055">
        <f>IF($AO$526=$AQ$526,0,IF(SUM(AA574)&gt;0,0,1))</f>
        <v>0</v>
      </c>
      <c r="EE611" s="1055"/>
      <c r="EF611" s="35"/>
      <c r="EG611" s="627" t="s">
        <v>7380</v>
      </c>
      <c r="EH611" s="627"/>
      <c r="EI611" s="896">
        <f>O548</f>
        <v>0</v>
      </c>
      <c r="EJ611" s="627"/>
      <c r="EK611" s="896">
        <f>P548</f>
        <v>0</v>
      </c>
      <c r="EL611" s="627"/>
      <c r="EM611" s="896">
        <f>Q548</f>
        <v>0</v>
      </c>
      <c r="EN611" s="627"/>
      <c r="EO611" s="896">
        <f>R548</f>
        <v>0</v>
      </c>
      <c r="EP611" s="627"/>
      <c r="EQ611" s="35"/>
      <c r="ER611" s="627" t="s">
        <v>7380</v>
      </c>
      <c r="ES611" s="627"/>
      <c r="ET611" s="896">
        <f>S548</f>
        <v>0</v>
      </c>
      <c r="EU611" s="627"/>
      <c r="EV611" s="896">
        <f>T548</f>
        <v>0</v>
      </c>
      <c r="EW611" s="627"/>
      <c r="EX611" s="896">
        <f>U548</f>
        <v>0</v>
      </c>
      <c r="EY611" s="627"/>
      <c r="EZ611" s="896">
        <f>V548</f>
        <v>0</v>
      </c>
      <c r="FA611" s="627"/>
      <c r="FB611" s="35"/>
      <c r="FC611" s="627" t="s">
        <v>7380</v>
      </c>
      <c r="FD611" s="627"/>
      <c r="FE611" s="896">
        <f>W548</f>
        <v>0</v>
      </c>
      <c r="FF611" s="627"/>
      <c r="FG611" s="896">
        <f>X548</f>
        <v>0</v>
      </c>
      <c r="FH611" s="627"/>
      <c r="FI611" s="896">
        <f>Y548</f>
        <v>0</v>
      </c>
      <c r="FJ611" s="627"/>
      <c r="FK611" s="896">
        <f>Z548</f>
        <v>0</v>
      </c>
      <c r="FL611" s="627"/>
      <c r="FM611" s="35"/>
      <c r="FN611" s="627" t="s">
        <v>7380</v>
      </c>
      <c r="FO611" s="627"/>
      <c r="FP611" s="896">
        <f>AA548</f>
        <v>0</v>
      </c>
      <c r="FQ611" s="627"/>
      <c r="FR611" s="896">
        <f>AB548</f>
        <v>0</v>
      </c>
      <c r="FS611" s="627"/>
      <c r="FT611" s="896">
        <f>AC548</f>
        <v>0</v>
      </c>
      <c r="FU611" s="627"/>
      <c r="FV611" s="896">
        <f>AD548</f>
        <v>0</v>
      </c>
      <c r="FW611" s="627"/>
      <c r="FX611" s="35"/>
      <c r="FY611" s="627" t="s">
        <v>7380</v>
      </c>
      <c r="FZ611" s="627"/>
      <c r="GA611" s="896">
        <f>O574</f>
        <v>0</v>
      </c>
      <c r="GB611" s="627"/>
      <c r="GC611" s="896">
        <f>P574</f>
        <v>0</v>
      </c>
      <c r="GD611" s="627"/>
      <c r="GE611" s="896">
        <f>Q574</f>
        <v>0</v>
      </c>
      <c r="GF611" s="627"/>
      <c r="GG611" s="896">
        <f>R574</f>
        <v>0</v>
      </c>
      <c r="GH611" s="627"/>
      <c r="GI611" s="35"/>
      <c r="GJ611" s="627" t="s">
        <v>7380</v>
      </c>
      <c r="GK611" s="627"/>
      <c r="GL611" s="896">
        <f>S574</f>
        <v>0</v>
      </c>
      <c r="GM611" s="627"/>
      <c r="GN611" s="896">
        <f>T574</f>
        <v>0</v>
      </c>
      <c r="GO611" s="627"/>
      <c r="GP611" s="896">
        <f>U574</f>
        <v>0</v>
      </c>
      <c r="GQ611" s="627"/>
      <c r="GR611" s="896">
        <f>V574</f>
        <v>0</v>
      </c>
      <c r="GS611" s="627"/>
      <c r="GT611" s="35"/>
      <c r="GU611" s="627" t="s">
        <v>7380</v>
      </c>
      <c r="GV611" s="627"/>
      <c r="GW611" s="896">
        <f>W574</f>
        <v>0</v>
      </c>
      <c r="GX611" s="627"/>
      <c r="GY611" s="896">
        <f>X574</f>
        <v>0</v>
      </c>
      <c r="GZ611" s="627"/>
      <c r="HA611" s="896">
        <f>Y574</f>
        <v>0</v>
      </c>
      <c r="HB611" s="627"/>
      <c r="HC611" s="896">
        <f>Z574</f>
        <v>0</v>
      </c>
      <c r="HD611" s="627"/>
      <c r="HE611" s="35"/>
      <c r="HF611" s="627" t="s">
        <v>7380</v>
      </c>
      <c r="HG611" s="627"/>
      <c r="HH611" s="896">
        <f>AA574</f>
        <v>0</v>
      </c>
      <c r="HI611" s="627"/>
      <c r="HJ611" s="896">
        <f>AB574</f>
        <v>0</v>
      </c>
      <c r="HK611" s="627"/>
      <c r="HL611" s="896">
        <f>AC574</f>
        <v>0</v>
      </c>
      <c r="HM611" s="627"/>
      <c r="HN611" s="896">
        <f>AD574</f>
        <v>0</v>
      </c>
      <c r="HO611" s="627"/>
      <c r="HP611" s="35"/>
      <c r="HQ611" s="661">
        <f>IF($AH$587=$AJ$587,0,IF(COUNTIF(O611:AD647,"NS")+COUNTIF(O656:AD692,"NS")=0,0,1))</f>
        <v>0</v>
      </c>
      <c r="HR611" s="661"/>
      <c r="HS611" s="35"/>
      <c r="HT611" s="627">
        <f t="shared" ref="HT611:HT641" si="113">IF($AH$587=$AJ$587,0,IF(OR(AND($D611&lt;&gt;"",$DI$611=0,COUNTA(O611:R611)=COUNTA($O$610:$R$610)),AND($D611&lt;&gt;"",$DI$611=1,COUNTA(O611:R611)=0),AND($D611="",COUNTA(O611:R611)=0)),0,1))</f>
        <v>0</v>
      </c>
      <c r="HU611" s="627"/>
      <c r="HV611" s="627">
        <f t="shared" ref="HV611:HV641" si="114">IF($AH$587=$AJ$587,0,IF(OR(AND($D611&lt;&gt;"",$DL$611=0,COUNTA(W611:Z611)=COUNTA($W$610:$Z$610)),AND($D611&lt;&gt;"",$DL$611=1,COUNTA(W611:Z611)=0),AND($D611="",COUNTA(W611:Z611)=0)),0,1))</f>
        <v>0</v>
      </c>
      <c r="HW611" s="627"/>
      <c r="HX611" s="627">
        <f t="shared" ref="HX611:HX641" si="115">IF($AH$587=$AJ$587,0,IF(OR(AND($D611&lt;&gt;"",$DO$611=0,COUNTA(O656:R656)=COUNTA($O$655:$R$655)),AND($D611&lt;&gt;"",$DO$611=1,COUNTA(O656:R656)=0),AND($D611="",COUNTA(O656:R656)=0)),0,1))</f>
        <v>0</v>
      </c>
      <c r="HY611" s="627"/>
      <c r="HZ611" s="627">
        <f t="shared" ref="HZ611:HZ641" si="116">IF($AH$587=$AJ$587,0,IF(OR(AND($D611&lt;&gt;"",$DR$611=0,COUNTA(W656:Z656)=COUNTA($W$655:$Z$655)),AND($D611&lt;&gt;"",$DR$611=1,COUNTA(W656:Z656)=0),AND($D611="",COUNTA(W656:Z656)=0)),0,1))</f>
        <v>0</v>
      </c>
      <c r="IA611" s="627"/>
      <c r="IB611" s="627">
        <f t="shared" ref="IB611:IB641" si="117">IF($AH$587=$AJ$587,0,IF(OR(AND($D611&lt;&gt;"",$DU$611=0,COUNTA(S611:V611)=COUNTA($S$610:$V$610)),AND($D611&lt;&gt;"",$DU$611=1,COUNTA(S611:V611)=0),AND($D611="",COUNTA(S611:V611)=0)),0,1))</f>
        <v>0</v>
      </c>
      <c r="IC611" s="627"/>
      <c r="ID611" s="627">
        <f t="shared" ref="ID611:ID641" si="118">IF($AH$587=$AJ$587,0,IF(OR(AND($D611&lt;&gt;"",$DX$611=0,COUNTA(AA611:AD611)=COUNTA($AA$610:$AD$610)),AND($D611&lt;&gt;"",$DX$611=1,COUNTA(AA611:AD611)=0),AND($D611="",COUNTA(AA611:AD611)=0)),0,1))</f>
        <v>0</v>
      </c>
      <c r="IE611" s="627"/>
      <c r="IF611" s="627">
        <f t="shared" ref="IF611:IF641" si="119">IF($AH$587=$AJ$587,0,IF(OR(AND($D611&lt;&gt;"",$EA$611=0,COUNTA(S656:V656)=COUNTA($S$655:$V$655)),AND($D611&lt;&gt;"",$EA$611=1,COUNTA(S656:V656)=0),AND($D611="",COUNTA(S656:V656)=0)),0,1))</f>
        <v>0</v>
      </c>
      <c r="IG611" s="627"/>
      <c r="IH611" s="627">
        <f t="shared" ref="IH611:IH641" si="120">IF($AH$587=$AJ$587,0,IF(OR(AND($D611&lt;&gt;"",$ED$611=0,COUNTA(AA656:AD656)=COUNTA($AA$655:$AD$655)),AND($D611&lt;&gt;"",$ED$611=1,COUNTA(AA656:AD656)=0),AND($D611="",COUNTA(AA656:AD656)=0)),0,1))</f>
        <v>0</v>
      </c>
      <c r="II611" s="627"/>
      <c r="IJ611" s="35"/>
      <c r="IK611" s="639">
        <v>10</v>
      </c>
      <c r="IL611" s="641"/>
      <c r="IM611" s="639">
        <f>IF(EO614=0,0,1)</f>
        <v>0</v>
      </c>
      <c r="IN611" s="641"/>
      <c r="IO611" s="639" t="str">
        <f>IF(IM611=0,"",IF(SUM($IM$611:IM611)=1,_xlfn.CONCAT(IK611,),IF($IM$619&gt;SUM($IM$611:IM611),_xlfn.CONCAT(", ",IK611),IF($IM$619=SUM($IM$611:IM611),_xlfn.CONCAT(" y ",IK611,".")))))</f>
        <v/>
      </c>
      <c r="IP611" s="641"/>
      <c r="IQ611" s="35"/>
      <c r="IR611" s="35"/>
    </row>
    <row r="612" spans="1:252" s="72" customFormat="1" ht="15" customHeight="1">
      <c r="A612" s="131"/>
      <c r="B612" s="53"/>
      <c r="C612" s="82" t="s">
        <v>66</v>
      </c>
      <c r="D612" s="825" t="str">
        <f>IF($AH$11=1,"",IF(CNGE_2026_M3_Secc1!$AH$388=CNGE_2026_M3_Secc1!$AJ$388,"",IF(CNGE_2026_M3_Secc1!D398="","",CNGE_2026_M3_Secc1!D398)))</f>
        <v/>
      </c>
      <c r="E612" s="826"/>
      <c r="F612" s="826"/>
      <c r="G612" s="826"/>
      <c r="H612" s="826"/>
      <c r="I612" s="826"/>
      <c r="J612" s="826"/>
      <c r="K612" s="826"/>
      <c r="L612" s="826"/>
      <c r="M612" s="826"/>
      <c r="N612" s="827"/>
      <c r="O612" s="432"/>
      <c r="P612" s="432"/>
      <c r="Q612" s="432"/>
      <c r="R612" s="432"/>
      <c r="S612" s="432"/>
      <c r="T612" s="432"/>
      <c r="U612" s="432"/>
      <c r="V612" s="432"/>
      <c r="W612" s="432"/>
      <c r="X612" s="432"/>
      <c r="Y612" s="432"/>
      <c r="Z612" s="432"/>
      <c r="AA612" s="432"/>
      <c r="AB612" s="432"/>
      <c r="AC612" s="432"/>
      <c r="AD612" s="432"/>
      <c r="AE612" s="12"/>
      <c r="AF612" s="122"/>
      <c r="AH612" s="896">
        <f t="shared" ref="AH612:AH641" si="121">O612</f>
        <v>0</v>
      </c>
      <c r="AI612" s="627"/>
      <c r="AJ612" s="627">
        <f t="shared" ref="AJ612:AJ641" si="122">COUNTIF(P612:R612,"NS")</f>
        <v>0</v>
      </c>
      <c r="AK612" s="627"/>
      <c r="AL612" s="639">
        <f t="shared" ref="AL612:AL641" si="123">IF(COUNTIF(P612:R612,"NA")=COUNTA($P$610:$R$610),"NA",SUM(P612:R612))</f>
        <v>0</v>
      </c>
      <c r="AM612" s="641"/>
      <c r="AN612" s="627">
        <f t="shared" ref="AN612:AN641" si="124">IF($AH$587=$AJ$587,0,IF(OR(AND(AH612=0,AJ612&gt;0),AND(AH612="NS",AL612&gt;0),AND(AH612="NS",AJ612=0,AL612=0)),1,IF(OR(AND(AJ612&gt;=2,AL612&lt;AH612),AND(AH612="NS",AL612=0,AJ612&gt;0),AH612=AL612),0,1)))</f>
        <v>0</v>
      </c>
      <c r="AO612" s="639"/>
      <c r="AP612" s="448"/>
      <c r="AQ612" s="919">
        <f t="shared" ref="AQ612:AQ641" si="125">S612</f>
        <v>0</v>
      </c>
      <c r="AR612" s="627"/>
      <c r="AS612" s="627">
        <f t="shared" ref="AS612:AS641" si="126">COUNTIF(T612:V612,"NS")</f>
        <v>0</v>
      </c>
      <c r="AT612" s="627"/>
      <c r="AU612" s="639">
        <f t="shared" ref="AU612:AU641" si="127">IF(COUNTIF(T612:V612,"NA")=COUNTA($T$610:$V$610),"NA",SUM(T612:V612))</f>
        <v>0</v>
      </c>
      <c r="AV612" s="641"/>
      <c r="AW612" s="627">
        <f t="shared" ref="AW612:AW641" si="128">IF($AH$587=$AJ$587,0,IF(OR(AND(AQ612=0,AS612&gt;0),AND(AQ612="NS",AU612&gt;0),AND(AQ612="NS",AS612=0,AU612=0)),1,IF(OR(AND(AS612&gt;=2,AU612&lt;AQ612),AND(AQ612="NS",AU612=0,AS612&gt;0),AQ612=AU612),0,1)))</f>
        <v>0</v>
      </c>
      <c r="AX612" s="639"/>
      <c r="AY612" s="448"/>
      <c r="AZ612" s="896">
        <f t="shared" ref="AZ612:AZ641" si="129">W612</f>
        <v>0</v>
      </c>
      <c r="BA612" s="627"/>
      <c r="BB612" s="627">
        <f t="shared" ref="BB612:BB641" si="130">COUNTIF(X612:Z612,"NS")</f>
        <v>0</v>
      </c>
      <c r="BC612" s="627"/>
      <c r="BD612" s="639">
        <f t="shared" ref="BD612:BD641" si="131">IF(COUNTIF(X612:Z612,"NA")=COUNTA($X$610:$Z$610),"NA",SUM(X612:Z612))</f>
        <v>0</v>
      </c>
      <c r="BE612" s="641"/>
      <c r="BF612" s="627">
        <f t="shared" ref="BF612:BF641" si="132">IF($AH$587=$AJ$587,0,IF(OR(AND(AZ612=0,BB612&gt;0),AND(AZ612="NS",BD612&gt;0),AND(AZ612="NS",BB612=0,BD612=0)),1,IF(OR(AND(BB612&gt;=2,BD612&lt;AZ612),AND(AZ612="NS",BD612=0,BB612&gt;0),AZ612=BD612),0,1)))</f>
        <v>0</v>
      </c>
      <c r="BG612" s="639"/>
      <c r="BH612" s="448"/>
      <c r="BI612" s="742">
        <f t="shared" ref="BI612:BI641" si="133">AA612</f>
        <v>0</v>
      </c>
      <c r="BJ612" s="641"/>
      <c r="BK612" s="639">
        <f t="shared" ref="BK612:BK641" si="134">COUNTIF(AB612:AD612,"NS")</f>
        <v>0</v>
      </c>
      <c r="BL612" s="641"/>
      <c r="BM612" s="639">
        <f t="shared" ref="BM612:BM641" si="135">IF(COUNTIF(AB612:AD612,"NA")=COUNTA($AB$610:$AD$610),"NA",SUM(AB612:AD612))</f>
        <v>0</v>
      </c>
      <c r="BN612" s="641"/>
      <c r="BO612" s="627">
        <f t="shared" ref="BO612:BO641" si="136">IF($AH$587=$AJ$587,0,IF(OR(AND(BI612=0,BK612&gt;0),AND(BI612="NS",BM612&gt;0),AND(BI612="NS",BK612=0,BM612=0)),1,IF(OR(AND(BK612&gt;=2,BM612&lt;BI612),AND(BI612="NS",BM612=0,BK612&gt;0),BI612=BM612),0,1)))</f>
        <v>0</v>
      </c>
      <c r="BP612" s="639"/>
      <c r="BQ612" s="448"/>
      <c r="BR612" s="896">
        <f t="shared" ref="BR612:BR641" si="137">O657</f>
        <v>0</v>
      </c>
      <c r="BS612" s="627"/>
      <c r="BT612" s="627">
        <f t="shared" ref="BT612:BT641" si="138">COUNTIF(P657:R657,"NS")</f>
        <v>0</v>
      </c>
      <c r="BU612" s="627"/>
      <c r="BV612" s="639">
        <f t="shared" ref="BV612:BV641" si="139">IF(COUNTIF(P657:R657,"NA")=COUNTA($P$655:$R$655),+"NA",SUM(P657:R657))</f>
        <v>0</v>
      </c>
      <c r="BW612" s="641"/>
      <c r="BX612" s="627">
        <f t="shared" ref="BX612:BX641" si="140">IF($AH$587=$AJ$587,0,IF(OR(AND(BR612=0,BT612&gt;0),AND(BR612="NS",BV612&gt;0),AND(BR612="NS",BT612=0,BV612=0)),1,IF(OR(AND(BT612&gt;=2,BV612&lt;BR612),AND(BR612="NS",BV612=0,BT612&gt;0),BR612=BV612),0,1)))</f>
        <v>0</v>
      </c>
      <c r="BY612" s="639"/>
      <c r="BZ612" s="448"/>
      <c r="CA612" s="919">
        <f t="shared" ref="CA612:CA641" si="141">S657</f>
        <v>0</v>
      </c>
      <c r="CB612" s="627"/>
      <c r="CC612" s="627">
        <f t="shared" ref="CC612:CC641" si="142">COUNTIF(T657:V657,"NS")</f>
        <v>0</v>
      </c>
      <c r="CD612" s="627"/>
      <c r="CE612" s="639">
        <f t="shared" ref="CE612:CE641" si="143">IF(COUNTIF(T657:V657,"NA")=COUNTA($T$655:$V$655),"NA",SUM(T657:V657))</f>
        <v>0</v>
      </c>
      <c r="CF612" s="641"/>
      <c r="CG612" s="627">
        <f t="shared" ref="CG612:CG641" si="144">IF($AH$587=$AJ$587,0,IF(OR(AND(CA612=0,CC612&gt;0),AND(CA612="NS",CE612&gt;0),AND(CA612="NS",CC612=0,CE612=0)),1,IF(OR(AND(CC612&gt;=2,CE612&lt;CA612),AND(CA612="NS",CE612=0,CC612&gt;0),CA612=CE612),0,1)))</f>
        <v>0</v>
      </c>
      <c r="CH612" s="639"/>
      <c r="CI612" s="448"/>
      <c r="CJ612" s="896">
        <f t="shared" ref="CJ612:CJ641" si="145">W657</f>
        <v>0</v>
      </c>
      <c r="CK612" s="627"/>
      <c r="CL612" s="627">
        <f t="shared" ref="CL612:CL641" si="146">COUNTIF(X657:Z657,"NS")</f>
        <v>0</v>
      </c>
      <c r="CM612" s="627"/>
      <c r="CN612" s="639">
        <f t="shared" ref="CN612:CN641" si="147">IF(COUNTIF(X657:Z657,"NA")=COUNTA($X$655:$Z$655),"NA",SUM(X657:Z657))</f>
        <v>0</v>
      </c>
      <c r="CO612" s="641"/>
      <c r="CP612" s="627">
        <f t="shared" ref="CP612:CP641" si="148">IF($AH$587=$AJ$587,0,IF(OR(AND(CJ612=0,CL612&gt;0),AND(CJ612="NS",CN612&gt;0),AND(CJ612="NS",CL612=0,CN612=0)),1,IF(OR(AND(CL612&gt;=2,CN612&lt;CJ612),AND(CJ612="NS",CN612=0,CL612&gt;0),CJ612=CN612),0,1)))</f>
        <v>0</v>
      </c>
      <c r="CQ612" s="639"/>
      <c r="CR612" s="448"/>
      <c r="CS612" s="742">
        <f t="shared" ref="CS612:CS641" si="149">AA657</f>
        <v>0</v>
      </c>
      <c r="CT612" s="641"/>
      <c r="CU612" s="639">
        <f t="shared" ref="CU612:CU641" si="150">COUNTIF(AB657:AD657,"NS")</f>
        <v>0</v>
      </c>
      <c r="CV612" s="641"/>
      <c r="CW612" s="639">
        <f t="shared" ref="CW612:CW641" si="151">IF(COUNTIF(AB657:AD657,"NA")=COUNTA($AB$655:$AD$655),"NA",SUM(AB657:AD657))</f>
        <v>0</v>
      </c>
      <c r="CX612" s="641"/>
      <c r="CY612" s="627">
        <f t="shared" ref="CY612:CY641" si="152">IF($AH$587=$AJ$587,0,IF(OR(AND(CS612=0,CU612&gt;0),AND(CS612="NS",CW612&gt;0),AND(CS612="NS",CU612=0,CW612=0)),1,IF(OR(AND(CU612&gt;=2,CW612&lt;CS612),AND(CS612="NS",CW612=0,CU612&gt;0),CS612=CW612),0,1)))</f>
        <v>0</v>
      </c>
      <c r="CZ612" s="639"/>
      <c r="DA612" s="448"/>
      <c r="DB612" s="740">
        <f t="shared" ref="DB612:DB640" si="153">IF(SUM(AN612,AW612,BF612,BO612,BX612,BX612,CG612,CP612,CY612)=0,0,1)</f>
        <v>0</v>
      </c>
      <c r="DC612" s="741"/>
      <c r="DD612" s="639" t="str">
        <f>IF(DB612=0,"",IF(SUM($DB$611:DB612)=1,DF612,IF($DB$648&gt;SUM($DB$611:DB612),_xlfn.CONCAT(", ",DF612),IF($DB$648=SUM($DB$611:DB612),_xlfn.CONCAT(" y ",DF612,".")))))</f>
        <v/>
      </c>
      <c r="DE612" s="641" t="str">
        <f>IF(DC612=0,"", IF(SUM($AN$498:DC612)=1,DF612, IF($AN$511&gt;SUM($AN$498:DC612),_xlfn.CONCAT(", ",DF612), IF($AN$511=SUM($AN$498:DC612),_xlfn.CONCAT(" y ",DF612,".")))))</f>
        <v/>
      </c>
      <c r="DF612" s="738">
        <f t="shared" ref="DF612:DF641" si="154">_xlfn.NUMBERVALUE(C612)</f>
        <v>1</v>
      </c>
      <c r="DG612" s="739"/>
      <c r="EG612" s="627" t="s">
        <v>7381</v>
      </c>
      <c r="EH612" s="627"/>
      <c r="EI612" s="896">
        <f>O648</f>
        <v>0</v>
      </c>
      <c r="EJ612" s="627"/>
      <c r="EK612" s="896">
        <f>P648</f>
        <v>0</v>
      </c>
      <c r="EL612" s="627"/>
      <c r="EM612" s="896">
        <f>Q648</f>
        <v>0</v>
      </c>
      <c r="EN612" s="627"/>
      <c r="EO612" s="896">
        <f>R648</f>
        <v>0</v>
      </c>
      <c r="EP612" s="627"/>
      <c r="ER612" s="627" t="s">
        <v>7381</v>
      </c>
      <c r="ES612" s="627"/>
      <c r="ET612" s="896">
        <f>W648</f>
        <v>0</v>
      </c>
      <c r="EU612" s="627"/>
      <c r="EV612" s="896">
        <f>X648</f>
        <v>0</v>
      </c>
      <c r="EW612" s="627"/>
      <c r="EX612" s="896">
        <f>Y648</f>
        <v>0</v>
      </c>
      <c r="EY612" s="627"/>
      <c r="EZ612" s="896">
        <f>Z648</f>
        <v>0</v>
      </c>
      <c r="FA612" s="627"/>
      <c r="FC612" s="627" t="s">
        <v>7381</v>
      </c>
      <c r="FD612" s="627"/>
      <c r="FE612" s="896">
        <f>O693</f>
        <v>0</v>
      </c>
      <c r="FF612" s="627"/>
      <c r="FG612" s="896">
        <f>P693</f>
        <v>0</v>
      </c>
      <c r="FH612" s="627"/>
      <c r="FI612" s="896">
        <f>Q693</f>
        <v>0</v>
      </c>
      <c r="FJ612" s="627"/>
      <c r="FK612" s="896">
        <f>R693</f>
        <v>0</v>
      </c>
      <c r="FL612" s="627"/>
      <c r="FN612" s="627" t="s">
        <v>7381</v>
      </c>
      <c r="FO612" s="627"/>
      <c r="FP612" s="896">
        <f>W693</f>
        <v>0</v>
      </c>
      <c r="FQ612" s="627"/>
      <c r="FR612" s="896">
        <f>X693</f>
        <v>0</v>
      </c>
      <c r="FS612" s="627"/>
      <c r="FT612" s="896">
        <f>Y693</f>
        <v>0</v>
      </c>
      <c r="FU612" s="627"/>
      <c r="FV612" s="896">
        <f>Z693</f>
        <v>0</v>
      </c>
      <c r="FW612" s="627"/>
      <c r="FY612" s="627" t="s">
        <v>7381</v>
      </c>
      <c r="FZ612" s="627"/>
      <c r="GA612" s="896">
        <f>S648</f>
        <v>0</v>
      </c>
      <c r="GB612" s="627"/>
      <c r="GC612" s="896">
        <f>T648</f>
        <v>0</v>
      </c>
      <c r="GD612" s="627"/>
      <c r="GE612" s="896">
        <f>U648</f>
        <v>0</v>
      </c>
      <c r="GF612" s="627"/>
      <c r="GG612" s="896">
        <f>V648</f>
        <v>0</v>
      </c>
      <c r="GH612" s="627"/>
      <c r="GJ612" s="627" t="s">
        <v>7381</v>
      </c>
      <c r="GK612" s="627"/>
      <c r="GL612" s="896">
        <f>AA648</f>
        <v>0</v>
      </c>
      <c r="GM612" s="627"/>
      <c r="GN612" s="896">
        <f>AB648</f>
        <v>0</v>
      </c>
      <c r="GO612" s="627"/>
      <c r="GP612" s="896">
        <f>AC648</f>
        <v>0</v>
      </c>
      <c r="GQ612" s="627"/>
      <c r="GR612" s="896">
        <f>AD648</f>
        <v>0</v>
      </c>
      <c r="GS612" s="627"/>
      <c r="GU612" s="627" t="s">
        <v>7381</v>
      </c>
      <c r="GV612" s="627"/>
      <c r="GW612" s="896">
        <f>S693</f>
        <v>0</v>
      </c>
      <c r="GX612" s="627"/>
      <c r="GY612" s="896">
        <f>T693</f>
        <v>0</v>
      </c>
      <c r="GZ612" s="627"/>
      <c r="HA612" s="896">
        <f>U693</f>
        <v>0</v>
      </c>
      <c r="HB612" s="627"/>
      <c r="HC612" s="896">
        <f>V693</f>
        <v>0</v>
      </c>
      <c r="HD612" s="627"/>
      <c r="HF612" s="627" t="s">
        <v>7381</v>
      </c>
      <c r="HG612" s="627"/>
      <c r="HH612" s="896">
        <f>AA693</f>
        <v>0</v>
      </c>
      <c r="HI612" s="627"/>
      <c r="HJ612" s="896">
        <f>AB693</f>
        <v>0</v>
      </c>
      <c r="HK612" s="627"/>
      <c r="HL612" s="896">
        <f>AC693</f>
        <v>0</v>
      </c>
      <c r="HM612" s="627"/>
      <c r="HN612" s="896">
        <f>AD693</f>
        <v>0</v>
      </c>
      <c r="HO612" s="627"/>
      <c r="HT612" s="627">
        <f t="shared" si="113"/>
        <v>0</v>
      </c>
      <c r="HU612" s="627"/>
      <c r="HV612" s="627">
        <f t="shared" si="114"/>
        <v>0</v>
      </c>
      <c r="HW612" s="627"/>
      <c r="HX612" s="627">
        <f t="shared" si="115"/>
        <v>0</v>
      </c>
      <c r="HY612" s="627"/>
      <c r="HZ612" s="627">
        <f t="shared" si="116"/>
        <v>0</v>
      </c>
      <c r="IA612" s="627"/>
      <c r="IB612" s="627">
        <f t="shared" si="117"/>
        <v>0</v>
      </c>
      <c r="IC612" s="627"/>
      <c r="ID612" s="627">
        <f t="shared" si="118"/>
        <v>0</v>
      </c>
      <c r="IE612" s="627"/>
      <c r="IF612" s="627">
        <f t="shared" si="119"/>
        <v>0</v>
      </c>
      <c r="IG612" s="627"/>
      <c r="IH612" s="627">
        <f t="shared" si="120"/>
        <v>0</v>
      </c>
      <c r="II612" s="627"/>
      <c r="IK612" s="639">
        <v>11</v>
      </c>
      <c r="IL612" s="641"/>
      <c r="IM612" s="639">
        <f>IF(EZ614=0,0,1)</f>
        <v>0</v>
      </c>
      <c r="IN612" s="641"/>
      <c r="IO612" s="639" t="str">
        <f>IF(IM612=0,"",IF(SUM($IM$611:IM612)=1,_xlfn.CONCAT(IK612,),IF($IM$619&gt;SUM($IM$611:IM612),_xlfn.CONCAT(", ",IK612),IF($IM$619=SUM($IM$611:IM612),_xlfn.CONCAT(" y ",IK612,".")))))</f>
        <v/>
      </c>
      <c r="IP612" s="641"/>
    </row>
    <row r="613" spans="1:252" s="72" customFormat="1" ht="15" customHeight="1">
      <c r="A613" s="131"/>
      <c r="B613" s="53"/>
      <c r="C613" s="82" t="s">
        <v>67</v>
      </c>
      <c r="D613" s="825" t="str">
        <f>IF($AH$11=1,"",IF(CNGE_2026_M3_Secc1!$AH$388=CNGE_2026_M3_Secc1!$AJ$388,"",IF(CNGE_2026_M3_Secc1!D399="","",CNGE_2026_M3_Secc1!D399)))</f>
        <v/>
      </c>
      <c r="E613" s="826"/>
      <c r="F613" s="826"/>
      <c r="G613" s="826"/>
      <c r="H613" s="826"/>
      <c r="I613" s="826"/>
      <c r="J613" s="826"/>
      <c r="K613" s="826"/>
      <c r="L613" s="826"/>
      <c r="M613" s="826"/>
      <c r="N613" s="827"/>
      <c r="O613" s="432"/>
      <c r="P613" s="432"/>
      <c r="Q613" s="432"/>
      <c r="R613" s="432"/>
      <c r="S613" s="432"/>
      <c r="T613" s="432"/>
      <c r="U613" s="432"/>
      <c r="V613" s="432"/>
      <c r="W613" s="432"/>
      <c r="X613" s="432"/>
      <c r="Y613" s="432"/>
      <c r="Z613" s="432"/>
      <c r="AA613" s="432"/>
      <c r="AB613" s="432"/>
      <c r="AC613" s="432"/>
      <c r="AD613" s="432"/>
      <c r="AE613" s="12"/>
      <c r="AF613" s="122"/>
      <c r="AH613" s="896">
        <f t="shared" si="121"/>
        <v>0</v>
      </c>
      <c r="AI613" s="627"/>
      <c r="AJ613" s="627">
        <f t="shared" si="122"/>
        <v>0</v>
      </c>
      <c r="AK613" s="627"/>
      <c r="AL613" s="639">
        <f t="shared" si="123"/>
        <v>0</v>
      </c>
      <c r="AM613" s="641"/>
      <c r="AN613" s="627">
        <f t="shared" si="124"/>
        <v>0</v>
      </c>
      <c r="AO613" s="639"/>
      <c r="AP613" s="448"/>
      <c r="AQ613" s="919">
        <f t="shared" si="125"/>
        <v>0</v>
      </c>
      <c r="AR613" s="627"/>
      <c r="AS613" s="627">
        <f t="shared" si="126"/>
        <v>0</v>
      </c>
      <c r="AT613" s="627"/>
      <c r="AU613" s="639">
        <f t="shared" si="127"/>
        <v>0</v>
      </c>
      <c r="AV613" s="641"/>
      <c r="AW613" s="627">
        <f t="shared" si="128"/>
        <v>0</v>
      </c>
      <c r="AX613" s="639"/>
      <c r="AY613" s="448"/>
      <c r="AZ613" s="896">
        <f t="shared" si="129"/>
        <v>0</v>
      </c>
      <c r="BA613" s="627"/>
      <c r="BB613" s="627">
        <f t="shared" si="130"/>
        <v>0</v>
      </c>
      <c r="BC613" s="627"/>
      <c r="BD613" s="639">
        <f t="shared" si="131"/>
        <v>0</v>
      </c>
      <c r="BE613" s="641"/>
      <c r="BF613" s="627">
        <f t="shared" si="132"/>
        <v>0</v>
      </c>
      <c r="BG613" s="639"/>
      <c r="BH613" s="448"/>
      <c r="BI613" s="742">
        <f t="shared" si="133"/>
        <v>0</v>
      </c>
      <c r="BJ613" s="641"/>
      <c r="BK613" s="639">
        <f t="shared" si="134"/>
        <v>0</v>
      </c>
      <c r="BL613" s="641"/>
      <c r="BM613" s="639">
        <f t="shared" si="135"/>
        <v>0</v>
      </c>
      <c r="BN613" s="641"/>
      <c r="BO613" s="627">
        <f t="shared" si="136"/>
        <v>0</v>
      </c>
      <c r="BP613" s="639"/>
      <c r="BQ613" s="448"/>
      <c r="BR613" s="896">
        <f t="shared" si="137"/>
        <v>0</v>
      </c>
      <c r="BS613" s="627"/>
      <c r="BT613" s="627">
        <f t="shared" si="138"/>
        <v>0</v>
      </c>
      <c r="BU613" s="627"/>
      <c r="BV613" s="639">
        <f t="shared" si="139"/>
        <v>0</v>
      </c>
      <c r="BW613" s="641"/>
      <c r="BX613" s="627">
        <f t="shared" si="140"/>
        <v>0</v>
      </c>
      <c r="BY613" s="639"/>
      <c r="BZ613" s="448"/>
      <c r="CA613" s="919">
        <f t="shared" si="141"/>
        <v>0</v>
      </c>
      <c r="CB613" s="627"/>
      <c r="CC613" s="627">
        <f t="shared" si="142"/>
        <v>0</v>
      </c>
      <c r="CD613" s="627"/>
      <c r="CE613" s="639">
        <f t="shared" si="143"/>
        <v>0</v>
      </c>
      <c r="CF613" s="641"/>
      <c r="CG613" s="627">
        <f t="shared" si="144"/>
        <v>0</v>
      </c>
      <c r="CH613" s="639"/>
      <c r="CI613" s="448"/>
      <c r="CJ613" s="896">
        <f t="shared" si="145"/>
        <v>0</v>
      </c>
      <c r="CK613" s="627"/>
      <c r="CL613" s="627">
        <f t="shared" si="146"/>
        <v>0</v>
      </c>
      <c r="CM613" s="627"/>
      <c r="CN613" s="639">
        <f t="shared" si="147"/>
        <v>0</v>
      </c>
      <c r="CO613" s="641"/>
      <c r="CP613" s="627">
        <f t="shared" si="148"/>
        <v>0</v>
      </c>
      <c r="CQ613" s="639"/>
      <c r="CR613" s="448"/>
      <c r="CS613" s="742">
        <f t="shared" si="149"/>
        <v>0</v>
      </c>
      <c r="CT613" s="641"/>
      <c r="CU613" s="639">
        <f t="shared" si="150"/>
        <v>0</v>
      </c>
      <c r="CV613" s="641"/>
      <c r="CW613" s="639">
        <f t="shared" si="151"/>
        <v>0</v>
      </c>
      <c r="CX613" s="641"/>
      <c r="CY613" s="627">
        <f t="shared" si="152"/>
        <v>0</v>
      </c>
      <c r="CZ613" s="639"/>
      <c r="DA613" s="448"/>
      <c r="DB613" s="740">
        <f t="shared" si="153"/>
        <v>0</v>
      </c>
      <c r="DC613" s="741"/>
      <c r="DD613" s="639" t="str">
        <f>IF(DB613=0,"",IF(SUM($DB$611:DB613)=1,DF613,IF($DB$648&gt;SUM($DB$611:DB613),_xlfn.CONCAT(", ",DF613),IF($DB$648=SUM($DB$611:DB613),_xlfn.CONCAT(" y ",DF613,".")))))</f>
        <v/>
      </c>
      <c r="DE613" s="641" t="str">
        <f>IF(DC613=0,"", IF(SUM($AN$498:DC613)=1,DF613, IF($AN$511&gt;SUM($AN$498:DC613),_xlfn.CONCAT(", ",DF613), IF($AN$511=SUM($AN$498:DC613),_xlfn.CONCAT(" y ",DF613,".")))))</f>
        <v/>
      </c>
      <c r="DF613" s="738">
        <f t="shared" si="154"/>
        <v>2</v>
      </c>
      <c r="DG613" s="739"/>
      <c r="EG613" s="627" t="s">
        <v>7223</v>
      </c>
      <c r="EH613" s="627"/>
      <c r="EI613" s="639">
        <f>IF($AH$587=$AJ$587,0,IF(OR(SUM(EI612)=SUM(EI611),AND(SUM(EI611)&gt;0,OR(EI612="NS",EI612="NA"))),0,1))</f>
        <v>0</v>
      </c>
      <c r="EJ613" s="641"/>
      <c r="EK613" s="639">
        <f>IF($AH$587=$AJ$587,0,IF(OR(SUM(EK612)=SUM(EK611),AND(SUM(EK611)&gt;0,OR(EK612="NS",EK612="NA"))),0,1))</f>
        <v>0</v>
      </c>
      <c r="EL613" s="641"/>
      <c r="EM613" s="639">
        <f>IF($AH$587=$AJ$587,0,IF(OR(SUM(EM612)=SUM(EM611),AND(SUM(EM611)&gt;0,OR(EM612="NS",EM612="NA"))),0,1))</f>
        <v>0</v>
      </c>
      <c r="EN613" s="641"/>
      <c r="EO613" s="639">
        <f>IF($AH$587=$AJ$587,0,IF(OR(SUM(EO612)=SUM(EO611),AND(SUM(EO611)&gt;0,OR(EO612="NS",EO612="NA"))),0,1))</f>
        <v>0</v>
      </c>
      <c r="EP613" s="641"/>
      <c r="ER613" s="627" t="s">
        <v>7223</v>
      </c>
      <c r="ES613" s="627"/>
      <c r="ET613" s="639">
        <f>IF($AH$587=$AJ$587,0,IF(OR(SUM(ET612)=SUM(ET611),AND(SUM(ET611)&gt;0,OR(ET612="NS",ET612="NA"))),0,1))</f>
        <v>0</v>
      </c>
      <c r="EU613" s="641"/>
      <c r="EV613" s="639">
        <f>IF($AH$587=$AJ$587,0,IF(OR(SUM(EV612)=SUM(EV611),AND(SUM(EV611)&gt;0,OR(EV612="NS",EV612="NA"))),0,1))</f>
        <v>0</v>
      </c>
      <c r="EW613" s="641"/>
      <c r="EX613" s="639">
        <f>IF($AH$587=$AJ$587,0,IF(OR(SUM(EX612)=SUM(EX611),AND(SUM(EX611)&gt;0,OR(EX612="NS",EX612="NA"))),0,1))</f>
        <v>0</v>
      </c>
      <c r="EY613" s="641"/>
      <c r="EZ613" s="639">
        <f>IF($AH$587=$AJ$587,0,IF(OR(SUM(EZ612)=SUM(EZ611),AND(SUM(EZ611)&gt;0,OR(EZ612="NS",EZ612="NA"))),0,1))</f>
        <v>0</v>
      </c>
      <c r="FA613" s="641"/>
      <c r="FC613" s="627" t="s">
        <v>7223</v>
      </c>
      <c r="FD613" s="627"/>
      <c r="FE613" s="639">
        <f>IF($AH$587=$AJ$587,0,IF(OR(SUM(FE612)=SUM(FE611),AND(SUM(FE611)&gt;0,OR(FE612="NS",FE612="NA"))),0,1))</f>
        <v>0</v>
      </c>
      <c r="FF613" s="641"/>
      <c r="FG613" s="639">
        <f>IF($AH$587=$AJ$587,0,IF(OR(SUM(FG612)=SUM(FG611),AND(SUM(FG611)&gt;0,OR(FG612="NS",FG612="NA"))),0,1))</f>
        <v>0</v>
      </c>
      <c r="FH613" s="641"/>
      <c r="FI613" s="639">
        <f>IF($AH$587=$AJ$587,0,IF(OR(SUM(FI612)=SUM(FI611),AND(SUM(FI611)&gt;0,OR(FI612="NS",FI612="NA"))),0,1))</f>
        <v>0</v>
      </c>
      <c r="FJ613" s="641"/>
      <c r="FK613" s="639">
        <f>IF($AH$587=$AJ$587,0,IF(OR(SUM(FK612)=SUM(FK611),AND(SUM(FK611)&gt;0,OR(FK612="NS",FK612="NA"))),0,1))</f>
        <v>0</v>
      </c>
      <c r="FL613" s="641"/>
      <c r="FN613" s="627" t="s">
        <v>7223</v>
      </c>
      <c r="FO613" s="627"/>
      <c r="FP613" s="639">
        <f>IF($AH$587=$AJ$587,0,IF(OR(SUM(FP612)=SUM(FP611),AND(SUM(FP611)&gt;0,OR(FP612="NS",FP612="NA"))),0,1))</f>
        <v>0</v>
      </c>
      <c r="FQ613" s="641"/>
      <c r="FR613" s="639">
        <f>IF($AH$587=$AJ$587,0,IF(OR(SUM(FR612)=SUM(FR611),AND(SUM(FR611)&gt;0,OR(FR612="NS",FR612="NA"))),0,1))</f>
        <v>0</v>
      </c>
      <c r="FS613" s="641"/>
      <c r="FT613" s="639">
        <f>IF($AH$587=$AJ$587,0,IF(OR(SUM(FT612)=SUM(FT611),AND(SUM(FT611)&gt;0,OR(FT612="NS",FT612="NA"))),0,1))</f>
        <v>0</v>
      </c>
      <c r="FU613" s="641"/>
      <c r="FV613" s="639">
        <f>IF($AH$587=$AJ$587,0,IF(OR(SUM(FV612)=SUM(FV611),AND(SUM(FV611)&gt;0,OR(FV612="NS",FV612="NA"))),0,1))</f>
        <v>0</v>
      </c>
      <c r="FW613" s="641"/>
      <c r="FY613" s="627" t="s">
        <v>7223</v>
      </c>
      <c r="FZ613" s="627"/>
      <c r="GA613" s="639">
        <f>IF($AH$587=$AJ$587,0,IF(OR(SUM(GA612)=SUM(GA611),AND(SUM(GA611)&gt;0,OR(GA612="NS",GA612="NA"))),0,1))</f>
        <v>0</v>
      </c>
      <c r="GB613" s="641"/>
      <c r="GC613" s="639">
        <f>IF($AH$587=$AJ$587,0,IF(OR(SUM(GC612)=SUM(GC611),AND(SUM(GC611)&gt;0,OR(GC612="NS",GC612="NA"))),0,1))</f>
        <v>0</v>
      </c>
      <c r="GD613" s="641"/>
      <c r="GE613" s="639">
        <f>IF($AH$587=$AJ$587,0,IF(OR(SUM(GE612)=SUM(GE611),AND(SUM(GE611)&gt;0,OR(GE612="NS",GE612="NA"))),0,1))</f>
        <v>0</v>
      </c>
      <c r="GF613" s="641"/>
      <c r="GG613" s="639">
        <f>IF($AH$587=$AJ$587,0,IF(OR(SUM(GG612)=SUM(GG611),AND(SUM(GG611)&gt;0,OR(GG612="NS",GG612="NA"))),0,1))</f>
        <v>0</v>
      </c>
      <c r="GH613" s="641"/>
      <c r="GJ613" s="627" t="s">
        <v>7223</v>
      </c>
      <c r="GK613" s="627"/>
      <c r="GL613" s="639">
        <f>IF($AH$587=$AJ$587,0,IF(OR(SUM(GL612)=SUM(GL611),AND(SUM(GL611)&gt;0,OR(GL612="NS",GL612="NA"))),0,1))</f>
        <v>0</v>
      </c>
      <c r="GM613" s="641"/>
      <c r="GN613" s="639">
        <f>IF($AH$587=$AJ$587,0,IF(OR(SUM(GN612)=SUM(GN611),AND(SUM(GN611)&gt;0,OR(GN612="NS",GN612="NA"))),0,1))</f>
        <v>0</v>
      </c>
      <c r="GO613" s="641"/>
      <c r="GP613" s="639">
        <f>IF($AH$587=$AJ$587,0,IF(OR(SUM(GP612)=SUM(GP611),AND(SUM(GP611)&gt;0,OR(GP612="NS",GP612="NA"))),0,1))</f>
        <v>0</v>
      </c>
      <c r="GQ613" s="641"/>
      <c r="GR613" s="639">
        <f>IF($AH$587=$AJ$587,0,IF(OR(SUM(GR612)=SUM(GR611),AND(SUM(GR611)&gt;0,OR(GR612="NS",GR612="NA"))),0,1))</f>
        <v>0</v>
      </c>
      <c r="GS613" s="641"/>
      <c r="GU613" s="627" t="s">
        <v>7223</v>
      </c>
      <c r="GV613" s="627"/>
      <c r="GW613" s="639">
        <f>IF($AH$587=$AJ$587,0,IF(OR(SUM(GW612)=SUM(GW611),AND(SUM(GW611)&gt;0,OR(GW612="NS",GW612="NA"))),0,1))</f>
        <v>0</v>
      </c>
      <c r="GX613" s="641"/>
      <c r="GY613" s="639">
        <f>IF($AH$587=$AJ$587,0,IF(OR(SUM(GY612)=SUM(GY611),AND(SUM(GY611)&gt;0,OR(GY612="NS",GY612="NA"))),0,1))</f>
        <v>0</v>
      </c>
      <c r="GZ613" s="641"/>
      <c r="HA613" s="639">
        <f>IF($AH$587=$AJ$587,0,IF(OR(SUM(HA612)=SUM(HA611),AND(SUM(HA611)&gt;0,OR(HA612="NS",HA612="NA"))),0,1))</f>
        <v>0</v>
      </c>
      <c r="HB613" s="641"/>
      <c r="HC613" s="639">
        <f>IF($AH$587=$AJ$587,0,IF(OR(SUM(HC612)=SUM(HC611),AND(SUM(HC611)&gt;0,OR(HC612="NS",HC612="NA"))),0,1))</f>
        <v>0</v>
      </c>
      <c r="HD613" s="641"/>
      <c r="HF613" s="627" t="s">
        <v>7223</v>
      </c>
      <c r="HG613" s="627"/>
      <c r="HH613" s="639">
        <f>IF($AH$587=$AJ$587,0,IF(OR(SUM(HH612)=SUM(HH611),AND(SUM(HH611)&gt;0,OR(HH612="NS",HH612="NA"))),0,1))</f>
        <v>0</v>
      </c>
      <c r="HI613" s="641"/>
      <c r="HJ613" s="639">
        <f>IF($AH$587=$AJ$587,0,IF(OR(SUM(HJ612)=SUM(HJ611),AND(SUM(HJ611)&gt;0,OR(HJ612="NS",HJ612="NA"))),0,1))</f>
        <v>0</v>
      </c>
      <c r="HK613" s="641"/>
      <c r="HL613" s="639">
        <f>IF($AH$587=$AJ$587,0,IF(OR(SUM(HL612)=SUM(HL611),AND(SUM(HL611)&gt;0,OR(HL612="NS",HL612="NA"))),0,1))</f>
        <v>0</v>
      </c>
      <c r="HM613" s="641"/>
      <c r="HN613" s="639">
        <f>IF($AH$587=$AJ$587,0,IF(OR(SUM(HN612)=SUM(HN611),AND(SUM(HN611)&gt;0,OR(HN612="NS",HN612="NA"))),0,1))</f>
        <v>0</v>
      </c>
      <c r="HO613" s="641"/>
      <c r="HT613" s="627">
        <f t="shared" si="113"/>
        <v>0</v>
      </c>
      <c r="HU613" s="627"/>
      <c r="HV613" s="627">
        <f t="shared" si="114"/>
        <v>0</v>
      </c>
      <c r="HW613" s="627"/>
      <c r="HX613" s="627">
        <f t="shared" si="115"/>
        <v>0</v>
      </c>
      <c r="HY613" s="627"/>
      <c r="HZ613" s="627">
        <f t="shared" si="116"/>
        <v>0</v>
      </c>
      <c r="IA613" s="627"/>
      <c r="IB613" s="627">
        <f t="shared" si="117"/>
        <v>0</v>
      </c>
      <c r="IC613" s="627"/>
      <c r="ID613" s="627">
        <f t="shared" si="118"/>
        <v>0</v>
      </c>
      <c r="IE613" s="627"/>
      <c r="IF613" s="627">
        <f t="shared" si="119"/>
        <v>0</v>
      </c>
      <c r="IG613" s="627"/>
      <c r="IH613" s="627">
        <f t="shared" si="120"/>
        <v>0</v>
      </c>
      <c r="II613" s="627"/>
      <c r="IK613" s="639">
        <v>12</v>
      </c>
      <c r="IL613" s="641"/>
      <c r="IM613" s="639">
        <f>IF(FK614=0,0,1)</f>
        <v>0</v>
      </c>
      <c r="IN613" s="641"/>
      <c r="IO613" s="639" t="str">
        <f>IF(IM613=0,"",IF(SUM($IM$611:IM613)=1,_xlfn.CONCAT(IK613,),IF($IM$619&gt;SUM($IM$611:IM613),_xlfn.CONCAT(", ",IK613),IF($IM$619=SUM($IM$611:IM613),_xlfn.CONCAT(" y ",IK613,".")))))</f>
        <v/>
      </c>
      <c r="IP613" s="641"/>
    </row>
    <row r="614" spans="1:252" s="72" customFormat="1" ht="15" customHeight="1">
      <c r="A614" s="131"/>
      <c r="B614" s="53"/>
      <c r="C614" s="82" t="s">
        <v>68</v>
      </c>
      <c r="D614" s="825" t="str">
        <f>IF($AH$11=1,"",IF(CNGE_2026_M3_Secc1!$AH$388=CNGE_2026_M3_Secc1!$AJ$388,"",IF(CNGE_2026_M3_Secc1!D400="","",CNGE_2026_M3_Secc1!D400)))</f>
        <v/>
      </c>
      <c r="E614" s="826"/>
      <c r="F614" s="826"/>
      <c r="G614" s="826"/>
      <c r="H614" s="826"/>
      <c r="I614" s="826"/>
      <c r="J614" s="826"/>
      <c r="K614" s="826"/>
      <c r="L614" s="826"/>
      <c r="M614" s="826"/>
      <c r="N614" s="827"/>
      <c r="O614" s="432"/>
      <c r="P614" s="432"/>
      <c r="Q614" s="432"/>
      <c r="R614" s="432"/>
      <c r="S614" s="432"/>
      <c r="T614" s="432"/>
      <c r="U614" s="432"/>
      <c r="V614" s="432"/>
      <c r="W614" s="432"/>
      <c r="X614" s="432"/>
      <c r="Y614" s="432"/>
      <c r="Z614" s="432"/>
      <c r="AA614" s="432"/>
      <c r="AB614" s="432"/>
      <c r="AC614" s="432"/>
      <c r="AD614" s="432"/>
      <c r="AE614" s="12"/>
      <c r="AF614" s="122"/>
      <c r="AH614" s="896">
        <f t="shared" si="121"/>
        <v>0</v>
      </c>
      <c r="AI614" s="627"/>
      <c r="AJ614" s="627">
        <f t="shared" si="122"/>
        <v>0</v>
      </c>
      <c r="AK614" s="627"/>
      <c r="AL614" s="639">
        <f t="shared" si="123"/>
        <v>0</v>
      </c>
      <c r="AM614" s="641"/>
      <c r="AN614" s="627">
        <f t="shared" si="124"/>
        <v>0</v>
      </c>
      <c r="AO614" s="639"/>
      <c r="AP614" s="448"/>
      <c r="AQ614" s="919">
        <f t="shared" si="125"/>
        <v>0</v>
      </c>
      <c r="AR614" s="627"/>
      <c r="AS614" s="627">
        <f t="shared" si="126"/>
        <v>0</v>
      </c>
      <c r="AT614" s="627"/>
      <c r="AU614" s="639">
        <f t="shared" si="127"/>
        <v>0</v>
      </c>
      <c r="AV614" s="641"/>
      <c r="AW614" s="627">
        <f t="shared" si="128"/>
        <v>0</v>
      </c>
      <c r="AX614" s="639"/>
      <c r="AY614" s="448"/>
      <c r="AZ614" s="896">
        <f t="shared" si="129"/>
        <v>0</v>
      </c>
      <c r="BA614" s="627"/>
      <c r="BB614" s="627">
        <f t="shared" si="130"/>
        <v>0</v>
      </c>
      <c r="BC614" s="627"/>
      <c r="BD614" s="639">
        <f t="shared" si="131"/>
        <v>0</v>
      </c>
      <c r="BE614" s="641"/>
      <c r="BF614" s="627">
        <f t="shared" si="132"/>
        <v>0</v>
      </c>
      <c r="BG614" s="639"/>
      <c r="BH614" s="448"/>
      <c r="BI614" s="742">
        <f t="shared" si="133"/>
        <v>0</v>
      </c>
      <c r="BJ614" s="641"/>
      <c r="BK614" s="639">
        <f t="shared" si="134"/>
        <v>0</v>
      </c>
      <c r="BL614" s="641"/>
      <c r="BM614" s="639">
        <f t="shared" si="135"/>
        <v>0</v>
      </c>
      <c r="BN614" s="641"/>
      <c r="BO614" s="627">
        <f t="shared" si="136"/>
        <v>0</v>
      </c>
      <c r="BP614" s="639"/>
      <c r="BQ614" s="448"/>
      <c r="BR614" s="896">
        <f t="shared" si="137"/>
        <v>0</v>
      </c>
      <c r="BS614" s="627"/>
      <c r="BT614" s="627">
        <f t="shared" si="138"/>
        <v>0</v>
      </c>
      <c r="BU614" s="627"/>
      <c r="BV614" s="639">
        <f t="shared" si="139"/>
        <v>0</v>
      </c>
      <c r="BW614" s="641"/>
      <c r="BX614" s="627">
        <f t="shared" si="140"/>
        <v>0</v>
      </c>
      <c r="BY614" s="639"/>
      <c r="BZ614" s="448"/>
      <c r="CA614" s="919">
        <f t="shared" si="141"/>
        <v>0</v>
      </c>
      <c r="CB614" s="627"/>
      <c r="CC614" s="627">
        <f t="shared" si="142"/>
        <v>0</v>
      </c>
      <c r="CD614" s="627"/>
      <c r="CE614" s="639">
        <f t="shared" si="143"/>
        <v>0</v>
      </c>
      <c r="CF614" s="641"/>
      <c r="CG614" s="627">
        <f t="shared" si="144"/>
        <v>0</v>
      </c>
      <c r="CH614" s="639"/>
      <c r="CI614" s="448"/>
      <c r="CJ614" s="896">
        <f t="shared" si="145"/>
        <v>0</v>
      </c>
      <c r="CK614" s="627"/>
      <c r="CL614" s="627">
        <f t="shared" si="146"/>
        <v>0</v>
      </c>
      <c r="CM614" s="627"/>
      <c r="CN614" s="639">
        <f t="shared" si="147"/>
        <v>0</v>
      </c>
      <c r="CO614" s="641"/>
      <c r="CP614" s="627">
        <f t="shared" si="148"/>
        <v>0</v>
      </c>
      <c r="CQ614" s="639"/>
      <c r="CR614" s="448"/>
      <c r="CS614" s="742">
        <f t="shared" si="149"/>
        <v>0</v>
      </c>
      <c r="CT614" s="641"/>
      <c r="CU614" s="639">
        <f t="shared" si="150"/>
        <v>0</v>
      </c>
      <c r="CV614" s="641"/>
      <c r="CW614" s="639">
        <f t="shared" si="151"/>
        <v>0</v>
      </c>
      <c r="CX614" s="641"/>
      <c r="CY614" s="627">
        <f t="shared" si="152"/>
        <v>0</v>
      </c>
      <c r="CZ614" s="639"/>
      <c r="DA614" s="448"/>
      <c r="DB614" s="740">
        <f t="shared" si="153"/>
        <v>0</v>
      </c>
      <c r="DC614" s="741"/>
      <c r="DD614" s="639" t="str">
        <f>IF(DB614=0,"",IF(SUM($DB$611:DB614)=1,DF614,IF($DB$648&gt;SUM($DB$611:DB614),_xlfn.CONCAT(", ",DF614),IF($DB$648=SUM($DB$611:DB614),_xlfn.CONCAT(" y ",DF614,".")))))</f>
        <v/>
      </c>
      <c r="DE614" s="641" t="str">
        <f>IF(DC614=0,"", IF(SUM($AN$498:DC614)=1,DF614, IF($AN$511&gt;SUM($AN$498:DC614),_xlfn.CONCAT(", ",DF614), IF($AN$511=SUM($AN$498:DC614),_xlfn.CONCAT(" y ",DF614,".")))))</f>
        <v/>
      </c>
      <c r="DF614" s="738">
        <f t="shared" si="154"/>
        <v>3</v>
      </c>
      <c r="DG614" s="739"/>
      <c r="EO614" s="723">
        <f>SUM(EI613:EP613)</f>
        <v>0</v>
      </c>
      <c r="EP614" s="723"/>
      <c r="EZ614" s="723">
        <f>SUM(ET613:FA613)</f>
        <v>0</v>
      </c>
      <c r="FA614" s="723"/>
      <c r="FK614" s="723">
        <f>SUM(FE613:FL613)</f>
        <v>0</v>
      </c>
      <c r="FL614" s="723"/>
      <c r="FV614" s="723">
        <f>SUM(FP613:FW613)</f>
        <v>0</v>
      </c>
      <c r="FW614" s="723"/>
      <c r="GG614" s="723">
        <f>SUM(GA613:GH613)</f>
        <v>0</v>
      </c>
      <c r="GH614" s="723"/>
      <c r="GR614" s="723">
        <f>SUM(GL613:GS613)</f>
        <v>0</v>
      </c>
      <c r="GS614" s="723"/>
      <c r="HC614" s="723">
        <f>SUM(GW613:HD613)</f>
        <v>0</v>
      </c>
      <c r="HD614" s="723"/>
      <c r="HN614" s="723">
        <f>SUM(HH613:HO613)</f>
        <v>0</v>
      </c>
      <c r="HO614" s="723"/>
      <c r="HT614" s="627">
        <f t="shared" si="113"/>
        <v>0</v>
      </c>
      <c r="HU614" s="627"/>
      <c r="HV614" s="627">
        <f t="shared" si="114"/>
        <v>0</v>
      </c>
      <c r="HW614" s="627"/>
      <c r="HX614" s="627">
        <f t="shared" si="115"/>
        <v>0</v>
      </c>
      <c r="HY614" s="627"/>
      <c r="HZ614" s="627">
        <f t="shared" si="116"/>
        <v>0</v>
      </c>
      <c r="IA614" s="627"/>
      <c r="IB614" s="627">
        <f t="shared" si="117"/>
        <v>0</v>
      </c>
      <c r="IC614" s="627"/>
      <c r="ID614" s="627">
        <f t="shared" si="118"/>
        <v>0</v>
      </c>
      <c r="IE614" s="627"/>
      <c r="IF614" s="627">
        <f t="shared" si="119"/>
        <v>0</v>
      </c>
      <c r="IG614" s="627"/>
      <c r="IH614" s="627">
        <f t="shared" si="120"/>
        <v>0</v>
      </c>
      <c r="II614" s="627"/>
      <c r="IK614" s="639">
        <v>13</v>
      </c>
      <c r="IL614" s="641"/>
      <c r="IM614" s="639">
        <f>IF(FV614=0,0,1)</f>
        <v>0</v>
      </c>
      <c r="IN614" s="641"/>
      <c r="IO614" s="639" t="str">
        <f>IF(IM614=0,"",IF(SUM($IM$611:IM614)=1,_xlfn.CONCAT(IK614,),IF($IM$619&gt;SUM($IM$611:IM614),_xlfn.CONCAT(", ",IK614),IF($IM$619=SUM($IM$611:IM614),_xlfn.CONCAT(" y ",IK614,".")))))</f>
        <v/>
      </c>
      <c r="IP614" s="641"/>
    </row>
    <row r="615" spans="1:252" s="72" customFormat="1" ht="15" customHeight="1">
      <c r="A615" s="131"/>
      <c r="B615" s="53"/>
      <c r="C615" s="82" t="s">
        <v>69</v>
      </c>
      <c r="D615" s="825" t="str">
        <f>IF($AH$11=1,"",IF(CNGE_2026_M3_Secc1!$AH$388=CNGE_2026_M3_Secc1!$AJ$388,"",IF(CNGE_2026_M3_Secc1!D401="","",CNGE_2026_M3_Secc1!D401)))</f>
        <v/>
      </c>
      <c r="E615" s="826"/>
      <c r="F615" s="826"/>
      <c r="G615" s="826"/>
      <c r="H615" s="826"/>
      <c r="I615" s="826"/>
      <c r="J615" s="826"/>
      <c r="K615" s="826"/>
      <c r="L615" s="826"/>
      <c r="M615" s="826"/>
      <c r="N615" s="827"/>
      <c r="O615" s="432"/>
      <c r="P615" s="432"/>
      <c r="Q615" s="432"/>
      <c r="R615" s="432"/>
      <c r="S615" s="432"/>
      <c r="T615" s="432"/>
      <c r="U615" s="432"/>
      <c r="V615" s="432"/>
      <c r="W615" s="432"/>
      <c r="X615" s="432"/>
      <c r="Y615" s="432"/>
      <c r="Z615" s="432"/>
      <c r="AA615" s="432"/>
      <c r="AB615" s="432"/>
      <c r="AC615" s="432"/>
      <c r="AD615" s="432"/>
      <c r="AE615" s="12"/>
      <c r="AF615" s="122"/>
      <c r="AH615" s="896">
        <f t="shared" si="121"/>
        <v>0</v>
      </c>
      <c r="AI615" s="627"/>
      <c r="AJ615" s="627">
        <f t="shared" si="122"/>
        <v>0</v>
      </c>
      <c r="AK615" s="627"/>
      <c r="AL615" s="639">
        <f t="shared" si="123"/>
        <v>0</v>
      </c>
      <c r="AM615" s="641"/>
      <c r="AN615" s="627">
        <f t="shared" si="124"/>
        <v>0</v>
      </c>
      <c r="AO615" s="639"/>
      <c r="AP615" s="448"/>
      <c r="AQ615" s="919">
        <f t="shared" si="125"/>
        <v>0</v>
      </c>
      <c r="AR615" s="627"/>
      <c r="AS615" s="627">
        <f t="shared" si="126"/>
        <v>0</v>
      </c>
      <c r="AT615" s="627"/>
      <c r="AU615" s="639">
        <f t="shared" si="127"/>
        <v>0</v>
      </c>
      <c r="AV615" s="641"/>
      <c r="AW615" s="627">
        <f t="shared" si="128"/>
        <v>0</v>
      </c>
      <c r="AX615" s="639"/>
      <c r="AY615" s="448"/>
      <c r="AZ615" s="896">
        <f t="shared" si="129"/>
        <v>0</v>
      </c>
      <c r="BA615" s="627"/>
      <c r="BB615" s="627">
        <f t="shared" si="130"/>
        <v>0</v>
      </c>
      <c r="BC615" s="627"/>
      <c r="BD615" s="639">
        <f t="shared" si="131"/>
        <v>0</v>
      </c>
      <c r="BE615" s="641"/>
      <c r="BF615" s="627">
        <f t="shared" si="132"/>
        <v>0</v>
      </c>
      <c r="BG615" s="639"/>
      <c r="BH615" s="448"/>
      <c r="BI615" s="742">
        <f t="shared" si="133"/>
        <v>0</v>
      </c>
      <c r="BJ615" s="641"/>
      <c r="BK615" s="639">
        <f t="shared" si="134"/>
        <v>0</v>
      </c>
      <c r="BL615" s="641"/>
      <c r="BM615" s="639">
        <f t="shared" si="135"/>
        <v>0</v>
      </c>
      <c r="BN615" s="641"/>
      <c r="BO615" s="627">
        <f t="shared" si="136"/>
        <v>0</v>
      </c>
      <c r="BP615" s="639"/>
      <c r="BQ615" s="448"/>
      <c r="BR615" s="896">
        <f t="shared" si="137"/>
        <v>0</v>
      </c>
      <c r="BS615" s="627"/>
      <c r="BT615" s="627">
        <f t="shared" si="138"/>
        <v>0</v>
      </c>
      <c r="BU615" s="627"/>
      <c r="BV615" s="639">
        <f t="shared" si="139"/>
        <v>0</v>
      </c>
      <c r="BW615" s="641"/>
      <c r="BX615" s="627">
        <f t="shared" si="140"/>
        <v>0</v>
      </c>
      <c r="BY615" s="639"/>
      <c r="BZ615" s="448"/>
      <c r="CA615" s="919">
        <f t="shared" si="141"/>
        <v>0</v>
      </c>
      <c r="CB615" s="627"/>
      <c r="CC615" s="627">
        <f t="shared" si="142"/>
        <v>0</v>
      </c>
      <c r="CD615" s="627"/>
      <c r="CE615" s="639">
        <f t="shared" si="143"/>
        <v>0</v>
      </c>
      <c r="CF615" s="641"/>
      <c r="CG615" s="627">
        <f t="shared" si="144"/>
        <v>0</v>
      </c>
      <c r="CH615" s="639"/>
      <c r="CI615" s="448"/>
      <c r="CJ615" s="896">
        <f t="shared" si="145"/>
        <v>0</v>
      </c>
      <c r="CK615" s="627"/>
      <c r="CL615" s="627">
        <f t="shared" si="146"/>
        <v>0</v>
      </c>
      <c r="CM615" s="627"/>
      <c r="CN615" s="639">
        <f t="shared" si="147"/>
        <v>0</v>
      </c>
      <c r="CO615" s="641"/>
      <c r="CP615" s="627">
        <f t="shared" si="148"/>
        <v>0</v>
      </c>
      <c r="CQ615" s="639"/>
      <c r="CR615" s="448"/>
      <c r="CS615" s="742">
        <f t="shared" si="149"/>
        <v>0</v>
      </c>
      <c r="CT615" s="641"/>
      <c r="CU615" s="639">
        <f t="shared" si="150"/>
        <v>0</v>
      </c>
      <c r="CV615" s="641"/>
      <c r="CW615" s="639">
        <f t="shared" si="151"/>
        <v>0</v>
      </c>
      <c r="CX615" s="641"/>
      <c r="CY615" s="627">
        <f t="shared" si="152"/>
        <v>0</v>
      </c>
      <c r="CZ615" s="639"/>
      <c r="DA615" s="448"/>
      <c r="DB615" s="740">
        <f t="shared" si="153"/>
        <v>0</v>
      </c>
      <c r="DC615" s="741"/>
      <c r="DD615" s="639" t="str">
        <f>IF(DB615=0,"",IF(SUM($DB$611:DB615)=1,DF615,IF($DB$648&gt;SUM($DB$611:DB615),_xlfn.CONCAT(", ",DF615),IF($DB$648=SUM($DB$611:DB615),_xlfn.CONCAT(" y ",DF615,".")))))</f>
        <v/>
      </c>
      <c r="DE615" s="641" t="str">
        <f>IF(DC615=0,"", IF(SUM($AN$498:DC615)=1,DF615, IF($AN$511&gt;SUM($AN$498:DC615),_xlfn.CONCAT(", ",DF615), IF($AN$511=SUM($AN$498:DC615),_xlfn.CONCAT(" y ",DF615,".")))))</f>
        <v/>
      </c>
      <c r="DF615" s="738">
        <f t="shared" si="154"/>
        <v>4</v>
      </c>
      <c r="DG615" s="739"/>
      <c r="HT615" s="627">
        <f t="shared" si="113"/>
        <v>0</v>
      </c>
      <c r="HU615" s="627"/>
      <c r="HV615" s="627">
        <f t="shared" si="114"/>
        <v>0</v>
      </c>
      <c r="HW615" s="627"/>
      <c r="HX615" s="627">
        <f t="shared" si="115"/>
        <v>0</v>
      </c>
      <c r="HY615" s="627"/>
      <c r="HZ615" s="627">
        <f t="shared" si="116"/>
        <v>0</v>
      </c>
      <c r="IA615" s="627"/>
      <c r="IB615" s="627">
        <f t="shared" si="117"/>
        <v>0</v>
      </c>
      <c r="IC615" s="627"/>
      <c r="ID615" s="627">
        <f t="shared" si="118"/>
        <v>0</v>
      </c>
      <c r="IE615" s="627"/>
      <c r="IF615" s="627">
        <f t="shared" si="119"/>
        <v>0</v>
      </c>
      <c r="IG615" s="627"/>
      <c r="IH615" s="627">
        <f t="shared" si="120"/>
        <v>0</v>
      </c>
      <c r="II615" s="627"/>
      <c r="IK615" s="639">
        <v>14</v>
      </c>
      <c r="IL615" s="641"/>
      <c r="IM615" s="639">
        <f>IF(GG614=0,0,1)</f>
        <v>0</v>
      </c>
      <c r="IN615" s="641"/>
      <c r="IO615" s="639" t="str">
        <f>IF(IM615=0,"",IF(SUM($IM$611:IM615)=1,_xlfn.CONCAT(IK615,),IF($IM$619&gt;SUM($IM$611:IM615),_xlfn.CONCAT(", ",IK615),IF($IM$619=SUM($IM$611:IM615),_xlfn.CONCAT(" y ",IK615,".")))))</f>
        <v/>
      </c>
      <c r="IP615" s="641"/>
    </row>
    <row r="616" spans="1:252" s="72" customFormat="1" ht="15" customHeight="1">
      <c r="A616" s="131"/>
      <c r="B616" s="53"/>
      <c r="C616" s="82" t="s">
        <v>70</v>
      </c>
      <c r="D616" s="825" t="str">
        <f>IF($AH$11=1,"",IF(CNGE_2026_M3_Secc1!$AH$388=CNGE_2026_M3_Secc1!$AJ$388,"",IF(CNGE_2026_M3_Secc1!D402="","",CNGE_2026_M3_Secc1!D402)))</f>
        <v/>
      </c>
      <c r="E616" s="826"/>
      <c r="F616" s="826"/>
      <c r="G616" s="826"/>
      <c r="H616" s="826"/>
      <c r="I616" s="826"/>
      <c r="J616" s="826"/>
      <c r="K616" s="826"/>
      <c r="L616" s="826"/>
      <c r="M616" s="826"/>
      <c r="N616" s="827"/>
      <c r="O616" s="432"/>
      <c r="P616" s="432"/>
      <c r="Q616" s="432"/>
      <c r="R616" s="432"/>
      <c r="S616" s="432"/>
      <c r="T616" s="432"/>
      <c r="U616" s="432"/>
      <c r="V616" s="432"/>
      <c r="W616" s="432"/>
      <c r="X616" s="432"/>
      <c r="Y616" s="432"/>
      <c r="Z616" s="432"/>
      <c r="AA616" s="432"/>
      <c r="AB616" s="432"/>
      <c r="AC616" s="432"/>
      <c r="AD616" s="432"/>
      <c r="AE616" s="12"/>
      <c r="AF616" s="122"/>
      <c r="AH616" s="896">
        <f t="shared" si="121"/>
        <v>0</v>
      </c>
      <c r="AI616" s="627"/>
      <c r="AJ616" s="627">
        <f t="shared" si="122"/>
        <v>0</v>
      </c>
      <c r="AK616" s="627"/>
      <c r="AL616" s="639">
        <f t="shared" si="123"/>
        <v>0</v>
      </c>
      <c r="AM616" s="641"/>
      <c r="AN616" s="627">
        <f t="shared" si="124"/>
        <v>0</v>
      </c>
      <c r="AO616" s="639"/>
      <c r="AP616" s="448"/>
      <c r="AQ616" s="919">
        <f t="shared" si="125"/>
        <v>0</v>
      </c>
      <c r="AR616" s="627"/>
      <c r="AS616" s="627">
        <f t="shared" si="126"/>
        <v>0</v>
      </c>
      <c r="AT616" s="627"/>
      <c r="AU616" s="639">
        <f t="shared" si="127"/>
        <v>0</v>
      </c>
      <c r="AV616" s="641"/>
      <c r="AW616" s="627">
        <f t="shared" si="128"/>
        <v>0</v>
      </c>
      <c r="AX616" s="639"/>
      <c r="AY616" s="448"/>
      <c r="AZ616" s="896">
        <f t="shared" si="129"/>
        <v>0</v>
      </c>
      <c r="BA616" s="627"/>
      <c r="BB616" s="627">
        <f t="shared" si="130"/>
        <v>0</v>
      </c>
      <c r="BC616" s="627"/>
      <c r="BD616" s="639">
        <f t="shared" si="131"/>
        <v>0</v>
      </c>
      <c r="BE616" s="641"/>
      <c r="BF616" s="627">
        <f t="shared" si="132"/>
        <v>0</v>
      </c>
      <c r="BG616" s="639"/>
      <c r="BH616" s="448"/>
      <c r="BI616" s="742">
        <f t="shared" si="133"/>
        <v>0</v>
      </c>
      <c r="BJ616" s="641"/>
      <c r="BK616" s="639">
        <f t="shared" si="134"/>
        <v>0</v>
      </c>
      <c r="BL616" s="641"/>
      <c r="BM616" s="639">
        <f t="shared" si="135"/>
        <v>0</v>
      </c>
      <c r="BN616" s="641"/>
      <c r="BO616" s="627">
        <f t="shared" si="136"/>
        <v>0</v>
      </c>
      <c r="BP616" s="639"/>
      <c r="BQ616" s="448"/>
      <c r="BR616" s="896">
        <f t="shared" si="137"/>
        <v>0</v>
      </c>
      <c r="BS616" s="627"/>
      <c r="BT616" s="627">
        <f t="shared" si="138"/>
        <v>0</v>
      </c>
      <c r="BU616" s="627"/>
      <c r="BV616" s="639">
        <f t="shared" si="139"/>
        <v>0</v>
      </c>
      <c r="BW616" s="641"/>
      <c r="BX616" s="627">
        <f t="shared" si="140"/>
        <v>0</v>
      </c>
      <c r="BY616" s="639"/>
      <c r="BZ616" s="448"/>
      <c r="CA616" s="919">
        <f t="shared" si="141"/>
        <v>0</v>
      </c>
      <c r="CB616" s="627"/>
      <c r="CC616" s="627">
        <f t="shared" si="142"/>
        <v>0</v>
      </c>
      <c r="CD616" s="627"/>
      <c r="CE616" s="639">
        <f t="shared" si="143"/>
        <v>0</v>
      </c>
      <c r="CF616" s="641"/>
      <c r="CG616" s="627">
        <f t="shared" si="144"/>
        <v>0</v>
      </c>
      <c r="CH616" s="639"/>
      <c r="CI616" s="448"/>
      <c r="CJ616" s="896">
        <f t="shared" si="145"/>
        <v>0</v>
      </c>
      <c r="CK616" s="627"/>
      <c r="CL616" s="627">
        <f t="shared" si="146"/>
        <v>0</v>
      </c>
      <c r="CM616" s="627"/>
      <c r="CN616" s="639">
        <f t="shared" si="147"/>
        <v>0</v>
      </c>
      <c r="CO616" s="641"/>
      <c r="CP616" s="627">
        <f t="shared" si="148"/>
        <v>0</v>
      </c>
      <c r="CQ616" s="639"/>
      <c r="CR616" s="448"/>
      <c r="CS616" s="742">
        <f t="shared" si="149"/>
        <v>0</v>
      </c>
      <c r="CT616" s="641"/>
      <c r="CU616" s="639">
        <f t="shared" si="150"/>
        <v>0</v>
      </c>
      <c r="CV616" s="641"/>
      <c r="CW616" s="639">
        <f t="shared" si="151"/>
        <v>0</v>
      </c>
      <c r="CX616" s="641"/>
      <c r="CY616" s="627">
        <f t="shared" si="152"/>
        <v>0</v>
      </c>
      <c r="CZ616" s="639"/>
      <c r="DA616" s="448"/>
      <c r="DB616" s="740">
        <f t="shared" si="153"/>
        <v>0</v>
      </c>
      <c r="DC616" s="741"/>
      <c r="DD616" s="639" t="str">
        <f>IF(DB616=0,"",IF(SUM($DB$611:DB616)=1,DF616,IF($DB$648&gt;SUM($DB$611:DB616),_xlfn.CONCAT(", ",DF616),IF($DB$648=SUM($DB$611:DB616),_xlfn.CONCAT(" y ",DF616,".")))))</f>
        <v/>
      </c>
      <c r="DE616" s="641" t="str">
        <f>IF(DC616=0,"", IF(SUM($AN$498:DC616)=1,DF616, IF($AN$511&gt;SUM($AN$498:DC616),_xlfn.CONCAT(", ",DF616), IF($AN$511=SUM($AN$498:DC616),_xlfn.CONCAT(" y ",DF616,".")))))</f>
        <v/>
      </c>
      <c r="DF616" s="738">
        <f t="shared" si="154"/>
        <v>5</v>
      </c>
      <c r="DG616" s="739"/>
      <c r="HT616" s="627">
        <f t="shared" si="113"/>
        <v>0</v>
      </c>
      <c r="HU616" s="627"/>
      <c r="HV616" s="627">
        <f t="shared" si="114"/>
        <v>0</v>
      </c>
      <c r="HW616" s="627"/>
      <c r="HX616" s="627">
        <f t="shared" si="115"/>
        <v>0</v>
      </c>
      <c r="HY616" s="627"/>
      <c r="HZ616" s="627">
        <f t="shared" si="116"/>
        <v>0</v>
      </c>
      <c r="IA616" s="627"/>
      <c r="IB616" s="627">
        <f t="shared" si="117"/>
        <v>0</v>
      </c>
      <c r="IC616" s="627"/>
      <c r="ID616" s="627">
        <f t="shared" si="118"/>
        <v>0</v>
      </c>
      <c r="IE616" s="627"/>
      <c r="IF616" s="627">
        <f t="shared" si="119"/>
        <v>0</v>
      </c>
      <c r="IG616" s="627"/>
      <c r="IH616" s="627">
        <f t="shared" si="120"/>
        <v>0</v>
      </c>
      <c r="II616" s="627"/>
      <c r="IK616" s="639">
        <v>15</v>
      </c>
      <c r="IL616" s="641"/>
      <c r="IM616" s="639">
        <f>IF(GR614=0,0,1)</f>
        <v>0</v>
      </c>
      <c r="IN616" s="641"/>
      <c r="IO616" s="639" t="str">
        <f>IF(IM616=0,"",IF(SUM($IM$611:IM616)=1,_xlfn.CONCAT(IK616,),IF($IM$619&gt;SUM($IM$611:IM616),_xlfn.CONCAT(", ",IK616),IF($IM$619=SUM($IM$611:IM616),_xlfn.CONCAT(" y ",IK616,".")))))</f>
        <v/>
      </c>
      <c r="IP616" s="641"/>
    </row>
    <row r="617" spans="1:252" s="72" customFormat="1" ht="15" customHeight="1">
      <c r="A617" s="131"/>
      <c r="B617" s="53"/>
      <c r="C617" s="82" t="s">
        <v>71</v>
      </c>
      <c r="D617" s="825" t="str">
        <f>IF($AH$11=1,"",IF(CNGE_2026_M3_Secc1!$AH$388=CNGE_2026_M3_Secc1!$AJ$388,"",IF(CNGE_2026_M3_Secc1!D403="","",CNGE_2026_M3_Secc1!D403)))</f>
        <v/>
      </c>
      <c r="E617" s="826"/>
      <c r="F617" s="826"/>
      <c r="G617" s="826"/>
      <c r="H617" s="826"/>
      <c r="I617" s="826"/>
      <c r="J617" s="826"/>
      <c r="K617" s="826"/>
      <c r="L617" s="826"/>
      <c r="M617" s="826"/>
      <c r="N617" s="827"/>
      <c r="O617" s="432"/>
      <c r="P617" s="432"/>
      <c r="Q617" s="432"/>
      <c r="R617" s="432"/>
      <c r="S617" s="432"/>
      <c r="T617" s="432"/>
      <c r="U617" s="432"/>
      <c r="V617" s="432"/>
      <c r="W617" s="432"/>
      <c r="X617" s="432"/>
      <c r="Y617" s="432"/>
      <c r="Z617" s="432"/>
      <c r="AA617" s="432"/>
      <c r="AB617" s="432"/>
      <c r="AC617" s="432"/>
      <c r="AD617" s="432"/>
      <c r="AE617" s="12"/>
      <c r="AF617" s="122"/>
      <c r="AH617" s="896">
        <f t="shared" si="121"/>
        <v>0</v>
      </c>
      <c r="AI617" s="627"/>
      <c r="AJ617" s="627">
        <f t="shared" si="122"/>
        <v>0</v>
      </c>
      <c r="AK617" s="627"/>
      <c r="AL617" s="639">
        <f t="shared" si="123"/>
        <v>0</v>
      </c>
      <c r="AM617" s="641"/>
      <c r="AN617" s="627">
        <f t="shared" si="124"/>
        <v>0</v>
      </c>
      <c r="AO617" s="639"/>
      <c r="AP617" s="448"/>
      <c r="AQ617" s="919">
        <f t="shared" si="125"/>
        <v>0</v>
      </c>
      <c r="AR617" s="627"/>
      <c r="AS617" s="627">
        <f t="shared" si="126"/>
        <v>0</v>
      </c>
      <c r="AT617" s="627"/>
      <c r="AU617" s="639">
        <f t="shared" si="127"/>
        <v>0</v>
      </c>
      <c r="AV617" s="641"/>
      <c r="AW617" s="627">
        <f t="shared" si="128"/>
        <v>0</v>
      </c>
      <c r="AX617" s="639"/>
      <c r="AY617" s="448"/>
      <c r="AZ617" s="896">
        <f t="shared" si="129"/>
        <v>0</v>
      </c>
      <c r="BA617" s="627"/>
      <c r="BB617" s="627">
        <f t="shared" si="130"/>
        <v>0</v>
      </c>
      <c r="BC617" s="627"/>
      <c r="BD617" s="639">
        <f t="shared" si="131"/>
        <v>0</v>
      </c>
      <c r="BE617" s="641"/>
      <c r="BF617" s="627">
        <f t="shared" si="132"/>
        <v>0</v>
      </c>
      <c r="BG617" s="639"/>
      <c r="BH617" s="448"/>
      <c r="BI617" s="742">
        <f t="shared" si="133"/>
        <v>0</v>
      </c>
      <c r="BJ617" s="641"/>
      <c r="BK617" s="639">
        <f t="shared" si="134"/>
        <v>0</v>
      </c>
      <c r="BL617" s="641"/>
      <c r="BM617" s="639">
        <f t="shared" si="135"/>
        <v>0</v>
      </c>
      <c r="BN617" s="641"/>
      <c r="BO617" s="627">
        <f t="shared" si="136"/>
        <v>0</v>
      </c>
      <c r="BP617" s="639"/>
      <c r="BQ617" s="448"/>
      <c r="BR617" s="896">
        <f t="shared" si="137"/>
        <v>0</v>
      </c>
      <c r="BS617" s="627"/>
      <c r="BT617" s="627">
        <f t="shared" si="138"/>
        <v>0</v>
      </c>
      <c r="BU617" s="627"/>
      <c r="BV617" s="639">
        <f t="shared" si="139"/>
        <v>0</v>
      </c>
      <c r="BW617" s="641"/>
      <c r="BX617" s="627">
        <f t="shared" si="140"/>
        <v>0</v>
      </c>
      <c r="BY617" s="639"/>
      <c r="BZ617" s="448"/>
      <c r="CA617" s="919">
        <f t="shared" si="141"/>
        <v>0</v>
      </c>
      <c r="CB617" s="627"/>
      <c r="CC617" s="627">
        <f t="shared" si="142"/>
        <v>0</v>
      </c>
      <c r="CD617" s="627"/>
      <c r="CE617" s="639">
        <f t="shared" si="143"/>
        <v>0</v>
      </c>
      <c r="CF617" s="641"/>
      <c r="CG617" s="627">
        <f t="shared" si="144"/>
        <v>0</v>
      </c>
      <c r="CH617" s="639"/>
      <c r="CI617" s="448"/>
      <c r="CJ617" s="896">
        <f t="shared" si="145"/>
        <v>0</v>
      </c>
      <c r="CK617" s="627"/>
      <c r="CL617" s="627">
        <f t="shared" si="146"/>
        <v>0</v>
      </c>
      <c r="CM617" s="627"/>
      <c r="CN617" s="639">
        <f t="shared" si="147"/>
        <v>0</v>
      </c>
      <c r="CO617" s="641"/>
      <c r="CP617" s="627">
        <f t="shared" si="148"/>
        <v>0</v>
      </c>
      <c r="CQ617" s="639"/>
      <c r="CR617" s="448"/>
      <c r="CS617" s="742">
        <f t="shared" si="149"/>
        <v>0</v>
      </c>
      <c r="CT617" s="641"/>
      <c r="CU617" s="639">
        <f t="shared" si="150"/>
        <v>0</v>
      </c>
      <c r="CV617" s="641"/>
      <c r="CW617" s="639">
        <f t="shared" si="151"/>
        <v>0</v>
      </c>
      <c r="CX617" s="641"/>
      <c r="CY617" s="627">
        <f t="shared" si="152"/>
        <v>0</v>
      </c>
      <c r="CZ617" s="639"/>
      <c r="DA617" s="448"/>
      <c r="DB617" s="740">
        <f t="shared" si="153"/>
        <v>0</v>
      </c>
      <c r="DC617" s="741"/>
      <c r="DD617" s="639" t="str">
        <f>IF(DB617=0,"",IF(SUM($DB$611:DB617)=1,DF617,IF($DB$648&gt;SUM($DB$611:DB617),_xlfn.CONCAT(", ",DF617),IF($DB$648=SUM($DB$611:DB617),_xlfn.CONCAT(" y ",DF617,".")))))</f>
        <v/>
      </c>
      <c r="DE617" s="641" t="str">
        <f>IF(DC617=0,"", IF(SUM($AN$498:DC617)=1,DF617, IF($AN$511&gt;SUM($AN$498:DC617),_xlfn.CONCAT(", ",DF617), IF($AN$511=SUM($AN$498:DC617),_xlfn.CONCAT(" y ",DF617,".")))))</f>
        <v/>
      </c>
      <c r="DF617" s="738">
        <f t="shared" si="154"/>
        <v>6</v>
      </c>
      <c r="DG617" s="739"/>
      <c r="HT617" s="627">
        <f t="shared" si="113"/>
        <v>0</v>
      </c>
      <c r="HU617" s="627"/>
      <c r="HV617" s="627">
        <f t="shared" si="114"/>
        <v>0</v>
      </c>
      <c r="HW617" s="627"/>
      <c r="HX617" s="627">
        <f t="shared" si="115"/>
        <v>0</v>
      </c>
      <c r="HY617" s="627"/>
      <c r="HZ617" s="627">
        <f t="shared" si="116"/>
        <v>0</v>
      </c>
      <c r="IA617" s="627"/>
      <c r="IB617" s="627">
        <f t="shared" si="117"/>
        <v>0</v>
      </c>
      <c r="IC617" s="627"/>
      <c r="ID617" s="627">
        <f t="shared" si="118"/>
        <v>0</v>
      </c>
      <c r="IE617" s="627"/>
      <c r="IF617" s="627">
        <f t="shared" si="119"/>
        <v>0</v>
      </c>
      <c r="IG617" s="627"/>
      <c r="IH617" s="627">
        <f t="shared" si="120"/>
        <v>0</v>
      </c>
      <c r="II617" s="627"/>
      <c r="IK617" s="639">
        <v>16</v>
      </c>
      <c r="IL617" s="641"/>
      <c r="IM617" s="639">
        <f>IF(HC614=0,0,1)</f>
        <v>0</v>
      </c>
      <c r="IN617" s="641"/>
      <c r="IO617" s="639" t="str">
        <f>IF(IM617=0,"",IF(SUM($IM$611:IM617)=1,_xlfn.CONCAT(IK617,),IF($IM$619&gt;SUM($IM$611:IM617),_xlfn.CONCAT(", ",IK617),IF($IM$619=SUM($IM$611:IM617),_xlfn.CONCAT(" y ",IK617,".")))))</f>
        <v/>
      </c>
      <c r="IP617" s="641"/>
    </row>
    <row r="618" spans="1:252" s="72" customFormat="1" ht="15" customHeight="1">
      <c r="A618" s="131"/>
      <c r="B618" s="53"/>
      <c r="C618" s="82" t="s">
        <v>72</v>
      </c>
      <c r="D618" s="825" t="str">
        <f>IF($AH$11=1,"",IF(CNGE_2026_M3_Secc1!$AH$388=CNGE_2026_M3_Secc1!$AJ$388,"",IF(CNGE_2026_M3_Secc1!D404="","",CNGE_2026_M3_Secc1!D404)))</f>
        <v/>
      </c>
      <c r="E618" s="826"/>
      <c r="F618" s="826"/>
      <c r="G618" s="826"/>
      <c r="H618" s="826"/>
      <c r="I618" s="826"/>
      <c r="J618" s="826"/>
      <c r="K618" s="826"/>
      <c r="L618" s="826"/>
      <c r="M618" s="826"/>
      <c r="N618" s="827"/>
      <c r="O618" s="432"/>
      <c r="P618" s="432"/>
      <c r="Q618" s="432"/>
      <c r="R618" s="432"/>
      <c r="S618" s="432"/>
      <c r="T618" s="432"/>
      <c r="U618" s="432"/>
      <c r="V618" s="432"/>
      <c r="W618" s="432"/>
      <c r="X618" s="432"/>
      <c r="Y618" s="432"/>
      <c r="Z618" s="432"/>
      <c r="AA618" s="432"/>
      <c r="AB618" s="432"/>
      <c r="AC618" s="432"/>
      <c r="AD618" s="432"/>
      <c r="AE618" s="12"/>
      <c r="AF618" s="122"/>
      <c r="AH618" s="896">
        <f t="shared" si="121"/>
        <v>0</v>
      </c>
      <c r="AI618" s="627"/>
      <c r="AJ618" s="627">
        <f t="shared" si="122"/>
        <v>0</v>
      </c>
      <c r="AK618" s="627"/>
      <c r="AL618" s="639">
        <f t="shared" si="123"/>
        <v>0</v>
      </c>
      <c r="AM618" s="641"/>
      <c r="AN618" s="627">
        <f t="shared" si="124"/>
        <v>0</v>
      </c>
      <c r="AO618" s="639"/>
      <c r="AP618" s="448"/>
      <c r="AQ618" s="919">
        <f t="shared" si="125"/>
        <v>0</v>
      </c>
      <c r="AR618" s="627"/>
      <c r="AS618" s="627">
        <f t="shared" si="126"/>
        <v>0</v>
      </c>
      <c r="AT618" s="627"/>
      <c r="AU618" s="639">
        <f t="shared" si="127"/>
        <v>0</v>
      </c>
      <c r="AV618" s="641"/>
      <c r="AW618" s="627">
        <f t="shared" si="128"/>
        <v>0</v>
      </c>
      <c r="AX618" s="639"/>
      <c r="AY618" s="448"/>
      <c r="AZ618" s="896">
        <f t="shared" si="129"/>
        <v>0</v>
      </c>
      <c r="BA618" s="627"/>
      <c r="BB618" s="627">
        <f t="shared" si="130"/>
        <v>0</v>
      </c>
      <c r="BC618" s="627"/>
      <c r="BD618" s="639">
        <f t="shared" si="131"/>
        <v>0</v>
      </c>
      <c r="BE618" s="641"/>
      <c r="BF618" s="627">
        <f t="shared" si="132"/>
        <v>0</v>
      </c>
      <c r="BG618" s="639"/>
      <c r="BH618" s="448"/>
      <c r="BI618" s="742">
        <f t="shared" si="133"/>
        <v>0</v>
      </c>
      <c r="BJ618" s="641"/>
      <c r="BK618" s="639">
        <f t="shared" si="134"/>
        <v>0</v>
      </c>
      <c r="BL618" s="641"/>
      <c r="BM618" s="639">
        <f t="shared" si="135"/>
        <v>0</v>
      </c>
      <c r="BN618" s="641"/>
      <c r="BO618" s="627">
        <f t="shared" si="136"/>
        <v>0</v>
      </c>
      <c r="BP618" s="639"/>
      <c r="BQ618" s="448"/>
      <c r="BR618" s="896">
        <f t="shared" si="137"/>
        <v>0</v>
      </c>
      <c r="BS618" s="627"/>
      <c r="BT618" s="627">
        <f t="shared" si="138"/>
        <v>0</v>
      </c>
      <c r="BU618" s="627"/>
      <c r="BV618" s="639">
        <f t="shared" si="139"/>
        <v>0</v>
      </c>
      <c r="BW618" s="641"/>
      <c r="BX618" s="627">
        <f t="shared" si="140"/>
        <v>0</v>
      </c>
      <c r="BY618" s="639"/>
      <c r="BZ618" s="448"/>
      <c r="CA618" s="919">
        <f t="shared" si="141"/>
        <v>0</v>
      </c>
      <c r="CB618" s="627"/>
      <c r="CC618" s="627">
        <f t="shared" si="142"/>
        <v>0</v>
      </c>
      <c r="CD618" s="627"/>
      <c r="CE618" s="639">
        <f t="shared" si="143"/>
        <v>0</v>
      </c>
      <c r="CF618" s="641"/>
      <c r="CG618" s="627">
        <f t="shared" si="144"/>
        <v>0</v>
      </c>
      <c r="CH618" s="639"/>
      <c r="CI618" s="448"/>
      <c r="CJ618" s="896">
        <f t="shared" si="145"/>
        <v>0</v>
      </c>
      <c r="CK618" s="627"/>
      <c r="CL618" s="627">
        <f t="shared" si="146"/>
        <v>0</v>
      </c>
      <c r="CM618" s="627"/>
      <c r="CN618" s="639">
        <f t="shared" si="147"/>
        <v>0</v>
      </c>
      <c r="CO618" s="641"/>
      <c r="CP618" s="627">
        <f t="shared" si="148"/>
        <v>0</v>
      </c>
      <c r="CQ618" s="639"/>
      <c r="CR618" s="448"/>
      <c r="CS618" s="742">
        <f t="shared" si="149"/>
        <v>0</v>
      </c>
      <c r="CT618" s="641"/>
      <c r="CU618" s="639">
        <f t="shared" si="150"/>
        <v>0</v>
      </c>
      <c r="CV618" s="641"/>
      <c r="CW618" s="639">
        <f t="shared" si="151"/>
        <v>0</v>
      </c>
      <c r="CX618" s="641"/>
      <c r="CY618" s="627">
        <f t="shared" si="152"/>
        <v>0</v>
      </c>
      <c r="CZ618" s="639"/>
      <c r="DA618" s="448"/>
      <c r="DB618" s="740">
        <f t="shared" si="153"/>
        <v>0</v>
      </c>
      <c r="DC618" s="741"/>
      <c r="DD618" s="639" t="str">
        <f>IF(DB618=0,"",IF(SUM($DB$611:DB618)=1,DF618,IF($DB$648&gt;SUM($DB$611:DB618),_xlfn.CONCAT(", ",DF618),IF($DB$648=SUM($DB$611:DB618),_xlfn.CONCAT(" y ",DF618,".")))))</f>
        <v/>
      </c>
      <c r="DE618" s="641" t="str">
        <f>IF(DC618=0,"", IF(SUM($AN$498:DC618)=1,DF618, IF($AN$511&gt;SUM($AN$498:DC618),_xlfn.CONCAT(", ",DF618), IF($AN$511=SUM($AN$498:DC618),_xlfn.CONCAT(" y ",DF618,".")))))</f>
        <v/>
      </c>
      <c r="DF618" s="738">
        <f t="shared" si="154"/>
        <v>7</v>
      </c>
      <c r="DG618" s="739"/>
      <c r="HT618" s="627">
        <f t="shared" si="113"/>
        <v>0</v>
      </c>
      <c r="HU618" s="627"/>
      <c r="HV618" s="627">
        <f t="shared" si="114"/>
        <v>0</v>
      </c>
      <c r="HW618" s="627"/>
      <c r="HX618" s="627">
        <f t="shared" si="115"/>
        <v>0</v>
      </c>
      <c r="HY618" s="627"/>
      <c r="HZ618" s="627">
        <f t="shared" si="116"/>
        <v>0</v>
      </c>
      <c r="IA618" s="627"/>
      <c r="IB618" s="627">
        <f t="shared" si="117"/>
        <v>0</v>
      </c>
      <c r="IC618" s="627"/>
      <c r="ID618" s="627">
        <f t="shared" si="118"/>
        <v>0</v>
      </c>
      <c r="IE618" s="627"/>
      <c r="IF618" s="627">
        <f t="shared" si="119"/>
        <v>0</v>
      </c>
      <c r="IG618" s="627"/>
      <c r="IH618" s="627">
        <f t="shared" si="120"/>
        <v>0</v>
      </c>
      <c r="II618" s="627"/>
      <c r="IK618" s="639">
        <v>17</v>
      </c>
      <c r="IL618" s="641"/>
      <c r="IM618" s="639">
        <f>IF(HN614=0,0,1)</f>
        <v>0</v>
      </c>
      <c r="IN618" s="641"/>
      <c r="IO618" s="639" t="str">
        <f>IF(IM618=0,"",IF(SUM($IM$611:IM618)=1,_xlfn.CONCAT(IK618,),IF($IM$619&gt;SUM($IM$611:IM618),_xlfn.CONCAT(", ",IK618),IF($IM$619=SUM($IM$611:IM618),_xlfn.CONCAT(" y ",IK618,".")))))</f>
        <v/>
      </c>
      <c r="IP618" s="641"/>
    </row>
    <row r="619" spans="1:252" s="72" customFormat="1" ht="15" customHeight="1">
      <c r="A619" s="131"/>
      <c r="B619" s="53"/>
      <c r="C619" s="82" t="s">
        <v>73</v>
      </c>
      <c r="D619" s="825" t="str">
        <f>IF($AH$11=1,"",IF(CNGE_2026_M3_Secc1!$AH$388=CNGE_2026_M3_Secc1!$AJ$388,"",IF(CNGE_2026_M3_Secc1!D405="","",CNGE_2026_M3_Secc1!D405)))</f>
        <v/>
      </c>
      <c r="E619" s="826"/>
      <c r="F619" s="826"/>
      <c r="G619" s="826"/>
      <c r="H619" s="826"/>
      <c r="I619" s="826"/>
      <c r="J619" s="826"/>
      <c r="K619" s="826"/>
      <c r="L619" s="826"/>
      <c r="M619" s="826"/>
      <c r="N619" s="827"/>
      <c r="O619" s="432"/>
      <c r="P619" s="432"/>
      <c r="Q619" s="432"/>
      <c r="R619" s="432"/>
      <c r="S619" s="432"/>
      <c r="T619" s="432"/>
      <c r="U619" s="432"/>
      <c r="V619" s="432"/>
      <c r="W619" s="432"/>
      <c r="X619" s="432"/>
      <c r="Y619" s="432"/>
      <c r="Z619" s="432"/>
      <c r="AA619" s="432"/>
      <c r="AB619" s="432"/>
      <c r="AC619" s="432"/>
      <c r="AD619" s="432"/>
      <c r="AE619" s="12"/>
      <c r="AF619" s="122"/>
      <c r="AH619" s="896">
        <f t="shared" si="121"/>
        <v>0</v>
      </c>
      <c r="AI619" s="627"/>
      <c r="AJ619" s="627">
        <f t="shared" si="122"/>
        <v>0</v>
      </c>
      <c r="AK619" s="627"/>
      <c r="AL619" s="639">
        <f t="shared" si="123"/>
        <v>0</v>
      </c>
      <c r="AM619" s="641"/>
      <c r="AN619" s="627">
        <f t="shared" si="124"/>
        <v>0</v>
      </c>
      <c r="AO619" s="639"/>
      <c r="AP619" s="448"/>
      <c r="AQ619" s="919">
        <f t="shared" si="125"/>
        <v>0</v>
      </c>
      <c r="AR619" s="627"/>
      <c r="AS619" s="627">
        <f t="shared" si="126"/>
        <v>0</v>
      </c>
      <c r="AT619" s="627"/>
      <c r="AU619" s="639">
        <f t="shared" si="127"/>
        <v>0</v>
      </c>
      <c r="AV619" s="641"/>
      <c r="AW619" s="627">
        <f t="shared" si="128"/>
        <v>0</v>
      </c>
      <c r="AX619" s="639"/>
      <c r="AY619" s="448"/>
      <c r="AZ619" s="896">
        <f t="shared" si="129"/>
        <v>0</v>
      </c>
      <c r="BA619" s="627"/>
      <c r="BB619" s="627">
        <f t="shared" si="130"/>
        <v>0</v>
      </c>
      <c r="BC619" s="627"/>
      <c r="BD619" s="639">
        <f t="shared" si="131"/>
        <v>0</v>
      </c>
      <c r="BE619" s="641"/>
      <c r="BF619" s="627">
        <f t="shared" si="132"/>
        <v>0</v>
      </c>
      <c r="BG619" s="639"/>
      <c r="BH619" s="448"/>
      <c r="BI619" s="742">
        <f t="shared" si="133"/>
        <v>0</v>
      </c>
      <c r="BJ619" s="641"/>
      <c r="BK619" s="639">
        <f t="shared" si="134"/>
        <v>0</v>
      </c>
      <c r="BL619" s="641"/>
      <c r="BM619" s="639">
        <f t="shared" si="135"/>
        <v>0</v>
      </c>
      <c r="BN619" s="641"/>
      <c r="BO619" s="627">
        <f t="shared" si="136"/>
        <v>0</v>
      </c>
      <c r="BP619" s="639"/>
      <c r="BQ619" s="448"/>
      <c r="BR619" s="896">
        <f t="shared" si="137"/>
        <v>0</v>
      </c>
      <c r="BS619" s="627"/>
      <c r="BT619" s="627">
        <f t="shared" si="138"/>
        <v>0</v>
      </c>
      <c r="BU619" s="627"/>
      <c r="BV619" s="639">
        <f t="shared" si="139"/>
        <v>0</v>
      </c>
      <c r="BW619" s="641"/>
      <c r="BX619" s="627">
        <f t="shared" si="140"/>
        <v>0</v>
      </c>
      <c r="BY619" s="639"/>
      <c r="BZ619" s="448"/>
      <c r="CA619" s="919">
        <f t="shared" si="141"/>
        <v>0</v>
      </c>
      <c r="CB619" s="627"/>
      <c r="CC619" s="627">
        <f t="shared" si="142"/>
        <v>0</v>
      </c>
      <c r="CD619" s="627"/>
      <c r="CE619" s="639">
        <f t="shared" si="143"/>
        <v>0</v>
      </c>
      <c r="CF619" s="641"/>
      <c r="CG619" s="627">
        <f t="shared" si="144"/>
        <v>0</v>
      </c>
      <c r="CH619" s="639"/>
      <c r="CI619" s="448"/>
      <c r="CJ619" s="896">
        <f t="shared" si="145"/>
        <v>0</v>
      </c>
      <c r="CK619" s="627"/>
      <c r="CL619" s="627">
        <f t="shared" si="146"/>
        <v>0</v>
      </c>
      <c r="CM619" s="627"/>
      <c r="CN619" s="639">
        <f t="shared" si="147"/>
        <v>0</v>
      </c>
      <c r="CO619" s="641"/>
      <c r="CP619" s="627">
        <f t="shared" si="148"/>
        <v>0</v>
      </c>
      <c r="CQ619" s="639"/>
      <c r="CR619" s="448"/>
      <c r="CS619" s="742">
        <f t="shared" si="149"/>
        <v>0</v>
      </c>
      <c r="CT619" s="641"/>
      <c r="CU619" s="639">
        <f t="shared" si="150"/>
        <v>0</v>
      </c>
      <c r="CV619" s="641"/>
      <c r="CW619" s="639">
        <f t="shared" si="151"/>
        <v>0</v>
      </c>
      <c r="CX619" s="641"/>
      <c r="CY619" s="627">
        <f t="shared" si="152"/>
        <v>0</v>
      </c>
      <c r="CZ619" s="639"/>
      <c r="DA619" s="448"/>
      <c r="DB619" s="740">
        <f t="shared" si="153"/>
        <v>0</v>
      </c>
      <c r="DC619" s="741"/>
      <c r="DD619" s="639" t="str">
        <f>IF(DB619=0,"",IF(SUM($DB$611:DB619)=1,DF619,IF($DB$648&gt;SUM($DB$611:DB619),_xlfn.CONCAT(", ",DF619),IF($DB$648=SUM($DB$611:DB619),_xlfn.CONCAT(" y ",DF619,".")))))</f>
        <v/>
      </c>
      <c r="DE619" s="641" t="str">
        <f>IF(DC619=0,"", IF(SUM($AN$498:DC619)=1,DF619, IF($AN$511&gt;SUM($AN$498:DC619),_xlfn.CONCAT(", ",DF619), IF($AN$511=SUM($AN$498:DC619),_xlfn.CONCAT(" y ",DF619,".")))))</f>
        <v/>
      </c>
      <c r="DF619" s="738">
        <f t="shared" si="154"/>
        <v>8</v>
      </c>
      <c r="DG619" s="739"/>
      <c r="HT619" s="627">
        <f t="shared" si="113"/>
        <v>0</v>
      </c>
      <c r="HU619" s="627"/>
      <c r="HV619" s="627">
        <f t="shared" si="114"/>
        <v>0</v>
      </c>
      <c r="HW619" s="627"/>
      <c r="HX619" s="627">
        <f t="shared" si="115"/>
        <v>0</v>
      </c>
      <c r="HY619" s="627"/>
      <c r="HZ619" s="627">
        <f t="shared" si="116"/>
        <v>0</v>
      </c>
      <c r="IA619" s="627"/>
      <c r="IB619" s="627">
        <f t="shared" si="117"/>
        <v>0</v>
      </c>
      <c r="IC619" s="627"/>
      <c r="ID619" s="627">
        <f t="shared" si="118"/>
        <v>0</v>
      </c>
      <c r="IE619" s="627"/>
      <c r="IF619" s="627">
        <f t="shared" si="119"/>
        <v>0</v>
      </c>
      <c r="IG619" s="627"/>
      <c r="IH619" s="627">
        <f t="shared" si="120"/>
        <v>0</v>
      </c>
      <c r="II619" s="627"/>
      <c r="IK619" s="35"/>
      <c r="IL619" s="35"/>
      <c r="IM619" s="913">
        <f>SUM(IM611:IN618)</f>
        <v>0</v>
      </c>
      <c r="IN619" s="914"/>
      <c r="IO619" s="915" t="str">
        <f>IF(IM619=0,"", _xlfn.CONCAT(IO611:IP618))</f>
        <v/>
      </c>
      <c r="IP619" s="916"/>
    </row>
    <row r="620" spans="1:252" s="72" customFormat="1" ht="15" customHeight="1">
      <c r="A620" s="131"/>
      <c r="B620" s="53"/>
      <c r="C620" s="82" t="s">
        <v>74</v>
      </c>
      <c r="D620" s="825" t="str">
        <f>IF($AH$11=1,"",IF(CNGE_2026_M3_Secc1!$AH$388=CNGE_2026_M3_Secc1!$AJ$388,"",IF(CNGE_2026_M3_Secc1!D406="","",CNGE_2026_M3_Secc1!D406)))</f>
        <v/>
      </c>
      <c r="E620" s="826"/>
      <c r="F620" s="826"/>
      <c r="G620" s="826"/>
      <c r="H620" s="826"/>
      <c r="I620" s="826"/>
      <c r="J620" s="826"/>
      <c r="K620" s="826"/>
      <c r="L620" s="826"/>
      <c r="M620" s="826"/>
      <c r="N620" s="827"/>
      <c r="O620" s="432"/>
      <c r="P620" s="432"/>
      <c r="Q620" s="432"/>
      <c r="R620" s="432"/>
      <c r="S620" s="432"/>
      <c r="T620" s="432"/>
      <c r="U620" s="432"/>
      <c r="V620" s="432"/>
      <c r="W620" s="432"/>
      <c r="X620" s="432"/>
      <c r="Y620" s="432"/>
      <c r="Z620" s="432"/>
      <c r="AA620" s="432"/>
      <c r="AB620" s="432"/>
      <c r="AC620" s="432"/>
      <c r="AD620" s="432"/>
      <c r="AE620" s="12"/>
      <c r="AF620" s="122"/>
      <c r="AH620" s="896">
        <f t="shared" si="121"/>
        <v>0</v>
      </c>
      <c r="AI620" s="627"/>
      <c r="AJ620" s="627">
        <f t="shared" si="122"/>
        <v>0</v>
      </c>
      <c r="AK620" s="627"/>
      <c r="AL620" s="639">
        <f t="shared" si="123"/>
        <v>0</v>
      </c>
      <c r="AM620" s="641"/>
      <c r="AN620" s="627">
        <f t="shared" si="124"/>
        <v>0</v>
      </c>
      <c r="AO620" s="639"/>
      <c r="AP620" s="448"/>
      <c r="AQ620" s="919">
        <f t="shared" si="125"/>
        <v>0</v>
      </c>
      <c r="AR620" s="627"/>
      <c r="AS620" s="627">
        <f t="shared" si="126"/>
        <v>0</v>
      </c>
      <c r="AT620" s="627"/>
      <c r="AU620" s="639">
        <f t="shared" si="127"/>
        <v>0</v>
      </c>
      <c r="AV620" s="641"/>
      <c r="AW620" s="627">
        <f t="shared" si="128"/>
        <v>0</v>
      </c>
      <c r="AX620" s="639"/>
      <c r="AY620" s="448"/>
      <c r="AZ620" s="896">
        <f t="shared" si="129"/>
        <v>0</v>
      </c>
      <c r="BA620" s="627"/>
      <c r="BB620" s="627">
        <f t="shared" si="130"/>
        <v>0</v>
      </c>
      <c r="BC620" s="627"/>
      <c r="BD620" s="639">
        <f t="shared" si="131"/>
        <v>0</v>
      </c>
      <c r="BE620" s="641"/>
      <c r="BF620" s="627">
        <f t="shared" si="132"/>
        <v>0</v>
      </c>
      <c r="BG620" s="639"/>
      <c r="BH620" s="448"/>
      <c r="BI620" s="742">
        <f t="shared" si="133"/>
        <v>0</v>
      </c>
      <c r="BJ620" s="641"/>
      <c r="BK620" s="639">
        <f t="shared" si="134"/>
        <v>0</v>
      </c>
      <c r="BL620" s="641"/>
      <c r="BM620" s="639">
        <f t="shared" si="135"/>
        <v>0</v>
      </c>
      <c r="BN620" s="641"/>
      <c r="BO620" s="627">
        <f t="shared" si="136"/>
        <v>0</v>
      </c>
      <c r="BP620" s="639"/>
      <c r="BQ620" s="448"/>
      <c r="BR620" s="896">
        <f t="shared" si="137"/>
        <v>0</v>
      </c>
      <c r="BS620" s="627"/>
      <c r="BT620" s="627">
        <f t="shared" si="138"/>
        <v>0</v>
      </c>
      <c r="BU620" s="627"/>
      <c r="BV620" s="639">
        <f t="shared" si="139"/>
        <v>0</v>
      </c>
      <c r="BW620" s="641"/>
      <c r="BX620" s="627">
        <f t="shared" si="140"/>
        <v>0</v>
      </c>
      <c r="BY620" s="639"/>
      <c r="BZ620" s="448"/>
      <c r="CA620" s="919">
        <f t="shared" si="141"/>
        <v>0</v>
      </c>
      <c r="CB620" s="627"/>
      <c r="CC620" s="627">
        <f t="shared" si="142"/>
        <v>0</v>
      </c>
      <c r="CD620" s="627"/>
      <c r="CE620" s="639">
        <f t="shared" si="143"/>
        <v>0</v>
      </c>
      <c r="CF620" s="641"/>
      <c r="CG620" s="627">
        <f t="shared" si="144"/>
        <v>0</v>
      </c>
      <c r="CH620" s="639"/>
      <c r="CI620" s="448"/>
      <c r="CJ620" s="896">
        <f t="shared" si="145"/>
        <v>0</v>
      </c>
      <c r="CK620" s="627"/>
      <c r="CL620" s="627">
        <f t="shared" si="146"/>
        <v>0</v>
      </c>
      <c r="CM620" s="627"/>
      <c r="CN620" s="639">
        <f t="shared" si="147"/>
        <v>0</v>
      </c>
      <c r="CO620" s="641"/>
      <c r="CP620" s="627">
        <f t="shared" si="148"/>
        <v>0</v>
      </c>
      <c r="CQ620" s="639"/>
      <c r="CR620" s="448"/>
      <c r="CS620" s="742">
        <f t="shared" si="149"/>
        <v>0</v>
      </c>
      <c r="CT620" s="641"/>
      <c r="CU620" s="639">
        <f t="shared" si="150"/>
        <v>0</v>
      </c>
      <c r="CV620" s="641"/>
      <c r="CW620" s="639">
        <f t="shared" si="151"/>
        <v>0</v>
      </c>
      <c r="CX620" s="641"/>
      <c r="CY620" s="627">
        <f t="shared" si="152"/>
        <v>0</v>
      </c>
      <c r="CZ620" s="639"/>
      <c r="DA620" s="448"/>
      <c r="DB620" s="740">
        <f t="shared" si="153"/>
        <v>0</v>
      </c>
      <c r="DC620" s="741"/>
      <c r="DD620" s="639" t="str">
        <f>IF(DB620=0,"",IF(SUM($DB$611:DB620)=1,DF620,IF($DB$648&gt;SUM($DB$611:DB620),_xlfn.CONCAT(", ",DF620),IF($DB$648=SUM($DB$611:DB620),_xlfn.CONCAT(" y ",DF620,".")))))</f>
        <v/>
      </c>
      <c r="DE620" s="641" t="str">
        <f>IF(DC620=0,"", IF(SUM($AN$498:DC620)=1,DF620, IF($AN$511&gt;SUM($AN$498:DC620),_xlfn.CONCAT(", ",DF620), IF($AN$511=SUM($AN$498:DC620),_xlfn.CONCAT(" y ",DF620,".")))))</f>
        <v/>
      </c>
      <c r="DF620" s="738">
        <f t="shared" si="154"/>
        <v>9</v>
      </c>
      <c r="DG620" s="739"/>
      <c r="HT620" s="627">
        <f t="shared" si="113"/>
        <v>0</v>
      </c>
      <c r="HU620" s="627"/>
      <c r="HV620" s="627">
        <f t="shared" si="114"/>
        <v>0</v>
      </c>
      <c r="HW620" s="627"/>
      <c r="HX620" s="627">
        <f t="shared" si="115"/>
        <v>0</v>
      </c>
      <c r="HY620" s="627"/>
      <c r="HZ620" s="627">
        <f t="shared" si="116"/>
        <v>0</v>
      </c>
      <c r="IA620" s="627"/>
      <c r="IB620" s="627">
        <f t="shared" si="117"/>
        <v>0</v>
      </c>
      <c r="IC620" s="627"/>
      <c r="ID620" s="627">
        <f t="shared" si="118"/>
        <v>0</v>
      </c>
      <c r="IE620" s="627"/>
      <c r="IF620" s="627">
        <f t="shared" si="119"/>
        <v>0</v>
      </c>
      <c r="IG620" s="627"/>
      <c r="IH620" s="627">
        <f t="shared" si="120"/>
        <v>0</v>
      </c>
      <c r="II620" s="627"/>
    </row>
    <row r="621" spans="1:252" s="72" customFormat="1" ht="15" customHeight="1">
      <c r="A621" s="131"/>
      <c r="B621" s="53"/>
      <c r="C621" s="82" t="s">
        <v>75</v>
      </c>
      <c r="D621" s="825" t="str">
        <f>IF($AH$11=1,"",IF(CNGE_2026_M3_Secc1!$AH$388=CNGE_2026_M3_Secc1!$AJ$388,"",IF(CNGE_2026_M3_Secc1!D407="","",CNGE_2026_M3_Secc1!D407)))</f>
        <v/>
      </c>
      <c r="E621" s="826"/>
      <c r="F621" s="826"/>
      <c r="G621" s="826"/>
      <c r="H621" s="826"/>
      <c r="I621" s="826"/>
      <c r="J621" s="826"/>
      <c r="K621" s="826"/>
      <c r="L621" s="826"/>
      <c r="M621" s="826"/>
      <c r="N621" s="827"/>
      <c r="O621" s="432"/>
      <c r="P621" s="432"/>
      <c r="Q621" s="432"/>
      <c r="R621" s="432"/>
      <c r="S621" s="432"/>
      <c r="T621" s="432"/>
      <c r="U621" s="432"/>
      <c r="V621" s="432"/>
      <c r="W621" s="432"/>
      <c r="X621" s="432"/>
      <c r="Y621" s="432"/>
      <c r="Z621" s="432"/>
      <c r="AA621" s="432"/>
      <c r="AB621" s="432"/>
      <c r="AC621" s="432"/>
      <c r="AD621" s="432"/>
      <c r="AE621" s="12"/>
      <c r="AF621" s="122"/>
      <c r="AH621" s="896">
        <f t="shared" si="121"/>
        <v>0</v>
      </c>
      <c r="AI621" s="627"/>
      <c r="AJ621" s="627">
        <f t="shared" si="122"/>
        <v>0</v>
      </c>
      <c r="AK621" s="627"/>
      <c r="AL621" s="639">
        <f t="shared" si="123"/>
        <v>0</v>
      </c>
      <c r="AM621" s="641"/>
      <c r="AN621" s="627">
        <f t="shared" si="124"/>
        <v>0</v>
      </c>
      <c r="AO621" s="639"/>
      <c r="AP621" s="448"/>
      <c r="AQ621" s="919">
        <f t="shared" si="125"/>
        <v>0</v>
      </c>
      <c r="AR621" s="627"/>
      <c r="AS621" s="627">
        <f t="shared" si="126"/>
        <v>0</v>
      </c>
      <c r="AT621" s="627"/>
      <c r="AU621" s="639">
        <f t="shared" si="127"/>
        <v>0</v>
      </c>
      <c r="AV621" s="641"/>
      <c r="AW621" s="627">
        <f t="shared" si="128"/>
        <v>0</v>
      </c>
      <c r="AX621" s="639"/>
      <c r="AY621" s="448"/>
      <c r="AZ621" s="896">
        <f t="shared" si="129"/>
        <v>0</v>
      </c>
      <c r="BA621" s="627"/>
      <c r="BB621" s="627">
        <f t="shared" si="130"/>
        <v>0</v>
      </c>
      <c r="BC621" s="627"/>
      <c r="BD621" s="639">
        <f t="shared" si="131"/>
        <v>0</v>
      </c>
      <c r="BE621" s="641"/>
      <c r="BF621" s="627">
        <f t="shared" si="132"/>
        <v>0</v>
      </c>
      <c r="BG621" s="639"/>
      <c r="BH621" s="448"/>
      <c r="BI621" s="742">
        <f t="shared" si="133"/>
        <v>0</v>
      </c>
      <c r="BJ621" s="641"/>
      <c r="BK621" s="639">
        <f t="shared" si="134"/>
        <v>0</v>
      </c>
      <c r="BL621" s="641"/>
      <c r="BM621" s="639">
        <f t="shared" si="135"/>
        <v>0</v>
      </c>
      <c r="BN621" s="641"/>
      <c r="BO621" s="627">
        <f t="shared" si="136"/>
        <v>0</v>
      </c>
      <c r="BP621" s="639"/>
      <c r="BQ621" s="448"/>
      <c r="BR621" s="896">
        <f t="shared" si="137"/>
        <v>0</v>
      </c>
      <c r="BS621" s="627"/>
      <c r="BT621" s="627">
        <f t="shared" si="138"/>
        <v>0</v>
      </c>
      <c r="BU621" s="627"/>
      <c r="BV621" s="639">
        <f t="shared" si="139"/>
        <v>0</v>
      </c>
      <c r="BW621" s="641"/>
      <c r="BX621" s="627">
        <f t="shared" si="140"/>
        <v>0</v>
      </c>
      <c r="BY621" s="639"/>
      <c r="BZ621" s="448"/>
      <c r="CA621" s="919">
        <f t="shared" si="141"/>
        <v>0</v>
      </c>
      <c r="CB621" s="627"/>
      <c r="CC621" s="627">
        <f t="shared" si="142"/>
        <v>0</v>
      </c>
      <c r="CD621" s="627"/>
      <c r="CE621" s="639">
        <f t="shared" si="143"/>
        <v>0</v>
      </c>
      <c r="CF621" s="641"/>
      <c r="CG621" s="627">
        <f t="shared" si="144"/>
        <v>0</v>
      </c>
      <c r="CH621" s="639"/>
      <c r="CI621" s="448"/>
      <c r="CJ621" s="896">
        <f t="shared" si="145"/>
        <v>0</v>
      </c>
      <c r="CK621" s="627"/>
      <c r="CL621" s="627">
        <f t="shared" si="146"/>
        <v>0</v>
      </c>
      <c r="CM621" s="627"/>
      <c r="CN621" s="639">
        <f t="shared" si="147"/>
        <v>0</v>
      </c>
      <c r="CO621" s="641"/>
      <c r="CP621" s="627">
        <f t="shared" si="148"/>
        <v>0</v>
      </c>
      <c r="CQ621" s="639"/>
      <c r="CR621" s="448"/>
      <c r="CS621" s="742">
        <f t="shared" si="149"/>
        <v>0</v>
      </c>
      <c r="CT621" s="641"/>
      <c r="CU621" s="639">
        <f t="shared" si="150"/>
        <v>0</v>
      </c>
      <c r="CV621" s="641"/>
      <c r="CW621" s="639">
        <f t="shared" si="151"/>
        <v>0</v>
      </c>
      <c r="CX621" s="641"/>
      <c r="CY621" s="627">
        <f t="shared" si="152"/>
        <v>0</v>
      </c>
      <c r="CZ621" s="639"/>
      <c r="DA621" s="448"/>
      <c r="DB621" s="740">
        <f t="shared" si="153"/>
        <v>0</v>
      </c>
      <c r="DC621" s="741"/>
      <c r="DD621" s="639" t="str">
        <f>IF(DB621=0,"",IF(SUM($DB$611:DB621)=1,DF621,IF($DB$648&gt;SUM($DB$611:DB621),_xlfn.CONCAT(", ",DF621),IF($DB$648=SUM($DB$611:DB621),_xlfn.CONCAT(" y ",DF621,".")))))</f>
        <v/>
      </c>
      <c r="DE621" s="641" t="str">
        <f>IF(DC621=0,"", IF(SUM($AN$498:DC621)=1,DF621, IF($AN$511&gt;SUM($AN$498:DC621),_xlfn.CONCAT(", ",DF621), IF($AN$511=SUM($AN$498:DC621),_xlfn.CONCAT(" y ",DF621,".")))))</f>
        <v/>
      </c>
      <c r="DF621" s="738">
        <f t="shared" si="154"/>
        <v>10</v>
      </c>
      <c r="DG621" s="739"/>
      <c r="HT621" s="627">
        <f t="shared" si="113"/>
        <v>0</v>
      </c>
      <c r="HU621" s="627"/>
      <c r="HV621" s="627">
        <f t="shared" si="114"/>
        <v>0</v>
      </c>
      <c r="HW621" s="627"/>
      <c r="HX621" s="627">
        <f t="shared" si="115"/>
        <v>0</v>
      </c>
      <c r="HY621" s="627"/>
      <c r="HZ621" s="627">
        <f t="shared" si="116"/>
        <v>0</v>
      </c>
      <c r="IA621" s="627"/>
      <c r="IB621" s="627">
        <f t="shared" si="117"/>
        <v>0</v>
      </c>
      <c r="IC621" s="627"/>
      <c r="ID621" s="627">
        <f t="shared" si="118"/>
        <v>0</v>
      </c>
      <c r="IE621" s="627"/>
      <c r="IF621" s="627">
        <f t="shared" si="119"/>
        <v>0</v>
      </c>
      <c r="IG621" s="627"/>
      <c r="IH621" s="627">
        <f t="shared" si="120"/>
        <v>0</v>
      </c>
      <c r="II621" s="627"/>
    </row>
    <row r="622" spans="1:252" s="72" customFormat="1" ht="15" customHeight="1">
      <c r="A622" s="131"/>
      <c r="B622" s="53"/>
      <c r="C622" s="82" t="s">
        <v>76</v>
      </c>
      <c r="D622" s="825" t="str">
        <f>IF($AH$11=1,"",IF(CNGE_2026_M3_Secc1!$AH$388=CNGE_2026_M3_Secc1!$AJ$388,"",IF(CNGE_2026_M3_Secc1!D408="","",CNGE_2026_M3_Secc1!D408)))</f>
        <v/>
      </c>
      <c r="E622" s="826"/>
      <c r="F622" s="826"/>
      <c r="G622" s="826"/>
      <c r="H622" s="826"/>
      <c r="I622" s="826"/>
      <c r="J622" s="826"/>
      <c r="K622" s="826"/>
      <c r="L622" s="826"/>
      <c r="M622" s="826"/>
      <c r="N622" s="827"/>
      <c r="O622" s="432"/>
      <c r="P622" s="432"/>
      <c r="Q622" s="432"/>
      <c r="R622" s="432"/>
      <c r="S622" s="432"/>
      <c r="T622" s="432"/>
      <c r="U622" s="432"/>
      <c r="V622" s="432"/>
      <c r="W622" s="432"/>
      <c r="X622" s="432"/>
      <c r="Y622" s="432"/>
      <c r="Z622" s="432"/>
      <c r="AA622" s="432"/>
      <c r="AB622" s="432"/>
      <c r="AC622" s="432"/>
      <c r="AD622" s="432"/>
      <c r="AE622" s="12"/>
      <c r="AF622" s="122"/>
      <c r="AH622" s="896">
        <f t="shared" si="121"/>
        <v>0</v>
      </c>
      <c r="AI622" s="627"/>
      <c r="AJ622" s="627">
        <f t="shared" si="122"/>
        <v>0</v>
      </c>
      <c r="AK622" s="627"/>
      <c r="AL622" s="639">
        <f t="shared" si="123"/>
        <v>0</v>
      </c>
      <c r="AM622" s="641"/>
      <c r="AN622" s="627">
        <f t="shared" si="124"/>
        <v>0</v>
      </c>
      <c r="AO622" s="639"/>
      <c r="AP622" s="448"/>
      <c r="AQ622" s="919">
        <f t="shared" si="125"/>
        <v>0</v>
      </c>
      <c r="AR622" s="627"/>
      <c r="AS622" s="627">
        <f t="shared" si="126"/>
        <v>0</v>
      </c>
      <c r="AT622" s="627"/>
      <c r="AU622" s="639">
        <f t="shared" si="127"/>
        <v>0</v>
      </c>
      <c r="AV622" s="641"/>
      <c r="AW622" s="627">
        <f t="shared" si="128"/>
        <v>0</v>
      </c>
      <c r="AX622" s="639"/>
      <c r="AY622" s="448"/>
      <c r="AZ622" s="896">
        <f t="shared" si="129"/>
        <v>0</v>
      </c>
      <c r="BA622" s="627"/>
      <c r="BB622" s="627">
        <f t="shared" si="130"/>
        <v>0</v>
      </c>
      <c r="BC622" s="627"/>
      <c r="BD622" s="639">
        <f t="shared" si="131"/>
        <v>0</v>
      </c>
      <c r="BE622" s="641"/>
      <c r="BF622" s="627">
        <f t="shared" si="132"/>
        <v>0</v>
      </c>
      <c r="BG622" s="639"/>
      <c r="BH622" s="448"/>
      <c r="BI622" s="742">
        <f t="shared" si="133"/>
        <v>0</v>
      </c>
      <c r="BJ622" s="641"/>
      <c r="BK622" s="639">
        <f t="shared" si="134"/>
        <v>0</v>
      </c>
      <c r="BL622" s="641"/>
      <c r="BM622" s="639">
        <f t="shared" si="135"/>
        <v>0</v>
      </c>
      <c r="BN622" s="641"/>
      <c r="BO622" s="627">
        <f t="shared" si="136"/>
        <v>0</v>
      </c>
      <c r="BP622" s="639"/>
      <c r="BQ622" s="448"/>
      <c r="BR622" s="896">
        <f t="shared" si="137"/>
        <v>0</v>
      </c>
      <c r="BS622" s="627"/>
      <c r="BT622" s="627">
        <f t="shared" si="138"/>
        <v>0</v>
      </c>
      <c r="BU622" s="627"/>
      <c r="BV622" s="639">
        <f t="shared" si="139"/>
        <v>0</v>
      </c>
      <c r="BW622" s="641"/>
      <c r="BX622" s="627">
        <f t="shared" si="140"/>
        <v>0</v>
      </c>
      <c r="BY622" s="639"/>
      <c r="BZ622" s="448"/>
      <c r="CA622" s="919">
        <f t="shared" si="141"/>
        <v>0</v>
      </c>
      <c r="CB622" s="627"/>
      <c r="CC622" s="627">
        <f t="shared" si="142"/>
        <v>0</v>
      </c>
      <c r="CD622" s="627"/>
      <c r="CE622" s="639">
        <f t="shared" si="143"/>
        <v>0</v>
      </c>
      <c r="CF622" s="641"/>
      <c r="CG622" s="627">
        <f t="shared" si="144"/>
        <v>0</v>
      </c>
      <c r="CH622" s="639"/>
      <c r="CI622" s="448"/>
      <c r="CJ622" s="896">
        <f t="shared" si="145"/>
        <v>0</v>
      </c>
      <c r="CK622" s="627"/>
      <c r="CL622" s="627">
        <f t="shared" si="146"/>
        <v>0</v>
      </c>
      <c r="CM622" s="627"/>
      <c r="CN622" s="639">
        <f t="shared" si="147"/>
        <v>0</v>
      </c>
      <c r="CO622" s="641"/>
      <c r="CP622" s="627">
        <f t="shared" si="148"/>
        <v>0</v>
      </c>
      <c r="CQ622" s="639"/>
      <c r="CR622" s="448"/>
      <c r="CS622" s="742">
        <f t="shared" si="149"/>
        <v>0</v>
      </c>
      <c r="CT622" s="641"/>
      <c r="CU622" s="639">
        <f t="shared" si="150"/>
        <v>0</v>
      </c>
      <c r="CV622" s="641"/>
      <c r="CW622" s="639">
        <f t="shared" si="151"/>
        <v>0</v>
      </c>
      <c r="CX622" s="641"/>
      <c r="CY622" s="627">
        <f t="shared" si="152"/>
        <v>0</v>
      </c>
      <c r="CZ622" s="639"/>
      <c r="DA622" s="448"/>
      <c r="DB622" s="740">
        <f t="shared" si="153"/>
        <v>0</v>
      </c>
      <c r="DC622" s="741"/>
      <c r="DD622" s="639" t="str">
        <f>IF(DB622=0,"",IF(SUM($DB$611:DB622)=1,DF622,IF($DB$648&gt;SUM($DB$611:DB622),_xlfn.CONCAT(", ",DF622),IF($DB$648=SUM($DB$611:DB622),_xlfn.CONCAT(" y ",DF622,".")))))</f>
        <v/>
      </c>
      <c r="DE622" s="641" t="str">
        <f>IF(DC622=0,"", IF(SUM($AN$498:DC622)=1,DF622, IF($AN$511&gt;SUM($AN$498:DC622),_xlfn.CONCAT(", ",DF622), IF($AN$511=SUM($AN$498:DC622),_xlfn.CONCAT(" y ",DF622,".")))))</f>
        <v/>
      </c>
      <c r="DF622" s="738">
        <f t="shared" si="154"/>
        <v>11</v>
      </c>
      <c r="DG622" s="739"/>
      <c r="HT622" s="627">
        <f t="shared" si="113"/>
        <v>0</v>
      </c>
      <c r="HU622" s="627"/>
      <c r="HV622" s="627">
        <f t="shared" si="114"/>
        <v>0</v>
      </c>
      <c r="HW622" s="627"/>
      <c r="HX622" s="627">
        <f t="shared" si="115"/>
        <v>0</v>
      </c>
      <c r="HY622" s="627"/>
      <c r="HZ622" s="627">
        <f t="shared" si="116"/>
        <v>0</v>
      </c>
      <c r="IA622" s="627"/>
      <c r="IB622" s="627">
        <f t="shared" si="117"/>
        <v>0</v>
      </c>
      <c r="IC622" s="627"/>
      <c r="ID622" s="627">
        <f t="shared" si="118"/>
        <v>0</v>
      </c>
      <c r="IE622" s="627"/>
      <c r="IF622" s="627">
        <f t="shared" si="119"/>
        <v>0</v>
      </c>
      <c r="IG622" s="627"/>
      <c r="IH622" s="627">
        <f t="shared" si="120"/>
        <v>0</v>
      </c>
      <c r="II622" s="627"/>
    </row>
    <row r="623" spans="1:252" s="72" customFormat="1" ht="15" customHeight="1">
      <c r="A623" s="131"/>
      <c r="B623" s="53"/>
      <c r="C623" s="82" t="s">
        <v>77</v>
      </c>
      <c r="D623" s="825" t="str">
        <f>IF($AH$11=1,"",IF(CNGE_2026_M3_Secc1!$AH$388=CNGE_2026_M3_Secc1!$AJ$388,"",IF(CNGE_2026_M3_Secc1!D409="","",CNGE_2026_M3_Secc1!D409)))</f>
        <v/>
      </c>
      <c r="E623" s="826"/>
      <c r="F623" s="826"/>
      <c r="G623" s="826"/>
      <c r="H623" s="826"/>
      <c r="I623" s="826"/>
      <c r="J623" s="826"/>
      <c r="K623" s="826"/>
      <c r="L623" s="826"/>
      <c r="M623" s="826"/>
      <c r="N623" s="827"/>
      <c r="O623" s="432"/>
      <c r="P623" s="432"/>
      <c r="Q623" s="432"/>
      <c r="R623" s="432"/>
      <c r="S623" s="432"/>
      <c r="T623" s="432"/>
      <c r="U623" s="432"/>
      <c r="V623" s="432"/>
      <c r="W623" s="432"/>
      <c r="X623" s="432"/>
      <c r="Y623" s="432"/>
      <c r="Z623" s="432"/>
      <c r="AA623" s="432"/>
      <c r="AB623" s="432"/>
      <c r="AC623" s="432"/>
      <c r="AD623" s="432"/>
      <c r="AE623" s="12"/>
      <c r="AF623" s="122"/>
      <c r="AH623" s="896">
        <f t="shared" si="121"/>
        <v>0</v>
      </c>
      <c r="AI623" s="627"/>
      <c r="AJ623" s="627">
        <f t="shared" si="122"/>
        <v>0</v>
      </c>
      <c r="AK623" s="627"/>
      <c r="AL623" s="639">
        <f t="shared" si="123"/>
        <v>0</v>
      </c>
      <c r="AM623" s="641"/>
      <c r="AN623" s="627">
        <f t="shared" si="124"/>
        <v>0</v>
      </c>
      <c r="AO623" s="639"/>
      <c r="AP623" s="448"/>
      <c r="AQ623" s="919">
        <f t="shared" si="125"/>
        <v>0</v>
      </c>
      <c r="AR623" s="627"/>
      <c r="AS623" s="627">
        <f t="shared" si="126"/>
        <v>0</v>
      </c>
      <c r="AT623" s="627"/>
      <c r="AU623" s="639">
        <f t="shared" si="127"/>
        <v>0</v>
      </c>
      <c r="AV623" s="641"/>
      <c r="AW623" s="627">
        <f t="shared" si="128"/>
        <v>0</v>
      </c>
      <c r="AX623" s="639"/>
      <c r="AY623" s="448"/>
      <c r="AZ623" s="896">
        <f t="shared" si="129"/>
        <v>0</v>
      </c>
      <c r="BA623" s="627"/>
      <c r="BB623" s="627">
        <f t="shared" si="130"/>
        <v>0</v>
      </c>
      <c r="BC623" s="627"/>
      <c r="BD623" s="639">
        <f t="shared" si="131"/>
        <v>0</v>
      </c>
      <c r="BE623" s="641"/>
      <c r="BF623" s="627">
        <f t="shared" si="132"/>
        <v>0</v>
      </c>
      <c r="BG623" s="639"/>
      <c r="BH623" s="448"/>
      <c r="BI623" s="742">
        <f t="shared" si="133"/>
        <v>0</v>
      </c>
      <c r="BJ623" s="641"/>
      <c r="BK623" s="639">
        <f t="shared" si="134"/>
        <v>0</v>
      </c>
      <c r="BL623" s="641"/>
      <c r="BM623" s="639">
        <f t="shared" si="135"/>
        <v>0</v>
      </c>
      <c r="BN623" s="641"/>
      <c r="BO623" s="627">
        <f t="shared" si="136"/>
        <v>0</v>
      </c>
      <c r="BP623" s="639"/>
      <c r="BQ623" s="448"/>
      <c r="BR623" s="896">
        <f t="shared" si="137"/>
        <v>0</v>
      </c>
      <c r="BS623" s="627"/>
      <c r="BT623" s="627">
        <f t="shared" si="138"/>
        <v>0</v>
      </c>
      <c r="BU623" s="627"/>
      <c r="BV623" s="639">
        <f t="shared" si="139"/>
        <v>0</v>
      </c>
      <c r="BW623" s="641"/>
      <c r="BX623" s="627">
        <f t="shared" si="140"/>
        <v>0</v>
      </c>
      <c r="BY623" s="639"/>
      <c r="BZ623" s="448"/>
      <c r="CA623" s="919">
        <f t="shared" si="141"/>
        <v>0</v>
      </c>
      <c r="CB623" s="627"/>
      <c r="CC623" s="627">
        <f t="shared" si="142"/>
        <v>0</v>
      </c>
      <c r="CD623" s="627"/>
      <c r="CE623" s="639">
        <f t="shared" si="143"/>
        <v>0</v>
      </c>
      <c r="CF623" s="641"/>
      <c r="CG623" s="627">
        <f t="shared" si="144"/>
        <v>0</v>
      </c>
      <c r="CH623" s="639"/>
      <c r="CI623" s="448"/>
      <c r="CJ623" s="896">
        <f t="shared" si="145"/>
        <v>0</v>
      </c>
      <c r="CK623" s="627"/>
      <c r="CL623" s="627">
        <f t="shared" si="146"/>
        <v>0</v>
      </c>
      <c r="CM623" s="627"/>
      <c r="CN623" s="639">
        <f t="shared" si="147"/>
        <v>0</v>
      </c>
      <c r="CO623" s="641"/>
      <c r="CP623" s="627">
        <f t="shared" si="148"/>
        <v>0</v>
      </c>
      <c r="CQ623" s="639"/>
      <c r="CR623" s="448"/>
      <c r="CS623" s="742">
        <f t="shared" si="149"/>
        <v>0</v>
      </c>
      <c r="CT623" s="641"/>
      <c r="CU623" s="639">
        <f t="shared" si="150"/>
        <v>0</v>
      </c>
      <c r="CV623" s="641"/>
      <c r="CW623" s="639">
        <f t="shared" si="151"/>
        <v>0</v>
      </c>
      <c r="CX623" s="641"/>
      <c r="CY623" s="627">
        <f t="shared" si="152"/>
        <v>0</v>
      </c>
      <c r="CZ623" s="639"/>
      <c r="DA623" s="448"/>
      <c r="DB623" s="740">
        <f t="shared" si="153"/>
        <v>0</v>
      </c>
      <c r="DC623" s="741"/>
      <c r="DD623" s="639" t="str">
        <f>IF(DB623=0,"",IF(SUM($DB$611:DB623)=1,DF623,IF($DB$648&gt;SUM($DB$611:DB623),_xlfn.CONCAT(", ",DF623),IF($DB$648=SUM($DB$611:DB623),_xlfn.CONCAT(" y ",DF623,".")))))</f>
        <v/>
      </c>
      <c r="DE623" s="641" t="str">
        <f>IF(DC623=0,"", IF(SUM($AN$498:DC623)=1,DF623, IF($AN$511&gt;SUM($AN$498:DC623),_xlfn.CONCAT(", ",DF623), IF($AN$511=SUM($AN$498:DC623),_xlfn.CONCAT(" y ",DF623,".")))))</f>
        <v/>
      </c>
      <c r="DF623" s="738">
        <f t="shared" si="154"/>
        <v>12</v>
      </c>
      <c r="DG623" s="739"/>
      <c r="HT623" s="627">
        <f t="shared" si="113"/>
        <v>0</v>
      </c>
      <c r="HU623" s="627"/>
      <c r="HV623" s="627">
        <f t="shared" si="114"/>
        <v>0</v>
      </c>
      <c r="HW623" s="627"/>
      <c r="HX623" s="627">
        <f t="shared" si="115"/>
        <v>0</v>
      </c>
      <c r="HY623" s="627"/>
      <c r="HZ623" s="627">
        <f t="shared" si="116"/>
        <v>0</v>
      </c>
      <c r="IA623" s="627"/>
      <c r="IB623" s="627">
        <f t="shared" si="117"/>
        <v>0</v>
      </c>
      <c r="IC623" s="627"/>
      <c r="ID623" s="627">
        <f t="shared" si="118"/>
        <v>0</v>
      </c>
      <c r="IE623" s="627"/>
      <c r="IF623" s="627">
        <f t="shared" si="119"/>
        <v>0</v>
      </c>
      <c r="IG623" s="627"/>
      <c r="IH623" s="627">
        <f t="shared" si="120"/>
        <v>0</v>
      </c>
      <c r="II623" s="627"/>
    </row>
    <row r="624" spans="1:252" s="72" customFormat="1" ht="15" customHeight="1">
      <c r="A624" s="131"/>
      <c r="B624" s="53"/>
      <c r="C624" s="82" t="s">
        <v>78</v>
      </c>
      <c r="D624" s="825" t="str">
        <f>IF($AH$11=1,"",IF(CNGE_2026_M3_Secc1!$AH$388=CNGE_2026_M3_Secc1!$AJ$388,"",IF(CNGE_2026_M3_Secc1!D410="","",CNGE_2026_M3_Secc1!D410)))</f>
        <v/>
      </c>
      <c r="E624" s="826"/>
      <c r="F624" s="826"/>
      <c r="G624" s="826"/>
      <c r="H624" s="826"/>
      <c r="I624" s="826"/>
      <c r="J624" s="826"/>
      <c r="K624" s="826"/>
      <c r="L624" s="826"/>
      <c r="M624" s="826"/>
      <c r="N624" s="827"/>
      <c r="O624" s="432"/>
      <c r="P624" s="432"/>
      <c r="Q624" s="432"/>
      <c r="R624" s="432"/>
      <c r="S624" s="432"/>
      <c r="T624" s="432"/>
      <c r="U624" s="432"/>
      <c r="V624" s="432"/>
      <c r="W624" s="432"/>
      <c r="X624" s="432"/>
      <c r="Y624" s="432"/>
      <c r="Z624" s="432"/>
      <c r="AA624" s="432"/>
      <c r="AB624" s="432"/>
      <c r="AC624" s="432"/>
      <c r="AD624" s="432"/>
      <c r="AE624" s="12"/>
      <c r="AF624" s="122"/>
      <c r="AH624" s="896">
        <f t="shared" si="121"/>
        <v>0</v>
      </c>
      <c r="AI624" s="627"/>
      <c r="AJ624" s="627">
        <f t="shared" si="122"/>
        <v>0</v>
      </c>
      <c r="AK624" s="627"/>
      <c r="AL624" s="639">
        <f t="shared" si="123"/>
        <v>0</v>
      </c>
      <c r="AM624" s="641"/>
      <c r="AN624" s="627">
        <f t="shared" si="124"/>
        <v>0</v>
      </c>
      <c r="AO624" s="639"/>
      <c r="AP624" s="448"/>
      <c r="AQ624" s="919">
        <f t="shared" si="125"/>
        <v>0</v>
      </c>
      <c r="AR624" s="627"/>
      <c r="AS624" s="627">
        <f t="shared" si="126"/>
        <v>0</v>
      </c>
      <c r="AT624" s="627"/>
      <c r="AU624" s="639">
        <f t="shared" si="127"/>
        <v>0</v>
      </c>
      <c r="AV624" s="641"/>
      <c r="AW624" s="627">
        <f t="shared" si="128"/>
        <v>0</v>
      </c>
      <c r="AX624" s="639"/>
      <c r="AY624" s="448"/>
      <c r="AZ624" s="896">
        <f t="shared" si="129"/>
        <v>0</v>
      </c>
      <c r="BA624" s="627"/>
      <c r="BB624" s="627">
        <f t="shared" si="130"/>
        <v>0</v>
      </c>
      <c r="BC624" s="627"/>
      <c r="BD624" s="639">
        <f t="shared" si="131"/>
        <v>0</v>
      </c>
      <c r="BE624" s="641"/>
      <c r="BF624" s="627">
        <f t="shared" si="132"/>
        <v>0</v>
      </c>
      <c r="BG624" s="639"/>
      <c r="BH624" s="448"/>
      <c r="BI624" s="742">
        <f t="shared" si="133"/>
        <v>0</v>
      </c>
      <c r="BJ624" s="641"/>
      <c r="BK624" s="639">
        <f t="shared" si="134"/>
        <v>0</v>
      </c>
      <c r="BL624" s="641"/>
      <c r="BM624" s="639">
        <f t="shared" si="135"/>
        <v>0</v>
      </c>
      <c r="BN624" s="641"/>
      <c r="BO624" s="627">
        <f t="shared" si="136"/>
        <v>0</v>
      </c>
      <c r="BP624" s="639"/>
      <c r="BQ624" s="448"/>
      <c r="BR624" s="896">
        <f t="shared" si="137"/>
        <v>0</v>
      </c>
      <c r="BS624" s="627"/>
      <c r="BT624" s="627">
        <f t="shared" si="138"/>
        <v>0</v>
      </c>
      <c r="BU624" s="627"/>
      <c r="BV624" s="639">
        <f t="shared" si="139"/>
        <v>0</v>
      </c>
      <c r="BW624" s="641"/>
      <c r="BX624" s="627">
        <f t="shared" si="140"/>
        <v>0</v>
      </c>
      <c r="BY624" s="639"/>
      <c r="BZ624" s="448"/>
      <c r="CA624" s="919">
        <f t="shared" si="141"/>
        <v>0</v>
      </c>
      <c r="CB624" s="627"/>
      <c r="CC624" s="627">
        <f t="shared" si="142"/>
        <v>0</v>
      </c>
      <c r="CD624" s="627"/>
      <c r="CE624" s="639">
        <f t="shared" si="143"/>
        <v>0</v>
      </c>
      <c r="CF624" s="641"/>
      <c r="CG624" s="627">
        <f t="shared" si="144"/>
        <v>0</v>
      </c>
      <c r="CH624" s="639"/>
      <c r="CI624" s="448"/>
      <c r="CJ624" s="896">
        <f t="shared" si="145"/>
        <v>0</v>
      </c>
      <c r="CK624" s="627"/>
      <c r="CL624" s="627">
        <f t="shared" si="146"/>
        <v>0</v>
      </c>
      <c r="CM624" s="627"/>
      <c r="CN624" s="639">
        <f t="shared" si="147"/>
        <v>0</v>
      </c>
      <c r="CO624" s="641"/>
      <c r="CP624" s="627">
        <f t="shared" si="148"/>
        <v>0</v>
      </c>
      <c r="CQ624" s="639"/>
      <c r="CR624" s="448"/>
      <c r="CS624" s="742">
        <f t="shared" si="149"/>
        <v>0</v>
      </c>
      <c r="CT624" s="641"/>
      <c r="CU624" s="639">
        <f t="shared" si="150"/>
        <v>0</v>
      </c>
      <c r="CV624" s="641"/>
      <c r="CW624" s="639">
        <f t="shared" si="151"/>
        <v>0</v>
      </c>
      <c r="CX624" s="641"/>
      <c r="CY624" s="627">
        <f t="shared" si="152"/>
        <v>0</v>
      </c>
      <c r="CZ624" s="639"/>
      <c r="DA624" s="448"/>
      <c r="DB624" s="740">
        <f t="shared" si="153"/>
        <v>0</v>
      </c>
      <c r="DC624" s="741"/>
      <c r="DD624" s="639" t="str">
        <f>IF(DB624=0,"",IF(SUM($DB$611:DB624)=1,DF624,IF($DB$648&gt;SUM($DB$611:DB624),_xlfn.CONCAT(", ",DF624),IF($DB$648=SUM($DB$611:DB624),_xlfn.CONCAT(" y ",DF624,".")))))</f>
        <v/>
      </c>
      <c r="DE624" s="641" t="str">
        <f>IF(DC624=0,"", IF(SUM($AN$498:DC624)=1,DF624, IF($AN$511&gt;SUM($AN$498:DC624),_xlfn.CONCAT(", ",DF624), IF($AN$511=SUM($AN$498:DC624),_xlfn.CONCAT(" y ",DF624,".")))))</f>
        <v/>
      </c>
      <c r="DF624" s="738">
        <f t="shared" si="154"/>
        <v>13</v>
      </c>
      <c r="DG624" s="739"/>
      <c r="HT624" s="627">
        <f t="shared" si="113"/>
        <v>0</v>
      </c>
      <c r="HU624" s="627"/>
      <c r="HV624" s="627">
        <f t="shared" si="114"/>
        <v>0</v>
      </c>
      <c r="HW624" s="627"/>
      <c r="HX624" s="627">
        <f t="shared" si="115"/>
        <v>0</v>
      </c>
      <c r="HY624" s="627"/>
      <c r="HZ624" s="627">
        <f t="shared" si="116"/>
        <v>0</v>
      </c>
      <c r="IA624" s="627"/>
      <c r="IB624" s="627">
        <f t="shared" si="117"/>
        <v>0</v>
      </c>
      <c r="IC624" s="627"/>
      <c r="ID624" s="627">
        <f t="shared" si="118"/>
        <v>0</v>
      </c>
      <c r="IE624" s="627"/>
      <c r="IF624" s="627">
        <f t="shared" si="119"/>
        <v>0</v>
      </c>
      <c r="IG624" s="627"/>
      <c r="IH624" s="627">
        <f t="shared" si="120"/>
        <v>0</v>
      </c>
      <c r="II624" s="627"/>
    </row>
    <row r="625" spans="1:243" s="72" customFormat="1" ht="15" customHeight="1">
      <c r="A625" s="131"/>
      <c r="B625" s="53"/>
      <c r="C625" s="82" t="s">
        <v>79</v>
      </c>
      <c r="D625" s="825" t="str">
        <f>IF($AH$11=1,"",IF(CNGE_2026_M3_Secc1!$AH$388=CNGE_2026_M3_Secc1!$AJ$388,"",IF(CNGE_2026_M3_Secc1!D411="","",CNGE_2026_M3_Secc1!D411)))</f>
        <v/>
      </c>
      <c r="E625" s="826"/>
      <c r="F625" s="826"/>
      <c r="G625" s="826"/>
      <c r="H625" s="826"/>
      <c r="I625" s="826"/>
      <c r="J625" s="826"/>
      <c r="K625" s="826"/>
      <c r="L625" s="826"/>
      <c r="M625" s="826"/>
      <c r="N625" s="827"/>
      <c r="O625" s="432"/>
      <c r="P625" s="432"/>
      <c r="Q625" s="432"/>
      <c r="R625" s="432"/>
      <c r="S625" s="432"/>
      <c r="T625" s="432"/>
      <c r="U625" s="432"/>
      <c r="V625" s="432"/>
      <c r="W625" s="432"/>
      <c r="X625" s="432"/>
      <c r="Y625" s="432"/>
      <c r="Z625" s="432"/>
      <c r="AA625" s="432"/>
      <c r="AB625" s="432"/>
      <c r="AC625" s="432"/>
      <c r="AD625" s="432"/>
      <c r="AE625" s="12"/>
      <c r="AF625" s="122"/>
      <c r="AH625" s="896">
        <f t="shared" si="121"/>
        <v>0</v>
      </c>
      <c r="AI625" s="627"/>
      <c r="AJ625" s="627">
        <f t="shared" si="122"/>
        <v>0</v>
      </c>
      <c r="AK625" s="627"/>
      <c r="AL625" s="639">
        <f t="shared" si="123"/>
        <v>0</v>
      </c>
      <c r="AM625" s="641"/>
      <c r="AN625" s="627">
        <f t="shared" si="124"/>
        <v>0</v>
      </c>
      <c r="AO625" s="639"/>
      <c r="AP625" s="448"/>
      <c r="AQ625" s="919">
        <f t="shared" si="125"/>
        <v>0</v>
      </c>
      <c r="AR625" s="627"/>
      <c r="AS625" s="627">
        <f t="shared" si="126"/>
        <v>0</v>
      </c>
      <c r="AT625" s="627"/>
      <c r="AU625" s="639">
        <f t="shared" si="127"/>
        <v>0</v>
      </c>
      <c r="AV625" s="641"/>
      <c r="AW625" s="627">
        <f t="shared" si="128"/>
        <v>0</v>
      </c>
      <c r="AX625" s="639"/>
      <c r="AY625" s="448"/>
      <c r="AZ625" s="896">
        <f t="shared" si="129"/>
        <v>0</v>
      </c>
      <c r="BA625" s="627"/>
      <c r="BB625" s="627">
        <f t="shared" si="130"/>
        <v>0</v>
      </c>
      <c r="BC625" s="627"/>
      <c r="BD625" s="639">
        <f t="shared" si="131"/>
        <v>0</v>
      </c>
      <c r="BE625" s="641"/>
      <c r="BF625" s="627">
        <f t="shared" si="132"/>
        <v>0</v>
      </c>
      <c r="BG625" s="639"/>
      <c r="BH625" s="448"/>
      <c r="BI625" s="742">
        <f t="shared" si="133"/>
        <v>0</v>
      </c>
      <c r="BJ625" s="641"/>
      <c r="BK625" s="639">
        <f t="shared" si="134"/>
        <v>0</v>
      </c>
      <c r="BL625" s="641"/>
      <c r="BM625" s="639">
        <f t="shared" si="135"/>
        <v>0</v>
      </c>
      <c r="BN625" s="641"/>
      <c r="BO625" s="627">
        <f t="shared" si="136"/>
        <v>0</v>
      </c>
      <c r="BP625" s="639"/>
      <c r="BQ625" s="448"/>
      <c r="BR625" s="896">
        <f t="shared" si="137"/>
        <v>0</v>
      </c>
      <c r="BS625" s="627"/>
      <c r="BT625" s="627">
        <f t="shared" si="138"/>
        <v>0</v>
      </c>
      <c r="BU625" s="627"/>
      <c r="BV625" s="639">
        <f t="shared" si="139"/>
        <v>0</v>
      </c>
      <c r="BW625" s="641"/>
      <c r="BX625" s="627">
        <f t="shared" si="140"/>
        <v>0</v>
      </c>
      <c r="BY625" s="639"/>
      <c r="BZ625" s="448"/>
      <c r="CA625" s="919">
        <f t="shared" si="141"/>
        <v>0</v>
      </c>
      <c r="CB625" s="627"/>
      <c r="CC625" s="627">
        <f t="shared" si="142"/>
        <v>0</v>
      </c>
      <c r="CD625" s="627"/>
      <c r="CE625" s="639">
        <f t="shared" si="143"/>
        <v>0</v>
      </c>
      <c r="CF625" s="641"/>
      <c r="CG625" s="627">
        <f t="shared" si="144"/>
        <v>0</v>
      </c>
      <c r="CH625" s="639"/>
      <c r="CI625" s="448"/>
      <c r="CJ625" s="896">
        <f t="shared" si="145"/>
        <v>0</v>
      </c>
      <c r="CK625" s="627"/>
      <c r="CL625" s="627">
        <f t="shared" si="146"/>
        <v>0</v>
      </c>
      <c r="CM625" s="627"/>
      <c r="CN625" s="639">
        <f t="shared" si="147"/>
        <v>0</v>
      </c>
      <c r="CO625" s="641"/>
      <c r="CP625" s="627">
        <f t="shared" si="148"/>
        <v>0</v>
      </c>
      <c r="CQ625" s="639"/>
      <c r="CR625" s="448"/>
      <c r="CS625" s="742">
        <f t="shared" si="149"/>
        <v>0</v>
      </c>
      <c r="CT625" s="641"/>
      <c r="CU625" s="639">
        <f t="shared" si="150"/>
        <v>0</v>
      </c>
      <c r="CV625" s="641"/>
      <c r="CW625" s="639">
        <f t="shared" si="151"/>
        <v>0</v>
      </c>
      <c r="CX625" s="641"/>
      <c r="CY625" s="627">
        <f t="shared" si="152"/>
        <v>0</v>
      </c>
      <c r="CZ625" s="639"/>
      <c r="DA625" s="448"/>
      <c r="DB625" s="740">
        <f t="shared" si="153"/>
        <v>0</v>
      </c>
      <c r="DC625" s="741"/>
      <c r="DD625" s="639" t="str">
        <f>IF(DB625=0,"",IF(SUM($DB$611:DB625)=1,DF625,IF($DB$648&gt;SUM($DB$611:DB625),_xlfn.CONCAT(", ",DF625),IF($DB$648=SUM($DB$611:DB625),_xlfn.CONCAT(" y ",DF625,".")))))</f>
        <v/>
      </c>
      <c r="DE625" s="641" t="str">
        <f>IF(DC625=0,"", IF(SUM($AN$498:DC625)=1,DF625, IF($AN$511&gt;SUM($AN$498:DC625),_xlfn.CONCAT(", ",DF625), IF($AN$511=SUM($AN$498:DC625),_xlfn.CONCAT(" y ",DF625,".")))))</f>
        <v/>
      </c>
      <c r="DF625" s="738">
        <f t="shared" si="154"/>
        <v>14</v>
      </c>
      <c r="DG625" s="739"/>
      <c r="HT625" s="627">
        <f t="shared" si="113"/>
        <v>0</v>
      </c>
      <c r="HU625" s="627"/>
      <c r="HV625" s="627">
        <f t="shared" si="114"/>
        <v>0</v>
      </c>
      <c r="HW625" s="627"/>
      <c r="HX625" s="627">
        <f t="shared" si="115"/>
        <v>0</v>
      </c>
      <c r="HY625" s="627"/>
      <c r="HZ625" s="627">
        <f t="shared" si="116"/>
        <v>0</v>
      </c>
      <c r="IA625" s="627"/>
      <c r="IB625" s="627">
        <f t="shared" si="117"/>
        <v>0</v>
      </c>
      <c r="IC625" s="627"/>
      <c r="ID625" s="627">
        <f t="shared" si="118"/>
        <v>0</v>
      </c>
      <c r="IE625" s="627"/>
      <c r="IF625" s="627">
        <f t="shared" si="119"/>
        <v>0</v>
      </c>
      <c r="IG625" s="627"/>
      <c r="IH625" s="627">
        <f t="shared" si="120"/>
        <v>0</v>
      </c>
      <c r="II625" s="627"/>
    </row>
    <row r="626" spans="1:243" s="72" customFormat="1" ht="15" customHeight="1">
      <c r="A626" s="131"/>
      <c r="B626" s="53"/>
      <c r="C626" s="82" t="s">
        <v>80</v>
      </c>
      <c r="D626" s="825" t="str">
        <f>IF($AH$11=1,"",IF(CNGE_2026_M3_Secc1!$AH$388=CNGE_2026_M3_Secc1!$AJ$388,"",IF(CNGE_2026_M3_Secc1!D412="","",CNGE_2026_M3_Secc1!D412)))</f>
        <v/>
      </c>
      <c r="E626" s="826"/>
      <c r="F626" s="826"/>
      <c r="G626" s="826"/>
      <c r="H626" s="826"/>
      <c r="I626" s="826"/>
      <c r="J626" s="826"/>
      <c r="K626" s="826"/>
      <c r="L626" s="826"/>
      <c r="M626" s="826"/>
      <c r="N626" s="827"/>
      <c r="O626" s="432"/>
      <c r="P626" s="432"/>
      <c r="Q626" s="432"/>
      <c r="R626" s="432"/>
      <c r="S626" s="432"/>
      <c r="T626" s="432"/>
      <c r="U626" s="432"/>
      <c r="V626" s="432"/>
      <c r="W626" s="432"/>
      <c r="X626" s="432"/>
      <c r="Y626" s="432"/>
      <c r="Z626" s="432"/>
      <c r="AA626" s="432"/>
      <c r="AB626" s="432"/>
      <c r="AC626" s="432"/>
      <c r="AD626" s="432"/>
      <c r="AE626" s="12"/>
      <c r="AF626" s="122"/>
      <c r="AH626" s="896">
        <f t="shared" si="121"/>
        <v>0</v>
      </c>
      <c r="AI626" s="627"/>
      <c r="AJ626" s="627">
        <f t="shared" si="122"/>
        <v>0</v>
      </c>
      <c r="AK626" s="627"/>
      <c r="AL626" s="639">
        <f t="shared" si="123"/>
        <v>0</v>
      </c>
      <c r="AM626" s="641"/>
      <c r="AN626" s="627">
        <f t="shared" si="124"/>
        <v>0</v>
      </c>
      <c r="AO626" s="639"/>
      <c r="AP626" s="448"/>
      <c r="AQ626" s="919">
        <f t="shared" si="125"/>
        <v>0</v>
      </c>
      <c r="AR626" s="627"/>
      <c r="AS626" s="627">
        <f t="shared" si="126"/>
        <v>0</v>
      </c>
      <c r="AT626" s="627"/>
      <c r="AU626" s="639">
        <f t="shared" si="127"/>
        <v>0</v>
      </c>
      <c r="AV626" s="641"/>
      <c r="AW626" s="627">
        <f t="shared" si="128"/>
        <v>0</v>
      </c>
      <c r="AX626" s="639"/>
      <c r="AY626" s="448"/>
      <c r="AZ626" s="896">
        <f t="shared" si="129"/>
        <v>0</v>
      </c>
      <c r="BA626" s="627"/>
      <c r="BB626" s="627">
        <f t="shared" si="130"/>
        <v>0</v>
      </c>
      <c r="BC626" s="627"/>
      <c r="BD626" s="639">
        <f t="shared" si="131"/>
        <v>0</v>
      </c>
      <c r="BE626" s="641"/>
      <c r="BF626" s="627">
        <f t="shared" si="132"/>
        <v>0</v>
      </c>
      <c r="BG626" s="639"/>
      <c r="BH626" s="448"/>
      <c r="BI626" s="742">
        <f t="shared" si="133"/>
        <v>0</v>
      </c>
      <c r="BJ626" s="641"/>
      <c r="BK626" s="639">
        <f t="shared" si="134"/>
        <v>0</v>
      </c>
      <c r="BL626" s="641"/>
      <c r="BM626" s="639">
        <f t="shared" si="135"/>
        <v>0</v>
      </c>
      <c r="BN626" s="641"/>
      <c r="BO626" s="627">
        <f t="shared" si="136"/>
        <v>0</v>
      </c>
      <c r="BP626" s="639"/>
      <c r="BQ626" s="448"/>
      <c r="BR626" s="896">
        <f t="shared" si="137"/>
        <v>0</v>
      </c>
      <c r="BS626" s="627"/>
      <c r="BT626" s="627">
        <f t="shared" si="138"/>
        <v>0</v>
      </c>
      <c r="BU626" s="627"/>
      <c r="BV626" s="639">
        <f t="shared" si="139"/>
        <v>0</v>
      </c>
      <c r="BW626" s="641"/>
      <c r="BX626" s="627">
        <f t="shared" si="140"/>
        <v>0</v>
      </c>
      <c r="BY626" s="639"/>
      <c r="BZ626" s="448"/>
      <c r="CA626" s="919">
        <f t="shared" si="141"/>
        <v>0</v>
      </c>
      <c r="CB626" s="627"/>
      <c r="CC626" s="627">
        <f t="shared" si="142"/>
        <v>0</v>
      </c>
      <c r="CD626" s="627"/>
      <c r="CE626" s="639">
        <f t="shared" si="143"/>
        <v>0</v>
      </c>
      <c r="CF626" s="641"/>
      <c r="CG626" s="627">
        <f t="shared" si="144"/>
        <v>0</v>
      </c>
      <c r="CH626" s="639"/>
      <c r="CI626" s="448"/>
      <c r="CJ626" s="896">
        <f t="shared" si="145"/>
        <v>0</v>
      </c>
      <c r="CK626" s="627"/>
      <c r="CL626" s="627">
        <f t="shared" si="146"/>
        <v>0</v>
      </c>
      <c r="CM626" s="627"/>
      <c r="CN626" s="639">
        <f t="shared" si="147"/>
        <v>0</v>
      </c>
      <c r="CO626" s="641"/>
      <c r="CP626" s="627">
        <f t="shared" si="148"/>
        <v>0</v>
      </c>
      <c r="CQ626" s="639"/>
      <c r="CR626" s="448"/>
      <c r="CS626" s="742">
        <f t="shared" si="149"/>
        <v>0</v>
      </c>
      <c r="CT626" s="641"/>
      <c r="CU626" s="639">
        <f t="shared" si="150"/>
        <v>0</v>
      </c>
      <c r="CV626" s="641"/>
      <c r="CW626" s="639">
        <f t="shared" si="151"/>
        <v>0</v>
      </c>
      <c r="CX626" s="641"/>
      <c r="CY626" s="627">
        <f t="shared" si="152"/>
        <v>0</v>
      </c>
      <c r="CZ626" s="639"/>
      <c r="DA626" s="448"/>
      <c r="DB626" s="740">
        <f t="shared" si="153"/>
        <v>0</v>
      </c>
      <c r="DC626" s="741"/>
      <c r="DD626" s="639" t="str">
        <f>IF(DB626=0,"",IF(SUM($DB$611:DB626)=1,DF626,IF($DB$648&gt;SUM($DB$611:DB626),_xlfn.CONCAT(", ",DF626),IF($DB$648=SUM($DB$611:DB626),_xlfn.CONCAT(" y ",DF626,".")))))</f>
        <v/>
      </c>
      <c r="DE626" s="641" t="str">
        <f>IF(DC626=0,"", IF(SUM($AN$498:DC626)=1,DF626, IF($AN$511&gt;SUM($AN$498:DC626),_xlfn.CONCAT(", ",DF626), IF($AN$511=SUM($AN$498:DC626),_xlfn.CONCAT(" y ",DF626,".")))))</f>
        <v/>
      </c>
      <c r="DF626" s="738">
        <f t="shared" si="154"/>
        <v>15</v>
      </c>
      <c r="DG626" s="739"/>
      <c r="HT626" s="627">
        <f t="shared" si="113"/>
        <v>0</v>
      </c>
      <c r="HU626" s="627"/>
      <c r="HV626" s="627">
        <f t="shared" si="114"/>
        <v>0</v>
      </c>
      <c r="HW626" s="627"/>
      <c r="HX626" s="627">
        <f t="shared" si="115"/>
        <v>0</v>
      </c>
      <c r="HY626" s="627"/>
      <c r="HZ626" s="627">
        <f t="shared" si="116"/>
        <v>0</v>
      </c>
      <c r="IA626" s="627"/>
      <c r="IB626" s="627">
        <f t="shared" si="117"/>
        <v>0</v>
      </c>
      <c r="IC626" s="627"/>
      <c r="ID626" s="627">
        <f t="shared" si="118"/>
        <v>0</v>
      </c>
      <c r="IE626" s="627"/>
      <c r="IF626" s="627">
        <f t="shared" si="119"/>
        <v>0</v>
      </c>
      <c r="IG626" s="627"/>
      <c r="IH626" s="627">
        <f t="shared" si="120"/>
        <v>0</v>
      </c>
      <c r="II626" s="627"/>
    </row>
    <row r="627" spans="1:243" s="72" customFormat="1" ht="15" customHeight="1">
      <c r="A627" s="131"/>
      <c r="B627" s="53"/>
      <c r="C627" s="82" t="s">
        <v>81</v>
      </c>
      <c r="D627" s="825" t="str">
        <f>IF($AH$11=1,"",IF(CNGE_2026_M3_Secc1!$AH$388=CNGE_2026_M3_Secc1!$AJ$388,"",IF(CNGE_2026_M3_Secc1!D413="","",CNGE_2026_M3_Secc1!D413)))</f>
        <v/>
      </c>
      <c r="E627" s="826"/>
      <c r="F627" s="826"/>
      <c r="G627" s="826"/>
      <c r="H627" s="826"/>
      <c r="I627" s="826"/>
      <c r="J627" s="826"/>
      <c r="K627" s="826"/>
      <c r="L627" s="826"/>
      <c r="M627" s="826"/>
      <c r="N627" s="827"/>
      <c r="O627" s="432"/>
      <c r="P627" s="432"/>
      <c r="Q627" s="432"/>
      <c r="R627" s="432"/>
      <c r="S627" s="432"/>
      <c r="T627" s="432"/>
      <c r="U627" s="432"/>
      <c r="V627" s="432"/>
      <c r="W627" s="432"/>
      <c r="X627" s="432"/>
      <c r="Y627" s="432"/>
      <c r="Z627" s="432"/>
      <c r="AA627" s="432"/>
      <c r="AB627" s="432"/>
      <c r="AC627" s="432"/>
      <c r="AD627" s="432"/>
      <c r="AE627" s="12"/>
      <c r="AF627" s="122"/>
      <c r="AH627" s="896">
        <f t="shared" si="121"/>
        <v>0</v>
      </c>
      <c r="AI627" s="627"/>
      <c r="AJ627" s="627">
        <f t="shared" si="122"/>
        <v>0</v>
      </c>
      <c r="AK627" s="627"/>
      <c r="AL627" s="639">
        <f t="shared" si="123"/>
        <v>0</v>
      </c>
      <c r="AM627" s="641"/>
      <c r="AN627" s="627">
        <f t="shared" si="124"/>
        <v>0</v>
      </c>
      <c r="AO627" s="639"/>
      <c r="AP627" s="448"/>
      <c r="AQ627" s="919">
        <f t="shared" si="125"/>
        <v>0</v>
      </c>
      <c r="AR627" s="627"/>
      <c r="AS627" s="627">
        <f t="shared" si="126"/>
        <v>0</v>
      </c>
      <c r="AT627" s="627"/>
      <c r="AU627" s="639">
        <f t="shared" si="127"/>
        <v>0</v>
      </c>
      <c r="AV627" s="641"/>
      <c r="AW627" s="627">
        <f t="shared" si="128"/>
        <v>0</v>
      </c>
      <c r="AX627" s="639"/>
      <c r="AY627" s="448"/>
      <c r="AZ627" s="896">
        <f t="shared" si="129"/>
        <v>0</v>
      </c>
      <c r="BA627" s="627"/>
      <c r="BB627" s="627">
        <f t="shared" si="130"/>
        <v>0</v>
      </c>
      <c r="BC627" s="627"/>
      <c r="BD627" s="639">
        <f t="shared" si="131"/>
        <v>0</v>
      </c>
      <c r="BE627" s="641"/>
      <c r="BF627" s="627">
        <f t="shared" si="132"/>
        <v>0</v>
      </c>
      <c r="BG627" s="639"/>
      <c r="BH627" s="448"/>
      <c r="BI627" s="742">
        <f t="shared" si="133"/>
        <v>0</v>
      </c>
      <c r="BJ627" s="641"/>
      <c r="BK627" s="639">
        <f t="shared" si="134"/>
        <v>0</v>
      </c>
      <c r="BL627" s="641"/>
      <c r="BM627" s="639">
        <f t="shared" si="135"/>
        <v>0</v>
      </c>
      <c r="BN627" s="641"/>
      <c r="BO627" s="627">
        <f t="shared" si="136"/>
        <v>0</v>
      </c>
      <c r="BP627" s="639"/>
      <c r="BQ627" s="448"/>
      <c r="BR627" s="896">
        <f t="shared" si="137"/>
        <v>0</v>
      </c>
      <c r="BS627" s="627"/>
      <c r="BT627" s="627">
        <f t="shared" si="138"/>
        <v>0</v>
      </c>
      <c r="BU627" s="627"/>
      <c r="BV627" s="639">
        <f t="shared" si="139"/>
        <v>0</v>
      </c>
      <c r="BW627" s="641"/>
      <c r="BX627" s="627">
        <f t="shared" si="140"/>
        <v>0</v>
      </c>
      <c r="BY627" s="639"/>
      <c r="BZ627" s="448"/>
      <c r="CA627" s="919">
        <f t="shared" si="141"/>
        <v>0</v>
      </c>
      <c r="CB627" s="627"/>
      <c r="CC627" s="627">
        <f t="shared" si="142"/>
        <v>0</v>
      </c>
      <c r="CD627" s="627"/>
      <c r="CE627" s="639">
        <f t="shared" si="143"/>
        <v>0</v>
      </c>
      <c r="CF627" s="641"/>
      <c r="CG627" s="627">
        <f t="shared" si="144"/>
        <v>0</v>
      </c>
      <c r="CH627" s="639"/>
      <c r="CI627" s="448"/>
      <c r="CJ627" s="896">
        <f t="shared" si="145"/>
        <v>0</v>
      </c>
      <c r="CK627" s="627"/>
      <c r="CL627" s="627">
        <f t="shared" si="146"/>
        <v>0</v>
      </c>
      <c r="CM627" s="627"/>
      <c r="CN627" s="639">
        <f t="shared" si="147"/>
        <v>0</v>
      </c>
      <c r="CO627" s="641"/>
      <c r="CP627" s="627">
        <f t="shared" si="148"/>
        <v>0</v>
      </c>
      <c r="CQ627" s="639"/>
      <c r="CR627" s="448"/>
      <c r="CS627" s="742">
        <f t="shared" si="149"/>
        <v>0</v>
      </c>
      <c r="CT627" s="641"/>
      <c r="CU627" s="639">
        <f t="shared" si="150"/>
        <v>0</v>
      </c>
      <c r="CV627" s="641"/>
      <c r="CW627" s="639">
        <f t="shared" si="151"/>
        <v>0</v>
      </c>
      <c r="CX627" s="641"/>
      <c r="CY627" s="627">
        <f t="shared" si="152"/>
        <v>0</v>
      </c>
      <c r="CZ627" s="639"/>
      <c r="DA627" s="448"/>
      <c r="DB627" s="740">
        <f t="shared" si="153"/>
        <v>0</v>
      </c>
      <c r="DC627" s="741"/>
      <c r="DD627" s="639" t="str">
        <f>IF(DB627=0,"",IF(SUM($DB$611:DB627)=1,DF627,IF($DB$648&gt;SUM($DB$611:DB627),_xlfn.CONCAT(", ",DF627),IF($DB$648=SUM($DB$611:DB627),_xlfn.CONCAT(" y ",DF627,".")))))</f>
        <v/>
      </c>
      <c r="DE627" s="641" t="str">
        <f>IF(DC627=0,"", IF(SUM($AN$498:DC627)=1,DF627, IF($AN$511&gt;SUM($AN$498:DC627),_xlfn.CONCAT(", ",DF627), IF($AN$511=SUM($AN$498:DC627),_xlfn.CONCAT(" y ",DF627,".")))))</f>
        <v/>
      </c>
      <c r="DF627" s="738">
        <f t="shared" si="154"/>
        <v>16</v>
      </c>
      <c r="DG627" s="739"/>
      <c r="HT627" s="627">
        <f t="shared" si="113"/>
        <v>0</v>
      </c>
      <c r="HU627" s="627"/>
      <c r="HV627" s="627">
        <f t="shared" si="114"/>
        <v>0</v>
      </c>
      <c r="HW627" s="627"/>
      <c r="HX627" s="627">
        <f t="shared" si="115"/>
        <v>0</v>
      </c>
      <c r="HY627" s="627"/>
      <c r="HZ627" s="627">
        <f t="shared" si="116"/>
        <v>0</v>
      </c>
      <c r="IA627" s="627"/>
      <c r="IB627" s="627">
        <f t="shared" si="117"/>
        <v>0</v>
      </c>
      <c r="IC627" s="627"/>
      <c r="ID627" s="627">
        <f t="shared" si="118"/>
        <v>0</v>
      </c>
      <c r="IE627" s="627"/>
      <c r="IF627" s="627">
        <f t="shared" si="119"/>
        <v>0</v>
      </c>
      <c r="IG627" s="627"/>
      <c r="IH627" s="627">
        <f t="shared" si="120"/>
        <v>0</v>
      </c>
      <c r="II627" s="627"/>
    </row>
    <row r="628" spans="1:243" s="72" customFormat="1" ht="15" customHeight="1">
      <c r="A628" s="131"/>
      <c r="B628" s="53"/>
      <c r="C628" s="82" t="s">
        <v>82</v>
      </c>
      <c r="D628" s="825" t="str">
        <f>IF($AH$11=1,"",IF(CNGE_2026_M3_Secc1!$AH$388=CNGE_2026_M3_Secc1!$AJ$388,"",IF(CNGE_2026_M3_Secc1!D414="","",CNGE_2026_M3_Secc1!D414)))</f>
        <v/>
      </c>
      <c r="E628" s="826"/>
      <c r="F628" s="826"/>
      <c r="G628" s="826"/>
      <c r="H628" s="826"/>
      <c r="I628" s="826"/>
      <c r="J628" s="826"/>
      <c r="K628" s="826"/>
      <c r="L628" s="826"/>
      <c r="M628" s="826"/>
      <c r="N628" s="827"/>
      <c r="O628" s="432"/>
      <c r="P628" s="432"/>
      <c r="Q628" s="432"/>
      <c r="R628" s="432"/>
      <c r="S628" s="432"/>
      <c r="T628" s="432"/>
      <c r="U628" s="432"/>
      <c r="V628" s="432"/>
      <c r="W628" s="432"/>
      <c r="X628" s="432"/>
      <c r="Y628" s="432"/>
      <c r="Z628" s="432"/>
      <c r="AA628" s="432"/>
      <c r="AB628" s="432"/>
      <c r="AC628" s="432"/>
      <c r="AD628" s="432"/>
      <c r="AE628" s="12"/>
      <c r="AF628" s="122"/>
      <c r="AH628" s="896">
        <f t="shared" si="121"/>
        <v>0</v>
      </c>
      <c r="AI628" s="627"/>
      <c r="AJ628" s="627">
        <f t="shared" si="122"/>
        <v>0</v>
      </c>
      <c r="AK628" s="627"/>
      <c r="AL628" s="639">
        <f t="shared" si="123"/>
        <v>0</v>
      </c>
      <c r="AM628" s="641"/>
      <c r="AN628" s="627">
        <f t="shared" si="124"/>
        <v>0</v>
      </c>
      <c r="AO628" s="639"/>
      <c r="AP628" s="448"/>
      <c r="AQ628" s="919">
        <f t="shared" si="125"/>
        <v>0</v>
      </c>
      <c r="AR628" s="627"/>
      <c r="AS628" s="627">
        <f t="shared" si="126"/>
        <v>0</v>
      </c>
      <c r="AT628" s="627"/>
      <c r="AU628" s="639">
        <f t="shared" si="127"/>
        <v>0</v>
      </c>
      <c r="AV628" s="641"/>
      <c r="AW628" s="627">
        <f t="shared" si="128"/>
        <v>0</v>
      </c>
      <c r="AX628" s="639"/>
      <c r="AY628" s="448"/>
      <c r="AZ628" s="896">
        <f t="shared" si="129"/>
        <v>0</v>
      </c>
      <c r="BA628" s="627"/>
      <c r="BB628" s="627">
        <f t="shared" si="130"/>
        <v>0</v>
      </c>
      <c r="BC628" s="627"/>
      <c r="BD628" s="639">
        <f t="shared" si="131"/>
        <v>0</v>
      </c>
      <c r="BE628" s="641"/>
      <c r="BF628" s="627">
        <f t="shared" si="132"/>
        <v>0</v>
      </c>
      <c r="BG628" s="639"/>
      <c r="BH628" s="448"/>
      <c r="BI628" s="742">
        <f t="shared" si="133"/>
        <v>0</v>
      </c>
      <c r="BJ628" s="641"/>
      <c r="BK628" s="639">
        <f t="shared" si="134"/>
        <v>0</v>
      </c>
      <c r="BL628" s="641"/>
      <c r="BM628" s="639">
        <f t="shared" si="135"/>
        <v>0</v>
      </c>
      <c r="BN628" s="641"/>
      <c r="BO628" s="627">
        <f t="shared" si="136"/>
        <v>0</v>
      </c>
      <c r="BP628" s="639"/>
      <c r="BQ628" s="448"/>
      <c r="BR628" s="896">
        <f t="shared" si="137"/>
        <v>0</v>
      </c>
      <c r="BS628" s="627"/>
      <c r="BT628" s="627">
        <f t="shared" si="138"/>
        <v>0</v>
      </c>
      <c r="BU628" s="627"/>
      <c r="BV628" s="639">
        <f t="shared" si="139"/>
        <v>0</v>
      </c>
      <c r="BW628" s="641"/>
      <c r="BX628" s="627">
        <f t="shared" si="140"/>
        <v>0</v>
      </c>
      <c r="BY628" s="639"/>
      <c r="BZ628" s="448"/>
      <c r="CA628" s="919">
        <f t="shared" si="141"/>
        <v>0</v>
      </c>
      <c r="CB628" s="627"/>
      <c r="CC628" s="627">
        <f t="shared" si="142"/>
        <v>0</v>
      </c>
      <c r="CD628" s="627"/>
      <c r="CE628" s="639">
        <f t="shared" si="143"/>
        <v>0</v>
      </c>
      <c r="CF628" s="641"/>
      <c r="CG628" s="627">
        <f t="shared" si="144"/>
        <v>0</v>
      </c>
      <c r="CH628" s="639"/>
      <c r="CI628" s="448"/>
      <c r="CJ628" s="896">
        <f t="shared" si="145"/>
        <v>0</v>
      </c>
      <c r="CK628" s="627"/>
      <c r="CL628" s="627">
        <f t="shared" si="146"/>
        <v>0</v>
      </c>
      <c r="CM628" s="627"/>
      <c r="CN628" s="639">
        <f t="shared" si="147"/>
        <v>0</v>
      </c>
      <c r="CO628" s="641"/>
      <c r="CP628" s="627">
        <f t="shared" si="148"/>
        <v>0</v>
      </c>
      <c r="CQ628" s="639"/>
      <c r="CR628" s="448"/>
      <c r="CS628" s="742">
        <f t="shared" si="149"/>
        <v>0</v>
      </c>
      <c r="CT628" s="641"/>
      <c r="CU628" s="639">
        <f t="shared" si="150"/>
        <v>0</v>
      </c>
      <c r="CV628" s="641"/>
      <c r="CW628" s="639">
        <f t="shared" si="151"/>
        <v>0</v>
      </c>
      <c r="CX628" s="641"/>
      <c r="CY628" s="627">
        <f t="shared" si="152"/>
        <v>0</v>
      </c>
      <c r="CZ628" s="639"/>
      <c r="DA628" s="448"/>
      <c r="DB628" s="740">
        <f t="shared" si="153"/>
        <v>0</v>
      </c>
      <c r="DC628" s="741"/>
      <c r="DD628" s="639" t="str">
        <f>IF(DB628=0,"",IF(SUM($DB$611:DB628)=1,DF628,IF($DB$648&gt;SUM($DB$611:DB628),_xlfn.CONCAT(", ",DF628),IF($DB$648=SUM($DB$611:DB628),_xlfn.CONCAT(" y ",DF628,".")))))</f>
        <v/>
      </c>
      <c r="DE628" s="641" t="str">
        <f>IF(DC628=0,"", IF(SUM($AN$498:DC628)=1,DF628, IF($AN$511&gt;SUM($AN$498:DC628),_xlfn.CONCAT(", ",DF628), IF($AN$511=SUM($AN$498:DC628),_xlfn.CONCAT(" y ",DF628,".")))))</f>
        <v/>
      </c>
      <c r="DF628" s="738">
        <f t="shared" si="154"/>
        <v>17</v>
      </c>
      <c r="DG628" s="739"/>
      <c r="HT628" s="627">
        <f t="shared" si="113"/>
        <v>0</v>
      </c>
      <c r="HU628" s="627"/>
      <c r="HV628" s="627">
        <f t="shared" si="114"/>
        <v>0</v>
      </c>
      <c r="HW628" s="627"/>
      <c r="HX628" s="627">
        <f t="shared" si="115"/>
        <v>0</v>
      </c>
      <c r="HY628" s="627"/>
      <c r="HZ628" s="627">
        <f t="shared" si="116"/>
        <v>0</v>
      </c>
      <c r="IA628" s="627"/>
      <c r="IB628" s="627">
        <f t="shared" si="117"/>
        <v>0</v>
      </c>
      <c r="IC628" s="627"/>
      <c r="ID628" s="627">
        <f t="shared" si="118"/>
        <v>0</v>
      </c>
      <c r="IE628" s="627"/>
      <c r="IF628" s="627">
        <f t="shared" si="119"/>
        <v>0</v>
      </c>
      <c r="IG628" s="627"/>
      <c r="IH628" s="627">
        <f t="shared" si="120"/>
        <v>0</v>
      </c>
      <c r="II628" s="627"/>
    </row>
    <row r="629" spans="1:243" s="72" customFormat="1" ht="15" customHeight="1">
      <c r="A629" s="131"/>
      <c r="B629" s="53"/>
      <c r="C629" s="82" t="s">
        <v>83</v>
      </c>
      <c r="D629" s="825" t="str">
        <f>IF($AH$11=1,"",IF(CNGE_2026_M3_Secc1!$AH$388=CNGE_2026_M3_Secc1!$AJ$388,"",IF(CNGE_2026_M3_Secc1!D415="","",CNGE_2026_M3_Secc1!D415)))</f>
        <v/>
      </c>
      <c r="E629" s="826"/>
      <c r="F629" s="826"/>
      <c r="G629" s="826"/>
      <c r="H629" s="826"/>
      <c r="I629" s="826"/>
      <c r="J629" s="826"/>
      <c r="K629" s="826"/>
      <c r="L629" s="826"/>
      <c r="M629" s="826"/>
      <c r="N629" s="827"/>
      <c r="O629" s="432"/>
      <c r="P629" s="432"/>
      <c r="Q629" s="432"/>
      <c r="R629" s="432"/>
      <c r="S629" s="432"/>
      <c r="T629" s="432"/>
      <c r="U629" s="432"/>
      <c r="V629" s="432"/>
      <c r="W629" s="432"/>
      <c r="X629" s="432"/>
      <c r="Y629" s="432"/>
      <c r="Z629" s="432"/>
      <c r="AA629" s="432"/>
      <c r="AB629" s="432"/>
      <c r="AC629" s="432"/>
      <c r="AD629" s="432"/>
      <c r="AE629" s="12"/>
      <c r="AF629" s="122"/>
      <c r="AH629" s="896">
        <f t="shared" si="121"/>
        <v>0</v>
      </c>
      <c r="AI629" s="627"/>
      <c r="AJ629" s="627">
        <f t="shared" si="122"/>
        <v>0</v>
      </c>
      <c r="AK629" s="627"/>
      <c r="AL629" s="639">
        <f t="shared" si="123"/>
        <v>0</v>
      </c>
      <c r="AM629" s="641"/>
      <c r="AN629" s="627">
        <f t="shared" si="124"/>
        <v>0</v>
      </c>
      <c r="AO629" s="639"/>
      <c r="AP629" s="448"/>
      <c r="AQ629" s="919">
        <f t="shared" si="125"/>
        <v>0</v>
      </c>
      <c r="AR629" s="627"/>
      <c r="AS629" s="627">
        <f t="shared" si="126"/>
        <v>0</v>
      </c>
      <c r="AT629" s="627"/>
      <c r="AU629" s="639">
        <f t="shared" si="127"/>
        <v>0</v>
      </c>
      <c r="AV629" s="641"/>
      <c r="AW629" s="627">
        <f t="shared" si="128"/>
        <v>0</v>
      </c>
      <c r="AX629" s="639"/>
      <c r="AY629" s="448"/>
      <c r="AZ629" s="896">
        <f t="shared" si="129"/>
        <v>0</v>
      </c>
      <c r="BA629" s="627"/>
      <c r="BB629" s="627">
        <f t="shared" si="130"/>
        <v>0</v>
      </c>
      <c r="BC629" s="627"/>
      <c r="BD629" s="639">
        <f t="shared" si="131"/>
        <v>0</v>
      </c>
      <c r="BE629" s="641"/>
      <c r="BF629" s="627">
        <f t="shared" si="132"/>
        <v>0</v>
      </c>
      <c r="BG629" s="639"/>
      <c r="BH629" s="448"/>
      <c r="BI629" s="742">
        <f t="shared" si="133"/>
        <v>0</v>
      </c>
      <c r="BJ629" s="641"/>
      <c r="BK629" s="639">
        <f t="shared" si="134"/>
        <v>0</v>
      </c>
      <c r="BL629" s="641"/>
      <c r="BM629" s="639">
        <f t="shared" si="135"/>
        <v>0</v>
      </c>
      <c r="BN629" s="641"/>
      <c r="BO629" s="627">
        <f t="shared" si="136"/>
        <v>0</v>
      </c>
      <c r="BP629" s="639"/>
      <c r="BQ629" s="448"/>
      <c r="BR629" s="896">
        <f t="shared" si="137"/>
        <v>0</v>
      </c>
      <c r="BS629" s="627"/>
      <c r="BT629" s="627">
        <f t="shared" si="138"/>
        <v>0</v>
      </c>
      <c r="BU629" s="627"/>
      <c r="BV629" s="639">
        <f t="shared" si="139"/>
        <v>0</v>
      </c>
      <c r="BW629" s="641"/>
      <c r="BX629" s="627">
        <f t="shared" si="140"/>
        <v>0</v>
      </c>
      <c r="BY629" s="639"/>
      <c r="BZ629" s="448"/>
      <c r="CA629" s="919">
        <f t="shared" si="141"/>
        <v>0</v>
      </c>
      <c r="CB629" s="627"/>
      <c r="CC629" s="627">
        <f t="shared" si="142"/>
        <v>0</v>
      </c>
      <c r="CD629" s="627"/>
      <c r="CE629" s="639">
        <f t="shared" si="143"/>
        <v>0</v>
      </c>
      <c r="CF629" s="641"/>
      <c r="CG629" s="627">
        <f t="shared" si="144"/>
        <v>0</v>
      </c>
      <c r="CH629" s="639"/>
      <c r="CI629" s="448"/>
      <c r="CJ629" s="896">
        <f t="shared" si="145"/>
        <v>0</v>
      </c>
      <c r="CK629" s="627"/>
      <c r="CL629" s="627">
        <f t="shared" si="146"/>
        <v>0</v>
      </c>
      <c r="CM629" s="627"/>
      <c r="CN629" s="639">
        <f t="shared" si="147"/>
        <v>0</v>
      </c>
      <c r="CO629" s="641"/>
      <c r="CP629" s="627">
        <f t="shared" si="148"/>
        <v>0</v>
      </c>
      <c r="CQ629" s="639"/>
      <c r="CR629" s="448"/>
      <c r="CS629" s="742">
        <f t="shared" si="149"/>
        <v>0</v>
      </c>
      <c r="CT629" s="641"/>
      <c r="CU629" s="639">
        <f t="shared" si="150"/>
        <v>0</v>
      </c>
      <c r="CV629" s="641"/>
      <c r="CW629" s="639">
        <f t="shared" si="151"/>
        <v>0</v>
      </c>
      <c r="CX629" s="641"/>
      <c r="CY629" s="627">
        <f t="shared" si="152"/>
        <v>0</v>
      </c>
      <c r="CZ629" s="639"/>
      <c r="DA629" s="448"/>
      <c r="DB629" s="740">
        <f t="shared" si="153"/>
        <v>0</v>
      </c>
      <c r="DC629" s="741"/>
      <c r="DD629" s="639" t="str">
        <f>IF(DB629=0,"",IF(SUM($DB$611:DB629)=1,DF629,IF($DB$648&gt;SUM($DB$611:DB629),_xlfn.CONCAT(", ",DF629),IF($DB$648=SUM($DB$611:DB629),_xlfn.CONCAT(" y ",DF629,".")))))</f>
        <v/>
      </c>
      <c r="DE629" s="641" t="str">
        <f>IF(DC629=0,"", IF(SUM($AN$498:DC629)=1,DF629, IF($AN$511&gt;SUM($AN$498:DC629),_xlfn.CONCAT(", ",DF629), IF($AN$511=SUM($AN$498:DC629),_xlfn.CONCAT(" y ",DF629,".")))))</f>
        <v/>
      </c>
      <c r="DF629" s="738">
        <f t="shared" si="154"/>
        <v>18</v>
      </c>
      <c r="DG629" s="739"/>
      <c r="HT629" s="627">
        <f t="shared" si="113"/>
        <v>0</v>
      </c>
      <c r="HU629" s="627"/>
      <c r="HV629" s="627">
        <f t="shared" si="114"/>
        <v>0</v>
      </c>
      <c r="HW629" s="627"/>
      <c r="HX629" s="627">
        <f t="shared" si="115"/>
        <v>0</v>
      </c>
      <c r="HY629" s="627"/>
      <c r="HZ629" s="627">
        <f t="shared" si="116"/>
        <v>0</v>
      </c>
      <c r="IA629" s="627"/>
      <c r="IB629" s="627">
        <f t="shared" si="117"/>
        <v>0</v>
      </c>
      <c r="IC629" s="627"/>
      <c r="ID629" s="627">
        <f t="shared" si="118"/>
        <v>0</v>
      </c>
      <c r="IE629" s="627"/>
      <c r="IF629" s="627">
        <f t="shared" si="119"/>
        <v>0</v>
      </c>
      <c r="IG629" s="627"/>
      <c r="IH629" s="627">
        <f t="shared" si="120"/>
        <v>0</v>
      </c>
      <c r="II629" s="627"/>
    </row>
    <row r="630" spans="1:243" s="72" customFormat="1" ht="15" customHeight="1">
      <c r="A630" s="131"/>
      <c r="B630" s="53"/>
      <c r="C630" s="82" t="s">
        <v>84</v>
      </c>
      <c r="D630" s="825" t="str">
        <f>IF($AH$11=1,"",IF(CNGE_2026_M3_Secc1!$AH$388=CNGE_2026_M3_Secc1!$AJ$388,"",IF(CNGE_2026_M3_Secc1!D416="","",CNGE_2026_M3_Secc1!D416)))</f>
        <v/>
      </c>
      <c r="E630" s="826"/>
      <c r="F630" s="826"/>
      <c r="G630" s="826"/>
      <c r="H630" s="826"/>
      <c r="I630" s="826"/>
      <c r="J630" s="826"/>
      <c r="K630" s="826"/>
      <c r="L630" s="826"/>
      <c r="M630" s="826"/>
      <c r="N630" s="827"/>
      <c r="O630" s="432"/>
      <c r="P630" s="432"/>
      <c r="Q630" s="432"/>
      <c r="R630" s="432"/>
      <c r="S630" s="432"/>
      <c r="T630" s="432"/>
      <c r="U630" s="432"/>
      <c r="V630" s="432"/>
      <c r="W630" s="432"/>
      <c r="X630" s="432"/>
      <c r="Y630" s="432"/>
      <c r="Z630" s="432"/>
      <c r="AA630" s="432"/>
      <c r="AB630" s="432"/>
      <c r="AC630" s="432"/>
      <c r="AD630" s="432"/>
      <c r="AE630" s="12"/>
      <c r="AF630" s="122"/>
      <c r="AH630" s="896">
        <f t="shared" si="121"/>
        <v>0</v>
      </c>
      <c r="AI630" s="627"/>
      <c r="AJ630" s="627">
        <f t="shared" si="122"/>
        <v>0</v>
      </c>
      <c r="AK630" s="627"/>
      <c r="AL630" s="639">
        <f t="shared" si="123"/>
        <v>0</v>
      </c>
      <c r="AM630" s="641"/>
      <c r="AN630" s="627">
        <f t="shared" si="124"/>
        <v>0</v>
      </c>
      <c r="AO630" s="639"/>
      <c r="AP630" s="448"/>
      <c r="AQ630" s="919">
        <f t="shared" si="125"/>
        <v>0</v>
      </c>
      <c r="AR630" s="627"/>
      <c r="AS630" s="627">
        <f t="shared" si="126"/>
        <v>0</v>
      </c>
      <c r="AT630" s="627"/>
      <c r="AU630" s="639">
        <f t="shared" si="127"/>
        <v>0</v>
      </c>
      <c r="AV630" s="641"/>
      <c r="AW630" s="627">
        <f t="shared" si="128"/>
        <v>0</v>
      </c>
      <c r="AX630" s="639"/>
      <c r="AY630" s="448"/>
      <c r="AZ630" s="896">
        <f t="shared" si="129"/>
        <v>0</v>
      </c>
      <c r="BA630" s="627"/>
      <c r="BB630" s="627">
        <f t="shared" si="130"/>
        <v>0</v>
      </c>
      <c r="BC630" s="627"/>
      <c r="BD630" s="639">
        <f t="shared" si="131"/>
        <v>0</v>
      </c>
      <c r="BE630" s="641"/>
      <c r="BF630" s="627">
        <f t="shared" si="132"/>
        <v>0</v>
      </c>
      <c r="BG630" s="639"/>
      <c r="BH630" s="448"/>
      <c r="BI630" s="742">
        <f t="shared" si="133"/>
        <v>0</v>
      </c>
      <c r="BJ630" s="641"/>
      <c r="BK630" s="639">
        <f t="shared" si="134"/>
        <v>0</v>
      </c>
      <c r="BL630" s="641"/>
      <c r="BM630" s="639">
        <f t="shared" si="135"/>
        <v>0</v>
      </c>
      <c r="BN630" s="641"/>
      <c r="BO630" s="627">
        <f t="shared" si="136"/>
        <v>0</v>
      </c>
      <c r="BP630" s="639"/>
      <c r="BQ630" s="448"/>
      <c r="BR630" s="896">
        <f t="shared" si="137"/>
        <v>0</v>
      </c>
      <c r="BS630" s="627"/>
      <c r="BT630" s="627">
        <f t="shared" si="138"/>
        <v>0</v>
      </c>
      <c r="BU630" s="627"/>
      <c r="BV630" s="639">
        <f t="shared" si="139"/>
        <v>0</v>
      </c>
      <c r="BW630" s="641"/>
      <c r="BX630" s="627">
        <f t="shared" si="140"/>
        <v>0</v>
      </c>
      <c r="BY630" s="639"/>
      <c r="BZ630" s="448"/>
      <c r="CA630" s="919">
        <f t="shared" si="141"/>
        <v>0</v>
      </c>
      <c r="CB630" s="627"/>
      <c r="CC630" s="627">
        <f t="shared" si="142"/>
        <v>0</v>
      </c>
      <c r="CD630" s="627"/>
      <c r="CE630" s="639">
        <f t="shared" si="143"/>
        <v>0</v>
      </c>
      <c r="CF630" s="641"/>
      <c r="CG630" s="627">
        <f t="shared" si="144"/>
        <v>0</v>
      </c>
      <c r="CH630" s="639"/>
      <c r="CI630" s="448"/>
      <c r="CJ630" s="896">
        <f t="shared" si="145"/>
        <v>0</v>
      </c>
      <c r="CK630" s="627"/>
      <c r="CL630" s="627">
        <f t="shared" si="146"/>
        <v>0</v>
      </c>
      <c r="CM630" s="627"/>
      <c r="CN630" s="639">
        <f t="shared" si="147"/>
        <v>0</v>
      </c>
      <c r="CO630" s="641"/>
      <c r="CP630" s="627">
        <f t="shared" si="148"/>
        <v>0</v>
      </c>
      <c r="CQ630" s="639"/>
      <c r="CR630" s="448"/>
      <c r="CS630" s="742">
        <f t="shared" si="149"/>
        <v>0</v>
      </c>
      <c r="CT630" s="641"/>
      <c r="CU630" s="639">
        <f t="shared" si="150"/>
        <v>0</v>
      </c>
      <c r="CV630" s="641"/>
      <c r="CW630" s="639">
        <f t="shared" si="151"/>
        <v>0</v>
      </c>
      <c r="CX630" s="641"/>
      <c r="CY630" s="627">
        <f t="shared" si="152"/>
        <v>0</v>
      </c>
      <c r="CZ630" s="639"/>
      <c r="DA630" s="448"/>
      <c r="DB630" s="740">
        <f t="shared" si="153"/>
        <v>0</v>
      </c>
      <c r="DC630" s="741"/>
      <c r="DD630" s="639" t="str">
        <f>IF(DB630=0,"",IF(SUM($DB$611:DB630)=1,DF630,IF($DB$648&gt;SUM($DB$611:DB630),_xlfn.CONCAT(", ",DF630),IF($DB$648=SUM($DB$611:DB630),_xlfn.CONCAT(" y ",DF630,".")))))</f>
        <v/>
      </c>
      <c r="DE630" s="641" t="str">
        <f>IF(DC630=0,"", IF(SUM($AN$498:DC630)=1,DF630, IF($AN$511&gt;SUM($AN$498:DC630),_xlfn.CONCAT(", ",DF630), IF($AN$511=SUM($AN$498:DC630),_xlfn.CONCAT(" y ",DF630,".")))))</f>
        <v/>
      </c>
      <c r="DF630" s="738">
        <f t="shared" si="154"/>
        <v>19</v>
      </c>
      <c r="DG630" s="739"/>
      <c r="HT630" s="627">
        <f t="shared" si="113"/>
        <v>0</v>
      </c>
      <c r="HU630" s="627"/>
      <c r="HV630" s="627">
        <f t="shared" si="114"/>
        <v>0</v>
      </c>
      <c r="HW630" s="627"/>
      <c r="HX630" s="627">
        <f t="shared" si="115"/>
        <v>0</v>
      </c>
      <c r="HY630" s="627"/>
      <c r="HZ630" s="627">
        <f t="shared" si="116"/>
        <v>0</v>
      </c>
      <c r="IA630" s="627"/>
      <c r="IB630" s="627">
        <f t="shared" si="117"/>
        <v>0</v>
      </c>
      <c r="IC630" s="627"/>
      <c r="ID630" s="627">
        <f t="shared" si="118"/>
        <v>0</v>
      </c>
      <c r="IE630" s="627"/>
      <c r="IF630" s="627">
        <f t="shared" si="119"/>
        <v>0</v>
      </c>
      <c r="IG630" s="627"/>
      <c r="IH630" s="627">
        <f t="shared" si="120"/>
        <v>0</v>
      </c>
      <c r="II630" s="627"/>
    </row>
    <row r="631" spans="1:243" s="72" customFormat="1" ht="15" customHeight="1">
      <c r="A631" s="131"/>
      <c r="B631" s="53"/>
      <c r="C631" s="82" t="s">
        <v>85</v>
      </c>
      <c r="D631" s="825" t="str">
        <f>IF($AH$11=1,"",IF(CNGE_2026_M3_Secc1!$AH$388=CNGE_2026_M3_Secc1!$AJ$388,"",IF(CNGE_2026_M3_Secc1!D417="","",CNGE_2026_M3_Secc1!D417)))</f>
        <v/>
      </c>
      <c r="E631" s="826"/>
      <c r="F631" s="826"/>
      <c r="G631" s="826"/>
      <c r="H631" s="826"/>
      <c r="I631" s="826"/>
      <c r="J631" s="826"/>
      <c r="K631" s="826"/>
      <c r="L631" s="826"/>
      <c r="M631" s="826"/>
      <c r="N631" s="827"/>
      <c r="O631" s="432"/>
      <c r="P631" s="432"/>
      <c r="Q631" s="432"/>
      <c r="R631" s="432"/>
      <c r="S631" s="432"/>
      <c r="T631" s="432"/>
      <c r="U631" s="432"/>
      <c r="V631" s="432"/>
      <c r="W631" s="432"/>
      <c r="X631" s="432"/>
      <c r="Y631" s="432"/>
      <c r="Z631" s="432"/>
      <c r="AA631" s="432"/>
      <c r="AB631" s="432"/>
      <c r="AC631" s="432"/>
      <c r="AD631" s="432"/>
      <c r="AE631" s="12"/>
      <c r="AF631" s="122"/>
      <c r="AH631" s="896">
        <f t="shared" si="121"/>
        <v>0</v>
      </c>
      <c r="AI631" s="627"/>
      <c r="AJ631" s="627">
        <f t="shared" si="122"/>
        <v>0</v>
      </c>
      <c r="AK631" s="627"/>
      <c r="AL631" s="639">
        <f t="shared" si="123"/>
        <v>0</v>
      </c>
      <c r="AM631" s="641"/>
      <c r="AN631" s="627">
        <f t="shared" si="124"/>
        <v>0</v>
      </c>
      <c r="AO631" s="639"/>
      <c r="AP631" s="448"/>
      <c r="AQ631" s="919">
        <f t="shared" si="125"/>
        <v>0</v>
      </c>
      <c r="AR631" s="627"/>
      <c r="AS631" s="627">
        <f t="shared" si="126"/>
        <v>0</v>
      </c>
      <c r="AT631" s="627"/>
      <c r="AU631" s="639">
        <f t="shared" si="127"/>
        <v>0</v>
      </c>
      <c r="AV631" s="641"/>
      <c r="AW631" s="627">
        <f t="shared" si="128"/>
        <v>0</v>
      </c>
      <c r="AX631" s="639"/>
      <c r="AY631" s="448"/>
      <c r="AZ631" s="896">
        <f t="shared" si="129"/>
        <v>0</v>
      </c>
      <c r="BA631" s="627"/>
      <c r="BB631" s="627">
        <f t="shared" si="130"/>
        <v>0</v>
      </c>
      <c r="BC631" s="627"/>
      <c r="BD631" s="639">
        <f t="shared" si="131"/>
        <v>0</v>
      </c>
      <c r="BE631" s="641"/>
      <c r="BF631" s="627">
        <f t="shared" si="132"/>
        <v>0</v>
      </c>
      <c r="BG631" s="639"/>
      <c r="BH631" s="448"/>
      <c r="BI631" s="742">
        <f t="shared" si="133"/>
        <v>0</v>
      </c>
      <c r="BJ631" s="641"/>
      <c r="BK631" s="639">
        <f t="shared" si="134"/>
        <v>0</v>
      </c>
      <c r="BL631" s="641"/>
      <c r="BM631" s="639">
        <f t="shared" si="135"/>
        <v>0</v>
      </c>
      <c r="BN631" s="641"/>
      <c r="BO631" s="627">
        <f t="shared" si="136"/>
        <v>0</v>
      </c>
      <c r="BP631" s="639"/>
      <c r="BQ631" s="448"/>
      <c r="BR631" s="896">
        <f t="shared" si="137"/>
        <v>0</v>
      </c>
      <c r="BS631" s="627"/>
      <c r="BT631" s="627">
        <f t="shared" si="138"/>
        <v>0</v>
      </c>
      <c r="BU631" s="627"/>
      <c r="BV631" s="639">
        <f t="shared" si="139"/>
        <v>0</v>
      </c>
      <c r="BW631" s="641"/>
      <c r="BX631" s="627">
        <f t="shared" si="140"/>
        <v>0</v>
      </c>
      <c r="BY631" s="639"/>
      <c r="BZ631" s="448"/>
      <c r="CA631" s="919">
        <f t="shared" si="141"/>
        <v>0</v>
      </c>
      <c r="CB631" s="627"/>
      <c r="CC631" s="627">
        <f t="shared" si="142"/>
        <v>0</v>
      </c>
      <c r="CD631" s="627"/>
      <c r="CE631" s="639">
        <f t="shared" si="143"/>
        <v>0</v>
      </c>
      <c r="CF631" s="641"/>
      <c r="CG631" s="627">
        <f t="shared" si="144"/>
        <v>0</v>
      </c>
      <c r="CH631" s="639"/>
      <c r="CI631" s="448"/>
      <c r="CJ631" s="896">
        <f t="shared" si="145"/>
        <v>0</v>
      </c>
      <c r="CK631" s="627"/>
      <c r="CL631" s="627">
        <f t="shared" si="146"/>
        <v>0</v>
      </c>
      <c r="CM631" s="627"/>
      <c r="CN631" s="639">
        <f t="shared" si="147"/>
        <v>0</v>
      </c>
      <c r="CO631" s="641"/>
      <c r="CP631" s="627">
        <f t="shared" si="148"/>
        <v>0</v>
      </c>
      <c r="CQ631" s="639"/>
      <c r="CR631" s="448"/>
      <c r="CS631" s="742">
        <f t="shared" si="149"/>
        <v>0</v>
      </c>
      <c r="CT631" s="641"/>
      <c r="CU631" s="639">
        <f t="shared" si="150"/>
        <v>0</v>
      </c>
      <c r="CV631" s="641"/>
      <c r="CW631" s="639">
        <f t="shared" si="151"/>
        <v>0</v>
      </c>
      <c r="CX631" s="641"/>
      <c r="CY631" s="627">
        <f t="shared" si="152"/>
        <v>0</v>
      </c>
      <c r="CZ631" s="639"/>
      <c r="DA631" s="448"/>
      <c r="DB631" s="740">
        <f t="shared" si="153"/>
        <v>0</v>
      </c>
      <c r="DC631" s="741"/>
      <c r="DD631" s="639" t="str">
        <f>IF(DB631=0,"",IF(SUM($DB$611:DB631)=1,DF631,IF($DB$648&gt;SUM($DB$611:DB631),_xlfn.CONCAT(", ",DF631),IF($DB$648=SUM($DB$611:DB631),_xlfn.CONCAT(" y ",DF631,".")))))</f>
        <v/>
      </c>
      <c r="DE631" s="641" t="str">
        <f>IF(DC631=0,"", IF(SUM($AN$498:DC631)=1,DF631, IF($AN$511&gt;SUM($AN$498:DC631),_xlfn.CONCAT(", ",DF631), IF($AN$511=SUM($AN$498:DC631),_xlfn.CONCAT(" y ",DF631,".")))))</f>
        <v/>
      </c>
      <c r="DF631" s="738">
        <f t="shared" si="154"/>
        <v>20</v>
      </c>
      <c r="DG631" s="739"/>
      <c r="HT631" s="627">
        <f t="shared" si="113"/>
        <v>0</v>
      </c>
      <c r="HU631" s="627"/>
      <c r="HV631" s="627">
        <f t="shared" si="114"/>
        <v>0</v>
      </c>
      <c r="HW631" s="627"/>
      <c r="HX631" s="627">
        <f t="shared" si="115"/>
        <v>0</v>
      </c>
      <c r="HY631" s="627"/>
      <c r="HZ631" s="627">
        <f t="shared" si="116"/>
        <v>0</v>
      </c>
      <c r="IA631" s="627"/>
      <c r="IB631" s="627">
        <f t="shared" si="117"/>
        <v>0</v>
      </c>
      <c r="IC631" s="627"/>
      <c r="ID631" s="627">
        <f t="shared" si="118"/>
        <v>0</v>
      </c>
      <c r="IE631" s="627"/>
      <c r="IF631" s="627">
        <f t="shared" si="119"/>
        <v>0</v>
      </c>
      <c r="IG631" s="627"/>
      <c r="IH631" s="627">
        <f t="shared" si="120"/>
        <v>0</v>
      </c>
      <c r="II631" s="627"/>
    </row>
    <row r="632" spans="1:243" s="72" customFormat="1" ht="15" customHeight="1">
      <c r="A632" s="131"/>
      <c r="B632" s="53"/>
      <c r="C632" s="82" t="s">
        <v>86</v>
      </c>
      <c r="D632" s="825" t="str">
        <f>IF($AH$11=1,"",IF(CNGE_2026_M3_Secc1!$AH$388=CNGE_2026_M3_Secc1!$AJ$388,"",IF(CNGE_2026_M3_Secc1!D418="","",CNGE_2026_M3_Secc1!D418)))</f>
        <v/>
      </c>
      <c r="E632" s="826"/>
      <c r="F632" s="826"/>
      <c r="G632" s="826"/>
      <c r="H632" s="826"/>
      <c r="I632" s="826"/>
      <c r="J632" s="826"/>
      <c r="K632" s="826"/>
      <c r="L632" s="826"/>
      <c r="M632" s="826"/>
      <c r="N632" s="827"/>
      <c r="O632" s="432"/>
      <c r="P632" s="432"/>
      <c r="Q632" s="432"/>
      <c r="R632" s="432"/>
      <c r="S632" s="432"/>
      <c r="T632" s="432"/>
      <c r="U632" s="432"/>
      <c r="V632" s="432"/>
      <c r="W632" s="432"/>
      <c r="X632" s="432"/>
      <c r="Y632" s="432"/>
      <c r="Z632" s="432"/>
      <c r="AA632" s="432"/>
      <c r="AB632" s="432"/>
      <c r="AC632" s="432"/>
      <c r="AD632" s="432"/>
      <c r="AE632" s="12"/>
      <c r="AF632" s="122"/>
      <c r="AH632" s="896">
        <f t="shared" si="121"/>
        <v>0</v>
      </c>
      <c r="AI632" s="627"/>
      <c r="AJ632" s="627">
        <f t="shared" si="122"/>
        <v>0</v>
      </c>
      <c r="AK632" s="627"/>
      <c r="AL632" s="639">
        <f t="shared" si="123"/>
        <v>0</v>
      </c>
      <c r="AM632" s="641"/>
      <c r="AN632" s="627">
        <f t="shared" si="124"/>
        <v>0</v>
      </c>
      <c r="AO632" s="639"/>
      <c r="AP632" s="448"/>
      <c r="AQ632" s="919">
        <f t="shared" si="125"/>
        <v>0</v>
      </c>
      <c r="AR632" s="627"/>
      <c r="AS632" s="627">
        <f t="shared" si="126"/>
        <v>0</v>
      </c>
      <c r="AT632" s="627"/>
      <c r="AU632" s="639">
        <f t="shared" si="127"/>
        <v>0</v>
      </c>
      <c r="AV632" s="641"/>
      <c r="AW632" s="627">
        <f t="shared" si="128"/>
        <v>0</v>
      </c>
      <c r="AX632" s="639"/>
      <c r="AY632" s="448"/>
      <c r="AZ632" s="896">
        <f t="shared" si="129"/>
        <v>0</v>
      </c>
      <c r="BA632" s="627"/>
      <c r="BB632" s="627">
        <f t="shared" si="130"/>
        <v>0</v>
      </c>
      <c r="BC632" s="627"/>
      <c r="BD632" s="639">
        <f t="shared" si="131"/>
        <v>0</v>
      </c>
      <c r="BE632" s="641"/>
      <c r="BF632" s="627">
        <f t="shared" si="132"/>
        <v>0</v>
      </c>
      <c r="BG632" s="639"/>
      <c r="BH632" s="448"/>
      <c r="BI632" s="742">
        <f t="shared" si="133"/>
        <v>0</v>
      </c>
      <c r="BJ632" s="641"/>
      <c r="BK632" s="639">
        <f t="shared" si="134"/>
        <v>0</v>
      </c>
      <c r="BL632" s="641"/>
      <c r="BM632" s="639">
        <f t="shared" si="135"/>
        <v>0</v>
      </c>
      <c r="BN632" s="641"/>
      <c r="BO632" s="627">
        <f t="shared" si="136"/>
        <v>0</v>
      </c>
      <c r="BP632" s="639"/>
      <c r="BQ632" s="448"/>
      <c r="BR632" s="896">
        <f t="shared" si="137"/>
        <v>0</v>
      </c>
      <c r="BS632" s="627"/>
      <c r="BT632" s="627">
        <f t="shared" si="138"/>
        <v>0</v>
      </c>
      <c r="BU632" s="627"/>
      <c r="BV632" s="639">
        <f t="shared" si="139"/>
        <v>0</v>
      </c>
      <c r="BW632" s="641"/>
      <c r="BX632" s="627">
        <f t="shared" si="140"/>
        <v>0</v>
      </c>
      <c r="BY632" s="639"/>
      <c r="BZ632" s="448"/>
      <c r="CA632" s="919">
        <f t="shared" si="141"/>
        <v>0</v>
      </c>
      <c r="CB632" s="627"/>
      <c r="CC632" s="627">
        <f t="shared" si="142"/>
        <v>0</v>
      </c>
      <c r="CD632" s="627"/>
      <c r="CE632" s="639">
        <f t="shared" si="143"/>
        <v>0</v>
      </c>
      <c r="CF632" s="641"/>
      <c r="CG632" s="627">
        <f t="shared" si="144"/>
        <v>0</v>
      </c>
      <c r="CH632" s="639"/>
      <c r="CI632" s="448"/>
      <c r="CJ632" s="896">
        <f t="shared" si="145"/>
        <v>0</v>
      </c>
      <c r="CK632" s="627"/>
      <c r="CL632" s="627">
        <f t="shared" si="146"/>
        <v>0</v>
      </c>
      <c r="CM632" s="627"/>
      <c r="CN632" s="639">
        <f t="shared" si="147"/>
        <v>0</v>
      </c>
      <c r="CO632" s="641"/>
      <c r="CP632" s="627">
        <f t="shared" si="148"/>
        <v>0</v>
      </c>
      <c r="CQ632" s="639"/>
      <c r="CR632" s="448"/>
      <c r="CS632" s="742">
        <f t="shared" si="149"/>
        <v>0</v>
      </c>
      <c r="CT632" s="641"/>
      <c r="CU632" s="639">
        <f t="shared" si="150"/>
        <v>0</v>
      </c>
      <c r="CV632" s="641"/>
      <c r="CW632" s="639">
        <f t="shared" si="151"/>
        <v>0</v>
      </c>
      <c r="CX632" s="641"/>
      <c r="CY632" s="627">
        <f t="shared" si="152"/>
        <v>0</v>
      </c>
      <c r="CZ632" s="639"/>
      <c r="DA632" s="448"/>
      <c r="DB632" s="740">
        <f t="shared" si="153"/>
        <v>0</v>
      </c>
      <c r="DC632" s="741"/>
      <c r="DD632" s="639" t="str">
        <f>IF(DB632=0,"",IF(SUM($DB$611:DB632)=1,DF632,IF($DB$648&gt;SUM($DB$611:DB632),_xlfn.CONCAT(", ",DF632),IF($DB$648=SUM($DB$611:DB632),_xlfn.CONCAT(" y ",DF632,".")))))</f>
        <v/>
      </c>
      <c r="DE632" s="641" t="str">
        <f>IF(DC632=0,"", IF(SUM($AN$498:DC632)=1,DF632, IF($AN$511&gt;SUM($AN$498:DC632),_xlfn.CONCAT(", ",DF632), IF($AN$511=SUM($AN$498:DC632),_xlfn.CONCAT(" y ",DF632,".")))))</f>
        <v/>
      </c>
      <c r="DF632" s="738">
        <f t="shared" si="154"/>
        <v>21</v>
      </c>
      <c r="DG632" s="739"/>
      <c r="HT632" s="627">
        <f t="shared" si="113"/>
        <v>0</v>
      </c>
      <c r="HU632" s="627"/>
      <c r="HV632" s="627">
        <f t="shared" si="114"/>
        <v>0</v>
      </c>
      <c r="HW632" s="627"/>
      <c r="HX632" s="627">
        <f t="shared" si="115"/>
        <v>0</v>
      </c>
      <c r="HY632" s="627"/>
      <c r="HZ632" s="627">
        <f t="shared" si="116"/>
        <v>0</v>
      </c>
      <c r="IA632" s="627"/>
      <c r="IB632" s="627">
        <f t="shared" si="117"/>
        <v>0</v>
      </c>
      <c r="IC632" s="627"/>
      <c r="ID632" s="627">
        <f t="shared" si="118"/>
        <v>0</v>
      </c>
      <c r="IE632" s="627"/>
      <c r="IF632" s="627">
        <f t="shared" si="119"/>
        <v>0</v>
      </c>
      <c r="IG632" s="627"/>
      <c r="IH632" s="627">
        <f t="shared" si="120"/>
        <v>0</v>
      </c>
      <c r="II632" s="627"/>
    </row>
    <row r="633" spans="1:243" s="72" customFormat="1" ht="15" customHeight="1">
      <c r="A633" s="131"/>
      <c r="B633" s="53"/>
      <c r="C633" s="82" t="s">
        <v>87</v>
      </c>
      <c r="D633" s="825" t="str">
        <f>IF($AH$11=1,"",IF(CNGE_2026_M3_Secc1!$AH$388=CNGE_2026_M3_Secc1!$AJ$388,"",IF(CNGE_2026_M3_Secc1!D419="","",CNGE_2026_M3_Secc1!D419)))</f>
        <v/>
      </c>
      <c r="E633" s="826"/>
      <c r="F633" s="826"/>
      <c r="G633" s="826"/>
      <c r="H633" s="826"/>
      <c r="I633" s="826"/>
      <c r="J633" s="826"/>
      <c r="K633" s="826"/>
      <c r="L633" s="826"/>
      <c r="M633" s="826"/>
      <c r="N633" s="827"/>
      <c r="O633" s="432"/>
      <c r="P633" s="432"/>
      <c r="Q633" s="432"/>
      <c r="R633" s="432"/>
      <c r="S633" s="432"/>
      <c r="T633" s="432"/>
      <c r="U633" s="432"/>
      <c r="V633" s="432"/>
      <c r="W633" s="432"/>
      <c r="X633" s="432"/>
      <c r="Y633" s="432"/>
      <c r="Z633" s="432"/>
      <c r="AA633" s="432"/>
      <c r="AB633" s="432"/>
      <c r="AC633" s="432"/>
      <c r="AD633" s="432"/>
      <c r="AE633" s="12"/>
      <c r="AF633" s="122"/>
      <c r="AH633" s="896">
        <f t="shared" si="121"/>
        <v>0</v>
      </c>
      <c r="AI633" s="627"/>
      <c r="AJ633" s="627">
        <f t="shared" si="122"/>
        <v>0</v>
      </c>
      <c r="AK633" s="627"/>
      <c r="AL633" s="639">
        <f t="shared" si="123"/>
        <v>0</v>
      </c>
      <c r="AM633" s="641"/>
      <c r="AN633" s="627">
        <f t="shared" si="124"/>
        <v>0</v>
      </c>
      <c r="AO633" s="639"/>
      <c r="AP633" s="448"/>
      <c r="AQ633" s="919">
        <f t="shared" si="125"/>
        <v>0</v>
      </c>
      <c r="AR633" s="627"/>
      <c r="AS633" s="627">
        <f t="shared" si="126"/>
        <v>0</v>
      </c>
      <c r="AT633" s="627"/>
      <c r="AU633" s="639">
        <f t="shared" si="127"/>
        <v>0</v>
      </c>
      <c r="AV633" s="641"/>
      <c r="AW633" s="627">
        <f t="shared" si="128"/>
        <v>0</v>
      </c>
      <c r="AX633" s="639"/>
      <c r="AY633" s="448"/>
      <c r="AZ633" s="896">
        <f t="shared" si="129"/>
        <v>0</v>
      </c>
      <c r="BA633" s="627"/>
      <c r="BB633" s="627">
        <f t="shared" si="130"/>
        <v>0</v>
      </c>
      <c r="BC633" s="627"/>
      <c r="BD633" s="639">
        <f t="shared" si="131"/>
        <v>0</v>
      </c>
      <c r="BE633" s="641"/>
      <c r="BF633" s="627">
        <f t="shared" si="132"/>
        <v>0</v>
      </c>
      <c r="BG633" s="639"/>
      <c r="BH633" s="448"/>
      <c r="BI633" s="742">
        <f t="shared" si="133"/>
        <v>0</v>
      </c>
      <c r="BJ633" s="641"/>
      <c r="BK633" s="639">
        <f t="shared" si="134"/>
        <v>0</v>
      </c>
      <c r="BL633" s="641"/>
      <c r="BM633" s="639">
        <f t="shared" si="135"/>
        <v>0</v>
      </c>
      <c r="BN633" s="641"/>
      <c r="BO633" s="627">
        <f t="shared" si="136"/>
        <v>0</v>
      </c>
      <c r="BP633" s="639"/>
      <c r="BQ633" s="448"/>
      <c r="BR633" s="896">
        <f t="shared" si="137"/>
        <v>0</v>
      </c>
      <c r="BS633" s="627"/>
      <c r="BT633" s="627">
        <f t="shared" si="138"/>
        <v>0</v>
      </c>
      <c r="BU633" s="627"/>
      <c r="BV633" s="639">
        <f t="shared" si="139"/>
        <v>0</v>
      </c>
      <c r="BW633" s="641"/>
      <c r="BX633" s="627">
        <f t="shared" si="140"/>
        <v>0</v>
      </c>
      <c r="BY633" s="639"/>
      <c r="BZ633" s="448"/>
      <c r="CA633" s="919">
        <f t="shared" si="141"/>
        <v>0</v>
      </c>
      <c r="CB633" s="627"/>
      <c r="CC633" s="627">
        <f t="shared" si="142"/>
        <v>0</v>
      </c>
      <c r="CD633" s="627"/>
      <c r="CE633" s="639">
        <f t="shared" si="143"/>
        <v>0</v>
      </c>
      <c r="CF633" s="641"/>
      <c r="CG633" s="627">
        <f t="shared" si="144"/>
        <v>0</v>
      </c>
      <c r="CH633" s="639"/>
      <c r="CI633" s="448"/>
      <c r="CJ633" s="896">
        <f t="shared" si="145"/>
        <v>0</v>
      </c>
      <c r="CK633" s="627"/>
      <c r="CL633" s="627">
        <f t="shared" si="146"/>
        <v>0</v>
      </c>
      <c r="CM633" s="627"/>
      <c r="CN633" s="639">
        <f t="shared" si="147"/>
        <v>0</v>
      </c>
      <c r="CO633" s="641"/>
      <c r="CP633" s="627">
        <f t="shared" si="148"/>
        <v>0</v>
      </c>
      <c r="CQ633" s="639"/>
      <c r="CR633" s="448"/>
      <c r="CS633" s="742">
        <f t="shared" si="149"/>
        <v>0</v>
      </c>
      <c r="CT633" s="641"/>
      <c r="CU633" s="639">
        <f t="shared" si="150"/>
        <v>0</v>
      </c>
      <c r="CV633" s="641"/>
      <c r="CW633" s="639">
        <f t="shared" si="151"/>
        <v>0</v>
      </c>
      <c r="CX633" s="641"/>
      <c r="CY633" s="627">
        <f t="shared" si="152"/>
        <v>0</v>
      </c>
      <c r="CZ633" s="639"/>
      <c r="DA633" s="448"/>
      <c r="DB633" s="740">
        <f t="shared" si="153"/>
        <v>0</v>
      </c>
      <c r="DC633" s="741"/>
      <c r="DD633" s="639" t="str">
        <f>IF(DB633=0,"",IF(SUM($DB$611:DB633)=1,DF633,IF($DB$648&gt;SUM($DB$611:DB633),_xlfn.CONCAT(", ",DF633),IF($DB$648=SUM($DB$611:DB633),_xlfn.CONCAT(" y ",DF633,".")))))</f>
        <v/>
      </c>
      <c r="DE633" s="641" t="str">
        <f>IF(DC633=0,"", IF(SUM($AN$498:DC633)=1,DF633, IF($AN$511&gt;SUM($AN$498:DC633),_xlfn.CONCAT(", ",DF633), IF($AN$511=SUM($AN$498:DC633),_xlfn.CONCAT(" y ",DF633,".")))))</f>
        <v/>
      </c>
      <c r="DF633" s="738">
        <f t="shared" si="154"/>
        <v>22</v>
      </c>
      <c r="DG633" s="739"/>
      <c r="HT633" s="627">
        <f t="shared" si="113"/>
        <v>0</v>
      </c>
      <c r="HU633" s="627"/>
      <c r="HV633" s="627">
        <f t="shared" si="114"/>
        <v>0</v>
      </c>
      <c r="HW633" s="627"/>
      <c r="HX633" s="627">
        <f t="shared" si="115"/>
        <v>0</v>
      </c>
      <c r="HY633" s="627"/>
      <c r="HZ633" s="627">
        <f t="shared" si="116"/>
        <v>0</v>
      </c>
      <c r="IA633" s="627"/>
      <c r="IB633" s="627">
        <f t="shared" si="117"/>
        <v>0</v>
      </c>
      <c r="IC633" s="627"/>
      <c r="ID633" s="627">
        <f t="shared" si="118"/>
        <v>0</v>
      </c>
      <c r="IE633" s="627"/>
      <c r="IF633" s="627">
        <f t="shared" si="119"/>
        <v>0</v>
      </c>
      <c r="IG633" s="627"/>
      <c r="IH633" s="627">
        <f t="shared" si="120"/>
        <v>0</v>
      </c>
      <c r="II633" s="627"/>
    </row>
    <row r="634" spans="1:243" s="72" customFormat="1" ht="15" customHeight="1">
      <c r="A634" s="131"/>
      <c r="B634" s="53"/>
      <c r="C634" s="82" t="s">
        <v>88</v>
      </c>
      <c r="D634" s="825" t="str">
        <f>IF($AH$11=1,"",IF(CNGE_2026_M3_Secc1!$AH$388=CNGE_2026_M3_Secc1!$AJ$388,"",IF(CNGE_2026_M3_Secc1!D420="","",CNGE_2026_M3_Secc1!D420)))</f>
        <v/>
      </c>
      <c r="E634" s="826"/>
      <c r="F634" s="826"/>
      <c r="G634" s="826"/>
      <c r="H634" s="826"/>
      <c r="I634" s="826"/>
      <c r="J634" s="826"/>
      <c r="K634" s="826"/>
      <c r="L634" s="826"/>
      <c r="M634" s="826"/>
      <c r="N634" s="827"/>
      <c r="O634" s="432"/>
      <c r="P634" s="432"/>
      <c r="Q634" s="432"/>
      <c r="R634" s="432"/>
      <c r="S634" s="432"/>
      <c r="T634" s="432"/>
      <c r="U634" s="432"/>
      <c r="V634" s="432"/>
      <c r="W634" s="432"/>
      <c r="X634" s="432"/>
      <c r="Y634" s="432"/>
      <c r="Z634" s="432"/>
      <c r="AA634" s="432"/>
      <c r="AB634" s="432"/>
      <c r="AC634" s="432"/>
      <c r="AD634" s="432"/>
      <c r="AE634" s="12"/>
      <c r="AF634" s="122"/>
      <c r="AH634" s="896">
        <f t="shared" si="121"/>
        <v>0</v>
      </c>
      <c r="AI634" s="627"/>
      <c r="AJ634" s="627">
        <f t="shared" si="122"/>
        <v>0</v>
      </c>
      <c r="AK634" s="627"/>
      <c r="AL634" s="639">
        <f t="shared" si="123"/>
        <v>0</v>
      </c>
      <c r="AM634" s="641"/>
      <c r="AN634" s="627">
        <f t="shared" si="124"/>
        <v>0</v>
      </c>
      <c r="AO634" s="639"/>
      <c r="AP634" s="448"/>
      <c r="AQ634" s="919">
        <f t="shared" si="125"/>
        <v>0</v>
      </c>
      <c r="AR634" s="627"/>
      <c r="AS634" s="627">
        <f t="shared" si="126"/>
        <v>0</v>
      </c>
      <c r="AT634" s="627"/>
      <c r="AU634" s="639">
        <f t="shared" si="127"/>
        <v>0</v>
      </c>
      <c r="AV634" s="641"/>
      <c r="AW634" s="627">
        <f t="shared" si="128"/>
        <v>0</v>
      </c>
      <c r="AX634" s="639"/>
      <c r="AY634" s="448"/>
      <c r="AZ634" s="896">
        <f t="shared" si="129"/>
        <v>0</v>
      </c>
      <c r="BA634" s="627"/>
      <c r="BB634" s="627">
        <f t="shared" si="130"/>
        <v>0</v>
      </c>
      <c r="BC634" s="627"/>
      <c r="BD634" s="639">
        <f t="shared" si="131"/>
        <v>0</v>
      </c>
      <c r="BE634" s="641"/>
      <c r="BF634" s="627">
        <f t="shared" si="132"/>
        <v>0</v>
      </c>
      <c r="BG634" s="639"/>
      <c r="BH634" s="448"/>
      <c r="BI634" s="742">
        <f t="shared" si="133"/>
        <v>0</v>
      </c>
      <c r="BJ634" s="641"/>
      <c r="BK634" s="639">
        <f t="shared" si="134"/>
        <v>0</v>
      </c>
      <c r="BL634" s="641"/>
      <c r="BM634" s="639">
        <f t="shared" si="135"/>
        <v>0</v>
      </c>
      <c r="BN634" s="641"/>
      <c r="BO634" s="627">
        <f t="shared" si="136"/>
        <v>0</v>
      </c>
      <c r="BP634" s="639"/>
      <c r="BQ634" s="448"/>
      <c r="BR634" s="896">
        <f t="shared" si="137"/>
        <v>0</v>
      </c>
      <c r="BS634" s="627"/>
      <c r="BT634" s="627">
        <f t="shared" si="138"/>
        <v>0</v>
      </c>
      <c r="BU634" s="627"/>
      <c r="BV634" s="639">
        <f t="shared" si="139"/>
        <v>0</v>
      </c>
      <c r="BW634" s="641"/>
      <c r="BX634" s="627">
        <f t="shared" si="140"/>
        <v>0</v>
      </c>
      <c r="BY634" s="639"/>
      <c r="BZ634" s="448"/>
      <c r="CA634" s="919">
        <f t="shared" si="141"/>
        <v>0</v>
      </c>
      <c r="CB634" s="627"/>
      <c r="CC634" s="627">
        <f t="shared" si="142"/>
        <v>0</v>
      </c>
      <c r="CD634" s="627"/>
      <c r="CE634" s="639">
        <f t="shared" si="143"/>
        <v>0</v>
      </c>
      <c r="CF634" s="641"/>
      <c r="CG634" s="627">
        <f t="shared" si="144"/>
        <v>0</v>
      </c>
      <c r="CH634" s="639"/>
      <c r="CI634" s="448"/>
      <c r="CJ634" s="896">
        <f t="shared" si="145"/>
        <v>0</v>
      </c>
      <c r="CK634" s="627"/>
      <c r="CL634" s="627">
        <f t="shared" si="146"/>
        <v>0</v>
      </c>
      <c r="CM634" s="627"/>
      <c r="CN634" s="639">
        <f t="shared" si="147"/>
        <v>0</v>
      </c>
      <c r="CO634" s="641"/>
      <c r="CP634" s="627">
        <f t="shared" si="148"/>
        <v>0</v>
      </c>
      <c r="CQ634" s="639"/>
      <c r="CR634" s="448"/>
      <c r="CS634" s="742">
        <f t="shared" si="149"/>
        <v>0</v>
      </c>
      <c r="CT634" s="641"/>
      <c r="CU634" s="639">
        <f t="shared" si="150"/>
        <v>0</v>
      </c>
      <c r="CV634" s="641"/>
      <c r="CW634" s="639">
        <f t="shared" si="151"/>
        <v>0</v>
      </c>
      <c r="CX634" s="641"/>
      <c r="CY634" s="627">
        <f t="shared" si="152"/>
        <v>0</v>
      </c>
      <c r="CZ634" s="639"/>
      <c r="DA634" s="448"/>
      <c r="DB634" s="740">
        <f t="shared" si="153"/>
        <v>0</v>
      </c>
      <c r="DC634" s="741"/>
      <c r="DD634" s="639" t="str">
        <f>IF(DB634=0,"",IF(SUM($DB$611:DB634)=1,DF634,IF($DB$648&gt;SUM($DB$611:DB634),_xlfn.CONCAT(", ",DF634),IF($DB$648=SUM($DB$611:DB634),_xlfn.CONCAT(" y ",DF634,".")))))</f>
        <v/>
      </c>
      <c r="DE634" s="641" t="str">
        <f>IF(DC634=0,"", IF(SUM($AN$498:DC634)=1,DF634, IF($AN$511&gt;SUM($AN$498:DC634),_xlfn.CONCAT(", ",DF634), IF($AN$511=SUM($AN$498:DC634),_xlfn.CONCAT(" y ",DF634,".")))))</f>
        <v/>
      </c>
      <c r="DF634" s="738">
        <f t="shared" si="154"/>
        <v>23</v>
      </c>
      <c r="DG634" s="739"/>
      <c r="HT634" s="627">
        <f t="shared" si="113"/>
        <v>0</v>
      </c>
      <c r="HU634" s="627"/>
      <c r="HV634" s="627">
        <f t="shared" si="114"/>
        <v>0</v>
      </c>
      <c r="HW634" s="627"/>
      <c r="HX634" s="627">
        <f t="shared" si="115"/>
        <v>0</v>
      </c>
      <c r="HY634" s="627"/>
      <c r="HZ634" s="627">
        <f t="shared" si="116"/>
        <v>0</v>
      </c>
      <c r="IA634" s="627"/>
      <c r="IB634" s="627">
        <f t="shared" si="117"/>
        <v>0</v>
      </c>
      <c r="IC634" s="627"/>
      <c r="ID634" s="627">
        <f t="shared" si="118"/>
        <v>0</v>
      </c>
      <c r="IE634" s="627"/>
      <c r="IF634" s="627">
        <f t="shared" si="119"/>
        <v>0</v>
      </c>
      <c r="IG634" s="627"/>
      <c r="IH634" s="627">
        <f t="shared" si="120"/>
        <v>0</v>
      </c>
      <c r="II634" s="627"/>
    </row>
    <row r="635" spans="1:243" s="72" customFormat="1" ht="15" customHeight="1">
      <c r="A635" s="131"/>
      <c r="B635" s="53"/>
      <c r="C635" s="82" t="s">
        <v>89</v>
      </c>
      <c r="D635" s="825" t="str">
        <f>IF($AH$11=1,"",IF(CNGE_2026_M3_Secc1!$AH$388=CNGE_2026_M3_Secc1!$AJ$388,"",IF(CNGE_2026_M3_Secc1!D421="","",CNGE_2026_M3_Secc1!D421)))</f>
        <v/>
      </c>
      <c r="E635" s="826"/>
      <c r="F635" s="826"/>
      <c r="G635" s="826"/>
      <c r="H635" s="826"/>
      <c r="I635" s="826"/>
      <c r="J635" s="826"/>
      <c r="K635" s="826"/>
      <c r="L635" s="826"/>
      <c r="M635" s="826"/>
      <c r="N635" s="827"/>
      <c r="O635" s="432"/>
      <c r="P635" s="432"/>
      <c r="Q635" s="432"/>
      <c r="R635" s="432"/>
      <c r="S635" s="432"/>
      <c r="T635" s="432"/>
      <c r="U635" s="432"/>
      <c r="V635" s="432"/>
      <c r="W635" s="432"/>
      <c r="X635" s="432"/>
      <c r="Y635" s="432"/>
      <c r="Z635" s="432"/>
      <c r="AA635" s="432"/>
      <c r="AB635" s="432"/>
      <c r="AC635" s="432"/>
      <c r="AD635" s="432"/>
      <c r="AE635" s="12"/>
      <c r="AF635" s="122"/>
      <c r="AH635" s="896">
        <f t="shared" si="121"/>
        <v>0</v>
      </c>
      <c r="AI635" s="627"/>
      <c r="AJ635" s="627">
        <f t="shared" si="122"/>
        <v>0</v>
      </c>
      <c r="AK635" s="627"/>
      <c r="AL635" s="639">
        <f t="shared" si="123"/>
        <v>0</v>
      </c>
      <c r="AM635" s="641"/>
      <c r="AN635" s="627">
        <f t="shared" si="124"/>
        <v>0</v>
      </c>
      <c r="AO635" s="639"/>
      <c r="AP635" s="448"/>
      <c r="AQ635" s="919">
        <f t="shared" si="125"/>
        <v>0</v>
      </c>
      <c r="AR635" s="627"/>
      <c r="AS635" s="627">
        <f t="shared" si="126"/>
        <v>0</v>
      </c>
      <c r="AT635" s="627"/>
      <c r="AU635" s="639">
        <f t="shared" si="127"/>
        <v>0</v>
      </c>
      <c r="AV635" s="641"/>
      <c r="AW635" s="627">
        <f t="shared" si="128"/>
        <v>0</v>
      </c>
      <c r="AX635" s="639"/>
      <c r="AY635" s="448"/>
      <c r="AZ635" s="896">
        <f t="shared" si="129"/>
        <v>0</v>
      </c>
      <c r="BA635" s="627"/>
      <c r="BB635" s="627">
        <f t="shared" si="130"/>
        <v>0</v>
      </c>
      <c r="BC635" s="627"/>
      <c r="BD635" s="639">
        <f t="shared" si="131"/>
        <v>0</v>
      </c>
      <c r="BE635" s="641"/>
      <c r="BF635" s="627">
        <f t="shared" si="132"/>
        <v>0</v>
      </c>
      <c r="BG635" s="639"/>
      <c r="BH635" s="448"/>
      <c r="BI635" s="742">
        <f t="shared" si="133"/>
        <v>0</v>
      </c>
      <c r="BJ635" s="641"/>
      <c r="BK635" s="639">
        <f t="shared" si="134"/>
        <v>0</v>
      </c>
      <c r="BL635" s="641"/>
      <c r="BM635" s="639">
        <f t="shared" si="135"/>
        <v>0</v>
      </c>
      <c r="BN635" s="641"/>
      <c r="BO635" s="627">
        <f t="shared" si="136"/>
        <v>0</v>
      </c>
      <c r="BP635" s="639"/>
      <c r="BQ635" s="448"/>
      <c r="BR635" s="896">
        <f t="shared" si="137"/>
        <v>0</v>
      </c>
      <c r="BS635" s="627"/>
      <c r="BT635" s="627">
        <f t="shared" si="138"/>
        <v>0</v>
      </c>
      <c r="BU635" s="627"/>
      <c r="BV635" s="639">
        <f t="shared" si="139"/>
        <v>0</v>
      </c>
      <c r="BW635" s="641"/>
      <c r="BX635" s="627">
        <f t="shared" si="140"/>
        <v>0</v>
      </c>
      <c r="BY635" s="639"/>
      <c r="BZ635" s="448"/>
      <c r="CA635" s="919">
        <f t="shared" si="141"/>
        <v>0</v>
      </c>
      <c r="CB635" s="627"/>
      <c r="CC635" s="627">
        <f t="shared" si="142"/>
        <v>0</v>
      </c>
      <c r="CD635" s="627"/>
      <c r="CE635" s="639">
        <f t="shared" si="143"/>
        <v>0</v>
      </c>
      <c r="CF635" s="641"/>
      <c r="CG635" s="627">
        <f t="shared" si="144"/>
        <v>0</v>
      </c>
      <c r="CH635" s="639"/>
      <c r="CI635" s="448"/>
      <c r="CJ635" s="896">
        <f t="shared" si="145"/>
        <v>0</v>
      </c>
      <c r="CK635" s="627"/>
      <c r="CL635" s="627">
        <f t="shared" si="146"/>
        <v>0</v>
      </c>
      <c r="CM635" s="627"/>
      <c r="CN635" s="639">
        <f t="shared" si="147"/>
        <v>0</v>
      </c>
      <c r="CO635" s="641"/>
      <c r="CP635" s="627">
        <f t="shared" si="148"/>
        <v>0</v>
      </c>
      <c r="CQ635" s="639"/>
      <c r="CR635" s="448"/>
      <c r="CS635" s="742">
        <f t="shared" si="149"/>
        <v>0</v>
      </c>
      <c r="CT635" s="641"/>
      <c r="CU635" s="639">
        <f t="shared" si="150"/>
        <v>0</v>
      </c>
      <c r="CV635" s="641"/>
      <c r="CW635" s="639">
        <f t="shared" si="151"/>
        <v>0</v>
      </c>
      <c r="CX635" s="641"/>
      <c r="CY635" s="627">
        <f t="shared" si="152"/>
        <v>0</v>
      </c>
      <c r="CZ635" s="639"/>
      <c r="DA635" s="448"/>
      <c r="DB635" s="740">
        <f t="shared" si="153"/>
        <v>0</v>
      </c>
      <c r="DC635" s="741"/>
      <c r="DD635" s="639" t="str">
        <f>IF(DB635=0,"",IF(SUM($DB$611:DB635)=1,DF635,IF($DB$648&gt;SUM($DB$611:DB635),_xlfn.CONCAT(", ",DF635),IF($DB$648=SUM($DB$611:DB635),_xlfn.CONCAT(" y ",DF635,".")))))</f>
        <v/>
      </c>
      <c r="DE635" s="641" t="str">
        <f>IF(DC635=0,"", IF(SUM($AN$498:DC635)=1,DF635, IF($AN$511&gt;SUM($AN$498:DC635),_xlfn.CONCAT(", ",DF635), IF($AN$511=SUM($AN$498:DC635),_xlfn.CONCAT(" y ",DF635,".")))))</f>
        <v/>
      </c>
      <c r="DF635" s="738">
        <f t="shared" si="154"/>
        <v>24</v>
      </c>
      <c r="DG635" s="739"/>
      <c r="HT635" s="627">
        <f t="shared" si="113"/>
        <v>0</v>
      </c>
      <c r="HU635" s="627"/>
      <c r="HV635" s="627">
        <f t="shared" si="114"/>
        <v>0</v>
      </c>
      <c r="HW635" s="627"/>
      <c r="HX635" s="627">
        <f t="shared" si="115"/>
        <v>0</v>
      </c>
      <c r="HY635" s="627"/>
      <c r="HZ635" s="627">
        <f t="shared" si="116"/>
        <v>0</v>
      </c>
      <c r="IA635" s="627"/>
      <c r="IB635" s="627">
        <f t="shared" si="117"/>
        <v>0</v>
      </c>
      <c r="IC635" s="627"/>
      <c r="ID635" s="627">
        <f t="shared" si="118"/>
        <v>0</v>
      </c>
      <c r="IE635" s="627"/>
      <c r="IF635" s="627">
        <f t="shared" si="119"/>
        <v>0</v>
      </c>
      <c r="IG635" s="627"/>
      <c r="IH635" s="627">
        <f t="shared" si="120"/>
        <v>0</v>
      </c>
      <c r="II635" s="627"/>
    </row>
    <row r="636" spans="1:243" s="72" customFormat="1" ht="15" customHeight="1">
      <c r="A636" s="131"/>
      <c r="B636" s="53"/>
      <c r="C636" s="82" t="s">
        <v>90</v>
      </c>
      <c r="D636" s="825" t="str">
        <f>IF($AH$11=1,"",IF(CNGE_2026_M3_Secc1!$AH$388=CNGE_2026_M3_Secc1!$AJ$388,"",IF(CNGE_2026_M3_Secc1!D422="","",CNGE_2026_M3_Secc1!D422)))</f>
        <v/>
      </c>
      <c r="E636" s="826"/>
      <c r="F636" s="826"/>
      <c r="G636" s="826"/>
      <c r="H636" s="826"/>
      <c r="I636" s="826"/>
      <c r="J636" s="826"/>
      <c r="K636" s="826"/>
      <c r="L636" s="826"/>
      <c r="M636" s="826"/>
      <c r="N636" s="827"/>
      <c r="O636" s="432"/>
      <c r="P636" s="432"/>
      <c r="Q636" s="432"/>
      <c r="R636" s="432"/>
      <c r="S636" s="432"/>
      <c r="T636" s="432"/>
      <c r="U636" s="432"/>
      <c r="V636" s="432"/>
      <c r="W636" s="432"/>
      <c r="X636" s="432"/>
      <c r="Y636" s="432"/>
      <c r="Z636" s="432"/>
      <c r="AA636" s="432"/>
      <c r="AB636" s="432"/>
      <c r="AC636" s="432"/>
      <c r="AD636" s="432"/>
      <c r="AE636" s="12"/>
      <c r="AF636" s="122"/>
      <c r="AH636" s="896">
        <f t="shared" si="121"/>
        <v>0</v>
      </c>
      <c r="AI636" s="627"/>
      <c r="AJ636" s="627">
        <f t="shared" si="122"/>
        <v>0</v>
      </c>
      <c r="AK636" s="627"/>
      <c r="AL636" s="639">
        <f t="shared" si="123"/>
        <v>0</v>
      </c>
      <c r="AM636" s="641"/>
      <c r="AN636" s="627">
        <f t="shared" si="124"/>
        <v>0</v>
      </c>
      <c r="AO636" s="639"/>
      <c r="AP636" s="448"/>
      <c r="AQ636" s="919">
        <f t="shared" si="125"/>
        <v>0</v>
      </c>
      <c r="AR636" s="627"/>
      <c r="AS636" s="627">
        <f t="shared" si="126"/>
        <v>0</v>
      </c>
      <c r="AT636" s="627"/>
      <c r="AU636" s="639">
        <f t="shared" si="127"/>
        <v>0</v>
      </c>
      <c r="AV636" s="641"/>
      <c r="AW636" s="627">
        <f t="shared" si="128"/>
        <v>0</v>
      </c>
      <c r="AX636" s="639"/>
      <c r="AY636" s="448"/>
      <c r="AZ636" s="896">
        <f t="shared" si="129"/>
        <v>0</v>
      </c>
      <c r="BA636" s="627"/>
      <c r="BB636" s="627">
        <f t="shared" si="130"/>
        <v>0</v>
      </c>
      <c r="BC636" s="627"/>
      <c r="BD636" s="639">
        <f t="shared" si="131"/>
        <v>0</v>
      </c>
      <c r="BE636" s="641"/>
      <c r="BF636" s="627">
        <f t="shared" si="132"/>
        <v>0</v>
      </c>
      <c r="BG636" s="639"/>
      <c r="BH636" s="448"/>
      <c r="BI636" s="742">
        <f t="shared" si="133"/>
        <v>0</v>
      </c>
      <c r="BJ636" s="641"/>
      <c r="BK636" s="639">
        <f t="shared" si="134"/>
        <v>0</v>
      </c>
      <c r="BL636" s="641"/>
      <c r="BM636" s="639">
        <f t="shared" si="135"/>
        <v>0</v>
      </c>
      <c r="BN636" s="641"/>
      <c r="BO636" s="627">
        <f t="shared" si="136"/>
        <v>0</v>
      </c>
      <c r="BP636" s="639"/>
      <c r="BQ636" s="448"/>
      <c r="BR636" s="896">
        <f t="shared" si="137"/>
        <v>0</v>
      </c>
      <c r="BS636" s="627"/>
      <c r="BT636" s="627">
        <f t="shared" si="138"/>
        <v>0</v>
      </c>
      <c r="BU636" s="627"/>
      <c r="BV636" s="639">
        <f t="shared" si="139"/>
        <v>0</v>
      </c>
      <c r="BW636" s="641"/>
      <c r="BX636" s="627">
        <f t="shared" si="140"/>
        <v>0</v>
      </c>
      <c r="BY636" s="639"/>
      <c r="BZ636" s="448"/>
      <c r="CA636" s="919">
        <f t="shared" si="141"/>
        <v>0</v>
      </c>
      <c r="CB636" s="627"/>
      <c r="CC636" s="627">
        <f t="shared" si="142"/>
        <v>0</v>
      </c>
      <c r="CD636" s="627"/>
      <c r="CE636" s="639">
        <f t="shared" si="143"/>
        <v>0</v>
      </c>
      <c r="CF636" s="641"/>
      <c r="CG636" s="627">
        <f t="shared" si="144"/>
        <v>0</v>
      </c>
      <c r="CH636" s="639"/>
      <c r="CI636" s="448"/>
      <c r="CJ636" s="896">
        <f t="shared" si="145"/>
        <v>0</v>
      </c>
      <c r="CK636" s="627"/>
      <c r="CL636" s="627">
        <f t="shared" si="146"/>
        <v>0</v>
      </c>
      <c r="CM636" s="627"/>
      <c r="CN636" s="639">
        <f t="shared" si="147"/>
        <v>0</v>
      </c>
      <c r="CO636" s="641"/>
      <c r="CP636" s="627">
        <f t="shared" si="148"/>
        <v>0</v>
      </c>
      <c r="CQ636" s="639"/>
      <c r="CR636" s="448"/>
      <c r="CS636" s="742">
        <f t="shared" si="149"/>
        <v>0</v>
      </c>
      <c r="CT636" s="641"/>
      <c r="CU636" s="639">
        <f t="shared" si="150"/>
        <v>0</v>
      </c>
      <c r="CV636" s="641"/>
      <c r="CW636" s="639">
        <f t="shared" si="151"/>
        <v>0</v>
      </c>
      <c r="CX636" s="641"/>
      <c r="CY636" s="627">
        <f t="shared" si="152"/>
        <v>0</v>
      </c>
      <c r="CZ636" s="639"/>
      <c r="DA636" s="448"/>
      <c r="DB636" s="740">
        <f t="shared" si="153"/>
        <v>0</v>
      </c>
      <c r="DC636" s="741"/>
      <c r="DD636" s="639" t="str">
        <f>IF(DB636=0,"",IF(SUM($DB$611:DB636)=1,DF636,IF($DB$648&gt;SUM($DB$611:DB636),_xlfn.CONCAT(", ",DF636),IF($DB$648=SUM($DB$611:DB636),_xlfn.CONCAT(" y ",DF636,".")))))</f>
        <v/>
      </c>
      <c r="DE636" s="641" t="str">
        <f>IF(DC636=0,"", IF(SUM($AN$498:DC636)=1,DF636, IF($AN$511&gt;SUM($AN$498:DC636),_xlfn.CONCAT(", ",DF636), IF($AN$511=SUM($AN$498:DC636),_xlfn.CONCAT(" y ",DF636,".")))))</f>
        <v/>
      </c>
      <c r="DF636" s="738">
        <f t="shared" si="154"/>
        <v>25</v>
      </c>
      <c r="DG636" s="739"/>
      <c r="HT636" s="627">
        <f t="shared" si="113"/>
        <v>0</v>
      </c>
      <c r="HU636" s="627"/>
      <c r="HV636" s="627">
        <f t="shared" si="114"/>
        <v>0</v>
      </c>
      <c r="HW636" s="627"/>
      <c r="HX636" s="627">
        <f t="shared" si="115"/>
        <v>0</v>
      </c>
      <c r="HY636" s="627"/>
      <c r="HZ636" s="627">
        <f t="shared" si="116"/>
        <v>0</v>
      </c>
      <c r="IA636" s="627"/>
      <c r="IB636" s="627">
        <f t="shared" si="117"/>
        <v>0</v>
      </c>
      <c r="IC636" s="627"/>
      <c r="ID636" s="627">
        <f t="shared" si="118"/>
        <v>0</v>
      </c>
      <c r="IE636" s="627"/>
      <c r="IF636" s="627">
        <f t="shared" si="119"/>
        <v>0</v>
      </c>
      <c r="IG636" s="627"/>
      <c r="IH636" s="627">
        <f t="shared" si="120"/>
        <v>0</v>
      </c>
      <c r="II636" s="627"/>
    </row>
    <row r="637" spans="1:243" s="72" customFormat="1" ht="15" customHeight="1">
      <c r="A637" s="131"/>
      <c r="B637" s="53"/>
      <c r="C637" s="82" t="s">
        <v>91</v>
      </c>
      <c r="D637" s="825" t="str">
        <f>IF($AH$11=1,"",IF(CNGE_2026_M3_Secc1!$AH$388=CNGE_2026_M3_Secc1!$AJ$388,"",IF(CNGE_2026_M3_Secc1!D423="","",CNGE_2026_M3_Secc1!D423)))</f>
        <v/>
      </c>
      <c r="E637" s="826"/>
      <c r="F637" s="826"/>
      <c r="G637" s="826"/>
      <c r="H637" s="826"/>
      <c r="I637" s="826"/>
      <c r="J637" s="826"/>
      <c r="K637" s="826"/>
      <c r="L637" s="826"/>
      <c r="M637" s="826"/>
      <c r="N637" s="827"/>
      <c r="O637" s="432"/>
      <c r="P637" s="432"/>
      <c r="Q637" s="432"/>
      <c r="R637" s="432"/>
      <c r="S637" s="432"/>
      <c r="T637" s="432"/>
      <c r="U637" s="432"/>
      <c r="V637" s="432"/>
      <c r="W637" s="432"/>
      <c r="X637" s="432"/>
      <c r="Y637" s="432"/>
      <c r="Z637" s="432"/>
      <c r="AA637" s="432"/>
      <c r="AB637" s="432"/>
      <c r="AC637" s="432"/>
      <c r="AD637" s="432"/>
      <c r="AE637" s="12"/>
      <c r="AF637" s="122"/>
      <c r="AH637" s="896">
        <f t="shared" si="121"/>
        <v>0</v>
      </c>
      <c r="AI637" s="627"/>
      <c r="AJ637" s="627">
        <f t="shared" si="122"/>
        <v>0</v>
      </c>
      <c r="AK637" s="627"/>
      <c r="AL637" s="639">
        <f t="shared" si="123"/>
        <v>0</v>
      </c>
      <c r="AM637" s="641"/>
      <c r="AN637" s="627">
        <f t="shared" si="124"/>
        <v>0</v>
      </c>
      <c r="AO637" s="639"/>
      <c r="AP637" s="448"/>
      <c r="AQ637" s="919">
        <f t="shared" si="125"/>
        <v>0</v>
      </c>
      <c r="AR637" s="627"/>
      <c r="AS637" s="627">
        <f t="shared" si="126"/>
        <v>0</v>
      </c>
      <c r="AT637" s="627"/>
      <c r="AU637" s="639">
        <f t="shared" si="127"/>
        <v>0</v>
      </c>
      <c r="AV637" s="641"/>
      <c r="AW637" s="627">
        <f t="shared" si="128"/>
        <v>0</v>
      </c>
      <c r="AX637" s="639"/>
      <c r="AY637" s="448"/>
      <c r="AZ637" s="896">
        <f t="shared" si="129"/>
        <v>0</v>
      </c>
      <c r="BA637" s="627"/>
      <c r="BB637" s="627">
        <f t="shared" si="130"/>
        <v>0</v>
      </c>
      <c r="BC637" s="627"/>
      <c r="BD637" s="639">
        <f t="shared" si="131"/>
        <v>0</v>
      </c>
      <c r="BE637" s="641"/>
      <c r="BF637" s="627">
        <f t="shared" si="132"/>
        <v>0</v>
      </c>
      <c r="BG637" s="639"/>
      <c r="BH637" s="448"/>
      <c r="BI637" s="742">
        <f t="shared" si="133"/>
        <v>0</v>
      </c>
      <c r="BJ637" s="641"/>
      <c r="BK637" s="639">
        <f t="shared" si="134"/>
        <v>0</v>
      </c>
      <c r="BL637" s="641"/>
      <c r="BM637" s="639">
        <f t="shared" si="135"/>
        <v>0</v>
      </c>
      <c r="BN637" s="641"/>
      <c r="BO637" s="627">
        <f t="shared" si="136"/>
        <v>0</v>
      </c>
      <c r="BP637" s="639"/>
      <c r="BQ637" s="448"/>
      <c r="BR637" s="896">
        <f t="shared" si="137"/>
        <v>0</v>
      </c>
      <c r="BS637" s="627"/>
      <c r="BT637" s="627">
        <f t="shared" si="138"/>
        <v>0</v>
      </c>
      <c r="BU637" s="627"/>
      <c r="BV637" s="639">
        <f t="shared" si="139"/>
        <v>0</v>
      </c>
      <c r="BW637" s="641"/>
      <c r="BX637" s="627">
        <f t="shared" si="140"/>
        <v>0</v>
      </c>
      <c r="BY637" s="639"/>
      <c r="BZ637" s="448"/>
      <c r="CA637" s="919">
        <f t="shared" si="141"/>
        <v>0</v>
      </c>
      <c r="CB637" s="627"/>
      <c r="CC637" s="627">
        <f t="shared" si="142"/>
        <v>0</v>
      </c>
      <c r="CD637" s="627"/>
      <c r="CE637" s="639">
        <f t="shared" si="143"/>
        <v>0</v>
      </c>
      <c r="CF637" s="641"/>
      <c r="CG637" s="627">
        <f t="shared" si="144"/>
        <v>0</v>
      </c>
      <c r="CH637" s="639"/>
      <c r="CI637" s="448"/>
      <c r="CJ637" s="896">
        <f t="shared" si="145"/>
        <v>0</v>
      </c>
      <c r="CK637" s="627"/>
      <c r="CL637" s="627">
        <f t="shared" si="146"/>
        <v>0</v>
      </c>
      <c r="CM637" s="627"/>
      <c r="CN637" s="639">
        <f t="shared" si="147"/>
        <v>0</v>
      </c>
      <c r="CO637" s="641"/>
      <c r="CP637" s="627">
        <f t="shared" si="148"/>
        <v>0</v>
      </c>
      <c r="CQ637" s="639"/>
      <c r="CR637" s="448"/>
      <c r="CS637" s="742">
        <f t="shared" si="149"/>
        <v>0</v>
      </c>
      <c r="CT637" s="641"/>
      <c r="CU637" s="639">
        <f t="shared" si="150"/>
        <v>0</v>
      </c>
      <c r="CV637" s="641"/>
      <c r="CW637" s="639">
        <f t="shared" si="151"/>
        <v>0</v>
      </c>
      <c r="CX637" s="641"/>
      <c r="CY637" s="627">
        <f t="shared" si="152"/>
        <v>0</v>
      </c>
      <c r="CZ637" s="639"/>
      <c r="DA637" s="448"/>
      <c r="DB637" s="740">
        <f t="shared" si="153"/>
        <v>0</v>
      </c>
      <c r="DC637" s="741"/>
      <c r="DD637" s="639" t="str">
        <f>IF(DB637=0,"",IF(SUM($DB$611:DB637)=1,DF637,IF($DB$648&gt;SUM($DB$611:DB637),_xlfn.CONCAT(", ",DF637),IF($DB$648=SUM($DB$611:DB637),_xlfn.CONCAT(" y ",DF637,".")))))</f>
        <v/>
      </c>
      <c r="DE637" s="641" t="str">
        <f>IF(DC637=0,"", IF(SUM($AN$498:DC637)=1,DF637, IF($AN$511&gt;SUM($AN$498:DC637),_xlfn.CONCAT(", ",DF637), IF($AN$511=SUM($AN$498:DC637),_xlfn.CONCAT(" y ",DF637,".")))))</f>
        <v/>
      </c>
      <c r="DF637" s="738">
        <f t="shared" si="154"/>
        <v>26</v>
      </c>
      <c r="DG637" s="739"/>
      <c r="HT637" s="627">
        <f t="shared" si="113"/>
        <v>0</v>
      </c>
      <c r="HU637" s="627"/>
      <c r="HV637" s="627">
        <f t="shared" si="114"/>
        <v>0</v>
      </c>
      <c r="HW637" s="627"/>
      <c r="HX637" s="627">
        <f t="shared" si="115"/>
        <v>0</v>
      </c>
      <c r="HY637" s="627"/>
      <c r="HZ637" s="627">
        <f t="shared" si="116"/>
        <v>0</v>
      </c>
      <c r="IA637" s="627"/>
      <c r="IB637" s="627">
        <f t="shared" si="117"/>
        <v>0</v>
      </c>
      <c r="IC637" s="627"/>
      <c r="ID637" s="627">
        <f t="shared" si="118"/>
        <v>0</v>
      </c>
      <c r="IE637" s="627"/>
      <c r="IF637" s="627">
        <f t="shared" si="119"/>
        <v>0</v>
      </c>
      <c r="IG637" s="627"/>
      <c r="IH637" s="627">
        <f t="shared" si="120"/>
        <v>0</v>
      </c>
      <c r="II637" s="627"/>
    </row>
    <row r="638" spans="1:243" s="72" customFormat="1" ht="15" customHeight="1">
      <c r="A638" s="131"/>
      <c r="B638" s="53"/>
      <c r="C638" s="82" t="s">
        <v>92</v>
      </c>
      <c r="D638" s="825" t="str">
        <f>IF($AH$11=1,"",IF(CNGE_2026_M3_Secc1!$AH$388=CNGE_2026_M3_Secc1!$AJ$388,"",IF(CNGE_2026_M3_Secc1!D424="","",CNGE_2026_M3_Secc1!D424)))</f>
        <v/>
      </c>
      <c r="E638" s="826"/>
      <c r="F638" s="826"/>
      <c r="G638" s="826"/>
      <c r="H638" s="826"/>
      <c r="I638" s="826"/>
      <c r="J638" s="826"/>
      <c r="K638" s="826"/>
      <c r="L638" s="826"/>
      <c r="M638" s="826"/>
      <c r="N638" s="827"/>
      <c r="O638" s="432"/>
      <c r="P638" s="432"/>
      <c r="Q638" s="432"/>
      <c r="R638" s="432"/>
      <c r="S638" s="432"/>
      <c r="T638" s="432"/>
      <c r="U638" s="432"/>
      <c r="V638" s="432"/>
      <c r="W638" s="432"/>
      <c r="X638" s="432"/>
      <c r="Y638" s="432"/>
      <c r="Z638" s="432"/>
      <c r="AA638" s="432"/>
      <c r="AB638" s="432"/>
      <c r="AC638" s="432"/>
      <c r="AD638" s="432"/>
      <c r="AE638" s="12"/>
      <c r="AF638" s="122"/>
      <c r="AH638" s="896">
        <f t="shared" si="121"/>
        <v>0</v>
      </c>
      <c r="AI638" s="627"/>
      <c r="AJ638" s="627">
        <f t="shared" si="122"/>
        <v>0</v>
      </c>
      <c r="AK638" s="627"/>
      <c r="AL638" s="639">
        <f t="shared" si="123"/>
        <v>0</v>
      </c>
      <c r="AM638" s="641"/>
      <c r="AN638" s="627">
        <f t="shared" si="124"/>
        <v>0</v>
      </c>
      <c r="AO638" s="639"/>
      <c r="AP638" s="448"/>
      <c r="AQ638" s="919">
        <f t="shared" si="125"/>
        <v>0</v>
      </c>
      <c r="AR638" s="627"/>
      <c r="AS638" s="627">
        <f t="shared" si="126"/>
        <v>0</v>
      </c>
      <c r="AT638" s="627"/>
      <c r="AU638" s="639">
        <f t="shared" si="127"/>
        <v>0</v>
      </c>
      <c r="AV638" s="641"/>
      <c r="AW638" s="627">
        <f t="shared" si="128"/>
        <v>0</v>
      </c>
      <c r="AX638" s="639"/>
      <c r="AY638" s="448"/>
      <c r="AZ638" s="896">
        <f t="shared" si="129"/>
        <v>0</v>
      </c>
      <c r="BA638" s="627"/>
      <c r="BB638" s="627">
        <f t="shared" si="130"/>
        <v>0</v>
      </c>
      <c r="BC638" s="627"/>
      <c r="BD638" s="639">
        <f t="shared" si="131"/>
        <v>0</v>
      </c>
      <c r="BE638" s="641"/>
      <c r="BF638" s="627">
        <f t="shared" si="132"/>
        <v>0</v>
      </c>
      <c r="BG638" s="639"/>
      <c r="BH638" s="448"/>
      <c r="BI638" s="742">
        <f t="shared" si="133"/>
        <v>0</v>
      </c>
      <c r="BJ638" s="641"/>
      <c r="BK638" s="639">
        <f t="shared" si="134"/>
        <v>0</v>
      </c>
      <c r="BL638" s="641"/>
      <c r="BM638" s="639">
        <f t="shared" si="135"/>
        <v>0</v>
      </c>
      <c r="BN638" s="641"/>
      <c r="BO638" s="627">
        <f t="shared" si="136"/>
        <v>0</v>
      </c>
      <c r="BP638" s="639"/>
      <c r="BQ638" s="448"/>
      <c r="BR638" s="896">
        <f t="shared" si="137"/>
        <v>0</v>
      </c>
      <c r="BS638" s="627"/>
      <c r="BT638" s="627">
        <f t="shared" si="138"/>
        <v>0</v>
      </c>
      <c r="BU638" s="627"/>
      <c r="BV638" s="639">
        <f t="shared" si="139"/>
        <v>0</v>
      </c>
      <c r="BW638" s="641"/>
      <c r="BX638" s="627">
        <f t="shared" si="140"/>
        <v>0</v>
      </c>
      <c r="BY638" s="639"/>
      <c r="BZ638" s="448"/>
      <c r="CA638" s="919">
        <f t="shared" si="141"/>
        <v>0</v>
      </c>
      <c r="CB638" s="627"/>
      <c r="CC638" s="627">
        <f t="shared" si="142"/>
        <v>0</v>
      </c>
      <c r="CD638" s="627"/>
      <c r="CE638" s="639">
        <f t="shared" si="143"/>
        <v>0</v>
      </c>
      <c r="CF638" s="641"/>
      <c r="CG638" s="627">
        <f t="shared" si="144"/>
        <v>0</v>
      </c>
      <c r="CH638" s="639"/>
      <c r="CI638" s="448"/>
      <c r="CJ638" s="896">
        <f t="shared" si="145"/>
        <v>0</v>
      </c>
      <c r="CK638" s="627"/>
      <c r="CL638" s="627">
        <f t="shared" si="146"/>
        <v>0</v>
      </c>
      <c r="CM638" s="627"/>
      <c r="CN638" s="639">
        <f t="shared" si="147"/>
        <v>0</v>
      </c>
      <c r="CO638" s="641"/>
      <c r="CP638" s="627">
        <f t="shared" si="148"/>
        <v>0</v>
      </c>
      <c r="CQ638" s="639"/>
      <c r="CR638" s="448"/>
      <c r="CS638" s="742">
        <f t="shared" si="149"/>
        <v>0</v>
      </c>
      <c r="CT638" s="641"/>
      <c r="CU638" s="639">
        <f t="shared" si="150"/>
        <v>0</v>
      </c>
      <c r="CV638" s="641"/>
      <c r="CW638" s="639">
        <f t="shared" si="151"/>
        <v>0</v>
      </c>
      <c r="CX638" s="641"/>
      <c r="CY638" s="627">
        <f t="shared" si="152"/>
        <v>0</v>
      </c>
      <c r="CZ638" s="639"/>
      <c r="DA638" s="448"/>
      <c r="DB638" s="740">
        <f t="shared" si="153"/>
        <v>0</v>
      </c>
      <c r="DC638" s="741"/>
      <c r="DD638" s="639" t="str">
        <f>IF(DB638=0,"",IF(SUM($DB$611:DB638)=1,DF638,IF($DB$648&gt;SUM($DB$611:DB638),_xlfn.CONCAT(", ",DF638),IF($DB$648=SUM($DB$611:DB638),_xlfn.CONCAT(" y ",DF638,".")))))</f>
        <v/>
      </c>
      <c r="DE638" s="641" t="str">
        <f>IF(DC638=0,"", IF(SUM($AN$498:DC638)=1,DF638, IF($AN$511&gt;SUM($AN$498:DC638),_xlfn.CONCAT(", ",DF638), IF($AN$511=SUM($AN$498:DC638),_xlfn.CONCAT(" y ",DF638,".")))))</f>
        <v/>
      </c>
      <c r="DF638" s="738">
        <f t="shared" si="154"/>
        <v>27</v>
      </c>
      <c r="DG638" s="739"/>
      <c r="HT638" s="627">
        <f t="shared" si="113"/>
        <v>0</v>
      </c>
      <c r="HU638" s="627"/>
      <c r="HV638" s="627">
        <f t="shared" si="114"/>
        <v>0</v>
      </c>
      <c r="HW638" s="627"/>
      <c r="HX638" s="627">
        <f t="shared" si="115"/>
        <v>0</v>
      </c>
      <c r="HY638" s="627"/>
      <c r="HZ638" s="627">
        <f t="shared" si="116"/>
        <v>0</v>
      </c>
      <c r="IA638" s="627"/>
      <c r="IB638" s="627">
        <f t="shared" si="117"/>
        <v>0</v>
      </c>
      <c r="IC638" s="627"/>
      <c r="ID638" s="627">
        <f t="shared" si="118"/>
        <v>0</v>
      </c>
      <c r="IE638" s="627"/>
      <c r="IF638" s="627">
        <f t="shared" si="119"/>
        <v>0</v>
      </c>
      <c r="IG638" s="627"/>
      <c r="IH638" s="627">
        <f t="shared" si="120"/>
        <v>0</v>
      </c>
      <c r="II638" s="627"/>
    </row>
    <row r="639" spans="1:243" s="72" customFormat="1" ht="15" customHeight="1">
      <c r="A639" s="131"/>
      <c r="B639" s="53"/>
      <c r="C639" s="82" t="s">
        <v>93</v>
      </c>
      <c r="D639" s="825" t="str">
        <f>IF($AH$11=1,"",IF(CNGE_2026_M3_Secc1!$AH$388=CNGE_2026_M3_Secc1!$AJ$388,"",IF(CNGE_2026_M3_Secc1!D425="","",CNGE_2026_M3_Secc1!D425)))</f>
        <v/>
      </c>
      <c r="E639" s="826"/>
      <c r="F639" s="826"/>
      <c r="G639" s="826"/>
      <c r="H639" s="826"/>
      <c r="I639" s="826"/>
      <c r="J639" s="826"/>
      <c r="K639" s="826"/>
      <c r="L639" s="826"/>
      <c r="M639" s="826"/>
      <c r="N639" s="827"/>
      <c r="O639" s="432"/>
      <c r="P639" s="432"/>
      <c r="Q639" s="432"/>
      <c r="R639" s="432"/>
      <c r="S639" s="432"/>
      <c r="T639" s="432"/>
      <c r="U639" s="432"/>
      <c r="V639" s="432"/>
      <c r="W639" s="432"/>
      <c r="X639" s="432"/>
      <c r="Y639" s="432"/>
      <c r="Z639" s="432"/>
      <c r="AA639" s="432"/>
      <c r="AB639" s="432"/>
      <c r="AC639" s="432"/>
      <c r="AD639" s="432"/>
      <c r="AE639" s="12"/>
      <c r="AF639" s="122"/>
      <c r="AH639" s="896">
        <f t="shared" si="121"/>
        <v>0</v>
      </c>
      <c r="AI639" s="627"/>
      <c r="AJ639" s="627">
        <f t="shared" si="122"/>
        <v>0</v>
      </c>
      <c r="AK639" s="627"/>
      <c r="AL639" s="639">
        <f t="shared" si="123"/>
        <v>0</v>
      </c>
      <c r="AM639" s="641"/>
      <c r="AN639" s="627">
        <f t="shared" si="124"/>
        <v>0</v>
      </c>
      <c r="AO639" s="639"/>
      <c r="AP639" s="448"/>
      <c r="AQ639" s="919">
        <f t="shared" si="125"/>
        <v>0</v>
      </c>
      <c r="AR639" s="627"/>
      <c r="AS639" s="627">
        <f t="shared" si="126"/>
        <v>0</v>
      </c>
      <c r="AT639" s="627"/>
      <c r="AU639" s="639">
        <f t="shared" si="127"/>
        <v>0</v>
      </c>
      <c r="AV639" s="641"/>
      <c r="AW639" s="627">
        <f t="shared" si="128"/>
        <v>0</v>
      </c>
      <c r="AX639" s="639"/>
      <c r="AY639" s="448"/>
      <c r="AZ639" s="896">
        <f t="shared" si="129"/>
        <v>0</v>
      </c>
      <c r="BA639" s="627"/>
      <c r="BB639" s="627">
        <f t="shared" si="130"/>
        <v>0</v>
      </c>
      <c r="BC639" s="627"/>
      <c r="BD639" s="639">
        <f t="shared" si="131"/>
        <v>0</v>
      </c>
      <c r="BE639" s="641"/>
      <c r="BF639" s="627">
        <f t="shared" si="132"/>
        <v>0</v>
      </c>
      <c r="BG639" s="639"/>
      <c r="BH639" s="448"/>
      <c r="BI639" s="742">
        <f t="shared" si="133"/>
        <v>0</v>
      </c>
      <c r="BJ639" s="641"/>
      <c r="BK639" s="639">
        <f t="shared" si="134"/>
        <v>0</v>
      </c>
      <c r="BL639" s="641"/>
      <c r="BM639" s="639">
        <f t="shared" si="135"/>
        <v>0</v>
      </c>
      <c r="BN639" s="641"/>
      <c r="BO639" s="627">
        <f t="shared" si="136"/>
        <v>0</v>
      </c>
      <c r="BP639" s="639"/>
      <c r="BQ639" s="448"/>
      <c r="BR639" s="896">
        <f t="shared" si="137"/>
        <v>0</v>
      </c>
      <c r="BS639" s="627"/>
      <c r="BT639" s="627">
        <f t="shared" si="138"/>
        <v>0</v>
      </c>
      <c r="BU639" s="627"/>
      <c r="BV639" s="639">
        <f t="shared" si="139"/>
        <v>0</v>
      </c>
      <c r="BW639" s="641"/>
      <c r="BX639" s="627">
        <f t="shared" si="140"/>
        <v>0</v>
      </c>
      <c r="BY639" s="639"/>
      <c r="BZ639" s="448"/>
      <c r="CA639" s="919">
        <f t="shared" si="141"/>
        <v>0</v>
      </c>
      <c r="CB639" s="627"/>
      <c r="CC639" s="627">
        <f t="shared" si="142"/>
        <v>0</v>
      </c>
      <c r="CD639" s="627"/>
      <c r="CE639" s="639">
        <f t="shared" si="143"/>
        <v>0</v>
      </c>
      <c r="CF639" s="641"/>
      <c r="CG639" s="627">
        <f t="shared" si="144"/>
        <v>0</v>
      </c>
      <c r="CH639" s="639"/>
      <c r="CI639" s="448"/>
      <c r="CJ639" s="896">
        <f t="shared" si="145"/>
        <v>0</v>
      </c>
      <c r="CK639" s="627"/>
      <c r="CL639" s="627">
        <f t="shared" si="146"/>
        <v>0</v>
      </c>
      <c r="CM639" s="627"/>
      <c r="CN639" s="639">
        <f t="shared" si="147"/>
        <v>0</v>
      </c>
      <c r="CO639" s="641"/>
      <c r="CP639" s="627">
        <f t="shared" si="148"/>
        <v>0</v>
      </c>
      <c r="CQ639" s="639"/>
      <c r="CR639" s="448"/>
      <c r="CS639" s="742">
        <f t="shared" si="149"/>
        <v>0</v>
      </c>
      <c r="CT639" s="641"/>
      <c r="CU639" s="639">
        <f t="shared" si="150"/>
        <v>0</v>
      </c>
      <c r="CV639" s="641"/>
      <c r="CW639" s="639">
        <f t="shared" si="151"/>
        <v>0</v>
      </c>
      <c r="CX639" s="641"/>
      <c r="CY639" s="627">
        <f t="shared" si="152"/>
        <v>0</v>
      </c>
      <c r="CZ639" s="639"/>
      <c r="DA639" s="448"/>
      <c r="DB639" s="740">
        <f t="shared" si="153"/>
        <v>0</v>
      </c>
      <c r="DC639" s="741"/>
      <c r="DD639" s="639" t="str">
        <f>IF(DB639=0,"",IF(SUM($DB$611:DB639)=1,DF639,IF($DB$648&gt;SUM($DB$611:DB639),_xlfn.CONCAT(", ",DF639),IF($DB$648=SUM($DB$611:DB639),_xlfn.CONCAT(" y ",DF639,".")))))</f>
        <v/>
      </c>
      <c r="DE639" s="641" t="str">
        <f>IF(DC639=0,"", IF(SUM($AN$498:DC639)=1,DF639, IF($AN$511&gt;SUM($AN$498:DC639),_xlfn.CONCAT(", ",DF639), IF($AN$511=SUM($AN$498:DC639),_xlfn.CONCAT(" y ",DF639,".")))))</f>
        <v/>
      </c>
      <c r="DF639" s="738">
        <f t="shared" si="154"/>
        <v>28</v>
      </c>
      <c r="DG639" s="739"/>
      <c r="HT639" s="627">
        <f t="shared" si="113"/>
        <v>0</v>
      </c>
      <c r="HU639" s="627"/>
      <c r="HV639" s="627">
        <f t="shared" si="114"/>
        <v>0</v>
      </c>
      <c r="HW639" s="627"/>
      <c r="HX639" s="627">
        <f t="shared" si="115"/>
        <v>0</v>
      </c>
      <c r="HY639" s="627"/>
      <c r="HZ639" s="627">
        <f t="shared" si="116"/>
        <v>0</v>
      </c>
      <c r="IA639" s="627"/>
      <c r="IB639" s="627">
        <f t="shared" si="117"/>
        <v>0</v>
      </c>
      <c r="IC639" s="627"/>
      <c r="ID639" s="627">
        <f t="shared" si="118"/>
        <v>0</v>
      </c>
      <c r="IE639" s="627"/>
      <c r="IF639" s="627">
        <f t="shared" si="119"/>
        <v>0</v>
      </c>
      <c r="IG639" s="627"/>
      <c r="IH639" s="627">
        <f t="shared" si="120"/>
        <v>0</v>
      </c>
      <c r="II639" s="627"/>
    </row>
    <row r="640" spans="1:243" s="72" customFormat="1" ht="15" customHeight="1">
      <c r="A640" s="131"/>
      <c r="B640" s="53"/>
      <c r="C640" s="82" t="s">
        <v>94</v>
      </c>
      <c r="D640" s="825" t="str">
        <f>IF($AH$11=1,"",IF(CNGE_2026_M3_Secc1!$AH$388=CNGE_2026_M3_Secc1!$AJ$388,"",IF(CNGE_2026_M3_Secc1!D426="","",CNGE_2026_M3_Secc1!D426)))</f>
        <v/>
      </c>
      <c r="E640" s="826"/>
      <c r="F640" s="826"/>
      <c r="G640" s="826"/>
      <c r="H640" s="826"/>
      <c r="I640" s="826"/>
      <c r="J640" s="826"/>
      <c r="K640" s="826"/>
      <c r="L640" s="826"/>
      <c r="M640" s="826"/>
      <c r="N640" s="827"/>
      <c r="O640" s="432"/>
      <c r="P640" s="432"/>
      <c r="Q640" s="432"/>
      <c r="R640" s="432"/>
      <c r="S640" s="432"/>
      <c r="T640" s="432"/>
      <c r="U640" s="432"/>
      <c r="V640" s="432"/>
      <c r="W640" s="432"/>
      <c r="X640" s="432"/>
      <c r="Y640" s="432"/>
      <c r="Z640" s="432"/>
      <c r="AA640" s="432"/>
      <c r="AB640" s="432"/>
      <c r="AC640" s="432"/>
      <c r="AD640" s="432"/>
      <c r="AE640" s="12"/>
      <c r="AF640" s="122"/>
      <c r="AH640" s="896">
        <f t="shared" si="121"/>
        <v>0</v>
      </c>
      <c r="AI640" s="627"/>
      <c r="AJ640" s="627">
        <f t="shared" si="122"/>
        <v>0</v>
      </c>
      <c r="AK640" s="627"/>
      <c r="AL640" s="639">
        <f t="shared" si="123"/>
        <v>0</v>
      </c>
      <c r="AM640" s="641"/>
      <c r="AN640" s="627">
        <f t="shared" si="124"/>
        <v>0</v>
      </c>
      <c r="AO640" s="639"/>
      <c r="AP640" s="448"/>
      <c r="AQ640" s="919">
        <f t="shared" si="125"/>
        <v>0</v>
      </c>
      <c r="AR640" s="627"/>
      <c r="AS640" s="627">
        <f t="shared" si="126"/>
        <v>0</v>
      </c>
      <c r="AT640" s="627"/>
      <c r="AU640" s="639">
        <f t="shared" si="127"/>
        <v>0</v>
      </c>
      <c r="AV640" s="641"/>
      <c r="AW640" s="627">
        <f t="shared" si="128"/>
        <v>0</v>
      </c>
      <c r="AX640" s="639"/>
      <c r="AY640" s="448"/>
      <c r="AZ640" s="896">
        <f t="shared" si="129"/>
        <v>0</v>
      </c>
      <c r="BA640" s="627"/>
      <c r="BB640" s="627">
        <f t="shared" si="130"/>
        <v>0</v>
      </c>
      <c r="BC640" s="627"/>
      <c r="BD640" s="639">
        <f t="shared" si="131"/>
        <v>0</v>
      </c>
      <c r="BE640" s="641"/>
      <c r="BF640" s="627">
        <f t="shared" si="132"/>
        <v>0</v>
      </c>
      <c r="BG640" s="639"/>
      <c r="BH640" s="448"/>
      <c r="BI640" s="742">
        <f t="shared" si="133"/>
        <v>0</v>
      </c>
      <c r="BJ640" s="641"/>
      <c r="BK640" s="639">
        <f t="shared" si="134"/>
        <v>0</v>
      </c>
      <c r="BL640" s="641"/>
      <c r="BM640" s="639">
        <f t="shared" si="135"/>
        <v>0</v>
      </c>
      <c r="BN640" s="641"/>
      <c r="BO640" s="627">
        <f t="shared" si="136"/>
        <v>0</v>
      </c>
      <c r="BP640" s="639"/>
      <c r="BQ640" s="448"/>
      <c r="BR640" s="896">
        <f t="shared" si="137"/>
        <v>0</v>
      </c>
      <c r="BS640" s="627"/>
      <c r="BT640" s="627">
        <f t="shared" si="138"/>
        <v>0</v>
      </c>
      <c r="BU640" s="627"/>
      <c r="BV640" s="639">
        <f t="shared" si="139"/>
        <v>0</v>
      </c>
      <c r="BW640" s="641"/>
      <c r="BX640" s="627">
        <f t="shared" si="140"/>
        <v>0</v>
      </c>
      <c r="BY640" s="639"/>
      <c r="BZ640" s="448"/>
      <c r="CA640" s="919">
        <f t="shared" si="141"/>
        <v>0</v>
      </c>
      <c r="CB640" s="627"/>
      <c r="CC640" s="627">
        <f t="shared" si="142"/>
        <v>0</v>
      </c>
      <c r="CD640" s="627"/>
      <c r="CE640" s="639">
        <f t="shared" si="143"/>
        <v>0</v>
      </c>
      <c r="CF640" s="641"/>
      <c r="CG640" s="627">
        <f t="shared" si="144"/>
        <v>0</v>
      </c>
      <c r="CH640" s="639"/>
      <c r="CI640" s="448"/>
      <c r="CJ640" s="896">
        <f t="shared" si="145"/>
        <v>0</v>
      </c>
      <c r="CK640" s="627"/>
      <c r="CL640" s="627">
        <f t="shared" si="146"/>
        <v>0</v>
      </c>
      <c r="CM640" s="627"/>
      <c r="CN640" s="639">
        <f t="shared" si="147"/>
        <v>0</v>
      </c>
      <c r="CO640" s="641"/>
      <c r="CP640" s="627">
        <f t="shared" si="148"/>
        <v>0</v>
      </c>
      <c r="CQ640" s="639"/>
      <c r="CR640" s="448"/>
      <c r="CS640" s="742">
        <f t="shared" si="149"/>
        <v>0</v>
      </c>
      <c r="CT640" s="641"/>
      <c r="CU640" s="639">
        <f t="shared" si="150"/>
        <v>0</v>
      </c>
      <c r="CV640" s="641"/>
      <c r="CW640" s="639">
        <f t="shared" si="151"/>
        <v>0</v>
      </c>
      <c r="CX640" s="641"/>
      <c r="CY640" s="627">
        <f t="shared" si="152"/>
        <v>0</v>
      </c>
      <c r="CZ640" s="639"/>
      <c r="DA640" s="448"/>
      <c r="DB640" s="740">
        <f t="shared" si="153"/>
        <v>0</v>
      </c>
      <c r="DC640" s="741"/>
      <c r="DD640" s="639" t="str">
        <f>IF(DB640=0,"",IF(SUM($DB$611:DB640)=1,DF640,IF($DB$648&gt;SUM($DB$611:DB640),_xlfn.CONCAT(", ",DF640),IF($DB$648=SUM($DB$611:DB640),_xlfn.CONCAT(" y ",DF640,".")))))</f>
        <v/>
      </c>
      <c r="DE640" s="641" t="str">
        <f>IF(DC640=0,"", IF(SUM($AN$498:DC640)=1,DF640, IF($AN$511&gt;SUM($AN$498:DC640),_xlfn.CONCAT(", ",DF640), IF($AN$511=SUM($AN$498:DC640),_xlfn.CONCAT(" y ",DF640,".")))))</f>
        <v/>
      </c>
      <c r="DF640" s="738">
        <f t="shared" si="154"/>
        <v>29</v>
      </c>
      <c r="DG640" s="739"/>
      <c r="HT640" s="627">
        <f t="shared" si="113"/>
        <v>0</v>
      </c>
      <c r="HU640" s="627"/>
      <c r="HV640" s="627">
        <f t="shared" si="114"/>
        <v>0</v>
      </c>
      <c r="HW640" s="627"/>
      <c r="HX640" s="627">
        <f t="shared" si="115"/>
        <v>0</v>
      </c>
      <c r="HY640" s="627"/>
      <c r="HZ640" s="627">
        <f t="shared" si="116"/>
        <v>0</v>
      </c>
      <c r="IA640" s="627"/>
      <c r="IB640" s="627">
        <f t="shared" si="117"/>
        <v>0</v>
      </c>
      <c r="IC640" s="627"/>
      <c r="ID640" s="627">
        <f t="shared" si="118"/>
        <v>0</v>
      </c>
      <c r="IE640" s="627"/>
      <c r="IF640" s="627">
        <f t="shared" si="119"/>
        <v>0</v>
      </c>
      <c r="IG640" s="627"/>
      <c r="IH640" s="627">
        <f t="shared" si="120"/>
        <v>0</v>
      </c>
      <c r="II640" s="627"/>
    </row>
    <row r="641" spans="1:243" s="72" customFormat="1" ht="15" customHeight="1">
      <c r="A641" s="131"/>
      <c r="B641" s="53"/>
      <c r="C641" s="82" t="s">
        <v>95</v>
      </c>
      <c r="D641" s="825" t="str">
        <f>IF($AH$11=1,"",IF(CNGE_2026_M3_Secc1!$AH$388=CNGE_2026_M3_Secc1!$AJ$388,"",IF(CNGE_2026_M3_Secc1!D427="","",CNGE_2026_M3_Secc1!D427)))</f>
        <v/>
      </c>
      <c r="E641" s="826"/>
      <c r="F641" s="826"/>
      <c r="G641" s="826"/>
      <c r="H641" s="826"/>
      <c r="I641" s="826"/>
      <c r="J641" s="826"/>
      <c r="K641" s="826"/>
      <c r="L641" s="826"/>
      <c r="M641" s="826"/>
      <c r="N641" s="827"/>
      <c r="O641" s="432"/>
      <c r="P641" s="432"/>
      <c r="Q641" s="432"/>
      <c r="R641" s="432"/>
      <c r="S641" s="432"/>
      <c r="T641" s="432"/>
      <c r="U641" s="432"/>
      <c r="V641" s="432"/>
      <c r="W641" s="432"/>
      <c r="X641" s="432"/>
      <c r="Y641" s="432"/>
      <c r="Z641" s="432"/>
      <c r="AA641" s="432"/>
      <c r="AB641" s="432"/>
      <c r="AC641" s="432"/>
      <c r="AD641" s="432"/>
      <c r="AE641" s="12"/>
      <c r="AF641" s="122"/>
      <c r="AH641" s="896">
        <f t="shared" si="121"/>
        <v>0</v>
      </c>
      <c r="AI641" s="627"/>
      <c r="AJ641" s="627">
        <f t="shared" si="122"/>
        <v>0</v>
      </c>
      <c r="AK641" s="627"/>
      <c r="AL641" s="639">
        <f t="shared" si="123"/>
        <v>0</v>
      </c>
      <c r="AM641" s="641"/>
      <c r="AN641" s="627">
        <f t="shared" si="124"/>
        <v>0</v>
      </c>
      <c r="AO641" s="639"/>
      <c r="AP641" s="448"/>
      <c r="AQ641" s="919">
        <f t="shared" si="125"/>
        <v>0</v>
      </c>
      <c r="AR641" s="627"/>
      <c r="AS641" s="627">
        <f t="shared" si="126"/>
        <v>0</v>
      </c>
      <c r="AT641" s="627"/>
      <c r="AU641" s="639">
        <f t="shared" si="127"/>
        <v>0</v>
      </c>
      <c r="AV641" s="641"/>
      <c r="AW641" s="627">
        <f t="shared" si="128"/>
        <v>0</v>
      </c>
      <c r="AX641" s="639"/>
      <c r="AY641" s="448"/>
      <c r="AZ641" s="896">
        <f t="shared" si="129"/>
        <v>0</v>
      </c>
      <c r="BA641" s="627"/>
      <c r="BB641" s="627">
        <f t="shared" si="130"/>
        <v>0</v>
      </c>
      <c r="BC641" s="627"/>
      <c r="BD641" s="639">
        <f t="shared" si="131"/>
        <v>0</v>
      </c>
      <c r="BE641" s="641"/>
      <c r="BF641" s="627">
        <f t="shared" si="132"/>
        <v>0</v>
      </c>
      <c r="BG641" s="639"/>
      <c r="BH641" s="448"/>
      <c r="BI641" s="742">
        <f t="shared" si="133"/>
        <v>0</v>
      </c>
      <c r="BJ641" s="641"/>
      <c r="BK641" s="639">
        <f t="shared" si="134"/>
        <v>0</v>
      </c>
      <c r="BL641" s="641"/>
      <c r="BM641" s="639">
        <f t="shared" si="135"/>
        <v>0</v>
      </c>
      <c r="BN641" s="641"/>
      <c r="BO641" s="627">
        <f t="shared" si="136"/>
        <v>0</v>
      </c>
      <c r="BP641" s="639"/>
      <c r="BQ641" s="448"/>
      <c r="BR641" s="896">
        <f t="shared" si="137"/>
        <v>0</v>
      </c>
      <c r="BS641" s="627"/>
      <c r="BT641" s="627">
        <f t="shared" si="138"/>
        <v>0</v>
      </c>
      <c r="BU641" s="627"/>
      <c r="BV641" s="639">
        <f t="shared" si="139"/>
        <v>0</v>
      </c>
      <c r="BW641" s="641"/>
      <c r="BX641" s="627">
        <f t="shared" si="140"/>
        <v>0</v>
      </c>
      <c r="BY641" s="639"/>
      <c r="BZ641" s="448"/>
      <c r="CA641" s="919">
        <f t="shared" si="141"/>
        <v>0</v>
      </c>
      <c r="CB641" s="627"/>
      <c r="CC641" s="627">
        <f t="shared" si="142"/>
        <v>0</v>
      </c>
      <c r="CD641" s="627"/>
      <c r="CE641" s="639">
        <f t="shared" si="143"/>
        <v>0</v>
      </c>
      <c r="CF641" s="641"/>
      <c r="CG641" s="627">
        <f t="shared" si="144"/>
        <v>0</v>
      </c>
      <c r="CH641" s="639"/>
      <c r="CI641" s="448"/>
      <c r="CJ641" s="896">
        <f t="shared" si="145"/>
        <v>0</v>
      </c>
      <c r="CK641" s="627"/>
      <c r="CL641" s="627">
        <f t="shared" si="146"/>
        <v>0</v>
      </c>
      <c r="CM641" s="627"/>
      <c r="CN641" s="639">
        <f t="shared" si="147"/>
        <v>0</v>
      </c>
      <c r="CO641" s="641"/>
      <c r="CP641" s="627">
        <f t="shared" si="148"/>
        <v>0</v>
      </c>
      <c r="CQ641" s="639"/>
      <c r="CR641" s="448"/>
      <c r="CS641" s="742">
        <f t="shared" si="149"/>
        <v>0</v>
      </c>
      <c r="CT641" s="641"/>
      <c r="CU641" s="639">
        <f t="shared" si="150"/>
        <v>0</v>
      </c>
      <c r="CV641" s="641"/>
      <c r="CW641" s="639">
        <f t="shared" si="151"/>
        <v>0</v>
      </c>
      <c r="CX641" s="641"/>
      <c r="CY641" s="627">
        <f t="shared" si="152"/>
        <v>0</v>
      </c>
      <c r="CZ641" s="639"/>
      <c r="DA641" s="448"/>
      <c r="DB641" s="740">
        <f>IF(SUM(AN641,AW641,BF641,BO641,BX641,BX641,CG641,CP641,CY641)=0,0,1)</f>
        <v>0</v>
      </c>
      <c r="DC641" s="741"/>
      <c r="DD641" s="639" t="str">
        <f>IF(DB641=0,"",IF(SUM($DB$611:DB641)=1,DF641,IF($DB$648&gt;SUM($DB$611:DB641),_xlfn.CONCAT(", ",DF641),IF($DB$648=SUM($DB$611:DB641),_xlfn.CONCAT(" y ",DF641,".")))))</f>
        <v/>
      </c>
      <c r="DE641" s="641" t="str">
        <f>IF(DC641=0,"", IF(SUM($AN$498:DC641)=1,DF641, IF($AN$511&gt;SUM($AN$498:DC641),_xlfn.CONCAT(", ",DF641), IF($AN$511=SUM($AN$498:DC641),_xlfn.CONCAT(" y ",DF641,".")))))</f>
        <v/>
      </c>
      <c r="DF641" s="738">
        <f t="shared" si="154"/>
        <v>30</v>
      </c>
      <c r="DG641" s="739"/>
      <c r="HT641" s="627">
        <f t="shared" si="113"/>
        <v>0</v>
      </c>
      <c r="HU641" s="627"/>
      <c r="HV641" s="627">
        <f t="shared" si="114"/>
        <v>0</v>
      </c>
      <c r="HW641" s="627"/>
      <c r="HX641" s="627">
        <f t="shared" si="115"/>
        <v>0</v>
      </c>
      <c r="HY641" s="627"/>
      <c r="HZ641" s="627">
        <f t="shared" si="116"/>
        <v>0</v>
      </c>
      <c r="IA641" s="627"/>
      <c r="IB641" s="627">
        <f t="shared" si="117"/>
        <v>0</v>
      </c>
      <c r="IC641" s="627"/>
      <c r="ID641" s="627">
        <f t="shared" si="118"/>
        <v>0</v>
      </c>
      <c r="IE641" s="627"/>
      <c r="IF641" s="627">
        <f t="shared" si="119"/>
        <v>0</v>
      </c>
      <c r="IG641" s="627"/>
      <c r="IH641" s="627">
        <f t="shared" si="120"/>
        <v>0</v>
      </c>
      <c r="II641" s="627"/>
    </row>
    <row r="642" spans="1:243" s="72" customFormat="1" ht="15" customHeight="1">
      <c r="A642" s="131"/>
      <c r="C642" s="82" t="s">
        <v>96</v>
      </c>
      <c r="D642" s="825" t="str">
        <f>IF($AH$11=1,"",IF(CNGE_2026_M3_Secc1!$AH$388=CNGE_2026_M3_Secc1!$AJ$388,"",IF(CNGE_2026_M3_Secc1!D428="","",CNGE_2026_M3_Secc1!D428)))</f>
        <v/>
      </c>
      <c r="E642" s="826"/>
      <c r="F642" s="826"/>
      <c r="G642" s="826"/>
      <c r="H642" s="826"/>
      <c r="I642" s="826"/>
      <c r="J642" s="826"/>
      <c r="K642" s="826"/>
      <c r="L642" s="826"/>
      <c r="M642" s="826"/>
      <c r="N642" s="827"/>
      <c r="O642" s="432"/>
      <c r="P642" s="432"/>
      <c r="Q642" s="432"/>
      <c r="R642" s="432"/>
      <c r="S642" s="432"/>
      <c r="T642" s="432"/>
      <c r="U642" s="432"/>
      <c r="V642" s="432"/>
      <c r="W642" s="432"/>
      <c r="X642" s="432"/>
      <c r="Y642" s="432"/>
      <c r="Z642" s="432"/>
      <c r="AA642" s="432"/>
      <c r="AB642" s="432"/>
      <c r="AC642" s="432"/>
      <c r="AD642" s="432"/>
      <c r="AE642" s="12"/>
      <c r="AF642" s="122"/>
      <c r="AH642" s="896">
        <f t="shared" ref="AH642:AH647" si="155">O642</f>
        <v>0</v>
      </c>
      <c r="AI642" s="627"/>
      <c r="AJ642" s="627">
        <f t="shared" ref="AJ642:AJ647" si="156">COUNTIF(P642:R642,"NS")</f>
        <v>0</v>
      </c>
      <c r="AK642" s="627"/>
      <c r="AL642" s="639">
        <f t="shared" ref="AL642:AL647" si="157">IF(COUNTIF(P642:R642,"NA")=COUNTA($P$610:$R$610),"NA",SUM(P642:R642))</f>
        <v>0</v>
      </c>
      <c r="AM642" s="641"/>
      <c r="AN642" s="627">
        <f t="shared" ref="AN642:AN647" si="158">IF($AH$587=$AJ$587,0,IF(OR(AND(AH642=0,AJ642&gt;0),AND(AH642="NS",AL642&gt;0),AND(AH642="NS",AJ642=0,AL642=0)),1,IF(OR(AND(AJ642&gt;=2,AL642&lt;AH642),AND(AH642="NS",AL642=0,AJ642&gt;0),AH642=AL642),0,1)))</f>
        <v>0</v>
      </c>
      <c r="AO642" s="639"/>
      <c r="AP642" s="448"/>
      <c r="AQ642" s="919">
        <f t="shared" ref="AQ642:AQ647" si="159">S642</f>
        <v>0</v>
      </c>
      <c r="AR642" s="627"/>
      <c r="AS642" s="627">
        <f t="shared" ref="AS642:AS647" si="160">COUNTIF(T642:V642,"NS")</f>
        <v>0</v>
      </c>
      <c r="AT642" s="627"/>
      <c r="AU642" s="639">
        <f t="shared" ref="AU642:AU647" si="161">IF(COUNTIF(T642:V642,"NA")=COUNTA($T$610:$V$610),"NA",SUM(T642:V642))</f>
        <v>0</v>
      </c>
      <c r="AV642" s="641"/>
      <c r="AW642" s="627">
        <f t="shared" ref="AW642:AW647" si="162">IF($AH$587=$AJ$587,0,IF(OR(AND(AQ642=0,AS642&gt;0),AND(AQ642="NS",AU642&gt;0),AND(AQ642="NS",AS642=0,AU642=0)),1,IF(OR(AND(AS642&gt;=2,AU642&lt;AQ642),AND(AQ642="NS",AU642=0,AS642&gt;0),AQ642=AU642),0,1)))</f>
        <v>0</v>
      </c>
      <c r="AX642" s="639"/>
      <c r="AY642" s="448"/>
      <c r="AZ642" s="896">
        <f t="shared" ref="AZ642:AZ647" si="163">W642</f>
        <v>0</v>
      </c>
      <c r="BA642" s="627"/>
      <c r="BB642" s="627">
        <f t="shared" ref="BB642:BB647" si="164">COUNTIF(X642:Z642,"NS")</f>
        <v>0</v>
      </c>
      <c r="BC642" s="627"/>
      <c r="BD642" s="639">
        <f t="shared" ref="BD642:BD647" si="165">IF(COUNTIF(X642:Z642,"NA")=COUNTA($X$610:$Z$610),"NA",SUM(X642:Z642))</f>
        <v>0</v>
      </c>
      <c r="BE642" s="641"/>
      <c r="BF642" s="627">
        <f t="shared" ref="BF642:BF647" si="166">IF($AH$587=$AJ$587,0,IF(OR(AND(AZ642=0,BB642&gt;0),AND(AZ642="NS",BD642&gt;0),AND(AZ642="NS",BB642=0,BD642=0)),1,IF(OR(AND(BB642&gt;=2,BD642&lt;AZ642),AND(AZ642="NS",BD642=0,BB642&gt;0),AZ642=BD642),0,1)))</f>
        <v>0</v>
      </c>
      <c r="BG642" s="639"/>
      <c r="BH642" s="448"/>
      <c r="BI642" s="742">
        <f t="shared" ref="BI642:BI647" si="167">AA642</f>
        <v>0</v>
      </c>
      <c r="BJ642" s="641"/>
      <c r="BK642" s="639">
        <f t="shared" ref="BK642:BK647" si="168">COUNTIF(AB642:AD642,"NS")</f>
        <v>0</v>
      </c>
      <c r="BL642" s="641"/>
      <c r="BM642" s="639">
        <f t="shared" ref="BM642:BM647" si="169">IF(COUNTIF(AB642:AD642,"NA")=COUNTA($AB$610:$AD$610),"NA",SUM(AB642:AD642))</f>
        <v>0</v>
      </c>
      <c r="BN642" s="641"/>
      <c r="BO642" s="627">
        <f t="shared" ref="BO642:BO647" si="170">IF($AH$587=$AJ$587,0,IF(OR(AND(BI642=0,BK642&gt;0),AND(BI642="NS",BM642&gt;0),AND(BI642="NS",BK642=0,BM642=0)),1,IF(OR(AND(BK642&gt;=2,BM642&lt;BI642),AND(BI642="NS",BM642=0,BK642&gt;0),BI642=BM642),0,1)))</f>
        <v>0</v>
      </c>
      <c r="BP642" s="639"/>
      <c r="BQ642" s="448"/>
      <c r="BR642" s="896">
        <f t="shared" ref="BR642:BR647" si="171">O687</f>
        <v>0</v>
      </c>
      <c r="BS642" s="627"/>
      <c r="BT642" s="627">
        <f t="shared" ref="BT642:BT647" si="172">COUNTIF(P687:R687,"NS")</f>
        <v>0</v>
      </c>
      <c r="BU642" s="627"/>
      <c r="BV642" s="639">
        <f t="shared" ref="BV642:BV647" si="173">IF(COUNTIF(P687:R687,"NA")=COUNTA($P$655:$R$655),+"NA",SUM(P687:R687))</f>
        <v>0</v>
      </c>
      <c r="BW642" s="641"/>
      <c r="BX642" s="627">
        <f t="shared" ref="BX642:BX647" si="174">IF($AH$587=$AJ$587,0,IF(OR(AND(BR642=0,BT642&gt;0),AND(BR642="NS",BV642&gt;0),AND(BR642="NS",BT642=0,BV642=0)),1,IF(OR(AND(BT642&gt;=2,BV642&lt;BR642),AND(BR642="NS",BV642=0,BT642&gt;0),BR642=BV642),0,1)))</f>
        <v>0</v>
      </c>
      <c r="BY642" s="639"/>
      <c r="BZ642" s="448"/>
      <c r="CA642" s="919">
        <f t="shared" ref="CA642:CA647" si="175">S687</f>
        <v>0</v>
      </c>
      <c r="CB642" s="627"/>
      <c r="CC642" s="627">
        <f t="shared" ref="CC642:CC647" si="176">COUNTIF(T687:V687,"NS")</f>
        <v>0</v>
      </c>
      <c r="CD642" s="627"/>
      <c r="CE642" s="639">
        <f t="shared" ref="CE642:CE647" si="177">IF(COUNTIF(T687:V687,"NA")=COUNTA($T$655:$V$655),"NA",SUM(T687:V687))</f>
        <v>0</v>
      </c>
      <c r="CF642" s="641"/>
      <c r="CG642" s="627">
        <f t="shared" ref="CG642:CG647" si="178">IF($AH$587=$AJ$587,0,IF(OR(AND(CA642=0,CC642&gt;0),AND(CA642="NS",CE642&gt;0),AND(CA642="NS",CC642=0,CE642=0)),1,IF(OR(AND(CC642&gt;=2,CE642&lt;CA642),AND(CA642="NS",CE642=0,CC642&gt;0),CA642=CE642),0,1)))</f>
        <v>0</v>
      </c>
      <c r="CH642" s="639"/>
      <c r="CI642" s="448"/>
      <c r="CJ642" s="896">
        <f t="shared" ref="CJ642:CJ647" si="179">W687</f>
        <v>0</v>
      </c>
      <c r="CK642" s="627"/>
      <c r="CL642" s="627">
        <f t="shared" ref="CL642:CL647" si="180">COUNTIF(X687:Z687,"NS")</f>
        <v>0</v>
      </c>
      <c r="CM642" s="627"/>
      <c r="CN642" s="639">
        <f t="shared" ref="CN642:CN647" si="181">IF(COUNTIF(X687:Z687,"NA")=COUNTA($X$655:$Z$655),"NA",SUM(X687:Z687))</f>
        <v>0</v>
      </c>
      <c r="CO642" s="641"/>
      <c r="CP642" s="627">
        <f t="shared" ref="CP642:CP647" si="182">IF($AH$587=$AJ$587,0,IF(OR(AND(CJ642=0,CL642&gt;0),AND(CJ642="NS",CN642&gt;0),AND(CJ642="NS",CL642=0,CN642=0)),1,IF(OR(AND(CL642&gt;=2,CN642&lt;CJ642),AND(CJ642="NS",CN642=0,CL642&gt;0),CJ642=CN642),0,1)))</f>
        <v>0</v>
      </c>
      <c r="CQ642" s="639"/>
      <c r="CR642" s="448"/>
      <c r="CS642" s="742">
        <f t="shared" ref="CS642:CS647" si="183">AA687</f>
        <v>0</v>
      </c>
      <c r="CT642" s="641"/>
      <c r="CU642" s="639">
        <f t="shared" ref="CU642:CU647" si="184">COUNTIF(AB687:AD687,"NS")</f>
        <v>0</v>
      </c>
      <c r="CV642" s="641"/>
      <c r="CW642" s="639">
        <f t="shared" ref="CW642:CW647" si="185">IF(COUNTIF(AB687:AD687,"NA")=COUNTA($AB$655:$AD$655),"NA",SUM(AB687:AD687))</f>
        <v>0</v>
      </c>
      <c r="CX642" s="641"/>
      <c r="CY642" s="627">
        <f t="shared" ref="CY642:CY647" si="186">IF($AH$587=$AJ$587,0,IF(OR(AND(CS642=0,CU642&gt;0),AND(CS642="NS",CW642&gt;0),AND(CS642="NS",CU642=0,CW642=0)),1,IF(OR(AND(CU642&gt;=2,CW642&lt;CS642),AND(CS642="NS",CW642=0,CU642&gt;0),CS642=CW642),0,1)))</f>
        <v>0</v>
      </c>
      <c r="CZ642" s="639"/>
      <c r="DA642" s="448"/>
      <c r="DB642" s="740">
        <f t="shared" ref="DB642:DB647" si="187">IF(SUM(AN642,AW642,BF642,BO642,BX642,BX642,CG642,CP642,CY642)=0,0,1)</f>
        <v>0</v>
      </c>
      <c r="DC642" s="741"/>
      <c r="DD642" s="639" t="str">
        <f>IF(DB642=0,"",IF(SUM($DB$611:DB642)=1,DF642,IF($DB$648&gt;SUM($DB$611:DB642),_xlfn.CONCAT(", ",DF642),IF($DB$648=SUM($DB$611:DB642),_xlfn.CONCAT(" y ",DF642,".")))))</f>
        <v/>
      </c>
      <c r="DE642" s="641" t="str">
        <f>IF(DC642=0,"", IF(SUM($AN$498:DC642)=1,DF642, IF($AN$511&gt;SUM($AN$498:DC642),_xlfn.CONCAT(", ",DF642), IF($AN$511=SUM($AN$498:DC642),_xlfn.CONCAT(" y ",DF642,".")))))</f>
        <v/>
      </c>
      <c r="DF642" s="738">
        <f t="shared" ref="DF642:DF647" si="188">_xlfn.NUMBERVALUE(C642)</f>
        <v>31</v>
      </c>
      <c r="DG642" s="739"/>
      <c r="HT642" s="627">
        <f t="shared" ref="HT642:HT647" si="189">IF($AH$587=$AJ$587,0,IF(OR(AND($D642&lt;&gt;"",$DI$611=0,COUNTA(O642:R642)=COUNTA($O$610:$R$610)),AND($D642&lt;&gt;"",$DI$611=1,COUNTA(O642:R642)=0),AND($D642="",COUNTA(O642:R642)=0)),0,1))</f>
        <v>0</v>
      </c>
      <c r="HU642" s="627"/>
      <c r="HV642" s="627">
        <f t="shared" ref="HV642:HV647" si="190">IF($AH$587=$AJ$587,0,IF(OR(AND($D642&lt;&gt;"",$DL$611=0,COUNTA(W642:Z642)=COUNTA($W$610:$Z$610)),AND($D642&lt;&gt;"",$DL$611=1,COUNTA(W642:Z642)=0),AND($D642="",COUNTA(W642:Z642)=0)),0,1))</f>
        <v>0</v>
      </c>
      <c r="HW642" s="627"/>
      <c r="HX642" s="627">
        <f t="shared" ref="HX642:HX647" si="191">IF($AH$587=$AJ$587,0,IF(OR(AND($D642&lt;&gt;"",$DO$611=0,COUNTA(O687:R687)=COUNTA($O$655:$R$655)),AND($D642&lt;&gt;"",$DO$611=1,COUNTA(O687:R687)=0),AND($D642="",COUNTA(O687:R687)=0)),0,1))</f>
        <v>0</v>
      </c>
      <c r="HY642" s="627"/>
      <c r="HZ642" s="627">
        <f t="shared" ref="HZ642:HZ647" si="192">IF($AH$587=$AJ$587,0,IF(OR(AND($D642&lt;&gt;"",$DR$611=0,COUNTA(W687:Z687)=COUNTA($W$655:$Z$655)),AND($D642&lt;&gt;"",$DR$611=1,COUNTA(W687:Z687)=0),AND($D642="",COUNTA(W687:Z687)=0)),0,1))</f>
        <v>0</v>
      </c>
      <c r="IA642" s="627"/>
      <c r="IB642" s="627">
        <f t="shared" ref="IB642:IB647" si="193">IF($AH$587=$AJ$587,0,IF(OR(AND($D642&lt;&gt;"",$DU$611=0,COUNTA(S642:V642)=COUNTA($S$610:$V$610)),AND($D642&lt;&gt;"",$DU$611=1,COUNTA(S642:V642)=0),AND($D642="",COUNTA(S642:V642)=0)),0,1))</f>
        <v>0</v>
      </c>
      <c r="IC642" s="627"/>
      <c r="ID642" s="627">
        <f t="shared" ref="ID642:ID647" si="194">IF($AH$587=$AJ$587,0,IF(OR(AND($D642&lt;&gt;"",$DX$611=0,COUNTA(AA642:AD642)=COUNTA($AA$610:$AD$610)),AND($D642&lt;&gt;"",$DX$611=1,COUNTA(AA642:AD642)=0),AND($D642="",COUNTA(AA642:AD642)=0)),0,1))</f>
        <v>0</v>
      </c>
      <c r="IE642" s="627"/>
      <c r="IF642" s="627">
        <f t="shared" ref="IF642:IF647" si="195">IF($AH$587=$AJ$587,0,IF(OR(AND($D642&lt;&gt;"",$EA$611=0,COUNTA(S687:V687)=COUNTA($S$655:$V$655)),AND($D642&lt;&gt;"",$EA$611=1,COUNTA(S687:V687)=0),AND($D642="",COUNTA(S687:V687)=0)),0,1))</f>
        <v>0</v>
      </c>
      <c r="IG642" s="627"/>
      <c r="IH642" s="627">
        <f t="shared" ref="IH642:IH647" si="196">IF($AH$587=$AJ$587,0,IF(OR(AND($D642&lt;&gt;"",$ED$611=0,COUNTA(AA687:AD687)=COUNTA($AA$655:$AD$655)),AND($D642&lt;&gt;"",$ED$611=1,COUNTA(AA687:AD687)=0),AND($D642="",COUNTA(AA687:AD687)=0)),0,1))</f>
        <v>0</v>
      </c>
      <c r="II642" s="627"/>
    </row>
    <row r="643" spans="1:243" s="72" customFormat="1" ht="15" customHeight="1">
      <c r="A643" s="131"/>
      <c r="C643" s="82" t="s">
        <v>97</v>
      </c>
      <c r="D643" s="825" t="str">
        <f>IF($AH$11=1,"",IF(CNGE_2026_M3_Secc1!$AH$388=CNGE_2026_M3_Secc1!$AJ$388,"",IF(CNGE_2026_M3_Secc1!D429="","",CNGE_2026_M3_Secc1!D429)))</f>
        <v/>
      </c>
      <c r="E643" s="826"/>
      <c r="F643" s="826"/>
      <c r="G643" s="826"/>
      <c r="H643" s="826"/>
      <c r="I643" s="826"/>
      <c r="J643" s="826"/>
      <c r="K643" s="826"/>
      <c r="L643" s="826"/>
      <c r="M643" s="826"/>
      <c r="N643" s="827"/>
      <c r="O643" s="432"/>
      <c r="P643" s="432"/>
      <c r="Q643" s="432"/>
      <c r="R643" s="432"/>
      <c r="S643" s="432"/>
      <c r="T643" s="432"/>
      <c r="U643" s="432"/>
      <c r="V643" s="432"/>
      <c r="W643" s="432"/>
      <c r="X643" s="432"/>
      <c r="Y643" s="432"/>
      <c r="Z643" s="432"/>
      <c r="AA643" s="432"/>
      <c r="AB643" s="432"/>
      <c r="AC643" s="432"/>
      <c r="AD643" s="432"/>
      <c r="AE643" s="12"/>
      <c r="AF643" s="122"/>
      <c r="AH643" s="896">
        <f t="shared" si="155"/>
        <v>0</v>
      </c>
      <c r="AI643" s="627"/>
      <c r="AJ643" s="627">
        <f t="shared" si="156"/>
        <v>0</v>
      </c>
      <c r="AK643" s="627"/>
      <c r="AL643" s="639">
        <f t="shared" si="157"/>
        <v>0</v>
      </c>
      <c r="AM643" s="641"/>
      <c r="AN643" s="627">
        <f t="shared" si="158"/>
        <v>0</v>
      </c>
      <c r="AO643" s="639"/>
      <c r="AP643" s="448"/>
      <c r="AQ643" s="919">
        <f t="shared" si="159"/>
        <v>0</v>
      </c>
      <c r="AR643" s="627"/>
      <c r="AS643" s="627">
        <f t="shared" si="160"/>
        <v>0</v>
      </c>
      <c r="AT643" s="627"/>
      <c r="AU643" s="639">
        <f t="shared" si="161"/>
        <v>0</v>
      </c>
      <c r="AV643" s="641"/>
      <c r="AW643" s="627">
        <f t="shared" si="162"/>
        <v>0</v>
      </c>
      <c r="AX643" s="639"/>
      <c r="AY643" s="448"/>
      <c r="AZ643" s="896">
        <f t="shared" si="163"/>
        <v>0</v>
      </c>
      <c r="BA643" s="627"/>
      <c r="BB643" s="627">
        <f t="shared" si="164"/>
        <v>0</v>
      </c>
      <c r="BC643" s="627"/>
      <c r="BD643" s="639">
        <f t="shared" si="165"/>
        <v>0</v>
      </c>
      <c r="BE643" s="641"/>
      <c r="BF643" s="627">
        <f t="shared" si="166"/>
        <v>0</v>
      </c>
      <c r="BG643" s="639"/>
      <c r="BH643" s="448"/>
      <c r="BI643" s="742">
        <f t="shared" si="167"/>
        <v>0</v>
      </c>
      <c r="BJ643" s="641"/>
      <c r="BK643" s="639">
        <f t="shared" si="168"/>
        <v>0</v>
      </c>
      <c r="BL643" s="641"/>
      <c r="BM643" s="639">
        <f t="shared" si="169"/>
        <v>0</v>
      </c>
      <c r="BN643" s="641"/>
      <c r="BO643" s="627">
        <f t="shared" si="170"/>
        <v>0</v>
      </c>
      <c r="BP643" s="639"/>
      <c r="BQ643" s="448"/>
      <c r="BR643" s="896">
        <f t="shared" si="171"/>
        <v>0</v>
      </c>
      <c r="BS643" s="627"/>
      <c r="BT643" s="627">
        <f t="shared" si="172"/>
        <v>0</v>
      </c>
      <c r="BU643" s="627"/>
      <c r="BV643" s="639">
        <f t="shared" si="173"/>
        <v>0</v>
      </c>
      <c r="BW643" s="641"/>
      <c r="BX643" s="627">
        <f t="shared" si="174"/>
        <v>0</v>
      </c>
      <c r="BY643" s="639"/>
      <c r="BZ643" s="448"/>
      <c r="CA643" s="919">
        <f t="shared" si="175"/>
        <v>0</v>
      </c>
      <c r="CB643" s="627"/>
      <c r="CC643" s="627">
        <f t="shared" si="176"/>
        <v>0</v>
      </c>
      <c r="CD643" s="627"/>
      <c r="CE643" s="639">
        <f t="shared" si="177"/>
        <v>0</v>
      </c>
      <c r="CF643" s="641"/>
      <c r="CG643" s="627">
        <f t="shared" si="178"/>
        <v>0</v>
      </c>
      <c r="CH643" s="639"/>
      <c r="CI643" s="448"/>
      <c r="CJ643" s="896">
        <f t="shared" si="179"/>
        <v>0</v>
      </c>
      <c r="CK643" s="627"/>
      <c r="CL643" s="627">
        <f t="shared" si="180"/>
        <v>0</v>
      </c>
      <c r="CM643" s="627"/>
      <c r="CN643" s="639">
        <f t="shared" si="181"/>
        <v>0</v>
      </c>
      <c r="CO643" s="641"/>
      <c r="CP643" s="627">
        <f t="shared" si="182"/>
        <v>0</v>
      </c>
      <c r="CQ643" s="639"/>
      <c r="CR643" s="448"/>
      <c r="CS643" s="742">
        <f t="shared" si="183"/>
        <v>0</v>
      </c>
      <c r="CT643" s="641"/>
      <c r="CU643" s="639">
        <f t="shared" si="184"/>
        <v>0</v>
      </c>
      <c r="CV643" s="641"/>
      <c r="CW643" s="639">
        <f t="shared" si="185"/>
        <v>0</v>
      </c>
      <c r="CX643" s="641"/>
      <c r="CY643" s="627">
        <f t="shared" si="186"/>
        <v>0</v>
      </c>
      <c r="CZ643" s="639"/>
      <c r="DA643" s="448"/>
      <c r="DB643" s="740">
        <f t="shared" si="187"/>
        <v>0</v>
      </c>
      <c r="DC643" s="741"/>
      <c r="DD643" s="639" t="str">
        <f>IF(DB643=0,"",IF(SUM($DB$611:DB643)=1,DF643,IF($DB$648&gt;SUM($DB$611:DB643),_xlfn.CONCAT(", ",DF643),IF($DB$648=SUM($DB$611:DB643),_xlfn.CONCAT(" y ",DF643,".")))))</f>
        <v/>
      </c>
      <c r="DE643" s="641" t="str">
        <f>IF(DC643=0,"", IF(SUM($AN$498:DC643)=1,DF643, IF($AN$511&gt;SUM($AN$498:DC643),_xlfn.CONCAT(", ",DF643), IF($AN$511=SUM($AN$498:DC643),_xlfn.CONCAT(" y ",DF643,".")))))</f>
        <v/>
      </c>
      <c r="DF643" s="738">
        <f t="shared" si="188"/>
        <v>32</v>
      </c>
      <c r="DG643" s="739"/>
      <c r="HT643" s="627">
        <f t="shared" si="189"/>
        <v>0</v>
      </c>
      <c r="HU643" s="627"/>
      <c r="HV643" s="627">
        <f t="shared" si="190"/>
        <v>0</v>
      </c>
      <c r="HW643" s="627"/>
      <c r="HX643" s="627">
        <f t="shared" si="191"/>
        <v>0</v>
      </c>
      <c r="HY643" s="627"/>
      <c r="HZ643" s="627">
        <f t="shared" si="192"/>
        <v>0</v>
      </c>
      <c r="IA643" s="627"/>
      <c r="IB643" s="627">
        <f t="shared" si="193"/>
        <v>0</v>
      </c>
      <c r="IC643" s="627"/>
      <c r="ID643" s="627">
        <f t="shared" si="194"/>
        <v>0</v>
      </c>
      <c r="IE643" s="627"/>
      <c r="IF643" s="627">
        <f t="shared" si="195"/>
        <v>0</v>
      </c>
      <c r="IG643" s="627"/>
      <c r="IH643" s="627">
        <f t="shared" si="196"/>
        <v>0</v>
      </c>
      <c r="II643" s="627"/>
    </row>
    <row r="644" spans="1:243" s="72" customFormat="1" ht="15" customHeight="1">
      <c r="A644" s="131"/>
      <c r="C644" s="82" t="s">
        <v>98</v>
      </c>
      <c r="D644" s="825" t="str">
        <f>IF($AH$11=1,"",IF(CNGE_2026_M3_Secc1!$AH$388=CNGE_2026_M3_Secc1!$AJ$388,"",IF(CNGE_2026_M3_Secc1!D430="","",CNGE_2026_M3_Secc1!D430)))</f>
        <v/>
      </c>
      <c r="E644" s="826"/>
      <c r="F644" s="826"/>
      <c r="G644" s="826"/>
      <c r="H644" s="826"/>
      <c r="I644" s="826"/>
      <c r="J644" s="826"/>
      <c r="K644" s="826"/>
      <c r="L644" s="826"/>
      <c r="M644" s="826"/>
      <c r="N644" s="827"/>
      <c r="O644" s="432"/>
      <c r="P644" s="432"/>
      <c r="Q644" s="432"/>
      <c r="R644" s="432"/>
      <c r="S644" s="432"/>
      <c r="T644" s="432"/>
      <c r="U644" s="432"/>
      <c r="V644" s="432"/>
      <c r="W644" s="432"/>
      <c r="X644" s="432"/>
      <c r="Y644" s="432"/>
      <c r="Z644" s="432"/>
      <c r="AA644" s="432"/>
      <c r="AB644" s="432"/>
      <c r="AC644" s="432"/>
      <c r="AD644" s="432"/>
      <c r="AE644" s="12"/>
      <c r="AF644" s="122"/>
      <c r="AH644" s="896">
        <f t="shared" si="155"/>
        <v>0</v>
      </c>
      <c r="AI644" s="627"/>
      <c r="AJ644" s="627">
        <f t="shared" si="156"/>
        <v>0</v>
      </c>
      <c r="AK644" s="627"/>
      <c r="AL644" s="639">
        <f t="shared" si="157"/>
        <v>0</v>
      </c>
      <c r="AM644" s="641"/>
      <c r="AN644" s="627">
        <f t="shared" si="158"/>
        <v>0</v>
      </c>
      <c r="AO644" s="639"/>
      <c r="AP644" s="448"/>
      <c r="AQ644" s="919">
        <f t="shared" si="159"/>
        <v>0</v>
      </c>
      <c r="AR644" s="627"/>
      <c r="AS644" s="627">
        <f t="shared" si="160"/>
        <v>0</v>
      </c>
      <c r="AT644" s="627"/>
      <c r="AU644" s="639">
        <f t="shared" si="161"/>
        <v>0</v>
      </c>
      <c r="AV644" s="641"/>
      <c r="AW644" s="627">
        <f t="shared" si="162"/>
        <v>0</v>
      </c>
      <c r="AX644" s="639"/>
      <c r="AY644" s="448"/>
      <c r="AZ644" s="896">
        <f t="shared" si="163"/>
        <v>0</v>
      </c>
      <c r="BA644" s="627"/>
      <c r="BB644" s="627">
        <f t="shared" si="164"/>
        <v>0</v>
      </c>
      <c r="BC644" s="627"/>
      <c r="BD644" s="639">
        <f t="shared" si="165"/>
        <v>0</v>
      </c>
      <c r="BE644" s="641"/>
      <c r="BF644" s="627">
        <f t="shared" si="166"/>
        <v>0</v>
      </c>
      <c r="BG644" s="639"/>
      <c r="BH644" s="448"/>
      <c r="BI644" s="742">
        <f t="shared" si="167"/>
        <v>0</v>
      </c>
      <c r="BJ644" s="641"/>
      <c r="BK644" s="639">
        <f t="shared" si="168"/>
        <v>0</v>
      </c>
      <c r="BL644" s="641"/>
      <c r="BM644" s="639">
        <f t="shared" si="169"/>
        <v>0</v>
      </c>
      <c r="BN644" s="641"/>
      <c r="BO644" s="627">
        <f t="shared" si="170"/>
        <v>0</v>
      </c>
      <c r="BP644" s="639"/>
      <c r="BQ644" s="448"/>
      <c r="BR644" s="896">
        <f t="shared" si="171"/>
        <v>0</v>
      </c>
      <c r="BS644" s="627"/>
      <c r="BT644" s="627">
        <f t="shared" si="172"/>
        <v>0</v>
      </c>
      <c r="BU644" s="627"/>
      <c r="BV644" s="639">
        <f t="shared" si="173"/>
        <v>0</v>
      </c>
      <c r="BW644" s="641"/>
      <c r="BX644" s="627">
        <f t="shared" si="174"/>
        <v>0</v>
      </c>
      <c r="BY644" s="639"/>
      <c r="BZ644" s="448"/>
      <c r="CA644" s="919">
        <f t="shared" si="175"/>
        <v>0</v>
      </c>
      <c r="CB644" s="627"/>
      <c r="CC644" s="627">
        <f t="shared" si="176"/>
        <v>0</v>
      </c>
      <c r="CD644" s="627"/>
      <c r="CE644" s="639">
        <f t="shared" si="177"/>
        <v>0</v>
      </c>
      <c r="CF644" s="641"/>
      <c r="CG644" s="627">
        <f t="shared" si="178"/>
        <v>0</v>
      </c>
      <c r="CH644" s="639"/>
      <c r="CI644" s="448"/>
      <c r="CJ644" s="896">
        <f t="shared" si="179"/>
        <v>0</v>
      </c>
      <c r="CK644" s="627"/>
      <c r="CL644" s="627">
        <f t="shared" si="180"/>
        <v>0</v>
      </c>
      <c r="CM644" s="627"/>
      <c r="CN644" s="639">
        <f t="shared" si="181"/>
        <v>0</v>
      </c>
      <c r="CO644" s="641"/>
      <c r="CP644" s="627">
        <f t="shared" si="182"/>
        <v>0</v>
      </c>
      <c r="CQ644" s="639"/>
      <c r="CR644" s="448"/>
      <c r="CS644" s="742">
        <f t="shared" si="183"/>
        <v>0</v>
      </c>
      <c r="CT644" s="641"/>
      <c r="CU644" s="639">
        <f t="shared" si="184"/>
        <v>0</v>
      </c>
      <c r="CV644" s="641"/>
      <c r="CW644" s="639">
        <f t="shared" si="185"/>
        <v>0</v>
      </c>
      <c r="CX644" s="641"/>
      <c r="CY644" s="627">
        <f t="shared" si="186"/>
        <v>0</v>
      </c>
      <c r="CZ644" s="639"/>
      <c r="DA644" s="448"/>
      <c r="DB644" s="740">
        <f t="shared" si="187"/>
        <v>0</v>
      </c>
      <c r="DC644" s="741"/>
      <c r="DD644" s="639" t="str">
        <f>IF(DB644=0,"",IF(SUM($DB$611:DB644)=1,DF644,IF($DB$648&gt;SUM($DB$611:DB644),_xlfn.CONCAT(", ",DF644),IF($DB$648=SUM($DB$611:DB644),_xlfn.CONCAT(" y ",DF644,".")))))</f>
        <v/>
      </c>
      <c r="DE644" s="641" t="str">
        <f>IF(DC644=0,"", IF(SUM($AN$498:DC644)=1,DF644, IF($AN$511&gt;SUM($AN$498:DC644),_xlfn.CONCAT(", ",DF644), IF($AN$511=SUM($AN$498:DC644),_xlfn.CONCAT(" y ",DF644,".")))))</f>
        <v/>
      </c>
      <c r="DF644" s="738">
        <f t="shared" si="188"/>
        <v>33</v>
      </c>
      <c r="DG644" s="739"/>
      <c r="HT644" s="627">
        <f t="shared" si="189"/>
        <v>0</v>
      </c>
      <c r="HU644" s="627"/>
      <c r="HV644" s="627">
        <f t="shared" si="190"/>
        <v>0</v>
      </c>
      <c r="HW644" s="627"/>
      <c r="HX644" s="627">
        <f t="shared" si="191"/>
        <v>0</v>
      </c>
      <c r="HY644" s="627"/>
      <c r="HZ644" s="627">
        <f t="shared" si="192"/>
        <v>0</v>
      </c>
      <c r="IA644" s="627"/>
      <c r="IB644" s="627">
        <f t="shared" si="193"/>
        <v>0</v>
      </c>
      <c r="IC644" s="627"/>
      <c r="ID644" s="627">
        <f t="shared" si="194"/>
        <v>0</v>
      </c>
      <c r="IE644" s="627"/>
      <c r="IF644" s="627">
        <f t="shared" si="195"/>
        <v>0</v>
      </c>
      <c r="IG644" s="627"/>
      <c r="IH644" s="627">
        <f t="shared" si="196"/>
        <v>0</v>
      </c>
      <c r="II644" s="627"/>
    </row>
    <row r="645" spans="1:243" s="72" customFormat="1" ht="15" customHeight="1">
      <c r="A645" s="131"/>
      <c r="C645" s="82" t="s">
        <v>99</v>
      </c>
      <c r="D645" s="825" t="str">
        <f>IF($AH$11=1,"",IF(CNGE_2026_M3_Secc1!$AH$388=CNGE_2026_M3_Secc1!$AJ$388,"",IF(CNGE_2026_M3_Secc1!D431="","",CNGE_2026_M3_Secc1!D431)))</f>
        <v/>
      </c>
      <c r="E645" s="826"/>
      <c r="F645" s="826"/>
      <c r="G645" s="826"/>
      <c r="H645" s="826"/>
      <c r="I645" s="826"/>
      <c r="J645" s="826"/>
      <c r="K645" s="826"/>
      <c r="L645" s="826"/>
      <c r="M645" s="826"/>
      <c r="N645" s="827"/>
      <c r="O645" s="432"/>
      <c r="P645" s="432"/>
      <c r="Q645" s="432"/>
      <c r="R645" s="432"/>
      <c r="S645" s="432"/>
      <c r="T645" s="432"/>
      <c r="U645" s="432"/>
      <c r="V645" s="432"/>
      <c r="W645" s="432"/>
      <c r="X645" s="432"/>
      <c r="Y645" s="432"/>
      <c r="Z645" s="432"/>
      <c r="AA645" s="432"/>
      <c r="AB645" s="432"/>
      <c r="AC645" s="432"/>
      <c r="AD645" s="432"/>
      <c r="AE645" s="12"/>
      <c r="AF645" s="122"/>
      <c r="AH645" s="896">
        <f t="shared" si="155"/>
        <v>0</v>
      </c>
      <c r="AI645" s="627"/>
      <c r="AJ645" s="627">
        <f t="shared" si="156"/>
        <v>0</v>
      </c>
      <c r="AK645" s="627"/>
      <c r="AL645" s="639">
        <f t="shared" si="157"/>
        <v>0</v>
      </c>
      <c r="AM645" s="641"/>
      <c r="AN645" s="627">
        <f t="shared" si="158"/>
        <v>0</v>
      </c>
      <c r="AO645" s="639"/>
      <c r="AP645" s="448"/>
      <c r="AQ645" s="919">
        <f t="shared" si="159"/>
        <v>0</v>
      </c>
      <c r="AR645" s="627"/>
      <c r="AS645" s="627">
        <f t="shared" si="160"/>
        <v>0</v>
      </c>
      <c r="AT645" s="627"/>
      <c r="AU645" s="639">
        <f t="shared" si="161"/>
        <v>0</v>
      </c>
      <c r="AV645" s="641"/>
      <c r="AW645" s="627">
        <f t="shared" si="162"/>
        <v>0</v>
      </c>
      <c r="AX645" s="639"/>
      <c r="AY645" s="448"/>
      <c r="AZ645" s="896">
        <f t="shared" si="163"/>
        <v>0</v>
      </c>
      <c r="BA645" s="627"/>
      <c r="BB645" s="627">
        <f t="shared" si="164"/>
        <v>0</v>
      </c>
      <c r="BC645" s="627"/>
      <c r="BD645" s="639">
        <f t="shared" si="165"/>
        <v>0</v>
      </c>
      <c r="BE645" s="641"/>
      <c r="BF645" s="627">
        <f t="shared" si="166"/>
        <v>0</v>
      </c>
      <c r="BG645" s="639"/>
      <c r="BH645" s="448"/>
      <c r="BI645" s="742">
        <f t="shared" si="167"/>
        <v>0</v>
      </c>
      <c r="BJ645" s="641"/>
      <c r="BK645" s="639">
        <f t="shared" si="168"/>
        <v>0</v>
      </c>
      <c r="BL645" s="641"/>
      <c r="BM645" s="639">
        <f t="shared" si="169"/>
        <v>0</v>
      </c>
      <c r="BN645" s="641"/>
      <c r="BO645" s="627">
        <f t="shared" si="170"/>
        <v>0</v>
      </c>
      <c r="BP645" s="639"/>
      <c r="BQ645" s="448"/>
      <c r="BR645" s="896">
        <f t="shared" si="171"/>
        <v>0</v>
      </c>
      <c r="BS645" s="627"/>
      <c r="BT645" s="627">
        <f t="shared" si="172"/>
        <v>0</v>
      </c>
      <c r="BU645" s="627"/>
      <c r="BV645" s="639">
        <f t="shared" si="173"/>
        <v>0</v>
      </c>
      <c r="BW645" s="641"/>
      <c r="BX645" s="627">
        <f t="shared" si="174"/>
        <v>0</v>
      </c>
      <c r="BY645" s="639"/>
      <c r="BZ645" s="448"/>
      <c r="CA645" s="919">
        <f t="shared" si="175"/>
        <v>0</v>
      </c>
      <c r="CB645" s="627"/>
      <c r="CC645" s="627">
        <f t="shared" si="176"/>
        <v>0</v>
      </c>
      <c r="CD645" s="627"/>
      <c r="CE645" s="639">
        <f t="shared" si="177"/>
        <v>0</v>
      </c>
      <c r="CF645" s="641"/>
      <c r="CG645" s="627">
        <f t="shared" si="178"/>
        <v>0</v>
      </c>
      <c r="CH645" s="639"/>
      <c r="CI645" s="448"/>
      <c r="CJ645" s="896">
        <f t="shared" si="179"/>
        <v>0</v>
      </c>
      <c r="CK645" s="627"/>
      <c r="CL645" s="627">
        <f t="shared" si="180"/>
        <v>0</v>
      </c>
      <c r="CM645" s="627"/>
      <c r="CN645" s="639">
        <f t="shared" si="181"/>
        <v>0</v>
      </c>
      <c r="CO645" s="641"/>
      <c r="CP645" s="627">
        <f t="shared" si="182"/>
        <v>0</v>
      </c>
      <c r="CQ645" s="639"/>
      <c r="CR645" s="448"/>
      <c r="CS645" s="742">
        <f t="shared" si="183"/>
        <v>0</v>
      </c>
      <c r="CT645" s="641"/>
      <c r="CU645" s="639">
        <f t="shared" si="184"/>
        <v>0</v>
      </c>
      <c r="CV645" s="641"/>
      <c r="CW645" s="639">
        <f t="shared" si="185"/>
        <v>0</v>
      </c>
      <c r="CX645" s="641"/>
      <c r="CY645" s="627">
        <f t="shared" si="186"/>
        <v>0</v>
      </c>
      <c r="CZ645" s="639"/>
      <c r="DA645" s="448"/>
      <c r="DB645" s="740">
        <f t="shared" si="187"/>
        <v>0</v>
      </c>
      <c r="DC645" s="741"/>
      <c r="DD645" s="639" t="str">
        <f>IF(DB645=0,"",IF(SUM($DB$611:DB645)=1,DF645,IF($DB$648&gt;SUM($DB$611:DB645),_xlfn.CONCAT(", ",DF645),IF($DB$648=SUM($DB$611:DB645),_xlfn.CONCAT(" y ",DF645,".")))))</f>
        <v/>
      </c>
      <c r="DE645" s="641" t="str">
        <f>IF(DC645=0,"", IF(SUM($AN$498:DC645)=1,DF645, IF($AN$511&gt;SUM($AN$498:DC645),_xlfn.CONCAT(", ",DF645), IF($AN$511=SUM($AN$498:DC645),_xlfn.CONCAT(" y ",DF645,".")))))</f>
        <v/>
      </c>
      <c r="DF645" s="738">
        <f t="shared" si="188"/>
        <v>34</v>
      </c>
      <c r="DG645" s="739"/>
      <c r="HT645" s="627">
        <f t="shared" si="189"/>
        <v>0</v>
      </c>
      <c r="HU645" s="627"/>
      <c r="HV645" s="627">
        <f t="shared" si="190"/>
        <v>0</v>
      </c>
      <c r="HW645" s="627"/>
      <c r="HX645" s="627">
        <f t="shared" si="191"/>
        <v>0</v>
      </c>
      <c r="HY645" s="627"/>
      <c r="HZ645" s="627">
        <f t="shared" si="192"/>
        <v>0</v>
      </c>
      <c r="IA645" s="627"/>
      <c r="IB645" s="627">
        <f t="shared" si="193"/>
        <v>0</v>
      </c>
      <c r="IC645" s="627"/>
      <c r="ID645" s="627">
        <f t="shared" si="194"/>
        <v>0</v>
      </c>
      <c r="IE645" s="627"/>
      <c r="IF645" s="627">
        <f t="shared" si="195"/>
        <v>0</v>
      </c>
      <c r="IG645" s="627"/>
      <c r="IH645" s="627">
        <f t="shared" si="196"/>
        <v>0</v>
      </c>
      <c r="II645" s="627"/>
    </row>
    <row r="646" spans="1:243" s="72" customFormat="1" ht="15" customHeight="1">
      <c r="A646" s="131"/>
      <c r="C646" s="82" t="s">
        <v>100</v>
      </c>
      <c r="D646" s="825" t="str">
        <f>IF($AH$11=1,"",IF(CNGE_2026_M3_Secc1!$AH$388=CNGE_2026_M3_Secc1!$AJ$388,"",IF(CNGE_2026_M3_Secc1!D432="","",CNGE_2026_M3_Secc1!D432)))</f>
        <v/>
      </c>
      <c r="E646" s="826"/>
      <c r="F646" s="826"/>
      <c r="G646" s="826"/>
      <c r="H646" s="826"/>
      <c r="I646" s="826"/>
      <c r="J646" s="826"/>
      <c r="K646" s="826"/>
      <c r="L646" s="826"/>
      <c r="M646" s="826"/>
      <c r="N646" s="827"/>
      <c r="O646" s="432"/>
      <c r="P646" s="432"/>
      <c r="Q646" s="432"/>
      <c r="R646" s="432"/>
      <c r="S646" s="432"/>
      <c r="T646" s="432"/>
      <c r="U646" s="432"/>
      <c r="V646" s="432"/>
      <c r="W646" s="432"/>
      <c r="X646" s="432"/>
      <c r="Y646" s="432"/>
      <c r="Z646" s="432"/>
      <c r="AA646" s="432"/>
      <c r="AB646" s="432"/>
      <c r="AC646" s="432"/>
      <c r="AD646" s="432"/>
      <c r="AE646" s="12"/>
      <c r="AF646" s="122"/>
      <c r="AH646" s="896">
        <f t="shared" si="155"/>
        <v>0</v>
      </c>
      <c r="AI646" s="627"/>
      <c r="AJ646" s="627">
        <f t="shared" si="156"/>
        <v>0</v>
      </c>
      <c r="AK646" s="627"/>
      <c r="AL646" s="639">
        <f t="shared" si="157"/>
        <v>0</v>
      </c>
      <c r="AM646" s="641"/>
      <c r="AN646" s="627">
        <f t="shared" si="158"/>
        <v>0</v>
      </c>
      <c r="AO646" s="639"/>
      <c r="AP646" s="448"/>
      <c r="AQ646" s="919">
        <f t="shared" si="159"/>
        <v>0</v>
      </c>
      <c r="AR646" s="627"/>
      <c r="AS646" s="627">
        <f t="shared" si="160"/>
        <v>0</v>
      </c>
      <c r="AT646" s="627"/>
      <c r="AU646" s="639">
        <f t="shared" si="161"/>
        <v>0</v>
      </c>
      <c r="AV646" s="641"/>
      <c r="AW646" s="627">
        <f t="shared" si="162"/>
        <v>0</v>
      </c>
      <c r="AX646" s="639"/>
      <c r="AY646" s="448"/>
      <c r="AZ646" s="896">
        <f t="shared" si="163"/>
        <v>0</v>
      </c>
      <c r="BA646" s="627"/>
      <c r="BB646" s="627">
        <f t="shared" si="164"/>
        <v>0</v>
      </c>
      <c r="BC646" s="627"/>
      <c r="BD646" s="639">
        <f t="shared" si="165"/>
        <v>0</v>
      </c>
      <c r="BE646" s="641"/>
      <c r="BF646" s="627">
        <f t="shared" si="166"/>
        <v>0</v>
      </c>
      <c r="BG646" s="639"/>
      <c r="BH646" s="448"/>
      <c r="BI646" s="742">
        <f t="shared" si="167"/>
        <v>0</v>
      </c>
      <c r="BJ646" s="641"/>
      <c r="BK646" s="639">
        <f t="shared" si="168"/>
        <v>0</v>
      </c>
      <c r="BL646" s="641"/>
      <c r="BM646" s="639">
        <f t="shared" si="169"/>
        <v>0</v>
      </c>
      <c r="BN646" s="641"/>
      <c r="BO646" s="627">
        <f t="shared" si="170"/>
        <v>0</v>
      </c>
      <c r="BP646" s="639"/>
      <c r="BQ646" s="448"/>
      <c r="BR646" s="896">
        <f t="shared" si="171"/>
        <v>0</v>
      </c>
      <c r="BS646" s="627"/>
      <c r="BT646" s="627">
        <f t="shared" si="172"/>
        <v>0</v>
      </c>
      <c r="BU646" s="627"/>
      <c r="BV646" s="639">
        <f t="shared" si="173"/>
        <v>0</v>
      </c>
      <c r="BW646" s="641"/>
      <c r="BX646" s="627">
        <f t="shared" si="174"/>
        <v>0</v>
      </c>
      <c r="BY646" s="639"/>
      <c r="BZ646" s="448"/>
      <c r="CA646" s="919">
        <f t="shared" si="175"/>
        <v>0</v>
      </c>
      <c r="CB646" s="627"/>
      <c r="CC646" s="627">
        <f t="shared" si="176"/>
        <v>0</v>
      </c>
      <c r="CD646" s="627"/>
      <c r="CE646" s="639">
        <f t="shared" si="177"/>
        <v>0</v>
      </c>
      <c r="CF646" s="641"/>
      <c r="CG646" s="627">
        <f t="shared" si="178"/>
        <v>0</v>
      </c>
      <c r="CH646" s="639"/>
      <c r="CI646" s="448"/>
      <c r="CJ646" s="896">
        <f t="shared" si="179"/>
        <v>0</v>
      </c>
      <c r="CK646" s="627"/>
      <c r="CL646" s="627">
        <f t="shared" si="180"/>
        <v>0</v>
      </c>
      <c r="CM646" s="627"/>
      <c r="CN646" s="639">
        <f t="shared" si="181"/>
        <v>0</v>
      </c>
      <c r="CO646" s="641"/>
      <c r="CP646" s="627">
        <f t="shared" si="182"/>
        <v>0</v>
      </c>
      <c r="CQ646" s="639"/>
      <c r="CR646" s="448"/>
      <c r="CS646" s="742">
        <f t="shared" si="183"/>
        <v>0</v>
      </c>
      <c r="CT646" s="641"/>
      <c r="CU646" s="639">
        <f t="shared" si="184"/>
        <v>0</v>
      </c>
      <c r="CV646" s="641"/>
      <c r="CW646" s="639">
        <f t="shared" si="185"/>
        <v>0</v>
      </c>
      <c r="CX646" s="641"/>
      <c r="CY646" s="627">
        <f t="shared" si="186"/>
        <v>0</v>
      </c>
      <c r="CZ646" s="639"/>
      <c r="DA646" s="448"/>
      <c r="DB646" s="740">
        <f t="shared" si="187"/>
        <v>0</v>
      </c>
      <c r="DC646" s="741"/>
      <c r="DD646" s="639" t="str">
        <f>IF(DB646=0,"",IF(SUM($DB$611:DB646)=1,DF646,IF($DB$648&gt;SUM($DB$611:DB646),_xlfn.CONCAT(", ",DF646),IF($DB$648=SUM($DB$611:DB646),_xlfn.CONCAT(" y ",DF646,".")))))</f>
        <v/>
      </c>
      <c r="DE646" s="641" t="str">
        <f>IF(DC646=0,"", IF(SUM($AN$498:DC646)=1,DF646, IF($AN$511&gt;SUM($AN$498:DC646),_xlfn.CONCAT(", ",DF646), IF($AN$511=SUM($AN$498:DC646),_xlfn.CONCAT(" y ",DF646,".")))))</f>
        <v/>
      </c>
      <c r="DF646" s="738">
        <f t="shared" si="188"/>
        <v>35</v>
      </c>
      <c r="DG646" s="739"/>
      <c r="HT646" s="627">
        <f t="shared" si="189"/>
        <v>0</v>
      </c>
      <c r="HU646" s="627"/>
      <c r="HV646" s="627">
        <f t="shared" si="190"/>
        <v>0</v>
      </c>
      <c r="HW646" s="627"/>
      <c r="HX646" s="627">
        <f t="shared" si="191"/>
        <v>0</v>
      </c>
      <c r="HY646" s="627"/>
      <c r="HZ646" s="627">
        <f t="shared" si="192"/>
        <v>0</v>
      </c>
      <c r="IA646" s="627"/>
      <c r="IB646" s="627">
        <f t="shared" si="193"/>
        <v>0</v>
      </c>
      <c r="IC646" s="627"/>
      <c r="ID646" s="627">
        <f t="shared" si="194"/>
        <v>0</v>
      </c>
      <c r="IE646" s="627"/>
      <c r="IF646" s="627">
        <f t="shared" si="195"/>
        <v>0</v>
      </c>
      <c r="IG646" s="627"/>
      <c r="IH646" s="627">
        <f t="shared" si="196"/>
        <v>0</v>
      </c>
      <c r="II646" s="627"/>
    </row>
    <row r="647" spans="1:243" s="72" customFormat="1" ht="15" customHeight="1">
      <c r="A647" s="131"/>
      <c r="C647" s="82" t="s">
        <v>321</v>
      </c>
      <c r="D647" s="825" t="str">
        <f>IF($AH$11=1,"","OTRO ANFITEATRO")</f>
        <v>OTRO ANFITEATRO</v>
      </c>
      <c r="E647" s="826"/>
      <c r="F647" s="826"/>
      <c r="G647" s="826"/>
      <c r="H647" s="826"/>
      <c r="I647" s="826"/>
      <c r="J647" s="826"/>
      <c r="K647" s="826"/>
      <c r="L647" s="826"/>
      <c r="M647" s="826"/>
      <c r="N647" s="827"/>
      <c r="O647" s="432"/>
      <c r="P647" s="432"/>
      <c r="Q647" s="432"/>
      <c r="R647" s="432"/>
      <c r="S647" s="432"/>
      <c r="T647" s="432"/>
      <c r="U647" s="432"/>
      <c r="V647" s="432"/>
      <c r="W647" s="432"/>
      <c r="X647" s="432"/>
      <c r="Y647" s="432"/>
      <c r="Z647" s="432"/>
      <c r="AA647" s="432"/>
      <c r="AB647" s="432"/>
      <c r="AC647" s="432"/>
      <c r="AD647" s="432"/>
      <c r="AE647" s="12"/>
      <c r="AF647" s="122"/>
      <c r="AH647" s="896">
        <f t="shared" si="155"/>
        <v>0</v>
      </c>
      <c r="AI647" s="627"/>
      <c r="AJ647" s="627">
        <f t="shared" si="156"/>
        <v>0</v>
      </c>
      <c r="AK647" s="627"/>
      <c r="AL647" s="639">
        <f t="shared" si="157"/>
        <v>0</v>
      </c>
      <c r="AM647" s="641"/>
      <c r="AN647" s="627">
        <f t="shared" si="158"/>
        <v>0</v>
      </c>
      <c r="AO647" s="639"/>
      <c r="AP647" s="449"/>
      <c r="AQ647" s="919">
        <f t="shared" si="159"/>
        <v>0</v>
      </c>
      <c r="AR647" s="627"/>
      <c r="AS647" s="627">
        <f t="shared" si="160"/>
        <v>0</v>
      </c>
      <c r="AT647" s="627"/>
      <c r="AU647" s="639">
        <f t="shared" si="161"/>
        <v>0</v>
      </c>
      <c r="AV647" s="641"/>
      <c r="AW647" s="627">
        <f t="shared" si="162"/>
        <v>0</v>
      </c>
      <c r="AX647" s="639"/>
      <c r="AY647" s="449"/>
      <c r="AZ647" s="896">
        <f t="shared" si="163"/>
        <v>0</v>
      </c>
      <c r="BA647" s="627"/>
      <c r="BB647" s="627">
        <f t="shared" si="164"/>
        <v>0</v>
      </c>
      <c r="BC647" s="627"/>
      <c r="BD647" s="639">
        <f t="shared" si="165"/>
        <v>0</v>
      </c>
      <c r="BE647" s="641"/>
      <c r="BF647" s="627">
        <f t="shared" si="166"/>
        <v>0</v>
      </c>
      <c r="BG647" s="639"/>
      <c r="BH647" s="449"/>
      <c r="BI647" s="742">
        <f t="shared" si="167"/>
        <v>0</v>
      </c>
      <c r="BJ647" s="641"/>
      <c r="BK647" s="639">
        <f t="shared" si="168"/>
        <v>0</v>
      </c>
      <c r="BL647" s="641"/>
      <c r="BM647" s="639">
        <f t="shared" si="169"/>
        <v>0</v>
      </c>
      <c r="BN647" s="641"/>
      <c r="BO647" s="627">
        <f t="shared" si="170"/>
        <v>0</v>
      </c>
      <c r="BP647" s="639"/>
      <c r="BQ647" s="449"/>
      <c r="BR647" s="896">
        <f t="shared" si="171"/>
        <v>0</v>
      </c>
      <c r="BS647" s="627"/>
      <c r="BT647" s="627">
        <f t="shared" si="172"/>
        <v>0</v>
      </c>
      <c r="BU647" s="627"/>
      <c r="BV647" s="639">
        <f t="shared" si="173"/>
        <v>0</v>
      </c>
      <c r="BW647" s="641"/>
      <c r="BX647" s="627">
        <f t="shared" si="174"/>
        <v>0</v>
      </c>
      <c r="BY647" s="639"/>
      <c r="BZ647" s="449"/>
      <c r="CA647" s="919">
        <f t="shared" si="175"/>
        <v>0</v>
      </c>
      <c r="CB647" s="627"/>
      <c r="CC647" s="627">
        <f t="shared" si="176"/>
        <v>0</v>
      </c>
      <c r="CD647" s="627"/>
      <c r="CE647" s="639">
        <f t="shared" si="177"/>
        <v>0</v>
      </c>
      <c r="CF647" s="641"/>
      <c r="CG647" s="627">
        <f t="shared" si="178"/>
        <v>0</v>
      </c>
      <c r="CH647" s="639"/>
      <c r="CI647" s="449"/>
      <c r="CJ647" s="896">
        <f t="shared" si="179"/>
        <v>0</v>
      </c>
      <c r="CK647" s="627"/>
      <c r="CL647" s="627">
        <f t="shared" si="180"/>
        <v>0</v>
      </c>
      <c r="CM647" s="627"/>
      <c r="CN647" s="639">
        <f t="shared" si="181"/>
        <v>0</v>
      </c>
      <c r="CO647" s="641"/>
      <c r="CP647" s="627">
        <f t="shared" si="182"/>
        <v>0</v>
      </c>
      <c r="CQ647" s="639"/>
      <c r="CR647" s="449"/>
      <c r="CS647" s="742">
        <f t="shared" si="183"/>
        <v>0</v>
      </c>
      <c r="CT647" s="641"/>
      <c r="CU647" s="639">
        <f t="shared" si="184"/>
        <v>0</v>
      </c>
      <c r="CV647" s="641"/>
      <c r="CW647" s="639">
        <f t="shared" si="185"/>
        <v>0</v>
      </c>
      <c r="CX647" s="641"/>
      <c r="CY647" s="627">
        <f t="shared" si="186"/>
        <v>0</v>
      </c>
      <c r="CZ647" s="639"/>
      <c r="DA647" s="449"/>
      <c r="DB647" s="740">
        <f t="shared" si="187"/>
        <v>0</v>
      </c>
      <c r="DC647" s="741"/>
      <c r="DD647" s="639" t="str">
        <f>IF(DB647=0,"",IF(SUM($DB$611:DB647)=1,DF647,IF($DB$648&gt;SUM($DB$611:DB647),_xlfn.CONCAT(", ",DF647),IF($DB$648=SUM($DB$611:DB647),_xlfn.CONCAT(" y ",DF647,".")))))</f>
        <v/>
      </c>
      <c r="DE647" s="641" t="str">
        <f>IF(DC647=0,"", IF(SUM($AN$498:DC647)=1,DF647, IF($AN$511&gt;SUM($AN$498:DC647),_xlfn.CONCAT(", ",DF647), IF($AN$511=SUM($AN$498:DC647),_xlfn.CONCAT(" y ",DF647,".")))))</f>
        <v/>
      </c>
      <c r="DF647" s="639">
        <f t="shared" si="188"/>
        <v>99</v>
      </c>
      <c r="DG647" s="641"/>
      <c r="HT647" s="627">
        <f t="shared" si="189"/>
        <v>0</v>
      </c>
      <c r="HU647" s="627"/>
      <c r="HV647" s="627">
        <f t="shared" si="190"/>
        <v>0</v>
      </c>
      <c r="HW647" s="627"/>
      <c r="HX647" s="627">
        <f t="shared" si="191"/>
        <v>0</v>
      </c>
      <c r="HY647" s="627"/>
      <c r="HZ647" s="627">
        <f t="shared" si="192"/>
        <v>0</v>
      </c>
      <c r="IA647" s="627"/>
      <c r="IB647" s="627">
        <f t="shared" si="193"/>
        <v>0</v>
      </c>
      <c r="IC647" s="627"/>
      <c r="ID647" s="627">
        <f t="shared" si="194"/>
        <v>0</v>
      </c>
      <c r="IE647" s="627"/>
      <c r="IF647" s="627">
        <f t="shared" si="195"/>
        <v>0</v>
      </c>
      <c r="IG647" s="627"/>
      <c r="IH647" s="627">
        <f t="shared" si="196"/>
        <v>0</v>
      </c>
      <c r="II647" s="627"/>
    </row>
    <row r="648" spans="1:243" s="72" customFormat="1" ht="15" customHeight="1">
      <c r="A648" s="173"/>
      <c r="B648" s="173"/>
      <c r="C648" s="173"/>
      <c r="D648" s="173"/>
      <c r="E648" s="173"/>
      <c r="F648" s="142"/>
      <c r="G648" s="142"/>
      <c r="H648" s="142"/>
      <c r="I648" s="142"/>
      <c r="J648" s="142"/>
      <c r="K648" s="142"/>
      <c r="L648" s="142"/>
      <c r="M648" s="142"/>
      <c r="N648" s="148" t="s">
        <v>126</v>
      </c>
      <c r="O648" s="174">
        <f>IF(AND(SUM(O611:O647)=0,COUNTIF(O611:O647,"NS")&gt;0),"NS",
IF(AND(SUM(O611:O647)=0,COUNTIF(O611:O647,0)&gt;0),0,
IF(AND(SUM(O611:O647)=0,COUNTIF(O611:O647,"NA")&gt;0),"NA",
SUM(O611:O647))))</f>
        <v>0</v>
      </c>
      <c r="P648" s="174">
        <f t="shared" ref="P648:AC648" si="197">IF(AND(SUM(P611:P647)=0,COUNTIF(P611:P647,"NS")&gt;0),"NS",
IF(AND(SUM(P611:P647)=0,COUNTIF(P611:P647,0)&gt;0),0,
IF(AND(SUM(P611:P647)=0,COUNTIF(P611:P647,"NA")&gt;0),"NA",
SUM(P611:P647))))</f>
        <v>0</v>
      </c>
      <c r="Q648" s="174">
        <f t="shared" si="197"/>
        <v>0</v>
      </c>
      <c r="R648" s="174">
        <f t="shared" si="197"/>
        <v>0</v>
      </c>
      <c r="S648" s="174">
        <f t="shared" si="197"/>
        <v>0</v>
      </c>
      <c r="T648" s="174">
        <f t="shared" si="197"/>
        <v>0</v>
      </c>
      <c r="U648" s="174">
        <f t="shared" si="197"/>
        <v>0</v>
      </c>
      <c r="V648" s="174">
        <f t="shared" si="197"/>
        <v>0</v>
      </c>
      <c r="W648" s="174">
        <f t="shared" si="197"/>
        <v>0</v>
      </c>
      <c r="X648" s="174">
        <f t="shared" si="197"/>
        <v>0</v>
      </c>
      <c r="Y648" s="174">
        <f t="shared" si="197"/>
        <v>0</v>
      </c>
      <c r="Z648" s="174">
        <f t="shared" si="197"/>
        <v>0</v>
      </c>
      <c r="AA648" s="174">
        <f t="shared" si="197"/>
        <v>0</v>
      </c>
      <c r="AB648" s="174">
        <f t="shared" si="197"/>
        <v>0</v>
      </c>
      <c r="AC648" s="174">
        <f t="shared" si="197"/>
        <v>0</v>
      </c>
      <c r="AD648" s="174">
        <f>IF(AND(SUM(AD611:AD647)=0,COUNTIF(AD611:AD647,"NS")&gt;0),"NS",
IF(AND(SUM(AD611:AD647)=0,COUNTIF(AD611:AD647,0)&gt;0),0,
IF(AND(SUM(AD611:AD647)=0,COUNTIF(AD611:AD647,"NA")&gt;0),"NA",
SUM(AD611:AD647))))</f>
        <v>0</v>
      </c>
      <c r="AE648" s="12"/>
      <c r="AF648" s="122"/>
      <c r="DB648" s="877">
        <f>SUM(DB611:DC647)</f>
        <v>0</v>
      </c>
      <c r="DC648" s="878"/>
      <c r="DD648" s="915" t="str">
        <f>IF(DB648=0,"", _xlfn.CONCAT(DD611:DE647))</f>
        <v/>
      </c>
      <c r="DE648" s="916"/>
      <c r="DF648" s="35"/>
      <c r="DG648" s="35"/>
      <c r="IH648" s="658">
        <f>SUM(HT611:II647)</f>
        <v>0</v>
      </c>
      <c r="II648" s="658"/>
    </row>
    <row r="649" spans="1:243" s="72" customFormat="1" ht="15" customHeight="1">
      <c r="A649" s="173"/>
      <c r="B649" s="173"/>
      <c r="C649" s="173"/>
      <c r="D649" s="173"/>
      <c r="E649" s="173"/>
      <c r="F649" s="173"/>
      <c r="G649" s="173"/>
      <c r="H649" s="173"/>
      <c r="I649" s="173"/>
      <c r="J649" s="173"/>
      <c r="K649" s="173"/>
      <c r="L649" s="173"/>
      <c r="M649" s="173"/>
      <c r="N649" s="173"/>
      <c r="O649" s="173"/>
      <c r="P649" s="173"/>
      <c r="Q649" s="173"/>
      <c r="R649" s="173"/>
      <c r="S649" s="173"/>
      <c r="T649" s="173"/>
      <c r="U649" s="173"/>
      <c r="V649" s="173"/>
      <c r="W649" s="173"/>
      <c r="X649" s="173"/>
      <c r="Y649" s="173"/>
      <c r="Z649" s="173"/>
      <c r="AA649" s="173"/>
      <c r="AB649" s="173"/>
      <c r="AC649" s="173"/>
      <c r="AD649" s="173"/>
      <c r="AE649" s="12"/>
      <c r="AF649" s="122"/>
    </row>
    <row r="650" spans="1:243" s="72" customFormat="1" ht="15" customHeight="1">
      <c r="A650" s="173"/>
      <c r="B650" s="173"/>
      <c r="C650" s="173"/>
      <c r="D650" s="173"/>
      <c r="E650" s="173"/>
      <c r="F650" s="173"/>
      <c r="G650" s="173"/>
      <c r="H650" s="173"/>
      <c r="I650" s="173"/>
      <c r="J650" s="173"/>
      <c r="K650" s="173"/>
      <c r="L650" s="173"/>
      <c r="M650" s="173"/>
      <c r="N650" s="173"/>
      <c r="O650" s="173"/>
      <c r="P650" s="173"/>
      <c r="Q650" s="173"/>
      <c r="R650" s="173"/>
      <c r="S650" s="173"/>
      <c r="T650" s="173"/>
      <c r="U650" s="173"/>
      <c r="V650" s="173"/>
      <c r="W650" s="173"/>
      <c r="X650" s="173"/>
      <c r="Y650" s="173"/>
      <c r="Z650" s="173"/>
      <c r="AA650" s="1037" t="s">
        <v>1240</v>
      </c>
      <c r="AB650" s="1037"/>
      <c r="AC650" s="1037"/>
      <c r="AD650" s="1037"/>
      <c r="AE650" s="12"/>
      <c r="AF650" s="122"/>
    </row>
    <row r="651" spans="1:243" s="72" customFormat="1" ht="24" customHeight="1">
      <c r="A651" s="173"/>
      <c r="B651" s="173"/>
      <c r="C651" s="835" t="s">
        <v>227</v>
      </c>
      <c r="D651" s="836"/>
      <c r="E651" s="836"/>
      <c r="F651" s="836"/>
      <c r="G651" s="836"/>
      <c r="H651" s="836"/>
      <c r="I651" s="836"/>
      <c r="J651" s="836"/>
      <c r="K651" s="836"/>
      <c r="L651" s="836"/>
      <c r="M651" s="836"/>
      <c r="N651" s="837"/>
      <c r="O651" s="558" t="s">
        <v>1289</v>
      </c>
      <c r="P651" s="558"/>
      <c r="Q651" s="558"/>
      <c r="R651" s="558"/>
      <c r="S651" s="558"/>
      <c r="T651" s="558"/>
      <c r="U651" s="558"/>
      <c r="V651" s="558"/>
      <c r="W651" s="558"/>
      <c r="X651" s="558"/>
      <c r="Y651" s="558"/>
      <c r="Z651" s="558"/>
      <c r="AA651" s="558"/>
      <c r="AB651" s="558"/>
      <c r="AC651" s="558"/>
      <c r="AD651" s="558"/>
      <c r="AE651" s="12"/>
      <c r="AF651" s="122"/>
    </row>
    <row r="652" spans="1:243" s="72" customFormat="1" ht="15" customHeight="1">
      <c r="A652" s="173"/>
      <c r="B652" s="173"/>
      <c r="C652" s="1009"/>
      <c r="D652" s="1010"/>
      <c r="E652" s="1010"/>
      <c r="F652" s="1010"/>
      <c r="G652" s="1010"/>
      <c r="H652" s="1010"/>
      <c r="I652" s="1010"/>
      <c r="J652" s="1010"/>
      <c r="K652" s="1010"/>
      <c r="L652" s="1010"/>
      <c r="M652" s="1010"/>
      <c r="N652" s="1011"/>
      <c r="O652" s="570" t="s">
        <v>599</v>
      </c>
      <c r="P652" s="571"/>
      <c r="Q652" s="571"/>
      <c r="R652" s="571"/>
      <c r="S652" s="571"/>
      <c r="T652" s="571"/>
      <c r="U652" s="571"/>
      <c r="V652" s="571"/>
      <c r="W652" s="571"/>
      <c r="X652" s="571"/>
      <c r="Y652" s="571"/>
      <c r="Z652" s="571"/>
      <c r="AA652" s="571"/>
      <c r="AB652" s="571"/>
      <c r="AC652" s="571"/>
      <c r="AD652" s="572"/>
      <c r="AE652" s="12"/>
      <c r="AF652" s="122"/>
    </row>
    <row r="653" spans="1:243" s="72" customFormat="1" ht="24" customHeight="1">
      <c r="A653" s="173"/>
      <c r="B653" s="173"/>
      <c r="C653" s="1009"/>
      <c r="D653" s="1010"/>
      <c r="E653" s="1010"/>
      <c r="F653" s="1010"/>
      <c r="G653" s="1010"/>
      <c r="H653" s="1010"/>
      <c r="I653" s="1010"/>
      <c r="J653" s="1010"/>
      <c r="K653" s="1010"/>
      <c r="L653" s="1010"/>
      <c r="M653" s="1010"/>
      <c r="N653" s="1011"/>
      <c r="O653" s="570" t="s">
        <v>1147</v>
      </c>
      <c r="P653" s="571"/>
      <c r="Q653" s="571"/>
      <c r="R653" s="571"/>
      <c r="S653" s="571"/>
      <c r="T653" s="571"/>
      <c r="U653" s="571"/>
      <c r="V653" s="572"/>
      <c r="W653" s="570" t="s">
        <v>7681</v>
      </c>
      <c r="X653" s="571"/>
      <c r="Y653" s="571"/>
      <c r="Z653" s="571"/>
      <c r="AA653" s="571"/>
      <c r="AB653" s="571"/>
      <c r="AC653" s="571"/>
      <c r="AD653" s="572"/>
      <c r="AE653" s="12"/>
      <c r="AF653" s="122"/>
    </row>
    <row r="654" spans="1:243" s="72" customFormat="1" ht="15" customHeight="1">
      <c r="A654" s="173"/>
      <c r="B654" s="173"/>
      <c r="C654" s="1009"/>
      <c r="D654" s="1010"/>
      <c r="E654" s="1010"/>
      <c r="F654" s="1010"/>
      <c r="G654" s="1010"/>
      <c r="H654" s="1010"/>
      <c r="I654" s="1010"/>
      <c r="J654" s="1010"/>
      <c r="K654" s="1010"/>
      <c r="L654" s="1010"/>
      <c r="M654" s="1010"/>
      <c r="N654" s="1011"/>
      <c r="O654" s="935" t="s">
        <v>489</v>
      </c>
      <c r="P654" s="935"/>
      <c r="Q654" s="935"/>
      <c r="R654" s="935"/>
      <c r="S654" s="935" t="s">
        <v>490</v>
      </c>
      <c r="T654" s="935"/>
      <c r="U654" s="935"/>
      <c r="V654" s="935"/>
      <c r="W654" s="935" t="s">
        <v>489</v>
      </c>
      <c r="X654" s="935"/>
      <c r="Y654" s="935"/>
      <c r="Z654" s="935"/>
      <c r="AA654" s="935" t="s">
        <v>490</v>
      </c>
      <c r="AB654" s="935"/>
      <c r="AC654" s="935"/>
      <c r="AD654" s="935"/>
      <c r="AE654" s="12"/>
      <c r="AF654" s="122"/>
    </row>
    <row r="655" spans="1:243" s="72" customFormat="1" ht="72" customHeight="1">
      <c r="A655" s="173"/>
      <c r="B655" s="173"/>
      <c r="C655" s="838"/>
      <c r="D655" s="839"/>
      <c r="E655" s="839"/>
      <c r="F655" s="839"/>
      <c r="G655" s="839"/>
      <c r="H655" s="839"/>
      <c r="I655" s="839"/>
      <c r="J655" s="839"/>
      <c r="K655" s="839"/>
      <c r="L655" s="839"/>
      <c r="M655" s="839"/>
      <c r="N655" s="840"/>
      <c r="O655" s="97" t="s">
        <v>113</v>
      </c>
      <c r="P655" s="111" t="s">
        <v>342</v>
      </c>
      <c r="Q655" s="111" t="s">
        <v>343</v>
      </c>
      <c r="R655" s="111" t="s">
        <v>491</v>
      </c>
      <c r="S655" s="97" t="s">
        <v>113</v>
      </c>
      <c r="T655" s="111" t="s">
        <v>342</v>
      </c>
      <c r="U655" s="111" t="s">
        <v>343</v>
      </c>
      <c r="V655" s="111" t="s">
        <v>491</v>
      </c>
      <c r="W655" s="97" t="s">
        <v>113</v>
      </c>
      <c r="X655" s="111" t="s">
        <v>342</v>
      </c>
      <c r="Y655" s="111" t="s">
        <v>343</v>
      </c>
      <c r="Z655" s="111" t="s">
        <v>491</v>
      </c>
      <c r="AA655" s="97" t="s">
        <v>113</v>
      </c>
      <c r="AB655" s="111" t="s">
        <v>342</v>
      </c>
      <c r="AC655" s="111" t="s">
        <v>343</v>
      </c>
      <c r="AD655" s="111" t="s">
        <v>491</v>
      </c>
      <c r="AE655" s="12"/>
      <c r="AF655" s="122"/>
    </row>
    <row r="656" spans="1:243" s="72" customFormat="1" ht="15" customHeight="1">
      <c r="A656" s="173"/>
      <c r="B656" s="173"/>
      <c r="C656" s="82" t="s">
        <v>391</v>
      </c>
      <c r="D656" s="825" t="str">
        <f>IF($AH$11=1,"","No identificado")</f>
        <v>No identificado</v>
      </c>
      <c r="E656" s="826"/>
      <c r="F656" s="826"/>
      <c r="G656" s="826"/>
      <c r="H656" s="826"/>
      <c r="I656" s="826"/>
      <c r="J656" s="826"/>
      <c r="K656" s="826"/>
      <c r="L656" s="826"/>
      <c r="M656" s="826"/>
      <c r="N656" s="827"/>
      <c r="O656" s="432"/>
      <c r="P656" s="432"/>
      <c r="Q656" s="432"/>
      <c r="R656" s="432"/>
      <c r="S656" s="432"/>
      <c r="T656" s="432"/>
      <c r="U656" s="432"/>
      <c r="V656" s="432"/>
      <c r="W656" s="432"/>
      <c r="X656" s="432"/>
      <c r="Y656" s="432"/>
      <c r="Z656" s="432"/>
      <c r="AA656" s="432"/>
      <c r="AB656" s="432"/>
      <c r="AC656" s="432"/>
      <c r="AD656" s="432"/>
      <c r="AE656" s="12"/>
      <c r="AF656" s="122"/>
    </row>
    <row r="657" spans="1:32" s="72" customFormat="1" ht="15" customHeight="1">
      <c r="A657" s="173"/>
      <c r="B657" s="173"/>
      <c r="C657" s="82" t="s">
        <v>66</v>
      </c>
      <c r="D657" s="825" t="str">
        <f>IF($AH$11=1,"",IF(CNGE_2026_M3_Secc1!$AH$388=CNGE_2026_M3_Secc1!$AJ$388,"",IF(CNGE_2026_M3_Secc1!D398="","",CNGE_2026_M3_Secc1!D398)))</f>
        <v/>
      </c>
      <c r="E657" s="826"/>
      <c r="F657" s="826"/>
      <c r="G657" s="826"/>
      <c r="H657" s="826"/>
      <c r="I657" s="826"/>
      <c r="J657" s="826"/>
      <c r="K657" s="826"/>
      <c r="L657" s="826"/>
      <c r="M657" s="826"/>
      <c r="N657" s="827"/>
      <c r="O657" s="432"/>
      <c r="P657" s="432"/>
      <c r="Q657" s="432"/>
      <c r="R657" s="432"/>
      <c r="S657" s="432"/>
      <c r="T657" s="432"/>
      <c r="U657" s="432"/>
      <c r="V657" s="432"/>
      <c r="W657" s="432"/>
      <c r="X657" s="432"/>
      <c r="Y657" s="432"/>
      <c r="Z657" s="432"/>
      <c r="AA657" s="432"/>
      <c r="AB657" s="432"/>
      <c r="AC657" s="432"/>
      <c r="AD657" s="432"/>
      <c r="AE657" s="12"/>
      <c r="AF657" s="122"/>
    </row>
    <row r="658" spans="1:32" s="72" customFormat="1" ht="15" customHeight="1">
      <c r="A658" s="173"/>
      <c r="B658" s="173"/>
      <c r="C658" s="82" t="s">
        <v>67</v>
      </c>
      <c r="D658" s="825" t="str">
        <f>IF($AH$11=1,"",IF(CNGE_2026_M3_Secc1!$AH$388=CNGE_2026_M3_Secc1!$AJ$388,"",IF(CNGE_2026_M3_Secc1!D399="","",CNGE_2026_M3_Secc1!D399)))</f>
        <v/>
      </c>
      <c r="E658" s="826"/>
      <c r="F658" s="826"/>
      <c r="G658" s="826"/>
      <c r="H658" s="826"/>
      <c r="I658" s="826"/>
      <c r="J658" s="826"/>
      <c r="K658" s="826"/>
      <c r="L658" s="826"/>
      <c r="M658" s="826"/>
      <c r="N658" s="827"/>
      <c r="O658" s="432"/>
      <c r="P658" s="432"/>
      <c r="Q658" s="432"/>
      <c r="R658" s="432"/>
      <c r="S658" s="432"/>
      <c r="T658" s="432"/>
      <c r="U658" s="432"/>
      <c r="V658" s="432"/>
      <c r="W658" s="432"/>
      <c r="X658" s="432"/>
      <c r="Y658" s="432"/>
      <c r="Z658" s="432"/>
      <c r="AA658" s="432"/>
      <c r="AB658" s="432"/>
      <c r="AC658" s="432"/>
      <c r="AD658" s="432"/>
      <c r="AE658" s="12"/>
      <c r="AF658" s="122"/>
    </row>
    <row r="659" spans="1:32" s="72" customFormat="1" ht="15" customHeight="1">
      <c r="A659" s="173"/>
      <c r="B659" s="173"/>
      <c r="C659" s="82" t="s">
        <v>68</v>
      </c>
      <c r="D659" s="825" t="str">
        <f>IF($AH$11=1,"",IF(CNGE_2026_M3_Secc1!$AH$388=CNGE_2026_M3_Secc1!$AJ$388,"",IF(CNGE_2026_M3_Secc1!D400="","",CNGE_2026_M3_Secc1!D400)))</f>
        <v/>
      </c>
      <c r="E659" s="826"/>
      <c r="F659" s="826"/>
      <c r="G659" s="826"/>
      <c r="H659" s="826"/>
      <c r="I659" s="826"/>
      <c r="J659" s="826"/>
      <c r="K659" s="826"/>
      <c r="L659" s="826"/>
      <c r="M659" s="826"/>
      <c r="N659" s="827"/>
      <c r="O659" s="432"/>
      <c r="P659" s="432"/>
      <c r="Q659" s="432"/>
      <c r="R659" s="432"/>
      <c r="S659" s="432"/>
      <c r="T659" s="432"/>
      <c r="U659" s="432"/>
      <c r="V659" s="432"/>
      <c r="W659" s="432"/>
      <c r="X659" s="432"/>
      <c r="Y659" s="432"/>
      <c r="Z659" s="432"/>
      <c r="AA659" s="432"/>
      <c r="AB659" s="432"/>
      <c r="AC659" s="432"/>
      <c r="AD659" s="432"/>
      <c r="AE659" s="12"/>
      <c r="AF659" s="122"/>
    </row>
    <row r="660" spans="1:32" s="72" customFormat="1" ht="15" customHeight="1">
      <c r="A660" s="173"/>
      <c r="B660" s="173"/>
      <c r="C660" s="82" t="s">
        <v>69</v>
      </c>
      <c r="D660" s="825" t="str">
        <f>IF($AH$11=1,"",IF(CNGE_2026_M3_Secc1!$AH$388=CNGE_2026_M3_Secc1!$AJ$388,"",IF(CNGE_2026_M3_Secc1!D401="","",CNGE_2026_M3_Secc1!D401)))</f>
        <v/>
      </c>
      <c r="E660" s="826"/>
      <c r="F660" s="826"/>
      <c r="G660" s="826"/>
      <c r="H660" s="826"/>
      <c r="I660" s="826"/>
      <c r="J660" s="826"/>
      <c r="K660" s="826"/>
      <c r="L660" s="826"/>
      <c r="M660" s="826"/>
      <c r="N660" s="827"/>
      <c r="O660" s="432"/>
      <c r="P660" s="432"/>
      <c r="Q660" s="432"/>
      <c r="R660" s="432"/>
      <c r="S660" s="432"/>
      <c r="T660" s="432"/>
      <c r="U660" s="432"/>
      <c r="V660" s="432"/>
      <c r="W660" s="432"/>
      <c r="X660" s="432"/>
      <c r="Y660" s="432"/>
      <c r="Z660" s="432"/>
      <c r="AA660" s="432"/>
      <c r="AB660" s="432"/>
      <c r="AC660" s="432"/>
      <c r="AD660" s="432"/>
      <c r="AE660" s="12"/>
      <c r="AF660" s="122"/>
    </row>
    <row r="661" spans="1:32" s="72" customFormat="1" ht="15" customHeight="1">
      <c r="A661" s="173"/>
      <c r="B661" s="173"/>
      <c r="C661" s="82" t="s">
        <v>70</v>
      </c>
      <c r="D661" s="825" t="str">
        <f>IF($AH$11=1,"",IF(CNGE_2026_M3_Secc1!$AH$388=CNGE_2026_M3_Secc1!$AJ$388,"",IF(CNGE_2026_M3_Secc1!D402="","",CNGE_2026_M3_Secc1!D402)))</f>
        <v/>
      </c>
      <c r="E661" s="826"/>
      <c r="F661" s="826"/>
      <c r="G661" s="826"/>
      <c r="H661" s="826"/>
      <c r="I661" s="826"/>
      <c r="J661" s="826"/>
      <c r="K661" s="826"/>
      <c r="L661" s="826"/>
      <c r="M661" s="826"/>
      <c r="N661" s="827"/>
      <c r="O661" s="432"/>
      <c r="P661" s="432"/>
      <c r="Q661" s="432"/>
      <c r="R661" s="432"/>
      <c r="S661" s="432"/>
      <c r="T661" s="432"/>
      <c r="U661" s="432"/>
      <c r="V661" s="432"/>
      <c r="W661" s="432"/>
      <c r="X661" s="432"/>
      <c r="Y661" s="432"/>
      <c r="Z661" s="432"/>
      <c r="AA661" s="432"/>
      <c r="AB661" s="432"/>
      <c r="AC661" s="432"/>
      <c r="AD661" s="432"/>
      <c r="AE661" s="12"/>
      <c r="AF661" s="122"/>
    </row>
    <row r="662" spans="1:32" s="72" customFormat="1" ht="15" customHeight="1">
      <c r="A662" s="173"/>
      <c r="B662" s="173"/>
      <c r="C662" s="82" t="s">
        <v>71</v>
      </c>
      <c r="D662" s="825" t="str">
        <f>IF($AH$11=1,"",IF(CNGE_2026_M3_Secc1!$AH$388=CNGE_2026_M3_Secc1!$AJ$388,"",IF(CNGE_2026_M3_Secc1!D403="","",CNGE_2026_M3_Secc1!D403)))</f>
        <v/>
      </c>
      <c r="E662" s="826"/>
      <c r="F662" s="826"/>
      <c r="G662" s="826"/>
      <c r="H662" s="826"/>
      <c r="I662" s="826"/>
      <c r="J662" s="826"/>
      <c r="K662" s="826"/>
      <c r="L662" s="826"/>
      <c r="M662" s="826"/>
      <c r="N662" s="827"/>
      <c r="O662" s="432"/>
      <c r="P662" s="432"/>
      <c r="Q662" s="432"/>
      <c r="R662" s="432"/>
      <c r="S662" s="432"/>
      <c r="T662" s="432"/>
      <c r="U662" s="432"/>
      <c r="V662" s="432"/>
      <c r="W662" s="432"/>
      <c r="X662" s="432"/>
      <c r="Y662" s="432"/>
      <c r="Z662" s="432"/>
      <c r="AA662" s="432"/>
      <c r="AB662" s="432"/>
      <c r="AC662" s="432"/>
      <c r="AD662" s="432"/>
      <c r="AE662" s="12"/>
      <c r="AF662" s="122"/>
    </row>
    <row r="663" spans="1:32" s="72" customFormat="1" ht="15" customHeight="1">
      <c r="A663" s="173"/>
      <c r="B663" s="173"/>
      <c r="C663" s="82" t="s">
        <v>72</v>
      </c>
      <c r="D663" s="825" t="str">
        <f>IF($AH$11=1,"",IF(CNGE_2026_M3_Secc1!$AH$388=CNGE_2026_M3_Secc1!$AJ$388,"",IF(CNGE_2026_M3_Secc1!D404="","",CNGE_2026_M3_Secc1!D404)))</f>
        <v/>
      </c>
      <c r="E663" s="826"/>
      <c r="F663" s="826"/>
      <c r="G663" s="826"/>
      <c r="H663" s="826"/>
      <c r="I663" s="826"/>
      <c r="J663" s="826"/>
      <c r="K663" s="826"/>
      <c r="L663" s="826"/>
      <c r="M663" s="826"/>
      <c r="N663" s="827"/>
      <c r="O663" s="432"/>
      <c r="P663" s="432"/>
      <c r="Q663" s="432"/>
      <c r="R663" s="432"/>
      <c r="S663" s="432"/>
      <c r="T663" s="432"/>
      <c r="U663" s="432"/>
      <c r="V663" s="432"/>
      <c r="W663" s="432"/>
      <c r="X663" s="432"/>
      <c r="Y663" s="432"/>
      <c r="Z663" s="432"/>
      <c r="AA663" s="432"/>
      <c r="AB663" s="432"/>
      <c r="AC663" s="432"/>
      <c r="AD663" s="432"/>
      <c r="AE663" s="12"/>
      <c r="AF663" s="122"/>
    </row>
    <row r="664" spans="1:32" s="72" customFormat="1" ht="15" customHeight="1">
      <c r="A664" s="173"/>
      <c r="B664" s="173"/>
      <c r="C664" s="82" t="s">
        <v>73</v>
      </c>
      <c r="D664" s="825" t="str">
        <f>IF($AH$11=1,"",IF(CNGE_2026_M3_Secc1!$AH$388=CNGE_2026_M3_Secc1!$AJ$388,"",IF(CNGE_2026_M3_Secc1!D405="","",CNGE_2026_M3_Secc1!D405)))</f>
        <v/>
      </c>
      <c r="E664" s="826"/>
      <c r="F664" s="826"/>
      <c r="G664" s="826"/>
      <c r="H664" s="826"/>
      <c r="I664" s="826"/>
      <c r="J664" s="826"/>
      <c r="K664" s="826"/>
      <c r="L664" s="826"/>
      <c r="M664" s="826"/>
      <c r="N664" s="827"/>
      <c r="O664" s="432"/>
      <c r="P664" s="432"/>
      <c r="Q664" s="432"/>
      <c r="R664" s="432"/>
      <c r="S664" s="432"/>
      <c r="T664" s="432"/>
      <c r="U664" s="432"/>
      <c r="V664" s="432"/>
      <c r="W664" s="432"/>
      <c r="X664" s="432"/>
      <c r="Y664" s="432"/>
      <c r="Z664" s="432"/>
      <c r="AA664" s="432"/>
      <c r="AB664" s="432"/>
      <c r="AC664" s="432"/>
      <c r="AD664" s="432"/>
      <c r="AE664" s="12"/>
      <c r="AF664" s="122"/>
    </row>
    <row r="665" spans="1:32" s="72" customFormat="1" ht="15" customHeight="1">
      <c r="A665" s="173"/>
      <c r="B665" s="173"/>
      <c r="C665" s="82" t="s">
        <v>74</v>
      </c>
      <c r="D665" s="825" t="str">
        <f>IF($AH$11=1,"",IF(CNGE_2026_M3_Secc1!$AH$388=CNGE_2026_M3_Secc1!$AJ$388,"",IF(CNGE_2026_M3_Secc1!D406="","",CNGE_2026_M3_Secc1!D406)))</f>
        <v/>
      </c>
      <c r="E665" s="826"/>
      <c r="F665" s="826"/>
      <c r="G665" s="826"/>
      <c r="H665" s="826"/>
      <c r="I665" s="826"/>
      <c r="J665" s="826"/>
      <c r="K665" s="826"/>
      <c r="L665" s="826"/>
      <c r="M665" s="826"/>
      <c r="N665" s="827"/>
      <c r="O665" s="432"/>
      <c r="P665" s="432"/>
      <c r="Q665" s="432"/>
      <c r="R665" s="432"/>
      <c r="S665" s="432"/>
      <c r="T665" s="432"/>
      <c r="U665" s="432"/>
      <c r="V665" s="432"/>
      <c r="W665" s="432"/>
      <c r="X665" s="432"/>
      <c r="Y665" s="432"/>
      <c r="Z665" s="432"/>
      <c r="AA665" s="432"/>
      <c r="AB665" s="432"/>
      <c r="AC665" s="432"/>
      <c r="AD665" s="432"/>
      <c r="AE665" s="12"/>
      <c r="AF665" s="122"/>
    </row>
    <row r="666" spans="1:32" s="72" customFormat="1" ht="15" customHeight="1">
      <c r="A666" s="173"/>
      <c r="B666" s="173"/>
      <c r="C666" s="82" t="s">
        <v>75</v>
      </c>
      <c r="D666" s="825" t="str">
        <f>IF($AH$11=1,"",IF(CNGE_2026_M3_Secc1!$AH$388=CNGE_2026_M3_Secc1!$AJ$388,"",IF(CNGE_2026_M3_Secc1!D407="","",CNGE_2026_M3_Secc1!D407)))</f>
        <v/>
      </c>
      <c r="E666" s="826"/>
      <c r="F666" s="826"/>
      <c r="G666" s="826"/>
      <c r="H666" s="826"/>
      <c r="I666" s="826"/>
      <c r="J666" s="826"/>
      <c r="K666" s="826"/>
      <c r="L666" s="826"/>
      <c r="M666" s="826"/>
      <c r="N666" s="827"/>
      <c r="O666" s="432"/>
      <c r="P666" s="432"/>
      <c r="Q666" s="432"/>
      <c r="R666" s="432"/>
      <c r="S666" s="432"/>
      <c r="T666" s="432"/>
      <c r="U666" s="432"/>
      <c r="V666" s="432"/>
      <c r="W666" s="432"/>
      <c r="X666" s="432"/>
      <c r="Y666" s="432"/>
      <c r="Z666" s="432"/>
      <c r="AA666" s="432"/>
      <c r="AB666" s="432"/>
      <c r="AC666" s="432"/>
      <c r="AD666" s="432"/>
      <c r="AE666" s="12"/>
      <c r="AF666" s="122"/>
    </row>
    <row r="667" spans="1:32" s="72" customFormat="1" ht="15" customHeight="1">
      <c r="A667" s="173"/>
      <c r="B667" s="173"/>
      <c r="C667" s="82" t="s">
        <v>76</v>
      </c>
      <c r="D667" s="825" t="str">
        <f>IF($AH$11=1,"",IF(CNGE_2026_M3_Secc1!$AH$388=CNGE_2026_M3_Secc1!$AJ$388,"",IF(CNGE_2026_M3_Secc1!D408="","",CNGE_2026_M3_Secc1!D408)))</f>
        <v/>
      </c>
      <c r="E667" s="826"/>
      <c r="F667" s="826"/>
      <c r="G667" s="826"/>
      <c r="H667" s="826"/>
      <c r="I667" s="826"/>
      <c r="J667" s="826"/>
      <c r="K667" s="826"/>
      <c r="L667" s="826"/>
      <c r="M667" s="826"/>
      <c r="N667" s="827"/>
      <c r="O667" s="432"/>
      <c r="P667" s="432"/>
      <c r="Q667" s="432"/>
      <c r="R667" s="432"/>
      <c r="S667" s="432"/>
      <c r="T667" s="432"/>
      <c r="U667" s="432"/>
      <c r="V667" s="432"/>
      <c r="W667" s="432"/>
      <c r="X667" s="432"/>
      <c r="Y667" s="432"/>
      <c r="Z667" s="432"/>
      <c r="AA667" s="432"/>
      <c r="AB667" s="432"/>
      <c r="AC667" s="432"/>
      <c r="AD667" s="432"/>
      <c r="AE667" s="12"/>
      <c r="AF667" s="122"/>
    </row>
    <row r="668" spans="1:32" s="72" customFormat="1" ht="15" customHeight="1">
      <c r="A668" s="173"/>
      <c r="B668" s="173"/>
      <c r="C668" s="82" t="s">
        <v>77</v>
      </c>
      <c r="D668" s="825" t="str">
        <f>IF($AH$11=1,"",IF(CNGE_2026_M3_Secc1!$AH$388=CNGE_2026_M3_Secc1!$AJ$388,"",IF(CNGE_2026_M3_Secc1!D409="","",CNGE_2026_M3_Secc1!D409)))</f>
        <v/>
      </c>
      <c r="E668" s="826"/>
      <c r="F668" s="826"/>
      <c r="G668" s="826"/>
      <c r="H668" s="826"/>
      <c r="I668" s="826"/>
      <c r="J668" s="826"/>
      <c r="K668" s="826"/>
      <c r="L668" s="826"/>
      <c r="M668" s="826"/>
      <c r="N668" s="827"/>
      <c r="O668" s="432"/>
      <c r="P668" s="432"/>
      <c r="Q668" s="432"/>
      <c r="R668" s="432"/>
      <c r="S668" s="432"/>
      <c r="T668" s="432"/>
      <c r="U668" s="432"/>
      <c r="V668" s="432"/>
      <c r="W668" s="432"/>
      <c r="X668" s="432"/>
      <c r="Y668" s="432"/>
      <c r="Z668" s="432"/>
      <c r="AA668" s="432"/>
      <c r="AB668" s="432"/>
      <c r="AC668" s="432"/>
      <c r="AD668" s="432"/>
      <c r="AE668" s="12"/>
      <c r="AF668" s="122"/>
    </row>
    <row r="669" spans="1:32" s="72" customFormat="1" ht="15" customHeight="1">
      <c r="A669" s="173"/>
      <c r="B669" s="173"/>
      <c r="C669" s="82" t="s">
        <v>78</v>
      </c>
      <c r="D669" s="825" t="str">
        <f>IF($AH$11=1,"",IF(CNGE_2026_M3_Secc1!$AH$388=CNGE_2026_M3_Secc1!$AJ$388,"",IF(CNGE_2026_M3_Secc1!D410="","",CNGE_2026_M3_Secc1!D410)))</f>
        <v/>
      </c>
      <c r="E669" s="826"/>
      <c r="F669" s="826"/>
      <c r="G669" s="826"/>
      <c r="H669" s="826"/>
      <c r="I669" s="826"/>
      <c r="J669" s="826"/>
      <c r="K669" s="826"/>
      <c r="L669" s="826"/>
      <c r="M669" s="826"/>
      <c r="N669" s="827"/>
      <c r="O669" s="432"/>
      <c r="P669" s="432"/>
      <c r="Q669" s="432"/>
      <c r="R669" s="432"/>
      <c r="S669" s="432"/>
      <c r="T669" s="432"/>
      <c r="U669" s="432"/>
      <c r="V669" s="432"/>
      <c r="W669" s="432"/>
      <c r="X669" s="432"/>
      <c r="Y669" s="432"/>
      <c r="Z669" s="432"/>
      <c r="AA669" s="432"/>
      <c r="AB669" s="432"/>
      <c r="AC669" s="432"/>
      <c r="AD669" s="432"/>
      <c r="AE669" s="12"/>
      <c r="AF669" s="122"/>
    </row>
    <row r="670" spans="1:32" s="72" customFormat="1" ht="15" customHeight="1">
      <c r="A670" s="173"/>
      <c r="B670" s="173"/>
      <c r="C670" s="82" t="s">
        <v>79</v>
      </c>
      <c r="D670" s="825" t="str">
        <f>IF($AH$11=1,"",IF(CNGE_2026_M3_Secc1!$AH$388=CNGE_2026_M3_Secc1!$AJ$388,"",IF(CNGE_2026_M3_Secc1!D411="","",CNGE_2026_M3_Secc1!D411)))</f>
        <v/>
      </c>
      <c r="E670" s="826"/>
      <c r="F670" s="826"/>
      <c r="G670" s="826"/>
      <c r="H670" s="826"/>
      <c r="I670" s="826"/>
      <c r="J670" s="826"/>
      <c r="K670" s="826"/>
      <c r="L670" s="826"/>
      <c r="M670" s="826"/>
      <c r="N670" s="827"/>
      <c r="O670" s="432"/>
      <c r="P670" s="432"/>
      <c r="Q670" s="432"/>
      <c r="R670" s="432"/>
      <c r="S670" s="432"/>
      <c r="T670" s="432"/>
      <c r="U670" s="432"/>
      <c r="V670" s="432"/>
      <c r="W670" s="432"/>
      <c r="X670" s="432"/>
      <c r="Y670" s="432"/>
      <c r="Z670" s="432"/>
      <c r="AA670" s="432"/>
      <c r="AB670" s="432"/>
      <c r="AC670" s="432"/>
      <c r="AD670" s="432"/>
      <c r="AE670" s="12"/>
      <c r="AF670" s="122"/>
    </row>
    <row r="671" spans="1:32" s="72" customFormat="1" ht="15" customHeight="1">
      <c r="A671" s="173"/>
      <c r="B671" s="173"/>
      <c r="C671" s="82" t="s">
        <v>80</v>
      </c>
      <c r="D671" s="825" t="str">
        <f>IF($AH$11=1,"",IF(CNGE_2026_M3_Secc1!$AH$388=CNGE_2026_M3_Secc1!$AJ$388,"",IF(CNGE_2026_M3_Secc1!D412="","",CNGE_2026_M3_Secc1!D412)))</f>
        <v/>
      </c>
      <c r="E671" s="826"/>
      <c r="F671" s="826"/>
      <c r="G671" s="826"/>
      <c r="H671" s="826"/>
      <c r="I671" s="826"/>
      <c r="J671" s="826"/>
      <c r="K671" s="826"/>
      <c r="L671" s="826"/>
      <c r="M671" s="826"/>
      <c r="N671" s="827"/>
      <c r="O671" s="432"/>
      <c r="P671" s="432"/>
      <c r="Q671" s="432"/>
      <c r="R671" s="432"/>
      <c r="S671" s="432"/>
      <c r="T671" s="432"/>
      <c r="U671" s="432"/>
      <c r="V671" s="432"/>
      <c r="W671" s="432"/>
      <c r="X671" s="432"/>
      <c r="Y671" s="432"/>
      <c r="Z671" s="432"/>
      <c r="AA671" s="432"/>
      <c r="AB671" s="432"/>
      <c r="AC671" s="432"/>
      <c r="AD671" s="432"/>
      <c r="AE671" s="12"/>
      <c r="AF671" s="122"/>
    </row>
    <row r="672" spans="1:32" s="72" customFormat="1" ht="15" customHeight="1">
      <c r="A672" s="173"/>
      <c r="B672" s="173"/>
      <c r="C672" s="82" t="s">
        <v>81</v>
      </c>
      <c r="D672" s="825" t="str">
        <f>IF($AH$11=1,"",IF(CNGE_2026_M3_Secc1!$AH$388=CNGE_2026_M3_Secc1!$AJ$388,"",IF(CNGE_2026_M3_Secc1!D413="","",CNGE_2026_M3_Secc1!D413)))</f>
        <v/>
      </c>
      <c r="E672" s="826"/>
      <c r="F672" s="826"/>
      <c r="G672" s="826"/>
      <c r="H672" s="826"/>
      <c r="I672" s="826"/>
      <c r="J672" s="826"/>
      <c r="K672" s="826"/>
      <c r="L672" s="826"/>
      <c r="M672" s="826"/>
      <c r="N672" s="827"/>
      <c r="O672" s="432"/>
      <c r="P672" s="432"/>
      <c r="Q672" s="432"/>
      <c r="R672" s="432"/>
      <c r="S672" s="432"/>
      <c r="T672" s="432"/>
      <c r="U672" s="432"/>
      <c r="V672" s="432"/>
      <c r="W672" s="432"/>
      <c r="X672" s="432"/>
      <c r="Y672" s="432"/>
      <c r="Z672" s="432"/>
      <c r="AA672" s="432"/>
      <c r="AB672" s="432"/>
      <c r="AC672" s="432"/>
      <c r="AD672" s="432"/>
      <c r="AE672" s="12"/>
      <c r="AF672" s="122"/>
    </row>
    <row r="673" spans="1:243" s="72" customFormat="1" ht="15" customHeight="1">
      <c r="A673" s="173"/>
      <c r="B673" s="173"/>
      <c r="C673" s="82" t="s">
        <v>82</v>
      </c>
      <c r="D673" s="825" t="str">
        <f>IF($AH$11=1,"",IF(CNGE_2026_M3_Secc1!$AH$388=CNGE_2026_M3_Secc1!$AJ$388,"",IF(CNGE_2026_M3_Secc1!D414="","",CNGE_2026_M3_Secc1!D414)))</f>
        <v/>
      </c>
      <c r="E673" s="826"/>
      <c r="F673" s="826"/>
      <c r="G673" s="826"/>
      <c r="H673" s="826"/>
      <c r="I673" s="826"/>
      <c r="J673" s="826"/>
      <c r="K673" s="826"/>
      <c r="L673" s="826"/>
      <c r="M673" s="826"/>
      <c r="N673" s="827"/>
      <c r="O673" s="432"/>
      <c r="P673" s="432"/>
      <c r="Q673" s="432"/>
      <c r="R673" s="432"/>
      <c r="S673" s="432"/>
      <c r="T673" s="432"/>
      <c r="U673" s="432"/>
      <c r="V673" s="432"/>
      <c r="W673" s="432"/>
      <c r="X673" s="432"/>
      <c r="Y673" s="432"/>
      <c r="Z673" s="432"/>
      <c r="AA673" s="432"/>
      <c r="AB673" s="432"/>
      <c r="AC673" s="432"/>
      <c r="AD673" s="432"/>
      <c r="AE673" s="12"/>
      <c r="AF673" s="122"/>
    </row>
    <row r="674" spans="1:243" s="72" customFormat="1" ht="15" customHeight="1">
      <c r="A674" s="173"/>
      <c r="B674" s="173"/>
      <c r="C674" s="82" t="s">
        <v>83</v>
      </c>
      <c r="D674" s="825" t="str">
        <f>IF($AH$11=1,"",IF(CNGE_2026_M3_Secc1!$AH$388=CNGE_2026_M3_Secc1!$AJ$388,"",IF(CNGE_2026_M3_Secc1!D415="","",CNGE_2026_M3_Secc1!D415)))</f>
        <v/>
      </c>
      <c r="E674" s="826"/>
      <c r="F674" s="826"/>
      <c r="G674" s="826"/>
      <c r="H674" s="826"/>
      <c r="I674" s="826"/>
      <c r="J674" s="826"/>
      <c r="K674" s="826"/>
      <c r="L674" s="826"/>
      <c r="M674" s="826"/>
      <c r="N674" s="827"/>
      <c r="O674" s="432"/>
      <c r="P674" s="432"/>
      <c r="Q674" s="432"/>
      <c r="R674" s="432"/>
      <c r="S674" s="432"/>
      <c r="T674" s="432"/>
      <c r="U674" s="432"/>
      <c r="V674" s="432"/>
      <c r="W674" s="432"/>
      <c r="X674" s="432"/>
      <c r="Y674" s="432"/>
      <c r="Z674" s="432"/>
      <c r="AA674" s="432"/>
      <c r="AB674" s="432"/>
      <c r="AC674" s="432"/>
      <c r="AD674" s="432"/>
      <c r="AE674" s="12"/>
      <c r="AF674" s="122"/>
    </row>
    <row r="675" spans="1:243" s="72" customFormat="1" ht="15" customHeight="1">
      <c r="A675" s="173"/>
      <c r="B675" s="173"/>
      <c r="C675" s="82" t="s">
        <v>84</v>
      </c>
      <c r="D675" s="825" t="str">
        <f>IF($AH$11=1,"",IF(CNGE_2026_M3_Secc1!$AH$388=CNGE_2026_M3_Secc1!$AJ$388,"",IF(CNGE_2026_M3_Secc1!D416="","",CNGE_2026_M3_Secc1!D416)))</f>
        <v/>
      </c>
      <c r="E675" s="826"/>
      <c r="F675" s="826"/>
      <c r="G675" s="826"/>
      <c r="H675" s="826"/>
      <c r="I675" s="826"/>
      <c r="J675" s="826"/>
      <c r="K675" s="826"/>
      <c r="L675" s="826"/>
      <c r="M675" s="826"/>
      <c r="N675" s="827"/>
      <c r="O675" s="432"/>
      <c r="P675" s="432"/>
      <c r="Q675" s="432"/>
      <c r="R675" s="432"/>
      <c r="S675" s="432"/>
      <c r="T675" s="432"/>
      <c r="U675" s="432"/>
      <c r="V675" s="432"/>
      <c r="W675" s="432"/>
      <c r="X675" s="432"/>
      <c r="Y675" s="432"/>
      <c r="Z675" s="432"/>
      <c r="AA675" s="432"/>
      <c r="AB675" s="432"/>
      <c r="AC675" s="432"/>
      <c r="AD675" s="432"/>
      <c r="AE675" s="12"/>
      <c r="AF675" s="122"/>
    </row>
    <row r="676" spans="1:243" s="72" customFormat="1" ht="15" customHeight="1">
      <c r="A676" s="173"/>
      <c r="B676" s="173"/>
      <c r="C676" s="82" t="s">
        <v>85</v>
      </c>
      <c r="D676" s="825" t="str">
        <f>IF($AH$11=1,"",IF(CNGE_2026_M3_Secc1!$AH$388=CNGE_2026_M3_Secc1!$AJ$388,"",IF(CNGE_2026_M3_Secc1!D417="","",CNGE_2026_M3_Secc1!D417)))</f>
        <v/>
      </c>
      <c r="E676" s="826"/>
      <c r="F676" s="826"/>
      <c r="G676" s="826"/>
      <c r="H676" s="826"/>
      <c r="I676" s="826"/>
      <c r="J676" s="826"/>
      <c r="K676" s="826"/>
      <c r="L676" s="826"/>
      <c r="M676" s="826"/>
      <c r="N676" s="827"/>
      <c r="O676" s="432"/>
      <c r="P676" s="432"/>
      <c r="Q676" s="432"/>
      <c r="R676" s="432"/>
      <c r="S676" s="432"/>
      <c r="T676" s="432"/>
      <c r="U676" s="432"/>
      <c r="V676" s="432"/>
      <c r="W676" s="432"/>
      <c r="X676" s="432"/>
      <c r="Y676" s="432"/>
      <c r="Z676" s="432"/>
      <c r="AA676" s="432"/>
      <c r="AB676" s="432"/>
      <c r="AC676" s="432"/>
      <c r="AD676" s="432"/>
      <c r="AE676" s="12"/>
      <c r="AF676" s="122"/>
    </row>
    <row r="677" spans="1:243" s="72" customFormat="1" ht="15" customHeight="1">
      <c r="A677" s="173"/>
      <c r="B677" s="173"/>
      <c r="C677" s="82" t="s">
        <v>86</v>
      </c>
      <c r="D677" s="825" t="str">
        <f>IF($AH$11=1,"",IF(CNGE_2026_M3_Secc1!$AH$388=CNGE_2026_M3_Secc1!$AJ$388,"",IF(CNGE_2026_M3_Secc1!D418="","",CNGE_2026_M3_Secc1!D418)))</f>
        <v/>
      </c>
      <c r="E677" s="826"/>
      <c r="F677" s="826"/>
      <c r="G677" s="826"/>
      <c r="H677" s="826"/>
      <c r="I677" s="826"/>
      <c r="J677" s="826"/>
      <c r="K677" s="826"/>
      <c r="L677" s="826"/>
      <c r="M677" s="826"/>
      <c r="N677" s="827"/>
      <c r="O677" s="432"/>
      <c r="P677" s="432"/>
      <c r="Q677" s="432"/>
      <c r="R677" s="432"/>
      <c r="S677" s="432"/>
      <c r="T677" s="432"/>
      <c r="U677" s="432"/>
      <c r="V677" s="432"/>
      <c r="W677" s="432"/>
      <c r="X677" s="432"/>
      <c r="Y677" s="432"/>
      <c r="Z677" s="432"/>
      <c r="AA677" s="432"/>
      <c r="AB677" s="432"/>
      <c r="AC677" s="432"/>
      <c r="AD677" s="432"/>
      <c r="AE677" s="12"/>
      <c r="AF677" s="122"/>
    </row>
    <row r="678" spans="1:243" s="72" customFormat="1" ht="15" customHeight="1">
      <c r="A678" s="173"/>
      <c r="B678" s="173"/>
      <c r="C678" s="82" t="s">
        <v>87</v>
      </c>
      <c r="D678" s="825" t="str">
        <f>IF($AH$11=1,"",IF(CNGE_2026_M3_Secc1!$AH$388=CNGE_2026_M3_Secc1!$AJ$388,"",IF(CNGE_2026_M3_Secc1!D419="","",CNGE_2026_M3_Secc1!D419)))</f>
        <v/>
      </c>
      <c r="E678" s="826"/>
      <c r="F678" s="826"/>
      <c r="G678" s="826"/>
      <c r="H678" s="826"/>
      <c r="I678" s="826"/>
      <c r="J678" s="826"/>
      <c r="K678" s="826"/>
      <c r="L678" s="826"/>
      <c r="M678" s="826"/>
      <c r="N678" s="827"/>
      <c r="O678" s="432"/>
      <c r="P678" s="432"/>
      <c r="Q678" s="432"/>
      <c r="R678" s="432"/>
      <c r="S678" s="432"/>
      <c r="T678" s="432"/>
      <c r="U678" s="432"/>
      <c r="V678" s="432"/>
      <c r="W678" s="432"/>
      <c r="X678" s="432"/>
      <c r="Y678" s="432"/>
      <c r="Z678" s="432"/>
      <c r="AA678" s="432"/>
      <c r="AB678" s="432"/>
      <c r="AC678" s="432"/>
      <c r="AD678" s="432"/>
      <c r="AE678" s="12"/>
      <c r="AF678" s="122"/>
    </row>
    <row r="679" spans="1:243" s="72" customFormat="1" ht="15" customHeight="1">
      <c r="A679" s="173"/>
      <c r="B679" s="173"/>
      <c r="C679" s="82" t="s">
        <v>88</v>
      </c>
      <c r="D679" s="825" t="str">
        <f>IF($AH$11=1,"",IF(CNGE_2026_M3_Secc1!$AH$388=CNGE_2026_M3_Secc1!$AJ$388,"",IF(CNGE_2026_M3_Secc1!D420="","",CNGE_2026_M3_Secc1!D420)))</f>
        <v/>
      </c>
      <c r="E679" s="826"/>
      <c r="F679" s="826"/>
      <c r="G679" s="826"/>
      <c r="H679" s="826"/>
      <c r="I679" s="826"/>
      <c r="J679" s="826"/>
      <c r="K679" s="826"/>
      <c r="L679" s="826"/>
      <c r="M679" s="826"/>
      <c r="N679" s="827"/>
      <c r="O679" s="432"/>
      <c r="P679" s="432"/>
      <c r="Q679" s="432"/>
      <c r="R679" s="432"/>
      <c r="S679" s="432"/>
      <c r="T679" s="432"/>
      <c r="U679" s="432"/>
      <c r="V679" s="432"/>
      <c r="W679" s="432"/>
      <c r="X679" s="432"/>
      <c r="Y679" s="432"/>
      <c r="Z679" s="432"/>
      <c r="AA679" s="432"/>
      <c r="AB679" s="432"/>
      <c r="AC679" s="432"/>
      <c r="AD679" s="432"/>
      <c r="AE679" s="12"/>
      <c r="AF679" s="122"/>
    </row>
    <row r="680" spans="1:243" s="72" customFormat="1" ht="15" customHeight="1">
      <c r="A680" s="173"/>
      <c r="B680" s="173"/>
      <c r="C680" s="82" t="s">
        <v>89</v>
      </c>
      <c r="D680" s="825" t="str">
        <f>IF($AH$11=1,"",IF(CNGE_2026_M3_Secc1!$AH$388=CNGE_2026_M3_Secc1!$AJ$388,"",IF(CNGE_2026_M3_Secc1!D421="","",CNGE_2026_M3_Secc1!D421)))</f>
        <v/>
      </c>
      <c r="E680" s="826"/>
      <c r="F680" s="826"/>
      <c r="G680" s="826"/>
      <c r="H680" s="826"/>
      <c r="I680" s="826"/>
      <c r="J680" s="826"/>
      <c r="K680" s="826"/>
      <c r="L680" s="826"/>
      <c r="M680" s="826"/>
      <c r="N680" s="827"/>
      <c r="O680" s="432"/>
      <c r="P680" s="432"/>
      <c r="Q680" s="432"/>
      <c r="R680" s="432"/>
      <c r="S680" s="432"/>
      <c r="T680" s="432"/>
      <c r="U680" s="432"/>
      <c r="V680" s="432"/>
      <c r="W680" s="432"/>
      <c r="X680" s="432"/>
      <c r="Y680" s="432"/>
      <c r="Z680" s="432"/>
      <c r="AA680" s="432"/>
      <c r="AB680" s="432"/>
      <c r="AC680" s="432"/>
      <c r="AD680" s="432"/>
      <c r="AE680" s="12"/>
      <c r="AF680" s="122"/>
    </row>
    <row r="681" spans="1:243" s="72" customFormat="1" ht="15" customHeight="1">
      <c r="A681" s="173"/>
      <c r="B681" s="173"/>
      <c r="C681" s="82" t="s">
        <v>90</v>
      </c>
      <c r="D681" s="825" t="str">
        <f>IF($AH$11=1,"",IF(CNGE_2026_M3_Secc1!$AH$388=CNGE_2026_M3_Secc1!$AJ$388,"",IF(CNGE_2026_M3_Secc1!D422="","",CNGE_2026_M3_Secc1!D422)))</f>
        <v/>
      </c>
      <c r="E681" s="826"/>
      <c r="F681" s="826"/>
      <c r="G681" s="826"/>
      <c r="H681" s="826"/>
      <c r="I681" s="826"/>
      <c r="J681" s="826"/>
      <c r="K681" s="826"/>
      <c r="L681" s="826"/>
      <c r="M681" s="826"/>
      <c r="N681" s="827"/>
      <c r="O681" s="432"/>
      <c r="P681" s="432"/>
      <c r="Q681" s="432"/>
      <c r="R681" s="432"/>
      <c r="S681" s="432"/>
      <c r="T681" s="432"/>
      <c r="U681" s="432"/>
      <c r="V681" s="432"/>
      <c r="W681" s="432"/>
      <c r="X681" s="432"/>
      <c r="Y681" s="432"/>
      <c r="Z681" s="432"/>
      <c r="AA681" s="432"/>
      <c r="AB681" s="432"/>
      <c r="AC681" s="432"/>
      <c r="AD681" s="432"/>
      <c r="AE681" s="12"/>
      <c r="AF681" s="122"/>
    </row>
    <row r="682" spans="1:243" s="72" customFormat="1" ht="15" customHeight="1">
      <c r="A682" s="173"/>
      <c r="B682" s="173"/>
      <c r="C682" s="82" t="s">
        <v>91</v>
      </c>
      <c r="D682" s="825" t="str">
        <f>IF($AH$11=1,"",IF(CNGE_2026_M3_Secc1!$AH$388=CNGE_2026_M3_Secc1!$AJ$388,"",IF(CNGE_2026_M3_Secc1!D423="","",CNGE_2026_M3_Secc1!D423)))</f>
        <v/>
      </c>
      <c r="E682" s="826"/>
      <c r="F682" s="826"/>
      <c r="G682" s="826"/>
      <c r="H682" s="826"/>
      <c r="I682" s="826"/>
      <c r="J682" s="826"/>
      <c r="K682" s="826"/>
      <c r="L682" s="826"/>
      <c r="M682" s="826"/>
      <c r="N682" s="827"/>
      <c r="O682" s="432"/>
      <c r="P682" s="432"/>
      <c r="Q682" s="432"/>
      <c r="R682" s="432"/>
      <c r="S682" s="432"/>
      <c r="T682" s="432"/>
      <c r="U682" s="432"/>
      <c r="V682" s="432"/>
      <c r="W682" s="432"/>
      <c r="X682" s="432"/>
      <c r="Y682" s="432"/>
      <c r="Z682" s="432"/>
      <c r="AA682" s="432"/>
      <c r="AB682" s="432"/>
      <c r="AC682" s="432"/>
      <c r="AD682" s="432"/>
      <c r="AE682" s="12"/>
      <c r="AF682" s="122"/>
    </row>
    <row r="683" spans="1:243" s="72" customFormat="1" ht="15" customHeight="1">
      <c r="A683" s="173"/>
      <c r="B683" s="173"/>
      <c r="C683" s="82" t="s">
        <v>92</v>
      </c>
      <c r="D683" s="825" t="str">
        <f>IF($AH$11=1,"",IF(CNGE_2026_M3_Secc1!$AH$388=CNGE_2026_M3_Secc1!$AJ$388,"",IF(CNGE_2026_M3_Secc1!D424="","",CNGE_2026_M3_Secc1!D424)))</f>
        <v/>
      </c>
      <c r="E683" s="826"/>
      <c r="F683" s="826"/>
      <c r="G683" s="826"/>
      <c r="H683" s="826"/>
      <c r="I683" s="826"/>
      <c r="J683" s="826"/>
      <c r="K683" s="826"/>
      <c r="L683" s="826"/>
      <c r="M683" s="826"/>
      <c r="N683" s="827"/>
      <c r="O683" s="432"/>
      <c r="P683" s="432"/>
      <c r="Q683" s="432"/>
      <c r="R683" s="432"/>
      <c r="S683" s="432"/>
      <c r="T683" s="432"/>
      <c r="U683" s="432"/>
      <c r="V683" s="432"/>
      <c r="W683" s="432"/>
      <c r="X683" s="432"/>
      <c r="Y683" s="432"/>
      <c r="Z683" s="432"/>
      <c r="AA683" s="432"/>
      <c r="AB683" s="432"/>
      <c r="AC683" s="432"/>
      <c r="AD683" s="432"/>
      <c r="AE683" s="12"/>
      <c r="AF683" s="122"/>
    </row>
    <row r="684" spans="1:243" s="72" customFormat="1" ht="15" customHeight="1">
      <c r="A684" s="173"/>
      <c r="B684" s="173"/>
      <c r="C684" s="82" t="s">
        <v>93</v>
      </c>
      <c r="D684" s="825" t="str">
        <f>IF($AH$11=1,"",IF(CNGE_2026_M3_Secc1!$AH$388=CNGE_2026_M3_Secc1!$AJ$388,"",IF(CNGE_2026_M3_Secc1!D425="","",CNGE_2026_M3_Secc1!D425)))</f>
        <v/>
      </c>
      <c r="E684" s="826"/>
      <c r="F684" s="826"/>
      <c r="G684" s="826"/>
      <c r="H684" s="826"/>
      <c r="I684" s="826"/>
      <c r="J684" s="826"/>
      <c r="K684" s="826"/>
      <c r="L684" s="826"/>
      <c r="M684" s="826"/>
      <c r="N684" s="827"/>
      <c r="O684" s="432"/>
      <c r="P684" s="432"/>
      <c r="Q684" s="432"/>
      <c r="R684" s="432"/>
      <c r="S684" s="432"/>
      <c r="T684" s="432"/>
      <c r="U684" s="432"/>
      <c r="V684" s="432"/>
      <c r="W684" s="432"/>
      <c r="X684" s="432"/>
      <c r="Y684" s="432"/>
      <c r="Z684" s="432"/>
      <c r="AA684" s="432"/>
      <c r="AB684" s="432"/>
      <c r="AC684" s="432"/>
      <c r="AD684" s="432"/>
      <c r="AE684" s="12"/>
      <c r="AF684" s="122"/>
    </row>
    <row r="685" spans="1:243" s="72" customFormat="1" ht="15" customHeight="1">
      <c r="A685" s="173"/>
      <c r="B685" s="173"/>
      <c r="C685" s="82" t="s">
        <v>94</v>
      </c>
      <c r="D685" s="825" t="str">
        <f>IF($AH$11=1,"",IF(CNGE_2026_M3_Secc1!$AH$388=CNGE_2026_M3_Secc1!$AJ$388,"",IF(CNGE_2026_M3_Secc1!D426="","",CNGE_2026_M3_Secc1!D426)))</f>
        <v/>
      </c>
      <c r="E685" s="826"/>
      <c r="F685" s="826"/>
      <c r="G685" s="826"/>
      <c r="H685" s="826"/>
      <c r="I685" s="826"/>
      <c r="J685" s="826"/>
      <c r="K685" s="826"/>
      <c r="L685" s="826"/>
      <c r="M685" s="826"/>
      <c r="N685" s="827"/>
      <c r="O685" s="432"/>
      <c r="P685" s="432"/>
      <c r="Q685" s="432"/>
      <c r="R685" s="432"/>
      <c r="S685" s="432"/>
      <c r="T685" s="432"/>
      <c r="U685" s="432"/>
      <c r="V685" s="432"/>
      <c r="W685" s="432"/>
      <c r="X685" s="432"/>
      <c r="Y685" s="432"/>
      <c r="Z685" s="432"/>
      <c r="AA685" s="432"/>
      <c r="AB685" s="432"/>
      <c r="AC685" s="432"/>
      <c r="AD685" s="432"/>
      <c r="AE685" s="12"/>
      <c r="AF685" s="122"/>
    </row>
    <row r="686" spans="1:243" s="72" customFormat="1" ht="15" customHeight="1">
      <c r="A686" s="173"/>
      <c r="B686" s="173"/>
      <c r="C686" s="82" t="s">
        <v>95</v>
      </c>
      <c r="D686" s="825" t="str">
        <f>IF($AH$11=1,"",IF(CNGE_2026_M3_Secc1!$AH$388=CNGE_2026_M3_Secc1!$AJ$388,"",IF(CNGE_2026_M3_Secc1!D427="","",CNGE_2026_M3_Secc1!D427)))</f>
        <v/>
      </c>
      <c r="E686" s="826"/>
      <c r="F686" s="826"/>
      <c r="G686" s="826"/>
      <c r="H686" s="826"/>
      <c r="I686" s="826"/>
      <c r="J686" s="826"/>
      <c r="K686" s="826"/>
      <c r="L686" s="826"/>
      <c r="M686" s="826"/>
      <c r="N686" s="827"/>
      <c r="O686" s="432"/>
      <c r="P686" s="432"/>
      <c r="Q686" s="432"/>
      <c r="R686" s="432"/>
      <c r="S686" s="432"/>
      <c r="T686" s="432"/>
      <c r="U686" s="432"/>
      <c r="V686" s="432"/>
      <c r="W686" s="432"/>
      <c r="X686" s="432"/>
      <c r="Y686" s="432"/>
      <c r="Z686" s="432"/>
      <c r="AA686" s="432"/>
      <c r="AB686" s="432"/>
      <c r="AC686" s="432"/>
      <c r="AD686" s="432"/>
      <c r="AE686" s="12"/>
      <c r="AF686" s="122"/>
    </row>
    <row r="687" spans="1:243" s="72" customFormat="1" ht="15" customHeight="1">
      <c r="A687" s="131"/>
      <c r="C687" s="82" t="s">
        <v>96</v>
      </c>
      <c r="D687" s="825" t="str">
        <f>IF($AH$11=1,"",IF(CNGE_2026_M3_Secc1!$AH$388=CNGE_2026_M3_Secc1!$AJ$388,"",IF(CNGE_2026_M3_Secc1!D428="","",CNGE_2026_M3_Secc1!D428)))</f>
        <v/>
      </c>
      <c r="E687" s="826"/>
      <c r="F687" s="826"/>
      <c r="G687" s="826"/>
      <c r="H687" s="826"/>
      <c r="I687" s="826"/>
      <c r="J687" s="826"/>
      <c r="K687" s="826"/>
      <c r="L687" s="826"/>
      <c r="M687" s="826"/>
      <c r="N687" s="827"/>
      <c r="O687" s="432"/>
      <c r="P687" s="432"/>
      <c r="Q687" s="432"/>
      <c r="R687" s="432"/>
      <c r="S687" s="432"/>
      <c r="T687" s="432"/>
      <c r="U687" s="432"/>
      <c r="V687" s="432"/>
      <c r="W687" s="432"/>
      <c r="X687" s="432"/>
      <c r="Y687" s="432"/>
      <c r="Z687" s="432"/>
      <c r="AA687" s="432"/>
      <c r="AB687" s="432"/>
      <c r="AC687" s="432"/>
      <c r="AD687" s="432"/>
      <c r="AE687" s="12"/>
      <c r="AF687" s="122"/>
      <c r="AH687" s="195"/>
      <c r="AI687" s="130"/>
      <c r="AJ687" s="130"/>
      <c r="AK687" s="130"/>
      <c r="AL687" s="130"/>
      <c r="AM687" s="130"/>
      <c r="AN687" s="130"/>
      <c r="AO687" s="130"/>
      <c r="AP687"/>
      <c r="AQ687" s="195"/>
      <c r="AR687" s="130"/>
      <c r="AS687" s="130"/>
      <c r="AT687" s="130"/>
      <c r="AU687" s="130"/>
      <c r="AV687" s="130"/>
      <c r="AW687" s="130"/>
      <c r="AX687" s="130"/>
      <c r="AY687"/>
      <c r="AZ687" s="195"/>
      <c r="BA687" s="130"/>
      <c r="BB687" s="130"/>
      <c r="BC687" s="130"/>
      <c r="BD687" s="130"/>
      <c r="BE687" s="130"/>
      <c r="BF687" s="130"/>
      <c r="BG687" s="130"/>
      <c r="BH687"/>
      <c r="BI687" s="195"/>
      <c r="BJ687" s="130"/>
      <c r="BK687" s="130"/>
      <c r="BL687" s="130"/>
      <c r="BM687" s="130"/>
      <c r="BN687" s="130"/>
      <c r="BO687" s="130"/>
      <c r="BP687" s="130"/>
      <c r="BQ687"/>
      <c r="BR687" s="195"/>
      <c r="BS687" s="130"/>
      <c r="BT687" s="130"/>
      <c r="BU687" s="130"/>
      <c r="BV687" s="130"/>
      <c r="BW687" s="130"/>
      <c r="BX687" s="130"/>
      <c r="BY687" s="130"/>
      <c r="BZ687"/>
      <c r="CA687" s="195"/>
      <c r="CB687" s="130"/>
      <c r="CC687" s="130"/>
      <c r="CD687" s="130"/>
      <c r="CE687" s="130"/>
      <c r="CF687" s="130"/>
      <c r="CG687" s="130"/>
      <c r="CH687" s="130"/>
      <c r="CI687"/>
      <c r="CJ687" s="195"/>
      <c r="CK687" s="130"/>
      <c r="CL687" s="130"/>
      <c r="CM687" s="130"/>
      <c r="CN687" s="130"/>
      <c r="CO687" s="130"/>
      <c r="CP687" s="130"/>
      <c r="CQ687" s="130"/>
      <c r="CR687"/>
      <c r="CS687" s="195"/>
      <c r="CT687" s="130"/>
      <c r="CU687" s="130"/>
      <c r="CV687" s="130"/>
      <c r="CW687" s="130"/>
      <c r="CX687" s="130"/>
      <c r="CY687" s="130"/>
      <c r="CZ687" s="130"/>
      <c r="DA687"/>
      <c r="DB687" s="406"/>
      <c r="DC687" s="406"/>
      <c r="DD687" s="130"/>
      <c r="DE687" s="130"/>
      <c r="DF687" s="130"/>
      <c r="DG687" s="130"/>
      <c r="HT687" s="130"/>
      <c r="HU687" s="130"/>
      <c r="HV687" s="130"/>
      <c r="HW687" s="130"/>
      <c r="HX687" s="130"/>
      <c r="HY687" s="130"/>
      <c r="HZ687" s="130"/>
      <c r="IA687" s="130"/>
      <c r="IB687" s="130"/>
      <c r="IC687" s="130"/>
      <c r="ID687" s="130"/>
      <c r="IE687" s="130"/>
      <c r="IF687" s="130"/>
      <c r="IG687" s="130"/>
      <c r="IH687" s="130"/>
      <c r="II687" s="130"/>
    </row>
    <row r="688" spans="1:243" s="72" customFormat="1" ht="15" customHeight="1">
      <c r="A688" s="131"/>
      <c r="C688" s="82" t="s">
        <v>97</v>
      </c>
      <c r="D688" s="825" t="str">
        <f>IF($AH$11=1,"",IF(CNGE_2026_M3_Secc1!$AH$388=CNGE_2026_M3_Secc1!$AJ$388,"",IF(CNGE_2026_M3_Secc1!D429="","",CNGE_2026_M3_Secc1!D429)))</f>
        <v/>
      </c>
      <c r="E688" s="826"/>
      <c r="F688" s="826"/>
      <c r="G688" s="826"/>
      <c r="H688" s="826"/>
      <c r="I688" s="826"/>
      <c r="J688" s="826"/>
      <c r="K688" s="826"/>
      <c r="L688" s="826"/>
      <c r="M688" s="826"/>
      <c r="N688" s="827"/>
      <c r="O688" s="432"/>
      <c r="P688" s="432"/>
      <c r="Q688" s="432"/>
      <c r="R688" s="432"/>
      <c r="S688" s="432"/>
      <c r="T688" s="432"/>
      <c r="U688" s="432"/>
      <c r="V688" s="432"/>
      <c r="W688" s="432"/>
      <c r="X688" s="432"/>
      <c r="Y688" s="432"/>
      <c r="Z688" s="432"/>
      <c r="AA688" s="432"/>
      <c r="AB688" s="432"/>
      <c r="AC688" s="432"/>
      <c r="AD688" s="432"/>
      <c r="AE688" s="12"/>
      <c r="AF688" s="122"/>
      <c r="AH688" s="195"/>
      <c r="AI688" s="130"/>
      <c r="AJ688" s="130"/>
      <c r="AK688" s="130"/>
      <c r="AL688" s="130"/>
      <c r="AM688" s="130"/>
      <c r="AN688" s="130"/>
      <c r="AO688" s="130"/>
      <c r="AP688"/>
      <c r="AQ688" s="195"/>
      <c r="AR688" s="130"/>
      <c r="AS688" s="130"/>
      <c r="AT688" s="130"/>
      <c r="AU688" s="130"/>
      <c r="AV688" s="130"/>
      <c r="AW688" s="130"/>
      <c r="AX688" s="130"/>
      <c r="AY688"/>
      <c r="AZ688" s="195"/>
      <c r="BA688" s="130"/>
      <c r="BB688" s="130"/>
      <c r="BC688" s="130"/>
      <c r="BD688" s="130"/>
      <c r="BE688" s="130"/>
      <c r="BF688" s="130"/>
      <c r="BG688" s="130"/>
      <c r="BH688"/>
      <c r="BI688" s="195"/>
      <c r="BJ688" s="130"/>
      <c r="BK688" s="130"/>
      <c r="BL688" s="130"/>
      <c r="BM688" s="130"/>
      <c r="BN688" s="130"/>
      <c r="BO688" s="130"/>
      <c r="BP688" s="130"/>
      <c r="BQ688"/>
      <c r="BR688" s="195"/>
      <c r="BS688" s="130"/>
      <c r="BT688" s="130"/>
      <c r="BU688" s="130"/>
      <c r="BV688" s="130"/>
      <c r="BW688" s="130"/>
      <c r="BX688" s="130"/>
      <c r="BY688" s="130"/>
      <c r="BZ688"/>
      <c r="CA688" s="195"/>
      <c r="CB688" s="130"/>
      <c r="CC688" s="130"/>
      <c r="CD688" s="130"/>
      <c r="CE688" s="130"/>
      <c r="CF688" s="130"/>
      <c r="CG688" s="130"/>
      <c r="CH688" s="130"/>
      <c r="CI688"/>
      <c r="CJ688" s="195"/>
      <c r="CK688" s="130"/>
      <c r="CL688" s="130"/>
      <c r="CM688" s="130"/>
      <c r="CN688" s="130"/>
      <c r="CO688" s="130"/>
      <c r="CP688" s="130"/>
      <c r="CQ688" s="130"/>
      <c r="CR688"/>
      <c r="CS688" s="195"/>
      <c r="CT688" s="130"/>
      <c r="CU688" s="130"/>
      <c r="CV688" s="130"/>
      <c r="CW688" s="130"/>
      <c r="CX688" s="130"/>
      <c r="CY688" s="130"/>
      <c r="CZ688" s="130"/>
      <c r="DA688"/>
      <c r="DB688" s="406"/>
      <c r="DC688" s="406"/>
      <c r="DD688" s="130"/>
      <c r="DE688" s="130"/>
      <c r="DF688" s="130"/>
      <c r="DG688" s="130"/>
      <c r="HT688" s="130"/>
      <c r="HU688" s="130"/>
      <c r="HV688" s="130"/>
      <c r="HW688" s="130"/>
      <c r="HX688" s="130"/>
      <c r="HY688" s="130"/>
      <c r="HZ688" s="130"/>
      <c r="IA688" s="130"/>
      <c r="IB688" s="130"/>
      <c r="IC688" s="130"/>
      <c r="ID688" s="130"/>
      <c r="IE688" s="130"/>
      <c r="IF688" s="130"/>
      <c r="IG688" s="130"/>
      <c r="IH688" s="130"/>
      <c r="II688" s="130"/>
    </row>
    <row r="689" spans="1:243" s="72" customFormat="1" ht="15" customHeight="1">
      <c r="A689" s="131"/>
      <c r="C689" s="82" t="s">
        <v>98</v>
      </c>
      <c r="D689" s="825" t="str">
        <f>IF($AH$11=1,"",IF(CNGE_2026_M3_Secc1!$AH$388=CNGE_2026_M3_Secc1!$AJ$388,"",IF(CNGE_2026_M3_Secc1!D430="","",CNGE_2026_M3_Secc1!D430)))</f>
        <v/>
      </c>
      <c r="E689" s="826"/>
      <c r="F689" s="826"/>
      <c r="G689" s="826"/>
      <c r="H689" s="826"/>
      <c r="I689" s="826"/>
      <c r="J689" s="826"/>
      <c r="K689" s="826"/>
      <c r="L689" s="826"/>
      <c r="M689" s="826"/>
      <c r="N689" s="827"/>
      <c r="O689" s="432"/>
      <c r="P689" s="432"/>
      <c r="Q689" s="432"/>
      <c r="R689" s="432"/>
      <c r="S689" s="432"/>
      <c r="T689" s="432"/>
      <c r="U689" s="432"/>
      <c r="V689" s="432"/>
      <c r="W689" s="432"/>
      <c r="X689" s="432"/>
      <c r="Y689" s="432"/>
      <c r="Z689" s="432"/>
      <c r="AA689" s="432"/>
      <c r="AB689" s="432"/>
      <c r="AC689" s="432"/>
      <c r="AD689" s="432"/>
      <c r="AE689" s="12"/>
      <c r="AF689" s="122"/>
      <c r="AH689" s="195"/>
      <c r="AI689" s="130"/>
      <c r="AJ689" s="130"/>
      <c r="AK689" s="130"/>
      <c r="AL689" s="130"/>
      <c r="AM689" s="130"/>
      <c r="AN689" s="130"/>
      <c r="AO689" s="130"/>
      <c r="AP689"/>
      <c r="AQ689" s="195"/>
      <c r="AR689" s="130"/>
      <c r="AS689" s="130"/>
      <c r="AT689" s="130"/>
      <c r="AU689" s="130"/>
      <c r="AV689" s="130"/>
      <c r="AW689" s="130"/>
      <c r="AX689" s="130"/>
      <c r="AY689"/>
      <c r="AZ689" s="195"/>
      <c r="BA689" s="130"/>
      <c r="BB689" s="130"/>
      <c r="BC689" s="130"/>
      <c r="BD689" s="130"/>
      <c r="BE689" s="130"/>
      <c r="BF689" s="130"/>
      <c r="BG689" s="130"/>
      <c r="BH689"/>
      <c r="BI689" s="195"/>
      <c r="BJ689" s="130"/>
      <c r="BK689" s="130"/>
      <c r="BL689" s="130"/>
      <c r="BM689" s="130"/>
      <c r="BN689" s="130"/>
      <c r="BO689" s="130"/>
      <c r="BP689" s="130"/>
      <c r="BQ689"/>
      <c r="BR689" s="195"/>
      <c r="BS689" s="130"/>
      <c r="BT689" s="130"/>
      <c r="BU689" s="130"/>
      <c r="BV689" s="130"/>
      <c r="BW689" s="130"/>
      <c r="BX689" s="130"/>
      <c r="BY689" s="130"/>
      <c r="BZ689"/>
      <c r="CA689" s="195"/>
      <c r="CB689" s="130"/>
      <c r="CC689" s="130"/>
      <c r="CD689" s="130"/>
      <c r="CE689" s="130"/>
      <c r="CF689" s="130"/>
      <c r="CG689" s="130"/>
      <c r="CH689" s="130"/>
      <c r="CI689"/>
      <c r="CJ689" s="195"/>
      <c r="CK689" s="130"/>
      <c r="CL689" s="130"/>
      <c r="CM689" s="130"/>
      <c r="CN689" s="130"/>
      <c r="CO689" s="130"/>
      <c r="CP689" s="130"/>
      <c r="CQ689" s="130"/>
      <c r="CR689"/>
      <c r="CS689" s="195"/>
      <c r="CT689" s="130"/>
      <c r="CU689" s="130"/>
      <c r="CV689" s="130"/>
      <c r="CW689" s="130"/>
      <c r="CX689" s="130"/>
      <c r="CY689" s="130"/>
      <c r="CZ689" s="130"/>
      <c r="DA689"/>
      <c r="DB689" s="406"/>
      <c r="DC689" s="406"/>
      <c r="DD689" s="130"/>
      <c r="DE689" s="130"/>
      <c r="DF689" s="130"/>
      <c r="DG689" s="130"/>
      <c r="HT689" s="130"/>
      <c r="HU689" s="130"/>
      <c r="HV689" s="130"/>
      <c r="HW689" s="130"/>
      <c r="HX689" s="130"/>
      <c r="HY689" s="130"/>
      <c r="HZ689" s="130"/>
      <c r="IA689" s="130"/>
      <c r="IB689" s="130"/>
      <c r="IC689" s="130"/>
      <c r="ID689" s="130"/>
      <c r="IE689" s="130"/>
      <c r="IF689" s="130"/>
      <c r="IG689" s="130"/>
      <c r="IH689" s="130"/>
      <c r="II689" s="130"/>
    </row>
    <row r="690" spans="1:243" s="72" customFormat="1" ht="15" customHeight="1">
      <c r="A690" s="131"/>
      <c r="C690" s="82" t="s">
        <v>99</v>
      </c>
      <c r="D690" s="825" t="str">
        <f>IF($AH$11=1,"",IF(CNGE_2026_M3_Secc1!$AH$388=CNGE_2026_M3_Secc1!$AJ$388,"",IF(CNGE_2026_M3_Secc1!D431="","",CNGE_2026_M3_Secc1!D431)))</f>
        <v/>
      </c>
      <c r="E690" s="826"/>
      <c r="F690" s="826"/>
      <c r="G690" s="826"/>
      <c r="H690" s="826"/>
      <c r="I690" s="826"/>
      <c r="J690" s="826"/>
      <c r="K690" s="826"/>
      <c r="L690" s="826"/>
      <c r="M690" s="826"/>
      <c r="N690" s="827"/>
      <c r="O690" s="432"/>
      <c r="P690" s="432"/>
      <c r="Q690" s="432"/>
      <c r="R690" s="432"/>
      <c r="S690" s="432"/>
      <c r="T690" s="432"/>
      <c r="U690" s="432"/>
      <c r="V690" s="432"/>
      <c r="W690" s="432"/>
      <c r="X690" s="432"/>
      <c r="Y690" s="432"/>
      <c r="Z690" s="432"/>
      <c r="AA690" s="432"/>
      <c r="AB690" s="432"/>
      <c r="AC690" s="432"/>
      <c r="AD690" s="432"/>
      <c r="AE690" s="12"/>
      <c r="AF690" s="122"/>
      <c r="AH690" s="195"/>
      <c r="AI690" s="130"/>
      <c r="AJ690" s="130"/>
      <c r="AK690" s="130"/>
      <c r="AL690" s="130"/>
      <c r="AM690" s="130"/>
      <c r="AN690" s="130"/>
      <c r="AO690" s="130"/>
      <c r="AP690"/>
      <c r="AQ690" s="195"/>
      <c r="AR690" s="130"/>
      <c r="AS690" s="130"/>
      <c r="AT690" s="130"/>
      <c r="AU690" s="130"/>
      <c r="AV690" s="130"/>
      <c r="AW690" s="130"/>
      <c r="AX690" s="130"/>
      <c r="AY690"/>
      <c r="AZ690" s="195"/>
      <c r="BA690" s="130"/>
      <c r="BB690" s="130"/>
      <c r="BC690" s="130"/>
      <c r="BD690" s="130"/>
      <c r="BE690" s="130"/>
      <c r="BF690" s="130"/>
      <c r="BG690" s="130"/>
      <c r="BH690"/>
      <c r="BI690" s="195"/>
      <c r="BJ690" s="130"/>
      <c r="BK690" s="130"/>
      <c r="BL690" s="130"/>
      <c r="BM690" s="130"/>
      <c r="BN690" s="130"/>
      <c r="BO690" s="130"/>
      <c r="BP690" s="130"/>
      <c r="BQ690"/>
      <c r="BR690" s="195"/>
      <c r="BS690" s="130"/>
      <c r="BT690" s="130"/>
      <c r="BU690" s="130"/>
      <c r="BV690" s="130"/>
      <c r="BW690" s="130"/>
      <c r="BX690" s="130"/>
      <c r="BY690" s="130"/>
      <c r="BZ690"/>
      <c r="CA690" s="195"/>
      <c r="CB690" s="130"/>
      <c r="CC690" s="130"/>
      <c r="CD690" s="130"/>
      <c r="CE690" s="130"/>
      <c r="CF690" s="130"/>
      <c r="CG690" s="130"/>
      <c r="CH690" s="130"/>
      <c r="CI690"/>
      <c r="CJ690" s="195"/>
      <c r="CK690" s="130"/>
      <c r="CL690" s="130"/>
      <c r="CM690" s="130"/>
      <c r="CN690" s="130"/>
      <c r="CO690" s="130"/>
      <c r="CP690" s="130"/>
      <c r="CQ690" s="130"/>
      <c r="CR690"/>
      <c r="CS690" s="195"/>
      <c r="CT690" s="130"/>
      <c r="CU690" s="130"/>
      <c r="CV690" s="130"/>
      <c r="CW690" s="130"/>
      <c r="CX690" s="130"/>
      <c r="CY690" s="130"/>
      <c r="CZ690" s="130"/>
      <c r="DA690"/>
      <c r="DB690" s="406"/>
      <c r="DC690" s="406"/>
      <c r="DD690" s="130"/>
      <c r="DE690" s="130"/>
      <c r="DF690" s="130"/>
      <c r="DG690" s="130"/>
      <c r="HT690" s="130"/>
      <c r="HU690" s="130"/>
      <c r="HV690" s="130"/>
      <c r="HW690" s="130"/>
      <c r="HX690" s="130"/>
      <c r="HY690" s="130"/>
      <c r="HZ690" s="130"/>
      <c r="IA690" s="130"/>
      <c r="IB690" s="130"/>
      <c r="IC690" s="130"/>
      <c r="ID690" s="130"/>
      <c r="IE690" s="130"/>
      <c r="IF690" s="130"/>
      <c r="IG690" s="130"/>
      <c r="IH690" s="130"/>
      <c r="II690" s="130"/>
    </row>
    <row r="691" spans="1:243" s="72" customFormat="1" ht="15" customHeight="1">
      <c r="A691" s="131"/>
      <c r="C691" s="82" t="s">
        <v>100</v>
      </c>
      <c r="D691" s="825" t="str">
        <f>IF($AH$11=1,"",IF(CNGE_2026_M3_Secc1!$AH$388=CNGE_2026_M3_Secc1!$AJ$388,"",IF(CNGE_2026_M3_Secc1!D432="","",CNGE_2026_M3_Secc1!D432)))</f>
        <v/>
      </c>
      <c r="E691" s="826"/>
      <c r="F691" s="826"/>
      <c r="G691" s="826"/>
      <c r="H691" s="826"/>
      <c r="I691" s="826"/>
      <c r="J691" s="826"/>
      <c r="K691" s="826"/>
      <c r="L691" s="826"/>
      <c r="M691" s="826"/>
      <c r="N691" s="827"/>
      <c r="O691" s="432"/>
      <c r="P691" s="432"/>
      <c r="Q691" s="432"/>
      <c r="R691" s="432"/>
      <c r="S691" s="432"/>
      <c r="T691" s="432"/>
      <c r="U691" s="432"/>
      <c r="V691" s="432"/>
      <c r="W691" s="432"/>
      <c r="X691" s="432"/>
      <c r="Y691" s="432"/>
      <c r="Z691" s="432"/>
      <c r="AA691" s="432"/>
      <c r="AB691" s="432"/>
      <c r="AC691" s="432"/>
      <c r="AD691" s="432"/>
      <c r="AE691" s="12"/>
      <c r="AF691" s="122"/>
      <c r="AH691" s="195"/>
      <c r="AI691" s="130"/>
      <c r="AJ691" s="130"/>
      <c r="AK691" s="130"/>
      <c r="AL691" s="130"/>
      <c r="AM691" s="130"/>
      <c r="AN691" s="130"/>
      <c r="AO691" s="130"/>
      <c r="AP691"/>
      <c r="AQ691" s="195"/>
      <c r="AR691" s="130"/>
      <c r="AS691" s="130"/>
      <c r="AT691" s="130"/>
      <c r="AU691" s="130"/>
      <c r="AV691" s="130"/>
      <c r="AW691" s="130"/>
      <c r="AX691" s="130"/>
      <c r="AY691"/>
      <c r="AZ691" s="195"/>
      <c r="BA691" s="130"/>
      <c r="BB691" s="130"/>
      <c r="BC691" s="130"/>
      <c r="BD691" s="130"/>
      <c r="BE691" s="130"/>
      <c r="BF691" s="130"/>
      <c r="BG691" s="130"/>
      <c r="BH691"/>
      <c r="BI691" s="195"/>
      <c r="BJ691" s="130"/>
      <c r="BK691" s="130"/>
      <c r="BL691" s="130"/>
      <c r="BM691" s="130"/>
      <c r="BN691" s="130"/>
      <c r="BO691" s="130"/>
      <c r="BP691" s="130"/>
      <c r="BQ691"/>
      <c r="BR691" s="195"/>
      <c r="BS691" s="130"/>
      <c r="BT691" s="130"/>
      <c r="BU691" s="130"/>
      <c r="BV691" s="130"/>
      <c r="BW691" s="130"/>
      <c r="BX691" s="130"/>
      <c r="BY691" s="130"/>
      <c r="BZ691"/>
      <c r="CA691" s="195"/>
      <c r="CB691" s="130"/>
      <c r="CC691" s="130"/>
      <c r="CD691" s="130"/>
      <c r="CE691" s="130"/>
      <c r="CF691" s="130"/>
      <c r="CG691" s="130"/>
      <c r="CH691" s="130"/>
      <c r="CI691"/>
      <c r="CJ691" s="195"/>
      <c r="CK691" s="130"/>
      <c r="CL691" s="130"/>
      <c r="CM691" s="130"/>
      <c r="CN691" s="130"/>
      <c r="CO691" s="130"/>
      <c r="CP691" s="130"/>
      <c r="CQ691" s="130"/>
      <c r="CR691"/>
      <c r="CS691" s="195"/>
      <c r="CT691" s="130"/>
      <c r="CU691" s="130"/>
      <c r="CV691" s="130"/>
      <c r="CW691" s="130"/>
      <c r="CX691" s="130"/>
      <c r="CY691" s="130"/>
      <c r="CZ691" s="130"/>
      <c r="DA691"/>
      <c r="DB691" s="406"/>
      <c r="DC691" s="406"/>
      <c r="DD691" s="130"/>
      <c r="DE691" s="130"/>
      <c r="DF691" s="130"/>
      <c r="DG691" s="130"/>
      <c r="HT691" s="130"/>
      <c r="HU691" s="130"/>
      <c r="HV691" s="130"/>
      <c r="HW691" s="130"/>
      <c r="HX691" s="130"/>
      <c r="HY691" s="130"/>
      <c r="HZ691" s="130"/>
      <c r="IA691" s="130"/>
      <c r="IB691" s="130"/>
      <c r="IC691" s="130"/>
      <c r="ID691" s="130"/>
      <c r="IE691" s="130"/>
      <c r="IF691" s="130"/>
      <c r="IG691" s="130"/>
      <c r="IH691" s="130"/>
      <c r="II691" s="130"/>
    </row>
    <row r="692" spans="1:243" s="72" customFormat="1" ht="15" customHeight="1">
      <c r="A692" s="131"/>
      <c r="C692" s="82" t="s">
        <v>321</v>
      </c>
      <c r="D692" s="825" t="str">
        <f>IF($AH$11=1,"","OTRO ANFITEATRO")</f>
        <v>OTRO ANFITEATRO</v>
      </c>
      <c r="E692" s="826"/>
      <c r="F692" s="826"/>
      <c r="G692" s="826"/>
      <c r="H692" s="826"/>
      <c r="I692" s="826"/>
      <c r="J692" s="826"/>
      <c r="K692" s="826"/>
      <c r="L692" s="826"/>
      <c r="M692" s="826"/>
      <c r="N692" s="827"/>
      <c r="O692" s="432"/>
      <c r="P692" s="432"/>
      <c r="Q692" s="432"/>
      <c r="R692" s="432"/>
      <c r="S692" s="432"/>
      <c r="T692" s="432"/>
      <c r="U692" s="432"/>
      <c r="V692" s="432"/>
      <c r="W692" s="432"/>
      <c r="X692" s="432"/>
      <c r="Y692" s="432"/>
      <c r="Z692" s="432"/>
      <c r="AA692" s="432"/>
      <c r="AB692" s="432"/>
      <c r="AC692" s="432"/>
      <c r="AD692" s="432"/>
      <c r="AE692" s="12"/>
      <c r="AF692" s="122"/>
      <c r="AH692" s="195"/>
      <c r="AI692" s="130"/>
      <c r="AJ692" s="130"/>
      <c r="AK692" s="130"/>
      <c r="AL692" s="130"/>
      <c r="AM692" s="130"/>
      <c r="AN692" s="130"/>
      <c r="AO692" s="130"/>
      <c r="AP692"/>
      <c r="AQ692" s="195"/>
      <c r="AR692" s="130"/>
      <c r="AS692" s="130"/>
      <c r="AT692" s="130"/>
      <c r="AU692" s="130"/>
      <c r="AV692" s="130"/>
      <c r="AW692" s="130"/>
      <c r="AX692" s="130"/>
      <c r="AY692"/>
      <c r="AZ692" s="195"/>
      <c r="BA692" s="130"/>
      <c r="BB692" s="130"/>
      <c r="BC692" s="130"/>
      <c r="BD692" s="130"/>
      <c r="BE692" s="130"/>
      <c r="BF692" s="130"/>
      <c r="BG692" s="130"/>
      <c r="BH692"/>
      <c r="BI692" s="195"/>
      <c r="BJ692" s="130"/>
      <c r="BK692" s="130"/>
      <c r="BL692" s="130"/>
      <c r="BM692" s="130"/>
      <c r="BN692" s="130"/>
      <c r="BO692" s="130"/>
      <c r="BP692" s="130"/>
      <c r="BQ692"/>
      <c r="BR692" s="195"/>
      <c r="BS692" s="130"/>
      <c r="BT692" s="130"/>
      <c r="BU692" s="130"/>
      <c r="BV692" s="130"/>
      <c r="BW692" s="130"/>
      <c r="BX692" s="130"/>
      <c r="BY692" s="130"/>
      <c r="BZ692"/>
      <c r="CA692" s="195"/>
      <c r="CB692" s="130"/>
      <c r="CC692" s="130"/>
      <c r="CD692" s="130"/>
      <c r="CE692" s="130"/>
      <c r="CF692" s="130"/>
      <c r="CG692" s="130"/>
      <c r="CH692" s="130"/>
      <c r="CI692"/>
      <c r="CJ692" s="195"/>
      <c r="CK692" s="130"/>
      <c r="CL692" s="130"/>
      <c r="CM692" s="130"/>
      <c r="CN692" s="130"/>
      <c r="CO692" s="130"/>
      <c r="CP692" s="130"/>
      <c r="CQ692" s="130"/>
      <c r="CR692"/>
      <c r="CS692" s="195"/>
      <c r="CT692" s="130"/>
      <c r="CU692" s="130"/>
      <c r="CV692" s="130"/>
      <c r="CW692" s="130"/>
      <c r="CX692" s="130"/>
      <c r="CY692" s="130"/>
      <c r="CZ692" s="130"/>
      <c r="DA692"/>
      <c r="DB692" s="406"/>
      <c r="DC692" s="406"/>
      <c r="DD692" s="130"/>
      <c r="DE692" s="130"/>
      <c r="DF692" s="130"/>
      <c r="DG692" s="130"/>
      <c r="HT692" s="130"/>
      <c r="HU692" s="130"/>
      <c r="HV692" s="130"/>
      <c r="HW692" s="130"/>
      <c r="HX692" s="130"/>
      <c r="HY692" s="130"/>
      <c r="HZ692" s="130"/>
      <c r="IA692" s="130"/>
      <c r="IB692" s="130"/>
      <c r="IC692" s="130"/>
      <c r="ID692" s="130"/>
      <c r="IE692" s="130"/>
      <c r="IF692" s="130"/>
      <c r="IG692" s="130"/>
      <c r="IH692" s="130"/>
      <c r="II692" s="130"/>
    </row>
    <row r="693" spans="1:243" s="72" customFormat="1" ht="15" customHeight="1">
      <c r="A693" s="173"/>
      <c r="B693" s="173"/>
      <c r="C693" s="173"/>
      <c r="D693" s="173"/>
      <c r="E693" s="173"/>
      <c r="N693" s="148"/>
      <c r="O693" s="174">
        <f>IF(AND(SUM(O656:O692)=0,COUNTIF(O656:O692,"NS")&gt;0),"NS",
IF(AND(SUM(O656:O692)=0,COUNTIF(O656:O692,0)&gt;0),0,
IF(AND(SUM(O656:O692)=0,COUNTIF(O656:O692,"NA")&gt;0),"NA",
SUM(O656:O692))))</f>
        <v>0</v>
      </c>
      <c r="P693" s="174">
        <f t="shared" ref="P693:AD693" si="198">IF(AND(SUM(P656:P692)=0,COUNTIF(P656:P692,"NS")&gt;0),"NS",
IF(AND(SUM(P656:P692)=0,COUNTIF(P656:P692,0)&gt;0),0,
IF(AND(SUM(P656:P692)=0,COUNTIF(P656:P692,"NA")&gt;0),"NA",
SUM(P656:P692))))</f>
        <v>0</v>
      </c>
      <c r="Q693" s="174">
        <f t="shared" si="198"/>
        <v>0</v>
      </c>
      <c r="R693" s="174">
        <f t="shared" si="198"/>
        <v>0</v>
      </c>
      <c r="S693" s="174">
        <f t="shared" si="198"/>
        <v>0</v>
      </c>
      <c r="T693" s="174">
        <f t="shared" si="198"/>
        <v>0</v>
      </c>
      <c r="U693" s="174">
        <f t="shared" si="198"/>
        <v>0</v>
      </c>
      <c r="V693" s="174">
        <f t="shared" si="198"/>
        <v>0</v>
      </c>
      <c r="W693" s="174">
        <f t="shared" si="198"/>
        <v>0</v>
      </c>
      <c r="X693" s="174">
        <f t="shared" si="198"/>
        <v>0</v>
      </c>
      <c r="Y693" s="174">
        <f t="shared" si="198"/>
        <v>0</v>
      </c>
      <c r="Z693" s="174">
        <f t="shared" si="198"/>
        <v>0</v>
      </c>
      <c r="AA693" s="174">
        <f t="shared" si="198"/>
        <v>0</v>
      </c>
      <c r="AB693" s="174">
        <f t="shared" si="198"/>
        <v>0</v>
      </c>
      <c r="AC693" s="174">
        <f t="shared" si="198"/>
        <v>0</v>
      </c>
      <c r="AD693" s="174">
        <f t="shared" si="198"/>
        <v>0</v>
      </c>
      <c r="AE693" s="12"/>
      <c r="AF693" s="122"/>
    </row>
    <row r="694" spans="1:243" s="72" customFormat="1" ht="15" customHeight="1">
      <c r="A694" s="173"/>
      <c r="B694" s="173"/>
      <c r="C694" s="173"/>
      <c r="D694" s="173"/>
      <c r="E694" s="173"/>
      <c r="F694" s="173"/>
      <c r="G694" s="173"/>
      <c r="H694" s="173"/>
      <c r="I694" s="173"/>
      <c r="J694" s="173"/>
      <c r="K694" s="173"/>
      <c r="L694" s="173"/>
      <c r="M694" s="173"/>
      <c r="N694" s="173"/>
      <c r="O694" s="173"/>
      <c r="P694" s="173"/>
      <c r="Q694" s="173"/>
      <c r="R694" s="173"/>
      <c r="S694" s="173"/>
      <c r="T694" s="173"/>
      <c r="U694" s="173"/>
      <c r="V694" s="173"/>
      <c r="W694" s="173"/>
      <c r="X694" s="173"/>
      <c r="Y694" s="173"/>
      <c r="Z694" s="173"/>
      <c r="AA694" s="173"/>
      <c r="AB694" s="173"/>
      <c r="AC694" s="173"/>
      <c r="AD694" s="173"/>
      <c r="AE694" s="12"/>
      <c r="AF694" s="122"/>
    </row>
    <row r="695" spans="1:243" ht="24" customHeight="1">
      <c r="A695" s="131"/>
      <c r="B695" s="143"/>
      <c r="C695" s="580" t="s">
        <v>127</v>
      </c>
      <c r="D695" s="580"/>
      <c r="E695" s="580"/>
      <c r="F695" s="580"/>
      <c r="G695" s="580"/>
      <c r="H695" s="580"/>
      <c r="I695" s="580"/>
      <c r="J695" s="580"/>
      <c r="K695" s="580"/>
      <c r="L695" s="580"/>
      <c r="M695" s="580"/>
      <c r="N695" s="580"/>
      <c r="O695" s="580"/>
      <c r="P695" s="580"/>
      <c r="Q695" s="580"/>
      <c r="R695" s="580"/>
      <c r="S695" s="580"/>
      <c r="T695" s="580"/>
      <c r="U695" s="580"/>
      <c r="V695" s="580"/>
      <c r="W695" s="580"/>
      <c r="X695" s="580"/>
      <c r="Y695" s="580"/>
      <c r="Z695" s="580"/>
      <c r="AA695" s="580"/>
      <c r="AB695" s="580"/>
      <c r="AC695" s="580"/>
      <c r="AD695" s="580"/>
      <c r="AE695" s="12"/>
    </row>
    <row r="696" spans="1:243" ht="60" customHeight="1">
      <c r="A696" s="131"/>
      <c r="B696" s="44"/>
      <c r="C696" s="763"/>
      <c r="D696" s="764"/>
      <c r="E696" s="764"/>
      <c r="F696" s="764"/>
      <c r="G696" s="764"/>
      <c r="H696" s="764"/>
      <c r="I696" s="764"/>
      <c r="J696" s="764"/>
      <c r="K696" s="764"/>
      <c r="L696" s="764"/>
      <c r="M696" s="764"/>
      <c r="N696" s="764"/>
      <c r="O696" s="764"/>
      <c r="P696" s="764"/>
      <c r="Q696" s="764"/>
      <c r="R696" s="764"/>
      <c r="S696" s="764"/>
      <c r="T696" s="764"/>
      <c r="U696" s="764"/>
      <c r="V696" s="764"/>
      <c r="W696" s="764"/>
      <c r="X696" s="764"/>
      <c r="Y696" s="764"/>
      <c r="Z696" s="764"/>
      <c r="AA696" s="764"/>
      <c r="AB696" s="764"/>
      <c r="AC696" s="764"/>
      <c r="AD696" s="765"/>
      <c r="AE696" s="12"/>
    </row>
    <row r="697" spans="1:243" ht="15" customHeight="1">
      <c r="A697" s="131"/>
      <c r="B697" s="624" t="str">
        <f>IF(DB648=0,"", IF(DB648=1,_xlfn.CONCAT("Error: Verificar sumas en el numeral ",DD648,"."),_xlfn.CONCAT("Error: Verificar sumas en los numerales ",DD648)))</f>
        <v/>
      </c>
      <c r="C697" s="624"/>
      <c r="D697" s="624"/>
      <c r="E697" s="624"/>
      <c r="F697" s="624"/>
      <c r="G697" s="624"/>
      <c r="H697" s="624"/>
      <c r="I697" s="624"/>
      <c r="J697" s="624"/>
      <c r="K697" s="624"/>
      <c r="L697" s="624"/>
      <c r="M697" s="624"/>
      <c r="N697" s="624"/>
      <c r="O697" s="624"/>
      <c r="P697" s="624"/>
      <c r="Q697" s="624"/>
      <c r="R697" s="624"/>
      <c r="S697" s="624"/>
      <c r="T697" s="624"/>
      <c r="U697" s="624"/>
      <c r="V697" s="624"/>
      <c r="W697" s="624"/>
      <c r="X697" s="624"/>
      <c r="Y697" s="624"/>
      <c r="Z697" s="624"/>
      <c r="AA697" s="624"/>
      <c r="AB697" s="624"/>
      <c r="AC697" s="624"/>
      <c r="AD697" s="624"/>
      <c r="AE697" s="12"/>
    </row>
    <row r="698" spans="1:243" ht="15" customHeight="1">
      <c r="A698" s="131"/>
      <c r="B698" s="957" t="str">
        <f>IF(IM619=0,"", IF(IM619=1,_xlfn.CONCAT("Alerta: Verificar la información registrada en el recuadro de especificación tomando en cuenta la instrucción ",IO619,"."),_xlfn.CONCAT("Alerta: Verificar la información registrada tomando en cuenta las instrucciones ",IO619)))</f>
        <v/>
      </c>
      <c r="C698" s="957"/>
      <c r="D698" s="957"/>
      <c r="E698" s="957"/>
      <c r="F698" s="957"/>
      <c r="G698" s="957"/>
      <c r="H698" s="957"/>
      <c r="I698" s="957"/>
      <c r="J698" s="957"/>
      <c r="K698" s="957"/>
      <c r="L698" s="957"/>
      <c r="M698" s="957"/>
      <c r="N698" s="957"/>
      <c r="O698" s="957"/>
      <c r="P698" s="957"/>
      <c r="Q698" s="957"/>
      <c r="R698" s="957"/>
      <c r="S698" s="957"/>
      <c r="T698" s="957"/>
      <c r="U698" s="957"/>
      <c r="V698" s="957"/>
      <c r="W698" s="957"/>
      <c r="X698" s="957"/>
      <c r="Y698" s="957"/>
      <c r="Z698" s="957"/>
      <c r="AA698" s="957"/>
      <c r="AB698" s="957"/>
      <c r="AC698" s="957"/>
      <c r="AD698" s="957"/>
      <c r="AE698" s="12"/>
    </row>
    <row r="699" spans="1:243" ht="15" customHeight="1">
      <c r="A699" s="131"/>
      <c r="B699" s="756" t="str">
        <f>IF(HQ611=0,"","Alerta: Debe justificar el uso de NS argumentando el estado de la información desconocida.")</f>
        <v/>
      </c>
      <c r="C699" s="756"/>
      <c r="D699" s="756"/>
      <c r="E699" s="756"/>
      <c r="F699" s="756"/>
      <c r="G699" s="756"/>
      <c r="H699" s="756"/>
      <c r="I699" s="756"/>
      <c r="J699" s="756"/>
      <c r="K699" s="756"/>
      <c r="L699" s="756"/>
      <c r="M699" s="756"/>
      <c r="N699" s="756"/>
      <c r="O699" s="756"/>
      <c r="P699" s="756"/>
      <c r="Q699" s="756"/>
      <c r="R699" s="756"/>
      <c r="S699" s="756"/>
      <c r="T699" s="756"/>
      <c r="U699" s="756"/>
      <c r="V699" s="756"/>
      <c r="W699" s="756"/>
      <c r="X699" s="756"/>
      <c r="Y699" s="756"/>
      <c r="Z699" s="756"/>
      <c r="AA699" s="756"/>
      <c r="AB699" s="756"/>
      <c r="AC699" s="756"/>
      <c r="AD699" s="756"/>
      <c r="AE699" s="12"/>
    </row>
    <row r="700" spans="1:243" ht="15" customHeight="1">
      <c r="A700" s="131"/>
      <c r="B700" s="625" t="str">
        <f>IF(IH648=0,"","Error: Debe completar toda la información requerida.")</f>
        <v/>
      </c>
      <c r="C700" s="625"/>
      <c r="D700" s="625"/>
      <c r="E700" s="625"/>
      <c r="F700" s="625"/>
      <c r="G700" s="625"/>
      <c r="H700" s="625"/>
      <c r="I700" s="625"/>
      <c r="J700" s="625"/>
      <c r="K700" s="625"/>
      <c r="L700" s="625"/>
      <c r="M700" s="625"/>
      <c r="N700" s="625"/>
      <c r="O700" s="625"/>
      <c r="P700" s="625"/>
      <c r="Q700" s="625"/>
      <c r="R700" s="625"/>
      <c r="S700" s="625"/>
      <c r="T700" s="625"/>
      <c r="U700" s="625"/>
      <c r="V700" s="625"/>
      <c r="W700" s="625"/>
      <c r="X700" s="625"/>
      <c r="Y700" s="625"/>
      <c r="Z700" s="625"/>
      <c r="AA700" s="625"/>
      <c r="AB700" s="625"/>
      <c r="AC700" s="625"/>
      <c r="AD700" s="625"/>
      <c r="AE700" s="12"/>
    </row>
    <row r="701" spans="1:243" s="72" customFormat="1" ht="15" customHeight="1">
      <c r="A701" s="131"/>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2"/>
      <c r="AF701" s="122"/>
    </row>
    <row r="702" spans="1:243" s="72" customFormat="1" ht="15" customHeight="1" thickBot="1">
      <c r="A702" s="131"/>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2"/>
      <c r="AF702" s="122"/>
    </row>
    <row r="703" spans="1:243" ht="15" customHeight="1" thickBot="1">
      <c r="A703" s="132"/>
      <c r="B703" s="595" t="s">
        <v>1306</v>
      </c>
      <c r="C703" s="596"/>
      <c r="D703" s="596"/>
      <c r="E703" s="596"/>
      <c r="F703" s="596"/>
      <c r="G703" s="596"/>
      <c r="H703" s="596"/>
      <c r="I703" s="596"/>
      <c r="J703" s="596"/>
      <c r="K703" s="596"/>
      <c r="L703" s="596"/>
      <c r="M703" s="596"/>
      <c r="N703" s="596"/>
      <c r="O703" s="596"/>
      <c r="P703" s="596"/>
      <c r="Q703" s="596"/>
      <c r="R703" s="596"/>
      <c r="S703" s="596"/>
      <c r="T703" s="596"/>
      <c r="U703" s="596"/>
      <c r="V703" s="596"/>
      <c r="W703" s="596"/>
      <c r="X703" s="596"/>
      <c r="Y703" s="596"/>
      <c r="Z703" s="596"/>
      <c r="AA703" s="596"/>
      <c r="AB703" s="596"/>
      <c r="AC703" s="596"/>
      <c r="AD703" s="597"/>
      <c r="AE703" s="12"/>
      <c r="AH703" s="1127" t="s">
        <v>7261</v>
      </c>
      <c r="AI703" s="1127"/>
      <c r="AK703" s="1127" t="s">
        <v>7285</v>
      </c>
      <c r="AL703" s="1127"/>
      <c r="AN703" s="1128" t="s">
        <v>7233</v>
      </c>
      <c r="AO703" s="1128"/>
      <c r="AQ703" s="1128" t="s">
        <v>7234</v>
      </c>
      <c r="AR703" s="1128"/>
    </row>
    <row r="704" spans="1:243" ht="15" customHeight="1">
      <c r="A704" s="131"/>
      <c r="B704" s="672" t="s">
        <v>411</v>
      </c>
      <c r="C704" s="673"/>
      <c r="D704" s="673"/>
      <c r="E704" s="673"/>
      <c r="F704" s="673"/>
      <c r="G704" s="673"/>
      <c r="H704" s="673"/>
      <c r="I704" s="673"/>
      <c r="J704" s="673"/>
      <c r="K704" s="673"/>
      <c r="L704" s="673"/>
      <c r="M704" s="673"/>
      <c r="N704" s="673"/>
      <c r="O704" s="673"/>
      <c r="P704" s="673"/>
      <c r="Q704" s="673"/>
      <c r="R704" s="673"/>
      <c r="S704" s="673"/>
      <c r="T704" s="673"/>
      <c r="U704" s="673"/>
      <c r="V704" s="673"/>
      <c r="W704" s="673"/>
      <c r="X704" s="673"/>
      <c r="Y704" s="673"/>
      <c r="Z704" s="673"/>
      <c r="AA704" s="673"/>
      <c r="AB704" s="673"/>
      <c r="AC704" s="673"/>
      <c r="AD704" s="674"/>
      <c r="AE704" s="12"/>
      <c r="AH704" s="1093">
        <f>IF($AH$188=$AJ$188,0,IF(SUM($AB$193)&gt;0,0,1))</f>
        <v>0</v>
      </c>
      <c r="AI704" s="1093"/>
      <c r="AK704" s="1093">
        <f>IF($AO$188=$AQ$188,0,IF(SUM($AC$208)&gt;0,0,1))</f>
        <v>0</v>
      </c>
      <c r="AL704" s="1093"/>
      <c r="AN704" s="1093">
        <f>IF($AO$188=$AQ$188,0,IF(SUM($AC$209)&gt;0,0,1))</f>
        <v>0</v>
      </c>
      <c r="AO704" s="1093"/>
      <c r="AQ704" s="1093">
        <f>IF($AO$188=$AQ$188,0,IF(SUM($AC$210)&gt;0,0,1))</f>
        <v>0</v>
      </c>
      <c r="AR704" s="1093"/>
    </row>
    <row r="705" spans="1:112" ht="48" customHeight="1">
      <c r="A705" s="131"/>
      <c r="B705" s="196"/>
      <c r="C705" s="971" t="s">
        <v>7832</v>
      </c>
      <c r="D705" s="971"/>
      <c r="E705" s="971"/>
      <c r="F705" s="971"/>
      <c r="G705" s="971"/>
      <c r="H705" s="971"/>
      <c r="I705" s="971"/>
      <c r="J705" s="971"/>
      <c r="K705" s="971"/>
      <c r="L705" s="971"/>
      <c r="M705" s="971"/>
      <c r="N705" s="971"/>
      <c r="O705" s="971"/>
      <c r="P705" s="971"/>
      <c r="Q705" s="971"/>
      <c r="R705" s="971"/>
      <c r="S705" s="971"/>
      <c r="T705" s="971"/>
      <c r="U705" s="971"/>
      <c r="V705" s="971"/>
      <c r="W705" s="971"/>
      <c r="X705" s="971"/>
      <c r="Y705" s="971"/>
      <c r="Z705" s="971"/>
      <c r="AA705" s="971"/>
      <c r="AB705" s="971"/>
      <c r="AC705" s="971"/>
      <c r="AD705" s="1122"/>
      <c r="AE705" s="12"/>
    </row>
    <row r="706" spans="1:112" ht="48" customHeight="1">
      <c r="A706" s="131"/>
      <c r="B706" s="159"/>
      <c r="C706" s="578" t="s">
        <v>7833</v>
      </c>
      <c r="D706" s="578"/>
      <c r="E706" s="578"/>
      <c r="F706" s="578"/>
      <c r="G706" s="578"/>
      <c r="H706" s="578"/>
      <c r="I706" s="578"/>
      <c r="J706" s="578"/>
      <c r="K706" s="578"/>
      <c r="L706" s="578"/>
      <c r="M706" s="578"/>
      <c r="N706" s="578"/>
      <c r="O706" s="578"/>
      <c r="P706" s="578"/>
      <c r="Q706" s="578"/>
      <c r="R706" s="578"/>
      <c r="S706" s="578"/>
      <c r="T706" s="578"/>
      <c r="U706" s="578"/>
      <c r="V706" s="578"/>
      <c r="W706" s="578"/>
      <c r="X706" s="578"/>
      <c r="Y706" s="578"/>
      <c r="Z706" s="578"/>
      <c r="AA706" s="578"/>
      <c r="AB706" s="578"/>
      <c r="AC706" s="578"/>
      <c r="AD706" s="579"/>
      <c r="AE706" s="12"/>
    </row>
    <row r="707" spans="1:112" ht="15" customHeight="1">
      <c r="A707" s="131"/>
      <c r="B707" s="159"/>
      <c r="C707" s="578" t="s">
        <v>1851</v>
      </c>
      <c r="D707" s="578"/>
      <c r="E707" s="578"/>
      <c r="F707" s="578"/>
      <c r="G707" s="578"/>
      <c r="H707" s="578"/>
      <c r="I707" s="578"/>
      <c r="J707" s="578"/>
      <c r="K707" s="578"/>
      <c r="L707" s="578"/>
      <c r="M707" s="578"/>
      <c r="N707" s="578"/>
      <c r="O707" s="578"/>
      <c r="P707" s="578"/>
      <c r="Q707" s="578"/>
      <c r="R707" s="578"/>
      <c r="S707" s="578"/>
      <c r="T707" s="578"/>
      <c r="U707" s="578"/>
      <c r="V707" s="578"/>
      <c r="W707" s="578"/>
      <c r="X707" s="578"/>
      <c r="Y707" s="578"/>
      <c r="Z707" s="578"/>
      <c r="AA707" s="578"/>
      <c r="AB707" s="578"/>
      <c r="AC707" s="578"/>
      <c r="AD707" s="579"/>
      <c r="AE707" s="12"/>
    </row>
    <row r="708" spans="1:112" ht="48" customHeight="1">
      <c r="A708" s="131"/>
      <c r="B708" s="156"/>
      <c r="C708" s="578" t="s">
        <v>7839</v>
      </c>
      <c r="D708" s="578"/>
      <c r="E708" s="578"/>
      <c r="F708" s="578"/>
      <c r="G708" s="578"/>
      <c r="H708" s="578"/>
      <c r="I708" s="578"/>
      <c r="J708" s="578"/>
      <c r="K708" s="578"/>
      <c r="L708" s="578"/>
      <c r="M708" s="578"/>
      <c r="N708" s="578"/>
      <c r="O708" s="578"/>
      <c r="P708" s="578"/>
      <c r="Q708" s="578"/>
      <c r="R708" s="578"/>
      <c r="S708" s="578"/>
      <c r="T708" s="578"/>
      <c r="U708" s="578"/>
      <c r="V708" s="578"/>
      <c r="W708" s="578"/>
      <c r="X708" s="578"/>
      <c r="Y708" s="578"/>
      <c r="Z708" s="578"/>
      <c r="AA708" s="578"/>
      <c r="AB708" s="578"/>
      <c r="AC708" s="578"/>
      <c r="AD708" s="579"/>
      <c r="AE708" s="12"/>
    </row>
    <row r="709" spans="1:112" s="207" customFormat="1" ht="48" customHeight="1">
      <c r="A709" s="131"/>
      <c r="B709" s="206"/>
      <c r="C709" s="578" t="s">
        <v>7840</v>
      </c>
      <c r="D709" s="578"/>
      <c r="E709" s="578"/>
      <c r="F709" s="578"/>
      <c r="G709" s="578"/>
      <c r="H709" s="578"/>
      <c r="I709" s="578"/>
      <c r="J709" s="578"/>
      <c r="K709" s="578"/>
      <c r="L709" s="578"/>
      <c r="M709" s="578"/>
      <c r="N709" s="578"/>
      <c r="O709" s="578"/>
      <c r="P709" s="578"/>
      <c r="Q709" s="578"/>
      <c r="R709" s="578"/>
      <c r="S709" s="578"/>
      <c r="T709" s="578"/>
      <c r="U709" s="578"/>
      <c r="V709" s="578"/>
      <c r="W709" s="578"/>
      <c r="X709" s="578"/>
      <c r="Y709" s="578"/>
      <c r="Z709" s="578"/>
      <c r="AA709" s="578"/>
      <c r="AB709" s="578"/>
      <c r="AC709" s="578"/>
      <c r="AD709" s="579"/>
      <c r="AE709" s="12"/>
      <c r="AF709" s="122"/>
      <c r="AG709" s="72"/>
      <c r="AH709" s="72"/>
      <c r="AI709" s="72"/>
      <c r="AJ709" s="72"/>
      <c r="AK709" s="72"/>
      <c r="AL709" s="72"/>
      <c r="AM709" s="72"/>
      <c r="AN709" s="72"/>
      <c r="AO709" s="72"/>
      <c r="AP709" s="72"/>
      <c r="AQ709" s="72"/>
      <c r="AR709" s="72"/>
      <c r="AS709" s="72"/>
      <c r="AT709" s="72"/>
      <c r="AU709" s="72"/>
      <c r="AV709" s="72"/>
      <c r="AW709" s="72"/>
      <c r="AX709" s="72"/>
      <c r="AY709" s="72"/>
      <c r="AZ709" s="72"/>
      <c r="BA709" s="72"/>
      <c r="BB709" s="72"/>
      <c r="BC709" s="72"/>
      <c r="BD709" s="72"/>
      <c r="BE709" s="72"/>
      <c r="BF709" s="72"/>
      <c r="BG709" s="72"/>
      <c r="BH709" s="72"/>
      <c r="BI709" s="72"/>
      <c r="BJ709" s="72"/>
      <c r="BK709" s="72"/>
      <c r="BL709" s="72"/>
      <c r="BM709" s="72"/>
      <c r="BN709" s="72"/>
      <c r="BO709" s="72"/>
      <c r="BP709" s="72"/>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c r="CS709" s="72"/>
      <c r="CT709" s="72"/>
      <c r="CU709" s="72"/>
      <c r="CV709" s="72"/>
      <c r="CW709" s="72"/>
      <c r="CX709" s="72"/>
      <c r="CY709" s="72"/>
      <c r="CZ709" s="72"/>
      <c r="DA709" s="72"/>
      <c r="DB709" s="72"/>
      <c r="DC709" s="72"/>
      <c r="DD709" s="72"/>
      <c r="DE709" s="72"/>
      <c r="DF709" s="72"/>
      <c r="DG709" s="72"/>
      <c r="DH709" s="72"/>
    </row>
    <row r="710" spans="1:112" s="207" customFormat="1" ht="48" customHeight="1">
      <c r="A710" s="131"/>
      <c r="B710" s="206"/>
      <c r="C710" s="578" t="s">
        <v>7841</v>
      </c>
      <c r="D710" s="578"/>
      <c r="E710" s="578"/>
      <c r="F710" s="578"/>
      <c r="G710" s="578"/>
      <c r="H710" s="578"/>
      <c r="I710" s="578"/>
      <c r="J710" s="578"/>
      <c r="K710" s="578"/>
      <c r="L710" s="578"/>
      <c r="M710" s="578"/>
      <c r="N710" s="578"/>
      <c r="O710" s="578"/>
      <c r="P710" s="578"/>
      <c r="Q710" s="578"/>
      <c r="R710" s="578"/>
      <c r="S710" s="578"/>
      <c r="T710" s="578"/>
      <c r="U710" s="578"/>
      <c r="V710" s="578"/>
      <c r="W710" s="578"/>
      <c r="X710" s="578"/>
      <c r="Y710" s="578"/>
      <c r="Z710" s="578"/>
      <c r="AA710" s="578"/>
      <c r="AB710" s="578"/>
      <c r="AC710" s="578"/>
      <c r="AD710" s="579"/>
      <c r="AE710" s="12"/>
      <c r="AF710" s="122"/>
      <c r="AG710" s="72"/>
      <c r="AH710" s="72"/>
      <c r="AI710" s="72"/>
      <c r="AJ710" s="72"/>
      <c r="AK710" s="72"/>
      <c r="AL710" s="72"/>
      <c r="AM710" s="72"/>
      <c r="AN710" s="72"/>
      <c r="AO710" s="72"/>
      <c r="AP710" s="72"/>
      <c r="AQ710" s="72"/>
      <c r="AR710" s="72"/>
      <c r="AS710" s="72"/>
      <c r="AT710" s="72"/>
      <c r="AU710" s="72"/>
      <c r="AV710" s="72"/>
      <c r="AW710" s="72"/>
      <c r="AX710" s="72"/>
      <c r="AY710" s="72"/>
      <c r="AZ710" s="72"/>
      <c r="BA710" s="72"/>
      <c r="BB710" s="72"/>
      <c r="BC710" s="72"/>
      <c r="BD710" s="72"/>
      <c r="BE710" s="72"/>
      <c r="BF710" s="72"/>
      <c r="BG710" s="72"/>
      <c r="BH710" s="72"/>
      <c r="BI710" s="72"/>
      <c r="BJ710" s="72"/>
      <c r="BK710" s="72"/>
      <c r="BL710" s="72"/>
      <c r="BM710" s="72"/>
      <c r="BN710" s="72"/>
      <c r="BO710" s="72"/>
      <c r="BP710" s="72"/>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c r="CS710" s="72"/>
      <c r="CT710" s="72"/>
      <c r="CU710" s="72"/>
      <c r="CV710" s="72"/>
      <c r="CW710" s="72"/>
      <c r="CX710" s="72"/>
      <c r="CY710" s="72"/>
      <c r="CZ710" s="72"/>
      <c r="DA710" s="72"/>
      <c r="DB710" s="72"/>
      <c r="DC710" s="72"/>
      <c r="DD710" s="72"/>
      <c r="DE710" s="72"/>
      <c r="DF710" s="72"/>
      <c r="DG710" s="72"/>
      <c r="DH710" s="72"/>
    </row>
    <row r="711" spans="1:112" ht="48" customHeight="1">
      <c r="A711" s="131"/>
      <c r="B711" s="156"/>
      <c r="C711" s="578" t="s">
        <v>7842</v>
      </c>
      <c r="D711" s="578"/>
      <c r="E711" s="578"/>
      <c r="F711" s="578"/>
      <c r="G711" s="578"/>
      <c r="H711" s="578"/>
      <c r="I711" s="578"/>
      <c r="J711" s="578"/>
      <c r="K711" s="578"/>
      <c r="L711" s="578"/>
      <c r="M711" s="578"/>
      <c r="N711" s="578"/>
      <c r="O711" s="578"/>
      <c r="P711" s="578"/>
      <c r="Q711" s="578"/>
      <c r="R711" s="578"/>
      <c r="S711" s="578"/>
      <c r="T711" s="578"/>
      <c r="U711" s="578"/>
      <c r="V711" s="578"/>
      <c r="W711" s="578"/>
      <c r="X711" s="578"/>
      <c r="Y711" s="578"/>
      <c r="Z711" s="578"/>
      <c r="AA711" s="578"/>
      <c r="AB711" s="578"/>
      <c r="AC711" s="578"/>
      <c r="AD711" s="579"/>
      <c r="AE711" s="12"/>
    </row>
    <row r="712" spans="1:112" ht="60" customHeight="1">
      <c r="A712" s="131"/>
      <c r="B712" s="158"/>
      <c r="C712" s="580" t="s">
        <v>7843</v>
      </c>
      <c r="D712" s="580"/>
      <c r="E712" s="580"/>
      <c r="F712" s="580"/>
      <c r="G712" s="580"/>
      <c r="H712" s="580"/>
      <c r="I712" s="580"/>
      <c r="J712" s="580"/>
      <c r="K712" s="580"/>
      <c r="L712" s="580"/>
      <c r="M712" s="580"/>
      <c r="N712" s="580"/>
      <c r="O712" s="580"/>
      <c r="P712" s="580"/>
      <c r="Q712" s="580"/>
      <c r="R712" s="580"/>
      <c r="S712" s="580"/>
      <c r="T712" s="580"/>
      <c r="U712" s="580"/>
      <c r="V712" s="580"/>
      <c r="W712" s="580"/>
      <c r="X712" s="580"/>
      <c r="Y712" s="580"/>
      <c r="Z712" s="580"/>
      <c r="AA712" s="580"/>
      <c r="AB712" s="580"/>
      <c r="AC712" s="580"/>
      <c r="AD712" s="581"/>
      <c r="AE712" s="12"/>
      <c r="AG712" s="35"/>
      <c r="AH712" s="35"/>
      <c r="AI712" s="35"/>
      <c r="AJ712" s="35"/>
      <c r="AK712" s="35"/>
      <c r="AL712" s="35"/>
      <c r="AM712" s="35"/>
      <c r="AN712" s="35"/>
      <c r="AO712" s="35"/>
    </row>
    <row r="713" spans="1:112" s="12" customFormat="1" ht="14.25" customHeight="1">
      <c r="A713" s="131"/>
      <c r="AF713" s="13"/>
    </row>
    <row r="714" spans="1:112" ht="24" customHeight="1">
      <c r="A714" s="131" t="s">
        <v>990</v>
      </c>
      <c r="B714" s="688" t="s">
        <v>7638</v>
      </c>
      <c r="C714" s="688"/>
      <c r="D714" s="688"/>
      <c r="E714" s="688"/>
      <c r="F714" s="688"/>
      <c r="G714" s="688"/>
      <c r="H714" s="688"/>
      <c r="I714" s="688"/>
      <c r="J714" s="688"/>
      <c r="K714" s="688"/>
      <c r="L714" s="688"/>
      <c r="M714" s="688"/>
      <c r="N714" s="688"/>
      <c r="O714" s="688"/>
      <c r="P714" s="688"/>
      <c r="Q714" s="688"/>
      <c r="R714" s="688"/>
      <c r="S714" s="688"/>
      <c r="T714" s="688"/>
      <c r="U714" s="688"/>
      <c r="V714" s="688"/>
      <c r="W714" s="688"/>
      <c r="X714" s="688"/>
      <c r="Y714" s="688"/>
      <c r="Z714" s="688"/>
      <c r="AA714" s="688"/>
      <c r="AB714" s="688"/>
      <c r="AC714" s="688"/>
      <c r="AD714" s="688"/>
      <c r="AE714" s="12"/>
      <c r="AG714" s="35"/>
      <c r="AH714" s="639" t="s">
        <v>7211</v>
      </c>
      <c r="AI714" s="641"/>
      <c r="AJ714" s="639" t="s">
        <v>7212</v>
      </c>
      <c r="AK714" s="641"/>
      <c r="AL714" s="639" t="s">
        <v>7213</v>
      </c>
      <c r="AM714" s="641"/>
      <c r="AN714" s="35"/>
      <c r="AO714" s="35"/>
    </row>
    <row r="715" spans="1:112" ht="36" customHeight="1">
      <c r="A715" s="121"/>
      <c r="B715" s="144"/>
      <c r="C715" s="578" t="s">
        <v>7386</v>
      </c>
      <c r="D715" s="578"/>
      <c r="E715" s="578"/>
      <c r="F715" s="578"/>
      <c r="G715" s="578"/>
      <c r="H715" s="578"/>
      <c r="I715" s="578"/>
      <c r="J715" s="578"/>
      <c r="K715" s="578"/>
      <c r="L715" s="578"/>
      <c r="M715" s="578"/>
      <c r="N715" s="578"/>
      <c r="O715" s="578"/>
      <c r="P715" s="578"/>
      <c r="Q715" s="578"/>
      <c r="R715" s="578"/>
      <c r="S715" s="578"/>
      <c r="T715" s="578"/>
      <c r="U715" s="578"/>
      <c r="V715" s="578"/>
      <c r="W715" s="578"/>
      <c r="X715" s="578"/>
      <c r="Y715" s="578"/>
      <c r="Z715" s="578"/>
      <c r="AA715" s="578"/>
      <c r="AB715" s="578"/>
      <c r="AC715" s="578"/>
      <c r="AD715" s="578"/>
      <c r="AE715" s="12"/>
      <c r="AG715" s="35"/>
      <c r="AH715" s="642">
        <f>COUNTBLANK(D743:AD779)+COUNTBLANK(D788:AD824)</f>
        <v>1994</v>
      </c>
      <c r="AI715" s="643"/>
      <c r="AJ715" s="639">
        <v>1994</v>
      </c>
      <c r="AK715" s="641"/>
      <c r="AL715" s="639"/>
      <c r="AM715" s="641"/>
      <c r="AN715" s="35"/>
      <c r="AO715" s="35"/>
    </row>
    <row r="716" spans="1:112" ht="36" customHeight="1">
      <c r="A716" s="121"/>
      <c r="B716" s="144"/>
      <c r="C716" s="578" t="s">
        <v>7382</v>
      </c>
      <c r="D716" s="578"/>
      <c r="E716" s="578"/>
      <c r="F716" s="578"/>
      <c r="G716" s="578"/>
      <c r="H716" s="578"/>
      <c r="I716" s="578"/>
      <c r="J716" s="578"/>
      <c r="K716" s="578"/>
      <c r="L716" s="578"/>
      <c r="M716" s="578"/>
      <c r="N716" s="578"/>
      <c r="O716" s="578"/>
      <c r="P716" s="578"/>
      <c r="Q716" s="578"/>
      <c r="R716" s="578"/>
      <c r="S716" s="578"/>
      <c r="T716" s="578"/>
      <c r="U716" s="578"/>
      <c r="V716" s="578"/>
      <c r="W716" s="578"/>
      <c r="X716" s="578"/>
      <c r="Y716" s="578"/>
      <c r="Z716" s="578"/>
      <c r="AA716" s="578"/>
      <c r="AB716" s="578"/>
      <c r="AC716" s="578"/>
      <c r="AD716" s="578"/>
      <c r="AE716" s="12"/>
      <c r="AG716" s="35"/>
      <c r="AH716" s="35"/>
      <c r="AI716" s="35"/>
      <c r="AJ716" s="35"/>
      <c r="AK716" s="35"/>
      <c r="AL716" s="35"/>
      <c r="AM716" s="35"/>
      <c r="AN716" s="35"/>
      <c r="AO716" s="35"/>
    </row>
    <row r="717" spans="1:112" ht="36" customHeight="1">
      <c r="A717" s="121"/>
      <c r="B717" s="144"/>
      <c r="C717" s="578" t="s">
        <v>7383</v>
      </c>
      <c r="D717" s="578"/>
      <c r="E717" s="578"/>
      <c r="F717" s="578"/>
      <c r="G717" s="578"/>
      <c r="H717" s="578"/>
      <c r="I717" s="578"/>
      <c r="J717" s="578"/>
      <c r="K717" s="578"/>
      <c r="L717" s="578"/>
      <c r="M717" s="578"/>
      <c r="N717" s="578"/>
      <c r="O717" s="578"/>
      <c r="P717" s="578"/>
      <c r="Q717" s="578"/>
      <c r="R717" s="578"/>
      <c r="S717" s="578"/>
      <c r="T717" s="578"/>
      <c r="U717" s="578"/>
      <c r="V717" s="578"/>
      <c r="W717" s="578"/>
      <c r="X717" s="578"/>
      <c r="Y717" s="578"/>
      <c r="Z717" s="578"/>
      <c r="AA717" s="578"/>
      <c r="AB717" s="578"/>
      <c r="AC717" s="578"/>
      <c r="AD717" s="578"/>
      <c r="AE717" s="12"/>
      <c r="AG717" s="35"/>
      <c r="AH717" s="35"/>
      <c r="AI717" s="35"/>
      <c r="AJ717" s="35"/>
      <c r="AK717" s="35"/>
      <c r="AL717" s="35"/>
      <c r="AM717" s="35"/>
      <c r="AN717" s="35"/>
      <c r="AO717" s="35"/>
    </row>
    <row r="718" spans="1:112" ht="36" customHeight="1">
      <c r="A718" s="121"/>
      <c r="B718" s="144"/>
      <c r="C718" s="578" t="s">
        <v>7694</v>
      </c>
      <c r="D718" s="578"/>
      <c r="E718" s="578"/>
      <c r="F718" s="578"/>
      <c r="G718" s="578"/>
      <c r="H718" s="578"/>
      <c r="I718" s="578"/>
      <c r="J718" s="578"/>
      <c r="K718" s="578"/>
      <c r="L718" s="578"/>
      <c r="M718" s="578"/>
      <c r="N718" s="578"/>
      <c r="O718" s="578"/>
      <c r="P718" s="578"/>
      <c r="Q718" s="578"/>
      <c r="R718" s="578"/>
      <c r="S718" s="578"/>
      <c r="T718" s="578"/>
      <c r="U718" s="578"/>
      <c r="V718" s="578"/>
      <c r="W718" s="578"/>
      <c r="X718" s="578"/>
      <c r="Y718" s="578"/>
      <c r="Z718" s="578"/>
      <c r="AA718" s="578"/>
      <c r="AB718" s="578"/>
      <c r="AC718" s="578"/>
      <c r="AD718" s="578"/>
      <c r="AE718" s="12"/>
      <c r="AG718" s="35"/>
      <c r="AH718" s="35"/>
      <c r="AI718" s="35"/>
      <c r="AJ718" s="35"/>
      <c r="AK718" s="35"/>
      <c r="AL718" s="35"/>
      <c r="AM718" s="35"/>
      <c r="AN718" s="35"/>
      <c r="AO718" s="35"/>
    </row>
    <row r="719" spans="1:112" ht="36" customHeight="1">
      <c r="A719" s="121"/>
      <c r="B719" s="144"/>
      <c r="C719" s="578" t="s">
        <v>7387</v>
      </c>
      <c r="D719" s="578"/>
      <c r="E719" s="578"/>
      <c r="F719" s="578"/>
      <c r="G719" s="578"/>
      <c r="H719" s="578"/>
      <c r="I719" s="578"/>
      <c r="J719" s="578"/>
      <c r="K719" s="578"/>
      <c r="L719" s="578"/>
      <c r="M719" s="578"/>
      <c r="N719" s="578"/>
      <c r="O719" s="578"/>
      <c r="P719" s="578"/>
      <c r="Q719" s="578"/>
      <c r="R719" s="578"/>
      <c r="S719" s="578"/>
      <c r="T719" s="578"/>
      <c r="U719" s="578"/>
      <c r="V719" s="578"/>
      <c r="W719" s="578"/>
      <c r="X719" s="578"/>
      <c r="Y719" s="578"/>
      <c r="Z719" s="578"/>
      <c r="AA719" s="578"/>
      <c r="AB719" s="578"/>
      <c r="AC719" s="578"/>
      <c r="AD719" s="578"/>
      <c r="AE719" s="12"/>
    </row>
    <row r="720" spans="1:112" ht="36" customHeight="1">
      <c r="A720" s="121"/>
      <c r="B720" s="144"/>
      <c r="C720" s="578" t="s">
        <v>7384</v>
      </c>
      <c r="D720" s="578"/>
      <c r="E720" s="578"/>
      <c r="F720" s="578"/>
      <c r="G720" s="578"/>
      <c r="H720" s="578"/>
      <c r="I720" s="578"/>
      <c r="J720" s="578"/>
      <c r="K720" s="578"/>
      <c r="L720" s="578"/>
      <c r="M720" s="578"/>
      <c r="N720" s="578"/>
      <c r="O720" s="578"/>
      <c r="P720" s="578"/>
      <c r="Q720" s="578"/>
      <c r="R720" s="578"/>
      <c r="S720" s="578"/>
      <c r="T720" s="578"/>
      <c r="U720" s="578"/>
      <c r="V720" s="578"/>
      <c r="W720" s="578"/>
      <c r="X720" s="578"/>
      <c r="Y720" s="578"/>
      <c r="Z720" s="578"/>
      <c r="AA720" s="578"/>
      <c r="AB720" s="578"/>
      <c r="AC720" s="578"/>
      <c r="AD720" s="578"/>
      <c r="AE720" s="12"/>
    </row>
    <row r="721" spans="1:112" ht="36" customHeight="1">
      <c r="A721" s="121"/>
      <c r="B721" s="144"/>
      <c r="C721" s="578" t="s">
        <v>7385</v>
      </c>
      <c r="D721" s="578"/>
      <c r="E721" s="578"/>
      <c r="F721" s="578"/>
      <c r="G721" s="578"/>
      <c r="H721" s="578"/>
      <c r="I721" s="578"/>
      <c r="J721" s="578"/>
      <c r="K721" s="578"/>
      <c r="L721" s="578"/>
      <c r="M721" s="578"/>
      <c r="N721" s="578"/>
      <c r="O721" s="578"/>
      <c r="P721" s="578"/>
      <c r="Q721" s="578"/>
      <c r="R721" s="578"/>
      <c r="S721" s="578"/>
      <c r="T721" s="578"/>
      <c r="U721" s="578"/>
      <c r="V721" s="578"/>
      <c r="W721" s="578"/>
      <c r="X721" s="578"/>
      <c r="Y721" s="578"/>
      <c r="Z721" s="578"/>
      <c r="AA721" s="578"/>
      <c r="AB721" s="578"/>
      <c r="AC721" s="578"/>
      <c r="AD721" s="578"/>
      <c r="AE721" s="12"/>
    </row>
    <row r="722" spans="1:112" ht="36" customHeight="1">
      <c r="A722" s="121"/>
      <c r="B722" s="144"/>
      <c r="C722" s="578" t="s">
        <v>7695</v>
      </c>
      <c r="D722" s="578"/>
      <c r="E722" s="578"/>
      <c r="F722" s="578"/>
      <c r="G722" s="578"/>
      <c r="H722" s="578"/>
      <c r="I722" s="578"/>
      <c r="J722" s="578"/>
      <c r="K722" s="578"/>
      <c r="L722" s="578"/>
      <c r="M722" s="578"/>
      <c r="N722" s="578"/>
      <c r="O722" s="578"/>
      <c r="P722" s="578"/>
      <c r="Q722" s="578"/>
      <c r="R722" s="578"/>
      <c r="S722" s="578"/>
      <c r="T722" s="578"/>
      <c r="U722" s="578"/>
      <c r="V722" s="578"/>
      <c r="W722" s="578"/>
      <c r="X722" s="578"/>
      <c r="Y722" s="578"/>
      <c r="Z722" s="578"/>
      <c r="AA722" s="578"/>
      <c r="AB722" s="578"/>
      <c r="AC722" s="578"/>
      <c r="AD722" s="578"/>
      <c r="AE722" s="12"/>
    </row>
    <row r="723" spans="1:112" s="207" customFormat="1" ht="36" customHeight="1">
      <c r="A723" s="121"/>
      <c r="B723" s="144"/>
      <c r="C723" s="671" t="s">
        <v>7860</v>
      </c>
      <c r="D723" s="671"/>
      <c r="E723" s="671"/>
      <c r="F723" s="671"/>
      <c r="G723" s="671"/>
      <c r="H723" s="671"/>
      <c r="I723" s="671"/>
      <c r="J723" s="671"/>
      <c r="K723" s="671"/>
      <c r="L723" s="671"/>
      <c r="M723" s="671"/>
      <c r="N723" s="671"/>
      <c r="O723" s="671"/>
      <c r="P723" s="671"/>
      <c r="Q723" s="671"/>
      <c r="R723" s="671"/>
      <c r="S723" s="671"/>
      <c r="T723" s="671"/>
      <c r="U723" s="671"/>
      <c r="V723" s="671"/>
      <c r="W723" s="671"/>
      <c r="X723" s="671"/>
      <c r="Y723" s="671"/>
      <c r="Z723" s="671"/>
      <c r="AA723" s="671"/>
      <c r="AB723" s="671"/>
      <c r="AC723" s="671"/>
      <c r="AD723" s="671"/>
      <c r="AE723" s="12"/>
      <c r="AF723" s="122"/>
      <c r="AG723" s="72"/>
      <c r="AH723" s="72"/>
      <c r="AI723" s="72"/>
      <c r="AJ723" s="72"/>
      <c r="AK723" s="72"/>
      <c r="AL723" s="72"/>
      <c r="AM723" s="72"/>
      <c r="AN723" s="72"/>
      <c r="AO723" s="72"/>
      <c r="AP723" s="72"/>
      <c r="AQ723" s="72"/>
      <c r="AR723" s="72"/>
      <c r="AS723" s="72"/>
      <c r="AT723" s="72"/>
      <c r="AU723" s="72"/>
      <c r="AV723" s="72"/>
      <c r="AW723" s="72"/>
      <c r="AX723" s="72"/>
      <c r="AY723" s="72"/>
      <c r="AZ723" s="72"/>
      <c r="BA723" s="72"/>
      <c r="BB723" s="72"/>
      <c r="BC723" s="72"/>
      <c r="BD723" s="72"/>
      <c r="BE723" s="72"/>
      <c r="BF723" s="72"/>
      <c r="BG723" s="72"/>
      <c r="BH723" s="72"/>
      <c r="BI723" s="72"/>
      <c r="BJ723" s="72"/>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c r="CS723" s="72"/>
      <c r="CT723" s="72"/>
      <c r="CU723" s="72"/>
      <c r="CV723" s="72"/>
      <c r="CW723" s="72"/>
      <c r="CX723" s="72"/>
      <c r="CY723" s="72"/>
      <c r="CZ723" s="72"/>
      <c r="DA723" s="72"/>
      <c r="DB723" s="72"/>
      <c r="DC723" s="72"/>
      <c r="DD723" s="72"/>
      <c r="DE723" s="72"/>
      <c r="DF723" s="72"/>
      <c r="DG723" s="72"/>
      <c r="DH723" s="72"/>
    </row>
    <row r="724" spans="1:112" s="207" customFormat="1" ht="36" customHeight="1">
      <c r="A724" s="121"/>
      <c r="B724" s="208"/>
      <c r="C724" s="671" t="s">
        <v>7861</v>
      </c>
      <c r="D724" s="671"/>
      <c r="E724" s="671"/>
      <c r="F724" s="671"/>
      <c r="G724" s="671"/>
      <c r="H724" s="671"/>
      <c r="I724" s="671"/>
      <c r="J724" s="671"/>
      <c r="K724" s="671"/>
      <c r="L724" s="671"/>
      <c r="M724" s="671"/>
      <c r="N724" s="671"/>
      <c r="O724" s="671"/>
      <c r="P724" s="671"/>
      <c r="Q724" s="671"/>
      <c r="R724" s="671"/>
      <c r="S724" s="671"/>
      <c r="T724" s="671"/>
      <c r="U724" s="671"/>
      <c r="V724" s="671"/>
      <c r="W724" s="671"/>
      <c r="X724" s="671"/>
      <c r="Y724" s="671"/>
      <c r="Z724" s="671"/>
      <c r="AA724" s="671"/>
      <c r="AB724" s="671"/>
      <c r="AC724" s="671"/>
      <c r="AD724" s="671"/>
      <c r="AE724" s="12"/>
      <c r="AF724" s="122"/>
      <c r="AG724" s="72"/>
      <c r="AH724" s="72"/>
      <c r="AI724" s="72"/>
      <c r="AJ724" s="72"/>
      <c r="AK724" s="72"/>
      <c r="AL724" s="72"/>
      <c r="AM724" s="72"/>
      <c r="AN724" s="72"/>
      <c r="AO724" s="72"/>
      <c r="AP724" s="72"/>
      <c r="AQ724" s="72"/>
      <c r="AR724" s="72"/>
      <c r="AS724" s="72"/>
      <c r="AT724" s="72"/>
      <c r="AU724" s="72"/>
      <c r="AV724" s="72"/>
      <c r="AW724" s="72"/>
      <c r="AX724" s="72"/>
      <c r="AY724" s="72"/>
      <c r="AZ724" s="72"/>
      <c r="BA724" s="72"/>
      <c r="BB724" s="72"/>
      <c r="BC724" s="72"/>
      <c r="BD724" s="72"/>
      <c r="BE724" s="72"/>
      <c r="BF724" s="72"/>
      <c r="BG724" s="72"/>
      <c r="BH724" s="72"/>
      <c r="BI724" s="72"/>
      <c r="BJ724" s="72"/>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c r="CS724" s="72"/>
      <c r="CT724" s="72"/>
      <c r="CU724" s="72"/>
      <c r="CV724" s="72"/>
      <c r="CW724" s="72"/>
      <c r="CX724" s="72"/>
      <c r="CY724" s="72"/>
      <c r="CZ724" s="72"/>
      <c r="DA724" s="72"/>
      <c r="DB724" s="72"/>
      <c r="DC724" s="72"/>
      <c r="DD724" s="72"/>
      <c r="DE724" s="72"/>
      <c r="DF724" s="72"/>
      <c r="DG724" s="72"/>
      <c r="DH724" s="72"/>
    </row>
    <row r="725" spans="1:112" s="207" customFormat="1" ht="36" customHeight="1">
      <c r="A725" s="121"/>
      <c r="B725" s="208"/>
      <c r="C725" s="671" t="s">
        <v>7862</v>
      </c>
      <c r="D725" s="671"/>
      <c r="E725" s="671"/>
      <c r="F725" s="671"/>
      <c r="G725" s="671"/>
      <c r="H725" s="671"/>
      <c r="I725" s="671"/>
      <c r="J725" s="671"/>
      <c r="K725" s="671"/>
      <c r="L725" s="671"/>
      <c r="M725" s="671"/>
      <c r="N725" s="671"/>
      <c r="O725" s="671"/>
      <c r="P725" s="671"/>
      <c r="Q725" s="671"/>
      <c r="R725" s="671"/>
      <c r="S725" s="671"/>
      <c r="T725" s="671"/>
      <c r="U725" s="671"/>
      <c r="V725" s="671"/>
      <c r="W725" s="671"/>
      <c r="X725" s="671"/>
      <c r="Y725" s="671"/>
      <c r="Z725" s="671"/>
      <c r="AA725" s="671"/>
      <c r="AB725" s="671"/>
      <c r="AC725" s="671"/>
      <c r="AD725" s="671"/>
      <c r="AE725" s="12"/>
      <c r="AF725" s="122"/>
      <c r="AG725" s="72"/>
      <c r="AH725" s="72"/>
      <c r="AI725" s="72"/>
      <c r="AJ725" s="72"/>
      <c r="AK725" s="72"/>
      <c r="AL725" s="72"/>
      <c r="AM725" s="72"/>
      <c r="AN725" s="72"/>
      <c r="AO725" s="72"/>
      <c r="AP725" s="72"/>
      <c r="AQ725" s="72"/>
      <c r="AR725" s="72"/>
      <c r="AS725" s="72"/>
      <c r="AT725" s="72"/>
      <c r="AU725" s="72"/>
      <c r="AV725" s="72"/>
      <c r="AW725" s="72"/>
      <c r="AX725" s="72"/>
      <c r="AY725" s="72"/>
      <c r="AZ725" s="72"/>
      <c r="BA725" s="72"/>
      <c r="BB725" s="72"/>
      <c r="BC725" s="72"/>
      <c r="BD725" s="72"/>
      <c r="BE725" s="72"/>
      <c r="BF725" s="72"/>
      <c r="BG725" s="72"/>
      <c r="BH725" s="72"/>
      <c r="BI725" s="72"/>
      <c r="BJ725" s="72"/>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c r="CS725" s="72"/>
      <c r="CT725" s="72"/>
      <c r="CU725" s="72"/>
      <c r="CV725" s="72"/>
      <c r="CW725" s="72"/>
      <c r="CX725" s="72"/>
      <c r="CY725" s="72"/>
      <c r="CZ725" s="72"/>
      <c r="DA725" s="72"/>
      <c r="DB725" s="72"/>
      <c r="DC725" s="72"/>
      <c r="DD725" s="72"/>
      <c r="DE725" s="72"/>
      <c r="DF725" s="72"/>
      <c r="DG725" s="72"/>
      <c r="DH725" s="72"/>
    </row>
    <row r="726" spans="1:112" s="207" customFormat="1" ht="36" customHeight="1">
      <c r="A726" s="121"/>
      <c r="B726" s="208"/>
      <c r="C726" s="671" t="s">
        <v>7863</v>
      </c>
      <c r="D726" s="671"/>
      <c r="E726" s="671"/>
      <c r="F726" s="671"/>
      <c r="G726" s="671"/>
      <c r="H726" s="671"/>
      <c r="I726" s="671"/>
      <c r="J726" s="671"/>
      <c r="K726" s="671"/>
      <c r="L726" s="671"/>
      <c r="M726" s="671"/>
      <c r="N726" s="671"/>
      <c r="O726" s="671"/>
      <c r="P726" s="671"/>
      <c r="Q726" s="671"/>
      <c r="R726" s="671"/>
      <c r="S726" s="671"/>
      <c r="T726" s="671"/>
      <c r="U726" s="671"/>
      <c r="V726" s="671"/>
      <c r="W726" s="671"/>
      <c r="X726" s="671"/>
      <c r="Y726" s="671"/>
      <c r="Z726" s="671"/>
      <c r="AA726" s="671"/>
      <c r="AB726" s="671"/>
      <c r="AC726" s="671"/>
      <c r="AD726" s="671"/>
      <c r="AE726" s="12"/>
      <c r="AF726" s="122"/>
      <c r="AG726" s="72"/>
      <c r="AH726" s="72"/>
      <c r="AI726" s="72"/>
      <c r="AJ726" s="72"/>
      <c r="AK726" s="72"/>
      <c r="AL726" s="72"/>
      <c r="AM726" s="72"/>
      <c r="AN726" s="72"/>
      <c r="AO726" s="72"/>
      <c r="AP726" s="72"/>
      <c r="AQ726" s="72"/>
      <c r="AR726" s="72"/>
      <c r="AS726" s="72"/>
      <c r="AT726" s="72"/>
      <c r="AU726" s="72"/>
      <c r="AV726" s="72"/>
      <c r="AW726" s="72"/>
      <c r="AX726" s="72"/>
      <c r="AY726" s="72"/>
      <c r="AZ726" s="72"/>
      <c r="BA726" s="72"/>
      <c r="BB726" s="72"/>
      <c r="BC726" s="72"/>
      <c r="BD726" s="72"/>
      <c r="BE726" s="72"/>
      <c r="BF726" s="72"/>
      <c r="BG726" s="72"/>
      <c r="BH726" s="72"/>
      <c r="BI726" s="72"/>
      <c r="BJ726" s="72"/>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c r="CS726" s="72"/>
      <c r="CT726" s="72"/>
      <c r="CU726" s="72"/>
      <c r="CV726" s="72"/>
      <c r="CW726" s="72"/>
      <c r="CX726" s="72"/>
      <c r="CY726" s="72"/>
      <c r="CZ726" s="72"/>
      <c r="DA726" s="72"/>
      <c r="DB726" s="72"/>
      <c r="DC726" s="72"/>
      <c r="DD726" s="72"/>
      <c r="DE726" s="72"/>
      <c r="DF726" s="72"/>
      <c r="DG726" s="72"/>
      <c r="DH726" s="72"/>
    </row>
    <row r="727" spans="1:112" s="207" customFormat="1" ht="36" customHeight="1">
      <c r="A727" s="121"/>
      <c r="B727" s="208"/>
      <c r="C727" s="671" t="s">
        <v>7864</v>
      </c>
      <c r="D727" s="671"/>
      <c r="E727" s="671"/>
      <c r="F727" s="671"/>
      <c r="G727" s="671"/>
      <c r="H727" s="671"/>
      <c r="I727" s="671"/>
      <c r="J727" s="671"/>
      <c r="K727" s="671"/>
      <c r="L727" s="671"/>
      <c r="M727" s="671"/>
      <c r="N727" s="671"/>
      <c r="O727" s="671"/>
      <c r="P727" s="671"/>
      <c r="Q727" s="671"/>
      <c r="R727" s="671"/>
      <c r="S727" s="671"/>
      <c r="T727" s="671"/>
      <c r="U727" s="671"/>
      <c r="V727" s="671"/>
      <c r="W727" s="671"/>
      <c r="X727" s="671"/>
      <c r="Y727" s="671"/>
      <c r="Z727" s="671"/>
      <c r="AA727" s="671"/>
      <c r="AB727" s="671"/>
      <c r="AC727" s="671"/>
      <c r="AD727" s="671"/>
      <c r="AE727" s="12"/>
      <c r="AF727" s="122"/>
      <c r="AG727" s="72"/>
      <c r="AH727" s="72"/>
      <c r="AI727" s="72"/>
      <c r="AJ727" s="72"/>
      <c r="AK727" s="72"/>
      <c r="AL727" s="72"/>
      <c r="AM727" s="72"/>
      <c r="AN727" s="72"/>
      <c r="AO727" s="72"/>
      <c r="AP727" s="72"/>
      <c r="AQ727" s="72"/>
      <c r="AR727" s="72"/>
      <c r="AS727" s="72"/>
      <c r="AT727" s="72"/>
      <c r="AU727" s="72"/>
      <c r="AV727" s="72"/>
      <c r="AW727" s="72"/>
      <c r="AX727" s="72"/>
      <c r="AY727" s="72"/>
      <c r="AZ727" s="72"/>
      <c r="BA727" s="72"/>
      <c r="BB727" s="72"/>
      <c r="BC727" s="72"/>
      <c r="BD727" s="72"/>
      <c r="BE727" s="72"/>
      <c r="BF727" s="72"/>
      <c r="BG727" s="72"/>
      <c r="BH727" s="72"/>
      <c r="BI727" s="72"/>
      <c r="BJ727" s="72"/>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c r="CS727" s="72"/>
      <c r="CT727" s="72"/>
      <c r="CU727" s="72"/>
      <c r="CV727" s="72"/>
      <c r="CW727" s="72"/>
      <c r="CX727" s="72"/>
      <c r="CY727" s="72"/>
      <c r="CZ727" s="72"/>
      <c r="DA727" s="72"/>
      <c r="DB727" s="72"/>
      <c r="DC727" s="72"/>
      <c r="DD727" s="72"/>
      <c r="DE727" s="72"/>
      <c r="DF727" s="72"/>
      <c r="DG727" s="72"/>
      <c r="DH727" s="72"/>
    </row>
    <row r="728" spans="1:112" s="207" customFormat="1" ht="36" customHeight="1">
      <c r="A728" s="121"/>
      <c r="B728" s="208"/>
      <c r="C728" s="671" t="s">
        <v>7865</v>
      </c>
      <c r="D728" s="671"/>
      <c r="E728" s="671"/>
      <c r="F728" s="671"/>
      <c r="G728" s="671"/>
      <c r="H728" s="671"/>
      <c r="I728" s="671"/>
      <c r="J728" s="671"/>
      <c r="K728" s="671"/>
      <c r="L728" s="671"/>
      <c r="M728" s="671"/>
      <c r="N728" s="671"/>
      <c r="O728" s="671"/>
      <c r="P728" s="671"/>
      <c r="Q728" s="671"/>
      <c r="R728" s="671"/>
      <c r="S728" s="671"/>
      <c r="T728" s="671"/>
      <c r="U728" s="671"/>
      <c r="V728" s="671"/>
      <c r="W728" s="671"/>
      <c r="X728" s="671"/>
      <c r="Y728" s="671"/>
      <c r="Z728" s="671"/>
      <c r="AA728" s="671"/>
      <c r="AB728" s="671"/>
      <c r="AC728" s="671"/>
      <c r="AD728" s="671"/>
      <c r="AE728" s="12"/>
      <c r="AF728" s="122"/>
      <c r="AG728" s="72"/>
      <c r="AH728" s="72"/>
      <c r="AI728" s="72"/>
      <c r="AJ728" s="72"/>
      <c r="AK728" s="72"/>
      <c r="AL728" s="72"/>
      <c r="AM728" s="72"/>
      <c r="AN728" s="72"/>
      <c r="AO728" s="72"/>
      <c r="AP728" s="72"/>
      <c r="AQ728" s="72"/>
      <c r="AR728" s="72"/>
      <c r="AS728" s="72"/>
      <c r="AT728" s="72"/>
      <c r="AU728" s="72"/>
      <c r="AV728" s="72"/>
      <c r="AW728" s="72"/>
      <c r="AX728" s="72"/>
      <c r="AY728" s="72"/>
      <c r="AZ728" s="72"/>
      <c r="BA728" s="72"/>
      <c r="BB728" s="72"/>
      <c r="BC728" s="72"/>
      <c r="BD728" s="72"/>
      <c r="BE728" s="72"/>
      <c r="BF728" s="72"/>
      <c r="BG728" s="72"/>
      <c r="BH728" s="72"/>
      <c r="BI728" s="72"/>
      <c r="BJ728" s="72"/>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c r="CS728" s="72"/>
      <c r="CT728" s="72"/>
      <c r="CU728" s="72"/>
      <c r="CV728" s="72"/>
      <c r="CW728" s="72"/>
      <c r="CX728" s="72"/>
      <c r="CY728" s="72"/>
      <c r="CZ728" s="72"/>
      <c r="DA728" s="72"/>
      <c r="DB728" s="72"/>
      <c r="DC728" s="72"/>
      <c r="DD728" s="72"/>
      <c r="DE728" s="72"/>
      <c r="DF728" s="72"/>
      <c r="DG728" s="72"/>
      <c r="DH728" s="72"/>
    </row>
    <row r="729" spans="1:112" s="207" customFormat="1" ht="36" customHeight="1">
      <c r="A729" s="121"/>
      <c r="B729" s="208"/>
      <c r="C729" s="671" t="s">
        <v>7866</v>
      </c>
      <c r="D729" s="671"/>
      <c r="E729" s="671"/>
      <c r="F729" s="671"/>
      <c r="G729" s="671"/>
      <c r="H729" s="671"/>
      <c r="I729" s="671"/>
      <c r="J729" s="671"/>
      <c r="K729" s="671"/>
      <c r="L729" s="671"/>
      <c r="M729" s="671"/>
      <c r="N729" s="671"/>
      <c r="O729" s="671"/>
      <c r="P729" s="671"/>
      <c r="Q729" s="671"/>
      <c r="R729" s="671"/>
      <c r="S729" s="671"/>
      <c r="T729" s="671"/>
      <c r="U729" s="671"/>
      <c r="V729" s="671"/>
      <c r="W729" s="671"/>
      <c r="X729" s="671"/>
      <c r="Y729" s="671"/>
      <c r="Z729" s="671"/>
      <c r="AA729" s="671"/>
      <c r="AB729" s="671"/>
      <c r="AC729" s="671"/>
      <c r="AD729" s="671"/>
      <c r="AE729" s="12"/>
      <c r="AF729" s="122"/>
      <c r="AG729" s="72"/>
      <c r="AH729" s="72"/>
      <c r="AI729" s="72"/>
      <c r="AJ729" s="72"/>
      <c r="AK729" s="72"/>
      <c r="AL729" s="72"/>
      <c r="AM729" s="72"/>
      <c r="AN729" s="72"/>
      <c r="AO729" s="72"/>
      <c r="AP729" s="72"/>
      <c r="AQ729" s="72"/>
      <c r="AR729" s="72"/>
      <c r="AS729" s="72"/>
      <c r="AT729" s="72"/>
      <c r="AU729" s="72"/>
      <c r="AV729" s="72"/>
      <c r="AW729" s="72"/>
      <c r="AX729" s="72"/>
      <c r="AY729" s="72"/>
      <c r="AZ729" s="72"/>
      <c r="BA729" s="72"/>
      <c r="BB729" s="72"/>
      <c r="BC729" s="72"/>
      <c r="BD729" s="72"/>
      <c r="BE729" s="72"/>
      <c r="BF729" s="72"/>
      <c r="BG729" s="72"/>
      <c r="BH729" s="72"/>
      <c r="BI729" s="72"/>
      <c r="BJ729" s="72"/>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c r="CS729" s="72"/>
      <c r="CT729" s="72"/>
      <c r="CU729" s="72"/>
      <c r="CV729" s="72"/>
      <c r="CW729" s="72"/>
      <c r="CX729" s="72"/>
      <c r="CY729" s="72"/>
      <c r="CZ729" s="72"/>
      <c r="DA729" s="72"/>
      <c r="DB729" s="72"/>
      <c r="DC729" s="72"/>
      <c r="DD729" s="72"/>
      <c r="DE729" s="72"/>
      <c r="DF729" s="72"/>
      <c r="DG729" s="72"/>
      <c r="DH729" s="72"/>
    </row>
    <row r="730" spans="1:112" s="207" customFormat="1" ht="36" customHeight="1">
      <c r="A730" s="121"/>
      <c r="B730" s="208"/>
      <c r="C730" s="671" t="s">
        <v>7867</v>
      </c>
      <c r="D730" s="671"/>
      <c r="E730" s="671"/>
      <c r="F730" s="671"/>
      <c r="G730" s="671"/>
      <c r="H730" s="671"/>
      <c r="I730" s="671"/>
      <c r="J730" s="671"/>
      <c r="K730" s="671"/>
      <c r="L730" s="671"/>
      <c r="M730" s="671"/>
      <c r="N730" s="671"/>
      <c r="O730" s="671"/>
      <c r="P730" s="671"/>
      <c r="Q730" s="671"/>
      <c r="R730" s="671"/>
      <c r="S730" s="671"/>
      <c r="T730" s="671"/>
      <c r="U730" s="671"/>
      <c r="V730" s="671"/>
      <c r="W730" s="671"/>
      <c r="X730" s="671"/>
      <c r="Y730" s="671"/>
      <c r="Z730" s="671"/>
      <c r="AA730" s="671"/>
      <c r="AB730" s="671"/>
      <c r="AC730" s="671"/>
      <c r="AD730" s="671"/>
      <c r="AE730" s="12"/>
      <c r="AF730" s="122"/>
      <c r="AG730" s="72"/>
      <c r="AH730" s="72"/>
      <c r="AI730" s="72"/>
      <c r="AJ730" s="72"/>
      <c r="AK730" s="72"/>
      <c r="AL730" s="72"/>
      <c r="AM730" s="72"/>
      <c r="AN730" s="72"/>
      <c r="AO730" s="72"/>
      <c r="AP730" s="72"/>
      <c r="AQ730" s="72"/>
      <c r="AR730" s="72"/>
      <c r="AS730" s="72"/>
      <c r="AT730" s="72"/>
      <c r="AU730" s="72"/>
      <c r="AV730" s="72"/>
      <c r="AW730" s="72"/>
      <c r="AX730" s="72"/>
      <c r="AY730" s="72"/>
      <c r="AZ730" s="72"/>
      <c r="BA730" s="72"/>
      <c r="BB730" s="72"/>
      <c r="BC730" s="72"/>
      <c r="BD730" s="72"/>
      <c r="BE730" s="72"/>
      <c r="BF730" s="72"/>
      <c r="BG730" s="72"/>
      <c r="BH730" s="72"/>
      <c r="BI730" s="72"/>
      <c r="BJ730" s="72"/>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c r="CS730" s="72"/>
      <c r="CT730" s="72"/>
      <c r="CU730" s="72"/>
      <c r="CV730" s="72"/>
      <c r="CW730" s="72"/>
      <c r="CX730" s="72"/>
      <c r="CY730" s="72"/>
      <c r="CZ730" s="72"/>
      <c r="DA730" s="72"/>
      <c r="DB730" s="72"/>
      <c r="DC730" s="72"/>
      <c r="DD730" s="72"/>
      <c r="DE730" s="72"/>
      <c r="DF730" s="72"/>
      <c r="DG730" s="72"/>
      <c r="DH730" s="72"/>
    </row>
    <row r="731" spans="1:112" s="207" customFormat="1" ht="48" customHeight="1">
      <c r="A731" s="121"/>
      <c r="B731" s="208"/>
      <c r="C731" s="578" t="s">
        <v>7532</v>
      </c>
      <c r="D731" s="578"/>
      <c r="E731" s="578"/>
      <c r="F731" s="578"/>
      <c r="G731" s="578"/>
      <c r="H731" s="578"/>
      <c r="I731" s="578"/>
      <c r="J731" s="578"/>
      <c r="K731" s="578"/>
      <c r="L731" s="578"/>
      <c r="M731" s="578"/>
      <c r="N731" s="578"/>
      <c r="O731" s="578"/>
      <c r="P731" s="578"/>
      <c r="Q731" s="578"/>
      <c r="R731" s="578"/>
      <c r="S731" s="578"/>
      <c r="T731" s="578"/>
      <c r="U731" s="578"/>
      <c r="V731" s="578"/>
      <c r="W731" s="578"/>
      <c r="X731" s="578"/>
      <c r="Y731" s="578"/>
      <c r="Z731" s="578"/>
      <c r="AA731" s="578"/>
      <c r="AB731" s="578"/>
      <c r="AC731" s="578"/>
      <c r="AD731" s="578"/>
      <c r="AE731" s="12"/>
      <c r="AF731" s="122"/>
      <c r="AG731" s="72"/>
      <c r="AH731" s="72"/>
      <c r="AI731" s="72"/>
      <c r="AJ731" s="72"/>
      <c r="AK731" s="72"/>
      <c r="AL731" s="72"/>
      <c r="AM731" s="72"/>
      <c r="AN731" s="72"/>
      <c r="AO731" s="72"/>
      <c r="AP731" s="72"/>
      <c r="AQ731" s="72"/>
      <c r="AR731" s="72"/>
      <c r="AS731" s="72"/>
      <c r="AT731" s="72"/>
      <c r="AU731" s="72"/>
      <c r="AV731" s="72"/>
      <c r="AW731" s="72"/>
      <c r="AX731" s="72"/>
      <c r="AY731" s="72"/>
      <c r="AZ731" s="72"/>
      <c r="BA731" s="72"/>
      <c r="BB731" s="72"/>
      <c r="BC731" s="72"/>
      <c r="BD731" s="72"/>
      <c r="BE731" s="72"/>
      <c r="BF731" s="72"/>
      <c r="BG731" s="72"/>
      <c r="BH731" s="72"/>
      <c r="BI731" s="72"/>
      <c r="BJ731" s="72"/>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c r="CS731" s="72"/>
      <c r="CT731" s="72"/>
      <c r="CU731" s="72"/>
      <c r="CV731" s="72"/>
      <c r="CW731" s="72"/>
      <c r="CX731" s="72"/>
      <c r="CY731" s="72"/>
      <c r="CZ731" s="72"/>
      <c r="DA731" s="72"/>
      <c r="DB731" s="72"/>
      <c r="DC731" s="72"/>
      <c r="DD731" s="72"/>
      <c r="DE731" s="72"/>
      <c r="DF731" s="72"/>
      <c r="DG731" s="72"/>
      <c r="DH731" s="72"/>
    </row>
    <row r="732" spans="1:112" s="207" customFormat="1" ht="48" customHeight="1">
      <c r="A732" s="121"/>
      <c r="B732" s="208"/>
      <c r="C732" s="578" t="s">
        <v>1310</v>
      </c>
      <c r="D732" s="578"/>
      <c r="E732" s="578"/>
      <c r="F732" s="578"/>
      <c r="G732" s="578"/>
      <c r="H732" s="578"/>
      <c r="I732" s="578"/>
      <c r="J732" s="578"/>
      <c r="K732" s="578"/>
      <c r="L732" s="578"/>
      <c r="M732" s="578"/>
      <c r="N732" s="578"/>
      <c r="O732" s="578"/>
      <c r="P732" s="578"/>
      <c r="Q732" s="578"/>
      <c r="R732" s="578"/>
      <c r="S732" s="578"/>
      <c r="T732" s="578"/>
      <c r="U732" s="578"/>
      <c r="V732" s="578"/>
      <c r="W732" s="578"/>
      <c r="X732" s="578"/>
      <c r="Y732" s="578"/>
      <c r="Z732" s="578"/>
      <c r="AA732" s="578"/>
      <c r="AB732" s="578"/>
      <c r="AC732" s="578"/>
      <c r="AD732" s="578"/>
      <c r="AE732" s="12"/>
      <c r="AF732" s="122"/>
      <c r="AG732" s="72"/>
      <c r="AH732" s="72"/>
      <c r="AI732" s="72"/>
      <c r="AJ732" s="72"/>
      <c r="AK732" s="72"/>
      <c r="AL732" s="72"/>
      <c r="AM732" s="72"/>
      <c r="AN732" s="72"/>
      <c r="AO732" s="72"/>
      <c r="AP732" s="72"/>
      <c r="AQ732" s="72"/>
      <c r="AR732" s="72"/>
      <c r="AS732" s="72"/>
      <c r="AT732" s="72"/>
      <c r="AU732" s="72"/>
      <c r="AV732" s="72"/>
      <c r="AW732" s="72"/>
      <c r="AX732" s="72"/>
      <c r="AY732" s="72"/>
      <c r="AZ732" s="72"/>
      <c r="BA732" s="72"/>
      <c r="BB732" s="72"/>
      <c r="BC732" s="72"/>
      <c r="BD732" s="72"/>
      <c r="BE732" s="72"/>
      <c r="BF732" s="72"/>
      <c r="BG732" s="72"/>
      <c r="BH732" s="72"/>
      <c r="BI732" s="72"/>
      <c r="BJ732" s="72"/>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c r="CT732" s="72"/>
      <c r="CU732" s="72"/>
      <c r="CV732" s="72"/>
      <c r="CW732" s="72"/>
      <c r="CX732" s="72"/>
      <c r="CY732" s="72"/>
      <c r="CZ732" s="72"/>
      <c r="DA732" s="72"/>
      <c r="DB732" s="72"/>
      <c r="DC732" s="72"/>
      <c r="DD732" s="72"/>
      <c r="DE732" s="72"/>
      <c r="DF732" s="72"/>
      <c r="DG732" s="72"/>
      <c r="DH732" s="72"/>
    </row>
    <row r="733" spans="1:112" s="207" customFormat="1" ht="48" customHeight="1">
      <c r="A733" s="121"/>
      <c r="B733" s="208"/>
      <c r="C733" s="578" t="s">
        <v>1311</v>
      </c>
      <c r="D733" s="578"/>
      <c r="E733" s="578"/>
      <c r="F733" s="578"/>
      <c r="G733" s="578"/>
      <c r="H733" s="578"/>
      <c r="I733" s="578"/>
      <c r="J733" s="578"/>
      <c r="K733" s="578"/>
      <c r="L733" s="578"/>
      <c r="M733" s="578"/>
      <c r="N733" s="578"/>
      <c r="O733" s="578"/>
      <c r="P733" s="578"/>
      <c r="Q733" s="578"/>
      <c r="R733" s="578"/>
      <c r="S733" s="578"/>
      <c r="T733" s="578"/>
      <c r="U733" s="578"/>
      <c r="V733" s="578"/>
      <c r="W733" s="578"/>
      <c r="X733" s="578"/>
      <c r="Y733" s="578"/>
      <c r="Z733" s="578"/>
      <c r="AA733" s="578"/>
      <c r="AB733" s="578"/>
      <c r="AC733" s="578"/>
      <c r="AD733" s="578"/>
      <c r="AE733" s="12"/>
      <c r="AF733" s="122"/>
      <c r="AG733" s="72"/>
      <c r="AH733" s="72"/>
      <c r="AI733" s="72"/>
      <c r="AJ733" s="72"/>
      <c r="AK733" s="72"/>
      <c r="AL733" s="72"/>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c r="CT733" s="72"/>
      <c r="CU733" s="72"/>
      <c r="CV733" s="72"/>
      <c r="CW733" s="72"/>
      <c r="CX733" s="72"/>
      <c r="CY733" s="72"/>
      <c r="CZ733" s="72"/>
      <c r="DA733" s="72"/>
      <c r="DB733" s="72"/>
      <c r="DC733" s="72"/>
      <c r="DD733" s="72"/>
      <c r="DE733" s="72"/>
      <c r="DF733" s="72"/>
      <c r="DG733" s="72"/>
      <c r="DH733" s="72"/>
    </row>
    <row r="734" spans="1:112" s="207" customFormat="1" ht="48" customHeight="1">
      <c r="A734" s="121"/>
      <c r="B734" s="208"/>
      <c r="C734" s="578" t="s">
        <v>7696</v>
      </c>
      <c r="D734" s="578"/>
      <c r="E734" s="578"/>
      <c r="F734" s="578"/>
      <c r="G734" s="578"/>
      <c r="H734" s="578"/>
      <c r="I734" s="578"/>
      <c r="J734" s="578"/>
      <c r="K734" s="578"/>
      <c r="L734" s="578"/>
      <c r="M734" s="578"/>
      <c r="N734" s="578"/>
      <c r="O734" s="578"/>
      <c r="P734" s="578"/>
      <c r="Q734" s="578"/>
      <c r="R734" s="578"/>
      <c r="S734" s="578"/>
      <c r="T734" s="578"/>
      <c r="U734" s="578"/>
      <c r="V734" s="578"/>
      <c r="W734" s="578"/>
      <c r="X734" s="578"/>
      <c r="Y734" s="578"/>
      <c r="Z734" s="578"/>
      <c r="AA734" s="578"/>
      <c r="AB734" s="578"/>
      <c r="AC734" s="578"/>
      <c r="AD734" s="578"/>
      <c r="AE734" s="12"/>
      <c r="AF734" s="122"/>
      <c r="AG734" s="72"/>
      <c r="AH734" s="72"/>
      <c r="AI734" s="72"/>
      <c r="AJ734" s="72"/>
      <c r="AK734" s="72"/>
      <c r="AL734" s="72"/>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c r="CT734" s="72"/>
      <c r="CU734" s="72"/>
      <c r="CV734" s="72"/>
      <c r="CW734" s="72"/>
      <c r="CX734" s="72"/>
      <c r="CY734" s="72"/>
      <c r="CZ734" s="72"/>
      <c r="DA734" s="72"/>
      <c r="DB734" s="72"/>
      <c r="DC734" s="72"/>
      <c r="DD734" s="72"/>
      <c r="DE734" s="72"/>
      <c r="DF734" s="72"/>
      <c r="DG734" s="72"/>
      <c r="DH734" s="72"/>
    </row>
    <row r="735" spans="1:112" s="72" customFormat="1" ht="24" customHeight="1">
      <c r="A735" s="121"/>
      <c r="B735" s="146"/>
      <c r="C735" s="671" t="s">
        <v>1878</v>
      </c>
      <c r="D735" s="671"/>
      <c r="E735" s="671"/>
      <c r="F735" s="671"/>
      <c r="G735" s="671"/>
      <c r="H735" s="671"/>
      <c r="I735" s="671"/>
      <c r="J735" s="671"/>
      <c r="K735" s="671"/>
      <c r="L735" s="671"/>
      <c r="M735" s="671"/>
      <c r="N735" s="671"/>
      <c r="O735" s="671"/>
      <c r="P735" s="671"/>
      <c r="Q735" s="671"/>
      <c r="R735" s="671"/>
      <c r="S735" s="671"/>
      <c r="T735" s="671"/>
      <c r="U735" s="671"/>
      <c r="V735" s="671"/>
      <c r="W735" s="671"/>
      <c r="X735" s="671"/>
      <c r="Y735" s="671"/>
      <c r="Z735" s="671"/>
      <c r="AA735" s="671"/>
      <c r="AB735" s="671"/>
      <c r="AC735" s="671"/>
      <c r="AD735" s="671"/>
      <c r="AE735" s="12"/>
      <c r="AF735" s="122"/>
    </row>
    <row r="736" spans="1:112" s="12" customFormat="1" ht="15" customHeight="1">
      <c r="A736" s="131"/>
      <c r="C736" s="93"/>
      <c r="D736" s="93"/>
      <c r="E736" s="93"/>
      <c r="F736" s="93"/>
      <c r="G736" s="93"/>
      <c r="H736" s="93"/>
      <c r="I736" s="93"/>
      <c r="J736" s="93"/>
      <c r="K736" s="93"/>
      <c r="L736" s="93"/>
      <c r="M736" s="93"/>
      <c r="N736" s="93"/>
      <c r="O736" s="93"/>
      <c r="P736" s="93"/>
      <c r="Q736" s="93"/>
      <c r="R736" s="93"/>
      <c r="S736" s="93"/>
      <c r="T736" s="93"/>
      <c r="U736" s="93"/>
      <c r="V736" s="93"/>
      <c r="W736" s="93"/>
      <c r="X736" s="93"/>
      <c r="Y736" s="93"/>
      <c r="Z736" s="93"/>
      <c r="AA736" s="93"/>
      <c r="AB736" s="93"/>
      <c r="AC736" s="93"/>
      <c r="AD736" s="93"/>
      <c r="AF736" s="13"/>
    </row>
    <row r="737" spans="1:235" s="12" customFormat="1" ht="15" customHeight="1">
      <c r="A737" s="131"/>
      <c r="C737" s="209"/>
      <c r="D737" s="209"/>
      <c r="E737" s="209"/>
      <c r="F737" s="209"/>
      <c r="G737" s="209"/>
      <c r="H737" s="209"/>
      <c r="I737" s="209"/>
      <c r="J737" s="209"/>
      <c r="K737" s="209"/>
      <c r="L737" s="209"/>
      <c r="M737" s="209"/>
      <c r="N737" s="209"/>
      <c r="O737" s="209"/>
      <c r="P737" s="209"/>
      <c r="Q737" s="209"/>
      <c r="R737" s="209"/>
      <c r="S737" s="209"/>
      <c r="T737" s="209"/>
      <c r="U737" s="209"/>
      <c r="V737" s="209"/>
      <c r="W737" s="209"/>
      <c r="X737" s="209"/>
      <c r="Y737" s="209"/>
      <c r="Z737" s="209"/>
      <c r="AA737" s="761" t="s">
        <v>1239</v>
      </c>
      <c r="AB737" s="761"/>
      <c r="AC737" s="761"/>
      <c r="AD737" s="761"/>
      <c r="AF737" s="13"/>
    </row>
    <row r="738" spans="1:235" ht="24" customHeight="1">
      <c r="A738" s="131"/>
      <c r="B738" s="53"/>
      <c r="C738" s="558" t="s">
        <v>227</v>
      </c>
      <c r="D738" s="558"/>
      <c r="E738" s="558"/>
      <c r="F738" s="558"/>
      <c r="G738" s="558"/>
      <c r="H738" s="558"/>
      <c r="I738" s="558"/>
      <c r="J738" s="558"/>
      <c r="K738" s="558"/>
      <c r="L738" s="558"/>
      <c r="M738" s="558" t="s">
        <v>1308</v>
      </c>
      <c r="N738" s="558"/>
      <c r="O738" s="558"/>
      <c r="P738" s="558"/>
      <c r="Q738" s="558"/>
      <c r="R738" s="558"/>
      <c r="S738" s="558"/>
      <c r="T738" s="558"/>
      <c r="U738" s="558"/>
      <c r="V738" s="558"/>
      <c r="W738" s="558"/>
      <c r="X738" s="558"/>
      <c r="Y738" s="558"/>
      <c r="Z738" s="558"/>
      <c r="AA738" s="558"/>
      <c r="AB738" s="558"/>
      <c r="AC738" s="558"/>
      <c r="AD738" s="558"/>
      <c r="AE738" s="12"/>
    </row>
    <row r="739" spans="1:235" ht="15" customHeight="1">
      <c r="A739" s="131"/>
      <c r="B739" s="53"/>
      <c r="C739" s="558"/>
      <c r="D739" s="558"/>
      <c r="E739" s="558"/>
      <c r="F739" s="558"/>
      <c r="G739" s="558"/>
      <c r="H739" s="558"/>
      <c r="I739" s="558"/>
      <c r="J739" s="558"/>
      <c r="K739" s="558"/>
      <c r="L739" s="558"/>
      <c r="M739" s="935" t="s">
        <v>1149</v>
      </c>
      <c r="N739" s="935"/>
      <c r="O739" s="935"/>
      <c r="P739" s="935"/>
      <c r="Q739" s="935"/>
      <c r="R739" s="935"/>
      <c r="S739" s="935"/>
      <c r="T739" s="935"/>
      <c r="U739" s="935"/>
      <c r="V739" s="935" t="s">
        <v>599</v>
      </c>
      <c r="W739" s="935"/>
      <c r="X739" s="935"/>
      <c r="Y739" s="935"/>
      <c r="Z739" s="935"/>
      <c r="AA739" s="935"/>
      <c r="AB739" s="935"/>
      <c r="AC739" s="935"/>
      <c r="AD739" s="935"/>
      <c r="AE739" s="12"/>
    </row>
    <row r="740" spans="1:235" ht="24" customHeight="1">
      <c r="A740" s="131"/>
      <c r="B740" s="53"/>
      <c r="C740" s="558"/>
      <c r="D740" s="558"/>
      <c r="E740" s="558"/>
      <c r="F740" s="558"/>
      <c r="G740" s="558"/>
      <c r="H740" s="558"/>
      <c r="I740" s="558"/>
      <c r="J740" s="558"/>
      <c r="K740" s="558"/>
      <c r="L740" s="558"/>
      <c r="M740" s="935"/>
      <c r="N740" s="935"/>
      <c r="O740" s="935"/>
      <c r="P740" s="935"/>
      <c r="Q740" s="935"/>
      <c r="R740" s="935"/>
      <c r="S740" s="935"/>
      <c r="T740" s="935"/>
      <c r="U740" s="935"/>
      <c r="V740" s="935" t="s">
        <v>1148</v>
      </c>
      <c r="W740" s="935"/>
      <c r="X740" s="935"/>
      <c r="Y740" s="935"/>
      <c r="Z740" s="935"/>
      <c r="AA740" s="935"/>
      <c r="AB740" s="935"/>
      <c r="AC740" s="935"/>
      <c r="AD740" s="935"/>
      <c r="AE740" s="12"/>
    </row>
    <row r="741" spans="1:235" ht="210" customHeight="1">
      <c r="A741" s="131"/>
      <c r="B741" s="53"/>
      <c r="C741" s="558"/>
      <c r="D741" s="558"/>
      <c r="E741" s="558"/>
      <c r="F741" s="558"/>
      <c r="G741" s="558"/>
      <c r="H741" s="558"/>
      <c r="I741" s="558"/>
      <c r="J741" s="558"/>
      <c r="K741" s="558"/>
      <c r="L741" s="558"/>
      <c r="M741" s="822" t="s">
        <v>113</v>
      </c>
      <c r="N741" s="903" t="s">
        <v>515</v>
      </c>
      <c r="O741" s="903" t="s">
        <v>516</v>
      </c>
      <c r="P741" s="903" t="s">
        <v>7533</v>
      </c>
      <c r="Q741" s="903"/>
      <c r="R741" s="903" t="s">
        <v>1307</v>
      </c>
      <c r="S741" s="903"/>
      <c r="T741" s="903" t="s">
        <v>517</v>
      </c>
      <c r="U741" s="903"/>
      <c r="V741" s="822" t="s">
        <v>113</v>
      </c>
      <c r="W741" s="903" t="s">
        <v>515</v>
      </c>
      <c r="X741" s="903" t="s">
        <v>516</v>
      </c>
      <c r="Y741" s="776" t="s">
        <v>7533</v>
      </c>
      <c r="Z741" s="777"/>
      <c r="AA741" s="903" t="s">
        <v>1307</v>
      </c>
      <c r="AB741" s="903"/>
      <c r="AC741" s="903" t="s">
        <v>517</v>
      </c>
      <c r="AD741" s="903"/>
      <c r="AE741" s="12"/>
      <c r="AH741" s="627" t="s">
        <v>7363</v>
      </c>
      <c r="AI741" s="627"/>
      <c r="AJ741" s="627"/>
      <c r="AK741" s="627"/>
      <c r="AL741" s="627"/>
      <c r="AM741" s="627"/>
      <c r="AN741" s="627"/>
      <c r="AO741" s="639"/>
      <c r="AP741" s="447"/>
      <c r="AQ741" s="641" t="s">
        <v>7364</v>
      </c>
      <c r="AR741" s="627"/>
      <c r="AS741" s="627"/>
      <c r="AT741" s="627"/>
      <c r="AU741" s="627"/>
      <c r="AV741" s="627"/>
      <c r="AW741" s="627"/>
      <c r="AX741" s="627"/>
      <c r="AY741" s="447"/>
      <c r="AZ741" s="627" t="s">
        <v>7370</v>
      </c>
      <c r="BA741" s="627"/>
      <c r="BB741" s="627"/>
      <c r="BC741" s="627"/>
      <c r="BD741" s="627"/>
      <c r="BE741" s="627"/>
      <c r="BF741" s="627"/>
      <c r="BG741" s="627"/>
      <c r="BH741" s="447"/>
      <c r="BI741" s="627" t="s">
        <v>7365</v>
      </c>
      <c r="BJ741" s="627"/>
      <c r="BK741" s="627"/>
      <c r="BL741" s="627"/>
      <c r="BM741" s="627"/>
      <c r="BN741" s="627"/>
      <c r="BO741" s="627"/>
      <c r="BP741" s="627"/>
      <c r="BQ741" s="447"/>
      <c r="BR741" s="747" t="s">
        <v>7224</v>
      </c>
      <c r="BS741" s="747"/>
      <c r="BT741" s="747"/>
      <c r="BU741" s="747"/>
      <c r="BV741" s="747"/>
      <c r="BW741" s="748"/>
      <c r="BX741" s="35"/>
      <c r="BY741" s="35"/>
      <c r="BZ741" s="35"/>
      <c r="CA741" s="35"/>
      <c r="CB741" s="35"/>
      <c r="CC741" s="35"/>
      <c r="CD741" s="35"/>
      <c r="CE741" s="35"/>
      <c r="CF741" s="35"/>
      <c r="CG741" s="35"/>
      <c r="CH741" s="35"/>
      <c r="CI741" s="35"/>
      <c r="CJ741" s="35"/>
      <c r="CK741" s="35"/>
      <c r="CL741" s="35"/>
      <c r="CM741" s="35"/>
      <c r="CN741" s="35"/>
      <c r="CO741" s="35"/>
      <c r="CP741" s="35"/>
      <c r="CQ741" s="35"/>
      <c r="CR741" s="35"/>
      <c r="CS741" s="35"/>
      <c r="CT741" s="35"/>
      <c r="CU741" s="35"/>
      <c r="CV741" s="35"/>
      <c r="CW741" s="638" t="s">
        <v>7315</v>
      </c>
      <c r="CX741" s="638"/>
      <c r="CY741" s="638"/>
      <c r="CZ741" s="638"/>
      <c r="DA741" s="638"/>
      <c r="DB741" s="638"/>
      <c r="DC741" s="35"/>
      <c r="DD741" s="638" t="s">
        <v>7351</v>
      </c>
      <c r="DE741" s="638"/>
      <c r="DF741" s="638"/>
      <c r="DG741" s="638"/>
      <c r="DH741" s="638"/>
      <c r="DI741" s="638"/>
      <c r="DJ741" s="35"/>
      <c r="DK741" s="638" t="s">
        <v>7313</v>
      </c>
      <c r="DL741" s="638"/>
      <c r="DM741" s="638"/>
      <c r="DN741" s="638"/>
      <c r="DO741" s="638"/>
      <c r="DP741" s="638"/>
      <c r="DQ741" s="35"/>
      <c r="DR741" s="638" t="s">
        <v>7339</v>
      </c>
      <c r="DS741" s="638"/>
      <c r="DT741" s="638"/>
      <c r="DU741" s="638"/>
      <c r="DV741" s="638"/>
      <c r="DW741" s="638"/>
      <c r="DX741" s="35"/>
      <c r="DY741" s="638" t="s">
        <v>7340</v>
      </c>
      <c r="DZ741" s="638"/>
      <c r="EA741" s="638"/>
      <c r="EB741" s="638"/>
      <c r="EC741" s="638"/>
      <c r="ED741" s="638"/>
      <c r="EE741" s="35"/>
      <c r="EF741" s="638" t="s">
        <v>7341</v>
      </c>
      <c r="EG741" s="638"/>
      <c r="EH741" s="638"/>
      <c r="EI741" s="638"/>
      <c r="EJ741" s="638"/>
      <c r="EK741" s="638"/>
      <c r="EL741" s="35"/>
      <c r="EM741" s="638" t="s">
        <v>7342</v>
      </c>
      <c r="EN741" s="638"/>
      <c r="EO741" s="638"/>
      <c r="EP741" s="638"/>
      <c r="EQ741" s="638"/>
      <c r="ER741" s="638"/>
      <c r="ES741" s="35"/>
      <c r="ET741" s="638" t="s">
        <v>7343</v>
      </c>
      <c r="EU741" s="638"/>
      <c r="EV741" s="638"/>
      <c r="EW741" s="638"/>
      <c r="EX741" s="638"/>
      <c r="EY741" s="638"/>
      <c r="EZ741" s="35"/>
      <c r="FA741" s="638" t="s">
        <v>7278</v>
      </c>
      <c r="FB741" s="638"/>
      <c r="FC741" s="638"/>
      <c r="FD741" s="638"/>
      <c r="FE741" s="638"/>
      <c r="FF741" s="638"/>
      <c r="FG741" s="35"/>
      <c r="FH741" s="638" t="s">
        <v>7344</v>
      </c>
      <c r="FI741" s="638"/>
      <c r="FJ741" s="638"/>
      <c r="FK741" s="638"/>
      <c r="FL741" s="638"/>
      <c r="FM741" s="638"/>
      <c r="FN741" s="35"/>
      <c r="FO741" s="638" t="s">
        <v>7345</v>
      </c>
      <c r="FP741" s="638"/>
      <c r="FQ741" s="638"/>
      <c r="FR741" s="638"/>
      <c r="FS741" s="638"/>
      <c r="FT741" s="638"/>
      <c r="FU741" s="35"/>
      <c r="FV741" s="638" t="s">
        <v>7393</v>
      </c>
      <c r="FW741" s="638"/>
      <c r="FX741" s="638"/>
      <c r="FY741" s="638"/>
      <c r="FZ741" s="638"/>
      <c r="GA741" s="638"/>
      <c r="GB741" s="35"/>
      <c r="GC741" s="35"/>
      <c r="GD741" s="35"/>
      <c r="GE741" s="35"/>
      <c r="GF741" s="627" t="s">
        <v>7326</v>
      </c>
      <c r="GG741" s="627"/>
      <c r="GH741" s="627"/>
      <c r="GI741" s="627"/>
      <c r="GJ741" s="627"/>
      <c r="GK741" s="627"/>
      <c r="GL741" s="627"/>
      <c r="GM741" s="627"/>
      <c r="GN741" s="627"/>
      <c r="GO741" s="627"/>
      <c r="GP741" s="627"/>
      <c r="GQ741" s="627"/>
      <c r="GR741" s="627"/>
      <c r="GS741" s="627"/>
      <c r="GT741" s="627"/>
      <c r="GU741" s="627"/>
      <c r="GV741" s="627"/>
      <c r="GW741" s="627"/>
      <c r="GX741" s="627"/>
      <c r="GY741" s="627"/>
      <c r="GZ741" s="627"/>
      <c r="HA741" s="627"/>
      <c r="HB741" s="627"/>
      <c r="HC741" s="627"/>
      <c r="HD741" s="627"/>
      <c r="HE741" s="627"/>
      <c r="HF741" s="35"/>
      <c r="HG741" s="639" t="s">
        <v>7494</v>
      </c>
      <c r="HH741" s="640"/>
      <c r="HI741" s="640"/>
      <c r="HJ741" s="640"/>
      <c r="HK741" s="640"/>
      <c r="HL741" s="641"/>
      <c r="HM741" s="35"/>
      <c r="HN741" s="639" t="s">
        <v>7495</v>
      </c>
      <c r="HO741" s="640"/>
      <c r="HP741" s="640"/>
      <c r="HQ741" s="640"/>
      <c r="HR741" s="640"/>
      <c r="HS741" s="641"/>
      <c r="HT741" s="35"/>
      <c r="HU741" s="35"/>
    </row>
    <row r="742" spans="1:235" ht="72" customHeight="1">
      <c r="A742" s="131"/>
      <c r="B742" s="53"/>
      <c r="C742" s="558"/>
      <c r="D742" s="558"/>
      <c r="E742" s="558"/>
      <c r="F742" s="558"/>
      <c r="G742" s="558"/>
      <c r="H742" s="558"/>
      <c r="I742" s="558"/>
      <c r="J742" s="558"/>
      <c r="K742" s="558"/>
      <c r="L742" s="558"/>
      <c r="M742" s="822"/>
      <c r="N742" s="903"/>
      <c r="O742" s="903"/>
      <c r="P742" s="111" t="s">
        <v>489</v>
      </c>
      <c r="Q742" s="172" t="s">
        <v>490</v>
      </c>
      <c r="R742" s="111" t="s">
        <v>489</v>
      </c>
      <c r="S742" s="172" t="s">
        <v>490</v>
      </c>
      <c r="T742" s="111" t="s">
        <v>489</v>
      </c>
      <c r="U742" s="172" t="s">
        <v>490</v>
      </c>
      <c r="V742" s="822"/>
      <c r="W742" s="903"/>
      <c r="X742" s="903"/>
      <c r="Y742" s="111" t="s">
        <v>489</v>
      </c>
      <c r="Z742" s="172" t="s">
        <v>490</v>
      </c>
      <c r="AA742" s="111" t="s">
        <v>489</v>
      </c>
      <c r="AB742" s="172" t="s">
        <v>490</v>
      </c>
      <c r="AC742" s="111" t="s">
        <v>489</v>
      </c>
      <c r="AD742" s="172" t="s">
        <v>490</v>
      </c>
      <c r="AE742" s="12"/>
      <c r="AH742" s="627" t="s">
        <v>7220</v>
      </c>
      <c r="AI742" s="627"/>
      <c r="AJ742" s="627" t="s">
        <v>7221</v>
      </c>
      <c r="AK742" s="627"/>
      <c r="AL742" s="627" t="s">
        <v>7222</v>
      </c>
      <c r="AM742" s="627"/>
      <c r="AN742" s="627" t="s">
        <v>7223</v>
      </c>
      <c r="AO742" s="639"/>
      <c r="AP742" s="448"/>
      <c r="AQ742" s="641" t="s">
        <v>7220</v>
      </c>
      <c r="AR742" s="627"/>
      <c r="AS742" s="627" t="s">
        <v>7221</v>
      </c>
      <c r="AT742" s="627"/>
      <c r="AU742" s="627" t="s">
        <v>7222</v>
      </c>
      <c r="AV742" s="627"/>
      <c r="AW742" s="627" t="s">
        <v>7223</v>
      </c>
      <c r="AX742" s="627"/>
      <c r="AY742" s="448"/>
      <c r="AZ742" s="627" t="s">
        <v>7220</v>
      </c>
      <c r="BA742" s="627"/>
      <c r="BB742" s="627" t="s">
        <v>7221</v>
      </c>
      <c r="BC742" s="627"/>
      <c r="BD742" s="627" t="s">
        <v>7222</v>
      </c>
      <c r="BE742" s="627"/>
      <c r="BF742" s="627" t="s">
        <v>7223</v>
      </c>
      <c r="BG742" s="627"/>
      <c r="BH742" s="448"/>
      <c r="BI742" s="627" t="s">
        <v>7220</v>
      </c>
      <c r="BJ742" s="627"/>
      <c r="BK742" s="627" t="s">
        <v>7221</v>
      </c>
      <c r="BL742" s="627"/>
      <c r="BM742" s="627" t="s">
        <v>7222</v>
      </c>
      <c r="BN742" s="627"/>
      <c r="BO742" s="627" t="s">
        <v>7223</v>
      </c>
      <c r="BP742" s="627"/>
      <c r="BQ742" s="448"/>
      <c r="BR742" s="747" t="s">
        <v>7225</v>
      </c>
      <c r="BS742" s="748"/>
      <c r="BT742" s="639" t="s">
        <v>7226</v>
      </c>
      <c r="BU742" s="641"/>
      <c r="BV742" s="639" t="s">
        <v>7227</v>
      </c>
      <c r="BW742" s="641"/>
      <c r="BX742" s="35"/>
      <c r="BY742" s="639" t="s">
        <v>7231</v>
      </c>
      <c r="BZ742" s="641"/>
      <c r="CA742" s="35"/>
      <c r="CB742" s="627" t="s">
        <v>7241</v>
      </c>
      <c r="CC742" s="627"/>
      <c r="CD742" s="35"/>
      <c r="CE742" s="627" t="s">
        <v>7265</v>
      </c>
      <c r="CF742" s="627"/>
      <c r="CG742" s="35"/>
      <c r="CH742" s="627" t="s">
        <v>7251</v>
      </c>
      <c r="CI742" s="627"/>
      <c r="CJ742" s="35"/>
      <c r="CK742" s="627" t="s">
        <v>7253</v>
      </c>
      <c r="CL742" s="627"/>
      <c r="CM742" s="35"/>
      <c r="CN742" s="627" t="s">
        <v>7277</v>
      </c>
      <c r="CO742" s="627"/>
      <c r="CP742" s="452"/>
      <c r="CQ742" s="627" t="s">
        <v>7232</v>
      </c>
      <c r="CR742" s="627"/>
      <c r="CS742" s="452"/>
      <c r="CT742" s="627" t="s">
        <v>7254</v>
      </c>
      <c r="CU742" s="627"/>
      <c r="CV742" s="35"/>
      <c r="CW742" s="666" t="s">
        <v>7388</v>
      </c>
      <c r="CX742" s="666"/>
      <c r="CY742" s="908" t="s">
        <v>7390</v>
      </c>
      <c r="CZ742" s="909"/>
      <c r="DA742" s="638" t="s">
        <v>7223</v>
      </c>
      <c r="DB742" s="638"/>
      <c r="DC742" s="35"/>
      <c r="DD742" s="666" t="s">
        <v>7388</v>
      </c>
      <c r="DE742" s="666"/>
      <c r="DF742" s="908" t="s">
        <v>7390</v>
      </c>
      <c r="DG742" s="909"/>
      <c r="DH742" s="638" t="s">
        <v>7223</v>
      </c>
      <c r="DI742" s="638"/>
      <c r="DJ742" s="35"/>
      <c r="DK742" s="666" t="s">
        <v>7388</v>
      </c>
      <c r="DL742" s="666"/>
      <c r="DM742" s="908" t="s">
        <v>7390</v>
      </c>
      <c r="DN742" s="909"/>
      <c r="DO742" s="638" t="s">
        <v>7223</v>
      </c>
      <c r="DP742" s="638"/>
      <c r="DQ742" s="35"/>
      <c r="DR742" s="666" t="s">
        <v>7388</v>
      </c>
      <c r="DS742" s="666"/>
      <c r="DT742" s="908" t="s">
        <v>7390</v>
      </c>
      <c r="DU742" s="909"/>
      <c r="DV742" s="638" t="s">
        <v>7223</v>
      </c>
      <c r="DW742" s="638"/>
      <c r="DX742" s="35"/>
      <c r="DY742" s="666" t="s">
        <v>7389</v>
      </c>
      <c r="DZ742" s="666"/>
      <c r="EA742" s="908" t="s">
        <v>7391</v>
      </c>
      <c r="EB742" s="909"/>
      <c r="EC742" s="638" t="s">
        <v>7223</v>
      </c>
      <c r="ED742" s="638"/>
      <c r="EE742" s="35"/>
      <c r="EF742" s="666" t="s">
        <v>7389</v>
      </c>
      <c r="EG742" s="666"/>
      <c r="EH742" s="908" t="s">
        <v>7391</v>
      </c>
      <c r="EI742" s="909"/>
      <c r="EJ742" s="638" t="s">
        <v>7223</v>
      </c>
      <c r="EK742" s="638"/>
      <c r="EL742" s="35"/>
      <c r="EM742" s="666" t="s">
        <v>7389</v>
      </c>
      <c r="EN742" s="666"/>
      <c r="EO742" s="908" t="s">
        <v>7391</v>
      </c>
      <c r="EP742" s="909"/>
      <c r="EQ742" s="638" t="s">
        <v>7223</v>
      </c>
      <c r="ER742" s="638"/>
      <c r="ES742" s="35"/>
      <c r="ET742" s="666" t="s">
        <v>7389</v>
      </c>
      <c r="EU742" s="666"/>
      <c r="EV742" s="908" t="s">
        <v>7391</v>
      </c>
      <c r="EW742" s="909"/>
      <c r="EX742" s="638" t="s">
        <v>7223</v>
      </c>
      <c r="EY742" s="638"/>
      <c r="EZ742" s="35"/>
      <c r="FA742" s="666" t="s">
        <v>7399</v>
      </c>
      <c r="FB742" s="666"/>
      <c r="FC742" s="553" t="s">
        <v>7392</v>
      </c>
      <c r="FD742" s="553"/>
      <c r="FE742" s="638" t="s">
        <v>7223</v>
      </c>
      <c r="FF742" s="638"/>
      <c r="FG742" s="35"/>
      <c r="FH742" s="666" t="s">
        <v>7400</v>
      </c>
      <c r="FI742" s="666"/>
      <c r="FJ742" s="553" t="s">
        <v>7392</v>
      </c>
      <c r="FK742" s="553"/>
      <c r="FL742" s="638" t="s">
        <v>7223</v>
      </c>
      <c r="FM742" s="638"/>
      <c r="FN742" s="35"/>
      <c r="FO742" s="666" t="s">
        <v>7401</v>
      </c>
      <c r="FP742" s="666"/>
      <c r="FQ742" s="553" t="s">
        <v>7392</v>
      </c>
      <c r="FR742" s="553"/>
      <c r="FS742" s="638" t="s">
        <v>7223</v>
      </c>
      <c r="FT742" s="638"/>
      <c r="FU742" s="35"/>
      <c r="FV742" s="666" t="s">
        <v>7402</v>
      </c>
      <c r="FW742" s="666"/>
      <c r="FX742" s="553" t="s">
        <v>7392</v>
      </c>
      <c r="FY742" s="553"/>
      <c r="FZ742" s="638" t="s">
        <v>7223</v>
      </c>
      <c r="GA742" s="638"/>
      <c r="GB742" s="35"/>
      <c r="GC742" s="666" t="s">
        <v>7320</v>
      </c>
      <c r="GD742" s="666"/>
      <c r="GE742" s="35"/>
      <c r="GF742" s="727" t="s">
        <v>7478</v>
      </c>
      <c r="GG742" s="727"/>
      <c r="GH742" s="727" t="s">
        <v>7479</v>
      </c>
      <c r="GI742" s="727"/>
      <c r="GJ742" s="895" t="s">
        <v>7480</v>
      </c>
      <c r="GK742" s="895"/>
      <c r="GL742" s="895" t="s">
        <v>7483</v>
      </c>
      <c r="GM742" s="895"/>
      <c r="GN742" s="727" t="s">
        <v>7484</v>
      </c>
      <c r="GO742" s="727"/>
      <c r="GP742" s="727" t="s">
        <v>7485</v>
      </c>
      <c r="GQ742" s="727"/>
      <c r="GR742" s="727" t="s">
        <v>7486</v>
      </c>
      <c r="GS742" s="727"/>
      <c r="GT742" s="727" t="s">
        <v>7487</v>
      </c>
      <c r="GU742" s="727"/>
      <c r="GV742" s="727" t="s">
        <v>7488</v>
      </c>
      <c r="GW742" s="727"/>
      <c r="GX742" s="727" t="s">
        <v>7489</v>
      </c>
      <c r="GY742" s="727"/>
      <c r="GZ742" s="727" t="s">
        <v>7490</v>
      </c>
      <c r="HA742" s="727"/>
      <c r="HB742" s="727" t="s">
        <v>7491</v>
      </c>
      <c r="HC742" s="727"/>
      <c r="HD742" s="1083" t="s">
        <v>7492</v>
      </c>
      <c r="HE742" s="1083"/>
      <c r="HF742" s="35"/>
      <c r="HG742" s="639" t="s">
        <v>7493</v>
      </c>
      <c r="HH742" s="641"/>
      <c r="HI742" s="639" t="s">
        <v>7260</v>
      </c>
      <c r="HJ742" s="641"/>
      <c r="HK742" s="639" t="s">
        <v>7226</v>
      </c>
      <c r="HL742" s="641"/>
      <c r="HM742" s="35"/>
      <c r="HN742" s="639" t="s">
        <v>7493</v>
      </c>
      <c r="HO742" s="641"/>
      <c r="HP742" s="639" t="s">
        <v>7260</v>
      </c>
      <c r="HQ742" s="641"/>
      <c r="HR742" s="639" t="s">
        <v>7226</v>
      </c>
      <c r="HS742" s="641"/>
      <c r="HT742" s="35"/>
      <c r="HU742" s="639" t="s">
        <v>8143</v>
      </c>
      <c r="HV742" s="640"/>
      <c r="HW742" s="640"/>
      <c r="HX742" s="640"/>
      <c r="HY742" s="640"/>
      <c r="HZ742" s="641"/>
    </row>
    <row r="743" spans="1:235">
      <c r="A743" s="131"/>
      <c r="B743" s="53"/>
      <c r="C743" s="82" t="s">
        <v>391</v>
      </c>
      <c r="D743" s="746" t="str">
        <f>IF($AH$11=1,"","No identificado")</f>
        <v>No identificado</v>
      </c>
      <c r="E743" s="746"/>
      <c r="F743" s="746"/>
      <c r="G743" s="746"/>
      <c r="H743" s="746"/>
      <c r="I743" s="746"/>
      <c r="J743" s="746"/>
      <c r="K743" s="746"/>
      <c r="L743" s="746"/>
      <c r="M743" s="432"/>
      <c r="N743" s="432"/>
      <c r="O743" s="432"/>
      <c r="P743" s="432"/>
      <c r="Q743" s="432"/>
      <c r="R743" s="432"/>
      <c r="S743" s="432"/>
      <c r="T743" s="432"/>
      <c r="U743" s="432"/>
      <c r="V743" s="432"/>
      <c r="W743" s="432"/>
      <c r="X743" s="432"/>
      <c r="Y743" s="432"/>
      <c r="Z743" s="432"/>
      <c r="AA743" s="432"/>
      <c r="AB743" s="432"/>
      <c r="AC743" s="432"/>
      <c r="AD743" s="432"/>
      <c r="AE743" s="12"/>
      <c r="AH743" s="896">
        <f>M743</f>
        <v>0</v>
      </c>
      <c r="AI743" s="627"/>
      <c r="AJ743" s="627">
        <f>COUNTIF(N743:U743,"NS")</f>
        <v>0</v>
      </c>
      <c r="AK743" s="627"/>
      <c r="AL743" s="639">
        <f>IF(COUNTIF(N743:U743,"NA")=COUNTA($N$741:$O$742,$P$742:$U$742),"NA",SUM(N743:U743))</f>
        <v>0</v>
      </c>
      <c r="AM743" s="641"/>
      <c r="AN743" s="627">
        <f>IF($AH$715=$AJ$715,0,IF(OR(AND(AH743=0,AJ743&gt;0),AND(AH743="NS",AL743&gt;0),AND(AH743="NS",AJ743=0,AL743=0)),1,IF(OR(AND(AJ743&gt;=2,AL743&lt;AH743),AND(AH743="NS",AL743=0,AJ743&gt;0),AH743=AL743),0,1)))</f>
        <v>0</v>
      </c>
      <c r="AO743" s="639"/>
      <c r="AP743" s="448"/>
      <c r="AQ743" s="919">
        <f>V743</f>
        <v>0</v>
      </c>
      <c r="AR743" s="627"/>
      <c r="AS743" s="627">
        <f>COUNTIF(W743:AD743,"NS")</f>
        <v>0</v>
      </c>
      <c r="AT743" s="627"/>
      <c r="AU743" s="639">
        <f>IF(COUNTIF(W743:AD743,"NA")=COUNTA($W$741:$X$742,$Y$742:$AD$742),"NA",SUM(W743:AD743))</f>
        <v>0</v>
      </c>
      <c r="AV743" s="641"/>
      <c r="AW743" s="627">
        <f>IF($AH$715=$AJ$715,0,IF(OR(AND(AQ743=0,AS743&gt;0),AND(AQ743="NS",AU743&gt;0),AND(AQ743="NS",AS743=0,AU743=0)),1,IF(OR(AND(AS743&gt;=2,AU743&lt;AQ743),AND(AQ743="NS",AU743=0,AS743&gt;0),AQ743=AU743),0,1)))</f>
        <v>0</v>
      </c>
      <c r="AX743" s="639"/>
      <c r="AY743" s="448"/>
      <c r="AZ743" s="896">
        <f>M788</f>
        <v>0</v>
      </c>
      <c r="BA743" s="627"/>
      <c r="BB743" s="627">
        <f>COUNTIF(N788:U788,"NS")</f>
        <v>0</v>
      </c>
      <c r="BC743" s="627"/>
      <c r="BD743" s="639">
        <f>IF(COUNTIF(N788:U788,"NA")=COUNTA($N$786:$O$787,$P$787:$U$787),"NA",SUM(N788:U788))</f>
        <v>0</v>
      </c>
      <c r="BE743" s="641"/>
      <c r="BF743" s="627">
        <f>IF($AH$715=$AJ$715,0,IF(OR(AND(AZ743=0,BB743&gt;0),AND(AZ743="NS",BD743&gt;0),AND(AZ743="NS",BB743=0,BD743=0)),1,IF(OR(AND(BB743&gt;=2,BD743&lt;AZ743),AND(AZ743="NS",BD743=0,BB743&gt;0),AZ743=BD743),0,1)))</f>
        <v>0</v>
      </c>
      <c r="BG743" s="639"/>
      <c r="BH743" s="448"/>
      <c r="BI743" s="896">
        <f>V788</f>
        <v>0</v>
      </c>
      <c r="BJ743" s="627"/>
      <c r="BK743" s="627">
        <f>COUNTIF(W788:AD788,"NS")</f>
        <v>0</v>
      </c>
      <c r="BL743" s="627"/>
      <c r="BM743" s="639">
        <f>IF(COUNTIF(W788:AD788,"NA")=COUNTA($W$786:$X$787,$Y$787:$AD$787),"NA",SUM(W788:AD788))</f>
        <v>0</v>
      </c>
      <c r="BN743" s="641"/>
      <c r="BO743" s="627">
        <f>IF($AH$715=$AJ$715,0,IF(OR(AND(BI743=0,BK743&gt;0),AND(BI743="NS",BM743&gt;0),AND(BI743="NS",BK743=0,BM743=0)),1,IF(OR(AND(BK743&gt;=2,BM743&lt;BI743),AND(BI743="NS",BM743=0,BK743&gt;0),BI743=BM743),0,1)))</f>
        <v>0</v>
      </c>
      <c r="BP743" s="639"/>
      <c r="BQ743" s="448"/>
      <c r="BR743" s="1090">
        <f>IF(SUM(AN743,AW743,BF743,BO743)=0,0,1)</f>
        <v>0</v>
      </c>
      <c r="BS743" s="748"/>
      <c r="BT743" s="639" t="str">
        <f>IF(BR743=0,"",IF(SUM($BR$743:BR743)=1,BV743,IF($BR$780&gt;SUM($BR$743:BR743),_xlfn.CONCAT(", ",BV743),IF($BR$780=SUM($BR$743:BR743),_xlfn.CONCAT(" y ",BV743,".")))))</f>
        <v/>
      </c>
      <c r="BU743" s="641" t="str">
        <f>IF(BS743=0,"", IF(SUM($AN$498:BS743)=1,BV743, IF($AN$511&gt;SUM($AN$498:BS743),_xlfn.CONCAT(", ",BV743), IF($AN$511=SUM($AN$498:BS743),_xlfn.CONCAT(" y ",BV743,".")))))</f>
        <v/>
      </c>
      <c r="BV743" s="639">
        <f>_xlfn.NUMBERVALUE(C743)</f>
        <v>0</v>
      </c>
      <c r="BW743" s="641"/>
      <c r="BX743" s="35"/>
      <c r="BY743" s="1084">
        <f>IF($AH$526=$AJ$526,0,IF(SUM(O542)&gt;0,0,1))</f>
        <v>0</v>
      </c>
      <c r="BZ743" s="1085"/>
      <c r="CA743" s="35"/>
      <c r="CB743" s="1055">
        <f>IF($AH$526=$AJ$526,0,IF(SUM(S542)&gt;0,0,1))</f>
        <v>0</v>
      </c>
      <c r="CC743" s="1055"/>
      <c r="CD743" s="35"/>
      <c r="CE743" s="1055">
        <f>IF($AH$526=$AJ$526,0,IF(SUM(W542)&gt;0,0,1))</f>
        <v>0</v>
      </c>
      <c r="CF743" s="1055"/>
      <c r="CG743" s="35"/>
      <c r="CH743" s="1055">
        <f>IF($AH$526=$AJ$526,0,IF(SUM(AA542)&gt;0,0,1))</f>
        <v>0</v>
      </c>
      <c r="CI743" s="1055"/>
      <c r="CJ743" s="35"/>
      <c r="CK743" s="1055">
        <f>IF($AO$526=$AQ$526,0,IF(SUM(O568)&gt;0,0,1))</f>
        <v>0</v>
      </c>
      <c r="CL743" s="1055"/>
      <c r="CM743" s="35"/>
      <c r="CN743" s="1055">
        <f>IF($AO$526=$AQ$526,0,IF(SUM(S568)&gt;0,0,1))</f>
        <v>0</v>
      </c>
      <c r="CO743" s="1055"/>
      <c r="CP743" s="452"/>
      <c r="CQ743" s="1055">
        <f>IF($AO$526=$AQ$526,0,IF(SUM(W568)&gt;0,0,1))</f>
        <v>0</v>
      </c>
      <c r="CR743" s="1055"/>
      <c r="CS743" s="452"/>
      <c r="CT743" s="1055">
        <f>IF($AO$526=$AQ$526,0,IF(SUM(AA568)&gt;0,0,1))</f>
        <v>0</v>
      </c>
      <c r="CU743" s="1055"/>
      <c r="CV743" s="35"/>
      <c r="CW743" s="912">
        <f>O542</f>
        <v>0</v>
      </c>
      <c r="CX743" s="638"/>
      <c r="CY743" s="912">
        <f>P780</f>
        <v>0</v>
      </c>
      <c r="CZ743" s="638"/>
      <c r="DA743" s="877">
        <f>IF($AH$715=$AJ$715,0,IF(OR(SUM(CY743)&lt;=SUM(CW743),AND(SUM(CW743)&gt;0,OR(CY743="NS",CY743="NA"))),0,1))</f>
        <v>0</v>
      </c>
      <c r="DB743" s="878"/>
      <c r="DC743" s="35"/>
      <c r="DD743" s="912">
        <f>S542</f>
        <v>0</v>
      </c>
      <c r="DE743" s="638"/>
      <c r="DF743" s="912">
        <f>Y780</f>
        <v>0</v>
      </c>
      <c r="DG743" s="638"/>
      <c r="DH743" s="877">
        <f>IF($AH$715=$AJ$715,0,IF(OR(SUM(DF743)&lt;=SUM(DD743),AND(SUM(DD743)&gt;0,OR(DF743="NS",DF743="NA"))),0,1))</f>
        <v>0</v>
      </c>
      <c r="DI743" s="878"/>
      <c r="DJ743" s="35"/>
      <c r="DK743" s="912">
        <f>W542</f>
        <v>0</v>
      </c>
      <c r="DL743" s="638"/>
      <c r="DM743" s="912">
        <f>P825</f>
        <v>0</v>
      </c>
      <c r="DN743" s="638"/>
      <c r="DO743" s="877">
        <f>IF($AH$715=$AJ$715,0,IF(OR(SUM(DM743)&lt;=SUM(DK743),AND(SUM(DK743)&gt;0,OR(DM743="NS",DM743="NA"))),0,1))</f>
        <v>0</v>
      </c>
      <c r="DP743" s="878"/>
      <c r="DQ743" s="35"/>
      <c r="DR743" s="912">
        <f>AA542</f>
        <v>0</v>
      </c>
      <c r="DS743" s="638"/>
      <c r="DT743" s="912">
        <f>Y825</f>
        <v>0</v>
      </c>
      <c r="DU743" s="638"/>
      <c r="DV743" s="877">
        <f>IF($AH$715=$AJ$715,0,IF(OR(SUM(DT743)&lt;=SUM(DR743),AND(SUM(DR743)&gt;0,OR(DT743="NS",DT743="NA"))),0,1))</f>
        <v>0</v>
      </c>
      <c r="DW743" s="878"/>
      <c r="DX743" s="35"/>
      <c r="DY743" s="912">
        <f>O568</f>
        <v>0</v>
      </c>
      <c r="DZ743" s="638"/>
      <c r="EA743" s="912">
        <f>Q780</f>
        <v>0</v>
      </c>
      <c r="EB743" s="638"/>
      <c r="EC743" s="877">
        <f>IF($AH$715=$AJ$715,0,IF(OR(SUM(EA743)&lt;=SUM(DY743),AND(SUM(DY743)&gt;0,OR(EA743="NS",EA743="NA"))),0,1))</f>
        <v>0</v>
      </c>
      <c r="ED743" s="878"/>
      <c r="EE743" s="35"/>
      <c r="EF743" s="912">
        <f>S568</f>
        <v>0</v>
      </c>
      <c r="EG743" s="638"/>
      <c r="EH743" s="912">
        <f>Z780</f>
        <v>0</v>
      </c>
      <c r="EI743" s="638"/>
      <c r="EJ743" s="877">
        <f>IF($AH$715=$AJ$715,0,IF(OR(SUM(EH743)&lt;=SUM(EF743),AND(SUM(EF743)&gt;0,OR(EH743="NS",EH743="NA"))),0,1))</f>
        <v>0</v>
      </c>
      <c r="EK743" s="878"/>
      <c r="EL743" s="35"/>
      <c r="EM743" s="912">
        <f>W568</f>
        <v>0</v>
      </c>
      <c r="EN743" s="638"/>
      <c r="EO743" s="912">
        <f>Q825</f>
        <v>0</v>
      </c>
      <c r="EP743" s="638"/>
      <c r="EQ743" s="877">
        <f>IF($AH$715=$AJ$715,0,IF(OR(SUM(EO743)&lt;=SUM(EM743),AND(SUM(EM743)&gt;0,OR(EO743="NS",EO743="NA"))),0,1))</f>
        <v>0</v>
      </c>
      <c r="ER743" s="878"/>
      <c r="ES743" s="35"/>
      <c r="ET743" s="912">
        <f>AA568</f>
        <v>0</v>
      </c>
      <c r="EU743" s="638"/>
      <c r="EV743" s="912">
        <f>Z825</f>
        <v>0</v>
      </c>
      <c r="EW743" s="638"/>
      <c r="EX743" s="877">
        <f>IF($AH$715=$AJ$715,0,IF(OR(SUM(EV743)&lt;=SUM(ET743),AND(SUM(ET743)&gt;0,OR(EV743="NS",EV743="NA"))),0,1))</f>
        <v>0</v>
      </c>
      <c r="EY743" s="878"/>
      <c r="EZ743" s="35"/>
      <c r="FA743" s="912">
        <f>AB193</f>
        <v>0</v>
      </c>
      <c r="FB743" s="638"/>
      <c r="FC743" s="912">
        <f>SUM(N780:O780)</f>
        <v>0</v>
      </c>
      <c r="FD743" s="638"/>
      <c r="FE743" s="877">
        <f>IF($AH$715=$AJ$715,0,IF(OR(SUM(FC743)&lt;=SUM(FA743),AND(SUM(FA743)&gt;0,OR(FC743="NS",FC743="NA"))),0,1))</f>
        <v>0</v>
      </c>
      <c r="FF743" s="878"/>
      <c r="FG743" s="35"/>
      <c r="FH743" s="912">
        <f>AC208</f>
        <v>0</v>
      </c>
      <c r="FI743" s="638"/>
      <c r="FJ743" s="912">
        <f>SUM(W780:X780)</f>
        <v>0</v>
      </c>
      <c r="FK743" s="638"/>
      <c r="FL743" s="877">
        <f>IF($AH$715=$AJ$715,0,IF(OR(SUM(FJ743)&lt;=SUM(FH743),AND(SUM(FH743)&gt;0,OR(FJ743="NS",FJ743="NA"))),0,1))</f>
        <v>0</v>
      </c>
      <c r="FM743" s="878"/>
      <c r="FN743" s="35"/>
      <c r="FO743" s="912">
        <f>AC209</f>
        <v>0</v>
      </c>
      <c r="FP743" s="638"/>
      <c r="FQ743" s="912">
        <f>SUM(N825:O825)</f>
        <v>0</v>
      </c>
      <c r="FR743" s="638"/>
      <c r="FS743" s="877">
        <f>IF($AH$715=$AJ$715,0,IF(OR(SUM(FQ743)&lt;=SUM(FO743),AND(SUM(FO743)&gt;0,OR(FQ743="NS",FQ743="NA"))),0,1))</f>
        <v>0</v>
      </c>
      <c r="FT743" s="878"/>
      <c r="FU743" s="35"/>
      <c r="FV743" s="912">
        <f>AC210</f>
        <v>0</v>
      </c>
      <c r="FW743" s="638"/>
      <c r="FX743" s="912">
        <f>SUM(W825:X825)</f>
        <v>0</v>
      </c>
      <c r="FY743" s="638"/>
      <c r="FZ743" s="877">
        <f>IF($AH$715=$AJ$715,0,IF(OR(SUM(FX743)&lt;=SUM(FV743),AND(SUM(FV743)&gt;0,OR(FX743="NS",FX743="NA"))),0,1))</f>
        <v>0</v>
      </c>
      <c r="GA743" s="878"/>
      <c r="GB743" s="35"/>
      <c r="GC743" s="661">
        <f>IF($AH$715=$AJ$715,0,IF(COUNTIF(M743:AD779,"NS")+COUNTIF(M788:AD824,"NS")=0,0,1))</f>
        <v>0</v>
      </c>
      <c r="GD743" s="661"/>
      <c r="GE743" s="35"/>
      <c r="GF743" s="627">
        <f t="shared" ref="GF743:GF773" si="199">IF($AH$715=$AJ$715,0,IF(OR(AND($D743&lt;&gt;"",$BY$743=0,COUNTA(P743)=COUNTA($P$742)),AND($D743&lt;&gt;"",$BY$743=1,COUNTA(P743)=0),AND($D743="",COUNTA(P743)=0)),0,1))</f>
        <v>0</v>
      </c>
      <c r="GG743" s="627"/>
      <c r="GH743" s="627">
        <f t="shared" ref="GH743:GH773" si="200">IF($AH$715=$AJ$715,0,IF(OR(AND($D743&lt;&gt;"",$CB$743=0,COUNTA(Y743)=COUNTA($Y$742)),AND($D743&lt;&gt;"",$CB$743=1,COUNTA(Y743)=0),AND($D743="",COUNTA(Y743)=0)),0,1))</f>
        <v>0</v>
      </c>
      <c r="GI743" s="627"/>
      <c r="GJ743" s="627">
        <f t="shared" ref="GJ743:GJ773" si="201">IF($AH$715=$AJ$715,0,IF(OR(AND($D743&lt;&gt;"",$CE$743=0,COUNTA(P788)=COUNTA($P$787)),AND($D743&lt;&gt;"",$CE$743=1,COUNTA(P788)=0),AND($D743="",COUNTA(P788)=0)),0,1))</f>
        <v>0</v>
      </c>
      <c r="GK743" s="627"/>
      <c r="GL743" s="627">
        <f t="shared" ref="GL743:GL773" si="202">IF($AH$715=$AJ$715,0,IF(OR(AND($D743&lt;&gt;"",$CH$743=0,COUNTA(Y788)=COUNTA($Y$787)),AND($D743&lt;&gt;"",$CH$743=1,COUNTA(Y788)=0),AND($D743="",COUNTA(Y788)=0)),0,1))</f>
        <v>0</v>
      </c>
      <c r="GM743" s="627"/>
      <c r="GN743" s="627">
        <f t="shared" ref="GN743:GN773" si="203">IF($AH$715=$AJ$715,0,IF(OR(AND($D743&lt;&gt;"",$CK$743=0,COUNTA(Q743)=COUNTA($Q$742)),AND($D743&lt;&gt;"",$CK$743=1,COUNTA(Q743)=0),AND($D743="",COUNTA(Q743)=0)),0,1))</f>
        <v>0</v>
      </c>
      <c r="GO743" s="627"/>
      <c r="GP743" s="627">
        <f t="shared" ref="GP743:GP773" si="204">IF($AH$715=$AJ$715,0,IF(OR(AND($D743&lt;&gt;"",$CN$743=0,COUNTA(Z743)=COUNTA($Z$742)),AND($D743&lt;&gt;"",$CN$743=1,COUNTA(Z743)=0),AND($D743="",COUNTA(Z743)=0)),0,1))</f>
        <v>0</v>
      </c>
      <c r="GQ743" s="627"/>
      <c r="GR743" s="627">
        <f t="shared" ref="GR743:GR773" si="205">IF($AH$715=$AJ$715,0,IF(OR(AND($D743&lt;&gt;"",$CQ$743=0,COUNTA(Q788)=COUNTA($Q$787)),AND($D743&lt;&gt;"",$CQ$743=1,COUNTA(Q788)=0),AND($D743="",COUNTA(Q788)=0)),0,1))</f>
        <v>0</v>
      </c>
      <c r="GS743" s="627"/>
      <c r="GT743" s="627">
        <f t="shared" ref="GT743:GT773" si="206">IF($AH$715=$AJ$715,0,IF(OR(AND($D743&lt;&gt;"",$CT$743=0,COUNTA(Z788)=COUNTA($Z$787)),AND($D743&lt;&gt;"",$CT$743=1,COUNTA(Z788)=0),AND($D743="",COUNTA(Z788)=0)),0,1))</f>
        <v>0</v>
      </c>
      <c r="GU743" s="627"/>
      <c r="GV743" s="627">
        <f t="shared" ref="GV743:GV773" si="207">IF($AH$715=$AJ$715,0,IF(OR(AND($D743&lt;&gt;"",$AH$704=0,COUNTA(N743:O743)=COUNTA($N$741:$O$742)),AND($D743&lt;&gt;"",$AH$704=1,COUNTA(N743:O743)=0),AND($D743="",COUNTA(N788:O788)=0)),0,1))</f>
        <v>0</v>
      </c>
      <c r="GW743" s="627"/>
      <c r="GX743" s="627">
        <f t="shared" ref="GX743:GX773" si="208">IF($AH$715=$AJ$715,0,IF(OR(AND($D743&lt;&gt;"",$AK$704=0,COUNTA(W743:X743)=COUNTA($W$741:$X$742)),AND($D743&lt;&gt;"",$AK$704=1,COUNTA(W743:X743)=0),AND($D743="",COUNTA(W743:X743)=0)),0,1))</f>
        <v>0</v>
      </c>
      <c r="GY743" s="627"/>
      <c r="GZ743" s="627">
        <f t="shared" ref="GZ743:GZ773" si="209">IF($AH$715=$AJ$715,0,IF(OR(AND($D743&lt;&gt;"",$AN$704=0,COUNTA(N788:O788)=COUNTA($N$786:$O$787)),AND($D743&lt;&gt;"",$AN$704=1,COUNTA(N788:O788)=0),AND($D743="",COUNTA(N788:O788)=0)),0,1))</f>
        <v>0</v>
      </c>
      <c r="HA743" s="627"/>
      <c r="HB743" s="627">
        <f t="shared" ref="HB743:HB773" si="210">IF($AH$715=$AJ$715,0,IF(OR(AND($D743&lt;&gt;"",$AQ$704=0,COUNTA(W788:X788)=COUNTA($W$786:$X$787)),AND($D743&lt;&gt;"",$AQ$704=1,COUNTA(W788:X788)=0),AND($D743="",COUNTA(W788:X788)=0)),0,1))</f>
        <v>0</v>
      </c>
      <c r="HC743" s="627"/>
      <c r="HD743" s="627">
        <f t="shared" ref="HD743:HD773" si="211">IF($AH$715=$AJ$715,0,IF(OR(AND($D743&lt;&gt;"",COUNTA(M743,R743:V743,AA743:AD743,M788,R788:V788,AA788:AD788)=COUNTA($M$741,$R$742:$U$742,$V$741,$AA$742:$AD$742,$M$786,$R$787:$U$787,$V$786,$AA$787:$AD$787)),AND($D743="",COUNTA(M743,R743:V743,AA743:AD743,M788,R788:V788,AA788:AD788)=0)),0,1))</f>
        <v>0</v>
      </c>
      <c r="HE743" s="627"/>
      <c r="HF743" s="35"/>
      <c r="HG743" s="639">
        <v>9</v>
      </c>
      <c r="HH743" s="641"/>
      <c r="HI743" s="639">
        <f>IF(DA743=0,0,1)</f>
        <v>0</v>
      </c>
      <c r="HJ743" s="641"/>
      <c r="HK743" s="639" t="str">
        <f>IF(HI743=0,"",IF(SUM($HI$743:HI743)=1,_xlfn.CONCAT(HG743,),IF($HI$752&gt;SUM($HI$743:HI743),_xlfn.CONCAT(", ",HG743),IF($HI$752=SUM($HI$743:HI743),_xlfn.CONCAT(" y ",HG743,".")))))</f>
        <v/>
      </c>
      <c r="HL743" s="641"/>
      <c r="HM743" s="35"/>
      <c r="HN743" s="639">
        <v>17</v>
      </c>
      <c r="HO743" s="641"/>
      <c r="HP743" s="639">
        <f>IF(FE743=0,0,1)</f>
        <v>0</v>
      </c>
      <c r="HQ743" s="641"/>
      <c r="HR743" s="639" t="str">
        <f>IF(HP743=0,"",IF(SUM($HP$743:HP743)=1,_xlfn.CONCAT(HN743,),IF($HP$747&gt;SUM($HP$743:HP743),_xlfn.CONCAT(", ",HN743),IF($HP$747=SUM($HP$743:HP743),_xlfn.CONCAT(" y ",HN743,".")))))</f>
        <v/>
      </c>
      <c r="HS743" s="641"/>
      <c r="HT743" s="35"/>
      <c r="HU743" s="886" t="s">
        <v>7897</v>
      </c>
      <c r="HV743" s="887"/>
      <c r="HW743" s="500" t="str">
        <f>SUBSTITUTE( SUBSTITUTE( SUBSTITUTE( SUBSTITUTE( SUBSTITUTE( SUBSTITUTE( SUBSTITUTE( SUBSTITUTE( SUBSTITUTE( SUBSTITUTE(F827, "á", "a"), "é", "e"), "í", "i"), "ó", "o"), "ú", "u"), "Á", "A"), "É", "E"), "Í", "I"), "Ó", "O"), "Ú", "U")</f>
        <v/>
      </c>
      <c r="HX743" s="503"/>
      <c r="HY743" s="503"/>
      <c r="HZ743" s="505"/>
    </row>
    <row r="744" spans="1:235" s="72" customFormat="1">
      <c r="A744" s="131"/>
      <c r="B744" s="53"/>
      <c r="C744" s="82" t="s">
        <v>66</v>
      </c>
      <c r="D744" s="746" t="str">
        <f>IF($AH$11=1,"",IF(CNGE_2026_M3_Secc1!$AH$388=CNGE_2026_M3_Secc1!$AJ$388,"",IF(CNGE_2026_M3_Secc1!D398="","",CNGE_2026_M3_Secc1!D398)))</f>
        <v/>
      </c>
      <c r="E744" s="746"/>
      <c r="F744" s="746"/>
      <c r="G744" s="746"/>
      <c r="H744" s="746"/>
      <c r="I744" s="746"/>
      <c r="J744" s="746"/>
      <c r="K744" s="746"/>
      <c r="L744" s="746"/>
      <c r="M744" s="432"/>
      <c r="N744" s="432"/>
      <c r="O744" s="432"/>
      <c r="P744" s="432"/>
      <c r="Q744" s="432"/>
      <c r="R744" s="432"/>
      <c r="S744" s="432"/>
      <c r="T744" s="432"/>
      <c r="U744" s="432"/>
      <c r="V744" s="432"/>
      <c r="W744" s="432"/>
      <c r="X744" s="432"/>
      <c r="Y744" s="432"/>
      <c r="Z744" s="432"/>
      <c r="AA744" s="432"/>
      <c r="AB744" s="432"/>
      <c r="AC744" s="432"/>
      <c r="AD744" s="432"/>
      <c r="AE744" s="12"/>
      <c r="AF744" s="122"/>
      <c r="AH744" s="896">
        <f t="shared" ref="AH744:AH773" si="212">M744</f>
        <v>0</v>
      </c>
      <c r="AI744" s="627"/>
      <c r="AJ744" s="627">
        <f t="shared" ref="AJ744:AJ773" si="213">COUNTIF(N744:U744,"NS")</f>
        <v>0</v>
      </c>
      <c r="AK744" s="627"/>
      <c r="AL744" s="639">
        <f t="shared" ref="AL744:AL773" si="214">IF(COUNTIF(N744:U744,"NA")=COUNTA($N$741:$O$742,$P$742:$U$742),"NA",SUM(N744:U744))</f>
        <v>0</v>
      </c>
      <c r="AM744" s="641"/>
      <c r="AN744" s="627">
        <f t="shared" ref="AN744:AN773" si="215">IF($AH$715=$AJ$715,0,IF(OR(AND(AH744=0,AJ744&gt;0),AND(AH744="NS",AL744&gt;0),AND(AH744="NS",AJ744=0,AL744=0)),1,IF(OR(AND(AJ744&gt;=2,AL744&lt;AH744),AND(AH744="NS",AL744=0,AJ744&gt;0),AH744=AL744),0,1)))</f>
        <v>0</v>
      </c>
      <c r="AO744" s="639"/>
      <c r="AP744" s="448"/>
      <c r="AQ744" s="919">
        <f t="shared" ref="AQ744:AQ773" si="216">V744</f>
        <v>0</v>
      </c>
      <c r="AR744" s="627"/>
      <c r="AS744" s="627">
        <f t="shared" ref="AS744:AS773" si="217">COUNTIF(W744:AD744,"NS")</f>
        <v>0</v>
      </c>
      <c r="AT744" s="627"/>
      <c r="AU744" s="639">
        <f t="shared" ref="AU744:AU773" si="218">IF(COUNTIF(W744:AD744,"NA")=COUNTA($W$741:$X$742,$Y$742:$AD$742),"NA",SUM(W744:AD744))</f>
        <v>0</v>
      </c>
      <c r="AV744" s="641"/>
      <c r="AW744" s="627">
        <f t="shared" ref="AW744:AW773" si="219">IF($AH$715=$AJ$715,0,IF(OR(AND(AQ744=0,AS744&gt;0),AND(AQ744="NS",AU744&gt;0),AND(AQ744="NS",AS744=0,AU744=0)),1,IF(OR(AND(AS744&gt;=2,AU744&lt;AQ744),AND(AQ744="NS",AU744=0,AS744&gt;0),AQ744=AU744),0,1)))</f>
        <v>0</v>
      </c>
      <c r="AX744" s="639"/>
      <c r="AY744" s="448"/>
      <c r="AZ744" s="896">
        <f t="shared" ref="AZ744:AZ773" si="220">M789</f>
        <v>0</v>
      </c>
      <c r="BA744" s="627"/>
      <c r="BB744" s="627">
        <f t="shared" ref="BB744:BB773" si="221">COUNTIF(N789:U789,"NS")</f>
        <v>0</v>
      </c>
      <c r="BC744" s="627"/>
      <c r="BD744" s="639">
        <f t="shared" ref="BD744:BD773" si="222">IF(COUNTIF(N789:U789,"NA")=COUNTA($N$786:$O$787,$P$787:$U$787),"NA",SUM(N789:U789))</f>
        <v>0</v>
      </c>
      <c r="BE744" s="641"/>
      <c r="BF744" s="627">
        <f t="shared" ref="BF744:BF773" si="223">IF($AH$715=$AJ$715,0,IF(OR(AND(AZ744=0,BB744&gt;0),AND(AZ744="NS",BD744&gt;0),AND(AZ744="NS",BB744=0,BD744=0)),1,IF(OR(AND(BB744&gt;=2,BD744&lt;AZ744),AND(AZ744="NS",BD744=0,BB744&gt;0),AZ744=BD744),0,1)))</f>
        <v>0</v>
      </c>
      <c r="BG744" s="639"/>
      <c r="BH744" s="448"/>
      <c r="BI744" s="896">
        <f t="shared" ref="BI744:BI773" si="224">V789</f>
        <v>0</v>
      </c>
      <c r="BJ744" s="627"/>
      <c r="BK744" s="627">
        <f t="shared" ref="BK744:BK773" si="225">COUNTIF(W789:AD789,"NS")</f>
        <v>0</v>
      </c>
      <c r="BL744" s="627"/>
      <c r="BM744" s="639">
        <f t="shared" ref="BM744:BM773" si="226">IF(COUNTIF(W789:AD789,"NA")=COUNTA($W$786:$X$787,$Y$787:$AD$787),"NA",SUM(W789:AD789))</f>
        <v>0</v>
      </c>
      <c r="BN744" s="641"/>
      <c r="BO744" s="627">
        <f t="shared" ref="BO744:BO773" si="227">IF($AH$715=$AJ$715,0,IF(OR(AND(BI744=0,BK744&gt;0),AND(BI744="NS",BM744&gt;0),AND(BI744="NS",BK744=0,BM744=0)),1,IF(OR(AND(BK744&gt;=2,BM744&lt;BI744),AND(BI744="NS",BM744=0,BK744&gt;0),BI744=BM744),0,1)))</f>
        <v>0</v>
      </c>
      <c r="BP744" s="639"/>
      <c r="BQ744" s="448"/>
      <c r="BR744" s="1090">
        <f>IF(SUM(AN744,AW744,BF744,BO744)=0,0,1)</f>
        <v>0</v>
      </c>
      <c r="BS744" s="748"/>
      <c r="BT744" s="639" t="str">
        <f>IF(BR744=0,"",IF(SUM($BR$743:BR744)=1,BV744,IF($BR$780&gt;SUM($BR$743:BR744),_xlfn.CONCAT(", ",BV744),IF($BR$780=SUM($BR$743:BR744),_xlfn.CONCAT(" y ",BV744,".")))))</f>
        <v/>
      </c>
      <c r="BU744" s="641" t="str">
        <f>IF(BS744=0,"", IF(SUM($AN$498:BS744)=1,BV744, IF($AN$511&gt;SUM($AN$498:BS744),_xlfn.CONCAT(", ",BV744), IF($AN$511=SUM($AN$498:BS744),_xlfn.CONCAT(" y ",BV744,".")))))</f>
        <v/>
      </c>
      <c r="BV744" s="639">
        <f>_xlfn.NUMBERVALUE(C744)</f>
        <v>1</v>
      </c>
      <c r="BW744" s="641"/>
      <c r="DA744" s="1080">
        <f>IF($AH$715=$AJ$715,0,IF(OR(AND($BY$743=0,SUM(CW743)&gt;0,OR(SUM(CY743)&gt;0,CY743="NS")),$BY$743=1),0,1))</f>
        <v>0</v>
      </c>
      <c r="DB744" s="1081"/>
      <c r="DH744" s="1080">
        <f>IF($AH$715=$AJ$715,0,IF(OR(AND($CB$743=0,SUM(DD743)&gt;0,OR(SUM(DF743)&gt;0,DF743="NS")),$CB$743=1),0,1))</f>
        <v>0</v>
      </c>
      <c r="DI744" s="1081"/>
      <c r="DO744" s="1080">
        <f>IF($AH$715=$AJ$715,0,IF(OR(AND($CE$743=0,SUM(DK743)&gt;0,OR(SUM(DM743)&gt;0,DM743="NS")),$CE$743=1),0,1))</f>
        <v>0</v>
      </c>
      <c r="DP744" s="1081"/>
      <c r="DV744" s="1080">
        <f>IF($AH$715=$AJ$715,0,IF(OR(AND($CH$743=0,SUM(DR743)&gt;0,OR(SUM(DT743)&gt;0,DT743="NS")),$CH$743=1),0,1))</f>
        <v>0</v>
      </c>
      <c r="DW744" s="1081"/>
      <c r="EC744" s="1080">
        <f>IF($AH$715=$AJ$715,0,IF(OR(AND($CK$743=0,SUM(DY743)&gt;0,OR(SUM(EA743)&gt;0,EA743="NS")),$CK$743=1),0,1))</f>
        <v>0</v>
      </c>
      <c r="ED744" s="1081"/>
      <c r="EJ744" s="1080">
        <f>IF($AH$715=$AJ$715,0,IF(OR(AND($CN$743=0,SUM(EF743)&gt;0,OR(SUM(EH743)&gt;0,EH743="NS")),$CN$743=1),0,1))</f>
        <v>0</v>
      </c>
      <c r="EK744" s="1081"/>
      <c r="EQ744" s="1080">
        <f>IF($AH$715=$AJ$715,0,IF(OR(AND($CQ$743=0,SUM(EM743)&gt;0,OR(SUM(EO743)&gt;0,EO743="NS")),$CQ$743=1),0,1))</f>
        <v>0</v>
      </c>
      <c r="ER744" s="1081"/>
      <c r="EX744" s="1080">
        <f>IF($AH$715=$AJ$715,0,IF(OR(AND($CT$743=0,SUM(ET743)&gt;0,OR(SUM(EV743)&gt;0,EV743="NS")),$CT$743=1),0,1))</f>
        <v>0</v>
      </c>
      <c r="EY744" s="1081"/>
      <c r="GF744" s="627">
        <f t="shared" si="199"/>
        <v>0</v>
      </c>
      <c r="GG744" s="627"/>
      <c r="GH744" s="627">
        <f t="shared" si="200"/>
        <v>0</v>
      </c>
      <c r="GI744" s="627"/>
      <c r="GJ744" s="627">
        <f t="shared" si="201"/>
        <v>0</v>
      </c>
      <c r="GK744" s="627"/>
      <c r="GL744" s="627">
        <f t="shared" si="202"/>
        <v>0</v>
      </c>
      <c r="GM744" s="627"/>
      <c r="GN744" s="627">
        <f t="shared" si="203"/>
        <v>0</v>
      </c>
      <c r="GO744" s="627"/>
      <c r="GP744" s="627">
        <f t="shared" si="204"/>
        <v>0</v>
      </c>
      <c r="GQ744" s="627"/>
      <c r="GR744" s="627">
        <f t="shared" si="205"/>
        <v>0</v>
      </c>
      <c r="GS744" s="627"/>
      <c r="GT744" s="627">
        <f t="shared" si="206"/>
        <v>0</v>
      </c>
      <c r="GU744" s="627"/>
      <c r="GV744" s="627">
        <f t="shared" si="207"/>
        <v>0</v>
      </c>
      <c r="GW744" s="627"/>
      <c r="GX744" s="627">
        <f t="shared" si="208"/>
        <v>0</v>
      </c>
      <c r="GY744" s="627"/>
      <c r="GZ744" s="627">
        <f t="shared" si="209"/>
        <v>0</v>
      </c>
      <c r="HA744" s="627"/>
      <c r="HB744" s="627">
        <f t="shared" si="210"/>
        <v>0</v>
      </c>
      <c r="HC744" s="627"/>
      <c r="HD744" s="627">
        <f t="shared" si="211"/>
        <v>0</v>
      </c>
      <c r="HE744" s="627"/>
      <c r="HG744" s="639">
        <v>10</v>
      </c>
      <c r="HH744" s="641"/>
      <c r="HI744" s="639">
        <f>IF(DH743=0,0,1)</f>
        <v>0</v>
      </c>
      <c r="HJ744" s="641"/>
      <c r="HK744" s="639" t="str">
        <f>IF(HI744=0,"",IF(SUM($HI$743:HI744)=1,_xlfn.CONCAT(HG744,),IF($HI$752&gt;SUM($HI$743:HI744),_xlfn.CONCAT(", ",HG744),IF($HI$752=SUM($HI$743:HI744),_xlfn.CONCAT(" y ",HG744,".")))))</f>
        <v/>
      </c>
      <c r="HL744" s="641"/>
      <c r="HN744" s="639">
        <v>18</v>
      </c>
      <c r="HO744" s="641"/>
      <c r="HP744" s="639">
        <f>IF(FL743=0,0,1)</f>
        <v>0</v>
      </c>
      <c r="HQ744" s="641"/>
      <c r="HR744" s="639" t="str">
        <f>IF(HP744=0,"",IF(SUM($HP$743:HP744)=1,_xlfn.CONCAT(HN744,),IF($HP$747&gt;SUM($HP$743:HP744),_xlfn.CONCAT(", ",HN744),IF($HP$747=SUM($HP$743:HP744),_xlfn.CONCAT(" y ",HN744,".")))))</f>
        <v/>
      </c>
      <c r="HS744" s="641"/>
      <c r="HU744" s="886" t="s">
        <v>7898</v>
      </c>
      <c r="HV744" s="887"/>
      <c r="HW744" s="473" t="s">
        <v>515</v>
      </c>
      <c r="HX744" s="473" t="s">
        <v>516</v>
      </c>
      <c r="HY744" s="489" t="s">
        <v>8141</v>
      </c>
      <c r="HZ744" s="473" t="s">
        <v>8142</v>
      </c>
    </row>
    <row r="745" spans="1:235" s="72" customFormat="1">
      <c r="A745" s="131"/>
      <c r="B745" s="53"/>
      <c r="C745" s="82" t="s">
        <v>67</v>
      </c>
      <c r="D745" s="746" t="str">
        <f>IF($AH$11=1,"",IF(CNGE_2026_M3_Secc1!$AH$388=CNGE_2026_M3_Secc1!$AJ$388,"",IF(CNGE_2026_M3_Secc1!D399="","",CNGE_2026_M3_Secc1!D399)))</f>
        <v/>
      </c>
      <c r="E745" s="746"/>
      <c r="F745" s="746"/>
      <c r="G745" s="746"/>
      <c r="H745" s="746"/>
      <c r="I745" s="746"/>
      <c r="J745" s="746"/>
      <c r="K745" s="746"/>
      <c r="L745" s="746"/>
      <c r="M745" s="432"/>
      <c r="N745" s="432"/>
      <c r="O745" s="432"/>
      <c r="P745" s="432"/>
      <c r="Q745" s="432"/>
      <c r="R745" s="432"/>
      <c r="S745" s="432"/>
      <c r="T745" s="432"/>
      <c r="U745" s="432"/>
      <c r="V745" s="432"/>
      <c r="W745" s="432"/>
      <c r="X745" s="432"/>
      <c r="Y745" s="432"/>
      <c r="Z745" s="432"/>
      <c r="AA745" s="432"/>
      <c r="AB745" s="432"/>
      <c r="AC745" s="432"/>
      <c r="AD745" s="432"/>
      <c r="AE745" s="12"/>
      <c r="AF745" s="122"/>
      <c r="AH745" s="896">
        <f t="shared" si="212"/>
        <v>0</v>
      </c>
      <c r="AI745" s="627"/>
      <c r="AJ745" s="627">
        <f t="shared" si="213"/>
        <v>0</v>
      </c>
      <c r="AK745" s="627"/>
      <c r="AL745" s="639">
        <f t="shared" si="214"/>
        <v>0</v>
      </c>
      <c r="AM745" s="641"/>
      <c r="AN745" s="627">
        <f t="shared" si="215"/>
        <v>0</v>
      </c>
      <c r="AO745" s="639"/>
      <c r="AP745" s="448"/>
      <c r="AQ745" s="919">
        <f t="shared" si="216"/>
        <v>0</v>
      </c>
      <c r="AR745" s="627"/>
      <c r="AS745" s="627">
        <f t="shared" si="217"/>
        <v>0</v>
      </c>
      <c r="AT745" s="627"/>
      <c r="AU745" s="639">
        <f t="shared" si="218"/>
        <v>0</v>
      </c>
      <c r="AV745" s="641"/>
      <c r="AW745" s="627">
        <f t="shared" si="219"/>
        <v>0</v>
      </c>
      <c r="AX745" s="639"/>
      <c r="AY745" s="448"/>
      <c r="AZ745" s="896">
        <f t="shared" si="220"/>
        <v>0</v>
      </c>
      <c r="BA745" s="627"/>
      <c r="BB745" s="627">
        <f t="shared" si="221"/>
        <v>0</v>
      </c>
      <c r="BC745" s="627"/>
      <c r="BD745" s="639">
        <f t="shared" si="222"/>
        <v>0</v>
      </c>
      <c r="BE745" s="641"/>
      <c r="BF745" s="627">
        <f t="shared" si="223"/>
        <v>0</v>
      </c>
      <c r="BG745" s="639"/>
      <c r="BH745" s="448"/>
      <c r="BI745" s="896">
        <f t="shared" si="224"/>
        <v>0</v>
      </c>
      <c r="BJ745" s="627"/>
      <c r="BK745" s="627">
        <f t="shared" si="225"/>
        <v>0</v>
      </c>
      <c r="BL745" s="627"/>
      <c r="BM745" s="639">
        <f t="shared" si="226"/>
        <v>0</v>
      </c>
      <c r="BN745" s="641"/>
      <c r="BO745" s="627">
        <f t="shared" si="227"/>
        <v>0</v>
      </c>
      <c r="BP745" s="639"/>
      <c r="BQ745" s="448"/>
      <c r="BR745" s="1090">
        <f>IF(SUM(AN745,AW745,BF745,BO745)=0,0,1)</f>
        <v>0</v>
      </c>
      <c r="BS745" s="748"/>
      <c r="BT745" s="639" t="str">
        <f>IF(BR745=0,"",IF(SUM($BR$743:BR745)=1,BV745,IF($BR$780&gt;SUM($BR$743:BR745),_xlfn.CONCAT(", ",BV745),IF($BR$780=SUM($BR$743:BR745),_xlfn.CONCAT(" y ",BV745,".")))))</f>
        <v/>
      </c>
      <c r="BU745" s="641" t="str">
        <f>IF(BS745=0,"", IF(SUM($AN$498:BS745)=1,BV745, IF($AN$511&gt;SUM($AN$498:BS745),_xlfn.CONCAT(", ",BV745), IF($AN$511=SUM($AN$498:BS745),_xlfn.CONCAT(" y ",BV745,".")))))</f>
        <v/>
      </c>
      <c r="BV745" s="639">
        <f>_xlfn.NUMBERVALUE(C745)</f>
        <v>2</v>
      </c>
      <c r="BW745" s="641"/>
      <c r="GF745" s="627">
        <f t="shared" si="199"/>
        <v>0</v>
      </c>
      <c r="GG745" s="627"/>
      <c r="GH745" s="627">
        <f t="shared" si="200"/>
        <v>0</v>
      </c>
      <c r="GI745" s="627"/>
      <c r="GJ745" s="627">
        <f t="shared" si="201"/>
        <v>0</v>
      </c>
      <c r="GK745" s="627"/>
      <c r="GL745" s="627">
        <f t="shared" si="202"/>
        <v>0</v>
      </c>
      <c r="GM745" s="627"/>
      <c r="GN745" s="627">
        <f t="shared" si="203"/>
        <v>0</v>
      </c>
      <c r="GO745" s="627"/>
      <c r="GP745" s="627">
        <f t="shared" si="204"/>
        <v>0</v>
      </c>
      <c r="GQ745" s="627"/>
      <c r="GR745" s="627">
        <f t="shared" si="205"/>
        <v>0</v>
      </c>
      <c r="GS745" s="627"/>
      <c r="GT745" s="627">
        <f t="shared" si="206"/>
        <v>0</v>
      </c>
      <c r="GU745" s="627"/>
      <c r="GV745" s="627">
        <f t="shared" si="207"/>
        <v>0</v>
      </c>
      <c r="GW745" s="627"/>
      <c r="GX745" s="627">
        <f t="shared" si="208"/>
        <v>0</v>
      </c>
      <c r="GY745" s="627"/>
      <c r="GZ745" s="627">
        <f t="shared" si="209"/>
        <v>0</v>
      </c>
      <c r="HA745" s="627"/>
      <c r="HB745" s="627">
        <f t="shared" si="210"/>
        <v>0</v>
      </c>
      <c r="HC745" s="627"/>
      <c r="HD745" s="627">
        <f t="shared" si="211"/>
        <v>0</v>
      </c>
      <c r="HE745" s="627"/>
      <c r="HG745" s="639">
        <v>11</v>
      </c>
      <c r="HH745" s="641"/>
      <c r="HI745" s="639">
        <f>IF(DO743=0,0,1)</f>
        <v>0</v>
      </c>
      <c r="HJ745" s="641"/>
      <c r="HK745" s="639" t="str">
        <f>IF(HI745=0,"",IF(SUM($HI$743:HI745)=1,_xlfn.CONCAT(HG745,),IF($HI$752&gt;SUM($HI$743:HI745),_xlfn.CONCAT(", ",HG745),IF($HI$752=SUM($HI$743:HI745),_xlfn.CONCAT(" y ",HG745,".")))))</f>
        <v/>
      </c>
      <c r="HL745" s="641"/>
      <c r="HN745" s="639">
        <v>19</v>
      </c>
      <c r="HO745" s="641"/>
      <c r="HP745" s="639">
        <f>IF(FS743=0,0,1)</f>
        <v>0</v>
      </c>
      <c r="HQ745" s="641"/>
      <c r="HR745" s="639" t="str">
        <f>IF(HP745=0,"",IF(SUM($HP$743:HP745)=1,_xlfn.CONCAT(HN745,),IF($HP$747&gt;SUM($HP$743:HP745),_xlfn.CONCAT(", ",HN745),IF($HP$747=SUM($HP$743:HP745),_xlfn.CONCAT(" y ",HN745,".")))))</f>
        <v/>
      </c>
      <c r="HS745" s="641"/>
      <c r="HU745" s="890" t="s">
        <v>7899</v>
      </c>
      <c r="HV745" s="891"/>
      <c r="HW745" s="473" t="s">
        <v>515</v>
      </c>
      <c r="HX745" s="473" t="s">
        <v>516</v>
      </c>
      <c r="HY745" s="489" t="s">
        <v>8141</v>
      </c>
      <c r="HZ745" s="473" t="s">
        <v>8142</v>
      </c>
    </row>
    <row r="746" spans="1:235" s="72" customFormat="1">
      <c r="A746" s="131"/>
      <c r="B746" s="53"/>
      <c r="C746" s="82" t="s">
        <v>68</v>
      </c>
      <c r="D746" s="746" t="str">
        <f>IF($AH$11=1,"",IF(CNGE_2026_M3_Secc1!$AH$388=CNGE_2026_M3_Secc1!$AJ$388,"",IF(CNGE_2026_M3_Secc1!D400="","",CNGE_2026_M3_Secc1!D400)))</f>
        <v/>
      </c>
      <c r="E746" s="746"/>
      <c r="F746" s="746"/>
      <c r="G746" s="746"/>
      <c r="H746" s="746"/>
      <c r="I746" s="746"/>
      <c r="J746" s="746"/>
      <c r="K746" s="746"/>
      <c r="L746" s="746"/>
      <c r="M746" s="432"/>
      <c r="N746" s="432"/>
      <c r="O746" s="432"/>
      <c r="P746" s="432"/>
      <c r="Q746" s="432"/>
      <c r="R746" s="432"/>
      <c r="S746" s="432"/>
      <c r="T746" s="432"/>
      <c r="U746" s="432"/>
      <c r="V746" s="432"/>
      <c r="W746" s="432"/>
      <c r="X746" s="432"/>
      <c r="Y746" s="432"/>
      <c r="Z746" s="432"/>
      <c r="AA746" s="432"/>
      <c r="AB746" s="432"/>
      <c r="AC746" s="432"/>
      <c r="AD746" s="432"/>
      <c r="AE746" s="12"/>
      <c r="AF746" s="122"/>
      <c r="AH746" s="896">
        <f t="shared" si="212"/>
        <v>0</v>
      </c>
      <c r="AI746" s="627"/>
      <c r="AJ746" s="627">
        <f t="shared" si="213"/>
        <v>0</v>
      </c>
      <c r="AK746" s="627"/>
      <c r="AL746" s="639">
        <f t="shared" si="214"/>
        <v>0</v>
      </c>
      <c r="AM746" s="641"/>
      <c r="AN746" s="627">
        <f t="shared" si="215"/>
        <v>0</v>
      </c>
      <c r="AO746" s="639"/>
      <c r="AP746" s="448"/>
      <c r="AQ746" s="919">
        <f t="shared" si="216"/>
        <v>0</v>
      </c>
      <c r="AR746" s="627"/>
      <c r="AS746" s="627">
        <f t="shared" si="217"/>
        <v>0</v>
      </c>
      <c r="AT746" s="627"/>
      <c r="AU746" s="639">
        <f t="shared" si="218"/>
        <v>0</v>
      </c>
      <c r="AV746" s="641"/>
      <c r="AW746" s="627">
        <f t="shared" si="219"/>
        <v>0</v>
      </c>
      <c r="AX746" s="639"/>
      <c r="AY746" s="448"/>
      <c r="AZ746" s="896">
        <f t="shared" si="220"/>
        <v>0</v>
      </c>
      <c r="BA746" s="627"/>
      <c r="BB746" s="627">
        <f t="shared" si="221"/>
        <v>0</v>
      </c>
      <c r="BC746" s="627"/>
      <c r="BD746" s="639">
        <f t="shared" si="222"/>
        <v>0</v>
      </c>
      <c r="BE746" s="641"/>
      <c r="BF746" s="627">
        <f t="shared" si="223"/>
        <v>0</v>
      </c>
      <c r="BG746" s="639"/>
      <c r="BH746" s="448"/>
      <c r="BI746" s="896">
        <f t="shared" si="224"/>
        <v>0</v>
      </c>
      <c r="BJ746" s="627"/>
      <c r="BK746" s="627">
        <f t="shared" si="225"/>
        <v>0</v>
      </c>
      <c r="BL746" s="627"/>
      <c r="BM746" s="639">
        <f t="shared" si="226"/>
        <v>0</v>
      </c>
      <c r="BN746" s="641"/>
      <c r="BO746" s="627">
        <f t="shared" si="227"/>
        <v>0</v>
      </c>
      <c r="BP746" s="639"/>
      <c r="BQ746" s="448"/>
      <c r="BR746" s="1090">
        <f t="shared" ref="BR746:BR773" si="228">IF(SUM(AN746,AW746,BF746,BO746)=0,0,1)</f>
        <v>0</v>
      </c>
      <c r="BS746" s="748"/>
      <c r="BT746" s="639" t="str">
        <f>IF(BR746=0,"",IF(SUM($BR$743:BR746)=1,BV746,IF($BR$780&gt;SUM($BR$743:BR746),_xlfn.CONCAT(", ",BV746),IF($BR$780=SUM($BR$743:BR746),_xlfn.CONCAT(" y ",BV746,".")))))</f>
        <v/>
      </c>
      <c r="BU746" s="641" t="str">
        <f>IF(BS746=0,"", IF(SUM($AN$498:BS746)=1,BV746, IF($AN$511&gt;SUM($AN$498:BS746),_xlfn.CONCAT(", ",BV746), IF($AN$511=SUM($AN$498:BS746),_xlfn.CONCAT(" y ",BV746,".")))))</f>
        <v/>
      </c>
      <c r="BV746" s="639">
        <f t="shared" ref="BV746:BV773" si="229">_xlfn.NUMBERVALUE(C746)</f>
        <v>3</v>
      </c>
      <c r="BW746" s="641"/>
      <c r="GF746" s="627">
        <f t="shared" si="199"/>
        <v>0</v>
      </c>
      <c r="GG746" s="627"/>
      <c r="GH746" s="627">
        <f t="shared" si="200"/>
        <v>0</v>
      </c>
      <c r="GI746" s="627"/>
      <c r="GJ746" s="627">
        <f t="shared" si="201"/>
        <v>0</v>
      </c>
      <c r="GK746" s="627"/>
      <c r="GL746" s="627">
        <f t="shared" si="202"/>
        <v>0</v>
      </c>
      <c r="GM746" s="627"/>
      <c r="GN746" s="627">
        <f t="shared" si="203"/>
        <v>0</v>
      </c>
      <c r="GO746" s="627"/>
      <c r="GP746" s="627">
        <f t="shared" si="204"/>
        <v>0</v>
      </c>
      <c r="GQ746" s="627"/>
      <c r="GR746" s="627">
        <f t="shared" si="205"/>
        <v>0</v>
      </c>
      <c r="GS746" s="627"/>
      <c r="GT746" s="627">
        <f t="shared" si="206"/>
        <v>0</v>
      </c>
      <c r="GU746" s="627"/>
      <c r="GV746" s="627">
        <f t="shared" si="207"/>
        <v>0</v>
      </c>
      <c r="GW746" s="627"/>
      <c r="GX746" s="627">
        <f t="shared" si="208"/>
        <v>0</v>
      </c>
      <c r="GY746" s="627"/>
      <c r="GZ746" s="627">
        <f t="shared" si="209"/>
        <v>0</v>
      </c>
      <c r="HA746" s="627"/>
      <c r="HB746" s="627">
        <f t="shared" si="210"/>
        <v>0</v>
      </c>
      <c r="HC746" s="627"/>
      <c r="HD746" s="627">
        <f t="shared" si="211"/>
        <v>0</v>
      </c>
      <c r="HE746" s="627"/>
      <c r="HG746" s="639">
        <v>12</v>
      </c>
      <c r="HH746" s="641"/>
      <c r="HI746" s="639">
        <f>IF(DV743=0,0,1)</f>
        <v>0</v>
      </c>
      <c r="HJ746" s="641"/>
      <c r="HK746" s="639" t="str">
        <f>IF(HI746=0,"",IF(SUM($HI$743:HI746)=1,_xlfn.CONCAT(HG746,),IF($HI$752&gt;SUM($HI$743:HI746),_xlfn.CONCAT(", ",HG746),IF($HI$752=SUM($HI$743:HI746),_xlfn.CONCAT(" y ",HG746,".")))))</f>
        <v/>
      </c>
      <c r="HL746" s="641"/>
      <c r="HN746" s="639">
        <v>20</v>
      </c>
      <c r="HO746" s="641"/>
      <c r="HP746" s="639">
        <f>IF(FZ743=0,0,1)</f>
        <v>0</v>
      </c>
      <c r="HQ746" s="641"/>
      <c r="HR746" s="639" t="str">
        <f>IF(HP746=0,"",IF(SUM($HP$743:HP746)=1,_xlfn.CONCAT(HN746,),IF($HP$747&gt;SUM($HP$743:HP746),_xlfn.CONCAT(", ",HN746),IF($HP$747=SUM($HP$743:HP746),_xlfn.CONCAT(" y ",HN746,".")))))</f>
        <v/>
      </c>
      <c r="HS746" s="641"/>
      <c r="HU746" s="892" t="s">
        <v>8088</v>
      </c>
      <c r="HV746" s="890"/>
      <c r="HW746" s="499" t="str">
        <f>SUBSTITUTE( SUBSTITUTE( SUBSTITUTE( SUBSTITUTE( SUBSTITUTE( SUBSTITUTE( SUBSTITUTE( SUBSTITUTE( SUBSTITUTE( SUBSTITUTE(HW745, "á", "a"), "é", "e"), "í", "i"), "ó", "o"), "ú", "u"), "Á", "A"), "É", "E"), "Í", "I"), "Ó", "O"), "Ú", "U")</f>
        <v>Realizando las practicas forenses correspondientes</v>
      </c>
      <c r="HX746" s="499" t="str">
        <f>SUBSTITUTE( SUBSTITUTE( SUBSTITUTE( SUBSTITUTE( SUBSTITUTE( SUBSTITUTE( SUBSTITUTE( SUBSTITUTE( SUBSTITUTE( SUBSTITUTE(HX745, "á", "a"), "é", "e"), "í", "i"), "ó", "o"), "ú", "u"), "Á", "A"), "É", "E"), "Í", "I"), "Ó", "O"), "Ú", "U")</f>
        <v>Pendientes de programar las practicas forenses correspondientes</v>
      </c>
      <c r="HY746" s="499" t="str">
        <f>SUBSTITUTE( SUBSTITUTE( SUBSTITUTE( SUBSTITUTE( SUBSTITUTE( SUBSTITUTE( SUBSTITUTE( SUBSTITUTE( SUBSTITUTE( SUBSTITUTE(HY745, "á", "a"), "é", "e"), "í", "i"), "ó", "o"), "ú", "u"), "Á", "A"), "É", "E"), "Í", "I"), "Ó", "O"), "Ú", "U")</f>
        <v>En almacenamiento como destino (egresados durante el año)</v>
      </c>
      <c r="HZ746" s="499" t="str">
        <f>SUBSTITUTE( SUBSTITUTE( SUBSTITUTE( SUBSTITUTE( SUBSTITUTE( SUBSTITUTE( SUBSTITUTE( SUBSTITUTE( SUBSTITUTE( SUBSTITUTE(HZ745, "á", "a"), "é", "e"), "í", "i"), "ó", "o"), "ú", "u"), "Á", "A"), "É", "E"), "Í", "I"), "Ó", "O"), "Ú", "U")</f>
        <v>En almacenamiento como destino (provenientes de ejercicios anteriores)</v>
      </c>
    </row>
    <row r="747" spans="1:235" s="72" customFormat="1">
      <c r="A747" s="131"/>
      <c r="B747" s="53"/>
      <c r="C747" s="82" t="s">
        <v>69</v>
      </c>
      <c r="D747" s="746" t="str">
        <f>IF($AH$11=1,"",IF(CNGE_2026_M3_Secc1!$AH$388=CNGE_2026_M3_Secc1!$AJ$388,"",IF(CNGE_2026_M3_Secc1!D401="","",CNGE_2026_M3_Secc1!D401)))</f>
        <v/>
      </c>
      <c r="E747" s="746"/>
      <c r="F747" s="746"/>
      <c r="G747" s="746"/>
      <c r="H747" s="746"/>
      <c r="I747" s="746"/>
      <c r="J747" s="746"/>
      <c r="K747" s="746"/>
      <c r="L747" s="746"/>
      <c r="M747" s="432"/>
      <c r="N747" s="432"/>
      <c r="O747" s="432"/>
      <c r="P747" s="432"/>
      <c r="Q747" s="432"/>
      <c r="R747" s="432"/>
      <c r="S747" s="432"/>
      <c r="T747" s="432"/>
      <c r="U747" s="432"/>
      <c r="V747" s="432"/>
      <c r="W747" s="432"/>
      <c r="X747" s="432"/>
      <c r="Y747" s="432"/>
      <c r="Z747" s="432"/>
      <c r="AA747" s="432"/>
      <c r="AB747" s="432"/>
      <c r="AC747" s="432"/>
      <c r="AD747" s="432"/>
      <c r="AE747" s="12"/>
      <c r="AF747" s="122"/>
      <c r="AH747" s="896">
        <f t="shared" si="212"/>
        <v>0</v>
      </c>
      <c r="AI747" s="627"/>
      <c r="AJ747" s="627">
        <f t="shared" si="213"/>
        <v>0</v>
      </c>
      <c r="AK747" s="627"/>
      <c r="AL747" s="639">
        <f t="shared" si="214"/>
        <v>0</v>
      </c>
      <c r="AM747" s="641"/>
      <c r="AN747" s="627">
        <f t="shared" si="215"/>
        <v>0</v>
      </c>
      <c r="AO747" s="639"/>
      <c r="AP747" s="448"/>
      <c r="AQ747" s="919">
        <f t="shared" si="216"/>
        <v>0</v>
      </c>
      <c r="AR747" s="627"/>
      <c r="AS747" s="627">
        <f t="shared" si="217"/>
        <v>0</v>
      </c>
      <c r="AT747" s="627"/>
      <c r="AU747" s="639">
        <f t="shared" si="218"/>
        <v>0</v>
      </c>
      <c r="AV747" s="641"/>
      <c r="AW747" s="627">
        <f t="shared" si="219"/>
        <v>0</v>
      </c>
      <c r="AX747" s="639"/>
      <c r="AY747" s="448"/>
      <c r="AZ747" s="896">
        <f t="shared" si="220"/>
        <v>0</v>
      </c>
      <c r="BA747" s="627"/>
      <c r="BB747" s="627">
        <f t="shared" si="221"/>
        <v>0</v>
      </c>
      <c r="BC747" s="627"/>
      <c r="BD747" s="639">
        <f t="shared" si="222"/>
        <v>0</v>
      </c>
      <c r="BE747" s="641"/>
      <c r="BF747" s="627">
        <f t="shared" si="223"/>
        <v>0</v>
      </c>
      <c r="BG747" s="639"/>
      <c r="BH747" s="448"/>
      <c r="BI747" s="896">
        <f t="shared" si="224"/>
        <v>0</v>
      </c>
      <c r="BJ747" s="627"/>
      <c r="BK747" s="627">
        <f t="shared" si="225"/>
        <v>0</v>
      </c>
      <c r="BL747" s="627"/>
      <c r="BM747" s="639">
        <f t="shared" si="226"/>
        <v>0</v>
      </c>
      <c r="BN747" s="641"/>
      <c r="BO747" s="627">
        <f t="shared" si="227"/>
        <v>0</v>
      </c>
      <c r="BP747" s="639"/>
      <c r="BQ747" s="448"/>
      <c r="BR747" s="1090">
        <f t="shared" si="228"/>
        <v>0</v>
      </c>
      <c r="BS747" s="748"/>
      <c r="BT747" s="639" t="str">
        <f>IF(BR747=0,"",IF(SUM($BR$743:BR747)=1,BV747,IF($BR$780&gt;SUM($BR$743:BR747),_xlfn.CONCAT(", ",BV747),IF($BR$780=SUM($BR$743:BR747),_xlfn.CONCAT(" y ",BV747,".")))))</f>
        <v/>
      </c>
      <c r="BU747" s="641" t="str">
        <f>IF(BS747=0,"", IF(SUM($AN$498:BS747)=1,BV747, IF($AN$511&gt;SUM($AN$498:BS747),_xlfn.CONCAT(", ",BV747), IF($AN$511=SUM($AN$498:BS747),_xlfn.CONCAT(" y ",BV747,".")))))</f>
        <v/>
      </c>
      <c r="BV747" s="639">
        <f t="shared" si="229"/>
        <v>4</v>
      </c>
      <c r="BW747" s="641"/>
      <c r="GF747" s="627">
        <f t="shared" si="199"/>
        <v>0</v>
      </c>
      <c r="GG747" s="627"/>
      <c r="GH747" s="627">
        <f t="shared" si="200"/>
        <v>0</v>
      </c>
      <c r="GI747" s="627"/>
      <c r="GJ747" s="627">
        <f t="shared" si="201"/>
        <v>0</v>
      </c>
      <c r="GK747" s="627"/>
      <c r="GL747" s="627">
        <f t="shared" si="202"/>
        <v>0</v>
      </c>
      <c r="GM747" s="627"/>
      <c r="GN747" s="627">
        <f t="shared" si="203"/>
        <v>0</v>
      </c>
      <c r="GO747" s="627"/>
      <c r="GP747" s="627">
        <f t="shared" si="204"/>
        <v>0</v>
      </c>
      <c r="GQ747" s="627"/>
      <c r="GR747" s="627">
        <f t="shared" si="205"/>
        <v>0</v>
      </c>
      <c r="GS747" s="627"/>
      <c r="GT747" s="627">
        <f t="shared" si="206"/>
        <v>0</v>
      </c>
      <c r="GU747" s="627"/>
      <c r="GV747" s="627">
        <f t="shared" si="207"/>
        <v>0</v>
      </c>
      <c r="GW747" s="627"/>
      <c r="GX747" s="627">
        <f t="shared" si="208"/>
        <v>0</v>
      </c>
      <c r="GY747" s="627"/>
      <c r="GZ747" s="627">
        <f t="shared" si="209"/>
        <v>0</v>
      </c>
      <c r="HA747" s="627"/>
      <c r="HB747" s="627">
        <f t="shared" si="210"/>
        <v>0</v>
      </c>
      <c r="HC747" s="627"/>
      <c r="HD747" s="627">
        <f t="shared" si="211"/>
        <v>0</v>
      </c>
      <c r="HE747" s="627"/>
      <c r="HG747" s="639">
        <v>13</v>
      </c>
      <c r="HH747" s="641"/>
      <c r="HI747" s="639">
        <f>IF(EC743=0,0,1)</f>
        <v>0</v>
      </c>
      <c r="HJ747" s="641"/>
      <c r="HK747" s="639" t="str">
        <f>IF(HI747=0,"",IF(SUM($HI$743:HI747)=1,_xlfn.CONCAT(HG747,),IF($HI$752&gt;SUM($HI$743:HI747),_xlfn.CONCAT(", ",HG747),IF($HI$752=SUM($HI$743:HI747),_xlfn.CONCAT(" y ",HG747,".")))))</f>
        <v/>
      </c>
      <c r="HL747" s="641"/>
      <c r="HP747" s="1134">
        <f>SUM(HP743:HQ746)</f>
        <v>0</v>
      </c>
      <c r="HQ747" s="1135"/>
      <c r="HR747" s="1136" t="str">
        <f>IF(HP747=0,"", _xlfn.CONCAT(HR743:HS746))</f>
        <v/>
      </c>
      <c r="HS747" s="1137"/>
      <c r="HU747" s="895" t="s">
        <v>7223</v>
      </c>
      <c r="HV747" s="886"/>
      <c r="HW747" s="491">
        <f>IF(ISNUMBER(SEARCH(HW746,$HW$743,1))=FALSE,0,1)</f>
        <v>0</v>
      </c>
      <c r="HX747" s="491">
        <f>IF(ISNUMBER(SEARCH(HX746,$HW$743,1))=FALSE,0,1)</f>
        <v>0</v>
      </c>
      <c r="HY747" s="491">
        <f>IF(ISNUMBER(SEARCH(HY746,$HW$743,1))=FALSE,0,1)</f>
        <v>0</v>
      </c>
      <c r="HZ747" s="491">
        <f>IF(ISNUMBER(SEARCH(HZ746,$HW$743,1))=FALSE,0,1)</f>
        <v>0</v>
      </c>
      <c r="IA747" s="494">
        <f>SUM(HW747:HZ747)</f>
        <v>0</v>
      </c>
    </row>
    <row r="748" spans="1:235" s="72" customFormat="1" ht="15" customHeight="1">
      <c r="A748" s="131"/>
      <c r="B748" s="53"/>
      <c r="C748" s="82" t="s">
        <v>70</v>
      </c>
      <c r="D748" s="746" t="str">
        <f>IF($AH$11=1,"",IF(CNGE_2026_M3_Secc1!$AH$388=CNGE_2026_M3_Secc1!$AJ$388,"",IF(CNGE_2026_M3_Secc1!D402="","",CNGE_2026_M3_Secc1!D402)))</f>
        <v/>
      </c>
      <c r="E748" s="746"/>
      <c r="F748" s="746"/>
      <c r="G748" s="746"/>
      <c r="H748" s="746"/>
      <c r="I748" s="746"/>
      <c r="J748" s="746"/>
      <c r="K748" s="746"/>
      <c r="L748" s="746"/>
      <c r="M748" s="432"/>
      <c r="N748" s="432"/>
      <c r="O748" s="432"/>
      <c r="P748" s="432"/>
      <c r="Q748" s="432"/>
      <c r="R748" s="432"/>
      <c r="S748" s="432"/>
      <c r="T748" s="432"/>
      <c r="U748" s="432"/>
      <c r="V748" s="432"/>
      <c r="W748" s="432"/>
      <c r="X748" s="432"/>
      <c r="Y748" s="432"/>
      <c r="Z748" s="432"/>
      <c r="AA748" s="432"/>
      <c r="AB748" s="432"/>
      <c r="AC748" s="432"/>
      <c r="AD748" s="432"/>
      <c r="AE748" s="12"/>
      <c r="AF748" s="122"/>
      <c r="AH748" s="896">
        <f t="shared" si="212"/>
        <v>0</v>
      </c>
      <c r="AI748" s="627"/>
      <c r="AJ748" s="627">
        <f t="shared" si="213"/>
        <v>0</v>
      </c>
      <c r="AK748" s="627"/>
      <c r="AL748" s="639">
        <f t="shared" si="214"/>
        <v>0</v>
      </c>
      <c r="AM748" s="641"/>
      <c r="AN748" s="627">
        <f t="shared" si="215"/>
        <v>0</v>
      </c>
      <c r="AO748" s="639"/>
      <c r="AP748" s="448"/>
      <c r="AQ748" s="919">
        <f t="shared" si="216"/>
        <v>0</v>
      </c>
      <c r="AR748" s="627"/>
      <c r="AS748" s="627">
        <f t="shared" si="217"/>
        <v>0</v>
      </c>
      <c r="AT748" s="627"/>
      <c r="AU748" s="639">
        <f t="shared" si="218"/>
        <v>0</v>
      </c>
      <c r="AV748" s="641"/>
      <c r="AW748" s="627">
        <f t="shared" si="219"/>
        <v>0</v>
      </c>
      <c r="AX748" s="639"/>
      <c r="AY748" s="448"/>
      <c r="AZ748" s="896">
        <f t="shared" si="220"/>
        <v>0</v>
      </c>
      <c r="BA748" s="627"/>
      <c r="BB748" s="627">
        <f t="shared" si="221"/>
        <v>0</v>
      </c>
      <c r="BC748" s="627"/>
      <c r="BD748" s="639">
        <f t="shared" si="222"/>
        <v>0</v>
      </c>
      <c r="BE748" s="641"/>
      <c r="BF748" s="627">
        <f t="shared" si="223"/>
        <v>0</v>
      </c>
      <c r="BG748" s="639"/>
      <c r="BH748" s="448"/>
      <c r="BI748" s="896">
        <f t="shared" si="224"/>
        <v>0</v>
      </c>
      <c r="BJ748" s="627"/>
      <c r="BK748" s="627">
        <f t="shared" si="225"/>
        <v>0</v>
      </c>
      <c r="BL748" s="627"/>
      <c r="BM748" s="639">
        <f t="shared" si="226"/>
        <v>0</v>
      </c>
      <c r="BN748" s="641"/>
      <c r="BO748" s="627">
        <f t="shared" si="227"/>
        <v>0</v>
      </c>
      <c r="BP748" s="639"/>
      <c r="BQ748" s="448"/>
      <c r="BR748" s="1090">
        <f t="shared" si="228"/>
        <v>0</v>
      </c>
      <c r="BS748" s="748"/>
      <c r="BT748" s="639" t="str">
        <f>IF(BR748=0,"",IF(SUM($BR$743:BR748)=1,BV748,IF($BR$780&gt;SUM($BR$743:BR748),_xlfn.CONCAT(", ",BV748),IF($BR$780=SUM($BR$743:BR748),_xlfn.CONCAT(" y ",BV748,".")))))</f>
        <v/>
      </c>
      <c r="BU748" s="641" t="str">
        <f>IF(BS748=0,"", IF(SUM($AN$498:BS748)=1,BV748, IF($AN$511&gt;SUM($AN$498:BS748),_xlfn.CONCAT(", ",BV748), IF($AN$511=SUM($AN$498:BS748),_xlfn.CONCAT(" y ",BV748,".")))))</f>
        <v/>
      </c>
      <c r="BV748" s="639">
        <f t="shared" si="229"/>
        <v>5</v>
      </c>
      <c r="BW748" s="641"/>
      <c r="GF748" s="627">
        <f t="shared" si="199"/>
        <v>0</v>
      </c>
      <c r="GG748" s="627"/>
      <c r="GH748" s="627">
        <f t="shared" si="200"/>
        <v>0</v>
      </c>
      <c r="GI748" s="627"/>
      <c r="GJ748" s="627">
        <f t="shared" si="201"/>
        <v>0</v>
      </c>
      <c r="GK748" s="627"/>
      <c r="GL748" s="627">
        <f t="shared" si="202"/>
        <v>0</v>
      </c>
      <c r="GM748" s="627"/>
      <c r="GN748" s="627">
        <f t="shared" si="203"/>
        <v>0</v>
      </c>
      <c r="GO748" s="627"/>
      <c r="GP748" s="627">
        <f t="shared" si="204"/>
        <v>0</v>
      </c>
      <c r="GQ748" s="627"/>
      <c r="GR748" s="627">
        <f t="shared" si="205"/>
        <v>0</v>
      </c>
      <c r="GS748" s="627"/>
      <c r="GT748" s="627">
        <f t="shared" si="206"/>
        <v>0</v>
      </c>
      <c r="GU748" s="627"/>
      <c r="GV748" s="627">
        <f t="shared" si="207"/>
        <v>0</v>
      </c>
      <c r="GW748" s="627"/>
      <c r="GX748" s="627">
        <f t="shared" si="208"/>
        <v>0</v>
      </c>
      <c r="GY748" s="627"/>
      <c r="GZ748" s="627">
        <f t="shared" si="209"/>
        <v>0</v>
      </c>
      <c r="HA748" s="627"/>
      <c r="HB748" s="627">
        <f t="shared" si="210"/>
        <v>0</v>
      </c>
      <c r="HC748" s="627"/>
      <c r="HD748" s="627">
        <f t="shared" si="211"/>
        <v>0</v>
      </c>
      <c r="HE748" s="627"/>
      <c r="HG748" s="639">
        <v>14</v>
      </c>
      <c r="HH748" s="641"/>
      <c r="HI748" s="639">
        <f>IF(EJ743=0,0,1)</f>
        <v>0</v>
      </c>
      <c r="HJ748" s="641"/>
      <c r="HK748" s="639" t="str">
        <f>IF(HI748=0,"",IF(SUM($HI$743:HI748)=1,_xlfn.CONCAT(HG748,),IF($HI$752&gt;SUM($HI$743:HI748),_xlfn.CONCAT(", ",HG748),IF($HI$752=SUM($HI$743:HI748),_xlfn.CONCAT(" y ",HG748,".")))))</f>
        <v/>
      </c>
      <c r="HL748" s="641"/>
      <c r="HU748" s="895" t="s">
        <v>7901</v>
      </c>
      <c r="HV748" s="886"/>
      <c r="HW748" s="491" t="str">
        <f>IF(HW747=0,"",IF(SUM($HW$747:HW747)=1,HW744,IF($IA$747&gt;SUM($HW$747:HW747),_xlfn.CONCAT(", ",HW744),IF($IA$747=SUM($HW$747:HW747),_xlfn.CONCAT(" y ",HW744)))))</f>
        <v/>
      </c>
      <c r="HX748" s="491" t="str">
        <f>IF(HX747=0,"",IF(SUM($HW$747:HX747)=1,HX744,IF($IA$747&gt;SUM($HW$747:HX747),_xlfn.CONCAT(", ",HX744),IF($IA$747=SUM($HW$747:HX747),_xlfn.CONCAT(" y ",HX744)))))</f>
        <v/>
      </c>
      <c r="HY748" s="491" t="str">
        <f>IF(HY747=0,"",IF(SUM($HW$747:HY747)=1,HY744,IF($IA$747&gt;SUM($HW$747:HY747),_xlfn.CONCAT(", ",HY744),IF($IA$747=SUM($HW$747:HY747),_xlfn.CONCAT(" y ",HY744)))))</f>
        <v/>
      </c>
      <c r="HZ748" s="491" t="str">
        <f>IF(HZ747=0,"",IF(SUM($HW$747:HZ747)=1,HZ744,IF($IA$747&gt;SUM($HW$747:HZ747),_xlfn.CONCAT(", ",HZ744),IF($IA$747=SUM($HW$747:HZ747),_xlfn.CONCAT(" y ",HZ744)))))</f>
        <v/>
      </c>
      <c r="IA748" s="495" t="str">
        <f>_xlfn.CONCAT(HW748:HZ748)</f>
        <v/>
      </c>
    </row>
    <row r="749" spans="1:235" s="72" customFormat="1" ht="15" customHeight="1">
      <c r="A749" s="131"/>
      <c r="B749" s="53"/>
      <c r="C749" s="82" t="s">
        <v>71</v>
      </c>
      <c r="D749" s="746" t="str">
        <f>IF($AH$11=1,"",IF(CNGE_2026_M3_Secc1!$AH$388=CNGE_2026_M3_Secc1!$AJ$388,"",IF(CNGE_2026_M3_Secc1!D403="","",CNGE_2026_M3_Secc1!D403)))</f>
        <v/>
      </c>
      <c r="E749" s="746"/>
      <c r="F749" s="746"/>
      <c r="G749" s="746"/>
      <c r="H749" s="746"/>
      <c r="I749" s="746"/>
      <c r="J749" s="746"/>
      <c r="K749" s="746"/>
      <c r="L749" s="746"/>
      <c r="M749" s="432"/>
      <c r="N749" s="432"/>
      <c r="O749" s="432"/>
      <c r="P749" s="432"/>
      <c r="Q749" s="432"/>
      <c r="R749" s="432"/>
      <c r="S749" s="432"/>
      <c r="T749" s="432"/>
      <c r="U749" s="432"/>
      <c r="V749" s="432"/>
      <c r="W749" s="432"/>
      <c r="X749" s="432"/>
      <c r="Y749" s="432"/>
      <c r="Z749" s="432"/>
      <c r="AA749" s="432"/>
      <c r="AB749" s="432"/>
      <c r="AC749" s="432"/>
      <c r="AD749" s="432"/>
      <c r="AE749" s="12"/>
      <c r="AF749" s="122"/>
      <c r="AH749" s="896">
        <f t="shared" si="212"/>
        <v>0</v>
      </c>
      <c r="AI749" s="627"/>
      <c r="AJ749" s="627">
        <f t="shared" si="213"/>
        <v>0</v>
      </c>
      <c r="AK749" s="627"/>
      <c r="AL749" s="639">
        <f t="shared" si="214"/>
        <v>0</v>
      </c>
      <c r="AM749" s="641"/>
      <c r="AN749" s="627">
        <f t="shared" si="215"/>
        <v>0</v>
      </c>
      <c r="AO749" s="639"/>
      <c r="AP749" s="448"/>
      <c r="AQ749" s="919">
        <f t="shared" si="216"/>
        <v>0</v>
      </c>
      <c r="AR749" s="627"/>
      <c r="AS749" s="627">
        <f t="shared" si="217"/>
        <v>0</v>
      </c>
      <c r="AT749" s="627"/>
      <c r="AU749" s="639">
        <f t="shared" si="218"/>
        <v>0</v>
      </c>
      <c r="AV749" s="641"/>
      <c r="AW749" s="627">
        <f t="shared" si="219"/>
        <v>0</v>
      </c>
      <c r="AX749" s="639"/>
      <c r="AY749" s="448"/>
      <c r="AZ749" s="896">
        <f t="shared" si="220"/>
        <v>0</v>
      </c>
      <c r="BA749" s="627"/>
      <c r="BB749" s="627">
        <f t="shared" si="221"/>
        <v>0</v>
      </c>
      <c r="BC749" s="627"/>
      <c r="BD749" s="639">
        <f t="shared" si="222"/>
        <v>0</v>
      </c>
      <c r="BE749" s="641"/>
      <c r="BF749" s="627">
        <f t="shared" si="223"/>
        <v>0</v>
      </c>
      <c r="BG749" s="639"/>
      <c r="BH749" s="448"/>
      <c r="BI749" s="896">
        <f t="shared" si="224"/>
        <v>0</v>
      </c>
      <c r="BJ749" s="627"/>
      <c r="BK749" s="627">
        <f t="shared" si="225"/>
        <v>0</v>
      </c>
      <c r="BL749" s="627"/>
      <c r="BM749" s="639">
        <f t="shared" si="226"/>
        <v>0</v>
      </c>
      <c r="BN749" s="641"/>
      <c r="BO749" s="627">
        <f t="shared" si="227"/>
        <v>0</v>
      </c>
      <c r="BP749" s="639"/>
      <c r="BQ749" s="448"/>
      <c r="BR749" s="1090">
        <f t="shared" si="228"/>
        <v>0</v>
      </c>
      <c r="BS749" s="748"/>
      <c r="BT749" s="639" t="str">
        <f>IF(BR749=0,"",IF(SUM($BR$743:BR749)=1,BV749,IF($BR$780&gt;SUM($BR$743:BR749),_xlfn.CONCAT(", ",BV749),IF($BR$780=SUM($BR$743:BR749),_xlfn.CONCAT(" y ",BV749,".")))))</f>
        <v/>
      </c>
      <c r="BU749" s="641" t="str">
        <f>IF(BS749=0,"", IF(SUM($AN$498:BS749)=1,BV749, IF($AN$511&gt;SUM($AN$498:BS749),_xlfn.CONCAT(", ",BV749), IF($AN$511=SUM($AN$498:BS749),_xlfn.CONCAT(" y ",BV749,".")))))</f>
        <v/>
      </c>
      <c r="BV749" s="639">
        <f t="shared" si="229"/>
        <v>6</v>
      </c>
      <c r="BW749" s="641"/>
      <c r="GF749" s="627">
        <f t="shared" si="199"/>
        <v>0</v>
      </c>
      <c r="GG749" s="627"/>
      <c r="GH749" s="627">
        <f t="shared" si="200"/>
        <v>0</v>
      </c>
      <c r="GI749" s="627"/>
      <c r="GJ749" s="627">
        <f t="shared" si="201"/>
        <v>0</v>
      </c>
      <c r="GK749" s="627"/>
      <c r="GL749" s="627">
        <f t="shared" si="202"/>
        <v>0</v>
      </c>
      <c r="GM749" s="627"/>
      <c r="GN749" s="627">
        <f t="shared" si="203"/>
        <v>0</v>
      </c>
      <c r="GO749" s="627"/>
      <c r="GP749" s="627">
        <f t="shared" si="204"/>
        <v>0</v>
      </c>
      <c r="GQ749" s="627"/>
      <c r="GR749" s="627">
        <f t="shared" si="205"/>
        <v>0</v>
      </c>
      <c r="GS749" s="627"/>
      <c r="GT749" s="627">
        <f t="shared" si="206"/>
        <v>0</v>
      </c>
      <c r="GU749" s="627"/>
      <c r="GV749" s="627">
        <f t="shared" si="207"/>
        <v>0</v>
      </c>
      <c r="GW749" s="627"/>
      <c r="GX749" s="627">
        <f t="shared" si="208"/>
        <v>0</v>
      </c>
      <c r="GY749" s="627"/>
      <c r="GZ749" s="627">
        <f t="shared" si="209"/>
        <v>0</v>
      </c>
      <c r="HA749" s="627"/>
      <c r="HB749" s="627">
        <f t="shared" si="210"/>
        <v>0</v>
      </c>
      <c r="HC749" s="627"/>
      <c r="HD749" s="627">
        <f t="shared" si="211"/>
        <v>0</v>
      </c>
      <c r="HE749" s="627"/>
      <c r="HG749" s="639">
        <v>15</v>
      </c>
      <c r="HH749" s="641"/>
      <c r="HI749" s="639">
        <f>IF(EQ743=0,0,1)</f>
        <v>0</v>
      </c>
      <c r="HJ749" s="641"/>
      <c r="HK749" s="639" t="str">
        <f>IF(HI749=0,"",IF(SUM($HI$743:HI749)=1,_xlfn.CONCAT(HG749,),IF($HI$752&gt;SUM($HI$743:HI749),_xlfn.CONCAT(", ",HG749),IF($HI$752=SUM($HI$743:HI749),_xlfn.CONCAT(" y ",HG749,".")))))</f>
        <v/>
      </c>
      <c r="HL749" s="641"/>
    </row>
    <row r="750" spans="1:235" s="72" customFormat="1" ht="15" customHeight="1">
      <c r="A750" s="131"/>
      <c r="B750" s="53"/>
      <c r="C750" s="82" t="s">
        <v>72</v>
      </c>
      <c r="D750" s="746" t="str">
        <f>IF($AH$11=1,"",IF(CNGE_2026_M3_Secc1!$AH$388=CNGE_2026_M3_Secc1!$AJ$388,"",IF(CNGE_2026_M3_Secc1!D404="","",CNGE_2026_M3_Secc1!D404)))</f>
        <v/>
      </c>
      <c r="E750" s="746"/>
      <c r="F750" s="746"/>
      <c r="G750" s="746"/>
      <c r="H750" s="746"/>
      <c r="I750" s="746"/>
      <c r="J750" s="746"/>
      <c r="K750" s="746"/>
      <c r="L750" s="746"/>
      <c r="M750" s="432"/>
      <c r="N750" s="432"/>
      <c r="O750" s="432"/>
      <c r="P750" s="432"/>
      <c r="Q750" s="432"/>
      <c r="R750" s="432"/>
      <c r="S750" s="432"/>
      <c r="T750" s="432"/>
      <c r="U750" s="432"/>
      <c r="V750" s="432"/>
      <c r="W750" s="432"/>
      <c r="X750" s="432"/>
      <c r="Y750" s="432"/>
      <c r="Z750" s="432"/>
      <c r="AA750" s="432"/>
      <c r="AB750" s="432"/>
      <c r="AC750" s="432"/>
      <c r="AD750" s="432"/>
      <c r="AE750" s="12"/>
      <c r="AF750" s="122"/>
      <c r="AH750" s="896">
        <f t="shared" si="212"/>
        <v>0</v>
      </c>
      <c r="AI750" s="627"/>
      <c r="AJ750" s="627">
        <f t="shared" si="213"/>
        <v>0</v>
      </c>
      <c r="AK750" s="627"/>
      <c r="AL750" s="639">
        <f t="shared" si="214"/>
        <v>0</v>
      </c>
      <c r="AM750" s="641"/>
      <c r="AN750" s="627">
        <f t="shared" si="215"/>
        <v>0</v>
      </c>
      <c r="AO750" s="639"/>
      <c r="AP750" s="448"/>
      <c r="AQ750" s="919">
        <f t="shared" si="216"/>
        <v>0</v>
      </c>
      <c r="AR750" s="627"/>
      <c r="AS750" s="627">
        <f t="shared" si="217"/>
        <v>0</v>
      </c>
      <c r="AT750" s="627"/>
      <c r="AU750" s="639">
        <f t="shared" si="218"/>
        <v>0</v>
      </c>
      <c r="AV750" s="641"/>
      <c r="AW750" s="627">
        <f t="shared" si="219"/>
        <v>0</v>
      </c>
      <c r="AX750" s="639"/>
      <c r="AY750" s="448"/>
      <c r="AZ750" s="896">
        <f t="shared" si="220"/>
        <v>0</v>
      </c>
      <c r="BA750" s="627"/>
      <c r="BB750" s="627">
        <f t="shared" si="221"/>
        <v>0</v>
      </c>
      <c r="BC750" s="627"/>
      <c r="BD750" s="639">
        <f t="shared" si="222"/>
        <v>0</v>
      </c>
      <c r="BE750" s="641"/>
      <c r="BF750" s="627">
        <f t="shared" si="223"/>
        <v>0</v>
      </c>
      <c r="BG750" s="639"/>
      <c r="BH750" s="448"/>
      <c r="BI750" s="896">
        <f t="shared" si="224"/>
        <v>0</v>
      </c>
      <c r="BJ750" s="627"/>
      <c r="BK750" s="627">
        <f t="shared" si="225"/>
        <v>0</v>
      </c>
      <c r="BL750" s="627"/>
      <c r="BM750" s="639">
        <f t="shared" si="226"/>
        <v>0</v>
      </c>
      <c r="BN750" s="641"/>
      <c r="BO750" s="627">
        <f t="shared" si="227"/>
        <v>0</v>
      </c>
      <c r="BP750" s="639"/>
      <c r="BQ750" s="448"/>
      <c r="BR750" s="1090">
        <f t="shared" si="228"/>
        <v>0</v>
      </c>
      <c r="BS750" s="748"/>
      <c r="BT750" s="639" t="str">
        <f>IF(BR750=0,"",IF(SUM($BR$743:BR750)=1,BV750,IF($BR$780&gt;SUM($BR$743:BR750),_xlfn.CONCAT(", ",BV750),IF($BR$780=SUM($BR$743:BR750),_xlfn.CONCAT(" y ",BV750,".")))))</f>
        <v/>
      </c>
      <c r="BU750" s="641" t="str">
        <f>IF(BS750=0,"", IF(SUM($AN$498:BS750)=1,BV750, IF($AN$511&gt;SUM($AN$498:BS750),_xlfn.CONCAT(", ",BV750), IF($AN$511=SUM($AN$498:BS750),_xlfn.CONCAT(" y ",BV750,".")))))</f>
        <v/>
      </c>
      <c r="BV750" s="639">
        <f t="shared" si="229"/>
        <v>7</v>
      </c>
      <c r="BW750" s="641"/>
      <c r="GF750" s="627">
        <f t="shared" si="199"/>
        <v>0</v>
      </c>
      <c r="GG750" s="627"/>
      <c r="GH750" s="627">
        <f t="shared" si="200"/>
        <v>0</v>
      </c>
      <c r="GI750" s="627"/>
      <c r="GJ750" s="627">
        <f t="shared" si="201"/>
        <v>0</v>
      </c>
      <c r="GK750" s="627"/>
      <c r="GL750" s="627">
        <f t="shared" si="202"/>
        <v>0</v>
      </c>
      <c r="GM750" s="627"/>
      <c r="GN750" s="627">
        <f t="shared" si="203"/>
        <v>0</v>
      </c>
      <c r="GO750" s="627"/>
      <c r="GP750" s="627">
        <f t="shared" si="204"/>
        <v>0</v>
      </c>
      <c r="GQ750" s="627"/>
      <c r="GR750" s="627">
        <f t="shared" si="205"/>
        <v>0</v>
      </c>
      <c r="GS750" s="627"/>
      <c r="GT750" s="627">
        <f t="shared" si="206"/>
        <v>0</v>
      </c>
      <c r="GU750" s="627"/>
      <c r="GV750" s="627">
        <f t="shared" si="207"/>
        <v>0</v>
      </c>
      <c r="GW750" s="627"/>
      <c r="GX750" s="627">
        <f t="shared" si="208"/>
        <v>0</v>
      </c>
      <c r="GY750" s="627"/>
      <c r="GZ750" s="627">
        <f t="shared" si="209"/>
        <v>0</v>
      </c>
      <c r="HA750" s="627"/>
      <c r="HB750" s="627">
        <f t="shared" si="210"/>
        <v>0</v>
      </c>
      <c r="HC750" s="627"/>
      <c r="HD750" s="627">
        <f t="shared" si="211"/>
        <v>0</v>
      </c>
      <c r="HE750" s="627"/>
      <c r="HG750" s="639">
        <v>16</v>
      </c>
      <c r="HH750" s="641"/>
      <c r="HI750" s="639">
        <f>IF(EX743=0,0,1)</f>
        <v>0</v>
      </c>
      <c r="HJ750" s="641"/>
      <c r="HK750" s="639" t="str">
        <f>IF(HI750=0,"",IF(SUM($HI$743:HI750)=1,_xlfn.CONCAT(HG750,),IF($HI$752&gt;SUM($HI$743:HI750),_xlfn.CONCAT(", ",HG750),IF($HI$752=SUM($HI$743:HI750),_xlfn.CONCAT(" y ",HG750,".")))))</f>
        <v/>
      </c>
      <c r="HL750" s="641"/>
    </row>
    <row r="751" spans="1:235" s="72" customFormat="1" ht="15" customHeight="1">
      <c r="A751" s="131"/>
      <c r="B751" s="53"/>
      <c r="C751" s="82" t="s">
        <v>73</v>
      </c>
      <c r="D751" s="746" t="str">
        <f>IF($AH$11=1,"",IF(CNGE_2026_M3_Secc1!$AH$388=CNGE_2026_M3_Secc1!$AJ$388,"",IF(CNGE_2026_M3_Secc1!D405="","",CNGE_2026_M3_Secc1!D405)))</f>
        <v/>
      </c>
      <c r="E751" s="746"/>
      <c r="F751" s="746"/>
      <c r="G751" s="746"/>
      <c r="H751" s="746"/>
      <c r="I751" s="746"/>
      <c r="J751" s="746"/>
      <c r="K751" s="746"/>
      <c r="L751" s="746"/>
      <c r="M751" s="432"/>
      <c r="N751" s="432"/>
      <c r="O751" s="432"/>
      <c r="P751" s="432"/>
      <c r="Q751" s="432"/>
      <c r="R751" s="432"/>
      <c r="S751" s="432"/>
      <c r="T751" s="432"/>
      <c r="U751" s="432"/>
      <c r="V751" s="432"/>
      <c r="W751" s="432"/>
      <c r="X751" s="432"/>
      <c r="Y751" s="432"/>
      <c r="Z751" s="432"/>
      <c r="AA751" s="432"/>
      <c r="AB751" s="432"/>
      <c r="AC751" s="432"/>
      <c r="AD751" s="432"/>
      <c r="AE751" s="12"/>
      <c r="AF751" s="122"/>
      <c r="AH751" s="896">
        <f t="shared" si="212"/>
        <v>0</v>
      </c>
      <c r="AI751" s="627"/>
      <c r="AJ751" s="627">
        <f t="shared" si="213"/>
        <v>0</v>
      </c>
      <c r="AK751" s="627"/>
      <c r="AL751" s="639">
        <f t="shared" si="214"/>
        <v>0</v>
      </c>
      <c r="AM751" s="641"/>
      <c r="AN751" s="627">
        <f t="shared" si="215"/>
        <v>0</v>
      </c>
      <c r="AO751" s="639"/>
      <c r="AP751" s="448"/>
      <c r="AQ751" s="919">
        <f t="shared" si="216"/>
        <v>0</v>
      </c>
      <c r="AR751" s="627"/>
      <c r="AS751" s="627">
        <f t="shared" si="217"/>
        <v>0</v>
      </c>
      <c r="AT751" s="627"/>
      <c r="AU751" s="639">
        <f t="shared" si="218"/>
        <v>0</v>
      </c>
      <c r="AV751" s="641"/>
      <c r="AW751" s="627">
        <f t="shared" si="219"/>
        <v>0</v>
      </c>
      <c r="AX751" s="639"/>
      <c r="AY751" s="448"/>
      <c r="AZ751" s="896">
        <f t="shared" si="220"/>
        <v>0</v>
      </c>
      <c r="BA751" s="627"/>
      <c r="BB751" s="627">
        <f t="shared" si="221"/>
        <v>0</v>
      </c>
      <c r="BC751" s="627"/>
      <c r="BD751" s="639">
        <f t="shared" si="222"/>
        <v>0</v>
      </c>
      <c r="BE751" s="641"/>
      <c r="BF751" s="627">
        <f t="shared" si="223"/>
        <v>0</v>
      </c>
      <c r="BG751" s="639"/>
      <c r="BH751" s="448"/>
      <c r="BI751" s="896">
        <f t="shared" si="224"/>
        <v>0</v>
      </c>
      <c r="BJ751" s="627"/>
      <c r="BK751" s="627">
        <f t="shared" si="225"/>
        <v>0</v>
      </c>
      <c r="BL751" s="627"/>
      <c r="BM751" s="639">
        <f t="shared" si="226"/>
        <v>0</v>
      </c>
      <c r="BN751" s="641"/>
      <c r="BO751" s="627">
        <f t="shared" si="227"/>
        <v>0</v>
      </c>
      <c r="BP751" s="639"/>
      <c r="BQ751" s="448"/>
      <c r="BR751" s="1090">
        <f t="shared" si="228"/>
        <v>0</v>
      </c>
      <c r="BS751" s="748"/>
      <c r="BT751" s="639" t="str">
        <f>IF(BR751=0,"",IF(SUM($BR$743:BR751)=1,BV751,IF($BR$780&gt;SUM($BR$743:BR751),_xlfn.CONCAT(", ",BV751),IF($BR$780=SUM($BR$743:BR751),_xlfn.CONCAT(" y ",BV751,".")))))</f>
        <v/>
      </c>
      <c r="BU751" s="641" t="str">
        <f>IF(BS751=0,"", IF(SUM($AN$498:BS751)=1,BV751, IF($AN$511&gt;SUM($AN$498:BS751),_xlfn.CONCAT(", ",BV751), IF($AN$511=SUM($AN$498:BS751),_xlfn.CONCAT(" y ",BV751,".")))))</f>
        <v/>
      </c>
      <c r="BV751" s="639">
        <f t="shared" si="229"/>
        <v>8</v>
      </c>
      <c r="BW751" s="641"/>
      <c r="GF751" s="627">
        <f t="shared" si="199"/>
        <v>0</v>
      </c>
      <c r="GG751" s="627"/>
      <c r="GH751" s="627">
        <f t="shared" si="200"/>
        <v>0</v>
      </c>
      <c r="GI751" s="627"/>
      <c r="GJ751" s="627">
        <f t="shared" si="201"/>
        <v>0</v>
      </c>
      <c r="GK751" s="627"/>
      <c r="GL751" s="627">
        <f t="shared" si="202"/>
        <v>0</v>
      </c>
      <c r="GM751" s="627"/>
      <c r="GN751" s="627">
        <f t="shared" si="203"/>
        <v>0</v>
      </c>
      <c r="GO751" s="627"/>
      <c r="GP751" s="627">
        <f t="shared" si="204"/>
        <v>0</v>
      </c>
      <c r="GQ751" s="627"/>
      <c r="GR751" s="627">
        <f t="shared" si="205"/>
        <v>0</v>
      </c>
      <c r="GS751" s="627"/>
      <c r="GT751" s="627">
        <f t="shared" si="206"/>
        <v>0</v>
      </c>
      <c r="GU751" s="627"/>
      <c r="GV751" s="627">
        <f t="shared" si="207"/>
        <v>0</v>
      </c>
      <c r="GW751" s="627"/>
      <c r="GX751" s="627">
        <f t="shared" si="208"/>
        <v>0</v>
      </c>
      <c r="GY751" s="627"/>
      <c r="GZ751" s="627">
        <f t="shared" si="209"/>
        <v>0</v>
      </c>
      <c r="HA751" s="627"/>
      <c r="HB751" s="627">
        <f t="shared" si="210"/>
        <v>0</v>
      </c>
      <c r="HC751" s="627"/>
      <c r="HD751" s="627">
        <f t="shared" si="211"/>
        <v>0</v>
      </c>
      <c r="HE751" s="627"/>
      <c r="HG751" s="639">
        <v>21</v>
      </c>
      <c r="HH751" s="641"/>
      <c r="HI751" s="639">
        <f>IF(AL827=0,0,1)</f>
        <v>0</v>
      </c>
      <c r="HJ751" s="641"/>
      <c r="HK751" s="639" t="str">
        <f>IF(HI751=0,"",IF(SUM($HI$743:HI751)=1,_xlfn.CONCAT(HG751,),IF($HI$752&gt;SUM($HI$743:HI751),_xlfn.CONCAT(", ",HG751),IF($HI$752=SUM($HI$743:HI751),_xlfn.CONCAT(" y ",HG751,".")))))</f>
        <v/>
      </c>
      <c r="HL751" s="641"/>
    </row>
    <row r="752" spans="1:235" s="72" customFormat="1" ht="15" customHeight="1">
      <c r="A752" s="131"/>
      <c r="B752" s="53"/>
      <c r="C752" s="82" t="s">
        <v>74</v>
      </c>
      <c r="D752" s="746" t="str">
        <f>IF($AH$11=1,"",IF(CNGE_2026_M3_Secc1!$AH$388=CNGE_2026_M3_Secc1!$AJ$388,"",IF(CNGE_2026_M3_Secc1!D406="","",CNGE_2026_M3_Secc1!D406)))</f>
        <v/>
      </c>
      <c r="E752" s="746"/>
      <c r="F752" s="746"/>
      <c r="G752" s="746"/>
      <c r="H752" s="746"/>
      <c r="I752" s="746"/>
      <c r="J752" s="746"/>
      <c r="K752" s="746"/>
      <c r="L752" s="746"/>
      <c r="M752" s="432"/>
      <c r="N752" s="432"/>
      <c r="O752" s="432"/>
      <c r="P752" s="432"/>
      <c r="Q752" s="432"/>
      <c r="R752" s="432"/>
      <c r="S752" s="432"/>
      <c r="T752" s="432"/>
      <c r="U752" s="432"/>
      <c r="V752" s="432"/>
      <c r="W752" s="432"/>
      <c r="X752" s="432"/>
      <c r="Y752" s="432"/>
      <c r="Z752" s="432"/>
      <c r="AA752" s="432"/>
      <c r="AB752" s="432"/>
      <c r="AC752" s="432"/>
      <c r="AD752" s="432"/>
      <c r="AE752" s="12"/>
      <c r="AF752" s="122"/>
      <c r="AH752" s="896">
        <f t="shared" si="212"/>
        <v>0</v>
      </c>
      <c r="AI752" s="627"/>
      <c r="AJ752" s="627">
        <f t="shared" si="213"/>
        <v>0</v>
      </c>
      <c r="AK752" s="627"/>
      <c r="AL752" s="639">
        <f t="shared" si="214"/>
        <v>0</v>
      </c>
      <c r="AM752" s="641"/>
      <c r="AN752" s="627">
        <f t="shared" si="215"/>
        <v>0</v>
      </c>
      <c r="AO752" s="639"/>
      <c r="AP752" s="448"/>
      <c r="AQ752" s="919">
        <f t="shared" si="216"/>
        <v>0</v>
      </c>
      <c r="AR752" s="627"/>
      <c r="AS752" s="627">
        <f t="shared" si="217"/>
        <v>0</v>
      </c>
      <c r="AT752" s="627"/>
      <c r="AU752" s="639">
        <f t="shared" si="218"/>
        <v>0</v>
      </c>
      <c r="AV752" s="641"/>
      <c r="AW752" s="627">
        <f t="shared" si="219"/>
        <v>0</v>
      </c>
      <c r="AX752" s="639"/>
      <c r="AY752" s="448"/>
      <c r="AZ752" s="896">
        <f t="shared" si="220"/>
        <v>0</v>
      </c>
      <c r="BA752" s="627"/>
      <c r="BB752" s="627">
        <f t="shared" si="221"/>
        <v>0</v>
      </c>
      <c r="BC752" s="627"/>
      <c r="BD752" s="639">
        <f t="shared" si="222"/>
        <v>0</v>
      </c>
      <c r="BE752" s="641"/>
      <c r="BF752" s="627">
        <f t="shared" si="223"/>
        <v>0</v>
      </c>
      <c r="BG752" s="639"/>
      <c r="BH752" s="448"/>
      <c r="BI752" s="896">
        <f t="shared" si="224"/>
        <v>0</v>
      </c>
      <c r="BJ752" s="627"/>
      <c r="BK752" s="627">
        <f t="shared" si="225"/>
        <v>0</v>
      </c>
      <c r="BL752" s="627"/>
      <c r="BM752" s="639">
        <f t="shared" si="226"/>
        <v>0</v>
      </c>
      <c r="BN752" s="641"/>
      <c r="BO752" s="627">
        <f t="shared" si="227"/>
        <v>0</v>
      </c>
      <c r="BP752" s="639"/>
      <c r="BQ752" s="448"/>
      <c r="BR752" s="1090">
        <f t="shared" si="228"/>
        <v>0</v>
      </c>
      <c r="BS752" s="748"/>
      <c r="BT752" s="639" t="str">
        <f>IF(BR752=0,"",IF(SUM($BR$743:BR752)=1,BV752,IF($BR$780&gt;SUM($BR$743:BR752),_xlfn.CONCAT(", ",BV752),IF($BR$780=SUM($BR$743:BR752),_xlfn.CONCAT(" y ",BV752,".")))))</f>
        <v/>
      </c>
      <c r="BU752" s="641" t="str">
        <f>IF(BS752=0,"", IF(SUM($AN$498:BS752)=1,BV752, IF($AN$511&gt;SUM($AN$498:BS752),_xlfn.CONCAT(", ",BV752), IF($AN$511=SUM($AN$498:BS752),_xlfn.CONCAT(" y ",BV752,".")))))</f>
        <v/>
      </c>
      <c r="BV752" s="639">
        <f t="shared" si="229"/>
        <v>9</v>
      </c>
      <c r="BW752" s="641"/>
      <c r="GF752" s="627">
        <f t="shared" si="199"/>
        <v>0</v>
      </c>
      <c r="GG752" s="627"/>
      <c r="GH752" s="627">
        <f t="shared" si="200"/>
        <v>0</v>
      </c>
      <c r="GI752" s="627"/>
      <c r="GJ752" s="627">
        <f t="shared" si="201"/>
        <v>0</v>
      </c>
      <c r="GK752" s="627"/>
      <c r="GL752" s="627">
        <f t="shared" si="202"/>
        <v>0</v>
      </c>
      <c r="GM752" s="627"/>
      <c r="GN752" s="627">
        <f t="shared" si="203"/>
        <v>0</v>
      </c>
      <c r="GO752" s="627"/>
      <c r="GP752" s="627">
        <f t="shared" si="204"/>
        <v>0</v>
      </c>
      <c r="GQ752" s="627"/>
      <c r="GR752" s="627">
        <f t="shared" si="205"/>
        <v>0</v>
      </c>
      <c r="GS752" s="627"/>
      <c r="GT752" s="627">
        <f t="shared" si="206"/>
        <v>0</v>
      </c>
      <c r="GU752" s="627"/>
      <c r="GV752" s="627">
        <f t="shared" si="207"/>
        <v>0</v>
      </c>
      <c r="GW752" s="627"/>
      <c r="GX752" s="627">
        <f t="shared" si="208"/>
        <v>0</v>
      </c>
      <c r="GY752" s="627"/>
      <c r="GZ752" s="627">
        <f t="shared" si="209"/>
        <v>0</v>
      </c>
      <c r="HA752" s="627"/>
      <c r="HB752" s="627">
        <f t="shared" si="210"/>
        <v>0</v>
      </c>
      <c r="HC752" s="627"/>
      <c r="HD752" s="627">
        <f t="shared" si="211"/>
        <v>0</v>
      </c>
      <c r="HE752" s="627"/>
      <c r="HI752" s="1134">
        <f>SUM(HI743:HJ751)</f>
        <v>0</v>
      </c>
      <c r="HJ752" s="1135"/>
      <c r="HK752" s="1136" t="str">
        <f>IF(HI752=0,"", _xlfn.CONCAT(HK743:HL751))</f>
        <v/>
      </c>
      <c r="HL752" s="1137"/>
    </row>
    <row r="753" spans="1:213" s="72" customFormat="1" ht="15" customHeight="1">
      <c r="A753" s="131"/>
      <c r="B753" s="53"/>
      <c r="C753" s="82" t="s">
        <v>75</v>
      </c>
      <c r="D753" s="746" t="str">
        <f>IF($AH$11=1,"",IF(CNGE_2026_M3_Secc1!$AH$388=CNGE_2026_M3_Secc1!$AJ$388,"",IF(CNGE_2026_M3_Secc1!D407="","",CNGE_2026_M3_Secc1!D407)))</f>
        <v/>
      </c>
      <c r="E753" s="746"/>
      <c r="F753" s="746"/>
      <c r="G753" s="746"/>
      <c r="H753" s="746"/>
      <c r="I753" s="746"/>
      <c r="J753" s="746"/>
      <c r="K753" s="746"/>
      <c r="L753" s="746"/>
      <c r="M753" s="432"/>
      <c r="N753" s="432"/>
      <c r="O753" s="432"/>
      <c r="P753" s="432"/>
      <c r="Q753" s="432"/>
      <c r="R753" s="432"/>
      <c r="S753" s="432"/>
      <c r="T753" s="432"/>
      <c r="U753" s="432"/>
      <c r="V753" s="432"/>
      <c r="W753" s="432"/>
      <c r="X753" s="432"/>
      <c r="Y753" s="432"/>
      <c r="Z753" s="432"/>
      <c r="AA753" s="432"/>
      <c r="AB753" s="432"/>
      <c r="AC753" s="432"/>
      <c r="AD753" s="432"/>
      <c r="AE753" s="12"/>
      <c r="AF753" s="122"/>
      <c r="AH753" s="896">
        <f t="shared" si="212"/>
        <v>0</v>
      </c>
      <c r="AI753" s="627"/>
      <c r="AJ753" s="627">
        <f t="shared" si="213"/>
        <v>0</v>
      </c>
      <c r="AK753" s="627"/>
      <c r="AL753" s="639">
        <f t="shared" si="214"/>
        <v>0</v>
      </c>
      <c r="AM753" s="641"/>
      <c r="AN753" s="627">
        <f t="shared" si="215"/>
        <v>0</v>
      </c>
      <c r="AO753" s="639"/>
      <c r="AP753" s="448"/>
      <c r="AQ753" s="919">
        <f t="shared" si="216"/>
        <v>0</v>
      </c>
      <c r="AR753" s="627"/>
      <c r="AS753" s="627">
        <f t="shared" si="217"/>
        <v>0</v>
      </c>
      <c r="AT753" s="627"/>
      <c r="AU753" s="639">
        <f t="shared" si="218"/>
        <v>0</v>
      </c>
      <c r="AV753" s="641"/>
      <c r="AW753" s="627">
        <f t="shared" si="219"/>
        <v>0</v>
      </c>
      <c r="AX753" s="639"/>
      <c r="AY753" s="448"/>
      <c r="AZ753" s="896">
        <f t="shared" si="220"/>
        <v>0</v>
      </c>
      <c r="BA753" s="627"/>
      <c r="BB753" s="627">
        <f t="shared" si="221"/>
        <v>0</v>
      </c>
      <c r="BC753" s="627"/>
      <c r="BD753" s="639">
        <f t="shared" si="222"/>
        <v>0</v>
      </c>
      <c r="BE753" s="641"/>
      <c r="BF753" s="627">
        <f t="shared" si="223"/>
        <v>0</v>
      </c>
      <c r="BG753" s="639"/>
      <c r="BH753" s="448"/>
      <c r="BI753" s="896">
        <f t="shared" si="224"/>
        <v>0</v>
      </c>
      <c r="BJ753" s="627"/>
      <c r="BK753" s="627">
        <f t="shared" si="225"/>
        <v>0</v>
      </c>
      <c r="BL753" s="627"/>
      <c r="BM753" s="639">
        <f t="shared" si="226"/>
        <v>0</v>
      </c>
      <c r="BN753" s="641"/>
      <c r="BO753" s="627">
        <f t="shared" si="227"/>
        <v>0</v>
      </c>
      <c r="BP753" s="639"/>
      <c r="BQ753" s="448"/>
      <c r="BR753" s="1090">
        <f t="shared" si="228"/>
        <v>0</v>
      </c>
      <c r="BS753" s="748"/>
      <c r="BT753" s="639" t="str">
        <f>IF(BR753=0,"",IF(SUM($BR$743:BR753)=1,BV753,IF($BR$780&gt;SUM($BR$743:BR753),_xlfn.CONCAT(", ",BV753),IF($BR$780=SUM($BR$743:BR753),_xlfn.CONCAT(" y ",BV753,".")))))</f>
        <v/>
      </c>
      <c r="BU753" s="641" t="str">
        <f>IF(BS753=0,"", IF(SUM($AN$498:BS753)=1,BV753, IF($AN$511&gt;SUM($AN$498:BS753),_xlfn.CONCAT(", ",BV753), IF($AN$511=SUM($AN$498:BS753),_xlfn.CONCAT(" y ",BV753,".")))))</f>
        <v/>
      </c>
      <c r="BV753" s="639">
        <f t="shared" si="229"/>
        <v>10</v>
      </c>
      <c r="BW753" s="641"/>
      <c r="GF753" s="627">
        <f t="shared" si="199"/>
        <v>0</v>
      </c>
      <c r="GG753" s="627"/>
      <c r="GH753" s="627">
        <f t="shared" si="200"/>
        <v>0</v>
      </c>
      <c r="GI753" s="627"/>
      <c r="GJ753" s="627">
        <f t="shared" si="201"/>
        <v>0</v>
      </c>
      <c r="GK753" s="627"/>
      <c r="GL753" s="627">
        <f t="shared" si="202"/>
        <v>0</v>
      </c>
      <c r="GM753" s="627"/>
      <c r="GN753" s="627">
        <f t="shared" si="203"/>
        <v>0</v>
      </c>
      <c r="GO753" s="627"/>
      <c r="GP753" s="627">
        <f t="shared" si="204"/>
        <v>0</v>
      </c>
      <c r="GQ753" s="627"/>
      <c r="GR753" s="627">
        <f t="shared" si="205"/>
        <v>0</v>
      </c>
      <c r="GS753" s="627"/>
      <c r="GT753" s="627">
        <f t="shared" si="206"/>
        <v>0</v>
      </c>
      <c r="GU753" s="627"/>
      <c r="GV753" s="627">
        <f t="shared" si="207"/>
        <v>0</v>
      </c>
      <c r="GW753" s="627"/>
      <c r="GX753" s="627">
        <f t="shared" si="208"/>
        <v>0</v>
      </c>
      <c r="GY753" s="627"/>
      <c r="GZ753" s="627">
        <f t="shared" si="209"/>
        <v>0</v>
      </c>
      <c r="HA753" s="627"/>
      <c r="HB753" s="627">
        <f t="shared" si="210"/>
        <v>0</v>
      </c>
      <c r="HC753" s="627"/>
      <c r="HD753" s="627">
        <f t="shared" si="211"/>
        <v>0</v>
      </c>
      <c r="HE753" s="627"/>
    </row>
    <row r="754" spans="1:213" s="72" customFormat="1" ht="15" customHeight="1">
      <c r="A754" s="131"/>
      <c r="B754" s="53"/>
      <c r="C754" s="82" t="s">
        <v>76</v>
      </c>
      <c r="D754" s="746" t="str">
        <f>IF($AH$11=1,"",IF(CNGE_2026_M3_Secc1!$AH$388=CNGE_2026_M3_Secc1!$AJ$388,"",IF(CNGE_2026_M3_Secc1!D408="","",CNGE_2026_M3_Secc1!D408)))</f>
        <v/>
      </c>
      <c r="E754" s="746"/>
      <c r="F754" s="746"/>
      <c r="G754" s="746"/>
      <c r="H754" s="746"/>
      <c r="I754" s="746"/>
      <c r="J754" s="746"/>
      <c r="K754" s="746"/>
      <c r="L754" s="746"/>
      <c r="M754" s="432"/>
      <c r="N754" s="432"/>
      <c r="O754" s="432"/>
      <c r="P754" s="432"/>
      <c r="Q754" s="432"/>
      <c r="R754" s="432"/>
      <c r="S754" s="432"/>
      <c r="T754" s="432"/>
      <c r="U754" s="432"/>
      <c r="V754" s="432"/>
      <c r="W754" s="432"/>
      <c r="X754" s="432"/>
      <c r="Y754" s="432"/>
      <c r="Z754" s="432"/>
      <c r="AA754" s="432"/>
      <c r="AB754" s="432"/>
      <c r="AC754" s="432"/>
      <c r="AD754" s="432"/>
      <c r="AE754" s="12"/>
      <c r="AF754" s="122"/>
      <c r="AH754" s="896">
        <f t="shared" si="212"/>
        <v>0</v>
      </c>
      <c r="AI754" s="627"/>
      <c r="AJ754" s="627">
        <f t="shared" si="213"/>
        <v>0</v>
      </c>
      <c r="AK754" s="627"/>
      <c r="AL754" s="639">
        <f t="shared" si="214"/>
        <v>0</v>
      </c>
      <c r="AM754" s="641"/>
      <c r="AN754" s="627">
        <f t="shared" si="215"/>
        <v>0</v>
      </c>
      <c r="AO754" s="639"/>
      <c r="AP754" s="448"/>
      <c r="AQ754" s="919">
        <f t="shared" si="216"/>
        <v>0</v>
      </c>
      <c r="AR754" s="627"/>
      <c r="AS754" s="627">
        <f t="shared" si="217"/>
        <v>0</v>
      </c>
      <c r="AT754" s="627"/>
      <c r="AU754" s="639">
        <f t="shared" si="218"/>
        <v>0</v>
      </c>
      <c r="AV754" s="641"/>
      <c r="AW754" s="627">
        <f t="shared" si="219"/>
        <v>0</v>
      </c>
      <c r="AX754" s="639"/>
      <c r="AY754" s="448"/>
      <c r="AZ754" s="896">
        <f t="shared" si="220"/>
        <v>0</v>
      </c>
      <c r="BA754" s="627"/>
      <c r="BB754" s="627">
        <f t="shared" si="221"/>
        <v>0</v>
      </c>
      <c r="BC754" s="627"/>
      <c r="BD754" s="639">
        <f t="shared" si="222"/>
        <v>0</v>
      </c>
      <c r="BE754" s="641"/>
      <c r="BF754" s="627">
        <f t="shared" si="223"/>
        <v>0</v>
      </c>
      <c r="BG754" s="639"/>
      <c r="BH754" s="448"/>
      <c r="BI754" s="896">
        <f t="shared" si="224"/>
        <v>0</v>
      </c>
      <c r="BJ754" s="627"/>
      <c r="BK754" s="627">
        <f t="shared" si="225"/>
        <v>0</v>
      </c>
      <c r="BL754" s="627"/>
      <c r="BM754" s="639">
        <f t="shared" si="226"/>
        <v>0</v>
      </c>
      <c r="BN754" s="641"/>
      <c r="BO754" s="627">
        <f t="shared" si="227"/>
        <v>0</v>
      </c>
      <c r="BP754" s="639"/>
      <c r="BQ754" s="448"/>
      <c r="BR754" s="1090">
        <f t="shared" si="228"/>
        <v>0</v>
      </c>
      <c r="BS754" s="748"/>
      <c r="BT754" s="639" t="str">
        <f>IF(BR754=0,"",IF(SUM($BR$743:BR754)=1,BV754,IF($BR$780&gt;SUM($BR$743:BR754),_xlfn.CONCAT(", ",BV754),IF($BR$780=SUM($BR$743:BR754),_xlfn.CONCAT(" y ",BV754,".")))))</f>
        <v/>
      </c>
      <c r="BU754" s="641" t="str">
        <f>IF(BS754=0,"", IF(SUM($AN$498:BS754)=1,BV754, IF($AN$511&gt;SUM($AN$498:BS754),_xlfn.CONCAT(", ",BV754), IF($AN$511=SUM($AN$498:BS754),_xlfn.CONCAT(" y ",BV754,".")))))</f>
        <v/>
      </c>
      <c r="BV754" s="639">
        <f t="shared" si="229"/>
        <v>11</v>
      </c>
      <c r="BW754" s="641"/>
      <c r="GF754" s="627">
        <f t="shared" si="199"/>
        <v>0</v>
      </c>
      <c r="GG754" s="627"/>
      <c r="GH754" s="627">
        <f t="shared" si="200"/>
        <v>0</v>
      </c>
      <c r="GI754" s="627"/>
      <c r="GJ754" s="627">
        <f t="shared" si="201"/>
        <v>0</v>
      </c>
      <c r="GK754" s="627"/>
      <c r="GL754" s="627">
        <f t="shared" si="202"/>
        <v>0</v>
      </c>
      <c r="GM754" s="627"/>
      <c r="GN754" s="627">
        <f t="shared" si="203"/>
        <v>0</v>
      </c>
      <c r="GO754" s="627"/>
      <c r="GP754" s="627">
        <f t="shared" si="204"/>
        <v>0</v>
      </c>
      <c r="GQ754" s="627"/>
      <c r="GR754" s="627">
        <f t="shared" si="205"/>
        <v>0</v>
      </c>
      <c r="GS754" s="627"/>
      <c r="GT754" s="627">
        <f t="shared" si="206"/>
        <v>0</v>
      </c>
      <c r="GU754" s="627"/>
      <c r="GV754" s="627">
        <f t="shared" si="207"/>
        <v>0</v>
      </c>
      <c r="GW754" s="627"/>
      <c r="GX754" s="627">
        <f t="shared" si="208"/>
        <v>0</v>
      </c>
      <c r="GY754" s="627"/>
      <c r="GZ754" s="627">
        <f t="shared" si="209"/>
        <v>0</v>
      </c>
      <c r="HA754" s="627"/>
      <c r="HB754" s="627">
        <f t="shared" si="210"/>
        <v>0</v>
      </c>
      <c r="HC754" s="627"/>
      <c r="HD754" s="627">
        <f t="shared" si="211"/>
        <v>0</v>
      </c>
      <c r="HE754" s="627"/>
    </row>
    <row r="755" spans="1:213" s="72" customFormat="1" ht="15" customHeight="1">
      <c r="A755" s="131"/>
      <c r="B755" s="53"/>
      <c r="C755" s="82" t="s">
        <v>77</v>
      </c>
      <c r="D755" s="746" t="str">
        <f>IF($AH$11=1,"",IF(CNGE_2026_M3_Secc1!$AH$388=CNGE_2026_M3_Secc1!$AJ$388,"",IF(CNGE_2026_M3_Secc1!D409="","",CNGE_2026_M3_Secc1!D409)))</f>
        <v/>
      </c>
      <c r="E755" s="746"/>
      <c r="F755" s="746"/>
      <c r="G755" s="746"/>
      <c r="H755" s="746"/>
      <c r="I755" s="746"/>
      <c r="J755" s="746"/>
      <c r="K755" s="746"/>
      <c r="L755" s="746"/>
      <c r="M755" s="432"/>
      <c r="N755" s="432"/>
      <c r="O755" s="432"/>
      <c r="P755" s="432"/>
      <c r="Q755" s="432"/>
      <c r="R755" s="432"/>
      <c r="S755" s="432"/>
      <c r="T755" s="432"/>
      <c r="U755" s="432"/>
      <c r="V755" s="432"/>
      <c r="W755" s="432"/>
      <c r="X755" s="432"/>
      <c r="Y755" s="432"/>
      <c r="Z755" s="432"/>
      <c r="AA755" s="432"/>
      <c r="AB755" s="432"/>
      <c r="AC755" s="432"/>
      <c r="AD755" s="432"/>
      <c r="AE755" s="12"/>
      <c r="AF755" s="122"/>
      <c r="AH755" s="896">
        <f t="shared" si="212"/>
        <v>0</v>
      </c>
      <c r="AI755" s="627"/>
      <c r="AJ755" s="627">
        <f t="shared" si="213"/>
        <v>0</v>
      </c>
      <c r="AK755" s="627"/>
      <c r="AL755" s="639">
        <f t="shared" si="214"/>
        <v>0</v>
      </c>
      <c r="AM755" s="641"/>
      <c r="AN755" s="627">
        <f t="shared" si="215"/>
        <v>0</v>
      </c>
      <c r="AO755" s="639"/>
      <c r="AP755" s="448"/>
      <c r="AQ755" s="919">
        <f t="shared" si="216"/>
        <v>0</v>
      </c>
      <c r="AR755" s="627"/>
      <c r="AS755" s="627">
        <f t="shared" si="217"/>
        <v>0</v>
      </c>
      <c r="AT755" s="627"/>
      <c r="AU755" s="639">
        <f t="shared" si="218"/>
        <v>0</v>
      </c>
      <c r="AV755" s="641"/>
      <c r="AW755" s="627">
        <f t="shared" si="219"/>
        <v>0</v>
      </c>
      <c r="AX755" s="639"/>
      <c r="AY755" s="448"/>
      <c r="AZ755" s="896">
        <f t="shared" si="220"/>
        <v>0</v>
      </c>
      <c r="BA755" s="627"/>
      <c r="BB755" s="627">
        <f t="shared" si="221"/>
        <v>0</v>
      </c>
      <c r="BC755" s="627"/>
      <c r="BD755" s="639">
        <f t="shared" si="222"/>
        <v>0</v>
      </c>
      <c r="BE755" s="641"/>
      <c r="BF755" s="627">
        <f t="shared" si="223"/>
        <v>0</v>
      </c>
      <c r="BG755" s="639"/>
      <c r="BH755" s="448"/>
      <c r="BI755" s="896">
        <f t="shared" si="224"/>
        <v>0</v>
      </c>
      <c r="BJ755" s="627"/>
      <c r="BK755" s="627">
        <f t="shared" si="225"/>
        <v>0</v>
      </c>
      <c r="BL755" s="627"/>
      <c r="BM755" s="639">
        <f t="shared" si="226"/>
        <v>0</v>
      </c>
      <c r="BN755" s="641"/>
      <c r="BO755" s="627">
        <f t="shared" si="227"/>
        <v>0</v>
      </c>
      <c r="BP755" s="639"/>
      <c r="BQ755" s="448"/>
      <c r="BR755" s="1090">
        <f t="shared" si="228"/>
        <v>0</v>
      </c>
      <c r="BS755" s="748"/>
      <c r="BT755" s="639" t="str">
        <f>IF(BR755=0,"",IF(SUM($BR$743:BR755)=1,BV755,IF($BR$780&gt;SUM($BR$743:BR755),_xlfn.CONCAT(", ",BV755),IF($BR$780=SUM($BR$743:BR755),_xlfn.CONCAT(" y ",BV755,".")))))</f>
        <v/>
      </c>
      <c r="BU755" s="641" t="str">
        <f>IF(BS755=0,"", IF(SUM($AN$498:BS755)=1,BV755, IF($AN$511&gt;SUM($AN$498:BS755),_xlfn.CONCAT(", ",BV755), IF($AN$511=SUM($AN$498:BS755),_xlfn.CONCAT(" y ",BV755,".")))))</f>
        <v/>
      </c>
      <c r="BV755" s="639">
        <f t="shared" si="229"/>
        <v>12</v>
      </c>
      <c r="BW755" s="641"/>
      <c r="GF755" s="627">
        <f t="shared" si="199"/>
        <v>0</v>
      </c>
      <c r="GG755" s="627"/>
      <c r="GH755" s="627">
        <f t="shared" si="200"/>
        <v>0</v>
      </c>
      <c r="GI755" s="627"/>
      <c r="GJ755" s="627">
        <f t="shared" si="201"/>
        <v>0</v>
      </c>
      <c r="GK755" s="627"/>
      <c r="GL755" s="627">
        <f t="shared" si="202"/>
        <v>0</v>
      </c>
      <c r="GM755" s="627"/>
      <c r="GN755" s="627">
        <f t="shared" si="203"/>
        <v>0</v>
      </c>
      <c r="GO755" s="627"/>
      <c r="GP755" s="627">
        <f t="shared" si="204"/>
        <v>0</v>
      </c>
      <c r="GQ755" s="627"/>
      <c r="GR755" s="627">
        <f t="shared" si="205"/>
        <v>0</v>
      </c>
      <c r="GS755" s="627"/>
      <c r="GT755" s="627">
        <f t="shared" si="206"/>
        <v>0</v>
      </c>
      <c r="GU755" s="627"/>
      <c r="GV755" s="627">
        <f t="shared" si="207"/>
        <v>0</v>
      </c>
      <c r="GW755" s="627"/>
      <c r="GX755" s="627">
        <f t="shared" si="208"/>
        <v>0</v>
      </c>
      <c r="GY755" s="627"/>
      <c r="GZ755" s="627">
        <f t="shared" si="209"/>
        <v>0</v>
      </c>
      <c r="HA755" s="627"/>
      <c r="HB755" s="627">
        <f t="shared" si="210"/>
        <v>0</v>
      </c>
      <c r="HC755" s="627"/>
      <c r="HD755" s="627">
        <f t="shared" si="211"/>
        <v>0</v>
      </c>
      <c r="HE755" s="627"/>
    </row>
    <row r="756" spans="1:213" s="72" customFormat="1" ht="15" customHeight="1">
      <c r="A756" s="131"/>
      <c r="B756" s="53"/>
      <c r="C756" s="82" t="s">
        <v>78</v>
      </c>
      <c r="D756" s="746" t="str">
        <f>IF($AH$11=1,"",IF(CNGE_2026_M3_Secc1!$AH$388=CNGE_2026_M3_Secc1!$AJ$388,"",IF(CNGE_2026_M3_Secc1!D410="","",CNGE_2026_M3_Secc1!D410)))</f>
        <v/>
      </c>
      <c r="E756" s="746"/>
      <c r="F756" s="746"/>
      <c r="G756" s="746"/>
      <c r="H756" s="746"/>
      <c r="I756" s="746"/>
      <c r="J756" s="746"/>
      <c r="K756" s="746"/>
      <c r="L756" s="746"/>
      <c r="M756" s="432"/>
      <c r="N756" s="432"/>
      <c r="O756" s="432"/>
      <c r="P756" s="432"/>
      <c r="Q756" s="432"/>
      <c r="R756" s="432"/>
      <c r="S756" s="432"/>
      <c r="T756" s="432"/>
      <c r="U756" s="432"/>
      <c r="V756" s="432"/>
      <c r="W756" s="432"/>
      <c r="X756" s="432"/>
      <c r="Y756" s="432"/>
      <c r="Z756" s="432"/>
      <c r="AA756" s="432"/>
      <c r="AB756" s="432"/>
      <c r="AC756" s="432"/>
      <c r="AD756" s="432"/>
      <c r="AE756" s="12"/>
      <c r="AF756" s="122"/>
      <c r="AH756" s="896">
        <f t="shared" si="212"/>
        <v>0</v>
      </c>
      <c r="AI756" s="627"/>
      <c r="AJ756" s="627">
        <f t="shared" si="213"/>
        <v>0</v>
      </c>
      <c r="AK756" s="627"/>
      <c r="AL756" s="639">
        <f t="shared" si="214"/>
        <v>0</v>
      </c>
      <c r="AM756" s="641"/>
      <c r="AN756" s="627">
        <f t="shared" si="215"/>
        <v>0</v>
      </c>
      <c r="AO756" s="639"/>
      <c r="AP756" s="448"/>
      <c r="AQ756" s="919">
        <f t="shared" si="216"/>
        <v>0</v>
      </c>
      <c r="AR756" s="627"/>
      <c r="AS756" s="627">
        <f t="shared" si="217"/>
        <v>0</v>
      </c>
      <c r="AT756" s="627"/>
      <c r="AU756" s="639">
        <f t="shared" si="218"/>
        <v>0</v>
      </c>
      <c r="AV756" s="641"/>
      <c r="AW756" s="627">
        <f t="shared" si="219"/>
        <v>0</v>
      </c>
      <c r="AX756" s="639"/>
      <c r="AY756" s="448"/>
      <c r="AZ756" s="896">
        <f t="shared" si="220"/>
        <v>0</v>
      </c>
      <c r="BA756" s="627"/>
      <c r="BB756" s="627">
        <f t="shared" si="221"/>
        <v>0</v>
      </c>
      <c r="BC756" s="627"/>
      <c r="BD756" s="639">
        <f t="shared" si="222"/>
        <v>0</v>
      </c>
      <c r="BE756" s="641"/>
      <c r="BF756" s="627">
        <f t="shared" si="223"/>
        <v>0</v>
      </c>
      <c r="BG756" s="639"/>
      <c r="BH756" s="448"/>
      <c r="BI756" s="896">
        <f t="shared" si="224"/>
        <v>0</v>
      </c>
      <c r="BJ756" s="627"/>
      <c r="BK756" s="627">
        <f t="shared" si="225"/>
        <v>0</v>
      </c>
      <c r="BL756" s="627"/>
      <c r="BM756" s="639">
        <f t="shared" si="226"/>
        <v>0</v>
      </c>
      <c r="BN756" s="641"/>
      <c r="BO756" s="627">
        <f t="shared" si="227"/>
        <v>0</v>
      </c>
      <c r="BP756" s="639"/>
      <c r="BQ756" s="448"/>
      <c r="BR756" s="1090">
        <f t="shared" si="228"/>
        <v>0</v>
      </c>
      <c r="BS756" s="748"/>
      <c r="BT756" s="639" t="str">
        <f>IF(BR756=0,"",IF(SUM($BR$743:BR756)=1,BV756,IF($BR$780&gt;SUM($BR$743:BR756),_xlfn.CONCAT(", ",BV756),IF($BR$780=SUM($BR$743:BR756),_xlfn.CONCAT(" y ",BV756,".")))))</f>
        <v/>
      </c>
      <c r="BU756" s="641" t="str">
        <f>IF(BS756=0,"", IF(SUM($AN$498:BS756)=1,BV756, IF($AN$511&gt;SUM($AN$498:BS756),_xlfn.CONCAT(", ",BV756), IF($AN$511=SUM($AN$498:BS756),_xlfn.CONCAT(" y ",BV756,".")))))</f>
        <v/>
      </c>
      <c r="BV756" s="639">
        <f t="shared" si="229"/>
        <v>13</v>
      </c>
      <c r="BW756" s="641"/>
      <c r="GF756" s="627">
        <f t="shared" si="199"/>
        <v>0</v>
      </c>
      <c r="GG756" s="627"/>
      <c r="GH756" s="627">
        <f t="shared" si="200"/>
        <v>0</v>
      </c>
      <c r="GI756" s="627"/>
      <c r="GJ756" s="627">
        <f t="shared" si="201"/>
        <v>0</v>
      </c>
      <c r="GK756" s="627"/>
      <c r="GL756" s="627">
        <f t="shared" si="202"/>
        <v>0</v>
      </c>
      <c r="GM756" s="627"/>
      <c r="GN756" s="627">
        <f t="shared" si="203"/>
        <v>0</v>
      </c>
      <c r="GO756" s="627"/>
      <c r="GP756" s="627">
        <f t="shared" si="204"/>
        <v>0</v>
      </c>
      <c r="GQ756" s="627"/>
      <c r="GR756" s="627">
        <f t="shared" si="205"/>
        <v>0</v>
      </c>
      <c r="GS756" s="627"/>
      <c r="GT756" s="627">
        <f t="shared" si="206"/>
        <v>0</v>
      </c>
      <c r="GU756" s="627"/>
      <c r="GV756" s="627">
        <f t="shared" si="207"/>
        <v>0</v>
      </c>
      <c r="GW756" s="627"/>
      <c r="GX756" s="627">
        <f t="shared" si="208"/>
        <v>0</v>
      </c>
      <c r="GY756" s="627"/>
      <c r="GZ756" s="627">
        <f t="shared" si="209"/>
        <v>0</v>
      </c>
      <c r="HA756" s="627"/>
      <c r="HB756" s="627">
        <f t="shared" si="210"/>
        <v>0</v>
      </c>
      <c r="HC756" s="627"/>
      <c r="HD756" s="627">
        <f t="shared" si="211"/>
        <v>0</v>
      </c>
      <c r="HE756" s="627"/>
    </row>
    <row r="757" spans="1:213" s="72" customFormat="1" ht="15" customHeight="1">
      <c r="A757" s="131"/>
      <c r="B757" s="53"/>
      <c r="C757" s="82" t="s">
        <v>79</v>
      </c>
      <c r="D757" s="746" t="str">
        <f>IF($AH$11=1,"",IF(CNGE_2026_M3_Secc1!$AH$388=CNGE_2026_M3_Secc1!$AJ$388,"",IF(CNGE_2026_M3_Secc1!D411="","",CNGE_2026_M3_Secc1!D411)))</f>
        <v/>
      </c>
      <c r="E757" s="746"/>
      <c r="F757" s="746"/>
      <c r="G757" s="746"/>
      <c r="H757" s="746"/>
      <c r="I757" s="746"/>
      <c r="J757" s="746"/>
      <c r="K757" s="746"/>
      <c r="L757" s="746"/>
      <c r="M757" s="432"/>
      <c r="N757" s="432"/>
      <c r="O757" s="432"/>
      <c r="P757" s="432"/>
      <c r="Q757" s="432"/>
      <c r="R757" s="432"/>
      <c r="S757" s="432"/>
      <c r="T757" s="432"/>
      <c r="U757" s="432"/>
      <c r="V757" s="432"/>
      <c r="W757" s="432"/>
      <c r="X757" s="432"/>
      <c r="Y757" s="432"/>
      <c r="Z757" s="432"/>
      <c r="AA757" s="432"/>
      <c r="AB757" s="432"/>
      <c r="AC757" s="432"/>
      <c r="AD757" s="432"/>
      <c r="AE757" s="12"/>
      <c r="AF757" s="122"/>
      <c r="AH757" s="896">
        <f t="shared" si="212"/>
        <v>0</v>
      </c>
      <c r="AI757" s="627"/>
      <c r="AJ757" s="627">
        <f t="shared" si="213"/>
        <v>0</v>
      </c>
      <c r="AK757" s="627"/>
      <c r="AL757" s="639">
        <f t="shared" si="214"/>
        <v>0</v>
      </c>
      <c r="AM757" s="641"/>
      <c r="AN757" s="627">
        <f t="shared" si="215"/>
        <v>0</v>
      </c>
      <c r="AO757" s="639"/>
      <c r="AP757" s="448"/>
      <c r="AQ757" s="919">
        <f t="shared" si="216"/>
        <v>0</v>
      </c>
      <c r="AR757" s="627"/>
      <c r="AS757" s="627">
        <f t="shared" si="217"/>
        <v>0</v>
      </c>
      <c r="AT757" s="627"/>
      <c r="AU757" s="639">
        <f t="shared" si="218"/>
        <v>0</v>
      </c>
      <c r="AV757" s="641"/>
      <c r="AW757" s="627">
        <f t="shared" si="219"/>
        <v>0</v>
      </c>
      <c r="AX757" s="639"/>
      <c r="AY757" s="448"/>
      <c r="AZ757" s="896">
        <f t="shared" si="220"/>
        <v>0</v>
      </c>
      <c r="BA757" s="627"/>
      <c r="BB757" s="627">
        <f t="shared" si="221"/>
        <v>0</v>
      </c>
      <c r="BC757" s="627"/>
      <c r="BD757" s="639">
        <f t="shared" si="222"/>
        <v>0</v>
      </c>
      <c r="BE757" s="641"/>
      <c r="BF757" s="627">
        <f t="shared" si="223"/>
        <v>0</v>
      </c>
      <c r="BG757" s="639"/>
      <c r="BH757" s="448"/>
      <c r="BI757" s="896">
        <f t="shared" si="224"/>
        <v>0</v>
      </c>
      <c r="BJ757" s="627"/>
      <c r="BK757" s="627">
        <f t="shared" si="225"/>
        <v>0</v>
      </c>
      <c r="BL757" s="627"/>
      <c r="BM757" s="639">
        <f t="shared" si="226"/>
        <v>0</v>
      </c>
      <c r="BN757" s="641"/>
      <c r="BO757" s="627">
        <f t="shared" si="227"/>
        <v>0</v>
      </c>
      <c r="BP757" s="639"/>
      <c r="BQ757" s="448"/>
      <c r="BR757" s="1090">
        <f t="shared" si="228"/>
        <v>0</v>
      </c>
      <c r="BS757" s="748"/>
      <c r="BT757" s="639" t="str">
        <f>IF(BR757=0,"",IF(SUM($BR$743:BR757)=1,BV757,IF($BR$780&gt;SUM($BR$743:BR757),_xlfn.CONCAT(", ",BV757),IF($BR$780=SUM($BR$743:BR757),_xlfn.CONCAT(" y ",BV757,".")))))</f>
        <v/>
      </c>
      <c r="BU757" s="641" t="str">
        <f>IF(BS757=0,"", IF(SUM($AN$498:BS757)=1,BV757, IF($AN$511&gt;SUM($AN$498:BS757),_xlfn.CONCAT(", ",BV757), IF($AN$511=SUM($AN$498:BS757),_xlfn.CONCAT(" y ",BV757,".")))))</f>
        <v/>
      </c>
      <c r="BV757" s="639">
        <f t="shared" si="229"/>
        <v>14</v>
      </c>
      <c r="BW757" s="641"/>
      <c r="GF757" s="627">
        <f t="shared" si="199"/>
        <v>0</v>
      </c>
      <c r="GG757" s="627"/>
      <c r="GH757" s="627">
        <f t="shared" si="200"/>
        <v>0</v>
      </c>
      <c r="GI757" s="627"/>
      <c r="GJ757" s="627">
        <f t="shared" si="201"/>
        <v>0</v>
      </c>
      <c r="GK757" s="627"/>
      <c r="GL757" s="627">
        <f t="shared" si="202"/>
        <v>0</v>
      </c>
      <c r="GM757" s="627"/>
      <c r="GN757" s="627">
        <f t="shared" si="203"/>
        <v>0</v>
      </c>
      <c r="GO757" s="627"/>
      <c r="GP757" s="627">
        <f t="shared" si="204"/>
        <v>0</v>
      </c>
      <c r="GQ757" s="627"/>
      <c r="GR757" s="627">
        <f t="shared" si="205"/>
        <v>0</v>
      </c>
      <c r="GS757" s="627"/>
      <c r="GT757" s="627">
        <f t="shared" si="206"/>
        <v>0</v>
      </c>
      <c r="GU757" s="627"/>
      <c r="GV757" s="627">
        <f t="shared" si="207"/>
        <v>0</v>
      </c>
      <c r="GW757" s="627"/>
      <c r="GX757" s="627">
        <f t="shared" si="208"/>
        <v>0</v>
      </c>
      <c r="GY757" s="627"/>
      <c r="GZ757" s="627">
        <f t="shared" si="209"/>
        <v>0</v>
      </c>
      <c r="HA757" s="627"/>
      <c r="HB757" s="627">
        <f t="shared" si="210"/>
        <v>0</v>
      </c>
      <c r="HC757" s="627"/>
      <c r="HD757" s="627">
        <f t="shared" si="211"/>
        <v>0</v>
      </c>
      <c r="HE757" s="627"/>
    </row>
    <row r="758" spans="1:213" s="72" customFormat="1" ht="15" customHeight="1">
      <c r="A758" s="131"/>
      <c r="B758" s="53"/>
      <c r="C758" s="82" t="s">
        <v>80</v>
      </c>
      <c r="D758" s="746" t="str">
        <f>IF($AH$11=1,"",IF(CNGE_2026_M3_Secc1!$AH$388=CNGE_2026_M3_Secc1!$AJ$388,"",IF(CNGE_2026_M3_Secc1!D412="","",CNGE_2026_M3_Secc1!D412)))</f>
        <v/>
      </c>
      <c r="E758" s="746"/>
      <c r="F758" s="746"/>
      <c r="G758" s="746"/>
      <c r="H758" s="746"/>
      <c r="I758" s="746"/>
      <c r="J758" s="746"/>
      <c r="K758" s="746"/>
      <c r="L758" s="746"/>
      <c r="M758" s="432"/>
      <c r="N758" s="432"/>
      <c r="O758" s="432"/>
      <c r="P758" s="432"/>
      <c r="Q758" s="432"/>
      <c r="R758" s="432"/>
      <c r="S758" s="432"/>
      <c r="T758" s="432"/>
      <c r="U758" s="432"/>
      <c r="V758" s="432"/>
      <c r="W758" s="432"/>
      <c r="X758" s="432"/>
      <c r="Y758" s="432"/>
      <c r="Z758" s="432"/>
      <c r="AA758" s="432"/>
      <c r="AB758" s="432"/>
      <c r="AC758" s="432"/>
      <c r="AD758" s="432"/>
      <c r="AE758" s="12"/>
      <c r="AF758" s="122"/>
      <c r="AH758" s="896">
        <f t="shared" si="212"/>
        <v>0</v>
      </c>
      <c r="AI758" s="627"/>
      <c r="AJ758" s="627">
        <f t="shared" si="213"/>
        <v>0</v>
      </c>
      <c r="AK758" s="627"/>
      <c r="AL758" s="639">
        <f t="shared" si="214"/>
        <v>0</v>
      </c>
      <c r="AM758" s="641"/>
      <c r="AN758" s="627">
        <f t="shared" si="215"/>
        <v>0</v>
      </c>
      <c r="AO758" s="639"/>
      <c r="AP758" s="448"/>
      <c r="AQ758" s="919">
        <f t="shared" si="216"/>
        <v>0</v>
      </c>
      <c r="AR758" s="627"/>
      <c r="AS758" s="627">
        <f t="shared" si="217"/>
        <v>0</v>
      </c>
      <c r="AT758" s="627"/>
      <c r="AU758" s="639">
        <f t="shared" si="218"/>
        <v>0</v>
      </c>
      <c r="AV758" s="641"/>
      <c r="AW758" s="627">
        <f t="shared" si="219"/>
        <v>0</v>
      </c>
      <c r="AX758" s="639"/>
      <c r="AY758" s="448"/>
      <c r="AZ758" s="896">
        <f t="shared" si="220"/>
        <v>0</v>
      </c>
      <c r="BA758" s="627"/>
      <c r="BB758" s="627">
        <f t="shared" si="221"/>
        <v>0</v>
      </c>
      <c r="BC758" s="627"/>
      <c r="BD758" s="639">
        <f t="shared" si="222"/>
        <v>0</v>
      </c>
      <c r="BE758" s="641"/>
      <c r="BF758" s="627">
        <f t="shared" si="223"/>
        <v>0</v>
      </c>
      <c r="BG758" s="639"/>
      <c r="BH758" s="448"/>
      <c r="BI758" s="896">
        <f t="shared" si="224"/>
        <v>0</v>
      </c>
      <c r="BJ758" s="627"/>
      <c r="BK758" s="627">
        <f t="shared" si="225"/>
        <v>0</v>
      </c>
      <c r="BL758" s="627"/>
      <c r="BM758" s="639">
        <f t="shared" si="226"/>
        <v>0</v>
      </c>
      <c r="BN758" s="641"/>
      <c r="BO758" s="627">
        <f t="shared" si="227"/>
        <v>0</v>
      </c>
      <c r="BP758" s="639"/>
      <c r="BQ758" s="448"/>
      <c r="BR758" s="1090">
        <f t="shared" si="228"/>
        <v>0</v>
      </c>
      <c r="BS758" s="748"/>
      <c r="BT758" s="639" t="str">
        <f>IF(BR758=0,"",IF(SUM($BR$743:BR758)=1,BV758,IF($BR$780&gt;SUM($BR$743:BR758),_xlfn.CONCAT(", ",BV758),IF($BR$780=SUM($BR$743:BR758),_xlfn.CONCAT(" y ",BV758,".")))))</f>
        <v/>
      </c>
      <c r="BU758" s="641" t="str">
        <f>IF(BS758=0,"", IF(SUM($AN$498:BS758)=1,BV758, IF($AN$511&gt;SUM($AN$498:BS758),_xlfn.CONCAT(", ",BV758), IF($AN$511=SUM($AN$498:BS758),_xlfn.CONCAT(" y ",BV758,".")))))</f>
        <v/>
      </c>
      <c r="BV758" s="639">
        <f t="shared" si="229"/>
        <v>15</v>
      </c>
      <c r="BW758" s="641"/>
      <c r="GF758" s="627">
        <f t="shared" si="199"/>
        <v>0</v>
      </c>
      <c r="GG758" s="627"/>
      <c r="GH758" s="627">
        <f t="shared" si="200"/>
        <v>0</v>
      </c>
      <c r="GI758" s="627"/>
      <c r="GJ758" s="627">
        <f t="shared" si="201"/>
        <v>0</v>
      </c>
      <c r="GK758" s="627"/>
      <c r="GL758" s="627">
        <f t="shared" si="202"/>
        <v>0</v>
      </c>
      <c r="GM758" s="627"/>
      <c r="GN758" s="627">
        <f t="shared" si="203"/>
        <v>0</v>
      </c>
      <c r="GO758" s="627"/>
      <c r="GP758" s="627">
        <f t="shared" si="204"/>
        <v>0</v>
      </c>
      <c r="GQ758" s="627"/>
      <c r="GR758" s="627">
        <f t="shared" si="205"/>
        <v>0</v>
      </c>
      <c r="GS758" s="627"/>
      <c r="GT758" s="627">
        <f t="shared" si="206"/>
        <v>0</v>
      </c>
      <c r="GU758" s="627"/>
      <c r="GV758" s="627">
        <f t="shared" si="207"/>
        <v>0</v>
      </c>
      <c r="GW758" s="627"/>
      <c r="GX758" s="627">
        <f t="shared" si="208"/>
        <v>0</v>
      </c>
      <c r="GY758" s="627"/>
      <c r="GZ758" s="627">
        <f t="shared" si="209"/>
        <v>0</v>
      </c>
      <c r="HA758" s="627"/>
      <c r="HB758" s="627">
        <f t="shared" si="210"/>
        <v>0</v>
      </c>
      <c r="HC758" s="627"/>
      <c r="HD758" s="627">
        <f t="shared" si="211"/>
        <v>0</v>
      </c>
      <c r="HE758" s="627"/>
    </row>
    <row r="759" spans="1:213" s="72" customFormat="1" ht="15" customHeight="1">
      <c r="A759" s="131"/>
      <c r="B759" s="53"/>
      <c r="C759" s="82" t="s">
        <v>81</v>
      </c>
      <c r="D759" s="746" t="str">
        <f>IF($AH$11=1,"",IF(CNGE_2026_M3_Secc1!$AH$388=CNGE_2026_M3_Secc1!$AJ$388,"",IF(CNGE_2026_M3_Secc1!D413="","",CNGE_2026_M3_Secc1!D413)))</f>
        <v/>
      </c>
      <c r="E759" s="746"/>
      <c r="F759" s="746"/>
      <c r="G759" s="746"/>
      <c r="H759" s="746"/>
      <c r="I759" s="746"/>
      <c r="J759" s="746"/>
      <c r="K759" s="746"/>
      <c r="L759" s="746"/>
      <c r="M759" s="432"/>
      <c r="N759" s="432"/>
      <c r="O759" s="432"/>
      <c r="P759" s="432"/>
      <c r="Q759" s="432"/>
      <c r="R759" s="432"/>
      <c r="S759" s="432"/>
      <c r="T759" s="432"/>
      <c r="U759" s="432"/>
      <c r="V759" s="432"/>
      <c r="W759" s="432"/>
      <c r="X759" s="432"/>
      <c r="Y759" s="432"/>
      <c r="Z759" s="432"/>
      <c r="AA759" s="432"/>
      <c r="AB759" s="432"/>
      <c r="AC759" s="432"/>
      <c r="AD759" s="432"/>
      <c r="AE759" s="12"/>
      <c r="AF759" s="122"/>
      <c r="AH759" s="896">
        <f t="shared" si="212"/>
        <v>0</v>
      </c>
      <c r="AI759" s="627"/>
      <c r="AJ759" s="627">
        <f t="shared" si="213"/>
        <v>0</v>
      </c>
      <c r="AK759" s="627"/>
      <c r="AL759" s="639">
        <f t="shared" si="214"/>
        <v>0</v>
      </c>
      <c r="AM759" s="641"/>
      <c r="AN759" s="627">
        <f t="shared" si="215"/>
        <v>0</v>
      </c>
      <c r="AO759" s="639"/>
      <c r="AP759" s="448"/>
      <c r="AQ759" s="919">
        <f t="shared" si="216"/>
        <v>0</v>
      </c>
      <c r="AR759" s="627"/>
      <c r="AS759" s="627">
        <f t="shared" si="217"/>
        <v>0</v>
      </c>
      <c r="AT759" s="627"/>
      <c r="AU759" s="639">
        <f t="shared" si="218"/>
        <v>0</v>
      </c>
      <c r="AV759" s="641"/>
      <c r="AW759" s="627">
        <f t="shared" si="219"/>
        <v>0</v>
      </c>
      <c r="AX759" s="639"/>
      <c r="AY759" s="448"/>
      <c r="AZ759" s="896">
        <f t="shared" si="220"/>
        <v>0</v>
      </c>
      <c r="BA759" s="627"/>
      <c r="BB759" s="627">
        <f t="shared" si="221"/>
        <v>0</v>
      </c>
      <c r="BC759" s="627"/>
      <c r="BD759" s="639">
        <f t="shared" si="222"/>
        <v>0</v>
      </c>
      <c r="BE759" s="641"/>
      <c r="BF759" s="627">
        <f t="shared" si="223"/>
        <v>0</v>
      </c>
      <c r="BG759" s="639"/>
      <c r="BH759" s="448"/>
      <c r="BI759" s="896">
        <f t="shared" si="224"/>
        <v>0</v>
      </c>
      <c r="BJ759" s="627"/>
      <c r="BK759" s="627">
        <f t="shared" si="225"/>
        <v>0</v>
      </c>
      <c r="BL759" s="627"/>
      <c r="BM759" s="639">
        <f t="shared" si="226"/>
        <v>0</v>
      </c>
      <c r="BN759" s="641"/>
      <c r="BO759" s="627">
        <f t="shared" si="227"/>
        <v>0</v>
      </c>
      <c r="BP759" s="639"/>
      <c r="BQ759" s="448"/>
      <c r="BR759" s="1090">
        <f t="shared" si="228"/>
        <v>0</v>
      </c>
      <c r="BS759" s="748"/>
      <c r="BT759" s="639" t="str">
        <f>IF(BR759=0,"",IF(SUM($BR$743:BR759)=1,BV759,IF($BR$780&gt;SUM($BR$743:BR759),_xlfn.CONCAT(", ",BV759),IF($BR$780=SUM($BR$743:BR759),_xlfn.CONCAT(" y ",BV759,".")))))</f>
        <v/>
      </c>
      <c r="BU759" s="641" t="str">
        <f>IF(BS759=0,"", IF(SUM($AN$498:BS759)=1,BV759, IF($AN$511&gt;SUM($AN$498:BS759),_xlfn.CONCAT(", ",BV759), IF($AN$511=SUM($AN$498:BS759),_xlfn.CONCAT(" y ",BV759,".")))))</f>
        <v/>
      </c>
      <c r="BV759" s="639">
        <f t="shared" si="229"/>
        <v>16</v>
      </c>
      <c r="BW759" s="641"/>
      <c r="GF759" s="627">
        <f t="shared" si="199"/>
        <v>0</v>
      </c>
      <c r="GG759" s="627"/>
      <c r="GH759" s="627">
        <f t="shared" si="200"/>
        <v>0</v>
      </c>
      <c r="GI759" s="627"/>
      <c r="GJ759" s="627">
        <f t="shared" si="201"/>
        <v>0</v>
      </c>
      <c r="GK759" s="627"/>
      <c r="GL759" s="627">
        <f t="shared" si="202"/>
        <v>0</v>
      </c>
      <c r="GM759" s="627"/>
      <c r="GN759" s="627">
        <f t="shared" si="203"/>
        <v>0</v>
      </c>
      <c r="GO759" s="627"/>
      <c r="GP759" s="627">
        <f t="shared" si="204"/>
        <v>0</v>
      </c>
      <c r="GQ759" s="627"/>
      <c r="GR759" s="627">
        <f t="shared" si="205"/>
        <v>0</v>
      </c>
      <c r="GS759" s="627"/>
      <c r="GT759" s="627">
        <f t="shared" si="206"/>
        <v>0</v>
      </c>
      <c r="GU759" s="627"/>
      <c r="GV759" s="627">
        <f t="shared" si="207"/>
        <v>0</v>
      </c>
      <c r="GW759" s="627"/>
      <c r="GX759" s="627">
        <f t="shared" si="208"/>
        <v>0</v>
      </c>
      <c r="GY759" s="627"/>
      <c r="GZ759" s="627">
        <f t="shared" si="209"/>
        <v>0</v>
      </c>
      <c r="HA759" s="627"/>
      <c r="HB759" s="627">
        <f t="shared" si="210"/>
        <v>0</v>
      </c>
      <c r="HC759" s="627"/>
      <c r="HD759" s="627">
        <f t="shared" si="211"/>
        <v>0</v>
      </c>
      <c r="HE759" s="627"/>
    </row>
    <row r="760" spans="1:213" s="72" customFormat="1" ht="15" customHeight="1">
      <c r="A760" s="131"/>
      <c r="B760" s="53"/>
      <c r="C760" s="82" t="s">
        <v>82</v>
      </c>
      <c r="D760" s="746" t="str">
        <f>IF($AH$11=1,"",IF(CNGE_2026_M3_Secc1!$AH$388=CNGE_2026_M3_Secc1!$AJ$388,"",IF(CNGE_2026_M3_Secc1!D414="","",CNGE_2026_M3_Secc1!D414)))</f>
        <v/>
      </c>
      <c r="E760" s="746"/>
      <c r="F760" s="746"/>
      <c r="G760" s="746"/>
      <c r="H760" s="746"/>
      <c r="I760" s="746"/>
      <c r="J760" s="746"/>
      <c r="K760" s="746"/>
      <c r="L760" s="746"/>
      <c r="M760" s="432"/>
      <c r="N760" s="432"/>
      <c r="O760" s="432"/>
      <c r="P760" s="432"/>
      <c r="Q760" s="432"/>
      <c r="R760" s="432"/>
      <c r="S760" s="432"/>
      <c r="T760" s="432"/>
      <c r="U760" s="432"/>
      <c r="V760" s="432"/>
      <c r="W760" s="432"/>
      <c r="X760" s="432"/>
      <c r="Y760" s="432"/>
      <c r="Z760" s="432"/>
      <c r="AA760" s="432"/>
      <c r="AB760" s="432"/>
      <c r="AC760" s="432"/>
      <c r="AD760" s="432"/>
      <c r="AE760" s="12"/>
      <c r="AF760" s="122"/>
      <c r="AH760" s="896">
        <f t="shared" si="212"/>
        <v>0</v>
      </c>
      <c r="AI760" s="627"/>
      <c r="AJ760" s="627">
        <f t="shared" si="213"/>
        <v>0</v>
      </c>
      <c r="AK760" s="627"/>
      <c r="AL760" s="639">
        <f t="shared" si="214"/>
        <v>0</v>
      </c>
      <c r="AM760" s="641"/>
      <c r="AN760" s="627">
        <f t="shared" si="215"/>
        <v>0</v>
      </c>
      <c r="AO760" s="639"/>
      <c r="AP760" s="448"/>
      <c r="AQ760" s="919">
        <f t="shared" si="216"/>
        <v>0</v>
      </c>
      <c r="AR760" s="627"/>
      <c r="AS760" s="627">
        <f t="shared" si="217"/>
        <v>0</v>
      </c>
      <c r="AT760" s="627"/>
      <c r="AU760" s="639">
        <f t="shared" si="218"/>
        <v>0</v>
      </c>
      <c r="AV760" s="641"/>
      <c r="AW760" s="627">
        <f t="shared" si="219"/>
        <v>0</v>
      </c>
      <c r="AX760" s="639"/>
      <c r="AY760" s="448"/>
      <c r="AZ760" s="896">
        <f t="shared" si="220"/>
        <v>0</v>
      </c>
      <c r="BA760" s="627"/>
      <c r="BB760" s="627">
        <f t="shared" si="221"/>
        <v>0</v>
      </c>
      <c r="BC760" s="627"/>
      <c r="BD760" s="639">
        <f t="shared" si="222"/>
        <v>0</v>
      </c>
      <c r="BE760" s="641"/>
      <c r="BF760" s="627">
        <f t="shared" si="223"/>
        <v>0</v>
      </c>
      <c r="BG760" s="639"/>
      <c r="BH760" s="448"/>
      <c r="BI760" s="896">
        <f t="shared" si="224"/>
        <v>0</v>
      </c>
      <c r="BJ760" s="627"/>
      <c r="BK760" s="627">
        <f t="shared" si="225"/>
        <v>0</v>
      </c>
      <c r="BL760" s="627"/>
      <c r="BM760" s="639">
        <f t="shared" si="226"/>
        <v>0</v>
      </c>
      <c r="BN760" s="641"/>
      <c r="BO760" s="627">
        <f t="shared" si="227"/>
        <v>0</v>
      </c>
      <c r="BP760" s="639"/>
      <c r="BQ760" s="448"/>
      <c r="BR760" s="1090">
        <f t="shared" si="228"/>
        <v>0</v>
      </c>
      <c r="BS760" s="748"/>
      <c r="BT760" s="639" t="str">
        <f>IF(BR760=0,"",IF(SUM($BR$743:BR760)=1,BV760,IF($BR$780&gt;SUM($BR$743:BR760),_xlfn.CONCAT(", ",BV760),IF($BR$780=SUM($BR$743:BR760),_xlfn.CONCAT(" y ",BV760,".")))))</f>
        <v/>
      </c>
      <c r="BU760" s="641" t="str">
        <f>IF(BS760=0,"", IF(SUM($AN$498:BS760)=1,BV760, IF($AN$511&gt;SUM($AN$498:BS760),_xlfn.CONCAT(", ",BV760), IF($AN$511=SUM($AN$498:BS760),_xlfn.CONCAT(" y ",BV760,".")))))</f>
        <v/>
      </c>
      <c r="BV760" s="639">
        <f t="shared" si="229"/>
        <v>17</v>
      </c>
      <c r="BW760" s="641"/>
      <c r="GF760" s="627">
        <f t="shared" si="199"/>
        <v>0</v>
      </c>
      <c r="GG760" s="627"/>
      <c r="GH760" s="627">
        <f t="shared" si="200"/>
        <v>0</v>
      </c>
      <c r="GI760" s="627"/>
      <c r="GJ760" s="627">
        <f t="shared" si="201"/>
        <v>0</v>
      </c>
      <c r="GK760" s="627"/>
      <c r="GL760" s="627">
        <f t="shared" si="202"/>
        <v>0</v>
      </c>
      <c r="GM760" s="627"/>
      <c r="GN760" s="627">
        <f t="shared" si="203"/>
        <v>0</v>
      </c>
      <c r="GO760" s="627"/>
      <c r="GP760" s="627">
        <f t="shared" si="204"/>
        <v>0</v>
      </c>
      <c r="GQ760" s="627"/>
      <c r="GR760" s="627">
        <f t="shared" si="205"/>
        <v>0</v>
      </c>
      <c r="GS760" s="627"/>
      <c r="GT760" s="627">
        <f t="shared" si="206"/>
        <v>0</v>
      </c>
      <c r="GU760" s="627"/>
      <c r="GV760" s="627">
        <f t="shared" si="207"/>
        <v>0</v>
      </c>
      <c r="GW760" s="627"/>
      <c r="GX760" s="627">
        <f t="shared" si="208"/>
        <v>0</v>
      </c>
      <c r="GY760" s="627"/>
      <c r="GZ760" s="627">
        <f t="shared" si="209"/>
        <v>0</v>
      </c>
      <c r="HA760" s="627"/>
      <c r="HB760" s="627">
        <f t="shared" si="210"/>
        <v>0</v>
      </c>
      <c r="HC760" s="627"/>
      <c r="HD760" s="627">
        <f t="shared" si="211"/>
        <v>0</v>
      </c>
      <c r="HE760" s="627"/>
    </row>
    <row r="761" spans="1:213" s="72" customFormat="1" ht="15" customHeight="1">
      <c r="A761" s="131"/>
      <c r="B761" s="53"/>
      <c r="C761" s="82" t="s">
        <v>83</v>
      </c>
      <c r="D761" s="746" t="str">
        <f>IF($AH$11=1,"",IF(CNGE_2026_M3_Secc1!$AH$388=CNGE_2026_M3_Secc1!$AJ$388,"",IF(CNGE_2026_M3_Secc1!D415="","",CNGE_2026_M3_Secc1!D415)))</f>
        <v/>
      </c>
      <c r="E761" s="746"/>
      <c r="F761" s="746"/>
      <c r="G761" s="746"/>
      <c r="H761" s="746"/>
      <c r="I761" s="746"/>
      <c r="J761" s="746"/>
      <c r="K761" s="746"/>
      <c r="L761" s="746"/>
      <c r="M761" s="432"/>
      <c r="N761" s="432"/>
      <c r="O761" s="432"/>
      <c r="P761" s="432"/>
      <c r="Q761" s="432"/>
      <c r="R761" s="432"/>
      <c r="S761" s="432"/>
      <c r="T761" s="432"/>
      <c r="U761" s="432"/>
      <c r="V761" s="432"/>
      <c r="W761" s="432"/>
      <c r="X761" s="432"/>
      <c r="Y761" s="432"/>
      <c r="Z761" s="432"/>
      <c r="AA761" s="432"/>
      <c r="AB761" s="432"/>
      <c r="AC761" s="432"/>
      <c r="AD761" s="432"/>
      <c r="AE761" s="12"/>
      <c r="AF761" s="122"/>
      <c r="AH761" s="896">
        <f t="shared" si="212"/>
        <v>0</v>
      </c>
      <c r="AI761" s="627"/>
      <c r="AJ761" s="627">
        <f t="shared" si="213"/>
        <v>0</v>
      </c>
      <c r="AK761" s="627"/>
      <c r="AL761" s="639">
        <f t="shared" si="214"/>
        <v>0</v>
      </c>
      <c r="AM761" s="641"/>
      <c r="AN761" s="627">
        <f t="shared" si="215"/>
        <v>0</v>
      </c>
      <c r="AO761" s="639"/>
      <c r="AP761" s="448"/>
      <c r="AQ761" s="919">
        <f t="shared" si="216"/>
        <v>0</v>
      </c>
      <c r="AR761" s="627"/>
      <c r="AS761" s="627">
        <f t="shared" si="217"/>
        <v>0</v>
      </c>
      <c r="AT761" s="627"/>
      <c r="AU761" s="639">
        <f t="shared" si="218"/>
        <v>0</v>
      </c>
      <c r="AV761" s="641"/>
      <c r="AW761" s="627">
        <f t="shared" si="219"/>
        <v>0</v>
      </c>
      <c r="AX761" s="639"/>
      <c r="AY761" s="448"/>
      <c r="AZ761" s="896">
        <f t="shared" si="220"/>
        <v>0</v>
      </c>
      <c r="BA761" s="627"/>
      <c r="BB761" s="627">
        <f t="shared" si="221"/>
        <v>0</v>
      </c>
      <c r="BC761" s="627"/>
      <c r="BD761" s="639">
        <f t="shared" si="222"/>
        <v>0</v>
      </c>
      <c r="BE761" s="641"/>
      <c r="BF761" s="627">
        <f t="shared" si="223"/>
        <v>0</v>
      </c>
      <c r="BG761" s="639"/>
      <c r="BH761" s="448"/>
      <c r="BI761" s="896">
        <f t="shared" si="224"/>
        <v>0</v>
      </c>
      <c r="BJ761" s="627"/>
      <c r="BK761" s="627">
        <f t="shared" si="225"/>
        <v>0</v>
      </c>
      <c r="BL761" s="627"/>
      <c r="BM761" s="639">
        <f t="shared" si="226"/>
        <v>0</v>
      </c>
      <c r="BN761" s="641"/>
      <c r="BO761" s="627">
        <f t="shared" si="227"/>
        <v>0</v>
      </c>
      <c r="BP761" s="639"/>
      <c r="BQ761" s="448"/>
      <c r="BR761" s="1090">
        <f t="shared" si="228"/>
        <v>0</v>
      </c>
      <c r="BS761" s="748"/>
      <c r="BT761" s="639" t="str">
        <f>IF(BR761=0,"",IF(SUM($BR$743:BR761)=1,BV761,IF($BR$780&gt;SUM($BR$743:BR761),_xlfn.CONCAT(", ",BV761),IF($BR$780=SUM($BR$743:BR761),_xlfn.CONCAT(" y ",BV761,".")))))</f>
        <v/>
      </c>
      <c r="BU761" s="641" t="str">
        <f>IF(BS761=0,"", IF(SUM($AN$498:BS761)=1,BV761, IF($AN$511&gt;SUM($AN$498:BS761),_xlfn.CONCAT(", ",BV761), IF($AN$511=SUM($AN$498:BS761),_xlfn.CONCAT(" y ",BV761,".")))))</f>
        <v/>
      </c>
      <c r="BV761" s="639">
        <f t="shared" si="229"/>
        <v>18</v>
      </c>
      <c r="BW761" s="641"/>
      <c r="GF761" s="627">
        <f t="shared" si="199"/>
        <v>0</v>
      </c>
      <c r="GG761" s="627"/>
      <c r="GH761" s="627">
        <f t="shared" si="200"/>
        <v>0</v>
      </c>
      <c r="GI761" s="627"/>
      <c r="GJ761" s="627">
        <f t="shared" si="201"/>
        <v>0</v>
      </c>
      <c r="GK761" s="627"/>
      <c r="GL761" s="627">
        <f t="shared" si="202"/>
        <v>0</v>
      </c>
      <c r="GM761" s="627"/>
      <c r="GN761" s="627">
        <f t="shared" si="203"/>
        <v>0</v>
      </c>
      <c r="GO761" s="627"/>
      <c r="GP761" s="627">
        <f t="shared" si="204"/>
        <v>0</v>
      </c>
      <c r="GQ761" s="627"/>
      <c r="GR761" s="627">
        <f t="shared" si="205"/>
        <v>0</v>
      </c>
      <c r="GS761" s="627"/>
      <c r="GT761" s="627">
        <f t="shared" si="206"/>
        <v>0</v>
      </c>
      <c r="GU761" s="627"/>
      <c r="GV761" s="627">
        <f t="shared" si="207"/>
        <v>0</v>
      </c>
      <c r="GW761" s="627"/>
      <c r="GX761" s="627">
        <f t="shared" si="208"/>
        <v>0</v>
      </c>
      <c r="GY761" s="627"/>
      <c r="GZ761" s="627">
        <f t="shared" si="209"/>
        <v>0</v>
      </c>
      <c r="HA761" s="627"/>
      <c r="HB761" s="627">
        <f t="shared" si="210"/>
        <v>0</v>
      </c>
      <c r="HC761" s="627"/>
      <c r="HD761" s="627">
        <f t="shared" si="211"/>
        <v>0</v>
      </c>
      <c r="HE761" s="627"/>
    </row>
    <row r="762" spans="1:213" s="72" customFormat="1" ht="15" customHeight="1">
      <c r="A762" s="131"/>
      <c r="B762" s="53"/>
      <c r="C762" s="82" t="s">
        <v>84</v>
      </c>
      <c r="D762" s="746" t="str">
        <f>IF($AH$11=1,"",IF(CNGE_2026_M3_Secc1!$AH$388=CNGE_2026_M3_Secc1!$AJ$388,"",IF(CNGE_2026_M3_Secc1!D416="","",CNGE_2026_M3_Secc1!D416)))</f>
        <v/>
      </c>
      <c r="E762" s="746"/>
      <c r="F762" s="746"/>
      <c r="G762" s="746"/>
      <c r="H762" s="746"/>
      <c r="I762" s="746"/>
      <c r="J762" s="746"/>
      <c r="K762" s="746"/>
      <c r="L762" s="746"/>
      <c r="M762" s="432"/>
      <c r="N762" s="432"/>
      <c r="O762" s="432"/>
      <c r="P762" s="432"/>
      <c r="Q762" s="432"/>
      <c r="R762" s="432"/>
      <c r="S762" s="432"/>
      <c r="T762" s="432"/>
      <c r="U762" s="432"/>
      <c r="V762" s="432"/>
      <c r="W762" s="432"/>
      <c r="X762" s="432"/>
      <c r="Y762" s="432"/>
      <c r="Z762" s="432"/>
      <c r="AA762" s="432"/>
      <c r="AB762" s="432"/>
      <c r="AC762" s="432"/>
      <c r="AD762" s="432"/>
      <c r="AE762" s="12"/>
      <c r="AF762" s="122"/>
      <c r="AH762" s="896">
        <f t="shared" si="212"/>
        <v>0</v>
      </c>
      <c r="AI762" s="627"/>
      <c r="AJ762" s="627">
        <f t="shared" si="213"/>
        <v>0</v>
      </c>
      <c r="AK762" s="627"/>
      <c r="AL762" s="639">
        <f t="shared" si="214"/>
        <v>0</v>
      </c>
      <c r="AM762" s="641"/>
      <c r="AN762" s="627">
        <f t="shared" si="215"/>
        <v>0</v>
      </c>
      <c r="AO762" s="639"/>
      <c r="AP762" s="448"/>
      <c r="AQ762" s="919">
        <f t="shared" si="216"/>
        <v>0</v>
      </c>
      <c r="AR762" s="627"/>
      <c r="AS762" s="627">
        <f t="shared" si="217"/>
        <v>0</v>
      </c>
      <c r="AT762" s="627"/>
      <c r="AU762" s="639">
        <f t="shared" si="218"/>
        <v>0</v>
      </c>
      <c r="AV762" s="641"/>
      <c r="AW762" s="627">
        <f t="shared" si="219"/>
        <v>0</v>
      </c>
      <c r="AX762" s="639"/>
      <c r="AY762" s="448"/>
      <c r="AZ762" s="896">
        <f t="shared" si="220"/>
        <v>0</v>
      </c>
      <c r="BA762" s="627"/>
      <c r="BB762" s="627">
        <f t="shared" si="221"/>
        <v>0</v>
      </c>
      <c r="BC762" s="627"/>
      <c r="BD762" s="639">
        <f t="shared" si="222"/>
        <v>0</v>
      </c>
      <c r="BE762" s="641"/>
      <c r="BF762" s="627">
        <f t="shared" si="223"/>
        <v>0</v>
      </c>
      <c r="BG762" s="639"/>
      <c r="BH762" s="448"/>
      <c r="BI762" s="896">
        <f t="shared" si="224"/>
        <v>0</v>
      </c>
      <c r="BJ762" s="627"/>
      <c r="BK762" s="627">
        <f t="shared" si="225"/>
        <v>0</v>
      </c>
      <c r="BL762" s="627"/>
      <c r="BM762" s="639">
        <f t="shared" si="226"/>
        <v>0</v>
      </c>
      <c r="BN762" s="641"/>
      <c r="BO762" s="627">
        <f t="shared" si="227"/>
        <v>0</v>
      </c>
      <c r="BP762" s="639"/>
      <c r="BQ762" s="448"/>
      <c r="BR762" s="1090">
        <f t="shared" si="228"/>
        <v>0</v>
      </c>
      <c r="BS762" s="748"/>
      <c r="BT762" s="639" t="str">
        <f>IF(BR762=0,"",IF(SUM($BR$743:BR762)=1,BV762,IF($BR$780&gt;SUM($BR$743:BR762),_xlfn.CONCAT(", ",BV762),IF($BR$780=SUM($BR$743:BR762),_xlfn.CONCAT(" y ",BV762,".")))))</f>
        <v/>
      </c>
      <c r="BU762" s="641" t="str">
        <f>IF(BS762=0,"", IF(SUM($AN$498:BS762)=1,BV762, IF($AN$511&gt;SUM($AN$498:BS762),_xlfn.CONCAT(", ",BV762), IF($AN$511=SUM($AN$498:BS762),_xlfn.CONCAT(" y ",BV762,".")))))</f>
        <v/>
      </c>
      <c r="BV762" s="639">
        <f t="shared" si="229"/>
        <v>19</v>
      </c>
      <c r="BW762" s="641"/>
      <c r="GF762" s="627">
        <f t="shared" si="199"/>
        <v>0</v>
      </c>
      <c r="GG762" s="627"/>
      <c r="GH762" s="627">
        <f t="shared" si="200"/>
        <v>0</v>
      </c>
      <c r="GI762" s="627"/>
      <c r="GJ762" s="627">
        <f t="shared" si="201"/>
        <v>0</v>
      </c>
      <c r="GK762" s="627"/>
      <c r="GL762" s="627">
        <f t="shared" si="202"/>
        <v>0</v>
      </c>
      <c r="GM762" s="627"/>
      <c r="GN762" s="627">
        <f t="shared" si="203"/>
        <v>0</v>
      </c>
      <c r="GO762" s="627"/>
      <c r="GP762" s="627">
        <f t="shared" si="204"/>
        <v>0</v>
      </c>
      <c r="GQ762" s="627"/>
      <c r="GR762" s="627">
        <f t="shared" si="205"/>
        <v>0</v>
      </c>
      <c r="GS762" s="627"/>
      <c r="GT762" s="627">
        <f t="shared" si="206"/>
        <v>0</v>
      </c>
      <c r="GU762" s="627"/>
      <c r="GV762" s="627">
        <f t="shared" si="207"/>
        <v>0</v>
      </c>
      <c r="GW762" s="627"/>
      <c r="GX762" s="627">
        <f t="shared" si="208"/>
        <v>0</v>
      </c>
      <c r="GY762" s="627"/>
      <c r="GZ762" s="627">
        <f t="shared" si="209"/>
        <v>0</v>
      </c>
      <c r="HA762" s="627"/>
      <c r="HB762" s="627">
        <f t="shared" si="210"/>
        <v>0</v>
      </c>
      <c r="HC762" s="627"/>
      <c r="HD762" s="627">
        <f t="shared" si="211"/>
        <v>0</v>
      </c>
      <c r="HE762" s="627"/>
    </row>
    <row r="763" spans="1:213" s="72" customFormat="1" ht="15" customHeight="1">
      <c r="A763" s="131"/>
      <c r="B763" s="53"/>
      <c r="C763" s="82" t="s">
        <v>85</v>
      </c>
      <c r="D763" s="746" t="str">
        <f>IF($AH$11=1,"",IF(CNGE_2026_M3_Secc1!$AH$388=CNGE_2026_M3_Secc1!$AJ$388,"",IF(CNGE_2026_M3_Secc1!D417="","",CNGE_2026_M3_Secc1!D417)))</f>
        <v/>
      </c>
      <c r="E763" s="746"/>
      <c r="F763" s="746"/>
      <c r="G763" s="746"/>
      <c r="H763" s="746"/>
      <c r="I763" s="746"/>
      <c r="J763" s="746"/>
      <c r="K763" s="746"/>
      <c r="L763" s="746"/>
      <c r="M763" s="432"/>
      <c r="N763" s="432"/>
      <c r="O763" s="432"/>
      <c r="P763" s="432"/>
      <c r="Q763" s="432"/>
      <c r="R763" s="432"/>
      <c r="S763" s="432"/>
      <c r="T763" s="432"/>
      <c r="U763" s="432"/>
      <c r="V763" s="432"/>
      <c r="W763" s="432"/>
      <c r="X763" s="432"/>
      <c r="Y763" s="432"/>
      <c r="Z763" s="432"/>
      <c r="AA763" s="432"/>
      <c r="AB763" s="432"/>
      <c r="AC763" s="432"/>
      <c r="AD763" s="432"/>
      <c r="AE763" s="12"/>
      <c r="AF763" s="122"/>
      <c r="AH763" s="896">
        <f t="shared" si="212"/>
        <v>0</v>
      </c>
      <c r="AI763" s="627"/>
      <c r="AJ763" s="627">
        <f t="shared" si="213"/>
        <v>0</v>
      </c>
      <c r="AK763" s="627"/>
      <c r="AL763" s="639">
        <f t="shared" si="214"/>
        <v>0</v>
      </c>
      <c r="AM763" s="641"/>
      <c r="AN763" s="627">
        <f t="shared" si="215"/>
        <v>0</v>
      </c>
      <c r="AO763" s="639"/>
      <c r="AP763" s="448"/>
      <c r="AQ763" s="919">
        <f t="shared" si="216"/>
        <v>0</v>
      </c>
      <c r="AR763" s="627"/>
      <c r="AS763" s="627">
        <f t="shared" si="217"/>
        <v>0</v>
      </c>
      <c r="AT763" s="627"/>
      <c r="AU763" s="639">
        <f t="shared" si="218"/>
        <v>0</v>
      </c>
      <c r="AV763" s="641"/>
      <c r="AW763" s="627">
        <f t="shared" si="219"/>
        <v>0</v>
      </c>
      <c r="AX763" s="639"/>
      <c r="AY763" s="448"/>
      <c r="AZ763" s="896">
        <f t="shared" si="220"/>
        <v>0</v>
      </c>
      <c r="BA763" s="627"/>
      <c r="BB763" s="627">
        <f t="shared" si="221"/>
        <v>0</v>
      </c>
      <c r="BC763" s="627"/>
      <c r="BD763" s="639">
        <f t="shared" si="222"/>
        <v>0</v>
      </c>
      <c r="BE763" s="641"/>
      <c r="BF763" s="627">
        <f t="shared" si="223"/>
        <v>0</v>
      </c>
      <c r="BG763" s="639"/>
      <c r="BH763" s="448"/>
      <c r="BI763" s="896">
        <f t="shared" si="224"/>
        <v>0</v>
      </c>
      <c r="BJ763" s="627"/>
      <c r="BK763" s="627">
        <f t="shared" si="225"/>
        <v>0</v>
      </c>
      <c r="BL763" s="627"/>
      <c r="BM763" s="639">
        <f t="shared" si="226"/>
        <v>0</v>
      </c>
      <c r="BN763" s="641"/>
      <c r="BO763" s="627">
        <f t="shared" si="227"/>
        <v>0</v>
      </c>
      <c r="BP763" s="639"/>
      <c r="BQ763" s="448"/>
      <c r="BR763" s="1090">
        <f t="shared" si="228"/>
        <v>0</v>
      </c>
      <c r="BS763" s="748"/>
      <c r="BT763" s="639" t="str">
        <f>IF(BR763=0,"",IF(SUM($BR$743:BR763)=1,BV763,IF($BR$780&gt;SUM($BR$743:BR763),_xlfn.CONCAT(", ",BV763),IF($BR$780=SUM($BR$743:BR763),_xlfn.CONCAT(" y ",BV763,".")))))</f>
        <v/>
      </c>
      <c r="BU763" s="641" t="str">
        <f>IF(BS763=0,"", IF(SUM($AN$498:BS763)=1,BV763, IF($AN$511&gt;SUM($AN$498:BS763),_xlfn.CONCAT(", ",BV763), IF($AN$511=SUM($AN$498:BS763),_xlfn.CONCAT(" y ",BV763,".")))))</f>
        <v/>
      </c>
      <c r="BV763" s="639">
        <f t="shared" si="229"/>
        <v>20</v>
      </c>
      <c r="BW763" s="641"/>
      <c r="GF763" s="627">
        <f t="shared" si="199"/>
        <v>0</v>
      </c>
      <c r="GG763" s="627"/>
      <c r="GH763" s="627">
        <f t="shared" si="200"/>
        <v>0</v>
      </c>
      <c r="GI763" s="627"/>
      <c r="GJ763" s="627">
        <f t="shared" si="201"/>
        <v>0</v>
      </c>
      <c r="GK763" s="627"/>
      <c r="GL763" s="627">
        <f t="shared" si="202"/>
        <v>0</v>
      </c>
      <c r="GM763" s="627"/>
      <c r="GN763" s="627">
        <f t="shared" si="203"/>
        <v>0</v>
      </c>
      <c r="GO763" s="627"/>
      <c r="GP763" s="627">
        <f t="shared" si="204"/>
        <v>0</v>
      </c>
      <c r="GQ763" s="627"/>
      <c r="GR763" s="627">
        <f t="shared" si="205"/>
        <v>0</v>
      </c>
      <c r="GS763" s="627"/>
      <c r="GT763" s="627">
        <f t="shared" si="206"/>
        <v>0</v>
      </c>
      <c r="GU763" s="627"/>
      <c r="GV763" s="627">
        <f t="shared" si="207"/>
        <v>0</v>
      </c>
      <c r="GW763" s="627"/>
      <c r="GX763" s="627">
        <f t="shared" si="208"/>
        <v>0</v>
      </c>
      <c r="GY763" s="627"/>
      <c r="GZ763" s="627">
        <f t="shared" si="209"/>
        <v>0</v>
      </c>
      <c r="HA763" s="627"/>
      <c r="HB763" s="627">
        <f t="shared" si="210"/>
        <v>0</v>
      </c>
      <c r="HC763" s="627"/>
      <c r="HD763" s="627">
        <f t="shared" si="211"/>
        <v>0</v>
      </c>
      <c r="HE763" s="627"/>
    </row>
    <row r="764" spans="1:213" s="72" customFormat="1" ht="15" customHeight="1">
      <c r="A764" s="131"/>
      <c r="B764" s="53"/>
      <c r="C764" s="82" t="s">
        <v>86</v>
      </c>
      <c r="D764" s="746" t="str">
        <f>IF($AH$11=1,"",IF(CNGE_2026_M3_Secc1!$AH$388=CNGE_2026_M3_Secc1!$AJ$388,"",IF(CNGE_2026_M3_Secc1!D418="","",CNGE_2026_M3_Secc1!D418)))</f>
        <v/>
      </c>
      <c r="E764" s="746"/>
      <c r="F764" s="746"/>
      <c r="G764" s="746"/>
      <c r="H764" s="746"/>
      <c r="I764" s="746"/>
      <c r="J764" s="746"/>
      <c r="K764" s="746"/>
      <c r="L764" s="746"/>
      <c r="M764" s="432"/>
      <c r="N764" s="432"/>
      <c r="O764" s="432"/>
      <c r="P764" s="432"/>
      <c r="Q764" s="432"/>
      <c r="R764" s="432"/>
      <c r="S764" s="432"/>
      <c r="T764" s="432"/>
      <c r="U764" s="432"/>
      <c r="V764" s="432"/>
      <c r="W764" s="432"/>
      <c r="X764" s="432"/>
      <c r="Y764" s="432"/>
      <c r="Z764" s="432"/>
      <c r="AA764" s="432"/>
      <c r="AB764" s="432"/>
      <c r="AC764" s="432"/>
      <c r="AD764" s="432"/>
      <c r="AE764" s="12"/>
      <c r="AF764" s="122"/>
      <c r="AH764" s="896">
        <f t="shared" si="212"/>
        <v>0</v>
      </c>
      <c r="AI764" s="627"/>
      <c r="AJ764" s="627">
        <f t="shared" si="213"/>
        <v>0</v>
      </c>
      <c r="AK764" s="627"/>
      <c r="AL764" s="639">
        <f t="shared" si="214"/>
        <v>0</v>
      </c>
      <c r="AM764" s="641"/>
      <c r="AN764" s="627">
        <f t="shared" si="215"/>
        <v>0</v>
      </c>
      <c r="AO764" s="639"/>
      <c r="AP764" s="448"/>
      <c r="AQ764" s="919">
        <f t="shared" si="216"/>
        <v>0</v>
      </c>
      <c r="AR764" s="627"/>
      <c r="AS764" s="627">
        <f t="shared" si="217"/>
        <v>0</v>
      </c>
      <c r="AT764" s="627"/>
      <c r="AU764" s="639">
        <f t="shared" si="218"/>
        <v>0</v>
      </c>
      <c r="AV764" s="641"/>
      <c r="AW764" s="627">
        <f t="shared" si="219"/>
        <v>0</v>
      </c>
      <c r="AX764" s="639"/>
      <c r="AY764" s="448"/>
      <c r="AZ764" s="896">
        <f t="shared" si="220"/>
        <v>0</v>
      </c>
      <c r="BA764" s="627"/>
      <c r="BB764" s="627">
        <f t="shared" si="221"/>
        <v>0</v>
      </c>
      <c r="BC764" s="627"/>
      <c r="BD764" s="639">
        <f t="shared" si="222"/>
        <v>0</v>
      </c>
      <c r="BE764" s="641"/>
      <c r="BF764" s="627">
        <f t="shared" si="223"/>
        <v>0</v>
      </c>
      <c r="BG764" s="639"/>
      <c r="BH764" s="448"/>
      <c r="BI764" s="896">
        <f t="shared" si="224"/>
        <v>0</v>
      </c>
      <c r="BJ764" s="627"/>
      <c r="BK764" s="627">
        <f t="shared" si="225"/>
        <v>0</v>
      </c>
      <c r="BL764" s="627"/>
      <c r="BM764" s="639">
        <f t="shared" si="226"/>
        <v>0</v>
      </c>
      <c r="BN764" s="641"/>
      <c r="BO764" s="627">
        <f t="shared" si="227"/>
        <v>0</v>
      </c>
      <c r="BP764" s="639"/>
      <c r="BQ764" s="448"/>
      <c r="BR764" s="1090">
        <f t="shared" si="228"/>
        <v>0</v>
      </c>
      <c r="BS764" s="748"/>
      <c r="BT764" s="639" t="str">
        <f>IF(BR764=0,"",IF(SUM($BR$743:BR764)=1,BV764,IF($BR$780&gt;SUM($BR$743:BR764),_xlfn.CONCAT(", ",BV764),IF($BR$780=SUM($BR$743:BR764),_xlfn.CONCAT(" y ",BV764,".")))))</f>
        <v/>
      </c>
      <c r="BU764" s="641" t="str">
        <f>IF(BS764=0,"", IF(SUM($AN$498:BS764)=1,BV764, IF($AN$511&gt;SUM($AN$498:BS764),_xlfn.CONCAT(", ",BV764), IF($AN$511=SUM($AN$498:BS764),_xlfn.CONCAT(" y ",BV764,".")))))</f>
        <v/>
      </c>
      <c r="BV764" s="639">
        <f t="shared" si="229"/>
        <v>21</v>
      </c>
      <c r="BW764" s="641"/>
      <c r="GF764" s="627">
        <f t="shared" si="199"/>
        <v>0</v>
      </c>
      <c r="GG764" s="627"/>
      <c r="GH764" s="627">
        <f t="shared" si="200"/>
        <v>0</v>
      </c>
      <c r="GI764" s="627"/>
      <c r="GJ764" s="627">
        <f t="shared" si="201"/>
        <v>0</v>
      </c>
      <c r="GK764" s="627"/>
      <c r="GL764" s="627">
        <f t="shared" si="202"/>
        <v>0</v>
      </c>
      <c r="GM764" s="627"/>
      <c r="GN764" s="627">
        <f t="shared" si="203"/>
        <v>0</v>
      </c>
      <c r="GO764" s="627"/>
      <c r="GP764" s="627">
        <f t="shared" si="204"/>
        <v>0</v>
      </c>
      <c r="GQ764" s="627"/>
      <c r="GR764" s="627">
        <f t="shared" si="205"/>
        <v>0</v>
      </c>
      <c r="GS764" s="627"/>
      <c r="GT764" s="627">
        <f t="shared" si="206"/>
        <v>0</v>
      </c>
      <c r="GU764" s="627"/>
      <c r="GV764" s="627">
        <f t="shared" si="207"/>
        <v>0</v>
      </c>
      <c r="GW764" s="627"/>
      <c r="GX764" s="627">
        <f t="shared" si="208"/>
        <v>0</v>
      </c>
      <c r="GY764" s="627"/>
      <c r="GZ764" s="627">
        <f t="shared" si="209"/>
        <v>0</v>
      </c>
      <c r="HA764" s="627"/>
      <c r="HB764" s="627">
        <f t="shared" si="210"/>
        <v>0</v>
      </c>
      <c r="HC764" s="627"/>
      <c r="HD764" s="627">
        <f t="shared" si="211"/>
        <v>0</v>
      </c>
      <c r="HE764" s="627"/>
    </row>
    <row r="765" spans="1:213" s="72" customFormat="1" ht="15" customHeight="1">
      <c r="A765" s="131"/>
      <c r="B765" s="53"/>
      <c r="C765" s="82" t="s">
        <v>87</v>
      </c>
      <c r="D765" s="746" t="str">
        <f>IF($AH$11=1,"",IF(CNGE_2026_M3_Secc1!$AH$388=CNGE_2026_M3_Secc1!$AJ$388,"",IF(CNGE_2026_M3_Secc1!D419="","",CNGE_2026_M3_Secc1!D419)))</f>
        <v/>
      </c>
      <c r="E765" s="746"/>
      <c r="F765" s="746"/>
      <c r="G765" s="746"/>
      <c r="H765" s="746"/>
      <c r="I765" s="746"/>
      <c r="J765" s="746"/>
      <c r="K765" s="746"/>
      <c r="L765" s="746"/>
      <c r="M765" s="432"/>
      <c r="N765" s="432"/>
      <c r="O765" s="432"/>
      <c r="P765" s="432"/>
      <c r="Q765" s="432"/>
      <c r="R765" s="432"/>
      <c r="S765" s="432"/>
      <c r="T765" s="432"/>
      <c r="U765" s="432"/>
      <c r="V765" s="432"/>
      <c r="W765" s="432"/>
      <c r="X765" s="432"/>
      <c r="Y765" s="432"/>
      <c r="Z765" s="432"/>
      <c r="AA765" s="432"/>
      <c r="AB765" s="432"/>
      <c r="AC765" s="432"/>
      <c r="AD765" s="432"/>
      <c r="AE765" s="12"/>
      <c r="AF765" s="122"/>
      <c r="AH765" s="896">
        <f t="shared" si="212"/>
        <v>0</v>
      </c>
      <c r="AI765" s="627"/>
      <c r="AJ765" s="627">
        <f t="shared" si="213"/>
        <v>0</v>
      </c>
      <c r="AK765" s="627"/>
      <c r="AL765" s="639">
        <f t="shared" si="214"/>
        <v>0</v>
      </c>
      <c r="AM765" s="641"/>
      <c r="AN765" s="627">
        <f t="shared" si="215"/>
        <v>0</v>
      </c>
      <c r="AO765" s="639"/>
      <c r="AP765" s="448"/>
      <c r="AQ765" s="919">
        <f t="shared" si="216"/>
        <v>0</v>
      </c>
      <c r="AR765" s="627"/>
      <c r="AS765" s="627">
        <f t="shared" si="217"/>
        <v>0</v>
      </c>
      <c r="AT765" s="627"/>
      <c r="AU765" s="639">
        <f t="shared" si="218"/>
        <v>0</v>
      </c>
      <c r="AV765" s="641"/>
      <c r="AW765" s="627">
        <f t="shared" si="219"/>
        <v>0</v>
      </c>
      <c r="AX765" s="639"/>
      <c r="AY765" s="448"/>
      <c r="AZ765" s="896">
        <f t="shared" si="220"/>
        <v>0</v>
      </c>
      <c r="BA765" s="627"/>
      <c r="BB765" s="627">
        <f t="shared" si="221"/>
        <v>0</v>
      </c>
      <c r="BC765" s="627"/>
      <c r="BD765" s="639">
        <f t="shared" si="222"/>
        <v>0</v>
      </c>
      <c r="BE765" s="641"/>
      <c r="BF765" s="627">
        <f t="shared" si="223"/>
        <v>0</v>
      </c>
      <c r="BG765" s="639"/>
      <c r="BH765" s="448"/>
      <c r="BI765" s="896">
        <f t="shared" si="224"/>
        <v>0</v>
      </c>
      <c r="BJ765" s="627"/>
      <c r="BK765" s="627">
        <f t="shared" si="225"/>
        <v>0</v>
      </c>
      <c r="BL765" s="627"/>
      <c r="BM765" s="639">
        <f t="shared" si="226"/>
        <v>0</v>
      </c>
      <c r="BN765" s="641"/>
      <c r="BO765" s="627">
        <f t="shared" si="227"/>
        <v>0</v>
      </c>
      <c r="BP765" s="639"/>
      <c r="BQ765" s="448"/>
      <c r="BR765" s="1090">
        <f t="shared" si="228"/>
        <v>0</v>
      </c>
      <c r="BS765" s="748"/>
      <c r="BT765" s="639" t="str">
        <f>IF(BR765=0,"",IF(SUM($BR$743:BR765)=1,BV765,IF($BR$780&gt;SUM($BR$743:BR765),_xlfn.CONCAT(", ",BV765),IF($BR$780=SUM($BR$743:BR765),_xlfn.CONCAT(" y ",BV765,".")))))</f>
        <v/>
      </c>
      <c r="BU765" s="641" t="str">
        <f>IF(BS765=0,"", IF(SUM($AN$498:BS765)=1,BV765, IF($AN$511&gt;SUM($AN$498:BS765),_xlfn.CONCAT(", ",BV765), IF($AN$511=SUM($AN$498:BS765),_xlfn.CONCAT(" y ",BV765,".")))))</f>
        <v/>
      </c>
      <c r="BV765" s="639">
        <f t="shared" si="229"/>
        <v>22</v>
      </c>
      <c r="BW765" s="641"/>
      <c r="GF765" s="627">
        <f t="shared" si="199"/>
        <v>0</v>
      </c>
      <c r="GG765" s="627"/>
      <c r="GH765" s="627">
        <f t="shared" si="200"/>
        <v>0</v>
      </c>
      <c r="GI765" s="627"/>
      <c r="GJ765" s="627">
        <f t="shared" si="201"/>
        <v>0</v>
      </c>
      <c r="GK765" s="627"/>
      <c r="GL765" s="627">
        <f t="shared" si="202"/>
        <v>0</v>
      </c>
      <c r="GM765" s="627"/>
      <c r="GN765" s="627">
        <f t="shared" si="203"/>
        <v>0</v>
      </c>
      <c r="GO765" s="627"/>
      <c r="GP765" s="627">
        <f t="shared" si="204"/>
        <v>0</v>
      </c>
      <c r="GQ765" s="627"/>
      <c r="GR765" s="627">
        <f t="shared" si="205"/>
        <v>0</v>
      </c>
      <c r="GS765" s="627"/>
      <c r="GT765" s="627">
        <f t="shared" si="206"/>
        <v>0</v>
      </c>
      <c r="GU765" s="627"/>
      <c r="GV765" s="627">
        <f t="shared" si="207"/>
        <v>0</v>
      </c>
      <c r="GW765" s="627"/>
      <c r="GX765" s="627">
        <f t="shared" si="208"/>
        <v>0</v>
      </c>
      <c r="GY765" s="627"/>
      <c r="GZ765" s="627">
        <f t="shared" si="209"/>
        <v>0</v>
      </c>
      <c r="HA765" s="627"/>
      <c r="HB765" s="627">
        <f t="shared" si="210"/>
        <v>0</v>
      </c>
      <c r="HC765" s="627"/>
      <c r="HD765" s="627">
        <f t="shared" si="211"/>
        <v>0</v>
      </c>
      <c r="HE765" s="627"/>
    </row>
    <row r="766" spans="1:213" s="72" customFormat="1" ht="15" customHeight="1">
      <c r="A766" s="131"/>
      <c r="B766" s="53"/>
      <c r="C766" s="82" t="s">
        <v>88</v>
      </c>
      <c r="D766" s="746" t="str">
        <f>IF($AH$11=1,"",IF(CNGE_2026_M3_Secc1!$AH$388=CNGE_2026_M3_Secc1!$AJ$388,"",IF(CNGE_2026_M3_Secc1!D420="","",CNGE_2026_M3_Secc1!D420)))</f>
        <v/>
      </c>
      <c r="E766" s="746"/>
      <c r="F766" s="746"/>
      <c r="G766" s="746"/>
      <c r="H766" s="746"/>
      <c r="I766" s="746"/>
      <c r="J766" s="746"/>
      <c r="K766" s="746"/>
      <c r="L766" s="746"/>
      <c r="M766" s="432"/>
      <c r="N766" s="432"/>
      <c r="O766" s="432"/>
      <c r="P766" s="432"/>
      <c r="Q766" s="432"/>
      <c r="R766" s="432"/>
      <c r="S766" s="432"/>
      <c r="T766" s="432"/>
      <c r="U766" s="432"/>
      <c r="V766" s="432"/>
      <c r="W766" s="432"/>
      <c r="X766" s="432"/>
      <c r="Y766" s="432"/>
      <c r="Z766" s="432"/>
      <c r="AA766" s="432"/>
      <c r="AB766" s="432"/>
      <c r="AC766" s="432"/>
      <c r="AD766" s="432"/>
      <c r="AE766" s="12"/>
      <c r="AF766" s="122"/>
      <c r="AH766" s="896">
        <f t="shared" si="212"/>
        <v>0</v>
      </c>
      <c r="AI766" s="627"/>
      <c r="AJ766" s="627">
        <f t="shared" si="213"/>
        <v>0</v>
      </c>
      <c r="AK766" s="627"/>
      <c r="AL766" s="639">
        <f t="shared" si="214"/>
        <v>0</v>
      </c>
      <c r="AM766" s="641"/>
      <c r="AN766" s="627">
        <f t="shared" si="215"/>
        <v>0</v>
      </c>
      <c r="AO766" s="639"/>
      <c r="AP766" s="448"/>
      <c r="AQ766" s="919">
        <f t="shared" si="216"/>
        <v>0</v>
      </c>
      <c r="AR766" s="627"/>
      <c r="AS766" s="627">
        <f t="shared" si="217"/>
        <v>0</v>
      </c>
      <c r="AT766" s="627"/>
      <c r="AU766" s="639">
        <f t="shared" si="218"/>
        <v>0</v>
      </c>
      <c r="AV766" s="641"/>
      <c r="AW766" s="627">
        <f t="shared" si="219"/>
        <v>0</v>
      </c>
      <c r="AX766" s="639"/>
      <c r="AY766" s="448"/>
      <c r="AZ766" s="896">
        <f t="shared" si="220"/>
        <v>0</v>
      </c>
      <c r="BA766" s="627"/>
      <c r="BB766" s="627">
        <f t="shared" si="221"/>
        <v>0</v>
      </c>
      <c r="BC766" s="627"/>
      <c r="BD766" s="639">
        <f t="shared" si="222"/>
        <v>0</v>
      </c>
      <c r="BE766" s="641"/>
      <c r="BF766" s="627">
        <f t="shared" si="223"/>
        <v>0</v>
      </c>
      <c r="BG766" s="639"/>
      <c r="BH766" s="448"/>
      <c r="BI766" s="896">
        <f t="shared" si="224"/>
        <v>0</v>
      </c>
      <c r="BJ766" s="627"/>
      <c r="BK766" s="627">
        <f t="shared" si="225"/>
        <v>0</v>
      </c>
      <c r="BL766" s="627"/>
      <c r="BM766" s="639">
        <f t="shared" si="226"/>
        <v>0</v>
      </c>
      <c r="BN766" s="641"/>
      <c r="BO766" s="627">
        <f t="shared" si="227"/>
        <v>0</v>
      </c>
      <c r="BP766" s="639"/>
      <c r="BQ766" s="448"/>
      <c r="BR766" s="1090">
        <f t="shared" si="228"/>
        <v>0</v>
      </c>
      <c r="BS766" s="748"/>
      <c r="BT766" s="639" t="str">
        <f>IF(BR766=0,"",IF(SUM($BR$743:BR766)=1,BV766,IF($BR$780&gt;SUM($BR$743:BR766),_xlfn.CONCAT(", ",BV766),IF($BR$780=SUM($BR$743:BR766),_xlfn.CONCAT(" y ",BV766,".")))))</f>
        <v/>
      </c>
      <c r="BU766" s="641" t="str">
        <f>IF(BS766=0,"", IF(SUM($AN$498:BS766)=1,BV766, IF($AN$511&gt;SUM($AN$498:BS766),_xlfn.CONCAT(", ",BV766), IF($AN$511=SUM($AN$498:BS766),_xlfn.CONCAT(" y ",BV766,".")))))</f>
        <v/>
      </c>
      <c r="BV766" s="639">
        <f t="shared" si="229"/>
        <v>23</v>
      </c>
      <c r="BW766" s="641"/>
      <c r="GF766" s="627">
        <f t="shared" si="199"/>
        <v>0</v>
      </c>
      <c r="GG766" s="627"/>
      <c r="GH766" s="627">
        <f t="shared" si="200"/>
        <v>0</v>
      </c>
      <c r="GI766" s="627"/>
      <c r="GJ766" s="627">
        <f t="shared" si="201"/>
        <v>0</v>
      </c>
      <c r="GK766" s="627"/>
      <c r="GL766" s="627">
        <f t="shared" si="202"/>
        <v>0</v>
      </c>
      <c r="GM766" s="627"/>
      <c r="GN766" s="627">
        <f t="shared" si="203"/>
        <v>0</v>
      </c>
      <c r="GO766" s="627"/>
      <c r="GP766" s="627">
        <f t="shared" si="204"/>
        <v>0</v>
      </c>
      <c r="GQ766" s="627"/>
      <c r="GR766" s="627">
        <f t="shared" si="205"/>
        <v>0</v>
      </c>
      <c r="GS766" s="627"/>
      <c r="GT766" s="627">
        <f t="shared" si="206"/>
        <v>0</v>
      </c>
      <c r="GU766" s="627"/>
      <c r="GV766" s="627">
        <f t="shared" si="207"/>
        <v>0</v>
      </c>
      <c r="GW766" s="627"/>
      <c r="GX766" s="627">
        <f t="shared" si="208"/>
        <v>0</v>
      </c>
      <c r="GY766" s="627"/>
      <c r="GZ766" s="627">
        <f t="shared" si="209"/>
        <v>0</v>
      </c>
      <c r="HA766" s="627"/>
      <c r="HB766" s="627">
        <f t="shared" si="210"/>
        <v>0</v>
      </c>
      <c r="HC766" s="627"/>
      <c r="HD766" s="627">
        <f t="shared" si="211"/>
        <v>0</v>
      </c>
      <c r="HE766" s="627"/>
    </row>
    <row r="767" spans="1:213" s="72" customFormat="1" ht="15" customHeight="1">
      <c r="A767" s="131"/>
      <c r="B767" s="53"/>
      <c r="C767" s="82" t="s">
        <v>89</v>
      </c>
      <c r="D767" s="746" t="str">
        <f>IF($AH$11=1,"",IF(CNGE_2026_M3_Secc1!$AH$388=CNGE_2026_M3_Secc1!$AJ$388,"",IF(CNGE_2026_M3_Secc1!D421="","",CNGE_2026_M3_Secc1!D421)))</f>
        <v/>
      </c>
      <c r="E767" s="746"/>
      <c r="F767" s="746"/>
      <c r="G767" s="746"/>
      <c r="H767" s="746"/>
      <c r="I767" s="746"/>
      <c r="J767" s="746"/>
      <c r="K767" s="746"/>
      <c r="L767" s="746"/>
      <c r="M767" s="432"/>
      <c r="N767" s="432"/>
      <c r="O767" s="432"/>
      <c r="P767" s="432"/>
      <c r="Q767" s="432"/>
      <c r="R767" s="432"/>
      <c r="S767" s="432"/>
      <c r="T767" s="432"/>
      <c r="U767" s="432"/>
      <c r="V767" s="432"/>
      <c r="W767" s="432"/>
      <c r="X767" s="432"/>
      <c r="Y767" s="432"/>
      <c r="Z767" s="432"/>
      <c r="AA767" s="432"/>
      <c r="AB767" s="432"/>
      <c r="AC767" s="432"/>
      <c r="AD767" s="432"/>
      <c r="AE767" s="12"/>
      <c r="AF767" s="122"/>
      <c r="AH767" s="896">
        <f t="shared" si="212"/>
        <v>0</v>
      </c>
      <c r="AI767" s="627"/>
      <c r="AJ767" s="627">
        <f t="shared" si="213"/>
        <v>0</v>
      </c>
      <c r="AK767" s="627"/>
      <c r="AL767" s="639">
        <f t="shared" si="214"/>
        <v>0</v>
      </c>
      <c r="AM767" s="641"/>
      <c r="AN767" s="627">
        <f t="shared" si="215"/>
        <v>0</v>
      </c>
      <c r="AO767" s="639"/>
      <c r="AP767" s="448"/>
      <c r="AQ767" s="919">
        <f t="shared" si="216"/>
        <v>0</v>
      </c>
      <c r="AR767" s="627"/>
      <c r="AS767" s="627">
        <f t="shared" si="217"/>
        <v>0</v>
      </c>
      <c r="AT767" s="627"/>
      <c r="AU767" s="639">
        <f t="shared" si="218"/>
        <v>0</v>
      </c>
      <c r="AV767" s="641"/>
      <c r="AW767" s="627">
        <f t="shared" si="219"/>
        <v>0</v>
      </c>
      <c r="AX767" s="639"/>
      <c r="AY767" s="448"/>
      <c r="AZ767" s="896">
        <f t="shared" si="220"/>
        <v>0</v>
      </c>
      <c r="BA767" s="627"/>
      <c r="BB767" s="627">
        <f t="shared" si="221"/>
        <v>0</v>
      </c>
      <c r="BC767" s="627"/>
      <c r="BD767" s="639">
        <f t="shared" si="222"/>
        <v>0</v>
      </c>
      <c r="BE767" s="641"/>
      <c r="BF767" s="627">
        <f t="shared" si="223"/>
        <v>0</v>
      </c>
      <c r="BG767" s="639"/>
      <c r="BH767" s="448"/>
      <c r="BI767" s="896">
        <f t="shared" si="224"/>
        <v>0</v>
      </c>
      <c r="BJ767" s="627"/>
      <c r="BK767" s="627">
        <f t="shared" si="225"/>
        <v>0</v>
      </c>
      <c r="BL767" s="627"/>
      <c r="BM767" s="639">
        <f t="shared" si="226"/>
        <v>0</v>
      </c>
      <c r="BN767" s="641"/>
      <c r="BO767" s="627">
        <f t="shared" si="227"/>
        <v>0</v>
      </c>
      <c r="BP767" s="639"/>
      <c r="BQ767" s="448"/>
      <c r="BR767" s="1090">
        <f t="shared" si="228"/>
        <v>0</v>
      </c>
      <c r="BS767" s="748"/>
      <c r="BT767" s="639" t="str">
        <f>IF(BR767=0,"",IF(SUM($BR$743:BR767)=1,BV767,IF($BR$780&gt;SUM($BR$743:BR767),_xlfn.CONCAT(", ",BV767),IF($BR$780=SUM($BR$743:BR767),_xlfn.CONCAT(" y ",BV767,".")))))</f>
        <v/>
      </c>
      <c r="BU767" s="641" t="str">
        <f>IF(BS767=0,"", IF(SUM($AN$498:BS767)=1,BV767, IF($AN$511&gt;SUM($AN$498:BS767),_xlfn.CONCAT(", ",BV767), IF($AN$511=SUM($AN$498:BS767),_xlfn.CONCAT(" y ",BV767,".")))))</f>
        <v/>
      </c>
      <c r="BV767" s="639">
        <f t="shared" si="229"/>
        <v>24</v>
      </c>
      <c r="BW767" s="641"/>
      <c r="GF767" s="627">
        <f t="shared" si="199"/>
        <v>0</v>
      </c>
      <c r="GG767" s="627"/>
      <c r="GH767" s="627">
        <f t="shared" si="200"/>
        <v>0</v>
      </c>
      <c r="GI767" s="627"/>
      <c r="GJ767" s="627">
        <f t="shared" si="201"/>
        <v>0</v>
      </c>
      <c r="GK767" s="627"/>
      <c r="GL767" s="627">
        <f t="shared" si="202"/>
        <v>0</v>
      </c>
      <c r="GM767" s="627"/>
      <c r="GN767" s="627">
        <f t="shared" si="203"/>
        <v>0</v>
      </c>
      <c r="GO767" s="627"/>
      <c r="GP767" s="627">
        <f t="shared" si="204"/>
        <v>0</v>
      </c>
      <c r="GQ767" s="627"/>
      <c r="GR767" s="627">
        <f t="shared" si="205"/>
        <v>0</v>
      </c>
      <c r="GS767" s="627"/>
      <c r="GT767" s="627">
        <f t="shared" si="206"/>
        <v>0</v>
      </c>
      <c r="GU767" s="627"/>
      <c r="GV767" s="627">
        <f t="shared" si="207"/>
        <v>0</v>
      </c>
      <c r="GW767" s="627"/>
      <c r="GX767" s="627">
        <f t="shared" si="208"/>
        <v>0</v>
      </c>
      <c r="GY767" s="627"/>
      <c r="GZ767" s="627">
        <f t="shared" si="209"/>
        <v>0</v>
      </c>
      <c r="HA767" s="627"/>
      <c r="HB767" s="627">
        <f t="shared" si="210"/>
        <v>0</v>
      </c>
      <c r="HC767" s="627"/>
      <c r="HD767" s="627">
        <f t="shared" si="211"/>
        <v>0</v>
      </c>
      <c r="HE767" s="627"/>
    </row>
    <row r="768" spans="1:213" s="72" customFormat="1" ht="15" customHeight="1">
      <c r="A768" s="131"/>
      <c r="B768" s="53"/>
      <c r="C768" s="82" t="s">
        <v>90</v>
      </c>
      <c r="D768" s="746" t="str">
        <f>IF($AH$11=1,"",IF(CNGE_2026_M3_Secc1!$AH$388=CNGE_2026_M3_Secc1!$AJ$388,"",IF(CNGE_2026_M3_Secc1!D422="","",CNGE_2026_M3_Secc1!D422)))</f>
        <v/>
      </c>
      <c r="E768" s="746"/>
      <c r="F768" s="746"/>
      <c r="G768" s="746"/>
      <c r="H768" s="746"/>
      <c r="I768" s="746"/>
      <c r="J768" s="746"/>
      <c r="K768" s="746"/>
      <c r="L768" s="746"/>
      <c r="M768" s="432"/>
      <c r="N768" s="432"/>
      <c r="O768" s="432"/>
      <c r="P768" s="432"/>
      <c r="Q768" s="432"/>
      <c r="R768" s="432"/>
      <c r="S768" s="432"/>
      <c r="T768" s="432"/>
      <c r="U768" s="432"/>
      <c r="V768" s="432"/>
      <c r="W768" s="432"/>
      <c r="X768" s="432"/>
      <c r="Y768" s="432"/>
      <c r="Z768" s="432"/>
      <c r="AA768" s="432"/>
      <c r="AB768" s="432"/>
      <c r="AC768" s="432"/>
      <c r="AD768" s="432"/>
      <c r="AE768" s="12"/>
      <c r="AF768" s="122"/>
      <c r="AH768" s="896">
        <f t="shared" si="212"/>
        <v>0</v>
      </c>
      <c r="AI768" s="627"/>
      <c r="AJ768" s="627">
        <f t="shared" si="213"/>
        <v>0</v>
      </c>
      <c r="AK768" s="627"/>
      <c r="AL768" s="639">
        <f t="shared" si="214"/>
        <v>0</v>
      </c>
      <c r="AM768" s="641"/>
      <c r="AN768" s="627">
        <f t="shared" si="215"/>
        <v>0</v>
      </c>
      <c r="AO768" s="639"/>
      <c r="AP768" s="448"/>
      <c r="AQ768" s="919">
        <f t="shared" si="216"/>
        <v>0</v>
      </c>
      <c r="AR768" s="627"/>
      <c r="AS768" s="627">
        <f t="shared" si="217"/>
        <v>0</v>
      </c>
      <c r="AT768" s="627"/>
      <c r="AU768" s="639">
        <f t="shared" si="218"/>
        <v>0</v>
      </c>
      <c r="AV768" s="641"/>
      <c r="AW768" s="627">
        <f t="shared" si="219"/>
        <v>0</v>
      </c>
      <c r="AX768" s="639"/>
      <c r="AY768" s="448"/>
      <c r="AZ768" s="896">
        <f t="shared" si="220"/>
        <v>0</v>
      </c>
      <c r="BA768" s="627"/>
      <c r="BB768" s="627">
        <f t="shared" si="221"/>
        <v>0</v>
      </c>
      <c r="BC768" s="627"/>
      <c r="BD768" s="639">
        <f t="shared" si="222"/>
        <v>0</v>
      </c>
      <c r="BE768" s="641"/>
      <c r="BF768" s="627">
        <f t="shared" si="223"/>
        <v>0</v>
      </c>
      <c r="BG768" s="639"/>
      <c r="BH768" s="448"/>
      <c r="BI768" s="896">
        <f t="shared" si="224"/>
        <v>0</v>
      </c>
      <c r="BJ768" s="627"/>
      <c r="BK768" s="627">
        <f t="shared" si="225"/>
        <v>0</v>
      </c>
      <c r="BL768" s="627"/>
      <c r="BM768" s="639">
        <f t="shared" si="226"/>
        <v>0</v>
      </c>
      <c r="BN768" s="641"/>
      <c r="BO768" s="627">
        <f t="shared" si="227"/>
        <v>0</v>
      </c>
      <c r="BP768" s="639"/>
      <c r="BQ768" s="448"/>
      <c r="BR768" s="1090">
        <f t="shared" si="228"/>
        <v>0</v>
      </c>
      <c r="BS768" s="748"/>
      <c r="BT768" s="639" t="str">
        <f>IF(BR768=0,"",IF(SUM($BR$743:BR768)=1,BV768,IF($BR$780&gt;SUM($BR$743:BR768),_xlfn.CONCAT(", ",BV768),IF($BR$780=SUM($BR$743:BR768),_xlfn.CONCAT(" y ",BV768,".")))))</f>
        <v/>
      </c>
      <c r="BU768" s="641" t="str">
        <f>IF(BS768=0,"", IF(SUM($AN$498:BS768)=1,BV768, IF($AN$511&gt;SUM($AN$498:BS768),_xlfn.CONCAT(", ",BV768), IF($AN$511=SUM($AN$498:BS768),_xlfn.CONCAT(" y ",BV768,".")))))</f>
        <v/>
      </c>
      <c r="BV768" s="639">
        <f t="shared" si="229"/>
        <v>25</v>
      </c>
      <c r="BW768" s="641"/>
      <c r="GF768" s="627">
        <f t="shared" si="199"/>
        <v>0</v>
      </c>
      <c r="GG768" s="627"/>
      <c r="GH768" s="627">
        <f t="shared" si="200"/>
        <v>0</v>
      </c>
      <c r="GI768" s="627"/>
      <c r="GJ768" s="627">
        <f t="shared" si="201"/>
        <v>0</v>
      </c>
      <c r="GK768" s="627"/>
      <c r="GL768" s="627">
        <f t="shared" si="202"/>
        <v>0</v>
      </c>
      <c r="GM768" s="627"/>
      <c r="GN768" s="627">
        <f t="shared" si="203"/>
        <v>0</v>
      </c>
      <c r="GO768" s="627"/>
      <c r="GP768" s="627">
        <f t="shared" si="204"/>
        <v>0</v>
      </c>
      <c r="GQ768" s="627"/>
      <c r="GR768" s="627">
        <f t="shared" si="205"/>
        <v>0</v>
      </c>
      <c r="GS768" s="627"/>
      <c r="GT768" s="627">
        <f t="shared" si="206"/>
        <v>0</v>
      </c>
      <c r="GU768" s="627"/>
      <c r="GV768" s="627">
        <f t="shared" si="207"/>
        <v>0</v>
      </c>
      <c r="GW768" s="627"/>
      <c r="GX768" s="627">
        <f t="shared" si="208"/>
        <v>0</v>
      </c>
      <c r="GY768" s="627"/>
      <c r="GZ768" s="627">
        <f t="shared" si="209"/>
        <v>0</v>
      </c>
      <c r="HA768" s="627"/>
      <c r="HB768" s="627">
        <f t="shared" si="210"/>
        <v>0</v>
      </c>
      <c r="HC768" s="627"/>
      <c r="HD768" s="627">
        <f t="shared" si="211"/>
        <v>0</v>
      </c>
      <c r="HE768" s="627"/>
    </row>
    <row r="769" spans="1:213" s="72" customFormat="1" ht="15" customHeight="1">
      <c r="A769" s="131"/>
      <c r="B769" s="53"/>
      <c r="C769" s="82" t="s">
        <v>91</v>
      </c>
      <c r="D769" s="746" t="str">
        <f>IF($AH$11=1,"",IF(CNGE_2026_M3_Secc1!$AH$388=CNGE_2026_M3_Secc1!$AJ$388,"",IF(CNGE_2026_M3_Secc1!D423="","",CNGE_2026_M3_Secc1!D423)))</f>
        <v/>
      </c>
      <c r="E769" s="746"/>
      <c r="F769" s="746"/>
      <c r="G769" s="746"/>
      <c r="H769" s="746"/>
      <c r="I769" s="746"/>
      <c r="J769" s="746"/>
      <c r="K769" s="746"/>
      <c r="L769" s="746"/>
      <c r="M769" s="432"/>
      <c r="N769" s="432"/>
      <c r="O769" s="432"/>
      <c r="P769" s="432"/>
      <c r="Q769" s="432"/>
      <c r="R769" s="432"/>
      <c r="S769" s="432"/>
      <c r="T769" s="432"/>
      <c r="U769" s="432"/>
      <c r="V769" s="432"/>
      <c r="W769" s="432"/>
      <c r="X769" s="432"/>
      <c r="Y769" s="432"/>
      <c r="Z769" s="432"/>
      <c r="AA769" s="432"/>
      <c r="AB769" s="432"/>
      <c r="AC769" s="432"/>
      <c r="AD769" s="432"/>
      <c r="AE769" s="12"/>
      <c r="AF769" s="122"/>
      <c r="AH769" s="896">
        <f t="shared" si="212"/>
        <v>0</v>
      </c>
      <c r="AI769" s="627"/>
      <c r="AJ769" s="627">
        <f t="shared" si="213"/>
        <v>0</v>
      </c>
      <c r="AK769" s="627"/>
      <c r="AL769" s="639">
        <f t="shared" si="214"/>
        <v>0</v>
      </c>
      <c r="AM769" s="641"/>
      <c r="AN769" s="627">
        <f t="shared" si="215"/>
        <v>0</v>
      </c>
      <c r="AO769" s="639"/>
      <c r="AP769" s="448"/>
      <c r="AQ769" s="919">
        <f t="shared" si="216"/>
        <v>0</v>
      </c>
      <c r="AR769" s="627"/>
      <c r="AS769" s="627">
        <f t="shared" si="217"/>
        <v>0</v>
      </c>
      <c r="AT769" s="627"/>
      <c r="AU769" s="639">
        <f t="shared" si="218"/>
        <v>0</v>
      </c>
      <c r="AV769" s="641"/>
      <c r="AW769" s="627">
        <f t="shared" si="219"/>
        <v>0</v>
      </c>
      <c r="AX769" s="639"/>
      <c r="AY769" s="448"/>
      <c r="AZ769" s="896">
        <f t="shared" si="220"/>
        <v>0</v>
      </c>
      <c r="BA769" s="627"/>
      <c r="BB769" s="627">
        <f t="shared" si="221"/>
        <v>0</v>
      </c>
      <c r="BC769" s="627"/>
      <c r="BD769" s="639">
        <f t="shared" si="222"/>
        <v>0</v>
      </c>
      <c r="BE769" s="641"/>
      <c r="BF769" s="627">
        <f t="shared" si="223"/>
        <v>0</v>
      </c>
      <c r="BG769" s="639"/>
      <c r="BH769" s="448"/>
      <c r="BI769" s="896">
        <f t="shared" si="224"/>
        <v>0</v>
      </c>
      <c r="BJ769" s="627"/>
      <c r="BK769" s="627">
        <f t="shared" si="225"/>
        <v>0</v>
      </c>
      <c r="BL769" s="627"/>
      <c r="BM769" s="639">
        <f t="shared" si="226"/>
        <v>0</v>
      </c>
      <c r="BN769" s="641"/>
      <c r="BO769" s="627">
        <f t="shared" si="227"/>
        <v>0</v>
      </c>
      <c r="BP769" s="639"/>
      <c r="BQ769" s="448"/>
      <c r="BR769" s="1090">
        <f t="shared" si="228"/>
        <v>0</v>
      </c>
      <c r="BS769" s="748"/>
      <c r="BT769" s="639" t="str">
        <f>IF(BR769=0,"",IF(SUM($BR$743:BR769)=1,BV769,IF($BR$780&gt;SUM($BR$743:BR769),_xlfn.CONCAT(", ",BV769),IF($BR$780=SUM($BR$743:BR769),_xlfn.CONCAT(" y ",BV769,".")))))</f>
        <v/>
      </c>
      <c r="BU769" s="641" t="str">
        <f>IF(BS769=0,"", IF(SUM($AN$498:BS769)=1,BV769, IF($AN$511&gt;SUM($AN$498:BS769),_xlfn.CONCAT(", ",BV769), IF($AN$511=SUM($AN$498:BS769),_xlfn.CONCAT(" y ",BV769,".")))))</f>
        <v/>
      </c>
      <c r="BV769" s="639">
        <f t="shared" si="229"/>
        <v>26</v>
      </c>
      <c r="BW769" s="641"/>
      <c r="GF769" s="627">
        <f t="shared" si="199"/>
        <v>0</v>
      </c>
      <c r="GG769" s="627"/>
      <c r="GH769" s="627">
        <f t="shared" si="200"/>
        <v>0</v>
      </c>
      <c r="GI769" s="627"/>
      <c r="GJ769" s="627">
        <f t="shared" si="201"/>
        <v>0</v>
      </c>
      <c r="GK769" s="627"/>
      <c r="GL769" s="627">
        <f t="shared" si="202"/>
        <v>0</v>
      </c>
      <c r="GM769" s="627"/>
      <c r="GN769" s="627">
        <f t="shared" si="203"/>
        <v>0</v>
      </c>
      <c r="GO769" s="627"/>
      <c r="GP769" s="627">
        <f t="shared" si="204"/>
        <v>0</v>
      </c>
      <c r="GQ769" s="627"/>
      <c r="GR769" s="627">
        <f t="shared" si="205"/>
        <v>0</v>
      </c>
      <c r="GS769" s="627"/>
      <c r="GT769" s="627">
        <f t="shared" si="206"/>
        <v>0</v>
      </c>
      <c r="GU769" s="627"/>
      <c r="GV769" s="627">
        <f t="shared" si="207"/>
        <v>0</v>
      </c>
      <c r="GW769" s="627"/>
      <c r="GX769" s="627">
        <f t="shared" si="208"/>
        <v>0</v>
      </c>
      <c r="GY769" s="627"/>
      <c r="GZ769" s="627">
        <f t="shared" si="209"/>
        <v>0</v>
      </c>
      <c r="HA769" s="627"/>
      <c r="HB769" s="627">
        <f t="shared" si="210"/>
        <v>0</v>
      </c>
      <c r="HC769" s="627"/>
      <c r="HD769" s="627">
        <f t="shared" si="211"/>
        <v>0</v>
      </c>
      <c r="HE769" s="627"/>
    </row>
    <row r="770" spans="1:213" s="72" customFormat="1" ht="15" customHeight="1">
      <c r="A770" s="131"/>
      <c r="B770" s="53"/>
      <c r="C770" s="82" t="s">
        <v>92</v>
      </c>
      <c r="D770" s="746" t="str">
        <f>IF($AH$11=1,"",IF(CNGE_2026_M3_Secc1!$AH$388=CNGE_2026_M3_Secc1!$AJ$388,"",IF(CNGE_2026_M3_Secc1!D424="","",CNGE_2026_M3_Secc1!D424)))</f>
        <v/>
      </c>
      <c r="E770" s="746"/>
      <c r="F770" s="746"/>
      <c r="G770" s="746"/>
      <c r="H770" s="746"/>
      <c r="I770" s="746"/>
      <c r="J770" s="746"/>
      <c r="K770" s="746"/>
      <c r="L770" s="746"/>
      <c r="M770" s="432"/>
      <c r="N770" s="432"/>
      <c r="O770" s="432"/>
      <c r="P770" s="432"/>
      <c r="Q770" s="432"/>
      <c r="R770" s="432"/>
      <c r="S770" s="432"/>
      <c r="T770" s="432"/>
      <c r="U770" s="432"/>
      <c r="V770" s="432"/>
      <c r="W770" s="432"/>
      <c r="X770" s="432"/>
      <c r="Y770" s="432"/>
      <c r="Z770" s="432"/>
      <c r="AA770" s="432"/>
      <c r="AB770" s="432"/>
      <c r="AC770" s="432"/>
      <c r="AD770" s="432"/>
      <c r="AE770" s="12"/>
      <c r="AF770" s="122"/>
      <c r="AH770" s="896">
        <f t="shared" si="212"/>
        <v>0</v>
      </c>
      <c r="AI770" s="627"/>
      <c r="AJ770" s="627">
        <f t="shared" si="213"/>
        <v>0</v>
      </c>
      <c r="AK770" s="627"/>
      <c r="AL770" s="639">
        <f t="shared" si="214"/>
        <v>0</v>
      </c>
      <c r="AM770" s="641"/>
      <c r="AN770" s="627">
        <f t="shared" si="215"/>
        <v>0</v>
      </c>
      <c r="AO770" s="639"/>
      <c r="AP770" s="448"/>
      <c r="AQ770" s="919">
        <f t="shared" si="216"/>
        <v>0</v>
      </c>
      <c r="AR770" s="627"/>
      <c r="AS770" s="627">
        <f t="shared" si="217"/>
        <v>0</v>
      </c>
      <c r="AT770" s="627"/>
      <c r="AU770" s="639">
        <f t="shared" si="218"/>
        <v>0</v>
      </c>
      <c r="AV770" s="641"/>
      <c r="AW770" s="627">
        <f t="shared" si="219"/>
        <v>0</v>
      </c>
      <c r="AX770" s="639"/>
      <c r="AY770" s="448"/>
      <c r="AZ770" s="896">
        <f t="shared" si="220"/>
        <v>0</v>
      </c>
      <c r="BA770" s="627"/>
      <c r="BB770" s="627">
        <f t="shared" si="221"/>
        <v>0</v>
      </c>
      <c r="BC770" s="627"/>
      <c r="BD770" s="639">
        <f t="shared" si="222"/>
        <v>0</v>
      </c>
      <c r="BE770" s="641"/>
      <c r="BF770" s="627">
        <f t="shared" si="223"/>
        <v>0</v>
      </c>
      <c r="BG770" s="639"/>
      <c r="BH770" s="448"/>
      <c r="BI770" s="896">
        <f t="shared" si="224"/>
        <v>0</v>
      </c>
      <c r="BJ770" s="627"/>
      <c r="BK770" s="627">
        <f t="shared" si="225"/>
        <v>0</v>
      </c>
      <c r="BL770" s="627"/>
      <c r="BM770" s="639">
        <f t="shared" si="226"/>
        <v>0</v>
      </c>
      <c r="BN770" s="641"/>
      <c r="BO770" s="627">
        <f t="shared" si="227"/>
        <v>0</v>
      </c>
      <c r="BP770" s="639"/>
      <c r="BQ770" s="448"/>
      <c r="BR770" s="1090">
        <f t="shared" si="228"/>
        <v>0</v>
      </c>
      <c r="BS770" s="748"/>
      <c r="BT770" s="639" t="str">
        <f>IF(BR770=0,"",IF(SUM($BR$743:BR770)=1,BV770,IF($BR$780&gt;SUM($BR$743:BR770),_xlfn.CONCAT(", ",BV770),IF($BR$780=SUM($BR$743:BR770),_xlfn.CONCAT(" y ",BV770,".")))))</f>
        <v/>
      </c>
      <c r="BU770" s="641" t="str">
        <f>IF(BS770=0,"", IF(SUM($AN$498:BS770)=1,BV770, IF($AN$511&gt;SUM($AN$498:BS770),_xlfn.CONCAT(", ",BV770), IF($AN$511=SUM($AN$498:BS770),_xlfn.CONCAT(" y ",BV770,".")))))</f>
        <v/>
      </c>
      <c r="BV770" s="639">
        <f t="shared" si="229"/>
        <v>27</v>
      </c>
      <c r="BW770" s="641"/>
      <c r="GF770" s="627">
        <f t="shared" si="199"/>
        <v>0</v>
      </c>
      <c r="GG770" s="627"/>
      <c r="GH770" s="627">
        <f t="shared" si="200"/>
        <v>0</v>
      </c>
      <c r="GI770" s="627"/>
      <c r="GJ770" s="627">
        <f t="shared" si="201"/>
        <v>0</v>
      </c>
      <c r="GK770" s="627"/>
      <c r="GL770" s="627">
        <f t="shared" si="202"/>
        <v>0</v>
      </c>
      <c r="GM770" s="627"/>
      <c r="GN770" s="627">
        <f t="shared" si="203"/>
        <v>0</v>
      </c>
      <c r="GO770" s="627"/>
      <c r="GP770" s="627">
        <f t="shared" si="204"/>
        <v>0</v>
      </c>
      <c r="GQ770" s="627"/>
      <c r="GR770" s="627">
        <f t="shared" si="205"/>
        <v>0</v>
      </c>
      <c r="GS770" s="627"/>
      <c r="GT770" s="627">
        <f t="shared" si="206"/>
        <v>0</v>
      </c>
      <c r="GU770" s="627"/>
      <c r="GV770" s="627">
        <f t="shared" si="207"/>
        <v>0</v>
      </c>
      <c r="GW770" s="627"/>
      <c r="GX770" s="627">
        <f t="shared" si="208"/>
        <v>0</v>
      </c>
      <c r="GY770" s="627"/>
      <c r="GZ770" s="627">
        <f t="shared" si="209"/>
        <v>0</v>
      </c>
      <c r="HA770" s="627"/>
      <c r="HB770" s="627">
        <f t="shared" si="210"/>
        <v>0</v>
      </c>
      <c r="HC770" s="627"/>
      <c r="HD770" s="627">
        <f t="shared" si="211"/>
        <v>0</v>
      </c>
      <c r="HE770" s="627"/>
    </row>
    <row r="771" spans="1:213" s="72" customFormat="1" ht="15" customHeight="1">
      <c r="A771" s="131"/>
      <c r="B771" s="53"/>
      <c r="C771" s="82" t="s">
        <v>93</v>
      </c>
      <c r="D771" s="746" t="str">
        <f>IF($AH$11=1,"",IF(CNGE_2026_M3_Secc1!$AH$388=CNGE_2026_M3_Secc1!$AJ$388,"",IF(CNGE_2026_M3_Secc1!D425="","",CNGE_2026_M3_Secc1!D425)))</f>
        <v/>
      </c>
      <c r="E771" s="746"/>
      <c r="F771" s="746"/>
      <c r="G771" s="746"/>
      <c r="H771" s="746"/>
      <c r="I771" s="746"/>
      <c r="J771" s="746"/>
      <c r="K771" s="746"/>
      <c r="L771" s="746"/>
      <c r="M771" s="432"/>
      <c r="N771" s="432"/>
      <c r="O771" s="432"/>
      <c r="P771" s="432"/>
      <c r="Q771" s="432"/>
      <c r="R771" s="432"/>
      <c r="S771" s="432"/>
      <c r="T771" s="432"/>
      <c r="U771" s="432"/>
      <c r="V771" s="432"/>
      <c r="W771" s="432"/>
      <c r="X771" s="432"/>
      <c r="Y771" s="432"/>
      <c r="Z771" s="432"/>
      <c r="AA771" s="432"/>
      <c r="AB771" s="432"/>
      <c r="AC771" s="432"/>
      <c r="AD771" s="432"/>
      <c r="AE771" s="12"/>
      <c r="AF771" s="122"/>
      <c r="AH771" s="896">
        <f t="shared" si="212"/>
        <v>0</v>
      </c>
      <c r="AI771" s="627"/>
      <c r="AJ771" s="627">
        <f t="shared" si="213"/>
        <v>0</v>
      </c>
      <c r="AK771" s="627"/>
      <c r="AL771" s="639">
        <f t="shared" si="214"/>
        <v>0</v>
      </c>
      <c r="AM771" s="641"/>
      <c r="AN771" s="627">
        <f t="shared" si="215"/>
        <v>0</v>
      </c>
      <c r="AO771" s="639"/>
      <c r="AP771" s="448"/>
      <c r="AQ771" s="919">
        <f t="shared" si="216"/>
        <v>0</v>
      </c>
      <c r="AR771" s="627"/>
      <c r="AS771" s="627">
        <f t="shared" si="217"/>
        <v>0</v>
      </c>
      <c r="AT771" s="627"/>
      <c r="AU771" s="639">
        <f t="shared" si="218"/>
        <v>0</v>
      </c>
      <c r="AV771" s="641"/>
      <c r="AW771" s="627">
        <f t="shared" si="219"/>
        <v>0</v>
      </c>
      <c r="AX771" s="639"/>
      <c r="AY771" s="448"/>
      <c r="AZ771" s="896">
        <f t="shared" si="220"/>
        <v>0</v>
      </c>
      <c r="BA771" s="627"/>
      <c r="BB771" s="627">
        <f t="shared" si="221"/>
        <v>0</v>
      </c>
      <c r="BC771" s="627"/>
      <c r="BD771" s="639">
        <f t="shared" si="222"/>
        <v>0</v>
      </c>
      <c r="BE771" s="641"/>
      <c r="BF771" s="627">
        <f t="shared" si="223"/>
        <v>0</v>
      </c>
      <c r="BG771" s="639"/>
      <c r="BH771" s="448"/>
      <c r="BI771" s="896">
        <f t="shared" si="224"/>
        <v>0</v>
      </c>
      <c r="BJ771" s="627"/>
      <c r="BK771" s="627">
        <f t="shared" si="225"/>
        <v>0</v>
      </c>
      <c r="BL771" s="627"/>
      <c r="BM771" s="639">
        <f t="shared" si="226"/>
        <v>0</v>
      </c>
      <c r="BN771" s="641"/>
      <c r="BO771" s="627">
        <f t="shared" si="227"/>
        <v>0</v>
      </c>
      <c r="BP771" s="639"/>
      <c r="BQ771" s="448"/>
      <c r="BR771" s="1090">
        <f t="shared" si="228"/>
        <v>0</v>
      </c>
      <c r="BS771" s="748"/>
      <c r="BT771" s="639" t="str">
        <f>IF(BR771=0,"",IF(SUM($BR$743:BR771)=1,BV771,IF($BR$780&gt;SUM($BR$743:BR771),_xlfn.CONCAT(", ",BV771),IF($BR$780=SUM($BR$743:BR771),_xlfn.CONCAT(" y ",BV771,".")))))</f>
        <v/>
      </c>
      <c r="BU771" s="641" t="str">
        <f>IF(BS771=0,"", IF(SUM($AN$498:BS771)=1,BV771, IF($AN$511&gt;SUM($AN$498:BS771),_xlfn.CONCAT(", ",BV771), IF($AN$511=SUM($AN$498:BS771),_xlfn.CONCAT(" y ",BV771,".")))))</f>
        <v/>
      </c>
      <c r="BV771" s="639">
        <f t="shared" si="229"/>
        <v>28</v>
      </c>
      <c r="BW771" s="641"/>
      <c r="GF771" s="627">
        <f t="shared" si="199"/>
        <v>0</v>
      </c>
      <c r="GG771" s="627"/>
      <c r="GH771" s="627">
        <f t="shared" si="200"/>
        <v>0</v>
      </c>
      <c r="GI771" s="627"/>
      <c r="GJ771" s="627">
        <f t="shared" si="201"/>
        <v>0</v>
      </c>
      <c r="GK771" s="627"/>
      <c r="GL771" s="627">
        <f t="shared" si="202"/>
        <v>0</v>
      </c>
      <c r="GM771" s="627"/>
      <c r="GN771" s="627">
        <f t="shared" si="203"/>
        <v>0</v>
      </c>
      <c r="GO771" s="627"/>
      <c r="GP771" s="627">
        <f t="shared" si="204"/>
        <v>0</v>
      </c>
      <c r="GQ771" s="627"/>
      <c r="GR771" s="627">
        <f t="shared" si="205"/>
        <v>0</v>
      </c>
      <c r="GS771" s="627"/>
      <c r="GT771" s="627">
        <f t="shared" si="206"/>
        <v>0</v>
      </c>
      <c r="GU771" s="627"/>
      <c r="GV771" s="627">
        <f t="shared" si="207"/>
        <v>0</v>
      </c>
      <c r="GW771" s="627"/>
      <c r="GX771" s="627">
        <f t="shared" si="208"/>
        <v>0</v>
      </c>
      <c r="GY771" s="627"/>
      <c r="GZ771" s="627">
        <f t="shared" si="209"/>
        <v>0</v>
      </c>
      <c r="HA771" s="627"/>
      <c r="HB771" s="627">
        <f t="shared" si="210"/>
        <v>0</v>
      </c>
      <c r="HC771" s="627"/>
      <c r="HD771" s="627">
        <f t="shared" si="211"/>
        <v>0</v>
      </c>
      <c r="HE771" s="627"/>
    </row>
    <row r="772" spans="1:213" s="72" customFormat="1" ht="15" customHeight="1">
      <c r="A772" s="131"/>
      <c r="B772" s="53"/>
      <c r="C772" s="82" t="s">
        <v>94</v>
      </c>
      <c r="D772" s="746" t="str">
        <f>IF($AH$11=1,"",IF(CNGE_2026_M3_Secc1!$AH$388=CNGE_2026_M3_Secc1!$AJ$388,"",IF(CNGE_2026_M3_Secc1!D426="","",CNGE_2026_M3_Secc1!D426)))</f>
        <v/>
      </c>
      <c r="E772" s="746"/>
      <c r="F772" s="746"/>
      <c r="G772" s="746"/>
      <c r="H772" s="746"/>
      <c r="I772" s="746"/>
      <c r="J772" s="746"/>
      <c r="K772" s="746"/>
      <c r="L772" s="746"/>
      <c r="M772" s="432"/>
      <c r="N772" s="432"/>
      <c r="O772" s="432"/>
      <c r="P772" s="432"/>
      <c r="Q772" s="432"/>
      <c r="R772" s="432"/>
      <c r="S772" s="432"/>
      <c r="T772" s="432"/>
      <c r="U772" s="432"/>
      <c r="V772" s="432"/>
      <c r="W772" s="432"/>
      <c r="X772" s="432"/>
      <c r="Y772" s="432"/>
      <c r="Z772" s="432"/>
      <c r="AA772" s="432"/>
      <c r="AB772" s="432"/>
      <c r="AC772" s="432"/>
      <c r="AD772" s="432"/>
      <c r="AE772" s="12"/>
      <c r="AF772" s="122"/>
      <c r="AH772" s="896">
        <f t="shared" si="212"/>
        <v>0</v>
      </c>
      <c r="AI772" s="627"/>
      <c r="AJ772" s="627">
        <f t="shared" si="213"/>
        <v>0</v>
      </c>
      <c r="AK772" s="627"/>
      <c r="AL772" s="639">
        <f t="shared" si="214"/>
        <v>0</v>
      </c>
      <c r="AM772" s="641"/>
      <c r="AN772" s="627">
        <f t="shared" si="215"/>
        <v>0</v>
      </c>
      <c r="AO772" s="639"/>
      <c r="AP772" s="448"/>
      <c r="AQ772" s="919">
        <f t="shared" si="216"/>
        <v>0</v>
      </c>
      <c r="AR772" s="627"/>
      <c r="AS772" s="627">
        <f t="shared" si="217"/>
        <v>0</v>
      </c>
      <c r="AT772" s="627"/>
      <c r="AU772" s="639">
        <f t="shared" si="218"/>
        <v>0</v>
      </c>
      <c r="AV772" s="641"/>
      <c r="AW772" s="627">
        <f t="shared" si="219"/>
        <v>0</v>
      </c>
      <c r="AX772" s="639"/>
      <c r="AY772" s="448"/>
      <c r="AZ772" s="896">
        <f t="shared" si="220"/>
        <v>0</v>
      </c>
      <c r="BA772" s="627"/>
      <c r="BB772" s="627">
        <f t="shared" si="221"/>
        <v>0</v>
      </c>
      <c r="BC772" s="627"/>
      <c r="BD772" s="639">
        <f t="shared" si="222"/>
        <v>0</v>
      </c>
      <c r="BE772" s="641"/>
      <c r="BF772" s="627">
        <f t="shared" si="223"/>
        <v>0</v>
      </c>
      <c r="BG772" s="639"/>
      <c r="BH772" s="448"/>
      <c r="BI772" s="896">
        <f t="shared" si="224"/>
        <v>0</v>
      </c>
      <c r="BJ772" s="627"/>
      <c r="BK772" s="627">
        <f t="shared" si="225"/>
        <v>0</v>
      </c>
      <c r="BL772" s="627"/>
      <c r="BM772" s="639">
        <f t="shared" si="226"/>
        <v>0</v>
      </c>
      <c r="BN772" s="641"/>
      <c r="BO772" s="627">
        <f t="shared" si="227"/>
        <v>0</v>
      </c>
      <c r="BP772" s="639"/>
      <c r="BQ772" s="448"/>
      <c r="BR772" s="1090">
        <f t="shared" si="228"/>
        <v>0</v>
      </c>
      <c r="BS772" s="748"/>
      <c r="BT772" s="639" t="str">
        <f>IF(BR772=0,"",IF(SUM($BR$743:BR772)=1,BV772,IF($BR$780&gt;SUM($BR$743:BR772),_xlfn.CONCAT(", ",BV772),IF($BR$780=SUM($BR$743:BR772),_xlfn.CONCAT(" y ",BV772,".")))))</f>
        <v/>
      </c>
      <c r="BU772" s="641" t="str">
        <f>IF(BS772=0,"", IF(SUM($AN$498:BS772)=1,BV772, IF($AN$511&gt;SUM($AN$498:BS772),_xlfn.CONCAT(", ",BV772), IF($AN$511=SUM($AN$498:BS772),_xlfn.CONCAT(" y ",BV772,".")))))</f>
        <v/>
      </c>
      <c r="BV772" s="639">
        <f t="shared" si="229"/>
        <v>29</v>
      </c>
      <c r="BW772" s="641"/>
      <c r="GF772" s="627">
        <f t="shared" si="199"/>
        <v>0</v>
      </c>
      <c r="GG772" s="627"/>
      <c r="GH772" s="627">
        <f t="shared" si="200"/>
        <v>0</v>
      </c>
      <c r="GI772" s="627"/>
      <c r="GJ772" s="627">
        <f t="shared" si="201"/>
        <v>0</v>
      </c>
      <c r="GK772" s="627"/>
      <c r="GL772" s="627">
        <f t="shared" si="202"/>
        <v>0</v>
      </c>
      <c r="GM772" s="627"/>
      <c r="GN772" s="627">
        <f t="shared" si="203"/>
        <v>0</v>
      </c>
      <c r="GO772" s="627"/>
      <c r="GP772" s="627">
        <f t="shared" si="204"/>
        <v>0</v>
      </c>
      <c r="GQ772" s="627"/>
      <c r="GR772" s="627">
        <f t="shared" si="205"/>
        <v>0</v>
      </c>
      <c r="GS772" s="627"/>
      <c r="GT772" s="627">
        <f t="shared" si="206"/>
        <v>0</v>
      </c>
      <c r="GU772" s="627"/>
      <c r="GV772" s="627">
        <f t="shared" si="207"/>
        <v>0</v>
      </c>
      <c r="GW772" s="627"/>
      <c r="GX772" s="627">
        <f t="shared" si="208"/>
        <v>0</v>
      </c>
      <c r="GY772" s="627"/>
      <c r="GZ772" s="627">
        <f t="shared" si="209"/>
        <v>0</v>
      </c>
      <c r="HA772" s="627"/>
      <c r="HB772" s="627">
        <f t="shared" si="210"/>
        <v>0</v>
      </c>
      <c r="HC772" s="627"/>
      <c r="HD772" s="627">
        <f t="shared" si="211"/>
        <v>0</v>
      </c>
      <c r="HE772" s="627"/>
    </row>
    <row r="773" spans="1:213" s="72" customFormat="1" ht="15" customHeight="1">
      <c r="A773" s="131"/>
      <c r="B773" s="53"/>
      <c r="C773" s="82" t="s">
        <v>95</v>
      </c>
      <c r="D773" s="746" t="str">
        <f>IF($AH$11=1,"",IF(CNGE_2026_M3_Secc1!$AH$388=CNGE_2026_M3_Secc1!$AJ$388,"",IF(CNGE_2026_M3_Secc1!D427="","",CNGE_2026_M3_Secc1!D427)))</f>
        <v/>
      </c>
      <c r="E773" s="746"/>
      <c r="F773" s="746"/>
      <c r="G773" s="746"/>
      <c r="H773" s="746"/>
      <c r="I773" s="746"/>
      <c r="J773" s="746"/>
      <c r="K773" s="746"/>
      <c r="L773" s="746"/>
      <c r="M773" s="432"/>
      <c r="N773" s="432"/>
      <c r="O773" s="432"/>
      <c r="P773" s="432"/>
      <c r="Q773" s="432"/>
      <c r="R773" s="432"/>
      <c r="S773" s="432"/>
      <c r="T773" s="432"/>
      <c r="U773" s="432"/>
      <c r="V773" s="432"/>
      <c r="W773" s="432"/>
      <c r="X773" s="432"/>
      <c r="Y773" s="432"/>
      <c r="Z773" s="432"/>
      <c r="AA773" s="432"/>
      <c r="AB773" s="432"/>
      <c r="AC773" s="432"/>
      <c r="AD773" s="432"/>
      <c r="AE773" s="12"/>
      <c r="AF773" s="122"/>
      <c r="AH773" s="896">
        <f t="shared" si="212"/>
        <v>0</v>
      </c>
      <c r="AI773" s="627"/>
      <c r="AJ773" s="627">
        <f t="shared" si="213"/>
        <v>0</v>
      </c>
      <c r="AK773" s="627"/>
      <c r="AL773" s="639">
        <f t="shared" si="214"/>
        <v>0</v>
      </c>
      <c r="AM773" s="641"/>
      <c r="AN773" s="627">
        <f t="shared" si="215"/>
        <v>0</v>
      </c>
      <c r="AO773" s="639"/>
      <c r="AP773" s="448"/>
      <c r="AQ773" s="919">
        <f t="shared" si="216"/>
        <v>0</v>
      </c>
      <c r="AR773" s="627"/>
      <c r="AS773" s="627">
        <f t="shared" si="217"/>
        <v>0</v>
      </c>
      <c r="AT773" s="627"/>
      <c r="AU773" s="639">
        <f t="shared" si="218"/>
        <v>0</v>
      </c>
      <c r="AV773" s="641"/>
      <c r="AW773" s="627">
        <f t="shared" si="219"/>
        <v>0</v>
      </c>
      <c r="AX773" s="639"/>
      <c r="AY773" s="448"/>
      <c r="AZ773" s="896">
        <f t="shared" si="220"/>
        <v>0</v>
      </c>
      <c r="BA773" s="627"/>
      <c r="BB773" s="627">
        <f t="shared" si="221"/>
        <v>0</v>
      </c>
      <c r="BC773" s="627"/>
      <c r="BD773" s="639">
        <f t="shared" si="222"/>
        <v>0</v>
      </c>
      <c r="BE773" s="641"/>
      <c r="BF773" s="627">
        <f t="shared" si="223"/>
        <v>0</v>
      </c>
      <c r="BG773" s="639"/>
      <c r="BH773" s="448"/>
      <c r="BI773" s="896">
        <f t="shared" si="224"/>
        <v>0</v>
      </c>
      <c r="BJ773" s="627"/>
      <c r="BK773" s="627">
        <f t="shared" si="225"/>
        <v>0</v>
      </c>
      <c r="BL773" s="627"/>
      <c r="BM773" s="639">
        <f t="shared" si="226"/>
        <v>0</v>
      </c>
      <c r="BN773" s="641"/>
      <c r="BO773" s="627">
        <f t="shared" si="227"/>
        <v>0</v>
      </c>
      <c r="BP773" s="639"/>
      <c r="BQ773" s="448"/>
      <c r="BR773" s="1090">
        <f t="shared" si="228"/>
        <v>0</v>
      </c>
      <c r="BS773" s="748"/>
      <c r="BT773" s="639" t="str">
        <f>IF(BR773=0,"",IF(SUM($BR$743:BR773)=1,BV773,IF($BR$780&gt;SUM($BR$743:BR773),_xlfn.CONCAT(", ",BV773),IF($BR$780=SUM($BR$743:BR773),_xlfn.CONCAT(" y ",BV773,".")))))</f>
        <v/>
      </c>
      <c r="BU773" s="641" t="str">
        <f>IF(BS773=0,"", IF(SUM($AN$498:BS773)=1,BV773, IF($AN$511&gt;SUM($AN$498:BS773),_xlfn.CONCAT(", ",BV773), IF($AN$511=SUM($AN$498:BS773),_xlfn.CONCAT(" y ",BV773,".")))))</f>
        <v/>
      </c>
      <c r="BV773" s="639">
        <f t="shared" si="229"/>
        <v>30</v>
      </c>
      <c r="BW773" s="641"/>
      <c r="GF773" s="627">
        <f t="shared" si="199"/>
        <v>0</v>
      </c>
      <c r="GG773" s="627"/>
      <c r="GH773" s="627">
        <f t="shared" si="200"/>
        <v>0</v>
      </c>
      <c r="GI773" s="627"/>
      <c r="GJ773" s="627">
        <f t="shared" si="201"/>
        <v>0</v>
      </c>
      <c r="GK773" s="627"/>
      <c r="GL773" s="627">
        <f t="shared" si="202"/>
        <v>0</v>
      </c>
      <c r="GM773" s="627"/>
      <c r="GN773" s="627">
        <f t="shared" si="203"/>
        <v>0</v>
      </c>
      <c r="GO773" s="627"/>
      <c r="GP773" s="627">
        <f t="shared" si="204"/>
        <v>0</v>
      </c>
      <c r="GQ773" s="627"/>
      <c r="GR773" s="627">
        <f t="shared" si="205"/>
        <v>0</v>
      </c>
      <c r="GS773" s="627"/>
      <c r="GT773" s="627">
        <f t="shared" si="206"/>
        <v>0</v>
      </c>
      <c r="GU773" s="627"/>
      <c r="GV773" s="627">
        <f t="shared" si="207"/>
        <v>0</v>
      </c>
      <c r="GW773" s="627"/>
      <c r="GX773" s="627">
        <f t="shared" si="208"/>
        <v>0</v>
      </c>
      <c r="GY773" s="627"/>
      <c r="GZ773" s="627">
        <f t="shared" si="209"/>
        <v>0</v>
      </c>
      <c r="HA773" s="627"/>
      <c r="HB773" s="627">
        <f t="shared" si="210"/>
        <v>0</v>
      </c>
      <c r="HC773" s="627"/>
      <c r="HD773" s="627">
        <f t="shared" si="211"/>
        <v>0</v>
      </c>
      <c r="HE773" s="627"/>
    </row>
    <row r="774" spans="1:213" s="72" customFormat="1" ht="15" customHeight="1">
      <c r="A774" s="131"/>
      <c r="C774" s="82" t="s">
        <v>96</v>
      </c>
      <c r="D774" s="746" t="str">
        <f>IF($AH$11=1,"",IF(CNGE_2026_M3_Secc1!$AH$388=CNGE_2026_M3_Secc1!$AJ$388,"",IF(CNGE_2026_M3_Secc1!D428="","",CNGE_2026_M3_Secc1!D428)))</f>
        <v/>
      </c>
      <c r="E774" s="746"/>
      <c r="F774" s="746"/>
      <c r="G774" s="746"/>
      <c r="H774" s="746"/>
      <c r="I774" s="746"/>
      <c r="J774" s="746"/>
      <c r="K774" s="746"/>
      <c r="L774" s="746"/>
      <c r="M774" s="432"/>
      <c r="N774" s="432"/>
      <c r="O774" s="432"/>
      <c r="P774" s="432"/>
      <c r="Q774" s="432"/>
      <c r="R774" s="432"/>
      <c r="S774" s="432"/>
      <c r="T774" s="432"/>
      <c r="U774" s="432"/>
      <c r="V774" s="432"/>
      <c r="W774" s="432"/>
      <c r="X774" s="432"/>
      <c r="Y774" s="432"/>
      <c r="Z774" s="432"/>
      <c r="AA774" s="432"/>
      <c r="AB774" s="432"/>
      <c r="AC774" s="432"/>
      <c r="AD774" s="432"/>
      <c r="AE774" s="12"/>
      <c r="AF774" s="122"/>
      <c r="AH774" s="896">
        <f t="shared" ref="AH774:AH779" si="230">M774</f>
        <v>0</v>
      </c>
      <c r="AI774" s="627"/>
      <c r="AJ774" s="627">
        <f t="shared" ref="AJ774:AJ779" si="231">COUNTIF(N774:U774,"NS")</f>
        <v>0</v>
      </c>
      <c r="AK774" s="627"/>
      <c r="AL774" s="639">
        <f t="shared" ref="AL774:AL779" si="232">IF(COUNTIF(N774:U774,"NA")=COUNTA($N$741:$O$742,$P$742:$U$742),"NA",SUM(N774:U774))</f>
        <v>0</v>
      </c>
      <c r="AM774" s="641"/>
      <c r="AN774" s="627">
        <f t="shared" ref="AN774:AN779" si="233">IF($AH$715=$AJ$715,0,IF(OR(AND(AH774=0,AJ774&gt;0),AND(AH774="NS",AL774&gt;0),AND(AH774="NS",AJ774=0,AL774=0)),1,IF(OR(AND(AJ774&gt;=2,AL774&lt;AH774),AND(AH774="NS",AL774=0,AJ774&gt;0),AH774=AL774),0,1)))</f>
        <v>0</v>
      </c>
      <c r="AO774" s="639"/>
      <c r="AP774" s="448"/>
      <c r="AQ774" s="919">
        <f t="shared" ref="AQ774:AQ779" si="234">V774</f>
        <v>0</v>
      </c>
      <c r="AR774" s="627"/>
      <c r="AS774" s="627">
        <f t="shared" ref="AS774:AS779" si="235">COUNTIF(W774:AD774,"NS")</f>
        <v>0</v>
      </c>
      <c r="AT774" s="627"/>
      <c r="AU774" s="639">
        <f t="shared" ref="AU774:AU779" si="236">IF(COUNTIF(W774:AD774,"NA")=COUNTA($W$741:$X$742,$Y$742:$AD$742),"NA",SUM(W774:AD774))</f>
        <v>0</v>
      </c>
      <c r="AV774" s="641"/>
      <c r="AW774" s="627">
        <f t="shared" ref="AW774:AW779" si="237">IF($AH$715=$AJ$715,0,IF(OR(AND(AQ774=0,AS774&gt;0),AND(AQ774="NS",AU774&gt;0),AND(AQ774="NS",AS774=0,AU774=0)),1,IF(OR(AND(AS774&gt;=2,AU774&lt;AQ774),AND(AQ774="NS",AU774=0,AS774&gt;0),AQ774=AU774),0,1)))</f>
        <v>0</v>
      </c>
      <c r="AX774" s="639"/>
      <c r="AY774" s="448"/>
      <c r="AZ774" s="896">
        <f t="shared" ref="AZ774:AZ779" si="238">M819</f>
        <v>0</v>
      </c>
      <c r="BA774" s="627"/>
      <c r="BB774" s="627">
        <f t="shared" ref="BB774:BB779" si="239">COUNTIF(N819:U819,"NS")</f>
        <v>0</v>
      </c>
      <c r="BC774" s="627"/>
      <c r="BD774" s="639">
        <f t="shared" ref="BD774:BD779" si="240">IF(COUNTIF(N819:U819,"NA")=COUNTA($N$786:$O$787,$P$787:$U$787),"NA",SUM(N819:U819))</f>
        <v>0</v>
      </c>
      <c r="BE774" s="641"/>
      <c r="BF774" s="627">
        <f t="shared" ref="BF774:BF779" si="241">IF($AH$715=$AJ$715,0,IF(OR(AND(AZ774=0,BB774&gt;0),AND(AZ774="NS",BD774&gt;0),AND(AZ774="NS",BB774=0,BD774=0)),1,IF(OR(AND(BB774&gt;=2,BD774&lt;AZ774),AND(AZ774="NS",BD774=0,BB774&gt;0),AZ774=BD774),0,1)))</f>
        <v>0</v>
      </c>
      <c r="BG774" s="639"/>
      <c r="BH774" s="448"/>
      <c r="BI774" s="896">
        <f t="shared" ref="BI774:BI779" si="242">V819</f>
        <v>0</v>
      </c>
      <c r="BJ774" s="627"/>
      <c r="BK774" s="627">
        <f t="shared" ref="BK774:BK779" si="243">COUNTIF(W819:AD819,"NS")</f>
        <v>0</v>
      </c>
      <c r="BL774" s="627"/>
      <c r="BM774" s="639">
        <f t="shared" ref="BM774:BM779" si="244">IF(COUNTIF(W819:AD819,"NA")=COUNTA($W$786:$X$787,$Y$787:$AD$787),"NA",SUM(W819:AD819))</f>
        <v>0</v>
      </c>
      <c r="BN774" s="641"/>
      <c r="BO774" s="627">
        <f t="shared" ref="BO774:BO779" si="245">IF($AH$715=$AJ$715,0,IF(OR(AND(BI774=0,BK774&gt;0),AND(BI774="NS",BM774&gt;0),AND(BI774="NS",BK774=0,BM774=0)),1,IF(OR(AND(BK774&gt;=2,BM774&lt;BI774),AND(BI774="NS",BM774=0,BK774&gt;0),BI774=BM774),0,1)))</f>
        <v>0</v>
      </c>
      <c r="BP774" s="639"/>
      <c r="BQ774" s="448"/>
      <c r="BR774" s="1090">
        <f t="shared" ref="BR774:BR779" si="246">IF(SUM(AN774,AW774,BF774,BO774)=0,0,1)</f>
        <v>0</v>
      </c>
      <c r="BS774" s="748"/>
      <c r="BT774" s="639" t="str">
        <f>IF(BR774=0,"",IF(SUM($BR$743:BR774)=1,BV774,IF($BR$780&gt;SUM($BR$743:BR774),_xlfn.CONCAT(", ",BV774),IF($BR$780=SUM($BR$743:BR774),_xlfn.CONCAT(" y ",BV774,".")))))</f>
        <v/>
      </c>
      <c r="BU774" s="641" t="str">
        <f>IF(BS774=0,"", IF(SUM($AN$498:BS774)=1,BV774, IF($AN$511&gt;SUM($AN$498:BS774),_xlfn.CONCAT(", ",BV774), IF($AN$511=SUM($AN$498:BS774),_xlfn.CONCAT(" y ",BV774,".")))))</f>
        <v/>
      </c>
      <c r="BV774" s="639">
        <f t="shared" ref="BV774:BV779" si="247">_xlfn.NUMBERVALUE(C774)</f>
        <v>31</v>
      </c>
      <c r="BW774" s="641"/>
      <c r="GF774" s="627">
        <f t="shared" ref="GF774:GF779" si="248">IF($AH$715=$AJ$715,0,IF(OR(AND($D774&lt;&gt;"",$BY$743=0,COUNTA(P774)=COUNTA($P$742)),AND($D774&lt;&gt;"",$BY$743=1,COUNTA(P774)=0),AND($D774="",COUNTA(P774)=0)),0,1))</f>
        <v>0</v>
      </c>
      <c r="GG774" s="627"/>
      <c r="GH774" s="627">
        <f t="shared" ref="GH774:GH779" si="249">IF($AH$715=$AJ$715,0,IF(OR(AND($D774&lt;&gt;"",$CB$743=0,COUNTA(Y774)=COUNTA($Y$742)),AND($D774&lt;&gt;"",$CB$743=1,COUNTA(Y774)=0),AND($D774="",COUNTA(Y774)=0)),0,1))</f>
        <v>0</v>
      </c>
      <c r="GI774" s="627"/>
      <c r="GJ774" s="627">
        <f t="shared" ref="GJ774:GJ779" si="250">IF($AH$715=$AJ$715,0,IF(OR(AND($D774&lt;&gt;"",$CE$743=0,COUNTA(P819)=COUNTA($P$787)),AND($D774&lt;&gt;"",$CE$743=1,COUNTA(P819)=0),AND($D774="",COUNTA(P819)=0)),0,1))</f>
        <v>0</v>
      </c>
      <c r="GK774" s="627"/>
      <c r="GL774" s="627">
        <f t="shared" ref="GL774:GL779" si="251">IF($AH$715=$AJ$715,0,IF(OR(AND($D774&lt;&gt;"",$CH$743=0,COUNTA(Y819)=COUNTA($Y$787)),AND($D774&lt;&gt;"",$CH$743=1,COUNTA(Y819)=0),AND($D774="",COUNTA(Y819)=0)),0,1))</f>
        <v>0</v>
      </c>
      <c r="GM774" s="627"/>
      <c r="GN774" s="627">
        <f t="shared" ref="GN774:GN779" si="252">IF($AH$715=$AJ$715,0,IF(OR(AND($D774&lt;&gt;"",$CK$743=0,COUNTA(Q774)=COUNTA($Q$742)),AND($D774&lt;&gt;"",$CK$743=1,COUNTA(Q774)=0),AND($D774="",COUNTA(Q774)=0)),0,1))</f>
        <v>0</v>
      </c>
      <c r="GO774" s="627"/>
      <c r="GP774" s="627">
        <f t="shared" ref="GP774:GP779" si="253">IF($AH$715=$AJ$715,0,IF(OR(AND($D774&lt;&gt;"",$CN$743=0,COUNTA(Z774)=COUNTA($Z$742)),AND($D774&lt;&gt;"",$CN$743=1,COUNTA(Z774)=0),AND($D774="",COUNTA(Z774)=0)),0,1))</f>
        <v>0</v>
      </c>
      <c r="GQ774" s="627"/>
      <c r="GR774" s="627">
        <f t="shared" ref="GR774:GR779" si="254">IF($AH$715=$AJ$715,0,IF(OR(AND($D774&lt;&gt;"",$CQ$743=0,COUNTA(Q819)=COUNTA($Q$787)),AND($D774&lt;&gt;"",$CQ$743=1,COUNTA(Q819)=0),AND($D774="",COUNTA(Q819)=0)),0,1))</f>
        <v>0</v>
      </c>
      <c r="GS774" s="627"/>
      <c r="GT774" s="627">
        <f t="shared" ref="GT774:GT779" si="255">IF($AH$715=$AJ$715,0,IF(OR(AND($D774&lt;&gt;"",$CT$743=0,COUNTA(Z819)=COUNTA($Z$787)),AND($D774&lt;&gt;"",$CT$743=1,COUNTA(Z819)=0),AND($D774="",COUNTA(Z819)=0)),0,1))</f>
        <v>0</v>
      </c>
      <c r="GU774" s="627"/>
      <c r="GV774" s="627">
        <f t="shared" ref="GV774:GV779" si="256">IF($AH$715=$AJ$715,0,IF(OR(AND($D774&lt;&gt;"",$AH$704=0,COUNTA(N774:O774)=COUNTA($N$741:$O$742)),AND($D774&lt;&gt;"",$AH$704=1,COUNTA(N774:O774)=0),AND($D774="",COUNTA(N819:O819)=0)),0,1))</f>
        <v>0</v>
      </c>
      <c r="GW774" s="627"/>
      <c r="GX774" s="627">
        <f t="shared" ref="GX774:GX779" si="257">IF($AH$715=$AJ$715,0,IF(OR(AND($D774&lt;&gt;"",$AK$704=0,COUNTA(W774:X774)=COUNTA($W$741:$X$742)),AND($D774&lt;&gt;"",$AK$704=1,COUNTA(W774:X774)=0),AND($D774="",COUNTA(W774:X774)=0)),0,1))</f>
        <v>0</v>
      </c>
      <c r="GY774" s="627"/>
      <c r="GZ774" s="627">
        <f t="shared" ref="GZ774:GZ779" si="258">IF($AH$715=$AJ$715,0,IF(OR(AND($D774&lt;&gt;"",$AN$704=0,COUNTA(N819:O819)=COUNTA($N$786:$O$787)),AND($D774&lt;&gt;"",$AN$704=1,COUNTA(N819:O819)=0),AND($D774="",COUNTA(N819:O819)=0)),0,1))</f>
        <v>0</v>
      </c>
      <c r="HA774" s="627"/>
      <c r="HB774" s="627">
        <f t="shared" ref="HB774:HB779" si="259">IF($AH$715=$AJ$715,0,IF(OR(AND($D774&lt;&gt;"",$AQ$704=0,COUNTA(W819:X819)=COUNTA($W$786:$X$787)),AND($D774&lt;&gt;"",$AQ$704=1,COUNTA(W819:X819)=0),AND($D774="",COUNTA(W819:X819)=0)),0,1))</f>
        <v>0</v>
      </c>
      <c r="HC774" s="627"/>
      <c r="HD774" s="627">
        <f t="shared" ref="HD774:HD779" si="260">IF($AH$715=$AJ$715,0,IF(OR(AND($D774&lt;&gt;"",COUNTA(M774,R774:V774,AA774:AD774,M819,R819:V819,AA819:AD819)=COUNTA($M$741,$R$742:$U$742,$V$741,$AA$742:$AD$742,$M$786,$R$787:$U$787,$V$786,$AA$787:$AD$787)),AND($D774="",COUNTA(M774,R774:V774,AA774:AD774,M819,R819:V819,AA819:AD819)=0)),0,1))</f>
        <v>0</v>
      </c>
      <c r="HE774" s="627"/>
    </row>
    <row r="775" spans="1:213" s="72" customFormat="1" ht="15" customHeight="1">
      <c r="A775" s="131"/>
      <c r="C775" s="82" t="s">
        <v>97</v>
      </c>
      <c r="D775" s="746" t="str">
        <f>IF($AH$11=1,"",IF(CNGE_2026_M3_Secc1!$AH$388=CNGE_2026_M3_Secc1!$AJ$388,"",IF(CNGE_2026_M3_Secc1!D429="","",CNGE_2026_M3_Secc1!D429)))</f>
        <v/>
      </c>
      <c r="E775" s="746"/>
      <c r="F775" s="746"/>
      <c r="G775" s="746"/>
      <c r="H775" s="746"/>
      <c r="I775" s="746"/>
      <c r="J775" s="746"/>
      <c r="K775" s="746"/>
      <c r="L775" s="746"/>
      <c r="M775" s="432"/>
      <c r="N775" s="432"/>
      <c r="O775" s="432"/>
      <c r="P775" s="432"/>
      <c r="Q775" s="432"/>
      <c r="R775" s="432"/>
      <c r="S775" s="432"/>
      <c r="T775" s="432"/>
      <c r="U775" s="432"/>
      <c r="V775" s="432"/>
      <c r="W775" s="432"/>
      <c r="X775" s="432"/>
      <c r="Y775" s="432"/>
      <c r="Z775" s="432"/>
      <c r="AA775" s="432"/>
      <c r="AB775" s="432"/>
      <c r="AC775" s="432"/>
      <c r="AD775" s="432"/>
      <c r="AE775" s="12"/>
      <c r="AF775" s="122"/>
      <c r="AH775" s="896">
        <f t="shared" si="230"/>
        <v>0</v>
      </c>
      <c r="AI775" s="627"/>
      <c r="AJ775" s="627">
        <f t="shared" si="231"/>
        <v>0</v>
      </c>
      <c r="AK775" s="627"/>
      <c r="AL775" s="639">
        <f t="shared" si="232"/>
        <v>0</v>
      </c>
      <c r="AM775" s="641"/>
      <c r="AN775" s="627">
        <f t="shared" si="233"/>
        <v>0</v>
      </c>
      <c r="AO775" s="639"/>
      <c r="AP775" s="448"/>
      <c r="AQ775" s="919">
        <f t="shared" si="234"/>
        <v>0</v>
      </c>
      <c r="AR775" s="627"/>
      <c r="AS775" s="627">
        <f t="shared" si="235"/>
        <v>0</v>
      </c>
      <c r="AT775" s="627"/>
      <c r="AU775" s="639">
        <f t="shared" si="236"/>
        <v>0</v>
      </c>
      <c r="AV775" s="641"/>
      <c r="AW775" s="627">
        <f t="shared" si="237"/>
        <v>0</v>
      </c>
      <c r="AX775" s="639"/>
      <c r="AY775" s="448"/>
      <c r="AZ775" s="896">
        <f t="shared" si="238"/>
        <v>0</v>
      </c>
      <c r="BA775" s="627"/>
      <c r="BB775" s="627">
        <f t="shared" si="239"/>
        <v>0</v>
      </c>
      <c r="BC775" s="627"/>
      <c r="BD775" s="639">
        <f t="shared" si="240"/>
        <v>0</v>
      </c>
      <c r="BE775" s="641"/>
      <c r="BF775" s="627">
        <f t="shared" si="241"/>
        <v>0</v>
      </c>
      <c r="BG775" s="639"/>
      <c r="BH775" s="448"/>
      <c r="BI775" s="896">
        <f t="shared" si="242"/>
        <v>0</v>
      </c>
      <c r="BJ775" s="627"/>
      <c r="BK775" s="627">
        <f t="shared" si="243"/>
        <v>0</v>
      </c>
      <c r="BL775" s="627"/>
      <c r="BM775" s="639">
        <f t="shared" si="244"/>
        <v>0</v>
      </c>
      <c r="BN775" s="641"/>
      <c r="BO775" s="627">
        <f t="shared" si="245"/>
        <v>0</v>
      </c>
      <c r="BP775" s="639"/>
      <c r="BQ775" s="448"/>
      <c r="BR775" s="1090">
        <f t="shared" si="246"/>
        <v>0</v>
      </c>
      <c r="BS775" s="748"/>
      <c r="BT775" s="639" t="str">
        <f>IF(BR775=0,"",IF(SUM($BR$743:BR775)=1,BV775,IF($BR$780&gt;SUM($BR$743:BR775),_xlfn.CONCAT(", ",BV775),IF($BR$780=SUM($BR$743:BR775),_xlfn.CONCAT(" y ",BV775,".")))))</f>
        <v/>
      </c>
      <c r="BU775" s="641" t="str">
        <f>IF(BS775=0,"", IF(SUM($AN$498:BS775)=1,BV775, IF($AN$511&gt;SUM($AN$498:BS775),_xlfn.CONCAT(", ",BV775), IF($AN$511=SUM($AN$498:BS775),_xlfn.CONCAT(" y ",BV775,".")))))</f>
        <v/>
      </c>
      <c r="BV775" s="639">
        <f t="shared" si="247"/>
        <v>32</v>
      </c>
      <c r="BW775" s="641"/>
      <c r="GF775" s="627">
        <f t="shared" si="248"/>
        <v>0</v>
      </c>
      <c r="GG775" s="627"/>
      <c r="GH775" s="627">
        <f t="shared" si="249"/>
        <v>0</v>
      </c>
      <c r="GI775" s="627"/>
      <c r="GJ775" s="627">
        <f t="shared" si="250"/>
        <v>0</v>
      </c>
      <c r="GK775" s="627"/>
      <c r="GL775" s="627">
        <f t="shared" si="251"/>
        <v>0</v>
      </c>
      <c r="GM775" s="627"/>
      <c r="GN775" s="627">
        <f t="shared" si="252"/>
        <v>0</v>
      </c>
      <c r="GO775" s="627"/>
      <c r="GP775" s="627">
        <f t="shared" si="253"/>
        <v>0</v>
      </c>
      <c r="GQ775" s="627"/>
      <c r="GR775" s="627">
        <f t="shared" si="254"/>
        <v>0</v>
      </c>
      <c r="GS775" s="627"/>
      <c r="GT775" s="627">
        <f t="shared" si="255"/>
        <v>0</v>
      </c>
      <c r="GU775" s="627"/>
      <c r="GV775" s="627">
        <f t="shared" si="256"/>
        <v>0</v>
      </c>
      <c r="GW775" s="627"/>
      <c r="GX775" s="627">
        <f t="shared" si="257"/>
        <v>0</v>
      </c>
      <c r="GY775" s="627"/>
      <c r="GZ775" s="627">
        <f t="shared" si="258"/>
        <v>0</v>
      </c>
      <c r="HA775" s="627"/>
      <c r="HB775" s="627">
        <f t="shared" si="259"/>
        <v>0</v>
      </c>
      <c r="HC775" s="627"/>
      <c r="HD775" s="627">
        <f t="shared" si="260"/>
        <v>0</v>
      </c>
      <c r="HE775" s="627"/>
    </row>
    <row r="776" spans="1:213" s="72" customFormat="1" ht="15" customHeight="1">
      <c r="A776" s="131"/>
      <c r="C776" s="82" t="s">
        <v>98</v>
      </c>
      <c r="D776" s="746" t="str">
        <f>IF($AH$11=1,"",IF(CNGE_2026_M3_Secc1!$AH$388=CNGE_2026_M3_Secc1!$AJ$388,"",IF(CNGE_2026_M3_Secc1!D430="","",CNGE_2026_M3_Secc1!D430)))</f>
        <v/>
      </c>
      <c r="E776" s="746"/>
      <c r="F776" s="746"/>
      <c r="G776" s="746"/>
      <c r="H776" s="746"/>
      <c r="I776" s="746"/>
      <c r="J776" s="746"/>
      <c r="K776" s="746"/>
      <c r="L776" s="746"/>
      <c r="M776" s="432"/>
      <c r="N776" s="432"/>
      <c r="O776" s="432"/>
      <c r="P776" s="432"/>
      <c r="Q776" s="432"/>
      <c r="R776" s="432"/>
      <c r="S776" s="432"/>
      <c r="T776" s="432"/>
      <c r="U776" s="432"/>
      <c r="V776" s="432"/>
      <c r="W776" s="432"/>
      <c r="X776" s="432"/>
      <c r="Y776" s="432"/>
      <c r="Z776" s="432"/>
      <c r="AA776" s="432"/>
      <c r="AB776" s="432"/>
      <c r="AC776" s="432"/>
      <c r="AD776" s="432"/>
      <c r="AE776" s="12"/>
      <c r="AF776" s="122"/>
      <c r="AH776" s="896">
        <f t="shared" si="230"/>
        <v>0</v>
      </c>
      <c r="AI776" s="627"/>
      <c r="AJ776" s="627">
        <f t="shared" si="231"/>
        <v>0</v>
      </c>
      <c r="AK776" s="627"/>
      <c r="AL776" s="639">
        <f t="shared" si="232"/>
        <v>0</v>
      </c>
      <c r="AM776" s="641"/>
      <c r="AN776" s="627">
        <f t="shared" si="233"/>
        <v>0</v>
      </c>
      <c r="AO776" s="639"/>
      <c r="AP776" s="448"/>
      <c r="AQ776" s="919">
        <f t="shared" si="234"/>
        <v>0</v>
      </c>
      <c r="AR776" s="627"/>
      <c r="AS776" s="627">
        <f t="shared" si="235"/>
        <v>0</v>
      </c>
      <c r="AT776" s="627"/>
      <c r="AU776" s="639">
        <f t="shared" si="236"/>
        <v>0</v>
      </c>
      <c r="AV776" s="641"/>
      <c r="AW776" s="627">
        <f t="shared" si="237"/>
        <v>0</v>
      </c>
      <c r="AX776" s="639"/>
      <c r="AY776" s="448"/>
      <c r="AZ776" s="896">
        <f t="shared" si="238"/>
        <v>0</v>
      </c>
      <c r="BA776" s="627"/>
      <c r="BB776" s="627">
        <f t="shared" si="239"/>
        <v>0</v>
      </c>
      <c r="BC776" s="627"/>
      <c r="BD776" s="639">
        <f t="shared" si="240"/>
        <v>0</v>
      </c>
      <c r="BE776" s="641"/>
      <c r="BF776" s="627">
        <f t="shared" si="241"/>
        <v>0</v>
      </c>
      <c r="BG776" s="639"/>
      <c r="BH776" s="448"/>
      <c r="BI776" s="896">
        <f t="shared" si="242"/>
        <v>0</v>
      </c>
      <c r="BJ776" s="627"/>
      <c r="BK776" s="627">
        <f t="shared" si="243"/>
        <v>0</v>
      </c>
      <c r="BL776" s="627"/>
      <c r="BM776" s="639">
        <f t="shared" si="244"/>
        <v>0</v>
      </c>
      <c r="BN776" s="641"/>
      <c r="BO776" s="627">
        <f t="shared" si="245"/>
        <v>0</v>
      </c>
      <c r="BP776" s="639"/>
      <c r="BQ776" s="448"/>
      <c r="BR776" s="1090">
        <f t="shared" si="246"/>
        <v>0</v>
      </c>
      <c r="BS776" s="748"/>
      <c r="BT776" s="639" t="str">
        <f>IF(BR776=0,"",IF(SUM($BR$743:BR776)=1,BV776,IF($BR$780&gt;SUM($BR$743:BR776),_xlfn.CONCAT(", ",BV776),IF($BR$780=SUM($BR$743:BR776),_xlfn.CONCAT(" y ",BV776,".")))))</f>
        <v/>
      </c>
      <c r="BU776" s="641" t="str">
        <f>IF(BS776=0,"", IF(SUM($AN$498:BS776)=1,BV776, IF($AN$511&gt;SUM($AN$498:BS776),_xlfn.CONCAT(", ",BV776), IF($AN$511=SUM($AN$498:BS776),_xlfn.CONCAT(" y ",BV776,".")))))</f>
        <v/>
      </c>
      <c r="BV776" s="639">
        <f t="shared" si="247"/>
        <v>33</v>
      </c>
      <c r="BW776" s="641"/>
      <c r="GF776" s="627">
        <f t="shared" si="248"/>
        <v>0</v>
      </c>
      <c r="GG776" s="627"/>
      <c r="GH776" s="627">
        <f t="shared" si="249"/>
        <v>0</v>
      </c>
      <c r="GI776" s="627"/>
      <c r="GJ776" s="627">
        <f t="shared" si="250"/>
        <v>0</v>
      </c>
      <c r="GK776" s="627"/>
      <c r="GL776" s="627">
        <f t="shared" si="251"/>
        <v>0</v>
      </c>
      <c r="GM776" s="627"/>
      <c r="GN776" s="627">
        <f t="shared" si="252"/>
        <v>0</v>
      </c>
      <c r="GO776" s="627"/>
      <c r="GP776" s="627">
        <f t="shared" si="253"/>
        <v>0</v>
      </c>
      <c r="GQ776" s="627"/>
      <c r="GR776" s="627">
        <f t="shared" si="254"/>
        <v>0</v>
      </c>
      <c r="GS776" s="627"/>
      <c r="GT776" s="627">
        <f t="shared" si="255"/>
        <v>0</v>
      </c>
      <c r="GU776" s="627"/>
      <c r="GV776" s="627">
        <f t="shared" si="256"/>
        <v>0</v>
      </c>
      <c r="GW776" s="627"/>
      <c r="GX776" s="627">
        <f t="shared" si="257"/>
        <v>0</v>
      </c>
      <c r="GY776" s="627"/>
      <c r="GZ776" s="627">
        <f t="shared" si="258"/>
        <v>0</v>
      </c>
      <c r="HA776" s="627"/>
      <c r="HB776" s="627">
        <f t="shared" si="259"/>
        <v>0</v>
      </c>
      <c r="HC776" s="627"/>
      <c r="HD776" s="627">
        <f t="shared" si="260"/>
        <v>0</v>
      </c>
      <c r="HE776" s="627"/>
    </row>
    <row r="777" spans="1:213" s="72" customFormat="1" ht="15" customHeight="1">
      <c r="A777" s="131"/>
      <c r="C777" s="82" t="s">
        <v>99</v>
      </c>
      <c r="D777" s="746" t="str">
        <f>IF($AH$11=1,"",IF(CNGE_2026_M3_Secc1!$AH$388=CNGE_2026_M3_Secc1!$AJ$388,"",IF(CNGE_2026_M3_Secc1!D431="","",CNGE_2026_M3_Secc1!D431)))</f>
        <v/>
      </c>
      <c r="E777" s="746"/>
      <c r="F777" s="746"/>
      <c r="G777" s="746"/>
      <c r="H777" s="746"/>
      <c r="I777" s="746"/>
      <c r="J777" s="746"/>
      <c r="K777" s="746"/>
      <c r="L777" s="746"/>
      <c r="M777" s="432"/>
      <c r="N777" s="432"/>
      <c r="O777" s="432"/>
      <c r="P777" s="432"/>
      <c r="Q777" s="432"/>
      <c r="R777" s="432"/>
      <c r="S777" s="432"/>
      <c r="T777" s="432"/>
      <c r="U777" s="432"/>
      <c r="V777" s="432"/>
      <c r="W777" s="432"/>
      <c r="X777" s="432"/>
      <c r="Y777" s="432"/>
      <c r="Z777" s="432"/>
      <c r="AA777" s="432"/>
      <c r="AB777" s="432"/>
      <c r="AC777" s="432"/>
      <c r="AD777" s="432"/>
      <c r="AE777" s="12"/>
      <c r="AF777" s="122"/>
      <c r="AH777" s="896">
        <f t="shared" si="230"/>
        <v>0</v>
      </c>
      <c r="AI777" s="627"/>
      <c r="AJ777" s="627">
        <f t="shared" si="231"/>
        <v>0</v>
      </c>
      <c r="AK777" s="627"/>
      <c r="AL777" s="639">
        <f t="shared" si="232"/>
        <v>0</v>
      </c>
      <c r="AM777" s="641"/>
      <c r="AN777" s="627">
        <f t="shared" si="233"/>
        <v>0</v>
      </c>
      <c r="AO777" s="639"/>
      <c r="AP777" s="448"/>
      <c r="AQ777" s="919">
        <f t="shared" si="234"/>
        <v>0</v>
      </c>
      <c r="AR777" s="627"/>
      <c r="AS777" s="627">
        <f t="shared" si="235"/>
        <v>0</v>
      </c>
      <c r="AT777" s="627"/>
      <c r="AU777" s="639">
        <f t="shared" si="236"/>
        <v>0</v>
      </c>
      <c r="AV777" s="641"/>
      <c r="AW777" s="627">
        <f t="shared" si="237"/>
        <v>0</v>
      </c>
      <c r="AX777" s="639"/>
      <c r="AY777" s="448"/>
      <c r="AZ777" s="896">
        <f t="shared" si="238"/>
        <v>0</v>
      </c>
      <c r="BA777" s="627"/>
      <c r="BB777" s="627">
        <f t="shared" si="239"/>
        <v>0</v>
      </c>
      <c r="BC777" s="627"/>
      <c r="BD777" s="639">
        <f t="shared" si="240"/>
        <v>0</v>
      </c>
      <c r="BE777" s="641"/>
      <c r="BF777" s="627">
        <f t="shared" si="241"/>
        <v>0</v>
      </c>
      <c r="BG777" s="639"/>
      <c r="BH777" s="448"/>
      <c r="BI777" s="896">
        <f t="shared" si="242"/>
        <v>0</v>
      </c>
      <c r="BJ777" s="627"/>
      <c r="BK777" s="627">
        <f t="shared" si="243"/>
        <v>0</v>
      </c>
      <c r="BL777" s="627"/>
      <c r="BM777" s="639">
        <f t="shared" si="244"/>
        <v>0</v>
      </c>
      <c r="BN777" s="641"/>
      <c r="BO777" s="627">
        <f t="shared" si="245"/>
        <v>0</v>
      </c>
      <c r="BP777" s="639"/>
      <c r="BQ777" s="448"/>
      <c r="BR777" s="1090">
        <f t="shared" si="246"/>
        <v>0</v>
      </c>
      <c r="BS777" s="748"/>
      <c r="BT777" s="639" t="str">
        <f>IF(BR777=0,"",IF(SUM($BR$743:BR777)=1,BV777,IF($BR$780&gt;SUM($BR$743:BR777),_xlfn.CONCAT(", ",BV777),IF($BR$780=SUM($BR$743:BR777),_xlfn.CONCAT(" y ",BV777,".")))))</f>
        <v/>
      </c>
      <c r="BU777" s="641" t="str">
        <f>IF(BS777=0,"", IF(SUM($AN$498:BS777)=1,BV777, IF($AN$511&gt;SUM($AN$498:BS777),_xlfn.CONCAT(", ",BV777), IF($AN$511=SUM($AN$498:BS777),_xlfn.CONCAT(" y ",BV777,".")))))</f>
        <v/>
      </c>
      <c r="BV777" s="639">
        <f t="shared" si="247"/>
        <v>34</v>
      </c>
      <c r="BW777" s="641"/>
      <c r="GF777" s="627">
        <f t="shared" si="248"/>
        <v>0</v>
      </c>
      <c r="GG777" s="627"/>
      <c r="GH777" s="627">
        <f t="shared" si="249"/>
        <v>0</v>
      </c>
      <c r="GI777" s="627"/>
      <c r="GJ777" s="627">
        <f t="shared" si="250"/>
        <v>0</v>
      </c>
      <c r="GK777" s="627"/>
      <c r="GL777" s="627">
        <f t="shared" si="251"/>
        <v>0</v>
      </c>
      <c r="GM777" s="627"/>
      <c r="GN777" s="627">
        <f t="shared" si="252"/>
        <v>0</v>
      </c>
      <c r="GO777" s="627"/>
      <c r="GP777" s="627">
        <f t="shared" si="253"/>
        <v>0</v>
      </c>
      <c r="GQ777" s="627"/>
      <c r="GR777" s="627">
        <f t="shared" si="254"/>
        <v>0</v>
      </c>
      <c r="GS777" s="627"/>
      <c r="GT777" s="627">
        <f t="shared" si="255"/>
        <v>0</v>
      </c>
      <c r="GU777" s="627"/>
      <c r="GV777" s="627">
        <f t="shared" si="256"/>
        <v>0</v>
      </c>
      <c r="GW777" s="627"/>
      <c r="GX777" s="627">
        <f t="shared" si="257"/>
        <v>0</v>
      </c>
      <c r="GY777" s="627"/>
      <c r="GZ777" s="627">
        <f t="shared" si="258"/>
        <v>0</v>
      </c>
      <c r="HA777" s="627"/>
      <c r="HB777" s="627">
        <f t="shared" si="259"/>
        <v>0</v>
      </c>
      <c r="HC777" s="627"/>
      <c r="HD777" s="627">
        <f t="shared" si="260"/>
        <v>0</v>
      </c>
      <c r="HE777" s="627"/>
    </row>
    <row r="778" spans="1:213" s="72" customFormat="1" ht="15" customHeight="1">
      <c r="A778" s="131"/>
      <c r="C778" s="82" t="s">
        <v>100</v>
      </c>
      <c r="D778" s="746" t="str">
        <f>IF($AH$11=1,"",IF(CNGE_2026_M3_Secc1!$AH$388=CNGE_2026_M3_Secc1!$AJ$388,"",IF(CNGE_2026_M3_Secc1!D432="","",CNGE_2026_M3_Secc1!D432)))</f>
        <v/>
      </c>
      <c r="E778" s="746"/>
      <c r="F778" s="746"/>
      <c r="G778" s="746"/>
      <c r="H778" s="746"/>
      <c r="I778" s="746"/>
      <c r="J778" s="746"/>
      <c r="K778" s="746"/>
      <c r="L778" s="746"/>
      <c r="M778" s="432"/>
      <c r="N778" s="432"/>
      <c r="O778" s="432"/>
      <c r="P778" s="432"/>
      <c r="Q778" s="432"/>
      <c r="R778" s="432"/>
      <c r="S778" s="432"/>
      <c r="T778" s="432"/>
      <c r="U778" s="432"/>
      <c r="V778" s="432"/>
      <c r="W778" s="432"/>
      <c r="X778" s="432"/>
      <c r="Y778" s="432"/>
      <c r="Z778" s="432"/>
      <c r="AA778" s="432"/>
      <c r="AB778" s="432"/>
      <c r="AC778" s="432"/>
      <c r="AD778" s="432"/>
      <c r="AE778" s="12"/>
      <c r="AF778" s="122"/>
      <c r="AH778" s="896">
        <f t="shared" si="230"/>
        <v>0</v>
      </c>
      <c r="AI778" s="627"/>
      <c r="AJ778" s="627">
        <f t="shared" si="231"/>
        <v>0</v>
      </c>
      <c r="AK778" s="627"/>
      <c r="AL778" s="639">
        <f t="shared" si="232"/>
        <v>0</v>
      </c>
      <c r="AM778" s="641"/>
      <c r="AN778" s="627">
        <f t="shared" si="233"/>
        <v>0</v>
      </c>
      <c r="AO778" s="639"/>
      <c r="AP778" s="448"/>
      <c r="AQ778" s="919">
        <f t="shared" si="234"/>
        <v>0</v>
      </c>
      <c r="AR778" s="627"/>
      <c r="AS778" s="627">
        <f t="shared" si="235"/>
        <v>0</v>
      </c>
      <c r="AT778" s="627"/>
      <c r="AU778" s="639">
        <f t="shared" si="236"/>
        <v>0</v>
      </c>
      <c r="AV778" s="641"/>
      <c r="AW778" s="627">
        <f t="shared" si="237"/>
        <v>0</v>
      </c>
      <c r="AX778" s="639"/>
      <c r="AY778" s="448"/>
      <c r="AZ778" s="896">
        <f t="shared" si="238"/>
        <v>0</v>
      </c>
      <c r="BA778" s="627"/>
      <c r="BB778" s="627">
        <f t="shared" si="239"/>
        <v>0</v>
      </c>
      <c r="BC778" s="627"/>
      <c r="BD778" s="639">
        <f t="shared" si="240"/>
        <v>0</v>
      </c>
      <c r="BE778" s="641"/>
      <c r="BF778" s="627">
        <f t="shared" si="241"/>
        <v>0</v>
      </c>
      <c r="BG778" s="639"/>
      <c r="BH778" s="448"/>
      <c r="BI778" s="896">
        <f t="shared" si="242"/>
        <v>0</v>
      </c>
      <c r="BJ778" s="627"/>
      <c r="BK778" s="627">
        <f t="shared" si="243"/>
        <v>0</v>
      </c>
      <c r="BL778" s="627"/>
      <c r="BM778" s="639">
        <f t="shared" si="244"/>
        <v>0</v>
      </c>
      <c r="BN778" s="641"/>
      <c r="BO778" s="627">
        <f t="shared" si="245"/>
        <v>0</v>
      </c>
      <c r="BP778" s="639"/>
      <c r="BQ778" s="448"/>
      <c r="BR778" s="1090">
        <f t="shared" si="246"/>
        <v>0</v>
      </c>
      <c r="BS778" s="748"/>
      <c r="BT778" s="639" t="str">
        <f>IF(BR778=0,"",IF(SUM($BR$743:BR778)=1,BV778,IF($BR$780&gt;SUM($BR$743:BR778),_xlfn.CONCAT(", ",BV778),IF($BR$780=SUM($BR$743:BR778),_xlfn.CONCAT(" y ",BV778,".")))))</f>
        <v/>
      </c>
      <c r="BU778" s="641" t="str">
        <f>IF(BS778=0,"", IF(SUM($AN$498:BS778)=1,BV778, IF($AN$511&gt;SUM($AN$498:BS778),_xlfn.CONCAT(", ",BV778), IF($AN$511=SUM($AN$498:BS778),_xlfn.CONCAT(" y ",BV778,".")))))</f>
        <v/>
      </c>
      <c r="BV778" s="639">
        <f t="shared" si="247"/>
        <v>35</v>
      </c>
      <c r="BW778" s="641"/>
      <c r="GF778" s="627">
        <f t="shared" si="248"/>
        <v>0</v>
      </c>
      <c r="GG778" s="627"/>
      <c r="GH778" s="627">
        <f t="shared" si="249"/>
        <v>0</v>
      </c>
      <c r="GI778" s="627"/>
      <c r="GJ778" s="627">
        <f t="shared" si="250"/>
        <v>0</v>
      </c>
      <c r="GK778" s="627"/>
      <c r="GL778" s="627">
        <f t="shared" si="251"/>
        <v>0</v>
      </c>
      <c r="GM778" s="627"/>
      <c r="GN778" s="627">
        <f t="shared" si="252"/>
        <v>0</v>
      </c>
      <c r="GO778" s="627"/>
      <c r="GP778" s="627">
        <f t="shared" si="253"/>
        <v>0</v>
      </c>
      <c r="GQ778" s="627"/>
      <c r="GR778" s="627">
        <f t="shared" si="254"/>
        <v>0</v>
      </c>
      <c r="GS778" s="627"/>
      <c r="GT778" s="627">
        <f t="shared" si="255"/>
        <v>0</v>
      </c>
      <c r="GU778" s="627"/>
      <c r="GV778" s="627">
        <f t="shared" si="256"/>
        <v>0</v>
      </c>
      <c r="GW778" s="627"/>
      <c r="GX778" s="627">
        <f t="shared" si="257"/>
        <v>0</v>
      </c>
      <c r="GY778" s="627"/>
      <c r="GZ778" s="627">
        <f t="shared" si="258"/>
        <v>0</v>
      </c>
      <c r="HA778" s="627"/>
      <c r="HB778" s="627">
        <f t="shared" si="259"/>
        <v>0</v>
      </c>
      <c r="HC778" s="627"/>
      <c r="HD778" s="627">
        <f t="shared" si="260"/>
        <v>0</v>
      </c>
      <c r="HE778" s="627"/>
    </row>
    <row r="779" spans="1:213" s="72" customFormat="1" ht="15" customHeight="1">
      <c r="A779" s="131"/>
      <c r="C779" s="82" t="s">
        <v>321</v>
      </c>
      <c r="D779" s="746" t="str">
        <f>IF($AH$11=1,"","OTRO ANFITEATRO")</f>
        <v>OTRO ANFITEATRO</v>
      </c>
      <c r="E779" s="746"/>
      <c r="F779" s="746"/>
      <c r="G779" s="746"/>
      <c r="H779" s="746"/>
      <c r="I779" s="746"/>
      <c r="J779" s="746"/>
      <c r="K779" s="746"/>
      <c r="L779" s="746"/>
      <c r="M779" s="432"/>
      <c r="N779" s="432"/>
      <c r="O779" s="432"/>
      <c r="P779" s="432"/>
      <c r="Q779" s="432"/>
      <c r="R779" s="432"/>
      <c r="S779" s="432"/>
      <c r="T779" s="432"/>
      <c r="U779" s="432"/>
      <c r="V779" s="432"/>
      <c r="W779" s="432"/>
      <c r="X779" s="432"/>
      <c r="Y779" s="432"/>
      <c r="Z779" s="432"/>
      <c r="AA779" s="432"/>
      <c r="AB779" s="432"/>
      <c r="AC779" s="432"/>
      <c r="AD779" s="432"/>
      <c r="AE779" s="12"/>
      <c r="AF779" s="122"/>
      <c r="AH779" s="896">
        <f t="shared" si="230"/>
        <v>0</v>
      </c>
      <c r="AI779" s="627"/>
      <c r="AJ779" s="627">
        <f t="shared" si="231"/>
        <v>0</v>
      </c>
      <c r="AK779" s="627"/>
      <c r="AL779" s="639">
        <f t="shared" si="232"/>
        <v>0</v>
      </c>
      <c r="AM779" s="641"/>
      <c r="AN779" s="627">
        <f t="shared" si="233"/>
        <v>0</v>
      </c>
      <c r="AO779" s="639"/>
      <c r="AP779" s="449"/>
      <c r="AQ779" s="919">
        <f t="shared" si="234"/>
        <v>0</v>
      </c>
      <c r="AR779" s="627"/>
      <c r="AS779" s="627">
        <f t="shared" si="235"/>
        <v>0</v>
      </c>
      <c r="AT779" s="627"/>
      <c r="AU779" s="639">
        <f t="shared" si="236"/>
        <v>0</v>
      </c>
      <c r="AV779" s="641"/>
      <c r="AW779" s="627">
        <f t="shared" si="237"/>
        <v>0</v>
      </c>
      <c r="AX779" s="639"/>
      <c r="AY779" s="449"/>
      <c r="AZ779" s="896">
        <f t="shared" si="238"/>
        <v>0</v>
      </c>
      <c r="BA779" s="627"/>
      <c r="BB779" s="627">
        <f t="shared" si="239"/>
        <v>0</v>
      </c>
      <c r="BC779" s="627"/>
      <c r="BD779" s="639">
        <f t="shared" si="240"/>
        <v>0</v>
      </c>
      <c r="BE779" s="641"/>
      <c r="BF779" s="627">
        <f t="shared" si="241"/>
        <v>0</v>
      </c>
      <c r="BG779" s="639"/>
      <c r="BH779" s="449"/>
      <c r="BI779" s="896">
        <f t="shared" si="242"/>
        <v>0</v>
      </c>
      <c r="BJ779" s="627"/>
      <c r="BK779" s="627">
        <f t="shared" si="243"/>
        <v>0</v>
      </c>
      <c r="BL779" s="627"/>
      <c r="BM779" s="639">
        <f t="shared" si="244"/>
        <v>0</v>
      </c>
      <c r="BN779" s="641"/>
      <c r="BO779" s="627">
        <f t="shared" si="245"/>
        <v>0</v>
      </c>
      <c r="BP779" s="639"/>
      <c r="BQ779" s="449"/>
      <c r="BR779" s="1090">
        <f t="shared" si="246"/>
        <v>0</v>
      </c>
      <c r="BS779" s="748"/>
      <c r="BT779" s="639" t="str">
        <f>IF(BR779=0,"",IF(SUM($BR$743:BR779)=1,BV779,IF($BR$780&gt;SUM($BR$743:BR779),_xlfn.CONCAT(", ",BV779),IF($BR$780=SUM($BR$743:BR779),_xlfn.CONCAT(" y ",BV779,".")))))</f>
        <v/>
      </c>
      <c r="BU779" s="641" t="str">
        <f>IF(BS779=0,"", IF(SUM($AN$498:BS779)=1,BV779, IF($AN$511&gt;SUM($AN$498:BS779),_xlfn.CONCAT(", ",BV779), IF($AN$511=SUM($AN$498:BS779),_xlfn.CONCAT(" y ",BV779,".")))))</f>
        <v/>
      </c>
      <c r="BV779" s="639">
        <f t="shared" si="247"/>
        <v>99</v>
      </c>
      <c r="BW779" s="641"/>
      <c r="GF779" s="627">
        <f t="shared" si="248"/>
        <v>0</v>
      </c>
      <c r="GG779" s="627"/>
      <c r="GH779" s="627">
        <f t="shared" si="249"/>
        <v>0</v>
      </c>
      <c r="GI779" s="627"/>
      <c r="GJ779" s="627">
        <f t="shared" si="250"/>
        <v>0</v>
      </c>
      <c r="GK779" s="627"/>
      <c r="GL779" s="627">
        <f t="shared" si="251"/>
        <v>0</v>
      </c>
      <c r="GM779" s="627"/>
      <c r="GN779" s="627">
        <f t="shared" si="252"/>
        <v>0</v>
      </c>
      <c r="GO779" s="627"/>
      <c r="GP779" s="627">
        <f t="shared" si="253"/>
        <v>0</v>
      </c>
      <c r="GQ779" s="627"/>
      <c r="GR779" s="627">
        <f t="shared" si="254"/>
        <v>0</v>
      </c>
      <c r="GS779" s="627"/>
      <c r="GT779" s="627">
        <f t="shared" si="255"/>
        <v>0</v>
      </c>
      <c r="GU779" s="627"/>
      <c r="GV779" s="627">
        <f t="shared" si="256"/>
        <v>0</v>
      </c>
      <c r="GW779" s="627"/>
      <c r="GX779" s="627">
        <f t="shared" si="257"/>
        <v>0</v>
      </c>
      <c r="GY779" s="627"/>
      <c r="GZ779" s="627">
        <f t="shared" si="258"/>
        <v>0</v>
      </c>
      <c r="HA779" s="627"/>
      <c r="HB779" s="627">
        <f t="shared" si="259"/>
        <v>0</v>
      </c>
      <c r="HC779" s="627"/>
      <c r="HD779" s="627">
        <f t="shared" si="260"/>
        <v>0</v>
      </c>
      <c r="HE779" s="627"/>
    </row>
    <row r="780" spans="1:213" s="72" customFormat="1" ht="15" customHeight="1">
      <c r="A780" s="173"/>
      <c r="B780" s="173"/>
      <c r="C780" s="173"/>
      <c r="D780" s="173"/>
      <c r="E780" s="173"/>
      <c r="F780" s="142"/>
      <c r="G780" s="142"/>
      <c r="H780" s="142"/>
      <c r="I780" s="142"/>
      <c r="J780" s="142"/>
      <c r="K780" s="142"/>
      <c r="L780" s="148" t="s">
        <v>126</v>
      </c>
      <c r="M780" s="174">
        <f>IF(AND(SUM(M743:M779)=0,COUNTIF(M743:M779,"NS")&gt;0),"NS",
IF(AND(SUM(M743:M779)=0,COUNTIF(M743:M779,0)&gt;0),0,
IF(AND(SUM(M743:M779)=0,COUNTIF(M743:M779,"NA")&gt;0),"NA",
SUM(M743:M779))))</f>
        <v>0</v>
      </c>
      <c r="N780" s="174">
        <f t="shared" ref="N780:AD780" si="261">IF(AND(SUM(N743:N779)=0,COUNTIF(N743:N779,"NS")&gt;0),"NS",
IF(AND(SUM(N743:N779)=0,COUNTIF(N743:N779,0)&gt;0),0,
IF(AND(SUM(N743:N779)=0,COUNTIF(N743:N779,"NA")&gt;0),"NA",
SUM(N743:N779))))</f>
        <v>0</v>
      </c>
      <c r="O780" s="174">
        <f t="shared" si="261"/>
        <v>0</v>
      </c>
      <c r="P780" s="174">
        <f t="shared" si="261"/>
        <v>0</v>
      </c>
      <c r="Q780" s="174">
        <f t="shared" si="261"/>
        <v>0</v>
      </c>
      <c r="R780" s="174">
        <f t="shared" si="261"/>
        <v>0</v>
      </c>
      <c r="S780" s="174">
        <f t="shared" si="261"/>
        <v>0</v>
      </c>
      <c r="T780" s="174">
        <f t="shared" si="261"/>
        <v>0</v>
      </c>
      <c r="U780" s="174">
        <f t="shared" si="261"/>
        <v>0</v>
      </c>
      <c r="V780" s="174">
        <f t="shared" si="261"/>
        <v>0</v>
      </c>
      <c r="W780" s="174">
        <f t="shared" si="261"/>
        <v>0</v>
      </c>
      <c r="X780" s="174">
        <f t="shared" si="261"/>
        <v>0</v>
      </c>
      <c r="Y780" s="174">
        <f t="shared" si="261"/>
        <v>0</v>
      </c>
      <c r="Z780" s="174">
        <f t="shared" si="261"/>
        <v>0</v>
      </c>
      <c r="AA780" s="174">
        <f t="shared" si="261"/>
        <v>0</v>
      </c>
      <c r="AB780" s="174">
        <f t="shared" si="261"/>
        <v>0</v>
      </c>
      <c r="AC780" s="174">
        <f t="shared" si="261"/>
        <v>0</v>
      </c>
      <c r="AD780" s="174">
        <f t="shared" si="261"/>
        <v>0</v>
      </c>
      <c r="AE780" s="12"/>
      <c r="AF780" s="122"/>
      <c r="BR780" s="877">
        <f>SUM(BR743:BS779)</f>
        <v>0</v>
      </c>
      <c r="BS780" s="878"/>
      <c r="BT780" s="915" t="str">
        <f>IF(BR780=0,"",_xlfn.CONCAT(BT743:BU779))</f>
        <v/>
      </c>
      <c r="BU780" s="916"/>
      <c r="HD780" s="658">
        <f>SUM(GF743:HE779)</f>
        <v>0</v>
      </c>
      <c r="HE780" s="658"/>
    </row>
    <row r="781" spans="1:213" s="72" customFormat="1" ht="15" customHeight="1">
      <c r="A781" s="173"/>
      <c r="B781" s="173"/>
      <c r="C781" s="173"/>
      <c r="D781" s="173"/>
      <c r="E781" s="173"/>
      <c r="F781" s="173"/>
      <c r="G781" s="173"/>
      <c r="H781" s="173"/>
      <c r="I781" s="173"/>
      <c r="J781" s="173"/>
      <c r="K781" s="173"/>
      <c r="L781" s="173"/>
      <c r="M781" s="173"/>
      <c r="N781" s="173"/>
      <c r="O781" s="173"/>
      <c r="P781" s="173"/>
      <c r="Q781" s="173"/>
      <c r="R781" s="173"/>
      <c r="S781" s="173"/>
      <c r="T781" s="173"/>
      <c r="U781" s="173"/>
      <c r="V781" s="173"/>
      <c r="W781" s="173"/>
      <c r="X781" s="173"/>
      <c r="Y781" s="173"/>
      <c r="Z781" s="173"/>
      <c r="AA781" s="173"/>
      <c r="AB781" s="173"/>
      <c r="AC781" s="173"/>
      <c r="AD781" s="173"/>
      <c r="AE781" s="12"/>
      <c r="AF781" s="122"/>
    </row>
    <row r="782" spans="1:213" s="72" customFormat="1" ht="15" customHeight="1">
      <c r="A782" s="173"/>
      <c r="B782" s="173"/>
      <c r="C782" s="173"/>
      <c r="D782" s="173"/>
      <c r="E782" s="173"/>
      <c r="F782" s="173"/>
      <c r="G782" s="173"/>
      <c r="H782" s="173"/>
      <c r="I782" s="173"/>
      <c r="J782" s="173"/>
      <c r="K782" s="173"/>
      <c r="L782" s="173"/>
      <c r="M782" s="173"/>
      <c r="N782" s="173"/>
      <c r="O782" s="173"/>
      <c r="P782" s="173"/>
      <c r="Q782" s="173"/>
      <c r="R782" s="173"/>
      <c r="S782" s="173"/>
      <c r="T782" s="173"/>
      <c r="U782" s="173"/>
      <c r="V782" s="173"/>
      <c r="W782" s="173"/>
      <c r="X782" s="173"/>
      <c r="Y782" s="173"/>
      <c r="Z782" s="173"/>
      <c r="AA782" s="761" t="s">
        <v>1240</v>
      </c>
      <c r="AB782" s="761"/>
      <c r="AC782" s="761"/>
      <c r="AD782" s="761"/>
      <c r="AE782" s="12"/>
      <c r="AF782" s="122"/>
    </row>
    <row r="783" spans="1:213" s="72" customFormat="1" ht="24" customHeight="1">
      <c r="A783" s="173"/>
      <c r="B783" s="173"/>
      <c r="C783" s="558" t="s">
        <v>227</v>
      </c>
      <c r="D783" s="558"/>
      <c r="E783" s="558"/>
      <c r="F783" s="558"/>
      <c r="G783" s="558"/>
      <c r="H783" s="558"/>
      <c r="I783" s="558"/>
      <c r="J783" s="558"/>
      <c r="K783" s="558"/>
      <c r="L783" s="558"/>
      <c r="M783" s="558" t="s">
        <v>1308</v>
      </c>
      <c r="N783" s="558"/>
      <c r="O783" s="558"/>
      <c r="P783" s="558"/>
      <c r="Q783" s="558"/>
      <c r="R783" s="558"/>
      <c r="S783" s="558"/>
      <c r="T783" s="558"/>
      <c r="U783" s="558"/>
      <c r="V783" s="558"/>
      <c r="W783" s="558"/>
      <c r="X783" s="558"/>
      <c r="Y783" s="558"/>
      <c r="Z783" s="558"/>
      <c r="AA783" s="558"/>
      <c r="AB783" s="558"/>
      <c r="AC783" s="558"/>
      <c r="AD783" s="558"/>
      <c r="AE783" s="12"/>
      <c r="AF783" s="122"/>
    </row>
    <row r="784" spans="1:213" s="72" customFormat="1" ht="15" customHeight="1">
      <c r="A784" s="173"/>
      <c r="B784" s="173"/>
      <c r="C784" s="558"/>
      <c r="D784" s="558"/>
      <c r="E784" s="558"/>
      <c r="F784" s="558"/>
      <c r="G784" s="558"/>
      <c r="H784" s="558"/>
      <c r="I784" s="558"/>
      <c r="J784" s="558"/>
      <c r="K784" s="558"/>
      <c r="L784" s="558"/>
      <c r="M784" s="935" t="s">
        <v>599</v>
      </c>
      <c r="N784" s="935"/>
      <c r="O784" s="935"/>
      <c r="P784" s="935"/>
      <c r="Q784" s="935"/>
      <c r="R784" s="935"/>
      <c r="S784" s="935"/>
      <c r="T784" s="935"/>
      <c r="U784" s="935"/>
      <c r="V784" s="935"/>
      <c r="W784" s="935"/>
      <c r="X784" s="935"/>
      <c r="Y784" s="935"/>
      <c r="Z784" s="935"/>
      <c r="AA784" s="935"/>
      <c r="AB784" s="935"/>
      <c r="AC784" s="935"/>
      <c r="AD784" s="935"/>
      <c r="AE784" s="12"/>
      <c r="AF784" s="122"/>
    </row>
    <row r="785" spans="1:32" s="72" customFormat="1" ht="24" customHeight="1">
      <c r="A785" s="173"/>
      <c r="B785" s="173"/>
      <c r="C785" s="558"/>
      <c r="D785" s="558"/>
      <c r="E785" s="558"/>
      <c r="F785" s="558"/>
      <c r="G785" s="558"/>
      <c r="H785" s="558"/>
      <c r="I785" s="558"/>
      <c r="J785" s="558"/>
      <c r="K785" s="558"/>
      <c r="L785" s="558"/>
      <c r="M785" s="935" t="s">
        <v>1147</v>
      </c>
      <c r="N785" s="935"/>
      <c r="O785" s="935"/>
      <c r="P785" s="935"/>
      <c r="Q785" s="935"/>
      <c r="R785" s="935"/>
      <c r="S785" s="935"/>
      <c r="T785" s="935"/>
      <c r="U785" s="935"/>
      <c r="V785" s="935" t="s">
        <v>7681</v>
      </c>
      <c r="W785" s="935"/>
      <c r="X785" s="935"/>
      <c r="Y785" s="935"/>
      <c r="Z785" s="935"/>
      <c r="AA785" s="935"/>
      <c r="AB785" s="935"/>
      <c r="AC785" s="935"/>
      <c r="AD785" s="935"/>
      <c r="AE785" s="12"/>
      <c r="AF785" s="122"/>
    </row>
    <row r="786" spans="1:32" s="72" customFormat="1" ht="210" customHeight="1">
      <c r="A786" s="173"/>
      <c r="B786" s="173"/>
      <c r="C786" s="558"/>
      <c r="D786" s="558"/>
      <c r="E786" s="558"/>
      <c r="F786" s="558"/>
      <c r="G786" s="558"/>
      <c r="H786" s="558"/>
      <c r="I786" s="558"/>
      <c r="J786" s="558"/>
      <c r="K786" s="558"/>
      <c r="L786" s="558"/>
      <c r="M786" s="822" t="s">
        <v>113</v>
      </c>
      <c r="N786" s="903" t="s">
        <v>515</v>
      </c>
      <c r="O786" s="903" t="s">
        <v>516</v>
      </c>
      <c r="P786" s="776" t="s">
        <v>7533</v>
      </c>
      <c r="Q786" s="777"/>
      <c r="R786" s="903" t="s">
        <v>1307</v>
      </c>
      <c r="S786" s="903"/>
      <c r="T786" s="903" t="s">
        <v>517</v>
      </c>
      <c r="U786" s="903"/>
      <c r="V786" s="822" t="s">
        <v>113</v>
      </c>
      <c r="W786" s="903" t="s">
        <v>515</v>
      </c>
      <c r="X786" s="903" t="s">
        <v>516</v>
      </c>
      <c r="Y786" s="776" t="s">
        <v>7533</v>
      </c>
      <c r="Z786" s="777"/>
      <c r="AA786" s="903" t="s">
        <v>1307</v>
      </c>
      <c r="AB786" s="903"/>
      <c r="AC786" s="903" t="s">
        <v>517</v>
      </c>
      <c r="AD786" s="903"/>
      <c r="AE786" s="12"/>
      <c r="AF786" s="122"/>
    </row>
    <row r="787" spans="1:32" s="72" customFormat="1" ht="72" customHeight="1">
      <c r="A787" s="173"/>
      <c r="B787" s="173"/>
      <c r="C787" s="558"/>
      <c r="D787" s="558"/>
      <c r="E787" s="558"/>
      <c r="F787" s="558"/>
      <c r="G787" s="558"/>
      <c r="H787" s="558"/>
      <c r="I787" s="558"/>
      <c r="J787" s="558"/>
      <c r="K787" s="558"/>
      <c r="L787" s="558"/>
      <c r="M787" s="822"/>
      <c r="N787" s="903"/>
      <c r="O787" s="903"/>
      <c r="P787" s="111" t="s">
        <v>489</v>
      </c>
      <c r="Q787" s="172" t="s">
        <v>490</v>
      </c>
      <c r="R787" s="111" t="s">
        <v>489</v>
      </c>
      <c r="S787" s="172" t="s">
        <v>490</v>
      </c>
      <c r="T787" s="111" t="s">
        <v>489</v>
      </c>
      <c r="U787" s="172" t="s">
        <v>490</v>
      </c>
      <c r="V787" s="822"/>
      <c r="W787" s="903"/>
      <c r="X787" s="903"/>
      <c r="Y787" s="111" t="s">
        <v>489</v>
      </c>
      <c r="Z787" s="172" t="s">
        <v>490</v>
      </c>
      <c r="AA787" s="111" t="s">
        <v>489</v>
      </c>
      <c r="AB787" s="172" t="s">
        <v>490</v>
      </c>
      <c r="AC787" s="111" t="s">
        <v>489</v>
      </c>
      <c r="AD787" s="172" t="s">
        <v>490</v>
      </c>
      <c r="AE787" s="12"/>
      <c r="AF787" s="122"/>
    </row>
    <row r="788" spans="1:32" s="72" customFormat="1" ht="15" customHeight="1">
      <c r="A788" s="173"/>
      <c r="B788" s="173"/>
      <c r="C788" s="82" t="s">
        <v>391</v>
      </c>
      <c r="D788" s="746" t="str">
        <f>IF($AH$11=1,"","No identificado")</f>
        <v>No identificado</v>
      </c>
      <c r="E788" s="746"/>
      <c r="F788" s="746"/>
      <c r="G788" s="746"/>
      <c r="H788" s="746"/>
      <c r="I788" s="746"/>
      <c r="J788" s="746"/>
      <c r="K788" s="746"/>
      <c r="L788" s="746"/>
      <c r="M788" s="432"/>
      <c r="N788" s="432"/>
      <c r="O788" s="432"/>
      <c r="P788" s="432"/>
      <c r="Q788" s="432"/>
      <c r="R788" s="432"/>
      <c r="S788" s="432"/>
      <c r="T788" s="432"/>
      <c r="U788" s="432"/>
      <c r="V788" s="432"/>
      <c r="W788" s="432"/>
      <c r="X788" s="432"/>
      <c r="Y788" s="432"/>
      <c r="Z788" s="432"/>
      <c r="AA788" s="432"/>
      <c r="AB788" s="432"/>
      <c r="AC788" s="432"/>
      <c r="AD788" s="432"/>
      <c r="AE788" s="12"/>
      <c r="AF788" s="122"/>
    </row>
    <row r="789" spans="1:32" s="72" customFormat="1" ht="15" customHeight="1">
      <c r="A789" s="173"/>
      <c r="B789" s="173"/>
      <c r="C789" s="82" t="s">
        <v>66</v>
      </c>
      <c r="D789" s="746" t="str">
        <f>IF($AH$11=1,"",IF(CNGE_2026_M3_Secc1!$AH$388=CNGE_2026_M3_Secc1!$AJ$388,"",IF(CNGE_2026_M3_Secc1!D398="","",CNGE_2026_M3_Secc1!D398)))</f>
        <v/>
      </c>
      <c r="E789" s="746"/>
      <c r="F789" s="746"/>
      <c r="G789" s="746"/>
      <c r="H789" s="746"/>
      <c r="I789" s="746"/>
      <c r="J789" s="746"/>
      <c r="K789" s="746"/>
      <c r="L789" s="746"/>
      <c r="M789" s="432"/>
      <c r="N789" s="432"/>
      <c r="O789" s="432"/>
      <c r="P789" s="432"/>
      <c r="Q789" s="432"/>
      <c r="R789" s="432"/>
      <c r="S789" s="432"/>
      <c r="T789" s="432"/>
      <c r="U789" s="432"/>
      <c r="V789" s="432"/>
      <c r="W789" s="432"/>
      <c r="X789" s="432"/>
      <c r="Y789" s="432"/>
      <c r="Z789" s="432"/>
      <c r="AA789" s="432"/>
      <c r="AB789" s="432"/>
      <c r="AC789" s="432"/>
      <c r="AD789" s="432"/>
      <c r="AE789" s="12"/>
      <c r="AF789" s="122"/>
    </row>
    <row r="790" spans="1:32" s="72" customFormat="1" ht="15" customHeight="1">
      <c r="A790" s="173"/>
      <c r="B790" s="173"/>
      <c r="C790" s="82" t="s">
        <v>67</v>
      </c>
      <c r="D790" s="746" t="str">
        <f>IF($AH$11=1,"",IF(CNGE_2026_M3_Secc1!$AH$388=CNGE_2026_M3_Secc1!$AJ$388,"",IF(CNGE_2026_M3_Secc1!D399="","",CNGE_2026_M3_Secc1!D399)))</f>
        <v/>
      </c>
      <c r="E790" s="746"/>
      <c r="F790" s="746"/>
      <c r="G790" s="746"/>
      <c r="H790" s="746"/>
      <c r="I790" s="746"/>
      <c r="J790" s="746"/>
      <c r="K790" s="746"/>
      <c r="L790" s="746"/>
      <c r="M790" s="432"/>
      <c r="N790" s="432"/>
      <c r="O790" s="432"/>
      <c r="P790" s="432"/>
      <c r="Q790" s="432"/>
      <c r="R790" s="432"/>
      <c r="S790" s="432"/>
      <c r="T790" s="432"/>
      <c r="U790" s="432"/>
      <c r="V790" s="432"/>
      <c r="W790" s="432"/>
      <c r="X790" s="432"/>
      <c r="Y790" s="432"/>
      <c r="Z790" s="432"/>
      <c r="AA790" s="432"/>
      <c r="AB790" s="432"/>
      <c r="AC790" s="432"/>
      <c r="AD790" s="432"/>
      <c r="AE790" s="12"/>
      <c r="AF790" s="122"/>
    </row>
    <row r="791" spans="1:32" s="72" customFormat="1" ht="15" customHeight="1">
      <c r="A791" s="173"/>
      <c r="B791" s="173"/>
      <c r="C791" s="82" t="s">
        <v>68</v>
      </c>
      <c r="D791" s="746" t="str">
        <f>IF($AH$11=1,"",IF(CNGE_2026_M3_Secc1!$AH$388=CNGE_2026_M3_Secc1!$AJ$388,"",IF(CNGE_2026_M3_Secc1!D400="","",CNGE_2026_M3_Secc1!D400)))</f>
        <v/>
      </c>
      <c r="E791" s="746"/>
      <c r="F791" s="746"/>
      <c r="G791" s="746"/>
      <c r="H791" s="746"/>
      <c r="I791" s="746"/>
      <c r="J791" s="746"/>
      <c r="K791" s="746"/>
      <c r="L791" s="746"/>
      <c r="M791" s="432"/>
      <c r="N791" s="432"/>
      <c r="O791" s="432"/>
      <c r="P791" s="432"/>
      <c r="Q791" s="432"/>
      <c r="R791" s="432"/>
      <c r="S791" s="432"/>
      <c r="T791" s="432"/>
      <c r="U791" s="432"/>
      <c r="V791" s="432"/>
      <c r="W791" s="432"/>
      <c r="X791" s="432"/>
      <c r="Y791" s="432"/>
      <c r="Z791" s="432"/>
      <c r="AA791" s="432"/>
      <c r="AB791" s="432"/>
      <c r="AC791" s="432"/>
      <c r="AD791" s="432"/>
      <c r="AE791" s="12"/>
      <c r="AF791" s="122"/>
    </row>
    <row r="792" spans="1:32" s="72" customFormat="1" ht="15" customHeight="1">
      <c r="A792" s="173"/>
      <c r="B792" s="173"/>
      <c r="C792" s="82" t="s">
        <v>69</v>
      </c>
      <c r="D792" s="746" t="str">
        <f>IF($AH$11=1,"",IF(CNGE_2026_M3_Secc1!$AH$388=CNGE_2026_M3_Secc1!$AJ$388,"",IF(CNGE_2026_M3_Secc1!D401="","",CNGE_2026_M3_Secc1!D401)))</f>
        <v/>
      </c>
      <c r="E792" s="746"/>
      <c r="F792" s="746"/>
      <c r="G792" s="746"/>
      <c r="H792" s="746"/>
      <c r="I792" s="746"/>
      <c r="J792" s="746"/>
      <c r="K792" s="746"/>
      <c r="L792" s="746"/>
      <c r="M792" s="432"/>
      <c r="N792" s="432"/>
      <c r="O792" s="432"/>
      <c r="P792" s="432"/>
      <c r="Q792" s="432"/>
      <c r="R792" s="432"/>
      <c r="S792" s="432"/>
      <c r="T792" s="432"/>
      <c r="U792" s="432"/>
      <c r="V792" s="432"/>
      <c r="W792" s="432"/>
      <c r="X792" s="432"/>
      <c r="Y792" s="432"/>
      <c r="Z792" s="432"/>
      <c r="AA792" s="432"/>
      <c r="AB792" s="432"/>
      <c r="AC792" s="432"/>
      <c r="AD792" s="432"/>
      <c r="AE792" s="12"/>
      <c r="AF792" s="122"/>
    </row>
    <row r="793" spans="1:32" s="72" customFormat="1" ht="15" customHeight="1">
      <c r="A793" s="173"/>
      <c r="B793" s="173"/>
      <c r="C793" s="82" t="s">
        <v>70</v>
      </c>
      <c r="D793" s="746" t="str">
        <f>IF($AH$11=1,"",IF(CNGE_2026_M3_Secc1!$AH$388=CNGE_2026_M3_Secc1!$AJ$388,"",IF(CNGE_2026_M3_Secc1!D402="","",CNGE_2026_M3_Secc1!D402)))</f>
        <v/>
      </c>
      <c r="E793" s="746"/>
      <c r="F793" s="746"/>
      <c r="G793" s="746"/>
      <c r="H793" s="746"/>
      <c r="I793" s="746"/>
      <c r="J793" s="746"/>
      <c r="K793" s="746"/>
      <c r="L793" s="746"/>
      <c r="M793" s="432"/>
      <c r="N793" s="432"/>
      <c r="O793" s="432"/>
      <c r="P793" s="432"/>
      <c r="Q793" s="432"/>
      <c r="R793" s="432"/>
      <c r="S793" s="432"/>
      <c r="T793" s="432"/>
      <c r="U793" s="432"/>
      <c r="V793" s="432"/>
      <c r="W793" s="432"/>
      <c r="X793" s="432"/>
      <c r="Y793" s="432"/>
      <c r="Z793" s="432"/>
      <c r="AA793" s="432"/>
      <c r="AB793" s="432"/>
      <c r="AC793" s="432"/>
      <c r="AD793" s="432"/>
      <c r="AE793" s="12"/>
      <c r="AF793" s="122"/>
    </row>
    <row r="794" spans="1:32" s="72" customFormat="1" ht="15" customHeight="1">
      <c r="A794" s="173"/>
      <c r="B794" s="173"/>
      <c r="C794" s="82" t="s">
        <v>71</v>
      </c>
      <c r="D794" s="746" t="str">
        <f>IF($AH$11=1,"",IF(CNGE_2026_M3_Secc1!$AH$388=CNGE_2026_M3_Secc1!$AJ$388,"",IF(CNGE_2026_M3_Secc1!D403="","",CNGE_2026_M3_Secc1!D403)))</f>
        <v/>
      </c>
      <c r="E794" s="746"/>
      <c r="F794" s="746"/>
      <c r="G794" s="746"/>
      <c r="H794" s="746"/>
      <c r="I794" s="746"/>
      <c r="J794" s="746"/>
      <c r="K794" s="746"/>
      <c r="L794" s="746"/>
      <c r="M794" s="432"/>
      <c r="N794" s="432"/>
      <c r="O794" s="432"/>
      <c r="P794" s="432"/>
      <c r="Q794" s="432"/>
      <c r="R794" s="432"/>
      <c r="S794" s="432"/>
      <c r="T794" s="432"/>
      <c r="U794" s="432"/>
      <c r="V794" s="432"/>
      <c r="W794" s="432"/>
      <c r="X794" s="432"/>
      <c r="Y794" s="432"/>
      <c r="Z794" s="432"/>
      <c r="AA794" s="432"/>
      <c r="AB794" s="432"/>
      <c r="AC794" s="432"/>
      <c r="AD794" s="432"/>
      <c r="AE794" s="12"/>
      <c r="AF794" s="122"/>
    </row>
    <row r="795" spans="1:32" s="72" customFormat="1" ht="15" customHeight="1">
      <c r="A795" s="173"/>
      <c r="B795" s="173"/>
      <c r="C795" s="82" t="s">
        <v>72</v>
      </c>
      <c r="D795" s="746" t="str">
        <f>IF($AH$11=1,"",IF(CNGE_2026_M3_Secc1!$AH$388=CNGE_2026_M3_Secc1!$AJ$388,"",IF(CNGE_2026_M3_Secc1!D404="","",CNGE_2026_M3_Secc1!D404)))</f>
        <v/>
      </c>
      <c r="E795" s="746"/>
      <c r="F795" s="746"/>
      <c r="G795" s="746"/>
      <c r="H795" s="746"/>
      <c r="I795" s="746"/>
      <c r="J795" s="746"/>
      <c r="K795" s="746"/>
      <c r="L795" s="746"/>
      <c r="M795" s="432"/>
      <c r="N795" s="432"/>
      <c r="O795" s="432"/>
      <c r="P795" s="432"/>
      <c r="Q795" s="432"/>
      <c r="R795" s="432"/>
      <c r="S795" s="432"/>
      <c r="T795" s="432"/>
      <c r="U795" s="432"/>
      <c r="V795" s="432"/>
      <c r="W795" s="432"/>
      <c r="X795" s="432"/>
      <c r="Y795" s="432"/>
      <c r="Z795" s="432"/>
      <c r="AA795" s="432"/>
      <c r="AB795" s="432"/>
      <c r="AC795" s="432"/>
      <c r="AD795" s="432"/>
      <c r="AE795" s="12"/>
      <c r="AF795" s="122"/>
    </row>
    <row r="796" spans="1:32" s="72" customFormat="1" ht="15" customHeight="1">
      <c r="A796" s="173"/>
      <c r="B796" s="173"/>
      <c r="C796" s="82" t="s">
        <v>73</v>
      </c>
      <c r="D796" s="746" t="str">
        <f>IF($AH$11=1,"",IF(CNGE_2026_M3_Secc1!$AH$388=CNGE_2026_M3_Secc1!$AJ$388,"",IF(CNGE_2026_M3_Secc1!D405="","",CNGE_2026_M3_Secc1!D405)))</f>
        <v/>
      </c>
      <c r="E796" s="746"/>
      <c r="F796" s="746"/>
      <c r="G796" s="746"/>
      <c r="H796" s="746"/>
      <c r="I796" s="746"/>
      <c r="J796" s="746"/>
      <c r="K796" s="746"/>
      <c r="L796" s="746"/>
      <c r="M796" s="432"/>
      <c r="N796" s="432"/>
      <c r="O796" s="432"/>
      <c r="P796" s="432"/>
      <c r="Q796" s="432"/>
      <c r="R796" s="432"/>
      <c r="S796" s="432"/>
      <c r="T796" s="432"/>
      <c r="U796" s="432"/>
      <c r="V796" s="432"/>
      <c r="W796" s="432"/>
      <c r="X796" s="432"/>
      <c r="Y796" s="432"/>
      <c r="Z796" s="432"/>
      <c r="AA796" s="432"/>
      <c r="AB796" s="432"/>
      <c r="AC796" s="432"/>
      <c r="AD796" s="432"/>
      <c r="AE796" s="12"/>
      <c r="AF796" s="122"/>
    </row>
    <row r="797" spans="1:32" s="72" customFormat="1" ht="15" customHeight="1">
      <c r="A797" s="173"/>
      <c r="B797" s="173"/>
      <c r="C797" s="82" t="s">
        <v>74</v>
      </c>
      <c r="D797" s="746" t="str">
        <f>IF($AH$11=1,"",IF(CNGE_2026_M3_Secc1!$AH$388=CNGE_2026_M3_Secc1!$AJ$388,"",IF(CNGE_2026_M3_Secc1!D406="","",CNGE_2026_M3_Secc1!D406)))</f>
        <v/>
      </c>
      <c r="E797" s="746"/>
      <c r="F797" s="746"/>
      <c r="G797" s="746"/>
      <c r="H797" s="746"/>
      <c r="I797" s="746"/>
      <c r="J797" s="746"/>
      <c r="K797" s="746"/>
      <c r="L797" s="746"/>
      <c r="M797" s="432"/>
      <c r="N797" s="432"/>
      <c r="O797" s="432"/>
      <c r="P797" s="432"/>
      <c r="Q797" s="432"/>
      <c r="R797" s="432"/>
      <c r="S797" s="432"/>
      <c r="T797" s="432"/>
      <c r="U797" s="432"/>
      <c r="V797" s="432"/>
      <c r="W797" s="432"/>
      <c r="X797" s="432"/>
      <c r="Y797" s="432"/>
      <c r="Z797" s="432"/>
      <c r="AA797" s="432"/>
      <c r="AB797" s="432"/>
      <c r="AC797" s="432"/>
      <c r="AD797" s="432"/>
      <c r="AE797" s="12"/>
      <c r="AF797" s="122"/>
    </row>
    <row r="798" spans="1:32" s="72" customFormat="1" ht="15" customHeight="1">
      <c r="A798" s="173"/>
      <c r="B798" s="173"/>
      <c r="C798" s="82" t="s">
        <v>75</v>
      </c>
      <c r="D798" s="746" t="str">
        <f>IF($AH$11=1,"",IF(CNGE_2026_M3_Secc1!$AH$388=CNGE_2026_M3_Secc1!$AJ$388,"",IF(CNGE_2026_M3_Secc1!D407="","",CNGE_2026_M3_Secc1!D407)))</f>
        <v/>
      </c>
      <c r="E798" s="746"/>
      <c r="F798" s="746"/>
      <c r="G798" s="746"/>
      <c r="H798" s="746"/>
      <c r="I798" s="746"/>
      <c r="J798" s="746"/>
      <c r="K798" s="746"/>
      <c r="L798" s="746"/>
      <c r="M798" s="432"/>
      <c r="N798" s="432"/>
      <c r="O798" s="432"/>
      <c r="P798" s="432"/>
      <c r="Q798" s="432"/>
      <c r="R798" s="432"/>
      <c r="S798" s="432"/>
      <c r="T798" s="432"/>
      <c r="U798" s="432"/>
      <c r="V798" s="432"/>
      <c r="W798" s="432"/>
      <c r="X798" s="432"/>
      <c r="Y798" s="432"/>
      <c r="Z798" s="432"/>
      <c r="AA798" s="432"/>
      <c r="AB798" s="432"/>
      <c r="AC798" s="432"/>
      <c r="AD798" s="432"/>
      <c r="AE798" s="12"/>
      <c r="AF798" s="122"/>
    </row>
    <row r="799" spans="1:32" s="72" customFormat="1" ht="15" customHeight="1">
      <c r="A799" s="173"/>
      <c r="B799" s="173"/>
      <c r="C799" s="82" t="s">
        <v>76</v>
      </c>
      <c r="D799" s="746" t="str">
        <f>IF($AH$11=1,"",IF(CNGE_2026_M3_Secc1!$AH$388=CNGE_2026_M3_Secc1!$AJ$388,"",IF(CNGE_2026_M3_Secc1!D408="","",CNGE_2026_M3_Secc1!D408)))</f>
        <v/>
      </c>
      <c r="E799" s="746"/>
      <c r="F799" s="746"/>
      <c r="G799" s="746"/>
      <c r="H799" s="746"/>
      <c r="I799" s="746"/>
      <c r="J799" s="746"/>
      <c r="K799" s="746"/>
      <c r="L799" s="746"/>
      <c r="M799" s="432"/>
      <c r="N799" s="432"/>
      <c r="O799" s="432"/>
      <c r="P799" s="432"/>
      <c r="Q799" s="432"/>
      <c r="R799" s="432"/>
      <c r="S799" s="432"/>
      <c r="T799" s="432"/>
      <c r="U799" s="432"/>
      <c r="V799" s="432"/>
      <c r="W799" s="432"/>
      <c r="X799" s="432"/>
      <c r="Y799" s="432"/>
      <c r="Z799" s="432"/>
      <c r="AA799" s="432"/>
      <c r="AB799" s="432"/>
      <c r="AC799" s="432"/>
      <c r="AD799" s="432"/>
      <c r="AE799" s="12"/>
      <c r="AF799" s="122"/>
    </row>
    <row r="800" spans="1:32" s="72" customFormat="1" ht="15" customHeight="1">
      <c r="A800" s="173"/>
      <c r="B800" s="173"/>
      <c r="C800" s="82" t="s">
        <v>77</v>
      </c>
      <c r="D800" s="746" t="str">
        <f>IF($AH$11=1,"",IF(CNGE_2026_M3_Secc1!$AH$388=CNGE_2026_M3_Secc1!$AJ$388,"",IF(CNGE_2026_M3_Secc1!D409="","",CNGE_2026_M3_Secc1!D409)))</f>
        <v/>
      </c>
      <c r="E800" s="746"/>
      <c r="F800" s="746"/>
      <c r="G800" s="746"/>
      <c r="H800" s="746"/>
      <c r="I800" s="746"/>
      <c r="J800" s="746"/>
      <c r="K800" s="746"/>
      <c r="L800" s="746"/>
      <c r="M800" s="432"/>
      <c r="N800" s="432"/>
      <c r="O800" s="432"/>
      <c r="P800" s="432"/>
      <c r="Q800" s="432"/>
      <c r="R800" s="432"/>
      <c r="S800" s="432"/>
      <c r="T800" s="432"/>
      <c r="U800" s="432"/>
      <c r="V800" s="432"/>
      <c r="W800" s="432"/>
      <c r="X800" s="432"/>
      <c r="Y800" s="432"/>
      <c r="Z800" s="432"/>
      <c r="AA800" s="432"/>
      <c r="AB800" s="432"/>
      <c r="AC800" s="432"/>
      <c r="AD800" s="432"/>
      <c r="AE800" s="12"/>
      <c r="AF800" s="122"/>
    </row>
    <row r="801" spans="1:32" s="72" customFormat="1" ht="15" customHeight="1">
      <c r="A801" s="173"/>
      <c r="B801" s="173"/>
      <c r="C801" s="82" t="s">
        <v>78</v>
      </c>
      <c r="D801" s="746" t="str">
        <f>IF($AH$11=1,"",IF(CNGE_2026_M3_Secc1!$AH$388=CNGE_2026_M3_Secc1!$AJ$388,"",IF(CNGE_2026_M3_Secc1!D410="","",CNGE_2026_M3_Secc1!D410)))</f>
        <v/>
      </c>
      <c r="E801" s="746"/>
      <c r="F801" s="746"/>
      <c r="G801" s="746"/>
      <c r="H801" s="746"/>
      <c r="I801" s="746"/>
      <c r="J801" s="746"/>
      <c r="K801" s="746"/>
      <c r="L801" s="746"/>
      <c r="M801" s="432"/>
      <c r="N801" s="432"/>
      <c r="O801" s="432"/>
      <c r="P801" s="432"/>
      <c r="Q801" s="432"/>
      <c r="R801" s="432"/>
      <c r="S801" s="432"/>
      <c r="T801" s="432"/>
      <c r="U801" s="432"/>
      <c r="V801" s="432"/>
      <c r="W801" s="432"/>
      <c r="X801" s="432"/>
      <c r="Y801" s="432"/>
      <c r="Z801" s="432"/>
      <c r="AA801" s="432"/>
      <c r="AB801" s="432"/>
      <c r="AC801" s="432"/>
      <c r="AD801" s="432"/>
      <c r="AE801" s="12"/>
      <c r="AF801" s="122"/>
    </row>
    <row r="802" spans="1:32" s="72" customFormat="1" ht="15" customHeight="1">
      <c r="A802" s="173"/>
      <c r="B802" s="173"/>
      <c r="C802" s="82" t="s">
        <v>79</v>
      </c>
      <c r="D802" s="746" t="str">
        <f>IF($AH$11=1,"",IF(CNGE_2026_M3_Secc1!$AH$388=CNGE_2026_M3_Secc1!$AJ$388,"",IF(CNGE_2026_M3_Secc1!D411="","",CNGE_2026_M3_Secc1!D411)))</f>
        <v/>
      </c>
      <c r="E802" s="746"/>
      <c r="F802" s="746"/>
      <c r="G802" s="746"/>
      <c r="H802" s="746"/>
      <c r="I802" s="746"/>
      <c r="J802" s="746"/>
      <c r="K802" s="746"/>
      <c r="L802" s="746"/>
      <c r="M802" s="432"/>
      <c r="N802" s="432"/>
      <c r="O802" s="432"/>
      <c r="P802" s="432"/>
      <c r="Q802" s="432"/>
      <c r="R802" s="432"/>
      <c r="S802" s="432"/>
      <c r="T802" s="432"/>
      <c r="U802" s="432"/>
      <c r="V802" s="432"/>
      <c r="W802" s="432"/>
      <c r="X802" s="432"/>
      <c r="Y802" s="432"/>
      <c r="Z802" s="432"/>
      <c r="AA802" s="432"/>
      <c r="AB802" s="432"/>
      <c r="AC802" s="432"/>
      <c r="AD802" s="432"/>
      <c r="AE802" s="12"/>
      <c r="AF802" s="122"/>
    </row>
    <row r="803" spans="1:32" s="72" customFormat="1" ht="15" customHeight="1">
      <c r="A803" s="173"/>
      <c r="B803" s="173"/>
      <c r="C803" s="82" t="s">
        <v>80</v>
      </c>
      <c r="D803" s="746" t="str">
        <f>IF($AH$11=1,"",IF(CNGE_2026_M3_Secc1!$AH$388=CNGE_2026_M3_Secc1!$AJ$388,"",IF(CNGE_2026_M3_Secc1!D412="","",CNGE_2026_M3_Secc1!D412)))</f>
        <v/>
      </c>
      <c r="E803" s="746"/>
      <c r="F803" s="746"/>
      <c r="G803" s="746"/>
      <c r="H803" s="746"/>
      <c r="I803" s="746"/>
      <c r="J803" s="746"/>
      <c r="K803" s="746"/>
      <c r="L803" s="746"/>
      <c r="M803" s="432"/>
      <c r="N803" s="432"/>
      <c r="O803" s="432"/>
      <c r="P803" s="432"/>
      <c r="Q803" s="432"/>
      <c r="R803" s="432"/>
      <c r="S803" s="432"/>
      <c r="T803" s="432"/>
      <c r="U803" s="432"/>
      <c r="V803" s="432"/>
      <c r="W803" s="432"/>
      <c r="X803" s="432"/>
      <c r="Y803" s="432"/>
      <c r="Z803" s="432"/>
      <c r="AA803" s="432"/>
      <c r="AB803" s="432"/>
      <c r="AC803" s="432"/>
      <c r="AD803" s="432"/>
      <c r="AE803" s="12"/>
      <c r="AF803" s="122"/>
    </row>
    <row r="804" spans="1:32" s="72" customFormat="1" ht="15" customHeight="1">
      <c r="A804" s="173"/>
      <c r="B804" s="173"/>
      <c r="C804" s="82" t="s">
        <v>81</v>
      </c>
      <c r="D804" s="746" t="str">
        <f>IF($AH$11=1,"",IF(CNGE_2026_M3_Secc1!$AH$388=CNGE_2026_M3_Secc1!$AJ$388,"",IF(CNGE_2026_M3_Secc1!D413="","",CNGE_2026_M3_Secc1!D413)))</f>
        <v/>
      </c>
      <c r="E804" s="746"/>
      <c r="F804" s="746"/>
      <c r="G804" s="746"/>
      <c r="H804" s="746"/>
      <c r="I804" s="746"/>
      <c r="J804" s="746"/>
      <c r="K804" s="746"/>
      <c r="L804" s="746"/>
      <c r="M804" s="432"/>
      <c r="N804" s="432"/>
      <c r="O804" s="432"/>
      <c r="P804" s="432"/>
      <c r="Q804" s="432"/>
      <c r="R804" s="432"/>
      <c r="S804" s="432"/>
      <c r="T804" s="432"/>
      <c r="U804" s="432"/>
      <c r="V804" s="432"/>
      <c r="W804" s="432"/>
      <c r="X804" s="432"/>
      <c r="Y804" s="432"/>
      <c r="Z804" s="432"/>
      <c r="AA804" s="432"/>
      <c r="AB804" s="432"/>
      <c r="AC804" s="432"/>
      <c r="AD804" s="432"/>
      <c r="AE804" s="12"/>
      <c r="AF804" s="122"/>
    </row>
    <row r="805" spans="1:32" s="72" customFormat="1" ht="15" customHeight="1">
      <c r="A805" s="173"/>
      <c r="B805" s="173"/>
      <c r="C805" s="82" t="s">
        <v>82</v>
      </c>
      <c r="D805" s="746" t="str">
        <f>IF($AH$11=1,"",IF(CNGE_2026_M3_Secc1!$AH$388=CNGE_2026_M3_Secc1!$AJ$388,"",IF(CNGE_2026_M3_Secc1!D414="","",CNGE_2026_M3_Secc1!D414)))</f>
        <v/>
      </c>
      <c r="E805" s="746"/>
      <c r="F805" s="746"/>
      <c r="G805" s="746"/>
      <c r="H805" s="746"/>
      <c r="I805" s="746"/>
      <c r="J805" s="746"/>
      <c r="K805" s="746"/>
      <c r="L805" s="746"/>
      <c r="M805" s="432"/>
      <c r="N805" s="432"/>
      <c r="O805" s="432"/>
      <c r="P805" s="432"/>
      <c r="Q805" s="432"/>
      <c r="R805" s="432"/>
      <c r="S805" s="432"/>
      <c r="T805" s="432"/>
      <c r="U805" s="432"/>
      <c r="V805" s="432"/>
      <c r="W805" s="432"/>
      <c r="X805" s="432"/>
      <c r="Y805" s="432"/>
      <c r="Z805" s="432"/>
      <c r="AA805" s="432"/>
      <c r="AB805" s="432"/>
      <c r="AC805" s="432"/>
      <c r="AD805" s="432"/>
      <c r="AE805" s="12"/>
      <c r="AF805" s="122"/>
    </row>
    <row r="806" spans="1:32" s="72" customFormat="1" ht="15" customHeight="1">
      <c r="A806" s="173"/>
      <c r="B806" s="173"/>
      <c r="C806" s="82" t="s">
        <v>83</v>
      </c>
      <c r="D806" s="746" t="str">
        <f>IF($AH$11=1,"",IF(CNGE_2026_M3_Secc1!$AH$388=CNGE_2026_M3_Secc1!$AJ$388,"",IF(CNGE_2026_M3_Secc1!D415="","",CNGE_2026_M3_Secc1!D415)))</f>
        <v/>
      </c>
      <c r="E806" s="746"/>
      <c r="F806" s="746"/>
      <c r="G806" s="746"/>
      <c r="H806" s="746"/>
      <c r="I806" s="746"/>
      <c r="J806" s="746"/>
      <c r="K806" s="746"/>
      <c r="L806" s="746"/>
      <c r="M806" s="432"/>
      <c r="N806" s="432"/>
      <c r="O806" s="432"/>
      <c r="P806" s="432"/>
      <c r="Q806" s="432"/>
      <c r="R806" s="432"/>
      <c r="S806" s="432"/>
      <c r="T806" s="432"/>
      <c r="U806" s="432"/>
      <c r="V806" s="432"/>
      <c r="W806" s="432"/>
      <c r="X806" s="432"/>
      <c r="Y806" s="432"/>
      <c r="Z806" s="432"/>
      <c r="AA806" s="432"/>
      <c r="AB806" s="432"/>
      <c r="AC806" s="432"/>
      <c r="AD806" s="432"/>
      <c r="AE806" s="12"/>
      <c r="AF806" s="122"/>
    </row>
    <row r="807" spans="1:32" s="72" customFormat="1" ht="15" customHeight="1">
      <c r="A807" s="173"/>
      <c r="B807" s="173"/>
      <c r="C807" s="82" t="s">
        <v>84</v>
      </c>
      <c r="D807" s="746" t="str">
        <f>IF($AH$11=1,"",IF(CNGE_2026_M3_Secc1!$AH$388=CNGE_2026_M3_Secc1!$AJ$388,"",IF(CNGE_2026_M3_Secc1!D416="","",CNGE_2026_M3_Secc1!D416)))</f>
        <v/>
      </c>
      <c r="E807" s="746"/>
      <c r="F807" s="746"/>
      <c r="G807" s="746"/>
      <c r="H807" s="746"/>
      <c r="I807" s="746"/>
      <c r="J807" s="746"/>
      <c r="K807" s="746"/>
      <c r="L807" s="746"/>
      <c r="M807" s="432"/>
      <c r="N807" s="432"/>
      <c r="O807" s="432"/>
      <c r="P807" s="432"/>
      <c r="Q807" s="432"/>
      <c r="R807" s="432"/>
      <c r="S807" s="432"/>
      <c r="T807" s="432"/>
      <c r="U807" s="432"/>
      <c r="V807" s="432"/>
      <c r="W807" s="432"/>
      <c r="X807" s="432"/>
      <c r="Y807" s="432"/>
      <c r="Z807" s="432"/>
      <c r="AA807" s="432"/>
      <c r="AB807" s="432"/>
      <c r="AC807" s="432"/>
      <c r="AD807" s="432"/>
      <c r="AE807" s="12"/>
      <c r="AF807" s="122"/>
    </row>
    <row r="808" spans="1:32" s="72" customFormat="1" ht="15" customHeight="1">
      <c r="A808" s="173"/>
      <c r="B808" s="173"/>
      <c r="C808" s="82" t="s">
        <v>85</v>
      </c>
      <c r="D808" s="746" t="str">
        <f>IF($AH$11=1,"",IF(CNGE_2026_M3_Secc1!$AH$388=CNGE_2026_M3_Secc1!$AJ$388,"",IF(CNGE_2026_M3_Secc1!D417="","",CNGE_2026_M3_Secc1!D417)))</f>
        <v/>
      </c>
      <c r="E808" s="746"/>
      <c r="F808" s="746"/>
      <c r="G808" s="746"/>
      <c r="H808" s="746"/>
      <c r="I808" s="746"/>
      <c r="J808" s="746"/>
      <c r="K808" s="746"/>
      <c r="L808" s="746"/>
      <c r="M808" s="432"/>
      <c r="N808" s="432"/>
      <c r="O808" s="432"/>
      <c r="P808" s="432"/>
      <c r="Q808" s="432"/>
      <c r="R808" s="432"/>
      <c r="S808" s="432"/>
      <c r="T808" s="432"/>
      <c r="U808" s="432"/>
      <c r="V808" s="432"/>
      <c r="W808" s="432"/>
      <c r="X808" s="432"/>
      <c r="Y808" s="432"/>
      <c r="Z808" s="432"/>
      <c r="AA808" s="432"/>
      <c r="AB808" s="432"/>
      <c r="AC808" s="432"/>
      <c r="AD808" s="432"/>
      <c r="AE808" s="12"/>
      <c r="AF808" s="122"/>
    </row>
    <row r="809" spans="1:32" s="72" customFormat="1" ht="15" customHeight="1">
      <c r="A809" s="173"/>
      <c r="B809" s="173"/>
      <c r="C809" s="82" t="s">
        <v>86</v>
      </c>
      <c r="D809" s="746" t="str">
        <f>IF($AH$11=1,"",IF(CNGE_2026_M3_Secc1!$AH$388=CNGE_2026_M3_Secc1!$AJ$388,"",IF(CNGE_2026_M3_Secc1!D418="","",CNGE_2026_M3_Secc1!D418)))</f>
        <v/>
      </c>
      <c r="E809" s="746"/>
      <c r="F809" s="746"/>
      <c r="G809" s="746"/>
      <c r="H809" s="746"/>
      <c r="I809" s="746"/>
      <c r="J809" s="746"/>
      <c r="K809" s="746"/>
      <c r="L809" s="746"/>
      <c r="M809" s="432"/>
      <c r="N809" s="432"/>
      <c r="O809" s="432"/>
      <c r="P809" s="432"/>
      <c r="Q809" s="432"/>
      <c r="R809" s="432"/>
      <c r="S809" s="432"/>
      <c r="T809" s="432"/>
      <c r="U809" s="432"/>
      <c r="V809" s="432"/>
      <c r="W809" s="432"/>
      <c r="X809" s="432"/>
      <c r="Y809" s="432"/>
      <c r="Z809" s="432"/>
      <c r="AA809" s="432"/>
      <c r="AB809" s="432"/>
      <c r="AC809" s="432"/>
      <c r="AD809" s="432"/>
      <c r="AE809" s="12"/>
      <c r="AF809" s="122"/>
    </row>
    <row r="810" spans="1:32" s="72" customFormat="1" ht="15" customHeight="1">
      <c r="A810" s="173"/>
      <c r="B810" s="173"/>
      <c r="C810" s="82" t="s">
        <v>87</v>
      </c>
      <c r="D810" s="746" t="str">
        <f>IF($AH$11=1,"",IF(CNGE_2026_M3_Secc1!$AH$388=CNGE_2026_M3_Secc1!$AJ$388,"",IF(CNGE_2026_M3_Secc1!D419="","",CNGE_2026_M3_Secc1!D419)))</f>
        <v/>
      </c>
      <c r="E810" s="746"/>
      <c r="F810" s="746"/>
      <c r="G810" s="746"/>
      <c r="H810" s="746"/>
      <c r="I810" s="746"/>
      <c r="J810" s="746"/>
      <c r="K810" s="746"/>
      <c r="L810" s="746"/>
      <c r="M810" s="432"/>
      <c r="N810" s="432"/>
      <c r="O810" s="432"/>
      <c r="P810" s="432"/>
      <c r="Q810" s="432"/>
      <c r="R810" s="432"/>
      <c r="S810" s="432"/>
      <c r="T810" s="432"/>
      <c r="U810" s="432"/>
      <c r="V810" s="432"/>
      <c r="W810" s="432"/>
      <c r="X810" s="432"/>
      <c r="Y810" s="432"/>
      <c r="Z810" s="432"/>
      <c r="AA810" s="432"/>
      <c r="AB810" s="432"/>
      <c r="AC810" s="432"/>
      <c r="AD810" s="432"/>
      <c r="AE810" s="12"/>
      <c r="AF810" s="122"/>
    </row>
    <row r="811" spans="1:32" s="72" customFormat="1" ht="15" customHeight="1">
      <c r="A811" s="173"/>
      <c r="B811" s="173"/>
      <c r="C811" s="82" t="s">
        <v>88</v>
      </c>
      <c r="D811" s="746" t="str">
        <f>IF($AH$11=1,"",IF(CNGE_2026_M3_Secc1!$AH$388=CNGE_2026_M3_Secc1!$AJ$388,"",IF(CNGE_2026_M3_Secc1!D420="","",CNGE_2026_M3_Secc1!D420)))</f>
        <v/>
      </c>
      <c r="E811" s="746"/>
      <c r="F811" s="746"/>
      <c r="G811" s="746"/>
      <c r="H811" s="746"/>
      <c r="I811" s="746"/>
      <c r="J811" s="746"/>
      <c r="K811" s="746"/>
      <c r="L811" s="746"/>
      <c r="M811" s="432"/>
      <c r="N811" s="432"/>
      <c r="O811" s="432"/>
      <c r="P811" s="432"/>
      <c r="Q811" s="432"/>
      <c r="R811" s="432"/>
      <c r="S811" s="432"/>
      <c r="T811" s="432"/>
      <c r="U811" s="432"/>
      <c r="V811" s="432"/>
      <c r="W811" s="432"/>
      <c r="X811" s="432"/>
      <c r="Y811" s="432"/>
      <c r="Z811" s="432"/>
      <c r="AA811" s="432"/>
      <c r="AB811" s="432"/>
      <c r="AC811" s="432"/>
      <c r="AD811" s="432"/>
      <c r="AE811" s="12"/>
      <c r="AF811" s="122"/>
    </row>
    <row r="812" spans="1:32" s="72" customFormat="1" ht="15" customHeight="1">
      <c r="A812" s="173"/>
      <c r="B812" s="173"/>
      <c r="C812" s="82" t="s">
        <v>89</v>
      </c>
      <c r="D812" s="746" t="str">
        <f>IF($AH$11=1,"",IF(CNGE_2026_M3_Secc1!$AH$388=CNGE_2026_M3_Secc1!$AJ$388,"",IF(CNGE_2026_M3_Secc1!D421="","",CNGE_2026_M3_Secc1!D421)))</f>
        <v/>
      </c>
      <c r="E812" s="746"/>
      <c r="F812" s="746"/>
      <c r="G812" s="746"/>
      <c r="H812" s="746"/>
      <c r="I812" s="746"/>
      <c r="J812" s="746"/>
      <c r="K812" s="746"/>
      <c r="L812" s="746"/>
      <c r="M812" s="432"/>
      <c r="N812" s="432"/>
      <c r="O812" s="432"/>
      <c r="P812" s="432"/>
      <c r="Q812" s="432"/>
      <c r="R812" s="432"/>
      <c r="S812" s="432"/>
      <c r="T812" s="432"/>
      <c r="U812" s="432"/>
      <c r="V812" s="432"/>
      <c r="W812" s="432"/>
      <c r="X812" s="432"/>
      <c r="Y812" s="432"/>
      <c r="Z812" s="432"/>
      <c r="AA812" s="432"/>
      <c r="AB812" s="432"/>
      <c r="AC812" s="432"/>
      <c r="AD812" s="432"/>
      <c r="AE812" s="12"/>
      <c r="AF812" s="122"/>
    </row>
    <row r="813" spans="1:32" s="72" customFormat="1" ht="15" customHeight="1">
      <c r="A813" s="173"/>
      <c r="B813" s="173"/>
      <c r="C813" s="82" t="s">
        <v>90</v>
      </c>
      <c r="D813" s="746" t="str">
        <f>IF($AH$11=1,"",IF(CNGE_2026_M3_Secc1!$AH$388=CNGE_2026_M3_Secc1!$AJ$388,"",IF(CNGE_2026_M3_Secc1!D422="","",CNGE_2026_M3_Secc1!D422)))</f>
        <v/>
      </c>
      <c r="E813" s="746"/>
      <c r="F813" s="746"/>
      <c r="G813" s="746"/>
      <c r="H813" s="746"/>
      <c r="I813" s="746"/>
      <c r="J813" s="746"/>
      <c r="K813" s="746"/>
      <c r="L813" s="746"/>
      <c r="M813" s="432"/>
      <c r="N813" s="432"/>
      <c r="O813" s="432"/>
      <c r="P813" s="432"/>
      <c r="Q813" s="432"/>
      <c r="R813" s="432"/>
      <c r="S813" s="432"/>
      <c r="T813" s="432"/>
      <c r="U813" s="432"/>
      <c r="V813" s="432"/>
      <c r="W813" s="432"/>
      <c r="X813" s="432"/>
      <c r="Y813" s="432"/>
      <c r="Z813" s="432"/>
      <c r="AA813" s="432"/>
      <c r="AB813" s="432"/>
      <c r="AC813" s="432"/>
      <c r="AD813" s="432"/>
      <c r="AE813" s="12"/>
      <c r="AF813" s="122"/>
    </row>
    <row r="814" spans="1:32" s="72" customFormat="1" ht="15" customHeight="1">
      <c r="A814" s="173"/>
      <c r="B814" s="173"/>
      <c r="C814" s="82" t="s">
        <v>91</v>
      </c>
      <c r="D814" s="746" t="str">
        <f>IF($AH$11=1,"",IF(CNGE_2026_M3_Secc1!$AH$388=CNGE_2026_M3_Secc1!$AJ$388,"",IF(CNGE_2026_M3_Secc1!D423="","",CNGE_2026_M3_Secc1!D423)))</f>
        <v/>
      </c>
      <c r="E814" s="746"/>
      <c r="F814" s="746"/>
      <c r="G814" s="746"/>
      <c r="H814" s="746"/>
      <c r="I814" s="746"/>
      <c r="J814" s="746"/>
      <c r="K814" s="746"/>
      <c r="L814" s="746"/>
      <c r="M814" s="432"/>
      <c r="N814" s="432"/>
      <c r="O814" s="432"/>
      <c r="P814" s="432"/>
      <c r="Q814" s="432"/>
      <c r="R814" s="432"/>
      <c r="S814" s="432"/>
      <c r="T814" s="432"/>
      <c r="U814" s="432"/>
      <c r="V814" s="432"/>
      <c r="W814" s="432"/>
      <c r="X814" s="432"/>
      <c r="Y814" s="432"/>
      <c r="Z814" s="432"/>
      <c r="AA814" s="432"/>
      <c r="AB814" s="432"/>
      <c r="AC814" s="432"/>
      <c r="AD814" s="432"/>
      <c r="AE814" s="12"/>
      <c r="AF814" s="122"/>
    </row>
    <row r="815" spans="1:32" s="72" customFormat="1" ht="15" customHeight="1">
      <c r="A815" s="173"/>
      <c r="B815" s="173"/>
      <c r="C815" s="82" t="s">
        <v>92</v>
      </c>
      <c r="D815" s="746" t="str">
        <f>IF($AH$11=1,"",IF(CNGE_2026_M3_Secc1!$AH$388=CNGE_2026_M3_Secc1!$AJ$388,"",IF(CNGE_2026_M3_Secc1!D424="","",CNGE_2026_M3_Secc1!D424)))</f>
        <v/>
      </c>
      <c r="E815" s="746"/>
      <c r="F815" s="746"/>
      <c r="G815" s="746"/>
      <c r="H815" s="746"/>
      <c r="I815" s="746"/>
      <c r="J815" s="746"/>
      <c r="K815" s="746"/>
      <c r="L815" s="746"/>
      <c r="M815" s="432"/>
      <c r="N815" s="432"/>
      <c r="O815" s="432"/>
      <c r="P815" s="432"/>
      <c r="Q815" s="432"/>
      <c r="R815" s="432"/>
      <c r="S815" s="432"/>
      <c r="T815" s="432"/>
      <c r="U815" s="432"/>
      <c r="V815" s="432"/>
      <c r="W815" s="432"/>
      <c r="X815" s="432"/>
      <c r="Y815" s="432"/>
      <c r="Z815" s="432"/>
      <c r="AA815" s="432"/>
      <c r="AB815" s="432"/>
      <c r="AC815" s="432"/>
      <c r="AD815" s="432"/>
      <c r="AE815" s="12"/>
      <c r="AF815" s="122"/>
    </row>
    <row r="816" spans="1:32" s="72" customFormat="1" ht="15" customHeight="1">
      <c r="A816" s="173"/>
      <c r="B816" s="173"/>
      <c r="C816" s="82" t="s">
        <v>93</v>
      </c>
      <c r="D816" s="746" t="str">
        <f>IF($AH$11=1,"",IF(CNGE_2026_M3_Secc1!$AH$388=CNGE_2026_M3_Secc1!$AJ$388,"",IF(CNGE_2026_M3_Secc1!D425="","",CNGE_2026_M3_Secc1!D425)))</f>
        <v/>
      </c>
      <c r="E816" s="746"/>
      <c r="F816" s="746"/>
      <c r="G816" s="746"/>
      <c r="H816" s="746"/>
      <c r="I816" s="746"/>
      <c r="J816" s="746"/>
      <c r="K816" s="746"/>
      <c r="L816" s="746"/>
      <c r="M816" s="432"/>
      <c r="N816" s="432"/>
      <c r="O816" s="432"/>
      <c r="P816" s="432"/>
      <c r="Q816" s="432"/>
      <c r="R816" s="432"/>
      <c r="S816" s="432"/>
      <c r="T816" s="432"/>
      <c r="U816" s="432"/>
      <c r="V816" s="432"/>
      <c r="W816" s="432"/>
      <c r="X816" s="432"/>
      <c r="Y816" s="432"/>
      <c r="Z816" s="432"/>
      <c r="AA816" s="432"/>
      <c r="AB816" s="432"/>
      <c r="AC816" s="432"/>
      <c r="AD816" s="432"/>
      <c r="AE816" s="12"/>
      <c r="AF816" s="122"/>
    </row>
    <row r="817" spans="1:211" s="72" customFormat="1" ht="15" customHeight="1">
      <c r="A817" s="173"/>
      <c r="B817" s="173"/>
      <c r="C817" s="82" t="s">
        <v>94</v>
      </c>
      <c r="D817" s="746" t="str">
        <f>IF($AH$11=1,"",IF(CNGE_2026_M3_Secc1!$AH$388=CNGE_2026_M3_Secc1!$AJ$388,"",IF(CNGE_2026_M3_Secc1!D426="","",CNGE_2026_M3_Secc1!D426)))</f>
        <v/>
      </c>
      <c r="E817" s="746"/>
      <c r="F817" s="746"/>
      <c r="G817" s="746"/>
      <c r="H817" s="746"/>
      <c r="I817" s="746"/>
      <c r="J817" s="746"/>
      <c r="K817" s="746"/>
      <c r="L817" s="746"/>
      <c r="M817" s="432"/>
      <c r="N817" s="432"/>
      <c r="O817" s="432"/>
      <c r="P817" s="432"/>
      <c r="Q817" s="432"/>
      <c r="R817" s="432"/>
      <c r="S817" s="432"/>
      <c r="T817" s="432"/>
      <c r="U817" s="432"/>
      <c r="V817" s="432"/>
      <c r="W817" s="432"/>
      <c r="X817" s="432"/>
      <c r="Y817" s="432"/>
      <c r="Z817" s="432"/>
      <c r="AA817" s="432"/>
      <c r="AB817" s="432"/>
      <c r="AC817" s="432"/>
      <c r="AD817" s="432"/>
      <c r="AE817" s="12"/>
      <c r="AF817" s="122"/>
    </row>
    <row r="818" spans="1:211" s="72" customFormat="1" ht="15" customHeight="1">
      <c r="A818" s="173"/>
      <c r="B818" s="173"/>
      <c r="C818" s="82" t="s">
        <v>95</v>
      </c>
      <c r="D818" s="746" t="str">
        <f>IF($AH$11=1,"",IF(CNGE_2026_M3_Secc1!$AH$388=CNGE_2026_M3_Secc1!$AJ$388,"",IF(CNGE_2026_M3_Secc1!D427="","",CNGE_2026_M3_Secc1!D427)))</f>
        <v/>
      </c>
      <c r="E818" s="746"/>
      <c r="F818" s="746"/>
      <c r="G818" s="746"/>
      <c r="H818" s="746"/>
      <c r="I818" s="746"/>
      <c r="J818" s="746"/>
      <c r="K818" s="746"/>
      <c r="L818" s="746"/>
      <c r="M818" s="432"/>
      <c r="N818" s="432"/>
      <c r="O818" s="432"/>
      <c r="P818" s="432"/>
      <c r="Q818" s="432"/>
      <c r="R818" s="432"/>
      <c r="S818" s="432"/>
      <c r="T818" s="432"/>
      <c r="U818" s="432"/>
      <c r="V818" s="432"/>
      <c r="W818" s="432"/>
      <c r="X818" s="432"/>
      <c r="Y818" s="432"/>
      <c r="Z818" s="432"/>
      <c r="AA818" s="432"/>
      <c r="AB818" s="432"/>
      <c r="AC818" s="432"/>
      <c r="AD818" s="432"/>
      <c r="AE818" s="12"/>
      <c r="AF818" s="122"/>
    </row>
    <row r="819" spans="1:211" s="72" customFormat="1" ht="15" customHeight="1">
      <c r="A819" s="131"/>
      <c r="C819" s="82" t="s">
        <v>96</v>
      </c>
      <c r="D819" s="746" t="str">
        <f>IF($AH$11=1,"",IF(CNGE_2026_M3_Secc1!$AH$388=CNGE_2026_M3_Secc1!$AJ$388,"",IF(CNGE_2026_M3_Secc1!D428="","",CNGE_2026_M3_Secc1!D428)))</f>
        <v/>
      </c>
      <c r="E819" s="746"/>
      <c r="F819" s="746"/>
      <c r="G819" s="746"/>
      <c r="H819" s="746"/>
      <c r="I819" s="746"/>
      <c r="J819" s="746"/>
      <c r="K819" s="746"/>
      <c r="L819" s="746"/>
      <c r="M819" s="432"/>
      <c r="N819" s="432"/>
      <c r="O819" s="432"/>
      <c r="P819" s="432"/>
      <c r="Q819" s="432"/>
      <c r="R819" s="432"/>
      <c r="S819" s="432"/>
      <c r="T819" s="432"/>
      <c r="U819" s="432"/>
      <c r="V819" s="432"/>
      <c r="W819" s="432"/>
      <c r="X819" s="432"/>
      <c r="Y819" s="432"/>
      <c r="Z819" s="432"/>
      <c r="AA819" s="432"/>
      <c r="AB819" s="432"/>
      <c r="AC819" s="432"/>
      <c r="AD819" s="432"/>
      <c r="AE819" s="12"/>
      <c r="AF819" s="122"/>
      <c r="AH819" s="195"/>
      <c r="AI819" s="130"/>
      <c r="AJ819" s="130"/>
      <c r="AK819" s="130"/>
      <c r="AL819" s="130"/>
      <c r="AM819" s="130"/>
      <c r="AN819" s="130"/>
      <c r="AO819" s="130"/>
      <c r="AP819"/>
      <c r="AQ819" s="195"/>
      <c r="AR819" s="130"/>
      <c r="AS819" s="130"/>
      <c r="AT819" s="130"/>
      <c r="AU819" s="130"/>
      <c r="AV819" s="130"/>
      <c r="AW819" s="130"/>
      <c r="AX819" s="130"/>
      <c r="AY819"/>
      <c r="AZ819" s="195"/>
      <c r="BA819" s="130"/>
      <c r="BB819" s="130"/>
      <c r="BC819" s="130"/>
      <c r="BD819" s="130"/>
      <c r="BE819" s="130"/>
      <c r="BF819" s="130"/>
      <c r="BG819" s="130"/>
      <c r="BH819"/>
      <c r="BI819" s="195"/>
      <c r="BJ819" s="130"/>
      <c r="BK819" s="130"/>
      <c r="BL819" s="130"/>
      <c r="BM819" s="130"/>
      <c r="BN819" s="130"/>
      <c r="BO819" s="130"/>
      <c r="BP819" s="130"/>
      <c r="BQ819"/>
      <c r="BR819" s="406"/>
      <c r="BS819" s="406"/>
      <c r="BT819" s="130"/>
      <c r="BU819" s="130"/>
      <c r="BV819" s="130"/>
      <c r="BW819" s="130"/>
      <c r="GF819" s="130"/>
      <c r="GG819" s="130"/>
      <c r="GH819" s="130"/>
      <c r="GI819" s="130"/>
      <c r="GJ819" s="130"/>
      <c r="GK819" s="130"/>
      <c r="GL819" s="130"/>
      <c r="GM819" s="130"/>
      <c r="GN819" s="130"/>
      <c r="GO819" s="130"/>
      <c r="GP819" s="130"/>
      <c r="GQ819" s="130"/>
      <c r="GR819" s="130"/>
      <c r="GS819" s="130"/>
      <c r="GT819" s="130"/>
      <c r="GU819" s="130"/>
      <c r="GV819" s="130"/>
      <c r="GW819" s="130"/>
      <c r="GX819" s="130"/>
      <c r="GY819" s="130"/>
      <c r="GZ819" s="130"/>
      <c r="HA819" s="130"/>
      <c r="HB819" s="130"/>
      <c r="HC819" s="130"/>
    </row>
    <row r="820" spans="1:211" s="72" customFormat="1" ht="15" customHeight="1">
      <c r="A820" s="131"/>
      <c r="C820" s="82" t="s">
        <v>97</v>
      </c>
      <c r="D820" s="746" t="str">
        <f>IF($AH$11=1,"",IF(CNGE_2026_M3_Secc1!$AH$388=CNGE_2026_M3_Secc1!$AJ$388,"",IF(CNGE_2026_M3_Secc1!D429="","",CNGE_2026_M3_Secc1!D429)))</f>
        <v/>
      </c>
      <c r="E820" s="746"/>
      <c r="F820" s="746"/>
      <c r="G820" s="746"/>
      <c r="H820" s="746"/>
      <c r="I820" s="746"/>
      <c r="J820" s="746"/>
      <c r="K820" s="746"/>
      <c r="L820" s="746"/>
      <c r="M820" s="432"/>
      <c r="N820" s="432"/>
      <c r="O820" s="432"/>
      <c r="P820" s="432"/>
      <c r="Q820" s="432"/>
      <c r="R820" s="432"/>
      <c r="S820" s="432"/>
      <c r="T820" s="432"/>
      <c r="U820" s="432"/>
      <c r="V820" s="432"/>
      <c r="W820" s="432"/>
      <c r="X820" s="432"/>
      <c r="Y820" s="432"/>
      <c r="Z820" s="432"/>
      <c r="AA820" s="432"/>
      <c r="AB820" s="432"/>
      <c r="AC820" s="432"/>
      <c r="AD820" s="432"/>
      <c r="AE820" s="12"/>
      <c r="AF820" s="122"/>
      <c r="AH820" s="195"/>
      <c r="AI820" s="130"/>
      <c r="AJ820" s="130"/>
      <c r="AK820" s="130"/>
      <c r="AL820" s="130"/>
      <c r="AM820" s="130"/>
      <c r="AN820" s="130"/>
      <c r="AO820" s="130"/>
      <c r="AP820"/>
      <c r="AQ820" s="195"/>
      <c r="AR820" s="130"/>
      <c r="AS820" s="130"/>
      <c r="AT820" s="130"/>
      <c r="AU820" s="130"/>
      <c r="AV820" s="130"/>
      <c r="AW820" s="130"/>
      <c r="AX820" s="130"/>
      <c r="AY820"/>
      <c r="AZ820" s="195"/>
      <c r="BA820" s="130"/>
      <c r="BB820" s="130"/>
      <c r="BC820" s="130"/>
      <c r="BD820" s="130"/>
      <c r="BE820" s="130"/>
      <c r="BF820" s="130"/>
      <c r="BG820" s="130"/>
      <c r="BH820"/>
      <c r="BI820" s="195"/>
      <c r="BJ820" s="130"/>
      <c r="BK820" s="130"/>
      <c r="BL820" s="130"/>
      <c r="BM820" s="130"/>
      <c r="BN820" s="130"/>
      <c r="BO820" s="130"/>
      <c r="BP820" s="130"/>
      <c r="BQ820"/>
      <c r="BR820" s="406"/>
      <c r="BS820" s="406"/>
      <c r="BT820" s="130"/>
      <c r="BU820" s="130"/>
      <c r="BV820" s="130"/>
      <c r="BW820" s="130"/>
      <c r="GF820" s="130"/>
      <c r="GG820" s="130"/>
      <c r="GH820" s="130"/>
      <c r="GI820" s="130"/>
      <c r="GJ820" s="130"/>
      <c r="GK820" s="130"/>
      <c r="GL820" s="130"/>
      <c r="GM820" s="130"/>
      <c r="GN820" s="130"/>
      <c r="GO820" s="130"/>
      <c r="GP820" s="130"/>
      <c r="GQ820" s="130"/>
      <c r="GR820" s="130"/>
      <c r="GS820" s="130"/>
      <c r="GT820" s="130"/>
      <c r="GU820" s="130"/>
      <c r="GV820" s="130"/>
      <c r="GW820" s="130"/>
      <c r="GX820" s="130"/>
      <c r="GY820" s="130"/>
      <c r="GZ820" s="130"/>
      <c r="HA820" s="130"/>
      <c r="HB820" s="130"/>
      <c r="HC820" s="130"/>
    </row>
    <row r="821" spans="1:211" s="72" customFormat="1" ht="15" customHeight="1">
      <c r="A821" s="131"/>
      <c r="C821" s="82" t="s">
        <v>98</v>
      </c>
      <c r="D821" s="746" t="str">
        <f>IF($AH$11=1,"",IF(CNGE_2026_M3_Secc1!$AH$388=CNGE_2026_M3_Secc1!$AJ$388,"",IF(CNGE_2026_M3_Secc1!D430="","",CNGE_2026_M3_Secc1!D430)))</f>
        <v/>
      </c>
      <c r="E821" s="746"/>
      <c r="F821" s="746"/>
      <c r="G821" s="746"/>
      <c r="H821" s="746"/>
      <c r="I821" s="746"/>
      <c r="J821" s="746"/>
      <c r="K821" s="746"/>
      <c r="L821" s="746"/>
      <c r="M821" s="432"/>
      <c r="N821" s="432"/>
      <c r="O821" s="432"/>
      <c r="P821" s="432"/>
      <c r="Q821" s="432"/>
      <c r="R821" s="432"/>
      <c r="S821" s="432"/>
      <c r="T821" s="432"/>
      <c r="U821" s="432"/>
      <c r="V821" s="432"/>
      <c r="W821" s="432"/>
      <c r="X821" s="432"/>
      <c r="Y821" s="432"/>
      <c r="Z821" s="432"/>
      <c r="AA821" s="432"/>
      <c r="AB821" s="432"/>
      <c r="AC821" s="432"/>
      <c r="AD821" s="432"/>
      <c r="AE821" s="12"/>
      <c r="AF821" s="122"/>
      <c r="AH821" s="195"/>
      <c r="AI821" s="130"/>
      <c r="AJ821" s="130"/>
      <c r="AK821" s="130"/>
      <c r="AL821" s="130"/>
      <c r="AM821" s="130"/>
      <c r="AN821" s="130"/>
      <c r="AO821" s="130"/>
      <c r="AP821"/>
      <c r="AQ821" s="195"/>
      <c r="AR821" s="130"/>
      <c r="AS821" s="130"/>
      <c r="AT821" s="130"/>
      <c r="AU821" s="130"/>
      <c r="AV821" s="130"/>
      <c r="AW821" s="130"/>
      <c r="AX821" s="130"/>
      <c r="AY821"/>
      <c r="AZ821" s="195"/>
      <c r="BA821" s="130"/>
      <c r="BB821" s="130"/>
      <c r="BC821" s="130"/>
      <c r="BD821" s="130"/>
      <c r="BE821" s="130"/>
      <c r="BF821" s="130"/>
      <c r="BG821" s="130"/>
      <c r="BH821"/>
      <c r="BI821" s="195"/>
      <c r="BJ821" s="130"/>
      <c r="BK821" s="130"/>
      <c r="BL821" s="130"/>
      <c r="BM821" s="130"/>
      <c r="BN821" s="130"/>
      <c r="BO821" s="130"/>
      <c r="BP821" s="130"/>
      <c r="BQ821"/>
      <c r="BR821" s="406"/>
      <c r="BS821" s="406"/>
      <c r="BT821" s="130"/>
      <c r="BU821" s="130"/>
      <c r="BV821" s="130"/>
      <c r="BW821" s="130"/>
      <c r="GF821" s="130"/>
      <c r="GG821" s="130"/>
      <c r="GH821" s="130"/>
      <c r="GI821" s="130"/>
      <c r="GJ821" s="130"/>
      <c r="GK821" s="130"/>
      <c r="GL821" s="130"/>
      <c r="GM821" s="130"/>
      <c r="GN821" s="130"/>
      <c r="GO821" s="130"/>
      <c r="GP821" s="130"/>
      <c r="GQ821" s="130"/>
      <c r="GR821" s="130"/>
      <c r="GS821" s="130"/>
      <c r="GT821" s="130"/>
      <c r="GU821" s="130"/>
      <c r="GV821" s="130"/>
      <c r="GW821" s="130"/>
      <c r="GX821" s="130"/>
      <c r="GY821" s="130"/>
      <c r="GZ821" s="130"/>
      <c r="HA821" s="130"/>
      <c r="HB821" s="130"/>
      <c r="HC821" s="130"/>
    </row>
    <row r="822" spans="1:211" s="72" customFormat="1" ht="15" customHeight="1">
      <c r="A822" s="131"/>
      <c r="C822" s="82" t="s">
        <v>99</v>
      </c>
      <c r="D822" s="746" t="str">
        <f>IF($AH$11=1,"",IF(CNGE_2026_M3_Secc1!$AH$388=CNGE_2026_M3_Secc1!$AJ$388,"",IF(CNGE_2026_M3_Secc1!D431="","",CNGE_2026_M3_Secc1!D431)))</f>
        <v/>
      </c>
      <c r="E822" s="746"/>
      <c r="F822" s="746"/>
      <c r="G822" s="746"/>
      <c r="H822" s="746"/>
      <c r="I822" s="746"/>
      <c r="J822" s="746"/>
      <c r="K822" s="746"/>
      <c r="L822" s="746"/>
      <c r="M822" s="432"/>
      <c r="N822" s="432"/>
      <c r="O822" s="432"/>
      <c r="P822" s="432"/>
      <c r="Q822" s="432"/>
      <c r="R822" s="432"/>
      <c r="S822" s="432"/>
      <c r="T822" s="432"/>
      <c r="U822" s="432"/>
      <c r="V822" s="432"/>
      <c r="W822" s="432"/>
      <c r="X822" s="432"/>
      <c r="Y822" s="432"/>
      <c r="Z822" s="432"/>
      <c r="AA822" s="432"/>
      <c r="AB822" s="432"/>
      <c r="AC822" s="432"/>
      <c r="AD822" s="432"/>
      <c r="AE822" s="12"/>
      <c r="AF822" s="122"/>
      <c r="AH822" s="195"/>
      <c r="AI822" s="130"/>
      <c r="AJ822" s="130"/>
      <c r="AK822" s="130"/>
      <c r="AL822" s="130"/>
      <c r="AM822" s="130"/>
      <c r="AN822" s="130"/>
      <c r="AO822" s="130"/>
      <c r="AP822"/>
      <c r="AQ822" s="195"/>
      <c r="AR822" s="130"/>
      <c r="AS822" s="130"/>
      <c r="AT822" s="130"/>
      <c r="AU822" s="130"/>
      <c r="AV822" s="130"/>
      <c r="AW822" s="130"/>
      <c r="AX822" s="130"/>
      <c r="AY822"/>
      <c r="AZ822" s="195"/>
      <c r="BA822" s="130"/>
      <c r="BB822" s="130"/>
      <c r="BC822" s="130"/>
      <c r="BD822" s="130"/>
      <c r="BE822" s="130"/>
      <c r="BF822" s="130"/>
      <c r="BG822" s="130"/>
      <c r="BH822"/>
      <c r="BI822" s="195"/>
      <c r="BJ822" s="130"/>
      <c r="BK822" s="130"/>
      <c r="BL822" s="130"/>
      <c r="BM822" s="130"/>
      <c r="BN822" s="130"/>
      <c r="BO822" s="130"/>
      <c r="BP822" s="130"/>
      <c r="BQ822"/>
      <c r="BR822" s="406"/>
      <c r="BS822" s="406"/>
      <c r="BT822" s="130"/>
      <c r="BU822" s="130"/>
      <c r="BV822" s="130"/>
      <c r="BW822" s="130"/>
      <c r="GF822" s="130"/>
      <c r="GG822" s="130"/>
      <c r="GH822" s="130"/>
      <c r="GI822" s="130"/>
      <c r="GJ822" s="130"/>
      <c r="GK822" s="130"/>
      <c r="GL822" s="130"/>
      <c r="GM822" s="130"/>
      <c r="GN822" s="130"/>
      <c r="GO822" s="130"/>
      <c r="GP822" s="130"/>
      <c r="GQ822" s="130"/>
      <c r="GR822" s="130"/>
      <c r="GS822" s="130"/>
      <c r="GT822" s="130"/>
      <c r="GU822" s="130"/>
      <c r="GV822" s="130"/>
      <c r="GW822" s="130"/>
      <c r="GX822" s="130"/>
      <c r="GY822" s="130"/>
      <c r="GZ822" s="130"/>
      <c r="HA822" s="130"/>
      <c r="HB822" s="130"/>
      <c r="HC822" s="130"/>
    </row>
    <row r="823" spans="1:211" s="72" customFormat="1" ht="15" customHeight="1">
      <c r="A823" s="131"/>
      <c r="C823" s="82" t="s">
        <v>100</v>
      </c>
      <c r="D823" s="746" t="str">
        <f>IF($AH$11=1,"",IF(CNGE_2026_M3_Secc1!$AH$388=CNGE_2026_M3_Secc1!$AJ$388,"",IF(CNGE_2026_M3_Secc1!D432="","",CNGE_2026_M3_Secc1!D432)))</f>
        <v/>
      </c>
      <c r="E823" s="746"/>
      <c r="F823" s="746"/>
      <c r="G823" s="746"/>
      <c r="H823" s="746"/>
      <c r="I823" s="746"/>
      <c r="J823" s="746"/>
      <c r="K823" s="746"/>
      <c r="L823" s="746"/>
      <c r="M823" s="432"/>
      <c r="N823" s="432"/>
      <c r="O823" s="432"/>
      <c r="P823" s="432"/>
      <c r="Q823" s="432"/>
      <c r="R823" s="432"/>
      <c r="S823" s="432"/>
      <c r="T823" s="432"/>
      <c r="U823" s="432"/>
      <c r="V823" s="432"/>
      <c r="W823" s="432"/>
      <c r="X823" s="432"/>
      <c r="Y823" s="432"/>
      <c r="Z823" s="432"/>
      <c r="AA823" s="432"/>
      <c r="AB823" s="432"/>
      <c r="AC823" s="432"/>
      <c r="AD823" s="432"/>
      <c r="AE823" s="12"/>
      <c r="AF823" s="122"/>
      <c r="AH823" s="454"/>
      <c r="AI823" s="101"/>
      <c r="AJ823" s="101"/>
      <c r="AK823" s="101"/>
      <c r="AL823" s="101"/>
      <c r="AM823" s="101"/>
      <c r="AN823" s="101"/>
      <c r="AO823" s="101"/>
      <c r="AP823" s="35"/>
      <c r="AQ823" s="195"/>
      <c r="AR823" s="130"/>
      <c r="AS823" s="130"/>
      <c r="AT823" s="130"/>
      <c r="AU823" s="130"/>
      <c r="AV823" s="130"/>
      <c r="AW823" s="130"/>
      <c r="AX823" s="130"/>
      <c r="AY823"/>
      <c r="AZ823" s="195"/>
      <c r="BA823" s="130"/>
      <c r="BB823" s="130"/>
      <c r="BC823" s="130"/>
      <c r="BD823" s="130"/>
      <c r="BE823" s="130"/>
      <c r="BF823" s="130"/>
      <c r="BG823" s="130"/>
      <c r="BH823"/>
      <c r="BI823" s="195"/>
      <c r="BJ823" s="130"/>
      <c r="BK823" s="130"/>
      <c r="BL823" s="130"/>
      <c r="BM823" s="130"/>
      <c r="BN823" s="130"/>
      <c r="BO823" s="130"/>
      <c r="BP823" s="130"/>
      <c r="BQ823"/>
      <c r="BR823" s="406"/>
      <c r="BS823" s="406"/>
      <c r="BT823" s="130"/>
      <c r="BU823" s="130"/>
      <c r="BV823" s="130"/>
      <c r="BW823" s="130"/>
      <c r="GF823" s="130"/>
      <c r="GG823" s="130"/>
      <c r="GH823" s="130"/>
      <c r="GI823" s="130"/>
      <c r="GJ823" s="130"/>
      <c r="GK823" s="130"/>
      <c r="GL823" s="130"/>
      <c r="GM823" s="130"/>
      <c r="GN823" s="130"/>
      <c r="GO823" s="130"/>
      <c r="GP823" s="130"/>
      <c r="GQ823" s="130"/>
      <c r="GR823" s="130"/>
      <c r="GS823" s="130"/>
      <c r="GT823" s="130"/>
      <c r="GU823" s="130"/>
      <c r="GV823" s="130"/>
      <c r="GW823" s="130"/>
      <c r="GX823" s="130"/>
      <c r="GY823" s="130"/>
      <c r="GZ823" s="130"/>
      <c r="HA823" s="130"/>
      <c r="HB823" s="130"/>
      <c r="HC823" s="130"/>
    </row>
    <row r="824" spans="1:211" s="72" customFormat="1" ht="15" customHeight="1">
      <c r="A824" s="131"/>
      <c r="C824" s="82" t="s">
        <v>321</v>
      </c>
      <c r="D824" s="746" t="str">
        <f>IF($AH$11=1,"","OTRO ANFITEATRO")</f>
        <v>OTRO ANFITEATRO</v>
      </c>
      <c r="E824" s="746"/>
      <c r="F824" s="746"/>
      <c r="G824" s="746"/>
      <c r="H824" s="746"/>
      <c r="I824" s="746"/>
      <c r="J824" s="746"/>
      <c r="K824" s="746"/>
      <c r="L824" s="746"/>
      <c r="M824" s="432"/>
      <c r="N824" s="432"/>
      <c r="O824" s="432"/>
      <c r="P824" s="432"/>
      <c r="Q824" s="432"/>
      <c r="R824" s="432"/>
      <c r="S824" s="432"/>
      <c r="T824" s="432"/>
      <c r="U824" s="432"/>
      <c r="V824" s="432"/>
      <c r="W824" s="432"/>
      <c r="X824" s="432"/>
      <c r="Y824" s="432"/>
      <c r="Z824" s="432"/>
      <c r="AA824" s="432"/>
      <c r="AB824" s="432"/>
      <c r="AC824" s="432"/>
      <c r="AD824" s="432"/>
      <c r="AE824" s="12"/>
      <c r="AF824" s="122"/>
      <c r="AH824" s="454"/>
      <c r="AI824" s="101"/>
      <c r="AJ824" s="101"/>
      <c r="AK824" s="101"/>
      <c r="AL824" s="101"/>
      <c r="AM824" s="101"/>
      <c r="AN824" s="101"/>
      <c r="AO824" s="101"/>
      <c r="AP824" s="35"/>
      <c r="AQ824" s="195"/>
      <c r="AR824" s="130"/>
      <c r="AS824" s="130"/>
      <c r="AT824" s="130"/>
      <c r="AU824" s="130"/>
      <c r="AV824" s="130"/>
      <c r="AW824" s="130"/>
      <c r="AX824" s="130"/>
      <c r="AY824"/>
      <c r="AZ824" s="195"/>
      <c r="BA824" s="130"/>
      <c r="BB824" s="130"/>
      <c r="BC824" s="130"/>
      <c r="BD824" s="130"/>
      <c r="BE824" s="130"/>
      <c r="BF824" s="130"/>
      <c r="BG824" s="130"/>
      <c r="BH824"/>
      <c r="BI824" s="195"/>
      <c r="BJ824" s="130"/>
      <c r="BK824" s="130"/>
      <c r="BL824" s="130"/>
      <c r="BM824" s="130"/>
      <c r="BN824" s="130"/>
      <c r="BO824" s="130"/>
      <c r="BP824" s="130"/>
      <c r="BQ824"/>
      <c r="BR824" s="406"/>
      <c r="BS824" s="406"/>
      <c r="BT824" s="130"/>
      <c r="BU824" s="130"/>
      <c r="BV824" s="130"/>
      <c r="BW824" s="130"/>
      <c r="GF824" s="130"/>
      <c r="GG824" s="130"/>
      <c r="GH824" s="130"/>
      <c r="GI824" s="130"/>
      <c r="GJ824" s="130"/>
      <c r="GK824" s="130"/>
      <c r="GL824" s="130"/>
      <c r="GM824" s="130"/>
      <c r="GN824" s="130"/>
      <c r="GO824" s="130"/>
      <c r="GP824" s="130"/>
      <c r="GQ824" s="130"/>
      <c r="GR824" s="130"/>
      <c r="GS824" s="130"/>
      <c r="GT824" s="130"/>
      <c r="GU824" s="130"/>
      <c r="GV824" s="130"/>
      <c r="GW824" s="130"/>
      <c r="GX824" s="130"/>
      <c r="GY824" s="130"/>
      <c r="GZ824" s="130"/>
      <c r="HA824" s="130"/>
      <c r="HB824" s="130"/>
      <c r="HC824" s="130"/>
    </row>
    <row r="825" spans="1:211" s="72" customFormat="1" ht="15" customHeight="1">
      <c r="A825" s="173"/>
      <c r="B825" s="173"/>
      <c r="C825" s="173"/>
      <c r="D825" s="173"/>
      <c r="E825" s="173"/>
      <c r="F825" s="121"/>
      <c r="G825" s="121"/>
      <c r="H825" s="121"/>
      <c r="I825" s="121"/>
      <c r="J825" s="121"/>
      <c r="K825" s="121"/>
      <c r="L825" s="148"/>
      <c r="M825" s="174">
        <f>IF(AND(SUM(M788:M824)=0,COUNTIF(M788:M824,"NS")&gt;0),"NS",
IF(AND(SUM(M788:M824)=0,COUNTIF(M788:M824,0)&gt;0),0,
IF(AND(SUM(M788:M824)=0,COUNTIF(M788:M824,"NA")&gt;0),"NA",
SUM(M788:M824))))</f>
        <v>0</v>
      </c>
      <c r="N825" s="174">
        <f t="shared" ref="N825:AD825" si="262">IF(AND(SUM(N788:N824)=0,COUNTIF(N788:N824,"NS")&gt;0),"NS",
IF(AND(SUM(N788:N824)=0,COUNTIF(N788:N824,0)&gt;0),0,
IF(AND(SUM(N788:N824)=0,COUNTIF(N788:N824,"NA")&gt;0),"NA",
SUM(N788:N824))))</f>
        <v>0</v>
      </c>
      <c r="O825" s="174">
        <f t="shared" si="262"/>
        <v>0</v>
      </c>
      <c r="P825" s="174">
        <f t="shared" si="262"/>
        <v>0</v>
      </c>
      <c r="Q825" s="174">
        <f t="shared" si="262"/>
        <v>0</v>
      </c>
      <c r="R825" s="174">
        <f t="shared" si="262"/>
        <v>0</v>
      </c>
      <c r="S825" s="174">
        <f t="shared" si="262"/>
        <v>0</v>
      </c>
      <c r="T825" s="174">
        <f t="shared" si="262"/>
        <v>0</v>
      </c>
      <c r="U825" s="174">
        <f t="shared" si="262"/>
        <v>0</v>
      </c>
      <c r="V825" s="174">
        <f t="shared" si="262"/>
        <v>0</v>
      </c>
      <c r="W825" s="174">
        <f t="shared" si="262"/>
        <v>0</v>
      </c>
      <c r="X825" s="174">
        <f t="shared" si="262"/>
        <v>0</v>
      </c>
      <c r="Y825" s="174">
        <f t="shared" si="262"/>
        <v>0</v>
      </c>
      <c r="Z825" s="174">
        <f t="shared" si="262"/>
        <v>0</v>
      </c>
      <c r="AA825" s="174">
        <f t="shared" si="262"/>
        <v>0</v>
      </c>
      <c r="AB825" s="174">
        <f t="shared" si="262"/>
        <v>0</v>
      </c>
      <c r="AC825" s="174">
        <f t="shared" si="262"/>
        <v>0</v>
      </c>
      <c r="AD825" s="174">
        <f t="shared" si="262"/>
        <v>0</v>
      </c>
      <c r="AE825" s="12"/>
      <c r="AF825" s="122"/>
    </row>
    <row r="826" spans="1:211" s="72" customFormat="1" ht="15" customHeight="1">
      <c r="A826" s="173"/>
      <c r="B826" s="173"/>
      <c r="C826" s="173"/>
      <c r="D826" s="173"/>
      <c r="E826" s="173"/>
      <c r="F826" s="173"/>
      <c r="G826" s="173"/>
      <c r="H826" s="173"/>
      <c r="I826" s="173"/>
      <c r="J826" s="173"/>
      <c r="K826" s="173"/>
      <c r="L826" s="173"/>
      <c r="M826" s="173"/>
      <c r="N826" s="173"/>
      <c r="O826" s="173"/>
      <c r="P826" s="173"/>
      <c r="Q826" s="173"/>
      <c r="R826" s="173"/>
      <c r="S826" s="173"/>
      <c r="T826" s="173"/>
      <c r="U826" s="173"/>
      <c r="V826" s="173"/>
      <c r="W826" s="173"/>
      <c r="X826" s="173"/>
      <c r="Y826" s="173"/>
      <c r="Z826" s="173"/>
      <c r="AA826" s="173"/>
      <c r="AB826" s="173"/>
      <c r="AC826" s="173"/>
      <c r="AD826" s="173"/>
      <c r="AE826" s="12"/>
      <c r="AF826" s="122"/>
    </row>
    <row r="827" spans="1:211" s="72" customFormat="1" ht="45" customHeight="1">
      <c r="A827" s="173"/>
      <c r="B827" s="173"/>
      <c r="C827" s="828" t="s">
        <v>518</v>
      </c>
      <c r="D827" s="828"/>
      <c r="E827" s="829"/>
      <c r="F827" s="830"/>
      <c r="G827" s="562"/>
      <c r="H827" s="562"/>
      <c r="I827" s="562"/>
      <c r="J827" s="562"/>
      <c r="K827" s="562"/>
      <c r="L827" s="562"/>
      <c r="M827" s="562"/>
      <c r="N827" s="562"/>
      <c r="O827" s="562"/>
      <c r="P827" s="562"/>
      <c r="Q827" s="562"/>
      <c r="R827" s="562"/>
      <c r="S827" s="562"/>
      <c r="T827" s="562"/>
      <c r="U827" s="562"/>
      <c r="V827" s="562"/>
      <c r="W827" s="562"/>
      <c r="X827" s="562"/>
      <c r="Y827" s="562"/>
      <c r="Z827" s="562"/>
      <c r="AA827" s="562"/>
      <c r="AB827" s="562"/>
      <c r="AC827" s="562"/>
      <c r="AD827" s="831"/>
      <c r="AE827" s="12"/>
      <c r="AF827" s="122"/>
      <c r="AH827" s="627" t="s">
        <v>7394</v>
      </c>
      <c r="AI827" s="627"/>
      <c r="AJ827" s="627">
        <f>IF(SUM(T780:U780,AC780:AD780,T825:U825,AC825:AD825)=0,0,1)</f>
        <v>0</v>
      </c>
      <c r="AK827" s="627"/>
      <c r="AL827" s="684">
        <f>IF(OR(AND(AJ827=0,F827=""),AND(AJ827=1,F827&lt;&gt;"")),0,1)</f>
        <v>0</v>
      </c>
      <c r="AM827" s="684"/>
    </row>
    <row r="828" spans="1:211" s="72" customFormat="1" ht="15" customHeight="1">
      <c r="A828" s="173"/>
      <c r="B828" s="173"/>
      <c r="C828" s="173"/>
      <c r="D828" s="173"/>
      <c r="E828" s="173"/>
      <c r="F828" s="173"/>
      <c r="G828" s="173"/>
      <c r="H828" s="173"/>
      <c r="I828" s="173"/>
      <c r="J828" s="173"/>
      <c r="K828" s="173"/>
      <c r="L828" s="173"/>
      <c r="M828" s="173"/>
      <c r="N828" s="173"/>
      <c r="O828" s="173"/>
      <c r="P828" s="173"/>
      <c r="Q828" s="173"/>
      <c r="R828" s="173"/>
      <c r="S828" s="173"/>
      <c r="T828" s="173"/>
      <c r="U828" s="173"/>
      <c r="V828" s="173"/>
      <c r="W828" s="173"/>
      <c r="X828" s="173"/>
      <c r="Y828" s="173"/>
      <c r="Z828" s="173"/>
      <c r="AA828" s="173"/>
      <c r="AB828" s="173"/>
      <c r="AC828" s="173"/>
      <c r="AD828" s="173"/>
      <c r="AE828" s="12"/>
      <c r="AF828" s="122"/>
    </row>
    <row r="829" spans="1:211" ht="24" customHeight="1">
      <c r="A829" s="131"/>
      <c r="B829" s="143"/>
      <c r="C829" s="580" t="s">
        <v>127</v>
      </c>
      <c r="D829" s="580"/>
      <c r="E829" s="580"/>
      <c r="F829" s="580"/>
      <c r="G829" s="580"/>
      <c r="H829" s="580"/>
      <c r="I829" s="580"/>
      <c r="J829" s="580"/>
      <c r="K829" s="580"/>
      <c r="L829" s="580"/>
      <c r="M829" s="580"/>
      <c r="N829" s="580"/>
      <c r="O829" s="580"/>
      <c r="P829" s="580"/>
      <c r="Q829" s="580"/>
      <c r="R829" s="580"/>
      <c r="S829" s="580"/>
      <c r="T829" s="580"/>
      <c r="U829" s="580"/>
      <c r="V829" s="580"/>
      <c r="W829" s="580"/>
      <c r="X829" s="580"/>
      <c r="Y829" s="580"/>
      <c r="Z829" s="580"/>
      <c r="AA829" s="580"/>
      <c r="AB829" s="580"/>
      <c r="AC829" s="580"/>
      <c r="AD829" s="580"/>
      <c r="AE829" s="12"/>
      <c r="AH829" s="35"/>
      <c r="AI829" s="35"/>
      <c r="AJ829" s="35"/>
      <c r="AK829" s="35"/>
      <c r="AL829" s="35"/>
      <c r="AM829" s="35"/>
      <c r="AN829" s="35"/>
      <c r="AO829" s="35"/>
      <c r="AP829" s="35"/>
    </row>
    <row r="830" spans="1:211" ht="60" customHeight="1">
      <c r="A830" s="131"/>
      <c r="B830" s="44"/>
      <c r="C830" s="763"/>
      <c r="D830" s="764"/>
      <c r="E830" s="764"/>
      <c r="F830" s="764"/>
      <c r="G830" s="764"/>
      <c r="H830" s="764"/>
      <c r="I830" s="764"/>
      <c r="J830" s="764"/>
      <c r="K830" s="764"/>
      <c r="L830" s="764"/>
      <c r="M830" s="764"/>
      <c r="N830" s="764"/>
      <c r="O830" s="764"/>
      <c r="P830" s="764"/>
      <c r="Q830" s="764"/>
      <c r="R830" s="764"/>
      <c r="S830" s="764"/>
      <c r="T830" s="764"/>
      <c r="U830" s="764"/>
      <c r="V830" s="764"/>
      <c r="W830" s="764"/>
      <c r="X830" s="764"/>
      <c r="Y830" s="764"/>
      <c r="Z830" s="764"/>
      <c r="AA830" s="764"/>
      <c r="AB830" s="764"/>
      <c r="AC830" s="764"/>
      <c r="AD830" s="765"/>
      <c r="AE830" s="12"/>
      <c r="AH830" s="35"/>
      <c r="AI830" s="35"/>
      <c r="AJ830" s="35"/>
      <c r="AK830" s="35"/>
      <c r="AL830" s="35"/>
      <c r="AM830" s="35"/>
      <c r="AN830" s="35"/>
      <c r="AO830" s="35"/>
      <c r="AP830" s="35"/>
    </row>
    <row r="831" spans="1:211" ht="15" customHeight="1">
      <c r="A831" s="131"/>
      <c r="B831" s="624" t="str">
        <f>IF(BR780=0,"", IF(BR780=1,_xlfn.CONCAT("Error: Verificar sumas en el numeral ",BT780,"."),_xlfn.CONCAT("Error: Verificar sumas en los numerales ",BT780)))</f>
        <v/>
      </c>
      <c r="C831" s="624"/>
      <c r="D831" s="624"/>
      <c r="E831" s="624"/>
      <c r="F831" s="624"/>
      <c r="G831" s="624"/>
      <c r="H831" s="624"/>
      <c r="I831" s="624"/>
      <c r="J831" s="624"/>
      <c r="K831" s="624"/>
      <c r="L831" s="624"/>
      <c r="M831" s="624"/>
      <c r="N831" s="624"/>
      <c r="O831" s="624"/>
      <c r="P831" s="624"/>
      <c r="Q831" s="624"/>
      <c r="R831" s="624"/>
      <c r="S831" s="624"/>
      <c r="T831" s="624"/>
      <c r="U831" s="624"/>
      <c r="V831" s="624"/>
      <c r="W831" s="624"/>
      <c r="X831" s="624"/>
      <c r="Y831" s="624"/>
      <c r="Z831" s="624"/>
      <c r="AA831" s="624"/>
      <c r="AB831" s="624"/>
      <c r="AC831" s="624"/>
      <c r="AD831" s="624"/>
      <c r="AE831" s="12"/>
      <c r="AH831" s="35"/>
      <c r="AI831" s="35"/>
      <c r="AJ831" s="35"/>
      <c r="AK831" s="35"/>
      <c r="AL831" s="35"/>
      <c r="AM831" s="35"/>
      <c r="AN831" s="35"/>
      <c r="AO831" s="35"/>
      <c r="AP831" s="35"/>
    </row>
    <row r="832" spans="1:211" ht="15" customHeight="1">
      <c r="A832" s="131"/>
      <c r="B832" s="624" t="str">
        <f>IF(HI752=0,"", IF(HI752=1,_xlfn.CONCAT("Error: Verificar la información registrada tomando en cuenta la instrucción ",HK752,"."),_xlfn.CONCAT("Error: Verificar la información registrada tomando en cuenta las instrucciones ",HK752)))</f>
        <v/>
      </c>
      <c r="C832" s="624"/>
      <c r="D832" s="624"/>
      <c r="E832" s="624"/>
      <c r="F832" s="624"/>
      <c r="G832" s="624"/>
      <c r="H832" s="624"/>
      <c r="I832" s="624"/>
      <c r="J832" s="624"/>
      <c r="K832" s="624"/>
      <c r="L832" s="624"/>
      <c r="M832" s="624"/>
      <c r="N832" s="624"/>
      <c r="O832" s="624"/>
      <c r="P832" s="624"/>
      <c r="Q832" s="624"/>
      <c r="R832" s="624"/>
      <c r="S832" s="624"/>
      <c r="T832" s="624"/>
      <c r="U832" s="624"/>
      <c r="V832" s="624"/>
      <c r="W832" s="624"/>
      <c r="X832" s="624"/>
      <c r="Y832" s="624"/>
      <c r="Z832" s="624"/>
      <c r="AA832" s="624"/>
      <c r="AB832" s="624"/>
      <c r="AC832" s="624"/>
      <c r="AD832" s="624"/>
      <c r="AE832" s="12"/>
      <c r="AH832" s="35"/>
      <c r="AI832" s="35"/>
      <c r="AJ832" s="35"/>
      <c r="AK832" s="35"/>
      <c r="AL832" s="35"/>
      <c r="AM832" s="35"/>
      <c r="AN832" s="35"/>
      <c r="AO832" s="35"/>
      <c r="AP832" s="35"/>
    </row>
    <row r="833" spans="1:42" ht="15" customHeight="1">
      <c r="A833" s="131"/>
      <c r="B833" s="957" t="str">
        <f>IF(HP747=0,"", IF(HP747=1,_xlfn.CONCAT("Alerta: Verificar la información registrada en el recuadro de especificación tomando en cuenta la instrucción ",HR747,"."),_xlfn.CONCAT("Alerta: Verificar la información registrada tomando en cuenta las instrucciones ",HR747)))</f>
        <v/>
      </c>
      <c r="C833" s="957"/>
      <c r="D833" s="957"/>
      <c r="E833" s="957"/>
      <c r="F833" s="957"/>
      <c r="G833" s="957"/>
      <c r="H833" s="957"/>
      <c r="I833" s="957"/>
      <c r="J833" s="957"/>
      <c r="K833" s="957"/>
      <c r="L833" s="957"/>
      <c r="M833" s="957"/>
      <c r="N833" s="957"/>
      <c r="O833" s="957"/>
      <c r="P833" s="957"/>
      <c r="Q833" s="957"/>
      <c r="R833" s="957"/>
      <c r="S833" s="957"/>
      <c r="T833" s="957"/>
      <c r="U833" s="957"/>
      <c r="V833" s="957"/>
      <c r="W833" s="957"/>
      <c r="X833" s="957"/>
      <c r="Y833" s="957"/>
      <c r="Z833" s="957"/>
      <c r="AA833" s="957"/>
      <c r="AB833" s="957"/>
      <c r="AC833" s="957"/>
      <c r="AD833" s="957"/>
      <c r="AE833" s="12"/>
      <c r="AH833" s="35"/>
      <c r="AI833" s="35"/>
      <c r="AJ833" s="35"/>
      <c r="AK833" s="35"/>
      <c r="AL833" s="35"/>
      <c r="AM833" s="35"/>
      <c r="AN833" s="35"/>
      <c r="AO833" s="35"/>
      <c r="AP833" s="35"/>
    </row>
    <row r="834" spans="1:42" ht="24" customHeight="1">
      <c r="A834" s="131"/>
      <c r="B834" s="889" t="str">
        <f>IF(SUM(DA744,DH744,DO744,DV744,EC744,EJ744,EQ744,EX744)&gt;0,"Alerta: Si en P6.10 registró valores positivos en la categoría 'Almacenados en anfiteatros' debe registrar valores positivos la(s) correspondiente(s) categoría(s) 'En almacenamiento como destino' tomando en cuenta las instrucciones 9 a 16.",IF(GC743=0,"","Alerta: Debe justificar el uso de NS argumentando el estado de la información desconocida."))</f>
        <v/>
      </c>
      <c r="C834" s="889"/>
      <c r="D834" s="889"/>
      <c r="E834" s="889"/>
      <c r="F834" s="889"/>
      <c r="G834" s="889"/>
      <c r="H834" s="889"/>
      <c r="I834" s="889"/>
      <c r="J834" s="889"/>
      <c r="K834" s="889"/>
      <c r="L834" s="889"/>
      <c r="M834" s="889"/>
      <c r="N834" s="889"/>
      <c r="O834" s="889"/>
      <c r="P834" s="889"/>
      <c r="Q834" s="889"/>
      <c r="R834" s="889"/>
      <c r="S834" s="889"/>
      <c r="T834" s="889"/>
      <c r="U834" s="889"/>
      <c r="V834" s="889"/>
      <c r="W834" s="889"/>
      <c r="X834" s="889"/>
      <c r="Y834" s="889"/>
      <c r="Z834" s="889"/>
      <c r="AA834" s="889"/>
      <c r="AB834" s="889"/>
      <c r="AC834" s="889"/>
      <c r="AD834" s="889"/>
      <c r="AE834" s="12"/>
      <c r="AH834" s="35"/>
      <c r="AI834" s="35"/>
      <c r="AJ834" s="35"/>
      <c r="AK834" s="35"/>
      <c r="AL834" s="35"/>
      <c r="AM834" s="35"/>
      <c r="AN834" s="35"/>
      <c r="AO834" s="35"/>
      <c r="AP834" s="35"/>
    </row>
    <row r="835" spans="1:42" ht="36" customHeight="1">
      <c r="A835" s="131"/>
      <c r="B835" s="889" t="str">
        <f>IF(IA747=0,"",IF(IA747=1,_xlfn.CONCAT("Alerta: Es posible que el motivo descrito en el cuadro de especificación (o alguno de ellos) corresponda a la categoría ",IA748," de la tabla de respuesta."),_xlfn.CONCAT("Alerta: Es posible que los motivos descritos en el cuadro de especificación (o algunos de ellos) correspondan a las categorías ",IA748, " de la tabla de respuesta.")))</f>
        <v/>
      </c>
      <c r="C835" s="889"/>
      <c r="D835" s="889"/>
      <c r="E835" s="889"/>
      <c r="F835" s="889"/>
      <c r="G835" s="889"/>
      <c r="H835" s="889"/>
      <c r="I835" s="889"/>
      <c r="J835" s="889"/>
      <c r="K835" s="889"/>
      <c r="L835" s="889"/>
      <c r="M835" s="889"/>
      <c r="N835" s="889"/>
      <c r="O835" s="889"/>
      <c r="P835" s="889"/>
      <c r="Q835" s="889"/>
      <c r="R835" s="889"/>
      <c r="S835" s="889"/>
      <c r="T835" s="889"/>
      <c r="U835" s="889"/>
      <c r="V835" s="889"/>
      <c r="W835" s="889"/>
      <c r="X835" s="889"/>
      <c r="Y835" s="889"/>
      <c r="Z835" s="889"/>
      <c r="AA835" s="889"/>
      <c r="AB835" s="889"/>
      <c r="AC835" s="889"/>
      <c r="AD835" s="889"/>
      <c r="AE835" s="12"/>
      <c r="AH835" s="35"/>
      <c r="AI835" s="35"/>
      <c r="AJ835" s="35"/>
      <c r="AK835" s="35"/>
      <c r="AL835" s="35"/>
      <c r="AM835" s="35"/>
      <c r="AN835" s="35"/>
      <c r="AO835" s="35"/>
      <c r="AP835" s="35"/>
    </row>
    <row r="836" spans="1:42" ht="15" customHeight="1">
      <c r="A836" s="131"/>
      <c r="B836" s="625" t="str">
        <f>IF(HD780=0,"","Error: Debe completar toda la información requerida.")</f>
        <v/>
      </c>
      <c r="C836" s="625"/>
      <c r="D836" s="625"/>
      <c r="E836" s="625"/>
      <c r="F836" s="625"/>
      <c r="G836" s="625"/>
      <c r="H836" s="625"/>
      <c r="I836" s="625"/>
      <c r="J836" s="625"/>
      <c r="K836" s="625"/>
      <c r="L836" s="625"/>
      <c r="M836" s="625"/>
      <c r="N836" s="625"/>
      <c r="O836" s="625"/>
      <c r="P836" s="625"/>
      <c r="Q836" s="625"/>
      <c r="R836" s="625"/>
      <c r="S836" s="625"/>
      <c r="T836" s="625"/>
      <c r="U836" s="625"/>
      <c r="V836" s="625"/>
      <c r="W836" s="625"/>
      <c r="X836" s="625"/>
      <c r="Y836" s="625"/>
      <c r="Z836" s="625"/>
      <c r="AA836" s="625"/>
      <c r="AB836" s="625"/>
      <c r="AC836" s="625"/>
      <c r="AD836" s="625"/>
      <c r="AE836" s="12"/>
      <c r="AH836" s="35"/>
      <c r="AI836" s="35"/>
      <c r="AJ836" s="35"/>
      <c r="AK836" s="35"/>
      <c r="AL836" s="35"/>
      <c r="AM836" s="35"/>
      <c r="AN836" s="35"/>
      <c r="AO836" s="35"/>
      <c r="AP836" s="35"/>
    </row>
    <row r="837" spans="1:42" ht="24" customHeight="1">
      <c r="A837" s="131" t="s">
        <v>991</v>
      </c>
      <c r="B837" s="688" t="s">
        <v>7639</v>
      </c>
      <c r="C837" s="688"/>
      <c r="D837" s="688"/>
      <c r="E837" s="688"/>
      <c r="F837" s="688"/>
      <c r="G837" s="688"/>
      <c r="H837" s="688"/>
      <c r="I837" s="688"/>
      <c r="J837" s="688"/>
      <c r="K837" s="688"/>
      <c r="L837" s="688"/>
      <c r="M837" s="688"/>
      <c r="N837" s="688"/>
      <c r="O837" s="688"/>
      <c r="P837" s="688"/>
      <c r="Q837" s="688"/>
      <c r="R837" s="688"/>
      <c r="S837" s="688"/>
      <c r="T837" s="688"/>
      <c r="U837" s="688"/>
      <c r="V837" s="688"/>
      <c r="W837" s="688"/>
      <c r="X837" s="688"/>
      <c r="Y837" s="688"/>
      <c r="Z837" s="688"/>
      <c r="AA837" s="688"/>
      <c r="AB837" s="688"/>
      <c r="AC837" s="688"/>
      <c r="AD837" s="688"/>
      <c r="AE837" s="12"/>
      <c r="AH837" s="639" t="s">
        <v>7211</v>
      </c>
      <c r="AI837" s="641"/>
      <c r="AJ837" s="639" t="s">
        <v>7212</v>
      </c>
      <c r="AK837" s="641"/>
      <c r="AL837" s="639" t="s">
        <v>7213</v>
      </c>
      <c r="AM837" s="641"/>
      <c r="AN837" s="35"/>
      <c r="AO837" s="35"/>
      <c r="AP837" s="35"/>
    </row>
    <row r="838" spans="1:42" ht="15" customHeight="1">
      <c r="A838" s="121"/>
      <c r="B838" s="53"/>
      <c r="C838" s="671" t="s">
        <v>1007</v>
      </c>
      <c r="D838" s="671"/>
      <c r="E838" s="671"/>
      <c r="F838" s="671"/>
      <c r="G838" s="671"/>
      <c r="H838" s="671"/>
      <c r="I838" s="671"/>
      <c r="J838" s="671"/>
      <c r="K838" s="671"/>
      <c r="L838" s="671"/>
      <c r="M838" s="671"/>
      <c r="N838" s="671"/>
      <c r="O838" s="671"/>
      <c r="P838" s="671"/>
      <c r="Q838" s="671"/>
      <c r="R838" s="671"/>
      <c r="S838" s="671"/>
      <c r="T838" s="671"/>
      <c r="U838" s="671"/>
      <c r="V838" s="671"/>
      <c r="W838" s="671"/>
      <c r="X838" s="671"/>
      <c r="Y838" s="671"/>
      <c r="Z838" s="671"/>
      <c r="AA838" s="671"/>
      <c r="AB838" s="671"/>
      <c r="AC838" s="671"/>
      <c r="AD838" s="671"/>
      <c r="AE838" s="12"/>
      <c r="AH838" s="642">
        <f>COUNTBLANK(D871:AD922)+COUNTBLANK(D931:AD982)</f>
        <v>2804</v>
      </c>
      <c r="AI838" s="643"/>
      <c r="AJ838" s="639">
        <v>2804</v>
      </c>
      <c r="AK838" s="641"/>
      <c r="AL838" s="639"/>
      <c r="AM838" s="641"/>
      <c r="AN838" s="35"/>
      <c r="AO838" s="35"/>
      <c r="AP838" s="35"/>
    </row>
    <row r="839" spans="1:42" ht="36" customHeight="1">
      <c r="A839" s="121"/>
      <c r="B839" s="53"/>
      <c r="C839" s="671" t="s">
        <v>7535</v>
      </c>
      <c r="D839" s="671"/>
      <c r="E839" s="671"/>
      <c r="F839" s="671"/>
      <c r="G839" s="671"/>
      <c r="H839" s="671"/>
      <c r="I839" s="671"/>
      <c r="J839" s="671"/>
      <c r="K839" s="671"/>
      <c r="L839" s="671"/>
      <c r="M839" s="671"/>
      <c r="N839" s="671"/>
      <c r="O839" s="671"/>
      <c r="P839" s="671"/>
      <c r="Q839" s="671"/>
      <c r="R839" s="671"/>
      <c r="S839" s="671"/>
      <c r="T839" s="671"/>
      <c r="U839" s="671"/>
      <c r="V839" s="671"/>
      <c r="W839" s="671"/>
      <c r="X839" s="671"/>
      <c r="Y839" s="671"/>
      <c r="Z839" s="671"/>
      <c r="AA839" s="671"/>
      <c r="AB839" s="671"/>
      <c r="AC839" s="671"/>
      <c r="AD839" s="671"/>
      <c r="AE839" s="12"/>
      <c r="AH839" s="35"/>
      <c r="AI839" s="35"/>
      <c r="AJ839" s="35"/>
      <c r="AK839" s="35"/>
      <c r="AL839" s="35"/>
      <c r="AM839" s="35"/>
      <c r="AN839" s="35"/>
      <c r="AO839" s="35"/>
      <c r="AP839" s="35"/>
    </row>
    <row r="840" spans="1:42" ht="36" customHeight="1">
      <c r="A840" s="121"/>
      <c r="B840" s="53"/>
      <c r="C840" s="671" t="s">
        <v>7536</v>
      </c>
      <c r="D840" s="671"/>
      <c r="E840" s="671"/>
      <c r="F840" s="671"/>
      <c r="G840" s="671"/>
      <c r="H840" s="671"/>
      <c r="I840" s="671"/>
      <c r="J840" s="671"/>
      <c r="K840" s="671"/>
      <c r="L840" s="671"/>
      <c r="M840" s="671"/>
      <c r="N840" s="671"/>
      <c r="O840" s="671"/>
      <c r="P840" s="671"/>
      <c r="Q840" s="671"/>
      <c r="R840" s="671"/>
      <c r="S840" s="671"/>
      <c r="T840" s="671"/>
      <c r="U840" s="671"/>
      <c r="V840" s="671"/>
      <c r="W840" s="671"/>
      <c r="X840" s="671"/>
      <c r="Y840" s="671"/>
      <c r="Z840" s="671"/>
      <c r="AA840" s="671"/>
      <c r="AB840" s="671"/>
      <c r="AC840" s="671"/>
      <c r="AD840" s="671"/>
      <c r="AE840" s="12"/>
      <c r="AH840" s="35"/>
      <c r="AI840" s="35"/>
      <c r="AJ840" s="35"/>
      <c r="AK840" s="35"/>
      <c r="AL840" s="35"/>
      <c r="AM840" s="35"/>
      <c r="AN840" s="35"/>
      <c r="AO840" s="35"/>
      <c r="AP840" s="35"/>
    </row>
    <row r="841" spans="1:42" ht="36" customHeight="1">
      <c r="A841" s="121"/>
      <c r="B841" s="53"/>
      <c r="C841" s="578" t="s">
        <v>7539</v>
      </c>
      <c r="D841" s="578"/>
      <c r="E841" s="578"/>
      <c r="F841" s="578"/>
      <c r="G841" s="578"/>
      <c r="H841" s="578"/>
      <c r="I841" s="578"/>
      <c r="J841" s="578"/>
      <c r="K841" s="578"/>
      <c r="L841" s="578"/>
      <c r="M841" s="578"/>
      <c r="N841" s="578"/>
      <c r="O841" s="578"/>
      <c r="P841" s="578"/>
      <c r="Q841" s="578"/>
      <c r="R841" s="578"/>
      <c r="S841" s="578"/>
      <c r="T841" s="578"/>
      <c r="U841" s="578"/>
      <c r="V841" s="578"/>
      <c r="W841" s="578"/>
      <c r="X841" s="578"/>
      <c r="Y841" s="578"/>
      <c r="Z841" s="578"/>
      <c r="AA841" s="578"/>
      <c r="AB841" s="578"/>
      <c r="AC841" s="578"/>
      <c r="AD841" s="578"/>
      <c r="AE841" s="12"/>
      <c r="AH841" s="35"/>
      <c r="AI841" s="35"/>
      <c r="AJ841" s="35"/>
      <c r="AK841" s="35"/>
      <c r="AL841" s="35"/>
      <c r="AM841" s="35"/>
      <c r="AN841" s="35"/>
      <c r="AO841" s="35"/>
      <c r="AP841" s="35"/>
    </row>
    <row r="842" spans="1:42" ht="36" customHeight="1">
      <c r="A842" s="121"/>
      <c r="B842" s="53"/>
      <c r="C842" s="578" t="s">
        <v>1852</v>
      </c>
      <c r="D842" s="578"/>
      <c r="E842" s="578"/>
      <c r="F842" s="578"/>
      <c r="G842" s="578"/>
      <c r="H842" s="578"/>
      <c r="I842" s="578"/>
      <c r="J842" s="578"/>
      <c r="K842" s="578"/>
      <c r="L842" s="578"/>
      <c r="M842" s="578"/>
      <c r="N842" s="578"/>
      <c r="O842" s="578"/>
      <c r="P842" s="578"/>
      <c r="Q842" s="578"/>
      <c r="R842" s="578"/>
      <c r="S842" s="578"/>
      <c r="T842" s="578"/>
      <c r="U842" s="578"/>
      <c r="V842" s="578"/>
      <c r="W842" s="578"/>
      <c r="X842" s="578"/>
      <c r="Y842" s="578"/>
      <c r="Z842" s="578"/>
      <c r="AA842" s="578"/>
      <c r="AB842" s="578"/>
      <c r="AC842" s="578"/>
      <c r="AD842" s="578"/>
      <c r="AE842" s="12"/>
      <c r="AH842" s="35"/>
      <c r="AI842" s="35"/>
      <c r="AJ842" s="35"/>
      <c r="AK842" s="35"/>
      <c r="AL842" s="35"/>
      <c r="AM842" s="35"/>
      <c r="AN842" s="35"/>
      <c r="AO842" s="35"/>
      <c r="AP842" s="35"/>
    </row>
    <row r="843" spans="1:42" ht="36" customHeight="1">
      <c r="A843" s="121"/>
      <c r="B843" s="53"/>
      <c r="C843" s="578" t="s">
        <v>1853</v>
      </c>
      <c r="D843" s="578"/>
      <c r="E843" s="578"/>
      <c r="F843" s="578"/>
      <c r="G843" s="578"/>
      <c r="H843" s="578"/>
      <c r="I843" s="578"/>
      <c r="J843" s="578"/>
      <c r="K843" s="578"/>
      <c r="L843" s="578"/>
      <c r="M843" s="578"/>
      <c r="N843" s="578"/>
      <c r="O843" s="578"/>
      <c r="P843" s="578"/>
      <c r="Q843" s="578"/>
      <c r="R843" s="578"/>
      <c r="S843" s="578"/>
      <c r="T843" s="578"/>
      <c r="U843" s="578"/>
      <c r="V843" s="578"/>
      <c r="W843" s="578"/>
      <c r="X843" s="578"/>
      <c r="Y843" s="578"/>
      <c r="Z843" s="578"/>
      <c r="AA843" s="578"/>
      <c r="AB843" s="578"/>
      <c r="AC843" s="578"/>
      <c r="AD843" s="578"/>
      <c r="AE843" s="12"/>
    </row>
    <row r="844" spans="1:42" ht="36" customHeight="1">
      <c r="A844" s="121"/>
      <c r="B844" s="53"/>
      <c r="C844" s="578" t="s">
        <v>7697</v>
      </c>
      <c r="D844" s="578"/>
      <c r="E844" s="578"/>
      <c r="F844" s="578"/>
      <c r="G844" s="578"/>
      <c r="H844" s="578"/>
      <c r="I844" s="578"/>
      <c r="J844" s="578"/>
      <c r="K844" s="578"/>
      <c r="L844" s="578"/>
      <c r="M844" s="578"/>
      <c r="N844" s="578"/>
      <c r="O844" s="578"/>
      <c r="P844" s="578"/>
      <c r="Q844" s="578"/>
      <c r="R844" s="578"/>
      <c r="S844" s="578"/>
      <c r="T844" s="578"/>
      <c r="U844" s="578"/>
      <c r="V844" s="578"/>
      <c r="W844" s="578"/>
      <c r="X844" s="578"/>
      <c r="Y844" s="578"/>
      <c r="Z844" s="578"/>
      <c r="AA844" s="578"/>
      <c r="AB844" s="578"/>
      <c r="AC844" s="578"/>
      <c r="AD844" s="578"/>
      <c r="AE844" s="12"/>
    </row>
    <row r="845" spans="1:42" ht="36" customHeight="1">
      <c r="A845" s="121"/>
      <c r="B845" s="53"/>
      <c r="C845" s="578" t="s">
        <v>7540</v>
      </c>
      <c r="D845" s="578"/>
      <c r="E845" s="578"/>
      <c r="F845" s="578"/>
      <c r="G845" s="578"/>
      <c r="H845" s="578"/>
      <c r="I845" s="578"/>
      <c r="J845" s="578"/>
      <c r="K845" s="578"/>
      <c r="L845" s="578"/>
      <c r="M845" s="578"/>
      <c r="N845" s="578"/>
      <c r="O845" s="578"/>
      <c r="P845" s="578"/>
      <c r="Q845" s="578"/>
      <c r="R845" s="578"/>
      <c r="S845" s="578"/>
      <c r="T845" s="578"/>
      <c r="U845" s="578"/>
      <c r="V845" s="578"/>
      <c r="W845" s="578"/>
      <c r="X845" s="578"/>
      <c r="Y845" s="578"/>
      <c r="Z845" s="578"/>
      <c r="AA845" s="578"/>
      <c r="AB845" s="578"/>
      <c r="AC845" s="578"/>
      <c r="AD845" s="578"/>
      <c r="AE845" s="12"/>
    </row>
    <row r="846" spans="1:42" ht="36" customHeight="1">
      <c r="A846" s="121"/>
      <c r="B846" s="53"/>
      <c r="C846" s="578" t="s">
        <v>1854</v>
      </c>
      <c r="D846" s="578"/>
      <c r="E846" s="578"/>
      <c r="F846" s="578"/>
      <c r="G846" s="578"/>
      <c r="H846" s="578"/>
      <c r="I846" s="578"/>
      <c r="J846" s="578"/>
      <c r="K846" s="578"/>
      <c r="L846" s="578"/>
      <c r="M846" s="578"/>
      <c r="N846" s="578"/>
      <c r="O846" s="578"/>
      <c r="P846" s="578"/>
      <c r="Q846" s="578"/>
      <c r="R846" s="578"/>
      <c r="S846" s="578"/>
      <c r="T846" s="578"/>
      <c r="U846" s="578"/>
      <c r="V846" s="578"/>
      <c r="W846" s="578"/>
      <c r="X846" s="578"/>
      <c r="Y846" s="578"/>
      <c r="Z846" s="578"/>
      <c r="AA846" s="578"/>
      <c r="AB846" s="578"/>
      <c r="AC846" s="578"/>
      <c r="AD846" s="578"/>
      <c r="AE846" s="12"/>
    </row>
    <row r="847" spans="1:42" ht="36" customHeight="1">
      <c r="A847" s="121"/>
      <c r="B847" s="53"/>
      <c r="C847" s="578" t="s">
        <v>1855</v>
      </c>
      <c r="D847" s="578"/>
      <c r="E847" s="578"/>
      <c r="F847" s="578"/>
      <c r="G847" s="578"/>
      <c r="H847" s="578"/>
      <c r="I847" s="578"/>
      <c r="J847" s="578"/>
      <c r="K847" s="578"/>
      <c r="L847" s="578"/>
      <c r="M847" s="578"/>
      <c r="N847" s="578"/>
      <c r="O847" s="578"/>
      <c r="P847" s="578"/>
      <c r="Q847" s="578"/>
      <c r="R847" s="578"/>
      <c r="S847" s="578"/>
      <c r="T847" s="578"/>
      <c r="U847" s="578"/>
      <c r="V847" s="578"/>
      <c r="W847" s="578"/>
      <c r="X847" s="578"/>
      <c r="Y847" s="578"/>
      <c r="Z847" s="578"/>
      <c r="AA847" s="578"/>
      <c r="AB847" s="578"/>
      <c r="AC847" s="578"/>
      <c r="AD847" s="578"/>
      <c r="AE847" s="12"/>
    </row>
    <row r="848" spans="1:42" ht="36" customHeight="1">
      <c r="A848" s="121"/>
      <c r="B848" s="53"/>
      <c r="C848" s="578" t="s">
        <v>7698</v>
      </c>
      <c r="D848" s="578"/>
      <c r="E848" s="578"/>
      <c r="F848" s="578"/>
      <c r="G848" s="578"/>
      <c r="H848" s="578"/>
      <c r="I848" s="578"/>
      <c r="J848" s="578"/>
      <c r="K848" s="578"/>
      <c r="L848" s="578"/>
      <c r="M848" s="578"/>
      <c r="N848" s="578"/>
      <c r="O848" s="578"/>
      <c r="P848" s="578"/>
      <c r="Q848" s="578"/>
      <c r="R848" s="578"/>
      <c r="S848" s="578"/>
      <c r="T848" s="578"/>
      <c r="U848" s="578"/>
      <c r="V848" s="578"/>
      <c r="W848" s="578"/>
      <c r="X848" s="578"/>
      <c r="Y848" s="578"/>
      <c r="Z848" s="578"/>
      <c r="AA848" s="578"/>
      <c r="AB848" s="578"/>
      <c r="AC848" s="578"/>
      <c r="AD848" s="578"/>
      <c r="AE848" s="12"/>
    </row>
    <row r="849" spans="1:31" ht="24" customHeight="1">
      <c r="A849" s="121"/>
      <c r="B849" s="181"/>
      <c r="C849" s="578" t="s">
        <v>7844</v>
      </c>
      <c r="D849" s="578"/>
      <c r="E849" s="578"/>
      <c r="F849" s="578"/>
      <c r="G849" s="578"/>
      <c r="H849" s="578"/>
      <c r="I849" s="578"/>
      <c r="J849" s="578"/>
      <c r="K849" s="578"/>
      <c r="L849" s="578"/>
      <c r="M849" s="578"/>
      <c r="N849" s="578"/>
      <c r="O849" s="578"/>
      <c r="P849" s="578"/>
      <c r="Q849" s="578"/>
      <c r="R849" s="578"/>
      <c r="S849" s="578"/>
      <c r="T849" s="578"/>
      <c r="U849" s="578"/>
      <c r="V849" s="578"/>
      <c r="W849" s="578"/>
      <c r="X849" s="578"/>
      <c r="Y849" s="578"/>
      <c r="Z849" s="578"/>
      <c r="AA849" s="578"/>
      <c r="AB849" s="578"/>
      <c r="AC849" s="578"/>
      <c r="AD849" s="578"/>
      <c r="AE849" s="12"/>
    </row>
    <row r="850" spans="1:31" ht="36" customHeight="1">
      <c r="A850" s="121"/>
      <c r="B850" s="181"/>
      <c r="C850" s="671" t="s">
        <v>7845</v>
      </c>
      <c r="D850" s="671"/>
      <c r="E850" s="671"/>
      <c r="F850" s="671"/>
      <c r="G850" s="671"/>
      <c r="H850" s="671"/>
      <c r="I850" s="671"/>
      <c r="J850" s="671"/>
      <c r="K850" s="671"/>
      <c r="L850" s="671"/>
      <c r="M850" s="671"/>
      <c r="N850" s="671"/>
      <c r="O850" s="671"/>
      <c r="P850" s="671"/>
      <c r="Q850" s="671"/>
      <c r="R850" s="671"/>
      <c r="S850" s="671"/>
      <c r="T850" s="671"/>
      <c r="U850" s="671"/>
      <c r="V850" s="671"/>
      <c r="W850" s="671"/>
      <c r="X850" s="671"/>
      <c r="Y850" s="671"/>
      <c r="Z850" s="671"/>
      <c r="AA850" s="671"/>
      <c r="AB850" s="671"/>
      <c r="AC850" s="671"/>
      <c r="AD850" s="671"/>
      <c r="AE850" s="12"/>
    </row>
    <row r="851" spans="1:31" ht="36" customHeight="1">
      <c r="A851" s="121"/>
      <c r="B851" s="121"/>
      <c r="C851" s="671" t="s">
        <v>7868</v>
      </c>
      <c r="D851" s="671"/>
      <c r="E851" s="671"/>
      <c r="F851" s="671"/>
      <c r="G851" s="671"/>
      <c r="H851" s="671"/>
      <c r="I851" s="671"/>
      <c r="J851" s="671"/>
      <c r="K851" s="671"/>
      <c r="L851" s="671"/>
      <c r="M851" s="671"/>
      <c r="N851" s="671"/>
      <c r="O851" s="671"/>
      <c r="P851" s="671"/>
      <c r="Q851" s="671"/>
      <c r="R851" s="671"/>
      <c r="S851" s="671"/>
      <c r="T851" s="671"/>
      <c r="U851" s="671"/>
      <c r="V851" s="671"/>
      <c r="W851" s="671"/>
      <c r="X851" s="671"/>
      <c r="Y851" s="671"/>
      <c r="Z851" s="671"/>
      <c r="AA851" s="671"/>
      <c r="AB851" s="671"/>
      <c r="AC851" s="671"/>
      <c r="AD851" s="671"/>
      <c r="AE851" s="12"/>
    </row>
    <row r="852" spans="1:31" ht="36" customHeight="1">
      <c r="A852" s="121"/>
      <c r="B852" s="208"/>
      <c r="C852" s="671" t="s">
        <v>7869</v>
      </c>
      <c r="D852" s="671"/>
      <c r="E852" s="671"/>
      <c r="F852" s="671"/>
      <c r="G852" s="671"/>
      <c r="H852" s="671"/>
      <c r="I852" s="671"/>
      <c r="J852" s="671"/>
      <c r="K852" s="671"/>
      <c r="L852" s="671"/>
      <c r="M852" s="671"/>
      <c r="N852" s="671"/>
      <c r="O852" s="671"/>
      <c r="P852" s="671"/>
      <c r="Q852" s="671"/>
      <c r="R852" s="671"/>
      <c r="S852" s="671"/>
      <c r="T852" s="671"/>
      <c r="U852" s="671"/>
      <c r="V852" s="671"/>
      <c r="W852" s="671"/>
      <c r="X852" s="671"/>
      <c r="Y852" s="671"/>
      <c r="Z852" s="671"/>
      <c r="AA852" s="671"/>
      <c r="AB852" s="671"/>
      <c r="AC852" s="671"/>
      <c r="AD852" s="671"/>
      <c r="AE852" s="12"/>
    </row>
    <row r="853" spans="1:31" ht="36" customHeight="1">
      <c r="A853" s="121"/>
      <c r="B853" s="208"/>
      <c r="C853" s="671" t="s">
        <v>7870</v>
      </c>
      <c r="D853" s="671"/>
      <c r="E853" s="671"/>
      <c r="F853" s="671"/>
      <c r="G853" s="671"/>
      <c r="H853" s="671"/>
      <c r="I853" s="671"/>
      <c r="J853" s="671"/>
      <c r="K853" s="671"/>
      <c r="L853" s="671"/>
      <c r="M853" s="671"/>
      <c r="N853" s="671"/>
      <c r="O853" s="671"/>
      <c r="P853" s="671"/>
      <c r="Q853" s="671"/>
      <c r="R853" s="671"/>
      <c r="S853" s="671"/>
      <c r="T853" s="671"/>
      <c r="U853" s="671"/>
      <c r="V853" s="671"/>
      <c r="W853" s="671"/>
      <c r="X853" s="671"/>
      <c r="Y853" s="671"/>
      <c r="Z853" s="671"/>
      <c r="AA853" s="671"/>
      <c r="AB853" s="671"/>
      <c r="AC853" s="671"/>
      <c r="AD853" s="671"/>
      <c r="AE853" s="12"/>
    </row>
    <row r="854" spans="1:31" ht="36" customHeight="1">
      <c r="A854" s="121"/>
      <c r="B854" s="208"/>
      <c r="C854" s="671" t="s">
        <v>7871</v>
      </c>
      <c r="D854" s="671"/>
      <c r="E854" s="671"/>
      <c r="F854" s="671"/>
      <c r="G854" s="671"/>
      <c r="H854" s="671"/>
      <c r="I854" s="671"/>
      <c r="J854" s="671"/>
      <c r="K854" s="671"/>
      <c r="L854" s="671"/>
      <c r="M854" s="671"/>
      <c r="N854" s="671"/>
      <c r="O854" s="671"/>
      <c r="P854" s="671"/>
      <c r="Q854" s="671"/>
      <c r="R854" s="671"/>
      <c r="S854" s="671"/>
      <c r="T854" s="671"/>
      <c r="U854" s="671"/>
      <c r="V854" s="671"/>
      <c r="W854" s="671"/>
      <c r="X854" s="671"/>
      <c r="Y854" s="671"/>
      <c r="Z854" s="671"/>
      <c r="AA854" s="671"/>
      <c r="AB854" s="671"/>
      <c r="AC854" s="671"/>
      <c r="AD854" s="671"/>
      <c r="AE854" s="12"/>
    </row>
    <row r="855" spans="1:31" ht="36" customHeight="1">
      <c r="A855" s="121"/>
      <c r="B855" s="208"/>
      <c r="C855" s="671" t="s">
        <v>7872</v>
      </c>
      <c r="D855" s="671"/>
      <c r="E855" s="671"/>
      <c r="F855" s="671"/>
      <c r="G855" s="671"/>
      <c r="H855" s="671"/>
      <c r="I855" s="671"/>
      <c r="J855" s="671"/>
      <c r="K855" s="671"/>
      <c r="L855" s="671"/>
      <c r="M855" s="671"/>
      <c r="N855" s="671"/>
      <c r="O855" s="671"/>
      <c r="P855" s="671"/>
      <c r="Q855" s="671"/>
      <c r="R855" s="671"/>
      <c r="S855" s="671"/>
      <c r="T855" s="671"/>
      <c r="U855" s="671"/>
      <c r="V855" s="671"/>
      <c r="W855" s="671"/>
      <c r="X855" s="671"/>
      <c r="Y855" s="671"/>
      <c r="Z855" s="671"/>
      <c r="AA855" s="671"/>
      <c r="AB855" s="671"/>
      <c r="AC855" s="671"/>
      <c r="AD855" s="671"/>
      <c r="AE855" s="12"/>
    </row>
    <row r="856" spans="1:31" ht="36" customHeight="1">
      <c r="A856" s="121"/>
      <c r="B856" s="208"/>
      <c r="C856" s="671" t="s">
        <v>7873</v>
      </c>
      <c r="D856" s="671"/>
      <c r="E856" s="671"/>
      <c r="F856" s="671"/>
      <c r="G856" s="671"/>
      <c r="H856" s="671"/>
      <c r="I856" s="671"/>
      <c r="J856" s="671"/>
      <c r="K856" s="671"/>
      <c r="L856" s="671"/>
      <c r="M856" s="671"/>
      <c r="N856" s="671"/>
      <c r="O856" s="671"/>
      <c r="P856" s="671"/>
      <c r="Q856" s="671"/>
      <c r="R856" s="671"/>
      <c r="S856" s="671"/>
      <c r="T856" s="671"/>
      <c r="U856" s="671"/>
      <c r="V856" s="671"/>
      <c r="W856" s="671"/>
      <c r="X856" s="671"/>
      <c r="Y856" s="671"/>
      <c r="Z856" s="671"/>
      <c r="AA856" s="671"/>
      <c r="AB856" s="671"/>
      <c r="AC856" s="671"/>
      <c r="AD856" s="671"/>
      <c r="AE856" s="12"/>
    </row>
    <row r="857" spans="1:31" ht="36" customHeight="1">
      <c r="A857" s="121"/>
      <c r="B857" s="208"/>
      <c r="C857" s="671" t="s">
        <v>7874</v>
      </c>
      <c r="D857" s="671"/>
      <c r="E857" s="671"/>
      <c r="F857" s="671"/>
      <c r="G857" s="671"/>
      <c r="H857" s="671"/>
      <c r="I857" s="671"/>
      <c r="J857" s="671"/>
      <c r="K857" s="671"/>
      <c r="L857" s="671"/>
      <c r="M857" s="671"/>
      <c r="N857" s="671"/>
      <c r="O857" s="671"/>
      <c r="P857" s="671"/>
      <c r="Q857" s="671"/>
      <c r="R857" s="671"/>
      <c r="S857" s="671"/>
      <c r="T857" s="671"/>
      <c r="U857" s="671"/>
      <c r="V857" s="671"/>
      <c r="W857" s="671"/>
      <c r="X857" s="671"/>
      <c r="Y857" s="671"/>
      <c r="Z857" s="671"/>
      <c r="AA857" s="671"/>
      <c r="AB857" s="671"/>
      <c r="AC857" s="671"/>
      <c r="AD857" s="671"/>
      <c r="AE857" s="12"/>
    </row>
    <row r="858" spans="1:31" ht="36" customHeight="1">
      <c r="A858" s="121"/>
      <c r="B858" s="208"/>
      <c r="C858" s="671" t="s">
        <v>7875</v>
      </c>
      <c r="D858" s="671"/>
      <c r="E858" s="671"/>
      <c r="F858" s="671"/>
      <c r="G858" s="671"/>
      <c r="H858" s="671"/>
      <c r="I858" s="671"/>
      <c r="J858" s="671"/>
      <c r="K858" s="671"/>
      <c r="L858" s="671"/>
      <c r="M858" s="671"/>
      <c r="N858" s="671"/>
      <c r="O858" s="671"/>
      <c r="P858" s="671"/>
      <c r="Q858" s="671"/>
      <c r="R858" s="671"/>
      <c r="S858" s="671"/>
      <c r="T858" s="671"/>
      <c r="U858" s="671"/>
      <c r="V858" s="671"/>
      <c r="W858" s="671"/>
      <c r="X858" s="671"/>
      <c r="Y858" s="671"/>
      <c r="Z858" s="671"/>
      <c r="AA858" s="671"/>
      <c r="AB858" s="671"/>
      <c r="AC858" s="671"/>
      <c r="AD858" s="671"/>
      <c r="AE858" s="12"/>
    </row>
    <row r="859" spans="1:31" ht="48" customHeight="1">
      <c r="A859" s="121"/>
      <c r="B859" s="208"/>
      <c r="C859" s="578" t="s">
        <v>7532</v>
      </c>
      <c r="D859" s="578"/>
      <c r="E859" s="578"/>
      <c r="F859" s="578"/>
      <c r="G859" s="578"/>
      <c r="H859" s="578"/>
      <c r="I859" s="578"/>
      <c r="J859" s="578"/>
      <c r="K859" s="578"/>
      <c r="L859" s="578"/>
      <c r="M859" s="578"/>
      <c r="N859" s="578"/>
      <c r="O859" s="578"/>
      <c r="P859" s="578"/>
      <c r="Q859" s="578"/>
      <c r="R859" s="578"/>
      <c r="S859" s="578"/>
      <c r="T859" s="578"/>
      <c r="U859" s="578"/>
      <c r="V859" s="578"/>
      <c r="W859" s="578"/>
      <c r="X859" s="578"/>
      <c r="Y859" s="578"/>
      <c r="Z859" s="578"/>
      <c r="AA859" s="578"/>
      <c r="AB859" s="578"/>
      <c r="AC859" s="578"/>
      <c r="AD859" s="578"/>
      <c r="AE859" s="12"/>
    </row>
    <row r="860" spans="1:31" ht="48" customHeight="1">
      <c r="A860" s="121"/>
      <c r="B860" s="53"/>
      <c r="C860" s="578" t="s">
        <v>1310</v>
      </c>
      <c r="D860" s="578"/>
      <c r="E860" s="578"/>
      <c r="F860" s="578"/>
      <c r="G860" s="578"/>
      <c r="H860" s="578"/>
      <c r="I860" s="578"/>
      <c r="J860" s="578"/>
      <c r="K860" s="578"/>
      <c r="L860" s="578"/>
      <c r="M860" s="578"/>
      <c r="N860" s="578"/>
      <c r="O860" s="578"/>
      <c r="P860" s="578"/>
      <c r="Q860" s="578"/>
      <c r="R860" s="578"/>
      <c r="S860" s="578"/>
      <c r="T860" s="578"/>
      <c r="U860" s="578"/>
      <c r="V860" s="578"/>
      <c r="W860" s="578"/>
      <c r="X860" s="578"/>
      <c r="Y860" s="578"/>
      <c r="Z860" s="578"/>
      <c r="AA860" s="578"/>
      <c r="AB860" s="578"/>
      <c r="AC860" s="578"/>
      <c r="AD860" s="578"/>
      <c r="AE860" s="12"/>
    </row>
    <row r="861" spans="1:31" ht="48" customHeight="1">
      <c r="A861" s="121"/>
      <c r="B861" s="53"/>
      <c r="C861" s="578" t="s">
        <v>1311</v>
      </c>
      <c r="D861" s="578"/>
      <c r="E861" s="578"/>
      <c r="F861" s="578"/>
      <c r="G861" s="578"/>
      <c r="H861" s="578"/>
      <c r="I861" s="578"/>
      <c r="J861" s="578"/>
      <c r="K861" s="578"/>
      <c r="L861" s="578"/>
      <c r="M861" s="578"/>
      <c r="N861" s="578"/>
      <c r="O861" s="578"/>
      <c r="P861" s="578"/>
      <c r="Q861" s="578"/>
      <c r="R861" s="578"/>
      <c r="S861" s="578"/>
      <c r="T861" s="578"/>
      <c r="U861" s="578"/>
      <c r="V861" s="578"/>
      <c r="W861" s="578"/>
      <c r="X861" s="578"/>
      <c r="Y861" s="578"/>
      <c r="Z861" s="578"/>
      <c r="AA861" s="578"/>
      <c r="AB861" s="578"/>
      <c r="AC861" s="578"/>
      <c r="AD861" s="578"/>
      <c r="AE861" s="12"/>
    </row>
    <row r="862" spans="1:31" ht="48" customHeight="1">
      <c r="A862" s="121"/>
      <c r="B862" s="53"/>
      <c r="C862" s="578" t="s">
        <v>7696</v>
      </c>
      <c r="D862" s="578"/>
      <c r="E862" s="578"/>
      <c r="F862" s="578"/>
      <c r="G862" s="578"/>
      <c r="H862" s="578"/>
      <c r="I862" s="578"/>
      <c r="J862" s="578"/>
      <c r="K862" s="578"/>
      <c r="L862" s="578"/>
      <c r="M862" s="578"/>
      <c r="N862" s="578"/>
      <c r="O862" s="578"/>
      <c r="P862" s="578"/>
      <c r="Q862" s="578"/>
      <c r="R862" s="578"/>
      <c r="S862" s="578"/>
      <c r="T862" s="578"/>
      <c r="U862" s="578"/>
      <c r="V862" s="578"/>
      <c r="W862" s="578"/>
      <c r="X862" s="578"/>
      <c r="Y862" s="578"/>
      <c r="Z862" s="578"/>
      <c r="AA862" s="578"/>
      <c r="AB862" s="578"/>
      <c r="AC862" s="578"/>
      <c r="AD862" s="578"/>
      <c r="AE862" s="12"/>
    </row>
    <row r="863" spans="1:31" ht="24" customHeight="1">
      <c r="A863" s="121"/>
      <c r="B863" s="53"/>
      <c r="C863" s="671" t="s">
        <v>1878</v>
      </c>
      <c r="D863" s="671"/>
      <c r="E863" s="671"/>
      <c r="F863" s="671"/>
      <c r="G863" s="671"/>
      <c r="H863" s="671"/>
      <c r="I863" s="671"/>
      <c r="J863" s="671"/>
      <c r="K863" s="671"/>
      <c r="L863" s="671"/>
      <c r="M863" s="671"/>
      <c r="N863" s="671"/>
      <c r="O863" s="671"/>
      <c r="P863" s="671"/>
      <c r="Q863" s="671"/>
      <c r="R863" s="671"/>
      <c r="S863" s="671"/>
      <c r="T863" s="671"/>
      <c r="U863" s="671"/>
      <c r="V863" s="671"/>
      <c r="W863" s="671"/>
      <c r="X863" s="671"/>
      <c r="Y863" s="671"/>
      <c r="Z863" s="671"/>
      <c r="AA863" s="671"/>
      <c r="AB863" s="671"/>
      <c r="AC863" s="671"/>
      <c r="AD863" s="671"/>
      <c r="AE863" s="12"/>
    </row>
    <row r="864" spans="1:31" ht="15" customHeight="1">
      <c r="A864" s="131"/>
      <c r="B864" s="53"/>
      <c r="C864" s="53"/>
      <c r="D864" s="53"/>
      <c r="E864" s="53"/>
      <c r="F864" s="53"/>
      <c r="G864" s="53"/>
      <c r="H864" s="53"/>
      <c r="I864" s="53"/>
      <c r="J864" s="53"/>
      <c r="K864" s="53"/>
      <c r="L864" s="53"/>
      <c r="M864" s="53"/>
      <c r="N864" s="53"/>
      <c r="O864" s="53"/>
      <c r="P864" s="53"/>
      <c r="Q864" s="53"/>
      <c r="R864" s="53"/>
      <c r="S864" s="178"/>
      <c r="T864" s="178"/>
      <c r="U864" s="178"/>
      <c r="V864" s="178"/>
      <c r="W864" s="178"/>
      <c r="X864" s="178"/>
      <c r="Y864" s="178"/>
      <c r="Z864" s="178"/>
      <c r="AA864" s="178"/>
      <c r="AB864" s="178"/>
      <c r="AC864" s="178"/>
      <c r="AD864" s="178"/>
      <c r="AE864" s="12"/>
    </row>
    <row r="865" spans="1:223" ht="15" customHeight="1">
      <c r="A865" s="131"/>
      <c r="B865" s="53"/>
      <c r="C865" s="53"/>
      <c r="D865" s="53"/>
      <c r="E865" s="53"/>
      <c r="F865" s="53"/>
      <c r="G865" s="53"/>
      <c r="H865" s="53"/>
      <c r="I865" s="53"/>
      <c r="J865" s="53"/>
      <c r="K865" s="53"/>
      <c r="L865" s="53"/>
      <c r="M865" s="53"/>
      <c r="N865" s="53"/>
      <c r="O865" s="53"/>
      <c r="P865" s="53"/>
      <c r="Q865" s="53"/>
      <c r="R865" s="53"/>
      <c r="S865" s="178"/>
      <c r="T865" s="178"/>
      <c r="U865" s="178"/>
      <c r="V865" s="178"/>
      <c r="W865" s="178"/>
      <c r="X865" s="178"/>
      <c r="Y865" s="178"/>
      <c r="Z865" s="178"/>
      <c r="AA865" s="761" t="s">
        <v>1239</v>
      </c>
      <c r="AB865" s="761"/>
      <c r="AC865" s="761"/>
      <c r="AD865" s="761"/>
      <c r="AE865" s="12"/>
    </row>
    <row r="866" spans="1:223" ht="24" customHeight="1">
      <c r="A866" s="131"/>
      <c r="B866" s="53"/>
      <c r="C866" s="558" t="s">
        <v>233</v>
      </c>
      <c r="D866" s="558"/>
      <c r="E866" s="558"/>
      <c r="F866" s="558"/>
      <c r="G866" s="558"/>
      <c r="H866" s="558"/>
      <c r="I866" s="558"/>
      <c r="J866" s="558"/>
      <c r="K866" s="558"/>
      <c r="L866" s="558"/>
      <c r="M866" s="558" t="s">
        <v>1308</v>
      </c>
      <c r="N866" s="558"/>
      <c r="O866" s="558"/>
      <c r="P866" s="558"/>
      <c r="Q866" s="558"/>
      <c r="R866" s="558"/>
      <c r="S866" s="558"/>
      <c r="T866" s="558"/>
      <c r="U866" s="558"/>
      <c r="V866" s="558"/>
      <c r="W866" s="558"/>
      <c r="X866" s="558"/>
      <c r="Y866" s="558"/>
      <c r="Z866" s="558"/>
      <c r="AA866" s="558"/>
      <c r="AB866" s="558"/>
      <c r="AC866" s="558"/>
      <c r="AD866" s="558"/>
      <c r="AE866" s="12"/>
      <c r="AH866" s="35"/>
      <c r="AI866" s="35"/>
      <c r="AJ866" s="35"/>
      <c r="AK866" s="35"/>
      <c r="AL866" s="35"/>
      <c r="AM866" s="35"/>
      <c r="AN866" s="35"/>
      <c r="AO866" s="35"/>
      <c r="AP866" s="35"/>
      <c r="AQ866" s="35"/>
      <c r="AR866" s="35"/>
      <c r="AS866" s="35"/>
      <c r="AT866" s="35"/>
      <c r="AU866" s="35"/>
      <c r="AV866" s="35"/>
      <c r="AW866" s="35"/>
      <c r="AX866" s="35"/>
      <c r="AY866" s="35"/>
      <c r="AZ866" s="35"/>
      <c r="BA866" s="35"/>
      <c r="BB866" s="35"/>
      <c r="BC866" s="35"/>
      <c r="BD866" s="35"/>
      <c r="BE866" s="35"/>
      <c r="BF866" s="35"/>
      <c r="BG866" s="35"/>
      <c r="BH866" s="35"/>
      <c r="BI866" s="35"/>
      <c r="BJ866" s="35"/>
      <c r="BK866" s="35"/>
      <c r="BL866" s="35"/>
      <c r="BM866" s="35"/>
      <c r="BN866" s="35"/>
      <c r="BO866" s="35"/>
      <c r="BP866" s="35"/>
      <c r="BQ866" s="35"/>
      <c r="BR866" s="35"/>
      <c r="BS866" s="35"/>
      <c r="BT866" s="35"/>
      <c r="BU866" s="35"/>
      <c r="BV866" s="35"/>
      <c r="BW866" s="35"/>
      <c r="BX866" s="35"/>
      <c r="BY866" s="35"/>
      <c r="BZ866" s="35"/>
      <c r="CA866" s="35"/>
      <c r="CB866" s="35"/>
      <c r="CC866" s="35"/>
      <c r="CD866" s="35"/>
      <c r="CE866" s="35"/>
      <c r="CF866" s="35"/>
      <c r="CG866" s="35"/>
      <c r="CH866" s="35"/>
      <c r="CI866" s="35"/>
      <c r="CJ866" s="35"/>
      <c r="CK866" s="35"/>
      <c r="CL866" s="35"/>
      <c r="CM866" s="35"/>
      <c r="CN866" s="35"/>
      <c r="CO866" s="35"/>
      <c r="CP866" s="35"/>
      <c r="CQ866" s="35"/>
      <c r="CR866" s="35"/>
      <c r="CS866" s="35"/>
      <c r="CT866" s="35"/>
      <c r="CU866" s="35"/>
      <c r="CV866" s="35"/>
      <c r="CW866" s="35"/>
      <c r="CX866" s="35"/>
      <c r="CY866" s="35"/>
      <c r="CZ866" s="35"/>
      <c r="DA866" s="35"/>
      <c r="DB866" s="35"/>
      <c r="DC866" s="35"/>
      <c r="DD866" s="35"/>
      <c r="DE866" s="35"/>
      <c r="DF866" s="35"/>
      <c r="DG866" s="35"/>
      <c r="DH866" s="35"/>
      <c r="DI866" s="35"/>
      <c r="DJ866" s="35"/>
      <c r="DK866" s="35"/>
      <c r="DL866" s="35"/>
      <c r="DM866" s="35"/>
      <c r="DN866" s="35"/>
      <c r="DO866" s="35"/>
      <c r="DP866" s="35"/>
      <c r="DQ866" s="35"/>
      <c r="DR866" s="35"/>
      <c r="DS866" s="35"/>
      <c r="DT866" s="35"/>
      <c r="DU866" s="35"/>
      <c r="DV866" s="35"/>
      <c r="DW866" s="35"/>
      <c r="DX866" s="35"/>
      <c r="DY866" s="35"/>
      <c r="DZ866" s="35"/>
      <c r="EA866" s="35"/>
      <c r="EB866" s="35"/>
      <c r="EC866" s="35"/>
      <c r="ED866" s="35"/>
      <c r="EE866" s="35"/>
      <c r="EF866" s="35"/>
      <c r="EG866" s="35"/>
      <c r="EH866" s="35"/>
      <c r="EI866" s="35"/>
      <c r="EJ866" s="35"/>
      <c r="EK866" s="35"/>
      <c r="EL866" s="35"/>
      <c r="EM866" s="35"/>
      <c r="EN866" s="35"/>
      <c r="EO866" s="35"/>
      <c r="EP866" s="35"/>
      <c r="EQ866" s="35"/>
      <c r="ER866" s="35"/>
      <c r="ES866" s="35"/>
      <c r="ET866" s="35"/>
      <c r="EU866" s="35"/>
      <c r="EV866" s="35"/>
      <c r="EW866" s="35"/>
      <c r="EX866" s="35"/>
      <c r="EY866" s="35"/>
      <c r="EZ866" s="35"/>
      <c r="FA866" s="35"/>
      <c r="FB866" s="35"/>
      <c r="FC866" s="35"/>
      <c r="FD866" s="35"/>
      <c r="FE866" s="35"/>
      <c r="FF866" s="35"/>
      <c r="FG866" s="35"/>
      <c r="FH866" s="35"/>
      <c r="FI866" s="35"/>
      <c r="FJ866" s="35"/>
      <c r="FK866" s="35"/>
      <c r="FL866" s="35"/>
      <c r="FM866" s="35"/>
      <c r="FN866" s="35"/>
      <c r="FO866" s="35"/>
      <c r="FP866" s="35"/>
      <c r="FQ866" s="35"/>
      <c r="FR866" s="35"/>
      <c r="FS866" s="35"/>
      <c r="FT866" s="35"/>
      <c r="FU866" s="35"/>
      <c r="FV866" s="35"/>
      <c r="FW866" s="35"/>
      <c r="FX866" s="35"/>
      <c r="FY866" s="35"/>
      <c r="FZ866" s="35"/>
      <c r="GA866" s="35"/>
      <c r="GB866" s="35"/>
      <c r="GC866" s="35"/>
      <c r="GD866" s="35"/>
      <c r="GE866" s="35"/>
      <c r="GF866" s="35"/>
      <c r="GG866" s="35"/>
      <c r="GH866" s="35"/>
      <c r="GI866" s="35"/>
      <c r="GJ866" s="35"/>
      <c r="GK866" s="35"/>
      <c r="GL866" s="35"/>
      <c r="GM866" s="35"/>
      <c r="GN866" s="35"/>
      <c r="GO866" s="35"/>
      <c r="GP866" s="35"/>
      <c r="GQ866" s="35"/>
      <c r="GR866" s="35"/>
      <c r="GS866" s="35"/>
      <c r="GT866" s="35"/>
      <c r="GU866" s="35"/>
      <c r="GV866" s="35"/>
      <c r="GW866" s="35"/>
      <c r="GX866" s="35"/>
      <c r="GY866" s="35"/>
      <c r="GZ866" s="35"/>
      <c r="HA866" s="35"/>
      <c r="HB866" s="35"/>
      <c r="HC866" s="35"/>
      <c r="HD866" s="35"/>
      <c r="HE866" s="35"/>
      <c r="HF866" s="35"/>
      <c r="HG866" s="35"/>
      <c r="HH866" s="35"/>
      <c r="HI866" s="35"/>
      <c r="HJ866" s="35"/>
      <c r="HK866" s="35"/>
      <c r="HL866" s="35"/>
    </row>
    <row r="867" spans="1:223" ht="15" customHeight="1">
      <c r="A867" s="131"/>
      <c r="B867" s="53"/>
      <c r="C867" s="558"/>
      <c r="D867" s="558"/>
      <c r="E867" s="558"/>
      <c r="F867" s="558"/>
      <c r="G867" s="558"/>
      <c r="H867" s="558"/>
      <c r="I867" s="558"/>
      <c r="J867" s="558"/>
      <c r="K867" s="558"/>
      <c r="L867" s="558"/>
      <c r="M867" s="935" t="s">
        <v>1149</v>
      </c>
      <c r="N867" s="935"/>
      <c r="O867" s="935"/>
      <c r="P867" s="935"/>
      <c r="Q867" s="935"/>
      <c r="R867" s="935"/>
      <c r="S867" s="935"/>
      <c r="T867" s="935"/>
      <c r="U867" s="935"/>
      <c r="V867" s="935" t="s">
        <v>599</v>
      </c>
      <c r="W867" s="935"/>
      <c r="X867" s="935"/>
      <c r="Y867" s="935"/>
      <c r="Z867" s="935"/>
      <c r="AA867" s="935"/>
      <c r="AB867" s="935"/>
      <c r="AC867" s="935"/>
      <c r="AD867" s="935"/>
      <c r="AE867" s="12"/>
      <c r="AH867" s="35"/>
      <c r="AI867" s="35"/>
      <c r="AJ867" s="35"/>
      <c r="AK867" s="35"/>
      <c r="AL867" s="35"/>
      <c r="AM867" s="35"/>
      <c r="AN867" s="35"/>
      <c r="AO867" s="35"/>
      <c r="AP867" s="35"/>
      <c r="AQ867" s="35"/>
      <c r="AR867" s="35"/>
      <c r="AS867" s="35"/>
      <c r="AT867" s="35"/>
      <c r="AU867" s="35"/>
      <c r="AV867" s="35"/>
      <c r="AW867" s="35"/>
      <c r="AX867" s="35"/>
      <c r="AY867" s="35"/>
      <c r="AZ867" s="35"/>
      <c r="BA867" s="35"/>
      <c r="BB867" s="35"/>
      <c r="BC867" s="35"/>
      <c r="BD867" s="35"/>
      <c r="BE867" s="35"/>
      <c r="BF867" s="35"/>
      <c r="BG867" s="35"/>
      <c r="BH867" s="35"/>
      <c r="BI867" s="35"/>
      <c r="BJ867" s="35"/>
      <c r="BK867" s="35"/>
      <c r="BL867" s="35"/>
      <c r="BM867" s="35"/>
      <c r="BN867" s="35"/>
      <c r="BO867" s="35"/>
      <c r="BP867" s="35"/>
      <c r="BQ867" s="35"/>
      <c r="BR867" s="35"/>
      <c r="BS867" s="35"/>
      <c r="BT867" s="35"/>
      <c r="BU867" s="35"/>
      <c r="BV867" s="35"/>
      <c r="BW867" s="35"/>
      <c r="BX867" s="35"/>
      <c r="BY867" s="35"/>
      <c r="BZ867" s="35"/>
      <c r="CA867" s="35"/>
      <c r="CB867" s="35"/>
      <c r="CC867" s="35"/>
      <c r="CD867" s="35"/>
      <c r="CE867" s="35"/>
      <c r="CF867" s="35"/>
      <c r="CG867" s="35"/>
      <c r="CH867" s="35"/>
      <c r="CI867" s="35"/>
      <c r="CJ867" s="35"/>
      <c r="CK867" s="35"/>
      <c r="CL867" s="35"/>
      <c r="CM867" s="35"/>
      <c r="CN867" s="35"/>
      <c r="CO867" s="35"/>
      <c r="CP867" s="35"/>
      <c r="CQ867" s="35"/>
      <c r="CR867" s="35"/>
      <c r="CS867" s="35"/>
      <c r="CT867" s="35"/>
      <c r="CU867" s="35"/>
      <c r="CV867" s="35"/>
      <c r="CW867" s="35"/>
      <c r="CX867" s="35"/>
      <c r="CY867" s="35"/>
      <c r="CZ867" s="35"/>
      <c r="DA867" s="35"/>
      <c r="DB867" s="35"/>
      <c r="DC867" s="35"/>
      <c r="DD867" s="35"/>
      <c r="DE867" s="35"/>
      <c r="DF867" s="35"/>
      <c r="DG867" s="35"/>
      <c r="DH867" s="35"/>
      <c r="DI867" s="35"/>
      <c r="DJ867" s="35"/>
      <c r="DK867" s="35"/>
      <c r="DL867" s="35"/>
      <c r="DM867" s="35"/>
      <c r="DN867" s="35"/>
      <c r="DO867" s="35"/>
      <c r="DP867" s="35"/>
      <c r="DQ867" s="35"/>
      <c r="DR867" s="35"/>
      <c r="DS867" s="35"/>
      <c r="DT867" s="35"/>
      <c r="DU867" s="35"/>
      <c r="DV867" s="35"/>
      <c r="DW867" s="35"/>
      <c r="DX867" s="35"/>
      <c r="DY867" s="35"/>
      <c r="DZ867" s="35"/>
      <c r="EA867" s="35"/>
      <c r="EB867" s="35"/>
      <c r="EC867" s="35"/>
      <c r="ED867" s="35"/>
      <c r="EE867" s="35"/>
      <c r="EF867" s="35"/>
      <c r="EG867" s="35"/>
      <c r="EH867" s="35"/>
      <c r="EI867" s="35"/>
      <c r="EJ867" s="35"/>
      <c r="EK867" s="35"/>
      <c r="EL867" s="35"/>
      <c r="EM867" s="35"/>
      <c r="EN867" s="35"/>
      <c r="EO867" s="35"/>
      <c r="EP867" s="35"/>
      <c r="EQ867" s="35"/>
      <c r="ER867" s="35"/>
      <c r="ES867" s="35"/>
      <c r="ET867" s="35"/>
      <c r="EU867" s="35"/>
      <c r="EV867" s="35"/>
      <c r="EW867" s="35"/>
      <c r="EX867" s="35"/>
      <c r="EY867" s="35"/>
      <c r="EZ867" s="35"/>
      <c r="FA867" s="35"/>
      <c r="FB867" s="35"/>
      <c r="FC867" s="35"/>
      <c r="FD867" s="35"/>
      <c r="FE867" s="35"/>
      <c r="FF867" s="35"/>
      <c r="FG867" s="35"/>
      <c r="FH867" s="35"/>
      <c r="FI867" s="35"/>
      <c r="FJ867" s="35"/>
      <c r="FK867" s="35"/>
      <c r="FL867" s="35"/>
      <c r="FM867" s="35"/>
      <c r="FN867" s="35"/>
      <c r="FO867" s="35"/>
      <c r="FP867" s="35"/>
      <c r="FQ867" s="35"/>
      <c r="FR867" s="35"/>
      <c r="FS867" s="35"/>
      <c r="FT867" s="35"/>
      <c r="FU867" s="35"/>
      <c r="FV867" s="35"/>
      <c r="FW867" s="35"/>
      <c r="FX867" s="35"/>
      <c r="FY867" s="35"/>
      <c r="FZ867" s="35"/>
      <c r="GA867" s="35"/>
      <c r="GB867" s="35"/>
      <c r="GC867" s="35"/>
      <c r="GD867" s="35"/>
      <c r="GE867" s="35"/>
      <c r="GF867" s="35"/>
      <c r="GG867" s="35"/>
      <c r="GH867" s="35"/>
      <c r="GI867" s="35"/>
      <c r="GJ867" s="35"/>
      <c r="GK867" s="35"/>
      <c r="GL867" s="35"/>
      <c r="GM867" s="35"/>
      <c r="GN867" s="35"/>
      <c r="GO867" s="35"/>
      <c r="GP867" s="35"/>
      <c r="GQ867" s="35"/>
      <c r="GR867" s="35"/>
      <c r="GS867" s="35"/>
      <c r="GT867" s="35"/>
      <c r="GU867" s="35"/>
      <c r="GV867" s="35"/>
      <c r="GW867" s="35"/>
      <c r="GX867" s="35"/>
      <c r="GY867" s="35"/>
      <c r="GZ867" s="35"/>
      <c r="HA867" s="35"/>
      <c r="HB867" s="35"/>
      <c r="HC867" s="35"/>
      <c r="HD867" s="35"/>
      <c r="HE867" s="35"/>
      <c r="HF867" s="35"/>
      <c r="HG867" s="35"/>
      <c r="HH867" s="35"/>
      <c r="HI867" s="35"/>
      <c r="HJ867" s="35"/>
      <c r="HK867" s="35"/>
      <c r="HL867" s="35"/>
    </row>
    <row r="868" spans="1:223" ht="24" customHeight="1">
      <c r="A868" s="131"/>
      <c r="B868" s="53"/>
      <c r="C868" s="558"/>
      <c r="D868" s="558"/>
      <c r="E868" s="558"/>
      <c r="F868" s="558"/>
      <c r="G868" s="558"/>
      <c r="H868" s="558"/>
      <c r="I868" s="558"/>
      <c r="J868" s="558"/>
      <c r="K868" s="558"/>
      <c r="L868" s="558"/>
      <c r="M868" s="935"/>
      <c r="N868" s="935"/>
      <c r="O868" s="935"/>
      <c r="P868" s="935"/>
      <c r="Q868" s="935"/>
      <c r="R868" s="935"/>
      <c r="S868" s="935"/>
      <c r="T868" s="935"/>
      <c r="U868" s="935"/>
      <c r="V868" s="935" t="s">
        <v>1148</v>
      </c>
      <c r="W868" s="935"/>
      <c r="X868" s="935"/>
      <c r="Y868" s="935"/>
      <c r="Z868" s="935"/>
      <c r="AA868" s="935"/>
      <c r="AB868" s="935"/>
      <c r="AC868" s="935"/>
      <c r="AD868" s="935"/>
      <c r="AE868" s="12"/>
      <c r="AH868" s="35"/>
      <c r="AI868" s="35"/>
      <c r="AJ868" s="35"/>
      <c r="AK868" s="35"/>
      <c r="AL868" s="35"/>
      <c r="AM868" s="35"/>
      <c r="AN868" s="35"/>
      <c r="AO868" s="35"/>
      <c r="AP868" s="35"/>
      <c r="AQ868" s="35"/>
      <c r="AR868" s="35"/>
      <c r="AS868" s="35"/>
      <c r="AT868" s="35"/>
      <c r="AU868" s="35"/>
      <c r="AV868" s="35"/>
      <c r="AW868" s="35"/>
      <c r="AX868" s="35"/>
      <c r="AY868" s="35"/>
      <c r="AZ868" s="35"/>
      <c r="BA868" s="35"/>
      <c r="BB868" s="35"/>
      <c r="BC868" s="35"/>
      <c r="BD868" s="35"/>
      <c r="BE868" s="35"/>
      <c r="BF868" s="35"/>
      <c r="BG868" s="35"/>
      <c r="BH868" s="35"/>
      <c r="BI868" s="35"/>
      <c r="BJ868" s="35"/>
      <c r="BK868" s="35"/>
      <c r="BL868" s="35"/>
      <c r="BM868" s="35"/>
      <c r="BN868" s="35"/>
      <c r="BO868" s="35"/>
      <c r="BP868" s="35"/>
      <c r="BQ868" s="35"/>
      <c r="BR868" s="35"/>
      <c r="BS868" s="35"/>
      <c r="BT868" s="35"/>
      <c r="BU868" s="35"/>
      <c r="BV868" s="35"/>
      <c r="BW868" s="35"/>
      <c r="BX868" s="35"/>
      <c r="BY868" s="35"/>
      <c r="BZ868" s="35"/>
      <c r="CA868" s="35"/>
      <c r="CB868" s="35"/>
      <c r="CC868" s="35"/>
      <c r="CD868" s="35"/>
      <c r="CE868" s="35"/>
      <c r="CF868" s="35"/>
      <c r="CG868" s="35"/>
      <c r="CH868" s="35"/>
      <c r="CI868" s="35"/>
      <c r="CJ868" s="35"/>
      <c r="CK868" s="35"/>
      <c r="CL868" s="35"/>
      <c r="CM868" s="35"/>
      <c r="CN868" s="35"/>
      <c r="CO868" s="35"/>
      <c r="CP868" s="35"/>
      <c r="CQ868" s="35"/>
      <c r="CR868" s="35"/>
      <c r="CS868" s="35"/>
      <c r="CT868" s="35"/>
      <c r="CU868" s="35"/>
      <c r="CV868" s="35"/>
      <c r="CW868" s="35"/>
      <c r="CX868" s="35"/>
      <c r="CY868" s="35"/>
      <c r="CZ868" s="35"/>
      <c r="DA868" s="35"/>
      <c r="DB868" s="35"/>
      <c r="DC868" s="35"/>
      <c r="DD868" s="35"/>
      <c r="DE868" s="35"/>
      <c r="DF868" s="35"/>
      <c r="DG868" s="35"/>
      <c r="DH868" s="35"/>
      <c r="DI868" s="35"/>
      <c r="DJ868" s="35"/>
      <c r="DK868" s="35"/>
      <c r="DL868" s="35"/>
      <c r="DM868" s="35"/>
      <c r="DN868" s="35"/>
      <c r="DO868" s="35"/>
      <c r="DP868" s="35"/>
      <c r="DQ868" s="35"/>
      <c r="DR868" s="35"/>
      <c r="DS868" s="35"/>
      <c r="DT868" s="35"/>
      <c r="DU868" s="35"/>
      <c r="DV868" s="35"/>
      <c r="DW868" s="35"/>
      <c r="DX868" s="35"/>
      <c r="DY868" s="35"/>
      <c r="DZ868" s="35"/>
      <c r="EA868" s="35"/>
      <c r="EB868" s="35"/>
      <c r="EC868" s="35"/>
      <c r="ED868" s="35"/>
      <c r="EE868" s="35"/>
      <c r="EF868" s="35"/>
      <c r="EG868" s="35"/>
      <c r="EH868" s="35"/>
      <c r="EI868" s="35"/>
      <c r="EJ868" s="35"/>
      <c r="EK868" s="35"/>
      <c r="EL868" s="35"/>
      <c r="EM868" s="35"/>
      <c r="EN868" s="35"/>
      <c r="EO868" s="35"/>
      <c r="EP868" s="35"/>
      <c r="EQ868" s="35"/>
      <c r="ER868" s="35"/>
      <c r="ES868" s="35"/>
      <c r="ET868" s="35"/>
      <c r="EU868" s="35"/>
      <c r="EV868" s="35"/>
      <c r="EW868" s="35"/>
      <c r="EX868" s="35"/>
      <c r="EY868" s="35"/>
      <c r="EZ868" s="35"/>
      <c r="FA868" s="35"/>
      <c r="FB868" s="35"/>
      <c r="FC868" s="35"/>
      <c r="FD868" s="35"/>
      <c r="FE868" s="35"/>
      <c r="FF868" s="35"/>
      <c r="FG868" s="35"/>
      <c r="FH868" s="35"/>
      <c r="FI868" s="35"/>
      <c r="FJ868" s="35"/>
      <c r="FK868" s="35"/>
      <c r="FL868" s="35"/>
      <c r="FM868" s="35"/>
      <c r="FN868" s="35"/>
      <c r="FO868" s="35"/>
      <c r="FP868" s="35"/>
      <c r="FQ868" s="35"/>
      <c r="FR868" s="35"/>
      <c r="FS868" s="35"/>
      <c r="FT868" s="35"/>
      <c r="FU868" s="35"/>
      <c r="FV868" s="35"/>
      <c r="FW868" s="35"/>
      <c r="FX868" s="35"/>
      <c r="FY868" s="35"/>
      <c r="FZ868" s="35"/>
      <c r="GA868" s="35"/>
      <c r="GB868" s="35"/>
      <c r="GC868" s="35"/>
      <c r="GD868" s="35"/>
      <c r="GE868" s="35"/>
      <c r="GF868" s="35"/>
      <c r="GG868" s="35"/>
      <c r="GH868" s="35"/>
      <c r="GI868" s="35"/>
      <c r="GJ868" s="35"/>
      <c r="GK868" s="35"/>
      <c r="GL868" s="35"/>
      <c r="GM868" s="35"/>
      <c r="GN868" s="35"/>
      <c r="GO868" s="35"/>
      <c r="GP868" s="35"/>
      <c r="GQ868" s="35"/>
      <c r="GR868" s="35"/>
      <c r="GS868" s="35"/>
      <c r="GT868" s="35"/>
      <c r="GU868" s="35"/>
      <c r="GV868" s="35"/>
      <c r="GW868" s="35"/>
      <c r="GX868" s="35"/>
      <c r="GY868" s="35"/>
      <c r="GZ868" s="35"/>
      <c r="HA868" s="35"/>
      <c r="HB868" s="35"/>
      <c r="HC868" s="35"/>
      <c r="HD868" s="35"/>
      <c r="HE868" s="35"/>
      <c r="HF868" s="35"/>
      <c r="HG868" s="35"/>
      <c r="HH868" s="35"/>
      <c r="HI868" s="35"/>
      <c r="HJ868" s="35"/>
      <c r="HK868" s="35"/>
      <c r="HL868" s="35"/>
    </row>
    <row r="869" spans="1:223" ht="210" customHeight="1">
      <c r="A869" s="131"/>
      <c r="B869" s="53"/>
      <c r="C869" s="558"/>
      <c r="D869" s="558"/>
      <c r="E869" s="558"/>
      <c r="F869" s="558"/>
      <c r="G869" s="558"/>
      <c r="H869" s="558"/>
      <c r="I869" s="558"/>
      <c r="J869" s="558"/>
      <c r="K869" s="558"/>
      <c r="L869" s="558"/>
      <c r="M869" s="822" t="s">
        <v>113</v>
      </c>
      <c r="N869" s="903" t="s">
        <v>515</v>
      </c>
      <c r="O869" s="903" t="s">
        <v>516</v>
      </c>
      <c r="P869" s="903" t="s">
        <v>7533</v>
      </c>
      <c r="Q869" s="903"/>
      <c r="R869" s="903" t="s">
        <v>7534</v>
      </c>
      <c r="S869" s="903"/>
      <c r="T869" s="903" t="s">
        <v>517</v>
      </c>
      <c r="U869" s="903"/>
      <c r="V869" s="822" t="s">
        <v>113</v>
      </c>
      <c r="W869" s="903" t="s">
        <v>515</v>
      </c>
      <c r="X869" s="903" t="s">
        <v>516</v>
      </c>
      <c r="Y869" s="903" t="s">
        <v>7533</v>
      </c>
      <c r="Z869" s="903"/>
      <c r="AA869" s="903" t="s">
        <v>1307</v>
      </c>
      <c r="AB869" s="903"/>
      <c r="AC869" s="903" t="s">
        <v>517</v>
      </c>
      <c r="AD869" s="903"/>
      <c r="AE869" s="12"/>
      <c r="AH869" s="627" t="s">
        <v>7363</v>
      </c>
      <c r="AI869" s="627"/>
      <c r="AJ869" s="627"/>
      <c r="AK869" s="627"/>
      <c r="AL869" s="627"/>
      <c r="AM869" s="627"/>
      <c r="AN869" s="627"/>
      <c r="AO869" s="639"/>
      <c r="AP869" s="447"/>
      <c r="AQ869" s="641" t="s">
        <v>7364</v>
      </c>
      <c r="AR869" s="627"/>
      <c r="AS869" s="627"/>
      <c r="AT869" s="627"/>
      <c r="AU869" s="627"/>
      <c r="AV869" s="627"/>
      <c r="AW869" s="627"/>
      <c r="AX869" s="627"/>
      <c r="AY869" s="447"/>
      <c r="AZ869" s="627" t="s">
        <v>7370</v>
      </c>
      <c r="BA869" s="627"/>
      <c r="BB869" s="627"/>
      <c r="BC869" s="627"/>
      <c r="BD869" s="627"/>
      <c r="BE869" s="627"/>
      <c r="BF869" s="627"/>
      <c r="BG869" s="627"/>
      <c r="BH869" s="447"/>
      <c r="BI869" s="627" t="s">
        <v>7365</v>
      </c>
      <c r="BJ869" s="627"/>
      <c r="BK869" s="627"/>
      <c r="BL869" s="627"/>
      <c r="BM869" s="627"/>
      <c r="BN869" s="627"/>
      <c r="BO869" s="627"/>
      <c r="BP869" s="627"/>
      <c r="BQ869" s="447"/>
      <c r="BR869" s="747" t="s">
        <v>7224</v>
      </c>
      <c r="BS869" s="747"/>
      <c r="BT869" s="747"/>
      <c r="BU869" s="747"/>
      <c r="BV869" s="747"/>
      <c r="BW869" s="748"/>
      <c r="BX869" s="35"/>
      <c r="BY869" s="35"/>
      <c r="BZ869" s="35"/>
      <c r="CA869" s="35"/>
      <c r="CB869" s="35"/>
      <c r="CC869" s="35"/>
      <c r="CD869" s="35"/>
      <c r="CE869" s="35"/>
      <c r="CF869" s="35"/>
      <c r="CG869" s="35"/>
      <c r="CH869" s="35"/>
      <c r="CI869" s="35"/>
      <c r="CJ869" s="35"/>
      <c r="CK869" s="35"/>
      <c r="CL869" s="35"/>
      <c r="CM869" s="35"/>
      <c r="CN869" s="35"/>
      <c r="CO869" s="35"/>
      <c r="CP869" s="35"/>
      <c r="CQ869" s="35"/>
      <c r="CR869" s="35"/>
      <c r="CS869" s="35"/>
      <c r="CT869" s="35"/>
      <c r="CU869" s="35"/>
      <c r="CV869" s="35"/>
      <c r="CW869" s="35"/>
      <c r="CX869" s="35"/>
      <c r="CY869" s="35"/>
      <c r="CZ869" s="35"/>
      <c r="DA869" s="35"/>
      <c r="DB869" s="35"/>
      <c r="DC869" s="638" t="s">
        <v>7341</v>
      </c>
      <c r="DD869" s="638"/>
      <c r="DE869" s="638"/>
      <c r="DF869" s="638"/>
      <c r="DG869" s="638"/>
      <c r="DH869" s="638"/>
      <c r="DI869" s="35"/>
      <c r="DJ869" s="638" t="s">
        <v>7342</v>
      </c>
      <c r="DK869" s="638"/>
      <c r="DL869" s="638"/>
      <c r="DM869" s="638"/>
      <c r="DN869" s="638"/>
      <c r="DO869" s="638"/>
      <c r="DP869" s="35"/>
      <c r="DQ869" s="638" t="s">
        <v>7343</v>
      </c>
      <c r="DR869" s="638"/>
      <c r="DS869" s="638"/>
      <c r="DT869" s="638"/>
      <c r="DU869" s="638"/>
      <c r="DV869" s="638"/>
      <c r="DW869" s="35"/>
      <c r="DX869" s="638" t="s">
        <v>7278</v>
      </c>
      <c r="DY869" s="638"/>
      <c r="DZ869" s="638"/>
      <c r="EA869" s="638"/>
      <c r="EB869" s="638"/>
      <c r="EC869" s="638"/>
      <c r="ED869" s="35"/>
      <c r="EE869" s="638" t="s">
        <v>7344</v>
      </c>
      <c r="EF869" s="638"/>
      <c r="EG869" s="638"/>
      <c r="EH869" s="638"/>
      <c r="EI869" s="638"/>
      <c r="EJ869" s="638"/>
      <c r="EK869" s="35"/>
      <c r="EL869" s="638" t="s">
        <v>7345</v>
      </c>
      <c r="EM869" s="638"/>
      <c r="EN869" s="638"/>
      <c r="EO869" s="638"/>
      <c r="EP869" s="638"/>
      <c r="EQ869" s="638"/>
      <c r="ER869" s="35"/>
      <c r="ES869" s="638" t="s">
        <v>7393</v>
      </c>
      <c r="ET869" s="638"/>
      <c r="EU869" s="638"/>
      <c r="EV869" s="638"/>
      <c r="EW869" s="638"/>
      <c r="EX869" s="638"/>
      <c r="EY869" s="35"/>
      <c r="EZ869" s="638" t="s">
        <v>7394</v>
      </c>
      <c r="FA869" s="638"/>
      <c r="FB869" s="638"/>
      <c r="FC869" s="638"/>
      <c r="FD869" s="638"/>
      <c r="FE869" s="638"/>
      <c r="FF869" s="35"/>
      <c r="FG869" s="638" t="s">
        <v>7404</v>
      </c>
      <c r="FH869" s="638"/>
      <c r="FI869" s="638"/>
      <c r="FJ869" s="638"/>
      <c r="FK869" s="638"/>
      <c r="FL869" s="638"/>
      <c r="FM869" s="35"/>
      <c r="FN869" s="638" t="s">
        <v>7405</v>
      </c>
      <c r="FO869" s="638"/>
      <c r="FP869" s="638"/>
      <c r="FQ869" s="638"/>
      <c r="FR869" s="638"/>
      <c r="FS869" s="638"/>
      <c r="FT869" s="35"/>
      <c r="FU869" s="638" t="s">
        <v>7406</v>
      </c>
      <c r="FV869" s="638"/>
      <c r="FW869" s="638"/>
      <c r="FX869" s="638"/>
      <c r="FY869" s="638"/>
      <c r="FZ869" s="638"/>
      <c r="GA869" s="35"/>
      <c r="GB869" s="638" t="s">
        <v>7407</v>
      </c>
      <c r="GC869" s="638"/>
      <c r="GD869" s="638"/>
      <c r="GE869" s="638"/>
      <c r="GF869" s="638"/>
      <c r="GG869" s="638"/>
      <c r="GH869" s="35"/>
      <c r="GI869" s="35"/>
      <c r="GJ869" s="35"/>
      <c r="GK869" s="35"/>
      <c r="GL869" s="639" t="s">
        <v>7326</v>
      </c>
      <c r="GM869" s="640"/>
      <c r="GN869" s="640"/>
      <c r="GO869" s="640"/>
      <c r="GP869" s="640"/>
      <c r="GQ869" s="640"/>
      <c r="GR869" s="640"/>
      <c r="GS869" s="641"/>
      <c r="GT869" s="35"/>
      <c r="GU869" s="639" t="s">
        <v>7494</v>
      </c>
      <c r="GV869" s="640"/>
      <c r="GW869" s="640"/>
      <c r="GX869" s="640"/>
      <c r="GY869" s="640"/>
      <c r="GZ869" s="641"/>
      <c r="HA869" s="35"/>
      <c r="HB869" s="639" t="s">
        <v>7495</v>
      </c>
      <c r="HC869" s="640"/>
      <c r="HD869" s="640"/>
      <c r="HE869" s="640"/>
      <c r="HF869" s="640"/>
      <c r="HG869" s="641"/>
      <c r="HH869" s="35"/>
      <c r="HI869" s="35"/>
      <c r="HJ869" s="35"/>
      <c r="HK869" s="35"/>
      <c r="HL869" s="35"/>
    </row>
    <row r="870" spans="1:223" ht="72" customHeight="1">
      <c r="A870" s="131"/>
      <c r="B870" s="53"/>
      <c r="C870" s="558"/>
      <c r="D870" s="558"/>
      <c r="E870" s="558"/>
      <c r="F870" s="558"/>
      <c r="G870" s="558"/>
      <c r="H870" s="558"/>
      <c r="I870" s="558"/>
      <c r="J870" s="558"/>
      <c r="K870" s="558"/>
      <c r="L870" s="558"/>
      <c r="M870" s="822"/>
      <c r="N870" s="903"/>
      <c r="O870" s="903"/>
      <c r="P870" s="111" t="s">
        <v>489</v>
      </c>
      <c r="Q870" s="172" t="s">
        <v>490</v>
      </c>
      <c r="R870" s="111" t="s">
        <v>489</v>
      </c>
      <c r="S870" s="172" t="s">
        <v>490</v>
      </c>
      <c r="T870" s="111" t="s">
        <v>489</v>
      </c>
      <c r="U870" s="172" t="s">
        <v>490</v>
      </c>
      <c r="V870" s="822"/>
      <c r="W870" s="903"/>
      <c r="X870" s="903"/>
      <c r="Y870" s="111" t="s">
        <v>489</v>
      </c>
      <c r="Z870" s="172" t="s">
        <v>490</v>
      </c>
      <c r="AA870" s="111" t="s">
        <v>489</v>
      </c>
      <c r="AB870" s="172" t="s">
        <v>490</v>
      </c>
      <c r="AC870" s="111" t="s">
        <v>489</v>
      </c>
      <c r="AD870" s="172" t="s">
        <v>490</v>
      </c>
      <c r="AE870" s="12"/>
      <c r="AH870" s="627" t="s">
        <v>7220</v>
      </c>
      <c r="AI870" s="627"/>
      <c r="AJ870" s="627" t="s">
        <v>7221</v>
      </c>
      <c r="AK870" s="627"/>
      <c r="AL870" s="627" t="s">
        <v>7222</v>
      </c>
      <c r="AM870" s="627"/>
      <c r="AN870" s="627" t="s">
        <v>7223</v>
      </c>
      <c r="AO870" s="639"/>
      <c r="AP870" s="448"/>
      <c r="AQ870" s="641" t="s">
        <v>7220</v>
      </c>
      <c r="AR870" s="627"/>
      <c r="AS870" s="627" t="s">
        <v>7221</v>
      </c>
      <c r="AT870" s="627"/>
      <c r="AU870" s="627" t="s">
        <v>7222</v>
      </c>
      <c r="AV870" s="627"/>
      <c r="AW870" s="627" t="s">
        <v>7223</v>
      </c>
      <c r="AX870" s="627"/>
      <c r="AY870" s="448"/>
      <c r="AZ870" s="627" t="s">
        <v>7220</v>
      </c>
      <c r="BA870" s="627"/>
      <c r="BB870" s="627" t="s">
        <v>7221</v>
      </c>
      <c r="BC870" s="627"/>
      <c r="BD870" s="627" t="s">
        <v>7222</v>
      </c>
      <c r="BE870" s="627"/>
      <c r="BF870" s="627" t="s">
        <v>7223</v>
      </c>
      <c r="BG870" s="627"/>
      <c r="BH870" s="448"/>
      <c r="BI870" s="627" t="s">
        <v>7220</v>
      </c>
      <c r="BJ870" s="627"/>
      <c r="BK870" s="627" t="s">
        <v>7221</v>
      </c>
      <c r="BL870" s="627"/>
      <c r="BM870" s="627" t="s">
        <v>7222</v>
      </c>
      <c r="BN870" s="627"/>
      <c r="BO870" s="627" t="s">
        <v>7223</v>
      </c>
      <c r="BP870" s="627"/>
      <c r="BQ870" s="448"/>
      <c r="BR870" s="747" t="s">
        <v>7225</v>
      </c>
      <c r="BS870" s="748"/>
      <c r="BT870" s="639" t="s">
        <v>7226</v>
      </c>
      <c r="BU870" s="641"/>
      <c r="BV870" s="639" t="s">
        <v>7227</v>
      </c>
      <c r="BW870" s="641"/>
      <c r="BX870" s="35"/>
      <c r="BY870" s="639" t="s">
        <v>7241</v>
      </c>
      <c r="BZ870" s="641"/>
      <c r="CA870" s="35"/>
      <c r="CB870" s="639" t="s">
        <v>7265</v>
      </c>
      <c r="CC870" s="641"/>
      <c r="CD870" s="35"/>
      <c r="CE870" s="639" t="s">
        <v>7251</v>
      </c>
      <c r="CF870" s="641"/>
      <c r="CG870" s="35"/>
      <c r="CH870" s="627" t="s">
        <v>7253</v>
      </c>
      <c r="CI870" s="627"/>
      <c r="CJ870" s="35"/>
      <c r="CK870" s="627" t="s">
        <v>7277</v>
      </c>
      <c r="CL870" s="627"/>
      <c r="CM870" s="35"/>
      <c r="CN870" s="627" t="s">
        <v>7232</v>
      </c>
      <c r="CO870" s="627"/>
      <c r="CP870" s="35"/>
      <c r="CQ870" s="627" t="s">
        <v>7254</v>
      </c>
      <c r="CR870" s="627"/>
      <c r="CS870" s="35"/>
      <c r="CT870" s="627" t="s">
        <v>7315</v>
      </c>
      <c r="CU870" s="627"/>
      <c r="CV870" s="35"/>
      <c r="CW870" s="627" t="s">
        <v>7351</v>
      </c>
      <c r="CX870" s="627"/>
      <c r="CY870" s="452"/>
      <c r="CZ870" s="627" t="s">
        <v>7313</v>
      </c>
      <c r="DA870" s="627"/>
      <c r="DB870" s="35"/>
      <c r="DC870" s="666" t="s">
        <v>7395</v>
      </c>
      <c r="DD870" s="666"/>
      <c r="DE870" s="648" t="s">
        <v>7396</v>
      </c>
      <c r="DF870" s="650"/>
      <c r="DG870" s="638" t="s">
        <v>7223</v>
      </c>
      <c r="DH870" s="638"/>
      <c r="DI870" s="35"/>
      <c r="DJ870" s="666" t="s">
        <v>7395</v>
      </c>
      <c r="DK870" s="666"/>
      <c r="DL870" s="648" t="s">
        <v>7396</v>
      </c>
      <c r="DM870" s="650"/>
      <c r="DN870" s="638" t="s">
        <v>7223</v>
      </c>
      <c r="DO870" s="638"/>
      <c r="DP870" s="35"/>
      <c r="DQ870" s="666" t="s">
        <v>7395</v>
      </c>
      <c r="DR870" s="666"/>
      <c r="DS870" s="648" t="s">
        <v>7396</v>
      </c>
      <c r="DT870" s="650"/>
      <c r="DU870" s="638" t="s">
        <v>7223</v>
      </c>
      <c r="DV870" s="638"/>
      <c r="DW870" s="35"/>
      <c r="DX870" s="666" t="s">
        <v>7395</v>
      </c>
      <c r="DY870" s="666"/>
      <c r="DZ870" s="648" t="s">
        <v>7396</v>
      </c>
      <c r="EA870" s="650"/>
      <c r="EB870" s="638" t="s">
        <v>7223</v>
      </c>
      <c r="EC870" s="638"/>
      <c r="ED870" s="35"/>
      <c r="EE870" s="666" t="s">
        <v>7397</v>
      </c>
      <c r="EF870" s="666"/>
      <c r="EG870" s="648" t="s">
        <v>7398</v>
      </c>
      <c r="EH870" s="650"/>
      <c r="EI870" s="638" t="s">
        <v>7223</v>
      </c>
      <c r="EJ870" s="638"/>
      <c r="EK870" s="35"/>
      <c r="EL870" s="666" t="s">
        <v>7397</v>
      </c>
      <c r="EM870" s="666"/>
      <c r="EN870" s="648" t="s">
        <v>7398</v>
      </c>
      <c r="EO870" s="650"/>
      <c r="EP870" s="638" t="s">
        <v>7223</v>
      </c>
      <c r="EQ870" s="638"/>
      <c r="ER870" s="35"/>
      <c r="ES870" s="666" t="s">
        <v>7397</v>
      </c>
      <c r="ET870" s="666"/>
      <c r="EU870" s="648" t="s">
        <v>7398</v>
      </c>
      <c r="EV870" s="650"/>
      <c r="EW870" s="638" t="s">
        <v>7223</v>
      </c>
      <c r="EX870" s="638"/>
      <c r="EY870" s="35"/>
      <c r="EZ870" s="666" t="s">
        <v>7397</v>
      </c>
      <c r="FA870" s="666"/>
      <c r="FB870" s="648" t="s">
        <v>7398</v>
      </c>
      <c r="FC870" s="650"/>
      <c r="FD870" s="638" t="s">
        <v>7223</v>
      </c>
      <c r="FE870" s="638"/>
      <c r="FF870" s="35"/>
      <c r="FG870" s="666" t="s">
        <v>7399</v>
      </c>
      <c r="FH870" s="666"/>
      <c r="FI870" s="553" t="s">
        <v>7403</v>
      </c>
      <c r="FJ870" s="553"/>
      <c r="FK870" s="638" t="s">
        <v>7223</v>
      </c>
      <c r="FL870" s="638"/>
      <c r="FM870" s="35"/>
      <c r="FN870" s="666" t="s">
        <v>7400</v>
      </c>
      <c r="FO870" s="666"/>
      <c r="FP870" s="553" t="s">
        <v>7403</v>
      </c>
      <c r="FQ870" s="553"/>
      <c r="FR870" s="638" t="s">
        <v>7223</v>
      </c>
      <c r="FS870" s="638"/>
      <c r="FT870" s="35"/>
      <c r="FU870" s="666" t="s">
        <v>7401</v>
      </c>
      <c r="FV870" s="666"/>
      <c r="FW870" s="553" t="s">
        <v>7403</v>
      </c>
      <c r="FX870" s="553"/>
      <c r="FY870" s="638" t="s">
        <v>7223</v>
      </c>
      <c r="FZ870" s="638"/>
      <c r="GA870" s="35"/>
      <c r="GB870" s="666" t="s">
        <v>7402</v>
      </c>
      <c r="GC870" s="666"/>
      <c r="GD870" s="553" t="s">
        <v>7403</v>
      </c>
      <c r="GE870" s="553"/>
      <c r="GF870" s="638" t="s">
        <v>7223</v>
      </c>
      <c r="GG870" s="638"/>
      <c r="GH870" s="35"/>
      <c r="GI870" s="666" t="s">
        <v>7320</v>
      </c>
      <c r="GJ870" s="666"/>
      <c r="GK870" s="35"/>
      <c r="GL870" s="727" t="s">
        <v>7478</v>
      </c>
      <c r="GM870" s="727"/>
      <c r="GN870" s="727" t="s">
        <v>7479</v>
      </c>
      <c r="GO870" s="727"/>
      <c r="GP870" s="895" t="s">
        <v>7480</v>
      </c>
      <c r="GQ870" s="895"/>
      <c r="GR870" s="895" t="s">
        <v>7483</v>
      </c>
      <c r="GS870" s="895"/>
      <c r="GT870" s="455"/>
      <c r="GU870" s="639" t="s">
        <v>7493</v>
      </c>
      <c r="GV870" s="641"/>
      <c r="GW870" s="639" t="s">
        <v>7260</v>
      </c>
      <c r="GX870" s="641"/>
      <c r="GY870" s="639" t="s">
        <v>7226</v>
      </c>
      <c r="GZ870" s="641"/>
      <c r="HA870" s="35"/>
      <c r="HB870" s="639" t="s">
        <v>7493</v>
      </c>
      <c r="HC870" s="641"/>
      <c r="HD870" s="639" t="s">
        <v>7260</v>
      </c>
      <c r="HE870" s="641"/>
      <c r="HF870" s="639" t="s">
        <v>7226</v>
      </c>
      <c r="HG870" s="641"/>
      <c r="HH870" s="455"/>
      <c r="HI870" s="639" t="s">
        <v>8143</v>
      </c>
      <c r="HJ870" s="640"/>
      <c r="HK870" s="640"/>
      <c r="HL870" s="640"/>
      <c r="HM870" s="640"/>
      <c r="HN870" s="641"/>
    </row>
    <row r="871" spans="1:223">
      <c r="A871" s="131"/>
      <c r="B871" s="53"/>
      <c r="C871" s="82" t="s">
        <v>391</v>
      </c>
      <c r="D871" s="746" t="str">
        <f>IF($AH$11=1,"","No identificado")</f>
        <v>No identificado</v>
      </c>
      <c r="E871" s="746"/>
      <c r="F871" s="746"/>
      <c r="G871" s="746"/>
      <c r="H871" s="746"/>
      <c r="I871" s="746"/>
      <c r="J871" s="746"/>
      <c r="K871" s="746"/>
      <c r="L871" s="746"/>
      <c r="M871" s="432"/>
      <c r="N871" s="432"/>
      <c r="O871" s="432"/>
      <c r="P871" s="432"/>
      <c r="Q871" s="432"/>
      <c r="R871" s="432"/>
      <c r="S871" s="432"/>
      <c r="T871" s="432"/>
      <c r="U871" s="432"/>
      <c r="V871" s="432"/>
      <c r="W871" s="432"/>
      <c r="X871" s="432"/>
      <c r="Y871" s="432"/>
      <c r="Z871" s="432"/>
      <c r="AA871" s="432"/>
      <c r="AB871" s="432"/>
      <c r="AC871" s="432"/>
      <c r="AD871" s="432"/>
      <c r="AE871" s="12"/>
      <c r="AH871" s="896">
        <f>M871</f>
        <v>0</v>
      </c>
      <c r="AI871" s="627"/>
      <c r="AJ871" s="627">
        <f>COUNTIF(N871:U871,"NS")</f>
        <v>0</v>
      </c>
      <c r="AK871" s="627"/>
      <c r="AL871" s="639">
        <f>IF(COUNTIF(N871:U871,"NA")=COUNTA($N$869:$O$870,$P$870:$U$870),"NA",SUM(N871:U871))</f>
        <v>0</v>
      </c>
      <c r="AM871" s="641"/>
      <c r="AN871" s="627">
        <f>IF($AH$838=$AJ$838,0,IF(OR(AND(AH871=0,AJ871&gt;0),AND(AH871="NS",AL871&gt;0),AND(AH871="NS",AJ871=0,AL871=0)),1,IF(OR(AND(AJ871&gt;=2,AL871&lt;AH871),AND(AH871="NS",AL871=0,AJ871&gt;0),AH871=AL871),0,1)))</f>
        <v>0</v>
      </c>
      <c r="AO871" s="639"/>
      <c r="AP871" s="448"/>
      <c r="AQ871" s="919">
        <f>V871</f>
        <v>0</v>
      </c>
      <c r="AR871" s="627"/>
      <c r="AS871" s="627">
        <f>COUNTIF(W871:AD871,"NS")</f>
        <v>0</v>
      </c>
      <c r="AT871" s="627"/>
      <c r="AU871" s="639">
        <f>IF(COUNTIF(W871:AD871,"NA")=COUNTA($W$869:$X$870,$Y$870:$AD$870),"NA",SUM(W871:AD871))</f>
        <v>0</v>
      </c>
      <c r="AV871" s="641"/>
      <c r="AW871" s="627">
        <f>IF($AH$838=$AJ$838,0,IF(OR(AND(AQ871=0,AS871&gt;0),AND(AQ871="NS",AU871&gt;0),AND(AQ871="NS",AS871=0,AU871=0)),1,IF(OR(AND(AS871&gt;=2,AU871&lt;AQ871),AND(AQ871="NS",AU871=0,AS871&gt;0),AQ871=AU871),0,1)))</f>
        <v>0</v>
      </c>
      <c r="AX871" s="639"/>
      <c r="AY871" s="448"/>
      <c r="AZ871" s="896">
        <f>M931</f>
        <v>0</v>
      </c>
      <c r="BA871" s="627"/>
      <c r="BB871" s="627">
        <f>COUNTIF(N931:U931,"NS")</f>
        <v>0</v>
      </c>
      <c r="BC871" s="627"/>
      <c r="BD871" s="639">
        <f>IF(COUNTIF(N931:U931,"NA")=COUNTA($N$929:$O$930,$P$930:$U$930),"NA",SUM(N931:U931))</f>
        <v>0</v>
      </c>
      <c r="BE871" s="641"/>
      <c r="BF871" s="627">
        <f>IF($AH$838=$AJ$838,0,IF(OR(AND(AZ871=0,BB871&gt;0),AND(AZ871="NS",BD871&gt;0),AND(AZ871="NS",BB871=0,BD871=0)),1,IF(OR(AND(BB871&gt;=2,BD871&lt;AZ871),AND(AZ871="NS",BD871=0,BB871&gt;0),AZ871=BD871),0,1)))</f>
        <v>0</v>
      </c>
      <c r="BG871" s="639"/>
      <c r="BH871" s="448"/>
      <c r="BI871" s="896">
        <f>V931</f>
        <v>0</v>
      </c>
      <c r="BJ871" s="627"/>
      <c r="BK871" s="627">
        <f>COUNTIF(W931:AD931,"NS")</f>
        <v>0</v>
      </c>
      <c r="BL871" s="627"/>
      <c r="BM871" s="639">
        <f>IF(COUNTIF(W931:AD931,"NA")=COUNTA($W$929:$X$930,$Y$930:$AD$930),"NA",SUM(W931:AD931))</f>
        <v>0</v>
      </c>
      <c r="BN871" s="641"/>
      <c r="BO871" s="627">
        <f>IF($AH$838=$AJ$838,0,IF(OR(AND(BI871=0,BK871&gt;0),AND(BI871="NS",BM871&gt;0),AND(BI871="NS",BK871=0,BM871=0)),1,IF(OR(AND(BK871&gt;=2,BM871&lt;BI871),AND(BI871="NS",BM871=0,BK871&gt;0),BI871=BM871),0,1)))</f>
        <v>0</v>
      </c>
      <c r="BP871" s="639"/>
      <c r="BQ871" s="448"/>
      <c r="BR871" s="1090">
        <f>IF(SUM(AN871,AW871,BF871,BO871)=0,0,1)</f>
        <v>0</v>
      </c>
      <c r="BS871" s="748"/>
      <c r="BT871" s="639" t="str">
        <f>IF(BR871=0,"",IF(SUM($BR$871:BR871)=1,BV871,IF($BR$923&gt;SUM($BR$871:BR871),_xlfn.CONCAT(", ",BV871),IF($BR$923=SUM($BR$871:BR871),_xlfn.CONCAT(" y ",BV871,".")))))</f>
        <v/>
      </c>
      <c r="BU871" s="641" t="str">
        <f>IF(BS871=0,"", IF(SUM($AN$498:BS871)=1,BV871, IF($AN$511&gt;SUM($AN$498:BS871),_xlfn.CONCAT(", ",BV871), IF($AN$511=SUM($AN$498:BS871),_xlfn.CONCAT(" y ",BV871,".")))))</f>
        <v/>
      </c>
      <c r="BV871" s="639">
        <f>_xlfn.NUMBERVALUE(C871)</f>
        <v>0</v>
      </c>
      <c r="BW871" s="641"/>
      <c r="BX871" s="35"/>
      <c r="BY871" s="1084">
        <v>0</v>
      </c>
      <c r="BZ871" s="1085"/>
      <c r="CA871" s="35"/>
      <c r="CB871" s="1084">
        <v>0</v>
      </c>
      <c r="CC871" s="1085"/>
      <c r="CD871" s="35"/>
      <c r="CE871" s="1084">
        <f>IF($AH$526=$AJ$526,0,IF(SUM(O543)&gt;0,0,1))</f>
        <v>0</v>
      </c>
      <c r="CF871" s="1085"/>
      <c r="CG871" s="35"/>
      <c r="CH871" s="1055">
        <f>IF($AH$526=$AJ$526,0,IF(SUM(S543)&gt;0,0,1))</f>
        <v>0</v>
      </c>
      <c r="CI871" s="1055"/>
      <c r="CJ871" s="35"/>
      <c r="CK871" s="1055">
        <f>IF($AH$526=$AJ$526,0,IF(SUM(W543)&gt;0,0,1))</f>
        <v>0</v>
      </c>
      <c r="CL871" s="1055"/>
      <c r="CM871" s="35"/>
      <c r="CN871" s="1055">
        <f>IF($AH$526=$AJ$526,0,IF(SUM(AA543)&gt;0,0,1))</f>
        <v>0</v>
      </c>
      <c r="CO871" s="1055"/>
      <c r="CP871" s="35"/>
      <c r="CQ871" s="1055">
        <f>IF($AO$526=$AQ$526,0,IF(SUM(O569)&gt;0,0,1))</f>
        <v>0</v>
      </c>
      <c r="CR871" s="1055"/>
      <c r="CS871" s="35"/>
      <c r="CT871" s="1055">
        <f>IF($AO$526=$AQ$526,0,IF(SUM(S569)&gt;0,0,1))</f>
        <v>0</v>
      </c>
      <c r="CU871" s="1055"/>
      <c r="CV871" s="35"/>
      <c r="CW871" s="1055">
        <f>IF($AO$526=$AQ$526,0,IF(SUM(W569)&gt;0,0,1))</f>
        <v>0</v>
      </c>
      <c r="CX871" s="1055"/>
      <c r="CY871" s="452"/>
      <c r="CZ871" s="1055">
        <f>IF($AO$526=$AQ$526,0,IF(SUM(AA569)&gt;0,0,1))</f>
        <v>0</v>
      </c>
      <c r="DA871" s="1055"/>
      <c r="DB871" s="35"/>
      <c r="DC871" s="912">
        <f>O543</f>
        <v>0</v>
      </c>
      <c r="DD871" s="638"/>
      <c r="DE871" s="912">
        <f>P923</f>
        <v>0</v>
      </c>
      <c r="DF871" s="638"/>
      <c r="DG871" s="877">
        <f>IF($AH$838=$AJ$838,0,IF(OR(SUM(DE871)&lt;=SUM(DC871),AND(SUM(DC871)&gt;0,OR(DE871="NS",DE871="NA"))),0,1))</f>
        <v>0</v>
      </c>
      <c r="DH871" s="878"/>
      <c r="DI871" s="35"/>
      <c r="DJ871" s="912">
        <f>S543</f>
        <v>0</v>
      </c>
      <c r="DK871" s="638"/>
      <c r="DL871" s="912">
        <f>Y923</f>
        <v>0</v>
      </c>
      <c r="DM871" s="638"/>
      <c r="DN871" s="877">
        <f>IF($AH$838=$AJ$838,0,IF(OR(SUM(DL871)&lt;=SUM(DJ871),AND(SUM(DJ871)&gt;0,OR(DL871="NS",DL871="NA"))),0,1))</f>
        <v>0</v>
      </c>
      <c r="DO871" s="878"/>
      <c r="DP871" s="35"/>
      <c r="DQ871" s="912">
        <f>W543</f>
        <v>0</v>
      </c>
      <c r="DR871" s="638"/>
      <c r="DS871" s="912">
        <f>P983</f>
        <v>0</v>
      </c>
      <c r="DT871" s="638"/>
      <c r="DU871" s="877">
        <f>IF($AH$838=$AJ$838,0,IF(OR(SUM(DS871)&lt;=SUM(DQ871),AND(SUM(DQ871)&gt;0,OR(DS871="NS",DS871="NA"))),0,1))</f>
        <v>0</v>
      </c>
      <c r="DV871" s="878"/>
      <c r="DW871" s="35"/>
      <c r="DX871" s="912">
        <f>AA543</f>
        <v>0</v>
      </c>
      <c r="DY871" s="638"/>
      <c r="DZ871" s="912">
        <f>Y983</f>
        <v>0</v>
      </c>
      <c r="EA871" s="638"/>
      <c r="EB871" s="877">
        <f>IF($AH$838=$AJ$838,0,IF(OR(SUM(DZ871)&lt;=SUM(DX871),AND(SUM(DX871)&gt;0,OR(DZ871="NS",DZ871="NA"))),0,1))</f>
        <v>0</v>
      </c>
      <c r="EC871" s="878"/>
      <c r="ED871" s="35"/>
      <c r="EE871" s="912">
        <f>O569</f>
        <v>0</v>
      </c>
      <c r="EF871" s="638"/>
      <c r="EG871" s="912">
        <f>Q923</f>
        <v>0</v>
      </c>
      <c r="EH871" s="638"/>
      <c r="EI871" s="877">
        <f>IF($AH$838=$AJ$838,0,IF(OR(SUM(EG871)&lt;=SUM(EE871),AND(SUM(EE871)&gt;0,OR(EG871="NS",EG871="NA"))),0,1))</f>
        <v>0</v>
      </c>
      <c r="EJ871" s="878"/>
      <c r="EK871" s="35"/>
      <c r="EL871" s="912">
        <f>S569</f>
        <v>0</v>
      </c>
      <c r="EM871" s="638"/>
      <c r="EN871" s="912">
        <f>Z923</f>
        <v>0</v>
      </c>
      <c r="EO871" s="638"/>
      <c r="EP871" s="877">
        <f>IF($AH$838=$AJ$838,0,IF(OR(SUM(EN871)&lt;=SUM(EL871),AND(SUM(EL871)&gt;0,OR(EN871="NS",EN871="NA"))),0,1))</f>
        <v>0</v>
      </c>
      <c r="EQ871" s="878"/>
      <c r="ER871" s="35"/>
      <c r="ES871" s="912">
        <f>W569</f>
        <v>0</v>
      </c>
      <c r="ET871" s="638"/>
      <c r="EU871" s="912">
        <f>Q983</f>
        <v>0</v>
      </c>
      <c r="EV871" s="638"/>
      <c r="EW871" s="877">
        <f>IF($AH$838=$AJ$838,0,IF(OR(SUM(EU871)&lt;=SUM(ES871),AND(SUM(ES871)&gt;0,OR(EU871="NS",EU871="NA"))),0,1))</f>
        <v>0</v>
      </c>
      <c r="EX871" s="878"/>
      <c r="EY871" s="35"/>
      <c r="EZ871" s="912">
        <f>AA569</f>
        <v>0</v>
      </c>
      <c r="FA871" s="638"/>
      <c r="FB871" s="912">
        <f>Z983</f>
        <v>0</v>
      </c>
      <c r="FC871" s="638"/>
      <c r="FD871" s="877">
        <f>IF($AH$838=$AJ$838,0,IF(OR(SUM(FB871)&lt;=SUM(EZ871),AND(SUM(EZ871)&gt;0,OR(FB871="NS",FB871="NA"))),0,1))</f>
        <v>0</v>
      </c>
      <c r="FE871" s="878"/>
      <c r="FF871" s="35"/>
      <c r="FG871" s="912">
        <f>AB193</f>
        <v>0</v>
      </c>
      <c r="FH871" s="638"/>
      <c r="FI871" s="912">
        <f>SUM(N923:O923)</f>
        <v>0</v>
      </c>
      <c r="FJ871" s="638"/>
      <c r="FK871" s="877">
        <f>IF($AH$715=$AJ$715,0,IF(OR(SUM(FI871)&lt;=SUM(FG871),AND(SUM(FG871)&gt;0,OR(FI871="NS",FI871="NA"))),0,1))</f>
        <v>0</v>
      </c>
      <c r="FL871" s="878"/>
      <c r="FM871" s="35"/>
      <c r="FN871" s="912">
        <f>AC208</f>
        <v>0</v>
      </c>
      <c r="FO871" s="638"/>
      <c r="FP871" s="912">
        <f>SUM(W923:X923)</f>
        <v>0</v>
      </c>
      <c r="FQ871" s="638"/>
      <c r="FR871" s="877">
        <f>IF($AH$715=$AJ$715,0,IF(OR(SUM(FP871)&lt;=SUM(FN871),AND(SUM(FN871)&gt;0,OR(FP871="NS",FP871="NA"))),0,1))</f>
        <v>0</v>
      </c>
      <c r="FS871" s="878"/>
      <c r="FT871" s="35"/>
      <c r="FU871" s="912">
        <f>AC209</f>
        <v>0</v>
      </c>
      <c r="FV871" s="638"/>
      <c r="FW871" s="912">
        <f>SUM(N983:O983)</f>
        <v>0</v>
      </c>
      <c r="FX871" s="638"/>
      <c r="FY871" s="877">
        <f>IF($AH$715=$AJ$715,0,IF(OR(SUM(FW871)&lt;=SUM(FU871),AND(SUM(FU871)&gt;0,OR(FW871="NS",FW871="NA"))),0,1))</f>
        <v>0</v>
      </c>
      <c r="FZ871" s="878"/>
      <c r="GA871" s="35"/>
      <c r="GB871" s="912">
        <f>AC210</f>
        <v>0</v>
      </c>
      <c r="GC871" s="638"/>
      <c r="GD871" s="912">
        <f>SUM(W983:X983)</f>
        <v>0</v>
      </c>
      <c r="GE871" s="638"/>
      <c r="GF871" s="877">
        <f>IF($AH$715=$AJ$715,0,IF(OR(SUM(GD871)&lt;=SUM(GB871),AND(SUM(GB871)&gt;0,OR(GD871="NS",GD871="NA"))),0,1))</f>
        <v>0</v>
      </c>
      <c r="GG871" s="878"/>
      <c r="GH871" s="35"/>
      <c r="GI871" s="661">
        <f>IF($AH$715=$AJ$715,0,IF(COUNTIF(M871:AD922,"NS")+COUNTIF(M931:AD982,"NS")=0,0,1))</f>
        <v>0</v>
      </c>
      <c r="GJ871" s="661"/>
      <c r="GK871" s="35"/>
      <c r="GL871" s="627">
        <f t="shared" ref="GL871:GL916" si="263">IF($AH$838=$AJ$838,0,IF(OR(
AND($D871&lt;&gt;"",SUM($AH$704,$BY871,$CB871,$CE$871,$CQ$871)=0,COUNTA(M871:U871)=COUNTA($M$869:$O$870,$P$870:$U$870)),
AND($D871&lt;&gt;"",SUM($AH$704,$BY871)&gt;0,$CB871=1,COUNTA(N871:S871)=0,COUNTA(M871,T871:U871)=COUNTA($M$869,$T$870:$U$870)),
AND($D871&lt;&gt;"",SUM($AH$704,$BY871)=0,COUNTA(N871:O871)=COUNTA($N$869:$O$870),$CB871=1,COUNTA(P871:S871)=0,COUNTA(M871,T871:U871)=COUNTA($M$869,$T$870:$U$870)),
AND($D871&lt;&gt;"",SUM($AH$704,$BY871)&gt;0,COUNTA(N871:O871)=0,$CB871=0,$CE$871=0,$CQ$871=0,COUNTA(P871:S871)=COUNTA($P$870:$S$870),COUNTA(M871,T871:U871)=COUNTA($M$869,$T$870:$U$870)),
AND($D871&lt;&gt;"",SUM($AH$704,$BY871)=0,COUNTA(N871:O871)=COUNTA($N$869:$O$870),$CB871=0,$CE$871=1,$CQ$871=0,COUNTA(Q871:S871)=COUNTA($Q$870:$S$870),COUNTA(P871)=0,COUNTA(M871,T871:U871)=COUNTA($M$869,$T$870:$U$870)),
AND($D871&lt;&gt;"",SUM($AH$704,$BY871)=0,COUNTA(N871:O871)=COUNTA($N$869:$O$870),$CB871=0,$CE$871=0,$CQ$871=1,COUNTA(P871,R871:S871)=COUNTA($P$870,$R$870:$S$870),COUNTA(Q871)=0,COUNTA(M871,T871:U871)=COUNTA($M$869,$T$870:$U$870)),
AND($D871&lt;&gt;"",SUM($AH$704,$BY871)=0,COUNTA(N871:O871)=COUNTA($N$869:$O$870),$CB871=0,$CE$871=1,$CQ$871=1,COUNTA(R871:S871)=COUNTA($R$870:$S$870),COUNTA(P871:Q871)=0,COUNTA(M871,T871:U871)=COUNTA($M$869,$T$870:$U$870)),
AND($D871&lt;&gt;"",SUM($AH$704,$BY871)&gt;0,COUNTA(N871:O871)=0,$CB871=0,$CE$871=1,$CQ$871=1,COUNTA(R871:S871)=COUNTA($R$870:$S$870),COUNTA(P871:Q871)=0,COUNTA(M871,T871:U871)=COUNTA($M$869,$T$870:$U$870)),
AND($D871&lt;&gt;"",SUM($AH$704,$BY871)&gt;0,COUNTA(N871:O871)=0,$CB871=0,$CE$871=1,$CQ$871=0,COUNTA(Q871:S871)=COUNTA($Q$870:$S$870),COUNTA(P871)=0,COUNTA(M871,T871:U871)=COUNTA($M$869,$T$870:$U$870)),
AND($D871&lt;&gt;"",SUM($AH$704,$BY871)&gt;0,COUNTA(N871:O871)=0,$CB871=0,$CE$871=0,$CQ$871=1,COUNTA(P871,R871:S871)=COUNTA($P$870,$R$870:$S$870),COUNTA(Q871)=0,COUNTA(M871,T871:U871)=COUNTA($M$869,$T$870:$U$870)),
AND($D871="",COUNTA(M871:U871)=0)),0,1))</f>
        <v>0</v>
      </c>
      <c r="GM871" s="627"/>
      <c r="GN871" s="639">
        <f t="shared" ref="GN871:GN916" si="264">IF($AH$838=$AJ$838,0,IF(OR(
AND($D871&lt;&gt;"",SUM($AK$704,$BY871,$CB871,$CH$871,$CT$871)=0,COUNTA(V871:AD871)=COUNTA($M$869:$O$870,$P$870:$U$870)),
AND($D871&lt;&gt;"",SUM($AK$704,$BY871)&gt;0,$CB871=1,COUNTA(W871:AB871)=0,COUNTA(V871,AC871:AD871)=COUNTA($M$869,$T$870:$U$870)),
AND($D871&lt;&gt;"",SUM($AK$704,$BY871)=0,COUNTA(W871:X871)=COUNTA($N$869:$O$870),$CB871=1,COUNTA(Y871:AB871)=0,COUNTA(V871,AC871:AD871)=COUNTA($M$869,$T$870:$U$870)),
AND($D871&lt;&gt;"",SUM($AK$704,$BY871)&gt;0,COUNTA(W871:X871)=0,$CB871=0,$CH$871=0,$CT$871=0,COUNTA(Y871:AB871)=COUNTA($P$870:$S$870),COUNTA(V871,AC871:AD871)=COUNTA($M$869,$T$870:$U$870)),
AND($D871&lt;&gt;"",SUM($AK$704,$BY871)=0,COUNTA(W871:X871)=COUNTA($N$869:$O$870),$CB871=0,$CH$871=1,$CT$871=0,COUNTA(Z871:AB871)=COUNTA($Q$870:$S$870),COUNTA(Y871)=0,COUNTA(V871,AC871:AD871)=COUNTA($M$869,$T$870:$U$870)),
AND($D871&lt;&gt;"",SUM($AK$704,$BY871)=0,COUNTA(W871:X871)=COUNTA($N$869:$O$870),$CB871=0,$CH$871=0,$CT$871=1,COUNTA(Y871,AA871:AB871)=COUNTA($P$870,$R$870:$S$870),COUNTA(Z871)=0,COUNTA(V871,AC871:AD871)=COUNTA($M$869,$T$870:$U$870)),
AND($D871&lt;&gt;"",SUM($AK$704,$BY871)=0,COUNTA(W871:X871)=COUNTA($N$869:$O$870),$CB871=0,$CH$871=1,$CT$871=1,COUNTA(AA871:AB871)=COUNTA($R$870:$S$870),COUNTA(Y871,Z871)=0,COUNTA(V871,AC871:AD871)=COUNTA($M$869,$T$870:$U$870)),
AND($D871&lt;&gt;"",SUM($AK$704,$BY871)&gt;0,COUNTA(W871:X871)=0,$CB871=0,$CH$871=1,$CT$871=1,COUNTA(AA871:AB871)=COUNTA($R$870:$S$870),COUNTA(Y871,Z871)=0,COUNTA(V871,AC871:AD871)=COUNTA($M$869,$T$870:$U$870)),
AND($D871&lt;&gt;"",SUM($AK$704,$BY871)&gt;0,COUNTA(W871:X871)=0,$CB871=0,$CH$871=1,$CT$871=0,COUNTA(Z871:AB871)=COUNTA($Q$870:$S$870),COUNTA(Y871)=0,COUNTA(V871,AC871:AD871)=COUNTA($M$869,$T$870:$U$870)),
AND($D871&lt;&gt;"",SUM($AK$704,$BY871)&gt;0,COUNTA(W871:X871)=0,$CB871=0,$CH$871=0,$CT$871=1,COUNTA(Y871,AA871:AB871)=COUNTA($P$870,$R$870:$S$870),COUNTA(Z871)=0,COUNTA(V871,AC871:AD871)=COUNTA($M$869,$T$870:$U$870)),
AND($D871="",COUNTA(V871:AD871)=0)),0,1))</f>
        <v>0</v>
      </c>
      <c r="GO871" s="641"/>
      <c r="GP871" s="627">
        <f t="shared" ref="GP871:GP916" si="265">IF($AH$838=$AJ$838,0,IF(OR(
AND($D871&lt;&gt;"",SUM($AN$704,$BY871,$CB871,$CK$871,$CW$871)=0,COUNTA(M931:U931)=COUNTA($M$869:$O$870,$P$870:$U$870)),
AND($D871&lt;&gt;"",SUM($AN$704,$BY871)&gt;0,$CB871=1,COUNTA(N931:S931)=0,COUNTA(M931,T931:U931)=COUNTA($M$869,$T$870:$U$870)),
AND($D871&lt;&gt;"",SUM($AN$704,$BY871)=0,COUNTA(N931:O931)=COUNTA($N$869:$O$870),$CB871=1,COUNTA(P931:S931)=0,COUNTA(M931,T931:U931)=COUNTA($M$869,$T$870:$U$870)),
AND($D871&lt;&gt;"",SUM($AN$704,$BY871)&gt;0,COUNTA(N931:O931)=0,$CB871=0,$CK$871=0,$CW$871=0,COUNTA(P931:S931)=COUNTA($P$870:$S$870),COUNTA(M931,T931:U931)=COUNTA($M$869,$T$870:$U$870)),
AND($D871&lt;&gt;"",SUM($AN$704,$BY871)=0,COUNTA(N931:O931)=COUNTA($N$869:$O$870),$CB871=0,$CK$871=1,$CW$871=0,COUNTA(Q931:S931)=COUNTA($Q$870:$S$870),COUNTA(P931)=0,COUNTA(M931,T931:U931)=COUNTA($M$869,$T$870:$U$870)),
AND($D871&lt;&gt;"",SUM($AN$704,$BY871)=0,COUNTA(N931:O931)=COUNTA($N$869:$O$870),$CB871=0,$CK$871=0,$CW$871=1,COUNTA(P931,R931:S931)=COUNTA($P$870,$R$870:$S$870),COUNTA(Q931)=0,COUNTA(M931,T931:U931)=COUNTA($M$869,$T$870:$U$870)),
AND($D871&lt;&gt;"",SUM($AN$704,$BY871)=0,COUNTA(N931:O931)=COUNTA($N$869:$O$870),$CB871=0,$CK$871=1,$CW$871=1,COUNTA(R931:S931)=COUNTA($R$870:$S$870),COUNTA(P931,Q931)=0,COUNTA(M931,T931:U931)=COUNTA($M$869,$T$870:$U$870)),
AND($D871&lt;&gt;"",SUM($AN$704,$BY871)&gt;0,COUNTA(N931:O931)=0,$CB871=0,$CK$871=1,$CW$871=1,COUNTA(R931:S931)=COUNTA($R$870:$S$870),COUNTA(P931,Q931)=0,COUNTA(M931,T931:U931)=COUNTA($M$869,$T$870:$U$870)),
AND($D871&lt;&gt;"",SUM($AN$704,$BY871)&gt;0,COUNTA(N931:O931)=0,$CB871=0,$CK$871=1,$CW$871=0,COUNTA(Q931:S931)=COUNTA($Q$870:$S$870),COUNTA(P931)=0,COUNTA(M931,T931:U931)=COUNTA($M$869,$T$870:$U$870)),
AND($D871&lt;&gt;"",SUM($AN$704,$BY871)&gt;0,COUNTA(N931:O931)=0,$CB871=0,$CK$871=0,$CW$871,COUNTA(P931,R931:S931)=COUNTA($P$870,$R$870:$S$870),COUNTA(Q931)=0,COUNTA(M931,T931:U931)=COUNTA($M$869,$T$870:$U$870)),
AND($D871="",COUNTA(M931:U931)=0)),0,1))</f>
        <v>0</v>
      </c>
      <c r="GQ871" s="627"/>
      <c r="GR871" s="627">
        <f t="shared" ref="GR871:GR916" si="266">IF($AH$838=$AJ$838,0,IF(OR(
AND($D931&lt;&gt;"",SUM($AQ$704,$BY871,$CB871,$CN$871,$CZ$871)=0,COUNTA(V931:AD931)=COUNTA($M$869:$O$870,$P$870:$U$870)),
AND($D931&lt;&gt;"",SUM($AQ$704,$BY871)&gt;0,$CB871=1,COUNTA(W931:AB931)=0,COUNTA(V931,AC931:AD931)=COUNTA($M$869,$T$870:$U$870)),
AND($D931&lt;&gt;"",SUM($AQ$704,$BY871)=0,COUNTA(W931:X931)=COUNTA($N$869:$O$870),$CB871=1,COUNTA(Y931:AB931)=0,COUNTA(V931,AC931:AD931)=COUNTA($M$869,$T$870:$U$870)),
AND($D931&lt;&gt;"",SUM($AQ$704,$BY871)&gt;0,COUNTA(W931:X931)=0,$CB871=0,$CN$871=0,$CZ$871=0,COUNTA(Y931:AB931)=COUNTA($P$870:$S$870),COUNTA(V931,AC931:AD931)=COUNTA($M$869,$T$870:$U$870)),
AND($D931&lt;&gt;"",SUM($AQ$704,$BY871)=0,COUNTA(W931:X931)=COUNTA($N$869:$O$870),$CB871=0,$CN$871=1,$CZ$871=0,COUNTA(Z931:AB931)=COUNTA($Q$870:$S$870),COUNTA(Y931)=0,COUNTA(V931,AC931:AD931)=COUNTA($M$869,$T$870:$U$870)),
AND($D931&lt;&gt;"",SUM($AQ$704,$BY871)=0,COUNTA(W931:X931)=COUNTA($N$869:$O$870),$CB871=0,$CN$871=0,$CZ$871=1,COUNTA(Y931,AA931:AB931)=COUNTA($P$870,$R$870:$S$870),COUNTA(Z931)=0,COUNTA(V931,AC931:AD931)=COUNTA($M$869,$T$870:$U$870)),
AND($D931&lt;&gt;"",SUM($AQ$704,$BY871)=0,COUNTA(W931:X931)=COUNTA($N$869:$O$870),$CB871=0,$CN$871=1,$CZ$871=1,COUNTA(AA931:AB931)=COUNTA($R$870:$S$870),COUNTA(Y931,Z931)=0,COUNTA(V931,AC931:AD931)=COUNTA($M$869,$T$870:$U$870)),
AND($D931&lt;&gt;"",SUM($AQ$704,$BY871)&gt;0,COUNTA(W931:X931)=0,$CB871=0,$CN$871=1,$CZ$871=0,COUNTA(Z931:AB931)=COUNTA($Q$870:$S$870),COUNTA(Y931)=0,COUNTA(V931,AC931:AD931)=COUNTA($M$869,$T$870:$U$870)),
AND($D931&lt;&gt;"",SUM($AQ$704,$BY871)&gt;0,COUNTA(W931:X931)=0,$CB871=0,$CN$871=0,$CZ$871=1,COUNTA(Y931,AA931:AB931)=COUNTA($P$870,$R$870:$S$870),COUNTA(Z931)=0,COUNTA(V931,AC931:AD931)=COUNTA($M$869,$T$870:$U$870)),
AND($D931&lt;&gt;"",SUM($AQ$704,$BY871)&gt;0,COUNTA(W931:X931)=0,$CB871=0,$CN$871=1,$CZ$871=1,COUNTA(AA931:AB931)=COUNTA($R$870:$S$870),COUNTA(Y931,Z931)=0,COUNTA(V931,AC931:AD931)=COUNTA($M$869,$T$870:$U$870)),
AND($D931="",COUNTA(V931:AD931)=0)),0,1))</f>
        <v>0</v>
      </c>
      <c r="GS871" s="627"/>
      <c r="GT871" s="35"/>
      <c r="GU871" s="639">
        <v>14</v>
      </c>
      <c r="GV871" s="641"/>
      <c r="GW871" s="639">
        <f>IF(DG871=0,0,1)</f>
        <v>0</v>
      </c>
      <c r="GX871" s="641"/>
      <c r="GY871" s="639" t="str">
        <f>IF(GW871=0,"",IF(SUM($GW$871:GW871)=1,_xlfn.CONCAT(GU871,),IF($GW$880&gt;SUM($GW$871:GW871),_xlfn.CONCAT(", ",GU871),IF($GW$880=SUM($GW$871:GW871),_xlfn.CONCAT(" y ",GU871,".")))))</f>
        <v/>
      </c>
      <c r="GZ871" s="641"/>
      <c r="HA871" s="35"/>
      <c r="HB871" s="639">
        <v>22</v>
      </c>
      <c r="HC871" s="641"/>
      <c r="HD871" s="639">
        <f>IF(FK871=0,0,1)</f>
        <v>0</v>
      </c>
      <c r="HE871" s="641"/>
      <c r="HF871" s="639" t="str">
        <f>IF(HD871=0,"",IF(SUM($HD$871:HD871)=1,_xlfn.CONCAT(HB871,),IF($HD$875&gt;SUM($HD$871:HD871),_xlfn.CONCAT(", ",HB871),IF($HD$875=SUM($HD$871:HD871),_xlfn.CONCAT(" y ",HB871,".")))))</f>
        <v/>
      </c>
      <c r="HG871" s="641"/>
      <c r="HH871" s="35"/>
      <c r="HI871" s="886" t="s">
        <v>7897</v>
      </c>
      <c r="HJ871" s="887"/>
      <c r="HK871" s="500" t="str">
        <f>SUBSTITUTE( SUBSTITUTE( SUBSTITUTE( SUBSTITUTE( SUBSTITUTE( SUBSTITUTE( SUBSTITUTE( SUBSTITUTE( SUBSTITUTE( SUBSTITUTE(F985, "á", "a"), "é", "e"), "í", "i"), "ó", "o"), "ú", "u"), "Á", "A"), "É", "E"), "Í", "I"), "Ó", "O"), "Ú", "U")</f>
        <v/>
      </c>
      <c r="HL871" s="503"/>
      <c r="HM871" s="503"/>
      <c r="HN871" s="505"/>
    </row>
    <row r="872" spans="1:223">
      <c r="A872" s="131"/>
      <c r="B872" s="53"/>
      <c r="C872" s="82" t="s">
        <v>66</v>
      </c>
      <c r="D872" s="746" t="str">
        <f>IF($AH$11=1,"",IF(CNGE_2026_M3_Secc1!$AH$627=CNGE_2026_M3_Secc1!$AJ$627,"",IF(CNGE_2026_M3_Secc1!D645="","",CNGE_2026_M3_Secc1!D645)))</f>
        <v/>
      </c>
      <c r="E872" s="746"/>
      <c r="F872" s="746"/>
      <c r="G872" s="746"/>
      <c r="H872" s="746"/>
      <c r="I872" s="746"/>
      <c r="J872" s="746"/>
      <c r="K872" s="746"/>
      <c r="L872" s="746"/>
      <c r="M872" s="432"/>
      <c r="N872" s="432"/>
      <c r="O872" s="432"/>
      <c r="P872" s="432"/>
      <c r="Q872" s="432"/>
      <c r="R872" s="432"/>
      <c r="S872" s="432"/>
      <c r="T872" s="432"/>
      <c r="U872" s="432"/>
      <c r="V872" s="432"/>
      <c r="W872" s="432"/>
      <c r="X872" s="432"/>
      <c r="Y872" s="432"/>
      <c r="Z872" s="432"/>
      <c r="AA872" s="432"/>
      <c r="AB872" s="432"/>
      <c r="AC872" s="432"/>
      <c r="AD872" s="432"/>
      <c r="AE872" s="12"/>
      <c r="AH872" s="896">
        <f t="shared" ref="AH872:AH916" si="267">M872</f>
        <v>0</v>
      </c>
      <c r="AI872" s="627"/>
      <c r="AJ872" s="627">
        <f t="shared" ref="AJ872:AJ916" si="268">COUNTIF(N872:U872,"NS")</f>
        <v>0</v>
      </c>
      <c r="AK872" s="627"/>
      <c r="AL872" s="639">
        <f t="shared" ref="AL872:AL916" si="269">IF(COUNTIF(N872:U872,"NA")=COUNTA($N$869:$O$870,$P$870:$U$870),"NA",SUM(N872:U872))</f>
        <v>0</v>
      </c>
      <c r="AM872" s="641"/>
      <c r="AN872" s="627">
        <f t="shared" ref="AN872:AN916" si="270">IF($AH$838=$AJ$838,0,IF(OR(AND(AH872=0,AJ872&gt;0),AND(AH872="NS",AL872&gt;0),AND(AH872="NS",AJ872=0,AL872=0)),1,IF(OR(AND(AJ872&gt;=2,AL872&lt;AH872),AND(AH872="NS",AL872=0,AJ872&gt;0),AH872=AL872),0,1)))</f>
        <v>0</v>
      </c>
      <c r="AO872" s="639"/>
      <c r="AP872" s="448"/>
      <c r="AQ872" s="919">
        <f t="shared" ref="AQ872:AQ916" si="271">V872</f>
        <v>0</v>
      </c>
      <c r="AR872" s="627"/>
      <c r="AS872" s="627">
        <f t="shared" ref="AS872:AS916" si="272">COUNTIF(W872:AD872,"NS")</f>
        <v>0</v>
      </c>
      <c r="AT872" s="627"/>
      <c r="AU872" s="639">
        <f t="shared" ref="AU872:AU916" si="273">IF(COUNTIF(W872:AD872,"NA")=COUNTA($W$869:$X$870,$Y$870:$AD$870),"NA",SUM(W872:AD872))</f>
        <v>0</v>
      </c>
      <c r="AV872" s="641"/>
      <c r="AW872" s="627">
        <f t="shared" ref="AW872:AW916" si="274">IF($AH$838=$AJ$838,0,IF(OR(AND(AQ872=0,AS872&gt;0),AND(AQ872="NS",AU872&gt;0),AND(AQ872="NS",AS872=0,AU872=0)),1,IF(OR(AND(AS872&gt;=2,AU872&lt;AQ872),AND(AQ872="NS",AU872=0,AS872&gt;0),AQ872=AU872),0,1)))</f>
        <v>0</v>
      </c>
      <c r="AX872" s="639"/>
      <c r="AY872" s="448"/>
      <c r="AZ872" s="896">
        <f t="shared" ref="AZ872:AZ916" si="275">M932</f>
        <v>0</v>
      </c>
      <c r="BA872" s="627"/>
      <c r="BB872" s="627">
        <f t="shared" ref="BB872:BB916" si="276">COUNTIF(N932:U932,"NS")</f>
        <v>0</v>
      </c>
      <c r="BC872" s="627"/>
      <c r="BD872" s="639">
        <f t="shared" ref="BD872:BD916" si="277">IF(COUNTIF(N932:U932,"NA")=COUNTA($N$929:$O$930,$P$930:$U$930),"NA",SUM(N932:U932))</f>
        <v>0</v>
      </c>
      <c r="BE872" s="641"/>
      <c r="BF872" s="627">
        <f t="shared" ref="BF872:BF916" si="278">IF($AH$838=$AJ$838,0,IF(OR(AND(AZ872=0,BB872&gt;0),AND(AZ872="NS",BD872&gt;0),AND(AZ872="NS",BB872=0,BD872=0)),1,IF(OR(AND(BB872&gt;=2,BD872&lt;AZ872),AND(AZ872="NS",BD872=0,BB872&gt;0),AZ872=BD872),0,1)))</f>
        <v>0</v>
      </c>
      <c r="BG872" s="639"/>
      <c r="BH872" s="448"/>
      <c r="BI872" s="896">
        <f t="shared" ref="BI872:BI916" si="279">V932</f>
        <v>0</v>
      </c>
      <c r="BJ872" s="627"/>
      <c r="BK872" s="627">
        <f t="shared" ref="BK872:BK916" si="280">COUNTIF(W932:AD932,"NS")</f>
        <v>0</v>
      </c>
      <c r="BL872" s="627"/>
      <c r="BM872" s="639">
        <f t="shared" ref="BM872:BM916" si="281">IF(COUNTIF(W932:AD932,"NA")=COUNTA($W$929:$X$930,$Y$930:$AD$930),"NA",SUM(W932:AD932))</f>
        <v>0</v>
      </c>
      <c r="BN872" s="641"/>
      <c r="BO872" s="627">
        <f t="shared" ref="BO872:BO916" si="282">IF($AH$838=$AJ$838,0,IF(OR(AND(BI872=0,BK872&gt;0),AND(BI872="NS",BM872&gt;0),AND(BI872="NS",BK872=0,BM872=0)),1,IF(OR(AND(BK872&gt;=2,BM872&lt;BI872),AND(BI872="NS",BM872=0,BK872&gt;0),BI872=BM872),0,1)))</f>
        <v>0</v>
      </c>
      <c r="BP872" s="639"/>
      <c r="BQ872" s="448"/>
      <c r="BR872" s="1090">
        <f t="shared" ref="BR872:BR916" si="283">IF(SUM(AN872,AW872,BF872,BO872)=0,0,1)</f>
        <v>0</v>
      </c>
      <c r="BS872" s="748"/>
      <c r="BT872" s="639" t="str">
        <f>IF(BR872=0,"",IF(SUM($BR$871:BR872)=1,BV872,IF($BR$923&gt;SUM($BR$871:BR872),_xlfn.CONCAT(", ",BV872),IF($BR$923=SUM($BR$871:BR872),_xlfn.CONCAT(" y ",BV872,".")))))</f>
        <v/>
      </c>
      <c r="BU872" s="641" t="str">
        <f>IF(BS872=0,"", IF(SUM($AN$498:BS872)=1,BV872, IF($AN$511&gt;SUM($AN$498:BS872),_xlfn.CONCAT(", ",BV872), IF($AN$511=SUM($AN$498:BS872),_xlfn.CONCAT(" y ",BV872,".")))))</f>
        <v/>
      </c>
      <c r="BV872" s="639">
        <f t="shared" ref="BV872:BV916" si="284">_xlfn.NUMBERVALUE(C872)</f>
        <v>1</v>
      </c>
      <c r="BW872" s="641"/>
      <c r="BX872" s="35"/>
      <c r="BY872" s="1084">
        <f>IF(CNGE_2026_M3_Secc1!$AH$627=CNGE_2026_M3_Secc1!$AJ$627,0,CNGE_2026_M3_Secc1!BB645)</f>
        <v>0</v>
      </c>
      <c r="BZ872" s="1085"/>
      <c r="CA872" s="35"/>
      <c r="CB872" s="1084">
        <f>IF(CNGE_2026_M3_Secc1!$AH$627=CNGE_2026_M3_Secc1!$AJ$627,0,CNGE_2026_M3_Secc1!BE645)</f>
        <v>0</v>
      </c>
      <c r="CC872" s="1085"/>
      <c r="CD872" s="35"/>
      <c r="CE872" s="35"/>
      <c r="CF872" s="35"/>
      <c r="CG872" s="35"/>
      <c r="CH872" s="35"/>
      <c r="CI872" s="35"/>
      <c r="CJ872" s="35"/>
      <c r="CK872" s="35"/>
      <c r="CL872" s="35"/>
      <c r="CM872" s="35"/>
      <c r="CN872" s="35"/>
      <c r="CO872" s="35"/>
      <c r="CP872" s="35"/>
      <c r="CQ872" s="35"/>
      <c r="CR872" s="35"/>
      <c r="CS872" s="35"/>
      <c r="CT872" s="35"/>
      <c r="CU872" s="35"/>
      <c r="CV872" s="35"/>
      <c r="CW872" s="35"/>
      <c r="CX872" s="35"/>
      <c r="CY872" s="35"/>
      <c r="CZ872" s="35"/>
      <c r="DA872" s="35"/>
      <c r="DB872" s="35"/>
      <c r="DC872" s="35"/>
      <c r="DD872" s="35"/>
      <c r="DE872" s="35"/>
      <c r="DF872" s="35"/>
      <c r="DG872" s="1080">
        <f>IF($AH$838=$AJ$838,0,IF(OR(AND($CE$871=0,SUM(DC871)&gt;0,OR(SUM(DE871)&gt;0,DE871="NS")),$CE$871=1),0,1))</f>
        <v>0</v>
      </c>
      <c r="DH872" s="1081"/>
      <c r="DI872" s="35"/>
      <c r="DJ872" s="35"/>
      <c r="DK872" s="35"/>
      <c r="DL872" s="35"/>
      <c r="DM872" s="35"/>
      <c r="DN872" s="1080">
        <f>IF($AH$838=$AJ$838,0,IF(OR(AND($CH$871=0,SUM(DJ871)&gt;0,OR(SUM(DL871)&gt;0,DL871="NS")),$CH$871=1),0,1))</f>
        <v>0</v>
      </c>
      <c r="DO872" s="1081"/>
      <c r="DP872" s="35"/>
      <c r="DQ872" s="35"/>
      <c r="DR872" s="35"/>
      <c r="DS872" s="35"/>
      <c r="DT872" s="35"/>
      <c r="DU872" s="1080">
        <f>IF($AH$838=$AJ$838,0,IF(OR(AND($CK$871=0,SUM(DQ871)&gt;0,OR(SUM(DS871)&gt;0,DS871="NS")),$CK$871=1),0,1))</f>
        <v>0</v>
      </c>
      <c r="DV872" s="1081"/>
      <c r="DW872" s="35"/>
      <c r="DX872" s="35"/>
      <c r="DY872" s="35"/>
      <c r="DZ872" s="35"/>
      <c r="EA872" s="35"/>
      <c r="EB872" s="1080">
        <f>IF($AH$838=$AJ$838,0,IF(OR(AND($CN$871=0,SUM(DX871)&gt;0,OR(SUM(DZ871)&gt;0,DZ871="NS")),$CN$871=1),0,1))</f>
        <v>0</v>
      </c>
      <c r="EC872" s="1081"/>
      <c r="ED872" s="35"/>
      <c r="EE872" s="35"/>
      <c r="EF872" s="35"/>
      <c r="EG872" s="35"/>
      <c r="EH872" s="35"/>
      <c r="EI872" s="1080">
        <f>IF($AH$838=$AJ$838,0,IF(OR(AND($CQ$871=0,SUM(EE871)&gt;0,OR(SUM(EG871)&gt;0,EG871="NS")),$CQ$871=1),0,1))</f>
        <v>0</v>
      </c>
      <c r="EJ872" s="1081"/>
      <c r="EK872" s="35"/>
      <c r="EL872" s="35"/>
      <c r="EM872" s="35"/>
      <c r="EN872" s="35"/>
      <c r="EO872" s="35"/>
      <c r="EP872" s="1080">
        <f>IF($AH$838=$AJ$838,0,IF(OR(AND($CT$871=0,SUM(EL871)&gt;0,OR(SUM(EN871)&gt;0,EN871="NS")),$CT$871=1),0,1))</f>
        <v>0</v>
      </c>
      <c r="EQ872" s="1081"/>
      <c r="ER872" s="35"/>
      <c r="ES872" s="35"/>
      <c r="ET872" s="35"/>
      <c r="EU872" s="35"/>
      <c r="EV872" s="35"/>
      <c r="EW872" s="1080">
        <f>IF($AH$838=$AJ$838,0,IF(OR(AND($CW$871=0,SUM(ES871)&gt;0,OR(SUM(EU871)&gt;0,EU871="NS")),$CW$871=1),0,1))</f>
        <v>0</v>
      </c>
      <c r="EX872" s="1081"/>
      <c r="EY872" s="35"/>
      <c r="EZ872" s="35"/>
      <c r="FA872" s="35"/>
      <c r="FB872" s="35"/>
      <c r="FC872" s="35"/>
      <c r="FD872" s="1080">
        <f>IF($AH$838=$AJ$838,0,IF(OR(AND($CZ$871=0,SUM(EZ871)&gt;0,OR(SUM(FB871)&gt;0,FB871="NS")),$CZ$871=1),0,1))</f>
        <v>0</v>
      </c>
      <c r="FE872" s="1081"/>
      <c r="FF872" s="35"/>
      <c r="FG872" s="35"/>
      <c r="FH872" s="35"/>
      <c r="FI872" s="35"/>
      <c r="FJ872" s="35"/>
      <c r="FK872" s="35"/>
      <c r="FL872" s="35"/>
      <c r="FM872" s="35"/>
      <c r="FN872" s="35"/>
      <c r="FO872" s="35"/>
      <c r="FP872" s="35"/>
      <c r="FQ872" s="35"/>
      <c r="FR872" s="35"/>
      <c r="FS872" s="35"/>
      <c r="FT872" s="35"/>
      <c r="FU872" s="35"/>
      <c r="FV872" s="35"/>
      <c r="FW872" s="35"/>
      <c r="FX872" s="35"/>
      <c r="FY872" s="35"/>
      <c r="FZ872" s="35"/>
      <c r="GA872" s="35"/>
      <c r="GB872" s="35"/>
      <c r="GC872" s="35"/>
      <c r="GD872" s="35"/>
      <c r="GE872" s="35"/>
      <c r="GF872" s="35"/>
      <c r="GG872" s="35"/>
      <c r="GH872" s="35"/>
      <c r="GI872" s="35"/>
      <c r="GJ872" s="35"/>
      <c r="GK872" s="35"/>
      <c r="GL872" s="627">
        <f t="shared" si="263"/>
        <v>0</v>
      </c>
      <c r="GM872" s="627"/>
      <c r="GN872" s="639">
        <f t="shared" si="264"/>
        <v>0</v>
      </c>
      <c r="GO872" s="641"/>
      <c r="GP872" s="627">
        <f t="shared" si="265"/>
        <v>0</v>
      </c>
      <c r="GQ872" s="627"/>
      <c r="GR872" s="627">
        <f t="shared" si="266"/>
        <v>0</v>
      </c>
      <c r="GS872" s="627"/>
      <c r="GT872" s="35"/>
      <c r="GU872" s="639">
        <v>15</v>
      </c>
      <c r="GV872" s="641"/>
      <c r="GW872" s="639">
        <f>IF(DN871=0,0,1)</f>
        <v>0</v>
      </c>
      <c r="GX872" s="641"/>
      <c r="GY872" s="639" t="str">
        <f>IF(GW872=0,"",IF(SUM($GW$871:GW872)=1,_xlfn.CONCAT(GU872,),IF($GW$880&gt;SUM($GW$871:GW872),_xlfn.CONCAT(", ",GU872),IF($GW$880=SUM($GW$871:GW872),_xlfn.CONCAT(" y ",GU872,".")))))</f>
        <v/>
      </c>
      <c r="GZ872" s="641"/>
      <c r="HA872" s="72"/>
      <c r="HB872" s="639">
        <v>23</v>
      </c>
      <c r="HC872" s="641"/>
      <c r="HD872" s="639">
        <f>IF(FR871=0,0,1)</f>
        <v>0</v>
      </c>
      <c r="HE872" s="641"/>
      <c r="HF872" s="639" t="str">
        <f>IF(HD872=0,"",IF(SUM($HD$871:HD872)=1,_xlfn.CONCAT(HB872,),IF($HD$875&gt;SUM($HD$871:HD872),_xlfn.CONCAT(", ",HB872),IF($HD$875=SUM($HD$871:HD872),_xlfn.CONCAT(" y ",HB872,".")))))</f>
        <v/>
      </c>
      <c r="HG872" s="641"/>
      <c r="HH872" s="35"/>
      <c r="HI872" s="886" t="s">
        <v>7898</v>
      </c>
      <c r="HJ872" s="887"/>
      <c r="HK872" s="473" t="s">
        <v>515</v>
      </c>
      <c r="HL872" s="473" t="s">
        <v>516</v>
      </c>
      <c r="HM872" s="489" t="s">
        <v>8141</v>
      </c>
      <c r="HN872" s="473" t="s">
        <v>8142</v>
      </c>
      <c r="HO872" s="72"/>
    </row>
    <row r="873" spans="1:223" ht="15" customHeight="1">
      <c r="A873" s="131"/>
      <c r="B873" s="53"/>
      <c r="C873" s="82" t="s">
        <v>67</v>
      </c>
      <c r="D873" s="746" t="str">
        <f>IF($AH$11=1,"",IF(CNGE_2026_M3_Secc1!$AH$627=CNGE_2026_M3_Secc1!$AJ$627,"",IF(CNGE_2026_M3_Secc1!D646="","",CNGE_2026_M3_Secc1!D646)))</f>
        <v/>
      </c>
      <c r="E873" s="746"/>
      <c r="F873" s="746"/>
      <c r="G873" s="746"/>
      <c r="H873" s="746"/>
      <c r="I873" s="746"/>
      <c r="J873" s="746"/>
      <c r="K873" s="746"/>
      <c r="L873" s="746"/>
      <c r="M873" s="432"/>
      <c r="N873" s="432"/>
      <c r="O873" s="432"/>
      <c r="P873" s="432"/>
      <c r="Q873" s="432"/>
      <c r="R873" s="432"/>
      <c r="S873" s="432"/>
      <c r="T873" s="432"/>
      <c r="U873" s="432"/>
      <c r="V873" s="432"/>
      <c r="W873" s="432"/>
      <c r="X873" s="432"/>
      <c r="Y873" s="432"/>
      <c r="Z873" s="432"/>
      <c r="AA873" s="432"/>
      <c r="AB873" s="432"/>
      <c r="AC873" s="432"/>
      <c r="AD873" s="432"/>
      <c r="AE873" s="12"/>
      <c r="AH873" s="896">
        <f t="shared" si="267"/>
        <v>0</v>
      </c>
      <c r="AI873" s="627"/>
      <c r="AJ873" s="627">
        <f t="shared" si="268"/>
        <v>0</v>
      </c>
      <c r="AK873" s="627"/>
      <c r="AL873" s="639">
        <f t="shared" si="269"/>
        <v>0</v>
      </c>
      <c r="AM873" s="641"/>
      <c r="AN873" s="627">
        <f t="shared" si="270"/>
        <v>0</v>
      </c>
      <c r="AO873" s="639"/>
      <c r="AP873" s="448"/>
      <c r="AQ873" s="919">
        <f t="shared" si="271"/>
        <v>0</v>
      </c>
      <c r="AR873" s="627"/>
      <c r="AS873" s="627">
        <f t="shared" si="272"/>
        <v>0</v>
      </c>
      <c r="AT873" s="627"/>
      <c r="AU873" s="639">
        <f t="shared" si="273"/>
        <v>0</v>
      </c>
      <c r="AV873" s="641"/>
      <c r="AW873" s="627">
        <f t="shared" si="274"/>
        <v>0</v>
      </c>
      <c r="AX873" s="639"/>
      <c r="AY873" s="448"/>
      <c r="AZ873" s="896">
        <f t="shared" si="275"/>
        <v>0</v>
      </c>
      <c r="BA873" s="627"/>
      <c r="BB873" s="627">
        <f t="shared" si="276"/>
        <v>0</v>
      </c>
      <c r="BC873" s="627"/>
      <c r="BD873" s="639">
        <f t="shared" si="277"/>
        <v>0</v>
      </c>
      <c r="BE873" s="641"/>
      <c r="BF873" s="627">
        <f t="shared" si="278"/>
        <v>0</v>
      </c>
      <c r="BG873" s="639"/>
      <c r="BH873" s="448"/>
      <c r="BI873" s="896">
        <f t="shared" si="279"/>
        <v>0</v>
      </c>
      <c r="BJ873" s="627"/>
      <c r="BK873" s="627">
        <f t="shared" si="280"/>
        <v>0</v>
      </c>
      <c r="BL873" s="627"/>
      <c r="BM873" s="639">
        <f t="shared" si="281"/>
        <v>0</v>
      </c>
      <c r="BN873" s="641"/>
      <c r="BO873" s="627">
        <f t="shared" si="282"/>
        <v>0</v>
      </c>
      <c r="BP873" s="639"/>
      <c r="BQ873" s="448"/>
      <c r="BR873" s="1090">
        <f t="shared" si="283"/>
        <v>0</v>
      </c>
      <c r="BS873" s="748"/>
      <c r="BT873" s="639" t="str">
        <f>IF(BR873=0,"",IF(SUM($BR$871:BR873)=1,BV873,IF($BR$923&gt;SUM($BR$871:BR873),_xlfn.CONCAT(", ",BV873),IF($BR$923=SUM($BR$871:BR873),_xlfn.CONCAT(" y ",BV873,".")))))</f>
        <v/>
      </c>
      <c r="BU873" s="641" t="str">
        <f>IF(BS873=0,"", IF(SUM($AN$498:BS873)=1,BV873, IF($AN$511&gt;SUM($AN$498:BS873),_xlfn.CONCAT(", ",BV873), IF($AN$511=SUM($AN$498:BS873),_xlfn.CONCAT(" y ",BV873,".")))))</f>
        <v/>
      </c>
      <c r="BV873" s="639">
        <f t="shared" si="284"/>
        <v>2</v>
      </c>
      <c r="BW873" s="641"/>
      <c r="BX873" s="35"/>
      <c r="BY873" s="1084">
        <f>IF(CNGE_2026_M3_Secc1!$AH$627=CNGE_2026_M3_Secc1!$AJ$627,0,CNGE_2026_M3_Secc1!BB646)</f>
        <v>0</v>
      </c>
      <c r="BZ873" s="1085"/>
      <c r="CA873" s="35"/>
      <c r="CB873" s="1084">
        <f>IF(CNGE_2026_M3_Secc1!$AH$627=CNGE_2026_M3_Secc1!$AJ$627,0,CNGE_2026_M3_Secc1!BE646)</f>
        <v>0</v>
      </c>
      <c r="CC873" s="1085"/>
      <c r="CD873" s="35"/>
      <c r="CE873" s="35"/>
      <c r="CF873" s="35"/>
      <c r="CG873" s="35"/>
      <c r="CH873" s="35"/>
      <c r="CI873" s="35"/>
      <c r="CJ873" s="35"/>
      <c r="CK873" s="35"/>
      <c r="CL873" s="35"/>
      <c r="CM873" s="35"/>
      <c r="CN873" s="35"/>
      <c r="CO873" s="35"/>
      <c r="CP873" s="35"/>
      <c r="CQ873" s="35"/>
      <c r="CR873" s="35"/>
      <c r="CS873" s="35"/>
      <c r="CT873" s="35"/>
      <c r="CU873" s="35"/>
      <c r="CV873" s="35"/>
      <c r="CW873" s="35"/>
      <c r="CX873" s="35"/>
      <c r="CY873" s="35"/>
      <c r="CZ873" s="35"/>
      <c r="DA873" s="35"/>
      <c r="DB873" s="35"/>
      <c r="DC873" s="35"/>
      <c r="DD873" s="35"/>
      <c r="DE873" s="35"/>
      <c r="DF873" s="35"/>
      <c r="DG873" s="35"/>
      <c r="DH873" s="35"/>
      <c r="DI873" s="35"/>
      <c r="DJ873" s="35"/>
      <c r="DK873" s="35"/>
      <c r="DL873" s="35"/>
      <c r="DM873" s="35"/>
      <c r="DN873" s="35"/>
      <c r="DO873" s="35"/>
      <c r="DP873" s="35"/>
      <c r="DQ873" s="35"/>
      <c r="DR873" s="35"/>
      <c r="DS873" s="35"/>
      <c r="DT873" s="35"/>
      <c r="DU873" s="35"/>
      <c r="DV873" s="35"/>
      <c r="DW873" s="35"/>
      <c r="DX873" s="35"/>
      <c r="DY873" s="35"/>
      <c r="DZ873" s="35"/>
      <c r="EA873" s="35"/>
      <c r="EB873" s="35"/>
      <c r="EC873" s="35"/>
      <c r="ED873" s="35"/>
      <c r="EE873" s="35"/>
      <c r="EF873" s="35"/>
      <c r="EG873" s="35"/>
      <c r="EH873" s="35"/>
      <c r="EI873" s="35"/>
      <c r="EJ873" s="35"/>
      <c r="EK873" s="35"/>
      <c r="EL873" s="35"/>
      <c r="EM873" s="35"/>
      <c r="EN873" s="35"/>
      <c r="EO873" s="35"/>
      <c r="EP873" s="35"/>
      <c r="EQ873" s="35"/>
      <c r="ER873" s="35"/>
      <c r="ES873" s="35"/>
      <c r="ET873" s="35"/>
      <c r="EU873" s="35"/>
      <c r="EV873" s="35"/>
      <c r="EW873" s="35"/>
      <c r="EX873" s="35"/>
      <c r="EY873" s="35"/>
      <c r="EZ873" s="35"/>
      <c r="FA873" s="35"/>
      <c r="FB873" s="35"/>
      <c r="FC873" s="35"/>
      <c r="FD873" s="35"/>
      <c r="FE873" s="35"/>
      <c r="FF873" s="35"/>
      <c r="FG873" s="35"/>
      <c r="FH873" s="35"/>
      <c r="FI873" s="35"/>
      <c r="FJ873" s="35"/>
      <c r="FK873" s="35"/>
      <c r="FL873" s="35"/>
      <c r="FM873" s="35"/>
      <c r="FN873" s="35"/>
      <c r="FO873" s="35"/>
      <c r="FP873" s="35"/>
      <c r="FQ873" s="35"/>
      <c r="FR873" s="35"/>
      <c r="FS873" s="35"/>
      <c r="FT873" s="35"/>
      <c r="FU873" s="35"/>
      <c r="FV873" s="35"/>
      <c r="FW873" s="35"/>
      <c r="FX873" s="35"/>
      <c r="FY873" s="35"/>
      <c r="FZ873" s="35"/>
      <c r="GA873" s="35"/>
      <c r="GB873" s="35"/>
      <c r="GC873" s="35"/>
      <c r="GD873" s="35"/>
      <c r="GE873" s="35"/>
      <c r="GF873" s="35"/>
      <c r="GG873" s="35"/>
      <c r="GH873" s="35"/>
      <c r="GI873" s="35"/>
      <c r="GJ873" s="35"/>
      <c r="GK873" s="35"/>
      <c r="GL873" s="627">
        <f t="shared" si="263"/>
        <v>0</v>
      </c>
      <c r="GM873" s="627"/>
      <c r="GN873" s="639">
        <f t="shared" si="264"/>
        <v>0</v>
      </c>
      <c r="GO873" s="641"/>
      <c r="GP873" s="627">
        <f t="shared" si="265"/>
        <v>0</v>
      </c>
      <c r="GQ873" s="627"/>
      <c r="GR873" s="627">
        <f t="shared" si="266"/>
        <v>0</v>
      </c>
      <c r="GS873" s="627"/>
      <c r="GT873" s="35"/>
      <c r="GU873" s="639">
        <v>16</v>
      </c>
      <c r="GV873" s="641"/>
      <c r="GW873" s="639">
        <f>IF(DU871=0,0,1)</f>
        <v>0</v>
      </c>
      <c r="GX873" s="641"/>
      <c r="GY873" s="639" t="str">
        <f>IF(GW873=0,"",IF(SUM($GW$871:GW873)=1,_xlfn.CONCAT(GU873,),IF($GW$880&gt;SUM($GW$871:GW873),_xlfn.CONCAT(", ",GU873),IF($GW$880=SUM($GW$871:GW873),_xlfn.CONCAT(" y ",GU873,".")))))</f>
        <v/>
      </c>
      <c r="GZ873" s="641"/>
      <c r="HA873" s="72"/>
      <c r="HB873" s="639">
        <v>24</v>
      </c>
      <c r="HC873" s="641"/>
      <c r="HD873" s="639">
        <f>IF(FY871=0,0,1)</f>
        <v>0</v>
      </c>
      <c r="HE873" s="641"/>
      <c r="HF873" s="639" t="str">
        <f>IF(HD873=0,"",IF(SUM($HD$871:HD873)=1,_xlfn.CONCAT(HB873,),IF($HD$875&gt;SUM($HD$871:HD873),_xlfn.CONCAT(", ",HB873),IF($HD$875=SUM($HD$871:HD873),_xlfn.CONCAT(" y ",HB873,".")))))</f>
        <v/>
      </c>
      <c r="HG873" s="641"/>
      <c r="HH873" s="35"/>
      <c r="HI873" s="890" t="s">
        <v>7899</v>
      </c>
      <c r="HJ873" s="891"/>
      <c r="HK873" s="473" t="s">
        <v>515</v>
      </c>
      <c r="HL873" s="473" t="s">
        <v>516</v>
      </c>
      <c r="HM873" s="489" t="s">
        <v>8141</v>
      </c>
      <c r="HN873" s="473" t="s">
        <v>8142</v>
      </c>
      <c r="HO873" s="72"/>
    </row>
    <row r="874" spans="1:223" ht="15" customHeight="1">
      <c r="A874" s="131"/>
      <c r="B874" s="53"/>
      <c r="C874" s="82" t="s">
        <v>68</v>
      </c>
      <c r="D874" s="746" t="str">
        <f>IF($AH$11=1,"",IF(CNGE_2026_M3_Secc1!$AH$627=CNGE_2026_M3_Secc1!$AJ$627,"",IF(CNGE_2026_M3_Secc1!D647="","",CNGE_2026_M3_Secc1!D647)))</f>
        <v/>
      </c>
      <c r="E874" s="746"/>
      <c r="F874" s="746"/>
      <c r="G874" s="746"/>
      <c r="H874" s="746"/>
      <c r="I874" s="746"/>
      <c r="J874" s="746"/>
      <c r="K874" s="746"/>
      <c r="L874" s="746"/>
      <c r="M874" s="432"/>
      <c r="N874" s="432"/>
      <c r="O874" s="432"/>
      <c r="P874" s="432"/>
      <c r="Q874" s="432"/>
      <c r="R874" s="432"/>
      <c r="S874" s="432"/>
      <c r="T874" s="432"/>
      <c r="U874" s="432"/>
      <c r="V874" s="432"/>
      <c r="W874" s="432"/>
      <c r="X874" s="432"/>
      <c r="Y874" s="432"/>
      <c r="Z874" s="432"/>
      <c r="AA874" s="432"/>
      <c r="AB874" s="432"/>
      <c r="AC874" s="432"/>
      <c r="AD874" s="432"/>
      <c r="AE874" s="12"/>
      <c r="AH874" s="896">
        <f t="shared" si="267"/>
        <v>0</v>
      </c>
      <c r="AI874" s="627"/>
      <c r="AJ874" s="627">
        <f t="shared" si="268"/>
        <v>0</v>
      </c>
      <c r="AK874" s="627"/>
      <c r="AL874" s="639">
        <f t="shared" si="269"/>
        <v>0</v>
      </c>
      <c r="AM874" s="641"/>
      <c r="AN874" s="627">
        <f t="shared" si="270"/>
        <v>0</v>
      </c>
      <c r="AO874" s="639"/>
      <c r="AP874" s="448"/>
      <c r="AQ874" s="919">
        <f t="shared" si="271"/>
        <v>0</v>
      </c>
      <c r="AR874" s="627"/>
      <c r="AS874" s="627">
        <f t="shared" si="272"/>
        <v>0</v>
      </c>
      <c r="AT874" s="627"/>
      <c r="AU874" s="639">
        <f t="shared" si="273"/>
        <v>0</v>
      </c>
      <c r="AV874" s="641"/>
      <c r="AW874" s="627">
        <f t="shared" si="274"/>
        <v>0</v>
      </c>
      <c r="AX874" s="639"/>
      <c r="AY874" s="448"/>
      <c r="AZ874" s="896">
        <f t="shared" si="275"/>
        <v>0</v>
      </c>
      <c r="BA874" s="627"/>
      <c r="BB874" s="627">
        <f t="shared" si="276"/>
        <v>0</v>
      </c>
      <c r="BC874" s="627"/>
      <c r="BD874" s="639">
        <f t="shared" si="277"/>
        <v>0</v>
      </c>
      <c r="BE874" s="641"/>
      <c r="BF874" s="627">
        <f t="shared" si="278"/>
        <v>0</v>
      </c>
      <c r="BG874" s="639"/>
      <c r="BH874" s="448"/>
      <c r="BI874" s="896">
        <f t="shared" si="279"/>
        <v>0</v>
      </c>
      <c r="BJ874" s="627"/>
      <c r="BK874" s="627">
        <f t="shared" si="280"/>
        <v>0</v>
      </c>
      <c r="BL874" s="627"/>
      <c r="BM874" s="639">
        <f t="shared" si="281"/>
        <v>0</v>
      </c>
      <c r="BN874" s="641"/>
      <c r="BO874" s="627">
        <f t="shared" si="282"/>
        <v>0</v>
      </c>
      <c r="BP874" s="639"/>
      <c r="BQ874" s="448"/>
      <c r="BR874" s="1090">
        <f t="shared" si="283"/>
        <v>0</v>
      </c>
      <c r="BS874" s="748"/>
      <c r="BT874" s="639" t="str">
        <f>IF(BR874=0,"",IF(SUM($BR$871:BR874)=1,BV874,IF($BR$923&gt;SUM($BR$871:BR874),_xlfn.CONCAT(", ",BV874),IF($BR$923=SUM($BR$871:BR874),_xlfn.CONCAT(" y ",BV874,".")))))</f>
        <v/>
      </c>
      <c r="BU874" s="641" t="str">
        <f>IF(BS874=0,"", IF(SUM($AN$498:BS874)=1,BV874, IF($AN$511&gt;SUM($AN$498:BS874),_xlfn.CONCAT(", ",BV874), IF($AN$511=SUM($AN$498:BS874),_xlfn.CONCAT(" y ",BV874,".")))))</f>
        <v/>
      </c>
      <c r="BV874" s="639">
        <f t="shared" si="284"/>
        <v>3</v>
      </c>
      <c r="BW874" s="641"/>
      <c r="BX874" s="35"/>
      <c r="BY874" s="1084">
        <f>IF(CNGE_2026_M3_Secc1!$AH$627=CNGE_2026_M3_Secc1!$AJ$627,0,CNGE_2026_M3_Secc1!BB647)</f>
        <v>0</v>
      </c>
      <c r="BZ874" s="1085"/>
      <c r="CA874" s="35"/>
      <c r="CB874" s="1084">
        <f>IF(CNGE_2026_M3_Secc1!$AH$627=CNGE_2026_M3_Secc1!$AJ$627,0,CNGE_2026_M3_Secc1!BE647)</f>
        <v>0</v>
      </c>
      <c r="CC874" s="1085"/>
      <c r="CD874" s="35"/>
      <c r="CE874" s="35"/>
      <c r="CF874" s="35"/>
      <c r="CG874" s="35"/>
      <c r="CH874" s="35"/>
      <c r="CI874" s="35"/>
      <c r="CJ874" s="35"/>
      <c r="CK874" s="35"/>
      <c r="CL874" s="35"/>
      <c r="CM874" s="35"/>
      <c r="CN874" s="35"/>
      <c r="CO874" s="35"/>
      <c r="CP874" s="35"/>
      <c r="CQ874" s="35"/>
      <c r="CR874" s="35"/>
      <c r="CS874" s="35"/>
      <c r="CT874" s="35"/>
      <c r="CU874" s="35"/>
      <c r="CV874" s="35"/>
      <c r="CW874" s="35"/>
      <c r="CX874" s="35"/>
      <c r="CY874" s="35"/>
      <c r="CZ874" s="35"/>
      <c r="DA874" s="35"/>
      <c r="DB874" s="35"/>
      <c r="DC874" s="35"/>
      <c r="DD874" s="35"/>
      <c r="DE874" s="35"/>
      <c r="DF874" s="35"/>
      <c r="DG874" s="35"/>
      <c r="DH874" s="35"/>
      <c r="DI874" s="35"/>
      <c r="DJ874" s="35"/>
      <c r="DK874" s="35"/>
      <c r="DL874" s="35"/>
      <c r="DM874" s="35"/>
      <c r="DN874" s="35"/>
      <c r="DO874" s="35"/>
      <c r="DP874" s="35"/>
      <c r="DQ874" s="35"/>
      <c r="DR874" s="35"/>
      <c r="DS874" s="35"/>
      <c r="DT874" s="35"/>
      <c r="DU874" s="35"/>
      <c r="DV874" s="35"/>
      <c r="DW874" s="35"/>
      <c r="DX874" s="35"/>
      <c r="DY874" s="35"/>
      <c r="DZ874" s="35"/>
      <c r="EA874" s="35"/>
      <c r="EB874" s="35"/>
      <c r="EC874" s="35"/>
      <c r="ED874" s="35"/>
      <c r="EE874" s="35"/>
      <c r="EF874" s="35"/>
      <c r="EG874" s="35"/>
      <c r="EH874" s="35"/>
      <c r="EI874" s="35"/>
      <c r="EJ874" s="35"/>
      <c r="EK874" s="35"/>
      <c r="EL874" s="35"/>
      <c r="EM874" s="35"/>
      <c r="EN874" s="35"/>
      <c r="EO874" s="35"/>
      <c r="EP874" s="35"/>
      <c r="EQ874" s="35"/>
      <c r="ER874" s="35"/>
      <c r="ES874" s="35"/>
      <c r="ET874" s="35"/>
      <c r="EU874" s="35"/>
      <c r="EV874" s="35"/>
      <c r="EW874" s="35"/>
      <c r="EX874" s="35"/>
      <c r="EY874" s="35"/>
      <c r="EZ874" s="35"/>
      <c r="FA874" s="35"/>
      <c r="FB874" s="35"/>
      <c r="FC874" s="35"/>
      <c r="FD874" s="35"/>
      <c r="FE874" s="35"/>
      <c r="FF874" s="35"/>
      <c r="FG874" s="35"/>
      <c r="FH874" s="35"/>
      <c r="FI874" s="35"/>
      <c r="FJ874" s="35"/>
      <c r="FK874" s="35"/>
      <c r="FL874" s="35"/>
      <c r="FM874" s="35"/>
      <c r="FN874" s="35"/>
      <c r="FO874" s="35"/>
      <c r="FP874" s="35"/>
      <c r="FQ874" s="35"/>
      <c r="FR874" s="35"/>
      <c r="FS874" s="35"/>
      <c r="FT874" s="35"/>
      <c r="FU874" s="35"/>
      <c r="FV874" s="35"/>
      <c r="FW874" s="35"/>
      <c r="FX874" s="35"/>
      <c r="FY874" s="35"/>
      <c r="FZ874" s="35"/>
      <c r="GA874" s="35"/>
      <c r="GB874" s="35"/>
      <c r="GC874" s="35"/>
      <c r="GD874" s="35"/>
      <c r="GE874" s="35"/>
      <c r="GF874" s="35"/>
      <c r="GG874" s="35"/>
      <c r="GH874" s="35"/>
      <c r="GI874" s="35"/>
      <c r="GJ874" s="35"/>
      <c r="GK874" s="35"/>
      <c r="GL874" s="627">
        <f t="shared" si="263"/>
        <v>0</v>
      </c>
      <c r="GM874" s="627"/>
      <c r="GN874" s="639">
        <f t="shared" si="264"/>
        <v>0</v>
      </c>
      <c r="GO874" s="641"/>
      <c r="GP874" s="627">
        <f t="shared" si="265"/>
        <v>0</v>
      </c>
      <c r="GQ874" s="627"/>
      <c r="GR874" s="627">
        <f t="shared" si="266"/>
        <v>0</v>
      </c>
      <c r="GS874" s="627"/>
      <c r="GT874" s="35"/>
      <c r="GU874" s="639">
        <v>17</v>
      </c>
      <c r="GV874" s="641"/>
      <c r="GW874" s="639">
        <f>IF(EB871=0,0,1)</f>
        <v>0</v>
      </c>
      <c r="GX874" s="641"/>
      <c r="GY874" s="639" t="str">
        <f>IF(GW874=0,"",IF(SUM($GW$871:GW874)=1,_xlfn.CONCAT(GU874,),IF($GW$880&gt;SUM($GW$871:GW874),_xlfn.CONCAT(", ",GU874),IF($GW$880=SUM($GW$871:GW874),_xlfn.CONCAT(" y ",GU874,".")))))</f>
        <v/>
      </c>
      <c r="GZ874" s="641"/>
      <c r="HA874" s="72"/>
      <c r="HB874" s="639">
        <v>25</v>
      </c>
      <c r="HC874" s="641"/>
      <c r="HD874" s="639">
        <f>IF(GF871=0,0,1)</f>
        <v>0</v>
      </c>
      <c r="HE874" s="641"/>
      <c r="HF874" s="639" t="str">
        <f>IF(HD874=0,"",IF(SUM($HD$871:HD874)=1,_xlfn.CONCAT(HB874,),IF($HD$875&gt;SUM($HD$871:HD874),_xlfn.CONCAT(", ",HB874),IF($HD$875=SUM($HD$871:HD874),_xlfn.CONCAT(" y ",HB874,".")))))</f>
        <v/>
      </c>
      <c r="HG874" s="641"/>
      <c r="HH874" s="35"/>
      <c r="HI874" s="892" t="s">
        <v>8088</v>
      </c>
      <c r="HJ874" s="890"/>
      <c r="HK874" s="499" t="str">
        <f>SUBSTITUTE( SUBSTITUTE( SUBSTITUTE( SUBSTITUTE( SUBSTITUTE( SUBSTITUTE( SUBSTITUTE( SUBSTITUTE( SUBSTITUTE( SUBSTITUTE(HK873, "á", "a"), "é", "e"), "í", "i"), "ó", "o"), "ú", "u"), "Á", "A"), "É", "E"), "Í", "I"), "Ó", "O"), "Ú", "U")</f>
        <v>Realizando las practicas forenses correspondientes</v>
      </c>
      <c r="HL874" s="499" t="str">
        <f>SUBSTITUTE( SUBSTITUTE( SUBSTITUTE( SUBSTITUTE( SUBSTITUTE( SUBSTITUTE( SUBSTITUTE( SUBSTITUTE( SUBSTITUTE( SUBSTITUTE(HL873, "á", "a"), "é", "e"), "í", "i"), "ó", "o"), "ú", "u"), "Á", "A"), "É", "E"), "Í", "I"), "Ó", "O"), "Ú", "U")</f>
        <v>Pendientes de programar las practicas forenses correspondientes</v>
      </c>
      <c r="HM874" s="499" t="str">
        <f>SUBSTITUTE( SUBSTITUTE( SUBSTITUTE( SUBSTITUTE( SUBSTITUTE( SUBSTITUTE( SUBSTITUTE( SUBSTITUTE( SUBSTITUTE( SUBSTITUTE(HM873, "á", "a"), "é", "e"), "í", "i"), "ó", "o"), "ú", "u"), "Á", "A"), "É", "E"), "Í", "I"), "Ó", "O"), "Ú", "U")</f>
        <v>En almacenamiento como destino (egresados durante el año)</v>
      </c>
      <c r="HN874" s="499" t="str">
        <f>SUBSTITUTE( SUBSTITUTE( SUBSTITUTE( SUBSTITUTE( SUBSTITUTE( SUBSTITUTE( SUBSTITUTE( SUBSTITUTE( SUBSTITUTE( SUBSTITUTE(HN873, "á", "a"), "é", "e"), "í", "i"), "ó", "o"), "ú", "u"), "Á", "A"), "É", "E"), "Í", "I"), "Ó", "O"), "Ú", "U")</f>
        <v>En almacenamiento como destino (provenientes de ejercicios anteriores)</v>
      </c>
      <c r="HO874" s="72"/>
    </row>
    <row r="875" spans="1:223" ht="15" customHeight="1">
      <c r="A875" s="131"/>
      <c r="B875" s="53"/>
      <c r="C875" s="82" t="s">
        <v>69</v>
      </c>
      <c r="D875" s="746" t="str">
        <f>IF($AH$11=1,"",IF(CNGE_2026_M3_Secc1!$AH$627=CNGE_2026_M3_Secc1!$AJ$627,"",IF(CNGE_2026_M3_Secc1!D648="","",CNGE_2026_M3_Secc1!D648)))</f>
        <v/>
      </c>
      <c r="E875" s="746"/>
      <c r="F875" s="746"/>
      <c r="G875" s="746"/>
      <c r="H875" s="746"/>
      <c r="I875" s="746"/>
      <c r="J875" s="746"/>
      <c r="K875" s="746"/>
      <c r="L875" s="746"/>
      <c r="M875" s="432"/>
      <c r="N875" s="432"/>
      <c r="O875" s="432"/>
      <c r="P875" s="432"/>
      <c r="Q875" s="432"/>
      <c r="R875" s="432"/>
      <c r="S875" s="432"/>
      <c r="T875" s="432"/>
      <c r="U875" s="432"/>
      <c r="V875" s="432"/>
      <c r="W875" s="432"/>
      <c r="X875" s="432"/>
      <c r="Y875" s="432"/>
      <c r="Z875" s="432"/>
      <c r="AA875" s="432"/>
      <c r="AB875" s="432"/>
      <c r="AC875" s="432"/>
      <c r="AD875" s="432"/>
      <c r="AE875" s="12"/>
      <c r="AH875" s="896">
        <f t="shared" si="267"/>
        <v>0</v>
      </c>
      <c r="AI875" s="627"/>
      <c r="AJ875" s="627">
        <f t="shared" si="268"/>
        <v>0</v>
      </c>
      <c r="AK875" s="627"/>
      <c r="AL875" s="639">
        <f t="shared" si="269"/>
        <v>0</v>
      </c>
      <c r="AM875" s="641"/>
      <c r="AN875" s="627">
        <f t="shared" si="270"/>
        <v>0</v>
      </c>
      <c r="AO875" s="639"/>
      <c r="AP875" s="448"/>
      <c r="AQ875" s="919">
        <f t="shared" si="271"/>
        <v>0</v>
      </c>
      <c r="AR875" s="627"/>
      <c r="AS875" s="627">
        <f t="shared" si="272"/>
        <v>0</v>
      </c>
      <c r="AT875" s="627"/>
      <c r="AU875" s="639">
        <f t="shared" si="273"/>
        <v>0</v>
      </c>
      <c r="AV875" s="641"/>
      <c r="AW875" s="627">
        <f t="shared" si="274"/>
        <v>0</v>
      </c>
      <c r="AX875" s="639"/>
      <c r="AY875" s="448"/>
      <c r="AZ875" s="896">
        <f t="shared" si="275"/>
        <v>0</v>
      </c>
      <c r="BA875" s="627"/>
      <c r="BB875" s="627">
        <f t="shared" si="276"/>
        <v>0</v>
      </c>
      <c r="BC875" s="627"/>
      <c r="BD875" s="639">
        <f t="shared" si="277"/>
        <v>0</v>
      </c>
      <c r="BE875" s="641"/>
      <c r="BF875" s="627">
        <f t="shared" si="278"/>
        <v>0</v>
      </c>
      <c r="BG875" s="639"/>
      <c r="BH875" s="448"/>
      <c r="BI875" s="896">
        <f t="shared" si="279"/>
        <v>0</v>
      </c>
      <c r="BJ875" s="627"/>
      <c r="BK875" s="627">
        <f t="shared" si="280"/>
        <v>0</v>
      </c>
      <c r="BL875" s="627"/>
      <c r="BM875" s="639">
        <f t="shared" si="281"/>
        <v>0</v>
      </c>
      <c r="BN875" s="641"/>
      <c r="BO875" s="627">
        <f t="shared" si="282"/>
        <v>0</v>
      </c>
      <c r="BP875" s="639"/>
      <c r="BQ875" s="448"/>
      <c r="BR875" s="1090">
        <f t="shared" si="283"/>
        <v>0</v>
      </c>
      <c r="BS875" s="748"/>
      <c r="BT875" s="639" t="str">
        <f>IF(BR875=0,"",IF(SUM($BR$871:BR875)=1,BV875,IF($BR$923&gt;SUM($BR$871:BR875),_xlfn.CONCAT(", ",BV875),IF($BR$923=SUM($BR$871:BR875),_xlfn.CONCAT(" y ",BV875,".")))))</f>
        <v/>
      </c>
      <c r="BU875" s="641" t="str">
        <f>IF(BS875=0,"", IF(SUM($AN$498:BS875)=1,BV875, IF($AN$511&gt;SUM($AN$498:BS875),_xlfn.CONCAT(", ",BV875), IF($AN$511=SUM($AN$498:BS875),_xlfn.CONCAT(" y ",BV875,".")))))</f>
        <v/>
      </c>
      <c r="BV875" s="639">
        <f t="shared" si="284"/>
        <v>4</v>
      </c>
      <c r="BW875" s="641"/>
      <c r="BX875" s="35"/>
      <c r="BY875" s="1084">
        <f>IF(CNGE_2026_M3_Secc1!$AH$627=CNGE_2026_M3_Secc1!$AJ$627,0,CNGE_2026_M3_Secc1!BB648)</f>
        <v>0</v>
      </c>
      <c r="BZ875" s="1085"/>
      <c r="CA875" s="35"/>
      <c r="CB875" s="1084">
        <f>IF(CNGE_2026_M3_Secc1!$AH$627=CNGE_2026_M3_Secc1!$AJ$627,0,CNGE_2026_M3_Secc1!BE648)</f>
        <v>0</v>
      </c>
      <c r="CC875" s="1085"/>
      <c r="CD875" s="35"/>
      <c r="CE875" s="35"/>
      <c r="CF875" s="35"/>
      <c r="CG875" s="35"/>
      <c r="CH875" s="35"/>
      <c r="CI875" s="35"/>
      <c r="CJ875" s="35"/>
      <c r="CK875" s="35"/>
      <c r="CL875" s="35"/>
      <c r="CM875" s="35"/>
      <c r="CN875" s="35"/>
      <c r="CO875" s="35"/>
      <c r="CP875" s="35"/>
      <c r="CQ875" s="35"/>
      <c r="CR875" s="35"/>
      <c r="CS875" s="35"/>
      <c r="CT875" s="35"/>
      <c r="CU875" s="35"/>
      <c r="CV875" s="35"/>
      <c r="CW875" s="35"/>
      <c r="CX875" s="35"/>
      <c r="CY875" s="35"/>
      <c r="CZ875" s="35"/>
      <c r="DA875" s="35"/>
      <c r="DB875" s="35"/>
      <c r="DC875" s="35"/>
      <c r="DD875" s="35"/>
      <c r="DE875" s="35"/>
      <c r="DF875" s="35"/>
      <c r="DG875" s="35"/>
      <c r="DH875" s="35"/>
      <c r="DI875" s="35"/>
      <c r="DJ875" s="35"/>
      <c r="DK875" s="35"/>
      <c r="DL875" s="35"/>
      <c r="DM875" s="35"/>
      <c r="DN875" s="35"/>
      <c r="DO875" s="35"/>
      <c r="DP875" s="35"/>
      <c r="DQ875" s="35"/>
      <c r="DR875" s="35"/>
      <c r="DS875" s="35"/>
      <c r="DT875" s="35"/>
      <c r="DU875" s="35"/>
      <c r="DV875" s="35"/>
      <c r="DW875" s="35"/>
      <c r="DX875" s="35"/>
      <c r="DY875" s="35"/>
      <c r="DZ875" s="35"/>
      <c r="EA875" s="35"/>
      <c r="EB875" s="35"/>
      <c r="EC875" s="35"/>
      <c r="ED875" s="35"/>
      <c r="EE875" s="35"/>
      <c r="EF875" s="35"/>
      <c r="EG875" s="35"/>
      <c r="EH875" s="35"/>
      <c r="EI875" s="35"/>
      <c r="EJ875" s="35"/>
      <c r="EK875" s="35"/>
      <c r="EL875" s="35"/>
      <c r="EM875" s="35"/>
      <c r="EN875" s="35"/>
      <c r="EO875" s="35"/>
      <c r="EP875" s="35"/>
      <c r="EQ875" s="35"/>
      <c r="ER875" s="35"/>
      <c r="ES875" s="35"/>
      <c r="ET875" s="35"/>
      <c r="EU875" s="35"/>
      <c r="EV875" s="35"/>
      <c r="EW875" s="35"/>
      <c r="EX875" s="35"/>
      <c r="EY875" s="35"/>
      <c r="EZ875" s="35"/>
      <c r="FA875" s="35"/>
      <c r="FB875" s="35"/>
      <c r="FC875" s="35"/>
      <c r="FD875" s="35"/>
      <c r="FE875" s="35"/>
      <c r="FF875" s="35"/>
      <c r="FG875" s="35"/>
      <c r="FH875" s="35"/>
      <c r="FI875" s="35"/>
      <c r="FJ875" s="35"/>
      <c r="FK875" s="35"/>
      <c r="FL875" s="35"/>
      <c r="FM875" s="35"/>
      <c r="FN875" s="35"/>
      <c r="FO875" s="35"/>
      <c r="FP875" s="35"/>
      <c r="FQ875" s="35"/>
      <c r="FR875" s="35"/>
      <c r="FS875" s="35"/>
      <c r="FT875" s="35"/>
      <c r="FU875" s="35"/>
      <c r="FV875" s="35"/>
      <c r="FW875" s="35"/>
      <c r="FX875" s="35"/>
      <c r="FY875" s="35"/>
      <c r="FZ875" s="35"/>
      <c r="GA875" s="35"/>
      <c r="GB875" s="35"/>
      <c r="GC875" s="35"/>
      <c r="GD875" s="35"/>
      <c r="GE875" s="35"/>
      <c r="GF875" s="35"/>
      <c r="GG875" s="35"/>
      <c r="GH875" s="35"/>
      <c r="GI875" s="35"/>
      <c r="GJ875" s="35"/>
      <c r="GK875" s="35"/>
      <c r="GL875" s="627">
        <f t="shared" si="263"/>
        <v>0</v>
      </c>
      <c r="GM875" s="627"/>
      <c r="GN875" s="639">
        <f t="shared" si="264"/>
        <v>0</v>
      </c>
      <c r="GO875" s="641"/>
      <c r="GP875" s="627">
        <f t="shared" si="265"/>
        <v>0</v>
      </c>
      <c r="GQ875" s="627"/>
      <c r="GR875" s="627">
        <f t="shared" si="266"/>
        <v>0</v>
      </c>
      <c r="GS875" s="627"/>
      <c r="GT875" s="35"/>
      <c r="GU875" s="639">
        <v>18</v>
      </c>
      <c r="GV875" s="641"/>
      <c r="GW875" s="639">
        <f>IF(EI871=0,0,1)</f>
        <v>0</v>
      </c>
      <c r="GX875" s="641"/>
      <c r="GY875" s="639" t="str">
        <f>IF(GW875=0,"",IF(SUM($GW$871:GW875)=1,_xlfn.CONCAT(GU875,),IF($GW$880&gt;SUM($GW$871:GW875),_xlfn.CONCAT(", ",GU875),IF($GW$880=SUM($GW$871:GW875),_xlfn.CONCAT(" y ",GU875,".")))))</f>
        <v/>
      </c>
      <c r="GZ875" s="641"/>
      <c r="HA875" s="72"/>
      <c r="HB875" s="72"/>
      <c r="HC875" s="72"/>
      <c r="HD875" s="1134">
        <f>SUM(HD871:HE874)</f>
        <v>0</v>
      </c>
      <c r="HE875" s="1135"/>
      <c r="HF875" s="1136" t="str">
        <f>IF(HD875=0,"", _xlfn.CONCAT(HF871:HG874))</f>
        <v/>
      </c>
      <c r="HG875" s="1137"/>
      <c r="HH875" s="35"/>
      <c r="HI875" s="895" t="s">
        <v>7223</v>
      </c>
      <c r="HJ875" s="886"/>
      <c r="HK875" s="491">
        <f>IF(ISNUMBER(SEARCH(HK874,$HK$871,1))=FALSE,0,1)</f>
        <v>0</v>
      </c>
      <c r="HL875" s="491">
        <f>IF(ISNUMBER(SEARCH(HL874,$HK$871,1))=FALSE,0,1)</f>
        <v>0</v>
      </c>
      <c r="HM875" s="491">
        <f>IF(ISNUMBER(SEARCH(HM874,$HK$871,1))=FALSE,0,1)</f>
        <v>0</v>
      </c>
      <c r="HN875" s="491">
        <f>IF(ISNUMBER(SEARCH(HN874,$HK$871,1))=FALSE,0,1)</f>
        <v>0</v>
      </c>
      <c r="HO875" s="494">
        <f>SUM(HK875:HN875)</f>
        <v>0</v>
      </c>
    </row>
    <row r="876" spans="1:223" ht="15" customHeight="1">
      <c r="A876" s="131"/>
      <c r="B876" s="53"/>
      <c r="C876" s="82" t="s">
        <v>70</v>
      </c>
      <c r="D876" s="746" t="str">
        <f>IF($AH$11=1,"",IF(CNGE_2026_M3_Secc1!$AH$627=CNGE_2026_M3_Secc1!$AJ$627,"",IF(CNGE_2026_M3_Secc1!D649="","",CNGE_2026_M3_Secc1!D649)))</f>
        <v/>
      </c>
      <c r="E876" s="746"/>
      <c r="F876" s="746"/>
      <c r="G876" s="746"/>
      <c r="H876" s="746"/>
      <c r="I876" s="746"/>
      <c r="J876" s="746"/>
      <c r="K876" s="746"/>
      <c r="L876" s="746"/>
      <c r="M876" s="432"/>
      <c r="N876" s="432"/>
      <c r="O876" s="432"/>
      <c r="P876" s="432"/>
      <c r="Q876" s="432"/>
      <c r="R876" s="432"/>
      <c r="S876" s="432"/>
      <c r="T876" s="432"/>
      <c r="U876" s="432"/>
      <c r="V876" s="432"/>
      <c r="W876" s="432"/>
      <c r="X876" s="432"/>
      <c r="Y876" s="432"/>
      <c r="Z876" s="432"/>
      <c r="AA876" s="432"/>
      <c r="AB876" s="432"/>
      <c r="AC876" s="432"/>
      <c r="AD876" s="432"/>
      <c r="AE876" s="12"/>
      <c r="AH876" s="896">
        <f t="shared" si="267"/>
        <v>0</v>
      </c>
      <c r="AI876" s="627"/>
      <c r="AJ876" s="627">
        <f t="shared" si="268"/>
        <v>0</v>
      </c>
      <c r="AK876" s="627"/>
      <c r="AL876" s="639">
        <f t="shared" si="269"/>
        <v>0</v>
      </c>
      <c r="AM876" s="641"/>
      <c r="AN876" s="627">
        <f t="shared" si="270"/>
        <v>0</v>
      </c>
      <c r="AO876" s="639"/>
      <c r="AP876" s="448"/>
      <c r="AQ876" s="919">
        <f t="shared" si="271"/>
        <v>0</v>
      </c>
      <c r="AR876" s="627"/>
      <c r="AS876" s="627">
        <f t="shared" si="272"/>
        <v>0</v>
      </c>
      <c r="AT876" s="627"/>
      <c r="AU876" s="639">
        <f t="shared" si="273"/>
        <v>0</v>
      </c>
      <c r="AV876" s="641"/>
      <c r="AW876" s="627">
        <f t="shared" si="274"/>
        <v>0</v>
      </c>
      <c r="AX876" s="639"/>
      <c r="AY876" s="448"/>
      <c r="AZ876" s="896">
        <f t="shared" si="275"/>
        <v>0</v>
      </c>
      <c r="BA876" s="627"/>
      <c r="BB876" s="627">
        <f t="shared" si="276"/>
        <v>0</v>
      </c>
      <c r="BC876" s="627"/>
      <c r="BD876" s="639">
        <f t="shared" si="277"/>
        <v>0</v>
      </c>
      <c r="BE876" s="641"/>
      <c r="BF876" s="627">
        <f t="shared" si="278"/>
        <v>0</v>
      </c>
      <c r="BG876" s="639"/>
      <c r="BH876" s="448"/>
      <c r="BI876" s="896">
        <f t="shared" si="279"/>
        <v>0</v>
      </c>
      <c r="BJ876" s="627"/>
      <c r="BK876" s="627">
        <f t="shared" si="280"/>
        <v>0</v>
      </c>
      <c r="BL876" s="627"/>
      <c r="BM876" s="639">
        <f t="shared" si="281"/>
        <v>0</v>
      </c>
      <c r="BN876" s="641"/>
      <c r="BO876" s="627">
        <f t="shared" si="282"/>
        <v>0</v>
      </c>
      <c r="BP876" s="639"/>
      <c r="BQ876" s="448"/>
      <c r="BR876" s="1090">
        <f t="shared" si="283"/>
        <v>0</v>
      </c>
      <c r="BS876" s="748"/>
      <c r="BT876" s="639" t="str">
        <f>IF(BR876=0,"",IF(SUM($BR$871:BR876)=1,BV876,IF($BR$923&gt;SUM($BR$871:BR876),_xlfn.CONCAT(", ",BV876),IF($BR$923=SUM($BR$871:BR876),_xlfn.CONCAT(" y ",BV876,".")))))</f>
        <v/>
      </c>
      <c r="BU876" s="641" t="str">
        <f>IF(BS876=0,"", IF(SUM($AN$498:BS876)=1,BV876, IF($AN$511&gt;SUM($AN$498:BS876),_xlfn.CONCAT(", ",BV876), IF($AN$511=SUM($AN$498:BS876),_xlfn.CONCAT(" y ",BV876,".")))))</f>
        <v/>
      </c>
      <c r="BV876" s="639">
        <f t="shared" si="284"/>
        <v>5</v>
      </c>
      <c r="BW876" s="641"/>
      <c r="BX876" s="35"/>
      <c r="BY876" s="1084">
        <f>IF(CNGE_2026_M3_Secc1!$AH$627=CNGE_2026_M3_Secc1!$AJ$627,0,CNGE_2026_M3_Secc1!BB649)</f>
        <v>0</v>
      </c>
      <c r="BZ876" s="1085"/>
      <c r="CA876" s="35"/>
      <c r="CB876" s="1084">
        <f>IF(CNGE_2026_M3_Secc1!$AH$627=CNGE_2026_M3_Secc1!$AJ$627,0,CNGE_2026_M3_Secc1!BE649)</f>
        <v>0</v>
      </c>
      <c r="CC876" s="1085"/>
      <c r="CD876" s="35"/>
      <c r="CE876" s="35"/>
      <c r="CF876" s="35"/>
      <c r="CG876" s="35"/>
      <c r="CH876" s="35"/>
      <c r="CI876" s="35"/>
      <c r="CJ876" s="35"/>
      <c r="CK876" s="35"/>
      <c r="CL876" s="35"/>
      <c r="CM876" s="35"/>
      <c r="CN876" s="35"/>
      <c r="CO876" s="35"/>
      <c r="CP876" s="35"/>
      <c r="CQ876" s="35"/>
      <c r="CR876" s="35"/>
      <c r="CS876" s="35"/>
      <c r="CT876" s="35"/>
      <c r="CU876" s="35"/>
      <c r="CV876" s="35"/>
      <c r="CW876" s="35"/>
      <c r="CX876" s="35"/>
      <c r="CY876" s="35"/>
      <c r="CZ876" s="35"/>
      <c r="DA876" s="35"/>
      <c r="DB876" s="35"/>
      <c r="DC876" s="35"/>
      <c r="DD876" s="35"/>
      <c r="DE876" s="35"/>
      <c r="DF876" s="35"/>
      <c r="DG876" s="35"/>
      <c r="DH876" s="35"/>
      <c r="DI876" s="35"/>
      <c r="DJ876" s="35"/>
      <c r="DK876" s="35"/>
      <c r="DL876" s="35"/>
      <c r="DM876" s="35"/>
      <c r="DN876" s="35"/>
      <c r="DO876" s="35"/>
      <c r="DP876" s="35"/>
      <c r="DQ876" s="35"/>
      <c r="DR876" s="35"/>
      <c r="DS876" s="35"/>
      <c r="DT876" s="35"/>
      <c r="DU876" s="35"/>
      <c r="DV876" s="35"/>
      <c r="DW876" s="35"/>
      <c r="DX876" s="35"/>
      <c r="DY876" s="35"/>
      <c r="DZ876" s="35"/>
      <c r="EA876" s="35"/>
      <c r="EB876" s="35"/>
      <c r="EC876" s="35"/>
      <c r="ED876" s="35"/>
      <c r="EE876" s="35"/>
      <c r="EF876" s="35"/>
      <c r="EG876" s="35"/>
      <c r="EH876" s="35"/>
      <c r="EI876" s="35"/>
      <c r="EJ876" s="35"/>
      <c r="EK876" s="35"/>
      <c r="EL876" s="35"/>
      <c r="EM876" s="35"/>
      <c r="EN876" s="35"/>
      <c r="EO876" s="35"/>
      <c r="EP876" s="35"/>
      <c r="EQ876" s="35"/>
      <c r="ER876" s="35"/>
      <c r="ES876" s="35"/>
      <c r="ET876" s="35"/>
      <c r="EU876" s="35"/>
      <c r="EV876" s="35"/>
      <c r="EW876" s="35"/>
      <c r="EX876" s="35"/>
      <c r="EY876" s="35"/>
      <c r="EZ876" s="35"/>
      <c r="FA876" s="35"/>
      <c r="FB876" s="35"/>
      <c r="FC876" s="35"/>
      <c r="FD876" s="35"/>
      <c r="FE876" s="35"/>
      <c r="FF876" s="35"/>
      <c r="FG876" s="35"/>
      <c r="FH876" s="35"/>
      <c r="FI876" s="35"/>
      <c r="FJ876" s="35"/>
      <c r="FK876" s="35"/>
      <c r="FL876" s="35"/>
      <c r="FM876" s="35"/>
      <c r="FN876" s="35"/>
      <c r="FO876" s="35"/>
      <c r="FP876" s="35"/>
      <c r="FQ876" s="35"/>
      <c r="FR876" s="35"/>
      <c r="FS876" s="35"/>
      <c r="FT876" s="35"/>
      <c r="FU876" s="35"/>
      <c r="FV876" s="35"/>
      <c r="FW876" s="35"/>
      <c r="FX876" s="35"/>
      <c r="FY876" s="35"/>
      <c r="FZ876" s="35"/>
      <c r="GA876" s="35"/>
      <c r="GB876" s="35"/>
      <c r="GC876" s="35"/>
      <c r="GD876" s="35"/>
      <c r="GE876" s="35"/>
      <c r="GF876" s="35"/>
      <c r="GG876" s="35"/>
      <c r="GH876" s="35"/>
      <c r="GI876" s="35"/>
      <c r="GJ876" s="35"/>
      <c r="GK876" s="35"/>
      <c r="GL876" s="627">
        <f t="shared" si="263"/>
        <v>0</v>
      </c>
      <c r="GM876" s="627"/>
      <c r="GN876" s="639">
        <f t="shared" si="264"/>
        <v>0</v>
      </c>
      <c r="GO876" s="641"/>
      <c r="GP876" s="627">
        <f t="shared" si="265"/>
        <v>0</v>
      </c>
      <c r="GQ876" s="627"/>
      <c r="GR876" s="627">
        <f t="shared" si="266"/>
        <v>0</v>
      </c>
      <c r="GS876" s="627"/>
      <c r="GT876" s="35"/>
      <c r="GU876" s="639">
        <v>19</v>
      </c>
      <c r="GV876" s="641"/>
      <c r="GW876" s="639">
        <f>IF(EP871=0,0,1)</f>
        <v>0</v>
      </c>
      <c r="GX876" s="641"/>
      <c r="GY876" s="639" t="str">
        <f>IF(GW876=0,"",IF(SUM($GW$871:GW876)=1,_xlfn.CONCAT(GU876,),IF($GW$880&gt;SUM($GW$871:GW876),_xlfn.CONCAT(", ",GU876),IF($GW$880=SUM($GW$871:GW876),_xlfn.CONCAT(" y ",GU876,".")))))</f>
        <v/>
      </c>
      <c r="GZ876" s="641"/>
      <c r="HA876" s="72"/>
      <c r="HB876" s="72"/>
      <c r="HC876" s="72"/>
      <c r="HD876" s="72"/>
      <c r="HE876" s="72"/>
      <c r="HF876" s="72"/>
      <c r="HG876" s="72"/>
      <c r="HH876" s="35"/>
      <c r="HI876" s="895" t="s">
        <v>7901</v>
      </c>
      <c r="HJ876" s="886"/>
      <c r="HK876" s="491" t="str">
        <f>IF(HK875=0,"",IF(SUM($HK$875:HK875)=1,HK872,IF($HO$875&gt;SUM($HK$875:HK875),_xlfn.CONCAT(", ",HK872),IF($HO$875=SUM($HK$875:HK875),_xlfn.CONCAT(" y ",HK872)))))</f>
        <v/>
      </c>
      <c r="HL876" s="491" t="str">
        <f>IF(HL875=0,"",IF(SUM($HK$875:HL875)=1,HL872,IF($HO$875&gt;SUM($HK$875:HL875),_xlfn.CONCAT(", ",HL872),IF($HO$875=SUM($HK$875:HL875),_xlfn.CONCAT(" y ",HL872)))))</f>
        <v/>
      </c>
      <c r="HM876" s="491" t="str">
        <f>IF(HM875=0,"",IF(SUM($HK$875:HM875)=1,HM872,IF($HO$875&gt;SUM($HK$875:HM875),_xlfn.CONCAT(", ",HM872),IF($HO$875=SUM($HK$875:HM875),_xlfn.CONCAT(" y ",HM872)))))</f>
        <v/>
      </c>
      <c r="HN876" s="491" t="str">
        <f>IF(HN875=0,"",IF(SUM($HK$875:HN875)=1,HN872,IF($HO$875&gt;SUM($HK$875:HN875),_xlfn.CONCAT(", ",HN872),IF($HO$875=SUM($HK$875:HN875),_xlfn.CONCAT(" y ",HN872)))))</f>
        <v/>
      </c>
      <c r="HO876" s="495" t="str">
        <f>_xlfn.CONCAT(HK876:HN876)</f>
        <v/>
      </c>
    </row>
    <row r="877" spans="1:223" ht="15" customHeight="1">
      <c r="A877" s="131"/>
      <c r="B877" s="53"/>
      <c r="C877" s="82" t="s">
        <v>71</v>
      </c>
      <c r="D877" s="746" t="str">
        <f>IF($AH$11=1,"",IF(CNGE_2026_M3_Secc1!$AH$627=CNGE_2026_M3_Secc1!$AJ$627,"",IF(CNGE_2026_M3_Secc1!D650="","",CNGE_2026_M3_Secc1!D650)))</f>
        <v/>
      </c>
      <c r="E877" s="746"/>
      <c r="F877" s="746"/>
      <c r="G877" s="746"/>
      <c r="H877" s="746"/>
      <c r="I877" s="746"/>
      <c r="J877" s="746"/>
      <c r="K877" s="746"/>
      <c r="L877" s="746"/>
      <c r="M877" s="432"/>
      <c r="N877" s="432"/>
      <c r="O877" s="432"/>
      <c r="P877" s="432"/>
      <c r="Q877" s="432"/>
      <c r="R877" s="432"/>
      <c r="S877" s="432"/>
      <c r="T877" s="432"/>
      <c r="U877" s="432"/>
      <c r="V877" s="432"/>
      <c r="W877" s="432"/>
      <c r="X877" s="432"/>
      <c r="Y877" s="432"/>
      <c r="Z877" s="432"/>
      <c r="AA877" s="432"/>
      <c r="AB877" s="432"/>
      <c r="AC877" s="432"/>
      <c r="AD877" s="432"/>
      <c r="AE877" s="12"/>
      <c r="AH877" s="896">
        <f t="shared" si="267"/>
        <v>0</v>
      </c>
      <c r="AI877" s="627"/>
      <c r="AJ877" s="627">
        <f t="shared" si="268"/>
        <v>0</v>
      </c>
      <c r="AK877" s="627"/>
      <c r="AL877" s="639">
        <f t="shared" si="269"/>
        <v>0</v>
      </c>
      <c r="AM877" s="641"/>
      <c r="AN877" s="627">
        <f t="shared" si="270"/>
        <v>0</v>
      </c>
      <c r="AO877" s="639"/>
      <c r="AP877" s="448"/>
      <c r="AQ877" s="919">
        <f t="shared" si="271"/>
        <v>0</v>
      </c>
      <c r="AR877" s="627"/>
      <c r="AS877" s="627">
        <f t="shared" si="272"/>
        <v>0</v>
      </c>
      <c r="AT877" s="627"/>
      <c r="AU877" s="639">
        <f t="shared" si="273"/>
        <v>0</v>
      </c>
      <c r="AV877" s="641"/>
      <c r="AW877" s="627">
        <f t="shared" si="274"/>
        <v>0</v>
      </c>
      <c r="AX877" s="639"/>
      <c r="AY877" s="448"/>
      <c r="AZ877" s="896">
        <f t="shared" si="275"/>
        <v>0</v>
      </c>
      <c r="BA877" s="627"/>
      <c r="BB877" s="627">
        <f t="shared" si="276"/>
        <v>0</v>
      </c>
      <c r="BC877" s="627"/>
      <c r="BD877" s="639">
        <f t="shared" si="277"/>
        <v>0</v>
      </c>
      <c r="BE877" s="641"/>
      <c r="BF877" s="627">
        <f t="shared" si="278"/>
        <v>0</v>
      </c>
      <c r="BG877" s="639"/>
      <c r="BH877" s="448"/>
      <c r="BI877" s="896">
        <f t="shared" si="279"/>
        <v>0</v>
      </c>
      <c r="BJ877" s="627"/>
      <c r="BK877" s="627">
        <f t="shared" si="280"/>
        <v>0</v>
      </c>
      <c r="BL877" s="627"/>
      <c r="BM877" s="639">
        <f t="shared" si="281"/>
        <v>0</v>
      </c>
      <c r="BN877" s="641"/>
      <c r="BO877" s="627">
        <f t="shared" si="282"/>
        <v>0</v>
      </c>
      <c r="BP877" s="639"/>
      <c r="BQ877" s="448"/>
      <c r="BR877" s="1090">
        <f t="shared" si="283"/>
        <v>0</v>
      </c>
      <c r="BS877" s="748"/>
      <c r="BT877" s="639" t="str">
        <f>IF(BR877=0,"",IF(SUM($BR$871:BR877)=1,BV877,IF($BR$923&gt;SUM($BR$871:BR877),_xlfn.CONCAT(", ",BV877),IF($BR$923=SUM($BR$871:BR877),_xlfn.CONCAT(" y ",BV877,".")))))</f>
        <v/>
      </c>
      <c r="BU877" s="641" t="str">
        <f>IF(BS877=0,"", IF(SUM($AN$498:BS877)=1,BV877, IF($AN$511&gt;SUM($AN$498:BS877),_xlfn.CONCAT(", ",BV877), IF($AN$511=SUM($AN$498:BS877),_xlfn.CONCAT(" y ",BV877,".")))))</f>
        <v/>
      </c>
      <c r="BV877" s="639">
        <f t="shared" si="284"/>
        <v>6</v>
      </c>
      <c r="BW877" s="641"/>
      <c r="BX877" s="35"/>
      <c r="BY877" s="1084">
        <f>IF(CNGE_2026_M3_Secc1!$AH$627=CNGE_2026_M3_Secc1!$AJ$627,0,CNGE_2026_M3_Secc1!BB650)</f>
        <v>0</v>
      </c>
      <c r="BZ877" s="1085"/>
      <c r="CA877" s="35"/>
      <c r="CB877" s="1084">
        <f>IF(CNGE_2026_M3_Secc1!$AH$627=CNGE_2026_M3_Secc1!$AJ$627,0,CNGE_2026_M3_Secc1!BE650)</f>
        <v>0</v>
      </c>
      <c r="CC877" s="1085"/>
      <c r="CD877" s="35"/>
      <c r="CE877" s="35"/>
      <c r="CF877" s="35"/>
      <c r="CG877" s="35"/>
      <c r="CH877" s="35"/>
      <c r="CI877" s="35"/>
      <c r="CJ877" s="35"/>
      <c r="CK877" s="35"/>
      <c r="CL877" s="35"/>
      <c r="CM877" s="35"/>
      <c r="CN877" s="35"/>
      <c r="CO877" s="35"/>
      <c r="CP877" s="35"/>
      <c r="CQ877" s="35"/>
      <c r="CR877" s="35"/>
      <c r="CS877" s="35"/>
      <c r="CT877" s="35"/>
      <c r="CU877" s="35"/>
      <c r="CV877" s="35"/>
      <c r="CW877" s="35"/>
      <c r="CX877" s="35"/>
      <c r="CY877" s="35"/>
      <c r="CZ877" s="35"/>
      <c r="DA877" s="35"/>
      <c r="DB877" s="35"/>
      <c r="DC877" s="35"/>
      <c r="DD877" s="35"/>
      <c r="DE877" s="35"/>
      <c r="DF877" s="35"/>
      <c r="DG877" s="35"/>
      <c r="DH877" s="35"/>
      <c r="DI877" s="35"/>
      <c r="DJ877" s="35"/>
      <c r="DK877" s="35"/>
      <c r="DL877" s="35"/>
      <c r="DM877" s="35"/>
      <c r="DN877" s="35"/>
      <c r="DO877" s="35"/>
      <c r="DP877" s="35"/>
      <c r="DQ877" s="35"/>
      <c r="DR877" s="35"/>
      <c r="DS877" s="35"/>
      <c r="DT877" s="35"/>
      <c r="DU877" s="35"/>
      <c r="DV877" s="35"/>
      <c r="DW877" s="35"/>
      <c r="DX877" s="35"/>
      <c r="DY877" s="35"/>
      <c r="DZ877" s="35"/>
      <c r="EA877" s="35"/>
      <c r="EB877" s="35"/>
      <c r="EC877" s="35"/>
      <c r="ED877" s="35"/>
      <c r="EE877" s="35"/>
      <c r="EF877" s="35"/>
      <c r="EG877" s="35"/>
      <c r="EH877" s="35"/>
      <c r="EI877" s="35"/>
      <c r="EJ877" s="35"/>
      <c r="EK877" s="35"/>
      <c r="EL877" s="35"/>
      <c r="EM877" s="35"/>
      <c r="EN877" s="35"/>
      <c r="EO877" s="35"/>
      <c r="EP877" s="35"/>
      <c r="EQ877" s="35"/>
      <c r="ER877" s="35"/>
      <c r="ES877" s="35"/>
      <c r="ET877" s="35"/>
      <c r="EU877" s="35"/>
      <c r="EV877" s="35"/>
      <c r="EW877" s="35"/>
      <c r="EX877" s="35"/>
      <c r="EY877" s="35"/>
      <c r="EZ877" s="35"/>
      <c r="FA877" s="35"/>
      <c r="FB877" s="35"/>
      <c r="FC877" s="35"/>
      <c r="FD877" s="35"/>
      <c r="FE877" s="35"/>
      <c r="FF877" s="35"/>
      <c r="FG877" s="35"/>
      <c r="FH877" s="35"/>
      <c r="FI877" s="35"/>
      <c r="FJ877" s="35"/>
      <c r="FK877" s="35"/>
      <c r="FL877" s="35"/>
      <c r="FM877" s="35"/>
      <c r="FN877" s="35"/>
      <c r="FO877" s="35"/>
      <c r="FP877" s="35"/>
      <c r="FQ877" s="35"/>
      <c r="FR877" s="35"/>
      <c r="FS877" s="35"/>
      <c r="FT877" s="35"/>
      <c r="FU877" s="35"/>
      <c r="FV877" s="35"/>
      <c r="FW877" s="35"/>
      <c r="FX877" s="35"/>
      <c r="FY877" s="35"/>
      <c r="FZ877" s="35"/>
      <c r="GA877" s="35"/>
      <c r="GB877" s="35"/>
      <c r="GC877" s="35"/>
      <c r="GD877" s="35"/>
      <c r="GE877" s="35"/>
      <c r="GF877" s="35"/>
      <c r="GG877" s="35"/>
      <c r="GH877" s="35"/>
      <c r="GI877" s="35"/>
      <c r="GJ877" s="35"/>
      <c r="GK877" s="35"/>
      <c r="GL877" s="627">
        <f t="shared" si="263"/>
        <v>0</v>
      </c>
      <c r="GM877" s="627"/>
      <c r="GN877" s="639">
        <f t="shared" si="264"/>
        <v>0</v>
      </c>
      <c r="GO877" s="641"/>
      <c r="GP877" s="627">
        <f t="shared" si="265"/>
        <v>0</v>
      </c>
      <c r="GQ877" s="627"/>
      <c r="GR877" s="627">
        <f t="shared" si="266"/>
        <v>0</v>
      </c>
      <c r="GS877" s="627"/>
      <c r="GT877" s="35"/>
      <c r="GU877" s="639">
        <v>20</v>
      </c>
      <c r="GV877" s="641"/>
      <c r="GW877" s="639">
        <f>IF(EW871=0,0,1)</f>
        <v>0</v>
      </c>
      <c r="GX877" s="641"/>
      <c r="GY877" s="639" t="str">
        <f>IF(GW877=0,"",IF(SUM($GW$871:GW877)=1,_xlfn.CONCAT(GU877,),IF($GW$880&gt;SUM($GW$871:GW877),_xlfn.CONCAT(", ",GU877),IF($GW$880=SUM($GW$871:GW877),_xlfn.CONCAT(" y ",GU877,".")))))</f>
        <v/>
      </c>
      <c r="GZ877" s="641"/>
      <c r="HA877" s="72"/>
      <c r="HB877" s="72"/>
      <c r="HC877" s="72"/>
      <c r="HD877" s="72"/>
      <c r="HE877" s="72"/>
      <c r="HF877" s="72"/>
      <c r="HG877" s="72"/>
      <c r="HH877" s="35"/>
      <c r="HI877" s="35"/>
      <c r="HJ877" s="35"/>
      <c r="HK877" s="35"/>
      <c r="HL877" s="35"/>
    </row>
    <row r="878" spans="1:223" ht="15" customHeight="1">
      <c r="A878" s="131"/>
      <c r="B878" s="53"/>
      <c r="C878" s="82" t="s">
        <v>72</v>
      </c>
      <c r="D878" s="746" t="str">
        <f>IF($AH$11=1,"",IF(CNGE_2026_M3_Secc1!$AH$627=CNGE_2026_M3_Secc1!$AJ$627,"",IF(CNGE_2026_M3_Secc1!D651="","",CNGE_2026_M3_Secc1!D651)))</f>
        <v/>
      </c>
      <c r="E878" s="746"/>
      <c r="F878" s="746"/>
      <c r="G878" s="746"/>
      <c r="H878" s="746"/>
      <c r="I878" s="746"/>
      <c r="J878" s="746"/>
      <c r="K878" s="746"/>
      <c r="L878" s="746"/>
      <c r="M878" s="432"/>
      <c r="N878" s="432"/>
      <c r="O878" s="432"/>
      <c r="P878" s="432"/>
      <c r="Q878" s="432"/>
      <c r="R878" s="432"/>
      <c r="S878" s="432"/>
      <c r="T878" s="432"/>
      <c r="U878" s="432"/>
      <c r="V878" s="432"/>
      <c r="W878" s="432"/>
      <c r="X878" s="432"/>
      <c r="Y878" s="432"/>
      <c r="Z878" s="432"/>
      <c r="AA878" s="432"/>
      <c r="AB878" s="432"/>
      <c r="AC878" s="432"/>
      <c r="AD878" s="432"/>
      <c r="AE878" s="12"/>
      <c r="AH878" s="896">
        <f t="shared" si="267"/>
        <v>0</v>
      </c>
      <c r="AI878" s="627"/>
      <c r="AJ878" s="627">
        <f t="shared" si="268"/>
        <v>0</v>
      </c>
      <c r="AK878" s="627"/>
      <c r="AL878" s="639">
        <f t="shared" si="269"/>
        <v>0</v>
      </c>
      <c r="AM878" s="641"/>
      <c r="AN878" s="627">
        <f t="shared" si="270"/>
        <v>0</v>
      </c>
      <c r="AO878" s="639"/>
      <c r="AP878" s="448"/>
      <c r="AQ878" s="919">
        <f t="shared" si="271"/>
        <v>0</v>
      </c>
      <c r="AR878" s="627"/>
      <c r="AS878" s="627">
        <f t="shared" si="272"/>
        <v>0</v>
      </c>
      <c r="AT878" s="627"/>
      <c r="AU878" s="639">
        <f t="shared" si="273"/>
        <v>0</v>
      </c>
      <c r="AV878" s="641"/>
      <c r="AW878" s="627">
        <f t="shared" si="274"/>
        <v>0</v>
      </c>
      <c r="AX878" s="639"/>
      <c r="AY878" s="448"/>
      <c r="AZ878" s="896">
        <f t="shared" si="275"/>
        <v>0</v>
      </c>
      <c r="BA878" s="627"/>
      <c r="BB878" s="627">
        <f t="shared" si="276"/>
        <v>0</v>
      </c>
      <c r="BC878" s="627"/>
      <c r="BD878" s="639">
        <f t="shared" si="277"/>
        <v>0</v>
      </c>
      <c r="BE878" s="641"/>
      <c r="BF878" s="627">
        <f t="shared" si="278"/>
        <v>0</v>
      </c>
      <c r="BG878" s="639"/>
      <c r="BH878" s="448"/>
      <c r="BI878" s="896">
        <f t="shared" si="279"/>
        <v>0</v>
      </c>
      <c r="BJ878" s="627"/>
      <c r="BK878" s="627">
        <f t="shared" si="280"/>
        <v>0</v>
      </c>
      <c r="BL878" s="627"/>
      <c r="BM878" s="639">
        <f t="shared" si="281"/>
        <v>0</v>
      </c>
      <c r="BN878" s="641"/>
      <c r="BO878" s="627">
        <f t="shared" si="282"/>
        <v>0</v>
      </c>
      <c r="BP878" s="639"/>
      <c r="BQ878" s="448"/>
      <c r="BR878" s="1090">
        <f t="shared" si="283"/>
        <v>0</v>
      </c>
      <c r="BS878" s="748"/>
      <c r="BT878" s="639" t="str">
        <f>IF(BR878=0,"",IF(SUM($BR$871:BR878)=1,BV878,IF($BR$923&gt;SUM($BR$871:BR878),_xlfn.CONCAT(", ",BV878),IF($BR$923=SUM($BR$871:BR878),_xlfn.CONCAT(" y ",BV878,".")))))</f>
        <v/>
      </c>
      <c r="BU878" s="641" t="str">
        <f>IF(BS878=0,"", IF(SUM($AN$498:BS878)=1,BV878, IF($AN$511&gt;SUM($AN$498:BS878),_xlfn.CONCAT(", ",BV878), IF($AN$511=SUM($AN$498:BS878),_xlfn.CONCAT(" y ",BV878,".")))))</f>
        <v/>
      </c>
      <c r="BV878" s="639">
        <f t="shared" si="284"/>
        <v>7</v>
      </c>
      <c r="BW878" s="641"/>
      <c r="BX878" s="35"/>
      <c r="BY878" s="1084">
        <f>IF(CNGE_2026_M3_Secc1!$AH$627=CNGE_2026_M3_Secc1!$AJ$627,0,CNGE_2026_M3_Secc1!BB651)</f>
        <v>0</v>
      </c>
      <c r="BZ878" s="1085"/>
      <c r="CA878" s="35"/>
      <c r="CB878" s="1084">
        <f>IF(CNGE_2026_M3_Secc1!$AH$627=CNGE_2026_M3_Secc1!$AJ$627,0,CNGE_2026_M3_Secc1!BE651)</f>
        <v>0</v>
      </c>
      <c r="CC878" s="1085"/>
      <c r="CD878" s="35"/>
      <c r="CE878" s="35"/>
      <c r="CF878" s="35"/>
      <c r="CG878" s="35"/>
      <c r="CH878" s="35"/>
      <c r="CI878" s="35"/>
      <c r="CJ878" s="35"/>
      <c r="CK878" s="35"/>
      <c r="CL878" s="35"/>
      <c r="CM878" s="35"/>
      <c r="CN878" s="35"/>
      <c r="CO878" s="35"/>
      <c r="CP878" s="35"/>
      <c r="CQ878" s="35"/>
      <c r="CR878" s="35"/>
      <c r="CS878" s="35"/>
      <c r="CT878" s="35"/>
      <c r="CU878" s="35"/>
      <c r="CV878" s="35"/>
      <c r="CW878" s="35"/>
      <c r="CX878" s="35"/>
      <c r="CY878" s="35"/>
      <c r="CZ878" s="35"/>
      <c r="DA878" s="35"/>
      <c r="DB878" s="35"/>
      <c r="DC878" s="35"/>
      <c r="DD878" s="35"/>
      <c r="DE878" s="35"/>
      <c r="DF878" s="35"/>
      <c r="DG878" s="35"/>
      <c r="DH878" s="35"/>
      <c r="DI878" s="35"/>
      <c r="DJ878" s="35"/>
      <c r="DK878" s="35"/>
      <c r="DL878" s="35"/>
      <c r="DM878" s="35"/>
      <c r="DN878" s="35"/>
      <c r="DO878" s="35"/>
      <c r="DP878" s="35"/>
      <c r="DQ878" s="35"/>
      <c r="DR878" s="35"/>
      <c r="DS878" s="35"/>
      <c r="DT878" s="35"/>
      <c r="DU878" s="35"/>
      <c r="DV878" s="35"/>
      <c r="DW878" s="35"/>
      <c r="DX878" s="35"/>
      <c r="DY878" s="35"/>
      <c r="DZ878" s="35"/>
      <c r="EA878" s="35"/>
      <c r="EB878" s="35"/>
      <c r="EC878" s="35"/>
      <c r="ED878" s="35"/>
      <c r="EE878" s="35"/>
      <c r="EF878" s="35"/>
      <c r="EG878" s="35"/>
      <c r="EH878" s="35"/>
      <c r="EI878" s="35"/>
      <c r="EJ878" s="35"/>
      <c r="EK878" s="35"/>
      <c r="EL878" s="35"/>
      <c r="EM878" s="35"/>
      <c r="EN878" s="35"/>
      <c r="EO878" s="35"/>
      <c r="EP878" s="35"/>
      <c r="EQ878" s="35"/>
      <c r="ER878" s="35"/>
      <c r="ES878" s="35"/>
      <c r="ET878" s="35"/>
      <c r="EU878" s="35"/>
      <c r="EV878" s="35"/>
      <c r="EW878" s="35"/>
      <c r="EX878" s="35"/>
      <c r="EY878" s="35"/>
      <c r="EZ878" s="35"/>
      <c r="FA878" s="35"/>
      <c r="FB878" s="35"/>
      <c r="FC878" s="35"/>
      <c r="FD878" s="35"/>
      <c r="FE878" s="35"/>
      <c r="FF878" s="35"/>
      <c r="FG878" s="35"/>
      <c r="FH878" s="35"/>
      <c r="FI878" s="35"/>
      <c r="FJ878" s="35"/>
      <c r="FK878" s="35"/>
      <c r="FL878" s="35"/>
      <c r="FM878" s="35"/>
      <c r="FN878" s="35"/>
      <c r="FO878" s="35"/>
      <c r="FP878" s="35"/>
      <c r="FQ878" s="35"/>
      <c r="FR878" s="35"/>
      <c r="FS878" s="35"/>
      <c r="FT878" s="35"/>
      <c r="FU878" s="35"/>
      <c r="FV878" s="35"/>
      <c r="FW878" s="35"/>
      <c r="FX878" s="35"/>
      <c r="FY878" s="35"/>
      <c r="FZ878" s="35"/>
      <c r="GA878" s="35"/>
      <c r="GB878" s="35"/>
      <c r="GC878" s="35"/>
      <c r="GD878" s="35"/>
      <c r="GE878" s="35"/>
      <c r="GF878" s="35"/>
      <c r="GG878" s="35"/>
      <c r="GH878" s="35"/>
      <c r="GI878" s="35"/>
      <c r="GJ878" s="35"/>
      <c r="GK878" s="35"/>
      <c r="GL878" s="627">
        <f t="shared" si="263"/>
        <v>0</v>
      </c>
      <c r="GM878" s="627"/>
      <c r="GN878" s="639">
        <f t="shared" si="264"/>
        <v>0</v>
      </c>
      <c r="GO878" s="641"/>
      <c r="GP878" s="627">
        <f t="shared" si="265"/>
        <v>0</v>
      </c>
      <c r="GQ878" s="627"/>
      <c r="GR878" s="627">
        <f t="shared" si="266"/>
        <v>0</v>
      </c>
      <c r="GS878" s="627"/>
      <c r="GT878" s="35"/>
      <c r="GU878" s="639">
        <v>21</v>
      </c>
      <c r="GV878" s="641"/>
      <c r="GW878" s="639">
        <f>IF(FD871=0,0,1)</f>
        <v>0</v>
      </c>
      <c r="GX878" s="641"/>
      <c r="GY878" s="639" t="str">
        <f>IF(GW878=0,"",IF(SUM($GW$871:GW878)=1,_xlfn.CONCAT(GU878,),IF($GW$880&gt;SUM($GW$871:GW878),_xlfn.CONCAT(", ",GU878),IF($GW$880=SUM($GW$871:GW878),_xlfn.CONCAT(" y ",GU878,".")))))</f>
        <v/>
      </c>
      <c r="GZ878" s="641"/>
      <c r="HA878" s="72"/>
      <c r="HB878" s="72"/>
      <c r="HC878" s="72"/>
      <c r="HD878" s="72"/>
      <c r="HE878" s="72"/>
      <c r="HF878" s="72"/>
      <c r="HG878" s="72"/>
      <c r="HH878" s="35"/>
      <c r="HI878" s="35"/>
      <c r="HJ878" s="35"/>
      <c r="HK878" s="35"/>
      <c r="HL878" s="35"/>
    </row>
    <row r="879" spans="1:223" ht="15" customHeight="1">
      <c r="A879" s="131"/>
      <c r="B879" s="53"/>
      <c r="C879" s="82" t="s">
        <v>73</v>
      </c>
      <c r="D879" s="746" t="str">
        <f>IF($AH$11=1,"",IF(CNGE_2026_M3_Secc1!$AH$627=CNGE_2026_M3_Secc1!$AJ$627,"",IF(CNGE_2026_M3_Secc1!D652="","",CNGE_2026_M3_Secc1!D652)))</f>
        <v/>
      </c>
      <c r="E879" s="746"/>
      <c r="F879" s="746"/>
      <c r="G879" s="746"/>
      <c r="H879" s="746"/>
      <c r="I879" s="746"/>
      <c r="J879" s="746"/>
      <c r="K879" s="746"/>
      <c r="L879" s="746"/>
      <c r="M879" s="432"/>
      <c r="N879" s="432"/>
      <c r="O879" s="432"/>
      <c r="P879" s="432"/>
      <c r="Q879" s="432"/>
      <c r="R879" s="432"/>
      <c r="S879" s="432"/>
      <c r="T879" s="432"/>
      <c r="U879" s="432"/>
      <c r="V879" s="432"/>
      <c r="W879" s="432"/>
      <c r="X879" s="432"/>
      <c r="Y879" s="432"/>
      <c r="Z879" s="432"/>
      <c r="AA879" s="432"/>
      <c r="AB879" s="432"/>
      <c r="AC879" s="432"/>
      <c r="AD879" s="432"/>
      <c r="AE879" s="12"/>
      <c r="AH879" s="896">
        <f t="shared" si="267"/>
        <v>0</v>
      </c>
      <c r="AI879" s="627"/>
      <c r="AJ879" s="627">
        <f t="shared" si="268"/>
        <v>0</v>
      </c>
      <c r="AK879" s="627"/>
      <c r="AL879" s="639">
        <f t="shared" si="269"/>
        <v>0</v>
      </c>
      <c r="AM879" s="641"/>
      <c r="AN879" s="627">
        <f t="shared" si="270"/>
        <v>0</v>
      </c>
      <c r="AO879" s="639"/>
      <c r="AP879" s="448"/>
      <c r="AQ879" s="919">
        <f t="shared" si="271"/>
        <v>0</v>
      </c>
      <c r="AR879" s="627"/>
      <c r="AS879" s="627">
        <f t="shared" si="272"/>
        <v>0</v>
      </c>
      <c r="AT879" s="627"/>
      <c r="AU879" s="639">
        <f t="shared" si="273"/>
        <v>0</v>
      </c>
      <c r="AV879" s="641"/>
      <c r="AW879" s="627">
        <f t="shared" si="274"/>
        <v>0</v>
      </c>
      <c r="AX879" s="639"/>
      <c r="AY879" s="448"/>
      <c r="AZ879" s="896">
        <f t="shared" si="275"/>
        <v>0</v>
      </c>
      <c r="BA879" s="627"/>
      <c r="BB879" s="627">
        <f t="shared" si="276"/>
        <v>0</v>
      </c>
      <c r="BC879" s="627"/>
      <c r="BD879" s="639">
        <f t="shared" si="277"/>
        <v>0</v>
      </c>
      <c r="BE879" s="641"/>
      <c r="BF879" s="627">
        <f t="shared" si="278"/>
        <v>0</v>
      </c>
      <c r="BG879" s="639"/>
      <c r="BH879" s="448"/>
      <c r="BI879" s="896">
        <f t="shared" si="279"/>
        <v>0</v>
      </c>
      <c r="BJ879" s="627"/>
      <c r="BK879" s="627">
        <f t="shared" si="280"/>
        <v>0</v>
      </c>
      <c r="BL879" s="627"/>
      <c r="BM879" s="639">
        <f t="shared" si="281"/>
        <v>0</v>
      </c>
      <c r="BN879" s="641"/>
      <c r="BO879" s="627">
        <f t="shared" si="282"/>
        <v>0</v>
      </c>
      <c r="BP879" s="639"/>
      <c r="BQ879" s="448"/>
      <c r="BR879" s="1090">
        <f t="shared" si="283"/>
        <v>0</v>
      </c>
      <c r="BS879" s="748"/>
      <c r="BT879" s="639" t="str">
        <f>IF(BR879=0,"",IF(SUM($BR$871:BR879)=1,BV879,IF($BR$923&gt;SUM($BR$871:BR879),_xlfn.CONCAT(", ",BV879),IF($BR$923=SUM($BR$871:BR879),_xlfn.CONCAT(" y ",BV879,".")))))</f>
        <v/>
      </c>
      <c r="BU879" s="641" t="str">
        <f>IF(BS879=0,"", IF(SUM($AN$498:BS879)=1,BV879, IF($AN$511&gt;SUM($AN$498:BS879),_xlfn.CONCAT(", ",BV879), IF($AN$511=SUM($AN$498:BS879),_xlfn.CONCAT(" y ",BV879,".")))))</f>
        <v/>
      </c>
      <c r="BV879" s="639">
        <f t="shared" si="284"/>
        <v>8</v>
      </c>
      <c r="BW879" s="641"/>
      <c r="BX879" s="35"/>
      <c r="BY879" s="1084">
        <f>IF(CNGE_2026_M3_Secc1!$AH$627=CNGE_2026_M3_Secc1!$AJ$627,0,CNGE_2026_M3_Secc1!BB652)</f>
        <v>0</v>
      </c>
      <c r="BZ879" s="1085"/>
      <c r="CA879" s="35"/>
      <c r="CB879" s="1084">
        <f>IF(CNGE_2026_M3_Secc1!$AH$627=CNGE_2026_M3_Secc1!$AJ$627,0,CNGE_2026_M3_Secc1!BE652)</f>
        <v>0</v>
      </c>
      <c r="CC879" s="1085"/>
      <c r="CD879" s="35"/>
      <c r="CE879" s="35"/>
      <c r="CF879" s="35"/>
      <c r="CG879" s="35"/>
      <c r="CH879" s="35"/>
      <c r="CI879" s="35"/>
      <c r="CJ879" s="35"/>
      <c r="CK879" s="35"/>
      <c r="CL879" s="35"/>
      <c r="CM879" s="35"/>
      <c r="CN879" s="35"/>
      <c r="CO879" s="35"/>
      <c r="CP879" s="35"/>
      <c r="CQ879" s="35"/>
      <c r="CR879" s="35"/>
      <c r="CS879" s="35"/>
      <c r="CT879" s="35"/>
      <c r="CU879" s="35"/>
      <c r="CV879" s="35"/>
      <c r="CW879" s="35"/>
      <c r="CX879" s="35"/>
      <c r="CY879" s="35"/>
      <c r="CZ879" s="35"/>
      <c r="DA879" s="35"/>
      <c r="DB879" s="35"/>
      <c r="DC879" s="35"/>
      <c r="DD879" s="35"/>
      <c r="DE879" s="35"/>
      <c r="DF879" s="35"/>
      <c r="DG879" s="35"/>
      <c r="DH879" s="35"/>
      <c r="DI879" s="35"/>
      <c r="DJ879" s="35"/>
      <c r="DK879" s="35"/>
      <c r="DL879" s="35"/>
      <c r="DM879" s="35"/>
      <c r="DN879" s="35"/>
      <c r="DO879" s="35"/>
      <c r="DP879" s="35"/>
      <c r="DQ879" s="35"/>
      <c r="DR879" s="35"/>
      <c r="DS879" s="35"/>
      <c r="DT879" s="35"/>
      <c r="DU879" s="35"/>
      <c r="DV879" s="35"/>
      <c r="DW879" s="35"/>
      <c r="DX879" s="35"/>
      <c r="DY879" s="35"/>
      <c r="DZ879" s="35"/>
      <c r="EA879" s="35"/>
      <c r="EB879" s="35"/>
      <c r="EC879" s="35"/>
      <c r="ED879" s="35"/>
      <c r="EE879" s="35"/>
      <c r="EF879" s="35"/>
      <c r="EG879" s="35"/>
      <c r="EH879" s="35"/>
      <c r="EI879" s="35"/>
      <c r="EJ879" s="35"/>
      <c r="EK879" s="35"/>
      <c r="EL879" s="35"/>
      <c r="EM879" s="35"/>
      <c r="EN879" s="35"/>
      <c r="EO879" s="35"/>
      <c r="EP879" s="35"/>
      <c r="EQ879" s="35"/>
      <c r="ER879" s="35"/>
      <c r="ES879" s="35"/>
      <c r="ET879" s="35"/>
      <c r="EU879" s="35"/>
      <c r="EV879" s="35"/>
      <c r="EW879" s="35"/>
      <c r="EX879" s="35"/>
      <c r="EY879" s="35"/>
      <c r="EZ879" s="35"/>
      <c r="FA879" s="35"/>
      <c r="FB879" s="35"/>
      <c r="FC879" s="35"/>
      <c r="FD879" s="35"/>
      <c r="FE879" s="35"/>
      <c r="FF879" s="35"/>
      <c r="FG879" s="35"/>
      <c r="FH879" s="35"/>
      <c r="FI879" s="35"/>
      <c r="FJ879" s="35"/>
      <c r="FK879" s="35"/>
      <c r="FL879" s="35"/>
      <c r="FM879" s="35"/>
      <c r="FN879" s="35"/>
      <c r="FO879" s="35"/>
      <c r="FP879" s="35"/>
      <c r="FQ879" s="35"/>
      <c r="FR879" s="35"/>
      <c r="FS879" s="35"/>
      <c r="FT879" s="35"/>
      <c r="FU879" s="35"/>
      <c r="FV879" s="35"/>
      <c r="FW879" s="35"/>
      <c r="FX879" s="35"/>
      <c r="FY879" s="35"/>
      <c r="FZ879" s="35"/>
      <c r="GA879" s="35"/>
      <c r="GB879" s="35"/>
      <c r="GC879" s="35"/>
      <c r="GD879" s="35"/>
      <c r="GE879" s="35"/>
      <c r="GF879" s="35"/>
      <c r="GG879" s="35"/>
      <c r="GH879" s="35"/>
      <c r="GI879" s="35"/>
      <c r="GJ879" s="35"/>
      <c r="GK879" s="35"/>
      <c r="GL879" s="627">
        <f t="shared" si="263"/>
        <v>0</v>
      </c>
      <c r="GM879" s="627"/>
      <c r="GN879" s="639">
        <f t="shared" si="264"/>
        <v>0</v>
      </c>
      <c r="GO879" s="641"/>
      <c r="GP879" s="627">
        <f t="shared" si="265"/>
        <v>0</v>
      </c>
      <c r="GQ879" s="627"/>
      <c r="GR879" s="627">
        <f t="shared" si="266"/>
        <v>0</v>
      </c>
      <c r="GS879" s="627"/>
      <c r="GT879" s="35"/>
      <c r="GU879" s="639">
        <v>26</v>
      </c>
      <c r="GV879" s="641"/>
      <c r="GW879" s="639">
        <f>IF(AL985=0,0,1)</f>
        <v>0</v>
      </c>
      <c r="GX879" s="641"/>
      <c r="GY879" s="639" t="str">
        <f>IF(GW879=0,"",IF(SUM($GW$871:GW879)=1,_xlfn.CONCAT(GU879,),IF($GW$880&gt;SUM($GW$871:GW879),_xlfn.CONCAT(", ",GU879),IF($GW$880=SUM($GW$871:GW879),_xlfn.CONCAT(" y ",GU879,".")))))</f>
        <v/>
      </c>
      <c r="GZ879" s="641"/>
      <c r="HA879" s="72"/>
      <c r="HB879" s="72"/>
      <c r="HC879" s="72"/>
      <c r="HD879" s="72"/>
      <c r="HE879" s="72"/>
      <c r="HF879" s="72"/>
      <c r="HG879" s="72"/>
      <c r="HH879" s="35"/>
      <c r="HI879" s="35"/>
      <c r="HJ879" s="35"/>
      <c r="HK879" s="35"/>
      <c r="HL879" s="35"/>
    </row>
    <row r="880" spans="1:223" ht="15" customHeight="1">
      <c r="A880" s="131"/>
      <c r="B880" s="53"/>
      <c r="C880" s="82" t="s">
        <v>74</v>
      </c>
      <c r="D880" s="746" t="str">
        <f>IF($AH$11=1,"",IF(CNGE_2026_M3_Secc1!$AH$627=CNGE_2026_M3_Secc1!$AJ$627,"",IF(CNGE_2026_M3_Secc1!D653="","",CNGE_2026_M3_Secc1!D653)))</f>
        <v/>
      </c>
      <c r="E880" s="746"/>
      <c r="F880" s="746"/>
      <c r="G880" s="746"/>
      <c r="H880" s="746"/>
      <c r="I880" s="746"/>
      <c r="J880" s="746"/>
      <c r="K880" s="746"/>
      <c r="L880" s="746"/>
      <c r="M880" s="432"/>
      <c r="N880" s="432"/>
      <c r="O880" s="432"/>
      <c r="P880" s="432"/>
      <c r="Q880" s="432"/>
      <c r="R880" s="432"/>
      <c r="S880" s="432"/>
      <c r="T880" s="432"/>
      <c r="U880" s="432"/>
      <c r="V880" s="432"/>
      <c r="W880" s="432"/>
      <c r="X880" s="432"/>
      <c r="Y880" s="432"/>
      <c r="Z880" s="432"/>
      <c r="AA880" s="432"/>
      <c r="AB880" s="432"/>
      <c r="AC880" s="432"/>
      <c r="AD880" s="432"/>
      <c r="AE880" s="12"/>
      <c r="AH880" s="896">
        <f t="shared" si="267"/>
        <v>0</v>
      </c>
      <c r="AI880" s="627"/>
      <c r="AJ880" s="627">
        <f t="shared" si="268"/>
        <v>0</v>
      </c>
      <c r="AK880" s="627"/>
      <c r="AL880" s="639">
        <f t="shared" si="269"/>
        <v>0</v>
      </c>
      <c r="AM880" s="641"/>
      <c r="AN880" s="627">
        <f t="shared" si="270"/>
        <v>0</v>
      </c>
      <c r="AO880" s="639"/>
      <c r="AP880" s="448"/>
      <c r="AQ880" s="919">
        <f t="shared" si="271"/>
        <v>0</v>
      </c>
      <c r="AR880" s="627"/>
      <c r="AS880" s="627">
        <f t="shared" si="272"/>
        <v>0</v>
      </c>
      <c r="AT880" s="627"/>
      <c r="AU880" s="639">
        <f t="shared" si="273"/>
        <v>0</v>
      </c>
      <c r="AV880" s="641"/>
      <c r="AW880" s="627">
        <f t="shared" si="274"/>
        <v>0</v>
      </c>
      <c r="AX880" s="639"/>
      <c r="AY880" s="448"/>
      <c r="AZ880" s="896">
        <f t="shared" si="275"/>
        <v>0</v>
      </c>
      <c r="BA880" s="627"/>
      <c r="BB880" s="627">
        <f t="shared" si="276"/>
        <v>0</v>
      </c>
      <c r="BC880" s="627"/>
      <c r="BD880" s="639">
        <f t="shared" si="277"/>
        <v>0</v>
      </c>
      <c r="BE880" s="641"/>
      <c r="BF880" s="627">
        <f t="shared" si="278"/>
        <v>0</v>
      </c>
      <c r="BG880" s="639"/>
      <c r="BH880" s="448"/>
      <c r="BI880" s="896">
        <f t="shared" si="279"/>
        <v>0</v>
      </c>
      <c r="BJ880" s="627"/>
      <c r="BK880" s="627">
        <f t="shared" si="280"/>
        <v>0</v>
      </c>
      <c r="BL880" s="627"/>
      <c r="BM880" s="639">
        <f t="shared" si="281"/>
        <v>0</v>
      </c>
      <c r="BN880" s="641"/>
      <c r="BO880" s="627">
        <f t="shared" si="282"/>
        <v>0</v>
      </c>
      <c r="BP880" s="639"/>
      <c r="BQ880" s="448"/>
      <c r="BR880" s="1090">
        <f t="shared" si="283"/>
        <v>0</v>
      </c>
      <c r="BS880" s="748"/>
      <c r="BT880" s="639" t="str">
        <f>IF(BR880=0,"",IF(SUM($BR$871:BR880)=1,BV880,IF($BR$923&gt;SUM($BR$871:BR880),_xlfn.CONCAT(", ",BV880),IF($BR$923=SUM($BR$871:BR880),_xlfn.CONCAT(" y ",BV880,".")))))</f>
        <v/>
      </c>
      <c r="BU880" s="641" t="str">
        <f>IF(BS880=0,"", IF(SUM($AN$498:BS880)=1,BV880, IF($AN$511&gt;SUM($AN$498:BS880),_xlfn.CONCAT(", ",BV880), IF($AN$511=SUM($AN$498:BS880),_xlfn.CONCAT(" y ",BV880,".")))))</f>
        <v/>
      </c>
      <c r="BV880" s="639">
        <f t="shared" si="284"/>
        <v>9</v>
      </c>
      <c r="BW880" s="641"/>
      <c r="BX880" s="35"/>
      <c r="BY880" s="1084">
        <f>IF(CNGE_2026_M3_Secc1!$AH$627=CNGE_2026_M3_Secc1!$AJ$627,0,CNGE_2026_M3_Secc1!BB653)</f>
        <v>0</v>
      </c>
      <c r="BZ880" s="1085"/>
      <c r="CA880" s="35"/>
      <c r="CB880" s="1084">
        <f>IF(CNGE_2026_M3_Secc1!$AH$627=CNGE_2026_M3_Secc1!$AJ$627,0,CNGE_2026_M3_Secc1!BE653)</f>
        <v>0</v>
      </c>
      <c r="CC880" s="1085"/>
      <c r="CD880" s="35"/>
      <c r="CE880" s="35"/>
      <c r="CF880" s="35"/>
      <c r="CG880" s="35"/>
      <c r="CH880" s="35"/>
      <c r="CI880" s="35"/>
      <c r="CJ880" s="35"/>
      <c r="CK880" s="35"/>
      <c r="CL880" s="35"/>
      <c r="CM880" s="35"/>
      <c r="CN880" s="35"/>
      <c r="CO880" s="35"/>
      <c r="CP880" s="35"/>
      <c r="CQ880" s="35"/>
      <c r="CR880" s="35"/>
      <c r="CS880" s="35"/>
      <c r="CT880" s="35"/>
      <c r="CU880" s="35"/>
      <c r="CV880" s="35"/>
      <c r="CW880" s="35"/>
      <c r="CX880" s="35"/>
      <c r="CY880" s="35"/>
      <c r="CZ880" s="35"/>
      <c r="DA880" s="35"/>
      <c r="DB880" s="35"/>
      <c r="DC880" s="35"/>
      <c r="DD880" s="35"/>
      <c r="DE880" s="35"/>
      <c r="DF880" s="35"/>
      <c r="DG880" s="35"/>
      <c r="DH880" s="35"/>
      <c r="DI880" s="35"/>
      <c r="DJ880" s="35"/>
      <c r="DK880" s="35"/>
      <c r="DL880" s="35"/>
      <c r="DM880" s="35"/>
      <c r="DN880" s="452"/>
      <c r="DO880" s="35"/>
      <c r="DP880" s="35"/>
      <c r="DQ880" s="35"/>
      <c r="DR880" s="35"/>
      <c r="DS880" s="35"/>
      <c r="DT880" s="35"/>
      <c r="DU880" s="35"/>
      <c r="DV880" s="35"/>
      <c r="DW880" s="35"/>
      <c r="DX880" s="35"/>
      <c r="DY880" s="35"/>
      <c r="DZ880" s="35"/>
      <c r="EA880" s="35"/>
      <c r="EB880" s="35"/>
      <c r="EC880" s="35"/>
      <c r="ED880" s="35"/>
      <c r="EE880" s="35"/>
      <c r="EF880" s="35"/>
      <c r="EG880" s="35"/>
      <c r="EH880" s="35"/>
      <c r="EI880" s="35"/>
      <c r="EJ880" s="35"/>
      <c r="EK880" s="35"/>
      <c r="EL880" s="35"/>
      <c r="EM880" s="35"/>
      <c r="EN880" s="35"/>
      <c r="EO880" s="35"/>
      <c r="EP880" s="35"/>
      <c r="EQ880" s="35"/>
      <c r="ER880" s="35"/>
      <c r="ES880" s="35"/>
      <c r="ET880" s="35"/>
      <c r="EU880" s="35"/>
      <c r="EV880" s="35"/>
      <c r="EW880" s="35"/>
      <c r="EX880" s="35"/>
      <c r="EY880" s="35"/>
      <c r="EZ880" s="35"/>
      <c r="FA880" s="35"/>
      <c r="FB880" s="35"/>
      <c r="FC880" s="35"/>
      <c r="FD880" s="35"/>
      <c r="FE880" s="35"/>
      <c r="FF880" s="35"/>
      <c r="FG880" s="35"/>
      <c r="FH880" s="35"/>
      <c r="FI880" s="35"/>
      <c r="FJ880" s="35"/>
      <c r="FK880" s="35"/>
      <c r="FL880" s="35"/>
      <c r="FM880" s="35"/>
      <c r="FN880" s="35"/>
      <c r="FO880" s="35"/>
      <c r="FP880" s="35"/>
      <c r="FQ880" s="35"/>
      <c r="FR880" s="35"/>
      <c r="FS880" s="35"/>
      <c r="FT880" s="35"/>
      <c r="FU880" s="35"/>
      <c r="FV880" s="35"/>
      <c r="FW880" s="35"/>
      <c r="FX880" s="35"/>
      <c r="FY880" s="35"/>
      <c r="FZ880" s="35"/>
      <c r="GA880" s="35"/>
      <c r="GB880" s="35"/>
      <c r="GC880" s="35"/>
      <c r="GD880" s="35"/>
      <c r="GE880" s="35"/>
      <c r="GF880" s="35"/>
      <c r="GG880" s="35"/>
      <c r="GH880" s="35"/>
      <c r="GI880" s="35"/>
      <c r="GJ880" s="35"/>
      <c r="GK880" s="35"/>
      <c r="GL880" s="627">
        <f t="shared" si="263"/>
        <v>0</v>
      </c>
      <c r="GM880" s="627"/>
      <c r="GN880" s="639">
        <f t="shared" si="264"/>
        <v>0</v>
      </c>
      <c r="GO880" s="641"/>
      <c r="GP880" s="627">
        <f t="shared" si="265"/>
        <v>0</v>
      </c>
      <c r="GQ880" s="627"/>
      <c r="GR880" s="627">
        <f t="shared" si="266"/>
        <v>0</v>
      </c>
      <c r="GS880" s="627"/>
      <c r="GT880" s="35"/>
      <c r="GU880" s="72"/>
      <c r="GV880" s="72"/>
      <c r="GW880" s="1134">
        <f>SUM(GW871:GX879)</f>
        <v>0</v>
      </c>
      <c r="GX880" s="1135"/>
      <c r="GY880" s="1136" t="str">
        <f>IF(GW880=0,"", _xlfn.CONCAT(GY871:GZ879))</f>
        <v/>
      </c>
      <c r="GZ880" s="1137"/>
      <c r="HA880" s="72"/>
      <c r="HB880" s="72"/>
      <c r="HC880" s="72"/>
      <c r="HD880" s="72"/>
      <c r="HE880" s="72"/>
      <c r="HF880" s="72"/>
      <c r="HG880" s="72"/>
      <c r="HH880" s="35"/>
      <c r="HI880" s="35"/>
      <c r="HJ880" s="35"/>
      <c r="HK880" s="35"/>
      <c r="HL880" s="35"/>
    </row>
    <row r="881" spans="1:220" ht="15" customHeight="1">
      <c r="A881" s="131"/>
      <c r="B881" s="53"/>
      <c r="C881" s="82" t="s">
        <v>75</v>
      </c>
      <c r="D881" s="746" t="str">
        <f>IF($AH$11=1,"",IF(CNGE_2026_M3_Secc1!$AH$627=CNGE_2026_M3_Secc1!$AJ$627,"",IF(CNGE_2026_M3_Secc1!D654="","",CNGE_2026_M3_Secc1!D654)))</f>
        <v/>
      </c>
      <c r="E881" s="746"/>
      <c r="F881" s="746"/>
      <c r="G881" s="746"/>
      <c r="H881" s="746"/>
      <c r="I881" s="746"/>
      <c r="J881" s="746"/>
      <c r="K881" s="746"/>
      <c r="L881" s="746"/>
      <c r="M881" s="432"/>
      <c r="N881" s="432"/>
      <c r="O881" s="432"/>
      <c r="P881" s="432"/>
      <c r="Q881" s="432"/>
      <c r="R881" s="432"/>
      <c r="S881" s="432"/>
      <c r="T881" s="432"/>
      <c r="U881" s="432"/>
      <c r="V881" s="432"/>
      <c r="W881" s="432"/>
      <c r="X881" s="432"/>
      <c r="Y881" s="432"/>
      <c r="Z881" s="432"/>
      <c r="AA881" s="432"/>
      <c r="AB881" s="432"/>
      <c r="AC881" s="432"/>
      <c r="AD881" s="432"/>
      <c r="AE881" s="12"/>
      <c r="AH881" s="896">
        <f t="shared" si="267"/>
        <v>0</v>
      </c>
      <c r="AI881" s="627"/>
      <c r="AJ881" s="627">
        <f t="shared" si="268"/>
        <v>0</v>
      </c>
      <c r="AK881" s="627"/>
      <c r="AL881" s="639">
        <f t="shared" si="269"/>
        <v>0</v>
      </c>
      <c r="AM881" s="641"/>
      <c r="AN881" s="627">
        <f t="shared" si="270"/>
        <v>0</v>
      </c>
      <c r="AO881" s="639"/>
      <c r="AP881" s="448"/>
      <c r="AQ881" s="919">
        <f t="shared" si="271"/>
        <v>0</v>
      </c>
      <c r="AR881" s="627"/>
      <c r="AS881" s="627">
        <f t="shared" si="272"/>
        <v>0</v>
      </c>
      <c r="AT881" s="627"/>
      <c r="AU881" s="639">
        <f t="shared" si="273"/>
        <v>0</v>
      </c>
      <c r="AV881" s="641"/>
      <c r="AW881" s="627">
        <f t="shared" si="274"/>
        <v>0</v>
      </c>
      <c r="AX881" s="639"/>
      <c r="AY881" s="448"/>
      <c r="AZ881" s="896">
        <f t="shared" si="275"/>
        <v>0</v>
      </c>
      <c r="BA881" s="627"/>
      <c r="BB881" s="627">
        <f t="shared" si="276"/>
        <v>0</v>
      </c>
      <c r="BC881" s="627"/>
      <c r="BD881" s="639">
        <f t="shared" si="277"/>
        <v>0</v>
      </c>
      <c r="BE881" s="641"/>
      <c r="BF881" s="627">
        <f t="shared" si="278"/>
        <v>0</v>
      </c>
      <c r="BG881" s="639"/>
      <c r="BH881" s="448"/>
      <c r="BI881" s="896">
        <f t="shared" si="279"/>
        <v>0</v>
      </c>
      <c r="BJ881" s="627"/>
      <c r="BK881" s="627">
        <f t="shared" si="280"/>
        <v>0</v>
      </c>
      <c r="BL881" s="627"/>
      <c r="BM881" s="639">
        <f t="shared" si="281"/>
        <v>0</v>
      </c>
      <c r="BN881" s="641"/>
      <c r="BO881" s="627">
        <f t="shared" si="282"/>
        <v>0</v>
      </c>
      <c r="BP881" s="639"/>
      <c r="BQ881" s="448"/>
      <c r="BR881" s="1090">
        <f t="shared" si="283"/>
        <v>0</v>
      </c>
      <c r="BS881" s="748"/>
      <c r="BT881" s="639" t="str">
        <f>IF(BR881=0,"",IF(SUM($BR$871:BR881)=1,BV881,IF($BR$923&gt;SUM($BR$871:BR881),_xlfn.CONCAT(", ",BV881),IF($BR$923=SUM($BR$871:BR881),_xlfn.CONCAT(" y ",BV881,".")))))</f>
        <v/>
      </c>
      <c r="BU881" s="641" t="str">
        <f>IF(BS881=0,"", IF(SUM($AN$498:BS881)=1,BV881, IF($AN$511&gt;SUM($AN$498:BS881),_xlfn.CONCAT(", ",BV881), IF($AN$511=SUM($AN$498:BS881),_xlfn.CONCAT(" y ",BV881,".")))))</f>
        <v/>
      </c>
      <c r="BV881" s="639">
        <f t="shared" si="284"/>
        <v>10</v>
      </c>
      <c r="BW881" s="641"/>
      <c r="BX881" s="35"/>
      <c r="BY881" s="1084">
        <f>IF(CNGE_2026_M3_Secc1!$AH$627=CNGE_2026_M3_Secc1!$AJ$627,0,CNGE_2026_M3_Secc1!BB654)</f>
        <v>0</v>
      </c>
      <c r="BZ881" s="1085"/>
      <c r="CA881" s="35"/>
      <c r="CB881" s="1084">
        <f>IF(CNGE_2026_M3_Secc1!$AH$627=CNGE_2026_M3_Secc1!$AJ$627,0,CNGE_2026_M3_Secc1!BE654)</f>
        <v>0</v>
      </c>
      <c r="CC881" s="1085"/>
      <c r="CD881" s="35"/>
      <c r="CE881" s="35"/>
      <c r="CF881" s="35"/>
      <c r="CG881" s="35"/>
      <c r="CH881" s="35"/>
      <c r="CI881" s="35"/>
      <c r="CJ881" s="35"/>
      <c r="CK881" s="35"/>
      <c r="CL881" s="35"/>
      <c r="CM881" s="35"/>
      <c r="CN881" s="35"/>
      <c r="CO881" s="35"/>
      <c r="CP881" s="35"/>
      <c r="CQ881" s="35"/>
      <c r="CR881" s="35"/>
      <c r="CS881" s="35"/>
      <c r="CT881" s="35"/>
      <c r="CU881" s="35"/>
      <c r="CV881" s="35"/>
      <c r="CW881" s="35"/>
      <c r="CX881" s="35"/>
      <c r="CY881" s="35"/>
      <c r="CZ881" s="35"/>
      <c r="DA881" s="35"/>
      <c r="DB881" s="35"/>
      <c r="DC881" s="35"/>
      <c r="DD881" s="35"/>
      <c r="DE881" s="35"/>
      <c r="DF881" s="35"/>
      <c r="DG881" s="35"/>
      <c r="DH881" s="35"/>
      <c r="DI881" s="35"/>
      <c r="DJ881" s="35"/>
      <c r="DK881" s="35"/>
      <c r="DL881" s="35"/>
      <c r="DM881" s="35"/>
      <c r="DN881" s="452"/>
      <c r="DO881" s="35"/>
      <c r="DP881" s="35"/>
      <c r="DQ881" s="35"/>
      <c r="DR881" s="35"/>
      <c r="DS881" s="35"/>
      <c r="DT881" s="35"/>
      <c r="DU881" s="35"/>
      <c r="DV881" s="35"/>
      <c r="DW881" s="35"/>
      <c r="DX881" s="35"/>
      <c r="DY881" s="35"/>
      <c r="DZ881" s="35"/>
      <c r="EA881" s="35"/>
      <c r="EB881" s="35"/>
      <c r="EC881" s="35"/>
      <c r="ED881" s="35"/>
      <c r="EE881" s="35"/>
      <c r="EF881" s="35"/>
      <c r="EG881" s="35"/>
      <c r="EH881" s="35"/>
      <c r="EI881" s="35"/>
      <c r="EJ881" s="35"/>
      <c r="EK881" s="35"/>
      <c r="EL881" s="35"/>
      <c r="EM881" s="35"/>
      <c r="EN881" s="35"/>
      <c r="EO881" s="35"/>
      <c r="EP881" s="35"/>
      <c r="EQ881" s="35"/>
      <c r="ER881" s="35"/>
      <c r="ES881" s="35"/>
      <c r="ET881" s="35"/>
      <c r="EU881" s="35"/>
      <c r="EV881" s="35"/>
      <c r="EW881" s="35"/>
      <c r="EX881" s="35"/>
      <c r="EY881" s="35"/>
      <c r="EZ881" s="35"/>
      <c r="FA881" s="35"/>
      <c r="FB881" s="35"/>
      <c r="FC881" s="35"/>
      <c r="FD881" s="35"/>
      <c r="FE881" s="35"/>
      <c r="FF881" s="35"/>
      <c r="FG881" s="35"/>
      <c r="FH881" s="35"/>
      <c r="FI881" s="35"/>
      <c r="FJ881" s="35"/>
      <c r="FK881" s="35"/>
      <c r="FL881" s="35"/>
      <c r="FM881" s="35"/>
      <c r="FN881" s="35"/>
      <c r="FO881" s="35"/>
      <c r="FP881" s="35"/>
      <c r="FQ881" s="35"/>
      <c r="FR881" s="35"/>
      <c r="FS881" s="35"/>
      <c r="FT881" s="35"/>
      <c r="FU881" s="35"/>
      <c r="FV881" s="35"/>
      <c r="FW881" s="35"/>
      <c r="FX881" s="35"/>
      <c r="FY881" s="35"/>
      <c r="FZ881" s="35"/>
      <c r="GA881" s="35"/>
      <c r="GB881" s="35"/>
      <c r="GC881" s="35"/>
      <c r="GD881" s="35"/>
      <c r="GE881" s="35"/>
      <c r="GF881" s="35"/>
      <c r="GG881" s="35"/>
      <c r="GH881" s="35"/>
      <c r="GI881" s="35"/>
      <c r="GJ881" s="35"/>
      <c r="GK881" s="35"/>
      <c r="GL881" s="627">
        <f t="shared" si="263"/>
        <v>0</v>
      </c>
      <c r="GM881" s="627"/>
      <c r="GN881" s="639">
        <f t="shared" si="264"/>
        <v>0</v>
      </c>
      <c r="GO881" s="641"/>
      <c r="GP881" s="627">
        <f t="shared" si="265"/>
        <v>0</v>
      </c>
      <c r="GQ881" s="627"/>
      <c r="GR881" s="627">
        <f t="shared" si="266"/>
        <v>0</v>
      </c>
      <c r="GS881" s="627"/>
      <c r="GT881" s="35"/>
      <c r="GU881" s="35"/>
      <c r="GV881" s="35"/>
      <c r="GW881" s="35"/>
      <c r="GX881" s="35"/>
      <c r="GY881" s="35"/>
      <c r="GZ881" s="35"/>
      <c r="HA881" s="35"/>
      <c r="HB881" s="35"/>
      <c r="HC881" s="35"/>
      <c r="HD881" s="35"/>
      <c r="HE881" s="35"/>
      <c r="HF881" s="35"/>
      <c r="HG881" s="35"/>
      <c r="HH881" s="35"/>
      <c r="HI881" s="35"/>
      <c r="HJ881" s="35"/>
      <c r="HK881" s="35"/>
      <c r="HL881" s="35"/>
    </row>
    <row r="882" spans="1:220" ht="15" customHeight="1">
      <c r="A882" s="131"/>
      <c r="B882" s="53"/>
      <c r="C882" s="82" t="s">
        <v>76</v>
      </c>
      <c r="D882" s="746" t="str">
        <f>IF($AH$11=1,"",IF(CNGE_2026_M3_Secc1!$AH$627=CNGE_2026_M3_Secc1!$AJ$627,"",IF(CNGE_2026_M3_Secc1!D655="","",CNGE_2026_M3_Secc1!D655)))</f>
        <v/>
      </c>
      <c r="E882" s="746"/>
      <c r="F882" s="746"/>
      <c r="G882" s="746"/>
      <c r="H882" s="746"/>
      <c r="I882" s="746"/>
      <c r="J882" s="746"/>
      <c r="K882" s="746"/>
      <c r="L882" s="746"/>
      <c r="M882" s="432"/>
      <c r="N882" s="432"/>
      <c r="O882" s="432"/>
      <c r="P882" s="432"/>
      <c r="Q882" s="432"/>
      <c r="R882" s="432"/>
      <c r="S882" s="432"/>
      <c r="T882" s="432"/>
      <c r="U882" s="432"/>
      <c r="V882" s="432"/>
      <c r="W882" s="432"/>
      <c r="X882" s="432"/>
      <c r="Y882" s="432"/>
      <c r="Z882" s="432"/>
      <c r="AA882" s="432"/>
      <c r="AB882" s="432"/>
      <c r="AC882" s="432"/>
      <c r="AD882" s="432"/>
      <c r="AE882" s="12"/>
      <c r="AH882" s="896">
        <f t="shared" si="267"/>
        <v>0</v>
      </c>
      <c r="AI882" s="627"/>
      <c r="AJ882" s="627">
        <f t="shared" si="268"/>
        <v>0</v>
      </c>
      <c r="AK882" s="627"/>
      <c r="AL882" s="639">
        <f t="shared" si="269"/>
        <v>0</v>
      </c>
      <c r="AM882" s="641"/>
      <c r="AN882" s="627">
        <f t="shared" si="270"/>
        <v>0</v>
      </c>
      <c r="AO882" s="639"/>
      <c r="AP882" s="448"/>
      <c r="AQ882" s="919">
        <f t="shared" si="271"/>
        <v>0</v>
      </c>
      <c r="AR882" s="627"/>
      <c r="AS882" s="627">
        <f t="shared" si="272"/>
        <v>0</v>
      </c>
      <c r="AT882" s="627"/>
      <c r="AU882" s="639">
        <f t="shared" si="273"/>
        <v>0</v>
      </c>
      <c r="AV882" s="641"/>
      <c r="AW882" s="627">
        <f t="shared" si="274"/>
        <v>0</v>
      </c>
      <c r="AX882" s="639"/>
      <c r="AY882" s="448"/>
      <c r="AZ882" s="896">
        <f t="shared" si="275"/>
        <v>0</v>
      </c>
      <c r="BA882" s="627"/>
      <c r="BB882" s="627">
        <f t="shared" si="276"/>
        <v>0</v>
      </c>
      <c r="BC882" s="627"/>
      <c r="BD882" s="639">
        <f t="shared" si="277"/>
        <v>0</v>
      </c>
      <c r="BE882" s="641"/>
      <c r="BF882" s="627">
        <f t="shared" si="278"/>
        <v>0</v>
      </c>
      <c r="BG882" s="639"/>
      <c r="BH882" s="448"/>
      <c r="BI882" s="896">
        <f t="shared" si="279"/>
        <v>0</v>
      </c>
      <c r="BJ882" s="627"/>
      <c r="BK882" s="627">
        <f t="shared" si="280"/>
        <v>0</v>
      </c>
      <c r="BL882" s="627"/>
      <c r="BM882" s="639">
        <f t="shared" si="281"/>
        <v>0</v>
      </c>
      <c r="BN882" s="641"/>
      <c r="BO882" s="627">
        <f t="shared" si="282"/>
        <v>0</v>
      </c>
      <c r="BP882" s="639"/>
      <c r="BQ882" s="448"/>
      <c r="BR882" s="1090">
        <f t="shared" si="283"/>
        <v>0</v>
      </c>
      <c r="BS882" s="748"/>
      <c r="BT882" s="639" t="str">
        <f>IF(BR882=0,"",IF(SUM($BR$871:BR882)=1,BV882,IF($BR$923&gt;SUM($BR$871:BR882),_xlfn.CONCAT(", ",BV882),IF($BR$923=SUM($BR$871:BR882),_xlfn.CONCAT(" y ",BV882,".")))))</f>
        <v/>
      </c>
      <c r="BU882" s="641" t="str">
        <f>IF(BS882=0,"", IF(SUM($AN$498:BS882)=1,BV882, IF($AN$511&gt;SUM($AN$498:BS882),_xlfn.CONCAT(", ",BV882), IF($AN$511=SUM($AN$498:BS882),_xlfn.CONCAT(" y ",BV882,".")))))</f>
        <v/>
      </c>
      <c r="BV882" s="639">
        <f t="shared" si="284"/>
        <v>11</v>
      </c>
      <c r="BW882" s="641"/>
      <c r="BX882" s="35"/>
      <c r="BY882" s="1084">
        <f>IF(CNGE_2026_M3_Secc1!$AH$627=CNGE_2026_M3_Secc1!$AJ$627,0,CNGE_2026_M3_Secc1!BB655)</f>
        <v>0</v>
      </c>
      <c r="BZ882" s="1085"/>
      <c r="CA882" s="35"/>
      <c r="CB882" s="1084">
        <f>IF(CNGE_2026_M3_Secc1!$AH$627=CNGE_2026_M3_Secc1!$AJ$627,0,CNGE_2026_M3_Secc1!BE655)</f>
        <v>0</v>
      </c>
      <c r="CC882" s="1085"/>
      <c r="CD882" s="35"/>
      <c r="CE882" s="35"/>
      <c r="CF882" s="35"/>
      <c r="CG882" s="35"/>
      <c r="CH882" s="35"/>
      <c r="CI882" s="35"/>
      <c r="CJ882" s="35"/>
      <c r="CK882" s="35"/>
      <c r="CL882" s="35"/>
      <c r="CM882" s="35"/>
      <c r="CN882" s="35"/>
      <c r="CO882" s="35"/>
      <c r="CP882" s="35"/>
      <c r="CQ882" s="35"/>
      <c r="CR882" s="35"/>
      <c r="CS882" s="35"/>
      <c r="CT882" s="35"/>
      <c r="CU882" s="35"/>
      <c r="CV882" s="35"/>
      <c r="CW882" s="35"/>
      <c r="CX882" s="35"/>
      <c r="CY882" s="35"/>
      <c r="CZ882" s="35"/>
      <c r="DA882" s="35"/>
      <c r="DB882" s="35"/>
      <c r="DC882" s="35"/>
      <c r="DD882" s="35"/>
      <c r="DE882" s="35"/>
      <c r="DF882" s="35"/>
      <c r="DG882" s="35"/>
      <c r="DH882" s="35"/>
      <c r="DI882" s="35"/>
      <c r="DJ882" s="35"/>
      <c r="DK882" s="35"/>
      <c r="DL882" s="35"/>
      <c r="DM882" s="35"/>
      <c r="DN882" s="35"/>
      <c r="DO882" s="35"/>
      <c r="DP882" s="35"/>
      <c r="DQ882" s="35"/>
      <c r="DR882" s="35"/>
      <c r="DS882" s="35"/>
      <c r="DT882" s="35"/>
      <c r="DU882" s="35"/>
      <c r="DV882" s="35"/>
      <c r="DW882" s="35"/>
      <c r="DX882" s="35"/>
      <c r="DY882" s="35"/>
      <c r="DZ882" s="35"/>
      <c r="EA882" s="35"/>
      <c r="EB882" s="35"/>
      <c r="EC882" s="35"/>
      <c r="ED882" s="35"/>
      <c r="EE882" s="35"/>
      <c r="EF882" s="35"/>
      <c r="EG882" s="35"/>
      <c r="EH882" s="35"/>
      <c r="EI882" s="35"/>
      <c r="EJ882" s="35"/>
      <c r="EK882" s="35"/>
      <c r="EL882" s="35"/>
      <c r="EM882" s="35"/>
      <c r="EN882" s="35"/>
      <c r="EO882" s="35"/>
      <c r="EP882" s="35"/>
      <c r="EQ882" s="35"/>
      <c r="ER882" s="35"/>
      <c r="ES882" s="35"/>
      <c r="ET882" s="35"/>
      <c r="EU882" s="35"/>
      <c r="EV882" s="35"/>
      <c r="EW882" s="35"/>
      <c r="EX882" s="35"/>
      <c r="EY882" s="35"/>
      <c r="EZ882" s="35"/>
      <c r="FA882" s="35"/>
      <c r="FB882" s="35"/>
      <c r="FC882" s="35"/>
      <c r="FD882" s="35"/>
      <c r="FE882" s="35"/>
      <c r="FF882" s="35"/>
      <c r="FG882" s="35"/>
      <c r="FH882" s="35"/>
      <c r="FI882" s="35"/>
      <c r="FJ882" s="35"/>
      <c r="FK882" s="35"/>
      <c r="FL882" s="35"/>
      <c r="FM882" s="35"/>
      <c r="FN882" s="35"/>
      <c r="FO882" s="35"/>
      <c r="FP882" s="35"/>
      <c r="FQ882" s="35"/>
      <c r="FR882" s="35"/>
      <c r="FS882" s="35"/>
      <c r="FT882" s="35"/>
      <c r="FU882" s="35"/>
      <c r="FV882" s="35"/>
      <c r="FW882" s="35"/>
      <c r="FX882" s="35"/>
      <c r="FY882" s="35"/>
      <c r="FZ882" s="35"/>
      <c r="GA882" s="35"/>
      <c r="GB882" s="35"/>
      <c r="GC882" s="35"/>
      <c r="GD882" s="35"/>
      <c r="GE882" s="35"/>
      <c r="GF882" s="35"/>
      <c r="GG882" s="35"/>
      <c r="GH882" s="35"/>
      <c r="GI882" s="35"/>
      <c r="GJ882" s="35"/>
      <c r="GK882" s="35"/>
      <c r="GL882" s="627">
        <f t="shared" si="263"/>
        <v>0</v>
      </c>
      <c r="GM882" s="627"/>
      <c r="GN882" s="639">
        <f t="shared" si="264"/>
        <v>0</v>
      </c>
      <c r="GO882" s="641"/>
      <c r="GP882" s="627">
        <f t="shared" si="265"/>
        <v>0</v>
      </c>
      <c r="GQ882" s="627"/>
      <c r="GR882" s="627">
        <f t="shared" si="266"/>
        <v>0</v>
      </c>
      <c r="GS882" s="627"/>
      <c r="GT882" s="35"/>
      <c r="GU882" s="35"/>
      <c r="GV882" s="35"/>
      <c r="GW882" s="35"/>
      <c r="GX882" s="35"/>
      <c r="GY882" s="35"/>
      <c r="GZ882" s="35"/>
      <c r="HA882" s="35"/>
      <c r="HB882" s="35"/>
      <c r="HC882" s="35"/>
      <c r="HD882" s="35"/>
      <c r="HE882" s="35"/>
      <c r="HF882" s="35"/>
      <c r="HG882" s="35"/>
      <c r="HH882" s="35"/>
      <c r="HI882" s="35"/>
      <c r="HJ882" s="35"/>
      <c r="HK882" s="35"/>
      <c r="HL882" s="35"/>
    </row>
    <row r="883" spans="1:220" ht="15" customHeight="1">
      <c r="A883" s="131"/>
      <c r="B883" s="53"/>
      <c r="C883" s="82" t="s">
        <v>77</v>
      </c>
      <c r="D883" s="746" t="str">
        <f>IF($AH$11=1,"",IF(CNGE_2026_M3_Secc1!$AH$627=CNGE_2026_M3_Secc1!$AJ$627,"",IF(CNGE_2026_M3_Secc1!D656="","",CNGE_2026_M3_Secc1!D656)))</f>
        <v/>
      </c>
      <c r="E883" s="746"/>
      <c r="F883" s="746"/>
      <c r="G883" s="746"/>
      <c r="H883" s="746"/>
      <c r="I883" s="746"/>
      <c r="J883" s="746"/>
      <c r="K883" s="746"/>
      <c r="L883" s="746"/>
      <c r="M883" s="432"/>
      <c r="N883" s="432"/>
      <c r="O883" s="432"/>
      <c r="P883" s="432"/>
      <c r="Q883" s="432"/>
      <c r="R883" s="432"/>
      <c r="S883" s="432"/>
      <c r="T883" s="432"/>
      <c r="U883" s="432"/>
      <c r="V883" s="432"/>
      <c r="W883" s="432"/>
      <c r="X883" s="432"/>
      <c r="Y883" s="432"/>
      <c r="Z883" s="432"/>
      <c r="AA883" s="432"/>
      <c r="AB883" s="432"/>
      <c r="AC883" s="432"/>
      <c r="AD883" s="432"/>
      <c r="AE883" s="12"/>
      <c r="AH883" s="896">
        <f t="shared" si="267"/>
        <v>0</v>
      </c>
      <c r="AI883" s="627"/>
      <c r="AJ883" s="627">
        <f t="shared" si="268"/>
        <v>0</v>
      </c>
      <c r="AK883" s="627"/>
      <c r="AL883" s="639">
        <f t="shared" si="269"/>
        <v>0</v>
      </c>
      <c r="AM883" s="641"/>
      <c r="AN883" s="627">
        <f t="shared" si="270"/>
        <v>0</v>
      </c>
      <c r="AO883" s="639"/>
      <c r="AP883" s="448"/>
      <c r="AQ883" s="919">
        <f t="shared" si="271"/>
        <v>0</v>
      </c>
      <c r="AR883" s="627"/>
      <c r="AS883" s="627">
        <f t="shared" si="272"/>
        <v>0</v>
      </c>
      <c r="AT883" s="627"/>
      <c r="AU883" s="639">
        <f t="shared" si="273"/>
        <v>0</v>
      </c>
      <c r="AV883" s="641"/>
      <c r="AW883" s="627">
        <f t="shared" si="274"/>
        <v>0</v>
      </c>
      <c r="AX883" s="639"/>
      <c r="AY883" s="448"/>
      <c r="AZ883" s="896">
        <f t="shared" si="275"/>
        <v>0</v>
      </c>
      <c r="BA883" s="627"/>
      <c r="BB883" s="627">
        <f t="shared" si="276"/>
        <v>0</v>
      </c>
      <c r="BC883" s="627"/>
      <c r="BD883" s="639">
        <f t="shared" si="277"/>
        <v>0</v>
      </c>
      <c r="BE883" s="641"/>
      <c r="BF883" s="627">
        <f t="shared" si="278"/>
        <v>0</v>
      </c>
      <c r="BG883" s="639"/>
      <c r="BH883" s="448"/>
      <c r="BI883" s="896">
        <f t="shared" si="279"/>
        <v>0</v>
      </c>
      <c r="BJ883" s="627"/>
      <c r="BK883" s="627">
        <f t="shared" si="280"/>
        <v>0</v>
      </c>
      <c r="BL883" s="627"/>
      <c r="BM883" s="639">
        <f t="shared" si="281"/>
        <v>0</v>
      </c>
      <c r="BN883" s="641"/>
      <c r="BO883" s="627">
        <f t="shared" si="282"/>
        <v>0</v>
      </c>
      <c r="BP883" s="639"/>
      <c r="BQ883" s="448"/>
      <c r="BR883" s="1090">
        <f t="shared" si="283"/>
        <v>0</v>
      </c>
      <c r="BS883" s="748"/>
      <c r="BT883" s="639" t="str">
        <f>IF(BR883=0,"",IF(SUM($BR$871:BR883)=1,BV883,IF($BR$923&gt;SUM($BR$871:BR883),_xlfn.CONCAT(", ",BV883),IF($BR$923=SUM($BR$871:BR883),_xlfn.CONCAT(" y ",BV883,".")))))</f>
        <v/>
      </c>
      <c r="BU883" s="641" t="str">
        <f>IF(BS883=0,"", IF(SUM($AN$498:BS883)=1,BV883, IF($AN$511&gt;SUM($AN$498:BS883),_xlfn.CONCAT(", ",BV883), IF($AN$511=SUM($AN$498:BS883),_xlfn.CONCAT(" y ",BV883,".")))))</f>
        <v/>
      </c>
      <c r="BV883" s="639">
        <f t="shared" si="284"/>
        <v>12</v>
      </c>
      <c r="BW883" s="641"/>
      <c r="BX883" s="35"/>
      <c r="BY883" s="1084">
        <f>IF(CNGE_2026_M3_Secc1!$AH$627=CNGE_2026_M3_Secc1!$AJ$627,0,CNGE_2026_M3_Secc1!BB656)</f>
        <v>0</v>
      </c>
      <c r="BZ883" s="1085"/>
      <c r="CA883" s="35"/>
      <c r="CB883" s="1084">
        <f>IF(CNGE_2026_M3_Secc1!$AH$627=CNGE_2026_M3_Secc1!$AJ$627,0,CNGE_2026_M3_Secc1!BE656)</f>
        <v>0</v>
      </c>
      <c r="CC883" s="1085"/>
      <c r="CD883" s="35"/>
      <c r="CE883" s="35"/>
      <c r="CF883" s="35"/>
      <c r="CG883" s="35"/>
      <c r="CH883" s="35"/>
      <c r="CI883" s="35"/>
      <c r="CJ883" s="35"/>
      <c r="CK883" s="35"/>
      <c r="CL883" s="35"/>
      <c r="CM883" s="35"/>
      <c r="CN883" s="35"/>
      <c r="CO883" s="35"/>
      <c r="CP883" s="35"/>
      <c r="CQ883" s="35"/>
      <c r="CR883" s="35"/>
      <c r="CS883" s="35"/>
      <c r="CT883" s="35"/>
      <c r="CU883" s="35"/>
      <c r="CV883" s="35"/>
      <c r="CW883" s="35"/>
      <c r="CX883" s="35"/>
      <c r="CY883" s="35"/>
      <c r="CZ883" s="35"/>
      <c r="DA883" s="35"/>
      <c r="DB883" s="35"/>
      <c r="DC883" s="35"/>
      <c r="DD883" s="35"/>
      <c r="DE883" s="35"/>
      <c r="DF883" s="35"/>
      <c r="DG883" s="35"/>
      <c r="DH883" s="35"/>
      <c r="DI883" s="35"/>
      <c r="DJ883" s="35"/>
      <c r="DK883" s="35"/>
      <c r="DL883" s="35"/>
      <c r="DM883" s="35"/>
      <c r="DN883" s="35"/>
      <c r="DO883" s="35"/>
      <c r="DP883" s="35"/>
      <c r="DQ883" s="35"/>
      <c r="DR883" s="35"/>
      <c r="DS883" s="35"/>
      <c r="DT883" s="35"/>
      <c r="DU883" s="35"/>
      <c r="DV883" s="35"/>
      <c r="DW883" s="35"/>
      <c r="DX883" s="35"/>
      <c r="DY883" s="35"/>
      <c r="DZ883" s="35"/>
      <c r="EA883" s="35"/>
      <c r="EB883" s="35"/>
      <c r="EC883" s="35"/>
      <c r="ED883" s="35"/>
      <c r="EE883" s="35"/>
      <c r="EF883" s="35"/>
      <c r="EG883" s="35"/>
      <c r="EH883" s="35"/>
      <c r="EI883" s="35"/>
      <c r="EJ883" s="35"/>
      <c r="EK883" s="35"/>
      <c r="EL883" s="35"/>
      <c r="EM883" s="35"/>
      <c r="EN883" s="35"/>
      <c r="EO883" s="35"/>
      <c r="EP883" s="35"/>
      <c r="EQ883" s="35"/>
      <c r="ER883" s="35"/>
      <c r="ES883" s="35"/>
      <c r="ET883" s="35"/>
      <c r="EU883" s="35"/>
      <c r="EV883" s="35"/>
      <c r="EW883" s="35"/>
      <c r="EX883" s="35"/>
      <c r="EY883" s="35"/>
      <c r="EZ883" s="35"/>
      <c r="FA883" s="35"/>
      <c r="FB883" s="35"/>
      <c r="FC883" s="35"/>
      <c r="FD883" s="35"/>
      <c r="FE883" s="35"/>
      <c r="FF883" s="35"/>
      <c r="FG883" s="35"/>
      <c r="FH883" s="35"/>
      <c r="FI883" s="35"/>
      <c r="FJ883" s="35"/>
      <c r="FK883" s="35"/>
      <c r="FL883" s="35"/>
      <c r="FM883" s="35"/>
      <c r="FN883" s="35"/>
      <c r="FO883" s="35"/>
      <c r="FP883" s="35"/>
      <c r="FQ883" s="35"/>
      <c r="FR883" s="35"/>
      <c r="FS883" s="35"/>
      <c r="FT883" s="35"/>
      <c r="FU883" s="35"/>
      <c r="FV883" s="35"/>
      <c r="FW883" s="35"/>
      <c r="FX883" s="35"/>
      <c r="FY883" s="35"/>
      <c r="FZ883" s="35"/>
      <c r="GA883" s="35"/>
      <c r="GB883" s="35"/>
      <c r="GC883" s="35"/>
      <c r="GD883" s="35"/>
      <c r="GE883" s="35"/>
      <c r="GF883" s="35"/>
      <c r="GG883" s="35"/>
      <c r="GH883" s="35"/>
      <c r="GI883" s="35"/>
      <c r="GJ883" s="35"/>
      <c r="GK883" s="35"/>
      <c r="GL883" s="627">
        <f t="shared" si="263"/>
        <v>0</v>
      </c>
      <c r="GM883" s="627"/>
      <c r="GN883" s="639">
        <f t="shared" si="264"/>
        <v>0</v>
      </c>
      <c r="GO883" s="641"/>
      <c r="GP883" s="627">
        <f t="shared" si="265"/>
        <v>0</v>
      </c>
      <c r="GQ883" s="627"/>
      <c r="GR883" s="627">
        <f t="shared" si="266"/>
        <v>0</v>
      </c>
      <c r="GS883" s="627"/>
      <c r="GT883" s="35"/>
      <c r="GU883" s="35"/>
      <c r="GV883" s="35"/>
      <c r="GW883" s="35"/>
      <c r="GX883" s="35"/>
      <c r="GY883" s="35"/>
      <c r="GZ883" s="35"/>
      <c r="HA883" s="35"/>
      <c r="HB883" s="35"/>
      <c r="HC883" s="35"/>
      <c r="HD883" s="35"/>
      <c r="HE883" s="35"/>
      <c r="HF883" s="35"/>
      <c r="HG883" s="35"/>
      <c r="HH883" s="35"/>
      <c r="HI883" s="35"/>
      <c r="HJ883" s="35"/>
      <c r="HK883" s="35"/>
      <c r="HL883" s="35"/>
    </row>
    <row r="884" spans="1:220" ht="15" customHeight="1">
      <c r="A884" s="131"/>
      <c r="B884" s="53"/>
      <c r="C884" s="82" t="s">
        <v>78</v>
      </c>
      <c r="D884" s="746" t="str">
        <f>IF($AH$11=1,"",IF(CNGE_2026_M3_Secc1!$AH$627=CNGE_2026_M3_Secc1!$AJ$627,"",IF(CNGE_2026_M3_Secc1!D657="","",CNGE_2026_M3_Secc1!D657)))</f>
        <v/>
      </c>
      <c r="E884" s="746"/>
      <c r="F884" s="746"/>
      <c r="G884" s="746"/>
      <c r="H884" s="746"/>
      <c r="I884" s="746"/>
      <c r="J884" s="746"/>
      <c r="K884" s="746"/>
      <c r="L884" s="746"/>
      <c r="M884" s="432"/>
      <c r="N884" s="432"/>
      <c r="O884" s="432"/>
      <c r="P884" s="432"/>
      <c r="Q884" s="432"/>
      <c r="R884" s="432"/>
      <c r="S884" s="432"/>
      <c r="T884" s="432"/>
      <c r="U884" s="432"/>
      <c r="V884" s="432"/>
      <c r="W884" s="432"/>
      <c r="X884" s="432"/>
      <c r="Y884" s="432"/>
      <c r="Z884" s="432"/>
      <c r="AA884" s="432"/>
      <c r="AB884" s="432"/>
      <c r="AC884" s="432"/>
      <c r="AD884" s="432"/>
      <c r="AE884" s="12"/>
      <c r="AH884" s="896">
        <f t="shared" si="267"/>
        <v>0</v>
      </c>
      <c r="AI884" s="627"/>
      <c r="AJ884" s="627">
        <f t="shared" si="268"/>
        <v>0</v>
      </c>
      <c r="AK884" s="627"/>
      <c r="AL884" s="639">
        <f t="shared" si="269"/>
        <v>0</v>
      </c>
      <c r="AM884" s="641"/>
      <c r="AN884" s="627">
        <f t="shared" si="270"/>
        <v>0</v>
      </c>
      <c r="AO884" s="639"/>
      <c r="AP884" s="448"/>
      <c r="AQ884" s="919">
        <f t="shared" si="271"/>
        <v>0</v>
      </c>
      <c r="AR884" s="627"/>
      <c r="AS884" s="627">
        <f t="shared" si="272"/>
        <v>0</v>
      </c>
      <c r="AT884" s="627"/>
      <c r="AU884" s="639">
        <f t="shared" si="273"/>
        <v>0</v>
      </c>
      <c r="AV884" s="641"/>
      <c r="AW884" s="627">
        <f t="shared" si="274"/>
        <v>0</v>
      </c>
      <c r="AX884" s="639"/>
      <c r="AY884" s="448"/>
      <c r="AZ884" s="896">
        <f t="shared" si="275"/>
        <v>0</v>
      </c>
      <c r="BA884" s="627"/>
      <c r="BB884" s="627">
        <f t="shared" si="276"/>
        <v>0</v>
      </c>
      <c r="BC884" s="627"/>
      <c r="BD884" s="639">
        <f t="shared" si="277"/>
        <v>0</v>
      </c>
      <c r="BE884" s="641"/>
      <c r="BF884" s="627">
        <f t="shared" si="278"/>
        <v>0</v>
      </c>
      <c r="BG884" s="639"/>
      <c r="BH884" s="448"/>
      <c r="BI884" s="896">
        <f t="shared" si="279"/>
        <v>0</v>
      </c>
      <c r="BJ884" s="627"/>
      <c r="BK884" s="627">
        <f t="shared" si="280"/>
        <v>0</v>
      </c>
      <c r="BL884" s="627"/>
      <c r="BM884" s="639">
        <f t="shared" si="281"/>
        <v>0</v>
      </c>
      <c r="BN884" s="641"/>
      <c r="BO884" s="627">
        <f t="shared" si="282"/>
        <v>0</v>
      </c>
      <c r="BP884" s="639"/>
      <c r="BQ884" s="448"/>
      <c r="BR884" s="1090">
        <f t="shared" si="283"/>
        <v>0</v>
      </c>
      <c r="BS884" s="748"/>
      <c r="BT884" s="639" t="str">
        <f>IF(BR884=0,"",IF(SUM($BR$871:BR884)=1,BV884,IF($BR$923&gt;SUM($BR$871:BR884),_xlfn.CONCAT(", ",BV884),IF($BR$923=SUM($BR$871:BR884),_xlfn.CONCAT(" y ",BV884,".")))))</f>
        <v/>
      </c>
      <c r="BU884" s="641" t="str">
        <f>IF(BS884=0,"", IF(SUM($AN$498:BS884)=1,BV884, IF($AN$511&gt;SUM($AN$498:BS884),_xlfn.CONCAT(", ",BV884), IF($AN$511=SUM($AN$498:BS884),_xlfn.CONCAT(" y ",BV884,".")))))</f>
        <v/>
      </c>
      <c r="BV884" s="639">
        <f t="shared" si="284"/>
        <v>13</v>
      </c>
      <c r="BW884" s="641"/>
      <c r="BX884" s="35"/>
      <c r="BY884" s="1084">
        <f>IF(CNGE_2026_M3_Secc1!$AH$627=CNGE_2026_M3_Secc1!$AJ$627,0,CNGE_2026_M3_Secc1!BB657)</f>
        <v>0</v>
      </c>
      <c r="BZ884" s="1085"/>
      <c r="CA884" s="35"/>
      <c r="CB884" s="1084">
        <f>IF(CNGE_2026_M3_Secc1!$AH$627=CNGE_2026_M3_Secc1!$AJ$627,0,CNGE_2026_M3_Secc1!BE657)</f>
        <v>0</v>
      </c>
      <c r="CC884" s="1085"/>
      <c r="CD884" s="35"/>
      <c r="CE884" s="35"/>
      <c r="CF884" s="35"/>
      <c r="CG884" s="35"/>
      <c r="CH884" s="35"/>
      <c r="CI884" s="35"/>
      <c r="CJ884" s="35"/>
      <c r="CK884" s="35"/>
      <c r="CL884" s="35"/>
      <c r="CM884" s="35"/>
      <c r="CN884" s="35"/>
      <c r="CO884" s="35"/>
      <c r="CP884" s="35"/>
      <c r="CQ884" s="35"/>
      <c r="CR884" s="35"/>
      <c r="CS884" s="35"/>
      <c r="CT884" s="35"/>
      <c r="CU884" s="35"/>
      <c r="CV884" s="35"/>
      <c r="CW884" s="35"/>
      <c r="CX884" s="35"/>
      <c r="CY884" s="35"/>
      <c r="CZ884" s="35"/>
      <c r="DA884" s="35"/>
      <c r="DB884" s="35"/>
      <c r="DC884" s="35"/>
      <c r="DD884" s="35"/>
      <c r="DE884" s="35"/>
      <c r="DF884" s="35"/>
      <c r="DG884" s="35"/>
      <c r="DH884" s="35"/>
      <c r="DI884" s="35"/>
      <c r="DJ884" s="35"/>
      <c r="DK884" s="35"/>
      <c r="DL884" s="35"/>
      <c r="DM884" s="35"/>
      <c r="DN884" s="35"/>
      <c r="DO884" s="35"/>
      <c r="DP884" s="35"/>
      <c r="DQ884" s="35"/>
      <c r="DR884" s="35"/>
      <c r="DS884" s="35"/>
      <c r="DT884" s="35"/>
      <c r="DU884" s="35"/>
      <c r="DV884" s="35"/>
      <c r="DW884" s="35"/>
      <c r="DX884" s="35"/>
      <c r="DY884" s="35"/>
      <c r="DZ884" s="35"/>
      <c r="EA884" s="35"/>
      <c r="EB884" s="35"/>
      <c r="EC884" s="35"/>
      <c r="ED884" s="35"/>
      <c r="EE884" s="35"/>
      <c r="EF884" s="35"/>
      <c r="EG884" s="35"/>
      <c r="EH884" s="35"/>
      <c r="EI884" s="35"/>
      <c r="EJ884" s="35"/>
      <c r="EK884" s="35"/>
      <c r="EL884" s="35"/>
      <c r="EM884" s="35"/>
      <c r="EN884" s="35"/>
      <c r="EO884" s="35"/>
      <c r="EP884" s="35"/>
      <c r="EQ884" s="35"/>
      <c r="ER884" s="35"/>
      <c r="ES884" s="35"/>
      <c r="ET884" s="35"/>
      <c r="EU884" s="35"/>
      <c r="EV884" s="35"/>
      <c r="EW884" s="35"/>
      <c r="EX884" s="35"/>
      <c r="EY884" s="35"/>
      <c r="EZ884" s="35"/>
      <c r="FA884" s="35"/>
      <c r="FB884" s="35"/>
      <c r="FC884" s="35"/>
      <c r="FD884" s="35"/>
      <c r="FE884" s="35"/>
      <c r="FF884" s="35"/>
      <c r="FG884" s="35"/>
      <c r="FH884" s="35"/>
      <c r="FI884" s="35"/>
      <c r="FJ884" s="35"/>
      <c r="FK884" s="35"/>
      <c r="FL884" s="35"/>
      <c r="FM884" s="35"/>
      <c r="FN884" s="35"/>
      <c r="FO884" s="35"/>
      <c r="FP884" s="35"/>
      <c r="FQ884" s="35"/>
      <c r="FR884" s="35"/>
      <c r="FS884" s="35"/>
      <c r="FT884" s="35"/>
      <c r="FU884" s="35"/>
      <c r="FV884" s="35"/>
      <c r="FW884" s="35"/>
      <c r="FX884" s="35"/>
      <c r="FY884" s="35"/>
      <c r="FZ884" s="35"/>
      <c r="GA884" s="35"/>
      <c r="GB884" s="35"/>
      <c r="GC884" s="35"/>
      <c r="GD884" s="35"/>
      <c r="GE884" s="35"/>
      <c r="GF884" s="35"/>
      <c r="GG884" s="35"/>
      <c r="GH884" s="35"/>
      <c r="GI884" s="35"/>
      <c r="GJ884" s="35"/>
      <c r="GK884" s="35"/>
      <c r="GL884" s="627">
        <f t="shared" si="263"/>
        <v>0</v>
      </c>
      <c r="GM884" s="627"/>
      <c r="GN884" s="639">
        <f t="shared" si="264"/>
        <v>0</v>
      </c>
      <c r="GO884" s="641"/>
      <c r="GP884" s="627">
        <f t="shared" si="265"/>
        <v>0</v>
      </c>
      <c r="GQ884" s="627"/>
      <c r="GR884" s="627">
        <f t="shared" si="266"/>
        <v>0</v>
      </c>
      <c r="GS884" s="627"/>
      <c r="GT884" s="35"/>
      <c r="GU884" s="35"/>
      <c r="GV884" s="35"/>
      <c r="GW884" s="35"/>
      <c r="GX884" s="35"/>
      <c r="GY884" s="35"/>
      <c r="GZ884" s="35"/>
      <c r="HA884" s="35"/>
      <c r="HB884" s="35"/>
      <c r="HC884" s="35"/>
      <c r="HD884" s="35"/>
      <c r="HE884" s="35"/>
      <c r="HF884" s="35"/>
      <c r="HG884" s="35"/>
      <c r="HH884" s="35"/>
      <c r="HI884" s="35"/>
      <c r="HJ884" s="35"/>
      <c r="HK884" s="35"/>
      <c r="HL884" s="35"/>
    </row>
    <row r="885" spans="1:220" ht="15" customHeight="1">
      <c r="A885" s="131"/>
      <c r="B885" s="53"/>
      <c r="C885" s="82" t="s">
        <v>79</v>
      </c>
      <c r="D885" s="746" t="str">
        <f>IF($AH$11=1,"",IF(CNGE_2026_M3_Secc1!$AH$627=CNGE_2026_M3_Secc1!$AJ$627,"",IF(CNGE_2026_M3_Secc1!D658="","",CNGE_2026_M3_Secc1!D658)))</f>
        <v/>
      </c>
      <c r="E885" s="746"/>
      <c r="F885" s="746"/>
      <c r="G885" s="746"/>
      <c r="H885" s="746"/>
      <c r="I885" s="746"/>
      <c r="J885" s="746"/>
      <c r="K885" s="746"/>
      <c r="L885" s="746"/>
      <c r="M885" s="432"/>
      <c r="N885" s="432"/>
      <c r="O885" s="432"/>
      <c r="P885" s="432"/>
      <c r="Q885" s="432"/>
      <c r="R885" s="432"/>
      <c r="S885" s="432"/>
      <c r="T885" s="432"/>
      <c r="U885" s="432"/>
      <c r="V885" s="432"/>
      <c r="W885" s="432"/>
      <c r="X885" s="432"/>
      <c r="Y885" s="432"/>
      <c r="Z885" s="432"/>
      <c r="AA885" s="432"/>
      <c r="AB885" s="432"/>
      <c r="AC885" s="432"/>
      <c r="AD885" s="432"/>
      <c r="AE885" s="12"/>
      <c r="AH885" s="896">
        <f t="shared" si="267"/>
        <v>0</v>
      </c>
      <c r="AI885" s="627"/>
      <c r="AJ885" s="627">
        <f t="shared" si="268"/>
        <v>0</v>
      </c>
      <c r="AK885" s="627"/>
      <c r="AL885" s="639">
        <f t="shared" si="269"/>
        <v>0</v>
      </c>
      <c r="AM885" s="641"/>
      <c r="AN885" s="627">
        <f t="shared" si="270"/>
        <v>0</v>
      </c>
      <c r="AO885" s="639"/>
      <c r="AP885" s="448"/>
      <c r="AQ885" s="919">
        <f t="shared" si="271"/>
        <v>0</v>
      </c>
      <c r="AR885" s="627"/>
      <c r="AS885" s="627">
        <f t="shared" si="272"/>
        <v>0</v>
      </c>
      <c r="AT885" s="627"/>
      <c r="AU885" s="639">
        <f t="shared" si="273"/>
        <v>0</v>
      </c>
      <c r="AV885" s="641"/>
      <c r="AW885" s="627">
        <f t="shared" si="274"/>
        <v>0</v>
      </c>
      <c r="AX885" s="639"/>
      <c r="AY885" s="448"/>
      <c r="AZ885" s="896">
        <f t="shared" si="275"/>
        <v>0</v>
      </c>
      <c r="BA885" s="627"/>
      <c r="BB885" s="627">
        <f t="shared" si="276"/>
        <v>0</v>
      </c>
      <c r="BC885" s="627"/>
      <c r="BD885" s="639">
        <f t="shared" si="277"/>
        <v>0</v>
      </c>
      <c r="BE885" s="641"/>
      <c r="BF885" s="627">
        <f t="shared" si="278"/>
        <v>0</v>
      </c>
      <c r="BG885" s="639"/>
      <c r="BH885" s="448"/>
      <c r="BI885" s="896">
        <f t="shared" si="279"/>
        <v>0</v>
      </c>
      <c r="BJ885" s="627"/>
      <c r="BK885" s="627">
        <f t="shared" si="280"/>
        <v>0</v>
      </c>
      <c r="BL885" s="627"/>
      <c r="BM885" s="639">
        <f t="shared" si="281"/>
        <v>0</v>
      </c>
      <c r="BN885" s="641"/>
      <c r="BO885" s="627">
        <f t="shared" si="282"/>
        <v>0</v>
      </c>
      <c r="BP885" s="639"/>
      <c r="BQ885" s="448"/>
      <c r="BR885" s="1090">
        <f t="shared" si="283"/>
        <v>0</v>
      </c>
      <c r="BS885" s="748"/>
      <c r="BT885" s="639" t="str">
        <f>IF(BR885=0,"",IF(SUM($BR$871:BR885)=1,BV885,IF($BR$923&gt;SUM($BR$871:BR885),_xlfn.CONCAT(", ",BV885),IF($BR$923=SUM($BR$871:BR885),_xlfn.CONCAT(" y ",BV885,".")))))</f>
        <v/>
      </c>
      <c r="BU885" s="641" t="str">
        <f>IF(BS885=0,"", IF(SUM($AN$498:BS885)=1,BV885, IF($AN$511&gt;SUM($AN$498:BS885),_xlfn.CONCAT(", ",BV885), IF($AN$511=SUM($AN$498:BS885),_xlfn.CONCAT(" y ",BV885,".")))))</f>
        <v/>
      </c>
      <c r="BV885" s="639">
        <f t="shared" si="284"/>
        <v>14</v>
      </c>
      <c r="BW885" s="641"/>
      <c r="BX885" s="35"/>
      <c r="BY885" s="1084">
        <f>IF(CNGE_2026_M3_Secc1!$AH$627=CNGE_2026_M3_Secc1!$AJ$627,0,CNGE_2026_M3_Secc1!BB658)</f>
        <v>0</v>
      </c>
      <c r="BZ885" s="1085"/>
      <c r="CA885" s="35"/>
      <c r="CB885" s="1084">
        <f>IF(CNGE_2026_M3_Secc1!$AH$627=CNGE_2026_M3_Secc1!$AJ$627,0,CNGE_2026_M3_Secc1!BE658)</f>
        <v>0</v>
      </c>
      <c r="CC885" s="1085"/>
      <c r="CD885" s="35"/>
      <c r="CE885" s="35"/>
      <c r="CF885" s="35"/>
      <c r="CG885" s="35"/>
      <c r="CH885" s="35"/>
      <c r="CI885" s="35"/>
      <c r="CJ885" s="35"/>
      <c r="CK885" s="35"/>
      <c r="CL885" s="35"/>
      <c r="CM885" s="35"/>
      <c r="CN885" s="35"/>
      <c r="CO885" s="35"/>
      <c r="CP885" s="35"/>
      <c r="CQ885" s="35"/>
      <c r="CR885" s="35"/>
      <c r="CS885" s="35"/>
      <c r="CT885" s="35"/>
      <c r="CU885" s="35"/>
      <c r="CV885" s="35"/>
      <c r="CW885" s="35"/>
      <c r="CX885" s="35"/>
      <c r="CY885" s="35"/>
      <c r="CZ885" s="35"/>
      <c r="DA885" s="35"/>
      <c r="DB885" s="35"/>
      <c r="DC885" s="35"/>
      <c r="DD885" s="35"/>
      <c r="DE885" s="35"/>
      <c r="DF885" s="35"/>
      <c r="DG885" s="35"/>
      <c r="DH885" s="35"/>
      <c r="DI885" s="35"/>
      <c r="DJ885" s="35"/>
      <c r="DK885" s="35"/>
      <c r="DL885" s="35"/>
      <c r="DM885" s="35"/>
      <c r="DN885" s="35"/>
      <c r="DO885" s="35"/>
      <c r="DP885" s="35"/>
      <c r="DQ885" s="35"/>
      <c r="DR885" s="35"/>
      <c r="DS885" s="35"/>
      <c r="DT885" s="35"/>
      <c r="DU885" s="35"/>
      <c r="DV885" s="35"/>
      <c r="DW885" s="35"/>
      <c r="DX885" s="35"/>
      <c r="DY885" s="35"/>
      <c r="DZ885" s="35"/>
      <c r="EA885" s="35"/>
      <c r="EB885" s="35"/>
      <c r="EC885" s="35"/>
      <c r="ED885" s="35"/>
      <c r="EE885" s="35"/>
      <c r="EF885" s="35"/>
      <c r="EG885" s="35"/>
      <c r="EH885" s="35"/>
      <c r="EI885" s="35"/>
      <c r="EJ885" s="35"/>
      <c r="EK885" s="35"/>
      <c r="EL885" s="35"/>
      <c r="EM885" s="35"/>
      <c r="EN885" s="35"/>
      <c r="EO885" s="35"/>
      <c r="EP885" s="35"/>
      <c r="EQ885" s="35"/>
      <c r="ER885" s="35"/>
      <c r="ES885" s="35"/>
      <c r="ET885" s="35"/>
      <c r="EU885" s="35"/>
      <c r="EV885" s="35"/>
      <c r="EW885" s="35"/>
      <c r="EX885" s="35"/>
      <c r="EY885" s="35"/>
      <c r="EZ885" s="35"/>
      <c r="FA885" s="35"/>
      <c r="FB885" s="35"/>
      <c r="FC885" s="35"/>
      <c r="FD885" s="35"/>
      <c r="FE885" s="35"/>
      <c r="FF885" s="35"/>
      <c r="FG885" s="35"/>
      <c r="FH885" s="35"/>
      <c r="FI885" s="35"/>
      <c r="FJ885" s="35"/>
      <c r="FK885" s="35"/>
      <c r="FL885" s="35"/>
      <c r="FM885" s="35"/>
      <c r="FN885" s="35"/>
      <c r="FO885" s="35"/>
      <c r="FP885" s="35"/>
      <c r="FQ885" s="35"/>
      <c r="FR885" s="35"/>
      <c r="FS885" s="35"/>
      <c r="FT885" s="35"/>
      <c r="FU885" s="35"/>
      <c r="FV885" s="35"/>
      <c r="FW885" s="35"/>
      <c r="FX885" s="35"/>
      <c r="FY885" s="35"/>
      <c r="FZ885" s="35"/>
      <c r="GA885" s="35"/>
      <c r="GB885" s="35"/>
      <c r="GC885" s="35"/>
      <c r="GD885" s="35"/>
      <c r="GE885" s="35"/>
      <c r="GF885" s="35"/>
      <c r="GG885" s="35"/>
      <c r="GH885" s="35"/>
      <c r="GI885" s="35"/>
      <c r="GJ885" s="35"/>
      <c r="GK885" s="35"/>
      <c r="GL885" s="627">
        <f t="shared" si="263"/>
        <v>0</v>
      </c>
      <c r="GM885" s="627"/>
      <c r="GN885" s="639">
        <f t="shared" si="264"/>
        <v>0</v>
      </c>
      <c r="GO885" s="641"/>
      <c r="GP885" s="627">
        <f t="shared" si="265"/>
        <v>0</v>
      </c>
      <c r="GQ885" s="627"/>
      <c r="GR885" s="627">
        <f t="shared" si="266"/>
        <v>0</v>
      </c>
      <c r="GS885" s="627"/>
      <c r="GT885" s="35"/>
      <c r="GU885" s="35"/>
      <c r="GV885" s="35"/>
      <c r="GW885" s="35"/>
      <c r="GX885" s="35"/>
      <c r="GY885" s="35"/>
      <c r="GZ885" s="35"/>
      <c r="HA885" s="35"/>
      <c r="HB885" s="35"/>
      <c r="HC885" s="35"/>
      <c r="HD885" s="35"/>
      <c r="HE885" s="35"/>
      <c r="HF885" s="35"/>
      <c r="HG885" s="35"/>
      <c r="HH885" s="35"/>
      <c r="HI885" s="35"/>
      <c r="HJ885" s="35"/>
      <c r="HK885" s="35"/>
      <c r="HL885" s="35"/>
    </row>
    <row r="886" spans="1:220" ht="15" customHeight="1">
      <c r="A886" s="131"/>
      <c r="B886" s="53"/>
      <c r="C886" s="82" t="s">
        <v>80</v>
      </c>
      <c r="D886" s="746" t="str">
        <f>IF($AH$11=1,"",IF(CNGE_2026_M3_Secc1!$AH$627=CNGE_2026_M3_Secc1!$AJ$627,"",IF(CNGE_2026_M3_Secc1!D659="","",CNGE_2026_M3_Secc1!D659)))</f>
        <v/>
      </c>
      <c r="E886" s="746"/>
      <c r="F886" s="746"/>
      <c r="G886" s="746"/>
      <c r="H886" s="746"/>
      <c r="I886" s="746"/>
      <c r="J886" s="746"/>
      <c r="K886" s="746"/>
      <c r="L886" s="746"/>
      <c r="M886" s="432"/>
      <c r="N886" s="432"/>
      <c r="O886" s="432"/>
      <c r="P886" s="432"/>
      <c r="Q886" s="432"/>
      <c r="R886" s="432"/>
      <c r="S886" s="432"/>
      <c r="T886" s="432"/>
      <c r="U886" s="432"/>
      <c r="V886" s="432"/>
      <c r="W886" s="432"/>
      <c r="X886" s="432"/>
      <c r="Y886" s="432"/>
      <c r="Z886" s="432"/>
      <c r="AA886" s="432"/>
      <c r="AB886" s="432"/>
      <c r="AC886" s="432"/>
      <c r="AD886" s="432"/>
      <c r="AE886" s="12"/>
      <c r="AH886" s="896">
        <f t="shared" si="267"/>
        <v>0</v>
      </c>
      <c r="AI886" s="627"/>
      <c r="AJ886" s="627">
        <f t="shared" si="268"/>
        <v>0</v>
      </c>
      <c r="AK886" s="627"/>
      <c r="AL886" s="639">
        <f t="shared" si="269"/>
        <v>0</v>
      </c>
      <c r="AM886" s="641"/>
      <c r="AN886" s="627">
        <f t="shared" si="270"/>
        <v>0</v>
      </c>
      <c r="AO886" s="639"/>
      <c r="AP886" s="448"/>
      <c r="AQ886" s="919">
        <f t="shared" si="271"/>
        <v>0</v>
      </c>
      <c r="AR886" s="627"/>
      <c r="AS886" s="627">
        <f t="shared" si="272"/>
        <v>0</v>
      </c>
      <c r="AT886" s="627"/>
      <c r="AU886" s="639">
        <f t="shared" si="273"/>
        <v>0</v>
      </c>
      <c r="AV886" s="641"/>
      <c r="AW886" s="627">
        <f t="shared" si="274"/>
        <v>0</v>
      </c>
      <c r="AX886" s="639"/>
      <c r="AY886" s="448"/>
      <c r="AZ886" s="896">
        <f t="shared" si="275"/>
        <v>0</v>
      </c>
      <c r="BA886" s="627"/>
      <c r="BB886" s="627">
        <f t="shared" si="276"/>
        <v>0</v>
      </c>
      <c r="BC886" s="627"/>
      <c r="BD886" s="639">
        <f t="shared" si="277"/>
        <v>0</v>
      </c>
      <c r="BE886" s="641"/>
      <c r="BF886" s="627">
        <f t="shared" si="278"/>
        <v>0</v>
      </c>
      <c r="BG886" s="639"/>
      <c r="BH886" s="448"/>
      <c r="BI886" s="896">
        <f t="shared" si="279"/>
        <v>0</v>
      </c>
      <c r="BJ886" s="627"/>
      <c r="BK886" s="627">
        <f t="shared" si="280"/>
        <v>0</v>
      </c>
      <c r="BL886" s="627"/>
      <c r="BM886" s="639">
        <f t="shared" si="281"/>
        <v>0</v>
      </c>
      <c r="BN886" s="641"/>
      <c r="BO886" s="627">
        <f t="shared" si="282"/>
        <v>0</v>
      </c>
      <c r="BP886" s="639"/>
      <c r="BQ886" s="448"/>
      <c r="BR886" s="1090">
        <f t="shared" si="283"/>
        <v>0</v>
      </c>
      <c r="BS886" s="748"/>
      <c r="BT886" s="639" t="str">
        <f>IF(BR886=0,"",IF(SUM($BR$871:BR886)=1,BV886,IF($BR$923&gt;SUM($BR$871:BR886),_xlfn.CONCAT(", ",BV886),IF($BR$923=SUM($BR$871:BR886),_xlfn.CONCAT(" y ",BV886,".")))))</f>
        <v/>
      </c>
      <c r="BU886" s="641" t="str">
        <f>IF(BS886=0,"", IF(SUM($AN$498:BS886)=1,BV886, IF($AN$511&gt;SUM($AN$498:BS886),_xlfn.CONCAT(", ",BV886), IF($AN$511=SUM($AN$498:BS886),_xlfn.CONCAT(" y ",BV886,".")))))</f>
        <v/>
      </c>
      <c r="BV886" s="639">
        <f t="shared" si="284"/>
        <v>15</v>
      </c>
      <c r="BW886" s="641"/>
      <c r="BX886" s="35"/>
      <c r="BY886" s="1084">
        <f>IF(CNGE_2026_M3_Secc1!$AH$627=CNGE_2026_M3_Secc1!$AJ$627,0,CNGE_2026_M3_Secc1!BB659)</f>
        <v>0</v>
      </c>
      <c r="BZ886" s="1085"/>
      <c r="CA886" s="35"/>
      <c r="CB886" s="1084">
        <f>IF(CNGE_2026_M3_Secc1!$AH$627=CNGE_2026_M3_Secc1!$AJ$627,0,CNGE_2026_M3_Secc1!BE659)</f>
        <v>0</v>
      </c>
      <c r="CC886" s="1085"/>
      <c r="CD886" s="35"/>
      <c r="CE886" s="35"/>
      <c r="CF886" s="35"/>
      <c r="CG886" s="35"/>
      <c r="CH886" s="35"/>
      <c r="CI886" s="35"/>
      <c r="CJ886" s="35"/>
      <c r="CK886" s="35"/>
      <c r="CL886" s="35"/>
      <c r="CM886" s="35"/>
      <c r="CN886" s="35"/>
      <c r="CO886" s="35"/>
      <c r="CP886" s="35"/>
      <c r="CQ886" s="35"/>
      <c r="CR886" s="35"/>
      <c r="CS886" s="35"/>
      <c r="CT886" s="35"/>
      <c r="CU886" s="35"/>
      <c r="CV886" s="35"/>
      <c r="CW886" s="35"/>
      <c r="CX886" s="35"/>
      <c r="CY886" s="35"/>
      <c r="CZ886" s="35"/>
      <c r="DA886" s="35"/>
      <c r="DB886" s="35"/>
      <c r="DC886" s="35"/>
      <c r="DD886" s="35"/>
      <c r="DE886" s="35"/>
      <c r="DF886" s="35"/>
      <c r="DG886" s="35"/>
      <c r="DH886" s="35"/>
      <c r="DI886" s="35"/>
      <c r="DJ886" s="35"/>
      <c r="DK886" s="35"/>
      <c r="DL886" s="35"/>
      <c r="DM886" s="35"/>
      <c r="DN886" s="35"/>
      <c r="DO886" s="35"/>
      <c r="DP886" s="35"/>
      <c r="DQ886" s="35"/>
      <c r="DR886" s="35"/>
      <c r="DS886" s="35"/>
      <c r="DT886" s="35"/>
      <c r="DU886" s="35"/>
      <c r="DV886" s="35"/>
      <c r="DW886" s="35"/>
      <c r="DX886" s="35"/>
      <c r="DY886" s="35"/>
      <c r="DZ886" s="35"/>
      <c r="EA886" s="35"/>
      <c r="EB886" s="35"/>
      <c r="EC886" s="35"/>
      <c r="ED886" s="35"/>
      <c r="EE886" s="35"/>
      <c r="EF886" s="35"/>
      <c r="EG886" s="35"/>
      <c r="EH886" s="35"/>
      <c r="EI886" s="35"/>
      <c r="EJ886" s="35"/>
      <c r="EK886" s="35"/>
      <c r="EL886" s="35"/>
      <c r="EM886" s="35"/>
      <c r="EN886" s="35"/>
      <c r="EO886" s="35"/>
      <c r="EP886" s="35"/>
      <c r="EQ886" s="35"/>
      <c r="ER886" s="35"/>
      <c r="ES886" s="35"/>
      <c r="ET886" s="35"/>
      <c r="EU886" s="35"/>
      <c r="EV886" s="35"/>
      <c r="EW886" s="35"/>
      <c r="EX886" s="35"/>
      <c r="EY886" s="35"/>
      <c r="EZ886" s="35"/>
      <c r="FA886" s="35"/>
      <c r="FB886" s="35"/>
      <c r="FC886" s="35"/>
      <c r="FD886" s="35"/>
      <c r="FE886" s="35"/>
      <c r="FF886" s="35"/>
      <c r="FG886" s="35"/>
      <c r="FH886" s="35"/>
      <c r="FI886" s="35"/>
      <c r="FJ886" s="35"/>
      <c r="FK886" s="35"/>
      <c r="FL886" s="35"/>
      <c r="FM886" s="35"/>
      <c r="FN886" s="35"/>
      <c r="FO886" s="35"/>
      <c r="FP886" s="35"/>
      <c r="FQ886" s="35"/>
      <c r="FR886" s="35"/>
      <c r="FS886" s="35"/>
      <c r="FT886" s="35"/>
      <c r="FU886" s="35"/>
      <c r="FV886" s="35"/>
      <c r="FW886" s="35"/>
      <c r="FX886" s="35"/>
      <c r="FY886" s="35"/>
      <c r="FZ886" s="35"/>
      <c r="GA886" s="35"/>
      <c r="GB886" s="35"/>
      <c r="GC886" s="35"/>
      <c r="GD886" s="35"/>
      <c r="GE886" s="35"/>
      <c r="GF886" s="35"/>
      <c r="GG886" s="35"/>
      <c r="GH886" s="35"/>
      <c r="GI886" s="35"/>
      <c r="GJ886" s="35"/>
      <c r="GK886" s="35"/>
      <c r="GL886" s="627">
        <f t="shared" si="263"/>
        <v>0</v>
      </c>
      <c r="GM886" s="627"/>
      <c r="GN886" s="639">
        <f t="shared" si="264"/>
        <v>0</v>
      </c>
      <c r="GO886" s="641"/>
      <c r="GP886" s="627">
        <f t="shared" si="265"/>
        <v>0</v>
      </c>
      <c r="GQ886" s="627"/>
      <c r="GR886" s="627">
        <f t="shared" si="266"/>
        <v>0</v>
      </c>
      <c r="GS886" s="627"/>
      <c r="GT886" s="35"/>
      <c r="GU886" s="35"/>
      <c r="GV886" s="35"/>
      <c r="GW886" s="35"/>
      <c r="GX886" s="35"/>
      <c r="GY886" s="35"/>
      <c r="GZ886" s="35"/>
      <c r="HA886" s="35"/>
      <c r="HB886" s="35"/>
      <c r="HC886" s="35"/>
      <c r="HD886" s="35"/>
      <c r="HE886" s="35"/>
      <c r="HF886" s="35"/>
      <c r="HG886" s="35"/>
      <c r="HH886" s="35"/>
      <c r="HI886" s="35"/>
      <c r="HJ886" s="35"/>
      <c r="HK886" s="35"/>
      <c r="HL886" s="35"/>
    </row>
    <row r="887" spans="1:220" ht="15" customHeight="1">
      <c r="A887" s="131"/>
      <c r="B887" s="53"/>
      <c r="C887" s="82" t="s">
        <v>81</v>
      </c>
      <c r="D887" s="746" t="str">
        <f>IF($AH$11=1,"",IF(CNGE_2026_M3_Secc1!$AH$627=CNGE_2026_M3_Secc1!$AJ$627,"",IF(CNGE_2026_M3_Secc1!D660="","",CNGE_2026_M3_Secc1!D660)))</f>
        <v/>
      </c>
      <c r="E887" s="746"/>
      <c r="F887" s="746"/>
      <c r="G887" s="746"/>
      <c r="H887" s="746"/>
      <c r="I887" s="746"/>
      <c r="J887" s="746"/>
      <c r="K887" s="746"/>
      <c r="L887" s="746"/>
      <c r="M887" s="432"/>
      <c r="N887" s="432"/>
      <c r="O887" s="432"/>
      <c r="P887" s="432"/>
      <c r="Q887" s="432"/>
      <c r="R887" s="432"/>
      <c r="S887" s="432"/>
      <c r="T887" s="432"/>
      <c r="U887" s="432"/>
      <c r="V887" s="432"/>
      <c r="W887" s="432"/>
      <c r="X887" s="432"/>
      <c r="Y887" s="432"/>
      <c r="Z887" s="432"/>
      <c r="AA887" s="432"/>
      <c r="AB887" s="432"/>
      <c r="AC887" s="432"/>
      <c r="AD887" s="432"/>
      <c r="AE887" s="12"/>
      <c r="AH887" s="896">
        <f t="shared" si="267"/>
        <v>0</v>
      </c>
      <c r="AI887" s="627"/>
      <c r="AJ887" s="627">
        <f t="shared" si="268"/>
        <v>0</v>
      </c>
      <c r="AK887" s="627"/>
      <c r="AL887" s="639">
        <f t="shared" si="269"/>
        <v>0</v>
      </c>
      <c r="AM887" s="641"/>
      <c r="AN887" s="627">
        <f t="shared" si="270"/>
        <v>0</v>
      </c>
      <c r="AO887" s="639"/>
      <c r="AP887" s="448"/>
      <c r="AQ887" s="919">
        <f t="shared" si="271"/>
        <v>0</v>
      </c>
      <c r="AR887" s="627"/>
      <c r="AS887" s="627">
        <f t="shared" si="272"/>
        <v>0</v>
      </c>
      <c r="AT887" s="627"/>
      <c r="AU887" s="639">
        <f t="shared" si="273"/>
        <v>0</v>
      </c>
      <c r="AV887" s="641"/>
      <c r="AW887" s="627">
        <f t="shared" si="274"/>
        <v>0</v>
      </c>
      <c r="AX887" s="639"/>
      <c r="AY887" s="448"/>
      <c r="AZ887" s="896">
        <f t="shared" si="275"/>
        <v>0</v>
      </c>
      <c r="BA887" s="627"/>
      <c r="BB887" s="627">
        <f t="shared" si="276"/>
        <v>0</v>
      </c>
      <c r="BC887" s="627"/>
      <c r="BD887" s="639">
        <f t="shared" si="277"/>
        <v>0</v>
      </c>
      <c r="BE887" s="641"/>
      <c r="BF887" s="627">
        <f t="shared" si="278"/>
        <v>0</v>
      </c>
      <c r="BG887" s="639"/>
      <c r="BH887" s="448"/>
      <c r="BI887" s="896">
        <f t="shared" si="279"/>
        <v>0</v>
      </c>
      <c r="BJ887" s="627"/>
      <c r="BK887" s="627">
        <f t="shared" si="280"/>
        <v>0</v>
      </c>
      <c r="BL887" s="627"/>
      <c r="BM887" s="639">
        <f t="shared" si="281"/>
        <v>0</v>
      </c>
      <c r="BN887" s="641"/>
      <c r="BO887" s="627">
        <f t="shared" si="282"/>
        <v>0</v>
      </c>
      <c r="BP887" s="639"/>
      <c r="BQ887" s="448"/>
      <c r="BR887" s="1090">
        <f t="shared" si="283"/>
        <v>0</v>
      </c>
      <c r="BS887" s="748"/>
      <c r="BT887" s="639" t="str">
        <f>IF(BR887=0,"",IF(SUM($BR$871:BR887)=1,BV887,IF($BR$923&gt;SUM($BR$871:BR887),_xlfn.CONCAT(", ",BV887),IF($BR$923=SUM($BR$871:BR887),_xlfn.CONCAT(" y ",BV887,".")))))</f>
        <v/>
      </c>
      <c r="BU887" s="641" t="str">
        <f>IF(BS887=0,"", IF(SUM($AN$498:BS887)=1,BV887, IF($AN$511&gt;SUM($AN$498:BS887),_xlfn.CONCAT(", ",BV887), IF($AN$511=SUM($AN$498:BS887),_xlfn.CONCAT(" y ",BV887,".")))))</f>
        <v/>
      </c>
      <c r="BV887" s="639">
        <f t="shared" si="284"/>
        <v>16</v>
      </c>
      <c r="BW887" s="641"/>
      <c r="BX887" s="35"/>
      <c r="BY887" s="1084">
        <f>IF(CNGE_2026_M3_Secc1!$AH$627=CNGE_2026_M3_Secc1!$AJ$627,0,CNGE_2026_M3_Secc1!BB660)</f>
        <v>0</v>
      </c>
      <c r="BZ887" s="1085"/>
      <c r="CA887" s="35"/>
      <c r="CB887" s="1084">
        <f>IF(CNGE_2026_M3_Secc1!$AH$627=CNGE_2026_M3_Secc1!$AJ$627,0,CNGE_2026_M3_Secc1!BE660)</f>
        <v>0</v>
      </c>
      <c r="CC887" s="1085"/>
      <c r="CD887" s="35"/>
      <c r="CE887" s="35"/>
      <c r="CF887" s="35"/>
      <c r="CG887" s="35"/>
      <c r="CH887" s="35"/>
      <c r="CI887" s="35"/>
      <c r="CJ887" s="35"/>
      <c r="CK887" s="35"/>
      <c r="CL887" s="35"/>
      <c r="CM887" s="35"/>
      <c r="CN887" s="35"/>
      <c r="CO887" s="35"/>
      <c r="CP887" s="35"/>
      <c r="CQ887" s="35"/>
      <c r="CR887" s="35"/>
      <c r="CS887" s="35"/>
      <c r="CT887" s="35"/>
      <c r="CU887" s="35"/>
      <c r="CV887" s="35"/>
      <c r="CW887" s="35"/>
      <c r="CX887" s="35"/>
      <c r="CY887" s="35"/>
      <c r="CZ887" s="35"/>
      <c r="DA887" s="35"/>
      <c r="DB887" s="35"/>
      <c r="DC887" s="35"/>
      <c r="DD887" s="35"/>
      <c r="DE887" s="35"/>
      <c r="DF887" s="35"/>
      <c r="DG887" s="35"/>
      <c r="DH887" s="35"/>
      <c r="DI887" s="35"/>
      <c r="DJ887" s="35"/>
      <c r="DK887" s="35"/>
      <c r="DL887" s="35"/>
      <c r="DM887" s="35"/>
      <c r="DN887" s="35"/>
      <c r="DO887" s="35"/>
      <c r="DP887" s="35"/>
      <c r="DQ887" s="35"/>
      <c r="DR887" s="35"/>
      <c r="DS887" s="35"/>
      <c r="DT887" s="35"/>
      <c r="DU887" s="35"/>
      <c r="DV887" s="35"/>
      <c r="DW887" s="35"/>
      <c r="DX887" s="35"/>
      <c r="DY887" s="35"/>
      <c r="DZ887" s="35"/>
      <c r="EA887" s="35"/>
      <c r="EB887" s="35"/>
      <c r="EC887" s="35"/>
      <c r="ED887" s="35"/>
      <c r="EE887" s="35"/>
      <c r="EF887" s="35"/>
      <c r="EG887" s="35"/>
      <c r="EH887" s="35"/>
      <c r="EI887" s="35"/>
      <c r="EJ887" s="35"/>
      <c r="EK887" s="35"/>
      <c r="EL887" s="35"/>
      <c r="EM887" s="35"/>
      <c r="EN887" s="35"/>
      <c r="EO887" s="35"/>
      <c r="EP887" s="35"/>
      <c r="EQ887" s="35"/>
      <c r="ER887" s="35"/>
      <c r="ES887" s="35"/>
      <c r="ET887" s="35"/>
      <c r="EU887" s="35"/>
      <c r="EV887" s="35"/>
      <c r="EW887" s="35"/>
      <c r="EX887" s="35"/>
      <c r="EY887" s="35"/>
      <c r="EZ887" s="35"/>
      <c r="FA887" s="35"/>
      <c r="FB887" s="35"/>
      <c r="FC887" s="35"/>
      <c r="FD887" s="35"/>
      <c r="FE887" s="35"/>
      <c r="FF887" s="35"/>
      <c r="FG887" s="35"/>
      <c r="FH887" s="35"/>
      <c r="FI887" s="35"/>
      <c r="FJ887" s="35"/>
      <c r="FK887" s="35"/>
      <c r="FL887" s="35"/>
      <c r="FM887" s="35"/>
      <c r="FN887" s="35"/>
      <c r="FO887" s="35"/>
      <c r="FP887" s="35"/>
      <c r="FQ887" s="35"/>
      <c r="FR887" s="35"/>
      <c r="FS887" s="35"/>
      <c r="FT887" s="35"/>
      <c r="FU887" s="35"/>
      <c r="FV887" s="35"/>
      <c r="FW887" s="35"/>
      <c r="FX887" s="35"/>
      <c r="FY887" s="35"/>
      <c r="FZ887" s="35"/>
      <c r="GA887" s="35"/>
      <c r="GB887" s="35"/>
      <c r="GC887" s="35"/>
      <c r="GD887" s="35"/>
      <c r="GE887" s="35"/>
      <c r="GF887" s="35"/>
      <c r="GG887" s="35"/>
      <c r="GH887" s="35"/>
      <c r="GI887" s="35"/>
      <c r="GJ887" s="35"/>
      <c r="GK887" s="35"/>
      <c r="GL887" s="627">
        <f t="shared" si="263"/>
        <v>0</v>
      </c>
      <c r="GM887" s="627"/>
      <c r="GN887" s="639">
        <f t="shared" si="264"/>
        <v>0</v>
      </c>
      <c r="GO887" s="641"/>
      <c r="GP887" s="627">
        <f t="shared" si="265"/>
        <v>0</v>
      </c>
      <c r="GQ887" s="627"/>
      <c r="GR887" s="627">
        <f t="shared" si="266"/>
        <v>0</v>
      </c>
      <c r="GS887" s="627"/>
      <c r="GT887" s="35"/>
      <c r="GU887" s="35"/>
      <c r="GV887" s="35"/>
      <c r="GW887" s="35"/>
      <c r="GX887" s="35"/>
      <c r="GY887" s="35"/>
      <c r="GZ887" s="35"/>
      <c r="HA887" s="35"/>
      <c r="HB887" s="35"/>
      <c r="HC887" s="35"/>
      <c r="HD887" s="35"/>
      <c r="HE887" s="35"/>
      <c r="HF887" s="35"/>
      <c r="HG887" s="35"/>
      <c r="HH887" s="35"/>
      <c r="HI887" s="35"/>
      <c r="HJ887" s="35"/>
      <c r="HK887" s="35"/>
      <c r="HL887" s="35"/>
    </row>
    <row r="888" spans="1:220" ht="15" customHeight="1">
      <c r="A888" s="131"/>
      <c r="B888" s="53"/>
      <c r="C888" s="82" t="s">
        <v>82</v>
      </c>
      <c r="D888" s="746" t="str">
        <f>IF($AH$11=1,"",IF(CNGE_2026_M3_Secc1!$AH$627=CNGE_2026_M3_Secc1!$AJ$627,"",IF(CNGE_2026_M3_Secc1!D661="","",CNGE_2026_M3_Secc1!D661)))</f>
        <v/>
      </c>
      <c r="E888" s="746"/>
      <c r="F888" s="746"/>
      <c r="G888" s="746"/>
      <c r="H888" s="746"/>
      <c r="I888" s="746"/>
      <c r="J888" s="746"/>
      <c r="K888" s="746"/>
      <c r="L888" s="746"/>
      <c r="M888" s="432"/>
      <c r="N888" s="432"/>
      <c r="O888" s="432"/>
      <c r="P888" s="432"/>
      <c r="Q888" s="432"/>
      <c r="R888" s="432"/>
      <c r="S888" s="432"/>
      <c r="T888" s="432"/>
      <c r="U888" s="432"/>
      <c r="V888" s="432"/>
      <c r="W888" s="432"/>
      <c r="X888" s="432"/>
      <c r="Y888" s="432"/>
      <c r="Z888" s="432"/>
      <c r="AA888" s="432"/>
      <c r="AB888" s="432"/>
      <c r="AC888" s="432"/>
      <c r="AD888" s="432"/>
      <c r="AE888" s="12"/>
      <c r="AH888" s="896">
        <f t="shared" si="267"/>
        <v>0</v>
      </c>
      <c r="AI888" s="627"/>
      <c r="AJ888" s="627">
        <f t="shared" si="268"/>
        <v>0</v>
      </c>
      <c r="AK888" s="627"/>
      <c r="AL888" s="639">
        <f t="shared" si="269"/>
        <v>0</v>
      </c>
      <c r="AM888" s="641"/>
      <c r="AN888" s="627">
        <f t="shared" si="270"/>
        <v>0</v>
      </c>
      <c r="AO888" s="639"/>
      <c r="AP888" s="448"/>
      <c r="AQ888" s="919">
        <f t="shared" si="271"/>
        <v>0</v>
      </c>
      <c r="AR888" s="627"/>
      <c r="AS888" s="627">
        <f t="shared" si="272"/>
        <v>0</v>
      </c>
      <c r="AT888" s="627"/>
      <c r="AU888" s="639">
        <f t="shared" si="273"/>
        <v>0</v>
      </c>
      <c r="AV888" s="641"/>
      <c r="AW888" s="627">
        <f t="shared" si="274"/>
        <v>0</v>
      </c>
      <c r="AX888" s="639"/>
      <c r="AY888" s="448"/>
      <c r="AZ888" s="896">
        <f t="shared" si="275"/>
        <v>0</v>
      </c>
      <c r="BA888" s="627"/>
      <c r="BB888" s="627">
        <f t="shared" si="276"/>
        <v>0</v>
      </c>
      <c r="BC888" s="627"/>
      <c r="BD888" s="639">
        <f t="shared" si="277"/>
        <v>0</v>
      </c>
      <c r="BE888" s="641"/>
      <c r="BF888" s="627">
        <f t="shared" si="278"/>
        <v>0</v>
      </c>
      <c r="BG888" s="639"/>
      <c r="BH888" s="448"/>
      <c r="BI888" s="896">
        <f t="shared" si="279"/>
        <v>0</v>
      </c>
      <c r="BJ888" s="627"/>
      <c r="BK888" s="627">
        <f t="shared" si="280"/>
        <v>0</v>
      </c>
      <c r="BL888" s="627"/>
      <c r="BM888" s="639">
        <f t="shared" si="281"/>
        <v>0</v>
      </c>
      <c r="BN888" s="641"/>
      <c r="BO888" s="627">
        <f t="shared" si="282"/>
        <v>0</v>
      </c>
      <c r="BP888" s="639"/>
      <c r="BQ888" s="448"/>
      <c r="BR888" s="1090">
        <f t="shared" si="283"/>
        <v>0</v>
      </c>
      <c r="BS888" s="748"/>
      <c r="BT888" s="639" t="str">
        <f>IF(BR888=0,"",IF(SUM($BR$871:BR888)=1,BV888,IF($BR$923&gt;SUM($BR$871:BR888),_xlfn.CONCAT(", ",BV888),IF($BR$923=SUM($BR$871:BR888),_xlfn.CONCAT(" y ",BV888,".")))))</f>
        <v/>
      </c>
      <c r="BU888" s="641" t="str">
        <f>IF(BS888=0,"", IF(SUM($AN$498:BS888)=1,BV888, IF($AN$511&gt;SUM($AN$498:BS888),_xlfn.CONCAT(", ",BV888), IF($AN$511=SUM($AN$498:BS888),_xlfn.CONCAT(" y ",BV888,".")))))</f>
        <v/>
      </c>
      <c r="BV888" s="639">
        <f t="shared" si="284"/>
        <v>17</v>
      </c>
      <c r="BW888" s="641"/>
      <c r="BX888" s="35"/>
      <c r="BY888" s="1084">
        <f>IF(CNGE_2026_M3_Secc1!$AH$627=CNGE_2026_M3_Secc1!$AJ$627,0,CNGE_2026_M3_Secc1!BB661)</f>
        <v>0</v>
      </c>
      <c r="BZ888" s="1085"/>
      <c r="CA888" s="35"/>
      <c r="CB888" s="1084">
        <f>IF(CNGE_2026_M3_Secc1!$AH$627=CNGE_2026_M3_Secc1!$AJ$627,0,CNGE_2026_M3_Secc1!BE661)</f>
        <v>0</v>
      </c>
      <c r="CC888" s="1085"/>
      <c r="CD888" s="35"/>
      <c r="CE888" s="35"/>
      <c r="CF888" s="35"/>
      <c r="CG888" s="35"/>
      <c r="CH888" s="35"/>
      <c r="CI888" s="35"/>
      <c r="CJ888" s="35"/>
      <c r="CK888" s="35"/>
      <c r="CL888" s="35"/>
      <c r="CM888" s="35"/>
      <c r="CN888" s="35"/>
      <c r="CO888" s="35"/>
      <c r="CP888" s="35"/>
      <c r="CQ888" s="35"/>
      <c r="CR888" s="35"/>
      <c r="CS888" s="35"/>
      <c r="CT888" s="35"/>
      <c r="CU888" s="35"/>
      <c r="CV888" s="35"/>
      <c r="CW888" s="35"/>
      <c r="CX888" s="35"/>
      <c r="CY888" s="35"/>
      <c r="CZ888" s="35"/>
      <c r="DA888" s="35"/>
      <c r="DB888" s="35"/>
      <c r="DC888" s="35"/>
      <c r="DD888" s="35"/>
      <c r="DE888" s="35"/>
      <c r="DF888" s="35"/>
      <c r="DG888" s="35"/>
      <c r="DH888" s="35"/>
      <c r="DI888" s="35"/>
      <c r="DJ888" s="35"/>
      <c r="DK888" s="35"/>
      <c r="DL888" s="35"/>
      <c r="DM888" s="35"/>
      <c r="DN888" s="35"/>
      <c r="DO888" s="35"/>
      <c r="DP888" s="35"/>
      <c r="DQ888" s="35"/>
      <c r="DR888" s="35"/>
      <c r="DS888" s="35"/>
      <c r="DT888" s="35"/>
      <c r="DU888" s="35"/>
      <c r="DV888" s="35"/>
      <c r="DW888" s="35"/>
      <c r="DX888" s="35"/>
      <c r="DY888" s="35"/>
      <c r="DZ888" s="35"/>
      <c r="EA888" s="35"/>
      <c r="EB888" s="35"/>
      <c r="EC888" s="35"/>
      <c r="ED888" s="35"/>
      <c r="EE888" s="35"/>
      <c r="EF888" s="35"/>
      <c r="EG888" s="35"/>
      <c r="EH888" s="35"/>
      <c r="EI888" s="35"/>
      <c r="EJ888" s="35"/>
      <c r="EK888" s="35"/>
      <c r="EL888" s="35"/>
      <c r="EM888" s="35"/>
      <c r="EN888" s="35"/>
      <c r="EO888" s="35"/>
      <c r="EP888" s="35"/>
      <c r="EQ888" s="35"/>
      <c r="ER888" s="35"/>
      <c r="ES888" s="35"/>
      <c r="ET888" s="35"/>
      <c r="EU888" s="35"/>
      <c r="EV888" s="35"/>
      <c r="EW888" s="35"/>
      <c r="EX888" s="35"/>
      <c r="EY888" s="35"/>
      <c r="EZ888" s="35"/>
      <c r="FA888" s="35"/>
      <c r="FB888" s="35"/>
      <c r="FC888" s="35"/>
      <c r="FD888" s="35"/>
      <c r="FE888" s="35"/>
      <c r="FF888" s="35"/>
      <c r="FG888" s="35"/>
      <c r="FH888" s="35"/>
      <c r="FI888" s="35"/>
      <c r="FJ888" s="35"/>
      <c r="FK888" s="35"/>
      <c r="FL888" s="35"/>
      <c r="FM888" s="35"/>
      <c r="FN888" s="35"/>
      <c r="FO888" s="35"/>
      <c r="FP888" s="35"/>
      <c r="FQ888" s="35"/>
      <c r="FR888" s="35"/>
      <c r="FS888" s="35"/>
      <c r="FT888" s="35"/>
      <c r="FU888" s="35"/>
      <c r="FV888" s="35"/>
      <c r="FW888" s="35"/>
      <c r="FX888" s="35"/>
      <c r="FY888" s="35"/>
      <c r="FZ888" s="35"/>
      <c r="GA888" s="35"/>
      <c r="GB888" s="35"/>
      <c r="GC888" s="35"/>
      <c r="GD888" s="35"/>
      <c r="GE888" s="35"/>
      <c r="GF888" s="35"/>
      <c r="GG888" s="35"/>
      <c r="GH888" s="35"/>
      <c r="GI888" s="35"/>
      <c r="GJ888" s="35"/>
      <c r="GK888" s="35"/>
      <c r="GL888" s="627">
        <f t="shared" si="263"/>
        <v>0</v>
      </c>
      <c r="GM888" s="627"/>
      <c r="GN888" s="639">
        <f t="shared" si="264"/>
        <v>0</v>
      </c>
      <c r="GO888" s="641"/>
      <c r="GP888" s="627">
        <f t="shared" si="265"/>
        <v>0</v>
      </c>
      <c r="GQ888" s="627"/>
      <c r="GR888" s="627">
        <f t="shared" si="266"/>
        <v>0</v>
      </c>
      <c r="GS888" s="627"/>
      <c r="GT888" s="35"/>
      <c r="GU888" s="35"/>
      <c r="GV888" s="35"/>
      <c r="GW888" s="35"/>
      <c r="GX888" s="35"/>
      <c r="GY888" s="35"/>
      <c r="GZ888" s="35"/>
      <c r="HA888" s="35"/>
      <c r="HB888" s="35"/>
      <c r="HC888" s="35"/>
      <c r="HD888" s="35"/>
      <c r="HE888" s="35"/>
      <c r="HF888" s="35"/>
      <c r="HG888" s="35"/>
      <c r="HH888" s="35"/>
      <c r="HI888" s="35"/>
      <c r="HJ888" s="35"/>
      <c r="HK888" s="35"/>
      <c r="HL888" s="35"/>
    </row>
    <row r="889" spans="1:220" ht="15" customHeight="1">
      <c r="A889" s="131"/>
      <c r="B889" s="53"/>
      <c r="C889" s="82" t="s">
        <v>83</v>
      </c>
      <c r="D889" s="746" t="str">
        <f>IF($AH$11=1,"",IF(CNGE_2026_M3_Secc1!$AH$627=CNGE_2026_M3_Secc1!$AJ$627,"",IF(CNGE_2026_M3_Secc1!D662="","",CNGE_2026_M3_Secc1!D662)))</f>
        <v/>
      </c>
      <c r="E889" s="746"/>
      <c r="F889" s="746"/>
      <c r="G889" s="746"/>
      <c r="H889" s="746"/>
      <c r="I889" s="746"/>
      <c r="J889" s="746"/>
      <c r="K889" s="746"/>
      <c r="L889" s="746"/>
      <c r="M889" s="432"/>
      <c r="N889" s="432"/>
      <c r="O889" s="432"/>
      <c r="P889" s="432"/>
      <c r="Q889" s="432"/>
      <c r="R889" s="432"/>
      <c r="S889" s="432"/>
      <c r="T889" s="432"/>
      <c r="U889" s="432"/>
      <c r="V889" s="432"/>
      <c r="W889" s="432"/>
      <c r="X889" s="432"/>
      <c r="Y889" s="432"/>
      <c r="Z889" s="432"/>
      <c r="AA889" s="432"/>
      <c r="AB889" s="432"/>
      <c r="AC889" s="432"/>
      <c r="AD889" s="432"/>
      <c r="AE889" s="12"/>
      <c r="AH889" s="896">
        <f t="shared" si="267"/>
        <v>0</v>
      </c>
      <c r="AI889" s="627"/>
      <c r="AJ889" s="627">
        <f t="shared" si="268"/>
        <v>0</v>
      </c>
      <c r="AK889" s="627"/>
      <c r="AL889" s="639">
        <f t="shared" si="269"/>
        <v>0</v>
      </c>
      <c r="AM889" s="641"/>
      <c r="AN889" s="627">
        <f t="shared" si="270"/>
        <v>0</v>
      </c>
      <c r="AO889" s="639"/>
      <c r="AP889" s="448"/>
      <c r="AQ889" s="919">
        <f t="shared" si="271"/>
        <v>0</v>
      </c>
      <c r="AR889" s="627"/>
      <c r="AS889" s="627">
        <f t="shared" si="272"/>
        <v>0</v>
      </c>
      <c r="AT889" s="627"/>
      <c r="AU889" s="639">
        <f t="shared" si="273"/>
        <v>0</v>
      </c>
      <c r="AV889" s="641"/>
      <c r="AW889" s="627">
        <f t="shared" si="274"/>
        <v>0</v>
      </c>
      <c r="AX889" s="639"/>
      <c r="AY889" s="448"/>
      <c r="AZ889" s="896">
        <f t="shared" si="275"/>
        <v>0</v>
      </c>
      <c r="BA889" s="627"/>
      <c r="BB889" s="627">
        <f t="shared" si="276"/>
        <v>0</v>
      </c>
      <c r="BC889" s="627"/>
      <c r="BD889" s="639">
        <f t="shared" si="277"/>
        <v>0</v>
      </c>
      <c r="BE889" s="641"/>
      <c r="BF889" s="627">
        <f t="shared" si="278"/>
        <v>0</v>
      </c>
      <c r="BG889" s="639"/>
      <c r="BH889" s="448"/>
      <c r="BI889" s="896">
        <f t="shared" si="279"/>
        <v>0</v>
      </c>
      <c r="BJ889" s="627"/>
      <c r="BK889" s="627">
        <f t="shared" si="280"/>
        <v>0</v>
      </c>
      <c r="BL889" s="627"/>
      <c r="BM889" s="639">
        <f t="shared" si="281"/>
        <v>0</v>
      </c>
      <c r="BN889" s="641"/>
      <c r="BO889" s="627">
        <f t="shared" si="282"/>
        <v>0</v>
      </c>
      <c r="BP889" s="639"/>
      <c r="BQ889" s="448"/>
      <c r="BR889" s="1090">
        <f t="shared" si="283"/>
        <v>0</v>
      </c>
      <c r="BS889" s="748"/>
      <c r="BT889" s="639" t="str">
        <f>IF(BR889=0,"",IF(SUM($BR$871:BR889)=1,BV889,IF($BR$923&gt;SUM($BR$871:BR889),_xlfn.CONCAT(", ",BV889),IF($BR$923=SUM($BR$871:BR889),_xlfn.CONCAT(" y ",BV889,".")))))</f>
        <v/>
      </c>
      <c r="BU889" s="641" t="str">
        <f>IF(BS889=0,"", IF(SUM($AN$498:BS889)=1,BV889, IF($AN$511&gt;SUM($AN$498:BS889),_xlfn.CONCAT(", ",BV889), IF($AN$511=SUM($AN$498:BS889),_xlfn.CONCAT(" y ",BV889,".")))))</f>
        <v/>
      </c>
      <c r="BV889" s="639">
        <f t="shared" si="284"/>
        <v>18</v>
      </c>
      <c r="BW889" s="641"/>
      <c r="BX889" s="35"/>
      <c r="BY889" s="1084">
        <f>IF(CNGE_2026_M3_Secc1!$AH$627=CNGE_2026_M3_Secc1!$AJ$627,0,CNGE_2026_M3_Secc1!BB662)</f>
        <v>0</v>
      </c>
      <c r="BZ889" s="1085"/>
      <c r="CA889" s="35"/>
      <c r="CB889" s="1084">
        <f>IF(CNGE_2026_M3_Secc1!$AH$627=CNGE_2026_M3_Secc1!$AJ$627,0,CNGE_2026_M3_Secc1!BE662)</f>
        <v>0</v>
      </c>
      <c r="CC889" s="1085"/>
      <c r="CD889" s="35"/>
      <c r="CE889" s="35"/>
      <c r="CF889" s="35"/>
      <c r="CG889" s="35"/>
      <c r="CH889" s="35"/>
      <c r="CI889" s="35"/>
      <c r="CJ889" s="35"/>
      <c r="CK889" s="35"/>
      <c r="CL889" s="35"/>
      <c r="CM889" s="35"/>
      <c r="CN889" s="35"/>
      <c r="CO889" s="35"/>
      <c r="CP889" s="35"/>
      <c r="CQ889" s="35"/>
      <c r="CR889" s="35"/>
      <c r="CS889" s="35"/>
      <c r="CT889" s="35"/>
      <c r="CU889" s="35"/>
      <c r="CV889" s="35"/>
      <c r="CW889" s="35"/>
      <c r="CX889" s="35"/>
      <c r="CY889" s="35"/>
      <c r="CZ889" s="35"/>
      <c r="DA889" s="35"/>
      <c r="DB889" s="35"/>
      <c r="DC889" s="35"/>
      <c r="DD889" s="35"/>
      <c r="DE889" s="35"/>
      <c r="DF889" s="35"/>
      <c r="DG889" s="35"/>
      <c r="DH889" s="35"/>
      <c r="DI889" s="35"/>
      <c r="DJ889" s="35"/>
      <c r="DK889" s="35"/>
      <c r="DL889" s="35"/>
      <c r="DM889" s="35"/>
      <c r="DN889" s="35"/>
      <c r="DO889" s="35"/>
      <c r="DP889" s="35"/>
      <c r="DQ889" s="35"/>
      <c r="DR889" s="35"/>
      <c r="DS889" s="35"/>
      <c r="DT889" s="35"/>
      <c r="DU889" s="35"/>
      <c r="DV889" s="35"/>
      <c r="DW889" s="35"/>
      <c r="DX889" s="35"/>
      <c r="DY889" s="35"/>
      <c r="DZ889" s="35"/>
      <c r="EA889" s="35"/>
      <c r="EB889" s="35"/>
      <c r="EC889" s="35"/>
      <c r="ED889" s="35"/>
      <c r="EE889" s="35"/>
      <c r="EF889" s="35"/>
      <c r="EG889" s="35"/>
      <c r="EH889" s="35"/>
      <c r="EI889" s="35"/>
      <c r="EJ889" s="35"/>
      <c r="EK889" s="35"/>
      <c r="EL889" s="35"/>
      <c r="EM889" s="35"/>
      <c r="EN889" s="35"/>
      <c r="EO889" s="35"/>
      <c r="EP889" s="35"/>
      <c r="EQ889" s="35"/>
      <c r="ER889" s="35"/>
      <c r="ES889" s="35"/>
      <c r="ET889" s="35"/>
      <c r="EU889" s="35"/>
      <c r="EV889" s="35"/>
      <c r="EW889" s="35"/>
      <c r="EX889" s="35"/>
      <c r="EY889" s="35"/>
      <c r="EZ889" s="35"/>
      <c r="FA889" s="35"/>
      <c r="FB889" s="35"/>
      <c r="FC889" s="35"/>
      <c r="FD889" s="35"/>
      <c r="FE889" s="35"/>
      <c r="FF889" s="35"/>
      <c r="FG889" s="35"/>
      <c r="FH889" s="35"/>
      <c r="FI889" s="35"/>
      <c r="FJ889" s="35"/>
      <c r="FK889" s="35"/>
      <c r="FL889" s="35"/>
      <c r="FM889" s="35"/>
      <c r="FN889" s="35"/>
      <c r="FO889" s="35"/>
      <c r="FP889" s="35"/>
      <c r="FQ889" s="35"/>
      <c r="FR889" s="35"/>
      <c r="FS889" s="35"/>
      <c r="FT889" s="35"/>
      <c r="FU889" s="35"/>
      <c r="FV889" s="35"/>
      <c r="FW889" s="35"/>
      <c r="FX889" s="35"/>
      <c r="FY889" s="35"/>
      <c r="FZ889" s="35"/>
      <c r="GA889" s="35"/>
      <c r="GB889" s="35"/>
      <c r="GC889" s="35"/>
      <c r="GD889" s="35"/>
      <c r="GE889" s="35"/>
      <c r="GF889" s="35"/>
      <c r="GG889" s="35"/>
      <c r="GH889" s="35"/>
      <c r="GI889" s="35"/>
      <c r="GJ889" s="35"/>
      <c r="GK889" s="35"/>
      <c r="GL889" s="627">
        <f t="shared" si="263"/>
        <v>0</v>
      </c>
      <c r="GM889" s="627"/>
      <c r="GN889" s="639">
        <f t="shared" si="264"/>
        <v>0</v>
      </c>
      <c r="GO889" s="641"/>
      <c r="GP889" s="627">
        <f t="shared" si="265"/>
        <v>0</v>
      </c>
      <c r="GQ889" s="627"/>
      <c r="GR889" s="627">
        <f t="shared" si="266"/>
        <v>0</v>
      </c>
      <c r="GS889" s="627"/>
      <c r="GT889" s="35"/>
      <c r="GU889" s="35"/>
      <c r="GV889" s="35"/>
      <c r="GW889" s="35"/>
      <c r="GX889" s="35"/>
      <c r="GY889" s="35"/>
      <c r="GZ889" s="35"/>
      <c r="HA889" s="35"/>
      <c r="HB889" s="35"/>
      <c r="HC889" s="35"/>
      <c r="HD889" s="35"/>
      <c r="HE889" s="35"/>
      <c r="HF889" s="35"/>
      <c r="HG889" s="35"/>
      <c r="HH889" s="35"/>
      <c r="HI889" s="35"/>
      <c r="HJ889" s="35"/>
      <c r="HK889" s="35"/>
      <c r="HL889" s="35"/>
    </row>
    <row r="890" spans="1:220" ht="15" customHeight="1">
      <c r="A890" s="131"/>
      <c r="B890" s="53"/>
      <c r="C890" s="82" t="s">
        <v>84</v>
      </c>
      <c r="D890" s="746" t="str">
        <f>IF($AH$11=1,"",IF(CNGE_2026_M3_Secc1!$AH$627=CNGE_2026_M3_Secc1!$AJ$627,"",IF(CNGE_2026_M3_Secc1!D663="","",CNGE_2026_M3_Secc1!D663)))</f>
        <v/>
      </c>
      <c r="E890" s="746"/>
      <c r="F890" s="746"/>
      <c r="G890" s="746"/>
      <c r="H890" s="746"/>
      <c r="I890" s="746"/>
      <c r="J890" s="746"/>
      <c r="K890" s="746"/>
      <c r="L890" s="746"/>
      <c r="M890" s="432"/>
      <c r="N890" s="432"/>
      <c r="O890" s="432"/>
      <c r="P890" s="432"/>
      <c r="Q890" s="432"/>
      <c r="R890" s="432"/>
      <c r="S890" s="432"/>
      <c r="T890" s="432"/>
      <c r="U890" s="432"/>
      <c r="V890" s="432"/>
      <c r="W890" s="432"/>
      <c r="X890" s="432"/>
      <c r="Y890" s="432"/>
      <c r="Z890" s="432"/>
      <c r="AA890" s="432"/>
      <c r="AB890" s="432"/>
      <c r="AC890" s="432"/>
      <c r="AD890" s="432"/>
      <c r="AE890" s="12"/>
      <c r="AH890" s="896">
        <f t="shared" si="267"/>
        <v>0</v>
      </c>
      <c r="AI890" s="627"/>
      <c r="AJ890" s="627">
        <f t="shared" si="268"/>
        <v>0</v>
      </c>
      <c r="AK890" s="627"/>
      <c r="AL890" s="639">
        <f t="shared" si="269"/>
        <v>0</v>
      </c>
      <c r="AM890" s="641"/>
      <c r="AN890" s="627">
        <f t="shared" si="270"/>
        <v>0</v>
      </c>
      <c r="AO890" s="639"/>
      <c r="AP890" s="448"/>
      <c r="AQ890" s="919">
        <f t="shared" si="271"/>
        <v>0</v>
      </c>
      <c r="AR890" s="627"/>
      <c r="AS890" s="627">
        <f t="shared" si="272"/>
        <v>0</v>
      </c>
      <c r="AT890" s="627"/>
      <c r="AU890" s="639">
        <f t="shared" si="273"/>
        <v>0</v>
      </c>
      <c r="AV890" s="641"/>
      <c r="AW890" s="627">
        <f t="shared" si="274"/>
        <v>0</v>
      </c>
      <c r="AX890" s="639"/>
      <c r="AY890" s="448"/>
      <c r="AZ890" s="896">
        <f t="shared" si="275"/>
        <v>0</v>
      </c>
      <c r="BA890" s="627"/>
      <c r="BB890" s="627">
        <f t="shared" si="276"/>
        <v>0</v>
      </c>
      <c r="BC890" s="627"/>
      <c r="BD890" s="639">
        <f t="shared" si="277"/>
        <v>0</v>
      </c>
      <c r="BE890" s="641"/>
      <c r="BF890" s="627">
        <f t="shared" si="278"/>
        <v>0</v>
      </c>
      <c r="BG890" s="639"/>
      <c r="BH890" s="448"/>
      <c r="BI890" s="896">
        <f t="shared" si="279"/>
        <v>0</v>
      </c>
      <c r="BJ890" s="627"/>
      <c r="BK890" s="627">
        <f t="shared" si="280"/>
        <v>0</v>
      </c>
      <c r="BL890" s="627"/>
      <c r="BM890" s="639">
        <f t="shared" si="281"/>
        <v>0</v>
      </c>
      <c r="BN890" s="641"/>
      <c r="BO890" s="627">
        <f t="shared" si="282"/>
        <v>0</v>
      </c>
      <c r="BP890" s="639"/>
      <c r="BQ890" s="448"/>
      <c r="BR890" s="1090">
        <f t="shared" si="283"/>
        <v>0</v>
      </c>
      <c r="BS890" s="748"/>
      <c r="BT890" s="639" t="str">
        <f>IF(BR890=0,"",IF(SUM($BR$871:BR890)=1,BV890,IF($BR$923&gt;SUM($BR$871:BR890),_xlfn.CONCAT(", ",BV890),IF($BR$923=SUM($BR$871:BR890),_xlfn.CONCAT(" y ",BV890,".")))))</f>
        <v/>
      </c>
      <c r="BU890" s="641" t="str">
        <f>IF(BS890=0,"", IF(SUM($AN$498:BS890)=1,BV890, IF($AN$511&gt;SUM($AN$498:BS890),_xlfn.CONCAT(", ",BV890), IF($AN$511=SUM($AN$498:BS890),_xlfn.CONCAT(" y ",BV890,".")))))</f>
        <v/>
      </c>
      <c r="BV890" s="639">
        <f t="shared" si="284"/>
        <v>19</v>
      </c>
      <c r="BW890" s="641"/>
      <c r="BX890" s="35"/>
      <c r="BY890" s="1084">
        <f>IF(CNGE_2026_M3_Secc1!$AH$627=CNGE_2026_M3_Secc1!$AJ$627,0,CNGE_2026_M3_Secc1!BB663)</f>
        <v>0</v>
      </c>
      <c r="BZ890" s="1085"/>
      <c r="CA890" s="35"/>
      <c r="CB890" s="1084">
        <f>IF(CNGE_2026_M3_Secc1!$AH$627=CNGE_2026_M3_Secc1!$AJ$627,0,CNGE_2026_M3_Secc1!BE663)</f>
        <v>0</v>
      </c>
      <c r="CC890" s="1085"/>
      <c r="CD890" s="35"/>
      <c r="CE890" s="35"/>
      <c r="CF890" s="35"/>
      <c r="CG890" s="35"/>
      <c r="CH890" s="35"/>
      <c r="CI890" s="35"/>
      <c r="CJ890" s="35"/>
      <c r="CK890" s="35"/>
      <c r="CL890" s="35"/>
      <c r="CM890" s="35"/>
      <c r="CN890" s="35"/>
      <c r="CO890" s="35"/>
      <c r="CP890" s="35"/>
      <c r="CQ890" s="35"/>
      <c r="CR890" s="35"/>
      <c r="CS890" s="35"/>
      <c r="CT890" s="35"/>
      <c r="CU890" s="35"/>
      <c r="CV890" s="35"/>
      <c r="CW890" s="35"/>
      <c r="CX890" s="35"/>
      <c r="CY890" s="35"/>
      <c r="CZ890" s="35"/>
      <c r="DA890" s="35"/>
      <c r="DB890" s="35"/>
      <c r="DC890" s="35"/>
      <c r="DD890" s="35"/>
      <c r="DE890" s="35"/>
      <c r="DF890" s="35"/>
      <c r="DG890" s="35"/>
      <c r="DH890" s="35"/>
      <c r="DI890" s="35"/>
      <c r="DJ890" s="35"/>
      <c r="DK890" s="35"/>
      <c r="DL890" s="35"/>
      <c r="DM890" s="35"/>
      <c r="DN890" s="35"/>
      <c r="DO890" s="35"/>
      <c r="DP890" s="35"/>
      <c r="DQ890" s="35"/>
      <c r="DR890" s="35"/>
      <c r="DS890" s="35"/>
      <c r="DT890" s="35"/>
      <c r="DU890" s="35"/>
      <c r="DV890" s="35"/>
      <c r="DW890" s="35"/>
      <c r="DX890" s="35"/>
      <c r="DY890" s="35"/>
      <c r="DZ890" s="35"/>
      <c r="EA890" s="35"/>
      <c r="EB890" s="35"/>
      <c r="EC890" s="35"/>
      <c r="ED890" s="35"/>
      <c r="EE890" s="35"/>
      <c r="EF890" s="35"/>
      <c r="EG890" s="35"/>
      <c r="EH890" s="35"/>
      <c r="EI890" s="35"/>
      <c r="EJ890" s="35"/>
      <c r="EK890" s="35"/>
      <c r="EL890" s="35"/>
      <c r="EM890" s="35"/>
      <c r="EN890" s="35"/>
      <c r="EO890" s="35"/>
      <c r="EP890" s="35"/>
      <c r="EQ890" s="35"/>
      <c r="ER890" s="35"/>
      <c r="ES890" s="35"/>
      <c r="ET890" s="35"/>
      <c r="EU890" s="35"/>
      <c r="EV890" s="35"/>
      <c r="EW890" s="35"/>
      <c r="EX890" s="35"/>
      <c r="EY890" s="35"/>
      <c r="EZ890" s="35"/>
      <c r="FA890" s="35"/>
      <c r="FB890" s="35"/>
      <c r="FC890" s="35"/>
      <c r="FD890" s="35"/>
      <c r="FE890" s="35"/>
      <c r="FF890" s="35"/>
      <c r="FG890" s="35"/>
      <c r="FH890" s="35"/>
      <c r="FI890" s="35"/>
      <c r="FJ890" s="35"/>
      <c r="FK890" s="35"/>
      <c r="FL890" s="35"/>
      <c r="FM890" s="35"/>
      <c r="FN890" s="35"/>
      <c r="FO890" s="35"/>
      <c r="FP890" s="35"/>
      <c r="FQ890" s="35"/>
      <c r="FR890" s="35"/>
      <c r="FS890" s="35"/>
      <c r="FT890" s="35"/>
      <c r="FU890" s="35"/>
      <c r="FV890" s="35"/>
      <c r="FW890" s="35"/>
      <c r="FX890" s="35"/>
      <c r="FY890" s="35"/>
      <c r="FZ890" s="35"/>
      <c r="GA890" s="35"/>
      <c r="GB890" s="35"/>
      <c r="GC890" s="35"/>
      <c r="GD890" s="35"/>
      <c r="GE890" s="35"/>
      <c r="GF890" s="35"/>
      <c r="GG890" s="35"/>
      <c r="GH890" s="35"/>
      <c r="GI890" s="35"/>
      <c r="GJ890" s="35"/>
      <c r="GK890" s="35"/>
      <c r="GL890" s="627">
        <f t="shared" si="263"/>
        <v>0</v>
      </c>
      <c r="GM890" s="627"/>
      <c r="GN890" s="639">
        <f t="shared" si="264"/>
        <v>0</v>
      </c>
      <c r="GO890" s="641"/>
      <c r="GP890" s="627">
        <f t="shared" si="265"/>
        <v>0</v>
      </c>
      <c r="GQ890" s="627"/>
      <c r="GR890" s="627">
        <f t="shared" si="266"/>
        <v>0</v>
      </c>
      <c r="GS890" s="627"/>
      <c r="GT890" s="35"/>
      <c r="GU890" s="35"/>
      <c r="GV890" s="35"/>
      <c r="GW890" s="35"/>
      <c r="GX890" s="35"/>
      <c r="GY890" s="35"/>
      <c r="GZ890" s="35"/>
      <c r="HA890" s="35"/>
      <c r="HB890" s="35"/>
      <c r="HC890" s="35"/>
      <c r="HD890" s="35"/>
      <c r="HE890" s="35"/>
      <c r="HF890" s="35"/>
      <c r="HG890" s="35"/>
      <c r="HH890" s="35"/>
      <c r="HI890" s="35"/>
      <c r="HJ890" s="35"/>
      <c r="HK890" s="35"/>
      <c r="HL890" s="35"/>
    </row>
    <row r="891" spans="1:220" ht="15" customHeight="1">
      <c r="A891" s="131"/>
      <c r="B891" s="53"/>
      <c r="C891" s="82" t="s">
        <v>85</v>
      </c>
      <c r="D891" s="746" t="str">
        <f>IF($AH$11=1,"",IF(CNGE_2026_M3_Secc1!$AH$627=CNGE_2026_M3_Secc1!$AJ$627,"",IF(CNGE_2026_M3_Secc1!D664="","",CNGE_2026_M3_Secc1!D664)))</f>
        <v/>
      </c>
      <c r="E891" s="746"/>
      <c r="F891" s="746"/>
      <c r="G891" s="746"/>
      <c r="H891" s="746"/>
      <c r="I891" s="746"/>
      <c r="J891" s="746"/>
      <c r="K891" s="746"/>
      <c r="L891" s="746"/>
      <c r="M891" s="432"/>
      <c r="N891" s="432"/>
      <c r="O891" s="432"/>
      <c r="P891" s="432"/>
      <c r="Q891" s="432"/>
      <c r="R891" s="432"/>
      <c r="S891" s="432"/>
      <c r="T891" s="432"/>
      <c r="U891" s="432"/>
      <c r="V891" s="432"/>
      <c r="W891" s="432"/>
      <c r="X891" s="432"/>
      <c r="Y891" s="432"/>
      <c r="Z891" s="432"/>
      <c r="AA891" s="432"/>
      <c r="AB891" s="432"/>
      <c r="AC891" s="432"/>
      <c r="AD891" s="432"/>
      <c r="AE891" s="12"/>
      <c r="AH891" s="896">
        <f t="shared" si="267"/>
        <v>0</v>
      </c>
      <c r="AI891" s="627"/>
      <c r="AJ891" s="627">
        <f t="shared" si="268"/>
        <v>0</v>
      </c>
      <c r="AK891" s="627"/>
      <c r="AL891" s="639">
        <f t="shared" si="269"/>
        <v>0</v>
      </c>
      <c r="AM891" s="641"/>
      <c r="AN891" s="627">
        <f t="shared" si="270"/>
        <v>0</v>
      </c>
      <c r="AO891" s="639"/>
      <c r="AP891" s="448"/>
      <c r="AQ891" s="919">
        <f t="shared" si="271"/>
        <v>0</v>
      </c>
      <c r="AR891" s="627"/>
      <c r="AS891" s="627">
        <f t="shared" si="272"/>
        <v>0</v>
      </c>
      <c r="AT891" s="627"/>
      <c r="AU891" s="639">
        <f t="shared" si="273"/>
        <v>0</v>
      </c>
      <c r="AV891" s="641"/>
      <c r="AW891" s="627">
        <f t="shared" si="274"/>
        <v>0</v>
      </c>
      <c r="AX891" s="639"/>
      <c r="AY891" s="448"/>
      <c r="AZ891" s="896">
        <f t="shared" si="275"/>
        <v>0</v>
      </c>
      <c r="BA891" s="627"/>
      <c r="BB891" s="627">
        <f t="shared" si="276"/>
        <v>0</v>
      </c>
      <c r="BC891" s="627"/>
      <c r="BD891" s="639">
        <f t="shared" si="277"/>
        <v>0</v>
      </c>
      <c r="BE891" s="641"/>
      <c r="BF891" s="627">
        <f t="shared" si="278"/>
        <v>0</v>
      </c>
      <c r="BG891" s="639"/>
      <c r="BH891" s="448"/>
      <c r="BI891" s="896">
        <f t="shared" si="279"/>
        <v>0</v>
      </c>
      <c r="BJ891" s="627"/>
      <c r="BK891" s="627">
        <f t="shared" si="280"/>
        <v>0</v>
      </c>
      <c r="BL891" s="627"/>
      <c r="BM891" s="639">
        <f t="shared" si="281"/>
        <v>0</v>
      </c>
      <c r="BN891" s="641"/>
      <c r="BO891" s="627">
        <f t="shared" si="282"/>
        <v>0</v>
      </c>
      <c r="BP891" s="639"/>
      <c r="BQ891" s="448"/>
      <c r="BR891" s="1090">
        <f t="shared" si="283"/>
        <v>0</v>
      </c>
      <c r="BS891" s="748"/>
      <c r="BT891" s="639" t="str">
        <f>IF(BR891=0,"",IF(SUM($BR$871:BR891)=1,BV891,IF($BR$923&gt;SUM($BR$871:BR891),_xlfn.CONCAT(", ",BV891),IF($BR$923=SUM($BR$871:BR891),_xlfn.CONCAT(" y ",BV891,".")))))</f>
        <v/>
      </c>
      <c r="BU891" s="641" t="str">
        <f>IF(BS891=0,"", IF(SUM($AN$498:BS891)=1,BV891, IF($AN$511&gt;SUM($AN$498:BS891),_xlfn.CONCAT(", ",BV891), IF($AN$511=SUM($AN$498:BS891),_xlfn.CONCAT(" y ",BV891,".")))))</f>
        <v/>
      </c>
      <c r="BV891" s="639">
        <f t="shared" si="284"/>
        <v>20</v>
      </c>
      <c r="BW891" s="641"/>
      <c r="BX891" s="35"/>
      <c r="BY891" s="1084">
        <f>IF(CNGE_2026_M3_Secc1!$AH$627=CNGE_2026_M3_Secc1!$AJ$627,0,CNGE_2026_M3_Secc1!BB664)</f>
        <v>0</v>
      </c>
      <c r="BZ891" s="1085"/>
      <c r="CA891" s="35"/>
      <c r="CB891" s="1084">
        <f>IF(CNGE_2026_M3_Secc1!$AH$627=CNGE_2026_M3_Secc1!$AJ$627,0,CNGE_2026_M3_Secc1!BE664)</f>
        <v>0</v>
      </c>
      <c r="CC891" s="1085"/>
      <c r="CD891" s="35"/>
      <c r="CE891" s="35"/>
      <c r="CF891" s="35"/>
      <c r="CG891" s="35"/>
      <c r="CH891" s="35"/>
      <c r="CI891" s="35"/>
      <c r="CJ891" s="35"/>
      <c r="CK891" s="35"/>
      <c r="CL891" s="35"/>
      <c r="CM891" s="35"/>
      <c r="CN891" s="35"/>
      <c r="CO891" s="35"/>
      <c r="CP891" s="35"/>
      <c r="CQ891" s="35"/>
      <c r="CR891" s="35"/>
      <c r="CS891" s="35"/>
      <c r="CT891" s="35"/>
      <c r="CU891" s="35"/>
      <c r="CV891" s="35"/>
      <c r="CW891" s="35"/>
      <c r="CX891" s="35"/>
      <c r="CY891" s="35"/>
      <c r="CZ891" s="35"/>
      <c r="DA891" s="35"/>
      <c r="DB891" s="35"/>
      <c r="DC891" s="35"/>
      <c r="DD891" s="35"/>
      <c r="DE891" s="35"/>
      <c r="DF891" s="35"/>
      <c r="DG891" s="35"/>
      <c r="DH891" s="35"/>
      <c r="DI891" s="35"/>
      <c r="DJ891" s="35"/>
      <c r="DK891" s="35"/>
      <c r="DL891" s="35"/>
      <c r="DM891" s="35"/>
      <c r="DN891" s="35"/>
      <c r="DO891" s="35"/>
      <c r="DP891" s="35"/>
      <c r="DQ891" s="35"/>
      <c r="DR891" s="35"/>
      <c r="DS891" s="35"/>
      <c r="DT891" s="35"/>
      <c r="DU891" s="35"/>
      <c r="DV891" s="35"/>
      <c r="DW891" s="35"/>
      <c r="DX891" s="35"/>
      <c r="DY891" s="35"/>
      <c r="DZ891" s="35"/>
      <c r="EA891" s="35"/>
      <c r="EB891" s="35"/>
      <c r="EC891" s="35"/>
      <c r="ED891" s="35"/>
      <c r="EE891" s="35"/>
      <c r="EF891" s="35"/>
      <c r="EG891" s="35"/>
      <c r="EH891" s="35"/>
      <c r="EI891" s="35"/>
      <c r="EJ891" s="35"/>
      <c r="EK891" s="35"/>
      <c r="EL891" s="35"/>
      <c r="EM891" s="35"/>
      <c r="EN891" s="35"/>
      <c r="EO891" s="35"/>
      <c r="EP891" s="35"/>
      <c r="EQ891" s="35"/>
      <c r="ER891" s="35"/>
      <c r="ES891" s="35"/>
      <c r="ET891" s="35"/>
      <c r="EU891" s="35"/>
      <c r="EV891" s="35"/>
      <c r="EW891" s="35"/>
      <c r="EX891" s="35"/>
      <c r="EY891" s="35"/>
      <c r="EZ891" s="35"/>
      <c r="FA891" s="35"/>
      <c r="FB891" s="35"/>
      <c r="FC891" s="35"/>
      <c r="FD891" s="35"/>
      <c r="FE891" s="35"/>
      <c r="FF891" s="35"/>
      <c r="FG891" s="35"/>
      <c r="FH891" s="35"/>
      <c r="FI891" s="35"/>
      <c r="FJ891" s="35"/>
      <c r="FK891" s="35"/>
      <c r="FL891" s="35"/>
      <c r="FM891" s="35"/>
      <c r="FN891" s="35"/>
      <c r="FO891" s="35"/>
      <c r="FP891" s="35"/>
      <c r="FQ891" s="35"/>
      <c r="FR891" s="35"/>
      <c r="FS891" s="35"/>
      <c r="FT891" s="35"/>
      <c r="FU891" s="35"/>
      <c r="FV891" s="35"/>
      <c r="FW891" s="35"/>
      <c r="FX891" s="35"/>
      <c r="FY891" s="35"/>
      <c r="FZ891" s="35"/>
      <c r="GA891" s="35"/>
      <c r="GB891" s="35"/>
      <c r="GC891" s="35"/>
      <c r="GD891" s="35"/>
      <c r="GE891" s="35"/>
      <c r="GF891" s="35"/>
      <c r="GG891" s="35"/>
      <c r="GH891" s="35"/>
      <c r="GI891" s="35"/>
      <c r="GJ891" s="35"/>
      <c r="GK891" s="35"/>
      <c r="GL891" s="627">
        <f t="shared" si="263"/>
        <v>0</v>
      </c>
      <c r="GM891" s="627"/>
      <c r="GN891" s="639">
        <f t="shared" si="264"/>
        <v>0</v>
      </c>
      <c r="GO891" s="641"/>
      <c r="GP891" s="627">
        <f t="shared" si="265"/>
        <v>0</v>
      </c>
      <c r="GQ891" s="627"/>
      <c r="GR891" s="627">
        <f t="shared" si="266"/>
        <v>0</v>
      </c>
      <c r="GS891" s="627"/>
      <c r="GT891" s="35"/>
      <c r="GU891" s="35"/>
      <c r="GV891" s="35"/>
      <c r="GW891" s="35"/>
      <c r="GX891" s="35"/>
      <c r="GY891" s="35"/>
      <c r="GZ891" s="35"/>
      <c r="HA891" s="35"/>
      <c r="HB891" s="35"/>
      <c r="HC891" s="35"/>
      <c r="HD891" s="35"/>
      <c r="HE891" s="35"/>
      <c r="HF891" s="35"/>
      <c r="HG891" s="35"/>
      <c r="HH891" s="35"/>
      <c r="HI891" s="35"/>
      <c r="HJ891" s="35"/>
      <c r="HK891" s="35"/>
      <c r="HL891" s="35"/>
    </row>
    <row r="892" spans="1:220" ht="15" customHeight="1">
      <c r="A892" s="131"/>
      <c r="B892" s="53"/>
      <c r="C892" s="82" t="s">
        <v>86</v>
      </c>
      <c r="D892" s="746" t="str">
        <f>IF($AH$11=1,"",IF(CNGE_2026_M3_Secc1!$AH$627=CNGE_2026_M3_Secc1!$AJ$627,"",IF(CNGE_2026_M3_Secc1!D665="","",CNGE_2026_M3_Secc1!D665)))</f>
        <v/>
      </c>
      <c r="E892" s="746"/>
      <c r="F892" s="746"/>
      <c r="G892" s="746"/>
      <c r="H892" s="746"/>
      <c r="I892" s="746"/>
      <c r="J892" s="746"/>
      <c r="K892" s="746"/>
      <c r="L892" s="746"/>
      <c r="M892" s="432"/>
      <c r="N892" s="432"/>
      <c r="O892" s="432"/>
      <c r="P892" s="432"/>
      <c r="Q892" s="432"/>
      <c r="R892" s="432"/>
      <c r="S892" s="432"/>
      <c r="T892" s="432"/>
      <c r="U892" s="432"/>
      <c r="V892" s="432"/>
      <c r="W892" s="432"/>
      <c r="X892" s="432"/>
      <c r="Y892" s="432"/>
      <c r="Z892" s="432"/>
      <c r="AA892" s="432"/>
      <c r="AB892" s="432"/>
      <c r="AC892" s="432"/>
      <c r="AD892" s="432"/>
      <c r="AE892" s="12"/>
      <c r="AH892" s="896">
        <f t="shared" si="267"/>
        <v>0</v>
      </c>
      <c r="AI892" s="627"/>
      <c r="AJ892" s="627">
        <f t="shared" si="268"/>
        <v>0</v>
      </c>
      <c r="AK892" s="627"/>
      <c r="AL892" s="639">
        <f t="shared" si="269"/>
        <v>0</v>
      </c>
      <c r="AM892" s="641"/>
      <c r="AN892" s="627">
        <f t="shared" si="270"/>
        <v>0</v>
      </c>
      <c r="AO892" s="639"/>
      <c r="AP892" s="448"/>
      <c r="AQ892" s="919">
        <f t="shared" si="271"/>
        <v>0</v>
      </c>
      <c r="AR892" s="627"/>
      <c r="AS892" s="627">
        <f t="shared" si="272"/>
        <v>0</v>
      </c>
      <c r="AT892" s="627"/>
      <c r="AU892" s="639">
        <f t="shared" si="273"/>
        <v>0</v>
      </c>
      <c r="AV892" s="641"/>
      <c r="AW892" s="627">
        <f t="shared" si="274"/>
        <v>0</v>
      </c>
      <c r="AX892" s="639"/>
      <c r="AY892" s="448"/>
      <c r="AZ892" s="896">
        <f t="shared" si="275"/>
        <v>0</v>
      </c>
      <c r="BA892" s="627"/>
      <c r="BB892" s="627">
        <f t="shared" si="276"/>
        <v>0</v>
      </c>
      <c r="BC892" s="627"/>
      <c r="BD892" s="639">
        <f t="shared" si="277"/>
        <v>0</v>
      </c>
      <c r="BE892" s="641"/>
      <c r="BF892" s="627">
        <f t="shared" si="278"/>
        <v>0</v>
      </c>
      <c r="BG892" s="639"/>
      <c r="BH892" s="448"/>
      <c r="BI892" s="896">
        <f t="shared" si="279"/>
        <v>0</v>
      </c>
      <c r="BJ892" s="627"/>
      <c r="BK892" s="627">
        <f t="shared" si="280"/>
        <v>0</v>
      </c>
      <c r="BL892" s="627"/>
      <c r="BM892" s="639">
        <f t="shared" si="281"/>
        <v>0</v>
      </c>
      <c r="BN892" s="641"/>
      <c r="BO892" s="627">
        <f t="shared" si="282"/>
        <v>0</v>
      </c>
      <c r="BP892" s="639"/>
      <c r="BQ892" s="448"/>
      <c r="BR892" s="1090">
        <f t="shared" si="283"/>
        <v>0</v>
      </c>
      <c r="BS892" s="748"/>
      <c r="BT892" s="639" t="str">
        <f>IF(BR892=0,"",IF(SUM($BR$871:BR892)=1,BV892,IF($BR$923&gt;SUM($BR$871:BR892),_xlfn.CONCAT(", ",BV892),IF($BR$923=SUM($BR$871:BR892),_xlfn.CONCAT(" y ",BV892,".")))))</f>
        <v/>
      </c>
      <c r="BU892" s="641" t="str">
        <f>IF(BS892=0,"", IF(SUM($AN$498:BS892)=1,BV892, IF($AN$511&gt;SUM($AN$498:BS892),_xlfn.CONCAT(", ",BV892), IF($AN$511=SUM($AN$498:BS892),_xlfn.CONCAT(" y ",BV892,".")))))</f>
        <v/>
      </c>
      <c r="BV892" s="639">
        <f t="shared" si="284"/>
        <v>21</v>
      </c>
      <c r="BW892" s="641"/>
      <c r="BX892" s="35"/>
      <c r="BY892" s="1084">
        <f>IF(CNGE_2026_M3_Secc1!$AH$627=CNGE_2026_M3_Secc1!$AJ$627,0,CNGE_2026_M3_Secc1!BB665)</f>
        <v>0</v>
      </c>
      <c r="BZ892" s="1085"/>
      <c r="CA892" s="35"/>
      <c r="CB892" s="1084">
        <f>IF(CNGE_2026_M3_Secc1!$AH$627=CNGE_2026_M3_Secc1!$AJ$627,0,CNGE_2026_M3_Secc1!BE665)</f>
        <v>0</v>
      </c>
      <c r="CC892" s="1085"/>
      <c r="CD892" s="35"/>
      <c r="CE892" s="35"/>
      <c r="CF892" s="35"/>
      <c r="CG892" s="35"/>
      <c r="CH892" s="35"/>
      <c r="CI892" s="35"/>
      <c r="CJ892" s="35"/>
      <c r="CK892" s="35"/>
      <c r="CL892" s="35"/>
      <c r="CM892" s="35"/>
      <c r="CN892" s="35"/>
      <c r="CO892" s="35"/>
      <c r="CP892" s="35"/>
      <c r="CQ892" s="35"/>
      <c r="CR892" s="35"/>
      <c r="CS892" s="35"/>
      <c r="CT892" s="35"/>
      <c r="CU892" s="35"/>
      <c r="CV892" s="35"/>
      <c r="CW892" s="35"/>
      <c r="CX892" s="35"/>
      <c r="CY892" s="35"/>
      <c r="CZ892" s="35"/>
      <c r="DA892" s="35"/>
      <c r="DB892" s="35"/>
      <c r="DC892" s="35"/>
      <c r="DD892" s="35"/>
      <c r="DE892" s="35"/>
      <c r="DF892" s="35"/>
      <c r="DG892" s="35"/>
      <c r="DH892" s="35"/>
      <c r="DI892" s="35"/>
      <c r="DJ892" s="35"/>
      <c r="DK892" s="35"/>
      <c r="DL892" s="35"/>
      <c r="DM892" s="35"/>
      <c r="DN892" s="35"/>
      <c r="DO892" s="35"/>
      <c r="DP892" s="35"/>
      <c r="DQ892" s="35"/>
      <c r="DR892" s="35"/>
      <c r="DS892" s="35"/>
      <c r="DT892" s="35"/>
      <c r="DU892" s="35"/>
      <c r="DV892" s="35"/>
      <c r="DW892" s="35"/>
      <c r="DX892" s="35"/>
      <c r="DY892" s="35"/>
      <c r="DZ892" s="35"/>
      <c r="EA892" s="35"/>
      <c r="EB892" s="35"/>
      <c r="EC892" s="35"/>
      <c r="ED892" s="35"/>
      <c r="EE892" s="35"/>
      <c r="EF892" s="35"/>
      <c r="EG892" s="35"/>
      <c r="EH892" s="35"/>
      <c r="EI892" s="35"/>
      <c r="EJ892" s="35"/>
      <c r="EK892" s="35"/>
      <c r="EL892" s="35"/>
      <c r="EM892" s="35"/>
      <c r="EN892" s="35"/>
      <c r="EO892" s="35"/>
      <c r="EP892" s="35"/>
      <c r="EQ892" s="35"/>
      <c r="ER892" s="35"/>
      <c r="ES892" s="35"/>
      <c r="ET892" s="35"/>
      <c r="EU892" s="35"/>
      <c r="EV892" s="35"/>
      <c r="EW892" s="35"/>
      <c r="EX892" s="35"/>
      <c r="EY892" s="35"/>
      <c r="EZ892" s="35"/>
      <c r="FA892" s="35"/>
      <c r="FB892" s="35"/>
      <c r="FC892" s="35"/>
      <c r="FD892" s="35"/>
      <c r="FE892" s="35"/>
      <c r="FF892" s="35"/>
      <c r="FG892" s="35"/>
      <c r="FH892" s="35"/>
      <c r="FI892" s="35"/>
      <c r="FJ892" s="35"/>
      <c r="FK892" s="35"/>
      <c r="FL892" s="35"/>
      <c r="FM892" s="35"/>
      <c r="FN892" s="35"/>
      <c r="FO892" s="35"/>
      <c r="FP892" s="35"/>
      <c r="FQ892" s="35"/>
      <c r="FR892" s="35"/>
      <c r="FS892" s="35"/>
      <c r="FT892" s="35"/>
      <c r="FU892" s="35"/>
      <c r="FV892" s="35"/>
      <c r="FW892" s="35"/>
      <c r="FX892" s="35"/>
      <c r="FY892" s="35"/>
      <c r="FZ892" s="35"/>
      <c r="GA892" s="35"/>
      <c r="GB892" s="35"/>
      <c r="GC892" s="35"/>
      <c r="GD892" s="35"/>
      <c r="GE892" s="35"/>
      <c r="GF892" s="35"/>
      <c r="GG892" s="35"/>
      <c r="GH892" s="35"/>
      <c r="GI892" s="35"/>
      <c r="GJ892" s="35"/>
      <c r="GK892" s="35"/>
      <c r="GL892" s="627">
        <f t="shared" si="263"/>
        <v>0</v>
      </c>
      <c r="GM892" s="627"/>
      <c r="GN892" s="639">
        <f t="shared" si="264"/>
        <v>0</v>
      </c>
      <c r="GO892" s="641"/>
      <c r="GP892" s="627">
        <f t="shared" si="265"/>
        <v>0</v>
      </c>
      <c r="GQ892" s="627"/>
      <c r="GR892" s="627">
        <f t="shared" si="266"/>
        <v>0</v>
      </c>
      <c r="GS892" s="627"/>
      <c r="GT892" s="35"/>
      <c r="GU892" s="35"/>
      <c r="GV892" s="35"/>
      <c r="GW892" s="35"/>
      <c r="GX892" s="35"/>
      <c r="GY892" s="35"/>
      <c r="GZ892" s="35"/>
      <c r="HA892" s="35"/>
      <c r="HB892" s="35"/>
      <c r="HC892" s="35"/>
      <c r="HD892" s="35"/>
      <c r="HE892" s="35"/>
      <c r="HF892" s="35"/>
      <c r="HG892" s="35"/>
      <c r="HH892" s="35"/>
      <c r="HI892" s="35"/>
      <c r="HJ892" s="35"/>
      <c r="HK892" s="35"/>
      <c r="HL892" s="35"/>
    </row>
    <row r="893" spans="1:220" ht="15" customHeight="1">
      <c r="A893" s="131"/>
      <c r="B893" s="53"/>
      <c r="C893" s="82" t="s">
        <v>87</v>
      </c>
      <c r="D893" s="746" t="str">
        <f>IF($AH$11=1,"",IF(CNGE_2026_M3_Secc1!$AH$627=CNGE_2026_M3_Secc1!$AJ$627,"",IF(CNGE_2026_M3_Secc1!D666="","",CNGE_2026_M3_Secc1!D666)))</f>
        <v/>
      </c>
      <c r="E893" s="746"/>
      <c r="F893" s="746"/>
      <c r="G893" s="746"/>
      <c r="H893" s="746"/>
      <c r="I893" s="746"/>
      <c r="J893" s="746"/>
      <c r="K893" s="746"/>
      <c r="L893" s="746"/>
      <c r="M893" s="432"/>
      <c r="N893" s="432"/>
      <c r="O893" s="432"/>
      <c r="P893" s="432"/>
      <c r="Q893" s="432"/>
      <c r="R893" s="432"/>
      <c r="S893" s="432"/>
      <c r="T893" s="432"/>
      <c r="U893" s="432"/>
      <c r="V893" s="432"/>
      <c r="W893" s="432"/>
      <c r="X893" s="432"/>
      <c r="Y893" s="432"/>
      <c r="Z893" s="432"/>
      <c r="AA893" s="432"/>
      <c r="AB893" s="432"/>
      <c r="AC893" s="432"/>
      <c r="AD893" s="432"/>
      <c r="AE893" s="12"/>
      <c r="AH893" s="896">
        <f t="shared" si="267"/>
        <v>0</v>
      </c>
      <c r="AI893" s="627"/>
      <c r="AJ893" s="627">
        <f t="shared" si="268"/>
        <v>0</v>
      </c>
      <c r="AK893" s="627"/>
      <c r="AL893" s="639">
        <f t="shared" si="269"/>
        <v>0</v>
      </c>
      <c r="AM893" s="641"/>
      <c r="AN893" s="627">
        <f t="shared" si="270"/>
        <v>0</v>
      </c>
      <c r="AO893" s="639"/>
      <c r="AP893" s="448"/>
      <c r="AQ893" s="919">
        <f t="shared" si="271"/>
        <v>0</v>
      </c>
      <c r="AR893" s="627"/>
      <c r="AS893" s="627">
        <f t="shared" si="272"/>
        <v>0</v>
      </c>
      <c r="AT893" s="627"/>
      <c r="AU893" s="639">
        <f t="shared" si="273"/>
        <v>0</v>
      </c>
      <c r="AV893" s="641"/>
      <c r="AW893" s="627">
        <f t="shared" si="274"/>
        <v>0</v>
      </c>
      <c r="AX893" s="639"/>
      <c r="AY893" s="448"/>
      <c r="AZ893" s="896">
        <f t="shared" si="275"/>
        <v>0</v>
      </c>
      <c r="BA893" s="627"/>
      <c r="BB893" s="627">
        <f t="shared" si="276"/>
        <v>0</v>
      </c>
      <c r="BC893" s="627"/>
      <c r="BD893" s="639">
        <f t="shared" si="277"/>
        <v>0</v>
      </c>
      <c r="BE893" s="641"/>
      <c r="BF893" s="627">
        <f t="shared" si="278"/>
        <v>0</v>
      </c>
      <c r="BG893" s="639"/>
      <c r="BH893" s="448"/>
      <c r="BI893" s="896">
        <f t="shared" si="279"/>
        <v>0</v>
      </c>
      <c r="BJ893" s="627"/>
      <c r="BK893" s="627">
        <f t="shared" si="280"/>
        <v>0</v>
      </c>
      <c r="BL893" s="627"/>
      <c r="BM893" s="639">
        <f t="shared" si="281"/>
        <v>0</v>
      </c>
      <c r="BN893" s="641"/>
      <c r="BO893" s="627">
        <f t="shared" si="282"/>
        <v>0</v>
      </c>
      <c r="BP893" s="639"/>
      <c r="BQ893" s="448"/>
      <c r="BR893" s="1090">
        <f t="shared" si="283"/>
        <v>0</v>
      </c>
      <c r="BS893" s="748"/>
      <c r="BT893" s="639" t="str">
        <f>IF(BR893=0,"",IF(SUM($BR$871:BR893)=1,BV893,IF($BR$923&gt;SUM($BR$871:BR893),_xlfn.CONCAT(", ",BV893),IF($BR$923=SUM($BR$871:BR893),_xlfn.CONCAT(" y ",BV893,".")))))</f>
        <v/>
      </c>
      <c r="BU893" s="641" t="str">
        <f>IF(BS893=0,"", IF(SUM($AN$498:BS893)=1,BV893, IF($AN$511&gt;SUM($AN$498:BS893),_xlfn.CONCAT(", ",BV893), IF($AN$511=SUM($AN$498:BS893),_xlfn.CONCAT(" y ",BV893,".")))))</f>
        <v/>
      </c>
      <c r="BV893" s="639">
        <f t="shared" si="284"/>
        <v>22</v>
      </c>
      <c r="BW893" s="641"/>
      <c r="BX893" s="35"/>
      <c r="BY893" s="1084">
        <f>IF(CNGE_2026_M3_Secc1!$AH$627=CNGE_2026_M3_Secc1!$AJ$627,0,CNGE_2026_M3_Secc1!BB666)</f>
        <v>0</v>
      </c>
      <c r="BZ893" s="1085"/>
      <c r="CA893" s="35"/>
      <c r="CB893" s="1084">
        <f>IF(CNGE_2026_M3_Secc1!$AH$627=CNGE_2026_M3_Secc1!$AJ$627,0,CNGE_2026_M3_Secc1!BE666)</f>
        <v>0</v>
      </c>
      <c r="CC893" s="1085"/>
      <c r="CD893" s="35"/>
      <c r="CE893" s="35"/>
      <c r="CF893" s="35"/>
      <c r="CG893" s="35"/>
      <c r="CH893" s="35"/>
      <c r="CI893" s="35"/>
      <c r="CJ893" s="35"/>
      <c r="CK893" s="35"/>
      <c r="CL893" s="35"/>
      <c r="CM893" s="35"/>
      <c r="CN893" s="35"/>
      <c r="CO893" s="35"/>
      <c r="CP893" s="35"/>
      <c r="CQ893" s="35"/>
      <c r="CR893" s="35"/>
      <c r="CS893" s="35"/>
      <c r="CT893" s="35"/>
      <c r="CU893" s="35"/>
      <c r="CV893" s="35"/>
      <c r="CW893" s="35"/>
      <c r="CX893" s="35"/>
      <c r="CY893" s="35"/>
      <c r="CZ893" s="35"/>
      <c r="DA893" s="35"/>
      <c r="DB893" s="35"/>
      <c r="DC893" s="35"/>
      <c r="DD893" s="35"/>
      <c r="DE893" s="35"/>
      <c r="DF893" s="35"/>
      <c r="DG893" s="35"/>
      <c r="DH893" s="35"/>
      <c r="DI893" s="35"/>
      <c r="DJ893" s="35"/>
      <c r="DK893" s="35"/>
      <c r="DL893" s="35"/>
      <c r="DM893" s="35"/>
      <c r="DN893" s="35"/>
      <c r="DO893" s="35"/>
      <c r="DP893" s="35"/>
      <c r="DQ893" s="35"/>
      <c r="DR893" s="35"/>
      <c r="DS893" s="35"/>
      <c r="DT893" s="35"/>
      <c r="DU893" s="35"/>
      <c r="DV893" s="35"/>
      <c r="DW893" s="35"/>
      <c r="DX893" s="35"/>
      <c r="DY893" s="35"/>
      <c r="DZ893" s="35"/>
      <c r="EA893" s="35"/>
      <c r="EB893" s="35"/>
      <c r="EC893" s="35"/>
      <c r="ED893" s="35"/>
      <c r="EE893" s="35"/>
      <c r="EF893" s="35"/>
      <c r="EG893" s="35"/>
      <c r="EH893" s="35"/>
      <c r="EI893" s="35"/>
      <c r="EJ893" s="35"/>
      <c r="EK893" s="35"/>
      <c r="EL893" s="35"/>
      <c r="EM893" s="35"/>
      <c r="EN893" s="35"/>
      <c r="EO893" s="35"/>
      <c r="EP893" s="35"/>
      <c r="EQ893" s="35"/>
      <c r="ER893" s="35"/>
      <c r="ES893" s="35"/>
      <c r="ET893" s="35"/>
      <c r="EU893" s="35"/>
      <c r="EV893" s="35"/>
      <c r="EW893" s="35"/>
      <c r="EX893" s="35"/>
      <c r="EY893" s="35"/>
      <c r="EZ893" s="35"/>
      <c r="FA893" s="35"/>
      <c r="FB893" s="35"/>
      <c r="FC893" s="35"/>
      <c r="FD893" s="35"/>
      <c r="FE893" s="35"/>
      <c r="FF893" s="35"/>
      <c r="FG893" s="35"/>
      <c r="FH893" s="35"/>
      <c r="FI893" s="35"/>
      <c r="FJ893" s="35"/>
      <c r="FK893" s="35"/>
      <c r="FL893" s="35"/>
      <c r="FM893" s="35"/>
      <c r="FN893" s="35"/>
      <c r="FO893" s="35"/>
      <c r="FP893" s="35"/>
      <c r="FQ893" s="35"/>
      <c r="FR893" s="35"/>
      <c r="FS893" s="35"/>
      <c r="FT893" s="35"/>
      <c r="FU893" s="35"/>
      <c r="FV893" s="35"/>
      <c r="FW893" s="35"/>
      <c r="FX893" s="35"/>
      <c r="FY893" s="35"/>
      <c r="FZ893" s="35"/>
      <c r="GA893" s="35"/>
      <c r="GB893" s="35"/>
      <c r="GC893" s="35"/>
      <c r="GD893" s="35"/>
      <c r="GE893" s="35"/>
      <c r="GF893" s="35"/>
      <c r="GG893" s="35"/>
      <c r="GH893" s="35"/>
      <c r="GI893" s="35"/>
      <c r="GJ893" s="35"/>
      <c r="GK893" s="35"/>
      <c r="GL893" s="627">
        <f t="shared" si="263"/>
        <v>0</v>
      </c>
      <c r="GM893" s="627"/>
      <c r="GN893" s="639">
        <f t="shared" si="264"/>
        <v>0</v>
      </c>
      <c r="GO893" s="641"/>
      <c r="GP893" s="627">
        <f t="shared" si="265"/>
        <v>0</v>
      </c>
      <c r="GQ893" s="627"/>
      <c r="GR893" s="627">
        <f t="shared" si="266"/>
        <v>0</v>
      </c>
      <c r="GS893" s="627"/>
      <c r="GT893" s="35"/>
      <c r="GU893" s="35"/>
      <c r="GV893" s="35"/>
      <c r="GW893" s="35"/>
      <c r="GX893" s="35"/>
      <c r="GY893" s="35"/>
      <c r="GZ893" s="35"/>
      <c r="HA893" s="35"/>
      <c r="HB893" s="35"/>
      <c r="HC893" s="35"/>
      <c r="HD893" s="35"/>
      <c r="HE893" s="35"/>
      <c r="HF893" s="35"/>
      <c r="HG893" s="35"/>
      <c r="HH893" s="35"/>
      <c r="HI893" s="35"/>
      <c r="HJ893" s="35"/>
      <c r="HK893" s="35"/>
      <c r="HL893" s="35"/>
    </row>
    <row r="894" spans="1:220" ht="15" customHeight="1">
      <c r="A894" s="131"/>
      <c r="B894" s="53"/>
      <c r="C894" s="82" t="s">
        <v>88</v>
      </c>
      <c r="D894" s="746" t="str">
        <f>IF($AH$11=1,"",IF(CNGE_2026_M3_Secc1!$AH$627=CNGE_2026_M3_Secc1!$AJ$627,"",IF(CNGE_2026_M3_Secc1!D667="","",CNGE_2026_M3_Secc1!D667)))</f>
        <v/>
      </c>
      <c r="E894" s="746"/>
      <c r="F894" s="746"/>
      <c r="G894" s="746"/>
      <c r="H894" s="746"/>
      <c r="I894" s="746"/>
      <c r="J894" s="746"/>
      <c r="K894" s="746"/>
      <c r="L894" s="746"/>
      <c r="M894" s="432"/>
      <c r="N894" s="432"/>
      <c r="O894" s="432"/>
      <c r="P894" s="432"/>
      <c r="Q894" s="432"/>
      <c r="R894" s="432"/>
      <c r="S894" s="432"/>
      <c r="T894" s="432"/>
      <c r="U894" s="432"/>
      <c r="V894" s="432"/>
      <c r="W894" s="432"/>
      <c r="X894" s="432"/>
      <c r="Y894" s="432"/>
      <c r="Z894" s="432"/>
      <c r="AA894" s="432"/>
      <c r="AB894" s="432"/>
      <c r="AC894" s="432"/>
      <c r="AD894" s="432"/>
      <c r="AE894" s="12"/>
      <c r="AH894" s="896">
        <f t="shared" si="267"/>
        <v>0</v>
      </c>
      <c r="AI894" s="627"/>
      <c r="AJ894" s="627">
        <f t="shared" si="268"/>
        <v>0</v>
      </c>
      <c r="AK894" s="627"/>
      <c r="AL894" s="639">
        <f t="shared" si="269"/>
        <v>0</v>
      </c>
      <c r="AM894" s="641"/>
      <c r="AN894" s="627">
        <f t="shared" si="270"/>
        <v>0</v>
      </c>
      <c r="AO894" s="639"/>
      <c r="AP894" s="448"/>
      <c r="AQ894" s="919">
        <f t="shared" si="271"/>
        <v>0</v>
      </c>
      <c r="AR894" s="627"/>
      <c r="AS894" s="627">
        <f t="shared" si="272"/>
        <v>0</v>
      </c>
      <c r="AT894" s="627"/>
      <c r="AU894" s="639">
        <f t="shared" si="273"/>
        <v>0</v>
      </c>
      <c r="AV894" s="641"/>
      <c r="AW894" s="627">
        <f t="shared" si="274"/>
        <v>0</v>
      </c>
      <c r="AX894" s="639"/>
      <c r="AY894" s="448"/>
      <c r="AZ894" s="896">
        <f t="shared" si="275"/>
        <v>0</v>
      </c>
      <c r="BA894" s="627"/>
      <c r="BB894" s="627">
        <f t="shared" si="276"/>
        <v>0</v>
      </c>
      <c r="BC894" s="627"/>
      <c r="BD894" s="639">
        <f t="shared" si="277"/>
        <v>0</v>
      </c>
      <c r="BE894" s="641"/>
      <c r="BF894" s="627">
        <f t="shared" si="278"/>
        <v>0</v>
      </c>
      <c r="BG894" s="639"/>
      <c r="BH894" s="448"/>
      <c r="BI894" s="896">
        <f t="shared" si="279"/>
        <v>0</v>
      </c>
      <c r="BJ894" s="627"/>
      <c r="BK894" s="627">
        <f t="shared" si="280"/>
        <v>0</v>
      </c>
      <c r="BL894" s="627"/>
      <c r="BM894" s="639">
        <f t="shared" si="281"/>
        <v>0</v>
      </c>
      <c r="BN894" s="641"/>
      <c r="BO894" s="627">
        <f t="shared" si="282"/>
        <v>0</v>
      </c>
      <c r="BP894" s="639"/>
      <c r="BQ894" s="448"/>
      <c r="BR894" s="1090">
        <f t="shared" si="283"/>
        <v>0</v>
      </c>
      <c r="BS894" s="748"/>
      <c r="BT894" s="639" t="str">
        <f>IF(BR894=0,"",IF(SUM($BR$871:BR894)=1,BV894,IF($BR$923&gt;SUM($BR$871:BR894),_xlfn.CONCAT(", ",BV894),IF($BR$923=SUM($BR$871:BR894),_xlfn.CONCAT(" y ",BV894,".")))))</f>
        <v/>
      </c>
      <c r="BU894" s="641" t="str">
        <f>IF(BS894=0,"", IF(SUM($AN$498:BS894)=1,BV894, IF($AN$511&gt;SUM($AN$498:BS894),_xlfn.CONCAT(", ",BV894), IF($AN$511=SUM($AN$498:BS894),_xlfn.CONCAT(" y ",BV894,".")))))</f>
        <v/>
      </c>
      <c r="BV894" s="639">
        <f t="shared" si="284"/>
        <v>23</v>
      </c>
      <c r="BW894" s="641"/>
      <c r="BX894" s="35"/>
      <c r="BY894" s="1084">
        <f>IF(CNGE_2026_M3_Secc1!$AH$627=CNGE_2026_M3_Secc1!$AJ$627,0,CNGE_2026_M3_Secc1!BB667)</f>
        <v>0</v>
      </c>
      <c r="BZ894" s="1085"/>
      <c r="CA894" s="35"/>
      <c r="CB894" s="1084">
        <f>IF(CNGE_2026_M3_Secc1!$AH$627=CNGE_2026_M3_Secc1!$AJ$627,0,CNGE_2026_M3_Secc1!BE667)</f>
        <v>0</v>
      </c>
      <c r="CC894" s="1085"/>
      <c r="CD894" s="35"/>
      <c r="CE894" s="35"/>
      <c r="CF894" s="35"/>
      <c r="CG894" s="35"/>
      <c r="CH894" s="35"/>
      <c r="CI894" s="35"/>
      <c r="CJ894" s="35"/>
      <c r="CK894" s="35"/>
      <c r="CL894" s="35"/>
      <c r="CM894" s="35"/>
      <c r="CN894" s="35"/>
      <c r="CO894" s="35"/>
      <c r="CP894" s="35"/>
      <c r="CQ894" s="35"/>
      <c r="CR894" s="35"/>
      <c r="CS894" s="35"/>
      <c r="CT894" s="35"/>
      <c r="CU894" s="35"/>
      <c r="CV894" s="35"/>
      <c r="CW894" s="35"/>
      <c r="CX894" s="35"/>
      <c r="CY894" s="35"/>
      <c r="CZ894" s="35"/>
      <c r="DA894" s="35"/>
      <c r="DB894" s="35"/>
      <c r="DC894" s="35"/>
      <c r="DD894" s="35"/>
      <c r="DE894" s="35"/>
      <c r="DF894" s="35"/>
      <c r="DG894" s="35"/>
      <c r="DH894" s="35"/>
      <c r="DI894" s="35"/>
      <c r="DJ894" s="35"/>
      <c r="DK894" s="35"/>
      <c r="DL894" s="35"/>
      <c r="DM894" s="35"/>
      <c r="DN894" s="35"/>
      <c r="DO894" s="35"/>
      <c r="DP894" s="35"/>
      <c r="DQ894" s="35"/>
      <c r="DR894" s="35"/>
      <c r="DS894" s="35"/>
      <c r="DT894" s="35"/>
      <c r="DU894" s="35"/>
      <c r="DV894" s="35"/>
      <c r="DW894" s="35"/>
      <c r="DX894" s="35"/>
      <c r="DY894" s="35"/>
      <c r="DZ894" s="35"/>
      <c r="EA894" s="35"/>
      <c r="EB894" s="35"/>
      <c r="EC894" s="35"/>
      <c r="ED894" s="35"/>
      <c r="EE894" s="35"/>
      <c r="EF894" s="35"/>
      <c r="EG894" s="35"/>
      <c r="EH894" s="35"/>
      <c r="EI894" s="35"/>
      <c r="EJ894" s="35"/>
      <c r="EK894" s="35"/>
      <c r="EL894" s="35"/>
      <c r="EM894" s="35"/>
      <c r="EN894" s="35"/>
      <c r="EO894" s="35"/>
      <c r="EP894" s="35"/>
      <c r="EQ894" s="35"/>
      <c r="ER894" s="35"/>
      <c r="ES894" s="35"/>
      <c r="ET894" s="35"/>
      <c r="EU894" s="35"/>
      <c r="EV894" s="35"/>
      <c r="EW894" s="35"/>
      <c r="EX894" s="35"/>
      <c r="EY894" s="35"/>
      <c r="EZ894" s="35"/>
      <c r="FA894" s="35"/>
      <c r="FB894" s="35"/>
      <c r="FC894" s="35"/>
      <c r="FD894" s="35"/>
      <c r="FE894" s="35"/>
      <c r="FF894" s="35"/>
      <c r="FG894" s="35"/>
      <c r="FH894" s="35"/>
      <c r="FI894" s="35"/>
      <c r="FJ894" s="35"/>
      <c r="FK894" s="35"/>
      <c r="FL894" s="35"/>
      <c r="FM894" s="35"/>
      <c r="FN894" s="35"/>
      <c r="FO894" s="35"/>
      <c r="FP894" s="35"/>
      <c r="FQ894" s="35"/>
      <c r="FR894" s="35"/>
      <c r="FS894" s="35"/>
      <c r="FT894" s="35"/>
      <c r="FU894" s="35"/>
      <c r="FV894" s="35"/>
      <c r="FW894" s="35"/>
      <c r="FX894" s="35"/>
      <c r="FY894" s="35"/>
      <c r="FZ894" s="35"/>
      <c r="GA894" s="35"/>
      <c r="GB894" s="35"/>
      <c r="GC894" s="35"/>
      <c r="GD894" s="35"/>
      <c r="GE894" s="35"/>
      <c r="GF894" s="35"/>
      <c r="GG894" s="35"/>
      <c r="GH894" s="35"/>
      <c r="GI894" s="35"/>
      <c r="GJ894" s="35"/>
      <c r="GK894" s="35"/>
      <c r="GL894" s="627">
        <f t="shared" si="263"/>
        <v>0</v>
      </c>
      <c r="GM894" s="627"/>
      <c r="GN894" s="639">
        <f t="shared" si="264"/>
        <v>0</v>
      </c>
      <c r="GO894" s="641"/>
      <c r="GP894" s="627">
        <f t="shared" si="265"/>
        <v>0</v>
      </c>
      <c r="GQ894" s="627"/>
      <c r="GR894" s="627">
        <f t="shared" si="266"/>
        <v>0</v>
      </c>
      <c r="GS894" s="627"/>
      <c r="GT894" s="35"/>
      <c r="GU894" s="35"/>
      <c r="GV894" s="35"/>
      <c r="GW894" s="35"/>
      <c r="GX894" s="35"/>
      <c r="GY894" s="35"/>
      <c r="GZ894" s="35"/>
      <c r="HA894" s="35"/>
      <c r="HB894" s="35"/>
      <c r="HC894" s="35"/>
      <c r="HD894" s="35"/>
      <c r="HE894" s="35"/>
      <c r="HF894" s="35"/>
      <c r="HG894" s="35"/>
      <c r="HH894" s="35"/>
      <c r="HI894" s="35"/>
      <c r="HJ894" s="35"/>
      <c r="HK894" s="35"/>
      <c r="HL894" s="35"/>
    </row>
    <row r="895" spans="1:220" ht="15" customHeight="1">
      <c r="A895" s="131"/>
      <c r="B895" s="53"/>
      <c r="C895" s="82" t="s">
        <v>89</v>
      </c>
      <c r="D895" s="746" t="str">
        <f>IF($AH$11=1,"",IF(CNGE_2026_M3_Secc1!$AH$627=CNGE_2026_M3_Secc1!$AJ$627,"",IF(CNGE_2026_M3_Secc1!D668="","",CNGE_2026_M3_Secc1!D668)))</f>
        <v/>
      </c>
      <c r="E895" s="746"/>
      <c r="F895" s="746"/>
      <c r="G895" s="746"/>
      <c r="H895" s="746"/>
      <c r="I895" s="746"/>
      <c r="J895" s="746"/>
      <c r="K895" s="746"/>
      <c r="L895" s="746"/>
      <c r="M895" s="432"/>
      <c r="N895" s="432"/>
      <c r="O895" s="432"/>
      <c r="P895" s="432"/>
      <c r="Q895" s="432"/>
      <c r="R895" s="432"/>
      <c r="S895" s="432"/>
      <c r="T895" s="432"/>
      <c r="U895" s="432"/>
      <c r="V895" s="432"/>
      <c r="W895" s="432"/>
      <c r="X895" s="432"/>
      <c r="Y895" s="432"/>
      <c r="Z895" s="432"/>
      <c r="AA895" s="432"/>
      <c r="AB895" s="432"/>
      <c r="AC895" s="432"/>
      <c r="AD895" s="432"/>
      <c r="AE895" s="12"/>
      <c r="AH895" s="896">
        <f t="shared" si="267"/>
        <v>0</v>
      </c>
      <c r="AI895" s="627"/>
      <c r="AJ895" s="627">
        <f t="shared" si="268"/>
        <v>0</v>
      </c>
      <c r="AK895" s="627"/>
      <c r="AL895" s="639">
        <f t="shared" si="269"/>
        <v>0</v>
      </c>
      <c r="AM895" s="641"/>
      <c r="AN895" s="627">
        <f t="shared" si="270"/>
        <v>0</v>
      </c>
      <c r="AO895" s="639"/>
      <c r="AP895" s="448"/>
      <c r="AQ895" s="919">
        <f t="shared" si="271"/>
        <v>0</v>
      </c>
      <c r="AR895" s="627"/>
      <c r="AS895" s="627">
        <f t="shared" si="272"/>
        <v>0</v>
      </c>
      <c r="AT895" s="627"/>
      <c r="AU895" s="639">
        <f t="shared" si="273"/>
        <v>0</v>
      </c>
      <c r="AV895" s="641"/>
      <c r="AW895" s="627">
        <f t="shared" si="274"/>
        <v>0</v>
      </c>
      <c r="AX895" s="639"/>
      <c r="AY895" s="448"/>
      <c r="AZ895" s="896">
        <f t="shared" si="275"/>
        <v>0</v>
      </c>
      <c r="BA895" s="627"/>
      <c r="BB895" s="627">
        <f t="shared" si="276"/>
        <v>0</v>
      </c>
      <c r="BC895" s="627"/>
      <c r="BD895" s="639">
        <f t="shared" si="277"/>
        <v>0</v>
      </c>
      <c r="BE895" s="641"/>
      <c r="BF895" s="627">
        <f t="shared" si="278"/>
        <v>0</v>
      </c>
      <c r="BG895" s="639"/>
      <c r="BH895" s="448"/>
      <c r="BI895" s="896">
        <f t="shared" si="279"/>
        <v>0</v>
      </c>
      <c r="BJ895" s="627"/>
      <c r="BK895" s="627">
        <f t="shared" si="280"/>
        <v>0</v>
      </c>
      <c r="BL895" s="627"/>
      <c r="BM895" s="639">
        <f t="shared" si="281"/>
        <v>0</v>
      </c>
      <c r="BN895" s="641"/>
      <c r="BO895" s="627">
        <f t="shared" si="282"/>
        <v>0</v>
      </c>
      <c r="BP895" s="639"/>
      <c r="BQ895" s="448"/>
      <c r="BR895" s="1090">
        <f t="shared" si="283"/>
        <v>0</v>
      </c>
      <c r="BS895" s="748"/>
      <c r="BT895" s="639" t="str">
        <f>IF(BR895=0,"",IF(SUM($BR$871:BR895)=1,BV895,IF($BR$923&gt;SUM($BR$871:BR895),_xlfn.CONCAT(", ",BV895),IF($BR$923=SUM($BR$871:BR895),_xlfn.CONCAT(" y ",BV895,".")))))</f>
        <v/>
      </c>
      <c r="BU895" s="641" t="str">
        <f>IF(BS895=0,"", IF(SUM($AN$498:BS895)=1,BV895, IF($AN$511&gt;SUM($AN$498:BS895),_xlfn.CONCAT(", ",BV895), IF($AN$511=SUM($AN$498:BS895),_xlfn.CONCAT(" y ",BV895,".")))))</f>
        <v/>
      </c>
      <c r="BV895" s="639">
        <f t="shared" si="284"/>
        <v>24</v>
      </c>
      <c r="BW895" s="641"/>
      <c r="BX895" s="35"/>
      <c r="BY895" s="1084">
        <f>IF(CNGE_2026_M3_Secc1!$AH$627=CNGE_2026_M3_Secc1!$AJ$627,0,CNGE_2026_M3_Secc1!BB668)</f>
        <v>0</v>
      </c>
      <c r="BZ895" s="1085"/>
      <c r="CA895" s="35"/>
      <c r="CB895" s="1084">
        <f>IF(CNGE_2026_M3_Secc1!$AH$627=CNGE_2026_M3_Secc1!$AJ$627,0,CNGE_2026_M3_Secc1!BE668)</f>
        <v>0</v>
      </c>
      <c r="CC895" s="1085"/>
      <c r="CD895" s="35"/>
      <c r="CE895" s="35"/>
      <c r="CF895" s="35"/>
      <c r="CG895" s="35"/>
      <c r="CH895" s="35"/>
      <c r="CI895" s="35"/>
      <c r="CJ895" s="35"/>
      <c r="CK895" s="35"/>
      <c r="CL895" s="35"/>
      <c r="CM895" s="35"/>
      <c r="CN895" s="35"/>
      <c r="CO895" s="35"/>
      <c r="CP895" s="35"/>
      <c r="CQ895" s="35"/>
      <c r="CR895" s="35"/>
      <c r="CS895" s="35"/>
      <c r="CT895" s="35"/>
      <c r="CU895" s="35"/>
      <c r="CV895" s="35"/>
      <c r="CW895" s="35"/>
      <c r="CX895" s="35"/>
      <c r="CY895" s="35"/>
      <c r="CZ895" s="35"/>
      <c r="DA895" s="35"/>
      <c r="DB895" s="35"/>
      <c r="DC895" s="35"/>
      <c r="DD895" s="35"/>
      <c r="DE895" s="35"/>
      <c r="DF895" s="35"/>
      <c r="DG895" s="35"/>
      <c r="DH895" s="35"/>
      <c r="DI895" s="35"/>
      <c r="DJ895" s="35"/>
      <c r="DK895" s="35"/>
      <c r="DL895" s="35"/>
      <c r="DM895" s="35"/>
      <c r="DN895" s="35"/>
      <c r="DO895" s="35"/>
      <c r="DP895" s="35"/>
      <c r="DQ895" s="35"/>
      <c r="DR895" s="35"/>
      <c r="DS895" s="35"/>
      <c r="DT895" s="35"/>
      <c r="DU895" s="35"/>
      <c r="DV895" s="35"/>
      <c r="DW895" s="35"/>
      <c r="DX895" s="35"/>
      <c r="DY895" s="35"/>
      <c r="DZ895" s="35"/>
      <c r="EA895" s="35"/>
      <c r="EB895" s="35"/>
      <c r="EC895" s="35"/>
      <c r="ED895" s="35"/>
      <c r="EE895" s="35"/>
      <c r="EF895" s="35"/>
      <c r="EG895" s="35"/>
      <c r="EH895" s="35"/>
      <c r="EI895" s="35"/>
      <c r="EJ895" s="35"/>
      <c r="EK895" s="35"/>
      <c r="EL895" s="35"/>
      <c r="EM895" s="35"/>
      <c r="EN895" s="35"/>
      <c r="EO895" s="35"/>
      <c r="EP895" s="35"/>
      <c r="EQ895" s="35"/>
      <c r="ER895" s="35"/>
      <c r="ES895" s="35"/>
      <c r="ET895" s="35"/>
      <c r="EU895" s="35"/>
      <c r="EV895" s="35"/>
      <c r="EW895" s="35"/>
      <c r="EX895" s="35"/>
      <c r="EY895" s="35"/>
      <c r="EZ895" s="35"/>
      <c r="FA895" s="35"/>
      <c r="FB895" s="35"/>
      <c r="FC895" s="35"/>
      <c r="FD895" s="35"/>
      <c r="FE895" s="35"/>
      <c r="FF895" s="35"/>
      <c r="FG895" s="35"/>
      <c r="FH895" s="35"/>
      <c r="FI895" s="35"/>
      <c r="FJ895" s="35"/>
      <c r="FK895" s="35"/>
      <c r="FL895" s="35"/>
      <c r="FM895" s="35"/>
      <c r="FN895" s="35"/>
      <c r="FO895" s="35"/>
      <c r="FP895" s="35"/>
      <c r="FQ895" s="35"/>
      <c r="FR895" s="35"/>
      <c r="FS895" s="35"/>
      <c r="FT895" s="35"/>
      <c r="FU895" s="35"/>
      <c r="FV895" s="35"/>
      <c r="FW895" s="35"/>
      <c r="FX895" s="35"/>
      <c r="FY895" s="35"/>
      <c r="FZ895" s="35"/>
      <c r="GA895" s="35"/>
      <c r="GB895" s="35"/>
      <c r="GC895" s="35"/>
      <c r="GD895" s="35"/>
      <c r="GE895" s="35"/>
      <c r="GF895" s="35"/>
      <c r="GG895" s="35"/>
      <c r="GH895" s="35"/>
      <c r="GI895" s="35"/>
      <c r="GJ895" s="35"/>
      <c r="GK895" s="35"/>
      <c r="GL895" s="627">
        <f t="shared" si="263"/>
        <v>0</v>
      </c>
      <c r="GM895" s="627"/>
      <c r="GN895" s="639">
        <f t="shared" si="264"/>
        <v>0</v>
      </c>
      <c r="GO895" s="641"/>
      <c r="GP895" s="627">
        <f t="shared" si="265"/>
        <v>0</v>
      </c>
      <c r="GQ895" s="627"/>
      <c r="GR895" s="627">
        <f t="shared" si="266"/>
        <v>0</v>
      </c>
      <c r="GS895" s="627"/>
      <c r="GT895" s="35"/>
      <c r="GU895" s="35"/>
      <c r="GV895" s="35"/>
      <c r="GW895" s="35"/>
      <c r="GX895" s="35"/>
      <c r="GY895" s="35"/>
      <c r="GZ895" s="35"/>
      <c r="HA895" s="35"/>
      <c r="HB895" s="35"/>
      <c r="HC895" s="35"/>
      <c r="HD895" s="35"/>
      <c r="HE895" s="35"/>
      <c r="HF895" s="35"/>
      <c r="HG895" s="35"/>
      <c r="HH895" s="35"/>
      <c r="HI895" s="35"/>
      <c r="HJ895" s="35"/>
      <c r="HK895" s="35"/>
      <c r="HL895" s="35"/>
    </row>
    <row r="896" spans="1:220" ht="15" customHeight="1">
      <c r="A896" s="131"/>
      <c r="B896" s="53"/>
      <c r="C896" s="82" t="s">
        <v>90</v>
      </c>
      <c r="D896" s="746" t="str">
        <f>IF($AH$11=1,"",IF(CNGE_2026_M3_Secc1!$AH$627=CNGE_2026_M3_Secc1!$AJ$627,"",IF(CNGE_2026_M3_Secc1!D669="","",CNGE_2026_M3_Secc1!D669)))</f>
        <v/>
      </c>
      <c r="E896" s="746"/>
      <c r="F896" s="746"/>
      <c r="G896" s="746"/>
      <c r="H896" s="746"/>
      <c r="I896" s="746"/>
      <c r="J896" s="746"/>
      <c r="K896" s="746"/>
      <c r="L896" s="746"/>
      <c r="M896" s="432"/>
      <c r="N896" s="432"/>
      <c r="O896" s="432"/>
      <c r="P896" s="432"/>
      <c r="Q896" s="432"/>
      <c r="R896" s="432"/>
      <c r="S896" s="432"/>
      <c r="T896" s="432"/>
      <c r="U896" s="432"/>
      <c r="V896" s="432"/>
      <c r="W896" s="432"/>
      <c r="X896" s="432"/>
      <c r="Y896" s="432"/>
      <c r="Z896" s="432"/>
      <c r="AA896" s="432"/>
      <c r="AB896" s="432"/>
      <c r="AC896" s="432"/>
      <c r="AD896" s="432"/>
      <c r="AE896" s="12"/>
      <c r="AH896" s="896">
        <f t="shared" si="267"/>
        <v>0</v>
      </c>
      <c r="AI896" s="627"/>
      <c r="AJ896" s="627">
        <f t="shared" si="268"/>
        <v>0</v>
      </c>
      <c r="AK896" s="627"/>
      <c r="AL896" s="639">
        <f t="shared" si="269"/>
        <v>0</v>
      </c>
      <c r="AM896" s="641"/>
      <c r="AN896" s="627">
        <f t="shared" si="270"/>
        <v>0</v>
      </c>
      <c r="AO896" s="639"/>
      <c r="AP896" s="448"/>
      <c r="AQ896" s="919">
        <f t="shared" si="271"/>
        <v>0</v>
      </c>
      <c r="AR896" s="627"/>
      <c r="AS896" s="627">
        <f t="shared" si="272"/>
        <v>0</v>
      </c>
      <c r="AT896" s="627"/>
      <c r="AU896" s="639">
        <f t="shared" si="273"/>
        <v>0</v>
      </c>
      <c r="AV896" s="641"/>
      <c r="AW896" s="627">
        <f t="shared" si="274"/>
        <v>0</v>
      </c>
      <c r="AX896" s="639"/>
      <c r="AY896" s="448"/>
      <c r="AZ896" s="896">
        <f t="shared" si="275"/>
        <v>0</v>
      </c>
      <c r="BA896" s="627"/>
      <c r="BB896" s="627">
        <f t="shared" si="276"/>
        <v>0</v>
      </c>
      <c r="BC896" s="627"/>
      <c r="BD896" s="639">
        <f t="shared" si="277"/>
        <v>0</v>
      </c>
      <c r="BE896" s="641"/>
      <c r="BF896" s="627">
        <f t="shared" si="278"/>
        <v>0</v>
      </c>
      <c r="BG896" s="639"/>
      <c r="BH896" s="448"/>
      <c r="BI896" s="896">
        <f t="shared" si="279"/>
        <v>0</v>
      </c>
      <c r="BJ896" s="627"/>
      <c r="BK896" s="627">
        <f t="shared" si="280"/>
        <v>0</v>
      </c>
      <c r="BL896" s="627"/>
      <c r="BM896" s="639">
        <f t="shared" si="281"/>
        <v>0</v>
      </c>
      <c r="BN896" s="641"/>
      <c r="BO896" s="627">
        <f t="shared" si="282"/>
        <v>0</v>
      </c>
      <c r="BP896" s="639"/>
      <c r="BQ896" s="448"/>
      <c r="BR896" s="1090">
        <f t="shared" si="283"/>
        <v>0</v>
      </c>
      <c r="BS896" s="748"/>
      <c r="BT896" s="639" t="str">
        <f>IF(BR896=0,"",IF(SUM($BR$871:BR896)=1,BV896,IF($BR$923&gt;SUM($BR$871:BR896),_xlfn.CONCAT(", ",BV896),IF($BR$923=SUM($BR$871:BR896),_xlfn.CONCAT(" y ",BV896,".")))))</f>
        <v/>
      </c>
      <c r="BU896" s="641" t="str">
        <f>IF(BS896=0,"", IF(SUM($AN$498:BS896)=1,BV896, IF($AN$511&gt;SUM($AN$498:BS896),_xlfn.CONCAT(", ",BV896), IF($AN$511=SUM($AN$498:BS896),_xlfn.CONCAT(" y ",BV896,".")))))</f>
        <v/>
      </c>
      <c r="BV896" s="639">
        <f t="shared" si="284"/>
        <v>25</v>
      </c>
      <c r="BW896" s="641"/>
      <c r="BX896" s="35"/>
      <c r="BY896" s="1084">
        <f>IF(CNGE_2026_M3_Secc1!$AH$627=CNGE_2026_M3_Secc1!$AJ$627,0,CNGE_2026_M3_Secc1!BB669)</f>
        <v>0</v>
      </c>
      <c r="BZ896" s="1085"/>
      <c r="CA896" s="35"/>
      <c r="CB896" s="1084">
        <f>IF(CNGE_2026_M3_Secc1!$AH$627=CNGE_2026_M3_Secc1!$AJ$627,0,CNGE_2026_M3_Secc1!BE669)</f>
        <v>0</v>
      </c>
      <c r="CC896" s="1085"/>
      <c r="CD896" s="35"/>
      <c r="CE896" s="35"/>
      <c r="CF896" s="35"/>
      <c r="CG896" s="35"/>
      <c r="CH896" s="35"/>
      <c r="CI896" s="35"/>
      <c r="CJ896" s="35"/>
      <c r="CK896" s="35"/>
      <c r="CL896" s="35"/>
      <c r="CM896" s="35"/>
      <c r="CN896" s="35"/>
      <c r="CO896" s="35"/>
      <c r="CP896" s="35"/>
      <c r="CQ896" s="35"/>
      <c r="CR896" s="35"/>
      <c r="CS896" s="35"/>
      <c r="CT896" s="35"/>
      <c r="CU896" s="35"/>
      <c r="CV896" s="35"/>
      <c r="CW896" s="35"/>
      <c r="CX896" s="35"/>
      <c r="CY896" s="35"/>
      <c r="CZ896" s="35"/>
      <c r="DA896" s="35"/>
      <c r="DB896" s="35"/>
      <c r="DC896" s="35"/>
      <c r="DD896" s="35"/>
      <c r="DE896" s="35"/>
      <c r="DF896" s="35"/>
      <c r="DG896" s="35"/>
      <c r="DH896" s="35"/>
      <c r="DI896" s="35"/>
      <c r="DJ896" s="35"/>
      <c r="DK896" s="35"/>
      <c r="DL896" s="35"/>
      <c r="DM896" s="35"/>
      <c r="DN896" s="35"/>
      <c r="DO896" s="35"/>
      <c r="DP896" s="35"/>
      <c r="DQ896" s="35"/>
      <c r="DR896" s="35"/>
      <c r="DS896" s="35"/>
      <c r="DT896" s="35"/>
      <c r="DU896" s="35"/>
      <c r="DV896" s="35"/>
      <c r="DW896" s="35"/>
      <c r="DX896" s="35"/>
      <c r="DY896" s="35"/>
      <c r="DZ896" s="35"/>
      <c r="EA896" s="35"/>
      <c r="EB896" s="35"/>
      <c r="EC896" s="35"/>
      <c r="ED896" s="35"/>
      <c r="EE896" s="35"/>
      <c r="EF896" s="35"/>
      <c r="EG896" s="35"/>
      <c r="EH896" s="35"/>
      <c r="EI896" s="35"/>
      <c r="EJ896" s="35"/>
      <c r="EK896" s="35"/>
      <c r="EL896" s="35"/>
      <c r="EM896" s="35"/>
      <c r="EN896" s="35"/>
      <c r="EO896" s="35"/>
      <c r="EP896" s="35"/>
      <c r="EQ896" s="35"/>
      <c r="ER896" s="35"/>
      <c r="ES896" s="35"/>
      <c r="ET896" s="35"/>
      <c r="EU896" s="35"/>
      <c r="EV896" s="35"/>
      <c r="EW896" s="35"/>
      <c r="EX896" s="35"/>
      <c r="EY896" s="35"/>
      <c r="EZ896" s="35"/>
      <c r="FA896" s="35"/>
      <c r="FB896" s="35"/>
      <c r="FC896" s="35"/>
      <c r="FD896" s="35"/>
      <c r="FE896" s="35"/>
      <c r="FF896" s="35"/>
      <c r="FG896" s="35"/>
      <c r="FH896" s="35"/>
      <c r="FI896" s="35"/>
      <c r="FJ896" s="35"/>
      <c r="FK896" s="35"/>
      <c r="FL896" s="35"/>
      <c r="FM896" s="35"/>
      <c r="FN896" s="35"/>
      <c r="FO896" s="35"/>
      <c r="FP896" s="35"/>
      <c r="FQ896" s="35"/>
      <c r="FR896" s="35"/>
      <c r="FS896" s="35"/>
      <c r="FT896" s="35"/>
      <c r="FU896" s="35"/>
      <c r="FV896" s="35"/>
      <c r="FW896" s="35"/>
      <c r="FX896" s="35"/>
      <c r="FY896" s="35"/>
      <c r="FZ896" s="35"/>
      <c r="GA896" s="35"/>
      <c r="GB896" s="35"/>
      <c r="GC896" s="35"/>
      <c r="GD896" s="35"/>
      <c r="GE896" s="35"/>
      <c r="GF896" s="35"/>
      <c r="GG896" s="35"/>
      <c r="GH896" s="35"/>
      <c r="GI896" s="35"/>
      <c r="GJ896" s="35"/>
      <c r="GK896" s="35"/>
      <c r="GL896" s="627">
        <f t="shared" si="263"/>
        <v>0</v>
      </c>
      <c r="GM896" s="627"/>
      <c r="GN896" s="639">
        <f t="shared" si="264"/>
        <v>0</v>
      </c>
      <c r="GO896" s="641"/>
      <c r="GP896" s="627">
        <f t="shared" si="265"/>
        <v>0</v>
      </c>
      <c r="GQ896" s="627"/>
      <c r="GR896" s="627">
        <f t="shared" si="266"/>
        <v>0</v>
      </c>
      <c r="GS896" s="627"/>
      <c r="GT896" s="35"/>
      <c r="GU896" s="35"/>
      <c r="GV896" s="35"/>
      <c r="GW896" s="35"/>
      <c r="GX896" s="35"/>
      <c r="GY896" s="35"/>
      <c r="GZ896" s="35"/>
      <c r="HA896" s="35"/>
      <c r="HB896" s="35"/>
      <c r="HC896" s="35"/>
      <c r="HD896" s="35"/>
      <c r="HE896" s="35"/>
      <c r="HF896" s="35"/>
      <c r="HG896" s="35"/>
      <c r="HH896" s="35"/>
      <c r="HI896" s="35"/>
      <c r="HJ896" s="35"/>
      <c r="HK896" s="35"/>
      <c r="HL896" s="35"/>
    </row>
    <row r="897" spans="1:220" ht="15" customHeight="1">
      <c r="A897" s="131"/>
      <c r="B897" s="53"/>
      <c r="C897" s="82" t="s">
        <v>91</v>
      </c>
      <c r="D897" s="746" t="str">
        <f>IF($AH$11=1,"",IF(CNGE_2026_M3_Secc1!$AH$627=CNGE_2026_M3_Secc1!$AJ$627,"",IF(CNGE_2026_M3_Secc1!D670="","",CNGE_2026_M3_Secc1!D670)))</f>
        <v/>
      </c>
      <c r="E897" s="746"/>
      <c r="F897" s="746"/>
      <c r="G897" s="746"/>
      <c r="H897" s="746"/>
      <c r="I897" s="746"/>
      <c r="J897" s="746"/>
      <c r="K897" s="746"/>
      <c r="L897" s="746"/>
      <c r="M897" s="432"/>
      <c r="N897" s="432"/>
      <c r="O897" s="432"/>
      <c r="P897" s="432"/>
      <c r="Q897" s="432"/>
      <c r="R897" s="432"/>
      <c r="S897" s="432"/>
      <c r="T897" s="432"/>
      <c r="U897" s="432"/>
      <c r="V897" s="432"/>
      <c r="W897" s="432"/>
      <c r="X897" s="432"/>
      <c r="Y897" s="432"/>
      <c r="Z897" s="432"/>
      <c r="AA897" s="432"/>
      <c r="AB897" s="432"/>
      <c r="AC897" s="432"/>
      <c r="AD897" s="432"/>
      <c r="AE897" s="12"/>
      <c r="AH897" s="896">
        <f t="shared" si="267"/>
        <v>0</v>
      </c>
      <c r="AI897" s="627"/>
      <c r="AJ897" s="627">
        <f t="shared" si="268"/>
        <v>0</v>
      </c>
      <c r="AK897" s="627"/>
      <c r="AL897" s="639">
        <f t="shared" si="269"/>
        <v>0</v>
      </c>
      <c r="AM897" s="641"/>
      <c r="AN897" s="627">
        <f t="shared" si="270"/>
        <v>0</v>
      </c>
      <c r="AO897" s="639"/>
      <c r="AP897" s="448"/>
      <c r="AQ897" s="919">
        <f t="shared" si="271"/>
        <v>0</v>
      </c>
      <c r="AR897" s="627"/>
      <c r="AS897" s="627">
        <f t="shared" si="272"/>
        <v>0</v>
      </c>
      <c r="AT897" s="627"/>
      <c r="AU897" s="639">
        <f t="shared" si="273"/>
        <v>0</v>
      </c>
      <c r="AV897" s="641"/>
      <c r="AW897" s="627">
        <f t="shared" si="274"/>
        <v>0</v>
      </c>
      <c r="AX897" s="639"/>
      <c r="AY897" s="448"/>
      <c r="AZ897" s="896">
        <f t="shared" si="275"/>
        <v>0</v>
      </c>
      <c r="BA897" s="627"/>
      <c r="BB897" s="627">
        <f t="shared" si="276"/>
        <v>0</v>
      </c>
      <c r="BC897" s="627"/>
      <c r="BD897" s="639">
        <f t="shared" si="277"/>
        <v>0</v>
      </c>
      <c r="BE897" s="641"/>
      <c r="BF897" s="627">
        <f t="shared" si="278"/>
        <v>0</v>
      </c>
      <c r="BG897" s="639"/>
      <c r="BH897" s="448"/>
      <c r="BI897" s="896">
        <f t="shared" si="279"/>
        <v>0</v>
      </c>
      <c r="BJ897" s="627"/>
      <c r="BK897" s="627">
        <f t="shared" si="280"/>
        <v>0</v>
      </c>
      <c r="BL897" s="627"/>
      <c r="BM897" s="639">
        <f t="shared" si="281"/>
        <v>0</v>
      </c>
      <c r="BN897" s="641"/>
      <c r="BO897" s="627">
        <f t="shared" si="282"/>
        <v>0</v>
      </c>
      <c r="BP897" s="639"/>
      <c r="BQ897" s="448"/>
      <c r="BR897" s="1090">
        <f t="shared" si="283"/>
        <v>0</v>
      </c>
      <c r="BS897" s="748"/>
      <c r="BT897" s="639" t="str">
        <f>IF(BR897=0,"",IF(SUM($BR$871:BR897)=1,BV897,IF($BR$923&gt;SUM($BR$871:BR897),_xlfn.CONCAT(", ",BV897),IF($BR$923=SUM($BR$871:BR897),_xlfn.CONCAT(" y ",BV897,".")))))</f>
        <v/>
      </c>
      <c r="BU897" s="641" t="str">
        <f>IF(BS897=0,"", IF(SUM($AN$498:BS897)=1,BV897, IF($AN$511&gt;SUM($AN$498:BS897),_xlfn.CONCAT(", ",BV897), IF($AN$511=SUM($AN$498:BS897),_xlfn.CONCAT(" y ",BV897,".")))))</f>
        <v/>
      </c>
      <c r="BV897" s="639">
        <f t="shared" si="284"/>
        <v>26</v>
      </c>
      <c r="BW897" s="641"/>
      <c r="BX897" s="35"/>
      <c r="BY897" s="1084">
        <f>IF(CNGE_2026_M3_Secc1!$AH$627=CNGE_2026_M3_Secc1!$AJ$627,0,CNGE_2026_M3_Secc1!BB670)</f>
        <v>0</v>
      </c>
      <c r="BZ897" s="1085"/>
      <c r="CA897" s="35"/>
      <c r="CB897" s="1084">
        <f>IF(CNGE_2026_M3_Secc1!$AH$627=CNGE_2026_M3_Secc1!$AJ$627,0,CNGE_2026_M3_Secc1!BE670)</f>
        <v>0</v>
      </c>
      <c r="CC897" s="1085"/>
      <c r="CD897" s="35"/>
      <c r="CE897" s="35"/>
      <c r="CF897" s="35"/>
      <c r="CG897" s="35"/>
      <c r="CH897" s="35"/>
      <c r="CI897" s="35"/>
      <c r="CJ897" s="35"/>
      <c r="CK897" s="35"/>
      <c r="CL897" s="35"/>
      <c r="CM897" s="35"/>
      <c r="CN897" s="35"/>
      <c r="CO897" s="35"/>
      <c r="CP897" s="35"/>
      <c r="CQ897" s="35"/>
      <c r="CR897" s="35"/>
      <c r="CS897" s="35"/>
      <c r="CT897" s="35"/>
      <c r="CU897" s="35"/>
      <c r="CV897" s="35"/>
      <c r="CW897" s="35"/>
      <c r="CX897" s="35"/>
      <c r="CY897" s="35"/>
      <c r="CZ897" s="35"/>
      <c r="DA897" s="35"/>
      <c r="DB897" s="35"/>
      <c r="DC897" s="35"/>
      <c r="DD897" s="35"/>
      <c r="DE897" s="35"/>
      <c r="DF897" s="35"/>
      <c r="DG897" s="35"/>
      <c r="DH897" s="35"/>
      <c r="DI897" s="35"/>
      <c r="DJ897" s="35"/>
      <c r="DK897" s="35"/>
      <c r="DL897" s="35"/>
      <c r="DM897" s="35"/>
      <c r="DN897" s="35"/>
      <c r="DO897" s="35"/>
      <c r="DP897" s="35"/>
      <c r="DQ897" s="35"/>
      <c r="DR897" s="35"/>
      <c r="DS897" s="35"/>
      <c r="DT897" s="35"/>
      <c r="DU897" s="35"/>
      <c r="DV897" s="35"/>
      <c r="DW897" s="35"/>
      <c r="DX897" s="35"/>
      <c r="DY897" s="35"/>
      <c r="DZ897" s="35"/>
      <c r="EA897" s="35"/>
      <c r="EB897" s="35"/>
      <c r="EC897" s="35"/>
      <c r="ED897" s="35"/>
      <c r="EE897" s="35"/>
      <c r="EF897" s="35"/>
      <c r="EG897" s="35"/>
      <c r="EH897" s="35"/>
      <c r="EI897" s="35"/>
      <c r="EJ897" s="35"/>
      <c r="EK897" s="35"/>
      <c r="EL897" s="35"/>
      <c r="EM897" s="35"/>
      <c r="EN897" s="35"/>
      <c r="EO897" s="35"/>
      <c r="EP897" s="35"/>
      <c r="EQ897" s="35"/>
      <c r="ER897" s="35"/>
      <c r="ES897" s="35"/>
      <c r="ET897" s="35"/>
      <c r="EU897" s="35"/>
      <c r="EV897" s="35"/>
      <c r="EW897" s="35"/>
      <c r="EX897" s="35"/>
      <c r="EY897" s="35"/>
      <c r="EZ897" s="35"/>
      <c r="FA897" s="35"/>
      <c r="FB897" s="35"/>
      <c r="FC897" s="35"/>
      <c r="FD897" s="35"/>
      <c r="FE897" s="35"/>
      <c r="FF897" s="35"/>
      <c r="FG897" s="35"/>
      <c r="FH897" s="35"/>
      <c r="FI897" s="35"/>
      <c r="FJ897" s="35"/>
      <c r="FK897" s="35"/>
      <c r="FL897" s="35"/>
      <c r="FM897" s="35"/>
      <c r="FN897" s="35"/>
      <c r="FO897" s="35"/>
      <c r="FP897" s="35"/>
      <c r="FQ897" s="35"/>
      <c r="FR897" s="35"/>
      <c r="FS897" s="35"/>
      <c r="FT897" s="35"/>
      <c r="FU897" s="35"/>
      <c r="FV897" s="35"/>
      <c r="FW897" s="35"/>
      <c r="FX897" s="35"/>
      <c r="FY897" s="35"/>
      <c r="FZ897" s="35"/>
      <c r="GA897" s="35"/>
      <c r="GB897" s="35"/>
      <c r="GC897" s="35"/>
      <c r="GD897" s="35"/>
      <c r="GE897" s="35"/>
      <c r="GF897" s="35"/>
      <c r="GG897" s="35"/>
      <c r="GH897" s="35"/>
      <c r="GI897" s="35"/>
      <c r="GJ897" s="35"/>
      <c r="GK897" s="35"/>
      <c r="GL897" s="627">
        <f t="shared" si="263"/>
        <v>0</v>
      </c>
      <c r="GM897" s="627"/>
      <c r="GN897" s="639">
        <f t="shared" si="264"/>
        <v>0</v>
      </c>
      <c r="GO897" s="641"/>
      <c r="GP897" s="627">
        <f t="shared" si="265"/>
        <v>0</v>
      </c>
      <c r="GQ897" s="627"/>
      <c r="GR897" s="627">
        <f t="shared" si="266"/>
        <v>0</v>
      </c>
      <c r="GS897" s="627"/>
      <c r="GT897" s="35"/>
      <c r="GU897" s="35"/>
      <c r="GV897" s="35"/>
      <c r="GW897" s="35"/>
      <c r="GX897" s="35"/>
      <c r="GY897" s="35"/>
      <c r="GZ897" s="35"/>
      <c r="HA897" s="35"/>
      <c r="HB897" s="35"/>
      <c r="HC897" s="35"/>
      <c r="HD897" s="35"/>
      <c r="HE897" s="35"/>
      <c r="HF897" s="35"/>
      <c r="HG897" s="35"/>
      <c r="HH897" s="35"/>
      <c r="HI897" s="35"/>
      <c r="HJ897" s="35"/>
      <c r="HK897" s="35"/>
      <c r="HL897" s="35"/>
    </row>
    <row r="898" spans="1:220" ht="15" customHeight="1">
      <c r="A898" s="131"/>
      <c r="B898" s="53"/>
      <c r="C898" s="82" t="s">
        <v>92</v>
      </c>
      <c r="D898" s="746" t="str">
        <f>IF($AH$11=1,"",IF(CNGE_2026_M3_Secc1!$AH$627=CNGE_2026_M3_Secc1!$AJ$627,"",IF(CNGE_2026_M3_Secc1!D671="","",CNGE_2026_M3_Secc1!D671)))</f>
        <v/>
      </c>
      <c r="E898" s="746"/>
      <c r="F898" s="746"/>
      <c r="G898" s="746"/>
      <c r="H898" s="746"/>
      <c r="I898" s="746"/>
      <c r="J898" s="746"/>
      <c r="K898" s="746"/>
      <c r="L898" s="746"/>
      <c r="M898" s="432"/>
      <c r="N898" s="432"/>
      <c r="O898" s="432"/>
      <c r="P898" s="432"/>
      <c r="Q898" s="432"/>
      <c r="R898" s="432"/>
      <c r="S898" s="432"/>
      <c r="T898" s="432"/>
      <c r="U898" s="432"/>
      <c r="V898" s="432"/>
      <c r="W898" s="432"/>
      <c r="X898" s="432"/>
      <c r="Y898" s="432"/>
      <c r="Z898" s="432"/>
      <c r="AA898" s="432"/>
      <c r="AB898" s="432"/>
      <c r="AC898" s="432"/>
      <c r="AD898" s="432"/>
      <c r="AE898" s="12"/>
      <c r="AH898" s="896">
        <f t="shared" si="267"/>
        <v>0</v>
      </c>
      <c r="AI898" s="627"/>
      <c r="AJ898" s="627">
        <f t="shared" si="268"/>
        <v>0</v>
      </c>
      <c r="AK898" s="627"/>
      <c r="AL898" s="639">
        <f t="shared" si="269"/>
        <v>0</v>
      </c>
      <c r="AM898" s="641"/>
      <c r="AN898" s="627">
        <f t="shared" si="270"/>
        <v>0</v>
      </c>
      <c r="AO898" s="639"/>
      <c r="AP898" s="448"/>
      <c r="AQ898" s="919">
        <f t="shared" si="271"/>
        <v>0</v>
      </c>
      <c r="AR898" s="627"/>
      <c r="AS898" s="627">
        <f t="shared" si="272"/>
        <v>0</v>
      </c>
      <c r="AT898" s="627"/>
      <c r="AU898" s="639">
        <f t="shared" si="273"/>
        <v>0</v>
      </c>
      <c r="AV898" s="641"/>
      <c r="AW898" s="627">
        <f t="shared" si="274"/>
        <v>0</v>
      </c>
      <c r="AX898" s="639"/>
      <c r="AY898" s="448"/>
      <c r="AZ898" s="896">
        <f t="shared" si="275"/>
        <v>0</v>
      </c>
      <c r="BA898" s="627"/>
      <c r="BB898" s="627">
        <f t="shared" si="276"/>
        <v>0</v>
      </c>
      <c r="BC898" s="627"/>
      <c r="BD898" s="639">
        <f t="shared" si="277"/>
        <v>0</v>
      </c>
      <c r="BE898" s="641"/>
      <c r="BF898" s="627">
        <f t="shared" si="278"/>
        <v>0</v>
      </c>
      <c r="BG898" s="639"/>
      <c r="BH898" s="448"/>
      <c r="BI898" s="896">
        <f t="shared" si="279"/>
        <v>0</v>
      </c>
      <c r="BJ898" s="627"/>
      <c r="BK898" s="627">
        <f t="shared" si="280"/>
        <v>0</v>
      </c>
      <c r="BL898" s="627"/>
      <c r="BM898" s="639">
        <f t="shared" si="281"/>
        <v>0</v>
      </c>
      <c r="BN898" s="641"/>
      <c r="BO898" s="627">
        <f t="shared" si="282"/>
        <v>0</v>
      </c>
      <c r="BP898" s="639"/>
      <c r="BQ898" s="448"/>
      <c r="BR898" s="1090">
        <f t="shared" si="283"/>
        <v>0</v>
      </c>
      <c r="BS898" s="748"/>
      <c r="BT898" s="639" t="str">
        <f>IF(BR898=0,"",IF(SUM($BR$871:BR898)=1,BV898,IF($BR$923&gt;SUM($BR$871:BR898),_xlfn.CONCAT(", ",BV898),IF($BR$923=SUM($BR$871:BR898),_xlfn.CONCAT(" y ",BV898,".")))))</f>
        <v/>
      </c>
      <c r="BU898" s="641" t="str">
        <f>IF(BS898=0,"", IF(SUM($AN$498:BS898)=1,BV898, IF($AN$511&gt;SUM($AN$498:BS898),_xlfn.CONCAT(", ",BV898), IF($AN$511=SUM($AN$498:BS898),_xlfn.CONCAT(" y ",BV898,".")))))</f>
        <v/>
      </c>
      <c r="BV898" s="639">
        <f t="shared" si="284"/>
        <v>27</v>
      </c>
      <c r="BW898" s="641"/>
      <c r="BX898" s="35"/>
      <c r="BY898" s="1084">
        <f>IF(CNGE_2026_M3_Secc1!$AH$627=CNGE_2026_M3_Secc1!$AJ$627,0,CNGE_2026_M3_Secc1!BB671)</f>
        <v>0</v>
      </c>
      <c r="BZ898" s="1085"/>
      <c r="CA898" s="35"/>
      <c r="CB898" s="1084">
        <f>IF(CNGE_2026_M3_Secc1!$AH$627=CNGE_2026_M3_Secc1!$AJ$627,0,CNGE_2026_M3_Secc1!BE671)</f>
        <v>0</v>
      </c>
      <c r="CC898" s="1085"/>
      <c r="CD898" s="35"/>
      <c r="CE898" s="35"/>
      <c r="CF898" s="35"/>
      <c r="CG898" s="35"/>
      <c r="CH898" s="35"/>
      <c r="CI898" s="35"/>
      <c r="CJ898" s="35"/>
      <c r="CK898" s="35"/>
      <c r="CL898" s="35"/>
      <c r="CM898" s="35"/>
      <c r="CN898" s="35"/>
      <c r="CO898" s="35"/>
      <c r="CP898" s="35"/>
      <c r="CQ898" s="35"/>
      <c r="CR898" s="35"/>
      <c r="CS898" s="35"/>
      <c r="CT898" s="35"/>
      <c r="CU898" s="35"/>
      <c r="CV898" s="35"/>
      <c r="CW898" s="35"/>
      <c r="CX898" s="35"/>
      <c r="CY898" s="35"/>
      <c r="CZ898" s="35"/>
      <c r="DA898" s="35"/>
      <c r="DB898" s="35"/>
      <c r="DC898" s="35"/>
      <c r="DD898" s="35"/>
      <c r="DE898" s="35"/>
      <c r="DF898" s="35"/>
      <c r="DG898" s="35"/>
      <c r="DH898" s="35"/>
      <c r="DI898" s="35"/>
      <c r="DJ898" s="35"/>
      <c r="DK898" s="35"/>
      <c r="DL898" s="35"/>
      <c r="DM898" s="35"/>
      <c r="DN898" s="35"/>
      <c r="DO898" s="35"/>
      <c r="DP898" s="35"/>
      <c r="DQ898" s="35"/>
      <c r="DR898" s="35"/>
      <c r="DS898" s="35"/>
      <c r="DT898" s="35"/>
      <c r="DU898" s="35"/>
      <c r="DV898" s="35"/>
      <c r="DW898" s="35"/>
      <c r="DX898" s="35"/>
      <c r="DY898" s="35"/>
      <c r="DZ898" s="35"/>
      <c r="EA898" s="35"/>
      <c r="EB898" s="35"/>
      <c r="EC898" s="35"/>
      <c r="ED898" s="35"/>
      <c r="EE898" s="35"/>
      <c r="EF898" s="35"/>
      <c r="EG898" s="35"/>
      <c r="EH898" s="35"/>
      <c r="EI898" s="35"/>
      <c r="EJ898" s="35"/>
      <c r="EK898" s="35"/>
      <c r="EL898" s="35"/>
      <c r="EM898" s="35"/>
      <c r="EN898" s="35"/>
      <c r="EO898" s="35"/>
      <c r="EP898" s="35"/>
      <c r="EQ898" s="35"/>
      <c r="ER898" s="35"/>
      <c r="ES898" s="35"/>
      <c r="ET898" s="35"/>
      <c r="EU898" s="35"/>
      <c r="EV898" s="35"/>
      <c r="EW898" s="35"/>
      <c r="EX898" s="35"/>
      <c r="EY898" s="35"/>
      <c r="EZ898" s="35"/>
      <c r="FA898" s="35"/>
      <c r="FB898" s="35"/>
      <c r="FC898" s="35"/>
      <c r="FD898" s="35"/>
      <c r="FE898" s="35"/>
      <c r="FF898" s="35"/>
      <c r="FG898" s="35"/>
      <c r="FH898" s="35"/>
      <c r="FI898" s="35"/>
      <c r="FJ898" s="35"/>
      <c r="FK898" s="35"/>
      <c r="FL898" s="35"/>
      <c r="FM898" s="35"/>
      <c r="FN898" s="35"/>
      <c r="FO898" s="35"/>
      <c r="FP898" s="35"/>
      <c r="FQ898" s="35"/>
      <c r="FR898" s="35"/>
      <c r="FS898" s="35"/>
      <c r="FT898" s="35"/>
      <c r="FU898" s="35"/>
      <c r="FV898" s="35"/>
      <c r="FW898" s="35"/>
      <c r="FX898" s="35"/>
      <c r="FY898" s="35"/>
      <c r="FZ898" s="35"/>
      <c r="GA898" s="35"/>
      <c r="GB898" s="35"/>
      <c r="GC898" s="35"/>
      <c r="GD898" s="35"/>
      <c r="GE898" s="35"/>
      <c r="GF898" s="35"/>
      <c r="GG898" s="35"/>
      <c r="GH898" s="35"/>
      <c r="GI898" s="35"/>
      <c r="GJ898" s="35"/>
      <c r="GK898" s="35"/>
      <c r="GL898" s="627">
        <f t="shared" si="263"/>
        <v>0</v>
      </c>
      <c r="GM898" s="627"/>
      <c r="GN898" s="639">
        <f t="shared" si="264"/>
        <v>0</v>
      </c>
      <c r="GO898" s="641"/>
      <c r="GP898" s="627">
        <f t="shared" si="265"/>
        <v>0</v>
      </c>
      <c r="GQ898" s="627"/>
      <c r="GR898" s="627">
        <f t="shared" si="266"/>
        <v>0</v>
      </c>
      <c r="GS898" s="627"/>
      <c r="GT898" s="35"/>
      <c r="GU898" s="35"/>
      <c r="GV898" s="35"/>
      <c r="GW898" s="35"/>
      <c r="GX898" s="35"/>
      <c r="GY898" s="35"/>
      <c r="GZ898" s="35"/>
      <c r="HA898" s="35"/>
      <c r="HB898" s="35"/>
      <c r="HC898" s="35"/>
      <c r="HD898" s="35"/>
      <c r="HE898" s="35"/>
      <c r="HF898" s="35"/>
      <c r="HG898" s="35"/>
      <c r="HH898" s="35"/>
      <c r="HI898" s="35"/>
      <c r="HJ898" s="35"/>
      <c r="HK898" s="35"/>
      <c r="HL898" s="35"/>
    </row>
    <row r="899" spans="1:220" ht="15" customHeight="1">
      <c r="A899" s="131"/>
      <c r="B899" s="53"/>
      <c r="C899" s="82" t="s">
        <v>93</v>
      </c>
      <c r="D899" s="746" t="str">
        <f>IF($AH$11=1,"",IF(CNGE_2026_M3_Secc1!$AH$627=CNGE_2026_M3_Secc1!$AJ$627,"",IF(CNGE_2026_M3_Secc1!D672="","",CNGE_2026_M3_Secc1!D672)))</f>
        <v/>
      </c>
      <c r="E899" s="746"/>
      <c r="F899" s="746"/>
      <c r="G899" s="746"/>
      <c r="H899" s="746"/>
      <c r="I899" s="746"/>
      <c r="J899" s="746"/>
      <c r="K899" s="746"/>
      <c r="L899" s="746"/>
      <c r="M899" s="432"/>
      <c r="N899" s="432"/>
      <c r="O899" s="432"/>
      <c r="P899" s="432"/>
      <c r="Q899" s="432"/>
      <c r="R899" s="432"/>
      <c r="S899" s="432"/>
      <c r="T899" s="432"/>
      <c r="U899" s="432"/>
      <c r="V899" s="432"/>
      <c r="W899" s="432"/>
      <c r="X899" s="432"/>
      <c r="Y899" s="432"/>
      <c r="Z899" s="432"/>
      <c r="AA899" s="432"/>
      <c r="AB899" s="432"/>
      <c r="AC899" s="432"/>
      <c r="AD899" s="432"/>
      <c r="AE899" s="12"/>
      <c r="AH899" s="896">
        <f t="shared" si="267"/>
        <v>0</v>
      </c>
      <c r="AI899" s="627"/>
      <c r="AJ899" s="627">
        <f t="shared" si="268"/>
        <v>0</v>
      </c>
      <c r="AK899" s="627"/>
      <c r="AL899" s="639">
        <f t="shared" si="269"/>
        <v>0</v>
      </c>
      <c r="AM899" s="641"/>
      <c r="AN899" s="627">
        <f t="shared" si="270"/>
        <v>0</v>
      </c>
      <c r="AO899" s="639"/>
      <c r="AP899" s="448"/>
      <c r="AQ899" s="919">
        <f t="shared" si="271"/>
        <v>0</v>
      </c>
      <c r="AR899" s="627"/>
      <c r="AS899" s="627">
        <f t="shared" si="272"/>
        <v>0</v>
      </c>
      <c r="AT899" s="627"/>
      <c r="AU899" s="639">
        <f t="shared" si="273"/>
        <v>0</v>
      </c>
      <c r="AV899" s="641"/>
      <c r="AW899" s="627">
        <f t="shared" si="274"/>
        <v>0</v>
      </c>
      <c r="AX899" s="639"/>
      <c r="AY899" s="448"/>
      <c r="AZ899" s="896">
        <f t="shared" si="275"/>
        <v>0</v>
      </c>
      <c r="BA899" s="627"/>
      <c r="BB899" s="627">
        <f t="shared" si="276"/>
        <v>0</v>
      </c>
      <c r="BC899" s="627"/>
      <c r="BD899" s="639">
        <f t="shared" si="277"/>
        <v>0</v>
      </c>
      <c r="BE899" s="641"/>
      <c r="BF899" s="627">
        <f t="shared" si="278"/>
        <v>0</v>
      </c>
      <c r="BG899" s="639"/>
      <c r="BH899" s="448"/>
      <c r="BI899" s="896">
        <f t="shared" si="279"/>
        <v>0</v>
      </c>
      <c r="BJ899" s="627"/>
      <c r="BK899" s="627">
        <f t="shared" si="280"/>
        <v>0</v>
      </c>
      <c r="BL899" s="627"/>
      <c r="BM899" s="639">
        <f t="shared" si="281"/>
        <v>0</v>
      </c>
      <c r="BN899" s="641"/>
      <c r="BO899" s="627">
        <f t="shared" si="282"/>
        <v>0</v>
      </c>
      <c r="BP899" s="639"/>
      <c r="BQ899" s="448"/>
      <c r="BR899" s="1090">
        <f t="shared" si="283"/>
        <v>0</v>
      </c>
      <c r="BS899" s="748"/>
      <c r="BT899" s="639" t="str">
        <f>IF(BR899=0,"",IF(SUM($BR$871:BR899)=1,BV899,IF($BR$923&gt;SUM($BR$871:BR899),_xlfn.CONCAT(", ",BV899),IF($BR$923=SUM($BR$871:BR899),_xlfn.CONCAT(" y ",BV899,".")))))</f>
        <v/>
      </c>
      <c r="BU899" s="641" t="str">
        <f>IF(BS899=0,"", IF(SUM($AN$498:BS899)=1,BV899, IF($AN$511&gt;SUM($AN$498:BS899),_xlfn.CONCAT(", ",BV899), IF($AN$511=SUM($AN$498:BS899),_xlfn.CONCAT(" y ",BV899,".")))))</f>
        <v/>
      </c>
      <c r="BV899" s="639">
        <f t="shared" si="284"/>
        <v>28</v>
      </c>
      <c r="BW899" s="641"/>
      <c r="BX899" s="35"/>
      <c r="BY899" s="1084">
        <f>IF(CNGE_2026_M3_Secc1!$AH$627=CNGE_2026_M3_Secc1!$AJ$627,0,CNGE_2026_M3_Secc1!BB672)</f>
        <v>0</v>
      </c>
      <c r="BZ899" s="1085"/>
      <c r="CA899" s="35"/>
      <c r="CB899" s="1084">
        <f>IF(CNGE_2026_M3_Secc1!$AH$627=CNGE_2026_M3_Secc1!$AJ$627,0,CNGE_2026_M3_Secc1!BE672)</f>
        <v>0</v>
      </c>
      <c r="CC899" s="1085"/>
      <c r="CD899" s="35"/>
      <c r="CE899" s="35"/>
      <c r="CF899" s="35"/>
      <c r="CG899" s="35"/>
      <c r="CH899" s="35"/>
      <c r="CI899" s="35"/>
      <c r="CJ899" s="35"/>
      <c r="CK899" s="35"/>
      <c r="CL899" s="35"/>
      <c r="CM899" s="35"/>
      <c r="CN899" s="35"/>
      <c r="CO899" s="35"/>
      <c r="CP899" s="35"/>
      <c r="CQ899" s="35"/>
      <c r="CR899" s="35"/>
      <c r="CS899" s="35"/>
      <c r="CT899" s="35"/>
      <c r="CU899" s="35"/>
      <c r="CV899" s="35"/>
      <c r="CW899" s="35"/>
      <c r="CX899" s="35"/>
      <c r="CY899" s="35"/>
      <c r="CZ899" s="35"/>
      <c r="DA899" s="35"/>
      <c r="DB899" s="35"/>
      <c r="DC899" s="35"/>
      <c r="DD899" s="35"/>
      <c r="DE899" s="35"/>
      <c r="DF899" s="35"/>
      <c r="DG899" s="35"/>
      <c r="DH899" s="35"/>
      <c r="DI899" s="35"/>
      <c r="DJ899" s="35"/>
      <c r="DK899" s="35"/>
      <c r="DL899" s="35"/>
      <c r="DM899" s="35"/>
      <c r="DN899" s="35"/>
      <c r="DO899" s="35"/>
      <c r="DP899" s="35"/>
      <c r="DQ899" s="35"/>
      <c r="DR899" s="35"/>
      <c r="DS899" s="35"/>
      <c r="DT899" s="35"/>
      <c r="DU899" s="35"/>
      <c r="DV899" s="35"/>
      <c r="DW899" s="35"/>
      <c r="DX899" s="35"/>
      <c r="DY899" s="35"/>
      <c r="DZ899" s="35"/>
      <c r="EA899" s="35"/>
      <c r="EB899" s="35"/>
      <c r="EC899" s="35"/>
      <c r="ED899" s="35"/>
      <c r="EE899" s="35"/>
      <c r="EF899" s="35"/>
      <c r="EG899" s="35"/>
      <c r="EH899" s="35"/>
      <c r="EI899" s="35"/>
      <c r="EJ899" s="35"/>
      <c r="EK899" s="35"/>
      <c r="EL899" s="35"/>
      <c r="EM899" s="35"/>
      <c r="EN899" s="35"/>
      <c r="EO899" s="35"/>
      <c r="EP899" s="35"/>
      <c r="EQ899" s="35"/>
      <c r="ER899" s="35"/>
      <c r="ES899" s="35"/>
      <c r="ET899" s="35"/>
      <c r="EU899" s="35"/>
      <c r="EV899" s="35"/>
      <c r="EW899" s="35"/>
      <c r="EX899" s="35"/>
      <c r="EY899" s="35"/>
      <c r="EZ899" s="35"/>
      <c r="FA899" s="35"/>
      <c r="FB899" s="35"/>
      <c r="FC899" s="35"/>
      <c r="FD899" s="35"/>
      <c r="FE899" s="35"/>
      <c r="FF899" s="35"/>
      <c r="FG899" s="35"/>
      <c r="FH899" s="35"/>
      <c r="FI899" s="35"/>
      <c r="FJ899" s="35"/>
      <c r="FK899" s="35"/>
      <c r="FL899" s="35"/>
      <c r="FM899" s="35"/>
      <c r="FN899" s="35"/>
      <c r="FO899" s="35"/>
      <c r="FP899" s="35"/>
      <c r="FQ899" s="35"/>
      <c r="FR899" s="35"/>
      <c r="FS899" s="35"/>
      <c r="FT899" s="35"/>
      <c r="FU899" s="35"/>
      <c r="FV899" s="35"/>
      <c r="FW899" s="35"/>
      <c r="FX899" s="35"/>
      <c r="FY899" s="35"/>
      <c r="FZ899" s="35"/>
      <c r="GA899" s="35"/>
      <c r="GB899" s="35"/>
      <c r="GC899" s="35"/>
      <c r="GD899" s="35"/>
      <c r="GE899" s="35"/>
      <c r="GF899" s="35"/>
      <c r="GG899" s="35"/>
      <c r="GH899" s="35"/>
      <c r="GI899" s="35"/>
      <c r="GJ899" s="35"/>
      <c r="GK899" s="35"/>
      <c r="GL899" s="627">
        <f t="shared" si="263"/>
        <v>0</v>
      </c>
      <c r="GM899" s="627"/>
      <c r="GN899" s="639">
        <f t="shared" si="264"/>
        <v>0</v>
      </c>
      <c r="GO899" s="641"/>
      <c r="GP899" s="627">
        <f t="shared" si="265"/>
        <v>0</v>
      </c>
      <c r="GQ899" s="627"/>
      <c r="GR899" s="627">
        <f t="shared" si="266"/>
        <v>0</v>
      </c>
      <c r="GS899" s="627"/>
      <c r="GT899" s="35"/>
      <c r="GU899" s="35"/>
      <c r="GV899" s="35"/>
      <c r="GW899" s="35"/>
      <c r="GX899" s="35"/>
      <c r="GY899" s="35"/>
      <c r="GZ899" s="35"/>
      <c r="HA899" s="35"/>
      <c r="HB899" s="35"/>
      <c r="HC899" s="35"/>
      <c r="HD899" s="35"/>
      <c r="HE899" s="35"/>
      <c r="HF899" s="35"/>
      <c r="HG899" s="35"/>
      <c r="HH899" s="35"/>
      <c r="HI899" s="35"/>
      <c r="HJ899" s="35"/>
      <c r="HK899" s="35"/>
      <c r="HL899" s="35"/>
    </row>
    <row r="900" spans="1:220" ht="15" customHeight="1">
      <c r="A900" s="131"/>
      <c r="B900" s="53"/>
      <c r="C900" s="82" t="s">
        <v>94</v>
      </c>
      <c r="D900" s="746" t="str">
        <f>IF($AH$11=1,"",IF(CNGE_2026_M3_Secc1!$AH$627=CNGE_2026_M3_Secc1!$AJ$627,"",IF(CNGE_2026_M3_Secc1!D673="","",CNGE_2026_M3_Secc1!D673)))</f>
        <v/>
      </c>
      <c r="E900" s="746"/>
      <c r="F900" s="746"/>
      <c r="G900" s="746"/>
      <c r="H900" s="746"/>
      <c r="I900" s="746"/>
      <c r="J900" s="746"/>
      <c r="K900" s="746"/>
      <c r="L900" s="746"/>
      <c r="M900" s="432"/>
      <c r="N900" s="432"/>
      <c r="O900" s="432"/>
      <c r="P900" s="432"/>
      <c r="Q900" s="432"/>
      <c r="R900" s="432"/>
      <c r="S900" s="432"/>
      <c r="T900" s="432"/>
      <c r="U900" s="432"/>
      <c r="V900" s="432"/>
      <c r="W900" s="432"/>
      <c r="X900" s="432"/>
      <c r="Y900" s="432"/>
      <c r="Z900" s="432"/>
      <c r="AA900" s="432"/>
      <c r="AB900" s="432"/>
      <c r="AC900" s="432"/>
      <c r="AD900" s="432"/>
      <c r="AE900" s="12"/>
      <c r="AH900" s="896">
        <f t="shared" si="267"/>
        <v>0</v>
      </c>
      <c r="AI900" s="627"/>
      <c r="AJ900" s="627">
        <f t="shared" si="268"/>
        <v>0</v>
      </c>
      <c r="AK900" s="627"/>
      <c r="AL900" s="639">
        <f t="shared" si="269"/>
        <v>0</v>
      </c>
      <c r="AM900" s="641"/>
      <c r="AN900" s="627">
        <f t="shared" si="270"/>
        <v>0</v>
      </c>
      <c r="AO900" s="639"/>
      <c r="AP900" s="448"/>
      <c r="AQ900" s="919">
        <f t="shared" si="271"/>
        <v>0</v>
      </c>
      <c r="AR900" s="627"/>
      <c r="AS900" s="627">
        <f t="shared" si="272"/>
        <v>0</v>
      </c>
      <c r="AT900" s="627"/>
      <c r="AU900" s="639">
        <f t="shared" si="273"/>
        <v>0</v>
      </c>
      <c r="AV900" s="641"/>
      <c r="AW900" s="627">
        <f t="shared" si="274"/>
        <v>0</v>
      </c>
      <c r="AX900" s="639"/>
      <c r="AY900" s="448"/>
      <c r="AZ900" s="896">
        <f t="shared" si="275"/>
        <v>0</v>
      </c>
      <c r="BA900" s="627"/>
      <c r="BB900" s="627">
        <f t="shared" si="276"/>
        <v>0</v>
      </c>
      <c r="BC900" s="627"/>
      <c r="BD900" s="639">
        <f t="shared" si="277"/>
        <v>0</v>
      </c>
      <c r="BE900" s="641"/>
      <c r="BF900" s="627">
        <f t="shared" si="278"/>
        <v>0</v>
      </c>
      <c r="BG900" s="639"/>
      <c r="BH900" s="448"/>
      <c r="BI900" s="896">
        <f t="shared" si="279"/>
        <v>0</v>
      </c>
      <c r="BJ900" s="627"/>
      <c r="BK900" s="627">
        <f t="shared" si="280"/>
        <v>0</v>
      </c>
      <c r="BL900" s="627"/>
      <c r="BM900" s="639">
        <f t="shared" si="281"/>
        <v>0</v>
      </c>
      <c r="BN900" s="641"/>
      <c r="BO900" s="627">
        <f t="shared" si="282"/>
        <v>0</v>
      </c>
      <c r="BP900" s="639"/>
      <c r="BQ900" s="448"/>
      <c r="BR900" s="1090">
        <f t="shared" si="283"/>
        <v>0</v>
      </c>
      <c r="BS900" s="748"/>
      <c r="BT900" s="639" t="str">
        <f>IF(BR900=0,"",IF(SUM($BR$871:BR900)=1,BV900,IF($BR$923&gt;SUM($BR$871:BR900),_xlfn.CONCAT(", ",BV900),IF($BR$923=SUM($BR$871:BR900),_xlfn.CONCAT(" y ",BV900,".")))))</f>
        <v/>
      </c>
      <c r="BU900" s="641" t="str">
        <f>IF(BS900=0,"", IF(SUM($AN$498:BS900)=1,BV900, IF($AN$511&gt;SUM($AN$498:BS900),_xlfn.CONCAT(", ",BV900), IF($AN$511=SUM($AN$498:BS900),_xlfn.CONCAT(" y ",BV900,".")))))</f>
        <v/>
      </c>
      <c r="BV900" s="639">
        <f t="shared" si="284"/>
        <v>29</v>
      </c>
      <c r="BW900" s="641"/>
      <c r="BX900" s="35"/>
      <c r="BY900" s="1084">
        <f>IF(CNGE_2026_M3_Secc1!$AH$627=CNGE_2026_M3_Secc1!$AJ$627,0,CNGE_2026_M3_Secc1!BB673)</f>
        <v>0</v>
      </c>
      <c r="BZ900" s="1085"/>
      <c r="CA900" s="35"/>
      <c r="CB900" s="1084">
        <f>IF(CNGE_2026_M3_Secc1!$AH$627=CNGE_2026_M3_Secc1!$AJ$627,0,CNGE_2026_M3_Secc1!BE673)</f>
        <v>0</v>
      </c>
      <c r="CC900" s="1085"/>
      <c r="CD900" s="35"/>
      <c r="CE900" s="35"/>
      <c r="CF900" s="35"/>
      <c r="CG900" s="35"/>
      <c r="CH900" s="35"/>
      <c r="CI900" s="35"/>
      <c r="CJ900" s="35"/>
      <c r="CK900" s="35"/>
      <c r="CL900" s="35"/>
      <c r="CM900" s="35"/>
      <c r="CN900" s="35"/>
      <c r="CO900" s="35"/>
      <c r="CP900" s="35"/>
      <c r="CQ900" s="35"/>
      <c r="CR900" s="35"/>
      <c r="CS900" s="35"/>
      <c r="CT900" s="35"/>
      <c r="CU900" s="35"/>
      <c r="CV900" s="35"/>
      <c r="CW900" s="35"/>
      <c r="CX900" s="35"/>
      <c r="CY900" s="35"/>
      <c r="CZ900" s="35"/>
      <c r="DA900" s="35"/>
      <c r="DB900" s="35"/>
      <c r="DC900" s="35"/>
      <c r="DD900" s="35"/>
      <c r="DE900" s="35"/>
      <c r="DF900" s="35"/>
      <c r="DG900" s="35"/>
      <c r="DH900" s="35"/>
      <c r="DI900" s="35"/>
      <c r="DJ900" s="35"/>
      <c r="DK900" s="35"/>
      <c r="DL900" s="35"/>
      <c r="DM900" s="35"/>
      <c r="DN900" s="35"/>
      <c r="DO900" s="35"/>
      <c r="DP900" s="35"/>
      <c r="DQ900" s="35"/>
      <c r="DR900" s="35"/>
      <c r="DS900" s="35"/>
      <c r="DT900" s="35"/>
      <c r="DU900" s="35"/>
      <c r="DV900" s="35"/>
      <c r="DW900" s="35"/>
      <c r="DX900" s="35"/>
      <c r="DY900" s="35"/>
      <c r="DZ900" s="35"/>
      <c r="EA900" s="35"/>
      <c r="EB900" s="35"/>
      <c r="EC900" s="35"/>
      <c r="ED900" s="35"/>
      <c r="EE900" s="35"/>
      <c r="EF900" s="35"/>
      <c r="EG900" s="35"/>
      <c r="EH900" s="35"/>
      <c r="EI900" s="35"/>
      <c r="EJ900" s="35"/>
      <c r="EK900" s="35"/>
      <c r="EL900" s="35"/>
      <c r="EM900" s="35"/>
      <c r="EN900" s="35"/>
      <c r="EO900" s="35"/>
      <c r="EP900" s="35"/>
      <c r="EQ900" s="35"/>
      <c r="ER900" s="35"/>
      <c r="ES900" s="35"/>
      <c r="ET900" s="35"/>
      <c r="EU900" s="35"/>
      <c r="EV900" s="35"/>
      <c r="EW900" s="35"/>
      <c r="EX900" s="35"/>
      <c r="EY900" s="35"/>
      <c r="EZ900" s="35"/>
      <c r="FA900" s="35"/>
      <c r="FB900" s="35"/>
      <c r="FC900" s="35"/>
      <c r="FD900" s="35"/>
      <c r="FE900" s="35"/>
      <c r="FF900" s="35"/>
      <c r="FG900" s="35"/>
      <c r="FH900" s="35"/>
      <c r="FI900" s="35"/>
      <c r="FJ900" s="35"/>
      <c r="FK900" s="35"/>
      <c r="FL900" s="35"/>
      <c r="FM900" s="35"/>
      <c r="FN900" s="35"/>
      <c r="FO900" s="35"/>
      <c r="FP900" s="35"/>
      <c r="FQ900" s="35"/>
      <c r="FR900" s="35"/>
      <c r="FS900" s="35"/>
      <c r="FT900" s="35"/>
      <c r="FU900" s="35"/>
      <c r="FV900" s="35"/>
      <c r="FW900" s="35"/>
      <c r="FX900" s="35"/>
      <c r="FY900" s="35"/>
      <c r="FZ900" s="35"/>
      <c r="GA900" s="35"/>
      <c r="GB900" s="35"/>
      <c r="GC900" s="35"/>
      <c r="GD900" s="35"/>
      <c r="GE900" s="35"/>
      <c r="GF900" s="35"/>
      <c r="GG900" s="35"/>
      <c r="GH900" s="35"/>
      <c r="GI900" s="35"/>
      <c r="GJ900" s="35"/>
      <c r="GK900" s="35"/>
      <c r="GL900" s="627">
        <f t="shared" si="263"/>
        <v>0</v>
      </c>
      <c r="GM900" s="627"/>
      <c r="GN900" s="639">
        <f t="shared" si="264"/>
        <v>0</v>
      </c>
      <c r="GO900" s="641"/>
      <c r="GP900" s="627">
        <f t="shared" si="265"/>
        <v>0</v>
      </c>
      <c r="GQ900" s="627"/>
      <c r="GR900" s="627">
        <f t="shared" si="266"/>
        <v>0</v>
      </c>
      <c r="GS900" s="627"/>
      <c r="GT900" s="35"/>
      <c r="GU900" s="35"/>
      <c r="GV900" s="35"/>
      <c r="GW900" s="35"/>
      <c r="GX900" s="35"/>
      <c r="GY900" s="35"/>
      <c r="GZ900" s="35"/>
      <c r="HA900" s="35"/>
      <c r="HB900" s="35"/>
      <c r="HC900" s="35"/>
      <c r="HD900" s="35"/>
      <c r="HE900" s="35"/>
      <c r="HF900" s="35"/>
      <c r="HG900" s="35"/>
      <c r="HH900" s="35"/>
      <c r="HI900" s="35"/>
      <c r="HJ900" s="35"/>
      <c r="HK900" s="35"/>
      <c r="HL900" s="35"/>
    </row>
    <row r="901" spans="1:220" ht="15" customHeight="1">
      <c r="A901" s="131"/>
      <c r="B901" s="53"/>
      <c r="C901" s="82" t="s">
        <v>95</v>
      </c>
      <c r="D901" s="746" t="str">
        <f>IF($AH$11=1,"",IF(CNGE_2026_M3_Secc1!$AH$627=CNGE_2026_M3_Secc1!$AJ$627,"",IF(CNGE_2026_M3_Secc1!D674="","",CNGE_2026_M3_Secc1!D674)))</f>
        <v/>
      </c>
      <c r="E901" s="746"/>
      <c r="F901" s="746"/>
      <c r="G901" s="746"/>
      <c r="H901" s="746"/>
      <c r="I901" s="746"/>
      <c r="J901" s="746"/>
      <c r="K901" s="746"/>
      <c r="L901" s="746"/>
      <c r="M901" s="432"/>
      <c r="N901" s="432"/>
      <c r="O901" s="432"/>
      <c r="P901" s="432"/>
      <c r="Q901" s="432"/>
      <c r="R901" s="432"/>
      <c r="S901" s="432"/>
      <c r="T901" s="432"/>
      <c r="U901" s="432"/>
      <c r="V901" s="432"/>
      <c r="W901" s="432"/>
      <c r="X901" s="432"/>
      <c r="Y901" s="432"/>
      <c r="Z901" s="432"/>
      <c r="AA901" s="432"/>
      <c r="AB901" s="432"/>
      <c r="AC901" s="432"/>
      <c r="AD901" s="432"/>
      <c r="AE901" s="12"/>
      <c r="AH901" s="896">
        <f t="shared" si="267"/>
        <v>0</v>
      </c>
      <c r="AI901" s="627"/>
      <c r="AJ901" s="627">
        <f t="shared" si="268"/>
        <v>0</v>
      </c>
      <c r="AK901" s="627"/>
      <c r="AL901" s="639">
        <f t="shared" si="269"/>
        <v>0</v>
      </c>
      <c r="AM901" s="641"/>
      <c r="AN901" s="627">
        <f t="shared" si="270"/>
        <v>0</v>
      </c>
      <c r="AO901" s="639"/>
      <c r="AP901" s="448"/>
      <c r="AQ901" s="919">
        <f t="shared" si="271"/>
        <v>0</v>
      </c>
      <c r="AR901" s="627"/>
      <c r="AS901" s="627">
        <f t="shared" si="272"/>
        <v>0</v>
      </c>
      <c r="AT901" s="627"/>
      <c r="AU901" s="639">
        <f t="shared" si="273"/>
        <v>0</v>
      </c>
      <c r="AV901" s="641"/>
      <c r="AW901" s="627">
        <f t="shared" si="274"/>
        <v>0</v>
      </c>
      <c r="AX901" s="639"/>
      <c r="AY901" s="448"/>
      <c r="AZ901" s="896">
        <f t="shared" si="275"/>
        <v>0</v>
      </c>
      <c r="BA901" s="627"/>
      <c r="BB901" s="627">
        <f t="shared" si="276"/>
        <v>0</v>
      </c>
      <c r="BC901" s="627"/>
      <c r="BD901" s="639">
        <f t="shared" si="277"/>
        <v>0</v>
      </c>
      <c r="BE901" s="641"/>
      <c r="BF901" s="627">
        <f t="shared" si="278"/>
        <v>0</v>
      </c>
      <c r="BG901" s="639"/>
      <c r="BH901" s="448"/>
      <c r="BI901" s="896">
        <f t="shared" si="279"/>
        <v>0</v>
      </c>
      <c r="BJ901" s="627"/>
      <c r="BK901" s="627">
        <f t="shared" si="280"/>
        <v>0</v>
      </c>
      <c r="BL901" s="627"/>
      <c r="BM901" s="639">
        <f t="shared" si="281"/>
        <v>0</v>
      </c>
      <c r="BN901" s="641"/>
      <c r="BO901" s="627">
        <f t="shared" si="282"/>
        <v>0</v>
      </c>
      <c r="BP901" s="639"/>
      <c r="BQ901" s="448"/>
      <c r="BR901" s="1090">
        <f t="shared" si="283"/>
        <v>0</v>
      </c>
      <c r="BS901" s="748"/>
      <c r="BT901" s="639" t="str">
        <f>IF(BR901=0,"",IF(SUM($BR$871:BR901)=1,BV901,IF($BR$923&gt;SUM($BR$871:BR901),_xlfn.CONCAT(", ",BV901),IF($BR$923=SUM($BR$871:BR901),_xlfn.CONCAT(" y ",BV901,".")))))</f>
        <v/>
      </c>
      <c r="BU901" s="641" t="str">
        <f>IF(BS901=0,"", IF(SUM($AN$498:BS901)=1,BV901, IF($AN$511&gt;SUM($AN$498:BS901),_xlfn.CONCAT(", ",BV901), IF($AN$511=SUM($AN$498:BS901),_xlfn.CONCAT(" y ",BV901,".")))))</f>
        <v/>
      </c>
      <c r="BV901" s="639">
        <f t="shared" si="284"/>
        <v>30</v>
      </c>
      <c r="BW901" s="641"/>
      <c r="BX901" s="35"/>
      <c r="BY901" s="1084">
        <f>IF(CNGE_2026_M3_Secc1!$AH$627=CNGE_2026_M3_Secc1!$AJ$627,0,CNGE_2026_M3_Secc1!BB674)</f>
        <v>0</v>
      </c>
      <c r="BZ901" s="1085"/>
      <c r="CA901" s="35"/>
      <c r="CB901" s="1084">
        <f>IF(CNGE_2026_M3_Secc1!$AH$627=CNGE_2026_M3_Secc1!$AJ$627,0,CNGE_2026_M3_Secc1!BE674)</f>
        <v>0</v>
      </c>
      <c r="CC901" s="1085"/>
      <c r="CD901" s="35"/>
      <c r="CE901" s="35"/>
      <c r="CF901" s="35"/>
      <c r="CG901" s="35"/>
      <c r="CH901" s="35"/>
      <c r="CI901" s="35"/>
      <c r="CJ901" s="35"/>
      <c r="CK901" s="35"/>
      <c r="CL901" s="35"/>
      <c r="CM901" s="35"/>
      <c r="CN901" s="35"/>
      <c r="CO901" s="35"/>
      <c r="CP901" s="35"/>
      <c r="CQ901" s="35"/>
      <c r="CR901" s="35"/>
      <c r="CS901" s="35"/>
      <c r="CT901" s="35"/>
      <c r="CU901" s="35"/>
      <c r="CV901" s="35"/>
      <c r="CW901" s="35"/>
      <c r="CX901" s="35"/>
      <c r="CY901" s="35"/>
      <c r="CZ901" s="35"/>
      <c r="DA901" s="35"/>
      <c r="DB901" s="35"/>
      <c r="DC901" s="35"/>
      <c r="DD901" s="35"/>
      <c r="DE901" s="35"/>
      <c r="DF901" s="35"/>
      <c r="DG901" s="35"/>
      <c r="DH901" s="35"/>
      <c r="DI901" s="35"/>
      <c r="DJ901" s="35"/>
      <c r="DK901" s="35"/>
      <c r="DL901" s="35"/>
      <c r="DM901" s="35"/>
      <c r="DN901" s="35"/>
      <c r="DO901" s="35"/>
      <c r="DP901" s="35"/>
      <c r="DQ901" s="35"/>
      <c r="DR901" s="35"/>
      <c r="DS901" s="35"/>
      <c r="DT901" s="35"/>
      <c r="DU901" s="35"/>
      <c r="DV901" s="35"/>
      <c r="DW901" s="35"/>
      <c r="DX901" s="35"/>
      <c r="DY901" s="35"/>
      <c r="DZ901" s="35"/>
      <c r="EA901" s="35"/>
      <c r="EB901" s="35"/>
      <c r="EC901" s="35"/>
      <c r="ED901" s="35"/>
      <c r="EE901" s="35"/>
      <c r="EF901" s="35"/>
      <c r="EG901" s="35"/>
      <c r="EH901" s="35"/>
      <c r="EI901" s="35"/>
      <c r="EJ901" s="35"/>
      <c r="EK901" s="35"/>
      <c r="EL901" s="35"/>
      <c r="EM901" s="35"/>
      <c r="EN901" s="35"/>
      <c r="EO901" s="35"/>
      <c r="EP901" s="35"/>
      <c r="EQ901" s="35"/>
      <c r="ER901" s="35"/>
      <c r="ES901" s="35"/>
      <c r="ET901" s="35"/>
      <c r="EU901" s="35"/>
      <c r="EV901" s="35"/>
      <c r="EW901" s="35"/>
      <c r="EX901" s="35"/>
      <c r="EY901" s="35"/>
      <c r="EZ901" s="35"/>
      <c r="FA901" s="35"/>
      <c r="FB901" s="35"/>
      <c r="FC901" s="35"/>
      <c r="FD901" s="35"/>
      <c r="FE901" s="35"/>
      <c r="FF901" s="35"/>
      <c r="FG901" s="35"/>
      <c r="FH901" s="35"/>
      <c r="FI901" s="35"/>
      <c r="FJ901" s="35"/>
      <c r="FK901" s="35"/>
      <c r="FL901" s="35"/>
      <c r="FM901" s="35"/>
      <c r="FN901" s="35"/>
      <c r="FO901" s="35"/>
      <c r="FP901" s="35"/>
      <c r="FQ901" s="35"/>
      <c r="FR901" s="35"/>
      <c r="FS901" s="35"/>
      <c r="FT901" s="35"/>
      <c r="FU901" s="35"/>
      <c r="FV901" s="35"/>
      <c r="FW901" s="35"/>
      <c r="FX901" s="35"/>
      <c r="FY901" s="35"/>
      <c r="FZ901" s="35"/>
      <c r="GA901" s="35"/>
      <c r="GB901" s="35"/>
      <c r="GC901" s="35"/>
      <c r="GD901" s="35"/>
      <c r="GE901" s="35"/>
      <c r="GF901" s="35"/>
      <c r="GG901" s="35"/>
      <c r="GH901" s="35"/>
      <c r="GI901" s="35"/>
      <c r="GJ901" s="35"/>
      <c r="GK901" s="35"/>
      <c r="GL901" s="627">
        <f t="shared" si="263"/>
        <v>0</v>
      </c>
      <c r="GM901" s="627"/>
      <c r="GN901" s="639">
        <f t="shared" si="264"/>
        <v>0</v>
      </c>
      <c r="GO901" s="641"/>
      <c r="GP901" s="627">
        <f t="shared" si="265"/>
        <v>0</v>
      </c>
      <c r="GQ901" s="627"/>
      <c r="GR901" s="627">
        <f t="shared" si="266"/>
        <v>0</v>
      </c>
      <c r="GS901" s="627"/>
      <c r="GT901" s="35"/>
      <c r="GU901" s="35"/>
      <c r="GV901" s="35"/>
      <c r="GW901" s="35"/>
      <c r="GX901" s="35"/>
      <c r="GY901" s="35"/>
      <c r="GZ901" s="35"/>
      <c r="HA901" s="35"/>
      <c r="HB901" s="35"/>
      <c r="HC901" s="35"/>
      <c r="HD901" s="35"/>
      <c r="HE901" s="35"/>
      <c r="HF901" s="35"/>
      <c r="HG901" s="35"/>
      <c r="HH901" s="35"/>
      <c r="HI901" s="35"/>
      <c r="HJ901" s="35"/>
      <c r="HK901" s="35"/>
      <c r="HL901" s="35"/>
    </row>
    <row r="902" spans="1:220" ht="15" customHeight="1">
      <c r="A902" s="131"/>
      <c r="B902" s="53"/>
      <c r="C902" s="82" t="s">
        <v>96</v>
      </c>
      <c r="D902" s="746" t="str">
        <f>IF($AH$11=1,"",IF(CNGE_2026_M3_Secc1!$AH$627=CNGE_2026_M3_Secc1!$AJ$627,"",IF(CNGE_2026_M3_Secc1!D675="","",CNGE_2026_M3_Secc1!D675)))</f>
        <v/>
      </c>
      <c r="E902" s="746"/>
      <c r="F902" s="746"/>
      <c r="G902" s="746"/>
      <c r="H902" s="746"/>
      <c r="I902" s="746"/>
      <c r="J902" s="746"/>
      <c r="K902" s="746"/>
      <c r="L902" s="746"/>
      <c r="M902" s="432"/>
      <c r="N902" s="432"/>
      <c r="O902" s="432"/>
      <c r="P902" s="432"/>
      <c r="Q902" s="432"/>
      <c r="R902" s="432"/>
      <c r="S902" s="432"/>
      <c r="T902" s="432"/>
      <c r="U902" s="432"/>
      <c r="V902" s="432"/>
      <c r="W902" s="432"/>
      <c r="X902" s="432"/>
      <c r="Y902" s="432"/>
      <c r="Z902" s="432"/>
      <c r="AA902" s="432"/>
      <c r="AB902" s="432"/>
      <c r="AC902" s="432"/>
      <c r="AD902" s="432"/>
      <c r="AE902" s="12"/>
      <c r="AH902" s="896">
        <f t="shared" si="267"/>
        <v>0</v>
      </c>
      <c r="AI902" s="627"/>
      <c r="AJ902" s="627">
        <f t="shared" si="268"/>
        <v>0</v>
      </c>
      <c r="AK902" s="627"/>
      <c r="AL902" s="639">
        <f t="shared" si="269"/>
        <v>0</v>
      </c>
      <c r="AM902" s="641"/>
      <c r="AN902" s="627">
        <f t="shared" si="270"/>
        <v>0</v>
      </c>
      <c r="AO902" s="639"/>
      <c r="AP902" s="448"/>
      <c r="AQ902" s="919">
        <f t="shared" si="271"/>
        <v>0</v>
      </c>
      <c r="AR902" s="627"/>
      <c r="AS902" s="627">
        <f t="shared" si="272"/>
        <v>0</v>
      </c>
      <c r="AT902" s="627"/>
      <c r="AU902" s="639">
        <f t="shared" si="273"/>
        <v>0</v>
      </c>
      <c r="AV902" s="641"/>
      <c r="AW902" s="627">
        <f t="shared" si="274"/>
        <v>0</v>
      </c>
      <c r="AX902" s="639"/>
      <c r="AY902" s="448"/>
      <c r="AZ902" s="896">
        <f t="shared" si="275"/>
        <v>0</v>
      </c>
      <c r="BA902" s="627"/>
      <c r="BB902" s="627">
        <f t="shared" si="276"/>
        <v>0</v>
      </c>
      <c r="BC902" s="627"/>
      <c r="BD902" s="639">
        <f t="shared" si="277"/>
        <v>0</v>
      </c>
      <c r="BE902" s="641"/>
      <c r="BF902" s="627">
        <f t="shared" si="278"/>
        <v>0</v>
      </c>
      <c r="BG902" s="639"/>
      <c r="BH902" s="448"/>
      <c r="BI902" s="896">
        <f t="shared" si="279"/>
        <v>0</v>
      </c>
      <c r="BJ902" s="627"/>
      <c r="BK902" s="627">
        <f t="shared" si="280"/>
        <v>0</v>
      </c>
      <c r="BL902" s="627"/>
      <c r="BM902" s="639">
        <f t="shared" si="281"/>
        <v>0</v>
      </c>
      <c r="BN902" s="641"/>
      <c r="BO902" s="627">
        <f t="shared" si="282"/>
        <v>0</v>
      </c>
      <c r="BP902" s="639"/>
      <c r="BQ902" s="448"/>
      <c r="BR902" s="1090">
        <f t="shared" si="283"/>
        <v>0</v>
      </c>
      <c r="BS902" s="748"/>
      <c r="BT902" s="639" t="str">
        <f>IF(BR902=0,"",IF(SUM($BR$871:BR902)=1,BV902,IF($BR$923&gt;SUM($BR$871:BR902),_xlfn.CONCAT(", ",BV902),IF($BR$923=SUM($BR$871:BR902),_xlfn.CONCAT(" y ",BV902,".")))))</f>
        <v/>
      </c>
      <c r="BU902" s="641" t="str">
        <f>IF(BS902=0,"", IF(SUM($AN$498:BS902)=1,BV902, IF($AN$511&gt;SUM($AN$498:BS902),_xlfn.CONCAT(", ",BV902), IF($AN$511=SUM($AN$498:BS902),_xlfn.CONCAT(" y ",BV902,".")))))</f>
        <v/>
      </c>
      <c r="BV902" s="639">
        <f t="shared" si="284"/>
        <v>31</v>
      </c>
      <c r="BW902" s="641"/>
      <c r="BX902" s="35"/>
      <c r="BY902" s="1084">
        <f>IF(CNGE_2026_M3_Secc1!$AH$627=CNGE_2026_M3_Secc1!$AJ$627,0,CNGE_2026_M3_Secc1!BB675)</f>
        <v>0</v>
      </c>
      <c r="BZ902" s="1085"/>
      <c r="CA902" s="35"/>
      <c r="CB902" s="1084">
        <f>IF(CNGE_2026_M3_Secc1!$AH$627=CNGE_2026_M3_Secc1!$AJ$627,0,CNGE_2026_M3_Secc1!BE675)</f>
        <v>0</v>
      </c>
      <c r="CC902" s="1085"/>
      <c r="CD902" s="35"/>
      <c r="CE902" s="35"/>
      <c r="CF902" s="35"/>
      <c r="CG902" s="35"/>
      <c r="CH902" s="35"/>
      <c r="CI902" s="35"/>
      <c r="CJ902" s="35"/>
      <c r="CK902" s="35"/>
      <c r="CL902" s="35"/>
      <c r="CM902" s="35"/>
      <c r="CN902" s="35"/>
      <c r="CO902" s="35"/>
      <c r="CP902" s="35"/>
      <c r="CQ902" s="35"/>
      <c r="CR902" s="35"/>
      <c r="CS902" s="35"/>
      <c r="CT902" s="35"/>
      <c r="CU902" s="35"/>
      <c r="CV902" s="35"/>
      <c r="CW902" s="35"/>
      <c r="CX902" s="35"/>
      <c r="CY902" s="35"/>
      <c r="CZ902" s="35"/>
      <c r="DA902" s="35"/>
      <c r="DB902" s="35"/>
      <c r="DC902" s="35"/>
      <c r="DD902" s="35"/>
      <c r="DE902" s="35"/>
      <c r="DF902" s="35"/>
      <c r="DG902" s="35"/>
      <c r="DH902" s="35"/>
      <c r="DI902" s="35"/>
      <c r="DJ902" s="35"/>
      <c r="DK902" s="35"/>
      <c r="DL902" s="35"/>
      <c r="DM902" s="35"/>
      <c r="DN902" s="35"/>
      <c r="DO902" s="35"/>
      <c r="DP902" s="35"/>
      <c r="DQ902" s="35"/>
      <c r="DR902" s="35"/>
      <c r="DS902" s="35"/>
      <c r="DT902" s="35"/>
      <c r="DU902" s="35"/>
      <c r="DV902" s="35"/>
      <c r="DW902" s="35"/>
      <c r="DX902" s="35"/>
      <c r="DY902" s="35"/>
      <c r="DZ902" s="35"/>
      <c r="EA902" s="35"/>
      <c r="EB902" s="35"/>
      <c r="EC902" s="35"/>
      <c r="ED902" s="35"/>
      <c r="EE902" s="35"/>
      <c r="EF902" s="35"/>
      <c r="EG902" s="35"/>
      <c r="EH902" s="35"/>
      <c r="EI902" s="35"/>
      <c r="EJ902" s="35"/>
      <c r="EK902" s="35"/>
      <c r="EL902" s="35"/>
      <c r="EM902" s="35"/>
      <c r="EN902" s="35"/>
      <c r="EO902" s="35"/>
      <c r="EP902" s="35"/>
      <c r="EQ902" s="35"/>
      <c r="ER902" s="35"/>
      <c r="ES902" s="35"/>
      <c r="ET902" s="35"/>
      <c r="EU902" s="35"/>
      <c r="EV902" s="35"/>
      <c r="EW902" s="35"/>
      <c r="EX902" s="35"/>
      <c r="EY902" s="35"/>
      <c r="EZ902" s="35"/>
      <c r="FA902" s="35"/>
      <c r="FB902" s="35"/>
      <c r="FC902" s="35"/>
      <c r="FD902" s="35"/>
      <c r="FE902" s="35"/>
      <c r="FF902" s="35"/>
      <c r="FG902" s="35"/>
      <c r="FH902" s="35"/>
      <c r="FI902" s="35"/>
      <c r="FJ902" s="35"/>
      <c r="FK902" s="35"/>
      <c r="FL902" s="35"/>
      <c r="FM902" s="35"/>
      <c r="FN902" s="35"/>
      <c r="FO902" s="35"/>
      <c r="FP902" s="35"/>
      <c r="FQ902" s="35"/>
      <c r="FR902" s="35"/>
      <c r="FS902" s="35"/>
      <c r="FT902" s="35"/>
      <c r="FU902" s="35"/>
      <c r="FV902" s="35"/>
      <c r="FW902" s="35"/>
      <c r="FX902" s="35"/>
      <c r="FY902" s="35"/>
      <c r="FZ902" s="35"/>
      <c r="GA902" s="35"/>
      <c r="GB902" s="35"/>
      <c r="GC902" s="35"/>
      <c r="GD902" s="35"/>
      <c r="GE902" s="35"/>
      <c r="GF902" s="35"/>
      <c r="GG902" s="35"/>
      <c r="GH902" s="35"/>
      <c r="GI902" s="35"/>
      <c r="GJ902" s="35"/>
      <c r="GK902" s="35"/>
      <c r="GL902" s="627">
        <f t="shared" si="263"/>
        <v>0</v>
      </c>
      <c r="GM902" s="627"/>
      <c r="GN902" s="639">
        <f t="shared" si="264"/>
        <v>0</v>
      </c>
      <c r="GO902" s="641"/>
      <c r="GP902" s="627">
        <f t="shared" si="265"/>
        <v>0</v>
      </c>
      <c r="GQ902" s="627"/>
      <c r="GR902" s="627">
        <f t="shared" si="266"/>
        <v>0</v>
      </c>
      <c r="GS902" s="627"/>
      <c r="GT902" s="35"/>
      <c r="GU902" s="35"/>
      <c r="GV902" s="35"/>
      <c r="GW902" s="35"/>
      <c r="GX902" s="35"/>
      <c r="GY902" s="35"/>
      <c r="GZ902" s="35"/>
      <c r="HA902" s="35"/>
      <c r="HB902" s="35"/>
      <c r="HC902" s="35"/>
      <c r="HD902" s="35"/>
      <c r="HE902" s="35"/>
      <c r="HF902" s="35"/>
      <c r="HG902" s="35"/>
      <c r="HH902" s="35"/>
      <c r="HI902" s="35"/>
      <c r="HJ902" s="35"/>
      <c r="HK902" s="35"/>
      <c r="HL902" s="35"/>
    </row>
    <row r="903" spans="1:220" ht="15" customHeight="1">
      <c r="A903" s="131"/>
      <c r="B903" s="53"/>
      <c r="C903" s="82" t="s">
        <v>97</v>
      </c>
      <c r="D903" s="746" t="str">
        <f>IF($AH$11=1,"",IF(CNGE_2026_M3_Secc1!$AH$627=CNGE_2026_M3_Secc1!$AJ$627,"",IF(CNGE_2026_M3_Secc1!D676="","",CNGE_2026_M3_Secc1!D676)))</f>
        <v/>
      </c>
      <c r="E903" s="746"/>
      <c r="F903" s="746"/>
      <c r="G903" s="746"/>
      <c r="H903" s="746"/>
      <c r="I903" s="746"/>
      <c r="J903" s="746"/>
      <c r="K903" s="746"/>
      <c r="L903" s="746"/>
      <c r="M903" s="432"/>
      <c r="N903" s="432"/>
      <c r="O903" s="432"/>
      <c r="P903" s="432"/>
      <c r="Q903" s="432"/>
      <c r="R903" s="432"/>
      <c r="S903" s="432"/>
      <c r="T903" s="432"/>
      <c r="U903" s="432"/>
      <c r="V903" s="432"/>
      <c r="W903" s="432"/>
      <c r="X903" s="432"/>
      <c r="Y903" s="432"/>
      <c r="Z903" s="432"/>
      <c r="AA903" s="432"/>
      <c r="AB903" s="432"/>
      <c r="AC903" s="432"/>
      <c r="AD903" s="432"/>
      <c r="AE903" s="12"/>
      <c r="AH903" s="896">
        <f t="shared" si="267"/>
        <v>0</v>
      </c>
      <c r="AI903" s="627"/>
      <c r="AJ903" s="627">
        <f t="shared" si="268"/>
        <v>0</v>
      </c>
      <c r="AK903" s="627"/>
      <c r="AL903" s="639">
        <f t="shared" si="269"/>
        <v>0</v>
      </c>
      <c r="AM903" s="641"/>
      <c r="AN903" s="627">
        <f t="shared" si="270"/>
        <v>0</v>
      </c>
      <c r="AO903" s="639"/>
      <c r="AP903" s="448"/>
      <c r="AQ903" s="919">
        <f t="shared" si="271"/>
        <v>0</v>
      </c>
      <c r="AR903" s="627"/>
      <c r="AS903" s="627">
        <f t="shared" si="272"/>
        <v>0</v>
      </c>
      <c r="AT903" s="627"/>
      <c r="AU903" s="639">
        <f t="shared" si="273"/>
        <v>0</v>
      </c>
      <c r="AV903" s="641"/>
      <c r="AW903" s="627">
        <f t="shared" si="274"/>
        <v>0</v>
      </c>
      <c r="AX903" s="639"/>
      <c r="AY903" s="448"/>
      <c r="AZ903" s="896">
        <f t="shared" si="275"/>
        <v>0</v>
      </c>
      <c r="BA903" s="627"/>
      <c r="BB903" s="627">
        <f t="shared" si="276"/>
        <v>0</v>
      </c>
      <c r="BC903" s="627"/>
      <c r="BD903" s="639">
        <f t="shared" si="277"/>
        <v>0</v>
      </c>
      <c r="BE903" s="641"/>
      <c r="BF903" s="627">
        <f t="shared" si="278"/>
        <v>0</v>
      </c>
      <c r="BG903" s="639"/>
      <c r="BH903" s="448"/>
      <c r="BI903" s="896">
        <f t="shared" si="279"/>
        <v>0</v>
      </c>
      <c r="BJ903" s="627"/>
      <c r="BK903" s="627">
        <f t="shared" si="280"/>
        <v>0</v>
      </c>
      <c r="BL903" s="627"/>
      <c r="BM903" s="639">
        <f t="shared" si="281"/>
        <v>0</v>
      </c>
      <c r="BN903" s="641"/>
      <c r="BO903" s="627">
        <f t="shared" si="282"/>
        <v>0</v>
      </c>
      <c r="BP903" s="639"/>
      <c r="BQ903" s="448"/>
      <c r="BR903" s="1090">
        <f t="shared" si="283"/>
        <v>0</v>
      </c>
      <c r="BS903" s="748"/>
      <c r="BT903" s="639" t="str">
        <f>IF(BR903=0,"",IF(SUM($BR$871:BR903)=1,BV903,IF($BR$923&gt;SUM($BR$871:BR903),_xlfn.CONCAT(", ",BV903),IF($BR$923=SUM($BR$871:BR903),_xlfn.CONCAT(" y ",BV903,".")))))</f>
        <v/>
      </c>
      <c r="BU903" s="641" t="str">
        <f>IF(BS903=0,"", IF(SUM($AN$498:BS903)=1,BV903, IF($AN$511&gt;SUM($AN$498:BS903),_xlfn.CONCAT(", ",BV903), IF($AN$511=SUM($AN$498:BS903),_xlfn.CONCAT(" y ",BV903,".")))))</f>
        <v/>
      </c>
      <c r="BV903" s="639">
        <f t="shared" si="284"/>
        <v>32</v>
      </c>
      <c r="BW903" s="641"/>
      <c r="BX903" s="35"/>
      <c r="BY903" s="1084">
        <f>IF(CNGE_2026_M3_Secc1!$AH$627=CNGE_2026_M3_Secc1!$AJ$627,0,CNGE_2026_M3_Secc1!BB676)</f>
        <v>0</v>
      </c>
      <c r="BZ903" s="1085"/>
      <c r="CA903" s="35"/>
      <c r="CB903" s="1084">
        <f>IF(CNGE_2026_M3_Secc1!$AH$627=CNGE_2026_M3_Secc1!$AJ$627,0,CNGE_2026_M3_Secc1!BE676)</f>
        <v>0</v>
      </c>
      <c r="CC903" s="1085"/>
      <c r="CD903" s="35"/>
      <c r="CE903" s="35"/>
      <c r="CF903" s="35"/>
      <c r="CG903" s="35"/>
      <c r="CH903" s="35"/>
      <c r="CI903" s="35"/>
      <c r="CJ903" s="35"/>
      <c r="CK903" s="35"/>
      <c r="CL903" s="35"/>
      <c r="CM903" s="35"/>
      <c r="CN903" s="35"/>
      <c r="CO903" s="35"/>
      <c r="CP903" s="35"/>
      <c r="CQ903" s="35"/>
      <c r="CR903" s="35"/>
      <c r="CS903" s="35"/>
      <c r="CT903" s="35"/>
      <c r="CU903" s="35"/>
      <c r="CV903" s="35"/>
      <c r="CW903" s="35"/>
      <c r="CX903" s="35"/>
      <c r="CY903" s="35"/>
      <c r="CZ903" s="35"/>
      <c r="DA903" s="35"/>
      <c r="DB903" s="35"/>
      <c r="DC903" s="35"/>
      <c r="DD903" s="35"/>
      <c r="DE903" s="35"/>
      <c r="DF903" s="35"/>
      <c r="DG903" s="35"/>
      <c r="DH903" s="35"/>
      <c r="DI903" s="35"/>
      <c r="DJ903" s="35"/>
      <c r="DK903" s="35"/>
      <c r="DL903" s="35"/>
      <c r="DM903" s="35"/>
      <c r="DN903" s="35"/>
      <c r="DO903" s="35"/>
      <c r="DP903" s="35"/>
      <c r="DQ903" s="35"/>
      <c r="DR903" s="35"/>
      <c r="DS903" s="35"/>
      <c r="DT903" s="35"/>
      <c r="DU903" s="35"/>
      <c r="DV903" s="35"/>
      <c r="DW903" s="35"/>
      <c r="DX903" s="35"/>
      <c r="DY903" s="35"/>
      <c r="DZ903" s="35"/>
      <c r="EA903" s="35"/>
      <c r="EB903" s="35"/>
      <c r="EC903" s="35"/>
      <c r="ED903" s="35"/>
      <c r="EE903" s="35"/>
      <c r="EF903" s="35"/>
      <c r="EG903" s="35"/>
      <c r="EH903" s="35"/>
      <c r="EI903" s="35"/>
      <c r="EJ903" s="35"/>
      <c r="EK903" s="35"/>
      <c r="EL903" s="35"/>
      <c r="EM903" s="35"/>
      <c r="EN903" s="35"/>
      <c r="EO903" s="35"/>
      <c r="EP903" s="35"/>
      <c r="EQ903" s="35"/>
      <c r="ER903" s="35"/>
      <c r="ES903" s="35"/>
      <c r="ET903" s="35"/>
      <c r="EU903" s="35"/>
      <c r="EV903" s="35"/>
      <c r="EW903" s="35"/>
      <c r="EX903" s="35"/>
      <c r="EY903" s="35"/>
      <c r="EZ903" s="35"/>
      <c r="FA903" s="35"/>
      <c r="FB903" s="35"/>
      <c r="FC903" s="35"/>
      <c r="FD903" s="35"/>
      <c r="FE903" s="35"/>
      <c r="FF903" s="35"/>
      <c r="FG903" s="35"/>
      <c r="FH903" s="35"/>
      <c r="FI903" s="35"/>
      <c r="FJ903" s="35"/>
      <c r="FK903" s="35"/>
      <c r="FL903" s="35"/>
      <c r="FM903" s="35"/>
      <c r="FN903" s="35"/>
      <c r="FO903" s="35"/>
      <c r="FP903" s="35"/>
      <c r="FQ903" s="35"/>
      <c r="FR903" s="35"/>
      <c r="FS903" s="35"/>
      <c r="FT903" s="35"/>
      <c r="FU903" s="35"/>
      <c r="FV903" s="35"/>
      <c r="FW903" s="35"/>
      <c r="FX903" s="35"/>
      <c r="FY903" s="35"/>
      <c r="FZ903" s="35"/>
      <c r="GA903" s="35"/>
      <c r="GB903" s="35"/>
      <c r="GC903" s="35"/>
      <c r="GD903" s="35"/>
      <c r="GE903" s="35"/>
      <c r="GF903" s="35"/>
      <c r="GG903" s="35"/>
      <c r="GH903" s="35"/>
      <c r="GI903" s="35"/>
      <c r="GJ903" s="35"/>
      <c r="GK903" s="35"/>
      <c r="GL903" s="627">
        <f t="shared" si="263"/>
        <v>0</v>
      </c>
      <c r="GM903" s="627"/>
      <c r="GN903" s="639">
        <f t="shared" si="264"/>
        <v>0</v>
      </c>
      <c r="GO903" s="641"/>
      <c r="GP903" s="627">
        <f t="shared" si="265"/>
        <v>0</v>
      </c>
      <c r="GQ903" s="627"/>
      <c r="GR903" s="627">
        <f t="shared" si="266"/>
        <v>0</v>
      </c>
      <c r="GS903" s="627"/>
      <c r="GT903" s="35"/>
      <c r="GU903" s="35"/>
      <c r="GV903" s="35"/>
      <c r="GW903" s="35"/>
      <c r="GX903" s="35"/>
      <c r="GY903" s="35"/>
      <c r="GZ903" s="35"/>
      <c r="HA903" s="35"/>
      <c r="HB903" s="35"/>
      <c r="HC903" s="35"/>
      <c r="HD903" s="35"/>
      <c r="HE903" s="35"/>
      <c r="HF903" s="35"/>
      <c r="HG903" s="35"/>
      <c r="HH903" s="35"/>
      <c r="HI903" s="35"/>
      <c r="HJ903" s="35"/>
      <c r="HK903" s="35"/>
      <c r="HL903" s="35"/>
    </row>
    <row r="904" spans="1:220" ht="15" customHeight="1">
      <c r="A904" s="131"/>
      <c r="B904" s="53"/>
      <c r="C904" s="82" t="s">
        <v>98</v>
      </c>
      <c r="D904" s="746" t="str">
        <f>IF($AH$11=1,"",IF(CNGE_2026_M3_Secc1!$AH$627=CNGE_2026_M3_Secc1!$AJ$627,"",IF(CNGE_2026_M3_Secc1!D677="","",CNGE_2026_M3_Secc1!D677)))</f>
        <v/>
      </c>
      <c r="E904" s="746"/>
      <c r="F904" s="746"/>
      <c r="G904" s="746"/>
      <c r="H904" s="746"/>
      <c r="I904" s="746"/>
      <c r="J904" s="746"/>
      <c r="K904" s="746"/>
      <c r="L904" s="746"/>
      <c r="M904" s="432"/>
      <c r="N904" s="432"/>
      <c r="O904" s="432"/>
      <c r="P904" s="432"/>
      <c r="Q904" s="432"/>
      <c r="R904" s="432"/>
      <c r="S904" s="432"/>
      <c r="T904" s="432"/>
      <c r="U904" s="432"/>
      <c r="V904" s="432"/>
      <c r="W904" s="432"/>
      <c r="X904" s="432"/>
      <c r="Y904" s="432"/>
      <c r="Z904" s="432"/>
      <c r="AA904" s="432"/>
      <c r="AB904" s="432"/>
      <c r="AC904" s="432"/>
      <c r="AD904" s="432"/>
      <c r="AE904" s="12"/>
      <c r="AH904" s="896">
        <f t="shared" si="267"/>
        <v>0</v>
      </c>
      <c r="AI904" s="627"/>
      <c r="AJ904" s="627">
        <f t="shared" si="268"/>
        <v>0</v>
      </c>
      <c r="AK904" s="627"/>
      <c r="AL904" s="639">
        <f t="shared" si="269"/>
        <v>0</v>
      </c>
      <c r="AM904" s="641"/>
      <c r="AN904" s="627">
        <f t="shared" si="270"/>
        <v>0</v>
      </c>
      <c r="AO904" s="639"/>
      <c r="AP904" s="448"/>
      <c r="AQ904" s="919">
        <f t="shared" si="271"/>
        <v>0</v>
      </c>
      <c r="AR904" s="627"/>
      <c r="AS904" s="627">
        <f t="shared" si="272"/>
        <v>0</v>
      </c>
      <c r="AT904" s="627"/>
      <c r="AU904" s="639">
        <f t="shared" si="273"/>
        <v>0</v>
      </c>
      <c r="AV904" s="641"/>
      <c r="AW904" s="627">
        <f t="shared" si="274"/>
        <v>0</v>
      </c>
      <c r="AX904" s="639"/>
      <c r="AY904" s="448"/>
      <c r="AZ904" s="896">
        <f t="shared" si="275"/>
        <v>0</v>
      </c>
      <c r="BA904" s="627"/>
      <c r="BB904" s="627">
        <f t="shared" si="276"/>
        <v>0</v>
      </c>
      <c r="BC904" s="627"/>
      <c r="BD904" s="639">
        <f t="shared" si="277"/>
        <v>0</v>
      </c>
      <c r="BE904" s="641"/>
      <c r="BF904" s="627">
        <f t="shared" si="278"/>
        <v>0</v>
      </c>
      <c r="BG904" s="639"/>
      <c r="BH904" s="448"/>
      <c r="BI904" s="896">
        <f t="shared" si="279"/>
        <v>0</v>
      </c>
      <c r="BJ904" s="627"/>
      <c r="BK904" s="627">
        <f t="shared" si="280"/>
        <v>0</v>
      </c>
      <c r="BL904" s="627"/>
      <c r="BM904" s="639">
        <f t="shared" si="281"/>
        <v>0</v>
      </c>
      <c r="BN904" s="641"/>
      <c r="BO904" s="627">
        <f t="shared" si="282"/>
        <v>0</v>
      </c>
      <c r="BP904" s="639"/>
      <c r="BQ904" s="448"/>
      <c r="BR904" s="1090">
        <f t="shared" si="283"/>
        <v>0</v>
      </c>
      <c r="BS904" s="748"/>
      <c r="BT904" s="639" t="str">
        <f>IF(BR904=0,"",IF(SUM($BR$871:BR904)=1,BV904,IF($BR$923&gt;SUM($BR$871:BR904),_xlfn.CONCAT(", ",BV904),IF($BR$923=SUM($BR$871:BR904),_xlfn.CONCAT(" y ",BV904,".")))))</f>
        <v/>
      </c>
      <c r="BU904" s="641" t="str">
        <f>IF(BS904=0,"", IF(SUM($AN$498:BS904)=1,BV904, IF($AN$511&gt;SUM($AN$498:BS904),_xlfn.CONCAT(", ",BV904), IF($AN$511=SUM($AN$498:BS904),_xlfn.CONCAT(" y ",BV904,".")))))</f>
        <v/>
      </c>
      <c r="BV904" s="639">
        <f t="shared" si="284"/>
        <v>33</v>
      </c>
      <c r="BW904" s="641"/>
      <c r="BX904" s="35"/>
      <c r="BY904" s="1084">
        <f>IF(CNGE_2026_M3_Secc1!$AH$627=CNGE_2026_M3_Secc1!$AJ$627,0,CNGE_2026_M3_Secc1!BB677)</f>
        <v>0</v>
      </c>
      <c r="BZ904" s="1085"/>
      <c r="CA904" s="35"/>
      <c r="CB904" s="1084">
        <f>IF(CNGE_2026_M3_Secc1!$AH$627=CNGE_2026_M3_Secc1!$AJ$627,0,CNGE_2026_M3_Secc1!BE677)</f>
        <v>0</v>
      </c>
      <c r="CC904" s="1085"/>
      <c r="CD904" s="35"/>
      <c r="CE904" s="35"/>
      <c r="CF904" s="35"/>
      <c r="CG904" s="35"/>
      <c r="CH904" s="35"/>
      <c r="CI904" s="35"/>
      <c r="CJ904" s="35"/>
      <c r="CK904" s="35"/>
      <c r="CL904" s="35"/>
      <c r="CM904" s="35"/>
      <c r="CN904" s="35"/>
      <c r="CO904" s="35"/>
      <c r="CP904" s="35"/>
      <c r="CQ904" s="35"/>
      <c r="CR904" s="35"/>
      <c r="CS904" s="35"/>
      <c r="CT904" s="35"/>
      <c r="CU904" s="35"/>
      <c r="CV904" s="35"/>
      <c r="CW904" s="35"/>
      <c r="CX904" s="35"/>
      <c r="CY904" s="35"/>
      <c r="CZ904" s="35"/>
      <c r="DA904" s="35"/>
      <c r="DB904" s="35"/>
      <c r="DC904" s="35"/>
      <c r="DD904" s="35"/>
      <c r="DE904" s="35"/>
      <c r="DF904" s="35"/>
      <c r="DG904" s="35"/>
      <c r="DH904" s="35"/>
      <c r="DI904" s="35"/>
      <c r="DJ904" s="35"/>
      <c r="DK904" s="35"/>
      <c r="DL904" s="35"/>
      <c r="DM904" s="35"/>
      <c r="DN904" s="35"/>
      <c r="DO904" s="35"/>
      <c r="DP904" s="35"/>
      <c r="DQ904" s="35"/>
      <c r="DR904" s="35"/>
      <c r="DS904" s="35"/>
      <c r="DT904" s="35"/>
      <c r="DU904" s="35"/>
      <c r="DV904" s="35"/>
      <c r="DW904" s="35"/>
      <c r="DX904" s="35"/>
      <c r="DY904" s="35"/>
      <c r="DZ904" s="35"/>
      <c r="EA904" s="35"/>
      <c r="EB904" s="35"/>
      <c r="EC904" s="35"/>
      <c r="ED904" s="35"/>
      <c r="EE904" s="35"/>
      <c r="EF904" s="35"/>
      <c r="EG904" s="35"/>
      <c r="EH904" s="35"/>
      <c r="EI904" s="35"/>
      <c r="EJ904" s="35"/>
      <c r="EK904" s="35"/>
      <c r="EL904" s="35"/>
      <c r="EM904" s="35"/>
      <c r="EN904" s="35"/>
      <c r="EO904" s="35"/>
      <c r="EP904" s="35"/>
      <c r="EQ904" s="35"/>
      <c r="ER904" s="35"/>
      <c r="ES904" s="35"/>
      <c r="ET904" s="35"/>
      <c r="EU904" s="35"/>
      <c r="EV904" s="35"/>
      <c r="EW904" s="35"/>
      <c r="EX904" s="35"/>
      <c r="EY904" s="35"/>
      <c r="EZ904" s="35"/>
      <c r="FA904" s="35"/>
      <c r="FB904" s="35"/>
      <c r="FC904" s="35"/>
      <c r="FD904" s="35"/>
      <c r="FE904" s="35"/>
      <c r="FF904" s="35"/>
      <c r="FG904" s="35"/>
      <c r="FH904" s="35"/>
      <c r="FI904" s="35"/>
      <c r="FJ904" s="35"/>
      <c r="FK904" s="35"/>
      <c r="FL904" s="35"/>
      <c r="FM904" s="35"/>
      <c r="FN904" s="35"/>
      <c r="FO904" s="35"/>
      <c r="FP904" s="35"/>
      <c r="FQ904" s="35"/>
      <c r="FR904" s="35"/>
      <c r="FS904" s="35"/>
      <c r="FT904" s="35"/>
      <c r="FU904" s="35"/>
      <c r="FV904" s="35"/>
      <c r="FW904" s="35"/>
      <c r="FX904" s="35"/>
      <c r="FY904" s="35"/>
      <c r="FZ904" s="35"/>
      <c r="GA904" s="35"/>
      <c r="GB904" s="35"/>
      <c r="GC904" s="35"/>
      <c r="GD904" s="35"/>
      <c r="GE904" s="35"/>
      <c r="GF904" s="35"/>
      <c r="GG904" s="35"/>
      <c r="GH904" s="35"/>
      <c r="GI904" s="35"/>
      <c r="GJ904" s="35"/>
      <c r="GK904" s="35"/>
      <c r="GL904" s="627">
        <f t="shared" si="263"/>
        <v>0</v>
      </c>
      <c r="GM904" s="627"/>
      <c r="GN904" s="639">
        <f t="shared" si="264"/>
        <v>0</v>
      </c>
      <c r="GO904" s="641"/>
      <c r="GP904" s="627">
        <f t="shared" si="265"/>
        <v>0</v>
      </c>
      <c r="GQ904" s="627"/>
      <c r="GR904" s="627">
        <f t="shared" si="266"/>
        <v>0</v>
      </c>
      <c r="GS904" s="627"/>
      <c r="GT904" s="35"/>
      <c r="GU904" s="35"/>
      <c r="GV904" s="35"/>
      <c r="GW904" s="35"/>
      <c r="GX904" s="35"/>
      <c r="GY904" s="35"/>
      <c r="GZ904" s="35"/>
      <c r="HA904" s="35"/>
      <c r="HB904" s="35"/>
      <c r="HC904" s="35"/>
      <c r="HD904" s="35"/>
      <c r="HE904" s="35"/>
      <c r="HF904" s="35"/>
      <c r="HG904" s="35"/>
      <c r="HH904" s="35"/>
      <c r="HI904" s="35"/>
      <c r="HJ904" s="35"/>
      <c r="HK904" s="35"/>
      <c r="HL904" s="35"/>
    </row>
    <row r="905" spans="1:220" ht="15" customHeight="1">
      <c r="A905" s="131"/>
      <c r="B905" s="53"/>
      <c r="C905" s="82" t="s">
        <v>99</v>
      </c>
      <c r="D905" s="746" t="str">
        <f>IF($AH$11=1,"",IF(CNGE_2026_M3_Secc1!$AH$627=CNGE_2026_M3_Secc1!$AJ$627,"",IF(CNGE_2026_M3_Secc1!D678="","",CNGE_2026_M3_Secc1!D678)))</f>
        <v/>
      </c>
      <c r="E905" s="746"/>
      <c r="F905" s="746"/>
      <c r="G905" s="746"/>
      <c r="H905" s="746"/>
      <c r="I905" s="746"/>
      <c r="J905" s="746"/>
      <c r="K905" s="746"/>
      <c r="L905" s="746"/>
      <c r="M905" s="432"/>
      <c r="N905" s="432"/>
      <c r="O905" s="432"/>
      <c r="P905" s="432"/>
      <c r="Q905" s="432"/>
      <c r="R905" s="432"/>
      <c r="S905" s="432"/>
      <c r="T905" s="432"/>
      <c r="U905" s="432"/>
      <c r="V905" s="432"/>
      <c r="W905" s="432"/>
      <c r="X905" s="432"/>
      <c r="Y905" s="432"/>
      <c r="Z905" s="432"/>
      <c r="AA905" s="432"/>
      <c r="AB905" s="432"/>
      <c r="AC905" s="432"/>
      <c r="AD905" s="432"/>
      <c r="AE905" s="12"/>
      <c r="AH905" s="896">
        <f t="shared" si="267"/>
        <v>0</v>
      </c>
      <c r="AI905" s="627"/>
      <c r="AJ905" s="627">
        <f t="shared" si="268"/>
        <v>0</v>
      </c>
      <c r="AK905" s="627"/>
      <c r="AL905" s="639">
        <f t="shared" si="269"/>
        <v>0</v>
      </c>
      <c r="AM905" s="641"/>
      <c r="AN905" s="627">
        <f t="shared" si="270"/>
        <v>0</v>
      </c>
      <c r="AO905" s="639"/>
      <c r="AP905" s="448"/>
      <c r="AQ905" s="919">
        <f t="shared" si="271"/>
        <v>0</v>
      </c>
      <c r="AR905" s="627"/>
      <c r="AS905" s="627">
        <f t="shared" si="272"/>
        <v>0</v>
      </c>
      <c r="AT905" s="627"/>
      <c r="AU905" s="639">
        <f t="shared" si="273"/>
        <v>0</v>
      </c>
      <c r="AV905" s="641"/>
      <c r="AW905" s="627">
        <f t="shared" si="274"/>
        <v>0</v>
      </c>
      <c r="AX905" s="639"/>
      <c r="AY905" s="448"/>
      <c r="AZ905" s="896">
        <f t="shared" si="275"/>
        <v>0</v>
      </c>
      <c r="BA905" s="627"/>
      <c r="BB905" s="627">
        <f t="shared" si="276"/>
        <v>0</v>
      </c>
      <c r="BC905" s="627"/>
      <c r="BD905" s="639">
        <f t="shared" si="277"/>
        <v>0</v>
      </c>
      <c r="BE905" s="641"/>
      <c r="BF905" s="627">
        <f t="shared" si="278"/>
        <v>0</v>
      </c>
      <c r="BG905" s="639"/>
      <c r="BH905" s="448"/>
      <c r="BI905" s="896">
        <f t="shared" si="279"/>
        <v>0</v>
      </c>
      <c r="BJ905" s="627"/>
      <c r="BK905" s="627">
        <f t="shared" si="280"/>
        <v>0</v>
      </c>
      <c r="BL905" s="627"/>
      <c r="BM905" s="639">
        <f t="shared" si="281"/>
        <v>0</v>
      </c>
      <c r="BN905" s="641"/>
      <c r="BO905" s="627">
        <f t="shared" si="282"/>
        <v>0</v>
      </c>
      <c r="BP905" s="639"/>
      <c r="BQ905" s="448"/>
      <c r="BR905" s="1090">
        <f t="shared" si="283"/>
        <v>0</v>
      </c>
      <c r="BS905" s="748"/>
      <c r="BT905" s="639" t="str">
        <f>IF(BR905=0,"",IF(SUM($BR$871:BR905)=1,BV905,IF($BR$923&gt;SUM($BR$871:BR905),_xlfn.CONCAT(", ",BV905),IF($BR$923=SUM($BR$871:BR905),_xlfn.CONCAT(" y ",BV905,".")))))</f>
        <v/>
      </c>
      <c r="BU905" s="641" t="str">
        <f>IF(BS905=0,"", IF(SUM($AN$498:BS905)=1,BV905, IF($AN$511&gt;SUM($AN$498:BS905),_xlfn.CONCAT(", ",BV905), IF($AN$511=SUM($AN$498:BS905),_xlfn.CONCAT(" y ",BV905,".")))))</f>
        <v/>
      </c>
      <c r="BV905" s="639">
        <f t="shared" si="284"/>
        <v>34</v>
      </c>
      <c r="BW905" s="641"/>
      <c r="BX905" s="35"/>
      <c r="BY905" s="1084">
        <f>IF(CNGE_2026_M3_Secc1!$AH$627=CNGE_2026_M3_Secc1!$AJ$627,0,CNGE_2026_M3_Secc1!BB678)</f>
        <v>0</v>
      </c>
      <c r="BZ905" s="1085"/>
      <c r="CA905" s="35"/>
      <c r="CB905" s="1084">
        <f>IF(CNGE_2026_M3_Secc1!$AH$627=CNGE_2026_M3_Secc1!$AJ$627,0,CNGE_2026_M3_Secc1!BE678)</f>
        <v>0</v>
      </c>
      <c r="CC905" s="1085"/>
      <c r="CD905" s="35"/>
      <c r="CE905" s="35"/>
      <c r="CF905" s="35"/>
      <c r="CG905" s="35"/>
      <c r="CH905" s="35"/>
      <c r="CI905" s="35"/>
      <c r="CJ905" s="35"/>
      <c r="CK905" s="35"/>
      <c r="CL905" s="35"/>
      <c r="CM905" s="35"/>
      <c r="CN905" s="35"/>
      <c r="CO905" s="35"/>
      <c r="CP905" s="35"/>
      <c r="CQ905" s="35"/>
      <c r="CR905" s="35"/>
      <c r="CS905" s="35"/>
      <c r="CT905" s="35"/>
      <c r="CU905" s="35"/>
      <c r="CV905" s="35"/>
      <c r="CW905" s="35"/>
      <c r="CX905" s="35"/>
      <c r="CY905" s="35"/>
      <c r="CZ905" s="35"/>
      <c r="DA905" s="35"/>
      <c r="DB905" s="35"/>
      <c r="DC905" s="35"/>
      <c r="DD905" s="35"/>
      <c r="DE905" s="35"/>
      <c r="DF905" s="35"/>
      <c r="DG905" s="35"/>
      <c r="DH905" s="35"/>
      <c r="DI905" s="35"/>
      <c r="DJ905" s="35"/>
      <c r="DK905" s="35"/>
      <c r="DL905" s="35"/>
      <c r="DM905" s="35"/>
      <c r="DN905" s="35"/>
      <c r="DO905" s="35"/>
      <c r="DP905" s="35"/>
      <c r="DQ905" s="35"/>
      <c r="DR905" s="35"/>
      <c r="DS905" s="35"/>
      <c r="DT905" s="35"/>
      <c r="DU905" s="35"/>
      <c r="DV905" s="35"/>
      <c r="DW905" s="35"/>
      <c r="DX905" s="35"/>
      <c r="DY905" s="35"/>
      <c r="DZ905" s="35"/>
      <c r="EA905" s="35"/>
      <c r="EB905" s="35"/>
      <c r="EC905" s="35"/>
      <c r="ED905" s="35"/>
      <c r="EE905" s="35"/>
      <c r="EF905" s="35"/>
      <c r="EG905" s="35"/>
      <c r="EH905" s="35"/>
      <c r="EI905" s="35"/>
      <c r="EJ905" s="35"/>
      <c r="EK905" s="35"/>
      <c r="EL905" s="35"/>
      <c r="EM905" s="35"/>
      <c r="EN905" s="35"/>
      <c r="EO905" s="35"/>
      <c r="EP905" s="35"/>
      <c r="EQ905" s="35"/>
      <c r="ER905" s="35"/>
      <c r="ES905" s="35"/>
      <c r="ET905" s="35"/>
      <c r="EU905" s="35"/>
      <c r="EV905" s="35"/>
      <c r="EW905" s="35"/>
      <c r="EX905" s="35"/>
      <c r="EY905" s="35"/>
      <c r="EZ905" s="35"/>
      <c r="FA905" s="35"/>
      <c r="FB905" s="35"/>
      <c r="FC905" s="35"/>
      <c r="FD905" s="35"/>
      <c r="FE905" s="35"/>
      <c r="FF905" s="35"/>
      <c r="FG905" s="35"/>
      <c r="FH905" s="35"/>
      <c r="FI905" s="35"/>
      <c r="FJ905" s="35"/>
      <c r="FK905" s="35"/>
      <c r="FL905" s="35"/>
      <c r="FM905" s="35"/>
      <c r="FN905" s="35"/>
      <c r="FO905" s="35"/>
      <c r="FP905" s="35"/>
      <c r="FQ905" s="35"/>
      <c r="FR905" s="35"/>
      <c r="FS905" s="35"/>
      <c r="FT905" s="35"/>
      <c r="FU905" s="35"/>
      <c r="FV905" s="35"/>
      <c r="FW905" s="35"/>
      <c r="FX905" s="35"/>
      <c r="FY905" s="35"/>
      <c r="FZ905" s="35"/>
      <c r="GA905" s="35"/>
      <c r="GB905" s="35"/>
      <c r="GC905" s="35"/>
      <c r="GD905" s="35"/>
      <c r="GE905" s="35"/>
      <c r="GF905" s="35"/>
      <c r="GG905" s="35"/>
      <c r="GH905" s="35"/>
      <c r="GI905" s="35"/>
      <c r="GJ905" s="35"/>
      <c r="GK905" s="35"/>
      <c r="GL905" s="627">
        <f t="shared" si="263"/>
        <v>0</v>
      </c>
      <c r="GM905" s="627"/>
      <c r="GN905" s="639">
        <f t="shared" si="264"/>
        <v>0</v>
      </c>
      <c r="GO905" s="641"/>
      <c r="GP905" s="627">
        <f t="shared" si="265"/>
        <v>0</v>
      </c>
      <c r="GQ905" s="627"/>
      <c r="GR905" s="627">
        <f t="shared" si="266"/>
        <v>0</v>
      </c>
      <c r="GS905" s="627"/>
      <c r="GT905" s="35"/>
      <c r="GU905" s="35"/>
      <c r="GV905" s="35"/>
      <c r="GW905" s="35"/>
      <c r="GX905" s="35"/>
      <c r="GY905" s="35"/>
      <c r="GZ905" s="35"/>
      <c r="HA905" s="35"/>
      <c r="HB905" s="35"/>
      <c r="HC905" s="35"/>
      <c r="HD905" s="35"/>
      <c r="HE905" s="35"/>
      <c r="HF905" s="35"/>
      <c r="HG905" s="35"/>
      <c r="HH905" s="35"/>
      <c r="HI905" s="35"/>
      <c r="HJ905" s="35"/>
      <c r="HK905" s="35"/>
      <c r="HL905" s="35"/>
    </row>
    <row r="906" spans="1:220" ht="15" customHeight="1">
      <c r="A906" s="131"/>
      <c r="B906" s="53"/>
      <c r="C906" s="82" t="s">
        <v>100</v>
      </c>
      <c r="D906" s="746" t="str">
        <f>IF($AH$11=1,"",IF(CNGE_2026_M3_Secc1!$AH$627=CNGE_2026_M3_Secc1!$AJ$627,"",IF(CNGE_2026_M3_Secc1!D679="","",CNGE_2026_M3_Secc1!D679)))</f>
        <v/>
      </c>
      <c r="E906" s="746"/>
      <c r="F906" s="746"/>
      <c r="G906" s="746"/>
      <c r="H906" s="746"/>
      <c r="I906" s="746"/>
      <c r="J906" s="746"/>
      <c r="K906" s="746"/>
      <c r="L906" s="746"/>
      <c r="M906" s="432"/>
      <c r="N906" s="432"/>
      <c r="O906" s="432"/>
      <c r="P906" s="432"/>
      <c r="Q906" s="432"/>
      <c r="R906" s="432"/>
      <c r="S906" s="432"/>
      <c r="T906" s="432"/>
      <c r="U906" s="432"/>
      <c r="V906" s="432"/>
      <c r="W906" s="432"/>
      <c r="X906" s="432"/>
      <c r="Y906" s="432"/>
      <c r="Z906" s="432"/>
      <c r="AA906" s="432"/>
      <c r="AB906" s="432"/>
      <c r="AC906" s="432"/>
      <c r="AD906" s="432"/>
      <c r="AE906" s="12"/>
      <c r="AH906" s="896">
        <f t="shared" si="267"/>
        <v>0</v>
      </c>
      <c r="AI906" s="627"/>
      <c r="AJ906" s="627">
        <f t="shared" si="268"/>
        <v>0</v>
      </c>
      <c r="AK906" s="627"/>
      <c r="AL906" s="639">
        <f t="shared" si="269"/>
        <v>0</v>
      </c>
      <c r="AM906" s="641"/>
      <c r="AN906" s="627">
        <f t="shared" si="270"/>
        <v>0</v>
      </c>
      <c r="AO906" s="639"/>
      <c r="AP906" s="448"/>
      <c r="AQ906" s="919">
        <f t="shared" si="271"/>
        <v>0</v>
      </c>
      <c r="AR906" s="627"/>
      <c r="AS906" s="627">
        <f t="shared" si="272"/>
        <v>0</v>
      </c>
      <c r="AT906" s="627"/>
      <c r="AU906" s="639">
        <f t="shared" si="273"/>
        <v>0</v>
      </c>
      <c r="AV906" s="641"/>
      <c r="AW906" s="627">
        <f t="shared" si="274"/>
        <v>0</v>
      </c>
      <c r="AX906" s="639"/>
      <c r="AY906" s="448"/>
      <c r="AZ906" s="896">
        <f t="shared" si="275"/>
        <v>0</v>
      </c>
      <c r="BA906" s="627"/>
      <c r="BB906" s="627">
        <f t="shared" si="276"/>
        <v>0</v>
      </c>
      <c r="BC906" s="627"/>
      <c r="BD906" s="639">
        <f t="shared" si="277"/>
        <v>0</v>
      </c>
      <c r="BE906" s="641"/>
      <c r="BF906" s="627">
        <f t="shared" si="278"/>
        <v>0</v>
      </c>
      <c r="BG906" s="639"/>
      <c r="BH906" s="448"/>
      <c r="BI906" s="896">
        <f t="shared" si="279"/>
        <v>0</v>
      </c>
      <c r="BJ906" s="627"/>
      <c r="BK906" s="627">
        <f t="shared" si="280"/>
        <v>0</v>
      </c>
      <c r="BL906" s="627"/>
      <c r="BM906" s="639">
        <f t="shared" si="281"/>
        <v>0</v>
      </c>
      <c r="BN906" s="641"/>
      <c r="BO906" s="627">
        <f t="shared" si="282"/>
        <v>0</v>
      </c>
      <c r="BP906" s="639"/>
      <c r="BQ906" s="448"/>
      <c r="BR906" s="1090">
        <f t="shared" si="283"/>
        <v>0</v>
      </c>
      <c r="BS906" s="748"/>
      <c r="BT906" s="639" t="str">
        <f>IF(BR906=0,"",IF(SUM($BR$871:BR906)=1,BV906,IF($BR$923&gt;SUM($BR$871:BR906),_xlfn.CONCAT(", ",BV906),IF($BR$923=SUM($BR$871:BR906),_xlfn.CONCAT(" y ",BV906,".")))))</f>
        <v/>
      </c>
      <c r="BU906" s="641" t="str">
        <f>IF(BS906=0,"", IF(SUM($AN$498:BS906)=1,BV906, IF($AN$511&gt;SUM($AN$498:BS906),_xlfn.CONCAT(", ",BV906), IF($AN$511=SUM($AN$498:BS906),_xlfn.CONCAT(" y ",BV906,".")))))</f>
        <v/>
      </c>
      <c r="BV906" s="639">
        <f t="shared" si="284"/>
        <v>35</v>
      </c>
      <c r="BW906" s="641"/>
      <c r="BX906" s="35"/>
      <c r="BY906" s="1084">
        <f>IF(CNGE_2026_M3_Secc1!$AH$627=CNGE_2026_M3_Secc1!$AJ$627,0,CNGE_2026_M3_Secc1!BB679)</f>
        <v>0</v>
      </c>
      <c r="BZ906" s="1085"/>
      <c r="CA906" s="35"/>
      <c r="CB906" s="1084">
        <f>IF(CNGE_2026_M3_Secc1!$AH$627=CNGE_2026_M3_Secc1!$AJ$627,0,CNGE_2026_M3_Secc1!BE679)</f>
        <v>0</v>
      </c>
      <c r="CC906" s="1085"/>
      <c r="CD906" s="35"/>
      <c r="CE906" s="35"/>
      <c r="CF906" s="35"/>
      <c r="CG906" s="35"/>
      <c r="CH906" s="35"/>
      <c r="CI906" s="35"/>
      <c r="CJ906" s="35"/>
      <c r="CK906" s="35"/>
      <c r="CL906" s="35"/>
      <c r="CM906" s="35"/>
      <c r="CN906" s="35"/>
      <c r="CO906" s="35"/>
      <c r="CP906" s="35"/>
      <c r="CQ906" s="35"/>
      <c r="CR906" s="35"/>
      <c r="CS906" s="35"/>
      <c r="CT906" s="35"/>
      <c r="CU906" s="35"/>
      <c r="CV906" s="35"/>
      <c r="CW906" s="35"/>
      <c r="CX906" s="35"/>
      <c r="CY906" s="35"/>
      <c r="CZ906" s="35"/>
      <c r="DA906" s="35"/>
      <c r="DB906" s="35"/>
      <c r="DC906" s="35"/>
      <c r="DD906" s="35"/>
      <c r="DE906" s="35"/>
      <c r="DF906" s="35"/>
      <c r="DG906" s="35"/>
      <c r="DH906" s="35"/>
      <c r="DI906" s="35"/>
      <c r="DJ906" s="35"/>
      <c r="DK906" s="35"/>
      <c r="DL906" s="35"/>
      <c r="DM906" s="35"/>
      <c r="DN906" s="35"/>
      <c r="DO906" s="35"/>
      <c r="DP906" s="35"/>
      <c r="DQ906" s="35"/>
      <c r="DR906" s="35"/>
      <c r="DS906" s="35"/>
      <c r="DT906" s="35"/>
      <c r="DU906" s="35"/>
      <c r="DV906" s="35"/>
      <c r="DW906" s="35"/>
      <c r="DX906" s="35"/>
      <c r="DY906" s="35"/>
      <c r="DZ906" s="35"/>
      <c r="EA906" s="35"/>
      <c r="EB906" s="35"/>
      <c r="EC906" s="35"/>
      <c r="ED906" s="35"/>
      <c r="EE906" s="35"/>
      <c r="EF906" s="35"/>
      <c r="EG906" s="35"/>
      <c r="EH906" s="35"/>
      <c r="EI906" s="35"/>
      <c r="EJ906" s="35"/>
      <c r="EK906" s="35"/>
      <c r="EL906" s="35"/>
      <c r="EM906" s="35"/>
      <c r="EN906" s="35"/>
      <c r="EO906" s="35"/>
      <c r="EP906" s="35"/>
      <c r="EQ906" s="35"/>
      <c r="ER906" s="35"/>
      <c r="ES906" s="35"/>
      <c r="ET906" s="35"/>
      <c r="EU906" s="35"/>
      <c r="EV906" s="35"/>
      <c r="EW906" s="35"/>
      <c r="EX906" s="35"/>
      <c r="EY906" s="35"/>
      <c r="EZ906" s="35"/>
      <c r="FA906" s="35"/>
      <c r="FB906" s="35"/>
      <c r="FC906" s="35"/>
      <c r="FD906" s="35"/>
      <c r="FE906" s="35"/>
      <c r="FF906" s="35"/>
      <c r="FG906" s="35"/>
      <c r="FH906" s="35"/>
      <c r="FI906" s="35"/>
      <c r="FJ906" s="35"/>
      <c r="FK906" s="35"/>
      <c r="FL906" s="35"/>
      <c r="FM906" s="35"/>
      <c r="FN906" s="35"/>
      <c r="FO906" s="35"/>
      <c r="FP906" s="35"/>
      <c r="FQ906" s="35"/>
      <c r="FR906" s="35"/>
      <c r="FS906" s="35"/>
      <c r="FT906" s="35"/>
      <c r="FU906" s="35"/>
      <c r="FV906" s="35"/>
      <c r="FW906" s="35"/>
      <c r="FX906" s="35"/>
      <c r="FY906" s="35"/>
      <c r="FZ906" s="35"/>
      <c r="GA906" s="35"/>
      <c r="GB906" s="35"/>
      <c r="GC906" s="35"/>
      <c r="GD906" s="35"/>
      <c r="GE906" s="35"/>
      <c r="GF906" s="35"/>
      <c r="GG906" s="35"/>
      <c r="GH906" s="35"/>
      <c r="GI906" s="35"/>
      <c r="GJ906" s="35"/>
      <c r="GK906" s="35"/>
      <c r="GL906" s="627">
        <f t="shared" si="263"/>
        <v>0</v>
      </c>
      <c r="GM906" s="627"/>
      <c r="GN906" s="639">
        <f t="shared" si="264"/>
        <v>0</v>
      </c>
      <c r="GO906" s="641"/>
      <c r="GP906" s="627">
        <f t="shared" si="265"/>
        <v>0</v>
      </c>
      <c r="GQ906" s="627"/>
      <c r="GR906" s="627">
        <f t="shared" si="266"/>
        <v>0</v>
      </c>
      <c r="GS906" s="627"/>
      <c r="GT906" s="35"/>
      <c r="GU906" s="35"/>
      <c r="GV906" s="35"/>
      <c r="GW906" s="35"/>
      <c r="GX906" s="35"/>
      <c r="GY906" s="35"/>
      <c r="GZ906" s="35"/>
      <c r="HA906" s="35"/>
      <c r="HB906" s="35"/>
      <c r="HC906" s="35"/>
      <c r="HD906" s="35"/>
      <c r="HE906" s="35"/>
      <c r="HF906" s="35"/>
      <c r="HG906" s="35"/>
      <c r="HH906" s="35"/>
      <c r="HI906" s="35"/>
      <c r="HJ906" s="35"/>
      <c r="HK906" s="35"/>
      <c r="HL906" s="35"/>
    </row>
    <row r="907" spans="1:220" ht="15" customHeight="1">
      <c r="A907" s="131"/>
      <c r="B907" s="53"/>
      <c r="C907" s="82" t="s">
        <v>116</v>
      </c>
      <c r="D907" s="746" t="str">
        <f>IF($AH$11=1,"",IF(CNGE_2026_M3_Secc1!$AH$627=CNGE_2026_M3_Secc1!$AJ$627,"",IF(CNGE_2026_M3_Secc1!D680="","",CNGE_2026_M3_Secc1!D680)))</f>
        <v/>
      </c>
      <c r="E907" s="746"/>
      <c r="F907" s="746"/>
      <c r="G907" s="746"/>
      <c r="H907" s="746"/>
      <c r="I907" s="746"/>
      <c r="J907" s="746"/>
      <c r="K907" s="746"/>
      <c r="L907" s="746"/>
      <c r="M907" s="432"/>
      <c r="N907" s="432"/>
      <c r="O907" s="432"/>
      <c r="P907" s="432"/>
      <c r="Q907" s="432"/>
      <c r="R907" s="432"/>
      <c r="S907" s="432"/>
      <c r="T907" s="432"/>
      <c r="U907" s="432"/>
      <c r="V907" s="432"/>
      <c r="W907" s="432"/>
      <c r="X907" s="432"/>
      <c r="Y907" s="432"/>
      <c r="Z907" s="432"/>
      <c r="AA907" s="432"/>
      <c r="AB907" s="432"/>
      <c r="AC907" s="432"/>
      <c r="AD907" s="432"/>
      <c r="AE907" s="12"/>
      <c r="AH907" s="896">
        <f t="shared" si="267"/>
        <v>0</v>
      </c>
      <c r="AI907" s="627"/>
      <c r="AJ907" s="627">
        <f t="shared" si="268"/>
        <v>0</v>
      </c>
      <c r="AK907" s="627"/>
      <c r="AL907" s="639">
        <f t="shared" si="269"/>
        <v>0</v>
      </c>
      <c r="AM907" s="641"/>
      <c r="AN907" s="627">
        <f t="shared" si="270"/>
        <v>0</v>
      </c>
      <c r="AO907" s="639"/>
      <c r="AP907" s="448"/>
      <c r="AQ907" s="919">
        <f t="shared" si="271"/>
        <v>0</v>
      </c>
      <c r="AR907" s="627"/>
      <c r="AS907" s="627">
        <f t="shared" si="272"/>
        <v>0</v>
      </c>
      <c r="AT907" s="627"/>
      <c r="AU907" s="639">
        <f t="shared" si="273"/>
        <v>0</v>
      </c>
      <c r="AV907" s="641"/>
      <c r="AW907" s="627">
        <f t="shared" si="274"/>
        <v>0</v>
      </c>
      <c r="AX907" s="639"/>
      <c r="AY907" s="448"/>
      <c r="AZ907" s="896">
        <f t="shared" si="275"/>
        <v>0</v>
      </c>
      <c r="BA907" s="627"/>
      <c r="BB907" s="627">
        <f t="shared" si="276"/>
        <v>0</v>
      </c>
      <c r="BC907" s="627"/>
      <c r="BD907" s="639">
        <f t="shared" si="277"/>
        <v>0</v>
      </c>
      <c r="BE907" s="641"/>
      <c r="BF907" s="627">
        <f t="shared" si="278"/>
        <v>0</v>
      </c>
      <c r="BG907" s="639"/>
      <c r="BH907" s="448"/>
      <c r="BI907" s="896">
        <f t="shared" si="279"/>
        <v>0</v>
      </c>
      <c r="BJ907" s="627"/>
      <c r="BK907" s="627">
        <f t="shared" si="280"/>
        <v>0</v>
      </c>
      <c r="BL907" s="627"/>
      <c r="BM907" s="639">
        <f t="shared" si="281"/>
        <v>0</v>
      </c>
      <c r="BN907" s="641"/>
      <c r="BO907" s="627">
        <f t="shared" si="282"/>
        <v>0</v>
      </c>
      <c r="BP907" s="639"/>
      <c r="BQ907" s="448"/>
      <c r="BR907" s="1090">
        <f t="shared" si="283"/>
        <v>0</v>
      </c>
      <c r="BS907" s="748"/>
      <c r="BT907" s="639" t="str">
        <f>IF(BR907=0,"",IF(SUM($BR$871:BR907)=1,BV907,IF($BR$923&gt;SUM($BR$871:BR907),_xlfn.CONCAT(", ",BV907),IF($BR$923=SUM($BR$871:BR907),_xlfn.CONCAT(" y ",BV907,".")))))</f>
        <v/>
      </c>
      <c r="BU907" s="641" t="str">
        <f>IF(BS907=0,"", IF(SUM($AN$498:BS907)=1,BV907, IF($AN$511&gt;SUM($AN$498:BS907),_xlfn.CONCAT(", ",BV907), IF($AN$511=SUM($AN$498:BS907),_xlfn.CONCAT(" y ",BV907,".")))))</f>
        <v/>
      </c>
      <c r="BV907" s="639">
        <f t="shared" si="284"/>
        <v>36</v>
      </c>
      <c r="BW907" s="641"/>
      <c r="BX907" s="35"/>
      <c r="BY907" s="1084">
        <f>IF(CNGE_2026_M3_Secc1!$AH$627=CNGE_2026_M3_Secc1!$AJ$627,0,CNGE_2026_M3_Secc1!BB680)</f>
        <v>0</v>
      </c>
      <c r="BZ907" s="1085"/>
      <c r="CA907" s="35"/>
      <c r="CB907" s="1084">
        <f>IF(CNGE_2026_M3_Secc1!$AH$627=CNGE_2026_M3_Secc1!$AJ$627,0,CNGE_2026_M3_Secc1!BE680)</f>
        <v>0</v>
      </c>
      <c r="CC907" s="1085"/>
      <c r="CD907" s="35"/>
      <c r="CE907" s="35"/>
      <c r="CF907" s="35"/>
      <c r="CG907" s="35"/>
      <c r="CH907" s="35"/>
      <c r="CI907" s="35"/>
      <c r="CJ907" s="35"/>
      <c r="CK907" s="35"/>
      <c r="CL907" s="35"/>
      <c r="CM907" s="35"/>
      <c r="CN907" s="35"/>
      <c r="CO907" s="35"/>
      <c r="CP907" s="35"/>
      <c r="CQ907" s="35"/>
      <c r="CR907" s="35"/>
      <c r="CS907" s="35"/>
      <c r="CT907" s="35"/>
      <c r="CU907" s="35"/>
      <c r="CV907" s="35"/>
      <c r="CW907" s="35"/>
      <c r="CX907" s="35"/>
      <c r="CY907" s="35"/>
      <c r="CZ907" s="35"/>
      <c r="DA907" s="35"/>
      <c r="DB907" s="35"/>
      <c r="DC907" s="35"/>
      <c r="DD907" s="35"/>
      <c r="DE907" s="35"/>
      <c r="DF907" s="35"/>
      <c r="DG907" s="35"/>
      <c r="DH907" s="35"/>
      <c r="DI907" s="35"/>
      <c r="DJ907" s="35"/>
      <c r="DK907" s="35"/>
      <c r="DL907" s="35"/>
      <c r="DM907" s="35"/>
      <c r="DN907" s="35"/>
      <c r="DO907" s="35"/>
      <c r="DP907" s="35"/>
      <c r="DQ907" s="35"/>
      <c r="DR907" s="35"/>
      <c r="DS907" s="35"/>
      <c r="DT907" s="35"/>
      <c r="DU907" s="35"/>
      <c r="DV907" s="35"/>
      <c r="DW907" s="35"/>
      <c r="DX907" s="35"/>
      <c r="DY907" s="35"/>
      <c r="DZ907" s="35"/>
      <c r="EA907" s="35"/>
      <c r="EB907" s="35"/>
      <c r="EC907" s="35"/>
      <c r="ED907" s="35"/>
      <c r="EE907" s="35"/>
      <c r="EF907" s="35"/>
      <c r="EG907" s="35"/>
      <c r="EH907" s="35"/>
      <c r="EI907" s="35"/>
      <c r="EJ907" s="35"/>
      <c r="EK907" s="35"/>
      <c r="EL907" s="35"/>
      <c r="EM907" s="35"/>
      <c r="EN907" s="35"/>
      <c r="EO907" s="35"/>
      <c r="EP907" s="35"/>
      <c r="EQ907" s="35"/>
      <c r="ER907" s="35"/>
      <c r="ES907" s="35"/>
      <c r="ET907" s="35"/>
      <c r="EU907" s="35"/>
      <c r="EV907" s="35"/>
      <c r="EW907" s="35"/>
      <c r="EX907" s="35"/>
      <c r="EY907" s="35"/>
      <c r="EZ907" s="35"/>
      <c r="FA907" s="35"/>
      <c r="FB907" s="35"/>
      <c r="FC907" s="35"/>
      <c r="FD907" s="35"/>
      <c r="FE907" s="35"/>
      <c r="FF907" s="35"/>
      <c r="FG907" s="35"/>
      <c r="FH907" s="35"/>
      <c r="FI907" s="35"/>
      <c r="FJ907" s="35"/>
      <c r="FK907" s="35"/>
      <c r="FL907" s="35"/>
      <c r="FM907" s="35"/>
      <c r="FN907" s="35"/>
      <c r="FO907" s="35"/>
      <c r="FP907" s="35"/>
      <c r="FQ907" s="35"/>
      <c r="FR907" s="35"/>
      <c r="FS907" s="35"/>
      <c r="FT907" s="35"/>
      <c r="FU907" s="35"/>
      <c r="FV907" s="35"/>
      <c r="FW907" s="35"/>
      <c r="FX907" s="35"/>
      <c r="FY907" s="35"/>
      <c r="FZ907" s="35"/>
      <c r="GA907" s="35"/>
      <c r="GB907" s="35"/>
      <c r="GC907" s="35"/>
      <c r="GD907" s="35"/>
      <c r="GE907" s="35"/>
      <c r="GF907" s="35"/>
      <c r="GG907" s="35"/>
      <c r="GH907" s="35"/>
      <c r="GI907" s="35"/>
      <c r="GJ907" s="35"/>
      <c r="GK907" s="35"/>
      <c r="GL907" s="627">
        <f t="shared" si="263"/>
        <v>0</v>
      </c>
      <c r="GM907" s="627"/>
      <c r="GN907" s="639">
        <f t="shared" si="264"/>
        <v>0</v>
      </c>
      <c r="GO907" s="641"/>
      <c r="GP907" s="627">
        <f t="shared" si="265"/>
        <v>0</v>
      </c>
      <c r="GQ907" s="627"/>
      <c r="GR907" s="627">
        <f t="shared" si="266"/>
        <v>0</v>
      </c>
      <c r="GS907" s="627"/>
      <c r="GT907" s="35"/>
      <c r="GU907" s="35"/>
      <c r="GV907" s="35"/>
      <c r="GW907" s="35"/>
      <c r="GX907" s="35"/>
      <c r="GY907" s="35"/>
      <c r="GZ907" s="35"/>
      <c r="HA907" s="35"/>
      <c r="HB907" s="35"/>
      <c r="HC907" s="35"/>
      <c r="HD907" s="35"/>
      <c r="HE907" s="35"/>
      <c r="HF907" s="35"/>
      <c r="HG907" s="35"/>
      <c r="HH907" s="35"/>
      <c r="HI907" s="35"/>
      <c r="HJ907" s="35"/>
      <c r="HK907" s="35"/>
      <c r="HL907" s="35"/>
    </row>
    <row r="908" spans="1:220" ht="15" customHeight="1">
      <c r="A908" s="131"/>
      <c r="B908" s="53"/>
      <c r="C908" s="82" t="s">
        <v>117</v>
      </c>
      <c r="D908" s="746" t="str">
        <f>IF($AH$11=1,"",IF(CNGE_2026_M3_Secc1!$AH$627=CNGE_2026_M3_Secc1!$AJ$627,"",IF(CNGE_2026_M3_Secc1!D681="","",CNGE_2026_M3_Secc1!D681)))</f>
        <v/>
      </c>
      <c r="E908" s="746"/>
      <c r="F908" s="746"/>
      <c r="G908" s="746"/>
      <c r="H908" s="746"/>
      <c r="I908" s="746"/>
      <c r="J908" s="746"/>
      <c r="K908" s="746"/>
      <c r="L908" s="746"/>
      <c r="M908" s="432"/>
      <c r="N908" s="432"/>
      <c r="O908" s="432"/>
      <c r="P908" s="432"/>
      <c r="Q908" s="432"/>
      <c r="R908" s="432"/>
      <c r="S908" s="432"/>
      <c r="T908" s="432"/>
      <c r="U908" s="432"/>
      <c r="V908" s="432"/>
      <c r="W908" s="432"/>
      <c r="X908" s="432"/>
      <c r="Y908" s="432"/>
      <c r="Z908" s="432"/>
      <c r="AA908" s="432"/>
      <c r="AB908" s="432"/>
      <c r="AC908" s="432"/>
      <c r="AD908" s="432"/>
      <c r="AE908" s="12"/>
      <c r="AH908" s="896">
        <f t="shared" si="267"/>
        <v>0</v>
      </c>
      <c r="AI908" s="627"/>
      <c r="AJ908" s="627">
        <f t="shared" si="268"/>
        <v>0</v>
      </c>
      <c r="AK908" s="627"/>
      <c r="AL908" s="639">
        <f t="shared" si="269"/>
        <v>0</v>
      </c>
      <c r="AM908" s="641"/>
      <c r="AN908" s="627">
        <f t="shared" si="270"/>
        <v>0</v>
      </c>
      <c r="AO908" s="639"/>
      <c r="AP908" s="448"/>
      <c r="AQ908" s="919">
        <f t="shared" si="271"/>
        <v>0</v>
      </c>
      <c r="AR908" s="627"/>
      <c r="AS908" s="627">
        <f t="shared" si="272"/>
        <v>0</v>
      </c>
      <c r="AT908" s="627"/>
      <c r="AU908" s="639">
        <f t="shared" si="273"/>
        <v>0</v>
      </c>
      <c r="AV908" s="641"/>
      <c r="AW908" s="627">
        <f t="shared" si="274"/>
        <v>0</v>
      </c>
      <c r="AX908" s="639"/>
      <c r="AY908" s="448"/>
      <c r="AZ908" s="896">
        <f t="shared" si="275"/>
        <v>0</v>
      </c>
      <c r="BA908" s="627"/>
      <c r="BB908" s="627">
        <f t="shared" si="276"/>
        <v>0</v>
      </c>
      <c r="BC908" s="627"/>
      <c r="BD908" s="639">
        <f t="shared" si="277"/>
        <v>0</v>
      </c>
      <c r="BE908" s="641"/>
      <c r="BF908" s="627">
        <f t="shared" si="278"/>
        <v>0</v>
      </c>
      <c r="BG908" s="639"/>
      <c r="BH908" s="448"/>
      <c r="BI908" s="896">
        <f t="shared" si="279"/>
        <v>0</v>
      </c>
      <c r="BJ908" s="627"/>
      <c r="BK908" s="627">
        <f t="shared" si="280"/>
        <v>0</v>
      </c>
      <c r="BL908" s="627"/>
      <c r="BM908" s="639">
        <f t="shared" si="281"/>
        <v>0</v>
      </c>
      <c r="BN908" s="641"/>
      <c r="BO908" s="627">
        <f t="shared" si="282"/>
        <v>0</v>
      </c>
      <c r="BP908" s="639"/>
      <c r="BQ908" s="448"/>
      <c r="BR908" s="1090">
        <f t="shared" si="283"/>
        <v>0</v>
      </c>
      <c r="BS908" s="748"/>
      <c r="BT908" s="639" t="str">
        <f>IF(BR908=0,"",IF(SUM($BR$871:BR908)=1,BV908,IF($BR$923&gt;SUM($BR$871:BR908),_xlfn.CONCAT(", ",BV908),IF($BR$923=SUM($BR$871:BR908),_xlfn.CONCAT(" y ",BV908,".")))))</f>
        <v/>
      </c>
      <c r="BU908" s="641" t="str">
        <f>IF(BS908=0,"", IF(SUM($AN$498:BS908)=1,BV908, IF($AN$511&gt;SUM($AN$498:BS908),_xlfn.CONCAT(", ",BV908), IF($AN$511=SUM($AN$498:BS908),_xlfn.CONCAT(" y ",BV908,".")))))</f>
        <v/>
      </c>
      <c r="BV908" s="639">
        <f t="shared" si="284"/>
        <v>37</v>
      </c>
      <c r="BW908" s="641"/>
      <c r="BX908" s="35"/>
      <c r="BY908" s="1084">
        <f>IF(CNGE_2026_M3_Secc1!$AH$627=CNGE_2026_M3_Secc1!$AJ$627,0,CNGE_2026_M3_Secc1!BB681)</f>
        <v>0</v>
      </c>
      <c r="BZ908" s="1085"/>
      <c r="CA908" s="35"/>
      <c r="CB908" s="1084">
        <f>IF(CNGE_2026_M3_Secc1!$AH$627=CNGE_2026_M3_Secc1!$AJ$627,0,CNGE_2026_M3_Secc1!BE681)</f>
        <v>0</v>
      </c>
      <c r="CC908" s="1085"/>
      <c r="CD908" s="35"/>
      <c r="CE908" s="35"/>
      <c r="CF908" s="35"/>
      <c r="CG908" s="35"/>
      <c r="CH908" s="35"/>
      <c r="CI908" s="35"/>
      <c r="CJ908" s="35"/>
      <c r="CK908" s="35"/>
      <c r="CL908" s="35"/>
      <c r="CM908" s="35"/>
      <c r="CN908" s="35"/>
      <c r="CO908" s="35"/>
      <c r="CP908" s="35"/>
      <c r="CQ908" s="35"/>
      <c r="CR908" s="35"/>
      <c r="CS908" s="35"/>
      <c r="CT908" s="35"/>
      <c r="CU908" s="35"/>
      <c r="CV908" s="35"/>
      <c r="CW908" s="35"/>
      <c r="CX908" s="35"/>
      <c r="CY908" s="35"/>
      <c r="CZ908" s="35"/>
      <c r="DA908" s="35"/>
      <c r="DB908" s="35"/>
      <c r="DC908" s="35"/>
      <c r="DD908" s="35"/>
      <c r="DE908" s="35"/>
      <c r="DF908" s="35"/>
      <c r="DG908" s="35"/>
      <c r="DH908" s="35"/>
      <c r="DI908" s="35"/>
      <c r="DJ908" s="35"/>
      <c r="DK908" s="35"/>
      <c r="DL908" s="35"/>
      <c r="DM908" s="35"/>
      <c r="DN908" s="35"/>
      <c r="DO908" s="35"/>
      <c r="DP908" s="35"/>
      <c r="DQ908" s="35"/>
      <c r="DR908" s="35"/>
      <c r="DS908" s="35"/>
      <c r="DT908" s="35"/>
      <c r="DU908" s="35"/>
      <c r="DV908" s="35"/>
      <c r="DW908" s="35"/>
      <c r="DX908" s="35"/>
      <c r="DY908" s="35"/>
      <c r="DZ908" s="35"/>
      <c r="EA908" s="35"/>
      <c r="EB908" s="35"/>
      <c r="EC908" s="35"/>
      <c r="ED908" s="35"/>
      <c r="EE908" s="35"/>
      <c r="EF908" s="35"/>
      <c r="EG908" s="35"/>
      <c r="EH908" s="35"/>
      <c r="EI908" s="35"/>
      <c r="EJ908" s="35"/>
      <c r="EK908" s="35"/>
      <c r="EL908" s="35"/>
      <c r="EM908" s="35"/>
      <c r="EN908" s="35"/>
      <c r="EO908" s="35"/>
      <c r="EP908" s="35"/>
      <c r="EQ908" s="35"/>
      <c r="ER908" s="35"/>
      <c r="ES908" s="35"/>
      <c r="ET908" s="35"/>
      <c r="EU908" s="35"/>
      <c r="EV908" s="35"/>
      <c r="EW908" s="35"/>
      <c r="EX908" s="35"/>
      <c r="EY908" s="35"/>
      <c r="EZ908" s="35"/>
      <c r="FA908" s="35"/>
      <c r="FB908" s="35"/>
      <c r="FC908" s="35"/>
      <c r="FD908" s="35"/>
      <c r="FE908" s="35"/>
      <c r="FF908" s="35"/>
      <c r="FG908" s="35"/>
      <c r="FH908" s="35"/>
      <c r="FI908" s="35"/>
      <c r="FJ908" s="35"/>
      <c r="FK908" s="35"/>
      <c r="FL908" s="35"/>
      <c r="FM908" s="35"/>
      <c r="FN908" s="35"/>
      <c r="FO908" s="35"/>
      <c r="FP908" s="35"/>
      <c r="FQ908" s="35"/>
      <c r="FR908" s="35"/>
      <c r="FS908" s="35"/>
      <c r="FT908" s="35"/>
      <c r="FU908" s="35"/>
      <c r="FV908" s="35"/>
      <c r="FW908" s="35"/>
      <c r="FX908" s="35"/>
      <c r="FY908" s="35"/>
      <c r="FZ908" s="35"/>
      <c r="GA908" s="35"/>
      <c r="GB908" s="35"/>
      <c r="GC908" s="35"/>
      <c r="GD908" s="35"/>
      <c r="GE908" s="35"/>
      <c r="GF908" s="35"/>
      <c r="GG908" s="35"/>
      <c r="GH908" s="35"/>
      <c r="GI908" s="35"/>
      <c r="GJ908" s="35"/>
      <c r="GK908" s="35"/>
      <c r="GL908" s="627">
        <f t="shared" si="263"/>
        <v>0</v>
      </c>
      <c r="GM908" s="627"/>
      <c r="GN908" s="639">
        <f t="shared" si="264"/>
        <v>0</v>
      </c>
      <c r="GO908" s="641"/>
      <c r="GP908" s="627">
        <f t="shared" si="265"/>
        <v>0</v>
      </c>
      <c r="GQ908" s="627"/>
      <c r="GR908" s="627">
        <f t="shared" si="266"/>
        <v>0</v>
      </c>
      <c r="GS908" s="627"/>
      <c r="GT908" s="35"/>
      <c r="GU908" s="35"/>
      <c r="GV908" s="35"/>
      <c r="GW908" s="35"/>
      <c r="GX908" s="35"/>
      <c r="GY908" s="35"/>
      <c r="GZ908" s="35"/>
      <c r="HA908" s="35"/>
      <c r="HB908" s="35"/>
      <c r="HC908" s="35"/>
      <c r="HD908" s="35"/>
      <c r="HE908" s="35"/>
      <c r="HF908" s="35"/>
      <c r="HG908" s="35"/>
      <c r="HH908" s="35"/>
      <c r="HI908" s="35"/>
      <c r="HJ908" s="35"/>
      <c r="HK908" s="35"/>
      <c r="HL908" s="35"/>
    </row>
    <row r="909" spans="1:220" ht="15" customHeight="1">
      <c r="A909" s="131"/>
      <c r="B909" s="53"/>
      <c r="C909" s="82" t="s">
        <v>118</v>
      </c>
      <c r="D909" s="746" t="str">
        <f>IF($AH$11=1,"",IF(CNGE_2026_M3_Secc1!$AH$627=CNGE_2026_M3_Secc1!$AJ$627,"",IF(CNGE_2026_M3_Secc1!D682="","",CNGE_2026_M3_Secc1!D682)))</f>
        <v/>
      </c>
      <c r="E909" s="746"/>
      <c r="F909" s="746"/>
      <c r="G909" s="746"/>
      <c r="H909" s="746"/>
      <c r="I909" s="746"/>
      <c r="J909" s="746"/>
      <c r="K909" s="746"/>
      <c r="L909" s="746"/>
      <c r="M909" s="432"/>
      <c r="N909" s="432"/>
      <c r="O909" s="432"/>
      <c r="P909" s="432"/>
      <c r="Q909" s="432"/>
      <c r="R909" s="432"/>
      <c r="S909" s="432"/>
      <c r="T909" s="432"/>
      <c r="U909" s="432"/>
      <c r="V909" s="432"/>
      <c r="W909" s="432"/>
      <c r="X909" s="432"/>
      <c r="Y909" s="432"/>
      <c r="Z909" s="432"/>
      <c r="AA909" s="432"/>
      <c r="AB909" s="432"/>
      <c r="AC909" s="432"/>
      <c r="AD909" s="432"/>
      <c r="AE909" s="12"/>
      <c r="AH909" s="896">
        <f t="shared" si="267"/>
        <v>0</v>
      </c>
      <c r="AI909" s="627"/>
      <c r="AJ909" s="627">
        <f t="shared" si="268"/>
        <v>0</v>
      </c>
      <c r="AK909" s="627"/>
      <c r="AL909" s="639">
        <f t="shared" si="269"/>
        <v>0</v>
      </c>
      <c r="AM909" s="641"/>
      <c r="AN909" s="627">
        <f t="shared" si="270"/>
        <v>0</v>
      </c>
      <c r="AO909" s="639"/>
      <c r="AP909" s="448"/>
      <c r="AQ909" s="919">
        <f t="shared" si="271"/>
        <v>0</v>
      </c>
      <c r="AR909" s="627"/>
      <c r="AS909" s="627">
        <f t="shared" si="272"/>
        <v>0</v>
      </c>
      <c r="AT909" s="627"/>
      <c r="AU909" s="639">
        <f t="shared" si="273"/>
        <v>0</v>
      </c>
      <c r="AV909" s="641"/>
      <c r="AW909" s="627">
        <f t="shared" si="274"/>
        <v>0</v>
      </c>
      <c r="AX909" s="639"/>
      <c r="AY909" s="448"/>
      <c r="AZ909" s="896">
        <f t="shared" si="275"/>
        <v>0</v>
      </c>
      <c r="BA909" s="627"/>
      <c r="BB909" s="627">
        <f t="shared" si="276"/>
        <v>0</v>
      </c>
      <c r="BC909" s="627"/>
      <c r="BD909" s="639">
        <f t="shared" si="277"/>
        <v>0</v>
      </c>
      <c r="BE909" s="641"/>
      <c r="BF909" s="627">
        <f t="shared" si="278"/>
        <v>0</v>
      </c>
      <c r="BG909" s="639"/>
      <c r="BH909" s="448"/>
      <c r="BI909" s="896">
        <f t="shared" si="279"/>
        <v>0</v>
      </c>
      <c r="BJ909" s="627"/>
      <c r="BK909" s="627">
        <f t="shared" si="280"/>
        <v>0</v>
      </c>
      <c r="BL909" s="627"/>
      <c r="BM909" s="639">
        <f t="shared" si="281"/>
        <v>0</v>
      </c>
      <c r="BN909" s="641"/>
      <c r="BO909" s="627">
        <f t="shared" si="282"/>
        <v>0</v>
      </c>
      <c r="BP909" s="639"/>
      <c r="BQ909" s="448"/>
      <c r="BR909" s="1090">
        <f t="shared" si="283"/>
        <v>0</v>
      </c>
      <c r="BS909" s="748"/>
      <c r="BT909" s="639" t="str">
        <f>IF(BR909=0,"",IF(SUM($BR$871:BR909)=1,BV909,IF($BR$923&gt;SUM($BR$871:BR909),_xlfn.CONCAT(", ",BV909),IF($BR$923=SUM($BR$871:BR909),_xlfn.CONCAT(" y ",BV909,".")))))</f>
        <v/>
      </c>
      <c r="BU909" s="641" t="str">
        <f>IF(BS909=0,"", IF(SUM($AN$498:BS909)=1,BV909, IF($AN$511&gt;SUM($AN$498:BS909),_xlfn.CONCAT(", ",BV909), IF($AN$511=SUM($AN$498:BS909),_xlfn.CONCAT(" y ",BV909,".")))))</f>
        <v/>
      </c>
      <c r="BV909" s="639">
        <f t="shared" si="284"/>
        <v>38</v>
      </c>
      <c r="BW909" s="641"/>
      <c r="BX909" s="35"/>
      <c r="BY909" s="1084">
        <f>IF(CNGE_2026_M3_Secc1!$AH$627=CNGE_2026_M3_Secc1!$AJ$627,0,CNGE_2026_M3_Secc1!BB682)</f>
        <v>0</v>
      </c>
      <c r="BZ909" s="1085"/>
      <c r="CA909" s="35"/>
      <c r="CB909" s="1084">
        <f>IF(CNGE_2026_M3_Secc1!$AH$627=CNGE_2026_M3_Secc1!$AJ$627,0,CNGE_2026_M3_Secc1!BE682)</f>
        <v>0</v>
      </c>
      <c r="CC909" s="1085"/>
      <c r="CD909" s="35"/>
      <c r="CE909" s="35"/>
      <c r="CF909" s="35"/>
      <c r="CG909" s="35"/>
      <c r="CH909" s="35"/>
      <c r="CI909" s="35"/>
      <c r="CJ909" s="35"/>
      <c r="CK909" s="35"/>
      <c r="CL909" s="35"/>
      <c r="CM909" s="35"/>
      <c r="CN909" s="35"/>
      <c r="CO909" s="35"/>
      <c r="CP909" s="35"/>
      <c r="CQ909" s="35"/>
      <c r="CR909" s="35"/>
      <c r="CS909" s="35"/>
      <c r="CT909" s="35"/>
      <c r="CU909" s="35"/>
      <c r="CV909" s="35"/>
      <c r="CW909" s="35"/>
      <c r="CX909" s="35"/>
      <c r="CY909" s="35"/>
      <c r="CZ909" s="35"/>
      <c r="DA909" s="35"/>
      <c r="DB909" s="35"/>
      <c r="DC909" s="35"/>
      <c r="DD909" s="35"/>
      <c r="DE909" s="35"/>
      <c r="DF909" s="35"/>
      <c r="DG909" s="35"/>
      <c r="DH909" s="35"/>
      <c r="DI909" s="35"/>
      <c r="DJ909" s="35"/>
      <c r="DK909" s="35"/>
      <c r="DL909" s="35"/>
      <c r="DM909" s="35"/>
      <c r="DN909" s="35"/>
      <c r="DO909" s="35"/>
      <c r="DP909" s="35"/>
      <c r="DQ909" s="35"/>
      <c r="DR909" s="35"/>
      <c r="DS909" s="35"/>
      <c r="DT909" s="35"/>
      <c r="DU909" s="35"/>
      <c r="DV909" s="35"/>
      <c r="DW909" s="35"/>
      <c r="DX909" s="35"/>
      <c r="DY909" s="35"/>
      <c r="DZ909" s="35"/>
      <c r="EA909" s="35"/>
      <c r="EB909" s="35"/>
      <c r="EC909" s="35"/>
      <c r="ED909" s="35"/>
      <c r="EE909" s="35"/>
      <c r="EF909" s="35"/>
      <c r="EG909" s="35"/>
      <c r="EH909" s="35"/>
      <c r="EI909" s="35"/>
      <c r="EJ909" s="35"/>
      <c r="EK909" s="35"/>
      <c r="EL909" s="35"/>
      <c r="EM909" s="35"/>
      <c r="EN909" s="35"/>
      <c r="EO909" s="35"/>
      <c r="EP909" s="35"/>
      <c r="EQ909" s="35"/>
      <c r="ER909" s="35"/>
      <c r="ES909" s="35"/>
      <c r="ET909" s="35"/>
      <c r="EU909" s="35"/>
      <c r="EV909" s="35"/>
      <c r="EW909" s="35"/>
      <c r="EX909" s="35"/>
      <c r="EY909" s="35"/>
      <c r="EZ909" s="35"/>
      <c r="FA909" s="35"/>
      <c r="FB909" s="35"/>
      <c r="FC909" s="35"/>
      <c r="FD909" s="35"/>
      <c r="FE909" s="35"/>
      <c r="FF909" s="35"/>
      <c r="FG909" s="35"/>
      <c r="FH909" s="35"/>
      <c r="FI909" s="35"/>
      <c r="FJ909" s="35"/>
      <c r="FK909" s="35"/>
      <c r="FL909" s="35"/>
      <c r="FM909" s="35"/>
      <c r="FN909" s="35"/>
      <c r="FO909" s="35"/>
      <c r="FP909" s="35"/>
      <c r="FQ909" s="35"/>
      <c r="FR909" s="35"/>
      <c r="FS909" s="35"/>
      <c r="FT909" s="35"/>
      <c r="FU909" s="35"/>
      <c r="FV909" s="35"/>
      <c r="FW909" s="35"/>
      <c r="FX909" s="35"/>
      <c r="FY909" s="35"/>
      <c r="FZ909" s="35"/>
      <c r="GA909" s="35"/>
      <c r="GB909" s="35"/>
      <c r="GC909" s="35"/>
      <c r="GD909" s="35"/>
      <c r="GE909" s="35"/>
      <c r="GF909" s="35"/>
      <c r="GG909" s="35"/>
      <c r="GH909" s="35"/>
      <c r="GI909" s="35"/>
      <c r="GJ909" s="35"/>
      <c r="GK909" s="35"/>
      <c r="GL909" s="627">
        <f t="shared" si="263"/>
        <v>0</v>
      </c>
      <c r="GM909" s="627"/>
      <c r="GN909" s="639">
        <f t="shared" si="264"/>
        <v>0</v>
      </c>
      <c r="GO909" s="641"/>
      <c r="GP909" s="627">
        <f t="shared" si="265"/>
        <v>0</v>
      </c>
      <c r="GQ909" s="627"/>
      <c r="GR909" s="627">
        <f t="shared" si="266"/>
        <v>0</v>
      </c>
      <c r="GS909" s="627"/>
      <c r="GT909" s="35"/>
      <c r="GU909" s="35"/>
      <c r="GV909" s="35"/>
      <c r="GW909" s="35"/>
      <c r="GX909" s="35"/>
      <c r="GY909" s="35"/>
      <c r="GZ909" s="35"/>
      <c r="HA909" s="35"/>
      <c r="HB909" s="35"/>
      <c r="HC909" s="35"/>
      <c r="HD909" s="35"/>
      <c r="HE909" s="35"/>
      <c r="HF909" s="35"/>
      <c r="HG909" s="35"/>
      <c r="HH909" s="35"/>
      <c r="HI909" s="35"/>
      <c r="HJ909" s="35"/>
      <c r="HK909" s="35"/>
      <c r="HL909" s="35"/>
    </row>
    <row r="910" spans="1:220" ht="15" customHeight="1">
      <c r="A910" s="131"/>
      <c r="B910" s="53"/>
      <c r="C910" s="82" t="s">
        <v>119</v>
      </c>
      <c r="D910" s="746" t="str">
        <f>IF($AH$11=1,"",IF(CNGE_2026_M3_Secc1!$AH$627=CNGE_2026_M3_Secc1!$AJ$627,"",IF(CNGE_2026_M3_Secc1!D683="","",CNGE_2026_M3_Secc1!D683)))</f>
        <v/>
      </c>
      <c r="E910" s="746"/>
      <c r="F910" s="746"/>
      <c r="G910" s="746"/>
      <c r="H910" s="746"/>
      <c r="I910" s="746"/>
      <c r="J910" s="746"/>
      <c r="K910" s="746"/>
      <c r="L910" s="746"/>
      <c r="M910" s="432"/>
      <c r="N910" s="432"/>
      <c r="O910" s="432"/>
      <c r="P910" s="432"/>
      <c r="Q910" s="432"/>
      <c r="R910" s="432"/>
      <c r="S910" s="432"/>
      <c r="T910" s="432"/>
      <c r="U910" s="432"/>
      <c r="V910" s="432"/>
      <c r="W910" s="432"/>
      <c r="X910" s="432"/>
      <c r="Y910" s="432"/>
      <c r="Z910" s="432"/>
      <c r="AA910" s="432"/>
      <c r="AB910" s="432"/>
      <c r="AC910" s="432"/>
      <c r="AD910" s="432"/>
      <c r="AE910" s="12"/>
      <c r="AH910" s="896">
        <f t="shared" si="267"/>
        <v>0</v>
      </c>
      <c r="AI910" s="627"/>
      <c r="AJ910" s="627">
        <f t="shared" si="268"/>
        <v>0</v>
      </c>
      <c r="AK910" s="627"/>
      <c r="AL910" s="639">
        <f t="shared" si="269"/>
        <v>0</v>
      </c>
      <c r="AM910" s="641"/>
      <c r="AN910" s="627">
        <f t="shared" si="270"/>
        <v>0</v>
      </c>
      <c r="AO910" s="639"/>
      <c r="AP910" s="448"/>
      <c r="AQ910" s="919">
        <f t="shared" si="271"/>
        <v>0</v>
      </c>
      <c r="AR910" s="627"/>
      <c r="AS910" s="627">
        <f t="shared" si="272"/>
        <v>0</v>
      </c>
      <c r="AT910" s="627"/>
      <c r="AU910" s="639">
        <f t="shared" si="273"/>
        <v>0</v>
      </c>
      <c r="AV910" s="641"/>
      <c r="AW910" s="627">
        <f t="shared" si="274"/>
        <v>0</v>
      </c>
      <c r="AX910" s="639"/>
      <c r="AY910" s="448"/>
      <c r="AZ910" s="896">
        <f t="shared" si="275"/>
        <v>0</v>
      </c>
      <c r="BA910" s="627"/>
      <c r="BB910" s="627">
        <f t="shared" si="276"/>
        <v>0</v>
      </c>
      <c r="BC910" s="627"/>
      <c r="BD910" s="639">
        <f t="shared" si="277"/>
        <v>0</v>
      </c>
      <c r="BE910" s="641"/>
      <c r="BF910" s="627">
        <f t="shared" si="278"/>
        <v>0</v>
      </c>
      <c r="BG910" s="639"/>
      <c r="BH910" s="448"/>
      <c r="BI910" s="896">
        <f t="shared" si="279"/>
        <v>0</v>
      </c>
      <c r="BJ910" s="627"/>
      <c r="BK910" s="627">
        <f t="shared" si="280"/>
        <v>0</v>
      </c>
      <c r="BL910" s="627"/>
      <c r="BM910" s="639">
        <f t="shared" si="281"/>
        <v>0</v>
      </c>
      <c r="BN910" s="641"/>
      <c r="BO910" s="627">
        <f t="shared" si="282"/>
        <v>0</v>
      </c>
      <c r="BP910" s="639"/>
      <c r="BQ910" s="448"/>
      <c r="BR910" s="1090">
        <f t="shared" si="283"/>
        <v>0</v>
      </c>
      <c r="BS910" s="748"/>
      <c r="BT910" s="639" t="str">
        <f>IF(BR910=0,"",IF(SUM($BR$871:BR910)=1,BV910,IF($BR$923&gt;SUM($BR$871:BR910),_xlfn.CONCAT(", ",BV910),IF($BR$923=SUM($BR$871:BR910),_xlfn.CONCAT(" y ",BV910,".")))))</f>
        <v/>
      </c>
      <c r="BU910" s="641" t="str">
        <f>IF(BS910=0,"", IF(SUM($AN$498:BS910)=1,BV910, IF($AN$511&gt;SUM($AN$498:BS910),_xlfn.CONCAT(", ",BV910), IF($AN$511=SUM($AN$498:BS910),_xlfn.CONCAT(" y ",BV910,".")))))</f>
        <v/>
      </c>
      <c r="BV910" s="639">
        <f t="shared" si="284"/>
        <v>39</v>
      </c>
      <c r="BW910" s="641"/>
      <c r="BX910" s="35"/>
      <c r="BY910" s="1084">
        <f>IF(CNGE_2026_M3_Secc1!$AH$627=CNGE_2026_M3_Secc1!$AJ$627,0,CNGE_2026_M3_Secc1!BB683)</f>
        <v>0</v>
      </c>
      <c r="BZ910" s="1085"/>
      <c r="CA910" s="35"/>
      <c r="CB910" s="1084">
        <f>IF(CNGE_2026_M3_Secc1!$AH$627=CNGE_2026_M3_Secc1!$AJ$627,0,CNGE_2026_M3_Secc1!BE683)</f>
        <v>0</v>
      </c>
      <c r="CC910" s="1085"/>
      <c r="CD910" s="35"/>
      <c r="CE910" s="35"/>
      <c r="CF910" s="35"/>
      <c r="CG910" s="35"/>
      <c r="CH910" s="35"/>
      <c r="CI910" s="35"/>
      <c r="CJ910" s="35"/>
      <c r="CK910" s="35"/>
      <c r="CL910" s="35"/>
      <c r="CM910" s="35"/>
      <c r="CN910" s="35"/>
      <c r="CO910" s="35"/>
      <c r="CP910" s="35"/>
      <c r="CQ910" s="35"/>
      <c r="CR910" s="35"/>
      <c r="CS910" s="35"/>
      <c r="CT910" s="35"/>
      <c r="CU910" s="35"/>
      <c r="CV910" s="35"/>
      <c r="CW910" s="35"/>
      <c r="CX910" s="35"/>
      <c r="CY910" s="35"/>
      <c r="CZ910" s="35"/>
      <c r="DA910" s="35"/>
      <c r="DB910" s="35"/>
      <c r="DC910" s="35"/>
      <c r="DD910" s="35"/>
      <c r="DE910" s="35"/>
      <c r="DF910" s="35"/>
      <c r="DG910" s="35"/>
      <c r="DH910" s="35"/>
      <c r="DI910" s="35"/>
      <c r="DJ910" s="35"/>
      <c r="DK910" s="35"/>
      <c r="DL910" s="35"/>
      <c r="DM910" s="35"/>
      <c r="DN910" s="35"/>
      <c r="DO910" s="35"/>
      <c r="DP910" s="35"/>
      <c r="DQ910" s="35"/>
      <c r="DR910" s="35"/>
      <c r="DS910" s="35"/>
      <c r="DT910" s="35"/>
      <c r="DU910" s="35"/>
      <c r="DV910" s="35"/>
      <c r="DW910" s="35"/>
      <c r="DX910" s="35"/>
      <c r="DY910" s="35"/>
      <c r="DZ910" s="35"/>
      <c r="EA910" s="35"/>
      <c r="EB910" s="35"/>
      <c r="EC910" s="35"/>
      <c r="ED910" s="35"/>
      <c r="EE910" s="35"/>
      <c r="EF910" s="35"/>
      <c r="EG910" s="35"/>
      <c r="EH910" s="35"/>
      <c r="EI910" s="35"/>
      <c r="EJ910" s="35"/>
      <c r="EK910" s="35"/>
      <c r="EL910" s="35"/>
      <c r="EM910" s="35"/>
      <c r="EN910" s="35"/>
      <c r="EO910" s="35"/>
      <c r="EP910" s="35"/>
      <c r="EQ910" s="35"/>
      <c r="ER910" s="35"/>
      <c r="ES910" s="35"/>
      <c r="ET910" s="35"/>
      <c r="EU910" s="35"/>
      <c r="EV910" s="35"/>
      <c r="EW910" s="35"/>
      <c r="EX910" s="35"/>
      <c r="EY910" s="35"/>
      <c r="EZ910" s="35"/>
      <c r="FA910" s="35"/>
      <c r="FB910" s="35"/>
      <c r="FC910" s="35"/>
      <c r="FD910" s="35"/>
      <c r="FE910" s="35"/>
      <c r="FF910" s="35"/>
      <c r="FG910" s="35"/>
      <c r="FH910" s="35"/>
      <c r="FI910" s="35"/>
      <c r="FJ910" s="35"/>
      <c r="FK910" s="35"/>
      <c r="FL910" s="35"/>
      <c r="FM910" s="35"/>
      <c r="FN910" s="35"/>
      <c r="FO910" s="35"/>
      <c r="FP910" s="35"/>
      <c r="FQ910" s="35"/>
      <c r="FR910" s="35"/>
      <c r="FS910" s="35"/>
      <c r="FT910" s="35"/>
      <c r="FU910" s="35"/>
      <c r="FV910" s="35"/>
      <c r="FW910" s="35"/>
      <c r="FX910" s="35"/>
      <c r="FY910" s="35"/>
      <c r="FZ910" s="35"/>
      <c r="GA910" s="35"/>
      <c r="GB910" s="35"/>
      <c r="GC910" s="35"/>
      <c r="GD910" s="35"/>
      <c r="GE910" s="35"/>
      <c r="GF910" s="35"/>
      <c r="GG910" s="35"/>
      <c r="GH910" s="35"/>
      <c r="GI910" s="35"/>
      <c r="GJ910" s="35"/>
      <c r="GK910" s="35"/>
      <c r="GL910" s="627">
        <f t="shared" si="263"/>
        <v>0</v>
      </c>
      <c r="GM910" s="627"/>
      <c r="GN910" s="639">
        <f t="shared" si="264"/>
        <v>0</v>
      </c>
      <c r="GO910" s="641"/>
      <c r="GP910" s="627">
        <f t="shared" si="265"/>
        <v>0</v>
      </c>
      <c r="GQ910" s="627"/>
      <c r="GR910" s="627">
        <f t="shared" si="266"/>
        <v>0</v>
      </c>
      <c r="GS910" s="627"/>
      <c r="GT910" s="35"/>
      <c r="GU910" s="35"/>
      <c r="GV910" s="35"/>
      <c r="GW910" s="35"/>
      <c r="GX910" s="35"/>
      <c r="GY910" s="35"/>
      <c r="GZ910" s="35"/>
      <c r="HA910" s="35"/>
      <c r="HB910" s="35"/>
      <c r="HC910" s="35"/>
      <c r="HD910" s="35"/>
      <c r="HE910" s="35"/>
      <c r="HF910" s="35"/>
      <c r="HG910" s="35"/>
      <c r="HH910" s="35"/>
      <c r="HI910" s="35"/>
      <c r="HJ910" s="35"/>
      <c r="HK910" s="35"/>
      <c r="HL910" s="35"/>
    </row>
    <row r="911" spans="1:220" ht="15" customHeight="1">
      <c r="A911" s="131"/>
      <c r="B911" s="53"/>
      <c r="C911" s="82" t="s">
        <v>120</v>
      </c>
      <c r="D911" s="746" t="str">
        <f>IF($AH$11=1,"",IF(CNGE_2026_M3_Secc1!$AH$627=CNGE_2026_M3_Secc1!$AJ$627,"",IF(CNGE_2026_M3_Secc1!D684="","",CNGE_2026_M3_Secc1!D684)))</f>
        <v/>
      </c>
      <c r="E911" s="746"/>
      <c r="F911" s="746"/>
      <c r="G911" s="746"/>
      <c r="H911" s="746"/>
      <c r="I911" s="746"/>
      <c r="J911" s="746"/>
      <c r="K911" s="746"/>
      <c r="L911" s="746"/>
      <c r="M911" s="432"/>
      <c r="N911" s="432"/>
      <c r="O911" s="432"/>
      <c r="P911" s="432"/>
      <c r="Q911" s="432"/>
      <c r="R911" s="432"/>
      <c r="S911" s="432"/>
      <c r="T911" s="432"/>
      <c r="U911" s="432"/>
      <c r="V911" s="432"/>
      <c r="W911" s="432"/>
      <c r="X911" s="432"/>
      <c r="Y911" s="432"/>
      <c r="Z911" s="432"/>
      <c r="AA911" s="432"/>
      <c r="AB911" s="432"/>
      <c r="AC911" s="432"/>
      <c r="AD911" s="432"/>
      <c r="AE911" s="12"/>
      <c r="AH911" s="896">
        <f t="shared" si="267"/>
        <v>0</v>
      </c>
      <c r="AI911" s="627"/>
      <c r="AJ911" s="627">
        <f t="shared" si="268"/>
        <v>0</v>
      </c>
      <c r="AK911" s="627"/>
      <c r="AL911" s="639">
        <f t="shared" si="269"/>
        <v>0</v>
      </c>
      <c r="AM911" s="641"/>
      <c r="AN911" s="627">
        <f t="shared" si="270"/>
        <v>0</v>
      </c>
      <c r="AO911" s="639"/>
      <c r="AP911" s="448"/>
      <c r="AQ911" s="919">
        <f t="shared" si="271"/>
        <v>0</v>
      </c>
      <c r="AR911" s="627"/>
      <c r="AS911" s="627">
        <f t="shared" si="272"/>
        <v>0</v>
      </c>
      <c r="AT911" s="627"/>
      <c r="AU911" s="639">
        <f t="shared" si="273"/>
        <v>0</v>
      </c>
      <c r="AV911" s="641"/>
      <c r="AW911" s="627">
        <f t="shared" si="274"/>
        <v>0</v>
      </c>
      <c r="AX911" s="639"/>
      <c r="AY911" s="448"/>
      <c r="AZ911" s="896">
        <f t="shared" si="275"/>
        <v>0</v>
      </c>
      <c r="BA911" s="627"/>
      <c r="BB911" s="627">
        <f t="shared" si="276"/>
        <v>0</v>
      </c>
      <c r="BC911" s="627"/>
      <c r="BD911" s="639">
        <f t="shared" si="277"/>
        <v>0</v>
      </c>
      <c r="BE911" s="641"/>
      <c r="BF911" s="627">
        <f t="shared" si="278"/>
        <v>0</v>
      </c>
      <c r="BG911" s="639"/>
      <c r="BH911" s="448"/>
      <c r="BI911" s="896">
        <f t="shared" si="279"/>
        <v>0</v>
      </c>
      <c r="BJ911" s="627"/>
      <c r="BK911" s="627">
        <f t="shared" si="280"/>
        <v>0</v>
      </c>
      <c r="BL911" s="627"/>
      <c r="BM911" s="639">
        <f t="shared" si="281"/>
        <v>0</v>
      </c>
      <c r="BN911" s="641"/>
      <c r="BO911" s="627">
        <f t="shared" si="282"/>
        <v>0</v>
      </c>
      <c r="BP911" s="639"/>
      <c r="BQ911" s="448"/>
      <c r="BR911" s="1090">
        <f t="shared" si="283"/>
        <v>0</v>
      </c>
      <c r="BS911" s="748"/>
      <c r="BT911" s="639" t="str">
        <f>IF(BR911=0,"",IF(SUM($BR$871:BR911)=1,BV911,IF($BR$923&gt;SUM($BR$871:BR911),_xlfn.CONCAT(", ",BV911),IF($BR$923=SUM($BR$871:BR911),_xlfn.CONCAT(" y ",BV911,".")))))</f>
        <v/>
      </c>
      <c r="BU911" s="641" t="str">
        <f>IF(BS911=0,"", IF(SUM($AN$498:BS911)=1,BV911, IF($AN$511&gt;SUM($AN$498:BS911),_xlfn.CONCAT(", ",BV911), IF($AN$511=SUM($AN$498:BS911),_xlfn.CONCAT(" y ",BV911,".")))))</f>
        <v/>
      </c>
      <c r="BV911" s="639">
        <f t="shared" si="284"/>
        <v>40</v>
      </c>
      <c r="BW911" s="641"/>
      <c r="BX911" s="35"/>
      <c r="BY911" s="1084">
        <f>IF(CNGE_2026_M3_Secc1!$AH$627=CNGE_2026_M3_Secc1!$AJ$627,0,CNGE_2026_M3_Secc1!BB684)</f>
        <v>0</v>
      </c>
      <c r="BZ911" s="1085"/>
      <c r="CA911" s="35"/>
      <c r="CB911" s="1084">
        <f>IF(CNGE_2026_M3_Secc1!$AH$627=CNGE_2026_M3_Secc1!$AJ$627,0,CNGE_2026_M3_Secc1!BE684)</f>
        <v>0</v>
      </c>
      <c r="CC911" s="1085"/>
      <c r="CD911" s="35"/>
      <c r="CE911" s="35"/>
      <c r="CF911" s="35"/>
      <c r="CG911" s="35"/>
      <c r="CH911" s="35"/>
      <c r="CI911" s="35"/>
      <c r="CJ911" s="35"/>
      <c r="CK911" s="35"/>
      <c r="CL911" s="35"/>
      <c r="CM911" s="35"/>
      <c r="CN911" s="35"/>
      <c r="CO911" s="35"/>
      <c r="CP911" s="35"/>
      <c r="CQ911" s="35"/>
      <c r="CR911" s="35"/>
      <c r="CS911" s="35"/>
      <c r="CT911" s="35"/>
      <c r="CU911" s="35"/>
      <c r="CV911" s="35"/>
      <c r="CW911" s="35"/>
      <c r="CX911" s="35"/>
      <c r="CY911" s="35"/>
      <c r="CZ911" s="35"/>
      <c r="DA911" s="35"/>
      <c r="DB911" s="35"/>
      <c r="DC911" s="35"/>
      <c r="DD911" s="35"/>
      <c r="DE911" s="35"/>
      <c r="DF911" s="35"/>
      <c r="DG911" s="35"/>
      <c r="DH911" s="35"/>
      <c r="DI911" s="35"/>
      <c r="DJ911" s="35"/>
      <c r="DK911" s="35"/>
      <c r="DL911" s="35"/>
      <c r="DM911" s="35"/>
      <c r="DN911" s="35"/>
      <c r="DO911" s="35"/>
      <c r="DP911" s="35"/>
      <c r="DQ911" s="35"/>
      <c r="DR911" s="35"/>
      <c r="DS911" s="35"/>
      <c r="DT911" s="35"/>
      <c r="DU911" s="35"/>
      <c r="DV911" s="35"/>
      <c r="DW911" s="35"/>
      <c r="DX911" s="35"/>
      <c r="DY911" s="35"/>
      <c r="DZ911" s="35"/>
      <c r="EA911" s="35"/>
      <c r="EB911" s="35"/>
      <c r="EC911" s="35"/>
      <c r="ED911" s="35"/>
      <c r="EE911" s="35"/>
      <c r="EF911" s="35"/>
      <c r="EG911" s="35"/>
      <c r="EH911" s="35"/>
      <c r="EI911" s="35"/>
      <c r="EJ911" s="35"/>
      <c r="EK911" s="35"/>
      <c r="EL911" s="35"/>
      <c r="EM911" s="35"/>
      <c r="EN911" s="35"/>
      <c r="EO911" s="35"/>
      <c r="EP911" s="35"/>
      <c r="EQ911" s="35"/>
      <c r="ER911" s="35"/>
      <c r="ES911" s="35"/>
      <c r="ET911" s="35"/>
      <c r="EU911" s="35"/>
      <c r="EV911" s="35"/>
      <c r="EW911" s="35"/>
      <c r="EX911" s="35"/>
      <c r="EY911" s="35"/>
      <c r="EZ911" s="35"/>
      <c r="FA911" s="35"/>
      <c r="FB911" s="35"/>
      <c r="FC911" s="35"/>
      <c r="FD911" s="35"/>
      <c r="FE911" s="35"/>
      <c r="FF911" s="35"/>
      <c r="FG911" s="35"/>
      <c r="FH911" s="35"/>
      <c r="FI911" s="35"/>
      <c r="FJ911" s="35"/>
      <c r="FK911" s="35"/>
      <c r="FL911" s="35"/>
      <c r="FM911" s="35"/>
      <c r="FN911" s="35"/>
      <c r="FO911" s="35"/>
      <c r="FP911" s="35"/>
      <c r="FQ911" s="35"/>
      <c r="FR911" s="35"/>
      <c r="FS911" s="35"/>
      <c r="FT911" s="35"/>
      <c r="FU911" s="35"/>
      <c r="FV911" s="35"/>
      <c r="FW911" s="35"/>
      <c r="FX911" s="35"/>
      <c r="FY911" s="35"/>
      <c r="FZ911" s="35"/>
      <c r="GA911" s="35"/>
      <c r="GB911" s="35"/>
      <c r="GC911" s="35"/>
      <c r="GD911" s="35"/>
      <c r="GE911" s="35"/>
      <c r="GF911" s="35"/>
      <c r="GG911" s="35"/>
      <c r="GH911" s="35"/>
      <c r="GI911" s="35"/>
      <c r="GJ911" s="35"/>
      <c r="GK911" s="35"/>
      <c r="GL911" s="627">
        <f t="shared" si="263"/>
        <v>0</v>
      </c>
      <c r="GM911" s="627"/>
      <c r="GN911" s="639">
        <f t="shared" si="264"/>
        <v>0</v>
      </c>
      <c r="GO911" s="641"/>
      <c r="GP911" s="627">
        <f t="shared" si="265"/>
        <v>0</v>
      </c>
      <c r="GQ911" s="627"/>
      <c r="GR911" s="627">
        <f t="shared" si="266"/>
        <v>0</v>
      </c>
      <c r="GS911" s="627"/>
      <c r="GT911" s="35"/>
      <c r="GU911" s="35"/>
      <c r="GV911" s="35"/>
      <c r="GW911" s="35"/>
      <c r="GX911" s="35"/>
      <c r="GY911" s="35"/>
      <c r="GZ911" s="35"/>
      <c r="HA911" s="35"/>
      <c r="HB911" s="35"/>
      <c r="HC911" s="35"/>
      <c r="HD911" s="35"/>
      <c r="HE911" s="35"/>
      <c r="HF911" s="35"/>
      <c r="HG911" s="35"/>
      <c r="HH911" s="35"/>
      <c r="HI911" s="35"/>
      <c r="HJ911" s="35"/>
      <c r="HK911" s="35"/>
      <c r="HL911" s="35"/>
    </row>
    <row r="912" spans="1:220" ht="15" customHeight="1">
      <c r="A912" s="131"/>
      <c r="B912" s="53"/>
      <c r="C912" s="82" t="s">
        <v>121</v>
      </c>
      <c r="D912" s="746" t="str">
        <f>IF($AH$11=1,"",IF(CNGE_2026_M3_Secc1!$AH$627=CNGE_2026_M3_Secc1!$AJ$627,"",IF(CNGE_2026_M3_Secc1!D685="","",CNGE_2026_M3_Secc1!D685)))</f>
        <v/>
      </c>
      <c r="E912" s="746"/>
      <c r="F912" s="746"/>
      <c r="G912" s="746"/>
      <c r="H912" s="746"/>
      <c r="I912" s="746"/>
      <c r="J912" s="746"/>
      <c r="K912" s="746"/>
      <c r="L912" s="746"/>
      <c r="M912" s="432"/>
      <c r="N912" s="432"/>
      <c r="O912" s="432"/>
      <c r="P912" s="432"/>
      <c r="Q912" s="432"/>
      <c r="R912" s="432"/>
      <c r="S912" s="432"/>
      <c r="T912" s="432"/>
      <c r="U912" s="432"/>
      <c r="V912" s="432"/>
      <c r="W912" s="432"/>
      <c r="X912" s="432"/>
      <c r="Y912" s="432"/>
      <c r="Z912" s="432"/>
      <c r="AA912" s="432"/>
      <c r="AB912" s="432"/>
      <c r="AC912" s="432"/>
      <c r="AD912" s="432"/>
      <c r="AE912" s="12"/>
      <c r="AH912" s="896">
        <f t="shared" si="267"/>
        <v>0</v>
      </c>
      <c r="AI912" s="627"/>
      <c r="AJ912" s="627">
        <f t="shared" si="268"/>
        <v>0</v>
      </c>
      <c r="AK912" s="627"/>
      <c r="AL912" s="639">
        <f t="shared" si="269"/>
        <v>0</v>
      </c>
      <c r="AM912" s="641"/>
      <c r="AN912" s="627">
        <f t="shared" si="270"/>
        <v>0</v>
      </c>
      <c r="AO912" s="639"/>
      <c r="AP912" s="448"/>
      <c r="AQ912" s="919">
        <f t="shared" si="271"/>
        <v>0</v>
      </c>
      <c r="AR912" s="627"/>
      <c r="AS912" s="627">
        <f t="shared" si="272"/>
        <v>0</v>
      </c>
      <c r="AT912" s="627"/>
      <c r="AU912" s="639">
        <f t="shared" si="273"/>
        <v>0</v>
      </c>
      <c r="AV912" s="641"/>
      <c r="AW912" s="627">
        <f t="shared" si="274"/>
        <v>0</v>
      </c>
      <c r="AX912" s="639"/>
      <c r="AY912" s="448"/>
      <c r="AZ912" s="896">
        <f t="shared" si="275"/>
        <v>0</v>
      </c>
      <c r="BA912" s="627"/>
      <c r="BB912" s="627">
        <f t="shared" si="276"/>
        <v>0</v>
      </c>
      <c r="BC912" s="627"/>
      <c r="BD912" s="639">
        <f t="shared" si="277"/>
        <v>0</v>
      </c>
      <c r="BE912" s="641"/>
      <c r="BF912" s="627">
        <f t="shared" si="278"/>
        <v>0</v>
      </c>
      <c r="BG912" s="639"/>
      <c r="BH912" s="448"/>
      <c r="BI912" s="896">
        <f t="shared" si="279"/>
        <v>0</v>
      </c>
      <c r="BJ912" s="627"/>
      <c r="BK912" s="627">
        <f t="shared" si="280"/>
        <v>0</v>
      </c>
      <c r="BL912" s="627"/>
      <c r="BM912" s="639">
        <f t="shared" si="281"/>
        <v>0</v>
      </c>
      <c r="BN912" s="641"/>
      <c r="BO912" s="627">
        <f t="shared" si="282"/>
        <v>0</v>
      </c>
      <c r="BP912" s="639"/>
      <c r="BQ912" s="448"/>
      <c r="BR912" s="1090">
        <f t="shared" si="283"/>
        <v>0</v>
      </c>
      <c r="BS912" s="748"/>
      <c r="BT912" s="639" t="str">
        <f>IF(BR912=0,"",IF(SUM($BR$871:BR912)=1,BV912,IF($BR$923&gt;SUM($BR$871:BR912),_xlfn.CONCAT(", ",BV912),IF($BR$923=SUM($BR$871:BR912),_xlfn.CONCAT(" y ",BV912,".")))))</f>
        <v/>
      </c>
      <c r="BU912" s="641" t="str">
        <f>IF(BS912=0,"", IF(SUM($AN$498:BS912)=1,BV912, IF($AN$511&gt;SUM($AN$498:BS912),_xlfn.CONCAT(", ",BV912), IF($AN$511=SUM($AN$498:BS912),_xlfn.CONCAT(" y ",BV912,".")))))</f>
        <v/>
      </c>
      <c r="BV912" s="639">
        <f t="shared" si="284"/>
        <v>41</v>
      </c>
      <c r="BW912" s="641"/>
      <c r="BX912" s="35"/>
      <c r="BY912" s="1084">
        <f>IF(CNGE_2026_M3_Secc1!$AH$627=CNGE_2026_M3_Secc1!$AJ$627,0,CNGE_2026_M3_Secc1!BB685)</f>
        <v>0</v>
      </c>
      <c r="BZ912" s="1085"/>
      <c r="CA912" s="35"/>
      <c r="CB912" s="1084">
        <f>IF(CNGE_2026_M3_Secc1!$AH$627=CNGE_2026_M3_Secc1!$AJ$627,0,CNGE_2026_M3_Secc1!BE685)</f>
        <v>0</v>
      </c>
      <c r="CC912" s="1085"/>
      <c r="CD912" s="35"/>
      <c r="CE912" s="35"/>
      <c r="CF912" s="35"/>
      <c r="CG912" s="35"/>
      <c r="CH912" s="35"/>
      <c r="CI912" s="35"/>
      <c r="CJ912" s="35"/>
      <c r="CK912" s="35"/>
      <c r="CL912" s="35"/>
      <c r="CM912" s="35"/>
      <c r="CN912" s="35"/>
      <c r="CO912" s="35"/>
      <c r="CP912" s="35"/>
      <c r="CQ912" s="35"/>
      <c r="CR912" s="35"/>
      <c r="CS912" s="35"/>
      <c r="CT912" s="35"/>
      <c r="CU912" s="35"/>
      <c r="CV912" s="35"/>
      <c r="CW912" s="35"/>
      <c r="CX912" s="35"/>
      <c r="CY912" s="35"/>
      <c r="CZ912" s="35"/>
      <c r="DA912" s="35"/>
      <c r="DB912" s="35"/>
      <c r="DC912" s="35"/>
      <c r="DD912" s="35"/>
      <c r="DE912" s="35"/>
      <c r="DF912" s="35"/>
      <c r="DG912" s="35"/>
      <c r="DH912" s="35"/>
      <c r="DI912" s="35"/>
      <c r="DJ912" s="35"/>
      <c r="DK912" s="35"/>
      <c r="DL912" s="35"/>
      <c r="DM912" s="35"/>
      <c r="DN912" s="35"/>
      <c r="DO912" s="35"/>
      <c r="DP912" s="35"/>
      <c r="DQ912" s="35"/>
      <c r="DR912" s="35"/>
      <c r="DS912" s="35"/>
      <c r="DT912" s="35"/>
      <c r="DU912" s="35"/>
      <c r="DV912" s="35"/>
      <c r="DW912" s="35"/>
      <c r="DX912" s="35"/>
      <c r="DY912" s="35"/>
      <c r="DZ912" s="35"/>
      <c r="EA912" s="35"/>
      <c r="EB912" s="35"/>
      <c r="EC912" s="35"/>
      <c r="ED912" s="35"/>
      <c r="EE912" s="35"/>
      <c r="EF912" s="35"/>
      <c r="EG912" s="35"/>
      <c r="EH912" s="35"/>
      <c r="EI912" s="35"/>
      <c r="EJ912" s="35"/>
      <c r="EK912" s="35"/>
      <c r="EL912" s="35"/>
      <c r="EM912" s="35"/>
      <c r="EN912" s="35"/>
      <c r="EO912" s="35"/>
      <c r="EP912" s="35"/>
      <c r="EQ912" s="35"/>
      <c r="ER912" s="35"/>
      <c r="ES912" s="35"/>
      <c r="ET912" s="35"/>
      <c r="EU912" s="35"/>
      <c r="EV912" s="35"/>
      <c r="EW912" s="35"/>
      <c r="EX912" s="35"/>
      <c r="EY912" s="35"/>
      <c r="EZ912" s="35"/>
      <c r="FA912" s="35"/>
      <c r="FB912" s="35"/>
      <c r="FC912" s="35"/>
      <c r="FD912" s="35"/>
      <c r="FE912" s="35"/>
      <c r="FF912" s="35"/>
      <c r="FG912" s="35"/>
      <c r="FH912" s="35"/>
      <c r="FI912" s="35"/>
      <c r="FJ912" s="35"/>
      <c r="FK912" s="35"/>
      <c r="FL912" s="35"/>
      <c r="FM912" s="35"/>
      <c r="FN912" s="35"/>
      <c r="FO912" s="35"/>
      <c r="FP912" s="35"/>
      <c r="FQ912" s="35"/>
      <c r="FR912" s="35"/>
      <c r="FS912" s="35"/>
      <c r="FT912" s="35"/>
      <c r="FU912" s="35"/>
      <c r="FV912" s="35"/>
      <c r="FW912" s="35"/>
      <c r="FX912" s="35"/>
      <c r="FY912" s="35"/>
      <c r="FZ912" s="35"/>
      <c r="GA912" s="35"/>
      <c r="GB912" s="35"/>
      <c r="GC912" s="35"/>
      <c r="GD912" s="35"/>
      <c r="GE912" s="35"/>
      <c r="GF912" s="35"/>
      <c r="GG912" s="35"/>
      <c r="GH912" s="35"/>
      <c r="GI912" s="35"/>
      <c r="GJ912" s="35"/>
      <c r="GK912" s="35"/>
      <c r="GL912" s="627">
        <f t="shared" si="263"/>
        <v>0</v>
      </c>
      <c r="GM912" s="627"/>
      <c r="GN912" s="639">
        <f t="shared" si="264"/>
        <v>0</v>
      </c>
      <c r="GO912" s="641"/>
      <c r="GP912" s="627">
        <f t="shared" si="265"/>
        <v>0</v>
      </c>
      <c r="GQ912" s="627"/>
      <c r="GR912" s="627">
        <f t="shared" si="266"/>
        <v>0</v>
      </c>
      <c r="GS912" s="627"/>
      <c r="GT912" s="35"/>
      <c r="GU912" s="35"/>
      <c r="GV912" s="35"/>
      <c r="GW912" s="35"/>
      <c r="GX912" s="35"/>
      <c r="GY912" s="35"/>
      <c r="GZ912" s="35"/>
      <c r="HA912" s="35"/>
      <c r="HB912" s="35"/>
      <c r="HC912" s="35"/>
      <c r="HD912" s="35"/>
      <c r="HE912" s="35"/>
      <c r="HF912" s="35"/>
      <c r="HG912" s="35"/>
      <c r="HH912" s="35"/>
      <c r="HI912" s="35"/>
      <c r="HJ912" s="35"/>
      <c r="HK912" s="35"/>
      <c r="HL912" s="35"/>
    </row>
    <row r="913" spans="1:220" ht="15" customHeight="1">
      <c r="A913" s="131"/>
      <c r="B913" s="53"/>
      <c r="C913" s="82" t="s">
        <v>122</v>
      </c>
      <c r="D913" s="746" t="str">
        <f>IF($AH$11=1,"",IF(CNGE_2026_M3_Secc1!$AH$627=CNGE_2026_M3_Secc1!$AJ$627,"",IF(CNGE_2026_M3_Secc1!D686="","",CNGE_2026_M3_Secc1!D686)))</f>
        <v/>
      </c>
      <c r="E913" s="746"/>
      <c r="F913" s="746"/>
      <c r="G913" s="746"/>
      <c r="H913" s="746"/>
      <c r="I913" s="746"/>
      <c r="J913" s="746"/>
      <c r="K913" s="746"/>
      <c r="L913" s="746"/>
      <c r="M913" s="432"/>
      <c r="N913" s="432"/>
      <c r="O913" s="432"/>
      <c r="P913" s="432"/>
      <c r="Q913" s="432"/>
      <c r="R913" s="432"/>
      <c r="S913" s="432"/>
      <c r="T913" s="432"/>
      <c r="U913" s="432"/>
      <c r="V913" s="432"/>
      <c r="W913" s="432"/>
      <c r="X913" s="432"/>
      <c r="Y913" s="432"/>
      <c r="Z913" s="432"/>
      <c r="AA913" s="432"/>
      <c r="AB913" s="432"/>
      <c r="AC913" s="432"/>
      <c r="AD913" s="432"/>
      <c r="AE913" s="12"/>
      <c r="AH913" s="896">
        <f t="shared" si="267"/>
        <v>0</v>
      </c>
      <c r="AI913" s="627"/>
      <c r="AJ913" s="627">
        <f t="shared" si="268"/>
        <v>0</v>
      </c>
      <c r="AK913" s="627"/>
      <c r="AL913" s="639">
        <f t="shared" si="269"/>
        <v>0</v>
      </c>
      <c r="AM913" s="641"/>
      <c r="AN913" s="627">
        <f t="shared" si="270"/>
        <v>0</v>
      </c>
      <c r="AO913" s="639"/>
      <c r="AP913" s="448"/>
      <c r="AQ913" s="919">
        <f t="shared" si="271"/>
        <v>0</v>
      </c>
      <c r="AR913" s="627"/>
      <c r="AS913" s="627">
        <f t="shared" si="272"/>
        <v>0</v>
      </c>
      <c r="AT913" s="627"/>
      <c r="AU913" s="639">
        <f t="shared" si="273"/>
        <v>0</v>
      </c>
      <c r="AV913" s="641"/>
      <c r="AW913" s="627">
        <f t="shared" si="274"/>
        <v>0</v>
      </c>
      <c r="AX913" s="639"/>
      <c r="AY913" s="448"/>
      <c r="AZ913" s="896">
        <f t="shared" si="275"/>
        <v>0</v>
      </c>
      <c r="BA913" s="627"/>
      <c r="BB913" s="627">
        <f t="shared" si="276"/>
        <v>0</v>
      </c>
      <c r="BC913" s="627"/>
      <c r="BD913" s="639">
        <f t="shared" si="277"/>
        <v>0</v>
      </c>
      <c r="BE913" s="641"/>
      <c r="BF913" s="627">
        <f t="shared" si="278"/>
        <v>0</v>
      </c>
      <c r="BG913" s="639"/>
      <c r="BH913" s="448"/>
      <c r="BI913" s="896">
        <f t="shared" si="279"/>
        <v>0</v>
      </c>
      <c r="BJ913" s="627"/>
      <c r="BK913" s="627">
        <f t="shared" si="280"/>
        <v>0</v>
      </c>
      <c r="BL913" s="627"/>
      <c r="BM913" s="639">
        <f t="shared" si="281"/>
        <v>0</v>
      </c>
      <c r="BN913" s="641"/>
      <c r="BO913" s="627">
        <f t="shared" si="282"/>
        <v>0</v>
      </c>
      <c r="BP913" s="639"/>
      <c r="BQ913" s="448"/>
      <c r="BR913" s="1090">
        <f t="shared" si="283"/>
        <v>0</v>
      </c>
      <c r="BS913" s="748"/>
      <c r="BT913" s="639" t="str">
        <f>IF(BR913=0,"",IF(SUM($BR$871:BR913)=1,BV913,IF($BR$923&gt;SUM($BR$871:BR913),_xlfn.CONCAT(", ",BV913),IF($BR$923=SUM($BR$871:BR913),_xlfn.CONCAT(" y ",BV913,".")))))</f>
        <v/>
      </c>
      <c r="BU913" s="641" t="str">
        <f>IF(BS913=0,"", IF(SUM($AN$498:BS913)=1,BV913, IF($AN$511&gt;SUM($AN$498:BS913),_xlfn.CONCAT(", ",BV913), IF($AN$511=SUM($AN$498:BS913),_xlfn.CONCAT(" y ",BV913,".")))))</f>
        <v/>
      </c>
      <c r="BV913" s="639">
        <f t="shared" si="284"/>
        <v>42</v>
      </c>
      <c r="BW913" s="641"/>
      <c r="BX913" s="35"/>
      <c r="BY913" s="1084">
        <f>IF(CNGE_2026_M3_Secc1!$AH$627=CNGE_2026_M3_Secc1!$AJ$627,0,CNGE_2026_M3_Secc1!BB686)</f>
        <v>0</v>
      </c>
      <c r="BZ913" s="1085"/>
      <c r="CA913" s="35"/>
      <c r="CB913" s="1084">
        <f>IF(CNGE_2026_M3_Secc1!$AH$627=CNGE_2026_M3_Secc1!$AJ$627,0,CNGE_2026_M3_Secc1!BE686)</f>
        <v>0</v>
      </c>
      <c r="CC913" s="1085"/>
      <c r="CD913" s="35"/>
      <c r="CE913" s="35"/>
      <c r="CF913" s="35"/>
      <c r="CG913" s="35"/>
      <c r="CH913" s="35"/>
      <c r="CI913" s="35"/>
      <c r="CJ913" s="35"/>
      <c r="CK913" s="35"/>
      <c r="CL913" s="35"/>
      <c r="CM913" s="35"/>
      <c r="CN913" s="35"/>
      <c r="CO913" s="35"/>
      <c r="CP913" s="35"/>
      <c r="CQ913" s="35"/>
      <c r="CR913" s="35"/>
      <c r="CS913" s="35"/>
      <c r="CT913" s="35"/>
      <c r="CU913" s="35"/>
      <c r="CV913" s="35"/>
      <c r="CW913" s="35"/>
      <c r="CX913" s="35"/>
      <c r="CY913" s="35"/>
      <c r="CZ913" s="35"/>
      <c r="DA913" s="35"/>
      <c r="DB913" s="35"/>
      <c r="DC913" s="35"/>
      <c r="DD913" s="35"/>
      <c r="DE913" s="35"/>
      <c r="DF913" s="35"/>
      <c r="DG913" s="35"/>
      <c r="DH913" s="35"/>
      <c r="DI913" s="35"/>
      <c r="DJ913" s="35"/>
      <c r="DK913" s="35"/>
      <c r="DL913" s="35"/>
      <c r="DM913" s="35"/>
      <c r="DN913" s="35"/>
      <c r="DO913" s="35"/>
      <c r="DP913" s="35"/>
      <c r="DQ913" s="35"/>
      <c r="DR913" s="35"/>
      <c r="DS913" s="35"/>
      <c r="DT913" s="35"/>
      <c r="DU913" s="35"/>
      <c r="DV913" s="35"/>
      <c r="DW913" s="35"/>
      <c r="DX913" s="35"/>
      <c r="DY913" s="35"/>
      <c r="DZ913" s="35"/>
      <c r="EA913" s="35"/>
      <c r="EB913" s="35"/>
      <c r="EC913" s="35"/>
      <c r="ED913" s="35"/>
      <c r="EE913" s="35"/>
      <c r="EF913" s="35"/>
      <c r="EG913" s="35"/>
      <c r="EH913" s="35"/>
      <c r="EI913" s="35"/>
      <c r="EJ913" s="35"/>
      <c r="EK913" s="35"/>
      <c r="EL913" s="35"/>
      <c r="EM913" s="35"/>
      <c r="EN913" s="35"/>
      <c r="EO913" s="35"/>
      <c r="EP913" s="35"/>
      <c r="EQ913" s="35"/>
      <c r="ER913" s="35"/>
      <c r="ES913" s="35"/>
      <c r="ET913" s="35"/>
      <c r="EU913" s="35"/>
      <c r="EV913" s="35"/>
      <c r="EW913" s="35"/>
      <c r="EX913" s="35"/>
      <c r="EY913" s="35"/>
      <c r="EZ913" s="35"/>
      <c r="FA913" s="35"/>
      <c r="FB913" s="35"/>
      <c r="FC913" s="35"/>
      <c r="FD913" s="35"/>
      <c r="FE913" s="35"/>
      <c r="FF913" s="35"/>
      <c r="FG913" s="35"/>
      <c r="FH913" s="35"/>
      <c r="FI913" s="35"/>
      <c r="FJ913" s="35"/>
      <c r="FK913" s="35"/>
      <c r="FL913" s="35"/>
      <c r="FM913" s="35"/>
      <c r="FN913" s="35"/>
      <c r="FO913" s="35"/>
      <c r="FP913" s="35"/>
      <c r="FQ913" s="35"/>
      <c r="FR913" s="35"/>
      <c r="FS913" s="35"/>
      <c r="FT913" s="35"/>
      <c r="FU913" s="35"/>
      <c r="FV913" s="35"/>
      <c r="FW913" s="35"/>
      <c r="FX913" s="35"/>
      <c r="FY913" s="35"/>
      <c r="FZ913" s="35"/>
      <c r="GA913" s="35"/>
      <c r="GB913" s="35"/>
      <c r="GC913" s="35"/>
      <c r="GD913" s="35"/>
      <c r="GE913" s="35"/>
      <c r="GF913" s="35"/>
      <c r="GG913" s="35"/>
      <c r="GH913" s="35"/>
      <c r="GI913" s="35"/>
      <c r="GJ913" s="35"/>
      <c r="GK913" s="35"/>
      <c r="GL913" s="627">
        <f t="shared" si="263"/>
        <v>0</v>
      </c>
      <c r="GM913" s="627"/>
      <c r="GN913" s="639">
        <f t="shared" si="264"/>
        <v>0</v>
      </c>
      <c r="GO913" s="641"/>
      <c r="GP913" s="627">
        <f t="shared" si="265"/>
        <v>0</v>
      </c>
      <c r="GQ913" s="627"/>
      <c r="GR913" s="627">
        <f t="shared" si="266"/>
        <v>0</v>
      </c>
      <c r="GS913" s="627"/>
      <c r="GT913" s="35"/>
      <c r="GU913" s="35"/>
      <c r="GV913" s="35"/>
      <c r="GW913" s="35"/>
      <c r="GX913" s="35"/>
      <c r="GY913" s="35"/>
      <c r="GZ913" s="35"/>
      <c r="HA913" s="35"/>
      <c r="HB913" s="35"/>
      <c r="HC913" s="35"/>
      <c r="HD913" s="35"/>
      <c r="HE913" s="35"/>
      <c r="HF913" s="35"/>
      <c r="HG913" s="35"/>
      <c r="HH913" s="35"/>
      <c r="HI913" s="35"/>
      <c r="HJ913" s="35"/>
      <c r="HK913" s="35"/>
      <c r="HL913" s="35"/>
    </row>
    <row r="914" spans="1:220" ht="15" customHeight="1">
      <c r="A914" s="131"/>
      <c r="B914" s="53"/>
      <c r="C914" s="82" t="s">
        <v>123</v>
      </c>
      <c r="D914" s="746" t="str">
        <f>IF($AH$11=1,"",IF(CNGE_2026_M3_Secc1!$AH$627=CNGE_2026_M3_Secc1!$AJ$627,"",IF(CNGE_2026_M3_Secc1!D687="","",CNGE_2026_M3_Secc1!D687)))</f>
        <v/>
      </c>
      <c r="E914" s="746"/>
      <c r="F914" s="746"/>
      <c r="G914" s="746"/>
      <c r="H914" s="746"/>
      <c r="I914" s="746"/>
      <c r="J914" s="746"/>
      <c r="K914" s="746"/>
      <c r="L914" s="746"/>
      <c r="M914" s="432"/>
      <c r="N914" s="432"/>
      <c r="O914" s="432"/>
      <c r="P914" s="432"/>
      <c r="Q914" s="432"/>
      <c r="R914" s="432"/>
      <c r="S914" s="432"/>
      <c r="T914" s="432"/>
      <c r="U914" s="432"/>
      <c r="V914" s="432"/>
      <c r="W914" s="432"/>
      <c r="X914" s="432"/>
      <c r="Y914" s="432"/>
      <c r="Z914" s="432"/>
      <c r="AA914" s="432"/>
      <c r="AB914" s="432"/>
      <c r="AC914" s="432"/>
      <c r="AD914" s="432"/>
      <c r="AE914" s="12"/>
      <c r="AH914" s="896">
        <f t="shared" si="267"/>
        <v>0</v>
      </c>
      <c r="AI914" s="627"/>
      <c r="AJ914" s="627">
        <f t="shared" si="268"/>
        <v>0</v>
      </c>
      <c r="AK914" s="627"/>
      <c r="AL914" s="639">
        <f t="shared" si="269"/>
        <v>0</v>
      </c>
      <c r="AM914" s="641"/>
      <c r="AN914" s="627">
        <f t="shared" si="270"/>
        <v>0</v>
      </c>
      <c r="AO914" s="639"/>
      <c r="AP914" s="448"/>
      <c r="AQ914" s="919">
        <f t="shared" si="271"/>
        <v>0</v>
      </c>
      <c r="AR914" s="627"/>
      <c r="AS914" s="627">
        <f t="shared" si="272"/>
        <v>0</v>
      </c>
      <c r="AT914" s="627"/>
      <c r="AU914" s="639">
        <f t="shared" si="273"/>
        <v>0</v>
      </c>
      <c r="AV914" s="641"/>
      <c r="AW914" s="627">
        <f t="shared" si="274"/>
        <v>0</v>
      </c>
      <c r="AX914" s="639"/>
      <c r="AY914" s="448"/>
      <c r="AZ914" s="896">
        <f t="shared" si="275"/>
        <v>0</v>
      </c>
      <c r="BA914" s="627"/>
      <c r="BB914" s="627">
        <f t="shared" si="276"/>
        <v>0</v>
      </c>
      <c r="BC914" s="627"/>
      <c r="BD914" s="639">
        <f t="shared" si="277"/>
        <v>0</v>
      </c>
      <c r="BE914" s="641"/>
      <c r="BF914" s="627">
        <f t="shared" si="278"/>
        <v>0</v>
      </c>
      <c r="BG914" s="639"/>
      <c r="BH914" s="448"/>
      <c r="BI914" s="896">
        <f t="shared" si="279"/>
        <v>0</v>
      </c>
      <c r="BJ914" s="627"/>
      <c r="BK914" s="627">
        <f t="shared" si="280"/>
        <v>0</v>
      </c>
      <c r="BL914" s="627"/>
      <c r="BM914" s="639">
        <f t="shared" si="281"/>
        <v>0</v>
      </c>
      <c r="BN914" s="641"/>
      <c r="BO914" s="627">
        <f t="shared" si="282"/>
        <v>0</v>
      </c>
      <c r="BP914" s="639"/>
      <c r="BQ914" s="448"/>
      <c r="BR914" s="1090">
        <f t="shared" si="283"/>
        <v>0</v>
      </c>
      <c r="BS914" s="748"/>
      <c r="BT914" s="639" t="str">
        <f>IF(BR914=0,"",IF(SUM($BR$871:BR914)=1,BV914,IF($BR$923&gt;SUM($BR$871:BR914),_xlfn.CONCAT(", ",BV914),IF($BR$923=SUM($BR$871:BR914),_xlfn.CONCAT(" y ",BV914,".")))))</f>
        <v/>
      </c>
      <c r="BU914" s="641" t="str">
        <f>IF(BS914=0,"", IF(SUM($AN$498:BS914)=1,BV914, IF($AN$511&gt;SUM($AN$498:BS914),_xlfn.CONCAT(", ",BV914), IF($AN$511=SUM($AN$498:BS914),_xlfn.CONCAT(" y ",BV914,".")))))</f>
        <v/>
      </c>
      <c r="BV914" s="639">
        <f t="shared" si="284"/>
        <v>43</v>
      </c>
      <c r="BW914" s="641"/>
      <c r="BX914" s="35"/>
      <c r="BY914" s="1084">
        <f>IF(CNGE_2026_M3_Secc1!$AH$627=CNGE_2026_M3_Secc1!$AJ$627,0,CNGE_2026_M3_Secc1!BB687)</f>
        <v>0</v>
      </c>
      <c r="BZ914" s="1085"/>
      <c r="CA914" s="35"/>
      <c r="CB914" s="1084">
        <f>IF(CNGE_2026_M3_Secc1!$AH$627=CNGE_2026_M3_Secc1!$AJ$627,0,CNGE_2026_M3_Secc1!BE687)</f>
        <v>0</v>
      </c>
      <c r="CC914" s="1085"/>
      <c r="CD914" s="35"/>
      <c r="CE914" s="35"/>
      <c r="CF914" s="35"/>
      <c r="CG914" s="35"/>
      <c r="CH914" s="35"/>
      <c r="CI914" s="35"/>
      <c r="CJ914" s="35"/>
      <c r="CK914" s="35"/>
      <c r="CL914" s="35"/>
      <c r="CM914" s="35"/>
      <c r="CN914" s="35"/>
      <c r="CO914" s="35"/>
      <c r="CP914" s="35"/>
      <c r="CQ914" s="35"/>
      <c r="CR914" s="35"/>
      <c r="CS914" s="35"/>
      <c r="CT914" s="35"/>
      <c r="CU914" s="35"/>
      <c r="CV914" s="35"/>
      <c r="CW914" s="35"/>
      <c r="CX914" s="35"/>
      <c r="CY914" s="35"/>
      <c r="CZ914" s="35"/>
      <c r="DA914" s="35"/>
      <c r="DB914" s="35"/>
      <c r="DC914" s="35"/>
      <c r="DD914" s="35"/>
      <c r="DE914" s="35"/>
      <c r="DF914" s="35"/>
      <c r="DG914" s="35"/>
      <c r="DH914" s="35"/>
      <c r="DI914" s="35"/>
      <c r="DJ914" s="35"/>
      <c r="DK914" s="35"/>
      <c r="DL914" s="35"/>
      <c r="DM914" s="35"/>
      <c r="DN914" s="35"/>
      <c r="DO914" s="35"/>
      <c r="DP914" s="35"/>
      <c r="DQ914" s="35"/>
      <c r="DR914" s="35"/>
      <c r="DS914" s="35"/>
      <c r="DT914" s="35"/>
      <c r="DU914" s="35"/>
      <c r="DV914" s="35"/>
      <c r="DW914" s="35"/>
      <c r="DX914" s="35"/>
      <c r="DY914" s="35"/>
      <c r="DZ914" s="35"/>
      <c r="EA914" s="35"/>
      <c r="EB914" s="35"/>
      <c r="EC914" s="35"/>
      <c r="ED914" s="35"/>
      <c r="EE914" s="35"/>
      <c r="EF914" s="35"/>
      <c r="EG914" s="35"/>
      <c r="EH914" s="35"/>
      <c r="EI914" s="35"/>
      <c r="EJ914" s="35"/>
      <c r="EK914" s="35"/>
      <c r="EL914" s="35"/>
      <c r="EM914" s="35"/>
      <c r="EN914" s="35"/>
      <c r="EO914" s="35"/>
      <c r="EP914" s="35"/>
      <c r="EQ914" s="35"/>
      <c r="ER914" s="35"/>
      <c r="ES914" s="35"/>
      <c r="ET914" s="35"/>
      <c r="EU914" s="35"/>
      <c r="EV914" s="35"/>
      <c r="EW914" s="35"/>
      <c r="EX914" s="35"/>
      <c r="EY914" s="35"/>
      <c r="EZ914" s="35"/>
      <c r="FA914" s="35"/>
      <c r="FB914" s="35"/>
      <c r="FC914" s="35"/>
      <c r="FD914" s="35"/>
      <c r="FE914" s="35"/>
      <c r="FF914" s="35"/>
      <c r="FG914" s="35"/>
      <c r="FH914" s="35"/>
      <c r="FI914" s="35"/>
      <c r="FJ914" s="35"/>
      <c r="FK914" s="35"/>
      <c r="FL914" s="35"/>
      <c r="FM914" s="35"/>
      <c r="FN914" s="35"/>
      <c r="FO914" s="35"/>
      <c r="FP914" s="35"/>
      <c r="FQ914" s="35"/>
      <c r="FR914" s="35"/>
      <c r="FS914" s="35"/>
      <c r="FT914" s="35"/>
      <c r="FU914" s="35"/>
      <c r="FV914" s="35"/>
      <c r="FW914" s="35"/>
      <c r="FX914" s="35"/>
      <c r="FY914" s="35"/>
      <c r="FZ914" s="35"/>
      <c r="GA914" s="35"/>
      <c r="GB914" s="35"/>
      <c r="GC914" s="35"/>
      <c r="GD914" s="35"/>
      <c r="GE914" s="35"/>
      <c r="GF914" s="35"/>
      <c r="GG914" s="35"/>
      <c r="GH914" s="35"/>
      <c r="GI914" s="35"/>
      <c r="GJ914" s="35"/>
      <c r="GK914" s="35"/>
      <c r="GL914" s="627">
        <f t="shared" si="263"/>
        <v>0</v>
      </c>
      <c r="GM914" s="627"/>
      <c r="GN914" s="639">
        <f t="shared" si="264"/>
        <v>0</v>
      </c>
      <c r="GO914" s="641"/>
      <c r="GP914" s="627">
        <f t="shared" si="265"/>
        <v>0</v>
      </c>
      <c r="GQ914" s="627"/>
      <c r="GR914" s="627">
        <f t="shared" si="266"/>
        <v>0</v>
      </c>
      <c r="GS914" s="627"/>
      <c r="GT914" s="35"/>
      <c r="GU914" s="35"/>
      <c r="GV914" s="35"/>
      <c r="GW914" s="35"/>
      <c r="GX914" s="35"/>
      <c r="GY914" s="35"/>
      <c r="GZ914" s="35"/>
      <c r="HA914" s="35"/>
      <c r="HB914" s="35"/>
      <c r="HC914" s="35"/>
      <c r="HD914" s="35"/>
      <c r="HE914" s="35"/>
      <c r="HF914" s="35"/>
      <c r="HG914" s="35"/>
      <c r="HH914" s="35"/>
      <c r="HI914" s="35"/>
      <c r="HJ914" s="35"/>
      <c r="HK914" s="35"/>
      <c r="HL914" s="35"/>
    </row>
    <row r="915" spans="1:220" ht="15" customHeight="1">
      <c r="A915" s="131"/>
      <c r="B915" s="53"/>
      <c r="C915" s="82" t="s">
        <v>124</v>
      </c>
      <c r="D915" s="746" t="str">
        <f>IF($AH$11=1,"",IF(CNGE_2026_M3_Secc1!$AH$627=CNGE_2026_M3_Secc1!$AJ$627,"",IF(CNGE_2026_M3_Secc1!D688="","",CNGE_2026_M3_Secc1!D688)))</f>
        <v/>
      </c>
      <c r="E915" s="746"/>
      <c r="F915" s="746"/>
      <c r="G915" s="746"/>
      <c r="H915" s="746"/>
      <c r="I915" s="746"/>
      <c r="J915" s="746"/>
      <c r="K915" s="746"/>
      <c r="L915" s="746"/>
      <c r="M915" s="432"/>
      <c r="N915" s="432"/>
      <c r="O915" s="432"/>
      <c r="P915" s="432"/>
      <c r="Q915" s="432"/>
      <c r="R915" s="432"/>
      <c r="S915" s="432"/>
      <c r="T915" s="432"/>
      <c r="U915" s="432"/>
      <c r="V915" s="432"/>
      <c r="W915" s="432"/>
      <c r="X915" s="432"/>
      <c r="Y915" s="432"/>
      <c r="Z915" s="432"/>
      <c r="AA915" s="432"/>
      <c r="AB915" s="432"/>
      <c r="AC915" s="432"/>
      <c r="AD915" s="432"/>
      <c r="AE915" s="12"/>
      <c r="AH915" s="896">
        <f t="shared" si="267"/>
        <v>0</v>
      </c>
      <c r="AI915" s="627"/>
      <c r="AJ915" s="627">
        <f t="shared" si="268"/>
        <v>0</v>
      </c>
      <c r="AK915" s="627"/>
      <c r="AL915" s="639">
        <f t="shared" si="269"/>
        <v>0</v>
      </c>
      <c r="AM915" s="641"/>
      <c r="AN915" s="627">
        <f t="shared" si="270"/>
        <v>0</v>
      </c>
      <c r="AO915" s="639"/>
      <c r="AP915" s="448"/>
      <c r="AQ915" s="919">
        <f t="shared" si="271"/>
        <v>0</v>
      </c>
      <c r="AR915" s="627"/>
      <c r="AS915" s="627">
        <f t="shared" si="272"/>
        <v>0</v>
      </c>
      <c r="AT915" s="627"/>
      <c r="AU915" s="639">
        <f t="shared" si="273"/>
        <v>0</v>
      </c>
      <c r="AV915" s="641"/>
      <c r="AW915" s="627">
        <f t="shared" si="274"/>
        <v>0</v>
      </c>
      <c r="AX915" s="639"/>
      <c r="AY915" s="448"/>
      <c r="AZ915" s="896">
        <f t="shared" si="275"/>
        <v>0</v>
      </c>
      <c r="BA915" s="627"/>
      <c r="BB915" s="627">
        <f t="shared" si="276"/>
        <v>0</v>
      </c>
      <c r="BC915" s="627"/>
      <c r="BD915" s="639">
        <f t="shared" si="277"/>
        <v>0</v>
      </c>
      <c r="BE915" s="641"/>
      <c r="BF915" s="627">
        <f t="shared" si="278"/>
        <v>0</v>
      </c>
      <c r="BG915" s="639"/>
      <c r="BH915" s="448"/>
      <c r="BI915" s="896">
        <f t="shared" si="279"/>
        <v>0</v>
      </c>
      <c r="BJ915" s="627"/>
      <c r="BK915" s="627">
        <f t="shared" si="280"/>
        <v>0</v>
      </c>
      <c r="BL915" s="627"/>
      <c r="BM915" s="639">
        <f t="shared" si="281"/>
        <v>0</v>
      </c>
      <c r="BN915" s="641"/>
      <c r="BO915" s="627">
        <f t="shared" si="282"/>
        <v>0</v>
      </c>
      <c r="BP915" s="639"/>
      <c r="BQ915" s="448"/>
      <c r="BR915" s="1090">
        <f t="shared" si="283"/>
        <v>0</v>
      </c>
      <c r="BS915" s="748"/>
      <c r="BT915" s="639" t="str">
        <f>IF(BR915=0,"",IF(SUM($BR$871:BR915)=1,BV915,IF($BR$923&gt;SUM($BR$871:BR915),_xlfn.CONCAT(", ",BV915),IF($BR$923=SUM($BR$871:BR915),_xlfn.CONCAT(" y ",BV915,".")))))</f>
        <v/>
      </c>
      <c r="BU915" s="641" t="str">
        <f>IF(BS915=0,"", IF(SUM($AN$498:BS915)=1,BV915, IF($AN$511&gt;SUM($AN$498:BS915),_xlfn.CONCAT(", ",BV915), IF($AN$511=SUM($AN$498:BS915),_xlfn.CONCAT(" y ",BV915,".")))))</f>
        <v/>
      </c>
      <c r="BV915" s="639">
        <f t="shared" si="284"/>
        <v>44</v>
      </c>
      <c r="BW915" s="641"/>
      <c r="BX915" s="35"/>
      <c r="BY915" s="1084">
        <f>IF(CNGE_2026_M3_Secc1!$AH$627=CNGE_2026_M3_Secc1!$AJ$627,0,CNGE_2026_M3_Secc1!BB688)</f>
        <v>0</v>
      </c>
      <c r="BZ915" s="1085"/>
      <c r="CA915" s="35"/>
      <c r="CB915" s="1084">
        <f>IF(CNGE_2026_M3_Secc1!$AH$627=CNGE_2026_M3_Secc1!$AJ$627,0,CNGE_2026_M3_Secc1!BE688)</f>
        <v>0</v>
      </c>
      <c r="CC915" s="1085"/>
      <c r="CD915" s="35"/>
      <c r="CE915" s="35"/>
      <c r="CF915" s="35"/>
      <c r="CG915" s="35"/>
      <c r="CH915" s="35"/>
      <c r="CI915" s="35"/>
      <c r="CJ915" s="35"/>
      <c r="CK915" s="35"/>
      <c r="CL915" s="35"/>
      <c r="CM915" s="35"/>
      <c r="CN915" s="35"/>
      <c r="CO915" s="35"/>
      <c r="CP915" s="35"/>
      <c r="CQ915" s="35"/>
      <c r="CR915" s="35"/>
      <c r="CS915" s="35"/>
      <c r="CT915" s="35"/>
      <c r="CU915" s="35"/>
      <c r="CV915" s="35"/>
      <c r="CW915" s="35"/>
      <c r="CX915" s="35"/>
      <c r="CY915" s="35"/>
      <c r="CZ915" s="35"/>
      <c r="DA915" s="35"/>
      <c r="DB915" s="35"/>
      <c r="DC915" s="35"/>
      <c r="DD915" s="35"/>
      <c r="DE915" s="35"/>
      <c r="DF915" s="35"/>
      <c r="DG915" s="35"/>
      <c r="DH915" s="35"/>
      <c r="DI915" s="35"/>
      <c r="DJ915" s="35"/>
      <c r="DK915" s="35"/>
      <c r="DL915" s="35"/>
      <c r="DM915" s="35"/>
      <c r="DN915" s="35"/>
      <c r="DO915" s="35"/>
      <c r="DP915" s="35"/>
      <c r="DQ915" s="35"/>
      <c r="DR915" s="35"/>
      <c r="DS915" s="35"/>
      <c r="DT915" s="35"/>
      <c r="DU915" s="35"/>
      <c r="DV915" s="35"/>
      <c r="DW915" s="35"/>
      <c r="DX915" s="35"/>
      <c r="DY915" s="35"/>
      <c r="DZ915" s="35"/>
      <c r="EA915" s="35"/>
      <c r="EB915" s="35"/>
      <c r="EC915" s="35"/>
      <c r="ED915" s="35"/>
      <c r="EE915" s="35"/>
      <c r="EF915" s="35"/>
      <c r="EG915" s="35"/>
      <c r="EH915" s="35"/>
      <c r="EI915" s="35"/>
      <c r="EJ915" s="35"/>
      <c r="EK915" s="35"/>
      <c r="EL915" s="35"/>
      <c r="EM915" s="35"/>
      <c r="EN915" s="35"/>
      <c r="EO915" s="35"/>
      <c r="EP915" s="35"/>
      <c r="EQ915" s="35"/>
      <c r="ER915" s="35"/>
      <c r="ES915" s="35"/>
      <c r="ET915" s="35"/>
      <c r="EU915" s="35"/>
      <c r="EV915" s="35"/>
      <c r="EW915" s="35"/>
      <c r="EX915" s="35"/>
      <c r="EY915" s="35"/>
      <c r="EZ915" s="35"/>
      <c r="FA915" s="35"/>
      <c r="FB915" s="35"/>
      <c r="FC915" s="35"/>
      <c r="FD915" s="35"/>
      <c r="FE915" s="35"/>
      <c r="FF915" s="35"/>
      <c r="FG915" s="35"/>
      <c r="FH915" s="35"/>
      <c r="FI915" s="35"/>
      <c r="FJ915" s="35"/>
      <c r="FK915" s="35"/>
      <c r="FL915" s="35"/>
      <c r="FM915" s="35"/>
      <c r="FN915" s="35"/>
      <c r="FO915" s="35"/>
      <c r="FP915" s="35"/>
      <c r="FQ915" s="35"/>
      <c r="FR915" s="35"/>
      <c r="FS915" s="35"/>
      <c r="FT915" s="35"/>
      <c r="FU915" s="35"/>
      <c r="FV915" s="35"/>
      <c r="FW915" s="35"/>
      <c r="FX915" s="35"/>
      <c r="FY915" s="35"/>
      <c r="FZ915" s="35"/>
      <c r="GA915" s="35"/>
      <c r="GB915" s="35"/>
      <c r="GC915" s="35"/>
      <c r="GD915" s="35"/>
      <c r="GE915" s="35"/>
      <c r="GF915" s="35"/>
      <c r="GG915" s="35"/>
      <c r="GH915" s="35"/>
      <c r="GI915" s="35"/>
      <c r="GJ915" s="35"/>
      <c r="GK915" s="35"/>
      <c r="GL915" s="627">
        <f t="shared" si="263"/>
        <v>0</v>
      </c>
      <c r="GM915" s="627"/>
      <c r="GN915" s="639">
        <f t="shared" si="264"/>
        <v>0</v>
      </c>
      <c r="GO915" s="641"/>
      <c r="GP915" s="627">
        <f t="shared" si="265"/>
        <v>0</v>
      </c>
      <c r="GQ915" s="627"/>
      <c r="GR915" s="627">
        <f t="shared" si="266"/>
        <v>0</v>
      </c>
      <c r="GS915" s="627"/>
      <c r="GT915" s="35"/>
      <c r="GU915" s="35"/>
      <c r="GV915" s="35"/>
      <c r="GW915" s="35"/>
      <c r="GX915" s="35"/>
      <c r="GY915" s="35"/>
      <c r="GZ915" s="35"/>
      <c r="HA915" s="35"/>
      <c r="HB915" s="35"/>
      <c r="HC915" s="35"/>
      <c r="HD915" s="35"/>
      <c r="HE915" s="35"/>
      <c r="HF915" s="35"/>
      <c r="HG915" s="35"/>
      <c r="HH915" s="35"/>
      <c r="HI915" s="35"/>
      <c r="HJ915" s="35"/>
      <c r="HK915" s="35"/>
      <c r="HL915" s="35"/>
    </row>
    <row r="916" spans="1:220" ht="15" customHeight="1">
      <c r="A916" s="131"/>
      <c r="B916" s="53"/>
      <c r="C916" s="82" t="s">
        <v>125</v>
      </c>
      <c r="D916" s="746" t="str">
        <f>IF($AH$11=1,"",IF(CNGE_2026_M3_Secc1!$AH$627=CNGE_2026_M3_Secc1!$AJ$627,"",IF(CNGE_2026_M3_Secc1!D689="","",CNGE_2026_M3_Secc1!D689)))</f>
        <v/>
      </c>
      <c r="E916" s="746"/>
      <c r="F916" s="746"/>
      <c r="G916" s="746"/>
      <c r="H916" s="746"/>
      <c r="I916" s="746"/>
      <c r="J916" s="746"/>
      <c r="K916" s="746"/>
      <c r="L916" s="746"/>
      <c r="M916" s="432"/>
      <c r="N916" s="432"/>
      <c r="O916" s="432"/>
      <c r="P916" s="432"/>
      <c r="Q916" s="432"/>
      <c r="R916" s="432"/>
      <c r="S916" s="432"/>
      <c r="T916" s="432"/>
      <c r="U916" s="432"/>
      <c r="V916" s="432"/>
      <c r="W916" s="432"/>
      <c r="X916" s="432"/>
      <c r="Y916" s="432"/>
      <c r="Z916" s="432"/>
      <c r="AA916" s="432"/>
      <c r="AB916" s="432"/>
      <c r="AC916" s="432"/>
      <c r="AD916" s="432"/>
      <c r="AE916" s="12"/>
      <c r="AH916" s="896">
        <f t="shared" si="267"/>
        <v>0</v>
      </c>
      <c r="AI916" s="627"/>
      <c r="AJ916" s="627">
        <f t="shared" si="268"/>
        <v>0</v>
      </c>
      <c r="AK916" s="627"/>
      <c r="AL916" s="639">
        <f t="shared" si="269"/>
        <v>0</v>
      </c>
      <c r="AM916" s="641"/>
      <c r="AN916" s="627">
        <f t="shared" si="270"/>
        <v>0</v>
      </c>
      <c r="AO916" s="639"/>
      <c r="AP916" s="448"/>
      <c r="AQ916" s="919">
        <f t="shared" si="271"/>
        <v>0</v>
      </c>
      <c r="AR916" s="627"/>
      <c r="AS916" s="627">
        <f t="shared" si="272"/>
        <v>0</v>
      </c>
      <c r="AT916" s="627"/>
      <c r="AU916" s="639">
        <f t="shared" si="273"/>
        <v>0</v>
      </c>
      <c r="AV916" s="641"/>
      <c r="AW916" s="627">
        <f t="shared" si="274"/>
        <v>0</v>
      </c>
      <c r="AX916" s="639"/>
      <c r="AY916" s="448"/>
      <c r="AZ916" s="896">
        <f t="shared" si="275"/>
        <v>0</v>
      </c>
      <c r="BA916" s="627"/>
      <c r="BB916" s="627">
        <f t="shared" si="276"/>
        <v>0</v>
      </c>
      <c r="BC916" s="627"/>
      <c r="BD916" s="639">
        <f t="shared" si="277"/>
        <v>0</v>
      </c>
      <c r="BE916" s="641"/>
      <c r="BF916" s="627">
        <f t="shared" si="278"/>
        <v>0</v>
      </c>
      <c r="BG916" s="639"/>
      <c r="BH916" s="448"/>
      <c r="BI916" s="896">
        <f t="shared" si="279"/>
        <v>0</v>
      </c>
      <c r="BJ916" s="627"/>
      <c r="BK916" s="627">
        <f t="shared" si="280"/>
        <v>0</v>
      </c>
      <c r="BL916" s="627"/>
      <c r="BM916" s="639">
        <f t="shared" si="281"/>
        <v>0</v>
      </c>
      <c r="BN916" s="641"/>
      <c r="BO916" s="627">
        <f t="shared" si="282"/>
        <v>0</v>
      </c>
      <c r="BP916" s="639"/>
      <c r="BQ916" s="448"/>
      <c r="BR916" s="1090">
        <f t="shared" si="283"/>
        <v>0</v>
      </c>
      <c r="BS916" s="748"/>
      <c r="BT916" s="639" t="str">
        <f>IF(BR916=0,"",IF(SUM($BR$871:BR916)=1,BV916,IF($BR$923&gt;SUM($BR$871:BR916),_xlfn.CONCAT(", ",BV916),IF($BR$923=SUM($BR$871:BR916),_xlfn.CONCAT(" y ",BV916,".")))))</f>
        <v/>
      </c>
      <c r="BU916" s="641" t="str">
        <f>IF(BS916=0,"", IF(SUM($AN$498:BS916)=1,BV916, IF($AN$511&gt;SUM($AN$498:BS916),_xlfn.CONCAT(", ",BV916), IF($AN$511=SUM($AN$498:BS916),_xlfn.CONCAT(" y ",BV916,".")))))</f>
        <v/>
      </c>
      <c r="BV916" s="639">
        <f t="shared" si="284"/>
        <v>45</v>
      </c>
      <c r="BW916" s="641"/>
      <c r="BX916" s="35"/>
      <c r="BY916" s="1084">
        <f>IF(CNGE_2026_M3_Secc1!$AH$627=CNGE_2026_M3_Secc1!$AJ$627,0,CNGE_2026_M3_Secc1!BB689)</f>
        <v>0</v>
      </c>
      <c r="BZ916" s="1085"/>
      <c r="CA916" s="35"/>
      <c r="CB916" s="1084">
        <f>IF(CNGE_2026_M3_Secc1!$AH$627=CNGE_2026_M3_Secc1!$AJ$627,0,CNGE_2026_M3_Secc1!BE689)</f>
        <v>0</v>
      </c>
      <c r="CC916" s="1085"/>
      <c r="CD916" s="35"/>
      <c r="CE916" s="35"/>
      <c r="CF916" s="35"/>
      <c r="CG916" s="35"/>
      <c r="CH916" s="35"/>
      <c r="CI916" s="35"/>
      <c r="CJ916" s="35"/>
      <c r="CK916" s="35"/>
      <c r="CL916" s="35"/>
      <c r="CM916" s="35"/>
      <c r="CN916" s="35"/>
      <c r="CO916" s="35"/>
      <c r="CP916" s="35"/>
      <c r="CQ916" s="35"/>
      <c r="CR916" s="35"/>
      <c r="CS916" s="35"/>
      <c r="CT916" s="35"/>
      <c r="CU916" s="35"/>
      <c r="CV916" s="35"/>
      <c r="CW916" s="35"/>
      <c r="CX916" s="35"/>
      <c r="CY916" s="35"/>
      <c r="CZ916" s="35"/>
      <c r="DA916" s="35"/>
      <c r="DB916" s="35"/>
      <c r="DC916" s="35"/>
      <c r="DD916" s="35"/>
      <c r="DE916" s="35"/>
      <c r="DF916" s="35"/>
      <c r="DG916" s="35"/>
      <c r="DH916" s="35"/>
      <c r="DI916" s="35"/>
      <c r="DJ916" s="35"/>
      <c r="DK916" s="35"/>
      <c r="DL916" s="35"/>
      <c r="DM916" s="35"/>
      <c r="DN916" s="35"/>
      <c r="DO916" s="35"/>
      <c r="DP916" s="35"/>
      <c r="DQ916" s="35"/>
      <c r="DR916" s="35"/>
      <c r="DS916" s="35"/>
      <c r="DT916" s="35"/>
      <c r="DU916" s="35"/>
      <c r="DV916" s="35"/>
      <c r="DW916" s="35"/>
      <c r="DX916" s="35"/>
      <c r="DY916" s="35"/>
      <c r="DZ916" s="35"/>
      <c r="EA916" s="35"/>
      <c r="EB916" s="35"/>
      <c r="EC916" s="35"/>
      <c r="ED916" s="35"/>
      <c r="EE916" s="35"/>
      <c r="EF916" s="35"/>
      <c r="EG916" s="35"/>
      <c r="EH916" s="35"/>
      <c r="EI916" s="35"/>
      <c r="EJ916" s="35"/>
      <c r="EK916" s="35"/>
      <c r="EL916" s="35"/>
      <c r="EM916" s="35"/>
      <c r="EN916" s="35"/>
      <c r="EO916" s="35"/>
      <c r="EP916" s="35"/>
      <c r="EQ916" s="35"/>
      <c r="ER916" s="35"/>
      <c r="ES916" s="35"/>
      <c r="ET916" s="35"/>
      <c r="EU916" s="35"/>
      <c r="EV916" s="35"/>
      <c r="EW916" s="35"/>
      <c r="EX916" s="35"/>
      <c r="EY916" s="35"/>
      <c r="EZ916" s="35"/>
      <c r="FA916" s="35"/>
      <c r="FB916" s="35"/>
      <c r="FC916" s="35"/>
      <c r="FD916" s="35"/>
      <c r="FE916" s="35"/>
      <c r="FF916" s="35"/>
      <c r="FG916" s="35"/>
      <c r="FH916" s="35"/>
      <c r="FI916" s="35"/>
      <c r="FJ916" s="35"/>
      <c r="FK916" s="35"/>
      <c r="FL916" s="35"/>
      <c r="FM916" s="35"/>
      <c r="FN916" s="35"/>
      <c r="FO916" s="35"/>
      <c r="FP916" s="35"/>
      <c r="FQ916" s="35"/>
      <c r="FR916" s="35"/>
      <c r="FS916" s="35"/>
      <c r="FT916" s="35"/>
      <c r="FU916" s="35"/>
      <c r="FV916" s="35"/>
      <c r="FW916" s="35"/>
      <c r="FX916" s="35"/>
      <c r="FY916" s="35"/>
      <c r="FZ916" s="35"/>
      <c r="GA916" s="35"/>
      <c r="GB916" s="35"/>
      <c r="GC916" s="35"/>
      <c r="GD916" s="35"/>
      <c r="GE916" s="35"/>
      <c r="GF916" s="35"/>
      <c r="GG916" s="35"/>
      <c r="GH916" s="35"/>
      <c r="GI916" s="35"/>
      <c r="GJ916" s="35"/>
      <c r="GK916" s="35"/>
      <c r="GL916" s="627">
        <f t="shared" si="263"/>
        <v>0</v>
      </c>
      <c r="GM916" s="627"/>
      <c r="GN916" s="639">
        <f t="shared" si="264"/>
        <v>0</v>
      </c>
      <c r="GO916" s="641"/>
      <c r="GP916" s="627">
        <f t="shared" si="265"/>
        <v>0</v>
      </c>
      <c r="GQ916" s="627"/>
      <c r="GR916" s="627">
        <f t="shared" si="266"/>
        <v>0</v>
      </c>
      <c r="GS916" s="627"/>
      <c r="GT916" s="35"/>
      <c r="GU916" s="35"/>
      <c r="GV916" s="35"/>
      <c r="GW916" s="35"/>
      <c r="GX916" s="35"/>
      <c r="GY916" s="35"/>
      <c r="GZ916" s="35"/>
      <c r="HA916" s="35"/>
      <c r="HB916" s="35"/>
      <c r="HC916" s="35"/>
      <c r="HD916" s="35"/>
      <c r="HE916" s="35"/>
      <c r="HF916" s="35"/>
      <c r="HG916" s="35"/>
      <c r="HH916" s="35"/>
      <c r="HI916" s="35"/>
      <c r="HJ916" s="35"/>
      <c r="HK916" s="35"/>
      <c r="HL916" s="35"/>
    </row>
    <row r="917" spans="1:220" ht="15" customHeight="1">
      <c r="A917" s="131"/>
      <c r="B917" s="72"/>
      <c r="C917" s="82" t="s">
        <v>237</v>
      </c>
      <c r="D917" s="746" t="str">
        <f>IF($AH$11=1,"",IF(CNGE_2026_M3_Secc1!$AH$627=CNGE_2026_M3_Secc1!$AJ$627,"",IF(CNGE_2026_M3_Secc1!D690="","",CNGE_2026_M3_Secc1!D690)))</f>
        <v/>
      </c>
      <c r="E917" s="746"/>
      <c r="F917" s="746"/>
      <c r="G917" s="746"/>
      <c r="H917" s="746"/>
      <c r="I917" s="746"/>
      <c r="J917" s="746"/>
      <c r="K917" s="746"/>
      <c r="L917" s="746"/>
      <c r="M917" s="432"/>
      <c r="N917" s="432"/>
      <c r="O917" s="432"/>
      <c r="P917" s="432"/>
      <c r="Q917" s="432"/>
      <c r="R917" s="432"/>
      <c r="S917" s="432"/>
      <c r="T917" s="432"/>
      <c r="U917" s="432"/>
      <c r="V917" s="432"/>
      <c r="W917" s="432"/>
      <c r="X917" s="432"/>
      <c r="Y917" s="432"/>
      <c r="Z917" s="432"/>
      <c r="AA917" s="432"/>
      <c r="AB917" s="432"/>
      <c r="AC917" s="432"/>
      <c r="AD917" s="432"/>
      <c r="AE917" s="12"/>
      <c r="AH917" s="896">
        <f t="shared" ref="AH917:AH922" si="285">M917</f>
        <v>0</v>
      </c>
      <c r="AI917" s="627"/>
      <c r="AJ917" s="627">
        <f t="shared" ref="AJ917:AJ922" si="286">COUNTIF(N917:U917,"NS")</f>
        <v>0</v>
      </c>
      <c r="AK917" s="627"/>
      <c r="AL917" s="639">
        <f t="shared" ref="AL917:AL922" si="287">IF(COUNTIF(N917:U917,"NA")=COUNTA($N$869:$O$870,$P$870:$U$870),"NA",SUM(N917:U917))</f>
        <v>0</v>
      </c>
      <c r="AM917" s="641"/>
      <c r="AN917" s="627">
        <f t="shared" ref="AN917:AN922" si="288">IF($AH$838=$AJ$838,0,IF(OR(AND(AH917=0,AJ917&gt;0),AND(AH917="NS",AL917&gt;0),AND(AH917="NS",AJ917=0,AL917=0)),1,IF(OR(AND(AJ917&gt;=2,AL917&lt;AH917),AND(AH917="NS",AL917=0,AJ917&gt;0),AH917=AL917),0,1)))</f>
        <v>0</v>
      </c>
      <c r="AO917" s="639"/>
      <c r="AP917" s="448"/>
      <c r="AQ917" s="919">
        <f t="shared" ref="AQ917:AQ922" si="289">V917</f>
        <v>0</v>
      </c>
      <c r="AR917" s="627"/>
      <c r="AS917" s="627">
        <f t="shared" ref="AS917:AS922" si="290">COUNTIF(W917:AD917,"NS")</f>
        <v>0</v>
      </c>
      <c r="AT917" s="627"/>
      <c r="AU917" s="639">
        <f t="shared" ref="AU917:AU922" si="291">IF(COUNTIF(W917:AD917,"NA")=COUNTA($W$869:$X$870,$Y$870:$AD$870),"NA",SUM(W917:AD917))</f>
        <v>0</v>
      </c>
      <c r="AV917" s="641"/>
      <c r="AW917" s="627">
        <f t="shared" ref="AW917:AW922" si="292">IF($AH$838=$AJ$838,0,IF(OR(AND(AQ917=0,AS917&gt;0),AND(AQ917="NS",AU917&gt;0),AND(AQ917="NS",AS917=0,AU917=0)),1,IF(OR(AND(AS917&gt;=2,AU917&lt;AQ917),AND(AQ917="NS",AU917=0,AS917&gt;0),AQ917=AU917),0,1)))</f>
        <v>0</v>
      </c>
      <c r="AX917" s="639"/>
      <c r="AY917" s="448"/>
      <c r="AZ917" s="896">
        <f t="shared" ref="AZ917:AZ922" si="293">M977</f>
        <v>0</v>
      </c>
      <c r="BA917" s="627"/>
      <c r="BB917" s="627">
        <f t="shared" ref="BB917:BB922" si="294">COUNTIF(N977:U977,"NS")</f>
        <v>0</v>
      </c>
      <c r="BC917" s="627"/>
      <c r="BD917" s="639">
        <f t="shared" ref="BD917:BD922" si="295">IF(COUNTIF(N977:U977,"NA")=COUNTA($N$929:$O$930,$P$930:$U$930),"NA",SUM(N977:U977))</f>
        <v>0</v>
      </c>
      <c r="BE917" s="641"/>
      <c r="BF917" s="627">
        <f t="shared" ref="BF917:BF922" si="296">IF($AH$838=$AJ$838,0,IF(OR(AND(AZ917=0,BB917&gt;0),AND(AZ917="NS",BD917&gt;0),AND(AZ917="NS",BB917=0,BD917=0)),1,IF(OR(AND(BB917&gt;=2,BD917&lt;AZ917),AND(AZ917="NS",BD917=0,BB917&gt;0),AZ917=BD917),0,1)))</f>
        <v>0</v>
      </c>
      <c r="BG917" s="639"/>
      <c r="BH917" s="448"/>
      <c r="BI917" s="896">
        <f t="shared" ref="BI917:BI922" si="297">V977</f>
        <v>0</v>
      </c>
      <c r="BJ917" s="627"/>
      <c r="BK917" s="627">
        <f t="shared" ref="BK917:BK922" si="298">COUNTIF(W977:AD977,"NS")</f>
        <v>0</v>
      </c>
      <c r="BL917" s="627"/>
      <c r="BM917" s="639">
        <f t="shared" ref="BM917:BM922" si="299">IF(COUNTIF(W977:AD977,"NA")=COUNTA($W$929:$X$930,$Y$930:$AD$930),"NA",SUM(W977:AD977))</f>
        <v>0</v>
      </c>
      <c r="BN917" s="641"/>
      <c r="BO917" s="627">
        <f t="shared" ref="BO917:BO922" si="300">IF($AH$838=$AJ$838,0,IF(OR(AND(BI917=0,BK917&gt;0),AND(BI917="NS",BM917&gt;0),AND(BI917="NS",BK917=0,BM917=0)),1,IF(OR(AND(BK917&gt;=2,BM917&lt;BI917),AND(BI917="NS",BM917=0,BK917&gt;0),BI917=BM917),0,1)))</f>
        <v>0</v>
      </c>
      <c r="BP917" s="639"/>
      <c r="BQ917" s="448"/>
      <c r="BR917" s="1090">
        <f t="shared" ref="BR917:BR922" si="301">IF(SUM(AN917,AW917,BF917,BO917)=0,0,1)</f>
        <v>0</v>
      </c>
      <c r="BS917" s="748"/>
      <c r="BT917" s="639" t="str">
        <f>IF(BR917=0,"",IF(SUM($BR$871:BR917)=1,BV917,IF($BR$923&gt;SUM($BR$871:BR917),_xlfn.CONCAT(", ",BV917),IF($BR$923=SUM($BR$871:BR917),_xlfn.CONCAT(" y ",BV917,".")))))</f>
        <v/>
      </c>
      <c r="BU917" s="641" t="str">
        <f>IF(BS917=0,"", IF(SUM($AN$498:BS917)=1,BV917, IF($AN$511&gt;SUM($AN$498:BS917),_xlfn.CONCAT(", ",BV917), IF($AN$511=SUM($AN$498:BS917),_xlfn.CONCAT(" y ",BV917,".")))))</f>
        <v/>
      </c>
      <c r="BV917" s="639">
        <f t="shared" ref="BV917:BV922" si="302">_xlfn.NUMBERVALUE(C917)</f>
        <v>46</v>
      </c>
      <c r="BW917" s="641"/>
      <c r="BX917" s="35"/>
      <c r="BY917" s="1084">
        <f>IF(CNGE_2026_M3_Secc1!$AH$627=CNGE_2026_M3_Secc1!$AJ$627,0,CNGE_2026_M3_Secc1!BB690)</f>
        <v>0</v>
      </c>
      <c r="BZ917" s="1085"/>
      <c r="CA917" s="35"/>
      <c r="CB917" s="1084">
        <f>IF(CNGE_2026_M3_Secc1!$AH$627=CNGE_2026_M3_Secc1!$AJ$627,0,CNGE_2026_M3_Secc1!BE690)</f>
        <v>0</v>
      </c>
      <c r="CC917" s="1085"/>
      <c r="CD917" s="35"/>
      <c r="CE917" s="35"/>
      <c r="CF917" s="35"/>
      <c r="CG917" s="35"/>
      <c r="CH917" s="35"/>
      <c r="CI917" s="35"/>
      <c r="CJ917" s="35"/>
      <c r="CK917" s="35"/>
      <c r="CL917" s="35"/>
      <c r="CM917" s="35"/>
      <c r="CN917" s="35"/>
      <c r="CO917" s="35"/>
      <c r="CP917" s="35"/>
      <c r="CQ917" s="35"/>
      <c r="CR917" s="35"/>
      <c r="CS917" s="35"/>
      <c r="CT917" s="35"/>
      <c r="CU917" s="35"/>
      <c r="CV917" s="35"/>
      <c r="CW917" s="35"/>
      <c r="CX917" s="35"/>
      <c r="CY917" s="35"/>
      <c r="CZ917" s="35"/>
      <c r="DA917" s="35"/>
      <c r="DB917" s="35"/>
      <c r="DC917" s="35"/>
      <c r="DD917" s="35"/>
      <c r="DE917" s="35"/>
      <c r="DF917" s="35"/>
      <c r="DG917" s="35"/>
      <c r="DH917" s="35"/>
      <c r="DI917" s="35"/>
      <c r="DJ917" s="35"/>
      <c r="DK917" s="35"/>
      <c r="DL917" s="35"/>
      <c r="DM917" s="35"/>
      <c r="DN917" s="35"/>
      <c r="DO917" s="35"/>
      <c r="DP917" s="35"/>
      <c r="DQ917" s="35"/>
      <c r="DR917" s="35"/>
      <c r="DS917" s="35"/>
      <c r="DT917" s="35"/>
      <c r="DU917" s="35"/>
      <c r="DV917" s="35"/>
      <c r="DW917" s="35"/>
      <c r="DX917" s="35"/>
      <c r="DY917" s="35"/>
      <c r="DZ917" s="35"/>
      <c r="EA917" s="35"/>
      <c r="EB917" s="35"/>
      <c r="EC917" s="35"/>
      <c r="ED917" s="35"/>
      <c r="EE917" s="35"/>
      <c r="EF917" s="35"/>
      <c r="EG917" s="35"/>
      <c r="EH917" s="35"/>
      <c r="EI917" s="35"/>
      <c r="EJ917" s="35"/>
      <c r="EK917" s="35"/>
      <c r="EL917" s="35"/>
      <c r="EM917" s="35"/>
      <c r="EN917" s="35"/>
      <c r="EO917" s="35"/>
      <c r="EP917" s="35"/>
      <c r="EQ917" s="35"/>
      <c r="ER917" s="35"/>
      <c r="ES917" s="35"/>
      <c r="ET917" s="35"/>
      <c r="EU917" s="35"/>
      <c r="EV917" s="35"/>
      <c r="EW917" s="35"/>
      <c r="EX917" s="35"/>
      <c r="EY917" s="35"/>
      <c r="EZ917" s="35"/>
      <c r="FA917" s="35"/>
      <c r="FB917" s="35"/>
      <c r="FC917" s="35"/>
      <c r="FD917" s="35"/>
      <c r="FE917" s="35"/>
      <c r="FF917" s="35"/>
      <c r="FG917" s="35"/>
      <c r="FH917" s="35"/>
      <c r="FI917" s="35"/>
      <c r="FJ917" s="35"/>
      <c r="FK917" s="35"/>
      <c r="FL917" s="35"/>
      <c r="FM917" s="35"/>
      <c r="FN917" s="35"/>
      <c r="FO917" s="35"/>
      <c r="FP917" s="35"/>
      <c r="FQ917" s="35"/>
      <c r="FR917" s="35"/>
      <c r="FS917" s="35"/>
      <c r="FT917" s="35"/>
      <c r="FU917" s="35"/>
      <c r="FV917" s="35"/>
      <c r="FW917" s="35"/>
      <c r="FX917" s="35"/>
      <c r="FY917" s="35"/>
      <c r="FZ917" s="35"/>
      <c r="GA917" s="35"/>
      <c r="GB917" s="35"/>
      <c r="GC917" s="35"/>
      <c r="GD917" s="35"/>
      <c r="GE917" s="35"/>
      <c r="GF917" s="35"/>
      <c r="GG917" s="35"/>
      <c r="GH917" s="35"/>
      <c r="GI917" s="35"/>
      <c r="GJ917" s="35"/>
      <c r="GK917" s="35"/>
      <c r="GL917" s="627">
        <f t="shared" ref="GL917:GL921" si="303">IF($AH$838=$AJ$838,0,IF(OR(
AND($D917&lt;&gt;"",SUM($AH$704,$BY917,$CB917,$CE$871,$CQ$871)=0,COUNTA(M917:U917)=COUNTA($M$869:$O$870,$P$870:$U$870)),
AND($D917&lt;&gt;"",SUM($AH$704,$BY917)&gt;0,$CB917=1,COUNTA(N917:S917)=0,COUNTA(M917,T917:U917)=COUNTA($M$869,$T$870:$U$870)),
AND($D917&lt;&gt;"",SUM($AH$704,$BY917)=0,COUNTA(N917:O917)=COUNTA($N$869:$O$870),$CB917=1,COUNTA(P917:S917)=0,COUNTA(M917,T917:U917)=COUNTA($M$869,$T$870:$U$870)),
AND($D917&lt;&gt;"",SUM($AH$704,$BY917)&gt;0,COUNTA(N917:O917)=0,$CB917=0,$CE$871=0,$CQ$871=0,COUNTA(P917:S917)=COUNTA($P$870:$S$870),COUNTA(M917,T917:U917)=COUNTA($M$869,$T$870:$U$870)),
AND($D917&lt;&gt;"",SUM($AH$704,$BY917)=0,COUNTA(N917:O917)=COUNTA($N$869:$O$870),$CB917=0,$CE$871=1,$CQ$871=0,COUNTA(Q917:S917)=COUNTA($Q$870:$S$870),COUNTA(P917)=0,COUNTA(M917,T917:U917)=COUNTA($M$869,$T$870:$U$870)),
AND($D917&lt;&gt;"",SUM($AH$704,$BY917)=0,COUNTA(N917:O917)=COUNTA($N$869:$O$870),$CB917=0,$CE$871=0,$CQ$871=1,COUNTA(P917,R917:S917)=COUNTA($P$870,$R$870:$S$870),COUNTA(Q917)=0,COUNTA(M917,T917:U917)=COUNTA($M$869,$T$870:$U$870)),
AND($D917&lt;&gt;"",SUM($AH$704,$BY917)=0,COUNTA(N917:O917)=COUNTA($N$869:$O$870),$CB917=0,$CE$871=1,$CQ$871=1,COUNTA(R917:S917)=COUNTA($R$870:$S$870),COUNTA(P917:Q917)=0,COUNTA(M917,T917:U917)=COUNTA($M$869,$T$870:$U$870)),
AND($D917&lt;&gt;"",SUM($AH$704,$BY917)&gt;0,COUNTA(N917:O917)=0,$CB917=0,$CE$871=1,$CQ$871=1,COUNTA(R917:S917)=COUNTA($R$870:$S$870),COUNTA(P917:Q917)=0,COUNTA(M917,T917:U917)=COUNTA($M$869,$T$870:$U$870)),
AND($D917&lt;&gt;"",SUM($AH$704,$BY917)&gt;0,COUNTA(N917:O917)=0,$CB917=0,$CE$871=1,$CQ$871=0,COUNTA(Q917:S917)=COUNTA($Q$870:$S$870),COUNTA(P917)=0,COUNTA(M917,T917:U917)=COUNTA($M$869,$T$870:$U$870)),
AND($D917&lt;&gt;"",SUM($AH$704,$BY917)&gt;0,COUNTA(N917:O917)=0,$CB917=0,$CE$871=0,$CQ$871=1,COUNTA(P917,R917:S917)=COUNTA($P$870,$R$870:$S$870),COUNTA(Q917)=0,COUNTA(M917,T917:U917)=COUNTA($M$869,$T$870:$U$870)),
AND($D917="",COUNTA(M917:U917)=0)),0,1))</f>
        <v>0</v>
      </c>
      <c r="GM917" s="627"/>
      <c r="GN917" s="639">
        <f t="shared" ref="GN917:GN922" si="304">IF($AH$838=$AJ$838,0,IF(OR(
AND($D917&lt;&gt;"",SUM($AK$704,$BY917,$CB917,$CH$871,$CT$871)=0,COUNTA(V917:AD917)=COUNTA($M$869:$O$870,$P$870:$U$870)),
AND($D917&lt;&gt;"",SUM($AK$704,$BY917)&gt;0,$CB917=1,COUNTA(W917:AB917)=0,COUNTA(V917,AC917:AD917)=COUNTA($M$869,$T$870:$U$870)),
AND($D917&lt;&gt;"",SUM($AK$704,$BY917)=0,COUNTA(W917:X917)=COUNTA($N$869:$O$870),$CB917=1,COUNTA(Y917:AB917)=0,COUNTA(V917,AC917:AD917)=COUNTA($M$869,$T$870:$U$870)),
AND($D917&lt;&gt;"",SUM($AK$704,$BY917)&gt;0,COUNTA(W917:X917)=0,$CB917=0,$CH$871=0,$CT$871=0,COUNTA(Y917:AB917)=COUNTA($P$870:$S$870),COUNTA(V917,AC917:AD917)=COUNTA($M$869,$T$870:$U$870)),
AND($D917&lt;&gt;"",SUM($AK$704,$BY917)=0,COUNTA(W917:X917)=COUNTA($N$869:$O$870),$CB917=0,$CH$871=1,$CT$871=0,COUNTA(Z917:AB917)=COUNTA($Q$870:$S$870),COUNTA(Y917)=0,COUNTA(V917,AC917:AD917)=COUNTA($M$869,$T$870:$U$870)),
AND($D917&lt;&gt;"",SUM($AK$704,$BY917)=0,COUNTA(W917:X917)=COUNTA($N$869:$O$870),$CB917=0,$CH$871=0,$CT$871=1,COUNTA(Y917,AA917:AB917)=COUNTA($P$870,$R$870:$S$870),COUNTA(Z917)=0,COUNTA(V917,AC917:AD917)=COUNTA($M$869,$T$870:$U$870)),
AND($D917&lt;&gt;"",SUM($AK$704,$BY917)=0,COUNTA(W917:X917)=COUNTA($N$869:$O$870),$CB917=0,$CH$871=1,$CT$871=1,COUNTA(AA917:AB917)=COUNTA($R$870:$S$870),COUNTA(Y917,Z917)=0,COUNTA(V917,AC917:AD917)=COUNTA($M$869,$T$870:$U$870)),
AND($D917&lt;&gt;"",SUM($AK$704,$BY917)&gt;0,COUNTA(W917:X917)=0,$CB917=0,$CH$871=1,$CT$871=1,COUNTA(AA917:AB917)=COUNTA($R$870:$S$870),COUNTA(Y917,Z917)=0,COUNTA(V917,AC917:AD917)=COUNTA($M$869,$T$870:$U$870)),
AND($D917&lt;&gt;"",SUM($AK$704,$BY917)&gt;0,COUNTA(W917:X917)=0,$CB917=0,$CH$871=1,$CT$871=0,COUNTA(Z917:AB917)=COUNTA($Q$870:$S$870),COUNTA(Y917)=0,COUNTA(V917,AC917:AD917)=COUNTA($M$869,$T$870:$U$870)),
AND($D917&lt;&gt;"",SUM($AK$704,$BY917)&gt;0,COUNTA(W917:X917)=0,$CB917=0,$CH$871=0,$CT$871=1,COUNTA(Y917,AA917:AB917)=COUNTA($P$870,$R$870:$S$870),COUNTA(Z917)=0,COUNTA(V917,AC917:AD917)=COUNTA($M$869,$T$870:$U$870)),
AND($D917="",COUNTA(V917:AD917)=0)),0,1))</f>
        <v>0</v>
      </c>
      <c r="GO917" s="641"/>
      <c r="GP917" s="627">
        <f t="shared" ref="GP917:GP922" si="305">IF($AH$838=$AJ$838,0,IF(OR(
AND($D917&lt;&gt;"",SUM($AN$704,$BY917,$CB917,$CK$871,$CW$871)=0,COUNTA(M977:U977)=COUNTA($M$869:$O$870,$P$870:$U$870)),
AND($D917&lt;&gt;"",SUM($AN$704,$BY917)&gt;0,$CB917=1,COUNTA(N977:S977)=0,COUNTA(M977,T977:U977)=COUNTA($M$869,$T$870:$U$870)),
AND($D917&lt;&gt;"",SUM($AN$704,$BY917)=0,COUNTA(N977:O977)=COUNTA($N$869:$O$870),$CB917=1,COUNTA(P977:S977)=0,COUNTA(M977,T977:U977)=COUNTA($M$869,$T$870:$U$870)),
AND($D917&lt;&gt;"",SUM($AN$704,$BY917)&gt;0,COUNTA(N977:O977)=0,$CB917=0,$CK$871=0,$CW$871=0,COUNTA(P977:S977)=COUNTA($P$870:$S$870),COUNTA(M977,T977:U977)=COUNTA($M$869,$T$870:$U$870)),
AND($D917&lt;&gt;"",SUM($AN$704,$BY917)=0,COUNTA(N977:O977)=COUNTA($N$869:$O$870),$CB917=0,$CK$871=1,$CW$871=0,COUNTA(Q977:S977)=COUNTA($Q$870:$S$870),COUNTA(P977)=0,COUNTA(M977,T977:U977)=COUNTA($M$869,$T$870:$U$870)),
AND($D917&lt;&gt;"",SUM($AN$704,$BY917)=0,COUNTA(N977:O977)=COUNTA($N$869:$O$870),$CB917=0,$CK$871=0,$CW$871=1,COUNTA(P977,R977:S977)=COUNTA($P$870,$R$870:$S$870),COUNTA(Q977)=0,COUNTA(M977,T977:U977)=COUNTA($M$869,$T$870:$U$870)),
AND($D917&lt;&gt;"",SUM($AN$704,$BY917)=0,COUNTA(N977:O977)=COUNTA($N$869:$O$870),$CB917=0,$CK$871=1,$CW$871=1,COUNTA(R977:S977)=COUNTA($R$870:$S$870),COUNTA(P977,Q977)=0,COUNTA(M977,T977:U977)=COUNTA($M$869,$T$870:$U$870)),
AND($D917&lt;&gt;"",SUM($AN$704,$BY917)&gt;0,COUNTA(N977:O977)=0,$CB917=0,$CK$871=1,$CW$871=1,COUNTA(R977:S977)=COUNTA($R$870:$S$870),COUNTA(P977,Q977)=0,COUNTA(M977,T977:U977)=COUNTA($M$869,$T$870:$U$870)),
AND($D917&lt;&gt;"",SUM($AN$704,$BY917)&gt;0,COUNTA(N977:O977)=0,$CB917=0,$CK$871=1,$CW$871=0,COUNTA(Q977:S977)=COUNTA($Q$870:$S$870),COUNTA(P977)=0,COUNTA(M977,T977:U977)=COUNTA($M$869,$T$870:$U$870)),
AND($D917&lt;&gt;"",SUM($AN$704,$BY917)&gt;0,COUNTA(N977:O977)=0,$CB917=0,$CK$871=0,$CW$871,COUNTA(P977,R977:S977)=COUNTA($P$870,$R$870:$S$870),COUNTA(Q977)=0,COUNTA(M977,T977:U977)=COUNTA($M$869,$T$870:$U$870)),
AND($D917="",COUNTA(M977:U977)=0)),0,1))</f>
        <v>0</v>
      </c>
      <c r="GQ917" s="627"/>
      <c r="GR917" s="627">
        <f t="shared" ref="GR917:GR922" si="306">IF($AH$838=$AJ$838,0,IF(OR(
AND($D977&lt;&gt;"",SUM($AQ$704,$BY917,$CB917,$CN$871,$CZ$871)=0,COUNTA(V977:AD977)=COUNTA($M$869:$O$870,$P$870:$U$870)),
AND($D977&lt;&gt;"",SUM($AQ$704,$BY917)&gt;0,$CB917=1,COUNTA(W977:AB977)=0,COUNTA(V977,AC977:AD977)=COUNTA($M$869,$T$870:$U$870)),
AND($D977&lt;&gt;"",SUM($AQ$704,$BY917)=0,COUNTA(W977:X977)=COUNTA($N$869:$O$870),$CB917=1,COUNTA(Y977:AB977)=0,COUNTA(V977,AC977:AD977)=COUNTA($M$869,$T$870:$U$870)),
AND($D977&lt;&gt;"",SUM($AQ$704,$BY917)&gt;0,COUNTA(W977:X977)=0,$CB917=0,$CN$871=0,$CZ$871=0,COUNTA(Y977:AB977)=COUNTA($P$870:$S$870),COUNTA(V977,AC977:AD977)=COUNTA($M$869,$T$870:$U$870)),
AND($D977&lt;&gt;"",SUM($AQ$704,$BY917)=0,COUNTA(W977:X977)=COUNTA($N$869:$O$870),$CB917=0,$CN$871=1,$CZ$871=0,COUNTA(Z977:AB977)=COUNTA($Q$870:$S$870),COUNTA(Y977)=0,COUNTA(V977,AC977:AD977)=COUNTA($M$869,$T$870:$U$870)),
AND($D977&lt;&gt;"",SUM($AQ$704,$BY917)=0,COUNTA(W977:X977)=COUNTA($N$869:$O$870),$CB917=0,$CN$871=0,$CZ$871=1,COUNTA(Y977,AA977:AB977)=COUNTA($P$870,$R$870:$S$870),COUNTA(Z977)=0,COUNTA(V977,AC977:AD977)=COUNTA($M$869,$T$870:$U$870)),
AND($D977&lt;&gt;"",SUM($AQ$704,$BY917)=0,COUNTA(W977:X977)=COUNTA($N$869:$O$870),$CB917=0,$CN$871=1,$CZ$871=1,COUNTA(AA977:AB977)=COUNTA($R$870:$S$870),COUNTA(Y977,Z977)=0,COUNTA(V977,AC977:AD977)=COUNTA($M$869,$T$870:$U$870)),
AND($D977&lt;&gt;"",SUM($AQ$704,$BY917)&gt;0,COUNTA(W977:X977)=0,$CB917=0,$CN$871=1,$CZ$871=0,COUNTA(Z977:AB977)=COUNTA($Q$870:$S$870),COUNTA(Y977)=0,COUNTA(V977,AC977:AD977)=COUNTA($M$869,$T$870:$U$870)),
AND($D977&lt;&gt;"",SUM($AQ$704,$BY917)&gt;0,COUNTA(W977:X977)=0,$CB917=0,$CN$871=0,$CZ$871=1,COUNTA(Y977,AA977:AB977)=COUNTA($P$870,$R$870:$S$870),COUNTA(Z977)=0,COUNTA(V977,AC977:AD977)=COUNTA($M$869,$T$870:$U$870)),
AND($D977&lt;&gt;"",SUM($AQ$704,$BY917)&gt;0,COUNTA(W977:X977)=0,$CB917=0,$CN$871=1,$CZ$871=1,COUNTA(AA977:AB977)=COUNTA($R$870:$S$870),COUNTA(Y977,Z977)=0,COUNTA(V977,AC977:AD977)=COUNTA($M$869,$T$870:$U$870)),
AND($D977="",COUNTA(V977:AD977)=0)),0,1))</f>
        <v>0</v>
      </c>
      <c r="GS917" s="627"/>
      <c r="GT917" s="35"/>
      <c r="GU917" s="35"/>
      <c r="GV917" s="35"/>
      <c r="GW917" s="35"/>
      <c r="GX917" s="35"/>
      <c r="GY917" s="35"/>
      <c r="GZ917" s="35"/>
      <c r="HA917" s="35"/>
      <c r="HB917" s="35"/>
      <c r="HC917" s="35"/>
      <c r="HD917" s="35"/>
      <c r="HE917" s="35"/>
      <c r="HF917" s="35"/>
      <c r="HG917" s="35"/>
      <c r="HH917" s="35"/>
      <c r="HI917" s="35"/>
      <c r="HJ917" s="35"/>
      <c r="HK917" s="35"/>
      <c r="HL917" s="35"/>
    </row>
    <row r="918" spans="1:220" ht="15" customHeight="1">
      <c r="A918" s="131"/>
      <c r="B918" s="72"/>
      <c r="C918" s="82" t="s">
        <v>238</v>
      </c>
      <c r="D918" s="746" t="str">
        <f>IF($AH$11=1,"",IF(CNGE_2026_M3_Secc1!$AH$627=CNGE_2026_M3_Secc1!$AJ$627,"",IF(CNGE_2026_M3_Secc1!D691="","",CNGE_2026_M3_Secc1!D691)))</f>
        <v/>
      </c>
      <c r="E918" s="746"/>
      <c r="F918" s="746"/>
      <c r="G918" s="746"/>
      <c r="H918" s="746"/>
      <c r="I918" s="746"/>
      <c r="J918" s="746"/>
      <c r="K918" s="746"/>
      <c r="L918" s="746"/>
      <c r="M918" s="432"/>
      <c r="N918" s="432"/>
      <c r="O918" s="432"/>
      <c r="P918" s="432"/>
      <c r="Q918" s="432"/>
      <c r="R918" s="432"/>
      <c r="S918" s="432"/>
      <c r="T918" s="432"/>
      <c r="U918" s="432"/>
      <c r="V918" s="432"/>
      <c r="W918" s="432"/>
      <c r="X918" s="432"/>
      <c r="Y918" s="432"/>
      <c r="Z918" s="432"/>
      <c r="AA918" s="432"/>
      <c r="AB918" s="432"/>
      <c r="AC918" s="432"/>
      <c r="AD918" s="432"/>
      <c r="AE918" s="12"/>
      <c r="AH918" s="896">
        <f t="shared" si="285"/>
        <v>0</v>
      </c>
      <c r="AI918" s="627"/>
      <c r="AJ918" s="627">
        <f t="shared" si="286"/>
        <v>0</v>
      </c>
      <c r="AK918" s="627"/>
      <c r="AL918" s="639">
        <f t="shared" si="287"/>
        <v>0</v>
      </c>
      <c r="AM918" s="641"/>
      <c r="AN918" s="627">
        <f t="shared" si="288"/>
        <v>0</v>
      </c>
      <c r="AO918" s="639"/>
      <c r="AP918" s="448"/>
      <c r="AQ918" s="919">
        <f t="shared" si="289"/>
        <v>0</v>
      </c>
      <c r="AR918" s="627"/>
      <c r="AS918" s="627">
        <f t="shared" si="290"/>
        <v>0</v>
      </c>
      <c r="AT918" s="627"/>
      <c r="AU918" s="639">
        <f t="shared" si="291"/>
        <v>0</v>
      </c>
      <c r="AV918" s="641"/>
      <c r="AW918" s="627">
        <f t="shared" si="292"/>
        <v>0</v>
      </c>
      <c r="AX918" s="639"/>
      <c r="AY918" s="448"/>
      <c r="AZ918" s="896">
        <f t="shared" si="293"/>
        <v>0</v>
      </c>
      <c r="BA918" s="627"/>
      <c r="BB918" s="627">
        <f t="shared" si="294"/>
        <v>0</v>
      </c>
      <c r="BC918" s="627"/>
      <c r="BD918" s="639">
        <f t="shared" si="295"/>
        <v>0</v>
      </c>
      <c r="BE918" s="641"/>
      <c r="BF918" s="627">
        <f t="shared" si="296"/>
        <v>0</v>
      </c>
      <c r="BG918" s="639"/>
      <c r="BH918" s="448"/>
      <c r="BI918" s="896">
        <f t="shared" si="297"/>
        <v>0</v>
      </c>
      <c r="BJ918" s="627"/>
      <c r="BK918" s="627">
        <f t="shared" si="298"/>
        <v>0</v>
      </c>
      <c r="BL918" s="627"/>
      <c r="BM918" s="639">
        <f t="shared" si="299"/>
        <v>0</v>
      </c>
      <c r="BN918" s="641"/>
      <c r="BO918" s="627">
        <f t="shared" si="300"/>
        <v>0</v>
      </c>
      <c r="BP918" s="639"/>
      <c r="BQ918" s="448"/>
      <c r="BR918" s="1090">
        <f t="shared" si="301"/>
        <v>0</v>
      </c>
      <c r="BS918" s="748"/>
      <c r="BT918" s="639" t="str">
        <f>IF(BR918=0,"",IF(SUM($BR$871:BR918)=1,BV918,IF($BR$923&gt;SUM($BR$871:BR918),_xlfn.CONCAT(", ",BV918),IF($BR$923=SUM($BR$871:BR918),_xlfn.CONCAT(" y ",BV918,".")))))</f>
        <v/>
      </c>
      <c r="BU918" s="641" t="str">
        <f>IF(BS918=0,"", IF(SUM($AN$498:BS918)=1,BV918, IF($AN$511&gt;SUM($AN$498:BS918),_xlfn.CONCAT(", ",BV918), IF($AN$511=SUM($AN$498:BS918),_xlfn.CONCAT(" y ",BV918,".")))))</f>
        <v/>
      </c>
      <c r="BV918" s="639">
        <f t="shared" si="302"/>
        <v>47</v>
      </c>
      <c r="BW918" s="641"/>
      <c r="BX918" s="35"/>
      <c r="BY918" s="1084">
        <f>IF(CNGE_2026_M3_Secc1!$AH$627=CNGE_2026_M3_Secc1!$AJ$627,0,CNGE_2026_M3_Secc1!BB691)</f>
        <v>0</v>
      </c>
      <c r="BZ918" s="1085"/>
      <c r="CA918" s="35"/>
      <c r="CB918" s="1084">
        <f>IF(CNGE_2026_M3_Secc1!$AH$627=CNGE_2026_M3_Secc1!$AJ$627,0,CNGE_2026_M3_Secc1!BE691)</f>
        <v>0</v>
      </c>
      <c r="CC918" s="1085"/>
      <c r="CD918" s="35"/>
      <c r="CE918" s="35"/>
      <c r="CF918" s="35"/>
      <c r="CG918" s="35"/>
      <c r="CH918" s="35"/>
      <c r="CI918" s="35"/>
      <c r="CJ918" s="35"/>
      <c r="CK918" s="35"/>
      <c r="CL918" s="35"/>
      <c r="CM918" s="35"/>
      <c r="CN918" s="35"/>
      <c r="CO918" s="35"/>
      <c r="CP918" s="35"/>
      <c r="CQ918" s="35"/>
      <c r="CR918" s="35"/>
      <c r="CS918" s="35"/>
      <c r="CT918" s="35"/>
      <c r="CU918" s="35"/>
      <c r="CV918" s="35"/>
      <c r="CW918" s="35"/>
      <c r="CX918" s="35"/>
      <c r="CY918" s="35"/>
      <c r="CZ918" s="35"/>
      <c r="DA918" s="35"/>
      <c r="DB918" s="35"/>
      <c r="DC918" s="35"/>
      <c r="DD918" s="35"/>
      <c r="DE918" s="35"/>
      <c r="DF918" s="35"/>
      <c r="DG918" s="35"/>
      <c r="DH918" s="35"/>
      <c r="DI918" s="35"/>
      <c r="DJ918" s="35"/>
      <c r="DK918" s="35"/>
      <c r="DL918" s="35"/>
      <c r="DM918" s="35"/>
      <c r="DN918" s="35"/>
      <c r="DO918" s="35"/>
      <c r="DP918" s="35"/>
      <c r="DQ918" s="35"/>
      <c r="DR918" s="35"/>
      <c r="DS918" s="35"/>
      <c r="DT918" s="35"/>
      <c r="DU918" s="35"/>
      <c r="DV918" s="35"/>
      <c r="DW918" s="35"/>
      <c r="DX918" s="35"/>
      <c r="DY918" s="35"/>
      <c r="DZ918" s="35"/>
      <c r="EA918" s="35"/>
      <c r="EB918" s="35"/>
      <c r="EC918" s="35"/>
      <c r="ED918" s="35"/>
      <c r="EE918" s="35"/>
      <c r="EF918" s="35"/>
      <c r="EG918" s="35"/>
      <c r="EH918" s="35"/>
      <c r="EI918" s="35"/>
      <c r="EJ918" s="35"/>
      <c r="EK918" s="35"/>
      <c r="EL918" s="35"/>
      <c r="EM918" s="35"/>
      <c r="EN918" s="35"/>
      <c r="EO918" s="35"/>
      <c r="EP918" s="35"/>
      <c r="EQ918" s="35"/>
      <c r="ER918" s="35"/>
      <c r="ES918" s="35"/>
      <c r="ET918" s="35"/>
      <c r="EU918" s="35"/>
      <c r="EV918" s="35"/>
      <c r="EW918" s="35"/>
      <c r="EX918" s="35"/>
      <c r="EY918" s="35"/>
      <c r="EZ918" s="35"/>
      <c r="FA918" s="35"/>
      <c r="FB918" s="35"/>
      <c r="FC918" s="35"/>
      <c r="FD918" s="35"/>
      <c r="FE918" s="35"/>
      <c r="FF918" s="35"/>
      <c r="FG918" s="35"/>
      <c r="FH918" s="35"/>
      <c r="FI918" s="35"/>
      <c r="FJ918" s="35"/>
      <c r="FK918" s="35"/>
      <c r="FL918" s="35"/>
      <c r="FM918" s="35"/>
      <c r="FN918" s="35"/>
      <c r="FO918" s="35"/>
      <c r="FP918" s="35"/>
      <c r="FQ918" s="35"/>
      <c r="FR918" s="35"/>
      <c r="FS918" s="35"/>
      <c r="FT918" s="35"/>
      <c r="FU918" s="35"/>
      <c r="FV918" s="35"/>
      <c r="FW918" s="35"/>
      <c r="FX918" s="35"/>
      <c r="FY918" s="35"/>
      <c r="FZ918" s="35"/>
      <c r="GA918" s="35"/>
      <c r="GB918" s="35"/>
      <c r="GC918" s="35"/>
      <c r="GD918" s="35"/>
      <c r="GE918" s="35"/>
      <c r="GF918" s="35"/>
      <c r="GG918" s="35"/>
      <c r="GH918" s="35"/>
      <c r="GI918" s="35"/>
      <c r="GJ918" s="35"/>
      <c r="GK918" s="35"/>
      <c r="GL918" s="627">
        <f t="shared" si="303"/>
        <v>0</v>
      </c>
      <c r="GM918" s="627"/>
      <c r="GN918" s="639">
        <f t="shared" si="304"/>
        <v>0</v>
      </c>
      <c r="GO918" s="641"/>
      <c r="GP918" s="627">
        <f t="shared" si="305"/>
        <v>0</v>
      </c>
      <c r="GQ918" s="627"/>
      <c r="GR918" s="627">
        <f t="shared" si="306"/>
        <v>0</v>
      </c>
      <c r="GS918" s="627"/>
      <c r="GT918" s="35"/>
      <c r="GU918" s="35"/>
      <c r="GV918" s="35"/>
      <c r="GW918" s="35"/>
      <c r="GX918" s="35"/>
      <c r="GY918" s="35"/>
      <c r="GZ918" s="35"/>
      <c r="HA918" s="35"/>
      <c r="HB918" s="35"/>
      <c r="HC918" s="35"/>
      <c r="HD918" s="35"/>
      <c r="HE918" s="35"/>
      <c r="HF918" s="35"/>
      <c r="HG918" s="35"/>
      <c r="HH918" s="35"/>
      <c r="HI918" s="35"/>
      <c r="HJ918" s="35"/>
      <c r="HK918" s="35"/>
      <c r="HL918" s="35"/>
    </row>
    <row r="919" spans="1:220" ht="15" customHeight="1">
      <c r="A919" s="131"/>
      <c r="B919" s="72"/>
      <c r="C919" s="82" t="s">
        <v>239</v>
      </c>
      <c r="D919" s="746" t="str">
        <f>IF($AH$11=1,"",IF(CNGE_2026_M3_Secc1!$AH$627=CNGE_2026_M3_Secc1!$AJ$627,"",IF(CNGE_2026_M3_Secc1!D692="","",CNGE_2026_M3_Secc1!D692)))</f>
        <v/>
      </c>
      <c r="E919" s="746"/>
      <c r="F919" s="746"/>
      <c r="G919" s="746"/>
      <c r="H919" s="746"/>
      <c r="I919" s="746"/>
      <c r="J919" s="746"/>
      <c r="K919" s="746"/>
      <c r="L919" s="746"/>
      <c r="M919" s="432"/>
      <c r="N919" s="432"/>
      <c r="O919" s="432"/>
      <c r="P919" s="432"/>
      <c r="Q919" s="432"/>
      <c r="R919" s="432"/>
      <c r="S919" s="432"/>
      <c r="T919" s="432"/>
      <c r="U919" s="432"/>
      <c r="V919" s="432"/>
      <c r="W919" s="432"/>
      <c r="X919" s="432"/>
      <c r="Y919" s="432"/>
      <c r="Z919" s="432"/>
      <c r="AA919" s="432"/>
      <c r="AB919" s="432"/>
      <c r="AC919" s="432"/>
      <c r="AD919" s="432"/>
      <c r="AE919" s="12"/>
      <c r="AH919" s="896">
        <f t="shared" si="285"/>
        <v>0</v>
      </c>
      <c r="AI919" s="627"/>
      <c r="AJ919" s="627">
        <f t="shared" si="286"/>
        <v>0</v>
      </c>
      <c r="AK919" s="627"/>
      <c r="AL919" s="639">
        <f t="shared" si="287"/>
        <v>0</v>
      </c>
      <c r="AM919" s="641"/>
      <c r="AN919" s="627">
        <f t="shared" si="288"/>
        <v>0</v>
      </c>
      <c r="AO919" s="639"/>
      <c r="AP919" s="448"/>
      <c r="AQ919" s="919">
        <f t="shared" si="289"/>
        <v>0</v>
      </c>
      <c r="AR919" s="627"/>
      <c r="AS919" s="627">
        <f t="shared" si="290"/>
        <v>0</v>
      </c>
      <c r="AT919" s="627"/>
      <c r="AU919" s="639">
        <f t="shared" si="291"/>
        <v>0</v>
      </c>
      <c r="AV919" s="641"/>
      <c r="AW919" s="627">
        <f t="shared" si="292"/>
        <v>0</v>
      </c>
      <c r="AX919" s="639"/>
      <c r="AY919" s="448"/>
      <c r="AZ919" s="896">
        <f t="shared" si="293"/>
        <v>0</v>
      </c>
      <c r="BA919" s="627"/>
      <c r="BB919" s="627">
        <f t="shared" si="294"/>
        <v>0</v>
      </c>
      <c r="BC919" s="627"/>
      <c r="BD919" s="639">
        <f t="shared" si="295"/>
        <v>0</v>
      </c>
      <c r="BE919" s="641"/>
      <c r="BF919" s="627">
        <f t="shared" si="296"/>
        <v>0</v>
      </c>
      <c r="BG919" s="639"/>
      <c r="BH919" s="448"/>
      <c r="BI919" s="896">
        <f t="shared" si="297"/>
        <v>0</v>
      </c>
      <c r="BJ919" s="627"/>
      <c r="BK919" s="627">
        <f t="shared" si="298"/>
        <v>0</v>
      </c>
      <c r="BL919" s="627"/>
      <c r="BM919" s="639">
        <f t="shared" si="299"/>
        <v>0</v>
      </c>
      <c r="BN919" s="641"/>
      <c r="BO919" s="627">
        <f t="shared" si="300"/>
        <v>0</v>
      </c>
      <c r="BP919" s="639"/>
      <c r="BQ919" s="448"/>
      <c r="BR919" s="1090">
        <f t="shared" si="301"/>
        <v>0</v>
      </c>
      <c r="BS919" s="748"/>
      <c r="BT919" s="639" t="str">
        <f>IF(BR919=0,"",IF(SUM($BR$871:BR919)=1,BV919,IF($BR$923&gt;SUM($BR$871:BR919),_xlfn.CONCAT(", ",BV919),IF($BR$923=SUM($BR$871:BR919),_xlfn.CONCAT(" y ",BV919,".")))))</f>
        <v/>
      </c>
      <c r="BU919" s="641" t="str">
        <f>IF(BS919=0,"", IF(SUM($AN$498:BS919)=1,BV919, IF($AN$511&gt;SUM($AN$498:BS919),_xlfn.CONCAT(", ",BV919), IF($AN$511=SUM($AN$498:BS919),_xlfn.CONCAT(" y ",BV919,".")))))</f>
        <v/>
      </c>
      <c r="BV919" s="639">
        <f t="shared" si="302"/>
        <v>48</v>
      </c>
      <c r="BW919" s="641"/>
      <c r="BX919" s="35"/>
      <c r="BY919" s="1084">
        <f>IF(CNGE_2026_M3_Secc1!$AH$627=CNGE_2026_M3_Secc1!$AJ$627,0,CNGE_2026_M3_Secc1!BB692)</f>
        <v>0</v>
      </c>
      <c r="BZ919" s="1085"/>
      <c r="CA919" s="35"/>
      <c r="CB919" s="1084">
        <f>IF(CNGE_2026_M3_Secc1!$AH$627=CNGE_2026_M3_Secc1!$AJ$627,0,CNGE_2026_M3_Secc1!BE692)</f>
        <v>0</v>
      </c>
      <c r="CC919" s="1085"/>
      <c r="CD919" s="35"/>
      <c r="CE919" s="35"/>
      <c r="CF919" s="35"/>
      <c r="CG919" s="35"/>
      <c r="CH919" s="35"/>
      <c r="CI919" s="35"/>
      <c r="CJ919" s="35"/>
      <c r="CK919" s="35"/>
      <c r="CL919" s="35"/>
      <c r="CM919" s="35"/>
      <c r="CN919" s="35"/>
      <c r="CO919" s="35"/>
      <c r="CP919" s="35"/>
      <c r="CQ919" s="35"/>
      <c r="CR919" s="35"/>
      <c r="CS919" s="35"/>
      <c r="CT919" s="35"/>
      <c r="CU919" s="35"/>
      <c r="CV919" s="35"/>
      <c r="CW919" s="35"/>
      <c r="CX919" s="35"/>
      <c r="CY919" s="35"/>
      <c r="CZ919" s="35"/>
      <c r="DA919" s="35"/>
      <c r="DB919" s="35"/>
      <c r="DC919" s="35"/>
      <c r="DD919" s="35"/>
      <c r="DE919" s="35"/>
      <c r="DF919" s="35"/>
      <c r="DG919" s="35"/>
      <c r="DH919" s="35"/>
      <c r="DI919" s="35"/>
      <c r="DJ919" s="35"/>
      <c r="DK919" s="35"/>
      <c r="DL919" s="35"/>
      <c r="DM919" s="35"/>
      <c r="DN919" s="35"/>
      <c r="DO919" s="35"/>
      <c r="DP919" s="35"/>
      <c r="DQ919" s="35"/>
      <c r="DR919" s="35"/>
      <c r="DS919" s="35"/>
      <c r="DT919" s="35"/>
      <c r="DU919" s="35"/>
      <c r="DV919" s="35"/>
      <c r="DW919" s="35"/>
      <c r="DX919" s="35"/>
      <c r="DY919" s="35"/>
      <c r="DZ919" s="35"/>
      <c r="EA919" s="35"/>
      <c r="EB919" s="35"/>
      <c r="EC919" s="35"/>
      <c r="ED919" s="35"/>
      <c r="EE919" s="35"/>
      <c r="EF919" s="35"/>
      <c r="EG919" s="35"/>
      <c r="EH919" s="35"/>
      <c r="EI919" s="35"/>
      <c r="EJ919" s="35"/>
      <c r="EK919" s="35"/>
      <c r="EL919" s="35"/>
      <c r="EM919" s="35"/>
      <c r="EN919" s="35"/>
      <c r="EO919" s="35"/>
      <c r="EP919" s="35"/>
      <c r="EQ919" s="35"/>
      <c r="ER919" s="35"/>
      <c r="ES919" s="35"/>
      <c r="ET919" s="35"/>
      <c r="EU919" s="35"/>
      <c r="EV919" s="35"/>
      <c r="EW919" s="35"/>
      <c r="EX919" s="35"/>
      <c r="EY919" s="35"/>
      <c r="EZ919" s="35"/>
      <c r="FA919" s="35"/>
      <c r="FB919" s="35"/>
      <c r="FC919" s="35"/>
      <c r="FD919" s="35"/>
      <c r="FE919" s="35"/>
      <c r="FF919" s="35"/>
      <c r="FG919" s="35"/>
      <c r="FH919" s="35"/>
      <c r="FI919" s="35"/>
      <c r="FJ919" s="35"/>
      <c r="FK919" s="35"/>
      <c r="FL919" s="35"/>
      <c r="FM919" s="35"/>
      <c r="FN919" s="35"/>
      <c r="FO919" s="35"/>
      <c r="FP919" s="35"/>
      <c r="FQ919" s="35"/>
      <c r="FR919" s="35"/>
      <c r="FS919" s="35"/>
      <c r="FT919" s="35"/>
      <c r="FU919" s="35"/>
      <c r="FV919" s="35"/>
      <c r="FW919" s="35"/>
      <c r="FX919" s="35"/>
      <c r="FY919" s="35"/>
      <c r="FZ919" s="35"/>
      <c r="GA919" s="35"/>
      <c r="GB919" s="35"/>
      <c r="GC919" s="35"/>
      <c r="GD919" s="35"/>
      <c r="GE919" s="35"/>
      <c r="GF919" s="35"/>
      <c r="GG919" s="35"/>
      <c r="GH919" s="35"/>
      <c r="GI919" s="35"/>
      <c r="GJ919" s="35"/>
      <c r="GK919" s="35"/>
      <c r="GL919" s="627">
        <f t="shared" si="303"/>
        <v>0</v>
      </c>
      <c r="GM919" s="627"/>
      <c r="GN919" s="639">
        <f t="shared" si="304"/>
        <v>0</v>
      </c>
      <c r="GO919" s="641"/>
      <c r="GP919" s="627">
        <f t="shared" si="305"/>
        <v>0</v>
      </c>
      <c r="GQ919" s="627"/>
      <c r="GR919" s="627">
        <f t="shared" si="306"/>
        <v>0</v>
      </c>
      <c r="GS919" s="627"/>
      <c r="GT919" s="35"/>
      <c r="GU919" s="35"/>
      <c r="GV919" s="35"/>
      <c r="GW919" s="35"/>
      <c r="GX919" s="35"/>
      <c r="GY919" s="35"/>
      <c r="GZ919" s="35"/>
      <c r="HA919" s="35"/>
      <c r="HB919" s="35"/>
      <c r="HC919" s="35"/>
      <c r="HD919" s="35"/>
      <c r="HE919" s="35"/>
      <c r="HF919" s="35"/>
      <c r="HG919" s="35"/>
      <c r="HH919" s="35"/>
      <c r="HI919" s="35"/>
      <c r="HJ919" s="35"/>
      <c r="HK919" s="35"/>
      <c r="HL919" s="35"/>
    </row>
    <row r="920" spans="1:220" ht="15" customHeight="1">
      <c r="A920" s="131"/>
      <c r="B920" s="72"/>
      <c r="C920" s="82" t="s">
        <v>240</v>
      </c>
      <c r="D920" s="746" t="str">
        <f>IF($AH$11=1,"",IF(CNGE_2026_M3_Secc1!$AH$627=CNGE_2026_M3_Secc1!$AJ$627,"",IF(CNGE_2026_M3_Secc1!D693="","",CNGE_2026_M3_Secc1!D693)))</f>
        <v/>
      </c>
      <c r="E920" s="746"/>
      <c r="F920" s="746"/>
      <c r="G920" s="746"/>
      <c r="H920" s="746"/>
      <c r="I920" s="746"/>
      <c r="J920" s="746"/>
      <c r="K920" s="746"/>
      <c r="L920" s="746"/>
      <c r="M920" s="432"/>
      <c r="N920" s="432"/>
      <c r="O920" s="432"/>
      <c r="P920" s="432"/>
      <c r="Q920" s="432"/>
      <c r="R920" s="432"/>
      <c r="S920" s="432"/>
      <c r="T920" s="432"/>
      <c r="U920" s="432"/>
      <c r="V920" s="432"/>
      <c r="W920" s="432"/>
      <c r="X920" s="432"/>
      <c r="Y920" s="432"/>
      <c r="Z920" s="432"/>
      <c r="AA920" s="432"/>
      <c r="AB920" s="432"/>
      <c r="AC920" s="432"/>
      <c r="AD920" s="432"/>
      <c r="AE920" s="12"/>
      <c r="AH920" s="896">
        <f t="shared" si="285"/>
        <v>0</v>
      </c>
      <c r="AI920" s="627"/>
      <c r="AJ920" s="627">
        <f t="shared" si="286"/>
        <v>0</v>
      </c>
      <c r="AK920" s="627"/>
      <c r="AL920" s="639">
        <f t="shared" si="287"/>
        <v>0</v>
      </c>
      <c r="AM920" s="641"/>
      <c r="AN920" s="627">
        <f t="shared" si="288"/>
        <v>0</v>
      </c>
      <c r="AO920" s="639"/>
      <c r="AP920" s="448"/>
      <c r="AQ920" s="919">
        <f t="shared" si="289"/>
        <v>0</v>
      </c>
      <c r="AR920" s="627"/>
      <c r="AS920" s="627">
        <f t="shared" si="290"/>
        <v>0</v>
      </c>
      <c r="AT920" s="627"/>
      <c r="AU920" s="639">
        <f t="shared" si="291"/>
        <v>0</v>
      </c>
      <c r="AV920" s="641"/>
      <c r="AW920" s="627">
        <f t="shared" si="292"/>
        <v>0</v>
      </c>
      <c r="AX920" s="639"/>
      <c r="AY920" s="448"/>
      <c r="AZ920" s="896">
        <f t="shared" si="293"/>
        <v>0</v>
      </c>
      <c r="BA920" s="627"/>
      <c r="BB920" s="627">
        <f t="shared" si="294"/>
        <v>0</v>
      </c>
      <c r="BC920" s="627"/>
      <c r="BD920" s="639">
        <f t="shared" si="295"/>
        <v>0</v>
      </c>
      <c r="BE920" s="641"/>
      <c r="BF920" s="627">
        <f t="shared" si="296"/>
        <v>0</v>
      </c>
      <c r="BG920" s="639"/>
      <c r="BH920" s="448"/>
      <c r="BI920" s="896">
        <f t="shared" si="297"/>
        <v>0</v>
      </c>
      <c r="BJ920" s="627"/>
      <c r="BK920" s="627">
        <f t="shared" si="298"/>
        <v>0</v>
      </c>
      <c r="BL920" s="627"/>
      <c r="BM920" s="639">
        <f t="shared" si="299"/>
        <v>0</v>
      </c>
      <c r="BN920" s="641"/>
      <c r="BO920" s="627">
        <f t="shared" si="300"/>
        <v>0</v>
      </c>
      <c r="BP920" s="639"/>
      <c r="BQ920" s="448"/>
      <c r="BR920" s="1090">
        <f t="shared" si="301"/>
        <v>0</v>
      </c>
      <c r="BS920" s="748"/>
      <c r="BT920" s="639" t="str">
        <f>IF(BR920=0,"",IF(SUM($BR$871:BR920)=1,BV920,IF($BR$923&gt;SUM($BR$871:BR920),_xlfn.CONCAT(", ",BV920),IF($BR$923=SUM($BR$871:BR920),_xlfn.CONCAT(" y ",BV920,".")))))</f>
        <v/>
      </c>
      <c r="BU920" s="641" t="str">
        <f>IF(BS920=0,"", IF(SUM($AN$498:BS920)=1,BV920, IF($AN$511&gt;SUM($AN$498:BS920),_xlfn.CONCAT(", ",BV920), IF($AN$511=SUM($AN$498:BS920),_xlfn.CONCAT(" y ",BV920,".")))))</f>
        <v/>
      </c>
      <c r="BV920" s="639">
        <f t="shared" si="302"/>
        <v>49</v>
      </c>
      <c r="BW920" s="641"/>
      <c r="BX920" s="35"/>
      <c r="BY920" s="1084">
        <f>IF(CNGE_2026_M3_Secc1!$AH$627=CNGE_2026_M3_Secc1!$AJ$627,0,CNGE_2026_M3_Secc1!BB693)</f>
        <v>0</v>
      </c>
      <c r="BZ920" s="1085"/>
      <c r="CA920" s="35"/>
      <c r="CB920" s="1084">
        <f>IF(CNGE_2026_M3_Secc1!$AH$627=CNGE_2026_M3_Secc1!$AJ$627,0,CNGE_2026_M3_Secc1!BE693)</f>
        <v>0</v>
      </c>
      <c r="CC920" s="1085"/>
      <c r="CD920" s="35"/>
      <c r="CE920" s="35"/>
      <c r="CF920" s="35"/>
      <c r="CG920" s="35"/>
      <c r="CH920" s="35"/>
      <c r="CI920" s="35"/>
      <c r="CJ920" s="35"/>
      <c r="CK920" s="35"/>
      <c r="CL920" s="35"/>
      <c r="CM920" s="35"/>
      <c r="CN920" s="35"/>
      <c r="CO920" s="35"/>
      <c r="CP920" s="35"/>
      <c r="CQ920" s="35"/>
      <c r="CR920" s="35"/>
      <c r="CS920" s="35"/>
      <c r="CT920" s="35"/>
      <c r="CU920" s="35"/>
      <c r="CV920" s="35"/>
      <c r="CW920" s="35"/>
      <c r="CX920" s="35"/>
      <c r="CY920" s="35"/>
      <c r="CZ920" s="35"/>
      <c r="DA920" s="35"/>
      <c r="DB920" s="35"/>
      <c r="DC920" s="35"/>
      <c r="DD920" s="35"/>
      <c r="DE920" s="35"/>
      <c r="DF920" s="35"/>
      <c r="DG920" s="35"/>
      <c r="DH920" s="35"/>
      <c r="DI920" s="35"/>
      <c r="DJ920" s="35"/>
      <c r="DK920" s="35"/>
      <c r="DL920" s="35"/>
      <c r="DM920" s="35"/>
      <c r="DN920" s="35"/>
      <c r="DO920" s="35"/>
      <c r="DP920" s="35"/>
      <c r="DQ920" s="35"/>
      <c r="DR920" s="35"/>
      <c r="DS920" s="35"/>
      <c r="DT920" s="35"/>
      <c r="DU920" s="35"/>
      <c r="DV920" s="35"/>
      <c r="DW920" s="35"/>
      <c r="DX920" s="35"/>
      <c r="DY920" s="35"/>
      <c r="DZ920" s="35"/>
      <c r="EA920" s="35"/>
      <c r="EB920" s="35"/>
      <c r="EC920" s="35"/>
      <c r="ED920" s="35"/>
      <c r="EE920" s="35"/>
      <c r="EF920" s="35"/>
      <c r="EG920" s="35"/>
      <c r="EH920" s="35"/>
      <c r="EI920" s="35"/>
      <c r="EJ920" s="35"/>
      <c r="EK920" s="35"/>
      <c r="EL920" s="35"/>
      <c r="EM920" s="35"/>
      <c r="EN920" s="35"/>
      <c r="EO920" s="35"/>
      <c r="EP920" s="35"/>
      <c r="EQ920" s="35"/>
      <c r="ER920" s="35"/>
      <c r="ES920" s="35"/>
      <c r="ET920" s="35"/>
      <c r="EU920" s="35"/>
      <c r="EV920" s="35"/>
      <c r="EW920" s="35"/>
      <c r="EX920" s="35"/>
      <c r="EY920" s="35"/>
      <c r="EZ920" s="35"/>
      <c r="FA920" s="35"/>
      <c r="FB920" s="35"/>
      <c r="FC920" s="35"/>
      <c r="FD920" s="35"/>
      <c r="FE920" s="35"/>
      <c r="FF920" s="35"/>
      <c r="FG920" s="35"/>
      <c r="FH920" s="35"/>
      <c r="FI920" s="35"/>
      <c r="FJ920" s="35"/>
      <c r="FK920" s="35"/>
      <c r="FL920" s="35"/>
      <c r="FM920" s="35"/>
      <c r="FN920" s="35"/>
      <c r="FO920" s="35"/>
      <c r="FP920" s="35"/>
      <c r="FQ920" s="35"/>
      <c r="FR920" s="35"/>
      <c r="FS920" s="35"/>
      <c r="FT920" s="35"/>
      <c r="FU920" s="35"/>
      <c r="FV920" s="35"/>
      <c r="FW920" s="35"/>
      <c r="FX920" s="35"/>
      <c r="FY920" s="35"/>
      <c r="FZ920" s="35"/>
      <c r="GA920" s="35"/>
      <c r="GB920" s="35"/>
      <c r="GC920" s="35"/>
      <c r="GD920" s="35"/>
      <c r="GE920" s="35"/>
      <c r="GF920" s="35"/>
      <c r="GG920" s="35"/>
      <c r="GH920" s="35"/>
      <c r="GI920" s="35"/>
      <c r="GJ920" s="35"/>
      <c r="GK920" s="35"/>
      <c r="GL920" s="627">
        <f t="shared" si="303"/>
        <v>0</v>
      </c>
      <c r="GM920" s="627"/>
      <c r="GN920" s="639">
        <f t="shared" si="304"/>
        <v>0</v>
      </c>
      <c r="GO920" s="641"/>
      <c r="GP920" s="627">
        <f t="shared" si="305"/>
        <v>0</v>
      </c>
      <c r="GQ920" s="627"/>
      <c r="GR920" s="627">
        <f t="shared" si="306"/>
        <v>0</v>
      </c>
      <c r="GS920" s="627"/>
      <c r="GT920" s="35"/>
      <c r="GU920" s="35"/>
      <c r="GV920" s="35"/>
      <c r="GW920" s="35"/>
      <c r="GX920" s="35"/>
      <c r="GY920" s="35"/>
      <c r="GZ920" s="35"/>
      <c r="HA920" s="35"/>
      <c r="HB920" s="35"/>
      <c r="HC920" s="35"/>
      <c r="HD920" s="35"/>
      <c r="HE920" s="35"/>
      <c r="HF920" s="35"/>
      <c r="HG920" s="35"/>
      <c r="HH920" s="35"/>
      <c r="HI920" s="35"/>
      <c r="HJ920" s="35"/>
      <c r="HK920" s="35"/>
      <c r="HL920" s="35"/>
    </row>
    <row r="921" spans="1:220" ht="15" customHeight="1">
      <c r="A921" s="131"/>
      <c r="B921" s="72"/>
      <c r="C921" s="82" t="s">
        <v>241</v>
      </c>
      <c r="D921" s="746" t="str">
        <f>IF($AH$11=1,"",IF(CNGE_2026_M3_Secc1!$AH$627=CNGE_2026_M3_Secc1!$AJ$627,"",IF(CNGE_2026_M3_Secc1!D694="","",CNGE_2026_M3_Secc1!D694)))</f>
        <v/>
      </c>
      <c r="E921" s="746"/>
      <c r="F921" s="746"/>
      <c r="G921" s="746"/>
      <c r="H921" s="746"/>
      <c r="I921" s="746"/>
      <c r="J921" s="746"/>
      <c r="K921" s="746"/>
      <c r="L921" s="746"/>
      <c r="M921" s="432"/>
      <c r="N921" s="432"/>
      <c r="O921" s="432"/>
      <c r="P921" s="432"/>
      <c r="Q921" s="432"/>
      <c r="R921" s="432"/>
      <c r="S921" s="432"/>
      <c r="T921" s="432"/>
      <c r="U921" s="432"/>
      <c r="V921" s="432"/>
      <c r="W921" s="432"/>
      <c r="X921" s="432"/>
      <c r="Y921" s="432"/>
      <c r="Z921" s="432"/>
      <c r="AA921" s="432"/>
      <c r="AB921" s="432"/>
      <c r="AC921" s="432"/>
      <c r="AD921" s="432"/>
      <c r="AE921" s="12"/>
      <c r="AH921" s="896">
        <f t="shared" si="285"/>
        <v>0</v>
      </c>
      <c r="AI921" s="627"/>
      <c r="AJ921" s="627">
        <f t="shared" si="286"/>
        <v>0</v>
      </c>
      <c r="AK921" s="627"/>
      <c r="AL921" s="639">
        <f t="shared" si="287"/>
        <v>0</v>
      </c>
      <c r="AM921" s="641"/>
      <c r="AN921" s="627">
        <f t="shared" si="288"/>
        <v>0</v>
      </c>
      <c r="AO921" s="639"/>
      <c r="AP921" s="448"/>
      <c r="AQ921" s="919">
        <f t="shared" si="289"/>
        <v>0</v>
      </c>
      <c r="AR921" s="627"/>
      <c r="AS921" s="627">
        <f t="shared" si="290"/>
        <v>0</v>
      </c>
      <c r="AT921" s="627"/>
      <c r="AU921" s="639">
        <f t="shared" si="291"/>
        <v>0</v>
      </c>
      <c r="AV921" s="641"/>
      <c r="AW921" s="627">
        <f t="shared" si="292"/>
        <v>0</v>
      </c>
      <c r="AX921" s="639"/>
      <c r="AY921" s="448"/>
      <c r="AZ921" s="896">
        <f t="shared" si="293"/>
        <v>0</v>
      </c>
      <c r="BA921" s="627"/>
      <c r="BB921" s="627">
        <f t="shared" si="294"/>
        <v>0</v>
      </c>
      <c r="BC921" s="627"/>
      <c r="BD921" s="639">
        <f t="shared" si="295"/>
        <v>0</v>
      </c>
      <c r="BE921" s="641"/>
      <c r="BF921" s="627">
        <f t="shared" si="296"/>
        <v>0</v>
      </c>
      <c r="BG921" s="639"/>
      <c r="BH921" s="448"/>
      <c r="BI921" s="896">
        <f t="shared" si="297"/>
        <v>0</v>
      </c>
      <c r="BJ921" s="627"/>
      <c r="BK921" s="627">
        <f t="shared" si="298"/>
        <v>0</v>
      </c>
      <c r="BL921" s="627"/>
      <c r="BM921" s="639">
        <f t="shared" si="299"/>
        <v>0</v>
      </c>
      <c r="BN921" s="641"/>
      <c r="BO921" s="627">
        <f t="shared" si="300"/>
        <v>0</v>
      </c>
      <c r="BP921" s="639"/>
      <c r="BQ921" s="448"/>
      <c r="BR921" s="1090">
        <f t="shared" si="301"/>
        <v>0</v>
      </c>
      <c r="BS921" s="748"/>
      <c r="BT921" s="639" t="str">
        <f>IF(BR921=0,"",IF(SUM($BR$871:BR921)=1,BV921,IF($BR$923&gt;SUM($BR$871:BR921),_xlfn.CONCAT(", ",BV921),IF($BR$923=SUM($BR$871:BR921),_xlfn.CONCAT(" y ",BV921,".")))))</f>
        <v/>
      </c>
      <c r="BU921" s="641" t="str">
        <f>IF(BS921=0,"", IF(SUM($AN$498:BS921)=1,BV921, IF($AN$511&gt;SUM($AN$498:BS921),_xlfn.CONCAT(", ",BV921), IF($AN$511=SUM($AN$498:BS921),_xlfn.CONCAT(" y ",BV921,".")))))</f>
        <v/>
      </c>
      <c r="BV921" s="639">
        <f t="shared" si="302"/>
        <v>50</v>
      </c>
      <c r="BW921" s="641"/>
      <c r="BX921" s="35"/>
      <c r="BY921" s="1084">
        <f>IF(CNGE_2026_M3_Secc1!$AH$627=CNGE_2026_M3_Secc1!$AJ$627,0,CNGE_2026_M3_Secc1!BB694)</f>
        <v>0</v>
      </c>
      <c r="BZ921" s="1085"/>
      <c r="CA921" s="35"/>
      <c r="CB921" s="1084">
        <f>IF(CNGE_2026_M3_Secc1!$AH$627=CNGE_2026_M3_Secc1!$AJ$627,0,CNGE_2026_M3_Secc1!BE694)</f>
        <v>0</v>
      </c>
      <c r="CC921" s="1085"/>
      <c r="CD921" s="35"/>
      <c r="CE921" s="35"/>
      <c r="CF921" s="35"/>
      <c r="CG921" s="35"/>
      <c r="CH921" s="35"/>
      <c r="CI921" s="35"/>
      <c r="CJ921" s="35"/>
      <c r="CK921" s="35"/>
      <c r="CL921" s="35"/>
      <c r="CM921" s="35"/>
      <c r="CN921" s="35"/>
      <c r="CO921" s="35"/>
      <c r="CP921" s="35"/>
      <c r="CQ921" s="35"/>
      <c r="CR921" s="35"/>
      <c r="CS921" s="35"/>
      <c r="CT921" s="35"/>
      <c r="CU921" s="35"/>
      <c r="CV921" s="35"/>
      <c r="CW921" s="35"/>
      <c r="CX921" s="35"/>
      <c r="CY921" s="35"/>
      <c r="CZ921" s="35"/>
      <c r="DA921" s="35"/>
      <c r="DB921" s="35"/>
      <c r="DC921" s="35"/>
      <c r="DD921" s="35"/>
      <c r="DE921" s="35"/>
      <c r="DF921" s="35"/>
      <c r="DG921" s="35"/>
      <c r="DH921" s="35"/>
      <c r="DI921" s="35"/>
      <c r="DJ921" s="35"/>
      <c r="DK921" s="35"/>
      <c r="DL921" s="35"/>
      <c r="DM921" s="35"/>
      <c r="DN921" s="35"/>
      <c r="DO921" s="35"/>
      <c r="DP921" s="35"/>
      <c r="DQ921" s="35"/>
      <c r="DR921" s="35"/>
      <c r="DS921" s="35"/>
      <c r="DT921" s="35"/>
      <c r="DU921" s="35"/>
      <c r="DV921" s="35"/>
      <c r="DW921" s="35"/>
      <c r="DX921" s="35"/>
      <c r="DY921" s="35"/>
      <c r="DZ921" s="35"/>
      <c r="EA921" s="35"/>
      <c r="EB921" s="35"/>
      <c r="EC921" s="35"/>
      <c r="ED921" s="35"/>
      <c r="EE921" s="35"/>
      <c r="EF921" s="35"/>
      <c r="EG921" s="35"/>
      <c r="EH921" s="35"/>
      <c r="EI921" s="35"/>
      <c r="EJ921" s="35"/>
      <c r="EK921" s="35"/>
      <c r="EL921" s="35"/>
      <c r="EM921" s="35"/>
      <c r="EN921" s="35"/>
      <c r="EO921" s="35"/>
      <c r="EP921" s="35"/>
      <c r="EQ921" s="35"/>
      <c r="ER921" s="35"/>
      <c r="ES921" s="35"/>
      <c r="ET921" s="35"/>
      <c r="EU921" s="35"/>
      <c r="EV921" s="35"/>
      <c r="EW921" s="35"/>
      <c r="EX921" s="35"/>
      <c r="EY921" s="35"/>
      <c r="EZ921" s="35"/>
      <c r="FA921" s="35"/>
      <c r="FB921" s="35"/>
      <c r="FC921" s="35"/>
      <c r="FD921" s="35"/>
      <c r="FE921" s="35"/>
      <c r="FF921" s="35"/>
      <c r="FG921" s="35"/>
      <c r="FH921" s="35"/>
      <c r="FI921" s="35"/>
      <c r="FJ921" s="35"/>
      <c r="FK921" s="35"/>
      <c r="FL921" s="35"/>
      <c r="FM921" s="35"/>
      <c r="FN921" s="35"/>
      <c r="FO921" s="35"/>
      <c r="FP921" s="35"/>
      <c r="FQ921" s="35"/>
      <c r="FR921" s="35"/>
      <c r="FS921" s="35"/>
      <c r="FT921" s="35"/>
      <c r="FU921" s="35"/>
      <c r="FV921" s="35"/>
      <c r="FW921" s="35"/>
      <c r="FX921" s="35"/>
      <c r="FY921" s="35"/>
      <c r="FZ921" s="35"/>
      <c r="GA921" s="35"/>
      <c r="GB921" s="35"/>
      <c r="GC921" s="35"/>
      <c r="GD921" s="35"/>
      <c r="GE921" s="35"/>
      <c r="GF921" s="35"/>
      <c r="GG921" s="35"/>
      <c r="GH921" s="35"/>
      <c r="GI921" s="35"/>
      <c r="GJ921" s="35"/>
      <c r="GK921" s="35"/>
      <c r="GL921" s="627">
        <f t="shared" si="303"/>
        <v>0</v>
      </c>
      <c r="GM921" s="627"/>
      <c r="GN921" s="639">
        <f t="shared" si="304"/>
        <v>0</v>
      </c>
      <c r="GO921" s="641"/>
      <c r="GP921" s="627">
        <f t="shared" si="305"/>
        <v>0</v>
      </c>
      <c r="GQ921" s="627"/>
      <c r="GR921" s="627">
        <f t="shared" si="306"/>
        <v>0</v>
      </c>
      <c r="GS921" s="627"/>
      <c r="GT921" s="35"/>
      <c r="GU921" s="35"/>
      <c r="GV921" s="35"/>
      <c r="GW921" s="35"/>
      <c r="GX921" s="35"/>
      <c r="GY921" s="35"/>
      <c r="GZ921" s="35"/>
      <c r="HA921" s="35"/>
      <c r="HB921" s="35"/>
      <c r="HC921" s="35"/>
      <c r="HD921" s="35"/>
      <c r="HE921" s="35"/>
      <c r="HF921" s="35"/>
      <c r="HG921" s="35"/>
      <c r="HH921" s="35"/>
      <c r="HI921" s="35"/>
      <c r="HJ921" s="35"/>
      <c r="HK921" s="35"/>
      <c r="HL921" s="35"/>
    </row>
    <row r="922" spans="1:220" ht="15" customHeight="1">
      <c r="A922" s="131"/>
      <c r="B922" s="53"/>
      <c r="C922" s="82" t="s">
        <v>321</v>
      </c>
      <c r="D922" s="746" t="str">
        <f>IF($AH$11=1,"","OTRO LABORATORIO")</f>
        <v>OTRO LABORATORIO</v>
      </c>
      <c r="E922" s="746"/>
      <c r="F922" s="746"/>
      <c r="G922" s="746"/>
      <c r="H922" s="746"/>
      <c r="I922" s="746"/>
      <c r="J922" s="746"/>
      <c r="K922" s="746"/>
      <c r="L922" s="746"/>
      <c r="M922" s="432"/>
      <c r="N922" s="432"/>
      <c r="O922" s="432"/>
      <c r="P922" s="432"/>
      <c r="Q922" s="432"/>
      <c r="R922" s="432"/>
      <c r="S922" s="432"/>
      <c r="T922" s="432"/>
      <c r="U922" s="432"/>
      <c r="V922" s="432"/>
      <c r="W922" s="432"/>
      <c r="X922" s="432"/>
      <c r="Y922" s="432"/>
      <c r="Z922" s="432"/>
      <c r="AA922" s="432"/>
      <c r="AB922" s="432"/>
      <c r="AC922" s="432"/>
      <c r="AD922" s="432"/>
      <c r="AE922" s="12"/>
      <c r="AH922" s="896">
        <f t="shared" si="285"/>
        <v>0</v>
      </c>
      <c r="AI922" s="627"/>
      <c r="AJ922" s="627">
        <f t="shared" si="286"/>
        <v>0</v>
      </c>
      <c r="AK922" s="627"/>
      <c r="AL922" s="639">
        <f t="shared" si="287"/>
        <v>0</v>
      </c>
      <c r="AM922" s="641"/>
      <c r="AN922" s="627">
        <f t="shared" si="288"/>
        <v>0</v>
      </c>
      <c r="AO922" s="639"/>
      <c r="AP922" s="448"/>
      <c r="AQ922" s="919">
        <f t="shared" si="289"/>
        <v>0</v>
      </c>
      <c r="AR922" s="627"/>
      <c r="AS922" s="627">
        <f t="shared" si="290"/>
        <v>0</v>
      </c>
      <c r="AT922" s="627"/>
      <c r="AU922" s="639">
        <f t="shared" si="291"/>
        <v>0</v>
      </c>
      <c r="AV922" s="641"/>
      <c r="AW922" s="627">
        <f t="shared" si="292"/>
        <v>0</v>
      </c>
      <c r="AX922" s="639"/>
      <c r="AY922" s="448"/>
      <c r="AZ922" s="896">
        <f t="shared" si="293"/>
        <v>0</v>
      </c>
      <c r="BA922" s="627"/>
      <c r="BB922" s="627">
        <f t="shared" si="294"/>
        <v>0</v>
      </c>
      <c r="BC922" s="627"/>
      <c r="BD922" s="639">
        <f t="shared" si="295"/>
        <v>0</v>
      </c>
      <c r="BE922" s="641"/>
      <c r="BF922" s="627">
        <f t="shared" si="296"/>
        <v>0</v>
      </c>
      <c r="BG922" s="639"/>
      <c r="BH922" s="448"/>
      <c r="BI922" s="896">
        <f t="shared" si="297"/>
        <v>0</v>
      </c>
      <c r="BJ922" s="627"/>
      <c r="BK922" s="627">
        <f t="shared" si="298"/>
        <v>0</v>
      </c>
      <c r="BL922" s="627"/>
      <c r="BM922" s="639">
        <f t="shared" si="299"/>
        <v>0</v>
      </c>
      <c r="BN922" s="641"/>
      <c r="BO922" s="627">
        <f t="shared" si="300"/>
        <v>0</v>
      </c>
      <c r="BP922" s="639"/>
      <c r="BQ922" s="448"/>
      <c r="BR922" s="1090">
        <f t="shared" si="301"/>
        <v>0</v>
      </c>
      <c r="BS922" s="748"/>
      <c r="BT922" s="639" t="str">
        <f>IF(BR922=0,"",IF(SUM($BR$871:BR922)=1,BV922,IF($BR$923&gt;SUM($BR$871:BR922),_xlfn.CONCAT(", ",BV922),IF($BR$923=SUM($BR$871:BR922),_xlfn.CONCAT(" y ",BV922,".")))))</f>
        <v/>
      </c>
      <c r="BU922" s="641" t="str">
        <f>IF(BS922=0,"", IF(SUM($AN$498:BS922)=1,BV922, IF($AN$511&gt;SUM($AN$498:BS922),_xlfn.CONCAT(", ",BV922), IF($AN$511=SUM($AN$498:BS922),_xlfn.CONCAT(" y ",BV922,".")))))</f>
        <v/>
      </c>
      <c r="BV922" s="639">
        <f t="shared" si="302"/>
        <v>99</v>
      </c>
      <c r="BW922" s="641"/>
      <c r="BX922" s="35"/>
      <c r="BY922" s="1084">
        <v>0</v>
      </c>
      <c r="BZ922" s="1085"/>
      <c r="CA922" s="35"/>
      <c r="CB922" s="1084">
        <v>0</v>
      </c>
      <c r="CC922" s="1085"/>
      <c r="CD922" s="35"/>
      <c r="CE922" s="35"/>
      <c r="CF922" s="35"/>
      <c r="CG922" s="35"/>
      <c r="CH922" s="35"/>
      <c r="CI922" s="35"/>
      <c r="CJ922" s="35"/>
      <c r="CK922" s="35"/>
      <c r="CL922" s="35"/>
      <c r="CM922" s="35"/>
      <c r="CN922" s="35"/>
      <c r="CO922" s="35"/>
      <c r="CP922" s="35"/>
      <c r="CQ922" s="35"/>
      <c r="CR922" s="35"/>
      <c r="CS922" s="35"/>
      <c r="CT922" s="35"/>
      <c r="CU922" s="35"/>
      <c r="CV922" s="35"/>
      <c r="CW922" s="35"/>
      <c r="CX922" s="35"/>
      <c r="CY922" s="35"/>
      <c r="CZ922" s="35"/>
      <c r="DA922" s="35"/>
      <c r="DB922" s="35"/>
      <c r="DC922" s="35"/>
      <c r="DD922" s="35"/>
      <c r="DE922" s="35"/>
      <c r="DF922" s="35"/>
      <c r="DG922" s="35"/>
      <c r="DH922" s="35"/>
      <c r="DI922" s="35"/>
      <c r="DJ922" s="35"/>
      <c r="DK922" s="35"/>
      <c r="DL922" s="35"/>
      <c r="DM922" s="35"/>
      <c r="DN922" s="35"/>
      <c r="DO922" s="35"/>
      <c r="DP922" s="35"/>
      <c r="DQ922" s="35"/>
      <c r="DR922" s="35"/>
      <c r="DS922" s="35"/>
      <c r="DT922" s="35"/>
      <c r="DU922" s="35"/>
      <c r="DV922" s="35"/>
      <c r="DW922" s="35"/>
      <c r="DX922" s="35"/>
      <c r="DY922" s="35"/>
      <c r="DZ922" s="35"/>
      <c r="EA922" s="35"/>
      <c r="EB922" s="35"/>
      <c r="EC922" s="35"/>
      <c r="ED922" s="35"/>
      <c r="EE922" s="35"/>
      <c r="EF922" s="35"/>
      <c r="EG922" s="35"/>
      <c r="EH922" s="35"/>
      <c r="EI922" s="35"/>
      <c r="EJ922" s="35"/>
      <c r="EK922" s="35"/>
      <c r="EL922" s="35"/>
      <c r="EM922" s="35"/>
      <c r="EN922" s="35"/>
      <c r="EO922" s="35"/>
      <c r="EP922" s="35"/>
      <c r="EQ922" s="35"/>
      <c r="ER922" s="35"/>
      <c r="ES922" s="35"/>
      <c r="ET922" s="35"/>
      <c r="EU922" s="35"/>
      <c r="EV922" s="35"/>
      <c r="EW922" s="35"/>
      <c r="EX922" s="35"/>
      <c r="EY922" s="35"/>
      <c r="EZ922" s="35"/>
      <c r="FA922" s="35"/>
      <c r="FB922" s="35"/>
      <c r="FC922" s="35"/>
      <c r="FD922" s="35"/>
      <c r="FE922" s="35"/>
      <c r="FF922" s="35"/>
      <c r="FG922" s="35"/>
      <c r="FH922" s="35"/>
      <c r="FI922" s="35"/>
      <c r="FJ922" s="35"/>
      <c r="FK922" s="35"/>
      <c r="FL922" s="35"/>
      <c r="FM922" s="35"/>
      <c r="FN922" s="35"/>
      <c r="FO922" s="35"/>
      <c r="FP922" s="35"/>
      <c r="FQ922" s="35"/>
      <c r="FR922" s="35"/>
      <c r="FS922" s="35"/>
      <c r="FT922" s="35"/>
      <c r="FU922" s="35"/>
      <c r="FV922" s="35"/>
      <c r="FW922" s="35"/>
      <c r="FX922" s="35"/>
      <c r="FY922" s="35"/>
      <c r="FZ922" s="35"/>
      <c r="GA922" s="35"/>
      <c r="GB922" s="35"/>
      <c r="GC922" s="35"/>
      <c r="GD922" s="35"/>
      <c r="GE922" s="35"/>
      <c r="GF922" s="35"/>
      <c r="GG922" s="35"/>
      <c r="GH922" s="35"/>
      <c r="GI922" s="35"/>
      <c r="GJ922" s="35"/>
      <c r="GK922" s="35"/>
      <c r="GL922" s="627">
        <f>IF($AH$838=$AJ$838,0,IF(OR(
AND($D922&lt;&gt;"",SUM($AH$704,$BY922,$CB922,$CE$871,$CQ$871)=0,COUNTA(M922:U922)=COUNTA($M$869:$O$870,$P$870:$U$870)),
AND($D922&lt;&gt;"",SUM($AH$704,$BY922)&gt;0,$CB922=1,COUNTA(N922:S922)=0,COUNTA(M922,T922:U922)=COUNTA($M$869,$T$870:$U$870)),
AND($D922&lt;&gt;"",SUM($AH$704,$BY922)=0,COUNTA(N922:O922)=COUNTA($N$869:$O$870),$CB922=1,COUNTA(P922:S922)=0,COUNTA(M922,T922:U922)=COUNTA($M$869,$T$870:$U$870)),
AND($D922&lt;&gt;"",SUM($AH$704,$BY922)&gt;0,COUNTA(N922:O922)=0,$CB922=0,$CE$871=0,$CQ$871=0,COUNTA(P922:S922)=COUNTA($P$870:$S$870),COUNTA(M922,T922:U922)=COUNTA($M$869,$T$870:$U$870)),
AND($D922&lt;&gt;"",SUM($AH$704,$BY922)=0,COUNTA(N922:O922)=COUNTA($N$869:$O$870),$CB922=0,$CE$871=1,$CQ$871=0,COUNTA(Q922:S922)=COUNTA($Q$870:$S$870),COUNTA(P922)=0,COUNTA(M922,T922:U922)=COUNTA($M$869,$T$870:$U$870)),
AND($D922&lt;&gt;"",SUM($AH$704,$BY922)=0,COUNTA(N922:O922)=COUNTA($N$869:$O$870),$CB922=0,$CE$871=0,$CQ$871=1,COUNTA(P922,R922:S922)=COUNTA($P$870,$R$870:$S$870),COUNTA(Q922)=0,COUNTA(M922,T922:U922)=COUNTA($M$869,$T$870:$U$870)),
AND($D922&lt;&gt;"",SUM($AH$704,$BY922)=0,COUNTA(N922:O922)=COUNTA($N$869:$O$870),$CB922=0,$CE$871=1,$CQ$871=1,COUNTA(R922:S922)=COUNTA($R$870:$S$870),COUNTA(P922:Q922)=0,COUNTA(M922,T922:U922)=COUNTA($M$869,$T$870:$U$870)),
AND($D922&lt;&gt;"",SUM($AH$704,$BY922)&gt;0,COUNTA(N922:O922)=0,$CB922=0,$CE$871=1,$CQ$871=1,COUNTA(R922:S922)=COUNTA($R$870:$S$870),COUNTA(P922:Q922)=0,COUNTA(M922,T922:U922)=COUNTA($M$869,$T$870:$U$870)),
AND($D922&lt;&gt;"",SUM($AH$704,$BY922)&gt;0,COUNTA(N922:O922)=0,$CB922=0,$CE$871=1,$CQ$871=0,COUNTA(Q922:S922)=COUNTA($Q$870:$S$870),COUNTA(P922)=0,COUNTA(M922,T922:U922)=COUNTA($M$869,$T$870:$U$870)),
AND($D922&lt;&gt;"",SUM($AH$704,$BY922)&gt;0,COUNTA(N922:O922)=0,$CB922=0,$CE$871=0,$CQ$871=1,COUNTA(P922,R922:S922)=COUNTA($P$870,$R$870:$S$870),COUNTA(Q922)=0,COUNTA(M922,T922:U922)=COUNTA($M$869,$T$870:$U$870)),
AND($D922="",COUNTA(M922:U922)=0)),0,1))</f>
        <v>0</v>
      </c>
      <c r="GM922" s="627"/>
      <c r="GN922" s="639">
        <f t="shared" si="304"/>
        <v>0</v>
      </c>
      <c r="GO922" s="641"/>
      <c r="GP922" s="627">
        <f t="shared" si="305"/>
        <v>0</v>
      </c>
      <c r="GQ922" s="627"/>
      <c r="GR922" s="627">
        <f t="shared" si="306"/>
        <v>0</v>
      </c>
      <c r="GS922" s="627"/>
      <c r="GT922" s="35"/>
      <c r="GU922" s="35"/>
      <c r="GV922" s="35"/>
      <c r="GW922" s="35"/>
      <c r="GX922" s="35"/>
      <c r="GY922" s="35"/>
      <c r="GZ922" s="35"/>
      <c r="HA922" s="35"/>
      <c r="HB922" s="35"/>
      <c r="HC922" s="35"/>
      <c r="HD922" s="35"/>
      <c r="HE922" s="35"/>
      <c r="HF922" s="35"/>
      <c r="HG922" s="35"/>
      <c r="HH922" s="35"/>
      <c r="HI922" s="35"/>
      <c r="HJ922" s="35"/>
      <c r="HK922" s="35"/>
      <c r="HL922" s="35"/>
    </row>
    <row r="923" spans="1:220" ht="15" customHeight="1">
      <c r="A923" s="131"/>
      <c r="B923" s="53"/>
      <c r="C923" s="161"/>
      <c r="D923" s="161"/>
      <c r="E923" s="161"/>
      <c r="F923" s="161"/>
      <c r="G923" s="161"/>
      <c r="H923" s="153"/>
      <c r="I923" s="153"/>
      <c r="J923" s="153"/>
      <c r="K923" s="153"/>
      <c r="L923" s="148" t="s">
        <v>126</v>
      </c>
      <c r="M923" s="174">
        <f>IF(AND(SUM(M871:M922)=0,COUNTIF(M871:M922,"NS")&gt;0),"NS",
IF(AND(SUM(M871:M922)=0,COUNTIF(M871:M922,0)&gt;0),0,
IF(AND(SUM(M871:M922)=0,COUNTIF(M871:M922,"NA")&gt;0),"NA",
SUM(M871:M922))))</f>
        <v>0</v>
      </c>
      <c r="N923" s="174">
        <f t="shared" ref="N923:AD923" si="307">IF(AND(SUM(N871:N922)=0,COUNTIF(N871:N922,"NS")&gt;0),"NS",
IF(AND(SUM(N871:N922)=0,COUNTIF(N871:N922,0)&gt;0),0,
IF(AND(SUM(N871:N922)=0,COUNTIF(N871:N922,"NA")&gt;0),"NA",
SUM(N871:N922))))</f>
        <v>0</v>
      </c>
      <c r="O923" s="174">
        <f t="shared" si="307"/>
        <v>0</v>
      </c>
      <c r="P923" s="174">
        <f t="shared" si="307"/>
        <v>0</v>
      </c>
      <c r="Q923" s="174">
        <f t="shared" si="307"/>
        <v>0</v>
      </c>
      <c r="R923" s="174">
        <f t="shared" si="307"/>
        <v>0</v>
      </c>
      <c r="S923" s="174">
        <f t="shared" si="307"/>
        <v>0</v>
      </c>
      <c r="T923" s="174">
        <f t="shared" si="307"/>
        <v>0</v>
      </c>
      <c r="U923" s="174">
        <f t="shared" si="307"/>
        <v>0</v>
      </c>
      <c r="V923" s="174">
        <f t="shared" si="307"/>
        <v>0</v>
      </c>
      <c r="W923" s="174">
        <f t="shared" si="307"/>
        <v>0</v>
      </c>
      <c r="X923" s="174">
        <f t="shared" si="307"/>
        <v>0</v>
      </c>
      <c r="Y923" s="174">
        <f t="shared" si="307"/>
        <v>0</v>
      </c>
      <c r="Z923" s="174">
        <f t="shared" si="307"/>
        <v>0</v>
      </c>
      <c r="AA923" s="174">
        <f t="shared" si="307"/>
        <v>0</v>
      </c>
      <c r="AB923" s="174">
        <f t="shared" si="307"/>
        <v>0</v>
      </c>
      <c r="AC923" s="174">
        <f t="shared" si="307"/>
        <v>0</v>
      </c>
      <c r="AD923" s="174">
        <f t="shared" si="307"/>
        <v>0</v>
      </c>
      <c r="AE923" s="12"/>
      <c r="AH923" s="35"/>
      <c r="AI923" s="35"/>
      <c r="AJ923" s="35"/>
      <c r="AK923" s="35"/>
      <c r="AL923" s="35"/>
      <c r="AM923" s="35"/>
      <c r="AN923" s="35"/>
      <c r="AO923" s="35"/>
      <c r="AP923" s="35"/>
      <c r="AQ923" s="35"/>
      <c r="AR923" s="35"/>
      <c r="AS923" s="35"/>
      <c r="AT923" s="35"/>
      <c r="AU923" s="35"/>
      <c r="AV923" s="35"/>
      <c r="AW923" s="35"/>
      <c r="AX923" s="35"/>
      <c r="AY923" s="35"/>
      <c r="AZ923" s="35"/>
      <c r="BA923" s="35"/>
      <c r="BB923" s="35"/>
      <c r="BC923" s="35"/>
      <c r="BD923" s="35"/>
      <c r="BE923" s="35"/>
      <c r="BF923" s="35"/>
      <c r="BG923" s="35"/>
      <c r="BH923" s="35"/>
      <c r="BI923" s="35"/>
      <c r="BJ923" s="35"/>
      <c r="BK923" s="35"/>
      <c r="BL923" s="35"/>
      <c r="BM923" s="35"/>
      <c r="BN923" s="35"/>
      <c r="BO923" s="35"/>
      <c r="BP923" s="35"/>
      <c r="BQ923" s="35"/>
      <c r="BR923" s="877">
        <f>SUM(BR871:BS922)</f>
        <v>0</v>
      </c>
      <c r="BS923" s="878"/>
      <c r="BT923" s="915" t="str">
        <f>IF(BR923=0,"",_xlfn.CONCAT(BT871:BU922))</f>
        <v/>
      </c>
      <c r="BU923" s="916"/>
      <c r="BV923" s="35"/>
      <c r="BW923" s="35"/>
      <c r="BX923" s="35"/>
      <c r="BY923" s="35"/>
      <c r="BZ923" s="35"/>
      <c r="CA923" s="35"/>
      <c r="CB923" s="35"/>
      <c r="CC923" s="35"/>
      <c r="CD923" s="35"/>
      <c r="CE923" s="35"/>
      <c r="CF923" s="35"/>
      <c r="CG923" s="35"/>
      <c r="CH923" s="35"/>
      <c r="CI923" s="35"/>
      <c r="CJ923" s="35"/>
      <c r="CK923" s="35"/>
      <c r="CL923" s="35"/>
      <c r="CM923" s="35"/>
      <c r="CN923" s="35"/>
      <c r="CO923" s="35"/>
      <c r="CP923" s="35"/>
      <c r="CQ923" s="35"/>
      <c r="CR923" s="35"/>
      <c r="CS923" s="35"/>
      <c r="CT923" s="35"/>
      <c r="CU923" s="35"/>
      <c r="CV923" s="35"/>
      <c r="CW923" s="35"/>
      <c r="CX923" s="35"/>
      <c r="CY923" s="35"/>
      <c r="CZ923" s="35"/>
      <c r="DA923" s="35"/>
      <c r="DB923" s="35"/>
      <c r="DC923" s="35"/>
      <c r="DD923" s="35"/>
      <c r="DE923" s="35"/>
      <c r="DF923" s="35"/>
      <c r="DG923" s="35"/>
      <c r="DH923" s="35"/>
      <c r="DI923" s="35"/>
      <c r="DJ923" s="35"/>
      <c r="DK923" s="35"/>
      <c r="DL923" s="35"/>
      <c r="DM923" s="35"/>
      <c r="DN923" s="35"/>
      <c r="DO923" s="35"/>
      <c r="DP923" s="35"/>
      <c r="DQ923" s="35"/>
      <c r="DR923" s="35"/>
      <c r="DS923" s="35"/>
      <c r="DT923" s="35"/>
      <c r="DU923" s="35"/>
      <c r="DV923" s="35"/>
      <c r="DW923" s="35"/>
      <c r="DX923" s="35"/>
      <c r="DY923" s="35"/>
      <c r="DZ923" s="35"/>
      <c r="EA923" s="35"/>
      <c r="EB923" s="35"/>
      <c r="EC923" s="35"/>
      <c r="ED923" s="35"/>
      <c r="EE923" s="35"/>
      <c r="EF923" s="35"/>
      <c r="EG923" s="35"/>
      <c r="EH923" s="35"/>
      <c r="EI923" s="35"/>
      <c r="EJ923" s="35"/>
      <c r="EK923" s="35"/>
      <c r="EL923" s="35"/>
      <c r="EM923" s="35"/>
      <c r="EN923" s="35"/>
      <c r="EO923" s="35"/>
      <c r="EP923" s="35"/>
      <c r="EQ923" s="35"/>
      <c r="ER923" s="35"/>
      <c r="ES923" s="35"/>
      <c r="ET923" s="35"/>
      <c r="EU923" s="35"/>
      <c r="EV923" s="35"/>
      <c r="EW923" s="35"/>
      <c r="EX923" s="35"/>
      <c r="EY923" s="35"/>
      <c r="EZ923" s="35"/>
      <c r="FA923" s="35"/>
      <c r="FB923" s="35"/>
      <c r="FC923" s="35"/>
      <c r="FD923" s="35"/>
      <c r="FE923" s="35"/>
      <c r="FF923" s="35"/>
      <c r="FG923" s="35"/>
      <c r="FH923" s="35"/>
      <c r="FI923" s="35"/>
      <c r="FJ923" s="35"/>
      <c r="FK923" s="35"/>
      <c r="FL923" s="35"/>
      <c r="FM923" s="35"/>
      <c r="FN923" s="35"/>
      <c r="FO923" s="35"/>
      <c r="FP923" s="35"/>
      <c r="FQ923" s="35"/>
      <c r="FR923" s="35"/>
      <c r="FS923" s="35"/>
      <c r="FT923" s="35"/>
      <c r="FU923" s="35"/>
      <c r="FV923" s="35"/>
      <c r="FW923" s="35"/>
      <c r="FX923" s="35"/>
      <c r="FY923" s="35"/>
      <c r="FZ923" s="35"/>
      <c r="GA923" s="35"/>
      <c r="GB923" s="35"/>
      <c r="GC923" s="35"/>
      <c r="GD923" s="35"/>
      <c r="GE923" s="35"/>
      <c r="GF923" s="35"/>
      <c r="GG923" s="35"/>
      <c r="GH923" s="35"/>
      <c r="GI923" s="35"/>
      <c r="GJ923" s="35"/>
      <c r="GK923" s="35"/>
      <c r="GL923" s="35"/>
      <c r="GM923" s="35"/>
      <c r="GN923" s="35"/>
      <c r="GO923" s="35"/>
      <c r="GP923" s="35"/>
      <c r="GQ923" s="35"/>
      <c r="GR923" s="642">
        <f>SUM(GL871:GS922)</f>
        <v>0</v>
      </c>
      <c r="GS923" s="643"/>
      <c r="GT923" s="35"/>
      <c r="GU923" s="35"/>
      <c r="GV923" s="35"/>
      <c r="GW923" s="35"/>
      <c r="GX923" s="35"/>
      <c r="GY923" s="35"/>
      <c r="GZ923" s="35"/>
      <c r="HA923" s="35"/>
      <c r="HB923" s="35"/>
      <c r="HC923" s="35"/>
      <c r="HD923" s="35"/>
      <c r="HE923" s="35"/>
      <c r="HF923" s="35"/>
      <c r="HG923" s="35"/>
      <c r="HH923" s="35"/>
      <c r="HI923" s="35"/>
      <c r="HJ923" s="35"/>
      <c r="HK923" s="35"/>
      <c r="HL923" s="35"/>
    </row>
    <row r="924" spans="1:220" ht="15" customHeight="1">
      <c r="A924" s="131"/>
      <c r="B924" s="53"/>
      <c r="C924" s="53"/>
      <c r="D924" s="53"/>
      <c r="E924" s="53"/>
      <c r="F924" s="53"/>
      <c r="G924" s="53"/>
      <c r="H924" s="53"/>
      <c r="I924" s="53"/>
      <c r="J924" s="53"/>
      <c r="K924" s="53"/>
      <c r="L924" s="53"/>
      <c r="M924" s="53"/>
      <c r="N924" s="53"/>
      <c r="O924" s="53"/>
      <c r="P924" s="53"/>
      <c r="Q924" s="53"/>
      <c r="R924" s="53"/>
      <c r="S924" s="178"/>
      <c r="T924" s="178"/>
      <c r="U924" s="178"/>
      <c r="V924" s="178"/>
      <c r="W924" s="178"/>
      <c r="X924" s="178"/>
      <c r="Y924" s="178"/>
      <c r="Z924" s="178"/>
      <c r="AA924" s="178"/>
      <c r="AB924" s="178"/>
      <c r="AC924" s="178"/>
      <c r="AD924" s="178"/>
      <c r="AE924" s="12"/>
      <c r="AH924" s="35"/>
      <c r="AI924" s="35"/>
      <c r="AJ924" s="35"/>
      <c r="AK924" s="35"/>
      <c r="AL924" s="35"/>
      <c r="AM924" s="35"/>
      <c r="AN924" s="35"/>
      <c r="AO924" s="35"/>
      <c r="AP924" s="35"/>
      <c r="AQ924" s="35"/>
      <c r="AR924" s="35"/>
      <c r="AS924" s="35"/>
      <c r="AT924" s="35"/>
      <c r="AU924" s="35"/>
      <c r="AV924" s="35"/>
      <c r="AW924" s="35"/>
      <c r="AX924" s="35"/>
      <c r="AY924" s="35"/>
      <c r="AZ924" s="35"/>
      <c r="BA924" s="35"/>
      <c r="BB924" s="35"/>
      <c r="BC924" s="35"/>
      <c r="BD924" s="35"/>
      <c r="BE924" s="35"/>
      <c r="BF924" s="35"/>
      <c r="BG924" s="35"/>
      <c r="BH924" s="35"/>
      <c r="BI924" s="35"/>
      <c r="BJ924" s="35"/>
      <c r="BK924" s="35"/>
      <c r="BL924" s="35"/>
      <c r="BM924" s="35"/>
      <c r="BN924" s="35"/>
      <c r="BO924" s="35"/>
      <c r="BP924" s="35"/>
      <c r="BQ924" s="35"/>
      <c r="BR924" s="35"/>
      <c r="BS924" s="35"/>
      <c r="BT924" s="35"/>
      <c r="BU924" s="35"/>
      <c r="BV924" s="35"/>
      <c r="BW924" s="35"/>
      <c r="BX924" s="35"/>
      <c r="BY924" s="35"/>
      <c r="BZ924" s="35"/>
      <c r="CA924" s="35"/>
      <c r="CB924" s="35"/>
      <c r="CC924" s="35"/>
      <c r="CD924" s="35"/>
      <c r="CE924" s="35"/>
      <c r="CF924" s="35"/>
      <c r="CG924" s="35"/>
      <c r="CH924" s="35"/>
      <c r="CI924" s="35"/>
      <c r="CJ924" s="35"/>
      <c r="CK924" s="35"/>
      <c r="CL924" s="35"/>
      <c r="CM924" s="35"/>
      <c r="CN924" s="35"/>
      <c r="CO924" s="35"/>
      <c r="CP924" s="35"/>
      <c r="CQ924" s="35"/>
      <c r="CR924" s="35"/>
      <c r="CS924" s="35"/>
      <c r="CT924" s="35"/>
      <c r="CU924" s="35"/>
      <c r="CV924" s="35"/>
      <c r="CW924" s="35"/>
      <c r="CX924" s="35"/>
      <c r="CY924" s="35"/>
      <c r="CZ924" s="35"/>
      <c r="DA924" s="35"/>
      <c r="DB924" s="35"/>
      <c r="DC924" s="35"/>
      <c r="DD924" s="35"/>
      <c r="DE924" s="35"/>
      <c r="DF924" s="35"/>
      <c r="DG924" s="35"/>
      <c r="DH924" s="35"/>
      <c r="DI924" s="35"/>
      <c r="DJ924" s="35"/>
      <c r="DK924" s="35"/>
      <c r="DL924" s="35"/>
      <c r="DM924" s="35"/>
      <c r="DN924" s="35"/>
      <c r="DO924" s="35"/>
      <c r="DP924" s="35"/>
      <c r="DQ924" s="35"/>
      <c r="DR924" s="35"/>
      <c r="DS924" s="35"/>
      <c r="DT924" s="35"/>
      <c r="DU924" s="35"/>
      <c r="DV924" s="35"/>
      <c r="DW924" s="35"/>
      <c r="DX924" s="35"/>
      <c r="DY924" s="35"/>
      <c r="DZ924" s="35"/>
      <c r="EA924" s="35"/>
      <c r="EB924" s="35"/>
      <c r="EC924" s="35"/>
      <c r="ED924" s="35"/>
      <c r="EE924" s="35"/>
      <c r="EF924" s="35"/>
      <c r="EG924" s="35"/>
      <c r="EH924" s="35"/>
      <c r="EI924" s="35"/>
      <c r="EJ924" s="35"/>
      <c r="EK924" s="35"/>
      <c r="EL924" s="35"/>
      <c r="EM924" s="35"/>
      <c r="EN924" s="35"/>
      <c r="EO924" s="35"/>
      <c r="EP924" s="35"/>
      <c r="EQ924" s="35"/>
      <c r="ER924" s="35"/>
      <c r="ES924" s="35"/>
      <c r="ET924" s="35"/>
      <c r="EU924" s="35"/>
      <c r="EV924" s="35"/>
      <c r="EW924" s="35"/>
      <c r="EX924" s="35"/>
      <c r="EY924" s="35"/>
      <c r="EZ924" s="35"/>
      <c r="FA924" s="35"/>
      <c r="FB924" s="35"/>
      <c r="FC924" s="35"/>
      <c r="FD924" s="35"/>
      <c r="FE924" s="35"/>
      <c r="FF924" s="35"/>
      <c r="FG924" s="35"/>
      <c r="FH924" s="35"/>
      <c r="FI924" s="35"/>
      <c r="FJ924" s="35"/>
      <c r="FK924" s="35"/>
      <c r="FL924" s="35"/>
      <c r="FM924" s="35"/>
      <c r="FN924" s="35"/>
      <c r="FO924" s="35"/>
      <c r="FP924" s="35"/>
      <c r="FQ924" s="35"/>
      <c r="FR924" s="35"/>
      <c r="FS924" s="35"/>
      <c r="FT924" s="35"/>
      <c r="FU924" s="35"/>
      <c r="FV924" s="35"/>
      <c r="FW924" s="35"/>
      <c r="FX924" s="35"/>
      <c r="FY924" s="35"/>
      <c r="FZ924" s="35"/>
      <c r="GA924" s="35"/>
      <c r="GB924" s="35"/>
      <c r="GC924" s="35"/>
      <c r="GD924" s="35"/>
      <c r="GE924" s="35"/>
      <c r="GF924" s="35"/>
      <c r="GG924" s="35"/>
      <c r="GH924" s="35"/>
      <c r="GI924" s="35"/>
      <c r="GJ924" s="35"/>
      <c r="GK924" s="35"/>
      <c r="GL924" s="35"/>
      <c r="GM924" s="35"/>
      <c r="GN924" s="35"/>
      <c r="GO924" s="35"/>
      <c r="GP924" s="35"/>
      <c r="GQ924" s="35"/>
      <c r="GR924" s="35"/>
      <c r="GS924" s="35"/>
      <c r="GT924" s="35"/>
      <c r="GU924" s="35"/>
      <c r="GV924" s="35"/>
      <c r="GW924" s="35"/>
      <c r="GX924" s="35"/>
      <c r="GY924" s="35"/>
      <c r="GZ924" s="35"/>
      <c r="HA924" s="35"/>
      <c r="HB924" s="35"/>
      <c r="HC924" s="35"/>
      <c r="HD924" s="35"/>
      <c r="HE924" s="35"/>
      <c r="HF924" s="35"/>
      <c r="HG924" s="35"/>
      <c r="HH924" s="35"/>
      <c r="HI924" s="35"/>
      <c r="HJ924" s="35"/>
      <c r="HK924" s="35"/>
      <c r="HL924" s="35"/>
    </row>
    <row r="925" spans="1:220" ht="15" customHeight="1">
      <c r="A925" s="131"/>
      <c r="B925" s="53"/>
      <c r="C925" s="53"/>
      <c r="D925" s="53"/>
      <c r="E925" s="53"/>
      <c r="F925" s="53"/>
      <c r="G925" s="53"/>
      <c r="H925" s="53"/>
      <c r="I925" s="53"/>
      <c r="J925" s="53"/>
      <c r="K925" s="53"/>
      <c r="L925" s="53"/>
      <c r="M925" s="53"/>
      <c r="N925" s="53"/>
      <c r="O925" s="53"/>
      <c r="P925" s="53"/>
      <c r="Q925" s="53"/>
      <c r="R925" s="53"/>
      <c r="S925" s="178"/>
      <c r="T925" s="178"/>
      <c r="U925" s="178"/>
      <c r="V925" s="178"/>
      <c r="W925" s="178"/>
      <c r="X925" s="178"/>
      <c r="Y925" s="178"/>
      <c r="Z925" s="178"/>
      <c r="AA925" s="761" t="s">
        <v>1240</v>
      </c>
      <c r="AB925" s="761"/>
      <c r="AC925" s="761"/>
      <c r="AD925" s="761"/>
      <c r="AE925" s="12"/>
      <c r="AH925" s="35"/>
      <c r="AI925" s="35"/>
      <c r="AJ925" s="35"/>
      <c r="AK925" s="35"/>
      <c r="AL925" s="35"/>
      <c r="AM925" s="35"/>
      <c r="AN925" s="35"/>
      <c r="AO925" s="35"/>
      <c r="AP925" s="35"/>
      <c r="AQ925" s="35"/>
      <c r="AR925" s="35"/>
      <c r="AS925" s="35"/>
      <c r="AT925" s="35"/>
      <c r="AU925" s="35"/>
      <c r="AV925" s="35"/>
      <c r="AW925" s="35"/>
      <c r="AX925" s="35"/>
      <c r="AY925" s="35"/>
      <c r="AZ925" s="35"/>
      <c r="BA925" s="35"/>
      <c r="BB925" s="35"/>
      <c r="BC925" s="35"/>
      <c r="BD925" s="35"/>
      <c r="BE925" s="35"/>
      <c r="BF925" s="35"/>
      <c r="BG925" s="35"/>
      <c r="BH925" s="35"/>
      <c r="BI925" s="35"/>
      <c r="BJ925" s="35"/>
      <c r="BK925" s="35"/>
      <c r="BL925" s="35"/>
      <c r="BM925" s="35"/>
      <c r="BN925" s="35"/>
      <c r="BO925" s="35"/>
      <c r="BP925" s="35"/>
      <c r="BQ925" s="35"/>
      <c r="BR925" s="35"/>
      <c r="BS925" s="35"/>
      <c r="BT925" s="35"/>
      <c r="BU925" s="35"/>
      <c r="BV925" s="35"/>
      <c r="BW925" s="35"/>
      <c r="BX925" s="35"/>
      <c r="BY925" s="35"/>
      <c r="BZ925" s="35"/>
      <c r="CA925" s="35"/>
      <c r="CB925" s="35"/>
      <c r="CC925" s="35"/>
      <c r="CD925" s="35"/>
      <c r="CE925" s="35"/>
      <c r="CF925" s="35"/>
      <c r="CG925" s="35"/>
      <c r="CH925" s="35"/>
      <c r="CI925" s="35"/>
      <c r="CJ925" s="35"/>
      <c r="CK925" s="35"/>
      <c r="CL925" s="35"/>
      <c r="CM925" s="35"/>
      <c r="CN925" s="35"/>
      <c r="CO925" s="35"/>
      <c r="CP925" s="35"/>
      <c r="CQ925" s="35"/>
      <c r="CR925" s="35"/>
      <c r="CS925" s="35"/>
      <c r="CT925" s="35"/>
      <c r="CU925" s="35"/>
      <c r="CV925" s="35"/>
      <c r="CW925" s="35"/>
      <c r="CX925" s="35"/>
      <c r="CY925" s="35"/>
      <c r="CZ925" s="35"/>
      <c r="DA925" s="35"/>
      <c r="DB925" s="35"/>
      <c r="DC925" s="35"/>
      <c r="DD925" s="35"/>
      <c r="DE925" s="35"/>
      <c r="DF925" s="35"/>
      <c r="DG925" s="35"/>
      <c r="DH925" s="35"/>
      <c r="DI925" s="35"/>
      <c r="DJ925" s="35"/>
      <c r="DK925" s="35"/>
      <c r="DL925" s="35"/>
      <c r="DM925" s="35"/>
      <c r="DN925" s="35"/>
      <c r="DO925" s="35"/>
      <c r="DP925" s="35"/>
      <c r="DQ925" s="35"/>
      <c r="DR925" s="35"/>
      <c r="DS925" s="35"/>
      <c r="DT925" s="35"/>
      <c r="DU925" s="35"/>
      <c r="DV925" s="35"/>
      <c r="DW925" s="35"/>
      <c r="DX925" s="35"/>
      <c r="DY925" s="35"/>
      <c r="DZ925" s="35"/>
      <c r="EA925" s="35"/>
      <c r="EB925" s="35"/>
      <c r="EC925" s="35"/>
      <c r="ED925" s="35"/>
      <c r="EE925" s="35"/>
      <c r="EF925" s="35"/>
      <c r="EG925" s="35"/>
      <c r="EH925" s="35"/>
      <c r="EI925" s="35"/>
      <c r="EJ925" s="35"/>
      <c r="EK925" s="35"/>
      <c r="EL925" s="35"/>
      <c r="EM925" s="35"/>
      <c r="EN925" s="35"/>
      <c r="EO925" s="35"/>
      <c r="EP925" s="35"/>
      <c r="EQ925" s="35"/>
      <c r="ER925" s="35"/>
      <c r="ES925" s="35"/>
      <c r="ET925" s="35"/>
      <c r="EU925" s="35"/>
      <c r="EV925" s="35"/>
      <c r="EW925" s="35"/>
      <c r="EX925" s="35"/>
      <c r="EY925" s="35"/>
      <c r="EZ925" s="35"/>
      <c r="FA925" s="35"/>
      <c r="FB925" s="35"/>
      <c r="FC925" s="35"/>
      <c r="FD925" s="35"/>
      <c r="FE925" s="35"/>
      <c r="FF925" s="35"/>
      <c r="FG925" s="35"/>
      <c r="FH925" s="35"/>
      <c r="FI925" s="35"/>
      <c r="FJ925" s="35"/>
      <c r="FK925" s="35"/>
      <c r="FL925" s="35"/>
      <c r="FM925" s="35"/>
      <c r="FN925" s="35"/>
      <c r="FO925" s="35"/>
      <c r="FP925" s="35"/>
      <c r="FQ925" s="35"/>
      <c r="FR925" s="35"/>
      <c r="FS925" s="35"/>
      <c r="FT925" s="35"/>
      <c r="FU925" s="35"/>
      <c r="FV925" s="35"/>
      <c r="FW925" s="35"/>
      <c r="FX925" s="35"/>
      <c r="FY925" s="35"/>
      <c r="FZ925" s="35"/>
      <c r="GA925" s="35"/>
      <c r="GB925" s="35"/>
      <c r="GC925" s="35"/>
      <c r="GD925" s="35"/>
      <c r="GE925" s="35"/>
      <c r="GF925" s="35"/>
      <c r="GG925" s="35"/>
      <c r="GH925" s="35"/>
      <c r="GI925" s="35"/>
      <c r="GJ925" s="35"/>
      <c r="GK925" s="35"/>
      <c r="GL925" s="35"/>
      <c r="GM925" s="35"/>
      <c r="GN925" s="35"/>
      <c r="GO925" s="35"/>
      <c r="GP925" s="35"/>
      <c r="GQ925" s="35"/>
      <c r="GR925" s="35"/>
      <c r="GS925" s="35"/>
      <c r="GT925" s="35"/>
      <c r="GU925" s="35"/>
      <c r="GV925" s="35"/>
      <c r="GW925" s="35"/>
      <c r="GX925" s="35"/>
      <c r="GY925" s="35"/>
      <c r="GZ925" s="35"/>
      <c r="HA925" s="35"/>
      <c r="HB925" s="35"/>
      <c r="HC925" s="35"/>
      <c r="HD925" s="35"/>
      <c r="HE925" s="35"/>
      <c r="HF925" s="35"/>
      <c r="HG925" s="35"/>
      <c r="HH925" s="35"/>
      <c r="HI925" s="35"/>
      <c r="HJ925" s="35"/>
      <c r="HK925" s="35"/>
      <c r="HL925" s="35"/>
    </row>
    <row r="926" spans="1:220" ht="24" customHeight="1">
      <c r="A926" s="131"/>
      <c r="B926" s="53"/>
      <c r="C926" s="558" t="s">
        <v>233</v>
      </c>
      <c r="D926" s="558"/>
      <c r="E926" s="558"/>
      <c r="F926" s="558"/>
      <c r="G926" s="558"/>
      <c r="H926" s="558"/>
      <c r="I926" s="558"/>
      <c r="J926" s="558"/>
      <c r="K926" s="558"/>
      <c r="L926" s="558"/>
      <c r="M926" s="558" t="s">
        <v>1308</v>
      </c>
      <c r="N926" s="558"/>
      <c r="O926" s="558"/>
      <c r="P926" s="558"/>
      <c r="Q926" s="558"/>
      <c r="R926" s="558"/>
      <c r="S926" s="558"/>
      <c r="T926" s="558"/>
      <c r="U926" s="558"/>
      <c r="V926" s="558"/>
      <c r="W926" s="558"/>
      <c r="X926" s="558"/>
      <c r="Y926" s="558"/>
      <c r="Z926" s="558"/>
      <c r="AA926" s="558"/>
      <c r="AB926" s="558"/>
      <c r="AC926" s="558"/>
      <c r="AD926" s="558"/>
      <c r="AE926" s="12"/>
      <c r="AH926" s="35"/>
      <c r="AI926" s="35"/>
      <c r="AJ926" s="35"/>
      <c r="AK926" s="35"/>
      <c r="AL926" s="35"/>
      <c r="AM926" s="35"/>
      <c r="AN926" s="35"/>
      <c r="AO926" s="35"/>
      <c r="AP926" s="35"/>
      <c r="AQ926" s="35"/>
      <c r="AR926" s="35"/>
      <c r="AS926" s="35"/>
      <c r="AT926" s="35"/>
      <c r="AU926" s="35"/>
      <c r="AV926" s="35"/>
      <c r="AW926" s="35"/>
      <c r="AX926" s="35"/>
      <c r="AY926" s="35"/>
      <c r="AZ926" s="35"/>
      <c r="BA926" s="35"/>
      <c r="BB926" s="35"/>
      <c r="BC926" s="35"/>
      <c r="BD926" s="35"/>
      <c r="BE926" s="35"/>
      <c r="BF926" s="35"/>
      <c r="BG926" s="35"/>
      <c r="BH926" s="35"/>
      <c r="BI926" s="35"/>
      <c r="BJ926" s="35"/>
      <c r="BK926" s="35"/>
      <c r="BL926" s="35"/>
      <c r="BM926" s="35"/>
      <c r="BN926" s="35"/>
      <c r="BO926" s="35"/>
      <c r="BP926" s="35"/>
      <c r="BQ926" s="35"/>
      <c r="BR926" s="35"/>
      <c r="BS926" s="35"/>
      <c r="BT926" s="35"/>
      <c r="BU926" s="35"/>
      <c r="BV926" s="35"/>
      <c r="BW926" s="35"/>
      <c r="BX926" s="35"/>
      <c r="BY926" s="35"/>
      <c r="BZ926" s="35"/>
      <c r="CA926" s="35"/>
      <c r="CB926" s="35"/>
      <c r="CC926" s="35"/>
      <c r="CD926" s="35"/>
      <c r="CE926" s="35"/>
      <c r="CF926" s="35"/>
      <c r="CG926" s="35"/>
      <c r="CH926" s="35"/>
      <c r="CI926" s="35"/>
      <c r="CJ926" s="35"/>
      <c r="CK926" s="35"/>
      <c r="CL926" s="35"/>
      <c r="CM926" s="35"/>
      <c r="CN926" s="35"/>
      <c r="CO926" s="35"/>
      <c r="CP926" s="35"/>
      <c r="CQ926" s="35"/>
      <c r="CR926" s="35"/>
      <c r="CS926" s="35"/>
      <c r="CT926" s="35"/>
      <c r="CU926" s="35"/>
      <c r="CV926" s="35"/>
      <c r="CW926" s="35"/>
      <c r="CX926" s="35"/>
      <c r="CY926" s="35"/>
      <c r="CZ926" s="35"/>
      <c r="DA926" s="35"/>
      <c r="DB926" s="35"/>
      <c r="DC926" s="35"/>
      <c r="DD926" s="35"/>
      <c r="DE926" s="35"/>
      <c r="DF926" s="35"/>
      <c r="DG926" s="35"/>
      <c r="DH926" s="35"/>
      <c r="DI926" s="35"/>
      <c r="DJ926" s="35"/>
      <c r="DK926" s="35"/>
      <c r="DL926" s="35"/>
      <c r="DM926" s="35"/>
      <c r="DN926" s="35"/>
      <c r="DO926" s="35"/>
      <c r="DP926" s="35"/>
      <c r="DQ926" s="35"/>
      <c r="DR926" s="35"/>
      <c r="DS926" s="35"/>
      <c r="DT926" s="35"/>
      <c r="DU926" s="35"/>
      <c r="DV926" s="35"/>
      <c r="DW926" s="35"/>
      <c r="DX926" s="35"/>
      <c r="DY926" s="35"/>
      <c r="DZ926" s="35"/>
      <c r="EA926" s="35"/>
      <c r="EB926" s="35"/>
      <c r="EC926" s="35"/>
      <c r="ED926" s="35"/>
      <c r="EE926" s="35"/>
      <c r="EF926" s="35"/>
      <c r="EG926" s="35"/>
      <c r="EH926" s="35"/>
      <c r="EI926" s="35"/>
      <c r="EJ926" s="35"/>
      <c r="EK926" s="35"/>
      <c r="EL926" s="35"/>
      <c r="EM926" s="35"/>
      <c r="EN926" s="35"/>
      <c r="EO926" s="35"/>
      <c r="EP926" s="35"/>
      <c r="EQ926" s="35"/>
      <c r="ER926" s="35"/>
      <c r="ES926" s="35"/>
      <c r="ET926" s="35"/>
      <c r="EU926" s="35"/>
      <c r="EV926" s="35"/>
      <c r="EW926" s="35"/>
      <c r="EX926" s="35"/>
      <c r="EY926" s="35"/>
      <c r="EZ926" s="35"/>
      <c r="FA926" s="35"/>
      <c r="FB926" s="35"/>
      <c r="FC926" s="35"/>
      <c r="FD926" s="35"/>
      <c r="FE926" s="35"/>
      <c r="FF926" s="35"/>
      <c r="FG926" s="35"/>
      <c r="FH926" s="35"/>
      <c r="FI926" s="35"/>
      <c r="FJ926" s="35"/>
      <c r="FK926" s="35"/>
      <c r="FL926" s="35"/>
      <c r="FM926" s="35"/>
      <c r="FN926" s="35"/>
      <c r="FO926" s="35"/>
      <c r="FP926" s="35"/>
      <c r="FQ926" s="35"/>
      <c r="FR926" s="35"/>
      <c r="FS926" s="35"/>
      <c r="FT926" s="35"/>
      <c r="FU926" s="35"/>
      <c r="FV926" s="35"/>
      <c r="FW926" s="35"/>
      <c r="FX926" s="35"/>
      <c r="FY926" s="35"/>
      <c r="FZ926" s="35"/>
      <c r="GA926" s="35"/>
      <c r="GB926" s="35"/>
      <c r="GC926" s="35"/>
      <c r="GD926" s="35"/>
      <c r="GE926" s="35"/>
      <c r="GF926" s="35"/>
      <c r="GG926" s="35"/>
      <c r="GH926" s="35"/>
      <c r="GI926" s="35"/>
      <c r="GJ926" s="35"/>
      <c r="GK926" s="35"/>
      <c r="GL926" s="35"/>
      <c r="GM926" s="35"/>
      <c r="GN926" s="35"/>
      <c r="GO926" s="35"/>
      <c r="GP926" s="35"/>
      <c r="GQ926" s="35"/>
      <c r="GR926" s="35"/>
      <c r="GS926" s="35"/>
      <c r="GT926" s="35"/>
      <c r="GU926" s="35"/>
      <c r="GV926" s="35"/>
      <c r="GW926" s="35"/>
      <c r="GX926" s="35"/>
      <c r="GY926" s="35"/>
      <c r="GZ926" s="35"/>
      <c r="HA926" s="35"/>
      <c r="HB926" s="35"/>
      <c r="HC926" s="35"/>
      <c r="HD926" s="35"/>
      <c r="HE926" s="35"/>
      <c r="HF926" s="35"/>
      <c r="HG926" s="35"/>
      <c r="HH926" s="35"/>
      <c r="HI926" s="35"/>
      <c r="HJ926" s="35"/>
      <c r="HK926" s="35"/>
      <c r="HL926" s="35"/>
    </row>
    <row r="927" spans="1:220" ht="15" customHeight="1">
      <c r="A927" s="131"/>
      <c r="B927" s="53"/>
      <c r="C927" s="558"/>
      <c r="D927" s="558"/>
      <c r="E927" s="558"/>
      <c r="F927" s="558"/>
      <c r="G927" s="558"/>
      <c r="H927" s="558"/>
      <c r="I927" s="558"/>
      <c r="J927" s="558"/>
      <c r="K927" s="558"/>
      <c r="L927" s="558"/>
      <c r="M927" s="935" t="s">
        <v>599</v>
      </c>
      <c r="N927" s="935"/>
      <c r="O927" s="935"/>
      <c r="P927" s="935"/>
      <c r="Q927" s="935"/>
      <c r="R927" s="935"/>
      <c r="S927" s="935"/>
      <c r="T927" s="935"/>
      <c r="U927" s="935"/>
      <c r="V927" s="935"/>
      <c r="W927" s="935"/>
      <c r="X927" s="935"/>
      <c r="Y927" s="935"/>
      <c r="Z927" s="935"/>
      <c r="AA927" s="935"/>
      <c r="AB927" s="935"/>
      <c r="AC927" s="935"/>
      <c r="AD927" s="935"/>
      <c r="AE927" s="12"/>
      <c r="AH927" s="35"/>
      <c r="AI927" s="35"/>
      <c r="AJ927" s="35"/>
      <c r="AK927" s="35"/>
      <c r="AL927" s="35"/>
      <c r="AM927" s="35"/>
      <c r="AN927" s="35"/>
      <c r="AO927" s="35"/>
      <c r="AP927" s="35"/>
      <c r="AQ927" s="35"/>
      <c r="AR927" s="35"/>
      <c r="AS927" s="35"/>
      <c r="AT927" s="35"/>
      <c r="AU927" s="35"/>
      <c r="AV927" s="35"/>
      <c r="AW927" s="35"/>
      <c r="AX927" s="35"/>
      <c r="AY927" s="35"/>
      <c r="AZ927" s="35"/>
      <c r="BA927" s="35"/>
      <c r="BB927" s="35"/>
      <c r="BC927" s="35"/>
      <c r="BD927" s="35"/>
      <c r="BE927" s="35"/>
      <c r="BF927" s="35"/>
      <c r="BG927" s="35"/>
      <c r="BH927" s="35"/>
      <c r="BI927" s="35"/>
      <c r="BJ927" s="35"/>
      <c r="BK927" s="35"/>
      <c r="BL927" s="35"/>
      <c r="BM927" s="35"/>
      <c r="BN927" s="35"/>
      <c r="BO927" s="35"/>
      <c r="BP927" s="35"/>
      <c r="BQ927" s="35"/>
      <c r="BR927" s="35"/>
      <c r="BS927" s="35"/>
      <c r="BT927" s="35"/>
      <c r="BU927" s="35"/>
      <c r="BV927" s="35"/>
      <c r="BW927" s="35"/>
      <c r="BX927" s="35"/>
      <c r="BY927" s="35"/>
      <c r="BZ927" s="35"/>
      <c r="CA927" s="35"/>
      <c r="CB927" s="35"/>
      <c r="CC927" s="35"/>
      <c r="CD927" s="35"/>
      <c r="CE927" s="35"/>
      <c r="CF927" s="35"/>
      <c r="CG927" s="35"/>
      <c r="CH927" s="35"/>
      <c r="CI927" s="35"/>
      <c r="CJ927" s="35"/>
      <c r="CK927" s="35"/>
      <c r="CL927" s="35"/>
      <c r="CM927" s="35"/>
      <c r="CN927" s="35"/>
      <c r="CO927" s="35"/>
      <c r="CP927" s="35"/>
      <c r="CQ927" s="35"/>
      <c r="CR927" s="35"/>
      <c r="CS927" s="35"/>
      <c r="CT927" s="35"/>
      <c r="CU927" s="35"/>
      <c r="CV927" s="35"/>
      <c r="CW927" s="35"/>
      <c r="CX927" s="35"/>
      <c r="CY927" s="35"/>
      <c r="CZ927" s="35"/>
      <c r="DA927" s="35"/>
      <c r="DB927" s="35"/>
      <c r="DC927" s="35"/>
      <c r="DD927" s="35"/>
      <c r="DE927" s="35"/>
      <c r="DF927" s="35"/>
      <c r="DG927" s="35"/>
      <c r="DH927" s="35"/>
      <c r="DI927" s="35"/>
      <c r="DJ927" s="35"/>
      <c r="DK927" s="35"/>
      <c r="DL927" s="35"/>
      <c r="DM927" s="35"/>
      <c r="DN927" s="35"/>
      <c r="DO927" s="35"/>
      <c r="DP927" s="35"/>
      <c r="DQ927" s="35"/>
      <c r="DR927" s="35"/>
      <c r="DS927" s="35"/>
      <c r="DT927" s="35"/>
      <c r="DU927" s="35"/>
      <c r="DV927" s="35"/>
      <c r="DW927" s="35"/>
      <c r="DX927" s="35"/>
      <c r="DY927" s="35"/>
      <c r="DZ927" s="35"/>
      <c r="EA927" s="35"/>
      <c r="EB927" s="35"/>
      <c r="EC927" s="35"/>
      <c r="ED927" s="35"/>
      <c r="EE927" s="35"/>
      <c r="EF927" s="35"/>
      <c r="EG927" s="35"/>
      <c r="EH927" s="35"/>
      <c r="EI927" s="35"/>
      <c r="EJ927" s="35"/>
      <c r="EK927" s="35"/>
      <c r="EL927" s="35"/>
      <c r="EM927" s="35"/>
      <c r="EN927" s="35"/>
      <c r="EO927" s="35"/>
      <c r="EP927" s="35"/>
      <c r="EQ927" s="35"/>
      <c r="ER927" s="35"/>
      <c r="ES927" s="35"/>
      <c r="ET927" s="35"/>
      <c r="EU927" s="35"/>
      <c r="EV927" s="35"/>
      <c r="EW927" s="35"/>
      <c r="EX927" s="35"/>
      <c r="EY927" s="35"/>
      <c r="EZ927" s="35"/>
      <c r="FA927" s="35"/>
      <c r="FB927" s="35"/>
      <c r="FC927" s="35"/>
      <c r="FD927" s="35"/>
      <c r="FE927" s="35"/>
      <c r="FF927" s="35"/>
      <c r="FG927" s="35"/>
      <c r="FH927" s="35"/>
      <c r="FI927" s="35"/>
      <c r="FJ927" s="35"/>
      <c r="FK927" s="35"/>
      <c r="FL927" s="35"/>
      <c r="FM927" s="35"/>
      <c r="FN927" s="35"/>
      <c r="FO927" s="35"/>
      <c r="FP927" s="35"/>
      <c r="FQ927" s="35"/>
      <c r="FR927" s="35"/>
      <c r="FS927" s="35"/>
      <c r="FT927" s="35"/>
      <c r="FU927" s="35"/>
      <c r="FV927" s="35"/>
      <c r="FW927" s="35"/>
      <c r="FX927" s="35"/>
      <c r="FY927" s="35"/>
      <c r="FZ927" s="35"/>
      <c r="GA927" s="35"/>
      <c r="GB927" s="35"/>
      <c r="GC927" s="35"/>
      <c r="GD927" s="35"/>
      <c r="GE927" s="35"/>
      <c r="GF927" s="35"/>
      <c r="GG927" s="35"/>
      <c r="GH927" s="35"/>
      <c r="GI927" s="35"/>
      <c r="GJ927" s="35"/>
      <c r="GK927" s="35"/>
      <c r="GL927" s="35"/>
      <c r="GM927" s="35"/>
      <c r="GN927" s="35"/>
      <c r="GO927" s="35"/>
      <c r="GP927" s="35"/>
      <c r="GQ927" s="35"/>
      <c r="GR927" s="35"/>
      <c r="GS927" s="35"/>
      <c r="GT927" s="35"/>
      <c r="GU927" s="35"/>
      <c r="GV927" s="35"/>
      <c r="GW927" s="35"/>
      <c r="GX927" s="35"/>
      <c r="GY927" s="35"/>
      <c r="GZ927" s="35"/>
      <c r="HA927" s="35"/>
      <c r="HB927" s="35"/>
      <c r="HC927" s="35"/>
      <c r="HD927" s="35"/>
      <c r="HE927" s="35"/>
      <c r="HF927" s="35"/>
      <c r="HG927" s="35"/>
      <c r="HH927" s="35"/>
      <c r="HI927" s="35"/>
      <c r="HJ927" s="35"/>
      <c r="HK927" s="35"/>
      <c r="HL927" s="35"/>
    </row>
    <row r="928" spans="1:220" ht="24" customHeight="1">
      <c r="A928" s="131"/>
      <c r="B928" s="53"/>
      <c r="C928" s="558"/>
      <c r="D928" s="558"/>
      <c r="E928" s="558"/>
      <c r="F928" s="558"/>
      <c r="G928" s="558"/>
      <c r="H928" s="558"/>
      <c r="I928" s="558"/>
      <c r="J928" s="558"/>
      <c r="K928" s="558"/>
      <c r="L928" s="558"/>
      <c r="M928" s="935" t="s">
        <v>1147</v>
      </c>
      <c r="N928" s="935"/>
      <c r="O928" s="935"/>
      <c r="P928" s="935"/>
      <c r="Q928" s="935"/>
      <c r="R928" s="935"/>
      <c r="S928" s="935"/>
      <c r="T928" s="935"/>
      <c r="U928" s="935"/>
      <c r="V928" s="935" t="s">
        <v>7681</v>
      </c>
      <c r="W928" s="935"/>
      <c r="X928" s="935"/>
      <c r="Y928" s="935"/>
      <c r="Z928" s="935"/>
      <c r="AA928" s="935"/>
      <c r="AB928" s="935"/>
      <c r="AC928" s="935"/>
      <c r="AD928" s="935"/>
      <c r="AE928" s="12"/>
      <c r="AH928" s="35"/>
      <c r="AI928" s="35"/>
      <c r="AJ928" s="35"/>
      <c r="AK928" s="35"/>
      <c r="AL928" s="35"/>
      <c r="AM928" s="35"/>
      <c r="AN928" s="35"/>
      <c r="AO928" s="35"/>
      <c r="AP928" s="35"/>
      <c r="AQ928" s="35"/>
      <c r="AR928" s="35"/>
      <c r="AS928" s="35"/>
      <c r="AT928" s="35"/>
      <c r="AU928" s="35"/>
      <c r="AV928" s="35"/>
      <c r="AW928" s="35"/>
      <c r="AX928" s="35"/>
      <c r="AY928" s="35"/>
      <c r="AZ928" s="35"/>
      <c r="BA928" s="35"/>
      <c r="BB928" s="35"/>
      <c r="BC928" s="35"/>
      <c r="BD928" s="35"/>
      <c r="BE928" s="35"/>
      <c r="BF928" s="35"/>
      <c r="BG928" s="35"/>
      <c r="BH928" s="35"/>
      <c r="BI928" s="35"/>
      <c r="BJ928" s="35"/>
      <c r="BK928" s="35"/>
      <c r="BL928" s="35"/>
      <c r="BM928" s="35"/>
      <c r="BN928" s="35"/>
      <c r="BO928" s="35"/>
      <c r="BP928" s="35"/>
      <c r="BQ928" s="35"/>
      <c r="BR928" s="35"/>
      <c r="BS928" s="35"/>
      <c r="BT928" s="35"/>
      <c r="BU928" s="35"/>
      <c r="BV928" s="35"/>
      <c r="BW928" s="35"/>
      <c r="BX928" s="35"/>
      <c r="BY928" s="35"/>
      <c r="BZ928" s="35"/>
      <c r="CA928" s="35"/>
      <c r="CB928" s="35"/>
      <c r="CC928" s="35"/>
      <c r="CD928" s="35"/>
      <c r="CE928" s="35"/>
      <c r="CF928" s="35"/>
      <c r="CG928" s="35"/>
      <c r="CH928" s="35"/>
      <c r="CI928" s="35"/>
      <c r="CJ928" s="35"/>
      <c r="CK928" s="35"/>
      <c r="CL928" s="35"/>
      <c r="CM928" s="35"/>
      <c r="CN928" s="35"/>
      <c r="CO928" s="35"/>
      <c r="CP928" s="35"/>
      <c r="CQ928" s="35"/>
      <c r="CR928" s="35"/>
      <c r="CS928" s="35"/>
      <c r="CT928" s="35"/>
      <c r="CU928" s="35"/>
      <c r="CV928" s="35"/>
      <c r="CW928" s="35"/>
      <c r="CX928" s="35"/>
      <c r="CY928" s="35"/>
      <c r="CZ928" s="35"/>
      <c r="DA928" s="35"/>
      <c r="DB928" s="35"/>
      <c r="DC928" s="35"/>
      <c r="DD928" s="35"/>
      <c r="DE928" s="35"/>
      <c r="DF928" s="35"/>
      <c r="DG928" s="35"/>
      <c r="DH928" s="35"/>
      <c r="DI928" s="35"/>
      <c r="DJ928" s="35"/>
      <c r="DK928" s="35"/>
      <c r="DL928" s="35"/>
      <c r="DM928" s="35"/>
      <c r="DN928" s="35"/>
      <c r="DO928" s="35"/>
      <c r="DP928" s="35"/>
      <c r="DQ928" s="35"/>
      <c r="DR928" s="35"/>
      <c r="DS928" s="35"/>
      <c r="DT928" s="35"/>
      <c r="DU928" s="35"/>
      <c r="DV928" s="35"/>
      <c r="DW928" s="35"/>
      <c r="DX928" s="35"/>
      <c r="DY928" s="35"/>
      <c r="DZ928" s="35"/>
      <c r="EA928" s="35"/>
      <c r="EB928" s="35"/>
      <c r="EC928" s="35"/>
      <c r="ED928" s="35"/>
      <c r="EE928" s="35"/>
      <c r="EF928" s="35"/>
      <c r="EG928" s="35"/>
      <c r="EH928" s="35"/>
      <c r="EI928" s="35"/>
      <c r="EJ928" s="35"/>
      <c r="EK928" s="35"/>
      <c r="EL928" s="35"/>
      <c r="EM928" s="35"/>
      <c r="EN928" s="35"/>
      <c r="EO928" s="35"/>
      <c r="EP928" s="35"/>
      <c r="EQ928" s="35"/>
      <c r="ER928" s="35"/>
      <c r="ES928" s="35"/>
      <c r="ET928" s="35"/>
      <c r="EU928" s="35"/>
      <c r="EV928" s="35"/>
      <c r="EW928" s="35"/>
      <c r="EX928" s="35"/>
      <c r="EY928" s="35"/>
      <c r="EZ928" s="35"/>
      <c r="FA928" s="35"/>
      <c r="FB928" s="35"/>
      <c r="FC928" s="35"/>
      <c r="FD928" s="35"/>
      <c r="FE928" s="35"/>
      <c r="FF928" s="35"/>
      <c r="FG928" s="35"/>
      <c r="FH928" s="35"/>
      <c r="FI928" s="35"/>
      <c r="FJ928" s="35"/>
      <c r="FK928" s="35"/>
      <c r="FL928" s="35"/>
      <c r="FM928" s="35"/>
      <c r="FN928" s="35"/>
      <c r="FO928" s="35"/>
      <c r="FP928" s="35"/>
      <c r="FQ928" s="35"/>
      <c r="FR928" s="35"/>
      <c r="FS928" s="35"/>
      <c r="FT928" s="35"/>
      <c r="FU928" s="35"/>
      <c r="FV928" s="35"/>
      <c r="FW928" s="35"/>
      <c r="FX928" s="35"/>
      <c r="FY928" s="35"/>
      <c r="FZ928" s="35"/>
      <c r="GA928" s="35"/>
      <c r="GB928" s="35"/>
      <c r="GC928" s="35"/>
      <c r="GD928" s="35"/>
      <c r="GE928" s="35"/>
      <c r="GF928" s="35"/>
      <c r="GG928" s="35"/>
      <c r="GH928" s="35"/>
      <c r="GI928" s="35"/>
      <c r="GJ928" s="35"/>
      <c r="GK928" s="35"/>
      <c r="GL928" s="35"/>
      <c r="GM928" s="35"/>
      <c r="GN928" s="35"/>
      <c r="GO928" s="35"/>
      <c r="GP928" s="35"/>
      <c r="GQ928" s="35"/>
      <c r="GR928" s="35"/>
      <c r="GS928" s="35"/>
      <c r="GT928" s="35"/>
      <c r="GU928" s="35"/>
      <c r="GV928" s="35"/>
      <c r="GW928" s="35"/>
      <c r="GX928" s="35"/>
      <c r="GY928" s="35"/>
      <c r="GZ928" s="35"/>
      <c r="HA928" s="35"/>
      <c r="HB928" s="35"/>
      <c r="HC928" s="35"/>
      <c r="HD928" s="35"/>
      <c r="HE928" s="35"/>
      <c r="HF928" s="35"/>
      <c r="HG928" s="35"/>
      <c r="HH928" s="35"/>
      <c r="HI928" s="35"/>
      <c r="HJ928" s="35"/>
      <c r="HK928" s="35"/>
      <c r="HL928" s="35"/>
    </row>
    <row r="929" spans="1:220" ht="210" customHeight="1">
      <c r="A929" s="131"/>
      <c r="B929" s="53"/>
      <c r="C929" s="558"/>
      <c r="D929" s="558"/>
      <c r="E929" s="558"/>
      <c r="F929" s="558"/>
      <c r="G929" s="558"/>
      <c r="H929" s="558"/>
      <c r="I929" s="558"/>
      <c r="J929" s="558"/>
      <c r="K929" s="558"/>
      <c r="L929" s="558"/>
      <c r="M929" s="822" t="s">
        <v>113</v>
      </c>
      <c r="N929" s="903" t="s">
        <v>515</v>
      </c>
      <c r="O929" s="903" t="s">
        <v>516</v>
      </c>
      <c r="P929" s="903" t="s">
        <v>7533</v>
      </c>
      <c r="Q929" s="903"/>
      <c r="R929" s="903" t="s">
        <v>1307</v>
      </c>
      <c r="S929" s="903"/>
      <c r="T929" s="903" t="s">
        <v>517</v>
      </c>
      <c r="U929" s="903"/>
      <c r="V929" s="822" t="s">
        <v>113</v>
      </c>
      <c r="W929" s="903" t="s">
        <v>515</v>
      </c>
      <c r="X929" s="903" t="s">
        <v>516</v>
      </c>
      <c r="Y929" s="903" t="s">
        <v>7533</v>
      </c>
      <c r="Z929" s="903"/>
      <c r="AA929" s="903" t="s">
        <v>1307</v>
      </c>
      <c r="AB929" s="903"/>
      <c r="AC929" s="903" t="s">
        <v>517</v>
      </c>
      <c r="AD929" s="903"/>
      <c r="AE929" s="12"/>
      <c r="AH929" s="35"/>
      <c r="AI929" s="35"/>
      <c r="AJ929" s="35"/>
      <c r="AK929" s="35"/>
      <c r="AL929" s="35"/>
      <c r="AM929" s="35"/>
      <c r="AN929" s="35"/>
      <c r="AO929" s="35"/>
      <c r="AP929" s="35"/>
      <c r="AQ929" s="35"/>
      <c r="AR929" s="35"/>
      <c r="AS929" s="35"/>
      <c r="AT929" s="35"/>
      <c r="AU929" s="35"/>
      <c r="AV929" s="35"/>
      <c r="AW929" s="35"/>
      <c r="AX929" s="35"/>
      <c r="AY929" s="35"/>
      <c r="AZ929" s="35"/>
      <c r="BA929" s="35"/>
      <c r="BB929" s="35"/>
      <c r="BC929" s="35"/>
      <c r="BD929" s="35"/>
      <c r="BE929" s="35"/>
      <c r="BF929" s="35"/>
      <c r="BG929" s="35"/>
      <c r="BH929" s="35"/>
      <c r="BI929" s="35"/>
      <c r="BJ929" s="35"/>
      <c r="BK929" s="35"/>
      <c r="BL929" s="35"/>
      <c r="BM929" s="35"/>
      <c r="BN929" s="35"/>
      <c r="BO929" s="35"/>
      <c r="BP929" s="35"/>
      <c r="BQ929" s="35"/>
      <c r="BR929" s="35"/>
      <c r="BS929" s="35"/>
      <c r="BT929" s="35"/>
      <c r="BU929" s="35"/>
      <c r="BV929" s="35"/>
      <c r="BW929" s="35"/>
      <c r="BX929" s="35"/>
      <c r="BY929" s="35"/>
      <c r="BZ929" s="35"/>
      <c r="CA929" s="35"/>
      <c r="CB929" s="35"/>
      <c r="CC929" s="35"/>
      <c r="CD929" s="35"/>
      <c r="CE929" s="35"/>
      <c r="CF929" s="35"/>
      <c r="CG929" s="35"/>
      <c r="CH929" s="35"/>
      <c r="CI929" s="35"/>
      <c r="CJ929" s="35"/>
      <c r="CK929" s="35"/>
      <c r="CL929" s="35"/>
      <c r="CM929" s="35"/>
      <c r="CN929" s="35"/>
      <c r="CO929" s="35"/>
      <c r="CP929" s="35"/>
      <c r="CQ929" s="35"/>
      <c r="CR929" s="35"/>
      <c r="CS929" s="35"/>
      <c r="CT929" s="35"/>
      <c r="CU929" s="35"/>
      <c r="CV929" s="35"/>
      <c r="CW929" s="35"/>
      <c r="CX929" s="35"/>
      <c r="CY929" s="35"/>
      <c r="CZ929" s="35"/>
      <c r="DA929" s="35"/>
      <c r="DB929" s="35"/>
      <c r="DC929" s="35"/>
      <c r="DD929" s="35"/>
      <c r="DE929" s="35"/>
      <c r="DF929" s="35"/>
      <c r="DG929" s="35"/>
      <c r="DH929" s="35"/>
      <c r="DI929" s="35"/>
      <c r="DJ929" s="35"/>
      <c r="DK929" s="35"/>
      <c r="DL929" s="35"/>
      <c r="DM929" s="35"/>
      <c r="DN929" s="35"/>
      <c r="DO929" s="35"/>
      <c r="DP929" s="35"/>
      <c r="DQ929" s="35"/>
      <c r="DR929" s="35"/>
      <c r="DS929" s="35"/>
      <c r="DT929" s="35"/>
      <c r="DU929" s="35"/>
      <c r="DV929" s="35"/>
      <c r="DW929" s="35"/>
      <c r="DX929" s="35"/>
      <c r="DY929" s="35"/>
      <c r="DZ929" s="35"/>
      <c r="EA929" s="35"/>
      <c r="EB929" s="35"/>
      <c r="EC929" s="35"/>
      <c r="ED929" s="35"/>
      <c r="EE929" s="35"/>
      <c r="EF929" s="35"/>
      <c r="EG929" s="35"/>
      <c r="EH929" s="35"/>
      <c r="EI929" s="35"/>
      <c r="EJ929" s="35"/>
      <c r="EK929" s="35"/>
      <c r="EL929" s="35"/>
      <c r="EM929" s="35"/>
      <c r="EN929" s="35"/>
      <c r="EO929" s="35"/>
      <c r="EP929" s="35"/>
      <c r="EQ929" s="35"/>
      <c r="ER929" s="35"/>
      <c r="ES929" s="35"/>
      <c r="ET929" s="35"/>
      <c r="EU929" s="35"/>
      <c r="EV929" s="35"/>
      <c r="EW929" s="35"/>
      <c r="EX929" s="35"/>
      <c r="EY929" s="35"/>
      <c r="EZ929" s="35"/>
      <c r="FA929" s="35"/>
      <c r="FB929" s="35"/>
      <c r="FC929" s="35"/>
      <c r="FD929" s="35"/>
      <c r="FE929" s="35"/>
      <c r="FF929" s="35"/>
      <c r="FG929" s="35"/>
      <c r="FH929" s="35"/>
      <c r="FI929" s="35"/>
      <c r="FJ929" s="35"/>
      <c r="FK929" s="35"/>
      <c r="FL929" s="35"/>
      <c r="FM929" s="35"/>
      <c r="FN929" s="35"/>
      <c r="FO929" s="35"/>
      <c r="FP929" s="35"/>
      <c r="FQ929" s="35"/>
      <c r="FR929" s="35"/>
      <c r="FS929" s="35"/>
      <c r="FT929" s="35"/>
      <c r="FU929" s="35"/>
      <c r="FV929" s="35"/>
      <c r="FW929" s="35"/>
      <c r="FX929" s="35"/>
      <c r="FY929" s="35"/>
      <c r="FZ929" s="35"/>
      <c r="GA929" s="35"/>
      <c r="GB929" s="35"/>
      <c r="GC929" s="35"/>
      <c r="GD929" s="35"/>
      <c r="GE929" s="35"/>
      <c r="GF929" s="35"/>
      <c r="GG929" s="35"/>
      <c r="GH929" s="35"/>
      <c r="GI929" s="35"/>
      <c r="GJ929" s="35"/>
      <c r="GK929" s="35"/>
      <c r="GL929" s="35"/>
      <c r="GM929" s="35"/>
      <c r="GN929" s="35"/>
      <c r="GO929" s="35"/>
      <c r="GP929" s="35"/>
      <c r="GQ929" s="35"/>
      <c r="GR929" s="35"/>
      <c r="GS929" s="35"/>
      <c r="GT929" s="35"/>
      <c r="GU929" s="35"/>
      <c r="GV929" s="35"/>
      <c r="GW929" s="35"/>
      <c r="GX929" s="35"/>
      <c r="GY929" s="35"/>
      <c r="GZ929" s="35"/>
      <c r="HA929" s="35"/>
      <c r="HB929" s="35"/>
      <c r="HC929" s="35"/>
      <c r="HD929" s="35"/>
      <c r="HE929" s="35"/>
      <c r="HF929" s="35"/>
      <c r="HG929" s="35"/>
      <c r="HH929" s="35"/>
      <c r="HI929" s="35"/>
      <c r="HJ929" s="35"/>
      <c r="HK929" s="35"/>
      <c r="HL929" s="35"/>
    </row>
    <row r="930" spans="1:220" ht="72" customHeight="1">
      <c r="A930" s="131"/>
      <c r="B930" s="53"/>
      <c r="C930" s="558"/>
      <c r="D930" s="558"/>
      <c r="E930" s="558"/>
      <c r="F930" s="558"/>
      <c r="G930" s="558"/>
      <c r="H930" s="558"/>
      <c r="I930" s="558"/>
      <c r="J930" s="558"/>
      <c r="K930" s="558"/>
      <c r="L930" s="558"/>
      <c r="M930" s="822"/>
      <c r="N930" s="903"/>
      <c r="O930" s="903"/>
      <c r="P930" s="111" t="s">
        <v>489</v>
      </c>
      <c r="Q930" s="172" t="s">
        <v>490</v>
      </c>
      <c r="R930" s="111" t="s">
        <v>489</v>
      </c>
      <c r="S930" s="172" t="s">
        <v>490</v>
      </c>
      <c r="T930" s="111" t="s">
        <v>489</v>
      </c>
      <c r="U930" s="172" t="s">
        <v>490</v>
      </c>
      <c r="V930" s="822"/>
      <c r="W930" s="903"/>
      <c r="X930" s="903"/>
      <c r="Y930" s="111" t="s">
        <v>489</v>
      </c>
      <c r="Z930" s="172" t="s">
        <v>490</v>
      </c>
      <c r="AA930" s="111" t="s">
        <v>489</v>
      </c>
      <c r="AB930" s="172" t="s">
        <v>490</v>
      </c>
      <c r="AC930" s="111" t="s">
        <v>489</v>
      </c>
      <c r="AD930" s="172" t="s">
        <v>490</v>
      </c>
      <c r="AE930" s="12"/>
    </row>
    <row r="931" spans="1:220" ht="15" customHeight="1">
      <c r="A931" s="131"/>
      <c r="B931" s="53"/>
      <c r="C931" s="82" t="s">
        <v>391</v>
      </c>
      <c r="D931" s="746" t="str">
        <f>IF($AH$11=1,"","No identificado")</f>
        <v>No identificado</v>
      </c>
      <c r="E931" s="746"/>
      <c r="F931" s="746"/>
      <c r="G931" s="746"/>
      <c r="H931" s="746"/>
      <c r="I931" s="746"/>
      <c r="J931" s="746"/>
      <c r="K931" s="746"/>
      <c r="L931" s="746"/>
      <c r="M931" s="432"/>
      <c r="N931" s="432"/>
      <c r="O931" s="432"/>
      <c r="P931" s="432"/>
      <c r="Q931" s="432"/>
      <c r="R931" s="432"/>
      <c r="S931" s="432"/>
      <c r="T931" s="432"/>
      <c r="U931" s="432"/>
      <c r="V931" s="432"/>
      <c r="W931" s="432"/>
      <c r="X931" s="432"/>
      <c r="Y931" s="432"/>
      <c r="Z931" s="432"/>
      <c r="AA931" s="432"/>
      <c r="AB931" s="432"/>
      <c r="AC931" s="432"/>
      <c r="AD931" s="432"/>
      <c r="AE931" s="12"/>
    </row>
    <row r="932" spans="1:220" ht="15" customHeight="1">
      <c r="A932" s="131"/>
      <c r="B932" s="53"/>
      <c r="C932" s="82" t="s">
        <v>66</v>
      </c>
      <c r="D932" s="746" t="str">
        <f>IF($AH$11=1,"",IF(CNGE_2026_M3_Secc1!$AH$627=CNGE_2026_M3_Secc1!$AJ$627,"",IF(CNGE_2026_M3_Secc1!D645="","",CNGE_2026_M3_Secc1!D645)))</f>
        <v/>
      </c>
      <c r="E932" s="746"/>
      <c r="F932" s="746"/>
      <c r="G932" s="746"/>
      <c r="H932" s="746"/>
      <c r="I932" s="746"/>
      <c r="J932" s="746"/>
      <c r="K932" s="746"/>
      <c r="L932" s="746"/>
      <c r="M932" s="432"/>
      <c r="N932" s="432"/>
      <c r="O932" s="432"/>
      <c r="P932" s="432"/>
      <c r="Q932" s="432"/>
      <c r="R932" s="432"/>
      <c r="S932" s="432"/>
      <c r="T932" s="432"/>
      <c r="U932" s="432"/>
      <c r="V932" s="432"/>
      <c r="W932" s="432"/>
      <c r="X932" s="432"/>
      <c r="Y932" s="432"/>
      <c r="Z932" s="432"/>
      <c r="AA932" s="432"/>
      <c r="AB932" s="432"/>
      <c r="AC932" s="432"/>
      <c r="AD932" s="432"/>
      <c r="AE932" s="12"/>
    </row>
    <row r="933" spans="1:220" ht="15" customHeight="1">
      <c r="A933" s="131"/>
      <c r="B933" s="53"/>
      <c r="C933" s="82" t="s">
        <v>67</v>
      </c>
      <c r="D933" s="746" t="str">
        <f>IF($AH$11=1,"",IF(CNGE_2026_M3_Secc1!$AH$627=CNGE_2026_M3_Secc1!$AJ$627,"",IF(CNGE_2026_M3_Secc1!D646="","",CNGE_2026_M3_Secc1!D646)))</f>
        <v/>
      </c>
      <c r="E933" s="746"/>
      <c r="F933" s="746"/>
      <c r="G933" s="746"/>
      <c r="H933" s="746"/>
      <c r="I933" s="746"/>
      <c r="J933" s="746"/>
      <c r="K933" s="746"/>
      <c r="L933" s="746"/>
      <c r="M933" s="432"/>
      <c r="N933" s="432"/>
      <c r="O933" s="432"/>
      <c r="P933" s="432"/>
      <c r="Q933" s="432"/>
      <c r="R933" s="432"/>
      <c r="S933" s="432"/>
      <c r="T933" s="432"/>
      <c r="U933" s="432"/>
      <c r="V933" s="432"/>
      <c r="W933" s="432"/>
      <c r="X933" s="432"/>
      <c r="Y933" s="432"/>
      <c r="Z933" s="432"/>
      <c r="AA933" s="432"/>
      <c r="AB933" s="432"/>
      <c r="AC933" s="432"/>
      <c r="AD933" s="432"/>
      <c r="AE933" s="12"/>
    </row>
    <row r="934" spans="1:220" ht="15" customHeight="1">
      <c r="A934" s="131"/>
      <c r="B934" s="53"/>
      <c r="C934" s="82" t="s">
        <v>68</v>
      </c>
      <c r="D934" s="746" t="str">
        <f>IF($AH$11=1,"",IF(CNGE_2026_M3_Secc1!$AH$627=CNGE_2026_M3_Secc1!$AJ$627,"",IF(CNGE_2026_M3_Secc1!D647="","",CNGE_2026_M3_Secc1!D647)))</f>
        <v/>
      </c>
      <c r="E934" s="746"/>
      <c r="F934" s="746"/>
      <c r="G934" s="746"/>
      <c r="H934" s="746"/>
      <c r="I934" s="746"/>
      <c r="J934" s="746"/>
      <c r="K934" s="746"/>
      <c r="L934" s="746"/>
      <c r="M934" s="432"/>
      <c r="N934" s="432"/>
      <c r="O934" s="432"/>
      <c r="P934" s="432"/>
      <c r="Q934" s="432"/>
      <c r="R934" s="432"/>
      <c r="S934" s="432"/>
      <c r="T934" s="432"/>
      <c r="U934" s="432"/>
      <c r="V934" s="432"/>
      <c r="W934" s="432"/>
      <c r="X934" s="432"/>
      <c r="Y934" s="432"/>
      <c r="Z934" s="432"/>
      <c r="AA934" s="432"/>
      <c r="AB934" s="432"/>
      <c r="AC934" s="432"/>
      <c r="AD934" s="432"/>
      <c r="AE934" s="12"/>
    </row>
    <row r="935" spans="1:220" ht="15" customHeight="1">
      <c r="A935" s="131"/>
      <c r="B935" s="53"/>
      <c r="C935" s="82" t="s">
        <v>69</v>
      </c>
      <c r="D935" s="746" t="str">
        <f>IF($AH$11=1,"",IF(CNGE_2026_M3_Secc1!$AH$627=CNGE_2026_M3_Secc1!$AJ$627,"",IF(CNGE_2026_M3_Secc1!D648="","",CNGE_2026_M3_Secc1!D648)))</f>
        <v/>
      </c>
      <c r="E935" s="746"/>
      <c r="F935" s="746"/>
      <c r="G935" s="746"/>
      <c r="H935" s="746"/>
      <c r="I935" s="746"/>
      <c r="J935" s="746"/>
      <c r="K935" s="746"/>
      <c r="L935" s="746"/>
      <c r="M935" s="432"/>
      <c r="N935" s="432"/>
      <c r="O935" s="432"/>
      <c r="P935" s="432"/>
      <c r="Q935" s="432"/>
      <c r="R935" s="432"/>
      <c r="S935" s="432"/>
      <c r="T935" s="432"/>
      <c r="U935" s="432"/>
      <c r="V935" s="432"/>
      <c r="W935" s="432"/>
      <c r="X935" s="432"/>
      <c r="Y935" s="432"/>
      <c r="Z935" s="432"/>
      <c r="AA935" s="432"/>
      <c r="AB935" s="432"/>
      <c r="AC935" s="432"/>
      <c r="AD935" s="432"/>
      <c r="AE935" s="12"/>
    </row>
    <row r="936" spans="1:220" ht="15" customHeight="1">
      <c r="A936" s="131"/>
      <c r="B936" s="53"/>
      <c r="C936" s="82" t="s">
        <v>70</v>
      </c>
      <c r="D936" s="746" t="str">
        <f>IF($AH$11=1,"",IF(CNGE_2026_M3_Secc1!$AH$627=CNGE_2026_M3_Secc1!$AJ$627,"",IF(CNGE_2026_M3_Secc1!D649="","",CNGE_2026_M3_Secc1!D649)))</f>
        <v/>
      </c>
      <c r="E936" s="746"/>
      <c r="F936" s="746"/>
      <c r="G936" s="746"/>
      <c r="H936" s="746"/>
      <c r="I936" s="746"/>
      <c r="J936" s="746"/>
      <c r="K936" s="746"/>
      <c r="L936" s="746"/>
      <c r="M936" s="432"/>
      <c r="N936" s="432"/>
      <c r="O936" s="432"/>
      <c r="P936" s="432"/>
      <c r="Q936" s="432"/>
      <c r="R936" s="432"/>
      <c r="S936" s="432"/>
      <c r="T936" s="432"/>
      <c r="U936" s="432"/>
      <c r="V936" s="432"/>
      <c r="W936" s="432"/>
      <c r="X936" s="432"/>
      <c r="Y936" s="432"/>
      <c r="Z936" s="432"/>
      <c r="AA936" s="432"/>
      <c r="AB936" s="432"/>
      <c r="AC936" s="432"/>
      <c r="AD936" s="432"/>
      <c r="AE936" s="12"/>
    </row>
    <row r="937" spans="1:220" ht="15" customHeight="1">
      <c r="A937" s="131"/>
      <c r="B937" s="53"/>
      <c r="C937" s="82" t="s">
        <v>71</v>
      </c>
      <c r="D937" s="746" t="str">
        <f>IF($AH$11=1,"",IF(CNGE_2026_M3_Secc1!$AH$627=CNGE_2026_M3_Secc1!$AJ$627,"",IF(CNGE_2026_M3_Secc1!D650="","",CNGE_2026_M3_Secc1!D650)))</f>
        <v/>
      </c>
      <c r="E937" s="746"/>
      <c r="F937" s="746"/>
      <c r="G937" s="746"/>
      <c r="H937" s="746"/>
      <c r="I937" s="746"/>
      <c r="J937" s="746"/>
      <c r="K937" s="746"/>
      <c r="L937" s="746"/>
      <c r="M937" s="432"/>
      <c r="N937" s="432"/>
      <c r="O937" s="432"/>
      <c r="P937" s="432"/>
      <c r="Q937" s="432"/>
      <c r="R937" s="432"/>
      <c r="S937" s="432"/>
      <c r="T937" s="432"/>
      <c r="U937" s="432"/>
      <c r="V937" s="432"/>
      <c r="W937" s="432"/>
      <c r="X937" s="432"/>
      <c r="Y937" s="432"/>
      <c r="Z937" s="432"/>
      <c r="AA937" s="432"/>
      <c r="AB937" s="432"/>
      <c r="AC937" s="432"/>
      <c r="AD937" s="432"/>
      <c r="AE937" s="12"/>
    </row>
    <row r="938" spans="1:220" ht="15" customHeight="1">
      <c r="A938" s="131"/>
      <c r="B938" s="53"/>
      <c r="C938" s="82" t="s">
        <v>72</v>
      </c>
      <c r="D938" s="746" t="str">
        <f>IF($AH$11=1,"",IF(CNGE_2026_M3_Secc1!$AH$627=CNGE_2026_M3_Secc1!$AJ$627,"",IF(CNGE_2026_M3_Secc1!D651="","",CNGE_2026_M3_Secc1!D651)))</f>
        <v/>
      </c>
      <c r="E938" s="746"/>
      <c r="F938" s="746"/>
      <c r="G938" s="746"/>
      <c r="H938" s="746"/>
      <c r="I938" s="746"/>
      <c r="J938" s="746"/>
      <c r="K938" s="746"/>
      <c r="L938" s="746"/>
      <c r="M938" s="432"/>
      <c r="N938" s="432"/>
      <c r="O938" s="432"/>
      <c r="P938" s="432"/>
      <c r="Q938" s="432"/>
      <c r="R938" s="432"/>
      <c r="S938" s="432"/>
      <c r="T938" s="432"/>
      <c r="U938" s="432"/>
      <c r="V938" s="432"/>
      <c r="W938" s="432"/>
      <c r="X938" s="432"/>
      <c r="Y938" s="432"/>
      <c r="Z938" s="432"/>
      <c r="AA938" s="432"/>
      <c r="AB938" s="432"/>
      <c r="AC938" s="432"/>
      <c r="AD938" s="432"/>
      <c r="AE938" s="12"/>
    </row>
    <row r="939" spans="1:220" ht="15" customHeight="1">
      <c r="A939" s="131"/>
      <c r="B939" s="53"/>
      <c r="C939" s="82" t="s">
        <v>73</v>
      </c>
      <c r="D939" s="746" t="str">
        <f>IF($AH$11=1,"",IF(CNGE_2026_M3_Secc1!$AH$627=CNGE_2026_M3_Secc1!$AJ$627,"",IF(CNGE_2026_M3_Secc1!D652="","",CNGE_2026_M3_Secc1!D652)))</f>
        <v/>
      </c>
      <c r="E939" s="746"/>
      <c r="F939" s="746"/>
      <c r="G939" s="746"/>
      <c r="H939" s="746"/>
      <c r="I939" s="746"/>
      <c r="J939" s="746"/>
      <c r="K939" s="746"/>
      <c r="L939" s="746"/>
      <c r="M939" s="432"/>
      <c r="N939" s="432"/>
      <c r="O939" s="432"/>
      <c r="P939" s="432"/>
      <c r="Q939" s="432"/>
      <c r="R939" s="432"/>
      <c r="S939" s="432"/>
      <c r="T939" s="432"/>
      <c r="U939" s="432"/>
      <c r="V939" s="432"/>
      <c r="W939" s="432"/>
      <c r="X939" s="432"/>
      <c r="Y939" s="432"/>
      <c r="Z939" s="432"/>
      <c r="AA939" s="432"/>
      <c r="AB939" s="432"/>
      <c r="AC939" s="432"/>
      <c r="AD939" s="432"/>
      <c r="AE939" s="12"/>
    </row>
    <row r="940" spans="1:220" ht="15" customHeight="1">
      <c r="A940" s="131"/>
      <c r="B940" s="53"/>
      <c r="C940" s="82" t="s">
        <v>74</v>
      </c>
      <c r="D940" s="746" t="str">
        <f>IF($AH$11=1,"",IF(CNGE_2026_M3_Secc1!$AH$627=CNGE_2026_M3_Secc1!$AJ$627,"",IF(CNGE_2026_M3_Secc1!D653="","",CNGE_2026_M3_Secc1!D653)))</f>
        <v/>
      </c>
      <c r="E940" s="746"/>
      <c r="F940" s="746"/>
      <c r="G940" s="746"/>
      <c r="H940" s="746"/>
      <c r="I940" s="746"/>
      <c r="J940" s="746"/>
      <c r="K940" s="746"/>
      <c r="L940" s="746"/>
      <c r="M940" s="432"/>
      <c r="N940" s="432"/>
      <c r="O940" s="432"/>
      <c r="P940" s="432"/>
      <c r="Q940" s="432"/>
      <c r="R940" s="432"/>
      <c r="S940" s="432"/>
      <c r="T940" s="432"/>
      <c r="U940" s="432"/>
      <c r="V940" s="432"/>
      <c r="W940" s="432"/>
      <c r="X940" s="432"/>
      <c r="Y940" s="432"/>
      <c r="Z940" s="432"/>
      <c r="AA940" s="432"/>
      <c r="AB940" s="432"/>
      <c r="AC940" s="432"/>
      <c r="AD940" s="432"/>
      <c r="AE940" s="12"/>
    </row>
    <row r="941" spans="1:220" ht="15" customHeight="1">
      <c r="A941" s="131"/>
      <c r="B941" s="53"/>
      <c r="C941" s="82" t="s">
        <v>75</v>
      </c>
      <c r="D941" s="746" t="str">
        <f>IF($AH$11=1,"",IF(CNGE_2026_M3_Secc1!$AH$627=CNGE_2026_M3_Secc1!$AJ$627,"",IF(CNGE_2026_M3_Secc1!D654="","",CNGE_2026_M3_Secc1!D654)))</f>
        <v/>
      </c>
      <c r="E941" s="746"/>
      <c r="F941" s="746"/>
      <c r="G941" s="746"/>
      <c r="H941" s="746"/>
      <c r="I941" s="746"/>
      <c r="J941" s="746"/>
      <c r="K941" s="746"/>
      <c r="L941" s="746"/>
      <c r="M941" s="432"/>
      <c r="N941" s="432"/>
      <c r="O941" s="432"/>
      <c r="P941" s="432"/>
      <c r="Q941" s="432"/>
      <c r="R941" s="432"/>
      <c r="S941" s="432"/>
      <c r="T941" s="432"/>
      <c r="U941" s="432"/>
      <c r="V941" s="432"/>
      <c r="W941" s="432"/>
      <c r="X941" s="432"/>
      <c r="Y941" s="432"/>
      <c r="Z941" s="432"/>
      <c r="AA941" s="432"/>
      <c r="AB941" s="432"/>
      <c r="AC941" s="432"/>
      <c r="AD941" s="432"/>
      <c r="AE941" s="12"/>
    </row>
    <row r="942" spans="1:220" ht="15" customHeight="1">
      <c r="A942" s="131"/>
      <c r="B942" s="53"/>
      <c r="C942" s="82" t="s">
        <v>76</v>
      </c>
      <c r="D942" s="746" t="str">
        <f>IF($AH$11=1,"",IF(CNGE_2026_M3_Secc1!$AH$627=CNGE_2026_M3_Secc1!$AJ$627,"",IF(CNGE_2026_M3_Secc1!D655="","",CNGE_2026_M3_Secc1!D655)))</f>
        <v/>
      </c>
      <c r="E942" s="746"/>
      <c r="F942" s="746"/>
      <c r="G942" s="746"/>
      <c r="H942" s="746"/>
      <c r="I942" s="746"/>
      <c r="J942" s="746"/>
      <c r="K942" s="746"/>
      <c r="L942" s="746"/>
      <c r="M942" s="432"/>
      <c r="N942" s="432"/>
      <c r="O942" s="432"/>
      <c r="P942" s="432"/>
      <c r="Q942" s="432"/>
      <c r="R942" s="432"/>
      <c r="S942" s="432"/>
      <c r="T942" s="432"/>
      <c r="U942" s="432"/>
      <c r="V942" s="432"/>
      <c r="W942" s="432"/>
      <c r="X942" s="432"/>
      <c r="Y942" s="432"/>
      <c r="Z942" s="432"/>
      <c r="AA942" s="432"/>
      <c r="AB942" s="432"/>
      <c r="AC942" s="432"/>
      <c r="AD942" s="432"/>
      <c r="AE942" s="12"/>
    </row>
    <row r="943" spans="1:220" ht="15" customHeight="1">
      <c r="A943" s="131"/>
      <c r="B943" s="53"/>
      <c r="C943" s="82" t="s">
        <v>77</v>
      </c>
      <c r="D943" s="746" t="str">
        <f>IF($AH$11=1,"",IF(CNGE_2026_M3_Secc1!$AH$627=CNGE_2026_M3_Secc1!$AJ$627,"",IF(CNGE_2026_M3_Secc1!D656="","",CNGE_2026_M3_Secc1!D656)))</f>
        <v/>
      </c>
      <c r="E943" s="746"/>
      <c r="F943" s="746"/>
      <c r="G943" s="746"/>
      <c r="H943" s="746"/>
      <c r="I943" s="746"/>
      <c r="J943" s="746"/>
      <c r="K943" s="746"/>
      <c r="L943" s="746"/>
      <c r="M943" s="432"/>
      <c r="N943" s="432"/>
      <c r="O943" s="432"/>
      <c r="P943" s="432"/>
      <c r="Q943" s="432"/>
      <c r="R943" s="432"/>
      <c r="S943" s="432"/>
      <c r="T943" s="432"/>
      <c r="U943" s="432"/>
      <c r="V943" s="432"/>
      <c r="W943" s="432"/>
      <c r="X943" s="432"/>
      <c r="Y943" s="432"/>
      <c r="Z943" s="432"/>
      <c r="AA943" s="432"/>
      <c r="AB943" s="432"/>
      <c r="AC943" s="432"/>
      <c r="AD943" s="432"/>
      <c r="AE943" s="12"/>
    </row>
    <row r="944" spans="1:220" ht="15" customHeight="1">
      <c r="A944" s="131"/>
      <c r="B944" s="53"/>
      <c r="C944" s="82" t="s">
        <v>78</v>
      </c>
      <c r="D944" s="746" t="str">
        <f>IF($AH$11=1,"",IF(CNGE_2026_M3_Secc1!$AH$627=CNGE_2026_M3_Secc1!$AJ$627,"",IF(CNGE_2026_M3_Secc1!D657="","",CNGE_2026_M3_Secc1!D657)))</f>
        <v/>
      </c>
      <c r="E944" s="746"/>
      <c r="F944" s="746"/>
      <c r="G944" s="746"/>
      <c r="H944" s="746"/>
      <c r="I944" s="746"/>
      <c r="J944" s="746"/>
      <c r="K944" s="746"/>
      <c r="L944" s="746"/>
      <c r="M944" s="432"/>
      <c r="N944" s="432"/>
      <c r="O944" s="432"/>
      <c r="P944" s="432"/>
      <c r="Q944" s="432"/>
      <c r="R944" s="432"/>
      <c r="S944" s="432"/>
      <c r="T944" s="432"/>
      <c r="U944" s="432"/>
      <c r="V944" s="432"/>
      <c r="W944" s="432"/>
      <c r="X944" s="432"/>
      <c r="Y944" s="432"/>
      <c r="Z944" s="432"/>
      <c r="AA944" s="432"/>
      <c r="AB944" s="432"/>
      <c r="AC944" s="432"/>
      <c r="AD944" s="432"/>
      <c r="AE944" s="12"/>
    </row>
    <row r="945" spans="1:31" ht="15" customHeight="1">
      <c r="A945" s="131"/>
      <c r="B945" s="53"/>
      <c r="C945" s="82" t="s">
        <v>79</v>
      </c>
      <c r="D945" s="746" t="str">
        <f>IF($AH$11=1,"",IF(CNGE_2026_M3_Secc1!$AH$627=CNGE_2026_M3_Secc1!$AJ$627,"",IF(CNGE_2026_M3_Secc1!D658="","",CNGE_2026_M3_Secc1!D658)))</f>
        <v/>
      </c>
      <c r="E945" s="746"/>
      <c r="F945" s="746"/>
      <c r="G945" s="746"/>
      <c r="H945" s="746"/>
      <c r="I945" s="746"/>
      <c r="J945" s="746"/>
      <c r="K945" s="746"/>
      <c r="L945" s="746"/>
      <c r="M945" s="432"/>
      <c r="N945" s="432"/>
      <c r="O945" s="432"/>
      <c r="P945" s="432"/>
      <c r="Q945" s="432"/>
      <c r="R945" s="432"/>
      <c r="S945" s="432"/>
      <c r="T945" s="432"/>
      <c r="U945" s="432"/>
      <c r="V945" s="432"/>
      <c r="W945" s="432"/>
      <c r="X945" s="432"/>
      <c r="Y945" s="432"/>
      <c r="Z945" s="432"/>
      <c r="AA945" s="432"/>
      <c r="AB945" s="432"/>
      <c r="AC945" s="432"/>
      <c r="AD945" s="432"/>
      <c r="AE945" s="12"/>
    </row>
    <row r="946" spans="1:31" ht="15" customHeight="1">
      <c r="A946" s="131"/>
      <c r="B946" s="53"/>
      <c r="C946" s="82" t="s">
        <v>80</v>
      </c>
      <c r="D946" s="746" t="str">
        <f>IF($AH$11=1,"",IF(CNGE_2026_M3_Secc1!$AH$627=CNGE_2026_M3_Secc1!$AJ$627,"",IF(CNGE_2026_M3_Secc1!D659="","",CNGE_2026_M3_Secc1!D659)))</f>
        <v/>
      </c>
      <c r="E946" s="746"/>
      <c r="F946" s="746"/>
      <c r="G946" s="746"/>
      <c r="H946" s="746"/>
      <c r="I946" s="746"/>
      <c r="J946" s="746"/>
      <c r="K946" s="746"/>
      <c r="L946" s="746"/>
      <c r="M946" s="432"/>
      <c r="N946" s="432"/>
      <c r="O946" s="432"/>
      <c r="P946" s="432"/>
      <c r="Q946" s="432"/>
      <c r="R946" s="432"/>
      <c r="S946" s="432"/>
      <c r="T946" s="432"/>
      <c r="U946" s="432"/>
      <c r="V946" s="432"/>
      <c r="W946" s="432"/>
      <c r="X946" s="432"/>
      <c r="Y946" s="432"/>
      <c r="Z946" s="432"/>
      <c r="AA946" s="432"/>
      <c r="AB946" s="432"/>
      <c r="AC946" s="432"/>
      <c r="AD946" s="432"/>
      <c r="AE946" s="12"/>
    </row>
    <row r="947" spans="1:31" ht="15" customHeight="1">
      <c r="A947" s="131"/>
      <c r="B947" s="53"/>
      <c r="C947" s="82" t="s">
        <v>81</v>
      </c>
      <c r="D947" s="746" t="str">
        <f>IF($AH$11=1,"",IF(CNGE_2026_M3_Secc1!$AH$627=CNGE_2026_M3_Secc1!$AJ$627,"",IF(CNGE_2026_M3_Secc1!D660="","",CNGE_2026_M3_Secc1!D660)))</f>
        <v/>
      </c>
      <c r="E947" s="746"/>
      <c r="F947" s="746"/>
      <c r="G947" s="746"/>
      <c r="H947" s="746"/>
      <c r="I947" s="746"/>
      <c r="J947" s="746"/>
      <c r="K947" s="746"/>
      <c r="L947" s="746"/>
      <c r="M947" s="432"/>
      <c r="N947" s="432"/>
      <c r="O947" s="432"/>
      <c r="P947" s="432"/>
      <c r="Q947" s="432"/>
      <c r="R947" s="432"/>
      <c r="S947" s="432"/>
      <c r="T947" s="432"/>
      <c r="U947" s="432"/>
      <c r="V947" s="432"/>
      <c r="W947" s="432"/>
      <c r="X947" s="432"/>
      <c r="Y947" s="432"/>
      <c r="Z947" s="432"/>
      <c r="AA947" s="432"/>
      <c r="AB947" s="432"/>
      <c r="AC947" s="432"/>
      <c r="AD947" s="432"/>
      <c r="AE947" s="12"/>
    </row>
    <row r="948" spans="1:31" ht="15" customHeight="1">
      <c r="A948" s="131"/>
      <c r="B948" s="53"/>
      <c r="C948" s="82" t="s">
        <v>82</v>
      </c>
      <c r="D948" s="746" t="str">
        <f>IF($AH$11=1,"",IF(CNGE_2026_M3_Secc1!$AH$627=CNGE_2026_M3_Secc1!$AJ$627,"",IF(CNGE_2026_M3_Secc1!D661="","",CNGE_2026_M3_Secc1!D661)))</f>
        <v/>
      </c>
      <c r="E948" s="746"/>
      <c r="F948" s="746"/>
      <c r="G948" s="746"/>
      <c r="H948" s="746"/>
      <c r="I948" s="746"/>
      <c r="J948" s="746"/>
      <c r="K948" s="746"/>
      <c r="L948" s="746"/>
      <c r="M948" s="432"/>
      <c r="N948" s="432"/>
      <c r="O948" s="432"/>
      <c r="P948" s="432"/>
      <c r="Q948" s="432"/>
      <c r="R948" s="432"/>
      <c r="S948" s="432"/>
      <c r="T948" s="432"/>
      <c r="U948" s="432"/>
      <c r="V948" s="432"/>
      <c r="W948" s="432"/>
      <c r="X948" s="432"/>
      <c r="Y948" s="432"/>
      <c r="Z948" s="432"/>
      <c r="AA948" s="432"/>
      <c r="AB948" s="432"/>
      <c r="AC948" s="432"/>
      <c r="AD948" s="432"/>
      <c r="AE948" s="12"/>
    </row>
    <row r="949" spans="1:31" ht="15" customHeight="1">
      <c r="A949" s="131"/>
      <c r="B949" s="53"/>
      <c r="C949" s="82" t="s">
        <v>83</v>
      </c>
      <c r="D949" s="746" t="str">
        <f>IF($AH$11=1,"",IF(CNGE_2026_M3_Secc1!$AH$627=CNGE_2026_M3_Secc1!$AJ$627,"",IF(CNGE_2026_M3_Secc1!D662="","",CNGE_2026_M3_Secc1!D662)))</f>
        <v/>
      </c>
      <c r="E949" s="746"/>
      <c r="F949" s="746"/>
      <c r="G949" s="746"/>
      <c r="H949" s="746"/>
      <c r="I949" s="746"/>
      <c r="J949" s="746"/>
      <c r="K949" s="746"/>
      <c r="L949" s="746"/>
      <c r="M949" s="432"/>
      <c r="N949" s="432"/>
      <c r="O949" s="432"/>
      <c r="P949" s="432"/>
      <c r="Q949" s="432"/>
      <c r="R949" s="432"/>
      <c r="S949" s="432"/>
      <c r="T949" s="432"/>
      <c r="U949" s="432"/>
      <c r="V949" s="432"/>
      <c r="W949" s="432"/>
      <c r="X949" s="432"/>
      <c r="Y949" s="432"/>
      <c r="Z949" s="432"/>
      <c r="AA949" s="432"/>
      <c r="AB949" s="432"/>
      <c r="AC949" s="432"/>
      <c r="AD949" s="432"/>
      <c r="AE949" s="12"/>
    </row>
    <row r="950" spans="1:31" ht="15" customHeight="1">
      <c r="A950" s="131"/>
      <c r="B950" s="53"/>
      <c r="C950" s="82" t="s">
        <v>84</v>
      </c>
      <c r="D950" s="746" t="str">
        <f>IF($AH$11=1,"",IF(CNGE_2026_M3_Secc1!$AH$627=CNGE_2026_M3_Secc1!$AJ$627,"",IF(CNGE_2026_M3_Secc1!D663="","",CNGE_2026_M3_Secc1!D663)))</f>
        <v/>
      </c>
      <c r="E950" s="746"/>
      <c r="F950" s="746"/>
      <c r="G950" s="746"/>
      <c r="H950" s="746"/>
      <c r="I950" s="746"/>
      <c r="J950" s="746"/>
      <c r="K950" s="746"/>
      <c r="L950" s="746"/>
      <c r="M950" s="432"/>
      <c r="N950" s="432"/>
      <c r="O950" s="432"/>
      <c r="P950" s="432"/>
      <c r="Q950" s="432"/>
      <c r="R950" s="432"/>
      <c r="S950" s="432"/>
      <c r="T950" s="432"/>
      <c r="U950" s="432"/>
      <c r="V950" s="432"/>
      <c r="W950" s="432"/>
      <c r="X950" s="432"/>
      <c r="Y950" s="432"/>
      <c r="Z950" s="432"/>
      <c r="AA950" s="432"/>
      <c r="AB950" s="432"/>
      <c r="AC950" s="432"/>
      <c r="AD950" s="432"/>
      <c r="AE950" s="12"/>
    </row>
    <row r="951" spans="1:31" ht="15" customHeight="1">
      <c r="A951" s="131"/>
      <c r="B951" s="53"/>
      <c r="C951" s="82" t="s">
        <v>85</v>
      </c>
      <c r="D951" s="746" t="str">
        <f>IF($AH$11=1,"",IF(CNGE_2026_M3_Secc1!$AH$627=CNGE_2026_M3_Secc1!$AJ$627,"",IF(CNGE_2026_M3_Secc1!D664="","",CNGE_2026_M3_Secc1!D664)))</f>
        <v/>
      </c>
      <c r="E951" s="746"/>
      <c r="F951" s="746"/>
      <c r="G951" s="746"/>
      <c r="H951" s="746"/>
      <c r="I951" s="746"/>
      <c r="J951" s="746"/>
      <c r="K951" s="746"/>
      <c r="L951" s="746"/>
      <c r="M951" s="432"/>
      <c r="N951" s="432"/>
      <c r="O951" s="432"/>
      <c r="P951" s="432"/>
      <c r="Q951" s="432"/>
      <c r="R951" s="432"/>
      <c r="S951" s="432"/>
      <c r="T951" s="432"/>
      <c r="U951" s="432"/>
      <c r="V951" s="432"/>
      <c r="W951" s="432"/>
      <c r="X951" s="432"/>
      <c r="Y951" s="432"/>
      <c r="Z951" s="432"/>
      <c r="AA951" s="432"/>
      <c r="AB951" s="432"/>
      <c r="AC951" s="432"/>
      <c r="AD951" s="432"/>
      <c r="AE951" s="12"/>
    </row>
    <row r="952" spans="1:31" ht="15" customHeight="1">
      <c r="A952" s="131"/>
      <c r="B952" s="53"/>
      <c r="C952" s="82" t="s">
        <v>86</v>
      </c>
      <c r="D952" s="746" t="str">
        <f>IF($AH$11=1,"",IF(CNGE_2026_M3_Secc1!$AH$627=CNGE_2026_M3_Secc1!$AJ$627,"",IF(CNGE_2026_M3_Secc1!D665="","",CNGE_2026_M3_Secc1!D665)))</f>
        <v/>
      </c>
      <c r="E952" s="746"/>
      <c r="F952" s="746"/>
      <c r="G952" s="746"/>
      <c r="H952" s="746"/>
      <c r="I952" s="746"/>
      <c r="J952" s="746"/>
      <c r="K952" s="746"/>
      <c r="L952" s="746"/>
      <c r="M952" s="432"/>
      <c r="N952" s="432"/>
      <c r="O952" s="432"/>
      <c r="P952" s="432"/>
      <c r="Q952" s="432"/>
      <c r="R952" s="432"/>
      <c r="S952" s="432"/>
      <c r="T952" s="432"/>
      <c r="U952" s="432"/>
      <c r="V952" s="432"/>
      <c r="W952" s="432"/>
      <c r="X952" s="432"/>
      <c r="Y952" s="432"/>
      <c r="Z952" s="432"/>
      <c r="AA952" s="432"/>
      <c r="AB952" s="432"/>
      <c r="AC952" s="432"/>
      <c r="AD952" s="432"/>
      <c r="AE952" s="12"/>
    </row>
    <row r="953" spans="1:31" ht="15" customHeight="1">
      <c r="A953" s="131"/>
      <c r="B953" s="53"/>
      <c r="C953" s="82" t="s">
        <v>87</v>
      </c>
      <c r="D953" s="746" t="str">
        <f>IF($AH$11=1,"",IF(CNGE_2026_M3_Secc1!$AH$627=CNGE_2026_M3_Secc1!$AJ$627,"",IF(CNGE_2026_M3_Secc1!D666="","",CNGE_2026_M3_Secc1!D666)))</f>
        <v/>
      </c>
      <c r="E953" s="746"/>
      <c r="F953" s="746"/>
      <c r="G953" s="746"/>
      <c r="H953" s="746"/>
      <c r="I953" s="746"/>
      <c r="J953" s="746"/>
      <c r="K953" s="746"/>
      <c r="L953" s="746"/>
      <c r="M953" s="432"/>
      <c r="N953" s="432"/>
      <c r="O953" s="432"/>
      <c r="P953" s="432"/>
      <c r="Q953" s="432"/>
      <c r="R953" s="432"/>
      <c r="S953" s="432"/>
      <c r="T953" s="432"/>
      <c r="U953" s="432"/>
      <c r="V953" s="432"/>
      <c r="W953" s="432"/>
      <c r="X953" s="432"/>
      <c r="Y953" s="432"/>
      <c r="Z953" s="432"/>
      <c r="AA953" s="432"/>
      <c r="AB953" s="432"/>
      <c r="AC953" s="432"/>
      <c r="AD953" s="432"/>
      <c r="AE953" s="12"/>
    </row>
    <row r="954" spans="1:31" ht="15" customHeight="1">
      <c r="A954" s="131"/>
      <c r="B954" s="53"/>
      <c r="C954" s="82" t="s">
        <v>88</v>
      </c>
      <c r="D954" s="746" t="str">
        <f>IF($AH$11=1,"",IF(CNGE_2026_M3_Secc1!$AH$627=CNGE_2026_M3_Secc1!$AJ$627,"",IF(CNGE_2026_M3_Secc1!D667="","",CNGE_2026_M3_Secc1!D667)))</f>
        <v/>
      </c>
      <c r="E954" s="746"/>
      <c r="F954" s="746"/>
      <c r="G954" s="746"/>
      <c r="H954" s="746"/>
      <c r="I954" s="746"/>
      <c r="J954" s="746"/>
      <c r="K954" s="746"/>
      <c r="L954" s="746"/>
      <c r="M954" s="432"/>
      <c r="N954" s="432"/>
      <c r="O954" s="432"/>
      <c r="P954" s="432"/>
      <c r="Q954" s="432"/>
      <c r="R954" s="432"/>
      <c r="S954" s="432"/>
      <c r="T954" s="432"/>
      <c r="U954" s="432"/>
      <c r="V954" s="432"/>
      <c r="W954" s="432"/>
      <c r="X954" s="432"/>
      <c r="Y954" s="432"/>
      <c r="Z954" s="432"/>
      <c r="AA954" s="432"/>
      <c r="AB954" s="432"/>
      <c r="AC954" s="432"/>
      <c r="AD954" s="432"/>
      <c r="AE954" s="12"/>
    </row>
    <row r="955" spans="1:31" ht="15" customHeight="1">
      <c r="A955" s="131"/>
      <c r="B955" s="53"/>
      <c r="C955" s="82" t="s">
        <v>89</v>
      </c>
      <c r="D955" s="746" t="str">
        <f>IF($AH$11=1,"",IF(CNGE_2026_M3_Secc1!$AH$627=CNGE_2026_M3_Secc1!$AJ$627,"",IF(CNGE_2026_M3_Secc1!D668="","",CNGE_2026_M3_Secc1!D668)))</f>
        <v/>
      </c>
      <c r="E955" s="746"/>
      <c r="F955" s="746"/>
      <c r="G955" s="746"/>
      <c r="H955" s="746"/>
      <c r="I955" s="746"/>
      <c r="J955" s="746"/>
      <c r="K955" s="746"/>
      <c r="L955" s="746"/>
      <c r="M955" s="432"/>
      <c r="N955" s="432"/>
      <c r="O955" s="432"/>
      <c r="P955" s="432"/>
      <c r="Q955" s="432"/>
      <c r="R955" s="432"/>
      <c r="S955" s="432"/>
      <c r="T955" s="432"/>
      <c r="U955" s="432"/>
      <c r="V955" s="432"/>
      <c r="W955" s="432"/>
      <c r="X955" s="432"/>
      <c r="Y955" s="432"/>
      <c r="Z955" s="432"/>
      <c r="AA955" s="432"/>
      <c r="AB955" s="432"/>
      <c r="AC955" s="432"/>
      <c r="AD955" s="432"/>
      <c r="AE955" s="12"/>
    </row>
    <row r="956" spans="1:31" ht="15" customHeight="1">
      <c r="A956" s="131"/>
      <c r="B956" s="53"/>
      <c r="C956" s="82" t="s">
        <v>90</v>
      </c>
      <c r="D956" s="746" t="str">
        <f>IF($AH$11=1,"",IF(CNGE_2026_M3_Secc1!$AH$627=CNGE_2026_M3_Secc1!$AJ$627,"",IF(CNGE_2026_M3_Secc1!D669="","",CNGE_2026_M3_Secc1!D669)))</f>
        <v/>
      </c>
      <c r="E956" s="746"/>
      <c r="F956" s="746"/>
      <c r="G956" s="746"/>
      <c r="H956" s="746"/>
      <c r="I956" s="746"/>
      <c r="J956" s="746"/>
      <c r="K956" s="746"/>
      <c r="L956" s="746"/>
      <c r="M956" s="432"/>
      <c r="N956" s="432"/>
      <c r="O956" s="432"/>
      <c r="P956" s="432"/>
      <c r="Q956" s="432"/>
      <c r="R956" s="432"/>
      <c r="S956" s="432"/>
      <c r="T956" s="432"/>
      <c r="U956" s="432"/>
      <c r="V956" s="432"/>
      <c r="W956" s="432"/>
      <c r="X956" s="432"/>
      <c r="Y956" s="432"/>
      <c r="Z956" s="432"/>
      <c r="AA956" s="432"/>
      <c r="AB956" s="432"/>
      <c r="AC956" s="432"/>
      <c r="AD956" s="432"/>
      <c r="AE956" s="12"/>
    </row>
    <row r="957" spans="1:31" ht="15" customHeight="1">
      <c r="A957" s="131"/>
      <c r="B957" s="53"/>
      <c r="C957" s="82" t="s">
        <v>91</v>
      </c>
      <c r="D957" s="746" t="str">
        <f>IF($AH$11=1,"",IF(CNGE_2026_M3_Secc1!$AH$627=CNGE_2026_M3_Secc1!$AJ$627,"",IF(CNGE_2026_M3_Secc1!D670="","",CNGE_2026_M3_Secc1!D670)))</f>
        <v/>
      </c>
      <c r="E957" s="746"/>
      <c r="F957" s="746"/>
      <c r="G957" s="746"/>
      <c r="H957" s="746"/>
      <c r="I957" s="746"/>
      <c r="J957" s="746"/>
      <c r="K957" s="746"/>
      <c r="L957" s="746"/>
      <c r="M957" s="432"/>
      <c r="N957" s="432"/>
      <c r="O957" s="432"/>
      <c r="P957" s="432"/>
      <c r="Q957" s="432"/>
      <c r="R957" s="432"/>
      <c r="S957" s="432"/>
      <c r="T957" s="432"/>
      <c r="U957" s="432"/>
      <c r="V957" s="432"/>
      <c r="W957" s="432"/>
      <c r="X957" s="432"/>
      <c r="Y957" s="432"/>
      <c r="Z957" s="432"/>
      <c r="AA957" s="432"/>
      <c r="AB957" s="432"/>
      <c r="AC957" s="432"/>
      <c r="AD957" s="432"/>
      <c r="AE957" s="12"/>
    </row>
    <row r="958" spans="1:31" ht="15" customHeight="1">
      <c r="A958" s="131"/>
      <c r="B958" s="53"/>
      <c r="C958" s="82" t="s">
        <v>92</v>
      </c>
      <c r="D958" s="746" t="str">
        <f>IF($AH$11=1,"",IF(CNGE_2026_M3_Secc1!$AH$627=CNGE_2026_M3_Secc1!$AJ$627,"",IF(CNGE_2026_M3_Secc1!D671="","",CNGE_2026_M3_Secc1!D671)))</f>
        <v/>
      </c>
      <c r="E958" s="746"/>
      <c r="F958" s="746"/>
      <c r="G958" s="746"/>
      <c r="H958" s="746"/>
      <c r="I958" s="746"/>
      <c r="J958" s="746"/>
      <c r="K958" s="746"/>
      <c r="L958" s="746"/>
      <c r="M958" s="432"/>
      <c r="N958" s="432"/>
      <c r="O958" s="432"/>
      <c r="P958" s="432"/>
      <c r="Q958" s="432"/>
      <c r="R958" s="432"/>
      <c r="S958" s="432"/>
      <c r="T958" s="432"/>
      <c r="U958" s="432"/>
      <c r="V958" s="432"/>
      <c r="W958" s="432"/>
      <c r="X958" s="432"/>
      <c r="Y958" s="432"/>
      <c r="Z958" s="432"/>
      <c r="AA958" s="432"/>
      <c r="AB958" s="432"/>
      <c r="AC958" s="432"/>
      <c r="AD958" s="432"/>
      <c r="AE958" s="12"/>
    </row>
    <row r="959" spans="1:31" ht="15" customHeight="1">
      <c r="A959" s="131"/>
      <c r="B959" s="53"/>
      <c r="C959" s="82" t="s">
        <v>93</v>
      </c>
      <c r="D959" s="746" t="str">
        <f>IF($AH$11=1,"",IF(CNGE_2026_M3_Secc1!$AH$627=CNGE_2026_M3_Secc1!$AJ$627,"",IF(CNGE_2026_M3_Secc1!D672="","",CNGE_2026_M3_Secc1!D672)))</f>
        <v/>
      </c>
      <c r="E959" s="746"/>
      <c r="F959" s="746"/>
      <c r="G959" s="746"/>
      <c r="H959" s="746"/>
      <c r="I959" s="746"/>
      <c r="J959" s="746"/>
      <c r="K959" s="746"/>
      <c r="L959" s="746"/>
      <c r="M959" s="432"/>
      <c r="N959" s="432"/>
      <c r="O959" s="432"/>
      <c r="P959" s="432"/>
      <c r="Q959" s="432"/>
      <c r="R959" s="432"/>
      <c r="S959" s="432"/>
      <c r="T959" s="432"/>
      <c r="U959" s="432"/>
      <c r="V959" s="432"/>
      <c r="W959" s="432"/>
      <c r="X959" s="432"/>
      <c r="Y959" s="432"/>
      <c r="Z959" s="432"/>
      <c r="AA959" s="432"/>
      <c r="AB959" s="432"/>
      <c r="AC959" s="432"/>
      <c r="AD959" s="432"/>
      <c r="AE959" s="12"/>
    </row>
    <row r="960" spans="1:31" ht="15" customHeight="1">
      <c r="A960" s="131"/>
      <c r="B960" s="53"/>
      <c r="C960" s="82" t="s">
        <v>94</v>
      </c>
      <c r="D960" s="746" t="str">
        <f>IF($AH$11=1,"",IF(CNGE_2026_M3_Secc1!$AH$627=CNGE_2026_M3_Secc1!$AJ$627,"",IF(CNGE_2026_M3_Secc1!D673="","",CNGE_2026_M3_Secc1!D673)))</f>
        <v/>
      </c>
      <c r="E960" s="746"/>
      <c r="F960" s="746"/>
      <c r="G960" s="746"/>
      <c r="H960" s="746"/>
      <c r="I960" s="746"/>
      <c r="J960" s="746"/>
      <c r="K960" s="746"/>
      <c r="L960" s="746"/>
      <c r="M960" s="432"/>
      <c r="N960" s="432"/>
      <c r="O960" s="432"/>
      <c r="P960" s="432"/>
      <c r="Q960" s="432"/>
      <c r="R960" s="432"/>
      <c r="S960" s="432"/>
      <c r="T960" s="432"/>
      <c r="U960" s="432"/>
      <c r="V960" s="432"/>
      <c r="W960" s="432"/>
      <c r="X960" s="432"/>
      <c r="Y960" s="432"/>
      <c r="Z960" s="432"/>
      <c r="AA960" s="432"/>
      <c r="AB960" s="432"/>
      <c r="AC960" s="432"/>
      <c r="AD960" s="432"/>
      <c r="AE960" s="12"/>
    </row>
    <row r="961" spans="1:31" ht="15" customHeight="1">
      <c r="A961" s="131"/>
      <c r="B961" s="53"/>
      <c r="C961" s="82" t="s">
        <v>95</v>
      </c>
      <c r="D961" s="746" t="str">
        <f>IF($AH$11=1,"",IF(CNGE_2026_M3_Secc1!$AH$627=CNGE_2026_M3_Secc1!$AJ$627,"",IF(CNGE_2026_M3_Secc1!D674="","",CNGE_2026_M3_Secc1!D674)))</f>
        <v/>
      </c>
      <c r="E961" s="746"/>
      <c r="F961" s="746"/>
      <c r="G961" s="746"/>
      <c r="H961" s="746"/>
      <c r="I961" s="746"/>
      <c r="J961" s="746"/>
      <c r="K961" s="746"/>
      <c r="L961" s="746"/>
      <c r="M961" s="432"/>
      <c r="N961" s="432"/>
      <c r="O961" s="432"/>
      <c r="P961" s="432"/>
      <c r="Q961" s="432"/>
      <c r="R961" s="432"/>
      <c r="S961" s="432"/>
      <c r="T961" s="432"/>
      <c r="U961" s="432"/>
      <c r="V961" s="432"/>
      <c r="W961" s="432"/>
      <c r="X961" s="432"/>
      <c r="Y961" s="432"/>
      <c r="Z961" s="432"/>
      <c r="AA961" s="432"/>
      <c r="AB961" s="432"/>
      <c r="AC961" s="432"/>
      <c r="AD961" s="432"/>
      <c r="AE961" s="12"/>
    </row>
    <row r="962" spans="1:31" ht="15" customHeight="1">
      <c r="A962" s="131"/>
      <c r="B962" s="53"/>
      <c r="C962" s="82" t="s">
        <v>96</v>
      </c>
      <c r="D962" s="746" t="str">
        <f>IF($AH$11=1,"",IF(CNGE_2026_M3_Secc1!$AH$627=CNGE_2026_M3_Secc1!$AJ$627,"",IF(CNGE_2026_M3_Secc1!D675="","",CNGE_2026_M3_Secc1!D675)))</f>
        <v/>
      </c>
      <c r="E962" s="746"/>
      <c r="F962" s="746"/>
      <c r="G962" s="746"/>
      <c r="H962" s="746"/>
      <c r="I962" s="746"/>
      <c r="J962" s="746"/>
      <c r="K962" s="746"/>
      <c r="L962" s="746"/>
      <c r="M962" s="432"/>
      <c r="N962" s="432"/>
      <c r="O962" s="432"/>
      <c r="P962" s="432"/>
      <c r="Q962" s="432"/>
      <c r="R962" s="432"/>
      <c r="S962" s="432"/>
      <c r="T962" s="432"/>
      <c r="U962" s="432"/>
      <c r="V962" s="432"/>
      <c r="W962" s="432"/>
      <c r="X962" s="432"/>
      <c r="Y962" s="432"/>
      <c r="Z962" s="432"/>
      <c r="AA962" s="432"/>
      <c r="AB962" s="432"/>
      <c r="AC962" s="432"/>
      <c r="AD962" s="432"/>
      <c r="AE962" s="12"/>
    </row>
    <row r="963" spans="1:31" ht="15" customHeight="1">
      <c r="A963" s="131"/>
      <c r="B963" s="53"/>
      <c r="C963" s="82" t="s">
        <v>97</v>
      </c>
      <c r="D963" s="746" t="str">
        <f>IF($AH$11=1,"",IF(CNGE_2026_M3_Secc1!$AH$627=CNGE_2026_M3_Secc1!$AJ$627,"",IF(CNGE_2026_M3_Secc1!D676="","",CNGE_2026_M3_Secc1!D676)))</f>
        <v/>
      </c>
      <c r="E963" s="746"/>
      <c r="F963" s="746"/>
      <c r="G963" s="746"/>
      <c r="H963" s="746"/>
      <c r="I963" s="746"/>
      <c r="J963" s="746"/>
      <c r="K963" s="746"/>
      <c r="L963" s="746"/>
      <c r="M963" s="432"/>
      <c r="N963" s="432"/>
      <c r="O963" s="432"/>
      <c r="P963" s="432"/>
      <c r="Q963" s="432"/>
      <c r="R963" s="432"/>
      <c r="S963" s="432"/>
      <c r="T963" s="432"/>
      <c r="U963" s="432"/>
      <c r="V963" s="432"/>
      <c r="W963" s="432"/>
      <c r="X963" s="432"/>
      <c r="Y963" s="432"/>
      <c r="Z963" s="432"/>
      <c r="AA963" s="432"/>
      <c r="AB963" s="432"/>
      <c r="AC963" s="432"/>
      <c r="AD963" s="432"/>
      <c r="AE963" s="12"/>
    </row>
    <row r="964" spans="1:31" ht="15" customHeight="1">
      <c r="A964" s="131"/>
      <c r="B964" s="53"/>
      <c r="C964" s="82" t="s">
        <v>98</v>
      </c>
      <c r="D964" s="746" t="str">
        <f>IF($AH$11=1,"",IF(CNGE_2026_M3_Secc1!$AH$627=CNGE_2026_M3_Secc1!$AJ$627,"",IF(CNGE_2026_M3_Secc1!D677="","",CNGE_2026_M3_Secc1!D677)))</f>
        <v/>
      </c>
      <c r="E964" s="746"/>
      <c r="F964" s="746"/>
      <c r="G964" s="746"/>
      <c r="H964" s="746"/>
      <c r="I964" s="746"/>
      <c r="J964" s="746"/>
      <c r="K964" s="746"/>
      <c r="L964" s="746"/>
      <c r="M964" s="432"/>
      <c r="N964" s="432"/>
      <c r="O964" s="432"/>
      <c r="P964" s="432"/>
      <c r="Q964" s="432"/>
      <c r="R964" s="432"/>
      <c r="S964" s="432"/>
      <c r="T964" s="432"/>
      <c r="U964" s="432"/>
      <c r="V964" s="432"/>
      <c r="W964" s="432"/>
      <c r="X964" s="432"/>
      <c r="Y964" s="432"/>
      <c r="Z964" s="432"/>
      <c r="AA964" s="432"/>
      <c r="AB964" s="432"/>
      <c r="AC964" s="432"/>
      <c r="AD964" s="432"/>
      <c r="AE964" s="12"/>
    </row>
    <row r="965" spans="1:31" ht="15" customHeight="1">
      <c r="A965" s="131"/>
      <c r="B965" s="53"/>
      <c r="C965" s="82" t="s">
        <v>99</v>
      </c>
      <c r="D965" s="746" t="str">
        <f>IF($AH$11=1,"",IF(CNGE_2026_M3_Secc1!$AH$627=CNGE_2026_M3_Secc1!$AJ$627,"",IF(CNGE_2026_M3_Secc1!D678="","",CNGE_2026_M3_Secc1!D678)))</f>
        <v/>
      </c>
      <c r="E965" s="746"/>
      <c r="F965" s="746"/>
      <c r="G965" s="746"/>
      <c r="H965" s="746"/>
      <c r="I965" s="746"/>
      <c r="J965" s="746"/>
      <c r="K965" s="746"/>
      <c r="L965" s="746"/>
      <c r="M965" s="432"/>
      <c r="N965" s="432"/>
      <c r="O965" s="432"/>
      <c r="P965" s="432"/>
      <c r="Q965" s="432"/>
      <c r="R965" s="432"/>
      <c r="S965" s="432"/>
      <c r="T965" s="432"/>
      <c r="U965" s="432"/>
      <c r="V965" s="432"/>
      <c r="W965" s="432"/>
      <c r="X965" s="432"/>
      <c r="Y965" s="432"/>
      <c r="Z965" s="432"/>
      <c r="AA965" s="432"/>
      <c r="AB965" s="432"/>
      <c r="AC965" s="432"/>
      <c r="AD965" s="432"/>
      <c r="AE965" s="12"/>
    </row>
    <row r="966" spans="1:31" ht="15" customHeight="1">
      <c r="A966" s="131"/>
      <c r="B966" s="53"/>
      <c r="C966" s="82" t="s">
        <v>100</v>
      </c>
      <c r="D966" s="746" t="str">
        <f>IF($AH$11=1,"",IF(CNGE_2026_M3_Secc1!$AH$627=CNGE_2026_M3_Secc1!$AJ$627,"",IF(CNGE_2026_M3_Secc1!D679="","",CNGE_2026_M3_Secc1!D679)))</f>
        <v/>
      </c>
      <c r="E966" s="746"/>
      <c r="F966" s="746"/>
      <c r="G966" s="746"/>
      <c r="H966" s="746"/>
      <c r="I966" s="746"/>
      <c r="J966" s="746"/>
      <c r="K966" s="746"/>
      <c r="L966" s="746"/>
      <c r="M966" s="432"/>
      <c r="N966" s="432"/>
      <c r="O966" s="432"/>
      <c r="P966" s="432"/>
      <c r="Q966" s="432"/>
      <c r="R966" s="432"/>
      <c r="S966" s="432"/>
      <c r="T966" s="432"/>
      <c r="U966" s="432"/>
      <c r="V966" s="432"/>
      <c r="W966" s="432"/>
      <c r="X966" s="432"/>
      <c r="Y966" s="432"/>
      <c r="Z966" s="432"/>
      <c r="AA966" s="432"/>
      <c r="AB966" s="432"/>
      <c r="AC966" s="432"/>
      <c r="AD966" s="432"/>
      <c r="AE966" s="12"/>
    </row>
    <row r="967" spans="1:31" ht="15" customHeight="1">
      <c r="A967" s="131"/>
      <c r="B967" s="53"/>
      <c r="C967" s="82" t="s">
        <v>116</v>
      </c>
      <c r="D967" s="746" t="str">
        <f>IF($AH$11=1,"",IF(CNGE_2026_M3_Secc1!$AH$627=CNGE_2026_M3_Secc1!$AJ$627,"",IF(CNGE_2026_M3_Secc1!D680="","",CNGE_2026_M3_Secc1!D680)))</f>
        <v/>
      </c>
      <c r="E967" s="746"/>
      <c r="F967" s="746"/>
      <c r="G967" s="746"/>
      <c r="H967" s="746"/>
      <c r="I967" s="746"/>
      <c r="J967" s="746"/>
      <c r="K967" s="746"/>
      <c r="L967" s="746"/>
      <c r="M967" s="432"/>
      <c r="N967" s="432"/>
      <c r="O967" s="432"/>
      <c r="P967" s="432"/>
      <c r="Q967" s="432"/>
      <c r="R967" s="432"/>
      <c r="S967" s="432"/>
      <c r="T967" s="432"/>
      <c r="U967" s="432"/>
      <c r="V967" s="432"/>
      <c r="W967" s="432"/>
      <c r="X967" s="432"/>
      <c r="Y967" s="432"/>
      <c r="Z967" s="432"/>
      <c r="AA967" s="432"/>
      <c r="AB967" s="432"/>
      <c r="AC967" s="432"/>
      <c r="AD967" s="432"/>
      <c r="AE967" s="12"/>
    </row>
    <row r="968" spans="1:31" ht="15" customHeight="1">
      <c r="A968" s="131"/>
      <c r="B968" s="53"/>
      <c r="C968" s="82" t="s">
        <v>117</v>
      </c>
      <c r="D968" s="746" t="str">
        <f>IF($AH$11=1,"",IF(CNGE_2026_M3_Secc1!$AH$627=CNGE_2026_M3_Secc1!$AJ$627,"",IF(CNGE_2026_M3_Secc1!D681="","",CNGE_2026_M3_Secc1!D681)))</f>
        <v/>
      </c>
      <c r="E968" s="746"/>
      <c r="F968" s="746"/>
      <c r="G968" s="746"/>
      <c r="H968" s="746"/>
      <c r="I968" s="746"/>
      <c r="J968" s="746"/>
      <c r="K968" s="746"/>
      <c r="L968" s="746"/>
      <c r="M968" s="432"/>
      <c r="N968" s="432"/>
      <c r="O968" s="432"/>
      <c r="P968" s="432"/>
      <c r="Q968" s="432"/>
      <c r="R968" s="432"/>
      <c r="S968" s="432"/>
      <c r="T968" s="432"/>
      <c r="U968" s="432"/>
      <c r="V968" s="432"/>
      <c r="W968" s="432"/>
      <c r="X968" s="432"/>
      <c r="Y968" s="432"/>
      <c r="Z968" s="432"/>
      <c r="AA968" s="432"/>
      <c r="AB968" s="432"/>
      <c r="AC968" s="432"/>
      <c r="AD968" s="432"/>
      <c r="AE968" s="12"/>
    </row>
    <row r="969" spans="1:31" ht="15" customHeight="1">
      <c r="A969" s="131"/>
      <c r="B969" s="53"/>
      <c r="C969" s="82" t="s">
        <v>118</v>
      </c>
      <c r="D969" s="746" t="str">
        <f>IF($AH$11=1,"",IF(CNGE_2026_M3_Secc1!$AH$627=CNGE_2026_M3_Secc1!$AJ$627,"",IF(CNGE_2026_M3_Secc1!D682="","",CNGE_2026_M3_Secc1!D682)))</f>
        <v/>
      </c>
      <c r="E969" s="746"/>
      <c r="F969" s="746"/>
      <c r="G969" s="746"/>
      <c r="H969" s="746"/>
      <c r="I969" s="746"/>
      <c r="J969" s="746"/>
      <c r="K969" s="746"/>
      <c r="L969" s="746"/>
      <c r="M969" s="432"/>
      <c r="N969" s="432"/>
      <c r="O969" s="432"/>
      <c r="P969" s="432"/>
      <c r="Q969" s="432"/>
      <c r="R969" s="432"/>
      <c r="S969" s="432"/>
      <c r="T969" s="432"/>
      <c r="U969" s="432"/>
      <c r="V969" s="432"/>
      <c r="W969" s="432"/>
      <c r="X969" s="432"/>
      <c r="Y969" s="432"/>
      <c r="Z969" s="432"/>
      <c r="AA969" s="432"/>
      <c r="AB969" s="432"/>
      <c r="AC969" s="432"/>
      <c r="AD969" s="432"/>
      <c r="AE969" s="12"/>
    </row>
    <row r="970" spans="1:31" ht="15" customHeight="1">
      <c r="A970" s="131"/>
      <c r="B970" s="53"/>
      <c r="C970" s="82" t="s">
        <v>119</v>
      </c>
      <c r="D970" s="746" t="str">
        <f>IF($AH$11=1,"",IF(CNGE_2026_M3_Secc1!$AH$627=CNGE_2026_M3_Secc1!$AJ$627,"",IF(CNGE_2026_M3_Secc1!D683="","",CNGE_2026_M3_Secc1!D683)))</f>
        <v/>
      </c>
      <c r="E970" s="746"/>
      <c r="F970" s="746"/>
      <c r="G970" s="746"/>
      <c r="H970" s="746"/>
      <c r="I970" s="746"/>
      <c r="J970" s="746"/>
      <c r="K970" s="746"/>
      <c r="L970" s="746"/>
      <c r="M970" s="432"/>
      <c r="N970" s="432"/>
      <c r="O970" s="432"/>
      <c r="P970" s="432"/>
      <c r="Q970" s="432"/>
      <c r="R970" s="432"/>
      <c r="S970" s="432"/>
      <c r="T970" s="432"/>
      <c r="U970" s="432"/>
      <c r="V970" s="432"/>
      <c r="W970" s="432"/>
      <c r="X970" s="432"/>
      <c r="Y970" s="432"/>
      <c r="Z970" s="432"/>
      <c r="AA970" s="432"/>
      <c r="AB970" s="432"/>
      <c r="AC970" s="432"/>
      <c r="AD970" s="432"/>
      <c r="AE970" s="12"/>
    </row>
    <row r="971" spans="1:31" ht="15" customHeight="1">
      <c r="A971" s="131"/>
      <c r="B971" s="53"/>
      <c r="C971" s="82" t="s">
        <v>120</v>
      </c>
      <c r="D971" s="746" t="str">
        <f>IF($AH$11=1,"",IF(CNGE_2026_M3_Secc1!$AH$627=CNGE_2026_M3_Secc1!$AJ$627,"",IF(CNGE_2026_M3_Secc1!D684="","",CNGE_2026_M3_Secc1!D684)))</f>
        <v/>
      </c>
      <c r="E971" s="746"/>
      <c r="F971" s="746"/>
      <c r="G971" s="746"/>
      <c r="H971" s="746"/>
      <c r="I971" s="746"/>
      <c r="J971" s="746"/>
      <c r="K971" s="746"/>
      <c r="L971" s="746"/>
      <c r="M971" s="432"/>
      <c r="N971" s="432"/>
      <c r="O971" s="432"/>
      <c r="P971" s="432"/>
      <c r="Q971" s="432"/>
      <c r="R971" s="432"/>
      <c r="S971" s="432"/>
      <c r="T971" s="432"/>
      <c r="U971" s="432"/>
      <c r="V971" s="432"/>
      <c r="W971" s="432"/>
      <c r="X971" s="432"/>
      <c r="Y971" s="432"/>
      <c r="Z971" s="432"/>
      <c r="AA971" s="432"/>
      <c r="AB971" s="432"/>
      <c r="AC971" s="432"/>
      <c r="AD971" s="432"/>
      <c r="AE971" s="12"/>
    </row>
    <row r="972" spans="1:31" ht="15" customHeight="1">
      <c r="A972" s="131"/>
      <c r="B972" s="53"/>
      <c r="C972" s="82" t="s">
        <v>121</v>
      </c>
      <c r="D972" s="746" t="str">
        <f>IF($AH$11=1,"",IF(CNGE_2026_M3_Secc1!$AH$627=CNGE_2026_M3_Secc1!$AJ$627,"",IF(CNGE_2026_M3_Secc1!D685="","",CNGE_2026_M3_Secc1!D685)))</f>
        <v/>
      </c>
      <c r="E972" s="746"/>
      <c r="F972" s="746"/>
      <c r="G972" s="746"/>
      <c r="H972" s="746"/>
      <c r="I972" s="746"/>
      <c r="J972" s="746"/>
      <c r="K972" s="746"/>
      <c r="L972" s="746"/>
      <c r="M972" s="432"/>
      <c r="N972" s="432"/>
      <c r="O972" s="432"/>
      <c r="P972" s="432"/>
      <c r="Q972" s="432"/>
      <c r="R972" s="432"/>
      <c r="S972" s="432"/>
      <c r="T972" s="432"/>
      <c r="U972" s="432"/>
      <c r="V972" s="432"/>
      <c r="W972" s="432"/>
      <c r="X972" s="432"/>
      <c r="Y972" s="432"/>
      <c r="Z972" s="432"/>
      <c r="AA972" s="432"/>
      <c r="AB972" s="432"/>
      <c r="AC972" s="432"/>
      <c r="AD972" s="432"/>
      <c r="AE972" s="12"/>
    </row>
    <row r="973" spans="1:31" ht="15" customHeight="1">
      <c r="A973" s="131"/>
      <c r="B973" s="53"/>
      <c r="C973" s="82" t="s">
        <v>122</v>
      </c>
      <c r="D973" s="746" t="str">
        <f>IF($AH$11=1,"",IF(CNGE_2026_M3_Secc1!$AH$627=CNGE_2026_M3_Secc1!$AJ$627,"",IF(CNGE_2026_M3_Secc1!D686="","",CNGE_2026_M3_Secc1!D686)))</f>
        <v/>
      </c>
      <c r="E973" s="746"/>
      <c r="F973" s="746"/>
      <c r="G973" s="746"/>
      <c r="H973" s="746"/>
      <c r="I973" s="746"/>
      <c r="J973" s="746"/>
      <c r="K973" s="746"/>
      <c r="L973" s="746"/>
      <c r="M973" s="432"/>
      <c r="N973" s="432"/>
      <c r="O973" s="432"/>
      <c r="P973" s="432"/>
      <c r="Q973" s="432"/>
      <c r="R973" s="432"/>
      <c r="S973" s="432"/>
      <c r="T973" s="432"/>
      <c r="U973" s="432"/>
      <c r="V973" s="432"/>
      <c r="W973" s="432"/>
      <c r="X973" s="432"/>
      <c r="Y973" s="432"/>
      <c r="Z973" s="432"/>
      <c r="AA973" s="432"/>
      <c r="AB973" s="432"/>
      <c r="AC973" s="432"/>
      <c r="AD973" s="432"/>
      <c r="AE973" s="12"/>
    </row>
    <row r="974" spans="1:31" ht="15" customHeight="1">
      <c r="A974" s="131"/>
      <c r="B974" s="53"/>
      <c r="C974" s="82" t="s">
        <v>123</v>
      </c>
      <c r="D974" s="746" t="str">
        <f>IF($AH$11=1,"",IF(CNGE_2026_M3_Secc1!$AH$627=CNGE_2026_M3_Secc1!$AJ$627,"",IF(CNGE_2026_M3_Secc1!D687="","",CNGE_2026_M3_Secc1!D687)))</f>
        <v/>
      </c>
      <c r="E974" s="746"/>
      <c r="F974" s="746"/>
      <c r="G974" s="746"/>
      <c r="H974" s="746"/>
      <c r="I974" s="746"/>
      <c r="J974" s="746"/>
      <c r="K974" s="746"/>
      <c r="L974" s="746"/>
      <c r="M974" s="432"/>
      <c r="N974" s="432"/>
      <c r="O974" s="432"/>
      <c r="P974" s="432"/>
      <c r="Q974" s="432"/>
      <c r="R974" s="432"/>
      <c r="S974" s="432"/>
      <c r="T974" s="432"/>
      <c r="U974" s="432"/>
      <c r="V974" s="432"/>
      <c r="W974" s="432"/>
      <c r="X974" s="432"/>
      <c r="Y974" s="432"/>
      <c r="Z974" s="432"/>
      <c r="AA974" s="432"/>
      <c r="AB974" s="432"/>
      <c r="AC974" s="432"/>
      <c r="AD974" s="432"/>
      <c r="AE974" s="12"/>
    </row>
    <row r="975" spans="1:31" ht="15" customHeight="1">
      <c r="A975" s="131"/>
      <c r="B975" s="53"/>
      <c r="C975" s="82" t="s">
        <v>124</v>
      </c>
      <c r="D975" s="746" t="str">
        <f>IF($AH$11=1,"",IF(CNGE_2026_M3_Secc1!$AH$627=CNGE_2026_M3_Secc1!$AJ$627,"",IF(CNGE_2026_M3_Secc1!D688="","",CNGE_2026_M3_Secc1!D688)))</f>
        <v/>
      </c>
      <c r="E975" s="746"/>
      <c r="F975" s="746"/>
      <c r="G975" s="746"/>
      <c r="H975" s="746"/>
      <c r="I975" s="746"/>
      <c r="J975" s="746"/>
      <c r="K975" s="746"/>
      <c r="L975" s="746"/>
      <c r="M975" s="432"/>
      <c r="N975" s="432"/>
      <c r="O975" s="432"/>
      <c r="P975" s="432"/>
      <c r="Q975" s="432"/>
      <c r="R975" s="432"/>
      <c r="S975" s="432"/>
      <c r="T975" s="432"/>
      <c r="U975" s="432"/>
      <c r="V975" s="432"/>
      <c r="W975" s="432"/>
      <c r="X975" s="432"/>
      <c r="Y975" s="432"/>
      <c r="Z975" s="432"/>
      <c r="AA975" s="432"/>
      <c r="AB975" s="432"/>
      <c r="AC975" s="432"/>
      <c r="AD975" s="432"/>
      <c r="AE975" s="12"/>
    </row>
    <row r="976" spans="1:31" ht="15" customHeight="1">
      <c r="A976" s="131"/>
      <c r="B976" s="53"/>
      <c r="C976" s="82" t="s">
        <v>125</v>
      </c>
      <c r="D976" s="746" t="str">
        <f>IF($AH$11=1,"",IF(CNGE_2026_M3_Secc1!$AH$627=CNGE_2026_M3_Secc1!$AJ$627,"",IF(CNGE_2026_M3_Secc1!D689="","",CNGE_2026_M3_Secc1!D689)))</f>
        <v/>
      </c>
      <c r="E976" s="746"/>
      <c r="F976" s="746"/>
      <c r="G976" s="746"/>
      <c r="H976" s="746"/>
      <c r="I976" s="746"/>
      <c r="J976" s="746"/>
      <c r="K976" s="746"/>
      <c r="L976" s="746"/>
      <c r="M976" s="432"/>
      <c r="N976" s="432"/>
      <c r="O976" s="432"/>
      <c r="P976" s="432"/>
      <c r="Q976" s="432"/>
      <c r="R976" s="432"/>
      <c r="S976" s="432"/>
      <c r="T976" s="432"/>
      <c r="U976" s="432"/>
      <c r="V976" s="432"/>
      <c r="W976" s="432"/>
      <c r="X976" s="432"/>
      <c r="Y976" s="432"/>
      <c r="Z976" s="432"/>
      <c r="AA976" s="432"/>
      <c r="AB976" s="432"/>
      <c r="AC976" s="432"/>
      <c r="AD976" s="432"/>
      <c r="AE976" s="12"/>
    </row>
    <row r="977" spans="1:201" ht="15" customHeight="1">
      <c r="A977" s="131"/>
      <c r="B977" s="72"/>
      <c r="C977" s="82" t="s">
        <v>237</v>
      </c>
      <c r="D977" s="746" t="str">
        <f>IF($AH$11=1,"",IF(CNGE_2026_M3_Secc1!$AH$627=CNGE_2026_M3_Secc1!$AJ$627,"",IF(CNGE_2026_M3_Secc1!D690="","",CNGE_2026_M3_Secc1!D690)))</f>
        <v/>
      </c>
      <c r="E977" s="746"/>
      <c r="F977" s="746"/>
      <c r="G977" s="746"/>
      <c r="H977" s="746"/>
      <c r="I977" s="746"/>
      <c r="J977" s="746"/>
      <c r="K977" s="746"/>
      <c r="L977" s="746"/>
      <c r="M977" s="432"/>
      <c r="N977" s="432"/>
      <c r="O977" s="432"/>
      <c r="P977" s="432"/>
      <c r="Q977" s="432"/>
      <c r="R977" s="432"/>
      <c r="S977" s="432"/>
      <c r="T977" s="432"/>
      <c r="U977" s="432"/>
      <c r="V977" s="432"/>
      <c r="W977" s="432"/>
      <c r="X977" s="432"/>
      <c r="Y977" s="432"/>
      <c r="Z977" s="432"/>
      <c r="AA977" s="432"/>
      <c r="AB977" s="432"/>
      <c r="AC977" s="432"/>
      <c r="AD977" s="432"/>
      <c r="AE977" s="12"/>
      <c r="AH977" s="195"/>
      <c r="AI977" s="130"/>
      <c r="AJ977" s="130"/>
      <c r="AK977" s="130"/>
      <c r="AL977" s="130"/>
      <c r="AM977" s="130"/>
      <c r="AN977" s="130"/>
      <c r="AO977" s="130"/>
      <c r="AQ977" s="195"/>
      <c r="AR977" s="130"/>
      <c r="AS977" s="130"/>
      <c r="AT977" s="130"/>
      <c r="AU977" s="130"/>
      <c r="AV977" s="130"/>
      <c r="AW977" s="130"/>
      <c r="AX977" s="130"/>
      <c r="AZ977" s="195"/>
      <c r="BA977" s="130"/>
      <c r="BB977" s="130"/>
      <c r="BC977" s="130"/>
      <c r="BD977" s="130"/>
      <c r="BE977" s="130"/>
      <c r="BF977" s="130"/>
      <c r="BG977" s="130"/>
      <c r="BI977" s="195"/>
      <c r="BJ977" s="130"/>
      <c r="BK977" s="130"/>
      <c r="BL977" s="130"/>
      <c r="BM977" s="130"/>
      <c r="BN977" s="130"/>
      <c r="BO977" s="130"/>
      <c r="BP977" s="130"/>
      <c r="BR977" s="406"/>
      <c r="BS977" s="406"/>
      <c r="BT977" s="130"/>
      <c r="BU977" s="130"/>
      <c r="BV977" s="130"/>
      <c r="BW977" s="130"/>
      <c r="BY977" s="130"/>
      <c r="BZ977" s="130"/>
      <c r="CB977" s="130"/>
      <c r="CC977" s="130"/>
      <c r="GL977" s="130"/>
      <c r="GM977" s="130"/>
      <c r="GN977" s="130"/>
      <c r="GO977" s="130"/>
      <c r="GP977" s="130"/>
      <c r="GQ977" s="130"/>
      <c r="GR977" s="130"/>
      <c r="GS977" s="130"/>
    </row>
    <row r="978" spans="1:201" ht="15" customHeight="1">
      <c r="A978" s="131"/>
      <c r="B978" s="72"/>
      <c r="C978" s="82" t="s">
        <v>238</v>
      </c>
      <c r="D978" s="746" t="str">
        <f>IF($AH$11=1,"",IF(CNGE_2026_M3_Secc1!$AH$627=CNGE_2026_M3_Secc1!$AJ$627,"",IF(CNGE_2026_M3_Secc1!D691="","",CNGE_2026_M3_Secc1!D691)))</f>
        <v/>
      </c>
      <c r="E978" s="746"/>
      <c r="F978" s="746"/>
      <c r="G978" s="746"/>
      <c r="H978" s="746"/>
      <c r="I978" s="746"/>
      <c r="J978" s="746"/>
      <c r="K978" s="746"/>
      <c r="L978" s="746"/>
      <c r="M978" s="432"/>
      <c r="N978" s="432"/>
      <c r="O978" s="432"/>
      <c r="P978" s="432"/>
      <c r="Q978" s="432"/>
      <c r="R978" s="432"/>
      <c r="S978" s="432"/>
      <c r="T978" s="432"/>
      <c r="U978" s="432"/>
      <c r="V978" s="432"/>
      <c r="W978" s="432"/>
      <c r="X978" s="432"/>
      <c r="Y978" s="432"/>
      <c r="Z978" s="432"/>
      <c r="AA978" s="432"/>
      <c r="AB978" s="432"/>
      <c r="AC978" s="432"/>
      <c r="AD978" s="432"/>
      <c r="AE978" s="12"/>
      <c r="AH978" s="195"/>
      <c r="AI978" s="130"/>
      <c r="AJ978" s="130"/>
      <c r="AK978" s="130"/>
      <c r="AL978" s="130"/>
      <c r="AM978" s="130"/>
      <c r="AN978" s="130"/>
      <c r="AO978" s="130"/>
      <c r="AQ978" s="195"/>
      <c r="AR978" s="130"/>
      <c r="AS978" s="130"/>
      <c r="AT978" s="130"/>
      <c r="AU978" s="130"/>
      <c r="AV978" s="130"/>
      <c r="AW978" s="130"/>
      <c r="AX978" s="130"/>
      <c r="AZ978" s="195"/>
      <c r="BA978" s="130"/>
      <c r="BB978" s="130"/>
      <c r="BC978" s="130"/>
      <c r="BD978" s="130"/>
      <c r="BE978" s="130"/>
      <c r="BF978" s="130"/>
      <c r="BG978" s="130"/>
      <c r="BI978" s="195"/>
      <c r="BJ978" s="130"/>
      <c r="BK978" s="130"/>
      <c r="BL978" s="130"/>
      <c r="BM978" s="130"/>
      <c r="BN978" s="130"/>
      <c r="BO978" s="130"/>
      <c r="BP978" s="130"/>
      <c r="BR978" s="406"/>
      <c r="BS978" s="406"/>
      <c r="BT978" s="130"/>
      <c r="BU978" s="130"/>
      <c r="BV978" s="130"/>
      <c r="BW978" s="130"/>
      <c r="BY978" s="130"/>
      <c r="BZ978" s="130"/>
      <c r="CB978" s="130"/>
      <c r="CC978" s="130"/>
      <c r="GL978" s="130"/>
      <c r="GM978" s="130"/>
      <c r="GN978" s="130"/>
      <c r="GO978" s="130"/>
      <c r="GP978" s="130"/>
      <c r="GQ978" s="130"/>
      <c r="GR978" s="130"/>
      <c r="GS978" s="130"/>
    </row>
    <row r="979" spans="1:201" ht="15" customHeight="1">
      <c r="A979" s="131"/>
      <c r="B979" s="72"/>
      <c r="C979" s="82" t="s">
        <v>239</v>
      </c>
      <c r="D979" s="746" t="str">
        <f>IF($AH$11=1,"",IF(CNGE_2026_M3_Secc1!$AH$627=CNGE_2026_M3_Secc1!$AJ$627,"",IF(CNGE_2026_M3_Secc1!D692="","",CNGE_2026_M3_Secc1!D692)))</f>
        <v/>
      </c>
      <c r="E979" s="746"/>
      <c r="F979" s="746"/>
      <c r="G979" s="746"/>
      <c r="H979" s="746"/>
      <c r="I979" s="746"/>
      <c r="J979" s="746"/>
      <c r="K979" s="746"/>
      <c r="L979" s="746"/>
      <c r="M979" s="432"/>
      <c r="N979" s="432"/>
      <c r="O979" s="432"/>
      <c r="P979" s="432"/>
      <c r="Q979" s="432"/>
      <c r="R979" s="432"/>
      <c r="S979" s="432"/>
      <c r="T979" s="432"/>
      <c r="U979" s="432"/>
      <c r="V979" s="432"/>
      <c r="W979" s="432"/>
      <c r="X979" s="432"/>
      <c r="Y979" s="432"/>
      <c r="Z979" s="432"/>
      <c r="AA979" s="432"/>
      <c r="AB979" s="432"/>
      <c r="AC979" s="432"/>
      <c r="AD979" s="432"/>
      <c r="AE979" s="12"/>
      <c r="AH979" s="195"/>
      <c r="AI979" s="130"/>
      <c r="AJ979" s="130"/>
      <c r="AK979" s="130"/>
      <c r="AL979" s="130"/>
      <c r="AM979" s="130"/>
      <c r="AN979" s="130"/>
      <c r="AO979" s="130"/>
      <c r="AQ979" s="195"/>
      <c r="AR979" s="130"/>
      <c r="AS979" s="130"/>
      <c r="AT979" s="130"/>
      <c r="AU979" s="130"/>
      <c r="AV979" s="130"/>
      <c r="AW979" s="130"/>
      <c r="AX979" s="130"/>
      <c r="AZ979" s="195"/>
      <c r="BA979" s="130"/>
      <c r="BB979" s="130"/>
      <c r="BC979" s="130"/>
      <c r="BD979" s="130"/>
      <c r="BE979" s="130"/>
      <c r="BF979" s="130"/>
      <c r="BG979" s="130"/>
      <c r="BI979" s="195"/>
      <c r="BJ979" s="130"/>
      <c r="BK979" s="130"/>
      <c r="BL979" s="130"/>
      <c r="BM979" s="130"/>
      <c r="BN979" s="130"/>
      <c r="BO979" s="130"/>
      <c r="BP979" s="130"/>
      <c r="BR979" s="406"/>
      <c r="BS979" s="406"/>
      <c r="BT979" s="130"/>
      <c r="BU979" s="130"/>
      <c r="BV979" s="130"/>
      <c r="BW979" s="130"/>
      <c r="BY979" s="130"/>
      <c r="BZ979" s="130"/>
      <c r="CB979" s="130"/>
      <c r="CC979" s="130"/>
      <c r="GL979" s="130"/>
      <c r="GM979" s="130"/>
      <c r="GN979" s="130"/>
      <c r="GO979" s="130"/>
      <c r="GP979" s="130"/>
      <c r="GQ979" s="130"/>
      <c r="GR979" s="130"/>
      <c r="GS979" s="130"/>
    </row>
    <row r="980" spans="1:201" ht="15" customHeight="1">
      <c r="A980" s="131"/>
      <c r="B980" s="72"/>
      <c r="C980" s="82" t="s">
        <v>240</v>
      </c>
      <c r="D980" s="746" t="str">
        <f>IF($AH$11=1,"",IF(CNGE_2026_M3_Secc1!$AH$627=CNGE_2026_M3_Secc1!$AJ$627,"",IF(CNGE_2026_M3_Secc1!D693="","",CNGE_2026_M3_Secc1!D693)))</f>
        <v/>
      </c>
      <c r="E980" s="746"/>
      <c r="F980" s="746"/>
      <c r="G980" s="746"/>
      <c r="H980" s="746"/>
      <c r="I980" s="746"/>
      <c r="J980" s="746"/>
      <c r="K980" s="746"/>
      <c r="L980" s="746"/>
      <c r="M980" s="432"/>
      <c r="N980" s="432"/>
      <c r="O980" s="432"/>
      <c r="P980" s="432"/>
      <c r="Q980" s="432"/>
      <c r="R980" s="432"/>
      <c r="S980" s="432"/>
      <c r="T980" s="432"/>
      <c r="U980" s="432"/>
      <c r="V980" s="432"/>
      <c r="W980" s="432"/>
      <c r="X980" s="432"/>
      <c r="Y980" s="432"/>
      <c r="Z980" s="432"/>
      <c r="AA980" s="432"/>
      <c r="AB980" s="432"/>
      <c r="AC980" s="432"/>
      <c r="AD980" s="432"/>
      <c r="AE980" s="12"/>
      <c r="AH980" s="195"/>
      <c r="AI980" s="130"/>
      <c r="AJ980" s="130"/>
      <c r="AK980" s="130"/>
      <c r="AL980" s="130"/>
      <c r="AM980" s="130"/>
      <c r="AN980" s="130"/>
      <c r="AO980" s="130"/>
      <c r="AQ980" s="195"/>
      <c r="AR980" s="130"/>
      <c r="AS980" s="130"/>
      <c r="AT980" s="130"/>
      <c r="AU980" s="130"/>
      <c r="AV980" s="130"/>
      <c r="AW980" s="130"/>
      <c r="AX980" s="130"/>
      <c r="AZ980" s="195"/>
      <c r="BA980" s="130"/>
      <c r="BB980" s="130"/>
      <c r="BC980" s="130"/>
      <c r="BD980" s="130"/>
      <c r="BE980" s="130"/>
      <c r="BF980" s="130"/>
      <c r="BG980" s="130"/>
      <c r="BI980" s="195"/>
      <c r="BJ980" s="130"/>
      <c r="BK980" s="130"/>
      <c r="BL980" s="130"/>
      <c r="BM980" s="130"/>
      <c r="BN980" s="130"/>
      <c r="BO980" s="130"/>
      <c r="BP980" s="130"/>
      <c r="BR980" s="406"/>
      <c r="BS980" s="406"/>
      <c r="BT980" s="130"/>
      <c r="BU980" s="130"/>
      <c r="BV980" s="130"/>
      <c r="BW980" s="130"/>
      <c r="BY980" s="130"/>
      <c r="BZ980" s="130"/>
      <c r="CB980" s="130"/>
      <c r="CC980" s="130"/>
      <c r="GL980" s="130"/>
      <c r="GM980" s="130"/>
      <c r="GN980" s="130"/>
      <c r="GO980" s="130"/>
      <c r="GP980" s="130"/>
      <c r="GQ980" s="130"/>
      <c r="GR980" s="130"/>
      <c r="GS980" s="130"/>
    </row>
    <row r="981" spans="1:201" ht="15" customHeight="1">
      <c r="A981" s="131"/>
      <c r="B981" s="72"/>
      <c r="C981" s="82" t="s">
        <v>241</v>
      </c>
      <c r="D981" s="746" t="str">
        <f>IF($AH$11=1,"",IF(CNGE_2026_M3_Secc1!$AH$627=CNGE_2026_M3_Secc1!$AJ$627,"",IF(CNGE_2026_M3_Secc1!D694="","",CNGE_2026_M3_Secc1!D694)))</f>
        <v/>
      </c>
      <c r="E981" s="746"/>
      <c r="F981" s="746"/>
      <c r="G981" s="746"/>
      <c r="H981" s="746"/>
      <c r="I981" s="746"/>
      <c r="J981" s="746"/>
      <c r="K981" s="746"/>
      <c r="L981" s="746"/>
      <c r="M981" s="432"/>
      <c r="N981" s="432"/>
      <c r="O981" s="432"/>
      <c r="P981" s="432"/>
      <c r="Q981" s="432"/>
      <c r="R981" s="432"/>
      <c r="S981" s="432"/>
      <c r="T981" s="432"/>
      <c r="U981" s="432"/>
      <c r="V981" s="432"/>
      <c r="W981" s="432"/>
      <c r="X981" s="432"/>
      <c r="Y981" s="432"/>
      <c r="Z981" s="432"/>
      <c r="AA981" s="432"/>
      <c r="AB981" s="432"/>
      <c r="AC981" s="432"/>
      <c r="AD981" s="432"/>
      <c r="AE981" s="12"/>
      <c r="AH981" s="195"/>
      <c r="AI981" s="130"/>
      <c r="AJ981" s="130"/>
      <c r="AK981" s="130"/>
      <c r="AL981" s="130"/>
      <c r="AM981" s="130"/>
      <c r="AN981" s="130"/>
      <c r="AO981" s="130"/>
      <c r="AQ981" s="195"/>
      <c r="AR981" s="130"/>
      <c r="AS981" s="130"/>
      <c r="AT981" s="130"/>
      <c r="AU981" s="130"/>
      <c r="AV981" s="130"/>
      <c r="AW981" s="130"/>
      <c r="AX981" s="130"/>
      <c r="AZ981" s="195"/>
      <c r="BA981" s="130"/>
      <c r="BB981" s="130"/>
      <c r="BC981" s="130"/>
      <c r="BD981" s="130"/>
      <c r="BE981" s="130"/>
      <c r="BF981" s="130"/>
      <c r="BG981" s="130"/>
      <c r="BI981" s="195"/>
      <c r="BJ981" s="130"/>
      <c r="BK981" s="130"/>
      <c r="BL981" s="130"/>
      <c r="BM981" s="130"/>
      <c r="BN981" s="130"/>
      <c r="BO981" s="130"/>
      <c r="BP981" s="130"/>
      <c r="BR981" s="406"/>
      <c r="BS981" s="406"/>
      <c r="BT981" s="130"/>
      <c r="BU981" s="130"/>
      <c r="BV981" s="130"/>
      <c r="BW981" s="130"/>
      <c r="BY981" s="130"/>
      <c r="BZ981" s="130"/>
      <c r="CB981" s="130"/>
      <c r="CC981" s="130"/>
      <c r="GL981" s="130"/>
      <c r="GM981" s="130"/>
      <c r="GN981" s="130"/>
      <c r="GO981" s="130"/>
      <c r="GP981" s="130"/>
      <c r="GQ981" s="130"/>
      <c r="GR981" s="130"/>
      <c r="GS981" s="130"/>
    </row>
    <row r="982" spans="1:201" ht="15" customHeight="1">
      <c r="A982" s="131"/>
      <c r="B982" s="53"/>
      <c r="C982" s="82" t="s">
        <v>321</v>
      </c>
      <c r="D982" s="746" t="str">
        <f>IF($AH$11=1,"","OTRO LABORATORIO")</f>
        <v>OTRO LABORATORIO</v>
      </c>
      <c r="E982" s="746"/>
      <c r="F982" s="746"/>
      <c r="G982" s="746"/>
      <c r="H982" s="746"/>
      <c r="I982" s="746"/>
      <c r="J982" s="746"/>
      <c r="K982" s="746"/>
      <c r="L982" s="746"/>
      <c r="M982" s="432"/>
      <c r="N982" s="432"/>
      <c r="O982" s="432"/>
      <c r="P982" s="432"/>
      <c r="Q982" s="432"/>
      <c r="R982" s="432"/>
      <c r="S982" s="432"/>
      <c r="T982" s="432"/>
      <c r="U982" s="432"/>
      <c r="V982" s="432"/>
      <c r="W982" s="432"/>
      <c r="X982" s="432"/>
      <c r="Y982" s="432"/>
      <c r="Z982" s="432"/>
      <c r="AA982" s="432"/>
      <c r="AB982" s="432"/>
      <c r="AC982" s="432"/>
      <c r="AD982" s="432"/>
      <c r="AE982" s="12"/>
      <c r="AH982" s="195"/>
      <c r="AI982" s="130"/>
      <c r="AJ982" s="130"/>
      <c r="AK982" s="130"/>
      <c r="AL982" s="130"/>
      <c r="AM982" s="130"/>
      <c r="AN982" s="130"/>
      <c r="AO982" s="130"/>
      <c r="AQ982" s="195"/>
      <c r="AR982" s="130"/>
      <c r="AS982" s="130"/>
      <c r="AT982" s="130"/>
      <c r="AU982" s="130"/>
      <c r="AV982" s="130"/>
      <c r="AW982" s="130"/>
      <c r="AX982" s="130"/>
      <c r="AZ982" s="195"/>
      <c r="BA982" s="130"/>
      <c r="BB982" s="130"/>
      <c r="BC982" s="130"/>
      <c r="BD982" s="130"/>
      <c r="BE982" s="130"/>
      <c r="BF982" s="130"/>
      <c r="BG982" s="130"/>
      <c r="BI982" s="195"/>
      <c r="BJ982" s="130"/>
      <c r="BK982" s="130"/>
      <c r="BL982" s="130"/>
      <c r="BM982" s="130"/>
      <c r="BN982" s="130"/>
      <c r="BO982" s="130"/>
      <c r="BP982" s="130"/>
      <c r="BR982" s="406"/>
      <c r="BS982" s="406"/>
      <c r="BT982" s="130"/>
      <c r="BU982" s="130"/>
      <c r="BV982" s="130"/>
      <c r="BW982" s="130"/>
      <c r="BY982" s="130"/>
      <c r="BZ982" s="130"/>
      <c r="CB982" s="130"/>
      <c r="CC982" s="130"/>
      <c r="GL982" s="130"/>
      <c r="GM982" s="130"/>
      <c r="GN982" s="130"/>
      <c r="GO982" s="130"/>
      <c r="GP982" s="130"/>
      <c r="GQ982" s="130"/>
      <c r="GR982" s="130"/>
      <c r="GS982" s="130"/>
    </row>
    <row r="983" spans="1:201" ht="15" customHeight="1">
      <c r="A983" s="131"/>
      <c r="B983" s="53"/>
      <c r="C983" s="161"/>
      <c r="D983" s="161"/>
      <c r="E983" s="161"/>
      <c r="F983" s="161"/>
      <c r="G983" s="161"/>
      <c r="H983" s="153"/>
      <c r="I983" s="153"/>
      <c r="J983" s="153"/>
      <c r="K983" s="153"/>
      <c r="L983" s="148"/>
      <c r="M983" s="174">
        <f>IF(AND(SUM(M931:M982)=0,COUNTIF(M931:M982,"NS")&gt;0),"NS",
IF(AND(SUM(M931:M982)=0,COUNTIF(M931:M982,0)&gt;0),0,
IF(AND(SUM(M931:M982)=0,COUNTIF(M931:M982,"NA")&gt;0),"NA",
SUM(M931:M982))))</f>
        <v>0</v>
      </c>
      <c r="N983" s="174">
        <f t="shared" ref="N983:AD983" si="308">IF(AND(SUM(N931:N982)=0,COUNTIF(N931:N982,"NS")&gt;0),"NS",
IF(AND(SUM(N931:N982)=0,COUNTIF(N931:N982,0)&gt;0),0,
IF(AND(SUM(N931:N982)=0,COUNTIF(N931:N982,"NA")&gt;0),"NA",
SUM(N931:N982))))</f>
        <v>0</v>
      </c>
      <c r="O983" s="174">
        <f t="shared" si="308"/>
        <v>0</v>
      </c>
      <c r="P983" s="174">
        <f t="shared" si="308"/>
        <v>0</v>
      </c>
      <c r="Q983" s="174">
        <f t="shared" si="308"/>
        <v>0</v>
      </c>
      <c r="R983" s="174">
        <f t="shared" si="308"/>
        <v>0</v>
      </c>
      <c r="S983" s="174">
        <f t="shared" si="308"/>
        <v>0</v>
      </c>
      <c r="T983" s="174">
        <f t="shared" si="308"/>
        <v>0</v>
      </c>
      <c r="U983" s="174">
        <f t="shared" si="308"/>
        <v>0</v>
      </c>
      <c r="V983" s="174">
        <f t="shared" si="308"/>
        <v>0</v>
      </c>
      <c r="W983" s="174">
        <f t="shared" si="308"/>
        <v>0</v>
      </c>
      <c r="X983" s="174">
        <f t="shared" si="308"/>
        <v>0</v>
      </c>
      <c r="Y983" s="174">
        <f t="shared" si="308"/>
        <v>0</v>
      </c>
      <c r="Z983" s="174">
        <f t="shared" si="308"/>
        <v>0</v>
      </c>
      <c r="AA983" s="174">
        <f t="shared" si="308"/>
        <v>0</v>
      </c>
      <c r="AB983" s="174">
        <f t="shared" si="308"/>
        <v>0</v>
      </c>
      <c r="AC983" s="174">
        <f t="shared" si="308"/>
        <v>0</v>
      </c>
      <c r="AD983" s="174">
        <f t="shared" si="308"/>
        <v>0</v>
      </c>
      <c r="AE983" s="12"/>
      <c r="AH983" s="35"/>
      <c r="AI983" s="35"/>
      <c r="AJ983" s="35"/>
      <c r="AK983" s="35"/>
      <c r="AL983" s="35"/>
      <c r="AM983" s="35"/>
      <c r="AN983" s="35"/>
      <c r="AO983" s="35"/>
    </row>
    <row r="984" spans="1:201" ht="15" customHeight="1">
      <c r="A984" s="131"/>
      <c r="B984" s="53"/>
      <c r="C984" s="53"/>
      <c r="D984" s="53"/>
      <c r="E984" s="53"/>
      <c r="F984" s="53"/>
      <c r="G984" s="53"/>
      <c r="H984" s="53"/>
      <c r="I984" s="53"/>
      <c r="J984" s="53"/>
      <c r="K984" s="53"/>
      <c r="L984" s="53"/>
      <c r="M984" s="53"/>
      <c r="N984" s="53"/>
      <c r="O984" s="53"/>
      <c r="P984" s="53"/>
      <c r="Q984" s="53"/>
      <c r="R984" s="53"/>
      <c r="S984" s="178"/>
      <c r="T984" s="178"/>
      <c r="U984" s="178"/>
      <c r="V984" s="178"/>
      <c r="W984" s="178"/>
      <c r="X984" s="178"/>
      <c r="Y984" s="178"/>
      <c r="Z984" s="178"/>
      <c r="AA984" s="178"/>
      <c r="AB984" s="178"/>
      <c r="AC984" s="178"/>
      <c r="AD984" s="178"/>
      <c r="AE984" s="12"/>
      <c r="AH984" s="35"/>
      <c r="AI984" s="35"/>
      <c r="AJ984" s="35"/>
      <c r="AK984" s="35"/>
      <c r="AL984" s="35"/>
      <c r="AM984" s="35"/>
      <c r="AN984" s="35"/>
      <c r="AO984" s="35"/>
    </row>
    <row r="985" spans="1:201" ht="45" customHeight="1">
      <c r="A985" s="131"/>
      <c r="B985" s="53"/>
      <c r="C985" s="828" t="s">
        <v>518</v>
      </c>
      <c r="D985" s="828"/>
      <c r="E985" s="829"/>
      <c r="F985" s="830"/>
      <c r="G985" s="562"/>
      <c r="H985" s="562"/>
      <c r="I985" s="562"/>
      <c r="J985" s="562"/>
      <c r="K985" s="562"/>
      <c r="L985" s="562"/>
      <c r="M985" s="562"/>
      <c r="N985" s="562"/>
      <c r="O985" s="562"/>
      <c r="P985" s="562"/>
      <c r="Q985" s="562"/>
      <c r="R985" s="562"/>
      <c r="S985" s="562"/>
      <c r="T985" s="562"/>
      <c r="U985" s="562"/>
      <c r="V985" s="562"/>
      <c r="W985" s="562"/>
      <c r="X985" s="562"/>
      <c r="Y985" s="562"/>
      <c r="Z985" s="562"/>
      <c r="AA985" s="562"/>
      <c r="AB985" s="562"/>
      <c r="AC985" s="562"/>
      <c r="AD985" s="831"/>
      <c r="AE985" s="12"/>
      <c r="AH985" s="627" t="s">
        <v>8153</v>
      </c>
      <c r="AI985" s="627"/>
      <c r="AJ985" s="627">
        <f>IF(SUM(T923:U923,AC923:AD923,T983:U983,AC983:AD983)=0,0,1)</f>
        <v>0</v>
      </c>
      <c r="AK985" s="627"/>
      <c r="AL985" s="684">
        <f>IF(OR(AND(AJ985=0,F985=""),AND(AJ985=1,F985&lt;&gt;"")),0,1)</f>
        <v>0</v>
      </c>
      <c r="AM985" s="684"/>
      <c r="AN985" s="35"/>
      <c r="AO985" s="35"/>
    </row>
    <row r="986" spans="1:201" ht="15" customHeight="1">
      <c r="A986" s="131"/>
      <c r="B986" s="53"/>
      <c r="C986" s="173"/>
      <c r="D986" s="173"/>
      <c r="E986" s="173"/>
      <c r="F986" s="173"/>
      <c r="G986" s="173"/>
      <c r="H986" s="173"/>
      <c r="I986" s="173"/>
      <c r="J986" s="173"/>
      <c r="K986" s="173"/>
      <c r="L986" s="173"/>
      <c r="M986" s="173"/>
      <c r="N986" s="173"/>
      <c r="O986" s="173"/>
      <c r="P986" s="173"/>
      <c r="Q986" s="173"/>
      <c r="R986" s="173"/>
      <c r="S986" s="173"/>
      <c r="T986" s="173"/>
      <c r="U986" s="173"/>
      <c r="V986" s="173"/>
      <c r="W986" s="173"/>
      <c r="X986" s="173"/>
      <c r="Y986" s="173"/>
      <c r="Z986" s="173"/>
      <c r="AA986" s="173"/>
      <c r="AB986" s="173"/>
      <c r="AC986" s="173"/>
      <c r="AD986" s="173"/>
      <c r="AE986" s="12"/>
      <c r="AH986" s="35"/>
      <c r="AI986" s="35"/>
      <c r="AJ986" s="35"/>
      <c r="AK986" s="35"/>
      <c r="AL986" s="35"/>
      <c r="AM986" s="35"/>
      <c r="AN986" s="35"/>
      <c r="AO986" s="35"/>
    </row>
    <row r="987" spans="1:201" ht="24" customHeight="1">
      <c r="A987" s="131"/>
      <c r="B987" s="53"/>
      <c r="C987" s="580" t="s">
        <v>127</v>
      </c>
      <c r="D987" s="580"/>
      <c r="E987" s="580"/>
      <c r="F987" s="580"/>
      <c r="G987" s="580"/>
      <c r="H987" s="580"/>
      <c r="I987" s="580"/>
      <c r="J987" s="580"/>
      <c r="K987" s="580"/>
      <c r="L987" s="580"/>
      <c r="M987" s="580"/>
      <c r="N987" s="580"/>
      <c r="O987" s="580"/>
      <c r="P987" s="580"/>
      <c r="Q987" s="580"/>
      <c r="R987" s="580"/>
      <c r="S987" s="580"/>
      <c r="T987" s="580"/>
      <c r="U987" s="580"/>
      <c r="V987" s="580"/>
      <c r="W987" s="580"/>
      <c r="X987" s="580"/>
      <c r="Y987" s="580"/>
      <c r="Z987" s="580"/>
      <c r="AA987" s="580"/>
      <c r="AB987" s="580"/>
      <c r="AC987" s="580"/>
      <c r="AD987" s="580"/>
      <c r="AE987" s="12"/>
      <c r="AH987" s="35"/>
      <c r="AI987" s="35"/>
      <c r="AJ987" s="35"/>
      <c r="AK987" s="35"/>
      <c r="AL987" s="35"/>
      <c r="AM987" s="35"/>
      <c r="AN987" s="35"/>
      <c r="AO987" s="35"/>
    </row>
    <row r="988" spans="1:201" ht="60" customHeight="1">
      <c r="A988" s="131"/>
      <c r="B988" s="53"/>
      <c r="C988" s="763"/>
      <c r="D988" s="764"/>
      <c r="E988" s="764"/>
      <c r="F988" s="764"/>
      <c r="G988" s="764"/>
      <c r="H988" s="764"/>
      <c r="I988" s="764"/>
      <c r="J988" s="764"/>
      <c r="K988" s="764"/>
      <c r="L988" s="764"/>
      <c r="M988" s="764"/>
      <c r="N988" s="764"/>
      <c r="O988" s="764"/>
      <c r="P988" s="764"/>
      <c r="Q988" s="764"/>
      <c r="R988" s="764"/>
      <c r="S988" s="764"/>
      <c r="T988" s="764"/>
      <c r="U988" s="764"/>
      <c r="V988" s="764"/>
      <c r="W988" s="764"/>
      <c r="X988" s="764"/>
      <c r="Y988" s="764"/>
      <c r="Z988" s="764"/>
      <c r="AA988" s="764"/>
      <c r="AB988" s="764"/>
      <c r="AC988" s="764"/>
      <c r="AD988" s="765"/>
      <c r="AE988" s="12"/>
      <c r="AH988" s="35"/>
      <c r="AI988" s="35"/>
      <c r="AJ988" s="35"/>
      <c r="AK988" s="35"/>
      <c r="AL988" s="35"/>
      <c r="AM988" s="35"/>
      <c r="AN988" s="35"/>
      <c r="AO988" s="35"/>
    </row>
    <row r="989" spans="1:201" ht="15" customHeight="1">
      <c r="A989" s="131"/>
      <c r="B989" s="624" t="str">
        <f>IF(BR923=0,"", IF(BR923=1,_xlfn.CONCAT("Error: Verificar sumas en el numeral ",BT923,"."),_xlfn.CONCAT("Error: Verificar sumas en los numerales ",BT923)))</f>
        <v/>
      </c>
      <c r="C989" s="624"/>
      <c r="D989" s="624"/>
      <c r="E989" s="624"/>
      <c r="F989" s="624"/>
      <c r="G989" s="624"/>
      <c r="H989" s="624"/>
      <c r="I989" s="624"/>
      <c r="J989" s="624"/>
      <c r="K989" s="624"/>
      <c r="L989" s="624"/>
      <c r="M989" s="624"/>
      <c r="N989" s="624"/>
      <c r="O989" s="624"/>
      <c r="P989" s="624"/>
      <c r="Q989" s="624"/>
      <c r="R989" s="624"/>
      <c r="S989" s="624"/>
      <c r="T989" s="624"/>
      <c r="U989" s="624"/>
      <c r="V989" s="624"/>
      <c r="W989" s="624"/>
      <c r="X989" s="624"/>
      <c r="Y989" s="624"/>
      <c r="Z989" s="624"/>
      <c r="AA989" s="624"/>
      <c r="AB989" s="624"/>
      <c r="AC989" s="624"/>
      <c r="AD989" s="624"/>
      <c r="AE989" s="12"/>
      <c r="AH989" s="35"/>
      <c r="AI989" s="35"/>
      <c r="AJ989" s="35"/>
      <c r="AK989" s="35"/>
      <c r="AL989" s="35"/>
      <c r="AM989" s="35"/>
      <c r="AN989" s="35"/>
      <c r="AO989" s="35"/>
    </row>
    <row r="990" spans="1:201" ht="15" customHeight="1">
      <c r="A990" s="131"/>
      <c r="B990" s="624" t="str">
        <f>IF(GW880=0,"", IF(GW880=1,_xlfn.CONCAT("Error: Verificar la información registrada tomando en cuenta la instrucción ",GY880,"."),_xlfn.CONCAT("Error: Verificar la información registrada tomando en cuenta las instrucciones ",GY880)))</f>
        <v/>
      </c>
      <c r="C990" s="624"/>
      <c r="D990" s="624"/>
      <c r="E990" s="624"/>
      <c r="F990" s="624"/>
      <c r="G990" s="624"/>
      <c r="H990" s="624"/>
      <c r="I990" s="624"/>
      <c r="J990" s="624"/>
      <c r="K990" s="624"/>
      <c r="L990" s="624"/>
      <c r="M990" s="624"/>
      <c r="N990" s="624"/>
      <c r="O990" s="624"/>
      <c r="P990" s="624"/>
      <c r="Q990" s="624"/>
      <c r="R990" s="624"/>
      <c r="S990" s="624"/>
      <c r="T990" s="624"/>
      <c r="U990" s="624"/>
      <c r="V990" s="624"/>
      <c r="W990" s="624"/>
      <c r="X990" s="624"/>
      <c r="Y990" s="624"/>
      <c r="Z990" s="624"/>
      <c r="AA990" s="624"/>
      <c r="AB990" s="624"/>
      <c r="AC990" s="624"/>
      <c r="AD990" s="624"/>
      <c r="AE990" s="12"/>
      <c r="AH990" s="35"/>
      <c r="AI990" s="35"/>
      <c r="AJ990" s="35"/>
      <c r="AK990" s="35"/>
      <c r="AL990" s="35"/>
      <c r="AM990" s="35"/>
      <c r="AN990" s="35"/>
      <c r="AO990" s="35"/>
    </row>
    <row r="991" spans="1:201" ht="15" customHeight="1">
      <c r="A991" s="131"/>
      <c r="B991" s="957" t="str">
        <f>IF(HD875=0,"", IF(HD875=1,_xlfn.CONCAT("Alerta: Verificar la información registrada en el recuadro de especificación tomando en cuenta la instrucción ",HF875,"."),_xlfn.CONCAT("Alerta: Verificar la información registrada tomando en cuenta las instrucciones ",HF875)))</f>
        <v/>
      </c>
      <c r="C991" s="957"/>
      <c r="D991" s="957"/>
      <c r="E991" s="957"/>
      <c r="F991" s="957"/>
      <c r="G991" s="957"/>
      <c r="H991" s="957"/>
      <c r="I991" s="957"/>
      <c r="J991" s="957"/>
      <c r="K991" s="957"/>
      <c r="L991" s="957"/>
      <c r="M991" s="957"/>
      <c r="N991" s="957"/>
      <c r="O991" s="957"/>
      <c r="P991" s="957"/>
      <c r="Q991" s="957"/>
      <c r="R991" s="957"/>
      <c r="S991" s="957"/>
      <c r="T991" s="957"/>
      <c r="U991" s="957"/>
      <c r="V991" s="957"/>
      <c r="W991" s="957"/>
      <c r="X991" s="957"/>
      <c r="Y991" s="957"/>
      <c r="Z991" s="957"/>
      <c r="AA991" s="957"/>
      <c r="AB991" s="957"/>
      <c r="AC991" s="957"/>
      <c r="AD991" s="957"/>
      <c r="AE991" s="12"/>
      <c r="AH991" s="35"/>
      <c r="AI991" s="35"/>
      <c r="AJ991" s="35"/>
      <c r="AK991" s="35"/>
      <c r="AL991" s="35"/>
      <c r="AM991" s="35"/>
      <c r="AN991" s="35"/>
      <c r="AO991" s="35"/>
    </row>
    <row r="992" spans="1:201" ht="24" customHeight="1">
      <c r="A992" s="131"/>
      <c r="B992" s="889" t="str">
        <f>IF(SUM(DG872,DN872,DU872,EB872,EI872,EP872,EW872,FD872)&gt;0,"Alerta: Si en P6.10 registró valores positivos en la categoría 'Almacenados en laboratorios' debe registrar valores positivos la(s) correspondiente(s) categoría(s) 'En almacenamiento como destino' tomando en cuenta las instrucciones 14 a 21.",IF(GI871=0,"","Alerta: Debe justificar el uso de NS argumentando el estado de la información desconocida."))</f>
        <v/>
      </c>
      <c r="C992" s="889"/>
      <c r="D992" s="889"/>
      <c r="E992" s="889"/>
      <c r="F992" s="889"/>
      <c r="G992" s="889"/>
      <c r="H992" s="889"/>
      <c r="I992" s="889"/>
      <c r="J992" s="889"/>
      <c r="K992" s="889"/>
      <c r="L992" s="889"/>
      <c r="M992" s="889"/>
      <c r="N992" s="889"/>
      <c r="O992" s="889"/>
      <c r="P992" s="889"/>
      <c r="Q992" s="889"/>
      <c r="R992" s="889"/>
      <c r="S992" s="889"/>
      <c r="T992" s="889"/>
      <c r="U992" s="889"/>
      <c r="V992" s="889"/>
      <c r="W992" s="889"/>
      <c r="X992" s="889"/>
      <c r="Y992" s="889"/>
      <c r="Z992" s="889"/>
      <c r="AA992" s="889"/>
      <c r="AB992" s="889"/>
      <c r="AC992" s="889"/>
      <c r="AD992" s="889"/>
      <c r="AE992" s="12"/>
      <c r="AH992" s="35"/>
      <c r="AI992" s="35"/>
      <c r="AJ992" s="35"/>
      <c r="AK992" s="35"/>
      <c r="AL992" s="35"/>
      <c r="AM992" s="35"/>
      <c r="AN992" s="35"/>
      <c r="AO992" s="35"/>
    </row>
    <row r="993" spans="1:112" ht="36" customHeight="1">
      <c r="A993" s="131"/>
      <c r="B993" s="889" t="str">
        <f>IF(HO875=0,"", IF(HO875=1,_xlfn.CONCAT("Alerta: Es posible que el motivo descrito en el cuadro de especificación (o alguno de ellos) corresponda a la categoría ",HO876," de la tabla de respuesta."),_xlfn.CONCAT("Alerta: Es posible que los motivos descritos en el cuadro de especificación (o algunos de ellos) correspondan a las categorías ",HO876, " de la tabla de respuesta.")))</f>
        <v/>
      </c>
      <c r="C993" s="889"/>
      <c r="D993" s="889"/>
      <c r="E993" s="889"/>
      <c r="F993" s="889"/>
      <c r="G993" s="889"/>
      <c r="H993" s="889"/>
      <c r="I993" s="889"/>
      <c r="J993" s="889"/>
      <c r="K993" s="889"/>
      <c r="L993" s="889"/>
      <c r="M993" s="889"/>
      <c r="N993" s="889"/>
      <c r="O993" s="889"/>
      <c r="P993" s="889"/>
      <c r="Q993" s="889"/>
      <c r="R993" s="889"/>
      <c r="S993" s="889"/>
      <c r="T993" s="889"/>
      <c r="U993" s="889"/>
      <c r="V993" s="889"/>
      <c r="W993" s="889"/>
      <c r="X993" s="889"/>
      <c r="Y993" s="889"/>
      <c r="Z993" s="889"/>
      <c r="AA993" s="889"/>
      <c r="AB993" s="889"/>
      <c r="AC993" s="889"/>
      <c r="AD993" s="889"/>
      <c r="AE993" s="12"/>
      <c r="AH993" s="35"/>
      <c r="AI993" s="35"/>
      <c r="AJ993" s="35"/>
      <c r="AK993" s="35"/>
      <c r="AL993" s="35"/>
      <c r="AM993" s="35"/>
      <c r="AN993" s="35"/>
      <c r="AO993" s="35"/>
    </row>
    <row r="994" spans="1:112" ht="15" customHeight="1">
      <c r="A994" s="131"/>
      <c r="B994" s="625" t="str">
        <f>IF(GR923=0,"","Error: Debe completar toda la información requerida.")</f>
        <v/>
      </c>
      <c r="C994" s="625"/>
      <c r="D994" s="625"/>
      <c r="E994" s="625"/>
      <c r="F994" s="625"/>
      <c r="G994" s="625"/>
      <c r="H994" s="625"/>
      <c r="I994" s="625"/>
      <c r="J994" s="625"/>
      <c r="K994" s="625"/>
      <c r="L994" s="625"/>
      <c r="M994" s="625"/>
      <c r="N994" s="625"/>
      <c r="O994" s="625"/>
      <c r="P994" s="625"/>
      <c r="Q994" s="625"/>
      <c r="R994" s="625"/>
      <c r="S994" s="625"/>
      <c r="T994" s="625"/>
      <c r="U994" s="625"/>
      <c r="V994" s="625"/>
      <c r="W994" s="625"/>
      <c r="X994" s="625"/>
      <c r="Y994" s="625"/>
      <c r="Z994" s="625"/>
      <c r="AA994" s="625"/>
      <c r="AB994" s="625"/>
      <c r="AC994" s="625"/>
      <c r="AD994" s="625"/>
      <c r="AE994" s="12"/>
      <c r="AH994" s="35"/>
      <c r="AI994" s="35"/>
      <c r="AJ994" s="35"/>
      <c r="AK994" s="35"/>
      <c r="AL994" s="35"/>
      <c r="AM994" s="35"/>
      <c r="AN994" s="35"/>
      <c r="AO994" s="35"/>
    </row>
    <row r="995" spans="1:112" ht="24" customHeight="1">
      <c r="A995" s="131" t="s">
        <v>992</v>
      </c>
      <c r="B995" s="841" t="s">
        <v>7640</v>
      </c>
      <c r="C995" s="841"/>
      <c r="D995" s="841"/>
      <c r="E995" s="841"/>
      <c r="F995" s="841"/>
      <c r="G995" s="841"/>
      <c r="H995" s="841"/>
      <c r="I995" s="841"/>
      <c r="J995" s="841"/>
      <c r="K995" s="841"/>
      <c r="L995" s="841"/>
      <c r="M995" s="841"/>
      <c r="N995" s="841"/>
      <c r="O995" s="841"/>
      <c r="P995" s="841"/>
      <c r="Q995" s="841"/>
      <c r="R995" s="841"/>
      <c r="S995" s="841"/>
      <c r="T995" s="841"/>
      <c r="U995" s="841"/>
      <c r="V995" s="841"/>
      <c r="W995" s="841"/>
      <c r="X995" s="841"/>
      <c r="Y995" s="841"/>
      <c r="Z995" s="841"/>
      <c r="AA995" s="841"/>
      <c r="AB995" s="841"/>
      <c r="AC995" s="841"/>
      <c r="AD995" s="841"/>
      <c r="AE995" s="12"/>
      <c r="AH995" s="639" t="s">
        <v>7211</v>
      </c>
      <c r="AI995" s="641"/>
      <c r="AJ995" s="639" t="s">
        <v>7212</v>
      </c>
      <c r="AK995" s="641"/>
      <c r="AL995" s="639" t="s">
        <v>7213</v>
      </c>
      <c r="AM995" s="641"/>
      <c r="AN995" s="35"/>
      <c r="AO995" s="35"/>
    </row>
    <row r="996" spans="1:112" ht="24" customHeight="1">
      <c r="A996" s="121"/>
      <c r="B996" s="47"/>
      <c r="C996" s="671" t="s">
        <v>7699</v>
      </c>
      <c r="D996" s="671"/>
      <c r="E996" s="671"/>
      <c r="F996" s="671"/>
      <c r="G996" s="671"/>
      <c r="H996" s="671"/>
      <c r="I996" s="671"/>
      <c r="J996" s="671"/>
      <c r="K996" s="671"/>
      <c r="L996" s="671"/>
      <c r="M996" s="671"/>
      <c r="N996" s="671"/>
      <c r="O996" s="671"/>
      <c r="P996" s="671"/>
      <c r="Q996" s="671"/>
      <c r="R996" s="671"/>
      <c r="S996" s="671"/>
      <c r="T996" s="671"/>
      <c r="U996" s="671"/>
      <c r="V996" s="671"/>
      <c r="W996" s="671"/>
      <c r="X996" s="671"/>
      <c r="Y996" s="671"/>
      <c r="Z996" s="671"/>
      <c r="AA996" s="671"/>
      <c r="AB996" s="671"/>
      <c r="AC996" s="671"/>
      <c r="AD996" s="671"/>
      <c r="AE996" s="12"/>
      <c r="AH996" s="642">
        <f>COUNTBLANK(D1028:AD1039)+COUNTBLANK(D1048:AD1059)</f>
        <v>644</v>
      </c>
      <c r="AI996" s="643"/>
      <c r="AJ996" s="639">
        <v>644</v>
      </c>
      <c r="AK996" s="641"/>
      <c r="AL996" s="639"/>
      <c r="AM996" s="641"/>
      <c r="AN996" s="35"/>
      <c r="AO996" s="35"/>
    </row>
    <row r="997" spans="1:112" ht="15" customHeight="1">
      <c r="A997" s="121"/>
      <c r="B997" s="47"/>
      <c r="C997" s="671" t="s">
        <v>7700</v>
      </c>
      <c r="D997" s="671"/>
      <c r="E997" s="671"/>
      <c r="F997" s="671"/>
      <c r="G997" s="671"/>
      <c r="H997" s="671"/>
      <c r="I997" s="671"/>
      <c r="J997" s="671"/>
      <c r="K997" s="671"/>
      <c r="L997" s="671"/>
      <c r="M997" s="671"/>
      <c r="N997" s="671"/>
      <c r="O997" s="671"/>
      <c r="P997" s="671"/>
      <c r="Q997" s="671"/>
      <c r="R997" s="671"/>
      <c r="S997" s="671"/>
      <c r="T997" s="671"/>
      <c r="U997" s="671"/>
      <c r="V997" s="671"/>
      <c r="W997" s="671"/>
      <c r="X997" s="671"/>
      <c r="Y997" s="671"/>
      <c r="Z997" s="671"/>
      <c r="AA997" s="671"/>
      <c r="AB997" s="671"/>
      <c r="AC997" s="671"/>
      <c r="AD997" s="671"/>
      <c r="AE997" s="12"/>
      <c r="AH997" s="35"/>
      <c r="AI997" s="35"/>
      <c r="AJ997" s="35"/>
      <c r="AK997" s="35"/>
      <c r="AL997" s="35"/>
      <c r="AM997" s="35"/>
      <c r="AN997" s="35"/>
      <c r="AO997" s="35"/>
    </row>
    <row r="998" spans="1:112" ht="36" customHeight="1">
      <c r="A998" s="121"/>
      <c r="B998" s="47"/>
      <c r="C998" s="578" t="s">
        <v>7538</v>
      </c>
      <c r="D998" s="578"/>
      <c r="E998" s="578"/>
      <c r="F998" s="578"/>
      <c r="G998" s="578"/>
      <c r="H998" s="578"/>
      <c r="I998" s="578"/>
      <c r="J998" s="578"/>
      <c r="K998" s="578"/>
      <c r="L998" s="578"/>
      <c r="M998" s="578"/>
      <c r="N998" s="578"/>
      <c r="O998" s="578"/>
      <c r="P998" s="578"/>
      <c r="Q998" s="578"/>
      <c r="R998" s="578"/>
      <c r="S998" s="578"/>
      <c r="T998" s="578"/>
      <c r="U998" s="578"/>
      <c r="V998" s="578"/>
      <c r="W998" s="578"/>
      <c r="X998" s="578"/>
      <c r="Y998" s="578"/>
      <c r="Z998" s="578"/>
      <c r="AA998" s="578"/>
      <c r="AB998" s="578"/>
      <c r="AC998" s="578"/>
      <c r="AD998" s="578"/>
      <c r="AE998" s="12"/>
      <c r="AH998" s="35"/>
      <c r="AI998" s="35"/>
      <c r="AJ998" s="35"/>
      <c r="AK998" s="35"/>
      <c r="AL998" s="35"/>
      <c r="AM998" s="35"/>
      <c r="AN998" s="35"/>
      <c r="AO998" s="35"/>
    </row>
    <row r="999" spans="1:112" ht="36" customHeight="1">
      <c r="A999" s="121"/>
      <c r="B999" s="47"/>
      <c r="C999" s="578" t="s">
        <v>1856</v>
      </c>
      <c r="D999" s="578"/>
      <c r="E999" s="578"/>
      <c r="F999" s="578"/>
      <c r="G999" s="578"/>
      <c r="H999" s="578"/>
      <c r="I999" s="578"/>
      <c r="J999" s="578"/>
      <c r="K999" s="578"/>
      <c r="L999" s="578"/>
      <c r="M999" s="578"/>
      <c r="N999" s="578"/>
      <c r="O999" s="578"/>
      <c r="P999" s="578"/>
      <c r="Q999" s="578"/>
      <c r="R999" s="578"/>
      <c r="S999" s="578"/>
      <c r="T999" s="578"/>
      <c r="U999" s="578"/>
      <c r="V999" s="578"/>
      <c r="W999" s="578"/>
      <c r="X999" s="578"/>
      <c r="Y999" s="578"/>
      <c r="Z999" s="578"/>
      <c r="AA999" s="578"/>
      <c r="AB999" s="578"/>
      <c r="AC999" s="578"/>
      <c r="AD999" s="578"/>
      <c r="AE999" s="12"/>
      <c r="AH999" s="35"/>
      <c r="AI999" s="35"/>
      <c r="AJ999" s="35"/>
      <c r="AK999" s="35"/>
      <c r="AL999" s="35"/>
      <c r="AM999" s="35"/>
      <c r="AN999" s="35"/>
      <c r="AO999" s="35"/>
    </row>
    <row r="1000" spans="1:112" ht="36" customHeight="1">
      <c r="A1000" s="121"/>
      <c r="B1000" s="47"/>
      <c r="C1000" s="578" t="s">
        <v>1857</v>
      </c>
      <c r="D1000" s="578"/>
      <c r="E1000" s="578"/>
      <c r="F1000" s="578"/>
      <c r="G1000" s="578"/>
      <c r="H1000" s="578"/>
      <c r="I1000" s="578"/>
      <c r="J1000" s="578"/>
      <c r="K1000" s="578"/>
      <c r="L1000" s="578"/>
      <c r="M1000" s="578"/>
      <c r="N1000" s="578"/>
      <c r="O1000" s="578"/>
      <c r="P1000" s="578"/>
      <c r="Q1000" s="578"/>
      <c r="R1000" s="578"/>
      <c r="S1000" s="578"/>
      <c r="T1000" s="578"/>
      <c r="U1000" s="578"/>
      <c r="V1000" s="578"/>
      <c r="W1000" s="578"/>
      <c r="X1000" s="578"/>
      <c r="Y1000" s="578"/>
      <c r="Z1000" s="578"/>
      <c r="AA1000" s="578"/>
      <c r="AB1000" s="578"/>
      <c r="AC1000" s="578"/>
      <c r="AD1000" s="578"/>
      <c r="AE1000" s="12"/>
    </row>
    <row r="1001" spans="1:112" ht="36" customHeight="1">
      <c r="A1001" s="121"/>
      <c r="B1001" s="47"/>
      <c r="C1001" s="578" t="s">
        <v>7701</v>
      </c>
      <c r="D1001" s="578"/>
      <c r="E1001" s="578"/>
      <c r="F1001" s="578"/>
      <c r="G1001" s="578"/>
      <c r="H1001" s="578"/>
      <c r="I1001" s="578"/>
      <c r="J1001" s="578"/>
      <c r="K1001" s="578"/>
      <c r="L1001" s="578"/>
      <c r="M1001" s="578"/>
      <c r="N1001" s="578"/>
      <c r="O1001" s="578"/>
      <c r="P1001" s="578"/>
      <c r="Q1001" s="578"/>
      <c r="R1001" s="578"/>
      <c r="S1001" s="578"/>
      <c r="T1001" s="578"/>
      <c r="U1001" s="578"/>
      <c r="V1001" s="578"/>
      <c r="W1001" s="578"/>
      <c r="X1001" s="578"/>
      <c r="Y1001" s="578"/>
      <c r="Z1001" s="578"/>
      <c r="AA1001" s="578"/>
      <c r="AB1001" s="578"/>
      <c r="AC1001" s="578"/>
      <c r="AD1001" s="578"/>
      <c r="AE1001" s="12"/>
    </row>
    <row r="1002" spans="1:112" ht="36" customHeight="1">
      <c r="A1002" s="121"/>
      <c r="B1002" s="47"/>
      <c r="C1002" s="578" t="s">
        <v>7537</v>
      </c>
      <c r="D1002" s="578"/>
      <c r="E1002" s="578"/>
      <c r="F1002" s="578"/>
      <c r="G1002" s="578"/>
      <c r="H1002" s="578"/>
      <c r="I1002" s="578"/>
      <c r="J1002" s="578"/>
      <c r="K1002" s="578"/>
      <c r="L1002" s="578"/>
      <c r="M1002" s="578"/>
      <c r="N1002" s="578"/>
      <c r="O1002" s="578"/>
      <c r="P1002" s="578"/>
      <c r="Q1002" s="578"/>
      <c r="R1002" s="578"/>
      <c r="S1002" s="578"/>
      <c r="T1002" s="578"/>
      <c r="U1002" s="578"/>
      <c r="V1002" s="578"/>
      <c r="W1002" s="578"/>
      <c r="X1002" s="578"/>
      <c r="Y1002" s="578"/>
      <c r="Z1002" s="578"/>
      <c r="AA1002" s="578"/>
      <c r="AB1002" s="578"/>
      <c r="AC1002" s="578"/>
      <c r="AD1002" s="578"/>
      <c r="AE1002" s="12"/>
    </row>
    <row r="1003" spans="1:112" ht="36" customHeight="1">
      <c r="A1003" s="121"/>
      <c r="B1003" s="47"/>
      <c r="C1003" s="578" t="s">
        <v>1858</v>
      </c>
      <c r="D1003" s="578"/>
      <c r="E1003" s="578"/>
      <c r="F1003" s="578"/>
      <c r="G1003" s="578"/>
      <c r="H1003" s="578"/>
      <c r="I1003" s="578"/>
      <c r="J1003" s="578"/>
      <c r="K1003" s="578"/>
      <c r="L1003" s="578"/>
      <c r="M1003" s="578"/>
      <c r="N1003" s="578"/>
      <c r="O1003" s="578"/>
      <c r="P1003" s="578"/>
      <c r="Q1003" s="578"/>
      <c r="R1003" s="578"/>
      <c r="S1003" s="578"/>
      <c r="T1003" s="578"/>
      <c r="U1003" s="578"/>
      <c r="V1003" s="578"/>
      <c r="W1003" s="578"/>
      <c r="X1003" s="578"/>
      <c r="Y1003" s="578"/>
      <c r="Z1003" s="578"/>
      <c r="AA1003" s="578"/>
      <c r="AB1003" s="578"/>
      <c r="AC1003" s="578"/>
      <c r="AD1003" s="578"/>
      <c r="AE1003" s="12"/>
    </row>
    <row r="1004" spans="1:112" ht="36" customHeight="1">
      <c r="A1004" s="121"/>
      <c r="B1004" s="47"/>
      <c r="C1004" s="578" t="s">
        <v>1859</v>
      </c>
      <c r="D1004" s="578"/>
      <c r="E1004" s="578"/>
      <c r="F1004" s="578"/>
      <c r="G1004" s="578"/>
      <c r="H1004" s="578"/>
      <c r="I1004" s="578"/>
      <c r="J1004" s="578"/>
      <c r="K1004" s="578"/>
      <c r="L1004" s="578"/>
      <c r="M1004" s="578"/>
      <c r="N1004" s="578"/>
      <c r="O1004" s="578"/>
      <c r="P1004" s="578"/>
      <c r="Q1004" s="578"/>
      <c r="R1004" s="578"/>
      <c r="S1004" s="578"/>
      <c r="T1004" s="578"/>
      <c r="U1004" s="578"/>
      <c r="V1004" s="578"/>
      <c r="W1004" s="578"/>
      <c r="X1004" s="578"/>
      <c r="Y1004" s="578"/>
      <c r="Z1004" s="578"/>
      <c r="AA1004" s="578"/>
      <c r="AB1004" s="578"/>
      <c r="AC1004" s="578"/>
      <c r="AD1004" s="578"/>
      <c r="AE1004" s="12"/>
    </row>
    <row r="1005" spans="1:112" ht="36" customHeight="1">
      <c r="A1005" s="121"/>
      <c r="B1005" s="47"/>
      <c r="C1005" s="578" t="s">
        <v>7702</v>
      </c>
      <c r="D1005" s="578"/>
      <c r="E1005" s="578"/>
      <c r="F1005" s="578"/>
      <c r="G1005" s="578"/>
      <c r="H1005" s="578"/>
      <c r="I1005" s="578"/>
      <c r="J1005" s="578"/>
      <c r="K1005" s="578"/>
      <c r="L1005" s="578"/>
      <c r="M1005" s="578"/>
      <c r="N1005" s="578"/>
      <c r="O1005" s="578"/>
      <c r="P1005" s="578"/>
      <c r="Q1005" s="578"/>
      <c r="R1005" s="578"/>
      <c r="S1005" s="578"/>
      <c r="T1005" s="578"/>
      <c r="U1005" s="578"/>
      <c r="V1005" s="578"/>
      <c r="W1005" s="578"/>
      <c r="X1005" s="578"/>
      <c r="Y1005" s="578"/>
      <c r="Z1005" s="578"/>
      <c r="AA1005" s="578"/>
      <c r="AB1005" s="578"/>
      <c r="AC1005" s="578"/>
      <c r="AD1005" s="578"/>
      <c r="AE1005" s="12"/>
    </row>
    <row r="1006" spans="1:112" s="207" customFormat="1" ht="24" customHeight="1">
      <c r="A1006" s="121"/>
      <c r="B1006" s="181"/>
      <c r="C1006" s="671" t="s">
        <v>7846</v>
      </c>
      <c r="D1006" s="671"/>
      <c r="E1006" s="671"/>
      <c r="F1006" s="671"/>
      <c r="G1006" s="671"/>
      <c r="H1006" s="671"/>
      <c r="I1006" s="671"/>
      <c r="J1006" s="671"/>
      <c r="K1006" s="671"/>
      <c r="L1006" s="671"/>
      <c r="M1006" s="671"/>
      <c r="N1006" s="671"/>
      <c r="O1006" s="671"/>
      <c r="P1006" s="671"/>
      <c r="Q1006" s="671"/>
      <c r="R1006" s="671"/>
      <c r="S1006" s="671"/>
      <c r="T1006" s="671"/>
      <c r="U1006" s="671"/>
      <c r="V1006" s="671"/>
      <c r="W1006" s="671"/>
      <c r="X1006" s="671"/>
      <c r="Y1006" s="671"/>
      <c r="Z1006" s="671"/>
      <c r="AA1006" s="671"/>
      <c r="AB1006" s="671"/>
      <c r="AC1006" s="671"/>
      <c r="AD1006" s="671"/>
      <c r="AE1006" s="12"/>
      <c r="AF1006" s="122"/>
      <c r="AG1006" s="72"/>
      <c r="AH1006" s="72"/>
      <c r="AI1006" s="72"/>
      <c r="AJ1006" s="72"/>
      <c r="AK1006" s="72"/>
      <c r="AL1006" s="72"/>
      <c r="AM1006" s="72"/>
      <c r="AN1006" s="72"/>
      <c r="AO1006" s="72"/>
      <c r="AP1006" s="72"/>
      <c r="AQ1006" s="72"/>
      <c r="AR1006" s="72"/>
      <c r="AS1006" s="72"/>
      <c r="AT1006" s="72"/>
      <c r="AU1006" s="72"/>
      <c r="AV1006" s="72"/>
      <c r="AW1006" s="72"/>
      <c r="AX1006" s="72"/>
      <c r="AY1006" s="72"/>
      <c r="AZ1006" s="72"/>
      <c r="BA1006" s="72"/>
      <c r="BB1006" s="72"/>
      <c r="BC1006" s="72"/>
      <c r="BD1006" s="72"/>
      <c r="BE1006" s="72"/>
      <c r="BF1006" s="72"/>
      <c r="BG1006" s="72"/>
      <c r="BH1006" s="72"/>
      <c r="BI1006" s="72"/>
      <c r="BJ1006" s="72"/>
      <c r="BK1006" s="72"/>
      <c r="BL1006" s="72"/>
      <c r="BM1006" s="72"/>
      <c r="BN1006" s="72"/>
      <c r="BO1006" s="72"/>
      <c r="BP1006" s="72"/>
      <c r="BQ1006" s="72"/>
      <c r="BR1006" s="72"/>
      <c r="BS1006" s="72"/>
      <c r="BT1006" s="72"/>
      <c r="BU1006" s="72"/>
      <c r="BV1006" s="72"/>
      <c r="BW1006" s="72"/>
      <c r="BX1006" s="72"/>
      <c r="BY1006" s="72"/>
      <c r="BZ1006" s="72"/>
      <c r="CA1006" s="72"/>
      <c r="CB1006" s="72"/>
      <c r="CC1006" s="72"/>
      <c r="CD1006" s="72"/>
      <c r="CE1006" s="72"/>
      <c r="CF1006" s="72"/>
      <c r="CG1006" s="72"/>
      <c r="CH1006" s="72"/>
      <c r="CI1006" s="72"/>
      <c r="CJ1006" s="72"/>
      <c r="CK1006" s="72"/>
      <c r="CL1006" s="72"/>
      <c r="CM1006" s="72"/>
      <c r="CN1006" s="72"/>
      <c r="CO1006" s="72"/>
      <c r="CP1006" s="72"/>
      <c r="CQ1006" s="72"/>
      <c r="CR1006" s="72"/>
      <c r="CS1006" s="72"/>
      <c r="CT1006" s="72"/>
      <c r="CU1006" s="72"/>
      <c r="CV1006" s="72"/>
      <c r="CW1006" s="72"/>
      <c r="CX1006" s="72"/>
      <c r="CY1006" s="72"/>
      <c r="CZ1006" s="72"/>
      <c r="DA1006" s="72"/>
      <c r="DB1006" s="72"/>
      <c r="DC1006" s="72"/>
      <c r="DD1006" s="72"/>
      <c r="DE1006" s="72"/>
      <c r="DF1006" s="72"/>
      <c r="DG1006" s="72"/>
      <c r="DH1006" s="72"/>
    </row>
    <row r="1007" spans="1:112" s="207" customFormat="1" ht="36" customHeight="1">
      <c r="A1007" s="121"/>
      <c r="B1007" s="181"/>
      <c r="C1007" s="671" t="s">
        <v>7847</v>
      </c>
      <c r="D1007" s="671"/>
      <c r="E1007" s="671"/>
      <c r="F1007" s="671"/>
      <c r="G1007" s="671"/>
      <c r="H1007" s="671"/>
      <c r="I1007" s="671"/>
      <c r="J1007" s="671"/>
      <c r="K1007" s="671"/>
      <c r="L1007" s="671"/>
      <c r="M1007" s="671"/>
      <c r="N1007" s="671"/>
      <c r="O1007" s="671"/>
      <c r="P1007" s="671"/>
      <c r="Q1007" s="671"/>
      <c r="R1007" s="671"/>
      <c r="S1007" s="671"/>
      <c r="T1007" s="671"/>
      <c r="U1007" s="671"/>
      <c r="V1007" s="671"/>
      <c r="W1007" s="671"/>
      <c r="X1007" s="671"/>
      <c r="Y1007" s="671"/>
      <c r="Z1007" s="671"/>
      <c r="AA1007" s="671"/>
      <c r="AB1007" s="671"/>
      <c r="AC1007" s="671"/>
      <c r="AD1007" s="671"/>
      <c r="AE1007" s="12"/>
      <c r="AF1007" s="122"/>
      <c r="AG1007" s="72"/>
      <c r="AH1007" s="72"/>
      <c r="AI1007" s="72"/>
      <c r="AJ1007" s="72"/>
      <c r="AK1007" s="72"/>
      <c r="AL1007" s="72"/>
      <c r="AM1007" s="72"/>
      <c r="AN1007" s="72"/>
      <c r="AO1007" s="72"/>
      <c r="AP1007" s="72"/>
      <c r="AQ1007" s="72"/>
      <c r="AR1007" s="72"/>
      <c r="AS1007" s="72"/>
      <c r="AT1007" s="72"/>
      <c r="AU1007" s="72"/>
      <c r="AV1007" s="72"/>
      <c r="AW1007" s="72"/>
      <c r="AX1007" s="72"/>
      <c r="AY1007" s="72"/>
      <c r="AZ1007" s="72"/>
      <c r="BA1007" s="72"/>
      <c r="BB1007" s="72"/>
      <c r="BC1007" s="72"/>
      <c r="BD1007" s="72"/>
      <c r="BE1007" s="72"/>
      <c r="BF1007" s="72"/>
      <c r="BG1007" s="72"/>
      <c r="BH1007" s="72"/>
      <c r="BI1007" s="72"/>
      <c r="BJ1007" s="72"/>
      <c r="BK1007" s="72"/>
      <c r="BL1007" s="72"/>
      <c r="BM1007" s="72"/>
      <c r="BN1007" s="72"/>
      <c r="BO1007" s="72"/>
      <c r="BP1007" s="72"/>
      <c r="BQ1007" s="72"/>
      <c r="BR1007" s="72"/>
      <c r="BS1007" s="72"/>
      <c r="BT1007" s="72"/>
      <c r="BU1007" s="72"/>
      <c r="BV1007" s="72"/>
      <c r="BW1007" s="72"/>
      <c r="BX1007" s="72"/>
      <c r="BY1007" s="72"/>
      <c r="BZ1007" s="72"/>
      <c r="CA1007" s="72"/>
      <c r="CB1007" s="72"/>
      <c r="CC1007" s="72"/>
      <c r="CD1007" s="72"/>
      <c r="CE1007" s="72"/>
      <c r="CF1007" s="72"/>
      <c r="CG1007" s="72"/>
      <c r="CH1007" s="72"/>
      <c r="CI1007" s="72"/>
      <c r="CJ1007" s="72"/>
      <c r="CK1007" s="72"/>
      <c r="CL1007" s="72"/>
      <c r="CM1007" s="72"/>
      <c r="CN1007" s="72"/>
      <c r="CO1007" s="72"/>
      <c r="CP1007" s="72"/>
      <c r="CQ1007" s="72"/>
      <c r="CR1007" s="72"/>
      <c r="CS1007" s="72"/>
      <c r="CT1007" s="72"/>
      <c r="CU1007" s="72"/>
      <c r="CV1007" s="72"/>
      <c r="CW1007" s="72"/>
      <c r="CX1007" s="72"/>
      <c r="CY1007" s="72"/>
      <c r="CZ1007" s="72"/>
      <c r="DA1007" s="72"/>
      <c r="DB1007" s="72"/>
      <c r="DC1007" s="72"/>
      <c r="DD1007" s="72"/>
      <c r="DE1007" s="72"/>
      <c r="DF1007" s="72"/>
      <c r="DG1007" s="72"/>
      <c r="DH1007" s="72"/>
    </row>
    <row r="1008" spans="1:112" s="207" customFormat="1" ht="48" customHeight="1">
      <c r="A1008" s="121"/>
      <c r="B1008" s="121"/>
      <c r="C1008" s="671" t="s">
        <v>7876</v>
      </c>
      <c r="D1008" s="671"/>
      <c r="E1008" s="671"/>
      <c r="F1008" s="671"/>
      <c r="G1008" s="671"/>
      <c r="H1008" s="671"/>
      <c r="I1008" s="671"/>
      <c r="J1008" s="671"/>
      <c r="K1008" s="671"/>
      <c r="L1008" s="671"/>
      <c r="M1008" s="671"/>
      <c r="N1008" s="671"/>
      <c r="O1008" s="671"/>
      <c r="P1008" s="671"/>
      <c r="Q1008" s="671"/>
      <c r="R1008" s="671"/>
      <c r="S1008" s="671"/>
      <c r="T1008" s="671"/>
      <c r="U1008" s="671"/>
      <c r="V1008" s="671"/>
      <c r="W1008" s="671"/>
      <c r="X1008" s="671"/>
      <c r="Y1008" s="671"/>
      <c r="Z1008" s="671"/>
      <c r="AA1008" s="671"/>
      <c r="AB1008" s="671"/>
      <c r="AC1008" s="671"/>
      <c r="AD1008" s="671"/>
      <c r="AE1008" s="12"/>
      <c r="AF1008" s="122"/>
      <c r="AG1008" s="72"/>
      <c r="AH1008" s="72"/>
      <c r="AI1008" s="72"/>
      <c r="AJ1008" s="72"/>
      <c r="AK1008" s="72"/>
      <c r="AL1008" s="72"/>
      <c r="AM1008" s="72"/>
      <c r="AN1008" s="72"/>
      <c r="AO1008" s="72"/>
      <c r="AP1008" s="72"/>
      <c r="AQ1008" s="72"/>
      <c r="AR1008" s="72"/>
      <c r="AS1008" s="72"/>
      <c r="AT1008" s="72"/>
      <c r="AU1008" s="72"/>
      <c r="AV1008" s="72"/>
      <c r="AW1008" s="72"/>
      <c r="AX1008" s="72"/>
      <c r="AY1008" s="72"/>
      <c r="AZ1008" s="72"/>
      <c r="BA1008" s="72"/>
      <c r="BB1008" s="72"/>
      <c r="BC1008" s="72"/>
      <c r="BD1008" s="72"/>
      <c r="BE1008" s="72"/>
      <c r="BF1008" s="72"/>
      <c r="BG1008" s="72"/>
      <c r="BH1008" s="72"/>
      <c r="BI1008" s="72"/>
      <c r="BJ1008" s="72"/>
      <c r="BK1008" s="72"/>
      <c r="BL1008" s="72"/>
      <c r="BM1008" s="72"/>
      <c r="BN1008" s="72"/>
      <c r="BO1008" s="72"/>
      <c r="BP1008" s="72"/>
      <c r="BQ1008" s="72"/>
      <c r="BR1008" s="72"/>
      <c r="BS1008" s="72"/>
      <c r="BT1008" s="72"/>
      <c r="BU1008" s="72"/>
      <c r="BV1008" s="72"/>
      <c r="BW1008" s="72"/>
      <c r="BX1008" s="72"/>
      <c r="BY1008" s="72"/>
      <c r="BZ1008" s="72"/>
      <c r="CA1008" s="72"/>
      <c r="CB1008" s="72"/>
      <c r="CC1008" s="72"/>
      <c r="CD1008" s="72"/>
      <c r="CE1008" s="72"/>
      <c r="CF1008" s="72"/>
      <c r="CG1008" s="72"/>
      <c r="CH1008" s="72"/>
      <c r="CI1008" s="72"/>
      <c r="CJ1008" s="72"/>
      <c r="CK1008" s="72"/>
      <c r="CL1008" s="72"/>
      <c r="CM1008" s="72"/>
      <c r="CN1008" s="72"/>
      <c r="CO1008" s="72"/>
      <c r="CP1008" s="72"/>
      <c r="CQ1008" s="72"/>
      <c r="CR1008" s="72"/>
      <c r="CS1008" s="72"/>
      <c r="CT1008" s="72"/>
      <c r="CU1008" s="72"/>
      <c r="CV1008" s="72"/>
      <c r="CW1008" s="72"/>
      <c r="CX1008" s="72"/>
      <c r="CY1008" s="72"/>
      <c r="CZ1008" s="72"/>
      <c r="DA1008" s="72"/>
      <c r="DB1008" s="72"/>
      <c r="DC1008" s="72"/>
      <c r="DD1008" s="72"/>
      <c r="DE1008" s="72"/>
      <c r="DF1008" s="72"/>
      <c r="DG1008" s="72"/>
      <c r="DH1008" s="72"/>
    </row>
    <row r="1009" spans="1:112" s="207" customFormat="1" ht="48" customHeight="1">
      <c r="A1009" s="121"/>
      <c r="B1009" s="208"/>
      <c r="C1009" s="671" t="s">
        <v>7877</v>
      </c>
      <c r="D1009" s="671"/>
      <c r="E1009" s="671"/>
      <c r="F1009" s="671"/>
      <c r="G1009" s="671"/>
      <c r="H1009" s="671"/>
      <c r="I1009" s="671"/>
      <c r="J1009" s="671"/>
      <c r="K1009" s="671"/>
      <c r="L1009" s="671"/>
      <c r="M1009" s="671"/>
      <c r="N1009" s="671"/>
      <c r="O1009" s="671"/>
      <c r="P1009" s="671"/>
      <c r="Q1009" s="671"/>
      <c r="R1009" s="671"/>
      <c r="S1009" s="671"/>
      <c r="T1009" s="671"/>
      <c r="U1009" s="671"/>
      <c r="V1009" s="671"/>
      <c r="W1009" s="671"/>
      <c r="X1009" s="671"/>
      <c r="Y1009" s="671"/>
      <c r="Z1009" s="671"/>
      <c r="AA1009" s="671"/>
      <c r="AB1009" s="671"/>
      <c r="AC1009" s="671"/>
      <c r="AD1009" s="671"/>
      <c r="AE1009" s="12"/>
      <c r="AF1009" s="122"/>
      <c r="AG1009" s="72"/>
      <c r="AH1009" s="72"/>
      <c r="AI1009" s="72"/>
      <c r="AJ1009" s="72"/>
      <c r="AK1009" s="72"/>
      <c r="AL1009" s="72"/>
      <c r="AM1009" s="72"/>
      <c r="AN1009" s="72"/>
      <c r="AO1009" s="72"/>
      <c r="AP1009" s="72"/>
      <c r="AQ1009" s="72"/>
      <c r="AR1009" s="72"/>
      <c r="AS1009" s="72"/>
      <c r="AT1009" s="72"/>
      <c r="AU1009" s="72"/>
      <c r="AV1009" s="72"/>
      <c r="AW1009" s="72"/>
      <c r="AX1009" s="72"/>
      <c r="AY1009" s="72"/>
      <c r="AZ1009" s="72"/>
      <c r="BA1009" s="72"/>
      <c r="BB1009" s="72"/>
      <c r="BC1009" s="72"/>
      <c r="BD1009" s="72"/>
      <c r="BE1009" s="72"/>
      <c r="BF1009" s="72"/>
      <c r="BG1009" s="72"/>
      <c r="BH1009" s="72"/>
      <c r="BI1009" s="72"/>
      <c r="BJ1009" s="72"/>
      <c r="BK1009" s="72"/>
      <c r="BL1009" s="72"/>
      <c r="BM1009" s="72"/>
      <c r="BN1009" s="72"/>
      <c r="BO1009" s="72"/>
      <c r="BP1009" s="72"/>
      <c r="BQ1009" s="72"/>
      <c r="BR1009" s="72"/>
      <c r="BS1009" s="72"/>
      <c r="BT1009" s="72"/>
      <c r="BU1009" s="72"/>
      <c r="BV1009" s="72"/>
      <c r="BW1009" s="72"/>
      <c r="BX1009" s="72"/>
      <c r="BY1009" s="72"/>
      <c r="BZ1009" s="72"/>
      <c r="CA1009" s="72"/>
      <c r="CB1009" s="72"/>
      <c r="CC1009" s="72"/>
      <c r="CD1009" s="72"/>
      <c r="CE1009" s="72"/>
      <c r="CF1009" s="72"/>
      <c r="CG1009" s="72"/>
      <c r="CH1009" s="72"/>
      <c r="CI1009" s="72"/>
      <c r="CJ1009" s="72"/>
      <c r="CK1009" s="72"/>
      <c r="CL1009" s="72"/>
      <c r="CM1009" s="72"/>
      <c r="CN1009" s="72"/>
      <c r="CO1009" s="72"/>
      <c r="CP1009" s="72"/>
      <c r="CQ1009" s="72"/>
      <c r="CR1009" s="72"/>
      <c r="CS1009" s="72"/>
      <c r="CT1009" s="72"/>
      <c r="CU1009" s="72"/>
      <c r="CV1009" s="72"/>
      <c r="CW1009" s="72"/>
      <c r="CX1009" s="72"/>
      <c r="CY1009" s="72"/>
      <c r="CZ1009" s="72"/>
      <c r="DA1009" s="72"/>
      <c r="DB1009" s="72"/>
      <c r="DC1009" s="72"/>
      <c r="DD1009" s="72"/>
      <c r="DE1009" s="72"/>
      <c r="DF1009" s="72"/>
      <c r="DG1009" s="72"/>
      <c r="DH1009" s="72"/>
    </row>
    <row r="1010" spans="1:112" s="207" customFormat="1" ht="48" customHeight="1">
      <c r="A1010" s="121"/>
      <c r="B1010" s="208"/>
      <c r="C1010" s="671" t="s">
        <v>7878</v>
      </c>
      <c r="D1010" s="671"/>
      <c r="E1010" s="671"/>
      <c r="F1010" s="671"/>
      <c r="G1010" s="671"/>
      <c r="H1010" s="671"/>
      <c r="I1010" s="671"/>
      <c r="J1010" s="671"/>
      <c r="K1010" s="671"/>
      <c r="L1010" s="671"/>
      <c r="M1010" s="671"/>
      <c r="N1010" s="671"/>
      <c r="O1010" s="671"/>
      <c r="P1010" s="671"/>
      <c r="Q1010" s="671"/>
      <c r="R1010" s="671"/>
      <c r="S1010" s="671"/>
      <c r="T1010" s="671"/>
      <c r="U1010" s="671"/>
      <c r="V1010" s="671"/>
      <c r="W1010" s="671"/>
      <c r="X1010" s="671"/>
      <c r="Y1010" s="671"/>
      <c r="Z1010" s="671"/>
      <c r="AA1010" s="671"/>
      <c r="AB1010" s="671"/>
      <c r="AC1010" s="671"/>
      <c r="AD1010" s="671"/>
      <c r="AE1010" s="12"/>
      <c r="AF1010" s="122"/>
      <c r="AG1010" s="72"/>
      <c r="AH1010" s="72"/>
      <c r="AI1010" s="72"/>
      <c r="AJ1010" s="72"/>
      <c r="AK1010" s="72"/>
      <c r="AL1010" s="72"/>
      <c r="AM1010" s="72"/>
      <c r="AN1010" s="72"/>
      <c r="AO1010" s="72"/>
      <c r="AP1010" s="72"/>
      <c r="AQ1010" s="72"/>
      <c r="AR1010" s="72"/>
      <c r="AS1010" s="72"/>
      <c r="AT1010" s="72"/>
      <c r="AU1010" s="72"/>
      <c r="AV1010" s="72"/>
      <c r="AW1010" s="72"/>
      <c r="AX1010" s="72"/>
      <c r="AY1010" s="72"/>
      <c r="AZ1010" s="72"/>
      <c r="BA1010" s="72"/>
      <c r="BB1010" s="72"/>
      <c r="BC1010" s="72"/>
      <c r="BD1010" s="72"/>
      <c r="BE1010" s="72"/>
      <c r="BF1010" s="72"/>
      <c r="BG1010" s="72"/>
      <c r="BH1010" s="72"/>
      <c r="BI1010" s="72"/>
      <c r="BJ1010" s="72"/>
      <c r="BK1010" s="72"/>
      <c r="BL1010" s="72"/>
      <c r="BM1010" s="72"/>
      <c r="BN1010" s="72"/>
      <c r="BO1010" s="72"/>
      <c r="BP1010" s="72"/>
      <c r="BQ1010" s="72"/>
      <c r="BR1010" s="72"/>
      <c r="BS1010" s="72"/>
      <c r="BT1010" s="72"/>
      <c r="BU1010" s="72"/>
      <c r="BV1010" s="72"/>
      <c r="BW1010" s="72"/>
      <c r="BX1010" s="72"/>
      <c r="BY1010" s="72"/>
      <c r="BZ1010" s="72"/>
      <c r="CA1010" s="72"/>
      <c r="CB1010" s="72"/>
      <c r="CC1010" s="72"/>
      <c r="CD1010" s="72"/>
      <c r="CE1010" s="72"/>
      <c r="CF1010" s="72"/>
      <c r="CG1010" s="72"/>
      <c r="CH1010" s="72"/>
      <c r="CI1010" s="72"/>
      <c r="CJ1010" s="72"/>
      <c r="CK1010" s="72"/>
      <c r="CL1010" s="72"/>
      <c r="CM1010" s="72"/>
      <c r="CN1010" s="72"/>
      <c r="CO1010" s="72"/>
      <c r="CP1010" s="72"/>
      <c r="CQ1010" s="72"/>
      <c r="CR1010" s="72"/>
      <c r="CS1010" s="72"/>
      <c r="CT1010" s="72"/>
      <c r="CU1010" s="72"/>
      <c r="CV1010" s="72"/>
      <c r="CW1010" s="72"/>
      <c r="CX1010" s="72"/>
      <c r="CY1010" s="72"/>
      <c r="CZ1010" s="72"/>
      <c r="DA1010" s="72"/>
      <c r="DB1010" s="72"/>
      <c r="DC1010" s="72"/>
      <c r="DD1010" s="72"/>
      <c r="DE1010" s="72"/>
      <c r="DF1010" s="72"/>
      <c r="DG1010" s="72"/>
      <c r="DH1010" s="72"/>
    </row>
    <row r="1011" spans="1:112" s="207" customFormat="1" ht="48" customHeight="1">
      <c r="A1011" s="121"/>
      <c r="B1011" s="208"/>
      <c r="C1011" s="671" t="s">
        <v>7879</v>
      </c>
      <c r="D1011" s="671"/>
      <c r="E1011" s="671"/>
      <c r="F1011" s="671"/>
      <c r="G1011" s="671"/>
      <c r="H1011" s="671"/>
      <c r="I1011" s="671"/>
      <c r="J1011" s="671"/>
      <c r="K1011" s="671"/>
      <c r="L1011" s="671"/>
      <c r="M1011" s="671"/>
      <c r="N1011" s="671"/>
      <c r="O1011" s="671"/>
      <c r="P1011" s="671"/>
      <c r="Q1011" s="671"/>
      <c r="R1011" s="671"/>
      <c r="S1011" s="671"/>
      <c r="T1011" s="671"/>
      <c r="U1011" s="671"/>
      <c r="V1011" s="671"/>
      <c r="W1011" s="671"/>
      <c r="X1011" s="671"/>
      <c r="Y1011" s="671"/>
      <c r="Z1011" s="671"/>
      <c r="AA1011" s="671"/>
      <c r="AB1011" s="671"/>
      <c r="AC1011" s="671"/>
      <c r="AD1011" s="671"/>
      <c r="AE1011" s="12"/>
      <c r="AF1011" s="122"/>
      <c r="AG1011" s="72"/>
      <c r="AH1011" s="72"/>
      <c r="AI1011" s="72"/>
      <c r="AJ1011" s="72"/>
      <c r="AK1011" s="72"/>
      <c r="AL1011" s="72"/>
      <c r="AM1011" s="72"/>
      <c r="AN1011" s="72"/>
      <c r="AO1011" s="72"/>
      <c r="AP1011" s="72"/>
      <c r="AQ1011" s="72"/>
      <c r="AR1011" s="72"/>
      <c r="AS1011" s="72"/>
      <c r="AT1011" s="72"/>
      <c r="AU1011" s="72"/>
      <c r="AV1011" s="72"/>
      <c r="AW1011" s="72"/>
      <c r="AX1011" s="72"/>
      <c r="AY1011" s="72"/>
      <c r="AZ1011" s="72"/>
      <c r="BA1011" s="72"/>
      <c r="BB1011" s="72"/>
      <c r="BC1011" s="72"/>
      <c r="BD1011" s="72"/>
      <c r="BE1011" s="72"/>
      <c r="BF1011" s="72"/>
      <c r="BG1011" s="72"/>
      <c r="BH1011" s="72"/>
      <c r="BI1011" s="72"/>
      <c r="BJ1011" s="72"/>
      <c r="BK1011" s="72"/>
      <c r="BL1011" s="72"/>
      <c r="BM1011" s="72"/>
      <c r="BN1011" s="72"/>
      <c r="BO1011" s="72"/>
      <c r="BP1011" s="72"/>
      <c r="BQ1011" s="72"/>
      <c r="BR1011" s="72"/>
      <c r="BS1011" s="72"/>
      <c r="BT1011" s="72"/>
      <c r="BU1011" s="72"/>
      <c r="BV1011" s="72"/>
      <c r="BW1011" s="72"/>
      <c r="BX1011" s="72"/>
      <c r="BY1011" s="72"/>
      <c r="BZ1011" s="72"/>
      <c r="CA1011" s="72"/>
      <c r="CB1011" s="72"/>
      <c r="CC1011" s="72"/>
      <c r="CD1011" s="72"/>
      <c r="CE1011" s="72"/>
      <c r="CF1011" s="72"/>
      <c r="CG1011" s="72"/>
      <c r="CH1011" s="72"/>
      <c r="CI1011" s="72"/>
      <c r="CJ1011" s="72"/>
      <c r="CK1011" s="72"/>
      <c r="CL1011" s="72"/>
      <c r="CM1011" s="72"/>
      <c r="CN1011" s="72"/>
      <c r="CO1011" s="72"/>
      <c r="CP1011" s="72"/>
      <c r="CQ1011" s="72"/>
      <c r="CR1011" s="72"/>
      <c r="CS1011" s="72"/>
      <c r="CT1011" s="72"/>
      <c r="CU1011" s="72"/>
      <c r="CV1011" s="72"/>
      <c r="CW1011" s="72"/>
      <c r="CX1011" s="72"/>
      <c r="CY1011" s="72"/>
      <c r="CZ1011" s="72"/>
      <c r="DA1011" s="72"/>
      <c r="DB1011" s="72"/>
      <c r="DC1011" s="72"/>
      <c r="DD1011" s="72"/>
      <c r="DE1011" s="72"/>
      <c r="DF1011" s="72"/>
      <c r="DG1011" s="72"/>
      <c r="DH1011" s="72"/>
    </row>
    <row r="1012" spans="1:112" s="207" customFormat="1" ht="48" customHeight="1">
      <c r="A1012" s="121"/>
      <c r="B1012" s="208"/>
      <c r="C1012" s="671" t="s">
        <v>7880</v>
      </c>
      <c r="D1012" s="671"/>
      <c r="E1012" s="671"/>
      <c r="F1012" s="671"/>
      <c r="G1012" s="671"/>
      <c r="H1012" s="671"/>
      <c r="I1012" s="671"/>
      <c r="J1012" s="671"/>
      <c r="K1012" s="671"/>
      <c r="L1012" s="671"/>
      <c r="M1012" s="671"/>
      <c r="N1012" s="671"/>
      <c r="O1012" s="671"/>
      <c r="P1012" s="671"/>
      <c r="Q1012" s="671"/>
      <c r="R1012" s="671"/>
      <c r="S1012" s="671"/>
      <c r="T1012" s="671"/>
      <c r="U1012" s="671"/>
      <c r="V1012" s="671"/>
      <c r="W1012" s="671"/>
      <c r="X1012" s="671"/>
      <c r="Y1012" s="671"/>
      <c r="Z1012" s="671"/>
      <c r="AA1012" s="671"/>
      <c r="AB1012" s="671"/>
      <c r="AC1012" s="671"/>
      <c r="AD1012" s="671"/>
      <c r="AE1012" s="12"/>
      <c r="AF1012" s="122"/>
      <c r="AG1012" s="72"/>
      <c r="AH1012" s="72"/>
      <c r="AI1012" s="72"/>
      <c r="AJ1012" s="72"/>
      <c r="AK1012" s="72"/>
      <c r="AL1012" s="72"/>
      <c r="AM1012" s="72"/>
      <c r="AN1012" s="72"/>
      <c r="AO1012" s="72"/>
      <c r="AP1012" s="72"/>
      <c r="AQ1012" s="72"/>
      <c r="AR1012" s="72"/>
      <c r="AS1012" s="72"/>
      <c r="AT1012" s="72"/>
      <c r="AU1012" s="72"/>
      <c r="AV1012" s="72"/>
      <c r="AW1012" s="72"/>
      <c r="AX1012" s="72"/>
      <c r="AY1012" s="72"/>
      <c r="AZ1012" s="72"/>
      <c r="BA1012" s="72"/>
      <c r="BB1012" s="72"/>
      <c r="BC1012" s="72"/>
      <c r="BD1012" s="72"/>
      <c r="BE1012" s="72"/>
      <c r="BF1012" s="72"/>
      <c r="BG1012" s="72"/>
      <c r="BH1012" s="72"/>
      <c r="BI1012" s="72"/>
      <c r="BJ1012" s="72"/>
      <c r="BK1012" s="72"/>
      <c r="BL1012" s="72"/>
      <c r="BM1012" s="72"/>
      <c r="BN1012" s="72"/>
      <c r="BO1012" s="72"/>
      <c r="BP1012" s="72"/>
      <c r="BQ1012" s="72"/>
      <c r="BR1012" s="72"/>
      <c r="BS1012" s="72"/>
      <c r="BT1012" s="72"/>
      <c r="BU1012" s="72"/>
      <c r="BV1012" s="72"/>
      <c r="BW1012" s="72"/>
      <c r="BX1012" s="72"/>
      <c r="BY1012" s="72"/>
      <c r="BZ1012" s="72"/>
      <c r="CA1012" s="72"/>
      <c r="CB1012" s="72"/>
      <c r="CC1012" s="72"/>
      <c r="CD1012" s="72"/>
      <c r="CE1012" s="72"/>
      <c r="CF1012" s="72"/>
      <c r="CG1012" s="72"/>
      <c r="CH1012" s="72"/>
      <c r="CI1012" s="72"/>
      <c r="CJ1012" s="72"/>
      <c r="CK1012" s="72"/>
      <c r="CL1012" s="72"/>
      <c r="CM1012" s="72"/>
      <c r="CN1012" s="72"/>
      <c r="CO1012" s="72"/>
      <c r="CP1012" s="72"/>
      <c r="CQ1012" s="72"/>
      <c r="CR1012" s="72"/>
      <c r="CS1012" s="72"/>
      <c r="CT1012" s="72"/>
      <c r="CU1012" s="72"/>
      <c r="CV1012" s="72"/>
      <c r="CW1012" s="72"/>
      <c r="CX1012" s="72"/>
      <c r="CY1012" s="72"/>
      <c r="CZ1012" s="72"/>
      <c r="DA1012" s="72"/>
      <c r="DB1012" s="72"/>
      <c r="DC1012" s="72"/>
      <c r="DD1012" s="72"/>
      <c r="DE1012" s="72"/>
      <c r="DF1012" s="72"/>
      <c r="DG1012" s="72"/>
      <c r="DH1012" s="72"/>
    </row>
    <row r="1013" spans="1:112" s="207" customFormat="1" ht="48" customHeight="1">
      <c r="A1013" s="121"/>
      <c r="B1013" s="208"/>
      <c r="C1013" s="671" t="s">
        <v>7881</v>
      </c>
      <c r="D1013" s="671"/>
      <c r="E1013" s="671"/>
      <c r="F1013" s="671"/>
      <c r="G1013" s="671"/>
      <c r="H1013" s="671"/>
      <c r="I1013" s="671"/>
      <c r="J1013" s="671"/>
      <c r="K1013" s="671"/>
      <c r="L1013" s="671"/>
      <c r="M1013" s="671"/>
      <c r="N1013" s="671"/>
      <c r="O1013" s="671"/>
      <c r="P1013" s="671"/>
      <c r="Q1013" s="671"/>
      <c r="R1013" s="671"/>
      <c r="S1013" s="671"/>
      <c r="T1013" s="671"/>
      <c r="U1013" s="671"/>
      <c r="V1013" s="671"/>
      <c r="W1013" s="671"/>
      <c r="X1013" s="671"/>
      <c r="Y1013" s="671"/>
      <c r="Z1013" s="671"/>
      <c r="AA1013" s="671"/>
      <c r="AB1013" s="671"/>
      <c r="AC1013" s="671"/>
      <c r="AD1013" s="671"/>
      <c r="AE1013" s="12"/>
      <c r="AF1013" s="122"/>
      <c r="AG1013" s="72"/>
      <c r="AH1013" s="72"/>
      <c r="AI1013" s="72"/>
      <c r="AJ1013" s="72"/>
      <c r="AK1013" s="72"/>
      <c r="AL1013" s="72"/>
      <c r="AM1013" s="72"/>
      <c r="AN1013" s="72"/>
      <c r="AO1013" s="72"/>
      <c r="AP1013" s="72"/>
      <c r="AQ1013" s="72"/>
      <c r="AR1013" s="72"/>
      <c r="AS1013" s="72"/>
      <c r="AT1013" s="72"/>
      <c r="AU1013" s="72"/>
      <c r="AV1013" s="72"/>
      <c r="AW1013" s="72"/>
      <c r="AX1013" s="72"/>
      <c r="AY1013" s="72"/>
      <c r="AZ1013" s="72"/>
      <c r="BA1013" s="72"/>
      <c r="BB1013" s="72"/>
      <c r="BC1013" s="72"/>
      <c r="BD1013" s="72"/>
      <c r="BE1013" s="72"/>
      <c r="BF1013" s="72"/>
      <c r="BG1013" s="72"/>
      <c r="BH1013" s="72"/>
      <c r="BI1013" s="72"/>
      <c r="BJ1013" s="72"/>
      <c r="BK1013" s="72"/>
      <c r="BL1013" s="72"/>
      <c r="BM1013" s="72"/>
      <c r="BN1013" s="72"/>
      <c r="BO1013" s="72"/>
      <c r="BP1013" s="72"/>
      <c r="BQ1013" s="72"/>
      <c r="BR1013" s="72"/>
      <c r="BS1013" s="72"/>
      <c r="BT1013" s="72"/>
      <c r="BU1013" s="72"/>
      <c r="BV1013" s="72"/>
      <c r="BW1013" s="72"/>
      <c r="BX1013" s="72"/>
      <c r="BY1013" s="72"/>
      <c r="BZ1013" s="72"/>
      <c r="CA1013" s="72"/>
      <c r="CB1013" s="72"/>
      <c r="CC1013" s="72"/>
      <c r="CD1013" s="72"/>
      <c r="CE1013" s="72"/>
      <c r="CF1013" s="72"/>
      <c r="CG1013" s="72"/>
      <c r="CH1013" s="72"/>
      <c r="CI1013" s="72"/>
      <c r="CJ1013" s="72"/>
      <c r="CK1013" s="72"/>
      <c r="CL1013" s="72"/>
      <c r="CM1013" s="72"/>
      <c r="CN1013" s="72"/>
      <c r="CO1013" s="72"/>
      <c r="CP1013" s="72"/>
      <c r="CQ1013" s="72"/>
      <c r="CR1013" s="72"/>
      <c r="CS1013" s="72"/>
      <c r="CT1013" s="72"/>
      <c r="CU1013" s="72"/>
      <c r="CV1013" s="72"/>
      <c r="CW1013" s="72"/>
      <c r="CX1013" s="72"/>
      <c r="CY1013" s="72"/>
      <c r="CZ1013" s="72"/>
      <c r="DA1013" s="72"/>
      <c r="DB1013" s="72"/>
      <c r="DC1013" s="72"/>
      <c r="DD1013" s="72"/>
      <c r="DE1013" s="72"/>
      <c r="DF1013" s="72"/>
      <c r="DG1013" s="72"/>
      <c r="DH1013" s="72"/>
    </row>
    <row r="1014" spans="1:112" s="207" customFormat="1" ht="48" customHeight="1">
      <c r="A1014" s="121"/>
      <c r="B1014" s="208"/>
      <c r="C1014" s="671" t="s">
        <v>7882</v>
      </c>
      <c r="D1014" s="671"/>
      <c r="E1014" s="671"/>
      <c r="F1014" s="671"/>
      <c r="G1014" s="671"/>
      <c r="H1014" s="671"/>
      <c r="I1014" s="671"/>
      <c r="J1014" s="671"/>
      <c r="K1014" s="671"/>
      <c r="L1014" s="671"/>
      <c r="M1014" s="671"/>
      <c r="N1014" s="671"/>
      <c r="O1014" s="671"/>
      <c r="P1014" s="671"/>
      <c r="Q1014" s="671"/>
      <c r="R1014" s="671"/>
      <c r="S1014" s="671"/>
      <c r="T1014" s="671"/>
      <c r="U1014" s="671"/>
      <c r="V1014" s="671"/>
      <c r="W1014" s="671"/>
      <c r="X1014" s="671"/>
      <c r="Y1014" s="671"/>
      <c r="Z1014" s="671"/>
      <c r="AA1014" s="671"/>
      <c r="AB1014" s="671"/>
      <c r="AC1014" s="671"/>
      <c r="AD1014" s="671"/>
      <c r="AE1014" s="12"/>
      <c r="AF1014" s="122"/>
      <c r="AG1014" s="72"/>
      <c r="AH1014" s="72"/>
      <c r="AI1014" s="72"/>
      <c r="AJ1014" s="72"/>
      <c r="AK1014" s="72"/>
      <c r="AL1014" s="72"/>
      <c r="AM1014" s="72"/>
      <c r="AN1014" s="72"/>
      <c r="AO1014" s="72"/>
      <c r="AP1014" s="72"/>
      <c r="AQ1014" s="72"/>
      <c r="AR1014" s="72"/>
      <c r="AS1014" s="72"/>
      <c r="AT1014" s="72"/>
      <c r="AU1014" s="72"/>
      <c r="AV1014" s="72"/>
      <c r="AW1014" s="72"/>
      <c r="AX1014" s="72"/>
      <c r="AY1014" s="72"/>
      <c r="AZ1014" s="72"/>
      <c r="BA1014" s="72"/>
      <c r="BB1014" s="72"/>
      <c r="BC1014" s="72"/>
      <c r="BD1014" s="72"/>
      <c r="BE1014" s="72"/>
      <c r="BF1014" s="72"/>
      <c r="BG1014" s="72"/>
      <c r="BH1014" s="72"/>
      <c r="BI1014" s="72"/>
      <c r="BJ1014" s="72"/>
      <c r="BK1014" s="72"/>
      <c r="BL1014" s="72"/>
      <c r="BM1014" s="72"/>
      <c r="BN1014" s="72"/>
      <c r="BO1014" s="72"/>
      <c r="BP1014" s="72"/>
      <c r="BQ1014" s="72"/>
      <c r="BR1014" s="72"/>
      <c r="BS1014" s="72"/>
      <c r="BT1014" s="72"/>
      <c r="BU1014" s="72"/>
      <c r="BV1014" s="72"/>
      <c r="BW1014" s="72"/>
      <c r="BX1014" s="72"/>
      <c r="BY1014" s="72"/>
      <c r="BZ1014" s="72"/>
      <c r="CA1014" s="72"/>
      <c r="CB1014" s="72"/>
      <c r="CC1014" s="72"/>
      <c r="CD1014" s="72"/>
      <c r="CE1014" s="72"/>
      <c r="CF1014" s="72"/>
      <c r="CG1014" s="72"/>
      <c r="CH1014" s="72"/>
      <c r="CI1014" s="72"/>
      <c r="CJ1014" s="72"/>
      <c r="CK1014" s="72"/>
      <c r="CL1014" s="72"/>
      <c r="CM1014" s="72"/>
      <c r="CN1014" s="72"/>
      <c r="CO1014" s="72"/>
      <c r="CP1014" s="72"/>
      <c r="CQ1014" s="72"/>
      <c r="CR1014" s="72"/>
      <c r="CS1014" s="72"/>
      <c r="CT1014" s="72"/>
      <c r="CU1014" s="72"/>
      <c r="CV1014" s="72"/>
      <c r="CW1014" s="72"/>
      <c r="CX1014" s="72"/>
      <c r="CY1014" s="72"/>
      <c r="CZ1014" s="72"/>
      <c r="DA1014" s="72"/>
      <c r="DB1014" s="72"/>
      <c r="DC1014" s="72"/>
      <c r="DD1014" s="72"/>
      <c r="DE1014" s="72"/>
      <c r="DF1014" s="72"/>
      <c r="DG1014" s="72"/>
      <c r="DH1014" s="72"/>
    </row>
    <row r="1015" spans="1:112" s="207" customFormat="1" ht="48" customHeight="1">
      <c r="A1015" s="121"/>
      <c r="B1015" s="208"/>
      <c r="C1015" s="671" t="s">
        <v>7883</v>
      </c>
      <c r="D1015" s="671"/>
      <c r="E1015" s="671"/>
      <c r="F1015" s="671"/>
      <c r="G1015" s="671"/>
      <c r="H1015" s="671"/>
      <c r="I1015" s="671"/>
      <c r="J1015" s="671"/>
      <c r="K1015" s="671"/>
      <c r="L1015" s="671"/>
      <c r="M1015" s="671"/>
      <c r="N1015" s="671"/>
      <c r="O1015" s="671"/>
      <c r="P1015" s="671"/>
      <c r="Q1015" s="671"/>
      <c r="R1015" s="671"/>
      <c r="S1015" s="671"/>
      <c r="T1015" s="671"/>
      <c r="U1015" s="671"/>
      <c r="V1015" s="671"/>
      <c r="W1015" s="671"/>
      <c r="X1015" s="671"/>
      <c r="Y1015" s="671"/>
      <c r="Z1015" s="671"/>
      <c r="AA1015" s="671"/>
      <c r="AB1015" s="671"/>
      <c r="AC1015" s="671"/>
      <c r="AD1015" s="671"/>
      <c r="AE1015" s="12"/>
      <c r="AF1015" s="122"/>
      <c r="AG1015" s="72"/>
      <c r="AH1015" s="72"/>
      <c r="AI1015" s="72"/>
      <c r="AJ1015" s="72"/>
      <c r="AK1015" s="72"/>
      <c r="AL1015" s="72"/>
      <c r="AM1015" s="72"/>
      <c r="AN1015" s="72"/>
      <c r="AO1015" s="72"/>
      <c r="AP1015" s="72"/>
      <c r="AQ1015" s="72"/>
      <c r="AR1015" s="72"/>
      <c r="AS1015" s="72"/>
      <c r="AT1015" s="72"/>
      <c r="AU1015" s="72"/>
      <c r="AV1015" s="72"/>
      <c r="AW1015" s="72"/>
      <c r="AX1015" s="72"/>
      <c r="AY1015" s="72"/>
      <c r="AZ1015" s="72"/>
      <c r="BA1015" s="72"/>
      <c r="BB1015" s="72"/>
      <c r="BC1015" s="72"/>
      <c r="BD1015" s="72"/>
      <c r="BE1015" s="72"/>
      <c r="BF1015" s="72"/>
      <c r="BG1015" s="72"/>
      <c r="BH1015" s="72"/>
      <c r="BI1015" s="72"/>
      <c r="BJ1015" s="72"/>
      <c r="BK1015" s="72"/>
      <c r="BL1015" s="72"/>
      <c r="BM1015" s="72"/>
      <c r="BN1015" s="72"/>
      <c r="BO1015" s="72"/>
      <c r="BP1015" s="72"/>
      <c r="BQ1015" s="72"/>
      <c r="BR1015" s="72"/>
      <c r="BS1015" s="72"/>
      <c r="BT1015" s="72"/>
      <c r="BU1015" s="72"/>
      <c r="BV1015" s="72"/>
      <c r="BW1015" s="72"/>
      <c r="BX1015" s="72"/>
      <c r="BY1015" s="72"/>
      <c r="BZ1015" s="72"/>
      <c r="CA1015" s="72"/>
      <c r="CB1015" s="72"/>
      <c r="CC1015" s="72"/>
      <c r="CD1015" s="72"/>
      <c r="CE1015" s="72"/>
      <c r="CF1015" s="72"/>
      <c r="CG1015" s="72"/>
      <c r="CH1015" s="72"/>
      <c r="CI1015" s="72"/>
      <c r="CJ1015" s="72"/>
      <c r="CK1015" s="72"/>
      <c r="CL1015" s="72"/>
      <c r="CM1015" s="72"/>
      <c r="CN1015" s="72"/>
      <c r="CO1015" s="72"/>
      <c r="CP1015" s="72"/>
      <c r="CQ1015" s="72"/>
      <c r="CR1015" s="72"/>
      <c r="CS1015" s="72"/>
      <c r="CT1015" s="72"/>
      <c r="CU1015" s="72"/>
      <c r="CV1015" s="72"/>
      <c r="CW1015" s="72"/>
      <c r="CX1015" s="72"/>
      <c r="CY1015" s="72"/>
      <c r="CZ1015" s="72"/>
      <c r="DA1015" s="72"/>
      <c r="DB1015" s="72"/>
      <c r="DC1015" s="72"/>
      <c r="DD1015" s="72"/>
      <c r="DE1015" s="72"/>
      <c r="DF1015" s="72"/>
      <c r="DG1015" s="72"/>
      <c r="DH1015" s="72"/>
    </row>
    <row r="1016" spans="1:112" s="207" customFormat="1" ht="48" customHeight="1">
      <c r="A1016" s="121"/>
      <c r="B1016" s="208"/>
      <c r="C1016" s="671" t="s">
        <v>7532</v>
      </c>
      <c r="D1016" s="671"/>
      <c r="E1016" s="671"/>
      <c r="F1016" s="671"/>
      <c r="G1016" s="671"/>
      <c r="H1016" s="671"/>
      <c r="I1016" s="671"/>
      <c r="J1016" s="671"/>
      <c r="K1016" s="671"/>
      <c r="L1016" s="671"/>
      <c r="M1016" s="671"/>
      <c r="N1016" s="671"/>
      <c r="O1016" s="671"/>
      <c r="P1016" s="671"/>
      <c r="Q1016" s="671"/>
      <c r="R1016" s="671"/>
      <c r="S1016" s="671"/>
      <c r="T1016" s="671"/>
      <c r="U1016" s="671"/>
      <c r="V1016" s="671"/>
      <c r="W1016" s="671"/>
      <c r="X1016" s="671"/>
      <c r="Y1016" s="671"/>
      <c r="Z1016" s="671"/>
      <c r="AA1016" s="671"/>
      <c r="AB1016" s="671"/>
      <c r="AC1016" s="671"/>
      <c r="AD1016" s="671"/>
      <c r="AE1016" s="12"/>
      <c r="AF1016" s="122"/>
      <c r="AG1016" s="72"/>
      <c r="AH1016" s="72"/>
      <c r="AI1016" s="72"/>
      <c r="AJ1016" s="72"/>
      <c r="AK1016" s="72"/>
      <c r="AL1016" s="72"/>
      <c r="AM1016" s="72"/>
      <c r="AN1016" s="72"/>
      <c r="AO1016" s="72"/>
      <c r="AP1016" s="72"/>
      <c r="AQ1016" s="72"/>
      <c r="AR1016" s="72"/>
      <c r="AS1016" s="72"/>
      <c r="AT1016" s="72"/>
      <c r="AU1016" s="72"/>
      <c r="AV1016" s="72"/>
      <c r="AW1016" s="72"/>
      <c r="AX1016" s="72"/>
      <c r="AY1016" s="72"/>
      <c r="AZ1016" s="72"/>
      <c r="BA1016" s="72"/>
      <c r="BB1016" s="72"/>
      <c r="BC1016" s="72"/>
      <c r="BD1016" s="72"/>
      <c r="BE1016" s="72"/>
      <c r="BF1016" s="72"/>
      <c r="BG1016" s="72"/>
      <c r="BH1016" s="72"/>
      <c r="BI1016" s="72"/>
      <c r="BJ1016" s="72"/>
      <c r="BK1016" s="72"/>
      <c r="BL1016" s="72"/>
      <c r="BM1016" s="72"/>
      <c r="BN1016" s="72"/>
      <c r="BO1016" s="72"/>
      <c r="BP1016" s="72"/>
      <c r="BQ1016" s="72"/>
      <c r="BR1016" s="72"/>
      <c r="BS1016" s="72"/>
      <c r="BT1016" s="72"/>
      <c r="BU1016" s="72"/>
      <c r="BV1016" s="72"/>
      <c r="BW1016" s="72"/>
      <c r="BX1016" s="72"/>
      <c r="BY1016" s="72"/>
      <c r="BZ1016" s="72"/>
      <c r="CA1016" s="72"/>
      <c r="CB1016" s="72"/>
      <c r="CC1016" s="72"/>
      <c r="CD1016" s="72"/>
      <c r="CE1016" s="72"/>
      <c r="CF1016" s="72"/>
      <c r="CG1016" s="72"/>
      <c r="CH1016" s="72"/>
      <c r="CI1016" s="72"/>
      <c r="CJ1016" s="72"/>
      <c r="CK1016" s="72"/>
      <c r="CL1016" s="72"/>
      <c r="CM1016" s="72"/>
      <c r="CN1016" s="72"/>
      <c r="CO1016" s="72"/>
      <c r="CP1016" s="72"/>
      <c r="CQ1016" s="72"/>
      <c r="CR1016" s="72"/>
      <c r="CS1016" s="72"/>
      <c r="CT1016" s="72"/>
      <c r="CU1016" s="72"/>
      <c r="CV1016" s="72"/>
      <c r="CW1016" s="72"/>
      <c r="CX1016" s="72"/>
      <c r="CY1016" s="72"/>
      <c r="CZ1016" s="72"/>
      <c r="DA1016" s="72"/>
      <c r="DB1016" s="72"/>
      <c r="DC1016" s="72"/>
      <c r="DD1016" s="72"/>
      <c r="DE1016" s="72"/>
      <c r="DF1016" s="72"/>
      <c r="DG1016" s="72"/>
      <c r="DH1016" s="72"/>
    </row>
    <row r="1017" spans="1:112" s="207" customFormat="1" ht="48" customHeight="1">
      <c r="A1017" s="121"/>
      <c r="B1017" s="208"/>
      <c r="C1017" s="578" t="s">
        <v>1310</v>
      </c>
      <c r="D1017" s="578"/>
      <c r="E1017" s="578"/>
      <c r="F1017" s="578"/>
      <c r="G1017" s="578"/>
      <c r="H1017" s="578"/>
      <c r="I1017" s="578"/>
      <c r="J1017" s="578"/>
      <c r="K1017" s="578"/>
      <c r="L1017" s="578"/>
      <c r="M1017" s="578"/>
      <c r="N1017" s="578"/>
      <c r="O1017" s="578"/>
      <c r="P1017" s="578"/>
      <c r="Q1017" s="578"/>
      <c r="R1017" s="578"/>
      <c r="S1017" s="578"/>
      <c r="T1017" s="578"/>
      <c r="U1017" s="578"/>
      <c r="V1017" s="578"/>
      <c r="W1017" s="578"/>
      <c r="X1017" s="578"/>
      <c r="Y1017" s="578"/>
      <c r="Z1017" s="578"/>
      <c r="AA1017" s="578"/>
      <c r="AB1017" s="578"/>
      <c r="AC1017" s="578"/>
      <c r="AD1017" s="578"/>
      <c r="AE1017" s="12"/>
      <c r="AF1017" s="122"/>
      <c r="AG1017" s="72"/>
      <c r="AH1017" s="72"/>
      <c r="AI1017" s="72"/>
      <c r="AJ1017" s="72"/>
      <c r="AK1017" s="72"/>
      <c r="AL1017" s="72"/>
      <c r="AM1017" s="72"/>
      <c r="AN1017" s="72"/>
      <c r="AO1017" s="72"/>
      <c r="AP1017" s="72"/>
      <c r="AQ1017" s="72"/>
      <c r="AR1017" s="72"/>
      <c r="AS1017" s="72"/>
      <c r="AT1017" s="72"/>
      <c r="AU1017" s="72"/>
      <c r="AV1017" s="72"/>
      <c r="AW1017" s="72"/>
      <c r="AX1017" s="72"/>
      <c r="AY1017" s="72"/>
      <c r="AZ1017" s="72"/>
      <c r="BA1017" s="72"/>
      <c r="BB1017" s="72"/>
      <c r="BC1017" s="72"/>
      <c r="BD1017" s="72"/>
      <c r="BE1017" s="72"/>
      <c r="BF1017" s="72"/>
      <c r="BG1017" s="72"/>
      <c r="BH1017" s="72"/>
      <c r="BI1017" s="72"/>
      <c r="BJ1017" s="72"/>
      <c r="BK1017" s="72"/>
      <c r="BL1017" s="72"/>
      <c r="BM1017" s="72"/>
      <c r="BN1017" s="72"/>
      <c r="BO1017" s="72"/>
      <c r="BP1017" s="72"/>
      <c r="BQ1017" s="72"/>
      <c r="BR1017" s="72"/>
      <c r="BS1017" s="72"/>
      <c r="BT1017" s="72"/>
      <c r="BU1017" s="72"/>
      <c r="BV1017" s="72"/>
      <c r="BW1017" s="72"/>
      <c r="BX1017" s="72"/>
      <c r="BY1017" s="72"/>
      <c r="BZ1017" s="72"/>
      <c r="CA1017" s="72"/>
      <c r="CB1017" s="72"/>
      <c r="CC1017" s="72"/>
      <c r="CD1017" s="72"/>
      <c r="CE1017" s="72"/>
      <c r="CF1017" s="72"/>
      <c r="CG1017" s="72"/>
      <c r="CH1017" s="72"/>
      <c r="CI1017" s="72"/>
      <c r="CJ1017" s="72"/>
      <c r="CK1017" s="72"/>
      <c r="CL1017" s="72"/>
      <c r="CM1017" s="72"/>
      <c r="CN1017" s="72"/>
      <c r="CO1017" s="72"/>
      <c r="CP1017" s="72"/>
      <c r="CQ1017" s="72"/>
      <c r="CR1017" s="72"/>
      <c r="CS1017" s="72"/>
      <c r="CT1017" s="72"/>
      <c r="CU1017" s="72"/>
      <c r="CV1017" s="72"/>
      <c r="CW1017" s="72"/>
      <c r="CX1017" s="72"/>
      <c r="CY1017" s="72"/>
      <c r="CZ1017" s="72"/>
      <c r="DA1017" s="72"/>
      <c r="DB1017" s="72"/>
      <c r="DC1017" s="72"/>
      <c r="DD1017" s="72"/>
      <c r="DE1017" s="72"/>
      <c r="DF1017" s="72"/>
      <c r="DG1017" s="72"/>
      <c r="DH1017" s="72"/>
    </row>
    <row r="1018" spans="1:112" s="207" customFormat="1" ht="48" customHeight="1">
      <c r="A1018" s="121"/>
      <c r="B1018" s="208"/>
      <c r="C1018" s="578" t="s">
        <v>1311</v>
      </c>
      <c r="D1018" s="578"/>
      <c r="E1018" s="578"/>
      <c r="F1018" s="578"/>
      <c r="G1018" s="578"/>
      <c r="H1018" s="578"/>
      <c r="I1018" s="578"/>
      <c r="J1018" s="578"/>
      <c r="K1018" s="578"/>
      <c r="L1018" s="578"/>
      <c r="M1018" s="578"/>
      <c r="N1018" s="578"/>
      <c r="O1018" s="578"/>
      <c r="P1018" s="578"/>
      <c r="Q1018" s="578"/>
      <c r="R1018" s="578"/>
      <c r="S1018" s="578"/>
      <c r="T1018" s="578"/>
      <c r="U1018" s="578"/>
      <c r="V1018" s="578"/>
      <c r="W1018" s="578"/>
      <c r="X1018" s="578"/>
      <c r="Y1018" s="578"/>
      <c r="Z1018" s="578"/>
      <c r="AA1018" s="578"/>
      <c r="AB1018" s="578"/>
      <c r="AC1018" s="578"/>
      <c r="AD1018" s="578"/>
      <c r="AE1018" s="12"/>
      <c r="AF1018" s="122"/>
      <c r="AG1018" s="72"/>
      <c r="AH1018" s="72"/>
      <c r="AI1018" s="72"/>
      <c r="AJ1018" s="72"/>
      <c r="AK1018" s="72"/>
      <c r="AL1018" s="72"/>
      <c r="AM1018" s="72"/>
      <c r="AN1018" s="72"/>
      <c r="AO1018" s="72"/>
      <c r="AP1018" s="72"/>
      <c r="AQ1018" s="72"/>
      <c r="AR1018" s="72"/>
      <c r="AS1018" s="72"/>
      <c r="AT1018" s="72"/>
      <c r="AU1018" s="72"/>
      <c r="AV1018" s="72"/>
      <c r="AW1018" s="72"/>
      <c r="AX1018" s="72"/>
      <c r="AY1018" s="72"/>
      <c r="AZ1018" s="72"/>
      <c r="BA1018" s="72"/>
      <c r="BB1018" s="72"/>
      <c r="BC1018" s="72"/>
      <c r="BD1018" s="72"/>
      <c r="BE1018" s="72"/>
      <c r="BF1018" s="72"/>
      <c r="BG1018" s="72"/>
      <c r="BH1018" s="72"/>
      <c r="BI1018" s="72"/>
      <c r="BJ1018" s="72"/>
      <c r="BK1018" s="72"/>
      <c r="BL1018" s="72"/>
      <c r="BM1018" s="72"/>
      <c r="BN1018" s="72"/>
      <c r="BO1018" s="72"/>
      <c r="BP1018" s="72"/>
      <c r="BQ1018" s="72"/>
      <c r="BR1018" s="72"/>
      <c r="BS1018" s="72"/>
      <c r="BT1018" s="72"/>
      <c r="BU1018" s="72"/>
      <c r="BV1018" s="72"/>
      <c r="BW1018" s="72"/>
      <c r="BX1018" s="72"/>
      <c r="BY1018" s="72"/>
      <c r="BZ1018" s="72"/>
      <c r="CA1018" s="72"/>
      <c r="CB1018" s="72"/>
      <c r="CC1018" s="72"/>
      <c r="CD1018" s="72"/>
      <c r="CE1018" s="72"/>
      <c r="CF1018" s="72"/>
      <c r="CG1018" s="72"/>
      <c r="CH1018" s="72"/>
      <c r="CI1018" s="72"/>
      <c r="CJ1018" s="72"/>
      <c r="CK1018" s="72"/>
      <c r="CL1018" s="72"/>
      <c r="CM1018" s="72"/>
      <c r="CN1018" s="72"/>
      <c r="CO1018" s="72"/>
      <c r="CP1018" s="72"/>
      <c r="CQ1018" s="72"/>
      <c r="CR1018" s="72"/>
      <c r="CS1018" s="72"/>
      <c r="CT1018" s="72"/>
      <c r="CU1018" s="72"/>
      <c r="CV1018" s="72"/>
      <c r="CW1018" s="72"/>
      <c r="CX1018" s="72"/>
      <c r="CY1018" s="72"/>
      <c r="CZ1018" s="72"/>
      <c r="DA1018" s="72"/>
      <c r="DB1018" s="72"/>
      <c r="DC1018" s="72"/>
      <c r="DD1018" s="72"/>
      <c r="DE1018" s="72"/>
      <c r="DF1018" s="72"/>
      <c r="DG1018" s="72"/>
      <c r="DH1018" s="72"/>
    </row>
    <row r="1019" spans="1:112" s="207" customFormat="1" ht="48" customHeight="1">
      <c r="A1019" s="121"/>
      <c r="B1019" s="208"/>
      <c r="C1019" s="578" t="s">
        <v>7696</v>
      </c>
      <c r="D1019" s="578"/>
      <c r="E1019" s="578"/>
      <c r="F1019" s="578"/>
      <c r="G1019" s="578"/>
      <c r="H1019" s="578"/>
      <c r="I1019" s="578"/>
      <c r="J1019" s="578"/>
      <c r="K1019" s="578"/>
      <c r="L1019" s="578"/>
      <c r="M1019" s="578"/>
      <c r="N1019" s="578"/>
      <c r="O1019" s="578"/>
      <c r="P1019" s="578"/>
      <c r="Q1019" s="578"/>
      <c r="R1019" s="578"/>
      <c r="S1019" s="578"/>
      <c r="T1019" s="578"/>
      <c r="U1019" s="578"/>
      <c r="V1019" s="578"/>
      <c r="W1019" s="578"/>
      <c r="X1019" s="578"/>
      <c r="Y1019" s="578"/>
      <c r="Z1019" s="578"/>
      <c r="AA1019" s="578"/>
      <c r="AB1019" s="578"/>
      <c r="AC1019" s="578"/>
      <c r="AD1019" s="578"/>
      <c r="AE1019" s="12"/>
      <c r="AF1019" s="122"/>
      <c r="AG1019" s="72"/>
      <c r="AH1019" s="72"/>
      <c r="AI1019" s="72"/>
      <c r="AJ1019" s="72"/>
      <c r="AK1019" s="72"/>
      <c r="AL1019" s="72"/>
      <c r="AM1019" s="72"/>
      <c r="AN1019" s="72"/>
      <c r="AO1019" s="72"/>
      <c r="AP1019" s="72"/>
      <c r="AQ1019" s="72"/>
      <c r="AR1019" s="72"/>
      <c r="AS1019" s="72"/>
      <c r="AT1019" s="72"/>
      <c r="AU1019" s="72"/>
      <c r="AV1019" s="72"/>
      <c r="AW1019" s="72"/>
      <c r="AX1019" s="72"/>
      <c r="AY1019" s="72"/>
      <c r="AZ1019" s="72"/>
      <c r="BA1019" s="72"/>
      <c r="BB1019" s="72"/>
      <c r="BC1019" s="72"/>
      <c r="BD1019" s="72"/>
      <c r="BE1019" s="72"/>
      <c r="BF1019" s="72"/>
      <c r="BG1019" s="72"/>
      <c r="BH1019" s="72"/>
      <c r="BI1019" s="72"/>
      <c r="BJ1019" s="72"/>
      <c r="BK1019" s="72"/>
      <c r="BL1019" s="72"/>
      <c r="BM1019" s="72"/>
      <c r="BN1019" s="72"/>
      <c r="BO1019" s="72"/>
      <c r="BP1019" s="72"/>
      <c r="BQ1019" s="72"/>
      <c r="BR1019" s="72"/>
      <c r="BS1019" s="72"/>
      <c r="BT1019" s="72"/>
      <c r="BU1019" s="72"/>
      <c r="BV1019" s="72"/>
      <c r="BW1019" s="72"/>
      <c r="BX1019" s="72"/>
      <c r="BY1019" s="72"/>
      <c r="BZ1019" s="72"/>
      <c r="CA1019" s="72"/>
      <c r="CB1019" s="72"/>
      <c r="CC1019" s="72"/>
      <c r="CD1019" s="72"/>
      <c r="CE1019" s="72"/>
      <c r="CF1019" s="72"/>
      <c r="CG1019" s="72"/>
      <c r="CH1019" s="72"/>
      <c r="CI1019" s="72"/>
      <c r="CJ1019" s="72"/>
      <c r="CK1019" s="72"/>
      <c r="CL1019" s="72"/>
      <c r="CM1019" s="72"/>
      <c r="CN1019" s="72"/>
      <c r="CO1019" s="72"/>
      <c r="CP1019" s="72"/>
      <c r="CQ1019" s="72"/>
      <c r="CR1019" s="72"/>
      <c r="CS1019" s="72"/>
      <c r="CT1019" s="72"/>
      <c r="CU1019" s="72"/>
      <c r="CV1019" s="72"/>
      <c r="CW1019" s="72"/>
      <c r="CX1019" s="72"/>
      <c r="CY1019" s="72"/>
      <c r="CZ1019" s="72"/>
      <c r="DA1019" s="72"/>
      <c r="DB1019" s="72"/>
      <c r="DC1019" s="72"/>
      <c r="DD1019" s="72"/>
      <c r="DE1019" s="72"/>
      <c r="DF1019" s="72"/>
      <c r="DG1019" s="72"/>
      <c r="DH1019" s="72"/>
    </row>
    <row r="1020" spans="1:112" s="72" customFormat="1" ht="24" customHeight="1">
      <c r="A1020" s="121"/>
      <c r="B1020" s="146"/>
      <c r="C1020" s="671" t="s">
        <v>1878</v>
      </c>
      <c r="D1020" s="671"/>
      <c r="E1020" s="671"/>
      <c r="F1020" s="671"/>
      <c r="G1020" s="671"/>
      <c r="H1020" s="671"/>
      <c r="I1020" s="671"/>
      <c r="J1020" s="671"/>
      <c r="K1020" s="671"/>
      <c r="L1020" s="671"/>
      <c r="M1020" s="671"/>
      <c r="N1020" s="671"/>
      <c r="O1020" s="671"/>
      <c r="P1020" s="671"/>
      <c r="Q1020" s="671"/>
      <c r="R1020" s="671"/>
      <c r="S1020" s="671"/>
      <c r="T1020" s="671"/>
      <c r="U1020" s="671"/>
      <c r="V1020" s="671"/>
      <c r="W1020" s="671"/>
      <c r="X1020" s="671"/>
      <c r="Y1020" s="671"/>
      <c r="Z1020" s="671"/>
      <c r="AA1020" s="671"/>
      <c r="AB1020" s="671"/>
      <c r="AC1020" s="671"/>
      <c r="AD1020" s="671"/>
      <c r="AE1020" s="12"/>
      <c r="AF1020" s="122"/>
    </row>
    <row r="1021" spans="1:112" s="72" customFormat="1" ht="15" customHeight="1">
      <c r="A1021" s="131"/>
      <c r="B1021" s="146"/>
      <c r="C1021" s="75"/>
      <c r="D1021" s="75"/>
      <c r="E1021" s="75"/>
      <c r="F1021" s="75"/>
      <c r="G1021" s="75"/>
      <c r="H1021" s="75"/>
      <c r="I1021" s="75"/>
      <c r="J1021" s="75"/>
      <c r="K1021" s="75"/>
      <c r="L1021" s="75"/>
      <c r="M1021" s="75"/>
      <c r="N1021" s="75"/>
      <c r="O1021" s="75"/>
      <c r="P1021" s="75"/>
      <c r="Q1021" s="75"/>
      <c r="R1021" s="75"/>
      <c r="S1021" s="75"/>
      <c r="T1021" s="75"/>
      <c r="U1021" s="75"/>
      <c r="V1021" s="75"/>
      <c r="W1021" s="75"/>
      <c r="X1021" s="75"/>
      <c r="Y1021" s="75"/>
      <c r="Z1021" s="75"/>
      <c r="AA1021" s="75"/>
      <c r="AB1021" s="75"/>
      <c r="AC1021" s="75"/>
      <c r="AD1021" s="75"/>
      <c r="AE1021" s="12"/>
      <c r="AF1021" s="122"/>
    </row>
    <row r="1022" spans="1:112" s="12" customFormat="1" ht="15" customHeight="1">
      <c r="A1022" s="131"/>
      <c r="C1022" s="53"/>
      <c r="D1022" s="53"/>
      <c r="E1022" s="53"/>
      <c r="F1022" s="53"/>
      <c r="G1022" s="53"/>
      <c r="H1022" s="53"/>
      <c r="I1022" s="53"/>
      <c r="J1022" s="53"/>
      <c r="K1022" s="53"/>
      <c r="L1022" s="53"/>
      <c r="M1022" s="53"/>
      <c r="N1022" s="53"/>
      <c r="O1022" s="53"/>
      <c r="P1022" s="53"/>
      <c r="Q1022" s="53"/>
      <c r="R1022" s="53"/>
      <c r="S1022" s="178"/>
      <c r="T1022" s="178"/>
      <c r="U1022" s="178"/>
      <c r="V1022" s="178"/>
      <c r="W1022" s="178"/>
      <c r="X1022" s="178"/>
      <c r="Y1022" s="178"/>
      <c r="Z1022" s="178"/>
      <c r="AA1022" s="761" t="s">
        <v>1239</v>
      </c>
      <c r="AB1022" s="761"/>
      <c r="AC1022" s="761"/>
      <c r="AD1022" s="761"/>
      <c r="AF1022" s="13"/>
    </row>
    <row r="1023" spans="1:112" ht="24" customHeight="1">
      <c r="A1023" s="131"/>
      <c r="B1023" s="53"/>
      <c r="C1023" s="558" t="s">
        <v>260</v>
      </c>
      <c r="D1023" s="558"/>
      <c r="E1023" s="558"/>
      <c r="F1023" s="558"/>
      <c r="G1023" s="558"/>
      <c r="H1023" s="558"/>
      <c r="I1023" s="558"/>
      <c r="J1023" s="558"/>
      <c r="K1023" s="558"/>
      <c r="L1023" s="558"/>
      <c r="M1023" s="558" t="s">
        <v>1308</v>
      </c>
      <c r="N1023" s="558"/>
      <c r="O1023" s="558"/>
      <c r="P1023" s="558"/>
      <c r="Q1023" s="558"/>
      <c r="R1023" s="558"/>
      <c r="S1023" s="558"/>
      <c r="T1023" s="558"/>
      <c r="U1023" s="558"/>
      <c r="V1023" s="558"/>
      <c r="W1023" s="558"/>
      <c r="X1023" s="558"/>
      <c r="Y1023" s="558"/>
      <c r="Z1023" s="558"/>
      <c r="AA1023" s="558"/>
      <c r="AB1023" s="558"/>
      <c r="AC1023" s="558"/>
      <c r="AD1023" s="558"/>
      <c r="AE1023" s="12"/>
    </row>
    <row r="1024" spans="1:112" ht="15" customHeight="1">
      <c r="A1024" s="131"/>
      <c r="B1024" s="53"/>
      <c r="C1024" s="558"/>
      <c r="D1024" s="558"/>
      <c r="E1024" s="558"/>
      <c r="F1024" s="558"/>
      <c r="G1024" s="558"/>
      <c r="H1024" s="558"/>
      <c r="I1024" s="558"/>
      <c r="J1024" s="558"/>
      <c r="K1024" s="558"/>
      <c r="L1024" s="558"/>
      <c r="M1024" s="935" t="s">
        <v>1149</v>
      </c>
      <c r="N1024" s="935"/>
      <c r="O1024" s="935"/>
      <c r="P1024" s="935"/>
      <c r="Q1024" s="935"/>
      <c r="R1024" s="935"/>
      <c r="S1024" s="935"/>
      <c r="T1024" s="935"/>
      <c r="U1024" s="935"/>
      <c r="V1024" s="935" t="s">
        <v>599</v>
      </c>
      <c r="W1024" s="935"/>
      <c r="X1024" s="935"/>
      <c r="Y1024" s="935"/>
      <c r="Z1024" s="935"/>
      <c r="AA1024" s="935"/>
      <c r="AB1024" s="935"/>
      <c r="AC1024" s="935"/>
      <c r="AD1024" s="935"/>
      <c r="AE1024" s="12"/>
    </row>
    <row r="1025" spans="1:238" ht="24" customHeight="1">
      <c r="A1025" s="131"/>
      <c r="B1025" s="53"/>
      <c r="C1025" s="558"/>
      <c r="D1025" s="558"/>
      <c r="E1025" s="558"/>
      <c r="F1025" s="558"/>
      <c r="G1025" s="558"/>
      <c r="H1025" s="558"/>
      <c r="I1025" s="558"/>
      <c r="J1025" s="558"/>
      <c r="K1025" s="558"/>
      <c r="L1025" s="558"/>
      <c r="M1025" s="935"/>
      <c r="N1025" s="935"/>
      <c r="O1025" s="935"/>
      <c r="P1025" s="935"/>
      <c r="Q1025" s="935"/>
      <c r="R1025" s="935"/>
      <c r="S1025" s="935"/>
      <c r="T1025" s="935"/>
      <c r="U1025" s="935"/>
      <c r="V1025" s="935" t="s">
        <v>1148</v>
      </c>
      <c r="W1025" s="935"/>
      <c r="X1025" s="935"/>
      <c r="Y1025" s="935"/>
      <c r="Z1025" s="935"/>
      <c r="AA1025" s="935"/>
      <c r="AB1025" s="935"/>
      <c r="AC1025" s="935"/>
      <c r="AD1025" s="935"/>
      <c r="AE1025" s="12"/>
      <c r="AH1025" s="35"/>
      <c r="AI1025" s="35"/>
      <c r="AJ1025" s="35"/>
      <c r="AK1025" s="35"/>
      <c r="AL1025" s="35"/>
      <c r="AM1025" s="35"/>
      <c r="AN1025" s="35"/>
      <c r="AO1025" s="35"/>
      <c r="AP1025" s="35"/>
      <c r="AQ1025" s="35"/>
      <c r="AR1025" s="35"/>
      <c r="AS1025" s="35"/>
      <c r="AT1025" s="35"/>
      <c r="AU1025" s="35"/>
      <c r="AV1025" s="35"/>
      <c r="AW1025" s="35"/>
      <c r="AX1025" s="35"/>
      <c r="AY1025" s="35"/>
      <c r="AZ1025" s="35"/>
      <c r="BA1025" s="35"/>
      <c r="BB1025" s="35"/>
      <c r="BC1025" s="35"/>
      <c r="BD1025" s="35"/>
      <c r="BE1025" s="35"/>
      <c r="BF1025" s="35"/>
      <c r="BG1025" s="35"/>
      <c r="BH1025" s="35"/>
      <c r="BI1025" s="35"/>
      <c r="BJ1025" s="35"/>
      <c r="BK1025" s="35"/>
      <c r="BL1025" s="35"/>
      <c r="BM1025" s="35"/>
      <c r="BN1025" s="35"/>
      <c r="BO1025" s="35"/>
      <c r="BP1025" s="35"/>
      <c r="BQ1025" s="35"/>
      <c r="BR1025" s="35"/>
      <c r="BS1025" s="35"/>
      <c r="BT1025" s="35"/>
      <c r="BU1025" s="35"/>
      <c r="BV1025" s="35"/>
      <c r="BW1025" s="35"/>
      <c r="BX1025" s="35"/>
      <c r="BY1025" s="35"/>
      <c r="BZ1025" s="35"/>
      <c r="CA1025" s="35"/>
      <c r="CB1025" s="35"/>
      <c r="CC1025" s="35"/>
      <c r="CD1025" s="35"/>
      <c r="CE1025" s="35"/>
      <c r="CF1025" s="35"/>
      <c r="CG1025" s="35"/>
      <c r="CH1025" s="35"/>
      <c r="CI1025" s="35"/>
      <c r="CJ1025" s="35"/>
      <c r="CK1025" s="35"/>
      <c r="CL1025" s="35"/>
      <c r="CM1025" s="35"/>
      <c r="CN1025" s="35"/>
      <c r="CO1025" s="35"/>
      <c r="CP1025" s="35"/>
      <c r="CQ1025" s="35"/>
      <c r="CR1025" s="35"/>
      <c r="CS1025" s="35"/>
      <c r="CT1025" s="35"/>
      <c r="CU1025" s="35"/>
      <c r="CV1025" s="35"/>
      <c r="CW1025" s="35"/>
      <c r="CX1025" s="35"/>
      <c r="CY1025" s="35"/>
      <c r="CZ1025" s="35"/>
      <c r="DA1025" s="35"/>
      <c r="DB1025" s="35"/>
      <c r="DC1025" s="35"/>
      <c r="DD1025" s="35"/>
      <c r="DE1025" s="35"/>
      <c r="DF1025" s="35"/>
      <c r="DG1025" s="35"/>
      <c r="DH1025" s="35"/>
      <c r="DI1025" s="35"/>
      <c r="DJ1025" s="35"/>
      <c r="DK1025" s="35"/>
      <c r="DL1025" s="35"/>
      <c r="DM1025" s="35"/>
      <c r="DN1025" s="35"/>
      <c r="DO1025" s="35"/>
      <c r="DP1025" s="35"/>
      <c r="DQ1025" s="35"/>
      <c r="DR1025" s="35"/>
      <c r="DS1025" s="35"/>
      <c r="DT1025" s="35"/>
      <c r="DU1025" s="35"/>
      <c r="DV1025" s="35"/>
      <c r="DW1025" s="35"/>
      <c r="DX1025" s="35"/>
      <c r="DY1025" s="35"/>
      <c r="DZ1025" s="35"/>
      <c r="EA1025" s="35"/>
      <c r="EB1025" s="35"/>
      <c r="EC1025" s="35"/>
      <c r="ED1025" s="35"/>
      <c r="EE1025" s="35"/>
      <c r="EF1025" s="35"/>
      <c r="EG1025" s="35"/>
      <c r="EH1025" s="35"/>
      <c r="EI1025" s="35"/>
      <c r="EJ1025" s="35"/>
      <c r="EK1025" s="35"/>
      <c r="EL1025" s="35"/>
      <c r="EM1025" s="35"/>
      <c r="EN1025" s="35"/>
      <c r="EO1025" s="35"/>
      <c r="EP1025" s="35"/>
      <c r="EQ1025" s="35"/>
      <c r="ER1025" s="35"/>
      <c r="ES1025" s="35"/>
      <c r="ET1025" s="35"/>
      <c r="EU1025" s="35"/>
      <c r="EV1025" s="35"/>
      <c r="EW1025" s="35"/>
      <c r="EX1025" s="35"/>
      <c r="EY1025" s="35"/>
      <c r="EZ1025" s="35"/>
      <c r="FA1025" s="35"/>
      <c r="FB1025" s="35"/>
      <c r="FC1025" s="35"/>
      <c r="FD1025" s="35"/>
      <c r="FE1025" s="35"/>
      <c r="FF1025" s="35"/>
      <c r="FG1025" s="35"/>
      <c r="FH1025" s="35"/>
      <c r="FI1025" s="35"/>
      <c r="FJ1025" s="35"/>
      <c r="FK1025" s="35"/>
      <c r="FL1025" s="35"/>
      <c r="FM1025" s="35"/>
      <c r="FN1025" s="35"/>
      <c r="FO1025" s="35"/>
      <c r="FP1025" s="35"/>
      <c r="FQ1025" s="35"/>
      <c r="FR1025" s="35"/>
      <c r="FS1025" s="35"/>
      <c r="FT1025" s="35"/>
      <c r="FU1025" s="35"/>
      <c r="FV1025" s="35"/>
      <c r="FW1025" s="35"/>
      <c r="FX1025" s="35"/>
      <c r="FY1025" s="35"/>
      <c r="FZ1025" s="35"/>
      <c r="GA1025" s="35"/>
      <c r="GB1025" s="35"/>
      <c r="GC1025" s="35"/>
      <c r="GD1025" s="35"/>
      <c r="GE1025" s="35"/>
      <c r="GF1025" s="35"/>
      <c r="GG1025" s="35"/>
      <c r="GH1025" s="35"/>
      <c r="GI1025" s="35"/>
      <c r="GJ1025" s="35"/>
      <c r="GK1025" s="35"/>
      <c r="GL1025" s="35"/>
      <c r="GM1025" s="35"/>
      <c r="GN1025" s="35"/>
      <c r="GO1025" s="35"/>
      <c r="GP1025" s="35"/>
      <c r="GQ1025" s="35"/>
      <c r="GR1025" s="35"/>
      <c r="GS1025" s="35"/>
      <c r="GT1025" s="35"/>
      <c r="GU1025" s="35"/>
      <c r="GV1025" s="35"/>
      <c r="GW1025" s="35"/>
      <c r="GX1025" s="35"/>
      <c r="GY1025" s="35"/>
      <c r="GZ1025" s="35"/>
      <c r="HA1025" s="35"/>
      <c r="HB1025" s="35"/>
      <c r="HC1025" s="35"/>
      <c r="HD1025" s="35"/>
      <c r="HE1025" s="35"/>
      <c r="HF1025" s="35"/>
      <c r="HG1025" s="35"/>
      <c r="HH1025" s="35"/>
      <c r="HI1025" s="35"/>
      <c r="HJ1025" s="35"/>
      <c r="HK1025" s="35"/>
      <c r="HL1025" s="35"/>
      <c r="HM1025" s="35"/>
      <c r="HN1025" s="35"/>
      <c r="HO1025" s="35"/>
      <c r="HP1025" s="35"/>
      <c r="HQ1025" s="35"/>
      <c r="HR1025" s="35"/>
      <c r="HS1025" s="35"/>
      <c r="HT1025" s="35"/>
      <c r="HU1025" s="35"/>
      <c r="HV1025" s="35"/>
      <c r="HW1025" s="35"/>
      <c r="HX1025" s="35"/>
    </row>
    <row r="1026" spans="1:238" ht="210" customHeight="1">
      <c r="A1026" s="131"/>
      <c r="B1026" s="53"/>
      <c r="C1026" s="558"/>
      <c r="D1026" s="558"/>
      <c r="E1026" s="558"/>
      <c r="F1026" s="558"/>
      <c r="G1026" s="558"/>
      <c r="H1026" s="558"/>
      <c r="I1026" s="558"/>
      <c r="J1026" s="558"/>
      <c r="K1026" s="558"/>
      <c r="L1026" s="558"/>
      <c r="M1026" s="822" t="s">
        <v>113</v>
      </c>
      <c r="N1026" s="903" t="s">
        <v>515</v>
      </c>
      <c r="O1026" s="903" t="s">
        <v>516</v>
      </c>
      <c r="P1026" s="903" t="s">
        <v>7533</v>
      </c>
      <c r="Q1026" s="903"/>
      <c r="R1026" s="903" t="s">
        <v>1307</v>
      </c>
      <c r="S1026" s="903"/>
      <c r="T1026" s="903" t="s">
        <v>517</v>
      </c>
      <c r="U1026" s="903"/>
      <c r="V1026" s="822" t="s">
        <v>113</v>
      </c>
      <c r="W1026" s="903" t="s">
        <v>515</v>
      </c>
      <c r="X1026" s="903" t="s">
        <v>516</v>
      </c>
      <c r="Y1026" s="903" t="s">
        <v>7533</v>
      </c>
      <c r="Z1026" s="903"/>
      <c r="AA1026" s="903" t="s">
        <v>1307</v>
      </c>
      <c r="AB1026" s="903"/>
      <c r="AC1026" s="903" t="s">
        <v>517</v>
      </c>
      <c r="AD1026" s="903"/>
      <c r="AE1026" s="12"/>
      <c r="AH1026" s="627" t="s">
        <v>7363</v>
      </c>
      <c r="AI1026" s="627"/>
      <c r="AJ1026" s="627"/>
      <c r="AK1026" s="627"/>
      <c r="AL1026" s="627"/>
      <c r="AM1026" s="627"/>
      <c r="AN1026" s="627"/>
      <c r="AO1026" s="639"/>
      <c r="AP1026" s="447"/>
      <c r="AQ1026" s="641" t="s">
        <v>7364</v>
      </c>
      <c r="AR1026" s="627"/>
      <c r="AS1026" s="627"/>
      <c r="AT1026" s="627"/>
      <c r="AU1026" s="627"/>
      <c r="AV1026" s="627"/>
      <c r="AW1026" s="627"/>
      <c r="AX1026" s="627"/>
      <c r="AY1026" s="447"/>
      <c r="AZ1026" s="627" t="s">
        <v>7370</v>
      </c>
      <c r="BA1026" s="627"/>
      <c r="BB1026" s="627"/>
      <c r="BC1026" s="627"/>
      <c r="BD1026" s="627"/>
      <c r="BE1026" s="627"/>
      <c r="BF1026" s="627"/>
      <c r="BG1026" s="627"/>
      <c r="BH1026" s="447"/>
      <c r="BI1026" s="627" t="s">
        <v>7365</v>
      </c>
      <c r="BJ1026" s="627"/>
      <c r="BK1026" s="627"/>
      <c r="BL1026" s="627"/>
      <c r="BM1026" s="627"/>
      <c r="BN1026" s="627"/>
      <c r="BO1026" s="627"/>
      <c r="BP1026" s="627"/>
      <c r="BQ1026" s="447"/>
      <c r="BR1026" s="747" t="s">
        <v>7224</v>
      </c>
      <c r="BS1026" s="747"/>
      <c r="BT1026" s="747"/>
      <c r="BU1026" s="747"/>
      <c r="BV1026" s="747"/>
      <c r="BW1026" s="748"/>
      <c r="BX1026" s="35"/>
      <c r="BY1026" s="35"/>
      <c r="BZ1026" s="35"/>
      <c r="CA1026" s="35"/>
      <c r="CB1026" s="35"/>
      <c r="CC1026" s="35"/>
      <c r="CD1026" s="35"/>
      <c r="CE1026" s="35"/>
      <c r="CF1026" s="35"/>
      <c r="CG1026" s="35"/>
      <c r="CH1026" s="35"/>
      <c r="CI1026" s="35"/>
      <c r="CJ1026" s="35"/>
      <c r="CK1026" s="35"/>
      <c r="CL1026" s="35"/>
      <c r="CM1026" s="35"/>
      <c r="CN1026" s="35"/>
      <c r="CO1026" s="35"/>
      <c r="CP1026" s="35"/>
      <c r="CQ1026" s="35"/>
      <c r="CR1026" s="35"/>
      <c r="CS1026" s="35"/>
      <c r="CT1026" s="35"/>
      <c r="CU1026" s="35"/>
      <c r="CV1026" s="35"/>
      <c r="CW1026" s="35"/>
      <c r="CX1026" s="35"/>
      <c r="CY1026" s="35"/>
      <c r="CZ1026" s="638" t="s">
        <v>7340</v>
      </c>
      <c r="DA1026" s="638"/>
      <c r="DB1026" s="638"/>
      <c r="DC1026" s="638"/>
      <c r="DD1026" s="638"/>
      <c r="DE1026" s="638"/>
      <c r="DF1026" s="35"/>
      <c r="DG1026" s="638" t="s">
        <v>7341</v>
      </c>
      <c r="DH1026" s="638"/>
      <c r="DI1026" s="638"/>
      <c r="DJ1026" s="638"/>
      <c r="DK1026" s="638"/>
      <c r="DL1026" s="638"/>
      <c r="DM1026" s="35"/>
      <c r="DN1026" s="638" t="s">
        <v>7342</v>
      </c>
      <c r="DO1026" s="638"/>
      <c r="DP1026" s="638"/>
      <c r="DQ1026" s="638"/>
      <c r="DR1026" s="638"/>
      <c r="DS1026" s="638"/>
      <c r="DT1026" s="35"/>
      <c r="DU1026" s="638" t="s">
        <v>7343</v>
      </c>
      <c r="DV1026" s="638"/>
      <c r="DW1026" s="638"/>
      <c r="DX1026" s="638"/>
      <c r="DY1026" s="638"/>
      <c r="DZ1026" s="638"/>
      <c r="EA1026" s="35"/>
      <c r="EB1026" s="638" t="s">
        <v>7278</v>
      </c>
      <c r="EC1026" s="638"/>
      <c r="ED1026" s="638"/>
      <c r="EE1026" s="638"/>
      <c r="EF1026" s="638"/>
      <c r="EG1026" s="638"/>
      <c r="EH1026" s="35"/>
      <c r="EI1026" s="638" t="s">
        <v>7344</v>
      </c>
      <c r="EJ1026" s="638"/>
      <c r="EK1026" s="638"/>
      <c r="EL1026" s="638"/>
      <c r="EM1026" s="638"/>
      <c r="EN1026" s="638"/>
      <c r="EO1026" s="35"/>
      <c r="EP1026" s="638" t="s">
        <v>7345</v>
      </c>
      <c r="EQ1026" s="638"/>
      <c r="ER1026" s="638"/>
      <c r="ES1026" s="638"/>
      <c r="ET1026" s="638"/>
      <c r="EU1026" s="638"/>
      <c r="EV1026" s="35"/>
      <c r="EW1026" s="638" t="s">
        <v>7393</v>
      </c>
      <c r="EX1026" s="638"/>
      <c r="EY1026" s="638"/>
      <c r="EZ1026" s="638"/>
      <c r="FA1026" s="638"/>
      <c r="FB1026" s="638"/>
      <c r="FC1026" s="35"/>
      <c r="FD1026" s="638" t="s">
        <v>7394</v>
      </c>
      <c r="FE1026" s="638"/>
      <c r="FF1026" s="638"/>
      <c r="FG1026" s="638"/>
      <c r="FH1026" s="638"/>
      <c r="FI1026" s="638"/>
      <c r="FJ1026" s="35"/>
      <c r="FK1026" s="638" t="s">
        <v>7404</v>
      </c>
      <c r="FL1026" s="638"/>
      <c r="FM1026" s="638"/>
      <c r="FN1026" s="638"/>
      <c r="FO1026" s="638"/>
      <c r="FP1026" s="638"/>
      <c r="FQ1026" s="35"/>
      <c r="FR1026" s="638" t="s">
        <v>7405</v>
      </c>
      <c r="FS1026" s="638"/>
      <c r="FT1026" s="638"/>
      <c r="FU1026" s="638"/>
      <c r="FV1026" s="638"/>
      <c r="FW1026" s="638"/>
      <c r="FX1026" s="35"/>
      <c r="FY1026" s="638" t="s">
        <v>7406</v>
      </c>
      <c r="FZ1026" s="638"/>
      <c r="GA1026" s="638"/>
      <c r="GB1026" s="638"/>
      <c r="GC1026" s="638"/>
      <c r="GD1026" s="638"/>
      <c r="GE1026" s="35"/>
      <c r="GF1026" s="35"/>
      <c r="GG1026" s="35"/>
      <c r="GH1026" s="35"/>
      <c r="GI1026" s="627" t="s">
        <v>7326</v>
      </c>
      <c r="GJ1026" s="627"/>
      <c r="GK1026" s="627"/>
      <c r="GL1026" s="627"/>
      <c r="GM1026" s="627"/>
      <c r="GN1026" s="627"/>
      <c r="GO1026" s="627"/>
      <c r="GP1026" s="627"/>
      <c r="GQ1026" s="627"/>
      <c r="GR1026" s="627"/>
      <c r="GS1026" s="627"/>
      <c r="GT1026" s="627"/>
      <c r="GU1026" s="627"/>
      <c r="GV1026" s="627"/>
      <c r="GW1026" s="627"/>
      <c r="GX1026" s="627"/>
      <c r="GY1026" s="627"/>
      <c r="GZ1026" s="627"/>
      <c r="HA1026" s="627"/>
      <c r="HB1026" s="627"/>
      <c r="HC1026" s="627"/>
      <c r="HD1026" s="627"/>
      <c r="HE1026" s="627"/>
      <c r="HF1026" s="627"/>
      <c r="HG1026" s="627"/>
      <c r="HH1026" s="627"/>
      <c r="HI1026" s="35"/>
      <c r="HJ1026" s="639" t="s">
        <v>7494</v>
      </c>
      <c r="HK1026" s="640"/>
      <c r="HL1026" s="640"/>
      <c r="HM1026" s="640"/>
      <c r="HN1026" s="640"/>
      <c r="HO1026" s="641"/>
      <c r="HP1026" s="35"/>
      <c r="HQ1026" s="639" t="s">
        <v>7495</v>
      </c>
      <c r="HR1026" s="640"/>
      <c r="HS1026" s="640"/>
      <c r="HT1026" s="640"/>
      <c r="HU1026" s="640"/>
      <c r="HV1026" s="641"/>
      <c r="HW1026" s="35"/>
      <c r="HX1026" s="35"/>
    </row>
    <row r="1027" spans="1:238" ht="72" customHeight="1">
      <c r="A1027" s="131"/>
      <c r="B1027" s="53"/>
      <c r="C1027" s="558"/>
      <c r="D1027" s="558"/>
      <c r="E1027" s="558"/>
      <c r="F1027" s="558"/>
      <c r="G1027" s="558"/>
      <c r="H1027" s="558"/>
      <c r="I1027" s="558"/>
      <c r="J1027" s="558"/>
      <c r="K1027" s="558"/>
      <c r="L1027" s="558"/>
      <c r="M1027" s="822"/>
      <c r="N1027" s="903"/>
      <c r="O1027" s="903"/>
      <c r="P1027" s="111" t="s">
        <v>489</v>
      </c>
      <c r="Q1027" s="172" t="s">
        <v>490</v>
      </c>
      <c r="R1027" s="111" t="s">
        <v>489</v>
      </c>
      <c r="S1027" s="172" t="s">
        <v>490</v>
      </c>
      <c r="T1027" s="111" t="s">
        <v>489</v>
      </c>
      <c r="U1027" s="172" t="s">
        <v>490</v>
      </c>
      <c r="V1027" s="822"/>
      <c r="W1027" s="903"/>
      <c r="X1027" s="903"/>
      <c r="Y1027" s="111" t="s">
        <v>489</v>
      </c>
      <c r="Z1027" s="172" t="s">
        <v>490</v>
      </c>
      <c r="AA1027" s="111" t="s">
        <v>489</v>
      </c>
      <c r="AB1027" s="172" t="s">
        <v>490</v>
      </c>
      <c r="AC1027" s="111" t="s">
        <v>489</v>
      </c>
      <c r="AD1027" s="172" t="s">
        <v>490</v>
      </c>
      <c r="AE1027" s="12"/>
      <c r="AH1027" s="627" t="s">
        <v>7220</v>
      </c>
      <c r="AI1027" s="627"/>
      <c r="AJ1027" s="627" t="s">
        <v>7221</v>
      </c>
      <c r="AK1027" s="627"/>
      <c r="AL1027" s="627" t="s">
        <v>7222</v>
      </c>
      <c r="AM1027" s="627"/>
      <c r="AN1027" s="627" t="s">
        <v>7223</v>
      </c>
      <c r="AO1027" s="639"/>
      <c r="AP1027" s="448"/>
      <c r="AQ1027" s="641" t="s">
        <v>7220</v>
      </c>
      <c r="AR1027" s="627"/>
      <c r="AS1027" s="627" t="s">
        <v>7221</v>
      </c>
      <c r="AT1027" s="627"/>
      <c r="AU1027" s="627" t="s">
        <v>7222</v>
      </c>
      <c r="AV1027" s="627"/>
      <c r="AW1027" s="627" t="s">
        <v>7223</v>
      </c>
      <c r="AX1027" s="627"/>
      <c r="AY1027" s="448"/>
      <c r="AZ1027" s="627" t="s">
        <v>7220</v>
      </c>
      <c r="BA1027" s="627"/>
      <c r="BB1027" s="627" t="s">
        <v>7221</v>
      </c>
      <c r="BC1027" s="627"/>
      <c r="BD1027" s="627" t="s">
        <v>7222</v>
      </c>
      <c r="BE1027" s="627"/>
      <c r="BF1027" s="627" t="s">
        <v>7223</v>
      </c>
      <c r="BG1027" s="627"/>
      <c r="BH1027" s="448"/>
      <c r="BI1027" s="627" t="s">
        <v>7220</v>
      </c>
      <c r="BJ1027" s="627"/>
      <c r="BK1027" s="627" t="s">
        <v>7221</v>
      </c>
      <c r="BL1027" s="627"/>
      <c r="BM1027" s="627" t="s">
        <v>7222</v>
      </c>
      <c r="BN1027" s="627"/>
      <c r="BO1027" s="627" t="s">
        <v>7223</v>
      </c>
      <c r="BP1027" s="627"/>
      <c r="BQ1027" s="448"/>
      <c r="BR1027" s="747" t="s">
        <v>7225</v>
      </c>
      <c r="BS1027" s="748"/>
      <c r="BT1027" s="639" t="s">
        <v>7226</v>
      </c>
      <c r="BU1027" s="641"/>
      <c r="BV1027" s="639" t="s">
        <v>7227</v>
      </c>
      <c r="BW1027" s="641"/>
      <c r="BX1027" s="35"/>
      <c r="BY1027" s="627" t="s">
        <v>7231</v>
      </c>
      <c r="BZ1027" s="627"/>
      <c r="CA1027" s="35"/>
      <c r="CB1027" s="639" t="s">
        <v>7265</v>
      </c>
      <c r="CC1027" s="641"/>
      <c r="CD1027" s="35"/>
      <c r="CE1027" s="627" t="s">
        <v>7251</v>
      </c>
      <c r="CF1027" s="627"/>
      <c r="CG1027" s="35"/>
      <c r="CH1027" s="627" t="s">
        <v>7253</v>
      </c>
      <c r="CI1027" s="627"/>
      <c r="CJ1027" s="35"/>
      <c r="CK1027" s="627" t="s">
        <v>7277</v>
      </c>
      <c r="CL1027" s="627"/>
      <c r="CM1027" s="35"/>
      <c r="CN1027" s="627" t="s">
        <v>7232</v>
      </c>
      <c r="CO1027" s="627"/>
      <c r="CP1027" s="35"/>
      <c r="CQ1027" s="627" t="s">
        <v>7254</v>
      </c>
      <c r="CR1027" s="627"/>
      <c r="CS1027" s="35"/>
      <c r="CT1027" s="627" t="s">
        <v>7315</v>
      </c>
      <c r="CU1027" s="627"/>
      <c r="CV1027" s="452"/>
      <c r="CW1027" s="627" t="s">
        <v>7351</v>
      </c>
      <c r="CX1027" s="627"/>
      <c r="CY1027" s="35"/>
      <c r="CZ1027" s="666" t="s">
        <v>7408</v>
      </c>
      <c r="DA1027" s="666"/>
      <c r="DB1027" s="648" t="s">
        <v>7410</v>
      </c>
      <c r="DC1027" s="650"/>
      <c r="DD1027" s="638" t="s">
        <v>7223</v>
      </c>
      <c r="DE1027" s="638"/>
      <c r="DF1027" s="35"/>
      <c r="DG1027" s="666" t="s">
        <v>7408</v>
      </c>
      <c r="DH1027" s="666"/>
      <c r="DI1027" s="648" t="s">
        <v>7410</v>
      </c>
      <c r="DJ1027" s="650"/>
      <c r="DK1027" s="638" t="s">
        <v>7223</v>
      </c>
      <c r="DL1027" s="638"/>
      <c r="DM1027" s="35"/>
      <c r="DN1027" s="666" t="s">
        <v>7408</v>
      </c>
      <c r="DO1027" s="666"/>
      <c r="DP1027" s="648" t="s">
        <v>7410</v>
      </c>
      <c r="DQ1027" s="650"/>
      <c r="DR1027" s="638" t="s">
        <v>7223</v>
      </c>
      <c r="DS1027" s="638"/>
      <c r="DT1027" s="35"/>
      <c r="DU1027" s="666" t="s">
        <v>7408</v>
      </c>
      <c r="DV1027" s="666"/>
      <c r="DW1027" s="648" t="s">
        <v>7410</v>
      </c>
      <c r="DX1027" s="650"/>
      <c r="DY1027" s="638" t="s">
        <v>7223</v>
      </c>
      <c r="DZ1027" s="638"/>
      <c r="EA1027" s="35"/>
      <c r="EB1027" s="666" t="s">
        <v>7409</v>
      </c>
      <c r="EC1027" s="666"/>
      <c r="ED1027" s="648" t="s">
        <v>7411</v>
      </c>
      <c r="EE1027" s="650"/>
      <c r="EF1027" s="638" t="s">
        <v>7223</v>
      </c>
      <c r="EG1027" s="638"/>
      <c r="EH1027" s="35"/>
      <c r="EI1027" s="666" t="s">
        <v>7409</v>
      </c>
      <c r="EJ1027" s="666"/>
      <c r="EK1027" s="648" t="s">
        <v>7411</v>
      </c>
      <c r="EL1027" s="650"/>
      <c r="EM1027" s="638" t="s">
        <v>7223</v>
      </c>
      <c r="EN1027" s="638"/>
      <c r="EO1027" s="35"/>
      <c r="EP1027" s="666" t="s">
        <v>7409</v>
      </c>
      <c r="EQ1027" s="666"/>
      <c r="ER1027" s="648" t="s">
        <v>7411</v>
      </c>
      <c r="ES1027" s="650"/>
      <c r="ET1027" s="638" t="s">
        <v>7223</v>
      </c>
      <c r="EU1027" s="638"/>
      <c r="EV1027" s="35"/>
      <c r="EW1027" s="666" t="s">
        <v>7409</v>
      </c>
      <c r="EX1027" s="666"/>
      <c r="EY1027" s="648" t="s">
        <v>7411</v>
      </c>
      <c r="EZ1027" s="650"/>
      <c r="FA1027" s="638" t="s">
        <v>7223</v>
      </c>
      <c r="FB1027" s="638"/>
      <c r="FC1027" s="35"/>
      <c r="FD1027" s="666" t="s">
        <v>7399</v>
      </c>
      <c r="FE1027" s="666"/>
      <c r="FF1027" s="553" t="s">
        <v>7412</v>
      </c>
      <c r="FG1027" s="553"/>
      <c r="FH1027" s="638" t="s">
        <v>7223</v>
      </c>
      <c r="FI1027" s="638"/>
      <c r="FJ1027" s="35"/>
      <c r="FK1027" s="666" t="s">
        <v>7400</v>
      </c>
      <c r="FL1027" s="666"/>
      <c r="FM1027" s="553" t="s">
        <v>7412</v>
      </c>
      <c r="FN1027" s="553"/>
      <c r="FO1027" s="638" t="s">
        <v>7223</v>
      </c>
      <c r="FP1027" s="638"/>
      <c r="FQ1027" s="35"/>
      <c r="FR1027" s="666" t="s">
        <v>7401</v>
      </c>
      <c r="FS1027" s="666"/>
      <c r="FT1027" s="553" t="s">
        <v>7412</v>
      </c>
      <c r="FU1027" s="553"/>
      <c r="FV1027" s="638" t="s">
        <v>7223</v>
      </c>
      <c r="FW1027" s="638"/>
      <c r="FX1027" s="35"/>
      <c r="FY1027" s="666" t="s">
        <v>7402</v>
      </c>
      <c r="FZ1027" s="666"/>
      <c r="GA1027" s="553" t="s">
        <v>7412</v>
      </c>
      <c r="GB1027" s="553"/>
      <c r="GC1027" s="638" t="s">
        <v>7223</v>
      </c>
      <c r="GD1027" s="638"/>
      <c r="GE1027" s="35"/>
      <c r="GF1027" s="666" t="s">
        <v>7320</v>
      </c>
      <c r="GG1027" s="666"/>
      <c r="GH1027" s="35"/>
      <c r="GI1027" s="727" t="s">
        <v>7478</v>
      </c>
      <c r="GJ1027" s="727"/>
      <c r="GK1027" s="727" t="s">
        <v>7479</v>
      </c>
      <c r="GL1027" s="727"/>
      <c r="GM1027" s="895" t="s">
        <v>7480</v>
      </c>
      <c r="GN1027" s="895"/>
      <c r="GO1027" s="895" t="s">
        <v>7483</v>
      </c>
      <c r="GP1027" s="895"/>
      <c r="GQ1027" s="727" t="s">
        <v>7484</v>
      </c>
      <c r="GR1027" s="727"/>
      <c r="GS1027" s="727" t="s">
        <v>7485</v>
      </c>
      <c r="GT1027" s="727"/>
      <c r="GU1027" s="727" t="s">
        <v>7486</v>
      </c>
      <c r="GV1027" s="727"/>
      <c r="GW1027" s="727" t="s">
        <v>7487</v>
      </c>
      <c r="GX1027" s="727"/>
      <c r="GY1027" s="727" t="s">
        <v>7488</v>
      </c>
      <c r="GZ1027" s="727"/>
      <c r="HA1027" s="727" t="s">
        <v>7489</v>
      </c>
      <c r="HB1027" s="727"/>
      <c r="HC1027" s="727" t="s">
        <v>7490</v>
      </c>
      <c r="HD1027" s="727"/>
      <c r="HE1027" s="727" t="s">
        <v>7491</v>
      </c>
      <c r="HF1027" s="727"/>
      <c r="HG1027" s="1083" t="s">
        <v>7492</v>
      </c>
      <c r="HH1027" s="1083"/>
      <c r="HI1027" s="35"/>
      <c r="HJ1027" s="639" t="s">
        <v>7493</v>
      </c>
      <c r="HK1027" s="641"/>
      <c r="HL1027" s="639" t="s">
        <v>7260</v>
      </c>
      <c r="HM1027" s="641"/>
      <c r="HN1027" s="639" t="s">
        <v>7226</v>
      </c>
      <c r="HO1027" s="641"/>
      <c r="HP1027" s="35"/>
      <c r="HQ1027" s="639" t="s">
        <v>7493</v>
      </c>
      <c r="HR1027" s="641"/>
      <c r="HS1027" s="639" t="s">
        <v>7260</v>
      </c>
      <c r="HT1027" s="641"/>
      <c r="HU1027" s="639" t="s">
        <v>7226</v>
      </c>
      <c r="HV1027" s="641"/>
      <c r="HW1027" s="35"/>
      <c r="HX1027" s="639" t="s">
        <v>8143</v>
      </c>
      <c r="HY1027" s="640"/>
      <c r="HZ1027" s="640"/>
      <c r="IA1027" s="640"/>
      <c r="IB1027" s="640"/>
      <c r="IC1027" s="641"/>
    </row>
    <row r="1028" spans="1:238">
      <c r="A1028" s="131"/>
      <c r="B1028" s="53"/>
      <c r="C1028" s="82" t="s">
        <v>391</v>
      </c>
      <c r="D1028" s="746" t="str">
        <f>IF(OR($AH$11=1,$BY$1028=1),"","No identificado")</f>
        <v>No identificado</v>
      </c>
      <c r="E1028" s="746"/>
      <c r="F1028" s="746"/>
      <c r="G1028" s="746"/>
      <c r="H1028" s="746"/>
      <c r="I1028" s="746"/>
      <c r="J1028" s="746"/>
      <c r="K1028" s="746"/>
      <c r="L1028" s="746"/>
      <c r="M1028" s="432"/>
      <c r="N1028" s="432"/>
      <c r="O1028" s="432"/>
      <c r="P1028" s="432"/>
      <c r="Q1028" s="432"/>
      <c r="R1028" s="432"/>
      <c r="S1028" s="432"/>
      <c r="T1028" s="432"/>
      <c r="U1028" s="432"/>
      <c r="V1028" s="432"/>
      <c r="W1028" s="432"/>
      <c r="X1028" s="432"/>
      <c r="Y1028" s="432"/>
      <c r="Z1028" s="432"/>
      <c r="AA1028" s="432"/>
      <c r="AB1028" s="432"/>
      <c r="AC1028" s="432"/>
      <c r="AD1028" s="432"/>
      <c r="AE1028" s="12"/>
      <c r="AH1028" s="896">
        <f>M1028</f>
        <v>0</v>
      </c>
      <c r="AI1028" s="627"/>
      <c r="AJ1028" s="627">
        <f>COUNTIF(N1028:U1028,"NS")</f>
        <v>0</v>
      </c>
      <c r="AK1028" s="627"/>
      <c r="AL1028" s="639">
        <f>IF(COUNTIF(N1028:U1028,"NA")=COUNTA($N$1026:$O$1027,$P$1027:$U$1027),"NA",SUM(N1028:U1028))</f>
        <v>0</v>
      </c>
      <c r="AM1028" s="641"/>
      <c r="AN1028" s="627">
        <f>IF($AH$996=$AJ$996,0,IF(OR(AND(AH1028=0,AJ1028&gt;0),AND(AH1028="NS",AL1028&gt;0),AND(AH1028="NS",AJ1028=0,AL1028=0)),1,IF(OR(AND(AJ1028&gt;=2,AL1028&lt;AH1028),AND(AH1028="NS",AL1028=0,AJ1028&gt;0),AH1028=AL1028),0,1)))</f>
        <v>0</v>
      </c>
      <c r="AO1028" s="639"/>
      <c r="AP1028" s="448"/>
      <c r="AQ1028" s="919">
        <f>V1028</f>
        <v>0</v>
      </c>
      <c r="AR1028" s="627"/>
      <c r="AS1028" s="627">
        <f>COUNTIF(W1028:AD1028,"NS")</f>
        <v>0</v>
      </c>
      <c r="AT1028" s="627"/>
      <c r="AU1028" s="639">
        <f>IF(COUNTIF(W1028:AD1028,"NA")=COUNTA($W$1026:$X$1027,$Y$1027:$AD$1027),"NA",SUM(W1028:AD1028))</f>
        <v>0</v>
      </c>
      <c r="AV1028" s="641"/>
      <c r="AW1028" s="627">
        <f>IF($AH$996=$AJ$996,0,IF(OR(AND(AQ1028=0,AS1028&gt;0),AND(AQ1028="NS",AU1028&gt;0),AND(AQ1028="NS",AS1028=0,AU1028=0)),1,IF(OR(AND(AS1028&gt;=2,AU1028&lt;AQ1028),AND(AQ1028="NS",AU1028=0,AS1028&gt;0),AQ1028=AU1028),0,1)))</f>
        <v>0</v>
      </c>
      <c r="AX1028" s="639"/>
      <c r="AY1028" s="448"/>
      <c r="AZ1028" s="896">
        <f>M1048</f>
        <v>0</v>
      </c>
      <c r="BA1028" s="627"/>
      <c r="BB1028" s="627">
        <f>COUNTIF(N1048:U1048,"NS")</f>
        <v>0</v>
      </c>
      <c r="BC1028" s="627"/>
      <c r="BD1028" s="639">
        <f>IF(COUNTIF(N1048:U1048,"NA")=COUNTA($N$1046:$O$1047,$P$1047:$U$1047),"NA",SUM(N1048:U1048))</f>
        <v>0</v>
      </c>
      <c r="BE1028" s="641"/>
      <c r="BF1028" s="627">
        <f>IF($AH$996=$AJ$996,0,IF(OR(AND(AZ1028=0,BB1028&gt;0),AND(AZ1028="NS",BD1028&gt;0),AND(AZ1028="NS",BB1028=0,BD1028=0)),1,IF(OR(AND(BB1028&gt;=2,BD1028&lt;AZ1028),AND(AZ1028="NS",BD1028=0,BB1028&gt;0),AZ1028=BD1028),0,1)))</f>
        <v>0</v>
      </c>
      <c r="BG1028" s="639"/>
      <c r="BH1028" s="448"/>
      <c r="BI1028" s="896">
        <f>V1048</f>
        <v>0</v>
      </c>
      <c r="BJ1028" s="627"/>
      <c r="BK1028" s="627">
        <f>COUNTIF(W1048:AD1048,"NS")</f>
        <v>0</v>
      </c>
      <c r="BL1028" s="627"/>
      <c r="BM1028" s="639">
        <f>IF(COUNTIF(W1048:AD1048,"NA")=COUNTA($W$1046:$X$1047,$Y$1047:$AD$1047),"NA",SUM(W1048:AD1048))</f>
        <v>0</v>
      </c>
      <c r="BN1028" s="641"/>
      <c r="BO1028" s="627">
        <f>IF($AH$996=$AJ$996,0,IF(OR(AND(BI1028=0,BK1028&gt;0),AND(BI1028="NS",BM1028&gt;0),AND(BI1028="NS",BK1028=0,BM1028=0)),1,IF(OR(AND(BK1028&gt;=2,BM1028&lt;BI1028),AND(BI1028="NS",BM1028=0,BK1028&gt;0),BI1028=BM1028),0,1)))</f>
        <v>0</v>
      </c>
      <c r="BP1028" s="639"/>
      <c r="BQ1028" s="448"/>
      <c r="BR1028" s="1090">
        <f>IF(SUM(AN1028,AW1028,BF1028,BO1028)=0,0,1)</f>
        <v>0</v>
      </c>
      <c r="BS1028" s="748"/>
      <c r="BT1028" s="639" t="str">
        <f>IF(BR1028=0,"",IF(SUM($BR$1028:BR1028)=1,BV1028,IF($BR$1040&gt;SUM($BR$1028:BR1028),_xlfn.CONCAT(", ",BV1028),IF($BR$1040=SUM($BR$1028:BR1028),_xlfn.CONCAT(" y ",BV1028,".")))))</f>
        <v/>
      </c>
      <c r="BU1028" s="641" t="str">
        <f>IF(BS1028=0,"", IF(SUM($AN$498:BS1028)=1,BV1028, IF($AN$511&gt;SUM($AN$498:BS1028),_xlfn.CONCAT(", ",BV1028), IF($AN$511=SUM($AN$498:BS1028),_xlfn.CONCAT(" y ",BV1028,".")))))</f>
        <v/>
      </c>
      <c r="BV1028" s="639">
        <f>_xlfn.NUMBERVALUE(C1028)</f>
        <v>0</v>
      </c>
      <c r="BW1028" s="641"/>
      <c r="BX1028" s="35"/>
      <c r="BY1028" s="1055">
        <f>IF(CNGE_2026_M3_Secc1!$AH$1252=CNGE_2026_M3_Secc1!$AJ$1252,0,CNGE_2026_M3_Secc1!AH1255)</f>
        <v>0</v>
      </c>
      <c r="BZ1028" s="1055"/>
      <c r="CA1028" s="35"/>
      <c r="CB1028" s="1084">
        <f>IF($AH$526=$AJ$526,0,IF(SUM(O544)&gt;0,0,1))</f>
        <v>0</v>
      </c>
      <c r="CC1028" s="1085"/>
      <c r="CD1028" s="35"/>
      <c r="CE1028" s="1055">
        <f>IF($AH$526=$AJ$526,0,IF(SUM(S544)&gt;0,0,1))</f>
        <v>0</v>
      </c>
      <c r="CF1028" s="1055"/>
      <c r="CG1028" s="35"/>
      <c r="CH1028" s="1055">
        <f>IF($AH$526=$AJ$526,0,IF(SUM(W544)&gt;0,0,1))</f>
        <v>0</v>
      </c>
      <c r="CI1028" s="1055"/>
      <c r="CJ1028" s="35"/>
      <c r="CK1028" s="1055">
        <f>IF($AH$526=$AJ$526,0,IF(SUM(AA544)&gt;0,0,1))</f>
        <v>0</v>
      </c>
      <c r="CL1028" s="1055"/>
      <c r="CM1028" s="35"/>
      <c r="CN1028" s="1055">
        <f>IF($AO$526=$AQ$526,0,IF(SUM(O570)&gt;0,0,1))</f>
        <v>0</v>
      </c>
      <c r="CO1028" s="1055"/>
      <c r="CP1028" s="35"/>
      <c r="CQ1028" s="1055">
        <f>IF($AO$526=$AQ$526,0,IF(SUM(S570)&gt;0,0,1))</f>
        <v>0</v>
      </c>
      <c r="CR1028" s="1055"/>
      <c r="CS1028" s="35"/>
      <c r="CT1028" s="1055">
        <f>IF($AO$526=$AQ$526,0,IF(SUM(W570)&gt;0,0,1))</f>
        <v>0</v>
      </c>
      <c r="CU1028" s="1055"/>
      <c r="CV1028" s="452"/>
      <c r="CW1028" s="1055">
        <f>IF($AO$526=$AQ$526,0,IF(SUM(AA570)&gt;0,0,1))</f>
        <v>0</v>
      </c>
      <c r="CX1028" s="1055"/>
      <c r="CY1028" s="35"/>
      <c r="CZ1028" s="912">
        <f>O544</f>
        <v>0</v>
      </c>
      <c r="DA1028" s="638"/>
      <c r="DB1028" s="912">
        <f>P1040</f>
        <v>0</v>
      </c>
      <c r="DC1028" s="638"/>
      <c r="DD1028" s="877">
        <f>IF($AH$996=$AJ$996,0,IF(OR(SUM(DB1028)&lt;=SUM(CZ1028),AND(SUM(CZ1028)&gt;0,OR(DB1028="NS",DB1028="NA"))),0,1))</f>
        <v>0</v>
      </c>
      <c r="DE1028" s="878"/>
      <c r="DF1028" s="35"/>
      <c r="DG1028" s="912">
        <f>S544</f>
        <v>0</v>
      </c>
      <c r="DH1028" s="638"/>
      <c r="DI1028" s="912">
        <f>Y1040</f>
        <v>0</v>
      </c>
      <c r="DJ1028" s="638"/>
      <c r="DK1028" s="877">
        <f>IF($AH$996=$AJ$996,0,IF(OR(SUM(DI1028)&lt;=SUM(DG1028),AND(SUM(DG1028)&gt;0,OR(DI1028="NS",DI1028="NA"))),0,1))</f>
        <v>0</v>
      </c>
      <c r="DL1028" s="878"/>
      <c r="DM1028" s="35"/>
      <c r="DN1028" s="912">
        <f>W544</f>
        <v>0</v>
      </c>
      <c r="DO1028" s="638"/>
      <c r="DP1028" s="912">
        <f>P1060</f>
        <v>0</v>
      </c>
      <c r="DQ1028" s="638"/>
      <c r="DR1028" s="877">
        <f>IF($AH$996=$AJ$996,0,IF(OR(SUM(DP1028)&lt;=SUM(DN1028),AND(SUM(DN1028)&gt;0,OR(DP1028="NS",DP1028="NA"))),0,1))</f>
        <v>0</v>
      </c>
      <c r="DS1028" s="878"/>
      <c r="DT1028" s="35"/>
      <c r="DU1028" s="912">
        <f>AA544</f>
        <v>0</v>
      </c>
      <c r="DV1028" s="638"/>
      <c r="DW1028" s="912">
        <f>Y1060</f>
        <v>0</v>
      </c>
      <c r="DX1028" s="638"/>
      <c r="DY1028" s="877">
        <f>IF($AH$996=$AJ$996,0,IF(OR(SUM(DW1028)&lt;=SUM(DU1028),AND(SUM(DU1028)&gt;0,OR(DW1028="NS",DW1028="NA"))),0,1))</f>
        <v>0</v>
      </c>
      <c r="DZ1028" s="878"/>
      <c r="EA1028" s="35"/>
      <c r="EB1028" s="912">
        <f>O570</f>
        <v>0</v>
      </c>
      <c r="EC1028" s="638"/>
      <c r="ED1028" s="912">
        <f>Q1040</f>
        <v>0</v>
      </c>
      <c r="EE1028" s="638"/>
      <c r="EF1028" s="877">
        <f>IF($AH$996=$AJ$996,0,IF(OR(SUM(ED1028)&lt;=SUM(EB1028),AND(SUM(EB1028)&gt;0,OR(ED1028="NS",ED1028="NA"))),0,1))</f>
        <v>0</v>
      </c>
      <c r="EG1028" s="878"/>
      <c r="EH1028" s="35"/>
      <c r="EI1028" s="912">
        <f>S570</f>
        <v>0</v>
      </c>
      <c r="EJ1028" s="638"/>
      <c r="EK1028" s="912">
        <f>Z1040</f>
        <v>0</v>
      </c>
      <c r="EL1028" s="638"/>
      <c r="EM1028" s="877">
        <f>IF($AH$996=$AJ$996,0,IF(OR(SUM(EK1028)&lt;=SUM(EI1028),AND(SUM(EI1028)&gt;0,OR(EK1028="NS",EK1028="NA"))),0,1))</f>
        <v>0</v>
      </c>
      <c r="EN1028" s="878"/>
      <c r="EO1028" s="35"/>
      <c r="EP1028" s="912">
        <f>W570</f>
        <v>0</v>
      </c>
      <c r="EQ1028" s="638"/>
      <c r="ER1028" s="912">
        <f>Q1060</f>
        <v>0</v>
      </c>
      <c r="ES1028" s="638"/>
      <c r="ET1028" s="877">
        <f>IF($AH$996=$AJ$996,0,IF(OR(SUM(ER1028)&lt;=SUM(EP1028),AND(SUM(EP1028)&gt;0,OR(ER1028="NS",ER1028="NA"))),0,1))</f>
        <v>0</v>
      </c>
      <c r="EU1028" s="878"/>
      <c r="EV1028" s="35"/>
      <c r="EW1028" s="912">
        <f>AA570</f>
        <v>0</v>
      </c>
      <c r="EX1028" s="638"/>
      <c r="EY1028" s="912">
        <f>Z1060</f>
        <v>0</v>
      </c>
      <c r="EZ1028" s="638"/>
      <c r="FA1028" s="877">
        <f>IF($AH$996=$AJ$996,0,IF(OR(SUM(EY1028)&lt;=SUM(EW1028),AND(SUM(EW1028)&gt;0,OR(EY1028="NS",EY1028="NA"))),0,1))</f>
        <v>0</v>
      </c>
      <c r="FB1028" s="878"/>
      <c r="FC1028" s="35"/>
      <c r="FD1028" s="912">
        <f>AB193</f>
        <v>0</v>
      </c>
      <c r="FE1028" s="638"/>
      <c r="FF1028" s="912">
        <f>SUM(N1040:O1040)</f>
        <v>0</v>
      </c>
      <c r="FG1028" s="638"/>
      <c r="FH1028" s="877">
        <f>IF($AH$996=$AJ$996,0,IF(OR(SUM(FF1028)&lt;=SUM(FD1028),AND(SUM(FD1028)&gt;0,OR(FF1028="NS",FF1028="NA"))),0,1))</f>
        <v>0</v>
      </c>
      <c r="FI1028" s="878"/>
      <c r="FJ1028" s="35"/>
      <c r="FK1028" s="912">
        <f>AC208</f>
        <v>0</v>
      </c>
      <c r="FL1028" s="638"/>
      <c r="FM1028" s="912">
        <f>SUM(W1040:X1040)</f>
        <v>0</v>
      </c>
      <c r="FN1028" s="638"/>
      <c r="FO1028" s="877">
        <f>IF($AH$996=$AJ$996,0,IF(OR(SUM(FM1028)&lt;=SUM(FK1028),AND(SUM(FK1028)&gt;0,OR(FM1028="NS",FM1028="NA"))),0,1))</f>
        <v>0</v>
      </c>
      <c r="FP1028" s="878"/>
      <c r="FQ1028" s="35"/>
      <c r="FR1028" s="912">
        <f>AC209</f>
        <v>0</v>
      </c>
      <c r="FS1028" s="638"/>
      <c r="FT1028" s="912">
        <f>SUM(N1060:O1060)</f>
        <v>0</v>
      </c>
      <c r="FU1028" s="638"/>
      <c r="FV1028" s="877">
        <f>IF($AH$996=$AJ$996,0,IF(OR(SUM(FT1028)&lt;=SUM(FR1028),AND(SUM(FR1028)&gt;0,OR(FT1028="NS",FT1028="NA"))),0,1))</f>
        <v>0</v>
      </c>
      <c r="FW1028" s="878"/>
      <c r="FX1028" s="35"/>
      <c r="FY1028" s="912">
        <f>AC210</f>
        <v>0</v>
      </c>
      <c r="FZ1028" s="638"/>
      <c r="GA1028" s="912">
        <f>SUM(W1060:X1060)</f>
        <v>0</v>
      </c>
      <c r="GB1028" s="638"/>
      <c r="GC1028" s="877">
        <f>IF($AH$996=$AJ$996,0,IF(OR(SUM(GA1028)&lt;=SUM(FY1028),AND(SUM(FY1028)&gt;0,OR(GA1028="NS",GA1028="NA"))),0,1))</f>
        <v>0</v>
      </c>
      <c r="GD1028" s="878"/>
      <c r="GE1028" s="35"/>
      <c r="GF1028" s="661">
        <f>IF($AH$996=$AJ$996,0,IF(COUNTIF(M1028:AD1039,"NS")+COUNTIF(M1048:AD1059,"NS")=0,0,1))</f>
        <v>0</v>
      </c>
      <c r="GG1028" s="661"/>
      <c r="GH1028" s="35"/>
      <c r="GI1028" s="627">
        <f t="shared" ref="GI1028:GI1038" si="309">IF(OR($AH$996=$AJ$996,BY1028=1),0,IF(OR(AND($D1028&lt;&gt;"",$CB$1028=0,COUNTA(P1028)=COUNTA($P$1027)),AND($D1028&lt;&gt;"",$CB$1028=1,COUNTA(P1028)=0),AND($D1028="",COUNTA(P1028)=0)),0,1))</f>
        <v>0</v>
      </c>
      <c r="GJ1028" s="627"/>
      <c r="GK1028" s="627">
        <f t="shared" ref="GK1028:GK1038" si="310">IF(OR($AH$996=$AJ$996,$BY$1028=1),0,IF(OR(AND($D1028&lt;&gt;"",$CE$1028=0,COUNTA(Y1028)=COUNTA($Y$1027)),AND($D1028&lt;&gt;"",$CE$1028=1,COUNTA(Y1028)=0),AND($D1028="",COUNTA(Y1028)=0)),0,1))</f>
        <v>0</v>
      </c>
      <c r="GL1028" s="627"/>
      <c r="GM1028" s="627">
        <f t="shared" ref="GM1028:GM1038" si="311">IF(OR($AH$996=$AJ$996,$BY$1028=1),0,IF(OR(AND($D1028&lt;&gt;"",$CH$1028=0,COUNTA(P1048)=COUNTA($P$1047)),AND($D1028&lt;&gt;"",$CH$1028=1,COUNTA(P1048)=0),AND($D1028="",COUNTA(P1048)=0)),0,1))</f>
        <v>0</v>
      </c>
      <c r="GN1028" s="627"/>
      <c r="GO1028" s="627">
        <f t="shared" ref="GO1028:GO1038" si="312">IF(OR($AH$996=$AJ$996,$BY$1028=1),0,IF(OR(AND($D1028&lt;&gt;"",$CK$1028=0,COUNTA(Y1048)=COUNTA($Y$1047)),AND($D1028&lt;&gt;"",$CK$1028=1,COUNTA(Y1048)=0),AND($D1028="",COUNTA(Y1048)=0)),0,1))</f>
        <v>0</v>
      </c>
      <c r="GP1028" s="627"/>
      <c r="GQ1028" s="627">
        <f t="shared" ref="GQ1028:GQ1038" si="313">IF(OR($AH$996=$AJ$996,$BY$1028=1),0,IF(OR(AND($D1028&lt;&gt;"",$CN$1028=0,COUNTA(Q1028)=COUNTA($Q$1027)),AND($D1028&lt;&gt;"",$CN$1028=1,COUNTA(Q1028)=0),AND($D1028="",COUNTA(Q1028)=0)),0,1))</f>
        <v>0</v>
      </c>
      <c r="GR1028" s="627"/>
      <c r="GS1028" s="627">
        <f t="shared" ref="GS1028:GS1038" si="314">IF(OR($AH$996=$AJ$996,$BY$1028=1),0,IF(OR(AND($D1028&lt;&gt;"",$CQ$1028=0,COUNTA(Z1028)=COUNTA($Z$1027)),AND($D1028&lt;&gt;"",$CQ$1028=1,COUNTA(Z1028)=0),AND($D1028="",COUNTA(Z1028)=0)),0,1))</f>
        <v>0</v>
      </c>
      <c r="GT1028" s="627"/>
      <c r="GU1028" s="627">
        <f t="shared" ref="GU1028:GU1038" si="315">IF(OR($AH$996=$AJ$996,$BY$1028=1),0,IF(OR(AND($D1028&lt;&gt;"",$CT$1028=0,COUNTA(P1048)=COUNTA($P$1047)),AND($D1028&lt;&gt;"",$CT$1028=1,COUNTA(P1048)=0),AND($D1028="",COUNTA(P1048)=0)),0,1))</f>
        <v>0</v>
      </c>
      <c r="GV1028" s="627"/>
      <c r="GW1028" s="627">
        <f t="shared" ref="GW1028:GW1038" si="316">IF(OR($AH$996=$AJ$996,$BY$1028=1),0,IF(OR(AND($D1028&lt;&gt;"",$CW$1028=0,COUNTA(Z1048)=COUNTA($Z$1047)),AND($D1028&lt;&gt;"",$CW$1028=1,COUNTA(Z1048)=0),AND($D1028="",COUNTA(Z1048)=0)),0,1))</f>
        <v>0</v>
      </c>
      <c r="GX1028" s="627"/>
      <c r="GY1028" s="627">
        <f t="shared" ref="GY1028:GY1038" si="317">IF(OR($AH$996=$AJ$996,$BY$1028=1),0,IF(OR(AND($D1028&lt;&gt;"",$AH$704=0,COUNTA(N1028:O1028)=COUNTA($N$1026:$O$1027)),AND($D1028&lt;&gt;"",$AH$704=1,COUNTA(N1028:O1028)=0),AND($D1028="",COUNTA(N1028:O1028)=0)),0,1))</f>
        <v>0</v>
      </c>
      <c r="GZ1028" s="627"/>
      <c r="HA1028" s="627">
        <f t="shared" ref="HA1028:HA1038" si="318">IF(OR($AH$996=$AJ$996,$BY$1028=1),0,IF(OR(AND($D1028&lt;&gt;"",$AK$704=0,COUNTA(W1028:X1028)=COUNTA($W$1026:$X$1027)),AND($D1028&lt;&gt;"",$AK$704=1,COUNTA(W1028:X1028)=0),AND($D1028="",COUNTA(W1028:X1028)=0)),0,1))</f>
        <v>0</v>
      </c>
      <c r="HB1028" s="627"/>
      <c r="HC1028" s="627">
        <f t="shared" ref="HC1028:HC1038" si="319">IF(OR($AH$996=$AJ$996,$BY$1028=1),0,IF(OR(AND($D1028&lt;&gt;"",$AN$704=0,COUNTA(N1048:O1048)=COUNTA($N$1046:$O$1047)),AND($D1028&lt;&gt;"",$AN$704=1,COUNTA(N1048:O1048)=0),AND($D1028="",COUNTA(N1048:O1048)=0)),0,1))</f>
        <v>0</v>
      </c>
      <c r="HD1028" s="627"/>
      <c r="HE1028" s="627">
        <f t="shared" ref="HE1028:HE1038" si="320">IF(OR($AH$996=$AJ$996,$BY$1028=1),0,IF(OR(AND($D1028&lt;&gt;"",$AQ$704=0,COUNTA(W1048:X1048)=COUNTA($W$1046:$X$1047)),AND($D1028&lt;&gt;"",$AQ$704=1,COUNTA(W1048:X1048)=0),AND($D1028="",COUNTA(W1048:X1048)=0)),0,1))</f>
        <v>0</v>
      </c>
      <c r="HF1028" s="627"/>
      <c r="HG1028" s="627">
        <f t="shared" ref="HG1028:HG1038" si="321">IF(OR($AH$996=$AJ$996,$BY$1028=1),0,IF(OR(AND($D1028&lt;&gt;"",COUNTA(M1028,R1028:V1028,AA1028:AD1028,M1048,R1048:V1048,AA1048:AD1048)=COUNTA($M$1026,$R$1027:$U$1027,$V$1026,$AA$1027:$AD$1027,$M$1046,$R$1047:$U$1047,$V$1046,$AA$1047:$AD$1047)),AND($D1028="",COUNTA(M1028,R1028:V1028,AA1028:AD1028,M1048,R1048:V1048,AA1048:AD1048)=0)),0,1))</f>
        <v>0</v>
      </c>
      <c r="HH1028" s="627"/>
      <c r="HI1028" s="35"/>
      <c r="HJ1028" s="639">
        <v>13</v>
      </c>
      <c r="HK1028" s="641"/>
      <c r="HL1028" s="639">
        <f>IF(DD1028=0,0,1)</f>
        <v>0</v>
      </c>
      <c r="HM1028" s="641"/>
      <c r="HN1028" s="639" t="str">
        <f>IF(HL1028=0,"",IF(SUM($HL$1028:HL1028)=1,_xlfn.CONCAT(HJ1028,),IF($HL$1037&gt;SUM($HL$1028:HL1028),_xlfn.CONCAT(", ",HJ1028),IF($HL$1037=SUM($HL$1028:HL1028),_xlfn.CONCAT(" y ",HJ1028,".")))))</f>
        <v/>
      </c>
      <c r="HO1028" s="641"/>
      <c r="HP1028" s="35"/>
      <c r="HQ1028" s="639">
        <v>21</v>
      </c>
      <c r="HR1028" s="641"/>
      <c r="HS1028" s="639">
        <f>IF(FH1028=0,0,1)</f>
        <v>0</v>
      </c>
      <c r="HT1028" s="641"/>
      <c r="HU1028" s="639" t="str">
        <f>IF(HS1028=0,"",IF(SUM($HS$1028:HS1028)=1,_xlfn.CONCAT(HQ1028,),IF($HS$1032&gt;SUM($HS$1028:HS1028),_xlfn.CONCAT(", ",HQ1028),IF($HS$1032=SUM($HS$1028:HS1028),_xlfn.CONCAT(" y ",HQ1028,".")))))</f>
        <v/>
      </c>
      <c r="HV1028" s="641"/>
      <c r="HW1028" s="35"/>
      <c r="HX1028" s="886" t="s">
        <v>7897</v>
      </c>
      <c r="HY1028" s="887"/>
      <c r="HZ1028" s="500" t="str">
        <f>SUBSTITUTE( SUBSTITUTE( SUBSTITUTE( SUBSTITUTE( SUBSTITUTE( SUBSTITUTE( SUBSTITUTE( SUBSTITUTE( SUBSTITUTE( SUBSTITUTE(F1062, "á", "a"), "é", "e"), "í", "i"), "ó", "o"), "ú", "u"), "Á", "A"), "É", "E"), "Í", "I"), "Ó", "O"), "Ú", "U")</f>
        <v/>
      </c>
      <c r="IA1028" s="503"/>
      <c r="IB1028" s="503"/>
      <c r="IC1028" s="505"/>
    </row>
    <row r="1029" spans="1:238" s="72" customFormat="1">
      <c r="A1029" s="131"/>
      <c r="B1029" s="53"/>
      <c r="C1029" s="82" t="s">
        <v>66</v>
      </c>
      <c r="D1029" s="746" t="str">
        <f>IF(OR($AH$11=1,$BY$1028=1),"",IF(CNGE_2026_M3_Secc1!$AH$1266=CNGE_2026_M3_Secc1!$AJ$1266,"",IF(CNGE_2026_M3_Secc1!D1275="","",CNGE_2026_M3_Secc1!D1275)))</f>
        <v/>
      </c>
      <c r="E1029" s="746"/>
      <c r="F1029" s="746"/>
      <c r="G1029" s="746"/>
      <c r="H1029" s="746"/>
      <c r="I1029" s="746"/>
      <c r="J1029" s="746"/>
      <c r="K1029" s="746"/>
      <c r="L1029" s="746"/>
      <c r="M1029" s="432"/>
      <c r="N1029" s="432"/>
      <c r="O1029" s="432"/>
      <c r="P1029" s="432"/>
      <c r="Q1029" s="432"/>
      <c r="R1029" s="432"/>
      <c r="S1029" s="432"/>
      <c r="T1029" s="432"/>
      <c r="U1029" s="432"/>
      <c r="V1029" s="432"/>
      <c r="W1029" s="432"/>
      <c r="X1029" s="432"/>
      <c r="Y1029" s="432"/>
      <c r="Z1029" s="432"/>
      <c r="AA1029" s="432"/>
      <c r="AB1029" s="432"/>
      <c r="AC1029" s="432"/>
      <c r="AD1029" s="432"/>
      <c r="AE1029" s="12"/>
      <c r="AF1029" s="122"/>
      <c r="AH1029" s="896">
        <f t="shared" ref="AH1029:AH1038" si="322">M1029</f>
        <v>0</v>
      </c>
      <c r="AI1029" s="627"/>
      <c r="AJ1029" s="627">
        <f t="shared" ref="AJ1029:AJ1038" si="323">COUNTIF(N1029:U1029,"NS")</f>
        <v>0</v>
      </c>
      <c r="AK1029" s="627"/>
      <c r="AL1029" s="639">
        <f t="shared" ref="AL1029:AL1038" si="324">IF(COUNTIF(N1029:U1029,"NA")=COUNTA($N$1026:$O$1027,$P$1027:$U$1027),"NA",SUM(N1029:U1029))</f>
        <v>0</v>
      </c>
      <c r="AM1029" s="641"/>
      <c r="AN1029" s="627">
        <f t="shared" ref="AN1029:AN1038" si="325">IF($AH$996=$AJ$996,0,IF(OR(AND(AH1029=0,AJ1029&gt;0),AND(AH1029="NS",AL1029&gt;0),AND(AH1029="NS",AJ1029=0,AL1029=0)),1,IF(OR(AND(AJ1029&gt;=2,AL1029&lt;AH1029),AND(AH1029="NS",AL1029=0,AJ1029&gt;0),AH1029=AL1029),0,1)))</f>
        <v>0</v>
      </c>
      <c r="AO1029" s="639"/>
      <c r="AP1029" s="448"/>
      <c r="AQ1029" s="919">
        <f t="shared" ref="AQ1029:AQ1038" si="326">V1029</f>
        <v>0</v>
      </c>
      <c r="AR1029" s="627"/>
      <c r="AS1029" s="627">
        <f t="shared" ref="AS1029:AS1038" si="327">COUNTIF(W1029:AD1029,"NS")</f>
        <v>0</v>
      </c>
      <c r="AT1029" s="627"/>
      <c r="AU1029" s="639">
        <f t="shared" ref="AU1029:AU1038" si="328">IF(COUNTIF(W1029:AD1029,"NA")=COUNTA($W$1026:$X$1027,$Y$1027:$AD$1027),"NA",SUM(W1029:AD1029))</f>
        <v>0</v>
      </c>
      <c r="AV1029" s="641"/>
      <c r="AW1029" s="627">
        <f t="shared" ref="AW1029:AW1038" si="329">IF($AH$996=$AJ$996,0,IF(OR(AND(AQ1029=0,AS1029&gt;0),AND(AQ1029="NS",AU1029&gt;0),AND(AQ1029="NS",AS1029=0,AU1029=0)),1,IF(OR(AND(AS1029&gt;=2,AU1029&lt;AQ1029),AND(AQ1029="NS",AU1029=0,AS1029&gt;0),AQ1029=AU1029),0,1)))</f>
        <v>0</v>
      </c>
      <c r="AX1029" s="639"/>
      <c r="AY1029" s="448"/>
      <c r="AZ1029" s="896">
        <f t="shared" ref="AZ1029:AZ1038" si="330">M1049</f>
        <v>0</v>
      </c>
      <c r="BA1029" s="627"/>
      <c r="BB1029" s="627">
        <f t="shared" ref="BB1029:BB1038" si="331">COUNTIF(N1049:U1049,"NS")</f>
        <v>0</v>
      </c>
      <c r="BC1029" s="627"/>
      <c r="BD1029" s="639">
        <f t="shared" ref="BD1029:BD1038" si="332">IF(COUNTIF(N1049:U1049,"NA")=COUNTA($N$1046:$O$1047,$P$1047:$U$1047),"NA",SUM(N1049:U1049))</f>
        <v>0</v>
      </c>
      <c r="BE1029" s="641"/>
      <c r="BF1029" s="627">
        <f t="shared" ref="BF1029:BF1038" si="333">IF($AH$996=$AJ$996,0,IF(OR(AND(AZ1029=0,BB1029&gt;0),AND(AZ1029="NS",BD1029&gt;0),AND(AZ1029="NS",BB1029=0,BD1029=0)),1,IF(OR(AND(BB1029&gt;=2,BD1029&lt;AZ1029),AND(AZ1029="NS",BD1029=0,BB1029&gt;0),AZ1029=BD1029),0,1)))</f>
        <v>0</v>
      </c>
      <c r="BG1029" s="639"/>
      <c r="BH1029" s="448"/>
      <c r="BI1029" s="896">
        <f t="shared" ref="BI1029:BI1038" si="334">V1049</f>
        <v>0</v>
      </c>
      <c r="BJ1029" s="627"/>
      <c r="BK1029" s="627">
        <f t="shared" ref="BK1029:BK1038" si="335">COUNTIF(W1049:AD1049,"NS")</f>
        <v>0</v>
      </c>
      <c r="BL1029" s="627"/>
      <c r="BM1029" s="639">
        <f t="shared" ref="BM1029:BM1038" si="336">IF(COUNTIF(W1049:AD1049,"NA")=COUNTA($W$1046:$X$1047,$Y$1047:$AD$1047),"NA",SUM(W1049:AD1049))</f>
        <v>0</v>
      </c>
      <c r="BN1029" s="641"/>
      <c r="BO1029" s="627">
        <f t="shared" ref="BO1029:BO1038" si="337">IF($AH$996=$AJ$996,0,IF(OR(AND(BI1029=0,BK1029&gt;0),AND(BI1029="NS",BM1029&gt;0),AND(BI1029="NS",BK1029=0,BM1029=0)),1,IF(OR(AND(BK1029&gt;=2,BM1029&lt;BI1029),AND(BI1029="NS",BM1029=0,BK1029&gt;0),BI1029=BM1029),0,1)))</f>
        <v>0</v>
      </c>
      <c r="BP1029" s="639"/>
      <c r="BQ1029" s="448"/>
      <c r="BR1029" s="1090">
        <f t="shared" ref="BR1029:BR1038" si="338">IF(SUM(AN1029,AW1029,BF1029,BO1029)=0,0,1)</f>
        <v>0</v>
      </c>
      <c r="BS1029" s="748"/>
      <c r="BT1029" s="639" t="str">
        <f>IF(BR1029=0,"",IF(SUM($BR$1028:BR1029)=1,BV1029,IF($BR$1040&gt;SUM($BR$1028:BR1029),_xlfn.CONCAT(", ",BV1029),IF($BR$1040=SUM($BR$1028:BR1029),_xlfn.CONCAT(" y ",BV1029,".")))))</f>
        <v/>
      </c>
      <c r="BU1029" s="641" t="str">
        <f>IF(BS1029=0,"", IF(SUM($AN$498:BS1029)=1,BV1029, IF($AN$511&gt;SUM($AN$498:BS1029),_xlfn.CONCAT(", ",BV1029), IF($AN$511=SUM($AN$498:BS1029),_xlfn.CONCAT(" y ",BV1029,".")))))</f>
        <v/>
      </c>
      <c r="BV1029" s="639">
        <f t="shared" ref="BV1029:BV1038" si="339">_xlfn.NUMBERVALUE(C1029)</f>
        <v>1</v>
      </c>
      <c r="BW1029" s="641"/>
      <c r="DD1029" s="1080">
        <f>IF($AH$996=$AJ$996,0,IF(OR(AND($CB$1028=0,SUM(CZ1028)&gt;0,OR(SUM(DB1028)&gt;0,DB1028="NS")),$CB$1028=1),0,1))</f>
        <v>0</v>
      </c>
      <c r="DE1029" s="1081"/>
      <c r="DK1029" s="1080">
        <f>IF($AH$996=$AJ$996,0,IF(OR(AND($CE$1028=0,SUM(DG1028)&gt;0,OR(SUM(DI1028)&gt;0,DI1028="NS")),$CE$1028=1),0,1))</f>
        <v>0</v>
      </c>
      <c r="DL1029" s="1081"/>
      <c r="DR1029" s="1080">
        <f>IF($AH$996=$AJ$996,0,IF(OR(AND($CH$1028=0,SUM(DN1028)&gt;0,OR(SUM(DP1028)&gt;0,DP1028="NS")),$CH$1028=1),0,1))</f>
        <v>0</v>
      </c>
      <c r="DS1029" s="1081"/>
      <c r="DY1029" s="1080">
        <f>IF($AH$996=$AJ$996,0,IF(OR(AND($CK$1028=0,SUM(DU1028)&gt;0,OR(SUM(DW1028)&gt;0,DW1028="NS")),$CK$1028=1),0,1))</f>
        <v>0</v>
      </c>
      <c r="DZ1029" s="1081"/>
      <c r="EF1029" s="1080">
        <f>IF($AH$996=$AJ$996,0,IF(OR(AND($CN$1028=0,SUM(EB1028)&gt;0,OR(SUM(ED1028)&gt;0,ED1028="NS")),$CN$1028=1),0,1))</f>
        <v>0</v>
      </c>
      <c r="EG1029" s="1081"/>
      <c r="EM1029" s="1080">
        <f>IF($AH$996=$AJ$996,0,IF(OR(AND($CQ$1028=0,SUM(EI1028)&gt;0,OR(SUM(EK1028)&gt;0,EK1028="NS")),$CQ$1028=1),0,1))</f>
        <v>0</v>
      </c>
      <c r="EN1029" s="1081"/>
      <c r="ET1029" s="1080">
        <f>IF($AH$996=$AJ$996,0,IF(OR(AND($CT$1028=0,SUM(EP1028)&gt;0,OR(SUM(ER1028)&gt;0,ER1028="NS")),$CT$1028=1),0,1))</f>
        <v>0</v>
      </c>
      <c r="EU1029" s="1081"/>
      <c r="FA1029" s="1080">
        <f>IF($AH$996=$AJ$996,0,IF(OR(AND($CW$1028=0,SUM(EW1028)&gt;0,OR(SUM(EY1028)&gt;0,EY1028="NS")),$CW$1028=1),0,1))</f>
        <v>0</v>
      </c>
      <c r="FB1029" s="1081"/>
      <c r="GI1029" s="627">
        <f t="shared" si="309"/>
        <v>0</v>
      </c>
      <c r="GJ1029" s="627"/>
      <c r="GK1029" s="627">
        <f t="shared" si="310"/>
        <v>0</v>
      </c>
      <c r="GL1029" s="627"/>
      <c r="GM1029" s="627">
        <f t="shared" si="311"/>
        <v>0</v>
      </c>
      <c r="GN1029" s="627"/>
      <c r="GO1029" s="627">
        <f t="shared" si="312"/>
        <v>0</v>
      </c>
      <c r="GP1029" s="627"/>
      <c r="GQ1029" s="627">
        <f t="shared" si="313"/>
        <v>0</v>
      </c>
      <c r="GR1029" s="627"/>
      <c r="GS1029" s="627">
        <f t="shared" si="314"/>
        <v>0</v>
      </c>
      <c r="GT1029" s="627"/>
      <c r="GU1029" s="627">
        <f t="shared" si="315"/>
        <v>0</v>
      </c>
      <c r="GV1029" s="627"/>
      <c r="GW1029" s="627">
        <f t="shared" si="316"/>
        <v>0</v>
      </c>
      <c r="GX1029" s="627"/>
      <c r="GY1029" s="627">
        <f t="shared" si="317"/>
        <v>0</v>
      </c>
      <c r="GZ1029" s="627"/>
      <c r="HA1029" s="627">
        <f t="shared" si="318"/>
        <v>0</v>
      </c>
      <c r="HB1029" s="627"/>
      <c r="HC1029" s="627">
        <f t="shared" si="319"/>
        <v>0</v>
      </c>
      <c r="HD1029" s="627"/>
      <c r="HE1029" s="627">
        <f t="shared" si="320"/>
        <v>0</v>
      </c>
      <c r="HF1029" s="627"/>
      <c r="HG1029" s="627">
        <f t="shared" si="321"/>
        <v>0</v>
      </c>
      <c r="HH1029" s="627"/>
      <c r="HJ1029" s="639">
        <v>14</v>
      </c>
      <c r="HK1029" s="641"/>
      <c r="HL1029" s="639">
        <f>IF(DK1028=0,0,1)</f>
        <v>0</v>
      </c>
      <c r="HM1029" s="641"/>
      <c r="HN1029" s="639" t="str">
        <f>IF(HL1029=0,"",IF(SUM($HL$1028:HL1029)=1,_xlfn.CONCAT(HJ1029,),IF($HL$1037&gt;SUM($HL$1028:HL1029),_xlfn.CONCAT(", ",HJ1029),IF($HL$1037=SUM($HL$1028:HL1029),_xlfn.CONCAT(" y ",HJ1029,".")))))</f>
        <v/>
      </c>
      <c r="HO1029" s="641"/>
      <c r="HQ1029" s="639">
        <v>22</v>
      </c>
      <c r="HR1029" s="641"/>
      <c r="HS1029" s="639">
        <f>IF(FO1028=0,0,1)</f>
        <v>0</v>
      </c>
      <c r="HT1029" s="641"/>
      <c r="HU1029" s="639" t="str">
        <f>IF(HS1029=0,"",IF(SUM($HS$1028:HS1029)=1,_xlfn.CONCAT(HQ1029,),IF($HS$1032&gt;SUM($HS$1028:HS1029),_xlfn.CONCAT(", ",HQ1029),IF($HS$1032=SUM($HS$1028:HS1029),_xlfn.CONCAT(" y ",HQ1029,".")))))</f>
        <v/>
      </c>
      <c r="HV1029" s="641"/>
      <c r="HX1029" s="886" t="s">
        <v>7898</v>
      </c>
      <c r="HY1029" s="887"/>
      <c r="HZ1029" s="473" t="s">
        <v>515</v>
      </c>
      <c r="IA1029" s="473" t="s">
        <v>516</v>
      </c>
      <c r="IB1029" s="489" t="s">
        <v>8141</v>
      </c>
      <c r="IC1029" s="473" t="s">
        <v>8142</v>
      </c>
    </row>
    <row r="1030" spans="1:238" s="72" customFormat="1" ht="15" customHeight="1">
      <c r="A1030" s="131"/>
      <c r="B1030" s="53"/>
      <c r="C1030" s="82" t="s">
        <v>67</v>
      </c>
      <c r="D1030" s="746" t="str">
        <f>IF(OR($AH$11=1,$BY$1028=1),"",IF(CNGE_2026_M3_Secc1!$AH$1266=CNGE_2026_M3_Secc1!$AJ$1266,"",IF(CNGE_2026_M3_Secc1!D1276="","",CNGE_2026_M3_Secc1!D1276)))</f>
        <v/>
      </c>
      <c r="E1030" s="746"/>
      <c r="F1030" s="746"/>
      <c r="G1030" s="746"/>
      <c r="H1030" s="746"/>
      <c r="I1030" s="746"/>
      <c r="J1030" s="746"/>
      <c r="K1030" s="746"/>
      <c r="L1030" s="746"/>
      <c r="M1030" s="432"/>
      <c r="N1030" s="432"/>
      <c r="O1030" s="432"/>
      <c r="P1030" s="432"/>
      <c r="Q1030" s="432"/>
      <c r="R1030" s="432"/>
      <c r="S1030" s="432"/>
      <c r="T1030" s="432"/>
      <c r="U1030" s="432"/>
      <c r="V1030" s="432"/>
      <c r="W1030" s="432"/>
      <c r="X1030" s="432"/>
      <c r="Y1030" s="432"/>
      <c r="Z1030" s="432"/>
      <c r="AA1030" s="432"/>
      <c r="AB1030" s="432"/>
      <c r="AC1030" s="432"/>
      <c r="AD1030" s="432"/>
      <c r="AE1030" s="12"/>
      <c r="AF1030" s="122"/>
      <c r="AH1030" s="896">
        <f t="shared" si="322"/>
        <v>0</v>
      </c>
      <c r="AI1030" s="627"/>
      <c r="AJ1030" s="627">
        <f t="shared" si="323"/>
        <v>0</v>
      </c>
      <c r="AK1030" s="627"/>
      <c r="AL1030" s="639">
        <f t="shared" si="324"/>
        <v>0</v>
      </c>
      <c r="AM1030" s="641"/>
      <c r="AN1030" s="627">
        <f t="shared" si="325"/>
        <v>0</v>
      </c>
      <c r="AO1030" s="639"/>
      <c r="AP1030" s="448"/>
      <c r="AQ1030" s="919">
        <f t="shared" si="326"/>
        <v>0</v>
      </c>
      <c r="AR1030" s="627"/>
      <c r="AS1030" s="627">
        <f t="shared" si="327"/>
        <v>0</v>
      </c>
      <c r="AT1030" s="627"/>
      <c r="AU1030" s="639">
        <f t="shared" si="328"/>
        <v>0</v>
      </c>
      <c r="AV1030" s="641"/>
      <c r="AW1030" s="627">
        <f t="shared" si="329"/>
        <v>0</v>
      </c>
      <c r="AX1030" s="639"/>
      <c r="AY1030" s="448"/>
      <c r="AZ1030" s="896">
        <f t="shared" si="330"/>
        <v>0</v>
      </c>
      <c r="BA1030" s="627"/>
      <c r="BB1030" s="627">
        <f t="shared" si="331"/>
        <v>0</v>
      </c>
      <c r="BC1030" s="627"/>
      <c r="BD1030" s="639">
        <f t="shared" si="332"/>
        <v>0</v>
      </c>
      <c r="BE1030" s="641"/>
      <c r="BF1030" s="627">
        <f t="shared" si="333"/>
        <v>0</v>
      </c>
      <c r="BG1030" s="639"/>
      <c r="BH1030" s="448"/>
      <c r="BI1030" s="896">
        <f t="shared" si="334"/>
        <v>0</v>
      </c>
      <c r="BJ1030" s="627"/>
      <c r="BK1030" s="627">
        <f t="shared" si="335"/>
        <v>0</v>
      </c>
      <c r="BL1030" s="627"/>
      <c r="BM1030" s="639">
        <f t="shared" si="336"/>
        <v>0</v>
      </c>
      <c r="BN1030" s="641"/>
      <c r="BO1030" s="627">
        <f t="shared" si="337"/>
        <v>0</v>
      </c>
      <c r="BP1030" s="639"/>
      <c r="BQ1030" s="448"/>
      <c r="BR1030" s="1090">
        <f t="shared" si="338"/>
        <v>0</v>
      </c>
      <c r="BS1030" s="748"/>
      <c r="BT1030" s="639" t="str">
        <f>IF(BR1030=0,"",IF(SUM($BR$1028:BR1030)=1,BV1030,IF($BR$1040&gt;SUM($BR$1028:BR1030),_xlfn.CONCAT(", ",BV1030),IF($BR$1040=SUM($BR$1028:BR1030),_xlfn.CONCAT(" y ",BV1030,".")))))</f>
        <v/>
      </c>
      <c r="BU1030" s="641" t="str">
        <f>IF(BS1030=0,"", IF(SUM($AN$498:BS1030)=1,BV1030, IF($AN$511&gt;SUM($AN$498:BS1030),_xlfn.CONCAT(", ",BV1030), IF($AN$511=SUM($AN$498:BS1030),_xlfn.CONCAT(" y ",BV1030,".")))))</f>
        <v/>
      </c>
      <c r="BV1030" s="639">
        <f t="shared" si="339"/>
        <v>2</v>
      </c>
      <c r="BW1030" s="641"/>
      <c r="GI1030" s="627">
        <f t="shared" si="309"/>
        <v>0</v>
      </c>
      <c r="GJ1030" s="627"/>
      <c r="GK1030" s="627">
        <f t="shared" si="310"/>
        <v>0</v>
      </c>
      <c r="GL1030" s="627"/>
      <c r="GM1030" s="627">
        <f t="shared" si="311"/>
        <v>0</v>
      </c>
      <c r="GN1030" s="627"/>
      <c r="GO1030" s="627">
        <f t="shared" si="312"/>
        <v>0</v>
      </c>
      <c r="GP1030" s="627"/>
      <c r="GQ1030" s="627">
        <f t="shared" si="313"/>
        <v>0</v>
      </c>
      <c r="GR1030" s="627"/>
      <c r="GS1030" s="627">
        <f t="shared" si="314"/>
        <v>0</v>
      </c>
      <c r="GT1030" s="627"/>
      <c r="GU1030" s="627">
        <f t="shared" si="315"/>
        <v>0</v>
      </c>
      <c r="GV1030" s="627"/>
      <c r="GW1030" s="627">
        <f t="shared" si="316"/>
        <v>0</v>
      </c>
      <c r="GX1030" s="627"/>
      <c r="GY1030" s="627">
        <f t="shared" si="317"/>
        <v>0</v>
      </c>
      <c r="GZ1030" s="627"/>
      <c r="HA1030" s="627">
        <f t="shared" si="318"/>
        <v>0</v>
      </c>
      <c r="HB1030" s="627"/>
      <c r="HC1030" s="627">
        <f t="shared" si="319"/>
        <v>0</v>
      </c>
      <c r="HD1030" s="627"/>
      <c r="HE1030" s="627">
        <f t="shared" si="320"/>
        <v>0</v>
      </c>
      <c r="HF1030" s="627"/>
      <c r="HG1030" s="627">
        <f t="shared" si="321"/>
        <v>0</v>
      </c>
      <c r="HH1030" s="627"/>
      <c r="HJ1030" s="639">
        <v>15</v>
      </c>
      <c r="HK1030" s="641"/>
      <c r="HL1030" s="639">
        <f>IF(DR1028=0,0,1)</f>
        <v>0</v>
      </c>
      <c r="HM1030" s="641"/>
      <c r="HN1030" s="639" t="str">
        <f>IF(HL1030=0,"",IF(SUM($HL$1028:HL1030)=1,_xlfn.CONCAT(HJ1030,),IF($HL$1037&gt;SUM($HL$1028:HL1030),_xlfn.CONCAT(", ",HJ1030),IF($HL$1037=SUM($HL$1028:HL1030),_xlfn.CONCAT(" y ",HJ1030,".")))))</f>
        <v/>
      </c>
      <c r="HO1030" s="641"/>
      <c r="HQ1030" s="639">
        <v>23</v>
      </c>
      <c r="HR1030" s="641"/>
      <c r="HS1030" s="639">
        <f>IF(FV1028=0,0,1)</f>
        <v>0</v>
      </c>
      <c r="HT1030" s="641"/>
      <c r="HU1030" s="639" t="str">
        <f>IF(HS1030=0,"",IF(SUM($HS$1028:HS1030)=1,_xlfn.CONCAT(HQ1030,),IF($HS$1032&gt;SUM($HS$1028:HS1030),_xlfn.CONCAT(", ",HQ1030),IF($HS$1032=SUM($HS$1028:HS1030),_xlfn.CONCAT(" y ",HQ1030,".")))))</f>
        <v/>
      </c>
      <c r="HV1030" s="641"/>
      <c r="HX1030" s="890" t="s">
        <v>7899</v>
      </c>
      <c r="HY1030" s="891"/>
      <c r="HZ1030" s="473" t="s">
        <v>515</v>
      </c>
      <c r="IA1030" s="473" t="s">
        <v>516</v>
      </c>
      <c r="IB1030" s="489" t="s">
        <v>8141</v>
      </c>
      <c r="IC1030" s="473" t="s">
        <v>8142</v>
      </c>
    </row>
    <row r="1031" spans="1:238" s="72" customFormat="1" ht="15" customHeight="1">
      <c r="A1031" s="131"/>
      <c r="B1031" s="53"/>
      <c r="C1031" s="82" t="s">
        <v>68</v>
      </c>
      <c r="D1031" s="746" t="str">
        <f>IF(OR($AH$11=1,$BY$1028=1),"",IF(CNGE_2026_M3_Secc1!$AH$1266=CNGE_2026_M3_Secc1!$AJ$1266,"",IF(CNGE_2026_M3_Secc1!D1277="","",CNGE_2026_M3_Secc1!D1277)))</f>
        <v/>
      </c>
      <c r="E1031" s="746"/>
      <c r="F1031" s="746"/>
      <c r="G1031" s="746"/>
      <c r="H1031" s="746"/>
      <c r="I1031" s="746"/>
      <c r="J1031" s="746"/>
      <c r="K1031" s="746"/>
      <c r="L1031" s="746"/>
      <c r="M1031" s="432"/>
      <c r="N1031" s="432"/>
      <c r="O1031" s="432"/>
      <c r="P1031" s="432"/>
      <c r="Q1031" s="432"/>
      <c r="R1031" s="432"/>
      <c r="S1031" s="432"/>
      <c r="T1031" s="432"/>
      <c r="U1031" s="432"/>
      <c r="V1031" s="432"/>
      <c r="W1031" s="432"/>
      <c r="X1031" s="432"/>
      <c r="Y1031" s="432"/>
      <c r="Z1031" s="432"/>
      <c r="AA1031" s="432"/>
      <c r="AB1031" s="432"/>
      <c r="AC1031" s="432"/>
      <c r="AD1031" s="432"/>
      <c r="AE1031" s="12"/>
      <c r="AF1031" s="122"/>
      <c r="AH1031" s="896">
        <f t="shared" si="322"/>
        <v>0</v>
      </c>
      <c r="AI1031" s="627"/>
      <c r="AJ1031" s="627">
        <f t="shared" si="323"/>
        <v>0</v>
      </c>
      <c r="AK1031" s="627"/>
      <c r="AL1031" s="639">
        <f t="shared" si="324"/>
        <v>0</v>
      </c>
      <c r="AM1031" s="641"/>
      <c r="AN1031" s="627">
        <f t="shared" si="325"/>
        <v>0</v>
      </c>
      <c r="AO1031" s="639"/>
      <c r="AP1031" s="448"/>
      <c r="AQ1031" s="919">
        <f t="shared" si="326"/>
        <v>0</v>
      </c>
      <c r="AR1031" s="627"/>
      <c r="AS1031" s="627">
        <f t="shared" si="327"/>
        <v>0</v>
      </c>
      <c r="AT1031" s="627"/>
      <c r="AU1031" s="639">
        <f t="shared" si="328"/>
        <v>0</v>
      </c>
      <c r="AV1031" s="641"/>
      <c r="AW1031" s="627">
        <f t="shared" si="329"/>
        <v>0</v>
      </c>
      <c r="AX1031" s="639"/>
      <c r="AY1031" s="448"/>
      <c r="AZ1031" s="896">
        <f t="shared" si="330"/>
        <v>0</v>
      </c>
      <c r="BA1031" s="627"/>
      <c r="BB1031" s="627">
        <f t="shared" si="331"/>
        <v>0</v>
      </c>
      <c r="BC1031" s="627"/>
      <c r="BD1031" s="639">
        <f t="shared" si="332"/>
        <v>0</v>
      </c>
      <c r="BE1031" s="641"/>
      <c r="BF1031" s="627">
        <f t="shared" si="333"/>
        <v>0</v>
      </c>
      <c r="BG1031" s="639"/>
      <c r="BH1031" s="448"/>
      <c r="BI1031" s="896">
        <f t="shared" si="334"/>
        <v>0</v>
      </c>
      <c r="BJ1031" s="627"/>
      <c r="BK1031" s="627">
        <f t="shared" si="335"/>
        <v>0</v>
      </c>
      <c r="BL1031" s="627"/>
      <c r="BM1031" s="639">
        <f t="shared" si="336"/>
        <v>0</v>
      </c>
      <c r="BN1031" s="641"/>
      <c r="BO1031" s="627">
        <f t="shared" si="337"/>
        <v>0</v>
      </c>
      <c r="BP1031" s="639"/>
      <c r="BQ1031" s="448"/>
      <c r="BR1031" s="1090">
        <f t="shared" si="338"/>
        <v>0</v>
      </c>
      <c r="BS1031" s="748"/>
      <c r="BT1031" s="639" t="str">
        <f>IF(BR1031=0,"",IF(SUM($BR$1028:BR1031)=1,BV1031,IF($BR$1040&gt;SUM($BR$1028:BR1031),_xlfn.CONCAT(", ",BV1031),IF($BR$1040=SUM($BR$1028:BR1031),_xlfn.CONCAT(" y ",BV1031,".")))))</f>
        <v/>
      </c>
      <c r="BU1031" s="641" t="str">
        <f>IF(BS1031=0,"", IF(SUM($AN$498:BS1031)=1,BV1031, IF($AN$511&gt;SUM($AN$498:BS1031),_xlfn.CONCAT(", ",BV1031), IF($AN$511=SUM($AN$498:BS1031),_xlfn.CONCAT(" y ",BV1031,".")))))</f>
        <v/>
      </c>
      <c r="BV1031" s="639">
        <f t="shared" si="339"/>
        <v>3</v>
      </c>
      <c r="BW1031" s="641"/>
      <c r="GI1031" s="627">
        <f t="shared" si="309"/>
        <v>0</v>
      </c>
      <c r="GJ1031" s="627"/>
      <c r="GK1031" s="627">
        <f t="shared" si="310"/>
        <v>0</v>
      </c>
      <c r="GL1031" s="627"/>
      <c r="GM1031" s="627">
        <f t="shared" si="311"/>
        <v>0</v>
      </c>
      <c r="GN1031" s="627"/>
      <c r="GO1031" s="627">
        <f t="shared" si="312"/>
        <v>0</v>
      </c>
      <c r="GP1031" s="627"/>
      <c r="GQ1031" s="627">
        <f t="shared" si="313"/>
        <v>0</v>
      </c>
      <c r="GR1031" s="627"/>
      <c r="GS1031" s="627">
        <f t="shared" si="314"/>
        <v>0</v>
      </c>
      <c r="GT1031" s="627"/>
      <c r="GU1031" s="627">
        <f t="shared" si="315"/>
        <v>0</v>
      </c>
      <c r="GV1031" s="627"/>
      <c r="GW1031" s="627">
        <f t="shared" si="316"/>
        <v>0</v>
      </c>
      <c r="GX1031" s="627"/>
      <c r="GY1031" s="627">
        <f t="shared" si="317"/>
        <v>0</v>
      </c>
      <c r="GZ1031" s="627"/>
      <c r="HA1031" s="627">
        <f t="shared" si="318"/>
        <v>0</v>
      </c>
      <c r="HB1031" s="627"/>
      <c r="HC1031" s="627">
        <f t="shared" si="319"/>
        <v>0</v>
      </c>
      <c r="HD1031" s="627"/>
      <c r="HE1031" s="627">
        <f t="shared" si="320"/>
        <v>0</v>
      </c>
      <c r="HF1031" s="627"/>
      <c r="HG1031" s="627">
        <f t="shared" si="321"/>
        <v>0</v>
      </c>
      <c r="HH1031" s="627"/>
      <c r="HJ1031" s="639">
        <v>16</v>
      </c>
      <c r="HK1031" s="641"/>
      <c r="HL1031" s="639">
        <f>IF(DY1028=0,0,1)</f>
        <v>0</v>
      </c>
      <c r="HM1031" s="641"/>
      <c r="HN1031" s="639" t="str">
        <f>IF(HL1031=0,"",IF(SUM($HL$1028:HL1031)=1,_xlfn.CONCAT(HJ1031,),IF($HL$1037&gt;SUM($HL$1028:HL1031),_xlfn.CONCAT(", ",HJ1031),IF($HL$1037=SUM($HL$1028:HL1031),_xlfn.CONCAT(" y ",HJ1031,".")))))</f>
        <v/>
      </c>
      <c r="HO1031" s="641"/>
      <c r="HQ1031" s="639">
        <v>24</v>
      </c>
      <c r="HR1031" s="641"/>
      <c r="HS1031" s="639">
        <f>IF(GC1028=0,0,1)</f>
        <v>0</v>
      </c>
      <c r="HT1031" s="641"/>
      <c r="HU1031" s="639" t="str">
        <f>IF(HS1031=0,"",IF(SUM($HS$1028:HS1031)=1,_xlfn.CONCAT(HQ1031,),IF($HS$1032&gt;SUM($HS$1028:HS1031),_xlfn.CONCAT(", ",HQ1031),IF($HS$1032=SUM($HS$1028:HS1031),_xlfn.CONCAT(" y ",HQ1031,".")))))</f>
        <v/>
      </c>
      <c r="HV1031" s="641"/>
      <c r="HX1031" s="892" t="s">
        <v>8088</v>
      </c>
      <c r="HY1031" s="890"/>
      <c r="HZ1031" s="499" t="str">
        <f>SUBSTITUTE( SUBSTITUTE( SUBSTITUTE( SUBSTITUTE( SUBSTITUTE( SUBSTITUTE( SUBSTITUTE( SUBSTITUTE( SUBSTITUTE( SUBSTITUTE(HZ1030, "á", "a"), "é", "e"), "í", "i"), "ó", "o"), "ú", "u"), "Á", "A"), "É", "E"), "Í", "I"), "Ó", "O"), "Ú", "U")</f>
        <v>Realizando las practicas forenses correspondientes</v>
      </c>
      <c r="IA1031" s="499" t="str">
        <f>SUBSTITUTE( SUBSTITUTE( SUBSTITUTE( SUBSTITUTE( SUBSTITUTE( SUBSTITUTE( SUBSTITUTE( SUBSTITUTE( SUBSTITUTE( SUBSTITUTE(IA1030, "á", "a"), "é", "e"), "í", "i"), "ó", "o"), "ú", "u"), "Á", "A"), "É", "E"), "Í", "I"), "Ó", "O"), "Ú", "U")</f>
        <v>Pendientes de programar las practicas forenses correspondientes</v>
      </c>
      <c r="IB1031" s="499" t="str">
        <f>SUBSTITUTE( SUBSTITUTE( SUBSTITUTE( SUBSTITUTE( SUBSTITUTE( SUBSTITUTE( SUBSTITUTE( SUBSTITUTE( SUBSTITUTE( SUBSTITUTE(IB1030, "á", "a"), "é", "e"), "í", "i"), "ó", "o"), "ú", "u"), "Á", "A"), "É", "E"), "Í", "I"), "Ó", "O"), "Ú", "U")</f>
        <v>En almacenamiento como destino (egresados durante el año)</v>
      </c>
      <c r="IC1031" s="499" t="str">
        <f>SUBSTITUTE( SUBSTITUTE( SUBSTITUTE( SUBSTITUTE( SUBSTITUTE( SUBSTITUTE( SUBSTITUTE( SUBSTITUTE( SUBSTITUTE( SUBSTITUTE(IC1030, "á", "a"), "é", "e"), "í", "i"), "ó", "o"), "ú", "u"), "Á", "A"), "É", "E"), "Í", "I"), "Ó", "O"), "Ú", "U")</f>
        <v>En almacenamiento como destino (provenientes de ejercicios anteriores)</v>
      </c>
    </row>
    <row r="1032" spans="1:238" s="72" customFormat="1" ht="15" customHeight="1">
      <c r="A1032" s="131"/>
      <c r="B1032" s="53"/>
      <c r="C1032" s="82" t="s">
        <v>69</v>
      </c>
      <c r="D1032" s="746" t="str">
        <f>IF(OR($AH$11=1,$BY$1028=1),"",IF(CNGE_2026_M3_Secc1!$AH$1266=CNGE_2026_M3_Secc1!$AJ$1266,"",IF(CNGE_2026_M3_Secc1!D1278="","",CNGE_2026_M3_Secc1!D1278)))</f>
        <v/>
      </c>
      <c r="E1032" s="746"/>
      <c r="F1032" s="746"/>
      <c r="G1032" s="746"/>
      <c r="H1032" s="746"/>
      <c r="I1032" s="746"/>
      <c r="J1032" s="746"/>
      <c r="K1032" s="746"/>
      <c r="L1032" s="746"/>
      <c r="M1032" s="432"/>
      <c r="N1032" s="432"/>
      <c r="O1032" s="432"/>
      <c r="P1032" s="432"/>
      <c r="Q1032" s="432"/>
      <c r="R1032" s="432"/>
      <c r="S1032" s="432"/>
      <c r="T1032" s="432"/>
      <c r="U1032" s="432"/>
      <c r="V1032" s="432"/>
      <c r="W1032" s="432"/>
      <c r="X1032" s="432"/>
      <c r="Y1032" s="432"/>
      <c r="Z1032" s="432"/>
      <c r="AA1032" s="432"/>
      <c r="AB1032" s="432"/>
      <c r="AC1032" s="432"/>
      <c r="AD1032" s="432"/>
      <c r="AE1032" s="12"/>
      <c r="AF1032" s="122"/>
      <c r="AH1032" s="896">
        <f t="shared" si="322"/>
        <v>0</v>
      </c>
      <c r="AI1032" s="627"/>
      <c r="AJ1032" s="627">
        <f t="shared" si="323"/>
        <v>0</v>
      </c>
      <c r="AK1032" s="627"/>
      <c r="AL1032" s="639">
        <f t="shared" si="324"/>
        <v>0</v>
      </c>
      <c r="AM1032" s="641"/>
      <c r="AN1032" s="627">
        <f t="shared" si="325"/>
        <v>0</v>
      </c>
      <c r="AO1032" s="639"/>
      <c r="AP1032" s="448"/>
      <c r="AQ1032" s="919">
        <f t="shared" si="326"/>
        <v>0</v>
      </c>
      <c r="AR1032" s="627"/>
      <c r="AS1032" s="627">
        <f t="shared" si="327"/>
        <v>0</v>
      </c>
      <c r="AT1032" s="627"/>
      <c r="AU1032" s="639">
        <f t="shared" si="328"/>
        <v>0</v>
      </c>
      <c r="AV1032" s="641"/>
      <c r="AW1032" s="627">
        <f t="shared" si="329"/>
        <v>0</v>
      </c>
      <c r="AX1032" s="639"/>
      <c r="AY1032" s="448"/>
      <c r="AZ1032" s="896">
        <f t="shared" si="330"/>
        <v>0</v>
      </c>
      <c r="BA1032" s="627"/>
      <c r="BB1032" s="627">
        <f t="shared" si="331"/>
        <v>0</v>
      </c>
      <c r="BC1032" s="627"/>
      <c r="BD1032" s="639">
        <f t="shared" si="332"/>
        <v>0</v>
      </c>
      <c r="BE1032" s="641"/>
      <c r="BF1032" s="627">
        <f t="shared" si="333"/>
        <v>0</v>
      </c>
      <c r="BG1032" s="639"/>
      <c r="BH1032" s="448"/>
      <c r="BI1032" s="896">
        <f t="shared" si="334"/>
        <v>0</v>
      </c>
      <c r="BJ1032" s="627"/>
      <c r="BK1032" s="627">
        <f t="shared" si="335"/>
        <v>0</v>
      </c>
      <c r="BL1032" s="627"/>
      <c r="BM1032" s="639">
        <f t="shared" si="336"/>
        <v>0</v>
      </c>
      <c r="BN1032" s="641"/>
      <c r="BO1032" s="627">
        <f t="shared" si="337"/>
        <v>0</v>
      </c>
      <c r="BP1032" s="639"/>
      <c r="BQ1032" s="448"/>
      <c r="BR1032" s="1090">
        <f t="shared" si="338"/>
        <v>0</v>
      </c>
      <c r="BS1032" s="748"/>
      <c r="BT1032" s="639" t="str">
        <f>IF(BR1032=0,"",IF(SUM($BR$1028:BR1032)=1,BV1032,IF($BR$1040&gt;SUM($BR$1028:BR1032),_xlfn.CONCAT(", ",BV1032),IF($BR$1040=SUM($BR$1028:BR1032),_xlfn.CONCAT(" y ",BV1032,".")))))</f>
        <v/>
      </c>
      <c r="BU1032" s="641" t="str">
        <f>IF(BS1032=0,"", IF(SUM($AN$498:BS1032)=1,BV1032, IF($AN$511&gt;SUM($AN$498:BS1032),_xlfn.CONCAT(", ",BV1032), IF($AN$511=SUM($AN$498:BS1032),_xlfn.CONCAT(" y ",BV1032,".")))))</f>
        <v/>
      </c>
      <c r="BV1032" s="639">
        <f t="shared" si="339"/>
        <v>4</v>
      </c>
      <c r="BW1032" s="641"/>
      <c r="GI1032" s="627">
        <f t="shared" si="309"/>
        <v>0</v>
      </c>
      <c r="GJ1032" s="627"/>
      <c r="GK1032" s="627">
        <f t="shared" si="310"/>
        <v>0</v>
      </c>
      <c r="GL1032" s="627"/>
      <c r="GM1032" s="627">
        <f t="shared" si="311"/>
        <v>0</v>
      </c>
      <c r="GN1032" s="627"/>
      <c r="GO1032" s="627">
        <f t="shared" si="312"/>
        <v>0</v>
      </c>
      <c r="GP1032" s="627"/>
      <c r="GQ1032" s="627">
        <f t="shared" si="313"/>
        <v>0</v>
      </c>
      <c r="GR1032" s="627"/>
      <c r="GS1032" s="627">
        <f t="shared" si="314"/>
        <v>0</v>
      </c>
      <c r="GT1032" s="627"/>
      <c r="GU1032" s="627">
        <f t="shared" si="315"/>
        <v>0</v>
      </c>
      <c r="GV1032" s="627"/>
      <c r="GW1032" s="627">
        <f t="shared" si="316"/>
        <v>0</v>
      </c>
      <c r="GX1032" s="627"/>
      <c r="GY1032" s="627">
        <f t="shared" si="317"/>
        <v>0</v>
      </c>
      <c r="GZ1032" s="627"/>
      <c r="HA1032" s="627">
        <f t="shared" si="318"/>
        <v>0</v>
      </c>
      <c r="HB1032" s="627"/>
      <c r="HC1032" s="627">
        <f t="shared" si="319"/>
        <v>0</v>
      </c>
      <c r="HD1032" s="627"/>
      <c r="HE1032" s="627">
        <f t="shared" si="320"/>
        <v>0</v>
      </c>
      <c r="HF1032" s="627"/>
      <c r="HG1032" s="627">
        <f t="shared" si="321"/>
        <v>0</v>
      </c>
      <c r="HH1032" s="627"/>
      <c r="HJ1032" s="639">
        <v>17</v>
      </c>
      <c r="HK1032" s="641"/>
      <c r="HL1032" s="639">
        <f>IF(EF1028=0,0,1)</f>
        <v>0</v>
      </c>
      <c r="HM1032" s="641"/>
      <c r="HN1032" s="639" t="str">
        <f>IF(HL1032=0,"",IF(SUM($HL$1028:HL1032)=1,_xlfn.CONCAT(HJ1032,),IF($HL$1037&gt;SUM($HL$1028:HL1032),_xlfn.CONCAT(", ",HJ1032),IF($HL$1037=SUM($HL$1028:HL1032),_xlfn.CONCAT(" y ",HJ1032,".")))))</f>
        <v/>
      </c>
      <c r="HO1032" s="641"/>
      <c r="HS1032" s="1134">
        <f>SUM(HS1028:HT1031)</f>
        <v>0</v>
      </c>
      <c r="HT1032" s="1135"/>
      <c r="HU1032" s="1136" t="str">
        <f>IF(HS1032=0,"", _xlfn.CONCAT(HU1028:HV1031))</f>
        <v/>
      </c>
      <c r="HV1032" s="1137"/>
      <c r="HX1032" s="895" t="s">
        <v>7223</v>
      </c>
      <c r="HY1032" s="886"/>
      <c r="HZ1032" s="491">
        <f>IF(ISNUMBER(SEARCH(HZ1031,$HZ$1028,1))=FALSE,0,1)</f>
        <v>0</v>
      </c>
      <c r="IA1032" s="491">
        <f>IF(ISNUMBER(SEARCH(IA1031,$HZ$1028,1))=FALSE,0,1)</f>
        <v>0</v>
      </c>
      <c r="IB1032" s="491">
        <f>IF(ISNUMBER(SEARCH(IB1031,$HZ$1028,1))=FALSE,0,1)</f>
        <v>0</v>
      </c>
      <c r="IC1032" s="491">
        <f>IF(ISNUMBER(SEARCH(IC1031,$HZ$1028,1))=FALSE,0,1)</f>
        <v>0</v>
      </c>
      <c r="ID1032" s="494">
        <f>SUM(HZ1032:IC1032)</f>
        <v>0</v>
      </c>
    </row>
    <row r="1033" spans="1:238" s="72" customFormat="1" ht="15" customHeight="1">
      <c r="A1033" s="131"/>
      <c r="B1033" s="53"/>
      <c r="C1033" s="82" t="s">
        <v>70</v>
      </c>
      <c r="D1033" s="746" t="str">
        <f>IF(OR($AH$11=1,$BY$1028=1),"",IF(CNGE_2026_M3_Secc1!$AH$1266=CNGE_2026_M3_Secc1!$AJ$1266,"",IF(CNGE_2026_M3_Secc1!D1279="","",CNGE_2026_M3_Secc1!D1279)))</f>
        <v/>
      </c>
      <c r="E1033" s="746"/>
      <c r="F1033" s="746"/>
      <c r="G1033" s="746"/>
      <c r="H1033" s="746"/>
      <c r="I1033" s="746"/>
      <c r="J1033" s="746"/>
      <c r="K1033" s="746"/>
      <c r="L1033" s="746"/>
      <c r="M1033" s="432"/>
      <c r="N1033" s="432"/>
      <c r="O1033" s="432"/>
      <c r="P1033" s="432"/>
      <c r="Q1033" s="432"/>
      <c r="R1033" s="432"/>
      <c r="S1033" s="432"/>
      <c r="T1033" s="432"/>
      <c r="U1033" s="432"/>
      <c r="V1033" s="432"/>
      <c r="W1033" s="432"/>
      <c r="X1033" s="432"/>
      <c r="Y1033" s="432"/>
      <c r="Z1033" s="432"/>
      <c r="AA1033" s="432"/>
      <c r="AB1033" s="432"/>
      <c r="AC1033" s="432"/>
      <c r="AD1033" s="432"/>
      <c r="AE1033" s="12"/>
      <c r="AF1033" s="122"/>
      <c r="AH1033" s="896">
        <f t="shared" si="322"/>
        <v>0</v>
      </c>
      <c r="AI1033" s="627"/>
      <c r="AJ1033" s="627">
        <f t="shared" si="323"/>
        <v>0</v>
      </c>
      <c r="AK1033" s="627"/>
      <c r="AL1033" s="639">
        <f t="shared" si="324"/>
        <v>0</v>
      </c>
      <c r="AM1033" s="641"/>
      <c r="AN1033" s="627">
        <f t="shared" si="325"/>
        <v>0</v>
      </c>
      <c r="AO1033" s="639"/>
      <c r="AP1033" s="448"/>
      <c r="AQ1033" s="919">
        <f t="shared" si="326"/>
        <v>0</v>
      </c>
      <c r="AR1033" s="627"/>
      <c r="AS1033" s="627">
        <f t="shared" si="327"/>
        <v>0</v>
      </c>
      <c r="AT1033" s="627"/>
      <c r="AU1033" s="639">
        <f t="shared" si="328"/>
        <v>0</v>
      </c>
      <c r="AV1033" s="641"/>
      <c r="AW1033" s="627">
        <f t="shared" si="329"/>
        <v>0</v>
      </c>
      <c r="AX1033" s="639"/>
      <c r="AY1033" s="448"/>
      <c r="AZ1033" s="896">
        <f t="shared" si="330"/>
        <v>0</v>
      </c>
      <c r="BA1033" s="627"/>
      <c r="BB1033" s="627">
        <f t="shared" si="331"/>
        <v>0</v>
      </c>
      <c r="BC1033" s="627"/>
      <c r="BD1033" s="639">
        <f t="shared" si="332"/>
        <v>0</v>
      </c>
      <c r="BE1033" s="641"/>
      <c r="BF1033" s="627">
        <f t="shared" si="333"/>
        <v>0</v>
      </c>
      <c r="BG1033" s="639"/>
      <c r="BH1033" s="448"/>
      <c r="BI1033" s="896">
        <f t="shared" si="334"/>
        <v>0</v>
      </c>
      <c r="BJ1033" s="627"/>
      <c r="BK1033" s="627">
        <f t="shared" si="335"/>
        <v>0</v>
      </c>
      <c r="BL1033" s="627"/>
      <c r="BM1033" s="639">
        <f t="shared" si="336"/>
        <v>0</v>
      </c>
      <c r="BN1033" s="641"/>
      <c r="BO1033" s="627">
        <f t="shared" si="337"/>
        <v>0</v>
      </c>
      <c r="BP1033" s="639"/>
      <c r="BQ1033" s="448"/>
      <c r="BR1033" s="1090">
        <f t="shared" si="338"/>
        <v>0</v>
      </c>
      <c r="BS1033" s="748"/>
      <c r="BT1033" s="639" t="str">
        <f>IF(BR1033=0,"",IF(SUM($BR$1028:BR1033)=1,BV1033,IF($BR$1040&gt;SUM($BR$1028:BR1033),_xlfn.CONCAT(", ",BV1033),IF($BR$1040=SUM($BR$1028:BR1033),_xlfn.CONCAT(" y ",BV1033,".")))))</f>
        <v/>
      </c>
      <c r="BU1033" s="641" t="str">
        <f>IF(BS1033=0,"", IF(SUM($AN$498:BS1033)=1,BV1033, IF($AN$511&gt;SUM($AN$498:BS1033),_xlfn.CONCAT(", ",BV1033), IF($AN$511=SUM($AN$498:BS1033),_xlfn.CONCAT(" y ",BV1033,".")))))</f>
        <v/>
      </c>
      <c r="BV1033" s="639">
        <f t="shared" si="339"/>
        <v>5</v>
      </c>
      <c r="BW1033" s="641"/>
      <c r="GI1033" s="627">
        <f t="shared" si="309"/>
        <v>0</v>
      </c>
      <c r="GJ1033" s="627"/>
      <c r="GK1033" s="627">
        <f t="shared" si="310"/>
        <v>0</v>
      </c>
      <c r="GL1033" s="627"/>
      <c r="GM1033" s="627">
        <f t="shared" si="311"/>
        <v>0</v>
      </c>
      <c r="GN1033" s="627"/>
      <c r="GO1033" s="627">
        <f t="shared" si="312"/>
        <v>0</v>
      </c>
      <c r="GP1033" s="627"/>
      <c r="GQ1033" s="627">
        <f t="shared" si="313"/>
        <v>0</v>
      </c>
      <c r="GR1033" s="627"/>
      <c r="GS1033" s="627">
        <f t="shared" si="314"/>
        <v>0</v>
      </c>
      <c r="GT1033" s="627"/>
      <c r="GU1033" s="627">
        <f t="shared" si="315"/>
        <v>0</v>
      </c>
      <c r="GV1033" s="627"/>
      <c r="GW1033" s="627">
        <f t="shared" si="316"/>
        <v>0</v>
      </c>
      <c r="GX1033" s="627"/>
      <c r="GY1033" s="627">
        <f t="shared" si="317"/>
        <v>0</v>
      </c>
      <c r="GZ1033" s="627"/>
      <c r="HA1033" s="627">
        <f t="shared" si="318"/>
        <v>0</v>
      </c>
      <c r="HB1033" s="627"/>
      <c r="HC1033" s="627">
        <f t="shared" si="319"/>
        <v>0</v>
      </c>
      <c r="HD1033" s="627"/>
      <c r="HE1033" s="627">
        <f t="shared" si="320"/>
        <v>0</v>
      </c>
      <c r="HF1033" s="627"/>
      <c r="HG1033" s="627">
        <f t="shared" si="321"/>
        <v>0</v>
      </c>
      <c r="HH1033" s="627"/>
      <c r="HJ1033" s="639">
        <v>18</v>
      </c>
      <c r="HK1033" s="641"/>
      <c r="HL1033" s="639">
        <f>IF(EM1028=0,0,1)</f>
        <v>0</v>
      </c>
      <c r="HM1033" s="641"/>
      <c r="HN1033" s="639" t="str">
        <f>IF(HL1033=0,"",IF(SUM($HL$1028:HL1033)=1,_xlfn.CONCAT(HJ1033,),IF($HL$1037&gt;SUM($HL$1028:HL1033),_xlfn.CONCAT(", ",HJ1033),IF($HL$1037=SUM($HL$1028:HL1033),_xlfn.CONCAT(" y ",HJ1033,".")))))</f>
        <v/>
      </c>
      <c r="HO1033" s="641"/>
      <c r="HX1033" s="895" t="s">
        <v>7901</v>
      </c>
      <c r="HY1033" s="886"/>
      <c r="HZ1033" s="491" t="str">
        <f>IF(HZ1032=0,"",IF(SUM($HZ$1032:HZ1032)=1,HZ1029,IF($ID$1032&gt;SUM($HZ$1032:HZ1032),_xlfn.CONCAT(", ",HZ1029),IF($ID$1032=SUM($HZ$1032:HZ1032),_xlfn.CONCAT(" y ",HZ1029)))))</f>
        <v/>
      </c>
      <c r="IA1033" s="491" t="str">
        <f>IF(IA1032=0,"",IF(SUM($HZ$1032:IA1032)=1,IA1029,IF($ID$1032&gt;SUM($HZ$1032:IA1032),_xlfn.CONCAT(", ",IA1029),IF($ID$1032=SUM($HZ$1032:IA1032),_xlfn.CONCAT(" y ",IA1029)))))</f>
        <v/>
      </c>
      <c r="IB1033" s="491" t="str">
        <f>IF(IB1032=0,"",IF(SUM($HZ$1032:IB1032)=1,IB1029,IF($ID$1032&gt;SUM($HZ$1032:IB1032),_xlfn.CONCAT(", ",IB1029),IF($ID$1032=SUM($HZ$1032:IB1032),_xlfn.CONCAT(" y ",IB1029)))))</f>
        <v/>
      </c>
      <c r="IC1033" s="491" t="str">
        <f>IF(IC1032=0,"",IF(SUM($HZ$1032:IC1032)=1,IC1029,IF($ID$1032&gt;SUM($HZ$1032:IC1032),_xlfn.CONCAT(", ",IC1029),IF($ID$1032=SUM($HZ$1032:IC1032),_xlfn.CONCAT(" y ",IC1029)))))</f>
        <v/>
      </c>
      <c r="ID1033" s="495" t="str">
        <f>_xlfn.CONCAT(HZ1033:IC1033)</f>
        <v/>
      </c>
    </row>
    <row r="1034" spans="1:238" s="72" customFormat="1" ht="15" customHeight="1">
      <c r="A1034" s="131"/>
      <c r="B1034" s="53"/>
      <c r="C1034" s="82" t="s">
        <v>71</v>
      </c>
      <c r="D1034" s="746" t="str">
        <f>IF(OR($AH$11=1,$BY$1028=1),"",IF(CNGE_2026_M3_Secc1!$AH$1266=CNGE_2026_M3_Secc1!$AJ$1266,"",IF(CNGE_2026_M3_Secc1!D1280="","",CNGE_2026_M3_Secc1!D1280)))</f>
        <v/>
      </c>
      <c r="E1034" s="746"/>
      <c r="F1034" s="746"/>
      <c r="G1034" s="746"/>
      <c r="H1034" s="746"/>
      <c r="I1034" s="746"/>
      <c r="J1034" s="746"/>
      <c r="K1034" s="746"/>
      <c r="L1034" s="746"/>
      <c r="M1034" s="432"/>
      <c r="N1034" s="432"/>
      <c r="O1034" s="432"/>
      <c r="P1034" s="432"/>
      <c r="Q1034" s="432"/>
      <c r="R1034" s="432"/>
      <c r="S1034" s="432"/>
      <c r="T1034" s="432"/>
      <c r="U1034" s="432"/>
      <c r="V1034" s="432"/>
      <c r="W1034" s="432"/>
      <c r="X1034" s="432"/>
      <c r="Y1034" s="432"/>
      <c r="Z1034" s="432"/>
      <c r="AA1034" s="432"/>
      <c r="AB1034" s="432"/>
      <c r="AC1034" s="432"/>
      <c r="AD1034" s="432"/>
      <c r="AE1034" s="12"/>
      <c r="AF1034" s="122"/>
      <c r="AH1034" s="896">
        <f t="shared" si="322"/>
        <v>0</v>
      </c>
      <c r="AI1034" s="627"/>
      <c r="AJ1034" s="627">
        <f t="shared" si="323"/>
        <v>0</v>
      </c>
      <c r="AK1034" s="627"/>
      <c r="AL1034" s="639">
        <f t="shared" si="324"/>
        <v>0</v>
      </c>
      <c r="AM1034" s="641"/>
      <c r="AN1034" s="627">
        <f t="shared" si="325"/>
        <v>0</v>
      </c>
      <c r="AO1034" s="639"/>
      <c r="AP1034" s="448"/>
      <c r="AQ1034" s="919">
        <f t="shared" si="326"/>
        <v>0</v>
      </c>
      <c r="AR1034" s="627"/>
      <c r="AS1034" s="627">
        <f t="shared" si="327"/>
        <v>0</v>
      </c>
      <c r="AT1034" s="627"/>
      <c r="AU1034" s="639">
        <f t="shared" si="328"/>
        <v>0</v>
      </c>
      <c r="AV1034" s="641"/>
      <c r="AW1034" s="627">
        <f t="shared" si="329"/>
        <v>0</v>
      </c>
      <c r="AX1034" s="639"/>
      <c r="AY1034" s="448"/>
      <c r="AZ1034" s="896">
        <f t="shared" si="330"/>
        <v>0</v>
      </c>
      <c r="BA1034" s="627"/>
      <c r="BB1034" s="627">
        <f t="shared" si="331"/>
        <v>0</v>
      </c>
      <c r="BC1034" s="627"/>
      <c r="BD1034" s="639">
        <f t="shared" si="332"/>
        <v>0</v>
      </c>
      <c r="BE1034" s="641"/>
      <c r="BF1034" s="627">
        <f t="shared" si="333"/>
        <v>0</v>
      </c>
      <c r="BG1034" s="639"/>
      <c r="BH1034" s="448"/>
      <c r="BI1034" s="896">
        <f t="shared" si="334"/>
        <v>0</v>
      </c>
      <c r="BJ1034" s="627"/>
      <c r="BK1034" s="627">
        <f t="shared" si="335"/>
        <v>0</v>
      </c>
      <c r="BL1034" s="627"/>
      <c r="BM1034" s="639">
        <f t="shared" si="336"/>
        <v>0</v>
      </c>
      <c r="BN1034" s="641"/>
      <c r="BO1034" s="627">
        <f t="shared" si="337"/>
        <v>0</v>
      </c>
      <c r="BP1034" s="639"/>
      <c r="BQ1034" s="448"/>
      <c r="BR1034" s="1090">
        <f t="shared" si="338"/>
        <v>0</v>
      </c>
      <c r="BS1034" s="748"/>
      <c r="BT1034" s="639" t="str">
        <f>IF(BR1034=0,"",IF(SUM($BR$1028:BR1034)=1,BV1034,IF($BR$1040&gt;SUM($BR$1028:BR1034),_xlfn.CONCAT(", ",BV1034),IF($BR$1040=SUM($BR$1028:BR1034),_xlfn.CONCAT(" y ",BV1034,".")))))</f>
        <v/>
      </c>
      <c r="BU1034" s="641" t="str">
        <f>IF(BS1034=0,"", IF(SUM($AN$498:BS1034)=1,BV1034, IF($AN$511&gt;SUM($AN$498:BS1034),_xlfn.CONCAT(", ",BV1034), IF($AN$511=SUM($AN$498:BS1034),_xlfn.CONCAT(" y ",BV1034,".")))))</f>
        <v/>
      </c>
      <c r="BV1034" s="639">
        <f t="shared" si="339"/>
        <v>6</v>
      </c>
      <c r="BW1034" s="641"/>
      <c r="GI1034" s="627">
        <f t="shared" si="309"/>
        <v>0</v>
      </c>
      <c r="GJ1034" s="627"/>
      <c r="GK1034" s="627">
        <f t="shared" si="310"/>
        <v>0</v>
      </c>
      <c r="GL1034" s="627"/>
      <c r="GM1034" s="627">
        <f t="shared" si="311"/>
        <v>0</v>
      </c>
      <c r="GN1034" s="627"/>
      <c r="GO1034" s="627">
        <f t="shared" si="312"/>
        <v>0</v>
      </c>
      <c r="GP1034" s="627"/>
      <c r="GQ1034" s="627">
        <f t="shared" si="313"/>
        <v>0</v>
      </c>
      <c r="GR1034" s="627"/>
      <c r="GS1034" s="627">
        <f t="shared" si="314"/>
        <v>0</v>
      </c>
      <c r="GT1034" s="627"/>
      <c r="GU1034" s="627">
        <f t="shared" si="315"/>
        <v>0</v>
      </c>
      <c r="GV1034" s="627"/>
      <c r="GW1034" s="627">
        <f t="shared" si="316"/>
        <v>0</v>
      </c>
      <c r="GX1034" s="627"/>
      <c r="GY1034" s="627">
        <f t="shared" si="317"/>
        <v>0</v>
      </c>
      <c r="GZ1034" s="627"/>
      <c r="HA1034" s="627">
        <f t="shared" si="318"/>
        <v>0</v>
      </c>
      <c r="HB1034" s="627"/>
      <c r="HC1034" s="627">
        <f t="shared" si="319"/>
        <v>0</v>
      </c>
      <c r="HD1034" s="627"/>
      <c r="HE1034" s="627">
        <f t="shared" si="320"/>
        <v>0</v>
      </c>
      <c r="HF1034" s="627"/>
      <c r="HG1034" s="627">
        <f t="shared" si="321"/>
        <v>0</v>
      </c>
      <c r="HH1034" s="627"/>
      <c r="HJ1034" s="639">
        <v>19</v>
      </c>
      <c r="HK1034" s="641"/>
      <c r="HL1034" s="639">
        <f>IF(ET1028=0,0,1)</f>
        <v>0</v>
      </c>
      <c r="HM1034" s="641"/>
      <c r="HN1034" s="639" t="str">
        <f>IF(HL1034=0,"",IF(SUM($HL$1028:HL1034)=1,_xlfn.CONCAT(HJ1034,),IF($HL$1037&gt;SUM($HL$1028:HL1034),_xlfn.CONCAT(", ",HJ1034),IF($HL$1037=SUM($HL$1028:HL1034),_xlfn.CONCAT(" y ",HJ1034,".")))))</f>
        <v/>
      </c>
      <c r="HO1034" s="641"/>
    </row>
    <row r="1035" spans="1:238" s="72" customFormat="1" ht="15" customHeight="1">
      <c r="A1035" s="131"/>
      <c r="B1035" s="53"/>
      <c r="C1035" s="82" t="s">
        <v>72</v>
      </c>
      <c r="D1035" s="746" t="str">
        <f>IF(OR($AH$11=1,$BY$1028=1),"",IF(CNGE_2026_M3_Secc1!$AH$1266=CNGE_2026_M3_Secc1!$AJ$1266,"",IF(CNGE_2026_M3_Secc1!D1281="","",CNGE_2026_M3_Secc1!D1281)))</f>
        <v/>
      </c>
      <c r="E1035" s="746"/>
      <c r="F1035" s="746"/>
      <c r="G1035" s="746"/>
      <c r="H1035" s="746"/>
      <c r="I1035" s="746"/>
      <c r="J1035" s="746"/>
      <c r="K1035" s="746"/>
      <c r="L1035" s="746"/>
      <c r="M1035" s="432"/>
      <c r="N1035" s="432"/>
      <c r="O1035" s="432"/>
      <c r="P1035" s="432"/>
      <c r="Q1035" s="432"/>
      <c r="R1035" s="432"/>
      <c r="S1035" s="432"/>
      <c r="T1035" s="432"/>
      <c r="U1035" s="432"/>
      <c r="V1035" s="432"/>
      <c r="W1035" s="432"/>
      <c r="X1035" s="432"/>
      <c r="Y1035" s="432"/>
      <c r="Z1035" s="432"/>
      <c r="AA1035" s="432"/>
      <c r="AB1035" s="432"/>
      <c r="AC1035" s="432"/>
      <c r="AD1035" s="432"/>
      <c r="AE1035" s="12"/>
      <c r="AF1035" s="122"/>
      <c r="AH1035" s="896">
        <f t="shared" si="322"/>
        <v>0</v>
      </c>
      <c r="AI1035" s="627"/>
      <c r="AJ1035" s="627">
        <f t="shared" si="323"/>
        <v>0</v>
      </c>
      <c r="AK1035" s="627"/>
      <c r="AL1035" s="639">
        <f t="shared" si="324"/>
        <v>0</v>
      </c>
      <c r="AM1035" s="641"/>
      <c r="AN1035" s="627">
        <f t="shared" si="325"/>
        <v>0</v>
      </c>
      <c r="AO1035" s="639"/>
      <c r="AP1035" s="448"/>
      <c r="AQ1035" s="919">
        <f t="shared" si="326"/>
        <v>0</v>
      </c>
      <c r="AR1035" s="627"/>
      <c r="AS1035" s="627">
        <f t="shared" si="327"/>
        <v>0</v>
      </c>
      <c r="AT1035" s="627"/>
      <c r="AU1035" s="639">
        <f t="shared" si="328"/>
        <v>0</v>
      </c>
      <c r="AV1035" s="641"/>
      <c r="AW1035" s="627">
        <f t="shared" si="329"/>
        <v>0</v>
      </c>
      <c r="AX1035" s="639"/>
      <c r="AY1035" s="448"/>
      <c r="AZ1035" s="896">
        <f t="shared" si="330"/>
        <v>0</v>
      </c>
      <c r="BA1035" s="627"/>
      <c r="BB1035" s="627">
        <f t="shared" si="331"/>
        <v>0</v>
      </c>
      <c r="BC1035" s="627"/>
      <c r="BD1035" s="639">
        <f t="shared" si="332"/>
        <v>0</v>
      </c>
      <c r="BE1035" s="641"/>
      <c r="BF1035" s="627">
        <f t="shared" si="333"/>
        <v>0</v>
      </c>
      <c r="BG1035" s="639"/>
      <c r="BH1035" s="448"/>
      <c r="BI1035" s="896">
        <f t="shared" si="334"/>
        <v>0</v>
      </c>
      <c r="BJ1035" s="627"/>
      <c r="BK1035" s="627">
        <f t="shared" si="335"/>
        <v>0</v>
      </c>
      <c r="BL1035" s="627"/>
      <c r="BM1035" s="639">
        <f t="shared" si="336"/>
        <v>0</v>
      </c>
      <c r="BN1035" s="641"/>
      <c r="BO1035" s="627">
        <f t="shared" si="337"/>
        <v>0</v>
      </c>
      <c r="BP1035" s="639"/>
      <c r="BQ1035" s="448"/>
      <c r="BR1035" s="1090">
        <f t="shared" si="338"/>
        <v>0</v>
      </c>
      <c r="BS1035" s="748"/>
      <c r="BT1035" s="639" t="str">
        <f>IF(BR1035=0,"",IF(SUM($BR$1028:BR1035)=1,BV1035,IF($BR$1040&gt;SUM($BR$1028:BR1035),_xlfn.CONCAT(", ",BV1035),IF($BR$1040=SUM($BR$1028:BR1035),_xlfn.CONCAT(" y ",BV1035,".")))))</f>
        <v/>
      </c>
      <c r="BU1035" s="641" t="str">
        <f>IF(BS1035=0,"", IF(SUM($AN$498:BS1035)=1,BV1035, IF($AN$511&gt;SUM($AN$498:BS1035),_xlfn.CONCAT(", ",BV1035), IF($AN$511=SUM($AN$498:BS1035),_xlfn.CONCAT(" y ",BV1035,".")))))</f>
        <v/>
      </c>
      <c r="BV1035" s="639">
        <f t="shared" si="339"/>
        <v>7</v>
      </c>
      <c r="BW1035" s="641"/>
      <c r="GI1035" s="627">
        <f t="shared" si="309"/>
        <v>0</v>
      </c>
      <c r="GJ1035" s="627"/>
      <c r="GK1035" s="627">
        <f t="shared" si="310"/>
        <v>0</v>
      </c>
      <c r="GL1035" s="627"/>
      <c r="GM1035" s="627">
        <f t="shared" si="311"/>
        <v>0</v>
      </c>
      <c r="GN1035" s="627"/>
      <c r="GO1035" s="627">
        <f t="shared" si="312"/>
        <v>0</v>
      </c>
      <c r="GP1035" s="627"/>
      <c r="GQ1035" s="627">
        <f t="shared" si="313"/>
        <v>0</v>
      </c>
      <c r="GR1035" s="627"/>
      <c r="GS1035" s="627">
        <f t="shared" si="314"/>
        <v>0</v>
      </c>
      <c r="GT1035" s="627"/>
      <c r="GU1035" s="627">
        <f t="shared" si="315"/>
        <v>0</v>
      </c>
      <c r="GV1035" s="627"/>
      <c r="GW1035" s="627">
        <f t="shared" si="316"/>
        <v>0</v>
      </c>
      <c r="GX1035" s="627"/>
      <c r="GY1035" s="627">
        <f t="shared" si="317"/>
        <v>0</v>
      </c>
      <c r="GZ1035" s="627"/>
      <c r="HA1035" s="627">
        <f t="shared" si="318"/>
        <v>0</v>
      </c>
      <c r="HB1035" s="627"/>
      <c r="HC1035" s="627">
        <f t="shared" si="319"/>
        <v>0</v>
      </c>
      <c r="HD1035" s="627"/>
      <c r="HE1035" s="627">
        <f t="shared" si="320"/>
        <v>0</v>
      </c>
      <c r="HF1035" s="627"/>
      <c r="HG1035" s="627">
        <f t="shared" si="321"/>
        <v>0</v>
      </c>
      <c r="HH1035" s="627"/>
      <c r="HJ1035" s="639">
        <v>20</v>
      </c>
      <c r="HK1035" s="641"/>
      <c r="HL1035" s="639">
        <f>IF(FA1028=0,0,1)</f>
        <v>0</v>
      </c>
      <c r="HM1035" s="641"/>
      <c r="HN1035" s="639" t="str">
        <f>IF(HL1035=0,"",IF(SUM($HL$1028:HL1035)=1,_xlfn.CONCAT(HJ1035,),IF($HL$1037&gt;SUM($HL$1028:HL1035),_xlfn.CONCAT(", ",HJ1035),IF($HL$1037=SUM($HL$1028:HL1035),_xlfn.CONCAT(" y ",HJ1035,".")))))</f>
        <v/>
      </c>
      <c r="HO1035" s="641"/>
    </row>
    <row r="1036" spans="1:238" s="72" customFormat="1" ht="15" customHeight="1">
      <c r="A1036" s="131"/>
      <c r="B1036" s="53"/>
      <c r="C1036" s="82" t="s">
        <v>73</v>
      </c>
      <c r="D1036" s="746" t="str">
        <f>IF(OR($AH$11=1,$BY$1028=1),"",IF(CNGE_2026_M3_Secc1!$AH$1266=CNGE_2026_M3_Secc1!$AJ$1266,"",IF(CNGE_2026_M3_Secc1!D1282="","",CNGE_2026_M3_Secc1!D1282)))</f>
        <v/>
      </c>
      <c r="E1036" s="746"/>
      <c r="F1036" s="746"/>
      <c r="G1036" s="746"/>
      <c r="H1036" s="746"/>
      <c r="I1036" s="746"/>
      <c r="J1036" s="746"/>
      <c r="K1036" s="746"/>
      <c r="L1036" s="746"/>
      <c r="M1036" s="432"/>
      <c r="N1036" s="432"/>
      <c r="O1036" s="432"/>
      <c r="P1036" s="432"/>
      <c r="Q1036" s="432"/>
      <c r="R1036" s="432"/>
      <c r="S1036" s="432"/>
      <c r="T1036" s="432"/>
      <c r="U1036" s="432"/>
      <c r="V1036" s="432"/>
      <c r="W1036" s="432"/>
      <c r="X1036" s="432"/>
      <c r="Y1036" s="432"/>
      <c r="Z1036" s="432"/>
      <c r="AA1036" s="432"/>
      <c r="AB1036" s="432"/>
      <c r="AC1036" s="432"/>
      <c r="AD1036" s="432"/>
      <c r="AE1036" s="12"/>
      <c r="AF1036" s="122"/>
      <c r="AH1036" s="896">
        <f t="shared" si="322"/>
        <v>0</v>
      </c>
      <c r="AI1036" s="627"/>
      <c r="AJ1036" s="627">
        <f t="shared" si="323"/>
        <v>0</v>
      </c>
      <c r="AK1036" s="627"/>
      <c r="AL1036" s="639">
        <f t="shared" si="324"/>
        <v>0</v>
      </c>
      <c r="AM1036" s="641"/>
      <c r="AN1036" s="627">
        <f t="shared" si="325"/>
        <v>0</v>
      </c>
      <c r="AO1036" s="639"/>
      <c r="AP1036" s="448"/>
      <c r="AQ1036" s="919">
        <f t="shared" si="326"/>
        <v>0</v>
      </c>
      <c r="AR1036" s="627"/>
      <c r="AS1036" s="627">
        <f t="shared" si="327"/>
        <v>0</v>
      </c>
      <c r="AT1036" s="627"/>
      <c r="AU1036" s="639">
        <f t="shared" si="328"/>
        <v>0</v>
      </c>
      <c r="AV1036" s="641"/>
      <c r="AW1036" s="627">
        <f t="shared" si="329"/>
        <v>0</v>
      </c>
      <c r="AX1036" s="639"/>
      <c r="AY1036" s="448"/>
      <c r="AZ1036" s="896">
        <f t="shared" si="330"/>
        <v>0</v>
      </c>
      <c r="BA1036" s="627"/>
      <c r="BB1036" s="627">
        <f t="shared" si="331"/>
        <v>0</v>
      </c>
      <c r="BC1036" s="627"/>
      <c r="BD1036" s="639">
        <f t="shared" si="332"/>
        <v>0</v>
      </c>
      <c r="BE1036" s="641"/>
      <c r="BF1036" s="627">
        <f t="shared" si="333"/>
        <v>0</v>
      </c>
      <c r="BG1036" s="639"/>
      <c r="BH1036" s="448"/>
      <c r="BI1036" s="896">
        <f t="shared" si="334"/>
        <v>0</v>
      </c>
      <c r="BJ1036" s="627"/>
      <c r="BK1036" s="627">
        <f t="shared" si="335"/>
        <v>0</v>
      </c>
      <c r="BL1036" s="627"/>
      <c r="BM1036" s="639">
        <f t="shared" si="336"/>
        <v>0</v>
      </c>
      <c r="BN1036" s="641"/>
      <c r="BO1036" s="627">
        <f t="shared" si="337"/>
        <v>0</v>
      </c>
      <c r="BP1036" s="639"/>
      <c r="BQ1036" s="448"/>
      <c r="BR1036" s="1090">
        <f t="shared" si="338"/>
        <v>0</v>
      </c>
      <c r="BS1036" s="748"/>
      <c r="BT1036" s="639" t="str">
        <f>IF(BR1036=0,"",IF(SUM($BR$1028:BR1036)=1,BV1036,IF($BR$1040&gt;SUM($BR$1028:BR1036),_xlfn.CONCAT(", ",BV1036),IF($BR$1040=SUM($BR$1028:BR1036),_xlfn.CONCAT(" y ",BV1036,".")))))</f>
        <v/>
      </c>
      <c r="BU1036" s="641" t="str">
        <f>IF(BS1036=0,"", IF(SUM($AN$498:BS1036)=1,BV1036, IF($AN$511&gt;SUM($AN$498:BS1036),_xlfn.CONCAT(", ",BV1036), IF($AN$511=SUM($AN$498:BS1036),_xlfn.CONCAT(" y ",BV1036,".")))))</f>
        <v/>
      </c>
      <c r="BV1036" s="639">
        <f t="shared" si="339"/>
        <v>8</v>
      </c>
      <c r="BW1036" s="641"/>
      <c r="GI1036" s="627">
        <f t="shared" si="309"/>
        <v>0</v>
      </c>
      <c r="GJ1036" s="627"/>
      <c r="GK1036" s="627">
        <f t="shared" si="310"/>
        <v>0</v>
      </c>
      <c r="GL1036" s="627"/>
      <c r="GM1036" s="627">
        <f t="shared" si="311"/>
        <v>0</v>
      </c>
      <c r="GN1036" s="627"/>
      <c r="GO1036" s="627">
        <f t="shared" si="312"/>
        <v>0</v>
      </c>
      <c r="GP1036" s="627"/>
      <c r="GQ1036" s="627">
        <f t="shared" si="313"/>
        <v>0</v>
      </c>
      <c r="GR1036" s="627"/>
      <c r="GS1036" s="627">
        <f t="shared" si="314"/>
        <v>0</v>
      </c>
      <c r="GT1036" s="627"/>
      <c r="GU1036" s="627">
        <f t="shared" si="315"/>
        <v>0</v>
      </c>
      <c r="GV1036" s="627"/>
      <c r="GW1036" s="627">
        <f t="shared" si="316"/>
        <v>0</v>
      </c>
      <c r="GX1036" s="627"/>
      <c r="GY1036" s="627">
        <f t="shared" si="317"/>
        <v>0</v>
      </c>
      <c r="GZ1036" s="627"/>
      <c r="HA1036" s="627">
        <f t="shared" si="318"/>
        <v>0</v>
      </c>
      <c r="HB1036" s="627"/>
      <c r="HC1036" s="627">
        <f t="shared" si="319"/>
        <v>0</v>
      </c>
      <c r="HD1036" s="627"/>
      <c r="HE1036" s="627">
        <f t="shared" si="320"/>
        <v>0</v>
      </c>
      <c r="HF1036" s="627"/>
      <c r="HG1036" s="627">
        <f t="shared" si="321"/>
        <v>0</v>
      </c>
      <c r="HH1036" s="627"/>
      <c r="HJ1036" s="639">
        <v>25</v>
      </c>
      <c r="HK1036" s="641"/>
      <c r="HL1036" s="639">
        <f>IF(AL1062=0,0,1)</f>
        <v>0</v>
      </c>
      <c r="HM1036" s="641"/>
      <c r="HN1036" s="639" t="str">
        <f>IF(HL1036=0,"",IF(SUM($HL$1028:HL1036)=1,_xlfn.CONCAT(HJ1036,),IF($HL$1037&gt;SUM($HL$1028:HL1036),_xlfn.CONCAT(", ",HJ1036),IF($HL$1037=SUM($HL$1028:HL1036),_xlfn.CONCAT(" y ",HJ1036,".")))))</f>
        <v/>
      </c>
      <c r="HO1036" s="641"/>
    </row>
    <row r="1037" spans="1:238" s="72" customFormat="1" ht="15" customHeight="1">
      <c r="A1037" s="131"/>
      <c r="B1037" s="53"/>
      <c r="C1037" s="82" t="s">
        <v>74</v>
      </c>
      <c r="D1037" s="746" t="str">
        <f>IF(OR($AH$11=1,$BY$1028=1),"",IF(CNGE_2026_M3_Secc1!$AH$1266=CNGE_2026_M3_Secc1!$AJ$1266,"",IF(CNGE_2026_M3_Secc1!D1283="","",CNGE_2026_M3_Secc1!D1283)))</f>
        <v/>
      </c>
      <c r="E1037" s="746"/>
      <c r="F1037" s="746"/>
      <c r="G1037" s="746"/>
      <c r="H1037" s="746"/>
      <c r="I1037" s="746"/>
      <c r="J1037" s="746"/>
      <c r="K1037" s="746"/>
      <c r="L1037" s="746"/>
      <c r="M1037" s="432"/>
      <c r="N1037" s="432"/>
      <c r="O1037" s="432"/>
      <c r="P1037" s="432"/>
      <c r="Q1037" s="432"/>
      <c r="R1037" s="432"/>
      <c r="S1037" s="432"/>
      <c r="T1037" s="432"/>
      <c r="U1037" s="432"/>
      <c r="V1037" s="432"/>
      <c r="W1037" s="432"/>
      <c r="X1037" s="432"/>
      <c r="Y1037" s="432"/>
      <c r="Z1037" s="432"/>
      <c r="AA1037" s="432"/>
      <c r="AB1037" s="432"/>
      <c r="AC1037" s="432"/>
      <c r="AD1037" s="432"/>
      <c r="AE1037" s="12"/>
      <c r="AF1037" s="122"/>
      <c r="AH1037" s="896">
        <f t="shared" si="322"/>
        <v>0</v>
      </c>
      <c r="AI1037" s="627"/>
      <c r="AJ1037" s="627">
        <f t="shared" si="323"/>
        <v>0</v>
      </c>
      <c r="AK1037" s="627"/>
      <c r="AL1037" s="639">
        <f t="shared" si="324"/>
        <v>0</v>
      </c>
      <c r="AM1037" s="641"/>
      <c r="AN1037" s="627">
        <f t="shared" si="325"/>
        <v>0</v>
      </c>
      <c r="AO1037" s="639"/>
      <c r="AP1037" s="448"/>
      <c r="AQ1037" s="919">
        <f t="shared" si="326"/>
        <v>0</v>
      </c>
      <c r="AR1037" s="627"/>
      <c r="AS1037" s="627">
        <f t="shared" si="327"/>
        <v>0</v>
      </c>
      <c r="AT1037" s="627"/>
      <c r="AU1037" s="639">
        <f t="shared" si="328"/>
        <v>0</v>
      </c>
      <c r="AV1037" s="641"/>
      <c r="AW1037" s="627">
        <f t="shared" si="329"/>
        <v>0</v>
      </c>
      <c r="AX1037" s="639"/>
      <c r="AY1037" s="448"/>
      <c r="AZ1037" s="896">
        <f t="shared" si="330"/>
        <v>0</v>
      </c>
      <c r="BA1037" s="627"/>
      <c r="BB1037" s="627">
        <f t="shared" si="331"/>
        <v>0</v>
      </c>
      <c r="BC1037" s="627"/>
      <c r="BD1037" s="639">
        <f t="shared" si="332"/>
        <v>0</v>
      </c>
      <c r="BE1037" s="641"/>
      <c r="BF1037" s="627">
        <f t="shared" si="333"/>
        <v>0</v>
      </c>
      <c r="BG1037" s="639"/>
      <c r="BH1037" s="448"/>
      <c r="BI1037" s="896">
        <f t="shared" si="334"/>
        <v>0</v>
      </c>
      <c r="BJ1037" s="627"/>
      <c r="BK1037" s="627">
        <f t="shared" si="335"/>
        <v>0</v>
      </c>
      <c r="BL1037" s="627"/>
      <c r="BM1037" s="639">
        <f t="shared" si="336"/>
        <v>0</v>
      </c>
      <c r="BN1037" s="641"/>
      <c r="BO1037" s="627">
        <f t="shared" si="337"/>
        <v>0</v>
      </c>
      <c r="BP1037" s="639"/>
      <c r="BQ1037" s="448"/>
      <c r="BR1037" s="1090">
        <f t="shared" si="338"/>
        <v>0</v>
      </c>
      <c r="BS1037" s="748"/>
      <c r="BT1037" s="639" t="str">
        <f>IF(BR1037=0,"",IF(SUM($BR$1028:BR1037)=1,BV1037,IF($BR$1040&gt;SUM($BR$1028:BR1037),_xlfn.CONCAT(", ",BV1037),IF($BR$1040=SUM($BR$1028:BR1037),_xlfn.CONCAT(" y ",BV1037,".")))))</f>
        <v/>
      </c>
      <c r="BU1037" s="641" t="str">
        <f>IF(BS1037=0,"", IF(SUM($AN$498:BS1037)=1,BV1037, IF($AN$511&gt;SUM($AN$498:BS1037),_xlfn.CONCAT(", ",BV1037), IF($AN$511=SUM($AN$498:BS1037),_xlfn.CONCAT(" y ",BV1037,".")))))</f>
        <v/>
      </c>
      <c r="BV1037" s="639">
        <f t="shared" si="339"/>
        <v>9</v>
      </c>
      <c r="BW1037" s="641"/>
      <c r="GI1037" s="627">
        <f t="shared" si="309"/>
        <v>0</v>
      </c>
      <c r="GJ1037" s="627"/>
      <c r="GK1037" s="627">
        <f t="shared" si="310"/>
        <v>0</v>
      </c>
      <c r="GL1037" s="627"/>
      <c r="GM1037" s="627">
        <f t="shared" si="311"/>
        <v>0</v>
      </c>
      <c r="GN1037" s="627"/>
      <c r="GO1037" s="627">
        <f t="shared" si="312"/>
        <v>0</v>
      </c>
      <c r="GP1037" s="627"/>
      <c r="GQ1037" s="627">
        <f t="shared" si="313"/>
        <v>0</v>
      </c>
      <c r="GR1037" s="627"/>
      <c r="GS1037" s="627">
        <f t="shared" si="314"/>
        <v>0</v>
      </c>
      <c r="GT1037" s="627"/>
      <c r="GU1037" s="627">
        <f t="shared" si="315"/>
        <v>0</v>
      </c>
      <c r="GV1037" s="627"/>
      <c r="GW1037" s="627">
        <f t="shared" si="316"/>
        <v>0</v>
      </c>
      <c r="GX1037" s="627"/>
      <c r="GY1037" s="627">
        <f t="shared" si="317"/>
        <v>0</v>
      </c>
      <c r="GZ1037" s="627"/>
      <c r="HA1037" s="627">
        <f t="shared" si="318"/>
        <v>0</v>
      </c>
      <c r="HB1037" s="627"/>
      <c r="HC1037" s="627">
        <f t="shared" si="319"/>
        <v>0</v>
      </c>
      <c r="HD1037" s="627"/>
      <c r="HE1037" s="627">
        <f t="shared" si="320"/>
        <v>0</v>
      </c>
      <c r="HF1037" s="627"/>
      <c r="HG1037" s="627">
        <f t="shared" si="321"/>
        <v>0</v>
      </c>
      <c r="HH1037" s="627"/>
      <c r="HL1037" s="1134">
        <f>SUM(HL1028:HM1036)</f>
        <v>0</v>
      </c>
      <c r="HM1037" s="1135"/>
      <c r="HN1037" s="1136" t="str">
        <f>IF(HL1037=0,"", _xlfn.CONCAT(HN1028:HO1036))</f>
        <v/>
      </c>
      <c r="HO1037" s="1137"/>
    </row>
    <row r="1038" spans="1:238" s="72" customFormat="1" ht="15" customHeight="1">
      <c r="A1038" s="131"/>
      <c r="B1038" s="53"/>
      <c r="C1038" s="82" t="s">
        <v>75</v>
      </c>
      <c r="D1038" s="746" t="str">
        <f>IF(OR($AH$11=1,$BY$1028=1),"",IF(CNGE_2026_M3_Secc1!$AH$1266=CNGE_2026_M3_Secc1!$AJ$1266,"",IF(CNGE_2026_M3_Secc1!D1284="","",CNGE_2026_M3_Secc1!D1284)))</f>
        <v/>
      </c>
      <c r="E1038" s="746"/>
      <c r="F1038" s="746"/>
      <c r="G1038" s="746"/>
      <c r="H1038" s="746"/>
      <c r="I1038" s="746"/>
      <c r="J1038" s="746"/>
      <c r="K1038" s="746"/>
      <c r="L1038" s="746"/>
      <c r="M1038" s="432"/>
      <c r="N1038" s="432"/>
      <c r="O1038" s="432"/>
      <c r="P1038" s="432"/>
      <c r="Q1038" s="432"/>
      <c r="R1038" s="432"/>
      <c r="S1038" s="432"/>
      <c r="T1038" s="432"/>
      <c r="U1038" s="432"/>
      <c r="V1038" s="432"/>
      <c r="W1038" s="432"/>
      <c r="X1038" s="432"/>
      <c r="Y1038" s="432"/>
      <c r="Z1038" s="432"/>
      <c r="AA1038" s="432"/>
      <c r="AB1038" s="432"/>
      <c r="AC1038" s="432"/>
      <c r="AD1038" s="432"/>
      <c r="AE1038" s="12"/>
      <c r="AF1038" s="122"/>
      <c r="AH1038" s="896">
        <f t="shared" si="322"/>
        <v>0</v>
      </c>
      <c r="AI1038" s="627"/>
      <c r="AJ1038" s="627">
        <f t="shared" si="323"/>
        <v>0</v>
      </c>
      <c r="AK1038" s="627"/>
      <c r="AL1038" s="639">
        <f t="shared" si="324"/>
        <v>0</v>
      </c>
      <c r="AM1038" s="641"/>
      <c r="AN1038" s="627">
        <f t="shared" si="325"/>
        <v>0</v>
      </c>
      <c r="AO1038" s="639"/>
      <c r="AP1038" s="448"/>
      <c r="AQ1038" s="919">
        <f t="shared" si="326"/>
        <v>0</v>
      </c>
      <c r="AR1038" s="627"/>
      <c r="AS1038" s="627">
        <f t="shared" si="327"/>
        <v>0</v>
      </c>
      <c r="AT1038" s="627"/>
      <c r="AU1038" s="639">
        <f t="shared" si="328"/>
        <v>0</v>
      </c>
      <c r="AV1038" s="641"/>
      <c r="AW1038" s="627">
        <f t="shared" si="329"/>
        <v>0</v>
      </c>
      <c r="AX1038" s="639"/>
      <c r="AY1038" s="448"/>
      <c r="AZ1038" s="896">
        <f t="shared" si="330"/>
        <v>0</v>
      </c>
      <c r="BA1038" s="627"/>
      <c r="BB1038" s="627">
        <f t="shared" si="331"/>
        <v>0</v>
      </c>
      <c r="BC1038" s="627"/>
      <c r="BD1038" s="639">
        <f t="shared" si="332"/>
        <v>0</v>
      </c>
      <c r="BE1038" s="641"/>
      <c r="BF1038" s="627">
        <f t="shared" si="333"/>
        <v>0</v>
      </c>
      <c r="BG1038" s="639"/>
      <c r="BH1038" s="448"/>
      <c r="BI1038" s="896">
        <f t="shared" si="334"/>
        <v>0</v>
      </c>
      <c r="BJ1038" s="627"/>
      <c r="BK1038" s="627">
        <f t="shared" si="335"/>
        <v>0</v>
      </c>
      <c r="BL1038" s="627"/>
      <c r="BM1038" s="639">
        <f t="shared" si="336"/>
        <v>0</v>
      </c>
      <c r="BN1038" s="641"/>
      <c r="BO1038" s="627">
        <f t="shared" si="337"/>
        <v>0</v>
      </c>
      <c r="BP1038" s="639"/>
      <c r="BQ1038" s="448"/>
      <c r="BR1038" s="1090">
        <f t="shared" si="338"/>
        <v>0</v>
      </c>
      <c r="BS1038" s="748"/>
      <c r="BT1038" s="639" t="str">
        <f>IF(BR1038=0,"",IF(SUM($BR$1028:BR1038)=1,BV1038,IF($BR$1040&gt;SUM($BR$1028:BR1038),_xlfn.CONCAT(", ",BV1038),IF($BR$1040=SUM($BR$1028:BR1038),_xlfn.CONCAT(" y ",BV1038,".")))))</f>
        <v/>
      </c>
      <c r="BU1038" s="641" t="str">
        <f>IF(BS1038=0,"", IF(SUM($AN$498:BS1038)=1,BV1038, IF($AN$511&gt;SUM($AN$498:BS1038),_xlfn.CONCAT(", ",BV1038), IF($AN$511=SUM($AN$498:BS1038),_xlfn.CONCAT(" y ",BV1038,".")))))</f>
        <v/>
      </c>
      <c r="BV1038" s="639">
        <f t="shared" si="339"/>
        <v>10</v>
      </c>
      <c r="BW1038" s="641"/>
      <c r="GI1038" s="627">
        <f t="shared" si="309"/>
        <v>0</v>
      </c>
      <c r="GJ1038" s="627"/>
      <c r="GK1038" s="627">
        <f t="shared" si="310"/>
        <v>0</v>
      </c>
      <c r="GL1038" s="627"/>
      <c r="GM1038" s="627">
        <f t="shared" si="311"/>
        <v>0</v>
      </c>
      <c r="GN1038" s="627"/>
      <c r="GO1038" s="627">
        <f t="shared" si="312"/>
        <v>0</v>
      </c>
      <c r="GP1038" s="627"/>
      <c r="GQ1038" s="627">
        <f t="shared" si="313"/>
        <v>0</v>
      </c>
      <c r="GR1038" s="627"/>
      <c r="GS1038" s="627">
        <f t="shared" si="314"/>
        <v>0</v>
      </c>
      <c r="GT1038" s="627"/>
      <c r="GU1038" s="627">
        <f t="shared" si="315"/>
        <v>0</v>
      </c>
      <c r="GV1038" s="627"/>
      <c r="GW1038" s="627">
        <f t="shared" si="316"/>
        <v>0</v>
      </c>
      <c r="GX1038" s="627"/>
      <c r="GY1038" s="627">
        <f t="shared" si="317"/>
        <v>0</v>
      </c>
      <c r="GZ1038" s="627"/>
      <c r="HA1038" s="627">
        <f t="shared" si="318"/>
        <v>0</v>
      </c>
      <c r="HB1038" s="627"/>
      <c r="HC1038" s="627">
        <f t="shared" si="319"/>
        <v>0</v>
      </c>
      <c r="HD1038" s="627"/>
      <c r="HE1038" s="627">
        <f t="shared" si="320"/>
        <v>0</v>
      </c>
      <c r="HF1038" s="627"/>
      <c r="HG1038" s="627">
        <f t="shared" si="321"/>
        <v>0</v>
      </c>
      <c r="HH1038" s="627"/>
    </row>
    <row r="1039" spans="1:238" s="72" customFormat="1" ht="24" customHeight="1">
      <c r="A1039" s="131"/>
      <c r="C1039" s="82" t="s">
        <v>321</v>
      </c>
      <c r="D1039" s="746" t="str">
        <f>IF(OR($AH$11=1,$BY$1028=1),"","OTRO CENTRO DE RESGUARDO FORENSE U HOMOLOGO")</f>
        <v>OTRO CENTRO DE RESGUARDO FORENSE U HOMOLOGO</v>
      </c>
      <c r="E1039" s="746"/>
      <c r="F1039" s="746"/>
      <c r="G1039" s="746"/>
      <c r="H1039" s="746"/>
      <c r="I1039" s="746"/>
      <c r="J1039" s="746"/>
      <c r="K1039" s="746"/>
      <c r="L1039" s="746"/>
      <c r="M1039" s="432"/>
      <c r="N1039" s="432"/>
      <c r="O1039" s="432"/>
      <c r="P1039" s="432"/>
      <c r="Q1039" s="432"/>
      <c r="R1039" s="432"/>
      <c r="S1039" s="432"/>
      <c r="T1039" s="432"/>
      <c r="U1039" s="432"/>
      <c r="V1039" s="432"/>
      <c r="W1039" s="432"/>
      <c r="X1039" s="432"/>
      <c r="Y1039" s="432"/>
      <c r="Z1039" s="432"/>
      <c r="AA1039" s="432"/>
      <c r="AB1039" s="432"/>
      <c r="AC1039" s="432"/>
      <c r="AD1039" s="432"/>
      <c r="AE1039" s="12"/>
      <c r="AF1039" s="122"/>
      <c r="AH1039" s="896">
        <f>M1039</f>
        <v>0</v>
      </c>
      <c r="AI1039" s="627"/>
      <c r="AJ1039" s="627">
        <f>COUNTIF(N1039:U1039,"NS")</f>
        <v>0</v>
      </c>
      <c r="AK1039" s="627"/>
      <c r="AL1039" s="639">
        <f>IF(COUNTIF(N1039:U1039,"NA")=COUNTA($N$1026:$O$1027,$P$1027:$U$1027),"NA",SUM(N1039:U1039))</f>
        <v>0</v>
      </c>
      <c r="AM1039" s="641"/>
      <c r="AN1039" s="627">
        <f>IF($AH$996=$AJ$996,0,IF(OR(AND(AH1039=0,AJ1039&gt;0),AND(AH1039="NS",AL1039&gt;0),AND(AH1039="NS",AJ1039=0,AL1039=0)),1,IF(OR(AND(AJ1039&gt;=2,AL1039&lt;AH1039),AND(AH1039="NS",AL1039=0,AJ1039&gt;0),AH1039=AL1039),0,1)))</f>
        <v>0</v>
      </c>
      <c r="AO1039" s="639"/>
      <c r="AP1039" s="448"/>
      <c r="AQ1039" s="919">
        <f>V1039</f>
        <v>0</v>
      </c>
      <c r="AR1039" s="627"/>
      <c r="AS1039" s="627">
        <f>COUNTIF(W1039:AD1039,"NS")</f>
        <v>0</v>
      </c>
      <c r="AT1039" s="627"/>
      <c r="AU1039" s="639">
        <f>IF(COUNTIF(W1039:AD1039,"NA")=COUNTA($W$1026:$X$1027,$Y$1027:$AD$1027),"NA",SUM(W1039:AD1039))</f>
        <v>0</v>
      </c>
      <c r="AV1039" s="641"/>
      <c r="AW1039" s="627">
        <f>IF($AH$996=$AJ$996,0,IF(OR(AND(AQ1039=0,AS1039&gt;0),AND(AQ1039="NS",AU1039&gt;0),AND(AQ1039="NS",AS1039=0,AU1039=0)),1,IF(OR(AND(AS1039&gt;=2,AU1039&lt;AQ1039),AND(AQ1039="NS",AU1039=0,AS1039&gt;0),AQ1039=AU1039),0,1)))</f>
        <v>0</v>
      </c>
      <c r="AX1039" s="639"/>
      <c r="AY1039" s="448"/>
      <c r="AZ1039" s="896">
        <f>M1059</f>
        <v>0</v>
      </c>
      <c r="BA1039" s="627"/>
      <c r="BB1039" s="627">
        <f>COUNTIF(N1059:U1059,"NS")</f>
        <v>0</v>
      </c>
      <c r="BC1039" s="627"/>
      <c r="BD1039" s="639">
        <f>IF(COUNTIF(N1059:U1059,"NA")=COUNTA($N$1046:$O$1047,$P$1047:$U$1047),"NA",SUM(N1059:U1059))</f>
        <v>0</v>
      </c>
      <c r="BE1039" s="641"/>
      <c r="BF1039" s="627">
        <f>IF($AH$996=$AJ$996,0,IF(OR(AND(AZ1039=0,BB1039&gt;0),AND(AZ1039="NS",BD1039&gt;0),AND(AZ1039="NS",BB1039=0,BD1039=0)),1,IF(OR(AND(BB1039&gt;=2,BD1039&lt;AZ1039),AND(AZ1039="NS",BD1039=0,BB1039&gt;0),AZ1039=BD1039),0,1)))</f>
        <v>0</v>
      </c>
      <c r="BG1039" s="639"/>
      <c r="BH1039" s="448"/>
      <c r="BI1039" s="896">
        <f>V1059</f>
        <v>0</v>
      </c>
      <c r="BJ1039" s="627"/>
      <c r="BK1039" s="627">
        <f>COUNTIF(W1059:AD1059,"NS")</f>
        <v>0</v>
      </c>
      <c r="BL1039" s="627"/>
      <c r="BM1039" s="639">
        <f>IF(COUNTIF(W1059:AD1059,"NA")=COUNTA($W$1046:$X$1047,$Y$1047:$AD$1047),"NA",SUM(W1059:AD1059))</f>
        <v>0</v>
      </c>
      <c r="BN1039" s="641"/>
      <c r="BO1039" s="627">
        <f>IF($AH$996=$AJ$996,0,IF(OR(AND(BI1039=0,BK1039&gt;0),AND(BI1039="NS",BM1039&gt;0),AND(BI1039="NS",BK1039=0,BM1039=0)),1,IF(OR(AND(BK1039&gt;=2,BM1039&lt;BI1039),AND(BI1039="NS",BM1039=0,BK1039&gt;0),BI1039=BM1039),0,1)))</f>
        <v>0</v>
      </c>
      <c r="BP1039" s="639"/>
      <c r="BQ1039" s="448"/>
      <c r="BR1039" s="1090">
        <f>IF(SUM(AN1039,AW1039,BF1039,BO1039)=0,0,1)</f>
        <v>0</v>
      </c>
      <c r="BS1039" s="748"/>
      <c r="BT1039" s="639" t="str">
        <f>IF(BR1039=0,"",IF(SUM($BR$1028:BR1039)=1,BV1039,IF($BR$1040&gt;SUM($BR$1028:BR1039),_xlfn.CONCAT(", ",BV1039),IF($BR$1040=SUM($BR$1028:BR1039),_xlfn.CONCAT(" y ",BV1039,".")))))</f>
        <v/>
      </c>
      <c r="BU1039" s="641" t="str">
        <f>IF(BS1039=0,"", IF(SUM($AN$498:BS1039)=1,BV1039, IF($AN$511&gt;SUM($AN$498:BS1039),_xlfn.CONCAT(", ",BV1039), IF($AN$511=SUM($AN$498:BS1039),_xlfn.CONCAT(" y ",BV1039,".")))))</f>
        <v/>
      </c>
      <c r="BV1039" s="639">
        <f>_xlfn.NUMBERVALUE(C1039)</f>
        <v>99</v>
      </c>
      <c r="BW1039" s="641"/>
      <c r="GI1039" s="627">
        <f>IF(OR($AH$996=$AJ$996,BY1039=1),0,IF(OR(AND($D1039&lt;&gt;"",$CB$1028=0,COUNTA(P1039)=COUNTA($P$1027)),AND($D1039&lt;&gt;"",$CB$1028=1,COUNTA(P1039)=0),AND($D1039="",COUNTA(P1039)=0)),0,1))</f>
        <v>0</v>
      </c>
      <c r="GJ1039" s="627"/>
      <c r="GK1039" s="627">
        <f>IF(OR($AH$996=$AJ$996,$BY$1028=1),0,IF(OR(AND($D1039&lt;&gt;"",$CE$1028=0,COUNTA(Y1039)=COUNTA($Y$1027)),AND($D1039&lt;&gt;"",$CE$1028=1,COUNTA(Y1039)=0),AND($D1039="",COUNTA(Y1039)=0)),0,1))</f>
        <v>0</v>
      </c>
      <c r="GL1039" s="627"/>
      <c r="GM1039" s="627">
        <f>IF(OR($AH$996=$AJ$996,$BY$1028=1),0,IF(OR(AND($D1039&lt;&gt;"",$CH$1028=0,COUNTA(P1059)=COUNTA($P$1047)),AND($D1039&lt;&gt;"",$CH$1028=1,COUNTA(P1059)=0),AND($D1039="",COUNTA(P1059)=0)),0,1))</f>
        <v>0</v>
      </c>
      <c r="GN1039" s="627"/>
      <c r="GO1039" s="627">
        <f>IF(OR($AH$996=$AJ$996,$BY$1028=1),0,IF(OR(AND($D1039&lt;&gt;"",$CK$1028=0,COUNTA(Y1059)=COUNTA($Y$1047)),AND($D1039&lt;&gt;"",$CK$1028=1,COUNTA(Y1059)=0),AND($D1039="",COUNTA(Y1059)=0)),0,1))</f>
        <v>0</v>
      </c>
      <c r="GP1039" s="627"/>
      <c r="GQ1039" s="627">
        <f>IF(OR($AH$996=$AJ$996,$BY$1028=1),0,IF(OR(AND($D1039&lt;&gt;"",$CN$1028=0,COUNTA(Q1039)=COUNTA($Q$1027)),AND($D1039&lt;&gt;"",$CN$1028=1,COUNTA(Q1039)=0),AND($D1039="",COUNTA(Q1039)=0)),0,1))</f>
        <v>0</v>
      </c>
      <c r="GR1039" s="627"/>
      <c r="GS1039" s="627">
        <f>IF(OR($AH$996=$AJ$996,$BY$1028=1),0,IF(OR(AND($D1039&lt;&gt;"",$CQ$1028=0,COUNTA(Z1039)=COUNTA($Z$1027)),AND($D1039&lt;&gt;"",$CQ$1028=1,COUNTA(Z1039)=0),AND($D1039="",COUNTA(Z1039)=0)),0,1))</f>
        <v>0</v>
      </c>
      <c r="GT1039" s="627"/>
      <c r="GU1039" s="627">
        <f>IF(OR($AH$996=$AJ$996,$BY$1028=1),0,IF(OR(AND($D1039&lt;&gt;"",$CT$1028=0,COUNTA(P1059)=COUNTA($P$1047)),AND($D1039&lt;&gt;"",$CT$1028=1,COUNTA(P1059)=0),AND($D1039="",COUNTA(P1059)=0)),0,1))</f>
        <v>0</v>
      </c>
      <c r="GV1039" s="627"/>
      <c r="GW1039" s="627">
        <f>IF(OR($AH$996=$AJ$996,$BY$1028=1),0,IF(OR(AND($D1039&lt;&gt;"",$CW$1028=0,COUNTA(Z1059)=COUNTA($Z$1047)),AND($D1039&lt;&gt;"",$CW$1028=1,COUNTA(Z1059)=0),AND($D1039="",COUNTA(Z1059)=0)),0,1))</f>
        <v>0</v>
      </c>
      <c r="GX1039" s="627"/>
      <c r="GY1039" s="627">
        <f>IF(OR($AH$996=$AJ$996,$BY$1028=1),0,IF(OR(AND($D1039&lt;&gt;"",$AH$704=0,COUNTA(N1039:O1039)=COUNTA($N$1026:$O$1027)),AND($D1039&lt;&gt;"",$AH$704=1,COUNTA(N1039:O1039)=0),AND($D1039="",COUNTA(N1039:O1039)=0)),0,1))</f>
        <v>0</v>
      </c>
      <c r="GZ1039" s="627"/>
      <c r="HA1039" s="627">
        <f>IF(OR($AH$996=$AJ$996,$BY$1028=1),0,IF(OR(AND($D1039&lt;&gt;"",$AK$704=0,COUNTA(W1039:X1039)=COUNTA($W$1026:$X$1027)),AND($D1039&lt;&gt;"",$AK$704=1,COUNTA(W1039:X1039)=0),AND($D1039="",COUNTA(W1039:X1039)=0)),0,1))</f>
        <v>0</v>
      </c>
      <c r="HB1039" s="627"/>
      <c r="HC1039" s="627">
        <f>IF(OR($AH$996=$AJ$996,$BY$1028=1),0,IF(OR(AND($D1039&lt;&gt;"",$AN$704=0,COUNTA(N1059:O1059)=COUNTA($N$1046:$O$1047)),AND($D1039&lt;&gt;"",$AN$704=1,COUNTA(N1059:O1059)=0),AND($D1039="",COUNTA(N1059:O1059)=0)),0,1))</f>
        <v>0</v>
      </c>
      <c r="HD1039" s="627"/>
      <c r="HE1039" s="627">
        <f>IF(OR($AH$996=$AJ$996,$BY$1028=1),0,IF(OR(AND($D1039&lt;&gt;"",$AQ$704=0,COUNTA(W1059:X1059)=COUNTA($W$1046:$X$1047)),AND($D1039&lt;&gt;"",$AQ$704=1,COUNTA(W1059:X1059)=0),AND($D1039="",COUNTA(W1059:X1059)=0)),0,1))</f>
        <v>0</v>
      </c>
      <c r="HF1039" s="627"/>
      <c r="HG1039" s="627">
        <f>IF(OR($AH$996=$AJ$996,$BY$1028=1),0,IF(OR(AND($D1039&lt;&gt;"",COUNTA(M1039,R1039:V1039,AA1039:AD1039,M1059,R1059:V1059,AA1059:AD1059)=COUNTA($M$1026,$R$1027:$U$1027,$V$1026,$AA$1027:$AD$1027,$M$1046,$R$1047:$U$1047,$V$1046,$AA$1047:$AD$1047)),AND($D1039="",COUNTA(M1039,R1039:V1039,AA1039:AD1039,M1059,R1059:V1059,AA1059:AD1059)=0)),0,1))</f>
        <v>0</v>
      </c>
      <c r="HH1039" s="627"/>
    </row>
    <row r="1040" spans="1:238" s="72" customFormat="1" ht="15" customHeight="1">
      <c r="A1040" s="173"/>
      <c r="B1040" s="173"/>
      <c r="C1040" s="173"/>
      <c r="D1040" s="173"/>
      <c r="E1040" s="173"/>
      <c r="F1040" s="173"/>
      <c r="G1040" s="173"/>
      <c r="H1040" s="173"/>
      <c r="I1040" s="173"/>
      <c r="J1040" s="173"/>
      <c r="K1040" s="173"/>
      <c r="L1040" s="148" t="s">
        <v>126</v>
      </c>
      <c r="M1040" s="174">
        <f>IF(AND(SUM(M1028:M1039)=0,COUNTIF(M1028:M1039,"NS")&gt;0),"NS",
IF(AND(SUM(M1028:M1039)=0,COUNTIF(M1028:M1039,0)&gt;0),0,
IF(AND(SUM(M1028:M1039)=0,COUNTIF(M1028:M1039,"NA")&gt;0),"NA",
SUM(M1028:M1039))))</f>
        <v>0</v>
      </c>
      <c r="N1040" s="174">
        <f t="shared" ref="N1040:AD1040" si="340">IF(AND(SUM(N1028:N1039)=0,COUNTIF(N1028:N1039,"NS")&gt;0),"NS",
IF(AND(SUM(N1028:N1039)=0,COUNTIF(N1028:N1039,0)&gt;0),0,
IF(AND(SUM(N1028:N1039)=0,COUNTIF(N1028:N1039,"NA")&gt;0),"NA",
SUM(N1028:N1039))))</f>
        <v>0</v>
      </c>
      <c r="O1040" s="174">
        <f t="shared" si="340"/>
        <v>0</v>
      </c>
      <c r="P1040" s="174">
        <f t="shared" si="340"/>
        <v>0</v>
      </c>
      <c r="Q1040" s="174">
        <f t="shared" si="340"/>
        <v>0</v>
      </c>
      <c r="R1040" s="174">
        <f t="shared" si="340"/>
        <v>0</v>
      </c>
      <c r="S1040" s="174">
        <f t="shared" si="340"/>
        <v>0</v>
      </c>
      <c r="T1040" s="174">
        <f t="shared" si="340"/>
        <v>0</v>
      </c>
      <c r="U1040" s="174">
        <f t="shared" si="340"/>
        <v>0</v>
      </c>
      <c r="V1040" s="174">
        <f t="shared" si="340"/>
        <v>0</v>
      </c>
      <c r="W1040" s="174">
        <f t="shared" si="340"/>
        <v>0</v>
      </c>
      <c r="X1040" s="174">
        <f t="shared" si="340"/>
        <v>0</v>
      </c>
      <c r="Y1040" s="174">
        <f t="shared" si="340"/>
        <v>0</v>
      </c>
      <c r="Z1040" s="174">
        <f t="shared" si="340"/>
        <v>0</v>
      </c>
      <c r="AA1040" s="174">
        <f t="shared" si="340"/>
        <v>0</v>
      </c>
      <c r="AB1040" s="174">
        <f t="shared" si="340"/>
        <v>0</v>
      </c>
      <c r="AC1040" s="174">
        <f t="shared" si="340"/>
        <v>0</v>
      </c>
      <c r="AD1040" s="174">
        <f t="shared" si="340"/>
        <v>0</v>
      </c>
      <c r="AE1040" s="12"/>
      <c r="AF1040" s="122"/>
      <c r="BR1040" s="877">
        <f>SUM(BR1028:BS1039)</f>
        <v>0</v>
      </c>
      <c r="BS1040" s="878"/>
      <c r="BT1040" s="915" t="str">
        <f>IF(BR1040=0,"",_xlfn.CONCAT(BT1028:BU1039))</f>
        <v/>
      </c>
      <c r="BU1040" s="916"/>
      <c r="HG1040" s="708">
        <f>SUM(GI1028:HH1039)</f>
        <v>0</v>
      </c>
      <c r="HH1040" s="709"/>
    </row>
    <row r="1041" spans="1:32" s="72" customFormat="1" ht="15" customHeight="1">
      <c r="A1041" s="173"/>
      <c r="B1041" s="173"/>
      <c r="C1041" s="173"/>
      <c r="D1041" s="173"/>
      <c r="E1041" s="173"/>
      <c r="F1041" s="173"/>
      <c r="G1041" s="173"/>
      <c r="H1041" s="173"/>
      <c r="I1041" s="173"/>
      <c r="J1041" s="173"/>
      <c r="K1041" s="173"/>
      <c r="L1041" s="173"/>
      <c r="M1041" s="173"/>
      <c r="N1041" s="173"/>
      <c r="O1041" s="173"/>
      <c r="P1041" s="173"/>
      <c r="Q1041" s="173"/>
      <c r="R1041" s="173"/>
      <c r="S1041" s="173"/>
      <c r="T1041" s="173"/>
      <c r="U1041" s="173"/>
      <c r="V1041" s="173"/>
      <c r="W1041" s="173"/>
      <c r="X1041" s="173"/>
      <c r="Y1041" s="173"/>
      <c r="Z1041" s="173"/>
      <c r="AA1041" s="173"/>
      <c r="AB1041" s="173"/>
      <c r="AC1041" s="173"/>
      <c r="AD1041" s="173"/>
      <c r="AE1041" s="12"/>
      <c r="AF1041" s="122"/>
    </row>
    <row r="1042" spans="1:32" s="72" customFormat="1" ht="15" customHeight="1">
      <c r="A1042" s="173"/>
      <c r="B1042" s="173"/>
      <c r="C1042" s="53"/>
      <c r="D1042" s="53"/>
      <c r="E1042" s="53"/>
      <c r="F1042" s="53"/>
      <c r="G1042" s="53"/>
      <c r="H1042" s="53"/>
      <c r="I1042" s="53"/>
      <c r="J1042" s="53"/>
      <c r="K1042" s="53"/>
      <c r="L1042" s="53"/>
      <c r="M1042" s="53"/>
      <c r="N1042" s="53"/>
      <c r="O1042" s="53"/>
      <c r="P1042" s="53"/>
      <c r="Q1042" s="53"/>
      <c r="R1042" s="53"/>
      <c r="S1042" s="178"/>
      <c r="T1042" s="178"/>
      <c r="U1042" s="178"/>
      <c r="V1042" s="178"/>
      <c r="W1042" s="178"/>
      <c r="X1042" s="178"/>
      <c r="Y1042" s="178"/>
      <c r="Z1042" s="178"/>
      <c r="AA1042" s="761" t="s">
        <v>1240</v>
      </c>
      <c r="AB1042" s="761"/>
      <c r="AC1042" s="761"/>
      <c r="AD1042" s="761"/>
      <c r="AE1042" s="12"/>
      <c r="AF1042" s="122"/>
    </row>
    <row r="1043" spans="1:32" s="72" customFormat="1" ht="24" customHeight="1">
      <c r="A1043" s="173"/>
      <c r="B1043" s="173"/>
      <c r="C1043" s="558" t="s">
        <v>260</v>
      </c>
      <c r="D1043" s="558"/>
      <c r="E1043" s="558"/>
      <c r="F1043" s="558"/>
      <c r="G1043" s="558"/>
      <c r="H1043" s="558"/>
      <c r="I1043" s="558"/>
      <c r="J1043" s="558"/>
      <c r="K1043" s="558"/>
      <c r="L1043" s="558"/>
      <c r="M1043" s="558" t="s">
        <v>1308</v>
      </c>
      <c r="N1043" s="558"/>
      <c r="O1043" s="558"/>
      <c r="P1043" s="558"/>
      <c r="Q1043" s="558"/>
      <c r="R1043" s="558"/>
      <c r="S1043" s="558"/>
      <c r="T1043" s="558"/>
      <c r="U1043" s="558"/>
      <c r="V1043" s="558"/>
      <c r="W1043" s="558"/>
      <c r="X1043" s="558"/>
      <c r="Y1043" s="558"/>
      <c r="Z1043" s="558"/>
      <c r="AA1043" s="558"/>
      <c r="AB1043" s="558"/>
      <c r="AC1043" s="558"/>
      <c r="AD1043" s="558"/>
      <c r="AE1043" s="12"/>
      <c r="AF1043" s="122"/>
    </row>
    <row r="1044" spans="1:32" s="72" customFormat="1" ht="15" customHeight="1">
      <c r="A1044" s="173"/>
      <c r="B1044" s="173"/>
      <c r="C1044" s="558"/>
      <c r="D1044" s="558"/>
      <c r="E1044" s="558"/>
      <c r="F1044" s="558"/>
      <c r="G1044" s="558"/>
      <c r="H1044" s="558"/>
      <c r="I1044" s="558"/>
      <c r="J1044" s="558"/>
      <c r="K1044" s="558"/>
      <c r="L1044" s="558"/>
      <c r="M1044" s="935" t="s">
        <v>599</v>
      </c>
      <c r="N1044" s="935"/>
      <c r="O1044" s="935"/>
      <c r="P1044" s="935"/>
      <c r="Q1044" s="935"/>
      <c r="R1044" s="935"/>
      <c r="S1044" s="935"/>
      <c r="T1044" s="935"/>
      <c r="U1044" s="935"/>
      <c r="V1044" s="935"/>
      <c r="W1044" s="935"/>
      <c r="X1044" s="935"/>
      <c r="Y1044" s="935"/>
      <c r="Z1044" s="935"/>
      <c r="AA1044" s="935"/>
      <c r="AB1044" s="935"/>
      <c r="AC1044" s="935"/>
      <c r="AD1044" s="935"/>
      <c r="AE1044" s="12"/>
      <c r="AF1044" s="122"/>
    </row>
    <row r="1045" spans="1:32" s="72" customFormat="1" ht="24" customHeight="1">
      <c r="A1045" s="173"/>
      <c r="B1045" s="173"/>
      <c r="C1045" s="558"/>
      <c r="D1045" s="558"/>
      <c r="E1045" s="558"/>
      <c r="F1045" s="558"/>
      <c r="G1045" s="558"/>
      <c r="H1045" s="558"/>
      <c r="I1045" s="558"/>
      <c r="J1045" s="558"/>
      <c r="K1045" s="558"/>
      <c r="L1045" s="558"/>
      <c r="M1045" s="935" t="s">
        <v>1147</v>
      </c>
      <c r="N1045" s="935"/>
      <c r="O1045" s="935"/>
      <c r="P1045" s="935"/>
      <c r="Q1045" s="935"/>
      <c r="R1045" s="935"/>
      <c r="S1045" s="935"/>
      <c r="T1045" s="935"/>
      <c r="U1045" s="935"/>
      <c r="V1045" s="935" t="s">
        <v>7681</v>
      </c>
      <c r="W1045" s="935"/>
      <c r="X1045" s="935"/>
      <c r="Y1045" s="935"/>
      <c r="Z1045" s="935"/>
      <c r="AA1045" s="935"/>
      <c r="AB1045" s="935"/>
      <c r="AC1045" s="935"/>
      <c r="AD1045" s="935"/>
      <c r="AE1045" s="12"/>
      <c r="AF1045" s="122"/>
    </row>
    <row r="1046" spans="1:32" s="72" customFormat="1" ht="210" customHeight="1">
      <c r="A1046" s="173"/>
      <c r="B1046" s="173"/>
      <c r="C1046" s="558"/>
      <c r="D1046" s="558"/>
      <c r="E1046" s="558"/>
      <c r="F1046" s="558"/>
      <c r="G1046" s="558"/>
      <c r="H1046" s="558"/>
      <c r="I1046" s="558"/>
      <c r="J1046" s="558"/>
      <c r="K1046" s="558"/>
      <c r="L1046" s="558"/>
      <c r="M1046" s="822" t="s">
        <v>113</v>
      </c>
      <c r="N1046" s="903" t="s">
        <v>515</v>
      </c>
      <c r="O1046" s="903" t="s">
        <v>516</v>
      </c>
      <c r="P1046" s="903" t="s">
        <v>7533</v>
      </c>
      <c r="Q1046" s="903"/>
      <c r="R1046" s="903" t="s">
        <v>1307</v>
      </c>
      <c r="S1046" s="903"/>
      <c r="T1046" s="903" t="s">
        <v>517</v>
      </c>
      <c r="U1046" s="903"/>
      <c r="V1046" s="822" t="s">
        <v>113</v>
      </c>
      <c r="W1046" s="903" t="s">
        <v>515</v>
      </c>
      <c r="X1046" s="903" t="s">
        <v>516</v>
      </c>
      <c r="Y1046" s="903" t="s">
        <v>7533</v>
      </c>
      <c r="Z1046" s="903"/>
      <c r="AA1046" s="903" t="s">
        <v>1307</v>
      </c>
      <c r="AB1046" s="903"/>
      <c r="AC1046" s="903" t="s">
        <v>517</v>
      </c>
      <c r="AD1046" s="903"/>
      <c r="AE1046" s="12"/>
      <c r="AF1046" s="122"/>
    </row>
    <row r="1047" spans="1:32" s="72" customFormat="1" ht="72">
      <c r="A1047" s="173"/>
      <c r="B1047" s="173"/>
      <c r="C1047" s="558"/>
      <c r="D1047" s="558"/>
      <c r="E1047" s="558"/>
      <c r="F1047" s="558"/>
      <c r="G1047" s="558"/>
      <c r="H1047" s="558"/>
      <c r="I1047" s="558"/>
      <c r="J1047" s="558"/>
      <c r="K1047" s="558"/>
      <c r="L1047" s="558"/>
      <c r="M1047" s="822"/>
      <c r="N1047" s="903"/>
      <c r="O1047" s="903"/>
      <c r="P1047" s="111" t="s">
        <v>489</v>
      </c>
      <c r="Q1047" s="172" t="s">
        <v>490</v>
      </c>
      <c r="R1047" s="111" t="s">
        <v>489</v>
      </c>
      <c r="S1047" s="172" t="s">
        <v>490</v>
      </c>
      <c r="T1047" s="111" t="s">
        <v>489</v>
      </c>
      <c r="U1047" s="172" t="s">
        <v>490</v>
      </c>
      <c r="V1047" s="822"/>
      <c r="W1047" s="903"/>
      <c r="X1047" s="903"/>
      <c r="Y1047" s="111" t="s">
        <v>489</v>
      </c>
      <c r="Z1047" s="172" t="s">
        <v>490</v>
      </c>
      <c r="AA1047" s="111" t="s">
        <v>489</v>
      </c>
      <c r="AB1047" s="172" t="s">
        <v>490</v>
      </c>
      <c r="AC1047" s="111" t="s">
        <v>489</v>
      </c>
      <c r="AD1047" s="172" t="s">
        <v>490</v>
      </c>
      <c r="AE1047" s="12"/>
      <c r="AF1047" s="122"/>
    </row>
    <row r="1048" spans="1:32" s="72" customFormat="1" ht="15" customHeight="1">
      <c r="A1048" s="173"/>
      <c r="B1048" s="173"/>
      <c r="C1048" s="82" t="s">
        <v>391</v>
      </c>
      <c r="D1048" s="746" t="str">
        <f>IF(OR($AH$11=1,$BY$1028=1),"","No identificado")</f>
        <v>No identificado</v>
      </c>
      <c r="E1048" s="746"/>
      <c r="F1048" s="746"/>
      <c r="G1048" s="746"/>
      <c r="H1048" s="746"/>
      <c r="I1048" s="746"/>
      <c r="J1048" s="746"/>
      <c r="K1048" s="746"/>
      <c r="L1048" s="746"/>
      <c r="M1048" s="432"/>
      <c r="N1048" s="432"/>
      <c r="O1048" s="432"/>
      <c r="P1048" s="432"/>
      <c r="Q1048" s="432"/>
      <c r="R1048" s="432"/>
      <c r="S1048" s="432"/>
      <c r="T1048" s="432"/>
      <c r="U1048" s="432"/>
      <c r="V1048" s="432"/>
      <c r="W1048" s="432"/>
      <c r="X1048" s="432"/>
      <c r="Y1048" s="432"/>
      <c r="Z1048" s="432"/>
      <c r="AA1048" s="432"/>
      <c r="AB1048" s="432"/>
      <c r="AC1048" s="432"/>
      <c r="AD1048" s="432"/>
      <c r="AE1048" s="12"/>
      <c r="AF1048" s="122"/>
    </row>
    <row r="1049" spans="1:32" s="72" customFormat="1" ht="15" customHeight="1">
      <c r="A1049" s="173"/>
      <c r="B1049" s="173"/>
      <c r="C1049" s="82" t="s">
        <v>66</v>
      </c>
      <c r="D1049" s="746" t="str">
        <f>IF(OR($AH$11=1,$BY$1028=1),"",IF(CNGE_2026_M3_Secc1!$AH$1266=CNGE_2026_M3_Secc1!$AJ$1266,"",IF(CNGE_2026_M3_Secc1!D1275="","",CNGE_2026_M3_Secc1!D1275)))</f>
        <v/>
      </c>
      <c r="E1049" s="746"/>
      <c r="F1049" s="746"/>
      <c r="G1049" s="746"/>
      <c r="H1049" s="746"/>
      <c r="I1049" s="746"/>
      <c r="J1049" s="746"/>
      <c r="K1049" s="746"/>
      <c r="L1049" s="746"/>
      <c r="M1049" s="432"/>
      <c r="N1049" s="432"/>
      <c r="O1049" s="432"/>
      <c r="P1049" s="432"/>
      <c r="Q1049" s="432"/>
      <c r="R1049" s="432"/>
      <c r="S1049" s="432"/>
      <c r="T1049" s="432"/>
      <c r="U1049" s="432"/>
      <c r="V1049" s="432"/>
      <c r="W1049" s="432"/>
      <c r="X1049" s="432"/>
      <c r="Y1049" s="432"/>
      <c r="Z1049" s="432"/>
      <c r="AA1049" s="432"/>
      <c r="AB1049" s="432"/>
      <c r="AC1049" s="432"/>
      <c r="AD1049" s="432"/>
      <c r="AE1049" s="12"/>
      <c r="AF1049" s="122"/>
    </row>
    <row r="1050" spans="1:32" s="72" customFormat="1" ht="15" customHeight="1">
      <c r="A1050" s="173"/>
      <c r="B1050" s="173"/>
      <c r="C1050" s="82" t="s">
        <v>67</v>
      </c>
      <c r="D1050" s="746" t="str">
        <f>IF(OR($AH$11=1,$BY$1028=1),"",IF(CNGE_2026_M3_Secc1!$AH$1266=CNGE_2026_M3_Secc1!$AJ$1266,"",IF(CNGE_2026_M3_Secc1!D1276="","",CNGE_2026_M3_Secc1!D1276)))</f>
        <v/>
      </c>
      <c r="E1050" s="746"/>
      <c r="F1050" s="746"/>
      <c r="G1050" s="746"/>
      <c r="H1050" s="746"/>
      <c r="I1050" s="746"/>
      <c r="J1050" s="746"/>
      <c r="K1050" s="746"/>
      <c r="L1050" s="746"/>
      <c r="M1050" s="432"/>
      <c r="N1050" s="432"/>
      <c r="O1050" s="432"/>
      <c r="P1050" s="432"/>
      <c r="Q1050" s="432"/>
      <c r="R1050" s="432"/>
      <c r="S1050" s="432"/>
      <c r="T1050" s="432"/>
      <c r="U1050" s="432"/>
      <c r="V1050" s="432"/>
      <c r="W1050" s="432"/>
      <c r="X1050" s="432"/>
      <c r="Y1050" s="432"/>
      <c r="Z1050" s="432"/>
      <c r="AA1050" s="432"/>
      <c r="AB1050" s="432"/>
      <c r="AC1050" s="432"/>
      <c r="AD1050" s="432"/>
      <c r="AE1050" s="12"/>
      <c r="AF1050" s="122"/>
    </row>
    <row r="1051" spans="1:32" s="72" customFormat="1" ht="15" customHeight="1">
      <c r="A1051" s="173"/>
      <c r="B1051" s="173"/>
      <c r="C1051" s="82" t="s">
        <v>68</v>
      </c>
      <c r="D1051" s="746" t="str">
        <f>IF(OR($AH$11=1,$BY$1028=1),"",IF(CNGE_2026_M3_Secc1!$AH$1266=CNGE_2026_M3_Secc1!$AJ$1266,"",IF(CNGE_2026_M3_Secc1!D1277="","",CNGE_2026_M3_Secc1!D1277)))</f>
        <v/>
      </c>
      <c r="E1051" s="746"/>
      <c r="F1051" s="746"/>
      <c r="G1051" s="746"/>
      <c r="H1051" s="746"/>
      <c r="I1051" s="746"/>
      <c r="J1051" s="746"/>
      <c r="K1051" s="746"/>
      <c r="L1051" s="746"/>
      <c r="M1051" s="432"/>
      <c r="N1051" s="432"/>
      <c r="O1051" s="432"/>
      <c r="P1051" s="432"/>
      <c r="Q1051" s="432"/>
      <c r="R1051" s="432"/>
      <c r="S1051" s="432"/>
      <c r="T1051" s="432"/>
      <c r="U1051" s="432"/>
      <c r="V1051" s="432"/>
      <c r="W1051" s="432"/>
      <c r="X1051" s="432"/>
      <c r="Y1051" s="432"/>
      <c r="Z1051" s="432"/>
      <c r="AA1051" s="432"/>
      <c r="AB1051" s="432"/>
      <c r="AC1051" s="432"/>
      <c r="AD1051" s="432"/>
      <c r="AE1051" s="12"/>
      <c r="AF1051" s="122"/>
    </row>
    <row r="1052" spans="1:32" s="72" customFormat="1" ht="15" customHeight="1">
      <c r="A1052" s="173"/>
      <c r="B1052" s="173"/>
      <c r="C1052" s="82" t="s">
        <v>69</v>
      </c>
      <c r="D1052" s="746" t="str">
        <f>IF(OR($AH$11=1,$BY$1028=1),"",IF(CNGE_2026_M3_Secc1!$AH$1266=CNGE_2026_M3_Secc1!$AJ$1266,"",IF(CNGE_2026_M3_Secc1!D1278="","",CNGE_2026_M3_Secc1!D1278)))</f>
        <v/>
      </c>
      <c r="E1052" s="746"/>
      <c r="F1052" s="746"/>
      <c r="G1052" s="746"/>
      <c r="H1052" s="746"/>
      <c r="I1052" s="746"/>
      <c r="J1052" s="746"/>
      <c r="K1052" s="746"/>
      <c r="L1052" s="746"/>
      <c r="M1052" s="432"/>
      <c r="N1052" s="432"/>
      <c r="O1052" s="432"/>
      <c r="P1052" s="432"/>
      <c r="Q1052" s="432"/>
      <c r="R1052" s="432"/>
      <c r="S1052" s="432"/>
      <c r="T1052" s="432"/>
      <c r="U1052" s="432"/>
      <c r="V1052" s="432"/>
      <c r="W1052" s="432"/>
      <c r="X1052" s="432"/>
      <c r="Y1052" s="432"/>
      <c r="Z1052" s="432"/>
      <c r="AA1052" s="432"/>
      <c r="AB1052" s="432"/>
      <c r="AC1052" s="432"/>
      <c r="AD1052" s="432"/>
      <c r="AE1052" s="12"/>
      <c r="AF1052" s="122"/>
    </row>
    <row r="1053" spans="1:32" s="72" customFormat="1" ht="15" customHeight="1">
      <c r="A1053" s="173"/>
      <c r="B1053" s="173"/>
      <c r="C1053" s="82" t="s">
        <v>70</v>
      </c>
      <c r="D1053" s="746" t="str">
        <f>IF(OR($AH$11=1,$BY$1028=1),"",IF(CNGE_2026_M3_Secc1!$AH$1266=CNGE_2026_M3_Secc1!$AJ$1266,"",IF(CNGE_2026_M3_Secc1!D1279="","",CNGE_2026_M3_Secc1!D1279)))</f>
        <v/>
      </c>
      <c r="E1053" s="746"/>
      <c r="F1053" s="746"/>
      <c r="G1053" s="746"/>
      <c r="H1053" s="746"/>
      <c r="I1053" s="746"/>
      <c r="J1053" s="746"/>
      <c r="K1053" s="746"/>
      <c r="L1053" s="746"/>
      <c r="M1053" s="432"/>
      <c r="N1053" s="432"/>
      <c r="O1053" s="432"/>
      <c r="P1053" s="432"/>
      <c r="Q1053" s="432"/>
      <c r="R1053" s="432"/>
      <c r="S1053" s="432"/>
      <c r="T1053" s="432"/>
      <c r="U1053" s="432"/>
      <c r="V1053" s="432"/>
      <c r="W1053" s="432"/>
      <c r="X1053" s="432"/>
      <c r="Y1053" s="432"/>
      <c r="Z1053" s="432"/>
      <c r="AA1053" s="432"/>
      <c r="AB1053" s="432"/>
      <c r="AC1053" s="432"/>
      <c r="AD1053" s="432"/>
      <c r="AE1053" s="12"/>
      <c r="AF1053" s="122"/>
    </row>
    <row r="1054" spans="1:32" s="72" customFormat="1" ht="15" customHeight="1">
      <c r="A1054" s="173"/>
      <c r="B1054" s="173"/>
      <c r="C1054" s="82" t="s">
        <v>71</v>
      </c>
      <c r="D1054" s="746" t="str">
        <f>IF(OR($AH$11=1,$BY$1028=1),"",IF(CNGE_2026_M3_Secc1!$AH$1266=CNGE_2026_M3_Secc1!$AJ$1266,"",IF(CNGE_2026_M3_Secc1!D1280="","",CNGE_2026_M3_Secc1!D1280)))</f>
        <v/>
      </c>
      <c r="E1054" s="746"/>
      <c r="F1054" s="746"/>
      <c r="G1054" s="746"/>
      <c r="H1054" s="746"/>
      <c r="I1054" s="746"/>
      <c r="J1054" s="746"/>
      <c r="K1054" s="746"/>
      <c r="L1054" s="746"/>
      <c r="M1054" s="432"/>
      <c r="N1054" s="432"/>
      <c r="O1054" s="432"/>
      <c r="P1054" s="432"/>
      <c r="Q1054" s="432"/>
      <c r="R1054" s="432"/>
      <c r="S1054" s="432"/>
      <c r="T1054" s="432"/>
      <c r="U1054" s="432"/>
      <c r="V1054" s="432"/>
      <c r="W1054" s="432"/>
      <c r="X1054" s="432"/>
      <c r="Y1054" s="432"/>
      <c r="Z1054" s="432"/>
      <c r="AA1054" s="432"/>
      <c r="AB1054" s="432"/>
      <c r="AC1054" s="432"/>
      <c r="AD1054" s="432"/>
      <c r="AE1054" s="12"/>
      <c r="AF1054" s="122"/>
    </row>
    <row r="1055" spans="1:32" s="72" customFormat="1" ht="15" customHeight="1">
      <c r="A1055" s="173"/>
      <c r="B1055" s="173"/>
      <c r="C1055" s="82" t="s">
        <v>72</v>
      </c>
      <c r="D1055" s="746" t="str">
        <f>IF(OR($AH$11=1,$BY$1028=1),"",IF(CNGE_2026_M3_Secc1!$AH$1266=CNGE_2026_M3_Secc1!$AJ$1266,"",IF(CNGE_2026_M3_Secc1!D1281="","",CNGE_2026_M3_Secc1!D1281)))</f>
        <v/>
      </c>
      <c r="E1055" s="746"/>
      <c r="F1055" s="746"/>
      <c r="G1055" s="746"/>
      <c r="H1055" s="746"/>
      <c r="I1055" s="746"/>
      <c r="J1055" s="746"/>
      <c r="K1055" s="746"/>
      <c r="L1055" s="746"/>
      <c r="M1055" s="432"/>
      <c r="N1055" s="432"/>
      <c r="O1055" s="432"/>
      <c r="P1055" s="432"/>
      <c r="Q1055" s="432"/>
      <c r="R1055" s="432"/>
      <c r="S1055" s="432"/>
      <c r="T1055" s="432"/>
      <c r="U1055" s="432"/>
      <c r="V1055" s="432"/>
      <c r="W1055" s="432"/>
      <c r="X1055" s="432"/>
      <c r="Y1055" s="432"/>
      <c r="Z1055" s="432"/>
      <c r="AA1055" s="432"/>
      <c r="AB1055" s="432"/>
      <c r="AC1055" s="432"/>
      <c r="AD1055" s="432"/>
      <c r="AE1055" s="12"/>
      <c r="AF1055" s="122"/>
    </row>
    <row r="1056" spans="1:32" s="72" customFormat="1" ht="15" customHeight="1">
      <c r="A1056" s="173"/>
      <c r="B1056" s="173"/>
      <c r="C1056" s="82" t="s">
        <v>73</v>
      </c>
      <c r="D1056" s="746" t="str">
        <f>IF(OR($AH$11=1,$BY$1028=1),"",IF(CNGE_2026_M3_Secc1!$AH$1266=CNGE_2026_M3_Secc1!$AJ$1266,"",IF(CNGE_2026_M3_Secc1!D1282="","",CNGE_2026_M3_Secc1!D1282)))</f>
        <v/>
      </c>
      <c r="E1056" s="746"/>
      <c r="F1056" s="746"/>
      <c r="G1056" s="746"/>
      <c r="H1056" s="746"/>
      <c r="I1056" s="746"/>
      <c r="J1056" s="746"/>
      <c r="K1056" s="746"/>
      <c r="L1056" s="746"/>
      <c r="M1056" s="432"/>
      <c r="N1056" s="432"/>
      <c r="O1056" s="432"/>
      <c r="P1056" s="432"/>
      <c r="Q1056" s="432"/>
      <c r="R1056" s="432"/>
      <c r="S1056" s="432"/>
      <c r="T1056" s="432"/>
      <c r="U1056" s="432"/>
      <c r="V1056" s="432"/>
      <c r="W1056" s="432"/>
      <c r="X1056" s="432"/>
      <c r="Y1056" s="432"/>
      <c r="Z1056" s="432"/>
      <c r="AA1056" s="432"/>
      <c r="AB1056" s="432"/>
      <c r="AC1056" s="432"/>
      <c r="AD1056" s="432"/>
      <c r="AE1056" s="12"/>
      <c r="AF1056" s="122"/>
    </row>
    <row r="1057" spans="1:214" s="72" customFormat="1" ht="15" customHeight="1">
      <c r="A1057" s="173"/>
      <c r="B1057" s="173"/>
      <c r="C1057" s="82" t="s">
        <v>74</v>
      </c>
      <c r="D1057" s="746" t="str">
        <f>IF(OR($AH$11=1,$BY$1028=1),"",IF(CNGE_2026_M3_Secc1!$AH$1266=CNGE_2026_M3_Secc1!$AJ$1266,"",IF(CNGE_2026_M3_Secc1!D1283="","",CNGE_2026_M3_Secc1!D1283)))</f>
        <v/>
      </c>
      <c r="E1057" s="746"/>
      <c r="F1057" s="746"/>
      <c r="G1057" s="746"/>
      <c r="H1057" s="746"/>
      <c r="I1057" s="746"/>
      <c r="J1057" s="746"/>
      <c r="K1057" s="746"/>
      <c r="L1057" s="746"/>
      <c r="M1057" s="432"/>
      <c r="N1057" s="432"/>
      <c r="O1057" s="432"/>
      <c r="P1057" s="432"/>
      <c r="Q1057" s="432"/>
      <c r="R1057" s="432"/>
      <c r="S1057" s="432"/>
      <c r="T1057" s="432"/>
      <c r="U1057" s="432"/>
      <c r="V1057" s="432"/>
      <c r="W1057" s="432"/>
      <c r="X1057" s="432"/>
      <c r="Y1057" s="432"/>
      <c r="Z1057" s="432"/>
      <c r="AA1057" s="432"/>
      <c r="AB1057" s="432"/>
      <c r="AC1057" s="432"/>
      <c r="AD1057" s="432"/>
      <c r="AE1057" s="12"/>
      <c r="AF1057" s="122"/>
    </row>
    <row r="1058" spans="1:214" s="72" customFormat="1" ht="15" customHeight="1">
      <c r="A1058" s="173"/>
      <c r="B1058" s="173"/>
      <c r="C1058" s="82" t="s">
        <v>75</v>
      </c>
      <c r="D1058" s="746" t="str">
        <f>IF(OR($AH$11=1,$BY$1028=1),"",IF(CNGE_2026_M3_Secc1!$AH$1266=CNGE_2026_M3_Secc1!$AJ$1266,"",IF(CNGE_2026_M3_Secc1!D1284="","",CNGE_2026_M3_Secc1!D1284)))</f>
        <v/>
      </c>
      <c r="E1058" s="746"/>
      <c r="F1058" s="746"/>
      <c r="G1058" s="746"/>
      <c r="H1058" s="746"/>
      <c r="I1058" s="746"/>
      <c r="J1058" s="746"/>
      <c r="K1058" s="746"/>
      <c r="L1058" s="746"/>
      <c r="M1058" s="432"/>
      <c r="N1058" s="432"/>
      <c r="O1058" s="432"/>
      <c r="P1058" s="432"/>
      <c r="Q1058" s="432"/>
      <c r="R1058" s="432"/>
      <c r="S1058" s="432"/>
      <c r="T1058" s="432"/>
      <c r="U1058" s="432"/>
      <c r="V1058" s="432"/>
      <c r="W1058" s="432"/>
      <c r="X1058" s="432"/>
      <c r="Y1058" s="432"/>
      <c r="Z1058" s="432"/>
      <c r="AA1058" s="432"/>
      <c r="AB1058" s="432"/>
      <c r="AC1058" s="432"/>
      <c r="AD1058" s="432"/>
      <c r="AE1058" s="12"/>
      <c r="AF1058" s="122"/>
    </row>
    <row r="1059" spans="1:214" s="72" customFormat="1" ht="24" customHeight="1">
      <c r="A1059" s="131"/>
      <c r="C1059" s="82" t="s">
        <v>321</v>
      </c>
      <c r="D1059" s="746" t="str">
        <f>IF(OR($AH$11=1,$BY$1028=1),"","OTRO CENTRO DE RESGUARDO FORENSE U HOMOLOGO")</f>
        <v>OTRO CENTRO DE RESGUARDO FORENSE U HOMOLOGO</v>
      </c>
      <c r="E1059" s="746"/>
      <c r="F1059" s="746"/>
      <c r="G1059" s="746"/>
      <c r="H1059" s="746"/>
      <c r="I1059" s="746"/>
      <c r="J1059" s="746"/>
      <c r="K1059" s="746"/>
      <c r="L1059" s="746"/>
      <c r="M1059" s="432"/>
      <c r="N1059" s="432"/>
      <c r="O1059" s="432"/>
      <c r="P1059" s="432"/>
      <c r="Q1059" s="432"/>
      <c r="R1059" s="432"/>
      <c r="S1059" s="432"/>
      <c r="T1059" s="432"/>
      <c r="U1059" s="432"/>
      <c r="V1059" s="432"/>
      <c r="W1059" s="432"/>
      <c r="X1059" s="432"/>
      <c r="Y1059" s="432"/>
      <c r="Z1059" s="432"/>
      <c r="AA1059" s="432"/>
      <c r="AB1059" s="432"/>
      <c r="AC1059" s="432"/>
      <c r="AD1059" s="432"/>
      <c r="AE1059" s="12"/>
      <c r="AF1059" s="122"/>
      <c r="AH1059" s="454"/>
      <c r="AI1059" s="101"/>
      <c r="AJ1059" s="101"/>
      <c r="AK1059" s="101"/>
      <c r="AL1059" s="101"/>
      <c r="AM1059" s="101"/>
      <c r="AN1059" s="130"/>
      <c r="AO1059" s="130"/>
      <c r="AP1059"/>
      <c r="AQ1059" s="195"/>
      <c r="AR1059" s="130"/>
      <c r="AS1059" s="130"/>
      <c r="AT1059" s="130"/>
      <c r="AU1059" s="130"/>
      <c r="AV1059" s="130"/>
      <c r="AW1059" s="130"/>
      <c r="AX1059" s="130"/>
      <c r="AY1059"/>
      <c r="AZ1059" s="195"/>
      <c r="BA1059" s="130"/>
      <c r="BB1059" s="130"/>
      <c r="BC1059" s="130"/>
      <c r="BD1059" s="130"/>
      <c r="BE1059" s="130"/>
      <c r="BF1059" s="130"/>
      <c r="BG1059" s="130"/>
      <c r="BH1059"/>
      <c r="BI1059" s="195"/>
      <c r="BJ1059" s="130"/>
      <c r="BK1059" s="130"/>
      <c r="BL1059" s="130"/>
      <c r="BM1059" s="130"/>
      <c r="BN1059" s="130"/>
      <c r="BO1059" s="130"/>
      <c r="BP1059" s="130"/>
      <c r="BQ1059"/>
      <c r="BR1059" s="406"/>
      <c r="BS1059" s="406"/>
      <c r="BT1059" s="130"/>
      <c r="BU1059" s="130"/>
      <c r="BV1059" s="130"/>
      <c r="BW1059" s="130"/>
      <c r="GI1059" s="130"/>
      <c r="GJ1059" s="130"/>
      <c r="GK1059" s="130"/>
      <c r="GL1059" s="130"/>
      <c r="GM1059" s="130"/>
      <c r="GN1059" s="130"/>
      <c r="GO1059" s="130"/>
      <c r="GP1059" s="130"/>
      <c r="GQ1059" s="130"/>
      <c r="GR1059" s="130"/>
      <c r="GS1059" s="130"/>
      <c r="GT1059" s="130"/>
      <c r="GU1059" s="130"/>
      <c r="GV1059" s="130"/>
      <c r="GW1059" s="130"/>
      <c r="GX1059" s="130"/>
      <c r="GY1059" s="130"/>
      <c r="GZ1059" s="130"/>
      <c r="HA1059" s="130"/>
      <c r="HB1059" s="130"/>
      <c r="HC1059" s="130"/>
      <c r="HD1059" s="130"/>
      <c r="HE1059" s="130"/>
      <c r="HF1059" s="130"/>
    </row>
    <row r="1060" spans="1:214" s="72" customFormat="1" ht="15" customHeight="1">
      <c r="A1060" s="173"/>
      <c r="B1060" s="173"/>
      <c r="C1060" s="173"/>
      <c r="D1060" s="173"/>
      <c r="E1060" s="173"/>
      <c r="F1060" s="173"/>
      <c r="G1060" s="173"/>
      <c r="H1060" s="173"/>
      <c r="I1060" s="173"/>
      <c r="J1060" s="173"/>
      <c r="K1060" s="173"/>
      <c r="L1060" s="148"/>
      <c r="M1060" s="174">
        <f>IF(AND(SUM(M1048:M1059)=0,COUNTIF(M1048:M1059,"NS")&gt;0),"NS",
IF(AND(SUM(M1048:M1059)=0,COUNTIF(M1048:M1059,0)&gt;0),0,
IF(AND(SUM(M1048:M1059)=0,COUNTIF(M1048:M1059,"NA")&gt;0),"NA",
SUM(M1048:M1059))))</f>
        <v>0</v>
      </c>
      <c r="N1060" s="174">
        <f t="shared" ref="N1060:AD1060" si="341">IF(AND(SUM(N1048:N1059)=0,COUNTIF(N1048:N1059,"NS")&gt;0),"NS",
IF(AND(SUM(N1048:N1059)=0,COUNTIF(N1048:N1059,0)&gt;0),0,
IF(AND(SUM(N1048:N1059)=0,COUNTIF(N1048:N1059,"NA")&gt;0),"NA",
SUM(N1048:N1059))))</f>
        <v>0</v>
      </c>
      <c r="O1060" s="174">
        <f t="shared" si="341"/>
        <v>0</v>
      </c>
      <c r="P1060" s="174">
        <f t="shared" si="341"/>
        <v>0</v>
      </c>
      <c r="Q1060" s="174">
        <f t="shared" si="341"/>
        <v>0</v>
      </c>
      <c r="R1060" s="174">
        <f t="shared" si="341"/>
        <v>0</v>
      </c>
      <c r="S1060" s="174">
        <f t="shared" si="341"/>
        <v>0</v>
      </c>
      <c r="T1060" s="174">
        <f t="shared" si="341"/>
        <v>0</v>
      </c>
      <c r="U1060" s="174">
        <f t="shared" si="341"/>
        <v>0</v>
      </c>
      <c r="V1060" s="174">
        <f t="shared" si="341"/>
        <v>0</v>
      </c>
      <c r="W1060" s="174">
        <f t="shared" si="341"/>
        <v>0</v>
      </c>
      <c r="X1060" s="174">
        <f t="shared" si="341"/>
        <v>0</v>
      </c>
      <c r="Y1060" s="174">
        <f t="shared" si="341"/>
        <v>0</v>
      </c>
      <c r="Z1060" s="174">
        <f t="shared" si="341"/>
        <v>0</v>
      </c>
      <c r="AA1060" s="174">
        <f t="shared" si="341"/>
        <v>0</v>
      </c>
      <c r="AB1060" s="174">
        <f t="shared" si="341"/>
        <v>0</v>
      </c>
      <c r="AC1060" s="174">
        <f t="shared" si="341"/>
        <v>0</v>
      </c>
      <c r="AD1060" s="174">
        <f t="shared" si="341"/>
        <v>0</v>
      </c>
      <c r="AE1060" s="12"/>
      <c r="AF1060" s="122"/>
    </row>
    <row r="1061" spans="1:214" s="72" customFormat="1" ht="15" customHeight="1">
      <c r="A1061" s="173"/>
      <c r="B1061" s="173"/>
      <c r="C1061" s="173"/>
      <c r="D1061" s="173"/>
      <c r="E1061" s="173"/>
      <c r="F1061" s="173"/>
      <c r="G1061" s="173"/>
      <c r="H1061" s="173"/>
      <c r="I1061" s="173"/>
      <c r="J1061" s="173"/>
      <c r="K1061" s="173"/>
      <c r="L1061" s="173"/>
      <c r="M1061" s="173"/>
      <c r="N1061" s="173"/>
      <c r="O1061" s="173"/>
      <c r="P1061" s="173"/>
      <c r="Q1061" s="173"/>
      <c r="R1061" s="173"/>
      <c r="S1061" s="173"/>
      <c r="T1061" s="173"/>
      <c r="U1061" s="173"/>
      <c r="V1061" s="173"/>
      <c r="W1061" s="173"/>
      <c r="X1061" s="173"/>
      <c r="Y1061" s="173"/>
      <c r="Z1061" s="173"/>
      <c r="AA1061" s="173"/>
      <c r="AB1061" s="173"/>
      <c r="AC1061" s="173"/>
      <c r="AD1061" s="173"/>
      <c r="AE1061" s="12"/>
      <c r="AF1061" s="122"/>
    </row>
    <row r="1062" spans="1:214" s="72" customFormat="1" ht="45" customHeight="1">
      <c r="A1062" s="173"/>
      <c r="B1062" s="173"/>
      <c r="C1062" s="828" t="s">
        <v>518</v>
      </c>
      <c r="D1062" s="828"/>
      <c r="E1062" s="829"/>
      <c r="F1062" s="830"/>
      <c r="G1062" s="562"/>
      <c r="H1062" s="562"/>
      <c r="I1062" s="562"/>
      <c r="J1062" s="562"/>
      <c r="K1062" s="562"/>
      <c r="L1062" s="562"/>
      <c r="M1062" s="562"/>
      <c r="N1062" s="562"/>
      <c r="O1062" s="562"/>
      <c r="P1062" s="562"/>
      <c r="Q1062" s="562"/>
      <c r="R1062" s="562"/>
      <c r="S1062" s="562"/>
      <c r="T1062" s="562"/>
      <c r="U1062" s="562"/>
      <c r="V1062" s="562"/>
      <c r="W1062" s="562"/>
      <c r="X1062" s="562"/>
      <c r="Y1062" s="562"/>
      <c r="Z1062" s="562"/>
      <c r="AA1062" s="562"/>
      <c r="AB1062" s="562"/>
      <c r="AC1062" s="562"/>
      <c r="AD1062" s="831"/>
      <c r="AE1062" s="12"/>
      <c r="AF1062" s="122"/>
      <c r="AH1062" s="639" t="s">
        <v>7407</v>
      </c>
      <c r="AI1062" s="641"/>
      <c r="AJ1062" s="639">
        <f>IF(SUM(T1040:U1040,AC1040:AD1040,T1060:U1060,AC1060:AD1060)=0,0,1)</f>
        <v>0</v>
      </c>
      <c r="AK1062" s="641"/>
      <c r="AL1062" s="1086">
        <f>IF(OR(AND(AJ1062=0,F1062=""),AND(AJ1062=1,F1062&lt;&gt;"")),0,1)</f>
        <v>0</v>
      </c>
      <c r="AM1062" s="1087"/>
    </row>
    <row r="1063" spans="1:214" s="72" customFormat="1" ht="15" customHeight="1">
      <c r="A1063" s="173"/>
      <c r="B1063" s="173"/>
      <c r="C1063" s="173"/>
      <c r="D1063" s="173"/>
      <c r="E1063" s="173"/>
      <c r="F1063" s="173"/>
      <c r="G1063" s="173"/>
      <c r="H1063" s="173"/>
      <c r="I1063" s="173"/>
      <c r="J1063" s="173"/>
      <c r="K1063" s="173"/>
      <c r="L1063" s="173"/>
      <c r="M1063" s="173"/>
      <c r="N1063" s="173"/>
      <c r="O1063" s="173"/>
      <c r="P1063" s="173"/>
      <c r="Q1063" s="173"/>
      <c r="R1063" s="173"/>
      <c r="S1063" s="173"/>
      <c r="T1063" s="173"/>
      <c r="U1063" s="173"/>
      <c r="V1063" s="173"/>
      <c r="W1063" s="173"/>
      <c r="X1063" s="173"/>
      <c r="Y1063" s="173"/>
      <c r="Z1063" s="173"/>
      <c r="AA1063" s="173"/>
      <c r="AB1063" s="173"/>
      <c r="AC1063" s="173"/>
      <c r="AD1063" s="173"/>
      <c r="AE1063" s="12"/>
      <c r="AF1063" s="122"/>
    </row>
    <row r="1064" spans="1:214" ht="24" customHeight="1">
      <c r="A1064" s="131"/>
      <c r="B1064" s="143"/>
      <c r="C1064" s="580" t="s">
        <v>127</v>
      </c>
      <c r="D1064" s="580"/>
      <c r="E1064" s="580"/>
      <c r="F1064" s="580"/>
      <c r="G1064" s="580"/>
      <c r="H1064" s="580"/>
      <c r="I1064" s="580"/>
      <c r="J1064" s="580"/>
      <c r="K1064" s="580"/>
      <c r="L1064" s="580"/>
      <c r="M1064" s="580"/>
      <c r="N1064" s="580"/>
      <c r="O1064" s="580"/>
      <c r="P1064" s="580"/>
      <c r="Q1064" s="580"/>
      <c r="R1064" s="580"/>
      <c r="S1064" s="580"/>
      <c r="T1064" s="580"/>
      <c r="U1064" s="580"/>
      <c r="V1064" s="580"/>
      <c r="W1064" s="580"/>
      <c r="X1064" s="580"/>
      <c r="Y1064" s="580"/>
      <c r="Z1064" s="580"/>
      <c r="AA1064" s="580"/>
      <c r="AB1064" s="580"/>
      <c r="AC1064" s="580"/>
      <c r="AD1064" s="580"/>
      <c r="AE1064" s="12"/>
      <c r="AH1064" s="35"/>
      <c r="AI1064" s="35"/>
      <c r="AJ1064" s="35"/>
      <c r="AK1064" s="35"/>
      <c r="AL1064" s="35"/>
      <c r="AM1064" s="35"/>
    </row>
    <row r="1065" spans="1:214" ht="60" customHeight="1">
      <c r="A1065" s="131"/>
      <c r="B1065" s="44"/>
      <c r="C1065" s="763"/>
      <c r="D1065" s="764"/>
      <c r="E1065" s="764"/>
      <c r="F1065" s="764"/>
      <c r="G1065" s="764"/>
      <c r="H1065" s="764"/>
      <c r="I1065" s="764"/>
      <c r="J1065" s="764"/>
      <c r="K1065" s="764"/>
      <c r="L1065" s="764"/>
      <c r="M1065" s="764"/>
      <c r="N1065" s="764"/>
      <c r="O1065" s="764"/>
      <c r="P1065" s="764"/>
      <c r="Q1065" s="764"/>
      <c r="R1065" s="764"/>
      <c r="S1065" s="764"/>
      <c r="T1065" s="764"/>
      <c r="U1065" s="764"/>
      <c r="V1065" s="764"/>
      <c r="W1065" s="764"/>
      <c r="X1065" s="764"/>
      <c r="Y1065" s="764"/>
      <c r="Z1065" s="764"/>
      <c r="AA1065" s="764"/>
      <c r="AB1065" s="764"/>
      <c r="AC1065" s="764"/>
      <c r="AD1065" s="765"/>
      <c r="AE1065" s="12"/>
      <c r="AH1065" s="35"/>
      <c r="AI1065" s="35"/>
      <c r="AJ1065" s="35"/>
      <c r="AK1065" s="35"/>
      <c r="AL1065" s="35"/>
      <c r="AM1065" s="35"/>
    </row>
    <row r="1066" spans="1:214" s="12" customFormat="1" ht="15" customHeight="1">
      <c r="A1066" s="131"/>
      <c r="B1066" s="624" t="str">
        <f>IF(BR1040=0,"", IF(BR1040=1,_xlfn.CONCAT("Error: Verificar sumas en el numeral ",BT1040,"."),_xlfn.CONCAT("Error: Verificar sumas en los numerales ",BT1040)))</f>
        <v/>
      </c>
      <c r="C1066" s="624"/>
      <c r="D1066" s="624"/>
      <c r="E1066" s="624"/>
      <c r="F1066" s="624"/>
      <c r="G1066" s="624"/>
      <c r="H1066" s="624"/>
      <c r="I1066" s="624"/>
      <c r="J1066" s="624"/>
      <c r="K1066" s="624"/>
      <c r="L1066" s="624"/>
      <c r="M1066" s="624"/>
      <c r="N1066" s="624"/>
      <c r="O1066" s="624"/>
      <c r="P1066" s="624"/>
      <c r="Q1066" s="624"/>
      <c r="R1066" s="624"/>
      <c r="S1066" s="624"/>
      <c r="T1066" s="624"/>
      <c r="U1066" s="624"/>
      <c r="V1066" s="624"/>
      <c r="W1066" s="624"/>
      <c r="X1066" s="624"/>
      <c r="Y1066" s="624"/>
      <c r="Z1066" s="624"/>
      <c r="AA1066" s="624"/>
      <c r="AB1066" s="624"/>
      <c r="AC1066" s="624"/>
      <c r="AD1066" s="624"/>
      <c r="AF1066" s="13"/>
    </row>
    <row r="1067" spans="1:214" ht="15" customHeight="1">
      <c r="B1067" s="624" t="str">
        <f>IF(HL1037=0,"", IF(HL1037=1,_xlfn.CONCAT("Error: Verificar la información registrada tomando en cuenta la instrucción ",HN1037,"."),_xlfn.CONCAT("Error: Verificar la información registrada tomando en cuenta las instrucciones ",HN1037)))</f>
        <v/>
      </c>
      <c r="C1067" s="624"/>
      <c r="D1067" s="624"/>
      <c r="E1067" s="624"/>
      <c r="F1067" s="624"/>
      <c r="G1067" s="624"/>
      <c r="H1067" s="624"/>
      <c r="I1067" s="624"/>
      <c r="J1067" s="624"/>
      <c r="K1067" s="624"/>
      <c r="L1067" s="624"/>
      <c r="M1067" s="624"/>
      <c r="N1067" s="624"/>
      <c r="O1067" s="624"/>
      <c r="P1067" s="624"/>
      <c r="Q1067" s="624"/>
      <c r="R1067" s="624"/>
      <c r="S1067" s="624"/>
      <c r="T1067" s="624"/>
      <c r="U1067" s="624"/>
      <c r="V1067" s="624"/>
      <c r="W1067" s="624"/>
      <c r="X1067" s="624"/>
      <c r="Y1067" s="624"/>
      <c r="Z1067" s="624"/>
      <c r="AA1067" s="624"/>
      <c r="AB1067" s="624"/>
      <c r="AC1067" s="624"/>
      <c r="AD1067" s="624"/>
      <c r="AH1067" s="35"/>
      <c r="AI1067" s="35"/>
      <c r="AJ1067" s="35"/>
      <c r="AK1067" s="35"/>
      <c r="AL1067" s="35"/>
      <c r="AM1067" s="35"/>
    </row>
    <row r="1068" spans="1:214" ht="15" customHeight="1">
      <c r="B1068" s="957" t="str">
        <f>IF($HS$1032=0,"", IF(HS1032=1,_xlfn.CONCAT("Alerta: Verificar la información registrada en el recuadro de especificación tomando en cuenta la instrucción ",HU1032,"."),_xlfn.CONCAT("Alerta: Verificar la información registrada tomando en cuenta las instrucciones ",HU1032)))</f>
        <v/>
      </c>
      <c r="C1068" s="957"/>
      <c r="D1068" s="957"/>
      <c r="E1068" s="957"/>
      <c r="F1068" s="957"/>
      <c r="G1068" s="957"/>
      <c r="H1068" s="957"/>
      <c r="I1068" s="957"/>
      <c r="J1068" s="957"/>
      <c r="K1068" s="957"/>
      <c r="L1068" s="957"/>
      <c r="M1068" s="957"/>
      <c r="N1068" s="957"/>
      <c r="O1068" s="957"/>
      <c r="P1068" s="957"/>
      <c r="Q1068" s="957"/>
      <c r="R1068" s="957"/>
      <c r="S1068" s="957"/>
      <c r="T1068" s="957"/>
      <c r="U1068" s="957"/>
      <c r="V1068" s="957"/>
      <c r="W1068" s="957"/>
      <c r="X1068" s="957"/>
      <c r="Y1068" s="957"/>
      <c r="Z1068" s="957"/>
      <c r="AA1068" s="957"/>
      <c r="AB1068" s="957"/>
      <c r="AC1068" s="957"/>
      <c r="AD1068" s="957"/>
    </row>
    <row r="1069" spans="1:214" ht="24" customHeight="1">
      <c r="B1069" s="889" t="str">
        <f>IF(SUM(DD1029,DK1029,DR1029,DY1029,EF1029,EM1029,ET1029,FA1029)&gt;0,_xlfn._LONGTEXT("Alerta: Si en P6.10 registró valores positivos en la categoría 'Almacenados en centros de resguardo forense' debe registrar valores positivos la(s) correspondiente(s) categoría(s) 'En almacenamiento como destino' tomando en cuenta las instrucciones 13 a 2","0."),IF(GF1028=0,"","Alerta: Debe justificar el uso de NS argumentando el estado de la información desconocida."))</f>
        <v/>
      </c>
      <c r="C1069" s="889"/>
      <c r="D1069" s="889"/>
      <c r="E1069" s="889"/>
      <c r="F1069" s="889"/>
      <c r="G1069" s="889"/>
      <c r="H1069" s="889"/>
      <c r="I1069" s="889"/>
      <c r="J1069" s="889"/>
      <c r="K1069" s="889"/>
      <c r="L1069" s="889"/>
      <c r="M1069" s="889"/>
      <c r="N1069" s="889"/>
      <c r="O1069" s="889"/>
      <c r="P1069" s="889"/>
      <c r="Q1069" s="889"/>
      <c r="R1069" s="889"/>
      <c r="S1069" s="889"/>
      <c r="T1069" s="889"/>
      <c r="U1069" s="889"/>
      <c r="V1069" s="889"/>
      <c r="W1069" s="889"/>
      <c r="X1069" s="889"/>
      <c r="Y1069" s="889"/>
      <c r="Z1069" s="889"/>
      <c r="AA1069" s="889"/>
      <c r="AB1069" s="889"/>
      <c r="AC1069" s="889"/>
      <c r="AD1069" s="889"/>
    </row>
    <row r="1070" spans="1:214" ht="36" customHeight="1">
      <c r="B1070" s="889" t="str">
        <f>IF(ID1032=0,"", IF(ID1032=1,_xlfn.CONCAT("Alerta: Es posible que el motivo descrito en el cuadro de especificación (o alguno de ellos) corresponda a la categoría ",ID1033," de la tabla de respuesta."),_xlfn.CONCAT("Alerta: Es posible que los motivos descritos en el cuadro de especificación (o algunos de ellos) correspondan a las categorías ",ID1033, " de la tabla de respuesta.")))</f>
        <v/>
      </c>
      <c r="C1070" s="889"/>
      <c r="D1070" s="889"/>
      <c r="E1070" s="889"/>
      <c r="F1070" s="889"/>
      <c r="G1070" s="889"/>
      <c r="H1070" s="889"/>
      <c r="I1070" s="889"/>
      <c r="J1070" s="889"/>
      <c r="K1070" s="889"/>
      <c r="L1070" s="889"/>
      <c r="M1070" s="889"/>
      <c r="N1070" s="889"/>
      <c r="O1070" s="889"/>
      <c r="P1070" s="889"/>
      <c r="Q1070" s="889"/>
      <c r="R1070" s="889"/>
      <c r="S1070" s="889"/>
      <c r="T1070" s="889"/>
      <c r="U1070" s="889"/>
      <c r="V1070" s="889"/>
      <c r="W1070" s="889"/>
      <c r="X1070" s="889"/>
      <c r="Y1070" s="889"/>
      <c r="Z1070" s="889"/>
      <c r="AA1070" s="889"/>
      <c r="AB1070" s="889"/>
      <c r="AC1070" s="889"/>
      <c r="AD1070" s="889"/>
    </row>
    <row r="1071" spans="1:214" ht="15" customHeight="1">
      <c r="B1071" s="625" t="str">
        <f>IF($HG$1040=0,"","Error: Debe completar toda la información requerida.")</f>
        <v/>
      </c>
      <c r="C1071" s="625"/>
      <c r="D1071" s="625"/>
      <c r="E1071" s="625"/>
      <c r="F1071" s="625"/>
      <c r="G1071" s="625"/>
      <c r="H1071" s="625"/>
      <c r="I1071" s="625"/>
      <c r="J1071" s="625"/>
      <c r="K1071" s="625"/>
      <c r="L1071" s="625"/>
      <c r="M1071" s="625"/>
      <c r="N1071" s="625"/>
      <c r="O1071" s="625"/>
      <c r="P1071" s="625"/>
      <c r="Q1071" s="625"/>
      <c r="R1071" s="625"/>
      <c r="S1071" s="625"/>
      <c r="T1071" s="625"/>
      <c r="U1071" s="625"/>
      <c r="V1071" s="625"/>
      <c r="W1071" s="625"/>
      <c r="X1071" s="625"/>
      <c r="Y1071" s="625"/>
      <c r="Z1071" s="625"/>
      <c r="AA1071" s="625"/>
      <c r="AB1071" s="625"/>
      <c r="AC1071" s="625"/>
      <c r="AD1071" s="625"/>
      <c r="AG1071" s="35"/>
      <c r="AH1071" s="35"/>
      <c r="AI1071" s="35"/>
      <c r="AJ1071" s="35"/>
      <c r="AK1071" s="35"/>
      <c r="AL1071" s="35"/>
      <c r="AM1071" s="35"/>
      <c r="AN1071" s="35"/>
    </row>
    <row r="1072" spans="1:214" ht="24" customHeight="1">
      <c r="A1072" s="131" t="s">
        <v>993</v>
      </c>
      <c r="B1072" s="841" t="s">
        <v>7641</v>
      </c>
      <c r="C1072" s="841"/>
      <c r="D1072" s="841"/>
      <c r="E1072" s="841"/>
      <c r="F1072" s="841"/>
      <c r="G1072" s="841"/>
      <c r="H1072" s="841"/>
      <c r="I1072" s="841"/>
      <c r="J1072" s="841"/>
      <c r="K1072" s="841"/>
      <c r="L1072" s="841"/>
      <c r="M1072" s="841"/>
      <c r="N1072" s="841"/>
      <c r="O1072" s="841"/>
      <c r="P1072" s="841"/>
      <c r="Q1072" s="841"/>
      <c r="R1072" s="841"/>
      <c r="S1072" s="841"/>
      <c r="T1072" s="841"/>
      <c r="U1072" s="841"/>
      <c r="V1072" s="841"/>
      <c r="W1072" s="841"/>
      <c r="X1072" s="841"/>
      <c r="Y1072" s="841"/>
      <c r="Z1072" s="841"/>
      <c r="AA1072" s="841"/>
      <c r="AB1072" s="841"/>
      <c r="AC1072" s="841"/>
      <c r="AD1072" s="841"/>
      <c r="AE1072" s="12"/>
      <c r="AG1072" s="35"/>
      <c r="AH1072" s="639" t="s">
        <v>7211</v>
      </c>
      <c r="AI1072" s="641"/>
      <c r="AJ1072" s="639" t="s">
        <v>7212</v>
      </c>
      <c r="AK1072" s="641"/>
      <c r="AL1072" s="639" t="s">
        <v>7213</v>
      </c>
      <c r="AM1072" s="641"/>
      <c r="AN1072" s="35"/>
    </row>
    <row r="1073" spans="1:112" ht="48" customHeight="1">
      <c r="A1073" s="121"/>
      <c r="B1073" s="47"/>
      <c r="C1073" s="671" t="s">
        <v>7703</v>
      </c>
      <c r="D1073" s="671"/>
      <c r="E1073" s="671"/>
      <c r="F1073" s="671"/>
      <c r="G1073" s="671"/>
      <c r="H1073" s="671"/>
      <c r="I1073" s="671"/>
      <c r="J1073" s="671"/>
      <c r="K1073" s="671"/>
      <c r="L1073" s="671"/>
      <c r="M1073" s="671"/>
      <c r="N1073" s="671"/>
      <c r="O1073" s="671"/>
      <c r="P1073" s="671"/>
      <c r="Q1073" s="671"/>
      <c r="R1073" s="671"/>
      <c r="S1073" s="671"/>
      <c r="T1073" s="671"/>
      <c r="U1073" s="671"/>
      <c r="V1073" s="671"/>
      <c r="W1073" s="671"/>
      <c r="X1073" s="671"/>
      <c r="Y1073" s="671"/>
      <c r="Z1073" s="671"/>
      <c r="AA1073" s="671"/>
      <c r="AB1073" s="671"/>
      <c r="AC1073" s="671"/>
      <c r="AD1073" s="671"/>
      <c r="AE1073" s="12"/>
      <c r="AG1073" s="35"/>
      <c r="AH1073" s="642">
        <f>COUNTBLANK(C1103:AD1103)+COUNTBLANK(C1111:AD1111)</f>
        <v>56</v>
      </c>
      <c r="AI1073" s="643"/>
      <c r="AJ1073" s="639">
        <v>56</v>
      </c>
      <c r="AK1073" s="641"/>
      <c r="AL1073" s="639"/>
      <c r="AM1073" s="641"/>
      <c r="AN1073" s="35"/>
    </row>
    <row r="1074" spans="1:112" ht="36" customHeight="1">
      <c r="A1074" s="121"/>
      <c r="B1074" s="47"/>
      <c r="C1074" s="671" t="s">
        <v>7704</v>
      </c>
      <c r="D1074" s="671"/>
      <c r="E1074" s="671"/>
      <c r="F1074" s="671"/>
      <c r="G1074" s="671"/>
      <c r="H1074" s="671"/>
      <c r="I1074" s="671"/>
      <c r="J1074" s="671"/>
      <c r="K1074" s="671"/>
      <c r="L1074" s="671"/>
      <c r="M1074" s="671"/>
      <c r="N1074" s="671"/>
      <c r="O1074" s="671"/>
      <c r="P1074" s="671"/>
      <c r="Q1074" s="671"/>
      <c r="R1074" s="671"/>
      <c r="S1074" s="671"/>
      <c r="T1074" s="671"/>
      <c r="U1074" s="671"/>
      <c r="V1074" s="671"/>
      <c r="W1074" s="671"/>
      <c r="X1074" s="671"/>
      <c r="Y1074" s="671"/>
      <c r="Z1074" s="671"/>
      <c r="AA1074" s="671"/>
      <c r="AB1074" s="671"/>
      <c r="AC1074" s="671"/>
      <c r="AD1074" s="671"/>
      <c r="AE1074" s="12"/>
      <c r="AG1074" s="35"/>
      <c r="AH1074" s="35"/>
      <c r="AI1074" s="35"/>
      <c r="AJ1074" s="35"/>
      <c r="AK1074" s="35"/>
      <c r="AL1074" s="35"/>
      <c r="AM1074" s="35"/>
      <c r="AN1074" s="35"/>
    </row>
    <row r="1075" spans="1:112" ht="36" customHeight="1">
      <c r="A1075" s="121"/>
      <c r="B1075" s="47"/>
      <c r="C1075" s="578" t="s">
        <v>7530</v>
      </c>
      <c r="D1075" s="578"/>
      <c r="E1075" s="578"/>
      <c r="F1075" s="578"/>
      <c r="G1075" s="578"/>
      <c r="H1075" s="578"/>
      <c r="I1075" s="578"/>
      <c r="J1075" s="578"/>
      <c r="K1075" s="578"/>
      <c r="L1075" s="578"/>
      <c r="M1075" s="578"/>
      <c r="N1075" s="578"/>
      <c r="O1075" s="578"/>
      <c r="P1075" s="578"/>
      <c r="Q1075" s="578"/>
      <c r="R1075" s="578"/>
      <c r="S1075" s="578"/>
      <c r="T1075" s="578"/>
      <c r="U1075" s="578"/>
      <c r="V1075" s="578"/>
      <c r="W1075" s="578"/>
      <c r="X1075" s="578"/>
      <c r="Y1075" s="578"/>
      <c r="Z1075" s="578"/>
      <c r="AA1075" s="578"/>
      <c r="AB1075" s="578"/>
      <c r="AC1075" s="578"/>
      <c r="AD1075" s="578"/>
      <c r="AE1075" s="12"/>
      <c r="AG1075" s="35"/>
      <c r="AH1075" s="35"/>
      <c r="AI1075" s="35"/>
      <c r="AJ1075" s="35"/>
      <c r="AK1075" s="35"/>
      <c r="AL1075" s="35"/>
      <c r="AM1075" s="35"/>
      <c r="AN1075" s="35"/>
    </row>
    <row r="1076" spans="1:112" ht="36" customHeight="1">
      <c r="A1076" s="121"/>
      <c r="B1076" s="144"/>
      <c r="C1076" s="578" t="s">
        <v>1860</v>
      </c>
      <c r="D1076" s="578"/>
      <c r="E1076" s="578"/>
      <c r="F1076" s="578"/>
      <c r="G1076" s="578"/>
      <c r="H1076" s="578"/>
      <c r="I1076" s="578"/>
      <c r="J1076" s="578"/>
      <c r="K1076" s="578"/>
      <c r="L1076" s="578"/>
      <c r="M1076" s="578"/>
      <c r="N1076" s="578"/>
      <c r="O1076" s="578"/>
      <c r="P1076" s="578"/>
      <c r="Q1076" s="578"/>
      <c r="R1076" s="578"/>
      <c r="S1076" s="578"/>
      <c r="T1076" s="578"/>
      <c r="U1076" s="578"/>
      <c r="V1076" s="578"/>
      <c r="W1076" s="578"/>
      <c r="X1076" s="578"/>
      <c r="Y1076" s="578"/>
      <c r="Z1076" s="578"/>
      <c r="AA1076" s="578"/>
      <c r="AB1076" s="578"/>
      <c r="AC1076" s="578"/>
      <c r="AD1076" s="578"/>
      <c r="AE1076" s="12"/>
      <c r="AG1076" s="35"/>
      <c r="AH1076" s="35"/>
      <c r="AI1076" s="35"/>
      <c r="AJ1076" s="35"/>
      <c r="AK1076" s="35"/>
      <c r="AL1076" s="35"/>
      <c r="AM1076" s="35"/>
      <c r="AN1076" s="35"/>
    </row>
    <row r="1077" spans="1:112" ht="36" customHeight="1">
      <c r="A1077" s="121"/>
      <c r="B1077" s="144"/>
      <c r="C1077" s="578" t="s">
        <v>1861</v>
      </c>
      <c r="D1077" s="578"/>
      <c r="E1077" s="578"/>
      <c r="F1077" s="578"/>
      <c r="G1077" s="578"/>
      <c r="H1077" s="578"/>
      <c r="I1077" s="578"/>
      <c r="J1077" s="578"/>
      <c r="K1077" s="578"/>
      <c r="L1077" s="578"/>
      <c r="M1077" s="578"/>
      <c r="N1077" s="578"/>
      <c r="O1077" s="578"/>
      <c r="P1077" s="578"/>
      <c r="Q1077" s="578"/>
      <c r="R1077" s="578"/>
      <c r="S1077" s="578"/>
      <c r="T1077" s="578"/>
      <c r="U1077" s="578"/>
      <c r="V1077" s="578"/>
      <c r="W1077" s="578"/>
      <c r="X1077" s="578"/>
      <c r="Y1077" s="578"/>
      <c r="Z1077" s="578"/>
      <c r="AA1077" s="578"/>
      <c r="AB1077" s="578"/>
      <c r="AC1077" s="578"/>
      <c r="AD1077" s="578"/>
      <c r="AE1077" s="12"/>
    </row>
    <row r="1078" spans="1:112" ht="36" customHeight="1">
      <c r="A1078" s="121"/>
      <c r="B1078" s="144"/>
      <c r="C1078" s="578" t="s">
        <v>7705</v>
      </c>
      <c r="D1078" s="578"/>
      <c r="E1078" s="578"/>
      <c r="F1078" s="578"/>
      <c r="G1078" s="578"/>
      <c r="H1078" s="578"/>
      <c r="I1078" s="578"/>
      <c r="J1078" s="578"/>
      <c r="K1078" s="578"/>
      <c r="L1078" s="578"/>
      <c r="M1078" s="578"/>
      <c r="N1078" s="578"/>
      <c r="O1078" s="578"/>
      <c r="P1078" s="578"/>
      <c r="Q1078" s="578"/>
      <c r="R1078" s="578"/>
      <c r="S1078" s="578"/>
      <c r="T1078" s="578"/>
      <c r="U1078" s="578"/>
      <c r="V1078" s="578"/>
      <c r="W1078" s="578"/>
      <c r="X1078" s="578"/>
      <c r="Y1078" s="578"/>
      <c r="Z1078" s="578"/>
      <c r="AA1078" s="578"/>
      <c r="AB1078" s="578"/>
      <c r="AC1078" s="578"/>
      <c r="AD1078" s="578"/>
      <c r="AE1078" s="12"/>
    </row>
    <row r="1079" spans="1:112" ht="36" customHeight="1">
      <c r="A1079" s="121"/>
      <c r="B1079" s="144"/>
      <c r="C1079" s="578" t="s">
        <v>7528</v>
      </c>
      <c r="D1079" s="578"/>
      <c r="E1079" s="578"/>
      <c r="F1079" s="578"/>
      <c r="G1079" s="578"/>
      <c r="H1079" s="578"/>
      <c r="I1079" s="578"/>
      <c r="J1079" s="578"/>
      <c r="K1079" s="578"/>
      <c r="L1079" s="578"/>
      <c r="M1079" s="578"/>
      <c r="N1079" s="578"/>
      <c r="O1079" s="578"/>
      <c r="P1079" s="578"/>
      <c r="Q1079" s="578"/>
      <c r="R1079" s="578"/>
      <c r="S1079" s="578"/>
      <c r="T1079" s="578"/>
      <c r="U1079" s="578"/>
      <c r="V1079" s="578"/>
      <c r="W1079" s="578"/>
      <c r="X1079" s="578"/>
      <c r="Y1079" s="578"/>
      <c r="Z1079" s="578"/>
      <c r="AA1079" s="578"/>
      <c r="AB1079" s="578"/>
      <c r="AC1079" s="578"/>
      <c r="AD1079" s="578"/>
      <c r="AE1079" s="12"/>
    </row>
    <row r="1080" spans="1:112" ht="36" customHeight="1">
      <c r="A1080" s="121"/>
      <c r="B1080" s="144"/>
      <c r="C1080" s="578" t="s">
        <v>1862</v>
      </c>
      <c r="D1080" s="578"/>
      <c r="E1080" s="578"/>
      <c r="F1080" s="578"/>
      <c r="G1080" s="578"/>
      <c r="H1080" s="578"/>
      <c r="I1080" s="578"/>
      <c r="J1080" s="578"/>
      <c r="K1080" s="578"/>
      <c r="L1080" s="578"/>
      <c r="M1080" s="578"/>
      <c r="N1080" s="578"/>
      <c r="O1080" s="578"/>
      <c r="P1080" s="578"/>
      <c r="Q1080" s="578"/>
      <c r="R1080" s="578"/>
      <c r="S1080" s="578"/>
      <c r="T1080" s="578"/>
      <c r="U1080" s="578"/>
      <c r="V1080" s="578"/>
      <c r="W1080" s="578"/>
      <c r="X1080" s="578"/>
      <c r="Y1080" s="578"/>
      <c r="Z1080" s="578"/>
      <c r="AA1080" s="578"/>
      <c r="AB1080" s="578"/>
      <c r="AC1080" s="578"/>
      <c r="AD1080" s="578"/>
      <c r="AE1080" s="12"/>
    </row>
    <row r="1081" spans="1:112" ht="36" customHeight="1">
      <c r="A1081" s="121"/>
      <c r="B1081" s="144"/>
      <c r="C1081" s="578" t="s">
        <v>1863</v>
      </c>
      <c r="D1081" s="578"/>
      <c r="E1081" s="578"/>
      <c r="F1081" s="578"/>
      <c r="G1081" s="578"/>
      <c r="H1081" s="578"/>
      <c r="I1081" s="578"/>
      <c r="J1081" s="578"/>
      <c r="K1081" s="578"/>
      <c r="L1081" s="578"/>
      <c r="M1081" s="578"/>
      <c r="N1081" s="578"/>
      <c r="O1081" s="578"/>
      <c r="P1081" s="578"/>
      <c r="Q1081" s="578"/>
      <c r="R1081" s="578"/>
      <c r="S1081" s="578"/>
      <c r="T1081" s="578"/>
      <c r="U1081" s="578"/>
      <c r="V1081" s="578"/>
      <c r="W1081" s="578"/>
      <c r="X1081" s="578"/>
      <c r="Y1081" s="578"/>
      <c r="Z1081" s="578"/>
      <c r="AA1081" s="578"/>
      <c r="AB1081" s="578"/>
      <c r="AC1081" s="578"/>
      <c r="AD1081" s="578"/>
      <c r="AE1081" s="12"/>
    </row>
    <row r="1082" spans="1:112" ht="36" customHeight="1">
      <c r="A1082" s="121"/>
      <c r="B1082" s="144"/>
      <c r="C1082" s="578" t="s">
        <v>7706</v>
      </c>
      <c r="D1082" s="578"/>
      <c r="E1082" s="578"/>
      <c r="F1082" s="578"/>
      <c r="G1082" s="578"/>
      <c r="H1082" s="578"/>
      <c r="I1082" s="578"/>
      <c r="J1082" s="578"/>
      <c r="K1082" s="578"/>
      <c r="L1082" s="578"/>
      <c r="M1082" s="578"/>
      <c r="N1082" s="578"/>
      <c r="O1082" s="578"/>
      <c r="P1082" s="578"/>
      <c r="Q1082" s="578"/>
      <c r="R1082" s="578"/>
      <c r="S1082" s="578"/>
      <c r="T1082" s="578"/>
      <c r="U1082" s="578"/>
      <c r="V1082" s="578"/>
      <c r="W1082" s="578"/>
      <c r="X1082" s="578"/>
      <c r="Y1082" s="578"/>
      <c r="Z1082" s="578"/>
      <c r="AA1082" s="578"/>
      <c r="AB1082" s="578"/>
      <c r="AC1082" s="578"/>
      <c r="AD1082" s="578"/>
      <c r="AE1082" s="12"/>
    </row>
    <row r="1083" spans="1:112" s="207" customFormat="1" ht="36" customHeight="1">
      <c r="A1083" s="121"/>
      <c r="B1083" s="208"/>
      <c r="C1083" s="578" t="s">
        <v>7529</v>
      </c>
      <c r="D1083" s="578"/>
      <c r="E1083" s="578"/>
      <c r="F1083" s="578"/>
      <c r="G1083" s="578"/>
      <c r="H1083" s="578"/>
      <c r="I1083" s="578"/>
      <c r="J1083" s="578"/>
      <c r="K1083" s="578"/>
      <c r="L1083" s="578"/>
      <c r="M1083" s="578"/>
      <c r="N1083" s="578"/>
      <c r="O1083" s="578"/>
      <c r="P1083" s="578"/>
      <c r="Q1083" s="578"/>
      <c r="R1083" s="578"/>
      <c r="S1083" s="578"/>
      <c r="T1083" s="578"/>
      <c r="U1083" s="578"/>
      <c r="V1083" s="578"/>
      <c r="W1083" s="578"/>
      <c r="X1083" s="578"/>
      <c r="Y1083" s="578"/>
      <c r="Z1083" s="578"/>
      <c r="AA1083" s="578"/>
      <c r="AB1083" s="578"/>
      <c r="AC1083" s="578"/>
      <c r="AD1083" s="578"/>
      <c r="AE1083" s="12"/>
      <c r="AF1083" s="122"/>
      <c r="AG1083" s="72"/>
      <c r="AH1083" s="72"/>
      <c r="AI1083" s="72"/>
      <c r="AJ1083" s="72"/>
      <c r="AK1083" s="72"/>
      <c r="AL1083" s="72"/>
      <c r="AM1083" s="72"/>
      <c r="AN1083" s="72"/>
      <c r="AO1083" s="72"/>
      <c r="AP1083" s="72"/>
      <c r="AQ1083" s="72"/>
      <c r="AR1083" s="72"/>
      <c r="AS1083" s="72"/>
      <c r="AT1083" s="72"/>
      <c r="AU1083" s="72"/>
      <c r="AV1083" s="72"/>
      <c r="AW1083" s="72"/>
      <c r="AX1083" s="72"/>
      <c r="AY1083" s="72"/>
      <c r="AZ1083" s="72"/>
      <c r="BA1083" s="72"/>
      <c r="BB1083" s="72"/>
      <c r="BC1083" s="72"/>
      <c r="BD1083" s="72"/>
      <c r="BE1083" s="72"/>
      <c r="BF1083" s="72"/>
      <c r="BG1083" s="72"/>
      <c r="BH1083" s="72"/>
      <c r="BI1083" s="72"/>
      <c r="BJ1083" s="72"/>
      <c r="BK1083" s="72"/>
      <c r="BL1083" s="72"/>
      <c r="BM1083" s="72"/>
      <c r="BN1083" s="72"/>
      <c r="BO1083" s="72"/>
      <c r="BP1083" s="72"/>
      <c r="BQ1083" s="72"/>
      <c r="BR1083" s="72"/>
      <c r="BS1083" s="72"/>
      <c r="BT1083" s="72"/>
      <c r="BU1083" s="72"/>
      <c r="BV1083" s="72"/>
      <c r="BW1083" s="72"/>
      <c r="BX1083" s="72"/>
      <c r="BY1083" s="72"/>
      <c r="BZ1083" s="72"/>
      <c r="CA1083" s="72"/>
      <c r="CB1083" s="72"/>
      <c r="CC1083" s="72"/>
      <c r="CD1083" s="72"/>
      <c r="CE1083" s="72"/>
      <c r="CF1083" s="72"/>
      <c r="CG1083" s="72"/>
      <c r="CH1083" s="72"/>
      <c r="CI1083" s="72"/>
      <c r="CJ1083" s="72"/>
      <c r="CK1083" s="72"/>
      <c r="CL1083" s="72"/>
      <c r="CM1083" s="72"/>
      <c r="CN1083" s="72"/>
      <c r="CO1083" s="72"/>
      <c r="CP1083" s="72"/>
      <c r="CQ1083" s="72"/>
      <c r="CR1083" s="72"/>
      <c r="CS1083" s="72"/>
      <c r="CT1083" s="72"/>
      <c r="CU1083" s="72"/>
      <c r="CV1083" s="72"/>
      <c r="CW1083" s="72"/>
      <c r="CX1083" s="72"/>
      <c r="CY1083" s="72"/>
      <c r="CZ1083" s="72"/>
      <c r="DA1083" s="72"/>
      <c r="DB1083" s="72"/>
      <c r="DC1083" s="72"/>
      <c r="DD1083" s="72"/>
      <c r="DE1083" s="72"/>
      <c r="DF1083" s="72"/>
      <c r="DG1083" s="72"/>
      <c r="DH1083" s="72"/>
    </row>
    <row r="1084" spans="1:112" s="207" customFormat="1" ht="36" customHeight="1">
      <c r="A1084" s="121"/>
      <c r="B1084" s="208"/>
      <c r="C1084" s="578" t="s">
        <v>1313</v>
      </c>
      <c r="D1084" s="578"/>
      <c r="E1084" s="578"/>
      <c r="F1084" s="578"/>
      <c r="G1084" s="578"/>
      <c r="H1084" s="578"/>
      <c r="I1084" s="578"/>
      <c r="J1084" s="578"/>
      <c r="K1084" s="578"/>
      <c r="L1084" s="578"/>
      <c r="M1084" s="578"/>
      <c r="N1084" s="578"/>
      <c r="O1084" s="578"/>
      <c r="P1084" s="578"/>
      <c r="Q1084" s="578"/>
      <c r="R1084" s="578"/>
      <c r="S1084" s="578"/>
      <c r="T1084" s="578"/>
      <c r="U1084" s="578"/>
      <c r="V1084" s="578"/>
      <c r="W1084" s="578"/>
      <c r="X1084" s="578"/>
      <c r="Y1084" s="578"/>
      <c r="Z1084" s="578"/>
      <c r="AA1084" s="578"/>
      <c r="AB1084" s="578"/>
      <c r="AC1084" s="578"/>
      <c r="AD1084" s="578"/>
      <c r="AE1084" s="12"/>
      <c r="AF1084" s="122"/>
      <c r="AG1084" s="72"/>
      <c r="AH1084" s="72"/>
      <c r="AI1084" s="72"/>
      <c r="AJ1084" s="72"/>
      <c r="AK1084" s="72"/>
      <c r="AL1084" s="72"/>
      <c r="AM1084" s="72"/>
      <c r="AN1084" s="72"/>
      <c r="AO1084" s="72"/>
      <c r="AP1084" s="72"/>
      <c r="AQ1084" s="72"/>
      <c r="AR1084" s="72"/>
      <c r="AS1084" s="72"/>
      <c r="AT1084" s="72"/>
      <c r="AU1084" s="72"/>
      <c r="AV1084" s="72"/>
      <c r="AW1084" s="72"/>
      <c r="AX1084" s="72"/>
      <c r="AY1084" s="72"/>
      <c r="AZ1084" s="72"/>
      <c r="BA1084" s="72"/>
      <c r="BB1084" s="72"/>
      <c r="BC1084" s="72"/>
      <c r="BD1084" s="72"/>
      <c r="BE1084" s="72"/>
      <c r="BF1084" s="72"/>
      <c r="BG1084" s="72"/>
      <c r="BH1084" s="72"/>
      <c r="BI1084" s="72"/>
      <c r="BJ1084" s="72"/>
      <c r="BK1084" s="72"/>
      <c r="BL1084" s="72"/>
      <c r="BM1084" s="72"/>
      <c r="BN1084" s="72"/>
      <c r="BO1084" s="72"/>
      <c r="BP1084" s="72"/>
      <c r="BQ1084" s="72"/>
      <c r="BR1084" s="72"/>
      <c r="BS1084" s="72"/>
      <c r="BT1084" s="72"/>
      <c r="BU1084" s="72"/>
      <c r="BV1084" s="72"/>
      <c r="BW1084" s="72"/>
      <c r="BX1084" s="72"/>
      <c r="BY1084" s="72"/>
      <c r="BZ1084" s="72"/>
      <c r="CA1084" s="72"/>
      <c r="CB1084" s="72"/>
      <c r="CC1084" s="72"/>
      <c r="CD1084" s="72"/>
      <c r="CE1084" s="72"/>
      <c r="CF1084" s="72"/>
      <c r="CG1084" s="72"/>
      <c r="CH1084" s="72"/>
      <c r="CI1084" s="72"/>
      <c r="CJ1084" s="72"/>
      <c r="CK1084" s="72"/>
      <c r="CL1084" s="72"/>
      <c r="CM1084" s="72"/>
      <c r="CN1084" s="72"/>
      <c r="CO1084" s="72"/>
      <c r="CP1084" s="72"/>
      <c r="CQ1084" s="72"/>
      <c r="CR1084" s="72"/>
      <c r="CS1084" s="72"/>
      <c r="CT1084" s="72"/>
      <c r="CU1084" s="72"/>
      <c r="CV1084" s="72"/>
      <c r="CW1084" s="72"/>
      <c r="CX1084" s="72"/>
      <c r="CY1084" s="72"/>
      <c r="CZ1084" s="72"/>
      <c r="DA1084" s="72"/>
      <c r="DB1084" s="72"/>
      <c r="DC1084" s="72"/>
      <c r="DD1084" s="72"/>
      <c r="DE1084" s="72"/>
      <c r="DF1084" s="72"/>
      <c r="DG1084" s="72"/>
      <c r="DH1084" s="72"/>
    </row>
    <row r="1085" spans="1:112" s="207" customFormat="1" ht="36" customHeight="1">
      <c r="A1085" s="121"/>
      <c r="B1085" s="208"/>
      <c r="C1085" s="578" t="s">
        <v>1314</v>
      </c>
      <c r="D1085" s="578"/>
      <c r="E1085" s="578"/>
      <c r="F1085" s="578"/>
      <c r="G1085" s="578"/>
      <c r="H1085" s="578"/>
      <c r="I1085" s="578"/>
      <c r="J1085" s="578"/>
      <c r="K1085" s="578"/>
      <c r="L1085" s="578"/>
      <c r="M1085" s="578"/>
      <c r="N1085" s="578"/>
      <c r="O1085" s="578"/>
      <c r="P1085" s="578"/>
      <c r="Q1085" s="578"/>
      <c r="R1085" s="578"/>
      <c r="S1085" s="578"/>
      <c r="T1085" s="578"/>
      <c r="U1085" s="578"/>
      <c r="V1085" s="578"/>
      <c r="W1085" s="578"/>
      <c r="X1085" s="578"/>
      <c r="Y1085" s="578"/>
      <c r="Z1085" s="578"/>
      <c r="AA1085" s="578"/>
      <c r="AB1085" s="578"/>
      <c r="AC1085" s="578"/>
      <c r="AD1085" s="578"/>
      <c r="AE1085" s="12"/>
      <c r="AF1085" s="122"/>
      <c r="AG1085" s="72"/>
      <c r="AH1085" s="72"/>
      <c r="AI1085" s="72"/>
      <c r="AJ1085" s="72"/>
      <c r="AK1085" s="72"/>
      <c r="AL1085" s="72"/>
      <c r="AM1085" s="72"/>
      <c r="AN1085" s="72"/>
      <c r="AO1085" s="72"/>
      <c r="AP1085" s="72"/>
      <c r="AQ1085" s="72"/>
      <c r="AR1085" s="72"/>
      <c r="AS1085" s="72"/>
      <c r="AT1085" s="72"/>
      <c r="AU1085" s="72"/>
      <c r="AV1085" s="72"/>
      <c r="AW1085" s="72"/>
      <c r="AX1085" s="72"/>
      <c r="AY1085" s="72"/>
      <c r="AZ1085" s="72"/>
      <c r="BA1085" s="72"/>
      <c r="BB1085" s="72"/>
      <c r="BC1085" s="72"/>
      <c r="BD1085" s="72"/>
      <c r="BE1085" s="72"/>
      <c r="BF1085" s="72"/>
      <c r="BG1085" s="72"/>
      <c r="BH1085" s="72"/>
      <c r="BI1085" s="72"/>
      <c r="BJ1085" s="72"/>
      <c r="BK1085" s="72"/>
      <c r="BL1085" s="72"/>
      <c r="BM1085" s="72"/>
      <c r="BN1085" s="72"/>
      <c r="BO1085" s="72"/>
      <c r="BP1085" s="72"/>
      <c r="BQ1085" s="72"/>
      <c r="BR1085" s="72"/>
      <c r="BS1085" s="72"/>
      <c r="BT1085" s="72"/>
      <c r="BU1085" s="72"/>
      <c r="BV1085" s="72"/>
      <c r="BW1085" s="72"/>
      <c r="BX1085" s="72"/>
      <c r="BY1085" s="72"/>
      <c r="BZ1085" s="72"/>
      <c r="CA1085" s="72"/>
      <c r="CB1085" s="72"/>
      <c r="CC1085" s="72"/>
      <c r="CD1085" s="72"/>
      <c r="CE1085" s="72"/>
      <c r="CF1085" s="72"/>
      <c r="CG1085" s="72"/>
      <c r="CH1085" s="72"/>
      <c r="CI1085" s="72"/>
      <c r="CJ1085" s="72"/>
      <c r="CK1085" s="72"/>
      <c r="CL1085" s="72"/>
      <c r="CM1085" s="72"/>
      <c r="CN1085" s="72"/>
      <c r="CO1085" s="72"/>
      <c r="CP1085" s="72"/>
      <c r="CQ1085" s="72"/>
      <c r="CR1085" s="72"/>
      <c r="CS1085" s="72"/>
      <c r="CT1085" s="72"/>
      <c r="CU1085" s="72"/>
      <c r="CV1085" s="72"/>
      <c r="CW1085" s="72"/>
      <c r="CX1085" s="72"/>
      <c r="CY1085" s="72"/>
      <c r="CZ1085" s="72"/>
      <c r="DA1085" s="72"/>
      <c r="DB1085" s="72"/>
      <c r="DC1085" s="72"/>
      <c r="DD1085" s="72"/>
      <c r="DE1085" s="72"/>
      <c r="DF1085" s="72"/>
      <c r="DG1085" s="72"/>
      <c r="DH1085" s="72"/>
    </row>
    <row r="1086" spans="1:112" s="207" customFormat="1" ht="36" customHeight="1">
      <c r="A1086" s="121"/>
      <c r="B1086" s="208"/>
      <c r="C1086" s="578" t="s">
        <v>7707</v>
      </c>
      <c r="D1086" s="578"/>
      <c r="E1086" s="578"/>
      <c r="F1086" s="578"/>
      <c r="G1086" s="578"/>
      <c r="H1086" s="578"/>
      <c r="I1086" s="578"/>
      <c r="J1086" s="578"/>
      <c r="K1086" s="578"/>
      <c r="L1086" s="578"/>
      <c r="M1086" s="578"/>
      <c r="N1086" s="578"/>
      <c r="O1086" s="578"/>
      <c r="P1086" s="578"/>
      <c r="Q1086" s="578"/>
      <c r="R1086" s="578"/>
      <c r="S1086" s="578"/>
      <c r="T1086" s="578"/>
      <c r="U1086" s="578"/>
      <c r="V1086" s="578"/>
      <c r="W1086" s="578"/>
      <c r="X1086" s="578"/>
      <c r="Y1086" s="578"/>
      <c r="Z1086" s="578"/>
      <c r="AA1086" s="578"/>
      <c r="AB1086" s="578"/>
      <c r="AC1086" s="578"/>
      <c r="AD1086" s="578"/>
      <c r="AE1086" s="12"/>
      <c r="AF1086" s="122"/>
      <c r="AG1086" s="72"/>
      <c r="AH1086" s="72"/>
      <c r="AI1086" s="72"/>
      <c r="AJ1086" s="72"/>
      <c r="AK1086" s="72"/>
      <c r="AL1086" s="72"/>
      <c r="AM1086" s="72"/>
      <c r="AN1086" s="72"/>
      <c r="AO1086" s="72"/>
      <c r="AP1086" s="72"/>
      <c r="AQ1086" s="72"/>
      <c r="AR1086" s="72"/>
      <c r="AS1086" s="72"/>
      <c r="AT1086" s="72"/>
      <c r="AU1086" s="72"/>
      <c r="AV1086" s="72"/>
      <c r="AW1086" s="72"/>
      <c r="AX1086" s="72"/>
      <c r="AY1086" s="72"/>
      <c r="AZ1086" s="72"/>
      <c r="BA1086" s="72"/>
      <c r="BB1086" s="72"/>
      <c r="BC1086" s="72"/>
      <c r="BD1086" s="72"/>
      <c r="BE1086" s="72"/>
      <c r="BF1086" s="72"/>
      <c r="BG1086" s="72"/>
      <c r="BH1086" s="72"/>
      <c r="BI1086" s="72"/>
      <c r="BJ1086" s="72"/>
      <c r="BK1086" s="72"/>
      <c r="BL1086" s="72"/>
      <c r="BM1086" s="72"/>
      <c r="BN1086" s="72"/>
      <c r="BO1086" s="72"/>
      <c r="BP1086" s="72"/>
      <c r="BQ1086" s="72"/>
      <c r="BR1086" s="72"/>
      <c r="BS1086" s="72"/>
      <c r="BT1086" s="72"/>
      <c r="BU1086" s="72"/>
      <c r="BV1086" s="72"/>
      <c r="BW1086" s="72"/>
      <c r="BX1086" s="72"/>
      <c r="BY1086" s="72"/>
      <c r="BZ1086" s="72"/>
      <c r="CA1086" s="72"/>
      <c r="CB1086" s="72"/>
      <c r="CC1086" s="72"/>
      <c r="CD1086" s="72"/>
      <c r="CE1086" s="72"/>
      <c r="CF1086" s="72"/>
      <c r="CG1086" s="72"/>
      <c r="CH1086" s="72"/>
      <c r="CI1086" s="72"/>
      <c r="CJ1086" s="72"/>
      <c r="CK1086" s="72"/>
      <c r="CL1086" s="72"/>
      <c r="CM1086" s="72"/>
      <c r="CN1086" s="72"/>
      <c r="CO1086" s="72"/>
      <c r="CP1086" s="72"/>
      <c r="CQ1086" s="72"/>
      <c r="CR1086" s="72"/>
      <c r="CS1086" s="72"/>
      <c r="CT1086" s="72"/>
      <c r="CU1086" s="72"/>
      <c r="CV1086" s="72"/>
      <c r="CW1086" s="72"/>
      <c r="CX1086" s="72"/>
      <c r="CY1086" s="72"/>
      <c r="CZ1086" s="72"/>
      <c r="DA1086" s="72"/>
      <c r="DB1086" s="72"/>
      <c r="DC1086" s="72"/>
      <c r="DD1086" s="72"/>
      <c r="DE1086" s="72"/>
      <c r="DF1086" s="72"/>
      <c r="DG1086" s="72"/>
      <c r="DH1086" s="72"/>
    </row>
    <row r="1087" spans="1:112" s="207" customFormat="1" ht="36" customHeight="1">
      <c r="A1087" s="121"/>
      <c r="B1087" s="208"/>
      <c r="C1087" s="578" t="s">
        <v>7531</v>
      </c>
      <c r="D1087" s="578"/>
      <c r="E1087" s="578"/>
      <c r="F1087" s="578"/>
      <c r="G1087" s="578"/>
      <c r="H1087" s="578"/>
      <c r="I1087" s="578"/>
      <c r="J1087" s="578"/>
      <c r="K1087" s="578"/>
      <c r="L1087" s="578"/>
      <c r="M1087" s="578"/>
      <c r="N1087" s="578"/>
      <c r="O1087" s="578"/>
      <c r="P1087" s="578"/>
      <c r="Q1087" s="578"/>
      <c r="R1087" s="578"/>
      <c r="S1087" s="578"/>
      <c r="T1087" s="578"/>
      <c r="U1087" s="578"/>
      <c r="V1087" s="578"/>
      <c r="W1087" s="578"/>
      <c r="X1087" s="578"/>
      <c r="Y1087" s="578"/>
      <c r="Z1087" s="578"/>
      <c r="AA1087" s="578"/>
      <c r="AB1087" s="578"/>
      <c r="AC1087" s="578"/>
      <c r="AD1087" s="578"/>
      <c r="AE1087" s="12"/>
      <c r="AF1087" s="122"/>
      <c r="AG1087" s="72"/>
      <c r="AH1087" s="72"/>
      <c r="AI1087" s="72"/>
      <c r="AJ1087" s="72"/>
      <c r="AK1087" s="72"/>
      <c r="AL1087" s="72"/>
      <c r="AM1087" s="72"/>
      <c r="AN1087" s="72"/>
      <c r="AO1087" s="72"/>
      <c r="AP1087" s="72"/>
      <c r="AQ1087" s="72"/>
      <c r="AR1087" s="72"/>
      <c r="AS1087" s="72"/>
      <c r="AT1087" s="72"/>
      <c r="AU1087" s="72"/>
      <c r="AV1087" s="72"/>
      <c r="AW1087" s="72"/>
      <c r="AX1087" s="72"/>
      <c r="AY1087" s="72"/>
      <c r="AZ1087" s="72"/>
      <c r="BA1087" s="72"/>
      <c r="BB1087" s="72"/>
      <c r="BC1087" s="72"/>
      <c r="BD1087" s="72"/>
      <c r="BE1087" s="72"/>
      <c r="BF1087" s="72"/>
      <c r="BG1087" s="72"/>
      <c r="BH1087" s="72"/>
      <c r="BI1087" s="72"/>
      <c r="BJ1087" s="72"/>
      <c r="BK1087" s="72"/>
      <c r="BL1087" s="72"/>
      <c r="BM1087" s="72"/>
      <c r="BN1087" s="72"/>
      <c r="BO1087" s="72"/>
      <c r="BP1087" s="72"/>
      <c r="BQ1087" s="72"/>
      <c r="BR1087" s="72"/>
      <c r="BS1087" s="72"/>
      <c r="BT1087" s="72"/>
      <c r="BU1087" s="72"/>
      <c r="BV1087" s="72"/>
      <c r="BW1087" s="72"/>
      <c r="BX1087" s="72"/>
      <c r="BY1087" s="72"/>
      <c r="BZ1087" s="72"/>
      <c r="CA1087" s="72"/>
      <c r="CB1087" s="72"/>
      <c r="CC1087" s="72"/>
      <c r="CD1087" s="72"/>
      <c r="CE1087" s="72"/>
      <c r="CF1087" s="72"/>
      <c r="CG1087" s="72"/>
      <c r="CH1087" s="72"/>
      <c r="CI1087" s="72"/>
      <c r="CJ1087" s="72"/>
      <c r="CK1087" s="72"/>
      <c r="CL1087" s="72"/>
      <c r="CM1087" s="72"/>
      <c r="CN1087" s="72"/>
      <c r="CO1087" s="72"/>
      <c r="CP1087" s="72"/>
      <c r="CQ1087" s="72"/>
      <c r="CR1087" s="72"/>
      <c r="CS1087" s="72"/>
      <c r="CT1087" s="72"/>
      <c r="CU1087" s="72"/>
      <c r="CV1087" s="72"/>
      <c r="CW1087" s="72"/>
      <c r="CX1087" s="72"/>
      <c r="CY1087" s="72"/>
      <c r="CZ1087" s="72"/>
      <c r="DA1087" s="72"/>
      <c r="DB1087" s="72"/>
      <c r="DC1087" s="72"/>
      <c r="DD1087" s="72"/>
      <c r="DE1087" s="72"/>
      <c r="DF1087" s="72"/>
      <c r="DG1087" s="72"/>
      <c r="DH1087" s="72"/>
    </row>
    <row r="1088" spans="1:112" s="207" customFormat="1" ht="36" customHeight="1">
      <c r="A1088" s="121"/>
      <c r="B1088" s="208"/>
      <c r="C1088" s="578" t="s">
        <v>1315</v>
      </c>
      <c r="D1088" s="578"/>
      <c r="E1088" s="578"/>
      <c r="F1088" s="578"/>
      <c r="G1088" s="578"/>
      <c r="H1088" s="578"/>
      <c r="I1088" s="578"/>
      <c r="J1088" s="578"/>
      <c r="K1088" s="578"/>
      <c r="L1088" s="578"/>
      <c r="M1088" s="578"/>
      <c r="N1088" s="578"/>
      <c r="O1088" s="578"/>
      <c r="P1088" s="578"/>
      <c r="Q1088" s="578"/>
      <c r="R1088" s="578"/>
      <c r="S1088" s="578"/>
      <c r="T1088" s="578"/>
      <c r="U1088" s="578"/>
      <c r="V1088" s="578"/>
      <c r="W1088" s="578"/>
      <c r="X1088" s="578"/>
      <c r="Y1088" s="578"/>
      <c r="Z1088" s="578"/>
      <c r="AA1088" s="578"/>
      <c r="AB1088" s="578"/>
      <c r="AC1088" s="578"/>
      <c r="AD1088" s="578"/>
      <c r="AE1088" s="12"/>
      <c r="AF1088" s="122"/>
      <c r="AG1088" s="72"/>
      <c r="AH1088" s="72"/>
      <c r="AI1088" s="72"/>
      <c r="AJ1088" s="72"/>
      <c r="AK1088" s="72"/>
      <c r="AL1088" s="72"/>
      <c r="AM1088" s="72"/>
      <c r="AN1088" s="72"/>
      <c r="AO1088" s="72"/>
      <c r="AP1088" s="72"/>
      <c r="AQ1088" s="72"/>
      <c r="AR1088" s="72"/>
      <c r="AS1088" s="72"/>
      <c r="AT1088" s="72"/>
      <c r="AU1088" s="72"/>
      <c r="AV1088" s="72"/>
      <c r="AW1088" s="72"/>
      <c r="AX1088" s="72"/>
      <c r="AY1088" s="72"/>
      <c r="AZ1088" s="72"/>
      <c r="BA1088" s="72"/>
      <c r="BB1088" s="72"/>
      <c r="BC1088" s="72"/>
      <c r="BD1088" s="72"/>
      <c r="BE1088" s="72"/>
      <c r="BF1088" s="72"/>
      <c r="BG1088" s="72"/>
      <c r="BH1088" s="72"/>
      <c r="BI1088" s="72"/>
      <c r="BJ1088" s="72"/>
      <c r="BK1088" s="72"/>
      <c r="BL1088" s="72"/>
      <c r="BM1088" s="72"/>
      <c r="BN1088" s="72"/>
      <c r="BO1088" s="72"/>
      <c r="BP1088" s="72"/>
      <c r="BQ1088" s="72"/>
      <c r="BR1088" s="72"/>
      <c r="BS1088" s="72"/>
      <c r="BT1088" s="72"/>
      <c r="BU1088" s="72"/>
      <c r="BV1088" s="72"/>
      <c r="BW1088" s="72"/>
      <c r="BX1088" s="72"/>
      <c r="BY1088" s="72"/>
      <c r="BZ1088" s="72"/>
      <c r="CA1088" s="72"/>
      <c r="CB1088" s="72"/>
      <c r="CC1088" s="72"/>
      <c r="CD1088" s="72"/>
      <c r="CE1088" s="72"/>
      <c r="CF1088" s="72"/>
      <c r="CG1088" s="72"/>
      <c r="CH1088" s="72"/>
      <c r="CI1088" s="72"/>
      <c r="CJ1088" s="72"/>
      <c r="CK1088" s="72"/>
      <c r="CL1088" s="72"/>
      <c r="CM1088" s="72"/>
      <c r="CN1088" s="72"/>
      <c r="CO1088" s="72"/>
      <c r="CP1088" s="72"/>
      <c r="CQ1088" s="72"/>
      <c r="CR1088" s="72"/>
      <c r="CS1088" s="72"/>
      <c r="CT1088" s="72"/>
      <c r="CU1088" s="72"/>
      <c r="CV1088" s="72"/>
      <c r="CW1088" s="72"/>
      <c r="CX1088" s="72"/>
      <c r="CY1088" s="72"/>
      <c r="CZ1088" s="72"/>
      <c r="DA1088" s="72"/>
      <c r="DB1088" s="72"/>
      <c r="DC1088" s="72"/>
      <c r="DD1088" s="72"/>
      <c r="DE1088" s="72"/>
      <c r="DF1088" s="72"/>
      <c r="DG1088" s="72"/>
      <c r="DH1088" s="72"/>
    </row>
    <row r="1089" spans="1:237" s="207" customFormat="1" ht="36" customHeight="1">
      <c r="A1089" s="121"/>
      <c r="B1089" s="208"/>
      <c r="C1089" s="578" t="s">
        <v>1316</v>
      </c>
      <c r="D1089" s="578"/>
      <c r="E1089" s="578"/>
      <c r="F1089" s="578"/>
      <c r="G1089" s="578"/>
      <c r="H1089" s="578"/>
      <c r="I1089" s="578"/>
      <c r="J1089" s="578"/>
      <c r="K1089" s="578"/>
      <c r="L1089" s="578"/>
      <c r="M1089" s="578"/>
      <c r="N1089" s="578"/>
      <c r="O1089" s="578"/>
      <c r="P1089" s="578"/>
      <c r="Q1089" s="578"/>
      <c r="R1089" s="578"/>
      <c r="S1089" s="578"/>
      <c r="T1089" s="578"/>
      <c r="U1089" s="578"/>
      <c r="V1089" s="578"/>
      <c r="W1089" s="578"/>
      <c r="X1089" s="578"/>
      <c r="Y1089" s="578"/>
      <c r="Z1089" s="578"/>
      <c r="AA1089" s="578"/>
      <c r="AB1089" s="578"/>
      <c r="AC1089" s="578"/>
      <c r="AD1089" s="578"/>
      <c r="AE1089" s="12"/>
      <c r="AF1089" s="122"/>
      <c r="AG1089" s="72"/>
      <c r="AH1089" s="72"/>
      <c r="AI1089" s="72"/>
      <c r="AJ1089" s="72"/>
      <c r="AK1089" s="72"/>
      <c r="AL1089" s="72"/>
      <c r="AM1089" s="72"/>
      <c r="AN1089" s="72"/>
      <c r="AO1089" s="72"/>
      <c r="AP1089" s="72"/>
      <c r="AQ1089" s="72"/>
      <c r="AR1089" s="72"/>
      <c r="AS1089" s="72"/>
      <c r="AT1089" s="72"/>
      <c r="AU1089" s="72"/>
      <c r="AV1089" s="72"/>
      <c r="AW1089" s="72"/>
      <c r="AX1089" s="72"/>
      <c r="AY1089" s="72"/>
      <c r="AZ1089" s="72"/>
      <c r="BA1089" s="72"/>
      <c r="BB1089" s="72"/>
      <c r="BC1089" s="72"/>
      <c r="BD1089" s="72"/>
      <c r="BE1089" s="72"/>
      <c r="BF1089" s="72"/>
      <c r="BG1089" s="72"/>
      <c r="BH1089" s="72"/>
      <c r="BI1089" s="72"/>
      <c r="BJ1089" s="72"/>
      <c r="BK1089" s="72"/>
      <c r="BL1089" s="72"/>
      <c r="BM1089" s="72"/>
      <c r="BN1089" s="72"/>
      <c r="BO1089" s="72"/>
      <c r="BP1089" s="72"/>
      <c r="BQ1089" s="72"/>
      <c r="BR1089" s="72"/>
      <c r="BS1089" s="72"/>
      <c r="BT1089" s="72"/>
      <c r="BU1089" s="72"/>
      <c r="BV1089" s="72"/>
      <c r="BW1089" s="72"/>
      <c r="BX1089" s="72"/>
      <c r="BY1089" s="72"/>
      <c r="BZ1089" s="72"/>
      <c r="CA1089" s="72"/>
      <c r="CB1089" s="72"/>
      <c r="CC1089" s="72"/>
      <c r="CD1089" s="72"/>
      <c r="CE1089" s="72"/>
      <c r="CF1089" s="72"/>
      <c r="CG1089" s="72"/>
      <c r="CH1089" s="72"/>
      <c r="CI1089" s="72"/>
      <c r="CJ1089" s="72"/>
      <c r="CK1089" s="72"/>
      <c r="CL1089" s="72"/>
      <c r="CM1089" s="72"/>
      <c r="CN1089" s="72"/>
      <c r="CO1089" s="72"/>
      <c r="CP1089" s="72"/>
      <c r="CQ1089" s="72"/>
      <c r="CR1089" s="72"/>
      <c r="CS1089" s="72"/>
      <c r="CT1089" s="72"/>
      <c r="CU1089" s="72"/>
      <c r="CV1089" s="72"/>
      <c r="CW1089" s="72"/>
      <c r="CX1089" s="72"/>
      <c r="CY1089" s="72"/>
      <c r="CZ1089" s="72"/>
      <c r="DA1089" s="72"/>
      <c r="DB1089" s="72"/>
      <c r="DC1089" s="72"/>
      <c r="DD1089" s="72"/>
      <c r="DE1089" s="72"/>
      <c r="DF1089" s="72"/>
      <c r="DG1089" s="72"/>
      <c r="DH1089" s="72"/>
    </row>
    <row r="1090" spans="1:237" s="207" customFormat="1" ht="36" customHeight="1">
      <c r="A1090" s="121"/>
      <c r="B1090" s="208"/>
      <c r="C1090" s="578" t="s">
        <v>7708</v>
      </c>
      <c r="D1090" s="578"/>
      <c r="E1090" s="578"/>
      <c r="F1090" s="578"/>
      <c r="G1090" s="578"/>
      <c r="H1090" s="578"/>
      <c r="I1090" s="578"/>
      <c r="J1090" s="578"/>
      <c r="K1090" s="578"/>
      <c r="L1090" s="578"/>
      <c r="M1090" s="578"/>
      <c r="N1090" s="578"/>
      <c r="O1090" s="578"/>
      <c r="P1090" s="578"/>
      <c r="Q1090" s="578"/>
      <c r="R1090" s="578"/>
      <c r="S1090" s="578"/>
      <c r="T1090" s="578"/>
      <c r="U1090" s="578"/>
      <c r="V1090" s="578"/>
      <c r="W1090" s="578"/>
      <c r="X1090" s="578"/>
      <c r="Y1090" s="578"/>
      <c r="Z1090" s="578"/>
      <c r="AA1090" s="578"/>
      <c r="AB1090" s="578"/>
      <c r="AC1090" s="578"/>
      <c r="AD1090" s="578"/>
      <c r="AE1090" s="12"/>
      <c r="AF1090" s="122"/>
      <c r="AG1090" s="72"/>
      <c r="AH1090" s="72"/>
      <c r="AI1090" s="72"/>
      <c r="AJ1090" s="72"/>
      <c r="AK1090" s="72"/>
      <c r="AL1090" s="72"/>
      <c r="AM1090" s="72"/>
      <c r="AN1090" s="72"/>
      <c r="AO1090" s="72"/>
      <c r="AP1090" s="72"/>
      <c r="AQ1090" s="72"/>
      <c r="AR1090" s="72"/>
      <c r="AS1090" s="72"/>
      <c r="AT1090" s="72"/>
      <c r="AU1090" s="72"/>
      <c r="AV1090" s="72"/>
      <c r="AW1090" s="72"/>
      <c r="AX1090" s="72"/>
      <c r="AY1090" s="72"/>
      <c r="AZ1090" s="72"/>
      <c r="BA1090" s="72"/>
      <c r="BB1090" s="72"/>
      <c r="BC1090" s="72"/>
      <c r="BD1090" s="72"/>
      <c r="BE1090" s="72"/>
      <c r="BF1090" s="72"/>
      <c r="BG1090" s="72"/>
      <c r="BH1090" s="72"/>
      <c r="BI1090" s="72"/>
      <c r="BJ1090" s="72"/>
      <c r="BK1090" s="72"/>
      <c r="BL1090" s="72"/>
      <c r="BM1090" s="72"/>
      <c r="BN1090" s="72"/>
      <c r="BO1090" s="72"/>
      <c r="BP1090" s="72"/>
      <c r="BQ1090" s="72"/>
      <c r="BR1090" s="72"/>
      <c r="BS1090" s="72"/>
      <c r="BT1090" s="72"/>
      <c r="BU1090" s="72"/>
      <c r="BV1090" s="72"/>
      <c r="BW1090" s="72"/>
      <c r="BX1090" s="72"/>
      <c r="BY1090" s="72"/>
      <c r="BZ1090" s="72"/>
      <c r="CA1090" s="72"/>
      <c r="CB1090" s="72"/>
      <c r="CC1090" s="72"/>
      <c r="CD1090" s="72"/>
      <c r="CE1090" s="72"/>
      <c r="CF1090" s="72"/>
      <c r="CG1090" s="72"/>
      <c r="CH1090" s="72"/>
      <c r="CI1090" s="72"/>
      <c r="CJ1090" s="72"/>
      <c r="CK1090" s="72"/>
      <c r="CL1090" s="72"/>
      <c r="CM1090" s="72"/>
      <c r="CN1090" s="72"/>
      <c r="CO1090" s="72"/>
      <c r="CP1090" s="72"/>
      <c r="CQ1090" s="72"/>
      <c r="CR1090" s="72"/>
      <c r="CS1090" s="72"/>
      <c r="CT1090" s="72"/>
      <c r="CU1090" s="72"/>
      <c r="CV1090" s="72"/>
      <c r="CW1090" s="72"/>
      <c r="CX1090" s="72"/>
      <c r="CY1090" s="72"/>
      <c r="CZ1090" s="72"/>
      <c r="DA1090" s="72"/>
      <c r="DB1090" s="72"/>
      <c r="DC1090" s="72"/>
      <c r="DD1090" s="72"/>
      <c r="DE1090" s="72"/>
      <c r="DF1090" s="72"/>
      <c r="DG1090" s="72"/>
      <c r="DH1090" s="72"/>
    </row>
    <row r="1091" spans="1:237" s="207" customFormat="1" ht="48" customHeight="1">
      <c r="A1091" s="121"/>
      <c r="B1091" s="208"/>
      <c r="C1091" s="578" t="s">
        <v>7532</v>
      </c>
      <c r="D1091" s="578"/>
      <c r="E1091" s="578"/>
      <c r="F1091" s="578"/>
      <c r="G1091" s="578"/>
      <c r="H1091" s="578"/>
      <c r="I1091" s="578"/>
      <c r="J1091" s="578"/>
      <c r="K1091" s="578"/>
      <c r="L1091" s="578"/>
      <c r="M1091" s="578"/>
      <c r="N1091" s="578"/>
      <c r="O1091" s="578"/>
      <c r="P1091" s="578"/>
      <c r="Q1091" s="578"/>
      <c r="R1091" s="578"/>
      <c r="S1091" s="578"/>
      <c r="T1091" s="578"/>
      <c r="U1091" s="578"/>
      <c r="V1091" s="578"/>
      <c r="W1091" s="578"/>
      <c r="X1091" s="578"/>
      <c r="Y1091" s="578"/>
      <c r="Z1091" s="578"/>
      <c r="AA1091" s="578"/>
      <c r="AB1091" s="578"/>
      <c r="AC1091" s="578"/>
      <c r="AD1091" s="578"/>
      <c r="AE1091" s="12"/>
      <c r="AF1091" s="122"/>
      <c r="AG1091" s="72"/>
      <c r="AH1091" s="72"/>
      <c r="AI1091" s="72"/>
      <c r="AJ1091" s="72"/>
      <c r="AK1091" s="72"/>
      <c r="AL1091" s="72"/>
      <c r="AM1091" s="72"/>
      <c r="AN1091" s="72"/>
      <c r="AO1091" s="72"/>
      <c r="AP1091" s="72"/>
      <c r="AQ1091" s="72"/>
      <c r="AR1091" s="72"/>
      <c r="AS1091" s="72"/>
      <c r="AT1091" s="72"/>
      <c r="AU1091" s="72"/>
      <c r="AV1091" s="72"/>
      <c r="AW1091" s="72"/>
      <c r="AX1091" s="72"/>
      <c r="AY1091" s="72"/>
      <c r="AZ1091" s="72"/>
      <c r="BA1091" s="72"/>
      <c r="BB1091" s="72"/>
      <c r="BC1091" s="72"/>
      <c r="BD1091" s="72"/>
      <c r="BE1091" s="72"/>
      <c r="BF1091" s="72"/>
      <c r="BG1091" s="72"/>
      <c r="BH1091" s="72"/>
      <c r="BI1091" s="72"/>
      <c r="BJ1091" s="72"/>
      <c r="BK1091" s="72"/>
      <c r="BL1091" s="72"/>
      <c r="BM1091" s="72"/>
      <c r="BN1091" s="72"/>
      <c r="BO1091" s="72"/>
      <c r="BP1091" s="72"/>
      <c r="BQ1091" s="72"/>
      <c r="BR1091" s="72"/>
      <c r="BS1091" s="72"/>
      <c r="BT1091" s="72"/>
      <c r="BU1091" s="72"/>
      <c r="BV1091" s="72"/>
      <c r="BW1091" s="72"/>
      <c r="BX1091" s="72"/>
      <c r="BY1091" s="72"/>
      <c r="BZ1091" s="72"/>
      <c r="CA1091" s="72"/>
      <c r="CB1091" s="72"/>
      <c r="CC1091" s="72"/>
      <c r="CD1091" s="72"/>
      <c r="CE1091" s="72"/>
      <c r="CF1091" s="72"/>
      <c r="CG1091" s="72"/>
      <c r="CH1091" s="72"/>
      <c r="CI1091" s="72"/>
      <c r="CJ1091" s="72"/>
      <c r="CK1091" s="72"/>
      <c r="CL1091" s="72"/>
      <c r="CM1091" s="72"/>
      <c r="CN1091" s="72"/>
      <c r="CO1091" s="72"/>
      <c r="CP1091" s="72"/>
      <c r="CQ1091" s="72"/>
      <c r="CR1091" s="72"/>
      <c r="CS1091" s="72"/>
      <c r="CT1091" s="72"/>
      <c r="CU1091" s="72"/>
      <c r="CV1091" s="72"/>
      <c r="CW1091" s="72"/>
      <c r="CX1091" s="72"/>
      <c r="CY1091" s="72"/>
      <c r="CZ1091" s="72"/>
      <c r="DA1091" s="72"/>
      <c r="DB1091" s="72"/>
      <c r="DC1091" s="72"/>
      <c r="DD1091" s="72"/>
      <c r="DE1091" s="72"/>
      <c r="DF1091" s="72"/>
      <c r="DG1091" s="72"/>
      <c r="DH1091" s="72"/>
    </row>
    <row r="1092" spans="1:237" s="207" customFormat="1" ht="48" customHeight="1">
      <c r="A1092" s="121"/>
      <c r="B1092" s="208"/>
      <c r="C1092" s="578" t="s">
        <v>1310</v>
      </c>
      <c r="D1092" s="578"/>
      <c r="E1092" s="578"/>
      <c r="F1092" s="578"/>
      <c r="G1092" s="578"/>
      <c r="H1092" s="578"/>
      <c r="I1092" s="578"/>
      <c r="J1092" s="578"/>
      <c r="K1092" s="578"/>
      <c r="L1092" s="578"/>
      <c r="M1092" s="578"/>
      <c r="N1092" s="578"/>
      <c r="O1092" s="578"/>
      <c r="P1092" s="578"/>
      <c r="Q1092" s="578"/>
      <c r="R1092" s="578"/>
      <c r="S1092" s="578"/>
      <c r="T1092" s="578"/>
      <c r="U1092" s="578"/>
      <c r="V1092" s="578"/>
      <c r="W1092" s="578"/>
      <c r="X1092" s="578"/>
      <c r="Y1092" s="578"/>
      <c r="Z1092" s="578"/>
      <c r="AA1092" s="578"/>
      <c r="AB1092" s="578"/>
      <c r="AC1092" s="578"/>
      <c r="AD1092" s="578"/>
      <c r="AE1092" s="12"/>
      <c r="AF1092" s="122"/>
      <c r="AG1092" s="72"/>
      <c r="AH1092" s="72"/>
      <c r="AI1092" s="72"/>
      <c r="AJ1092" s="72"/>
      <c r="AK1092" s="72"/>
      <c r="AL1092" s="72"/>
      <c r="AM1092" s="72"/>
      <c r="AN1092" s="72"/>
      <c r="AO1092" s="72"/>
      <c r="AP1092" s="72"/>
      <c r="AQ1092" s="72"/>
      <c r="AR1092" s="72"/>
      <c r="AS1092" s="72"/>
      <c r="AT1092" s="72"/>
      <c r="AU1092" s="72"/>
      <c r="AV1092" s="72"/>
      <c r="AW1092" s="72"/>
      <c r="AX1092" s="72"/>
      <c r="AY1092" s="72"/>
      <c r="AZ1092" s="72"/>
      <c r="BA1092" s="72"/>
      <c r="BB1092" s="72"/>
      <c r="BC1092" s="72"/>
      <c r="BD1092" s="72"/>
      <c r="BE1092" s="72"/>
      <c r="BF1092" s="72"/>
      <c r="BG1092" s="72"/>
      <c r="BH1092" s="72"/>
      <c r="BI1092" s="72"/>
      <c r="BJ1092" s="72"/>
      <c r="BK1092" s="72"/>
      <c r="BL1092" s="72"/>
      <c r="BM1092" s="72"/>
      <c r="BN1092" s="72"/>
      <c r="BO1092" s="72"/>
      <c r="BP1092" s="72"/>
      <c r="BQ1092" s="72"/>
      <c r="BR1092" s="72"/>
      <c r="BS1092" s="72"/>
      <c r="BT1092" s="72"/>
      <c r="BU1092" s="72"/>
      <c r="BV1092" s="72"/>
      <c r="BW1092" s="72"/>
      <c r="BX1092" s="72"/>
      <c r="BY1092" s="72"/>
      <c r="BZ1092" s="72"/>
      <c r="CA1092" s="72"/>
      <c r="CB1092" s="72"/>
      <c r="CC1092" s="72"/>
      <c r="CD1092" s="72"/>
      <c r="CE1092" s="72"/>
      <c r="CF1092" s="72"/>
      <c r="CG1092" s="72"/>
      <c r="CH1092" s="72"/>
      <c r="CI1092" s="72"/>
      <c r="CJ1092" s="72"/>
      <c r="CK1092" s="72"/>
      <c r="CL1092" s="72"/>
      <c r="CM1092" s="72"/>
      <c r="CN1092" s="72"/>
      <c r="CO1092" s="72"/>
      <c r="CP1092" s="72"/>
      <c r="CQ1092" s="72"/>
      <c r="CR1092" s="72"/>
      <c r="CS1092" s="72"/>
      <c r="CT1092" s="72"/>
      <c r="CU1092" s="72"/>
      <c r="CV1092" s="72"/>
      <c r="CW1092" s="72"/>
      <c r="CX1092" s="72"/>
      <c r="CY1092" s="72"/>
      <c r="CZ1092" s="72"/>
      <c r="DA1092" s="72"/>
      <c r="DB1092" s="72"/>
      <c r="DC1092" s="72"/>
      <c r="DD1092" s="72"/>
      <c r="DE1092" s="72"/>
      <c r="DF1092" s="72"/>
      <c r="DG1092" s="72"/>
      <c r="DH1092" s="72"/>
    </row>
    <row r="1093" spans="1:237" s="207" customFormat="1" ht="48" customHeight="1">
      <c r="A1093" s="121"/>
      <c r="B1093" s="208"/>
      <c r="C1093" s="578" t="s">
        <v>1311</v>
      </c>
      <c r="D1093" s="578"/>
      <c r="E1093" s="578"/>
      <c r="F1093" s="578"/>
      <c r="G1093" s="578"/>
      <c r="H1093" s="578"/>
      <c r="I1093" s="578"/>
      <c r="J1093" s="578"/>
      <c r="K1093" s="578"/>
      <c r="L1093" s="578"/>
      <c r="M1093" s="578"/>
      <c r="N1093" s="578"/>
      <c r="O1093" s="578"/>
      <c r="P1093" s="578"/>
      <c r="Q1093" s="578"/>
      <c r="R1093" s="578"/>
      <c r="S1093" s="578"/>
      <c r="T1093" s="578"/>
      <c r="U1093" s="578"/>
      <c r="V1093" s="578"/>
      <c r="W1093" s="578"/>
      <c r="X1093" s="578"/>
      <c r="Y1093" s="578"/>
      <c r="Z1093" s="578"/>
      <c r="AA1093" s="578"/>
      <c r="AB1093" s="578"/>
      <c r="AC1093" s="578"/>
      <c r="AD1093" s="578"/>
      <c r="AE1093" s="12"/>
      <c r="AF1093" s="122"/>
      <c r="AG1093" s="72"/>
      <c r="AH1093" s="72"/>
      <c r="AI1093" s="72"/>
      <c r="AJ1093" s="72"/>
      <c r="AK1093" s="72"/>
      <c r="AL1093" s="72"/>
      <c r="AM1093" s="72"/>
      <c r="AN1093" s="72"/>
      <c r="AO1093" s="72"/>
      <c r="AP1093" s="72"/>
      <c r="AQ1093" s="72"/>
      <c r="AR1093" s="72"/>
      <c r="AS1093" s="72"/>
      <c r="AT1093" s="72"/>
      <c r="AU1093" s="72"/>
      <c r="AV1093" s="72"/>
      <c r="AW1093" s="72"/>
      <c r="AX1093" s="72"/>
      <c r="AY1093" s="72"/>
      <c r="AZ1093" s="72"/>
      <c r="BA1093" s="72"/>
      <c r="BB1093" s="72"/>
      <c r="BC1093" s="72"/>
      <c r="BD1093" s="72"/>
      <c r="BE1093" s="72"/>
      <c r="BF1093" s="72"/>
      <c r="BG1093" s="72"/>
      <c r="BH1093" s="72"/>
      <c r="BI1093" s="72"/>
      <c r="BJ1093" s="72"/>
      <c r="BK1093" s="72"/>
      <c r="BL1093" s="72"/>
      <c r="BM1093" s="72"/>
      <c r="BN1093" s="72"/>
      <c r="BO1093" s="72"/>
      <c r="BP1093" s="72"/>
      <c r="BQ1093" s="72"/>
      <c r="BR1093" s="72"/>
      <c r="BS1093" s="72"/>
      <c r="BT1093" s="72"/>
      <c r="BU1093" s="72"/>
      <c r="BV1093" s="72"/>
      <c r="BW1093" s="72"/>
      <c r="BX1093" s="72"/>
      <c r="BY1093" s="72"/>
      <c r="BZ1093" s="72"/>
      <c r="CA1093" s="72"/>
      <c r="CB1093" s="72"/>
      <c r="CC1093" s="72"/>
      <c r="CD1093" s="72"/>
      <c r="CE1093" s="72"/>
      <c r="CF1093" s="72"/>
      <c r="CG1093" s="72"/>
      <c r="CH1093" s="72"/>
      <c r="CI1093" s="72"/>
      <c r="CJ1093" s="72"/>
      <c r="CK1093" s="72"/>
      <c r="CL1093" s="72"/>
      <c r="CM1093" s="72"/>
      <c r="CN1093" s="72"/>
      <c r="CO1093" s="72"/>
      <c r="CP1093" s="72"/>
      <c r="CQ1093" s="72"/>
      <c r="CR1093" s="72"/>
      <c r="CS1093" s="72"/>
      <c r="CT1093" s="72"/>
      <c r="CU1093" s="72"/>
      <c r="CV1093" s="72"/>
      <c r="CW1093" s="72"/>
      <c r="CX1093" s="72"/>
      <c r="CY1093" s="72"/>
      <c r="CZ1093" s="72"/>
      <c r="DA1093" s="72"/>
      <c r="DB1093" s="72"/>
      <c r="DC1093" s="72"/>
      <c r="DD1093" s="72"/>
      <c r="DE1093" s="72"/>
      <c r="DF1093" s="72"/>
      <c r="DG1093" s="72"/>
      <c r="DH1093" s="72"/>
    </row>
    <row r="1094" spans="1:237" s="207" customFormat="1" ht="48" customHeight="1">
      <c r="A1094" s="121"/>
      <c r="B1094" s="208"/>
      <c r="C1094" s="578" t="s">
        <v>7696</v>
      </c>
      <c r="D1094" s="578"/>
      <c r="E1094" s="578"/>
      <c r="F1094" s="578"/>
      <c r="G1094" s="578"/>
      <c r="H1094" s="578"/>
      <c r="I1094" s="578"/>
      <c r="J1094" s="578"/>
      <c r="K1094" s="578"/>
      <c r="L1094" s="578"/>
      <c r="M1094" s="578"/>
      <c r="N1094" s="578"/>
      <c r="O1094" s="578"/>
      <c r="P1094" s="578"/>
      <c r="Q1094" s="578"/>
      <c r="R1094" s="578"/>
      <c r="S1094" s="578"/>
      <c r="T1094" s="578"/>
      <c r="U1094" s="578"/>
      <c r="V1094" s="578"/>
      <c r="W1094" s="578"/>
      <c r="X1094" s="578"/>
      <c r="Y1094" s="578"/>
      <c r="Z1094" s="578"/>
      <c r="AA1094" s="578"/>
      <c r="AB1094" s="578"/>
      <c r="AC1094" s="578"/>
      <c r="AD1094" s="578"/>
      <c r="AE1094" s="12"/>
      <c r="AF1094" s="122"/>
      <c r="AG1094" s="72"/>
      <c r="AH1094" s="72"/>
      <c r="AI1094" s="72"/>
      <c r="AJ1094" s="72"/>
      <c r="AK1094" s="72"/>
      <c r="AL1094" s="72"/>
      <c r="AM1094" s="72"/>
      <c r="AN1094" s="72"/>
      <c r="AO1094" s="72"/>
      <c r="AP1094" s="72"/>
      <c r="AQ1094" s="72"/>
      <c r="AR1094" s="72"/>
      <c r="AS1094" s="72"/>
      <c r="AT1094" s="72"/>
      <c r="AU1094" s="72"/>
      <c r="AV1094" s="72"/>
      <c r="AW1094" s="72"/>
      <c r="AX1094" s="72"/>
      <c r="AY1094" s="72"/>
      <c r="AZ1094" s="72"/>
      <c r="BA1094" s="72"/>
      <c r="BB1094" s="72"/>
      <c r="BC1094" s="72"/>
      <c r="BD1094" s="72"/>
      <c r="BE1094" s="72"/>
      <c r="BF1094" s="72"/>
      <c r="BG1094" s="72"/>
      <c r="BH1094" s="72"/>
      <c r="BI1094" s="72"/>
      <c r="BJ1094" s="72"/>
      <c r="BK1094" s="72"/>
      <c r="BL1094" s="72"/>
      <c r="BM1094" s="72"/>
      <c r="BN1094" s="72"/>
      <c r="BO1094" s="72"/>
      <c r="BP1094" s="72"/>
      <c r="BQ1094" s="72"/>
      <c r="BR1094" s="72"/>
      <c r="BS1094" s="72"/>
      <c r="BT1094" s="72"/>
      <c r="BU1094" s="72"/>
      <c r="BV1094" s="72"/>
      <c r="BW1094" s="72"/>
      <c r="BX1094" s="72"/>
      <c r="BY1094" s="72"/>
      <c r="BZ1094" s="72"/>
      <c r="CA1094" s="72"/>
      <c r="CB1094" s="72"/>
      <c r="CC1094" s="72"/>
      <c r="CD1094" s="72"/>
      <c r="CE1094" s="72"/>
      <c r="CF1094" s="72"/>
      <c r="CG1094" s="72"/>
      <c r="CH1094" s="72"/>
      <c r="CI1094" s="72"/>
      <c r="CJ1094" s="72"/>
      <c r="CK1094" s="72"/>
      <c r="CL1094" s="72"/>
      <c r="CM1094" s="72"/>
      <c r="CN1094" s="72"/>
      <c r="CO1094" s="72"/>
      <c r="CP1094" s="72"/>
      <c r="CQ1094" s="72"/>
      <c r="CR1094" s="72"/>
      <c r="CS1094" s="72"/>
      <c r="CT1094" s="72"/>
      <c r="CU1094" s="72"/>
      <c r="CV1094" s="72"/>
      <c r="CW1094" s="72"/>
      <c r="CX1094" s="72"/>
      <c r="CY1094" s="72"/>
      <c r="CZ1094" s="72"/>
      <c r="DA1094" s="72"/>
      <c r="DB1094" s="72"/>
      <c r="DC1094" s="72"/>
      <c r="DD1094" s="72"/>
      <c r="DE1094" s="72"/>
      <c r="DF1094" s="72"/>
      <c r="DG1094" s="72"/>
      <c r="DH1094" s="72"/>
    </row>
    <row r="1095" spans="1:237" s="72" customFormat="1" ht="24" customHeight="1">
      <c r="A1095" s="121"/>
      <c r="B1095" s="146"/>
      <c r="C1095" s="671" t="s">
        <v>1878</v>
      </c>
      <c r="D1095" s="671"/>
      <c r="E1095" s="671"/>
      <c r="F1095" s="671"/>
      <c r="G1095" s="671"/>
      <c r="H1095" s="671"/>
      <c r="I1095" s="671"/>
      <c r="J1095" s="671"/>
      <c r="K1095" s="671"/>
      <c r="L1095" s="671"/>
      <c r="M1095" s="671"/>
      <c r="N1095" s="671"/>
      <c r="O1095" s="671"/>
      <c r="P1095" s="671"/>
      <c r="Q1095" s="671"/>
      <c r="R1095" s="671"/>
      <c r="S1095" s="671"/>
      <c r="T1095" s="671"/>
      <c r="U1095" s="671"/>
      <c r="V1095" s="671"/>
      <c r="W1095" s="671"/>
      <c r="X1095" s="671"/>
      <c r="Y1095" s="671"/>
      <c r="Z1095" s="671"/>
      <c r="AA1095" s="671"/>
      <c r="AB1095" s="671"/>
      <c r="AC1095" s="671"/>
      <c r="AD1095" s="671"/>
      <c r="AE1095" s="12"/>
      <c r="AF1095" s="122"/>
    </row>
    <row r="1096" spans="1:237" ht="15" customHeight="1"/>
    <row r="1097" spans="1:237" ht="15" customHeight="1">
      <c r="AA1097" s="1097" t="s">
        <v>1239</v>
      </c>
      <c r="AB1097" s="1097"/>
      <c r="AC1097" s="1097"/>
      <c r="AD1097" s="1097"/>
      <c r="AH1097" s="35"/>
      <c r="AI1097" s="35"/>
      <c r="AJ1097" s="35"/>
      <c r="AK1097" s="35"/>
      <c r="AL1097" s="35"/>
      <c r="AM1097" s="35"/>
      <c r="AN1097" s="35"/>
      <c r="AO1097" s="35"/>
      <c r="AP1097" s="35"/>
      <c r="AQ1097" s="35"/>
      <c r="AR1097" s="35"/>
      <c r="AS1097" s="35"/>
      <c r="AT1097" s="35"/>
      <c r="AU1097" s="35"/>
      <c r="AV1097" s="35"/>
      <c r="AW1097" s="35"/>
      <c r="AX1097" s="35"/>
      <c r="AY1097" s="35"/>
      <c r="AZ1097" s="35"/>
      <c r="BA1097" s="35"/>
      <c r="BB1097" s="35"/>
      <c r="BC1097" s="35"/>
      <c r="BD1097" s="35"/>
      <c r="BE1097" s="35"/>
      <c r="BF1097" s="35"/>
      <c r="BG1097" s="35"/>
      <c r="BH1097" s="35"/>
      <c r="BI1097" s="35"/>
      <c r="BJ1097" s="35"/>
      <c r="BK1097" s="35"/>
      <c r="BL1097" s="35"/>
      <c r="BM1097" s="35"/>
      <c r="BN1097" s="35"/>
      <c r="BO1097" s="35"/>
      <c r="BP1097" s="35"/>
      <c r="BQ1097" s="35"/>
      <c r="BR1097" s="35"/>
      <c r="BS1097" s="35"/>
      <c r="BT1097" s="35"/>
      <c r="BU1097" s="35"/>
      <c r="BV1097" s="35"/>
      <c r="BW1097" s="35"/>
      <c r="BX1097" s="35"/>
      <c r="BY1097" s="35"/>
      <c r="BZ1097" s="35"/>
      <c r="CA1097" s="35"/>
      <c r="CB1097" s="35"/>
      <c r="CC1097" s="35"/>
      <c r="CD1097" s="35"/>
      <c r="CE1097" s="35"/>
      <c r="CF1097" s="35"/>
      <c r="CG1097" s="35"/>
      <c r="CH1097" s="35"/>
      <c r="CI1097" s="35"/>
      <c r="CJ1097" s="35"/>
      <c r="CK1097" s="35"/>
      <c r="CL1097" s="35"/>
      <c r="CM1097" s="35"/>
      <c r="CN1097" s="35"/>
      <c r="CO1097" s="35"/>
      <c r="CP1097" s="35"/>
      <c r="CQ1097" s="35"/>
      <c r="CR1097" s="35"/>
      <c r="CS1097" s="35"/>
      <c r="CT1097" s="35"/>
      <c r="CU1097" s="35"/>
      <c r="CV1097" s="35"/>
      <c r="CW1097" s="35"/>
      <c r="CX1097" s="35"/>
      <c r="CY1097" s="35"/>
      <c r="CZ1097" s="35"/>
      <c r="DA1097" s="35"/>
      <c r="DB1097" s="35"/>
      <c r="DC1097" s="35"/>
      <c r="DD1097" s="35"/>
      <c r="DE1097" s="35"/>
      <c r="DF1097" s="35"/>
      <c r="DG1097" s="35"/>
      <c r="DH1097" s="35"/>
      <c r="DI1097" s="35"/>
      <c r="DJ1097" s="35"/>
      <c r="DK1097" s="35"/>
      <c r="DL1097" s="35"/>
      <c r="DM1097" s="35"/>
      <c r="DN1097" s="35"/>
      <c r="DO1097" s="35"/>
      <c r="DP1097" s="35"/>
      <c r="DQ1097" s="35"/>
      <c r="DR1097" s="35"/>
      <c r="DS1097" s="35"/>
      <c r="DT1097" s="35"/>
      <c r="DU1097" s="35"/>
      <c r="DV1097" s="35"/>
      <c r="DW1097" s="35"/>
      <c r="DX1097" s="35"/>
      <c r="DY1097" s="35"/>
      <c r="DZ1097" s="35"/>
      <c r="EA1097" s="35"/>
      <c r="EB1097" s="35"/>
      <c r="EC1097" s="35"/>
      <c r="ED1097" s="35"/>
      <c r="EE1097" s="35"/>
      <c r="EF1097" s="35"/>
      <c r="EG1097" s="35"/>
      <c r="EH1097" s="35"/>
      <c r="EI1097" s="35"/>
      <c r="EJ1097" s="35"/>
      <c r="EK1097" s="35"/>
      <c r="EL1097" s="35"/>
      <c r="EM1097" s="35"/>
      <c r="EN1097" s="35"/>
      <c r="EO1097" s="35"/>
      <c r="EP1097" s="35"/>
      <c r="EQ1097" s="35"/>
      <c r="ER1097" s="35"/>
      <c r="ES1097" s="35"/>
      <c r="ET1097" s="35"/>
      <c r="EU1097" s="35"/>
      <c r="EV1097" s="35"/>
      <c r="EW1097" s="35"/>
      <c r="EX1097" s="35"/>
      <c r="EY1097" s="35"/>
      <c r="EZ1097" s="35"/>
      <c r="FA1097" s="35"/>
      <c r="FB1097" s="35"/>
      <c r="FC1097" s="35"/>
      <c r="FD1097" s="35"/>
      <c r="FE1097" s="35"/>
      <c r="FF1097" s="35"/>
      <c r="FG1097" s="35"/>
      <c r="FH1097" s="35"/>
      <c r="FI1097" s="35"/>
      <c r="FJ1097" s="35"/>
      <c r="FK1097" s="35"/>
      <c r="FL1097" s="35"/>
      <c r="FM1097" s="35"/>
      <c r="FN1097" s="35"/>
      <c r="FO1097" s="35"/>
      <c r="FP1097" s="35"/>
      <c r="FQ1097" s="35"/>
      <c r="FR1097" s="35"/>
      <c r="FS1097" s="35"/>
      <c r="FT1097" s="35"/>
      <c r="FU1097" s="35"/>
      <c r="FV1097" s="35"/>
      <c r="FW1097" s="35"/>
      <c r="FX1097" s="35"/>
      <c r="FY1097" s="35"/>
      <c r="FZ1097" s="35"/>
      <c r="GA1097" s="35"/>
      <c r="GB1097" s="35"/>
      <c r="GC1097" s="35"/>
      <c r="GD1097" s="35"/>
      <c r="GE1097" s="35"/>
      <c r="GF1097" s="35"/>
      <c r="GG1097" s="35"/>
      <c r="GH1097" s="35"/>
      <c r="GI1097" s="35"/>
      <c r="GJ1097" s="35"/>
      <c r="GK1097" s="35"/>
      <c r="GL1097" s="35"/>
      <c r="GM1097" s="35"/>
      <c r="GN1097" s="35"/>
      <c r="GO1097" s="35"/>
      <c r="GP1097" s="35"/>
      <c r="GQ1097" s="35"/>
      <c r="GR1097" s="35"/>
      <c r="GS1097" s="35"/>
      <c r="GT1097" s="35"/>
      <c r="GU1097" s="35"/>
      <c r="GV1097" s="35"/>
      <c r="GW1097" s="35"/>
      <c r="GX1097" s="35"/>
      <c r="GY1097" s="35"/>
      <c r="GZ1097" s="35"/>
      <c r="HA1097" s="35"/>
      <c r="HB1097" s="35"/>
      <c r="HC1097" s="35"/>
      <c r="HD1097" s="35"/>
      <c r="HE1097" s="35"/>
      <c r="HF1097" s="35"/>
      <c r="HG1097" s="35"/>
      <c r="HH1097" s="35"/>
      <c r="HI1097" s="35"/>
      <c r="HJ1097" s="35"/>
      <c r="HK1097" s="35"/>
      <c r="HL1097" s="35"/>
      <c r="HM1097" s="35"/>
      <c r="HN1097" s="35"/>
      <c r="HO1097" s="35"/>
      <c r="HP1097" s="35"/>
      <c r="HQ1097" s="35"/>
      <c r="HR1097" s="35"/>
      <c r="HS1097" s="35"/>
      <c r="HT1097" s="35"/>
      <c r="HU1097" s="35"/>
      <c r="HV1097" s="35"/>
      <c r="HW1097" s="35"/>
    </row>
    <row r="1098" spans="1:237" ht="24" customHeight="1">
      <c r="A1098" s="131"/>
      <c r="B1098" s="53"/>
      <c r="C1098" s="558" t="s">
        <v>1308</v>
      </c>
      <c r="D1098" s="558"/>
      <c r="E1098" s="558"/>
      <c r="F1098" s="558"/>
      <c r="G1098" s="558"/>
      <c r="H1098" s="558"/>
      <c r="I1098" s="558"/>
      <c r="J1098" s="558"/>
      <c r="K1098" s="558"/>
      <c r="L1098" s="558"/>
      <c r="M1098" s="558"/>
      <c r="N1098" s="558"/>
      <c r="O1098" s="558"/>
      <c r="P1098" s="558"/>
      <c r="Q1098" s="558"/>
      <c r="R1098" s="558"/>
      <c r="S1098" s="558"/>
      <c r="T1098" s="558"/>
      <c r="U1098" s="558"/>
      <c r="V1098" s="558"/>
      <c r="W1098" s="558"/>
      <c r="X1098" s="558"/>
      <c r="Y1098" s="558"/>
      <c r="Z1098" s="558"/>
      <c r="AA1098" s="558"/>
      <c r="AB1098" s="558"/>
      <c r="AC1098" s="558"/>
      <c r="AD1098" s="558"/>
      <c r="AE1098" s="12"/>
      <c r="AH1098" s="35"/>
      <c r="AI1098" s="35"/>
      <c r="AJ1098" s="35"/>
      <c r="AK1098" s="35"/>
      <c r="AL1098" s="35"/>
      <c r="AM1098" s="35"/>
      <c r="AN1098" s="35"/>
      <c r="AO1098" s="35"/>
      <c r="AP1098" s="35"/>
      <c r="AQ1098" s="35"/>
      <c r="AR1098" s="35"/>
      <c r="AS1098" s="35"/>
      <c r="AT1098" s="35"/>
      <c r="AU1098" s="35"/>
      <c r="AV1098" s="35"/>
      <c r="AW1098" s="35"/>
      <c r="AX1098" s="35"/>
      <c r="AY1098" s="35"/>
      <c r="AZ1098" s="35"/>
      <c r="BA1098" s="35"/>
      <c r="BB1098" s="35"/>
      <c r="BC1098" s="35"/>
      <c r="BD1098" s="35"/>
      <c r="BE1098" s="35"/>
      <c r="BF1098" s="35"/>
      <c r="BG1098" s="35"/>
      <c r="BH1098" s="35"/>
      <c r="BI1098" s="35"/>
      <c r="BJ1098" s="35"/>
      <c r="BK1098" s="35"/>
      <c r="BL1098" s="35"/>
      <c r="BM1098" s="35"/>
      <c r="BN1098" s="35"/>
      <c r="BO1098" s="35"/>
      <c r="BP1098" s="35"/>
      <c r="BQ1098" s="35"/>
      <c r="BR1098" s="35"/>
      <c r="BS1098" s="35"/>
      <c r="BT1098" s="35"/>
      <c r="BU1098" s="35"/>
      <c r="BV1098" s="35"/>
      <c r="BW1098" s="35"/>
      <c r="BX1098" s="35"/>
      <c r="BY1098" s="35"/>
      <c r="BZ1098" s="35"/>
      <c r="CA1098" s="35"/>
      <c r="CB1098" s="35"/>
      <c r="CC1098" s="35"/>
      <c r="CD1098" s="35"/>
      <c r="CE1098" s="35"/>
      <c r="CF1098" s="35"/>
      <c r="CG1098" s="35"/>
      <c r="CH1098" s="35"/>
      <c r="CI1098" s="35"/>
      <c r="CJ1098" s="35"/>
      <c r="CK1098" s="35"/>
      <c r="CL1098" s="35"/>
      <c r="CM1098" s="35"/>
      <c r="CN1098" s="35"/>
      <c r="CO1098" s="35"/>
      <c r="CP1098" s="35"/>
      <c r="CQ1098" s="35"/>
      <c r="CR1098" s="35"/>
      <c r="CS1098" s="35"/>
      <c r="CT1098" s="35"/>
      <c r="CU1098" s="35"/>
      <c r="CV1098" s="35"/>
      <c r="CW1098" s="35"/>
      <c r="CX1098" s="35"/>
      <c r="CY1098" s="35"/>
      <c r="CZ1098" s="35"/>
      <c r="DA1098" s="35"/>
      <c r="DB1098" s="35"/>
      <c r="DC1098" s="35"/>
      <c r="DD1098" s="35"/>
      <c r="DE1098" s="35"/>
      <c r="DF1098" s="35"/>
      <c r="DG1098" s="35"/>
      <c r="DH1098" s="35"/>
      <c r="DI1098" s="35"/>
      <c r="DJ1098" s="35"/>
      <c r="DK1098" s="35"/>
      <c r="DL1098" s="35"/>
      <c r="DM1098" s="35"/>
      <c r="DN1098" s="35"/>
      <c r="DO1098" s="35"/>
      <c r="DP1098" s="35"/>
      <c r="DQ1098" s="35"/>
      <c r="DR1098" s="35"/>
      <c r="DS1098" s="35"/>
      <c r="DT1098" s="35"/>
      <c r="DU1098" s="35"/>
      <c r="DV1098" s="35"/>
      <c r="DW1098" s="35"/>
      <c r="DX1098" s="35"/>
      <c r="DY1098" s="35"/>
      <c r="DZ1098" s="35"/>
      <c r="EA1098" s="35"/>
      <c r="EB1098" s="35"/>
      <c r="EC1098" s="35"/>
      <c r="ED1098" s="35"/>
      <c r="EE1098" s="35"/>
      <c r="EF1098" s="35"/>
      <c r="EG1098" s="35"/>
      <c r="EH1098" s="35"/>
      <c r="EI1098" s="35"/>
      <c r="EJ1098" s="35"/>
      <c r="EK1098" s="35"/>
      <c r="EL1098" s="35"/>
      <c r="EM1098" s="35"/>
      <c r="EN1098" s="35"/>
      <c r="EO1098" s="35"/>
      <c r="EP1098" s="35"/>
      <c r="EQ1098" s="35"/>
      <c r="ER1098" s="35"/>
      <c r="ES1098" s="35"/>
      <c r="ET1098" s="35"/>
      <c r="EU1098" s="35"/>
      <c r="EV1098" s="35"/>
      <c r="EW1098" s="35"/>
      <c r="EX1098" s="35"/>
      <c r="EY1098" s="35"/>
      <c r="EZ1098" s="35"/>
      <c r="FA1098" s="35"/>
      <c r="FB1098" s="35"/>
      <c r="FC1098" s="35"/>
      <c r="FD1098" s="35"/>
      <c r="FE1098" s="35"/>
      <c r="FF1098" s="35"/>
      <c r="FG1098" s="35"/>
      <c r="FH1098" s="35"/>
      <c r="FI1098" s="35"/>
      <c r="FJ1098" s="35"/>
      <c r="FK1098" s="35"/>
      <c r="FL1098" s="35"/>
      <c r="FM1098" s="35"/>
      <c r="FN1098" s="35"/>
      <c r="FO1098" s="35"/>
      <c r="FP1098" s="35"/>
      <c r="FQ1098" s="35"/>
      <c r="FR1098" s="35"/>
      <c r="FS1098" s="35"/>
      <c r="FT1098" s="35"/>
      <c r="FU1098" s="35"/>
      <c r="FV1098" s="35"/>
      <c r="FW1098" s="35"/>
      <c r="FX1098" s="35"/>
      <c r="FY1098" s="35"/>
      <c r="FZ1098" s="35"/>
      <c r="GA1098" s="35"/>
      <c r="GB1098" s="35"/>
      <c r="GC1098" s="35"/>
      <c r="GD1098" s="35"/>
      <c r="GE1098" s="35"/>
      <c r="GF1098" s="35"/>
      <c r="GG1098" s="35"/>
      <c r="GH1098" s="35"/>
      <c r="GI1098" s="35"/>
      <c r="GJ1098" s="35"/>
      <c r="GK1098" s="35"/>
      <c r="GL1098" s="35"/>
      <c r="GM1098" s="35"/>
      <c r="GN1098" s="35"/>
      <c r="GO1098" s="35"/>
      <c r="GP1098" s="35"/>
      <c r="GQ1098" s="35"/>
      <c r="GR1098" s="35"/>
      <c r="GS1098" s="35"/>
      <c r="GT1098" s="35"/>
      <c r="GU1098" s="35"/>
      <c r="GV1098" s="35"/>
      <c r="GW1098" s="35"/>
      <c r="GX1098" s="35"/>
      <c r="GY1098" s="35"/>
      <c r="GZ1098" s="35"/>
      <c r="HA1098" s="35"/>
      <c r="HB1098" s="35"/>
      <c r="HC1098" s="35"/>
      <c r="HD1098" s="35"/>
      <c r="HE1098" s="35"/>
      <c r="HF1098" s="35"/>
      <c r="HG1098" s="35"/>
      <c r="HH1098" s="35"/>
      <c r="HI1098" s="35"/>
      <c r="HJ1098" s="35"/>
      <c r="HK1098" s="35"/>
      <c r="HL1098" s="35"/>
      <c r="HM1098" s="35"/>
      <c r="HN1098" s="35"/>
      <c r="HO1098" s="35"/>
      <c r="HP1098" s="35"/>
      <c r="HQ1098" s="35"/>
      <c r="HR1098" s="35"/>
      <c r="HS1098" s="35"/>
      <c r="HT1098" s="35"/>
      <c r="HU1098" s="35"/>
      <c r="HV1098" s="35"/>
      <c r="HW1098" s="35"/>
    </row>
    <row r="1099" spans="1:237" ht="15" customHeight="1">
      <c r="A1099" s="131"/>
      <c r="B1099" s="53"/>
      <c r="C1099" s="935" t="s">
        <v>1149</v>
      </c>
      <c r="D1099" s="935"/>
      <c r="E1099" s="935"/>
      <c r="F1099" s="935"/>
      <c r="G1099" s="935"/>
      <c r="H1099" s="935"/>
      <c r="I1099" s="935"/>
      <c r="J1099" s="935"/>
      <c r="K1099" s="935"/>
      <c r="L1099" s="935"/>
      <c r="M1099" s="935"/>
      <c r="N1099" s="935"/>
      <c r="O1099" s="935"/>
      <c r="P1099" s="935"/>
      <c r="Q1099" s="935" t="s">
        <v>599</v>
      </c>
      <c r="R1099" s="935"/>
      <c r="S1099" s="935"/>
      <c r="T1099" s="935"/>
      <c r="U1099" s="935"/>
      <c r="V1099" s="935"/>
      <c r="W1099" s="935"/>
      <c r="X1099" s="935"/>
      <c r="Y1099" s="935"/>
      <c r="Z1099" s="935"/>
      <c r="AA1099" s="935"/>
      <c r="AB1099" s="935"/>
      <c r="AC1099" s="935"/>
      <c r="AD1099" s="935"/>
      <c r="AE1099" s="12"/>
      <c r="AH1099" s="35"/>
      <c r="AI1099" s="35"/>
      <c r="AJ1099" s="35"/>
      <c r="AK1099" s="35"/>
      <c r="AL1099" s="35"/>
      <c r="AM1099" s="35"/>
      <c r="AN1099" s="35"/>
      <c r="AO1099" s="35"/>
      <c r="AP1099" s="35"/>
      <c r="AQ1099" s="35"/>
      <c r="AR1099" s="35"/>
      <c r="AS1099" s="35"/>
      <c r="AT1099" s="35"/>
      <c r="AU1099" s="35"/>
      <c r="AV1099" s="35"/>
      <c r="AW1099" s="35"/>
      <c r="AX1099" s="35"/>
      <c r="AY1099" s="35"/>
      <c r="AZ1099" s="35"/>
      <c r="BA1099" s="35"/>
      <c r="BB1099" s="35"/>
      <c r="BC1099" s="35"/>
      <c r="BD1099" s="35"/>
      <c r="BE1099" s="35"/>
      <c r="BF1099" s="35"/>
      <c r="BG1099" s="35"/>
      <c r="BH1099" s="35"/>
      <c r="BI1099" s="35"/>
      <c r="BJ1099" s="35"/>
      <c r="BK1099" s="35"/>
      <c r="BL1099" s="35"/>
      <c r="BM1099" s="35"/>
      <c r="BN1099" s="35"/>
      <c r="BO1099" s="35"/>
      <c r="BP1099" s="35"/>
      <c r="BQ1099" s="35"/>
      <c r="BR1099" s="35"/>
      <c r="BS1099" s="35"/>
      <c r="BT1099" s="35"/>
      <c r="BU1099" s="35"/>
      <c r="BV1099" s="35"/>
      <c r="BW1099" s="35"/>
      <c r="BX1099" s="35"/>
      <c r="BY1099" s="35"/>
      <c r="BZ1099" s="35"/>
      <c r="CA1099" s="35"/>
      <c r="CB1099" s="35"/>
      <c r="CC1099" s="35"/>
      <c r="CD1099" s="35"/>
      <c r="CE1099" s="35"/>
      <c r="CF1099" s="35"/>
      <c r="CG1099" s="35"/>
      <c r="CH1099" s="35"/>
      <c r="CI1099" s="35"/>
      <c r="CJ1099" s="35"/>
      <c r="CK1099" s="35"/>
      <c r="CL1099" s="35"/>
      <c r="CM1099" s="35"/>
      <c r="CN1099" s="35"/>
      <c r="CO1099" s="35"/>
      <c r="CP1099" s="35"/>
      <c r="CQ1099" s="35"/>
      <c r="CR1099" s="35"/>
      <c r="CS1099" s="35"/>
      <c r="CT1099" s="35"/>
      <c r="CU1099" s="35"/>
      <c r="CV1099" s="35"/>
      <c r="CW1099" s="35"/>
      <c r="CX1099" s="35"/>
      <c r="CY1099" s="35"/>
      <c r="CZ1099" s="35"/>
      <c r="DA1099" s="35"/>
      <c r="DB1099" s="35"/>
      <c r="DC1099" s="35"/>
      <c r="DD1099" s="35"/>
      <c r="DE1099" s="35"/>
      <c r="DF1099" s="35"/>
      <c r="DG1099" s="35"/>
      <c r="DH1099" s="35"/>
      <c r="DI1099" s="35"/>
      <c r="DJ1099" s="35"/>
      <c r="DK1099" s="35"/>
      <c r="DL1099" s="35"/>
      <c r="DM1099" s="35"/>
      <c r="DN1099" s="35"/>
      <c r="DO1099" s="35"/>
      <c r="DP1099" s="35"/>
      <c r="DQ1099" s="35"/>
      <c r="DR1099" s="35"/>
      <c r="DS1099" s="35"/>
      <c r="DT1099" s="35"/>
      <c r="DU1099" s="35"/>
      <c r="DV1099" s="35"/>
      <c r="DW1099" s="35"/>
      <c r="DX1099" s="35"/>
      <c r="DY1099" s="35"/>
      <c r="DZ1099" s="35"/>
      <c r="EA1099" s="35"/>
      <c r="EB1099" s="35"/>
      <c r="EC1099" s="35"/>
      <c r="ED1099" s="35"/>
      <c r="EE1099" s="35"/>
      <c r="EF1099" s="35"/>
      <c r="EG1099" s="35"/>
      <c r="EH1099" s="35"/>
      <c r="EI1099" s="35"/>
      <c r="EJ1099" s="35"/>
      <c r="EK1099" s="35"/>
      <c r="EL1099" s="35"/>
      <c r="EM1099" s="35"/>
      <c r="EN1099" s="35"/>
      <c r="EO1099" s="35"/>
      <c r="EP1099" s="35"/>
      <c r="EQ1099" s="35"/>
      <c r="ER1099" s="35"/>
      <c r="ES1099" s="35"/>
      <c r="ET1099" s="35"/>
      <c r="EU1099" s="35"/>
      <c r="EV1099" s="35"/>
      <c r="EW1099" s="35"/>
      <c r="EX1099" s="35"/>
      <c r="EY1099" s="35"/>
      <c r="EZ1099" s="35"/>
      <c r="FA1099" s="35"/>
      <c r="FB1099" s="35"/>
      <c r="FC1099" s="35"/>
      <c r="FD1099" s="35"/>
      <c r="FE1099" s="35"/>
      <c r="FF1099" s="35"/>
      <c r="FG1099" s="35"/>
      <c r="FH1099" s="35"/>
      <c r="FI1099" s="35"/>
      <c r="FJ1099" s="35"/>
      <c r="FK1099" s="35"/>
      <c r="FL1099" s="35"/>
      <c r="FM1099" s="35"/>
      <c r="FN1099" s="35"/>
      <c r="FO1099" s="35"/>
      <c r="FP1099" s="35"/>
      <c r="FQ1099" s="35"/>
      <c r="FR1099" s="35"/>
      <c r="FS1099" s="35"/>
      <c r="FT1099" s="35"/>
      <c r="FU1099" s="35"/>
      <c r="FV1099" s="35"/>
      <c r="FW1099" s="35"/>
      <c r="FX1099" s="35"/>
      <c r="FY1099" s="35"/>
      <c r="FZ1099" s="35"/>
      <c r="GA1099" s="35"/>
      <c r="GB1099" s="35"/>
      <c r="GC1099" s="35"/>
      <c r="GD1099" s="35"/>
      <c r="GE1099" s="35"/>
      <c r="GF1099" s="35"/>
      <c r="GG1099" s="35"/>
      <c r="GH1099" s="35"/>
      <c r="GI1099" s="35"/>
      <c r="GJ1099" s="35"/>
      <c r="GK1099" s="35"/>
      <c r="GL1099" s="35"/>
      <c r="GM1099" s="35"/>
      <c r="GN1099" s="35"/>
      <c r="GO1099" s="35"/>
      <c r="GP1099" s="35"/>
      <c r="GQ1099" s="35"/>
      <c r="GR1099" s="35"/>
      <c r="GS1099" s="35"/>
      <c r="GT1099" s="35"/>
      <c r="GU1099" s="35"/>
      <c r="GV1099" s="35"/>
      <c r="GW1099" s="35"/>
      <c r="GX1099" s="35"/>
      <c r="GY1099" s="35"/>
      <c r="GZ1099" s="35"/>
      <c r="HA1099" s="35"/>
      <c r="HB1099" s="35"/>
      <c r="HC1099" s="35"/>
      <c r="HD1099" s="35"/>
      <c r="HE1099" s="35"/>
      <c r="HF1099" s="35"/>
      <c r="HG1099" s="35"/>
      <c r="HH1099" s="35"/>
      <c r="HI1099" s="35"/>
      <c r="HJ1099" s="35"/>
      <c r="HK1099" s="35"/>
      <c r="HL1099" s="35"/>
      <c r="HM1099" s="35"/>
      <c r="HN1099" s="35"/>
      <c r="HO1099" s="35"/>
      <c r="HP1099" s="35"/>
      <c r="HQ1099" s="35"/>
      <c r="HR1099" s="35"/>
      <c r="HS1099" s="35"/>
      <c r="HT1099" s="35"/>
      <c r="HU1099" s="35"/>
      <c r="HV1099" s="35"/>
      <c r="HW1099" s="35"/>
    </row>
    <row r="1100" spans="1:237" ht="15" customHeight="1">
      <c r="A1100" s="131"/>
      <c r="B1100" s="53"/>
      <c r="C1100" s="935"/>
      <c r="D1100" s="935"/>
      <c r="E1100" s="935"/>
      <c r="F1100" s="935"/>
      <c r="G1100" s="935"/>
      <c r="H1100" s="935"/>
      <c r="I1100" s="935"/>
      <c r="J1100" s="935"/>
      <c r="K1100" s="935"/>
      <c r="L1100" s="935"/>
      <c r="M1100" s="935"/>
      <c r="N1100" s="935"/>
      <c r="O1100" s="935"/>
      <c r="P1100" s="935"/>
      <c r="Q1100" s="935" t="s">
        <v>1148</v>
      </c>
      <c r="R1100" s="935"/>
      <c r="S1100" s="935"/>
      <c r="T1100" s="935"/>
      <c r="U1100" s="935"/>
      <c r="V1100" s="935"/>
      <c r="W1100" s="935"/>
      <c r="X1100" s="935"/>
      <c r="Y1100" s="935"/>
      <c r="Z1100" s="935"/>
      <c r="AA1100" s="935"/>
      <c r="AB1100" s="935"/>
      <c r="AC1100" s="935"/>
      <c r="AD1100" s="935"/>
      <c r="AE1100" s="12"/>
      <c r="AH1100" s="35"/>
      <c r="AI1100" s="35"/>
      <c r="AJ1100" s="35"/>
      <c r="AK1100" s="35"/>
      <c r="AL1100" s="35"/>
      <c r="AM1100" s="35"/>
      <c r="AN1100" s="35"/>
      <c r="AO1100" s="35"/>
      <c r="AP1100" s="35"/>
      <c r="AQ1100" s="35"/>
      <c r="AR1100" s="35"/>
      <c r="AS1100" s="35"/>
      <c r="AT1100" s="35"/>
      <c r="AU1100" s="35"/>
      <c r="AV1100" s="35"/>
      <c r="AW1100" s="35"/>
      <c r="AX1100" s="35"/>
      <c r="AY1100" s="35"/>
      <c r="AZ1100" s="35"/>
      <c r="BA1100" s="35"/>
      <c r="BB1100" s="35"/>
      <c r="BC1100" s="35"/>
      <c r="BD1100" s="35"/>
      <c r="BE1100" s="35"/>
      <c r="BF1100" s="35"/>
      <c r="BG1100" s="35"/>
      <c r="BH1100" s="35"/>
      <c r="BI1100" s="35"/>
      <c r="BJ1100" s="35"/>
      <c r="BK1100" s="35"/>
      <c r="BL1100" s="35"/>
      <c r="BM1100" s="35"/>
      <c r="BN1100" s="35"/>
      <c r="BO1100" s="35"/>
      <c r="BP1100" s="35"/>
      <c r="BQ1100" s="35"/>
      <c r="BR1100" s="35"/>
      <c r="BS1100" s="35"/>
      <c r="BT1100" s="35"/>
      <c r="BU1100" s="35"/>
      <c r="BV1100" s="35"/>
      <c r="BW1100" s="35"/>
      <c r="BX1100" s="35"/>
      <c r="BY1100" s="35"/>
      <c r="BZ1100" s="35"/>
      <c r="CA1100" s="35"/>
      <c r="CB1100" s="35"/>
      <c r="CC1100" s="35"/>
      <c r="CD1100" s="35"/>
      <c r="CE1100" s="35"/>
      <c r="CF1100" s="35"/>
      <c r="CG1100" s="35"/>
      <c r="CH1100" s="35"/>
      <c r="CI1100" s="35"/>
      <c r="CJ1100" s="35"/>
      <c r="CK1100" s="35"/>
      <c r="CL1100" s="35"/>
      <c r="CM1100" s="35"/>
      <c r="CN1100" s="35"/>
      <c r="CO1100" s="35"/>
      <c r="CP1100" s="35"/>
      <c r="CQ1100" s="35"/>
      <c r="CR1100" s="35"/>
      <c r="CS1100" s="35"/>
      <c r="CT1100" s="35"/>
      <c r="CU1100" s="35"/>
      <c r="CV1100" s="35"/>
      <c r="CW1100" s="35"/>
      <c r="CX1100" s="35"/>
      <c r="CY1100" s="35"/>
      <c r="CZ1100" s="35"/>
      <c r="DA1100" s="35"/>
      <c r="DB1100" s="35"/>
      <c r="DC1100" s="35"/>
      <c r="DD1100" s="35"/>
      <c r="DE1100" s="35"/>
      <c r="DF1100" s="35"/>
      <c r="DG1100" s="35"/>
      <c r="DH1100" s="35"/>
      <c r="DI1100" s="35"/>
      <c r="DJ1100" s="35"/>
      <c r="DK1100" s="35"/>
      <c r="DL1100" s="35"/>
      <c r="DM1100" s="35"/>
      <c r="DN1100" s="35"/>
      <c r="DO1100" s="35"/>
      <c r="DP1100" s="35"/>
      <c r="DQ1100" s="35"/>
      <c r="DR1100" s="35"/>
      <c r="DS1100" s="35"/>
      <c r="DT1100" s="35"/>
      <c r="DU1100" s="35"/>
      <c r="DV1100" s="35"/>
      <c r="DW1100" s="35"/>
      <c r="DX1100" s="35"/>
      <c r="DY1100" s="35"/>
      <c r="DZ1100" s="35"/>
      <c r="EA1100" s="35"/>
      <c r="EB1100" s="35"/>
      <c r="EC1100" s="35"/>
      <c r="ED1100" s="35"/>
      <c r="EE1100" s="35"/>
      <c r="EF1100" s="35"/>
      <c r="EG1100" s="35"/>
      <c r="EH1100" s="35"/>
      <c r="EI1100" s="35"/>
      <c r="EJ1100" s="35"/>
      <c r="EK1100" s="35"/>
      <c r="EL1100" s="35"/>
      <c r="EM1100" s="35"/>
      <c r="EN1100" s="35"/>
      <c r="EO1100" s="35"/>
      <c r="EP1100" s="35"/>
      <c r="EQ1100" s="35"/>
      <c r="ER1100" s="35"/>
      <c r="ES1100" s="35"/>
      <c r="ET1100" s="35"/>
      <c r="EU1100" s="35"/>
      <c r="EV1100" s="35"/>
      <c r="EW1100" s="35"/>
      <c r="EX1100" s="35"/>
      <c r="EY1100" s="35"/>
      <c r="EZ1100" s="35"/>
      <c r="FA1100" s="35"/>
      <c r="FB1100" s="35"/>
      <c r="FC1100" s="35"/>
      <c r="FD1100" s="35"/>
      <c r="FE1100" s="35"/>
      <c r="FF1100" s="35"/>
      <c r="FG1100" s="35"/>
      <c r="FH1100" s="35"/>
      <c r="FI1100" s="35"/>
      <c r="FJ1100" s="35"/>
      <c r="FK1100" s="35"/>
      <c r="FL1100" s="35"/>
      <c r="FM1100" s="35"/>
      <c r="FN1100" s="35"/>
      <c r="FO1100" s="35"/>
      <c r="FP1100" s="35"/>
      <c r="FQ1100" s="35"/>
      <c r="FR1100" s="35"/>
      <c r="FS1100" s="35"/>
      <c r="FT1100" s="35"/>
      <c r="FU1100" s="35"/>
      <c r="FV1100" s="35"/>
      <c r="FW1100" s="35"/>
      <c r="FX1100" s="35"/>
      <c r="FY1100" s="35"/>
      <c r="FZ1100" s="35"/>
      <c r="GA1100" s="35"/>
      <c r="GB1100" s="35"/>
      <c r="GC1100" s="35"/>
      <c r="GD1100" s="35"/>
      <c r="GE1100" s="35"/>
      <c r="GF1100" s="35"/>
      <c r="GG1100" s="35"/>
      <c r="GH1100" s="35"/>
      <c r="GI1100" s="35"/>
      <c r="GJ1100" s="35"/>
      <c r="GK1100" s="35"/>
      <c r="GL1100" s="35"/>
      <c r="GM1100" s="35"/>
      <c r="GN1100" s="35"/>
      <c r="GO1100" s="35"/>
      <c r="GP1100" s="35"/>
      <c r="GQ1100" s="35"/>
      <c r="GR1100" s="35"/>
      <c r="GS1100" s="35"/>
      <c r="GT1100" s="35"/>
      <c r="GU1100" s="35"/>
      <c r="GV1100" s="35"/>
      <c r="GW1100" s="35"/>
      <c r="GX1100" s="35"/>
      <c r="GY1100" s="35"/>
      <c r="GZ1100" s="35"/>
      <c r="HA1100" s="35"/>
      <c r="HB1100" s="35"/>
      <c r="HC1100" s="35"/>
      <c r="HD1100" s="35"/>
      <c r="HE1100" s="35"/>
      <c r="HF1100" s="35"/>
      <c r="HG1100" s="35"/>
      <c r="HH1100" s="35"/>
      <c r="HI1100" s="35"/>
      <c r="HJ1100" s="35"/>
      <c r="HK1100" s="35"/>
      <c r="HL1100" s="35"/>
      <c r="HM1100" s="35"/>
      <c r="HN1100" s="35"/>
      <c r="HO1100" s="35"/>
      <c r="HP1100" s="35"/>
      <c r="HQ1100" s="35"/>
      <c r="HR1100" s="35"/>
      <c r="HS1100" s="35"/>
      <c r="HT1100" s="35"/>
      <c r="HU1100" s="35"/>
      <c r="HV1100" s="35"/>
      <c r="HW1100" s="35"/>
    </row>
    <row r="1101" spans="1:237" ht="210" customHeight="1">
      <c r="A1101" s="131"/>
      <c r="B1101" s="53"/>
      <c r="C1101" s="558" t="s">
        <v>113</v>
      </c>
      <c r="D1101" s="558"/>
      <c r="E1101" s="558"/>
      <c r="F1101" s="558"/>
      <c r="G1101" s="558"/>
      <c r="H1101" s="558"/>
      <c r="I1101" s="903" t="s">
        <v>515</v>
      </c>
      <c r="J1101" s="903" t="s">
        <v>516</v>
      </c>
      <c r="K1101" s="903" t="s">
        <v>7533</v>
      </c>
      <c r="L1101" s="903"/>
      <c r="M1101" s="903" t="s">
        <v>7534</v>
      </c>
      <c r="N1101" s="903"/>
      <c r="O1101" s="903" t="s">
        <v>517</v>
      </c>
      <c r="P1101" s="903"/>
      <c r="Q1101" s="558" t="s">
        <v>113</v>
      </c>
      <c r="R1101" s="558"/>
      <c r="S1101" s="558"/>
      <c r="T1101" s="558"/>
      <c r="U1101" s="558"/>
      <c r="V1101" s="558"/>
      <c r="W1101" s="903" t="s">
        <v>515</v>
      </c>
      <c r="X1101" s="903" t="s">
        <v>516</v>
      </c>
      <c r="Y1101" s="903" t="s">
        <v>7533</v>
      </c>
      <c r="Z1101" s="903"/>
      <c r="AA1101" s="903" t="s">
        <v>7534</v>
      </c>
      <c r="AB1101" s="903"/>
      <c r="AC1101" s="903" t="s">
        <v>517</v>
      </c>
      <c r="AD1101" s="903"/>
      <c r="AE1101" s="12"/>
      <c r="AH1101" s="627" t="s">
        <v>7363</v>
      </c>
      <c r="AI1101" s="627"/>
      <c r="AJ1101" s="627"/>
      <c r="AK1101" s="627"/>
      <c r="AL1101" s="627"/>
      <c r="AM1101" s="627"/>
      <c r="AN1101" s="627"/>
      <c r="AO1101" s="639"/>
      <c r="AP1101" s="447"/>
      <c r="AQ1101" s="641" t="s">
        <v>7364</v>
      </c>
      <c r="AR1101" s="627"/>
      <c r="AS1101" s="627"/>
      <c r="AT1101" s="627"/>
      <c r="AU1101" s="627"/>
      <c r="AV1101" s="627"/>
      <c r="AW1101" s="627"/>
      <c r="AX1101" s="627"/>
      <c r="AY1101" s="447"/>
      <c r="AZ1101" s="627" t="s">
        <v>7370</v>
      </c>
      <c r="BA1101" s="627"/>
      <c r="BB1101" s="627"/>
      <c r="BC1101" s="627"/>
      <c r="BD1101" s="627"/>
      <c r="BE1101" s="627"/>
      <c r="BF1101" s="627"/>
      <c r="BG1101" s="627"/>
      <c r="BH1101" s="447"/>
      <c r="BI1101" s="627" t="s">
        <v>7365</v>
      </c>
      <c r="BJ1101" s="627"/>
      <c r="BK1101" s="627"/>
      <c r="BL1101" s="627"/>
      <c r="BM1101" s="627"/>
      <c r="BN1101" s="627"/>
      <c r="BO1101" s="627"/>
      <c r="BP1101" s="627"/>
      <c r="BQ1101" s="35"/>
      <c r="BR1101" s="639" t="s">
        <v>7231</v>
      </c>
      <c r="BS1101" s="640"/>
      <c r="BT1101" s="640"/>
      <c r="BU1101" s="641"/>
      <c r="BV1101" s="35"/>
      <c r="BW1101" s="639" t="s">
        <v>7241</v>
      </c>
      <c r="BX1101" s="640"/>
      <c r="BY1101" s="640"/>
      <c r="BZ1101" s="641"/>
      <c r="CA1101" s="35"/>
      <c r="CB1101" s="35"/>
      <c r="CC1101" s="35"/>
      <c r="CD1101" s="35"/>
      <c r="CE1101" s="35"/>
      <c r="CF1101" s="35"/>
      <c r="CG1101" s="35"/>
      <c r="CH1101" s="35"/>
      <c r="CI1101" s="35"/>
      <c r="CJ1101" s="35"/>
      <c r="CK1101" s="35"/>
      <c r="CL1101" s="35"/>
      <c r="CM1101" s="35"/>
      <c r="CN1101" s="35"/>
      <c r="CO1101" s="35"/>
      <c r="CP1101" s="35"/>
      <c r="CQ1101" s="35"/>
      <c r="CR1101" s="35"/>
      <c r="CS1101" s="35"/>
      <c r="CT1101" s="35"/>
      <c r="CU1101" s="35"/>
      <c r="CV1101" s="35"/>
      <c r="CW1101" s="35"/>
      <c r="CX1101" s="35"/>
      <c r="CY1101" s="35"/>
      <c r="CZ1101" s="638" t="s">
        <v>7313</v>
      </c>
      <c r="DA1101" s="638"/>
      <c r="DB1101" s="638"/>
      <c r="DC1101" s="638"/>
      <c r="DD1101" s="638"/>
      <c r="DE1101" s="638"/>
      <c r="DF1101" s="35"/>
      <c r="DG1101" s="638" t="s">
        <v>7339</v>
      </c>
      <c r="DH1101" s="638"/>
      <c r="DI1101" s="638"/>
      <c r="DJ1101" s="638"/>
      <c r="DK1101" s="638"/>
      <c r="DL1101" s="638"/>
      <c r="DM1101" s="35"/>
      <c r="DN1101" s="638" t="s">
        <v>7340</v>
      </c>
      <c r="DO1101" s="638"/>
      <c r="DP1101" s="638"/>
      <c r="DQ1101" s="638"/>
      <c r="DR1101" s="638"/>
      <c r="DS1101" s="638"/>
      <c r="DT1101" s="35"/>
      <c r="DU1101" s="638" t="s">
        <v>7341</v>
      </c>
      <c r="DV1101" s="638"/>
      <c r="DW1101" s="638"/>
      <c r="DX1101" s="638"/>
      <c r="DY1101" s="638"/>
      <c r="DZ1101" s="638"/>
      <c r="EA1101" s="35"/>
      <c r="EB1101" s="638" t="s">
        <v>7342</v>
      </c>
      <c r="EC1101" s="638"/>
      <c r="ED1101" s="638"/>
      <c r="EE1101" s="638"/>
      <c r="EF1101" s="638"/>
      <c r="EG1101" s="638"/>
      <c r="EH1101" s="35"/>
      <c r="EI1101" s="638" t="s">
        <v>7343</v>
      </c>
      <c r="EJ1101" s="638"/>
      <c r="EK1101" s="638"/>
      <c r="EL1101" s="638"/>
      <c r="EM1101" s="638"/>
      <c r="EN1101" s="638"/>
      <c r="EO1101" s="35"/>
      <c r="EP1101" s="638" t="s">
        <v>7278</v>
      </c>
      <c r="EQ1101" s="638"/>
      <c r="ER1101" s="638"/>
      <c r="ES1101" s="638"/>
      <c r="ET1101" s="638"/>
      <c r="EU1101" s="638"/>
      <c r="EV1101" s="35"/>
      <c r="EW1101" s="638" t="s">
        <v>7344</v>
      </c>
      <c r="EX1101" s="638"/>
      <c r="EY1101" s="638"/>
      <c r="EZ1101" s="638"/>
      <c r="FA1101" s="638"/>
      <c r="FB1101" s="638"/>
      <c r="FC1101" s="35"/>
      <c r="FD1101" s="638" t="s">
        <v>7345</v>
      </c>
      <c r="FE1101" s="638"/>
      <c r="FF1101" s="638"/>
      <c r="FG1101" s="638"/>
      <c r="FH1101" s="638"/>
      <c r="FI1101" s="638"/>
      <c r="FJ1101" s="35"/>
      <c r="FK1101" s="638" t="s">
        <v>7393</v>
      </c>
      <c r="FL1101" s="638"/>
      <c r="FM1101" s="638"/>
      <c r="FN1101" s="638"/>
      <c r="FO1101" s="638"/>
      <c r="FP1101" s="638"/>
      <c r="FQ1101" s="35"/>
      <c r="FR1101" s="638" t="s">
        <v>7394</v>
      </c>
      <c r="FS1101" s="638"/>
      <c r="FT1101" s="638"/>
      <c r="FU1101" s="638"/>
      <c r="FV1101" s="638"/>
      <c r="FW1101" s="638"/>
      <c r="FX1101" s="35"/>
      <c r="FY1101" s="638" t="s">
        <v>7404</v>
      </c>
      <c r="FZ1101" s="638"/>
      <c r="GA1101" s="638"/>
      <c r="GB1101" s="638"/>
      <c r="GC1101" s="638"/>
      <c r="GD1101" s="638"/>
      <c r="GE1101" s="35"/>
      <c r="GF1101" s="35"/>
      <c r="GG1101" s="35"/>
      <c r="GH1101" s="35"/>
      <c r="GI1101" s="627" t="s">
        <v>7326</v>
      </c>
      <c r="GJ1101" s="627"/>
      <c r="GK1101" s="627"/>
      <c r="GL1101" s="627"/>
      <c r="GM1101" s="627"/>
      <c r="GN1101" s="627"/>
      <c r="GO1101" s="627"/>
      <c r="GP1101" s="627"/>
      <c r="GQ1101" s="627"/>
      <c r="GR1101" s="627"/>
      <c r="GS1101" s="627"/>
      <c r="GT1101" s="627"/>
      <c r="GU1101" s="627"/>
      <c r="GV1101" s="627"/>
      <c r="GW1101" s="627"/>
      <c r="GX1101" s="627"/>
      <c r="GY1101" s="627"/>
      <c r="GZ1101" s="627"/>
      <c r="HA1101" s="627"/>
      <c r="HB1101" s="627"/>
      <c r="HC1101" s="627"/>
      <c r="HD1101" s="627"/>
      <c r="HE1101" s="627"/>
      <c r="HF1101" s="627"/>
      <c r="HG1101" s="627"/>
      <c r="HH1101" s="627"/>
      <c r="HI1101" s="35"/>
      <c r="HJ1101" s="639" t="s">
        <v>7494</v>
      </c>
      <c r="HK1101" s="640"/>
      <c r="HL1101" s="640"/>
      <c r="HM1101" s="640"/>
      <c r="HN1101" s="640"/>
      <c r="HO1101" s="641"/>
      <c r="HP1101" s="35"/>
      <c r="HQ1101" s="639" t="s">
        <v>7495</v>
      </c>
      <c r="HR1101" s="640"/>
      <c r="HS1101" s="640"/>
      <c r="HT1101" s="640"/>
      <c r="HU1101" s="640"/>
      <c r="HV1101" s="641"/>
      <c r="HW1101" s="35"/>
    </row>
    <row r="1102" spans="1:237" ht="72" customHeight="1">
      <c r="A1102" s="131"/>
      <c r="B1102" s="53"/>
      <c r="C1102" s="558"/>
      <c r="D1102" s="558"/>
      <c r="E1102" s="558"/>
      <c r="F1102" s="558"/>
      <c r="G1102" s="558"/>
      <c r="H1102" s="558"/>
      <c r="I1102" s="903"/>
      <c r="J1102" s="903"/>
      <c r="K1102" s="111" t="s">
        <v>489</v>
      </c>
      <c r="L1102" s="111" t="s">
        <v>490</v>
      </c>
      <c r="M1102" s="111" t="s">
        <v>489</v>
      </c>
      <c r="N1102" s="111" t="s">
        <v>490</v>
      </c>
      <c r="O1102" s="111" t="s">
        <v>489</v>
      </c>
      <c r="P1102" s="111" t="s">
        <v>490</v>
      </c>
      <c r="Q1102" s="558"/>
      <c r="R1102" s="558"/>
      <c r="S1102" s="558"/>
      <c r="T1102" s="558"/>
      <c r="U1102" s="558"/>
      <c r="V1102" s="558"/>
      <c r="W1102" s="903"/>
      <c r="X1102" s="903"/>
      <c r="Y1102" s="111" t="s">
        <v>489</v>
      </c>
      <c r="Z1102" s="172" t="s">
        <v>490</v>
      </c>
      <c r="AA1102" s="111" t="s">
        <v>489</v>
      </c>
      <c r="AB1102" s="172" t="s">
        <v>490</v>
      </c>
      <c r="AC1102" s="111" t="s">
        <v>489</v>
      </c>
      <c r="AD1102" s="172" t="s">
        <v>490</v>
      </c>
      <c r="AE1102" s="12"/>
      <c r="AH1102" s="627" t="s">
        <v>7220</v>
      </c>
      <c r="AI1102" s="627"/>
      <c r="AJ1102" s="627" t="s">
        <v>7221</v>
      </c>
      <c r="AK1102" s="627"/>
      <c r="AL1102" s="627" t="s">
        <v>7222</v>
      </c>
      <c r="AM1102" s="627"/>
      <c r="AN1102" s="627" t="s">
        <v>7223</v>
      </c>
      <c r="AO1102" s="639"/>
      <c r="AP1102" s="448"/>
      <c r="AQ1102" s="641" t="s">
        <v>7220</v>
      </c>
      <c r="AR1102" s="627"/>
      <c r="AS1102" s="627" t="s">
        <v>7221</v>
      </c>
      <c r="AT1102" s="627"/>
      <c r="AU1102" s="627" t="s">
        <v>7222</v>
      </c>
      <c r="AV1102" s="627"/>
      <c r="AW1102" s="627" t="s">
        <v>7223</v>
      </c>
      <c r="AX1102" s="627"/>
      <c r="AY1102" s="448"/>
      <c r="AZ1102" s="627" t="s">
        <v>7220</v>
      </c>
      <c r="BA1102" s="627"/>
      <c r="BB1102" s="627" t="s">
        <v>7221</v>
      </c>
      <c r="BC1102" s="627"/>
      <c r="BD1102" s="627" t="s">
        <v>7222</v>
      </c>
      <c r="BE1102" s="627"/>
      <c r="BF1102" s="627" t="s">
        <v>7223</v>
      </c>
      <c r="BG1102" s="627"/>
      <c r="BH1102" s="448"/>
      <c r="BI1102" s="627" t="s">
        <v>7220</v>
      </c>
      <c r="BJ1102" s="627"/>
      <c r="BK1102" s="627" t="s">
        <v>7221</v>
      </c>
      <c r="BL1102" s="627"/>
      <c r="BM1102" s="627" t="s">
        <v>7222</v>
      </c>
      <c r="BN1102" s="627"/>
      <c r="BO1102" s="627" t="s">
        <v>7223</v>
      </c>
      <c r="BP1102" s="627"/>
      <c r="BQ1102" s="35"/>
      <c r="BR1102" s="1088" t="s">
        <v>7371</v>
      </c>
      <c r="BS1102" s="1089"/>
      <c r="BT1102" s="639" t="s">
        <v>7223</v>
      </c>
      <c r="BU1102" s="641"/>
      <c r="BV1102" s="35"/>
      <c r="BW1102" s="1088" t="s">
        <v>7413</v>
      </c>
      <c r="BX1102" s="1089"/>
      <c r="BY1102" s="639" t="s">
        <v>7223</v>
      </c>
      <c r="BZ1102" s="641"/>
      <c r="CA1102" s="35"/>
      <c r="CB1102" s="639" t="s">
        <v>7265</v>
      </c>
      <c r="CC1102" s="641"/>
      <c r="CD1102" s="35"/>
      <c r="CE1102" s="627" t="s">
        <v>7251</v>
      </c>
      <c r="CF1102" s="627"/>
      <c r="CG1102" s="35"/>
      <c r="CH1102" s="627" t="s">
        <v>7253</v>
      </c>
      <c r="CI1102" s="627"/>
      <c r="CJ1102" s="35"/>
      <c r="CK1102" s="627" t="s">
        <v>7277</v>
      </c>
      <c r="CL1102" s="627"/>
      <c r="CM1102" s="35"/>
      <c r="CN1102" s="627" t="s">
        <v>7232</v>
      </c>
      <c r="CO1102" s="627"/>
      <c r="CP1102" s="35"/>
      <c r="CQ1102" s="627" t="s">
        <v>7254</v>
      </c>
      <c r="CR1102" s="627"/>
      <c r="CS1102" s="35"/>
      <c r="CT1102" s="627" t="s">
        <v>7315</v>
      </c>
      <c r="CU1102" s="627"/>
      <c r="CV1102" s="452"/>
      <c r="CW1102" s="627" t="s">
        <v>7351</v>
      </c>
      <c r="CX1102" s="627"/>
      <c r="CY1102" s="35"/>
      <c r="CZ1102" s="666" t="s">
        <v>7414</v>
      </c>
      <c r="DA1102" s="666"/>
      <c r="DB1102" s="648" t="s">
        <v>7415</v>
      </c>
      <c r="DC1102" s="650"/>
      <c r="DD1102" s="638" t="s">
        <v>7223</v>
      </c>
      <c r="DE1102" s="638"/>
      <c r="DF1102" s="35"/>
      <c r="DG1102" s="666" t="s">
        <v>7414</v>
      </c>
      <c r="DH1102" s="666"/>
      <c r="DI1102" s="648" t="s">
        <v>7415</v>
      </c>
      <c r="DJ1102" s="650"/>
      <c r="DK1102" s="638" t="s">
        <v>7223</v>
      </c>
      <c r="DL1102" s="638"/>
      <c r="DM1102" s="35"/>
      <c r="DN1102" s="666" t="s">
        <v>7414</v>
      </c>
      <c r="DO1102" s="666"/>
      <c r="DP1102" s="648" t="s">
        <v>7415</v>
      </c>
      <c r="DQ1102" s="650"/>
      <c r="DR1102" s="638" t="s">
        <v>7223</v>
      </c>
      <c r="DS1102" s="638"/>
      <c r="DT1102" s="35"/>
      <c r="DU1102" s="666" t="s">
        <v>7414</v>
      </c>
      <c r="DV1102" s="666"/>
      <c r="DW1102" s="648" t="s">
        <v>7415</v>
      </c>
      <c r="DX1102" s="650"/>
      <c r="DY1102" s="638" t="s">
        <v>7223</v>
      </c>
      <c r="DZ1102" s="638"/>
      <c r="EA1102" s="35"/>
      <c r="EB1102" s="666" t="s">
        <v>7416</v>
      </c>
      <c r="EC1102" s="666"/>
      <c r="ED1102" s="648" t="s">
        <v>7417</v>
      </c>
      <c r="EE1102" s="650"/>
      <c r="EF1102" s="638" t="s">
        <v>7223</v>
      </c>
      <c r="EG1102" s="638"/>
      <c r="EH1102" s="35"/>
      <c r="EI1102" s="666" t="s">
        <v>7416</v>
      </c>
      <c r="EJ1102" s="666"/>
      <c r="EK1102" s="648" t="s">
        <v>7417</v>
      </c>
      <c r="EL1102" s="650"/>
      <c r="EM1102" s="638" t="s">
        <v>7223</v>
      </c>
      <c r="EN1102" s="638"/>
      <c r="EO1102" s="35"/>
      <c r="EP1102" s="666" t="s">
        <v>7416</v>
      </c>
      <c r="EQ1102" s="666"/>
      <c r="ER1102" s="648" t="s">
        <v>7417</v>
      </c>
      <c r="ES1102" s="650"/>
      <c r="ET1102" s="638" t="s">
        <v>7223</v>
      </c>
      <c r="EU1102" s="638"/>
      <c r="EV1102" s="35"/>
      <c r="EW1102" s="666" t="s">
        <v>7416</v>
      </c>
      <c r="EX1102" s="666"/>
      <c r="EY1102" s="648" t="s">
        <v>7417</v>
      </c>
      <c r="EZ1102" s="650"/>
      <c r="FA1102" s="638" t="s">
        <v>7223</v>
      </c>
      <c r="FB1102" s="638"/>
      <c r="FC1102" s="35"/>
      <c r="FD1102" s="666" t="s">
        <v>7399</v>
      </c>
      <c r="FE1102" s="666"/>
      <c r="FF1102" s="553" t="s">
        <v>7418</v>
      </c>
      <c r="FG1102" s="553"/>
      <c r="FH1102" s="638" t="s">
        <v>7223</v>
      </c>
      <c r="FI1102" s="638"/>
      <c r="FJ1102" s="35"/>
      <c r="FK1102" s="666" t="s">
        <v>7400</v>
      </c>
      <c r="FL1102" s="666"/>
      <c r="FM1102" s="553" t="s">
        <v>7418</v>
      </c>
      <c r="FN1102" s="553"/>
      <c r="FO1102" s="638" t="s">
        <v>7223</v>
      </c>
      <c r="FP1102" s="638"/>
      <c r="FQ1102" s="35"/>
      <c r="FR1102" s="666" t="s">
        <v>7401</v>
      </c>
      <c r="FS1102" s="666"/>
      <c r="FT1102" s="553" t="s">
        <v>7418</v>
      </c>
      <c r="FU1102" s="553"/>
      <c r="FV1102" s="638" t="s">
        <v>7223</v>
      </c>
      <c r="FW1102" s="638"/>
      <c r="FX1102" s="35"/>
      <c r="FY1102" s="666" t="s">
        <v>7402</v>
      </c>
      <c r="FZ1102" s="666"/>
      <c r="GA1102" s="553" t="s">
        <v>7418</v>
      </c>
      <c r="GB1102" s="553"/>
      <c r="GC1102" s="638" t="s">
        <v>7223</v>
      </c>
      <c r="GD1102" s="638"/>
      <c r="GE1102" s="35"/>
      <c r="GF1102" s="666" t="s">
        <v>7320</v>
      </c>
      <c r="GG1102" s="666"/>
      <c r="GH1102" s="35"/>
      <c r="GI1102" s="727" t="s">
        <v>7478</v>
      </c>
      <c r="GJ1102" s="727"/>
      <c r="GK1102" s="727" t="s">
        <v>7479</v>
      </c>
      <c r="GL1102" s="727"/>
      <c r="GM1102" s="895" t="s">
        <v>7480</v>
      </c>
      <c r="GN1102" s="895"/>
      <c r="GO1102" s="895" t="s">
        <v>7483</v>
      </c>
      <c r="GP1102" s="895"/>
      <c r="GQ1102" s="727" t="s">
        <v>7484</v>
      </c>
      <c r="GR1102" s="727"/>
      <c r="GS1102" s="727" t="s">
        <v>7485</v>
      </c>
      <c r="GT1102" s="727"/>
      <c r="GU1102" s="727" t="s">
        <v>7486</v>
      </c>
      <c r="GV1102" s="727"/>
      <c r="GW1102" s="727" t="s">
        <v>7487</v>
      </c>
      <c r="GX1102" s="727"/>
      <c r="GY1102" s="727" t="s">
        <v>7488</v>
      </c>
      <c r="GZ1102" s="727"/>
      <c r="HA1102" s="727" t="s">
        <v>7489</v>
      </c>
      <c r="HB1102" s="727"/>
      <c r="HC1102" s="727" t="s">
        <v>7490</v>
      </c>
      <c r="HD1102" s="727"/>
      <c r="HE1102" s="727" t="s">
        <v>7491</v>
      </c>
      <c r="HF1102" s="727"/>
      <c r="HG1102" s="1083" t="s">
        <v>7492</v>
      </c>
      <c r="HH1102" s="1083"/>
      <c r="HI1102" s="35"/>
      <c r="HJ1102" s="639" t="s">
        <v>7493</v>
      </c>
      <c r="HK1102" s="641"/>
      <c r="HL1102" s="639" t="s">
        <v>7260</v>
      </c>
      <c r="HM1102" s="641"/>
      <c r="HN1102" s="639" t="s">
        <v>7226</v>
      </c>
      <c r="HO1102" s="641"/>
      <c r="HP1102" s="35"/>
      <c r="HQ1102" s="639" t="s">
        <v>7493</v>
      </c>
      <c r="HR1102" s="641"/>
      <c r="HS1102" s="639" t="s">
        <v>7260</v>
      </c>
      <c r="HT1102" s="641"/>
      <c r="HU1102" s="639" t="s">
        <v>7226</v>
      </c>
      <c r="HV1102" s="641"/>
      <c r="HW1102" s="35"/>
      <c r="HX1102" s="639" t="s">
        <v>8143</v>
      </c>
      <c r="HY1102" s="640"/>
      <c r="HZ1102" s="640"/>
      <c r="IA1102" s="640"/>
      <c r="IB1102" s="640"/>
      <c r="IC1102" s="641"/>
    </row>
    <row r="1103" spans="1:237" ht="15" customHeight="1">
      <c r="A1103" s="131"/>
      <c r="B1103" s="53"/>
      <c r="C1103" s="685"/>
      <c r="D1103" s="685"/>
      <c r="E1103" s="685"/>
      <c r="F1103" s="685"/>
      <c r="G1103" s="685"/>
      <c r="H1103" s="685"/>
      <c r="I1103" s="432"/>
      <c r="J1103" s="432"/>
      <c r="K1103" s="432"/>
      <c r="L1103" s="432"/>
      <c r="M1103" s="432"/>
      <c r="N1103" s="432"/>
      <c r="O1103" s="432"/>
      <c r="P1103" s="432"/>
      <c r="Q1103" s="685"/>
      <c r="R1103" s="685"/>
      <c r="S1103" s="685"/>
      <c r="T1103" s="685"/>
      <c r="U1103" s="685"/>
      <c r="V1103" s="685"/>
      <c r="W1103" s="432"/>
      <c r="X1103" s="432"/>
      <c r="Y1103" s="432"/>
      <c r="Z1103" s="432"/>
      <c r="AA1103" s="432"/>
      <c r="AB1103" s="432"/>
      <c r="AC1103" s="432"/>
      <c r="AD1103" s="432"/>
      <c r="AE1103" s="12"/>
      <c r="AH1103" s="896">
        <f>C1103</f>
        <v>0</v>
      </c>
      <c r="AI1103" s="627"/>
      <c r="AJ1103" s="627">
        <f>COUNTIF(I1103:P1103,"NS")</f>
        <v>0</v>
      </c>
      <c r="AK1103" s="627"/>
      <c r="AL1103" s="639">
        <f>IF(COUNTIF(I1103:P1103,"NA")=COUNTA($I$1101:$J$1102,$K$1102:$P$1102),"NA",SUM(I1103:P1103))</f>
        <v>0</v>
      </c>
      <c r="AM1103" s="641"/>
      <c r="AN1103" s="627">
        <f>IF($AH$1073=$AJ$1073,0,IF(OR(AND(AH1103=0,AJ1103&gt;0),AND(AH1103="NS",AL1103&gt;0),AND(AH1103="NS",AJ1103=0,AL1103=0)),1,IF(OR(AND(AJ1103&gt;=2,AL1103&lt;AH1103),AND(AH1103="NS",AL1103=0,AJ1103&gt;0),AH1103=AL1103),0,1)))</f>
        <v>0</v>
      </c>
      <c r="AO1103" s="639"/>
      <c r="AP1103" s="449"/>
      <c r="AQ1103" s="919">
        <f>Q1103</f>
        <v>0</v>
      </c>
      <c r="AR1103" s="627"/>
      <c r="AS1103" s="627">
        <f>COUNTIF(W1103:AD1103,"NS")</f>
        <v>0</v>
      </c>
      <c r="AT1103" s="627"/>
      <c r="AU1103" s="639">
        <f>IF(COUNTIF(W1103:AD1103,"NA")=COUNTA(W1101:X1102,Y1102:AD1102),"NA",SUM(W1103:AD1103))</f>
        <v>0</v>
      </c>
      <c r="AV1103" s="641"/>
      <c r="AW1103" s="627">
        <f>IF($AH$1073=$AJ$1073,0,IF(OR(AND(AQ1103=0,AS1103&gt;0),AND(AQ1103="NS",AU1103&gt;0),AND(AQ1103="NS",AS1103=0,AU1103=0)),1,IF(OR(AND(AS1103&gt;=2,AU1103&lt;AQ1103),AND(AQ1103="NS",AU1103=0,AS1103&gt;0),AQ1103=AU1103),0,1)))</f>
        <v>0</v>
      </c>
      <c r="AX1103" s="639"/>
      <c r="AY1103" s="449"/>
      <c r="AZ1103" s="896">
        <f>C1111</f>
        <v>0</v>
      </c>
      <c r="BA1103" s="627"/>
      <c r="BB1103" s="627">
        <f>COUNTIF(I1111:P1111,"NS")</f>
        <v>0</v>
      </c>
      <c r="BC1103" s="627"/>
      <c r="BD1103" s="639">
        <f>IF(COUNTIF(I1111:P1111,"NA")=COUNTA(I1109:J1110,K1110:P1110),"NA",SUM(I1111:P1111))</f>
        <v>0</v>
      </c>
      <c r="BE1103" s="641"/>
      <c r="BF1103" s="627">
        <f>IF($AH$1073=$AJ$1073,0,IF(OR(AND(AZ1103=0,BB1103&gt;0),AND(AZ1103="NS",BD1103&gt;0),AND(AZ1103="NS",BB1103=0,BD1103=0)),1,IF(OR(AND(BB1103&gt;=2,BD1103&lt;AZ1103),AND(AZ1103="NS",BD1103=0,BB1103&gt;0),AZ1103=BD1103),0,1)))</f>
        <v>0</v>
      </c>
      <c r="BG1103" s="639"/>
      <c r="BH1103" s="449"/>
      <c r="BI1103" s="896">
        <f>Q1111</f>
        <v>0</v>
      </c>
      <c r="BJ1103" s="627"/>
      <c r="BK1103" s="627">
        <f>COUNTIF(W1111:AD1111,"NS")</f>
        <v>0</v>
      </c>
      <c r="BL1103" s="627"/>
      <c r="BM1103" s="627">
        <f>IF(COUNTIF(W1111:AD1111,"NA")=COUNTA(W1109:X1110,Y1110:AD1110),"NA",SUM(W1111:AD1111))</f>
        <v>0</v>
      </c>
      <c r="BN1103" s="627"/>
      <c r="BO1103" s="627">
        <f>IF($AH$1073=$AJ$1073,0,IF(OR(AND(BI1103=0,BK1103&gt;0),AND(BI1103="NS",BM1103&gt;0),AND(BI1103="NS",BK1103=0,BM1103=0)),1,IF(OR(AND(BK1103&gt;=2,BM1103&lt;BI1103),AND(BI1103="NS",BM1103=0,BK1103&gt;0),BI1103=BM1103),0,1)))</f>
        <v>0</v>
      </c>
      <c r="BP1103" s="627"/>
      <c r="BQ1103" s="35"/>
      <c r="BR1103" s="1084">
        <f>IF(CNGE_2026_M3_Secc1!$AH$1330=CNGE_2026_M3_Secc1!$AJ$1330,0,IF(OR(CNGE_2026_M3_Secc1!AH1333=0,SUM(CNGE_2026_M3_Secc1!Y1351)&gt;0),0,1))</f>
        <v>0</v>
      </c>
      <c r="BS1103" s="1085"/>
      <c r="BT1103" s="1080">
        <f>IF($AH$1073=$AJ$1073,0,IF(OR(AND(BR1103=0,COUNTA(K1103:N1103,Y1103:AB1103,K1111:N1111,Y1111:AB1111)=COUNTA($K$1102:$N$1102,$Y$1102:$AB$1102,$K$1110:$N$1110,$Y$1110:$AB$1110)),AND(BR1103=1,COUNTA(K1103:N1103,Y1103:AB1103,K1111:N1111,Y1111:AB1111)=0)),0,1))</f>
        <v>0</v>
      </c>
      <c r="BU1103" s="1081"/>
      <c r="BV1103" s="35"/>
      <c r="BW1103" s="1084">
        <f>IF(CNGE_2026_M3_Secc1!$AH$1330=CNGE_2026_M3_Secc1!$AJ$1330,0,IF(OR(CNGE_2026_M3_Secc1!AH1333=0,SUM(CNGE_2026_M3_Secc1!Y1352)&gt;0),0,1))</f>
        <v>0</v>
      </c>
      <c r="BX1103" s="1085"/>
      <c r="BY1103" s="1080">
        <f>IF($AH$1073=$AJ$1073,0,IF(OR(AND(BW1103=0,COUNTA(I1103:J1103,W1103:X1103,I1111:J1111,W1111:X1111)=COUNTA($I$1101:$J$1102,$W$1101:$X$1102,$I$1109:$J$1110,$W$1109:$X$1110)),AND(BW1103=1,COUNTA(I1103:J1103,W1103:X1103,W1111:X1111,I1111:J1111)=0)),0,1))</f>
        <v>0</v>
      </c>
      <c r="BZ1103" s="1081"/>
      <c r="CA1103" s="35"/>
      <c r="CB1103" s="1084">
        <f>IF($AH$526=$AJ$526,0,IF(SUM(O545)&gt;0,0,1))</f>
        <v>0</v>
      </c>
      <c r="CC1103" s="1085"/>
      <c r="CD1103" s="35"/>
      <c r="CE1103" s="1055">
        <f>IF($AH$526=$AJ$526,0,IF(SUM(S545)&gt;0,0,1))</f>
        <v>0</v>
      </c>
      <c r="CF1103" s="1055"/>
      <c r="CG1103" s="35"/>
      <c r="CH1103" s="1055">
        <f>IF($AH$526=$AJ$526,0,IF(SUM(W545)&gt;0,0,1))</f>
        <v>0</v>
      </c>
      <c r="CI1103" s="1055"/>
      <c r="CJ1103" s="35"/>
      <c r="CK1103" s="1055">
        <f>IF($AH$526=$AJ$526,0,IF(SUM(AA545)&gt;0,0,1))</f>
        <v>0</v>
      </c>
      <c r="CL1103" s="1055"/>
      <c r="CM1103" s="35"/>
      <c r="CN1103" s="1055">
        <f>IF($AO$526=$AQ$526,0,IF(SUM(O571)&gt;0,0,1))</f>
        <v>0</v>
      </c>
      <c r="CO1103" s="1055"/>
      <c r="CP1103" s="35"/>
      <c r="CQ1103" s="1055">
        <f>IF($AO$526=$AQ$526,0,IF(SUM(S571)&gt;0,0,1))</f>
        <v>0</v>
      </c>
      <c r="CR1103" s="1055"/>
      <c r="CS1103" s="35"/>
      <c r="CT1103" s="1055">
        <f>IF($AO$526=$AQ$526,0,IF(SUM(W571)&gt;0,0,1))</f>
        <v>0</v>
      </c>
      <c r="CU1103" s="1055"/>
      <c r="CV1103" s="452"/>
      <c r="CW1103" s="1055">
        <f>IF($AO$526=$AQ$526,0,IF(SUM(AA571)&gt;0,0,1))</f>
        <v>0</v>
      </c>
      <c r="CX1103" s="1055"/>
      <c r="CY1103" s="35"/>
      <c r="CZ1103" s="912">
        <f>O545</f>
        <v>0</v>
      </c>
      <c r="DA1103" s="638"/>
      <c r="DB1103" s="912">
        <f>K1103</f>
        <v>0</v>
      </c>
      <c r="DC1103" s="638"/>
      <c r="DD1103" s="877">
        <f>IF($AH$996=$AJ$996,0,IF(OR(SUM(DB1103)&lt;=SUM(CZ1103),AND(SUM(CZ1103)&gt;0,OR(DB1103="NS",DB1103="NA"))),0,1))</f>
        <v>0</v>
      </c>
      <c r="DE1103" s="878"/>
      <c r="DF1103" s="35"/>
      <c r="DG1103" s="912">
        <f>S545</f>
        <v>0</v>
      </c>
      <c r="DH1103" s="638"/>
      <c r="DI1103" s="912">
        <f>Y1103</f>
        <v>0</v>
      </c>
      <c r="DJ1103" s="638"/>
      <c r="DK1103" s="877">
        <f>IF($AH$996=$AJ$996,0,IF(OR(SUM(DI1103)&lt;=SUM(DG1103),AND(SUM(DG1103)&gt;0,OR(DI1103="NS",DI1103="NA"))),0,1))</f>
        <v>0</v>
      </c>
      <c r="DL1103" s="878"/>
      <c r="DM1103" s="35"/>
      <c r="DN1103" s="912">
        <f>W545</f>
        <v>0</v>
      </c>
      <c r="DO1103" s="638"/>
      <c r="DP1103" s="912">
        <f>K1111</f>
        <v>0</v>
      </c>
      <c r="DQ1103" s="638"/>
      <c r="DR1103" s="877">
        <f>IF($AH$996=$AJ$996,0,IF(OR(SUM(DP1103)&lt;=SUM(DN1103),AND(SUM(DN1103)&gt;0,OR(DP1103="NS",DP1103="NA"))),0,1))</f>
        <v>0</v>
      </c>
      <c r="DS1103" s="878"/>
      <c r="DT1103" s="35"/>
      <c r="DU1103" s="912">
        <f>AA545</f>
        <v>0</v>
      </c>
      <c r="DV1103" s="638"/>
      <c r="DW1103" s="912">
        <f>Y1111</f>
        <v>0</v>
      </c>
      <c r="DX1103" s="638"/>
      <c r="DY1103" s="877">
        <f>IF($AH$996=$AJ$996,0,IF(OR(SUM(DW1103)&lt;=SUM(DU1103),AND(SUM(DU1103)&gt;0,OR(DW1103="NS",DW1103="NA"))),0,1))</f>
        <v>0</v>
      </c>
      <c r="DZ1103" s="878"/>
      <c r="EA1103" s="35"/>
      <c r="EB1103" s="912">
        <f>O571</f>
        <v>0</v>
      </c>
      <c r="EC1103" s="638"/>
      <c r="ED1103" s="912">
        <f>L1103</f>
        <v>0</v>
      </c>
      <c r="EE1103" s="638"/>
      <c r="EF1103" s="877">
        <f>IF($AH$996=$AJ$996,0,IF(OR(SUM(ED1103)&lt;=SUM(EB1103),AND(SUM(EB1103)&gt;0,OR(ED1103="NS",ED1103="NA"))),0,1))</f>
        <v>0</v>
      </c>
      <c r="EG1103" s="878"/>
      <c r="EH1103" s="35"/>
      <c r="EI1103" s="912">
        <f>S571</f>
        <v>0</v>
      </c>
      <c r="EJ1103" s="638"/>
      <c r="EK1103" s="912">
        <f>Z1103</f>
        <v>0</v>
      </c>
      <c r="EL1103" s="638"/>
      <c r="EM1103" s="877">
        <f>IF($AH$996=$AJ$996,0,IF(OR(SUM(EK1103)&lt;=SUM(EI1103),AND(SUM(EI1103)&gt;0,OR(EK1103="NS",EK1103="NA"))),0,1))</f>
        <v>0</v>
      </c>
      <c r="EN1103" s="878"/>
      <c r="EO1103" s="35"/>
      <c r="EP1103" s="912">
        <f>W571</f>
        <v>0</v>
      </c>
      <c r="EQ1103" s="638"/>
      <c r="ER1103" s="912">
        <f>L1111</f>
        <v>0</v>
      </c>
      <c r="ES1103" s="638"/>
      <c r="ET1103" s="877">
        <f>IF($AH$996=$AJ$996,0,IF(OR(SUM(ER1103)&lt;=SUM(EP1103),AND(SUM(EP1103)&gt;0,OR(ER1103="NS",ER1103="NA"))),0,1))</f>
        <v>0</v>
      </c>
      <c r="EU1103" s="878"/>
      <c r="EV1103" s="35"/>
      <c r="EW1103" s="912">
        <f>AA571</f>
        <v>0</v>
      </c>
      <c r="EX1103" s="638"/>
      <c r="EY1103" s="912">
        <f>Z1111</f>
        <v>0</v>
      </c>
      <c r="EZ1103" s="638"/>
      <c r="FA1103" s="877">
        <f>IF($AH$996=$AJ$996,0,IF(OR(SUM(EY1103)&lt;=SUM(EW1103),AND(SUM(EW1103)&gt;0,OR(EY1103="NS",EY1103="NA"))),0,1))</f>
        <v>0</v>
      </c>
      <c r="FB1103" s="878"/>
      <c r="FC1103" s="35"/>
      <c r="FD1103" s="912">
        <f>AB193</f>
        <v>0</v>
      </c>
      <c r="FE1103" s="638"/>
      <c r="FF1103" s="912">
        <f>SUM(I1103:J1103)</f>
        <v>0</v>
      </c>
      <c r="FG1103" s="638"/>
      <c r="FH1103" s="877">
        <f>IF($AH$996=$AJ$996,0,IF(OR(SUM(FF1103)&lt;=SUM(FD1103),AND(SUM(FD1103)&gt;0,OR(FF1103="NS",FF1103="NA"))),0,1))</f>
        <v>0</v>
      </c>
      <c r="FI1103" s="878"/>
      <c r="FJ1103" s="35"/>
      <c r="FK1103" s="912">
        <f>AC208</f>
        <v>0</v>
      </c>
      <c r="FL1103" s="638"/>
      <c r="FM1103" s="912">
        <f>SUM(W1103:X1103)</f>
        <v>0</v>
      </c>
      <c r="FN1103" s="638"/>
      <c r="FO1103" s="877">
        <f>IF($AH$996=$AJ$996,0,IF(OR(SUM(FM1103)&lt;=SUM(FK1103),AND(SUM(FK1103)&gt;0,OR(FM1103="NS",FM1103="NA"))),0,1))</f>
        <v>0</v>
      </c>
      <c r="FP1103" s="878"/>
      <c r="FQ1103" s="35"/>
      <c r="FR1103" s="912">
        <f>AC209</f>
        <v>0</v>
      </c>
      <c r="FS1103" s="638"/>
      <c r="FT1103" s="912">
        <f>SUM(I1111:J1111)</f>
        <v>0</v>
      </c>
      <c r="FU1103" s="638"/>
      <c r="FV1103" s="877">
        <f>IF($AH$996=$AJ$996,0,IF(OR(SUM(FT1103)&lt;=SUM(FR1103),AND(SUM(FR1103)&gt;0,OR(FT1103="NS",FT1103="NA"))),0,1))</f>
        <v>0</v>
      </c>
      <c r="FW1103" s="878"/>
      <c r="FX1103" s="35"/>
      <c r="FY1103" s="912">
        <f>AC210</f>
        <v>0</v>
      </c>
      <c r="FZ1103" s="638"/>
      <c r="GA1103" s="912">
        <f>SUM(W1111:X1111)</f>
        <v>0</v>
      </c>
      <c r="GB1103" s="638"/>
      <c r="GC1103" s="877">
        <f>IF($AH$996=$AJ$996,0,IF(OR(SUM(GA1103)&lt;=SUM(FY1103),AND(SUM(FY1103)&gt;0,OR(GA1103="NS",GA1103="NA"))),0,1))</f>
        <v>0</v>
      </c>
      <c r="GD1103" s="878"/>
      <c r="GE1103" s="35"/>
      <c r="GF1103" s="661">
        <f>IF($AH$1073=$AJ$1073,0,IF(COUNTIF(C1103:AD1103,"NS")+COUNTIF(C1111:AD1111,"NS")=0,0,1))</f>
        <v>0</v>
      </c>
      <c r="GG1103" s="661"/>
      <c r="GH1103" s="35"/>
      <c r="GI1103" s="627">
        <f>IF($AH$1073=$AJ$1073,0,IF(OR(AND($CB$1103=0,COUNTA(K1103)=COUNTA($K$1102)),AND($CB$1103=1,COUNTA(K1103)=0)),0,1))</f>
        <v>0</v>
      </c>
      <c r="GJ1103" s="627"/>
      <c r="GK1103" s="627">
        <f>IF($AH$1073=$AJ$1073,0,IF(OR(AND($CE$1103=0,COUNTA(Y1103)=COUNTA($Y$1102)),AND($CE$1103=1,COUNTA(Y1103)=0)),0,1))</f>
        <v>0</v>
      </c>
      <c r="GL1103" s="627"/>
      <c r="GM1103" s="627">
        <f>IF($AH$1073=$AJ$1073,0,IF(OR(AND($CH$1103=0,COUNTA(K1111)=COUNTA($K$1110)),AND($CH$1103=1,COUNTA(K1111)=0)),0,1))</f>
        <v>0</v>
      </c>
      <c r="GN1103" s="627"/>
      <c r="GO1103" s="627">
        <f>IF($AH$1073=$AJ$1073,0,IF(OR(AND($CK$1103=0,COUNTA(Y1111)=COUNTA($Y$1110)),AND($CK$1103=1,COUNTA(Y1111)=0)),0,1))</f>
        <v>0</v>
      </c>
      <c r="GP1103" s="627"/>
      <c r="GQ1103" s="627">
        <f>IF($AH$1073=$AJ$1073,0,IF(OR(AND($CN$1103=0,COUNTA(L1103)=COUNTA($L$1102)),AND($CN$1103=1,COUNTA(L1103)=0)),0,1))</f>
        <v>0</v>
      </c>
      <c r="GR1103" s="627"/>
      <c r="GS1103" s="627">
        <f>IF($AH$1073=$AJ$1073,0,IF(OR(AND($CQ$1103=0,COUNTA(Z1103)=COUNTA($Z$1102)),AND($CQ$1103=1,COUNTA(Z1103)=0)),0,1))</f>
        <v>0</v>
      </c>
      <c r="GT1103" s="627"/>
      <c r="GU1103" s="627">
        <f>IF($AH$1073=$AJ$1073,0,IF(OR(AND($CT$1103=0,COUNTA(L1111)=COUNTA($L$1110)),AND($CT$1103=1,COUNTA(L1111)=0)),0,1))</f>
        <v>0</v>
      </c>
      <c r="GV1103" s="627"/>
      <c r="GW1103" s="627">
        <f>IF($AH$1073=$AJ$1073,0,IF(OR(AND($CW$1103=0,COUNTA(Z1111)=COUNTA($Z$1110)),AND($CW$1103=1,COUNTA(Z1111)=0)),0,1))</f>
        <v>0</v>
      </c>
      <c r="GX1103" s="627"/>
      <c r="GY1103" s="627">
        <f>IF($AH$1073=$AJ$1073,0,IF(OR(AND($AH$704=0,COUNTA(I1103:J1103)=COUNTA($I$1101:$J$1102)),AND($AH$704=1,COUNTA(I1103:J1103)=0)),0,1))</f>
        <v>0</v>
      </c>
      <c r="GZ1103" s="627"/>
      <c r="HA1103" s="627">
        <f>IF($AH$1073=$AJ$1073,0,IF(OR(AND($AK$704=0,COUNTA(W1103:X1103)=COUNTA($W$1101:$X$1102)),AND($AK$704=1,COUNTA(W1103:X1103)=0)),0,1))</f>
        <v>0</v>
      </c>
      <c r="HB1103" s="627"/>
      <c r="HC1103" s="627">
        <f>IF($AH$1073=$AJ$1073,0,IF(OR(AND($AN$704=0,COUNTA(I1111:J1111)=COUNTA($I$1109:$J$1110)),AND($AN$704=1,COUNTA(I1111:J1111)=0)),0,1))</f>
        <v>0</v>
      </c>
      <c r="HD1103" s="627"/>
      <c r="HE1103" s="627">
        <f>IF($AH$1073=$AJ$1073,0,IF(OR(AND($AQ$704=0,COUNTA(W1111:X1111)=COUNTA($W$1109:$X$1110)),AND($AQ$704=1,COUNTA(W1111:X1111)=0)),0,1))</f>
        <v>0</v>
      </c>
      <c r="HF1103" s="627"/>
      <c r="HG1103" s="627">
        <f>IF($AH$1073=$AJ$1073,0,IF(AND(COUNTA(C1103,O1103:V1103,AC1103:AD1103,C1111,O1111:V1111,AC1111:AD1111)=COUNTA($C$1101,$O$1102:$P$1102,$Q$1101,$AC$1102:$AD$1102,$C$1109,$O$1110:$P$1110,$Q$1109,$AC$1110:$AD$1110)),0,1))</f>
        <v>0</v>
      </c>
      <c r="HH1103" s="627"/>
      <c r="HI1103" s="35"/>
      <c r="HJ1103" s="639">
        <v>11</v>
      </c>
      <c r="HK1103" s="641"/>
      <c r="HL1103" s="639">
        <f>IF(DD1103=0,0,1)</f>
        <v>0</v>
      </c>
      <c r="HM1103" s="641"/>
      <c r="HN1103" s="639" t="str">
        <f>IF(HL1103=0,"",IF(SUM($HL$1103:HL1103)=1,_xlfn.CONCAT(HJ1103,),IF($HL$1112&gt;SUM($HL$1103:HL1103),_xlfn.CONCAT(", ",HJ1103),IF($HL$1112=SUM($HL$1103:HL1103),_xlfn.CONCAT(" y ",HJ1103,".")))))</f>
        <v/>
      </c>
      <c r="HO1103" s="641"/>
      <c r="HP1103" s="35"/>
      <c r="HQ1103" s="639">
        <v>1</v>
      </c>
      <c r="HR1103" s="641"/>
      <c r="HS1103" s="639">
        <f>IF(BT1103=0,0,1)</f>
        <v>0</v>
      </c>
      <c r="HT1103" s="641"/>
      <c r="HU1103" s="639" t="str">
        <f>IF(HS1103=0,"",IF(SUM($HS1103:HS$1105)=1,_xlfn.CONCAT(HQ1103,),IF($HS$1109&gt;SUM($HS1103:HS$1105),_xlfn.CONCAT(", ",HQ1103),IF($HS$1109=SUM($HS1103:HS$1105),_xlfn.CONCAT(" y ",HQ1103,".")))))</f>
        <v/>
      </c>
      <c r="HV1103" s="641"/>
      <c r="HW1103" s="35"/>
      <c r="HX1103" s="886" t="s">
        <v>7897</v>
      </c>
      <c r="HY1103" s="887"/>
      <c r="HZ1103" s="500" t="str">
        <f>SUBSTITUTE( SUBSTITUTE( SUBSTITUTE( SUBSTITUTE( SUBSTITUTE( SUBSTITUTE( SUBSTITUTE( SUBSTITUTE( SUBSTITUTE( SUBSTITUTE(F1113, "á", "a"), "é", "e"), "í", "i"), "ó", "o"), "ú", "u"), "Á", "A"), "É", "E"), "Í", "I"), "Ó", "O"), "Ú", "U")</f>
        <v/>
      </c>
      <c r="IA1103" s="503"/>
      <c r="IB1103" s="503"/>
      <c r="IC1103" s="505"/>
    </row>
    <row r="1104" spans="1:237" s="72" customFormat="1" ht="15" customHeight="1">
      <c r="A1104" s="173"/>
      <c r="B1104" s="173"/>
      <c r="C1104" s="173"/>
      <c r="D1104" s="173"/>
      <c r="E1104" s="173"/>
      <c r="F1104" s="173"/>
      <c r="G1104" s="173"/>
      <c r="H1104" s="173"/>
      <c r="I1104" s="173"/>
      <c r="J1104" s="173"/>
      <c r="K1104" s="173"/>
      <c r="L1104" s="173"/>
      <c r="M1104" s="173"/>
      <c r="N1104" s="173"/>
      <c r="O1104" s="173"/>
      <c r="P1104" s="173"/>
      <c r="Q1104" s="173"/>
      <c r="R1104" s="173"/>
      <c r="S1104" s="173"/>
      <c r="T1104" s="173"/>
      <c r="U1104" s="173"/>
      <c r="V1104" s="173"/>
      <c r="W1104" s="173"/>
      <c r="X1104" s="173"/>
      <c r="Y1104" s="173"/>
      <c r="Z1104" s="173"/>
      <c r="AA1104" s="173"/>
      <c r="AB1104" s="173"/>
      <c r="AC1104" s="173"/>
      <c r="AD1104" s="173"/>
      <c r="AE1104" s="12"/>
      <c r="AF1104" s="122"/>
      <c r="BO1104" s="899">
        <f>SUM(AN1103,AW1103,BF1103,BO1103)</f>
        <v>0</v>
      </c>
      <c r="BP1104" s="900"/>
      <c r="HG1104" s="708">
        <f>SUM(GI1103:HH1103)</f>
        <v>0</v>
      </c>
      <c r="HH1104" s="709"/>
      <c r="HJ1104" s="639">
        <v>12</v>
      </c>
      <c r="HK1104" s="641"/>
      <c r="HL1104" s="639">
        <f>IF(DK1103=0,0,1)</f>
        <v>0</v>
      </c>
      <c r="HM1104" s="641"/>
      <c r="HN1104" s="639" t="str">
        <f>IF(HL1104=0,"",IF(SUM($HL$1103:HL1104)=1,_xlfn.CONCAT(HJ1104,),IF($HL$1112&gt;SUM($HL$1103:HL1104),_xlfn.CONCAT(", ",HJ1104),IF($HL$1112=SUM($HL$1103:HL1104),_xlfn.CONCAT(" y ",HJ1104,".")))))</f>
        <v/>
      </c>
      <c r="HO1104" s="641"/>
      <c r="HQ1104" s="639">
        <v>2</v>
      </c>
      <c r="HR1104" s="641"/>
      <c r="HS1104" s="639">
        <f>IF(BY1103=0,0,1)</f>
        <v>0</v>
      </c>
      <c r="HT1104" s="641"/>
      <c r="HU1104" s="639" t="str">
        <f>IF(HS1104=0,"",IF(SUM($HS1104:HS$1105)=1,_xlfn.CONCAT(HQ1104,),IF($HS$1109&gt;SUM($HS1104:HS$1105),_xlfn.CONCAT(", ",HQ1104),IF($HS$1109=SUM($HS1104:HS$1105),_xlfn.CONCAT(" y ",HQ1104,".")))))</f>
        <v/>
      </c>
      <c r="HV1104" s="641"/>
      <c r="HX1104" s="886" t="s">
        <v>7898</v>
      </c>
      <c r="HY1104" s="887"/>
      <c r="HZ1104" s="473" t="s">
        <v>515</v>
      </c>
      <c r="IA1104" s="473" t="s">
        <v>516</v>
      </c>
      <c r="IB1104" s="489" t="s">
        <v>8141</v>
      </c>
      <c r="IC1104" s="473" t="s">
        <v>8142</v>
      </c>
    </row>
    <row r="1105" spans="1:238" s="72" customFormat="1" ht="15" customHeight="1">
      <c r="A1105" s="173"/>
      <c r="B1105" s="173"/>
      <c r="C1105"/>
      <c r="D1105"/>
      <c r="E1105"/>
      <c r="F1105"/>
      <c r="G1105"/>
      <c r="H1105"/>
      <c r="I1105"/>
      <c r="J1105"/>
      <c r="K1105"/>
      <c r="L1105"/>
      <c r="M1105"/>
      <c r="N1105"/>
      <c r="O1105"/>
      <c r="P1105"/>
      <c r="Q1105"/>
      <c r="R1105"/>
      <c r="S1105"/>
      <c r="T1105"/>
      <c r="U1105"/>
      <c r="V1105"/>
      <c r="W1105"/>
      <c r="X1105"/>
      <c r="Y1105"/>
      <c r="Z1105"/>
      <c r="AA1105" s="1097" t="s">
        <v>1240</v>
      </c>
      <c r="AB1105" s="1097"/>
      <c r="AC1105" s="1097"/>
      <c r="AD1105" s="1097"/>
      <c r="AE1105" s="12"/>
      <c r="AF1105" s="122"/>
      <c r="HJ1105" s="639">
        <v>13</v>
      </c>
      <c r="HK1105" s="641"/>
      <c r="HL1105" s="639">
        <f>IF(DR1103=0,0,1)</f>
        <v>0</v>
      </c>
      <c r="HM1105" s="641"/>
      <c r="HN1105" s="639" t="str">
        <f>IF(HL1105=0,"",IF(SUM($HL$1103:HL1105)=1,_xlfn.CONCAT(HJ1105,),IF($HL$1112&gt;SUM($HL$1103:HL1105),_xlfn.CONCAT(", ",HJ1105),IF($HL$1112=SUM($HL$1103:HL1105),_xlfn.CONCAT(" y ",HJ1105,".")))))</f>
        <v/>
      </c>
      <c r="HO1105" s="641"/>
      <c r="HQ1105" s="639">
        <v>19</v>
      </c>
      <c r="HR1105" s="641"/>
      <c r="HS1105" s="639">
        <f>IF(FH1103=0,0,1)</f>
        <v>0</v>
      </c>
      <c r="HT1105" s="641"/>
      <c r="HU1105" s="639" t="str">
        <f>IF(HS1105=0,"",IF(SUM($HS$1105:HS1105)=1,_xlfn.CONCAT(HQ1105,),IF($HS$1109&gt;SUM($HS$1105:HS1105),_xlfn.CONCAT(", ",HQ1105),IF($HS$1109=SUM($HS$1105:HS1105),_xlfn.CONCAT(" y ",HQ1105,".")))))</f>
        <v/>
      </c>
      <c r="HV1105" s="641"/>
      <c r="HX1105" s="890" t="s">
        <v>7899</v>
      </c>
      <c r="HY1105" s="891"/>
      <c r="HZ1105" s="473" t="s">
        <v>515</v>
      </c>
      <c r="IA1105" s="473" t="s">
        <v>516</v>
      </c>
      <c r="IB1105" s="489" t="s">
        <v>8141</v>
      </c>
      <c r="IC1105" s="473" t="s">
        <v>8142</v>
      </c>
    </row>
    <row r="1106" spans="1:238" s="72" customFormat="1" ht="24" customHeight="1">
      <c r="A1106" s="173"/>
      <c r="B1106" s="173"/>
      <c r="C1106" s="558" t="s">
        <v>1308</v>
      </c>
      <c r="D1106" s="558"/>
      <c r="E1106" s="558"/>
      <c r="F1106" s="558"/>
      <c r="G1106" s="558"/>
      <c r="H1106" s="558"/>
      <c r="I1106" s="558"/>
      <c r="J1106" s="558"/>
      <c r="K1106" s="558"/>
      <c r="L1106" s="558"/>
      <c r="M1106" s="558"/>
      <c r="N1106" s="558"/>
      <c r="O1106" s="558"/>
      <c r="P1106" s="558"/>
      <c r="Q1106" s="558"/>
      <c r="R1106" s="558"/>
      <c r="S1106" s="558"/>
      <c r="T1106" s="558"/>
      <c r="U1106" s="558"/>
      <c r="V1106" s="558"/>
      <c r="W1106" s="558"/>
      <c r="X1106" s="558"/>
      <c r="Y1106" s="558"/>
      <c r="Z1106" s="558"/>
      <c r="AA1106" s="558"/>
      <c r="AB1106" s="558"/>
      <c r="AC1106" s="558"/>
      <c r="AD1106" s="558"/>
      <c r="AE1106" s="12"/>
      <c r="AF1106" s="122"/>
      <c r="BT1106" s="210"/>
      <c r="BU1106" s="210"/>
      <c r="HJ1106" s="639">
        <v>14</v>
      </c>
      <c r="HK1106" s="641"/>
      <c r="HL1106" s="639">
        <f>IF(DY1103=0,0,1)</f>
        <v>0</v>
      </c>
      <c r="HM1106" s="641"/>
      <c r="HN1106" s="639" t="str">
        <f>IF(HL1106=0,"",IF(SUM($HL$1103:HL1106)=1,_xlfn.CONCAT(HJ1106,),IF($HL$1112&gt;SUM($HL$1103:HL1106),_xlfn.CONCAT(", ",HJ1106),IF($HL$1112=SUM($HL$1103:HL1106),_xlfn.CONCAT(" y ",HJ1106,".")))))</f>
        <v/>
      </c>
      <c r="HO1106" s="641"/>
      <c r="HQ1106" s="639">
        <v>20</v>
      </c>
      <c r="HR1106" s="641"/>
      <c r="HS1106" s="639">
        <f>IF(FO1103=0,0,1)</f>
        <v>0</v>
      </c>
      <c r="HT1106" s="641"/>
      <c r="HU1106" s="639" t="str">
        <f>IF(HS1106=0,"",IF(SUM($HS$1105:HS1106)=1,_xlfn.CONCAT(HQ1106,),IF($HS$1109&gt;SUM($HS$1105:HS1106),_xlfn.CONCAT(", ",HQ1106),IF($HS$1109=SUM($HS$1105:HS1106),_xlfn.CONCAT(" y ",HQ1106,".")))))</f>
        <v/>
      </c>
      <c r="HV1106" s="641"/>
      <c r="HX1106" s="892" t="s">
        <v>8088</v>
      </c>
      <c r="HY1106" s="890"/>
      <c r="HZ1106" s="499" t="str">
        <f>SUBSTITUTE( SUBSTITUTE( SUBSTITUTE( SUBSTITUTE( SUBSTITUTE( SUBSTITUTE( SUBSTITUTE( SUBSTITUTE( SUBSTITUTE( SUBSTITUTE(HZ1105, "á", "a"), "é", "e"), "í", "i"), "ó", "o"), "ú", "u"), "Á", "A"), "É", "E"), "Í", "I"), "Ó", "O"), "Ú", "U")</f>
        <v>Realizando las practicas forenses correspondientes</v>
      </c>
      <c r="IA1106" s="499" t="str">
        <f>SUBSTITUTE( SUBSTITUTE( SUBSTITUTE( SUBSTITUTE( SUBSTITUTE( SUBSTITUTE( SUBSTITUTE( SUBSTITUTE( SUBSTITUTE( SUBSTITUTE(IA1105, "á", "a"), "é", "e"), "í", "i"), "ó", "o"), "ú", "u"), "Á", "A"), "É", "E"), "Í", "I"), "Ó", "O"), "Ú", "U")</f>
        <v>Pendientes de programar las practicas forenses correspondientes</v>
      </c>
      <c r="IB1106" s="499" t="str">
        <f>SUBSTITUTE( SUBSTITUTE( SUBSTITUTE( SUBSTITUTE( SUBSTITUTE( SUBSTITUTE( SUBSTITUTE( SUBSTITUTE( SUBSTITUTE( SUBSTITUTE(IB1105, "á", "a"), "é", "e"), "í", "i"), "ó", "o"), "ú", "u"), "Á", "A"), "É", "E"), "Í", "I"), "Ó", "O"), "Ú", "U")</f>
        <v>En almacenamiento como destino (egresados durante el año)</v>
      </c>
      <c r="IC1106" s="499" t="str">
        <f>SUBSTITUTE( SUBSTITUTE( SUBSTITUTE( SUBSTITUTE( SUBSTITUTE( SUBSTITUTE( SUBSTITUTE( SUBSTITUTE( SUBSTITUTE( SUBSTITUTE(IC1105, "á", "a"), "é", "e"), "í", "i"), "ó", "o"), "ú", "u"), "Á", "A"), "É", "E"), "Í", "I"), "Ó", "O"), "Ú", "U")</f>
        <v>En almacenamiento como destino (provenientes de ejercicios anteriores)</v>
      </c>
    </row>
    <row r="1107" spans="1:238" s="72" customFormat="1" ht="15" customHeight="1">
      <c r="A1107" s="173"/>
      <c r="B1107" s="173"/>
      <c r="C1107" s="570" t="s">
        <v>599</v>
      </c>
      <c r="D1107" s="571"/>
      <c r="E1107" s="571"/>
      <c r="F1107" s="571"/>
      <c r="G1107" s="571"/>
      <c r="H1107" s="571"/>
      <c r="I1107" s="571"/>
      <c r="J1107" s="571"/>
      <c r="K1107" s="571"/>
      <c r="L1107" s="571"/>
      <c r="M1107" s="571"/>
      <c r="N1107" s="571"/>
      <c r="O1107" s="571"/>
      <c r="P1107" s="571"/>
      <c r="Q1107" s="571"/>
      <c r="R1107" s="571"/>
      <c r="S1107" s="571"/>
      <c r="T1107" s="571"/>
      <c r="U1107" s="571"/>
      <c r="V1107" s="571"/>
      <c r="W1107" s="571"/>
      <c r="X1107" s="571"/>
      <c r="Y1107" s="571"/>
      <c r="Z1107" s="571"/>
      <c r="AA1107" s="571"/>
      <c r="AB1107" s="571"/>
      <c r="AC1107" s="571"/>
      <c r="AD1107" s="572"/>
      <c r="AE1107" s="12"/>
      <c r="AF1107" s="122"/>
      <c r="BT1107" s="35"/>
      <c r="BU1107" s="35"/>
      <c r="HJ1107" s="639">
        <v>15</v>
      </c>
      <c r="HK1107" s="641"/>
      <c r="HL1107" s="639">
        <f>IF(EF1103=0,0,1)</f>
        <v>0</v>
      </c>
      <c r="HM1107" s="641"/>
      <c r="HN1107" s="639" t="str">
        <f>IF(HL1107=0,"",IF(SUM($HL$1103:HL1107)=1,_xlfn.CONCAT(HJ1107,),IF($HL$1112&gt;SUM($HL$1103:HL1107),_xlfn.CONCAT(", ",HJ1107),IF($HL$1112=SUM($HL$1103:HL1107),_xlfn.CONCAT(" y ",HJ1107,".")))))</f>
        <v/>
      </c>
      <c r="HO1107" s="641"/>
      <c r="HQ1107" s="639">
        <v>21</v>
      </c>
      <c r="HR1107" s="641"/>
      <c r="HS1107" s="639">
        <f>IF(FV1103=0,0,1)</f>
        <v>0</v>
      </c>
      <c r="HT1107" s="641"/>
      <c r="HU1107" s="639" t="str">
        <f>IF(HS1107=0,"",IF(SUM($HS$1105:HS1107)=1,_xlfn.CONCAT(HQ1107,),IF($HS$1109&gt;SUM($HS$1105:HS1107),_xlfn.CONCAT(", ",HQ1107),IF($HS$1109=SUM($HS$1105:HS1107),_xlfn.CONCAT(" y ",HQ1107,".")))))</f>
        <v/>
      </c>
      <c r="HV1107" s="641"/>
      <c r="HX1107" s="895" t="s">
        <v>7223</v>
      </c>
      <c r="HY1107" s="886"/>
      <c r="HZ1107" s="491">
        <f>IF(ISNUMBER(SEARCH(HZ1106,$HZ$1103,1))=FALSE,0,1)</f>
        <v>0</v>
      </c>
      <c r="IA1107" s="491">
        <f>IF(ISNUMBER(SEARCH(IA1106,$HZ$1103,1))=FALSE,0,1)</f>
        <v>0</v>
      </c>
      <c r="IB1107" s="491">
        <f>IF(ISNUMBER(SEARCH(IB1106,$HZ$1103,1))=FALSE,0,1)</f>
        <v>0</v>
      </c>
      <c r="IC1107" s="491">
        <f>IF(ISNUMBER(SEARCH(IC1106,$HZ$1103,1))=FALSE,0,1)</f>
        <v>0</v>
      </c>
      <c r="ID1107" s="494">
        <f>SUM(HZ1107:IC1107)</f>
        <v>0</v>
      </c>
    </row>
    <row r="1108" spans="1:238" s="72" customFormat="1" ht="15" customHeight="1">
      <c r="A1108" s="173"/>
      <c r="B1108" s="173"/>
      <c r="C1108" s="935" t="s">
        <v>1147</v>
      </c>
      <c r="D1108" s="935"/>
      <c r="E1108" s="935"/>
      <c r="F1108" s="935"/>
      <c r="G1108" s="935"/>
      <c r="H1108" s="935"/>
      <c r="I1108" s="935"/>
      <c r="J1108" s="935"/>
      <c r="K1108" s="935"/>
      <c r="L1108" s="935"/>
      <c r="M1108" s="935"/>
      <c r="N1108" s="935"/>
      <c r="O1108" s="935"/>
      <c r="P1108" s="935"/>
      <c r="Q1108" s="935" t="s">
        <v>7681</v>
      </c>
      <c r="R1108" s="935"/>
      <c r="S1108" s="935"/>
      <c r="T1108" s="935"/>
      <c r="U1108" s="935"/>
      <c r="V1108" s="935"/>
      <c r="W1108" s="935"/>
      <c r="X1108" s="935"/>
      <c r="Y1108" s="935"/>
      <c r="Z1108" s="935"/>
      <c r="AA1108" s="935"/>
      <c r="AB1108" s="935"/>
      <c r="AC1108" s="935"/>
      <c r="AD1108" s="935"/>
      <c r="AE1108" s="12"/>
      <c r="AF1108" s="122"/>
      <c r="HJ1108" s="639">
        <v>16</v>
      </c>
      <c r="HK1108" s="641"/>
      <c r="HL1108" s="639">
        <f>IF(EM1103=0,0,1)</f>
        <v>0</v>
      </c>
      <c r="HM1108" s="641"/>
      <c r="HN1108" s="639" t="str">
        <f>IF(HL1108=0,"",IF(SUM($HL$1103:HL1108)=1,_xlfn.CONCAT(HJ1108,),IF($HL$1112&gt;SUM($HL$1103:HL1108),_xlfn.CONCAT(", ",HJ1108),IF($HL$1112=SUM($HL$1103:HL1108),_xlfn.CONCAT(" y ",HJ1108,".")))))</f>
        <v/>
      </c>
      <c r="HO1108" s="641"/>
      <c r="HQ1108" s="639">
        <v>22</v>
      </c>
      <c r="HR1108" s="641"/>
      <c r="HS1108" s="639">
        <f>IF(GC1103=0,0,1)</f>
        <v>0</v>
      </c>
      <c r="HT1108" s="641"/>
      <c r="HU1108" s="639" t="str">
        <f>IF(HS1108=0,"",IF(SUM($HS$1105:HS1108)=1,_xlfn.CONCAT(HQ1108,),IF($HS$1109&gt;SUM($HS$1105:HS1108),_xlfn.CONCAT(", ",HQ1108),IF($HS$1109=SUM($HS$1105:HS1108),_xlfn.CONCAT(" y ",HQ1108,".")))))</f>
        <v/>
      </c>
      <c r="HV1108" s="641"/>
      <c r="HX1108" s="895" t="s">
        <v>7901</v>
      </c>
      <c r="HY1108" s="886"/>
      <c r="HZ1108" s="491" t="str">
        <f>IF(HZ1107=0,"",IF(SUM($HZ$1107:HZ1107)=1,HZ1104,IF($ID$1107&gt;SUM($HZ$1107:HZ1107),_xlfn.CONCAT(", ",HZ1104),IF($ID$1107=SUM($HZ$1107:HZ1107),_xlfn.CONCAT(" y ",HZ1104)))))</f>
        <v/>
      </c>
      <c r="IA1108" s="491" t="str">
        <f>IF(IA1107=0,"",IF(SUM($HZ$1107:IA1107)=1,IA1104,IF($ID$1107&gt;SUM($HZ$1107:IA1107),_xlfn.CONCAT(", ",IA1104),IF($ID$1107=SUM($HZ$1107:IA1107),_xlfn.CONCAT(" y ",IA1104)))))</f>
        <v/>
      </c>
      <c r="IB1108" s="491" t="str">
        <f>IF(IB1107=0,"",IF(SUM($HZ$1107:IB1107)=1,IB1104,IF($ID$1107&gt;SUM($HZ$1107:IB1107),_xlfn.CONCAT(", ",IB1104),IF($ID$1107=SUM($HZ$1107:IB1107),_xlfn.CONCAT(" y ",IB1104)))))</f>
        <v/>
      </c>
      <c r="IC1108" s="491" t="str">
        <f>IF(IC1107=0,"",IF(SUM($HZ$1107:IC1107)=1,IC1104,IF($ID$1107&gt;SUM($HZ$1107:IC1107),_xlfn.CONCAT(", ",IC1104),IF($ID$1107=SUM($HZ$1107:IC1107),_xlfn.CONCAT(" y ",IC1104)))))</f>
        <v/>
      </c>
      <c r="ID1108" s="495" t="str">
        <f>_xlfn.CONCAT(HZ1108:IC1108)</f>
        <v/>
      </c>
    </row>
    <row r="1109" spans="1:238" s="72" customFormat="1" ht="210" customHeight="1">
      <c r="A1109" s="173"/>
      <c r="B1109" s="173"/>
      <c r="C1109" s="558" t="s">
        <v>113</v>
      </c>
      <c r="D1109" s="558"/>
      <c r="E1109" s="558"/>
      <c r="F1109" s="558"/>
      <c r="G1109" s="558"/>
      <c r="H1109" s="558"/>
      <c r="I1109" s="903" t="s">
        <v>515</v>
      </c>
      <c r="J1109" s="903" t="s">
        <v>516</v>
      </c>
      <c r="K1109" s="903" t="s">
        <v>7533</v>
      </c>
      <c r="L1109" s="903"/>
      <c r="M1109" s="903" t="s">
        <v>7534</v>
      </c>
      <c r="N1109" s="903"/>
      <c r="O1109" s="903" t="s">
        <v>517</v>
      </c>
      <c r="P1109" s="903"/>
      <c r="Q1109" s="558" t="s">
        <v>113</v>
      </c>
      <c r="R1109" s="558"/>
      <c r="S1109" s="558"/>
      <c r="T1109" s="558"/>
      <c r="U1109" s="558"/>
      <c r="V1109" s="558"/>
      <c r="W1109" s="903" t="s">
        <v>515</v>
      </c>
      <c r="X1109" s="903" t="s">
        <v>516</v>
      </c>
      <c r="Y1109" s="903" t="s">
        <v>7533</v>
      </c>
      <c r="Z1109" s="903"/>
      <c r="AA1109" s="903" t="s">
        <v>7534</v>
      </c>
      <c r="AB1109" s="903"/>
      <c r="AC1109" s="903" t="s">
        <v>517</v>
      </c>
      <c r="AD1109" s="903"/>
      <c r="AE1109" s="12"/>
      <c r="AF1109" s="122"/>
      <c r="HJ1109" s="639">
        <v>17</v>
      </c>
      <c r="HK1109" s="641"/>
      <c r="HL1109" s="639">
        <f>IF(ET1103=0,0,1)</f>
        <v>0</v>
      </c>
      <c r="HM1109" s="641"/>
      <c r="HN1109" s="639" t="str">
        <f>IF(HL1109=0,"",IF(SUM($HL$1103:HL1109)=1,_xlfn.CONCAT(HJ1109,),IF($HL$1112&gt;SUM($HL$1103:HL1109),_xlfn.CONCAT(", ",HJ1109),IF($HL$1112=SUM($HL$1103:HL1109),_xlfn.CONCAT(" y ",HJ1109,".")))))</f>
        <v/>
      </c>
      <c r="HO1109" s="641"/>
      <c r="HS1109" s="1134">
        <f>SUM(HS1103:HT1108)</f>
        <v>0</v>
      </c>
      <c r="HT1109" s="1135"/>
      <c r="HU1109" s="1136" t="str">
        <f>IF(HS1109=0,"", _xlfn.CONCAT(HU1103:HV1108))</f>
        <v/>
      </c>
      <c r="HV1109" s="1137"/>
    </row>
    <row r="1110" spans="1:238" s="72" customFormat="1" ht="72">
      <c r="A1110" s="173"/>
      <c r="B1110" s="173"/>
      <c r="C1110" s="558"/>
      <c r="D1110" s="558"/>
      <c r="E1110" s="558"/>
      <c r="F1110" s="558"/>
      <c r="G1110" s="558"/>
      <c r="H1110" s="558"/>
      <c r="I1110" s="903"/>
      <c r="J1110" s="903"/>
      <c r="K1110" s="111" t="s">
        <v>489</v>
      </c>
      <c r="L1110" s="111" t="s">
        <v>490</v>
      </c>
      <c r="M1110" s="111" t="s">
        <v>489</v>
      </c>
      <c r="N1110" s="111" t="s">
        <v>490</v>
      </c>
      <c r="O1110" s="111" t="s">
        <v>489</v>
      </c>
      <c r="P1110" s="111" t="s">
        <v>490</v>
      </c>
      <c r="Q1110" s="558"/>
      <c r="R1110" s="558"/>
      <c r="S1110" s="558"/>
      <c r="T1110" s="558"/>
      <c r="U1110" s="558"/>
      <c r="V1110" s="558"/>
      <c r="W1110" s="903"/>
      <c r="X1110" s="903"/>
      <c r="Y1110" s="111" t="s">
        <v>489</v>
      </c>
      <c r="Z1110" s="172" t="s">
        <v>490</v>
      </c>
      <c r="AA1110" s="111" t="s">
        <v>489</v>
      </c>
      <c r="AB1110" s="172" t="s">
        <v>490</v>
      </c>
      <c r="AC1110" s="111" t="s">
        <v>489</v>
      </c>
      <c r="AD1110" s="172" t="s">
        <v>490</v>
      </c>
      <c r="AE1110" s="12"/>
      <c r="AF1110" s="122"/>
      <c r="HJ1110" s="639">
        <v>18</v>
      </c>
      <c r="HK1110" s="641"/>
      <c r="HL1110" s="639">
        <f>IF(FA1103=0,0,1)</f>
        <v>0</v>
      </c>
      <c r="HM1110" s="641"/>
      <c r="HN1110" s="639" t="str">
        <f>IF(HL1110=0,"",IF(SUM($HL$1103:HL1110)=1,_xlfn.CONCAT(HJ1110,),IF($HL$1112&gt;SUM($HL$1103:HL1110),_xlfn.CONCAT(", ",HJ1110),IF($HL$1112=SUM($HL$1103:HL1110),_xlfn.CONCAT(" y ",HJ1110,".")))))</f>
        <v/>
      </c>
      <c r="HO1110" s="641"/>
    </row>
    <row r="1111" spans="1:238" s="72" customFormat="1" ht="15" customHeight="1">
      <c r="A1111" s="173"/>
      <c r="B1111" s="173"/>
      <c r="C1111" s="685"/>
      <c r="D1111" s="685"/>
      <c r="E1111" s="685"/>
      <c r="F1111" s="685"/>
      <c r="G1111" s="685"/>
      <c r="H1111" s="685"/>
      <c r="I1111" s="432"/>
      <c r="J1111" s="432"/>
      <c r="K1111" s="432"/>
      <c r="L1111" s="432"/>
      <c r="M1111" s="432"/>
      <c r="N1111" s="432"/>
      <c r="O1111" s="432"/>
      <c r="P1111" s="432"/>
      <c r="Q1111" s="685"/>
      <c r="R1111" s="685"/>
      <c r="S1111" s="685"/>
      <c r="T1111" s="685"/>
      <c r="U1111" s="685"/>
      <c r="V1111" s="685"/>
      <c r="W1111" s="432"/>
      <c r="X1111" s="432"/>
      <c r="Y1111" s="432"/>
      <c r="Z1111" s="432"/>
      <c r="AA1111" s="432"/>
      <c r="AB1111" s="432"/>
      <c r="AC1111" s="432"/>
      <c r="AD1111" s="432"/>
      <c r="AE1111" s="12"/>
      <c r="AF1111" s="122"/>
      <c r="HJ1111" s="639">
        <v>23</v>
      </c>
      <c r="HK1111" s="641"/>
      <c r="HL1111" s="639">
        <f>IF(AL1113=0,0,1)</f>
        <v>0</v>
      </c>
      <c r="HM1111" s="641"/>
      <c r="HN1111" s="639" t="str">
        <f>IF(HL1111=0,"",IF(SUM($HL$1103:HL1111)=1,_xlfn.CONCAT(HJ1111,),IF($HL$1112&gt;SUM($HL$1103:HL1111),_xlfn.CONCAT(", ",HJ1111),IF($HL$1112=SUM($HL$1103:HL1111),_xlfn.CONCAT(" y ",HJ1111,".")))))</f>
        <v/>
      </c>
      <c r="HO1111" s="641"/>
    </row>
    <row r="1112" spans="1:238" s="72" customFormat="1" ht="15" customHeight="1">
      <c r="A1112" s="173"/>
      <c r="B1112" s="173"/>
      <c r="C1112" s="173"/>
      <c r="D1112" s="173"/>
      <c r="E1112" s="173"/>
      <c r="F1112" s="173"/>
      <c r="G1112" s="173"/>
      <c r="H1112" s="173"/>
      <c r="I1112" s="173"/>
      <c r="J1112" s="173"/>
      <c r="K1112" s="173"/>
      <c r="L1112" s="173"/>
      <c r="M1112" s="173"/>
      <c r="N1112" s="173"/>
      <c r="O1112" s="173"/>
      <c r="P1112" s="173"/>
      <c r="Q1112" s="173"/>
      <c r="R1112" s="173"/>
      <c r="S1112" s="173"/>
      <c r="T1112" s="173"/>
      <c r="U1112" s="173"/>
      <c r="V1112" s="173"/>
      <c r="W1112" s="173"/>
      <c r="X1112" s="173"/>
      <c r="Y1112" s="173"/>
      <c r="Z1112" s="173"/>
      <c r="AA1112" s="173"/>
      <c r="AB1112" s="173"/>
      <c r="AC1112" s="173"/>
      <c r="AD1112" s="173"/>
      <c r="AE1112" s="12"/>
      <c r="AF1112" s="122"/>
      <c r="HL1112" s="1134">
        <f>SUM(HL1103:HM1111)</f>
        <v>0</v>
      </c>
      <c r="HM1112" s="1135"/>
      <c r="HN1112" s="1136" t="str">
        <f>IF(HL1112=0,"", _xlfn.CONCAT(HN1103:HO1111))</f>
        <v/>
      </c>
      <c r="HO1112" s="1137"/>
    </row>
    <row r="1113" spans="1:238" s="72" customFormat="1" ht="45" customHeight="1">
      <c r="A1113" s="173"/>
      <c r="B1113" s="173"/>
      <c r="C1113" s="828" t="s">
        <v>518</v>
      </c>
      <c r="D1113" s="828"/>
      <c r="E1113" s="829"/>
      <c r="F1113" s="830"/>
      <c r="G1113" s="562"/>
      <c r="H1113" s="562"/>
      <c r="I1113" s="562"/>
      <c r="J1113" s="562"/>
      <c r="K1113" s="562"/>
      <c r="L1113" s="562"/>
      <c r="M1113" s="562"/>
      <c r="N1113" s="562"/>
      <c r="O1113" s="562"/>
      <c r="P1113" s="562"/>
      <c r="Q1113" s="562"/>
      <c r="R1113" s="562"/>
      <c r="S1113" s="562"/>
      <c r="T1113" s="562"/>
      <c r="U1113" s="562"/>
      <c r="V1113" s="562"/>
      <c r="W1113" s="562"/>
      <c r="X1113" s="562"/>
      <c r="Y1113" s="562"/>
      <c r="Z1113" s="562"/>
      <c r="AA1113" s="562"/>
      <c r="AB1113" s="562"/>
      <c r="AC1113" s="562"/>
      <c r="AD1113" s="831"/>
      <c r="AE1113" s="12"/>
      <c r="AF1113" s="122"/>
      <c r="AH1113" s="627" t="s">
        <v>7405</v>
      </c>
      <c r="AI1113" s="627"/>
      <c r="AJ1113" s="627">
        <f>IF(SUM(O1103:P1103,AC1103:AD1103,O1111:P1111,AC1111:AD1111)=0,0,1)</f>
        <v>0</v>
      </c>
      <c r="AK1113" s="627"/>
      <c r="AL1113" s="684">
        <f>IF(OR(AND(AJ1113=0,F1113=""),AND(AJ1113=1,F1113&lt;&gt;"")),0,1)</f>
        <v>0</v>
      </c>
      <c r="AM1113" s="684"/>
    </row>
    <row r="1114" spans="1:238" ht="15" customHeight="1"/>
    <row r="1115" spans="1:238" ht="24" customHeight="1">
      <c r="C1115" s="580" t="s">
        <v>127</v>
      </c>
      <c r="D1115" s="580"/>
      <c r="E1115" s="580"/>
      <c r="F1115" s="580"/>
      <c r="G1115" s="580"/>
      <c r="H1115" s="580"/>
      <c r="I1115" s="580"/>
      <c r="J1115" s="580"/>
      <c r="K1115" s="580"/>
      <c r="L1115" s="580"/>
      <c r="M1115" s="580"/>
      <c r="N1115" s="580"/>
      <c r="O1115" s="580"/>
      <c r="P1115" s="580"/>
      <c r="Q1115" s="580"/>
      <c r="R1115" s="580"/>
      <c r="S1115" s="580"/>
      <c r="T1115" s="580"/>
      <c r="U1115" s="580"/>
      <c r="V1115" s="580"/>
      <c r="W1115" s="580"/>
      <c r="X1115" s="580"/>
      <c r="Y1115" s="580"/>
      <c r="Z1115" s="580"/>
      <c r="AA1115" s="580"/>
      <c r="AB1115" s="580"/>
      <c r="AC1115" s="580"/>
      <c r="AD1115" s="580"/>
    </row>
    <row r="1116" spans="1:238" ht="60" customHeight="1">
      <c r="A1116" s="131"/>
      <c r="B1116" s="44"/>
      <c r="C1116" s="763"/>
      <c r="D1116" s="764"/>
      <c r="E1116" s="764"/>
      <c r="F1116" s="764"/>
      <c r="G1116" s="764"/>
      <c r="H1116" s="764"/>
      <c r="I1116" s="764"/>
      <c r="J1116" s="764"/>
      <c r="K1116" s="764"/>
      <c r="L1116" s="764"/>
      <c r="M1116" s="764"/>
      <c r="N1116" s="764"/>
      <c r="O1116" s="764"/>
      <c r="P1116" s="764"/>
      <c r="Q1116" s="764"/>
      <c r="R1116" s="764"/>
      <c r="S1116" s="764"/>
      <c r="T1116" s="764"/>
      <c r="U1116" s="764"/>
      <c r="V1116" s="764"/>
      <c r="W1116" s="764"/>
      <c r="X1116" s="764"/>
      <c r="Y1116" s="764"/>
      <c r="Z1116" s="764"/>
      <c r="AA1116" s="764"/>
      <c r="AB1116" s="764"/>
      <c r="AC1116" s="764"/>
      <c r="AD1116" s="765"/>
      <c r="AE1116" s="12"/>
    </row>
    <row r="1117" spans="1:238" ht="15" customHeight="1">
      <c r="B1117" s="624" t="str">
        <f>IF(BO1104=0,"","Error: Verificar sumas por fila.")</f>
        <v/>
      </c>
      <c r="C1117" s="624"/>
      <c r="D1117" s="624"/>
      <c r="E1117" s="624"/>
      <c r="F1117" s="624"/>
      <c r="G1117" s="624"/>
      <c r="H1117" s="624"/>
      <c r="I1117" s="624"/>
      <c r="J1117" s="624"/>
      <c r="K1117" s="624"/>
      <c r="L1117" s="624"/>
      <c r="M1117" s="624"/>
      <c r="N1117" s="624"/>
      <c r="O1117" s="624"/>
      <c r="P1117" s="624"/>
      <c r="Q1117" s="624"/>
      <c r="R1117" s="624"/>
      <c r="S1117" s="624"/>
      <c r="T1117" s="624"/>
      <c r="U1117" s="624"/>
      <c r="V1117" s="624"/>
      <c r="W1117" s="624"/>
      <c r="X1117" s="624"/>
      <c r="Y1117" s="624"/>
      <c r="Z1117" s="624"/>
      <c r="AA1117" s="624"/>
      <c r="AB1117" s="624"/>
      <c r="AC1117" s="624"/>
      <c r="AD1117" s="624"/>
    </row>
    <row r="1118" spans="1:238" ht="15" customHeight="1">
      <c r="B1118" s="624" t="str">
        <f>IF(HL1112=0,"", IF(HL1112=1,_xlfn.CONCAT("Error: Verificar la información registrada tomando en cuenta la instrucción ",HN1112,"."),_xlfn.CONCAT("Error: Verificar la información registrada tomando en cuenta las instrucciones ",HN1112)))</f>
        <v/>
      </c>
      <c r="C1118" s="624"/>
      <c r="D1118" s="624"/>
      <c r="E1118" s="624"/>
      <c r="F1118" s="624"/>
      <c r="G1118" s="624"/>
      <c r="H1118" s="624"/>
      <c r="I1118" s="624"/>
      <c r="J1118" s="624"/>
      <c r="K1118" s="624"/>
      <c r="L1118" s="624"/>
      <c r="M1118" s="624"/>
      <c r="N1118" s="624"/>
      <c r="O1118" s="624"/>
      <c r="P1118" s="624"/>
      <c r="Q1118" s="624"/>
      <c r="R1118" s="624"/>
      <c r="S1118" s="624"/>
      <c r="T1118" s="624"/>
      <c r="U1118" s="624"/>
      <c r="V1118" s="624"/>
      <c r="W1118" s="624"/>
      <c r="X1118" s="624"/>
      <c r="Y1118" s="624"/>
      <c r="Z1118" s="624"/>
      <c r="AA1118" s="624"/>
      <c r="AB1118" s="624"/>
      <c r="AC1118" s="624"/>
      <c r="AD1118" s="624"/>
    </row>
    <row r="1119" spans="1:238" ht="15" customHeight="1">
      <c r="B1119" s="957" t="str">
        <f>IF(HS1109=0,"", IF(HS1109=1,_xlfn.CONCAT("Alerta: Verificar la información registrada tomando en cuenta la instrucción ",HU1109),_xlfn.CONCAT("Alerta: Verificar la información registrada tomando en cuenta las instrucciones ",HU1109)))</f>
        <v/>
      </c>
      <c r="C1119" s="957"/>
      <c r="D1119" s="957"/>
      <c r="E1119" s="957"/>
      <c r="F1119" s="957"/>
      <c r="G1119" s="957"/>
      <c r="H1119" s="957"/>
      <c r="I1119" s="957"/>
      <c r="J1119" s="957"/>
      <c r="K1119" s="957"/>
      <c r="L1119" s="957"/>
      <c r="M1119" s="957"/>
      <c r="N1119" s="957"/>
      <c r="O1119" s="957"/>
      <c r="P1119" s="957"/>
      <c r="Q1119" s="957"/>
      <c r="R1119" s="957"/>
      <c r="S1119" s="957"/>
      <c r="T1119" s="957"/>
      <c r="U1119" s="957"/>
      <c r="V1119" s="957"/>
      <c r="W1119" s="957"/>
      <c r="X1119" s="957"/>
      <c r="Y1119" s="957"/>
      <c r="Z1119" s="957"/>
      <c r="AA1119" s="957"/>
      <c r="AB1119" s="957"/>
      <c r="AC1119" s="957"/>
      <c r="AD1119" s="957"/>
    </row>
    <row r="1120" spans="1:238" ht="15" customHeight="1">
      <c r="B1120" s="756" t="str">
        <f>IF(GF1103=0,"","Alerta: Debe justificar el uso de NS argumentando el estado de la información desconocida.")</f>
        <v/>
      </c>
      <c r="C1120" s="756"/>
      <c r="D1120" s="756"/>
      <c r="E1120" s="756"/>
      <c r="F1120" s="756"/>
      <c r="G1120" s="756"/>
      <c r="H1120" s="756"/>
      <c r="I1120" s="756"/>
      <c r="J1120" s="756"/>
      <c r="K1120" s="756"/>
      <c r="L1120" s="756"/>
      <c r="M1120" s="756"/>
      <c r="N1120" s="756"/>
      <c r="O1120" s="756"/>
      <c r="P1120" s="756"/>
      <c r="Q1120" s="756"/>
      <c r="R1120" s="756"/>
      <c r="S1120" s="756"/>
      <c r="T1120" s="756"/>
      <c r="U1120" s="756"/>
      <c r="V1120" s="756"/>
      <c r="W1120" s="756"/>
      <c r="X1120" s="756"/>
      <c r="Y1120" s="756"/>
      <c r="Z1120" s="756"/>
      <c r="AA1120" s="756"/>
      <c r="AB1120" s="756"/>
      <c r="AC1120" s="756"/>
      <c r="AD1120" s="756"/>
    </row>
    <row r="1121" spans="2:30" ht="36" customHeight="1">
      <c r="B1121" s="889" t="str">
        <f>IF(ID1107=0,"", IF(ID1107=1,_xlfn.CONCAT("Alerta: Es posible que el motivo descrito en el cuadro de especificación (o alguno de ellos) corresponda a la categoría ",ID1108," de la tabla de respuesta."),_xlfn.CONCAT("Alerta: Es posible que los tipos de motivos descritos en el cuadro de especificación (o algunos de ellos) correspondan a las categorías ",ID1108, " de la tabla de respuesta.")))</f>
        <v/>
      </c>
      <c r="C1121" s="889"/>
      <c r="D1121" s="889"/>
      <c r="E1121" s="889"/>
      <c r="F1121" s="889"/>
      <c r="G1121" s="889"/>
      <c r="H1121" s="889"/>
      <c r="I1121" s="889"/>
      <c r="J1121" s="889"/>
      <c r="K1121" s="889"/>
      <c r="L1121" s="889"/>
      <c r="M1121" s="889"/>
      <c r="N1121" s="889"/>
      <c r="O1121" s="889"/>
      <c r="P1121" s="889"/>
      <c r="Q1121" s="889"/>
      <c r="R1121" s="889"/>
      <c r="S1121" s="889"/>
      <c r="T1121" s="889"/>
      <c r="U1121" s="889"/>
      <c r="V1121" s="889"/>
      <c r="W1121" s="889"/>
      <c r="X1121" s="889"/>
      <c r="Y1121" s="889"/>
      <c r="Z1121" s="889"/>
      <c r="AA1121" s="889"/>
      <c r="AB1121" s="889"/>
      <c r="AC1121" s="889"/>
      <c r="AD1121" s="889"/>
    </row>
    <row r="1122" spans="2:30" ht="15" customHeight="1">
      <c r="B1122" s="625" t="str">
        <f>IF(HG1104=0,"","Error: Debe completar toda la información requerida.")</f>
        <v/>
      </c>
      <c r="C1122" s="625"/>
      <c r="D1122" s="625"/>
      <c r="E1122" s="625"/>
      <c r="F1122" s="625"/>
      <c r="G1122" s="625"/>
      <c r="H1122" s="625"/>
      <c r="I1122" s="625"/>
      <c r="J1122" s="625"/>
      <c r="K1122" s="625"/>
      <c r="L1122" s="625"/>
      <c r="M1122" s="625"/>
      <c r="N1122" s="625"/>
      <c r="O1122" s="625"/>
      <c r="P1122" s="625"/>
      <c r="Q1122" s="625"/>
      <c r="R1122" s="625"/>
      <c r="S1122" s="625"/>
      <c r="T1122" s="625"/>
      <c r="U1122" s="625"/>
      <c r="V1122" s="625"/>
      <c r="W1122" s="625"/>
      <c r="X1122" s="625"/>
      <c r="Y1122" s="625"/>
      <c r="Z1122" s="625"/>
      <c r="AA1122" s="625"/>
      <c r="AB1122" s="625"/>
      <c r="AC1122" s="625"/>
      <c r="AD1122" s="625"/>
    </row>
  </sheetData>
  <sheetProtection algorithmName="SHA-512" hashValue="2GqW1QLRRP6Y5H7fdrbALaJkgq2xDeZOdyVAsazyyyy7Rq9ajpfT9Mn6mj9N0FKXh9htd0/AhPt7dwiHs6Folg==" saltValue="bOWYY1qQPkACnZxDAqAxbg==" spinCount="100000" sheet="1" objects="1" scenarios="1"/>
  <mergeCells count="9837">
    <mergeCell ref="HU1104:HV1104"/>
    <mergeCell ref="DG872:DH872"/>
    <mergeCell ref="DA744:DB744"/>
    <mergeCell ref="DH744:DI744"/>
    <mergeCell ref="DO744:DP744"/>
    <mergeCell ref="DV744:DW744"/>
    <mergeCell ref="EC744:ED744"/>
    <mergeCell ref="EJ744:EK744"/>
    <mergeCell ref="EQ744:ER744"/>
    <mergeCell ref="EX744:EY744"/>
    <mergeCell ref="BY534:CB534"/>
    <mergeCell ref="BY535:BZ535"/>
    <mergeCell ref="CA535:CB535"/>
    <mergeCell ref="BY536:BZ536"/>
    <mergeCell ref="CA536:CB536"/>
    <mergeCell ref="CO534:CT534"/>
    <mergeCell ref="CO535:CP535"/>
    <mergeCell ref="CQ535:CR535"/>
    <mergeCell ref="CS535:CT535"/>
    <mergeCell ref="CO536:CP536"/>
    <mergeCell ref="CQ536:CR536"/>
    <mergeCell ref="CS536:CT536"/>
    <mergeCell ref="CO537:CP537"/>
    <mergeCell ref="CQ537:CR537"/>
    <mergeCell ref="CS537:CT537"/>
    <mergeCell ref="CQ538:CR538"/>
    <mergeCell ref="CS538:CT538"/>
    <mergeCell ref="CY644:CZ644"/>
    <mergeCell ref="DB644:DC644"/>
    <mergeCell ref="DD644:DE644"/>
    <mergeCell ref="CJ646:CK646"/>
    <mergeCell ref="CL646:CM646"/>
    <mergeCell ref="B558:AD558"/>
    <mergeCell ref="B584:AD584"/>
    <mergeCell ref="B835:AD835"/>
    <mergeCell ref="B993:AD993"/>
    <mergeCell ref="B1070:AD1070"/>
    <mergeCell ref="B1121:AD1121"/>
    <mergeCell ref="GU1039:GV1039"/>
    <mergeCell ref="GW1039:GX1039"/>
    <mergeCell ref="GY1039:GZ1039"/>
    <mergeCell ref="HA1039:HB1039"/>
    <mergeCell ref="HC1039:HD1039"/>
    <mergeCell ref="HE1039:HF1039"/>
    <mergeCell ref="HG1039:HH1039"/>
    <mergeCell ref="GL922:GM922"/>
    <mergeCell ref="GN922:GO922"/>
    <mergeCell ref="GP922:GQ922"/>
    <mergeCell ref="GR922:GS922"/>
    <mergeCell ref="AH1039:AI1039"/>
    <mergeCell ref="AJ1039:AK1039"/>
    <mergeCell ref="AL1039:AM1039"/>
    <mergeCell ref="AN1039:AO1039"/>
    <mergeCell ref="AQ1039:AR1039"/>
    <mergeCell ref="AS1039:AT1039"/>
    <mergeCell ref="AU1039:AV1039"/>
    <mergeCell ref="AW1039:AX1039"/>
    <mergeCell ref="AZ1039:BA1039"/>
    <mergeCell ref="BB1039:BC1039"/>
    <mergeCell ref="BD1039:BE1039"/>
    <mergeCell ref="BF1039:BG1039"/>
    <mergeCell ref="BI1039:BJ1039"/>
    <mergeCell ref="BK1039:BL1039"/>
    <mergeCell ref="BM1039:BN1039"/>
    <mergeCell ref="BO1039:BP1039"/>
    <mergeCell ref="BR1039:BS1039"/>
    <mergeCell ref="BT1039:BU1039"/>
    <mergeCell ref="BV1039:BW1039"/>
    <mergeCell ref="GI1039:GJ1039"/>
    <mergeCell ref="GK1039:GL1039"/>
    <mergeCell ref="GM1039:GN1039"/>
    <mergeCell ref="GO1039:GP1039"/>
    <mergeCell ref="GQ1039:GR1039"/>
    <mergeCell ref="GS1039:GT1039"/>
    <mergeCell ref="GL917:GM917"/>
    <mergeCell ref="GN917:GO917"/>
    <mergeCell ref="GP917:GQ917"/>
    <mergeCell ref="GR917:GS917"/>
    <mergeCell ref="GL918:GM918"/>
    <mergeCell ref="GN918:GO918"/>
    <mergeCell ref="GP918:GQ918"/>
    <mergeCell ref="GR918:GS918"/>
    <mergeCell ref="GL919:GM919"/>
    <mergeCell ref="GN919:GO919"/>
    <mergeCell ref="GP919:GQ919"/>
    <mergeCell ref="GR919:GS919"/>
    <mergeCell ref="GL920:GM920"/>
    <mergeCell ref="GN920:GO920"/>
    <mergeCell ref="GP920:GQ920"/>
    <mergeCell ref="GR920:GS920"/>
    <mergeCell ref="GL921:GM921"/>
    <mergeCell ref="GN921:GO921"/>
    <mergeCell ref="GP921:GQ921"/>
    <mergeCell ref="GR921:GS921"/>
    <mergeCell ref="GR923:GS923"/>
    <mergeCell ref="BT921:BU921"/>
    <mergeCell ref="BV921:BW921"/>
    <mergeCell ref="BY921:BZ921"/>
    <mergeCell ref="CB921:CC921"/>
    <mergeCell ref="AH922:AI922"/>
    <mergeCell ref="AJ922:AK922"/>
    <mergeCell ref="AL922:AM922"/>
    <mergeCell ref="AN922:AO922"/>
    <mergeCell ref="AQ922:AR922"/>
    <mergeCell ref="AS922:AT922"/>
    <mergeCell ref="AU922:AV922"/>
    <mergeCell ref="AW922:AX922"/>
    <mergeCell ref="AZ922:BA922"/>
    <mergeCell ref="BB922:BC922"/>
    <mergeCell ref="BD922:BE922"/>
    <mergeCell ref="BF922:BG922"/>
    <mergeCell ref="BI922:BJ922"/>
    <mergeCell ref="BK922:BL922"/>
    <mergeCell ref="BM922:BN922"/>
    <mergeCell ref="BO922:BP922"/>
    <mergeCell ref="BR922:BS922"/>
    <mergeCell ref="BT922:BU922"/>
    <mergeCell ref="BV922:BW922"/>
    <mergeCell ref="BY922:BZ922"/>
    <mergeCell ref="CB922:CC922"/>
    <mergeCell ref="AH921:AI921"/>
    <mergeCell ref="AJ921:AK921"/>
    <mergeCell ref="AL921:AM921"/>
    <mergeCell ref="AN921:AO921"/>
    <mergeCell ref="AQ921:AR921"/>
    <mergeCell ref="AS921:AT921"/>
    <mergeCell ref="AU921:AV921"/>
    <mergeCell ref="AW921:AX921"/>
    <mergeCell ref="AZ921:BA921"/>
    <mergeCell ref="BB921:BC921"/>
    <mergeCell ref="BD921:BE921"/>
    <mergeCell ref="BF921:BG921"/>
    <mergeCell ref="BI921:BJ921"/>
    <mergeCell ref="BK921:BL921"/>
    <mergeCell ref="BM921:BN921"/>
    <mergeCell ref="BO921:BP921"/>
    <mergeCell ref="BR921:BS921"/>
    <mergeCell ref="BT919:BU919"/>
    <mergeCell ref="BV919:BW919"/>
    <mergeCell ref="BY919:BZ919"/>
    <mergeCell ref="CB919:CC919"/>
    <mergeCell ref="AH920:AI920"/>
    <mergeCell ref="AJ920:AK920"/>
    <mergeCell ref="AL920:AM920"/>
    <mergeCell ref="AN920:AO920"/>
    <mergeCell ref="AQ920:AR920"/>
    <mergeCell ref="AS920:AT920"/>
    <mergeCell ref="AU920:AV920"/>
    <mergeCell ref="AW920:AX920"/>
    <mergeCell ref="AZ920:BA920"/>
    <mergeCell ref="BB920:BC920"/>
    <mergeCell ref="BD920:BE920"/>
    <mergeCell ref="BF920:BG920"/>
    <mergeCell ref="BI920:BJ920"/>
    <mergeCell ref="BK920:BL920"/>
    <mergeCell ref="BM920:BN920"/>
    <mergeCell ref="BO920:BP920"/>
    <mergeCell ref="BR920:BS920"/>
    <mergeCell ref="BT920:BU920"/>
    <mergeCell ref="BV920:BW920"/>
    <mergeCell ref="BY920:BZ920"/>
    <mergeCell ref="CB920:CC920"/>
    <mergeCell ref="AH919:AI919"/>
    <mergeCell ref="AJ919:AK919"/>
    <mergeCell ref="AL919:AM919"/>
    <mergeCell ref="AN919:AO919"/>
    <mergeCell ref="AQ919:AR919"/>
    <mergeCell ref="AS919:AT919"/>
    <mergeCell ref="AU919:AV919"/>
    <mergeCell ref="AW919:AX919"/>
    <mergeCell ref="AZ919:BA919"/>
    <mergeCell ref="BB919:BC919"/>
    <mergeCell ref="BD919:BE919"/>
    <mergeCell ref="BF919:BG919"/>
    <mergeCell ref="BI919:BJ919"/>
    <mergeCell ref="BK919:BL919"/>
    <mergeCell ref="BM919:BN919"/>
    <mergeCell ref="BO919:BP919"/>
    <mergeCell ref="BR919:BS919"/>
    <mergeCell ref="BT917:BU917"/>
    <mergeCell ref="BV917:BW917"/>
    <mergeCell ref="BY917:BZ917"/>
    <mergeCell ref="CB917:CC917"/>
    <mergeCell ref="AH918:AI918"/>
    <mergeCell ref="AJ918:AK918"/>
    <mergeCell ref="AL918:AM918"/>
    <mergeCell ref="AN918:AO918"/>
    <mergeCell ref="AQ918:AR918"/>
    <mergeCell ref="AS918:AT918"/>
    <mergeCell ref="AU918:AV918"/>
    <mergeCell ref="AW918:AX918"/>
    <mergeCell ref="AZ918:BA918"/>
    <mergeCell ref="BB918:BC918"/>
    <mergeCell ref="BD918:BE918"/>
    <mergeCell ref="BF918:BG918"/>
    <mergeCell ref="BI918:BJ918"/>
    <mergeCell ref="BK918:BL918"/>
    <mergeCell ref="BM918:BN918"/>
    <mergeCell ref="BO918:BP918"/>
    <mergeCell ref="BR918:BS918"/>
    <mergeCell ref="BT918:BU918"/>
    <mergeCell ref="BV918:BW918"/>
    <mergeCell ref="BY918:BZ918"/>
    <mergeCell ref="CB918:CC918"/>
    <mergeCell ref="AH917:AI917"/>
    <mergeCell ref="AJ917:AK917"/>
    <mergeCell ref="AL917:AM917"/>
    <mergeCell ref="AN917:AO917"/>
    <mergeCell ref="AQ917:AR917"/>
    <mergeCell ref="AS917:AT917"/>
    <mergeCell ref="AU917:AV917"/>
    <mergeCell ref="AW917:AX917"/>
    <mergeCell ref="AZ917:BA917"/>
    <mergeCell ref="BB917:BC917"/>
    <mergeCell ref="BD917:BE917"/>
    <mergeCell ref="BF917:BG917"/>
    <mergeCell ref="BI917:BJ917"/>
    <mergeCell ref="BK917:BL917"/>
    <mergeCell ref="BM917:BN917"/>
    <mergeCell ref="BO917:BP917"/>
    <mergeCell ref="BR917:BS917"/>
    <mergeCell ref="DI162:DJ162"/>
    <mergeCell ref="DK162:DL162"/>
    <mergeCell ref="DM162:DN162"/>
    <mergeCell ref="DO162:DP162"/>
    <mergeCell ref="DQ162:DR162"/>
    <mergeCell ref="DS162:DT162"/>
    <mergeCell ref="DI163:DJ163"/>
    <mergeCell ref="DK163:DL163"/>
    <mergeCell ref="DM163:DN163"/>
    <mergeCell ref="DO163:DP163"/>
    <mergeCell ref="DQ163:DR163"/>
    <mergeCell ref="DS163:DT163"/>
    <mergeCell ref="DI164:DJ164"/>
    <mergeCell ref="DK164:DL164"/>
    <mergeCell ref="DM164:DN164"/>
    <mergeCell ref="DO164:DP164"/>
    <mergeCell ref="DQ164:DR164"/>
    <mergeCell ref="DS164:DT164"/>
    <mergeCell ref="BT778:BU778"/>
    <mergeCell ref="BV778:BW778"/>
    <mergeCell ref="BT779:BU779"/>
    <mergeCell ref="BV779:BW779"/>
    <mergeCell ref="DI159:DJ159"/>
    <mergeCell ref="DK159:DL159"/>
    <mergeCell ref="DM159:DN159"/>
    <mergeCell ref="DO159:DP159"/>
    <mergeCell ref="DQ159:DR159"/>
    <mergeCell ref="DS159:DT159"/>
    <mergeCell ref="DI160:DJ160"/>
    <mergeCell ref="DK160:DL160"/>
    <mergeCell ref="DM160:DN160"/>
    <mergeCell ref="DO160:DP160"/>
    <mergeCell ref="DQ160:DR160"/>
    <mergeCell ref="DS160:DT160"/>
    <mergeCell ref="DI161:DJ161"/>
    <mergeCell ref="DK161:DL161"/>
    <mergeCell ref="DM161:DN161"/>
    <mergeCell ref="DO161:DP161"/>
    <mergeCell ref="DQ161:DR161"/>
    <mergeCell ref="DS161:DT161"/>
    <mergeCell ref="GF778:GG778"/>
    <mergeCell ref="GH778:GI778"/>
    <mergeCell ref="GJ778:GK778"/>
    <mergeCell ref="GL778:GM778"/>
    <mergeCell ref="GN778:GO778"/>
    <mergeCell ref="GP778:GQ778"/>
    <mergeCell ref="GR778:GS778"/>
    <mergeCell ref="GT778:GU778"/>
    <mergeCell ref="GV778:GW778"/>
    <mergeCell ref="GX778:GY778"/>
    <mergeCell ref="GZ778:HA778"/>
    <mergeCell ref="HB778:HC778"/>
    <mergeCell ref="HD778:HE778"/>
    <mergeCell ref="GF779:GG779"/>
    <mergeCell ref="GH779:GI779"/>
    <mergeCell ref="GJ779:GK779"/>
    <mergeCell ref="GL779:GM779"/>
    <mergeCell ref="GN779:GO779"/>
    <mergeCell ref="GP779:GQ779"/>
    <mergeCell ref="GR779:GS779"/>
    <mergeCell ref="GT779:GU779"/>
    <mergeCell ref="GV779:GW779"/>
    <mergeCell ref="GX779:GY779"/>
    <mergeCell ref="GZ779:HA779"/>
    <mergeCell ref="HB779:HC779"/>
    <mergeCell ref="HD779:HE779"/>
    <mergeCell ref="GF776:GG776"/>
    <mergeCell ref="GH776:GI776"/>
    <mergeCell ref="GJ776:GK776"/>
    <mergeCell ref="GL776:GM776"/>
    <mergeCell ref="GN776:GO776"/>
    <mergeCell ref="GP776:GQ776"/>
    <mergeCell ref="GR776:GS776"/>
    <mergeCell ref="GT776:GU776"/>
    <mergeCell ref="GV776:GW776"/>
    <mergeCell ref="GX776:GY776"/>
    <mergeCell ref="GZ776:HA776"/>
    <mergeCell ref="HB776:HC776"/>
    <mergeCell ref="HD776:HE776"/>
    <mergeCell ref="GF777:GG777"/>
    <mergeCell ref="GH777:GI777"/>
    <mergeCell ref="GJ777:GK777"/>
    <mergeCell ref="GL777:GM777"/>
    <mergeCell ref="GN777:GO777"/>
    <mergeCell ref="GP777:GQ777"/>
    <mergeCell ref="GR777:GS777"/>
    <mergeCell ref="GT777:GU777"/>
    <mergeCell ref="GV777:GW777"/>
    <mergeCell ref="GX777:GY777"/>
    <mergeCell ref="GZ777:HA777"/>
    <mergeCell ref="HB777:HC777"/>
    <mergeCell ref="HD777:HE777"/>
    <mergeCell ref="GF774:GG774"/>
    <mergeCell ref="GH774:GI774"/>
    <mergeCell ref="GJ774:GK774"/>
    <mergeCell ref="GL774:GM774"/>
    <mergeCell ref="GN774:GO774"/>
    <mergeCell ref="GP774:GQ774"/>
    <mergeCell ref="GR774:GS774"/>
    <mergeCell ref="GT774:GU774"/>
    <mergeCell ref="GV774:GW774"/>
    <mergeCell ref="GX774:GY774"/>
    <mergeCell ref="GZ774:HA774"/>
    <mergeCell ref="HB774:HC774"/>
    <mergeCell ref="HD774:HE774"/>
    <mergeCell ref="GF775:GG775"/>
    <mergeCell ref="GH775:GI775"/>
    <mergeCell ref="GJ775:GK775"/>
    <mergeCell ref="GL775:GM775"/>
    <mergeCell ref="GN775:GO775"/>
    <mergeCell ref="GP775:GQ775"/>
    <mergeCell ref="GR775:GS775"/>
    <mergeCell ref="GT775:GU775"/>
    <mergeCell ref="GV775:GW775"/>
    <mergeCell ref="GX775:GY775"/>
    <mergeCell ref="GZ775:HA775"/>
    <mergeCell ref="HB775:HC775"/>
    <mergeCell ref="HD775:HE775"/>
    <mergeCell ref="AH779:AI779"/>
    <mergeCell ref="AJ779:AK779"/>
    <mergeCell ref="AL779:AM779"/>
    <mergeCell ref="AN779:AO779"/>
    <mergeCell ref="AQ779:AR779"/>
    <mergeCell ref="AS779:AT779"/>
    <mergeCell ref="AU779:AV779"/>
    <mergeCell ref="AW779:AX779"/>
    <mergeCell ref="AZ779:BA779"/>
    <mergeCell ref="BB779:BC779"/>
    <mergeCell ref="BD779:BE779"/>
    <mergeCell ref="BF779:BG779"/>
    <mergeCell ref="BI779:BJ779"/>
    <mergeCell ref="BK779:BL779"/>
    <mergeCell ref="BM779:BN779"/>
    <mergeCell ref="BO779:BP779"/>
    <mergeCell ref="BR779:BS779"/>
    <mergeCell ref="AH778:AI778"/>
    <mergeCell ref="AJ778:AK778"/>
    <mergeCell ref="AL778:AM778"/>
    <mergeCell ref="AN778:AO778"/>
    <mergeCell ref="AQ778:AR778"/>
    <mergeCell ref="AS778:AT778"/>
    <mergeCell ref="AU778:AV778"/>
    <mergeCell ref="AW778:AX778"/>
    <mergeCell ref="AZ778:BA778"/>
    <mergeCell ref="BB778:BC778"/>
    <mergeCell ref="BD778:BE778"/>
    <mergeCell ref="BF778:BG778"/>
    <mergeCell ref="BI778:BJ778"/>
    <mergeCell ref="BK778:BL778"/>
    <mergeCell ref="BM778:BN778"/>
    <mergeCell ref="BO778:BP778"/>
    <mergeCell ref="BR778:BS778"/>
    <mergeCell ref="BT776:BU776"/>
    <mergeCell ref="BV776:BW776"/>
    <mergeCell ref="AH777:AI777"/>
    <mergeCell ref="AJ777:AK777"/>
    <mergeCell ref="AL777:AM777"/>
    <mergeCell ref="AN777:AO777"/>
    <mergeCell ref="AQ777:AR777"/>
    <mergeCell ref="AS777:AT777"/>
    <mergeCell ref="AU777:AV777"/>
    <mergeCell ref="AW777:AX777"/>
    <mergeCell ref="AZ777:BA777"/>
    <mergeCell ref="BB777:BC777"/>
    <mergeCell ref="BD777:BE777"/>
    <mergeCell ref="BF777:BG777"/>
    <mergeCell ref="BI777:BJ777"/>
    <mergeCell ref="BK777:BL777"/>
    <mergeCell ref="BM777:BN777"/>
    <mergeCell ref="BO777:BP777"/>
    <mergeCell ref="BR777:BS777"/>
    <mergeCell ref="BT777:BU777"/>
    <mergeCell ref="BV777:BW777"/>
    <mergeCell ref="AH776:AI776"/>
    <mergeCell ref="AJ776:AK776"/>
    <mergeCell ref="AL776:AM776"/>
    <mergeCell ref="AN776:AO776"/>
    <mergeCell ref="AQ776:AR776"/>
    <mergeCell ref="AS776:AT776"/>
    <mergeCell ref="AU776:AV776"/>
    <mergeCell ref="AW776:AX776"/>
    <mergeCell ref="AZ776:BA776"/>
    <mergeCell ref="BB776:BC776"/>
    <mergeCell ref="BD776:BE776"/>
    <mergeCell ref="BF776:BG776"/>
    <mergeCell ref="BI776:BJ776"/>
    <mergeCell ref="BK776:BL776"/>
    <mergeCell ref="BM776:BN776"/>
    <mergeCell ref="BO776:BP776"/>
    <mergeCell ref="BR776:BS776"/>
    <mergeCell ref="BT774:BU774"/>
    <mergeCell ref="BV774:BW774"/>
    <mergeCell ref="AH775:AI775"/>
    <mergeCell ref="AJ775:AK775"/>
    <mergeCell ref="AL775:AM775"/>
    <mergeCell ref="AN775:AO775"/>
    <mergeCell ref="AQ775:AR775"/>
    <mergeCell ref="AS775:AT775"/>
    <mergeCell ref="AU775:AV775"/>
    <mergeCell ref="AW775:AX775"/>
    <mergeCell ref="AZ775:BA775"/>
    <mergeCell ref="BB775:BC775"/>
    <mergeCell ref="BD775:BE775"/>
    <mergeCell ref="BF775:BG775"/>
    <mergeCell ref="BI775:BJ775"/>
    <mergeCell ref="BK775:BL775"/>
    <mergeCell ref="BM775:BN775"/>
    <mergeCell ref="BO775:BP775"/>
    <mergeCell ref="BR775:BS775"/>
    <mergeCell ref="BT775:BU775"/>
    <mergeCell ref="BV775:BW775"/>
    <mergeCell ref="AH774:AI774"/>
    <mergeCell ref="AJ774:AK774"/>
    <mergeCell ref="AL774:AM774"/>
    <mergeCell ref="AN774:AO774"/>
    <mergeCell ref="AQ774:AR774"/>
    <mergeCell ref="AS774:AT774"/>
    <mergeCell ref="AU774:AV774"/>
    <mergeCell ref="AW774:AX774"/>
    <mergeCell ref="AZ774:BA774"/>
    <mergeCell ref="BB774:BC774"/>
    <mergeCell ref="BD774:BE774"/>
    <mergeCell ref="BF774:BG774"/>
    <mergeCell ref="BI774:BJ774"/>
    <mergeCell ref="BK774:BL774"/>
    <mergeCell ref="BM774:BN774"/>
    <mergeCell ref="BO774:BP774"/>
    <mergeCell ref="BR774:BS774"/>
    <mergeCell ref="HV645:HW645"/>
    <mergeCell ref="HX645:HY645"/>
    <mergeCell ref="HZ645:IA645"/>
    <mergeCell ref="IB645:IC645"/>
    <mergeCell ref="ID645:IE645"/>
    <mergeCell ref="CS647:CT647"/>
    <mergeCell ref="CU647:CV647"/>
    <mergeCell ref="CW647:CX647"/>
    <mergeCell ref="CY647:CZ647"/>
    <mergeCell ref="DB647:DC647"/>
    <mergeCell ref="DD647:DE647"/>
    <mergeCell ref="DF647:DG647"/>
    <mergeCell ref="CY646:CZ646"/>
    <mergeCell ref="DB646:DC646"/>
    <mergeCell ref="DD646:DE646"/>
    <mergeCell ref="DF646:DG646"/>
    <mergeCell ref="BT647:BU647"/>
    <mergeCell ref="BV647:BW647"/>
    <mergeCell ref="BX647:BY647"/>
    <mergeCell ref="CA647:CB647"/>
    <mergeCell ref="IF645:IG645"/>
    <mergeCell ref="IH645:II645"/>
    <mergeCell ref="HT646:HU646"/>
    <mergeCell ref="HV646:HW646"/>
    <mergeCell ref="HX646:HY646"/>
    <mergeCell ref="HZ646:IA646"/>
    <mergeCell ref="IB646:IC646"/>
    <mergeCell ref="ID646:IE646"/>
    <mergeCell ref="IF646:IG646"/>
    <mergeCell ref="IH646:II646"/>
    <mergeCell ref="HT647:HU647"/>
    <mergeCell ref="HV647:HW647"/>
    <mergeCell ref="HX647:HY647"/>
    <mergeCell ref="HZ647:IA647"/>
    <mergeCell ref="IB647:IC647"/>
    <mergeCell ref="ID647:IE647"/>
    <mergeCell ref="IF647:IG647"/>
    <mergeCell ref="IH647:II647"/>
    <mergeCell ref="HT645:HU645"/>
    <mergeCell ref="ID642:IE642"/>
    <mergeCell ref="IF642:IG642"/>
    <mergeCell ref="IH642:II642"/>
    <mergeCell ref="HT643:HU643"/>
    <mergeCell ref="HV643:HW643"/>
    <mergeCell ref="HX643:HY643"/>
    <mergeCell ref="HZ643:IA643"/>
    <mergeCell ref="IB643:IC643"/>
    <mergeCell ref="ID643:IE643"/>
    <mergeCell ref="IF643:IG643"/>
    <mergeCell ref="IH643:II643"/>
    <mergeCell ref="HT644:HU644"/>
    <mergeCell ref="HV644:HW644"/>
    <mergeCell ref="HX644:HY644"/>
    <mergeCell ref="HZ644:IA644"/>
    <mergeCell ref="IB644:IC644"/>
    <mergeCell ref="ID644:IE644"/>
    <mergeCell ref="IF644:IG644"/>
    <mergeCell ref="IH644:II644"/>
    <mergeCell ref="HZ642:IA642"/>
    <mergeCell ref="CC647:CD647"/>
    <mergeCell ref="CE647:CF647"/>
    <mergeCell ref="CG647:CH647"/>
    <mergeCell ref="CJ647:CK647"/>
    <mergeCell ref="CL647:CM647"/>
    <mergeCell ref="CN647:CO647"/>
    <mergeCell ref="CP647:CQ647"/>
    <mergeCell ref="DF645:DG645"/>
    <mergeCell ref="BT646:BU646"/>
    <mergeCell ref="BV646:BW646"/>
    <mergeCell ref="BX646:BY646"/>
    <mergeCell ref="CA646:CB646"/>
    <mergeCell ref="CC646:CD646"/>
    <mergeCell ref="CE646:CF646"/>
    <mergeCell ref="CG646:CH646"/>
    <mergeCell ref="IB642:IC642"/>
    <mergeCell ref="CN646:CO646"/>
    <mergeCell ref="CN643:CO643"/>
    <mergeCell ref="CP643:CQ643"/>
    <mergeCell ref="CS643:CT643"/>
    <mergeCell ref="CU643:CV643"/>
    <mergeCell ref="CW643:CX643"/>
    <mergeCell ref="CY643:CZ643"/>
    <mergeCell ref="DB643:DC643"/>
    <mergeCell ref="DD643:DE643"/>
    <mergeCell ref="DF643:DG643"/>
    <mergeCell ref="DF644:DG644"/>
    <mergeCell ref="CS642:CT642"/>
    <mergeCell ref="CU642:CV642"/>
    <mergeCell ref="CW642:CX642"/>
    <mergeCell ref="CY642:CZ642"/>
    <mergeCell ref="DB642:DC642"/>
    <mergeCell ref="AH645:AI645"/>
    <mergeCell ref="AQ647:AR647"/>
    <mergeCell ref="AS647:AT647"/>
    <mergeCell ref="AU647:AV647"/>
    <mergeCell ref="AW647:AX647"/>
    <mergeCell ref="AZ647:BA647"/>
    <mergeCell ref="BB647:BC647"/>
    <mergeCell ref="BD647:BE647"/>
    <mergeCell ref="BF647:BG647"/>
    <mergeCell ref="BI647:BJ647"/>
    <mergeCell ref="BK647:BL647"/>
    <mergeCell ref="BM647:BN647"/>
    <mergeCell ref="BO647:BP647"/>
    <mergeCell ref="BR647:BS647"/>
    <mergeCell ref="HT642:HU642"/>
    <mergeCell ref="HV642:HW642"/>
    <mergeCell ref="HX642:HY642"/>
    <mergeCell ref="AH646:AI646"/>
    <mergeCell ref="AJ646:AK646"/>
    <mergeCell ref="AL646:AM646"/>
    <mergeCell ref="AN646:AO646"/>
    <mergeCell ref="AQ646:AR646"/>
    <mergeCell ref="AS646:AT646"/>
    <mergeCell ref="AU646:AV646"/>
    <mergeCell ref="AW646:AX646"/>
    <mergeCell ref="AZ646:BA646"/>
    <mergeCell ref="BB646:BC646"/>
    <mergeCell ref="BD646:BE646"/>
    <mergeCell ref="BF646:BG646"/>
    <mergeCell ref="BI646:BJ646"/>
    <mergeCell ref="BK646:BL646"/>
    <mergeCell ref="BM646:BN646"/>
    <mergeCell ref="BO646:BP646"/>
    <mergeCell ref="BR646:BS646"/>
    <mergeCell ref="CY645:CZ645"/>
    <mergeCell ref="DB645:DC645"/>
    <mergeCell ref="DD645:DE645"/>
    <mergeCell ref="CA644:CB644"/>
    <mergeCell ref="CC644:CD644"/>
    <mergeCell ref="CE644:CF644"/>
    <mergeCell ref="CG644:CH644"/>
    <mergeCell ref="CJ644:CK644"/>
    <mergeCell ref="CL644:CM644"/>
    <mergeCell ref="CN644:CO644"/>
    <mergeCell ref="CP644:CQ644"/>
    <mergeCell ref="CS644:CT644"/>
    <mergeCell ref="CU644:CV644"/>
    <mergeCell ref="CW644:CX644"/>
    <mergeCell ref="CP646:CQ646"/>
    <mergeCell ref="CS646:CT646"/>
    <mergeCell ref="CU646:CV646"/>
    <mergeCell ref="CW646:CX646"/>
    <mergeCell ref="CA645:CB645"/>
    <mergeCell ref="CC645:CD645"/>
    <mergeCell ref="CE645:CF645"/>
    <mergeCell ref="CG645:CH645"/>
    <mergeCell ref="CJ645:CK645"/>
    <mergeCell ref="CL645:CM645"/>
    <mergeCell ref="CN645:CO645"/>
    <mergeCell ref="CP645:CQ645"/>
    <mergeCell ref="CS645:CT645"/>
    <mergeCell ref="CU645:CV645"/>
    <mergeCell ref="CW645:CX645"/>
    <mergeCell ref="AJ645:AK645"/>
    <mergeCell ref="AL645:AM645"/>
    <mergeCell ref="AN645:AO645"/>
    <mergeCell ref="AQ645:AR645"/>
    <mergeCell ref="AS645:AT645"/>
    <mergeCell ref="AU645:AV645"/>
    <mergeCell ref="AW645:AX645"/>
    <mergeCell ref="AZ645:BA645"/>
    <mergeCell ref="BB645:BC645"/>
    <mergeCell ref="BD645:BE645"/>
    <mergeCell ref="BF645:BG645"/>
    <mergeCell ref="BI645:BJ645"/>
    <mergeCell ref="BK645:BL645"/>
    <mergeCell ref="BM645:BN645"/>
    <mergeCell ref="BO645:BP645"/>
    <mergeCell ref="BR645:BS645"/>
    <mergeCell ref="CL643:CM643"/>
    <mergeCell ref="BT645:BU645"/>
    <mergeCell ref="BV645:BW645"/>
    <mergeCell ref="BX645:BY645"/>
    <mergeCell ref="BT644:BU644"/>
    <mergeCell ref="BV644:BW644"/>
    <mergeCell ref="BX644:BY644"/>
    <mergeCell ref="AH644:AI644"/>
    <mergeCell ref="AJ644:AK644"/>
    <mergeCell ref="AL644:AM644"/>
    <mergeCell ref="AN644:AO644"/>
    <mergeCell ref="AQ644:AR644"/>
    <mergeCell ref="AS644:AT644"/>
    <mergeCell ref="AU644:AV644"/>
    <mergeCell ref="AW644:AX644"/>
    <mergeCell ref="AZ644:BA644"/>
    <mergeCell ref="BB644:BC644"/>
    <mergeCell ref="BD644:BE644"/>
    <mergeCell ref="BF644:BG644"/>
    <mergeCell ref="BI644:BJ644"/>
    <mergeCell ref="BK644:BL644"/>
    <mergeCell ref="BM644:BN644"/>
    <mergeCell ref="BO644:BP644"/>
    <mergeCell ref="BR644:BS644"/>
    <mergeCell ref="DD642:DE642"/>
    <mergeCell ref="DF642:DG642"/>
    <mergeCell ref="AH643:AI643"/>
    <mergeCell ref="AJ643:AK643"/>
    <mergeCell ref="AL643:AM643"/>
    <mergeCell ref="AN643:AO643"/>
    <mergeCell ref="AQ643:AR643"/>
    <mergeCell ref="AS643:AT643"/>
    <mergeCell ref="AU643:AV643"/>
    <mergeCell ref="AW643:AX643"/>
    <mergeCell ref="AZ643:BA643"/>
    <mergeCell ref="BB643:BC643"/>
    <mergeCell ref="BD643:BE643"/>
    <mergeCell ref="BF643:BG643"/>
    <mergeCell ref="BI643:BJ643"/>
    <mergeCell ref="BK643:BL643"/>
    <mergeCell ref="BM643:BN643"/>
    <mergeCell ref="BO643:BP643"/>
    <mergeCell ref="BR643:BS643"/>
    <mergeCell ref="BT643:BU643"/>
    <mergeCell ref="BV643:BW643"/>
    <mergeCell ref="BX643:BY643"/>
    <mergeCell ref="CA643:CB643"/>
    <mergeCell ref="CC643:CD643"/>
    <mergeCell ref="CE643:CF643"/>
    <mergeCell ref="CG643:CH643"/>
    <mergeCell ref="CJ643:CK643"/>
    <mergeCell ref="GJ462:GK462"/>
    <mergeCell ref="GL462:GM462"/>
    <mergeCell ref="GN462:GO462"/>
    <mergeCell ref="GP462:GQ462"/>
    <mergeCell ref="AH642:AI642"/>
    <mergeCell ref="AJ642:AK642"/>
    <mergeCell ref="AL642:AM642"/>
    <mergeCell ref="AN642:AO642"/>
    <mergeCell ref="AQ642:AR642"/>
    <mergeCell ref="AS642:AT642"/>
    <mergeCell ref="AU642:AV642"/>
    <mergeCell ref="AW642:AX642"/>
    <mergeCell ref="AZ642:BA642"/>
    <mergeCell ref="BB642:BC642"/>
    <mergeCell ref="BD642:BE642"/>
    <mergeCell ref="BF642:BG642"/>
    <mergeCell ref="BI642:BJ642"/>
    <mergeCell ref="BK642:BL642"/>
    <mergeCell ref="BM642:BN642"/>
    <mergeCell ref="BO642:BP642"/>
    <mergeCell ref="BR642:BS642"/>
    <mergeCell ref="BT642:BU642"/>
    <mergeCell ref="BV642:BW642"/>
    <mergeCell ref="BX642:BY642"/>
    <mergeCell ref="CA642:CB642"/>
    <mergeCell ref="CC642:CD642"/>
    <mergeCell ref="CE642:CF642"/>
    <mergeCell ref="CG642:CH642"/>
    <mergeCell ref="CJ642:CK642"/>
    <mergeCell ref="CL642:CM642"/>
    <mergeCell ref="CN642:CO642"/>
    <mergeCell ref="CP642:CQ642"/>
    <mergeCell ref="AH461:AI461"/>
    <mergeCell ref="AJ461:AK461"/>
    <mergeCell ref="AL461:AM461"/>
    <mergeCell ref="AN461:AO461"/>
    <mergeCell ref="AQ461:AR461"/>
    <mergeCell ref="AS461:AT461"/>
    <mergeCell ref="AU461:AV461"/>
    <mergeCell ref="AW461:AX461"/>
    <mergeCell ref="AZ461:BA461"/>
    <mergeCell ref="BB461:BC461"/>
    <mergeCell ref="BD461:BE461"/>
    <mergeCell ref="GP458:GQ458"/>
    <mergeCell ref="GF459:GG459"/>
    <mergeCell ref="GH459:GI459"/>
    <mergeCell ref="GJ459:GK459"/>
    <mergeCell ref="GL459:GM459"/>
    <mergeCell ref="GN459:GO459"/>
    <mergeCell ref="GP459:GQ459"/>
    <mergeCell ref="GF460:GG460"/>
    <mergeCell ref="GH460:GI460"/>
    <mergeCell ref="GJ460:GK460"/>
    <mergeCell ref="GL460:GM460"/>
    <mergeCell ref="GN460:GO460"/>
    <mergeCell ref="GP460:GQ460"/>
    <mergeCell ref="GF461:GG461"/>
    <mergeCell ref="GH461:GI461"/>
    <mergeCell ref="GJ461:GK461"/>
    <mergeCell ref="GL461:GM461"/>
    <mergeCell ref="GN461:GO461"/>
    <mergeCell ref="GP461:GQ461"/>
    <mergeCell ref="BF461:BG461"/>
    <mergeCell ref="BI461:BJ461"/>
    <mergeCell ref="AH462:AI462"/>
    <mergeCell ref="AJ462:AK462"/>
    <mergeCell ref="AL462:AM462"/>
    <mergeCell ref="AN462:AO462"/>
    <mergeCell ref="AQ462:AR462"/>
    <mergeCell ref="AS462:AT462"/>
    <mergeCell ref="AU462:AV462"/>
    <mergeCell ref="AW462:AX462"/>
    <mergeCell ref="AZ462:BA462"/>
    <mergeCell ref="BB462:BC462"/>
    <mergeCell ref="BD462:BE462"/>
    <mergeCell ref="BF462:BG462"/>
    <mergeCell ref="BI462:BJ462"/>
    <mergeCell ref="BK462:BL462"/>
    <mergeCell ref="BM462:BN462"/>
    <mergeCell ref="BO462:BP462"/>
    <mergeCell ref="BR462:BS462"/>
    <mergeCell ref="BK461:BL461"/>
    <mergeCell ref="BM461:BN461"/>
    <mergeCell ref="BO461:BP461"/>
    <mergeCell ref="BR461:BS461"/>
    <mergeCell ref="BT459:BU459"/>
    <mergeCell ref="BV459:BW459"/>
    <mergeCell ref="AH460:AI460"/>
    <mergeCell ref="AJ460:AK460"/>
    <mergeCell ref="AL460:AM460"/>
    <mergeCell ref="AN460:AO460"/>
    <mergeCell ref="AQ460:AR460"/>
    <mergeCell ref="AS460:AT460"/>
    <mergeCell ref="AU460:AV460"/>
    <mergeCell ref="AW460:AX460"/>
    <mergeCell ref="AZ460:BA460"/>
    <mergeCell ref="BB460:BC460"/>
    <mergeCell ref="BD460:BE460"/>
    <mergeCell ref="BF460:BG460"/>
    <mergeCell ref="BI460:BJ460"/>
    <mergeCell ref="BK460:BL460"/>
    <mergeCell ref="BM460:BN460"/>
    <mergeCell ref="BO460:BP460"/>
    <mergeCell ref="BR460:BS460"/>
    <mergeCell ref="BT460:BU460"/>
    <mergeCell ref="BV460:BW460"/>
    <mergeCell ref="AH459:AI459"/>
    <mergeCell ref="AJ459:AK459"/>
    <mergeCell ref="AL459:AM459"/>
    <mergeCell ref="AN459:AO459"/>
    <mergeCell ref="AQ459:AR459"/>
    <mergeCell ref="AS459:AT459"/>
    <mergeCell ref="AU459:AV459"/>
    <mergeCell ref="AW459:AX459"/>
    <mergeCell ref="AZ459:BA459"/>
    <mergeCell ref="BB459:BC459"/>
    <mergeCell ref="BD459:BE459"/>
    <mergeCell ref="BF459:BG459"/>
    <mergeCell ref="BI459:BJ459"/>
    <mergeCell ref="BK459:BL459"/>
    <mergeCell ref="BM459:BN459"/>
    <mergeCell ref="BO459:BP459"/>
    <mergeCell ref="BR459:BS459"/>
    <mergeCell ref="BT457:BU457"/>
    <mergeCell ref="BV457:BW457"/>
    <mergeCell ref="AH458:AI458"/>
    <mergeCell ref="AJ458:AK458"/>
    <mergeCell ref="AL458:AM458"/>
    <mergeCell ref="AN458:AO458"/>
    <mergeCell ref="AQ458:AR458"/>
    <mergeCell ref="AS458:AT458"/>
    <mergeCell ref="AU458:AV458"/>
    <mergeCell ref="AW458:AX458"/>
    <mergeCell ref="AZ458:BA458"/>
    <mergeCell ref="BB458:BC458"/>
    <mergeCell ref="BD458:BE458"/>
    <mergeCell ref="BF458:BG458"/>
    <mergeCell ref="BI458:BJ458"/>
    <mergeCell ref="BK458:BL458"/>
    <mergeCell ref="BM458:BN458"/>
    <mergeCell ref="BO458:BP458"/>
    <mergeCell ref="BR458:BS458"/>
    <mergeCell ref="BT458:BU458"/>
    <mergeCell ref="AH457:AI457"/>
    <mergeCell ref="AJ457:AK457"/>
    <mergeCell ref="AL457:AM457"/>
    <mergeCell ref="AN457:AO457"/>
    <mergeCell ref="AQ457:AR457"/>
    <mergeCell ref="AS457:AT457"/>
    <mergeCell ref="AU457:AV457"/>
    <mergeCell ref="AW457:AX457"/>
    <mergeCell ref="AZ457:BA457"/>
    <mergeCell ref="BB457:BC457"/>
    <mergeCell ref="BD457:BE457"/>
    <mergeCell ref="BF457:BG457"/>
    <mergeCell ref="BI457:BJ457"/>
    <mergeCell ref="BK457:BL457"/>
    <mergeCell ref="BM457:BN457"/>
    <mergeCell ref="BO457:BP457"/>
    <mergeCell ref="BR457:BS457"/>
    <mergeCell ref="C850:AD850"/>
    <mergeCell ref="C1007:AD1007"/>
    <mergeCell ref="C527:AD527"/>
    <mergeCell ref="BF916:BG916"/>
    <mergeCell ref="BI916:BJ916"/>
    <mergeCell ref="BK916:BL916"/>
    <mergeCell ref="BM916:BN916"/>
    <mergeCell ref="BO916:BP916"/>
    <mergeCell ref="BR916:BS916"/>
    <mergeCell ref="AJ910:AK910"/>
    <mergeCell ref="AL910:AM910"/>
    <mergeCell ref="AN910:AO910"/>
    <mergeCell ref="AQ910:AR910"/>
    <mergeCell ref="AS910:AT910"/>
    <mergeCell ref="AU910:AV910"/>
    <mergeCell ref="AH908:AI908"/>
    <mergeCell ref="AJ908:AK908"/>
    <mergeCell ref="HL1108:HM1108"/>
    <mergeCell ref="HN1108:HO1108"/>
    <mergeCell ref="HJ1109:HK1109"/>
    <mergeCell ref="HL1109:HM1109"/>
    <mergeCell ref="HN1109:HO1109"/>
    <mergeCell ref="HJ1110:HK1110"/>
    <mergeCell ref="HL1110:HM1110"/>
    <mergeCell ref="HN1110:HO1110"/>
    <mergeCell ref="HJ1102:HK1102"/>
    <mergeCell ref="HL1102:HM1102"/>
    <mergeCell ref="HN1102:HO1102"/>
    <mergeCell ref="B1068:AD1068"/>
    <mergeCell ref="DU1101:DZ1101"/>
    <mergeCell ref="EB1101:EG1101"/>
    <mergeCell ref="EI1101:EN1101"/>
    <mergeCell ref="EP1101:EU1101"/>
    <mergeCell ref="EW1101:FB1101"/>
    <mergeCell ref="FD1101:FI1101"/>
    <mergeCell ref="FK1101:FP1101"/>
    <mergeCell ref="FR1101:FW1101"/>
    <mergeCell ref="FY1101:GD1101"/>
    <mergeCell ref="FD1103:FE1103"/>
    <mergeCell ref="FF1103:FG1103"/>
    <mergeCell ref="FH1103:FI1103"/>
    <mergeCell ref="FK1103:FL1103"/>
    <mergeCell ref="FM1103:FN1103"/>
    <mergeCell ref="FO1103:FP1103"/>
    <mergeCell ref="FR1103:FS1103"/>
    <mergeCell ref="FT1103:FU1103"/>
    <mergeCell ref="FV1103:FW1103"/>
    <mergeCell ref="FY1103:FZ1103"/>
    <mergeCell ref="GA1103:GB1103"/>
    <mergeCell ref="BV1038:BW1038"/>
    <mergeCell ref="BR1040:BS1040"/>
    <mergeCell ref="BT1040:BU1040"/>
    <mergeCell ref="AH1038:AI1038"/>
    <mergeCell ref="AJ1038:AK1038"/>
    <mergeCell ref="HJ1030:HK1030"/>
    <mergeCell ref="HJ1111:HK1111"/>
    <mergeCell ref="HL1111:HM1111"/>
    <mergeCell ref="HN1111:HO1111"/>
    <mergeCell ref="HL1112:HM1112"/>
    <mergeCell ref="HN1112:HO1112"/>
    <mergeCell ref="HJ1105:HK1105"/>
    <mergeCell ref="HL1105:HM1105"/>
    <mergeCell ref="HN1105:HO1105"/>
    <mergeCell ref="HQ1107:HR1107"/>
    <mergeCell ref="HS1107:HT1107"/>
    <mergeCell ref="HJ1033:HK1033"/>
    <mergeCell ref="HL1033:HM1033"/>
    <mergeCell ref="HN1033:HO1033"/>
    <mergeCell ref="HJ1034:HK1034"/>
    <mergeCell ref="HL1034:HM1034"/>
    <mergeCell ref="HN1034:HO1034"/>
    <mergeCell ref="HJ1035:HK1035"/>
    <mergeCell ref="HL1035:HM1035"/>
    <mergeCell ref="HN1035:HO1035"/>
    <mergeCell ref="HJ1036:HK1036"/>
    <mergeCell ref="HL1036:HM1036"/>
    <mergeCell ref="HN1036:HO1036"/>
    <mergeCell ref="HL1037:HM1037"/>
    <mergeCell ref="HN1037:HO1037"/>
    <mergeCell ref="HJ1101:HO1101"/>
    <mergeCell ref="HJ1108:HK1108"/>
    <mergeCell ref="HU1107:HV1107"/>
    <mergeCell ref="HJ1106:HK1106"/>
    <mergeCell ref="HL1106:HM1106"/>
    <mergeCell ref="HN1106:HO1106"/>
    <mergeCell ref="HQ1108:HR1108"/>
    <mergeCell ref="HS1108:HT1108"/>
    <mergeCell ref="HU1108:HV1108"/>
    <mergeCell ref="HJ1107:HK1107"/>
    <mergeCell ref="HL1107:HM1107"/>
    <mergeCell ref="HN1107:HO1107"/>
    <mergeCell ref="HS1109:HT1109"/>
    <mergeCell ref="HU1109:HV1109"/>
    <mergeCell ref="HQ1102:HR1102"/>
    <mergeCell ref="HS1102:HT1102"/>
    <mergeCell ref="HU1102:HV1102"/>
    <mergeCell ref="HJ1103:HK1103"/>
    <mergeCell ref="HL1103:HM1103"/>
    <mergeCell ref="HN1103:HO1103"/>
    <mergeCell ref="HQ1105:HR1105"/>
    <mergeCell ref="HS1105:HT1105"/>
    <mergeCell ref="HU1105:HV1105"/>
    <mergeCell ref="HJ1104:HK1104"/>
    <mergeCell ref="HL1104:HM1104"/>
    <mergeCell ref="HN1104:HO1104"/>
    <mergeCell ref="HQ1106:HR1106"/>
    <mergeCell ref="HS1106:HT1106"/>
    <mergeCell ref="HU1106:HV1106"/>
    <mergeCell ref="HQ1103:HR1103"/>
    <mergeCell ref="HS1103:HT1103"/>
    <mergeCell ref="HU1103:HV1103"/>
    <mergeCell ref="HQ1104:HR1104"/>
    <mergeCell ref="HS1104:HT1104"/>
    <mergeCell ref="HJ1032:HK1032"/>
    <mergeCell ref="HL1032:HM1032"/>
    <mergeCell ref="HN1032:HO1032"/>
    <mergeCell ref="HS1032:HT1032"/>
    <mergeCell ref="HU1032:HV1032"/>
    <mergeCell ref="AL1038:AM1038"/>
    <mergeCell ref="AN1038:AO1038"/>
    <mergeCell ref="AQ1038:AR1038"/>
    <mergeCell ref="AS1038:AT1038"/>
    <mergeCell ref="AU1038:AV1038"/>
    <mergeCell ref="AW1038:AX1038"/>
    <mergeCell ref="AZ1038:BA1038"/>
    <mergeCell ref="BB1038:BC1038"/>
    <mergeCell ref="BD1038:BE1038"/>
    <mergeCell ref="BF1038:BG1038"/>
    <mergeCell ref="BI1038:BJ1038"/>
    <mergeCell ref="BK1038:BL1038"/>
    <mergeCell ref="BM1038:BN1038"/>
    <mergeCell ref="BO1038:BP1038"/>
    <mergeCell ref="BR1038:BS1038"/>
    <mergeCell ref="BT1036:BU1036"/>
    <mergeCell ref="AS1036:AT1036"/>
    <mergeCell ref="AU1036:AV1036"/>
    <mergeCell ref="AW1036:AX1036"/>
    <mergeCell ref="AZ1036:BA1036"/>
    <mergeCell ref="BB1036:BC1036"/>
    <mergeCell ref="BD1036:BE1036"/>
    <mergeCell ref="BF1036:BG1036"/>
    <mergeCell ref="BI1036:BJ1036"/>
    <mergeCell ref="BK1036:BL1036"/>
    <mergeCell ref="BM1036:BN1036"/>
    <mergeCell ref="BT1038:BU1038"/>
    <mergeCell ref="GW880:GX880"/>
    <mergeCell ref="GY880:GZ880"/>
    <mergeCell ref="HJ1026:HO1026"/>
    <mergeCell ref="HQ1026:HV1026"/>
    <mergeCell ref="HJ1027:HK1027"/>
    <mergeCell ref="HL1027:HM1027"/>
    <mergeCell ref="HN1027:HO1027"/>
    <mergeCell ref="HQ1027:HR1027"/>
    <mergeCell ref="HS1027:HT1027"/>
    <mergeCell ref="HU1027:HV1027"/>
    <mergeCell ref="HJ1028:HK1028"/>
    <mergeCell ref="HL1028:HM1028"/>
    <mergeCell ref="HN1028:HO1028"/>
    <mergeCell ref="HQ1028:HR1028"/>
    <mergeCell ref="HS1028:HT1028"/>
    <mergeCell ref="HU1028:HV1028"/>
    <mergeCell ref="HJ1029:HK1029"/>
    <mergeCell ref="HL1029:HM1029"/>
    <mergeCell ref="HN1029:HO1029"/>
    <mergeCell ref="HQ1029:HR1029"/>
    <mergeCell ref="HS1029:HT1029"/>
    <mergeCell ref="HU1029:HV1029"/>
    <mergeCell ref="GU875:GV875"/>
    <mergeCell ref="GW875:GX875"/>
    <mergeCell ref="GY875:GZ875"/>
    <mergeCell ref="HD875:HE875"/>
    <mergeCell ref="HF875:HG875"/>
    <mergeCell ref="GU876:GV876"/>
    <mergeCell ref="GW876:GX876"/>
    <mergeCell ref="GY876:GZ876"/>
    <mergeCell ref="GU877:GV877"/>
    <mergeCell ref="GW877:GX877"/>
    <mergeCell ref="GY877:GZ877"/>
    <mergeCell ref="GU878:GV878"/>
    <mergeCell ref="GW878:GX878"/>
    <mergeCell ref="GY878:GZ878"/>
    <mergeCell ref="GU879:GV879"/>
    <mergeCell ref="GW879:GX879"/>
    <mergeCell ref="GY879:GZ879"/>
    <mergeCell ref="GU872:GV872"/>
    <mergeCell ref="GW872:GX872"/>
    <mergeCell ref="GY872:GZ872"/>
    <mergeCell ref="HB872:HC872"/>
    <mergeCell ref="HD872:HE872"/>
    <mergeCell ref="HF872:HG872"/>
    <mergeCell ref="GU873:GV873"/>
    <mergeCell ref="GW873:GX873"/>
    <mergeCell ref="GY873:GZ873"/>
    <mergeCell ref="HB873:HC873"/>
    <mergeCell ref="HD873:HE873"/>
    <mergeCell ref="HF873:HG873"/>
    <mergeCell ref="GU874:GV874"/>
    <mergeCell ref="GW874:GX874"/>
    <mergeCell ref="GY874:GZ874"/>
    <mergeCell ref="HB874:HC874"/>
    <mergeCell ref="HD874:HE874"/>
    <mergeCell ref="HF874:HG874"/>
    <mergeCell ref="HN746:HO746"/>
    <mergeCell ref="HP746:HQ746"/>
    <mergeCell ref="HR746:HS746"/>
    <mergeCell ref="HG751:HH751"/>
    <mergeCell ref="HI751:HJ751"/>
    <mergeCell ref="HK751:HL751"/>
    <mergeCell ref="HP747:HQ747"/>
    <mergeCell ref="HR747:HS747"/>
    <mergeCell ref="GU869:GZ869"/>
    <mergeCell ref="HB869:HG869"/>
    <mergeCell ref="GU870:GV870"/>
    <mergeCell ref="GW870:GX870"/>
    <mergeCell ref="GY870:GZ870"/>
    <mergeCell ref="HB870:HC870"/>
    <mergeCell ref="HD870:HE870"/>
    <mergeCell ref="HF870:HG870"/>
    <mergeCell ref="GU871:GV871"/>
    <mergeCell ref="GW871:GX871"/>
    <mergeCell ref="GY871:GZ871"/>
    <mergeCell ref="HB871:HC871"/>
    <mergeCell ref="HD871:HE871"/>
    <mergeCell ref="HF871:HG871"/>
    <mergeCell ref="HG746:HH746"/>
    <mergeCell ref="HI746:HJ746"/>
    <mergeCell ref="HK746:HL746"/>
    <mergeCell ref="HG747:HH747"/>
    <mergeCell ref="HI747:HJ747"/>
    <mergeCell ref="HK747:HL747"/>
    <mergeCell ref="HG748:HH748"/>
    <mergeCell ref="HI748:HJ748"/>
    <mergeCell ref="HK748:HL748"/>
    <mergeCell ref="HG749:HH749"/>
    <mergeCell ref="HI749:HJ749"/>
    <mergeCell ref="HK749:HL749"/>
    <mergeCell ref="HG750:HH750"/>
    <mergeCell ref="HI750:HJ750"/>
    <mergeCell ref="HK750:HL750"/>
    <mergeCell ref="HI752:HJ752"/>
    <mergeCell ref="HK752:HL752"/>
    <mergeCell ref="IK618:IL618"/>
    <mergeCell ref="IM618:IN618"/>
    <mergeCell ref="IO618:IP618"/>
    <mergeCell ref="IM619:IN619"/>
    <mergeCell ref="IO619:IP619"/>
    <mergeCell ref="HG741:HL741"/>
    <mergeCell ref="HG742:HH742"/>
    <mergeCell ref="HI742:HJ742"/>
    <mergeCell ref="HK742:HL742"/>
    <mergeCell ref="HG743:HH743"/>
    <mergeCell ref="HI743:HJ743"/>
    <mergeCell ref="HK743:HL743"/>
    <mergeCell ref="HG744:HH744"/>
    <mergeCell ref="HI744:HJ744"/>
    <mergeCell ref="HK744:HL744"/>
    <mergeCell ref="HG745:HH745"/>
    <mergeCell ref="HI745:HJ745"/>
    <mergeCell ref="HK745:HL745"/>
    <mergeCell ref="HN741:HS741"/>
    <mergeCell ref="HN742:HO742"/>
    <mergeCell ref="HP742:HQ742"/>
    <mergeCell ref="HR742:HS742"/>
    <mergeCell ref="HN743:HO743"/>
    <mergeCell ref="HP743:HQ743"/>
    <mergeCell ref="HR743:HS743"/>
    <mergeCell ref="HN744:HO744"/>
    <mergeCell ref="HP744:HQ744"/>
    <mergeCell ref="HR744:HS744"/>
    <mergeCell ref="HN745:HO745"/>
    <mergeCell ref="HP745:HQ745"/>
    <mergeCell ref="HR745:HS745"/>
    <mergeCell ref="IK612:IL612"/>
    <mergeCell ref="IM612:IN612"/>
    <mergeCell ref="IO612:IP612"/>
    <mergeCell ref="IK613:IL613"/>
    <mergeCell ref="IM613:IN613"/>
    <mergeCell ref="IO613:IP613"/>
    <mergeCell ref="IK614:IL614"/>
    <mergeCell ref="IM614:IN614"/>
    <mergeCell ref="IO614:IP614"/>
    <mergeCell ref="IK615:IL615"/>
    <mergeCell ref="IM615:IN615"/>
    <mergeCell ref="IO615:IP615"/>
    <mergeCell ref="IK616:IL616"/>
    <mergeCell ref="IM616:IN616"/>
    <mergeCell ref="IO616:IP616"/>
    <mergeCell ref="IK617:IL617"/>
    <mergeCell ref="IM617:IN617"/>
    <mergeCell ref="IO617:IP617"/>
    <mergeCell ref="HT641:HU641"/>
    <mergeCell ref="HV641:HW641"/>
    <mergeCell ref="HX641:HY641"/>
    <mergeCell ref="HZ641:IA641"/>
    <mergeCell ref="IB641:IC641"/>
    <mergeCell ref="ID641:IE641"/>
    <mergeCell ref="IF641:IG641"/>
    <mergeCell ref="IH641:II641"/>
    <mergeCell ref="CL535:CM535"/>
    <mergeCell ref="CL536:CM536"/>
    <mergeCell ref="CB565:CC565"/>
    <mergeCell ref="CB566:CC566"/>
    <mergeCell ref="IK609:IP609"/>
    <mergeCell ref="IK610:IL610"/>
    <mergeCell ref="IM610:IN610"/>
    <mergeCell ref="IO610:IP610"/>
    <mergeCell ref="IK611:IL611"/>
    <mergeCell ref="IM611:IN611"/>
    <mergeCell ref="IO611:IP611"/>
    <mergeCell ref="HT611:HU611"/>
    <mergeCell ref="HV611:HW611"/>
    <mergeCell ref="HX611:HY611"/>
    <mergeCell ref="HZ611:IA611"/>
    <mergeCell ref="IB611:IC611"/>
    <mergeCell ref="ID611:IE611"/>
    <mergeCell ref="IF611:IG611"/>
    <mergeCell ref="IH611:II611"/>
    <mergeCell ref="HX610:HY610"/>
    <mergeCell ref="HZ610:IA610"/>
    <mergeCell ref="IB610:IC610"/>
    <mergeCell ref="ID610:IE610"/>
    <mergeCell ref="IF610:IG610"/>
    <mergeCell ref="IH610:II610"/>
    <mergeCell ref="GL610:GM610"/>
    <mergeCell ref="GN610:GO610"/>
    <mergeCell ref="GP610:GQ610"/>
    <mergeCell ref="GR610:GS610"/>
    <mergeCell ref="GU610:GV610"/>
    <mergeCell ref="GW610:GX610"/>
    <mergeCell ref="GY610:GZ610"/>
    <mergeCell ref="GS424:GX424"/>
    <mergeCell ref="GS425:GT425"/>
    <mergeCell ref="GU425:GV425"/>
    <mergeCell ref="GW425:GX425"/>
    <mergeCell ref="GS426:GT426"/>
    <mergeCell ref="GU426:GV426"/>
    <mergeCell ref="GW426:GX426"/>
    <mergeCell ref="GS427:GT427"/>
    <mergeCell ref="GU427:GV427"/>
    <mergeCell ref="GW427:GX427"/>
    <mergeCell ref="GS428:GT428"/>
    <mergeCell ref="GU428:GV428"/>
    <mergeCell ref="GW428:GX428"/>
    <mergeCell ref="GU432:GV432"/>
    <mergeCell ref="GW432:GX432"/>
    <mergeCell ref="GS429:GT429"/>
    <mergeCell ref="GS430:GT430"/>
    <mergeCell ref="GS431:GT431"/>
    <mergeCell ref="GU429:GV429"/>
    <mergeCell ref="GU430:GV430"/>
    <mergeCell ref="GU431:GV431"/>
    <mergeCell ref="GW429:GX429"/>
    <mergeCell ref="GW430:GX430"/>
    <mergeCell ref="GW431:GX431"/>
    <mergeCell ref="FJ354:FK354"/>
    <mergeCell ref="FJ355:FK355"/>
    <mergeCell ref="FJ356:FK356"/>
    <mergeCell ref="FJ357:FK357"/>
    <mergeCell ref="FJ358:FK358"/>
    <mergeCell ref="FJ359:FK359"/>
    <mergeCell ref="FL354:FM354"/>
    <mergeCell ref="FL355:FM355"/>
    <mergeCell ref="FL356:FM356"/>
    <mergeCell ref="FL357:FM357"/>
    <mergeCell ref="FL358:FM358"/>
    <mergeCell ref="FL359:FM359"/>
    <mergeCell ref="FN354:FO354"/>
    <mergeCell ref="FN355:FO355"/>
    <mergeCell ref="FN356:FO356"/>
    <mergeCell ref="FN357:FO357"/>
    <mergeCell ref="FN358:FO358"/>
    <mergeCell ref="FN359:FO359"/>
    <mergeCell ref="GF773:GG773"/>
    <mergeCell ref="GH773:GI773"/>
    <mergeCell ref="GJ773:GK773"/>
    <mergeCell ref="GL773:GM773"/>
    <mergeCell ref="GN773:GO773"/>
    <mergeCell ref="GP773:GQ773"/>
    <mergeCell ref="GR773:GS773"/>
    <mergeCell ref="GT773:GU773"/>
    <mergeCell ref="GV773:GW773"/>
    <mergeCell ref="GX773:GY773"/>
    <mergeCell ref="GZ773:HA773"/>
    <mergeCell ref="HB773:HC773"/>
    <mergeCell ref="HD773:HE773"/>
    <mergeCell ref="HD780:HE780"/>
    <mergeCell ref="GF771:GG771"/>
    <mergeCell ref="GH771:GI771"/>
    <mergeCell ref="GJ771:GK771"/>
    <mergeCell ref="GL771:GM771"/>
    <mergeCell ref="GN771:GO771"/>
    <mergeCell ref="GP771:GQ771"/>
    <mergeCell ref="GR771:GS771"/>
    <mergeCell ref="GT771:GU771"/>
    <mergeCell ref="GV771:GW771"/>
    <mergeCell ref="GX771:GY771"/>
    <mergeCell ref="GZ771:HA771"/>
    <mergeCell ref="HB771:HC771"/>
    <mergeCell ref="HD771:HE771"/>
    <mergeCell ref="GF772:GG772"/>
    <mergeCell ref="GH772:GI772"/>
    <mergeCell ref="GJ772:GK772"/>
    <mergeCell ref="GL772:GM772"/>
    <mergeCell ref="GN772:GO772"/>
    <mergeCell ref="GP772:GQ772"/>
    <mergeCell ref="GR772:GS772"/>
    <mergeCell ref="GT772:GU772"/>
    <mergeCell ref="GV772:GW772"/>
    <mergeCell ref="GX772:GY772"/>
    <mergeCell ref="GZ772:HA772"/>
    <mergeCell ref="HB772:HC772"/>
    <mergeCell ref="HD772:HE772"/>
    <mergeCell ref="GF769:GG769"/>
    <mergeCell ref="GH769:GI769"/>
    <mergeCell ref="GJ769:GK769"/>
    <mergeCell ref="GL769:GM769"/>
    <mergeCell ref="GN769:GO769"/>
    <mergeCell ref="GP769:GQ769"/>
    <mergeCell ref="GR769:GS769"/>
    <mergeCell ref="GT769:GU769"/>
    <mergeCell ref="GV769:GW769"/>
    <mergeCell ref="GX769:GY769"/>
    <mergeCell ref="GZ769:HA769"/>
    <mergeCell ref="HB769:HC769"/>
    <mergeCell ref="HD769:HE769"/>
    <mergeCell ref="GF770:GG770"/>
    <mergeCell ref="GH770:GI770"/>
    <mergeCell ref="GJ770:GK770"/>
    <mergeCell ref="GL770:GM770"/>
    <mergeCell ref="GN770:GO770"/>
    <mergeCell ref="GP770:GQ770"/>
    <mergeCell ref="GR770:GS770"/>
    <mergeCell ref="GT770:GU770"/>
    <mergeCell ref="GV770:GW770"/>
    <mergeCell ref="GX770:GY770"/>
    <mergeCell ref="GZ770:HA770"/>
    <mergeCell ref="HB770:HC770"/>
    <mergeCell ref="HD770:HE770"/>
    <mergeCell ref="GF767:GG767"/>
    <mergeCell ref="GH767:GI767"/>
    <mergeCell ref="GJ767:GK767"/>
    <mergeCell ref="GL767:GM767"/>
    <mergeCell ref="GN767:GO767"/>
    <mergeCell ref="GP767:GQ767"/>
    <mergeCell ref="GR767:GS767"/>
    <mergeCell ref="GT767:GU767"/>
    <mergeCell ref="GV767:GW767"/>
    <mergeCell ref="GX767:GY767"/>
    <mergeCell ref="GZ767:HA767"/>
    <mergeCell ref="HB767:HC767"/>
    <mergeCell ref="HD767:HE767"/>
    <mergeCell ref="GF768:GG768"/>
    <mergeCell ref="GH768:GI768"/>
    <mergeCell ref="GJ768:GK768"/>
    <mergeCell ref="GL768:GM768"/>
    <mergeCell ref="GN768:GO768"/>
    <mergeCell ref="GP768:GQ768"/>
    <mergeCell ref="GR768:GS768"/>
    <mergeCell ref="GT768:GU768"/>
    <mergeCell ref="GV768:GW768"/>
    <mergeCell ref="GX768:GY768"/>
    <mergeCell ref="GZ768:HA768"/>
    <mergeCell ref="HB768:HC768"/>
    <mergeCell ref="HD768:HE768"/>
    <mergeCell ref="GF765:GG765"/>
    <mergeCell ref="GH765:GI765"/>
    <mergeCell ref="GJ765:GK765"/>
    <mergeCell ref="GL765:GM765"/>
    <mergeCell ref="GN765:GO765"/>
    <mergeCell ref="GP765:GQ765"/>
    <mergeCell ref="GR765:GS765"/>
    <mergeCell ref="GT765:GU765"/>
    <mergeCell ref="GV765:GW765"/>
    <mergeCell ref="GX765:GY765"/>
    <mergeCell ref="GZ765:HA765"/>
    <mergeCell ref="HB765:HC765"/>
    <mergeCell ref="HD765:HE765"/>
    <mergeCell ref="GF766:GG766"/>
    <mergeCell ref="GH766:GI766"/>
    <mergeCell ref="GJ766:GK766"/>
    <mergeCell ref="GL766:GM766"/>
    <mergeCell ref="GN766:GO766"/>
    <mergeCell ref="GP766:GQ766"/>
    <mergeCell ref="GR766:GS766"/>
    <mergeCell ref="GT766:GU766"/>
    <mergeCell ref="GV766:GW766"/>
    <mergeCell ref="GX766:GY766"/>
    <mergeCell ref="GZ766:HA766"/>
    <mergeCell ref="HB766:HC766"/>
    <mergeCell ref="HD766:HE766"/>
    <mergeCell ref="GF763:GG763"/>
    <mergeCell ref="GH763:GI763"/>
    <mergeCell ref="GJ763:GK763"/>
    <mergeCell ref="GL763:GM763"/>
    <mergeCell ref="GN763:GO763"/>
    <mergeCell ref="GP763:GQ763"/>
    <mergeCell ref="GR763:GS763"/>
    <mergeCell ref="GT763:GU763"/>
    <mergeCell ref="GV763:GW763"/>
    <mergeCell ref="GX763:GY763"/>
    <mergeCell ref="GZ763:HA763"/>
    <mergeCell ref="HB763:HC763"/>
    <mergeCell ref="HD763:HE763"/>
    <mergeCell ref="GF764:GG764"/>
    <mergeCell ref="GH764:GI764"/>
    <mergeCell ref="GJ764:GK764"/>
    <mergeCell ref="GL764:GM764"/>
    <mergeCell ref="GN764:GO764"/>
    <mergeCell ref="GP764:GQ764"/>
    <mergeCell ref="GR764:GS764"/>
    <mergeCell ref="GT764:GU764"/>
    <mergeCell ref="GV764:GW764"/>
    <mergeCell ref="GX764:GY764"/>
    <mergeCell ref="GZ764:HA764"/>
    <mergeCell ref="HB764:HC764"/>
    <mergeCell ref="HD764:HE764"/>
    <mergeCell ref="GF761:GG761"/>
    <mergeCell ref="GH761:GI761"/>
    <mergeCell ref="GJ761:GK761"/>
    <mergeCell ref="GL761:GM761"/>
    <mergeCell ref="GN761:GO761"/>
    <mergeCell ref="GP761:GQ761"/>
    <mergeCell ref="GR761:GS761"/>
    <mergeCell ref="GT761:GU761"/>
    <mergeCell ref="GV761:GW761"/>
    <mergeCell ref="GX761:GY761"/>
    <mergeCell ref="GZ761:HA761"/>
    <mergeCell ref="HB761:HC761"/>
    <mergeCell ref="HD761:HE761"/>
    <mergeCell ref="GF762:GG762"/>
    <mergeCell ref="GH762:GI762"/>
    <mergeCell ref="GJ762:GK762"/>
    <mergeCell ref="GL762:GM762"/>
    <mergeCell ref="GN762:GO762"/>
    <mergeCell ref="GP762:GQ762"/>
    <mergeCell ref="GR762:GS762"/>
    <mergeCell ref="GT762:GU762"/>
    <mergeCell ref="GV762:GW762"/>
    <mergeCell ref="GX762:GY762"/>
    <mergeCell ref="GZ762:HA762"/>
    <mergeCell ref="HB762:HC762"/>
    <mergeCell ref="HD762:HE762"/>
    <mergeCell ref="GF759:GG759"/>
    <mergeCell ref="GH759:GI759"/>
    <mergeCell ref="GJ759:GK759"/>
    <mergeCell ref="GL759:GM759"/>
    <mergeCell ref="GN759:GO759"/>
    <mergeCell ref="GP759:GQ759"/>
    <mergeCell ref="GR759:GS759"/>
    <mergeCell ref="GT759:GU759"/>
    <mergeCell ref="GV759:GW759"/>
    <mergeCell ref="GX759:GY759"/>
    <mergeCell ref="GZ759:HA759"/>
    <mergeCell ref="HB759:HC759"/>
    <mergeCell ref="HD759:HE759"/>
    <mergeCell ref="GF760:GG760"/>
    <mergeCell ref="GH760:GI760"/>
    <mergeCell ref="GJ760:GK760"/>
    <mergeCell ref="GL760:GM760"/>
    <mergeCell ref="GN760:GO760"/>
    <mergeCell ref="GP760:GQ760"/>
    <mergeCell ref="GR760:GS760"/>
    <mergeCell ref="GT760:GU760"/>
    <mergeCell ref="GV760:GW760"/>
    <mergeCell ref="GX760:GY760"/>
    <mergeCell ref="GZ760:HA760"/>
    <mergeCell ref="HB760:HC760"/>
    <mergeCell ref="HD760:HE760"/>
    <mergeCell ref="GF757:GG757"/>
    <mergeCell ref="GH757:GI757"/>
    <mergeCell ref="GJ757:GK757"/>
    <mergeCell ref="GL757:GM757"/>
    <mergeCell ref="GN757:GO757"/>
    <mergeCell ref="GP757:GQ757"/>
    <mergeCell ref="GR757:GS757"/>
    <mergeCell ref="GT757:GU757"/>
    <mergeCell ref="GV757:GW757"/>
    <mergeCell ref="GX757:GY757"/>
    <mergeCell ref="GZ757:HA757"/>
    <mergeCell ref="HB757:HC757"/>
    <mergeCell ref="HD757:HE757"/>
    <mergeCell ref="GF758:GG758"/>
    <mergeCell ref="GH758:GI758"/>
    <mergeCell ref="GJ758:GK758"/>
    <mergeCell ref="GL758:GM758"/>
    <mergeCell ref="GN758:GO758"/>
    <mergeCell ref="GP758:GQ758"/>
    <mergeCell ref="GR758:GS758"/>
    <mergeCell ref="GT758:GU758"/>
    <mergeCell ref="GV758:GW758"/>
    <mergeCell ref="GX758:GY758"/>
    <mergeCell ref="GZ758:HA758"/>
    <mergeCell ref="HB758:HC758"/>
    <mergeCell ref="HD758:HE758"/>
    <mergeCell ref="GF755:GG755"/>
    <mergeCell ref="GH755:GI755"/>
    <mergeCell ref="GJ755:GK755"/>
    <mergeCell ref="GL755:GM755"/>
    <mergeCell ref="GN755:GO755"/>
    <mergeCell ref="GP755:GQ755"/>
    <mergeCell ref="GR755:GS755"/>
    <mergeCell ref="GT755:GU755"/>
    <mergeCell ref="GV755:GW755"/>
    <mergeCell ref="GX755:GY755"/>
    <mergeCell ref="GZ755:HA755"/>
    <mergeCell ref="HB755:HC755"/>
    <mergeCell ref="HD755:HE755"/>
    <mergeCell ref="GF756:GG756"/>
    <mergeCell ref="GH756:GI756"/>
    <mergeCell ref="GJ756:GK756"/>
    <mergeCell ref="GL756:GM756"/>
    <mergeCell ref="GN756:GO756"/>
    <mergeCell ref="GP756:GQ756"/>
    <mergeCell ref="GR756:GS756"/>
    <mergeCell ref="GT756:GU756"/>
    <mergeCell ref="GV756:GW756"/>
    <mergeCell ref="GX756:GY756"/>
    <mergeCell ref="GZ756:HA756"/>
    <mergeCell ref="HB756:HC756"/>
    <mergeCell ref="HD756:HE756"/>
    <mergeCell ref="GF753:GG753"/>
    <mergeCell ref="GH753:GI753"/>
    <mergeCell ref="GJ753:GK753"/>
    <mergeCell ref="GL753:GM753"/>
    <mergeCell ref="GN753:GO753"/>
    <mergeCell ref="GP753:GQ753"/>
    <mergeCell ref="GR753:GS753"/>
    <mergeCell ref="GT753:GU753"/>
    <mergeCell ref="GV753:GW753"/>
    <mergeCell ref="GX753:GY753"/>
    <mergeCell ref="GZ753:HA753"/>
    <mergeCell ref="HB753:HC753"/>
    <mergeCell ref="HD753:HE753"/>
    <mergeCell ref="GF754:GG754"/>
    <mergeCell ref="GH754:GI754"/>
    <mergeCell ref="GJ754:GK754"/>
    <mergeCell ref="GL754:GM754"/>
    <mergeCell ref="GN754:GO754"/>
    <mergeCell ref="GP754:GQ754"/>
    <mergeCell ref="GR754:GS754"/>
    <mergeCell ref="GT754:GU754"/>
    <mergeCell ref="GV754:GW754"/>
    <mergeCell ref="GX754:GY754"/>
    <mergeCell ref="GZ754:HA754"/>
    <mergeCell ref="HB754:HC754"/>
    <mergeCell ref="HD754:HE754"/>
    <mergeCell ref="GF751:GG751"/>
    <mergeCell ref="GH751:GI751"/>
    <mergeCell ref="GJ751:GK751"/>
    <mergeCell ref="GL751:GM751"/>
    <mergeCell ref="GN751:GO751"/>
    <mergeCell ref="GP751:GQ751"/>
    <mergeCell ref="GR751:GS751"/>
    <mergeCell ref="GT751:GU751"/>
    <mergeCell ref="GV751:GW751"/>
    <mergeCell ref="GX751:GY751"/>
    <mergeCell ref="GZ751:HA751"/>
    <mergeCell ref="HB751:HC751"/>
    <mergeCell ref="HD751:HE751"/>
    <mergeCell ref="GF752:GG752"/>
    <mergeCell ref="GH752:GI752"/>
    <mergeCell ref="GJ752:GK752"/>
    <mergeCell ref="GL752:GM752"/>
    <mergeCell ref="GN752:GO752"/>
    <mergeCell ref="GP752:GQ752"/>
    <mergeCell ref="GR752:GS752"/>
    <mergeCell ref="GT752:GU752"/>
    <mergeCell ref="GV752:GW752"/>
    <mergeCell ref="GX752:GY752"/>
    <mergeCell ref="GZ752:HA752"/>
    <mergeCell ref="HB752:HC752"/>
    <mergeCell ref="HD752:HE752"/>
    <mergeCell ref="GJ749:GK749"/>
    <mergeCell ref="GL749:GM749"/>
    <mergeCell ref="GN749:GO749"/>
    <mergeCell ref="GP749:GQ749"/>
    <mergeCell ref="GR749:GS749"/>
    <mergeCell ref="GT749:GU749"/>
    <mergeCell ref="GV749:GW749"/>
    <mergeCell ref="GX749:GY749"/>
    <mergeCell ref="GZ749:HA749"/>
    <mergeCell ref="HB749:HC749"/>
    <mergeCell ref="HD749:HE749"/>
    <mergeCell ref="GF750:GG750"/>
    <mergeCell ref="GH750:GI750"/>
    <mergeCell ref="GJ750:GK750"/>
    <mergeCell ref="GL750:GM750"/>
    <mergeCell ref="GN750:GO750"/>
    <mergeCell ref="GP750:GQ750"/>
    <mergeCell ref="GR750:GS750"/>
    <mergeCell ref="GT750:GU750"/>
    <mergeCell ref="GV750:GW750"/>
    <mergeCell ref="GX750:GY750"/>
    <mergeCell ref="GZ750:HA750"/>
    <mergeCell ref="HB750:HC750"/>
    <mergeCell ref="HD750:HE750"/>
    <mergeCell ref="HD746:HE746"/>
    <mergeCell ref="GF747:GG747"/>
    <mergeCell ref="GH747:GI747"/>
    <mergeCell ref="GJ747:GK747"/>
    <mergeCell ref="GL747:GM747"/>
    <mergeCell ref="GN747:GO747"/>
    <mergeCell ref="GP747:GQ747"/>
    <mergeCell ref="GR747:GS747"/>
    <mergeCell ref="GT747:GU747"/>
    <mergeCell ref="GV747:GW747"/>
    <mergeCell ref="GX747:GY747"/>
    <mergeCell ref="GZ747:HA747"/>
    <mergeCell ref="HB747:HC747"/>
    <mergeCell ref="HD747:HE747"/>
    <mergeCell ref="GF748:GG748"/>
    <mergeCell ref="GH748:GI748"/>
    <mergeCell ref="GJ748:GK748"/>
    <mergeCell ref="GL748:GM748"/>
    <mergeCell ref="GN748:GO748"/>
    <mergeCell ref="GP748:GQ748"/>
    <mergeCell ref="GR748:GS748"/>
    <mergeCell ref="GT748:GU748"/>
    <mergeCell ref="GV748:GW748"/>
    <mergeCell ref="GX748:GY748"/>
    <mergeCell ref="GZ748:HA748"/>
    <mergeCell ref="HB748:HC748"/>
    <mergeCell ref="HD748:HE748"/>
    <mergeCell ref="HD743:HE743"/>
    <mergeCell ref="GF741:HE741"/>
    <mergeCell ref="GF744:GG744"/>
    <mergeCell ref="GH744:GI744"/>
    <mergeCell ref="GJ744:GK744"/>
    <mergeCell ref="GL744:GM744"/>
    <mergeCell ref="GN744:GO744"/>
    <mergeCell ref="GP744:GQ744"/>
    <mergeCell ref="GR744:GS744"/>
    <mergeCell ref="GT744:GU744"/>
    <mergeCell ref="GV744:GW744"/>
    <mergeCell ref="GX744:GY744"/>
    <mergeCell ref="GZ744:HA744"/>
    <mergeCell ref="HB744:HC744"/>
    <mergeCell ref="HD744:HE744"/>
    <mergeCell ref="GF745:GG745"/>
    <mergeCell ref="GH745:GI745"/>
    <mergeCell ref="GJ745:GK745"/>
    <mergeCell ref="GL745:GM745"/>
    <mergeCell ref="GN745:GO745"/>
    <mergeCell ref="GP745:GQ745"/>
    <mergeCell ref="GR745:GS745"/>
    <mergeCell ref="GT745:GU745"/>
    <mergeCell ref="GV745:GW745"/>
    <mergeCell ref="GX745:GY745"/>
    <mergeCell ref="GZ745:HA745"/>
    <mergeCell ref="HB745:HC745"/>
    <mergeCell ref="HD745:HE745"/>
    <mergeCell ref="GF743:GG743"/>
    <mergeCell ref="GH743:GI743"/>
    <mergeCell ref="GJ743:GK743"/>
    <mergeCell ref="GL743:GM743"/>
    <mergeCell ref="GN743:GO743"/>
    <mergeCell ref="GP743:GQ743"/>
    <mergeCell ref="GR743:GS743"/>
    <mergeCell ref="GT743:GU743"/>
    <mergeCell ref="GV742:GW742"/>
    <mergeCell ref="GX742:GY742"/>
    <mergeCell ref="GZ742:HA742"/>
    <mergeCell ref="HB742:HC742"/>
    <mergeCell ref="B833:AD833"/>
    <mergeCell ref="GV743:GW743"/>
    <mergeCell ref="GX743:GY743"/>
    <mergeCell ref="GZ743:HA743"/>
    <mergeCell ref="HB743:HC743"/>
    <mergeCell ref="GF746:GG746"/>
    <mergeCell ref="GH746:GI746"/>
    <mergeCell ref="GJ746:GK746"/>
    <mergeCell ref="GL746:GM746"/>
    <mergeCell ref="GN746:GO746"/>
    <mergeCell ref="GP746:GQ746"/>
    <mergeCell ref="GR746:GS746"/>
    <mergeCell ref="GT746:GU746"/>
    <mergeCell ref="GV746:GW746"/>
    <mergeCell ref="GX746:GY746"/>
    <mergeCell ref="GZ746:HA746"/>
    <mergeCell ref="HB746:HC746"/>
    <mergeCell ref="GF749:GG749"/>
    <mergeCell ref="GH749:GI749"/>
    <mergeCell ref="BR769:BS769"/>
    <mergeCell ref="BT769:BU769"/>
    <mergeCell ref="BV769:BW769"/>
    <mergeCell ref="BR770:BS770"/>
    <mergeCell ref="BT770:BU770"/>
    <mergeCell ref="IH648:II648"/>
    <mergeCell ref="GF742:GG742"/>
    <mergeCell ref="GH742:GI742"/>
    <mergeCell ref="GJ742:GK742"/>
    <mergeCell ref="GL742:GM742"/>
    <mergeCell ref="GN742:GO742"/>
    <mergeCell ref="GP742:GQ742"/>
    <mergeCell ref="GR742:GS742"/>
    <mergeCell ref="GT742:GU742"/>
    <mergeCell ref="HD742:HE742"/>
    <mergeCell ref="HT638:HU638"/>
    <mergeCell ref="HV638:HW638"/>
    <mergeCell ref="HX638:HY638"/>
    <mergeCell ref="HZ638:IA638"/>
    <mergeCell ref="IB638:IC638"/>
    <mergeCell ref="ID638:IE638"/>
    <mergeCell ref="IF638:IG638"/>
    <mergeCell ref="IH638:II638"/>
    <mergeCell ref="HT639:HU639"/>
    <mergeCell ref="HV639:HW639"/>
    <mergeCell ref="HX639:HY639"/>
    <mergeCell ref="HZ639:IA639"/>
    <mergeCell ref="IB639:IC639"/>
    <mergeCell ref="ID639:IE639"/>
    <mergeCell ref="IF639:IG639"/>
    <mergeCell ref="IH639:II639"/>
    <mergeCell ref="HT640:HU640"/>
    <mergeCell ref="HV640:HW640"/>
    <mergeCell ref="HX640:HY640"/>
    <mergeCell ref="HZ640:IA640"/>
    <mergeCell ref="IB640:IC640"/>
    <mergeCell ref="ID640:IE640"/>
    <mergeCell ref="IF640:IG640"/>
    <mergeCell ref="IH640:II640"/>
    <mergeCell ref="HT635:HU635"/>
    <mergeCell ref="HV635:HW635"/>
    <mergeCell ref="HX635:HY635"/>
    <mergeCell ref="HZ635:IA635"/>
    <mergeCell ref="IB635:IC635"/>
    <mergeCell ref="ID635:IE635"/>
    <mergeCell ref="IF635:IG635"/>
    <mergeCell ref="IH635:II635"/>
    <mergeCell ref="HT636:HU636"/>
    <mergeCell ref="HV636:HW636"/>
    <mergeCell ref="HX636:HY636"/>
    <mergeCell ref="HZ636:IA636"/>
    <mergeCell ref="IB636:IC636"/>
    <mergeCell ref="ID636:IE636"/>
    <mergeCell ref="IF636:IG636"/>
    <mergeCell ref="IH636:II636"/>
    <mergeCell ref="HT637:HU637"/>
    <mergeCell ref="HV637:HW637"/>
    <mergeCell ref="HX637:HY637"/>
    <mergeCell ref="HZ637:IA637"/>
    <mergeCell ref="IB637:IC637"/>
    <mergeCell ref="ID637:IE637"/>
    <mergeCell ref="IF637:IG637"/>
    <mergeCell ref="IH637:II637"/>
    <mergeCell ref="HT632:HU632"/>
    <mergeCell ref="HV632:HW632"/>
    <mergeCell ref="HX632:HY632"/>
    <mergeCell ref="HZ632:IA632"/>
    <mergeCell ref="IB632:IC632"/>
    <mergeCell ref="ID632:IE632"/>
    <mergeCell ref="IF632:IG632"/>
    <mergeCell ref="IH632:II632"/>
    <mergeCell ref="HT633:HU633"/>
    <mergeCell ref="HV633:HW633"/>
    <mergeCell ref="HX633:HY633"/>
    <mergeCell ref="HZ633:IA633"/>
    <mergeCell ref="IB633:IC633"/>
    <mergeCell ref="ID633:IE633"/>
    <mergeCell ref="IF633:IG633"/>
    <mergeCell ref="IH633:II633"/>
    <mergeCell ref="HT634:HU634"/>
    <mergeCell ref="HV634:HW634"/>
    <mergeCell ref="HX634:HY634"/>
    <mergeCell ref="HZ634:IA634"/>
    <mergeCell ref="IB634:IC634"/>
    <mergeCell ref="ID634:IE634"/>
    <mergeCell ref="IF634:IG634"/>
    <mergeCell ref="IH634:II634"/>
    <mergeCell ref="HT629:HU629"/>
    <mergeCell ref="HV629:HW629"/>
    <mergeCell ref="HX629:HY629"/>
    <mergeCell ref="HZ629:IA629"/>
    <mergeCell ref="IB629:IC629"/>
    <mergeCell ref="ID629:IE629"/>
    <mergeCell ref="IF629:IG629"/>
    <mergeCell ref="IH629:II629"/>
    <mergeCell ref="HT630:HU630"/>
    <mergeCell ref="HV630:HW630"/>
    <mergeCell ref="HX630:HY630"/>
    <mergeCell ref="HZ630:IA630"/>
    <mergeCell ref="IB630:IC630"/>
    <mergeCell ref="ID630:IE630"/>
    <mergeCell ref="IF630:IG630"/>
    <mergeCell ref="IH630:II630"/>
    <mergeCell ref="HT631:HU631"/>
    <mergeCell ref="HV631:HW631"/>
    <mergeCell ref="HX631:HY631"/>
    <mergeCell ref="HZ631:IA631"/>
    <mergeCell ref="IB631:IC631"/>
    <mergeCell ref="ID631:IE631"/>
    <mergeCell ref="IF631:IG631"/>
    <mergeCell ref="IH631:II631"/>
    <mergeCell ref="HT626:HU626"/>
    <mergeCell ref="HV626:HW626"/>
    <mergeCell ref="HX626:HY626"/>
    <mergeCell ref="HZ626:IA626"/>
    <mergeCell ref="IB626:IC626"/>
    <mergeCell ref="ID626:IE626"/>
    <mergeCell ref="IF626:IG626"/>
    <mergeCell ref="IH626:II626"/>
    <mergeCell ref="HT627:HU627"/>
    <mergeCell ref="HV627:HW627"/>
    <mergeCell ref="HX627:HY627"/>
    <mergeCell ref="HZ627:IA627"/>
    <mergeCell ref="IB627:IC627"/>
    <mergeCell ref="ID627:IE627"/>
    <mergeCell ref="IF627:IG627"/>
    <mergeCell ref="IH627:II627"/>
    <mergeCell ref="HT628:HU628"/>
    <mergeCell ref="HV628:HW628"/>
    <mergeCell ref="HX628:HY628"/>
    <mergeCell ref="HZ628:IA628"/>
    <mergeCell ref="IB628:IC628"/>
    <mergeCell ref="ID628:IE628"/>
    <mergeCell ref="IF628:IG628"/>
    <mergeCell ref="IH628:II628"/>
    <mergeCell ref="HT623:HU623"/>
    <mergeCell ref="HV623:HW623"/>
    <mergeCell ref="HX623:HY623"/>
    <mergeCell ref="HZ623:IA623"/>
    <mergeCell ref="IB623:IC623"/>
    <mergeCell ref="ID623:IE623"/>
    <mergeCell ref="IF623:IG623"/>
    <mergeCell ref="IH623:II623"/>
    <mergeCell ref="HT624:HU624"/>
    <mergeCell ref="HV624:HW624"/>
    <mergeCell ref="HX624:HY624"/>
    <mergeCell ref="HZ624:IA624"/>
    <mergeCell ref="IB624:IC624"/>
    <mergeCell ref="ID624:IE624"/>
    <mergeCell ref="IF624:IG624"/>
    <mergeCell ref="IH624:II624"/>
    <mergeCell ref="HT625:HU625"/>
    <mergeCell ref="HV625:HW625"/>
    <mergeCell ref="HX625:HY625"/>
    <mergeCell ref="HZ625:IA625"/>
    <mergeCell ref="IB625:IC625"/>
    <mergeCell ref="ID625:IE625"/>
    <mergeCell ref="IF625:IG625"/>
    <mergeCell ref="IH625:II625"/>
    <mergeCell ref="HT620:HU620"/>
    <mergeCell ref="HV620:HW620"/>
    <mergeCell ref="HX620:HY620"/>
    <mergeCell ref="HZ620:IA620"/>
    <mergeCell ref="IB620:IC620"/>
    <mergeCell ref="ID620:IE620"/>
    <mergeCell ref="IF620:IG620"/>
    <mergeCell ref="IH620:II620"/>
    <mergeCell ref="HT621:HU621"/>
    <mergeCell ref="HV621:HW621"/>
    <mergeCell ref="HX621:HY621"/>
    <mergeCell ref="HZ621:IA621"/>
    <mergeCell ref="IB621:IC621"/>
    <mergeCell ref="ID621:IE621"/>
    <mergeCell ref="IF621:IG621"/>
    <mergeCell ref="IH621:II621"/>
    <mergeCell ref="HT622:HU622"/>
    <mergeCell ref="HV622:HW622"/>
    <mergeCell ref="HX622:HY622"/>
    <mergeCell ref="HZ622:IA622"/>
    <mergeCell ref="IB622:IC622"/>
    <mergeCell ref="ID622:IE622"/>
    <mergeCell ref="IF622:IG622"/>
    <mergeCell ref="IH622:II622"/>
    <mergeCell ref="HT617:HU617"/>
    <mergeCell ref="HV617:HW617"/>
    <mergeCell ref="HX617:HY617"/>
    <mergeCell ref="HZ617:IA617"/>
    <mergeCell ref="IB617:IC617"/>
    <mergeCell ref="ID617:IE617"/>
    <mergeCell ref="IF617:IG617"/>
    <mergeCell ref="IH617:II617"/>
    <mergeCell ref="HT618:HU618"/>
    <mergeCell ref="HV618:HW618"/>
    <mergeCell ref="HX618:HY618"/>
    <mergeCell ref="HZ618:IA618"/>
    <mergeCell ref="IB618:IC618"/>
    <mergeCell ref="ID618:IE618"/>
    <mergeCell ref="IF618:IG618"/>
    <mergeCell ref="IH618:II618"/>
    <mergeCell ref="HT619:HU619"/>
    <mergeCell ref="HV619:HW619"/>
    <mergeCell ref="HX619:HY619"/>
    <mergeCell ref="HZ619:IA619"/>
    <mergeCell ref="IB619:IC619"/>
    <mergeCell ref="ID619:IE619"/>
    <mergeCell ref="IF619:IG619"/>
    <mergeCell ref="IH619:II619"/>
    <mergeCell ref="HT614:HU614"/>
    <mergeCell ref="HV614:HW614"/>
    <mergeCell ref="HX614:HY614"/>
    <mergeCell ref="HZ614:IA614"/>
    <mergeCell ref="IB614:IC614"/>
    <mergeCell ref="ID614:IE614"/>
    <mergeCell ref="IF614:IG614"/>
    <mergeCell ref="IH614:II614"/>
    <mergeCell ref="HT615:HU615"/>
    <mergeCell ref="HV615:HW615"/>
    <mergeCell ref="HX615:HY615"/>
    <mergeCell ref="HZ615:IA615"/>
    <mergeCell ref="IB615:IC615"/>
    <mergeCell ref="ID615:IE615"/>
    <mergeCell ref="IF615:IG615"/>
    <mergeCell ref="IH615:II615"/>
    <mergeCell ref="HT616:HU616"/>
    <mergeCell ref="HV616:HW616"/>
    <mergeCell ref="HX616:HY616"/>
    <mergeCell ref="HZ616:IA616"/>
    <mergeCell ref="IB616:IC616"/>
    <mergeCell ref="ID616:IE616"/>
    <mergeCell ref="IF616:IG616"/>
    <mergeCell ref="IH616:II616"/>
    <mergeCell ref="HT612:HU612"/>
    <mergeCell ref="HV612:HW612"/>
    <mergeCell ref="HX612:HY612"/>
    <mergeCell ref="HZ612:IA612"/>
    <mergeCell ref="IB612:IC612"/>
    <mergeCell ref="ID612:IE612"/>
    <mergeCell ref="IF612:IG612"/>
    <mergeCell ref="IH612:II612"/>
    <mergeCell ref="HT613:HU613"/>
    <mergeCell ref="HV613:HW613"/>
    <mergeCell ref="HX613:HY613"/>
    <mergeCell ref="HZ613:IA613"/>
    <mergeCell ref="IB613:IC613"/>
    <mergeCell ref="ID613:IE613"/>
    <mergeCell ref="IF613:IG613"/>
    <mergeCell ref="IH613:II613"/>
    <mergeCell ref="GF455:GG455"/>
    <mergeCell ref="GH455:GI455"/>
    <mergeCell ref="GJ455:GK455"/>
    <mergeCell ref="GL455:GM455"/>
    <mergeCell ref="GN455:GO455"/>
    <mergeCell ref="GP455:GQ455"/>
    <mergeCell ref="GF456:GG456"/>
    <mergeCell ref="GH456:GI456"/>
    <mergeCell ref="GJ456:GK456"/>
    <mergeCell ref="GL456:GM456"/>
    <mergeCell ref="GN456:GO456"/>
    <mergeCell ref="GP456:GQ456"/>
    <mergeCell ref="GP463:GQ463"/>
    <mergeCell ref="HT609:II609"/>
    <mergeCell ref="HT610:HU610"/>
    <mergeCell ref="HV610:HW610"/>
    <mergeCell ref="HF610:HG610"/>
    <mergeCell ref="GF452:GG452"/>
    <mergeCell ref="GH452:GI452"/>
    <mergeCell ref="GJ452:GK452"/>
    <mergeCell ref="GL452:GM452"/>
    <mergeCell ref="GN452:GO452"/>
    <mergeCell ref="GP452:GQ452"/>
    <mergeCell ref="GF453:GG453"/>
    <mergeCell ref="GH453:GI453"/>
    <mergeCell ref="GJ453:GK453"/>
    <mergeCell ref="GL453:GM453"/>
    <mergeCell ref="GN453:GO453"/>
    <mergeCell ref="GP453:GQ453"/>
    <mergeCell ref="GF454:GG454"/>
    <mergeCell ref="GH454:GI454"/>
    <mergeCell ref="GJ454:GK454"/>
    <mergeCell ref="GL454:GM454"/>
    <mergeCell ref="GN454:GO454"/>
    <mergeCell ref="GP454:GQ454"/>
    <mergeCell ref="GF457:GG457"/>
    <mergeCell ref="GH457:GI457"/>
    <mergeCell ref="GJ457:GK457"/>
    <mergeCell ref="GL457:GM457"/>
    <mergeCell ref="GN457:GO457"/>
    <mergeCell ref="GP457:GQ457"/>
    <mergeCell ref="GF458:GG458"/>
    <mergeCell ref="GH458:GI458"/>
    <mergeCell ref="GJ458:GK458"/>
    <mergeCell ref="GL458:GM458"/>
    <mergeCell ref="GN458:GO458"/>
    <mergeCell ref="GF462:GG462"/>
    <mergeCell ref="GH462:GI462"/>
    <mergeCell ref="GF449:GG449"/>
    <mergeCell ref="GH449:GI449"/>
    <mergeCell ref="GJ449:GK449"/>
    <mergeCell ref="GL449:GM449"/>
    <mergeCell ref="GN449:GO449"/>
    <mergeCell ref="GP449:GQ449"/>
    <mergeCell ref="GF450:GG450"/>
    <mergeCell ref="GH450:GI450"/>
    <mergeCell ref="GJ450:GK450"/>
    <mergeCell ref="GL450:GM450"/>
    <mergeCell ref="GN450:GO450"/>
    <mergeCell ref="GP450:GQ450"/>
    <mergeCell ref="GF451:GG451"/>
    <mergeCell ref="GH451:GI451"/>
    <mergeCell ref="GJ451:GK451"/>
    <mergeCell ref="GL451:GM451"/>
    <mergeCell ref="GN451:GO451"/>
    <mergeCell ref="GP451:GQ451"/>
    <mergeCell ref="GF446:GG446"/>
    <mergeCell ref="GH446:GI446"/>
    <mergeCell ref="GJ446:GK446"/>
    <mergeCell ref="GL446:GM446"/>
    <mergeCell ref="GN446:GO446"/>
    <mergeCell ref="GP446:GQ446"/>
    <mergeCell ref="GF447:GG447"/>
    <mergeCell ref="GH447:GI447"/>
    <mergeCell ref="GJ447:GK447"/>
    <mergeCell ref="GL447:GM447"/>
    <mergeCell ref="GN447:GO447"/>
    <mergeCell ref="GP447:GQ447"/>
    <mergeCell ref="GF448:GG448"/>
    <mergeCell ref="GH448:GI448"/>
    <mergeCell ref="GJ448:GK448"/>
    <mergeCell ref="GL448:GM448"/>
    <mergeCell ref="GN448:GO448"/>
    <mergeCell ref="GP448:GQ448"/>
    <mergeCell ref="GF443:GG443"/>
    <mergeCell ref="GH443:GI443"/>
    <mergeCell ref="GJ443:GK443"/>
    <mergeCell ref="GL443:GM443"/>
    <mergeCell ref="GN443:GO443"/>
    <mergeCell ref="GP443:GQ443"/>
    <mergeCell ref="GF444:GG444"/>
    <mergeCell ref="GH444:GI444"/>
    <mergeCell ref="GJ444:GK444"/>
    <mergeCell ref="GL444:GM444"/>
    <mergeCell ref="GN444:GO444"/>
    <mergeCell ref="GP444:GQ444"/>
    <mergeCell ref="GF445:GG445"/>
    <mergeCell ref="GH445:GI445"/>
    <mergeCell ref="GJ445:GK445"/>
    <mergeCell ref="GL445:GM445"/>
    <mergeCell ref="GN445:GO445"/>
    <mergeCell ref="GP445:GQ445"/>
    <mergeCell ref="GF440:GG440"/>
    <mergeCell ref="GH440:GI440"/>
    <mergeCell ref="GJ440:GK440"/>
    <mergeCell ref="GL440:GM440"/>
    <mergeCell ref="GN440:GO440"/>
    <mergeCell ref="GP440:GQ440"/>
    <mergeCell ref="GF441:GG441"/>
    <mergeCell ref="GH441:GI441"/>
    <mergeCell ref="GJ441:GK441"/>
    <mergeCell ref="GL441:GM441"/>
    <mergeCell ref="GN441:GO441"/>
    <mergeCell ref="GP441:GQ441"/>
    <mergeCell ref="GF442:GG442"/>
    <mergeCell ref="GH442:GI442"/>
    <mergeCell ref="GJ442:GK442"/>
    <mergeCell ref="GL442:GM442"/>
    <mergeCell ref="GN442:GO442"/>
    <mergeCell ref="GP442:GQ442"/>
    <mergeCell ref="GF437:GG437"/>
    <mergeCell ref="GH437:GI437"/>
    <mergeCell ref="GJ437:GK437"/>
    <mergeCell ref="GL437:GM437"/>
    <mergeCell ref="GN437:GO437"/>
    <mergeCell ref="GP437:GQ437"/>
    <mergeCell ref="GF438:GG438"/>
    <mergeCell ref="GH438:GI438"/>
    <mergeCell ref="GJ438:GK438"/>
    <mergeCell ref="GL438:GM438"/>
    <mergeCell ref="GN438:GO438"/>
    <mergeCell ref="GP438:GQ438"/>
    <mergeCell ref="GF439:GG439"/>
    <mergeCell ref="GH439:GI439"/>
    <mergeCell ref="GJ439:GK439"/>
    <mergeCell ref="GL439:GM439"/>
    <mergeCell ref="GN439:GO439"/>
    <mergeCell ref="GP439:GQ439"/>
    <mergeCell ref="GF434:GG434"/>
    <mergeCell ref="GH434:GI434"/>
    <mergeCell ref="GJ434:GK434"/>
    <mergeCell ref="GL434:GM434"/>
    <mergeCell ref="GN434:GO434"/>
    <mergeCell ref="GP434:GQ434"/>
    <mergeCell ref="GF435:GG435"/>
    <mergeCell ref="GH435:GI435"/>
    <mergeCell ref="GJ435:GK435"/>
    <mergeCell ref="GL435:GM435"/>
    <mergeCell ref="GN435:GO435"/>
    <mergeCell ref="GP435:GQ435"/>
    <mergeCell ref="GF436:GG436"/>
    <mergeCell ref="GH436:GI436"/>
    <mergeCell ref="GJ436:GK436"/>
    <mergeCell ref="GL436:GM436"/>
    <mergeCell ref="GN436:GO436"/>
    <mergeCell ref="GP436:GQ436"/>
    <mergeCell ref="GF431:GG431"/>
    <mergeCell ref="GH431:GI431"/>
    <mergeCell ref="GJ431:GK431"/>
    <mergeCell ref="GL431:GM431"/>
    <mergeCell ref="GN431:GO431"/>
    <mergeCell ref="GP431:GQ431"/>
    <mergeCell ref="GF432:GG432"/>
    <mergeCell ref="GH432:GI432"/>
    <mergeCell ref="GJ432:GK432"/>
    <mergeCell ref="GL432:GM432"/>
    <mergeCell ref="GN432:GO432"/>
    <mergeCell ref="GP432:GQ432"/>
    <mergeCell ref="GF433:GG433"/>
    <mergeCell ref="GH433:GI433"/>
    <mergeCell ref="GJ433:GK433"/>
    <mergeCell ref="GL433:GM433"/>
    <mergeCell ref="GN433:GO433"/>
    <mergeCell ref="GP433:GQ433"/>
    <mergeCell ref="GF428:GG428"/>
    <mergeCell ref="GH428:GI428"/>
    <mergeCell ref="GJ428:GK428"/>
    <mergeCell ref="GL428:GM428"/>
    <mergeCell ref="GN428:GO428"/>
    <mergeCell ref="GP428:GQ428"/>
    <mergeCell ref="GF429:GG429"/>
    <mergeCell ref="GH429:GI429"/>
    <mergeCell ref="GJ429:GK429"/>
    <mergeCell ref="GL429:GM429"/>
    <mergeCell ref="GN429:GO429"/>
    <mergeCell ref="GP429:GQ429"/>
    <mergeCell ref="GF430:GG430"/>
    <mergeCell ref="GH430:GI430"/>
    <mergeCell ref="GJ430:GK430"/>
    <mergeCell ref="GL430:GM430"/>
    <mergeCell ref="GN430:GO430"/>
    <mergeCell ref="GP430:GQ430"/>
    <mergeCell ref="GF424:GQ424"/>
    <mergeCell ref="GF425:GG425"/>
    <mergeCell ref="GH425:GI425"/>
    <mergeCell ref="GJ425:GK425"/>
    <mergeCell ref="GL425:GM425"/>
    <mergeCell ref="GN425:GO425"/>
    <mergeCell ref="GP425:GQ425"/>
    <mergeCell ref="GF426:GG426"/>
    <mergeCell ref="GH426:GI426"/>
    <mergeCell ref="GJ426:GK426"/>
    <mergeCell ref="GL426:GM426"/>
    <mergeCell ref="GN426:GO426"/>
    <mergeCell ref="GP426:GQ426"/>
    <mergeCell ref="GF427:GG427"/>
    <mergeCell ref="GH427:GI427"/>
    <mergeCell ref="GJ427:GK427"/>
    <mergeCell ref="GL427:GM427"/>
    <mergeCell ref="GN427:GO427"/>
    <mergeCell ref="GP427:GQ427"/>
    <mergeCell ref="DS165:DT165"/>
    <mergeCell ref="BM391:BP391"/>
    <mergeCell ref="BM393:BN393"/>
    <mergeCell ref="BO393:BP393"/>
    <mergeCell ref="BO394:BP394"/>
    <mergeCell ref="DI268:DR268"/>
    <mergeCell ref="DT268:EC268"/>
    <mergeCell ref="BY269:BZ269"/>
    <mergeCell ref="CB269:CC269"/>
    <mergeCell ref="CD269:CE269"/>
    <mergeCell ref="CF269:CG269"/>
    <mergeCell ref="CH269:CI269"/>
    <mergeCell ref="CJ269:CK269"/>
    <mergeCell ref="CM269:CN269"/>
    <mergeCell ref="CO269:CP269"/>
    <mergeCell ref="CQ269:CR269"/>
    <mergeCell ref="CS269:CT269"/>
    <mergeCell ref="CU269:CV269"/>
    <mergeCell ref="CX269:CY269"/>
    <mergeCell ref="CZ269:DA269"/>
    <mergeCell ref="DI269:DJ269"/>
    <mergeCell ref="DK269:DL269"/>
    <mergeCell ref="DM269:DN269"/>
    <mergeCell ref="DO269:DP269"/>
    <mergeCell ref="DQ269:DR269"/>
    <mergeCell ref="DT269:DU269"/>
    <mergeCell ref="DV269:DW269"/>
    <mergeCell ref="DX269:DY269"/>
    <mergeCell ref="DZ269:EA269"/>
    <mergeCell ref="EB269:EC269"/>
    <mergeCell ref="BY270:BZ270"/>
    <mergeCell ref="CB270:CC270"/>
    <mergeCell ref="DI156:DJ156"/>
    <mergeCell ref="DK156:DL156"/>
    <mergeCell ref="DM156:DN156"/>
    <mergeCell ref="DO156:DP156"/>
    <mergeCell ref="DQ156:DR156"/>
    <mergeCell ref="DS156:DT156"/>
    <mergeCell ref="DI157:DJ157"/>
    <mergeCell ref="DK157:DL157"/>
    <mergeCell ref="DM157:DN157"/>
    <mergeCell ref="DO157:DP157"/>
    <mergeCell ref="DQ157:DR157"/>
    <mergeCell ref="DS157:DT157"/>
    <mergeCell ref="DI158:DJ158"/>
    <mergeCell ref="DK158:DL158"/>
    <mergeCell ref="DM158:DN158"/>
    <mergeCell ref="DO158:DP158"/>
    <mergeCell ref="DQ158:DR158"/>
    <mergeCell ref="DS158:DT158"/>
    <mergeCell ref="DI153:DJ153"/>
    <mergeCell ref="DK153:DL153"/>
    <mergeCell ref="DM153:DN153"/>
    <mergeCell ref="DO153:DP153"/>
    <mergeCell ref="DQ153:DR153"/>
    <mergeCell ref="DS153:DT153"/>
    <mergeCell ref="DI154:DJ154"/>
    <mergeCell ref="DK154:DL154"/>
    <mergeCell ref="DM154:DN154"/>
    <mergeCell ref="DO154:DP154"/>
    <mergeCell ref="DQ154:DR154"/>
    <mergeCell ref="DS154:DT154"/>
    <mergeCell ref="DI155:DJ155"/>
    <mergeCell ref="DK155:DL155"/>
    <mergeCell ref="DM155:DN155"/>
    <mergeCell ref="DO155:DP155"/>
    <mergeCell ref="DQ155:DR155"/>
    <mergeCell ref="DS155:DT155"/>
    <mergeCell ref="DI150:DJ150"/>
    <mergeCell ref="DK150:DL150"/>
    <mergeCell ref="DM150:DN150"/>
    <mergeCell ref="DO150:DP150"/>
    <mergeCell ref="DQ150:DR150"/>
    <mergeCell ref="DS150:DT150"/>
    <mergeCell ref="DI151:DJ151"/>
    <mergeCell ref="DK151:DL151"/>
    <mergeCell ref="DM151:DN151"/>
    <mergeCell ref="DO151:DP151"/>
    <mergeCell ref="DQ151:DR151"/>
    <mergeCell ref="DS151:DT151"/>
    <mergeCell ref="DI152:DJ152"/>
    <mergeCell ref="DK152:DL152"/>
    <mergeCell ref="DM152:DN152"/>
    <mergeCell ref="DO152:DP152"/>
    <mergeCell ref="DQ152:DR152"/>
    <mergeCell ref="DS152:DT152"/>
    <mergeCell ref="DI147:DJ147"/>
    <mergeCell ref="DK147:DL147"/>
    <mergeCell ref="DM147:DN147"/>
    <mergeCell ref="DO147:DP147"/>
    <mergeCell ref="DQ147:DR147"/>
    <mergeCell ref="DS147:DT147"/>
    <mergeCell ref="DI148:DJ148"/>
    <mergeCell ref="DK148:DL148"/>
    <mergeCell ref="DM148:DN148"/>
    <mergeCell ref="DO148:DP148"/>
    <mergeCell ref="DQ148:DR148"/>
    <mergeCell ref="DS148:DT148"/>
    <mergeCell ref="DI149:DJ149"/>
    <mergeCell ref="DK149:DL149"/>
    <mergeCell ref="DM149:DN149"/>
    <mergeCell ref="DO149:DP149"/>
    <mergeCell ref="DQ149:DR149"/>
    <mergeCell ref="DS149:DT149"/>
    <mergeCell ref="DI144:DJ144"/>
    <mergeCell ref="DK144:DL144"/>
    <mergeCell ref="DM144:DN144"/>
    <mergeCell ref="DO144:DP144"/>
    <mergeCell ref="DQ144:DR144"/>
    <mergeCell ref="DS144:DT144"/>
    <mergeCell ref="DI145:DJ145"/>
    <mergeCell ref="DK145:DL145"/>
    <mergeCell ref="DM145:DN145"/>
    <mergeCell ref="DO145:DP145"/>
    <mergeCell ref="DQ145:DR145"/>
    <mergeCell ref="DS145:DT145"/>
    <mergeCell ref="DI146:DJ146"/>
    <mergeCell ref="DK146:DL146"/>
    <mergeCell ref="DM146:DN146"/>
    <mergeCell ref="DO146:DP146"/>
    <mergeCell ref="DQ146:DR146"/>
    <mergeCell ref="DS146:DT146"/>
    <mergeCell ref="DI141:DJ141"/>
    <mergeCell ref="DK141:DL141"/>
    <mergeCell ref="DM141:DN141"/>
    <mergeCell ref="DO141:DP141"/>
    <mergeCell ref="DQ141:DR141"/>
    <mergeCell ref="DS141:DT141"/>
    <mergeCell ref="DI142:DJ142"/>
    <mergeCell ref="DK142:DL142"/>
    <mergeCell ref="DM142:DN142"/>
    <mergeCell ref="DO142:DP142"/>
    <mergeCell ref="DQ142:DR142"/>
    <mergeCell ref="DS142:DT142"/>
    <mergeCell ref="DI143:DJ143"/>
    <mergeCell ref="DK143:DL143"/>
    <mergeCell ref="DM143:DN143"/>
    <mergeCell ref="DO143:DP143"/>
    <mergeCell ref="DQ143:DR143"/>
    <mergeCell ref="DS143:DT143"/>
    <mergeCell ref="DQ137:DR137"/>
    <mergeCell ref="DS137:DT137"/>
    <mergeCell ref="DI138:DJ138"/>
    <mergeCell ref="DK138:DL138"/>
    <mergeCell ref="DM138:DN138"/>
    <mergeCell ref="DO138:DP138"/>
    <mergeCell ref="DQ138:DR138"/>
    <mergeCell ref="DS138:DT138"/>
    <mergeCell ref="DI139:DJ139"/>
    <mergeCell ref="DK139:DL139"/>
    <mergeCell ref="DM139:DN139"/>
    <mergeCell ref="DO139:DP139"/>
    <mergeCell ref="DQ139:DR139"/>
    <mergeCell ref="DS139:DT139"/>
    <mergeCell ref="DI140:DJ140"/>
    <mergeCell ref="DK140:DL140"/>
    <mergeCell ref="DM140:DN140"/>
    <mergeCell ref="DO140:DP140"/>
    <mergeCell ref="DQ140:DR140"/>
    <mergeCell ref="DS140:DT140"/>
    <mergeCell ref="FG352:FH352"/>
    <mergeCell ref="DI129:DJ129"/>
    <mergeCell ref="DK129:DL129"/>
    <mergeCell ref="DM129:DN129"/>
    <mergeCell ref="DO129:DP129"/>
    <mergeCell ref="DQ129:DR129"/>
    <mergeCell ref="DS129:DT129"/>
    <mergeCell ref="DI130:DJ130"/>
    <mergeCell ref="DK130:DL130"/>
    <mergeCell ref="DM130:DN130"/>
    <mergeCell ref="DO130:DP130"/>
    <mergeCell ref="DQ130:DR130"/>
    <mergeCell ref="DS130:DT130"/>
    <mergeCell ref="DI131:DJ131"/>
    <mergeCell ref="DK131:DL131"/>
    <mergeCell ref="DM131:DN131"/>
    <mergeCell ref="DO131:DP131"/>
    <mergeCell ref="DQ131:DR131"/>
    <mergeCell ref="DS131:DT131"/>
    <mergeCell ref="DI132:DJ132"/>
    <mergeCell ref="DK132:DL132"/>
    <mergeCell ref="DM132:DN132"/>
    <mergeCell ref="DO132:DP132"/>
    <mergeCell ref="DQ132:DR132"/>
    <mergeCell ref="DS132:DT132"/>
    <mergeCell ref="DI133:DJ133"/>
    <mergeCell ref="DK133:DL133"/>
    <mergeCell ref="DM133:DN133"/>
    <mergeCell ref="DO133:DP133"/>
    <mergeCell ref="DQ133:DR133"/>
    <mergeCell ref="DS133:DT133"/>
    <mergeCell ref="DI134:DJ134"/>
    <mergeCell ref="FG271:FH271"/>
    <mergeCell ref="ES349:FH349"/>
    <mergeCell ref="ES350:ET350"/>
    <mergeCell ref="EU350:EV350"/>
    <mergeCell ref="EW350:EX350"/>
    <mergeCell ref="EY350:EZ350"/>
    <mergeCell ref="FA350:FB350"/>
    <mergeCell ref="FC350:FD350"/>
    <mergeCell ref="FE350:FF350"/>
    <mergeCell ref="FG350:FH350"/>
    <mergeCell ref="ES351:ET351"/>
    <mergeCell ref="EU351:EV351"/>
    <mergeCell ref="EW351:EX351"/>
    <mergeCell ref="EY351:EZ351"/>
    <mergeCell ref="FA351:FB351"/>
    <mergeCell ref="FC351:FD351"/>
    <mergeCell ref="FE351:FF351"/>
    <mergeCell ref="FG351:FH351"/>
    <mergeCell ref="ES269:ET269"/>
    <mergeCell ref="EU269:EV269"/>
    <mergeCell ref="EW269:EX269"/>
    <mergeCell ref="EY269:EZ269"/>
    <mergeCell ref="FA269:FB269"/>
    <mergeCell ref="FC269:FD269"/>
    <mergeCell ref="FE269:FF269"/>
    <mergeCell ref="FG269:FH269"/>
    <mergeCell ref="ES270:ET270"/>
    <mergeCell ref="EU270:EV270"/>
    <mergeCell ref="EW270:EX270"/>
    <mergeCell ref="EY270:EZ270"/>
    <mergeCell ref="FA270:FB270"/>
    <mergeCell ref="FC270:FD270"/>
    <mergeCell ref="FE270:FF270"/>
    <mergeCell ref="FG270:FH270"/>
    <mergeCell ref="ES268:FH268"/>
    <mergeCell ref="AH10:AI10"/>
    <mergeCell ref="AH11:AI11"/>
    <mergeCell ref="AH827:AI827"/>
    <mergeCell ref="AJ827:AK827"/>
    <mergeCell ref="AL827:AM827"/>
    <mergeCell ref="DI127:DJ127"/>
    <mergeCell ref="DK127:DL127"/>
    <mergeCell ref="DM127:DN127"/>
    <mergeCell ref="DO127:DP127"/>
    <mergeCell ref="DQ127:DR127"/>
    <mergeCell ref="DS127:DT127"/>
    <mergeCell ref="DI128:DJ128"/>
    <mergeCell ref="DK128:DL128"/>
    <mergeCell ref="DM128:DN128"/>
    <mergeCell ref="DO128:DP128"/>
    <mergeCell ref="DQ128:DR128"/>
    <mergeCell ref="DS128:DT128"/>
    <mergeCell ref="DI126:DT126"/>
    <mergeCell ref="BM392:BN392"/>
    <mergeCell ref="BO392:BP392"/>
    <mergeCell ref="DK134:DL134"/>
    <mergeCell ref="DM134:DN134"/>
    <mergeCell ref="DO134:DP134"/>
    <mergeCell ref="DQ134:DR134"/>
    <mergeCell ref="DS134:DT134"/>
    <mergeCell ref="DI135:DJ135"/>
    <mergeCell ref="DK135:DL135"/>
    <mergeCell ref="DM135:DN135"/>
    <mergeCell ref="DO135:DP135"/>
    <mergeCell ref="DQ135:DR135"/>
    <mergeCell ref="DS135:DT135"/>
    <mergeCell ref="DI136:DJ136"/>
    <mergeCell ref="GC1103:GD1103"/>
    <mergeCell ref="GF1103:GG1103"/>
    <mergeCell ref="AH703:AI703"/>
    <mergeCell ref="AK703:AL703"/>
    <mergeCell ref="AN703:AO703"/>
    <mergeCell ref="AQ703:AR703"/>
    <mergeCell ref="AH704:AI704"/>
    <mergeCell ref="AK704:AL704"/>
    <mergeCell ref="AN704:AO704"/>
    <mergeCell ref="AQ704:AR704"/>
    <mergeCell ref="FM1102:FN1102"/>
    <mergeCell ref="FO1102:FP1102"/>
    <mergeCell ref="FR1102:FS1102"/>
    <mergeCell ref="FT1102:FU1102"/>
    <mergeCell ref="FV1102:FW1102"/>
    <mergeCell ref="FY1102:FZ1102"/>
    <mergeCell ref="GA1102:GB1102"/>
    <mergeCell ref="GC1102:GD1102"/>
    <mergeCell ref="GF1102:GG1102"/>
    <mergeCell ref="CZ1103:DA1103"/>
    <mergeCell ref="DB1103:DC1103"/>
    <mergeCell ref="EP1102:EQ1102"/>
    <mergeCell ref="ER1102:ES1102"/>
    <mergeCell ref="ET1102:EU1102"/>
    <mergeCell ref="EW1102:EX1102"/>
    <mergeCell ref="EY1102:EZ1102"/>
    <mergeCell ref="FA1102:FB1102"/>
    <mergeCell ref="DD1103:DE1103"/>
    <mergeCell ref="DG1103:DH1103"/>
    <mergeCell ref="DI1103:DJ1103"/>
    <mergeCell ref="DK1103:DL1103"/>
    <mergeCell ref="DN1103:DO1103"/>
    <mergeCell ref="DP1103:DQ1103"/>
    <mergeCell ref="DR1103:DS1103"/>
    <mergeCell ref="DU1103:DV1103"/>
    <mergeCell ref="DW1103:DX1103"/>
    <mergeCell ref="DY1103:DZ1103"/>
    <mergeCell ref="EB1103:EC1103"/>
    <mergeCell ref="ED1103:EE1103"/>
    <mergeCell ref="EF1103:EG1103"/>
    <mergeCell ref="EI1103:EJ1103"/>
    <mergeCell ref="EK1103:EL1103"/>
    <mergeCell ref="EM1103:EN1103"/>
    <mergeCell ref="EP1103:EQ1103"/>
    <mergeCell ref="FA1103:FB1103"/>
    <mergeCell ref="ER1103:ES1103"/>
    <mergeCell ref="ET1103:EU1103"/>
    <mergeCell ref="EW1103:EX1103"/>
    <mergeCell ref="EY1103:EZ1103"/>
    <mergeCell ref="EM1102:EN1102"/>
    <mergeCell ref="CZ1102:DA1102"/>
    <mergeCell ref="DB1102:DC1102"/>
    <mergeCell ref="DD1102:DE1102"/>
    <mergeCell ref="DG1102:DH1102"/>
    <mergeCell ref="DI1102:DJ1102"/>
    <mergeCell ref="DK1102:DL1102"/>
    <mergeCell ref="DN1102:DO1102"/>
    <mergeCell ref="DP1102:DQ1102"/>
    <mergeCell ref="DR1102:DS1102"/>
    <mergeCell ref="DU1102:DV1102"/>
    <mergeCell ref="DW1102:DX1102"/>
    <mergeCell ref="DY1102:DZ1102"/>
    <mergeCell ref="EB1102:EC1102"/>
    <mergeCell ref="ED1102:EE1102"/>
    <mergeCell ref="EF1102:EG1102"/>
    <mergeCell ref="EI1102:EJ1102"/>
    <mergeCell ref="EK1102:EL1102"/>
    <mergeCell ref="BO1104:BP1104"/>
    <mergeCell ref="BR1101:BU1101"/>
    <mergeCell ref="BW1101:BZ1101"/>
    <mergeCell ref="BW1102:BX1102"/>
    <mergeCell ref="BY1102:BZ1102"/>
    <mergeCell ref="BW1103:BX1103"/>
    <mergeCell ref="BY1103:BZ1103"/>
    <mergeCell ref="B1117:AD1117"/>
    <mergeCell ref="CB1102:CC1102"/>
    <mergeCell ref="CE1102:CF1102"/>
    <mergeCell ref="CH1102:CI1102"/>
    <mergeCell ref="CK1102:CL1102"/>
    <mergeCell ref="CN1102:CO1102"/>
    <mergeCell ref="AH1103:AI1103"/>
    <mergeCell ref="AJ1103:AK1103"/>
    <mergeCell ref="AL1103:AM1103"/>
    <mergeCell ref="AN1103:AO1103"/>
    <mergeCell ref="AQ1103:AR1103"/>
    <mergeCell ref="AS1103:AT1103"/>
    <mergeCell ref="AU1103:AV1103"/>
    <mergeCell ref="AW1103:AX1103"/>
    <mergeCell ref="AZ1103:BA1103"/>
    <mergeCell ref="BB1103:BC1103"/>
    <mergeCell ref="BD1103:BE1103"/>
    <mergeCell ref="BF1103:BG1103"/>
    <mergeCell ref="BI1103:BJ1103"/>
    <mergeCell ref="BK1103:BL1103"/>
    <mergeCell ref="BM1103:BN1103"/>
    <mergeCell ref="BO1103:BP1103"/>
    <mergeCell ref="CB1103:CC1103"/>
    <mergeCell ref="C1113:E1113"/>
    <mergeCell ref="F1113:AD1113"/>
    <mergeCell ref="FY1028:FZ1028"/>
    <mergeCell ref="GA1028:GB1028"/>
    <mergeCell ref="GC1028:GD1028"/>
    <mergeCell ref="B1066:AD1066"/>
    <mergeCell ref="GF1027:GG1027"/>
    <mergeCell ref="GF1028:GG1028"/>
    <mergeCell ref="AH1101:AO1101"/>
    <mergeCell ref="AQ1101:AX1101"/>
    <mergeCell ref="AZ1101:BG1101"/>
    <mergeCell ref="BI1101:BP1101"/>
    <mergeCell ref="AH1102:AI1102"/>
    <mergeCell ref="AJ1102:AK1102"/>
    <mergeCell ref="AL1102:AM1102"/>
    <mergeCell ref="AN1102:AO1102"/>
    <mergeCell ref="AQ1102:AR1102"/>
    <mergeCell ref="AS1102:AT1102"/>
    <mergeCell ref="AU1102:AV1102"/>
    <mergeCell ref="AW1102:AX1102"/>
    <mergeCell ref="AZ1102:BA1102"/>
    <mergeCell ref="BB1102:BC1102"/>
    <mergeCell ref="BD1102:BE1102"/>
    <mergeCell ref="BF1102:BG1102"/>
    <mergeCell ref="BI1102:BJ1102"/>
    <mergeCell ref="BK1102:BL1102"/>
    <mergeCell ref="BM1102:BN1102"/>
    <mergeCell ref="BO1102:BP1102"/>
    <mergeCell ref="BR1102:BS1102"/>
    <mergeCell ref="BT1102:BU1102"/>
    <mergeCell ref="CQ1102:CR1102"/>
    <mergeCell ref="CT1102:CU1102"/>
    <mergeCell ref="EK1028:EL1028"/>
    <mergeCell ref="FD1102:FE1102"/>
    <mergeCell ref="FR1028:FS1028"/>
    <mergeCell ref="FT1028:FU1028"/>
    <mergeCell ref="FV1028:FW1028"/>
    <mergeCell ref="ET1027:EU1027"/>
    <mergeCell ref="EW1027:EX1027"/>
    <mergeCell ref="EY1027:EZ1027"/>
    <mergeCell ref="FA1027:FB1027"/>
    <mergeCell ref="FD1027:FE1027"/>
    <mergeCell ref="FF1027:FG1027"/>
    <mergeCell ref="FH1027:FI1027"/>
    <mergeCell ref="FK1027:FL1027"/>
    <mergeCell ref="FM1027:FN1027"/>
    <mergeCell ref="FO1027:FP1027"/>
    <mergeCell ref="FR1027:FS1027"/>
    <mergeCell ref="FT1027:FU1027"/>
    <mergeCell ref="FV1027:FW1027"/>
    <mergeCell ref="BR1103:BS1103"/>
    <mergeCell ref="BT1103:BU1103"/>
    <mergeCell ref="FF1102:FG1102"/>
    <mergeCell ref="FH1102:FI1102"/>
    <mergeCell ref="FK1102:FL1102"/>
    <mergeCell ref="CW1102:CX1102"/>
    <mergeCell ref="CE1103:CF1103"/>
    <mergeCell ref="CH1103:CI1103"/>
    <mergeCell ref="CK1103:CL1103"/>
    <mergeCell ref="CN1103:CO1103"/>
    <mergeCell ref="CQ1103:CR1103"/>
    <mergeCell ref="CT1103:CU1103"/>
    <mergeCell ref="CW1103:CX1103"/>
    <mergeCell ref="CZ1101:DE1101"/>
    <mergeCell ref="DG1101:DL1101"/>
    <mergeCell ref="DN1101:DS1101"/>
    <mergeCell ref="EB1028:EC1028"/>
    <mergeCell ref="ED1028:EE1028"/>
    <mergeCell ref="EF1028:EG1028"/>
    <mergeCell ref="EI1028:EJ1028"/>
    <mergeCell ref="EM1028:EN1028"/>
    <mergeCell ref="EP1028:EQ1028"/>
    <mergeCell ref="ER1028:ES1028"/>
    <mergeCell ref="ET1028:EU1028"/>
    <mergeCell ref="EW1028:EX1028"/>
    <mergeCell ref="EY1028:EZ1028"/>
    <mergeCell ref="FA1028:FB1028"/>
    <mergeCell ref="FD1028:FE1028"/>
    <mergeCell ref="FF1028:FG1028"/>
    <mergeCell ref="FH1028:FI1028"/>
    <mergeCell ref="FK1028:FL1028"/>
    <mergeCell ref="FM1028:FN1028"/>
    <mergeCell ref="FO1028:FP1028"/>
    <mergeCell ref="EB1026:EG1026"/>
    <mergeCell ref="EI1026:EN1026"/>
    <mergeCell ref="EP1026:EU1026"/>
    <mergeCell ref="EW1026:FB1026"/>
    <mergeCell ref="FD1026:FI1026"/>
    <mergeCell ref="FK1026:FP1026"/>
    <mergeCell ref="FR1026:FW1026"/>
    <mergeCell ref="FY1026:GD1026"/>
    <mergeCell ref="CZ1027:DA1027"/>
    <mergeCell ref="DB1027:DC1027"/>
    <mergeCell ref="DD1027:DE1027"/>
    <mergeCell ref="DG1027:DH1027"/>
    <mergeCell ref="DI1027:DJ1027"/>
    <mergeCell ref="DK1027:DL1027"/>
    <mergeCell ref="DN1027:DO1027"/>
    <mergeCell ref="DP1027:DQ1027"/>
    <mergeCell ref="DR1027:DS1027"/>
    <mergeCell ref="DU1027:DV1027"/>
    <mergeCell ref="DW1027:DX1027"/>
    <mergeCell ref="DY1027:DZ1027"/>
    <mergeCell ref="EB1027:EC1027"/>
    <mergeCell ref="ED1027:EE1027"/>
    <mergeCell ref="EF1027:EG1027"/>
    <mergeCell ref="EI1027:EJ1027"/>
    <mergeCell ref="EK1027:EL1027"/>
    <mergeCell ref="EM1027:EN1027"/>
    <mergeCell ref="EP1027:EQ1027"/>
    <mergeCell ref="ER1027:ES1027"/>
    <mergeCell ref="FY1027:FZ1027"/>
    <mergeCell ref="GA1027:GB1027"/>
    <mergeCell ref="GC1027:GD1027"/>
    <mergeCell ref="CK1027:CL1027"/>
    <mergeCell ref="CN1027:CO1027"/>
    <mergeCell ref="CQ1027:CR1027"/>
    <mergeCell ref="CT1027:CU1027"/>
    <mergeCell ref="CW1027:CX1027"/>
    <mergeCell ref="CB1028:CC1028"/>
    <mergeCell ref="CE1028:CF1028"/>
    <mergeCell ref="CH1028:CI1028"/>
    <mergeCell ref="CK1028:CL1028"/>
    <mergeCell ref="CN1028:CO1028"/>
    <mergeCell ref="CQ1028:CR1028"/>
    <mergeCell ref="CT1028:CU1028"/>
    <mergeCell ref="CW1028:CX1028"/>
    <mergeCell ref="CZ1026:DE1026"/>
    <mergeCell ref="DG1026:DL1026"/>
    <mergeCell ref="DN1026:DS1026"/>
    <mergeCell ref="DU1026:DZ1026"/>
    <mergeCell ref="CZ1028:DA1028"/>
    <mergeCell ref="DB1028:DC1028"/>
    <mergeCell ref="DD1028:DE1028"/>
    <mergeCell ref="DG1028:DH1028"/>
    <mergeCell ref="DI1028:DJ1028"/>
    <mergeCell ref="DK1028:DL1028"/>
    <mergeCell ref="DN1028:DO1028"/>
    <mergeCell ref="DP1028:DQ1028"/>
    <mergeCell ref="DR1028:DS1028"/>
    <mergeCell ref="DU1028:DV1028"/>
    <mergeCell ref="DW1028:DX1028"/>
    <mergeCell ref="DY1028:DZ1028"/>
    <mergeCell ref="AH1035:AI1035"/>
    <mergeCell ref="AJ1035:AK1035"/>
    <mergeCell ref="AL1035:AM1035"/>
    <mergeCell ref="AN1035:AO1035"/>
    <mergeCell ref="AQ1035:AR1035"/>
    <mergeCell ref="AS1035:AT1035"/>
    <mergeCell ref="AU1035:AV1035"/>
    <mergeCell ref="AW1035:AX1035"/>
    <mergeCell ref="AZ1035:BA1035"/>
    <mergeCell ref="BB1035:BC1035"/>
    <mergeCell ref="BD1035:BE1035"/>
    <mergeCell ref="BF1035:BG1035"/>
    <mergeCell ref="BY1027:BZ1027"/>
    <mergeCell ref="BY1028:BZ1028"/>
    <mergeCell ref="CB1027:CC1027"/>
    <mergeCell ref="CE1027:CF1027"/>
    <mergeCell ref="CH1027:CI1027"/>
    <mergeCell ref="BI1035:BJ1035"/>
    <mergeCell ref="BK1035:BL1035"/>
    <mergeCell ref="BM1035:BN1035"/>
    <mergeCell ref="BO1035:BP1035"/>
    <mergeCell ref="BR1035:BS1035"/>
    <mergeCell ref="BT1035:BU1035"/>
    <mergeCell ref="BV1035:BW1035"/>
    <mergeCell ref="AN1032:AO1032"/>
    <mergeCell ref="AQ1032:AR1032"/>
    <mergeCell ref="AS1032:AT1032"/>
    <mergeCell ref="AU1032:AV1032"/>
    <mergeCell ref="AW1032:AX1032"/>
    <mergeCell ref="AZ1032:BA1032"/>
    <mergeCell ref="BB1032:BC1032"/>
    <mergeCell ref="BD1032:BE1032"/>
    <mergeCell ref="BT1037:BU1037"/>
    <mergeCell ref="BV1037:BW1037"/>
    <mergeCell ref="AH1037:AI1037"/>
    <mergeCell ref="AJ1037:AK1037"/>
    <mergeCell ref="AL1037:AM1037"/>
    <mergeCell ref="AN1037:AO1037"/>
    <mergeCell ref="AQ1037:AR1037"/>
    <mergeCell ref="AS1037:AT1037"/>
    <mergeCell ref="AU1037:AV1037"/>
    <mergeCell ref="AW1037:AX1037"/>
    <mergeCell ref="AZ1037:BA1037"/>
    <mergeCell ref="BB1037:BC1037"/>
    <mergeCell ref="BD1037:BE1037"/>
    <mergeCell ref="BF1037:BG1037"/>
    <mergeCell ref="BI1037:BJ1037"/>
    <mergeCell ref="BK1037:BL1037"/>
    <mergeCell ref="BM1037:BN1037"/>
    <mergeCell ref="BO1037:BP1037"/>
    <mergeCell ref="BR1037:BS1037"/>
    <mergeCell ref="BV1036:BW1036"/>
    <mergeCell ref="AH1036:AI1036"/>
    <mergeCell ref="AJ1036:AK1036"/>
    <mergeCell ref="AL1036:AM1036"/>
    <mergeCell ref="AN1036:AO1036"/>
    <mergeCell ref="AQ1036:AR1036"/>
    <mergeCell ref="BT1033:BU1033"/>
    <mergeCell ref="BV1033:BW1033"/>
    <mergeCell ref="BF1034:BG1034"/>
    <mergeCell ref="BI1034:BJ1034"/>
    <mergeCell ref="BK1034:BL1034"/>
    <mergeCell ref="BM1034:BN1034"/>
    <mergeCell ref="BO1034:BP1034"/>
    <mergeCell ref="BR1034:BS1034"/>
    <mergeCell ref="BD1033:BE1033"/>
    <mergeCell ref="BF1033:BG1033"/>
    <mergeCell ref="BI1033:BJ1033"/>
    <mergeCell ref="BK1033:BL1033"/>
    <mergeCell ref="BM1033:BN1033"/>
    <mergeCell ref="BO1033:BP1033"/>
    <mergeCell ref="BR1033:BS1033"/>
    <mergeCell ref="BO1036:BP1036"/>
    <mergeCell ref="BR1036:BS1036"/>
    <mergeCell ref="BT1034:BU1034"/>
    <mergeCell ref="BV1034:BW1034"/>
    <mergeCell ref="AH1034:AI1034"/>
    <mergeCell ref="AJ1034:AK1034"/>
    <mergeCell ref="AL1034:AM1034"/>
    <mergeCell ref="AN1034:AO1034"/>
    <mergeCell ref="AQ1034:AR1034"/>
    <mergeCell ref="AS1034:AT1034"/>
    <mergeCell ref="AU1034:AV1034"/>
    <mergeCell ref="AW1034:AX1034"/>
    <mergeCell ref="AZ1034:BA1034"/>
    <mergeCell ref="BB1034:BC1034"/>
    <mergeCell ref="BD1034:BE1034"/>
    <mergeCell ref="AH1033:AI1033"/>
    <mergeCell ref="AJ1033:AK1033"/>
    <mergeCell ref="AL1033:AM1033"/>
    <mergeCell ref="AN1033:AO1033"/>
    <mergeCell ref="AQ1033:AR1033"/>
    <mergeCell ref="AS1033:AT1033"/>
    <mergeCell ref="AU1033:AV1033"/>
    <mergeCell ref="AW1033:AX1033"/>
    <mergeCell ref="AZ1033:BA1033"/>
    <mergeCell ref="BB1033:BC1033"/>
    <mergeCell ref="BF1032:BG1032"/>
    <mergeCell ref="BI1032:BJ1032"/>
    <mergeCell ref="BK1032:BL1032"/>
    <mergeCell ref="BM1032:BN1032"/>
    <mergeCell ref="BO1032:BP1032"/>
    <mergeCell ref="BR1032:BS1032"/>
    <mergeCell ref="BT1030:BU1030"/>
    <mergeCell ref="BV1030:BW1030"/>
    <mergeCell ref="AH1031:AI1031"/>
    <mergeCell ref="AJ1031:AK1031"/>
    <mergeCell ref="AL1031:AM1031"/>
    <mergeCell ref="AN1031:AO1031"/>
    <mergeCell ref="AQ1031:AR1031"/>
    <mergeCell ref="AS1031:AT1031"/>
    <mergeCell ref="AU1031:AV1031"/>
    <mergeCell ref="AW1031:AX1031"/>
    <mergeCell ref="AZ1031:BA1031"/>
    <mergeCell ref="BB1031:BC1031"/>
    <mergeCell ref="BD1031:BE1031"/>
    <mergeCell ref="BF1031:BG1031"/>
    <mergeCell ref="BI1031:BJ1031"/>
    <mergeCell ref="BK1031:BL1031"/>
    <mergeCell ref="BM1031:BN1031"/>
    <mergeCell ref="BO1031:BP1031"/>
    <mergeCell ref="BR1031:BS1031"/>
    <mergeCell ref="BT1031:BU1031"/>
    <mergeCell ref="BR1030:BS1030"/>
    <mergeCell ref="BT1032:BU1032"/>
    <mergeCell ref="BV1032:BW1032"/>
    <mergeCell ref="AH1032:AI1032"/>
    <mergeCell ref="AJ1032:AK1032"/>
    <mergeCell ref="AL1032:AM1032"/>
    <mergeCell ref="BT1029:BU1029"/>
    <mergeCell ref="BV1029:BW1029"/>
    <mergeCell ref="AH1028:AI1028"/>
    <mergeCell ref="AJ1028:AK1028"/>
    <mergeCell ref="AL1028:AM1028"/>
    <mergeCell ref="AN1028:AO1028"/>
    <mergeCell ref="AQ1028:AR1028"/>
    <mergeCell ref="AS1028:AT1028"/>
    <mergeCell ref="AU1028:AV1028"/>
    <mergeCell ref="AW1028:AX1028"/>
    <mergeCell ref="AZ1028:BA1028"/>
    <mergeCell ref="BB1028:BC1028"/>
    <mergeCell ref="BD1028:BE1028"/>
    <mergeCell ref="BV1031:BW1031"/>
    <mergeCell ref="AH1030:AI1030"/>
    <mergeCell ref="AJ1030:AK1030"/>
    <mergeCell ref="AL1030:AM1030"/>
    <mergeCell ref="AN1030:AO1030"/>
    <mergeCell ref="AQ1030:AR1030"/>
    <mergeCell ref="AS1030:AT1030"/>
    <mergeCell ref="AU1030:AV1030"/>
    <mergeCell ref="AW1030:AX1030"/>
    <mergeCell ref="AZ1030:BA1030"/>
    <mergeCell ref="BB1030:BC1030"/>
    <mergeCell ref="BD1030:BE1030"/>
    <mergeCell ref="BF1030:BG1030"/>
    <mergeCell ref="BI1030:BJ1030"/>
    <mergeCell ref="BK1030:BL1030"/>
    <mergeCell ref="BM1030:BN1030"/>
    <mergeCell ref="BO1030:BP1030"/>
    <mergeCell ref="AH1029:AI1029"/>
    <mergeCell ref="AJ1029:AK1029"/>
    <mergeCell ref="AL1029:AM1029"/>
    <mergeCell ref="AN1029:AO1029"/>
    <mergeCell ref="AQ1029:AR1029"/>
    <mergeCell ref="AS1029:AT1029"/>
    <mergeCell ref="AU1029:AV1029"/>
    <mergeCell ref="AW1029:AX1029"/>
    <mergeCell ref="AZ1029:BA1029"/>
    <mergeCell ref="BB1029:BC1029"/>
    <mergeCell ref="BD1029:BE1029"/>
    <mergeCell ref="BF1029:BG1029"/>
    <mergeCell ref="BI1029:BJ1029"/>
    <mergeCell ref="BK1029:BL1029"/>
    <mergeCell ref="BM1029:BN1029"/>
    <mergeCell ref="BO1029:BP1029"/>
    <mergeCell ref="BR1029:BS1029"/>
    <mergeCell ref="BF1028:BG1028"/>
    <mergeCell ref="BI1028:BJ1028"/>
    <mergeCell ref="BK1028:BL1028"/>
    <mergeCell ref="BM1028:BN1028"/>
    <mergeCell ref="BO1028:BP1028"/>
    <mergeCell ref="BR1028:BS1028"/>
    <mergeCell ref="BI1026:BP1026"/>
    <mergeCell ref="BR1026:BW1026"/>
    <mergeCell ref="AH1027:AI1027"/>
    <mergeCell ref="AJ1027:AK1027"/>
    <mergeCell ref="AL1027:AM1027"/>
    <mergeCell ref="AN1027:AO1027"/>
    <mergeCell ref="AQ1027:AR1027"/>
    <mergeCell ref="AS1027:AT1027"/>
    <mergeCell ref="AU1027:AV1027"/>
    <mergeCell ref="AW1027:AX1027"/>
    <mergeCell ref="AZ1027:BA1027"/>
    <mergeCell ref="BB1027:BC1027"/>
    <mergeCell ref="BD1027:BE1027"/>
    <mergeCell ref="BF1027:BG1027"/>
    <mergeCell ref="BI1027:BJ1027"/>
    <mergeCell ref="BK1027:BL1027"/>
    <mergeCell ref="BM1027:BN1027"/>
    <mergeCell ref="BO1027:BP1027"/>
    <mergeCell ref="BR1027:BS1027"/>
    <mergeCell ref="BT1027:BU1027"/>
    <mergeCell ref="BV1027:BW1027"/>
    <mergeCell ref="BT1028:BU1028"/>
    <mergeCell ref="BV1028:BW1028"/>
    <mergeCell ref="B989:AD989"/>
    <mergeCell ref="BT916:BU916"/>
    <mergeCell ref="BV916:BW916"/>
    <mergeCell ref="CE870:CF870"/>
    <mergeCell ref="CH870:CI870"/>
    <mergeCell ref="CK870:CL870"/>
    <mergeCell ref="CN870:CO870"/>
    <mergeCell ref="CQ870:CR870"/>
    <mergeCell ref="CT870:CU870"/>
    <mergeCell ref="CW870:CX870"/>
    <mergeCell ref="CZ870:DA870"/>
    <mergeCell ref="CE871:CF871"/>
    <mergeCell ref="CH871:CI871"/>
    <mergeCell ref="CK871:CL871"/>
    <mergeCell ref="CN871:CO871"/>
    <mergeCell ref="CQ871:CR871"/>
    <mergeCell ref="CT871:CU871"/>
    <mergeCell ref="CW871:CX871"/>
    <mergeCell ref="CZ871:DA871"/>
    <mergeCell ref="AH916:AI916"/>
    <mergeCell ref="AJ916:AK916"/>
    <mergeCell ref="AL916:AM916"/>
    <mergeCell ref="AN916:AO916"/>
    <mergeCell ref="AQ916:AR916"/>
    <mergeCell ref="AS916:AT916"/>
    <mergeCell ref="AU916:AV916"/>
    <mergeCell ref="AW916:AX916"/>
    <mergeCell ref="AZ916:BA916"/>
    <mergeCell ref="BB916:BC916"/>
    <mergeCell ref="BD916:BE916"/>
    <mergeCell ref="BV914:BW914"/>
    <mergeCell ref="AH915:AI915"/>
    <mergeCell ref="AJ915:AK915"/>
    <mergeCell ref="AL915:AM915"/>
    <mergeCell ref="AN915:AO915"/>
    <mergeCell ref="AQ915:AR915"/>
    <mergeCell ref="AS915:AT915"/>
    <mergeCell ref="AU915:AV915"/>
    <mergeCell ref="AW915:AX915"/>
    <mergeCell ref="AZ915:BA915"/>
    <mergeCell ref="BB915:BC915"/>
    <mergeCell ref="BD915:BE915"/>
    <mergeCell ref="BF915:BG915"/>
    <mergeCell ref="BI915:BJ915"/>
    <mergeCell ref="BK915:BL915"/>
    <mergeCell ref="BM915:BN915"/>
    <mergeCell ref="BO915:BP915"/>
    <mergeCell ref="BR915:BS915"/>
    <mergeCell ref="BT915:BU915"/>
    <mergeCell ref="BV915:BW915"/>
    <mergeCell ref="AH914:AI914"/>
    <mergeCell ref="AJ914:AK914"/>
    <mergeCell ref="AL914:AM914"/>
    <mergeCell ref="AN914:AO914"/>
    <mergeCell ref="AQ914:AR914"/>
    <mergeCell ref="AS914:AT914"/>
    <mergeCell ref="AU914:AV914"/>
    <mergeCell ref="BV912:BW912"/>
    <mergeCell ref="AH913:AI913"/>
    <mergeCell ref="AJ913:AK913"/>
    <mergeCell ref="AL913:AM913"/>
    <mergeCell ref="AN913:AO913"/>
    <mergeCell ref="AQ913:AR913"/>
    <mergeCell ref="AS913:AT913"/>
    <mergeCell ref="AU913:AV913"/>
    <mergeCell ref="AW913:AX913"/>
    <mergeCell ref="AZ913:BA913"/>
    <mergeCell ref="BB913:BC913"/>
    <mergeCell ref="BD913:BE913"/>
    <mergeCell ref="BF913:BG913"/>
    <mergeCell ref="BI913:BJ913"/>
    <mergeCell ref="BK913:BL913"/>
    <mergeCell ref="BM913:BN913"/>
    <mergeCell ref="BO913:BP913"/>
    <mergeCell ref="BR913:BS913"/>
    <mergeCell ref="BT913:BU913"/>
    <mergeCell ref="BV913:BW913"/>
    <mergeCell ref="AH912:AI912"/>
    <mergeCell ref="BI912:BJ912"/>
    <mergeCell ref="BK912:BL912"/>
    <mergeCell ref="BM912:BN912"/>
    <mergeCell ref="BO912:BP912"/>
    <mergeCell ref="BR912:BS912"/>
    <mergeCell ref="AJ912:AK912"/>
    <mergeCell ref="AL912:AM912"/>
    <mergeCell ref="AN912:AO912"/>
    <mergeCell ref="AQ912:AR912"/>
    <mergeCell ref="AS912:AT912"/>
    <mergeCell ref="AU912:AV912"/>
    <mergeCell ref="BK910:BL910"/>
    <mergeCell ref="BM910:BN910"/>
    <mergeCell ref="BO910:BP910"/>
    <mergeCell ref="BR910:BS910"/>
    <mergeCell ref="AW914:AX914"/>
    <mergeCell ref="AZ914:BA914"/>
    <mergeCell ref="BB914:BC914"/>
    <mergeCell ref="BD914:BE914"/>
    <mergeCell ref="BF914:BG914"/>
    <mergeCell ref="BI914:BJ914"/>
    <mergeCell ref="BK914:BL914"/>
    <mergeCell ref="BM914:BN914"/>
    <mergeCell ref="BO914:BP914"/>
    <mergeCell ref="BR914:BS914"/>
    <mergeCell ref="BT912:BU912"/>
    <mergeCell ref="AW910:AX910"/>
    <mergeCell ref="AZ910:BA910"/>
    <mergeCell ref="BB910:BC910"/>
    <mergeCell ref="BD910:BE910"/>
    <mergeCell ref="BF910:BG910"/>
    <mergeCell ref="AW912:AX912"/>
    <mergeCell ref="AZ912:BA912"/>
    <mergeCell ref="BB912:BC912"/>
    <mergeCell ref="BD912:BE912"/>
    <mergeCell ref="BF912:BG912"/>
    <mergeCell ref="BT914:BU914"/>
    <mergeCell ref="AL908:AM908"/>
    <mergeCell ref="AN908:AO908"/>
    <mergeCell ref="AQ908:AR908"/>
    <mergeCell ref="AS908:AT908"/>
    <mergeCell ref="AU908:AV908"/>
    <mergeCell ref="AW908:AX908"/>
    <mergeCell ref="AZ908:BA908"/>
    <mergeCell ref="BB908:BC908"/>
    <mergeCell ref="BD908:BE908"/>
    <mergeCell ref="BV910:BW910"/>
    <mergeCell ref="AH911:AI911"/>
    <mergeCell ref="AJ911:AK911"/>
    <mergeCell ref="AL911:AM911"/>
    <mergeCell ref="AN911:AO911"/>
    <mergeCell ref="AQ911:AR911"/>
    <mergeCell ref="AS911:AT911"/>
    <mergeCell ref="AU911:AV911"/>
    <mergeCell ref="AW911:AX911"/>
    <mergeCell ref="AZ911:BA911"/>
    <mergeCell ref="BB911:BC911"/>
    <mergeCell ref="BD911:BE911"/>
    <mergeCell ref="BF911:BG911"/>
    <mergeCell ref="BI911:BJ911"/>
    <mergeCell ref="BK911:BL911"/>
    <mergeCell ref="BM911:BN911"/>
    <mergeCell ref="BO911:BP911"/>
    <mergeCell ref="BR911:BS911"/>
    <mergeCell ref="BT911:BU911"/>
    <mergeCell ref="BV911:BW911"/>
    <mergeCell ref="AH910:AI910"/>
    <mergeCell ref="BT910:BU910"/>
    <mergeCell ref="BI910:BJ910"/>
    <mergeCell ref="AH906:AI906"/>
    <mergeCell ref="AJ906:AK906"/>
    <mergeCell ref="AL906:AM906"/>
    <mergeCell ref="AN906:AO906"/>
    <mergeCell ref="AQ906:AR906"/>
    <mergeCell ref="AU906:AV906"/>
    <mergeCell ref="AW906:AX906"/>
    <mergeCell ref="AZ906:BA906"/>
    <mergeCell ref="BB906:BC906"/>
    <mergeCell ref="BD906:BE906"/>
    <mergeCell ref="BF906:BG906"/>
    <mergeCell ref="BT908:BU908"/>
    <mergeCell ref="BV908:BW908"/>
    <mergeCell ref="AH909:AI909"/>
    <mergeCell ref="AJ909:AK909"/>
    <mergeCell ref="AL909:AM909"/>
    <mergeCell ref="AN909:AO909"/>
    <mergeCell ref="AQ909:AR909"/>
    <mergeCell ref="AS909:AT909"/>
    <mergeCell ref="AU909:AV909"/>
    <mergeCell ref="AW909:AX909"/>
    <mergeCell ref="AZ909:BA909"/>
    <mergeCell ref="BB909:BC909"/>
    <mergeCell ref="BD909:BE909"/>
    <mergeCell ref="BF909:BG909"/>
    <mergeCell ref="BI909:BJ909"/>
    <mergeCell ref="BK909:BL909"/>
    <mergeCell ref="BM909:BN909"/>
    <mergeCell ref="BO909:BP909"/>
    <mergeCell ref="BR909:BS909"/>
    <mergeCell ref="BT909:BU909"/>
    <mergeCell ref="BV909:BW909"/>
    <mergeCell ref="AH907:AI907"/>
    <mergeCell ref="AJ907:AK907"/>
    <mergeCell ref="AL907:AM907"/>
    <mergeCell ref="AN907:AO907"/>
    <mergeCell ref="AQ907:AR907"/>
    <mergeCell ref="AS907:AT907"/>
    <mergeCell ref="AU907:AV907"/>
    <mergeCell ref="AW907:AX907"/>
    <mergeCell ref="AZ907:BA907"/>
    <mergeCell ref="BB907:BC907"/>
    <mergeCell ref="BD907:BE907"/>
    <mergeCell ref="BF907:BG907"/>
    <mergeCell ref="BI907:BJ907"/>
    <mergeCell ref="BK907:BL907"/>
    <mergeCell ref="BM907:BN907"/>
    <mergeCell ref="BO907:BP907"/>
    <mergeCell ref="BR907:BS907"/>
    <mergeCell ref="BI906:BJ906"/>
    <mergeCell ref="BK906:BL906"/>
    <mergeCell ref="BM906:BN906"/>
    <mergeCell ref="BO906:BP906"/>
    <mergeCell ref="BR906:BS906"/>
    <mergeCell ref="BI904:BJ904"/>
    <mergeCell ref="BK904:BL904"/>
    <mergeCell ref="BM904:BN904"/>
    <mergeCell ref="BO904:BP904"/>
    <mergeCell ref="BR904:BS904"/>
    <mergeCell ref="BF908:BG908"/>
    <mergeCell ref="BI908:BJ908"/>
    <mergeCell ref="BK908:BL908"/>
    <mergeCell ref="BM908:BN908"/>
    <mergeCell ref="BO908:BP908"/>
    <mergeCell ref="BR908:BS908"/>
    <mergeCell ref="BV904:BW904"/>
    <mergeCell ref="BT905:BU905"/>
    <mergeCell ref="BV905:BW905"/>
    <mergeCell ref="BT906:BU906"/>
    <mergeCell ref="BV906:BW906"/>
    <mergeCell ref="BT907:BU907"/>
    <mergeCell ref="BV907:BW907"/>
    <mergeCell ref="AH905:AI905"/>
    <mergeCell ref="AJ905:AK905"/>
    <mergeCell ref="AL905:AM905"/>
    <mergeCell ref="AN905:AO905"/>
    <mergeCell ref="AQ905:AR905"/>
    <mergeCell ref="AS905:AT905"/>
    <mergeCell ref="AU905:AV905"/>
    <mergeCell ref="AW905:AX905"/>
    <mergeCell ref="AZ905:BA905"/>
    <mergeCell ref="BB905:BC905"/>
    <mergeCell ref="BD905:BE905"/>
    <mergeCell ref="BF905:BG905"/>
    <mergeCell ref="BI905:BJ905"/>
    <mergeCell ref="BK905:BL905"/>
    <mergeCell ref="BM905:BN905"/>
    <mergeCell ref="BO905:BP905"/>
    <mergeCell ref="BR905:BS905"/>
    <mergeCell ref="BV902:BW902"/>
    <mergeCell ref="AH903:AI903"/>
    <mergeCell ref="AJ903:AK903"/>
    <mergeCell ref="AL903:AM903"/>
    <mergeCell ref="AN903:AO903"/>
    <mergeCell ref="AQ903:AR903"/>
    <mergeCell ref="AS903:AT903"/>
    <mergeCell ref="AU903:AV903"/>
    <mergeCell ref="AW903:AX903"/>
    <mergeCell ref="AZ903:BA903"/>
    <mergeCell ref="BB903:BC903"/>
    <mergeCell ref="BD903:BE903"/>
    <mergeCell ref="BF903:BG903"/>
    <mergeCell ref="BI903:BJ903"/>
    <mergeCell ref="BK903:BL903"/>
    <mergeCell ref="BM903:BN903"/>
    <mergeCell ref="BO903:BP903"/>
    <mergeCell ref="BR903:BS903"/>
    <mergeCell ref="BT903:BU903"/>
    <mergeCell ref="BV903:BW903"/>
    <mergeCell ref="BR902:BS902"/>
    <mergeCell ref="BT902:BU902"/>
    <mergeCell ref="BR923:BS923"/>
    <mergeCell ref="BT923:BU923"/>
    <mergeCell ref="AH902:AI902"/>
    <mergeCell ref="AJ902:AK902"/>
    <mergeCell ref="AL902:AM902"/>
    <mergeCell ref="AN902:AO902"/>
    <mergeCell ref="AQ902:AR902"/>
    <mergeCell ref="AS902:AT902"/>
    <mergeCell ref="AU902:AV902"/>
    <mergeCell ref="AW902:AX902"/>
    <mergeCell ref="AZ902:BA902"/>
    <mergeCell ref="BB902:BC902"/>
    <mergeCell ref="BD902:BE902"/>
    <mergeCell ref="BF902:BG902"/>
    <mergeCell ref="BI902:BJ902"/>
    <mergeCell ref="BK902:BL902"/>
    <mergeCell ref="BM902:BN902"/>
    <mergeCell ref="BO902:BP902"/>
    <mergeCell ref="AH904:AI904"/>
    <mergeCell ref="AJ904:AK904"/>
    <mergeCell ref="AL904:AM904"/>
    <mergeCell ref="AN904:AO904"/>
    <mergeCell ref="AQ904:AR904"/>
    <mergeCell ref="AS904:AT904"/>
    <mergeCell ref="AU904:AV904"/>
    <mergeCell ref="AW904:AX904"/>
    <mergeCell ref="AZ904:BA904"/>
    <mergeCell ref="BB904:BC904"/>
    <mergeCell ref="BD904:BE904"/>
    <mergeCell ref="BF904:BG904"/>
    <mergeCell ref="BT904:BU904"/>
    <mergeCell ref="AS906:AT906"/>
    <mergeCell ref="BT900:BU900"/>
    <mergeCell ref="BV900:BW900"/>
    <mergeCell ref="AH901:AI901"/>
    <mergeCell ref="AJ901:AK901"/>
    <mergeCell ref="AL901:AM901"/>
    <mergeCell ref="AN901:AO901"/>
    <mergeCell ref="AQ901:AR901"/>
    <mergeCell ref="AS901:AT901"/>
    <mergeCell ref="AU901:AV901"/>
    <mergeCell ref="AW901:AX901"/>
    <mergeCell ref="AZ901:BA901"/>
    <mergeCell ref="BB901:BC901"/>
    <mergeCell ref="BD901:BE901"/>
    <mergeCell ref="BF901:BG901"/>
    <mergeCell ref="BI901:BJ901"/>
    <mergeCell ref="BK901:BL901"/>
    <mergeCell ref="BM901:BN901"/>
    <mergeCell ref="BO901:BP901"/>
    <mergeCell ref="BR901:BS901"/>
    <mergeCell ref="BT901:BU901"/>
    <mergeCell ref="BV901:BW901"/>
    <mergeCell ref="AH900:AI900"/>
    <mergeCell ref="AJ900:AK900"/>
    <mergeCell ref="AL900:AM900"/>
    <mergeCell ref="AN900:AO900"/>
    <mergeCell ref="AQ900:AR900"/>
    <mergeCell ref="AS900:AT900"/>
    <mergeCell ref="AU900:AV900"/>
    <mergeCell ref="AW900:AX900"/>
    <mergeCell ref="AZ900:BA900"/>
    <mergeCell ref="BB900:BC900"/>
    <mergeCell ref="BD900:BE900"/>
    <mergeCell ref="BF900:BG900"/>
    <mergeCell ref="BI900:BJ900"/>
    <mergeCell ref="BK900:BL900"/>
    <mergeCell ref="BM900:BN900"/>
    <mergeCell ref="BO900:BP900"/>
    <mergeCell ref="BR900:BS900"/>
    <mergeCell ref="BT898:BU898"/>
    <mergeCell ref="BV898:BW898"/>
    <mergeCell ref="AH899:AI899"/>
    <mergeCell ref="AJ899:AK899"/>
    <mergeCell ref="AL899:AM899"/>
    <mergeCell ref="AN899:AO899"/>
    <mergeCell ref="AQ899:AR899"/>
    <mergeCell ref="AS899:AT899"/>
    <mergeCell ref="AU899:AV899"/>
    <mergeCell ref="AW899:AX899"/>
    <mergeCell ref="AZ899:BA899"/>
    <mergeCell ref="BB899:BC899"/>
    <mergeCell ref="BD899:BE899"/>
    <mergeCell ref="BF899:BG899"/>
    <mergeCell ref="BI899:BJ899"/>
    <mergeCell ref="BK899:BL899"/>
    <mergeCell ref="BM899:BN899"/>
    <mergeCell ref="BO899:BP899"/>
    <mergeCell ref="BR899:BS899"/>
    <mergeCell ref="BT899:BU899"/>
    <mergeCell ref="BV899:BW899"/>
    <mergeCell ref="AH898:AI898"/>
    <mergeCell ref="AJ898:AK898"/>
    <mergeCell ref="AL898:AM898"/>
    <mergeCell ref="AN898:AO898"/>
    <mergeCell ref="AQ898:AR898"/>
    <mergeCell ref="AS898:AT898"/>
    <mergeCell ref="AU898:AV898"/>
    <mergeCell ref="AW898:AX898"/>
    <mergeCell ref="AZ898:BA898"/>
    <mergeCell ref="BB898:BC898"/>
    <mergeCell ref="BD898:BE898"/>
    <mergeCell ref="BF898:BG898"/>
    <mergeCell ref="BI898:BJ898"/>
    <mergeCell ref="BK898:BL898"/>
    <mergeCell ref="BM898:BN898"/>
    <mergeCell ref="BO898:BP898"/>
    <mergeCell ref="BR898:BS898"/>
    <mergeCell ref="BT896:BU896"/>
    <mergeCell ref="BV896:BW896"/>
    <mergeCell ref="AH897:AI897"/>
    <mergeCell ref="AJ897:AK897"/>
    <mergeCell ref="AL897:AM897"/>
    <mergeCell ref="AN897:AO897"/>
    <mergeCell ref="AQ897:AR897"/>
    <mergeCell ref="AS897:AT897"/>
    <mergeCell ref="AU897:AV897"/>
    <mergeCell ref="AW897:AX897"/>
    <mergeCell ref="AZ897:BA897"/>
    <mergeCell ref="BB897:BC897"/>
    <mergeCell ref="BD897:BE897"/>
    <mergeCell ref="BF897:BG897"/>
    <mergeCell ref="BI897:BJ897"/>
    <mergeCell ref="BK897:BL897"/>
    <mergeCell ref="BM897:BN897"/>
    <mergeCell ref="BO897:BP897"/>
    <mergeCell ref="BR897:BS897"/>
    <mergeCell ref="BT897:BU897"/>
    <mergeCell ref="BV897:BW897"/>
    <mergeCell ref="AH896:AI896"/>
    <mergeCell ref="AJ896:AK896"/>
    <mergeCell ref="AL896:AM896"/>
    <mergeCell ref="AN896:AO896"/>
    <mergeCell ref="AQ896:AR896"/>
    <mergeCell ref="AS896:AT896"/>
    <mergeCell ref="AU896:AV896"/>
    <mergeCell ref="AW896:AX896"/>
    <mergeCell ref="AZ896:BA896"/>
    <mergeCell ref="BB896:BC896"/>
    <mergeCell ref="BD896:BE896"/>
    <mergeCell ref="BF896:BG896"/>
    <mergeCell ref="BI896:BJ896"/>
    <mergeCell ref="BK896:BL896"/>
    <mergeCell ref="BM896:BN896"/>
    <mergeCell ref="BO896:BP896"/>
    <mergeCell ref="BR896:BS896"/>
    <mergeCell ref="BT894:BU894"/>
    <mergeCell ref="BV894:BW894"/>
    <mergeCell ref="AH895:AI895"/>
    <mergeCell ref="AJ895:AK895"/>
    <mergeCell ref="AL895:AM895"/>
    <mergeCell ref="AN895:AO895"/>
    <mergeCell ref="AQ895:AR895"/>
    <mergeCell ref="AS895:AT895"/>
    <mergeCell ref="AU895:AV895"/>
    <mergeCell ref="AW895:AX895"/>
    <mergeCell ref="AZ895:BA895"/>
    <mergeCell ref="BB895:BC895"/>
    <mergeCell ref="BD895:BE895"/>
    <mergeCell ref="BF895:BG895"/>
    <mergeCell ref="BI895:BJ895"/>
    <mergeCell ref="BK895:BL895"/>
    <mergeCell ref="BM895:BN895"/>
    <mergeCell ref="BO895:BP895"/>
    <mergeCell ref="BR895:BS895"/>
    <mergeCell ref="BT895:BU895"/>
    <mergeCell ref="BV895:BW895"/>
    <mergeCell ref="AH894:AI894"/>
    <mergeCell ref="AJ894:AK894"/>
    <mergeCell ref="AL894:AM894"/>
    <mergeCell ref="AN894:AO894"/>
    <mergeCell ref="AQ894:AR894"/>
    <mergeCell ref="AS894:AT894"/>
    <mergeCell ref="AU894:AV894"/>
    <mergeCell ref="AW894:AX894"/>
    <mergeCell ref="AZ894:BA894"/>
    <mergeCell ref="BB894:BC894"/>
    <mergeCell ref="BD894:BE894"/>
    <mergeCell ref="BF894:BG894"/>
    <mergeCell ref="BI894:BJ894"/>
    <mergeCell ref="BK894:BL894"/>
    <mergeCell ref="BM894:BN894"/>
    <mergeCell ref="BO894:BP894"/>
    <mergeCell ref="BR894:BS894"/>
    <mergeCell ref="BT892:BU892"/>
    <mergeCell ref="BV892:BW892"/>
    <mergeCell ref="AH893:AI893"/>
    <mergeCell ref="AJ893:AK893"/>
    <mergeCell ref="AL893:AM893"/>
    <mergeCell ref="AN893:AO893"/>
    <mergeCell ref="AQ893:AR893"/>
    <mergeCell ref="AS893:AT893"/>
    <mergeCell ref="AU893:AV893"/>
    <mergeCell ref="AW893:AX893"/>
    <mergeCell ref="AZ893:BA893"/>
    <mergeCell ref="BB893:BC893"/>
    <mergeCell ref="BD893:BE893"/>
    <mergeCell ref="BF893:BG893"/>
    <mergeCell ref="BI893:BJ893"/>
    <mergeCell ref="BK893:BL893"/>
    <mergeCell ref="BM893:BN893"/>
    <mergeCell ref="BO893:BP893"/>
    <mergeCell ref="BR893:BS893"/>
    <mergeCell ref="BT893:BU893"/>
    <mergeCell ref="BV893:BW893"/>
    <mergeCell ref="AH892:AI892"/>
    <mergeCell ref="AJ892:AK892"/>
    <mergeCell ref="AL892:AM892"/>
    <mergeCell ref="AN892:AO892"/>
    <mergeCell ref="AQ892:AR892"/>
    <mergeCell ref="AS892:AT892"/>
    <mergeCell ref="AU892:AV892"/>
    <mergeCell ref="AW892:AX892"/>
    <mergeCell ref="AZ892:BA892"/>
    <mergeCell ref="BB892:BC892"/>
    <mergeCell ref="BD892:BE892"/>
    <mergeCell ref="BF892:BG892"/>
    <mergeCell ref="BI892:BJ892"/>
    <mergeCell ref="BK892:BL892"/>
    <mergeCell ref="BM892:BN892"/>
    <mergeCell ref="BO892:BP892"/>
    <mergeCell ref="BR892:BS892"/>
    <mergeCell ref="BT890:BU890"/>
    <mergeCell ref="BV890:BW890"/>
    <mergeCell ref="AH891:AI891"/>
    <mergeCell ref="AJ891:AK891"/>
    <mergeCell ref="AL891:AM891"/>
    <mergeCell ref="AN891:AO891"/>
    <mergeCell ref="AQ891:AR891"/>
    <mergeCell ref="AS891:AT891"/>
    <mergeCell ref="AU891:AV891"/>
    <mergeCell ref="AW891:AX891"/>
    <mergeCell ref="AZ891:BA891"/>
    <mergeCell ref="BB891:BC891"/>
    <mergeCell ref="BD891:BE891"/>
    <mergeCell ref="BF891:BG891"/>
    <mergeCell ref="BI891:BJ891"/>
    <mergeCell ref="BK891:BL891"/>
    <mergeCell ref="BM891:BN891"/>
    <mergeCell ref="BO891:BP891"/>
    <mergeCell ref="BR891:BS891"/>
    <mergeCell ref="BT891:BU891"/>
    <mergeCell ref="BV891:BW891"/>
    <mergeCell ref="AH890:AI890"/>
    <mergeCell ref="AJ890:AK890"/>
    <mergeCell ref="AL890:AM890"/>
    <mergeCell ref="AN890:AO890"/>
    <mergeCell ref="AQ890:AR890"/>
    <mergeCell ref="AS890:AT890"/>
    <mergeCell ref="AU890:AV890"/>
    <mergeCell ref="AW890:AX890"/>
    <mergeCell ref="AZ890:BA890"/>
    <mergeCell ref="BB890:BC890"/>
    <mergeCell ref="BD890:BE890"/>
    <mergeCell ref="BF890:BG890"/>
    <mergeCell ref="BI890:BJ890"/>
    <mergeCell ref="BK890:BL890"/>
    <mergeCell ref="BM890:BN890"/>
    <mergeCell ref="BO890:BP890"/>
    <mergeCell ref="BR890:BS890"/>
    <mergeCell ref="BT888:BU888"/>
    <mergeCell ref="BV888:BW888"/>
    <mergeCell ref="AH889:AI889"/>
    <mergeCell ref="AJ889:AK889"/>
    <mergeCell ref="AL889:AM889"/>
    <mergeCell ref="AN889:AO889"/>
    <mergeCell ref="AQ889:AR889"/>
    <mergeCell ref="AS889:AT889"/>
    <mergeCell ref="AU889:AV889"/>
    <mergeCell ref="AW889:AX889"/>
    <mergeCell ref="AZ889:BA889"/>
    <mergeCell ref="BB889:BC889"/>
    <mergeCell ref="BD889:BE889"/>
    <mergeCell ref="BF889:BG889"/>
    <mergeCell ref="BI889:BJ889"/>
    <mergeCell ref="BK889:BL889"/>
    <mergeCell ref="BM889:BN889"/>
    <mergeCell ref="BO889:BP889"/>
    <mergeCell ref="BR889:BS889"/>
    <mergeCell ref="BT889:BU889"/>
    <mergeCell ref="BV889:BW889"/>
    <mergeCell ref="AH888:AI888"/>
    <mergeCell ref="AJ888:AK888"/>
    <mergeCell ref="AL888:AM888"/>
    <mergeCell ref="AN888:AO888"/>
    <mergeCell ref="AQ888:AR888"/>
    <mergeCell ref="AS888:AT888"/>
    <mergeCell ref="AU888:AV888"/>
    <mergeCell ref="AW888:AX888"/>
    <mergeCell ref="AZ888:BA888"/>
    <mergeCell ref="BB888:BC888"/>
    <mergeCell ref="BD888:BE888"/>
    <mergeCell ref="BF888:BG888"/>
    <mergeCell ref="BI888:BJ888"/>
    <mergeCell ref="BK888:BL888"/>
    <mergeCell ref="BM888:BN888"/>
    <mergeCell ref="BO888:BP888"/>
    <mergeCell ref="BR888:BS888"/>
    <mergeCell ref="BT886:BU886"/>
    <mergeCell ref="BV886:BW886"/>
    <mergeCell ref="AH887:AI887"/>
    <mergeCell ref="AJ887:AK887"/>
    <mergeCell ref="AL887:AM887"/>
    <mergeCell ref="AN887:AO887"/>
    <mergeCell ref="AQ887:AR887"/>
    <mergeCell ref="AS887:AT887"/>
    <mergeCell ref="AU887:AV887"/>
    <mergeCell ref="AW887:AX887"/>
    <mergeCell ref="AZ887:BA887"/>
    <mergeCell ref="BB887:BC887"/>
    <mergeCell ref="BD887:BE887"/>
    <mergeCell ref="BF887:BG887"/>
    <mergeCell ref="BI887:BJ887"/>
    <mergeCell ref="BK887:BL887"/>
    <mergeCell ref="BM887:BN887"/>
    <mergeCell ref="BO887:BP887"/>
    <mergeCell ref="BR887:BS887"/>
    <mergeCell ref="BT887:BU887"/>
    <mergeCell ref="BV887:BW887"/>
    <mergeCell ref="AH886:AI886"/>
    <mergeCell ref="AJ886:AK886"/>
    <mergeCell ref="AL886:AM886"/>
    <mergeCell ref="AN886:AO886"/>
    <mergeCell ref="AQ886:AR886"/>
    <mergeCell ref="AS886:AT886"/>
    <mergeCell ref="AU886:AV886"/>
    <mergeCell ref="AW886:AX886"/>
    <mergeCell ref="AZ886:BA886"/>
    <mergeCell ref="BB886:BC886"/>
    <mergeCell ref="BD886:BE886"/>
    <mergeCell ref="BF886:BG886"/>
    <mergeCell ref="BI886:BJ886"/>
    <mergeCell ref="BK886:BL886"/>
    <mergeCell ref="BM886:BN886"/>
    <mergeCell ref="BO886:BP886"/>
    <mergeCell ref="BR886:BS886"/>
    <mergeCell ref="BT884:BU884"/>
    <mergeCell ref="BV884:BW884"/>
    <mergeCell ref="AH885:AI885"/>
    <mergeCell ref="AJ885:AK885"/>
    <mergeCell ref="AL885:AM885"/>
    <mergeCell ref="AN885:AO885"/>
    <mergeCell ref="AQ885:AR885"/>
    <mergeCell ref="AS885:AT885"/>
    <mergeCell ref="AU885:AV885"/>
    <mergeCell ref="AW885:AX885"/>
    <mergeCell ref="AZ885:BA885"/>
    <mergeCell ref="BB885:BC885"/>
    <mergeCell ref="BD885:BE885"/>
    <mergeCell ref="BF885:BG885"/>
    <mergeCell ref="BI885:BJ885"/>
    <mergeCell ref="BK885:BL885"/>
    <mergeCell ref="BM885:BN885"/>
    <mergeCell ref="BO885:BP885"/>
    <mergeCell ref="BR885:BS885"/>
    <mergeCell ref="BT885:BU885"/>
    <mergeCell ref="BV885:BW885"/>
    <mergeCell ref="AH884:AI884"/>
    <mergeCell ref="AJ884:AK884"/>
    <mergeCell ref="AL884:AM884"/>
    <mergeCell ref="AN884:AO884"/>
    <mergeCell ref="AQ884:AR884"/>
    <mergeCell ref="AS884:AT884"/>
    <mergeCell ref="AU884:AV884"/>
    <mergeCell ref="AW884:AX884"/>
    <mergeCell ref="AZ884:BA884"/>
    <mergeCell ref="BB884:BC884"/>
    <mergeCell ref="BD884:BE884"/>
    <mergeCell ref="BF884:BG884"/>
    <mergeCell ref="BI884:BJ884"/>
    <mergeCell ref="BK884:BL884"/>
    <mergeCell ref="BM884:BN884"/>
    <mergeCell ref="BO884:BP884"/>
    <mergeCell ref="BR884:BS884"/>
    <mergeCell ref="BT882:BU882"/>
    <mergeCell ref="BV882:BW882"/>
    <mergeCell ref="AH883:AI883"/>
    <mergeCell ref="AJ883:AK883"/>
    <mergeCell ref="AL883:AM883"/>
    <mergeCell ref="AN883:AO883"/>
    <mergeCell ref="AQ883:AR883"/>
    <mergeCell ref="AS883:AT883"/>
    <mergeCell ref="AU883:AV883"/>
    <mergeCell ref="AW883:AX883"/>
    <mergeCell ref="AZ883:BA883"/>
    <mergeCell ref="BB883:BC883"/>
    <mergeCell ref="BD883:BE883"/>
    <mergeCell ref="BF883:BG883"/>
    <mergeCell ref="BI883:BJ883"/>
    <mergeCell ref="BK883:BL883"/>
    <mergeCell ref="BM883:BN883"/>
    <mergeCell ref="BO883:BP883"/>
    <mergeCell ref="BR883:BS883"/>
    <mergeCell ref="BT883:BU883"/>
    <mergeCell ref="BV883:BW883"/>
    <mergeCell ref="AH882:AI882"/>
    <mergeCell ref="AJ882:AK882"/>
    <mergeCell ref="AL882:AM882"/>
    <mergeCell ref="AN882:AO882"/>
    <mergeCell ref="AQ882:AR882"/>
    <mergeCell ref="AS882:AT882"/>
    <mergeCell ref="AU882:AV882"/>
    <mergeCell ref="AW882:AX882"/>
    <mergeCell ref="AZ882:BA882"/>
    <mergeCell ref="BB882:BC882"/>
    <mergeCell ref="BD882:BE882"/>
    <mergeCell ref="BF882:BG882"/>
    <mergeCell ref="BI882:BJ882"/>
    <mergeCell ref="BK882:BL882"/>
    <mergeCell ref="BM882:BN882"/>
    <mergeCell ref="BO882:BP882"/>
    <mergeCell ref="BR882:BS882"/>
    <mergeCell ref="BT880:BU880"/>
    <mergeCell ref="BV880:BW880"/>
    <mergeCell ref="AH881:AI881"/>
    <mergeCell ref="AJ881:AK881"/>
    <mergeCell ref="AL881:AM881"/>
    <mergeCell ref="AN881:AO881"/>
    <mergeCell ref="AQ881:AR881"/>
    <mergeCell ref="AS881:AT881"/>
    <mergeCell ref="AU881:AV881"/>
    <mergeCell ref="AW881:AX881"/>
    <mergeCell ref="AZ881:BA881"/>
    <mergeCell ref="BB881:BC881"/>
    <mergeCell ref="BD881:BE881"/>
    <mergeCell ref="BF881:BG881"/>
    <mergeCell ref="BI881:BJ881"/>
    <mergeCell ref="BK881:BL881"/>
    <mergeCell ref="BM881:BN881"/>
    <mergeCell ref="BO881:BP881"/>
    <mergeCell ref="BR881:BS881"/>
    <mergeCell ref="BT881:BU881"/>
    <mergeCell ref="BV881:BW881"/>
    <mergeCell ref="AH880:AI880"/>
    <mergeCell ref="AJ880:AK880"/>
    <mergeCell ref="AL880:AM880"/>
    <mergeCell ref="AN880:AO880"/>
    <mergeCell ref="AQ880:AR880"/>
    <mergeCell ref="AS880:AT880"/>
    <mergeCell ref="AU880:AV880"/>
    <mergeCell ref="AW880:AX880"/>
    <mergeCell ref="AZ880:BA880"/>
    <mergeCell ref="BB880:BC880"/>
    <mergeCell ref="BD880:BE880"/>
    <mergeCell ref="BF880:BG880"/>
    <mergeCell ref="BI880:BJ880"/>
    <mergeCell ref="BK880:BL880"/>
    <mergeCell ref="BM880:BN880"/>
    <mergeCell ref="BO880:BP880"/>
    <mergeCell ref="BR880:BS880"/>
    <mergeCell ref="BT878:BU878"/>
    <mergeCell ref="BV878:BW878"/>
    <mergeCell ref="AH879:AI879"/>
    <mergeCell ref="AJ879:AK879"/>
    <mergeCell ref="AL879:AM879"/>
    <mergeCell ref="AN879:AO879"/>
    <mergeCell ref="AQ879:AR879"/>
    <mergeCell ref="AS879:AT879"/>
    <mergeCell ref="AU879:AV879"/>
    <mergeCell ref="AW879:AX879"/>
    <mergeCell ref="AZ879:BA879"/>
    <mergeCell ref="BB879:BC879"/>
    <mergeCell ref="BD879:BE879"/>
    <mergeCell ref="BF879:BG879"/>
    <mergeCell ref="BI879:BJ879"/>
    <mergeCell ref="BK879:BL879"/>
    <mergeCell ref="BM879:BN879"/>
    <mergeCell ref="BO879:BP879"/>
    <mergeCell ref="BR879:BS879"/>
    <mergeCell ref="BT879:BU879"/>
    <mergeCell ref="BV879:BW879"/>
    <mergeCell ref="AH878:AI878"/>
    <mergeCell ref="AJ878:AK878"/>
    <mergeCell ref="AL878:AM878"/>
    <mergeCell ref="AN878:AO878"/>
    <mergeCell ref="AQ878:AR878"/>
    <mergeCell ref="AS878:AT878"/>
    <mergeCell ref="AU878:AV878"/>
    <mergeCell ref="AW878:AX878"/>
    <mergeCell ref="AZ878:BA878"/>
    <mergeCell ref="BB878:BC878"/>
    <mergeCell ref="BD878:BE878"/>
    <mergeCell ref="BF878:BG878"/>
    <mergeCell ref="BI878:BJ878"/>
    <mergeCell ref="BK878:BL878"/>
    <mergeCell ref="BM878:BN878"/>
    <mergeCell ref="BO878:BP878"/>
    <mergeCell ref="BR878:BS878"/>
    <mergeCell ref="BT876:BU876"/>
    <mergeCell ref="BV876:BW876"/>
    <mergeCell ref="AH877:AI877"/>
    <mergeCell ref="AJ877:AK877"/>
    <mergeCell ref="AL877:AM877"/>
    <mergeCell ref="AN877:AO877"/>
    <mergeCell ref="AQ877:AR877"/>
    <mergeCell ref="AS877:AT877"/>
    <mergeCell ref="AU877:AV877"/>
    <mergeCell ref="AW877:AX877"/>
    <mergeCell ref="AZ877:BA877"/>
    <mergeCell ref="BB877:BC877"/>
    <mergeCell ref="BD877:BE877"/>
    <mergeCell ref="BF877:BG877"/>
    <mergeCell ref="BI877:BJ877"/>
    <mergeCell ref="BK877:BL877"/>
    <mergeCell ref="BM877:BN877"/>
    <mergeCell ref="BO877:BP877"/>
    <mergeCell ref="BR877:BS877"/>
    <mergeCell ref="BT877:BU877"/>
    <mergeCell ref="BV877:BW877"/>
    <mergeCell ref="AH876:AI876"/>
    <mergeCell ref="AJ876:AK876"/>
    <mergeCell ref="AL876:AM876"/>
    <mergeCell ref="AN876:AO876"/>
    <mergeCell ref="AQ876:AR876"/>
    <mergeCell ref="AS876:AT876"/>
    <mergeCell ref="AU876:AV876"/>
    <mergeCell ref="AW876:AX876"/>
    <mergeCell ref="AZ876:BA876"/>
    <mergeCell ref="BB876:BC876"/>
    <mergeCell ref="BD876:BE876"/>
    <mergeCell ref="BF876:BG876"/>
    <mergeCell ref="BI876:BJ876"/>
    <mergeCell ref="BK876:BL876"/>
    <mergeCell ref="BM876:BN876"/>
    <mergeCell ref="BO876:BP876"/>
    <mergeCell ref="BR876:BS876"/>
    <mergeCell ref="BT874:BU874"/>
    <mergeCell ref="BV874:BW874"/>
    <mergeCell ref="AH875:AI875"/>
    <mergeCell ref="AJ875:AK875"/>
    <mergeCell ref="AL875:AM875"/>
    <mergeCell ref="AN875:AO875"/>
    <mergeCell ref="AQ875:AR875"/>
    <mergeCell ref="AS875:AT875"/>
    <mergeCell ref="AU875:AV875"/>
    <mergeCell ref="AW875:AX875"/>
    <mergeCell ref="AZ875:BA875"/>
    <mergeCell ref="BB875:BC875"/>
    <mergeCell ref="BD875:BE875"/>
    <mergeCell ref="BF875:BG875"/>
    <mergeCell ref="BI875:BJ875"/>
    <mergeCell ref="BK875:BL875"/>
    <mergeCell ref="BM875:BN875"/>
    <mergeCell ref="BO875:BP875"/>
    <mergeCell ref="BR875:BS875"/>
    <mergeCell ref="BT875:BU875"/>
    <mergeCell ref="BV875:BW875"/>
    <mergeCell ref="AH874:AI874"/>
    <mergeCell ref="AJ874:AK874"/>
    <mergeCell ref="AL874:AM874"/>
    <mergeCell ref="AN874:AO874"/>
    <mergeCell ref="AQ874:AR874"/>
    <mergeCell ref="BT872:BU872"/>
    <mergeCell ref="BV872:BW872"/>
    <mergeCell ref="AH873:AI873"/>
    <mergeCell ref="AJ873:AK873"/>
    <mergeCell ref="AL873:AM873"/>
    <mergeCell ref="AN873:AO873"/>
    <mergeCell ref="AQ873:AR873"/>
    <mergeCell ref="AS873:AT873"/>
    <mergeCell ref="AU873:AV873"/>
    <mergeCell ref="AW873:AX873"/>
    <mergeCell ref="AZ873:BA873"/>
    <mergeCell ref="BB873:BC873"/>
    <mergeCell ref="BD873:BE873"/>
    <mergeCell ref="BF873:BG873"/>
    <mergeCell ref="BI873:BJ873"/>
    <mergeCell ref="BK873:BL873"/>
    <mergeCell ref="BM873:BN873"/>
    <mergeCell ref="BO873:BP873"/>
    <mergeCell ref="BR873:BS873"/>
    <mergeCell ref="BT873:BU873"/>
    <mergeCell ref="AN872:AO872"/>
    <mergeCell ref="AQ872:AR872"/>
    <mergeCell ref="AS872:AT872"/>
    <mergeCell ref="AU872:AV872"/>
    <mergeCell ref="AW872:AX872"/>
    <mergeCell ref="AZ872:BA872"/>
    <mergeCell ref="BB872:BC872"/>
    <mergeCell ref="BD872:BE872"/>
    <mergeCell ref="BF872:BG872"/>
    <mergeCell ref="BI872:BJ872"/>
    <mergeCell ref="BK872:BL872"/>
    <mergeCell ref="BM872:BN872"/>
    <mergeCell ref="BO872:BP872"/>
    <mergeCell ref="BR872:BS872"/>
    <mergeCell ref="AS874:AT874"/>
    <mergeCell ref="AU874:AV874"/>
    <mergeCell ref="AW874:AX874"/>
    <mergeCell ref="AZ874:BA874"/>
    <mergeCell ref="BB874:BC874"/>
    <mergeCell ref="BD874:BE874"/>
    <mergeCell ref="BF874:BG874"/>
    <mergeCell ref="BI874:BJ874"/>
    <mergeCell ref="BK874:BL874"/>
    <mergeCell ref="BM874:BN874"/>
    <mergeCell ref="BO874:BP874"/>
    <mergeCell ref="BR874:BS874"/>
    <mergeCell ref="BT870:BU870"/>
    <mergeCell ref="BV870:BW870"/>
    <mergeCell ref="AH871:AI871"/>
    <mergeCell ref="AJ871:AK871"/>
    <mergeCell ref="AL871:AM871"/>
    <mergeCell ref="AN871:AO871"/>
    <mergeCell ref="AQ871:AR871"/>
    <mergeCell ref="AS871:AT871"/>
    <mergeCell ref="AU871:AV871"/>
    <mergeCell ref="AW871:AX871"/>
    <mergeCell ref="AZ871:BA871"/>
    <mergeCell ref="BB871:BC871"/>
    <mergeCell ref="BD871:BE871"/>
    <mergeCell ref="BF871:BG871"/>
    <mergeCell ref="BI871:BJ871"/>
    <mergeCell ref="BK871:BL871"/>
    <mergeCell ref="BM871:BN871"/>
    <mergeCell ref="BO871:BP871"/>
    <mergeCell ref="BR871:BS871"/>
    <mergeCell ref="BT871:BU871"/>
    <mergeCell ref="BV871:BW871"/>
    <mergeCell ref="FV741:GA741"/>
    <mergeCell ref="FV742:FW742"/>
    <mergeCell ref="FX742:FY742"/>
    <mergeCell ref="FZ742:GA742"/>
    <mergeCell ref="FV743:FW743"/>
    <mergeCell ref="FX743:FY743"/>
    <mergeCell ref="FZ743:GA743"/>
    <mergeCell ref="GC742:GD742"/>
    <mergeCell ref="GC743:GD743"/>
    <mergeCell ref="B831:AD831"/>
    <mergeCell ref="AH869:AO869"/>
    <mergeCell ref="AQ869:AX869"/>
    <mergeCell ref="AZ869:BG869"/>
    <mergeCell ref="BI869:BP869"/>
    <mergeCell ref="BR869:BW869"/>
    <mergeCell ref="AH870:AI870"/>
    <mergeCell ref="AJ870:AK870"/>
    <mergeCell ref="AL870:AM870"/>
    <mergeCell ref="AN870:AO870"/>
    <mergeCell ref="AQ870:AR870"/>
    <mergeCell ref="AS870:AT870"/>
    <mergeCell ref="AU870:AV870"/>
    <mergeCell ref="AW870:AX870"/>
    <mergeCell ref="AZ870:BA870"/>
    <mergeCell ref="BB870:BC870"/>
    <mergeCell ref="BD870:BE870"/>
    <mergeCell ref="BF870:BG870"/>
    <mergeCell ref="BI870:BJ870"/>
    <mergeCell ref="BK870:BL870"/>
    <mergeCell ref="BM870:BN870"/>
    <mergeCell ref="BO870:BP870"/>
    <mergeCell ref="BR870:BS870"/>
    <mergeCell ref="FA741:FF741"/>
    <mergeCell ref="FA742:FB742"/>
    <mergeCell ref="FC742:FD742"/>
    <mergeCell ref="FE742:FF742"/>
    <mergeCell ref="FA743:FB743"/>
    <mergeCell ref="FC743:FD743"/>
    <mergeCell ref="FE743:FF743"/>
    <mergeCell ref="FH741:FM741"/>
    <mergeCell ref="FH742:FI742"/>
    <mergeCell ref="FJ742:FK742"/>
    <mergeCell ref="FL742:FM742"/>
    <mergeCell ref="FH743:FI743"/>
    <mergeCell ref="FJ743:FK743"/>
    <mergeCell ref="FL743:FM743"/>
    <mergeCell ref="ET743:EU743"/>
    <mergeCell ref="EV743:EW743"/>
    <mergeCell ref="EX743:EY743"/>
    <mergeCell ref="DD741:DI741"/>
    <mergeCell ref="DD742:DE742"/>
    <mergeCell ref="DF742:DG742"/>
    <mergeCell ref="DH742:DI742"/>
    <mergeCell ref="DD743:DE743"/>
    <mergeCell ref="DF743:DG743"/>
    <mergeCell ref="DH743:DI743"/>
    <mergeCell ref="DK741:DP741"/>
    <mergeCell ref="DK742:DL742"/>
    <mergeCell ref="DM742:DN742"/>
    <mergeCell ref="DO742:DP742"/>
    <mergeCell ref="DK743:DL743"/>
    <mergeCell ref="FO741:FT741"/>
    <mergeCell ref="FO742:FP742"/>
    <mergeCell ref="FQ742:FR742"/>
    <mergeCell ref="FS742:FT742"/>
    <mergeCell ref="FO743:FP743"/>
    <mergeCell ref="FQ743:FR743"/>
    <mergeCell ref="FS743:FT743"/>
    <mergeCell ref="DY741:ED741"/>
    <mergeCell ref="EF741:EK741"/>
    <mergeCell ref="EM741:ER741"/>
    <mergeCell ref="ET741:EY741"/>
    <mergeCell ref="DY742:DZ742"/>
    <mergeCell ref="EA742:EB742"/>
    <mergeCell ref="EC742:ED742"/>
    <mergeCell ref="EF742:EG742"/>
    <mergeCell ref="EH742:EI742"/>
    <mergeCell ref="EJ742:EK742"/>
    <mergeCell ref="EM742:EN742"/>
    <mergeCell ref="EO742:EP742"/>
    <mergeCell ref="EQ742:ER742"/>
    <mergeCell ref="ET742:EU742"/>
    <mergeCell ref="EV742:EW742"/>
    <mergeCell ref="EX742:EY742"/>
    <mergeCell ref="DY743:DZ743"/>
    <mergeCell ref="EA743:EB743"/>
    <mergeCell ref="EC743:ED743"/>
    <mergeCell ref="EF743:EG743"/>
    <mergeCell ref="EH743:EI743"/>
    <mergeCell ref="EJ743:EK743"/>
    <mergeCell ref="EM743:EN743"/>
    <mergeCell ref="EO743:EP743"/>
    <mergeCell ref="EQ743:ER743"/>
    <mergeCell ref="DM743:DN743"/>
    <mergeCell ref="DO743:DP743"/>
    <mergeCell ref="DR741:DW741"/>
    <mergeCell ref="DR742:DS742"/>
    <mergeCell ref="DT742:DU742"/>
    <mergeCell ref="DV742:DW742"/>
    <mergeCell ref="DR743:DS743"/>
    <mergeCell ref="DT743:DU743"/>
    <mergeCell ref="DV743:DW743"/>
    <mergeCell ref="BV770:BW770"/>
    <mergeCell ref="BR771:BS771"/>
    <mergeCell ref="BT771:BU771"/>
    <mergeCell ref="BV771:BW771"/>
    <mergeCell ref="BR772:BS772"/>
    <mergeCell ref="BT772:BU772"/>
    <mergeCell ref="BV772:BW772"/>
    <mergeCell ref="BR773:BS773"/>
    <mergeCell ref="BT773:BU773"/>
    <mergeCell ref="BV773:BW773"/>
    <mergeCell ref="CW741:DB741"/>
    <mergeCell ref="CW742:CX742"/>
    <mergeCell ref="CY742:CZ742"/>
    <mergeCell ref="DA742:DB742"/>
    <mergeCell ref="CW743:CX743"/>
    <mergeCell ref="CY743:CZ743"/>
    <mergeCell ref="DA743:DB743"/>
    <mergeCell ref="BR763:BS763"/>
    <mergeCell ref="BT763:BU763"/>
    <mergeCell ref="BV763:BW763"/>
    <mergeCell ref="BR764:BS764"/>
    <mergeCell ref="BT764:BU764"/>
    <mergeCell ref="BV764:BW764"/>
    <mergeCell ref="BR765:BS765"/>
    <mergeCell ref="BT765:BU765"/>
    <mergeCell ref="BV765:BW765"/>
    <mergeCell ref="BR766:BS766"/>
    <mergeCell ref="BT766:BU766"/>
    <mergeCell ref="BV766:BW766"/>
    <mergeCell ref="BR767:BS767"/>
    <mergeCell ref="BT767:BU767"/>
    <mergeCell ref="BV767:BW767"/>
    <mergeCell ref="BR768:BS768"/>
    <mergeCell ref="BT768:BU768"/>
    <mergeCell ref="BV768:BW768"/>
    <mergeCell ref="BR757:BS757"/>
    <mergeCell ref="BT757:BU757"/>
    <mergeCell ref="BV757:BW757"/>
    <mergeCell ref="BR758:BS758"/>
    <mergeCell ref="BT758:BU758"/>
    <mergeCell ref="BV758:BW758"/>
    <mergeCell ref="BR759:BS759"/>
    <mergeCell ref="BT759:BU759"/>
    <mergeCell ref="BV759:BW759"/>
    <mergeCell ref="BR760:BS760"/>
    <mergeCell ref="BT760:BU760"/>
    <mergeCell ref="BV760:BW760"/>
    <mergeCell ref="BR761:BS761"/>
    <mergeCell ref="BT761:BU761"/>
    <mergeCell ref="BV761:BW761"/>
    <mergeCell ref="BR762:BS762"/>
    <mergeCell ref="BT762:BU762"/>
    <mergeCell ref="BV762:BW762"/>
    <mergeCell ref="BR747:BS747"/>
    <mergeCell ref="BT747:BU747"/>
    <mergeCell ref="BV747:BW747"/>
    <mergeCell ref="BR748:BS748"/>
    <mergeCell ref="BT748:BU748"/>
    <mergeCell ref="BV748:BW748"/>
    <mergeCell ref="BR749:BS749"/>
    <mergeCell ref="BT749:BU749"/>
    <mergeCell ref="BV749:BW749"/>
    <mergeCell ref="BR750:BS750"/>
    <mergeCell ref="BT750:BU750"/>
    <mergeCell ref="BV750:BW750"/>
    <mergeCell ref="BR751:BS751"/>
    <mergeCell ref="BT751:BU751"/>
    <mergeCell ref="BR780:BS780"/>
    <mergeCell ref="BT780:BU780"/>
    <mergeCell ref="BV751:BW751"/>
    <mergeCell ref="BR752:BS752"/>
    <mergeCell ref="BT752:BU752"/>
    <mergeCell ref="BV752:BW752"/>
    <mergeCell ref="BR753:BS753"/>
    <mergeCell ref="BT753:BU753"/>
    <mergeCell ref="BV753:BW753"/>
    <mergeCell ref="BR754:BS754"/>
    <mergeCell ref="BT754:BU754"/>
    <mergeCell ref="BV754:BW754"/>
    <mergeCell ref="BR755:BS755"/>
    <mergeCell ref="BT755:BU755"/>
    <mergeCell ref="BV755:BW755"/>
    <mergeCell ref="BR756:BS756"/>
    <mergeCell ref="BT756:BU756"/>
    <mergeCell ref="BV756:BW756"/>
    <mergeCell ref="AZ772:BA772"/>
    <mergeCell ref="BB772:BC772"/>
    <mergeCell ref="BD772:BE772"/>
    <mergeCell ref="BF772:BG772"/>
    <mergeCell ref="BI772:BJ772"/>
    <mergeCell ref="BK772:BL772"/>
    <mergeCell ref="BM772:BN772"/>
    <mergeCell ref="BO772:BP772"/>
    <mergeCell ref="AZ773:BA773"/>
    <mergeCell ref="BB773:BC773"/>
    <mergeCell ref="BD773:BE773"/>
    <mergeCell ref="BF773:BG773"/>
    <mergeCell ref="BI773:BJ773"/>
    <mergeCell ref="BK773:BL773"/>
    <mergeCell ref="BM773:BN773"/>
    <mergeCell ref="BO773:BP773"/>
    <mergeCell ref="BR741:BW741"/>
    <mergeCell ref="BR742:BS742"/>
    <mergeCell ref="BT742:BU742"/>
    <mergeCell ref="BV742:BW742"/>
    <mergeCell ref="BR743:BS743"/>
    <mergeCell ref="BT743:BU743"/>
    <mergeCell ref="BV743:BW743"/>
    <mergeCell ref="BR744:BS744"/>
    <mergeCell ref="BT744:BU744"/>
    <mergeCell ref="BV744:BW744"/>
    <mergeCell ref="BR745:BS745"/>
    <mergeCell ref="BT745:BU745"/>
    <mergeCell ref="BV745:BW745"/>
    <mergeCell ref="BR746:BS746"/>
    <mergeCell ref="BT746:BU746"/>
    <mergeCell ref="BV746:BW746"/>
    <mergeCell ref="AZ769:BA769"/>
    <mergeCell ref="BB769:BC769"/>
    <mergeCell ref="BD769:BE769"/>
    <mergeCell ref="BF769:BG769"/>
    <mergeCell ref="BI769:BJ769"/>
    <mergeCell ref="BK769:BL769"/>
    <mergeCell ref="BM769:BN769"/>
    <mergeCell ref="BO769:BP769"/>
    <mergeCell ref="AZ770:BA770"/>
    <mergeCell ref="BB770:BC770"/>
    <mergeCell ref="BD770:BE770"/>
    <mergeCell ref="BF770:BG770"/>
    <mergeCell ref="BI770:BJ770"/>
    <mergeCell ref="BK770:BL770"/>
    <mergeCell ref="BM770:BN770"/>
    <mergeCell ref="BO770:BP770"/>
    <mergeCell ref="AZ771:BA771"/>
    <mergeCell ref="BB771:BC771"/>
    <mergeCell ref="BD771:BE771"/>
    <mergeCell ref="BF771:BG771"/>
    <mergeCell ref="BI771:BJ771"/>
    <mergeCell ref="BK771:BL771"/>
    <mergeCell ref="BM771:BN771"/>
    <mergeCell ref="BO771:BP771"/>
    <mergeCell ref="AZ766:BA766"/>
    <mergeCell ref="BB766:BC766"/>
    <mergeCell ref="BD766:BE766"/>
    <mergeCell ref="BF766:BG766"/>
    <mergeCell ref="BI766:BJ766"/>
    <mergeCell ref="BK766:BL766"/>
    <mergeCell ref="BM766:BN766"/>
    <mergeCell ref="BO766:BP766"/>
    <mergeCell ref="AZ767:BA767"/>
    <mergeCell ref="BB767:BC767"/>
    <mergeCell ref="BD767:BE767"/>
    <mergeCell ref="BF767:BG767"/>
    <mergeCell ref="BI767:BJ767"/>
    <mergeCell ref="BK767:BL767"/>
    <mergeCell ref="BM767:BN767"/>
    <mergeCell ref="BO767:BP767"/>
    <mergeCell ref="AZ768:BA768"/>
    <mergeCell ref="BB768:BC768"/>
    <mergeCell ref="BD768:BE768"/>
    <mergeCell ref="BF768:BG768"/>
    <mergeCell ref="BI768:BJ768"/>
    <mergeCell ref="BK768:BL768"/>
    <mergeCell ref="BM768:BN768"/>
    <mergeCell ref="BO768:BP768"/>
    <mergeCell ref="AZ763:BA763"/>
    <mergeCell ref="BB763:BC763"/>
    <mergeCell ref="BD763:BE763"/>
    <mergeCell ref="BF763:BG763"/>
    <mergeCell ref="BI763:BJ763"/>
    <mergeCell ref="BK763:BL763"/>
    <mergeCell ref="BM763:BN763"/>
    <mergeCell ref="BO763:BP763"/>
    <mergeCell ref="AZ764:BA764"/>
    <mergeCell ref="BB764:BC764"/>
    <mergeCell ref="BD764:BE764"/>
    <mergeCell ref="BF764:BG764"/>
    <mergeCell ref="BI764:BJ764"/>
    <mergeCell ref="BK764:BL764"/>
    <mergeCell ref="BM764:BN764"/>
    <mergeCell ref="BO764:BP764"/>
    <mergeCell ref="AZ765:BA765"/>
    <mergeCell ref="BB765:BC765"/>
    <mergeCell ref="BD765:BE765"/>
    <mergeCell ref="BF765:BG765"/>
    <mergeCell ref="BI765:BJ765"/>
    <mergeCell ref="BK765:BL765"/>
    <mergeCell ref="BM765:BN765"/>
    <mergeCell ref="BO765:BP765"/>
    <mergeCell ref="AZ760:BA760"/>
    <mergeCell ref="BB760:BC760"/>
    <mergeCell ref="BD760:BE760"/>
    <mergeCell ref="BF760:BG760"/>
    <mergeCell ref="BI760:BJ760"/>
    <mergeCell ref="BK760:BL760"/>
    <mergeCell ref="BM760:BN760"/>
    <mergeCell ref="BO760:BP760"/>
    <mergeCell ref="AZ761:BA761"/>
    <mergeCell ref="BB761:BC761"/>
    <mergeCell ref="BD761:BE761"/>
    <mergeCell ref="BF761:BG761"/>
    <mergeCell ref="BI761:BJ761"/>
    <mergeCell ref="BK761:BL761"/>
    <mergeCell ref="BM761:BN761"/>
    <mergeCell ref="BO761:BP761"/>
    <mergeCell ref="AZ762:BA762"/>
    <mergeCell ref="BB762:BC762"/>
    <mergeCell ref="BD762:BE762"/>
    <mergeCell ref="BF762:BG762"/>
    <mergeCell ref="BI762:BJ762"/>
    <mergeCell ref="BK762:BL762"/>
    <mergeCell ref="BM762:BN762"/>
    <mergeCell ref="BO762:BP762"/>
    <mergeCell ref="AZ757:BA757"/>
    <mergeCell ref="BB757:BC757"/>
    <mergeCell ref="BD757:BE757"/>
    <mergeCell ref="BF757:BG757"/>
    <mergeCell ref="BI757:BJ757"/>
    <mergeCell ref="BK757:BL757"/>
    <mergeCell ref="BM757:BN757"/>
    <mergeCell ref="BO757:BP757"/>
    <mergeCell ref="AZ758:BA758"/>
    <mergeCell ref="BB758:BC758"/>
    <mergeCell ref="BD758:BE758"/>
    <mergeCell ref="BF758:BG758"/>
    <mergeCell ref="BI758:BJ758"/>
    <mergeCell ref="BK758:BL758"/>
    <mergeCell ref="BM758:BN758"/>
    <mergeCell ref="BO758:BP758"/>
    <mergeCell ref="AZ759:BA759"/>
    <mergeCell ref="BB759:BC759"/>
    <mergeCell ref="BD759:BE759"/>
    <mergeCell ref="BF759:BG759"/>
    <mergeCell ref="BI759:BJ759"/>
    <mergeCell ref="BK759:BL759"/>
    <mergeCell ref="BM759:BN759"/>
    <mergeCell ref="BO759:BP759"/>
    <mergeCell ref="AZ754:BA754"/>
    <mergeCell ref="BB754:BC754"/>
    <mergeCell ref="BD754:BE754"/>
    <mergeCell ref="BF754:BG754"/>
    <mergeCell ref="BI754:BJ754"/>
    <mergeCell ref="BK754:BL754"/>
    <mergeCell ref="BM754:BN754"/>
    <mergeCell ref="BO754:BP754"/>
    <mergeCell ref="AZ755:BA755"/>
    <mergeCell ref="BB755:BC755"/>
    <mergeCell ref="BD755:BE755"/>
    <mergeCell ref="BF755:BG755"/>
    <mergeCell ref="BI755:BJ755"/>
    <mergeCell ref="BK755:BL755"/>
    <mergeCell ref="BM755:BN755"/>
    <mergeCell ref="BO755:BP755"/>
    <mergeCell ref="AZ756:BA756"/>
    <mergeCell ref="BB756:BC756"/>
    <mergeCell ref="BD756:BE756"/>
    <mergeCell ref="BF756:BG756"/>
    <mergeCell ref="BI756:BJ756"/>
    <mergeCell ref="BK756:BL756"/>
    <mergeCell ref="BM756:BN756"/>
    <mergeCell ref="BO756:BP756"/>
    <mergeCell ref="AZ751:BA751"/>
    <mergeCell ref="BB751:BC751"/>
    <mergeCell ref="BD751:BE751"/>
    <mergeCell ref="BF751:BG751"/>
    <mergeCell ref="BI751:BJ751"/>
    <mergeCell ref="BK751:BL751"/>
    <mergeCell ref="BM751:BN751"/>
    <mergeCell ref="BO751:BP751"/>
    <mergeCell ref="AZ752:BA752"/>
    <mergeCell ref="BB752:BC752"/>
    <mergeCell ref="BD752:BE752"/>
    <mergeCell ref="BF752:BG752"/>
    <mergeCell ref="BI752:BJ752"/>
    <mergeCell ref="BK752:BL752"/>
    <mergeCell ref="BM752:BN752"/>
    <mergeCell ref="BO752:BP752"/>
    <mergeCell ref="AZ753:BA753"/>
    <mergeCell ref="BB753:BC753"/>
    <mergeCell ref="BD753:BE753"/>
    <mergeCell ref="BF753:BG753"/>
    <mergeCell ref="BI753:BJ753"/>
    <mergeCell ref="BK753:BL753"/>
    <mergeCell ref="BM753:BN753"/>
    <mergeCell ref="BO753:BP753"/>
    <mergeCell ref="AZ748:BA748"/>
    <mergeCell ref="BB748:BC748"/>
    <mergeCell ref="BD748:BE748"/>
    <mergeCell ref="BF748:BG748"/>
    <mergeCell ref="BI748:BJ748"/>
    <mergeCell ref="BK748:BL748"/>
    <mergeCell ref="BM748:BN748"/>
    <mergeCell ref="BO748:BP748"/>
    <mergeCell ref="AZ749:BA749"/>
    <mergeCell ref="BB749:BC749"/>
    <mergeCell ref="BD749:BE749"/>
    <mergeCell ref="BF749:BG749"/>
    <mergeCell ref="BI749:BJ749"/>
    <mergeCell ref="BK749:BL749"/>
    <mergeCell ref="BM749:BN749"/>
    <mergeCell ref="BO749:BP749"/>
    <mergeCell ref="AZ750:BA750"/>
    <mergeCell ref="BB750:BC750"/>
    <mergeCell ref="BD750:BE750"/>
    <mergeCell ref="BF750:BG750"/>
    <mergeCell ref="BI750:BJ750"/>
    <mergeCell ref="BK750:BL750"/>
    <mergeCell ref="BM750:BN750"/>
    <mergeCell ref="BO750:BP750"/>
    <mergeCell ref="BK745:BL745"/>
    <mergeCell ref="BM745:BN745"/>
    <mergeCell ref="BO745:BP745"/>
    <mergeCell ref="AZ746:BA746"/>
    <mergeCell ref="BB746:BC746"/>
    <mergeCell ref="BD746:BE746"/>
    <mergeCell ref="BF746:BG746"/>
    <mergeCell ref="BI746:BJ746"/>
    <mergeCell ref="BK746:BL746"/>
    <mergeCell ref="BM746:BN746"/>
    <mergeCell ref="BO746:BP746"/>
    <mergeCell ref="AZ747:BA747"/>
    <mergeCell ref="BB747:BC747"/>
    <mergeCell ref="BD747:BE747"/>
    <mergeCell ref="BF747:BG747"/>
    <mergeCell ref="BI747:BJ747"/>
    <mergeCell ref="BK747:BL747"/>
    <mergeCell ref="BM747:BN747"/>
    <mergeCell ref="BO747:BP747"/>
    <mergeCell ref="AZ741:BG741"/>
    <mergeCell ref="BI741:BP741"/>
    <mergeCell ref="AZ742:BA742"/>
    <mergeCell ref="BB742:BC742"/>
    <mergeCell ref="BD742:BE742"/>
    <mergeCell ref="BF742:BG742"/>
    <mergeCell ref="BI742:BJ742"/>
    <mergeCell ref="BK742:BL742"/>
    <mergeCell ref="BM742:BN742"/>
    <mergeCell ref="BO742:BP742"/>
    <mergeCell ref="AZ743:BA743"/>
    <mergeCell ref="BB743:BC743"/>
    <mergeCell ref="BD743:BE743"/>
    <mergeCell ref="BF743:BG743"/>
    <mergeCell ref="BI743:BJ743"/>
    <mergeCell ref="BK743:BL743"/>
    <mergeCell ref="BM743:BN743"/>
    <mergeCell ref="BO743:BP743"/>
    <mergeCell ref="AZ744:BA744"/>
    <mergeCell ref="BB744:BC744"/>
    <mergeCell ref="BD744:BE744"/>
    <mergeCell ref="BF744:BG744"/>
    <mergeCell ref="BI744:BJ744"/>
    <mergeCell ref="BK744:BL744"/>
    <mergeCell ref="BM744:BN744"/>
    <mergeCell ref="BO744:BP744"/>
    <mergeCell ref="AZ745:BA745"/>
    <mergeCell ref="BB745:BC745"/>
    <mergeCell ref="BD745:BE745"/>
    <mergeCell ref="BF745:BG745"/>
    <mergeCell ref="BI745:BJ745"/>
    <mergeCell ref="AH771:AI771"/>
    <mergeCell ref="AJ771:AK771"/>
    <mergeCell ref="AL771:AM771"/>
    <mergeCell ref="AN771:AO771"/>
    <mergeCell ref="AQ771:AR771"/>
    <mergeCell ref="AS771:AT771"/>
    <mergeCell ref="AU771:AV771"/>
    <mergeCell ref="AW771:AX771"/>
    <mergeCell ref="AH770:AI770"/>
    <mergeCell ref="AJ770:AK770"/>
    <mergeCell ref="AL770:AM770"/>
    <mergeCell ref="AN770:AO770"/>
    <mergeCell ref="AQ770:AR770"/>
    <mergeCell ref="AS770:AT770"/>
    <mergeCell ref="AU770:AV770"/>
    <mergeCell ref="AW770:AX770"/>
    <mergeCell ref="AH765:AI765"/>
    <mergeCell ref="AJ765:AK765"/>
    <mergeCell ref="AL765:AM765"/>
    <mergeCell ref="AH772:AI772"/>
    <mergeCell ref="AJ772:AK772"/>
    <mergeCell ref="AL772:AM772"/>
    <mergeCell ref="AN772:AO772"/>
    <mergeCell ref="AQ772:AR772"/>
    <mergeCell ref="AS772:AT772"/>
    <mergeCell ref="AU772:AV772"/>
    <mergeCell ref="AW772:AX772"/>
    <mergeCell ref="AH773:AI773"/>
    <mergeCell ref="AJ773:AK773"/>
    <mergeCell ref="AL773:AM773"/>
    <mergeCell ref="AN773:AO773"/>
    <mergeCell ref="AQ773:AR773"/>
    <mergeCell ref="AS773:AT773"/>
    <mergeCell ref="AU773:AV773"/>
    <mergeCell ref="AW773:AX773"/>
    <mergeCell ref="AH768:AI768"/>
    <mergeCell ref="AJ768:AK768"/>
    <mergeCell ref="AL768:AM768"/>
    <mergeCell ref="AN768:AO768"/>
    <mergeCell ref="AQ768:AR768"/>
    <mergeCell ref="AS768:AT768"/>
    <mergeCell ref="AU768:AV768"/>
    <mergeCell ref="AW768:AX768"/>
    <mergeCell ref="AH769:AI769"/>
    <mergeCell ref="AJ769:AK769"/>
    <mergeCell ref="AL769:AM769"/>
    <mergeCell ref="AN769:AO769"/>
    <mergeCell ref="AQ769:AR769"/>
    <mergeCell ref="AS769:AT769"/>
    <mergeCell ref="AU769:AV769"/>
    <mergeCell ref="AW769:AX769"/>
    <mergeCell ref="AN765:AO765"/>
    <mergeCell ref="AQ765:AR765"/>
    <mergeCell ref="AS765:AT765"/>
    <mergeCell ref="AU765:AV765"/>
    <mergeCell ref="AW765:AX765"/>
    <mergeCell ref="AH766:AI766"/>
    <mergeCell ref="AJ766:AK766"/>
    <mergeCell ref="AL766:AM766"/>
    <mergeCell ref="AN766:AO766"/>
    <mergeCell ref="AQ766:AR766"/>
    <mergeCell ref="AS766:AT766"/>
    <mergeCell ref="AU766:AV766"/>
    <mergeCell ref="AW766:AX766"/>
    <mergeCell ref="AH767:AI767"/>
    <mergeCell ref="AJ767:AK767"/>
    <mergeCell ref="AL767:AM767"/>
    <mergeCell ref="AN767:AO767"/>
    <mergeCell ref="AQ767:AR767"/>
    <mergeCell ref="AS767:AT767"/>
    <mergeCell ref="AU767:AV767"/>
    <mergeCell ref="AW767:AX767"/>
    <mergeCell ref="AH762:AI762"/>
    <mergeCell ref="AJ762:AK762"/>
    <mergeCell ref="AL762:AM762"/>
    <mergeCell ref="AN762:AO762"/>
    <mergeCell ref="AQ762:AR762"/>
    <mergeCell ref="AS762:AT762"/>
    <mergeCell ref="AU762:AV762"/>
    <mergeCell ref="AW762:AX762"/>
    <mergeCell ref="AH763:AI763"/>
    <mergeCell ref="AJ763:AK763"/>
    <mergeCell ref="AL763:AM763"/>
    <mergeCell ref="AN763:AO763"/>
    <mergeCell ref="AQ763:AR763"/>
    <mergeCell ref="AS763:AT763"/>
    <mergeCell ref="AU763:AV763"/>
    <mergeCell ref="AW763:AX763"/>
    <mergeCell ref="AH764:AI764"/>
    <mergeCell ref="AJ764:AK764"/>
    <mergeCell ref="AL764:AM764"/>
    <mergeCell ref="AN764:AO764"/>
    <mergeCell ref="AQ764:AR764"/>
    <mergeCell ref="AS764:AT764"/>
    <mergeCell ref="AU764:AV764"/>
    <mergeCell ref="AW764:AX764"/>
    <mergeCell ref="AH759:AI759"/>
    <mergeCell ref="AJ759:AK759"/>
    <mergeCell ref="AL759:AM759"/>
    <mergeCell ref="AN759:AO759"/>
    <mergeCell ref="AQ759:AR759"/>
    <mergeCell ref="AS759:AT759"/>
    <mergeCell ref="AU759:AV759"/>
    <mergeCell ref="AW759:AX759"/>
    <mergeCell ref="AH760:AI760"/>
    <mergeCell ref="AJ760:AK760"/>
    <mergeCell ref="AL760:AM760"/>
    <mergeCell ref="AN760:AO760"/>
    <mergeCell ref="AQ760:AR760"/>
    <mergeCell ref="AS760:AT760"/>
    <mergeCell ref="AU760:AV760"/>
    <mergeCell ref="AW760:AX760"/>
    <mergeCell ref="AH761:AI761"/>
    <mergeCell ref="AJ761:AK761"/>
    <mergeCell ref="AL761:AM761"/>
    <mergeCell ref="AN761:AO761"/>
    <mergeCell ref="AQ761:AR761"/>
    <mergeCell ref="AS761:AT761"/>
    <mergeCell ref="AU761:AV761"/>
    <mergeCell ref="AW761:AX761"/>
    <mergeCell ref="AH756:AI756"/>
    <mergeCell ref="AJ756:AK756"/>
    <mergeCell ref="AL756:AM756"/>
    <mergeCell ref="AN756:AO756"/>
    <mergeCell ref="AQ756:AR756"/>
    <mergeCell ref="AS756:AT756"/>
    <mergeCell ref="AU756:AV756"/>
    <mergeCell ref="AW756:AX756"/>
    <mergeCell ref="AH757:AI757"/>
    <mergeCell ref="AJ757:AK757"/>
    <mergeCell ref="AL757:AM757"/>
    <mergeCell ref="AN757:AO757"/>
    <mergeCell ref="AQ757:AR757"/>
    <mergeCell ref="AS757:AT757"/>
    <mergeCell ref="AU757:AV757"/>
    <mergeCell ref="AW757:AX757"/>
    <mergeCell ref="AH758:AI758"/>
    <mergeCell ref="AJ758:AK758"/>
    <mergeCell ref="AL758:AM758"/>
    <mergeCell ref="AN758:AO758"/>
    <mergeCell ref="AQ758:AR758"/>
    <mergeCell ref="AS758:AT758"/>
    <mergeCell ref="AU758:AV758"/>
    <mergeCell ref="AW758:AX758"/>
    <mergeCell ref="AH753:AI753"/>
    <mergeCell ref="AJ753:AK753"/>
    <mergeCell ref="AL753:AM753"/>
    <mergeCell ref="AN753:AO753"/>
    <mergeCell ref="AQ753:AR753"/>
    <mergeCell ref="AS753:AT753"/>
    <mergeCell ref="AU753:AV753"/>
    <mergeCell ref="AW753:AX753"/>
    <mergeCell ref="AH754:AI754"/>
    <mergeCell ref="AJ754:AK754"/>
    <mergeCell ref="AL754:AM754"/>
    <mergeCell ref="AN754:AO754"/>
    <mergeCell ref="AQ754:AR754"/>
    <mergeCell ref="AS754:AT754"/>
    <mergeCell ref="AU754:AV754"/>
    <mergeCell ref="AW754:AX754"/>
    <mergeCell ref="AH755:AI755"/>
    <mergeCell ref="AJ755:AK755"/>
    <mergeCell ref="AL755:AM755"/>
    <mergeCell ref="AN755:AO755"/>
    <mergeCell ref="AQ755:AR755"/>
    <mergeCell ref="AS755:AT755"/>
    <mergeCell ref="AU755:AV755"/>
    <mergeCell ref="AW755:AX755"/>
    <mergeCell ref="AH750:AI750"/>
    <mergeCell ref="AJ750:AK750"/>
    <mergeCell ref="AL750:AM750"/>
    <mergeCell ref="AN750:AO750"/>
    <mergeCell ref="AQ750:AR750"/>
    <mergeCell ref="AS750:AT750"/>
    <mergeCell ref="AU750:AV750"/>
    <mergeCell ref="AW750:AX750"/>
    <mergeCell ref="AH751:AI751"/>
    <mergeCell ref="AJ751:AK751"/>
    <mergeCell ref="AL751:AM751"/>
    <mergeCell ref="AN751:AO751"/>
    <mergeCell ref="AQ751:AR751"/>
    <mergeCell ref="AS751:AT751"/>
    <mergeCell ref="AU751:AV751"/>
    <mergeCell ref="AW751:AX751"/>
    <mergeCell ref="AH752:AI752"/>
    <mergeCell ref="AJ752:AK752"/>
    <mergeCell ref="AL752:AM752"/>
    <mergeCell ref="AN752:AO752"/>
    <mergeCell ref="AQ752:AR752"/>
    <mergeCell ref="AS752:AT752"/>
    <mergeCell ref="AU752:AV752"/>
    <mergeCell ref="AW752:AX752"/>
    <mergeCell ref="AH747:AI747"/>
    <mergeCell ref="AJ747:AK747"/>
    <mergeCell ref="AL747:AM747"/>
    <mergeCell ref="AN747:AO747"/>
    <mergeCell ref="AQ747:AR747"/>
    <mergeCell ref="AS747:AT747"/>
    <mergeCell ref="AU747:AV747"/>
    <mergeCell ref="AW747:AX747"/>
    <mergeCell ref="AH748:AI748"/>
    <mergeCell ref="AJ748:AK748"/>
    <mergeCell ref="AL748:AM748"/>
    <mergeCell ref="AN748:AO748"/>
    <mergeCell ref="AQ748:AR748"/>
    <mergeCell ref="AS748:AT748"/>
    <mergeCell ref="AU748:AV748"/>
    <mergeCell ref="AW748:AX748"/>
    <mergeCell ref="AH749:AI749"/>
    <mergeCell ref="AJ749:AK749"/>
    <mergeCell ref="AL749:AM749"/>
    <mergeCell ref="AN749:AO749"/>
    <mergeCell ref="AQ749:AR749"/>
    <mergeCell ref="AS749:AT749"/>
    <mergeCell ref="AU749:AV749"/>
    <mergeCell ref="AW749:AX749"/>
    <mergeCell ref="AU744:AV744"/>
    <mergeCell ref="AW744:AX744"/>
    <mergeCell ref="AH745:AI745"/>
    <mergeCell ref="AJ745:AK745"/>
    <mergeCell ref="AL745:AM745"/>
    <mergeCell ref="AN745:AO745"/>
    <mergeCell ref="AQ745:AR745"/>
    <mergeCell ref="AS745:AT745"/>
    <mergeCell ref="AU745:AV745"/>
    <mergeCell ref="AW745:AX745"/>
    <mergeCell ref="AH746:AI746"/>
    <mergeCell ref="AJ746:AK746"/>
    <mergeCell ref="AL746:AM746"/>
    <mergeCell ref="AN746:AO746"/>
    <mergeCell ref="AQ746:AR746"/>
    <mergeCell ref="AS746:AT746"/>
    <mergeCell ref="AU746:AV746"/>
    <mergeCell ref="AW746:AX746"/>
    <mergeCell ref="AN744:AO744"/>
    <mergeCell ref="AQ744:AR744"/>
    <mergeCell ref="AS744:AT744"/>
    <mergeCell ref="DC128:DD128"/>
    <mergeCell ref="EM273:EN273"/>
    <mergeCell ref="EE268:EN268"/>
    <mergeCell ref="EE269:EF269"/>
    <mergeCell ref="EG269:EH269"/>
    <mergeCell ref="EI269:EJ269"/>
    <mergeCell ref="EK269:EL269"/>
    <mergeCell ref="EM269:EN269"/>
    <mergeCell ref="EE270:EF270"/>
    <mergeCell ref="EG270:EH270"/>
    <mergeCell ref="EI270:EJ270"/>
    <mergeCell ref="EK270:EL270"/>
    <mergeCell ref="EM270:EN270"/>
    <mergeCell ref="EE271:EF271"/>
    <mergeCell ref="EG271:EH271"/>
    <mergeCell ref="EI271:EJ271"/>
    <mergeCell ref="EK271:EL271"/>
    <mergeCell ref="EM271:EN271"/>
    <mergeCell ref="EE272:EF272"/>
    <mergeCell ref="EG272:EH272"/>
    <mergeCell ref="EI272:EJ272"/>
    <mergeCell ref="EK272:EL272"/>
    <mergeCell ref="EM272:EN272"/>
    <mergeCell ref="DK136:DL136"/>
    <mergeCell ref="DM136:DN136"/>
    <mergeCell ref="DO136:DP136"/>
    <mergeCell ref="DQ136:DR136"/>
    <mergeCell ref="DS136:DT136"/>
    <mergeCell ref="DI137:DJ137"/>
    <mergeCell ref="DK137:DL137"/>
    <mergeCell ref="DM137:DN137"/>
    <mergeCell ref="DO137:DP137"/>
    <mergeCell ref="AH69:AI69"/>
    <mergeCell ref="AJ69:AK69"/>
    <mergeCell ref="AL69:AM69"/>
    <mergeCell ref="AH70:AI70"/>
    <mergeCell ref="AW127:AX127"/>
    <mergeCell ref="CY128:CZ128"/>
    <mergeCell ref="AJ70:AK70"/>
    <mergeCell ref="AL70:AM70"/>
    <mergeCell ref="DF127:DG127"/>
    <mergeCell ref="DF128:DG128"/>
    <mergeCell ref="CR127:CW127"/>
    <mergeCell ref="CV128:CW128"/>
    <mergeCell ref="BK127:BL127"/>
    <mergeCell ref="BM127:BN127"/>
    <mergeCell ref="BO127:BP127"/>
    <mergeCell ref="BQ127:BR127"/>
    <mergeCell ref="BS127:BT127"/>
    <mergeCell ref="BV127:BW127"/>
    <mergeCell ref="BX127:BY127"/>
    <mergeCell ref="BZ127:CA127"/>
    <mergeCell ref="CB127:CC127"/>
    <mergeCell ref="CD127:CE127"/>
    <mergeCell ref="CG127:CH127"/>
    <mergeCell ref="CI127:CJ127"/>
    <mergeCell ref="CK127:CL127"/>
    <mergeCell ref="CM127:CN127"/>
    <mergeCell ref="CO127:CP127"/>
    <mergeCell ref="CK128:CL128"/>
    <mergeCell ref="CR128:CS128"/>
    <mergeCell ref="CT128:CU128"/>
    <mergeCell ref="CY127:DD127"/>
    <mergeCell ref="DA128:DB128"/>
    <mergeCell ref="AH63:AI63"/>
    <mergeCell ref="AJ63:AK63"/>
    <mergeCell ref="AL63:AM63"/>
    <mergeCell ref="AH64:AI64"/>
    <mergeCell ref="AJ64:AK64"/>
    <mergeCell ref="AL64:AM64"/>
    <mergeCell ref="AH65:AI65"/>
    <mergeCell ref="AJ65:AK65"/>
    <mergeCell ref="AL65:AM65"/>
    <mergeCell ref="AH66:AI66"/>
    <mergeCell ref="AJ66:AK66"/>
    <mergeCell ref="AL66:AM66"/>
    <mergeCell ref="AH67:AI67"/>
    <mergeCell ref="AJ67:AK67"/>
    <mergeCell ref="AL67:AM67"/>
    <mergeCell ref="AH68:AI68"/>
    <mergeCell ref="AJ68:AK68"/>
    <mergeCell ref="AL68:AM68"/>
    <mergeCell ref="B1118:AD1118"/>
    <mergeCell ref="B1120:AD1120"/>
    <mergeCell ref="B1122:AD1122"/>
    <mergeCell ref="B515:AD515"/>
    <mergeCell ref="B555:AD555"/>
    <mergeCell ref="B557:AD557"/>
    <mergeCell ref="B559:AD559"/>
    <mergeCell ref="B581:AD581"/>
    <mergeCell ref="B582:AD582"/>
    <mergeCell ref="B583:AD583"/>
    <mergeCell ref="B698:AD698"/>
    <mergeCell ref="B699:AD699"/>
    <mergeCell ref="B700:AD700"/>
    <mergeCell ref="B832:AD832"/>
    <mergeCell ref="B834:AD834"/>
    <mergeCell ref="B836:AD836"/>
    <mergeCell ref="B990:AD990"/>
    <mergeCell ref="B992:AD992"/>
    <mergeCell ref="B994:AD994"/>
    <mergeCell ref="B1067:AD1067"/>
    <mergeCell ref="D536:N536"/>
    <mergeCell ref="B519:AD519"/>
    <mergeCell ref="C522:AD522"/>
    <mergeCell ref="C1115:AD1115"/>
    <mergeCell ref="D571:N571"/>
    <mergeCell ref="D572:N572"/>
    <mergeCell ref="D537:N537"/>
    <mergeCell ref="D540:N540"/>
    <mergeCell ref="D538:N538"/>
    <mergeCell ref="D539:N539"/>
    <mergeCell ref="D672:N672"/>
    <mergeCell ref="D673:N673"/>
    <mergeCell ref="C120:AD120"/>
    <mergeCell ref="C88:F88"/>
    <mergeCell ref="C100:F100"/>
    <mergeCell ref="C309:AD309"/>
    <mergeCell ref="C312:AD312"/>
    <mergeCell ref="Q207:R207"/>
    <mergeCell ref="S207:T207"/>
    <mergeCell ref="U207:V207"/>
    <mergeCell ref="C317:AD317"/>
    <mergeCell ref="C318:AD318"/>
    <mergeCell ref="G266:L267"/>
    <mergeCell ref="M266:AD266"/>
    <mergeCell ref="Y267:AD267"/>
    <mergeCell ref="C177:AD177"/>
    <mergeCell ref="C103:AD103"/>
    <mergeCell ref="D133:M133"/>
    <mergeCell ref="D134:M134"/>
    <mergeCell ref="D135:M135"/>
    <mergeCell ref="D152:M152"/>
    <mergeCell ref="Y207:Z207"/>
    <mergeCell ref="AC206:AD207"/>
    <mergeCell ref="AA207:AB207"/>
    <mergeCell ref="W208:X208"/>
    <mergeCell ref="Y208:Z208"/>
    <mergeCell ref="D154:M154"/>
    <mergeCell ref="D155:M155"/>
    <mergeCell ref="D139:M139"/>
    <mergeCell ref="B104:AD104"/>
    <mergeCell ref="B105:AD105"/>
    <mergeCell ref="C115:AD115"/>
    <mergeCell ref="AB191:AD192"/>
    <mergeCell ref="J192:L192"/>
    <mergeCell ref="AL742:AM742"/>
    <mergeCell ref="AN742:AO742"/>
    <mergeCell ref="AH743:AI743"/>
    <mergeCell ref="B198:AD198"/>
    <mergeCell ref="B199:AD199"/>
    <mergeCell ref="B183:AD183"/>
    <mergeCell ref="C184:AD184"/>
    <mergeCell ref="C337:AD337"/>
    <mergeCell ref="C295:AD295"/>
    <mergeCell ref="C334:AD334"/>
    <mergeCell ref="C314:P314"/>
    <mergeCell ref="D145:M145"/>
    <mergeCell ref="D146:M146"/>
    <mergeCell ref="D147:M147"/>
    <mergeCell ref="D148:M148"/>
    <mergeCell ref="C167:AD167"/>
    <mergeCell ref="C168:AD168"/>
    <mergeCell ref="AH647:AI647"/>
    <mergeCell ref="AJ647:AK647"/>
    <mergeCell ref="AL647:AM647"/>
    <mergeCell ref="AN647:AO647"/>
    <mergeCell ref="AO524:AT524"/>
    <mergeCell ref="AN394:AO394"/>
    <mergeCell ref="AP394:AQ394"/>
    <mergeCell ref="AR394:AS394"/>
    <mergeCell ref="AT394:AU394"/>
    <mergeCell ref="AH392:AI392"/>
    <mergeCell ref="AK392:AL392"/>
    <mergeCell ref="AH393:AI393"/>
    <mergeCell ref="AK393:AL393"/>
    <mergeCell ref="AN395:AO395"/>
    <mergeCell ref="AP210:AQ210"/>
    <mergeCell ref="AH1072:AI1072"/>
    <mergeCell ref="AJ1072:AK1072"/>
    <mergeCell ref="AL1072:AM1072"/>
    <mergeCell ref="AH1073:AI1073"/>
    <mergeCell ref="AJ1073:AK1073"/>
    <mergeCell ref="AL1073:AM1073"/>
    <mergeCell ref="AH586:AI586"/>
    <mergeCell ref="AJ586:AK586"/>
    <mergeCell ref="AL586:AM586"/>
    <mergeCell ref="AH587:AI587"/>
    <mergeCell ref="AJ587:AK587"/>
    <mergeCell ref="AL587:AM587"/>
    <mergeCell ref="AH714:AI714"/>
    <mergeCell ref="AJ714:AK714"/>
    <mergeCell ref="AL714:AM714"/>
    <mergeCell ref="AH715:AI715"/>
    <mergeCell ref="AJ715:AK715"/>
    <mergeCell ref="AL715:AM715"/>
    <mergeCell ref="AH837:AI837"/>
    <mergeCell ref="AJ837:AK837"/>
    <mergeCell ref="AL837:AM837"/>
    <mergeCell ref="AH838:AI838"/>
    <mergeCell ref="AJ838:AK838"/>
    <mergeCell ref="AL838:AM838"/>
    <mergeCell ref="AH609:AO609"/>
    <mergeCell ref="AH611:AI611"/>
    <mergeCell ref="AH741:AO741"/>
    <mergeCell ref="AH742:AI742"/>
    <mergeCell ref="AJ742:AK742"/>
    <mergeCell ref="AH995:AI995"/>
    <mergeCell ref="AJ995:AK995"/>
    <mergeCell ref="AL995:AM995"/>
    <mergeCell ref="AH996:AI996"/>
    <mergeCell ref="AJ996:AK996"/>
    <mergeCell ref="AL996:AM996"/>
    <mergeCell ref="AQ741:AX741"/>
    <mergeCell ref="AQ742:AR742"/>
    <mergeCell ref="AS742:AT742"/>
    <mergeCell ref="AU742:AV742"/>
    <mergeCell ref="AW742:AX742"/>
    <mergeCell ref="AJ743:AK743"/>
    <mergeCell ref="AL743:AM743"/>
    <mergeCell ref="AN743:AO743"/>
    <mergeCell ref="AQ743:AR743"/>
    <mergeCell ref="AS743:AT743"/>
    <mergeCell ref="AU743:AV743"/>
    <mergeCell ref="AW743:AX743"/>
    <mergeCell ref="AV396:AW396"/>
    <mergeCell ref="AH744:AI744"/>
    <mergeCell ref="AJ744:AK744"/>
    <mergeCell ref="AL744:AM744"/>
    <mergeCell ref="AH424:AO424"/>
    <mergeCell ref="AQ424:AX424"/>
    <mergeCell ref="AH425:AI425"/>
    <mergeCell ref="AJ425:AK425"/>
    <mergeCell ref="AL425:AM425"/>
    <mergeCell ref="AN425:AO425"/>
    <mergeCell ref="AQ425:AR425"/>
    <mergeCell ref="AS425:AT425"/>
    <mergeCell ref="AU425:AV425"/>
    <mergeCell ref="AW425:AX425"/>
    <mergeCell ref="AH426:AI426"/>
    <mergeCell ref="AJ426:AK426"/>
    <mergeCell ref="AL426:AM426"/>
    <mergeCell ref="AR210:AS210"/>
    <mergeCell ref="AH282:AI282"/>
    <mergeCell ref="AJ326:AK326"/>
    <mergeCell ref="AL326:AM326"/>
    <mergeCell ref="AH383:AI383"/>
    <mergeCell ref="AJ383:AK383"/>
    <mergeCell ref="AL383:AM383"/>
    <mergeCell ref="AH315:AI315"/>
    <mergeCell ref="AK315:AL315"/>
    <mergeCell ref="AO525:AP525"/>
    <mergeCell ref="AQ525:AR525"/>
    <mergeCell ref="AS525:AT525"/>
    <mergeCell ref="AH526:AI526"/>
    <mergeCell ref="AJ526:AK526"/>
    <mergeCell ref="AL526:AM526"/>
    <mergeCell ref="AO526:AP526"/>
    <mergeCell ref="AQ526:AR526"/>
    <mergeCell ref="AS526:AT526"/>
    <mergeCell ref="AH384:AI384"/>
    <mergeCell ref="AJ384:AK384"/>
    <mergeCell ref="AL384:AM384"/>
    <mergeCell ref="AH406:AI406"/>
    <mergeCell ref="AJ406:AK406"/>
    <mergeCell ref="AL406:AM406"/>
    <mergeCell ref="AH407:AI407"/>
    <mergeCell ref="AJ407:AK407"/>
    <mergeCell ref="AL407:AM407"/>
    <mergeCell ref="AH525:AI525"/>
    <mergeCell ref="AJ525:AK525"/>
    <mergeCell ref="AL525:AM525"/>
    <mergeCell ref="AH524:AM524"/>
    <mergeCell ref="AH210:AI210"/>
    <mergeCell ref="AL188:AM188"/>
    <mergeCell ref="AH186:AM186"/>
    <mergeCell ref="AO186:AT186"/>
    <mergeCell ref="BC186:BH186"/>
    <mergeCell ref="BC187:BD187"/>
    <mergeCell ref="BE187:BF187"/>
    <mergeCell ref="BG187:BH187"/>
    <mergeCell ref="BC188:BD188"/>
    <mergeCell ref="BE188:BF188"/>
    <mergeCell ref="BG188:BH188"/>
    <mergeCell ref="AH244:AI244"/>
    <mergeCell ref="AJ244:AK244"/>
    <mergeCell ref="AL244:AM244"/>
    <mergeCell ref="AH245:AI245"/>
    <mergeCell ref="AJ245:AK245"/>
    <mergeCell ref="AL245:AM245"/>
    <mergeCell ref="AH292:AI292"/>
    <mergeCell ref="AJ292:AK292"/>
    <mergeCell ref="AL292:AM292"/>
    <mergeCell ref="AH192:AI192"/>
    <mergeCell ref="AJ192:AK192"/>
    <mergeCell ref="AL192:AM192"/>
    <mergeCell ref="AN192:AO192"/>
    <mergeCell ref="AH193:AI193"/>
    <mergeCell ref="AJ193:AK193"/>
    <mergeCell ref="AL193:AM193"/>
    <mergeCell ref="AN193:AO193"/>
    <mergeCell ref="AH207:AI207"/>
    <mergeCell ref="AJ207:AK207"/>
    <mergeCell ref="AJ210:AK210"/>
    <mergeCell ref="AL210:AM210"/>
    <mergeCell ref="AN210:AO210"/>
    <mergeCell ref="AJ38:AK38"/>
    <mergeCell ref="AL38:AM38"/>
    <mergeCell ref="AH36:AM36"/>
    <mergeCell ref="AO36:AT36"/>
    <mergeCell ref="AV186:BA186"/>
    <mergeCell ref="AO187:AP187"/>
    <mergeCell ref="AQ187:AR187"/>
    <mergeCell ref="AS187:AT187"/>
    <mergeCell ref="AV187:AW187"/>
    <mergeCell ref="AX187:AY187"/>
    <mergeCell ref="AZ187:BA187"/>
    <mergeCell ref="AO188:AP188"/>
    <mergeCell ref="AQ188:AR188"/>
    <mergeCell ref="AS188:AT188"/>
    <mergeCell ref="AV188:AW188"/>
    <mergeCell ref="AX188:AY188"/>
    <mergeCell ref="AZ188:BA188"/>
    <mergeCell ref="AH127:AI127"/>
    <mergeCell ref="AK127:AL127"/>
    <mergeCell ref="AN127:AO127"/>
    <mergeCell ref="AQ127:AR127"/>
    <mergeCell ref="AT127:AU127"/>
    <mergeCell ref="AN128:AO128"/>
    <mergeCell ref="AQ128:AR128"/>
    <mergeCell ref="AT128:AU128"/>
    <mergeCell ref="AW128:AX128"/>
    <mergeCell ref="AZ129:BA129"/>
    <mergeCell ref="AH187:AI187"/>
    <mergeCell ref="AJ187:AK187"/>
    <mergeCell ref="AL187:AM187"/>
    <mergeCell ref="AH188:AI188"/>
    <mergeCell ref="AJ188:AK188"/>
    <mergeCell ref="AJ49:AK49"/>
    <mergeCell ref="AL49:AM49"/>
    <mergeCell ref="AN49:AO49"/>
    <mergeCell ref="AP49:AQ49"/>
    <mergeCell ref="AH325:AI325"/>
    <mergeCell ref="AJ325:AK325"/>
    <mergeCell ref="AL325:AM325"/>
    <mergeCell ref="AH326:AI326"/>
    <mergeCell ref="BC36:BH36"/>
    <mergeCell ref="BC37:BD37"/>
    <mergeCell ref="BE37:BF37"/>
    <mergeCell ref="BG37:BH37"/>
    <mergeCell ref="BC38:BD38"/>
    <mergeCell ref="BE38:BF38"/>
    <mergeCell ref="BG38:BH38"/>
    <mergeCell ref="AV36:BA36"/>
    <mergeCell ref="AV37:AW37"/>
    <mergeCell ref="AX37:AY37"/>
    <mergeCell ref="AZ37:BA37"/>
    <mergeCell ref="AV38:AW38"/>
    <mergeCell ref="AX38:AY38"/>
    <mergeCell ref="AZ38:BA38"/>
    <mergeCell ref="AH110:AI110"/>
    <mergeCell ref="AJ110:AK110"/>
    <mergeCell ref="AL110:AM110"/>
    <mergeCell ref="AH71:AI71"/>
    <mergeCell ref="AJ71:AK71"/>
    <mergeCell ref="AL71:AM71"/>
    <mergeCell ref="AH37:AI37"/>
    <mergeCell ref="AJ37:AK37"/>
    <mergeCell ref="AL37:AM37"/>
    <mergeCell ref="AH38:AI38"/>
    <mergeCell ref="C525:AD525"/>
    <mergeCell ref="D491:L491"/>
    <mergeCell ref="O421:AD421"/>
    <mergeCell ref="D476:L476"/>
    <mergeCell ref="AO37:AP37"/>
    <mergeCell ref="AQ37:AR37"/>
    <mergeCell ref="AS37:AT37"/>
    <mergeCell ref="AO38:AP38"/>
    <mergeCell ref="AQ38:AR38"/>
    <mergeCell ref="AS38:AT38"/>
    <mergeCell ref="AH111:AI111"/>
    <mergeCell ref="AJ111:AK111"/>
    <mergeCell ref="AL111:AM111"/>
    <mergeCell ref="AH72:AI72"/>
    <mergeCell ref="AJ72:AK72"/>
    <mergeCell ref="AL72:AM72"/>
    <mergeCell ref="AH73:AI73"/>
    <mergeCell ref="AJ73:AK73"/>
    <mergeCell ref="AL73:AM73"/>
    <mergeCell ref="AH74:AI74"/>
    <mergeCell ref="AJ74:AK74"/>
    <mergeCell ref="AL74:AM74"/>
    <mergeCell ref="AL75:AM75"/>
    <mergeCell ref="AL46:AM46"/>
    <mergeCell ref="AN46:AO46"/>
    <mergeCell ref="AH48:AI48"/>
    <mergeCell ref="AJ48:AK48"/>
    <mergeCell ref="AL48:AM48"/>
    <mergeCell ref="AN48:AO48"/>
    <mergeCell ref="AP48:AQ48"/>
    <mergeCell ref="AR48:AS48"/>
    <mergeCell ref="AH49:AI49"/>
    <mergeCell ref="D482:L482"/>
    <mergeCell ref="D483:L483"/>
    <mergeCell ref="B513:AD513"/>
    <mergeCell ref="B514:AD514"/>
    <mergeCell ref="AA564:AD564"/>
    <mergeCell ref="C596:AD596"/>
    <mergeCell ref="C597:AD597"/>
    <mergeCell ref="AA609:AD609"/>
    <mergeCell ref="W609:Z609"/>
    <mergeCell ref="O609:R609"/>
    <mergeCell ref="C222:F222"/>
    <mergeCell ref="D568:N568"/>
    <mergeCell ref="D569:N569"/>
    <mergeCell ref="D566:N566"/>
    <mergeCell ref="D567:N567"/>
    <mergeCell ref="D570:N570"/>
    <mergeCell ref="C356:E356"/>
    <mergeCell ref="S393:T393"/>
    <mergeCell ref="U393:V393"/>
    <mergeCell ref="C384:AD384"/>
    <mergeCell ref="C385:AD385"/>
    <mergeCell ref="Y392:Z392"/>
    <mergeCell ref="AA392:AB392"/>
    <mergeCell ref="W392:X392"/>
    <mergeCell ref="D573:N573"/>
    <mergeCell ref="D542:N542"/>
    <mergeCell ref="AA420:AD420"/>
    <mergeCell ref="D427:N427"/>
    <mergeCell ref="B302:AD302"/>
    <mergeCell ref="D500:L500"/>
    <mergeCell ref="S533:AD533"/>
    <mergeCell ref="O533:R534"/>
    <mergeCell ref="C408:AD408"/>
    <mergeCell ref="C411:AD411"/>
    <mergeCell ref="C412:AD412"/>
    <mergeCell ref="C414:AD414"/>
    <mergeCell ref="C417:AD417"/>
    <mergeCell ref="C418:AD418"/>
    <mergeCell ref="C390:R392"/>
    <mergeCell ref="D393:R393"/>
    <mergeCell ref="B377:AD377"/>
    <mergeCell ref="B378:AD378"/>
    <mergeCell ref="D471:L471"/>
    <mergeCell ref="AC395:AD395"/>
    <mergeCell ref="C399:AD399"/>
    <mergeCell ref="C398:AD398"/>
    <mergeCell ref="B406:AD406"/>
    <mergeCell ref="AA395:AB395"/>
    <mergeCell ref="D439:N439"/>
    <mergeCell ref="C466:L470"/>
    <mergeCell ref="M466:AD466"/>
    <mergeCell ref="D454:N454"/>
    <mergeCell ref="W424:W425"/>
    <mergeCell ref="D430:N430"/>
    <mergeCell ref="W395:X395"/>
    <mergeCell ref="C413:AD413"/>
    <mergeCell ref="D394:R394"/>
    <mergeCell ref="W394:X394"/>
    <mergeCell ref="B400:AD400"/>
    <mergeCell ref="B401:AD401"/>
    <mergeCell ref="B402:AD402"/>
    <mergeCell ref="D429:N429"/>
    <mergeCell ref="D441:N441"/>
    <mergeCell ref="S424:U424"/>
    <mergeCell ref="C329:AD329"/>
    <mergeCell ref="D272:F272"/>
    <mergeCell ref="C371:E371"/>
    <mergeCell ref="F371:R371"/>
    <mergeCell ref="C372:E372"/>
    <mergeCell ref="F372:R372"/>
    <mergeCell ref="S362:AD362"/>
    <mergeCell ref="S363:X363"/>
    <mergeCell ref="Y349:AA349"/>
    <mergeCell ref="AB364:AD364"/>
    <mergeCell ref="C366:D369"/>
    <mergeCell ref="F366:R366"/>
    <mergeCell ref="F368:R368"/>
    <mergeCell ref="F369:R369"/>
    <mergeCell ref="C370:E370"/>
    <mergeCell ref="C284:AD284"/>
    <mergeCell ref="S347:X348"/>
    <mergeCell ref="C339:AD339"/>
    <mergeCell ref="C338:AD338"/>
    <mergeCell ref="C342:AD342"/>
    <mergeCell ref="F356:R356"/>
    <mergeCell ref="C343:AD343"/>
    <mergeCell ref="C340:AD340"/>
    <mergeCell ref="C335:AD335"/>
    <mergeCell ref="C336:AD336"/>
    <mergeCell ref="C341:AD341"/>
    <mergeCell ref="AA345:AD345"/>
    <mergeCell ref="AA360:AD360"/>
    <mergeCell ref="D278:F278"/>
    <mergeCell ref="D279:F279"/>
    <mergeCell ref="C330:AD330"/>
    <mergeCell ref="C331:AD331"/>
    <mergeCell ref="C1116:AD1116"/>
    <mergeCell ref="D615:N615"/>
    <mergeCell ref="D616:N616"/>
    <mergeCell ref="D617:N617"/>
    <mergeCell ref="D618:N618"/>
    <mergeCell ref="D619:N619"/>
    <mergeCell ref="D620:N620"/>
    <mergeCell ref="D621:N621"/>
    <mergeCell ref="D622:N622"/>
    <mergeCell ref="D623:N623"/>
    <mergeCell ref="D624:N624"/>
    <mergeCell ref="D625:N625"/>
    <mergeCell ref="D626:N626"/>
    <mergeCell ref="D627:N627"/>
    <mergeCell ref="D628:N628"/>
    <mergeCell ref="D629:N629"/>
    <mergeCell ref="D630:N630"/>
    <mergeCell ref="D631:N631"/>
    <mergeCell ref="D632:N632"/>
    <mergeCell ref="D633:N633"/>
    <mergeCell ref="D634:N634"/>
    <mergeCell ref="C735:AD735"/>
    <mergeCell ref="D667:N667"/>
    <mergeCell ref="D686:N686"/>
    <mergeCell ref="D635:N635"/>
    <mergeCell ref="D636:N636"/>
    <mergeCell ref="D758:L758"/>
    <mergeCell ref="D759:L759"/>
    <mergeCell ref="M741:M742"/>
    <mergeCell ref="N741:N742"/>
    <mergeCell ref="O741:O742"/>
    <mergeCell ref="P741:Q741"/>
    <mergeCell ref="D671:N671"/>
    <mergeCell ref="C707:AD707"/>
    <mergeCell ref="D665:N665"/>
    <mergeCell ref="C651:N655"/>
    <mergeCell ref="D674:N674"/>
    <mergeCell ref="D675:N675"/>
    <mergeCell ref="D676:N676"/>
    <mergeCell ref="D677:N677"/>
    <mergeCell ref="C734:AD734"/>
    <mergeCell ref="D136:M136"/>
    <mergeCell ref="D137:M137"/>
    <mergeCell ref="C121:AD121"/>
    <mergeCell ref="C118:AD118"/>
    <mergeCell ref="O651:AD651"/>
    <mergeCell ref="D639:N639"/>
    <mergeCell ref="C705:AD705"/>
    <mergeCell ref="D684:N684"/>
    <mergeCell ref="D685:N685"/>
    <mergeCell ref="D680:N680"/>
    <mergeCell ref="D681:N681"/>
    <mergeCell ref="D682:N682"/>
    <mergeCell ref="D661:N661"/>
    <mergeCell ref="S609:V609"/>
    <mergeCell ref="D613:N613"/>
    <mergeCell ref="D614:N614"/>
    <mergeCell ref="D683:N683"/>
    <mergeCell ref="D612:N612"/>
    <mergeCell ref="D666:N666"/>
    <mergeCell ref="F351:R351"/>
    <mergeCell ref="Y363:AD363"/>
    <mergeCell ref="C361:R365"/>
    <mergeCell ref="S361:AD361"/>
    <mergeCell ref="D611:N611"/>
    <mergeCell ref="AA650:AD650"/>
    <mergeCell ref="D668:N668"/>
    <mergeCell ref="D669:N669"/>
    <mergeCell ref="C606:N610"/>
    <mergeCell ref="D481:L481"/>
    <mergeCell ref="B524:AD524"/>
    <mergeCell ref="C526:AD526"/>
    <mergeCell ref="C521:AD521"/>
    <mergeCell ref="D490:L490"/>
    <mergeCell ref="D434:N434"/>
    <mergeCell ref="D435:N435"/>
    <mergeCell ref="D436:N436"/>
    <mergeCell ref="D440:N440"/>
    <mergeCell ref="D442:N442"/>
    <mergeCell ref="D444:N444"/>
    <mergeCell ref="C520:AD520"/>
    <mergeCell ref="D641:N641"/>
    <mergeCell ref="W653:AD653"/>
    <mergeCell ref="D496:L496"/>
    <mergeCell ref="D497:L497"/>
    <mergeCell ref="D498:L498"/>
    <mergeCell ref="D499:L499"/>
    <mergeCell ref="D450:N450"/>
    <mergeCell ref="D451:N451"/>
    <mergeCell ref="D452:N452"/>
    <mergeCell ref="D453:N453"/>
    <mergeCell ref="D485:L485"/>
    <mergeCell ref="D486:L486"/>
    <mergeCell ref="D487:L487"/>
    <mergeCell ref="D488:L488"/>
    <mergeCell ref="D489:L489"/>
    <mergeCell ref="C78:AD78"/>
    <mergeCell ref="C79:AD79"/>
    <mergeCell ref="C90:AD90"/>
    <mergeCell ref="C91:AD91"/>
    <mergeCell ref="C69:C73"/>
    <mergeCell ref="W73:Z73"/>
    <mergeCell ref="E73:N73"/>
    <mergeCell ref="E74:N74"/>
    <mergeCell ref="C112:AD112"/>
    <mergeCell ref="C116:AD116"/>
    <mergeCell ref="C102:AD102"/>
    <mergeCell ref="B169:AD169"/>
    <mergeCell ref="B170:AD170"/>
    <mergeCell ref="B171:AD171"/>
    <mergeCell ref="D480:L480"/>
    <mergeCell ref="C562:N565"/>
    <mergeCell ref="O562:AD562"/>
    <mergeCell ref="O563:R564"/>
    <mergeCell ref="S563:AD563"/>
    <mergeCell ref="C327:AD327"/>
    <mergeCell ref="C407:AD407"/>
    <mergeCell ref="V424:V425"/>
    <mergeCell ref="C375:AD375"/>
    <mergeCell ref="AC392:AD392"/>
    <mergeCell ref="F352:R352"/>
    <mergeCell ref="B287:AD287"/>
    <mergeCell ref="B289:AD289"/>
    <mergeCell ref="B320:AD320"/>
    <mergeCell ref="B308:AD308"/>
    <mergeCell ref="C311:AD311"/>
    <mergeCell ref="P268:R268"/>
    <mergeCell ref="F355:R355"/>
    <mergeCell ref="S394:T394"/>
    <mergeCell ref="U394:V394"/>
    <mergeCell ref="Y394:Z394"/>
    <mergeCell ref="AA73:AD73"/>
    <mergeCell ref="W70:Z70"/>
    <mergeCell ref="AA70:AD70"/>
    <mergeCell ref="C553:AD553"/>
    <mergeCell ref="D543:N543"/>
    <mergeCell ref="D443:N443"/>
    <mergeCell ref="W423:AD423"/>
    <mergeCell ref="Y396:Z396"/>
    <mergeCell ref="D446:N446"/>
    <mergeCell ref="D447:N447"/>
    <mergeCell ref="Y395:Z395"/>
    <mergeCell ref="C376:AD376"/>
    <mergeCell ref="C387:AD387"/>
    <mergeCell ref="C357:E357"/>
    <mergeCell ref="S395:T395"/>
    <mergeCell ref="C511:AD511"/>
    <mergeCell ref="AA534:AD534"/>
    <mergeCell ref="U208:V208"/>
    <mergeCell ref="AA208:AB208"/>
    <mergeCell ref="O71:R71"/>
    <mergeCell ref="D156:M156"/>
    <mergeCell ref="D157:M157"/>
    <mergeCell ref="D158:M158"/>
    <mergeCell ref="B81:AD81"/>
    <mergeCell ref="B82:AD82"/>
    <mergeCell ref="B84:AD84"/>
    <mergeCell ref="B92:AD92"/>
    <mergeCell ref="B93:AD93"/>
    <mergeCell ref="W207:X207"/>
    <mergeCell ref="C37:AD37"/>
    <mergeCell ref="N125:P126"/>
    <mergeCell ref="N124:AD124"/>
    <mergeCell ref="C124:M127"/>
    <mergeCell ref="D128:M128"/>
    <mergeCell ref="D129:M129"/>
    <mergeCell ref="D130:M130"/>
    <mergeCell ref="D131:M131"/>
    <mergeCell ref="D132:M132"/>
    <mergeCell ref="C52:AD52"/>
    <mergeCell ref="C53:AD53"/>
    <mergeCell ref="O63:R63"/>
    <mergeCell ref="O62:AD62"/>
    <mergeCell ref="S64:V64"/>
    <mergeCell ref="W64:Z64"/>
    <mergeCell ref="S69:V69"/>
    <mergeCell ref="AC208:AD208"/>
    <mergeCell ref="C43:N44"/>
    <mergeCell ref="O45:R45"/>
    <mergeCell ref="S45:V45"/>
    <mergeCell ref="W45:Z45"/>
    <mergeCell ref="AA45:AD45"/>
    <mergeCell ref="O47:R47"/>
    <mergeCell ref="S47:V47"/>
    <mergeCell ref="W74:Z74"/>
    <mergeCell ref="AA46:AD46"/>
    <mergeCell ref="W44:Z44"/>
    <mergeCell ref="S44:V44"/>
    <mergeCell ref="O44:R44"/>
    <mergeCell ref="O43:AD43"/>
    <mergeCell ref="O206:P207"/>
    <mergeCell ref="C195:AD195"/>
    <mergeCell ref="B1:AD1"/>
    <mergeCell ref="B3:AD3"/>
    <mergeCell ref="B5:AD5"/>
    <mergeCell ref="AA7:AD7"/>
    <mergeCell ref="B8:L8"/>
    <mergeCell ref="N8:O8"/>
    <mergeCell ref="B33:AD33"/>
    <mergeCell ref="B36:AD36"/>
    <mergeCell ref="C18:AD18"/>
    <mergeCell ref="C19:AD19"/>
    <mergeCell ref="C20:AD20"/>
    <mergeCell ref="B29:AD29"/>
    <mergeCell ref="B30:AD30"/>
    <mergeCell ref="C31:AD31"/>
    <mergeCell ref="B10:AD10"/>
    <mergeCell ref="C11:AD11"/>
    <mergeCell ref="C12:AD12"/>
    <mergeCell ref="C13:AD13"/>
    <mergeCell ref="C14:AD14"/>
    <mergeCell ref="C23:AD23"/>
    <mergeCell ref="C24:AD24"/>
    <mergeCell ref="C32:AD32"/>
    <mergeCell ref="C34:AD34"/>
    <mergeCell ref="C22:AD22"/>
    <mergeCell ref="C25:AD25"/>
    <mergeCell ref="D26:AD26"/>
    <mergeCell ref="D27:AD27"/>
    <mergeCell ref="C15:AD15"/>
    <mergeCell ref="B21:AD21"/>
    <mergeCell ref="C16:AD16"/>
    <mergeCell ref="C17:AD17"/>
    <mergeCell ref="C696:AD696"/>
    <mergeCell ref="B703:AD703"/>
    <mergeCell ref="B704:AD704"/>
    <mergeCell ref="O72:R72"/>
    <mergeCell ref="C180:AD180"/>
    <mergeCell ref="C181:AD181"/>
    <mergeCell ref="D149:M149"/>
    <mergeCell ref="D150:M150"/>
    <mergeCell ref="C178:AD178"/>
    <mergeCell ref="C111:AD111"/>
    <mergeCell ref="C76:E76"/>
    <mergeCell ref="F76:AD76"/>
    <mergeCell ref="D140:M140"/>
    <mergeCell ref="D141:M141"/>
    <mergeCell ref="D142:M142"/>
    <mergeCell ref="D143:M143"/>
    <mergeCell ref="D138:M138"/>
    <mergeCell ref="D153:M153"/>
    <mergeCell ref="C117:AD117"/>
    <mergeCell ref="AD125:AD127"/>
    <mergeCell ref="AC125:AC127"/>
    <mergeCell ref="Y126:AB126"/>
    <mergeCell ref="AA74:AD74"/>
    <mergeCell ref="B175:AD175"/>
    <mergeCell ref="B176:AD176"/>
    <mergeCell ref="D151:M151"/>
    <mergeCell ref="C552:AD552"/>
    <mergeCell ref="W608:AD608"/>
    <mergeCell ref="W607:AD607"/>
    <mergeCell ref="S564:V564"/>
    <mergeCell ref="W564:Z564"/>
    <mergeCell ref="D544:N544"/>
    <mergeCell ref="C695:AD695"/>
    <mergeCell ref="D455:N455"/>
    <mergeCell ref="D545:N545"/>
    <mergeCell ref="D546:N546"/>
    <mergeCell ref="D547:N547"/>
    <mergeCell ref="D637:N637"/>
    <mergeCell ref="D638:N638"/>
    <mergeCell ref="F576:AD576"/>
    <mergeCell ref="C576:E576"/>
    <mergeCell ref="D472:L472"/>
    <mergeCell ref="D473:L473"/>
    <mergeCell ref="D474:L474"/>
    <mergeCell ref="D475:L475"/>
    <mergeCell ref="D477:L477"/>
    <mergeCell ref="D478:L478"/>
    <mergeCell ref="D479:L479"/>
    <mergeCell ref="V469:X469"/>
    <mergeCell ref="D657:N657"/>
    <mergeCell ref="D492:L492"/>
    <mergeCell ref="AA465:AD465"/>
    <mergeCell ref="D656:N656"/>
    <mergeCell ref="D501:L501"/>
    <mergeCell ref="D541:N541"/>
    <mergeCell ref="W534:Z534"/>
    <mergeCell ref="S534:V534"/>
    <mergeCell ref="AC467:AC470"/>
    <mergeCell ref="AD467:AD470"/>
    <mergeCell ref="M467:AB467"/>
    <mergeCell ref="O532:AD532"/>
    <mergeCell ref="C532:N535"/>
    <mergeCell ref="D663:N663"/>
    <mergeCell ref="O606:AD606"/>
    <mergeCell ref="D974:L974"/>
    <mergeCell ref="D975:L975"/>
    <mergeCell ref="D969:L969"/>
    <mergeCell ref="D970:L970"/>
    <mergeCell ref="D971:L971"/>
    <mergeCell ref="D972:L972"/>
    <mergeCell ref="D955:L955"/>
    <mergeCell ref="D886:L886"/>
    <mergeCell ref="D887:L887"/>
    <mergeCell ref="W929:W930"/>
    <mergeCell ref="X929:X930"/>
    <mergeCell ref="D967:L967"/>
    <mergeCell ref="D968:L968"/>
    <mergeCell ref="D973:L973"/>
    <mergeCell ref="C550:E550"/>
    <mergeCell ref="F550:AD550"/>
    <mergeCell ref="AB469:AB470"/>
    <mergeCell ref="D753:L753"/>
    <mergeCell ref="D754:L754"/>
    <mergeCell ref="D755:L755"/>
    <mergeCell ref="D756:L756"/>
    <mergeCell ref="D658:N658"/>
    <mergeCell ref="C588:AD588"/>
    <mergeCell ref="C591:AD591"/>
    <mergeCell ref="C587:AD587"/>
    <mergeCell ref="C589:AD589"/>
    <mergeCell ref="C590:AD590"/>
    <mergeCell ref="C593:AD593"/>
    <mergeCell ref="C594:AD594"/>
    <mergeCell ref="C599:AD599"/>
    <mergeCell ref="C601:AD601"/>
    <mergeCell ref="C602:AD602"/>
    <mergeCell ref="S46:V46"/>
    <mergeCell ref="W46:Z46"/>
    <mergeCell ref="W72:Z72"/>
    <mergeCell ref="W69:Z69"/>
    <mergeCell ref="AA72:AD72"/>
    <mergeCell ref="E72:N72"/>
    <mergeCell ref="O67:R67"/>
    <mergeCell ref="AA49:AD49"/>
    <mergeCell ref="C1084:AD1084"/>
    <mergeCell ref="C1095:AD1095"/>
    <mergeCell ref="C1098:AD1098"/>
    <mergeCell ref="Y929:Z929"/>
    <mergeCell ref="AA929:AB929"/>
    <mergeCell ref="AC929:AD929"/>
    <mergeCell ref="D931:L931"/>
    <mergeCell ref="D964:L964"/>
    <mergeCell ref="D965:L965"/>
    <mergeCell ref="D950:L950"/>
    <mergeCell ref="D951:L951"/>
    <mergeCell ref="D952:L952"/>
    <mergeCell ref="D953:L953"/>
    <mergeCell ref="D954:L954"/>
    <mergeCell ref="D937:L937"/>
    <mergeCell ref="D938:L938"/>
    <mergeCell ref="D939:L939"/>
    <mergeCell ref="D940:L940"/>
    <mergeCell ref="D941:L941"/>
    <mergeCell ref="D942:L942"/>
    <mergeCell ref="D943:L943"/>
    <mergeCell ref="D944:L944"/>
    <mergeCell ref="D945:L945"/>
    <mergeCell ref="D1048:L1048"/>
    <mergeCell ref="C191:I192"/>
    <mergeCell ref="J191:R191"/>
    <mergeCell ref="S191:AA191"/>
    <mergeCell ref="W50:Z50"/>
    <mergeCell ref="AA50:AD50"/>
    <mergeCell ref="AA69:AD69"/>
    <mergeCell ref="W63:Z63"/>
    <mergeCell ref="S63:V63"/>
    <mergeCell ref="S65:V65"/>
    <mergeCell ref="AA66:AD66"/>
    <mergeCell ref="D163:M163"/>
    <mergeCell ref="D164:M164"/>
    <mergeCell ref="B110:AD110"/>
    <mergeCell ref="C38:AD38"/>
    <mergeCell ref="C39:AD39"/>
    <mergeCell ref="AA47:AD47"/>
    <mergeCell ref="AA44:AD44"/>
    <mergeCell ref="D48:N48"/>
    <mergeCell ref="O48:R48"/>
    <mergeCell ref="S48:V48"/>
    <mergeCell ref="W48:Z48"/>
    <mergeCell ref="AA48:AD48"/>
    <mergeCell ref="E69:N69"/>
    <mergeCell ref="O73:R73"/>
    <mergeCell ref="O69:R69"/>
    <mergeCell ref="S73:V73"/>
    <mergeCell ref="W47:Z47"/>
    <mergeCell ref="O49:R49"/>
    <mergeCell ref="S49:V49"/>
    <mergeCell ref="D47:N47"/>
    <mergeCell ref="D49:N49"/>
    <mergeCell ref="AA63:AD63"/>
    <mergeCell ref="D433:N433"/>
    <mergeCell ref="D445:N445"/>
    <mergeCell ref="Y469:AA469"/>
    <mergeCell ref="D45:N45"/>
    <mergeCell ref="E68:N68"/>
    <mergeCell ref="E67:N67"/>
    <mergeCell ref="E64:N64"/>
    <mergeCell ref="C74:D74"/>
    <mergeCell ref="C62:N63"/>
    <mergeCell ref="O64:R64"/>
    <mergeCell ref="O74:R74"/>
    <mergeCell ref="C196:AD196"/>
    <mergeCell ref="Q206:V206"/>
    <mergeCell ref="W206:AB206"/>
    <mergeCell ref="C205:N207"/>
    <mergeCell ref="B214:AD214"/>
    <mergeCell ref="B215:AD215"/>
    <mergeCell ref="B216:AD216"/>
    <mergeCell ref="B286:AD286"/>
    <mergeCell ref="B186:AD186"/>
    <mergeCell ref="P193:R193"/>
    <mergeCell ref="S193:U193"/>
    <mergeCell ref="V193:X193"/>
    <mergeCell ref="Y193:AA193"/>
    <mergeCell ref="AB193:AD193"/>
    <mergeCell ref="D208:N208"/>
    <mergeCell ref="M192:O192"/>
    <mergeCell ref="P192:R192"/>
    <mergeCell ref="S192:U192"/>
    <mergeCell ref="V192:X192"/>
    <mergeCell ref="Y192:AA192"/>
    <mergeCell ref="C190:AD190"/>
    <mergeCell ref="M193:O193"/>
    <mergeCell ref="O208:P208"/>
    <mergeCell ref="Q208:R208"/>
    <mergeCell ref="S208:T208"/>
    <mergeCell ref="C224:AD224"/>
    <mergeCell ref="D270:F270"/>
    <mergeCell ref="C256:AD256"/>
    <mergeCell ref="C262:AD262"/>
    <mergeCell ref="C257:AD257"/>
    <mergeCell ref="C255:AD255"/>
    <mergeCell ref="C247:AD247"/>
    <mergeCell ref="AC209:AD209"/>
    <mergeCell ref="C212:AD212"/>
    <mergeCell ref="C213:AD213"/>
    <mergeCell ref="O209:P209"/>
    <mergeCell ref="Q209:R209"/>
    <mergeCell ref="S209:T209"/>
    <mergeCell ref="U209:V209"/>
    <mergeCell ref="C193:I193"/>
    <mergeCell ref="C225:AD225"/>
    <mergeCell ref="C250:AD250"/>
    <mergeCell ref="C251:AD251"/>
    <mergeCell ref="C248:AD248"/>
    <mergeCell ref="C263:AD263"/>
    <mergeCell ref="C254:AD254"/>
    <mergeCell ref="C245:AD245"/>
    <mergeCell ref="C246:AD246"/>
    <mergeCell ref="C249:AD249"/>
    <mergeCell ref="C310:AD310"/>
    <mergeCell ref="Q314:AD314"/>
    <mergeCell ref="C315:P315"/>
    <mergeCell ref="Q315:AD315"/>
    <mergeCell ref="D209:N209"/>
    <mergeCell ref="AB268:AD268"/>
    <mergeCell ref="Y268:AA268"/>
    <mergeCell ref="S268:U268"/>
    <mergeCell ref="V268:X268"/>
    <mergeCell ref="C282:E282"/>
    <mergeCell ref="F282:AD282"/>
    <mergeCell ref="C234:F234"/>
    <mergeCell ref="C236:AD236"/>
    <mergeCell ref="C258:AD258"/>
    <mergeCell ref="G268:I268"/>
    <mergeCell ref="J268:L268"/>
    <mergeCell ref="C253:AD253"/>
    <mergeCell ref="W209:X209"/>
    <mergeCell ref="Q298:AD298"/>
    <mergeCell ref="Q297:AD297"/>
    <mergeCell ref="B288:AD288"/>
    <mergeCell ref="C332:AD332"/>
    <mergeCell ref="D273:F273"/>
    <mergeCell ref="D274:F274"/>
    <mergeCell ref="D275:F275"/>
    <mergeCell ref="D276:F276"/>
    <mergeCell ref="D277:F277"/>
    <mergeCell ref="C265:F269"/>
    <mergeCell ref="G265:AD265"/>
    <mergeCell ref="C237:AD237"/>
    <mergeCell ref="B244:AD244"/>
    <mergeCell ref="C252:AD252"/>
    <mergeCell ref="C259:AD259"/>
    <mergeCell ref="C260:AD260"/>
    <mergeCell ref="C261:AD261"/>
    <mergeCell ref="AC210:AD210"/>
    <mergeCell ref="C298:P298"/>
    <mergeCell ref="C326:AD326"/>
    <mergeCell ref="C300:AD300"/>
    <mergeCell ref="C301:AD301"/>
    <mergeCell ref="M267:R267"/>
    <mergeCell ref="M268:O268"/>
    <mergeCell ref="C285:AD285"/>
    <mergeCell ref="B304:AD304"/>
    <mergeCell ref="B305:AD305"/>
    <mergeCell ref="B319:AD319"/>
    <mergeCell ref="B321:AD321"/>
    <mergeCell ref="B322:AD322"/>
    <mergeCell ref="B226:AD226"/>
    <mergeCell ref="B227:AD227"/>
    <mergeCell ref="S267:X267"/>
    <mergeCell ref="D271:F271"/>
    <mergeCell ref="C293:AD293"/>
    <mergeCell ref="W396:X396"/>
    <mergeCell ref="AC393:AD393"/>
    <mergeCell ref="Y391:AD391"/>
    <mergeCell ref="S396:T396"/>
    <mergeCell ref="Y364:AA364"/>
    <mergeCell ref="Y393:Z393"/>
    <mergeCell ref="B383:AD383"/>
    <mergeCell ref="C386:AD386"/>
    <mergeCell ref="B379:AD379"/>
    <mergeCell ref="S364:U364"/>
    <mergeCell ref="V364:X364"/>
    <mergeCell ref="U392:V392"/>
    <mergeCell ref="AC394:AD394"/>
    <mergeCell ref="O424:O425"/>
    <mergeCell ref="P424:R424"/>
    <mergeCell ref="F367:R367"/>
    <mergeCell ref="Y209:Z209"/>
    <mergeCell ref="D210:N210"/>
    <mergeCell ref="O210:P210"/>
    <mergeCell ref="Q210:R210"/>
    <mergeCell ref="S210:T210"/>
    <mergeCell ref="U210:V210"/>
    <mergeCell ref="W210:X210"/>
    <mergeCell ref="Y210:Z210"/>
    <mergeCell ref="AA210:AB210"/>
    <mergeCell ref="C328:AD328"/>
    <mergeCell ref="C333:AD333"/>
    <mergeCell ref="B292:AD292"/>
    <mergeCell ref="C294:AD294"/>
    <mergeCell ref="C297:P297"/>
    <mergeCell ref="B325:AD325"/>
    <mergeCell ref="B303:AD303"/>
    <mergeCell ref="F357:R357"/>
    <mergeCell ref="S390:AD390"/>
    <mergeCell ref="AA394:AB394"/>
    <mergeCell ref="D395:R395"/>
    <mergeCell ref="AA393:AB393"/>
    <mergeCell ref="C388:AD388"/>
    <mergeCell ref="D428:N428"/>
    <mergeCell ref="S346:AD346"/>
    <mergeCell ref="Y347:AD347"/>
    <mergeCell ref="S349:U349"/>
    <mergeCell ref="V349:X349"/>
    <mergeCell ref="C421:N425"/>
    <mergeCell ref="D426:N426"/>
    <mergeCell ref="F353:R353"/>
    <mergeCell ref="D431:N431"/>
    <mergeCell ref="D432:N432"/>
    <mergeCell ref="F354:R354"/>
    <mergeCell ref="U395:V395"/>
    <mergeCell ref="F370:R370"/>
    <mergeCell ref="AB349:AD349"/>
    <mergeCell ref="C346:R350"/>
    <mergeCell ref="C355:E355"/>
    <mergeCell ref="C351:D354"/>
    <mergeCell ref="Y348:AD348"/>
    <mergeCell ref="X424:Z424"/>
    <mergeCell ref="AA424:AC424"/>
    <mergeCell ref="AD424:AD425"/>
    <mergeCell ref="W422:AD422"/>
    <mergeCell ref="O422:V423"/>
    <mergeCell ref="C409:AD409"/>
    <mergeCell ref="C410:AD410"/>
    <mergeCell ref="C415:AD415"/>
    <mergeCell ref="C510:AD510"/>
    <mergeCell ref="S391:X391"/>
    <mergeCell ref="C528:AD528"/>
    <mergeCell ref="B518:AD518"/>
    <mergeCell ref="M468:T468"/>
    <mergeCell ref="M469:M470"/>
    <mergeCell ref="N469:P469"/>
    <mergeCell ref="Q469:S469"/>
    <mergeCell ref="D493:L493"/>
    <mergeCell ref="D494:L494"/>
    <mergeCell ref="D495:L495"/>
    <mergeCell ref="D484:L484"/>
    <mergeCell ref="D457:N457"/>
    <mergeCell ref="D458:N458"/>
    <mergeCell ref="D459:N459"/>
    <mergeCell ref="D460:N460"/>
    <mergeCell ref="D461:N461"/>
    <mergeCell ref="D462:N462"/>
    <mergeCell ref="D437:N437"/>
    <mergeCell ref="D438:N438"/>
    <mergeCell ref="U396:V396"/>
    <mergeCell ref="D456:N456"/>
    <mergeCell ref="T469:T470"/>
    <mergeCell ref="U468:AB468"/>
    <mergeCell ref="U469:U470"/>
    <mergeCell ref="AC396:AD396"/>
    <mergeCell ref="S392:T392"/>
    <mergeCell ref="W393:X393"/>
    <mergeCell ref="D448:N448"/>
    <mergeCell ref="D449:N449"/>
    <mergeCell ref="C416:AD416"/>
    <mergeCell ref="AA396:AB396"/>
    <mergeCell ref="C708:AD708"/>
    <mergeCell ref="AA737:AD737"/>
    <mergeCell ref="C738:L742"/>
    <mergeCell ref="M738:AD738"/>
    <mergeCell ref="M739:U740"/>
    <mergeCell ref="V739:AD739"/>
    <mergeCell ref="V740:AD740"/>
    <mergeCell ref="X741:X742"/>
    <mergeCell ref="Y741:Z741"/>
    <mergeCell ref="AA741:AB741"/>
    <mergeCell ref="AC741:AD741"/>
    <mergeCell ref="C709:AD709"/>
    <mergeCell ref="C710:AD710"/>
    <mergeCell ref="C592:AD592"/>
    <mergeCell ref="C600:AD600"/>
    <mergeCell ref="C603:AD603"/>
    <mergeCell ref="AA605:AD605"/>
    <mergeCell ref="D670:N670"/>
    <mergeCell ref="D678:N678"/>
    <mergeCell ref="D679:N679"/>
    <mergeCell ref="D660:N660"/>
    <mergeCell ref="D659:N659"/>
    <mergeCell ref="O607:V608"/>
    <mergeCell ref="D662:N662"/>
    <mergeCell ref="O654:R654"/>
    <mergeCell ref="S654:V654"/>
    <mergeCell ref="W654:Z654"/>
    <mergeCell ref="AA654:AD654"/>
    <mergeCell ref="D640:N640"/>
    <mergeCell ref="C595:AD595"/>
    <mergeCell ref="C598:AD598"/>
    <mergeCell ref="D664:N664"/>
    <mergeCell ref="D751:L751"/>
    <mergeCell ref="C711:AD711"/>
    <mergeCell ref="C728:AD728"/>
    <mergeCell ref="C729:AD729"/>
    <mergeCell ref="C730:AD730"/>
    <mergeCell ref="C731:AD731"/>
    <mergeCell ref="C732:AD732"/>
    <mergeCell ref="C733:AD733"/>
    <mergeCell ref="C712:AD712"/>
    <mergeCell ref="C726:AD726"/>
    <mergeCell ref="C717:AD717"/>
    <mergeCell ref="C718:AD718"/>
    <mergeCell ref="C719:AD719"/>
    <mergeCell ref="C721:AD721"/>
    <mergeCell ref="C722:AD722"/>
    <mergeCell ref="C723:AD723"/>
    <mergeCell ref="C725:AD725"/>
    <mergeCell ref="C727:AD727"/>
    <mergeCell ref="C716:AD716"/>
    <mergeCell ref="D749:L749"/>
    <mergeCell ref="R741:S741"/>
    <mergeCell ref="T741:U741"/>
    <mergeCell ref="V741:V742"/>
    <mergeCell ref="W741:W742"/>
    <mergeCell ref="C720:AD720"/>
    <mergeCell ref="D750:L750"/>
    <mergeCell ref="B554:AD554"/>
    <mergeCell ref="O652:AD652"/>
    <mergeCell ref="O653:V653"/>
    <mergeCell ref="B714:AD714"/>
    <mergeCell ref="C715:AD715"/>
    <mergeCell ref="C724:AD724"/>
    <mergeCell ref="D789:L789"/>
    <mergeCell ref="D790:L790"/>
    <mergeCell ref="D791:L791"/>
    <mergeCell ref="D792:L792"/>
    <mergeCell ref="D793:L793"/>
    <mergeCell ref="D794:L794"/>
    <mergeCell ref="N869:N870"/>
    <mergeCell ref="O869:O870"/>
    <mergeCell ref="D806:L806"/>
    <mergeCell ref="D807:L807"/>
    <mergeCell ref="D808:L808"/>
    <mergeCell ref="D809:L809"/>
    <mergeCell ref="D810:L810"/>
    <mergeCell ref="D811:L811"/>
    <mergeCell ref="D812:L812"/>
    <mergeCell ref="D813:L813"/>
    <mergeCell ref="D814:L814"/>
    <mergeCell ref="C840:AD840"/>
    <mergeCell ref="C849:AD849"/>
    <mergeCell ref="C851:AD851"/>
    <mergeCell ref="C858:AD858"/>
    <mergeCell ref="C863:AD863"/>
    <mergeCell ref="B837:AD837"/>
    <mergeCell ref="C838:AD838"/>
    <mergeCell ref="D795:L795"/>
    <mergeCell ref="D752:L752"/>
    <mergeCell ref="D875:L875"/>
    <mergeCell ref="D876:L876"/>
    <mergeCell ref="D898:L898"/>
    <mergeCell ref="D899:L899"/>
    <mergeCell ref="D900:L900"/>
    <mergeCell ref="D901:L901"/>
    <mergeCell ref="D902:L902"/>
    <mergeCell ref="D889:L889"/>
    <mergeCell ref="D890:L890"/>
    <mergeCell ref="D891:L891"/>
    <mergeCell ref="D892:L892"/>
    <mergeCell ref="D893:L893"/>
    <mergeCell ref="D894:L894"/>
    <mergeCell ref="D877:L877"/>
    <mergeCell ref="D878:L878"/>
    <mergeCell ref="D796:L796"/>
    <mergeCell ref="C841:AD841"/>
    <mergeCell ref="C848:AD848"/>
    <mergeCell ref="C866:L870"/>
    <mergeCell ref="M866:AD866"/>
    <mergeCell ref="M867:U868"/>
    <mergeCell ref="P869:Q869"/>
    <mergeCell ref="C829:AD829"/>
    <mergeCell ref="C830:AD830"/>
    <mergeCell ref="C842:AD842"/>
    <mergeCell ref="C843:AD843"/>
    <mergeCell ref="C844:AD844"/>
    <mergeCell ref="C845:AD845"/>
    <mergeCell ref="C846:AD846"/>
    <mergeCell ref="C847:AD847"/>
    <mergeCell ref="C852:AD852"/>
    <mergeCell ref="C853:AD853"/>
    <mergeCell ref="C861:AD861"/>
    <mergeCell ref="C862:AD862"/>
    <mergeCell ref="D815:L815"/>
    <mergeCell ref="D816:L816"/>
    <mergeCell ref="D817:L817"/>
    <mergeCell ref="D818:L818"/>
    <mergeCell ref="D797:L797"/>
    <mergeCell ref="D798:L798"/>
    <mergeCell ref="D799:L799"/>
    <mergeCell ref="C854:AD854"/>
    <mergeCell ref="C855:AD855"/>
    <mergeCell ref="M869:M870"/>
    <mergeCell ref="D871:L871"/>
    <mergeCell ref="D872:L872"/>
    <mergeCell ref="D873:L873"/>
    <mergeCell ref="D874:L874"/>
    <mergeCell ref="C857:AD857"/>
    <mergeCell ref="C859:AD859"/>
    <mergeCell ref="R869:S869"/>
    <mergeCell ref="T869:U869"/>
    <mergeCell ref="V869:V870"/>
    <mergeCell ref="W869:W870"/>
    <mergeCell ref="X869:X870"/>
    <mergeCell ref="Y869:Z869"/>
    <mergeCell ref="AA869:AB869"/>
    <mergeCell ref="AC869:AD869"/>
    <mergeCell ref="C839:AD839"/>
    <mergeCell ref="V867:AD867"/>
    <mergeCell ref="V868:AD868"/>
    <mergeCell ref="AA865:AD865"/>
    <mergeCell ref="C827:E827"/>
    <mergeCell ref="F827:AD827"/>
    <mergeCell ref="D895:L895"/>
    <mergeCell ref="D896:L896"/>
    <mergeCell ref="D879:L879"/>
    <mergeCell ref="D880:L880"/>
    <mergeCell ref="D881:L881"/>
    <mergeCell ref="D882:L882"/>
    <mergeCell ref="D883:L883"/>
    <mergeCell ref="D884:L884"/>
    <mergeCell ref="D885:L885"/>
    <mergeCell ref="D922:L922"/>
    <mergeCell ref="D910:L910"/>
    <mergeCell ref="D911:L911"/>
    <mergeCell ref="D948:L948"/>
    <mergeCell ref="D949:L949"/>
    <mergeCell ref="D916:L916"/>
    <mergeCell ref="D903:L903"/>
    <mergeCell ref="D904:L904"/>
    <mergeCell ref="D905:L905"/>
    <mergeCell ref="D906:L906"/>
    <mergeCell ref="C926:L930"/>
    <mergeCell ref="D888:L888"/>
    <mergeCell ref="D897:L897"/>
    <mergeCell ref="D912:L912"/>
    <mergeCell ref="D913:L913"/>
    <mergeCell ref="D914:L914"/>
    <mergeCell ref="D915:L915"/>
    <mergeCell ref="D932:L932"/>
    <mergeCell ref="D933:L933"/>
    <mergeCell ref="D934:L934"/>
    <mergeCell ref="D935:L935"/>
    <mergeCell ref="D936:L936"/>
    <mergeCell ref="D907:L907"/>
    <mergeCell ref="M1044:AD1044"/>
    <mergeCell ref="D1030:L1030"/>
    <mergeCell ref="D1031:L1031"/>
    <mergeCell ref="D1032:L1032"/>
    <mergeCell ref="D1033:L1033"/>
    <mergeCell ref="D1034:L1034"/>
    <mergeCell ref="D1035:L1035"/>
    <mergeCell ref="D1036:L1036"/>
    <mergeCell ref="D1029:L1029"/>
    <mergeCell ref="D958:L958"/>
    <mergeCell ref="D959:L959"/>
    <mergeCell ref="D960:L960"/>
    <mergeCell ref="D961:L961"/>
    <mergeCell ref="D962:L962"/>
    <mergeCell ref="D963:L963"/>
    <mergeCell ref="D908:L908"/>
    <mergeCell ref="D909:L909"/>
    <mergeCell ref="D957:L957"/>
    <mergeCell ref="C1009:AD1009"/>
    <mergeCell ref="C996:AD996"/>
    <mergeCell ref="C997:AD997"/>
    <mergeCell ref="C998:AD998"/>
    <mergeCell ref="AA925:AD925"/>
    <mergeCell ref="M926:AD926"/>
    <mergeCell ref="V928:AD928"/>
    <mergeCell ref="C1005:AD1005"/>
    <mergeCell ref="B995:AD995"/>
    <mergeCell ref="C1006:AD1006"/>
    <mergeCell ref="C1008:AD1008"/>
    <mergeCell ref="C985:E985"/>
    <mergeCell ref="F985:AD985"/>
    <mergeCell ref="M929:M930"/>
    <mergeCell ref="M927:AD927"/>
    <mergeCell ref="M928:U928"/>
    <mergeCell ref="AA1022:AD1022"/>
    <mergeCell ref="C1023:L1027"/>
    <mergeCell ref="M1023:AD1023"/>
    <mergeCell ref="M1024:U1025"/>
    <mergeCell ref="V1024:AD1024"/>
    <mergeCell ref="V1025:AD1025"/>
    <mergeCell ref="M1026:M1027"/>
    <mergeCell ref="N1026:N1027"/>
    <mergeCell ref="O1026:O1027"/>
    <mergeCell ref="P1026:Q1026"/>
    <mergeCell ref="R1026:S1026"/>
    <mergeCell ref="T1026:U1026"/>
    <mergeCell ref="V1026:V1027"/>
    <mergeCell ref="W1026:W1027"/>
    <mergeCell ref="D1028:L1028"/>
    <mergeCell ref="C1013:AD1013"/>
    <mergeCell ref="C1014:AD1014"/>
    <mergeCell ref="C1015:AD1015"/>
    <mergeCell ref="C1016:AD1016"/>
    <mergeCell ref="N929:N930"/>
    <mergeCell ref="O929:O930"/>
    <mergeCell ref="P929:Q929"/>
    <mergeCell ref="R929:S929"/>
    <mergeCell ref="T929:U929"/>
    <mergeCell ref="V929:V930"/>
    <mergeCell ref="D976:L976"/>
    <mergeCell ref="D956:L956"/>
    <mergeCell ref="D946:L946"/>
    <mergeCell ref="D979:L979"/>
    <mergeCell ref="D980:L980"/>
    <mergeCell ref="C1079:AD1079"/>
    <mergeCell ref="C1074:AD1074"/>
    <mergeCell ref="C1065:AD1065"/>
    <mergeCell ref="C1062:E1062"/>
    <mergeCell ref="F1062:AD1062"/>
    <mergeCell ref="C1064:AD1064"/>
    <mergeCell ref="B1069:AD1069"/>
    <mergeCell ref="B1071:AD1071"/>
    <mergeCell ref="C1075:AD1075"/>
    <mergeCell ref="V1045:AD1045"/>
    <mergeCell ref="M1046:M1047"/>
    <mergeCell ref="N1046:N1047"/>
    <mergeCell ref="O1046:O1047"/>
    <mergeCell ref="P1046:Q1046"/>
    <mergeCell ref="R1046:S1046"/>
    <mergeCell ref="T1046:U1046"/>
    <mergeCell ref="V1046:V1047"/>
    <mergeCell ref="W1046:W1047"/>
    <mergeCell ref="B1072:AD1072"/>
    <mergeCell ref="C1076:AD1076"/>
    <mergeCell ref="Y1046:Z1046"/>
    <mergeCell ref="C1073:AD1073"/>
    <mergeCell ref="C1077:AD1077"/>
    <mergeCell ref="D1049:L1049"/>
    <mergeCell ref="D1050:L1050"/>
    <mergeCell ref="D1051:L1051"/>
    <mergeCell ref="D1052:L1052"/>
    <mergeCell ref="D1053:L1053"/>
    <mergeCell ref="D1054:L1054"/>
    <mergeCell ref="D1055:L1055"/>
    <mergeCell ref="D1056:L1056"/>
    <mergeCell ref="X1109:X1110"/>
    <mergeCell ref="Y1109:Z1109"/>
    <mergeCell ref="AA1109:AB1109"/>
    <mergeCell ref="AC1109:AD1109"/>
    <mergeCell ref="C1099:P1100"/>
    <mergeCell ref="Q1099:AD1099"/>
    <mergeCell ref="Q1100:AD1100"/>
    <mergeCell ref="C1101:H1102"/>
    <mergeCell ref="I1101:I1102"/>
    <mergeCell ref="J1101:J1102"/>
    <mergeCell ref="K1101:L1101"/>
    <mergeCell ref="M1101:N1101"/>
    <mergeCell ref="O1101:P1101"/>
    <mergeCell ref="Q1101:V1102"/>
    <mergeCell ref="W1101:W1102"/>
    <mergeCell ref="X1101:X1102"/>
    <mergeCell ref="Y1101:Z1101"/>
    <mergeCell ref="C1082:AD1082"/>
    <mergeCell ref="AA1101:AB1101"/>
    <mergeCell ref="C1083:AD1083"/>
    <mergeCell ref="AC1101:AD1101"/>
    <mergeCell ref="D802:L802"/>
    <mergeCell ref="D803:L803"/>
    <mergeCell ref="D804:L804"/>
    <mergeCell ref="D805:L805"/>
    <mergeCell ref="D788:L788"/>
    <mergeCell ref="S71:V71"/>
    <mergeCell ref="W71:Z71"/>
    <mergeCell ref="AA71:AD71"/>
    <mergeCell ref="B197:AD197"/>
    <mergeCell ref="D760:L760"/>
    <mergeCell ref="D761:L761"/>
    <mergeCell ref="B239:AD239"/>
    <mergeCell ref="C1111:H1111"/>
    <mergeCell ref="Q1111:V1111"/>
    <mergeCell ref="C1107:AD1107"/>
    <mergeCell ref="C1108:P1108"/>
    <mergeCell ref="C1103:H1103"/>
    <mergeCell ref="Q1103:V1103"/>
    <mergeCell ref="AA1097:AD1097"/>
    <mergeCell ref="AA1105:AD1105"/>
    <mergeCell ref="C1106:AD1106"/>
    <mergeCell ref="Q1108:AD1108"/>
    <mergeCell ref="C1109:H1110"/>
    <mergeCell ref="I1109:I1110"/>
    <mergeCell ref="J1109:J1110"/>
    <mergeCell ref="K1109:L1109"/>
    <mergeCell ref="M1109:N1109"/>
    <mergeCell ref="O1109:P1109"/>
    <mergeCell ref="C1080:AD1080"/>
    <mergeCell ref="C1081:AD1081"/>
    <mergeCell ref="C856:AD856"/>
    <mergeCell ref="C1078:AD1078"/>
    <mergeCell ref="AH99:AI99"/>
    <mergeCell ref="AH100:AI100"/>
    <mergeCell ref="AK99:AL99"/>
    <mergeCell ref="AK100:AL100"/>
    <mergeCell ref="AH221:AI221"/>
    <mergeCell ref="AK221:AL221"/>
    <mergeCell ref="AH222:AI222"/>
    <mergeCell ref="AK222:AL222"/>
    <mergeCell ref="AH233:AI233"/>
    <mergeCell ref="AK233:AL233"/>
    <mergeCell ref="Q1109:V1110"/>
    <mergeCell ref="W1109:W1110"/>
    <mergeCell ref="C1085:AD1085"/>
    <mergeCell ref="C1086:AD1086"/>
    <mergeCell ref="C1087:AD1087"/>
    <mergeCell ref="C1088:AD1088"/>
    <mergeCell ref="C1089:AD1089"/>
    <mergeCell ref="C1090:AD1090"/>
    <mergeCell ref="C1091:AD1091"/>
    <mergeCell ref="C1092:AD1092"/>
    <mergeCell ref="C1093:AD1093"/>
    <mergeCell ref="C1094:AD1094"/>
    <mergeCell ref="C706:AD706"/>
    <mergeCell ref="D1037:L1037"/>
    <mergeCell ref="D1038:L1038"/>
    <mergeCell ref="AA1042:AD1042"/>
    <mergeCell ref="C1043:L1047"/>
    <mergeCell ref="M1043:AD1043"/>
    <mergeCell ref="AA786:AB786"/>
    <mergeCell ref="AC786:AD786"/>
    <mergeCell ref="D800:L800"/>
    <mergeCell ref="AR49:AS49"/>
    <mergeCell ref="AP50:AQ50"/>
    <mergeCell ref="AH76:AI76"/>
    <mergeCell ref="AJ76:AK76"/>
    <mergeCell ref="AL76:AM76"/>
    <mergeCell ref="B54:AD54"/>
    <mergeCell ref="W65:Z65"/>
    <mergeCell ref="AA65:AD65"/>
    <mergeCell ref="E66:N66"/>
    <mergeCell ref="O66:R66"/>
    <mergeCell ref="W67:Z67"/>
    <mergeCell ref="B55:AD55"/>
    <mergeCell ref="B56:AD56"/>
    <mergeCell ref="S67:V67"/>
    <mergeCell ref="AA67:AD67"/>
    <mergeCell ref="O68:R68"/>
    <mergeCell ref="S68:V68"/>
    <mergeCell ref="S72:V72"/>
    <mergeCell ref="O50:R50"/>
    <mergeCell ref="AA68:AD68"/>
    <mergeCell ref="S50:V50"/>
    <mergeCell ref="W49:Z49"/>
    <mergeCell ref="AA64:AD64"/>
    <mergeCell ref="E70:N70"/>
    <mergeCell ref="E71:N71"/>
    <mergeCell ref="O70:R70"/>
    <mergeCell ref="S70:V70"/>
    <mergeCell ref="E65:N65"/>
    <mergeCell ref="O65:R65"/>
    <mergeCell ref="D160:M160"/>
    <mergeCell ref="D161:M161"/>
    <mergeCell ref="D162:M162"/>
    <mergeCell ref="D776:L776"/>
    <mergeCell ref="D777:L777"/>
    <mergeCell ref="D801:L801"/>
    <mergeCell ref="M784:AD784"/>
    <mergeCell ref="M785:U785"/>
    <mergeCell ref="V785:AD785"/>
    <mergeCell ref="D764:L764"/>
    <mergeCell ref="D765:L765"/>
    <mergeCell ref="D766:L766"/>
    <mergeCell ref="D767:L767"/>
    <mergeCell ref="D768:L768"/>
    <mergeCell ref="D769:L769"/>
    <mergeCell ref="D770:L770"/>
    <mergeCell ref="D771:L771"/>
    <mergeCell ref="D772:L772"/>
    <mergeCell ref="D773:L773"/>
    <mergeCell ref="AA782:AD782"/>
    <mergeCell ref="C783:L787"/>
    <mergeCell ref="M783:AD783"/>
    <mergeCell ref="M786:M787"/>
    <mergeCell ref="N786:N787"/>
    <mergeCell ref="O786:O787"/>
    <mergeCell ref="P786:Q786"/>
    <mergeCell ref="R786:S786"/>
    <mergeCell ref="T786:U786"/>
    <mergeCell ref="V786:V787"/>
    <mergeCell ref="W786:W787"/>
    <mergeCell ref="X786:X787"/>
    <mergeCell ref="Y786:Z786"/>
    <mergeCell ref="AU44:AV44"/>
    <mergeCell ref="AU45:AV45"/>
    <mergeCell ref="B80:AD80"/>
    <mergeCell ref="AO63:AP63"/>
    <mergeCell ref="AO64:AP64"/>
    <mergeCell ref="AH87:AI87"/>
    <mergeCell ref="AH88:AI88"/>
    <mergeCell ref="AH44:AI44"/>
    <mergeCell ref="AJ44:AK44"/>
    <mergeCell ref="AL44:AM44"/>
    <mergeCell ref="AN44:AO44"/>
    <mergeCell ref="AP44:AQ44"/>
    <mergeCell ref="AR44:AS44"/>
    <mergeCell ref="AH45:AI45"/>
    <mergeCell ref="AJ45:AK45"/>
    <mergeCell ref="AL45:AM45"/>
    <mergeCell ref="AN45:AO45"/>
    <mergeCell ref="AP45:AQ45"/>
    <mergeCell ref="AR45:AS45"/>
    <mergeCell ref="AN50:AO50"/>
    <mergeCell ref="AH46:AI46"/>
    <mergeCell ref="AJ46:AK46"/>
    <mergeCell ref="AP46:AQ46"/>
    <mergeCell ref="AR46:AS46"/>
    <mergeCell ref="AH47:AI47"/>
    <mergeCell ref="C64:C68"/>
    <mergeCell ref="W68:Z68"/>
    <mergeCell ref="S74:V74"/>
    <mergeCell ref="W66:Z66"/>
    <mergeCell ref="D46:N46"/>
    <mergeCell ref="O46:R46"/>
    <mergeCell ref="S66:V66"/>
    <mergeCell ref="C860:AD860"/>
    <mergeCell ref="AJ47:AK47"/>
    <mergeCell ref="AL47:AM47"/>
    <mergeCell ref="AK87:AL87"/>
    <mergeCell ref="AK88:AL88"/>
    <mergeCell ref="AN47:AO47"/>
    <mergeCell ref="AP47:AQ47"/>
    <mergeCell ref="AR47:AS47"/>
    <mergeCell ref="AH234:AI234"/>
    <mergeCell ref="AK234:AL234"/>
    <mergeCell ref="B238:AD238"/>
    <mergeCell ref="AH128:AI128"/>
    <mergeCell ref="AK128:AL128"/>
    <mergeCell ref="C179:AD179"/>
    <mergeCell ref="J193:L193"/>
    <mergeCell ref="D144:M144"/>
    <mergeCell ref="U126:X126"/>
    <mergeCell ref="Q126:T126"/>
    <mergeCell ref="Q125:AB125"/>
    <mergeCell ref="C122:AD122"/>
    <mergeCell ref="C182:AD182"/>
    <mergeCell ref="AA209:AB209"/>
    <mergeCell ref="C113:AD113"/>
    <mergeCell ref="C114:AD114"/>
    <mergeCell ref="C119:AD119"/>
    <mergeCell ref="O205:AD205"/>
    <mergeCell ref="AL207:AM207"/>
    <mergeCell ref="D159:M159"/>
    <mergeCell ref="AN207:AO207"/>
    <mergeCell ref="AP207:AQ207"/>
    <mergeCell ref="AR207:AS207"/>
    <mergeCell ref="AH208:AI208"/>
    <mergeCell ref="AQ192:AR192"/>
    <mergeCell ref="AQ193:AR193"/>
    <mergeCell ref="AU207:AV207"/>
    <mergeCell ref="AU208:AV208"/>
    <mergeCell ref="BV130:BW130"/>
    <mergeCell ref="BX130:BY130"/>
    <mergeCell ref="BZ130:CA130"/>
    <mergeCell ref="CB130:CC130"/>
    <mergeCell ref="CD130:CE130"/>
    <mergeCell ref="CG130:CH130"/>
    <mergeCell ref="CM128:CN128"/>
    <mergeCell ref="CO128:CP128"/>
    <mergeCell ref="BO129:BP129"/>
    <mergeCell ref="BQ129:BR129"/>
    <mergeCell ref="BS129:BT129"/>
    <mergeCell ref="BV129:BW129"/>
    <mergeCell ref="BX129:BY129"/>
    <mergeCell ref="BZ129:CA129"/>
    <mergeCell ref="CB129:CC129"/>
    <mergeCell ref="CD129:CE129"/>
    <mergeCell ref="AT269:AU269"/>
    <mergeCell ref="AW269:AX269"/>
    <mergeCell ref="AZ269:BA269"/>
    <mergeCell ref="BC269:BD269"/>
    <mergeCell ref="BF269:BG269"/>
    <mergeCell ref="BH269:BI269"/>
    <mergeCell ref="BJ269:BK269"/>
    <mergeCell ref="BL269:BM269"/>
    <mergeCell ref="BN269:BO269"/>
    <mergeCell ref="BQ269:BR269"/>
    <mergeCell ref="BS269:BT269"/>
    <mergeCell ref="BU269:BV269"/>
    <mergeCell ref="BW269:BX269"/>
    <mergeCell ref="CM268:CV268"/>
    <mergeCell ref="CX268:DG268"/>
    <mergeCell ref="AZ128:BA128"/>
    <mergeCell ref="BB128:BC128"/>
    <mergeCell ref="BD128:BE128"/>
    <mergeCell ref="BF128:BG128"/>
    <mergeCell ref="BH128:BI128"/>
    <mergeCell ref="BK128:BL128"/>
    <mergeCell ref="BM128:BN128"/>
    <mergeCell ref="BO128:BP128"/>
    <mergeCell ref="BQ128:BR128"/>
    <mergeCell ref="BS128:BT128"/>
    <mergeCell ref="BV128:BW128"/>
    <mergeCell ref="BF268:BO268"/>
    <mergeCell ref="BQ268:BZ268"/>
    <mergeCell ref="CB268:CK268"/>
    <mergeCell ref="CV129:CW129"/>
    <mergeCell ref="DA129:DB129"/>
    <mergeCell ref="DC129:DD129"/>
    <mergeCell ref="AJ208:AK208"/>
    <mergeCell ref="AL208:AM208"/>
    <mergeCell ref="AN208:AO208"/>
    <mergeCell ref="AP208:AQ208"/>
    <mergeCell ref="AR208:AS208"/>
    <mergeCell ref="AN211:AO211"/>
    <mergeCell ref="AP211:AQ211"/>
    <mergeCell ref="AH209:AI209"/>
    <mergeCell ref="AJ209:AK209"/>
    <mergeCell ref="AL209:AM209"/>
    <mergeCell ref="AN209:AO209"/>
    <mergeCell ref="AP209:AQ209"/>
    <mergeCell ref="AR209:AS209"/>
    <mergeCell ref="DB269:DC269"/>
    <mergeCell ref="DD269:DE269"/>
    <mergeCell ref="DF269:DG269"/>
    <mergeCell ref="CG129:CH129"/>
    <mergeCell ref="CI129:CJ129"/>
    <mergeCell ref="CK129:CL129"/>
    <mergeCell ref="CM129:CN129"/>
    <mergeCell ref="CO129:CP129"/>
    <mergeCell ref="CR129:CS129"/>
    <mergeCell ref="BS130:BT130"/>
    <mergeCell ref="CI130:CJ130"/>
    <mergeCell ref="CK130:CL130"/>
    <mergeCell ref="CM130:CN130"/>
    <mergeCell ref="CO130:CP130"/>
    <mergeCell ref="CY129:CZ129"/>
    <mergeCell ref="AH269:AI269"/>
    <mergeCell ref="AK269:AL269"/>
    <mergeCell ref="AN269:AO269"/>
    <mergeCell ref="AQ269:AR269"/>
    <mergeCell ref="AH270:AI270"/>
    <mergeCell ref="AK270:AL270"/>
    <mergeCell ref="AN270:AO270"/>
    <mergeCell ref="AQ270:AR270"/>
    <mergeCell ref="AT270:AU270"/>
    <mergeCell ref="AW270:AX270"/>
    <mergeCell ref="AZ270:BA270"/>
    <mergeCell ref="BC270:BD270"/>
    <mergeCell ref="BF270:BG270"/>
    <mergeCell ref="BH270:BI270"/>
    <mergeCell ref="BJ270:BK270"/>
    <mergeCell ref="BL270:BM270"/>
    <mergeCell ref="BN270:BO270"/>
    <mergeCell ref="BQ270:BR270"/>
    <mergeCell ref="BS270:BT270"/>
    <mergeCell ref="BU270:BV270"/>
    <mergeCell ref="BW270:BX270"/>
    <mergeCell ref="CD270:CE270"/>
    <mergeCell ref="CF270:CG270"/>
    <mergeCell ref="CH270:CI270"/>
    <mergeCell ref="CJ270:CK270"/>
    <mergeCell ref="CM270:CN270"/>
    <mergeCell ref="CO270:CP270"/>
    <mergeCell ref="CQ270:CR270"/>
    <mergeCell ref="CS270:CT270"/>
    <mergeCell ref="CU270:CV270"/>
    <mergeCell ref="CX270:CY270"/>
    <mergeCell ref="CZ270:DA270"/>
    <mergeCell ref="DB270:DC270"/>
    <mergeCell ref="DD270:DE270"/>
    <mergeCell ref="DF270:DG270"/>
    <mergeCell ref="DI270:DJ270"/>
    <mergeCell ref="DK270:DL270"/>
    <mergeCell ref="DM270:DN270"/>
    <mergeCell ref="DO270:DP270"/>
    <mergeCell ref="DQ270:DR270"/>
    <mergeCell ref="DT270:DU270"/>
    <mergeCell ref="DV270:DW270"/>
    <mergeCell ref="DX270:DY270"/>
    <mergeCell ref="DZ270:EA270"/>
    <mergeCell ref="EB270:EC270"/>
    <mergeCell ref="BF271:BG271"/>
    <mergeCell ref="BH271:BI271"/>
    <mergeCell ref="BJ271:BK271"/>
    <mergeCell ref="BL271:BM271"/>
    <mergeCell ref="BN271:BO271"/>
    <mergeCell ref="BQ271:BR271"/>
    <mergeCell ref="BS271:BT271"/>
    <mergeCell ref="BU271:BV271"/>
    <mergeCell ref="BW271:BX271"/>
    <mergeCell ref="BY271:BZ271"/>
    <mergeCell ref="CB271:CC271"/>
    <mergeCell ref="CD271:CE271"/>
    <mergeCell ref="CF271:CG271"/>
    <mergeCell ref="CH271:CI271"/>
    <mergeCell ref="CJ271:CK271"/>
    <mergeCell ref="CM271:CN271"/>
    <mergeCell ref="CO271:CP271"/>
    <mergeCell ref="CQ271:CR271"/>
    <mergeCell ref="CS271:CT271"/>
    <mergeCell ref="CU271:CV271"/>
    <mergeCell ref="CX271:CY271"/>
    <mergeCell ref="CZ271:DA271"/>
    <mergeCell ref="DB271:DC271"/>
    <mergeCell ref="DD271:DE271"/>
    <mergeCell ref="DF271:DG271"/>
    <mergeCell ref="DI271:DJ271"/>
    <mergeCell ref="DK271:DL271"/>
    <mergeCell ref="DM271:DN271"/>
    <mergeCell ref="DO271:DP271"/>
    <mergeCell ref="DQ271:DR271"/>
    <mergeCell ref="DT271:DU271"/>
    <mergeCell ref="DV271:DW271"/>
    <mergeCell ref="DX271:DY271"/>
    <mergeCell ref="DZ271:EA271"/>
    <mergeCell ref="EB271:EC271"/>
    <mergeCell ref="BF272:BG272"/>
    <mergeCell ref="BH272:BI272"/>
    <mergeCell ref="BJ272:BK272"/>
    <mergeCell ref="BL272:BM272"/>
    <mergeCell ref="BN272:BO272"/>
    <mergeCell ref="BQ272:BR272"/>
    <mergeCell ref="BS272:BT272"/>
    <mergeCell ref="BU272:BV272"/>
    <mergeCell ref="BW272:BX272"/>
    <mergeCell ref="BY272:BZ272"/>
    <mergeCell ref="CB272:CC272"/>
    <mergeCell ref="CD272:CE272"/>
    <mergeCell ref="CF272:CG272"/>
    <mergeCell ref="CH272:CI272"/>
    <mergeCell ref="CJ272:CK272"/>
    <mergeCell ref="CM272:CN272"/>
    <mergeCell ref="CO272:CP272"/>
    <mergeCell ref="CQ272:CR272"/>
    <mergeCell ref="CS272:CT272"/>
    <mergeCell ref="CU272:CV272"/>
    <mergeCell ref="CX272:CY272"/>
    <mergeCell ref="CZ272:DA272"/>
    <mergeCell ref="DB272:DC272"/>
    <mergeCell ref="DD272:DE272"/>
    <mergeCell ref="DF272:DG272"/>
    <mergeCell ref="DI272:DJ272"/>
    <mergeCell ref="DK272:DL272"/>
    <mergeCell ref="DM272:DN272"/>
    <mergeCell ref="DO272:DP272"/>
    <mergeCell ref="DQ272:DR272"/>
    <mergeCell ref="DT272:DU272"/>
    <mergeCell ref="DV272:DW272"/>
    <mergeCell ref="DX272:DY272"/>
    <mergeCell ref="DZ272:EA272"/>
    <mergeCell ref="EB272:EC272"/>
    <mergeCell ref="BN273:BO273"/>
    <mergeCell ref="BY273:BZ273"/>
    <mergeCell ref="CJ273:CK273"/>
    <mergeCell ref="CU273:CV273"/>
    <mergeCell ref="DF273:DG273"/>
    <mergeCell ref="DQ273:DR273"/>
    <mergeCell ref="EB273:EC273"/>
    <mergeCell ref="AJ282:AK282"/>
    <mergeCell ref="AL282:AM282"/>
    <mergeCell ref="AH297:AI297"/>
    <mergeCell ref="AH298:AI298"/>
    <mergeCell ref="AK297:AL297"/>
    <mergeCell ref="AK298:AL298"/>
    <mergeCell ref="AN297:AO297"/>
    <mergeCell ref="AN298:AO298"/>
    <mergeCell ref="BA297:BB297"/>
    <mergeCell ref="BA298:BB298"/>
    <mergeCell ref="AX297:AY297"/>
    <mergeCell ref="AX298:AY298"/>
    <mergeCell ref="AH314:AI314"/>
    <mergeCell ref="AK314:AL314"/>
    <mergeCell ref="AN314:AO314"/>
    <mergeCell ref="AX314:AY314"/>
    <mergeCell ref="BA314:BB314"/>
    <mergeCell ref="AH293:AI293"/>
    <mergeCell ref="AJ293:AK293"/>
    <mergeCell ref="AL293:AM293"/>
    <mergeCell ref="AH308:AI308"/>
    <mergeCell ref="AJ308:AK308"/>
    <mergeCell ref="AL308:AM308"/>
    <mergeCell ref="AH309:AI309"/>
    <mergeCell ref="AJ309:AK309"/>
    <mergeCell ref="AL309:AM309"/>
    <mergeCell ref="AN315:AO315"/>
    <mergeCell ref="AX315:AY315"/>
    <mergeCell ref="BA315:BB315"/>
    <mergeCell ref="AQ298:AR298"/>
    <mergeCell ref="AS298:AT298"/>
    <mergeCell ref="AU298:AV298"/>
    <mergeCell ref="DI349:DR349"/>
    <mergeCell ref="AQ313:AV313"/>
    <mergeCell ref="AQ314:AR314"/>
    <mergeCell ref="AS314:AT314"/>
    <mergeCell ref="AU314:AV314"/>
    <mergeCell ref="DQ350:DR350"/>
    <mergeCell ref="AQ296:AV296"/>
    <mergeCell ref="AQ297:AR297"/>
    <mergeCell ref="AS297:AT297"/>
    <mergeCell ref="AU297:AV297"/>
    <mergeCell ref="AQ315:AR315"/>
    <mergeCell ref="AS315:AT315"/>
    <mergeCell ref="AU315:AV315"/>
    <mergeCell ref="DI351:DJ351"/>
    <mergeCell ref="DK351:DL351"/>
    <mergeCell ref="DK350:DL350"/>
    <mergeCell ref="DM350:DN350"/>
    <mergeCell ref="DO350:DP350"/>
    <mergeCell ref="BS350:BT350"/>
    <mergeCell ref="BU350:BV350"/>
    <mergeCell ref="BW350:BX350"/>
    <mergeCell ref="CQ350:CR350"/>
    <mergeCell ref="CS350:CT350"/>
    <mergeCell ref="CU350:CV350"/>
    <mergeCell ref="CX350:CY350"/>
    <mergeCell ref="CZ350:DA350"/>
    <mergeCell ref="DB350:DC350"/>
    <mergeCell ref="DD350:DE350"/>
    <mergeCell ref="DF350:DG350"/>
    <mergeCell ref="DI350:DJ350"/>
    <mergeCell ref="BW351:BX351"/>
    <mergeCell ref="AH351:AI351"/>
    <mergeCell ref="AK351:AL351"/>
    <mergeCell ref="AN351:AO351"/>
    <mergeCell ref="AQ351:AR351"/>
    <mergeCell ref="AT351:AU351"/>
    <mergeCell ref="AW351:AX351"/>
    <mergeCell ref="AZ351:BA351"/>
    <mergeCell ref="BC351:BD351"/>
    <mergeCell ref="BF351:BG351"/>
    <mergeCell ref="BH351:BI351"/>
    <mergeCell ref="BJ351:BK351"/>
    <mergeCell ref="BL351:BM351"/>
    <mergeCell ref="BN351:BO351"/>
    <mergeCell ref="BQ351:BR351"/>
    <mergeCell ref="BS351:BT351"/>
    <mergeCell ref="BU351:BV351"/>
    <mergeCell ref="BH350:BI350"/>
    <mergeCell ref="BJ350:BK350"/>
    <mergeCell ref="BL350:BM350"/>
    <mergeCell ref="BN350:BO350"/>
    <mergeCell ref="BQ350:BR350"/>
    <mergeCell ref="DT349:EC349"/>
    <mergeCell ref="EE349:EN349"/>
    <mergeCell ref="AH350:AI350"/>
    <mergeCell ref="AK350:AL350"/>
    <mergeCell ref="AN350:AO350"/>
    <mergeCell ref="AQ350:AR350"/>
    <mergeCell ref="AT350:AU350"/>
    <mergeCell ref="AW350:AX350"/>
    <mergeCell ref="AZ350:BA350"/>
    <mergeCell ref="BY351:BZ351"/>
    <mergeCell ref="BY350:BZ350"/>
    <mergeCell ref="CB350:CC350"/>
    <mergeCell ref="CD350:CE350"/>
    <mergeCell ref="CF350:CG350"/>
    <mergeCell ref="CH350:CI350"/>
    <mergeCell ref="CJ350:CK350"/>
    <mergeCell ref="CM350:CN350"/>
    <mergeCell ref="CO350:CP350"/>
    <mergeCell ref="CS351:CT351"/>
    <mergeCell ref="CU351:CV351"/>
    <mergeCell ref="CX351:CY351"/>
    <mergeCell ref="CZ351:DA351"/>
    <mergeCell ref="DB351:DC351"/>
    <mergeCell ref="DD351:DE351"/>
    <mergeCell ref="DF351:DG351"/>
    <mergeCell ref="BF349:BO349"/>
    <mergeCell ref="BQ349:BZ349"/>
    <mergeCell ref="CB349:CK349"/>
    <mergeCell ref="CM349:CV349"/>
    <mergeCell ref="CX349:DG349"/>
    <mergeCell ref="BC350:BD350"/>
    <mergeCell ref="BF350:BG350"/>
    <mergeCell ref="DT350:DU350"/>
    <mergeCell ref="DV350:DW350"/>
    <mergeCell ref="DX350:DY350"/>
    <mergeCell ref="DZ350:EA350"/>
    <mergeCell ref="DM351:DN351"/>
    <mergeCell ref="DO351:DP351"/>
    <mergeCell ref="DQ351:DR351"/>
    <mergeCell ref="DT351:DU351"/>
    <mergeCell ref="DV351:DW351"/>
    <mergeCell ref="DX351:DY351"/>
    <mergeCell ref="DZ351:EA351"/>
    <mergeCell ref="EB351:EC351"/>
    <mergeCell ref="EE351:EF351"/>
    <mergeCell ref="EG351:EH351"/>
    <mergeCell ref="EI351:EJ351"/>
    <mergeCell ref="EK351:EL351"/>
    <mergeCell ref="EM351:EN351"/>
    <mergeCell ref="EB350:EC350"/>
    <mergeCell ref="EE350:EF350"/>
    <mergeCell ref="EG350:EH350"/>
    <mergeCell ref="EI350:EJ350"/>
    <mergeCell ref="EK350:EL350"/>
    <mergeCell ref="EM350:EN350"/>
    <mergeCell ref="DK352:DL352"/>
    <mergeCell ref="DM352:DN352"/>
    <mergeCell ref="DK353:DL353"/>
    <mergeCell ref="DM353:DN353"/>
    <mergeCell ref="DO352:DP352"/>
    <mergeCell ref="DQ352:DR352"/>
    <mergeCell ref="DT352:DU352"/>
    <mergeCell ref="DV352:DW352"/>
    <mergeCell ref="DX352:DY352"/>
    <mergeCell ref="DZ352:EA352"/>
    <mergeCell ref="BF352:BG352"/>
    <mergeCell ref="BH352:BI352"/>
    <mergeCell ref="BJ352:BK352"/>
    <mergeCell ref="BL352:BM352"/>
    <mergeCell ref="BN352:BO352"/>
    <mergeCell ref="BQ352:BR352"/>
    <mergeCell ref="BS352:BT352"/>
    <mergeCell ref="BU352:BV352"/>
    <mergeCell ref="BW352:BX352"/>
    <mergeCell ref="BY352:BZ352"/>
    <mergeCell ref="CB352:CC352"/>
    <mergeCell ref="CD352:CE352"/>
    <mergeCell ref="CF352:CG352"/>
    <mergeCell ref="CH352:CI352"/>
    <mergeCell ref="CJ352:CK352"/>
    <mergeCell ref="CM352:CN352"/>
    <mergeCell ref="CO352:CP352"/>
    <mergeCell ref="BY353:BZ353"/>
    <mergeCell ref="CB353:CC353"/>
    <mergeCell ref="CD353:CE353"/>
    <mergeCell ref="CF353:CG353"/>
    <mergeCell ref="CH353:CI353"/>
    <mergeCell ref="CJ353:CK353"/>
    <mergeCell ref="CM353:CN353"/>
    <mergeCell ref="CO353:CP353"/>
    <mergeCell ref="CX353:CY353"/>
    <mergeCell ref="CZ353:DA353"/>
    <mergeCell ref="DB353:DC353"/>
    <mergeCell ref="DD353:DE353"/>
    <mergeCell ref="DF353:DG353"/>
    <mergeCell ref="DI353:DJ353"/>
    <mergeCell ref="CQ352:CR352"/>
    <mergeCell ref="CS352:CT352"/>
    <mergeCell ref="CU352:CV352"/>
    <mergeCell ref="CX352:CY352"/>
    <mergeCell ref="CZ352:DA352"/>
    <mergeCell ref="DB352:DC352"/>
    <mergeCell ref="DD352:DE352"/>
    <mergeCell ref="DF352:DG352"/>
    <mergeCell ref="DI352:DJ352"/>
    <mergeCell ref="BG396:BH396"/>
    <mergeCell ref="EP350:EQ350"/>
    <mergeCell ref="EP351:EQ351"/>
    <mergeCell ref="AN391:AW391"/>
    <mergeCell ref="AY391:BH391"/>
    <mergeCell ref="AN392:AO392"/>
    <mergeCell ref="AP392:AQ392"/>
    <mergeCell ref="AR392:AS392"/>
    <mergeCell ref="AT392:AU392"/>
    <mergeCell ref="AV392:AW392"/>
    <mergeCell ref="AY392:AZ392"/>
    <mergeCell ref="BA392:BB392"/>
    <mergeCell ref="BC392:BD392"/>
    <mergeCell ref="BE392:BF392"/>
    <mergeCell ref="BG392:BH392"/>
    <mergeCell ref="AN393:AO393"/>
    <mergeCell ref="AP393:AQ393"/>
    <mergeCell ref="AR393:AS393"/>
    <mergeCell ref="AT393:AU393"/>
    <mergeCell ref="AV393:AW393"/>
    <mergeCell ref="CQ351:CR351"/>
    <mergeCell ref="AY393:AZ393"/>
    <mergeCell ref="BA393:BB393"/>
    <mergeCell ref="BC393:BD393"/>
    <mergeCell ref="BE393:BF393"/>
    <mergeCell ref="BG393:BH393"/>
    <mergeCell ref="DO353:DP353"/>
    <mergeCell ref="DQ353:DR353"/>
    <mergeCell ref="AP395:AQ395"/>
    <mergeCell ref="AR395:AS395"/>
    <mergeCell ref="AT395:AU395"/>
    <mergeCell ref="AV395:AW395"/>
    <mergeCell ref="AV394:AW394"/>
    <mergeCell ref="AY394:AZ394"/>
    <mergeCell ref="BA394:BB394"/>
    <mergeCell ref="BC394:BD394"/>
    <mergeCell ref="BE394:BF394"/>
    <mergeCell ref="BG394:BH394"/>
    <mergeCell ref="AZ130:BA130"/>
    <mergeCell ref="BB130:BC130"/>
    <mergeCell ref="BD130:BE130"/>
    <mergeCell ref="BF130:BG130"/>
    <mergeCell ref="BH130:BI130"/>
    <mergeCell ref="BK130:BL130"/>
    <mergeCell ref="BM130:BN130"/>
    <mergeCell ref="BO130:BP130"/>
    <mergeCell ref="BQ130:BR130"/>
    <mergeCell ref="BN354:BO354"/>
    <mergeCell ref="BM129:BN129"/>
    <mergeCell ref="BB129:BC129"/>
    <mergeCell ref="BD129:BE129"/>
    <mergeCell ref="BF129:BG129"/>
    <mergeCell ref="BH129:BI129"/>
    <mergeCell ref="BF353:BG353"/>
    <mergeCell ref="BH353:BI353"/>
    <mergeCell ref="BJ353:BK353"/>
    <mergeCell ref="BL353:BM353"/>
    <mergeCell ref="BN353:BO353"/>
    <mergeCell ref="BQ353:BR353"/>
    <mergeCell ref="BK129:BL129"/>
    <mergeCell ref="EP269:EQ269"/>
    <mergeCell ref="EP270:EQ270"/>
    <mergeCell ref="BJ392:BK392"/>
    <mergeCell ref="BJ393:BK393"/>
    <mergeCell ref="CO131:CP131"/>
    <mergeCell ref="AY395:AZ395"/>
    <mergeCell ref="BA395:BB395"/>
    <mergeCell ref="BC395:BD395"/>
    <mergeCell ref="BE395:BF395"/>
    <mergeCell ref="BG395:BH395"/>
    <mergeCell ref="CB351:CC351"/>
    <mergeCell ref="CD351:CE351"/>
    <mergeCell ref="CF351:CG351"/>
    <mergeCell ref="CH351:CI351"/>
    <mergeCell ref="CJ351:CK351"/>
    <mergeCell ref="CM351:CN351"/>
    <mergeCell ref="CO351:CP351"/>
    <mergeCell ref="BR391:BW391"/>
    <mergeCell ref="BR392:BS392"/>
    <mergeCell ref="BT392:BU392"/>
    <mergeCell ref="BV392:BW392"/>
    <mergeCell ref="BR393:BS393"/>
    <mergeCell ref="BT393:BU393"/>
    <mergeCell ref="BV393:BW393"/>
    <mergeCell ref="BR394:BS394"/>
    <mergeCell ref="BT394:BU394"/>
    <mergeCell ref="BV394:BW394"/>
    <mergeCell ref="BT395:BU395"/>
    <mergeCell ref="BV395:BW395"/>
    <mergeCell ref="DF354:DG354"/>
    <mergeCell ref="DQ354:DR354"/>
    <mergeCell ref="EB354:EC354"/>
    <mergeCell ref="DT353:DU353"/>
    <mergeCell ref="DV353:DW353"/>
    <mergeCell ref="DX353:DY353"/>
    <mergeCell ref="DZ353:EA353"/>
    <mergeCell ref="EB353:EC353"/>
    <mergeCell ref="EE353:EF353"/>
    <mergeCell ref="EG353:EH353"/>
    <mergeCell ref="EI353:EJ353"/>
    <mergeCell ref="EK353:EL353"/>
    <mergeCell ref="EM353:EN353"/>
    <mergeCell ref="AZ126:BI126"/>
    <mergeCell ref="BK126:BT126"/>
    <mergeCell ref="BV126:CE126"/>
    <mergeCell ref="CG126:CP126"/>
    <mergeCell ref="AZ127:BA127"/>
    <mergeCell ref="BB127:BC127"/>
    <mergeCell ref="BD127:BE127"/>
    <mergeCell ref="BF127:BG127"/>
    <mergeCell ref="BH127:BI127"/>
    <mergeCell ref="BH131:BI131"/>
    <mergeCell ref="BS131:BT131"/>
    <mergeCell ref="CD131:CE131"/>
    <mergeCell ref="CT129:CU129"/>
    <mergeCell ref="BX128:BY128"/>
    <mergeCell ref="BZ128:CA128"/>
    <mergeCell ref="CB128:CC128"/>
    <mergeCell ref="CD128:CE128"/>
    <mergeCell ref="CG128:CH128"/>
    <mergeCell ref="CI128:CJ128"/>
    <mergeCell ref="BS353:BT353"/>
    <mergeCell ref="BU353:BV353"/>
    <mergeCell ref="BW353:BX353"/>
    <mergeCell ref="BY425:BZ425"/>
    <mergeCell ref="BY426:BZ426"/>
    <mergeCell ref="CB425:CC425"/>
    <mergeCell ref="CB426:CC426"/>
    <mergeCell ref="CE425:CF425"/>
    <mergeCell ref="CE426:CF426"/>
    <mergeCell ref="CH425:CI425"/>
    <mergeCell ref="CH426:CI426"/>
    <mergeCell ref="CK425:CL425"/>
    <mergeCell ref="CK426:CL426"/>
    <mergeCell ref="CN425:CO425"/>
    <mergeCell ref="CN426:CO426"/>
    <mergeCell ref="AZ424:BG424"/>
    <mergeCell ref="BI424:BP424"/>
    <mergeCell ref="AZ425:BA425"/>
    <mergeCell ref="BB425:BC425"/>
    <mergeCell ref="BD425:BE425"/>
    <mergeCell ref="BF425:BG425"/>
    <mergeCell ref="BI425:BJ425"/>
    <mergeCell ref="BK425:BL425"/>
    <mergeCell ref="BM425:BN425"/>
    <mergeCell ref="BO425:BP425"/>
    <mergeCell ref="AZ426:BA426"/>
    <mergeCell ref="BB426:BC426"/>
    <mergeCell ref="BD426:BE426"/>
    <mergeCell ref="BF426:BG426"/>
    <mergeCell ref="BI426:BJ426"/>
    <mergeCell ref="BK426:BL426"/>
    <mergeCell ref="BM426:BN426"/>
    <mergeCell ref="BO426:BP426"/>
    <mergeCell ref="BR424:BW424"/>
    <mergeCell ref="BR425:BS425"/>
    <mergeCell ref="AN426:AO426"/>
    <mergeCell ref="AQ426:AR426"/>
    <mergeCell ref="AS426:AT426"/>
    <mergeCell ref="AU426:AV426"/>
    <mergeCell ref="AW426:AX426"/>
    <mergeCell ref="AH427:AI427"/>
    <mergeCell ref="AJ427:AK427"/>
    <mergeCell ref="AL427:AM427"/>
    <mergeCell ref="AN427:AO427"/>
    <mergeCell ref="AQ427:AR427"/>
    <mergeCell ref="AS427:AT427"/>
    <mergeCell ref="AU427:AV427"/>
    <mergeCell ref="AW427:AX427"/>
    <mergeCell ref="AH428:AI428"/>
    <mergeCell ref="AJ428:AK428"/>
    <mergeCell ref="AL428:AM428"/>
    <mergeCell ref="AN428:AO428"/>
    <mergeCell ref="AQ428:AR428"/>
    <mergeCell ref="AS428:AT428"/>
    <mergeCell ref="AU428:AV428"/>
    <mergeCell ref="AW428:AX428"/>
    <mergeCell ref="AH429:AI429"/>
    <mergeCell ref="AJ429:AK429"/>
    <mergeCell ref="AL429:AM429"/>
    <mergeCell ref="AN429:AO429"/>
    <mergeCell ref="AQ429:AR429"/>
    <mergeCell ref="AS429:AT429"/>
    <mergeCell ref="AU429:AV429"/>
    <mergeCell ref="AW429:AX429"/>
    <mergeCell ref="AH430:AI430"/>
    <mergeCell ref="AJ430:AK430"/>
    <mergeCell ref="AL430:AM430"/>
    <mergeCell ref="AN430:AO430"/>
    <mergeCell ref="AQ430:AR430"/>
    <mergeCell ref="AS430:AT430"/>
    <mergeCell ref="AU430:AV430"/>
    <mergeCell ref="AW430:AX430"/>
    <mergeCell ref="AH431:AI431"/>
    <mergeCell ref="AJ431:AK431"/>
    <mergeCell ref="AL431:AM431"/>
    <mergeCell ref="AN431:AO431"/>
    <mergeCell ref="AQ431:AR431"/>
    <mergeCell ref="AS431:AT431"/>
    <mergeCell ref="AU431:AV431"/>
    <mergeCell ref="AW431:AX431"/>
    <mergeCell ref="AH432:AI432"/>
    <mergeCell ref="AJ432:AK432"/>
    <mergeCell ref="AL432:AM432"/>
    <mergeCell ref="AN432:AO432"/>
    <mergeCell ref="AQ432:AR432"/>
    <mergeCell ref="AS432:AT432"/>
    <mergeCell ref="AU432:AV432"/>
    <mergeCell ref="AW432:AX432"/>
    <mergeCell ref="AH433:AI433"/>
    <mergeCell ref="AJ433:AK433"/>
    <mergeCell ref="AL433:AM433"/>
    <mergeCell ref="AN433:AO433"/>
    <mergeCell ref="AQ433:AR433"/>
    <mergeCell ref="AS433:AT433"/>
    <mergeCell ref="AU433:AV433"/>
    <mergeCell ref="AW433:AX433"/>
    <mergeCell ref="AH434:AI434"/>
    <mergeCell ref="AJ434:AK434"/>
    <mergeCell ref="AL434:AM434"/>
    <mergeCell ref="AN434:AO434"/>
    <mergeCell ref="AQ434:AR434"/>
    <mergeCell ref="AS434:AT434"/>
    <mergeCell ref="AU434:AV434"/>
    <mergeCell ref="AW434:AX434"/>
    <mergeCell ref="AH435:AI435"/>
    <mergeCell ref="AJ435:AK435"/>
    <mergeCell ref="AL435:AM435"/>
    <mergeCell ref="AN435:AO435"/>
    <mergeCell ref="AQ435:AR435"/>
    <mergeCell ref="AS435:AT435"/>
    <mergeCell ref="AU435:AV435"/>
    <mergeCell ref="AW435:AX435"/>
    <mergeCell ref="AH436:AI436"/>
    <mergeCell ref="AJ436:AK436"/>
    <mergeCell ref="AL436:AM436"/>
    <mergeCell ref="AN436:AO436"/>
    <mergeCell ref="AQ436:AR436"/>
    <mergeCell ref="AS436:AT436"/>
    <mergeCell ref="AU436:AV436"/>
    <mergeCell ref="AW436:AX436"/>
    <mergeCell ref="AH437:AI437"/>
    <mergeCell ref="AJ437:AK437"/>
    <mergeCell ref="AL437:AM437"/>
    <mergeCell ref="AN437:AO437"/>
    <mergeCell ref="AQ437:AR437"/>
    <mergeCell ref="AS437:AT437"/>
    <mergeCell ref="AU437:AV437"/>
    <mergeCell ref="AW437:AX437"/>
    <mergeCell ref="AH438:AI438"/>
    <mergeCell ref="AJ438:AK438"/>
    <mergeCell ref="AL438:AM438"/>
    <mergeCell ref="AN438:AO438"/>
    <mergeCell ref="AQ438:AR438"/>
    <mergeCell ref="AS438:AT438"/>
    <mergeCell ref="AU438:AV438"/>
    <mergeCell ref="AW438:AX438"/>
    <mergeCell ref="AH439:AI439"/>
    <mergeCell ref="AJ439:AK439"/>
    <mergeCell ref="AL439:AM439"/>
    <mergeCell ref="AN439:AO439"/>
    <mergeCell ref="AQ439:AR439"/>
    <mergeCell ref="AS439:AT439"/>
    <mergeCell ref="AU439:AV439"/>
    <mergeCell ref="AW439:AX439"/>
    <mergeCell ref="AH440:AI440"/>
    <mergeCell ref="AJ440:AK440"/>
    <mergeCell ref="AL440:AM440"/>
    <mergeCell ref="AN440:AO440"/>
    <mergeCell ref="AQ440:AR440"/>
    <mergeCell ref="AS440:AT440"/>
    <mergeCell ref="AU440:AV440"/>
    <mergeCell ref="AW440:AX440"/>
    <mergeCell ref="AH441:AI441"/>
    <mergeCell ref="AJ441:AK441"/>
    <mergeCell ref="AL441:AM441"/>
    <mergeCell ref="AN441:AO441"/>
    <mergeCell ref="AQ441:AR441"/>
    <mergeCell ref="AS441:AT441"/>
    <mergeCell ref="AU441:AV441"/>
    <mergeCell ref="AW441:AX441"/>
    <mergeCell ref="AH442:AI442"/>
    <mergeCell ref="AJ442:AK442"/>
    <mergeCell ref="AL442:AM442"/>
    <mergeCell ref="AN442:AO442"/>
    <mergeCell ref="AQ442:AR442"/>
    <mergeCell ref="AS442:AT442"/>
    <mergeCell ref="AU442:AV442"/>
    <mergeCell ref="AW442:AX442"/>
    <mergeCell ref="AH443:AI443"/>
    <mergeCell ref="AJ443:AK443"/>
    <mergeCell ref="AL443:AM443"/>
    <mergeCell ref="AN443:AO443"/>
    <mergeCell ref="AQ443:AR443"/>
    <mergeCell ref="AS443:AT443"/>
    <mergeCell ref="AU443:AV443"/>
    <mergeCell ref="AW443:AX443"/>
    <mergeCell ref="AH444:AI444"/>
    <mergeCell ref="AJ444:AK444"/>
    <mergeCell ref="AL444:AM444"/>
    <mergeCell ref="AN444:AO444"/>
    <mergeCell ref="AQ444:AR444"/>
    <mergeCell ref="AS444:AT444"/>
    <mergeCell ref="AU444:AV444"/>
    <mergeCell ref="AW444:AX444"/>
    <mergeCell ref="AH445:AI445"/>
    <mergeCell ref="AJ445:AK445"/>
    <mergeCell ref="AL445:AM445"/>
    <mergeCell ref="AN445:AO445"/>
    <mergeCell ref="AQ445:AR445"/>
    <mergeCell ref="AS445:AT445"/>
    <mergeCell ref="AU445:AV445"/>
    <mergeCell ref="AW445:AX445"/>
    <mergeCell ref="AH446:AI446"/>
    <mergeCell ref="AJ446:AK446"/>
    <mergeCell ref="AL446:AM446"/>
    <mergeCell ref="AN446:AO446"/>
    <mergeCell ref="AQ446:AR446"/>
    <mergeCell ref="AS446:AT446"/>
    <mergeCell ref="AU446:AV446"/>
    <mergeCell ref="AW446:AX446"/>
    <mergeCell ref="AH447:AI447"/>
    <mergeCell ref="AJ447:AK447"/>
    <mergeCell ref="AL447:AM447"/>
    <mergeCell ref="AN447:AO447"/>
    <mergeCell ref="AQ447:AR447"/>
    <mergeCell ref="AS447:AT447"/>
    <mergeCell ref="AU447:AV447"/>
    <mergeCell ref="AW447:AX447"/>
    <mergeCell ref="AH448:AI448"/>
    <mergeCell ref="AJ448:AK448"/>
    <mergeCell ref="AL448:AM448"/>
    <mergeCell ref="AN448:AO448"/>
    <mergeCell ref="AQ448:AR448"/>
    <mergeCell ref="AS448:AT448"/>
    <mergeCell ref="AU448:AV448"/>
    <mergeCell ref="AW448:AX448"/>
    <mergeCell ref="AH449:AI449"/>
    <mergeCell ref="AJ449:AK449"/>
    <mergeCell ref="AL449:AM449"/>
    <mergeCell ref="AN449:AO449"/>
    <mergeCell ref="AQ449:AR449"/>
    <mergeCell ref="AS449:AT449"/>
    <mergeCell ref="AU449:AV449"/>
    <mergeCell ref="AW449:AX449"/>
    <mergeCell ref="AH450:AI450"/>
    <mergeCell ref="AJ450:AK450"/>
    <mergeCell ref="AL450:AM450"/>
    <mergeCell ref="AN450:AO450"/>
    <mergeCell ref="AQ450:AR450"/>
    <mergeCell ref="AS450:AT450"/>
    <mergeCell ref="AU450:AV450"/>
    <mergeCell ref="AW450:AX450"/>
    <mergeCell ref="AH451:AI451"/>
    <mergeCell ref="AJ451:AK451"/>
    <mergeCell ref="AL451:AM451"/>
    <mergeCell ref="AN451:AO451"/>
    <mergeCell ref="AQ451:AR451"/>
    <mergeCell ref="AS451:AT451"/>
    <mergeCell ref="AU451:AV451"/>
    <mergeCell ref="AW451:AX451"/>
    <mergeCell ref="AH452:AI452"/>
    <mergeCell ref="AJ452:AK452"/>
    <mergeCell ref="AL452:AM452"/>
    <mergeCell ref="AN452:AO452"/>
    <mergeCell ref="AQ452:AR452"/>
    <mergeCell ref="AS452:AT452"/>
    <mergeCell ref="AU452:AV452"/>
    <mergeCell ref="AW452:AX452"/>
    <mergeCell ref="AL453:AM453"/>
    <mergeCell ref="AN453:AO453"/>
    <mergeCell ref="AQ453:AR453"/>
    <mergeCell ref="AS453:AT453"/>
    <mergeCell ref="AU453:AV453"/>
    <mergeCell ref="AW453:AX453"/>
    <mergeCell ref="AH453:AI453"/>
    <mergeCell ref="AJ453:AK453"/>
    <mergeCell ref="AH454:AI454"/>
    <mergeCell ref="AJ454:AK454"/>
    <mergeCell ref="AL454:AM454"/>
    <mergeCell ref="AN454:AO454"/>
    <mergeCell ref="AQ454:AR454"/>
    <mergeCell ref="AS454:AT454"/>
    <mergeCell ref="AU454:AV454"/>
    <mergeCell ref="AW454:AX454"/>
    <mergeCell ref="AH455:AI455"/>
    <mergeCell ref="AJ455:AK455"/>
    <mergeCell ref="AL455:AM455"/>
    <mergeCell ref="AN455:AO455"/>
    <mergeCell ref="AQ455:AR455"/>
    <mergeCell ref="AS455:AT455"/>
    <mergeCell ref="AU455:AV455"/>
    <mergeCell ref="AW455:AX455"/>
    <mergeCell ref="AH456:AI456"/>
    <mergeCell ref="AJ456:AK456"/>
    <mergeCell ref="AL456:AM456"/>
    <mergeCell ref="AN456:AO456"/>
    <mergeCell ref="AQ456:AR456"/>
    <mergeCell ref="AS456:AT456"/>
    <mergeCell ref="AU456:AV456"/>
    <mergeCell ref="AW456:AX456"/>
    <mergeCell ref="AZ427:BA427"/>
    <mergeCell ref="BB427:BC427"/>
    <mergeCell ref="BD427:BE427"/>
    <mergeCell ref="BF427:BG427"/>
    <mergeCell ref="BI427:BJ427"/>
    <mergeCell ref="BK427:BL427"/>
    <mergeCell ref="BM427:BN427"/>
    <mergeCell ref="BO427:BP427"/>
    <mergeCell ref="AZ428:BA428"/>
    <mergeCell ref="BB428:BC428"/>
    <mergeCell ref="BD428:BE428"/>
    <mergeCell ref="BF428:BG428"/>
    <mergeCell ref="BI428:BJ428"/>
    <mergeCell ref="BK428:BL428"/>
    <mergeCell ref="BM428:BN428"/>
    <mergeCell ref="BO428:BP428"/>
    <mergeCell ref="AZ429:BA429"/>
    <mergeCell ref="BB429:BC429"/>
    <mergeCell ref="BD429:BE429"/>
    <mergeCell ref="BF429:BG429"/>
    <mergeCell ref="BI429:BJ429"/>
    <mergeCell ref="BK429:BL429"/>
    <mergeCell ref="BM429:BN429"/>
    <mergeCell ref="BO429:BP429"/>
    <mergeCell ref="AZ430:BA430"/>
    <mergeCell ref="BB430:BC430"/>
    <mergeCell ref="BD430:BE430"/>
    <mergeCell ref="BF430:BG430"/>
    <mergeCell ref="BI430:BJ430"/>
    <mergeCell ref="BK430:BL430"/>
    <mergeCell ref="BM430:BN430"/>
    <mergeCell ref="BO430:BP430"/>
    <mergeCell ref="AZ431:BA431"/>
    <mergeCell ref="BB431:BC431"/>
    <mergeCell ref="BD431:BE431"/>
    <mergeCell ref="BF431:BG431"/>
    <mergeCell ref="BI431:BJ431"/>
    <mergeCell ref="BK431:BL431"/>
    <mergeCell ref="BM431:BN431"/>
    <mergeCell ref="BO431:BP431"/>
    <mergeCell ref="AZ432:BA432"/>
    <mergeCell ref="BB432:BC432"/>
    <mergeCell ref="BD432:BE432"/>
    <mergeCell ref="BF432:BG432"/>
    <mergeCell ref="BI432:BJ432"/>
    <mergeCell ref="BK432:BL432"/>
    <mergeCell ref="BM432:BN432"/>
    <mergeCell ref="BO432:BP432"/>
    <mergeCell ref="AZ433:BA433"/>
    <mergeCell ref="BB433:BC433"/>
    <mergeCell ref="BD433:BE433"/>
    <mergeCell ref="BF433:BG433"/>
    <mergeCell ref="BI433:BJ433"/>
    <mergeCell ref="BK433:BL433"/>
    <mergeCell ref="BM433:BN433"/>
    <mergeCell ref="BO433:BP433"/>
    <mergeCell ref="AZ434:BA434"/>
    <mergeCell ref="BB434:BC434"/>
    <mergeCell ref="BD434:BE434"/>
    <mergeCell ref="BF434:BG434"/>
    <mergeCell ref="BI434:BJ434"/>
    <mergeCell ref="BK434:BL434"/>
    <mergeCell ref="BM434:BN434"/>
    <mergeCell ref="BO434:BP434"/>
    <mergeCell ref="AZ435:BA435"/>
    <mergeCell ref="BB435:BC435"/>
    <mergeCell ref="BD435:BE435"/>
    <mergeCell ref="BF435:BG435"/>
    <mergeCell ref="BI435:BJ435"/>
    <mergeCell ref="BK435:BL435"/>
    <mergeCell ref="BM435:BN435"/>
    <mergeCell ref="BO435:BP435"/>
    <mergeCell ref="AZ436:BA436"/>
    <mergeCell ref="BB436:BC436"/>
    <mergeCell ref="BD436:BE436"/>
    <mergeCell ref="BF436:BG436"/>
    <mergeCell ref="BI436:BJ436"/>
    <mergeCell ref="BK436:BL436"/>
    <mergeCell ref="BM436:BN436"/>
    <mergeCell ref="BO436:BP436"/>
    <mergeCell ref="AZ437:BA437"/>
    <mergeCell ref="BB437:BC437"/>
    <mergeCell ref="BD437:BE437"/>
    <mergeCell ref="BF437:BG437"/>
    <mergeCell ref="BI437:BJ437"/>
    <mergeCell ref="BK437:BL437"/>
    <mergeCell ref="BM437:BN437"/>
    <mergeCell ref="BO437:BP437"/>
    <mergeCell ref="AZ438:BA438"/>
    <mergeCell ref="BB438:BC438"/>
    <mergeCell ref="BD438:BE438"/>
    <mergeCell ref="BF438:BG438"/>
    <mergeCell ref="BI438:BJ438"/>
    <mergeCell ref="BK438:BL438"/>
    <mergeCell ref="BM438:BN438"/>
    <mergeCell ref="BO438:BP438"/>
    <mergeCell ref="AZ439:BA439"/>
    <mergeCell ref="BB439:BC439"/>
    <mergeCell ref="BD439:BE439"/>
    <mergeCell ref="BF439:BG439"/>
    <mergeCell ref="BI439:BJ439"/>
    <mergeCell ref="BK439:BL439"/>
    <mergeCell ref="BM439:BN439"/>
    <mergeCell ref="BO439:BP439"/>
    <mergeCell ref="AZ440:BA440"/>
    <mergeCell ref="BB440:BC440"/>
    <mergeCell ref="BD440:BE440"/>
    <mergeCell ref="BF440:BG440"/>
    <mergeCell ref="BI440:BJ440"/>
    <mergeCell ref="BK440:BL440"/>
    <mergeCell ref="BM440:BN440"/>
    <mergeCell ref="BO440:BP440"/>
    <mergeCell ref="AZ441:BA441"/>
    <mergeCell ref="BB441:BC441"/>
    <mergeCell ref="BD441:BE441"/>
    <mergeCell ref="BF441:BG441"/>
    <mergeCell ref="BI441:BJ441"/>
    <mergeCell ref="BK441:BL441"/>
    <mergeCell ref="BM441:BN441"/>
    <mergeCell ref="BO441:BP441"/>
    <mergeCell ref="AZ442:BA442"/>
    <mergeCell ref="BB442:BC442"/>
    <mergeCell ref="BD442:BE442"/>
    <mergeCell ref="BF442:BG442"/>
    <mergeCell ref="BI442:BJ442"/>
    <mergeCell ref="BK442:BL442"/>
    <mergeCell ref="BM442:BN442"/>
    <mergeCell ref="BO442:BP442"/>
    <mergeCell ref="AZ443:BA443"/>
    <mergeCell ref="BB443:BC443"/>
    <mergeCell ref="BD443:BE443"/>
    <mergeCell ref="BF443:BG443"/>
    <mergeCell ref="BI443:BJ443"/>
    <mergeCell ref="BK443:BL443"/>
    <mergeCell ref="BM443:BN443"/>
    <mergeCell ref="BO443:BP443"/>
    <mergeCell ref="AZ444:BA444"/>
    <mergeCell ref="BB444:BC444"/>
    <mergeCell ref="BD444:BE444"/>
    <mergeCell ref="BF444:BG444"/>
    <mergeCell ref="BI444:BJ444"/>
    <mergeCell ref="BK444:BL444"/>
    <mergeCell ref="BM444:BN444"/>
    <mergeCell ref="BO444:BP444"/>
    <mergeCell ref="AZ445:BA445"/>
    <mergeCell ref="BB445:BC445"/>
    <mergeCell ref="BD445:BE445"/>
    <mergeCell ref="BF445:BG445"/>
    <mergeCell ref="BI445:BJ445"/>
    <mergeCell ref="BK445:BL445"/>
    <mergeCell ref="BM445:BN445"/>
    <mergeCell ref="BO445:BP445"/>
    <mergeCell ref="AZ446:BA446"/>
    <mergeCell ref="BB446:BC446"/>
    <mergeCell ref="BD446:BE446"/>
    <mergeCell ref="BF446:BG446"/>
    <mergeCell ref="BI446:BJ446"/>
    <mergeCell ref="BK446:BL446"/>
    <mergeCell ref="BM446:BN446"/>
    <mergeCell ref="BO446:BP446"/>
    <mergeCell ref="AZ447:BA447"/>
    <mergeCell ref="BB447:BC447"/>
    <mergeCell ref="BD447:BE447"/>
    <mergeCell ref="BF447:BG447"/>
    <mergeCell ref="BI447:BJ447"/>
    <mergeCell ref="BK447:BL447"/>
    <mergeCell ref="BM447:BN447"/>
    <mergeCell ref="BO447:BP447"/>
    <mergeCell ref="AZ448:BA448"/>
    <mergeCell ref="BB448:BC448"/>
    <mergeCell ref="BD448:BE448"/>
    <mergeCell ref="BF448:BG448"/>
    <mergeCell ref="BI448:BJ448"/>
    <mergeCell ref="BK448:BL448"/>
    <mergeCell ref="BM448:BN448"/>
    <mergeCell ref="BO448:BP448"/>
    <mergeCell ref="AZ449:BA449"/>
    <mergeCell ref="BB449:BC449"/>
    <mergeCell ref="BD449:BE449"/>
    <mergeCell ref="BF449:BG449"/>
    <mergeCell ref="BI449:BJ449"/>
    <mergeCell ref="BK449:BL449"/>
    <mergeCell ref="BM449:BN449"/>
    <mergeCell ref="BO449:BP449"/>
    <mergeCell ref="AZ450:BA450"/>
    <mergeCell ref="BB450:BC450"/>
    <mergeCell ref="BD450:BE450"/>
    <mergeCell ref="BF450:BG450"/>
    <mergeCell ref="BI450:BJ450"/>
    <mergeCell ref="BK450:BL450"/>
    <mergeCell ref="BM450:BN450"/>
    <mergeCell ref="BO450:BP450"/>
    <mergeCell ref="AZ451:BA451"/>
    <mergeCell ref="BB451:BC451"/>
    <mergeCell ref="BD451:BE451"/>
    <mergeCell ref="BF451:BG451"/>
    <mergeCell ref="BI451:BJ451"/>
    <mergeCell ref="BK451:BL451"/>
    <mergeCell ref="BM451:BN451"/>
    <mergeCell ref="BO451:BP451"/>
    <mergeCell ref="AZ452:BA452"/>
    <mergeCell ref="BB452:BC452"/>
    <mergeCell ref="BD452:BE452"/>
    <mergeCell ref="BF452:BG452"/>
    <mergeCell ref="BI452:BJ452"/>
    <mergeCell ref="BK452:BL452"/>
    <mergeCell ref="BM452:BN452"/>
    <mergeCell ref="BO452:BP452"/>
    <mergeCell ref="BM453:BN453"/>
    <mergeCell ref="BO453:BP453"/>
    <mergeCell ref="AZ453:BA453"/>
    <mergeCell ref="BB453:BC453"/>
    <mergeCell ref="BD453:BE453"/>
    <mergeCell ref="BF453:BG453"/>
    <mergeCell ref="BI453:BJ453"/>
    <mergeCell ref="BK453:BL453"/>
    <mergeCell ref="AZ454:BA454"/>
    <mergeCell ref="BB454:BC454"/>
    <mergeCell ref="BD454:BE454"/>
    <mergeCell ref="BF454:BG454"/>
    <mergeCell ref="BI454:BJ454"/>
    <mergeCell ref="BK454:BL454"/>
    <mergeCell ref="BM454:BN454"/>
    <mergeCell ref="BO454:BP454"/>
    <mergeCell ref="AZ455:BA455"/>
    <mergeCell ref="BB455:BC455"/>
    <mergeCell ref="BD455:BE455"/>
    <mergeCell ref="BF455:BG455"/>
    <mergeCell ref="BI455:BJ455"/>
    <mergeCell ref="BK455:BL455"/>
    <mergeCell ref="BM455:BN455"/>
    <mergeCell ref="BO455:BP455"/>
    <mergeCell ref="AZ456:BA456"/>
    <mergeCell ref="BB456:BC456"/>
    <mergeCell ref="BD456:BE456"/>
    <mergeCell ref="BF456:BG456"/>
    <mergeCell ref="BI456:BJ456"/>
    <mergeCell ref="BK456:BL456"/>
    <mergeCell ref="BM456:BN456"/>
    <mergeCell ref="BO456:BP456"/>
    <mergeCell ref="BT425:BU425"/>
    <mergeCell ref="BV425:BW425"/>
    <mergeCell ref="BR426:BS426"/>
    <mergeCell ref="BT426:BU426"/>
    <mergeCell ref="BV426:BW426"/>
    <mergeCell ref="BT448:BU448"/>
    <mergeCell ref="BT449:BU449"/>
    <mergeCell ref="BT450:BU450"/>
    <mergeCell ref="BT451:BU451"/>
    <mergeCell ref="BT452:BU452"/>
    <mergeCell ref="BT453:BU453"/>
    <mergeCell ref="BT454:BU454"/>
    <mergeCell ref="BT455:BU455"/>
    <mergeCell ref="BT456:BU456"/>
    <mergeCell ref="BT440:BU440"/>
    <mergeCell ref="BT441:BU441"/>
    <mergeCell ref="BR463:BS463"/>
    <mergeCell ref="BR427:BS427"/>
    <mergeCell ref="BR428:BS428"/>
    <mergeCell ref="BR429:BS429"/>
    <mergeCell ref="BR430:BS430"/>
    <mergeCell ref="BR431:BS431"/>
    <mergeCell ref="BR432:BS432"/>
    <mergeCell ref="BR433:BS433"/>
    <mergeCell ref="BR434:BS434"/>
    <mergeCell ref="BR435:BS435"/>
    <mergeCell ref="BR436:BS436"/>
    <mergeCell ref="BR437:BS437"/>
    <mergeCell ref="BR438:BS438"/>
    <mergeCell ref="BR439:BS439"/>
    <mergeCell ref="BR440:BS440"/>
    <mergeCell ref="BR441:BS441"/>
    <mergeCell ref="BT463:BU463"/>
    <mergeCell ref="BV427:BW427"/>
    <mergeCell ref="BV428:BW428"/>
    <mergeCell ref="BV429:BW429"/>
    <mergeCell ref="BV430:BW430"/>
    <mergeCell ref="BV431:BW431"/>
    <mergeCell ref="BV432:BW432"/>
    <mergeCell ref="BV433:BW433"/>
    <mergeCell ref="BV434:BW434"/>
    <mergeCell ref="BV435:BW435"/>
    <mergeCell ref="BV436:BW436"/>
    <mergeCell ref="BV437:BW437"/>
    <mergeCell ref="BV438:BW438"/>
    <mergeCell ref="BV439:BW439"/>
    <mergeCell ref="BV440:BW440"/>
    <mergeCell ref="BV441:BW441"/>
    <mergeCell ref="BV442:BW442"/>
    <mergeCell ref="BV443:BW443"/>
    <mergeCell ref="BV458:BW458"/>
    <mergeCell ref="BT461:BU461"/>
    <mergeCell ref="BV461:BW461"/>
    <mergeCell ref="BT462:BU462"/>
    <mergeCell ref="BV462:BW462"/>
    <mergeCell ref="BT443:BU443"/>
    <mergeCell ref="BT444:BU444"/>
    <mergeCell ref="BT445:BU445"/>
    <mergeCell ref="BT446:BU446"/>
    <mergeCell ref="BT447:BU447"/>
    <mergeCell ref="CS426:CT426"/>
    <mergeCell ref="CU426:CV426"/>
    <mergeCell ref="CQ426:CR426"/>
    <mergeCell ref="BR442:BS442"/>
    <mergeCell ref="BR443:BS443"/>
    <mergeCell ref="BR444:BS444"/>
    <mergeCell ref="BR445:BS445"/>
    <mergeCell ref="BR446:BS446"/>
    <mergeCell ref="BR447:BS447"/>
    <mergeCell ref="BR448:BS448"/>
    <mergeCell ref="BR449:BS449"/>
    <mergeCell ref="BR450:BS450"/>
    <mergeCell ref="BR451:BS451"/>
    <mergeCell ref="BR452:BS452"/>
    <mergeCell ref="BR453:BS453"/>
    <mergeCell ref="BR454:BS454"/>
    <mergeCell ref="BR455:BS455"/>
    <mergeCell ref="BT437:BU437"/>
    <mergeCell ref="BT438:BU438"/>
    <mergeCell ref="BT439:BU439"/>
    <mergeCell ref="CQ428:CR428"/>
    <mergeCell ref="CS428:CT428"/>
    <mergeCell ref="CU428:CV428"/>
    <mergeCell ref="BV444:BW444"/>
    <mergeCell ref="BV445:BW445"/>
    <mergeCell ref="BV446:BW446"/>
    <mergeCell ref="BV447:BW447"/>
    <mergeCell ref="BV448:BW448"/>
    <mergeCell ref="BV449:BW449"/>
    <mergeCell ref="BV450:BW450"/>
    <mergeCell ref="BV451:BW451"/>
    <mergeCell ref="BT442:BU442"/>
    <mergeCell ref="CY427:CZ427"/>
    <mergeCell ref="DA427:DB427"/>
    <mergeCell ref="DC427:DD427"/>
    <mergeCell ref="DL427:DM427"/>
    <mergeCell ref="DN427:DO427"/>
    <mergeCell ref="DP427:DQ427"/>
    <mergeCell ref="BR456:BS456"/>
    <mergeCell ref="CQ427:CR427"/>
    <mergeCell ref="CS427:CT427"/>
    <mergeCell ref="CU427:CV427"/>
    <mergeCell ref="CW426:CX426"/>
    <mergeCell ref="CY426:CZ426"/>
    <mergeCell ref="DA426:DB426"/>
    <mergeCell ref="DC426:DD426"/>
    <mergeCell ref="DE426:DF426"/>
    <mergeCell ref="DL426:DM426"/>
    <mergeCell ref="DN426:DO426"/>
    <mergeCell ref="BV452:BW452"/>
    <mergeCell ref="BV453:BW453"/>
    <mergeCell ref="BV454:BW454"/>
    <mergeCell ref="BV455:BW455"/>
    <mergeCell ref="BV456:BW456"/>
    <mergeCell ref="BT427:BU427"/>
    <mergeCell ref="BT428:BU428"/>
    <mergeCell ref="BT429:BU429"/>
    <mergeCell ref="BT430:BU430"/>
    <mergeCell ref="BT431:BU431"/>
    <mergeCell ref="BT432:BU432"/>
    <mergeCell ref="BT433:BU433"/>
    <mergeCell ref="BT434:BU434"/>
    <mergeCell ref="BT435:BU435"/>
    <mergeCell ref="BT436:BU436"/>
    <mergeCell ref="ES429:ET429"/>
    <mergeCell ref="EC427:ED427"/>
    <mergeCell ref="EE427:EF427"/>
    <mergeCell ref="EG428:EH428"/>
    <mergeCell ref="EI428:EJ428"/>
    <mergeCell ref="EK428:EL428"/>
    <mergeCell ref="CW428:CX428"/>
    <mergeCell ref="CY428:CZ428"/>
    <mergeCell ref="EQ427:ER427"/>
    <mergeCell ref="ES427:ET427"/>
    <mergeCell ref="EV427:EW427"/>
    <mergeCell ref="EX427:EY427"/>
    <mergeCell ref="EZ427:FA427"/>
    <mergeCell ref="DP426:DQ426"/>
    <mergeCell ref="DR426:DS426"/>
    <mergeCell ref="DT426:DU426"/>
    <mergeCell ref="DV426:DW426"/>
    <mergeCell ref="DX426:DY426"/>
    <mergeCell ref="EE426:EF426"/>
    <mergeCell ref="EG426:EH426"/>
    <mergeCell ref="EI426:EJ426"/>
    <mergeCell ref="EK426:EL426"/>
    <mergeCell ref="EM426:EN426"/>
    <mergeCell ref="EO426:EP426"/>
    <mergeCell ref="EQ426:ER426"/>
    <mergeCell ref="EX426:EY426"/>
    <mergeCell ref="EZ426:FA426"/>
    <mergeCell ref="DZ426:EA426"/>
    <mergeCell ref="EC426:ED426"/>
    <mergeCell ref="ES426:ET426"/>
    <mergeCell ref="EV426:EW426"/>
    <mergeCell ref="CW427:CX427"/>
    <mergeCell ref="EO427:EP427"/>
    <mergeCell ref="EM428:EN428"/>
    <mergeCell ref="EO428:EP428"/>
    <mergeCell ref="EQ428:ER428"/>
    <mergeCell ref="DG427:DH427"/>
    <mergeCell ref="DZ427:EA427"/>
    <mergeCell ref="DX427:DY427"/>
    <mergeCell ref="DA428:DB428"/>
    <mergeCell ref="DC428:DD428"/>
    <mergeCell ref="DE428:DF428"/>
    <mergeCell ref="DG428:DH428"/>
    <mergeCell ref="DJ428:DK428"/>
    <mergeCell ref="DL428:DM428"/>
    <mergeCell ref="DN428:DO428"/>
    <mergeCell ref="DP428:DQ428"/>
    <mergeCell ref="DR428:DS428"/>
    <mergeCell ref="DT428:DU428"/>
    <mergeCell ref="DV428:DW428"/>
    <mergeCell ref="DX428:DY428"/>
    <mergeCell ref="FL424:FM425"/>
    <mergeCell ref="CS425:CT425"/>
    <mergeCell ref="CU425:CV425"/>
    <mergeCell ref="CW425:CX425"/>
    <mergeCell ref="DR425:DS425"/>
    <mergeCell ref="DT425:DU425"/>
    <mergeCell ref="FL429:FM429"/>
    <mergeCell ref="ES428:ET428"/>
    <mergeCell ref="EV428:EW428"/>
    <mergeCell ref="EX428:EY428"/>
    <mergeCell ref="EZ428:FA428"/>
    <mergeCell ref="FB428:FC428"/>
    <mergeCell ref="FD428:FE428"/>
    <mergeCell ref="FF428:FG428"/>
    <mergeCell ref="FH428:FI428"/>
    <mergeCell ref="FJ428:FK428"/>
    <mergeCell ref="FL428:FM428"/>
    <mergeCell ref="DG429:DH429"/>
    <mergeCell ref="DZ429:EA429"/>
    <mergeCell ref="FB427:FC427"/>
    <mergeCell ref="FD427:FE427"/>
    <mergeCell ref="FF427:FG427"/>
    <mergeCell ref="FH427:FI427"/>
    <mergeCell ref="FJ427:FK427"/>
    <mergeCell ref="FL427:FM427"/>
    <mergeCell ref="DZ428:EA428"/>
    <mergeCell ref="EC428:ED428"/>
    <mergeCell ref="EE428:EF428"/>
    <mergeCell ref="EG427:EH427"/>
    <mergeCell ref="EI427:EJ427"/>
    <mergeCell ref="EK427:EL427"/>
    <mergeCell ref="EM427:EN427"/>
    <mergeCell ref="DG426:DH426"/>
    <mergeCell ref="DJ426:DK426"/>
    <mergeCell ref="DE427:DF427"/>
    <mergeCell ref="DJ427:DK427"/>
    <mergeCell ref="FV426:FW426"/>
    <mergeCell ref="FX426:FY426"/>
    <mergeCell ref="FZ426:GA426"/>
    <mergeCell ref="DV425:DW425"/>
    <mergeCell ref="DX425:DY425"/>
    <mergeCell ref="EE425:EF425"/>
    <mergeCell ref="EG425:EH425"/>
    <mergeCell ref="EI425:EJ425"/>
    <mergeCell ref="EK425:EL425"/>
    <mergeCell ref="EM425:EN425"/>
    <mergeCell ref="EO425:EP425"/>
    <mergeCell ref="EQ425:ER425"/>
    <mergeCell ref="EX425:EY425"/>
    <mergeCell ref="EZ425:FA425"/>
    <mergeCell ref="FB425:FC425"/>
    <mergeCell ref="FD425:FE425"/>
    <mergeCell ref="FF425:FG425"/>
    <mergeCell ref="FH425:FI425"/>
    <mergeCell ref="FJ425:FK425"/>
    <mergeCell ref="FB426:FC426"/>
    <mergeCell ref="FD426:FE426"/>
    <mergeCell ref="FF426:FG426"/>
    <mergeCell ref="FH426:FI426"/>
    <mergeCell ref="FJ426:FK426"/>
    <mergeCell ref="FS426:FT426"/>
    <mergeCell ref="DR427:DS427"/>
    <mergeCell ref="DT427:DU427"/>
    <mergeCell ref="DV427:DW427"/>
    <mergeCell ref="FV424:GA424"/>
    <mergeCell ref="GC425:GD425"/>
    <mergeCell ref="FO425:FP425"/>
    <mergeCell ref="FQ425:FR425"/>
    <mergeCell ref="FS425:FT425"/>
    <mergeCell ref="FV425:FW425"/>
    <mergeCell ref="FX425:FY425"/>
    <mergeCell ref="FZ425:GA425"/>
    <mergeCell ref="B512:AD512"/>
    <mergeCell ref="AH550:AI550"/>
    <mergeCell ref="AJ550:AK550"/>
    <mergeCell ref="AL550:AM550"/>
    <mergeCell ref="AH576:AI576"/>
    <mergeCell ref="AJ576:AK576"/>
    <mergeCell ref="AL576:AM576"/>
    <mergeCell ref="AH534:AO534"/>
    <mergeCell ref="AQ534:AX534"/>
    <mergeCell ref="AZ534:BG534"/>
    <mergeCell ref="BI534:BP534"/>
    <mergeCell ref="AH535:AI535"/>
    <mergeCell ref="AJ535:AK535"/>
    <mergeCell ref="AL535:AM535"/>
    <mergeCell ref="AN535:AO535"/>
    <mergeCell ref="AQ535:AR535"/>
    <mergeCell ref="AS535:AT535"/>
    <mergeCell ref="AU535:AV535"/>
    <mergeCell ref="AW535:AX535"/>
    <mergeCell ref="FL426:FM426"/>
    <mergeCell ref="GC426:GD426"/>
    <mergeCell ref="FO426:FP426"/>
    <mergeCell ref="FQ426:FR426"/>
    <mergeCell ref="CY425:CZ425"/>
    <mergeCell ref="AZ535:BA535"/>
    <mergeCell ref="BB535:BC535"/>
    <mergeCell ref="BD535:BE535"/>
    <mergeCell ref="BF535:BG535"/>
    <mergeCell ref="BI535:BJ535"/>
    <mergeCell ref="BK535:BL535"/>
    <mergeCell ref="BM535:BN535"/>
    <mergeCell ref="BO535:BP535"/>
    <mergeCell ref="AH536:AI536"/>
    <mergeCell ref="AJ536:AK536"/>
    <mergeCell ref="AL536:AM536"/>
    <mergeCell ref="AN536:AO536"/>
    <mergeCell ref="AQ536:AR536"/>
    <mergeCell ref="AS536:AT536"/>
    <mergeCell ref="AU536:AV536"/>
    <mergeCell ref="AW536:AX536"/>
    <mergeCell ref="AZ536:BA536"/>
    <mergeCell ref="BB536:BC536"/>
    <mergeCell ref="BD536:BE536"/>
    <mergeCell ref="BF536:BG536"/>
    <mergeCell ref="BI536:BJ536"/>
    <mergeCell ref="BK536:BL536"/>
    <mergeCell ref="BM536:BN536"/>
    <mergeCell ref="BO536:BP536"/>
    <mergeCell ref="AH537:AI537"/>
    <mergeCell ref="AJ537:AK537"/>
    <mergeCell ref="AL537:AM537"/>
    <mergeCell ref="AN537:AO537"/>
    <mergeCell ref="AQ537:AR537"/>
    <mergeCell ref="AS537:AT537"/>
    <mergeCell ref="AU537:AV537"/>
    <mergeCell ref="AW537:AX537"/>
    <mergeCell ref="AZ537:BA537"/>
    <mergeCell ref="BB537:BC537"/>
    <mergeCell ref="BD537:BE537"/>
    <mergeCell ref="BF537:BG537"/>
    <mergeCell ref="BI537:BJ537"/>
    <mergeCell ref="BK537:BL537"/>
    <mergeCell ref="BM537:BN537"/>
    <mergeCell ref="BO537:BP537"/>
    <mergeCell ref="AH538:AI538"/>
    <mergeCell ref="AJ538:AK538"/>
    <mergeCell ref="AL538:AM538"/>
    <mergeCell ref="AN538:AO538"/>
    <mergeCell ref="AQ538:AR538"/>
    <mergeCell ref="AS538:AT538"/>
    <mergeCell ref="AU538:AV538"/>
    <mergeCell ref="AW538:AX538"/>
    <mergeCell ref="AZ538:BA538"/>
    <mergeCell ref="BB538:BC538"/>
    <mergeCell ref="BD538:BE538"/>
    <mergeCell ref="BF538:BG538"/>
    <mergeCell ref="BI538:BJ538"/>
    <mergeCell ref="BK538:BL538"/>
    <mergeCell ref="BM538:BN538"/>
    <mergeCell ref="BO538:BP538"/>
    <mergeCell ref="AH539:AI539"/>
    <mergeCell ref="AJ539:AK539"/>
    <mergeCell ref="AL539:AM539"/>
    <mergeCell ref="AN539:AO539"/>
    <mergeCell ref="AQ539:AR539"/>
    <mergeCell ref="AS539:AT539"/>
    <mergeCell ref="AU539:AV539"/>
    <mergeCell ref="AW539:AX539"/>
    <mergeCell ref="AZ539:BA539"/>
    <mergeCell ref="BB539:BC539"/>
    <mergeCell ref="BD539:BE539"/>
    <mergeCell ref="BF539:BG539"/>
    <mergeCell ref="BI539:BJ539"/>
    <mergeCell ref="BK539:BL539"/>
    <mergeCell ref="BM539:BN539"/>
    <mergeCell ref="BO539:BP539"/>
    <mergeCell ref="AH540:AI540"/>
    <mergeCell ref="AJ540:AK540"/>
    <mergeCell ref="AL540:AM540"/>
    <mergeCell ref="AN540:AO540"/>
    <mergeCell ref="AQ540:AR540"/>
    <mergeCell ref="AS540:AT540"/>
    <mergeCell ref="AU540:AV540"/>
    <mergeCell ref="AW540:AX540"/>
    <mergeCell ref="AZ540:BA540"/>
    <mergeCell ref="BB540:BC540"/>
    <mergeCell ref="BD540:BE540"/>
    <mergeCell ref="BF540:BG540"/>
    <mergeCell ref="BI540:BJ540"/>
    <mergeCell ref="BK540:BL540"/>
    <mergeCell ref="BM540:BN540"/>
    <mergeCell ref="BO540:BP540"/>
    <mergeCell ref="AH541:AI541"/>
    <mergeCell ref="AJ541:AK541"/>
    <mergeCell ref="AL541:AM541"/>
    <mergeCell ref="AN541:AO541"/>
    <mergeCell ref="AQ541:AR541"/>
    <mergeCell ref="AS541:AT541"/>
    <mergeCell ref="AU541:AV541"/>
    <mergeCell ref="AW541:AX541"/>
    <mergeCell ref="AZ541:BA541"/>
    <mergeCell ref="BB541:BC541"/>
    <mergeCell ref="BD541:BE541"/>
    <mergeCell ref="BF541:BG541"/>
    <mergeCell ref="BI541:BJ541"/>
    <mergeCell ref="BK541:BL541"/>
    <mergeCell ref="BM541:BN541"/>
    <mergeCell ref="BO541:BP541"/>
    <mergeCell ref="AH542:AI542"/>
    <mergeCell ref="AJ542:AK542"/>
    <mergeCell ref="AL542:AM542"/>
    <mergeCell ref="AN542:AO542"/>
    <mergeCell ref="AQ542:AR542"/>
    <mergeCell ref="AS542:AT542"/>
    <mergeCell ref="AU542:AV542"/>
    <mergeCell ref="AW542:AX542"/>
    <mergeCell ref="AZ542:BA542"/>
    <mergeCell ref="BB542:BC542"/>
    <mergeCell ref="BD542:BE542"/>
    <mergeCell ref="BF542:BG542"/>
    <mergeCell ref="BI542:BJ542"/>
    <mergeCell ref="BK542:BL542"/>
    <mergeCell ref="BM542:BN542"/>
    <mergeCell ref="BO542:BP542"/>
    <mergeCell ref="AH543:AI543"/>
    <mergeCell ref="AJ543:AK543"/>
    <mergeCell ref="AL543:AM543"/>
    <mergeCell ref="AN543:AO543"/>
    <mergeCell ref="AQ543:AR543"/>
    <mergeCell ref="AS543:AT543"/>
    <mergeCell ref="AU543:AV543"/>
    <mergeCell ref="AW543:AX543"/>
    <mergeCell ref="AZ543:BA543"/>
    <mergeCell ref="BB543:BC543"/>
    <mergeCell ref="BD543:BE543"/>
    <mergeCell ref="BF543:BG543"/>
    <mergeCell ref="BI543:BJ543"/>
    <mergeCell ref="BK543:BL543"/>
    <mergeCell ref="BM543:BN543"/>
    <mergeCell ref="BO543:BP543"/>
    <mergeCell ref="AH544:AI544"/>
    <mergeCell ref="AJ544:AK544"/>
    <mergeCell ref="AL544:AM544"/>
    <mergeCell ref="AN544:AO544"/>
    <mergeCell ref="AQ544:AR544"/>
    <mergeCell ref="AS544:AT544"/>
    <mergeCell ref="AU544:AV544"/>
    <mergeCell ref="AW544:AX544"/>
    <mergeCell ref="AZ544:BA544"/>
    <mergeCell ref="BB544:BC544"/>
    <mergeCell ref="BD544:BE544"/>
    <mergeCell ref="BF544:BG544"/>
    <mergeCell ref="BI544:BJ544"/>
    <mergeCell ref="BK544:BL544"/>
    <mergeCell ref="BM544:BN544"/>
    <mergeCell ref="BO544:BP544"/>
    <mergeCell ref="AH545:AI545"/>
    <mergeCell ref="AJ545:AK545"/>
    <mergeCell ref="AL545:AM545"/>
    <mergeCell ref="AN545:AO545"/>
    <mergeCell ref="AQ545:AR545"/>
    <mergeCell ref="AS545:AT545"/>
    <mergeCell ref="AU545:AV545"/>
    <mergeCell ref="AW545:AX545"/>
    <mergeCell ref="AZ545:BA545"/>
    <mergeCell ref="BB545:BC545"/>
    <mergeCell ref="BD545:BE545"/>
    <mergeCell ref="BF545:BG545"/>
    <mergeCell ref="BI545:BJ545"/>
    <mergeCell ref="BK545:BL545"/>
    <mergeCell ref="BM545:BN545"/>
    <mergeCell ref="BO545:BP545"/>
    <mergeCell ref="AH546:AI546"/>
    <mergeCell ref="AJ546:AK546"/>
    <mergeCell ref="AL546:AM546"/>
    <mergeCell ref="AN546:AO546"/>
    <mergeCell ref="AQ546:AR546"/>
    <mergeCell ref="AS546:AT546"/>
    <mergeCell ref="AU546:AV546"/>
    <mergeCell ref="AW546:AX546"/>
    <mergeCell ref="AZ546:BA546"/>
    <mergeCell ref="BB546:BC546"/>
    <mergeCell ref="BD546:BE546"/>
    <mergeCell ref="BF546:BG546"/>
    <mergeCell ref="BI546:BJ546"/>
    <mergeCell ref="BK546:BL546"/>
    <mergeCell ref="BM546:BN546"/>
    <mergeCell ref="BO546:BP546"/>
    <mergeCell ref="AH547:AI547"/>
    <mergeCell ref="AJ547:AK547"/>
    <mergeCell ref="AL547:AM547"/>
    <mergeCell ref="AN547:AO547"/>
    <mergeCell ref="AQ547:AR547"/>
    <mergeCell ref="AS547:AT547"/>
    <mergeCell ref="AU547:AV547"/>
    <mergeCell ref="AW547:AX547"/>
    <mergeCell ref="AZ547:BA547"/>
    <mergeCell ref="BB547:BC547"/>
    <mergeCell ref="BD547:BE547"/>
    <mergeCell ref="BF547:BG547"/>
    <mergeCell ref="BI547:BJ547"/>
    <mergeCell ref="BK547:BL547"/>
    <mergeCell ref="BM547:BN547"/>
    <mergeCell ref="BO547:BP547"/>
    <mergeCell ref="BR534:BW534"/>
    <mergeCell ref="BR535:BS535"/>
    <mergeCell ref="BT535:BU535"/>
    <mergeCell ref="BV535:BW535"/>
    <mergeCell ref="BR536:BS536"/>
    <mergeCell ref="BT536:BU536"/>
    <mergeCell ref="BV536:BW536"/>
    <mergeCell ref="BR537:BS537"/>
    <mergeCell ref="BT537:BU537"/>
    <mergeCell ref="BV537:BW537"/>
    <mergeCell ref="BR538:BS538"/>
    <mergeCell ref="BT538:BU538"/>
    <mergeCell ref="BV538:BW538"/>
    <mergeCell ref="BR539:BS539"/>
    <mergeCell ref="BT539:BU539"/>
    <mergeCell ref="BV539:BW539"/>
    <mergeCell ref="BR546:BS546"/>
    <mergeCell ref="BT546:BU546"/>
    <mergeCell ref="BV546:BW546"/>
    <mergeCell ref="BR547:BS547"/>
    <mergeCell ref="BT547:BU547"/>
    <mergeCell ref="BV547:BW547"/>
    <mergeCell ref="BR548:BS548"/>
    <mergeCell ref="BT548:BU548"/>
    <mergeCell ref="BR540:BS540"/>
    <mergeCell ref="BT540:BU540"/>
    <mergeCell ref="BV540:BW540"/>
    <mergeCell ref="BR541:BS541"/>
    <mergeCell ref="BT541:BU541"/>
    <mergeCell ref="BV541:BW541"/>
    <mergeCell ref="BR542:BS542"/>
    <mergeCell ref="BT542:BU542"/>
    <mergeCell ref="BV542:BW542"/>
    <mergeCell ref="BR543:BS543"/>
    <mergeCell ref="BT543:BU543"/>
    <mergeCell ref="BV543:BW543"/>
    <mergeCell ref="BR544:BS544"/>
    <mergeCell ref="BT544:BU544"/>
    <mergeCell ref="BV544:BW544"/>
    <mergeCell ref="BR545:BS545"/>
    <mergeCell ref="BT545:BU545"/>
    <mergeCell ref="BV545:BW545"/>
    <mergeCell ref="AH564:AO564"/>
    <mergeCell ref="AQ564:AX564"/>
    <mergeCell ref="AZ564:BG564"/>
    <mergeCell ref="BI564:BP564"/>
    <mergeCell ref="BR564:BW564"/>
    <mergeCell ref="AH565:AI565"/>
    <mergeCell ref="AJ565:AK565"/>
    <mergeCell ref="AL565:AM565"/>
    <mergeCell ref="AN565:AO565"/>
    <mergeCell ref="AQ565:AR565"/>
    <mergeCell ref="AS565:AT565"/>
    <mergeCell ref="AU565:AV565"/>
    <mergeCell ref="AW565:AX565"/>
    <mergeCell ref="AZ565:BA565"/>
    <mergeCell ref="BB565:BC565"/>
    <mergeCell ref="BD565:BE565"/>
    <mergeCell ref="BV567:BW567"/>
    <mergeCell ref="BF565:BG565"/>
    <mergeCell ref="BI565:BJ565"/>
    <mergeCell ref="BK565:BL565"/>
    <mergeCell ref="BM565:BN565"/>
    <mergeCell ref="BO565:BP565"/>
    <mergeCell ref="AH566:AI566"/>
    <mergeCell ref="AJ566:AK566"/>
    <mergeCell ref="AL566:AM566"/>
    <mergeCell ref="AN566:AO566"/>
    <mergeCell ref="AQ566:AR566"/>
    <mergeCell ref="AS566:AT566"/>
    <mergeCell ref="AU566:AV566"/>
    <mergeCell ref="AW566:AX566"/>
    <mergeCell ref="AZ566:BA566"/>
    <mergeCell ref="BB566:BC566"/>
    <mergeCell ref="BD566:BE566"/>
    <mergeCell ref="BF566:BG566"/>
    <mergeCell ref="BI566:BJ566"/>
    <mergeCell ref="BK566:BL566"/>
    <mergeCell ref="BM566:BN566"/>
    <mergeCell ref="BO566:BP566"/>
    <mergeCell ref="BR565:BS565"/>
    <mergeCell ref="BT565:BU565"/>
    <mergeCell ref="BV565:BW565"/>
    <mergeCell ref="BR566:BS566"/>
    <mergeCell ref="BT566:BU566"/>
    <mergeCell ref="BV566:BW566"/>
    <mergeCell ref="BR567:BS567"/>
    <mergeCell ref="BT567:BU567"/>
    <mergeCell ref="AJ568:AK568"/>
    <mergeCell ref="AL568:AM568"/>
    <mergeCell ref="AN568:AO568"/>
    <mergeCell ref="AQ568:AR568"/>
    <mergeCell ref="AS568:AT568"/>
    <mergeCell ref="AU568:AV568"/>
    <mergeCell ref="AW568:AX568"/>
    <mergeCell ref="AZ568:BA568"/>
    <mergeCell ref="BB568:BC568"/>
    <mergeCell ref="BD568:BE568"/>
    <mergeCell ref="BF568:BG568"/>
    <mergeCell ref="BI568:BJ568"/>
    <mergeCell ref="BK568:BL568"/>
    <mergeCell ref="BM568:BN568"/>
    <mergeCell ref="BO568:BP568"/>
    <mergeCell ref="BR568:BS568"/>
    <mergeCell ref="AH567:AI567"/>
    <mergeCell ref="AJ567:AK567"/>
    <mergeCell ref="AL567:AM567"/>
    <mergeCell ref="AN567:AO567"/>
    <mergeCell ref="AQ567:AR567"/>
    <mergeCell ref="AS567:AT567"/>
    <mergeCell ref="AU567:AV567"/>
    <mergeCell ref="AW567:AX567"/>
    <mergeCell ref="AZ567:BA567"/>
    <mergeCell ref="BB567:BC567"/>
    <mergeCell ref="BD567:BE567"/>
    <mergeCell ref="BF567:BG567"/>
    <mergeCell ref="BI567:BJ567"/>
    <mergeCell ref="BK567:BL567"/>
    <mergeCell ref="BM567:BN567"/>
    <mergeCell ref="BO567:BP567"/>
    <mergeCell ref="AW570:AX570"/>
    <mergeCell ref="AZ570:BA570"/>
    <mergeCell ref="BB570:BC570"/>
    <mergeCell ref="BD570:BE570"/>
    <mergeCell ref="BF570:BG570"/>
    <mergeCell ref="BI570:BJ570"/>
    <mergeCell ref="BK570:BL570"/>
    <mergeCell ref="BM570:BN570"/>
    <mergeCell ref="BO570:BP570"/>
    <mergeCell ref="BR570:BS570"/>
    <mergeCell ref="BT568:BU568"/>
    <mergeCell ref="BV568:BW568"/>
    <mergeCell ref="AH569:AI569"/>
    <mergeCell ref="AJ569:AK569"/>
    <mergeCell ref="AL569:AM569"/>
    <mergeCell ref="AN569:AO569"/>
    <mergeCell ref="AQ569:AR569"/>
    <mergeCell ref="AS569:AT569"/>
    <mergeCell ref="AU569:AV569"/>
    <mergeCell ref="AW569:AX569"/>
    <mergeCell ref="AZ569:BA569"/>
    <mergeCell ref="BB569:BC569"/>
    <mergeCell ref="BD569:BE569"/>
    <mergeCell ref="BF569:BG569"/>
    <mergeCell ref="BI569:BJ569"/>
    <mergeCell ref="BK569:BL569"/>
    <mergeCell ref="BM569:BN569"/>
    <mergeCell ref="BO569:BP569"/>
    <mergeCell ref="BR569:BS569"/>
    <mergeCell ref="BT569:BU569"/>
    <mergeCell ref="BV569:BW569"/>
    <mergeCell ref="AH568:AI568"/>
    <mergeCell ref="BK572:BL572"/>
    <mergeCell ref="BM572:BN572"/>
    <mergeCell ref="BO572:BP572"/>
    <mergeCell ref="BR572:BS572"/>
    <mergeCell ref="BT570:BU570"/>
    <mergeCell ref="BV570:BW570"/>
    <mergeCell ref="AH571:AI571"/>
    <mergeCell ref="AJ571:AK571"/>
    <mergeCell ref="AL571:AM571"/>
    <mergeCell ref="AN571:AO571"/>
    <mergeCell ref="AQ571:AR571"/>
    <mergeCell ref="AS571:AT571"/>
    <mergeCell ref="AU571:AV571"/>
    <mergeCell ref="AW571:AX571"/>
    <mergeCell ref="AZ571:BA571"/>
    <mergeCell ref="BB571:BC571"/>
    <mergeCell ref="BD571:BE571"/>
    <mergeCell ref="BF571:BG571"/>
    <mergeCell ref="BI571:BJ571"/>
    <mergeCell ref="BK571:BL571"/>
    <mergeCell ref="BM571:BN571"/>
    <mergeCell ref="BO571:BP571"/>
    <mergeCell ref="BR571:BS571"/>
    <mergeCell ref="BT571:BU571"/>
    <mergeCell ref="BV571:BW571"/>
    <mergeCell ref="AH570:AI570"/>
    <mergeCell ref="AJ570:AK570"/>
    <mergeCell ref="AL570:AM570"/>
    <mergeCell ref="AN570:AO570"/>
    <mergeCell ref="AQ570:AR570"/>
    <mergeCell ref="AS570:AT570"/>
    <mergeCell ref="AU570:AV570"/>
    <mergeCell ref="CF535:CG535"/>
    <mergeCell ref="CF536:CG536"/>
    <mergeCell ref="CD534:CG534"/>
    <mergeCell ref="B556:AD556"/>
    <mergeCell ref="CI535:CJ535"/>
    <mergeCell ref="CI536:CJ536"/>
    <mergeCell ref="BY565:BZ565"/>
    <mergeCell ref="BY566:BZ566"/>
    <mergeCell ref="B580:AD580"/>
    <mergeCell ref="B585:AD585"/>
    <mergeCell ref="BT574:BU574"/>
    <mergeCell ref="BR574:BS574"/>
    <mergeCell ref="BT572:BU572"/>
    <mergeCell ref="BV572:BW572"/>
    <mergeCell ref="AH573:AI573"/>
    <mergeCell ref="AJ573:AK573"/>
    <mergeCell ref="AL573:AM573"/>
    <mergeCell ref="AN573:AO573"/>
    <mergeCell ref="AQ573:AR573"/>
    <mergeCell ref="AS573:AT573"/>
    <mergeCell ref="AU573:AV573"/>
    <mergeCell ref="AW573:AX573"/>
    <mergeCell ref="AZ573:BA573"/>
    <mergeCell ref="BB573:BC573"/>
    <mergeCell ref="BD573:BE573"/>
    <mergeCell ref="BF573:BG573"/>
    <mergeCell ref="BI573:BJ573"/>
    <mergeCell ref="BK573:BL573"/>
    <mergeCell ref="BM573:BN573"/>
    <mergeCell ref="BO573:BP573"/>
    <mergeCell ref="BR573:BS573"/>
    <mergeCell ref="BT573:BU573"/>
    <mergeCell ref="AH610:AI610"/>
    <mergeCell ref="AJ610:AK610"/>
    <mergeCell ref="AL610:AM610"/>
    <mergeCell ref="AN610:AO610"/>
    <mergeCell ref="AQ610:AR610"/>
    <mergeCell ref="AS610:AT610"/>
    <mergeCell ref="AU610:AV610"/>
    <mergeCell ref="AW610:AX610"/>
    <mergeCell ref="AZ610:BA610"/>
    <mergeCell ref="BB610:BC610"/>
    <mergeCell ref="BD610:BE610"/>
    <mergeCell ref="BF610:BG610"/>
    <mergeCell ref="BI610:BJ610"/>
    <mergeCell ref="BK610:BL610"/>
    <mergeCell ref="BM610:BN610"/>
    <mergeCell ref="BO610:BP610"/>
    <mergeCell ref="CD535:CE535"/>
    <mergeCell ref="CD536:CE536"/>
    <mergeCell ref="BV573:BW573"/>
    <mergeCell ref="AH572:AI572"/>
    <mergeCell ref="AJ572:AK572"/>
    <mergeCell ref="AL572:AM572"/>
    <mergeCell ref="AN572:AO572"/>
    <mergeCell ref="AQ572:AR572"/>
    <mergeCell ref="AS572:AT572"/>
    <mergeCell ref="AU572:AV572"/>
    <mergeCell ref="AW572:AX572"/>
    <mergeCell ref="AZ572:BA572"/>
    <mergeCell ref="BB572:BC572"/>
    <mergeCell ref="BD572:BE572"/>
    <mergeCell ref="BF572:BG572"/>
    <mergeCell ref="BI572:BJ572"/>
    <mergeCell ref="AJ611:AK611"/>
    <mergeCell ref="AL611:AM611"/>
    <mergeCell ref="AN611:AO611"/>
    <mergeCell ref="AQ611:AR611"/>
    <mergeCell ref="AS611:AT611"/>
    <mergeCell ref="AU611:AV611"/>
    <mergeCell ref="AW611:AX611"/>
    <mergeCell ref="AZ611:BA611"/>
    <mergeCell ref="BB611:BC611"/>
    <mergeCell ref="BD611:BE611"/>
    <mergeCell ref="BF611:BG611"/>
    <mergeCell ref="BI611:BJ611"/>
    <mergeCell ref="BK611:BL611"/>
    <mergeCell ref="BM611:BN611"/>
    <mergeCell ref="BO611:BP611"/>
    <mergeCell ref="BR609:BY609"/>
    <mergeCell ref="CA609:CH609"/>
    <mergeCell ref="BR611:BS611"/>
    <mergeCell ref="BT611:BU611"/>
    <mergeCell ref="BV611:BW611"/>
    <mergeCell ref="BX611:BY611"/>
    <mergeCell ref="CA611:CB611"/>
    <mergeCell ref="CC611:CD611"/>
    <mergeCell ref="CE611:CF611"/>
    <mergeCell ref="CG611:CH611"/>
    <mergeCell ref="AQ609:AX609"/>
    <mergeCell ref="AZ609:BG609"/>
    <mergeCell ref="BI609:BP609"/>
    <mergeCell ref="BV612:BW612"/>
    <mergeCell ref="BX612:BY612"/>
    <mergeCell ref="CA612:CB612"/>
    <mergeCell ref="CC612:CD612"/>
    <mergeCell ref="CE612:CF612"/>
    <mergeCell ref="CG612:CH612"/>
    <mergeCell ref="CJ609:CQ609"/>
    <mergeCell ref="CS609:CZ609"/>
    <mergeCell ref="BR610:BS610"/>
    <mergeCell ref="BT610:BU610"/>
    <mergeCell ref="BV610:BW610"/>
    <mergeCell ref="BX610:BY610"/>
    <mergeCell ref="CA610:CB610"/>
    <mergeCell ref="CC610:CD610"/>
    <mergeCell ref="CE610:CF610"/>
    <mergeCell ref="CG610:CH610"/>
    <mergeCell ref="CJ610:CK610"/>
    <mergeCell ref="CL610:CM610"/>
    <mergeCell ref="CN610:CO610"/>
    <mergeCell ref="CP610:CQ610"/>
    <mergeCell ref="CS610:CT610"/>
    <mergeCell ref="CU610:CV610"/>
    <mergeCell ref="CW610:CX610"/>
    <mergeCell ref="CY610:CZ610"/>
    <mergeCell ref="BV613:BW613"/>
    <mergeCell ref="BX613:BY613"/>
    <mergeCell ref="CA613:CB613"/>
    <mergeCell ref="CC613:CD613"/>
    <mergeCell ref="CE613:CF613"/>
    <mergeCell ref="CG613:CH613"/>
    <mergeCell ref="CJ611:CK611"/>
    <mergeCell ref="CL611:CM611"/>
    <mergeCell ref="CN611:CO611"/>
    <mergeCell ref="CP611:CQ611"/>
    <mergeCell ref="CS611:CT611"/>
    <mergeCell ref="CU611:CV611"/>
    <mergeCell ref="CW611:CX611"/>
    <mergeCell ref="CY611:CZ611"/>
    <mergeCell ref="AH612:AI612"/>
    <mergeCell ref="AJ612:AK612"/>
    <mergeCell ref="AL612:AM612"/>
    <mergeCell ref="AN612:AO612"/>
    <mergeCell ref="AQ612:AR612"/>
    <mergeCell ref="AS612:AT612"/>
    <mergeCell ref="AU612:AV612"/>
    <mergeCell ref="AW612:AX612"/>
    <mergeCell ref="AZ612:BA612"/>
    <mergeCell ref="BB612:BC612"/>
    <mergeCell ref="BD612:BE612"/>
    <mergeCell ref="BF612:BG612"/>
    <mergeCell ref="BI612:BJ612"/>
    <mergeCell ref="BK612:BL612"/>
    <mergeCell ref="BM612:BN612"/>
    <mergeCell ref="BO612:BP612"/>
    <mergeCell ref="BR612:BS612"/>
    <mergeCell ref="BT612:BU612"/>
    <mergeCell ref="BV614:BW614"/>
    <mergeCell ref="BX614:BY614"/>
    <mergeCell ref="CA614:CB614"/>
    <mergeCell ref="CC614:CD614"/>
    <mergeCell ref="CE614:CF614"/>
    <mergeCell ref="CG614:CH614"/>
    <mergeCell ref="CJ612:CK612"/>
    <mergeCell ref="CL612:CM612"/>
    <mergeCell ref="CN612:CO612"/>
    <mergeCell ref="CP612:CQ612"/>
    <mergeCell ref="CS612:CT612"/>
    <mergeCell ref="CU612:CV612"/>
    <mergeCell ref="CW612:CX612"/>
    <mergeCell ref="CY612:CZ612"/>
    <mergeCell ref="AH613:AI613"/>
    <mergeCell ref="AJ613:AK613"/>
    <mergeCell ref="AL613:AM613"/>
    <mergeCell ref="AN613:AO613"/>
    <mergeCell ref="AQ613:AR613"/>
    <mergeCell ref="AS613:AT613"/>
    <mergeCell ref="AU613:AV613"/>
    <mergeCell ref="AW613:AX613"/>
    <mergeCell ref="AZ613:BA613"/>
    <mergeCell ref="BB613:BC613"/>
    <mergeCell ref="BD613:BE613"/>
    <mergeCell ref="BF613:BG613"/>
    <mergeCell ref="BI613:BJ613"/>
    <mergeCell ref="BK613:BL613"/>
    <mergeCell ref="BM613:BN613"/>
    <mergeCell ref="BO613:BP613"/>
    <mergeCell ref="BR613:BS613"/>
    <mergeCell ref="BT613:BU613"/>
    <mergeCell ref="BV615:BW615"/>
    <mergeCell ref="BX615:BY615"/>
    <mergeCell ref="CA615:CB615"/>
    <mergeCell ref="CC615:CD615"/>
    <mergeCell ref="CE615:CF615"/>
    <mergeCell ref="CG615:CH615"/>
    <mergeCell ref="CJ613:CK613"/>
    <mergeCell ref="CL613:CM613"/>
    <mergeCell ref="CN613:CO613"/>
    <mergeCell ref="CP613:CQ613"/>
    <mergeCell ref="CS613:CT613"/>
    <mergeCell ref="CU613:CV613"/>
    <mergeCell ref="CW613:CX613"/>
    <mergeCell ref="CY613:CZ613"/>
    <mergeCell ref="AH614:AI614"/>
    <mergeCell ref="AJ614:AK614"/>
    <mergeCell ref="AL614:AM614"/>
    <mergeCell ref="AN614:AO614"/>
    <mergeCell ref="AQ614:AR614"/>
    <mergeCell ref="AS614:AT614"/>
    <mergeCell ref="AU614:AV614"/>
    <mergeCell ref="AW614:AX614"/>
    <mergeCell ref="AZ614:BA614"/>
    <mergeCell ref="BB614:BC614"/>
    <mergeCell ref="BD614:BE614"/>
    <mergeCell ref="BF614:BG614"/>
    <mergeCell ref="BI614:BJ614"/>
    <mergeCell ref="BK614:BL614"/>
    <mergeCell ref="BM614:BN614"/>
    <mergeCell ref="BO614:BP614"/>
    <mergeCell ref="BR614:BS614"/>
    <mergeCell ref="BT614:BU614"/>
    <mergeCell ref="BV616:BW616"/>
    <mergeCell ref="BX616:BY616"/>
    <mergeCell ref="CA616:CB616"/>
    <mergeCell ref="CC616:CD616"/>
    <mergeCell ref="CE616:CF616"/>
    <mergeCell ref="CG616:CH616"/>
    <mergeCell ref="CJ614:CK614"/>
    <mergeCell ref="CL614:CM614"/>
    <mergeCell ref="CN614:CO614"/>
    <mergeCell ref="CP614:CQ614"/>
    <mergeCell ref="CS614:CT614"/>
    <mergeCell ref="CU614:CV614"/>
    <mergeCell ref="CW614:CX614"/>
    <mergeCell ref="CY614:CZ614"/>
    <mergeCell ref="AH615:AI615"/>
    <mergeCell ref="AJ615:AK615"/>
    <mergeCell ref="AL615:AM615"/>
    <mergeCell ref="AN615:AO615"/>
    <mergeCell ref="AQ615:AR615"/>
    <mergeCell ref="AS615:AT615"/>
    <mergeCell ref="AU615:AV615"/>
    <mergeCell ref="AW615:AX615"/>
    <mergeCell ref="AZ615:BA615"/>
    <mergeCell ref="BB615:BC615"/>
    <mergeCell ref="BD615:BE615"/>
    <mergeCell ref="BF615:BG615"/>
    <mergeCell ref="BI615:BJ615"/>
    <mergeCell ref="BK615:BL615"/>
    <mergeCell ref="BM615:BN615"/>
    <mergeCell ref="BO615:BP615"/>
    <mergeCell ref="BR615:BS615"/>
    <mergeCell ref="BT615:BU615"/>
    <mergeCell ref="BV617:BW617"/>
    <mergeCell ref="BX617:BY617"/>
    <mergeCell ref="CA617:CB617"/>
    <mergeCell ref="CC617:CD617"/>
    <mergeCell ref="CE617:CF617"/>
    <mergeCell ref="CG617:CH617"/>
    <mergeCell ref="CJ615:CK615"/>
    <mergeCell ref="CL615:CM615"/>
    <mergeCell ref="CN615:CO615"/>
    <mergeCell ref="CP615:CQ615"/>
    <mergeCell ref="CS615:CT615"/>
    <mergeCell ref="CU615:CV615"/>
    <mergeCell ref="CW615:CX615"/>
    <mergeCell ref="CY615:CZ615"/>
    <mergeCell ref="AH616:AI616"/>
    <mergeCell ref="AJ616:AK616"/>
    <mergeCell ref="AL616:AM616"/>
    <mergeCell ref="AN616:AO616"/>
    <mergeCell ref="AQ616:AR616"/>
    <mergeCell ref="AS616:AT616"/>
    <mergeCell ref="AU616:AV616"/>
    <mergeCell ref="AW616:AX616"/>
    <mergeCell ref="AZ616:BA616"/>
    <mergeCell ref="BB616:BC616"/>
    <mergeCell ref="BD616:BE616"/>
    <mergeCell ref="BF616:BG616"/>
    <mergeCell ref="BI616:BJ616"/>
    <mergeCell ref="BK616:BL616"/>
    <mergeCell ref="BM616:BN616"/>
    <mergeCell ref="BO616:BP616"/>
    <mergeCell ref="BR616:BS616"/>
    <mergeCell ref="BT616:BU616"/>
    <mergeCell ref="BV618:BW618"/>
    <mergeCell ref="BX618:BY618"/>
    <mergeCell ref="CA618:CB618"/>
    <mergeCell ref="CC618:CD618"/>
    <mergeCell ref="CE618:CF618"/>
    <mergeCell ref="CG618:CH618"/>
    <mergeCell ref="CJ616:CK616"/>
    <mergeCell ref="CL616:CM616"/>
    <mergeCell ref="CN616:CO616"/>
    <mergeCell ref="CP616:CQ616"/>
    <mergeCell ref="CS616:CT616"/>
    <mergeCell ref="CU616:CV616"/>
    <mergeCell ref="CW616:CX616"/>
    <mergeCell ref="CY616:CZ616"/>
    <mergeCell ref="AH617:AI617"/>
    <mergeCell ref="AJ617:AK617"/>
    <mergeCell ref="AL617:AM617"/>
    <mergeCell ref="AN617:AO617"/>
    <mergeCell ref="AQ617:AR617"/>
    <mergeCell ref="AS617:AT617"/>
    <mergeCell ref="AU617:AV617"/>
    <mergeCell ref="AW617:AX617"/>
    <mergeCell ref="AZ617:BA617"/>
    <mergeCell ref="BB617:BC617"/>
    <mergeCell ref="BD617:BE617"/>
    <mergeCell ref="BF617:BG617"/>
    <mergeCell ref="BI617:BJ617"/>
    <mergeCell ref="BK617:BL617"/>
    <mergeCell ref="BM617:BN617"/>
    <mergeCell ref="BO617:BP617"/>
    <mergeCell ref="BR617:BS617"/>
    <mergeCell ref="BT617:BU617"/>
    <mergeCell ref="BV619:BW619"/>
    <mergeCell ref="BX619:BY619"/>
    <mergeCell ref="CA619:CB619"/>
    <mergeCell ref="CC619:CD619"/>
    <mergeCell ref="CE619:CF619"/>
    <mergeCell ref="CG619:CH619"/>
    <mergeCell ref="CJ617:CK617"/>
    <mergeCell ref="CL617:CM617"/>
    <mergeCell ref="CN617:CO617"/>
    <mergeCell ref="CP617:CQ617"/>
    <mergeCell ref="CS617:CT617"/>
    <mergeCell ref="CU617:CV617"/>
    <mergeCell ref="CW617:CX617"/>
    <mergeCell ref="CY617:CZ617"/>
    <mergeCell ref="AH618:AI618"/>
    <mergeCell ref="AJ618:AK618"/>
    <mergeCell ref="AL618:AM618"/>
    <mergeCell ref="AN618:AO618"/>
    <mergeCell ref="AQ618:AR618"/>
    <mergeCell ref="AS618:AT618"/>
    <mergeCell ref="AU618:AV618"/>
    <mergeCell ref="AW618:AX618"/>
    <mergeCell ref="AZ618:BA618"/>
    <mergeCell ref="BB618:BC618"/>
    <mergeCell ref="BD618:BE618"/>
    <mergeCell ref="BF618:BG618"/>
    <mergeCell ref="BI618:BJ618"/>
    <mergeCell ref="BK618:BL618"/>
    <mergeCell ref="BM618:BN618"/>
    <mergeCell ref="BO618:BP618"/>
    <mergeCell ref="BR618:BS618"/>
    <mergeCell ref="BT618:BU618"/>
    <mergeCell ref="BV620:BW620"/>
    <mergeCell ref="BX620:BY620"/>
    <mergeCell ref="CA620:CB620"/>
    <mergeCell ref="CC620:CD620"/>
    <mergeCell ref="CE620:CF620"/>
    <mergeCell ref="CG620:CH620"/>
    <mergeCell ref="CJ618:CK618"/>
    <mergeCell ref="CL618:CM618"/>
    <mergeCell ref="CN618:CO618"/>
    <mergeCell ref="CP618:CQ618"/>
    <mergeCell ref="CS618:CT618"/>
    <mergeCell ref="CU618:CV618"/>
    <mergeCell ref="CW618:CX618"/>
    <mergeCell ref="CY618:CZ618"/>
    <mergeCell ref="AH619:AI619"/>
    <mergeCell ref="AJ619:AK619"/>
    <mergeCell ref="AL619:AM619"/>
    <mergeCell ref="AN619:AO619"/>
    <mergeCell ref="AQ619:AR619"/>
    <mergeCell ref="AS619:AT619"/>
    <mergeCell ref="AU619:AV619"/>
    <mergeCell ref="AW619:AX619"/>
    <mergeCell ref="AZ619:BA619"/>
    <mergeCell ref="BB619:BC619"/>
    <mergeCell ref="BD619:BE619"/>
    <mergeCell ref="BF619:BG619"/>
    <mergeCell ref="BI619:BJ619"/>
    <mergeCell ref="BK619:BL619"/>
    <mergeCell ref="BM619:BN619"/>
    <mergeCell ref="BO619:BP619"/>
    <mergeCell ref="BR619:BS619"/>
    <mergeCell ref="BT619:BU619"/>
    <mergeCell ref="BV621:BW621"/>
    <mergeCell ref="BX621:BY621"/>
    <mergeCell ref="CA621:CB621"/>
    <mergeCell ref="CC621:CD621"/>
    <mergeCell ref="CE621:CF621"/>
    <mergeCell ref="CG621:CH621"/>
    <mergeCell ref="CJ619:CK619"/>
    <mergeCell ref="CL619:CM619"/>
    <mergeCell ref="CN619:CO619"/>
    <mergeCell ref="CP619:CQ619"/>
    <mergeCell ref="CS619:CT619"/>
    <mergeCell ref="CU619:CV619"/>
    <mergeCell ref="CW619:CX619"/>
    <mergeCell ref="CY619:CZ619"/>
    <mergeCell ref="AH620:AI620"/>
    <mergeCell ref="AJ620:AK620"/>
    <mergeCell ref="AL620:AM620"/>
    <mergeCell ref="AN620:AO620"/>
    <mergeCell ref="AQ620:AR620"/>
    <mergeCell ref="AS620:AT620"/>
    <mergeCell ref="AU620:AV620"/>
    <mergeCell ref="AW620:AX620"/>
    <mergeCell ref="AZ620:BA620"/>
    <mergeCell ref="BB620:BC620"/>
    <mergeCell ref="BD620:BE620"/>
    <mergeCell ref="BF620:BG620"/>
    <mergeCell ref="BI620:BJ620"/>
    <mergeCell ref="BK620:BL620"/>
    <mergeCell ref="BM620:BN620"/>
    <mergeCell ref="BO620:BP620"/>
    <mergeCell ref="BR620:BS620"/>
    <mergeCell ref="BT620:BU620"/>
    <mergeCell ref="BV622:BW622"/>
    <mergeCell ref="BX622:BY622"/>
    <mergeCell ref="CA622:CB622"/>
    <mergeCell ref="CC622:CD622"/>
    <mergeCell ref="CE622:CF622"/>
    <mergeCell ref="CG622:CH622"/>
    <mergeCell ref="CJ620:CK620"/>
    <mergeCell ref="CL620:CM620"/>
    <mergeCell ref="CN620:CO620"/>
    <mergeCell ref="CP620:CQ620"/>
    <mergeCell ref="CS620:CT620"/>
    <mergeCell ref="CU620:CV620"/>
    <mergeCell ref="CW620:CX620"/>
    <mergeCell ref="CY620:CZ620"/>
    <mergeCell ref="AH621:AI621"/>
    <mergeCell ref="AJ621:AK621"/>
    <mergeCell ref="AL621:AM621"/>
    <mergeCell ref="AN621:AO621"/>
    <mergeCell ref="AQ621:AR621"/>
    <mergeCell ref="AS621:AT621"/>
    <mergeCell ref="AU621:AV621"/>
    <mergeCell ref="AW621:AX621"/>
    <mergeCell ref="AZ621:BA621"/>
    <mergeCell ref="BB621:BC621"/>
    <mergeCell ref="BD621:BE621"/>
    <mergeCell ref="BF621:BG621"/>
    <mergeCell ref="BI621:BJ621"/>
    <mergeCell ref="BK621:BL621"/>
    <mergeCell ref="BM621:BN621"/>
    <mergeCell ref="BO621:BP621"/>
    <mergeCell ref="BR621:BS621"/>
    <mergeCell ref="BT621:BU621"/>
    <mergeCell ref="BV623:BW623"/>
    <mergeCell ref="BX623:BY623"/>
    <mergeCell ref="CA623:CB623"/>
    <mergeCell ref="CC623:CD623"/>
    <mergeCell ref="CE623:CF623"/>
    <mergeCell ref="CG623:CH623"/>
    <mergeCell ref="CJ621:CK621"/>
    <mergeCell ref="CL621:CM621"/>
    <mergeCell ref="CN621:CO621"/>
    <mergeCell ref="CP621:CQ621"/>
    <mergeCell ref="CS621:CT621"/>
    <mergeCell ref="CU621:CV621"/>
    <mergeCell ref="CW621:CX621"/>
    <mergeCell ref="CY621:CZ621"/>
    <mergeCell ref="AH622:AI622"/>
    <mergeCell ref="AJ622:AK622"/>
    <mergeCell ref="AL622:AM622"/>
    <mergeCell ref="AN622:AO622"/>
    <mergeCell ref="AQ622:AR622"/>
    <mergeCell ref="AS622:AT622"/>
    <mergeCell ref="AU622:AV622"/>
    <mergeCell ref="AW622:AX622"/>
    <mergeCell ref="AZ622:BA622"/>
    <mergeCell ref="BB622:BC622"/>
    <mergeCell ref="BD622:BE622"/>
    <mergeCell ref="BF622:BG622"/>
    <mergeCell ref="BI622:BJ622"/>
    <mergeCell ref="BK622:BL622"/>
    <mergeCell ref="BM622:BN622"/>
    <mergeCell ref="BO622:BP622"/>
    <mergeCell ref="BR622:BS622"/>
    <mergeCell ref="BT622:BU622"/>
    <mergeCell ref="BV624:BW624"/>
    <mergeCell ref="BX624:BY624"/>
    <mergeCell ref="CA624:CB624"/>
    <mergeCell ref="CC624:CD624"/>
    <mergeCell ref="CE624:CF624"/>
    <mergeCell ref="CG624:CH624"/>
    <mergeCell ref="CJ622:CK622"/>
    <mergeCell ref="CL622:CM622"/>
    <mergeCell ref="CN622:CO622"/>
    <mergeCell ref="CP622:CQ622"/>
    <mergeCell ref="CS622:CT622"/>
    <mergeCell ref="CU622:CV622"/>
    <mergeCell ref="CW622:CX622"/>
    <mergeCell ref="CY622:CZ622"/>
    <mergeCell ref="AH623:AI623"/>
    <mergeCell ref="AJ623:AK623"/>
    <mergeCell ref="AL623:AM623"/>
    <mergeCell ref="AN623:AO623"/>
    <mergeCell ref="AQ623:AR623"/>
    <mergeCell ref="AS623:AT623"/>
    <mergeCell ref="AU623:AV623"/>
    <mergeCell ref="AW623:AX623"/>
    <mergeCell ref="AZ623:BA623"/>
    <mergeCell ref="BB623:BC623"/>
    <mergeCell ref="BD623:BE623"/>
    <mergeCell ref="BF623:BG623"/>
    <mergeCell ref="BI623:BJ623"/>
    <mergeCell ref="BK623:BL623"/>
    <mergeCell ref="BM623:BN623"/>
    <mergeCell ref="BO623:BP623"/>
    <mergeCell ref="BR623:BS623"/>
    <mergeCell ref="BT623:BU623"/>
    <mergeCell ref="BV625:BW625"/>
    <mergeCell ref="BX625:BY625"/>
    <mergeCell ref="CA625:CB625"/>
    <mergeCell ref="CC625:CD625"/>
    <mergeCell ref="CE625:CF625"/>
    <mergeCell ref="CG625:CH625"/>
    <mergeCell ref="CJ623:CK623"/>
    <mergeCell ref="CL623:CM623"/>
    <mergeCell ref="CN623:CO623"/>
    <mergeCell ref="CP623:CQ623"/>
    <mergeCell ref="CS623:CT623"/>
    <mergeCell ref="CU623:CV623"/>
    <mergeCell ref="CW623:CX623"/>
    <mergeCell ref="CY623:CZ623"/>
    <mergeCell ref="AH624:AI624"/>
    <mergeCell ref="AJ624:AK624"/>
    <mergeCell ref="AL624:AM624"/>
    <mergeCell ref="AN624:AO624"/>
    <mergeCell ref="AQ624:AR624"/>
    <mergeCell ref="AS624:AT624"/>
    <mergeCell ref="AU624:AV624"/>
    <mergeCell ref="AW624:AX624"/>
    <mergeCell ref="AZ624:BA624"/>
    <mergeCell ref="BB624:BC624"/>
    <mergeCell ref="BD624:BE624"/>
    <mergeCell ref="BF624:BG624"/>
    <mergeCell ref="BI624:BJ624"/>
    <mergeCell ref="BK624:BL624"/>
    <mergeCell ref="BM624:BN624"/>
    <mergeCell ref="BO624:BP624"/>
    <mergeCell ref="BR624:BS624"/>
    <mergeCell ref="BT624:BU624"/>
    <mergeCell ref="BV626:BW626"/>
    <mergeCell ref="BX626:BY626"/>
    <mergeCell ref="CA626:CB626"/>
    <mergeCell ref="CC626:CD626"/>
    <mergeCell ref="CE626:CF626"/>
    <mergeCell ref="CG626:CH626"/>
    <mergeCell ref="CJ624:CK624"/>
    <mergeCell ref="CL624:CM624"/>
    <mergeCell ref="CN624:CO624"/>
    <mergeCell ref="CP624:CQ624"/>
    <mergeCell ref="CS624:CT624"/>
    <mergeCell ref="CU624:CV624"/>
    <mergeCell ref="CW624:CX624"/>
    <mergeCell ref="CY624:CZ624"/>
    <mergeCell ref="AH625:AI625"/>
    <mergeCell ref="AJ625:AK625"/>
    <mergeCell ref="AL625:AM625"/>
    <mergeCell ref="AN625:AO625"/>
    <mergeCell ref="AQ625:AR625"/>
    <mergeCell ref="AS625:AT625"/>
    <mergeCell ref="AU625:AV625"/>
    <mergeCell ref="AW625:AX625"/>
    <mergeCell ref="AZ625:BA625"/>
    <mergeCell ref="BB625:BC625"/>
    <mergeCell ref="BD625:BE625"/>
    <mergeCell ref="BF625:BG625"/>
    <mergeCell ref="BI625:BJ625"/>
    <mergeCell ref="BK625:BL625"/>
    <mergeCell ref="BM625:BN625"/>
    <mergeCell ref="BO625:BP625"/>
    <mergeCell ref="BR625:BS625"/>
    <mergeCell ref="BT625:BU625"/>
    <mergeCell ref="BV627:BW627"/>
    <mergeCell ref="BX627:BY627"/>
    <mergeCell ref="CA627:CB627"/>
    <mergeCell ref="CC627:CD627"/>
    <mergeCell ref="CE627:CF627"/>
    <mergeCell ref="CG627:CH627"/>
    <mergeCell ref="CJ625:CK625"/>
    <mergeCell ref="CL625:CM625"/>
    <mergeCell ref="CN625:CO625"/>
    <mergeCell ref="CP625:CQ625"/>
    <mergeCell ref="CS625:CT625"/>
    <mergeCell ref="CU625:CV625"/>
    <mergeCell ref="CW625:CX625"/>
    <mergeCell ref="CY625:CZ625"/>
    <mergeCell ref="AH626:AI626"/>
    <mergeCell ref="AJ626:AK626"/>
    <mergeCell ref="AL626:AM626"/>
    <mergeCell ref="AN626:AO626"/>
    <mergeCell ref="AQ626:AR626"/>
    <mergeCell ref="AS626:AT626"/>
    <mergeCell ref="AU626:AV626"/>
    <mergeCell ref="AW626:AX626"/>
    <mergeCell ref="AZ626:BA626"/>
    <mergeCell ref="BB626:BC626"/>
    <mergeCell ref="BD626:BE626"/>
    <mergeCell ref="BF626:BG626"/>
    <mergeCell ref="BI626:BJ626"/>
    <mergeCell ref="BK626:BL626"/>
    <mergeCell ref="BM626:BN626"/>
    <mergeCell ref="BO626:BP626"/>
    <mergeCell ref="BR626:BS626"/>
    <mergeCell ref="BT626:BU626"/>
    <mergeCell ref="BV628:BW628"/>
    <mergeCell ref="BX628:BY628"/>
    <mergeCell ref="CA628:CB628"/>
    <mergeCell ref="CC628:CD628"/>
    <mergeCell ref="CE628:CF628"/>
    <mergeCell ref="CG628:CH628"/>
    <mergeCell ref="CJ626:CK626"/>
    <mergeCell ref="CL626:CM626"/>
    <mergeCell ref="CN626:CO626"/>
    <mergeCell ref="CP626:CQ626"/>
    <mergeCell ref="CS626:CT626"/>
    <mergeCell ref="CU626:CV626"/>
    <mergeCell ref="CW626:CX626"/>
    <mergeCell ref="CY626:CZ626"/>
    <mergeCell ref="AH627:AI627"/>
    <mergeCell ref="AJ627:AK627"/>
    <mergeCell ref="AL627:AM627"/>
    <mergeCell ref="AN627:AO627"/>
    <mergeCell ref="AQ627:AR627"/>
    <mergeCell ref="AS627:AT627"/>
    <mergeCell ref="AU627:AV627"/>
    <mergeCell ref="AW627:AX627"/>
    <mergeCell ref="AZ627:BA627"/>
    <mergeCell ref="BB627:BC627"/>
    <mergeCell ref="BD627:BE627"/>
    <mergeCell ref="BF627:BG627"/>
    <mergeCell ref="BI627:BJ627"/>
    <mergeCell ref="BK627:BL627"/>
    <mergeCell ref="BM627:BN627"/>
    <mergeCell ref="BO627:BP627"/>
    <mergeCell ref="BR627:BS627"/>
    <mergeCell ref="BT627:BU627"/>
    <mergeCell ref="BV629:BW629"/>
    <mergeCell ref="BX629:BY629"/>
    <mergeCell ref="CA629:CB629"/>
    <mergeCell ref="CC629:CD629"/>
    <mergeCell ref="CE629:CF629"/>
    <mergeCell ref="CG629:CH629"/>
    <mergeCell ref="CJ627:CK627"/>
    <mergeCell ref="CL627:CM627"/>
    <mergeCell ref="CN627:CO627"/>
    <mergeCell ref="CP627:CQ627"/>
    <mergeCell ref="CS627:CT627"/>
    <mergeCell ref="CU627:CV627"/>
    <mergeCell ref="CW627:CX627"/>
    <mergeCell ref="CY627:CZ627"/>
    <mergeCell ref="AH628:AI628"/>
    <mergeCell ref="AJ628:AK628"/>
    <mergeCell ref="AL628:AM628"/>
    <mergeCell ref="AN628:AO628"/>
    <mergeCell ref="AQ628:AR628"/>
    <mergeCell ref="AS628:AT628"/>
    <mergeCell ref="AU628:AV628"/>
    <mergeCell ref="AW628:AX628"/>
    <mergeCell ref="AZ628:BA628"/>
    <mergeCell ref="BB628:BC628"/>
    <mergeCell ref="BD628:BE628"/>
    <mergeCell ref="BF628:BG628"/>
    <mergeCell ref="BI628:BJ628"/>
    <mergeCell ref="BK628:BL628"/>
    <mergeCell ref="BM628:BN628"/>
    <mergeCell ref="BO628:BP628"/>
    <mergeCell ref="BR628:BS628"/>
    <mergeCell ref="BT628:BU628"/>
    <mergeCell ref="BV630:BW630"/>
    <mergeCell ref="BX630:BY630"/>
    <mergeCell ref="CA630:CB630"/>
    <mergeCell ref="CC630:CD630"/>
    <mergeCell ref="CE630:CF630"/>
    <mergeCell ref="CG630:CH630"/>
    <mergeCell ref="CJ628:CK628"/>
    <mergeCell ref="CL628:CM628"/>
    <mergeCell ref="CN628:CO628"/>
    <mergeCell ref="CP628:CQ628"/>
    <mergeCell ref="CS628:CT628"/>
    <mergeCell ref="CU628:CV628"/>
    <mergeCell ref="CW628:CX628"/>
    <mergeCell ref="CY628:CZ628"/>
    <mergeCell ref="AH629:AI629"/>
    <mergeCell ref="AJ629:AK629"/>
    <mergeCell ref="AL629:AM629"/>
    <mergeCell ref="AN629:AO629"/>
    <mergeCell ref="AQ629:AR629"/>
    <mergeCell ref="AS629:AT629"/>
    <mergeCell ref="AU629:AV629"/>
    <mergeCell ref="AW629:AX629"/>
    <mergeCell ref="AZ629:BA629"/>
    <mergeCell ref="BB629:BC629"/>
    <mergeCell ref="BD629:BE629"/>
    <mergeCell ref="BF629:BG629"/>
    <mergeCell ref="BI629:BJ629"/>
    <mergeCell ref="BK629:BL629"/>
    <mergeCell ref="BM629:BN629"/>
    <mergeCell ref="BO629:BP629"/>
    <mergeCell ref="BR629:BS629"/>
    <mergeCell ref="BT629:BU629"/>
    <mergeCell ref="BV631:BW631"/>
    <mergeCell ref="BX631:BY631"/>
    <mergeCell ref="CA631:CB631"/>
    <mergeCell ref="CC631:CD631"/>
    <mergeCell ref="CE631:CF631"/>
    <mergeCell ref="CG631:CH631"/>
    <mergeCell ref="CJ629:CK629"/>
    <mergeCell ref="CL629:CM629"/>
    <mergeCell ref="CN629:CO629"/>
    <mergeCell ref="CP629:CQ629"/>
    <mergeCell ref="CS629:CT629"/>
    <mergeCell ref="CU629:CV629"/>
    <mergeCell ref="CW629:CX629"/>
    <mergeCell ref="CY629:CZ629"/>
    <mergeCell ref="AH630:AI630"/>
    <mergeCell ref="AJ630:AK630"/>
    <mergeCell ref="AL630:AM630"/>
    <mergeCell ref="AN630:AO630"/>
    <mergeCell ref="AQ630:AR630"/>
    <mergeCell ref="AS630:AT630"/>
    <mergeCell ref="AU630:AV630"/>
    <mergeCell ref="AW630:AX630"/>
    <mergeCell ref="AZ630:BA630"/>
    <mergeCell ref="BB630:BC630"/>
    <mergeCell ref="BD630:BE630"/>
    <mergeCell ref="BF630:BG630"/>
    <mergeCell ref="BI630:BJ630"/>
    <mergeCell ref="BK630:BL630"/>
    <mergeCell ref="BM630:BN630"/>
    <mergeCell ref="BO630:BP630"/>
    <mergeCell ref="BR630:BS630"/>
    <mergeCell ref="BT630:BU630"/>
    <mergeCell ref="BV632:BW632"/>
    <mergeCell ref="BX632:BY632"/>
    <mergeCell ref="CA632:CB632"/>
    <mergeCell ref="CC632:CD632"/>
    <mergeCell ref="CE632:CF632"/>
    <mergeCell ref="CG632:CH632"/>
    <mergeCell ref="CJ630:CK630"/>
    <mergeCell ref="CL630:CM630"/>
    <mergeCell ref="CN630:CO630"/>
    <mergeCell ref="CP630:CQ630"/>
    <mergeCell ref="CS630:CT630"/>
    <mergeCell ref="CU630:CV630"/>
    <mergeCell ref="CW630:CX630"/>
    <mergeCell ref="CY630:CZ630"/>
    <mergeCell ref="AH631:AI631"/>
    <mergeCell ref="AJ631:AK631"/>
    <mergeCell ref="AL631:AM631"/>
    <mergeCell ref="AN631:AO631"/>
    <mergeCell ref="AQ631:AR631"/>
    <mergeCell ref="AS631:AT631"/>
    <mergeCell ref="AU631:AV631"/>
    <mergeCell ref="AW631:AX631"/>
    <mergeCell ref="AZ631:BA631"/>
    <mergeCell ref="BB631:BC631"/>
    <mergeCell ref="BD631:BE631"/>
    <mergeCell ref="BF631:BG631"/>
    <mergeCell ref="BI631:BJ631"/>
    <mergeCell ref="BK631:BL631"/>
    <mergeCell ref="BM631:BN631"/>
    <mergeCell ref="BO631:BP631"/>
    <mergeCell ref="BR631:BS631"/>
    <mergeCell ref="BT631:BU631"/>
    <mergeCell ref="BV633:BW633"/>
    <mergeCell ref="BX633:BY633"/>
    <mergeCell ref="CA633:CB633"/>
    <mergeCell ref="CC633:CD633"/>
    <mergeCell ref="CE633:CF633"/>
    <mergeCell ref="CG633:CH633"/>
    <mergeCell ref="CJ631:CK631"/>
    <mergeCell ref="CL631:CM631"/>
    <mergeCell ref="CN631:CO631"/>
    <mergeCell ref="CP631:CQ631"/>
    <mergeCell ref="CS631:CT631"/>
    <mergeCell ref="CU631:CV631"/>
    <mergeCell ref="CW631:CX631"/>
    <mergeCell ref="CY631:CZ631"/>
    <mergeCell ref="AH632:AI632"/>
    <mergeCell ref="AJ632:AK632"/>
    <mergeCell ref="AL632:AM632"/>
    <mergeCell ref="AN632:AO632"/>
    <mergeCell ref="AQ632:AR632"/>
    <mergeCell ref="AS632:AT632"/>
    <mergeCell ref="AU632:AV632"/>
    <mergeCell ref="AW632:AX632"/>
    <mergeCell ref="AZ632:BA632"/>
    <mergeCell ref="BB632:BC632"/>
    <mergeCell ref="BD632:BE632"/>
    <mergeCell ref="BF632:BG632"/>
    <mergeCell ref="BI632:BJ632"/>
    <mergeCell ref="BK632:BL632"/>
    <mergeCell ref="BM632:BN632"/>
    <mergeCell ref="BO632:BP632"/>
    <mergeCell ref="BR632:BS632"/>
    <mergeCell ref="BT632:BU632"/>
    <mergeCell ref="BV634:BW634"/>
    <mergeCell ref="BX634:BY634"/>
    <mergeCell ref="CA634:CB634"/>
    <mergeCell ref="CC634:CD634"/>
    <mergeCell ref="CE634:CF634"/>
    <mergeCell ref="CG634:CH634"/>
    <mergeCell ref="CJ632:CK632"/>
    <mergeCell ref="CL632:CM632"/>
    <mergeCell ref="CN632:CO632"/>
    <mergeCell ref="CP632:CQ632"/>
    <mergeCell ref="CS632:CT632"/>
    <mergeCell ref="CU632:CV632"/>
    <mergeCell ref="CW632:CX632"/>
    <mergeCell ref="CY632:CZ632"/>
    <mergeCell ref="AH633:AI633"/>
    <mergeCell ref="AJ633:AK633"/>
    <mergeCell ref="AL633:AM633"/>
    <mergeCell ref="AN633:AO633"/>
    <mergeCell ref="AQ633:AR633"/>
    <mergeCell ref="AS633:AT633"/>
    <mergeCell ref="AU633:AV633"/>
    <mergeCell ref="AW633:AX633"/>
    <mergeCell ref="AZ633:BA633"/>
    <mergeCell ref="BB633:BC633"/>
    <mergeCell ref="BD633:BE633"/>
    <mergeCell ref="BF633:BG633"/>
    <mergeCell ref="BI633:BJ633"/>
    <mergeCell ref="BK633:BL633"/>
    <mergeCell ref="BM633:BN633"/>
    <mergeCell ref="BO633:BP633"/>
    <mergeCell ref="BR633:BS633"/>
    <mergeCell ref="BT633:BU633"/>
    <mergeCell ref="BV635:BW635"/>
    <mergeCell ref="BX635:BY635"/>
    <mergeCell ref="CA635:CB635"/>
    <mergeCell ref="CC635:CD635"/>
    <mergeCell ref="CE635:CF635"/>
    <mergeCell ref="CG635:CH635"/>
    <mergeCell ref="CJ633:CK633"/>
    <mergeCell ref="CL633:CM633"/>
    <mergeCell ref="CN633:CO633"/>
    <mergeCell ref="CP633:CQ633"/>
    <mergeCell ref="CS633:CT633"/>
    <mergeCell ref="CU633:CV633"/>
    <mergeCell ref="CW633:CX633"/>
    <mergeCell ref="CY633:CZ633"/>
    <mergeCell ref="AH634:AI634"/>
    <mergeCell ref="AJ634:AK634"/>
    <mergeCell ref="AL634:AM634"/>
    <mergeCell ref="AN634:AO634"/>
    <mergeCell ref="AQ634:AR634"/>
    <mergeCell ref="AS634:AT634"/>
    <mergeCell ref="AU634:AV634"/>
    <mergeCell ref="AW634:AX634"/>
    <mergeCell ref="AZ634:BA634"/>
    <mergeCell ref="BB634:BC634"/>
    <mergeCell ref="BD634:BE634"/>
    <mergeCell ref="BF634:BG634"/>
    <mergeCell ref="BI634:BJ634"/>
    <mergeCell ref="BK634:BL634"/>
    <mergeCell ref="BM634:BN634"/>
    <mergeCell ref="BO634:BP634"/>
    <mergeCell ref="BR634:BS634"/>
    <mergeCell ref="BT634:BU634"/>
    <mergeCell ref="BV636:BW636"/>
    <mergeCell ref="BX636:BY636"/>
    <mergeCell ref="CA636:CB636"/>
    <mergeCell ref="CC636:CD636"/>
    <mergeCell ref="CE636:CF636"/>
    <mergeCell ref="CG636:CH636"/>
    <mergeCell ref="CJ634:CK634"/>
    <mergeCell ref="CL634:CM634"/>
    <mergeCell ref="CN634:CO634"/>
    <mergeCell ref="CP634:CQ634"/>
    <mergeCell ref="CS634:CT634"/>
    <mergeCell ref="CU634:CV634"/>
    <mergeCell ref="CW634:CX634"/>
    <mergeCell ref="CY634:CZ634"/>
    <mergeCell ref="AH635:AI635"/>
    <mergeCell ref="AJ635:AK635"/>
    <mergeCell ref="AL635:AM635"/>
    <mergeCell ref="AN635:AO635"/>
    <mergeCell ref="AQ635:AR635"/>
    <mergeCell ref="AS635:AT635"/>
    <mergeCell ref="AU635:AV635"/>
    <mergeCell ref="AW635:AX635"/>
    <mergeCell ref="AZ635:BA635"/>
    <mergeCell ref="BB635:BC635"/>
    <mergeCell ref="BD635:BE635"/>
    <mergeCell ref="BF635:BG635"/>
    <mergeCell ref="BI635:BJ635"/>
    <mergeCell ref="BK635:BL635"/>
    <mergeCell ref="BM635:BN635"/>
    <mergeCell ref="BO635:BP635"/>
    <mergeCell ref="BR635:BS635"/>
    <mergeCell ref="BT635:BU635"/>
    <mergeCell ref="BV637:BW637"/>
    <mergeCell ref="BX637:BY637"/>
    <mergeCell ref="CA637:CB637"/>
    <mergeCell ref="CC637:CD637"/>
    <mergeCell ref="CE637:CF637"/>
    <mergeCell ref="CG637:CH637"/>
    <mergeCell ref="CJ635:CK635"/>
    <mergeCell ref="CL635:CM635"/>
    <mergeCell ref="CN635:CO635"/>
    <mergeCell ref="CP635:CQ635"/>
    <mergeCell ref="CS635:CT635"/>
    <mergeCell ref="CU635:CV635"/>
    <mergeCell ref="CW635:CX635"/>
    <mergeCell ref="CY635:CZ635"/>
    <mergeCell ref="AH636:AI636"/>
    <mergeCell ref="AJ636:AK636"/>
    <mergeCell ref="AL636:AM636"/>
    <mergeCell ref="AN636:AO636"/>
    <mergeCell ref="AQ636:AR636"/>
    <mergeCell ref="AS636:AT636"/>
    <mergeCell ref="AU636:AV636"/>
    <mergeCell ref="AW636:AX636"/>
    <mergeCell ref="AZ636:BA636"/>
    <mergeCell ref="BB636:BC636"/>
    <mergeCell ref="BD636:BE636"/>
    <mergeCell ref="BF636:BG636"/>
    <mergeCell ref="BI636:BJ636"/>
    <mergeCell ref="BK636:BL636"/>
    <mergeCell ref="BM636:BN636"/>
    <mergeCell ref="BO636:BP636"/>
    <mergeCell ref="BR636:BS636"/>
    <mergeCell ref="BT636:BU636"/>
    <mergeCell ref="BV638:BW638"/>
    <mergeCell ref="BX638:BY638"/>
    <mergeCell ref="CA638:CB638"/>
    <mergeCell ref="CC638:CD638"/>
    <mergeCell ref="CE638:CF638"/>
    <mergeCell ref="CG638:CH638"/>
    <mergeCell ref="CJ636:CK636"/>
    <mergeCell ref="CL636:CM636"/>
    <mergeCell ref="CN636:CO636"/>
    <mergeCell ref="CP636:CQ636"/>
    <mergeCell ref="CS636:CT636"/>
    <mergeCell ref="CU636:CV636"/>
    <mergeCell ref="CW636:CX636"/>
    <mergeCell ref="CY636:CZ636"/>
    <mergeCell ref="AH637:AI637"/>
    <mergeCell ref="AJ637:AK637"/>
    <mergeCell ref="AL637:AM637"/>
    <mergeCell ref="AN637:AO637"/>
    <mergeCell ref="AQ637:AR637"/>
    <mergeCell ref="AS637:AT637"/>
    <mergeCell ref="AU637:AV637"/>
    <mergeCell ref="AW637:AX637"/>
    <mergeCell ref="AZ637:BA637"/>
    <mergeCell ref="BB637:BC637"/>
    <mergeCell ref="BD637:BE637"/>
    <mergeCell ref="BF637:BG637"/>
    <mergeCell ref="BI637:BJ637"/>
    <mergeCell ref="BK637:BL637"/>
    <mergeCell ref="BM637:BN637"/>
    <mergeCell ref="BO637:BP637"/>
    <mergeCell ref="BR637:BS637"/>
    <mergeCell ref="BT637:BU637"/>
    <mergeCell ref="BV639:BW639"/>
    <mergeCell ref="BX639:BY639"/>
    <mergeCell ref="CA639:CB639"/>
    <mergeCell ref="CC639:CD639"/>
    <mergeCell ref="CE639:CF639"/>
    <mergeCell ref="CG639:CH639"/>
    <mergeCell ref="CJ637:CK637"/>
    <mergeCell ref="CL637:CM637"/>
    <mergeCell ref="CN637:CO637"/>
    <mergeCell ref="CP637:CQ637"/>
    <mergeCell ref="CS637:CT637"/>
    <mergeCell ref="CU637:CV637"/>
    <mergeCell ref="CW637:CX637"/>
    <mergeCell ref="CY637:CZ637"/>
    <mergeCell ref="AH638:AI638"/>
    <mergeCell ref="AJ638:AK638"/>
    <mergeCell ref="AL638:AM638"/>
    <mergeCell ref="AN638:AO638"/>
    <mergeCell ref="AQ638:AR638"/>
    <mergeCell ref="AS638:AT638"/>
    <mergeCell ref="AU638:AV638"/>
    <mergeCell ref="AW638:AX638"/>
    <mergeCell ref="AZ638:BA638"/>
    <mergeCell ref="BB638:BC638"/>
    <mergeCell ref="BD638:BE638"/>
    <mergeCell ref="BF638:BG638"/>
    <mergeCell ref="BI638:BJ638"/>
    <mergeCell ref="BK638:BL638"/>
    <mergeCell ref="BM638:BN638"/>
    <mergeCell ref="BO638:BP638"/>
    <mergeCell ref="BR638:BS638"/>
    <mergeCell ref="BT638:BU638"/>
    <mergeCell ref="BV640:BW640"/>
    <mergeCell ref="BX640:BY640"/>
    <mergeCell ref="CA640:CB640"/>
    <mergeCell ref="CC640:CD640"/>
    <mergeCell ref="CE640:CF640"/>
    <mergeCell ref="CG640:CH640"/>
    <mergeCell ref="CJ638:CK638"/>
    <mergeCell ref="CL638:CM638"/>
    <mergeCell ref="CN638:CO638"/>
    <mergeCell ref="CP638:CQ638"/>
    <mergeCell ref="CS638:CT638"/>
    <mergeCell ref="CU638:CV638"/>
    <mergeCell ref="CW638:CX638"/>
    <mergeCell ref="CY638:CZ638"/>
    <mergeCell ref="AH639:AI639"/>
    <mergeCell ref="AJ639:AK639"/>
    <mergeCell ref="AL639:AM639"/>
    <mergeCell ref="AN639:AO639"/>
    <mergeCell ref="AQ639:AR639"/>
    <mergeCell ref="AS639:AT639"/>
    <mergeCell ref="AU639:AV639"/>
    <mergeCell ref="AW639:AX639"/>
    <mergeCell ref="AZ639:BA639"/>
    <mergeCell ref="BB639:BC639"/>
    <mergeCell ref="BD639:BE639"/>
    <mergeCell ref="BF639:BG639"/>
    <mergeCell ref="BI639:BJ639"/>
    <mergeCell ref="BK639:BL639"/>
    <mergeCell ref="BM639:BN639"/>
    <mergeCell ref="BO639:BP639"/>
    <mergeCell ref="BR639:BS639"/>
    <mergeCell ref="BT639:BU639"/>
    <mergeCell ref="BV641:BW641"/>
    <mergeCell ref="BX641:BY641"/>
    <mergeCell ref="CA641:CB641"/>
    <mergeCell ref="CC641:CD641"/>
    <mergeCell ref="CE641:CF641"/>
    <mergeCell ref="CG641:CH641"/>
    <mergeCell ref="CJ639:CK639"/>
    <mergeCell ref="CL639:CM639"/>
    <mergeCell ref="CN639:CO639"/>
    <mergeCell ref="CP639:CQ639"/>
    <mergeCell ref="CS639:CT639"/>
    <mergeCell ref="CU639:CV639"/>
    <mergeCell ref="CW639:CX639"/>
    <mergeCell ref="CY639:CZ639"/>
    <mergeCell ref="AH640:AI640"/>
    <mergeCell ref="AJ640:AK640"/>
    <mergeCell ref="AL640:AM640"/>
    <mergeCell ref="AN640:AO640"/>
    <mergeCell ref="AQ640:AR640"/>
    <mergeCell ref="AS640:AT640"/>
    <mergeCell ref="AU640:AV640"/>
    <mergeCell ref="AW640:AX640"/>
    <mergeCell ref="AZ640:BA640"/>
    <mergeCell ref="BB640:BC640"/>
    <mergeCell ref="BD640:BE640"/>
    <mergeCell ref="BF640:BG640"/>
    <mergeCell ref="BI640:BJ640"/>
    <mergeCell ref="BK640:BL640"/>
    <mergeCell ref="BM640:BN640"/>
    <mergeCell ref="BO640:BP640"/>
    <mergeCell ref="BR640:BS640"/>
    <mergeCell ref="BT640:BU640"/>
    <mergeCell ref="DF615:DG615"/>
    <mergeCell ref="DB616:DC616"/>
    <mergeCell ref="DD616:DE616"/>
    <mergeCell ref="DF616:DG616"/>
    <mergeCell ref="DB617:DC617"/>
    <mergeCell ref="DD617:DE617"/>
    <mergeCell ref="CJ640:CK640"/>
    <mergeCell ref="CL640:CM640"/>
    <mergeCell ref="CN640:CO640"/>
    <mergeCell ref="CP640:CQ640"/>
    <mergeCell ref="CS640:CT640"/>
    <mergeCell ref="CU640:CV640"/>
    <mergeCell ref="CW640:CX640"/>
    <mergeCell ref="CY640:CZ640"/>
    <mergeCell ref="AH641:AI641"/>
    <mergeCell ref="AJ641:AK641"/>
    <mergeCell ref="AL641:AM641"/>
    <mergeCell ref="AN641:AO641"/>
    <mergeCell ref="AQ641:AR641"/>
    <mergeCell ref="AS641:AT641"/>
    <mergeCell ref="AU641:AV641"/>
    <mergeCell ref="AW641:AX641"/>
    <mergeCell ref="AZ641:BA641"/>
    <mergeCell ref="BB641:BC641"/>
    <mergeCell ref="BD641:BE641"/>
    <mergeCell ref="BF641:BG641"/>
    <mergeCell ref="BI641:BJ641"/>
    <mergeCell ref="BK641:BL641"/>
    <mergeCell ref="BM641:BN641"/>
    <mergeCell ref="BO641:BP641"/>
    <mergeCell ref="BR641:BS641"/>
    <mergeCell ref="BT641:BU641"/>
    <mergeCell ref="DB622:DC622"/>
    <mergeCell ref="DD622:DE622"/>
    <mergeCell ref="DF622:DG622"/>
    <mergeCell ref="DB623:DC623"/>
    <mergeCell ref="DD623:DE623"/>
    <mergeCell ref="DF623:DG623"/>
    <mergeCell ref="CJ641:CK641"/>
    <mergeCell ref="CL641:CM641"/>
    <mergeCell ref="CN641:CO641"/>
    <mergeCell ref="CP641:CQ641"/>
    <mergeCell ref="CS641:CT641"/>
    <mergeCell ref="CU641:CV641"/>
    <mergeCell ref="CW641:CX641"/>
    <mergeCell ref="CY641:CZ641"/>
    <mergeCell ref="DB609:DG609"/>
    <mergeCell ref="DB610:DC610"/>
    <mergeCell ref="DD610:DE610"/>
    <mergeCell ref="DF610:DG610"/>
    <mergeCell ref="DB611:DC611"/>
    <mergeCell ref="DD611:DE611"/>
    <mergeCell ref="DF611:DG611"/>
    <mergeCell ref="DB612:DC612"/>
    <mergeCell ref="DD612:DE612"/>
    <mergeCell ref="DF612:DG612"/>
    <mergeCell ref="DB613:DC613"/>
    <mergeCell ref="DD613:DE613"/>
    <mergeCell ref="DF613:DG613"/>
    <mergeCell ref="DB614:DC614"/>
    <mergeCell ref="DD614:DE614"/>
    <mergeCell ref="DF614:DG614"/>
    <mergeCell ref="DB615:DC615"/>
    <mergeCell ref="DD615:DE615"/>
    <mergeCell ref="DB641:DC641"/>
    <mergeCell ref="DD641:DE641"/>
    <mergeCell ref="DF641:DG641"/>
    <mergeCell ref="DB630:DC630"/>
    <mergeCell ref="DD630:DE630"/>
    <mergeCell ref="DF630:DG630"/>
    <mergeCell ref="DB631:DC631"/>
    <mergeCell ref="DD631:DE631"/>
    <mergeCell ref="DF631:DG631"/>
    <mergeCell ref="DB632:DC632"/>
    <mergeCell ref="DD632:DE632"/>
    <mergeCell ref="DF632:DG632"/>
    <mergeCell ref="DB633:DC633"/>
    <mergeCell ref="DD633:DE633"/>
    <mergeCell ref="DF633:DG633"/>
    <mergeCell ref="DB634:DC634"/>
    <mergeCell ref="DD634:DE634"/>
    <mergeCell ref="DF634:DG634"/>
    <mergeCell ref="DB635:DC635"/>
    <mergeCell ref="DD635:DE635"/>
    <mergeCell ref="DF635:DG635"/>
    <mergeCell ref="DD639:DE639"/>
    <mergeCell ref="DF639:DG639"/>
    <mergeCell ref="DB640:DC640"/>
    <mergeCell ref="DB636:DC636"/>
    <mergeCell ref="DD636:DE636"/>
    <mergeCell ref="DF636:DG636"/>
    <mergeCell ref="DB625:DC625"/>
    <mergeCell ref="DD625:DE625"/>
    <mergeCell ref="DF625:DG625"/>
    <mergeCell ref="DB626:DC626"/>
    <mergeCell ref="DD626:DE626"/>
    <mergeCell ref="DF626:DG626"/>
    <mergeCell ref="DB627:DC627"/>
    <mergeCell ref="DD627:DE627"/>
    <mergeCell ref="DF627:DG627"/>
    <mergeCell ref="DB628:DC628"/>
    <mergeCell ref="DD640:DE640"/>
    <mergeCell ref="DF640:DG640"/>
    <mergeCell ref="DD628:DE628"/>
    <mergeCell ref="DF628:DG628"/>
    <mergeCell ref="DB629:DC629"/>
    <mergeCell ref="DD629:DE629"/>
    <mergeCell ref="DF629:DG629"/>
    <mergeCell ref="DI610:DJ610"/>
    <mergeCell ref="DL610:DM610"/>
    <mergeCell ref="DO610:DP610"/>
    <mergeCell ref="DR610:DS610"/>
    <mergeCell ref="DU610:DV610"/>
    <mergeCell ref="DX610:DY610"/>
    <mergeCell ref="EA610:EB610"/>
    <mergeCell ref="ED610:EE610"/>
    <mergeCell ref="DI611:DJ611"/>
    <mergeCell ref="DL611:DM611"/>
    <mergeCell ref="DO611:DP611"/>
    <mergeCell ref="DR611:DS611"/>
    <mergeCell ref="DU611:DV611"/>
    <mergeCell ref="DX611:DY611"/>
    <mergeCell ref="EA611:EB611"/>
    <mergeCell ref="ED611:EE611"/>
    <mergeCell ref="DB624:DC624"/>
    <mergeCell ref="DD624:DE624"/>
    <mergeCell ref="DF624:DG624"/>
    <mergeCell ref="DF617:DG617"/>
    <mergeCell ref="DB618:DC618"/>
    <mergeCell ref="DD618:DE618"/>
    <mergeCell ref="DF618:DG618"/>
    <mergeCell ref="DB619:DC619"/>
    <mergeCell ref="DD619:DE619"/>
    <mergeCell ref="DF619:DG619"/>
    <mergeCell ref="DB620:DC620"/>
    <mergeCell ref="DD620:DE620"/>
    <mergeCell ref="DF620:DG620"/>
    <mergeCell ref="DB621:DC621"/>
    <mergeCell ref="DD621:DE621"/>
    <mergeCell ref="DF621:DG621"/>
    <mergeCell ref="EG609:EP609"/>
    <mergeCell ref="ER609:FA609"/>
    <mergeCell ref="FC609:FL609"/>
    <mergeCell ref="FN609:FW609"/>
    <mergeCell ref="FY609:GH609"/>
    <mergeCell ref="GJ609:GS609"/>
    <mergeCell ref="GU609:HD609"/>
    <mergeCell ref="HF609:HO609"/>
    <mergeCell ref="EI610:EJ610"/>
    <mergeCell ref="EK610:EL610"/>
    <mergeCell ref="EM610:EN610"/>
    <mergeCell ref="EO610:EP610"/>
    <mergeCell ref="ET610:EU610"/>
    <mergeCell ref="EV610:EW610"/>
    <mergeCell ref="EX610:EY610"/>
    <mergeCell ref="EZ610:FA610"/>
    <mergeCell ref="FC610:FD610"/>
    <mergeCell ref="FE610:FF610"/>
    <mergeCell ref="FG610:FH610"/>
    <mergeCell ref="FI610:FJ610"/>
    <mergeCell ref="FK610:FL610"/>
    <mergeCell ref="FN610:FO610"/>
    <mergeCell ref="FP610:FQ610"/>
    <mergeCell ref="FR610:FS610"/>
    <mergeCell ref="FT610:FU610"/>
    <mergeCell ref="FV610:FW610"/>
    <mergeCell ref="FY610:FZ610"/>
    <mergeCell ref="GA610:GB610"/>
    <mergeCell ref="GC610:GD610"/>
    <mergeCell ref="GE610:GF610"/>
    <mergeCell ref="GG610:GH610"/>
    <mergeCell ref="GJ610:GK610"/>
    <mergeCell ref="HL610:HM610"/>
    <mergeCell ref="HN610:HO610"/>
    <mergeCell ref="EG611:EH611"/>
    <mergeCell ref="EI611:EJ611"/>
    <mergeCell ref="EK611:EL611"/>
    <mergeCell ref="EM611:EN611"/>
    <mergeCell ref="EO611:EP611"/>
    <mergeCell ref="ER611:ES611"/>
    <mergeCell ref="ET611:EU611"/>
    <mergeCell ref="EV611:EW611"/>
    <mergeCell ref="EX611:EY611"/>
    <mergeCell ref="EZ611:FA611"/>
    <mergeCell ref="FC611:FD611"/>
    <mergeCell ref="FE611:FF611"/>
    <mergeCell ref="FG611:FH611"/>
    <mergeCell ref="FI611:FJ611"/>
    <mergeCell ref="FK611:FL611"/>
    <mergeCell ref="FN611:FO611"/>
    <mergeCell ref="FP611:FQ611"/>
    <mergeCell ref="FR611:FS611"/>
    <mergeCell ref="FT611:FU611"/>
    <mergeCell ref="FV611:FW611"/>
    <mergeCell ref="FY611:FZ611"/>
    <mergeCell ref="GA611:GB611"/>
    <mergeCell ref="GC611:GD611"/>
    <mergeCell ref="GE611:GF611"/>
    <mergeCell ref="GG611:GH611"/>
    <mergeCell ref="GJ611:GK611"/>
    <mergeCell ref="GL611:GM611"/>
    <mergeCell ref="GN611:GO611"/>
    <mergeCell ref="HA610:HB610"/>
    <mergeCell ref="HC610:HD610"/>
    <mergeCell ref="EG612:EH612"/>
    <mergeCell ref="EI612:EJ612"/>
    <mergeCell ref="EK612:EL612"/>
    <mergeCell ref="EM612:EN612"/>
    <mergeCell ref="EO612:EP612"/>
    <mergeCell ref="ER612:ES612"/>
    <mergeCell ref="ET612:EU612"/>
    <mergeCell ref="EV612:EW612"/>
    <mergeCell ref="EX612:EY612"/>
    <mergeCell ref="EZ612:FA612"/>
    <mergeCell ref="FC612:FD612"/>
    <mergeCell ref="FE612:FF612"/>
    <mergeCell ref="FG612:FH612"/>
    <mergeCell ref="FI612:FJ612"/>
    <mergeCell ref="FK612:FL612"/>
    <mergeCell ref="FN612:FO612"/>
    <mergeCell ref="FP612:FQ612"/>
    <mergeCell ref="FY612:FZ612"/>
    <mergeCell ref="GA612:GB612"/>
    <mergeCell ref="GC612:GD612"/>
    <mergeCell ref="GE612:GF612"/>
    <mergeCell ref="GG612:GH612"/>
    <mergeCell ref="GJ612:GK612"/>
    <mergeCell ref="GL612:GM612"/>
    <mergeCell ref="GW612:GX612"/>
    <mergeCell ref="GY612:GZ612"/>
    <mergeCell ref="HA612:HB612"/>
    <mergeCell ref="HC612:HD612"/>
    <mergeCell ref="HF612:HG612"/>
    <mergeCell ref="HH612:HI612"/>
    <mergeCell ref="HJ612:HK612"/>
    <mergeCell ref="HL612:HM612"/>
    <mergeCell ref="HN612:HO612"/>
    <mergeCell ref="FN613:FO613"/>
    <mergeCell ref="FR612:FS612"/>
    <mergeCell ref="FT612:FU612"/>
    <mergeCell ref="FV612:FW612"/>
    <mergeCell ref="B697:AD697"/>
    <mergeCell ref="BY742:BZ742"/>
    <mergeCell ref="CB742:CC742"/>
    <mergeCell ref="CE742:CF742"/>
    <mergeCell ref="CH742:CI742"/>
    <mergeCell ref="CK742:CL742"/>
    <mergeCell ref="CN742:CO742"/>
    <mergeCell ref="CQ742:CR742"/>
    <mergeCell ref="CT742:CU742"/>
    <mergeCell ref="FV613:FW613"/>
    <mergeCell ref="FY613:FZ613"/>
    <mergeCell ref="GA613:GB613"/>
    <mergeCell ref="GC613:GD613"/>
    <mergeCell ref="GE613:GF613"/>
    <mergeCell ref="GG613:GH613"/>
    <mergeCell ref="GJ613:GK613"/>
    <mergeCell ref="GL613:GM613"/>
    <mergeCell ref="EG613:EH613"/>
    <mergeCell ref="EI613:EJ613"/>
    <mergeCell ref="EK613:EL613"/>
    <mergeCell ref="EM613:EN613"/>
    <mergeCell ref="EO613:EP613"/>
    <mergeCell ref="ER613:ES613"/>
    <mergeCell ref="ET613:EU613"/>
    <mergeCell ref="EV613:EW613"/>
    <mergeCell ref="EX613:EY613"/>
    <mergeCell ref="EZ613:FA613"/>
    <mergeCell ref="FC613:FD613"/>
    <mergeCell ref="FE613:FF613"/>
    <mergeCell ref="FG613:FH613"/>
    <mergeCell ref="FI613:FJ613"/>
    <mergeCell ref="FK613:FL613"/>
    <mergeCell ref="BY743:BZ743"/>
    <mergeCell ref="CB743:CC743"/>
    <mergeCell ref="CE743:CF743"/>
    <mergeCell ref="CH743:CI743"/>
    <mergeCell ref="CK743:CL743"/>
    <mergeCell ref="CN743:CO743"/>
    <mergeCell ref="CQ743:CR743"/>
    <mergeCell ref="CT743:CU743"/>
    <mergeCell ref="HH613:HI613"/>
    <mergeCell ref="HJ613:HK613"/>
    <mergeCell ref="HL613:HM613"/>
    <mergeCell ref="HN613:HO613"/>
    <mergeCell ref="EO614:EP614"/>
    <mergeCell ref="EZ614:FA614"/>
    <mergeCell ref="FK614:FL614"/>
    <mergeCell ref="FV614:FW614"/>
    <mergeCell ref="GG614:GH614"/>
    <mergeCell ref="GR614:GS614"/>
    <mergeCell ref="HC614:HD614"/>
    <mergeCell ref="HN614:HO614"/>
    <mergeCell ref="DB648:DC648"/>
    <mergeCell ref="DD648:DE648"/>
    <mergeCell ref="DB637:DC637"/>
    <mergeCell ref="DD637:DE637"/>
    <mergeCell ref="DF637:DG637"/>
    <mergeCell ref="DB638:DC638"/>
    <mergeCell ref="DD638:DE638"/>
    <mergeCell ref="DF638:DG638"/>
    <mergeCell ref="DB639:DC639"/>
    <mergeCell ref="FP613:FQ613"/>
    <mergeCell ref="FR613:FS613"/>
    <mergeCell ref="FT613:FU613"/>
    <mergeCell ref="DC869:DH869"/>
    <mergeCell ref="DJ869:DO869"/>
    <mergeCell ref="DQ869:DV869"/>
    <mergeCell ref="DX869:EC869"/>
    <mergeCell ref="DC870:DD870"/>
    <mergeCell ref="DE870:DF870"/>
    <mergeCell ref="DG870:DH870"/>
    <mergeCell ref="DJ870:DK870"/>
    <mergeCell ref="DL870:DM870"/>
    <mergeCell ref="DN870:DO870"/>
    <mergeCell ref="DQ870:DR870"/>
    <mergeCell ref="DS870:DT870"/>
    <mergeCell ref="DU870:DV870"/>
    <mergeCell ref="DX870:DY870"/>
    <mergeCell ref="DZ870:EA870"/>
    <mergeCell ref="EB870:EC870"/>
    <mergeCell ref="DC871:DD871"/>
    <mergeCell ref="DE871:DF871"/>
    <mergeCell ref="DG871:DH871"/>
    <mergeCell ref="DJ871:DK871"/>
    <mergeCell ref="DL871:DM871"/>
    <mergeCell ref="DN871:DO871"/>
    <mergeCell ref="DQ871:DR871"/>
    <mergeCell ref="DS871:DT871"/>
    <mergeCell ref="DU871:DV871"/>
    <mergeCell ref="DX871:DY871"/>
    <mergeCell ref="DZ871:EA871"/>
    <mergeCell ref="EB871:EC871"/>
    <mergeCell ref="EE869:EJ869"/>
    <mergeCell ref="EL869:EQ869"/>
    <mergeCell ref="ES869:EX869"/>
    <mergeCell ref="EZ869:FE869"/>
    <mergeCell ref="EE870:EF870"/>
    <mergeCell ref="EG870:EH870"/>
    <mergeCell ref="EI870:EJ870"/>
    <mergeCell ref="EL870:EM870"/>
    <mergeCell ref="EN870:EO870"/>
    <mergeCell ref="EP870:EQ870"/>
    <mergeCell ref="ES870:ET870"/>
    <mergeCell ref="EU870:EV870"/>
    <mergeCell ref="EW870:EX870"/>
    <mergeCell ref="EZ870:FA870"/>
    <mergeCell ref="FB870:FC870"/>
    <mergeCell ref="FD870:FE870"/>
    <mergeCell ref="EE871:EF871"/>
    <mergeCell ref="EG871:EH871"/>
    <mergeCell ref="EI871:EJ871"/>
    <mergeCell ref="EL871:EM871"/>
    <mergeCell ref="EN871:EO871"/>
    <mergeCell ref="EP871:EQ871"/>
    <mergeCell ref="ES871:ET871"/>
    <mergeCell ref="EU871:EV871"/>
    <mergeCell ref="EW871:EX871"/>
    <mergeCell ref="EZ871:FA871"/>
    <mergeCell ref="FB871:FC871"/>
    <mergeCell ref="FD871:FE871"/>
    <mergeCell ref="FG869:FL869"/>
    <mergeCell ref="FN869:FS869"/>
    <mergeCell ref="FU869:FZ869"/>
    <mergeCell ref="GB869:GG869"/>
    <mergeCell ref="FG870:FH870"/>
    <mergeCell ref="FI870:FJ870"/>
    <mergeCell ref="FK870:FL870"/>
    <mergeCell ref="FN870:FO870"/>
    <mergeCell ref="FP870:FQ870"/>
    <mergeCell ref="FR870:FS870"/>
    <mergeCell ref="FU870:FV870"/>
    <mergeCell ref="FW870:FX870"/>
    <mergeCell ref="FY870:FZ870"/>
    <mergeCell ref="GB870:GC870"/>
    <mergeCell ref="GD870:GE870"/>
    <mergeCell ref="GF870:GG870"/>
    <mergeCell ref="GI870:GJ870"/>
    <mergeCell ref="FP871:FQ871"/>
    <mergeCell ref="FR871:FS871"/>
    <mergeCell ref="FU871:FV871"/>
    <mergeCell ref="FW871:FX871"/>
    <mergeCell ref="FY871:FZ871"/>
    <mergeCell ref="GB871:GC871"/>
    <mergeCell ref="GD871:GE871"/>
    <mergeCell ref="GF871:GG871"/>
    <mergeCell ref="GI871:GJ871"/>
    <mergeCell ref="AH985:AI985"/>
    <mergeCell ref="AJ985:AK985"/>
    <mergeCell ref="AL985:AM985"/>
    <mergeCell ref="AH1062:AI1062"/>
    <mergeCell ref="AJ1062:AK1062"/>
    <mergeCell ref="AL1062:AM1062"/>
    <mergeCell ref="BY899:BZ899"/>
    <mergeCell ref="BY900:BZ900"/>
    <mergeCell ref="BY901:BZ901"/>
    <mergeCell ref="BY902:BZ902"/>
    <mergeCell ref="BY903:BZ903"/>
    <mergeCell ref="BY904:BZ904"/>
    <mergeCell ref="BY905:BZ905"/>
    <mergeCell ref="BY906:BZ906"/>
    <mergeCell ref="BY907:BZ907"/>
    <mergeCell ref="BY908:BZ908"/>
    <mergeCell ref="BY909:BZ909"/>
    <mergeCell ref="BY910:BZ910"/>
    <mergeCell ref="BY911:BZ911"/>
    <mergeCell ref="BV873:BW873"/>
    <mergeCell ref="AH872:AI872"/>
    <mergeCell ref="AJ872:AK872"/>
    <mergeCell ref="AL872:AM872"/>
    <mergeCell ref="AH1113:AI1113"/>
    <mergeCell ref="AJ1113:AK1113"/>
    <mergeCell ref="AL1113:AM1113"/>
    <mergeCell ref="BY870:BZ870"/>
    <mergeCell ref="BY871:BZ871"/>
    <mergeCell ref="BY872:BZ872"/>
    <mergeCell ref="BY873:BZ873"/>
    <mergeCell ref="BY874:BZ874"/>
    <mergeCell ref="BY875:BZ875"/>
    <mergeCell ref="BY876:BZ876"/>
    <mergeCell ref="BY877:BZ877"/>
    <mergeCell ref="BY878:BZ878"/>
    <mergeCell ref="BY879:BZ879"/>
    <mergeCell ref="BY880:BZ880"/>
    <mergeCell ref="BY881:BZ881"/>
    <mergeCell ref="BY882:BZ882"/>
    <mergeCell ref="BY883:BZ883"/>
    <mergeCell ref="BY884:BZ884"/>
    <mergeCell ref="BY885:BZ885"/>
    <mergeCell ref="BY886:BZ886"/>
    <mergeCell ref="BY887:BZ887"/>
    <mergeCell ref="BY888:BZ888"/>
    <mergeCell ref="BY889:BZ889"/>
    <mergeCell ref="BY890:BZ890"/>
    <mergeCell ref="BY891:BZ891"/>
    <mergeCell ref="BY892:BZ892"/>
    <mergeCell ref="BY893:BZ893"/>
    <mergeCell ref="BY894:BZ894"/>
    <mergeCell ref="BY895:BZ895"/>
    <mergeCell ref="BY896:BZ896"/>
    <mergeCell ref="BY897:BZ897"/>
    <mergeCell ref="BY898:BZ898"/>
    <mergeCell ref="BY912:BZ912"/>
    <mergeCell ref="BY913:BZ913"/>
    <mergeCell ref="BY914:BZ914"/>
    <mergeCell ref="BY915:BZ915"/>
    <mergeCell ref="BY916:BZ916"/>
    <mergeCell ref="CB870:CC870"/>
    <mergeCell ref="CB871:CC871"/>
    <mergeCell ref="CB872:CC872"/>
    <mergeCell ref="CB873:CC873"/>
    <mergeCell ref="CB874:CC874"/>
    <mergeCell ref="CB875:CC875"/>
    <mergeCell ref="CB876:CC876"/>
    <mergeCell ref="CB877:CC877"/>
    <mergeCell ref="CB878:CC878"/>
    <mergeCell ref="CB879:CC879"/>
    <mergeCell ref="CB880:CC880"/>
    <mergeCell ref="CB881:CC881"/>
    <mergeCell ref="CB882:CC882"/>
    <mergeCell ref="CB883:CC883"/>
    <mergeCell ref="CB884:CC884"/>
    <mergeCell ref="CB885:CC885"/>
    <mergeCell ref="CB886:CC886"/>
    <mergeCell ref="CB887:CC887"/>
    <mergeCell ref="CB888:CC888"/>
    <mergeCell ref="CB889:CC889"/>
    <mergeCell ref="CB890:CC890"/>
    <mergeCell ref="CB891:CC891"/>
    <mergeCell ref="CB892:CC892"/>
    <mergeCell ref="CB893:CC893"/>
    <mergeCell ref="CB894:CC894"/>
    <mergeCell ref="CB895:CC895"/>
    <mergeCell ref="CB896:CC896"/>
    <mergeCell ref="GL870:GM870"/>
    <mergeCell ref="GN870:GO870"/>
    <mergeCell ref="GP870:GQ870"/>
    <mergeCell ref="GR870:GS870"/>
    <mergeCell ref="GL871:GM871"/>
    <mergeCell ref="GN871:GO871"/>
    <mergeCell ref="GP871:GQ871"/>
    <mergeCell ref="GR871:GS871"/>
    <mergeCell ref="CB914:CC914"/>
    <mergeCell ref="CB915:CC915"/>
    <mergeCell ref="CB916:CC916"/>
    <mergeCell ref="CB897:CC897"/>
    <mergeCell ref="CB898:CC898"/>
    <mergeCell ref="CB899:CC899"/>
    <mergeCell ref="CB900:CC900"/>
    <mergeCell ref="CB901:CC901"/>
    <mergeCell ref="CB902:CC902"/>
    <mergeCell ref="CB903:CC903"/>
    <mergeCell ref="CB904:CC904"/>
    <mergeCell ref="CB905:CC905"/>
    <mergeCell ref="CB906:CC906"/>
    <mergeCell ref="CB907:CC907"/>
    <mergeCell ref="CB908:CC908"/>
    <mergeCell ref="CB909:CC909"/>
    <mergeCell ref="CB910:CC910"/>
    <mergeCell ref="CB911:CC911"/>
    <mergeCell ref="CB912:CC912"/>
    <mergeCell ref="CB913:CC913"/>
    <mergeCell ref="FG871:FH871"/>
    <mergeCell ref="FI871:FJ871"/>
    <mergeCell ref="FK871:FL871"/>
    <mergeCell ref="FN871:FO871"/>
    <mergeCell ref="GL893:GM893"/>
    <mergeCell ref="GL894:GM894"/>
    <mergeCell ref="GL895:GM895"/>
    <mergeCell ref="GL896:GM896"/>
    <mergeCell ref="GL897:GM897"/>
    <mergeCell ref="GL898:GM898"/>
    <mergeCell ref="GL899:GM899"/>
    <mergeCell ref="GL900:GM900"/>
    <mergeCell ref="GL901:GM901"/>
    <mergeCell ref="GL902:GM902"/>
    <mergeCell ref="GL903:GM903"/>
    <mergeCell ref="GL904:GM904"/>
    <mergeCell ref="GL905:GM905"/>
    <mergeCell ref="GL872:GM872"/>
    <mergeCell ref="GL873:GM873"/>
    <mergeCell ref="GL874:GM874"/>
    <mergeCell ref="GL875:GM875"/>
    <mergeCell ref="GL876:GM876"/>
    <mergeCell ref="GL877:GM877"/>
    <mergeCell ref="GL878:GM878"/>
    <mergeCell ref="GL879:GM879"/>
    <mergeCell ref="GL880:GM880"/>
    <mergeCell ref="GL881:GM881"/>
    <mergeCell ref="GL882:GM882"/>
    <mergeCell ref="GL883:GM883"/>
    <mergeCell ref="GL884:GM884"/>
    <mergeCell ref="GL885:GM885"/>
    <mergeCell ref="GL886:GM886"/>
    <mergeCell ref="GL887:GM887"/>
    <mergeCell ref="GL888:GM888"/>
    <mergeCell ref="GL910:GM910"/>
    <mergeCell ref="GL911:GM911"/>
    <mergeCell ref="GL912:GM912"/>
    <mergeCell ref="GL913:GM913"/>
    <mergeCell ref="GL914:GM914"/>
    <mergeCell ref="GL915:GM915"/>
    <mergeCell ref="GL916:GM916"/>
    <mergeCell ref="GN872:GO872"/>
    <mergeCell ref="GN873:GO873"/>
    <mergeCell ref="GN874:GO874"/>
    <mergeCell ref="GN875:GO875"/>
    <mergeCell ref="GN876:GO876"/>
    <mergeCell ref="GN877:GO877"/>
    <mergeCell ref="GN878:GO878"/>
    <mergeCell ref="GN879:GO879"/>
    <mergeCell ref="GN880:GO880"/>
    <mergeCell ref="GN881:GO881"/>
    <mergeCell ref="GN882:GO882"/>
    <mergeCell ref="GN883:GO883"/>
    <mergeCell ref="GN884:GO884"/>
    <mergeCell ref="GN885:GO885"/>
    <mergeCell ref="GN886:GO886"/>
    <mergeCell ref="GN887:GO887"/>
    <mergeCell ref="GN888:GO888"/>
    <mergeCell ref="GN889:GO889"/>
    <mergeCell ref="GN890:GO890"/>
    <mergeCell ref="GN891:GO891"/>
    <mergeCell ref="GN892:GO892"/>
    <mergeCell ref="GL889:GM889"/>
    <mergeCell ref="GL890:GM890"/>
    <mergeCell ref="GL891:GM891"/>
    <mergeCell ref="GL892:GM892"/>
    <mergeCell ref="GN895:GO895"/>
    <mergeCell ref="GN896:GO896"/>
    <mergeCell ref="GN897:GO897"/>
    <mergeCell ref="GN898:GO898"/>
    <mergeCell ref="GN899:GO899"/>
    <mergeCell ref="GN900:GO900"/>
    <mergeCell ref="GN901:GO901"/>
    <mergeCell ref="GN902:GO902"/>
    <mergeCell ref="GN903:GO903"/>
    <mergeCell ref="GN904:GO904"/>
    <mergeCell ref="GN905:GO905"/>
    <mergeCell ref="GN906:GO906"/>
    <mergeCell ref="GN907:GO907"/>
    <mergeCell ref="GN908:GO908"/>
    <mergeCell ref="GN909:GO909"/>
    <mergeCell ref="GL906:GM906"/>
    <mergeCell ref="GL907:GM907"/>
    <mergeCell ref="GL908:GM908"/>
    <mergeCell ref="GL909:GM909"/>
    <mergeCell ref="GN912:GO912"/>
    <mergeCell ref="GN913:GO913"/>
    <mergeCell ref="GN914:GO914"/>
    <mergeCell ref="GN915:GO915"/>
    <mergeCell ref="GN916:GO916"/>
    <mergeCell ref="GP872:GQ872"/>
    <mergeCell ref="GP873:GQ873"/>
    <mergeCell ref="GP874:GQ874"/>
    <mergeCell ref="GP875:GQ875"/>
    <mergeCell ref="GP876:GQ876"/>
    <mergeCell ref="GP877:GQ877"/>
    <mergeCell ref="GP878:GQ878"/>
    <mergeCell ref="GP879:GQ879"/>
    <mergeCell ref="GP880:GQ880"/>
    <mergeCell ref="GP881:GQ881"/>
    <mergeCell ref="GP882:GQ882"/>
    <mergeCell ref="GP883:GQ883"/>
    <mergeCell ref="GP884:GQ884"/>
    <mergeCell ref="GP885:GQ885"/>
    <mergeCell ref="GP886:GQ886"/>
    <mergeCell ref="GP887:GQ887"/>
    <mergeCell ref="GP888:GQ888"/>
    <mergeCell ref="GP889:GQ889"/>
    <mergeCell ref="GP890:GQ890"/>
    <mergeCell ref="GP891:GQ891"/>
    <mergeCell ref="GP892:GQ892"/>
    <mergeCell ref="GP893:GQ893"/>
    <mergeCell ref="GP894:GQ894"/>
    <mergeCell ref="GP895:GQ895"/>
    <mergeCell ref="GP896:GQ896"/>
    <mergeCell ref="GN893:GO893"/>
    <mergeCell ref="GN894:GO894"/>
    <mergeCell ref="GR900:GS900"/>
    <mergeCell ref="GP897:GQ897"/>
    <mergeCell ref="GP898:GQ898"/>
    <mergeCell ref="GP899:GQ899"/>
    <mergeCell ref="GP900:GQ900"/>
    <mergeCell ref="GP901:GQ901"/>
    <mergeCell ref="GP902:GQ902"/>
    <mergeCell ref="GP903:GQ903"/>
    <mergeCell ref="GP904:GQ904"/>
    <mergeCell ref="GP905:GQ905"/>
    <mergeCell ref="GP906:GQ906"/>
    <mergeCell ref="GP907:GQ907"/>
    <mergeCell ref="GP908:GQ908"/>
    <mergeCell ref="GP909:GQ909"/>
    <mergeCell ref="GP910:GQ910"/>
    <mergeCell ref="GP911:GQ911"/>
    <mergeCell ref="GP912:GQ912"/>
    <mergeCell ref="GL869:GS869"/>
    <mergeCell ref="GP914:GQ914"/>
    <mergeCell ref="GP915:GQ915"/>
    <mergeCell ref="GP916:GQ916"/>
    <mergeCell ref="GR872:GS872"/>
    <mergeCell ref="GR873:GS873"/>
    <mergeCell ref="GR874:GS874"/>
    <mergeCell ref="GR875:GS875"/>
    <mergeCell ref="GR876:GS876"/>
    <mergeCell ref="GR877:GS877"/>
    <mergeCell ref="GR878:GS878"/>
    <mergeCell ref="GR879:GS879"/>
    <mergeCell ref="GR880:GS880"/>
    <mergeCell ref="GR881:GS881"/>
    <mergeCell ref="GR882:GS882"/>
    <mergeCell ref="GR883:GS883"/>
    <mergeCell ref="GR884:GS884"/>
    <mergeCell ref="GR885:GS885"/>
    <mergeCell ref="GR886:GS886"/>
    <mergeCell ref="GR887:GS887"/>
    <mergeCell ref="GR888:GS888"/>
    <mergeCell ref="GR889:GS889"/>
    <mergeCell ref="GR890:GS890"/>
    <mergeCell ref="GR891:GS891"/>
    <mergeCell ref="GR892:GS892"/>
    <mergeCell ref="GR893:GS893"/>
    <mergeCell ref="GR894:GS894"/>
    <mergeCell ref="GR895:GS895"/>
    <mergeCell ref="GR896:GS896"/>
    <mergeCell ref="GR897:GS897"/>
    <mergeCell ref="GR898:GS898"/>
    <mergeCell ref="GR899:GS899"/>
    <mergeCell ref="GI1028:GJ1028"/>
    <mergeCell ref="GK1028:GL1028"/>
    <mergeCell ref="GM1028:GN1028"/>
    <mergeCell ref="GO1028:GP1028"/>
    <mergeCell ref="GQ1028:GR1028"/>
    <mergeCell ref="GS1028:GT1028"/>
    <mergeCell ref="GU1028:GV1028"/>
    <mergeCell ref="GW1028:GX1028"/>
    <mergeCell ref="GY1028:GZ1028"/>
    <mergeCell ref="HA1028:HB1028"/>
    <mergeCell ref="HC1028:HD1028"/>
    <mergeCell ref="HE1028:HF1028"/>
    <mergeCell ref="HG1028:HH1028"/>
    <mergeCell ref="GR901:GS901"/>
    <mergeCell ref="GR902:GS902"/>
    <mergeCell ref="GR903:GS903"/>
    <mergeCell ref="GR904:GS904"/>
    <mergeCell ref="GR905:GS905"/>
    <mergeCell ref="GR906:GS906"/>
    <mergeCell ref="GR907:GS907"/>
    <mergeCell ref="GR908:GS908"/>
    <mergeCell ref="GR909:GS909"/>
    <mergeCell ref="GR910:GS910"/>
    <mergeCell ref="GR911:GS911"/>
    <mergeCell ref="GR912:GS912"/>
    <mergeCell ref="GR913:GS913"/>
    <mergeCell ref="GR914:GS914"/>
    <mergeCell ref="GR915:GS915"/>
    <mergeCell ref="GR916:GS916"/>
    <mergeCell ref="GP913:GQ913"/>
    <mergeCell ref="GN910:GO910"/>
    <mergeCell ref="GN911:GO911"/>
    <mergeCell ref="B991:AD991"/>
    <mergeCell ref="GI1026:HH1026"/>
    <mergeCell ref="GI1027:GJ1027"/>
    <mergeCell ref="GK1027:GL1027"/>
    <mergeCell ref="GM1027:GN1027"/>
    <mergeCell ref="GO1027:GP1027"/>
    <mergeCell ref="GQ1027:GR1027"/>
    <mergeCell ref="GS1027:GT1027"/>
    <mergeCell ref="GU1027:GV1027"/>
    <mergeCell ref="GW1027:GX1027"/>
    <mergeCell ref="GY1027:GZ1027"/>
    <mergeCell ref="HA1027:HB1027"/>
    <mergeCell ref="HC1027:HD1027"/>
    <mergeCell ref="HE1027:HF1027"/>
    <mergeCell ref="HG1027:HH1027"/>
    <mergeCell ref="AC1026:AD1026"/>
    <mergeCell ref="X1026:X1027"/>
    <mergeCell ref="Y1026:Z1026"/>
    <mergeCell ref="C1017:AD1017"/>
    <mergeCell ref="C1018:AD1018"/>
    <mergeCell ref="C1019:AD1019"/>
    <mergeCell ref="C999:AD999"/>
    <mergeCell ref="C1000:AD1000"/>
    <mergeCell ref="C1001:AD1001"/>
    <mergeCell ref="C1002:AD1002"/>
    <mergeCell ref="C1003:AD1003"/>
    <mergeCell ref="C1004:AD1004"/>
    <mergeCell ref="C1010:AD1010"/>
    <mergeCell ref="AA1026:AB1026"/>
    <mergeCell ref="AH1026:AO1026"/>
    <mergeCell ref="AQ1026:AX1026"/>
    <mergeCell ref="AZ1026:BG1026"/>
    <mergeCell ref="GI1029:GJ1029"/>
    <mergeCell ref="GK1029:GL1029"/>
    <mergeCell ref="GM1029:GN1029"/>
    <mergeCell ref="GO1029:GP1029"/>
    <mergeCell ref="GQ1029:GR1029"/>
    <mergeCell ref="GS1029:GT1029"/>
    <mergeCell ref="GU1029:GV1029"/>
    <mergeCell ref="GW1029:GX1029"/>
    <mergeCell ref="GY1029:GZ1029"/>
    <mergeCell ref="HA1029:HB1029"/>
    <mergeCell ref="HC1029:HD1029"/>
    <mergeCell ref="HE1029:HF1029"/>
    <mergeCell ref="HG1029:HH1029"/>
    <mergeCell ref="GI1030:GJ1030"/>
    <mergeCell ref="GK1030:GL1030"/>
    <mergeCell ref="GM1030:GN1030"/>
    <mergeCell ref="GO1030:GP1030"/>
    <mergeCell ref="GQ1030:GR1030"/>
    <mergeCell ref="GS1030:GT1030"/>
    <mergeCell ref="GU1030:GV1030"/>
    <mergeCell ref="GW1030:GX1030"/>
    <mergeCell ref="GY1030:GZ1030"/>
    <mergeCell ref="HA1030:HB1030"/>
    <mergeCell ref="HC1030:HD1030"/>
    <mergeCell ref="HE1030:HF1030"/>
    <mergeCell ref="HG1030:HH1030"/>
    <mergeCell ref="GI1031:GJ1031"/>
    <mergeCell ref="GK1031:GL1031"/>
    <mergeCell ref="GM1031:GN1031"/>
    <mergeCell ref="GO1031:GP1031"/>
    <mergeCell ref="GQ1031:GR1031"/>
    <mergeCell ref="GS1031:GT1031"/>
    <mergeCell ref="GU1031:GV1031"/>
    <mergeCell ref="GW1031:GX1031"/>
    <mergeCell ref="GY1031:GZ1031"/>
    <mergeCell ref="HA1031:HB1031"/>
    <mergeCell ref="HC1031:HD1031"/>
    <mergeCell ref="HE1031:HF1031"/>
    <mergeCell ref="HG1031:HH1031"/>
    <mergeCell ref="GI1032:GJ1032"/>
    <mergeCell ref="GK1032:GL1032"/>
    <mergeCell ref="GM1032:GN1032"/>
    <mergeCell ref="GO1032:GP1032"/>
    <mergeCell ref="GQ1032:GR1032"/>
    <mergeCell ref="GS1032:GT1032"/>
    <mergeCell ref="GU1032:GV1032"/>
    <mergeCell ref="GW1032:GX1032"/>
    <mergeCell ref="GY1032:GZ1032"/>
    <mergeCell ref="HA1032:HB1032"/>
    <mergeCell ref="HC1032:HD1032"/>
    <mergeCell ref="HE1032:HF1032"/>
    <mergeCell ref="HG1032:HH1032"/>
    <mergeCell ref="GI1033:GJ1033"/>
    <mergeCell ref="GK1033:GL1033"/>
    <mergeCell ref="GM1033:GN1033"/>
    <mergeCell ref="GO1033:GP1033"/>
    <mergeCell ref="GQ1033:GR1033"/>
    <mergeCell ref="GS1033:GT1033"/>
    <mergeCell ref="GU1033:GV1033"/>
    <mergeCell ref="GW1033:GX1033"/>
    <mergeCell ref="GY1033:GZ1033"/>
    <mergeCell ref="HA1033:HB1033"/>
    <mergeCell ref="HC1033:HD1033"/>
    <mergeCell ref="HE1033:HF1033"/>
    <mergeCell ref="HG1033:HH1033"/>
    <mergeCell ref="GI1034:GJ1034"/>
    <mergeCell ref="GK1034:GL1034"/>
    <mergeCell ref="GM1034:GN1034"/>
    <mergeCell ref="GO1034:GP1034"/>
    <mergeCell ref="GQ1034:GR1034"/>
    <mergeCell ref="GS1034:GT1034"/>
    <mergeCell ref="GU1034:GV1034"/>
    <mergeCell ref="GW1034:GX1034"/>
    <mergeCell ref="GY1034:GZ1034"/>
    <mergeCell ref="HA1034:HB1034"/>
    <mergeCell ref="HC1034:HD1034"/>
    <mergeCell ref="HE1034:HF1034"/>
    <mergeCell ref="HG1034:HH1034"/>
    <mergeCell ref="GI1035:GJ1035"/>
    <mergeCell ref="GK1035:GL1035"/>
    <mergeCell ref="GM1035:GN1035"/>
    <mergeCell ref="GO1035:GP1035"/>
    <mergeCell ref="GQ1035:GR1035"/>
    <mergeCell ref="GS1035:GT1035"/>
    <mergeCell ref="GU1035:GV1035"/>
    <mergeCell ref="GW1035:GX1035"/>
    <mergeCell ref="GY1035:GZ1035"/>
    <mergeCell ref="HA1035:HB1035"/>
    <mergeCell ref="HC1035:HD1035"/>
    <mergeCell ref="HE1035:HF1035"/>
    <mergeCell ref="HG1035:HH1035"/>
    <mergeCell ref="GI1036:GJ1036"/>
    <mergeCell ref="GK1036:GL1036"/>
    <mergeCell ref="GM1036:GN1036"/>
    <mergeCell ref="GO1036:GP1036"/>
    <mergeCell ref="GQ1036:GR1036"/>
    <mergeCell ref="GS1036:GT1036"/>
    <mergeCell ref="GU1036:GV1036"/>
    <mergeCell ref="GW1036:GX1036"/>
    <mergeCell ref="GY1036:GZ1036"/>
    <mergeCell ref="HA1036:HB1036"/>
    <mergeCell ref="HC1036:HD1036"/>
    <mergeCell ref="HE1036:HF1036"/>
    <mergeCell ref="HG1036:HH1036"/>
    <mergeCell ref="GI1037:GJ1037"/>
    <mergeCell ref="GK1037:GL1037"/>
    <mergeCell ref="GM1037:GN1037"/>
    <mergeCell ref="GO1037:GP1037"/>
    <mergeCell ref="GQ1037:GR1037"/>
    <mergeCell ref="GS1037:GT1037"/>
    <mergeCell ref="GU1037:GV1037"/>
    <mergeCell ref="GW1037:GX1037"/>
    <mergeCell ref="GY1037:GZ1037"/>
    <mergeCell ref="HA1037:HB1037"/>
    <mergeCell ref="HC1037:HD1037"/>
    <mergeCell ref="HE1037:HF1037"/>
    <mergeCell ref="HG1037:HH1037"/>
    <mergeCell ref="GI1038:GJ1038"/>
    <mergeCell ref="GK1038:GL1038"/>
    <mergeCell ref="GM1038:GN1038"/>
    <mergeCell ref="GO1038:GP1038"/>
    <mergeCell ref="GQ1038:GR1038"/>
    <mergeCell ref="GS1038:GT1038"/>
    <mergeCell ref="GU1038:GV1038"/>
    <mergeCell ref="GW1038:GX1038"/>
    <mergeCell ref="GY1038:GZ1038"/>
    <mergeCell ref="HA1038:HB1038"/>
    <mergeCell ref="HC1038:HD1038"/>
    <mergeCell ref="HE1038:HF1038"/>
    <mergeCell ref="HG1038:HH1038"/>
    <mergeCell ref="FL269:FM269"/>
    <mergeCell ref="FN269:FO269"/>
    <mergeCell ref="FJ270:FK270"/>
    <mergeCell ref="FL270:FM270"/>
    <mergeCell ref="HG1040:HH1040"/>
    <mergeCell ref="GI1102:GJ1102"/>
    <mergeCell ref="GK1102:GL1102"/>
    <mergeCell ref="GM1102:GN1102"/>
    <mergeCell ref="GO1102:GP1102"/>
    <mergeCell ref="GI1103:GJ1103"/>
    <mergeCell ref="GK1103:GL1103"/>
    <mergeCell ref="GM1103:GN1103"/>
    <mergeCell ref="GO1103:GP1103"/>
    <mergeCell ref="GI1101:HH1101"/>
    <mergeCell ref="GQ1102:GR1102"/>
    <mergeCell ref="GS1102:GT1102"/>
    <mergeCell ref="GU1102:GV1102"/>
    <mergeCell ref="GW1102:GX1102"/>
    <mergeCell ref="GY1102:GZ1102"/>
    <mergeCell ref="HA1102:HB1102"/>
    <mergeCell ref="HC1102:HD1102"/>
    <mergeCell ref="HE1102:HF1102"/>
    <mergeCell ref="HG1102:HH1102"/>
    <mergeCell ref="GQ1103:GR1103"/>
    <mergeCell ref="GS1103:GT1103"/>
    <mergeCell ref="GU1103:GV1103"/>
    <mergeCell ref="GW1103:GX1103"/>
    <mergeCell ref="GY1103:GZ1103"/>
    <mergeCell ref="HA1103:HB1103"/>
    <mergeCell ref="HC1103:HD1103"/>
    <mergeCell ref="HE1103:HF1103"/>
    <mergeCell ref="HG1103:HH1103"/>
    <mergeCell ref="ES424:ET425"/>
    <mergeCell ref="EV424:EW425"/>
    <mergeCell ref="EX424:FE424"/>
    <mergeCell ref="FF424:FK424"/>
    <mergeCell ref="HG1104:HH1104"/>
    <mergeCell ref="B1119:AD1119"/>
    <mergeCell ref="DV126:EA126"/>
    <mergeCell ref="DV127:DW127"/>
    <mergeCell ref="DX127:DY127"/>
    <mergeCell ref="DZ127:EA127"/>
    <mergeCell ref="DV128:DW128"/>
    <mergeCell ref="DX128:DY128"/>
    <mergeCell ref="DZ128:EA128"/>
    <mergeCell ref="DV129:DW129"/>
    <mergeCell ref="DX129:DY129"/>
    <mergeCell ref="DZ129:EA129"/>
    <mergeCell ref="DX134:DY134"/>
    <mergeCell ref="DZ134:EA134"/>
    <mergeCell ref="DV130:DW130"/>
    <mergeCell ref="DV131:DW131"/>
    <mergeCell ref="DV132:DW132"/>
    <mergeCell ref="DV133:DW133"/>
    <mergeCell ref="DX130:DY130"/>
    <mergeCell ref="DX131:DY131"/>
    <mergeCell ref="DX132:DY132"/>
    <mergeCell ref="DX133:DY133"/>
    <mergeCell ref="DZ130:EA130"/>
    <mergeCell ref="DZ131:EA131"/>
    <mergeCell ref="DZ132:EA132"/>
    <mergeCell ref="DZ133:EA133"/>
    <mergeCell ref="FJ268:FO268"/>
    <mergeCell ref="FJ269:FK269"/>
    <mergeCell ref="FN270:FO270"/>
    <mergeCell ref="FJ271:FK271"/>
    <mergeCell ref="FL271:FM271"/>
    <mergeCell ref="FN271:FO271"/>
    <mergeCell ref="FJ272:FK272"/>
    <mergeCell ref="FL272:FM272"/>
    <mergeCell ref="FN272:FO272"/>
    <mergeCell ref="FJ273:FK273"/>
    <mergeCell ref="FL273:FM273"/>
    <mergeCell ref="FN273:FO273"/>
    <mergeCell ref="FJ274:FK274"/>
    <mergeCell ref="FL274:FM274"/>
    <mergeCell ref="FN274:FO274"/>
    <mergeCell ref="FJ275:FK275"/>
    <mergeCell ref="FL275:FM275"/>
    <mergeCell ref="FN275:FO275"/>
    <mergeCell ref="FL279:FM279"/>
    <mergeCell ref="FN279:FO279"/>
    <mergeCell ref="FJ276:FK276"/>
    <mergeCell ref="FJ278:FK278"/>
    <mergeCell ref="FL278:FM278"/>
    <mergeCell ref="FN278:FO278"/>
    <mergeCell ref="FJ277:FK277"/>
    <mergeCell ref="FL276:FM276"/>
    <mergeCell ref="FL277:FM277"/>
    <mergeCell ref="FN276:FO276"/>
    <mergeCell ref="FN277:FO277"/>
    <mergeCell ref="FO424:FT424"/>
    <mergeCell ref="DA425:DB425"/>
    <mergeCell ref="DC425:DD425"/>
    <mergeCell ref="DE425:DF425"/>
    <mergeCell ref="DL425:DM425"/>
    <mergeCell ref="DN425:DO425"/>
    <mergeCell ref="DP425:DQ425"/>
    <mergeCell ref="EM354:EN354"/>
    <mergeCell ref="EB352:EC352"/>
    <mergeCell ref="EE352:EF352"/>
    <mergeCell ref="EG352:EH352"/>
    <mergeCell ref="EI352:EJ352"/>
    <mergeCell ref="EK352:EL352"/>
    <mergeCell ref="EM352:EN352"/>
    <mergeCell ref="CQ353:CR353"/>
    <mergeCell ref="CS353:CT353"/>
    <mergeCell ref="CU353:CV353"/>
    <mergeCell ref="CQ423:DH423"/>
    <mergeCell ref="DJ423:EA423"/>
    <mergeCell ref="EC423:ET423"/>
    <mergeCell ref="EV423:FM423"/>
    <mergeCell ref="CQ424:CR425"/>
    <mergeCell ref="CS424:CZ424"/>
    <mergeCell ref="DA424:DF424"/>
    <mergeCell ref="DG424:DH425"/>
    <mergeCell ref="DJ424:DK425"/>
    <mergeCell ref="DL424:DS424"/>
    <mergeCell ref="DT424:DY424"/>
    <mergeCell ref="DZ424:EA425"/>
    <mergeCell ref="EC424:ED425"/>
    <mergeCell ref="EE424:EL424"/>
    <mergeCell ref="EM424:ER424"/>
    <mergeCell ref="D642:N642"/>
    <mergeCell ref="D643:N643"/>
    <mergeCell ref="D644:N644"/>
    <mergeCell ref="D645:N645"/>
    <mergeCell ref="D646:N646"/>
    <mergeCell ref="D647:N647"/>
    <mergeCell ref="D687:N687"/>
    <mergeCell ref="D688:N688"/>
    <mergeCell ref="D689:N689"/>
    <mergeCell ref="D690:N690"/>
    <mergeCell ref="D691:N691"/>
    <mergeCell ref="D692:N692"/>
    <mergeCell ref="D774:L774"/>
    <mergeCell ref="D775:L775"/>
    <mergeCell ref="D502:L502"/>
    <mergeCell ref="D503:L503"/>
    <mergeCell ref="D504:L504"/>
    <mergeCell ref="D505:L505"/>
    <mergeCell ref="D506:L506"/>
    <mergeCell ref="D507:L507"/>
    <mergeCell ref="D762:L762"/>
    <mergeCell ref="D763:L763"/>
    <mergeCell ref="D757:L757"/>
    <mergeCell ref="D743:L743"/>
    <mergeCell ref="D744:L744"/>
    <mergeCell ref="D745:L745"/>
    <mergeCell ref="D746:L746"/>
    <mergeCell ref="D747:L747"/>
    <mergeCell ref="D748:L748"/>
    <mergeCell ref="C578:AD578"/>
    <mergeCell ref="C579:AD579"/>
    <mergeCell ref="B586:AD586"/>
    <mergeCell ref="D981:L981"/>
    <mergeCell ref="D982:L982"/>
    <mergeCell ref="D1039:L1039"/>
    <mergeCell ref="D1059:L1059"/>
    <mergeCell ref="D778:L778"/>
    <mergeCell ref="D779:L779"/>
    <mergeCell ref="D819:L819"/>
    <mergeCell ref="D820:L820"/>
    <mergeCell ref="D821:L821"/>
    <mergeCell ref="D822:L822"/>
    <mergeCell ref="D823:L823"/>
    <mergeCell ref="D824:L824"/>
    <mergeCell ref="D917:L917"/>
    <mergeCell ref="D918:L918"/>
    <mergeCell ref="D919:L919"/>
    <mergeCell ref="D920:L920"/>
    <mergeCell ref="D921:L921"/>
    <mergeCell ref="D1057:L1057"/>
    <mergeCell ref="D1058:L1058"/>
    <mergeCell ref="C987:AD987"/>
    <mergeCell ref="C1011:AD1011"/>
    <mergeCell ref="C1012:AD1012"/>
    <mergeCell ref="C988:AD988"/>
    <mergeCell ref="C1020:AD1020"/>
    <mergeCell ref="AA1046:AB1046"/>
    <mergeCell ref="AC1046:AD1046"/>
    <mergeCell ref="M1045:U1045"/>
    <mergeCell ref="X1046:X1047"/>
    <mergeCell ref="D966:L966"/>
    <mergeCell ref="D947:L947"/>
    <mergeCell ref="D977:L977"/>
    <mergeCell ref="D978:L978"/>
    <mergeCell ref="AR64:AS64"/>
    <mergeCell ref="AR65:AS65"/>
    <mergeCell ref="AR66:AS66"/>
    <mergeCell ref="AR67:AS67"/>
    <mergeCell ref="AR68:AS68"/>
    <mergeCell ref="AR69:AS69"/>
    <mergeCell ref="AR63:AU63"/>
    <mergeCell ref="FQ270:FR270"/>
    <mergeCell ref="FQ271:FR271"/>
    <mergeCell ref="FQ272:FR272"/>
    <mergeCell ref="FQ273:FR273"/>
    <mergeCell ref="FQ274:FR274"/>
    <mergeCell ref="FQ275:FR275"/>
    <mergeCell ref="FQ269:GA269"/>
    <mergeCell ref="CV536:CW536"/>
    <mergeCell ref="CV537:CW537"/>
    <mergeCell ref="CV538:CW538"/>
    <mergeCell ref="FJ350:FO350"/>
    <mergeCell ref="FJ351:FK351"/>
    <mergeCell ref="FL351:FM351"/>
    <mergeCell ref="FN351:FO351"/>
    <mergeCell ref="FJ352:FK352"/>
    <mergeCell ref="FL352:FM352"/>
    <mergeCell ref="FN352:FO352"/>
    <mergeCell ref="FJ353:FK353"/>
    <mergeCell ref="FL353:FM353"/>
    <mergeCell ref="FN353:FO353"/>
    <mergeCell ref="FL360:FM360"/>
    <mergeCell ref="FN360:FO360"/>
    <mergeCell ref="BY354:BZ354"/>
    <mergeCell ref="CJ354:CK354"/>
    <mergeCell ref="CU354:CV354"/>
    <mergeCell ref="HU747:HV747"/>
    <mergeCell ref="HU748:HV748"/>
    <mergeCell ref="HU742:HZ742"/>
    <mergeCell ref="GP612:GQ612"/>
    <mergeCell ref="GR612:GS612"/>
    <mergeCell ref="GU612:GV612"/>
    <mergeCell ref="HQ610:HR610"/>
    <mergeCell ref="HQ611:HR611"/>
    <mergeCell ref="GN613:GO613"/>
    <mergeCell ref="GP613:GQ613"/>
    <mergeCell ref="GR613:GS613"/>
    <mergeCell ref="GU613:GV613"/>
    <mergeCell ref="GW613:GX613"/>
    <mergeCell ref="GY613:GZ613"/>
    <mergeCell ref="HA613:HB613"/>
    <mergeCell ref="HC613:HD613"/>
    <mergeCell ref="HF613:HG613"/>
    <mergeCell ref="GN612:GO612"/>
    <mergeCell ref="GP611:GQ611"/>
    <mergeCell ref="GR611:GS611"/>
    <mergeCell ref="GU611:GV611"/>
    <mergeCell ref="GW611:GX611"/>
    <mergeCell ref="GY611:GZ611"/>
    <mergeCell ref="HA611:HB611"/>
    <mergeCell ref="HC611:HD611"/>
    <mergeCell ref="HF611:HG611"/>
    <mergeCell ref="HH611:HI611"/>
    <mergeCell ref="HJ611:HK611"/>
    <mergeCell ref="HL611:HM611"/>
    <mergeCell ref="HN611:HO611"/>
    <mergeCell ref="HH610:HI610"/>
    <mergeCell ref="HJ610:HK610"/>
    <mergeCell ref="HX1106:HY1106"/>
    <mergeCell ref="HX1107:HY1107"/>
    <mergeCell ref="HX1108:HY1108"/>
    <mergeCell ref="HI870:HN870"/>
    <mergeCell ref="HI871:HJ871"/>
    <mergeCell ref="HI872:HJ872"/>
    <mergeCell ref="HI873:HJ873"/>
    <mergeCell ref="HI874:HJ874"/>
    <mergeCell ref="HI875:HJ875"/>
    <mergeCell ref="HI876:HJ876"/>
    <mergeCell ref="HX1027:IC1027"/>
    <mergeCell ref="HX1028:HY1028"/>
    <mergeCell ref="HX1029:HY1029"/>
    <mergeCell ref="HX1030:HY1030"/>
    <mergeCell ref="HX1031:HY1031"/>
    <mergeCell ref="HX1032:HY1032"/>
    <mergeCell ref="HX1033:HY1033"/>
    <mergeCell ref="HX1102:IC1102"/>
    <mergeCell ref="HX1103:HY1103"/>
    <mergeCell ref="HX1104:HY1104"/>
    <mergeCell ref="HL1030:HM1030"/>
    <mergeCell ref="HN1030:HO1030"/>
    <mergeCell ref="HQ1030:HR1030"/>
    <mergeCell ref="HS1030:HT1030"/>
    <mergeCell ref="HU1030:HV1030"/>
    <mergeCell ref="HJ1031:HK1031"/>
    <mergeCell ref="HL1031:HM1031"/>
    <mergeCell ref="HN1031:HO1031"/>
    <mergeCell ref="HQ1031:HR1031"/>
    <mergeCell ref="HS1031:HT1031"/>
    <mergeCell ref="HU1031:HV1031"/>
    <mergeCell ref="HQ1101:HV1101"/>
    <mergeCell ref="DN872:DO872"/>
    <mergeCell ref="DU872:DV872"/>
    <mergeCell ref="EB872:EC872"/>
    <mergeCell ref="EI872:EJ872"/>
    <mergeCell ref="EP872:EQ872"/>
    <mergeCell ref="EW872:EX872"/>
    <mergeCell ref="FD872:FE872"/>
    <mergeCell ref="DD1029:DE1029"/>
    <mergeCell ref="DK1029:DL1029"/>
    <mergeCell ref="DR1029:DS1029"/>
    <mergeCell ref="DY1029:DZ1029"/>
    <mergeCell ref="EF1029:EG1029"/>
    <mergeCell ref="EM1029:EN1029"/>
    <mergeCell ref="ET1029:EU1029"/>
    <mergeCell ref="FA1029:FB1029"/>
    <mergeCell ref="B83:AD83"/>
    <mergeCell ref="HX1105:HY1105"/>
    <mergeCell ref="CV539:CW539"/>
    <mergeCell ref="CV540:CW540"/>
    <mergeCell ref="CV541:CW541"/>
    <mergeCell ref="CV535:DG535"/>
    <mergeCell ref="CE566:CF566"/>
    <mergeCell ref="CE567:CF567"/>
    <mergeCell ref="CE568:CF568"/>
    <mergeCell ref="CE569:CF569"/>
    <mergeCell ref="CE570:CF570"/>
    <mergeCell ref="CE571:CF571"/>
    <mergeCell ref="CE565:CL565"/>
    <mergeCell ref="HU743:HV743"/>
    <mergeCell ref="HU744:HV744"/>
    <mergeCell ref="HU745:HV745"/>
    <mergeCell ref="HU746:HV746"/>
  </mergeCells>
  <phoneticPr fontId="51" type="noConversion"/>
  <conditionalFormatting sqref="A1:XFD533 A542:XFD743 A873:XFD1028 A1030:XFD1102 A1103:HP1107 A1108:XFD1048576 A534:BX536 A537:CI541 A745:XFD871 A744:DA744 A872:DG872 A1029:DD1029 CH534:CN534 CU534:XFD534 CO534:CT537 CI535:CM536 CV535:DH541 DU535:DV541 EJ535:XFD541 DC744:DH744 DJ744:DO744 DQ744:DV744 DX744:EC744 EE744:EJ744 EL744:EQ744 ES744:EX744 EZ744:XFD744 DI872:DN872 DP872:DU872 DW872:EB872 ED872:EI872 EK872:EP872 ER872:EW872 EY872:FD872 FF872:XFD872 DF1029:DK1029 DM1029:DR1029 DT1029:DY1029 EA1029:EF1029 EH1029:EM1029 EO1029:ET1029 EV1029:FA1029 FC1029:XFD1029 HW1103:XFD1107 HQ1103:HV1108">
    <cfRule type="expression" dxfId="356" priority="666" stopIfTrue="1">
      <formula>AND($A$1&lt;&gt;"",SEARCH("igual o mayor",A1)&gt;0)</formula>
    </cfRule>
  </conditionalFormatting>
  <conditionalFormatting sqref="A1:XFD533 CH534:CN534 CU534:XFD534 A534:BX536 CO534:CT537 CI535:CM536 CV535:DH541 DU535:DV541 EJ535:XFD541 A537:CI541 A542:XFD743 A744:DA744 DC744:DH744 DJ744:DO744 DQ744:DV744 DX744:EC744 EE744:EJ744 EL744:EQ744 ES744:EX744 EZ744:XFD744 A745:XFD871 A872:DG872 DI872:DN872 DP872:DU872 DW872:EB872 ED872:EI872 EK872:EP872 ER872:EW872 EY872:FD872 FF872:XFD872 A873:XFD1028 A1029:DD1029 DF1029:DK1029 DM1029:DR1029 DT1029:DY1029 EA1029:EF1029 EH1029:EM1029 EO1029:ET1029 EV1029:FA1029 FC1029:XFD1029 A1030:XFD1102 A1103:HP1107 HW1103:XFD1107 HQ1103:HV1108 A1108:XFD1048576">
    <cfRule type="expression" dxfId="355" priority="672" stopIfTrue="1">
      <formula>AND($A$1&lt;&gt;"",SEARCH("la pregunta",A1)&gt;0)</formula>
    </cfRule>
    <cfRule type="expression" dxfId="354" priority="670" stopIfTrue="1">
      <formula>AND($A$1&lt;&gt;"",SEARCH("no puede registrar",A1)&gt;0)</formula>
    </cfRule>
    <cfRule type="expression" dxfId="353" priority="669" stopIfTrue="1">
      <formula>AND($A$1&lt;&gt;"",SEARCH("en blanco",A1)&gt;0)</formula>
    </cfRule>
    <cfRule type="expression" dxfId="352" priority="668" stopIfTrue="1">
      <formula>AND($A$1&lt;&gt;"",SEARCH("pase a la pregunta",A1)&gt;0)</formula>
    </cfRule>
    <cfRule type="expression" dxfId="351" priority="667" stopIfTrue="1">
      <formula>AND($A$1&lt;&gt;"",SEARCH("igual o menor",A1)&gt;0)</formula>
    </cfRule>
    <cfRule type="expression" dxfId="350" priority="671" stopIfTrue="1">
      <formula>AND($A$1&lt;&gt;"",SUM(A1)&gt;0)</formula>
    </cfRule>
  </conditionalFormatting>
  <conditionalFormatting sqref="A1:XFD1102 A1103:HP1107 HW1103:XFD1107 HQ1103:HV1108 A1108:XFD1048576">
    <cfRule type="expression" dxfId="349" priority="1099" stopIfTrue="1">
      <formula>AND($A$1&lt;&gt;"",SEARCH("la pregunta",A1)&gt;0)</formula>
    </cfRule>
    <cfRule type="expression" dxfId="348" priority="1098" stopIfTrue="1">
      <formula>AND($A$1&lt;&gt;"",SUM(A1)&gt;0)</formula>
    </cfRule>
    <cfRule type="expression" dxfId="347" priority="1097" stopIfTrue="1">
      <formula>AND($A$1&lt;&gt;"",SEARCH("no puede registrar",A1)&gt;0)</formula>
    </cfRule>
    <cfRule type="expression" dxfId="346" priority="1096" stopIfTrue="1">
      <formula>AND($A$1&lt;&gt;"",SEARCH("en blanco",A1)&gt;0)</formula>
    </cfRule>
    <cfRule type="expression" dxfId="345" priority="1095" stopIfTrue="1">
      <formula>AND($A$1&lt;&gt;"",SEARCH("pase a la pregunta",A1)&gt;0)</formula>
    </cfRule>
    <cfRule type="expression" dxfId="344" priority="1094" stopIfTrue="1">
      <formula>AND($A$1&lt;&gt;"",SEARCH("igual o menor",A1)&gt;0)</formula>
    </cfRule>
    <cfRule type="expression" dxfId="343" priority="1093" stopIfTrue="1">
      <formula>AND($A$1&lt;&gt;"",SEARCH("igual o mayor",A1)&gt;0)</formula>
    </cfRule>
  </conditionalFormatting>
  <conditionalFormatting sqref="C298:AD298">
    <cfRule type="expression" dxfId="342" priority="585">
      <formula>$AH$298=1</formula>
    </cfRule>
  </conditionalFormatting>
  <conditionalFormatting sqref="C315:AD315">
    <cfRule type="expression" dxfId="341" priority="577">
      <formula>$AH$315=1</formula>
    </cfRule>
  </conditionalFormatting>
  <conditionalFormatting sqref="D128:AD164">
    <cfRule type="expression" dxfId="340" priority="305">
      <formula>$AH$11=1</formula>
    </cfRule>
  </conditionalFormatting>
  <conditionalFormatting sqref="D426:AD462">
    <cfRule type="expression" dxfId="339" priority="302">
      <formula>$AH$11=1</formula>
    </cfRule>
  </conditionalFormatting>
  <conditionalFormatting sqref="D471:AD507">
    <cfRule type="expression" dxfId="338" priority="223">
      <formula>$AH$11=1</formula>
    </cfRule>
  </conditionalFormatting>
  <conditionalFormatting sqref="D611:AD647">
    <cfRule type="expression" dxfId="337" priority="292">
      <formula>$AH$11=1</formula>
    </cfRule>
  </conditionalFormatting>
  <conditionalFormatting sqref="D656:AD692">
    <cfRule type="expression" dxfId="336" priority="212">
      <formula>$AH$11=1</formula>
    </cfRule>
  </conditionalFormatting>
  <conditionalFormatting sqref="D743:AD779">
    <cfRule type="expression" dxfId="335" priority="205">
      <formula>$AH$11=1</formula>
    </cfRule>
  </conditionalFormatting>
  <conditionalFormatting sqref="D788:AD824">
    <cfRule type="expression" dxfId="334" priority="192">
      <formula>$AH$11=1</formula>
    </cfRule>
  </conditionalFormatting>
  <conditionalFormatting sqref="D871:AD922">
    <cfRule type="expression" dxfId="333" priority="262">
      <formula>$AH$11=1</formula>
    </cfRule>
  </conditionalFormatting>
  <conditionalFormatting sqref="D931:AD982">
    <cfRule type="expression" dxfId="332" priority="180">
      <formula>$AH$11=1</formula>
    </cfRule>
  </conditionalFormatting>
  <conditionalFormatting sqref="D1028:AD1039 D1048:AD1059">
    <cfRule type="expression" dxfId="331" priority="250">
      <formula>$BY$1028=1</formula>
    </cfRule>
    <cfRule type="expression" dxfId="330" priority="243">
      <formula>$AH$11=1</formula>
    </cfRule>
  </conditionalFormatting>
  <conditionalFormatting sqref="F76:AD76">
    <cfRule type="expression" dxfId="329" priority="665">
      <formula>$AJ$76=0</formula>
    </cfRule>
  </conditionalFormatting>
  <conditionalFormatting sqref="F282:AD282">
    <cfRule type="expression" dxfId="328" priority="638">
      <formula>$AJ$282=0</formula>
    </cfRule>
  </conditionalFormatting>
  <conditionalFormatting sqref="F550:AD550">
    <cfRule type="expression" dxfId="327" priority="536">
      <formula>$AJ$550=0</formula>
    </cfRule>
  </conditionalFormatting>
  <conditionalFormatting sqref="F576:AD576">
    <cfRule type="expression" dxfId="326" priority="535">
      <formula>$AJ$576=0</formula>
    </cfRule>
  </conditionalFormatting>
  <conditionalFormatting sqref="F827:AD827">
    <cfRule type="expression" dxfId="325" priority="354">
      <formula>$AJ$827=0</formula>
    </cfRule>
  </conditionalFormatting>
  <conditionalFormatting sqref="F985:AD985">
    <cfRule type="expression" dxfId="324" priority="441">
      <formula>$AJ$985=0</formula>
    </cfRule>
  </conditionalFormatting>
  <conditionalFormatting sqref="F1062:AD1062">
    <cfRule type="expression" dxfId="323" priority="437">
      <formula>$AJ$1062=0</formula>
    </cfRule>
  </conditionalFormatting>
  <conditionalFormatting sqref="F1113:AD1113">
    <cfRule type="expression" dxfId="322" priority="386">
      <formula>$AJ$1113=0</formula>
    </cfRule>
  </conditionalFormatting>
  <conditionalFormatting sqref="G270:I279">
    <cfRule type="expression" dxfId="321" priority="602">
      <formula>$AH$270=1</formula>
    </cfRule>
  </conditionalFormatting>
  <conditionalFormatting sqref="I1103:J1103 W1103:X1103 I1111:J1111 W1111:X1111">
    <cfRule type="expression" dxfId="320" priority="387">
      <formula>$BW$1103=1</formula>
    </cfRule>
  </conditionalFormatting>
  <conditionalFormatting sqref="I1103:J1103">
    <cfRule type="expression" dxfId="319" priority="360">
      <formula>$AH$704=1</formula>
    </cfRule>
  </conditionalFormatting>
  <conditionalFormatting sqref="I1111:J1111">
    <cfRule type="expression" dxfId="318" priority="358">
      <formula>$AN$704=1</formula>
    </cfRule>
  </conditionalFormatting>
  <conditionalFormatting sqref="J270:L279">
    <cfRule type="expression" dxfId="317" priority="601">
      <formula>$AK$270=1</formula>
    </cfRule>
  </conditionalFormatting>
  <conditionalFormatting sqref="K1103">
    <cfRule type="expression" dxfId="316" priority="368">
      <formula>$CB$1103=1</formula>
    </cfRule>
  </conditionalFormatting>
  <conditionalFormatting sqref="K1111">
    <cfRule type="expression" dxfId="315" priority="366">
      <formula>$CH$1103=1</formula>
    </cfRule>
  </conditionalFormatting>
  <conditionalFormatting sqref="K1103:N1103 Y1103:AB1103 K1111:N1111 Y1111:AB1111">
    <cfRule type="expression" dxfId="314" priority="388">
      <formula>$BR$1103=1</formula>
    </cfRule>
  </conditionalFormatting>
  <conditionalFormatting sqref="L1103">
    <cfRule type="expression" dxfId="313" priority="364">
      <formula>$CN$1103=1</formula>
    </cfRule>
  </conditionalFormatting>
  <conditionalFormatting sqref="L1111">
    <cfRule type="expression" dxfId="312" priority="362">
      <formula>$CT$1103=1</formula>
    </cfRule>
  </conditionalFormatting>
  <conditionalFormatting sqref="M270:O279">
    <cfRule type="expression" dxfId="311" priority="600">
      <formula>$AN$270=1</formula>
    </cfRule>
  </conditionalFormatting>
  <conditionalFormatting sqref="M471:T507">
    <cfRule type="expression" dxfId="310" priority="298">
      <formula>AND($D426&lt;&gt;"",$CE$426=1)</formula>
    </cfRule>
  </conditionalFormatting>
  <conditionalFormatting sqref="N743:O779 N871:O922 N1028:O1039">
    <cfRule type="expression" dxfId="309" priority="282">
      <formula>AND($D743&lt;&gt;"",$AH$704=1)</formula>
    </cfRule>
  </conditionalFormatting>
  <conditionalFormatting sqref="N788:O824">
    <cfRule type="expression" dxfId="308" priority="275">
      <formula>AND($D743&lt;&gt;"",$AN$704=1)</formula>
    </cfRule>
  </conditionalFormatting>
  <conditionalFormatting sqref="N871:O922 W871:X922">
    <cfRule type="expression" dxfId="307" priority="70">
      <formula>AND($D871&lt;&gt;"",$BY871=1)</formula>
    </cfRule>
  </conditionalFormatting>
  <conditionalFormatting sqref="N931:O982 X931:Y982">
    <cfRule type="expression" dxfId="306" priority="68">
      <formula>AND($D871&lt;&gt;"",$BY871=1)</formula>
    </cfRule>
  </conditionalFormatting>
  <conditionalFormatting sqref="N931:O982">
    <cfRule type="expression" dxfId="305" priority="253">
      <formula>AND($D871&lt;&gt;"",$AN$704=1)</formula>
    </cfRule>
  </conditionalFormatting>
  <conditionalFormatting sqref="N1048:O1059">
    <cfRule type="expression" dxfId="304" priority="237">
      <formula>AND($D1028&lt;&gt;"",$AN$704=1)</formula>
    </cfRule>
  </conditionalFormatting>
  <conditionalFormatting sqref="N128:P164">
    <cfRule type="expression" dxfId="303" priority="311">
      <formula>AND($D128&lt;&gt;"",$AH$128=1)</formula>
    </cfRule>
  </conditionalFormatting>
  <conditionalFormatting sqref="O611:R647">
    <cfRule type="expression" dxfId="302" priority="296">
      <formula>AND($D611&lt;&gt;"",$DI$611=1)</formula>
    </cfRule>
  </conditionalFormatting>
  <conditionalFormatting sqref="O656:R692">
    <cfRule type="expression" dxfId="301" priority="291">
      <formula>AND($D611&lt;&gt;"",$DO$611=1)</formula>
    </cfRule>
  </conditionalFormatting>
  <conditionalFormatting sqref="O426:V462">
    <cfRule type="expression" dxfId="300" priority="303">
      <formula>AND($D426&lt;&gt;"",$BY$426=1)</formula>
    </cfRule>
  </conditionalFormatting>
  <conditionalFormatting sqref="O45:AD49 O64:AD74 C88:F88 C100:F100 C193:AD193 O208:AD210 C222:F222 C234:F234 G270:AD279 C298:AD298 C315:AD315 S351:AD357 S366:AD372 S393:AD395 O536:AD547 O568:AD573 C1103:AD1103 C1111:AD1111">
    <cfRule type="expression" dxfId="299" priority="356">
      <formula>$AH$11=1</formula>
    </cfRule>
  </conditionalFormatting>
  <conditionalFormatting sqref="O543:AD543 O569:AD569">
    <cfRule type="expression" dxfId="298" priority="8">
      <formula>$BY$536=1</formula>
    </cfRule>
  </conditionalFormatting>
  <conditionalFormatting sqref="O545:AD545 O571:AD571">
    <cfRule type="expression" dxfId="297" priority="1092">
      <formula>$CD$536=1</formula>
    </cfRule>
  </conditionalFormatting>
  <conditionalFormatting sqref="P743:P779">
    <cfRule type="expression" dxfId="296" priority="284">
      <formula>AND($D743&lt;&gt;"",$BY$743=1)</formula>
    </cfRule>
  </conditionalFormatting>
  <conditionalFormatting sqref="P788:P824">
    <cfRule type="expression" dxfId="295" priority="279">
      <formula>AND($D743&lt;&gt;"",$CE$743=1)</formula>
    </cfRule>
  </conditionalFormatting>
  <conditionalFormatting sqref="P871:P922">
    <cfRule type="expression" dxfId="294" priority="269">
      <formula>AND($D871&lt;&gt;"",$CE$871=1)</formula>
    </cfRule>
  </conditionalFormatting>
  <conditionalFormatting sqref="P931:P982">
    <cfRule type="expression" dxfId="293" priority="258">
      <formula>AND($D871&lt;&gt;"",$CK$871=1)</formula>
    </cfRule>
  </conditionalFormatting>
  <conditionalFormatting sqref="P1028:P1039">
    <cfRule type="expression" dxfId="292" priority="249">
      <formula>AND($D1028&lt;&gt;"",$CB$1028=1)</formula>
    </cfRule>
  </conditionalFormatting>
  <conditionalFormatting sqref="P1048:P1059">
    <cfRule type="expression" dxfId="291" priority="241">
      <formula>AND($D1028&lt;&gt;"",$CH$1028=1)</formula>
    </cfRule>
  </conditionalFormatting>
  <conditionalFormatting sqref="P270:R279">
    <cfRule type="expression" dxfId="290" priority="599">
      <formula>$AQ$270=1</formula>
    </cfRule>
  </conditionalFormatting>
  <conditionalFormatting sqref="P871:S922 Y871:AB922">
    <cfRule type="expression" dxfId="289" priority="67">
      <formula>AND($D871&lt;&gt;"",$CB871=1)</formula>
    </cfRule>
  </conditionalFormatting>
  <conditionalFormatting sqref="P931:S982 Y931:AB982">
    <cfRule type="expression" dxfId="288" priority="66">
      <formula>AND($D871&lt;&gt;"",$CB871=1)</formula>
    </cfRule>
  </conditionalFormatting>
  <conditionalFormatting sqref="Q743:Q779">
    <cfRule type="expression" dxfId="287" priority="283">
      <formula>AND($D743&lt;&gt;"",$CK$743=1)</formula>
    </cfRule>
  </conditionalFormatting>
  <conditionalFormatting sqref="Q788:Q824">
    <cfRule type="expression" dxfId="286" priority="277">
      <formula>AND($D743&lt;&gt;"",$CQ$743=1)</formula>
    </cfRule>
  </conditionalFormatting>
  <conditionalFormatting sqref="Q871:Q922">
    <cfRule type="expression" dxfId="285" priority="271">
      <formula>AND($D871&lt;&gt;"",$CQ$871=1)</formula>
    </cfRule>
  </conditionalFormatting>
  <conditionalFormatting sqref="Q931:Q982">
    <cfRule type="expression" dxfId="284" priority="260">
      <formula>AND($D871&lt;&gt;"",$CW$871=1)</formula>
    </cfRule>
  </conditionalFormatting>
  <conditionalFormatting sqref="Q1028:Q1039">
    <cfRule type="expression" dxfId="283" priority="247">
      <formula>AND($D1028&lt;&gt;"",$CN$1028=1)</formula>
    </cfRule>
  </conditionalFormatting>
  <conditionalFormatting sqref="Q1048:Q1059">
    <cfRule type="expression" dxfId="282" priority="239">
      <formula>AND($D1028&lt;&gt;"",$CT$1028=1)</formula>
    </cfRule>
  </conditionalFormatting>
  <conditionalFormatting sqref="Q128:T164">
    <cfRule type="expression" dxfId="281" priority="310">
      <formula>AND($D128&lt;&gt;"",$AK$128=1)</formula>
    </cfRule>
  </conditionalFormatting>
  <conditionalFormatting sqref="Q298:AD298">
    <cfRule type="expression" dxfId="280" priority="584">
      <formula>$AK$298=1</formula>
    </cfRule>
  </conditionalFormatting>
  <conditionalFormatting sqref="Q315:AD315">
    <cfRule type="expression" dxfId="279" priority="576">
      <formula>$AK$315=1</formula>
    </cfRule>
  </conditionalFormatting>
  <conditionalFormatting sqref="S270:U279">
    <cfRule type="expression" dxfId="278" priority="598">
      <formula>$AT$270=1</formula>
    </cfRule>
  </conditionalFormatting>
  <conditionalFormatting sqref="S351:U357">
    <cfRule type="expression" dxfId="277" priority="575">
      <formula>$AH$351=1</formula>
    </cfRule>
  </conditionalFormatting>
  <conditionalFormatting sqref="S366:U372">
    <cfRule type="expression" dxfId="276" priority="571">
      <formula>$AT$351=1</formula>
    </cfRule>
  </conditionalFormatting>
  <conditionalFormatting sqref="S611:V647">
    <cfRule type="expression" dxfId="275" priority="294">
      <formula>AND($D611&lt;&gt;"",$DU$611=1)</formula>
    </cfRule>
  </conditionalFormatting>
  <conditionalFormatting sqref="S656:V692">
    <cfRule type="expression" dxfId="274" priority="289">
      <formula>AND($D611&lt;&gt;"",$EA$611=1)</formula>
    </cfRule>
  </conditionalFormatting>
  <conditionalFormatting sqref="S393:X395">
    <cfRule type="expression" dxfId="273" priority="559">
      <formula>$AH$393=1</formula>
    </cfRule>
  </conditionalFormatting>
  <conditionalFormatting sqref="U128:X164">
    <cfRule type="expression" dxfId="272" priority="309">
      <formula>AND($D128&lt;&gt;"",$AN$128=1)</formula>
    </cfRule>
  </conditionalFormatting>
  <conditionalFormatting sqref="U471:AB507">
    <cfRule type="expression" dxfId="271" priority="299">
      <formula>AND($D426&lt;&gt;"",$CH$426=1)</formula>
    </cfRule>
  </conditionalFormatting>
  <conditionalFormatting sqref="V270:X279">
    <cfRule type="expression" dxfId="270" priority="597">
      <formula>$AW$270=1</formula>
    </cfRule>
  </conditionalFormatting>
  <conditionalFormatting sqref="V351:X357">
    <cfRule type="expression" dxfId="269" priority="574">
      <formula>$AK$351=1</formula>
    </cfRule>
  </conditionalFormatting>
  <conditionalFormatting sqref="V366:X372">
    <cfRule type="expression" dxfId="268" priority="570">
      <formula>$AW$351=1</formula>
    </cfRule>
  </conditionalFormatting>
  <conditionalFormatting sqref="W743:X779 W871:X922 W1028:X1039">
    <cfRule type="expression" dxfId="267" priority="281">
      <formula>AND($D743&lt;&gt;"",$AK$704=1)</formula>
    </cfRule>
  </conditionalFormatting>
  <conditionalFormatting sqref="W788:X824">
    <cfRule type="expression" dxfId="266" priority="274">
      <formula>AND($D743&lt;&gt;"",$AQ$704=1)</formula>
    </cfRule>
  </conditionalFormatting>
  <conditionalFormatting sqref="W931:X982">
    <cfRule type="expression" dxfId="265" priority="252">
      <formula>AND($D871&lt;&gt;"",$AQ$704=1)</formula>
    </cfRule>
  </conditionalFormatting>
  <conditionalFormatting sqref="W1048:X1059">
    <cfRule type="expression" dxfId="264" priority="236">
      <formula>AND($D1028&lt;&gt;"",$AQ$704=1)</formula>
    </cfRule>
  </conditionalFormatting>
  <conditionalFormatting sqref="W1103:X1103">
    <cfRule type="expression" dxfId="263" priority="359">
      <formula>$AK$704=1</formula>
    </cfRule>
  </conditionalFormatting>
  <conditionalFormatting sqref="W1111:X1111">
    <cfRule type="expression" dxfId="262" priority="357">
      <formula>$AQ$704=1</formula>
    </cfRule>
  </conditionalFormatting>
  <conditionalFormatting sqref="W611:Z647">
    <cfRule type="expression" dxfId="261" priority="295">
      <formula>AND($D611&lt;&gt;"",$DL$611=1)</formula>
    </cfRule>
  </conditionalFormatting>
  <conditionalFormatting sqref="W656:Z692">
    <cfRule type="expression" dxfId="260" priority="290">
      <formula>AND($D611&lt;&gt;"",$DR$611=1)</formula>
    </cfRule>
  </conditionalFormatting>
  <conditionalFormatting sqref="W426:AD462">
    <cfRule type="expression" dxfId="259" priority="304">
      <formula>AND($D426&lt;&gt;"",$CB$426=1)</formula>
    </cfRule>
  </conditionalFormatting>
  <conditionalFormatting sqref="Y743:Y779">
    <cfRule type="expression" dxfId="258" priority="286">
      <formula>AND($D743&lt;&gt;"",$CB$743=1)</formula>
    </cfRule>
  </conditionalFormatting>
  <conditionalFormatting sqref="Y788:Y824">
    <cfRule type="expression" dxfId="257" priority="278">
      <formula>AND($D743&lt;&gt;"",$CH$743=1)</formula>
    </cfRule>
  </conditionalFormatting>
  <conditionalFormatting sqref="Y871:Y922">
    <cfRule type="expression" dxfId="256" priority="270">
      <formula>AND($D871&lt;&gt;"",$CH$871=1)</formula>
    </cfRule>
  </conditionalFormatting>
  <conditionalFormatting sqref="Y931:Y982">
    <cfRule type="expression" dxfId="255" priority="259">
      <formula>AND($D871&lt;&gt;"",$CN$871)</formula>
    </cfRule>
  </conditionalFormatting>
  <conditionalFormatting sqref="Y1028:Y1039">
    <cfRule type="expression" dxfId="254" priority="248">
      <formula>AND($D1028&lt;&gt;"",$CE$1028=1)</formula>
    </cfRule>
  </conditionalFormatting>
  <conditionalFormatting sqref="Y1048:Y1059">
    <cfRule type="expression" dxfId="253" priority="240">
      <formula>AND($D1028&lt;&gt;"",$CK$1028=1)</formula>
    </cfRule>
  </conditionalFormatting>
  <conditionalFormatting sqref="Y1103">
    <cfRule type="expression" dxfId="252" priority="367">
      <formula>$CE$1103=1</formula>
    </cfRule>
  </conditionalFormatting>
  <conditionalFormatting sqref="Y1111">
    <cfRule type="expression" dxfId="251" priority="365">
      <formula>$CK$1103=1</formula>
    </cfRule>
  </conditionalFormatting>
  <conditionalFormatting sqref="Y270:AA279">
    <cfRule type="expression" dxfId="250" priority="596">
      <formula>$AZ$270=1</formula>
    </cfRule>
  </conditionalFormatting>
  <conditionalFormatting sqref="Y351:AA357">
    <cfRule type="expression" dxfId="249" priority="573">
      <formula>$AN$351=1</formula>
    </cfRule>
  </conditionalFormatting>
  <conditionalFormatting sqref="Y366:AA372">
    <cfRule type="expression" dxfId="248" priority="569">
      <formula>$AZ$351=1</formula>
    </cfRule>
  </conditionalFormatting>
  <conditionalFormatting sqref="Y128:AB164">
    <cfRule type="expression" dxfId="247" priority="308">
      <formula>AND($D128&lt;&gt;"", $AQ$128=1)</formula>
    </cfRule>
  </conditionalFormatting>
  <conditionalFormatting sqref="Y393:AD395">
    <cfRule type="expression" dxfId="246" priority="558">
      <formula>$AK$393=1</formula>
    </cfRule>
  </conditionalFormatting>
  <conditionalFormatting sqref="Z743:Z779">
    <cfRule type="expression" dxfId="245" priority="285">
      <formula>AND($D743&lt;&gt;"",$CN$743=1)</formula>
    </cfRule>
  </conditionalFormatting>
  <conditionalFormatting sqref="Z788:Z824">
    <cfRule type="expression" dxfId="244" priority="276">
      <formula>AND($D743&lt;&gt;"",$CT$743=1)</formula>
    </cfRule>
  </conditionalFormatting>
  <conditionalFormatting sqref="Z871:Z922">
    <cfRule type="expression" dxfId="243" priority="272">
      <formula>AND($D871&lt;&gt;"",$CT$871=1)</formula>
    </cfRule>
  </conditionalFormatting>
  <conditionalFormatting sqref="Z931:Z982">
    <cfRule type="expression" dxfId="242" priority="261">
      <formula>AND($D871&lt;&gt;"",$CZ$871=1)</formula>
    </cfRule>
  </conditionalFormatting>
  <conditionalFormatting sqref="Z1028:Z1039">
    <cfRule type="expression" dxfId="241" priority="246">
      <formula>AND($D1028&lt;&gt;"",$CQ$1028)</formula>
    </cfRule>
  </conditionalFormatting>
  <conditionalFormatting sqref="Z1048:Z1059">
    <cfRule type="expression" dxfId="240" priority="238">
      <formula>AND($D1028&lt;&gt;"",$CW$1028)</formula>
    </cfRule>
  </conditionalFormatting>
  <conditionalFormatting sqref="Z1103">
    <cfRule type="expression" dxfId="239" priority="363">
      <formula>$CQ$1103=1</formula>
    </cfRule>
  </conditionalFormatting>
  <conditionalFormatting sqref="Z1111">
    <cfRule type="expression" dxfId="238" priority="361">
      <formula>$CW$1103=1</formula>
    </cfRule>
  </conditionalFormatting>
  <conditionalFormatting sqref="AA611:AD647">
    <cfRule type="expression" dxfId="237" priority="293">
      <formula>AND($D611&lt;&gt;"",$DX$611=1)</formula>
    </cfRule>
  </conditionalFormatting>
  <conditionalFormatting sqref="AA656:AD692">
    <cfRule type="expression" dxfId="236" priority="288">
      <formula>AND($D611&lt;&gt;"",$ED$611=1)</formula>
    </cfRule>
  </conditionalFormatting>
  <conditionalFormatting sqref="AB270:AD279">
    <cfRule type="expression" dxfId="235" priority="595">
      <formula>$BC$270=1</formula>
    </cfRule>
  </conditionalFormatting>
  <conditionalFormatting sqref="AB351:AD357">
    <cfRule type="expression" dxfId="234" priority="572">
      <formula>$AQ$351=1</formula>
    </cfRule>
  </conditionalFormatting>
  <conditionalFormatting sqref="AB366:AD372">
    <cfRule type="expression" dxfId="233" priority="568">
      <formula>$BC$351=1</formula>
    </cfRule>
  </conditionalFormatting>
  <conditionalFormatting sqref="AC128:AC164">
    <cfRule type="expression" dxfId="232" priority="307">
      <formula>AND($D128&lt;&gt;"",$AT$128=1)</formula>
    </cfRule>
  </conditionalFormatting>
  <conditionalFormatting sqref="AC471:AC507">
    <cfRule type="expression" dxfId="231" priority="300">
      <formula>AND($D426&lt;&gt;"",$CK$426=1)</formula>
    </cfRule>
  </conditionalFormatting>
  <conditionalFormatting sqref="AD128:AD164">
    <cfRule type="expression" dxfId="230" priority="306">
      <formula>AND($D128&lt;&gt;"",$AW$128=1)</formula>
    </cfRule>
  </conditionalFormatting>
  <conditionalFormatting sqref="AD471:AD507">
    <cfRule type="expression" dxfId="229" priority="301">
      <formula>AND($D426&lt;&gt;"",$CN$426=1)</formula>
    </cfRule>
  </conditionalFormatting>
  <conditionalFormatting sqref="BY534:CG536">
    <cfRule type="expression" dxfId="228" priority="9" stopIfTrue="1">
      <formula>AND($A$1&lt;&gt;"",SEARCH("igual o mayor",BY534)&gt;0)</formula>
    </cfRule>
    <cfRule type="expression" dxfId="227" priority="15" stopIfTrue="1">
      <formula>AND($A$1&lt;&gt;"",SEARCH("la pregunta",BY534)&gt;0)</formula>
    </cfRule>
    <cfRule type="expression" dxfId="226" priority="14" stopIfTrue="1">
      <formula>AND($A$1&lt;&gt;"",SUM(BY534)&gt;0)</formula>
    </cfRule>
    <cfRule type="expression" dxfId="225" priority="13" stopIfTrue="1">
      <formula>AND($A$1&lt;&gt;"",SEARCH("no puede registrar",BY534)&gt;0)</formula>
    </cfRule>
    <cfRule type="expression" dxfId="224" priority="12" stopIfTrue="1">
      <formula>AND($A$1&lt;&gt;"",SEARCH("en blanco",BY534)&gt;0)</formula>
    </cfRule>
    <cfRule type="expression" dxfId="223" priority="11" stopIfTrue="1">
      <formula>AND($A$1&lt;&gt;"",SEARCH("pase a la pregunta",BY534)&gt;0)</formula>
    </cfRule>
    <cfRule type="expression" dxfId="222" priority="10" stopIfTrue="1">
      <formula>AND($A$1&lt;&gt;"",SEARCH("igual o menor",BY534)&gt;0)</formula>
    </cfRule>
  </conditionalFormatting>
  <conditionalFormatting sqref="CQ538:CT538">
    <cfRule type="expression" dxfId="221" priority="2" stopIfTrue="1">
      <formula>AND($A$1&lt;&gt;"",SEARCH("igual o menor",CQ538)&gt;0)</formula>
    </cfRule>
    <cfRule type="expression" dxfId="220" priority="6" stopIfTrue="1">
      <formula>AND($A$1&lt;&gt;"",SUM(CQ538)&gt;0)</formula>
    </cfRule>
    <cfRule type="expression" dxfId="219" priority="5" stopIfTrue="1">
      <formula>AND($A$1&lt;&gt;"",SEARCH("no puede registrar",CQ538)&gt;0)</formula>
    </cfRule>
    <cfRule type="expression" dxfId="218" priority="4" stopIfTrue="1">
      <formula>AND($A$1&lt;&gt;"",SEARCH("en blanco",CQ538)&gt;0)</formula>
    </cfRule>
    <cfRule type="expression" dxfId="217" priority="3" stopIfTrue="1">
      <formula>AND($A$1&lt;&gt;"",SEARCH("pase a la pregunta",CQ538)&gt;0)</formula>
    </cfRule>
    <cfRule type="expression" dxfId="216" priority="7" stopIfTrue="1">
      <formula>AND($A$1&lt;&gt;"",SEARCH("la pregunta",CQ538)&gt;0)</formula>
    </cfRule>
    <cfRule type="expression" dxfId="215" priority="1" stopIfTrue="1">
      <formula>AND($A$1&lt;&gt;"",SEARCH("igual o mayor",CQ538)&gt;0)</formula>
    </cfRule>
  </conditionalFormatting>
  <dataValidations disablePrompts="1" count="2">
    <dataValidation showDropDown="1" showInputMessage="1" showErrorMessage="1" sqref="C407:AD412 C611:C636 C656:C681 C859:AD862 C849:AD850 C1016:AD1019 C1091:AD1094 C111:AD116 C731:AD734 C1006:AD1007 C37:AD39"/>
    <dataValidation type="list" allowBlank="1" showInputMessage="1" showErrorMessage="1" sqref="C298:P298 C315:P315">
      <formula1>"1,2,9"</formula1>
    </dataValidation>
  </dataValidations>
  <hyperlinks>
    <hyperlink ref="AA7:AD7" location="Índice!B25" display="Índice"/>
  </hyperlinks>
  <printOptions horizontalCentered="1" verticalCentered="1"/>
  <pageMargins left="0.70866141732283472" right="0.70866141732283472" top="0.74803149606299213" bottom="0.74803149606299213" header="0.31496062992125984" footer="0.31496062992125984"/>
  <pageSetup scale="74" orientation="portrait" r:id="rId1"/>
  <headerFooter>
    <oddHeader>&amp;CMódulo 3 Sección VI
Cuestionario</oddHeader>
    <oddFooter>&amp;LCenso Nacional de Gobiernos Estatales 2026&amp;R&amp;P de &amp;N</oddFooter>
  </headerFooter>
  <rowBreaks count="12" manualBreakCount="12">
    <brk id="28" max="30" man="1"/>
    <brk id="243" max="30" man="1"/>
    <brk id="264" max="30" man="1"/>
    <brk id="299" max="30" man="1"/>
    <brk id="736" max="30" man="1"/>
    <brk id="780" max="30" man="1"/>
    <brk id="825" max="30" man="1"/>
    <brk id="924" max="30" man="1"/>
    <brk id="1021" max="30" man="1"/>
    <brk id="1041" max="30" man="1"/>
    <brk id="1071" max="30" man="1"/>
    <brk id="1096" max="30"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pageSetUpPr autoPageBreaks="0"/>
  </sheetPr>
  <dimension ref="A1:CC763"/>
  <sheetViews>
    <sheetView showGridLines="0" view="pageBreakPreview" zoomScale="120" zoomScaleNormal="100" zoomScaleSheetLayoutView="120" workbookViewId="0"/>
  </sheetViews>
  <sheetFormatPr baseColWidth="10" defaultColWidth="0" defaultRowHeight="15" customHeight="1" zeroHeight="1"/>
  <cols>
    <col min="1" max="1" width="5.7109375" customWidth="1"/>
    <col min="2" max="30" width="3.7109375" customWidth="1"/>
    <col min="31" max="31" width="5.7109375" customWidth="1"/>
    <col min="32" max="32" width="3.7109375" style="37" hidden="1" customWidth="1"/>
    <col min="33" max="16384" width="3.7109375" hidden="1"/>
  </cols>
  <sheetData>
    <row r="1" spans="1:35" s="10" customFormat="1" ht="173.25" customHeight="1">
      <c r="A1" s="131"/>
      <c r="B1" s="535" t="s">
        <v>8172</v>
      </c>
      <c r="C1" s="535"/>
      <c r="D1" s="535"/>
      <c r="E1" s="535"/>
      <c r="F1" s="535"/>
      <c r="G1" s="535"/>
      <c r="H1" s="535"/>
      <c r="I1" s="535"/>
      <c r="J1" s="535"/>
      <c r="K1" s="535"/>
      <c r="L1" s="535"/>
      <c r="M1" s="535"/>
      <c r="N1" s="535"/>
      <c r="O1" s="535"/>
      <c r="P1" s="535"/>
      <c r="Q1" s="535"/>
      <c r="R1" s="535"/>
      <c r="S1" s="535"/>
      <c r="T1" s="535"/>
      <c r="U1" s="535"/>
      <c r="V1" s="535"/>
      <c r="W1" s="535"/>
      <c r="X1" s="535"/>
      <c r="Y1" s="535"/>
      <c r="Z1" s="535"/>
      <c r="AA1" s="535"/>
      <c r="AB1" s="535"/>
      <c r="AC1" s="535"/>
      <c r="AD1" s="535"/>
      <c r="AF1" s="11"/>
    </row>
    <row r="2" spans="1:35" s="12" customFormat="1" ht="15" customHeight="1">
      <c r="A2" s="131"/>
      <c r="AF2" s="13"/>
    </row>
    <row r="3" spans="1:35" s="15" customFormat="1" ht="45" customHeight="1">
      <c r="A3" s="131"/>
      <c r="B3" s="536" t="s">
        <v>8170</v>
      </c>
      <c r="C3" s="536"/>
      <c r="D3" s="536"/>
      <c r="E3" s="536"/>
      <c r="F3" s="536"/>
      <c r="G3" s="536"/>
      <c r="H3" s="536"/>
      <c r="I3" s="536"/>
      <c r="J3" s="536"/>
      <c r="K3" s="536"/>
      <c r="L3" s="536"/>
      <c r="M3" s="536"/>
      <c r="N3" s="536"/>
      <c r="O3" s="536"/>
      <c r="P3" s="536"/>
      <c r="Q3" s="536"/>
      <c r="R3" s="536"/>
      <c r="S3" s="536"/>
      <c r="T3" s="536"/>
      <c r="U3" s="536"/>
      <c r="V3" s="536"/>
      <c r="W3" s="536"/>
      <c r="X3" s="536"/>
      <c r="Y3" s="536"/>
      <c r="Z3" s="536"/>
      <c r="AA3" s="536"/>
      <c r="AB3" s="536"/>
      <c r="AC3" s="536"/>
      <c r="AD3" s="536"/>
      <c r="AF3" s="16"/>
    </row>
    <row r="4" spans="1:35" s="12" customFormat="1" ht="15" customHeight="1">
      <c r="A4" s="131"/>
      <c r="AF4" s="13"/>
    </row>
    <row r="5" spans="1:35" s="15" customFormat="1" ht="45" customHeight="1">
      <c r="A5" s="131"/>
      <c r="B5" s="536" t="s">
        <v>2017</v>
      </c>
      <c r="C5" s="536"/>
      <c r="D5" s="536"/>
      <c r="E5" s="536"/>
      <c r="F5" s="536"/>
      <c r="G5" s="536"/>
      <c r="H5" s="536"/>
      <c r="I5" s="536"/>
      <c r="J5" s="536"/>
      <c r="K5" s="536"/>
      <c r="L5" s="536"/>
      <c r="M5" s="536"/>
      <c r="N5" s="536"/>
      <c r="O5" s="536"/>
      <c r="P5" s="536"/>
      <c r="Q5" s="536"/>
      <c r="R5" s="536"/>
      <c r="S5" s="536"/>
      <c r="T5" s="536"/>
      <c r="U5" s="536"/>
      <c r="V5" s="536"/>
      <c r="W5" s="536"/>
      <c r="X5" s="536"/>
      <c r="Y5" s="536"/>
      <c r="Z5" s="536"/>
      <c r="AA5" s="536"/>
      <c r="AB5" s="536"/>
      <c r="AC5" s="536"/>
      <c r="AD5" s="536"/>
      <c r="AF5" s="16"/>
    </row>
    <row r="6" spans="1:35" s="12" customFormat="1" ht="15" customHeight="1">
      <c r="A6" s="131"/>
      <c r="AF6" s="13"/>
    </row>
    <row r="7" spans="1:35" s="15" customFormat="1" ht="15" customHeight="1" thickBot="1">
      <c r="A7" s="131"/>
      <c r="B7" s="17" t="s">
        <v>1</v>
      </c>
      <c r="C7"/>
      <c r="D7"/>
      <c r="E7"/>
      <c r="F7"/>
      <c r="G7"/>
      <c r="H7"/>
      <c r="I7"/>
      <c r="J7"/>
      <c r="K7"/>
      <c r="L7"/>
      <c r="M7"/>
      <c r="N7" s="17" t="s">
        <v>2</v>
      </c>
      <c r="O7"/>
      <c r="AA7" s="543" t="s">
        <v>0</v>
      </c>
      <c r="AB7" s="543"/>
      <c r="AC7" s="543"/>
      <c r="AD7" s="543"/>
      <c r="AF7" s="16"/>
    </row>
    <row r="8" spans="1:35" s="15" customFormat="1" ht="15" customHeight="1" thickBot="1">
      <c r="A8" s="131"/>
      <c r="B8" s="537" t="str">
        <f>IF(Presentación!B8="","",Presentación!B8)</f>
        <v>Veracruz de Ignacio de la Llave</v>
      </c>
      <c r="C8" s="538"/>
      <c r="D8" s="538"/>
      <c r="E8" s="538"/>
      <c r="F8" s="538"/>
      <c r="G8" s="538"/>
      <c r="H8" s="538"/>
      <c r="I8" s="538"/>
      <c r="J8" s="538"/>
      <c r="K8" s="538"/>
      <c r="L8" s="539"/>
      <c r="M8" s="18"/>
      <c r="N8" s="537" t="str">
        <f>IF(Presentación!N8="","",Presentación!N8)</f>
        <v>230</v>
      </c>
      <c r="O8" s="539"/>
      <c r="AF8" s="16"/>
    </row>
    <row r="9" spans="1:35" s="15" customFormat="1" ht="15" customHeight="1" thickBot="1">
      <c r="A9" s="131"/>
      <c r="AF9" s="16"/>
    </row>
    <row r="10" spans="1:35" ht="15" customHeight="1" thickBot="1">
      <c r="A10" s="132"/>
      <c r="B10" s="1148" t="s">
        <v>2032</v>
      </c>
      <c r="C10" s="1149"/>
      <c r="D10" s="1149"/>
      <c r="E10" s="1149"/>
      <c r="F10" s="1149"/>
      <c r="G10" s="1149"/>
      <c r="H10" s="1149"/>
      <c r="I10" s="1149"/>
      <c r="J10" s="1149"/>
      <c r="K10" s="1149"/>
      <c r="L10" s="1149"/>
      <c r="M10" s="1149"/>
      <c r="N10" s="1149"/>
      <c r="O10" s="1149"/>
      <c r="P10" s="1149"/>
      <c r="Q10" s="1149"/>
      <c r="R10" s="1149"/>
      <c r="S10" s="1149"/>
      <c r="T10" s="1149"/>
      <c r="U10" s="1149"/>
      <c r="V10" s="1149"/>
      <c r="W10" s="1149"/>
      <c r="X10" s="1149"/>
      <c r="Y10" s="1149"/>
      <c r="Z10" s="1149"/>
      <c r="AA10" s="1149"/>
      <c r="AB10" s="1149"/>
      <c r="AC10" s="1149"/>
      <c r="AD10" s="1150"/>
      <c r="AE10" s="12"/>
      <c r="AH10" s="665" t="s">
        <v>7419</v>
      </c>
      <c r="AI10" s="665"/>
    </row>
    <row r="11" spans="1:35" s="72" customFormat="1" ht="15" customHeight="1">
      <c r="A11" s="131"/>
      <c r="B11" s="808" t="s">
        <v>101</v>
      </c>
      <c r="C11" s="809"/>
      <c r="D11" s="809"/>
      <c r="E11" s="809"/>
      <c r="F11" s="809"/>
      <c r="G11" s="809"/>
      <c r="H11" s="809"/>
      <c r="I11" s="809"/>
      <c r="J11" s="809"/>
      <c r="K11" s="809"/>
      <c r="L11" s="809"/>
      <c r="M11" s="809"/>
      <c r="N11" s="809"/>
      <c r="O11" s="809"/>
      <c r="P11" s="809"/>
      <c r="Q11" s="809"/>
      <c r="R11" s="809"/>
      <c r="S11" s="809"/>
      <c r="T11" s="809"/>
      <c r="U11" s="809"/>
      <c r="V11" s="809"/>
      <c r="W11" s="809"/>
      <c r="X11" s="809"/>
      <c r="Y11" s="809"/>
      <c r="Z11" s="809"/>
      <c r="AA11" s="809"/>
      <c r="AB11" s="809"/>
      <c r="AC11" s="809"/>
      <c r="AD11" s="810"/>
      <c r="AE11" s="12"/>
      <c r="AF11" s="122"/>
      <c r="AH11" s="655">
        <f>IF(CNGE_2026_M3_Secc1!$AH$40=CNGE_2026_M3_Secc1!$AJ$40,0,IF(COUNTIF(CNGE_2026_M3_Secc1!M60:P99,1)&lt;COUNTA(CNGE_2026_M3_Secc1!M60:P99),0,1))</f>
        <v>0</v>
      </c>
      <c r="AI11" s="655"/>
    </row>
    <row r="12" spans="1:35" s="72" customFormat="1" ht="24" customHeight="1">
      <c r="A12" s="131"/>
      <c r="B12" s="134"/>
      <c r="C12" s="578" t="s">
        <v>7642</v>
      </c>
      <c r="D12" s="578"/>
      <c r="E12" s="578"/>
      <c r="F12" s="578"/>
      <c r="G12" s="578"/>
      <c r="H12" s="578"/>
      <c r="I12" s="578"/>
      <c r="J12" s="578"/>
      <c r="K12" s="578"/>
      <c r="L12" s="578"/>
      <c r="M12" s="578"/>
      <c r="N12" s="578"/>
      <c r="O12" s="578"/>
      <c r="P12" s="578"/>
      <c r="Q12" s="578"/>
      <c r="R12" s="578"/>
      <c r="S12" s="578"/>
      <c r="T12" s="578"/>
      <c r="U12" s="578"/>
      <c r="V12" s="578"/>
      <c r="W12" s="578"/>
      <c r="X12" s="578"/>
      <c r="Y12" s="578"/>
      <c r="Z12" s="578"/>
      <c r="AA12" s="578"/>
      <c r="AB12" s="578"/>
      <c r="AC12" s="578"/>
      <c r="AD12" s="819"/>
      <c r="AE12" s="58"/>
      <c r="AF12" s="122"/>
    </row>
    <row r="13" spans="1:35" s="72" customFormat="1" ht="24" customHeight="1">
      <c r="A13" s="131"/>
      <c r="B13" s="134"/>
      <c r="C13" s="671" t="s">
        <v>102</v>
      </c>
      <c r="D13" s="671"/>
      <c r="E13" s="671"/>
      <c r="F13" s="671"/>
      <c r="G13" s="671"/>
      <c r="H13" s="671"/>
      <c r="I13" s="671"/>
      <c r="J13" s="671"/>
      <c r="K13" s="671"/>
      <c r="L13" s="671"/>
      <c r="M13" s="671"/>
      <c r="N13" s="671"/>
      <c r="O13" s="671"/>
      <c r="P13" s="671"/>
      <c r="Q13" s="671"/>
      <c r="R13" s="671"/>
      <c r="S13" s="671"/>
      <c r="T13" s="671"/>
      <c r="U13" s="671"/>
      <c r="V13" s="671"/>
      <c r="W13" s="671"/>
      <c r="X13" s="671"/>
      <c r="Y13" s="671"/>
      <c r="Z13" s="671"/>
      <c r="AA13" s="671"/>
      <c r="AB13" s="671"/>
      <c r="AC13" s="671"/>
      <c r="AD13" s="820"/>
      <c r="AE13" s="12"/>
      <c r="AF13" s="122"/>
    </row>
    <row r="14" spans="1:35" s="72" customFormat="1" ht="36" customHeight="1">
      <c r="A14" s="131"/>
      <c r="B14" s="134"/>
      <c r="C14" s="671" t="s">
        <v>2212</v>
      </c>
      <c r="D14" s="671"/>
      <c r="E14" s="671"/>
      <c r="F14" s="671"/>
      <c r="G14" s="671"/>
      <c r="H14" s="671"/>
      <c r="I14" s="671"/>
      <c r="J14" s="671"/>
      <c r="K14" s="671"/>
      <c r="L14" s="671"/>
      <c r="M14" s="671"/>
      <c r="N14" s="671"/>
      <c r="O14" s="671"/>
      <c r="P14" s="671"/>
      <c r="Q14" s="671"/>
      <c r="R14" s="671"/>
      <c r="S14" s="671"/>
      <c r="T14" s="671"/>
      <c r="U14" s="671"/>
      <c r="V14" s="671"/>
      <c r="W14" s="671"/>
      <c r="X14" s="671"/>
      <c r="Y14" s="671"/>
      <c r="Z14" s="671"/>
      <c r="AA14" s="671"/>
      <c r="AB14" s="671"/>
      <c r="AC14" s="671"/>
      <c r="AD14" s="820"/>
      <c r="AE14" s="12"/>
      <c r="AF14" s="122"/>
    </row>
    <row r="15" spans="1:35" s="72" customFormat="1" ht="24" customHeight="1">
      <c r="A15" s="131"/>
      <c r="B15" s="134"/>
      <c r="C15" s="578" t="s">
        <v>922</v>
      </c>
      <c r="D15" s="578"/>
      <c r="E15" s="578"/>
      <c r="F15" s="578"/>
      <c r="G15" s="578"/>
      <c r="H15" s="578"/>
      <c r="I15" s="578"/>
      <c r="J15" s="578"/>
      <c r="K15" s="578"/>
      <c r="L15" s="578"/>
      <c r="M15" s="578"/>
      <c r="N15" s="578"/>
      <c r="O15" s="578"/>
      <c r="P15" s="578"/>
      <c r="Q15" s="578"/>
      <c r="R15" s="578"/>
      <c r="S15" s="578"/>
      <c r="T15" s="578"/>
      <c r="U15" s="578"/>
      <c r="V15" s="578"/>
      <c r="W15" s="578"/>
      <c r="X15" s="578"/>
      <c r="Y15" s="578"/>
      <c r="Z15" s="578"/>
      <c r="AA15" s="578"/>
      <c r="AB15" s="578"/>
      <c r="AC15" s="578"/>
      <c r="AD15" s="579"/>
      <c r="AE15" s="12"/>
      <c r="AF15" s="122"/>
    </row>
    <row r="16" spans="1:35" s="72" customFormat="1" ht="48" customHeight="1">
      <c r="A16" s="131"/>
      <c r="B16" s="134"/>
      <c r="C16" s="971" t="s">
        <v>2358</v>
      </c>
      <c r="D16" s="971"/>
      <c r="E16" s="971"/>
      <c r="F16" s="971"/>
      <c r="G16" s="971"/>
      <c r="H16" s="971"/>
      <c r="I16" s="971"/>
      <c r="J16" s="971"/>
      <c r="K16" s="971"/>
      <c r="L16" s="971"/>
      <c r="M16" s="971"/>
      <c r="N16" s="971"/>
      <c r="O16" s="971"/>
      <c r="P16" s="971"/>
      <c r="Q16" s="971"/>
      <c r="R16" s="971"/>
      <c r="S16" s="971"/>
      <c r="T16" s="971"/>
      <c r="U16" s="971"/>
      <c r="V16" s="971"/>
      <c r="W16" s="971"/>
      <c r="X16" s="971"/>
      <c r="Y16" s="971"/>
      <c r="Z16" s="971"/>
      <c r="AA16" s="971"/>
      <c r="AB16" s="971"/>
      <c r="AC16" s="971"/>
      <c r="AD16" s="1121"/>
      <c r="AE16" s="12"/>
      <c r="AF16" s="122"/>
    </row>
    <row r="17" spans="1:44" s="72" customFormat="1" ht="24" customHeight="1">
      <c r="A17" s="131"/>
      <c r="B17" s="134"/>
      <c r="C17" s="671" t="s">
        <v>2352</v>
      </c>
      <c r="D17" s="671"/>
      <c r="E17" s="671"/>
      <c r="F17" s="671"/>
      <c r="G17" s="671"/>
      <c r="H17" s="671"/>
      <c r="I17" s="671"/>
      <c r="J17" s="671"/>
      <c r="K17" s="671"/>
      <c r="L17" s="671"/>
      <c r="M17" s="671"/>
      <c r="N17" s="671"/>
      <c r="O17" s="671"/>
      <c r="P17" s="671"/>
      <c r="Q17" s="671"/>
      <c r="R17" s="671"/>
      <c r="S17" s="671"/>
      <c r="T17" s="671"/>
      <c r="U17" s="671"/>
      <c r="V17" s="671"/>
      <c r="W17" s="671"/>
      <c r="X17" s="671"/>
      <c r="Y17" s="671"/>
      <c r="Z17" s="671"/>
      <c r="AA17" s="671"/>
      <c r="AB17" s="671"/>
      <c r="AC17" s="671"/>
      <c r="AD17" s="820"/>
      <c r="AE17" s="12"/>
      <c r="AF17" s="122"/>
    </row>
    <row r="18" spans="1:44" ht="36" customHeight="1">
      <c r="B18" s="135"/>
      <c r="C18" s="578" t="s">
        <v>820</v>
      </c>
      <c r="D18" s="578"/>
      <c r="E18" s="578"/>
      <c r="F18" s="578"/>
      <c r="G18" s="578"/>
      <c r="H18" s="578"/>
      <c r="I18" s="578"/>
      <c r="J18" s="578"/>
      <c r="K18" s="578"/>
      <c r="L18" s="578"/>
      <c r="M18" s="578"/>
      <c r="N18" s="578"/>
      <c r="O18" s="578"/>
      <c r="P18" s="578"/>
      <c r="Q18" s="578"/>
      <c r="R18" s="578"/>
      <c r="S18" s="578"/>
      <c r="T18" s="578"/>
      <c r="U18" s="578"/>
      <c r="V18" s="578"/>
      <c r="W18" s="578"/>
      <c r="X18" s="578"/>
      <c r="Y18" s="578"/>
      <c r="Z18" s="578"/>
      <c r="AA18" s="578"/>
      <c r="AB18" s="578"/>
      <c r="AC18" s="578"/>
      <c r="AD18" s="579"/>
    </row>
    <row r="19" spans="1:44" ht="48" customHeight="1">
      <c r="B19" s="136"/>
      <c r="C19" s="578" t="s">
        <v>821</v>
      </c>
      <c r="D19" s="578"/>
      <c r="E19" s="578"/>
      <c r="F19" s="578"/>
      <c r="G19" s="578"/>
      <c r="H19" s="578"/>
      <c r="I19" s="578"/>
      <c r="J19" s="578"/>
      <c r="K19" s="578"/>
      <c r="L19" s="578"/>
      <c r="M19" s="578"/>
      <c r="N19" s="578"/>
      <c r="O19" s="578"/>
      <c r="P19" s="578"/>
      <c r="Q19" s="578"/>
      <c r="R19" s="578"/>
      <c r="S19" s="578"/>
      <c r="T19" s="578"/>
      <c r="U19" s="578"/>
      <c r="V19" s="578"/>
      <c r="W19" s="578"/>
      <c r="X19" s="578"/>
      <c r="Y19" s="578"/>
      <c r="Z19" s="578"/>
      <c r="AA19" s="578"/>
      <c r="AB19" s="578"/>
      <c r="AC19" s="578"/>
      <c r="AD19" s="579"/>
    </row>
    <row r="20" spans="1:44" ht="15" customHeight="1">
      <c r="B20" s="137"/>
      <c r="C20" s="675" t="s">
        <v>1914</v>
      </c>
      <c r="D20" s="675"/>
      <c r="E20" s="675"/>
      <c r="F20" s="675"/>
      <c r="G20" s="675"/>
      <c r="H20" s="675"/>
      <c r="I20" s="675"/>
      <c r="J20" s="675"/>
      <c r="K20" s="675"/>
      <c r="L20" s="675"/>
      <c r="M20" s="675"/>
      <c r="N20" s="675"/>
      <c r="O20" s="675"/>
      <c r="P20" s="675"/>
      <c r="Q20" s="675"/>
      <c r="R20" s="675"/>
      <c r="S20" s="675"/>
      <c r="T20" s="675"/>
      <c r="U20" s="675"/>
      <c r="V20" s="675"/>
      <c r="W20" s="675"/>
      <c r="X20" s="675"/>
      <c r="Y20" s="675"/>
      <c r="Z20" s="675"/>
      <c r="AA20" s="675"/>
      <c r="AB20" s="675"/>
      <c r="AC20" s="675"/>
      <c r="AD20" s="676"/>
    </row>
    <row r="21" spans="1:44" s="15" customFormat="1" ht="15" customHeight="1">
      <c r="A21" s="131"/>
      <c r="B21" s="778" t="s">
        <v>103</v>
      </c>
      <c r="C21" s="779"/>
      <c r="D21" s="779"/>
      <c r="E21" s="779"/>
      <c r="F21" s="779"/>
      <c r="G21" s="779"/>
      <c r="H21" s="779"/>
      <c r="I21" s="779"/>
      <c r="J21" s="779"/>
      <c r="K21" s="779"/>
      <c r="L21" s="779"/>
      <c r="M21" s="779"/>
      <c r="N21" s="779"/>
      <c r="O21" s="779"/>
      <c r="P21" s="779"/>
      <c r="Q21" s="779"/>
      <c r="R21" s="779"/>
      <c r="S21" s="779"/>
      <c r="T21" s="779"/>
      <c r="U21" s="779"/>
      <c r="V21" s="779"/>
      <c r="W21" s="779"/>
      <c r="X21" s="779"/>
      <c r="Y21" s="779"/>
      <c r="Z21" s="779"/>
      <c r="AA21" s="779"/>
      <c r="AB21" s="779"/>
      <c r="AC21" s="779"/>
      <c r="AD21" s="780"/>
      <c r="AE21" s="12"/>
      <c r="AF21" s="16"/>
    </row>
    <row r="22" spans="1:44" s="15" customFormat="1" ht="36" customHeight="1">
      <c r="A22" s="138"/>
      <c r="B22" s="139"/>
      <c r="C22" s="580" t="s">
        <v>1325</v>
      </c>
      <c r="D22" s="580"/>
      <c r="E22" s="580"/>
      <c r="F22" s="580"/>
      <c r="G22" s="580"/>
      <c r="H22" s="580"/>
      <c r="I22" s="580"/>
      <c r="J22" s="580"/>
      <c r="K22" s="580"/>
      <c r="L22" s="580"/>
      <c r="M22" s="580"/>
      <c r="N22" s="580"/>
      <c r="O22" s="580"/>
      <c r="P22" s="580"/>
      <c r="Q22" s="580"/>
      <c r="R22" s="580"/>
      <c r="S22" s="580"/>
      <c r="T22" s="580"/>
      <c r="U22" s="580"/>
      <c r="V22" s="580"/>
      <c r="W22" s="580"/>
      <c r="X22" s="580"/>
      <c r="Y22" s="580"/>
      <c r="Z22" s="580"/>
      <c r="AA22" s="580"/>
      <c r="AB22" s="580"/>
      <c r="AC22" s="580"/>
      <c r="AD22" s="581"/>
      <c r="AE22" s="12"/>
      <c r="AF22" s="16"/>
    </row>
    <row r="23" spans="1:44" ht="15" customHeight="1">
      <c r="B23" s="93"/>
      <c r="C23" s="93"/>
      <c r="D23" s="93"/>
      <c r="E23" s="93"/>
      <c r="F23" s="93"/>
      <c r="G23" s="93"/>
      <c r="H23" s="93"/>
      <c r="I23" s="93"/>
      <c r="J23" s="93"/>
      <c r="K23" s="93"/>
      <c r="L23" s="93"/>
      <c r="M23" s="93"/>
      <c r="N23" s="93"/>
      <c r="O23" s="93"/>
      <c r="P23" s="93"/>
      <c r="Q23" s="93"/>
      <c r="R23" s="93"/>
      <c r="S23" s="93"/>
      <c r="T23" s="93"/>
      <c r="U23" s="93"/>
      <c r="V23" s="93"/>
      <c r="W23" s="93"/>
      <c r="X23" s="93"/>
      <c r="Y23" s="93"/>
      <c r="Z23" s="93"/>
      <c r="AA23" s="93"/>
      <c r="AB23" s="93"/>
      <c r="AC23" s="93"/>
    </row>
    <row r="24" spans="1:44" s="72" customFormat="1" ht="24" customHeight="1">
      <c r="A24" s="131" t="s">
        <v>2029</v>
      </c>
      <c r="B24" s="841" t="s">
        <v>7643</v>
      </c>
      <c r="C24" s="841"/>
      <c r="D24" s="841"/>
      <c r="E24" s="841"/>
      <c r="F24" s="841"/>
      <c r="G24" s="841"/>
      <c r="H24" s="841"/>
      <c r="I24" s="841"/>
      <c r="J24" s="841"/>
      <c r="K24" s="841"/>
      <c r="L24" s="841"/>
      <c r="M24" s="841"/>
      <c r="N24" s="841"/>
      <c r="O24" s="841"/>
      <c r="P24" s="841"/>
      <c r="Q24" s="841"/>
      <c r="R24" s="841"/>
      <c r="S24" s="841"/>
      <c r="T24" s="841"/>
      <c r="U24" s="841"/>
      <c r="V24" s="841"/>
      <c r="W24" s="841"/>
      <c r="X24" s="841"/>
      <c r="Y24" s="841"/>
      <c r="Z24" s="841"/>
      <c r="AA24" s="841"/>
      <c r="AB24" s="841"/>
      <c r="AC24" s="841"/>
      <c r="AD24" s="841"/>
      <c r="AE24" s="12"/>
      <c r="AF24" s="122"/>
      <c r="AH24" s="560" t="s">
        <v>7211</v>
      </c>
      <c r="AI24" s="560"/>
      <c r="AJ24" s="560" t="s">
        <v>7212</v>
      </c>
      <c r="AK24" s="560"/>
      <c r="AL24" s="560" t="s">
        <v>7213</v>
      </c>
      <c r="AM24" s="560"/>
    </row>
    <row r="25" spans="1:44" s="72" customFormat="1" ht="24" customHeight="1">
      <c r="A25" s="121"/>
      <c r="B25" s="140"/>
      <c r="C25" s="578" t="s">
        <v>2353</v>
      </c>
      <c r="D25" s="578"/>
      <c r="E25" s="578"/>
      <c r="F25" s="578"/>
      <c r="G25" s="578"/>
      <c r="H25" s="578"/>
      <c r="I25" s="578"/>
      <c r="J25" s="578"/>
      <c r="K25" s="578"/>
      <c r="L25" s="578"/>
      <c r="M25" s="578"/>
      <c r="N25" s="578"/>
      <c r="O25" s="578"/>
      <c r="P25" s="578"/>
      <c r="Q25" s="578"/>
      <c r="R25" s="578"/>
      <c r="S25" s="578"/>
      <c r="T25" s="578"/>
      <c r="U25" s="578"/>
      <c r="V25" s="578"/>
      <c r="W25" s="578"/>
      <c r="X25" s="578"/>
      <c r="Y25" s="578"/>
      <c r="Z25" s="578"/>
      <c r="AA25" s="578"/>
      <c r="AB25" s="578"/>
      <c r="AC25" s="578"/>
      <c r="AD25" s="578"/>
      <c r="AE25" s="12"/>
      <c r="AF25" s="122"/>
      <c r="AH25" s="994">
        <f>COUNTBLANK(C28:AD28)</f>
        <v>28</v>
      </c>
      <c r="AI25" s="994"/>
      <c r="AJ25" s="560">
        <v>28</v>
      </c>
      <c r="AK25" s="560"/>
      <c r="AL25" s="560">
        <v>26</v>
      </c>
      <c r="AM25" s="560"/>
    </row>
    <row r="26" spans="1:44" s="72" customFormat="1" ht="15" customHeight="1">
      <c r="A26" s="121"/>
      <c r="B26" s="15"/>
      <c r="C26" s="141"/>
      <c r="D26" s="141"/>
      <c r="E26" s="141"/>
      <c r="F26" s="141"/>
      <c r="G26" s="141"/>
      <c r="H26" s="141"/>
      <c r="I26" s="141"/>
      <c r="J26" s="141"/>
      <c r="K26" s="141"/>
      <c r="L26" s="141"/>
      <c r="M26" s="141"/>
      <c r="N26" s="141"/>
      <c r="O26" s="141"/>
      <c r="P26" s="141"/>
      <c r="Q26" s="141"/>
      <c r="R26" s="141"/>
      <c r="S26" s="141"/>
      <c r="T26" s="141"/>
      <c r="U26" s="141"/>
      <c r="V26" s="141"/>
      <c r="W26" s="141"/>
      <c r="X26" s="141"/>
      <c r="Y26" s="141"/>
      <c r="Z26" s="141"/>
      <c r="AA26" s="4"/>
      <c r="AB26" s="4"/>
      <c r="AC26" s="4"/>
      <c r="AD26" s="4"/>
      <c r="AE26" s="12"/>
      <c r="AF26" s="122"/>
    </row>
    <row r="27" spans="1:44" s="72" customFormat="1" ht="36" customHeight="1">
      <c r="A27" s="121"/>
      <c r="B27" s="53"/>
      <c r="C27" s="555" t="s">
        <v>2351</v>
      </c>
      <c r="D27" s="556"/>
      <c r="E27" s="556"/>
      <c r="F27" s="556"/>
      <c r="G27" s="556"/>
      <c r="H27" s="556"/>
      <c r="I27" s="556"/>
      <c r="J27" s="556"/>
      <c r="K27" s="556"/>
      <c r="L27" s="556"/>
      <c r="M27" s="556"/>
      <c r="N27" s="556"/>
      <c r="O27" s="556"/>
      <c r="P27" s="557"/>
      <c r="Q27" s="555" t="s">
        <v>1324</v>
      </c>
      <c r="R27" s="556"/>
      <c r="S27" s="556"/>
      <c r="T27" s="556"/>
      <c r="U27" s="556"/>
      <c r="V27" s="556"/>
      <c r="W27" s="556"/>
      <c r="X27" s="556"/>
      <c r="Y27" s="556"/>
      <c r="Z27" s="556"/>
      <c r="AA27" s="556"/>
      <c r="AB27" s="556"/>
      <c r="AC27" s="556"/>
      <c r="AD27" s="557"/>
      <c r="AE27" s="12"/>
      <c r="AF27" s="122"/>
      <c r="AH27" s="1151" t="s">
        <v>7231</v>
      </c>
      <c r="AI27" s="1151"/>
      <c r="AJ27"/>
      <c r="AK27" s="1152" t="s">
        <v>7242</v>
      </c>
      <c r="AL27" s="1153"/>
      <c r="AM27"/>
      <c r="AN27" s="618" t="s">
        <v>7234</v>
      </c>
      <c r="AO27" s="619"/>
      <c r="AP27"/>
      <c r="AQ27" s="618" t="s">
        <v>7320</v>
      </c>
      <c r="AR27" s="619"/>
    </row>
    <row r="28" spans="1:44" s="72" customFormat="1">
      <c r="A28" s="131"/>
      <c r="B28" s="53"/>
      <c r="C28" s="830"/>
      <c r="D28" s="562"/>
      <c r="E28" s="562"/>
      <c r="F28" s="562"/>
      <c r="G28" s="562"/>
      <c r="H28" s="562"/>
      <c r="I28" s="562"/>
      <c r="J28" s="562"/>
      <c r="K28" s="562"/>
      <c r="L28" s="562"/>
      <c r="M28" s="562"/>
      <c r="N28" s="562"/>
      <c r="O28" s="562"/>
      <c r="P28" s="831"/>
      <c r="Q28" s="750"/>
      <c r="R28" s="842"/>
      <c r="S28" s="842"/>
      <c r="T28" s="842"/>
      <c r="U28" s="842"/>
      <c r="V28" s="842"/>
      <c r="W28" s="842"/>
      <c r="X28" s="842"/>
      <c r="Y28" s="842"/>
      <c r="Z28" s="842"/>
      <c r="AA28" s="842"/>
      <c r="AB28" s="842"/>
      <c r="AC28" s="842"/>
      <c r="AD28" s="751"/>
      <c r="AE28" s="12"/>
      <c r="AF28" s="122"/>
      <c r="AH28" s="1154">
        <f>IF($AH$25=$AJ$25,0,IF(OR(C28="",C28=1),0,1))</f>
        <v>0</v>
      </c>
      <c r="AI28" s="1154"/>
      <c r="AJ28"/>
      <c r="AK28" s="1155">
        <f>IF($AH$25=$AJ$25,0,IF(OR(AND(AH28=0,SUM(Q28)&gt;0),AND(AH28=1,COUNTA(Q28)=0),AND(AH28=0,COUNTIF(Q28,"NS")=COUNTA($Q$27))),0,1))</f>
        <v>0</v>
      </c>
      <c r="AL28" s="1156"/>
      <c r="AM28"/>
      <c r="AN28" s="1140">
        <f>IF($AH$25=$AJ$25,0,IF(COUNTIF(Q28,"NS")=0,0,1))</f>
        <v>0</v>
      </c>
      <c r="AO28" s="1141"/>
      <c r="AP28"/>
      <c r="AQ28" s="622">
        <f>IF($AH$25=$AJ$25,0,IF(OR(AND(AH28=0,COUNTA(C28:AD28)=COUNTA(C27:AD27)),AND(AH28=1,COUNTA(Q28)=0)),0,1))</f>
        <v>0</v>
      </c>
      <c r="AR28" s="623"/>
    </row>
    <row r="29" spans="1:44" s="72" customFormat="1" ht="14.25">
      <c r="A29" s="131"/>
      <c r="B29" s="53"/>
      <c r="C29" s="120"/>
      <c r="D29" s="33"/>
      <c r="E29" s="33"/>
      <c r="F29" s="33"/>
      <c r="G29" s="33"/>
      <c r="H29" s="33"/>
      <c r="I29" s="33"/>
      <c r="J29" s="33"/>
      <c r="K29" s="142"/>
      <c r="L29" s="142"/>
      <c r="M29" s="142"/>
      <c r="N29" s="142"/>
      <c r="O29" s="142"/>
      <c r="P29" s="142"/>
      <c r="Q29" s="142"/>
      <c r="R29" s="142"/>
      <c r="S29" s="142"/>
      <c r="T29" s="142"/>
      <c r="U29" s="142"/>
      <c r="V29" s="142"/>
      <c r="W29" s="142"/>
      <c r="X29" s="142"/>
      <c r="Y29" s="142"/>
      <c r="Z29" s="142"/>
      <c r="AA29" s="142"/>
      <c r="AB29" s="142"/>
      <c r="AC29" s="142"/>
      <c r="AD29" s="142"/>
      <c r="AE29" s="12"/>
      <c r="AF29" s="122"/>
    </row>
    <row r="30" spans="1:44" s="72" customFormat="1" ht="24" customHeight="1">
      <c r="A30" s="131"/>
      <c r="B30" s="143"/>
      <c r="C30" s="675" t="s">
        <v>127</v>
      </c>
      <c r="D30" s="675"/>
      <c r="E30" s="675"/>
      <c r="F30" s="675"/>
      <c r="G30" s="675"/>
      <c r="H30" s="675"/>
      <c r="I30" s="675"/>
      <c r="J30" s="675"/>
      <c r="K30" s="675"/>
      <c r="L30" s="675"/>
      <c r="M30" s="675"/>
      <c r="N30" s="675"/>
      <c r="O30" s="675"/>
      <c r="P30" s="675"/>
      <c r="Q30" s="675"/>
      <c r="R30" s="675"/>
      <c r="S30" s="675"/>
      <c r="T30" s="675"/>
      <c r="U30" s="675"/>
      <c r="V30" s="675"/>
      <c r="W30" s="675"/>
      <c r="X30" s="675"/>
      <c r="Y30" s="675"/>
      <c r="Z30" s="675"/>
      <c r="AA30" s="675"/>
      <c r="AB30" s="675"/>
      <c r="AC30" s="675"/>
      <c r="AD30" s="675"/>
      <c r="AE30" s="12"/>
      <c r="AF30" s="122"/>
    </row>
    <row r="31" spans="1:44" s="72" customFormat="1" ht="60" customHeight="1">
      <c r="A31" s="131"/>
      <c r="B31" s="143"/>
      <c r="C31" s="702"/>
      <c r="D31" s="702"/>
      <c r="E31" s="702"/>
      <c r="F31" s="702"/>
      <c r="G31" s="702"/>
      <c r="H31" s="702"/>
      <c r="I31" s="702"/>
      <c r="J31" s="702"/>
      <c r="K31" s="702"/>
      <c r="L31" s="702"/>
      <c r="M31" s="702"/>
      <c r="N31" s="702"/>
      <c r="O31" s="702"/>
      <c r="P31" s="702"/>
      <c r="Q31" s="702"/>
      <c r="R31" s="702"/>
      <c r="S31" s="702"/>
      <c r="T31" s="702"/>
      <c r="U31" s="702"/>
      <c r="V31" s="702"/>
      <c r="W31" s="702"/>
      <c r="X31" s="702"/>
      <c r="Y31" s="702"/>
      <c r="Z31" s="702"/>
      <c r="AA31" s="702"/>
      <c r="AB31" s="702"/>
      <c r="AC31" s="702"/>
      <c r="AD31" s="702"/>
      <c r="AE31" s="12"/>
      <c r="AF31" s="122"/>
    </row>
    <row r="32" spans="1:44" ht="15" customHeight="1">
      <c r="B32" s="624" t="str">
        <f>IF(AK28=0,"","Error: Si registró haber intervenciones periciales en algún sitio de depósito ilegal debe anotar al menos una.")</f>
        <v/>
      </c>
      <c r="C32" s="624"/>
      <c r="D32" s="624"/>
      <c r="E32" s="624"/>
      <c r="F32" s="624"/>
      <c r="G32" s="624"/>
      <c r="H32" s="624"/>
      <c r="I32" s="624"/>
      <c r="J32" s="624"/>
      <c r="K32" s="624"/>
      <c r="L32" s="624"/>
      <c r="M32" s="624"/>
      <c r="N32" s="624"/>
      <c r="O32" s="624"/>
      <c r="P32" s="624"/>
      <c r="Q32" s="624"/>
      <c r="R32" s="624"/>
      <c r="S32" s="624"/>
      <c r="T32" s="624"/>
      <c r="U32" s="624"/>
      <c r="V32" s="624"/>
      <c r="W32" s="624"/>
      <c r="X32" s="624"/>
      <c r="Y32" s="624"/>
      <c r="Z32" s="624"/>
      <c r="AA32" s="624"/>
      <c r="AB32" s="624"/>
      <c r="AC32" s="624"/>
      <c r="AD32" s="624"/>
    </row>
    <row r="33" spans="1:81" ht="15" customHeight="1">
      <c r="B33" s="756" t="str">
        <f>IF(AN28=0,"","Alerta: Debe justificar el uso de NS argumentando el estado de la información desconocida.")</f>
        <v/>
      </c>
      <c r="C33" s="756"/>
      <c r="D33" s="756"/>
      <c r="E33" s="756"/>
      <c r="F33" s="756"/>
      <c r="G33" s="756"/>
      <c r="H33" s="756"/>
      <c r="I33" s="756"/>
      <c r="J33" s="756"/>
      <c r="K33" s="756"/>
      <c r="L33" s="756"/>
      <c r="M33" s="756"/>
      <c r="N33" s="756"/>
      <c r="O33" s="756"/>
      <c r="P33" s="756"/>
      <c r="Q33" s="756"/>
      <c r="R33" s="756"/>
      <c r="S33" s="756"/>
      <c r="T33" s="756"/>
      <c r="U33" s="756"/>
      <c r="V33" s="756"/>
      <c r="W33" s="756"/>
      <c r="X33" s="756"/>
      <c r="Y33" s="756"/>
      <c r="Z33" s="756"/>
      <c r="AA33" s="756"/>
      <c r="AB33" s="756"/>
      <c r="AC33" s="756"/>
      <c r="AD33" s="756"/>
    </row>
    <row r="34" spans="1:81" ht="15" customHeight="1">
      <c r="B34" s="625" t="str">
        <f>IF(AQ28=0,"","Error: Debe completar toda la información requerida.")</f>
        <v/>
      </c>
      <c r="C34" s="625"/>
      <c r="D34" s="625"/>
      <c r="E34" s="625"/>
      <c r="F34" s="625"/>
      <c r="G34" s="625"/>
      <c r="H34" s="625"/>
      <c r="I34" s="625"/>
      <c r="J34" s="625"/>
      <c r="K34" s="625"/>
      <c r="L34" s="625"/>
      <c r="M34" s="625"/>
      <c r="N34" s="625"/>
      <c r="O34" s="625"/>
      <c r="P34" s="625"/>
      <c r="Q34" s="625"/>
      <c r="R34" s="625"/>
      <c r="S34" s="625"/>
      <c r="T34" s="625"/>
      <c r="U34" s="625"/>
      <c r="V34" s="625"/>
      <c r="W34" s="625"/>
      <c r="X34" s="625"/>
      <c r="Y34" s="625"/>
      <c r="Z34" s="625"/>
      <c r="AA34" s="625"/>
      <c r="AB34" s="625"/>
      <c r="AC34" s="625"/>
      <c r="AD34" s="625"/>
    </row>
    <row r="35" spans="1:81" ht="15" customHeight="1"/>
    <row r="36" spans="1:81" ht="15" customHeight="1"/>
    <row r="37" spans="1:81" ht="15" customHeight="1"/>
    <row r="38" spans="1:81" s="18" customFormat="1" ht="24" customHeight="1">
      <c r="A38" s="131" t="s">
        <v>2030</v>
      </c>
      <c r="B38" s="688" t="s">
        <v>2337</v>
      </c>
      <c r="C38" s="688"/>
      <c r="D38" s="688"/>
      <c r="E38" s="688"/>
      <c r="F38" s="688"/>
      <c r="G38" s="688"/>
      <c r="H38" s="688"/>
      <c r="I38" s="688"/>
      <c r="J38" s="688"/>
      <c r="K38" s="688"/>
      <c r="L38" s="688"/>
      <c r="M38" s="688"/>
      <c r="N38" s="688"/>
      <c r="O38" s="688"/>
      <c r="P38" s="688"/>
      <c r="Q38" s="688"/>
      <c r="R38" s="688"/>
      <c r="S38" s="688"/>
      <c r="T38" s="688"/>
      <c r="U38" s="688"/>
      <c r="V38" s="688"/>
      <c r="W38" s="688"/>
      <c r="X38" s="688"/>
      <c r="Y38" s="688"/>
      <c r="Z38" s="688"/>
      <c r="AA38" s="688"/>
      <c r="AB38" s="688"/>
      <c r="AC38" s="688"/>
      <c r="AD38" s="688"/>
      <c r="AF38" s="145"/>
      <c r="AH38" s="560" t="s">
        <v>7211</v>
      </c>
      <c r="AI38" s="560"/>
      <c r="AJ38" s="560" t="s">
        <v>7212</v>
      </c>
      <c r="AK38" s="560"/>
      <c r="AL38" s="560" t="s">
        <v>7213</v>
      </c>
      <c r="AM38" s="560"/>
    </row>
    <row r="39" spans="1:81" s="18" customFormat="1" ht="36" customHeight="1">
      <c r="A39" s="121"/>
      <c r="B39" s="146"/>
      <c r="C39" s="578" t="s">
        <v>2051</v>
      </c>
      <c r="D39" s="578"/>
      <c r="E39" s="578"/>
      <c r="F39" s="578"/>
      <c r="G39" s="578"/>
      <c r="H39" s="578"/>
      <c r="I39" s="578"/>
      <c r="J39" s="578"/>
      <c r="K39" s="578"/>
      <c r="L39" s="578"/>
      <c r="M39" s="578"/>
      <c r="N39" s="578"/>
      <c r="O39" s="578"/>
      <c r="P39" s="578"/>
      <c r="Q39" s="578"/>
      <c r="R39" s="578"/>
      <c r="S39" s="578"/>
      <c r="T39" s="578"/>
      <c r="U39" s="578"/>
      <c r="V39" s="578"/>
      <c r="W39" s="578"/>
      <c r="X39" s="578"/>
      <c r="Y39" s="578"/>
      <c r="Z39" s="578"/>
      <c r="AA39" s="578"/>
      <c r="AB39" s="578"/>
      <c r="AC39" s="578"/>
      <c r="AD39" s="578"/>
      <c r="AF39" s="145"/>
      <c r="AH39" s="994">
        <f>COUNTBLANK(C45:AD45)</f>
        <v>28</v>
      </c>
      <c r="AI39" s="994"/>
      <c r="AJ39" s="560">
        <v>28</v>
      </c>
      <c r="AK39" s="560"/>
      <c r="AL39" s="560">
        <v>17</v>
      </c>
      <c r="AM39" s="560"/>
    </row>
    <row r="40" spans="1:81" s="18" customFormat="1" ht="36" customHeight="1">
      <c r="A40" s="121"/>
      <c r="B40" s="146"/>
      <c r="C40" s="578" t="s">
        <v>2052</v>
      </c>
      <c r="D40" s="578"/>
      <c r="E40" s="578"/>
      <c r="F40" s="578"/>
      <c r="G40" s="578"/>
      <c r="H40" s="578"/>
      <c r="I40" s="578"/>
      <c r="J40" s="578"/>
      <c r="K40" s="578"/>
      <c r="L40" s="578"/>
      <c r="M40" s="578"/>
      <c r="N40" s="578"/>
      <c r="O40" s="578"/>
      <c r="P40" s="578"/>
      <c r="Q40" s="578"/>
      <c r="R40" s="578"/>
      <c r="S40" s="578"/>
      <c r="T40" s="578"/>
      <c r="U40" s="578"/>
      <c r="V40" s="578"/>
      <c r="W40" s="578"/>
      <c r="X40" s="578"/>
      <c r="Y40" s="578"/>
      <c r="Z40" s="578"/>
      <c r="AA40" s="578"/>
      <c r="AB40" s="578"/>
      <c r="AC40" s="578"/>
      <c r="AD40" s="578"/>
      <c r="AF40" s="145"/>
    </row>
    <row r="41" spans="1:81" s="18" customFormat="1" ht="24" customHeight="1">
      <c r="A41" s="121"/>
      <c r="B41" s="146"/>
      <c r="C41" s="671" t="s">
        <v>1327</v>
      </c>
      <c r="D41" s="671"/>
      <c r="E41" s="671"/>
      <c r="F41" s="671"/>
      <c r="G41" s="671"/>
      <c r="H41" s="671"/>
      <c r="I41" s="671"/>
      <c r="J41" s="671"/>
      <c r="K41" s="671"/>
      <c r="L41" s="671"/>
      <c r="M41" s="671"/>
      <c r="N41" s="671"/>
      <c r="O41" s="671"/>
      <c r="P41" s="671"/>
      <c r="Q41" s="671"/>
      <c r="R41" s="671"/>
      <c r="S41" s="671"/>
      <c r="T41" s="671"/>
      <c r="U41" s="671"/>
      <c r="V41" s="671"/>
      <c r="W41" s="671"/>
      <c r="X41" s="671"/>
      <c r="Y41" s="671"/>
      <c r="Z41" s="671"/>
      <c r="AA41" s="671"/>
      <c r="AB41" s="671"/>
      <c r="AC41" s="671"/>
      <c r="AD41" s="671"/>
      <c r="AF41" s="145"/>
    </row>
    <row r="42" spans="1:81" s="18" customFormat="1" ht="15" customHeight="1">
      <c r="A42" s="131"/>
      <c r="AF42" s="145"/>
    </row>
    <row r="43" spans="1:81" s="72" customFormat="1" ht="15" customHeight="1">
      <c r="A43" s="131"/>
      <c r="B43" s="53"/>
      <c r="C43" s="558" t="s">
        <v>1328</v>
      </c>
      <c r="D43" s="558"/>
      <c r="E43" s="558"/>
      <c r="F43" s="558"/>
      <c r="G43" s="558"/>
      <c r="H43" s="558"/>
      <c r="I43" s="558"/>
      <c r="J43" s="558"/>
      <c r="K43" s="558"/>
      <c r="L43" s="558"/>
      <c r="M43" s="558"/>
      <c r="N43" s="558"/>
      <c r="O43" s="558"/>
      <c r="P43" s="558"/>
      <c r="Q43" s="558"/>
      <c r="R43" s="558"/>
      <c r="S43" s="558"/>
      <c r="T43" s="558"/>
      <c r="U43" s="558"/>
      <c r="V43" s="558"/>
      <c r="W43" s="558"/>
      <c r="X43" s="558"/>
      <c r="Y43" s="558"/>
      <c r="Z43" s="558"/>
      <c r="AA43" s="558"/>
      <c r="AB43" s="558"/>
      <c r="AC43" s="558"/>
      <c r="AD43" s="558"/>
      <c r="AE43" s="12"/>
      <c r="AF43" s="122"/>
      <c r="AQ43" s="638" t="s">
        <v>7231</v>
      </c>
      <c r="AR43" s="638"/>
      <c r="AS43" s="638"/>
      <c r="AT43" s="638"/>
      <c r="AU43" s="638"/>
      <c r="AV43" s="638"/>
      <c r="AX43" s="638" t="s">
        <v>7241</v>
      </c>
      <c r="AY43" s="638"/>
      <c r="AZ43" s="638"/>
      <c r="BA43" s="638"/>
      <c r="BB43" s="638"/>
      <c r="BC43" s="638"/>
      <c r="BD43" s="638"/>
      <c r="BE43" s="638"/>
      <c r="BF43" s="638"/>
      <c r="BG43" s="638"/>
      <c r="BH43" s="638"/>
      <c r="BI43" s="638"/>
      <c r="BJ43" s="638"/>
      <c r="BK43" s="638"/>
      <c r="BL43" s="638"/>
      <c r="BM43" s="638"/>
      <c r="BN43" s="638"/>
      <c r="BO43" s="638"/>
      <c r="BP43" s="638"/>
      <c r="BQ43" s="638"/>
      <c r="BR43" s="638"/>
      <c r="BS43" s="638"/>
      <c r="BX43" s="639" t="s">
        <v>7224</v>
      </c>
      <c r="BY43" s="640"/>
      <c r="BZ43" s="640"/>
      <c r="CA43" s="640"/>
      <c r="CB43" s="640"/>
      <c r="CC43" s="641"/>
    </row>
    <row r="44" spans="1:81" s="72" customFormat="1" ht="96" customHeight="1">
      <c r="A44" s="131"/>
      <c r="B44" s="53"/>
      <c r="C44" s="558" t="s">
        <v>113</v>
      </c>
      <c r="D44" s="558"/>
      <c r="E44" s="558"/>
      <c r="F44" s="558"/>
      <c r="G44" s="558"/>
      <c r="H44" s="558"/>
      <c r="I44" s="558"/>
      <c r="J44" s="558"/>
      <c r="K44" s="903" t="s">
        <v>1029</v>
      </c>
      <c r="L44" s="903"/>
      <c r="M44" s="903" t="s">
        <v>863</v>
      </c>
      <c r="N44" s="903"/>
      <c r="O44" s="903" t="s">
        <v>864</v>
      </c>
      <c r="P44" s="903"/>
      <c r="Q44" s="903" t="s">
        <v>865</v>
      </c>
      <c r="R44" s="903"/>
      <c r="S44" s="903" t="s">
        <v>866</v>
      </c>
      <c r="T44" s="903"/>
      <c r="U44" s="903" t="s">
        <v>867</v>
      </c>
      <c r="V44" s="903"/>
      <c r="W44" s="903" t="s">
        <v>868</v>
      </c>
      <c r="X44" s="903"/>
      <c r="Y44" s="903" t="s">
        <v>875</v>
      </c>
      <c r="Z44" s="903"/>
      <c r="AA44" s="903" t="s">
        <v>869</v>
      </c>
      <c r="AB44" s="903"/>
      <c r="AC44" s="903" t="s">
        <v>270</v>
      </c>
      <c r="AD44" s="903"/>
      <c r="AE44" s="12"/>
      <c r="AF44" s="122"/>
      <c r="AH44" s="627" t="s">
        <v>7220</v>
      </c>
      <c r="AI44" s="627"/>
      <c r="AJ44" s="627" t="s">
        <v>7221</v>
      </c>
      <c r="AK44" s="627"/>
      <c r="AL44" s="627" t="s">
        <v>7222</v>
      </c>
      <c r="AM44" s="627"/>
      <c r="AN44" s="627" t="s">
        <v>7223</v>
      </c>
      <c r="AO44" s="627"/>
      <c r="AQ44" s="666" t="s">
        <v>7420</v>
      </c>
      <c r="AR44" s="666"/>
      <c r="AS44" s="648" t="s">
        <v>7421</v>
      </c>
      <c r="AT44" s="650"/>
      <c r="AU44" s="638" t="s">
        <v>7223</v>
      </c>
      <c r="AV44" s="638"/>
      <c r="AX44" s="1144" t="s">
        <v>1029</v>
      </c>
      <c r="AY44" s="1145"/>
      <c r="AZ44" s="1144" t="s">
        <v>863</v>
      </c>
      <c r="BA44" s="1145"/>
      <c r="BB44" s="1144" t="s">
        <v>864</v>
      </c>
      <c r="BC44" s="1145"/>
      <c r="BD44" s="1144" t="s">
        <v>865</v>
      </c>
      <c r="BE44" s="1145"/>
      <c r="BF44" s="1144" t="s">
        <v>866</v>
      </c>
      <c r="BG44" s="1145"/>
      <c r="BH44" s="1144" t="s">
        <v>867</v>
      </c>
      <c r="BI44" s="1145"/>
      <c r="BJ44" s="1144" t="s">
        <v>868</v>
      </c>
      <c r="BK44" s="1145"/>
      <c r="BL44" s="1144" t="s">
        <v>875</v>
      </c>
      <c r="BM44" s="1145"/>
      <c r="BN44" s="1144" t="s">
        <v>869</v>
      </c>
      <c r="BO44" s="1145"/>
      <c r="BP44" s="1144" t="s">
        <v>270</v>
      </c>
      <c r="BQ44" s="1145"/>
      <c r="BR44" s="1144" t="s">
        <v>7223</v>
      </c>
      <c r="BS44" s="1145"/>
      <c r="BU44" s="618" t="s">
        <v>7234</v>
      </c>
      <c r="BV44" s="619"/>
      <c r="BX44" s="639" t="s">
        <v>7259</v>
      </c>
      <c r="BY44" s="641"/>
      <c r="BZ44" s="639" t="s">
        <v>7260</v>
      </c>
      <c r="CA44" s="641"/>
      <c r="CB44" s="639" t="s">
        <v>7226</v>
      </c>
      <c r="CC44" s="641"/>
    </row>
    <row r="45" spans="1:81" s="72" customFormat="1" ht="15" customHeight="1">
      <c r="A45" s="131"/>
      <c r="B45" s="53"/>
      <c r="C45" s="685"/>
      <c r="D45" s="685"/>
      <c r="E45" s="685"/>
      <c r="F45" s="685"/>
      <c r="G45" s="685"/>
      <c r="H45" s="685"/>
      <c r="I45" s="685"/>
      <c r="J45" s="685"/>
      <c r="K45" s="685"/>
      <c r="L45" s="685"/>
      <c r="M45" s="685"/>
      <c r="N45" s="685"/>
      <c r="O45" s="685"/>
      <c r="P45" s="685"/>
      <c r="Q45" s="685"/>
      <c r="R45" s="685"/>
      <c r="S45" s="685"/>
      <c r="T45" s="685"/>
      <c r="U45" s="685"/>
      <c r="V45" s="685"/>
      <c r="W45" s="685"/>
      <c r="X45" s="685"/>
      <c r="Y45" s="685"/>
      <c r="Z45" s="685"/>
      <c r="AA45" s="685"/>
      <c r="AB45" s="685"/>
      <c r="AC45" s="685"/>
      <c r="AD45" s="685"/>
      <c r="AE45" s="12"/>
      <c r="AF45" s="122"/>
      <c r="AH45" s="627">
        <f>C45</f>
        <v>0</v>
      </c>
      <c r="AI45" s="627"/>
      <c r="AJ45" s="627">
        <f>COUNTIF(K45:AD45,"NS")</f>
        <v>0</v>
      </c>
      <c r="AK45" s="627"/>
      <c r="AL45" s="627">
        <f>SUM(K45:AD45)</f>
        <v>0</v>
      </c>
      <c r="AM45" s="627"/>
      <c r="AN45" s="885">
        <f>IF($AH$39=$AJ$39,0,IF(OR(AND(AH45=0,AJ45&gt;0),AND(AH45="NS",AL45&gt;0),AND(AH45="NS",AJ45=0,AL45=0)),1,IF(OR(AND(AJ45&gt;=2,AL45&lt;AH45),AND(AH45="NS",AL45=0,AJ45&gt;0),AH45=AL45),0,1)))</f>
        <v>0</v>
      </c>
      <c r="AO45" s="885"/>
      <c r="AQ45" s="912">
        <f>Q28</f>
        <v>0</v>
      </c>
      <c r="AR45" s="638"/>
      <c r="AS45" s="912">
        <f>C45</f>
        <v>0</v>
      </c>
      <c r="AT45" s="638"/>
      <c r="AU45" s="877">
        <f>IF($AH$39=$AJ$39,0,IF(OR(SUM(AS45)&gt;=SUM(AQ45),AND(SUM(AQ45)&gt;0,OR(AS45="NS",AS45="NA"))),0,1))</f>
        <v>0</v>
      </c>
      <c r="AV45" s="878"/>
      <c r="AX45" s="639">
        <f>IF($AH$39=$AJ$39,0,IF(OR(SUM(K45)&lt;=SUM($AQ$45),AND(SUM($AQ$45)&gt;0,OR(K45="NS",K45="NA"))),0,1))</f>
        <v>0</v>
      </c>
      <c r="AY45" s="641"/>
      <c r="AZ45" s="639">
        <f>IF($AH$39=$AJ$39,0,IF(OR(SUM(M45)&lt;=SUM($AQ$45),AND(SUM($AQ$45)&gt;0,OR(M45="NS",M45="NA"))),0,1))</f>
        <v>0</v>
      </c>
      <c r="BA45" s="641"/>
      <c r="BB45" s="639">
        <f>IF($AH$39=$AJ$39,0,IF(OR(SUM(O45)&lt;=SUM($AQ$45),AND(SUM($AQ$45)&gt;0,OR(O45="NS",O45="NA"))),0,1))</f>
        <v>0</v>
      </c>
      <c r="BC45" s="641"/>
      <c r="BD45" s="639">
        <f>IF($AH$39=$AJ$39,0,IF(OR(SUM(Q45)&lt;=SUM($AQ$45),AND(SUM($AQ$45)&gt;0,OR(Q45="NS",Q45="NA"))),0,1))</f>
        <v>0</v>
      </c>
      <c r="BE45" s="641"/>
      <c r="BF45" s="639">
        <f>IF($AH$39=$AJ$39,0,IF(OR(SUM(S45)&lt;=SUM($AQ$45),AND(SUM($AQ$45)&gt;0,OR(S45="NS",S45="NA"))),0,1))</f>
        <v>0</v>
      </c>
      <c r="BG45" s="641"/>
      <c r="BH45" s="639">
        <f>IF($AH$39=$AJ$39,0,IF(OR(SUM(U45)&lt;=SUM($AQ$45),AND(SUM($AQ$45)&gt;0,OR(U45="NS",U45="NA"))),0,1))</f>
        <v>0</v>
      </c>
      <c r="BI45" s="641"/>
      <c r="BJ45" s="639">
        <f>IF($AH$39=$AJ$39,0,IF(OR(SUM(W45)&lt;=SUM($AQ$45),AND(SUM($AQ$45)&gt;0,OR(W45="NS",W45="NA"))),0,1))</f>
        <v>0</v>
      </c>
      <c r="BK45" s="641"/>
      <c r="BL45" s="639">
        <f>IF($AH$39=$AJ$39,0,IF(OR(SUM(Y45)&lt;=SUM($AQ$45),AND(SUM($AQ$45)&gt;0,OR(Y45="NS",Y45="NA"))),0,1))</f>
        <v>0</v>
      </c>
      <c r="BM45" s="641"/>
      <c r="BN45" s="639">
        <f>IF($AH$39=$AJ$39,0,IF(OR(SUM(AA45)&lt;=SUM($AQ$45),AND(SUM($AQ$45)&gt;0,OR(AA45="NS",AA45="NA"))),0,1))</f>
        <v>0</v>
      </c>
      <c r="BO45" s="641"/>
      <c r="BP45" s="639">
        <f>IF($AH$39=$AJ$39,0,IF(OR(SUM(AC45)&lt;=SUM($AQ$45),AND(SUM($AQ$45)&gt;0,OR(AC45="NS",AC45="NA"))),0,1))</f>
        <v>0</v>
      </c>
      <c r="BQ45" s="641"/>
      <c r="BR45" s="899">
        <f>SUM(AX45:BQ45)</f>
        <v>0</v>
      </c>
      <c r="BS45" s="900"/>
      <c r="BU45" s="1140">
        <f>IF($AH$39=$AJ$39,0,IF(COUNTIF(C45:AD45,"NS")=0,0,1))</f>
        <v>0</v>
      </c>
      <c r="BV45" s="1141"/>
      <c r="BX45" s="639">
        <v>1</v>
      </c>
      <c r="BY45" s="641"/>
      <c r="BZ45" s="639">
        <f>IF(AU45=0,0,1)</f>
        <v>0</v>
      </c>
      <c r="CA45" s="641"/>
      <c r="CB45" s="639" t="str">
        <f>IF(BZ45=0,"",IF(SUM($BZ$45:BZ45)=1,_xlfn.CONCAT(BX45,),IF($BZ$47&gt;SUM($BZ$45:BZ45),_xlfn.CONCAT(", ",BX45),IF($BZ$47=SUM($BZ$45:BZ45),_xlfn.CONCAT(" y ",BX45,".")))))</f>
        <v/>
      </c>
      <c r="CC45" s="641"/>
    </row>
    <row r="46" spans="1:81" s="72" customFormat="1" ht="15" customHeight="1">
      <c r="A46" s="131"/>
      <c r="B46" s="53"/>
      <c r="C46" s="120"/>
      <c r="D46" s="33"/>
      <c r="E46" s="33"/>
      <c r="F46" s="33"/>
      <c r="G46" s="33"/>
      <c r="H46" s="148"/>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
      <c r="AF46" s="122"/>
      <c r="BX46" s="639">
        <v>3</v>
      </c>
      <c r="BY46" s="641"/>
      <c r="BZ46" s="639">
        <f>IF(AL47=0,0,1)</f>
        <v>0</v>
      </c>
      <c r="CA46" s="641"/>
      <c r="CB46" s="639" t="str">
        <f>IF(BZ46=0,"",IF(SUM($BZ$45:BZ46)=1,_xlfn.CONCAT(BX46,),IF($BZ$47&gt;SUM($BZ$45:BZ46),_xlfn.CONCAT(", ",BX46),IF($BZ$47=SUM($BZ$45:BZ46),_xlfn.CONCAT(" y ",BX46,".")))))</f>
        <v/>
      </c>
      <c r="CC46" s="641"/>
    </row>
    <row r="47" spans="1:81" s="72" customFormat="1" ht="45" customHeight="1">
      <c r="A47" s="131"/>
      <c r="B47" s="15"/>
      <c r="C47" s="1078" t="s">
        <v>920</v>
      </c>
      <c r="D47" s="1078"/>
      <c r="E47" s="1078"/>
      <c r="F47" s="550"/>
      <c r="G47" s="551"/>
      <c r="H47" s="551"/>
      <c r="I47" s="551"/>
      <c r="J47" s="551"/>
      <c r="K47" s="551"/>
      <c r="L47" s="551"/>
      <c r="M47" s="551"/>
      <c r="N47" s="551"/>
      <c r="O47" s="551"/>
      <c r="P47" s="551"/>
      <c r="Q47" s="551"/>
      <c r="R47" s="551"/>
      <c r="S47" s="551"/>
      <c r="T47" s="551"/>
      <c r="U47" s="551"/>
      <c r="V47" s="551"/>
      <c r="W47" s="551"/>
      <c r="X47" s="551"/>
      <c r="Y47" s="551"/>
      <c r="Z47" s="551"/>
      <c r="AA47" s="551"/>
      <c r="AB47" s="551"/>
      <c r="AC47" s="551"/>
      <c r="AD47" s="552"/>
      <c r="AE47" s="12"/>
      <c r="AF47" s="122"/>
      <c r="AH47" s="560" t="s">
        <v>7265</v>
      </c>
      <c r="AI47" s="560"/>
      <c r="AJ47" s="560">
        <f>IF(SUM(AA45)=0,0,1)</f>
        <v>0</v>
      </c>
      <c r="AK47" s="560"/>
      <c r="AL47" s="680">
        <f>IF(OR(AND(AJ47=0,F47=""),AND(AJ47=1,F47&lt;&gt;"")),0,1)</f>
        <v>0</v>
      </c>
      <c r="AM47" s="680"/>
      <c r="BZ47" s="913">
        <f>SUM(BZ45:CA46)</f>
        <v>0</v>
      </c>
      <c r="CA47" s="914"/>
      <c r="CB47" s="915" t="str">
        <f>IF(BZ47=0,"", _xlfn.CONCAT(CB45:CC46))</f>
        <v/>
      </c>
      <c r="CC47" s="916"/>
    </row>
    <row r="48" spans="1:81" s="72" customFormat="1" ht="15" customHeight="1">
      <c r="A48" s="131"/>
      <c r="B48" s="15"/>
      <c r="C48" s="15"/>
      <c r="D48" s="15"/>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2"/>
      <c r="AF48" s="122"/>
    </row>
    <row r="49" spans="1:39" s="72" customFormat="1" ht="24" customHeight="1">
      <c r="A49" s="131"/>
      <c r="B49" s="143"/>
      <c r="C49" s="675" t="s">
        <v>127</v>
      </c>
      <c r="D49" s="675"/>
      <c r="E49" s="675"/>
      <c r="F49" s="675"/>
      <c r="G49" s="675"/>
      <c r="H49" s="675"/>
      <c r="I49" s="675"/>
      <c r="J49" s="675"/>
      <c r="K49" s="675"/>
      <c r="L49" s="675"/>
      <c r="M49" s="675"/>
      <c r="N49" s="675"/>
      <c r="O49" s="675"/>
      <c r="P49" s="675"/>
      <c r="Q49" s="675"/>
      <c r="R49" s="675"/>
      <c r="S49" s="675"/>
      <c r="T49" s="675"/>
      <c r="U49" s="675"/>
      <c r="V49" s="675"/>
      <c r="W49" s="675"/>
      <c r="X49" s="675"/>
      <c r="Y49" s="675"/>
      <c r="Z49" s="675"/>
      <c r="AA49" s="675"/>
      <c r="AB49" s="675"/>
      <c r="AC49" s="675"/>
      <c r="AD49" s="675"/>
      <c r="AE49" s="12"/>
      <c r="AF49" s="122"/>
    </row>
    <row r="50" spans="1:39" s="72" customFormat="1" ht="60" customHeight="1">
      <c r="A50" s="131"/>
      <c r="B50" s="143"/>
      <c r="C50" s="702"/>
      <c r="D50" s="702"/>
      <c r="E50" s="702"/>
      <c r="F50" s="702"/>
      <c r="G50" s="702"/>
      <c r="H50" s="702"/>
      <c r="I50" s="702"/>
      <c r="J50" s="702"/>
      <c r="K50" s="702"/>
      <c r="L50" s="702"/>
      <c r="M50" s="702"/>
      <c r="N50" s="702"/>
      <c r="O50" s="702"/>
      <c r="P50" s="702"/>
      <c r="Q50" s="702"/>
      <c r="R50" s="702"/>
      <c r="S50" s="702"/>
      <c r="T50" s="702"/>
      <c r="U50" s="702"/>
      <c r="V50" s="702"/>
      <c r="W50" s="702"/>
      <c r="X50" s="702"/>
      <c r="Y50" s="702"/>
      <c r="Z50" s="702"/>
      <c r="AA50" s="702"/>
      <c r="AB50" s="702"/>
      <c r="AC50" s="702"/>
      <c r="AD50" s="702"/>
      <c r="AE50" s="12"/>
      <c r="AF50" s="122"/>
    </row>
    <row r="51" spans="1:39">
      <c r="B51" s="624" t="str">
        <f>IF(AN45=0,"","Error: Verificar suma por fila.")</f>
        <v/>
      </c>
      <c r="C51" s="624"/>
      <c r="D51" s="624"/>
      <c r="E51" s="624"/>
      <c r="F51" s="624"/>
      <c r="G51" s="624"/>
      <c r="H51" s="624"/>
      <c r="I51" s="624"/>
      <c r="J51" s="624"/>
      <c r="K51" s="624"/>
      <c r="L51" s="624"/>
      <c r="M51" s="624"/>
      <c r="N51" s="624"/>
      <c r="O51" s="624"/>
      <c r="P51" s="624"/>
      <c r="Q51" s="624"/>
      <c r="R51" s="624"/>
      <c r="S51" s="624"/>
      <c r="T51" s="624"/>
      <c r="U51" s="624"/>
      <c r="V51" s="624"/>
      <c r="W51" s="624"/>
      <c r="X51" s="624"/>
      <c r="Y51" s="624"/>
      <c r="Z51" s="624"/>
      <c r="AA51" s="624"/>
      <c r="AB51" s="624"/>
      <c r="AC51" s="624"/>
      <c r="AD51" s="624"/>
    </row>
    <row r="52" spans="1:39" ht="15" customHeight="1">
      <c r="B52" s="624" t="str">
        <f>IF(BZ47=0,"",IF(BZ47=1,_xlfn.CONCAT("Error: Verificar la información registrada en el recuadro de especificación tomando en cuenta la instrucción ",CB47,"."),_xlfn.CONCAT("Error: Verificar la información registrada tomando en cuenta las instrucciones ",CB47)))</f>
        <v/>
      </c>
      <c r="C52" s="624"/>
      <c r="D52" s="624"/>
      <c r="E52" s="624"/>
      <c r="F52" s="624"/>
      <c r="G52" s="624"/>
      <c r="H52" s="624"/>
      <c r="I52" s="624"/>
      <c r="J52" s="624"/>
      <c r="K52" s="624"/>
      <c r="L52" s="624"/>
      <c r="M52" s="624"/>
      <c r="N52" s="624"/>
      <c r="O52" s="624"/>
      <c r="P52" s="624"/>
      <c r="Q52" s="624"/>
      <c r="R52" s="624"/>
      <c r="S52" s="624"/>
      <c r="T52" s="624"/>
      <c r="U52" s="624"/>
      <c r="V52" s="624"/>
      <c r="W52" s="624"/>
      <c r="X52" s="624"/>
      <c r="Y52" s="624"/>
      <c r="Z52" s="624"/>
      <c r="AA52" s="624"/>
      <c r="AB52" s="624"/>
      <c r="AC52" s="624"/>
      <c r="AD52" s="624"/>
    </row>
    <row r="53" spans="1:39" ht="15" customHeight="1">
      <c r="B53" s="957" t="str">
        <f>IF(BR45=0,"","Alerta: Verificar la información registrada tomando en cuenta la  instrucción 2.")</f>
        <v/>
      </c>
      <c r="C53" s="957"/>
      <c r="D53" s="957"/>
      <c r="E53" s="957"/>
      <c r="F53" s="957"/>
      <c r="G53" s="957"/>
      <c r="H53" s="957"/>
      <c r="I53" s="957"/>
      <c r="J53" s="957"/>
      <c r="K53" s="957"/>
      <c r="L53" s="957"/>
      <c r="M53" s="957"/>
      <c r="N53" s="957"/>
      <c r="O53" s="957"/>
      <c r="P53" s="957"/>
      <c r="Q53" s="957"/>
      <c r="R53" s="957"/>
      <c r="S53" s="957"/>
      <c r="T53" s="957"/>
      <c r="U53" s="957"/>
      <c r="V53" s="957"/>
      <c r="W53" s="957"/>
      <c r="X53" s="957"/>
      <c r="Y53" s="957"/>
      <c r="Z53" s="957"/>
      <c r="AA53" s="957"/>
      <c r="AB53" s="957"/>
      <c r="AC53" s="957"/>
      <c r="AD53" s="957"/>
    </row>
    <row r="54" spans="1:39" ht="15" customHeight="1">
      <c r="B54" s="756" t="str">
        <f>IF(BU45=0,"","Alerta: Debe justificar el uso de NS argumentando el estado de la información desconocida.")</f>
        <v/>
      </c>
      <c r="C54" s="756"/>
      <c r="D54" s="756"/>
      <c r="E54" s="756"/>
      <c r="F54" s="756"/>
      <c r="G54" s="756"/>
      <c r="H54" s="756"/>
      <c r="I54" s="756"/>
      <c r="J54" s="756"/>
      <c r="K54" s="756"/>
      <c r="L54" s="756"/>
      <c r="M54" s="756"/>
      <c r="N54" s="756"/>
      <c r="O54" s="756"/>
      <c r="P54" s="756"/>
      <c r="Q54" s="756"/>
      <c r="R54" s="756"/>
      <c r="S54" s="756"/>
      <c r="T54" s="756"/>
      <c r="U54" s="756"/>
      <c r="V54" s="756"/>
      <c r="W54" s="756"/>
      <c r="X54" s="756"/>
      <c r="Y54" s="756"/>
      <c r="Z54" s="756"/>
      <c r="AA54" s="756"/>
      <c r="AB54" s="756"/>
      <c r="AC54" s="756"/>
      <c r="AD54" s="756"/>
    </row>
    <row r="55" spans="1:39" ht="15" customHeight="1">
      <c r="B55" s="625" t="str">
        <f>IF(OR(AH39=AJ39,AH39=AL39),"","Error: Debe completar toda la información requerida.")</f>
        <v/>
      </c>
      <c r="C55" s="625"/>
      <c r="D55" s="625"/>
      <c r="E55" s="625"/>
      <c r="F55" s="625"/>
      <c r="G55" s="625"/>
      <c r="H55" s="625"/>
      <c r="I55" s="625"/>
      <c r="J55" s="625"/>
      <c r="K55" s="625"/>
      <c r="L55" s="625"/>
      <c r="M55" s="625"/>
      <c r="N55" s="625"/>
      <c r="O55" s="625"/>
      <c r="P55" s="625"/>
      <c r="Q55" s="625"/>
      <c r="R55" s="625"/>
      <c r="S55" s="625"/>
      <c r="T55" s="625"/>
      <c r="U55" s="625"/>
      <c r="V55" s="625"/>
      <c r="W55" s="625"/>
      <c r="X55" s="625"/>
      <c r="Y55" s="625"/>
      <c r="Z55" s="625"/>
      <c r="AA55" s="625"/>
      <c r="AB55" s="625"/>
      <c r="AC55" s="625"/>
      <c r="AD55" s="625"/>
    </row>
    <row r="56" spans="1:39" ht="15" customHeight="1"/>
    <row r="57" spans="1:39" ht="24" customHeight="1">
      <c r="A57" s="131" t="s">
        <v>2031</v>
      </c>
      <c r="B57" s="688" t="s">
        <v>2338</v>
      </c>
      <c r="C57" s="688"/>
      <c r="D57" s="688"/>
      <c r="E57" s="688"/>
      <c r="F57" s="688"/>
      <c r="G57" s="688"/>
      <c r="H57" s="688"/>
      <c r="I57" s="688"/>
      <c r="J57" s="688"/>
      <c r="K57" s="688"/>
      <c r="L57" s="688"/>
      <c r="M57" s="688"/>
      <c r="N57" s="688"/>
      <c r="O57" s="688"/>
      <c r="P57" s="688"/>
      <c r="Q57" s="688"/>
      <c r="R57" s="688"/>
      <c r="S57" s="688"/>
      <c r="T57" s="688"/>
      <c r="U57" s="688"/>
      <c r="V57" s="688"/>
      <c r="W57" s="688"/>
      <c r="X57" s="688"/>
      <c r="Y57" s="688"/>
      <c r="Z57" s="688"/>
      <c r="AA57" s="688"/>
      <c r="AB57" s="688"/>
      <c r="AC57" s="688"/>
      <c r="AD57" s="688"/>
      <c r="AH57" s="560" t="s">
        <v>7211</v>
      </c>
      <c r="AI57" s="560"/>
      <c r="AJ57" s="560" t="s">
        <v>7212</v>
      </c>
      <c r="AK57" s="560"/>
      <c r="AL57" s="560" t="s">
        <v>7213</v>
      </c>
      <c r="AM57" s="560"/>
    </row>
    <row r="58" spans="1:39" ht="24" customHeight="1">
      <c r="A58" s="121"/>
      <c r="C58" s="578" t="s">
        <v>1838</v>
      </c>
      <c r="D58" s="578"/>
      <c r="E58" s="578"/>
      <c r="F58" s="578"/>
      <c r="G58" s="578"/>
      <c r="H58" s="578"/>
      <c r="I58" s="578"/>
      <c r="J58" s="578"/>
      <c r="K58" s="578"/>
      <c r="L58" s="578"/>
      <c r="M58" s="578"/>
      <c r="N58" s="578"/>
      <c r="O58" s="578"/>
      <c r="P58" s="578"/>
      <c r="Q58" s="578"/>
      <c r="R58" s="578"/>
      <c r="S58" s="578"/>
      <c r="T58" s="578"/>
      <c r="U58" s="578"/>
      <c r="V58" s="578"/>
      <c r="W58" s="578"/>
      <c r="X58" s="578"/>
      <c r="Y58" s="578"/>
      <c r="Z58" s="578"/>
      <c r="AA58" s="578"/>
      <c r="AB58" s="578"/>
      <c r="AC58" s="578"/>
      <c r="AD58" s="578"/>
      <c r="AH58" s="994">
        <f>COUNTBLANK(Y68:AD642)</f>
        <v>3450</v>
      </c>
      <c r="AI58" s="994"/>
      <c r="AJ58" s="560">
        <v>3450</v>
      </c>
      <c r="AK58" s="560"/>
      <c r="AL58" s="560"/>
      <c r="AM58" s="560"/>
    </row>
    <row r="59" spans="1:39" ht="24" customHeight="1">
      <c r="A59" s="121"/>
      <c r="C59" s="578" t="s">
        <v>1879</v>
      </c>
      <c r="D59" s="578"/>
      <c r="E59" s="578"/>
      <c r="F59" s="578"/>
      <c r="G59" s="578"/>
      <c r="H59" s="578"/>
      <c r="I59" s="578"/>
      <c r="J59" s="578"/>
      <c r="K59" s="578"/>
      <c r="L59" s="578"/>
      <c r="M59" s="578"/>
      <c r="N59" s="578"/>
      <c r="O59" s="578"/>
      <c r="P59" s="578"/>
      <c r="Q59" s="578"/>
      <c r="R59" s="578"/>
      <c r="S59" s="578"/>
      <c r="T59" s="578"/>
      <c r="U59" s="578"/>
      <c r="V59" s="578"/>
      <c r="W59" s="578"/>
      <c r="X59" s="578"/>
      <c r="Y59" s="578"/>
      <c r="Z59" s="578"/>
      <c r="AA59" s="578"/>
      <c r="AB59" s="578"/>
      <c r="AC59" s="578"/>
      <c r="AD59" s="578"/>
    </row>
    <row r="60" spans="1:39" ht="24" customHeight="1">
      <c r="A60" s="121"/>
      <c r="C60" s="578" t="s">
        <v>1880</v>
      </c>
      <c r="D60" s="578"/>
      <c r="E60" s="578"/>
      <c r="F60" s="578"/>
      <c r="G60" s="578"/>
      <c r="H60" s="578"/>
      <c r="I60" s="578"/>
      <c r="J60" s="578"/>
      <c r="K60" s="578"/>
      <c r="L60" s="578"/>
      <c r="M60" s="578"/>
      <c r="N60" s="578"/>
      <c r="O60" s="578"/>
      <c r="P60" s="578"/>
      <c r="Q60" s="578"/>
      <c r="R60" s="578"/>
      <c r="S60" s="578"/>
      <c r="T60" s="578"/>
      <c r="U60" s="578"/>
      <c r="V60" s="578"/>
      <c r="W60" s="578"/>
      <c r="X60" s="578"/>
      <c r="Y60" s="578"/>
      <c r="Z60" s="578"/>
      <c r="AA60" s="578"/>
      <c r="AB60" s="578"/>
      <c r="AC60" s="578"/>
      <c r="AD60" s="578"/>
    </row>
    <row r="61" spans="1:39" ht="24" customHeight="1">
      <c r="A61" s="121"/>
      <c r="C61" s="578" t="s">
        <v>2198</v>
      </c>
      <c r="D61" s="578"/>
      <c r="E61" s="578"/>
      <c r="F61" s="578"/>
      <c r="G61" s="578"/>
      <c r="H61" s="578"/>
      <c r="I61" s="578"/>
      <c r="J61" s="578"/>
      <c r="K61" s="578"/>
      <c r="L61" s="578"/>
      <c r="M61" s="578"/>
      <c r="N61" s="578"/>
      <c r="O61" s="578"/>
      <c r="P61" s="578"/>
      <c r="Q61" s="578"/>
      <c r="R61" s="578"/>
      <c r="S61" s="578"/>
      <c r="T61" s="578"/>
      <c r="U61" s="578"/>
      <c r="V61" s="578"/>
      <c r="W61" s="578"/>
      <c r="X61" s="578"/>
      <c r="Y61" s="578"/>
      <c r="Z61" s="578"/>
      <c r="AA61" s="578"/>
      <c r="AB61" s="578"/>
      <c r="AC61" s="578"/>
      <c r="AD61" s="578"/>
    </row>
    <row r="62" spans="1:39" ht="15" customHeight="1" thickBot="1"/>
    <row r="63" spans="1:39" ht="15" customHeight="1" thickBot="1">
      <c r="C63" s="39" t="s">
        <v>1839</v>
      </c>
      <c r="D63" s="143"/>
      <c r="E63" s="143"/>
      <c r="F63" s="143"/>
      <c r="G63" s="143"/>
      <c r="H63" s="143"/>
      <c r="I63" s="143"/>
      <c r="J63" s="143"/>
      <c r="K63" s="143"/>
      <c r="L63" s="143"/>
      <c r="M63" s="1157" t="str">
        <f>IF(SUM($AH$11,$AH$28)&gt;0,"",IF(Presentación!B8="","",Presentación!B8))</f>
        <v>Veracruz de Ignacio de la Llave</v>
      </c>
      <c r="N63" s="1158"/>
      <c r="O63" s="1158"/>
      <c r="P63" s="1158"/>
      <c r="Q63" s="1158"/>
      <c r="R63" s="1158"/>
      <c r="S63" s="1158"/>
      <c r="T63" s="1158"/>
      <c r="U63" s="1158"/>
      <c r="V63" s="1158"/>
      <c r="W63" s="1158"/>
      <c r="X63" s="1158"/>
      <c r="Y63" s="1158"/>
      <c r="Z63" s="1158"/>
      <c r="AA63" s="1159"/>
      <c r="AB63" s="143"/>
      <c r="AC63" s="1157" t="str">
        <f>IF(SUM($AH$11,$AH$28)&gt;0,"",IF(Presentación!N8="","",Presentación!N8))</f>
        <v>230</v>
      </c>
      <c r="AD63" s="1159"/>
    </row>
    <row r="64" spans="1:39" ht="15" customHeight="1"/>
    <row r="65" spans="3:45" ht="24" customHeight="1">
      <c r="C65" s="558" t="s">
        <v>521</v>
      </c>
      <c r="D65" s="558"/>
      <c r="E65" s="558"/>
      <c r="F65" s="558"/>
      <c r="G65" s="558"/>
      <c r="H65" s="558"/>
      <c r="I65" s="558"/>
      <c r="J65" s="558"/>
      <c r="K65" s="558"/>
      <c r="L65" s="558"/>
      <c r="M65" s="558"/>
      <c r="N65" s="558"/>
      <c r="O65" s="558"/>
      <c r="P65" s="558"/>
      <c r="Q65" s="558"/>
      <c r="R65" s="558"/>
      <c r="S65" s="558"/>
      <c r="T65" s="558"/>
      <c r="U65" s="558"/>
      <c r="V65" s="558"/>
      <c r="W65" s="558"/>
      <c r="X65" s="558"/>
      <c r="Y65" s="558" t="s">
        <v>1324</v>
      </c>
      <c r="Z65" s="558"/>
      <c r="AA65" s="558"/>
      <c r="AB65" s="558"/>
      <c r="AC65" s="558"/>
      <c r="AD65" s="558"/>
      <c r="AH65" s="883" t="s">
        <v>7263</v>
      </c>
      <c r="AI65" s="883"/>
      <c r="AJ65" s="883"/>
      <c r="AK65" s="883"/>
      <c r="AL65" s="883"/>
      <c r="AM65" s="883"/>
    </row>
    <row r="66" spans="3:45" ht="15" customHeight="1">
      <c r="C66" s="935" t="s">
        <v>7709</v>
      </c>
      <c r="D66" s="935"/>
      <c r="E66" s="935"/>
      <c r="F66" s="935"/>
      <c r="G66" s="935" t="s">
        <v>528</v>
      </c>
      <c r="H66" s="935"/>
      <c r="I66" s="935"/>
      <c r="J66" s="935"/>
      <c r="K66" s="935"/>
      <c r="L66" s="935"/>
      <c r="M66" s="935"/>
      <c r="N66" s="935"/>
      <c r="O66" s="935"/>
      <c r="P66" s="935"/>
      <c r="Q66" s="935"/>
      <c r="R66" s="935"/>
      <c r="S66" s="935"/>
      <c r="T66" s="935"/>
      <c r="U66" s="935"/>
      <c r="V66" s="935"/>
      <c r="W66" s="935"/>
      <c r="X66" s="935"/>
      <c r="Y66" s="558"/>
      <c r="Z66" s="558"/>
      <c r="AA66" s="558"/>
      <c r="AB66" s="558"/>
      <c r="AC66" s="558"/>
      <c r="AD66" s="558"/>
      <c r="AH66" s="1146" t="s">
        <v>7422</v>
      </c>
      <c r="AI66" s="1146"/>
      <c r="AJ66" s="1146" t="s">
        <v>7423</v>
      </c>
      <c r="AK66" s="1146"/>
      <c r="AL66" s="883" t="s">
        <v>7223</v>
      </c>
      <c r="AM66" s="883"/>
      <c r="AO66" s="618" t="s">
        <v>7234</v>
      </c>
      <c r="AP66" s="619"/>
      <c r="AR66" s="618" t="s">
        <v>7320</v>
      </c>
      <c r="AS66" s="619"/>
    </row>
    <row r="67" spans="3:45" ht="15" customHeight="1">
      <c r="C67" s="1147" t="s">
        <v>113</v>
      </c>
      <c r="D67" s="1147"/>
      <c r="E67" s="1147"/>
      <c r="F67" s="1147"/>
      <c r="G67" s="1147"/>
      <c r="H67" s="1147"/>
      <c r="I67" s="1147"/>
      <c r="J67" s="1147"/>
      <c r="K67" s="1147"/>
      <c r="L67" s="1147"/>
      <c r="M67" s="1147"/>
      <c r="N67" s="1147"/>
      <c r="O67" s="1147"/>
      <c r="P67" s="1147"/>
      <c r="Q67" s="1147"/>
      <c r="R67" s="1147"/>
      <c r="S67" s="1147"/>
      <c r="T67" s="1147"/>
      <c r="U67" s="1147"/>
      <c r="V67" s="1147"/>
      <c r="W67" s="1147"/>
      <c r="X67" s="1147"/>
      <c r="Y67" s="843">
        <f>IF(SUM($AH$11,$AH$28)&gt;0,"",IF(AND(SUM(Y68:AD642)=0,COUNTIF(Y68:AD642,"NS")&gt;0),"NS",
IF(AND(SUM(Y68:AD642)=0,COUNTIF(Y68:AD642,0)&gt;0),0,
IF(AND(SUM(Y68:AD642)=0,COUNTIF(Y68:AD642,"NA")&gt;0),"NA",
SUM(Y68:AD642)))))</f>
        <v>0</v>
      </c>
      <c r="Z67" s="843"/>
      <c r="AA67" s="843"/>
      <c r="AB67" s="843"/>
      <c r="AC67" s="843"/>
      <c r="AD67" s="843"/>
      <c r="AH67" s="883">
        <f>Q28</f>
        <v>0</v>
      </c>
      <c r="AI67" s="883"/>
      <c r="AJ67" s="883">
        <f>IF(Y67="",0,Y67)</f>
        <v>0</v>
      </c>
      <c r="AK67" s="883"/>
      <c r="AL67" s="1138">
        <f>IF($AH$58=$AJ$58,0,IF(OR(AJ67=AH67,AND(SUM(AH67)&gt;0,OR(AJ67="NS",AJ67="NA"))),0,1))</f>
        <v>0</v>
      </c>
      <c r="AM67" s="1139"/>
      <c r="AO67" s="1140">
        <f>IF($AH$58=$AJ$58,0,IF(COUNTIF(Y68:AD642,"NS")=0,0,1))</f>
        <v>0</v>
      </c>
      <c r="AP67" s="1141"/>
      <c r="AR67" s="1142">
        <v>0</v>
      </c>
      <c r="AS67" s="1143"/>
    </row>
    <row r="68" spans="3:45" ht="15" customHeight="1">
      <c r="C68" s="82" t="s">
        <v>66</v>
      </c>
      <c r="D68" s="935" t="str">
        <f>IF(SUM($AH$11,$AH$28)&gt;0,"",IF(Presentación!AM9="","",Presentación!AM9))</f>
        <v>30001</v>
      </c>
      <c r="E68" s="935"/>
      <c r="F68" s="935"/>
      <c r="G68" s="746" t="str">
        <f>IF(SUM($AH$11,$AH$28)&gt;0,"",IF(Presentación!AL9="","",Presentación!AL9))</f>
        <v>Acajete</v>
      </c>
      <c r="H68" s="746"/>
      <c r="I68" s="746"/>
      <c r="J68" s="746"/>
      <c r="K68" s="746"/>
      <c r="L68" s="746"/>
      <c r="M68" s="746"/>
      <c r="N68" s="746"/>
      <c r="O68" s="746"/>
      <c r="P68" s="746"/>
      <c r="Q68" s="746"/>
      <c r="R68" s="746"/>
      <c r="S68" s="746"/>
      <c r="T68" s="746"/>
      <c r="U68" s="746"/>
      <c r="V68" s="746"/>
      <c r="W68" s="746"/>
      <c r="X68" s="746"/>
      <c r="Y68" s="685"/>
      <c r="Z68" s="685"/>
      <c r="AA68" s="685"/>
      <c r="AB68" s="685"/>
      <c r="AC68" s="685"/>
      <c r="AD68" s="685"/>
      <c r="AR68" s="699">
        <f>IF($AH$58=$AJ$58,0,IF(OR(AND(D68&lt;&gt;"",G68&lt;&gt;"",SUM(Y68)&gt;0,COUNTA(Y68)=COUNTA($Y$65)),AND(D68&lt;&gt;"",G68&lt;&gt;"",COUNTIF(Y68,"NS")=COUNTA($Y$65)),AND(D68&lt;&gt;"",G68&lt;&gt;"",SUM(Y68)=0,COUNTA(Y68)=0),AND(D68="",G68="",COUNTA(Y68)=0)),0,1))</f>
        <v>0</v>
      </c>
      <c r="AS68" s="696"/>
    </row>
    <row r="69" spans="3:45" ht="15" customHeight="1">
      <c r="C69" s="82" t="s">
        <v>67</v>
      </c>
      <c r="D69" s="935" t="str">
        <f>IF(SUM($AH$11,$AH$28)&gt;0,"",IF(Presentación!AM10="","",Presentación!AM10))</f>
        <v>30002</v>
      </c>
      <c r="E69" s="935"/>
      <c r="F69" s="935"/>
      <c r="G69" s="746" t="str">
        <f>IF(SUM($AH$11,$AH$28)&gt;0,"",IF(Presentación!AL10="","",Presentación!AL10))</f>
        <v>Acatlán</v>
      </c>
      <c r="H69" s="746"/>
      <c r="I69" s="746"/>
      <c r="J69" s="746"/>
      <c r="K69" s="746"/>
      <c r="L69" s="746"/>
      <c r="M69" s="746"/>
      <c r="N69" s="746"/>
      <c r="O69" s="746"/>
      <c r="P69" s="746"/>
      <c r="Q69" s="746"/>
      <c r="R69" s="746"/>
      <c r="S69" s="746"/>
      <c r="T69" s="746"/>
      <c r="U69" s="746"/>
      <c r="V69" s="746"/>
      <c r="W69" s="746"/>
      <c r="X69" s="746"/>
      <c r="Y69" s="685"/>
      <c r="Z69" s="685"/>
      <c r="AA69" s="685"/>
      <c r="AB69" s="685"/>
      <c r="AC69" s="685"/>
      <c r="AD69" s="685"/>
      <c r="AR69" s="699">
        <f t="shared" ref="AR69:AR132" si="0">IF($AH$58=$AJ$58,0,IF(OR(AND(D69&lt;&gt;"",G69&lt;&gt;"",SUM(Y69)&gt;0,COUNTA(Y69)=COUNTA($Y$65)),AND(D69&lt;&gt;"",G69&lt;&gt;"",COUNTIF(Y69,"NS")=COUNTA($Y$65)),AND(D69&lt;&gt;"",G69&lt;&gt;"",SUM(Y69)=0,COUNTA(Y69)=0),AND(D69="",G69="",COUNTA(Y69)=0)),0,1))</f>
        <v>0</v>
      </c>
      <c r="AS69" s="696"/>
    </row>
    <row r="70" spans="3:45" ht="15" customHeight="1">
      <c r="C70" s="82" t="s">
        <v>68</v>
      </c>
      <c r="D70" s="935" t="str">
        <f>IF(SUM($AH$11,$AH$28)&gt;0,"",IF(Presentación!AM11="","",Presentación!AM11))</f>
        <v>30003</v>
      </c>
      <c r="E70" s="935"/>
      <c r="F70" s="935"/>
      <c r="G70" s="746" t="str">
        <f>IF(SUM($AH$11,$AH$28)&gt;0,"",IF(Presentación!AL11="","",Presentación!AL11))</f>
        <v>Acayucan</v>
      </c>
      <c r="H70" s="746"/>
      <c r="I70" s="746"/>
      <c r="J70" s="746"/>
      <c r="K70" s="746"/>
      <c r="L70" s="746"/>
      <c r="M70" s="746"/>
      <c r="N70" s="746"/>
      <c r="O70" s="746"/>
      <c r="P70" s="746"/>
      <c r="Q70" s="746"/>
      <c r="R70" s="746"/>
      <c r="S70" s="746"/>
      <c r="T70" s="746"/>
      <c r="U70" s="746"/>
      <c r="V70" s="746"/>
      <c r="W70" s="746"/>
      <c r="X70" s="746"/>
      <c r="Y70" s="685"/>
      <c r="Z70" s="685"/>
      <c r="AA70" s="685"/>
      <c r="AB70" s="685"/>
      <c r="AC70" s="685"/>
      <c r="AD70" s="685"/>
      <c r="AR70" s="699">
        <f t="shared" si="0"/>
        <v>0</v>
      </c>
      <c r="AS70" s="696"/>
    </row>
    <row r="71" spans="3:45" ht="15" customHeight="1">
      <c r="C71" s="82" t="s">
        <v>69</v>
      </c>
      <c r="D71" s="935" t="str">
        <f>IF(SUM($AH$11,$AH$28)&gt;0,"",IF(Presentación!AM12="","",Presentación!AM12))</f>
        <v>30004</v>
      </c>
      <c r="E71" s="935"/>
      <c r="F71" s="935"/>
      <c r="G71" s="746" t="str">
        <f>IF(SUM($AH$11,$AH$28)&gt;0,"",IF(Presentación!AL12="","",Presentación!AL12))</f>
        <v>Actopan</v>
      </c>
      <c r="H71" s="746"/>
      <c r="I71" s="746"/>
      <c r="J71" s="746"/>
      <c r="K71" s="746"/>
      <c r="L71" s="746"/>
      <c r="M71" s="746"/>
      <c r="N71" s="746"/>
      <c r="O71" s="746"/>
      <c r="P71" s="746"/>
      <c r="Q71" s="746"/>
      <c r="R71" s="746"/>
      <c r="S71" s="746"/>
      <c r="T71" s="746"/>
      <c r="U71" s="746"/>
      <c r="V71" s="746"/>
      <c r="W71" s="746"/>
      <c r="X71" s="746"/>
      <c r="Y71" s="685"/>
      <c r="Z71" s="685"/>
      <c r="AA71" s="685"/>
      <c r="AB71" s="685"/>
      <c r="AC71" s="685"/>
      <c r="AD71" s="685"/>
      <c r="AR71" s="699">
        <f t="shared" si="0"/>
        <v>0</v>
      </c>
      <c r="AS71" s="696"/>
    </row>
    <row r="72" spans="3:45" ht="15" customHeight="1">
      <c r="C72" s="82" t="s">
        <v>70</v>
      </c>
      <c r="D72" s="935" t="str">
        <f>IF(SUM($AH$11,$AH$28)&gt;0,"",IF(Presentación!AM13="","",Presentación!AM13))</f>
        <v>30005</v>
      </c>
      <c r="E72" s="935"/>
      <c r="F72" s="935"/>
      <c r="G72" s="746" t="str">
        <f>IF(SUM($AH$11,$AH$28)&gt;0,"",IF(Presentación!AL13="","",Presentación!AL13))</f>
        <v>Acula</v>
      </c>
      <c r="H72" s="746"/>
      <c r="I72" s="746"/>
      <c r="J72" s="746"/>
      <c r="K72" s="746"/>
      <c r="L72" s="746"/>
      <c r="M72" s="746"/>
      <c r="N72" s="746"/>
      <c r="O72" s="746"/>
      <c r="P72" s="746"/>
      <c r="Q72" s="746"/>
      <c r="R72" s="746"/>
      <c r="S72" s="746"/>
      <c r="T72" s="746"/>
      <c r="U72" s="746"/>
      <c r="V72" s="746"/>
      <c r="W72" s="746"/>
      <c r="X72" s="746"/>
      <c r="Y72" s="685"/>
      <c r="Z72" s="685"/>
      <c r="AA72" s="685"/>
      <c r="AB72" s="685"/>
      <c r="AC72" s="685"/>
      <c r="AD72" s="685"/>
      <c r="AR72" s="699">
        <f t="shared" si="0"/>
        <v>0</v>
      </c>
      <c r="AS72" s="696"/>
    </row>
    <row r="73" spans="3:45" ht="15" customHeight="1">
      <c r="C73" s="82" t="s">
        <v>71</v>
      </c>
      <c r="D73" s="935" t="str">
        <f>IF(SUM($AH$11,$AH$28)&gt;0,"",IF(Presentación!AM14="","",Presentación!AM14))</f>
        <v>30006</v>
      </c>
      <c r="E73" s="935"/>
      <c r="F73" s="935"/>
      <c r="G73" s="746" t="str">
        <f>IF(SUM($AH$11,$AH$28)&gt;0,"",IF(Presentación!AL14="","",Presentación!AL14))</f>
        <v>Acultzingo</v>
      </c>
      <c r="H73" s="746"/>
      <c r="I73" s="746"/>
      <c r="J73" s="746"/>
      <c r="K73" s="746"/>
      <c r="L73" s="746"/>
      <c r="M73" s="746"/>
      <c r="N73" s="746"/>
      <c r="O73" s="746"/>
      <c r="P73" s="746"/>
      <c r="Q73" s="746"/>
      <c r="R73" s="746"/>
      <c r="S73" s="746"/>
      <c r="T73" s="746"/>
      <c r="U73" s="746"/>
      <c r="V73" s="746"/>
      <c r="W73" s="746"/>
      <c r="X73" s="746"/>
      <c r="Y73" s="685"/>
      <c r="Z73" s="685"/>
      <c r="AA73" s="685"/>
      <c r="AB73" s="685"/>
      <c r="AC73" s="685"/>
      <c r="AD73" s="685"/>
      <c r="AR73" s="699">
        <f t="shared" si="0"/>
        <v>0</v>
      </c>
      <c r="AS73" s="696"/>
    </row>
    <row r="74" spans="3:45" ht="15" customHeight="1">
      <c r="C74" s="82" t="s">
        <v>72</v>
      </c>
      <c r="D74" s="935" t="str">
        <f>IF(SUM($AH$11,$AH$28)&gt;0,"",IF(Presentación!AM15="","",Presentación!AM15))</f>
        <v>30007</v>
      </c>
      <c r="E74" s="935"/>
      <c r="F74" s="935"/>
      <c r="G74" s="746" t="str">
        <f>IF(SUM($AH$11,$AH$28)&gt;0,"",IF(Presentación!AL15="","",Presentación!AL15))</f>
        <v>Camarón de Tejeda</v>
      </c>
      <c r="H74" s="746"/>
      <c r="I74" s="746"/>
      <c r="J74" s="746"/>
      <c r="K74" s="746"/>
      <c r="L74" s="746"/>
      <c r="M74" s="746"/>
      <c r="N74" s="746"/>
      <c r="O74" s="746"/>
      <c r="P74" s="746"/>
      <c r="Q74" s="746"/>
      <c r="R74" s="746"/>
      <c r="S74" s="746"/>
      <c r="T74" s="746"/>
      <c r="U74" s="746"/>
      <c r="V74" s="746"/>
      <c r="W74" s="746"/>
      <c r="X74" s="746"/>
      <c r="Y74" s="685"/>
      <c r="Z74" s="685"/>
      <c r="AA74" s="685"/>
      <c r="AB74" s="685"/>
      <c r="AC74" s="685"/>
      <c r="AD74" s="685"/>
      <c r="AR74" s="699">
        <f t="shared" si="0"/>
        <v>0</v>
      </c>
      <c r="AS74" s="696"/>
    </row>
    <row r="75" spans="3:45" ht="15" customHeight="1">
      <c r="C75" s="82" t="s">
        <v>73</v>
      </c>
      <c r="D75" s="935" t="str">
        <f>IF(SUM($AH$11,$AH$28)&gt;0,"",IF(Presentación!AM16="","",Presentación!AM16))</f>
        <v>30008</v>
      </c>
      <c r="E75" s="935"/>
      <c r="F75" s="935"/>
      <c r="G75" s="746" t="str">
        <f>IF(SUM($AH$11,$AH$28)&gt;0,"",IF(Presentación!AL16="","",Presentación!AL16))</f>
        <v>Alpatláhuac</v>
      </c>
      <c r="H75" s="746"/>
      <c r="I75" s="746"/>
      <c r="J75" s="746"/>
      <c r="K75" s="746"/>
      <c r="L75" s="746"/>
      <c r="M75" s="746"/>
      <c r="N75" s="746"/>
      <c r="O75" s="746"/>
      <c r="P75" s="746"/>
      <c r="Q75" s="746"/>
      <c r="R75" s="746"/>
      <c r="S75" s="746"/>
      <c r="T75" s="746"/>
      <c r="U75" s="746"/>
      <c r="V75" s="746"/>
      <c r="W75" s="746"/>
      <c r="X75" s="746"/>
      <c r="Y75" s="685"/>
      <c r="Z75" s="685"/>
      <c r="AA75" s="685"/>
      <c r="AB75" s="685"/>
      <c r="AC75" s="685"/>
      <c r="AD75" s="685"/>
      <c r="AR75" s="699">
        <f t="shared" si="0"/>
        <v>0</v>
      </c>
      <c r="AS75" s="696"/>
    </row>
    <row r="76" spans="3:45" ht="15" customHeight="1">
      <c r="C76" s="82" t="s">
        <v>74</v>
      </c>
      <c r="D76" s="935" t="str">
        <f>IF(SUM($AH$11,$AH$28)&gt;0,"",IF(Presentación!AM17="","",Presentación!AM17))</f>
        <v>30009</v>
      </c>
      <c r="E76" s="935"/>
      <c r="F76" s="935"/>
      <c r="G76" s="746" t="str">
        <f>IF(SUM($AH$11,$AH$28)&gt;0,"",IF(Presentación!AL17="","",Presentación!AL17))</f>
        <v>Alto Lucero de Gutiérrez Barrios</v>
      </c>
      <c r="H76" s="746"/>
      <c r="I76" s="746"/>
      <c r="J76" s="746"/>
      <c r="K76" s="746"/>
      <c r="L76" s="746"/>
      <c r="M76" s="746"/>
      <c r="N76" s="746"/>
      <c r="O76" s="746"/>
      <c r="P76" s="746"/>
      <c r="Q76" s="746"/>
      <c r="R76" s="746"/>
      <c r="S76" s="746"/>
      <c r="T76" s="746"/>
      <c r="U76" s="746"/>
      <c r="V76" s="746"/>
      <c r="W76" s="746"/>
      <c r="X76" s="746"/>
      <c r="Y76" s="685"/>
      <c r="Z76" s="685"/>
      <c r="AA76" s="685"/>
      <c r="AB76" s="685"/>
      <c r="AC76" s="685"/>
      <c r="AD76" s="685"/>
      <c r="AR76" s="699">
        <f t="shared" si="0"/>
        <v>0</v>
      </c>
      <c r="AS76" s="696"/>
    </row>
    <row r="77" spans="3:45" ht="15" customHeight="1">
      <c r="C77" s="82" t="s">
        <v>75</v>
      </c>
      <c r="D77" s="935" t="str">
        <f>IF(SUM($AH$11,$AH$28)&gt;0,"",IF(Presentación!AM18="","",Presentación!AM18))</f>
        <v>30010</v>
      </c>
      <c r="E77" s="935"/>
      <c r="F77" s="935"/>
      <c r="G77" s="746" t="str">
        <f>IF(SUM($AH$11,$AH$28)&gt;0,"",IF(Presentación!AL18="","",Presentación!AL18))</f>
        <v>Altotonga</v>
      </c>
      <c r="H77" s="746"/>
      <c r="I77" s="746"/>
      <c r="J77" s="746"/>
      <c r="K77" s="746"/>
      <c r="L77" s="746"/>
      <c r="M77" s="746"/>
      <c r="N77" s="746"/>
      <c r="O77" s="746"/>
      <c r="P77" s="746"/>
      <c r="Q77" s="746"/>
      <c r="R77" s="746"/>
      <c r="S77" s="746"/>
      <c r="T77" s="746"/>
      <c r="U77" s="746"/>
      <c r="V77" s="746"/>
      <c r="W77" s="746"/>
      <c r="X77" s="746"/>
      <c r="Y77" s="685"/>
      <c r="Z77" s="685"/>
      <c r="AA77" s="685"/>
      <c r="AB77" s="685"/>
      <c r="AC77" s="685"/>
      <c r="AD77" s="685"/>
      <c r="AR77" s="699">
        <f t="shared" si="0"/>
        <v>0</v>
      </c>
      <c r="AS77" s="696"/>
    </row>
    <row r="78" spans="3:45" ht="15" customHeight="1">
      <c r="C78" s="82" t="s">
        <v>76</v>
      </c>
      <c r="D78" s="935" t="str">
        <f>IF(SUM($AH$11,$AH$28)&gt;0,"",IF(Presentación!AM19="","",Presentación!AM19))</f>
        <v>30011</v>
      </c>
      <c r="E78" s="935"/>
      <c r="F78" s="935"/>
      <c r="G78" s="746" t="str">
        <f>IF(SUM($AH$11,$AH$28)&gt;0,"",IF(Presentación!AL19="","",Presentación!AL19))</f>
        <v>Alvarado</v>
      </c>
      <c r="H78" s="746"/>
      <c r="I78" s="746"/>
      <c r="J78" s="746"/>
      <c r="K78" s="746"/>
      <c r="L78" s="746"/>
      <c r="M78" s="746"/>
      <c r="N78" s="746"/>
      <c r="O78" s="746"/>
      <c r="P78" s="746"/>
      <c r="Q78" s="746"/>
      <c r="R78" s="746"/>
      <c r="S78" s="746"/>
      <c r="T78" s="746"/>
      <c r="U78" s="746"/>
      <c r="V78" s="746"/>
      <c r="W78" s="746"/>
      <c r="X78" s="746"/>
      <c r="Y78" s="685"/>
      <c r="Z78" s="685"/>
      <c r="AA78" s="685"/>
      <c r="AB78" s="685"/>
      <c r="AC78" s="685"/>
      <c r="AD78" s="685"/>
      <c r="AR78" s="699">
        <f t="shared" si="0"/>
        <v>0</v>
      </c>
      <c r="AS78" s="696"/>
    </row>
    <row r="79" spans="3:45" ht="15" customHeight="1">
      <c r="C79" s="82" t="s">
        <v>77</v>
      </c>
      <c r="D79" s="935" t="str">
        <f>IF(SUM($AH$11,$AH$28)&gt;0,"",IF(Presentación!AM20="","",Presentación!AM20))</f>
        <v>30012</v>
      </c>
      <c r="E79" s="935"/>
      <c r="F79" s="935"/>
      <c r="G79" s="746" t="str">
        <f>IF(SUM($AH$11,$AH$28)&gt;0,"",IF(Presentación!AL20="","",Presentación!AL20))</f>
        <v>Amatitlán</v>
      </c>
      <c r="H79" s="746"/>
      <c r="I79" s="746"/>
      <c r="J79" s="746"/>
      <c r="K79" s="746"/>
      <c r="L79" s="746"/>
      <c r="M79" s="746"/>
      <c r="N79" s="746"/>
      <c r="O79" s="746"/>
      <c r="P79" s="746"/>
      <c r="Q79" s="746"/>
      <c r="R79" s="746"/>
      <c r="S79" s="746"/>
      <c r="T79" s="746"/>
      <c r="U79" s="746"/>
      <c r="V79" s="746"/>
      <c r="W79" s="746"/>
      <c r="X79" s="746"/>
      <c r="Y79" s="685"/>
      <c r="Z79" s="685"/>
      <c r="AA79" s="685"/>
      <c r="AB79" s="685"/>
      <c r="AC79" s="685"/>
      <c r="AD79" s="685"/>
      <c r="AR79" s="699">
        <f t="shared" si="0"/>
        <v>0</v>
      </c>
      <c r="AS79" s="696"/>
    </row>
    <row r="80" spans="3:45" ht="15" customHeight="1">
      <c r="C80" s="82" t="s">
        <v>78</v>
      </c>
      <c r="D80" s="935" t="str">
        <f>IF(SUM($AH$11,$AH$28)&gt;0,"",IF(Presentación!AM21="","",Presentación!AM21))</f>
        <v>30013</v>
      </c>
      <c r="E80" s="935"/>
      <c r="F80" s="935"/>
      <c r="G80" s="746" t="str">
        <f>IF(SUM($AH$11,$AH$28)&gt;0,"",IF(Presentación!AL21="","",Presentación!AL21))</f>
        <v>Naranjos Amatlán</v>
      </c>
      <c r="H80" s="746"/>
      <c r="I80" s="746"/>
      <c r="J80" s="746"/>
      <c r="K80" s="746"/>
      <c r="L80" s="746"/>
      <c r="M80" s="746"/>
      <c r="N80" s="746"/>
      <c r="O80" s="746"/>
      <c r="P80" s="746"/>
      <c r="Q80" s="746"/>
      <c r="R80" s="746"/>
      <c r="S80" s="746"/>
      <c r="T80" s="746"/>
      <c r="U80" s="746"/>
      <c r="V80" s="746"/>
      <c r="W80" s="746"/>
      <c r="X80" s="746"/>
      <c r="Y80" s="685"/>
      <c r="Z80" s="685"/>
      <c r="AA80" s="685"/>
      <c r="AB80" s="685"/>
      <c r="AC80" s="685"/>
      <c r="AD80" s="685"/>
      <c r="AR80" s="699">
        <f t="shared" si="0"/>
        <v>0</v>
      </c>
      <c r="AS80" s="696"/>
    </row>
    <row r="81" spans="3:45" ht="15" customHeight="1">
      <c r="C81" s="82" t="s">
        <v>79</v>
      </c>
      <c r="D81" s="935" t="str">
        <f>IF(SUM($AH$11,$AH$28)&gt;0,"",IF(Presentación!AM22="","",Presentación!AM22))</f>
        <v>30014</v>
      </c>
      <c r="E81" s="935"/>
      <c r="F81" s="935"/>
      <c r="G81" s="746" t="str">
        <f>IF(SUM($AH$11,$AH$28)&gt;0,"",IF(Presentación!AL22="","",Presentación!AL22))</f>
        <v>Amatlán de los Reyes</v>
      </c>
      <c r="H81" s="746"/>
      <c r="I81" s="746"/>
      <c r="J81" s="746"/>
      <c r="K81" s="746"/>
      <c r="L81" s="746"/>
      <c r="M81" s="746"/>
      <c r="N81" s="746"/>
      <c r="O81" s="746"/>
      <c r="P81" s="746"/>
      <c r="Q81" s="746"/>
      <c r="R81" s="746"/>
      <c r="S81" s="746"/>
      <c r="T81" s="746"/>
      <c r="U81" s="746"/>
      <c r="V81" s="746"/>
      <c r="W81" s="746"/>
      <c r="X81" s="746"/>
      <c r="Y81" s="685"/>
      <c r="Z81" s="685"/>
      <c r="AA81" s="685"/>
      <c r="AB81" s="685"/>
      <c r="AC81" s="685"/>
      <c r="AD81" s="685"/>
      <c r="AR81" s="699">
        <f t="shared" si="0"/>
        <v>0</v>
      </c>
      <c r="AS81" s="696"/>
    </row>
    <row r="82" spans="3:45" ht="15" customHeight="1">
      <c r="C82" s="82" t="s">
        <v>80</v>
      </c>
      <c r="D82" s="935" t="str">
        <f>IF(SUM($AH$11,$AH$28)&gt;0,"",IF(Presentación!AM23="","",Presentación!AM23))</f>
        <v>30015</v>
      </c>
      <c r="E82" s="935"/>
      <c r="F82" s="935"/>
      <c r="G82" s="746" t="str">
        <f>IF(SUM($AH$11,$AH$28)&gt;0,"",IF(Presentación!AL23="","",Presentación!AL23))</f>
        <v>Angel R. Cabada</v>
      </c>
      <c r="H82" s="746"/>
      <c r="I82" s="746"/>
      <c r="J82" s="746"/>
      <c r="K82" s="746"/>
      <c r="L82" s="746"/>
      <c r="M82" s="746"/>
      <c r="N82" s="746"/>
      <c r="O82" s="746"/>
      <c r="P82" s="746"/>
      <c r="Q82" s="746"/>
      <c r="R82" s="746"/>
      <c r="S82" s="746"/>
      <c r="T82" s="746"/>
      <c r="U82" s="746"/>
      <c r="V82" s="746"/>
      <c r="W82" s="746"/>
      <c r="X82" s="746"/>
      <c r="Y82" s="685"/>
      <c r="Z82" s="685"/>
      <c r="AA82" s="685"/>
      <c r="AB82" s="685"/>
      <c r="AC82" s="685"/>
      <c r="AD82" s="685"/>
      <c r="AR82" s="699">
        <f t="shared" si="0"/>
        <v>0</v>
      </c>
      <c r="AS82" s="696"/>
    </row>
    <row r="83" spans="3:45" ht="15" customHeight="1">
      <c r="C83" s="82" t="s">
        <v>81</v>
      </c>
      <c r="D83" s="935" t="str">
        <f>IF(SUM($AH$11,$AH$28)&gt;0,"",IF(Presentación!AM24="","",Presentación!AM24))</f>
        <v>30016</v>
      </c>
      <c r="E83" s="935"/>
      <c r="F83" s="935"/>
      <c r="G83" s="746" t="str">
        <f>IF(SUM($AH$11,$AH$28)&gt;0,"",IF(Presentación!AL24="","",Presentación!AL24))</f>
        <v>La Antigua</v>
      </c>
      <c r="H83" s="746"/>
      <c r="I83" s="746"/>
      <c r="J83" s="746"/>
      <c r="K83" s="746"/>
      <c r="L83" s="746"/>
      <c r="M83" s="746"/>
      <c r="N83" s="746"/>
      <c r="O83" s="746"/>
      <c r="P83" s="746"/>
      <c r="Q83" s="746"/>
      <c r="R83" s="746"/>
      <c r="S83" s="746"/>
      <c r="T83" s="746"/>
      <c r="U83" s="746"/>
      <c r="V83" s="746"/>
      <c r="W83" s="746"/>
      <c r="X83" s="746"/>
      <c r="Y83" s="685"/>
      <c r="Z83" s="685"/>
      <c r="AA83" s="685"/>
      <c r="AB83" s="685"/>
      <c r="AC83" s="685"/>
      <c r="AD83" s="685"/>
      <c r="AR83" s="699">
        <f t="shared" si="0"/>
        <v>0</v>
      </c>
      <c r="AS83" s="696"/>
    </row>
    <row r="84" spans="3:45" ht="15" customHeight="1">
      <c r="C84" s="82" t="s">
        <v>82</v>
      </c>
      <c r="D84" s="935" t="str">
        <f>IF(SUM($AH$11,$AH$28)&gt;0,"",IF(Presentación!AM25="","",Presentación!AM25))</f>
        <v>30017</v>
      </c>
      <c r="E84" s="935"/>
      <c r="F84" s="935"/>
      <c r="G84" s="746" t="str">
        <f>IF(SUM($AH$11,$AH$28)&gt;0,"",IF(Presentación!AL25="","",Presentación!AL25))</f>
        <v>Apazapan</v>
      </c>
      <c r="H84" s="746"/>
      <c r="I84" s="746"/>
      <c r="J84" s="746"/>
      <c r="K84" s="746"/>
      <c r="L84" s="746"/>
      <c r="M84" s="746"/>
      <c r="N84" s="746"/>
      <c r="O84" s="746"/>
      <c r="P84" s="746"/>
      <c r="Q84" s="746"/>
      <c r="R84" s="746"/>
      <c r="S84" s="746"/>
      <c r="T84" s="746"/>
      <c r="U84" s="746"/>
      <c r="V84" s="746"/>
      <c r="W84" s="746"/>
      <c r="X84" s="746"/>
      <c r="Y84" s="685"/>
      <c r="Z84" s="685"/>
      <c r="AA84" s="685"/>
      <c r="AB84" s="685"/>
      <c r="AC84" s="685"/>
      <c r="AD84" s="685"/>
      <c r="AR84" s="699">
        <f t="shared" si="0"/>
        <v>0</v>
      </c>
      <c r="AS84" s="696"/>
    </row>
    <row r="85" spans="3:45" ht="15" customHeight="1">
      <c r="C85" s="82" t="s">
        <v>83</v>
      </c>
      <c r="D85" s="935" t="str">
        <f>IF(SUM($AH$11,$AH$28)&gt;0,"",IF(Presentación!AM26="","",Presentación!AM26))</f>
        <v>30018</v>
      </c>
      <c r="E85" s="935"/>
      <c r="F85" s="935"/>
      <c r="G85" s="746" t="str">
        <f>IF(SUM($AH$11,$AH$28)&gt;0,"",IF(Presentación!AL26="","",Presentación!AL26))</f>
        <v>Aquila</v>
      </c>
      <c r="H85" s="746"/>
      <c r="I85" s="746"/>
      <c r="J85" s="746"/>
      <c r="K85" s="746"/>
      <c r="L85" s="746"/>
      <c r="M85" s="746"/>
      <c r="N85" s="746"/>
      <c r="O85" s="746"/>
      <c r="P85" s="746"/>
      <c r="Q85" s="746"/>
      <c r="R85" s="746"/>
      <c r="S85" s="746"/>
      <c r="T85" s="746"/>
      <c r="U85" s="746"/>
      <c r="V85" s="746"/>
      <c r="W85" s="746"/>
      <c r="X85" s="746"/>
      <c r="Y85" s="685"/>
      <c r="Z85" s="685"/>
      <c r="AA85" s="685"/>
      <c r="AB85" s="685"/>
      <c r="AC85" s="685"/>
      <c r="AD85" s="685"/>
      <c r="AR85" s="699">
        <f t="shared" si="0"/>
        <v>0</v>
      </c>
      <c r="AS85" s="696"/>
    </row>
    <row r="86" spans="3:45" ht="15" customHeight="1">
      <c r="C86" s="82" t="s">
        <v>84</v>
      </c>
      <c r="D86" s="935" t="str">
        <f>IF(SUM($AH$11,$AH$28)&gt;0,"",IF(Presentación!AM27="","",Presentación!AM27))</f>
        <v>30019</v>
      </c>
      <c r="E86" s="935"/>
      <c r="F86" s="935"/>
      <c r="G86" s="746" t="str">
        <f>IF(SUM($AH$11,$AH$28)&gt;0,"",IF(Presentación!AL27="","",Presentación!AL27))</f>
        <v>Astacinga</v>
      </c>
      <c r="H86" s="746"/>
      <c r="I86" s="746"/>
      <c r="J86" s="746"/>
      <c r="K86" s="746"/>
      <c r="L86" s="746"/>
      <c r="M86" s="746"/>
      <c r="N86" s="746"/>
      <c r="O86" s="746"/>
      <c r="P86" s="746"/>
      <c r="Q86" s="746"/>
      <c r="R86" s="746"/>
      <c r="S86" s="746"/>
      <c r="T86" s="746"/>
      <c r="U86" s="746"/>
      <c r="V86" s="746"/>
      <c r="W86" s="746"/>
      <c r="X86" s="746"/>
      <c r="Y86" s="685"/>
      <c r="Z86" s="685"/>
      <c r="AA86" s="685"/>
      <c r="AB86" s="685"/>
      <c r="AC86" s="685"/>
      <c r="AD86" s="685"/>
      <c r="AR86" s="699">
        <f t="shared" si="0"/>
        <v>0</v>
      </c>
      <c r="AS86" s="696"/>
    </row>
    <row r="87" spans="3:45" ht="15" customHeight="1">
      <c r="C87" s="82" t="s">
        <v>85</v>
      </c>
      <c r="D87" s="935" t="str">
        <f>IF(SUM($AH$11,$AH$28)&gt;0,"",IF(Presentación!AM28="","",Presentación!AM28))</f>
        <v>30020</v>
      </c>
      <c r="E87" s="935"/>
      <c r="F87" s="935"/>
      <c r="G87" s="746" t="str">
        <f>IF(SUM($AH$11,$AH$28)&gt;0,"",IF(Presentación!AL28="","",Presentación!AL28))</f>
        <v>Atlahuilco</v>
      </c>
      <c r="H87" s="746"/>
      <c r="I87" s="746"/>
      <c r="J87" s="746"/>
      <c r="K87" s="746"/>
      <c r="L87" s="746"/>
      <c r="M87" s="746"/>
      <c r="N87" s="746"/>
      <c r="O87" s="746"/>
      <c r="P87" s="746"/>
      <c r="Q87" s="746"/>
      <c r="R87" s="746"/>
      <c r="S87" s="746"/>
      <c r="T87" s="746"/>
      <c r="U87" s="746"/>
      <c r="V87" s="746"/>
      <c r="W87" s="746"/>
      <c r="X87" s="746"/>
      <c r="Y87" s="685"/>
      <c r="Z87" s="685"/>
      <c r="AA87" s="685"/>
      <c r="AB87" s="685"/>
      <c r="AC87" s="685"/>
      <c r="AD87" s="685"/>
      <c r="AR87" s="699">
        <f t="shared" si="0"/>
        <v>0</v>
      </c>
      <c r="AS87" s="696"/>
    </row>
    <row r="88" spans="3:45" ht="15" customHeight="1">
      <c r="C88" s="82" t="s">
        <v>86</v>
      </c>
      <c r="D88" s="935" t="str">
        <f>IF(SUM($AH$11,$AH$28)&gt;0,"",IF(Presentación!AM29="","",Presentación!AM29))</f>
        <v>30021</v>
      </c>
      <c r="E88" s="935"/>
      <c r="F88" s="935"/>
      <c r="G88" s="746" t="str">
        <f>IF(SUM($AH$11,$AH$28)&gt;0,"",IF(Presentación!AL29="","",Presentación!AL29))</f>
        <v>Atoyac</v>
      </c>
      <c r="H88" s="746"/>
      <c r="I88" s="746"/>
      <c r="J88" s="746"/>
      <c r="K88" s="746"/>
      <c r="L88" s="746"/>
      <c r="M88" s="746"/>
      <c r="N88" s="746"/>
      <c r="O88" s="746"/>
      <c r="P88" s="746"/>
      <c r="Q88" s="746"/>
      <c r="R88" s="746"/>
      <c r="S88" s="746"/>
      <c r="T88" s="746"/>
      <c r="U88" s="746"/>
      <c r="V88" s="746"/>
      <c r="W88" s="746"/>
      <c r="X88" s="746"/>
      <c r="Y88" s="685"/>
      <c r="Z88" s="685"/>
      <c r="AA88" s="685"/>
      <c r="AB88" s="685"/>
      <c r="AC88" s="685"/>
      <c r="AD88" s="685"/>
      <c r="AR88" s="699">
        <f t="shared" si="0"/>
        <v>0</v>
      </c>
      <c r="AS88" s="696"/>
    </row>
    <row r="89" spans="3:45" ht="15" customHeight="1">
      <c r="C89" s="82" t="s">
        <v>87</v>
      </c>
      <c r="D89" s="935" t="str">
        <f>IF(SUM($AH$11,$AH$28)&gt;0,"",IF(Presentación!AM30="","",Presentación!AM30))</f>
        <v>30022</v>
      </c>
      <c r="E89" s="935"/>
      <c r="F89" s="935"/>
      <c r="G89" s="746" t="str">
        <f>IF(SUM($AH$11,$AH$28)&gt;0,"",IF(Presentación!AL30="","",Presentación!AL30))</f>
        <v>Atzacan</v>
      </c>
      <c r="H89" s="746"/>
      <c r="I89" s="746"/>
      <c r="J89" s="746"/>
      <c r="K89" s="746"/>
      <c r="L89" s="746"/>
      <c r="M89" s="746"/>
      <c r="N89" s="746"/>
      <c r="O89" s="746"/>
      <c r="P89" s="746"/>
      <c r="Q89" s="746"/>
      <c r="R89" s="746"/>
      <c r="S89" s="746"/>
      <c r="T89" s="746"/>
      <c r="U89" s="746"/>
      <c r="V89" s="746"/>
      <c r="W89" s="746"/>
      <c r="X89" s="746"/>
      <c r="Y89" s="685"/>
      <c r="Z89" s="685"/>
      <c r="AA89" s="685"/>
      <c r="AB89" s="685"/>
      <c r="AC89" s="685"/>
      <c r="AD89" s="685"/>
      <c r="AR89" s="699">
        <f t="shared" si="0"/>
        <v>0</v>
      </c>
      <c r="AS89" s="696"/>
    </row>
    <row r="90" spans="3:45" ht="15" customHeight="1">
      <c r="C90" s="82" t="s">
        <v>88</v>
      </c>
      <c r="D90" s="935" t="str">
        <f>IF(SUM($AH$11,$AH$28)&gt;0,"",IF(Presentación!AM31="","",Presentación!AM31))</f>
        <v>30023</v>
      </c>
      <c r="E90" s="935"/>
      <c r="F90" s="935"/>
      <c r="G90" s="746" t="str">
        <f>IF(SUM($AH$11,$AH$28)&gt;0,"",IF(Presentación!AL31="","",Presentación!AL31))</f>
        <v>Atzalan</v>
      </c>
      <c r="H90" s="746"/>
      <c r="I90" s="746"/>
      <c r="J90" s="746"/>
      <c r="K90" s="746"/>
      <c r="L90" s="746"/>
      <c r="M90" s="746"/>
      <c r="N90" s="746"/>
      <c r="O90" s="746"/>
      <c r="P90" s="746"/>
      <c r="Q90" s="746"/>
      <c r="R90" s="746"/>
      <c r="S90" s="746"/>
      <c r="T90" s="746"/>
      <c r="U90" s="746"/>
      <c r="V90" s="746"/>
      <c r="W90" s="746"/>
      <c r="X90" s="746"/>
      <c r="Y90" s="685"/>
      <c r="Z90" s="685"/>
      <c r="AA90" s="685"/>
      <c r="AB90" s="685"/>
      <c r="AC90" s="685"/>
      <c r="AD90" s="685"/>
      <c r="AR90" s="699">
        <f t="shared" si="0"/>
        <v>0</v>
      </c>
      <c r="AS90" s="696"/>
    </row>
    <row r="91" spans="3:45" ht="15" customHeight="1">
      <c r="C91" s="82" t="s">
        <v>89</v>
      </c>
      <c r="D91" s="935" t="str">
        <f>IF(SUM($AH$11,$AH$28)&gt;0,"",IF(Presentación!AM32="","",Presentación!AM32))</f>
        <v>30024</v>
      </c>
      <c r="E91" s="935"/>
      <c r="F91" s="935"/>
      <c r="G91" s="746" t="str">
        <f>IF(SUM($AH$11,$AH$28)&gt;0,"",IF(Presentación!AL32="","",Presentación!AL32))</f>
        <v>Tlaltetela</v>
      </c>
      <c r="H91" s="746"/>
      <c r="I91" s="746"/>
      <c r="J91" s="746"/>
      <c r="K91" s="746"/>
      <c r="L91" s="746"/>
      <c r="M91" s="746"/>
      <c r="N91" s="746"/>
      <c r="O91" s="746"/>
      <c r="P91" s="746"/>
      <c r="Q91" s="746"/>
      <c r="R91" s="746"/>
      <c r="S91" s="746"/>
      <c r="T91" s="746"/>
      <c r="U91" s="746"/>
      <c r="V91" s="746"/>
      <c r="W91" s="746"/>
      <c r="X91" s="746"/>
      <c r="Y91" s="685"/>
      <c r="Z91" s="685"/>
      <c r="AA91" s="685"/>
      <c r="AB91" s="685"/>
      <c r="AC91" s="685"/>
      <c r="AD91" s="685"/>
      <c r="AR91" s="699">
        <f t="shared" si="0"/>
        <v>0</v>
      </c>
      <c r="AS91" s="696"/>
    </row>
    <row r="92" spans="3:45" ht="15" customHeight="1">
      <c r="C92" s="82" t="s">
        <v>90</v>
      </c>
      <c r="D92" s="935" t="str">
        <f>IF(SUM($AH$11,$AH$28)&gt;0,"",IF(Presentación!AM33="","",Presentación!AM33))</f>
        <v>30025</v>
      </c>
      <c r="E92" s="935"/>
      <c r="F92" s="935"/>
      <c r="G92" s="746" t="str">
        <f>IF(SUM($AH$11,$AH$28)&gt;0,"",IF(Presentación!AL33="","",Presentación!AL33))</f>
        <v>Ayahualulco</v>
      </c>
      <c r="H92" s="746"/>
      <c r="I92" s="746"/>
      <c r="J92" s="746"/>
      <c r="K92" s="746"/>
      <c r="L92" s="746"/>
      <c r="M92" s="746"/>
      <c r="N92" s="746"/>
      <c r="O92" s="746"/>
      <c r="P92" s="746"/>
      <c r="Q92" s="746"/>
      <c r="R92" s="746"/>
      <c r="S92" s="746"/>
      <c r="T92" s="746"/>
      <c r="U92" s="746"/>
      <c r="V92" s="746"/>
      <c r="W92" s="746"/>
      <c r="X92" s="746"/>
      <c r="Y92" s="685"/>
      <c r="Z92" s="685"/>
      <c r="AA92" s="685"/>
      <c r="AB92" s="685"/>
      <c r="AC92" s="685"/>
      <c r="AD92" s="685"/>
      <c r="AR92" s="699">
        <f t="shared" si="0"/>
        <v>0</v>
      </c>
      <c r="AS92" s="696"/>
    </row>
    <row r="93" spans="3:45" ht="15" customHeight="1">
      <c r="C93" s="82" t="s">
        <v>91</v>
      </c>
      <c r="D93" s="935" t="str">
        <f>IF(SUM($AH$11,$AH$28)&gt;0,"",IF(Presentación!AM34="","",Presentación!AM34))</f>
        <v>30026</v>
      </c>
      <c r="E93" s="935"/>
      <c r="F93" s="935"/>
      <c r="G93" s="746" t="str">
        <f>IF(SUM($AH$11,$AH$28)&gt;0,"",IF(Presentación!AL34="","",Presentación!AL34))</f>
        <v>Banderilla</v>
      </c>
      <c r="H93" s="746"/>
      <c r="I93" s="746"/>
      <c r="J93" s="746"/>
      <c r="K93" s="746"/>
      <c r="L93" s="746"/>
      <c r="M93" s="746"/>
      <c r="N93" s="746"/>
      <c r="O93" s="746"/>
      <c r="P93" s="746"/>
      <c r="Q93" s="746"/>
      <c r="R93" s="746"/>
      <c r="S93" s="746"/>
      <c r="T93" s="746"/>
      <c r="U93" s="746"/>
      <c r="V93" s="746"/>
      <c r="W93" s="746"/>
      <c r="X93" s="746"/>
      <c r="Y93" s="685"/>
      <c r="Z93" s="685"/>
      <c r="AA93" s="685"/>
      <c r="AB93" s="685"/>
      <c r="AC93" s="685"/>
      <c r="AD93" s="685"/>
      <c r="AR93" s="699">
        <f t="shared" si="0"/>
        <v>0</v>
      </c>
      <c r="AS93" s="696"/>
    </row>
    <row r="94" spans="3:45" ht="15" customHeight="1">
      <c r="C94" s="82" t="s">
        <v>92</v>
      </c>
      <c r="D94" s="935" t="str">
        <f>IF(SUM($AH$11,$AH$28)&gt;0,"",IF(Presentación!AM35="","",Presentación!AM35))</f>
        <v>30027</v>
      </c>
      <c r="E94" s="935"/>
      <c r="F94" s="935"/>
      <c r="G94" s="746" t="str">
        <f>IF(SUM($AH$11,$AH$28)&gt;0,"",IF(Presentación!AL35="","",Presentación!AL35))</f>
        <v>Benito Juárez</v>
      </c>
      <c r="H94" s="746"/>
      <c r="I94" s="746"/>
      <c r="J94" s="746"/>
      <c r="K94" s="746"/>
      <c r="L94" s="746"/>
      <c r="M94" s="746"/>
      <c r="N94" s="746"/>
      <c r="O94" s="746"/>
      <c r="P94" s="746"/>
      <c r="Q94" s="746"/>
      <c r="R94" s="746"/>
      <c r="S94" s="746"/>
      <c r="T94" s="746"/>
      <c r="U94" s="746"/>
      <c r="V94" s="746"/>
      <c r="W94" s="746"/>
      <c r="X94" s="746"/>
      <c r="Y94" s="685"/>
      <c r="Z94" s="685"/>
      <c r="AA94" s="685"/>
      <c r="AB94" s="685"/>
      <c r="AC94" s="685"/>
      <c r="AD94" s="685"/>
      <c r="AR94" s="699">
        <f t="shared" si="0"/>
        <v>0</v>
      </c>
      <c r="AS94" s="696"/>
    </row>
    <row r="95" spans="3:45" ht="15" customHeight="1">
      <c r="C95" s="82" t="s">
        <v>93</v>
      </c>
      <c r="D95" s="935" t="str">
        <f>IF(SUM($AH$11,$AH$28)&gt;0,"",IF(Presentación!AM36="","",Presentación!AM36))</f>
        <v>30028</v>
      </c>
      <c r="E95" s="935"/>
      <c r="F95" s="935"/>
      <c r="G95" s="746" t="str">
        <f>IF(SUM($AH$11,$AH$28)&gt;0,"",IF(Presentación!AL36="","",Presentación!AL36))</f>
        <v>Boca del Río</v>
      </c>
      <c r="H95" s="746"/>
      <c r="I95" s="746"/>
      <c r="J95" s="746"/>
      <c r="K95" s="746"/>
      <c r="L95" s="746"/>
      <c r="M95" s="746"/>
      <c r="N95" s="746"/>
      <c r="O95" s="746"/>
      <c r="P95" s="746"/>
      <c r="Q95" s="746"/>
      <c r="R95" s="746"/>
      <c r="S95" s="746"/>
      <c r="T95" s="746"/>
      <c r="U95" s="746"/>
      <c r="V95" s="746"/>
      <c r="W95" s="746"/>
      <c r="X95" s="746"/>
      <c r="Y95" s="685"/>
      <c r="Z95" s="685"/>
      <c r="AA95" s="685"/>
      <c r="AB95" s="685"/>
      <c r="AC95" s="685"/>
      <c r="AD95" s="685"/>
      <c r="AR95" s="699">
        <f t="shared" si="0"/>
        <v>0</v>
      </c>
      <c r="AS95" s="696"/>
    </row>
    <row r="96" spans="3:45" ht="15" customHeight="1">
      <c r="C96" s="82" t="s">
        <v>94</v>
      </c>
      <c r="D96" s="935" t="str">
        <f>IF(SUM($AH$11,$AH$28)&gt;0,"",IF(Presentación!AM37="","",Presentación!AM37))</f>
        <v>30029</v>
      </c>
      <c r="E96" s="935"/>
      <c r="F96" s="935"/>
      <c r="G96" s="746" t="str">
        <f>IF(SUM($AH$11,$AH$28)&gt;0,"",IF(Presentación!AL37="","",Presentación!AL37))</f>
        <v>Calcahualco</v>
      </c>
      <c r="H96" s="746"/>
      <c r="I96" s="746"/>
      <c r="J96" s="746"/>
      <c r="K96" s="746"/>
      <c r="L96" s="746"/>
      <c r="M96" s="746"/>
      <c r="N96" s="746"/>
      <c r="O96" s="746"/>
      <c r="P96" s="746"/>
      <c r="Q96" s="746"/>
      <c r="R96" s="746"/>
      <c r="S96" s="746"/>
      <c r="T96" s="746"/>
      <c r="U96" s="746"/>
      <c r="V96" s="746"/>
      <c r="W96" s="746"/>
      <c r="X96" s="746"/>
      <c r="Y96" s="685"/>
      <c r="Z96" s="685"/>
      <c r="AA96" s="685"/>
      <c r="AB96" s="685"/>
      <c r="AC96" s="685"/>
      <c r="AD96" s="685"/>
      <c r="AR96" s="699">
        <f t="shared" si="0"/>
        <v>0</v>
      </c>
      <c r="AS96" s="696"/>
    </row>
    <row r="97" spans="3:45" ht="15" customHeight="1">
      <c r="C97" s="82" t="s">
        <v>95</v>
      </c>
      <c r="D97" s="935" t="str">
        <f>IF(SUM($AH$11,$AH$28)&gt;0,"",IF(Presentación!AM38="","",Presentación!AM38))</f>
        <v>30030</v>
      </c>
      <c r="E97" s="935"/>
      <c r="F97" s="935"/>
      <c r="G97" s="746" t="str">
        <f>IF(SUM($AH$11,$AH$28)&gt;0,"",IF(Presentación!AL38="","",Presentación!AL38))</f>
        <v>Camerino Z. Mendoza</v>
      </c>
      <c r="H97" s="746"/>
      <c r="I97" s="746"/>
      <c r="J97" s="746"/>
      <c r="K97" s="746"/>
      <c r="L97" s="746"/>
      <c r="M97" s="746"/>
      <c r="N97" s="746"/>
      <c r="O97" s="746"/>
      <c r="P97" s="746"/>
      <c r="Q97" s="746"/>
      <c r="R97" s="746"/>
      <c r="S97" s="746"/>
      <c r="T97" s="746"/>
      <c r="U97" s="746"/>
      <c r="V97" s="746"/>
      <c r="W97" s="746"/>
      <c r="X97" s="746"/>
      <c r="Y97" s="685"/>
      <c r="Z97" s="685"/>
      <c r="AA97" s="685"/>
      <c r="AB97" s="685"/>
      <c r="AC97" s="685"/>
      <c r="AD97" s="685"/>
      <c r="AR97" s="699">
        <f t="shared" si="0"/>
        <v>0</v>
      </c>
      <c r="AS97" s="696"/>
    </row>
    <row r="98" spans="3:45" ht="15" customHeight="1">
      <c r="C98" s="82" t="s">
        <v>96</v>
      </c>
      <c r="D98" s="935" t="str">
        <f>IF(SUM($AH$11,$AH$28)&gt;0,"",IF(Presentación!AM39="","",Presentación!AM39))</f>
        <v>30031</v>
      </c>
      <c r="E98" s="935"/>
      <c r="F98" s="935"/>
      <c r="G98" s="746" t="str">
        <f>IF(SUM($AH$11,$AH$28)&gt;0,"",IF(Presentación!AL39="","",Presentación!AL39))</f>
        <v>Carrillo Puerto</v>
      </c>
      <c r="H98" s="746"/>
      <c r="I98" s="746"/>
      <c r="J98" s="746"/>
      <c r="K98" s="746"/>
      <c r="L98" s="746"/>
      <c r="M98" s="746"/>
      <c r="N98" s="746"/>
      <c r="O98" s="746"/>
      <c r="P98" s="746"/>
      <c r="Q98" s="746"/>
      <c r="R98" s="746"/>
      <c r="S98" s="746"/>
      <c r="T98" s="746"/>
      <c r="U98" s="746"/>
      <c r="V98" s="746"/>
      <c r="W98" s="746"/>
      <c r="X98" s="746"/>
      <c r="Y98" s="685"/>
      <c r="Z98" s="685"/>
      <c r="AA98" s="685"/>
      <c r="AB98" s="685"/>
      <c r="AC98" s="685"/>
      <c r="AD98" s="685"/>
      <c r="AR98" s="699">
        <f t="shared" si="0"/>
        <v>0</v>
      </c>
      <c r="AS98" s="696"/>
    </row>
    <row r="99" spans="3:45" ht="15" customHeight="1">
      <c r="C99" s="82" t="s">
        <v>97</v>
      </c>
      <c r="D99" s="935" t="str">
        <f>IF(SUM($AH$11,$AH$28)&gt;0,"",IF(Presentación!AM40="","",Presentación!AM40))</f>
        <v>30032</v>
      </c>
      <c r="E99" s="935"/>
      <c r="F99" s="935"/>
      <c r="G99" s="746" t="str">
        <f>IF(SUM($AH$11,$AH$28)&gt;0,"",IF(Presentación!AL40="","",Presentación!AL40))</f>
        <v>Catemaco</v>
      </c>
      <c r="H99" s="746"/>
      <c r="I99" s="746"/>
      <c r="J99" s="746"/>
      <c r="K99" s="746"/>
      <c r="L99" s="746"/>
      <c r="M99" s="746"/>
      <c r="N99" s="746"/>
      <c r="O99" s="746"/>
      <c r="P99" s="746"/>
      <c r="Q99" s="746"/>
      <c r="R99" s="746"/>
      <c r="S99" s="746"/>
      <c r="T99" s="746"/>
      <c r="U99" s="746"/>
      <c r="V99" s="746"/>
      <c r="W99" s="746"/>
      <c r="X99" s="746"/>
      <c r="Y99" s="685"/>
      <c r="Z99" s="685"/>
      <c r="AA99" s="685"/>
      <c r="AB99" s="685"/>
      <c r="AC99" s="685"/>
      <c r="AD99" s="685"/>
      <c r="AR99" s="699">
        <f t="shared" si="0"/>
        <v>0</v>
      </c>
      <c r="AS99" s="696"/>
    </row>
    <row r="100" spans="3:45" ht="15" customHeight="1">
      <c r="C100" s="82" t="s">
        <v>98</v>
      </c>
      <c r="D100" s="935" t="str">
        <f>IF(SUM($AH$11,$AH$28)&gt;0,"",IF(Presentación!AM41="","",Presentación!AM41))</f>
        <v>30033</v>
      </c>
      <c r="E100" s="935"/>
      <c r="F100" s="935"/>
      <c r="G100" s="746" t="str">
        <f>IF(SUM($AH$11,$AH$28)&gt;0,"",IF(Presentación!AL41="","",Presentación!AL41))</f>
        <v>Cazones de Herrera</v>
      </c>
      <c r="H100" s="746"/>
      <c r="I100" s="746"/>
      <c r="J100" s="746"/>
      <c r="K100" s="746"/>
      <c r="L100" s="746"/>
      <c r="M100" s="746"/>
      <c r="N100" s="746"/>
      <c r="O100" s="746"/>
      <c r="P100" s="746"/>
      <c r="Q100" s="746"/>
      <c r="R100" s="746"/>
      <c r="S100" s="746"/>
      <c r="T100" s="746"/>
      <c r="U100" s="746"/>
      <c r="V100" s="746"/>
      <c r="W100" s="746"/>
      <c r="X100" s="746"/>
      <c r="Y100" s="685"/>
      <c r="Z100" s="685"/>
      <c r="AA100" s="685"/>
      <c r="AB100" s="685"/>
      <c r="AC100" s="685"/>
      <c r="AD100" s="685"/>
      <c r="AR100" s="699">
        <f t="shared" si="0"/>
        <v>0</v>
      </c>
      <c r="AS100" s="696"/>
    </row>
    <row r="101" spans="3:45" ht="15" customHeight="1">
      <c r="C101" s="82" t="s">
        <v>99</v>
      </c>
      <c r="D101" s="935" t="str">
        <f>IF(SUM($AH$11,$AH$28)&gt;0,"",IF(Presentación!AM42="","",Presentación!AM42))</f>
        <v>30034</v>
      </c>
      <c r="E101" s="935"/>
      <c r="F101" s="935"/>
      <c r="G101" s="746" t="str">
        <f>IF(SUM($AH$11,$AH$28)&gt;0,"",IF(Presentación!AL42="","",Presentación!AL42))</f>
        <v>Cerro Azul</v>
      </c>
      <c r="H101" s="746"/>
      <c r="I101" s="746"/>
      <c r="J101" s="746"/>
      <c r="K101" s="746"/>
      <c r="L101" s="746"/>
      <c r="M101" s="746"/>
      <c r="N101" s="746"/>
      <c r="O101" s="746"/>
      <c r="P101" s="746"/>
      <c r="Q101" s="746"/>
      <c r="R101" s="746"/>
      <c r="S101" s="746"/>
      <c r="T101" s="746"/>
      <c r="U101" s="746"/>
      <c r="V101" s="746"/>
      <c r="W101" s="746"/>
      <c r="X101" s="746"/>
      <c r="Y101" s="685"/>
      <c r="Z101" s="685"/>
      <c r="AA101" s="685"/>
      <c r="AB101" s="685"/>
      <c r="AC101" s="685"/>
      <c r="AD101" s="685"/>
      <c r="AR101" s="699">
        <f t="shared" si="0"/>
        <v>0</v>
      </c>
      <c r="AS101" s="696"/>
    </row>
    <row r="102" spans="3:45" ht="15" customHeight="1">
      <c r="C102" s="82" t="s">
        <v>100</v>
      </c>
      <c r="D102" s="935" t="str">
        <f>IF(SUM($AH$11,$AH$28)&gt;0,"",IF(Presentación!AM43="","",Presentación!AM43))</f>
        <v>30035</v>
      </c>
      <c r="E102" s="935"/>
      <c r="F102" s="935"/>
      <c r="G102" s="746" t="str">
        <f>IF(SUM($AH$11,$AH$28)&gt;0,"",IF(Presentación!AL43="","",Presentación!AL43))</f>
        <v>Citlaltépetl</v>
      </c>
      <c r="H102" s="746"/>
      <c r="I102" s="746"/>
      <c r="J102" s="746"/>
      <c r="K102" s="746"/>
      <c r="L102" s="746"/>
      <c r="M102" s="746"/>
      <c r="N102" s="746"/>
      <c r="O102" s="746"/>
      <c r="P102" s="746"/>
      <c r="Q102" s="746"/>
      <c r="R102" s="746"/>
      <c r="S102" s="746"/>
      <c r="T102" s="746"/>
      <c r="U102" s="746"/>
      <c r="V102" s="746"/>
      <c r="W102" s="746"/>
      <c r="X102" s="746"/>
      <c r="Y102" s="685"/>
      <c r="Z102" s="685"/>
      <c r="AA102" s="685"/>
      <c r="AB102" s="685"/>
      <c r="AC102" s="685"/>
      <c r="AD102" s="685"/>
      <c r="AR102" s="699">
        <f t="shared" si="0"/>
        <v>0</v>
      </c>
      <c r="AS102" s="696"/>
    </row>
    <row r="103" spans="3:45" ht="15" customHeight="1">
      <c r="C103" s="82" t="s">
        <v>116</v>
      </c>
      <c r="D103" s="935" t="str">
        <f>IF(SUM($AH$11,$AH$28)&gt;0,"",IF(Presentación!AM44="","",Presentación!AM44))</f>
        <v>30036</v>
      </c>
      <c r="E103" s="935"/>
      <c r="F103" s="935"/>
      <c r="G103" s="746" t="str">
        <f>IF(SUM($AH$11,$AH$28)&gt;0,"",IF(Presentación!AL44="","",Presentación!AL44))</f>
        <v>Coacoatzintla</v>
      </c>
      <c r="H103" s="746"/>
      <c r="I103" s="746"/>
      <c r="J103" s="746"/>
      <c r="K103" s="746"/>
      <c r="L103" s="746"/>
      <c r="M103" s="746"/>
      <c r="N103" s="746"/>
      <c r="O103" s="746"/>
      <c r="P103" s="746"/>
      <c r="Q103" s="746"/>
      <c r="R103" s="746"/>
      <c r="S103" s="746"/>
      <c r="T103" s="746"/>
      <c r="U103" s="746"/>
      <c r="V103" s="746"/>
      <c r="W103" s="746"/>
      <c r="X103" s="746"/>
      <c r="Y103" s="685"/>
      <c r="Z103" s="685"/>
      <c r="AA103" s="685"/>
      <c r="AB103" s="685"/>
      <c r="AC103" s="685"/>
      <c r="AD103" s="685"/>
      <c r="AR103" s="699">
        <f t="shared" si="0"/>
        <v>0</v>
      </c>
      <c r="AS103" s="696"/>
    </row>
    <row r="104" spans="3:45" ht="15" customHeight="1">
      <c r="C104" s="82" t="s">
        <v>117</v>
      </c>
      <c r="D104" s="935" t="str">
        <f>IF(SUM($AH$11,$AH$28)&gt;0,"",IF(Presentación!AM45="","",Presentación!AM45))</f>
        <v>30037</v>
      </c>
      <c r="E104" s="935"/>
      <c r="F104" s="935"/>
      <c r="G104" s="746" t="str">
        <f>IF(SUM($AH$11,$AH$28)&gt;0,"",IF(Presentación!AL45="","",Presentación!AL45))</f>
        <v>Coahuitlán</v>
      </c>
      <c r="H104" s="746"/>
      <c r="I104" s="746"/>
      <c r="J104" s="746"/>
      <c r="K104" s="746"/>
      <c r="L104" s="746"/>
      <c r="M104" s="746"/>
      <c r="N104" s="746"/>
      <c r="O104" s="746"/>
      <c r="P104" s="746"/>
      <c r="Q104" s="746"/>
      <c r="R104" s="746"/>
      <c r="S104" s="746"/>
      <c r="T104" s="746"/>
      <c r="U104" s="746"/>
      <c r="V104" s="746"/>
      <c r="W104" s="746"/>
      <c r="X104" s="746"/>
      <c r="Y104" s="685"/>
      <c r="Z104" s="685"/>
      <c r="AA104" s="685"/>
      <c r="AB104" s="685"/>
      <c r="AC104" s="685"/>
      <c r="AD104" s="685"/>
      <c r="AR104" s="699">
        <f t="shared" si="0"/>
        <v>0</v>
      </c>
      <c r="AS104" s="696"/>
    </row>
    <row r="105" spans="3:45" ht="15" customHeight="1">
      <c r="C105" s="82" t="s">
        <v>118</v>
      </c>
      <c r="D105" s="935" t="str">
        <f>IF(SUM($AH$11,$AH$28)&gt;0,"",IF(Presentación!AM46="","",Presentación!AM46))</f>
        <v>30038</v>
      </c>
      <c r="E105" s="935"/>
      <c r="F105" s="935"/>
      <c r="G105" s="746" t="str">
        <f>IF(SUM($AH$11,$AH$28)&gt;0,"",IF(Presentación!AL46="","",Presentación!AL46))</f>
        <v>Coatepec</v>
      </c>
      <c r="H105" s="746"/>
      <c r="I105" s="746"/>
      <c r="J105" s="746"/>
      <c r="K105" s="746"/>
      <c r="L105" s="746"/>
      <c r="M105" s="746"/>
      <c r="N105" s="746"/>
      <c r="O105" s="746"/>
      <c r="P105" s="746"/>
      <c r="Q105" s="746"/>
      <c r="R105" s="746"/>
      <c r="S105" s="746"/>
      <c r="T105" s="746"/>
      <c r="U105" s="746"/>
      <c r="V105" s="746"/>
      <c r="W105" s="746"/>
      <c r="X105" s="746"/>
      <c r="Y105" s="685"/>
      <c r="Z105" s="685"/>
      <c r="AA105" s="685"/>
      <c r="AB105" s="685"/>
      <c r="AC105" s="685"/>
      <c r="AD105" s="685"/>
      <c r="AR105" s="699">
        <f t="shared" si="0"/>
        <v>0</v>
      </c>
      <c r="AS105" s="696"/>
    </row>
    <row r="106" spans="3:45" ht="15" customHeight="1">
      <c r="C106" s="82" t="s">
        <v>119</v>
      </c>
      <c r="D106" s="935" t="str">
        <f>IF(SUM($AH$11,$AH$28)&gt;0,"",IF(Presentación!AM47="","",Presentación!AM47))</f>
        <v>30039</v>
      </c>
      <c r="E106" s="935"/>
      <c r="F106" s="935"/>
      <c r="G106" s="746" t="str">
        <f>IF(SUM($AH$11,$AH$28)&gt;0,"",IF(Presentación!AL47="","",Presentación!AL47))</f>
        <v>Coatzacoalcos</v>
      </c>
      <c r="H106" s="746"/>
      <c r="I106" s="746"/>
      <c r="J106" s="746"/>
      <c r="K106" s="746"/>
      <c r="L106" s="746"/>
      <c r="M106" s="746"/>
      <c r="N106" s="746"/>
      <c r="O106" s="746"/>
      <c r="P106" s="746"/>
      <c r="Q106" s="746"/>
      <c r="R106" s="746"/>
      <c r="S106" s="746"/>
      <c r="T106" s="746"/>
      <c r="U106" s="746"/>
      <c r="V106" s="746"/>
      <c r="W106" s="746"/>
      <c r="X106" s="746"/>
      <c r="Y106" s="685"/>
      <c r="Z106" s="685"/>
      <c r="AA106" s="685"/>
      <c r="AB106" s="685"/>
      <c r="AC106" s="685"/>
      <c r="AD106" s="685"/>
      <c r="AR106" s="699">
        <f t="shared" si="0"/>
        <v>0</v>
      </c>
      <c r="AS106" s="696"/>
    </row>
    <row r="107" spans="3:45" ht="15" customHeight="1">
      <c r="C107" s="82" t="s">
        <v>120</v>
      </c>
      <c r="D107" s="935" t="str">
        <f>IF(SUM($AH$11,$AH$28)&gt;0,"",IF(Presentación!AM48="","",Presentación!AM48))</f>
        <v>30040</v>
      </c>
      <c r="E107" s="935"/>
      <c r="F107" s="935"/>
      <c r="G107" s="746" t="str">
        <f>IF(SUM($AH$11,$AH$28)&gt;0,"",IF(Presentación!AL48="","",Presentación!AL48))</f>
        <v>Coatzintla</v>
      </c>
      <c r="H107" s="746"/>
      <c r="I107" s="746"/>
      <c r="J107" s="746"/>
      <c r="K107" s="746"/>
      <c r="L107" s="746"/>
      <c r="M107" s="746"/>
      <c r="N107" s="746"/>
      <c r="O107" s="746"/>
      <c r="P107" s="746"/>
      <c r="Q107" s="746"/>
      <c r="R107" s="746"/>
      <c r="S107" s="746"/>
      <c r="T107" s="746"/>
      <c r="U107" s="746"/>
      <c r="V107" s="746"/>
      <c r="W107" s="746"/>
      <c r="X107" s="746"/>
      <c r="Y107" s="685"/>
      <c r="Z107" s="685"/>
      <c r="AA107" s="685"/>
      <c r="AB107" s="685"/>
      <c r="AC107" s="685"/>
      <c r="AD107" s="685"/>
      <c r="AR107" s="699">
        <f t="shared" si="0"/>
        <v>0</v>
      </c>
      <c r="AS107" s="696"/>
    </row>
    <row r="108" spans="3:45" ht="15" customHeight="1">
      <c r="C108" s="82" t="s">
        <v>121</v>
      </c>
      <c r="D108" s="935" t="str">
        <f>IF(SUM($AH$11,$AH$28)&gt;0,"",IF(Presentación!AM49="","",Presentación!AM49))</f>
        <v>30041</v>
      </c>
      <c r="E108" s="935"/>
      <c r="F108" s="935"/>
      <c r="G108" s="746" t="str">
        <f>IF(SUM($AH$11,$AH$28)&gt;0,"",IF(Presentación!AL49="","",Presentación!AL49))</f>
        <v>Coetzala</v>
      </c>
      <c r="H108" s="746"/>
      <c r="I108" s="746"/>
      <c r="J108" s="746"/>
      <c r="K108" s="746"/>
      <c r="L108" s="746"/>
      <c r="M108" s="746"/>
      <c r="N108" s="746"/>
      <c r="O108" s="746"/>
      <c r="P108" s="746"/>
      <c r="Q108" s="746"/>
      <c r="R108" s="746"/>
      <c r="S108" s="746"/>
      <c r="T108" s="746"/>
      <c r="U108" s="746"/>
      <c r="V108" s="746"/>
      <c r="W108" s="746"/>
      <c r="X108" s="746"/>
      <c r="Y108" s="685"/>
      <c r="Z108" s="685"/>
      <c r="AA108" s="685"/>
      <c r="AB108" s="685"/>
      <c r="AC108" s="685"/>
      <c r="AD108" s="685"/>
      <c r="AR108" s="699">
        <f t="shared" si="0"/>
        <v>0</v>
      </c>
      <c r="AS108" s="696"/>
    </row>
    <row r="109" spans="3:45" ht="15" customHeight="1">
      <c r="C109" s="82" t="s">
        <v>122</v>
      </c>
      <c r="D109" s="935" t="str">
        <f>IF(SUM($AH$11,$AH$28)&gt;0,"",IF(Presentación!AM50="","",Presentación!AM50))</f>
        <v>30042</v>
      </c>
      <c r="E109" s="935"/>
      <c r="F109" s="935"/>
      <c r="G109" s="746" t="str">
        <f>IF(SUM($AH$11,$AH$28)&gt;0,"",IF(Presentación!AL50="","",Presentación!AL50))</f>
        <v>Colipa</v>
      </c>
      <c r="H109" s="746"/>
      <c r="I109" s="746"/>
      <c r="J109" s="746"/>
      <c r="K109" s="746"/>
      <c r="L109" s="746"/>
      <c r="M109" s="746"/>
      <c r="N109" s="746"/>
      <c r="O109" s="746"/>
      <c r="P109" s="746"/>
      <c r="Q109" s="746"/>
      <c r="R109" s="746"/>
      <c r="S109" s="746"/>
      <c r="T109" s="746"/>
      <c r="U109" s="746"/>
      <c r="V109" s="746"/>
      <c r="W109" s="746"/>
      <c r="X109" s="746"/>
      <c r="Y109" s="685"/>
      <c r="Z109" s="685"/>
      <c r="AA109" s="685"/>
      <c r="AB109" s="685"/>
      <c r="AC109" s="685"/>
      <c r="AD109" s="685"/>
      <c r="AR109" s="699">
        <f t="shared" si="0"/>
        <v>0</v>
      </c>
      <c r="AS109" s="696"/>
    </row>
    <row r="110" spans="3:45" ht="15" customHeight="1">
      <c r="C110" s="82" t="s">
        <v>123</v>
      </c>
      <c r="D110" s="935" t="str">
        <f>IF(SUM($AH$11,$AH$28)&gt;0,"",IF(Presentación!AM51="","",Presentación!AM51))</f>
        <v>30043</v>
      </c>
      <c r="E110" s="935"/>
      <c r="F110" s="935"/>
      <c r="G110" s="746" t="str">
        <f>IF(SUM($AH$11,$AH$28)&gt;0,"",IF(Presentación!AL51="","",Presentación!AL51))</f>
        <v>Comapa</v>
      </c>
      <c r="H110" s="746"/>
      <c r="I110" s="746"/>
      <c r="J110" s="746"/>
      <c r="K110" s="746"/>
      <c r="L110" s="746"/>
      <c r="M110" s="746"/>
      <c r="N110" s="746"/>
      <c r="O110" s="746"/>
      <c r="P110" s="746"/>
      <c r="Q110" s="746"/>
      <c r="R110" s="746"/>
      <c r="S110" s="746"/>
      <c r="T110" s="746"/>
      <c r="U110" s="746"/>
      <c r="V110" s="746"/>
      <c r="W110" s="746"/>
      <c r="X110" s="746"/>
      <c r="Y110" s="685"/>
      <c r="Z110" s="685"/>
      <c r="AA110" s="685"/>
      <c r="AB110" s="685"/>
      <c r="AC110" s="685"/>
      <c r="AD110" s="685"/>
      <c r="AR110" s="699">
        <f t="shared" si="0"/>
        <v>0</v>
      </c>
      <c r="AS110" s="696"/>
    </row>
    <row r="111" spans="3:45" ht="15" customHeight="1">
      <c r="C111" s="82" t="s">
        <v>124</v>
      </c>
      <c r="D111" s="935" t="str">
        <f>IF(SUM($AH$11,$AH$28)&gt;0,"",IF(Presentación!AM52="","",Presentación!AM52))</f>
        <v>30044</v>
      </c>
      <c r="E111" s="935"/>
      <c r="F111" s="935"/>
      <c r="G111" s="746" t="str">
        <f>IF(SUM($AH$11,$AH$28)&gt;0,"",IF(Presentación!AL52="","",Presentación!AL52))</f>
        <v>Córdoba</v>
      </c>
      <c r="H111" s="746"/>
      <c r="I111" s="746"/>
      <c r="J111" s="746"/>
      <c r="K111" s="746"/>
      <c r="L111" s="746"/>
      <c r="M111" s="746"/>
      <c r="N111" s="746"/>
      <c r="O111" s="746"/>
      <c r="P111" s="746"/>
      <c r="Q111" s="746"/>
      <c r="R111" s="746"/>
      <c r="S111" s="746"/>
      <c r="T111" s="746"/>
      <c r="U111" s="746"/>
      <c r="V111" s="746"/>
      <c r="W111" s="746"/>
      <c r="X111" s="746"/>
      <c r="Y111" s="685"/>
      <c r="Z111" s="685"/>
      <c r="AA111" s="685"/>
      <c r="AB111" s="685"/>
      <c r="AC111" s="685"/>
      <c r="AD111" s="685"/>
      <c r="AR111" s="699">
        <f t="shared" si="0"/>
        <v>0</v>
      </c>
      <c r="AS111" s="696"/>
    </row>
    <row r="112" spans="3:45" ht="15" customHeight="1">
      <c r="C112" s="82" t="s">
        <v>125</v>
      </c>
      <c r="D112" s="935" t="str">
        <f>IF(SUM($AH$11,$AH$28)&gt;0,"",IF(Presentación!AM53="","",Presentación!AM53))</f>
        <v>30045</v>
      </c>
      <c r="E112" s="935"/>
      <c r="F112" s="935"/>
      <c r="G112" s="746" t="str">
        <f>IF(SUM($AH$11,$AH$28)&gt;0,"",IF(Presentación!AL53="","",Presentación!AL53))</f>
        <v>Cosamaloapan de Carpio</v>
      </c>
      <c r="H112" s="746"/>
      <c r="I112" s="746"/>
      <c r="J112" s="746"/>
      <c r="K112" s="746"/>
      <c r="L112" s="746"/>
      <c r="M112" s="746"/>
      <c r="N112" s="746"/>
      <c r="O112" s="746"/>
      <c r="P112" s="746"/>
      <c r="Q112" s="746"/>
      <c r="R112" s="746"/>
      <c r="S112" s="746"/>
      <c r="T112" s="746"/>
      <c r="U112" s="746"/>
      <c r="V112" s="746"/>
      <c r="W112" s="746"/>
      <c r="X112" s="746"/>
      <c r="Y112" s="685"/>
      <c r="Z112" s="685"/>
      <c r="AA112" s="685"/>
      <c r="AB112" s="685"/>
      <c r="AC112" s="685"/>
      <c r="AD112" s="685"/>
      <c r="AR112" s="699">
        <f t="shared" si="0"/>
        <v>0</v>
      </c>
      <c r="AS112" s="696"/>
    </row>
    <row r="113" spans="3:45" ht="15" customHeight="1">
      <c r="C113" s="82" t="s">
        <v>237</v>
      </c>
      <c r="D113" s="935" t="str">
        <f>IF(SUM($AH$11,$AH$28)&gt;0,"",IF(Presentación!AM54="","",Presentación!AM54))</f>
        <v>30046</v>
      </c>
      <c r="E113" s="935"/>
      <c r="F113" s="935"/>
      <c r="G113" s="746" t="str">
        <f>IF(SUM($AH$11,$AH$28)&gt;0,"",IF(Presentación!AL54="","",Presentación!AL54))</f>
        <v>Cosautlán de Carvajal</v>
      </c>
      <c r="H113" s="746"/>
      <c r="I113" s="746"/>
      <c r="J113" s="746"/>
      <c r="K113" s="746"/>
      <c r="L113" s="746"/>
      <c r="M113" s="746"/>
      <c r="N113" s="746"/>
      <c r="O113" s="746"/>
      <c r="P113" s="746"/>
      <c r="Q113" s="746"/>
      <c r="R113" s="746"/>
      <c r="S113" s="746"/>
      <c r="T113" s="746"/>
      <c r="U113" s="746"/>
      <c r="V113" s="746"/>
      <c r="W113" s="746"/>
      <c r="X113" s="746"/>
      <c r="Y113" s="685"/>
      <c r="Z113" s="685"/>
      <c r="AA113" s="685"/>
      <c r="AB113" s="685"/>
      <c r="AC113" s="685"/>
      <c r="AD113" s="685"/>
      <c r="AR113" s="699">
        <f t="shared" si="0"/>
        <v>0</v>
      </c>
      <c r="AS113" s="696"/>
    </row>
    <row r="114" spans="3:45" ht="15" customHeight="1">
      <c r="C114" s="82" t="s">
        <v>238</v>
      </c>
      <c r="D114" s="935" t="str">
        <f>IF(SUM($AH$11,$AH$28)&gt;0,"",IF(Presentación!AM55="","",Presentación!AM55))</f>
        <v>30047</v>
      </c>
      <c r="E114" s="935"/>
      <c r="F114" s="935"/>
      <c r="G114" s="746" t="str">
        <f>IF(SUM($AH$11,$AH$28)&gt;0,"",IF(Presentación!AL55="","",Presentación!AL55))</f>
        <v>Coscomatepec</v>
      </c>
      <c r="H114" s="746"/>
      <c r="I114" s="746"/>
      <c r="J114" s="746"/>
      <c r="K114" s="746"/>
      <c r="L114" s="746"/>
      <c r="M114" s="746"/>
      <c r="N114" s="746"/>
      <c r="O114" s="746"/>
      <c r="P114" s="746"/>
      <c r="Q114" s="746"/>
      <c r="R114" s="746"/>
      <c r="S114" s="746"/>
      <c r="T114" s="746"/>
      <c r="U114" s="746"/>
      <c r="V114" s="746"/>
      <c r="W114" s="746"/>
      <c r="X114" s="746"/>
      <c r="Y114" s="685"/>
      <c r="Z114" s="685"/>
      <c r="AA114" s="685"/>
      <c r="AB114" s="685"/>
      <c r="AC114" s="685"/>
      <c r="AD114" s="685"/>
      <c r="AR114" s="699">
        <f t="shared" si="0"/>
        <v>0</v>
      </c>
      <c r="AS114" s="696"/>
    </row>
    <row r="115" spans="3:45" ht="15" customHeight="1">
      <c r="C115" s="82" t="s">
        <v>239</v>
      </c>
      <c r="D115" s="935" t="str">
        <f>IF(SUM($AH$11,$AH$28)&gt;0,"",IF(Presentación!AM56="","",Presentación!AM56))</f>
        <v>30048</v>
      </c>
      <c r="E115" s="935"/>
      <c r="F115" s="935"/>
      <c r="G115" s="746" t="str">
        <f>IF(SUM($AH$11,$AH$28)&gt;0,"",IF(Presentación!AL56="","",Presentación!AL56))</f>
        <v>Cosoleacaque</v>
      </c>
      <c r="H115" s="746"/>
      <c r="I115" s="746"/>
      <c r="J115" s="746"/>
      <c r="K115" s="746"/>
      <c r="L115" s="746"/>
      <c r="M115" s="746"/>
      <c r="N115" s="746"/>
      <c r="O115" s="746"/>
      <c r="P115" s="746"/>
      <c r="Q115" s="746"/>
      <c r="R115" s="746"/>
      <c r="S115" s="746"/>
      <c r="T115" s="746"/>
      <c r="U115" s="746"/>
      <c r="V115" s="746"/>
      <c r="W115" s="746"/>
      <c r="X115" s="746"/>
      <c r="Y115" s="685"/>
      <c r="Z115" s="685"/>
      <c r="AA115" s="685"/>
      <c r="AB115" s="685"/>
      <c r="AC115" s="685"/>
      <c r="AD115" s="685"/>
      <c r="AR115" s="699">
        <f t="shared" si="0"/>
        <v>0</v>
      </c>
      <c r="AS115" s="696"/>
    </row>
    <row r="116" spans="3:45" ht="15" customHeight="1">
      <c r="C116" s="82" t="s">
        <v>240</v>
      </c>
      <c r="D116" s="935" t="str">
        <f>IF(SUM($AH$11,$AH$28)&gt;0,"",IF(Presentación!AM57="","",Presentación!AM57))</f>
        <v>30049</v>
      </c>
      <c r="E116" s="935"/>
      <c r="F116" s="935"/>
      <c r="G116" s="746" t="str">
        <f>IF(SUM($AH$11,$AH$28)&gt;0,"",IF(Presentación!AL57="","",Presentación!AL57))</f>
        <v>Cotaxtla</v>
      </c>
      <c r="H116" s="746"/>
      <c r="I116" s="746"/>
      <c r="J116" s="746"/>
      <c r="K116" s="746"/>
      <c r="L116" s="746"/>
      <c r="M116" s="746"/>
      <c r="N116" s="746"/>
      <c r="O116" s="746"/>
      <c r="P116" s="746"/>
      <c r="Q116" s="746"/>
      <c r="R116" s="746"/>
      <c r="S116" s="746"/>
      <c r="T116" s="746"/>
      <c r="U116" s="746"/>
      <c r="V116" s="746"/>
      <c r="W116" s="746"/>
      <c r="X116" s="746"/>
      <c r="Y116" s="685"/>
      <c r="Z116" s="685"/>
      <c r="AA116" s="685"/>
      <c r="AB116" s="685"/>
      <c r="AC116" s="685"/>
      <c r="AD116" s="685"/>
      <c r="AR116" s="699">
        <f t="shared" si="0"/>
        <v>0</v>
      </c>
      <c r="AS116" s="696"/>
    </row>
    <row r="117" spans="3:45" ht="15" customHeight="1">
      <c r="C117" s="82" t="s">
        <v>241</v>
      </c>
      <c r="D117" s="935" t="str">
        <f>IF(SUM($AH$11,$AH$28)&gt;0,"",IF(Presentación!AM58="","",Presentación!AM58))</f>
        <v>30050</v>
      </c>
      <c r="E117" s="935"/>
      <c r="F117" s="935"/>
      <c r="G117" s="746" t="str">
        <f>IF(SUM($AH$11,$AH$28)&gt;0,"",IF(Presentación!AL58="","",Presentación!AL58))</f>
        <v>Coxquihui</v>
      </c>
      <c r="H117" s="746"/>
      <c r="I117" s="746"/>
      <c r="J117" s="746"/>
      <c r="K117" s="746"/>
      <c r="L117" s="746"/>
      <c r="M117" s="746"/>
      <c r="N117" s="746"/>
      <c r="O117" s="746"/>
      <c r="P117" s="746"/>
      <c r="Q117" s="746"/>
      <c r="R117" s="746"/>
      <c r="S117" s="746"/>
      <c r="T117" s="746"/>
      <c r="U117" s="746"/>
      <c r="V117" s="746"/>
      <c r="W117" s="746"/>
      <c r="X117" s="746"/>
      <c r="Y117" s="685"/>
      <c r="Z117" s="685"/>
      <c r="AA117" s="685"/>
      <c r="AB117" s="685"/>
      <c r="AC117" s="685"/>
      <c r="AD117" s="685"/>
      <c r="AR117" s="699">
        <f t="shared" si="0"/>
        <v>0</v>
      </c>
      <c r="AS117" s="696"/>
    </row>
    <row r="118" spans="3:45" ht="15" customHeight="1">
      <c r="C118" s="82" t="s">
        <v>242</v>
      </c>
      <c r="D118" s="935" t="str">
        <f>IF(SUM($AH$11,$AH$28)&gt;0,"",IF(Presentación!AM59="","",Presentación!AM59))</f>
        <v>30051</v>
      </c>
      <c r="E118" s="935"/>
      <c r="F118" s="935"/>
      <c r="G118" s="746" t="str">
        <f>IF(SUM($AH$11,$AH$28)&gt;0,"",IF(Presentación!AL59="","",Presentación!AL59))</f>
        <v>Coyutla</v>
      </c>
      <c r="H118" s="746"/>
      <c r="I118" s="746"/>
      <c r="J118" s="746"/>
      <c r="K118" s="746"/>
      <c r="L118" s="746"/>
      <c r="M118" s="746"/>
      <c r="N118" s="746"/>
      <c r="O118" s="746"/>
      <c r="P118" s="746"/>
      <c r="Q118" s="746"/>
      <c r="R118" s="746"/>
      <c r="S118" s="746"/>
      <c r="T118" s="746"/>
      <c r="U118" s="746"/>
      <c r="V118" s="746"/>
      <c r="W118" s="746"/>
      <c r="X118" s="746"/>
      <c r="Y118" s="685"/>
      <c r="Z118" s="685"/>
      <c r="AA118" s="685"/>
      <c r="AB118" s="685"/>
      <c r="AC118" s="685"/>
      <c r="AD118" s="685"/>
      <c r="AR118" s="699">
        <f t="shared" si="0"/>
        <v>0</v>
      </c>
      <c r="AS118" s="696"/>
    </row>
    <row r="119" spans="3:45" ht="15" customHeight="1">
      <c r="C119" s="82" t="s">
        <v>243</v>
      </c>
      <c r="D119" s="935" t="str">
        <f>IF(SUM($AH$11,$AH$28)&gt;0,"",IF(Presentación!AM60="","",Presentación!AM60))</f>
        <v>30052</v>
      </c>
      <c r="E119" s="935"/>
      <c r="F119" s="935"/>
      <c r="G119" s="746" t="str">
        <f>IF(SUM($AH$11,$AH$28)&gt;0,"",IF(Presentación!AL60="","",Presentación!AL60))</f>
        <v>Cuichapa</v>
      </c>
      <c r="H119" s="746"/>
      <c r="I119" s="746"/>
      <c r="J119" s="746"/>
      <c r="K119" s="746"/>
      <c r="L119" s="746"/>
      <c r="M119" s="746"/>
      <c r="N119" s="746"/>
      <c r="O119" s="746"/>
      <c r="P119" s="746"/>
      <c r="Q119" s="746"/>
      <c r="R119" s="746"/>
      <c r="S119" s="746"/>
      <c r="T119" s="746"/>
      <c r="U119" s="746"/>
      <c r="V119" s="746"/>
      <c r="W119" s="746"/>
      <c r="X119" s="746"/>
      <c r="Y119" s="685"/>
      <c r="Z119" s="685"/>
      <c r="AA119" s="685"/>
      <c r="AB119" s="685"/>
      <c r="AC119" s="685"/>
      <c r="AD119" s="685"/>
      <c r="AR119" s="699">
        <f t="shared" si="0"/>
        <v>0</v>
      </c>
      <c r="AS119" s="696"/>
    </row>
    <row r="120" spans="3:45" ht="15" customHeight="1">
      <c r="C120" s="82" t="s">
        <v>244</v>
      </c>
      <c r="D120" s="935" t="str">
        <f>IF(SUM($AH$11,$AH$28)&gt;0,"",IF(Presentación!AM61="","",Presentación!AM61))</f>
        <v>30053</v>
      </c>
      <c r="E120" s="935"/>
      <c r="F120" s="935"/>
      <c r="G120" s="746" t="str">
        <f>IF(SUM($AH$11,$AH$28)&gt;0,"",IF(Presentación!AL61="","",Presentación!AL61))</f>
        <v>Cuitláhuac</v>
      </c>
      <c r="H120" s="746"/>
      <c r="I120" s="746"/>
      <c r="J120" s="746"/>
      <c r="K120" s="746"/>
      <c r="L120" s="746"/>
      <c r="M120" s="746"/>
      <c r="N120" s="746"/>
      <c r="O120" s="746"/>
      <c r="P120" s="746"/>
      <c r="Q120" s="746"/>
      <c r="R120" s="746"/>
      <c r="S120" s="746"/>
      <c r="T120" s="746"/>
      <c r="U120" s="746"/>
      <c r="V120" s="746"/>
      <c r="W120" s="746"/>
      <c r="X120" s="746"/>
      <c r="Y120" s="685"/>
      <c r="Z120" s="685"/>
      <c r="AA120" s="685"/>
      <c r="AB120" s="685"/>
      <c r="AC120" s="685"/>
      <c r="AD120" s="685"/>
      <c r="AR120" s="699">
        <f t="shared" si="0"/>
        <v>0</v>
      </c>
      <c r="AS120" s="696"/>
    </row>
    <row r="121" spans="3:45" ht="15" customHeight="1">
      <c r="C121" s="82" t="s">
        <v>245</v>
      </c>
      <c r="D121" s="935" t="str">
        <f>IF(SUM($AH$11,$AH$28)&gt;0,"",IF(Presentación!AM62="","",Presentación!AM62))</f>
        <v>30054</v>
      </c>
      <c r="E121" s="935"/>
      <c r="F121" s="935"/>
      <c r="G121" s="746" t="str">
        <f>IF(SUM($AH$11,$AH$28)&gt;0,"",IF(Presentación!AL62="","",Presentación!AL62))</f>
        <v>Chacaltianguis</v>
      </c>
      <c r="H121" s="746"/>
      <c r="I121" s="746"/>
      <c r="J121" s="746"/>
      <c r="K121" s="746"/>
      <c r="L121" s="746"/>
      <c r="M121" s="746"/>
      <c r="N121" s="746"/>
      <c r="O121" s="746"/>
      <c r="P121" s="746"/>
      <c r="Q121" s="746"/>
      <c r="R121" s="746"/>
      <c r="S121" s="746"/>
      <c r="T121" s="746"/>
      <c r="U121" s="746"/>
      <c r="V121" s="746"/>
      <c r="W121" s="746"/>
      <c r="X121" s="746"/>
      <c r="Y121" s="685"/>
      <c r="Z121" s="685"/>
      <c r="AA121" s="685"/>
      <c r="AB121" s="685"/>
      <c r="AC121" s="685"/>
      <c r="AD121" s="685"/>
      <c r="AR121" s="699">
        <f t="shared" si="0"/>
        <v>0</v>
      </c>
      <c r="AS121" s="696"/>
    </row>
    <row r="122" spans="3:45" ht="15" customHeight="1">
      <c r="C122" s="82" t="s">
        <v>246</v>
      </c>
      <c r="D122" s="935" t="str">
        <f>IF(SUM($AH$11,$AH$28)&gt;0,"",IF(Presentación!AM63="","",Presentación!AM63))</f>
        <v>30055</v>
      </c>
      <c r="E122" s="935"/>
      <c r="F122" s="935"/>
      <c r="G122" s="746" t="str">
        <f>IF(SUM($AH$11,$AH$28)&gt;0,"",IF(Presentación!AL63="","",Presentación!AL63))</f>
        <v>Chalma</v>
      </c>
      <c r="H122" s="746"/>
      <c r="I122" s="746"/>
      <c r="J122" s="746"/>
      <c r="K122" s="746"/>
      <c r="L122" s="746"/>
      <c r="M122" s="746"/>
      <c r="N122" s="746"/>
      <c r="O122" s="746"/>
      <c r="P122" s="746"/>
      <c r="Q122" s="746"/>
      <c r="R122" s="746"/>
      <c r="S122" s="746"/>
      <c r="T122" s="746"/>
      <c r="U122" s="746"/>
      <c r="V122" s="746"/>
      <c r="W122" s="746"/>
      <c r="X122" s="746"/>
      <c r="Y122" s="685"/>
      <c r="Z122" s="685"/>
      <c r="AA122" s="685"/>
      <c r="AB122" s="685"/>
      <c r="AC122" s="685"/>
      <c r="AD122" s="685"/>
      <c r="AR122" s="699">
        <f t="shared" si="0"/>
        <v>0</v>
      </c>
      <c r="AS122" s="696"/>
    </row>
    <row r="123" spans="3:45" ht="15" customHeight="1">
      <c r="C123" s="82" t="s">
        <v>247</v>
      </c>
      <c r="D123" s="935" t="str">
        <f>IF(SUM($AH$11,$AH$28)&gt;0,"",IF(Presentación!AM64="","",Presentación!AM64))</f>
        <v>30056</v>
      </c>
      <c r="E123" s="935"/>
      <c r="F123" s="935"/>
      <c r="G123" s="746" t="str">
        <f>IF(SUM($AH$11,$AH$28)&gt;0,"",IF(Presentación!AL64="","",Presentación!AL64))</f>
        <v>Chiconamel</v>
      </c>
      <c r="H123" s="746"/>
      <c r="I123" s="746"/>
      <c r="J123" s="746"/>
      <c r="K123" s="746"/>
      <c r="L123" s="746"/>
      <c r="M123" s="746"/>
      <c r="N123" s="746"/>
      <c r="O123" s="746"/>
      <c r="P123" s="746"/>
      <c r="Q123" s="746"/>
      <c r="R123" s="746"/>
      <c r="S123" s="746"/>
      <c r="T123" s="746"/>
      <c r="U123" s="746"/>
      <c r="V123" s="746"/>
      <c r="W123" s="746"/>
      <c r="X123" s="746"/>
      <c r="Y123" s="685"/>
      <c r="Z123" s="685"/>
      <c r="AA123" s="685"/>
      <c r="AB123" s="685"/>
      <c r="AC123" s="685"/>
      <c r="AD123" s="685"/>
      <c r="AR123" s="699">
        <f t="shared" si="0"/>
        <v>0</v>
      </c>
      <c r="AS123" s="696"/>
    </row>
    <row r="124" spans="3:45" ht="15" customHeight="1">
      <c r="C124" s="82" t="s">
        <v>248</v>
      </c>
      <c r="D124" s="935" t="str">
        <f>IF(SUM($AH$11,$AH$28)&gt;0,"",IF(Presentación!AM65="","",Presentación!AM65))</f>
        <v>30057</v>
      </c>
      <c r="E124" s="935"/>
      <c r="F124" s="935"/>
      <c r="G124" s="746" t="str">
        <f>IF(SUM($AH$11,$AH$28)&gt;0,"",IF(Presentación!AL65="","",Presentación!AL65))</f>
        <v>Chiconquiaco</v>
      </c>
      <c r="H124" s="746"/>
      <c r="I124" s="746"/>
      <c r="J124" s="746"/>
      <c r="K124" s="746"/>
      <c r="L124" s="746"/>
      <c r="M124" s="746"/>
      <c r="N124" s="746"/>
      <c r="O124" s="746"/>
      <c r="P124" s="746"/>
      <c r="Q124" s="746"/>
      <c r="R124" s="746"/>
      <c r="S124" s="746"/>
      <c r="T124" s="746"/>
      <c r="U124" s="746"/>
      <c r="V124" s="746"/>
      <c r="W124" s="746"/>
      <c r="X124" s="746"/>
      <c r="Y124" s="685"/>
      <c r="Z124" s="685"/>
      <c r="AA124" s="685"/>
      <c r="AB124" s="685"/>
      <c r="AC124" s="685"/>
      <c r="AD124" s="685"/>
      <c r="AR124" s="699">
        <f t="shared" si="0"/>
        <v>0</v>
      </c>
      <c r="AS124" s="696"/>
    </row>
    <row r="125" spans="3:45" ht="15" customHeight="1">
      <c r="C125" s="82" t="s">
        <v>249</v>
      </c>
      <c r="D125" s="935" t="str">
        <f>IF(SUM($AH$11,$AH$28)&gt;0,"",IF(Presentación!AM66="","",Presentación!AM66))</f>
        <v>30058</v>
      </c>
      <c r="E125" s="935"/>
      <c r="F125" s="935"/>
      <c r="G125" s="746" t="str">
        <f>IF(SUM($AH$11,$AH$28)&gt;0,"",IF(Presentación!AL66="","",Presentación!AL66))</f>
        <v>Chicontepec</v>
      </c>
      <c r="H125" s="746"/>
      <c r="I125" s="746"/>
      <c r="J125" s="746"/>
      <c r="K125" s="746"/>
      <c r="L125" s="746"/>
      <c r="M125" s="746"/>
      <c r="N125" s="746"/>
      <c r="O125" s="746"/>
      <c r="P125" s="746"/>
      <c r="Q125" s="746"/>
      <c r="R125" s="746"/>
      <c r="S125" s="746"/>
      <c r="T125" s="746"/>
      <c r="U125" s="746"/>
      <c r="V125" s="746"/>
      <c r="W125" s="746"/>
      <c r="X125" s="746"/>
      <c r="Y125" s="685"/>
      <c r="Z125" s="685"/>
      <c r="AA125" s="685"/>
      <c r="AB125" s="685"/>
      <c r="AC125" s="685"/>
      <c r="AD125" s="685"/>
      <c r="AR125" s="699">
        <f t="shared" si="0"/>
        <v>0</v>
      </c>
      <c r="AS125" s="696"/>
    </row>
    <row r="126" spans="3:45" ht="15" customHeight="1">
      <c r="C126" s="82" t="s">
        <v>250</v>
      </c>
      <c r="D126" s="935" t="str">
        <f>IF(SUM($AH$11,$AH$28)&gt;0,"",IF(Presentación!AM67="","",Presentación!AM67))</f>
        <v>30059</v>
      </c>
      <c r="E126" s="935"/>
      <c r="F126" s="935"/>
      <c r="G126" s="746" t="str">
        <f>IF(SUM($AH$11,$AH$28)&gt;0,"",IF(Presentación!AL67="","",Presentación!AL67))</f>
        <v>Chinameca</v>
      </c>
      <c r="H126" s="746"/>
      <c r="I126" s="746"/>
      <c r="J126" s="746"/>
      <c r="K126" s="746"/>
      <c r="L126" s="746"/>
      <c r="M126" s="746"/>
      <c r="N126" s="746"/>
      <c r="O126" s="746"/>
      <c r="P126" s="746"/>
      <c r="Q126" s="746"/>
      <c r="R126" s="746"/>
      <c r="S126" s="746"/>
      <c r="T126" s="746"/>
      <c r="U126" s="746"/>
      <c r="V126" s="746"/>
      <c r="W126" s="746"/>
      <c r="X126" s="746"/>
      <c r="Y126" s="685"/>
      <c r="Z126" s="685"/>
      <c r="AA126" s="685"/>
      <c r="AB126" s="685"/>
      <c r="AC126" s="685"/>
      <c r="AD126" s="685"/>
      <c r="AR126" s="699">
        <f t="shared" si="0"/>
        <v>0</v>
      </c>
      <c r="AS126" s="696"/>
    </row>
    <row r="127" spans="3:45" ht="15" customHeight="1">
      <c r="C127" s="82" t="s">
        <v>251</v>
      </c>
      <c r="D127" s="935" t="str">
        <f>IF(SUM($AH$11,$AH$28)&gt;0,"",IF(Presentación!AM68="","",Presentación!AM68))</f>
        <v>30060</v>
      </c>
      <c r="E127" s="935"/>
      <c r="F127" s="935"/>
      <c r="G127" s="746" t="str">
        <f>IF(SUM($AH$11,$AH$28)&gt;0,"",IF(Presentación!AL68="","",Presentación!AL68))</f>
        <v>Chinampa de Gorostiza</v>
      </c>
      <c r="H127" s="746"/>
      <c r="I127" s="746"/>
      <c r="J127" s="746"/>
      <c r="K127" s="746"/>
      <c r="L127" s="746"/>
      <c r="M127" s="746"/>
      <c r="N127" s="746"/>
      <c r="O127" s="746"/>
      <c r="P127" s="746"/>
      <c r="Q127" s="746"/>
      <c r="R127" s="746"/>
      <c r="S127" s="746"/>
      <c r="T127" s="746"/>
      <c r="U127" s="746"/>
      <c r="V127" s="746"/>
      <c r="W127" s="746"/>
      <c r="X127" s="746"/>
      <c r="Y127" s="685"/>
      <c r="Z127" s="685"/>
      <c r="AA127" s="685"/>
      <c r="AB127" s="685"/>
      <c r="AC127" s="685"/>
      <c r="AD127" s="685"/>
      <c r="AR127" s="699">
        <f t="shared" si="0"/>
        <v>0</v>
      </c>
      <c r="AS127" s="696"/>
    </row>
    <row r="128" spans="3:45" ht="15" customHeight="1">
      <c r="C128" s="82" t="s">
        <v>749</v>
      </c>
      <c r="D128" s="935" t="str">
        <f>IF(SUM($AH$11,$AH$28)&gt;0,"",IF(Presentación!AM69="","",Presentación!AM69))</f>
        <v>30061</v>
      </c>
      <c r="E128" s="935"/>
      <c r="F128" s="935"/>
      <c r="G128" s="746" t="str">
        <f>IF(SUM($AH$11,$AH$28)&gt;0,"",IF(Presentación!AL69="","",Presentación!AL69))</f>
        <v>Las Choapas</v>
      </c>
      <c r="H128" s="746"/>
      <c r="I128" s="746"/>
      <c r="J128" s="746"/>
      <c r="K128" s="746"/>
      <c r="L128" s="746"/>
      <c r="M128" s="746"/>
      <c r="N128" s="746"/>
      <c r="O128" s="746"/>
      <c r="P128" s="746"/>
      <c r="Q128" s="746"/>
      <c r="R128" s="746"/>
      <c r="S128" s="746"/>
      <c r="T128" s="746"/>
      <c r="U128" s="746"/>
      <c r="V128" s="746"/>
      <c r="W128" s="746"/>
      <c r="X128" s="746"/>
      <c r="Y128" s="685"/>
      <c r="Z128" s="685"/>
      <c r="AA128" s="685"/>
      <c r="AB128" s="685"/>
      <c r="AC128" s="685"/>
      <c r="AD128" s="685"/>
      <c r="AR128" s="699">
        <f t="shared" si="0"/>
        <v>0</v>
      </c>
      <c r="AS128" s="696"/>
    </row>
    <row r="129" spans="3:45" ht="15" customHeight="1">
      <c r="C129" s="82" t="s">
        <v>750</v>
      </c>
      <c r="D129" s="935" t="str">
        <f>IF(SUM($AH$11,$AH$28)&gt;0,"",IF(Presentación!AM70="","",Presentación!AM70))</f>
        <v>30062</v>
      </c>
      <c r="E129" s="935"/>
      <c r="F129" s="935"/>
      <c r="G129" s="746" t="str">
        <f>IF(SUM($AH$11,$AH$28)&gt;0,"",IF(Presentación!AL70="","",Presentación!AL70))</f>
        <v>Chocamán</v>
      </c>
      <c r="H129" s="746"/>
      <c r="I129" s="746"/>
      <c r="J129" s="746"/>
      <c r="K129" s="746"/>
      <c r="L129" s="746"/>
      <c r="M129" s="746"/>
      <c r="N129" s="746"/>
      <c r="O129" s="746"/>
      <c r="P129" s="746"/>
      <c r="Q129" s="746"/>
      <c r="R129" s="746"/>
      <c r="S129" s="746"/>
      <c r="T129" s="746"/>
      <c r="U129" s="746"/>
      <c r="V129" s="746"/>
      <c r="W129" s="746"/>
      <c r="X129" s="746"/>
      <c r="Y129" s="685"/>
      <c r="Z129" s="685"/>
      <c r="AA129" s="685"/>
      <c r="AB129" s="685"/>
      <c r="AC129" s="685"/>
      <c r="AD129" s="685"/>
      <c r="AR129" s="699">
        <f t="shared" si="0"/>
        <v>0</v>
      </c>
      <c r="AS129" s="696"/>
    </row>
    <row r="130" spans="3:45" ht="15" customHeight="1">
      <c r="C130" s="82" t="s">
        <v>751</v>
      </c>
      <c r="D130" s="935" t="str">
        <f>IF(SUM($AH$11,$AH$28)&gt;0,"",IF(Presentación!AM71="","",Presentación!AM71))</f>
        <v>30063</v>
      </c>
      <c r="E130" s="935"/>
      <c r="F130" s="935"/>
      <c r="G130" s="746" t="str">
        <f>IF(SUM($AH$11,$AH$28)&gt;0,"",IF(Presentación!AL71="","",Presentación!AL71))</f>
        <v>Chontla</v>
      </c>
      <c r="H130" s="746"/>
      <c r="I130" s="746"/>
      <c r="J130" s="746"/>
      <c r="K130" s="746"/>
      <c r="L130" s="746"/>
      <c r="M130" s="746"/>
      <c r="N130" s="746"/>
      <c r="O130" s="746"/>
      <c r="P130" s="746"/>
      <c r="Q130" s="746"/>
      <c r="R130" s="746"/>
      <c r="S130" s="746"/>
      <c r="T130" s="746"/>
      <c r="U130" s="746"/>
      <c r="V130" s="746"/>
      <c r="W130" s="746"/>
      <c r="X130" s="746"/>
      <c r="Y130" s="685"/>
      <c r="Z130" s="685"/>
      <c r="AA130" s="685"/>
      <c r="AB130" s="685"/>
      <c r="AC130" s="685"/>
      <c r="AD130" s="685"/>
      <c r="AR130" s="699">
        <f t="shared" si="0"/>
        <v>0</v>
      </c>
      <c r="AS130" s="696"/>
    </row>
    <row r="131" spans="3:45" ht="15" customHeight="1">
      <c r="C131" s="82" t="s">
        <v>752</v>
      </c>
      <c r="D131" s="935" t="str">
        <f>IF(SUM($AH$11,$AH$28)&gt;0,"",IF(Presentación!AM72="","",Presentación!AM72))</f>
        <v>30064</v>
      </c>
      <c r="E131" s="935"/>
      <c r="F131" s="935"/>
      <c r="G131" s="746" t="str">
        <f>IF(SUM($AH$11,$AH$28)&gt;0,"",IF(Presentación!AL72="","",Presentación!AL72))</f>
        <v>Chumatlán</v>
      </c>
      <c r="H131" s="746"/>
      <c r="I131" s="746"/>
      <c r="J131" s="746"/>
      <c r="K131" s="746"/>
      <c r="L131" s="746"/>
      <c r="M131" s="746"/>
      <c r="N131" s="746"/>
      <c r="O131" s="746"/>
      <c r="P131" s="746"/>
      <c r="Q131" s="746"/>
      <c r="R131" s="746"/>
      <c r="S131" s="746"/>
      <c r="T131" s="746"/>
      <c r="U131" s="746"/>
      <c r="V131" s="746"/>
      <c r="W131" s="746"/>
      <c r="X131" s="746"/>
      <c r="Y131" s="685"/>
      <c r="Z131" s="685"/>
      <c r="AA131" s="685"/>
      <c r="AB131" s="685"/>
      <c r="AC131" s="685"/>
      <c r="AD131" s="685"/>
      <c r="AR131" s="699">
        <f t="shared" si="0"/>
        <v>0</v>
      </c>
      <c r="AS131" s="696"/>
    </row>
    <row r="132" spans="3:45" ht="15" customHeight="1">
      <c r="C132" s="82" t="s">
        <v>753</v>
      </c>
      <c r="D132" s="935" t="str">
        <f>IF(SUM($AH$11,$AH$28)&gt;0,"",IF(Presentación!AM73="","",Presentación!AM73))</f>
        <v>30065</v>
      </c>
      <c r="E132" s="935"/>
      <c r="F132" s="935"/>
      <c r="G132" s="746" t="str">
        <f>IF(SUM($AH$11,$AH$28)&gt;0,"",IF(Presentación!AL73="","",Presentación!AL73))</f>
        <v>Emiliano Zapata</v>
      </c>
      <c r="H132" s="746"/>
      <c r="I132" s="746"/>
      <c r="J132" s="746"/>
      <c r="K132" s="746"/>
      <c r="L132" s="746"/>
      <c r="M132" s="746"/>
      <c r="N132" s="746"/>
      <c r="O132" s="746"/>
      <c r="P132" s="746"/>
      <c r="Q132" s="746"/>
      <c r="R132" s="746"/>
      <c r="S132" s="746"/>
      <c r="T132" s="746"/>
      <c r="U132" s="746"/>
      <c r="V132" s="746"/>
      <c r="W132" s="746"/>
      <c r="X132" s="746"/>
      <c r="Y132" s="685"/>
      <c r="Z132" s="685"/>
      <c r="AA132" s="685"/>
      <c r="AB132" s="685"/>
      <c r="AC132" s="685"/>
      <c r="AD132" s="685"/>
      <c r="AR132" s="699">
        <f t="shared" si="0"/>
        <v>0</v>
      </c>
      <c r="AS132" s="696"/>
    </row>
    <row r="133" spans="3:45" ht="15" customHeight="1">
      <c r="C133" s="82" t="s">
        <v>754</v>
      </c>
      <c r="D133" s="935" t="str">
        <f>IF(SUM($AH$11,$AH$28)&gt;0,"",IF(Presentación!AM74="","",Presentación!AM74))</f>
        <v>30066</v>
      </c>
      <c r="E133" s="935"/>
      <c r="F133" s="935"/>
      <c r="G133" s="746" t="str">
        <f>IF(SUM($AH$11,$AH$28)&gt;0,"",IF(Presentación!AL74="","",Presentación!AL74))</f>
        <v>Espinal</v>
      </c>
      <c r="H133" s="746"/>
      <c r="I133" s="746"/>
      <c r="J133" s="746"/>
      <c r="K133" s="746"/>
      <c r="L133" s="746"/>
      <c r="M133" s="746"/>
      <c r="N133" s="746"/>
      <c r="O133" s="746"/>
      <c r="P133" s="746"/>
      <c r="Q133" s="746"/>
      <c r="R133" s="746"/>
      <c r="S133" s="746"/>
      <c r="T133" s="746"/>
      <c r="U133" s="746"/>
      <c r="V133" s="746"/>
      <c r="W133" s="746"/>
      <c r="X133" s="746"/>
      <c r="Y133" s="685"/>
      <c r="Z133" s="685"/>
      <c r="AA133" s="685"/>
      <c r="AB133" s="685"/>
      <c r="AC133" s="685"/>
      <c r="AD133" s="685"/>
      <c r="AR133" s="699">
        <f t="shared" ref="AR133:AR196" si="1">IF($AH$58=$AJ$58,0,IF(OR(AND(D133&lt;&gt;"",G133&lt;&gt;"",SUM(Y133)&gt;0,COUNTA(Y133)=COUNTA($Y$65)),AND(D133&lt;&gt;"",G133&lt;&gt;"",COUNTIF(Y133,"NS")=COUNTA($Y$65)),AND(D133&lt;&gt;"",G133&lt;&gt;"",SUM(Y133)=0,COUNTA(Y133)=0),AND(D133="",G133="",COUNTA(Y133)=0)),0,1))</f>
        <v>0</v>
      </c>
      <c r="AS133" s="696"/>
    </row>
    <row r="134" spans="3:45" ht="15" customHeight="1">
      <c r="C134" s="82" t="s">
        <v>755</v>
      </c>
      <c r="D134" s="935" t="str">
        <f>IF(SUM($AH$11,$AH$28)&gt;0,"",IF(Presentación!AM75="","",Presentación!AM75))</f>
        <v>30067</v>
      </c>
      <c r="E134" s="935"/>
      <c r="F134" s="935"/>
      <c r="G134" s="746" t="str">
        <f>IF(SUM($AH$11,$AH$28)&gt;0,"",IF(Presentación!AL75="","",Presentación!AL75))</f>
        <v>Filomeno Mata</v>
      </c>
      <c r="H134" s="746"/>
      <c r="I134" s="746"/>
      <c r="J134" s="746"/>
      <c r="K134" s="746"/>
      <c r="L134" s="746"/>
      <c r="M134" s="746"/>
      <c r="N134" s="746"/>
      <c r="O134" s="746"/>
      <c r="P134" s="746"/>
      <c r="Q134" s="746"/>
      <c r="R134" s="746"/>
      <c r="S134" s="746"/>
      <c r="T134" s="746"/>
      <c r="U134" s="746"/>
      <c r="V134" s="746"/>
      <c r="W134" s="746"/>
      <c r="X134" s="746"/>
      <c r="Y134" s="685"/>
      <c r="Z134" s="685"/>
      <c r="AA134" s="685"/>
      <c r="AB134" s="685"/>
      <c r="AC134" s="685"/>
      <c r="AD134" s="685"/>
      <c r="AR134" s="699">
        <f t="shared" si="1"/>
        <v>0</v>
      </c>
      <c r="AS134" s="696"/>
    </row>
    <row r="135" spans="3:45" ht="15" customHeight="1">
      <c r="C135" s="82" t="s">
        <v>756</v>
      </c>
      <c r="D135" s="935" t="str">
        <f>IF(SUM($AH$11,$AH$28)&gt;0,"",IF(Presentación!AM76="","",Presentación!AM76))</f>
        <v>30068</v>
      </c>
      <c r="E135" s="935"/>
      <c r="F135" s="935"/>
      <c r="G135" s="746" t="str">
        <f>IF(SUM($AH$11,$AH$28)&gt;0,"",IF(Presentación!AL76="","",Presentación!AL76))</f>
        <v>Fortín</v>
      </c>
      <c r="H135" s="746"/>
      <c r="I135" s="746"/>
      <c r="J135" s="746"/>
      <c r="K135" s="746"/>
      <c r="L135" s="746"/>
      <c r="M135" s="746"/>
      <c r="N135" s="746"/>
      <c r="O135" s="746"/>
      <c r="P135" s="746"/>
      <c r="Q135" s="746"/>
      <c r="R135" s="746"/>
      <c r="S135" s="746"/>
      <c r="T135" s="746"/>
      <c r="U135" s="746"/>
      <c r="V135" s="746"/>
      <c r="W135" s="746"/>
      <c r="X135" s="746"/>
      <c r="Y135" s="685"/>
      <c r="Z135" s="685"/>
      <c r="AA135" s="685"/>
      <c r="AB135" s="685"/>
      <c r="AC135" s="685"/>
      <c r="AD135" s="685"/>
      <c r="AR135" s="699">
        <f t="shared" si="1"/>
        <v>0</v>
      </c>
      <c r="AS135" s="696"/>
    </row>
    <row r="136" spans="3:45" ht="15" customHeight="1">
      <c r="C136" s="82" t="s">
        <v>757</v>
      </c>
      <c r="D136" s="935" t="str">
        <f>IF(SUM($AH$11,$AH$28)&gt;0,"",IF(Presentación!AM77="","",Presentación!AM77))</f>
        <v>30069</v>
      </c>
      <c r="E136" s="935"/>
      <c r="F136" s="935"/>
      <c r="G136" s="746" t="str">
        <f>IF(SUM($AH$11,$AH$28)&gt;0,"",IF(Presentación!AL77="","",Presentación!AL77))</f>
        <v>Gutiérrez Zamora</v>
      </c>
      <c r="H136" s="746"/>
      <c r="I136" s="746"/>
      <c r="J136" s="746"/>
      <c r="K136" s="746"/>
      <c r="L136" s="746"/>
      <c r="M136" s="746"/>
      <c r="N136" s="746"/>
      <c r="O136" s="746"/>
      <c r="P136" s="746"/>
      <c r="Q136" s="746"/>
      <c r="R136" s="746"/>
      <c r="S136" s="746"/>
      <c r="T136" s="746"/>
      <c r="U136" s="746"/>
      <c r="V136" s="746"/>
      <c r="W136" s="746"/>
      <c r="X136" s="746"/>
      <c r="Y136" s="685"/>
      <c r="Z136" s="685"/>
      <c r="AA136" s="685"/>
      <c r="AB136" s="685"/>
      <c r="AC136" s="685"/>
      <c r="AD136" s="685"/>
      <c r="AR136" s="699">
        <f t="shared" si="1"/>
        <v>0</v>
      </c>
      <c r="AS136" s="696"/>
    </row>
    <row r="137" spans="3:45" ht="15" customHeight="1">
      <c r="C137" s="82" t="s">
        <v>758</v>
      </c>
      <c r="D137" s="935" t="str">
        <f>IF(SUM($AH$11,$AH$28)&gt;0,"",IF(Presentación!AM78="","",Presentación!AM78))</f>
        <v>30070</v>
      </c>
      <c r="E137" s="935"/>
      <c r="F137" s="935"/>
      <c r="G137" s="746" t="str">
        <f>IF(SUM($AH$11,$AH$28)&gt;0,"",IF(Presentación!AL78="","",Presentación!AL78))</f>
        <v>Hidalgotitlán</v>
      </c>
      <c r="H137" s="746"/>
      <c r="I137" s="746"/>
      <c r="J137" s="746"/>
      <c r="K137" s="746"/>
      <c r="L137" s="746"/>
      <c r="M137" s="746"/>
      <c r="N137" s="746"/>
      <c r="O137" s="746"/>
      <c r="P137" s="746"/>
      <c r="Q137" s="746"/>
      <c r="R137" s="746"/>
      <c r="S137" s="746"/>
      <c r="T137" s="746"/>
      <c r="U137" s="746"/>
      <c r="V137" s="746"/>
      <c r="W137" s="746"/>
      <c r="X137" s="746"/>
      <c r="Y137" s="685"/>
      <c r="Z137" s="685"/>
      <c r="AA137" s="685"/>
      <c r="AB137" s="685"/>
      <c r="AC137" s="685"/>
      <c r="AD137" s="685"/>
      <c r="AR137" s="699">
        <f t="shared" si="1"/>
        <v>0</v>
      </c>
      <c r="AS137" s="696"/>
    </row>
    <row r="138" spans="3:45" ht="15" customHeight="1">
      <c r="C138" s="82" t="s">
        <v>759</v>
      </c>
      <c r="D138" s="935" t="str">
        <f>IF(SUM($AH$11,$AH$28)&gt;0,"",IF(Presentación!AM79="","",Presentación!AM79))</f>
        <v>30071</v>
      </c>
      <c r="E138" s="935"/>
      <c r="F138" s="935"/>
      <c r="G138" s="746" t="str">
        <f>IF(SUM($AH$11,$AH$28)&gt;0,"",IF(Presentación!AL79="","",Presentación!AL79))</f>
        <v>Huatusco</v>
      </c>
      <c r="H138" s="746"/>
      <c r="I138" s="746"/>
      <c r="J138" s="746"/>
      <c r="K138" s="746"/>
      <c r="L138" s="746"/>
      <c r="M138" s="746"/>
      <c r="N138" s="746"/>
      <c r="O138" s="746"/>
      <c r="P138" s="746"/>
      <c r="Q138" s="746"/>
      <c r="R138" s="746"/>
      <c r="S138" s="746"/>
      <c r="T138" s="746"/>
      <c r="U138" s="746"/>
      <c r="V138" s="746"/>
      <c r="W138" s="746"/>
      <c r="X138" s="746"/>
      <c r="Y138" s="685"/>
      <c r="Z138" s="685"/>
      <c r="AA138" s="685"/>
      <c r="AB138" s="685"/>
      <c r="AC138" s="685"/>
      <c r="AD138" s="685"/>
      <c r="AR138" s="699">
        <f t="shared" si="1"/>
        <v>0</v>
      </c>
      <c r="AS138" s="696"/>
    </row>
    <row r="139" spans="3:45" ht="15" customHeight="1">
      <c r="C139" s="82" t="s">
        <v>760</v>
      </c>
      <c r="D139" s="935" t="str">
        <f>IF(SUM($AH$11,$AH$28)&gt;0,"",IF(Presentación!AM80="","",Presentación!AM80))</f>
        <v>30072</v>
      </c>
      <c r="E139" s="935"/>
      <c r="F139" s="935"/>
      <c r="G139" s="746" t="str">
        <f>IF(SUM($AH$11,$AH$28)&gt;0,"",IF(Presentación!AL80="","",Presentación!AL80))</f>
        <v>Huayacocotla</v>
      </c>
      <c r="H139" s="746"/>
      <c r="I139" s="746"/>
      <c r="J139" s="746"/>
      <c r="K139" s="746"/>
      <c r="L139" s="746"/>
      <c r="M139" s="746"/>
      <c r="N139" s="746"/>
      <c r="O139" s="746"/>
      <c r="P139" s="746"/>
      <c r="Q139" s="746"/>
      <c r="R139" s="746"/>
      <c r="S139" s="746"/>
      <c r="T139" s="746"/>
      <c r="U139" s="746"/>
      <c r="V139" s="746"/>
      <c r="W139" s="746"/>
      <c r="X139" s="746"/>
      <c r="Y139" s="685"/>
      <c r="Z139" s="685"/>
      <c r="AA139" s="685"/>
      <c r="AB139" s="685"/>
      <c r="AC139" s="685"/>
      <c r="AD139" s="685"/>
      <c r="AR139" s="699">
        <f t="shared" si="1"/>
        <v>0</v>
      </c>
      <c r="AS139" s="696"/>
    </row>
    <row r="140" spans="3:45" ht="15" customHeight="1">
      <c r="C140" s="82" t="s">
        <v>761</v>
      </c>
      <c r="D140" s="935" t="str">
        <f>IF(SUM($AH$11,$AH$28)&gt;0,"",IF(Presentación!AM81="","",Presentación!AM81))</f>
        <v>30073</v>
      </c>
      <c r="E140" s="935"/>
      <c r="F140" s="935"/>
      <c r="G140" s="746" t="str">
        <f>IF(SUM($AH$11,$AH$28)&gt;0,"",IF(Presentación!AL81="","",Presentación!AL81))</f>
        <v>Hueyapan de Ocampo</v>
      </c>
      <c r="H140" s="746"/>
      <c r="I140" s="746"/>
      <c r="J140" s="746"/>
      <c r="K140" s="746"/>
      <c r="L140" s="746"/>
      <c r="M140" s="746"/>
      <c r="N140" s="746"/>
      <c r="O140" s="746"/>
      <c r="P140" s="746"/>
      <c r="Q140" s="746"/>
      <c r="R140" s="746"/>
      <c r="S140" s="746"/>
      <c r="T140" s="746"/>
      <c r="U140" s="746"/>
      <c r="V140" s="746"/>
      <c r="W140" s="746"/>
      <c r="X140" s="746"/>
      <c r="Y140" s="685"/>
      <c r="Z140" s="685"/>
      <c r="AA140" s="685"/>
      <c r="AB140" s="685"/>
      <c r="AC140" s="685"/>
      <c r="AD140" s="685"/>
      <c r="AR140" s="699">
        <f t="shared" si="1"/>
        <v>0</v>
      </c>
      <c r="AS140" s="696"/>
    </row>
    <row r="141" spans="3:45" ht="15" customHeight="1">
      <c r="C141" s="82" t="s">
        <v>762</v>
      </c>
      <c r="D141" s="935" t="str">
        <f>IF(SUM($AH$11,$AH$28)&gt;0,"",IF(Presentación!AM82="","",Presentación!AM82))</f>
        <v>30074</v>
      </c>
      <c r="E141" s="935"/>
      <c r="F141" s="935"/>
      <c r="G141" s="746" t="str">
        <f>IF(SUM($AH$11,$AH$28)&gt;0,"",IF(Presentación!AL82="","",Presentación!AL82))</f>
        <v>Huiloapan de Cuauhtémoc</v>
      </c>
      <c r="H141" s="746"/>
      <c r="I141" s="746"/>
      <c r="J141" s="746"/>
      <c r="K141" s="746"/>
      <c r="L141" s="746"/>
      <c r="M141" s="746"/>
      <c r="N141" s="746"/>
      <c r="O141" s="746"/>
      <c r="P141" s="746"/>
      <c r="Q141" s="746"/>
      <c r="R141" s="746"/>
      <c r="S141" s="746"/>
      <c r="T141" s="746"/>
      <c r="U141" s="746"/>
      <c r="V141" s="746"/>
      <c r="W141" s="746"/>
      <c r="X141" s="746"/>
      <c r="Y141" s="685"/>
      <c r="Z141" s="685"/>
      <c r="AA141" s="685"/>
      <c r="AB141" s="685"/>
      <c r="AC141" s="685"/>
      <c r="AD141" s="685"/>
      <c r="AR141" s="699">
        <f t="shared" si="1"/>
        <v>0</v>
      </c>
      <c r="AS141" s="696"/>
    </row>
    <row r="142" spans="3:45" ht="15" customHeight="1">
      <c r="C142" s="82" t="s">
        <v>763</v>
      </c>
      <c r="D142" s="935" t="str">
        <f>IF(SUM($AH$11,$AH$28)&gt;0,"",IF(Presentación!AM83="","",Presentación!AM83))</f>
        <v>30075</v>
      </c>
      <c r="E142" s="935"/>
      <c r="F142" s="935"/>
      <c r="G142" s="746" t="str">
        <f>IF(SUM($AH$11,$AH$28)&gt;0,"",IF(Presentación!AL83="","",Presentación!AL83))</f>
        <v>Ignacio de la Llave</v>
      </c>
      <c r="H142" s="746"/>
      <c r="I142" s="746"/>
      <c r="J142" s="746"/>
      <c r="K142" s="746"/>
      <c r="L142" s="746"/>
      <c r="M142" s="746"/>
      <c r="N142" s="746"/>
      <c r="O142" s="746"/>
      <c r="P142" s="746"/>
      <c r="Q142" s="746"/>
      <c r="R142" s="746"/>
      <c r="S142" s="746"/>
      <c r="T142" s="746"/>
      <c r="U142" s="746"/>
      <c r="V142" s="746"/>
      <c r="W142" s="746"/>
      <c r="X142" s="746"/>
      <c r="Y142" s="685"/>
      <c r="Z142" s="685"/>
      <c r="AA142" s="685"/>
      <c r="AB142" s="685"/>
      <c r="AC142" s="685"/>
      <c r="AD142" s="685"/>
      <c r="AR142" s="699">
        <f t="shared" si="1"/>
        <v>0</v>
      </c>
      <c r="AS142" s="696"/>
    </row>
    <row r="143" spans="3:45" ht="15" customHeight="1">
      <c r="C143" s="82" t="s">
        <v>1050</v>
      </c>
      <c r="D143" s="935" t="str">
        <f>IF(SUM($AH$11,$AH$28)&gt;0,"",IF(Presentación!AM84="","",Presentación!AM84))</f>
        <v>30076</v>
      </c>
      <c r="E143" s="935"/>
      <c r="F143" s="935"/>
      <c r="G143" s="746" t="str">
        <f>IF(SUM($AH$11,$AH$28)&gt;0,"",IF(Presentación!AL84="","",Presentación!AL84))</f>
        <v>Ilamatlán</v>
      </c>
      <c r="H143" s="746"/>
      <c r="I143" s="746"/>
      <c r="J143" s="746"/>
      <c r="K143" s="746"/>
      <c r="L143" s="746"/>
      <c r="M143" s="746"/>
      <c r="N143" s="746"/>
      <c r="O143" s="746"/>
      <c r="P143" s="746"/>
      <c r="Q143" s="746"/>
      <c r="R143" s="746"/>
      <c r="S143" s="746"/>
      <c r="T143" s="746"/>
      <c r="U143" s="746"/>
      <c r="V143" s="746"/>
      <c r="W143" s="746"/>
      <c r="X143" s="746"/>
      <c r="Y143" s="685"/>
      <c r="Z143" s="685"/>
      <c r="AA143" s="685"/>
      <c r="AB143" s="685"/>
      <c r="AC143" s="685"/>
      <c r="AD143" s="685"/>
      <c r="AR143" s="699">
        <f t="shared" si="1"/>
        <v>0</v>
      </c>
      <c r="AS143" s="696"/>
    </row>
    <row r="144" spans="3:45" ht="15" customHeight="1">
      <c r="C144" s="82" t="s">
        <v>1051</v>
      </c>
      <c r="D144" s="935" t="str">
        <f>IF(SUM($AH$11,$AH$28)&gt;0,"",IF(Presentación!AM85="","",Presentación!AM85))</f>
        <v>30077</v>
      </c>
      <c r="E144" s="935"/>
      <c r="F144" s="935"/>
      <c r="G144" s="746" t="str">
        <f>IF(SUM($AH$11,$AH$28)&gt;0,"",IF(Presentación!AL85="","",Presentación!AL85))</f>
        <v>Isla</v>
      </c>
      <c r="H144" s="746"/>
      <c r="I144" s="746"/>
      <c r="J144" s="746"/>
      <c r="K144" s="746"/>
      <c r="L144" s="746"/>
      <c r="M144" s="746"/>
      <c r="N144" s="746"/>
      <c r="O144" s="746"/>
      <c r="P144" s="746"/>
      <c r="Q144" s="746"/>
      <c r="R144" s="746"/>
      <c r="S144" s="746"/>
      <c r="T144" s="746"/>
      <c r="U144" s="746"/>
      <c r="V144" s="746"/>
      <c r="W144" s="746"/>
      <c r="X144" s="746"/>
      <c r="Y144" s="685"/>
      <c r="Z144" s="685"/>
      <c r="AA144" s="685"/>
      <c r="AB144" s="685"/>
      <c r="AC144" s="685"/>
      <c r="AD144" s="685"/>
      <c r="AR144" s="699">
        <f t="shared" si="1"/>
        <v>0</v>
      </c>
      <c r="AS144" s="696"/>
    </row>
    <row r="145" spans="3:45" ht="15" customHeight="1">
      <c r="C145" s="82" t="s">
        <v>1052</v>
      </c>
      <c r="D145" s="935" t="str">
        <f>IF(SUM($AH$11,$AH$28)&gt;0,"",IF(Presentación!AM86="","",Presentación!AM86))</f>
        <v>30078</v>
      </c>
      <c r="E145" s="935"/>
      <c r="F145" s="935"/>
      <c r="G145" s="746" t="str">
        <f>IF(SUM($AH$11,$AH$28)&gt;0,"",IF(Presentación!AL86="","",Presentación!AL86))</f>
        <v>Ixcatepec</v>
      </c>
      <c r="H145" s="746"/>
      <c r="I145" s="746"/>
      <c r="J145" s="746"/>
      <c r="K145" s="746"/>
      <c r="L145" s="746"/>
      <c r="M145" s="746"/>
      <c r="N145" s="746"/>
      <c r="O145" s="746"/>
      <c r="P145" s="746"/>
      <c r="Q145" s="746"/>
      <c r="R145" s="746"/>
      <c r="S145" s="746"/>
      <c r="T145" s="746"/>
      <c r="U145" s="746"/>
      <c r="V145" s="746"/>
      <c r="W145" s="746"/>
      <c r="X145" s="746"/>
      <c r="Y145" s="685"/>
      <c r="Z145" s="685"/>
      <c r="AA145" s="685"/>
      <c r="AB145" s="685"/>
      <c r="AC145" s="685"/>
      <c r="AD145" s="685"/>
      <c r="AR145" s="699">
        <f t="shared" si="1"/>
        <v>0</v>
      </c>
      <c r="AS145" s="696"/>
    </row>
    <row r="146" spans="3:45" ht="15" customHeight="1">
      <c r="C146" s="82" t="s">
        <v>1053</v>
      </c>
      <c r="D146" s="935" t="str">
        <f>IF(SUM($AH$11,$AH$28)&gt;0,"",IF(Presentación!AM87="","",Presentación!AM87))</f>
        <v>30079</v>
      </c>
      <c r="E146" s="935"/>
      <c r="F146" s="935"/>
      <c r="G146" s="746" t="str">
        <f>IF(SUM($AH$11,$AH$28)&gt;0,"",IF(Presentación!AL87="","",Presentación!AL87))</f>
        <v>Ixhuacán de los Reyes</v>
      </c>
      <c r="H146" s="746"/>
      <c r="I146" s="746"/>
      <c r="J146" s="746"/>
      <c r="K146" s="746"/>
      <c r="L146" s="746"/>
      <c r="M146" s="746"/>
      <c r="N146" s="746"/>
      <c r="O146" s="746"/>
      <c r="P146" s="746"/>
      <c r="Q146" s="746"/>
      <c r="R146" s="746"/>
      <c r="S146" s="746"/>
      <c r="T146" s="746"/>
      <c r="U146" s="746"/>
      <c r="V146" s="746"/>
      <c r="W146" s="746"/>
      <c r="X146" s="746"/>
      <c r="Y146" s="685"/>
      <c r="Z146" s="685"/>
      <c r="AA146" s="685"/>
      <c r="AB146" s="685"/>
      <c r="AC146" s="685"/>
      <c r="AD146" s="685"/>
      <c r="AR146" s="699">
        <f t="shared" si="1"/>
        <v>0</v>
      </c>
      <c r="AS146" s="696"/>
    </row>
    <row r="147" spans="3:45" ht="15" customHeight="1">
      <c r="C147" s="82" t="s">
        <v>1054</v>
      </c>
      <c r="D147" s="935" t="str">
        <f>IF(SUM($AH$11,$AH$28)&gt;0,"",IF(Presentación!AM88="","",Presentación!AM88))</f>
        <v>30080</v>
      </c>
      <c r="E147" s="935"/>
      <c r="F147" s="935"/>
      <c r="G147" s="746" t="str">
        <f>IF(SUM($AH$11,$AH$28)&gt;0,"",IF(Presentación!AL88="","",Presentación!AL88))</f>
        <v>Ixhuatlán del Café</v>
      </c>
      <c r="H147" s="746"/>
      <c r="I147" s="746"/>
      <c r="J147" s="746"/>
      <c r="K147" s="746"/>
      <c r="L147" s="746"/>
      <c r="M147" s="746"/>
      <c r="N147" s="746"/>
      <c r="O147" s="746"/>
      <c r="P147" s="746"/>
      <c r="Q147" s="746"/>
      <c r="R147" s="746"/>
      <c r="S147" s="746"/>
      <c r="T147" s="746"/>
      <c r="U147" s="746"/>
      <c r="V147" s="746"/>
      <c r="W147" s="746"/>
      <c r="X147" s="746"/>
      <c r="Y147" s="685"/>
      <c r="Z147" s="685"/>
      <c r="AA147" s="685"/>
      <c r="AB147" s="685"/>
      <c r="AC147" s="685"/>
      <c r="AD147" s="685"/>
      <c r="AR147" s="699">
        <f t="shared" si="1"/>
        <v>0</v>
      </c>
      <c r="AS147" s="696"/>
    </row>
    <row r="148" spans="3:45" ht="15" customHeight="1">
      <c r="C148" s="82" t="s">
        <v>1342</v>
      </c>
      <c r="D148" s="935" t="str">
        <f>IF(SUM($AH$11,$AH$28)&gt;0,"",IF(Presentación!AM89="","",Presentación!AM89))</f>
        <v>30081</v>
      </c>
      <c r="E148" s="935"/>
      <c r="F148" s="935"/>
      <c r="G148" s="746" t="str">
        <f>IF(SUM($AH$11,$AH$28)&gt;0,"",IF(Presentación!AL89="","",Presentación!AL89))</f>
        <v>Ixhuatlancillo</v>
      </c>
      <c r="H148" s="746"/>
      <c r="I148" s="746"/>
      <c r="J148" s="746"/>
      <c r="K148" s="746"/>
      <c r="L148" s="746"/>
      <c r="M148" s="746"/>
      <c r="N148" s="746"/>
      <c r="O148" s="746"/>
      <c r="P148" s="746"/>
      <c r="Q148" s="746"/>
      <c r="R148" s="746"/>
      <c r="S148" s="746"/>
      <c r="T148" s="746"/>
      <c r="U148" s="746"/>
      <c r="V148" s="746"/>
      <c r="W148" s="746"/>
      <c r="X148" s="746"/>
      <c r="Y148" s="685"/>
      <c r="Z148" s="685"/>
      <c r="AA148" s="685"/>
      <c r="AB148" s="685"/>
      <c r="AC148" s="685"/>
      <c r="AD148" s="685"/>
      <c r="AR148" s="699">
        <f t="shared" si="1"/>
        <v>0</v>
      </c>
      <c r="AS148" s="696"/>
    </row>
    <row r="149" spans="3:45" ht="15" customHeight="1">
      <c r="C149" s="82" t="s">
        <v>1343</v>
      </c>
      <c r="D149" s="935" t="str">
        <f>IF(SUM($AH$11,$AH$28)&gt;0,"",IF(Presentación!AM90="","",Presentación!AM90))</f>
        <v>30082</v>
      </c>
      <c r="E149" s="935"/>
      <c r="F149" s="935"/>
      <c r="G149" s="746" t="str">
        <f>IF(SUM($AH$11,$AH$28)&gt;0,"",IF(Presentación!AL90="","",Presentación!AL90))</f>
        <v>Ixhuatlán del Sureste</v>
      </c>
      <c r="H149" s="746"/>
      <c r="I149" s="746"/>
      <c r="J149" s="746"/>
      <c r="K149" s="746"/>
      <c r="L149" s="746"/>
      <c r="M149" s="746"/>
      <c r="N149" s="746"/>
      <c r="O149" s="746"/>
      <c r="P149" s="746"/>
      <c r="Q149" s="746"/>
      <c r="R149" s="746"/>
      <c r="S149" s="746"/>
      <c r="T149" s="746"/>
      <c r="U149" s="746"/>
      <c r="V149" s="746"/>
      <c r="W149" s="746"/>
      <c r="X149" s="746"/>
      <c r="Y149" s="685"/>
      <c r="Z149" s="685"/>
      <c r="AA149" s="685"/>
      <c r="AB149" s="685"/>
      <c r="AC149" s="685"/>
      <c r="AD149" s="685"/>
      <c r="AR149" s="699">
        <f t="shared" si="1"/>
        <v>0</v>
      </c>
      <c r="AS149" s="696"/>
    </row>
    <row r="150" spans="3:45" ht="15" customHeight="1">
      <c r="C150" s="82" t="s">
        <v>1344</v>
      </c>
      <c r="D150" s="935" t="str">
        <f>IF(SUM($AH$11,$AH$28)&gt;0,"",IF(Presentación!AM91="","",Presentación!AM91))</f>
        <v>30083</v>
      </c>
      <c r="E150" s="935"/>
      <c r="F150" s="935"/>
      <c r="G150" s="746" t="str">
        <f>IF(SUM($AH$11,$AH$28)&gt;0,"",IF(Presentación!AL91="","",Presentación!AL91))</f>
        <v>Ixhuatlán de Madero</v>
      </c>
      <c r="H150" s="746"/>
      <c r="I150" s="746"/>
      <c r="J150" s="746"/>
      <c r="K150" s="746"/>
      <c r="L150" s="746"/>
      <c r="M150" s="746"/>
      <c r="N150" s="746"/>
      <c r="O150" s="746"/>
      <c r="P150" s="746"/>
      <c r="Q150" s="746"/>
      <c r="R150" s="746"/>
      <c r="S150" s="746"/>
      <c r="T150" s="746"/>
      <c r="U150" s="746"/>
      <c r="V150" s="746"/>
      <c r="W150" s="746"/>
      <c r="X150" s="746"/>
      <c r="Y150" s="685"/>
      <c r="Z150" s="685"/>
      <c r="AA150" s="685"/>
      <c r="AB150" s="685"/>
      <c r="AC150" s="685"/>
      <c r="AD150" s="685"/>
      <c r="AR150" s="699">
        <f t="shared" si="1"/>
        <v>0</v>
      </c>
      <c r="AS150" s="696"/>
    </row>
    <row r="151" spans="3:45" ht="15" customHeight="1">
      <c r="C151" s="82" t="s">
        <v>1345</v>
      </c>
      <c r="D151" s="935" t="str">
        <f>IF(SUM($AH$11,$AH$28)&gt;0,"",IF(Presentación!AM92="","",Presentación!AM92))</f>
        <v>30084</v>
      </c>
      <c r="E151" s="935"/>
      <c r="F151" s="935"/>
      <c r="G151" s="746" t="str">
        <f>IF(SUM($AH$11,$AH$28)&gt;0,"",IF(Presentación!AL92="","",Presentación!AL92))</f>
        <v>Ixmatlahuacan</v>
      </c>
      <c r="H151" s="746"/>
      <c r="I151" s="746"/>
      <c r="J151" s="746"/>
      <c r="K151" s="746"/>
      <c r="L151" s="746"/>
      <c r="M151" s="746"/>
      <c r="N151" s="746"/>
      <c r="O151" s="746"/>
      <c r="P151" s="746"/>
      <c r="Q151" s="746"/>
      <c r="R151" s="746"/>
      <c r="S151" s="746"/>
      <c r="T151" s="746"/>
      <c r="U151" s="746"/>
      <c r="V151" s="746"/>
      <c r="W151" s="746"/>
      <c r="X151" s="746"/>
      <c r="Y151" s="685"/>
      <c r="Z151" s="685"/>
      <c r="AA151" s="685"/>
      <c r="AB151" s="685"/>
      <c r="AC151" s="685"/>
      <c r="AD151" s="685"/>
      <c r="AR151" s="699">
        <f t="shared" si="1"/>
        <v>0</v>
      </c>
      <c r="AS151" s="696"/>
    </row>
    <row r="152" spans="3:45" ht="15" customHeight="1">
      <c r="C152" s="82" t="s">
        <v>1346</v>
      </c>
      <c r="D152" s="935" t="str">
        <f>IF(SUM($AH$11,$AH$28)&gt;0,"",IF(Presentación!AM93="","",Presentación!AM93))</f>
        <v>30085</v>
      </c>
      <c r="E152" s="935"/>
      <c r="F152" s="935"/>
      <c r="G152" s="746" t="str">
        <f>IF(SUM($AH$11,$AH$28)&gt;0,"",IF(Presentación!AL93="","",Presentación!AL93))</f>
        <v>Ixtaczoquitlán</v>
      </c>
      <c r="H152" s="746"/>
      <c r="I152" s="746"/>
      <c r="J152" s="746"/>
      <c r="K152" s="746"/>
      <c r="L152" s="746"/>
      <c r="M152" s="746"/>
      <c r="N152" s="746"/>
      <c r="O152" s="746"/>
      <c r="P152" s="746"/>
      <c r="Q152" s="746"/>
      <c r="R152" s="746"/>
      <c r="S152" s="746"/>
      <c r="T152" s="746"/>
      <c r="U152" s="746"/>
      <c r="V152" s="746"/>
      <c r="W152" s="746"/>
      <c r="X152" s="746"/>
      <c r="Y152" s="685"/>
      <c r="Z152" s="685"/>
      <c r="AA152" s="685"/>
      <c r="AB152" s="685"/>
      <c r="AC152" s="685"/>
      <c r="AD152" s="685"/>
      <c r="AR152" s="699">
        <f t="shared" si="1"/>
        <v>0</v>
      </c>
      <c r="AS152" s="696"/>
    </row>
    <row r="153" spans="3:45" ht="15" customHeight="1">
      <c r="C153" s="82" t="s">
        <v>1347</v>
      </c>
      <c r="D153" s="935" t="str">
        <f>IF(SUM($AH$11,$AH$28)&gt;0,"",IF(Presentación!AM94="","",Presentación!AM94))</f>
        <v>30086</v>
      </c>
      <c r="E153" s="935"/>
      <c r="F153" s="935"/>
      <c r="G153" s="746" t="str">
        <f>IF(SUM($AH$11,$AH$28)&gt;0,"",IF(Presentación!AL94="","",Presentación!AL94))</f>
        <v>Jalacingo</v>
      </c>
      <c r="H153" s="746"/>
      <c r="I153" s="746"/>
      <c r="J153" s="746"/>
      <c r="K153" s="746"/>
      <c r="L153" s="746"/>
      <c r="M153" s="746"/>
      <c r="N153" s="746"/>
      <c r="O153" s="746"/>
      <c r="P153" s="746"/>
      <c r="Q153" s="746"/>
      <c r="R153" s="746"/>
      <c r="S153" s="746"/>
      <c r="T153" s="746"/>
      <c r="U153" s="746"/>
      <c r="V153" s="746"/>
      <c r="W153" s="746"/>
      <c r="X153" s="746"/>
      <c r="Y153" s="685"/>
      <c r="Z153" s="685"/>
      <c r="AA153" s="685"/>
      <c r="AB153" s="685"/>
      <c r="AC153" s="685"/>
      <c r="AD153" s="685"/>
      <c r="AR153" s="699">
        <f t="shared" si="1"/>
        <v>0</v>
      </c>
      <c r="AS153" s="696"/>
    </row>
    <row r="154" spans="3:45" ht="15" customHeight="1">
      <c r="C154" s="82" t="s">
        <v>1348</v>
      </c>
      <c r="D154" s="935" t="str">
        <f>IF(SUM($AH$11,$AH$28)&gt;0,"",IF(Presentación!AM95="","",Presentación!AM95))</f>
        <v>30087</v>
      </c>
      <c r="E154" s="935"/>
      <c r="F154" s="935"/>
      <c r="G154" s="746" t="str">
        <f>IF(SUM($AH$11,$AH$28)&gt;0,"",IF(Presentación!AL95="","",Presentación!AL95))</f>
        <v>Xalapa</v>
      </c>
      <c r="H154" s="746"/>
      <c r="I154" s="746"/>
      <c r="J154" s="746"/>
      <c r="K154" s="746"/>
      <c r="L154" s="746"/>
      <c r="M154" s="746"/>
      <c r="N154" s="746"/>
      <c r="O154" s="746"/>
      <c r="P154" s="746"/>
      <c r="Q154" s="746"/>
      <c r="R154" s="746"/>
      <c r="S154" s="746"/>
      <c r="T154" s="746"/>
      <c r="U154" s="746"/>
      <c r="V154" s="746"/>
      <c r="W154" s="746"/>
      <c r="X154" s="746"/>
      <c r="Y154" s="685"/>
      <c r="Z154" s="685"/>
      <c r="AA154" s="685"/>
      <c r="AB154" s="685"/>
      <c r="AC154" s="685"/>
      <c r="AD154" s="685"/>
      <c r="AR154" s="699">
        <f t="shared" si="1"/>
        <v>0</v>
      </c>
      <c r="AS154" s="696"/>
    </row>
    <row r="155" spans="3:45" ht="15" customHeight="1">
      <c r="C155" s="82" t="s">
        <v>1349</v>
      </c>
      <c r="D155" s="935" t="str">
        <f>IF(SUM($AH$11,$AH$28)&gt;0,"",IF(Presentación!AM96="","",Presentación!AM96))</f>
        <v>30088</v>
      </c>
      <c r="E155" s="935"/>
      <c r="F155" s="935"/>
      <c r="G155" s="746" t="str">
        <f>IF(SUM($AH$11,$AH$28)&gt;0,"",IF(Presentación!AL96="","",Presentación!AL96))</f>
        <v>Jalcomulco</v>
      </c>
      <c r="H155" s="746"/>
      <c r="I155" s="746"/>
      <c r="J155" s="746"/>
      <c r="K155" s="746"/>
      <c r="L155" s="746"/>
      <c r="M155" s="746"/>
      <c r="N155" s="746"/>
      <c r="O155" s="746"/>
      <c r="P155" s="746"/>
      <c r="Q155" s="746"/>
      <c r="R155" s="746"/>
      <c r="S155" s="746"/>
      <c r="T155" s="746"/>
      <c r="U155" s="746"/>
      <c r="V155" s="746"/>
      <c r="W155" s="746"/>
      <c r="X155" s="746"/>
      <c r="Y155" s="685"/>
      <c r="Z155" s="685"/>
      <c r="AA155" s="685"/>
      <c r="AB155" s="685"/>
      <c r="AC155" s="685"/>
      <c r="AD155" s="685"/>
      <c r="AR155" s="699">
        <f t="shared" si="1"/>
        <v>0</v>
      </c>
      <c r="AS155" s="696"/>
    </row>
    <row r="156" spans="3:45" ht="15" customHeight="1">
      <c r="C156" s="82" t="s">
        <v>1350</v>
      </c>
      <c r="D156" s="935" t="str">
        <f>IF(SUM($AH$11,$AH$28)&gt;0,"",IF(Presentación!AM97="","",Presentación!AM97))</f>
        <v>30089</v>
      </c>
      <c r="E156" s="935"/>
      <c r="F156" s="935"/>
      <c r="G156" s="746" t="str">
        <f>IF(SUM($AH$11,$AH$28)&gt;0,"",IF(Presentación!AL97="","",Presentación!AL97))</f>
        <v>Jáltipan</v>
      </c>
      <c r="H156" s="746"/>
      <c r="I156" s="746"/>
      <c r="J156" s="746"/>
      <c r="K156" s="746"/>
      <c r="L156" s="746"/>
      <c r="M156" s="746"/>
      <c r="N156" s="746"/>
      <c r="O156" s="746"/>
      <c r="P156" s="746"/>
      <c r="Q156" s="746"/>
      <c r="R156" s="746"/>
      <c r="S156" s="746"/>
      <c r="T156" s="746"/>
      <c r="U156" s="746"/>
      <c r="V156" s="746"/>
      <c r="W156" s="746"/>
      <c r="X156" s="746"/>
      <c r="Y156" s="685"/>
      <c r="Z156" s="685"/>
      <c r="AA156" s="685"/>
      <c r="AB156" s="685"/>
      <c r="AC156" s="685"/>
      <c r="AD156" s="685"/>
      <c r="AR156" s="699">
        <f t="shared" si="1"/>
        <v>0</v>
      </c>
      <c r="AS156" s="696"/>
    </row>
    <row r="157" spans="3:45" ht="15" customHeight="1">
      <c r="C157" s="82" t="s">
        <v>1351</v>
      </c>
      <c r="D157" s="935" t="str">
        <f>IF(SUM($AH$11,$AH$28)&gt;0,"",IF(Presentación!AM98="","",Presentación!AM98))</f>
        <v>30090</v>
      </c>
      <c r="E157" s="935"/>
      <c r="F157" s="935"/>
      <c r="G157" s="746" t="str">
        <f>IF(SUM($AH$11,$AH$28)&gt;0,"",IF(Presentación!AL98="","",Presentación!AL98))</f>
        <v>Jamapa</v>
      </c>
      <c r="H157" s="746"/>
      <c r="I157" s="746"/>
      <c r="J157" s="746"/>
      <c r="K157" s="746"/>
      <c r="L157" s="746"/>
      <c r="M157" s="746"/>
      <c r="N157" s="746"/>
      <c r="O157" s="746"/>
      <c r="P157" s="746"/>
      <c r="Q157" s="746"/>
      <c r="R157" s="746"/>
      <c r="S157" s="746"/>
      <c r="T157" s="746"/>
      <c r="U157" s="746"/>
      <c r="V157" s="746"/>
      <c r="W157" s="746"/>
      <c r="X157" s="746"/>
      <c r="Y157" s="685"/>
      <c r="Z157" s="685"/>
      <c r="AA157" s="685"/>
      <c r="AB157" s="685"/>
      <c r="AC157" s="685"/>
      <c r="AD157" s="685"/>
      <c r="AR157" s="699">
        <f t="shared" si="1"/>
        <v>0</v>
      </c>
      <c r="AS157" s="696"/>
    </row>
    <row r="158" spans="3:45" ht="15" customHeight="1">
      <c r="C158" s="82" t="s">
        <v>1352</v>
      </c>
      <c r="D158" s="935" t="str">
        <f>IF(SUM($AH$11,$AH$28)&gt;0,"",IF(Presentación!AM99="","",Presentación!AM99))</f>
        <v>30091</v>
      </c>
      <c r="E158" s="935"/>
      <c r="F158" s="935"/>
      <c r="G158" s="746" t="str">
        <f>IF(SUM($AH$11,$AH$28)&gt;0,"",IF(Presentación!AL99="","",Presentación!AL99))</f>
        <v>Jesús Carranza</v>
      </c>
      <c r="H158" s="746"/>
      <c r="I158" s="746"/>
      <c r="J158" s="746"/>
      <c r="K158" s="746"/>
      <c r="L158" s="746"/>
      <c r="M158" s="746"/>
      <c r="N158" s="746"/>
      <c r="O158" s="746"/>
      <c r="P158" s="746"/>
      <c r="Q158" s="746"/>
      <c r="R158" s="746"/>
      <c r="S158" s="746"/>
      <c r="T158" s="746"/>
      <c r="U158" s="746"/>
      <c r="V158" s="746"/>
      <c r="W158" s="746"/>
      <c r="X158" s="746"/>
      <c r="Y158" s="685"/>
      <c r="Z158" s="685"/>
      <c r="AA158" s="685"/>
      <c r="AB158" s="685"/>
      <c r="AC158" s="685"/>
      <c r="AD158" s="685"/>
      <c r="AR158" s="699">
        <f t="shared" si="1"/>
        <v>0</v>
      </c>
      <c r="AS158" s="696"/>
    </row>
    <row r="159" spans="3:45" ht="15" customHeight="1">
      <c r="C159" s="82" t="s">
        <v>1353</v>
      </c>
      <c r="D159" s="935" t="str">
        <f>IF(SUM($AH$11,$AH$28)&gt;0,"",IF(Presentación!AM100="","",Presentación!AM100))</f>
        <v>30092</v>
      </c>
      <c r="E159" s="935"/>
      <c r="F159" s="935"/>
      <c r="G159" s="746" t="str">
        <f>IF(SUM($AH$11,$AH$28)&gt;0,"",IF(Presentación!AL100="","",Presentación!AL100))</f>
        <v>Xico</v>
      </c>
      <c r="H159" s="746"/>
      <c r="I159" s="746"/>
      <c r="J159" s="746"/>
      <c r="K159" s="746"/>
      <c r="L159" s="746"/>
      <c r="M159" s="746"/>
      <c r="N159" s="746"/>
      <c r="O159" s="746"/>
      <c r="P159" s="746"/>
      <c r="Q159" s="746"/>
      <c r="R159" s="746"/>
      <c r="S159" s="746"/>
      <c r="T159" s="746"/>
      <c r="U159" s="746"/>
      <c r="V159" s="746"/>
      <c r="W159" s="746"/>
      <c r="X159" s="746"/>
      <c r="Y159" s="685"/>
      <c r="Z159" s="685"/>
      <c r="AA159" s="685"/>
      <c r="AB159" s="685"/>
      <c r="AC159" s="685"/>
      <c r="AD159" s="685"/>
      <c r="AR159" s="699">
        <f t="shared" si="1"/>
        <v>0</v>
      </c>
      <c r="AS159" s="696"/>
    </row>
    <row r="160" spans="3:45" ht="15" customHeight="1">
      <c r="C160" s="82" t="s">
        <v>1354</v>
      </c>
      <c r="D160" s="935" t="str">
        <f>IF(SUM($AH$11,$AH$28)&gt;0,"",IF(Presentación!AM101="","",Presentación!AM101))</f>
        <v>30093</v>
      </c>
      <c r="E160" s="935"/>
      <c r="F160" s="935"/>
      <c r="G160" s="746" t="str">
        <f>IF(SUM($AH$11,$AH$28)&gt;0,"",IF(Presentación!AL101="","",Presentación!AL101))</f>
        <v>Jilotepec</v>
      </c>
      <c r="H160" s="746"/>
      <c r="I160" s="746"/>
      <c r="J160" s="746"/>
      <c r="K160" s="746"/>
      <c r="L160" s="746"/>
      <c r="M160" s="746"/>
      <c r="N160" s="746"/>
      <c r="O160" s="746"/>
      <c r="P160" s="746"/>
      <c r="Q160" s="746"/>
      <c r="R160" s="746"/>
      <c r="S160" s="746"/>
      <c r="T160" s="746"/>
      <c r="U160" s="746"/>
      <c r="V160" s="746"/>
      <c r="W160" s="746"/>
      <c r="X160" s="746"/>
      <c r="Y160" s="685"/>
      <c r="Z160" s="685"/>
      <c r="AA160" s="685"/>
      <c r="AB160" s="685"/>
      <c r="AC160" s="685"/>
      <c r="AD160" s="685"/>
      <c r="AR160" s="699">
        <f t="shared" si="1"/>
        <v>0</v>
      </c>
      <c r="AS160" s="696"/>
    </row>
    <row r="161" spans="3:45" ht="15" customHeight="1">
      <c r="C161" s="82" t="s">
        <v>1355</v>
      </c>
      <c r="D161" s="935" t="str">
        <f>IF(SUM($AH$11,$AH$28)&gt;0,"",IF(Presentación!AM102="","",Presentación!AM102))</f>
        <v>30094</v>
      </c>
      <c r="E161" s="935"/>
      <c r="F161" s="935"/>
      <c r="G161" s="746" t="str">
        <f>IF(SUM($AH$11,$AH$28)&gt;0,"",IF(Presentación!AL102="","",Presentación!AL102))</f>
        <v>Juan Rodríguez Clara</v>
      </c>
      <c r="H161" s="746"/>
      <c r="I161" s="746"/>
      <c r="J161" s="746"/>
      <c r="K161" s="746"/>
      <c r="L161" s="746"/>
      <c r="M161" s="746"/>
      <c r="N161" s="746"/>
      <c r="O161" s="746"/>
      <c r="P161" s="746"/>
      <c r="Q161" s="746"/>
      <c r="R161" s="746"/>
      <c r="S161" s="746"/>
      <c r="T161" s="746"/>
      <c r="U161" s="746"/>
      <c r="V161" s="746"/>
      <c r="W161" s="746"/>
      <c r="X161" s="746"/>
      <c r="Y161" s="685"/>
      <c r="Z161" s="685"/>
      <c r="AA161" s="685"/>
      <c r="AB161" s="685"/>
      <c r="AC161" s="685"/>
      <c r="AD161" s="685"/>
      <c r="AR161" s="699">
        <f t="shared" si="1"/>
        <v>0</v>
      </c>
      <c r="AS161" s="696"/>
    </row>
    <row r="162" spans="3:45" ht="15" customHeight="1">
      <c r="C162" s="82" t="s">
        <v>1356</v>
      </c>
      <c r="D162" s="935" t="str">
        <f>IF(SUM($AH$11,$AH$28)&gt;0,"",IF(Presentación!AM103="","",Presentación!AM103))</f>
        <v>30095</v>
      </c>
      <c r="E162" s="935"/>
      <c r="F162" s="935"/>
      <c r="G162" s="746" t="str">
        <f>IF(SUM($AH$11,$AH$28)&gt;0,"",IF(Presentación!AL103="","",Presentación!AL103))</f>
        <v>Juchique de Ferrer</v>
      </c>
      <c r="H162" s="746"/>
      <c r="I162" s="746"/>
      <c r="J162" s="746"/>
      <c r="K162" s="746"/>
      <c r="L162" s="746"/>
      <c r="M162" s="746"/>
      <c r="N162" s="746"/>
      <c r="O162" s="746"/>
      <c r="P162" s="746"/>
      <c r="Q162" s="746"/>
      <c r="R162" s="746"/>
      <c r="S162" s="746"/>
      <c r="T162" s="746"/>
      <c r="U162" s="746"/>
      <c r="V162" s="746"/>
      <c r="W162" s="746"/>
      <c r="X162" s="746"/>
      <c r="Y162" s="685"/>
      <c r="Z162" s="685"/>
      <c r="AA162" s="685"/>
      <c r="AB162" s="685"/>
      <c r="AC162" s="685"/>
      <c r="AD162" s="685"/>
      <c r="AR162" s="699">
        <f t="shared" si="1"/>
        <v>0</v>
      </c>
      <c r="AS162" s="696"/>
    </row>
    <row r="163" spans="3:45" ht="15" customHeight="1">
      <c r="C163" s="82" t="s">
        <v>1357</v>
      </c>
      <c r="D163" s="935" t="str">
        <f>IF(SUM($AH$11,$AH$28)&gt;0,"",IF(Presentación!AM104="","",Presentación!AM104))</f>
        <v>30096</v>
      </c>
      <c r="E163" s="935"/>
      <c r="F163" s="935"/>
      <c r="G163" s="746" t="str">
        <f>IF(SUM($AH$11,$AH$28)&gt;0,"",IF(Presentación!AL104="","",Presentación!AL104))</f>
        <v>Landero y Coss</v>
      </c>
      <c r="H163" s="746"/>
      <c r="I163" s="746"/>
      <c r="J163" s="746"/>
      <c r="K163" s="746"/>
      <c r="L163" s="746"/>
      <c r="M163" s="746"/>
      <c r="N163" s="746"/>
      <c r="O163" s="746"/>
      <c r="P163" s="746"/>
      <c r="Q163" s="746"/>
      <c r="R163" s="746"/>
      <c r="S163" s="746"/>
      <c r="T163" s="746"/>
      <c r="U163" s="746"/>
      <c r="V163" s="746"/>
      <c r="W163" s="746"/>
      <c r="X163" s="746"/>
      <c r="Y163" s="685"/>
      <c r="Z163" s="685"/>
      <c r="AA163" s="685"/>
      <c r="AB163" s="685"/>
      <c r="AC163" s="685"/>
      <c r="AD163" s="685"/>
      <c r="AR163" s="699">
        <f t="shared" si="1"/>
        <v>0</v>
      </c>
      <c r="AS163" s="696"/>
    </row>
    <row r="164" spans="3:45" ht="15" customHeight="1">
      <c r="C164" s="82" t="s">
        <v>1358</v>
      </c>
      <c r="D164" s="935" t="str">
        <f>IF(SUM($AH$11,$AH$28)&gt;0,"",IF(Presentación!AM105="","",Presentación!AM105))</f>
        <v>30097</v>
      </c>
      <c r="E164" s="935"/>
      <c r="F164" s="935"/>
      <c r="G164" s="746" t="str">
        <f>IF(SUM($AH$11,$AH$28)&gt;0,"",IF(Presentación!AL105="","",Presentación!AL105))</f>
        <v>Lerdo de Tejada</v>
      </c>
      <c r="H164" s="746"/>
      <c r="I164" s="746"/>
      <c r="J164" s="746"/>
      <c r="K164" s="746"/>
      <c r="L164" s="746"/>
      <c r="M164" s="746"/>
      <c r="N164" s="746"/>
      <c r="O164" s="746"/>
      <c r="P164" s="746"/>
      <c r="Q164" s="746"/>
      <c r="R164" s="746"/>
      <c r="S164" s="746"/>
      <c r="T164" s="746"/>
      <c r="U164" s="746"/>
      <c r="V164" s="746"/>
      <c r="W164" s="746"/>
      <c r="X164" s="746"/>
      <c r="Y164" s="685"/>
      <c r="Z164" s="685"/>
      <c r="AA164" s="685"/>
      <c r="AB164" s="685"/>
      <c r="AC164" s="685"/>
      <c r="AD164" s="685"/>
      <c r="AR164" s="699">
        <f t="shared" si="1"/>
        <v>0</v>
      </c>
      <c r="AS164" s="696"/>
    </row>
    <row r="165" spans="3:45" ht="15" customHeight="1">
      <c r="C165" s="82" t="s">
        <v>1359</v>
      </c>
      <c r="D165" s="935" t="str">
        <f>IF(SUM($AH$11,$AH$28)&gt;0,"",IF(Presentación!AM106="","",Presentación!AM106))</f>
        <v>30098</v>
      </c>
      <c r="E165" s="935"/>
      <c r="F165" s="935"/>
      <c r="G165" s="746" t="str">
        <f>IF(SUM($AH$11,$AH$28)&gt;0,"",IF(Presentación!AL106="","",Presentación!AL106))</f>
        <v>Magdalena</v>
      </c>
      <c r="H165" s="746"/>
      <c r="I165" s="746"/>
      <c r="J165" s="746"/>
      <c r="K165" s="746"/>
      <c r="L165" s="746"/>
      <c r="M165" s="746"/>
      <c r="N165" s="746"/>
      <c r="O165" s="746"/>
      <c r="P165" s="746"/>
      <c r="Q165" s="746"/>
      <c r="R165" s="746"/>
      <c r="S165" s="746"/>
      <c r="T165" s="746"/>
      <c r="U165" s="746"/>
      <c r="V165" s="746"/>
      <c r="W165" s="746"/>
      <c r="X165" s="746"/>
      <c r="Y165" s="685"/>
      <c r="Z165" s="685"/>
      <c r="AA165" s="685"/>
      <c r="AB165" s="685"/>
      <c r="AC165" s="685"/>
      <c r="AD165" s="685"/>
      <c r="AR165" s="699">
        <f t="shared" si="1"/>
        <v>0</v>
      </c>
      <c r="AS165" s="696"/>
    </row>
    <row r="166" spans="3:45" ht="15" customHeight="1">
      <c r="C166" s="82" t="s">
        <v>321</v>
      </c>
      <c r="D166" s="935" t="str">
        <f>IF(SUM($AH$11,$AH$28)&gt;0,"",IF(Presentación!AM107="","",Presentación!AM107))</f>
        <v>30099</v>
      </c>
      <c r="E166" s="935"/>
      <c r="F166" s="935"/>
      <c r="G166" s="746" t="str">
        <f>IF(SUM($AH$11,$AH$28)&gt;0,"",IF(Presentación!AL107="","",Presentación!AL107))</f>
        <v>Maltrata</v>
      </c>
      <c r="H166" s="746"/>
      <c r="I166" s="746"/>
      <c r="J166" s="746"/>
      <c r="K166" s="746"/>
      <c r="L166" s="746"/>
      <c r="M166" s="746"/>
      <c r="N166" s="746"/>
      <c r="O166" s="746"/>
      <c r="P166" s="746"/>
      <c r="Q166" s="746"/>
      <c r="R166" s="746"/>
      <c r="S166" s="746"/>
      <c r="T166" s="746"/>
      <c r="U166" s="746"/>
      <c r="V166" s="746"/>
      <c r="W166" s="746"/>
      <c r="X166" s="746"/>
      <c r="Y166" s="685"/>
      <c r="Z166" s="685"/>
      <c r="AA166" s="685"/>
      <c r="AB166" s="685"/>
      <c r="AC166" s="685"/>
      <c r="AD166" s="685"/>
      <c r="AR166" s="699">
        <f t="shared" si="1"/>
        <v>0</v>
      </c>
      <c r="AS166" s="696"/>
    </row>
    <row r="167" spans="3:45" ht="15" customHeight="1">
      <c r="C167" s="150" t="s">
        <v>1360</v>
      </c>
      <c r="D167" s="935" t="str">
        <f>IF(SUM($AH$11,$AH$28)&gt;0,"",IF(Presentación!AM108="","",Presentación!AM108))</f>
        <v>30100</v>
      </c>
      <c r="E167" s="935"/>
      <c r="F167" s="935"/>
      <c r="G167" s="746" t="str">
        <f>IF(SUM($AH$11,$AH$28)&gt;0,"",IF(Presentación!AL108="","",Presentación!AL108))</f>
        <v>Manlio Fabio Altamirano</v>
      </c>
      <c r="H167" s="746"/>
      <c r="I167" s="746"/>
      <c r="J167" s="746"/>
      <c r="K167" s="746"/>
      <c r="L167" s="746"/>
      <c r="M167" s="746"/>
      <c r="N167" s="746"/>
      <c r="O167" s="746"/>
      <c r="P167" s="746"/>
      <c r="Q167" s="746"/>
      <c r="R167" s="746"/>
      <c r="S167" s="746"/>
      <c r="T167" s="746"/>
      <c r="U167" s="746"/>
      <c r="V167" s="746"/>
      <c r="W167" s="746"/>
      <c r="X167" s="746"/>
      <c r="Y167" s="685"/>
      <c r="Z167" s="685"/>
      <c r="AA167" s="685"/>
      <c r="AB167" s="685"/>
      <c r="AC167" s="685"/>
      <c r="AD167" s="685"/>
      <c r="AR167" s="699">
        <f t="shared" si="1"/>
        <v>0</v>
      </c>
      <c r="AS167" s="696"/>
    </row>
    <row r="168" spans="3:45" ht="15" customHeight="1">
      <c r="C168" s="150" t="s">
        <v>1361</v>
      </c>
      <c r="D168" s="935" t="str">
        <f>IF(SUM($AH$11,$AH$28)&gt;0,"",IF(Presentación!AM109="","",Presentación!AM109))</f>
        <v>30101</v>
      </c>
      <c r="E168" s="935"/>
      <c r="F168" s="935"/>
      <c r="G168" s="746" t="str">
        <f>IF(SUM($AH$11,$AH$28)&gt;0,"",IF(Presentación!AL109="","",Presentación!AL109))</f>
        <v>Mariano Escobedo</v>
      </c>
      <c r="H168" s="746"/>
      <c r="I168" s="746"/>
      <c r="J168" s="746"/>
      <c r="K168" s="746"/>
      <c r="L168" s="746"/>
      <c r="M168" s="746"/>
      <c r="N168" s="746"/>
      <c r="O168" s="746"/>
      <c r="P168" s="746"/>
      <c r="Q168" s="746"/>
      <c r="R168" s="746"/>
      <c r="S168" s="746"/>
      <c r="T168" s="746"/>
      <c r="U168" s="746"/>
      <c r="V168" s="746"/>
      <c r="W168" s="746"/>
      <c r="X168" s="746"/>
      <c r="Y168" s="685"/>
      <c r="Z168" s="685"/>
      <c r="AA168" s="685"/>
      <c r="AB168" s="685"/>
      <c r="AC168" s="685"/>
      <c r="AD168" s="685"/>
      <c r="AR168" s="699">
        <f t="shared" si="1"/>
        <v>0</v>
      </c>
      <c r="AS168" s="696"/>
    </row>
    <row r="169" spans="3:45" ht="15" customHeight="1">
      <c r="C169" s="150" t="s">
        <v>1362</v>
      </c>
      <c r="D169" s="935" t="str">
        <f>IF(SUM($AH$11,$AH$28)&gt;0,"",IF(Presentación!AM110="","",Presentación!AM110))</f>
        <v>30102</v>
      </c>
      <c r="E169" s="935"/>
      <c r="F169" s="935"/>
      <c r="G169" s="746" t="str">
        <f>IF(SUM($AH$11,$AH$28)&gt;0,"",IF(Presentación!AL110="","",Presentación!AL110))</f>
        <v>Martínez de la Torre</v>
      </c>
      <c r="H169" s="746"/>
      <c r="I169" s="746"/>
      <c r="J169" s="746"/>
      <c r="K169" s="746"/>
      <c r="L169" s="746"/>
      <c r="M169" s="746"/>
      <c r="N169" s="746"/>
      <c r="O169" s="746"/>
      <c r="P169" s="746"/>
      <c r="Q169" s="746"/>
      <c r="R169" s="746"/>
      <c r="S169" s="746"/>
      <c r="T169" s="746"/>
      <c r="U169" s="746"/>
      <c r="V169" s="746"/>
      <c r="W169" s="746"/>
      <c r="X169" s="746"/>
      <c r="Y169" s="685"/>
      <c r="Z169" s="685"/>
      <c r="AA169" s="685"/>
      <c r="AB169" s="685"/>
      <c r="AC169" s="685"/>
      <c r="AD169" s="685"/>
      <c r="AR169" s="699">
        <f t="shared" si="1"/>
        <v>0</v>
      </c>
      <c r="AS169" s="696"/>
    </row>
    <row r="170" spans="3:45" ht="15" customHeight="1">
      <c r="C170" s="150" t="s">
        <v>1363</v>
      </c>
      <c r="D170" s="935" t="str">
        <f>IF(SUM($AH$11,$AH$28)&gt;0,"",IF(Presentación!AM111="","",Presentación!AM111))</f>
        <v>30103</v>
      </c>
      <c r="E170" s="935"/>
      <c r="F170" s="935"/>
      <c r="G170" s="746" t="str">
        <f>IF(SUM($AH$11,$AH$28)&gt;0,"",IF(Presentación!AL111="","",Presentación!AL111))</f>
        <v>Mecatlán</v>
      </c>
      <c r="H170" s="746"/>
      <c r="I170" s="746"/>
      <c r="J170" s="746"/>
      <c r="K170" s="746"/>
      <c r="L170" s="746"/>
      <c r="M170" s="746"/>
      <c r="N170" s="746"/>
      <c r="O170" s="746"/>
      <c r="P170" s="746"/>
      <c r="Q170" s="746"/>
      <c r="R170" s="746"/>
      <c r="S170" s="746"/>
      <c r="T170" s="746"/>
      <c r="U170" s="746"/>
      <c r="V170" s="746"/>
      <c r="W170" s="746"/>
      <c r="X170" s="746"/>
      <c r="Y170" s="685"/>
      <c r="Z170" s="685"/>
      <c r="AA170" s="685"/>
      <c r="AB170" s="685"/>
      <c r="AC170" s="685"/>
      <c r="AD170" s="685"/>
      <c r="AR170" s="699">
        <f t="shared" si="1"/>
        <v>0</v>
      </c>
      <c r="AS170" s="696"/>
    </row>
    <row r="171" spans="3:45" ht="15" customHeight="1">
      <c r="C171" s="150" t="s">
        <v>1364</v>
      </c>
      <c r="D171" s="935" t="str">
        <f>IF(SUM($AH$11,$AH$28)&gt;0,"",IF(Presentación!AM112="","",Presentación!AM112))</f>
        <v>30104</v>
      </c>
      <c r="E171" s="935"/>
      <c r="F171" s="935"/>
      <c r="G171" s="746" t="str">
        <f>IF(SUM($AH$11,$AH$28)&gt;0,"",IF(Presentación!AL112="","",Presentación!AL112))</f>
        <v>Mecayapan</v>
      </c>
      <c r="H171" s="746"/>
      <c r="I171" s="746"/>
      <c r="J171" s="746"/>
      <c r="K171" s="746"/>
      <c r="L171" s="746"/>
      <c r="M171" s="746"/>
      <c r="N171" s="746"/>
      <c r="O171" s="746"/>
      <c r="P171" s="746"/>
      <c r="Q171" s="746"/>
      <c r="R171" s="746"/>
      <c r="S171" s="746"/>
      <c r="T171" s="746"/>
      <c r="U171" s="746"/>
      <c r="V171" s="746"/>
      <c r="W171" s="746"/>
      <c r="X171" s="746"/>
      <c r="Y171" s="685"/>
      <c r="Z171" s="685"/>
      <c r="AA171" s="685"/>
      <c r="AB171" s="685"/>
      <c r="AC171" s="685"/>
      <c r="AD171" s="685"/>
      <c r="AR171" s="699">
        <f t="shared" si="1"/>
        <v>0</v>
      </c>
      <c r="AS171" s="696"/>
    </row>
    <row r="172" spans="3:45" ht="15" customHeight="1">
      <c r="C172" s="150" t="s">
        <v>1365</v>
      </c>
      <c r="D172" s="935" t="str">
        <f>IF(SUM($AH$11,$AH$28)&gt;0,"",IF(Presentación!AM113="","",Presentación!AM113))</f>
        <v>30105</v>
      </c>
      <c r="E172" s="935"/>
      <c r="F172" s="935"/>
      <c r="G172" s="746" t="str">
        <f>IF(SUM($AH$11,$AH$28)&gt;0,"",IF(Presentación!AL113="","",Presentación!AL113))</f>
        <v>Medellín de Bravo</v>
      </c>
      <c r="H172" s="746"/>
      <c r="I172" s="746"/>
      <c r="J172" s="746"/>
      <c r="K172" s="746"/>
      <c r="L172" s="746"/>
      <c r="M172" s="746"/>
      <c r="N172" s="746"/>
      <c r="O172" s="746"/>
      <c r="P172" s="746"/>
      <c r="Q172" s="746"/>
      <c r="R172" s="746"/>
      <c r="S172" s="746"/>
      <c r="T172" s="746"/>
      <c r="U172" s="746"/>
      <c r="V172" s="746"/>
      <c r="W172" s="746"/>
      <c r="X172" s="746"/>
      <c r="Y172" s="685"/>
      <c r="Z172" s="685"/>
      <c r="AA172" s="685"/>
      <c r="AB172" s="685"/>
      <c r="AC172" s="685"/>
      <c r="AD172" s="685"/>
      <c r="AR172" s="699">
        <f t="shared" si="1"/>
        <v>0</v>
      </c>
      <c r="AS172" s="696"/>
    </row>
    <row r="173" spans="3:45" ht="15" customHeight="1">
      <c r="C173" s="150" t="s">
        <v>1366</v>
      </c>
      <c r="D173" s="935" t="str">
        <f>IF(SUM($AH$11,$AH$28)&gt;0,"",IF(Presentación!AM114="","",Presentación!AM114))</f>
        <v>30106</v>
      </c>
      <c r="E173" s="935"/>
      <c r="F173" s="935"/>
      <c r="G173" s="746" t="str">
        <f>IF(SUM($AH$11,$AH$28)&gt;0,"",IF(Presentación!AL114="","",Presentación!AL114))</f>
        <v>Miahuatlán</v>
      </c>
      <c r="H173" s="746"/>
      <c r="I173" s="746"/>
      <c r="J173" s="746"/>
      <c r="K173" s="746"/>
      <c r="L173" s="746"/>
      <c r="M173" s="746"/>
      <c r="N173" s="746"/>
      <c r="O173" s="746"/>
      <c r="P173" s="746"/>
      <c r="Q173" s="746"/>
      <c r="R173" s="746"/>
      <c r="S173" s="746"/>
      <c r="T173" s="746"/>
      <c r="U173" s="746"/>
      <c r="V173" s="746"/>
      <c r="W173" s="746"/>
      <c r="X173" s="746"/>
      <c r="Y173" s="685"/>
      <c r="Z173" s="685"/>
      <c r="AA173" s="685"/>
      <c r="AB173" s="685"/>
      <c r="AC173" s="685"/>
      <c r="AD173" s="685"/>
      <c r="AR173" s="699">
        <f t="shared" si="1"/>
        <v>0</v>
      </c>
      <c r="AS173" s="696"/>
    </row>
    <row r="174" spans="3:45" ht="15" customHeight="1">
      <c r="C174" s="150" t="s">
        <v>1367</v>
      </c>
      <c r="D174" s="935" t="str">
        <f>IF(SUM($AH$11,$AH$28)&gt;0,"",IF(Presentación!AM115="","",Presentación!AM115))</f>
        <v>30107</v>
      </c>
      <c r="E174" s="935"/>
      <c r="F174" s="935"/>
      <c r="G174" s="746" t="str">
        <f>IF(SUM($AH$11,$AH$28)&gt;0,"",IF(Presentación!AL115="","",Presentación!AL115))</f>
        <v>Las Minas</v>
      </c>
      <c r="H174" s="746"/>
      <c r="I174" s="746"/>
      <c r="J174" s="746"/>
      <c r="K174" s="746"/>
      <c r="L174" s="746"/>
      <c r="M174" s="746"/>
      <c r="N174" s="746"/>
      <c r="O174" s="746"/>
      <c r="P174" s="746"/>
      <c r="Q174" s="746"/>
      <c r="R174" s="746"/>
      <c r="S174" s="746"/>
      <c r="T174" s="746"/>
      <c r="U174" s="746"/>
      <c r="V174" s="746"/>
      <c r="W174" s="746"/>
      <c r="X174" s="746"/>
      <c r="Y174" s="685"/>
      <c r="Z174" s="685"/>
      <c r="AA174" s="685"/>
      <c r="AB174" s="685"/>
      <c r="AC174" s="685"/>
      <c r="AD174" s="685"/>
      <c r="AR174" s="699">
        <f t="shared" si="1"/>
        <v>0</v>
      </c>
      <c r="AS174" s="696"/>
    </row>
    <row r="175" spans="3:45" ht="15" customHeight="1">
      <c r="C175" s="150" t="s">
        <v>1368</v>
      </c>
      <c r="D175" s="935" t="str">
        <f>IF(SUM($AH$11,$AH$28)&gt;0,"",IF(Presentación!AM116="","",Presentación!AM116))</f>
        <v>30108</v>
      </c>
      <c r="E175" s="935"/>
      <c r="F175" s="935"/>
      <c r="G175" s="746" t="str">
        <f>IF(SUM($AH$11,$AH$28)&gt;0,"",IF(Presentación!AL116="","",Presentación!AL116))</f>
        <v>Minatitlán</v>
      </c>
      <c r="H175" s="746"/>
      <c r="I175" s="746"/>
      <c r="J175" s="746"/>
      <c r="K175" s="746"/>
      <c r="L175" s="746"/>
      <c r="M175" s="746"/>
      <c r="N175" s="746"/>
      <c r="O175" s="746"/>
      <c r="P175" s="746"/>
      <c r="Q175" s="746"/>
      <c r="R175" s="746"/>
      <c r="S175" s="746"/>
      <c r="T175" s="746"/>
      <c r="U175" s="746"/>
      <c r="V175" s="746"/>
      <c r="W175" s="746"/>
      <c r="X175" s="746"/>
      <c r="Y175" s="685"/>
      <c r="Z175" s="685"/>
      <c r="AA175" s="685"/>
      <c r="AB175" s="685"/>
      <c r="AC175" s="685"/>
      <c r="AD175" s="685"/>
      <c r="AR175" s="699">
        <f t="shared" si="1"/>
        <v>0</v>
      </c>
      <c r="AS175" s="696"/>
    </row>
    <row r="176" spans="3:45" ht="15" customHeight="1">
      <c r="C176" s="150" t="s">
        <v>1369</v>
      </c>
      <c r="D176" s="935" t="str">
        <f>IF(SUM($AH$11,$AH$28)&gt;0,"",IF(Presentación!AM117="","",Presentación!AM117))</f>
        <v>30109</v>
      </c>
      <c r="E176" s="935"/>
      <c r="F176" s="935"/>
      <c r="G176" s="746" t="str">
        <f>IF(SUM($AH$11,$AH$28)&gt;0,"",IF(Presentación!AL117="","",Presentación!AL117))</f>
        <v>Misantla</v>
      </c>
      <c r="H176" s="746"/>
      <c r="I176" s="746"/>
      <c r="J176" s="746"/>
      <c r="K176" s="746"/>
      <c r="L176" s="746"/>
      <c r="M176" s="746"/>
      <c r="N176" s="746"/>
      <c r="O176" s="746"/>
      <c r="P176" s="746"/>
      <c r="Q176" s="746"/>
      <c r="R176" s="746"/>
      <c r="S176" s="746"/>
      <c r="T176" s="746"/>
      <c r="U176" s="746"/>
      <c r="V176" s="746"/>
      <c r="W176" s="746"/>
      <c r="X176" s="746"/>
      <c r="Y176" s="685"/>
      <c r="Z176" s="685"/>
      <c r="AA176" s="685"/>
      <c r="AB176" s="685"/>
      <c r="AC176" s="685"/>
      <c r="AD176" s="685"/>
      <c r="AR176" s="699">
        <f t="shared" si="1"/>
        <v>0</v>
      </c>
      <c r="AS176" s="696"/>
    </row>
    <row r="177" spans="3:45" ht="15" customHeight="1">
      <c r="C177" s="150" t="s">
        <v>1370</v>
      </c>
      <c r="D177" s="935" t="str">
        <f>IF(SUM($AH$11,$AH$28)&gt;0,"",IF(Presentación!AM118="","",Presentación!AM118))</f>
        <v>30110</v>
      </c>
      <c r="E177" s="935"/>
      <c r="F177" s="935"/>
      <c r="G177" s="746" t="str">
        <f>IF(SUM($AH$11,$AH$28)&gt;0,"",IF(Presentación!AL118="","",Presentación!AL118))</f>
        <v>Mixtla de Altamirano</v>
      </c>
      <c r="H177" s="746"/>
      <c r="I177" s="746"/>
      <c r="J177" s="746"/>
      <c r="K177" s="746"/>
      <c r="L177" s="746"/>
      <c r="M177" s="746"/>
      <c r="N177" s="746"/>
      <c r="O177" s="746"/>
      <c r="P177" s="746"/>
      <c r="Q177" s="746"/>
      <c r="R177" s="746"/>
      <c r="S177" s="746"/>
      <c r="T177" s="746"/>
      <c r="U177" s="746"/>
      <c r="V177" s="746"/>
      <c r="W177" s="746"/>
      <c r="X177" s="746"/>
      <c r="Y177" s="685"/>
      <c r="Z177" s="685"/>
      <c r="AA177" s="685"/>
      <c r="AB177" s="685"/>
      <c r="AC177" s="685"/>
      <c r="AD177" s="685"/>
      <c r="AR177" s="699">
        <f t="shared" si="1"/>
        <v>0</v>
      </c>
      <c r="AS177" s="696"/>
    </row>
    <row r="178" spans="3:45" ht="15" customHeight="1">
      <c r="C178" s="150" t="s">
        <v>1371</v>
      </c>
      <c r="D178" s="935" t="str">
        <f>IF(SUM($AH$11,$AH$28)&gt;0,"",IF(Presentación!AM119="","",Presentación!AM119))</f>
        <v>30111</v>
      </c>
      <c r="E178" s="935"/>
      <c r="F178" s="935"/>
      <c r="G178" s="746" t="str">
        <f>IF(SUM($AH$11,$AH$28)&gt;0,"",IF(Presentación!AL119="","",Presentación!AL119))</f>
        <v>Moloacán</v>
      </c>
      <c r="H178" s="746"/>
      <c r="I178" s="746"/>
      <c r="J178" s="746"/>
      <c r="K178" s="746"/>
      <c r="L178" s="746"/>
      <c r="M178" s="746"/>
      <c r="N178" s="746"/>
      <c r="O178" s="746"/>
      <c r="P178" s="746"/>
      <c r="Q178" s="746"/>
      <c r="R178" s="746"/>
      <c r="S178" s="746"/>
      <c r="T178" s="746"/>
      <c r="U178" s="746"/>
      <c r="V178" s="746"/>
      <c r="W178" s="746"/>
      <c r="X178" s="746"/>
      <c r="Y178" s="685"/>
      <c r="Z178" s="685"/>
      <c r="AA178" s="685"/>
      <c r="AB178" s="685"/>
      <c r="AC178" s="685"/>
      <c r="AD178" s="685"/>
      <c r="AR178" s="699">
        <f t="shared" si="1"/>
        <v>0</v>
      </c>
      <c r="AS178" s="696"/>
    </row>
    <row r="179" spans="3:45" ht="15" customHeight="1">
      <c r="C179" s="150" t="s">
        <v>1372</v>
      </c>
      <c r="D179" s="935" t="str">
        <f>IF(SUM($AH$11,$AH$28)&gt;0,"",IF(Presentación!AM120="","",Presentación!AM120))</f>
        <v>30112</v>
      </c>
      <c r="E179" s="935"/>
      <c r="F179" s="935"/>
      <c r="G179" s="746" t="str">
        <f>IF(SUM($AH$11,$AH$28)&gt;0,"",IF(Presentación!AL120="","",Presentación!AL120))</f>
        <v>Naolinco</v>
      </c>
      <c r="H179" s="746"/>
      <c r="I179" s="746"/>
      <c r="J179" s="746"/>
      <c r="K179" s="746"/>
      <c r="L179" s="746"/>
      <c r="M179" s="746"/>
      <c r="N179" s="746"/>
      <c r="O179" s="746"/>
      <c r="P179" s="746"/>
      <c r="Q179" s="746"/>
      <c r="R179" s="746"/>
      <c r="S179" s="746"/>
      <c r="T179" s="746"/>
      <c r="U179" s="746"/>
      <c r="V179" s="746"/>
      <c r="W179" s="746"/>
      <c r="X179" s="746"/>
      <c r="Y179" s="685"/>
      <c r="Z179" s="685"/>
      <c r="AA179" s="685"/>
      <c r="AB179" s="685"/>
      <c r="AC179" s="685"/>
      <c r="AD179" s="685"/>
      <c r="AR179" s="699">
        <f t="shared" si="1"/>
        <v>0</v>
      </c>
      <c r="AS179" s="696"/>
    </row>
    <row r="180" spans="3:45" ht="15" customHeight="1">
      <c r="C180" s="150" t="s">
        <v>1373</v>
      </c>
      <c r="D180" s="935" t="str">
        <f>IF(SUM($AH$11,$AH$28)&gt;0,"",IF(Presentación!AM121="","",Presentación!AM121))</f>
        <v>30113</v>
      </c>
      <c r="E180" s="935"/>
      <c r="F180" s="935"/>
      <c r="G180" s="746" t="str">
        <f>IF(SUM($AH$11,$AH$28)&gt;0,"",IF(Presentación!AL121="","",Presentación!AL121))</f>
        <v>Naranjal</v>
      </c>
      <c r="H180" s="746"/>
      <c r="I180" s="746"/>
      <c r="J180" s="746"/>
      <c r="K180" s="746"/>
      <c r="L180" s="746"/>
      <c r="M180" s="746"/>
      <c r="N180" s="746"/>
      <c r="O180" s="746"/>
      <c r="P180" s="746"/>
      <c r="Q180" s="746"/>
      <c r="R180" s="746"/>
      <c r="S180" s="746"/>
      <c r="T180" s="746"/>
      <c r="U180" s="746"/>
      <c r="V180" s="746"/>
      <c r="W180" s="746"/>
      <c r="X180" s="746"/>
      <c r="Y180" s="685"/>
      <c r="Z180" s="685"/>
      <c r="AA180" s="685"/>
      <c r="AB180" s="685"/>
      <c r="AC180" s="685"/>
      <c r="AD180" s="685"/>
      <c r="AR180" s="699">
        <f t="shared" si="1"/>
        <v>0</v>
      </c>
      <c r="AS180" s="696"/>
    </row>
    <row r="181" spans="3:45" ht="15" customHeight="1">
      <c r="C181" s="150" t="s">
        <v>1374</v>
      </c>
      <c r="D181" s="935" t="str">
        <f>IF(SUM($AH$11,$AH$28)&gt;0,"",IF(Presentación!AM122="","",Presentación!AM122))</f>
        <v>30114</v>
      </c>
      <c r="E181" s="935"/>
      <c r="F181" s="935"/>
      <c r="G181" s="746" t="str">
        <f>IF(SUM($AH$11,$AH$28)&gt;0,"",IF(Presentación!AL122="","",Presentación!AL122))</f>
        <v>Nautla</v>
      </c>
      <c r="H181" s="746"/>
      <c r="I181" s="746"/>
      <c r="J181" s="746"/>
      <c r="K181" s="746"/>
      <c r="L181" s="746"/>
      <c r="M181" s="746"/>
      <c r="N181" s="746"/>
      <c r="O181" s="746"/>
      <c r="P181" s="746"/>
      <c r="Q181" s="746"/>
      <c r="R181" s="746"/>
      <c r="S181" s="746"/>
      <c r="T181" s="746"/>
      <c r="U181" s="746"/>
      <c r="V181" s="746"/>
      <c r="W181" s="746"/>
      <c r="X181" s="746"/>
      <c r="Y181" s="685"/>
      <c r="Z181" s="685"/>
      <c r="AA181" s="685"/>
      <c r="AB181" s="685"/>
      <c r="AC181" s="685"/>
      <c r="AD181" s="685"/>
      <c r="AR181" s="699">
        <f t="shared" si="1"/>
        <v>0</v>
      </c>
      <c r="AS181" s="696"/>
    </row>
    <row r="182" spans="3:45" ht="15" customHeight="1">
      <c r="C182" s="150" t="s">
        <v>1375</v>
      </c>
      <c r="D182" s="935" t="str">
        <f>IF(SUM($AH$11,$AH$28)&gt;0,"",IF(Presentación!AM123="","",Presentación!AM123))</f>
        <v>30115</v>
      </c>
      <c r="E182" s="935"/>
      <c r="F182" s="935"/>
      <c r="G182" s="746" t="str">
        <f>IF(SUM($AH$11,$AH$28)&gt;0,"",IF(Presentación!AL123="","",Presentación!AL123))</f>
        <v>Nogales</v>
      </c>
      <c r="H182" s="746"/>
      <c r="I182" s="746"/>
      <c r="J182" s="746"/>
      <c r="K182" s="746"/>
      <c r="L182" s="746"/>
      <c r="M182" s="746"/>
      <c r="N182" s="746"/>
      <c r="O182" s="746"/>
      <c r="P182" s="746"/>
      <c r="Q182" s="746"/>
      <c r="R182" s="746"/>
      <c r="S182" s="746"/>
      <c r="T182" s="746"/>
      <c r="U182" s="746"/>
      <c r="V182" s="746"/>
      <c r="W182" s="746"/>
      <c r="X182" s="746"/>
      <c r="Y182" s="685"/>
      <c r="Z182" s="685"/>
      <c r="AA182" s="685"/>
      <c r="AB182" s="685"/>
      <c r="AC182" s="685"/>
      <c r="AD182" s="685"/>
      <c r="AR182" s="699">
        <f t="shared" si="1"/>
        <v>0</v>
      </c>
      <c r="AS182" s="696"/>
    </row>
    <row r="183" spans="3:45" ht="15" customHeight="1">
      <c r="C183" s="150" t="s">
        <v>1376</v>
      </c>
      <c r="D183" s="935" t="str">
        <f>IF(SUM($AH$11,$AH$28)&gt;0,"",IF(Presentación!AM124="","",Presentación!AM124))</f>
        <v>30116</v>
      </c>
      <c r="E183" s="935"/>
      <c r="F183" s="935"/>
      <c r="G183" s="746" t="str">
        <f>IF(SUM($AH$11,$AH$28)&gt;0,"",IF(Presentación!AL124="","",Presentación!AL124))</f>
        <v>Oluta</v>
      </c>
      <c r="H183" s="746"/>
      <c r="I183" s="746"/>
      <c r="J183" s="746"/>
      <c r="K183" s="746"/>
      <c r="L183" s="746"/>
      <c r="M183" s="746"/>
      <c r="N183" s="746"/>
      <c r="O183" s="746"/>
      <c r="P183" s="746"/>
      <c r="Q183" s="746"/>
      <c r="R183" s="746"/>
      <c r="S183" s="746"/>
      <c r="T183" s="746"/>
      <c r="U183" s="746"/>
      <c r="V183" s="746"/>
      <c r="W183" s="746"/>
      <c r="X183" s="746"/>
      <c r="Y183" s="685"/>
      <c r="Z183" s="685"/>
      <c r="AA183" s="685"/>
      <c r="AB183" s="685"/>
      <c r="AC183" s="685"/>
      <c r="AD183" s="685"/>
      <c r="AR183" s="699">
        <f t="shared" si="1"/>
        <v>0</v>
      </c>
      <c r="AS183" s="696"/>
    </row>
    <row r="184" spans="3:45" ht="15" customHeight="1">
      <c r="C184" s="150" t="s">
        <v>1377</v>
      </c>
      <c r="D184" s="935" t="str">
        <f>IF(SUM($AH$11,$AH$28)&gt;0,"",IF(Presentación!AM125="","",Presentación!AM125))</f>
        <v>30117</v>
      </c>
      <c r="E184" s="935"/>
      <c r="F184" s="935"/>
      <c r="G184" s="746" t="str">
        <f>IF(SUM($AH$11,$AH$28)&gt;0,"",IF(Presentación!AL125="","",Presentación!AL125))</f>
        <v>Omealca</v>
      </c>
      <c r="H184" s="746"/>
      <c r="I184" s="746"/>
      <c r="J184" s="746"/>
      <c r="K184" s="746"/>
      <c r="L184" s="746"/>
      <c r="M184" s="746"/>
      <c r="N184" s="746"/>
      <c r="O184" s="746"/>
      <c r="P184" s="746"/>
      <c r="Q184" s="746"/>
      <c r="R184" s="746"/>
      <c r="S184" s="746"/>
      <c r="T184" s="746"/>
      <c r="U184" s="746"/>
      <c r="V184" s="746"/>
      <c r="W184" s="746"/>
      <c r="X184" s="746"/>
      <c r="Y184" s="685"/>
      <c r="Z184" s="685"/>
      <c r="AA184" s="685"/>
      <c r="AB184" s="685"/>
      <c r="AC184" s="685"/>
      <c r="AD184" s="685"/>
      <c r="AR184" s="699">
        <f t="shared" si="1"/>
        <v>0</v>
      </c>
      <c r="AS184" s="696"/>
    </row>
    <row r="185" spans="3:45" ht="15" customHeight="1">
      <c r="C185" s="150" t="s">
        <v>1378</v>
      </c>
      <c r="D185" s="935" t="str">
        <f>IF(SUM($AH$11,$AH$28)&gt;0,"",IF(Presentación!AM126="","",Presentación!AM126))</f>
        <v>30118</v>
      </c>
      <c r="E185" s="935"/>
      <c r="F185" s="935"/>
      <c r="G185" s="746" t="str">
        <f>IF(SUM($AH$11,$AH$28)&gt;0,"",IF(Presentación!AL126="","",Presentación!AL126))</f>
        <v>Orizaba</v>
      </c>
      <c r="H185" s="746"/>
      <c r="I185" s="746"/>
      <c r="J185" s="746"/>
      <c r="K185" s="746"/>
      <c r="L185" s="746"/>
      <c r="M185" s="746"/>
      <c r="N185" s="746"/>
      <c r="O185" s="746"/>
      <c r="P185" s="746"/>
      <c r="Q185" s="746"/>
      <c r="R185" s="746"/>
      <c r="S185" s="746"/>
      <c r="T185" s="746"/>
      <c r="U185" s="746"/>
      <c r="V185" s="746"/>
      <c r="W185" s="746"/>
      <c r="X185" s="746"/>
      <c r="Y185" s="685"/>
      <c r="Z185" s="685"/>
      <c r="AA185" s="685"/>
      <c r="AB185" s="685"/>
      <c r="AC185" s="685"/>
      <c r="AD185" s="685"/>
      <c r="AR185" s="699">
        <f t="shared" si="1"/>
        <v>0</v>
      </c>
      <c r="AS185" s="696"/>
    </row>
    <row r="186" spans="3:45" ht="15" customHeight="1">
      <c r="C186" s="150" t="s">
        <v>1379</v>
      </c>
      <c r="D186" s="935" t="str">
        <f>IF(SUM($AH$11,$AH$28)&gt;0,"",IF(Presentación!AM127="","",Presentación!AM127))</f>
        <v>30119</v>
      </c>
      <c r="E186" s="935"/>
      <c r="F186" s="935"/>
      <c r="G186" s="746" t="str">
        <f>IF(SUM($AH$11,$AH$28)&gt;0,"",IF(Presentación!AL127="","",Presentación!AL127))</f>
        <v>Otatitlán</v>
      </c>
      <c r="H186" s="746"/>
      <c r="I186" s="746"/>
      <c r="J186" s="746"/>
      <c r="K186" s="746"/>
      <c r="L186" s="746"/>
      <c r="M186" s="746"/>
      <c r="N186" s="746"/>
      <c r="O186" s="746"/>
      <c r="P186" s="746"/>
      <c r="Q186" s="746"/>
      <c r="R186" s="746"/>
      <c r="S186" s="746"/>
      <c r="T186" s="746"/>
      <c r="U186" s="746"/>
      <c r="V186" s="746"/>
      <c r="W186" s="746"/>
      <c r="X186" s="746"/>
      <c r="Y186" s="685"/>
      <c r="Z186" s="685"/>
      <c r="AA186" s="685"/>
      <c r="AB186" s="685"/>
      <c r="AC186" s="685"/>
      <c r="AD186" s="685"/>
      <c r="AR186" s="699">
        <f t="shared" si="1"/>
        <v>0</v>
      </c>
      <c r="AS186" s="696"/>
    </row>
    <row r="187" spans="3:45" ht="15" customHeight="1">
      <c r="C187" s="150" t="s">
        <v>1380</v>
      </c>
      <c r="D187" s="935" t="str">
        <f>IF(SUM($AH$11,$AH$28)&gt;0,"",IF(Presentación!AM128="","",Presentación!AM128))</f>
        <v>30120</v>
      </c>
      <c r="E187" s="935"/>
      <c r="F187" s="935"/>
      <c r="G187" s="746" t="str">
        <f>IF(SUM($AH$11,$AH$28)&gt;0,"",IF(Presentación!AL128="","",Presentación!AL128))</f>
        <v>Oteapan</v>
      </c>
      <c r="H187" s="746"/>
      <c r="I187" s="746"/>
      <c r="J187" s="746"/>
      <c r="K187" s="746"/>
      <c r="L187" s="746"/>
      <c r="M187" s="746"/>
      <c r="N187" s="746"/>
      <c r="O187" s="746"/>
      <c r="P187" s="746"/>
      <c r="Q187" s="746"/>
      <c r="R187" s="746"/>
      <c r="S187" s="746"/>
      <c r="T187" s="746"/>
      <c r="U187" s="746"/>
      <c r="V187" s="746"/>
      <c r="W187" s="746"/>
      <c r="X187" s="746"/>
      <c r="Y187" s="685"/>
      <c r="Z187" s="685"/>
      <c r="AA187" s="685"/>
      <c r="AB187" s="685"/>
      <c r="AC187" s="685"/>
      <c r="AD187" s="685"/>
      <c r="AR187" s="699">
        <f t="shared" si="1"/>
        <v>0</v>
      </c>
      <c r="AS187" s="696"/>
    </row>
    <row r="188" spans="3:45" ht="15" customHeight="1">
      <c r="C188" s="150" t="s">
        <v>1381</v>
      </c>
      <c r="D188" s="935" t="str">
        <f>IF(SUM($AH$11,$AH$28)&gt;0,"",IF(Presentación!AM129="","",Presentación!AM129))</f>
        <v>30121</v>
      </c>
      <c r="E188" s="935"/>
      <c r="F188" s="935"/>
      <c r="G188" s="746" t="str">
        <f>IF(SUM($AH$11,$AH$28)&gt;0,"",IF(Presentación!AL129="","",Presentación!AL129))</f>
        <v>Ozuluama de Mascareñas</v>
      </c>
      <c r="H188" s="746"/>
      <c r="I188" s="746"/>
      <c r="J188" s="746"/>
      <c r="K188" s="746"/>
      <c r="L188" s="746"/>
      <c r="M188" s="746"/>
      <c r="N188" s="746"/>
      <c r="O188" s="746"/>
      <c r="P188" s="746"/>
      <c r="Q188" s="746"/>
      <c r="R188" s="746"/>
      <c r="S188" s="746"/>
      <c r="T188" s="746"/>
      <c r="U188" s="746"/>
      <c r="V188" s="746"/>
      <c r="W188" s="746"/>
      <c r="X188" s="746"/>
      <c r="Y188" s="685"/>
      <c r="Z188" s="685"/>
      <c r="AA188" s="685"/>
      <c r="AB188" s="685"/>
      <c r="AC188" s="685"/>
      <c r="AD188" s="685"/>
      <c r="AR188" s="699">
        <f t="shared" si="1"/>
        <v>0</v>
      </c>
      <c r="AS188" s="696"/>
    </row>
    <row r="189" spans="3:45" ht="15" customHeight="1">
      <c r="C189" s="150" t="s">
        <v>1382</v>
      </c>
      <c r="D189" s="935" t="str">
        <f>IF(SUM($AH$11,$AH$28)&gt;0,"",IF(Presentación!AM130="","",Presentación!AM130))</f>
        <v>30122</v>
      </c>
      <c r="E189" s="935"/>
      <c r="F189" s="935"/>
      <c r="G189" s="746" t="str">
        <f>IF(SUM($AH$11,$AH$28)&gt;0,"",IF(Presentación!AL130="","",Presentación!AL130))</f>
        <v>Pajapan</v>
      </c>
      <c r="H189" s="746"/>
      <c r="I189" s="746"/>
      <c r="J189" s="746"/>
      <c r="K189" s="746"/>
      <c r="L189" s="746"/>
      <c r="M189" s="746"/>
      <c r="N189" s="746"/>
      <c r="O189" s="746"/>
      <c r="P189" s="746"/>
      <c r="Q189" s="746"/>
      <c r="R189" s="746"/>
      <c r="S189" s="746"/>
      <c r="T189" s="746"/>
      <c r="U189" s="746"/>
      <c r="V189" s="746"/>
      <c r="W189" s="746"/>
      <c r="X189" s="746"/>
      <c r="Y189" s="685"/>
      <c r="Z189" s="685"/>
      <c r="AA189" s="685"/>
      <c r="AB189" s="685"/>
      <c r="AC189" s="685"/>
      <c r="AD189" s="685"/>
      <c r="AR189" s="699">
        <f t="shared" si="1"/>
        <v>0</v>
      </c>
      <c r="AS189" s="696"/>
    </row>
    <row r="190" spans="3:45" ht="15" customHeight="1">
      <c r="C190" s="150" t="s">
        <v>1383</v>
      </c>
      <c r="D190" s="935" t="str">
        <f>IF(SUM($AH$11,$AH$28)&gt;0,"",IF(Presentación!AM131="","",Presentación!AM131))</f>
        <v>30123</v>
      </c>
      <c r="E190" s="935"/>
      <c r="F190" s="935"/>
      <c r="G190" s="746" t="str">
        <f>IF(SUM($AH$11,$AH$28)&gt;0,"",IF(Presentación!AL131="","",Presentación!AL131))</f>
        <v>Pánuco</v>
      </c>
      <c r="H190" s="746"/>
      <c r="I190" s="746"/>
      <c r="J190" s="746"/>
      <c r="K190" s="746"/>
      <c r="L190" s="746"/>
      <c r="M190" s="746"/>
      <c r="N190" s="746"/>
      <c r="O190" s="746"/>
      <c r="P190" s="746"/>
      <c r="Q190" s="746"/>
      <c r="R190" s="746"/>
      <c r="S190" s="746"/>
      <c r="T190" s="746"/>
      <c r="U190" s="746"/>
      <c r="V190" s="746"/>
      <c r="W190" s="746"/>
      <c r="X190" s="746"/>
      <c r="Y190" s="685"/>
      <c r="Z190" s="685"/>
      <c r="AA190" s="685"/>
      <c r="AB190" s="685"/>
      <c r="AC190" s="685"/>
      <c r="AD190" s="685"/>
      <c r="AR190" s="699">
        <f t="shared" si="1"/>
        <v>0</v>
      </c>
      <c r="AS190" s="696"/>
    </row>
    <row r="191" spans="3:45" ht="15" customHeight="1">
      <c r="C191" s="150" t="s">
        <v>1384</v>
      </c>
      <c r="D191" s="935" t="str">
        <f>IF(SUM($AH$11,$AH$28)&gt;0,"",IF(Presentación!AM132="","",Presentación!AM132))</f>
        <v>30124</v>
      </c>
      <c r="E191" s="935"/>
      <c r="F191" s="935"/>
      <c r="G191" s="746" t="str">
        <f>IF(SUM($AH$11,$AH$28)&gt;0,"",IF(Presentación!AL132="","",Presentación!AL132))</f>
        <v>Papantla</v>
      </c>
      <c r="H191" s="746"/>
      <c r="I191" s="746"/>
      <c r="J191" s="746"/>
      <c r="K191" s="746"/>
      <c r="L191" s="746"/>
      <c r="M191" s="746"/>
      <c r="N191" s="746"/>
      <c r="O191" s="746"/>
      <c r="P191" s="746"/>
      <c r="Q191" s="746"/>
      <c r="R191" s="746"/>
      <c r="S191" s="746"/>
      <c r="T191" s="746"/>
      <c r="U191" s="746"/>
      <c r="V191" s="746"/>
      <c r="W191" s="746"/>
      <c r="X191" s="746"/>
      <c r="Y191" s="685"/>
      <c r="Z191" s="685"/>
      <c r="AA191" s="685"/>
      <c r="AB191" s="685"/>
      <c r="AC191" s="685"/>
      <c r="AD191" s="685"/>
      <c r="AR191" s="699">
        <f t="shared" si="1"/>
        <v>0</v>
      </c>
      <c r="AS191" s="696"/>
    </row>
    <row r="192" spans="3:45" ht="15" customHeight="1">
      <c r="C192" s="150" t="s">
        <v>1385</v>
      </c>
      <c r="D192" s="935" t="str">
        <f>IF(SUM($AH$11,$AH$28)&gt;0,"",IF(Presentación!AM133="","",Presentación!AM133))</f>
        <v>30125</v>
      </c>
      <c r="E192" s="935"/>
      <c r="F192" s="935"/>
      <c r="G192" s="746" t="str">
        <f>IF(SUM($AH$11,$AH$28)&gt;0,"",IF(Presentación!AL133="","",Presentación!AL133))</f>
        <v>Paso del Macho</v>
      </c>
      <c r="H192" s="746"/>
      <c r="I192" s="746"/>
      <c r="J192" s="746"/>
      <c r="K192" s="746"/>
      <c r="L192" s="746"/>
      <c r="M192" s="746"/>
      <c r="N192" s="746"/>
      <c r="O192" s="746"/>
      <c r="P192" s="746"/>
      <c r="Q192" s="746"/>
      <c r="R192" s="746"/>
      <c r="S192" s="746"/>
      <c r="T192" s="746"/>
      <c r="U192" s="746"/>
      <c r="V192" s="746"/>
      <c r="W192" s="746"/>
      <c r="X192" s="746"/>
      <c r="Y192" s="685"/>
      <c r="Z192" s="685"/>
      <c r="AA192" s="685"/>
      <c r="AB192" s="685"/>
      <c r="AC192" s="685"/>
      <c r="AD192" s="685"/>
      <c r="AR192" s="699">
        <f t="shared" si="1"/>
        <v>0</v>
      </c>
      <c r="AS192" s="696"/>
    </row>
    <row r="193" spans="3:45" ht="15" customHeight="1">
      <c r="C193" s="150" t="s">
        <v>1386</v>
      </c>
      <c r="D193" s="935" t="str">
        <f>IF(SUM($AH$11,$AH$28)&gt;0,"",IF(Presentación!AM134="","",Presentación!AM134))</f>
        <v>30126</v>
      </c>
      <c r="E193" s="935"/>
      <c r="F193" s="935"/>
      <c r="G193" s="746" t="str">
        <f>IF(SUM($AH$11,$AH$28)&gt;0,"",IF(Presentación!AL134="","",Presentación!AL134))</f>
        <v>Paso de Ovejas</v>
      </c>
      <c r="H193" s="746"/>
      <c r="I193" s="746"/>
      <c r="J193" s="746"/>
      <c r="K193" s="746"/>
      <c r="L193" s="746"/>
      <c r="M193" s="746"/>
      <c r="N193" s="746"/>
      <c r="O193" s="746"/>
      <c r="P193" s="746"/>
      <c r="Q193" s="746"/>
      <c r="R193" s="746"/>
      <c r="S193" s="746"/>
      <c r="T193" s="746"/>
      <c r="U193" s="746"/>
      <c r="V193" s="746"/>
      <c r="W193" s="746"/>
      <c r="X193" s="746"/>
      <c r="Y193" s="685"/>
      <c r="Z193" s="685"/>
      <c r="AA193" s="685"/>
      <c r="AB193" s="685"/>
      <c r="AC193" s="685"/>
      <c r="AD193" s="685"/>
      <c r="AR193" s="699">
        <f t="shared" si="1"/>
        <v>0</v>
      </c>
      <c r="AS193" s="696"/>
    </row>
    <row r="194" spans="3:45" ht="15" customHeight="1">
      <c r="C194" s="150" t="s">
        <v>1387</v>
      </c>
      <c r="D194" s="935" t="str">
        <f>IF(SUM($AH$11,$AH$28)&gt;0,"",IF(Presentación!AM135="","",Presentación!AM135))</f>
        <v>30127</v>
      </c>
      <c r="E194" s="935"/>
      <c r="F194" s="935"/>
      <c r="G194" s="746" t="str">
        <f>IF(SUM($AH$11,$AH$28)&gt;0,"",IF(Presentación!AL135="","",Presentación!AL135))</f>
        <v>La Perla</v>
      </c>
      <c r="H194" s="746"/>
      <c r="I194" s="746"/>
      <c r="J194" s="746"/>
      <c r="K194" s="746"/>
      <c r="L194" s="746"/>
      <c r="M194" s="746"/>
      <c r="N194" s="746"/>
      <c r="O194" s="746"/>
      <c r="P194" s="746"/>
      <c r="Q194" s="746"/>
      <c r="R194" s="746"/>
      <c r="S194" s="746"/>
      <c r="T194" s="746"/>
      <c r="U194" s="746"/>
      <c r="V194" s="746"/>
      <c r="W194" s="746"/>
      <c r="X194" s="746"/>
      <c r="Y194" s="685"/>
      <c r="Z194" s="685"/>
      <c r="AA194" s="685"/>
      <c r="AB194" s="685"/>
      <c r="AC194" s="685"/>
      <c r="AD194" s="685"/>
      <c r="AR194" s="699">
        <f t="shared" si="1"/>
        <v>0</v>
      </c>
      <c r="AS194" s="696"/>
    </row>
    <row r="195" spans="3:45" ht="15" customHeight="1">
      <c r="C195" s="150" t="s">
        <v>1388</v>
      </c>
      <c r="D195" s="935" t="str">
        <f>IF(SUM($AH$11,$AH$28)&gt;0,"",IF(Presentación!AM136="","",Presentación!AM136))</f>
        <v>30128</v>
      </c>
      <c r="E195" s="935"/>
      <c r="F195" s="935"/>
      <c r="G195" s="746" t="str">
        <f>IF(SUM($AH$11,$AH$28)&gt;0,"",IF(Presentación!AL136="","",Presentación!AL136))</f>
        <v>Perote</v>
      </c>
      <c r="H195" s="746"/>
      <c r="I195" s="746"/>
      <c r="J195" s="746"/>
      <c r="K195" s="746"/>
      <c r="L195" s="746"/>
      <c r="M195" s="746"/>
      <c r="N195" s="746"/>
      <c r="O195" s="746"/>
      <c r="P195" s="746"/>
      <c r="Q195" s="746"/>
      <c r="R195" s="746"/>
      <c r="S195" s="746"/>
      <c r="T195" s="746"/>
      <c r="U195" s="746"/>
      <c r="V195" s="746"/>
      <c r="W195" s="746"/>
      <c r="X195" s="746"/>
      <c r="Y195" s="685"/>
      <c r="Z195" s="685"/>
      <c r="AA195" s="685"/>
      <c r="AB195" s="685"/>
      <c r="AC195" s="685"/>
      <c r="AD195" s="685"/>
      <c r="AR195" s="699">
        <f t="shared" si="1"/>
        <v>0</v>
      </c>
      <c r="AS195" s="696"/>
    </row>
    <row r="196" spans="3:45" ht="15" customHeight="1">
      <c r="C196" s="150" t="s">
        <v>1389</v>
      </c>
      <c r="D196" s="935" t="str">
        <f>IF(SUM($AH$11,$AH$28)&gt;0,"",IF(Presentación!AM137="","",Presentación!AM137))</f>
        <v>30129</v>
      </c>
      <c r="E196" s="935"/>
      <c r="F196" s="935"/>
      <c r="G196" s="746" t="str">
        <f>IF(SUM($AH$11,$AH$28)&gt;0,"",IF(Presentación!AL137="","",Presentación!AL137))</f>
        <v>Platón Sánchez</v>
      </c>
      <c r="H196" s="746"/>
      <c r="I196" s="746"/>
      <c r="J196" s="746"/>
      <c r="K196" s="746"/>
      <c r="L196" s="746"/>
      <c r="M196" s="746"/>
      <c r="N196" s="746"/>
      <c r="O196" s="746"/>
      <c r="P196" s="746"/>
      <c r="Q196" s="746"/>
      <c r="R196" s="746"/>
      <c r="S196" s="746"/>
      <c r="T196" s="746"/>
      <c r="U196" s="746"/>
      <c r="V196" s="746"/>
      <c r="W196" s="746"/>
      <c r="X196" s="746"/>
      <c r="Y196" s="685"/>
      <c r="Z196" s="685"/>
      <c r="AA196" s="685"/>
      <c r="AB196" s="685"/>
      <c r="AC196" s="685"/>
      <c r="AD196" s="685"/>
      <c r="AR196" s="699">
        <f t="shared" si="1"/>
        <v>0</v>
      </c>
      <c r="AS196" s="696"/>
    </row>
    <row r="197" spans="3:45" ht="15" customHeight="1">
      <c r="C197" s="150" t="s">
        <v>1390</v>
      </c>
      <c r="D197" s="935" t="str">
        <f>IF(SUM($AH$11,$AH$28)&gt;0,"",IF(Presentación!AM138="","",Presentación!AM138))</f>
        <v>30130</v>
      </c>
      <c r="E197" s="935"/>
      <c r="F197" s="935"/>
      <c r="G197" s="746" t="str">
        <f>IF(SUM($AH$11,$AH$28)&gt;0,"",IF(Presentación!AL138="","",Presentación!AL138))</f>
        <v>Playa Vicente</v>
      </c>
      <c r="H197" s="746"/>
      <c r="I197" s="746"/>
      <c r="J197" s="746"/>
      <c r="K197" s="746"/>
      <c r="L197" s="746"/>
      <c r="M197" s="746"/>
      <c r="N197" s="746"/>
      <c r="O197" s="746"/>
      <c r="P197" s="746"/>
      <c r="Q197" s="746"/>
      <c r="R197" s="746"/>
      <c r="S197" s="746"/>
      <c r="T197" s="746"/>
      <c r="U197" s="746"/>
      <c r="V197" s="746"/>
      <c r="W197" s="746"/>
      <c r="X197" s="746"/>
      <c r="Y197" s="685"/>
      <c r="Z197" s="685"/>
      <c r="AA197" s="685"/>
      <c r="AB197" s="685"/>
      <c r="AC197" s="685"/>
      <c r="AD197" s="685"/>
      <c r="AR197" s="699">
        <f t="shared" ref="AR197:AR260" si="2">IF($AH$58=$AJ$58,0,IF(OR(AND(D197&lt;&gt;"",G197&lt;&gt;"",SUM(Y197)&gt;0,COUNTA(Y197)=COUNTA($Y$65)),AND(D197&lt;&gt;"",G197&lt;&gt;"",COUNTIF(Y197,"NS")=COUNTA($Y$65)),AND(D197&lt;&gt;"",G197&lt;&gt;"",SUM(Y197)=0,COUNTA(Y197)=0),AND(D197="",G197="",COUNTA(Y197)=0)),0,1))</f>
        <v>0</v>
      </c>
      <c r="AS197" s="696"/>
    </row>
    <row r="198" spans="3:45" ht="15" customHeight="1">
      <c r="C198" s="150" t="s">
        <v>1391</v>
      </c>
      <c r="D198" s="935" t="str">
        <f>IF(SUM($AH$11,$AH$28)&gt;0,"",IF(Presentación!AM139="","",Presentación!AM139))</f>
        <v>30131</v>
      </c>
      <c r="E198" s="935"/>
      <c r="F198" s="935"/>
      <c r="G198" s="746" t="str">
        <f>IF(SUM($AH$11,$AH$28)&gt;0,"",IF(Presentación!AL139="","",Presentación!AL139))</f>
        <v>Poza Rica de Hidalgo</v>
      </c>
      <c r="H198" s="746"/>
      <c r="I198" s="746"/>
      <c r="J198" s="746"/>
      <c r="K198" s="746"/>
      <c r="L198" s="746"/>
      <c r="M198" s="746"/>
      <c r="N198" s="746"/>
      <c r="O198" s="746"/>
      <c r="P198" s="746"/>
      <c r="Q198" s="746"/>
      <c r="R198" s="746"/>
      <c r="S198" s="746"/>
      <c r="T198" s="746"/>
      <c r="U198" s="746"/>
      <c r="V198" s="746"/>
      <c r="W198" s="746"/>
      <c r="X198" s="746"/>
      <c r="Y198" s="685"/>
      <c r="Z198" s="685"/>
      <c r="AA198" s="685"/>
      <c r="AB198" s="685"/>
      <c r="AC198" s="685"/>
      <c r="AD198" s="685"/>
      <c r="AR198" s="699">
        <f t="shared" si="2"/>
        <v>0</v>
      </c>
      <c r="AS198" s="696"/>
    </row>
    <row r="199" spans="3:45" ht="15" customHeight="1">
      <c r="C199" s="150" t="s">
        <v>1392</v>
      </c>
      <c r="D199" s="935" t="str">
        <f>IF(SUM($AH$11,$AH$28)&gt;0,"",IF(Presentación!AM140="","",Presentación!AM140))</f>
        <v>30132</v>
      </c>
      <c r="E199" s="935"/>
      <c r="F199" s="935"/>
      <c r="G199" s="746" t="str">
        <f>IF(SUM($AH$11,$AH$28)&gt;0,"",IF(Presentación!AL140="","",Presentación!AL140))</f>
        <v>Las Vigas de Ramírez</v>
      </c>
      <c r="H199" s="746"/>
      <c r="I199" s="746"/>
      <c r="J199" s="746"/>
      <c r="K199" s="746"/>
      <c r="L199" s="746"/>
      <c r="M199" s="746"/>
      <c r="N199" s="746"/>
      <c r="O199" s="746"/>
      <c r="P199" s="746"/>
      <c r="Q199" s="746"/>
      <c r="R199" s="746"/>
      <c r="S199" s="746"/>
      <c r="T199" s="746"/>
      <c r="U199" s="746"/>
      <c r="V199" s="746"/>
      <c r="W199" s="746"/>
      <c r="X199" s="746"/>
      <c r="Y199" s="685"/>
      <c r="Z199" s="685"/>
      <c r="AA199" s="685"/>
      <c r="AB199" s="685"/>
      <c r="AC199" s="685"/>
      <c r="AD199" s="685"/>
      <c r="AR199" s="699">
        <f t="shared" si="2"/>
        <v>0</v>
      </c>
      <c r="AS199" s="696"/>
    </row>
    <row r="200" spans="3:45" ht="15" customHeight="1">
      <c r="C200" s="150" t="s">
        <v>1393</v>
      </c>
      <c r="D200" s="935" t="str">
        <f>IF(SUM($AH$11,$AH$28)&gt;0,"",IF(Presentación!AM141="","",Presentación!AM141))</f>
        <v>30133</v>
      </c>
      <c r="E200" s="935"/>
      <c r="F200" s="935"/>
      <c r="G200" s="746" t="str">
        <f>IF(SUM($AH$11,$AH$28)&gt;0,"",IF(Presentación!AL141="","",Presentación!AL141))</f>
        <v>Pueblo Viejo</v>
      </c>
      <c r="H200" s="746"/>
      <c r="I200" s="746"/>
      <c r="J200" s="746"/>
      <c r="K200" s="746"/>
      <c r="L200" s="746"/>
      <c r="M200" s="746"/>
      <c r="N200" s="746"/>
      <c r="O200" s="746"/>
      <c r="P200" s="746"/>
      <c r="Q200" s="746"/>
      <c r="R200" s="746"/>
      <c r="S200" s="746"/>
      <c r="T200" s="746"/>
      <c r="U200" s="746"/>
      <c r="V200" s="746"/>
      <c r="W200" s="746"/>
      <c r="X200" s="746"/>
      <c r="Y200" s="685"/>
      <c r="Z200" s="685"/>
      <c r="AA200" s="685"/>
      <c r="AB200" s="685"/>
      <c r="AC200" s="685"/>
      <c r="AD200" s="685"/>
      <c r="AR200" s="699">
        <f t="shared" si="2"/>
        <v>0</v>
      </c>
      <c r="AS200" s="696"/>
    </row>
    <row r="201" spans="3:45" ht="15" customHeight="1">
      <c r="C201" s="150" t="s">
        <v>1394</v>
      </c>
      <c r="D201" s="935" t="str">
        <f>IF(SUM($AH$11,$AH$28)&gt;0,"",IF(Presentación!AM142="","",Presentación!AM142))</f>
        <v>30134</v>
      </c>
      <c r="E201" s="935"/>
      <c r="F201" s="935"/>
      <c r="G201" s="746" t="str">
        <f>IF(SUM($AH$11,$AH$28)&gt;0,"",IF(Presentación!AL142="","",Presentación!AL142))</f>
        <v>Puente Nacional</v>
      </c>
      <c r="H201" s="746"/>
      <c r="I201" s="746"/>
      <c r="J201" s="746"/>
      <c r="K201" s="746"/>
      <c r="L201" s="746"/>
      <c r="M201" s="746"/>
      <c r="N201" s="746"/>
      <c r="O201" s="746"/>
      <c r="P201" s="746"/>
      <c r="Q201" s="746"/>
      <c r="R201" s="746"/>
      <c r="S201" s="746"/>
      <c r="T201" s="746"/>
      <c r="U201" s="746"/>
      <c r="V201" s="746"/>
      <c r="W201" s="746"/>
      <c r="X201" s="746"/>
      <c r="Y201" s="685"/>
      <c r="Z201" s="685"/>
      <c r="AA201" s="685"/>
      <c r="AB201" s="685"/>
      <c r="AC201" s="685"/>
      <c r="AD201" s="685"/>
      <c r="AR201" s="699">
        <f t="shared" si="2"/>
        <v>0</v>
      </c>
      <c r="AS201" s="696"/>
    </row>
    <row r="202" spans="3:45" ht="15" customHeight="1">
      <c r="C202" s="150" t="s">
        <v>1395</v>
      </c>
      <c r="D202" s="935" t="str">
        <f>IF(SUM($AH$11,$AH$28)&gt;0,"",IF(Presentación!AM143="","",Presentación!AM143))</f>
        <v>30135</v>
      </c>
      <c r="E202" s="935"/>
      <c r="F202" s="935"/>
      <c r="G202" s="746" t="str">
        <f>IF(SUM($AH$11,$AH$28)&gt;0,"",IF(Presentación!AL143="","",Presentación!AL143))</f>
        <v>Rafael Delgado</v>
      </c>
      <c r="H202" s="746"/>
      <c r="I202" s="746"/>
      <c r="J202" s="746"/>
      <c r="K202" s="746"/>
      <c r="L202" s="746"/>
      <c r="M202" s="746"/>
      <c r="N202" s="746"/>
      <c r="O202" s="746"/>
      <c r="P202" s="746"/>
      <c r="Q202" s="746"/>
      <c r="R202" s="746"/>
      <c r="S202" s="746"/>
      <c r="T202" s="746"/>
      <c r="U202" s="746"/>
      <c r="V202" s="746"/>
      <c r="W202" s="746"/>
      <c r="X202" s="746"/>
      <c r="Y202" s="685"/>
      <c r="Z202" s="685"/>
      <c r="AA202" s="685"/>
      <c r="AB202" s="685"/>
      <c r="AC202" s="685"/>
      <c r="AD202" s="685"/>
      <c r="AR202" s="699">
        <f t="shared" si="2"/>
        <v>0</v>
      </c>
      <c r="AS202" s="696"/>
    </row>
    <row r="203" spans="3:45" ht="15" customHeight="1">
      <c r="C203" s="150" t="s">
        <v>1396</v>
      </c>
      <c r="D203" s="935" t="str">
        <f>IF(SUM($AH$11,$AH$28)&gt;0,"",IF(Presentación!AM144="","",Presentación!AM144))</f>
        <v>30136</v>
      </c>
      <c r="E203" s="935"/>
      <c r="F203" s="935"/>
      <c r="G203" s="746" t="str">
        <f>IF(SUM($AH$11,$AH$28)&gt;0,"",IF(Presentación!AL144="","",Presentación!AL144))</f>
        <v>Rafael Lucio</v>
      </c>
      <c r="H203" s="746"/>
      <c r="I203" s="746"/>
      <c r="J203" s="746"/>
      <c r="K203" s="746"/>
      <c r="L203" s="746"/>
      <c r="M203" s="746"/>
      <c r="N203" s="746"/>
      <c r="O203" s="746"/>
      <c r="P203" s="746"/>
      <c r="Q203" s="746"/>
      <c r="R203" s="746"/>
      <c r="S203" s="746"/>
      <c r="T203" s="746"/>
      <c r="U203" s="746"/>
      <c r="V203" s="746"/>
      <c r="W203" s="746"/>
      <c r="X203" s="746"/>
      <c r="Y203" s="685"/>
      <c r="Z203" s="685"/>
      <c r="AA203" s="685"/>
      <c r="AB203" s="685"/>
      <c r="AC203" s="685"/>
      <c r="AD203" s="685"/>
      <c r="AR203" s="699">
        <f t="shared" si="2"/>
        <v>0</v>
      </c>
      <c r="AS203" s="696"/>
    </row>
    <row r="204" spans="3:45" ht="15" customHeight="1">
      <c r="C204" s="150" t="s">
        <v>1397</v>
      </c>
      <c r="D204" s="935" t="str">
        <f>IF(SUM($AH$11,$AH$28)&gt;0,"",IF(Presentación!AM145="","",Presentación!AM145))</f>
        <v>30137</v>
      </c>
      <c r="E204" s="935"/>
      <c r="F204" s="935"/>
      <c r="G204" s="746" t="str">
        <f>IF(SUM($AH$11,$AH$28)&gt;0,"",IF(Presentación!AL145="","",Presentación!AL145))</f>
        <v>Los Reyes</v>
      </c>
      <c r="H204" s="746"/>
      <c r="I204" s="746"/>
      <c r="J204" s="746"/>
      <c r="K204" s="746"/>
      <c r="L204" s="746"/>
      <c r="M204" s="746"/>
      <c r="N204" s="746"/>
      <c r="O204" s="746"/>
      <c r="P204" s="746"/>
      <c r="Q204" s="746"/>
      <c r="R204" s="746"/>
      <c r="S204" s="746"/>
      <c r="T204" s="746"/>
      <c r="U204" s="746"/>
      <c r="V204" s="746"/>
      <c r="W204" s="746"/>
      <c r="X204" s="746"/>
      <c r="Y204" s="685"/>
      <c r="Z204" s="685"/>
      <c r="AA204" s="685"/>
      <c r="AB204" s="685"/>
      <c r="AC204" s="685"/>
      <c r="AD204" s="685"/>
      <c r="AR204" s="699">
        <f t="shared" si="2"/>
        <v>0</v>
      </c>
      <c r="AS204" s="696"/>
    </row>
    <row r="205" spans="3:45" ht="15" customHeight="1">
      <c r="C205" s="150" t="s">
        <v>1398</v>
      </c>
      <c r="D205" s="935" t="str">
        <f>IF(SUM($AH$11,$AH$28)&gt;0,"",IF(Presentación!AM146="","",Presentación!AM146))</f>
        <v>30138</v>
      </c>
      <c r="E205" s="935"/>
      <c r="F205" s="935"/>
      <c r="G205" s="746" t="str">
        <f>IF(SUM($AH$11,$AH$28)&gt;0,"",IF(Presentación!AL146="","",Presentación!AL146))</f>
        <v>Río Blanco</v>
      </c>
      <c r="H205" s="746"/>
      <c r="I205" s="746"/>
      <c r="J205" s="746"/>
      <c r="K205" s="746"/>
      <c r="L205" s="746"/>
      <c r="M205" s="746"/>
      <c r="N205" s="746"/>
      <c r="O205" s="746"/>
      <c r="P205" s="746"/>
      <c r="Q205" s="746"/>
      <c r="R205" s="746"/>
      <c r="S205" s="746"/>
      <c r="T205" s="746"/>
      <c r="U205" s="746"/>
      <c r="V205" s="746"/>
      <c r="W205" s="746"/>
      <c r="X205" s="746"/>
      <c r="Y205" s="685"/>
      <c r="Z205" s="685"/>
      <c r="AA205" s="685"/>
      <c r="AB205" s="685"/>
      <c r="AC205" s="685"/>
      <c r="AD205" s="685"/>
      <c r="AR205" s="699">
        <f t="shared" si="2"/>
        <v>0</v>
      </c>
      <c r="AS205" s="696"/>
    </row>
    <row r="206" spans="3:45" ht="15" customHeight="1">
      <c r="C206" s="150" t="s">
        <v>1399</v>
      </c>
      <c r="D206" s="935" t="str">
        <f>IF(SUM($AH$11,$AH$28)&gt;0,"",IF(Presentación!AM147="","",Presentación!AM147))</f>
        <v>30139</v>
      </c>
      <c r="E206" s="935"/>
      <c r="F206" s="935"/>
      <c r="G206" s="746" t="str">
        <f>IF(SUM($AH$11,$AH$28)&gt;0,"",IF(Presentación!AL147="","",Presentación!AL147))</f>
        <v>Saltabarranca</v>
      </c>
      <c r="H206" s="746"/>
      <c r="I206" s="746"/>
      <c r="J206" s="746"/>
      <c r="K206" s="746"/>
      <c r="L206" s="746"/>
      <c r="M206" s="746"/>
      <c r="N206" s="746"/>
      <c r="O206" s="746"/>
      <c r="P206" s="746"/>
      <c r="Q206" s="746"/>
      <c r="R206" s="746"/>
      <c r="S206" s="746"/>
      <c r="T206" s="746"/>
      <c r="U206" s="746"/>
      <c r="V206" s="746"/>
      <c r="W206" s="746"/>
      <c r="X206" s="746"/>
      <c r="Y206" s="685"/>
      <c r="Z206" s="685"/>
      <c r="AA206" s="685"/>
      <c r="AB206" s="685"/>
      <c r="AC206" s="685"/>
      <c r="AD206" s="685"/>
      <c r="AR206" s="699">
        <f t="shared" si="2"/>
        <v>0</v>
      </c>
      <c r="AS206" s="696"/>
    </row>
    <row r="207" spans="3:45" ht="15" customHeight="1">
      <c r="C207" s="150" t="s">
        <v>1400</v>
      </c>
      <c r="D207" s="935" t="str">
        <f>IF(SUM($AH$11,$AH$28)&gt;0,"",IF(Presentación!AM148="","",Presentación!AM148))</f>
        <v>30140</v>
      </c>
      <c r="E207" s="935"/>
      <c r="F207" s="935"/>
      <c r="G207" s="746" t="str">
        <f>IF(SUM($AH$11,$AH$28)&gt;0,"",IF(Presentación!AL148="","",Presentación!AL148))</f>
        <v>San Andrés Tenejapan</v>
      </c>
      <c r="H207" s="746"/>
      <c r="I207" s="746"/>
      <c r="J207" s="746"/>
      <c r="K207" s="746"/>
      <c r="L207" s="746"/>
      <c r="M207" s="746"/>
      <c r="N207" s="746"/>
      <c r="O207" s="746"/>
      <c r="P207" s="746"/>
      <c r="Q207" s="746"/>
      <c r="R207" s="746"/>
      <c r="S207" s="746"/>
      <c r="T207" s="746"/>
      <c r="U207" s="746"/>
      <c r="V207" s="746"/>
      <c r="W207" s="746"/>
      <c r="X207" s="746"/>
      <c r="Y207" s="685"/>
      <c r="Z207" s="685"/>
      <c r="AA207" s="685"/>
      <c r="AB207" s="685"/>
      <c r="AC207" s="685"/>
      <c r="AD207" s="685"/>
      <c r="AR207" s="699">
        <f t="shared" si="2"/>
        <v>0</v>
      </c>
      <c r="AS207" s="696"/>
    </row>
    <row r="208" spans="3:45" ht="15" customHeight="1">
      <c r="C208" s="150" t="s">
        <v>1401</v>
      </c>
      <c r="D208" s="935" t="str">
        <f>IF(SUM($AH$11,$AH$28)&gt;0,"",IF(Presentación!AM149="","",Presentación!AM149))</f>
        <v>30141</v>
      </c>
      <c r="E208" s="935"/>
      <c r="F208" s="935"/>
      <c r="G208" s="746" t="str">
        <f>IF(SUM($AH$11,$AH$28)&gt;0,"",IF(Presentación!AL149="","",Presentación!AL149))</f>
        <v>San Andrés Tuxtla</v>
      </c>
      <c r="H208" s="746"/>
      <c r="I208" s="746"/>
      <c r="J208" s="746"/>
      <c r="K208" s="746"/>
      <c r="L208" s="746"/>
      <c r="M208" s="746"/>
      <c r="N208" s="746"/>
      <c r="O208" s="746"/>
      <c r="P208" s="746"/>
      <c r="Q208" s="746"/>
      <c r="R208" s="746"/>
      <c r="S208" s="746"/>
      <c r="T208" s="746"/>
      <c r="U208" s="746"/>
      <c r="V208" s="746"/>
      <c r="W208" s="746"/>
      <c r="X208" s="746"/>
      <c r="Y208" s="685"/>
      <c r="Z208" s="685"/>
      <c r="AA208" s="685"/>
      <c r="AB208" s="685"/>
      <c r="AC208" s="685"/>
      <c r="AD208" s="685"/>
      <c r="AR208" s="699">
        <f t="shared" si="2"/>
        <v>0</v>
      </c>
      <c r="AS208" s="696"/>
    </row>
    <row r="209" spans="3:45" ht="15" customHeight="1">
      <c r="C209" s="150" t="s">
        <v>1402</v>
      </c>
      <c r="D209" s="935" t="str">
        <f>IF(SUM($AH$11,$AH$28)&gt;0,"",IF(Presentación!AM150="","",Presentación!AM150))</f>
        <v>30142</v>
      </c>
      <c r="E209" s="935"/>
      <c r="F209" s="935"/>
      <c r="G209" s="746" t="str">
        <f>IF(SUM($AH$11,$AH$28)&gt;0,"",IF(Presentación!AL150="","",Presentación!AL150))</f>
        <v>San Juan Evangelista</v>
      </c>
      <c r="H209" s="746"/>
      <c r="I209" s="746"/>
      <c r="J209" s="746"/>
      <c r="K209" s="746"/>
      <c r="L209" s="746"/>
      <c r="M209" s="746"/>
      <c r="N209" s="746"/>
      <c r="O209" s="746"/>
      <c r="P209" s="746"/>
      <c r="Q209" s="746"/>
      <c r="R209" s="746"/>
      <c r="S209" s="746"/>
      <c r="T209" s="746"/>
      <c r="U209" s="746"/>
      <c r="V209" s="746"/>
      <c r="W209" s="746"/>
      <c r="X209" s="746"/>
      <c r="Y209" s="685"/>
      <c r="Z209" s="685"/>
      <c r="AA209" s="685"/>
      <c r="AB209" s="685"/>
      <c r="AC209" s="685"/>
      <c r="AD209" s="685"/>
      <c r="AR209" s="699">
        <f t="shared" si="2"/>
        <v>0</v>
      </c>
      <c r="AS209" s="696"/>
    </row>
    <row r="210" spans="3:45" ht="15" customHeight="1">
      <c r="C210" s="150" t="s">
        <v>1403</v>
      </c>
      <c r="D210" s="935" t="str">
        <f>IF(SUM($AH$11,$AH$28)&gt;0,"",IF(Presentación!AM151="","",Presentación!AM151))</f>
        <v>30143</v>
      </c>
      <c r="E210" s="935"/>
      <c r="F210" s="935"/>
      <c r="G210" s="746" t="str">
        <f>IF(SUM($AH$11,$AH$28)&gt;0,"",IF(Presentación!AL151="","",Presentación!AL151))</f>
        <v>Santiago Tuxtla</v>
      </c>
      <c r="H210" s="746"/>
      <c r="I210" s="746"/>
      <c r="J210" s="746"/>
      <c r="K210" s="746"/>
      <c r="L210" s="746"/>
      <c r="M210" s="746"/>
      <c r="N210" s="746"/>
      <c r="O210" s="746"/>
      <c r="P210" s="746"/>
      <c r="Q210" s="746"/>
      <c r="R210" s="746"/>
      <c r="S210" s="746"/>
      <c r="T210" s="746"/>
      <c r="U210" s="746"/>
      <c r="V210" s="746"/>
      <c r="W210" s="746"/>
      <c r="X210" s="746"/>
      <c r="Y210" s="685"/>
      <c r="Z210" s="685"/>
      <c r="AA210" s="685"/>
      <c r="AB210" s="685"/>
      <c r="AC210" s="685"/>
      <c r="AD210" s="685"/>
      <c r="AR210" s="699">
        <f t="shared" si="2"/>
        <v>0</v>
      </c>
      <c r="AS210" s="696"/>
    </row>
    <row r="211" spans="3:45" ht="15" customHeight="1">
      <c r="C211" s="150" t="s">
        <v>1404</v>
      </c>
      <c r="D211" s="935" t="str">
        <f>IF(SUM($AH$11,$AH$28)&gt;0,"",IF(Presentación!AM152="","",Presentación!AM152))</f>
        <v>30144</v>
      </c>
      <c r="E211" s="935"/>
      <c r="F211" s="935"/>
      <c r="G211" s="746" t="str">
        <f>IF(SUM($AH$11,$AH$28)&gt;0,"",IF(Presentación!AL152="","",Presentación!AL152))</f>
        <v>Sayula de Alemán</v>
      </c>
      <c r="H211" s="746"/>
      <c r="I211" s="746"/>
      <c r="J211" s="746"/>
      <c r="K211" s="746"/>
      <c r="L211" s="746"/>
      <c r="M211" s="746"/>
      <c r="N211" s="746"/>
      <c r="O211" s="746"/>
      <c r="P211" s="746"/>
      <c r="Q211" s="746"/>
      <c r="R211" s="746"/>
      <c r="S211" s="746"/>
      <c r="T211" s="746"/>
      <c r="U211" s="746"/>
      <c r="V211" s="746"/>
      <c r="W211" s="746"/>
      <c r="X211" s="746"/>
      <c r="Y211" s="685"/>
      <c r="Z211" s="685"/>
      <c r="AA211" s="685"/>
      <c r="AB211" s="685"/>
      <c r="AC211" s="685"/>
      <c r="AD211" s="685"/>
      <c r="AR211" s="699">
        <f t="shared" si="2"/>
        <v>0</v>
      </c>
      <c r="AS211" s="696"/>
    </row>
    <row r="212" spans="3:45" ht="15" customHeight="1">
      <c r="C212" s="150" t="s">
        <v>1405</v>
      </c>
      <c r="D212" s="935" t="str">
        <f>IF(SUM($AH$11,$AH$28)&gt;0,"",IF(Presentación!AM153="","",Presentación!AM153))</f>
        <v>30145</v>
      </c>
      <c r="E212" s="935"/>
      <c r="F212" s="935"/>
      <c r="G212" s="746" t="str">
        <f>IF(SUM($AH$11,$AH$28)&gt;0,"",IF(Presentación!AL153="","",Presentación!AL153))</f>
        <v>Soconusco</v>
      </c>
      <c r="H212" s="746"/>
      <c r="I212" s="746"/>
      <c r="J212" s="746"/>
      <c r="K212" s="746"/>
      <c r="L212" s="746"/>
      <c r="M212" s="746"/>
      <c r="N212" s="746"/>
      <c r="O212" s="746"/>
      <c r="P212" s="746"/>
      <c r="Q212" s="746"/>
      <c r="R212" s="746"/>
      <c r="S212" s="746"/>
      <c r="T212" s="746"/>
      <c r="U212" s="746"/>
      <c r="V212" s="746"/>
      <c r="W212" s="746"/>
      <c r="X212" s="746"/>
      <c r="Y212" s="685"/>
      <c r="Z212" s="685"/>
      <c r="AA212" s="685"/>
      <c r="AB212" s="685"/>
      <c r="AC212" s="685"/>
      <c r="AD212" s="685"/>
      <c r="AR212" s="699">
        <f t="shared" si="2"/>
        <v>0</v>
      </c>
      <c r="AS212" s="696"/>
    </row>
    <row r="213" spans="3:45" ht="15" customHeight="1">
      <c r="C213" s="150" t="s">
        <v>1406</v>
      </c>
      <c r="D213" s="935" t="str">
        <f>IF(SUM($AH$11,$AH$28)&gt;0,"",IF(Presentación!AM154="","",Presentación!AM154))</f>
        <v>30146</v>
      </c>
      <c r="E213" s="935"/>
      <c r="F213" s="935"/>
      <c r="G213" s="746" t="str">
        <f>IF(SUM($AH$11,$AH$28)&gt;0,"",IF(Presentación!AL154="","",Presentación!AL154))</f>
        <v>Sochiapa</v>
      </c>
      <c r="H213" s="746"/>
      <c r="I213" s="746"/>
      <c r="J213" s="746"/>
      <c r="K213" s="746"/>
      <c r="L213" s="746"/>
      <c r="M213" s="746"/>
      <c r="N213" s="746"/>
      <c r="O213" s="746"/>
      <c r="P213" s="746"/>
      <c r="Q213" s="746"/>
      <c r="R213" s="746"/>
      <c r="S213" s="746"/>
      <c r="T213" s="746"/>
      <c r="U213" s="746"/>
      <c r="V213" s="746"/>
      <c r="W213" s="746"/>
      <c r="X213" s="746"/>
      <c r="Y213" s="685"/>
      <c r="Z213" s="685"/>
      <c r="AA213" s="685"/>
      <c r="AB213" s="685"/>
      <c r="AC213" s="685"/>
      <c r="AD213" s="685"/>
      <c r="AR213" s="699">
        <f t="shared" si="2"/>
        <v>0</v>
      </c>
      <c r="AS213" s="696"/>
    </row>
    <row r="214" spans="3:45" ht="15" customHeight="1">
      <c r="C214" s="150" t="s">
        <v>1407</v>
      </c>
      <c r="D214" s="935" t="str">
        <f>IF(SUM($AH$11,$AH$28)&gt;0,"",IF(Presentación!AM155="","",Presentación!AM155))</f>
        <v>30147</v>
      </c>
      <c r="E214" s="935"/>
      <c r="F214" s="935"/>
      <c r="G214" s="746" t="str">
        <f>IF(SUM($AH$11,$AH$28)&gt;0,"",IF(Presentación!AL155="","",Presentación!AL155))</f>
        <v>Soledad Atzompa</v>
      </c>
      <c r="H214" s="746"/>
      <c r="I214" s="746"/>
      <c r="J214" s="746"/>
      <c r="K214" s="746"/>
      <c r="L214" s="746"/>
      <c r="M214" s="746"/>
      <c r="N214" s="746"/>
      <c r="O214" s="746"/>
      <c r="P214" s="746"/>
      <c r="Q214" s="746"/>
      <c r="R214" s="746"/>
      <c r="S214" s="746"/>
      <c r="T214" s="746"/>
      <c r="U214" s="746"/>
      <c r="V214" s="746"/>
      <c r="W214" s="746"/>
      <c r="X214" s="746"/>
      <c r="Y214" s="685"/>
      <c r="Z214" s="685"/>
      <c r="AA214" s="685"/>
      <c r="AB214" s="685"/>
      <c r="AC214" s="685"/>
      <c r="AD214" s="685"/>
      <c r="AR214" s="699">
        <f t="shared" si="2"/>
        <v>0</v>
      </c>
      <c r="AS214" s="696"/>
    </row>
    <row r="215" spans="3:45" ht="15" customHeight="1">
      <c r="C215" s="150" t="s">
        <v>1408</v>
      </c>
      <c r="D215" s="935" t="str">
        <f>IF(SUM($AH$11,$AH$28)&gt;0,"",IF(Presentación!AM156="","",Presentación!AM156))</f>
        <v>30148</v>
      </c>
      <c r="E215" s="935"/>
      <c r="F215" s="935"/>
      <c r="G215" s="746" t="str">
        <f>IF(SUM($AH$11,$AH$28)&gt;0,"",IF(Presentación!AL156="","",Presentación!AL156))</f>
        <v>Soledad de Doblado</v>
      </c>
      <c r="H215" s="746"/>
      <c r="I215" s="746"/>
      <c r="J215" s="746"/>
      <c r="K215" s="746"/>
      <c r="L215" s="746"/>
      <c r="M215" s="746"/>
      <c r="N215" s="746"/>
      <c r="O215" s="746"/>
      <c r="P215" s="746"/>
      <c r="Q215" s="746"/>
      <c r="R215" s="746"/>
      <c r="S215" s="746"/>
      <c r="T215" s="746"/>
      <c r="U215" s="746"/>
      <c r="V215" s="746"/>
      <c r="W215" s="746"/>
      <c r="X215" s="746"/>
      <c r="Y215" s="685"/>
      <c r="Z215" s="685"/>
      <c r="AA215" s="685"/>
      <c r="AB215" s="685"/>
      <c r="AC215" s="685"/>
      <c r="AD215" s="685"/>
      <c r="AR215" s="699">
        <f t="shared" si="2"/>
        <v>0</v>
      </c>
      <c r="AS215" s="696"/>
    </row>
    <row r="216" spans="3:45" ht="15" customHeight="1">
      <c r="C216" s="150" t="s">
        <v>1409</v>
      </c>
      <c r="D216" s="935" t="str">
        <f>IF(SUM($AH$11,$AH$28)&gt;0,"",IF(Presentación!AM157="","",Presentación!AM157))</f>
        <v>30149</v>
      </c>
      <c r="E216" s="935"/>
      <c r="F216" s="935"/>
      <c r="G216" s="746" t="str">
        <f>IF(SUM($AH$11,$AH$28)&gt;0,"",IF(Presentación!AL157="","",Presentación!AL157))</f>
        <v>Soteapan</v>
      </c>
      <c r="H216" s="746"/>
      <c r="I216" s="746"/>
      <c r="J216" s="746"/>
      <c r="K216" s="746"/>
      <c r="L216" s="746"/>
      <c r="M216" s="746"/>
      <c r="N216" s="746"/>
      <c r="O216" s="746"/>
      <c r="P216" s="746"/>
      <c r="Q216" s="746"/>
      <c r="R216" s="746"/>
      <c r="S216" s="746"/>
      <c r="T216" s="746"/>
      <c r="U216" s="746"/>
      <c r="V216" s="746"/>
      <c r="W216" s="746"/>
      <c r="X216" s="746"/>
      <c r="Y216" s="685"/>
      <c r="Z216" s="685"/>
      <c r="AA216" s="685"/>
      <c r="AB216" s="685"/>
      <c r="AC216" s="685"/>
      <c r="AD216" s="685"/>
      <c r="AR216" s="699">
        <f t="shared" si="2"/>
        <v>0</v>
      </c>
      <c r="AS216" s="696"/>
    </row>
    <row r="217" spans="3:45" ht="15" customHeight="1">
      <c r="C217" s="150" t="s">
        <v>1410</v>
      </c>
      <c r="D217" s="935" t="str">
        <f>IF(SUM($AH$11,$AH$28)&gt;0,"",IF(Presentación!AM158="","",Presentación!AM158))</f>
        <v>30150</v>
      </c>
      <c r="E217" s="935"/>
      <c r="F217" s="935"/>
      <c r="G217" s="746" t="str">
        <f>IF(SUM($AH$11,$AH$28)&gt;0,"",IF(Presentación!AL158="","",Presentación!AL158))</f>
        <v>Tamalín</v>
      </c>
      <c r="H217" s="746"/>
      <c r="I217" s="746"/>
      <c r="J217" s="746"/>
      <c r="K217" s="746"/>
      <c r="L217" s="746"/>
      <c r="M217" s="746"/>
      <c r="N217" s="746"/>
      <c r="O217" s="746"/>
      <c r="P217" s="746"/>
      <c r="Q217" s="746"/>
      <c r="R217" s="746"/>
      <c r="S217" s="746"/>
      <c r="T217" s="746"/>
      <c r="U217" s="746"/>
      <c r="V217" s="746"/>
      <c r="W217" s="746"/>
      <c r="X217" s="746"/>
      <c r="Y217" s="685"/>
      <c r="Z217" s="685"/>
      <c r="AA217" s="685"/>
      <c r="AB217" s="685"/>
      <c r="AC217" s="685"/>
      <c r="AD217" s="685"/>
      <c r="AR217" s="699">
        <f t="shared" si="2"/>
        <v>0</v>
      </c>
      <c r="AS217" s="696"/>
    </row>
    <row r="218" spans="3:45" ht="15" customHeight="1">
      <c r="C218" s="150" t="s">
        <v>1411</v>
      </c>
      <c r="D218" s="935" t="str">
        <f>IF(SUM($AH$11,$AH$28)&gt;0,"",IF(Presentación!AM159="","",Presentación!AM159))</f>
        <v>30151</v>
      </c>
      <c r="E218" s="935"/>
      <c r="F218" s="935"/>
      <c r="G218" s="746" t="str">
        <f>IF(SUM($AH$11,$AH$28)&gt;0,"",IF(Presentación!AL159="","",Presentación!AL159))</f>
        <v>Tamiahua</v>
      </c>
      <c r="H218" s="746"/>
      <c r="I218" s="746"/>
      <c r="J218" s="746"/>
      <c r="K218" s="746"/>
      <c r="L218" s="746"/>
      <c r="M218" s="746"/>
      <c r="N218" s="746"/>
      <c r="O218" s="746"/>
      <c r="P218" s="746"/>
      <c r="Q218" s="746"/>
      <c r="R218" s="746"/>
      <c r="S218" s="746"/>
      <c r="T218" s="746"/>
      <c r="U218" s="746"/>
      <c r="V218" s="746"/>
      <c r="W218" s="746"/>
      <c r="X218" s="746"/>
      <c r="Y218" s="685"/>
      <c r="Z218" s="685"/>
      <c r="AA218" s="685"/>
      <c r="AB218" s="685"/>
      <c r="AC218" s="685"/>
      <c r="AD218" s="685"/>
      <c r="AR218" s="699">
        <f t="shared" si="2"/>
        <v>0</v>
      </c>
      <c r="AS218" s="696"/>
    </row>
    <row r="219" spans="3:45" ht="15" customHeight="1">
      <c r="C219" s="150" t="s">
        <v>1412</v>
      </c>
      <c r="D219" s="935" t="str">
        <f>IF(SUM($AH$11,$AH$28)&gt;0,"",IF(Presentación!AM160="","",Presentación!AM160))</f>
        <v>30152</v>
      </c>
      <c r="E219" s="935"/>
      <c r="F219" s="935"/>
      <c r="G219" s="746" t="str">
        <f>IF(SUM($AH$11,$AH$28)&gt;0,"",IF(Presentación!AL160="","",Presentación!AL160))</f>
        <v>Tampico Alto</v>
      </c>
      <c r="H219" s="746"/>
      <c r="I219" s="746"/>
      <c r="J219" s="746"/>
      <c r="K219" s="746"/>
      <c r="L219" s="746"/>
      <c r="M219" s="746"/>
      <c r="N219" s="746"/>
      <c r="O219" s="746"/>
      <c r="P219" s="746"/>
      <c r="Q219" s="746"/>
      <c r="R219" s="746"/>
      <c r="S219" s="746"/>
      <c r="T219" s="746"/>
      <c r="U219" s="746"/>
      <c r="V219" s="746"/>
      <c r="W219" s="746"/>
      <c r="X219" s="746"/>
      <c r="Y219" s="685"/>
      <c r="Z219" s="685"/>
      <c r="AA219" s="685"/>
      <c r="AB219" s="685"/>
      <c r="AC219" s="685"/>
      <c r="AD219" s="685"/>
      <c r="AR219" s="699">
        <f t="shared" si="2"/>
        <v>0</v>
      </c>
      <c r="AS219" s="696"/>
    </row>
    <row r="220" spans="3:45" ht="15" customHeight="1">
      <c r="C220" s="150" t="s">
        <v>1413</v>
      </c>
      <c r="D220" s="935" t="str">
        <f>IF(SUM($AH$11,$AH$28)&gt;0,"",IF(Presentación!AM161="","",Presentación!AM161))</f>
        <v>30153</v>
      </c>
      <c r="E220" s="935"/>
      <c r="F220" s="935"/>
      <c r="G220" s="746" t="str">
        <f>IF(SUM($AH$11,$AH$28)&gt;0,"",IF(Presentación!AL161="","",Presentación!AL161))</f>
        <v>Tancoco</v>
      </c>
      <c r="H220" s="746"/>
      <c r="I220" s="746"/>
      <c r="J220" s="746"/>
      <c r="K220" s="746"/>
      <c r="L220" s="746"/>
      <c r="M220" s="746"/>
      <c r="N220" s="746"/>
      <c r="O220" s="746"/>
      <c r="P220" s="746"/>
      <c r="Q220" s="746"/>
      <c r="R220" s="746"/>
      <c r="S220" s="746"/>
      <c r="T220" s="746"/>
      <c r="U220" s="746"/>
      <c r="V220" s="746"/>
      <c r="W220" s="746"/>
      <c r="X220" s="746"/>
      <c r="Y220" s="685"/>
      <c r="Z220" s="685"/>
      <c r="AA220" s="685"/>
      <c r="AB220" s="685"/>
      <c r="AC220" s="685"/>
      <c r="AD220" s="685"/>
      <c r="AR220" s="699">
        <f t="shared" si="2"/>
        <v>0</v>
      </c>
      <c r="AS220" s="696"/>
    </row>
    <row r="221" spans="3:45" ht="15" customHeight="1">
      <c r="C221" s="150" t="s">
        <v>1414</v>
      </c>
      <c r="D221" s="935" t="str">
        <f>IF(SUM($AH$11,$AH$28)&gt;0,"",IF(Presentación!AM162="","",Presentación!AM162))</f>
        <v>30154</v>
      </c>
      <c r="E221" s="935"/>
      <c r="F221" s="935"/>
      <c r="G221" s="746" t="str">
        <f>IF(SUM($AH$11,$AH$28)&gt;0,"",IF(Presentación!AL162="","",Presentación!AL162))</f>
        <v>Tantima</v>
      </c>
      <c r="H221" s="746"/>
      <c r="I221" s="746"/>
      <c r="J221" s="746"/>
      <c r="K221" s="746"/>
      <c r="L221" s="746"/>
      <c r="M221" s="746"/>
      <c r="N221" s="746"/>
      <c r="O221" s="746"/>
      <c r="P221" s="746"/>
      <c r="Q221" s="746"/>
      <c r="R221" s="746"/>
      <c r="S221" s="746"/>
      <c r="T221" s="746"/>
      <c r="U221" s="746"/>
      <c r="V221" s="746"/>
      <c r="W221" s="746"/>
      <c r="X221" s="746"/>
      <c r="Y221" s="685"/>
      <c r="Z221" s="685"/>
      <c r="AA221" s="685"/>
      <c r="AB221" s="685"/>
      <c r="AC221" s="685"/>
      <c r="AD221" s="685"/>
      <c r="AR221" s="699">
        <f t="shared" si="2"/>
        <v>0</v>
      </c>
      <c r="AS221" s="696"/>
    </row>
    <row r="222" spans="3:45" ht="15" customHeight="1">
      <c r="C222" s="150" t="s">
        <v>1415</v>
      </c>
      <c r="D222" s="935" t="str">
        <f>IF(SUM($AH$11,$AH$28)&gt;0,"",IF(Presentación!AM163="","",Presentación!AM163))</f>
        <v>30155</v>
      </c>
      <c r="E222" s="935"/>
      <c r="F222" s="935"/>
      <c r="G222" s="746" t="str">
        <f>IF(SUM($AH$11,$AH$28)&gt;0,"",IF(Presentación!AL163="","",Presentación!AL163))</f>
        <v>Tantoyuca</v>
      </c>
      <c r="H222" s="746"/>
      <c r="I222" s="746"/>
      <c r="J222" s="746"/>
      <c r="K222" s="746"/>
      <c r="L222" s="746"/>
      <c r="M222" s="746"/>
      <c r="N222" s="746"/>
      <c r="O222" s="746"/>
      <c r="P222" s="746"/>
      <c r="Q222" s="746"/>
      <c r="R222" s="746"/>
      <c r="S222" s="746"/>
      <c r="T222" s="746"/>
      <c r="U222" s="746"/>
      <c r="V222" s="746"/>
      <c r="W222" s="746"/>
      <c r="X222" s="746"/>
      <c r="Y222" s="685"/>
      <c r="Z222" s="685"/>
      <c r="AA222" s="685"/>
      <c r="AB222" s="685"/>
      <c r="AC222" s="685"/>
      <c r="AD222" s="685"/>
      <c r="AR222" s="699">
        <f t="shared" si="2"/>
        <v>0</v>
      </c>
      <c r="AS222" s="696"/>
    </row>
    <row r="223" spans="3:45" ht="15" customHeight="1">
      <c r="C223" s="150" t="s">
        <v>1416</v>
      </c>
      <c r="D223" s="935" t="str">
        <f>IF(SUM($AH$11,$AH$28)&gt;0,"",IF(Presentación!AM164="","",Presentación!AM164))</f>
        <v>30156</v>
      </c>
      <c r="E223" s="935"/>
      <c r="F223" s="935"/>
      <c r="G223" s="746" t="str">
        <f>IF(SUM($AH$11,$AH$28)&gt;0,"",IF(Presentación!AL164="","",Presentación!AL164))</f>
        <v>Tatatila</v>
      </c>
      <c r="H223" s="746"/>
      <c r="I223" s="746"/>
      <c r="J223" s="746"/>
      <c r="K223" s="746"/>
      <c r="L223" s="746"/>
      <c r="M223" s="746"/>
      <c r="N223" s="746"/>
      <c r="O223" s="746"/>
      <c r="P223" s="746"/>
      <c r="Q223" s="746"/>
      <c r="R223" s="746"/>
      <c r="S223" s="746"/>
      <c r="T223" s="746"/>
      <c r="U223" s="746"/>
      <c r="V223" s="746"/>
      <c r="W223" s="746"/>
      <c r="X223" s="746"/>
      <c r="Y223" s="685"/>
      <c r="Z223" s="685"/>
      <c r="AA223" s="685"/>
      <c r="AB223" s="685"/>
      <c r="AC223" s="685"/>
      <c r="AD223" s="685"/>
      <c r="AR223" s="699">
        <f t="shared" si="2"/>
        <v>0</v>
      </c>
      <c r="AS223" s="696"/>
    </row>
    <row r="224" spans="3:45" ht="15" customHeight="1">
      <c r="C224" s="150" t="s">
        <v>1417</v>
      </c>
      <c r="D224" s="935" t="str">
        <f>IF(SUM($AH$11,$AH$28)&gt;0,"",IF(Presentación!AM165="","",Presentación!AM165))</f>
        <v>30157</v>
      </c>
      <c r="E224" s="935"/>
      <c r="F224" s="935"/>
      <c r="G224" s="746" t="str">
        <f>IF(SUM($AH$11,$AH$28)&gt;0,"",IF(Presentación!AL165="","",Presentación!AL165))</f>
        <v>Castillo de Teayo</v>
      </c>
      <c r="H224" s="746"/>
      <c r="I224" s="746"/>
      <c r="J224" s="746"/>
      <c r="K224" s="746"/>
      <c r="L224" s="746"/>
      <c r="M224" s="746"/>
      <c r="N224" s="746"/>
      <c r="O224" s="746"/>
      <c r="P224" s="746"/>
      <c r="Q224" s="746"/>
      <c r="R224" s="746"/>
      <c r="S224" s="746"/>
      <c r="T224" s="746"/>
      <c r="U224" s="746"/>
      <c r="V224" s="746"/>
      <c r="W224" s="746"/>
      <c r="X224" s="746"/>
      <c r="Y224" s="685"/>
      <c r="Z224" s="685"/>
      <c r="AA224" s="685"/>
      <c r="AB224" s="685"/>
      <c r="AC224" s="685"/>
      <c r="AD224" s="685"/>
      <c r="AR224" s="699">
        <f t="shared" si="2"/>
        <v>0</v>
      </c>
      <c r="AS224" s="696"/>
    </row>
    <row r="225" spans="3:45" ht="15" customHeight="1">
      <c r="C225" s="150" t="s">
        <v>1418</v>
      </c>
      <c r="D225" s="935" t="str">
        <f>IF(SUM($AH$11,$AH$28)&gt;0,"",IF(Presentación!AM166="","",Presentación!AM166))</f>
        <v>30158</v>
      </c>
      <c r="E225" s="935"/>
      <c r="F225" s="935"/>
      <c r="G225" s="746" t="str">
        <f>IF(SUM($AH$11,$AH$28)&gt;0,"",IF(Presentación!AL166="","",Presentación!AL166))</f>
        <v>Tecolutla</v>
      </c>
      <c r="H225" s="746"/>
      <c r="I225" s="746"/>
      <c r="J225" s="746"/>
      <c r="K225" s="746"/>
      <c r="L225" s="746"/>
      <c r="M225" s="746"/>
      <c r="N225" s="746"/>
      <c r="O225" s="746"/>
      <c r="P225" s="746"/>
      <c r="Q225" s="746"/>
      <c r="R225" s="746"/>
      <c r="S225" s="746"/>
      <c r="T225" s="746"/>
      <c r="U225" s="746"/>
      <c r="V225" s="746"/>
      <c r="W225" s="746"/>
      <c r="X225" s="746"/>
      <c r="Y225" s="685"/>
      <c r="Z225" s="685"/>
      <c r="AA225" s="685"/>
      <c r="AB225" s="685"/>
      <c r="AC225" s="685"/>
      <c r="AD225" s="685"/>
      <c r="AR225" s="699">
        <f t="shared" si="2"/>
        <v>0</v>
      </c>
      <c r="AS225" s="696"/>
    </row>
    <row r="226" spans="3:45" ht="15" customHeight="1">
      <c r="C226" s="150" t="s">
        <v>1419</v>
      </c>
      <c r="D226" s="935" t="str">
        <f>IF(SUM($AH$11,$AH$28)&gt;0,"",IF(Presentación!AM167="","",Presentación!AM167))</f>
        <v>30159</v>
      </c>
      <c r="E226" s="935"/>
      <c r="F226" s="935"/>
      <c r="G226" s="746" t="str">
        <f>IF(SUM($AH$11,$AH$28)&gt;0,"",IF(Presentación!AL167="","",Presentación!AL167))</f>
        <v>Tehuipango</v>
      </c>
      <c r="H226" s="746"/>
      <c r="I226" s="746"/>
      <c r="J226" s="746"/>
      <c r="K226" s="746"/>
      <c r="L226" s="746"/>
      <c r="M226" s="746"/>
      <c r="N226" s="746"/>
      <c r="O226" s="746"/>
      <c r="P226" s="746"/>
      <c r="Q226" s="746"/>
      <c r="R226" s="746"/>
      <c r="S226" s="746"/>
      <c r="T226" s="746"/>
      <c r="U226" s="746"/>
      <c r="V226" s="746"/>
      <c r="W226" s="746"/>
      <c r="X226" s="746"/>
      <c r="Y226" s="685"/>
      <c r="Z226" s="685"/>
      <c r="AA226" s="685"/>
      <c r="AB226" s="685"/>
      <c r="AC226" s="685"/>
      <c r="AD226" s="685"/>
      <c r="AR226" s="699">
        <f t="shared" si="2"/>
        <v>0</v>
      </c>
      <c r="AS226" s="696"/>
    </row>
    <row r="227" spans="3:45" ht="15" customHeight="1">
      <c r="C227" s="150" t="s">
        <v>1420</v>
      </c>
      <c r="D227" s="935" t="str">
        <f>IF(SUM($AH$11,$AH$28)&gt;0,"",IF(Presentación!AM168="","",Presentación!AM168))</f>
        <v>30160</v>
      </c>
      <c r="E227" s="935"/>
      <c r="F227" s="935"/>
      <c r="G227" s="746" t="str">
        <f>IF(SUM($AH$11,$AH$28)&gt;0,"",IF(Presentación!AL168="","",Presentación!AL168))</f>
        <v>Álamo Temapache</v>
      </c>
      <c r="H227" s="746"/>
      <c r="I227" s="746"/>
      <c r="J227" s="746"/>
      <c r="K227" s="746"/>
      <c r="L227" s="746"/>
      <c r="M227" s="746"/>
      <c r="N227" s="746"/>
      <c r="O227" s="746"/>
      <c r="P227" s="746"/>
      <c r="Q227" s="746"/>
      <c r="R227" s="746"/>
      <c r="S227" s="746"/>
      <c r="T227" s="746"/>
      <c r="U227" s="746"/>
      <c r="V227" s="746"/>
      <c r="W227" s="746"/>
      <c r="X227" s="746"/>
      <c r="Y227" s="685"/>
      <c r="Z227" s="685"/>
      <c r="AA227" s="685"/>
      <c r="AB227" s="685"/>
      <c r="AC227" s="685"/>
      <c r="AD227" s="685"/>
      <c r="AR227" s="699">
        <f t="shared" si="2"/>
        <v>0</v>
      </c>
      <c r="AS227" s="696"/>
    </row>
    <row r="228" spans="3:45" ht="15" customHeight="1">
      <c r="C228" s="150" t="s">
        <v>1421</v>
      </c>
      <c r="D228" s="935" t="str">
        <f>IF(SUM($AH$11,$AH$28)&gt;0,"",IF(Presentación!AM169="","",Presentación!AM169))</f>
        <v>30161</v>
      </c>
      <c r="E228" s="935"/>
      <c r="F228" s="935"/>
      <c r="G228" s="746" t="str">
        <f>IF(SUM($AH$11,$AH$28)&gt;0,"",IF(Presentación!AL169="","",Presentación!AL169))</f>
        <v>Tempoal</v>
      </c>
      <c r="H228" s="746"/>
      <c r="I228" s="746"/>
      <c r="J228" s="746"/>
      <c r="K228" s="746"/>
      <c r="L228" s="746"/>
      <c r="M228" s="746"/>
      <c r="N228" s="746"/>
      <c r="O228" s="746"/>
      <c r="P228" s="746"/>
      <c r="Q228" s="746"/>
      <c r="R228" s="746"/>
      <c r="S228" s="746"/>
      <c r="T228" s="746"/>
      <c r="U228" s="746"/>
      <c r="V228" s="746"/>
      <c r="W228" s="746"/>
      <c r="X228" s="746"/>
      <c r="Y228" s="685"/>
      <c r="Z228" s="685"/>
      <c r="AA228" s="685"/>
      <c r="AB228" s="685"/>
      <c r="AC228" s="685"/>
      <c r="AD228" s="685"/>
      <c r="AR228" s="699">
        <f t="shared" si="2"/>
        <v>0</v>
      </c>
      <c r="AS228" s="696"/>
    </row>
    <row r="229" spans="3:45" ht="15" customHeight="1">
      <c r="C229" s="150" t="s">
        <v>1422</v>
      </c>
      <c r="D229" s="935" t="str">
        <f>IF(SUM($AH$11,$AH$28)&gt;0,"",IF(Presentación!AM170="","",Presentación!AM170))</f>
        <v>30162</v>
      </c>
      <c r="E229" s="935"/>
      <c r="F229" s="935"/>
      <c r="G229" s="746" t="str">
        <f>IF(SUM($AH$11,$AH$28)&gt;0,"",IF(Presentación!AL170="","",Presentación!AL170))</f>
        <v>Tenampa</v>
      </c>
      <c r="H229" s="746"/>
      <c r="I229" s="746"/>
      <c r="J229" s="746"/>
      <c r="K229" s="746"/>
      <c r="L229" s="746"/>
      <c r="M229" s="746"/>
      <c r="N229" s="746"/>
      <c r="O229" s="746"/>
      <c r="P229" s="746"/>
      <c r="Q229" s="746"/>
      <c r="R229" s="746"/>
      <c r="S229" s="746"/>
      <c r="T229" s="746"/>
      <c r="U229" s="746"/>
      <c r="V229" s="746"/>
      <c r="W229" s="746"/>
      <c r="X229" s="746"/>
      <c r="Y229" s="685"/>
      <c r="Z229" s="685"/>
      <c r="AA229" s="685"/>
      <c r="AB229" s="685"/>
      <c r="AC229" s="685"/>
      <c r="AD229" s="685"/>
      <c r="AR229" s="699">
        <f t="shared" si="2"/>
        <v>0</v>
      </c>
      <c r="AS229" s="696"/>
    </row>
    <row r="230" spans="3:45" ht="15" customHeight="1">
      <c r="C230" s="150" t="s">
        <v>1423</v>
      </c>
      <c r="D230" s="935" t="str">
        <f>IF(SUM($AH$11,$AH$28)&gt;0,"",IF(Presentación!AM171="","",Presentación!AM171))</f>
        <v>30163</v>
      </c>
      <c r="E230" s="935"/>
      <c r="F230" s="935"/>
      <c r="G230" s="746" t="str">
        <f>IF(SUM($AH$11,$AH$28)&gt;0,"",IF(Presentación!AL171="","",Presentación!AL171))</f>
        <v>Tenochtitlán</v>
      </c>
      <c r="H230" s="746"/>
      <c r="I230" s="746"/>
      <c r="J230" s="746"/>
      <c r="K230" s="746"/>
      <c r="L230" s="746"/>
      <c r="M230" s="746"/>
      <c r="N230" s="746"/>
      <c r="O230" s="746"/>
      <c r="P230" s="746"/>
      <c r="Q230" s="746"/>
      <c r="R230" s="746"/>
      <c r="S230" s="746"/>
      <c r="T230" s="746"/>
      <c r="U230" s="746"/>
      <c r="V230" s="746"/>
      <c r="W230" s="746"/>
      <c r="X230" s="746"/>
      <c r="Y230" s="685"/>
      <c r="Z230" s="685"/>
      <c r="AA230" s="685"/>
      <c r="AB230" s="685"/>
      <c r="AC230" s="685"/>
      <c r="AD230" s="685"/>
      <c r="AR230" s="699">
        <f t="shared" si="2"/>
        <v>0</v>
      </c>
      <c r="AS230" s="696"/>
    </row>
    <row r="231" spans="3:45" ht="15" customHeight="1">
      <c r="C231" s="150" t="s">
        <v>1424</v>
      </c>
      <c r="D231" s="935" t="str">
        <f>IF(SUM($AH$11,$AH$28)&gt;0,"",IF(Presentación!AM172="","",Presentación!AM172))</f>
        <v>30164</v>
      </c>
      <c r="E231" s="935"/>
      <c r="F231" s="935"/>
      <c r="G231" s="746" t="str">
        <f>IF(SUM($AH$11,$AH$28)&gt;0,"",IF(Presentación!AL172="","",Presentación!AL172))</f>
        <v>Teocelo</v>
      </c>
      <c r="H231" s="746"/>
      <c r="I231" s="746"/>
      <c r="J231" s="746"/>
      <c r="K231" s="746"/>
      <c r="L231" s="746"/>
      <c r="M231" s="746"/>
      <c r="N231" s="746"/>
      <c r="O231" s="746"/>
      <c r="P231" s="746"/>
      <c r="Q231" s="746"/>
      <c r="R231" s="746"/>
      <c r="S231" s="746"/>
      <c r="T231" s="746"/>
      <c r="U231" s="746"/>
      <c r="V231" s="746"/>
      <c r="W231" s="746"/>
      <c r="X231" s="746"/>
      <c r="Y231" s="685"/>
      <c r="Z231" s="685"/>
      <c r="AA231" s="685"/>
      <c r="AB231" s="685"/>
      <c r="AC231" s="685"/>
      <c r="AD231" s="685"/>
      <c r="AR231" s="699">
        <f t="shared" si="2"/>
        <v>0</v>
      </c>
      <c r="AS231" s="696"/>
    </row>
    <row r="232" spans="3:45" ht="15" customHeight="1">
      <c r="C232" s="150" t="s">
        <v>1425</v>
      </c>
      <c r="D232" s="935" t="str">
        <f>IF(SUM($AH$11,$AH$28)&gt;0,"",IF(Presentación!AM173="","",Presentación!AM173))</f>
        <v>30165</v>
      </c>
      <c r="E232" s="935"/>
      <c r="F232" s="935"/>
      <c r="G232" s="746" t="str">
        <f>IF(SUM($AH$11,$AH$28)&gt;0,"",IF(Presentación!AL173="","",Presentación!AL173))</f>
        <v>Tepatlaxco</v>
      </c>
      <c r="H232" s="746"/>
      <c r="I232" s="746"/>
      <c r="J232" s="746"/>
      <c r="K232" s="746"/>
      <c r="L232" s="746"/>
      <c r="M232" s="746"/>
      <c r="N232" s="746"/>
      <c r="O232" s="746"/>
      <c r="P232" s="746"/>
      <c r="Q232" s="746"/>
      <c r="R232" s="746"/>
      <c r="S232" s="746"/>
      <c r="T232" s="746"/>
      <c r="U232" s="746"/>
      <c r="V232" s="746"/>
      <c r="W232" s="746"/>
      <c r="X232" s="746"/>
      <c r="Y232" s="685"/>
      <c r="Z232" s="685"/>
      <c r="AA232" s="685"/>
      <c r="AB232" s="685"/>
      <c r="AC232" s="685"/>
      <c r="AD232" s="685"/>
      <c r="AR232" s="699">
        <f t="shared" si="2"/>
        <v>0</v>
      </c>
      <c r="AS232" s="696"/>
    </row>
    <row r="233" spans="3:45" ht="15" customHeight="1">
      <c r="C233" s="150" t="s">
        <v>1426</v>
      </c>
      <c r="D233" s="935" t="str">
        <f>IF(SUM($AH$11,$AH$28)&gt;0,"",IF(Presentación!AM174="","",Presentación!AM174))</f>
        <v>30166</v>
      </c>
      <c r="E233" s="935"/>
      <c r="F233" s="935"/>
      <c r="G233" s="746" t="str">
        <f>IF(SUM($AH$11,$AH$28)&gt;0,"",IF(Presentación!AL174="","",Presentación!AL174))</f>
        <v>Tepetlán</v>
      </c>
      <c r="H233" s="746"/>
      <c r="I233" s="746"/>
      <c r="J233" s="746"/>
      <c r="K233" s="746"/>
      <c r="L233" s="746"/>
      <c r="M233" s="746"/>
      <c r="N233" s="746"/>
      <c r="O233" s="746"/>
      <c r="P233" s="746"/>
      <c r="Q233" s="746"/>
      <c r="R233" s="746"/>
      <c r="S233" s="746"/>
      <c r="T233" s="746"/>
      <c r="U233" s="746"/>
      <c r="V233" s="746"/>
      <c r="W233" s="746"/>
      <c r="X233" s="746"/>
      <c r="Y233" s="685"/>
      <c r="Z233" s="685"/>
      <c r="AA233" s="685"/>
      <c r="AB233" s="685"/>
      <c r="AC233" s="685"/>
      <c r="AD233" s="685"/>
      <c r="AR233" s="699">
        <f t="shared" si="2"/>
        <v>0</v>
      </c>
      <c r="AS233" s="696"/>
    </row>
    <row r="234" spans="3:45" ht="15" customHeight="1">
      <c r="C234" s="150" t="s">
        <v>1427</v>
      </c>
      <c r="D234" s="935" t="str">
        <f>IF(SUM($AH$11,$AH$28)&gt;0,"",IF(Presentación!AM175="","",Presentación!AM175))</f>
        <v>30167</v>
      </c>
      <c r="E234" s="935"/>
      <c r="F234" s="935"/>
      <c r="G234" s="746" t="str">
        <f>IF(SUM($AH$11,$AH$28)&gt;0,"",IF(Presentación!AL175="","",Presentación!AL175))</f>
        <v>Tepetzintla</v>
      </c>
      <c r="H234" s="746"/>
      <c r="I234" s="746"/>
      <c r="J234" s="746"/>
      <c r="K234" s="746"/>
      <c r="L234" s="746"/>
      <c r="M234" s="746"/>
      <c r="N234" s="746"/>
      <c r="O234" s="746"/>
      <c r="P234" s="746"/>
      <c r="Q234" s="746"/>
      <c r="R234" s="746"/>
      <c r="S234" s="746"/>
      <c r="T234" s="746"/>
      <c r="U234" s="746"/>
      <c r="V234" s="746"/>
      <c r="W234" s="746"/>
      <c r="X234" s="746"/>
      <c r="Y234" s="685"/>
      <c r="Z234" s="685"/>
      <c r="AA234" s="685"/>
      <c r="AB234" s="685"/>
      <c r="AC234" s="685"/>
      <c r="AD234" s="685"/>
      <c r="AR234" s="699">
        <f t="shared" si="2"/>
        <v>0</v>
      </c>
      <c r="AS234" s="696"/>
    </row>
    <row r="235" spans="3:45" ht="15" customHeight="1">
      <c r="C235" s="150" t="s">
        <v>1428</v>
      </c>
      <c r="D235" s="935" t="str">
        <f>IF(SUM($AH$11,$AH$28)&gt;0,"",IF(Presentación!AM176="","",Presentación!AM176))</f>
        <v>30168</v>
      </c>
      <c r="E235" s="935"/>
      <c r="F235" s="935"/>
      <c r="G235" s="746" t="str">
        <f>IF(SUM($AH$11,$AH$28)&gt;0,"",IF(Presentación!AL176="","",Presentación!AL176))</f>
        <v>Tequila</v>
      </c>
      <c r="H235" s="746"/>
      <c r="I235" s="746"/>
      <c r="J235" s="746"/>
      <c r="K235" s="746"/>
      <c r="L235" s="746"/>
      <c r="M235" s="746"/>
      <c r="N235" s="746"/>
      <c r="O235" s="746"/>
      <c r="P235" s="746"/>
      <c r="Q235" s="746"/>
      <c r="R235" s="746"/>
      <c r="S235" s="746"/>
      <c r="T235" s="746"/>
      <c r="U235" s="746"/>
      <c r="V235" s="746"/>
      <c r="W235" s="746"/>
      <c r="X235" s="746"/>
      <c r="Y235" s="685"/>
      <c r="Z235" s="685"/>
      <c r="AA235" s="685"/>
      <c r="AB235" s="685"/>
      <c r="AC235" s="685"/>
      <c r="AD235" s="685"/>
      <c r="AR235" s="699">
        <f t="shared" si="2"/>
        <v>0</v>
      </c>
      <c r="AS235" s="696"/>
    </row>
    <row r="236" spans="3:45" ht="15" customHeight="1">
      <c r="C236" s="150" t="s">
        <v>1429</v>
      </c>
      <c r="D236" s="935" t="str">
        <f>IF(SUM($AH$11,$AH$28)&gt;0,"",IF(Presentación!AM177="","",Presentación!AM177))</f>
        <v>30169</v>
      </c>
      <c r="E236" s="935"/>
      <c r="F236" s="935"/>
      <c r="G236" s="746" t="str">
        <f>IF(SUM($AH$11,$AH$28)&gt;0,"",IF(Presentación!AL177="","",Presentación!AL177))</f>
        <v>José Azueta</v>
      </c>
      <c r="H236" s="746"/>
      <c r="I236" s="746"/>
      <c r="J236" s="746"/>
      <c r="K236" s="746"/>
      <c r="L236" s="746"/>
      <c r="M236" s="746"/>
      <c r="N236" s="746"/>
      <c r="O236" s="746"/>
      <c r="P236" s="746"/>
      <c r="Q236" s="746"/>
      <c r="R236" s="746"/>
      <c r="S236" s="746"/>
      <c r="T236" s="746"/>
      <c r="U236" s="746"/>
      <c r="V236" s="746"/>
      <c r="W236" s="746"/>
      <c r="X236" s="746"/>
      <c r="Y236" s="685"/>
      <c r="Z236" s="685"/>
      <c r="AA236" s="685"/>
      <c r="AB236" s="685"/>
      <c r="AC236" s="685"/>
      <c r="AD236" s="685"/>
      <c r="AR236" s="699">
        <f t="shared" si="2"/>
        <v>0</v>
      </c>
      <c r="AS236" s="696"/>
    </row>
    <row r="237" spans="3:45" ht="15" customHeight="1">
      <c r="C237" s="150" t="s">
        <v>1430</v>
      </c>
      <c r="D237" s="935" t="str">
        <f>IF(SUM($AH$11,$AH$28)&gt;0,"",IF(Presentación!AM178="","",Presentación!AM178))</f>
        <v>30170</v>
      </c>
      <c r="E237" s="935"/>
      <c r="F237" s="935"/>
      <c r="G237" s="746" t="str">
        <f>IF(SUM($AH$11,$AH$28)&gt;0,"",IF(Presentación!AL178="","",Presentación!AL178))</f>
        <v>Texcatepec</v>
      </c>
      <c r="H237" s="746"/>
      <c r="I237" s="746"/>
      <c r="J237" s="746"/>
      <c r="K237" s="746"/>
      <c r="L237" s="746"/>
      <c r="M237" s="746"/>
      <c r="N237" s="746"/>
      <c r="O237" s="746"/>
      <c r="P237" s="746"/>
      <c r="Q237" s="746"/>
      <c r="R237" s="746"/>
      <c r="S237" s="746"/>
      <c r="T237" s="746"/>
      <c r="U237" s="746"/>
      <c r="V237" s="746"/>
      <c r="W237" s="746"/>
      <c r="X237" s="746"/>
      <c r="Y237" s="685"/>
      <c r="Z237" s="685"/>
      <c r="AA237" s="685"/>
      <c r="AB237" s="685"/>
      <c r="AC237" s="685"/>
      <c r="AD237" s="685"/>
      <c r="AR237" s="699">
        <f t="shared" si="2"/>
        <v>0</v>
      </c>
      <c r="AS237" s="696"/>
    </row>
    <row r="238" spans="3:45" ht="15" customHeight="1">
      <c r="C238" s="150" t="s">
        <v>1431</v>
      </c>
      <c r="D238" s="935" t="str">
        <f>IF(SUM($AH$11,$AH$28)&gt;0,"",IF(Presentación!AM179="","",Presentación!AM179))</f>
        <v>30171</v>
      </c>
      <c r="E238" s="935"/>
      <c r="F238" s="935"/>
      <c r="G238" s="746" t="str">
        <f>IF(SUM($AH$11,$AH$28)&gt;0,"",IF(Presentación!AL179="","",Presentación!AL179))</f>
        <v>Texhuacán</v>
      </c>
      <c r="H238" s="746"/>
      <c r="I238" s="746"/>
      <c r="J238" s="746"/>
      <c r="K238" s="746"/>
      <c r="L238" s="746"/>
      <c r="M238" s="746"/>
      <c r="N238" s="746"/>
      <c r="O238" s="746"/>
      <c r="P238" s="746"/>
      <c r="Q238" s="746"/>
      <c r="R238" s="746"/>
      <c r="S238" s="746"/>
      <c r="T238" s="746"/>
      <c r="U238" s="746"/>
      <c r="V238" s="746"/>
      <c r="W238" s="746"/>
      <c r="X238" s="746"/>
      <c r="Y238" s="685"/>
      <c r="Z238" s="685"/>
      <c r="AA238" s="685"/>
      <c r="AB238" s="685"/>
      <c r="AC238" s="685"/>
      <c r="AD238" s="685"/>
      <c r="AR238" s="699">
        <f t="shared" si="2"/>
        <v>0</v>
      </c>
      <c r="AS238" s="696"/>
    </row>
    <row r="239" spans="3:45" ht="15" customHeight="1">
      <c r="C239" s="150" t="s">
        <v>1432</v>
      </c>
      <c r="D239" s="935" t="str">
        <f>IF(SUM($AH$11,$AH$28)&gt;0,"",IF(Presentación!AM180="","",Presentación!AM180))</f>
        <v>30172</v>
      </c>
      <c r="E239" s="935"/>
      <c r="F239" s="935"/>
      <c r="G239" s="746" t="str">
        <f>IF(SUM($AH$11,$AH$28)&gt;0,"",IF(Presentación!AL180="","",Presentación!AL180))</f>
        <v>Texistepec</v>
      </c>
      <c r="H239" s="746"/>
      <c r="I239" s="746"/>
      <c r="J239" s="746"/>
      <c r="K239" s="746"/>
      <c r="L239" s="746"/>
      <c r="M239" s="746"/>
      <c r="N239" s="746"/>
      <c r="O239" s="746"/>
      <c r="P239" s="746"/>
      <c r="Q239" s="746"/>
      <c r="R239" s="746"/>
      <c r="S239" s="746"/>
      <c r="T239" s="746"/>
      <c r="U239" s="746"/>
      <c r="V239" s="746"/>
      <c r="W239" s="746"/>
      <c r="X239" s="746"/>
      <c r="Y239" s="685"/>
      <c r="Z239" s="685"/>
      <c r="AA239" s="685"/>
      <c r="AB239" s="685"/>
      <c r="AC239" s="685"/>
      <c r="AD239" s="685"/>
      <c r="AR239" s="699">
        <f t="shared" si="2"/>
        <v>0</v>
      </c>
      <c r="AS239" s="696"/>
    </row>
    <row r="240" spans="3:45" ht="15" customHeight="1">
      <c r="C240" s="150" t="s">
        <v>1433</v>
      </c>
      <c r="D240" s="935" t="str">
        <f>IF(SUM($AH$11,$AH$28)&gt;0,"",IF(Presentación!AM181="","",Presentación!AM181))</f>
        <v>30173</v>
      </c>
      <c r="E240" s="935"/>
      <c r="F240" s="935"/>
      <c r="G240" s="746" t="str">
        <f>IF(SUM($AH$11,$AH$28)&gt;0,"",IF(Presentación!AL181="","",Presentación!AL181))</f>
        <v>Tezonapa</v>
      </c>
      <c r="H240" s="746"/>
      <c r="I240" s="746"/>
      <c r="J240" s="746"/>
      <c r="K240" s="746"/>
      <c r="L240" s="746"/>
      <c r="M240" s="746"/>
      <c r="N240" s="746"/>
      <c r="O240" s="746"/>
      <c r="P240" s="746"/>
      <c r="Q240" s="746"/>
      <c r="R240" s="746"/>
      <c r="S240" s="746"/>
      <c r="T240" s="746"/>
      <c r="U240" s="746"/>
      <c r="V240" s="746"/>
      <c r="W240" s="746"/>
      <c r="X240" s="746"/>
      <c r="Y240" s="685"/>
      <c r="Z240" s="685"/>
      <c r="AA240" s="685"/>
      <c r="AB240" s="685"/>
      <c r="AC240" s="685"/>
      <c r="AD240" s="685"/>
      <c r="AR240" s="699">
        <f t="shared" si="2"/>
        <v>0</v>
      </c>
      <c r="AS240" s="696"/>
    </row>
    <row r="241" spans="3:45" ht="15" customHeight="1">
      <c r="C241" s="150" t="s">
        <v>1434</v>
      </c>
      <c r="D241" s="935" t="str">
        <f>IF(SUM($AH$11,$AH$28)&gt;0,"",IF(Presentación!AM182="","",Presentación!AM182))</f>
        <v>30174</v>
      </c>
      <c r="E241" s="935"/>
      <c r="F241" s="935"/>
      <c r="G241" s="746" t="str">
        <f>IF(SUM($AH$11,$AH$28)&gt;0,"",IF(Presentación!AL182="","",Presentación!AL182))</f>
        <v>Tierra Blanca</v>
      </c>
      <c r="H241" s="746"/>
      <c r="I241" s="746"/>
      <c r="J241" s="746"/>
      <c r="K241" s="746"/>
      <c r="L241" s="746"/>
      <c r="M241" s="746"/>
      <c r="N241" s="746"/>
      <c r="O241" s="746"/>
      <c r="P241" s="746"/>
      <c r="Q241" s="746"/>
      <c r="R241" s="746"/>
      <c r="S241" s="746"/>
      <c r="T241" s="746"/>
      <c r="U241" s="746"/>
      <c r="V241" s="746"/>
      <c r="W241" s="746"/>
      <c r="X241" s="746"/>
      <c r="Y241" s="685"/>
      <c r="Z241" s="685"/>
      <c r="AA241" s="685"/>
      <c r="AB241" s="685"/>
      <c r="AC241" s="685"/>
      <c r="AD241" s="685"/>
      <c r="AR241" s="699">
        <f t="shared" si="2"/>
        <v>0</v>
      </c>
      <c r="AS241" s="696"/>
    </row>
    <row r="242" spans="3:45" ht="15" customHeight="1">
      <c r="C242" s="150" t="s">
        <v>1435</v>
      </c>
      <c r="D242" s="935" t="str">
        <f>IF(SUM($AH$11,$AH$28)&gt;0,"",IF(Presentación!AM183="","",Presentación!AM183))</f>
        <v>30175</v>
      </c>
      <c r="E242" s="935"/>
      <c r="F242" s="935"/>
      <c r="G242" s="746" t="str">
        <f>IF(SUM($AH$11,$AH$28)&gt;0,"",IF(Presentación!AL183="","",Presentación!AL183))</f>
        <v>Tihuatlán</v>
      </c>
      <c r="H242" s="746"/>
      <c r="I242" s="746"/>
      <c r="J242" s="746"/>
      <c r="K242" s="746"/>
      <c r="L242" s="746"/>
      <c r="M242" s="746"/>
      <c r="N242" s="746"/>
      <c r="O242" s="746"/>
      <c r="P242" s="746"/>
      <c r="Q242" s="746"/>
      <c r="R242" s="746"/>
      <c r="S242" s="746"/>
      <c r="T242" s="746"/>
      <c r="U242" s="746"/>
      <c r="V242" s="746"/>
      <c r="W242" s="746"/>
      <c r="X242" s="746"/>
      <c r="Y242" s="685"/>
      <c r="Z242" s="685"/>
      <c r="AA242" s="685"/>
      <c r="AB242" s="685"/>
      <c r="AC242" s="685"/>
      <c r="AD242" s="685"/>
      <c r="AR242" s="699">
        <f t="shared" si="2"/>
        <v>0</v>
      </c>
      <c r="AS242" s="696"/>
    </row>
    <row r="243" spans="3:45" ht="15" customHeight="1">
      <c r="C243" s="150" t="s">
        <v>1436</v>
      </c>
      <c r="D243" s="935" t="str">
        <f>IF(SUM($AH$11,$AH$28)&gt;0,"",IF(Presentación!AM184="","",Presentación!AM184))</f>
        <v>30176</v>
      </c>
      <c r="E243" s="935"/>
      <c r="F243" s="935"/>
      <c r="G243" s="746" t="str">
        <f>IF(SUM($AH$11,$AH$28)&gt;0,"",IF(Presentación!AL184="","",Presentación!AL184))</f>
        <v>Tlacojalpan</v>
      </c>
      <c r="H243" s="746"/>
      <c r="I243" s="746"/>
      <c r="J243" s="746"/>
      <c r="K243" s="746"/>
      <c r="L243" s="746"/>
      <c r="M243" s="746"/>
      <c r="N243" s="746"/>
      <c r="O243" s="746"/>
      <c r="P243" s="746"/>
      <c r="Q243" s="746"/>
      <c r="R243" s="746"/>
      <c r="S243" s="746"/>
      <c r="T243" s="746"/>
      <c r="U243" s="746"/>
      <c r="V243" s="746"/>
      <c r="W243" s="746"/>
      <c r="X243" s="746"/>
      <c r="Y243" s="685"/>
      <c r="Z243" s="685"/>
      <c r="AA243" s="685"/>
      <c r="AB243" s="685"/>
      <c r="AC243" s="685"/>
      <c r="AD243" s="685"/>
      <c r="AR243" s="699">
        <f t="shared" si="2"/>
        <v>0</v>
      </c>
      <c r="AS243" s="696"/>
    </row>
    <row r="244" spans="3:45" ht="15" customHeight="1">
      <c r="C244" s="150" t="s">
        <v>1437</v>
      </c>
      <c r="D244" s="935" t="str">
        <f>IF(SUM($AH$11,$AH$28)&gt;0,"",IF(Presentación!AM185="","",Presentación!AM185))</f>
        <v>30177</v>
      </c>
      <c r="E244" s="935"/>
      <c r="F244" s="935"/>
      <c r="G244" s="746" t="str">
        <f>IF(SUM($AH$11,$AH$28)&gt;0,"",IF(Presentación!AL185="","",Presentación!AL185))</f>
        <v>Tlacolulan</v>
      </c>
      <c r="H244" s="746"/>
      <c r="I244" s="746"/>
      <c r="J244" s="746"/>
      <c r="K244" s="746"/>
      <c r="L244" s="746"/>
      <c r="M244" s="746"/>
      <c r="N244" s="746"/>
      <c r="O244" s="746"/>
      <c r="P244" s="746"/>
      <c r="Q244" s="746"/>
      <c r="R244" s="746"/>
      <c r="S244" s="746"/>
      <c r="T244" s="746"/>
      <c r="U244" s="746"/>
      <c r="V244" s="746"/>
      <c r="W244" s="746"/>
      <c r="X244" s="746"/>
      <c r="Y244" s="685"/>
      <c r="Z244" s="685"/>
      <c r="AA244" s="685"/>
      <c r="AB244" s="685"/>
      <c r="AC244" s="685"/>
      <c r="AD244" s="685"/>
      <c r="AR244" s="699">
        <f t="shared" si="2"/>
        <v>0</v>
      </c>
      <c r="AS244" s="696"/>
    </row>
    <row r="245" spans="3:45" ht="15" customHeight="1">
      <c r="C245" s="150" t="s">
        <v>1438</v>
      </c>
      <c r="D245" s="935" t="str">
        <f>IF(SUM($AH$11,$AH$28)&gt;0,"",IF(Presentación!AM186="","",Presentación!AM186))</f>
        <v>30178</v>
      </c>
      <c r="E245" s="935"/>
      <c r="F245" s="935"/>
      <c r="G245" s="746" t="str">
        <f>IF(SUM($AH$11,$AH$28)&gt;0,"",IF(Presentación!AL186="","",Presentación!AL186))</f>
        <v>Tlacotalpan</v>
      </c>
      <c r="H245" s="746"/>
      <c r="I245" s="746"/>
      <c r="J245" s="746"/>
      <c r="K245" s="746"/>
      <c r="L245" s="746"/>
      <c r="M245" s="746"/>
      <c r="N245" s="746"/>
      <c r="O245" s="746"/>
      <c r="P245" s="746"/>
      <c r="Q245" s="746"/>
      <c r="R245" s="746"/>
      <c r="S245" s="746"/>
      <c r="T245" s="746"/>
      <c r="U245" s="746"/>
      <c r="V245" s="746"/>
      <c r="W245" s="746"/>
      <c r="X245" s="746"/>
      <c r="Y245" s="685"/>
      <c r="Z245" s="685"/>
      <c r="AA245" s="685"/>
      <c r="AB245" s="685"/>
      <c r="AC245" s="685"/>
      <c r="AD245" s="685"/>
      <c r="AR245" s="699">
        <f t="shared" si="2"/>
        <v>0</v>
      </c>
      <c r="AS245" s="696"/>
    </row>
    <row r="246" spans="3:45" ht="15" customHeight="1">
      <c r="C246" s="150" t="s">
        <v>1439</v>
      </c>
      <c r="D246" s="935" t="str">
        <f>IF(SUM($AH$11,$AH$28)&gt;0,"",IF(Presentación!AM187="","",Presentación!AM187))</f>
        <v>30179</v>
      </c>
      <c r="E246" s="935"/>
      <c r="F246" s="935"/>
      <c r="G246" s="746" t="str">
        <f>IF(SUM($AH$11,$AH$28)&gt;0,"",IF(Presentación!AL187="","",Presentación!AL187))</f>
        <v>Tlacotepec de Mejía</v>
      </c>
      <c r="H246" s="746"/>
      <c r="I246" s="746"/>
      <c r="J246" s="746"/>
      <c r="K246" s="746"/>
      <c r="L246" s="746"/>
      <c r="M246" s="746"/>
      <c r="N246" s="746"/>
      <c r="O246" s="746"/>
      <c r="P246" s="746"/>
      <c r="Q246" s="746"/>
      <c r="R246" s="746"/>
      <c r="S246" s="746"/>
      <c r="T246" s="746"/>
      <c r="U246" s="746"/>
      <c r="V246" s="746"/>
      <c r="W246" s="746"/>
      <c r="X246" s="746"/>
      <c r="Y246" s="685"/>
      <c r="Z246" s="685"/>
      <c r="AA246" s="685"/>
      <c r="AB246" s="685"/>
      <c r="AC246" s="685"/>
      <c r="AD246" s="685"/>
      <c r="AR246" s="699">
        <f t="shared" si="2"/>
        <v>0</v>
      </c>
      <c r="AS246" s="696"/>
    </row>
    <row r="247" spans="3:45" ht="15" customHeight="1">
      <c r="C247" s="150" t="s">
        <v>1440</v>
      </c>
      <c r="D247" s="935" t="str">
        <f>IF(SUM($AH$11,$AH$28)&gt;0,"",IF(Presentación!AM188="","",Presentación!AM188))</f>
        <v>30180</v>
      </c>
      <c r="E247" s="935"/>
      <c r="F247" s="935"/>
      <c r="G247" s="746" t="str">
        <f>IF(SUM($AH$11,$AH$28)&gt;0,"",IF(Presentación!AL188="","",Presentación!AL188))</f>
        <v>Tlachichilco</v>
      </c>
      <c r="H247" s="746"/>
      <c r="I247" s="746"/>
      <c r="J247" s="746"/>
      <c r="K247" s="746"/>
      <c r="L247" s="746"/>
      <c r="M247" s="746"/>
      <c r="N247" s="746"/>
      <c r="O247" s="746"/>
      <c r="P247" s="746"/>
      <c r="Q247" s="746"/>
      <c r="R247" s="746"/>
      <c r="S247" s="746"/>
      <c r="T247" s="746"/>
      <c r="U247" s="746"/>
      <c r="V247" s="746"/>
      <c r="W247" s="746"/>
      <c r="X247" s="746"/>
      <c r="Y247" s="685"/>
      <c r="Z247" s="685"/>
      <c r="AA247" s="685"/>
      <c r="AB247" s="685"/>
      <c r="AC247" s="685"/>
      <c r="AD247" s="685"/>
      <c r="AR247" s="699">
        <f t="shared" si="2"/>
        <v>0</v>
      </c>
      <c r="AS247" s="696"/>
    </row>
    <row r="248" spans="3:45" ht="15" customHeight="1">
      <c r="C248" s="150" t="s">
        <v>1441</v>
      </c>
      <c r="D248" s="935" t="str">
        <f>IF(SUM($AH$11,$AH$28)&gt;0,"",IF(Presentación!AM189="","",Presentación!AM189))</f>
        <v>30181</v>
      </c>
      <c r="E248" s="935"/>
      <c r="F248" s="935"/>
      <c r="G248" s="746" t="str">
        <f>IF(SUM($AH$11,$AH$28)&gt;0,"",IF(Presentación!AL189="","",Presentación!AL189))</f>
        <v>Tlalixcoyan</v>
      </c>
      <c r="H248" s="746"/>
      <c r="I248" s="746"/>
      <c r="J248" s="746"/>
      <c r="K248" s="746"/>
      <c r="L248" s="746"/>
      <c r="M248" s="746"/>
      <c r="N248" s="746"/>
      <c r="O248" s="746"/>
      <c r="P248" s="746"/>
      <c r="Q248" s="746"/>
      <c r="R248" s="746"/>
      <c r="S248" s="746"/>
      <c r="T248" s="746"/>
      <c r="U248" s="746"/>
      <c r="V248" s="746"/>
      <c r="W248" s="746"/>
      <c r="X248" s="746"/>
      <c r="Y248" s="685"/>
      <c r="Z248" s="685"/>
      <c r="AA248" s="685"/>
      <c r="AB248" s="685"/>
      <c r="AC248" s="685"/>
      <c r="AD248" s="685"/>
      <c r="AR248" s="699">
        <f t="shared" si="2"/>
        <v>0</v>
      </c>
      <c r="AS248" s="696"/>
    </row>
    <row r="249" spans="3:45" ht="15" customHeight="1">
      <c r="C249" s="150" t="s">
        <v>1442</v>
      </c>
      <c r="D249" s="935" t="str">
        <f>IF(SUM($AH$11,$AH$28)&gt;0,"",IF(Presentación!AM190="","",Presentación!AM190))</f>
        <v>30182</v>
      </c>
      <c r="E249" s="935"/>
      <c r="F249" s="935"/>
      <c r="G249" s="746" t="str">
        <f>IF(SUM($AH$11,$AH$28)&gt;0,"",IF(Presentación!AL190="","",Presentación!AL190))</f>
        <v>Tlalnelhuayocan</v>
      </c>
      <c r="H249" s="746"/>
      <c r="I249" s="746"/>
      <c r="J249" s="746"/>
      <c r="K249" s="746"/>
      <c r="L249" s="746"/>
      <c r="M249" s="746"/>
      <c r="N249" s="746"/>
      <c r="O249" s="746"/>
      <c r="P249" s="746"/>
      <c r="Q249" s="746"/>
      <c r="R249" s="746"/>
      <c r="S249" s="746"/>
      <c r="T249" s="746"/>
      <c r="U249" s="746"/>
      <c r="V249" s="746"/>
      <c r="W249" s="746"/>
      <c r="X249" s="746"/>
      <c r="Y249" s="685"/>
      <c r="Z249" s="685"/>
      <c r="AA249" s="685"/>
      <c r="AB249" s="685"/>
      <c r="AC249" s="685"/>
      <c r="AD249" s="685"/>
      <c r="AR249" s="699">
        <f t="shared" si="2"/>
        <v>0</v>
      </c>
      <c r="AS249" s="696"/>
    </row>
    <row r="250" spans="3:45" ht="15" customHeight="1">
      <c r="C250" s="150" t="s">
        <v>1443</v>
      </c>
      <c r="D250" s="935" t="str">
        <f>IF(SUM($AH$11,$AH$28)&gt;0,"",IF(Presentación!AM191="","",Presentación!AM191))</f>
        <v>30183</v>
      </c>
      <c r="E250" s="935"/>
      <c r="F250" s="935"/>
      <c r="G250" s="746" t="str">
        <f>IF(SUM($AH$11,$AH$28)&gt;0,"",IF(Presentación!AL191="","",Presentación!AL191))</f>
        <v>Tlapacoyan</v>
      </c>
      <c r="H250" s="746"/>
      <c r="I250" s="746"/>
      <c r="J250" s="746"/>
      <c r="K250" s="746"/>
      <c r="L250" s="746"/>
      <c r="M250" s="746"/>
      <c r="N250" s="746"/>
      <c r="O250" s="746"/>
      <c r="P250" s="746"/>
      <c r="Q250" s="746"/>
      <c r="R250" s="746"/>
      <c r="S250" s="746"/>
      <c r="T250" s="746"/>
      <c r="U250" s="746"/>
      <c r="V250" s="746"/>
      <c r="W250" s="746"/>
      <c r="X250" s="746"/>
      <c r="Y250" s="685"/>
      <c r="Z250" s="685"/>
      <c r="AA250" s="685"/>
      <c r="AB250" s="685"/>
      <c r="AC250" s="685"/>
      <c r="AD250" s="685"/>
      <c r="AR250" s="699">
        <f t="shared" si="2"/>
        <v>0</v>
      </c>
      <c r="AS250" s="696"/>
    </row>
    <row r="251" spans="3:45" ht="15" customHeight="1">
      <c r="C251" s="150" t="s">
        <v>1444</v>
      </c>
      <c r="D251" s="935" t="str">
        <f>IF(SUM($AH$11,$AH$28)&gt;0,"",IF(Presentación!AM192="","",Presentación!AM192))</f>
        <v>30184</v>
      </c>
      <c r="E251" s="935"/>
      <c r="F251" s="935"/>
      <c r="G251" s="746" t="str">
        <f>IF(SUM($AH$11,$AH$28)&gt;0,"",IF(Presentación!AL192="","",Presentación!AL192))</f>
        <v>Tlaquilpa</v>
      </c>
      <c r="H251" s="746"/>
      <c r="I251" s="746"/>
      <c r="J251" s="746"/>
      <c r="K251" s="746"/>
      <c r="L251" s="746"/>
      <c r="M251" s="746"/>
      <c r="N251" s="746"/>
      <c r="O251" s="746"/>
      <c r="P251" s="746"/>
      <c r="Q251" s="746"/>
      <c r="R251" s="746"/>
      <c r="S251" s="746"/>
      <c r="T251" s="746"/>
      <c r="U251" s="746"/>
      <c r="V251" s="746"/>
      <c r="W251" s="746"/>
      <c r="X251" s="746"/>
      <c r="Y251" s="685"/>
      <c r="Z251" s="685"/>
      <c r="AA251" s="685"/>
      <c r="AB251" s="685"/>
      <c r="AC251" s="685"/>
      <c r="AD251" s="685"/>
      <c r="AR251" s="699">
        <f t="shared" si="2"/>
        <v>0</v>
      </c>
      <c r="AS251" s="696"/>
    </row>
    <row r="252" spans="3:45" ht="15" customHeight="1">
      <c r="C252" s="150" t="s">
        <v>1445</v>
      </c>
      <c r="D252" s="935" t="str">
        <f>IF(SUM($AH$11,$AH$28)&gt;0,"",IF(Presentación!AM193="","",Presentación!AM193))</f>
        <v>30185</v>
      </c>
      <c r="E252" s="935"/>
      <c r="F252" s="935"/>
      <c r="G252" s="746" t="str">
        <f>IF(SUM($AH$11,$AH$28)&gt;0,"",IF(Presentación!AL193="","",Presentación!AL193))</f>
        <v>Tlilapan</v>
      </c>
      <c r="H252" s="746"/>
      <c r="I252" s="746"/>
      <c r="J252" s="746"/>
      <c r="K252" s="746"/>
      <c r="L252" s="746"/>
      <c r="M252" s="746"/>
      <c r="N252" s="746"/>
      <c r="O252" s="746"/>
      <c r="P252" s="746"/>
      <c r="Q252" s="746"/>
      <c r="R252" s="746"/>
      <c r="S252" s="746"/>
      <c r="T252" s="746"/>
      <c r="U252" s="746"/>
      <c r="V252" s="746"/>
      <c r="W252" s="746"/>
      <c r="X252" s="746"/>
      <c r="Y252" s="685"/>
      <c r="Z252" s="685"/>
      <c r="AA252" s="685"/>
      <c r="AB252" s="685"/>
      <c r="AC252" s="685"/>
      <c r="AD252" s="685"/>
      <c r="AR252" s="699">
        <f t="shared" si="2"/>
        <v>0</v>
      </c>
      <c r="AS252" s="696"/>
    </row>
    <row r="253" spans="3:45" ht="15" customHeight="1">
      <c r="C253" s="150" t="s">
        <v>1446</v>
      </c>
      <c r="D253" s="935" t="str">
        <f>IF(SUM($AH$11,$AH$28)&gt;0,"",IF(Presentación!AM194="","",Presentación!AM194))</f>
        <v>30186</v>
      </c>
      <c r="E253" s="935"/>
      <c r="F253" s="935"/>
      <c r="G253" s="746" t="str">
        <f>IF(SUM($AH$11,$AH$28)&gt;0,"",IF(Presentación!AL194="","",Presentación!AL194))</f>
        <v>Tomatlán</v>
      </c>
      <c r="H253" s="746"/>
      <c r="I253" s="746"/>
      <c r="J253" s="746"/>
      <c r="K253" s="746"/>
      <c r="L253" s="746"/>
      <c r="M253" s="746"/>
      <c r="N253" s="746"/>
      <c r="O253" s="746"/>
      <c r="P253" s="746"/>
      <c r="Q253" s="746"/>
      <c r="R253" s="746"/>
      <c r="S253" s="746"/>
      <c r="T253" s="746"/>
      <c r="U253" s="746"/>
      <c r="V253" s="746"/>
      <c r="W253" s="746"/>
      <c r="X253" s="746"/>
      <c r="Y253" s="685"/>
      <c r="Z253" s="685"/>
      <c r="AA253" s="685"/>
      <c r="AB253" s="685"/>
      <c r="AC253" s="685"/>
      <c r="AD253" s="685"/>
      <c r="AR253" s="699">
        <f t="shared" si="2"/>
        <v>0</v>
      </c>
      <c r="AS253" s="696"/>
    </row>
    <row r="254" spans="3:45" ht="15" customHeight="1">
      <c r="C254" s="150" t="s">
        <v>1447</v>
      </c>
      <c r="D254" s="935" t="str">
        <f>IF(SUM($AH$11,$AH$28)&gt;0,"",IF(Presentación!AM195="","",Presentación!AM195))</f>
        <v>30187</v>
      </c>
      <c r="E254" s="935"/>
      <c r="F254" s="935"/>
      <c r="G254" s="746" t="str">
        <f>IF(SUM($AH$11,$AH$28)&gt;0,"",IF(Presentación!AL195="","",Presentación!AL195))</f>
        <v>Tonayán</v>
      </c>
      <c r="H254" s="746"/>
      <c r="I254" s="746"/>
      <c r="J254" s="746"/>
      <c r="K254" s="746"/>
      <c r="L254" s="746"/>
      <c r="M254" s="746"/>
      <c r="N254" s="746"/>
      <c r="O254" s="746"/>
      <c r="P254" s="746"/>
      <c r="Q254" s="746"/>
      <c r="R254" s="746"/>
      <c r="S254" s="746"/>
      <c r="T254" s="746"/>
      <c r="U254" s="746"/>
      <c r="V254" s="746"/>
      <c r="W254" s="746"/>
      <c r="X254" s="746"/>
      <c r="Y254" s="685"/>
      <c r="Z254" s="685"/>
      <c r="AA254" s="685"/>
      <c r="AB254" s="685"/>
      <c r="AC254" s="685"/>
      <c r="AD254" s="685"/>
      <c r="AR254" s="699">
        <f t="shared" si="2"/>
        <v>0</v>
      </c>
      <c r="AS254" s="696"/>
    </row>
    <row r="255" spans="3:45" ht="15" customHeight="1">
      <c r="C255" s="150" t="s">
        <v>1448</v>
      </c>
      <c r="D255" s="935" t="str">
        <f>IF(SUM($AH$11,$AH$28)&gt;0,"",IF(Presentación!AM196="","",Presentación!AM196))</f>
        <v>30188</v>
      </c>
      <c r="E255" s="935"/>
      <c r="F255" s="935"/>
      <c r="G255" s="746" t="str">
        <f>IF(SUM($AH$11,$AH$28)&gt;0,"",IF(Presentación!AL196="","",Presentación!AL196))</f>
        <v>Totutla</v>
      </c>
      <c r="H255" s="746"/>
      <c r="I255" s="746"/>
      <c r="J255" s="746"/>
      <c r="K255" s="746"/>
      <c r="L255" s="746"/>
      <c r="M255" s="746"/>
      <c r="N255" s="746"/>
      <c r="O255" s="746"/>
      <c r="P255" s="746"/>
      <c r="Q255" s="746"/>
      <c r="R255" s="746"/>
      <c r="S255" s="746"/>
      <c r="T255" s="746"/>
      <c r="U255" s="746"/>
      <c r="V255" s="746"/>
      <c r="W255" s="746"/>
      <c r="X255" s="746"/>
      <c r="Y255" s="685"/>
      <c r="Z255" s="685"/>
      <c r="AA255" s="685"/>
      <c r="AB255" s="685"/>
      <c r="AC255" s="685"/>
      <c r="AD255" s="685"/>
      <c r="AR255" s="699">
        <f t="shared" si="2"/>
        <v>0</v>
      </c>
      <c r="AS255" s="696"/>
    </row>
    <row r="256" spans="3:45" ht="15" customHeight="1">
      <c r="C256" s="150" t="s">
        <v>1449</v>
      </c>
      <c r="D256" s="935" t="str">
        <f>IF(SUM($AH$11,$AH$28)&gt;0,"",IF(Presentación!AM197="","",Presentación!AM197))</f>
        <v>30189</v>
      </c>
      <c r="E256" s="935"/>
      <c r="F256" s="935"/>
      <c r="G256" s="746" t="str">
        <f>IF(SUM($AH$11,$AH$28)&gt;0,"",IF(Presentación!AL197="","",Presentación!AL197))</f>
        <v>Tuxpan</v>
      </c>
      <c r="H256" s="746"/>
      <c r="I256" s="746"/>
      <c r="J256" s="746"/>
      <c r="K256" s="746"/>
      <c r="L256" s="746"/>
      <c r="M256" s="746"/>
      <c r="N256" s="746"/>
      <c r="O256" s="746"/>
      <c r="P256" s="746"/>
      <c r="Q256" s="746"/>
      <c r="R256" s="746"/>
      <c r="S256" s="746"/>
      <c r="T256" s="746"/>
      <c r="U256" s="746"/>
      <c r="V256" s="746"/>
      <c r="W256" s="746"/>
      <c r="X256" s="746"/>
      <c r="Y256" s="685"/>
      <c r="Z256" s="685"/>
      <c r="AA256" s="685"/>
      <c r="AB256" s="685"/>
      <c r="AC256" s="685"/>
      <c r="AD256" s="685"/>
      <c r="AR256" s="699">
        <f t="shared" si="2"/>
        <v>0</v>
      </c>
      <c r="AS256" s="696"/>
    </row>
    <row r="257" spans="3:45" ht="15" customHeight="1">
      <c r="C257" s="150" t="s">
        <v>1450</v>
      </c>
      <c r="D257" s="935" t="str">
        <f>IF(SUM($AH$11,$AH$28)&gt;0,"",IF(Presentación!AM198="","",Presentación!AM198))</f>
        <v>30190</v>
      </c>
      <c r="E257" s="935"/>
      <c r="F257" s="935"/>
      <c r="G257" s="746" t="str">
        <f>IF(SUM($AH$11,$AH$28)&gt;0,"",IF(Presentación!AL198="","",Presentación!AL198))</f>
        <v>Tuxtilla</v>
      </c>
      <c r="H257" s="746"/>
      <c r="I257" s="746"/>
      <c r="J257" s="746"/>
      <c r="K257" s="746"/>
      <c r="L257" s="746"/>
      <c r="M257" s="746"/>
      <c r="N257" s="746"/>
      <c r="O257" s="746"/>
      <c r="P257" s="746"/>
      <c r="Q257" s="746"/>
      <c r="R257" s="746"/>
      <c r="S257" s="746"/>
      <c r="T257" s="746"/>
      <c r="U257" s="746"/>
      <c r="V257" s="746"/>
      <c r="W257" s="746"/>
      <c r="X257" s="746"/>
      <c r="Y257" s="685"/>
      <c r="Z257" s="685"/>
      <c r="AA257" s="685"/>
      <c r="AB257" s="685"/>
      <c r="AC257" s="685"/>
      <c r="AD257" s="685"/>
      <c r="AR257" s="699">
        <f t="shared" si="2"/>
        <v>0</v>
      </c>
      <c r="AS257" s="696"/>
    </row>
    <row r="258" spans="3:45" ht="15" customHeight="1">
      <c r="C258" s="150" t="s">
        <v>1451</v>
      </c>
      <c r="D258" s="935" t="str">
        <f>IF(SUM($AH$11,$AH$28)&gt;0,"",IF(Presentación!AM199="","",Presentación!AM199))</f>
        <v>30191</v>
      </c>
      <c r="E258" s="935"/>
      <c r="F258" s="935"/>
      <c r="G258" s="746" t="str">
        <f>IF(SUM($AH$11,$AH$28)&gt;0,"",IF(Presentación!AL199="","",Presentación!AL199))</f>
        <v>Ursulo Galván</v>
      </c>
      <c r="H258" s="746"/>
      <c r="I258" s="746"/>
      <c r="J258" s="746"/>
      <c r="K258" s="746"/>
      <c r="L258" s="746"/>
      <c r="M258" s="746"/>
      <c r="N258" s="746"/>
      <c r="O258" s="746"/>
      <c r="P258" s="746"/>
      <c r="Q258" s="746"/>
      <c r="R258" s="746"/>
      <c r="S258" s="746"/>
      <c r="T258" s="746"/>
      <c r="U258" s="746"/>
      <c r="V258" s="746"/>
      <c r="W258" s="746"/>
      <c r="X258" s="746"/>
      <c r="Y258" s="685"/>
      <c r="Z258" s="685"/>
      <c r="AA258" s="685"/>
      <c r="AB258" s="685"/>
      <c r="AC258" s="685"/>
      <c r="AD258" s="685"/>
      <c r="AR258" s="699">
        <f t="shared" si="2"/>
        <v>0</v>
      </c>
      <c r="AS258" s="696"/>
    </row>
    <row r="259" spans="3:45" ht="15" customHeight="1">
      <c r="C259" s="150" t="s">
        <v>1452</v>
      </c>
      <c r="D259" s="935" t="str">
        <f>IF(SUM($AH$11,$AH$28)&gt;0,"",IF(Presentación!AM200="","",Presentación!AM200))</f>
        <v>30192</v>
      </c>
      <c r="E259" s="935"/>
      <c r="F259" s="935"/>
      <c r="G259" s="746" t="str">
        <f>IF(SUM($AH$11,$AH$28)&gt;0,"",IF(Presentación!AL200="","",Presentación!AL200))</f>
        <v>Vega de Alatorre</v>
      </c>
      <c r="H259" s="746"/>
      <c r="I259" s="746"/>
      <c r="J259" s="746"/>
      <c r="K259" s="746"/>
      <c r="L259" s="746"/>
      <c r="M259" s="746"/>
      <c r="N259" s="746"/>
      <c r="O259" s="746"/>
      <c r="P259" s="746"/>
      <c r="Q259" s="746"/>
      <c r="R259" s="746"/>
      <c r="S259" s="746"/>
      <c r="T259" s="746"/>
      <c r="U259" s="746"/>
      <c r="V259" s="746"/>
      <c r="W259" s="746"/>
      <c r="X259" s="746"/>
      <c r="Y259" s="685"/>
      <c r="Z259" s="685"/>
      <c r="AA259" s="685"/>
      <c r="AB259" s="685"/>
      <c r="AC259" s="685"/>
      <c r="AD259" s="685"/>
      <c r="AR259" s="699">
        <f t="shared" si="2"/>
        <v>0</v>
      </c>
      <c r="AS259" s="696"/>
    </row>
    <row r="260" spans="3:45" ht="15" customHeight="1">
      <c r="C260" s="150" t="s">
        <v>1453</v>
      </c>
      <c r="D260" s="935" t="str">
        <f>IF(SUM($AH$11,$AH$28)&gt;0,"",IF(Presentación!AM201="","",Presentación!AM201))</f>
        <v>30193</v>
      </c>
      <c r="E260" s="935"/>
      <c r="F260" s="935"/>
      <c r="G260" s="746" t="str">
        <f>IF(SUM($AH$11,$AH$28)&gt;0,"",IF(Presentación!AL201="","",Presentación!AL201))</f>
        <v>Veracruz</v>
      </c>
      <c r="H260" s="746"/>
      <c r="I260" s="746"/>
      <c r="J260" s="746"/>
      <c r="K260" s="746"/>
      <c r="L260" s="746"/>
      <c r="M260" s="746"/>
      <c r="N260" s="746"/>
      <c r="O260" s="746"/>
      <c r="P260" s="746"/>
      <c r="Q260" s="746"/>
      <c r="R260" s="746"/>
      <c r="S260" s="746"/>
      <c r="T260" s="746"/>
      <c r="U260" s="746"/>
      <c r="V260" s="746"/>
      <c r="W260" s="746"/>
      <c r="X260" s="746"/>
      <c r="Y260" s="685"/>
      <c r="Z260" s="685"/>
      <c r="AA260" s="685"/>
      <c r="AB260" s="685"/>
      <c r="AC260" s="685"/>
      <c r="AD260" s="685"/>
      <c r="AR260" s="699">
        <f t="shared" si="2"/>
        <v>0</v>
      </c>
      <c r="AS260" s="696"/>
    </row>
    <row r="261" spans="3:45" ht="15" customHeight="1">
      <c r="C261" s="150" t="s">
        <v>1454</v>
      </c>
      <c r="D261" s="935" t="str">
        <f>IF(SUM($AH$11,$AH$28)&gt;0,"",IF(Presentación!AM202="","",Presentación!AM202))</f>
        <v>30194</v>
      </c>
      <c r="E261" s="935"/>
      <c r="F261" s="935"/>
      <c r="G261" s="746" t="str">
        <f>IF(SUM($AH$11,$AH$28)&gt;0,"",IF(Presentación!AL202="","",Presentación!AL202))</f>
        <v>Villa Aldama</v>
      </c>
      <c r="H261" s="746"/>
      <c r="I261" s="746"/>
      <c r="J261" s="746"/>
      <c r="K261" s="746"/>
      <c r="L261" s="746"/>
      <c r="M261" s="746"/>
      <c r="N261" s="746"/>
      <c r="O261" s="746"/>
      <c r="P261" s="746"/>
      <c r="Q261" s="746"/>
      <c r="R261" s="746"/>
      <c r="S261" s="746"/>
      <c r="T261" s="746"/>
      <c r="U261" s="746"/>
      <c r="V261" s="746"/>
      <c r="W261" s="746"/>
      <c r="X261" s="746"/>
      <c r="Y261" s="685"/>
      <c r="Z261" s="685"/>
      <c r="AA261" s="685"/>
      <c r="AB261" s="685"/>
      <c r="AC261" s="685"/>
      <c r="AD261" s="685"/>
      <c r="AR261" s="699">
        <f t="shared" ref="AR261:AR324" si="3">IF($AH$58=$AJ$58,0,IF(OR(AND(D261&lt;&gt;"",G261&lt;&gt;"",SUM(Y261)&gt;0,COUNTA(Y261)=COUNTA($Y$65)),AND(D261&lt;&gt;"",G261&lt;&gt;"",COUNTIF(Y261,"NS")=COUNTA($Y$65)),AND(D261&lt;&gt;"",G261&lt;&gt;"",SUM(Y261)=0,COUNTA(Y261)=0),AND(D261="",G261="",COUNTA(Y261)=0)),0,1))</f>
        <v>0</v>
      </c>
      <c r="AS261" s="696"/>
    </row>
    <row r="262" spans="3:45" ht="15" customHeight="1">
      <c r="C262" s="150" t="s">
        <v>1455</v>
      </c>
      <c r="D262" s="935" t="str">
        <f>IF(SUM($AH$11,$AH$28)&gt;0,"",IF(Presentación!AM203="","",Presentación!AM203))</f>
        <v>30195</v>
      </c>
      <c r="E262" s="935"/>
      <c r="F262" s="935"/>
      <c r="G262" s="746" t="str">
        <f>IF(SUM($AH$11,$AH$28)&gt;0,"",IF(Presentación!AL203="","",Presentación!AL203))</f>
        <v>Xoxocotla</v>
      </c>
      <c r="H262" s="746"/>
      <c r="I262" s="746"/>
      <c r="J262" s="746"/>
      <c r="K262" s="746"/>
      <c r="L262" s="746"/>
      <c r="M262" s="746"/>
      <c r="N262" s="746"/>
      <c r="O262" s="746"/>
      <c r="P262" s="746"/>
      <c r="Q262" s="746"/>
      <c r="R262" s="746"/>
      <c r="S262" s="746"/>
      <c r="T262" s="746"/>
      <c r="U262" s="746"/>
      <c r="V262" s="746"/>
      <c r="W262" s="746"/>
      <c r="X262" s="746"/>
      <c r="Y262" s="685"/>
      <c r="Z262" s="685"/>
      <c r="AA262" s="685"/>
      <c r="AB262" s="685"/>
      <c r="AC262" s="685"/>
      <c r="AD262" s="685"/>
      <c r="AR262" s="699">
        <f t="shared" si="3"/>
        <v>0</v>
      </c>
      <c r="AS262" s="696"/>
    </row>
    <row r="263" spans="3:45" ht="15" customHeight="1">
      <c r="C263" s="150" t="s">
        <v>1456</v>
      </c>
      <c r="D263" s="935" t="str">
        <f>IF(SUM($AH$11,$AH$28)&gt;0,"",IF(Presentación!AM204="","",Presentación!AM204))</f>
        <v>30196</v>
      </c>
      <c r="E263" s="935"/>
      <c r="F263" s="935"/>
      <c r="G263" s="746" t="str">
        <f>IF(SUM($AH$11,$AH$28)&gt;0,"",IF(Presentación!AL204="","",Presentación!AL204))</f>
        <v>Yanga</v>
      </c>
      <c r="H263" s="746"/>
      <c r="I263" s="746"/>
      <c r="J263" s="746"/>
      <c r="K263" s="746"/>
      <c r="L263" s="746"/>
      <c r="M263" s="746"/>
      <c r="N263" s="746"/>
      <c r="O263" s="746"/>
      <c r="P263" s="746"/>
      <c r="Q263" s="746"/>
      <c r="R263" s="746"/>
      <c r="S263" s="746"/>
      <c r="T263" s="746"/>
      <c r="U263" s="746"/>
      <c r="V263" s="746"/>
      <c r="W263" s="746"/>
      <c r="X263" s="746"/>
      <c r="Y263" s="685"/>
      <c r="Z263" s="685"/>
      <c r="AA263" s="685"/>
      <c r="AB263" s="685"/>
      <c r="AC263" s="685"/>
      <c r="AD263" s="685"/>
      <c r="AR263" s="699">
        <f t="shared" si="3"/>
        <v>0</v>
      </c>
      <c r="AS263" s="696"/>
    </row>
    <row r="264" spans="3:45" ht="15" customHeight="1">
      <c r="C264" s="150" t="s">
        <v>1457</v>
      </c>
      <c r="D264" s="935" t="str">
        <f>IF(SUM($AH$11,$AH$28)&gt;0,"",IF(Presentación!AM205="","",Presentación!AM205))</f>
        <v>30197</v>
      </c>
      <c r="E264" s="935"/>
      <c r="F264" s="935"/>
      <c r="G264" s="746" t="str">
        <f>IF(SUM($AH$11,$AH$28)&gt;0,"",IF(Presentación!AL205="","",Presentación!AL205))</f>
        <v>Yecuatla</v>
      </c>
      <c r="H264" s="746"/>
      <c r="I264" s="746"/>
      <c r="J264" s="746"/>
      <c r="K264" s="746"/>
      <c r="L264" s="746"/>
      <c r="M264" s="746"/>
      <c r="N264" s="746"/>
      <c r="O264" s="746"/>
      <c r="P264" s="746"/>
      <c r="Q264" s="746"/>
      <c r="R264" s="746"/>
      <c r="S264" s="746"/>
      <c r="T264" s="746"/>
      <c r="U264" s="746"/>
      <c r="V264" s="746"/>
      <c r="W264" s="746"/>
      <c r="X264" s="746"/>
      <c r="Y264" s="685"/>
      <c r="Z264" s="685"/>
      <c r="AA264" s="685"/>
      <c r="AB264" s="685"/>
      <c r="AC264" s="685"/>
      <c r="AD264" s="685"/>
      <c r="AR264" s="699">
        <f t="shared" si="3"/>
        <v>0</v>
      </c>
      <c r="AS264" s="696"/>
    </row>
    <row r="265" spans="3:45" ht="15" customHeight="1">
      <c r="C265" s="150" t="s">
        <v>1458</v>
      </c>
      <c r="D265" s="935" t="str">
        <f>IF(SUM($AH$11,$AH$28)&gt;0,"",IF(Presentación!AM206="","",Presentación!AM206))</f>
        <v>30198</v>
      </c>
      <c r="E265" s="935"/>
      <c r="F265" s="935"/>
      <c r="G265" s="746" t="str">
        <f>IF(SUM($AH$11,$AH$28)&gt;0,"",IF(Presentación!AL206="","",Presentación!AL206))</f>
        <v>Zacualpan</v>
      </c>
      <c r="H265" s="746"/>
      <c r="I265" s="746"/>
      <c r="J265" s="746"/>
      <c r="K265" s="746"/>
      <c r="L265" s="746"/>
      <c r="M265" s="746"/>
      <c r="N265" s="746"/>
      <c r="O265" s="746"/>
      <c r="P265" s="746"/>
      <c r="Q265" s="746"/>
      <c r="R265" s="746"/>
      <c r="S265" s="746"/>
      <c r="T265" s="746"/>
      <c r="U265" s="746"/>
      <c r="V265" s="746"/>
      <c r="W265" s="746"/>
      <c r="X265" s="746"/>
      <c r="Y265" s="685"/>
      <c r="Z265" s="685"/>
      <c r="AA265" s="685"/>
      <c r="AB265" s="685"/>
      <c r="AC265" s="685"/>
      <c r="AD265" s="685"/>
      <c r="AR265" s="699">
        <f t="shared" si="3"/>
        <v>0</v>
      </c>
      <c r="AS265" s="696"/>
    </row>
    <row r="266" spans="3:45" ht="15" customHeight="1">
      <c r="C266" s="150" t="s">
        <v>1459</v>
      </c>
      <c r="D266" s="935" t="str">
        <f>IF(SUM($AH$11,$AH$28)&gt;0,"",IF(Presentación!AM207="","",Presentación!AM207))</f>
        <v>30199</v>
      </c>
      <c r="E266" s="935"/>
      <c r="F266" s="935"/>
      <c r="G266" s="746" t="str">
        <f>IF(SUM($AH$11,$AH$28)&gt;0,"",IF(Presentación!AL207="","",Presentación!AL207))</f>
        <v>Zaragoza</v>
      </c>
      <c r="H266" s="746"/>
      <c r="I266" s="746"/>
      <c r="J266" s="746"/>
      <c r="K266" s="746"/>
      <c r="L266" s="746"/>
      <c r="M266" s="746"/>
      <c r="N266" s="746"/>
      <c r="O266" s="746"/>
      <c r="P266" s="746"/>
      <c r="Q266" s="746"/>
      <c r="R266" s="746"/>
      <c r="S266" s="746"/>
      <c r="T266" s="746"/>
      <c r="U266" s="746"/>
      <c r="V266" s="746"/>
      <c r="W266" s="746"/>
      <c r="X266" s="746"/>
      <c r="Y266" s="685"/>
      <c r="Z266" s="685"/>
      <c r="AA266" s="685"/>
      <c r="AB266" s="685"/>
      <c r="AC266" s="685"/>
      <c r="AD266" s="685"/>
      <c r="AR266" s="699">
        <f t="shared" si="3"/>
        <v>0</v>
      </c>
      <c r="AS266" s="696"/>
    </row>
    <row r="267" spans="3:45" ht="15" customHeight="1">
      <c r="C267" s="150" t="s">
        <v>1460</v>
      </c>
      <c r="D267" s="935" t="str">
        <f>IF(SUM($AH$11,$AH$28)&gt;0,"",IF(Presentación!AM208="","",Presentación!AM208))</f>
        <v>30200</v>
      </c>
      <c r="E267" s="935"/>
      <c r="F267" s="935"/>
      <c r="G267" s="746" t="str">
        <f>IF(SUM($AH$11,$AH$28)&gt;0,"",IF(Presentación!AL208="","",Presentación!AL208))</f>
        <v>Zentla</v>
      </c>
      <c r="H267" s="746"/>
      <c r="I267" s="746"/>
      <c r="J267" s="746"/>
      <c r="K267" s="746"/>
      <c r="L267" s="746"/>
      <c r="M267" s="746"/>
      <c r="N267" s="746"/>
      <c r="O267" s="746"/>
      <c r="P267" s="746"/>
      <c r="Q267" s="746"/>
      <c r="R267" s="746"/>
      <c r="S267" s="746"/>
      <c r="T267" s="746"/>
      <c r="U267" s="746"/>
      <c r="V267" s="746"/>
      <c r="W267" s="746"/>
      <c r="X267" s="746"/>
      <c r="Y267" s="685"/>
      <c r="Z267" s="685"/>
      <c r="AA267" s="685"/>
      <c r="AB267" s="685"/>
      <c r="AC267" s="685"/>
      <c r="AD267" s="685"/>
      <c r="AR267" s="699">
        <f t="shared" si="3"/>
        <v>0</v>
      </c>
      <c r="AS267" s="696"/>
    </row>
    <row r="268" spans="3:45" ht="15" customHeight="1">
      <c r="C268" s="150" t="s">
        <v>1461</v>
      </c>
      <c r="D268" s="935" t="str">
        <f>IF(SUM($AH$11,$AH$28)&gt;0,"",IF(Presentación!AM209="","",Presentación!AM209))</f>
        <v>30201</v>
      </c>
      <c r="E268" s="935"/>
      <c r="F268" s="935"/>
      <c r="G268" s="746" t="str">
        <f>IF(SUM($AH$11,$AH$28)&gt;0,"",IF(Presentación!AL209="","",Presentación!AL209))</f>
        <v>Zongolica</v>
      </c>
      <c r="H268" s="746"/>
      <c r="I268" s="746"/>
      <c r="J268" s="746"/>
      <c r="K268" s="746"/>
      <c r="L268" s="746"/>
      <c r="M268" s="746"/>
      <c r="N268" s="746"/>
      <c r="O268" s="746"/>
      <c r="P268" s="746"/>
      <c r="Q268" s="746"/>
      <c r="R268" s="746"/>
      <c r="S268" s="746"/>
      <c r="T268" s="746"/>
      <c r="U268" s="746"/>
      <c r="V268" s="746"/>
      <c r="W268" s="746"/>
      <c r="X268" s="746"/>
      <c r="Y268" s="685"/>
      <c r="Z268" s="685"/>
      <c r="AA268" s="685"/>
      <c r="AB268" s="685"/>
      <c r="AC268" s="685"/>
      <c r="AD268" s="685"/>
      <c r="AR268" s="699">
        <f t="shared" si="3"/>
        <v>0</v>
      </c>
      <c r="AS268" s="696"/>
    </row>
    <row r="269" spans="3:45" ht="15" customHeight="1">
      <c r="C269" s="150" t="s">
        <v>1462</v>
      </c>
      <c r="D269" s="935" t="str">
        <f>IF(SUM($AH$11,$AH$28)&gt;0,"",IF(Presentación!AM210="","",Presentación!AM210))</f>
        <v>30202</v>
      </c>
      <c r="E269" s="935"/>
      <c r="F269" s="935"/>
      <c r="G269" s="746" t="str">
        <f>IF(SUM($AH$11,$AH$28)&gt;0,"",IF(Presentación!AL210="","",Presentación!AL210))</f>
        <v>Zontecomatlán de López y Fuentes</v>
      </c>
      <c r="H269" s="746"/>
      <c r="I269" s="746"/>
      <c r="J269" s="746"/>
      <c r="K269" s="746"/>
      <c r="L269" s="746"/>
      <c r="M269" s="746"/>
      <c r="N269" s="746"/>
      <c r="O269" s="746"/>
      <c r="P269" s="746"/>
      <c r="Q269" s="746"/>
      <c r="R269" s="746"/>
      <c r="S269" s="746"/>
      <c r="T269" s="746"/>
      <c r="U269" s="746"/>
      <c r="V269" s="746"/>
      <c r="W269" s="746"/>
      <c r="X269" s="746"/>
      <c r="Y269" s="685"/>
      <c r="Z269" s="685"/>
      <c r="AA269" s="685"/>
      <c r="AB269" s="685"/>
      <c r="AC269" s="685"/>
      <c r="AD269" s="685"/>
      <c r="AR269" s="699">
        <f t="shared" si="3"/>
        <v>0</v>
      </c>
      <c r="AS269" s="696"/>
    </row>
    <row r="270" spans="3:45" ht="15" customHeight="1">
      <c r="C270" s="150" t="s">
        <v>1463</v>
      </c>
      <c r="D270" s="935" t="str">
        <f>IF(SUM($AH$11,$AH$28)&gt;0,"",IF(Presentación!AM211="","",Presentación!AM211))</f>
        <v>30203</v>
      </c>
      <c r="E270" s="935"/>
      <c r="F270" s="935"/>
      <c r="G270" s="746" t="str">
        <f>IF(SUM($AH$11,$AH$28)&gt;0,"",IF(Presentación!AL211="","",Presentación!AL211))</f>
        <v>Zozocolco de Hidalgo</v>
      </c>
      <c r="H270" s="746"/>
      <c r="I270" s="746"/>
      <c r="J270" s="746"/>
      <c r="K270" s="746"/>
      <c r="L270" s="746"/>
      <c r="M270" s="746"/>
      <c r="N270" s="746"/>
      <c r="O270" s="746"/>
      <c r="P270" s="746"/>
      <c r="Q270" s="746"/>
      <c r="R270" s="746"/>
      <c r="S270" s="746"/>
      <c r="T270" s="746"/>
      <c r="U270" s="746"/>
      <c r="V270" s="746"/>
      <c r="W270" s="746"/>
      <c r="X270" s="746"/>
      <c r="Y270" s="685"/>
      <c r="Z270" s="685"/>
      <c r="AA270" s="685"/>
      <c r="AB270" s="685"/>
      <c r="AC270" s="685"/>
      <c r="AD270" s="685"/>
      <c r="AR270" s="699">
        <f t="shared" si="3"/>
        <v>0</v>
      </c>
      <c r="AS270" s="696"/>
    </row>
    <row r="271" spans="3:45" ht="15" customHeight="1">
      <c r="C271" s="150" t="s">
        <v>1464</v>
      </c>
      <c r="D271" s="935" t="str">
        <f>IF(SUM($AH$11,$AH$28)&gt;0,"",IF(Presentación!AM212="","",Presentación!AM212))</f>
        <v>30204</v>
      </c>
      <c r="E271" s="935"/>
      <c r="F271" s="935"/>
      <c r="G271" s="746" t="str">
        <f>IF(SUM($AH$11,$AH$28)&gt;0,"",IF(Presentación!AL212="","",Presentación!AL212))</f>
        <v>Agua Dulce</v>
      </c>
      <c r="H271" s="746"/>
      <c r="I271" s="746"/>
      <c r="J271" s="746"/>
      <c r="K271" s="746"/>
      <c r="L271" s="746"/>
      <c r="M271" s="746"/>
      <c r="N271" s="746"/>
      <c r="O271" s="746"/>
      <c r="P271" s="746"/>
      <c r="Q271" s="746"/>
      <c r="R271" s="746"/>
      <c r="S271" s="746"/>
      <c r="T271" s="746"/>
      <c r="U271" s="746"/>
      <c r="V271" s="746"/>
      <c r="W271" s="746"/>
      <c r="X271" s="746"/>
      <c r="Y271" s="685"/>
      <c r="Z271" s="685"/>
      <c r="AA271" s="685"/>
      <c r="AB271" s="685"/>
      <c r="AC271" s="685"/>
      <c r="AD271" s="685"/>
      <c r="AR271" s="699">
        <f t="shared" si="3"/>
        <v>0</v>
      </c>
      <c r="AS271" s="696"/>
    </row>
    <row r="272" spans="3:45" ht="15" customHeight="1">
      <c r="C272" s="150" t="s">
        <v>1465</v>
      </c>
      <c r="D272" s="935" t="str">
        <f>IF(SUM($AH$11,$AH$28)&gt;0,"",IF(Presentación!AM213="","",Presentación!AM213))</f>
        <v>30205</v>
      </c>
      <c r="E272" s="935"/>
      <c r="F272" s="935"/>
      <c r="G272" s="746" t="str">
        <f>IF(SUM($AH$11,$AH$28)&gt;0,"",IF(Presentación!AL213="","",Presentación!AL213))</f>
        <v>El Higo</v>
      </c>
      <c r="H272" s="746"/>
      <c r="I272" s="746"/>
      <c r="J272" s="746"/>
      <c r="K272" s="746"/>
      <c r="L272" s="746"/>
      <c r="M272" s="746"/>
      <c r="N272" s="746"/>
      <c r="O272" s="746"/>
      <c r="P272" s="746"/>
      <c r="Q272" s="746"/>
      <c r="R272" s="746"/>
      <c r="S272" s="746"/>
      <c r="T272" s="746"/>
      <c r="U272" s="746"/>
      <c r="V272" s="746"/>
      <c r="W272" s="746"/>
      <c r="X272" s="746"/>
      <c r="Y272" s="685"/>
      <c r="Z272" s="685"/>
      <c r="AA272" s="685"/>
      <c r="AB272" s="685"/>
      <c r="AC272" s="685"/>
      <c r="AD272" s="685"/>
      <c r="AR272" s="699">
        <f t="shared" si="3"/>
        <v>0</v>
      </c>
      <c r="AS272" s="696"/>
    </row>
    <row r="273" spans="3:45" ht="15" customHeight="1">
      <c r="C273" s="150" t="s">
        <v>1466</v>
      </c>
      <c r="D273" s="935" t="str">
        <f>IF(SUM($AH$11,$AH$28)&gt;0,"",IF(Presentación!AM214="","",Presentación!AM214))</f>
        <v>30206</v>
      </c>
      <c r="E273" s="935"/>
      <c r="F273" s="935"/>
      <c r="G273" s="746" t="str">
        <f>IF(SUM($AH$11,$AH$28)&gt;0,"",IF(Presentación!AL214="","",Presentación!AL214))</f>
        <v>Nanchital de Lázaro Cárdenas del Río</v>
      </c>
      <c r="H273" s="746"/>
      <c r="I273" s="746"/>
      <c r="J273" s="746"/>
      <c r="K273" s="746"/>
      <c r="L273" s="746"/>
      <c r="M273" s="746"/>
      <c r="N273" s="746"/>
      <c r="O273" s="746"/>
      <c r="P273" s="746"/>
      <c r="Q273" s="746"/>
      <c r="R273" s="746"/>
      <c r="S273" s="746"/>
      <c r="T273" s="746"/>
      <c r="U273" s="746"/>
      <c r="V273" s="746"/>
      <c r="W273" s="746"/>
      <c r="X273" s="746"/>
      <c r="Y273" s="685"/>
      <c r="Z273" s="685"/>
      <c r="AA273" s="685"/>
      <c r="AB273" s="685"/>
      <c r="AC273" s="685"/>
      <c r="AD273" s="685"/>
      <c r="AR273" s="699">
        <f t="shared" si="3"/>
        <v>0</v>
      </c>
      <c r="AS273" s="696"/>
    </row>
    <row r="274" spans="3:45" ht="15" customHeight="1">
      <c r="C274" s="150" t="s">
        <v>1467</v>
      </c>
      <c r="D274" s="935" t="str">
        <f>IF(SUM($AH$11,$AH$28)&gt;0,"",IF(Presentación!AM215="","",Presentación!AM215))</f>
        <v>30207</v>
      </c>
      <c r="E274" s="935"/>
      <c r="F274" s="935"/>
      <c r="G274" s="746" t="str">
        <f>IF(SUM($AH$11,$AH$28)&gt;0,"",IF(Presentación!AL215="","",Presentación!AL215))</f>
        <v>Tres Valles</v>
      </c>
      <c r="H274" s="746"/>
      <c r="I274" s="746"/>
      <c r="J274" s="746"/>
      <c r="K274" s="746"/>
      <c r="L274" s="746"/>
      <c r="M274" s="746"/>
      <c r="N274" s="746"/>
      <c r="O274" s="746"/>
      <c r="P274" s="746"/>
      <c r="Q274" s="746"/>
      <c r="R274" s="746"/>
      <c r="S274" s="746"/>
      <c r="T274" s="746"/>
      <c r="U274" s="746"/>
      <c r="V274" s="746"/>
      <c r="W274" s="746"/>
      <c r="X274" s="746"/>
      <c r="Y274" s="685"/>
      <c r="Z274" s="685"/>
      <c r="AA274" s="685"/>
      <c r="AB274" s="685"/>
      <c r="AC274" s="685"/>
      <c r="AD274" s="685"/>
      <c r="AR274" s="699">
        <f t="shared" si="3"/>
        <v>0</v>
      </c>
      <c r="AS274" s="696"/>
    </row>
    <row r="275" spans="3:45" ht="15" customHeight="1">
      <c r="C275" s="150" t="s">
        <v>1468</v>
      </c>
      <c r="D275" s="935" t="str">
        <f>IF(SUM($AH$11,$AH$28)&gt;0,"",IF(Presentación!AM216="","",Presentación!AM216))</f>
        <v>30208</v>
      </c>
      <c r="E275" s="935"/>
      <c r="F275" s="935"/>
      <c r="G275" s="746" t="str">
        <f>IF(SUM($AH$11,$AH$28)&gt;0,"",IF(Presentación!AL216="","",Presentación!AL216))</f>
        <v>Carlos A. Carrillo</v>
      </c>
      <c r="H275" s="746"/>
      <c r="I275" s="746"/>
      <c r="J275" s="746"/>
      <c r="K275" s="746"/>
      <c r="L275" s="746"/>
      <c r="M275" s="746"/>
      <c r="N275" s="746"/>
      <c r="O275" s="746"/>
      <c r="P275" s="746"/>
      <c r="Q275" s="746"/>
      <c r="R275" s="746"/>
      <c r="S275" s="746"/>
      <c r="T275" s="746"/>
      <c r="U275" s="746"/>
      <c r="V275" s="746"/>
      <c r="W275" s="746"/>
      <c r="X275" s="746"/>
      <c r="Y275" s="685"/>
      <c r="Z275" s="685"/>
      <c r="AA275" s="685"/>
      <c r="AB275" s="685"/>
      <c r="AC275" s="685"/>
      <c r="AD275" s="685"/>
      <c r="AR275" s="699">
        <f t="shared" si="3"/>
        <v>0</v>
      </c>
      <c r="AS275" s="696"/>
    </row>
    <row r="276" spans="3:45" ht="15" customHeight="1">
      <c r="C276" s="150" t="s">
        <v>1469</v>
      </c>
      <c r="D276" s="935" t="str">
        <f>IF(SUM($AH$11,$AH$28)&gt;0,"",IF(Presentación!AM217="","",Presentación!AM217))</f>
        <v>30209</v>
      </c>
      <c r="E276" s="935"/>
      <c r="F276" s="935"/>
      <c r="G276" s="746" t="str">
        <f>IF(SUM($AH$11,$AH$28)&gt;0,"",IF(Presentación!AL217="","",Presentación!AL217))</f>
        <v>Tatahuicapan de Juárez</v>
      </c>
      <c r="H276" s="746"/>
      <c r="I276" s="746"/>
      <c r="J276" s="746"/>
      <c r="K276" s="746"/>
      <c r="L276" s="746"/>
      <c r="M276" s="746"/>
      <c r="N276" s="746"/>
      <c r="O276" s="746"/>
      <c r="P276" s="746"/>
      <c r="Q276" s="746"/>
      <c r="R276" s="746"/>
      <c r="S276" s="746"/>
      <c r="T276" s="746"/>
      <c r="U276" s="746"/>
      <c r="V276" s="746"/>
      <c r="W276" s="746"/>
      <c r="X276" s="746"/>
      <c r="Y276" s="685"/>
      <c r="Z276" s="685"/>
      <c r="AA276" s="685"/>
      <c r="AB276" s="685"/>
      <c r="AC276" s="685"/>
      <c r="AD276" s="685"/>
      <c r="AR276" s="699">
        <f t="shared" si="3"/>
        <v>0</v>
      </c>
      <c r="AS276" s="696"/>
    </row>
    <row r="277" spans="3:45" ht="15" customHeight="1">
      <c r="C277" s="150" t="s">
        <v>1470</v>
      </c>
      <c r="D277" s="935" t="str">
        <f>IF(SUM($AH$11,$AH$28)&gt;0,"",IF(Presentación!AM218="","",Presentación!AM218))</f>
        <v>30210</v>
      </c>
      <c r="E277" s="935"/>
      <c r="F277" s="935"/>
      <c r="G277" s="746" t="str">
        <f>IF(SUM($AH$11,$AH$28)&gt;0,"",IF(Presentación!AL218="","",Presentación!AL218))</f>
        <v>Uxpanapa</v>
      </c>
      <c r="H277" s="746"/>
      <c r="I277" s="746"/>
      <c r="J277" s="746"/>
      <c r="K277" s="746"/>
      <c r="L277" s="746"/>
      <c r="M277" s="746"/>
      <c r="N277" s="746"/>
      <c r="O277" s="746"/>
      <c r="P277" s="746"/>
      <c r="Q277" s="746"/>
      <c r="R277" s="746"/>
      <c r="S277" s="746"/>
      <c r="T277" s="746"/>
      <c r="U277" s="746"/>
      <c r="V277" s="746"/>
      <c r="W277" s="746"/>
      <c r="X277" s="746"/>
      <c r="Y277" s="685"/>
      <c r="Z277" s="685"/>
      <c r="AA277" s="685"/>
      <c r="AB277" s="685"/>
      <c r="AC277" s="685"/>
      <c r="AD277" s="685"/>
      <c r="AR277" s="699">
        <f t="shared" si="3"/>
        <v>0</v>
      </c>
      <c r="AS277" s="696"/>
    </row>
    <row r="278" spans="3:45" ht="15" customHeight="1">
      <c r="C278" s="150" t="s">
        <v>1471</v>
      </c>
      <c r="D278" s="935" t="str">
        <f>IF(SUM($AH$11,$AH$28)&gt;0,"",IF(Presentación!AM219="","",Presentación!AM219))</f>
        <v>30211</v>
      </c>
      <c r="E278" s="935"/>
      <c r="F278" s="935"/>
      <c r="G278" s="746" t="str">
        <f>IF(SUM($AH$11,$AH$28)&gt;0,"",IF(Presentación!AL219="","",Presentación!AL219))</f>
        <v>San Rafael</v>
      </c>
      <c r="H278" s="746"/>
      <c r="I278" s="746"/>
      <c r="J278" s="746"/>
      <c r="K278" s="746"/>
      <c r="L278" s="746"/>
      <c r="M278" s="746"/>
      <c r="N278" s="746"/>
      <c r="O278" s="746"/>
      <c r="P278" s="746"/>
      <c r="Q278" s="746"/>
      <c r="R278" s="746"/>
      <c r="S278" s="746"/>
      <c r="T278" s="746"/>
      <c r="U278" s="746"/>
      <c r="V278" s="746"/>
      <c r="W278" s="746"/>
      <c r="X278" s="746"/>
      <c r="Y278" s="685"/>
      <c r="Z278" s="685"/>
      <c r="AA278" s="685"/>
      <c r="AB278" s="685"/>
      <c r="AC278" s="685"/>
      <c r="AD278" s="685"/>
      <c r="AR278" s="699">
        <f t="shared" si="3"/>
        <v>0</v>
      </c>
      <c r="AS278" s="696"/>
    </row>
    <row r="279" spans="3:45" ht="15" customHeight="1">
      <c r="C279" s="150" t="s">
        <v>1472</v>
      </c>
      <c r="D279" s="935" t="str">
        <f>IF(SUM($AH$11,$AH$28)&gt;0,"",IF(Presentación!AM220="","",Presentación!AM220))</f>
        <v>30212</v>
      </c>
      <c r="E279" s="935"/>
      <c r="F279" s="935"/>
      <c r="G279" s="746" t="str">
        <f>IF(SUM($AH$11,$AH$28)&gt;0,"",IF(Presentación!AL220="","",Presentación!AL220))</f>
        <v>Santiago Sochiapan</v>
      </c>
      <c r="H279" s="746"/>
      <c r="I279" s="746"/>
      <c r="J279" s="746"/>
      <c r="K279" s="746"/>
      <c r="L279" s="746"/>
      <c r="M279" s="746"/>
      <c r="N279" s="746"/>
      <c r="O279" s="746"/>
      <c r="P279" s="746"/>
      <c r="Q279" s="746"/>
      <c r="R279" s="746"/>
      <c r="S279" s="746"/>
      <c r="T279" s="746"/>
      <c r="U279" s="746"/>
      <c r="V279" s="746"/>
      <c r="W279" s="746"/>
      <c r="X279" s="746"/>
      <c r="Y279" s="685"/>
      <c r="Z279" s="685"/>
      <c r="AA279" s="685"/>
      <c r="AB279" s="685"/>
      <c r="AC279" s="685"/>
      <c r="AD279" s="685"/>
      <c r="AR279" s="699">
        <f t="shared" si="3"/>
        <v>0</v>
      </c>
      <c r="AS279" s="696"/>
    </row>
    <row r="280" spans="3:45" ht="15" customHeight="1">
      <c r="C280" s="150" t="s">
        <v>1473</v>
      </c>
      <c r="D280" s="935">
        <f>IF(SUM($AH$11,$AH$28)&gt;0,"",IF(Presentación!AM221="","",Presentación!AM221))</f>
        <v>30999</v>
      </c>
      <c r="E280" s="935"/>
      <c r="F280" s="935"/>
      <c r="G280" s="746" t="str">
        <f>IF(SUM($AH$11,$AH$28)&gt;0,"",IF(Presentación!AL221="","",Presentación!AL221))</f>
        <v>No identificado</v>
      </c>
      <c r="H280" s="746"/>
      <c r="I280" s="746"/>
      <c r="J280" s="746"/>
      <c r="K280" s="746"/>
      <c r="L280" s="746"/>
      <c r="M280" s="746"/>
      <c r="N280" s="746"/>
      <c r="O280" s="746"/>
      <c r="P280" s="746"/>
      <c r="Q280" s="746"/>
      <c r="R280" s="746"/>
      <c r="S280" s="746"/>
      <c r="T280" s="746"/>
      <c r="U280" s="746"/>
      <c r="V280" s="746"/>
      <c r="W280" s="746"/>
      <c r="X280" s="746"/>
      <c r="Y280" s="685"/>
      <c r="Z280" s="685"/>
      <c r="AA280" s="685"/>
      <c r="AB280" s="685"/>
      <c r="AC280" s="685"/>
      <c r="AD280" s="685"/>
      <c r="AR280" s="699">
        <f t="shared" si="3"/>
        <v>0</v>
      </c>
      <c r="AS280" s="696"/>
    </row>
    <row r="281" spans="3:45" ht="15" customHeight="1">
      <c r="C281" s="150" t="s">
        <v>1474</v>
      </c>
      <c r="D281" s="935" t="str">
        <f>IF(SUM($AH$11,$AH$28)&gt;0,"",IF(Presentación!AM222="","",Presentación!AM222))</f>
        <v/>
      </c>
      <c r="E281" s="935"/>
      <c r="F281" s="935"/>
      <c r="G281" s="746" t="str">
        <f>IF(SUM($AH$11,$AH$28)&gt;0,"",IF(Presentación!AL222="","",Presentación!AL222))</f>
        <v/>
      </c>
      <c r="H281" s="746"/>
      <c r="I281" s="746"/>
      <c r="J281" s="746"/>
      <c r="K281" s="746"/>
      <c r="L281" s="746"/>
      <c r="M281" s="746"/>
      <c r="N281" s="746"/>
      <c r="O281" s="746"/>
      <c r="P281" s="746"/>
      <c r="Q281" s="746"/>
      <c r="R281" s="746"/>
      <c r="S281" s="746"/>
      <c r="T281" s="746"/>
      <c r="U281" s="746"/>
      <c r="V281" s="746"/>
      <c r="W281" s="746"/>
      <c r="X281" s="746"/>
      <c r="Y281" s="685"/>
      <c r="Z281" s="685"/>
      <c r="AA281" s="685"/>
      <c r="AB281" s="685"/>
      <c r="AC281" s="685"/>
      <c r="AD281" s="685"/>
      <c r="AR281" s="699">
        <f t="shared" si="3"/>
        <v>0</v>
      </c>
      <c r="AS281" s="696"/>
    </row>
    <row r="282" spans="3:45" ht="15" customHeight="1">
      <c r="C282" s="150" t="s">
        <v>1475</v>
      </c>
      <c r="D282" s="935" t="str">
        <f>IF(SUM($AH$11,$AH$28)&gt;0,"",IF(Presentación!AM223="","",Presentación!AM223))</f>
        <v/>
      </c>
      <c r="E282" s="935"/>
      <c r="F282" s="935"/>
      <c r="G282" s="746" t="str">
        <f>IF(SUM($AH$11,$AH$28)&gt;0,"",IF(Presentación!AL223="","",Presentación!AL223))</f>
        <v/>
      </c>
      <c r="H282" s="746"/>
      <c r="I282" s="746"/>
      <c r="J282" s="746"/>
      <c r="K282" s="746"/>
      <c r="L282" s="746"/>
      <c r="M282" s="746"/>
      <c r="N282" s="746"/>
      <c r="O282" s="746"/>
      <c r="P282" s="746"/>
      <c r="Q282" s="746"/>
      <c r="R282" s="746"/>
      <c r="S282" s="746"/>
      <c r="T282" s="746"/>
      <c r="U282" s="746"/>
      <c r="V282" s="746"/>
      <c r="W282" s="746"/>
      <c r="X282" s="746"/>
      <c r="Y282" s="685"/>
      <c r="Z282" s="685"/>
      <c r="AA282" s="685"/>
      <c r="AB282" s="685"/>
      <c r="AC282" s="685"/>
      <c r="AD282" s="685"/>
      <c r="AR282" s="699">
        <f t="shared" si="3"/>
        <v>0</v>
      </c>
      <c r="AS282" s="696"/>
    </row>
    <row r="283" spans="3:45" ht="15" customHeight="1">
      <c r="C283" s="150" t="s">
        <v>1476</v>
      </c>
      <c r="D283" s="935" t="str">
        <f>IF(SUM($AH$11,$AH$28)&gt;0,"",IF(Presentación!AM224="","",Presentación!AM224))</f>
        <v/>
      </c>
      <c r="E283" s="935"/>
      <c r="F283" s="935"/>
      <c r="G283" s="746" t="str">
        <f>IF(SUM($AH$11,$AH$28)&gt;0,"",IF(Presentación!AL224="","",Presentación!AL224))</f>
        <v/>
      </c>
      <c r="H283" s="746"/>
      <c r="I283" s="746"/>
      <c r="J283" s="746"/>
      <c r="K283" s="746"/>
      <c r="L283" s="746"/>
      <c r="M283" s="746"/>
      <c r="N283" s="746"/>
      <c r="O283" s="746"/>
      <c r="P283" s="746"/>
      <c r="Q283" s="746"/>
      <c r="R283" s="746"/>
      <c r="S283" s="746"/>
      <c r="T283" s="746"/>
      <c r="U283" s="746"/>
      <c r="V283" s="746"/>
      <c r="W283" s="746"/>
      <c r="X283" s="746"/>
      <c r="Y283" s="685"/>
      <c r="Z283" s="685"/>
      <c r="AA283" s="685"/>
      <c r="AB283" s="685"/>
      <c r="AC283" s="685"/>
      <c r="AD283" s="685"/>
      <c r="AR283" s="699">
        <f t="shared" si="3"/>
        <v>0</v>
      </c>
      <c r="AS283" s="696"/>
    </row>
    <row r="284" spans="3:45" ht="15" customHeight="1">
      <c r="C284" s="150" t="s">
        <v>1477</v>
      </c>
      <c r="D284" s="935" t="str">
        <f>IF(SUM($AH$11,$AH$28)&gt;0,"",IF(Presentación!AM225="","",Presentación!AM225))</f>
        <v/>
      </c>
      <c r="E284" s="935"/>
      <c r="F284" s="935"/>
      <c r="G284" s="746" t="str">
        <f>IF(SUM($AH$11,$AH$28)&gt;0,"",IF(Presentación!AL225="","",Presentación!AL225))</f>
        <v/>
      </c>
      <c r="H284" s="746"/>
      <c r="I284" s="746"/>
      <c r="J284" s="746"/>
      <c r="K284" s="746"/>
      <c r="L284" s="746"/>
      <c r="M284" s="746"/>
      <c r="N284" s="746"/>
      <c r="O284" s="746"/>
      <c r="P284" s="746"/>
      <c r="Q284" s="746"/>
      <c r="R284" s="746"/>
      <c r="S284" s="746"/>
      <c r="T284" s="746"/>
      <c r="U284" s="746"/>
      <c r="V284" s="746"/>
      <c r="W284" s="746"/>
      <c r="X284" s="746"/>
      <c r="Y284" s="685"/>
      <c r="Z284" s="685"/>
      <c r="AA284" s="685"/>
      <c r="AB284" s="685"/>
      <c r="AC284" s="685"/>
      <c r="AD284" s="685"/>
      <c r="AR284" s="699">
        <f t="shared" si="3"/>
        <v>0</v>
      </c>
      <c r="AS284" s="696"/>
    </row>
    <row r="285" spans="3:45" ht="15" customHeight="1">
      <c r="C285" s="150" t="s">
        <v>1478</v>
      </c>
      <c r="D285" s="935" t="str">
        <f>IF(SUM($AH$11,$AH$28)&gt;0,"",IF(Presentación!AM226="","",Presentación!AM226))</f>
        <v/>
      </c>
      <c r="E285" s="935"/>
      <c r="F285" s="935"/>
      <c r="G285" s="746" t="str">
        <f>IF(SUM($AH$11,$AH$28)&gt;0,"",IF(Presentación!AL226="","",Presentación!AL226))</f>
        <v/>
      </c>
      <c r="H285" s="746"/>
      <c r="I285" s="746"/>
      <c r="J285" s="746"/>
      <c r="K285" s="746"/>
      <c r="L285" s="746"/>
      <c r="M285" s="746"/>
      <c r="N285" s="746"/>
      <c r="O285" s="746"/>
      <c r="P285" s="746"/>
      <c r="Q285" s="746"/>
      <c r="R285" s="746"/>
      <c r="S285" s="746"/>
      <c r="T285" s="746"/>
      <c r="U285" s="746"/>
      <c r="V285" s="746"/>
      <c r="W285" s="746"/>
      <c r="X285" s="746"/>
      <c r="Y285" s="685"/>
      <c r="Z285" s="685"/>
      <c r="AA285" s="685"/>
      <c r="AB285" s="685"/>
      <c r="AC285" s="685"/>
      <c r="AD285" s="685"/>
      <c r="AR285" s="699">
        <f t="shared" si="3"/>
        <v>0</v>
      </c>
      <c r="AS285" s="696"/>
    </row>
    <row r="286" spans="3:45" ht="15" customHeight="1">
      <c r="C286" s="150" t="s">
        <v>1479</v>
      </c>
      <c r="D286" s="935" t="str">
        <f>IF(SUM($AH$11,$AH$28)&gt;0,"",IF(Presentación!AM227="","",Presentación!AM227))</f>
        <v/>
      </c>
      <c r="E286" s="935"/>
      <c r="F286" s="935"/>
      <c r="G286" s="746" t="str">
        <f>IF(SUM($AH$11,$AH$28)&gt;0,"",IF(Presentación!AL227="","",Presentación!AL227))</f>
        <v/>
      </c>
      <c r="H286" s="746"/>
      <c r="I286" s="746"/>
      <c r="J286" s="746"/>
      <c r="K286" s="746"/>
      <c r="L286" s="746"/>
      <c r="M286" s="746"/>
      <c r="N286" s="746"/>
      <c r="O286" s="746"/>
      <c r="P286" s="746"/>
      <c r="Q286" s="746"/>
      <c r="R286" s="746"/>
      <c r="S286" s="746"/>
      <c r="T286" s="746"/>
      <c r="U286" s="746"/>
      <c r="V286" s="746"/>
      <c r="W286" s="746"/>
      <c r="X286" s="746"/>
      <c r="Y286" s="685"/>
      <c r="Z286" s="685"/>
      <c r="AA286" s="685"/>
      <c r="AB286" s="685"/>
      <c r="AC286" s="685"/>
      <c r="AD286" s="685"/>
      <c r="AR286" s="699">
        <f t="shared" si="3"/>
        <v>0</v>
      </c>
      <c r="AS286" s="696"/>
    </row>
    <row r="287" spans="3:45" ht="15" customHeight="1">
      <c r="C287" s="150" t="s">
        <v>1480</v>
      </c>
      <c r="D287" s="935" t="str">
        <f>IF(SUM($AH$11,$AH$28)&gt;0,"",IF(Presentación!AM228="","",Presentación!AM228))</f>
        <v/>
      </c>
      <c r="E287" s="935"/>
      <c r="F287" s="935"/>
      <c r="G287" s="746" t="str">
        <f>IF(SUM($AH$11,$AH$28)&gt;0,"",IF(Presentación!AL228="","",Presentación!AL228))</f>
        <v/>
      </c>
      <c r="H287" s="746"/>
      <c r="I287" s="746"/>
      <c r="J287" s="746"/>
      <c r="K287" s="746"/>
      <c r="L287" s="746"/>
      <c r="M287" s="746"/>
      <c r="N287" s="746"/>
      <c r="O287" s="746"/>
      <c r="P287" s="746"/>
      <c r="Q287" s="746"/>
      <c r="R287" s="746"/>
      <c r="S287" s="746"/>
      <c r="T287" s="746"/>
      <c r="U287" s="746"/>
      <c r="V287" s="746"/>
      <c r="W287" s="746"/>
      <c r="X287" s="746"/>
      <c r="Y287" s="685"/>
      <c r="Z287" s="685"/>
      <c r="AA287" s="685"/>
      <c r="AB287" s="685"/>
      <c r="AC287" s="685"/>
      <c r="AD287" s="685"/>
      <c r="AR287" s="699">
        <f t="shared" si="3"/>
        <v>0</v>
      </c>
      <c r="AS287" s="696"/>
    </row>
    <row r="288" spans="3:45" ht="15" customHeight="1">
      <c r="C288" s="150" t="s">
        <v>1481</v>
      </c>
      <c r="D288" s="935" t="str">
        <f>IF(SUM($AH$11,$AH$28)&gt;0,"",IF(Presentación!AM229="","",Presentación!AM229))</f>
        <v/>
      </c>
      <c r="E288" s="935"/>
      <c r="F288" s="935"/>
      <c r="G288" s="746" t="str">
        <f>IF(SUM($AH$11,$AH$28)&gt;0,"",IF(Presentación!AL229="","",Presentación!AL229))</f>
        <v/>
      </c>
      <c r="H288" s="746"/>
      <c r="I288" s="746"/>
      <c r="J288" s="746"/>
      <c r="K288" s="746"/>
      <c r="L288" s="746"/>
      <c r="M288" s="746"/>
      <c r="N288" s="746"/>
      <c r="O288" s="746"/>
      <c r="P288" s="746"/>
      <c r="Q288" s="746"/>
      <c r="R288" s="746"/>
      <c r="S288" s="746"/>
      <c r="T288" s="746"/>
      <c r="U288" s="746"/>
      <c r="V288" s="746"/>
      <c r="W288" s="746"/>
      <c r="X288" s="746"/>
      <c r="Y288" s="685"/>
      <c r="Z288" s="685"/>
      <c r="AA288" s="685"/>
      <c r="AB288" s="685"/>
      <c r="AC288" s="685"/>
      <c r="AD288" s="685"/>
      <c r="AR288" s="699">
        <f t="shared" si="3"/>
        <v>0</v>
      </c>
      <c r="AS288" s="696"/>
    </row>
    <row r="289" spans="3:45" ht="15" customHeight="1">
      <c r="C289" s="150" t="s">
        <v>1482</v>
      </c>
      <c r="D289" s="935" t="str">
        <f>IF(SUM($AH$11,$AH$28)&gt;0,"",IF(Presentación!AM230="","",Presentación!AM230))</f>
        <v/>
      </c>
      <c r="E289" s="935"/>
      <c r="F289" s="935"/>
      <c r="G289" s="746" t="str">
        <f>IF(SUM($AH$11,$AH$28)&gt;0,"",IF(Presentación!AL230="","",Presentación!AL230))</f>
        <v/>
      </c>
      <c r="H289" s="746"/>
      <c r="I289" s="746"/>
      <c r="J289" s="746"/>
      <c r="K289" s="746"/>
      <c r="L289" s="746"/>
      <c r="M289" s="746"/>
      <c r="N289" s="746"/>
      <c r="O289" s="746"/>
      <c r="P289" s="746"/>
      <c r="Q289" s="746"/>
      <c r="R289" s="746"/>
      <c r="S289" s="746"/>
      <c r="T289" s="746"/>
      <c r="U289" s="746"/>
      <c r="V289" s="746"/>
      <c r="W289" s="746"/>
      <c r="X289" s="746"/>
      <c r="Y289" s="685"/>
      <c r="Z289" s="685"/>
      <c r="AA289" s="685"/>
      <c r="AB289" s="685"/>
      <c r="AC289" s="685"/>
      <c r="AD289" s="685"/>
      <c r="AR289" s="699">
        <f t="shared" si="3"/>
        <v>0</v>
      </c>
      <c r="AS289" s="696"/>
    </row>
    <row r="290" spans="3:45" ht="15" customHeight="1">
      <c r="C290" s="150" t="s">
        <v>1483</v>
      </c>
      <c r="D290" s="935" t="str">
        <f>IF(SUM($AH$11,$AH$28)&gt;0,"",IF(Presentación!AM231="","",Presentación!AM231))</f>
        <v/>
      </c>
      <c r="E290" s="935"/>
      <c r="F290" s="935"/>
      <c r="G290" s="746" t="str">
        <f>IF(SUM($AH$11,$AH$28)&gt;0,"",IF(Presentación!AL231="","",Presentación!AL231))</f>
        <v/>
      </c>
      <c r="H290" s="746"/>
      <c r="I290" s="746"/>
      <c r="J290" s="746"/>
      <c r="K290" s="746"/>
      <c r="L290" s="746"/>
      <c r="M290" s="746"/>
      <c r="N290" s="746"/>
      <c r="O290" s="746"/>
      <c r="P290" s="746"/>
      <c r="Q290" s="746"/>
      <c r="R290" s="746"/>
      <c r="S290" s="746"/>
      <c r="T290" s="746"/>
      <c r="U290" s="746"/>
      <c r="V290" s="746"/>
      <c r="W290" s="746"/>
      <c r="X290" s="746"/>
      <c r="Y290" s="685"/>
      <c r="Z290" s="685"/>
      <c r="AA290" s="685"/>
      <c r="AB290" s="685"/>
      <c r="AC290" s="685"/>
      <c r="AD290" s="685"/>
      <c r="AR290" s="699">
        <f t="shared" si="3"/>
        <v>0</v>
      </c>
      <c r="AS290" s="696"/>
    </row>
    <row r="291" spans="3:45" ht="15" customHeight="1">
      <c r="C291" s="150" t="s">
        <v>1484</v>
      </c>
      <c r="D291" s="935" t="str">
        <f>IF(SUM($AH$11,$AH$28)&gt;0,"",IF(Presentación!AM232="","",Presentación!AM232))</f>
        <v/>
      </c>
      <c r="E291" s="935"/>
      <c r="F291" s="935"/>
      <c r="G291" s="746" t="str">
        <f>IF(SUM($AH$11,$AH$28)&gt;0,"",IF(Presentación!AL232="","",Presentación!AL232))</f>
        <v/>
      </c>
      <c r="H291" s="746"/>
      <c r="I291" s="746"/>
      <c r="J291" s="746"/>
      <c r="K291" s="746"/>
      <c r="L291" s="746"/>
      <c r="M291" s="746"/>
      <c r="N291" s="746"/>
      <c r="O291" s="746"/>
      <c r="P291" s="746"/>
      <c r="Q291" s="746"/>
      <c r="R291" s="746"/>
      <c r="S291" s="746"/>
      <c r="T291" s="746"/>
      <c r="U291" s="746"/>
      <c r="V291" s="746"/>
      <c r="W291" s="746"/>
      <c r="X291" s="746"/>
      <c r="Y291" s="685"/>
      <c r="Z291" s="685"/>
      <c r="AA291" s="685"/>
      <c r="AB291" s="685"/>
      <c r="AC291" s="685"/>
      <c r="AD291" s="685"/>
      <c r="AR291" s="699">
        <f t="shared" si="3"/>
        <v>0</v>
      </c>
      <c r="AS291" s="696"/>
    </row>
    <row r="292" spans="3:45" ht="15" customHeight="1">
      <c r="C292" s="150" t="s">
        <v>1485</v>
      </c>
      <c r="D292" s="935" t="str">
        <f>IF(SUM($AH$11,$AH$28)&gt;0,"",IF(Presentación!AM233="","",Presentación!AM233))</f>
        <v/>
      </c>
      <c r="E292" s="935"/>
      <c r="F292" s="935"/>
      <c r="G292" s="746" t="str">
        <f>IF(SUM($AH$11,$AH$28)&gt;0,"",IF(Presentación!AL233="","",Presentación!AL233))</f>
        <v/>
      </c>
      <c r="H292" s="746"/>
      <c r="I292" s="746"/>
      <c r="J292" s="746"/>
      <c r="K292" s="746"/>
      <c r="L292" s="746"/>
      <c r="M292" s="746"/>
      <c r="N292" s="746"/>
      <c r="O292" s="746"/>
      <c r="P292" s="746"/>
      <c r="Q292" s="746"/>
      <c r="R292" s="746"/>
      <c r="S292" s="746"/>
      <c r="T292" s="746"/>
      <c r="U292" s="746"/>
      <c r="V292" s="746"/>
      <c r="W292" s="746"/>
      <c r="X292" s="746"/>
      <c r="Y292" s="685"/>
      <c r="Z292" s="685"/>
      <c r="AA292" s="685"/>
      <c r="AB292" s="685"/>
      <c r="AC292" s="685"/>
      <c r="AD292" s="685"/>
      <c r="AR292" s="699">
        <f t="shared" si="3"/>
        <v>0</v>
      </c>
      <c r="AS292" s="696"/>
    </row>
    <row r="293" spans="3:45" ht="15" customHeight="1">
      <c r="C293" s="150" t="s">
        <v>1486</v>
      </c>
      <c r="D293" s="935" t="str">
        <f>IF(SUM($AH$11,$AH$28)&gt;0,"",IF(Presentación!AM234="","",Presentación!AM234))</f>
        <v/>
      </c>
      <c r="E293" s="935"/>
      <c r="F293" s="935"/>
      <c r="G293" s="746" t="str">
        <f>IF(SUM($AH$11,$AH$28)&gt;0,"",IF(Presentación!AL234="","",Presentación!AL234))</f>
        <v/>
      </c>
      <c r="H293" s="746"/>
      <c r="I293" s="746"/>
      <c r="J293" s="746"/>
      <c r="K293" s="746"/>
      <c r="L293" s="746"/>
      <c r="M293" s="746"/>
      <c r="N293" s="746"/>
      <c r="O293" s="746"/>
      <c r="P293" s="746"/>
      <c r="Q293" s="746"/>
      <c r="R293" s="746"/>
      <c r="S293" s="746"/>
      <c r="T293" s="746"/>
      <c r="U293" s="746"/>
      <c r="V293" s="746"/>
      <c r="W293" s="746"/>
      <c r="X293" s="746"/>
      <c r="Y293" s="685"/>
      <c r="Z293" s="685"/>
      <c r="AA293" s="685"/>
      <c r="AB293" s="685"/>
      <c r="AC293" s="685"/>
      <c r="AD293" s="685"/>
      <c r="AR293" s="699">
        <f t="shared" si="3"/>
        <v>0</v>
      </c>
      <c r="AS293" s="696"/>
    </row>
    <row r="294" spans="3:45" ht="15" customHeight="1">
      <c r="C294" s="150" t="s">
        <v>1487</v>
      </c>
      <c r="D294" s="935" t="str">
        <f>IF(SUM($AH$11,$AH$28)&gt;0,"",IF(Presentación!AM235="","",Presentación!AM235))</f>
        <v/>
      </c>
      <c r="E294" s="935"/>
      <c r="F294" s="935"/>
      <c r="G294" s="746" t="str">
        <f>IF(SUM($AH$11,$AH$28)&gt;0,"",IF(Presentación!AL235="","",Presentación!AL235))</f>
        <v/>
      </c>
      <c r="H294" s="746"/>
      <c r="I294" s="746"/>
      <c r="J294" s="746"/>
      <c r="K294" s="746"/>
      <c r="L294" s="746"/>
      <c r="M294" s="746"/>
      <c r="N294" s="746"/>
      <c r="O294" s="746"/>
      <c r="P294" s="746"/>
      <c r="Q294" s="746"/>
      <c r="R294" s="746"/>
      <c r="S294" s="746"/>
      <c r="T294" s="746"/>
      <c r="U294" s="746"/>
      <c r="V294" s="746"/>
      <c r="W294" s="746"/>
      <c r="X294" s="746"/>
      <c r="Y294" s="685"/>
      <c r="Z294" s="685"/>
      <c r="AA294" s="685"/>
      <c r="AB294" s="685"/>
      <c r="AC294" s="685"/>
      <c r="AD294" s="685"/>
      <c r="AR294" s="699">
        <f t="shared" si="3"/>
        <v>0</v>
      </c>
      <c r="AS294" s="696"/>
    </row>
    <row r="295" spans="3:45" ht="15" customHeight="1">
      <c r="C295" s="150" t="s">
        <v>1488</v>
      </c>
      <c r="D295" s="935" t="str">
        <f>IF(SUM($AH$11,$AH$28)&gt;0,"",IF(Presentación!AM236="","",Presentación!AM236))</f>
        <v/>
      </c>
      <c r="E295" s="935"/>
      <c r="F295" s="935"/>
      <c r="G295" s="746" t="str">
        <f>IF(SUM($AH$11,$AH$28)&gt;0,"",IF(Presentación!AL236="","",Presentación!AL236))</f>
        <v/>
      </c>
      <c r="H295" s="746"/>
      <c r="I295" s="746"/>
      <c r="J295" s="746"/>
      <c r="K295" s="746"/>
      <c r="L295" s="746"/>
      <c r="M295" s="746"/>
      <c r="N295" s="746"/>
      <c r="O295" s="746"/>
      <c r="P295" s="746"/>
      <c r="Q295" s="746"/>
      <c r="R295" s="746"/>
      <c r="S295" s="746"/>
      <c r="T295" s="746"/>
      <c r="U295" s="746"/>
      <c r="V295" s="746"/>
      <c r="W295" s="746"/>
      <c r="X295" s="746"/>
      <c r="Y295" s="685"/>
      <c r="Z295" s="685"/>
      <c r="AA295" s="685"/>
      <c r="AB295" s="685"/>
      <c r="AC295" s="685"/>
      <c r="AD295" s="685"/>
      <c r="AR295" s="699">
        <f t="shared" si="3"/>
        <v>0</v>
      </c>
      <c r="AS295" s="696"/>
    </row>
    <row r="296" spans="3:45" ht="15" customHeight="1">
      <c r="C296" s="150" t="s">
        <v>1489</v>
      </c>
      <c r="D296" s="935" t="str">
        <f>IF(SUM($AH$11,$AH$28)&gt;0,"",IF(Presentación!AM237="","",Presentación!AM237))</f>
        <v/>
      </c>
      <c r="E296" s="935"/>
      <c r="F296" s="935"/>
      <c r="G296" s="746" t="str">
        <f>IF(SUM($AH$11,$AH$28)&gt;0,"",IF(Presentación!AL237="","",Presentación!AL237))</f>
        <v/>
      </c>
      <c r="H296" s="746"/>
      <c r="I296" s="746"/>
      <c r="J296" s="746"/>
      <c r="K296" s="746"/>
      <c r="L296" s="746"/>
      <c r="M296" s="746"/>
      <c r="N296" s="746"/>
      <c r="O296" s="746"/>
      <c r="P296" s="746"/>
      <c r="Q296" s="746"/>
      <c r="R296" s="746"/>
      <c r="S296" s="746"/>
      <c r="T296" s="746"/>
      <c r="U296" s="746"/>
      <c r="V296" s="746"/>
      <c r="W296" s="746"/>
      <c r="X296" s="746"/>
      <c r="Y296" s="685"/>
      <c r="Z296" s="685"/>
      <c r="AA296" s="685"/>
      <c r="AB296" s="685"/>
      <c r="AC296" s="685"/>
      <c r="AD296" s="685"/>
      <c r="AR296" s="699">
        <f t="shared" si="3"/>
        <v>0</v>
      </c>
      <c r="AS296" s="696"/>
    </row>
    <row r="297" spans="3:45" ht="15" customHeight="1">
      <c r="C297" s="150" t="s">
        <v>1490</v>
      </c>
      <c r="D297" s="935" t="str">
        <f>IF(SUM($AH$11,$AH$28)&gt;0,"",IF(Presentación!AM238="","",Presentación!AM238))</f>
        <v/>
      </c>
      <c r="E297" s="935"/>
      <c r="F297" s="935"/>
      <c r="G297" s="746" t="str">
        <f>IF(SUM($AH$11,$AH$28)&gt;0,"",IF(Presentación!AL238="","",Presentación!AL238))</f>
        <v/>
      </c>
      <c r="H297" s="746"/>
      <c r="I297" s="746"/>
      <c r="J297" s="746"/>
      <c r="K297" s="746"/>
      <c r="L297" s="746"/>
      <c r="M297" s="746"/>
      <c r="N297" s="746"/>
      <c r="O297" s="746"/>
      <c r="P297" s="746"/>
      <c r="Q297" s="746"/>
      <c r="R297" s="746"/>
      <c r="S297" s="746"/>
      <c r="T297" s="746"/>
      <c r="U297" s="746"/>
      <c r="V297" s="746"/>
      <c r="W297" s="746"/>
      <c r="X297" s="746"/>
      <c r="Y297" s="685"/>
      <c r="Z297" s="685"/>
      <c r="AA297" s="685"/>
      <c r="AB297" s="685"/>
      <c r="AC297" s="685"/>
      <c r="AD297" s="685"/>
      <c r="AR297" s="699">
        <f t="shared" si="3"/>
        <v>0</v>
      </c>
      <c r="AS297" s="696"/>
    </row>
    <row r="298" spans="3:45" ht="15" customHeight="1">
      <c r="C298" s="150" t="s">
        <v>1491</v>
      </c>
      <c r="D298" s="935" t="str">
        <f>IF(SUM($AH$11,$AH$28)&gt;0,"",IF(Presentación!AM239="","",Presentación!AM239))</f>
        <v/>
      </c>
      <c r="E298" s="935"/>
      <c r="F298" s="935"/>
      <c r="G298" s="746" t="str">
        <f>IF(SUM($AH$11,$AH$28)&gt;0,"",IF(Presentación!AL239="","",Presentación!AL239))</f>
        <v/>
      </c>
      <c r="H298" s="746"/>
      <c r="I298" s="746"/>
      <c r="J298" s="746"/>
      <c r="K298" s="746"/>
      <c r="L298" s="746"/>
      <c r="M298" s="746"/>
      <c r="N298" s="746"/>
      <c r="O298" s="746"/>
      <c r="P298" s="746"/>
      <c r="Q298" s="746"/>
      <c r="R298" s="746"/>
      <c r="S298" s="746"/>
      <c r="T298" s="746"/>
      <c r="U298" s="746"/>
      <c r="V298" s="746"/>
      <c r="W298" s="746"/>
      <c r="X298" s="746"/>
      <c r="Y298" s="685"/>
      <c r="Z298" s="685"/>
      <c r="AA298" s="685"/>
      <c r="AB298" s="685"/>
      <c r="AC298" s="685"/>
      <c r="AD298" s="685"/>
      <c r="AR298" s="699">
        <f t="shared" si="3"/>
        <v>0</v>
      </c>
      <c r="AS298" s="696"/>
    </row>
    <row r="299" spans="3:45" ht="15" customHeight="1">
      <c r="C299" s="150" t="s">
        <v>1492</v>
      </c>
      <c r="D299" s="935" t="str">
        <f>IF(SUM($AH$11,$AH$28)&gt;0,"",IF(Presentación!AM240="","",Presentación!AM240))</f>
        <v/>
      </c>
      <c r="E299" s="935"/>
      <c r="F299" s="935"/>
      <c r="G299" s="746" t="str">
        <f>IF(SUM($AH$11,$AH$28)&gt;0,"",IF(Presentación!AL240="","",Presentación!AL240))</f>
        <v/>
      </c>
      <c r="H299" s="746"/>
      <c r="I299" s="746"/>
      <c r="J299" s="746"/>
      <c r="K299" s="746"/>
      <c r="L299" s="746"/>
      <c r="M299" s="746"/>
      <c r="N299" s="746"/>
      <c r="O299" s="746"/>
      <c r="P299" s="746"/>
      <c r="Q299" s="746"/>
      <c r="R299" s="746"/>
      <c r="S299" s="746"/>
      <c r="T299" s="746"/>
      <c r="U299" s="746"/>
      <c r="V299" s="746"/>
      <c r="W299" s="746"/>
      <c r="X299" s="746"/>
      <c r="Y299" s="685"/>
      <c r="Z299" s="685"/>
      <c r="AA299" s="685"/>
      <c r="AB299" s="685"/>
      <c r="AC299" s="685"/>
      <c r="AD299" s="685"/>
      <c r="AR299" s="699">
        <f t="shared" si="3"/>
        <v>0</v>
      </c>
      <c r="AS299" s="696"/>
    </row>
    <row r="300" spans="3:45" ht="15" customHeight="1">
      <c r="C300" s="150" t="s">
        <v>1493</v>
      </c>
      <c r="D300" s="935" t="str">
        <f>IF(SUM($AH$11,$AH$28)&gt;0,"",IF(Presentación!AM241="","",Presentación!AM241))</f>
        <v/>
      </c>
      <c r="E300" s="935"/>
      <c r="F300" s="935"/>
      <c r="G300" s="746" t="str">
        <f>IF(SUM($AH$11,$AH$28)&gt;0,"",IF(Presentación!AL241="","",Presentación!AL241))</f>
        <v/>
      </c>
      <c r="H300" s="746"/>
      <c r="I300" s="746"/>
      <c r="J300" s="746"/>
      <c r="K300" s="746"/>
      <c r="L300" s="746"/>
      <c r="M300" s="746"/>
      <c r="N300" s="746"/>
      <c r="O300" s="746"/>
      <c r="P300" s="746"/>
      <c r="Q300" s="746"/>
      <c r="R300" s="746"/>
      <c r="S300" s="746"/>
      <c r="T300" s="746"/>
      <c r="U300" s="746"/>
      <c r="V300" s="746"/>
      <c r="W300" s="746"/>
      <c r="X300" s="746"/>
      <c r="Y300" s="685"/>
      <c r="Z300" s="685"/>
      <c r="AA300" s="685"/>
      <c r="AB300" s="685"/>
      <c r="AC300" s="685"/>
      <c r="AD300" s="685"/>
      <c r="AR300" s="699">
        <f t="shared" si="3"/>
        <v>0</v>
      </c>
      <c r="AS300" s="696"/>
    </row>
    <row r="301" spans="3:45" ht="15" customHeight="1">
      <c r="C301" s="150" t="s">
        <v>1494</v>
      </c>
      <c r="D301" s="935" t="str">
        <f>IF(SUM($AH$11,$AH$28)&gt;0,"",IF(Presentación!AM242="","",Presentación!AM242))</f>
        <v/>
      </c>
      <c r="E301" s="935"/>
      <c r="F301" s="935"/>
      <c r="G301" s="746" t="str">
        <f>IF(SUM($AH$11,$AH$28)&gt;0,"",IF(Presentación!AL242="","",Presentación!AL242))</f>
        <v/>
      </c>
      <c r="H301" s="746"/>
      <c r="I301" s="746"/>
      <c r="J301" s="746"/>
      <c r="K301" s="746"/>
      <c r="L301" s="746"/>
      <c r="M301" s="746"/>
      <c r="N301" s="746"/>
      <c r="O301" s="746"/>
      <c r="P301" s="746"/>
      <c r="Q301" s="746"/>
      <c r="R301" s="746"/>
      <c r="S301" s="746"/>
      <c r="T301" s="746"/>
      <c r="U301" s="746"/>
      <c r="V301" s="746"/>
      <c r="W301" s="746"/>
      <c r="X301" s="746"/>
      <c r="Y301" s="685"/>
      <c r="Z301" s="685"/>
      <c r="AA301" s="685"/>
      <c r="AB301" s="685"/>
      <c r="AC301" s="685"/>
      <c r="AD301" s="685"/>
      <c r="AR301" s="699">
        <f t="shared" si="3"/>
        <v>0</v>
      </c>
      <c r="AS301" s="696"/>
    </row>
    <row r="302" spans="3:45" ht="15" customHeight="1">
      <c r="C302" s="150" t="s">
        <v>1495</v>
      </c>
      <c r="D302" s="935" t="str">
        <f>IF(SUM($AH$11,$AH$28)&gt;0,"",IF(Presentación!AM243="","",Presentación!AM243))</f>
        <v/>
      </c>
      <c r="E302" s="935"/>
      <c r="F302" s="935"/>
      <c r="G302" s="746" t="str">
        <f>IF(SUM($AH$11,$AH$28)&gt;0,"",IF(Presentación!AL243="","",Presentación!AL243))</f>
        <v/>
      </c>
      <c r="H302" s="746"/>
      <c r="I302" s="746"/>
      <c r="J302" s="746"/>
      <c r="K302" s="746"/>
      <c r="L302" s="746"/>
      <c r="M302" s="746"/>
      <c r="N302" s="746"/>
      <c r="O302" s="746"/>
      <c r="P302" s="746"/>
      <c r="Q302" s="746"/>
      <c r="R302" s="746"/>
      <c r="S302" s="746"/>
      <c r="T302" s="746"/>
      <c r="U302" s="746"/>
      <c r="V302" s="746"/>
      <c r="W302" s="746"/>
      <c r="X302" s="746"/>
      <c r="Y302" s="685"/>
      <c r="Z302" s="685"/>
      <c r="AA302" s="685"/>
      <c r="AB302" s="685"/>
      <c r="AC302" s="685"/>
      <c r="AD302" s="685"/>
      <c r="AR302" s="699">
        <f t="shared" si="3"/>
        <v>0</v>
      </c>
      <c r="AS302" s="696"/>
    </row>
    <row r="303" spans="3:45" ht="15" customHeight="1">
      <c r="C303" s="150" t="s">
        <v>1496</v>
      </c>
      <c r="D303" s="935" t="str">
        <f>IF(SUM($AH$11,$AH$28)&gt;0,"",IF(Presentación!AM244="","",Presentación!AM244))</f>
        <v/>
      </c>
      <c r="E303" s="935"/>
      <c r="F303" s="935"/>
      <c r="G303" s="746" t="str">
        <f>IF(SUM($AH$11,$AH$28)&gt;0,"",IF(Presentación!AL244="","",Presentación!AL244))</f>
        <v/>
      </c>
      <c r="H303" s="746"/>
      <c r="I303" s="746"/>
      <c r="J303" s="746"/>
      <c r="K303" s="746"/>
      <c r="L303" s="746"/>
      <c r="M303" s="746"/>
      <c r="N303" s="746"/>
      <c r="O303" s="746"/>
      <c r="P303" s="746"/>
      <c r="Q303" s="746"/>
      <c r="R303" s="746"/>
      <c r="S303" s="746"/>
      <c r="T303" s="746"/>
      <c r="U303" s="746"/>
      <c r="V303" s="746"/>
      <c r="W303" s="746"/>
      <c r="X303" s="746"/>
      <c r="Y303" s="685"/>
      <c r="Z303" s="685"/>
      <c r="AA303" s="685"/>
      <c r="AB303" s="685"/>
      <c r="AC303" s="685"/>
      <c r="AD303" s="685"/>
      <c r="AR303" s="699">
        <f t="shared" si="3"/>
        <v>0</v>
      </c>
      <c r="AS303" s="696"/>
    </row>
    <row r="304" spans="3:45" ht="15" customHeight="1">
      <c r="C304" s="150" t="s">
        <v>1497</v>
      </c>
      <c r="D304" s="935" t="str">
        <f>IF(SUM($AH$11,$AH$28)&gt;0,"",IF(Presentación!AM245="","",Presentación!AM245))</f>
        <v/>
      </c>
      <c r="E304" s="935"/>
      <c r="F304" s="935"/>
      <c r="G304" s="746" t="str">
        <f>IF(SUM($AH$11,$AH$28)&gt;0,"",IF(Presentación!AL245="","",Presentación!AL245))</f>
        <v/>
      </c>
      <c r="H304" s="746"/>
      <c r="I304" s="746"/>
      <c r="J304" s="746"/>
      <c r="K304" s="746"/>
      <c r="L304" s="746"/>
      <c r="M304" s="746"/>
      <c r="N304" s="746"/>
      <c r="O304" s="746"/>
      <c r="P304" s="746"/>
      <c r="Q304" s="746"/>
      <c r="R304" s="746"/>
      <c r="S304" s="746"/>
      <c r="T304" s="746"/>
      <c r="U304" s="746"/>
      <c r="V304" s="746"/>
      <c r="W304" s="746"/>
      <c r="X304" s="746"/>
      <c r="Y304" s="685"/>
      <c r="Z304" s="685"/>
      <c r="AA304" s="685"/>
      <c r="AB304" s="685"/>
      <c r="AC304" s="685"/>
      <c r="AD304" s="685"/>
      <c r="AR304" s="699">
        <f t="shared" si="3"/>
        <v>0</v>
      </c>
      <c r="AS304" s="696"/>
    </row>
    <row r="305" spans="3:45" ht="15" customHeight="1">
      <c r="C305" s="150" t="s">
        <v>1498</v>
      </c>
      <c r="D305" s="935" t="str">
        <f>IF(SUM($AH$11,$AH$28)&gt;0,"",IF(Presentación!AM246="","",Presentación!AM246))</f>
        <v/>
      </c>
      <c r="E305" s="935"/>
      <c r="F305" s="935"/>
      <c r="G305" s="746" t="str">
        <f>IF(SUM($AH$11,$AH$28)&gt;0,"",IF(Presentación!AL246="","",Presentación!AL246))</f>
        <v/>
      </c>
      <c r="H305" s="746"/>
      <c r="I305" s="746"/>
      <c r="J305" s="746"/>
      <c r="K305" s="746"/>
      <c r="L305" s="746"/>
      <c r="M305" s="746"/>
      <c r="N305" s="746"/>
      <c r="O305" s="746"/>
      <c r="P305" s="746"/>
      <c r="Q305" s="746"/>
      <c r="R305" s="746"/>
      <c r="S305" s="746"/>
      <c r="T305" s="746"/>
      <c r="U305" s="746"/>
      <c r="V305" s="746"/>
      <c r="W305" s="746"/>
      <c r="X305" s="746"/>
      <c r="Y305" s="685"/>
      <c r="Z305" s="685"/>
      <c r="AA305" s="685"/>
      <c r="AB305" s="685"/>
      <c r="AC305" s="685"/>
      <c r="AD305" s="685"/>
      <c r="AR305" s="699">
        <f t="shared" si="3"/>
        <v>0</v>
      </c>
      <c r="AS305" s="696"/>
    </row>
    <row r="306" spans="3:45" ht="15" customHeight="1">
      <c r="C306" s="150" t="s">
        <v>1499</v>
      </c>
      <c r="D306" s="935" t="str">
        <f>IF(SUM($AH$11,$AH$28)&gt;0,"",IF(Presentación!AM247="","",Presentación!AM247))</f>
        <v/>
      </c>
      <c r="E306" s="935"/>
      <c r="F306" s="935"/>
      <c r="G306" s="746" t="str">
        <f>IF(SUM($AH$11,$AH$28)&gt;0,"",IF(Presentación!AL247="","",Presentación!AL247))</f>
        <v/>
      </c>
      <c r="H306" s="746"/>
      <c r="I306" s="746"/>
      <c r="J306" s="746"/>
      <c r="K306" s="746"/>
      <c r="L306" s="746"/>
      <c r="M306" s="746"/>
      <c r="N306" s="746"/>
      <c r="O306" s="746"/>
      <c r="P306" s="746"/>
      <c r="Q306" s="746"/>
      <c r="R306" s="746"/>
      <c r="S306" s="746"/>
      <c r="T306" s="746"/>
      <c r="U306" s="746"/>
      <c r="V306" s="746"/>
      <c r="W306" s="746"/>
      <c r="X306" s="746"/>
      <c r="Y306" s="685"/>
      <c r="Z306" s="685"/>
      <c r="AA306" s="685"/>
      <c r="AB306" s="685"/>
      <c r="AC306" s="685"/>
      <c r="AD306" s="685"/>
      <c r="AR306" s="699">
        <f t="shared" si="3"/>
        <v>0</v>
      </c>
      <c r="AS306" s="696"/>
    </row>
    <row r="307" spans="3:45" ht="15" customHeight="1">
      <c r="C307" s="150" t="s">
        <v>1500</v>
      </c>
      <c r="D307" s="935" t="str">
        <f>IF(SUM($AH$11,$AH$28)&gt;0,"",IF(Presentación!AM248="","",Presentación!AM248))</f>
        <v/>
      </c>
      <c r="E307" s="935"/>
      <c r="F307" s="935"/>
      <c r="G307" s="746" t="str">
        <f>IF(SUM($AH$11,$AH$28)&gt;0,"",IF(Presentación!AL248="","",Presentación!AL248))</f>
        <v/>
      </c>
      <c r="H307" s="746"/>
      <c r="I307" s="746"/>
      <c r="J307" s="746"/>
      <c r="K307" s="746"/>
      <c r="L307" s="746"/>
      <c r="M307" s="746"/>
      <c r="N307" s="746"/>
      <c r="O307" s="746"/>
      <c r="P307" s="746"/>
      <c r="Q307" s="746"/>
      <c r="R307" s="746"/>
      <c r="S307" s="746"/>
      <c r="T307" s="746"/>
      <c r="U307" s="746"/>
      <c r="V307" s="746"/>
      <c r="W307" s="746"/>
      <c r="X307" s="746"/>
      <c r="Y307" s="685"/>
      <c r="Z307" s="685"/>
      <c r="AA307" s="685"/>
      <c r="AB307" s="685"/>
      <c r="AC307" s="685"/>
      <c r="AD307" s="685"/>
      <c r="AR307" s="699">
        <f t="shared" si="3"/>
        <v>0</v>
      </c>
      <c r="AS307" s="696"/>
    </row>
    <row r="308" spans="3:45" ht="15" customHeight="1">
      <c r="C308" s="150" t="s">
        <v>1501</v>
      </c>
      <c r="D308" s="935" t="str">
        <f>IF(SUM($AH$11,$AH$28)&gt;0,"",IF(Presentación!AM249="","",Presentación!AM249))</f>
        <v/>
      </c>
      <c r="E308" s="935"/>
      <c r="F308" s="935"/>
      <c r="G308" s="746" t="str">
        <f>IF(SUM($AH$11,$AH$28)&gt;0,"",IF(Presentación!AL249="","",Presentación!AL249))</f>
        <v/>
      </c>
      <c r="H308" s="746"/>
      <c r="I308" s="746"/>
      <c r="J308" s="746"/>
      <c r="K308" s="746"/>
      <c r="L308" s="746"/>
      <c r="M308" s="746"/>
      <c r="N308" s="746"/>
      <c r="O308" s="746"/>
      <c r="P308" s="746"/>
      <c r="Q308" s="746"/>
      <c r="R308" s="746"/>
      <c r="S308" s="746"/>
      <c r="T308" s="746"/>
      <c r="U308" s="746"/>
      <c r="V308" s="746"/>
      <c r="W308" s="746"/>
      <c r="X308" s="746"/>
      <c r="Y308" s="685"/>
      <c r="Z308" s="685"/>
      <c r="AA308" s="685"/>
      <c r="AB308" s="685"/>
      <c r="AC308" s="685"/>
      <c r="AD308" s="685"/>
      <c r="AR308" s="699">
        <f t="shared" si="3"/>
        <v>0</v>
      </c>
      <c r="AS308" s="696"/>
    </row>
    <row r="309" spans="3:45" ht="15" customHeight="1">
      <c r="C309" s="150" t="s">
        <v>1502</v>
      </c>
      <c r="D309" s="935" t="str">
        <f>IF(SUM($AH$11,$AH$28)&gt;0,"",IF(Presentación!AM250="","",Presentación!AM250))</f>
        <v/>
      </c>
      <c r="E309" s="935"/>
      <c r="F309" s="935"/>
      <c r="G309" s="746" t="str">
        <f>IF(SUM($AH$11,$AH$28)&gt;0,"",IF(Presentación!AL250="","",Presentación!AL250))</f>
        <v/>
      </c>
      <c r="H309" s="746"/>
      <c r="I309" s="746"/>
      <c r="J309" s="746"/>
      <c r="K309" s="746"/>
      <c r="L309" s="746"/>
      <c r="M309" s="746"/>
      <c r="N309" s="746"/>
      <c r="O309" s="746"/>
      <c r="P309" s="746"/>
      <c r="Q309" s="746"/>
      <c r="R309" s="746"/>
      <c r="S309" s="746"/>
      <c r="T309" s="746"/>
      <c r="U309" s="746"/>
      <c r="V309" s="746"/>
      <c r="W309" s="746"/>
      <c r="X309" s="746"/>
      <c r="Y309" s="685"/>
      <c r="Z309" s="685"/>
      <c r="AA309" s="685"/>
      <c r="AB309" s="685"/>
      <c r="AC309" s="685"/>
      <c r="AD309" s="685"/>
      <c r="AR309" s="699">
        <f t="shared" si="3"/>
        <v>0</v>
      </c>
      <c r="AS309" s="696"/>
    </row>
    <row r="310" spans="3:45" ht="15" customHeight="1">
      <c r="C310" s="150" t="s">
        <v>1503</v>
      </c>
      <c r="D310" s="935" t="str">
        <f>IF(SUM($AH$11,$AH$28)&gt;0,"",IF(Presentación!AM251="","",Presentación!AM251))</f>
        <v/>
      </c>
      <c r="E310" s="935"/>
      <c r="F310" s="935"/>
      <c r="G310" s="746" t="str">
        <f>IF(SUM($AH$11,$AH$28)&gt;0,"",IF(Presentación!AL251="","",Presentación!AL251))</f>
        <v/>
      </c>
      <c r="H310" s="746"/>
      <c r="I310" s="746"/>
      <c r="J310" s="746"/>
      <c r="K310" s="746"/>
      <c r="L310" s="746"/>
      <c r="M310" s="746"/>
      <c r="N310" s="746"/>
      <c r="O310" s="746"/>
      <c r="P310" s="746"/>
      <c r="Q310" s="746"/>
      <c r="R310" s="746"/>
      <c r="S310" s="746"/>
      <c r="T310" s="746"/>
      <c r="U310" s="746"/>
      <c r="V310" s="746"/>
      <c r="W310" s="746"/>
      <c r="X310" s="746"/>
      <c r="Y310" s="685"/>
      <c r="Z310" s="685"/>
      <c r="AA310" s="685"/>
      <c r="AB310" s="685"/>
      <c r="AC310" s="685"/>
      <c r="AD310" s="685"/>
      <c r="AR310" s="699">
        <f t="shared" si="3"/>
        <v>0</v>
      </c>
      <c r="AS310" s="696"/>
    </row>
    <row r="311" spans="3:45" ht="15" customHeight="1">
      <c r="C311" s="150" t="s">
        <v>1504</v>
      </c>
      <c r="D311" s="935" t="str">
        <f>IF(SUM($AH$11,$AH$28)&gt;0,"",IF(Presentación!AM252="","",Presentación!AM252))</f>
        <v/>
      </c>
      <c r="E311" s="935"/>
      <c r="F311" s="935"/>
      <c r="G311" s="746" t="str">
        <f>IF(SUM($AH$11,$AH$28)&gt;0,"",IF(Presentación!AL252="","",Presentación!AL252))</f>
        <v/>
      </c>
      <c r="H311" s="746"/>
      <c r="I311" s="746"/>
      <c r="J311" s="746"/>
      <c r="K311" s="746"/>
      <c r="L311" s="746"/>
      <c r="M311" s="746"/>
      <c r="N311" s="746"/>
      <c r="O311" s="746"/>
      <c r="P311" s="746"/>
      <c r="Q311" s="746"/>
      <c r="R311" s="746"/>
      <c r="S311" s="746"/>
      <c r="T311" s="746"/>
      <c r="U311" s="746"/>
      <c r="V311" s="746"/>
      <c r="W311" s="746"/>
      <c r="X311" s="746"/>
      <c r="Y311" s="685"/>
      <c r="Z311" s="685"/>
      <c r="AA311" s="685"/>
      <c r="AB311" s="685"/>
      <c r="AC311" s="685"/>
      <c r="AD311" s="685"/>
      <c r="AR311" s="699">
        <f t="shared" si="3"/>
        <v>0</v>
      </c>
      <c r="AS311" s="696"/>
    </row>
    <row r="312" spans="3:45" ht="15" customHeight="1">
      <c r="C312" s="150" t="s">
        <v>1505</v>
      </c>
      <c r="D312" s="935" t="str">
        <f>IF(SUM($AH$11,$AH$28)&gt;0,"",IF(Presentación!AM253="","",Presentación!AM253))</f>
        <v/>
      </c>
      <c r="E312" s="935"/>
      <c r="F312" s="935"/>
      <c r="G312" s="746" t="str">
        <f>IF(SUM($AH$11,$AH$28)&gt;0,"",IF(Presentación!AL253="","",Presentación!AL253))</f>
        <v/>
      </c>
      <c r="H312" s="746"/>
      <c r="I312" s="746"/>
      <c r="J312" s="746"/>
      <c r="K312" s="746"/>
      <c r="L312" s="746"/>
      <c r="M312" s="746"/>
      <c r="N312" s="746"/>
      <c r="O312" s="746"/>
      <c r="P312" s="746"/>
      <c r="Q312" s="746"/>
      <c r="R312" s="746"/>
      <c r="S312" s="746"/>
      <c r="T312" s="746"/>
      <c r="U312" s="746"/>
      <c r="V312" s="746"/>
      <c r="W312" s="746"/>
      <c r="X312" s="746"/>
      <c r="Y312" s="685"/>
      <c r="Z312" s="685"/>
      <c r="AA312" s="685"/>
      <c r="AB312" s="685"/>
      <c r="AC312" s="685"/>
      <c r="AD312" s="685"/>
      <c r="AR312" s="699">
        <f t="shared" si="3"/>
        <v>0</v>
      </c>
      <c r="AS312" s="696"/>
    </row>
    <row r="313" spans="3:45" ht="15" customHeight="1">
      <c r="C313" s="150" t="s">
        <v>1506</v>
      </c>
      <c r="D313" s="935" t="str">
        <f>IF(SUM($AH$11,$AH$28)&gt;0,"",IF(Presentación!AM254="","",Presentación!AM254))</f>
        <v/>
      </c>
      <c r="E313" s="935"/>
      <c r="F313" s="935"/>
      <c r="G313" s="746" t="str">
        <f>IF(SUM($AH$11,$AH$28)&gt;0,"",IF(Presentación!AL254="","",Presentación!AL254))</f>
        <v/>
      </c>
      <c r="H313" s="746"/>
      <c r="I313" s="746"/>
      <c r="J313" s="746"/>
      <c r="K313" s="746"/>
      <c r="L313" s="746"/>
      <c r="M313" s="746"/>
      <c r="N313" s="746"/>
      <c r="O313" s="746"/>
      <c r="P313" s="746"/>
      <c r="Q313" s="746"/>
      <c r="R313" s="746"/>
      <c r="S313" s="746"/>
      <c r="T313" s="746"/>
      <c r="U313" s="746"/>
      <c r="V313" s="746"/>
      <c r="W313" s="746"/>
      <c r="X313" s="746"/>
      <c r="Y313" s="685"/>
      <c r="Z313" s="685"/>
      <c r="AA313" s="685"/>
      <c r="AB313" s="685"/>
      <c r="AC313" s="685"/>
      <c r="AD313" s="685"/>
      <c r="AR313" s="699">
        <f t="shared" si="3"/>
        <v>0</v>
      </c>
      <c r="AS313" s="696"/>
    </row>
    <row r="314" spans="3:45" ht="15" customHeight="1">
      <c r="C314" s="150" t="s">
        <v>1507</v>
      </c>
      <c r="D314" s="935" t="str">
        <f>IF(SUM($AH$11,$AH$28)&gt;0,"",IF(Presentación!AM255="","",Presentación!AM255))</f>
        <v/>
      </c>
      <c r="E314" s="935"/>
      <c r="F314" s="935"/>
      <c r="G314" s="746" t="str">
        <f>IF(SUM($AH$11,$AH$28)&gt;0,"",IF(Presentación!AL255="","",Presentación!AL255))</f>
        <v/>
      </c>
      <c r="H314" s="746"/>
      <c r="I314" s="746"/>
      <c r="J314" s="746"/>
      <c r="K314" s="746"/>
      <c r="L314" s="746"/>
      <c r="M314" s="746"/>
      <c r="N314" s="746"/>
      <c r="O314" s="746"/>
      <c r="P314" s="746"/>
      <c r="Q314" s="746"/>
      <c r="R314" s="746"/>
      <c r="S314" s="746"/>
      <c r="T314" s="746"/>
      <c r="U314" s="746"/>
      <c r="V314" s="746"/>
      <c r="W314" s="746"/>
      <c r="X314" s="746"/>
      <c r="Y314" s="685"/>
      <c r="Z314" s="685"/>
      <c r="AA314" s="685"/>
      <c r="AB314" s="685"/>
      <c r="AC314" s="685"/>
      <c r="AD314" s="685"/>
      <c r="AR314" s="699">
        <f t="shared" si="3"/>
        <v>0</v>
      </c>
      <c r="AS314" s="696"/>
    </row>
    <row r="315" spans="3:45" ht="15" customHeight="1">
      <c r="C315" s="150" t="s">
        <v>1508</v>
      </c>
      <c r="D315" s="935" t="str">
        <f>IF(SUM($AH$11,$AH$28)&gt;0,"",IF(Presentación!AM256="","",Presentación!AM256))</f>
        <v/>
      </c>
      <c r="E315" s="935"/>
      <c r="F315" s="935"/>
      <c r="G315" s="746" t="str">
        <f>IF(SUM($AH$11,$AH$28)&gt;0,"",IF(Presentación!AL256="","",Presentación!AL256))</f>
        <v/>
      </c>
      <c r="H315" s="746"/>
      <c r="I315" s="746"/>
      <c r="J315" s="746"/>
      <c r="K315" s="746"/>
      <c r="L315" s="746"/>
      <c r="M315" s="746"/>
      <c r="N315" s="746"/>
      <c r="O315" s="746"/>
      <c r="P315" s="746"/>
      <c r="Q315" s="746"/>
      <c r="R315" s="746"/>
      <c r="S315" s="746"/>
      <c r="T315" s="746"/>
      <c r="U315" s="746"/>
      <c r="V315" s="746"/>
      <c r="W315" s="746"/>
      <c r="X315" s="746"/>
      <c r="Y315" s="685"/>
      <c r="Z315" s="685"/>
      <c r="AA315" s="685"/>
      <c r="AB315" s="685"/>
      <c r="AC315" s="685"/>
      <c r="AD315" s="685"/>
      <c r="AR315" s="699">
        <f t="shared" si="3"/>
        <v>0</v>
      </c>
      <c r="AS315" s="696"/>
    </row>
    <row r="316" spans="3:45" ht="15" customHeight="1">
      <c r="C316" s="150" t="s">
        <v>1509</v>
      </c>
      <c r="D316" s="935" t="str">
        <f>IF(SUM($AH$11,$AH$28)&gt;0,"",IF(Presentación!AM257="","",Presentación!AM257))</f>
        <v/>
      </c>
      <c r="E316" s="935"/>
      <c r="F316" s="935"/>
      <c r="G316" s="746" t="str">
        <f>IF(SUM($AH$11,$AH$28)&gt;0,"",IF(Presentación!AL257="","",Presentación!AL257))</f>
        <v/>
      </c>
      <c r="H316" s="746"/>
      <c r="I316" s="746"/>
      <c r="J316" s="746"/>
      <c r="K316" s="746"/>
      <c r="L316" s="746"/>
      <c r="M316" s="746"/>
      <c r="N316" s="746"/>
      <c r="O316" s="746"/>
      <c r="P316" s="746"/>
      <c r="Q316" s="746"/>
      <c r="R316" s="746"/>
      <c r="S316" s="746"/>
      <c r="T316" s="746"/>
      <c r="U316" s="746"/>
      <c r="V316" s="746"/>
      <c r="W316" s="746"/>
      <c r="X316" s="746"/>
      <c r="Y316" s="685"/>
      <c r="Z316" s="685"/>
      <c r="AA316" s="685"/>
      <c r="AB316" s="685"/>
      <c r="AC316" s="685"/>
      <c r="AD316" s="685"/>
      <c r="AR316" s="699">
        <f t="shared" si="3"/>
        <v>0</v>
      </c>
      <c r="AS316" s="696"/>
    </row>
    <row r="317" spans="3:45" ht="15" customHeight="1">
      <c r="C317" s="150" t="s">
        <v>1510</v>
      </c>
      <c r="D317" s="935" t="str">
        <f>IF(SUM($AH$11,$AH$28)&gt;0,"",IF(Presentación!AM258="","",Presentación!AM258))</f>
        <v/>
      </c>
      <c r="E317" s="935"/>
      <c r="F317" s="935"/>
      <c r="G317" s="746" t="str">
        <f>IF(SUM($AH$11,$AH$28)&gt;0,"",IF(Presentación!AL258="","",Presentación!AL258))</f>
        <v/>
      </c>
      <c r="H317" s="746"/>
      <c r="I317" s="746"/>
      <c r="J317" s="746"/>
      <c r="K317" s="746"/>
      <c r="L317" s="746"/>
      <c r="M317" s="746"/>
      <c r="N317" s="746"/>
      <c r="O317" s="746"/>
      <c r="P317" s="746"/>
      <c r="Q317" s="746"/>
      <c r="R317" s="746"/>
      <c r="S317" s="746"/>
      <c r="T317" s="746"/>
      <c r="U317" s="746"/>
      <c r="V317" s="746"/>
      <c r="W317" s="746"/>
      <c r="X317" s="746"/>
      <c r="Y317" s="685"/>
      <c r="Z317" s="685"/>
      <c r="AA317" s="685"/>
      <c r="AB317" s="685"/>
      <c r="AC317" s="685"/>
      <c r="AD317" s="685"/>
      <c r="AR317" s="699">
        <f t="shared" si="3"/>
        <v>0</v>
      </c>
      <c r="AS317" s="696"/>
    </row>
    <row r="318" spans="3:45" ht="15" customHeight="1">
      <c r="C318" s="150" t="s">
        <v>1511</v>
      </c>
      <c r="D318" s="935" t="str">
        <f>IF(SUM($AH$11,$AH$28)&gt;0,"",IF(Presentación!AM259="","",Presentación!AM259))</f>
        <v/>
      </c>
      <c r="E318" s="935"/>
      <c r="F318" s="935"/>
      <c r="G318" s="746" t="str">
        <f>IF(SUM($AH$11,$AH$28)&gt;0,"",IF(Presentación!AL259="","",Presentación!AL259))</f>
        <v/>
      </c>
      <c r="H318" s="746"/>
      <c r="I318" s="746"/>
      <c r="J318" s="746"/>
      <c r="K318" s="746"/>
      <c r="L318" s="746"/>
      <c r="M318" s="746"/>
      <c r="N318" s="746"/>
      <c r="O318" s="746"/>
      <c r="P318" s="746"/>
      <c r="Q318" s="746"/>
      <c r="R318" s="746"/>
      <c r="S318" s="746"/>
      <c r="T318" s="746"/>
      <c r="U318" s="746"/>
      <c r="V318" s="746"/>
      <c r="W318" s="746"/>
      <c r="X318" s="746"/>
      <c r="Y318" s="685"/>
      <c r="Z318" s="685"/>
      <c r="AA318" s="685"/>
      <c r="AB318" s="685"/>
      <c r="AC318" s="685"/>
      <c r="AD318" s="685"/>
      <c r="AR318" s="699">
        <f t="shared" si="3"/>
        <v>0</v>
      </c>
      <c r="AS318" s="696"/>
    </row>
    <row r="319" spans="3:45" ht="15" customHeight="1">
      <c r="C319" s="150" t="s">
        <v>1512</v>
      </c>
      <c r="D319" s="935" t="str">
        <f>IF(SUM($AH$11,$AH$28)&gt;0,"",IF(Presentación!AM260="","",Presentación!AM260))</f>
        <v/>
      </c>
      <c r="E319" s="935"/>
      <c r="F319" s="935"/>
      <c r="G319" s="746" t="str">
        <f>IF(SUM($AH$11,$AH$28)&gt;0,"",IF(Presentación!AL260="","",Presentación!AL260))</f>
        <v/>
      </c>
      <c r="H319" s="746"/>
      <c r="I319" s="746"/>
      <c r="J319" s="746"/>
      <c r="K319" s="746"/>
      <c r="L319" s="746"/>
      <c r="M319" s="746"/>
      <c r="N319" s="746"/>
      <c r="O319" s="746"/>
      <c r="P319" s="746"/>
      <c r="Q319" s="746"/>
      <c r="R319" s="746"/>
      <c r="S319" s="746"/>
      <c r="T319" s="746"/>
      <c r="U319" s="746"/>
      <c r="V319" s="746"/>
      <c r="W319" s="746"/>
      <c r="X319" s="746"/>
      <c r="Y319" s="685"/>
      <c r="Z319" s="685"/>
      <c r="AA319" s="685"/>
      <c r="AB319" s="685"/>
      <c r="AC319" s="685"/>
      <c r="AD319" s="685"/>
      <c r="AR319" s="699">
        <f t="shared" si="3"/>
        <v>0</v>
      </c>
      <c r="AS319" s="696"/>
    </row>
    <row r="320" spans="3:45" ht="15" customHeight="1">
      <c r="C320" s="150" t="s">
        <v>1513</v>
      </c>
      <c r="D320" s="935" t="str">
        <f>IF(SUM($AH$11,$AH$28)&gt;0,"",IF(Presentación!AM261="","",Presentación!AM261))</f>
        <v/>
      </c>
      <c r="E320" s="935"/>
      <c r="F320" s="935"/>
      <c r="G320" s="746" t="str">
        <f>IF(SUM($AH$11,$AH$28)&gt;0,"",IF(Presentación!AL261="","",Presentación!AL261))</f>
        <v/>
      </c>
      <c r="H320" s="746"/>
      <c r="I320" s="746"/>
      <c r="J320" s="746"/>
      <c r="K320" s="746"/>
      <c r="L320" s="746"/>
      <c r="M320" s="746"/>
      <c r="N320" s="746"/>
      <c r="O320" s="746"/>
      <c r="P320" s="746"/>
      <c r="Q320" s="746"/>
      <c r="R320" s="746"/>
      <c r="S320" s="746"/>
      <c r="T320" s="746"/>
      <c r="U320" s="746"/>
      <c r="V320" s="746"/>
      <c r="W320" s="746"/>
      <c r="X320" s="746"/>
      <c r="Y320" s="685"/>
      <c r="Z320" s="685"/>
      <c r="AA320" s="685"/>
      <c r="AB320" s="685"/>
      <c r="AC320" s="685"/>
      <c r="AD320" s="685"/>
      <c r="AR320" s="699">
        <f t="shared" si="3"/>
        <v>0</v>
      </c>
      <c r="AS320" s="696"/>
    </row>
    <row r="321" spans="3:45" ht="15" customHeight="1">
      <c r="C321" s="150" t="s">
        <v>1514</v>
      </c>
      <c r="D321" s="935" t="str">
        <f>IF(SUM($AH$11,$AH$28)&gt;0,"",IF(Presentación!AM262="","",Presentación!AM262))</f>
        <v/>
      </c>
      <c r="E321" s="935"/>
      <c r="F321" s="935"/>
      <c r="G321" s="746" t="str">
        <f>IF(SUM($AH$11,$AH$28)&gt;0,"",IF(Presentación!AL262="","",Presentación!AL262))</f>
        <v/>
      </c>
      <c r="H321" s="746"/>
      <c r="I321" s="746"/>
      <c r="J321" s="746"/>
      <c r="K321" s="746"/>
      <c r="L321" s="746"/>
      <c r="M321" s="746"/>
      <c r="N321" s="746"/>
      <c r="O321" s="746"/>
      <c r="P321" s="746"/>
      <c r="Q321" s="746"/>
      <c r="R321" s="746"/>
      <c r="S321" s="746"/>
      <c r="T321" s="746"/>
      <c r="U321" s="746"/>
      <c r="V321" s="746"/>
      <c r="W321" s="746"/>
      <c r="X321" s="746"/>
      <c r="Y321" s="685"/>
      <c r="Z321" s="685"/>
      <c r="AA321" s="685"/>
      <c r="AB321" s="685"/>
      <c r="AC321" s="685"/>
      <c r="AD321" s="685"/>
      <c r="AR321" s="699">
        <f t="shared" si="3"/>
        <v>0</v>
      </c>
      <c r="AS321" s="696"/>
    </row>
    <row r="322" spans="3:45" ht="15" customHeight="1">
      <c r="C322" s="150" t="s">
        <v>1515</v>
      </c>
      <c r="D322" s="935" t="str">
        <f>IF(SUM($AH$11,$AH$28)&gt;0,"",IF(Presentación!AM263="","",Presentación!AM263))</f>
        <v/>
      </c>
      <c r="E322" s="935"/>
      <c r="F322" s="935"/>
      <c r="G322" s="746" t="str">
        <f>IF(SUM($AH$11,$AH$28)&gt;0,"",IF(Presentación!AL263="","",Presentación!AL263))</f>
        <v/>
      </c>
      <c r="H322" s="746"/>
      <c r="I322" s="746"/>
      <c r="J322" s="746"/>
      <c r="K322" s="746"/>
      <c r="L322" s="746"/>
      <c r="M322" s="746"/>
      <c r="N322" s="746"/>
      <c r="O322" s="746"/>
      <c r="P322" s="746"/>
      <c r="Q322" s="746"/>
      <c r="R322" s="746"/>
      <c r="S322" s="746"/>
      <c r="T322" s="746"/>
      <c r="U322" s="746"/>
      <c r="V322" s="746"/>
      <c r="W322" s="746"/>
      <c r="X322" s="746"/>
      <c r="Y322" s="685"/>
      <c r="Z322" s="685"/>
      <c r="AA322" s="685"/>
      <c r="AB322" s="685"/>
      <c r="AC322" s="685"/>
      <c r="AD322" s="685"/>
      <c r="AR322" s="699">
        <f t="shared" si="3"/>
        <v>0</v>
      </c>
      <c r="AS322" s="696"/>
    </row>
    <row r="323" spans="3:45" ht="15" customHeight="1">
      <c r="C323" s="150" t="s">
        <v>1516</v>
      </c>
      <c r="D323" s="935" t="str">
        <f>IF(SUM($AH$11,$AH$28)&gt;0,"",IF(Presentación!AM264="","",Presentación!AM264))</f>
        <v/>
      </c>
      <c r="E323" s="935"/>
      <c r="F323" s="935"/>
      <c r="G323" s="746" t="str">
        <f>IF(SUM($AH$11,$AH$28)&gt;0,"",IF(Presentación!AL264="","",Presentación!AL264))</f>
        <v/>
      </c>
      <c r="H323" s="746"/>
      <c r="I323" s="746"/>
      <c r="J323" s="746"/>
      <c r="K323" s="746"/>
      <c r="L323" s="746"/>
      <c r="M323" s="746"/>
      <c r="N323" s="746"/>
      <c r="O323" s="746"/>
      <c r="P323" s="746"/>
      <c r="Q323" s="746"/>
      <c r="R323" s="746"/>
      <c r="S323" s="746"/>
      <c r="T323" s="746"/>
      <c r="U323" s="746"/>
      <c r="V323" s="746"/>
      <c r="W323" s="746"/>
      <c r="X323" s="746"/>
      <c r="Y323" s="685"/>
      <c r="Z323" s="685"/>
      <c r="AA323" s="685"/>
      <c r="AB323" s="685"/>
      <c r="AC323" s="685"/>
      <c r="AD323" s="685"/>
      <c r="AR323" s="699">
        <f t="shared" si="3"/>
        <v>0</v>
      </c>
      <c r="AS323" s="696"/>
    </row>
    <row r="324" spans="3:45" ht="15" customHeight="1">
      <c r="C324" s="150" t="s">
        <v>1517</v>
      </c>
      <c r="D324" s="935" t="str">
        <f>IF(SUM($AH$11,$AH$28)&gt;0,"",IF(Presentación!AM265="","",Presentación!AM265))</f>
        <v/>
      </c>
      <c r="E324" s="935"/>
      <c r="F324" s="935"/>
      <c r="G324" s="746" t="str">
        <f>IF(SUM($AH$11,$AH$28)&gt;0,"",IF(Presentación!AL265="","",Presentación!AL265))</f>
        <v/>
      </c>
      <c r="H324" s="746"/>
      <c r="I324" s="746"/>
      <c r="J324" s="746"/>
      <c r="K324" s="746"/>
      <c r="L324" s="746"/>
      <c r="M324" s="746"/>
      <c r="N324" s="746"/>
      <c r="O324" s="746"/>
      <c r="P324" s="746"/>
      <c r="Q324" s="746"/>
      <c r="R324" s="746"/>
      <c r="S324" s="746"/>
      <c r="T324" s="746"/>
      <c r="U324" s="746"/>
      <c r="V324" s="746"/>
      <c r="W324" s="746"/>
      <c r="X324" s="746"/>
      <c r="Y324" s="685"/>
      <c r="Z324" s="685"/>
      <c r="AA324" s="685"/>
      <c r="AB324" s="685"/>
      <c r="AC324" s="685"/>
      <c r="AD324" s="685"/>
      <c r="AR324" s="699">
        <f t="shared" si="3"/>
        <v>0</v>
      </c>
      <c r="AS324" s="696"/>
    </row>
    <row r="325" spans="3:45" ht="15" customHeight="1">
      <c r="C325" s="150" t="s">
        <v>1518</v>
      </c>
      <c r="D325" s="935" t="str">
        <f>IF(SUM($AH$11,$AH$28)&gt;0,"",IF(Presentación!AM266="","",Presentación!AM266))</f>
        <v/>
      </c>
      <c r="E325" s="935"/>
      <c r="F325" s="935"/>
      <c r="G325" s="746" t="str">
        <f>IF(SUM($AH$11,$AH$28)&gt;0,"",IF(Presentación!AL266="","",Presentación!AL266))</f>
        <v/>
      </c>
      <c r="H325" s="746"/>
      <c r="I325" s="746"/>
      <c r="J325" s="746"/>
      <c r="K325" s="746"/>
      <c r="L325" s="746"/>
      <c r="M325" s="746"/>
      <c r="N325" s="746"/>
      <c r="O325" s="746"/>
      <c r="P325" s="746"/>
      <c r="Q325" s="746"/>
      <c r="R325" s="746"/>
      <c r="S325" s="746"/>
      <c r="T325" s="746"/>
      <c r="U325" s="746"/>
      <c r="V325" s="746"/>
      <c r="W325" s="746"/>
      <c r="X325" s="746"/>
      <c r="Y325" s="685"/>
      <c r="Z325" s="685"/>
      <c r="AA325" s="685"/>
      <c r="AB325" s="685"/>
      <c r="AC325" s="685"/>
      <c r="AD325" s="685"/>
      <c r="AR325" s="699">
        <f t="shared" ref="AR325:AR388" si="4">IF($AH$58=$AJ$58,0,IF(OR(AND(D325&lt;&gt;"",G325&lt;&gt;"",SUM(Y325)&gt;0,COUNTA(Y325)=COUNTA($Y$65)),AND(D325&lt;&gt;"",G325&lt;&gt;"",COUNTIF(Y325,"NS")=COUNTA($Y$65)),AND(D325&lt;&gt;"",G325&lt;&gt;"",SUM(Y325)=0,COUNTA(Y325)=0),AND(D325="",G325="",COUNTA(Y325)=0)),0,1))</f>
        <v>0</v>
      </c>
      <c r="AS325" s="696"/>
    </row>
    <row r="326" spans="3:45" ht="15" customHeight="1">
      <c r="C326" s="150" t="s">
        <v>1519</v>
      </c>
      <c r="D326" s="935" t="str">
        <f>IF(SUM($AH$11,$AH$28)&gt;0,"",IF(Presentación!AM267="","",Presentación!AM267))</f>
        <v/>
      </c>
      <c r="E326" s="935"/>
      <c r="F326" s="935"/>
      <c r="G326" s="746" t="str">
        <f>IF(SUM($AH$11,$AH$28)&gt;0,"",IF(Presentación!AL267="","",Presentación!AL267))</f>
        <v/>
      </c>
      <c r="H326" s="746"/>
      <c r="I326" s="746"/>
      <c r="J326" s="746"/>
      <c r="K326" s="746"/>
      <c r="L326" s="746"/>
      <c r="M326" s="746"/>
      <c r="N326" s="746"/>
      <c r="O326" s="746"/>
      <c r="P326" s="746"/>
      <c r="Q326" s="746"/>
      <c r="R326" s="746"/>
      <c r="S326" s="746"/>
      <c r="T326" s="746"/>
      <c r="U326" s="746"/>
      <c r="V326" s="746"/>
      <c r="W326" s="746"/>
      <c r="X326" s="746"/>
      <c r="Y326" s="685"/>
      <c r="Z326" s="685"/>
      <c r="AA326" s="685"/>
      <c r="AB326" s="685"/>
      <c r="AC326" s="685"/>
      <c r="AD326" s="685"/>
      <c r="AR326" s="699">
        <f t="shared" si="4"/>
        <v>0</v>
      </c>
      <c r="AS326" s="696"/>
    </row>
    <row r="327" spans="3:45" ht="15" customHeight="1">
      <c r="C327" s="150" t="s">
        <v>1520</v>
      </c>
      <c r="D327" s="935" t="str">
        <f>IF(SUM($AH$11,$AH$28)&gt;0,"",IF(Presentación!AM268="","",Presentación!AM268))</f>
        <v/>
      </c>
      <c r="E327" s="935"/>
      <c r="F327" s="935"/>
      <c r="G327" s="746" t="str">
        <f>IF(SUM($AH$11,$AH$28)&gt;0,"",IF(Presentación!AL268="","",Presentación!AL268))</f>
        <v/>
      </c>
      <c r="H327" s="746"/>
      <c r="I327" s="746"/>
      <c r="J327" s="746"/>
      <c r="K327" s="746"/>
      <c r="L327" s="746"/>
      <c r="M327" s="746"/>
      <c r="N327" s="746"/>
      <c r="O327" s="746"/>
      <c r="P327" s="746"/>
      <c r="Q327" s="746"/>
      <c r="R327" s="746"/>
      <c r="S327" s="746"/>
      <c r="T327" s="746"/>
      <c r="U327" s="746"/>
      <c r="V327" s="746"/>
      <c r="W327" s="746"/>
      <c r="X327" s="746"/>
      <c r="Y327" s="685"/>
      <c r="Z327" s="685"/>
      <c r="AA327" s="685"/>
      <c r="AB327" s="685"/>
      <c r="AC327" s="685"/>
      <c r="AD327" s="685"/>
      <c r="AR327" s="699">
        <f t="shared" si="4"/>
        <v>0</v>
      </c>
      <c r="AS327" s="696"/>
    </row>
    <row r="328" spans="3:45" ht="15" customHeight="1">
      <c r="C328" s="150" t="s">
        <v>1521</v>
      </c>
      <c r="D328" s="935" t="str">
        <f>IF(SUM($AH$11,$AH$28)&gt;0,"",IF(Presentación!AM269="","",Presentación!AM269))</f>
        <v/>
      </c>
      <c r="E328" s="935"/>
      <c r="F328" s="935"/>
      <c r="G328" s="746" t="str">
        <f>IF(SUM($AH$11,$AH$28)&gt;0,"",IF(Presentación!AL269="","",Presentación!AL269))</f>
        <v/>
      </c>
      <c r="H328" s="746"/>
      <c r="I328" s="746"/>
      <c r="J328" s="746"/>
      <c r="K328" s="746"/>
      <c r="L328" s="746"/>
      <c r="M328" s="746"/>
      <c r="N328" s="746"/>
      <c r="O328" s="746"/>
      <c r="P328" s="746"/>
      <c r="Q328" s="746"/>
      <c r="R328" s="746"/>
      <c r="S328" s="746"/>
      <c r="T328" s="746"/>
      <c r="U328" s="746"/>
      <c r="V328" s="746"/>
      <c r="W328" s="746"/>
      <c r="X328" s="746"/>
      <c r="Y328" s="685"/>
      <c r="Z328" s="685"/>
      <c r="AA328" s="685"/>
      <c r="AB328" s="685"/>
      <c r="AC328" s="685"/>
      <c r="AD328" s="685"/>
      <c r="AR328" s="699">
        <f t="shared" si="4"/>
        <v>0</v>
      </c>
      <c r="AS328" s="696"/>
    </row>
    <row r="329" spans="3:45" ht="15" customHeight="1">
      <c r="C329" s="150" t="s">
        <v>1522</v>
      </c>
      <c r="D329" s="935" t="str">
        <f>IF(SUM($AH$11,$AH$28)&gt;0,"",IF(Presentación!AM270="","",Presentación!AM270))</f>
        <v/>
      </c>
      <c r="E329" s="935"/>
      <c r="F329" s="935"/>
      <c r="G329" s="746" t="str">
        <f>IF(SUM($AH$11,$AH$28)&gt;0,"",IF(Presentación!AL270="","",Presentación!AL270))</f>
        <v/>
      </c>
      <c r="H329" s="746"/>
      <c r="I329" s="746"/>
      <c r="J329" s="746"/>
      <c r="K329" s="746"/>
      <c r="L329" s="746"/>
      <c r="M329" s="746"/>
      <c r="N329" s="746"/>
      <c r="O329" s="746"/>
      <c r="P329" s="746"/>
      <c r="Q329" s="746"/>
      <c r="R329" s="746"/>
      <c r="S329" s="746"/>
      <c r="T329" s="746"/>
      <c r="U329" s="746"/>
      <c r="V329" s="746"/>
      <c r="W329" s="746"/>
      <c r="X329" s="746"/>
      <c r="Y329" s="685"/>
      <c r="Z329" s="685"/>
      <c r="AA329" s="685"/>
      <c r="AB329" s="685"/>
      <c r="AC329" s="685"/>
      <c r="AD329" s="685"/>
      <c r="AR329" s="699">
        <f t="shared" si="4"/>
        <v>0</v>
      </c>
      <c r="AS329" s="696"/>
    </row>
    <row r="330" spans="3:45" ht="15" customHeight="1">
      <c r="C330" s="150" t="s">
        <v>1523</v>
      </c>
      <c r="D330" s="935" t="str">
        <f>IF(SUM($AH$11,$AH$28)&gt;0,"",IF(Presentación!AM271="","",Presentación!AM271))</f>
        <v/>
      </c>
      <c r="E330" s="935"/>
      <c r="F330" s="935"/>
      <c r="G330" s="746" t="str">
        <f>IF(SUM($AH$11,$AH$28)&gt;0,"",IF(Presentación!AL271="","",Presentación!AL271))</f>
        <v/>
      </c>
      <c r="H330" s="746"/>
      <c r="I330" s="746"/>
      <c r="J330" s="746"/>
      <c r="K330" s="746"/>
      <c r="L330" s="746"/>
      <c r="M330" s="746"/>
      <c r="N330" s="746"/>
      <c r="O330" s="746"/>
      <c r="P330" s="746"/>
      <c r="Q330" s="746"/>
      <c r="R330" s="746"/>
      <c r="S330" s="746"/>
      <c r="T330" s="746"/>
      <c r="U330" s="746"/>
      <c r="V330" s="746"/>
      <c r="W330" s="746"/>
      <c r="X330" s="746"/>
      <c r="Y330" s="685"/>
      <c r="Z330" s="685"/>
      <c r="AA330" s="685"/>
      <c r="AB330" s="685"/>
      <c r="AC330" s="685"/>
      <c r="AD330" s="685"/>
      <c r="AR330" s="699">
        <f t="shared" si="4"/>
        <v>0</v>
      </c>
      <c r="AS330" s="696"/>
    </row>
    <row r="331" spans="3:45" ht="15" customHeight="1">
      <c r="C331" s="150" t="s">
        <v>1524</v>
      </c>
      <c r="D331" s="935" t="str">
        <f>IF(SUM($AH$11,$AH$28)&gt;0,"",IF(Presentación!AM272="","",Presentación!AM272))</f>
        <v/>
      </c>
      <c r="E331" s="935"/>
      <c r="F331" s="935"/>
      <c r="G331" s="746" t="str">
        <f>IF(SUM($AH$11,$AH$28)&gt;0,"",IF(Presentación!AL272="","",Presentación!AL272))</f>
        <v/>
      </c>
      <c r="H331" s="746"/>
      <c r="I331" s="746"/>
      <c r="J331" s="746"/>
      <c r="K331" s="746"/>
      <c r="L331" s="746"/>
      <c r="M331" s="746"/>
      <c r="N331" s="746"/>
      <c r="O331" s="746"/>
      <c r="P331" s="746"/>
      <c r="Q331" s="746"/>
      <c r="R331" s="746"/>
      <c r="S331" s="746"/>
      <c r="T331" s="746"/>
      <c r="U331" s="746"/>
      <c r="V331" s="746"/>
      <c r="W331" s="746"/>
      <c r="X331" s="746"/>
      <c r="Y331" s="685"/>
      <c r="Z331" s="685"/>
      <c r="AA331" s="685"/>
      <c r="AB331" s="685"/>
      <c r="AC331" s="685"/>
      <c r="AD331" s="685"/>
      <c r="AR331" s="699">
        <f t="shared" si="4"/>
        <v>0</v>
      </c>
      <c r="AS331" s="696"/>
    </row>
    <row r="332" spans="3:45" ht="15" customHeight="1">
      <c r="C332" s="150" t="s">
        <v>1525</v>
      </c>
      <c r="D332" s="935" t="str">
        <f>IF(SUM($AH$11,$AH$28)&gt;0,"",IF(Presentación!AM273="","",Presentación!AM273))</f>
        <v/>
      </c>
      <c r="E332" s="935"/>
      <c r="F332" s="935"/>
      <c r="G332" s="746" t="str">
        <f>IF(SUM($AH$11,$AH$28)&gt;0,"",IF(Presentación!AL273="","",Presentación!AL273))</f>
        <v/>
      </c>
      <c r="H332" s="746"/>
      <c r="I332" s="746"/>
      <c r="J332" s="746"/>
      <c r="K332" s="746"/>
      <c r="L332" s="746"/>
      <c r="M332" s="746"/>
      <c r="N332" s="746"/>
      <c r="O332" s="746"/>
      <c r="P332" s="746"/>
      <c r="Q332" s="746"/>
      <c r="R332" s="746"/>
      <c r="S332" s="746"/>
      <c r="T332" s="746"/>
      <c r="U332" s="746"/>
      <c r="V332" s="746"/>
      <c r="W332" s="746"/>
      <c r="X332" s="746"/>
      <c r="Y332" s="685"/>
      <c r="Z332" s="685"/>
      <c r="AA332" s="685"/>
      <c r="AB332" s="685"/>
      <c r="AC332" s="685"/>
      <c r="AD332" s="685"/>
      <c r="AR332" s="699">
        <f t="shared" si="4"/>
        <v>0</v>
      </c>
      <c r="AS332" s="696"/>
    </row>
    <row r="333" spans="3:45" ht="15" customHeight="1">
      <c r="C333" s="150" t="s">
        <v>1526</v>
      </c>
      <c r="D333" s="935" t="str">
        <f>IF(SUM($AH$11,$AH$28)&gt;0,"",IF(Presentación!AM274="","",Presentación!AM274))</f>
        <v/>
      </c>
      <c r="E333" s="935"/>
      <c r="F333" s="935"/>
      <c r="G333" s="746" t="str">
        <f>IF(SUM($AH$11,$AH$28)&gt;0,"",IF(Presentación!AL274="","",Presentación!AL274))</f>
        <v/>
      </c>
      <c r="H333" s="746"/>
      <c r="I333" s="746"/>
      <c r="J333" s="746"/>
      <c r="K333" s="746"/>
      <c r="L333" s="746"/>
      <c r="M333" s="746"/>
      <c r="N333" s="746"/>
      <c r="O333" s="746"/>
      <c r="P333" s="746"/>
      <c r="Q333" s="746"/>
      <c r="R333" s="746"/>
      <c r="S333" s="746"/>
      <c r="T333" s="746"/>
      <c r="U333" s="746"/>
      <c r="V333" s="746"/>
      <c r="W333" s="746"/>
      <c r="X333" s="746"/>
      <c r="Y333" s="685"/>
      <c r="Z333" s="685"/>
      <c r="AA333" s="685"/>
      <c r="AB333" s="685"/>
      <c r="AC333" s="685"/>
      <c r="AD333" s="685"/>
      <c r="AR333" s="699">
        <f t="shared" si="4"/>
        <v>0</v>
      </c>
      <c r="AS333" s="696"/>
    </row>
    <row r="334" spans="3:45" ht="15" customHeight="1">
      <c r="C334" s="150" t="s">
        <v>1527</v>
      </c>
      <c r="D334" s="935" t="str">
        <f>IF(SUM($AH$11,$AH$28)&gt;0,"",IF(Presentación!AM275="","",Presentación!AM275))</f>
        <v/>
      </c>
      <c r="E334" s="935"/>
      <c r="F334" s="935"/>
      <c r="G334" s="746" t="str">
        <f>IF(SUM($AH$11,$AH$28)&gt;0,"",IF(Presentación!AL275="","",Presentación!AL275))</f>
        <v/>
      </c>
      <c r="H334" s="746"/>
      <c r="I334" s="746"/>
      <c r="J334" s="746"/>
      <c r="K334" s="746"/>
      <c r="L334" s="746"/>
      <c r="M334" s="746"/>
      <c r="N334" s="746"/>
      <c r="O334" s="746"/>
      <c r="P334" s="746"/>
      <c r="Q334" s="746"/>
      <c r="R334" s="746"/>
      <c r="S334" s="746"/>
      <c r="T334" s="746"/>
      <c r="U334" s="746"/>
      <c r="V334" s="746"/>
      <c r="W334" s="746"/>
      <c r="X334" s="746"/>
      <c r="Y334" s="685"/>
      <c r="Z334" s="685"/>
      <c r="AA334" s="685"/>
      <c r="AB334" s="685"/>
      <c r="AC334" s="685"/>
      <c r="AD334" s="685"/>
      <c r="AR334" s="699">
        <f t="shared" si="4"/>
        <v>0</v>
      </c>
      <c r="AS334" s="696"/>
    </row>
    <row r="335" spans="3:45" ht="15" customHeight="1">
      <c r="C335" s="150" t="s">
        <v>1528</v>
      </c>
      <c r="D335" s="935" t="str">
        <f>IF(SUM($AH$11,$AH$28)&gt;0,"",IF(Presentación!AM276="","",Presentación!AM276))</f>
        <v/>
      </c>
      <c r="E335" s="935"/>
      <c r="F335" s="935"/>
      <c r="G335" s="746" t="str">
        <f>IF(SUM($AH$11,$AH$28)&gt;0,"",IF(Presentación!AL276="","",Presentación!AL276))</f>
        <v/>
      </c>
      <c r="H335" s="746"/>
      <c r="I335" s="746"/>
      <c r="J335" s="746"/>
      <c r="K335" s="746"/>
      <c r="L335" s="746"/>
      <c r="M335" s="746"/>
      <c r="N335" s="746"/>
      <c r="O335" s="746"/>
      <c r="P335" s="746"/>
      <c r="Q335" s="746"/>
      <c r="R335" s="746"/>
      <c r="S335" s="746"/>
      <c r="T335" s="746"/>
      <c r="U335" s="746"/>
      <c r="V335" s="746"/>
      <c r="W335" s="746"/>
      <c r="X335" s="746"/>
      <c r="Y335" s="685"/>
      <c r="Z335" s="685"/>
      <c r="AA335" s="685"/>
      <c r="AB335" s="685"/>
      <c r="AC335" s="685"/>
      <c r="AD335" s="685"/>
      <c r="AR335" s="699">
        <f t="shared" si="4"/>
        <v>0</v>
      </c>
      <c r="AS335" s="696"/>
    </row>
    <row r="336" spans="3:45" ht="15" customHeight="1">
      <c r="C336" s="150" t="s">
        <v>1529</v>
      </c>
      <c r="D336" s="935" t="str">
        <f>IF(SUM($AH$11,$AH$28)&gt;0,"",IF(Presentación!AM277="","",Presentación!AM277))</f>
        <v/>
      </c>
      <c r="E336" s="935"/>
      <c r="F336" s="935"/>
      <c r="G336" s="746" t="str">
        <f>IF(SUM($AH$11,$AH$28)&gt;0,"",IF(Presentación!AL277="","",Presentación!AL277))</f>
        <v/>
      </c>
      <c r="H336" s="746"/>
      <c r="I336" s="746"/>
      <c r="J336" s="746"/>
      <c r="K336" s="746"/>
      <c r="L336" s="746"/>
      <c r="M336" s="746"/>
      <c r="N336" s="746"/>
      <c r="O336" s="746"/>
      <c r="P336" s="746"/>
      <c r="Q336" s="746"/>
      <c r="R336" s="746"/>
      <c r="S336" s="746"/>
      <c r="T336" s="746"/>
      <c r="U336" s="746"/>
      <c r="V336" s="746"/>
      <c r="W336" s="746"/>
      <c r="X336" s="746"/>
      <c r="Y336" s="685"/>
      <c r="Z336" s="685"/>
      <c r="AA336" s="685"/>
      <c r="AB336" s="685"/>
      <c r="AC336" s="685"/>
      <c r="AD336" s="685"/>
      <c r="AR336" s="699">
        <f t="shared" si="4"/>
        <v>0</v>
      </c>
      <c r="AS336" s="696"/>
    </row>
    <row r="337" spans="3:45" ht="15" customHeight="1">
      <c r="C337" s="150" t="s">
        <v>1530</v>
      </c>
      <c r="D337" s="935" t="str">
        <f>IF(SUM($AH$11,$AH$28)&gt;0,"",IF(Presentación!AM278="","",Presentación!AM278))</f>
        <v/>
      </c>
      <c r="E337" s="935"/>
      <c r="F337" s="935"/>
      <c r="G337" s="746" t="str">
        <f>IF(SUM($AH$11,$AH$28)&gt;0,"",IF(Presentación!AL278="","",Presentación!AL278))</f>
        <v/>
      </c>
      <c r="H337" s="746"/>
      <c r="I337" s="746"/>
      <c r="J337" s="746"/>
      <c r="K337" s="746"/>
      <c r="L337" s="746"/>
      <c r="M337" s="746"/>
      <c r="N337" s="746"/>
      <c r="O337" s="746"/>
      <c r="P337" s="746"/>
      <c r="Q337" s="746"/>
      <c r="R337" s="746"/>
      <c r="S337" s="746"/>
      <c r="T337" s="746"/>
      <c r="U337" s="746"/>
      <c r="V337" s="746"/>
      <c r="W337" s="746"/>
      <c r="X337" s="746"/>
      <c r="Y337" s="685"/>
      <c r="Z337" s="685"/>
      <c r="AA337" s="685"/>
      <c r="AB337" s="685"/>
      <c r="AC337" s="685"/>
      <c r="AD337" s="685"/>
      <c r="AR337" s="699">
        <f t="shared" si="4"/>
        <v>0</v>
      </c>
      <c r="AS337" s="696"/>
    </row>
    <row r="338" spans="3:45" ht="15" customHeight="1">
      <c r="C338" s="150" t="s">
        <v>1531</v>
      </c>
      <c r="D338" s="935" t="str">
        <f>IF(SUM($AH$11,$AH$28)&gt;0,"",IF(Presentación!AM279="","",Presentación!AM279))</f>
        <v/>
      </c>
      <c r="E338" s="935"/>
      <c r="F338" s="935"/>
      <c r="G338" s="746" t="str">
        <f>IF(SUM($AH$11,$AH$28)&gt;0,"",IF(Presentación!AL279="","",Presentación!AL279))</f>
        <v/>
      </c>
      <c r="H338" s="746"/>
      <c r="I338" s="746"/>
      <c r="J338" s="746"/>
      <c r="K338" s="746"/>
      <c r="L338" s="746"/>
      <c r="M338" s="746"/>
      <c r="N338" s="746"/>
      <c r="O338" s="746"/>
      <c r="P338" s="746"/>
      <c r="Q338" s="746"/>
      <c r="R338" s="746"/>
      <c r="S338" s="746"/>
      <c r="T338" s="746"/>
      <c r="U338" s="746"/>
      <c r="V338" s="746"/>
      <c r="W338" s="746"/>
      <c r="X338" s="746"/>
      <c r="Y338" s="685"/>
      <c r="Z338" s="685"/>
      <c r="AA338" s="685"/>
      <c r="AB338" s="685"/>
      <c r="AC338" s="685"/>
      <c r="AD338" s="685"/>
      <c r="AR338" s="699">
        <f t="shared" si="4"/>
        <v>0</v>
      </c>
      <c r="AS338" s="696"/>
    </row>
    <row r="339" spans="3:45" ht="15" customHeight="1">
      <c r="C339" s="150" t="s">
        <v>1532</v>
      </c>
      <c r="D339" s="935" t="str">
        <f>IF(SUM($AH$11,$AH$28)&gt;0,"",IF(Presentación!AM280="","",Presentación!AM280))</f>
        <v/>
      </c>
      <c r="E339" s="935"/>
      <c r="F339" s="935"/>
      <c r="G339" s="746" t="str">
        <f>IF(SUM($AH$11,$AH$28)&gt;0,"",IF(Presentación!AL280="","",Presentación!AL280))</f>
        <v/>
      </c>
      <c r="H339" s="746"/>
      <c r="I339" s="746"/>
      <c r="J339" s="746"/>
      <c r="K339" s="746"/>
      <c r="L339" s="746"/>
      <c r="M339" s="746"/>
      <c r="N339" s="746"/>
      <c r="O339" s="746"/>
      <c r="P339" s="746"/>
      <c r="Q339" s="746"/>
      <c r="R339" s="746"/>
      <c r="S339" s="746"/>
      <c r="T339" s="746"/>
      <c r="U339" s="746"/>
      <c r="V339" s="746"/>
      <c r="W339" s="746"/>
      <c r="X339" s="746"/>
      <c r="Y339" s="685"/>
      <c r="Z339" s="685"/>
      <c r="AA339" s="685"/>
      <c r="AB339" s="685"/>
      <c r="AC339" s="685"/>
      <c r="AD339" s="685"/>
      <c r="AR339" s="699">
        <f t="shared" si="4"/>
        <v>0</v>
      </c>
      <c r="AS339" s="696"/>
    </row>
    <row r="340" spans="3:45" ht="15" customHeight="1">
      <c r="C340" s="150" t="s">
        <v>1533</v>
      </c>
      <c r="D340" s="935" t="str">
        <f>IF(SUM($AH$11,$AH$28)&gt;0,"",IF(Presentación!AM281="","",Presentación!AM281))</f>
        <v/>
      </c>
      <c r="E340" s="935"/>
      <c r="F340" s="935"/>
      <c r="G340" s="746" t="str">
        <f>IF(SUM($AH$11,$AH$28)&gt;0,"",IF(Presentación!AL281="","",Presentación!AL281))</f>
        <v/>
      </c>
      <c r="H340" s="746"/>
      <c r="I340" s="746"/>
      <c r="J340" s="746"/>
      <c r="K340" s="746"/>
      <c r="L340" s="746"/>
      <c r="M340" s="746"/>
      <c r="N340" s="746"/>
      <c r="O340" s="746"/>
      <c r="P340" s="746"/>
      <c r="Q340" s="746"/>
      <c r="R340" s="746"/>
      <c r="S340" s="746"/>
      <c r="T340" s="746"/>
      <c r="U340" s="746"/>
      <c r="V340" s="746"/>
      <c r="W340" s="746"/>
      <c r="X340" s="746"/>
      <c r="Y340" s="685"/>
      <c r="Z340" s="685"/>
      <c r="AA340" s="685"/>
      <c r="AB340" s="685"/>
      <c r="AC340" s="685"/>
      <c r="AD340" s="685"/>
      <c r="AR340" s="699">
        <f t="shared" si="4"/>
        <v>0</v>
      </c>
      <c r="AS340" s="696"/>
    </row>
    <row r="341" spans="3:45" ht="15" customHeight="1">
      <c r="C341" s="150" t="s">
        <v>1534</v>
      </c>
      <c r="D341" s="935" t="str">
        <f>IF(SUM($AH$11,$AH$28)&gt;0,"",IF(Presentación!AM282="","",Presentación!AM282))</f>
        <v/>
      </c>
      <c r="E341" s="935"/>
      <c r="F341" s="935"/>
      <c r="G341" s="746" t="str">
        <f>IF(SUM($AH$11,$AH$28)&gt;0,"",IF(Presentación!AL282="","",Presentación!AL282))</f>
        <v/>
      </c>
      <c r="H341" s="746"/>
      <c r="I341" s="746"/>
      <c r="J341" s="746"/>
      <c r="K341" s="746"/>
      <c r="L341" s="746"/>
      <c r="M341" s="746"/>
      <c r="N341" s="746"/>
      <c r="O341" s="746"/>
      <c r="P341" s="746"/>
      <c r="Q341" s="746"/>
      <c r="R341" s="746"/>
      <c r="S341" s="746"/>
      <c r="T341" s="746"/>
      <c r="U341" s="746"/>
      <c r="V341" s="746"/>
      <c r="W341" s="746"/>
      <c r="X341" s="746"/>
      <c r="Y341" s="685"/>
      <c r="Z341" s="685"/>
      <c r="AA341" s="685"/>
      <c r="AB341" s="685"/>
      <c r="AC341" s="685"/>
      <c r="AD341" s="685"/>
      <c r="AR341" s="699">
        <f t="shared" si="4"/>
        <v>0</v>
      </c>
      <c r="AS341" s="696"/>
    </row>
    <row r="342" spans="3:45" ht="15" customHeight="1">
      <c r="C342" s="150" t="s">
        <v>1535</v>
      </c>
      <c r="D342" s="935" t="str">
        <f>IF(SUM($AH$11,$AH$28)&gt;0,"",IF(Presentación!AM283="","",Presentación!AM283))</f>
        <v/>
      </c>
      <c r="E342" s="935"/>
      <c r="F342" s="935"/>
      <c r="G342" s="746" t="str">
        <f>IF(SUM($AH$11,$AH$28)&gt;0,"",IF(Presentación!AL283="","",Presentación!AL283))</f>
        <v/>
      </c>
      <c r="H342" s="746"/>
      <c r="I342" s="746"/>
      <c r="J342" s="746"/>
      <c r="K342" s="746"/>
      <c r="L342" s="746"/>
      <c r="M342" s="746"/>
      <c r="N342" s="746"/>
      <c r="O342" s="746"/>
      <c r="P342" s="746"/>
      <c r="Q342" s="746"/>
      <c r="R342" s="746"/>
      <c r="S342" s="746"/>
      <c r="T342" s="746"/>
      <c r="U342" s="746"/>
      <c r="V342" s="746"/>
      <c r="W342" s="746"/>
      <c r="X342" s="746"/>
      <c r="Y342" s="685"/>
      <c r="Z342" s="685"/>
      <c r="AA342" s="685"/>
      <c r="AB342" s="685"/>
      <c r="AC342" s="685"/>
      <c r="AD342" s="685"/>
      <c r="AR342" s="699">
        <f t="shared" si="4"/>
        <v>0</v>
      </c>
      <c r="AS342" s="696"/>
    </row>
    <row r="343" spans="3:45" ht="15" customHeight="1">
      <c r="C343" s="150" t="s">
        <v>1536</v>
      </c>
      <c r="D343" s="935" t="str">
        <f>IF(SUM($AH$11,$AH$28)&gt;0,"",IF(Presentación!AM284="","",Presentación!AM284))</f>
        <v/>
      </c>
      <c r="E343" s="935"/>
      <c r="F343" s="935"/>
      <c r="G343" s="746" t="str">
        <f>IF(SUM($AH$11,$AH$28)&gt;0,"",IF(Presentación!AL284="","",Presentación!AL284))</f>
        <v/>
      </c>
      <c r="H343" s="746"/>
      <c r="I343" s="746"/>
      <c r="J343" s="746"/>
      <c r="K343" s="746"/>
      <c r="L343" s="746"/>
      <c r="M343" s="746"/>
      <c r="N343" s="746"/>
      <c r="O343" s="746"/>
      <c r="P343" s="746"/>
      <c r="Q343" s="746"/>
      <c r="R343" s="746"/>
      <c r="S343" s="746"/>
      <c r="T343" s="746"/>
      <c r="U343" s="746"/>
      <c r="V343" s="746"/>
      <c r="W343" s="746"/>
      <c r="X343" s="746"/>
      <c r="Y343" s="685"/>
      <c r="Z343" s="685"/>
      <c r="AA343" s="685"/>
      <c r="AB343" s="685"/>
      <c r="AC343" s="685"/>
      <c r="AD343" s="685"/>
      <c r="AR343" s="699">
        <f t="shared" si="4"/>
        <v>0</v>
      </c>
      <c r="AS343" s="696"/>
    </row>
    <row r="344" spans="3:45" ht="15" customHeight="1">
      <c r="C344" s="150" t="s">
        <v>1537</v>
      </c>
      <c r="D344" s="935" t="str">
        <f>IF(SUM($AH$11,$AH$28)&gt;0,"",IF(Presentación!AM285="","",Presentación!AM285))</f>
        <v/>
      </c>
      <c r="E344" s="935"/>
      <c r="F344" s="935"/>
      <c r="G344" s="746" t="str">
        <f>IF(SUM($AH$11,$AH$28)&gt;0,"",IF(Presentación!AL285="","",Presentación!AL285))</f>
        <v/>
      </c>
      <c r="H344" s="746"/>
      <c r="I344" s="746"/>
      <c r="J344" s="746"/>
      <c r="K344" s="746"/>
      <c r="L344" s="746"/>
      <c r="M344" s="746"/>
      <c r="N344" s="746"/>
      <c r="O344" s="746"/>
      <c r="P344" s="746"/>
      <c r="Q344" s="746"/>
      <c r="R344" s="746"/>
      <c r="S344" s="746"/>
      <c r="T344" s="746"/>
      <c r="U344" s="746"/>
      <c r="V344" s="746"/>
      <c r="W344" s="746"/>
      <c r="X344" s="746"/>
      <c r="Y344" s="685"/>
      <c r="Z344" s="685"/>
      <c r="AA344" s="685"/>
      <c r="AB344" s="685"/>
      <c r="AC344" s="685"/>
      <c r="AD344" s="685"/>
      <c r="AR344" s="699">
        <f t="shared" si="4"/>
        <v>0</v>
      </c>
      <c r="AS344" s="696"/>
    </row>
    <row r="345" spans="3:45" ht="15" customHeight="1">
      <c r="C345" s="150" t="s">
        <v>1538</v>
      </c>
      <c r="D345" s="935" t="str">
        <f>IF(SUM($AH$11,$AH$28)&gt;0,"",IF(Presentación!AM286="","",Presentación!AM286))</f>
        <v/>
      </c>
      <c r="E345" s="935"/>
      <c r="F345" s="935"/>
      <c r="G345" s="746" t="str">
        <f>IF(SUM($AH$11,$AH$28)&gt;0,"",IF(Presentación!AL286="","",Presentación!AL286))</f>
        <v/>
      </c>
      <c r="H345" s="746"/>
      <c r="I345" s="746"/>
      <c r="J345" s="746"/>
      <c r="K345" s="746"/>
      <c r="L345" s="746"/>
      <c r="M345" s="746"/>
      <c r="N345" s="746"/>
      <c r="O345" s="746"/>
      <c r="P345" s="746"/>
      <c r="Q345" s="746"/>
      <c r="R345" s="746"/>
      <c r="S345" s="746"/>
      <c r="T345" s="746"/>
      <c r="U345" s="746"/>
      <c r="V345" s="746"/>
      <c r="W345" s="746"/>
      <c r="X345" s="746"/>
      <c r="Y345" s="685"/>
      <c r="Z345" s="685"/>
      <c r="AA345" s="685"/>
      <c r="AB345" s="685"/>
      <c r="AC345" s="685"/>
      <c r="AD345" s="685"/>
      <c r="AR345" s="699">
        <f t="shared" si="4"/>
        <v>0</v>
      </c>
      <c r="AS345" s="696"/>
    </row>
    <row r="346" spans="3:45" ht="15" customHeight="1">
      <c r="C346" s="150" t="s">
        <v>1539</v>
      </c>
      <c r="D346" s="935" t="str">
        <f>IF(SUM($AH$11,$AH$28)&gt;0,"",IF(Presentación!AM287="","",Presentación!AM287))</f>
        <v/>
      </c>
      <c r="E346" s="935"/>
      <c r="F346" s="935"/>
      <c r="G346" s="746" t="str">
        <f>IF(SUM($AH$11,$AH$28)&gt;0,"",IF(Presentación!AL287="","",Presentación!AL287))</f>
        <v/>
      </c>
      <c r="H346" s="746"/>
      <c r="I346" s="746"/>
      <c r="J346" s="746"/>
      <c r="K346" s="746"/>
      <c r="L346" s="746"/>
      <c r="M346" s="746"/>
      <c r="N346" s="746"/>
      <c r="O346" s="746"/>
      <c r="P346" s="746"/>
      <c r="Q346" s="746"/>
      <c r="R346" s="746"/>
      <c r="S346" s="746"/>
      <c r="T346" s="746"/>
      <c r="U346" s="746"/>
      <c r="V346" s="746"/>
      <c r="W346" s="746"/>
      <c r="X346" s="746"/>
      <c r="Y346" s="685"/>
      <c r="Z346" s="685"/>
      <c r="AA346" s="685"/>
      <c r="AB346" s="685"/>
      <c r="AC346" s="685"/>
      <c r="AD346" s="685"/>
      <c r="AR346" s="699">
        <f t="shared" si="4"/>
        <v>0</v>
      </c>
      <c r="AS346" s="696"/>
    </row>
    <row r="347" spans="3:45" ht="15" customHeight="1">
      <c r="C347" s="150" t="s">
        <v>1540</v>
      </c>
      <c r="D347" s="935" t="str">
        <f>IF(SUM($AH$11,$AH$28)&gt;0,"",IF(Presentación!AM288="","",Presentación!AM288))</f>
        <v/>
      </c>
      <c r="E347" s="935"/>
      <c r="F347" s="935"/>
      <c r="G347" s="746" t="str">
        <f>IF(SUM($AH$11,$AH$28)&gt;0,"",IF(Presentación!AL288="","",Presentación!AL288))</f>
        <v/>
      </c>
      <c r="H347" s="746"/>
      <c r="I347" s="746"/>
      <c r="J347" s="746"/>
      <c r="K347" s="746"/>
      <c r="L347" s="746"/>
      <c r="M347" s="746"/>
      <c r="N347" s="746"/>
      <c r="O347" s="746"/>
      <c r="P347" s="746"/>
      <c r="Q347" s="746"/>
      <c r="R347" s="746"/>
      <c r="S347" s="746"/>
      <c r="T347" s="746"/>
      <c r="U347" s="746"/>
      <c r="V347" s="746"/>
      <c r="W347" s="746"/>
      <c r="X347" s="746"/>
      <c r="Y347" s="685"/>
      <c r="Z347" s="685"/>
      <c r="AA347" s="685"/>
      <c r="AB347" s="685"/>
      <c r="AC347" s="685"/>
      <c r="AD347" s="685"/>
      <c r="AR347" s="699">
        <f t="shared" si="4"/>
        <v>0</v>
      </c>
      <c r="AS347" s="696"/>
    </row>
    <row r="348" spans="3:45" ht="15" customHeight="1">
      <c r="C348" s="150" t="s">
        <v>1541</v>
      </c>
      <c r="D348" s="935" t="str">
        <f>IF(SUM($AH$11,$AH$28)&gt;0,"",IF(Presentación!AM289="","",Presentación!AM289))</f>
        <v/>
      </c>
      <c r="E348" s="935"/>
      <c r="F348" s="935"/>
      <c r="G348" s="746" t="str">
        <f>IF(SUM($AH$11,$AH$28)&gt;0,"",IF(Presentación!AL289="","",Presentación!AL289))</f>
        <v/>
      </c>
      <c r="H348" s="746"/>
      <c r="I348" s="746"/>
      <c r="J348" s="746"/>
      <c r="K348" s="746"/>
      <c r="L348" s="746"/>
      <c r="M348" s="746"/>
      <c r="N348" s="746"/>
      <c r="O348" s="746"/>
      <c r="P348" s="746"/>
      <c r="Q348" s="746"/>
      <c r="R348" s="746"/>
      <c r="S348" s="746"/>
      <c r="T348" s="746"/>
      <c r="U348" s="746"/>
      <c r="V348" s="746"/>
      <c r="W348" s="746"/>
      <c r="X348" s="746"/>
      <c r="Y348" s="685"/>
      <c r="Z348" s="685"/>
      <c r="AA348" s="685"/>
      <c r="AB348" s="685"/>
      <c r="AC348" s="685"/>
      <c r="AD348" s="685"/>
      <c r="AR348" s="699">
        <f t="shared" si="4"/>
        <v>0</v>
      </c>
      <c r="AS348" s="696"/>
    </row>
    <row r="349" spans="3:45" ht="15" customHeight="1">
      <c r="C349" s="150" t="s">
        <v>1542</v>
      </c>
      <c r="D349" s="935" t="str">
        <f>IF(SUM($AH$11,$AH$28)&gt;0,"",IF(Presentación!AM290="","",Presentación!AM290))</f>
        <v/>
      </c>
      <c r="E349" s="935"/>
      <c r="F349" s="935"/>
      <c r="G349" s="746" t="str">
        <f>IF(SUM($AH$11,$AH$28)&gt;0,"",IF(Presentación!AL290="","",Presentación!AL290))</f>
        <v/>
      </c>
      <c r="H349" s="746"/>
      <c r="I349" s="746"/>
      <c r="J349" s="746"/>
      <c r="K349" s="746"/>
      <c r="L349" s="746"/>
      <c r="M349" s="746"/>
      <c r="N349" s="746"/>
      <c r="O349" s="746"/>
      <c r="P349" s="746"/>
      <c r="Q349" s="746"/>
      <c r="R349" s="746"/>
      <c r="S349" s="746"/>
      <c r="T349" s="746"/>
      <c r="U349" s="746"/>
      <c r="V349" s="746"/>
      <c r="W349" s="746"/>
      <c r="X349" s="746"/>
      <c r="Y349" s="685"/>
      <c r="Z349" s="685"/>
      <c r="AA349" s="685"/>
      <c r="AB349" s="685"/>
      <c r="AC349" s="685"/>
      <c r="AD349" s="685"/>
      <c r="AR349" s="699">
        <f t="shared" si="4"/>
        <v>0</v>
      </c>
      <c r="AS349" s="696"/>
    </row>
    <row r="350" spans="3:45" ht="15" customHeight="1">
      <c r="C350" s="150" t="s">
        <v>1543</v>
      </c>
      <c r="D350" s="935" t="str">
        <f>IF(SUM($AH$11,$AH$28)&gt;0,"",IF(Presentación!AM291="","",Presentación!AM291))</f>
        <v/>
      </c>
      <c r="E350" s="935"/>
      <c r="F350" s="935"/>
      <c r="G350" s="746" t="str">
        <f>IF(SUM($AH$11,$AH$28)&gt;0,"",IF(Presentación!AL291="","",Presentación!AL291))</f>
        <v/>
      </c>
      <c r="H350" s="746"/>
      <c r="I350" s="746"/>
      <c r="J350" s="746"/>
      <c r="K350" s="746"/>
      <c r="L350" s="746"/>
      <c r="M350" s="746"/>
      <c r="N350" s="746"/>
      <c r="O350" s="746"/>
      <c r="P350" s="746"/>
      <c r="Q350" s="746"/>
      <c r="R350" s="746"/>
      <c r="S350" s="746"/>
      <c r="T350" s="746"/>
      <c r="U350" s="746"/>
      <c r="V350" s="746"/>
      <c r="W350" s="746"/>
      <c r="X350" s="746"/>
      <c r="Y350" s="685"/>
      <c r="Z350" s="685"/>
      <c r="AA350" s="685"/>
      <c r="AB350" s="685"/>
      <c r="AC350" s="685"/>
      <c r="AD350" s="685"/>
      <c r="AR350" s="699">
        <f t="shared" si="4"/>
        <v>0</v>
      </c>
      <c r="AS350" s="696"/>
    </row>
    <row r="351" spans="3:45" ht="15" customHeight="1">
      <c r="C351" s="150" t="s">
        <v>1544</v>
      </c>
      <c r="D351" s="935" t="str">
        <f>IF(SUM($AH$11,$AH$28)&gt;0,"",IF(Presentación!AM292="","",Presentación!AM292))</f>
        <v/>
      </c>
      <c r="E351" s="935"/>
      <c r="F351" s="935"/>
      <c r="G351" s="746" t="str">
        <f>IF(SUM($AH$11,$AH$28)&gt;0,"",IF(Presentación!AL292="","",Presentación!AL292))</f>
        <v/>
      </c>
      <c r="H351" s="746"/>
      <c r="I351" s="746"/>
      <c r="J351" s="746"/>
      <c r="K351" s="746"/>
      <c r="L351" s="746"/>
      <c r="M351" s="746"/>
      <c r="N351" s="746"/>
      <c r="O351" s="746"/>
      <c r="P351" s="746"/>
      <c r="Q351" s="746"/>
      <c r="R351" s="746"/>
      <c r="S351" s="746"/>
      <c r="T351" s="746"/>
      <c r="U351" s="746"/>
      <c r="V351" s="746"/>
      <c r="W351" s="746"/>
      <c r="X351" s="746"/>
      <c r="Y351" s="685"/>
      <c r="Z351" s="685"/>
      <c r="AA351" s="685"/>
      <c r="AB351" s="685"/>
      <c r="AC351" s="685"/>
      <c r="AD351" s="685"/>
      <c r="AR351" s="699">
        <f t="shared" si="4"/>
        <v>0</v>
      </c>
      <c r="AS351" s="696"/>
    </row>
    <row r="352" spans="3:45" ht="15" customHeight="1">
      <c r="C352" s="150" t="s">
        <v>1545</v>
      </c>
      <c r="D352" s="935" t="str">
        <f>IF(SUM($AH$11,$AH$28)&gt;0,"",IF(Presentación!AM293="","",Presentación!AM293))</f>
        <v/>
      </c>
      <c r="E352" s="935"/>
      <c r="F352" s="935"/>
      <c r="G352" s="746" t="str">
        <f>IF(SUM($AH$11,$AH$28)&gt;0,"",IF(Presentación!AL293="","",Presentación!AL293))</f>
        <v/>
      </c>
      <c r="H352" s="746"/>
      <c r="I352" s="746"/>
      <c r="J352" s="746"/>
      <c r="K352" s="746"/>
      <c r="L352" s="746"/>
      <c r="M352" s="746"/>
      <c r="N352" s="746"/>
      <c r="O352" s="746"/>
      <c r="P352" s="746"/>
      <c r="Q352" s="746"/>
      <c r="R352" s="746"/>
      <c r="S352" s="746"/>
      <c r="T352" s="746"/>
      <c r="U352" s="746"/>
      <c r="V352" s="746"/>
      <c r="W352" s="746"/>
      <c r="X352" s="746"/>
      <c r="Y352" s="685"/>
      <c r="Z352" s="685"/>
      <c r="AA352" s="685"/>
      <c r="AB352" s="685"/>
      <c r="AC352" s="685"/>
      <c r="AD352" s="685"/>
      <c r="AR352" s="699">
        <f t="shared" si="4"/>
        <v>0</v>
      </c>
      <c r="AS352" s="696"/>
    </row>
    <row r="353" spans="3:45" ht="15" customHeight="1">
      <c r="C353" s="150" t="s">
        <v>1546</v>
      </c>
      <c r="D353" s="935" t="str">
        <f>IF(SUM($AH$11,$AH$28)&gt;0,"",IF(Presentación!AM294="","",Presentación!AM294))</f>
        <v/>
      </c>
      <c r="E353" s="935"/>
      <c r="F353" s="935"/>
      <c r="G353" s="746" t="str">
        <f>IF(SUM($AH$11,$AH$28)&gt;0,"",IF(Presentación!AL294="","",Presentación!AL294))</f>
        <v/>
      </c>
      <c r="H353" s="746"/>
      <c r="I353" s="746"/>
      <c r="J353" s="746"/>
      <c r="K353" s="746"/>
      <c r="L353" s="746"/>
      <c r="M353" s="746"/>
      <c r="N353" s="746"/>
      <c r="O353" s="746"/>
      <c r="P353" s="746"/>
      <c r="Q353" s="746"/>
      <c r="R353" s="746"/>
      <c r="S353" s="746"/>
      <c r="T353" s="746"/>
      <c r="U353" s="746"/>
      <c r="V353" s="746"/>
      <c r="W353" s="746"/>
      <c r="X353" s="746"/>
      <c r="Y353" s="685"/>
      <c r="Z353" s="685"/>
      <c r="AA353" s="685"/>
      <c r="AB353" s="685"/>
      <c r="AC353" s="685"/>
      <c r="AD353" s="685"/>
      <c r="AR353" s="699">
        <f t="shared" si="4"/>
        <v>0</v>
      </c>
      <c r="AS353" s="696"/>
    </row>
    <row r="354" spans="3:45" ht="15" customHeight="1">
      <c r="C354" s="150" t="s">
        <v>1547</v>
      </c>
      <c r="D354" s="935" t="str">
        <f>IF(SUM($AH$11,$AH$28)&gt;0,"",IF(Presentación!AM295="","",Presentación!AM295))</f>
        <v/>
      </c>
      <c r="E354" s="935"/>
      <c r="F354" s="935"/>
      <c r="G354" s="746" t="str">
        <f>IF(SUM($AH$11,$AH$28)&gt;0,"",IF(Presentación!AL295="","",Presentación!AL295))</f>
        <v/>
      </c>
      <c r="H354" s="746"/>
      <c r="I354" s="746"/>
      <c r="J354" s="746"/>
      <c r="K354" s="746"/>
      <c r="L354" s="746"/>
      <c r="M354" s="746"/>
      <c r="N354" s="746"/>
      <c r="O354" s="746"/>
      <c r="P354" s="746"/>
      <c r="Q354" s="746"/>
      <c r="R354" s="746"/>
      <c r="S354" s="746"/>
      <c r="T354" s="746"/>
      <c r="U354" s="746"/>
      <c r="V354" s="746"/>
      <c r="W354" s="746"/>
      <c r="X354" s="746"/>
      <c r="Y354" s="685"/>
      <c r="Z354" s="685"/>
      <c r="AA354" s="685"/>
      <c r="AB354" s="685"/>
      <c r="AC354" s="685"/>
      <c r="AD354" s="685"/>
      <c r="AR354" s="699">
        <f t="shared" si="4"/>
        <v>0</v>
      </c>
      <c r="AS354" s="696"/>
    </row>
    <row r="355" spans="3:45" ht="15" customHeight="1">
      <c r="C355" s="150" t="s">
        <v>1548</v>
      </c>
      <c r="D355" s="935" t="str">
        <f>IF(SUM($AH$11,$AH$28)&gt;0,"",IF(Presentación!AM296="","",Presentación!AM296))</f>
        <v/>
      </c>
      <c r="E355" s="935"/>
      <c r="F355" s="935"/>
      <c r="G355" s="746" t="str">
        <f>IF(SUM($AH$11,$AH$28)&gt;0,"",IF(Presentación!AL296="","",Presentación!AL296))</f>
        <v/>
      </c>
      <c r="H355" s="746"/>
      <c r="I355" s="746"/>
      <c r="J355" s="746"/>
      <c r="K355" s="746"/>
      <c r="L355" s="746"/>
      <c r="M355" s="746"/>
      <c r="N355" s="746"/>
      <c r="O355" s="746"/>
      <c r="P355" s="746"/>
      <c r="Q355" s="746"/>
      <c r="R355" s="746"/>
      <c r="S355" s="746"/>
      <c r="T355" s="746"/>
      <c r="U355" s="746"/>
      <c r="V355" s="746"/>
      <c r="W355" s="746"/>
      <c r="X355" s="746"/>
      <c r="Y355" s="685"/>
      <c r="Z355" s="685"/>
      <c r="AA355" s="685"/>
      <c r="AB355" s="685"/>
      <c r="AC355" s="685"/>
      <c r="AD355" s="685"/>
      <c r="AR355" s="699">
        <f t="shared" si="4"/>
        <v>0</v>
      </c>
      <c r="AS355" s="696"/>
    </row>
    <row r="356" spans="3:45" ht="15" customHeight="1">
      <c r="C356" s="150" t="s">
        <v>1549</v>
      </c>
      <c r="D356" s="935" t="str">
        <f>IF(SUM($AH$11,$AH$28)&gt;0,"",IF(Presentación!AM297="","",Presentación!AM297))</f>
        <v/>
      </c>
      <c r="E356" s="935"/>
      <c r="F356" s="935"/>
      <c r="G356" s="746" t="str">
        <f>IF(SUM($AH$11,$AH$28)&gt;0,"",IF(Presentación!AL297="","",Presentación!AL297))</f>
        <v/>
      </c>
      <c r="H356" s="746"/>
      <c r="I356" s="746"/>
      <c r="J356" s="746"/>
      <c r="K356" s="746"/>
      <c r="L356" s="746"/>
      <c r="M356" s="746"/>
      <c r="N356" s="746"/>
      <c r="O356" s="746"/>
      <c r="P356" s="746"/>
      <c r="Q356" s="746"/>
      <c r="R356" s="746"/>
      <c r="S356" s="746"/>
      <c r="T356" s="746"/>
      <c r="U356" s="746"/>
      <c r="V356" s="746"/>
      <c r="W356" s="746"/>
      <c r="X356" s="746"/>
      <c r="Y356" s="685"/>
      <c r="Z356" s="685"/>
      <c r="AA356" s="685"/>
      <c r="AB356" s="685"/>
      <c r="AC356" s="685"/>
      <c r="AD356" s="685"/>
      <c r="AR356" s="699">
        <f t="shared" si="4"/>
        <v>0</v>
      </c>
      <c r="AS356" s="696"/>
    </row>
    <row r="357" spans="3:45" ht="15" customHeight="1">
      <c r="C357" s="150" t="s">
        <v>1550</v>
      </c>
      <c r="D357" s="935" t="str">
        <f>IF(SUM($AH$11,$AH$28)&gt;0,"",IF(Presentación!AM298="","",Presentación!AM298))</f>
        <v/>
      </c>
      <c r="E357" s="935"/>
      <c r="F357" s="935"/>
      <c r="G357" s="746" t="str">
        <f>IF(SUM($AH$11,$AH$28)&gt;0,"",IF(Presentación!AL298="","",Presentación!AL298))</f>
        <v/>
      </c>
      <c r="H357" s="746"/>
      <c r="I357" s="746"/>
      <c r="J357" s="746"/>
      <c r="K357" s="746"/>
      <c r="L357" s="746"/>
      <c r="M357" s="746"/>
      <c r="N357" s="746"/>
      <c r="O357" s="746"/>
      <c r="P357" s="746"/>
      <c r="Q357" s="746"/>
      <c r="R357" s="746"/>
      <c r="S357" s="746"/>
      <c r="T357" s="746"/>
      <c r="U357" s="746"/>
      <c r="V357" s="746"/>
      <c r="W357" s="746"/>
      <c r="X357" s="746"/>
      <c r="Y357" s="685"/>
      <c r="Z357" s="685"/>
      <c r="AA357" s="685"/>
      <c r="AB357" s="685"/>
      <c r="AC357" s="685"/>
      <c r="AD357" s="685"/>
      <c r="AR357" s="699">
        <f t="shared" si="4"/>
        <v>0</v>
      </c>
      <c r="AS357" s="696"/>
    </row>
    <row r="358" spans="3:45" ht="15" customHeight="1">
      <c r="C358" s="150" t="s">
        <v>1551</v>
      </c>
      <c r="D358" s="935" t="str">
        <f>IF(SUM($AH$11,$AH$28)&gt;0,"",IF(Presentación!AM299="","",Presentación!AM299))</f>
        <v/>
      </c>
      <c r="E358" s="935"/>
      <c r="F358" s="935"/>
      <c r="G358" s="746" t="str">
        <f>IF(SUM($AH$11,$AH$28)&gt;0,"",IF(Presentación!AL299="","",Presentación!AL299))</f>
        <v/>
      </c>
      <c r="H358" s="746"/>
      <c r="I358" s="746"/>
      <c r="J358" s="746"/>
      <c r="K358" s="746"/>
      <c r="L358" s="746"/>
      <c r="M358" s="746"/>
      <c r="N358" s="746"/>
      <c r="O358" s="746"/>
      <c r="P358" s="746"/>
      <c r="Q358" s="746"/>
      <c r="R358" s="746"/>
      <c r="S358" s="746"/>
      <c r="T358" s="746"/>
      <c r="U358" s="746"/>
      <c r="V358" s="746"/>
      <c r="W358" s="746"/>
      <c r="X358" s="746"/>
      <c r="Y358" s="685"/>
      <c r="Z358" s="685"/>
      <c r="AA358" s="685"/>
      <c r="AB358" s="685"/>
      <c r="AC358" s="685"/>
      <c r="AD358" s="685"/>
      <c r="AR358" s="699">
        <f t="shared" si="4"/>
        <v>0</v>
      </c>
      <c r="AS358" s="696"/>
    </row>
    <row r="359" spans="3:45" ht="15" customHeight="1">
      <c r="C359" s="150" t="s">
        <v>1552</v>
      </c>
      <c r="D359" s="935" t="str">
        <f>IF(SUM($AH$11,$AH$28)&gt;0,"",IF(Presentación!AM300="","",Presentación!AM300))</f>
        <v/>
      </c>
      <c r="E359" s="935"/>
      <c r="F359" s="935"/>
      <c r="G359" s="746" t="str">
        <f>IF(SUM($AH$11,$AH$28)&gt;0,"",IF(Presentación!AL300="","",Presentación!AL300))</f>
        <v/>
      </c>
      <c r="H359" s="746"/>
      <c r="I359" s="746"/>
      <c r="J359" s="746"/>
      <c r="K359" s="746"/>
      <c r="L359" s="746"/>
      <c r="M359" s="746"/>
      <c r="N359" s="746"/>
      <c r="O359" s="746"/>
      <c r="P359" s="746"/>
      <c r="Q359" s="746"/>
      <c r="R359" s="746"/>
      <c r="S359" s="746"/>
      <c r="T359" s="746"/>
      <c r="U359" s="746"/>
      <c r="V359" s="746"/>
      <c r="W359" s="746"/>
      <c r="X359" s="746"/>
      <c r="Y359" s="685"/>
      <c r="Z359" s="685"/>
      <c r="AA359" s="685"/>
      <c r="AB359" s="685"/>
      <c r="AC359" s="685"/>
      <c r="AD359" s="685"/>
      <c r="AR359" s="699">
        <f t="shared" si="4"/>
        <v>0</v>
      </c>
      <c r="AS359" s="696"/>
    </row>
    <row r="360" spans="3:45" ht="15" customHeight="1">
      <c r="C360" s="150" t="s">
        <v>1553</v>
      </c>
      <c r="D360" s="935" t="str">
        <f>IF(SUM($AH$11,$AH$28)&gt;0,"",IF(Presentación!AM301="","",Presentación!AM301))</f>
        <v/>
      </c>
      <c r="E360" s="935"/>
      <c r="F360" s="935"/>
      <c r="G360" s="746" t="str">
        <f>IF(SUM($AH$11,$AH$28)&gt;0,"",IF(Presentación!AL301="","",Presentación!AL301))</f>
        <v/>
      </c>
      <c r="H360" s="746"/>
      <c r="I360" s="746"/>
      <c r="J360" s="746"/>
      <c r="K360" s="746"/>
      <c r="L360" s="746"/>
      <c r="M360" s="746"/>
      <c r="N360" s="746"/>
      <c r="O360" s="746"/>
      <c r="P360" s="746"/>
      <c r="Q360" s="746"/>
      <c r="R360" s="746"/>
      <c r="S360" s="746"/>
      <c r="T360" s="746"/>
      <c r="U360" s="746"/>
      <c r="V360" s="746"/>
      <c r="W360" s="746"/>
      <c r="X360" s="746"/>
      <c r="Y360" s="685"/>
      <c r="Z360" s="685"/>
      <c r="AA360" s="685"/>
      <c r="AB360" s="685"/>
      <c r="AC360" s="685"/>
      <c r="AD360" s="685"/>
      <c r="AR360" s="699">
        <f t="shared" si="4"/>
        <v>0</v>
      </c>
      <c r="AS360" s="696"/>
    </row>
    <row r="361" spans="3:45" ht="15" customHeight="1">
      <c r="C361" s="150" t="s">
        <v>1554</v>
      </c>
      <c r="D361" s="935" t="str">
        <f>IF(SUM($AH$11,$AH$28)&gt;0,"",IF(Presentación!AM302="","",Presentación!AM302))</f>
        <v/>
      </c>
      <c r="E361" s="935"/>
      <c r="F361" s="935"/>
      <c r="G361" s="746" t="str">
        <f>IF(SUM($AH$11,$AH$28)&gt;0,"",IF(Presentación!AL302="","",Presentación!AL302))</f>
        <v/>
      </c>
      <c r="H361" s="746"/>
      <c r="I361" s="746"/>
      <c r="J361" s="746"/>
      <c r="K361" s="746"/>
      <c r="L361" s="746"/>
      <c r="M361" s="746"/>
      <c r="N361" s="746"/>
      <c r="O361" s="746"/>
      <c r="P361" s="746"/>
      <c r="Q361" s="746"/>
      <c r="R361" s="746"/>
      <c r="S361" s="746"/>
      <c r="T361" s="746"/>
      <c r="U361" s="746"/>
      <c r="V361" s="746"/>
      <c r="W361" s="746"/>
      <c r="X361" s="746"/>
      <c r="Y361" s="685"/>
      <c r="Z361" s="685"/>
      <c r="AA361" s="685"/>
      <c r="AB361" s="685"/>
      <c r="AC361" s="685"/>
      <c r="AD361" s="685"/>
      <c r="AR361" s="699">
        <f t="shared" si="4"/>
        <v>0</v>
      </c>
      <c r="AS361" s="696"/>
    </row>
    <row r="362" spans="3:45" ht="15" customHeight="1">
      <c r="C362" s="150" t="s">
        <v>1555</v>
      </c>
      <c r="D362" s="935" t="str">
        <f>IF(SUM($AH$11,$AH$28)&gt;0,"",IF(Presentación!AM303="","",Presentación!AM303))</f>
        <v/>
      </c>
      <c r="E362" s="935"/>
      <c r="F362" s="935"/>
      <c r="G362" s="746" t="str">
        <f>IF(SUM($AH$11,$AH$28)&gt;0,"",IF(Presentación!AL303="","",Presentación!AL303))</f>
        <v/>
      </c>
      <c r="H362" s="746"/>
      <c r="I362" s="746"/>
      <c r="J362" s="746"/>
      <c r="K362" s="746"/>
      <c r="L362" s="746"/>
      <c r="M362" s="746"/>
      <c r="N362" s="746"/>
      <c r="O362" s="746"/>
      <c r="P362" s="746"/>
      <c r="Q362" s="746"/>
      <c r="R362" s="746"/>
      <c r="S362" s="746"/>
      <c r="T362" s="746"/>
      <c r="U362" s="746"/>
      <c r="V362" s="746"/>
      <c r="W362" s="746"/>
      <c r="X362" s="746"/>
      <c r="Y362" s="685"/>
      <c r="Z362" s="685"/>
      <c r="AA362" s="685"/>
      <c r="AB362" s="685"/>
      <c r="AC362" s="685"/>
      <c r="AD362" s="685"/>
      <c r="AR362" s="699">
        <f t="shared" si="4"/>
        <v>0</v>
      </c>
      <c r="AS362" s="696"/>
    </row>
    <row r="363" spans="3:45" ht="15" customHeight="1">
      <c r="C363" s="150" t="s">
        <v>1556</v>
      </c>
      <c r="D363" s="935" t="str">
        <f>IF(SUM($AH$11,$AH$28)&gt;0,"",IF(Presentación!AM304="","",Presentación!AM304))</f>
        <v/>
      </c>
      <c r="E363" s="935"/>
      <c r="F363" s="935"/>
      <c r="G363" s="746" t="str">
        <f>IF(SUM($AH$11,$AH$28)&gt;0,"",IF(Presentación!AL304="","",Presentación!AL304))</f>
        <v/>
      </c>
      <c r="H363" s="746"/>
      <c r="I363" s="746"/>
      <c r="J363" s="746"/>
      <c r="K363" s="746"/>
      <c r="L363" s="746"/>
      <c r="M363" s="746"/>
      <c r="N363" s="746"/>
      <c r="O363" s="746"/>
      <c r="P363" s="746"/>
      <c r="Q363" s="746"/>
      <c r="R363" s="746"/>
      <c r="S363" s="746"/>
      <c r="T363" s="746"/>
      <c r="U363" s="746"/>
      <c r="V363" s="746"/>
      <c r="W363" s="746"/>
      <c r="X363" s="746"/>
      <c r="Y363" s="685"/>
      <c r="Z363" s="685"/>
      <c r="AA363" s="685"/>
      <c r="AB363" s="685"/>
      <c r="AC363" s="685"/>
      <c r="AD363" s="685"/>
      <c r="AR363" s="699">
        <f t="shared" si="4"/>
        <v>0</v>
      </c>
      <c r="AS363" s="696"/>
    </row>
    <row r="364" spans="3:45" ht="15" customHeight="1">
      <c r="C364" s="150" t="s">
        <v>1557</v>
      </c>
      <c r="D364" s="935" t="str">
        <f>IF(SUM($AH$11,$AH$28)&gt;0,"",IF(Presentación!AM305="","",Presentación!AM305))</f>
        <v/>
      </c>
      <c r="E364" s="935"/>
      <c r="F364" s="935"/>
      <c r="G364" s="746" t="str">
        <f>IF(SUM($AH$11,$AH$28)&gt;0,"",IF(Presentación!AL305="","",Presentación!AL305))</f>
        <v/>
      </c>
      <c r="H364" s="746"/>
      <c r="I364" s="746"/>
      <c r="J364" s="746"/>
      <c r="K364" s="746"/>
      <c r="L364" s="746"/>
      <c r="M364" s="746"/>
      <c r="N364" s="746"/>
      <c r="O364" s="746"/>
      <c r="P364" s="746"/>
      <c r="Q364" s="746"/>
      <c r="R364" s="746"/>
      <c r="S364" s="746"/>
      <c r="T364" s="746"/>
      <c r="U364" s="746"/>
      <c r="V364" s="746"/>
      <c r="W364" s="746"/>
      <c r="X364" s="746"/>
      <c r="Y364" s="685"/>
      <c r="Z364" s="685"/>
      <c r="AA364" s="685"/>
      <c r="AB364" s="685"/>
      <c r="AC364" s="685"/>
      <c r="AD364" s="685"/>
      <c r="AR364" s="699">
        <f t="shared" si="4"/>
        <v>0</v>
      </c>
      <c r="AS364" s="696"/>
    </row>
    <row r="365" spans="3:45" ht="15" customHeight="1">
      <c r="C365" s="150" t="s">
        <v>1558</v>
      </c>
      <c r="D365" s="935" t="str">
        <f>IF(SUM($AH$11,$AH$28)&gt;0,"",IF(Presentación!AM306="","",Presentación!AM306))</f>
        <v/>
      </c>
      <c r="E365" s="935"/>
      <c r="F365" s="935"/>
      <c r="G365" s="746" t="str">
        <f>IF(SUM($AH$11,$AH$28)&gt;0,"",IF(Presentación!AL306="","",Presentación!AL306))</f>
        <v/>
      </c>
      <c r="H365" s="746"/>
      <c r="I365" s="746"/>
      <c r="J365" s="746"/>
      <c r="K365" s="746"/>
      <c r="L365" s="746"/>
      <c r="M365" s="746"/>
      <c r="N365" s="746"/>
      <c r="O365" s="746"/>
      <c r="P365" s="746"/>
      <c r="Q365" s="746"/>
      <c r="R365" s="746"/>
      <c r="S365" s="746"/>
      <c r="T365" s="746"/>
      <c r="U365" s="746"/>
      <c r="V365" s="746"/>
      <c r="W365" s="746"/>
      <c r="X365" s="746"/>
      <c r="Y365" s="685"/>
      <c r="Z365" s="685"/>
      <c r="AA365" s="685"/>
      <c r="AB365" s="685"/>
      <c r="AC365" s="685"/>
      <c r="AD365" s="685"/>
      <c r="AR365" s="699">
        <f t="shared" si="4"/>
        <v>0</v>
      </c>
      <c r="AS365" s="696"/>
    </row>
    <row r="366" spans="3:45" ht="15" customHeight="1">
      <c r="C366" s="150" t="s">
        <v>1559</v>
      </c>
      <c r="D366" s="935" t="str">
        <f>IF(SUM($AH$11,$AH$28)&gt;0,"",IF(Presentación!AM307="","",Presentación!AM307))</f>
        <v/>
      </c>
      <c r="E366" s="935"/>
      <c r="F366" s="935"/>
      <c r="G366" s="746" t="str">
        <f>IF(SUM($AH$11,$AH$28)&gt;0,"",IF(Presentación!AL307="","",Presentación!AL307))</f>
        <v/>
      </c>
      <c r="H366" s="746"/>
      <c r="I366" s="746"/>
      <c r="J366" s="746"/>
      <c r="K366" s="746"/>
      <c r="L366" s="746"/>
      <c r="M366" s="746"/>
      <c r="N366" s="746"/>
      <c r="O366" s="746"/>
      <c r="P366" s="746"/>
      <c r="Q366" s="746"/>
      <c r="R366" s="746"/>
      <c r="S366" s="746"/>
      <c r="T366" s="746"/>
      <c r="U366" s="746"/>
      <c r="V366" s="746"/>
      <c r="W366" s="746"/>
      <c r="X366" s="746"/>
      <c r="Y366" s="685"/>
      <c r="Z366" s="685"/>
      <c r="AA366" s="685"/>
      <c r="AB366" s="685"/>
      <c r="AC366" s="685"/>
      <c r="AD366" s="685"/>
      <c r="AR366" s="699">
        <f t="shared" si="4"/>
        <v>0</v>
      </c>
      <c r="AS366" s="696"/>
    </row>
    <row r="367" spans="3:45" ht="15" customHeight="1">
      <c r="C367" s="150" t="s">
        <v>1560</v>
      </c>
      <c r="D367" s="935" t="str">
        <f>IF(SUM($AH$11,$AH$28)&gt;0,"",IF(Presentación!AM308="","",Presentación!AM308))</f>
        <v/>
      </c>
      <c r="E367" s="935"/>
      <c r="F367" s="935"/>
      <c r="G367" s="746" t="str">
        <f>IF(SUM($AH$11,$AH$28)&gt;0,"",IF(Presentación!AL308="","",Presentación!AL308))</f>
        <v/>
      </c>
      <c r="H367" s="746"/>
      <c r="I367" s="746"/>
      <c r="J367" s="746"/>
      <c r="K367" s="746"/>
      <c r="L367" s="746"/>
      <c r="M367" s="746"/>
      <c r="N367" s="746"/>
      <c r="O367" s="746"/>
      <c r="P367" s="746"/>
      <c r="Q367" s="746"/>
      <c r="R367" s="746"/>
      <c r="S367" s="746"/>
      <c r="T367" s="746"/>
      <c r="U367" s="746"/>
      <c r="V367" s="746"/>
      <c r="W367" s="746"/>
      <c r="X367" s="746"/>
      <c r="Y367" s="685"/>
      <c r="Z367" s="685"/>
      <c r="AA367" s="685"/>
      <c r="AB367" s="685"/>
      <c r="AC367" s="685"/>
      <c r="AD367" s="685"/>
      <c r="AR367" s="699">
        <f t="shared" si="4"/>
        <v>0</v>
      </c>
      <c r="AS367" s="696"/>
    </row>
    <row r="368" spans="3:45" ht="15" customHeight="1">
      <c r="C368" s="150" t="s">
        <v>1561</v>
      </c>
      <c r="D368" s="935" t="str">
        <f>IF(SUM($AH$11,$AH$28)&gt;0,"",IF(Presentación!AM309="","",Presentación!AM309))</f>
        <v/>
      </c>
      <c r="E368" s="935"/>
      <c r="F368" s="935"/>
      <c r="G368" s="746" t="str">
        <f>IF(SUM($AH$11,$AH$28)&gt;0,"",IF(Presentación!AL309="","",Presentación!AL309))</f>
        <v/>
      </c>
      <c r="H368" s="746"/>
      <c r="I368" s="746"/>
      <c r="J368" s="746"/>
      <c r="K368" s="746"/>
      <c r="L368" s="746"/>
      <c r="M368" s="746"/>
      <c r="N368" s="746"/>
      <c r="O368" s="746"/>
      <c r="P368" s="746"/>
      <c r="Q368" s="746"/>
      <c r="R368" s="746"/>
      <c r="S368" s="746"/>
      <c r="T368" s="746"/>
      <c r="U368" s="746"/>
      <c r="V368" s="746"/>
      <c r="W368" s="746"/>
      <c r="X368" s="746"/>
      <c r="Y368" s="685"/>
      <c r="Z368" s="685"/>
      <c r="AA368" s="685"/>
      <c r="AB368" s="685"/>
      <c r="AC368" s="685"/>
      <c r="AD368" s="685"/>
      <c r="AR368" s="699">
        <f t="shared" si="4"/>
        <v>0</v>
      </c>
      <c r="AS368" s="696"/>
    </row>
    <row r="369" spans="3:45" ht="15" customHeight="1">
      <c r="C369" s="150" t="s">
        <v>1562</v>
      </c>
      <c r="D369" s="935" t="str">
        <f>IF(SUM($AH$11,$AH$28)&gt;0,"",IF(Presentación!AM310="","",Presentación!AM310))</f>
        <v/>
      </c>
      <c r="E369" s="935"/>
      <c r="F369" s="935"/>
      <c r="G369" s="746" t="str">
        <f>IF(SUM($AH$11,$AH$28)&gt;0,"",IF(Presentación!AL310="","",Presentación!AL310))</f>
        <v/>
      </c>
      <c r="H369" s="746"/>
      <c r="I369" s="746"/>
      <c r="J369" s="746"/>
      <c r="K369" s="746"/>
      <c r="L369" s="746"/>
      <c r="M369" s="746"/>
      <c r="N369" s="746"/>
      <c r="O369" s="746"/>
      <c r="P369" s="746"/>
      <c r="Q369" s="746"/>
      <c r="R369" s="746"/>
      <c r="S369" s="746"/>
      <c r="T369" s="746"/>
      <c r="U369" s="746"/>
      <c r="V369" s="746"/>
      <c r="W369" s="746"/>
      <c r="X369" s="746"/>
      <c r="Y369" s="685"/>
      <c r="Z369" s="685"/>
      <c r="AA369" s="685"/>
      <c r="AB369" s="685"/>
      <c r="AC369" s="685"/>
      <c r="AD369" s="685"/>
      <c r="AR369" s="699">
        <f t="shared" si="4"/>
        <v>0</v>
      </c>
      <c r="AS369" s="696"/>
    </row>
    <row r="370" spans="3:45" ht="15" customHeight="1">
      <c r="C370" s="150" t="s">
        <v>1563</v>
      </c>
      <c r="D370" s="935" t="str">
        <f>IF(SUM($AH$11,$AH$28)&gt;0,"",IF(Presentación!AM311="","",Presentación!AM311))</f>
        <v/>
      </c>
      <c r="E370" s="935"/>
      <c r="F370" s="935"/>
      <c r="G370" s="746" t="str">
        <f>IF(SUM($AH$11,$AH$28)&gt;0,"",IF(Presentación!AL311="","",Presentación!AL311))</f>
        <v/>
      </c>
      <c r="H370" s="746"/>
      <c r="I370" s="746"/>
      <c r="J370" s="746"/>
      <c r="K370" s="746"/>
      <c r="L370" s="746"/>
      <c r="M370" s="746"/>
      <c r="N370" s="746"/>
      <c r="O370" s="746"/>
      <c r="P370" s="746"/>
      <c r="Q370" s="746"/>
      <c r="R370" s="746"/>
      <c r="S370" s="746"/>
      <c r="T370" s="746"/>
      <c r="U370" s="746"/>
      <c r="V370" s="746"/>
      <c r="W370" s="746"/>
      <c r="X370" s="746"/>
      <c r="Y370" s="685"/>
      <c r="Z370" s="685"/>
      <c r="AA370" s="685"/>
      <c r="AB370" s="685"/>
      <c r="AC370" s="685"/>
      <c r="AD370" s="685"/>
      <c r="AR370" s="699">
        <f t="shared" si="4"/>
        <v>0</v>
      </c>
      <c r="AS370" s="696"/>
    </row>
    <row r="371" spans="3:45" ht="15" customHeight="1">
      <c r="C371" s="150" t="s">
        <v>1564</v>
      </c>
      <c r="D371" s="935" t="str">
        <f>IF(SUM($AH$11,$AH$28)&gt;0,"",IF(Presentación!AM312="","",Presentación!AM312))</f>
        <v/>
      </c>
      <c r="E371" s="935"/>
      <c r="F371" s="935"/>
      <c r="G371" s="746" t="str">
        <f>IF(SUM($AH$11,$AH$28)&gt;0,"",IF(Presentación!AL312="","",Presentación!AL312))</f>
        <v/>
      </c>
      <c r="H371" s="746"/>
      <c r="I371" s="746"/>
      <c r="J371" s="746"/>
      <c r="K371" s="746"/>
      <c r="L371" s="746"/>
      <c r="M371" s="746"/>
      <c r="N371" s="746"/>
      <c r="O371" s="746"/>
      <c r="P371" s="746"/>
      <c r="Q371" s="746"/>
      <c r="R371" s="746"/>
      <c r="S371" s="746"/>
      <c r="T371" s="746"/>
      <c r="U371" s="746"/>
      <c r="V371" s="746"/>
      <c r="W371" s="746"/>
      <c r="X371" s="746"/>
      <c r="Y371" s="685"/>
      <c r="Z371" s="685"/>
      <c r="AA371" s="685"/>
      <c r="AB371" s="685"/>
      <c r="AC371" s="685"/>
      <c r="AD371" s="685"/>
      <c r="AR371" s="699">
        <f t="shared" si="4"/>
        <v>0</v>
      </c>
      <c r="AS371" s="696"/>
    </row>
    <row r="372" spans="3:45" ht="15" customHeight="1">
      <c r="C372" s="150" t="s">
        <v>1565</v>
      </c>
      <c r="D372" s="935" t="str">
        <f>IF(SUM($AH$11,$AH$28)&gt;0,"",IF(Presentación!AM313="","",Presentación!AM313))</f>
        <v/>
      </c>
      <c r="E372" s="935"/>
      <c r="F372" s="935"/>
      <c r="G372" s="746" t="str">
        <f>IF(SUM($AH$11,$AH$28)&gt;0,"",IF(Presentación!AL313="","",Presentación!AL313))</f>
        <v/>
      </c>
      <c r="H372" s="746"/>
      <c r="I372" s="746"/>
      <c r="J372" s="746"/>
      <c r="K372" s="746"/>
      <c r="L372" s="746"/>
      <c r="M372" s="746"/>
      <c r="N372" s="746"/>
      <c r="O372" s="746"/>
      <c r="P372" s="746"/>
      <c r="Q372" s="746"/>
      <c r="R372" s="746"/>
      <c r="S372" s="746"/>
      <c r="T372" s="746"/>
      <c r="U372" s="746"/>
      <c r="V372" s="746"/>
      <c r="W372" s="746"/>
      <c r="X372" s="746"/>
      <c r="Y372" s="685"/>
      <c r="Z372" s="685"/>
      <c r="AA372" s="685"/>
      <c r="AB372" s="685"/>
      <c r="AC372" s="685"/>
      <c r="AD372" s="685"/>
      <c r="AR372" s="699">
        <f t="shared" si="4"/>
        <v>0</v>
      </c>
      <c r="AS372" s="696"/>
    </row>
    <row r="373" spans="3:45" ht="15" customHeight="1">
      <c r="C373" s="150" t="s">
        <v>1566</v>
      </c>
      <c r="D373" s="935" t="str">
        <f>IF(SUM($AH$11,$AH$28)&gt;0,"",IF(Presentación!AM314="","",Presentación!AM314))</f>
        <v/>
      </c>
      <c r="E373" s="935"/>
      <c r="F373" s="935"/>
      <c r="G373" s="746" t="str">
        <f>IF(SUM($AH$11,$AH$28)&gt;0,"",IF(Presentación!AL314="","",Presentación!AL314))</f>
        <v/>
      </c>
      <c r="H373" s="746"/>
      <c r="I373" s="746"/>
      <c r="J373" s="746"/>
      <c r="K373" s="746"/>
      <c r="L373" s="746"/>
      <c r="M373" s="746"/>
      <c r="N373" s="746"/>
      <c r="O373" s="746"/>
      <c r="P373" s="746"/>
      <c r="Q373" s="746"/>
      <c r="R373" s="746"/>
      <c r="S373" s="746"/>
      <c r="T373" s="746"/>
      <c r="U373" s="746"/>
      <c r="V373" s="746"/>
      <c r="W373" s="746"/>
      <c r="X373" s="746"/>
      <c r="Y373" s="685"/>
      <c r="Z373" s="685"/>
      <c r="AA373" s="685"/>
      <c r="AB373" s="685"/>
      <c r="AC373" s="685"/>
      <c r="AD373" s="685"/>
      <c r="AR373" s="699">
        <f t="shared" si="4"/>
        <v>0</v>
      </c>
      <c r="AS373" s="696"/>
    </row>
    <row r="374" spans="3:45" ht="15" customHeight="1">
      <c r="C374" s="150" t="s">
        <v>1567</v>
      </c>
      <c r="D374" s="935" t="str">
        <f>IF(SUM($AH$11,$AH$28)&gt;0,"",IF(Presentación!AM315="","",Presentación!AM315))</f>
        <v/>
      </c>
      <c r="E374" s="935"/>
      <c r="F374" s="935"/>
      <c r="G374" s="746" t="str">
        <f>IF(SUM($AH$11,$AH$28)&gt;0,"",IF(Presentación!AL315="","",Presentación!AL315))</f>
        <v/>
      </c>
      <c r="H374" s="746"/>
      <c r="I374" s="746"/>
      <c r="J374" s="746"/>
      <c r="K374" s="746"/>
      <c r="L374" s="746"/>
      <c r="M374" s="746"/>
      <c r="N374" s="746"/>
      <c r="O374" s="746"/>
      <c r="P374" s="746"/>
      <c r="Q374" s="746"/>
      <c r="R374" s="746"/>
      <c r="S374" s="746"/>
      <c r="T374" s="746"/>
      <c r="U374" s="746"/>
      <c r="V374" s="746"/>
      <c r="W374" s="746"/>
      <c r="X374" s="746"/>
      <c r="Y374" s="685"/>
      <c r="Z374" s="685"/>
      <c r="AA374" s="685"/>
      <c r="AB374" s="685"/>
      <c r="AC374" s="685"/>
      <c r="AD374" s="685"/>
      <c r="AR374" s="699">
        <f t="shared" si="4"/>
        <v>0</v>
      </c>
      <c r="AS374" s="696"/>
    </row>
    <row r="375" spans="3:45" ht="15" customHeight="1">
      <c r="C375" s="150" t="s">
        <v>1568</v>
      </c>
      <c r="D375" s="935" t="str">
        <f>IF(SUM($AH$11,$AH$28)&gt;0,"",IF(Presentación!AM316="","",Presentación!AM316))</f>
        <v/>
      </c>
      <c r="E375" s="935"/>
      <c r="F375" s="935"/>
      <c r="G375" s="746" t="str">
        <f>IF(SUM($AH$11,$AH$28)&gt;0,"",IF(Presentación!AL316="","",Presentación!AL316))</f>
        <v/>
      </c>
      <c r="H375" s="746"/>
      <c r="I375" s="746"/>
      <c r="J375" s="746"/>
      <c r="K375" s="746"/>
      <c r="L375" s="746"/>
      <c r="M375" s="746"/>
      <c r="N375" s="746"/>
      <c r="O375" s="746"/>
      <c r="P375" s="746"/>
      <c r="Q375" s="746"/>
      <c r="R375" s="746"/>
      <c r="S375" s="746"/>
      <c r="T375" s="746"/>
      <c r="U375" s="746"/>
      <c r="V375" s="746"/>
      <c r="W375" s="746"/>
      <c r="X375" s="746"/>
      <c r="Y375" s="685"/>
      <c r="Z375" s="685"/>
      <c r="AA375" s="685"/>
      <c r="AB375" s="685"/>
      <c r="AC375" s="685"/>
      <c r="AD375" s="685"/>
      <c r="AR375" s="699">
        <f t="shared" si="4"/>
        <v>0</v>
      </c>
      <c r="AS375" s="696"/>
    </row>
    <row r="376" spans="3:45" ht="15" customHeight="1">
      <c r="C376" s="150" t="s">
        <v>1569</v>
      </c>
      <c r="D376" s="935" t="str">
        <f>IF(SUM($AH$11,$AH$28)&gt;0,"",IF(Presentación!AM317="","",Presentación!AM317))</f>
        <v/>
      </c>
      <c r="E376" s="935"/>
      <c r="F376" s="935"/>
      <c r="G376" s="746" t="str">
        <f>IF(SUM($AH$11,$AH$28)&gt;0,"",IF(Presentación!AL317="","",Presentación!AL317))</f>
        <v/>
      </c>
      <c r="H376" s="746"/>
      <c r="I376" s="746"/>
      <c r="J376" s="746"/>
      <c r="K376" s="746"/>
      <c r="L376" s="746"/>
      <c r="M376" s="746"/>
      <c r="N376" s="746"/>
      <c r="O376" s="746"/>
      <c r="P376" s="746"/>
      <c r="Q376" s="746"/>
      <c r="R376" s="746"/>
      <c r="S376" s="746"/>
      <c r="T376" s="746"/>
      <c r="U376" s="746"/>
      <c r="V376" s="746"/>
      <c r="W376" s="746"/>
      <c r="X376" s="746"/>
      <c r="Y376" s="685"/>
      <c r="Z376" s="685"/>
      <c r="AA376" s="685"/>
      <c r="AB376" s="685"/>
      <c r="AC376" s="685"/>
      <c r="AD376" s="685"/>
      <c r="AR376" s="699">
        <f t="shared" si="4"/>
        <v>0</v>
      </c>
      <c r="AS376" s="696"/>
    </row>
    <row r="377" spans="3:45" ht="15" customHeight="1">
      <c r="C377" s="150" t="s">
        <v>1570</v>
      </c>
      <c r="D377" s="935" t="str">
        <f>IF(SUM($AH$11,$AH$28)&gt;0,"",IF(Presentación!AM318="","",Presentación!AM318))</f>
        <v/>
      </c>
      <c r="E377" s="935"/>
      <c r="F377" s="935"/>
      <c r="G377" s="746" t="str">
        <f>IF(SUM($AH$11,$AH$28)&gt;0,"",IF(Presentación!AL318="","",Presentación!AL318))</f>
        <v/>
      </c>
      <c r="H377" s="746"/>
      <c r="I377" s="746"/>
      <c r="J377" s="746"/>
      <c r="K377" s="746"/>
      <c r="L377" s="746"/>
      <c r="M377" s="746"/>
      <c r="N377" s="746"/>
      <c r="O377" s="746"/>
      <c r="P377" s="746"/>
      <c r="Q377" s="746"/>
      <c r="R377" s="746"/>
      <c r="S377" s="746"/>
      <c r="T377" s="746"/>
      <c r="U377" s="746"/>
      <c r="V377" s="746"/>
      <c r="W377" s="746"/>
      <c r="X377" s="746"/>
      <c r="Y377" s="685"/>
      <c r="Z377" s="685"/>
      <c r="AA377" s="685"/>
      <c r="AB377" s="685"/>
      <c r="AC377" s="685"/>
      <c r="AD377" s="685"/>
      <c r="AR377" s="699">
        <f t="shared" si="4"/>
        <v>0</v>
      </c>
      <c r="AS377" s="696"/>
    </row>
    <row r="378" spans="3:45" ht="15" customHeight="1">
      <c r="C378" s="150" t="s">
        <v>1571</v>
      </c>
      <c r="D378" s="935" t="str">
        <f>IF(SUM($AH$11,$AH$28)&gt;0,"",IF(Presentación!AM319="","",Presentación!AM319))</f>
        <v/>
      </c>
      <c r="E378" s="935"/>
      <c r="F378" s="935"/>
      <c r="G378" s="746" t="str">
        <f>IF(SUM($AH$11,$AH$28)&gt;0,"",IF(Presentación!AL319="","",Presentación!AL319))</f>
        <v/>
      </c>
      <c r="H378" s="746"/>
      <c r="I378" s="746"/>
      <c r="J378" s="746"/>
      <c r="K378" s="746"/>
      <c r="L378" s="746"/>
      <c r="M378" s="746"/>
      <c r="N378" s="746"/>
      <c r="O378" s="746"/>
      <c r="P378" s="746"/>
      <c r="Q378" s="746"/>
      <c r="R378" s="746"/>
      <c r="S378" s="746"/>
      <c r="T378" s="746"/>
      <c r="U378" s="746"/>
      <c r="V378" s="746"/>
      <c r="W378" s="746"/>
      <c r="X378" s="746"/>
      <c r="Y378" s="685"/>
      <c r="Z378" s="685"/>
      <c r="AA378" s="685"/>
      <c r="AB378" s="685"/>
      <c r="AC378" s="685"/>
      <c r="AD378" s="685"/>
      <c r="AR378" s="699">
        <f t="shared" si="4"/>
        <v>0</v>
      </c>
      <c r="AS378" s="696"/>
    </row>
    <row r="379" spans="3:45" ht="15" customHeight="1">
      <c r="C379" s="150" t="s">
        <v>1572</v>
      </c>
      <c r="D379" s="935" t="str">
        <f>IF(SUM($AH$11,$AH$28)&gt;0,"",IF(Presentación!AM320="","",Presentación!AM320))</f>
        <v/>
      </c>
      <c r="E379" s="935"/>
      <c r="F379" s="935"/>
      <c r="G379" s="746" t="str">
        <f>IF(SUM($AH$11,$AH$28)&gt;0,"",IF(Presentación!AL320="","",Presentación!AL320))</f>
        <v/>
      </c>
      <c r="H379" s="746"/>
      <c r="I379" s="746"/>
      <c r="J379" s="746"/>
      <c r="K379" s="746"/>
      <c r="L379" s="746"/>
      <c r="M379" s="746"/>
      <c r="N379" s="746"/>
      <c r="O379" s="746"/>
      <c r="P379" s="746"/>
      <c r="Q379" s="746"/>
      <c r="R379" s="746"/>
      <c r="S379" s="746"/>
      <c r="T379" s="746"/>
      <c r="U379" s="746"/>
      <c r="V379" s="746"/>
      <c r="W379" s="746"/>
      <c r="X379" s="746"/>
      <c r="Y379" s="685"/>
      <c r="Z379" s="685"/>
      <c r="AA379" s="685"/>
      <c r="AB379" s="685"/>
      <c r="AC379" s="685"/>
      <c r="AD379" s="685"/>
      <c r="AR379" s="699">
        <f t="shared" si="4"/>
        <v>0</v>
      </c>
      <c r="AS379" s="696"/>
    </row>
    <row r="380" spans="3:45" ht="15" customHeight="1">
      <c r="C380" s="150" t="s">
        <v>1573</v>
      </c>
      <c r="D380" s="935" t="str">
        <f>IF(SUM($AH$11,$AH$28)&gt;0,"",IF(Presentación!AM321="","",Presentación!AM321))</f>
        <v/>
      </c>
      <c r="E380" s="935"/>
      <c r="F380" s="935"/>
      <c r="G380" s="746" t="str">
        <f>IF(SUM($AH$11,$AH$28)&gt;0,"",IF(Presentación!AL321="","",Presentación!AL321))</f>
        <v/>
      </c>
      <c r="H380" s="746"/>
      <c r="I380" s="746"/>
      <c r="J380" s="746"/>
      <c r="K380" s="746"/>
      <c r="L380" s="746"/>
      <c r="M380" s="746"/>
      <c r="N380" s="746"/>
      <c r="O380" s="746"/>
      <c r="P380" s="746"/>
      <c r="Q380" s="746"/>
      <c r="R380" s="746"/>
      <c r="S380" s="746"/>
      <c r="T380" s="746"/>
      <c r="U380" s="746"/>
      <c r="V380" s="746"/>
      <c r="W380" s="746"/>
      <c r="X380" s="746"/>
      <c r="Y380" s="685"/>
      <c r="Z380" s="685"/>
      <c r="AA380" s="685"/>
      <c r="AB380" s="685"/>
      <c r="AC380" s="685"/>
      <c r="AD380" s="685"/>
      <c r="AR380" s="699">
        <f t="shared" si="4"/>
        <v>0</v>
      </c>
      <c r="AS380" s="696"/>
    </row>
    <row r="381" spans="3:45" ht="15" customHeight="1">
      <c r="C381" s="150" t="s">
        <v>1574</v>
      </c>
      <c r="D381" s="935" t="str">
        <f>IF(SUM($AH$11,$AH$28)&gt;0,"",IF(Presentación!AM322="","",Presentación!AM322))</f>
        <v/>
      </c>
      <c r="E381" s="935"/>
      <c r="F381" s="935"/>
      <c r="G381" s="746" t="str">
        <f>IF(SUM($AH$11,$AH$28)&gt;0,"",IF(Presentación!AL322="","",Presentación!AL322))</f>
        <v/>
      </c>
      <c r="H381" s="746"/>
      <c r="I381" s="746"/>
      <c r="J381" s="746"/>
      <c r="K381" s="746"/>
      <c r="L381" s="746"/>
      <c r="M381" s="746"/>
      <c r="N381" s="746"/>
      <c r="O381" s="746"/>
      <c r="P381" s="746"/>
      <c r="Q381" s="746"/>
      <c r="R381" s="746"/>
      <c r="S381" s="746"/>
      <c r="T381" s="746"/>
      <c r="U381" s="746"/>
      <c r="V381" s="746"/>
      <c r="W381" s="746"/>
      <c r="X381" s="746"/>
      <c r="Y381" s="685"/>
      <c r="Z381" s="685"/>
      <c r="AA381" s="685"/>
      <c r="AB381" s="685"/>
      <c r="AC381" s="685"/>
      <c r="AD381" s="685"/>
      <c r="AR381" s="699">
        <f t="shared" si="4"/>
        <v>0</v>
      </c>
      <c r="AS381" s="696"/>
    </row>
    <row r="382" spans="3:45" ht="15" customHeight="1">
      <c r="C382" s="150" t="s">
        <v>1575</v>
      </c>
      <c r="D382" s="935" t="str">
        <f>IF(SUM($AH$11,$AH$28)&gt;0,"",IF(Presentación!AM323="","",Presentación!AM323))</f>
        <v/>
      </c>
      <c r="E382" s="935"/>
      <c r="F382" s="935"/>
      <c r="G382" s="746" t="str">
        <f>IF(SUM($AH$11,$AH$28)&gt;0,"",IF(Presentación!AL323="","",Presentación!AL323))</f>
        <v/>
      </c>
      <c r="H382" s="746"/>
      <c r="I382" s="746"/>
      <c r="J382" s="746"/>
      <c r="K382" s="746"/>
      <c r="L382" s="746"/>
      <c r="M382" s="746"/>
      <c r="N382" s="746"/>
      <c r="O382" s="746"/>
      <c r="P382" s="746"/>
      <c r="Q382" s="746"/>
      <c r="R382" s="746"/>
      <c r="S382" s="746"/>
      <c r="T382" s="746"/>
      <c r="U382" s="746"/>
      <c r="V382" s="746"/>
      <c r="W382" s="746"/>
      <c r="X382" s="746"/>
      <c r="Y382" s="685"/>
      <c r="Z382" s="685"/>
      <c r="AA382" s="685"/>
      <c r="AB382" s="685"/>
      <c r="AC382" s="685"/>
      <c r="AD382" s="685"/>
      <c r="AR382" s="699">
        <f t="shared" si="4"/>
        <v>0</v>
      </c>
      <c r="AS382" s="696"/>
    </row>
    <row r="383" spans="3:45" ht="15" customHeight="1">
      <c r="C383" s="150" t="s">
        <v>1576</v>
      </c>
      <c r="D383" s="935" t="str">
        <f>IF(SUM($AH$11,$AH$28)&gt;0,"",IF(Presentación!AM324="","",Presentación!AM324))</f>
        <v/>
      </c>
      <c r="E383" s="935"/>
      <c r="F383" s="935"/>
      <c r="G383" s="746" t="str">
        <f>IF(SUM($AH$11,$AH$28)&gt;0,"",IF(Presentación!AL324="","",Presentación!AL324))</f>
        <v/>
      </c>
      <c r="H383" s="746"/>
      <c r="I383" s="746"/>
      <c r="J383" s="746"/>
      <c r="K383" s="746"/>
      <c r="L383" s="746"/>
      <c r="M383" s="746"/>
      <c r="N383" s="746"/>
      <c r="O383" s="746"/>
      <c r="P383" s="746"/>
      <c r="Q383" s="746"/>
      <c r="R383" s="746"/>
      <c r="S383" s="746"/>
      <c r="T383" s="746"/>
      <c r="U383" s="746"/>
      <c r="V383" s="746"/>
      <c r="W383" s="746"/>
      <c r="X383" s="746"/>
      <c r="Y383" s="685"/>
      <c r="Z383" s="685"/>
      <c r="AA383" s="685"/>
      <c r="AB383" s="685"/>
      <c r="AC383" s="685"/>
      <c r="AD383" s="685"/>
      <c r="AR383" s="699">
        <f t="shared" si="4"/>
        <v>0</v>
      </c>
      <c r="AS383" s="696"/>
    </row>
    <row r="384" spans="3:45" ht="15" customHeight="1">
      <c r="C384" s="150" t="s">
        <v>1577</v>
      </c>
      <c r="D384" s="935" t="str">
        <f>IF(SUM($AH$11,$AH$28)&gt;0,"",IF(Presentación!AM325="","",Presentación!AM325))</f>
        <v/>
      </c>
      <c r="E384" s="935"/>
      <c r="F384" s="935"/>
      <c r="G384" s="746" t="str">
        <f>IF(SUM($AH$11,$AH$28)&gt;0,"",IF(Presentación!AL325="","",Presentación!AL325))</f>
        <v/>
      </c>
      <c r="H384" s="746"/>
      <c r="I384" s="746"/>
      <c r="J384" s="746"/>
      <c r="K384" s="746"/>
      <c r="L384" s="746"/>
      <c r="M384" s="746"/>
      <c r="N384" s="746"/>
      <c r="O384" s="746"/>
      <c r="P384" s="746"/>
      <c r="Q384" s="746"/>
      <c r="R384" s="746"/>
      <c r="S384" s="746"/>
      <c r="T384" s="746"/>
      <c r="U384" s="746"/>
      <c r="V384" s="746"/>
      <c r="W384" s="746"/>
      <c r="X384" s="746"/>
      <c r="Y384" s="685"/>
      <c r="Z384" s="685"/>
      <c r="AA384" s="685"/>
      <c r="AB384" s="685"/>
      <c r="AC384" s="685"/>
      <c r="AD384" s="685"/>
      <c r="AR384" s="699">
        <f t="shared" si="4"/>
        <v>0</v>
      </c>
      <c r="AS384" s="696"/>
    </row>
    <row r="385" spans="3:45" ht="15" customHeight="1">
      <c r="C385" s="150" t="s">
        <v>1578</v>
      </c>
      <c r="D385" s="935" t="str">
        <f>IF(SUM($AH$11,$AH$28)&gt;0,"",IF(Presentación!AM326="","",Presentación!AM326))</f>
        <v/>
      </c>
      <c r="E385" s="935"/>
      <c r="F385" s="935"/>
      <c r="G385" s="746" t="str">
        <f>IF(SUM($AH$11,$AH$28)&gt;0,"",IF(Presentación!AL326="","",Presentación!AL326))</f>
        <v/>
      </c>
      <c r="H385" s="746"/>
      <c r="I385" s="746"/>
      <c r="J385" s="746"/>
      <c r="K385" s="746"/>
      <c r="L385" s="746"/>
      <c r="M385" s="746"/>
      <c r="N385" s="746"/>
      <c r="O385" s="746"/>
      <c r="P385" s="746"/>
      <c r="Q385" s="746"/>
      <c r="R385" s="746"/>
      <c r="S385" s="746"/>
      <c r="T385" s="746"/>
      <c r="U385" s="746"/>
      <c r="V385" s="746"/>
      <c r="W385" s="746"/>
      <c r="X385" s="746"/>
      <c r="Y385" s="685"/>
      <c r="Z385" s="685"/>
      <c r="AA385" s="685"/>
      <c r="AB385" s="685"/>
      <c r="AC385" s="685"/>
      <c r="AD385" s="685"/>
      <c r="AR385" s="699">
        <f t="shared" si="4"/>
        <v>0</v>
      </c>
      <c r="AS385" s="696"/>
    </row>
    <row r="386" spans="3:45" ht="15" customHeight="1">
      <c r="C386" s="150" t="s">
        <v>1579</v>
      </c>
      <c r="D386" s="935" t="str">
        <f>IF(SUM($AH$11,$AH$28)&gt;0,"",IF(Presentación!AM327="","",Presentación!AM327))</f>
        <v/>
      </c>
      <c r="E386" s="935"/>
      <c r="F386" s="935"/>
      <c r="G386" s="746" t="str">
        <f>IF(SUM($AH$11,$AH$28)&gt;0,"",IF(Presentación!AL327="","",Presentación!AL327))</f>
        <v/>
      </c>
      <c r="H386" s="746"/>
      <c r="I386" s="746"/>
      <c r="J386" s="746"/>
      <c r="K386" s="746"/>
      <c r="L386" s="746"/>
      <c r="M386" s="746"/>
      <c r="N386" s="746"/>
      <c r="O386" s="746"/>
      <c r="P386" s="746"/>
      <c r="Q386" s="746"/>
      <c r="R386" s="746"/>
      <c r="S386" s="746"/>
      <c r="T386" s="746"/>
      <c r="U386" s="746"/>
      <c r="V386" s="746"/>
      <c r="W386" s="746"/>
      <c r="X386" s="746"/>
      <c r="Y386" s="685"/>
      <c r="Z386" s="685"/>
      <c r="AA386" s="685"/>
      <c r="AB386" s="685"/>
      <c r="AC386" s="685"/>
      <c r="AD386" s="685"/>
      <c r="AR386" s="699">
        <f t="shared" si="4"/>
        <v>0</v>
      </c>
      <c r="AS386" s="696"/>
    </row>
    <row r="387" spans="3:45" ht="15" customHeight="1">
      <c r="C387" s="150" t="s">
        <v>1580</v>
      </c>
      <c r="D387" s="935" t="str">
        <f>IF(SUM($AH$11,$AH$28)&gt;0,"",IF(Presentación!AM328="","",Presentación!AM328))</f>
        <v/>
      </c>
      <c r="E387" s="935"/>
      <c r="F387" s="935"/>
      <c r="G387" s="746" t="str">
        <f>IF(SUM($AH$11,$AH$28)&gt;0,"",IF(Presentación!AL328="","",Presentación!AL328))</f>
        <v/>
      </c>
      <c r="H387" s="746"/>
      <c r="I387" s="746"/>
      <c r="J387" s="746"/>
      <c r="K387" s="746"/>
      <c r="L387" s="746"/>
      <c r="M387" s="746"/>
      <c r="N387" s="746"/>
      <c r="O387" s="746"/>
      <c r="P387" s="746"/>
      <c r="Q387" s="746"/>
      <c r="R387" s="746"/>
      <c r="S387" s="746"/>
      <c r="T387" s="746"/>
      <c r="U387" s="746"/>
      <c r="V387" s="746"/>
      <c r="W387" s="746"/>
      <c r="X387" s="746"/>
      <c r="Y387" s="685"/>
      <c r="Z387" s="685"/>
      <c r="AA387" s="685"/>
      <c r="AB387" s="685"/>
      <c r="AC387" s="685"/>
      <c r="AD387" s="685"/>
      <c r="AR387" s="699">
        <f t="shared" si="4"/>
        <v>0</v>
      </c>
      <c r="AS387" s="696"/>
    </row>
    <row r="388" spans="3:45" ht="15" customHeight="1">
      <c r="C388" s="150" t="s">
        <v>1581</v>
      </c>
      <c r="D388" s="935" t="str">
        <f>IF(SUM($AH$11,$AH$28)&gt;0,"",IF(Presentación!AM329="","",Presentación!AM329))</f>
        <v/>
      </c>
      <c r="E388" s="935"/>
      <c r="F388" s="935"/>
      <c r="G388" s="746" t="str">
        <f>IF(SUM($AH$11,$AH$28)&gt;0,"",IF(Presentación!AL329="","",Presentación!AL329))</f>
        <v/>
      </c>
      <c r="H388" s="746"/>
      <c r="I388" s="746"/>
      <c r="J388" s="746"/>
      <c r="K388" s="746"/>
      <c r="L388" s="746"/>
      <c r="M388" s="746"/>
      <c r="N388" s="746"/>
      <c r="O388" s="746"/>
      <c r="P388" s="746"/>
      <c r="Q388" s="746"/>
      <c r="R388" s="746"/>
      <c r="S388" s="746"/>
      <c r="T388" s="746"/>
      <c r="U388" s="746"/>
      <c r="V388" s="746"/>
      <c r="W388" s="746"/>
      <c r="X388" s="746"/>
      <c r="Y388" s="685"/>
      <c r="Z388" s="685"/>
      <c r="AA388" s="685"/>
      <c r="AB388" s="685"/>
      <c r="AC388" s="685"/>
      <c r="AD388" s="685"/>
      <c r="AR388" s="699">
        <f t="shared" si="4"/>
        <v>0</v>
      </c>
      <c r="AS388" s="696"/>
    </row>
    <row r="389" spans="3:45" ht="15" customHeight="1">
      <c r="C389" s="150" t="s">
        <v>1582</v>
      </c>
      <c r="D389" s="935" t="str">
        <f>IF(SUM($AH$11,$AH$28)&gt;0,"",IF(Presentación!AM330="","",Presentación!AM330))</f>
        <v/>
      </c>
      <c r="E389" s="935"/>
      <c r="F389" s="935"/>
      <c r="G389" s="746" t="str">
        <f>IF(SUM($AH$11,$AH$28)&gt;0,"",IF(Presentación!AL330="","",Presentación!AL330))</f>
        <v/>
      </c>
      <c r="H389" s="746"/>
      <c r="I389" s="746"/>
      <c r="J389" s="746"/>
      <c r="K389" s="746"/>
      <c r="L389" s="746"/>
      <c r="M389" s="746"/>
      <c r="N389" s="746"/>
      <c r="O389" s="746"/>
      <c r="P389" s="746"/>
      <c r="Q389" s="746"/>
      <c r="R389" s="746"/>
      <c r="S389" s="746"/>
      <c r="T389" s="746"/>
      <c r="U389" s="746"/>
      <c r="V389" s="746"/>
      <c r="W389" s="746"/>
      <c r="X389" s="746"/>
      <c r="Y389" s="685"/>
      <c r="Z389" s="685"/>
      <c r="AA389" s="685"/>
      <c r="AB389" s="685"/>
      <c r="AC389" s="685"/>
      <c r="AD389" s="685"/>
      <c r="AR389" s="699">
        <f t="shared" ref="AR389:AR452" si="5">IF($AH$58=$AJ$58,0,IF(OR(AND(D389&lt;&gt;"",G389&lt;&gt;"",SUM(Y389)&gt;0,COUNTA(Y389)=COUNTA($Y$65)),AND(D389&lt;&gt;"",G389&lt;&gt;"",COUNTIF(Y389,"NS")=COUNTA($Y$65)),AND(D389&lt;&gt;"",G389&lt;&gt;"",SUM(Y389)=0,COUNTA(Y389)=0),AND(D389="",G389="",COUNTA(Y389)=0)),0,1))</f>
        <v>0</v>
      </c>
      <c r="AS389" s="696"/>
    </row>
    <row r="390" spans="3:45" ht="15" customHeight="1">
      <c r="C390" s="150" t="s">
        <v>1583</v>
      </c>
      <c r="D390" s="935" t="str">
        <f>IF(SUM($AH$11,$AH$28)&gt;0,"",IF(Presentación!AM331="","",Presentación!AM331))</f>
        <v/>
      </c>
      <c r="E390" s="935"/>
      <c r="F390" s="935"/>
      <c r="G390" s="746" t="str">
        <f>IF(SUM($AH$11,$AH$28)&gt;0,"",IF(Presentación!AL331="","",Presentación!AL331))</f>
        <v/>
      </c>
      <c r="H390" s="746"/>
      <c r="I390" s="746"/>
      <c r="J390" s="746"/>
      <c r="K390" s="746"/>
      <c r="L390" s="746"/>
      <c r="M390" s="746"/>
      <c r="N390" s="746"/>
      <c r="O390" s="746"/>
      <c r="P390" s="746"/>
      <c r="Q390" s="746"/>
      <c r="R390" s="746"/>
      <c r="S390" s="746"/>
      <c r="T390" s="746"/>
      <c r="U390" s="746"/>
      <c r="V390" s="746"/>
      <c r="W390" s="746"/>
      <c r="X390" s="746"/>
      <c r="Y390" s="685"/>
      <c r="Z390" s="685"/>
      <c r="AA390" s="685"/>
      <c r="AB390" s="685"/>
      <c r="AC390" s="685"/>
      <c r="AD390" s="685"/>
      <c r="AR390" s="699">
        <f t="shared" si="5"/>
        <v>0</v>
      </c>
      <c r="AS390" s="696"/>
    </row>
    <row r="391" spans="3:45" ht="15" customHeight="1">
      <c r="C391" s="150" t="s">
        <v>1584</v>
      </c>
      <c r="D391" s="935" t="str">
        <f>IF(SUM($AH$11,$AH$28)&gt;0,"",IF(Presentación!AM332="","",Presentación!AM332))</f>
        <v/>
      </c>
      <c r="E391" s="935"/>
      <c r="F391" s="935"/>
      <c r="G391" s="746" t="str">
        <f>IF(SUM($AH$11,$AH$28)&gt;0,"",IF(Presentación!AL332="","",Presentación!AL332))</f>
        <v/>
      </c>
      <c r="H391" s="746"/>
      <c r="I391" s="746"/>
      <c r="J391" s="746"/>
      <c r="K391" s="746"/>
      <c r="L391" s="746"/>
      <c r="M391" s="746"/>
      <c r="N391" s="746"/>
      <c r="O391" s="746"/>
      <c r="P391" s="746"/>
      <c r="Q391" s="746"/>
      <c r="R391" s="746"/>
      <c r="S391" s="746"/>
      <c r="T391" s="746"/>
      <c r="U391" s="746"/>
      <c r="V391" s="746"/>
      <c r="W391" s="746"/>
      <c r="X391" s="746"/>
      <c r="Y391" s="685"/>
      <c r="Z391" s="685"/>
      <c r="AA391" s="685"/>
      <c r="AB391" s="685"/>
      <c r="AC391" s="685"/>
      <c r="AD391" s="685"/>
      <c r="AR391" s="699">
        <f t="shared" si="5"/>
        <v>0</v>
      </c>
      <c r="AS391" s="696"/>
    </row>
    <row r="392" spans="3:45" ht="15" customHeight="1">
      <c r="C392" s="150" t="s">
        <v>1585</v>
      </c>
      <c r="D392" s="935" t="str">
        <f>IF(SUM($AH$11,$AH$28)&gt;0,"",IF(Presentación!AM333="","",Presentación!AM333))</f>
        <v/>
      </c>
      <c r="E392" s="935"/>
      <c r="F392" s="935"/>
      <c r="G392" s="746" t="str">
        <f>IF(SUM($AH$11,$AH$28)&gt;0,"",IF(Presentación!AL333="","",Presentación!AL333))</f>
        <v/>
      </c>
      <c r="H392" s="746"/>
      <c r="I392" s="746"/>
      <c r="J392" s="746"/>
      <c r="K392" s="746"/>
      <c r="L392" s="746"/>
      <c r="M392" s="746"/>
      <c r="N392" s="746"/>
      <c r="O392" s="746"/>
      <c r="P392" s="746"/>
      <c r="Q392" s="746"/>
      <c r="R392" s="746"/>
      <c r="S392" s="746"/>
      <c r="T392" s="746"/>
      <c r="U392" s="746"/>
      <c r="V392" s="746"/>
      <c r="W392" s="746"/>
      <c r="X392" s="746"/>
      <c r="Y392" s="685"/>
      <c r="Z392" s="685"/>
      <c r="AA392" s="685"/>
      <c r="AB392" s="685"/>
      <c r="AC392" s="685"/>
      <c r="AD392" s="685"/>
      <c r="AR392" s="699">
        <f t="shared" si="5"/>
        <v>0</v>
      </c>
      <c r="AS392" s="696"/>
    </row>
    <row r="393" spans="3:45" ht="15" customHeight="1">
      <c r="C393" s="150" t="s">
        <v>1586</v>
      </c>
      <c r="D393" s="935" t="str">
        <f>IF(SUM($AH$11,$AH$28)&gt;0,"",IF(Presentación!AM334="","",Presentación!AM334))</f>
        <v/>
      </c>
      <c r="E393" s="935"/>
      <c r="F393" s="935"/>
      <c r="G393" s="746" t="str">
        <f>IF(SUM($AH$11,$AH$28)&gt;0,"",IF(Presentación!AL334="","",Presentación!AL334))</f>
        <v/>
      </c>
      <c r="H393" s="746"/>
      <c r="I393" s="746"/>
      <c r="J393" s="746"/>
      <c r="K393" s="746"/>
      <c r="L393" s="746"/>
      <c r="M393" s="746"/>
      <c r="N393" s="746"/>
      <c r="O393" s="746"/>
      <c r="P393" s="746"/>
      <c r="Q393" s="746"/>
      <c r="R393" s="746"/>
      <c r="S393" s="746"/>
      <c r="T393" s="746"/>
      <c r="U393" s="746"/>
      <c r="V393" s="746"/>
      <c r="W393" s="746"/>
      <c r="X393" s="746"/>
      <c r="Y393" s="685"/>
      <c r="Z393" s="685"/>
      <c r="AA393" s="685"/>
      <c r="AB393" s="685"/>
      <c r="AC393" s="685"/>
      <c r="AD393" s="685"/>
      <c r="AR393" s="699">
        <f t="shared" si="5"/>
        <v>0</v>
      </c>
      <c r="AS393" s="696"/>
    </row>
    <row r="394" spans="3:45" ht="15" customHeight="1">
      <c r="C394" s="150" t="s">
        <v>1587</v>
      </c>
      <c r="D394" s="935" t="str">
        <f>IF(SUM($AH$11,$AH$28)&gt;0,"",IF(Presentación!AM335="","",Presentación!AM335))</f>
        <v/>
      </c>
      <c r="E394" s="935"/>
      <c r="F394" s="935"/>
      <c r="G394" s="746" t="str">
        <f>IF(SUM($AH$11,$AH$28)&gt;0,"",IF(Presentación!AL335="","",Presentación!AL335))</f>
        <v/>
      </c>
      <c r="H394" s="746"/>
      <c r="I394" s="746"/>
      <c r="J394" s="746"/>
      <c r="K394" s="746"/>
      <c r="L394" s="746"/>
      <c r="M394" s="746"/>
      <c r="N394" s="746"/>
      <c r="O394" s="746"/>
      <c r="P394" s="746"/>
      <c r="Q394" s="746"/>
      <c r="R394" s="746"/>
      <c r="S394" s="746"/>
      <c r="T394" s="746"/>
      <c r="U394" s="746"/>
      <c r="V394" s="746"/>
      <c r="W394" s="746"/>
      <c r="X394" s="746"/>
      <c r="Y394" s="685"/>
      <c r="Z394" s="685"/>
      <c r="AA394" s="685"/>
      <c r="AB394" s="685"/>
      <c r="AC394" s="685"/>
      <c r="AD394" s="685"/>
      <c r="AR394" s="699">
        <f t="shared" si="5"/>
        <v>0</v>
      </c>
      <c r="AS394" s="696"/>
    </row>
    <row r="395" spans="3:45" ht="15" customHeight="1">
      <c r="C395" s="150" t="s">
        <v>1588</v>
      </c>
      <c r="D395" s="935" t="str">
        <f>IF(SUM($AH$11,$AH$28)&gt;0,"",IF(Presentación!AM336="","",Presentación!AM336))</f>
        <v/>
      </c>
      <c r="E395" s="935"/>
      <c r="F395" s="935"/>
      <c r="G395" s="746" t="str">
        <f>IF(SUM($AH$11,$AH$28)&gt;0,"",IF(Presentación!AL336="","",Presentación!AL336))</f>
        <v/>
      </c>
      <c r="H395" s="746"/>
      <c r="I395" s="746"/>
      <c r="J395" s="746"/>
      <c r="K395" s="746"/>
      <c r="L395" s="746"/>
      <c r="M395" s="746"/>
      <c r="N395" s="746"/>
      <c r="O395" s="746"/>
      <c r="P395" s="746"/>
      <c r="Q395" s="746"/>
      <c r="R395" s="746"/>
      <c r="S395" s="746"/>
      <c r="T395" s="746"/>
      <c r="U395" s="746"/>
      <c r="V395" s="746"/>
      <c r="W395" s="746"/>
      <c r="X395" s="746"/>
      <c r="Y395" s="685"/>
      <c r="Z395" s="685"/>
      <c r="AA395" s="685"/>
      <c r="AB395" s="685"/>
      <c r="AC395" s="685"/>
      <c r="AD395" s="685"/>
      <c r="AR395" s="699">
        <f t="shared" si="5"/>
        <v>0</v>
      </c>
      <c r="AS395" s="696"/>
    </row>
    <row r="396" spans="3:45" ht="15" customHeight="1">
      <c r="C396" s="150" t="s">
        <v>1589</v>
      </c>
      <c r="D396" s="935" t="str">
        <f>IF(SUM($AH$11,$AH$28)&gt;0,"",IF(Presentación!AM337="","",Presentación!AM337))</f>
        <v/>
      </c>
      <c r="E396" s="935"/>
      <c r="F396" s="935"/>
      <c r="G396" s="746" t="str">
        <f>IF(SUM($AH$11,$AH$28)&gt;0,"",IF(Presentación!AL337="","",Presentación!AL337))</f>
        <v/>
      </c>
      <c r="H396" s="746"/>
      <c r="I396" s="746"/>
      <c r="J396" s="746"/>
      <c r="K396" s="746"/>
      <c r="L396" s="746"/>
      <c r="M396" s="746"/>
      <c r="N396" s="746"/>
      <c r="O396" s="746"/>
      <c r="P396" s="746"/>
      <c r="Q396" s="746"/>
      <c r="R396" s="746"/>
      <c r="S396" s="746"/>
      <c r="T396" s="746"/>
      <c r="U396" s="746"/>
      <c r="V396" s="746"/>
      <c r="W396" s="746"/>
      <c r="X396" s="746"/>
      <c r="Y396" s="685"/>
      <c r="Z396" s="685"/>
      <c r="AA396" s="685"/>
      <c r="AB396" s="685"/>
      <c r="AC396" s="685"/>
      <c r="AD396" s="685"/>
      <c r="AR396" s="699">
        <f t="shared" si="5"/>
        <v>0</v>
      </c>
      <c r="AS396" s="696"/>
    </row>
    <row r="397" spans="3:45" ht="15" customHeight="1">
      <c r="C397" s="150" t="s">
        <v>1590</v>
      </c>
      <c r="D397" s="935" t="str">
        <f>IF(SUM($AH$11,$AH$28)&gt;0,"",IF(Presentación!AM338="","",Presentación!AM338))</f>
        <v/>
      </c>
      <c r="E397" s="935"/>
      <c r="F397" s="935"/>
      <c r="G397" s="746" t="str">
        <f>IF(SUM($AH$11,$AH$28)&gt;0,"",IF(Presentación!AL338="","",Presentación!AL338))</f>
        <v/>
      </c>
      <c r="H397" s="746"/>
      <c r="I397" s="746"/>
      <c r="J397" s="746"/>
      <c r="K397" s="746"/>
      <c r="L397" s="746"/>
      <c r="M397" s="746"/>
      <c r="N397" s="746"/>
      <c r="O397" s="746"/>
      <c r="P397" s="746"/>
      <c r="Q397" s="746"/>
      <c r="R397" s="746"/>
      <c r="S397" s="746"/>
      <c r="T397" s="746"/>
      <c r="U397" s="746"/>
      <c r="V397" s="746"/>
      <c r="W397" s="746"/>
      <c r="X397" s="746"/>
      <c r="Y397" s="685"/>
      <c r="Z397" s="685"/>
      <c r="AA397" s="685"/>
      <c r="AB397" s="685"/>
      <c r="AC397" s="685"/>
      <c r="AD397" s="685"/>
      <c r="AR397" s="699">
        <f t="shared" si="5"/>
        <v>0</v>
      </c>
      <c r="AS397" s="696"/>
    </row>
    <row r="398" spans="3:45" ht="15" customHeight="1">
      <c r="C398" s="150" t="s">
        <v>1591</v>
      </c>
      <c r="D398" s="935" t="str">
        <f>IF(SUM($AH$11,$AH$28)&gt;0,"",IF(Presentación!AM339="","",Presentación!AM339))</f>
        <v/>
      </c>
      <c r="E398" s="935"/>
      <c r="F398" s="935"/>
      <c r="G398" s="746" t="str">
        <f>IF(SUM($AH$11,$AH$28)&gt;0,"",IF(Presentación!AL339="","",Presentación!AL339))</f>
        <v/>
      </c>
      <c r="H398" s="746"/>
      <c r="I398" s="746"/>
      <c r="J398" s="746"/>
      <c r="K398" s="746"/>
      <c r="L398" s="746"/>
      <c r="M398" s="746"/>
      <c r="N398" s="746"/>
      <c r="O398" s="746"/>
      <c r="P398" s="746"/>
      <c r="Q398" s="746"/>
      <c r="R398" s="746"/>
      <c r="S398" s="746"/>
      <c r="T398" s="746"/>
      <c r="U398" s="746"/>
      <c r="V398" s="746"/>
      <c r="W398" s="746"/>
      <c r="X398" s="746"/>
      <c r="Y398" s="685"/>
      <c r="Z398" s="685"/>
      <c r="AA398" s="685"/>
      <c r="AB398" s="685"/>
      <c r="AC398" s="685"/>
      <c r="AD398" s="685"/>
      <c r="AR398" s="699">
        <f t="shared" si="5"/>
        <v>0</v>
      </c>
      <c r="AS398" s="696"/>
    </row>
    <row r="399" spans="3:45" ht="15" customHeight="1">
      <c r="C399" s="150" t="s">
        <v>1592</v>
      </c>
      <c r="D399" s="935" t="str">
        <f>IF(SUM($AH$11,$AH$28)&gt;0,"",IF(Presentación!AM340="","",Presentación!AM340))</f>
        <v/>
      </c>
      <c r="E399" s="935"/>
      <c r="F399" s="935"/>
      <c r="G399" s="746" t="str">
        <f>IF(SUM($AH$11,$AH$28)&gt;0,"",IF(Presentación!AL340="","",Presentación!AL340))</f>
        <v/>
      </c>
      <c r="H399" s="746"/>
      <c r="I399" s="746"/>
      <c r="J399" s="746"/>
      <c r="K399" s="746"/>
      <c r="L399" s="746"/>
      <c r="M399" s="746"/>
      <c r="N399" s="746"/>
      <c r="O399" s="746"/>
      <c r="P399" s="746"/>
      <c r="Q399" s="746"/>
      <c r="R399" s="746"/>
      <c r="S399" s="746"/>
      <c r="T399" s="746"/>
      <c r="U399" s="746"/>
      <c r="V399" s="746"/>
      <c r="W399" s="746"/>
      <c r="X399" s="746"/>
      <c r="Y399" s="685"/>
      <c r="Z399" s="685"/>
      <c r="AA399" s="685"/>
      <c r="AB399" s="685"/>
      <c r="AC399" s="685"/>
      <c r="AD399" s="685"/>
      <c r="AR399" s="699">
        <f t="shared" si="5"/>
        <v>0</v>
      </c>
      <c r="AS399" s="696"/>
    </row>
    <row r="400" spans="3:45" ht="15" customHeight="1">
      <c r="C400" s="150" t="s">
        <v>1593</v>
      </c>
      <c r="D400" s="935" t="str">
        <f>IF(SUM($AH$11,$AH$28)&gt;0,"",IF(Presentación!AM341="","",Presentación!AM341))</f>
        <v/>
      </c>
      <c r="E400" s="935"/>
      <c r="F400" s="935"/>
      <c r="G400" s="746" t="str">
        <f>IF(SUM($AH$11,$AH$28)&gt;0,"",IF(Presentación!AL341="","",Presentación!AL341))</f>
        <v/>
      </c>
      <c r="H400" s="746"/>
      <c r="I400" s="746"/>
      <c r="J400" s="746"/>
      <c r="K400" s="746"/>
      <c r="L400" s="746"/>
      <c r="M400" s="746"/>
      <c r="N400" s="746"/>
      <c r="O400" s="746"/>
      <c r="P400" s="746"/>
      <c r="Q400" s="746"/>
      <c r="R400" s="746"/>
      <c r="S400" s="746"/>
      <c r="T400" s="746"/>
      <c r="U400" s="746"/>
      <c r="V400" s="746"/>
      <c r="W400" s="746"/>
      <c r="X400" s="746"/>
      <c r="Y400" s="685"/>
      <c r="Z400" s="685"/>
      <c r="AA400" s="685"/>
      <c r="AB400" s="685"/>
      <c r="AC400" s="685"/>
      <c r="AD400" s="685"/>
      <c r="AR400" s="699">
        <f t="shared" si="5"/>
        <v>0</v>
      </c>
      <c r="AS400" s="696"/>
    </row>
    <row r="401" spans="3:45" ht="15" customHeight="1">
      <c r="C401" s="150" t="s">
        <v>1594</v>
      </c>
      <c r="D401" s="935" t="str">
        <f>IF(SUM($AH$11,$AH$28)&gt;0,"",IF(Presentación!AM342="","",Presentación!AM342))</f>
        <v/>
      </c>
      <c r="E401" s="935"/>
      <c r="F401" s="935"/>
      <c r="G401" s="746" t="str">
        <f>IF(SUM($AH$11,$AH$28)&gt;0,"",IF(Presentación!AL342="","",Presentación!AL342))</f>
        <v/>
      </c>
      <c r="H401" s="746"/>
      <c r="I401" s="746"/>
      <c r="J401" s="746"/>
      <c r="K401" s="746"/>
      <c r="L401" s="746"/>
      <c r="M401" s="746"/>
      <c r="N401" s="746"/>
      <c r="O401" s="746"/>
      <c r="P401" s="746"/>
      <c r="Q401" s="746"/>
      <c r="R401" s="746"/>
      <c r="S401" s="746"/>
      <c r="T401" s="746"/>
      <c r="U401" s="746"/>
      <c r="V401" s="746"/>
      <c r="W401" s="746"/>
      <c r="X401" s="746"/>
      <c r="Y401" s="685"/>
      <c r="Z401" s="685"/>
      <c r="AA401" s="685"/>
      <c r="AB401" s="685"/>
      <c r="AC401" s="685"/>
      <c r="AD401" s="685"/>
      <c r="AR401" s="699">
        <f t="shared" si="5"/>
        <v>0</v>
      </c>
      <c r="AS401" s="696"/>
    </row>
    <row r="402" spans="3:45" ht="15" customHeight="1">
      <c r="C402" s="150" t="s">
        <v>1595</v>
      </c>
      <c r="D402" s="935" t="str">
        <f>IF(SUM($AH$11,$AH$28)&gt;0,"",IF(Presentación!AM343="","",Presentación!AM343))</f>
        <v/>
      </c>
      <c r="E402" s="935"/>
      <c r="F402" s="935"/>
      <c r="G402" s="746" t="str">
        <f>IF(SUM($AH$11,$AH$28)&gt;0,"",IF(Presentación!AL343="","",Presentación!AL343))</f>
        <v/>
      </c>
      <c r="H402" s="746"/>
      <c r="I402" s="746"/>
      <c r="J402" s="746"/>
      <c r="K402" s="746"/>
      <c r="L402" s="746"/>
      <c r="M402" s="746"/>
      <c r="N402" s="746"/>
      <c r="O402" s="746"/>
      <c r="P402" s="746"/>
      <c r="Q402" s="746"/>
      <c r="R402" s="746"/>
      <c r="S402" s="746"/>
      <c r="T402" s="746"/>
      <c r="U402" s="746"/>
      <c r="V402" s="746"/>
      <c r="W402" s="746"/>
      <c r="X402" s="746"/>
      <c r="Y402" s="685"/>
      <c r="Z402" s="685"/>
      <c r="AA402" s="685"/>
      <c r="AB402" s="685"/>
      <c r="AC402" s="685"/>
      <c r="AD402" s="685"/>
      <c r="AR402" s="699">
        <f t="shared" si="5"/>
        <v>0</v>
      </c>
      <c r="AS402" s="696"/>
    </row>
    <row r="403" spans="3:45" ht="15" customHeight="1">
      <c r="C403" s="150" t="s">
        <v>1596</v>
      </c>
      <c r="D403" s="935" t="str">
        <f>IF(SUM($AH$11,$AH$28)&gt;0,"",IF(Presentación!AM344="","",Presentación!AM344))</f>
        <v/>
      </c>
      <c r="E403" s="935"/>
      <c r="F403" s="935"/>
      <c r="G403" s="746" t="str">
        <f>IF(SUM($AH$11,$AH$28)&gt;0,"",IF(Presentación!AL344="","",Presentación!AL344))</f>
        <v/>
      </c>
      <c r="H403" s="746"/>
      <c r="I403" s="746"/>
      <c r="J403" s="746"/>
      <c r="K403" s="746"/>
      <c r="L403" s="746"/>
      <c r="M403" s="746"/>
      <c r="N403" s="746"/>
      <c r="O403" s="746"/>
      <c r="P403" s="746"/>
      <c r="Q403" s="746"/>
      <c r="R403" s="746"/>
      <c r="S403" s="746"/>
      <c r="T403" s="746"/>
      <c r="U403" s="746"/>
      <c r="V403" s="746"/>
      <c r="W403" s="746"/>
      <c r="X403" s="746"/>
      <c r="Y403" s="685"/>
      <c r="Z403" s="685"/>
      <c r="AA403" s="685"/>
      <c r="AB403" s="685"/>
      <c r="AC403" s="685"/>
      <c r="AD403" s="685"/>
      <c r="AR403" s="699">
        <f t="shared" si="5"/>
        <v>0</v>
      </c>
      <c r="AS403" s="696"/>
    </row>
    <row r="404" spans="3:45" ht="15" customHeight="1">
      <c r="C404" s="150" t="s">
        <v>1597</v>
      </c>
      <c r="D404" s="935" t="str">
        <f>IF(SUM($AH$11,$AH$28)&gt;0,"",IF(Presentación!AM345="","",Presentación!AM345))</f>
        <v/>
      </c>
      <c r="E404" s="935"/>
      <c r="F404" s="935"/>
      <c r="G404" s="746" t="str">
        <f>IF(SUM($AH$11,$AH$28)&gt;0,"",IF(Presentación!AL345="","",Presentación!AL345))</f>
        <v/>
      </c>
      <c r="H404" s="746"/>
      <c r="I404" s="746"/>
      <c r="J404" s="746"/>
      <c r="K404" s="746"/>
      <c r="L404" s="746"/>
      <c r="M404" s="746"/>
      <c r="N404" s="746"/>
      <c r="O404" s="746"/>
      <c r="P404" s="746"/>
      <c r="Q404" s="746"/>
      <c r="R404" s="746"/>
      <c r="S404" s="746"/>
      <c r="T404" s="746"/>
      <c r="U404" s="746"/>
      <c r="V404" s="746"/>
      <c r="W404" s="746"/>
      <c r="X404" s="746"/>
      <c r="Y404" s="685"/>
      <c r="Z404" s="685"/>
      <c r="AA404" s="685"/>
      <c r="AB404" s="685"/>
      <c r="AC404" s="685"/>
      <c r="AD404" s="685"/>
      <c r="AR404" s="699">
        <f t="shared" si="5"/>
        <v>0</v>
      </c>
      <c r="AS404" s="696"/>
    </row>
    <row r="405" spans="3:45" ht="15" customHeight="1">
      <c r="C405" s="150" t="s">
        <v>1598</v>
      </c>
      <c r="D405" s="935" t="str">
        <f>IF(SUM($AH$11,$AH$28)&gt;0,"",IF(Presentación!AM346="","",Presentación!AM346))</f>
        <v/>
      </c>
      <c r="E405" s="935"/>
      <c r="F405" s="935"/>
      <c r="G405" s="746" t="str">
        <f>IF(SUM($AH$11,$AH$28)&gt;0,"",IF(Presentación!AL346="","",Presentación!AL346))</f>
        <v/>
      </c>
      <c r="H405" s="746"/>
      <c r="I405" s="746"/>
      <c r="J405" s="746"/>
      <c r="K405" s="746"/>
      <c r="L405" s="746"/>
      <c r="M405" s="746"/>
      <c r="N405" s="746"/>
      <c r="O405" s="746"/>
      <c r="P405" s="746"/>
      <c r="Q405" s="746"/>
      <c r="R405" s="746"/>
      <c r="S405" s="746"/>
      <c r="T405" s="746"/>
      <c r="U405" s="746"/>
      <c r="V405" s="746"/>
      <c r="W405" s="746"/>
      <c r="X405" s="746"/>
      <c r="Y405" s="685"/>
      <c r="Z405" s="685"/>
      <c r="AA405" s="685"/>
      <c r="AB405" s="685"/>
      <c r="AC405" s="685"/>
      <c r="AD405" s="685"/>
      <c r="AR405" s="699">
        <f t="shared" si="5"/>
        <v>0</v>
      </c>
      <c r="AS405" s="696"/>
    </row>
    <row r="406" spans="3:45" ht="15" customHeight="1">
      <c r="C406" s="150" t="s">
        <v>1599</v>
      </c>
      <c r="D406" s="935" t="str">
        <f>IF(SUM($AH$11,$AH$28)&gt;0,"",IF(Presentación!AM347="","",Presentación!AM347))</f>
        <v/>
      </c>
      <c r="E406" s="935"/>
      <c r="F406" s="935"/>
      <c r="G406" s="746" t="str">
        <f>IF(SUM($AH$11,$AH$28)&gt;0,"",IF(Presentación!AL347="","",Presentación!AL347))</f>
        <v/>
      </c>
      <c r="H406" s="746"/>
      <c r="I406" s="746"/>
      <c r="J406" s="746"/>
      <c r="K406" s="746"/>
      <c r="L406" s="746"/>
      <c r="M406" s="746"/>
      <c r="N406" s="746"/>
      <c r="O406" s="746"/>
      <c r="P406" s="746"/>
      <c r="Q406" s="746"/>
      <c r="R406" s="746"/>
      <c r="S406" s="746"/>
      <c r="T406" s="746"/>
      <c r="U406" s="746"/>
      <c r="V406" s="746"/>
      <c r="W406" s="746"/>
      <c r="X406" s="746"/>
      <c r="Y406" s="685"/>
      <c r="Z406" s="685"/>
      <c r="AA406" s="685"/>
      <c r="AB406" s="685"/>
      <c r="AC406" s="685"/>
      <c r="AD406" s="685"/>
      <c r="AR406" s="699">
        <f t="shared" si="5"/>
        <v>0</v>
      </c>
      <c r="AS406" s="696"/>
    </row>
    <row r="407" spans="3:45" ht="15" customHeight="1">
      <c r="C407" s="150" t="s">
        <v>1600</v>
      </c>
      <c r="D407" s="935" t="str">
        <f>IF(SUM($AH$11,$AH$28)&gt;0,"",IF(Presentación!AM348="","",Presentación!AM348))</f>
        <v/>
      </c>
      <c r="E407" s="935"/>
      <c r="F407" s="935"/>
      <c r="G407" s="746" t="str">
        <f>IF(SUM($AH$11,$AH$28)&gt;0,"",IF(Presentación!AL348="","",Presentación!AL348))</f>
        <v/>
      </c>
      <c r="H407" s="746"/>
      <c r="I407" s="746"/>
      <c r="J407" s="746"/>
      <c r="K407" s="746"/>
      <c r="L407" s="746"/>
      <c r="M407" s="746"/>
      <c r="N407" s="746"/>
      <c r="O407" s="746"/>
      <c r="P407" s="746"/>
      <c r="Q407" s="746"/>
      <c r="R407" s="746"/>
      <c r="S407" s="746"/>
      <c r="T407" s="746"/>
      <c r="U407" s="746"/>
      <c r="V407" s="746"/>
      <c r="W407" s="746"/>
      <c r="X407" s="746"/>
      <c r="Y407" s="685"/>
      <c r="Z407" s="685"/>
      <c r="AA407" s="685"/>
      <c r="AB407" s="685"/>
      <c r="AC407" s="685"/>
      <c r="AD407" s="685"/>
      <c r="AR407" s="699">
        <f t="shared" si="5"/>
        <v>0</v>
      </c>
      <c r="AS407" s="696"/>
    </row>
    <row r="408" spans="3:45" ht="15" customHeight="1">
      <c r="C408" s="150" t="s">
        <v>1601</v>
      </c>
      <c r="D408" s="935" t="str">
        <f>IF(SUM($AH$11,$AH$28)&gt;0,"",IF(Presentación!AM349="","",Presentación!AM349))</f>
        <v/>
      </c>
      <c r="E408" s="935"/>
      <c r="F408" s="935"/>
      <c r="G408" s="746" t="str">
        <f>IF(SUM($AH$11,$AH$28)&gt;0,"",IF(Presentación!AL349="","",Presentación!AL349))</f>
        <v/>
      </c>
      <c r="H408" s="746"/>
      <c r="I408" s="746"/>
      <c r="J408" s="746"/>
      <c r="K408" s="746"/>
      <c r="L408" s="746"/>
      <c r="M408" s="746"/>
      <c r="N408" s="746"/>
      <c r="O408" s="746"/>
      <c r="P408" s="746"/>
      <c r="Q408" s="746"/>
      <c r="R408" s="746"/>
      <c r="S408" s="746"/>
      <c r="T408" s="746"/>
      <c r="U408" s="746"/>
      <c r="V408" s="746"/>
      <c r="W408" s="746"/>
      <c r="X408" s="746"/>
      <c r="Y408" s="685"/>
      <c r="Z408" s="685"/>
      <c r="AA408" s="685"/>
      <c r="AB408" s="685"/>
      <c r="AC408" s="685"/>
      <c r="AD408" s="685"/>
      <c r="AR408" s="699">
        <f t="shared" si="5"/>
        <v>0</v>
      </c>
      <c r="AS408" s="696"/>
    </row>
    <row r="409" spans="3:45" ht="15" customHeight="1">
      <c r="C409" s="150" t="s">
        <v>1602</v>
      </c>
      <c r="D409" s="935" t="str">
        <f>IF(SUM($AH$11,$AH$28)&gt;0,"",IF(Presentación!AM350="","",Presentación!AM350))</f>
        <v/>
      </c>
      <c r="E409" s="935"/>
      <c r="F409" s="935"/>
      <c r="G409" s="746" t="str">
        <f>IF(SUM($AH$11,$AH$28)&gt;0,"",IF(Presentación!AL350="","",Presentación!AL350))</f>
        <v/>
      </c>
      <c r="H409" s="746"/>
      <c r="I409" s="746"/>
      <c r="J409" s="746"/>
      <c r="K409" s="746"/>
      <c r="L409" s="746"/>
      <c r="M409" s="746"/>
      <c r="N409" s="746"/>
      <c r="O409" s="746"/>
      <c r="P409" s="746"/>
      <c r="Q409" s="746"/>
      <c r="R409" s="746"/>
      <c r="S409" s="746"/>
      <c r="T409" s="746"/>
      <c r="U409" s="746"/>
      <c r="V409" s="746"/>
      <c r="W409" s="746"/>
      <c r="X409" s="746"/>
      <c r="Y409" s="685"/>
      <c r="Z409" s="685"/>
      <c r="AA409" s="685"/>
      <c r="AB409" s="685"/>
      <c r="AC409" s="685"/>
      <c r="AD409" s="685"/>
      <c r="AR409" s="699">
        <f t="shared" si="5"/>
        <v>0</v>
      </c>
      <c r="AS409" s="696"/>
    </row>
    <row r="410" spans="3:45" ht="15" customHeight="1">
      <c r="C410" s="150" t="s">
        <v>1603</v>
      </c>
      <c r="D410" s="935" t="str">
        <f>IF(SUM($AH$11,$AH$28)&gt;0,"",IF(Presentación!AM351="","",Presentación!AM351))</f>
        <v/>
      </c>
      <c r="E410" s="935"/>
      <c r="F410" s="935"/>
      <c r="G410" s="746" t="str">
        <f>IF(SUM($AH$11,$AH$28)&gt;0,"",IF(Presentación!AL351="","",Presentación!AL351))</f>
        <v/>
      </c>
      <c r="H410" s="746"/>
      <c r="I410" s="746"/>
      <c r="J410" s="746"/>
      <c r="K410" s="746"/>
      <c r="L410" s="746"/>
      <c r="M410" s="746"/>
      <c r="N410" s="746"/>
      <c r="O410" s="746"/>
      <c r="P410" s="746"/>
      <c r="Q410" s="746"/>
      <c r="R410" s="746"/>
      <c r="S410" s="746"/>
      <c r="T410" s="746"/>
      <c r="U410" s="746"/>
      <c r="V410" s="746"/>
      <c r="W410" s="746"/>
      <c r="X410" s="746"/>
      <c r="Y410" s="685"/>
      <c r="Z410" s="685"/>
      <c r="AA410" s="685"/>
      <c r="AB410" s="685"/>
      <c r="AC410" s="685"/>
      <c r="AD410" s="685"/>
      <c r="AR410" s="699">
        <f t="shared" si="5"/>
        <v>0</v>
      </c>
      <c r="AS410" s="696"/>
    </row>
    <row r="411" spans="3:45" ht="15" customHeight="1">
      <c r="C411" s="150" t="s">
        <v>1604</v>
      </c>
      <c r="D411" s="935" t="str">
        <f>IF(SUM($AH$11,$AH$28)&gt;0,"",IF(Presentación!AM352="","",Presentación!AM352))</f>
        <v/>
      </c>
      <c r="E411" s="935"/>
      <c r="F411" s="935"/>
      <c r="G411" s="746" t="str">
        <f>IF(SUM($AH$11,$AH$28)&gt;0,"",IF(Presentación!AL352="","",Presentación!AL352))</f>
        <v/>
      </c>
      <c r="H411" s="746"/>
      <c r="I411" s="746"/>
      <c r="J411" s="746"/>
      <c r="K411" s="746"/>
      <c r="L411" s="746"/>
      <c r="M411" s="746"/>
      <c r="N411" s="746"/>
      <c r="O411" s="746"/>
      <c r="P411" s="746"/>
      <c r="Q411" s="746"/>
      <c r="R411" s="746"/>
      <c r="S411" s="746"/>
      <c r="T411" s="746"/>
      <c r="U411" s="746"/>
      <c r="V411" s="746"/>
      <c r="W411" s="746"/>
      <c r="X411" s="746"/>
      <c r="Y411" s="685"/>
      <c r="Z411" s="685"/>
      <c r="AA411" s="685"/>
      <c r="AB411" s="685"/>
      <c r="AC411" s="685"/>
      <c r="AD411" s="685"/>
      <c r="AR411" s="699">
        <f t="shared" si="5"/>
        <v>0</v>
      </c>
      <c r="AS411" s="696"/>
    </row>
    <row r="412" spans="3:45" ht="15" customHeight="1">
      <c r="C412" s="150" t="s">
        <v>1605</v>
      </c>
      <c r="D412" s="935" t="str">
        <f>IF(SUM($AH$11,$AH$28)&gt;0,"",IF(Presentación!AM353="","",Presentación!AM353))</f>
        <v/>
      </c>
      <c r="E412" s="935"/>
      <c r="F412" s="935"/>
      <c r="G412" s="746" t="str">
        <f>IF(SUM($AH$11,$AH$28)&gt;0,"",IF(Presentación!AL353="","",Presentación!AL353))</f>
        <v/>
      </c>
      <c r="H412" s="746"/>
      <c r="I412" s="746"/>
      <c r="J412" s="746"/>
      <c r="K412" s="746"/>
      <c r="L412" s="746"/>
      <c r="M412" s="746"/>
      <c r="N412" s="746"/>
      <c r="O412" s="746"/>
      <c r="P412" s="746"/>
      <c r="Q412" s="746"/>
      <c r="R412" s="746"/>
      <c r="S412" s="746"/>
      <c r="T412" s="746"/>
      <c r="U412" s="746"/>
      <c r="V412" s="746"/>
      <c r="W412" s="746"/>
      <c r="X412" s="746"/>
      <c r="Y412" s="685"/>
      <c r="Z412" s="685"/>
      <c r="AA412" s="685"/>
      <c r="AB412" s="685"/>
      <c r="AC412" s="685"/>
      <c r="AD412" s="685"/>
      <c r="AR412" s="699">
        <f t="shared" si="5"/>
        <v>0</v>
      </c>
      <c r="AS412" s="696"/>
    </row>
    <row r="413" spans="3:45" ht="15" customHeight="1">
      <c r="C413" s="150" t="s">
        <v>1606</v>
      </c>
      <c r="D413" s="935" t="str">
        <f>IF(SUM($AH$11,$AH$28)&gt;0,"",IF(Presentación!AM354="","",Presentación!AM354))</f>
        <v/>
      </c>
      <c r="E413" s="935"/>
      <c r="F413" s="935"/>
      <c r="G413" s="746" t="str">
        <f>IF(SUM($AH$11,$AH$28)&gt;0,"",IF(Presentación!AL354="","",Presentación!AL354))</f>
        <v/>
      </c>
      <c r="H413" s="746"/>
      <c r="I413" s="746"/>
      <c r="J413" s="746"/>
      <c r="K413" s="746"/>
      <c r="L413" s="746"/>
      <c r="M413" s="746"/>
      <c r="N413" s="746"/>
      <c r="O413" s="746"/>
      <c r="P413" s="746"/>
      <c r="Q413" s="746"/>
      <c r="R413" s="746"/>
      <c r="S413" s="746"/>
      <c r="T413" s="746"/>
      <c r="U413" s="746"/>
      <c r="V413" s="746"/>
      <c r="W413" s="746"/>
      <c r="X413" s="746"/>
      <c r="Y413" s="685"/>
      <c r="Z413" s="685"/>
      <c r="AA413" s="685"/>
      <c r="AB413" s="685"/>
      <c r="AC413" s="685"/>
      <c r="AD413" s="685"/>
      <c r="AR413" s="699">
        <f t="shared" si="5"/>
        <v>0</v>
      </c>
      <c r="AS413" s="696"/>
    </row>
    <row r="414" spans="3:45" ht="15" customHeight="1">
      <c r="C414" s="150" t="s">
        <v>1607</v>
      </c>
      <c r="D414" s="935" t="str">
        <f>IF(SUM($AH$11,$AH$28)&gt;0,"",IF(Presentación!AM355="","",Presentación!AM355))</f>
        <v/>
      </c>
      <c r="E414" s="935"/>
      <c r="F414" s="935"/>
      <c r="G414" s="746" t="str">
        <f>IF(SUM($AH$11,$AH$28)&gt;0,"",IF(Presentación!AL355="","",Presentación!AL355))</f>
        <v/>
      </c>
      <c r="H414" s="746"/>
      <c r="I414" s="746"/>
      <c r="J414" s="746"/>
      <c r="K414" s="746"/>
      <c r="L414" s="746"/>
      <c r="M414" s="746"/>
      <c r="N414" s="746"/>
      <c r="O414" s="746"/>
      <c r="P414" s="746"/>
      <c r="Q414" s="746"/>
      <c r="R414" s="746"/>
      <c r="S414" s="746"/>
      <c r="T414" s="746"/>
      <c r="U414" s="746"/>
      <c r="V414" s="746"/>
      <c r="W414" s="746"/>
      <c r="X414" s="746"/>
      <c r="Y414" s="685"/>
      <c r="Z414" s="685"/>
      <c r="AA414" s="685"/>
      <c r="AB414" s="685"/>
      <c r="AC414" s="685"/>
      <c r="AD414" s="685"/>
      <c r="AR414" s="699">
        <f t="shared" si="5"/>
        <v>0</v>
      </c>
      <c r="AS414" s="696"/>
    </row>
    <row r="415" spans="3:45" ht="15" customHeight="1">
      <c r="C415" s="150" t="s">
        <v>1608</v>
      </c>
      <c r="D415" s="935" t="str">
        <f>IF(SUM($AH$11,$AH$28)&gt;0,"",IF(Presentación!AM356="","",Presentación!AM356))</f>
        <v/>
      </c>
      <c r="E415" s="935"/>
      <c r="F415" s="935"/>
      <c r="G415" s="746" t="str">
        <f>IF(SUM($AH$11,$AH$28)&gt;0,"",IF(Presentación!AL356="","",Presentación!AL356))</f>
        <v/>
      </c>
      <c r="H415" s="746"/>
      <c r="I415" s="746"/>
      <c r="J415" s="746"/>
      <c r="K415" s="746"/>
      <c r="L415" s="746"/>
      <c r="M415" s="746"/>
      <c r="N415" s="746"/>
      <c r="O415" s="746"/>
      <c r="P415" s="746"/>
      <c r="Q415" s="746"/>
      <c r="R415" s="746"/>
      <c r="S415" s="746"/>
      <c r="T415" s="746"/>
      <c r="U415" s="746"/>
      <c r="V415" s="746"/>
      <c r="W415" s="746"/>
      <c r="X415" s="746"/>
      <c r="Y415" s="685"/>
      <c r="Z415" s="685"/>
      <c r="AA415" s="685"/>
      <c r="AB415" s="685"/>
      <c r="AC415" s="685"/>
      <c r="AD415" s="685"/>
      <c r="AR415" s="699">
        <f t="shared" si="5"/>
        <v>0</v>
      </c>
      <c r="AS415" s="696"/>
    </row>
    <row r="416" spans="3:45" ht="15" customHeight="1">
      <c r="C416" s="150" t="s">
        <v>1609</v>
      </c>
      <c r="D416" s="935" t="str">
        <f>IF(SUM($AH$11,$AH$28)&gt;0,"",IF(Presentación!AM357="","",Presentación!AM357))</f>
        <v/>
      </c>
      <c r="E416" s="935"/>
      <c r="F416" s="935"/>
      <c r="G416" s="746" t="str">
        <f>IF(SUM($AH$11,$AH$28)&gt;0,"",IF(Presentación!AL357="","",Presentación!AL357))</f>
        <v/>
      </c>
      <c r="H416" s="746"/>
      <c r="I416" s="746"/>
      <c r="J416" s="746"/>
      <c r="K416" s="746"/>
      <c r="L416" s="746"/>
      <c r="M416" s="746"/>
      <c r="N416" s="746"/>
      <c r="O416" s="746"/>
      <c r="P416" s="746"/>
      <c r="Q416" s="746"/>
      <c r="R416" s="746"/>
      <c r="S416" s="746"/>
      <c r="T416" s="746"/>
      <c r="U416" s="746"/>
      <c r="V416" s="746"/>
      <c r="W416" s="746"/>
      <c r="X416" s="746"/>
      <c r="Y416" s="685"/>
      <c r="Z416" s="685"/>
      <c r="AA416" s="685"/>
      <c r="AB416" s="685"/>
      <c r="AC416" s="685"/>
      <c r="AD416" s="685"/>
      <c r="AR416" s="699">
        <f t="shared" si="5"/>
        <v>0</v>
      </c>
      <c r="AS416" s="696"/>
    </row>
    <row r="417" spans="3:45" ht="15" customHeight="1">
      <c r="C417" s="150" t="s">
        <v>1610</v>
      </c>
      <c r="D417" s="935" t="str">
        <f>IF(SUM($AH$11,$AH$28)&gt;0,"",IF(Presentación!AM358="","",Presentación!AM358))</f>
        <v/>
      </c>
      <c r="E417" s="935"/>
      <c r="F417" s="935"/>
      <c r="G417" s="746" t="str">
        <f>IF(SUM($AH$11,$AH$28)&gt;0,"",IF(Presentación!AL358="","",Presentación!AL358))</f>
        <v/>
      </c>
      <c r="H417" s="746"/>
      <c r="I417" s="746"/>
      <c r="J417" s="746"/>
      <c r="K417" s="746"/>
      <c r="L417" s="746"/>
      <c r="M417" s="746"/>
      <c r="N417" s="746"/>
      <c r="O417" s="746"/>
      <c r="P417" s="746"/>
      <c r="Q417" s="746"/>
      <c r="R417" s="746"/>
      <c r="S417" s="746"/>
      <c r="T417" s="746"/>
      <c r="U417" s="746"/>
      <c r="V417" s="746"/>
      <c r="W417" s="746"/>
      <c r="X417" s="746"/>
      <c r="Y417" s="685"/>
      <c r="Z417" s="685"/>
      <c r="AA417" s="685"/>
      <c r="AB417" s="685"/>
      <c r="AC417" s="685"/>
      <c r="AD417" s="685"/>
      <c r="AR417" s="699">
        <f t="shared" si="5"/>
        <v>0</v>
      </c>
      <c r="AS417" s="696"/>
    </row>
    <row r="418" spans="3:45" ht="15" customHeight="1">
      <c r="C418" s="150" t="s">
        <v>1611</v>
      </c>
      <c r="D418" s="935" t="str">
        <f>IF(SUM($AH$11,$AH$28)&gt;0,"",IF(Presentación!AM359="","",Presentación!AM359))</f>
        <v/>
      </c>
      <c r="E418" s="935"/>
      <c r="F418" s="935"/>
      <c r="G418" s="746" t="str">
        <f>IF(SUM($AH$11,$AH$28)&gt;0,"",IF(Presentación!AL359="","",Presentación!AL359))</f>
        <v/>
      </c>
      <c r="H418" s="746"/>
      <c r="I418" s="746"/>
      <c r="J418" s="746"/>
      <c r="K418" s="746"/>
      <c r="L418" s="746"/>
      <c r="M418" s="746"/>
      <c r="N418" s="746"/>
      <c r="O418" s="746"/>
      <c r="P418" s="746"/>
      <c r="Q418" s="746"/>
      <c r="R418" s="746"/>
      <c r="S418" s="746"/>
      <c r="T418" s="746"/>
      <c r="U418" s="746"/>
      <c r="V418" s="746"/>
      <c r="W418" s="746"/>
      <c r="X418" s="746"/>
      <c r="Y418" s="685"/>
      <c r="Z418" s="685"/>
      <c r="AA418" s="685"/>
      <c r="AB418" s="685"/>
      <c r="AC418" s="685"/>
      <c r="AD418" s="685"/>
      <c r="AR418" s="699">
        <f t="shared" si="5"/>
        <v>0</v>
      </c>
      <c r="AS418" s="696"/>
    </row>
    <row r="419" spans="3:45" ht="15" customHeight="1">
      <c r="C419" s="150" t="s">
        <v>1612</v>
      </c>
      <c r="D419" s="935" t="str">
        <f>IF(SUM($AH$11,$AH$28)&gt;0,"",IF(Presentación!AM360="","",Presentación!AM360))</f>
        <v/>
      </c>
      <c r="E419" s="935"/>
      <c r="F419" s="935"/>
      <c r="G419" s="746" t="str">
        <f>IF(SUM($AH$11,$AH$28)&gt;0,"",IF(Presentación!AL360="","",Presentación!AL360))</f>
        <v/>
      </c>
      <c r="H419" s="746"/>
      <c r="I419" s="746"/>
      <c r="J419" s="746"/>
      <c r="K419" s="746"/>
      <c r="L419" s="746"/>
      <c r="M419" s="746"/>
      <c r="N419" s="746"/>
      <c r="O419" s="746"/>
      <c r="P419" s="746"/>
      <c r="Q419" s="746"/>
      <c r="R419" s="746"/>
      <c r="S419" s="746"/>
      <c r="T419" s="746"/>
      <c r="U419" s="746"/>
      <c r="V419" s="746"/>
      <c r="W419" s="746"/>
      <c r="X419" s="746"/>
      <c r="Y419" s="685"/>
      <c r="Z419" s="685"/>
      <c r="AA419" s="685"/>
      <c r="AB419" s="685"/>
      <c r="AC419" s="685"/>
      <c r="AD419" s="685"/>
      <c r="AR419" s="699">
        <f t="shared" si="5"/>
        <v>0</v>
      </c>
      <c r="AS419" s="696"/>
    </row>
    <row r="420" spans="3:45" ht="15" customHeight="1">
      <c r="C420" s="150" t="s">
        <v>1613</v>
      </c>
      <c r="D420" s="935" t="str">
        <f>IF(SUM($AH$11,$AH$28)&gt;0,"",IF(Presentación!AM361="","",Presentación!AM361))</f>
        <v/>
      </c>
      <c r="E420" s="935"/>
      <c r="F420" s="935"/>
      <c r="G420" s="746" t="str">
        <f>IF(SUM($AH$11,$AH$28)&gt;0,"",IF(Presentación!AL361="","",Presentación!AL361))</f>
        <v/>
      </c>
      <c r="H420" s="746"/>
      <c r="I420" s="746"/>
      <c r="J420" s="746"/>
      <c r="K420" s="746"/>
      <c r="L420" s="746"/>
      <c r="M420" s="746"/>
      <c r="N420" s="746"/>
      <c r="O420" s="746"/>
      <c r="P420" s="746"/>
      <c r="Q420" s="746"/>
      <c r="R420" s="746"/>
      <c r="S420" s="746"/>
      <c r="T420" s="746"/>
      <c r="U420" s="746"/>
      <c r="V420" s="746"/>
      <c r="W420" s="746"/>
      <c r="X420" s="746"/>
      <c r="Y420" s="685"/>
      <c r="Z420" s="685"/>
      <c r="AA420" s="685"/>
      <c r="AB420" s="685"/>
      <c r="AC420" s="685"/>
      <c r="AD420" s="685"/>
      <c r="AR420" s="699">
        <f t="shared" si="5"/>
        <v>0</v>
      </c>
      <c r="AS420" s="696"/>
    </row>
    <row r="421" spans="3:45" ht="15" customHeight="1">
      <c r="C421" s="150" t="s">
        <v>1614</v>
      </c>
      <c r="D421" s="935" t="str">
        <f>IF(SUM($AH$11,$AH$28)&gt;0,"",IF(Presentación!AM362="","",Presentación!AM362))</f>
        <v/>
      </c>
      <c r="E421" s="935"/>
      <c r="F421" s="935"/>
      <c r="G421" s="746" t="str">
        <f>IF(SUM($AH$11,$AH$28)&gt;0,"",IF(Presentación!AL362="","",Presentación!AL362))</f>
        <v/>
      </c>
      <c r="H421" s="746"/>
      <c r="I421" s="746"/>
      <c r="J421" s="746"/>
      <c r="K421" s="746"/>
      <c r="L421" s="746"/>
      <c r="M421" s="746"/>
      <c r="N421" s="746"/>
      <c r="O421" s="746"/>
      <c r="P421" s="746"/>
      <c r="Q421" s="746"/>
      <c r="R421" s="746"/>
      <c r="S421" s="746"/>
      <c r="T421" s="746"/>
      <c r="U421" s="746"/>
      <c r="V421" s="746"/>
      <c r="W421" s="746"/>
      <c r="X421" s="746"/>
      <c r="Y421" s="685"/>
      <c r="Z421" s="685"/>
      <c r="AA421" s="685"/>
      <c r="AB421" s="685"/>
      <c r="AC421" s="685"/>
      <c r="AD421" s="685"/>
      <c r="AR421" s="699">
        <f t="shared" si="5"/>
        <v>0</v>
      </c>
      <c r="AS421" s="696"/>
    </row>
    <row r="422" spans="3:45" ht="15" customHeight="1">
      <c r="C422" s="150" t="s">
        <v>1615</v>
      </c>
      <c r="D422" s="935" t="str">
        <f>IF(SUM($AH$11,$AH$28)&gt;0,"",IF(Presentación!AM363="","",Presentación!AM363))</f>
        <v/>
      </c>
      <c r="E422" s="935"/>
      <c r="F422" s="935"/>
      <c r="G422" s="746" t="str">
        <f>IF(SUM($AH$11,$AH$28)&gt;0,"",IF(Presentación!AL363="","",Presentación!AL363))</f>
        <v/>
      </c>
      <c r="H422" s="746"/>
      <c r="I422" s="746"/>
      <c r="J422" s="746"/>
      <c r="K422" s="746"/>
      <c r="L422" s="746"/>
      <c r="M422" s="746"/>
      <c r="N422" s="746"/>
      <c r="O422" s="746"/>
      <c r="P422" s="746"/>
      <c r="Q422" s="746"/>
      <c r="R422" s="746"/>
      <c r="S422" s="746"/>
      <c r="T422" s="746"/>
      <c r="U422" s="746"/>
      <c r="V422" s="746"/>
      <c r="W422" s="746"/>
      <c r="X422" s="746"/>
      <c r="Y422" s="685"/>
      <c r="Z422" s="685"/>
      <c r="AA422" s="685"/>
      <c r="AB422" s="685"/>
      <c r="AC422" s="685"/>
      <c r="AD422" s="685"/>
      <c r="AR422" s="699">
        <f t="shared" si="5"/>
        <v>0</v>
      </c>
      <c r="AS422" s="696"/>
    </row>
    <row r="423" spans="3:45" ht="15" customHeight="1">
      <c r="C423" s="150" t="s">
        <v>1616</v>
      </c>
      <c r="D423" s="935" t="str">
        <f>IF(SUM($AH$11,$AH$28)&gt;0,"",IF(Presentación!AM364="","",Presentación!AM364))</f>
        <v/>
      </c>
      <c r="E423" s="935"/>
      <c r="F423" s="935"/>
      <c r="G423" s="746" t="str">
        <f>IF(SUM($AH$11,$AH$28)&gt;0,"",IF(Presentación!AL364="","",Presentación!AL364))</f>
        <v/>
      </c>
      <c r="H423" s="746"/>
      <c r="I423" s="746"/>
      <c r="J423" s="746"/>
      <c r="K423" s="746"/>
      <c r="L423" s="746"/>
      <c r="M423" s="746"/>
      <c r="N423" s="746"/>
      <c r="O423" s="746"/>
      <c r="P423" s="746"/>
      <c r="Q423" s="746"/>
      <c r="R423" s="746"/>
      <c r="S423" s="746"/>
      <c r="T423" s="746"/>
      <c r="U423" s="746"/>
      <c r="V423" s="746"/>
      <c r="W423" s="746"/>
      <c r="X423" s="746"/>
      <c r="Y423" s="685"/>
      <c r="Z423" s="685"/>
      <c r="AA423" s="685"/>
      <c r="AB423" s="685"/>
      <c r="AC423" s="685"/>
      <c r="AD423" s="685"/>
      <c r="AR423" s="699">
        <f t="shared" si="5"/>
        <v>0</v>
      </c>
      <c r="AS423" s="696"/>
    </row>
    <row r="424" spans="3:45" ht="15" customHeight="1">
      <c r="C424" s="150" t="s">
        <v>1617</v>
      </c>
      <c r="D424" s="935" t="str">
        <f>IF(SUM($AH$11,$AH$28)&gt;0,"",IF(Presentación!AM365="","",Presentación!AM365))</f>
        <v/>
      </c>
      <c r="E424" s="935"/>
      <c r="F424" s="935"/>
      <c r="G424" s="746" t="str">
        <f>IF(SUM($AH$11,$AH$28)&gt;0,"",IF(Presentación!AL365="","",Presentación!AL365))</f>
        <v/>
      </c>
      <c r="H424" s="746"/>
      <c r="I424" s="746"/>
      <c r="J424" s="746"/>
      <c r="K424" s="746"/>
      <c r="L424" s="746"/>
      <c r="M424" s="746"/>
      <c r="N424" s="746"/>
      <c r="O424" s="746"/>
      <c r="P424" s="746"/>
      <c r="Q424" s="746"/>
      <c r="R424" s="746"/>
      <c r="S424" s="746"/>
      <c r="T424" s="746"/>
      <c r="U424" s="746"/>
      <c r="V424" s="746"/>
      <c r="W424" s="746"/>
      <c r="X424" s="746"/>
      <c r="Y424" s="685"/>
      <c r="Z424" s="685"/>
      <c r="AA424" s="685"/>
      <c r="AB424" s="685"/>
      <c r="AC424" s="685"/>
      <c r="AD424" s="685"/>
      <c r="AR424" s="699">
        <f t="shared" si="5"/>
        <v>0</v>
      </c>
      <c r="AS424" s="696"/>
    </row>
    <row r="425" spans="3:45" ht="15" customHeight="1">
      <c r="C425" s="150" t="s">
        <v>1618</v>
      </c>
      <c r="D425" s="935" t="str">
        <f>IF(SUM($AH$11,$AH$28)&gt;0,"",IF(Presentación!AM366="","",Presentación!AM366))</f>
        <v/>
      </c>
      <c r="E425" s="935"/>
      <c r="F425" s="935"/>
      <c r="G425" s="746" t="str">
        <f>IF(SUM($AH$11,$AH$28)&gt;0,"",IF(Presentación!AL366="","",Presentación!AL366))</f>
        <v/>
      </c>
      <c r="H425" s="746"/>
      <c r="I425" s="746"/>
      <c r="J425" s="746"/>
      <c r="K425" s="746"/>
      <c r="L425" s="746"/>
      <c r="M425" s="746"/>
      <c r="N425" s="746"/>
      <c r="O425" s="746"/>
      <c r="P425" s="746"/>
      <c r="Q425" s="746"/>
      <c r="R425" s="746"/>
      <c r="S425" s="746"/>
      <c r="T425" s="746"/>
      <c r="U425" s="746"/>
      <c r="V425" s="746"/>
      <c r="W425" s="746"/>
      <c r="X425" s="746"/>
      <c r="Y425" s="685"/>
      <c r="Z425" s="685"/>
      <c r="AA425" s="685"/>
      <c r="AB425" s="685"/>
      <c r="AC425" s="685"/>
      <c r="AD425" s="685"/>
      <c r="AR425" s="699">
        <f t="shared" si="5"/>
        <v>0</v>
      </c>
      <c r="AS425" s="696"/>
    </row>
    <row r="426" spans="3:45" ht="15" customHeight="1">
      <c r="C426" s="150" t="s">
        <v>1619</v>
      </c>
      <c r="D426" s="935" t="str">
        <f>IF(SUM($AH$11,$AH$28)&gt;0,"",IF(Presentación!AM367="","",Presentación!AM367))</f>
        <v/>
      </c>
      <c r="E426" s="935"/>
      <c r="F426" s="935"/>
      <c r="G426" s="746" t="str">
        <f>IF(SUM($AH$11,$AH$28)&gt;0,"",IF(Presentación!AL367="","",Presentación!AL367))</f>
        <v/>
      </c>
      <c r="H426" s="746"/>
      <c r="I426" s="746"/>
      <c r="J426" s="746"/>
      <c r="K426" s="746"/>
      <c r="L426" s="746"/>
      <c r="M426" s="746"/>
      <c r="N426" s="746"/>
      <c r="O426" s="746"/>
      <c r="P426" s="746"/>
      <c r="Q426" s="746"/>
      <c r="R426" s="746"/>
      <c r="S426" s="746"/>
      <c r="T426" s="746"/>
      <c r="U426" s="746"/>
      <c r="V426" s="746"/>
      <c r="W426" s="746"/>
      <c r="X426" s="746"/>
      <c r="Y426" s="685"/>
      <c r="Z426" s="685"/>
      <c r="AA426" s="685"/>
      <c r="AB426" s="685"/>
      <c r="AC426" s="685"/>
      <c r="AD426" s="685"/>
      <c r="AR426" s="699">
        <f t="shared" si="5"/>
        <v>0</v>
      </c>
      <c r="AS426" s="696"/>
    </row>
    <row r="427" spans="3:45" ht="15" customHeight="1">
      <c r="C427" s="150" t="s">
        <v>1620</v>
      </c>
      <c r="D427" s="935" t="str">
        <f>IF(SUM($AH$11,$AH$28)&gt;0,"",IF(Presentación!AM368="","",Presentación!AM368))</f>
        <v/>
      </c>
      <c r="E427" s="935"/>
      <c r="F427" s="935"/>
      <c r="G427" s="746" t="str">
        <f>IF(SUM($AH$11,$AH$28)&gt;0,"",IF(Presentación!AL368="","",Presentación!AL368))</f>
        <v/>
      </c>
      <c r="H427" s="746"/>
      <c r="I427" s="746"/>
      <c r="J427" s="746"/>
      <c r="K427" s="746"/>
      <c r="L427" s="746"/>
      <c r="M427" s="746"/>
      <c r="N427" s="746"/>
      <c r="O427" s="746"/>
      <c r="P427" s="746"/>
      <c r="Q427" s="746"/>
      <c r="R427" s="746"/>
      <c r="S427" s="746"/>
      <c r="T427" s="746"/>
      <c r="U427" s="746"/>
      <c r="V427" s="746"/>
      <c r="W427" s="746"/>
      <c r="X427" s="746"/>
      <c r="Y427" s="685"/>
      <c r="Z427" s="685"/>
      <c r="AA427" s="685"/>
      <c r="AB427" s="685"/>
      <c r="AC427" s="685"/>
      <c r="AD427" s="685"/>
      <c r="AR427" s="699">
        <f t="shared" si="5"/>
        <v>0</v>
      </c>
      <c r="AS427" s="696"/>
    </row>
    <row r="428" spans="3:45" ht="15" customHeight="1">
      <c r="C428" s="150" t="s">
        <v>1621</v>
      </c>
      <c r="D428" s="935" t="str">
        <f>IF(SUM($AH$11,$AH$28)&gt;0,"",IF(Presentación!AM369="","",Presentación!AM369))</f>
        <v/>
      </c>
      <c r="E428" s="935"/>
      <c r="F428" s="935"/>
      <c r="G428" s="746" t="str">
        <f>IF(SUM($AH$11,$AH$28)&gt;0,"",IF(Presentación!AL369="","",Presentación!AL369))</f>
        <v/>
      </c>
      <c r="H428" s="746"/>
      <c r="I428" s="746"/>
      <c r="J428" s="746"/>
      <c r="K428" s="746"/>
      <c r="L428" s="746"/>
      <c r="M428" s="746"/>
      <c r="N428" s="746"/>
      <c r="O428" s="746"/>
      <c r="P428" s="746"/>
      <c r="Q428" s="746"/>
      <c r="R428" s="746"/>
      <c r="S428" s="746"/>
      <c r="T428" s="746"/>
      <c r="U428" s="746"/>
      <c r="V428" s="746"/>
      <c r="W428" s="746"/>
      <c r="X428" s="746"/>
      <c r="Y428" s="685"/>
      <c r="Z428" s="685"/>
      <c r="AA428" s="685"/>
      <c r="AB428" s="685"/>
      <c r="AC428" s="685"/>
      <c r="AD428" s="685"/>
      <c r="AR428" s="699">
        <f t="shared" si="5"/>
        <v>0</v>
      </c>
      <c r="AS428" s="696"/>
    </row>
    <row r="429" spans="3:45" ht="15" customHeight="1">
      <c r="C429" s="150" t="s">
        <v>1622</v>
      </c>
      <c r="D429" s="935" t="str">
        <f>IF(SUM($AH$11,$AH$28)&gt;0,"",IF(Presentación!AM370="","",Presentación!AM370))</f>
        <v/>
      </c>
      <c r="E429" s="935"/>
      <c r="F429" s="935"/>
      <c r="G429" s="746" t="str">
        <f>IF(SUM($AH$11,$AH$28)&gt;0,"",IF(Presentación!AL370="","",Presentación!AL370))</f>
        <v/>
      </c>
      <c r="H429" s="746"/>
      <c r="I429" s="746"/>
      <c r="J429" s="746"/>
      <c r="K429" s="746"/>
      <c r="L429" s="746"/>
      <c r="M429" s="746"/>
      <c r="N429" s="746"/>
      <c r="O429" s="746"/>
      <c r="P429" s="746"/>
      <c r="Q429" s="746"/>
      <c r="R429" s="746"/>
      <c r="S429" s="746"/>
      <c r="T429" s="746"/>
      <c r="U429" s="746"/>
      <c r="V429" s="746"/>
      <c r="W429" s="746"/>
      <c r="X429" s="746"/>
      <c r="Y429" s="685"/>
      <c r="Z429" s="685"/>
      <c r="AA429" s="685"/>
      <c r="AB429" s="685"/>
      <c r="AC429" s="685"/>
      <c r="AD429" s="685"/>
      <c r="AR429" s="699">
        <f t="shared" si="5"/>
        <v>0</v>
      </c>
      <c r="AS429" s="696"/>
    </row>
    <row r="430" spans="3:45" ht="15" customHeight="1">
      <c r="C430" s="150" t="s">
        <v>1623</v>
      </c>
      <c r="D430" s="935" t="str">
        <f>IF(SUM($AH$11,$AH$28)&gt;0,"",IF(Presentación!AM371="","",Presentación!AM371))</f>
        <v/>
      </c>
      <c r="E430" s="935"/>
      <c r="F430" s="935"/>
      <c r="G430" s="746" t="str">
        <f>IF(SUM($AH$11,$AH$28)&gt;0,"",IF(Presentación!AL371="","",Presentación!AL371))</f>
        <v/>
      </c>
      <c r="H430" s="746"/>
      <c r="I430" s="746"/>
      <c r="J430" s="746"/>
      <c r="K430" s="746"/>
      <c r="L430" s="746"/>
      <c r="M430" s="746"/>
      <c r="N430" s="746"/>
      <c r="O430" s="746"/>
      <c r="P430" s="746"/>
      <c r="Q430" s="746"/>
      <c r="R430" s="746"/>
      <c r="S430" s="746"/>
      <c r="T430" s="746"/>
      <c r="U430" s="746"/>
      <c r="V430" s="746"/>
      <c r="W430" s="746"/>
      <c r="X430" s="746"/>
      <c r="Y430" s="685"/>
      <c r="Z430" s="685"/>
      <c r="AA430" s="685"/>
      <c r="AB430" s="685"/>
      <c r="AC430" s="685"/>
      <c r="AD430" s="685"/>
      <c r="AR430" s="699">
        <f t="shared" si="5"/>
        <v>0</v>
      </c>
      <c r="AS430" s="696"/>
    </row>
    <row r="431" spans="3:45" ht="15" customHeight="1">
      <c r="C431" s="150" t="s">
        <v>1624</v>
      </c>
      <c r="D431" s="935" t="str">
        <f>IF(SUM($AH$11,$AH$28)&gt;0,"",IF(Presentación!AM372="","",Presentación!AM372))</f>
        <v/>
      </c>
      <c r="E431" s="935"/>
      <c r="F431" s="935"/>
      <c r="G431" s="746" t="str">
        <f>IF(SUM($AH$11,$AH$28)&gt;0,"",IF(Presentación!AL372="","",Presentación!AL372))</f>
        <v/>
      </c>
      <c r="H431" s="746"/>
      <c r="I431" s="746"/>
      <c r="J431" s="746"/>
      <c r="K431" s="746"/>
      <c r="L431" s="746"/>
      <c r="M431" s="746"/>
      <c r="N431" s="746"/>
      <c r="O431" s="746"/>
      <c r="P431" s="746"/>
      <c r="Q431" s="746"/>
      <c r="R431" s="746"/>
      <c r="S431" s="746"/>
      <c r="T431" s="746"/>
      <c r="U431" s="746"/>
      <c r="V431" s="746"/>
      <c r="W431" s="746"/>
      <c r="X431" s="746"/>
      <c r="Y431" s="685"/>
      <c r="Z431" s="685"/>
      <c r="AA431" s="685"/>
      <c r="AB431" s="685"/>
      <c r="AC431" s="685"/>
      <c r="AD431" s="685"/>
      <c r="AR431" s="699">
        <f t="shared" si="5"/>
        <v>0</v>
      </c>
      <c r="AS431" s="696"/>
    </row>
    <row r="432" spans="3:45" ht="15" customHeight="1">
      <c r="C432" s="150" t="s">
        <v>1625</v>
      </c>
      <c r="D432" s="935" t="str">
        <f>IF(SUM($AH$11,$AH$28)&gt;0,"",IF(Presentación!AM373="","",Presentación!AM373))</f>
        <v/>
      </c>
      <c r="E432" s="935"/>
      <c r="F432" s="935"/>
      <c r="G432" s="746" t="str">
        <f>IF(SUM($AH$11,$AH$28)&gt;0,"",IF(Presentación!AL373="","",Presentación!AL373))</f>
        <v/>
      </c>
      <c r="H432" s="746"/>
      <c r="I432" s="746"/>
      <c r="J432" s="746"/>
      <c r="K432" s="746"/>
      <c r="L432" s="746"/>
      <c r="M432" s="746"/>
      <c r="N432" s="746"/>
      <c r="O432" s="746"/>
      <c r="P432" s="746"/>
      <c r="Q432" s="746"/>
      <c r="R432" s="746"/>
      <c r="S432" s="746"/>
      <c r="T432" s="746"/>
      <c r="U432" s="746"/>
      <c r="V432" s="746"/>
      <c r="W432" s="746"/>
      <c r="X432" s="746"/>
      <c r="Y432" s="685"/>
      <c r="Z432" s="685"/>
      <c r="AA432" s="685"/>
      <c r="AB432" s="685"/>
      <c r="AC432" s="685"/>
      <c r="AD432" s="685"/>
      <c r="AR432" s="699">
        <f t="shared" si="5"/>
        <v>0</v>
      </c>
      <c r="AS432" s="696"/>
    </row>
    <row r="433" spans="3:45" ht="15" customHeight="1">
      <c r="C433" s="150" t="s">
        <v>1626</v>
      </c>
      <c r="D433" s="935" t="str">
        <f>IF(SUM($AH$11,$AH$28)&gt;0,"",IF(Presentación!AM374="","",Presentación!AM374))</f>
        <v/>
      </c>
      <c r="E433" s="935"/>
      <c r="F433" s="935"/>
      <c r="G433" s="746" t="str">
        <f>IF(SUM($AH$11,$AH$28)&gt;0,"",IF(Presentación!AL374="","",Presentación!AL374))</f>
        <v/>
      </c>
      <c r="H433" s="746"/>
      <c r="I433" s="746"/>
      <c r="J433" s="746"/>
      <c r="K433" s="746"/>
      <c r="L433" s="746"/>
      <c r="M433" s="746"/>
      <c r="N433" s="746"/>
      <c r="O433" s="746"/>
      <c r="P433" s="746"/>
      <c r="Q433" s="746"/>
      <c r="R433" s="746"/>
      <c r="S433" s="746"/>
      <c r="T433" s="746"/>
      <c r="U433" s="746"/>
      <c r="V433" s="746"/>
      <c r="W433" s="746"/>
      <c r="X433" s="746"/>
      <c r="Y433" s="685"/>
      <c r="Z433" s="685"/>
      <c r="AA433" s="685"/>
      <c r="AB433" s="685"/>
      <c r="AC433" s="685"/>
      <c r="AD433" s="685"/>
      <c r="AR433" s="699">
        <f t="shared" si="5"/>
        <v>0</v>
      </c>
      <c r="AS433" s="696"/>
    </row>
    <row r="434" spans="3:45" ht="15" customHeight="1">
      <c r="C434" s="150" t="s">
        <v>1627</v>
      </c>
      <c r="D434" s="935" t="str">
        <f>IF(SUM($AH$11,$AH$28)&gt;0,"",IF(Presentación!AM375="","",Presentación!AM375))</f>
        <v/>
      </c>
      <c r="E434" s="935"/>
      <c r="F434" s="935"/>
      <c r="G434" s="746" t="str">
        <f>IF(SUM($AH$11,$AH$28)&gt;0,"",IF(Presentación!AL375="","",Presentación!AL375))</f>
        <v/>
      </c>
      <c r="H434" s="746"/>
      <c r="I434" s="746"/>
      <c r="J434" s="746"/>
      <c r="K434" s="746"/>
      <c r="L434" s="746"/>
      <c r="M434" s="746"/>
      <c r="N434" s="746"/>
      <c r="O434" s="746"/>
      <c r="P434" s="746"/>
      <c r="Q434" s="746"/>
      <c r="R434" s="746"/>
      <c r="S434" s="746"/>
      <c r="T434" s="746"/>
      <c r="U434" s="746"/>
      <c r="V434" s="746"/>
      <c r="W434" s="746"/>
      <c r="X434" s="746"/>
      <c r="Y434" s="685"/>
      <c r="Z434" s="685"/>
      <c r="AA434" s="685"/>
      <c r="AB434" s="685"/>
      <c r="AC434" s="685"/>
      <c r="AD434" s="685"/>
      <c r="AR434" s="699">
        <f t="shared" si="5"/>
        <v>0</v>
      </c>
      <c r="AS434" s="696"/>
    </row>
    <row r="435" spans="3:45" ht="15" customHeight="1">
      <c r="C435" s="150" t="s">
        <v>1628</v>
      </c>
      <c r="D435" s="935" t="str">
        <f>IF(SUM($AH$11,$AH$28)&gt;0,"",IF(Presentación!AM376="","",Presentación!AM376))</f>
        <v/>
      </c>
      <c r="E435" s="935"/>
      <c r="F435" s="935"/>
      <c r="G435" s="746" t="str">
        <f>IF(SUM($AH$11,$AH$28)&gt;0,"",IF(Presentación!AL376="","",Presentación!AL376))</f>
        <v/>
      </c>
      <c r="H435" s="746"/>
      <c r="I435" s="746"/>
      <c r="J435" s="746"/>
      <c r="K435" s="746"/>
      <c r="L435" s="746"/>
      <c r="M435" s="746"/>
      <c r="N435" s="746"/>
      <c r="O435" s="746"/>
      <c r="P435" s="746"/>
      <c r="Q435" s="746"/>
      <c r="R435" s="746"/>
      <c r="S435" s="746"/>
      <c r="T435" s="746"/>
      <c r="U435" s="746"/>
      <c r="V435" s="746"/>
      <c r="W435" s="746"/>
      <c r="X435" s="746"/>
      <c r="Y435" s="685"/>
      <c r="Z435" s="685"/>
      <c r="AA435" s="685"/>
      <c r="AB435" s="685"/>
      <c r="AC435" s="685"/>
      <c r="AD435" s="685"/>
      <c r="AR435" s="699">
        <f t="shared" si="5"/>
        <v>0</v>
      </c>
      <c r="AS435" s="696"/>
    </row>
    <row r="436" spans="3:45" ht="15" customHeight="1">
      <c r="C436" s="150" t="s">
        <v>1629</v>
      </c>
      <c r="D436" s="935" t="str">
        <f>IF(SUM($AH$11,$AH$28)&gt;0,"",IF(Presentación!AM377="","",Presentación!AM377))</f>
        <v/>
      </c>
      <c r="E436" s="935"/>
      <c r="F436" s="935"/>
      <c r="G436" s="746" t="str">
        <f>IF(SUM($AH$11,$AH$28)&gt;0,"",IF(Presentación!AL377="","",Presentación!AL377))</f>
        <v/>
      </c>
      <c r="H436" s="746"/>
      <c r="I436" s="746"/>
      <c r="J436" s="746"/>
      <c r="K436" s="746"/>
      <c r="L436" s="746"/>
      <c r="M436" s="746"/>
      <c r="N436" s="746"/>
      <c r="O436" s="746"/>
      <c r="P436" s="746"/>
      <c r="Q436" s="746"/>
      <c r="R436" s="746"/>
      <c r="S436" s="746"/>
      <c r="T436" s="746"/>
      <c r="U436" s="746"/>
      <c r="V436" s="746"/>
      <c r="W436" s="746"/>
      <c r="X436" s="746"/>
      <c r="Y436" s="685"/>
      <c r="Z436" s="685"/>
      <c r="AA436" s="685"/>
      <c r="AB436" s="685"/>
      <c r="AC436" s="685"/>
      <c r="AD436" s="685"/>
      <c r="AR436" s="699">
        <f t="shared" si="5"/>
        <v>0</v>
      </c>
      <c r="AS436" s="696"/>
    </row>
    <row r="437" spans="3:45" ht="15" customHeight="1">
      <c r="C437" s="150" t="s">
        <v>1630</v>
      </c>
      <c r="D437" s="935" t="str">
        <f>IF(SUM($AH$11,$AH$28)&gt;0,"",IF(Presentación!AM378="","",Presentación!AM378))</f>
        <v/>
      </c>
      <c r="E437" s="935"/>
      <c r="F437" s="935"/>
      <c r="G437" s="746" t="str">
        <f>IF(SUM($AH$11,$AH$28)&gt;0,"",IF(Presentación!AL378="","",Presentación!AL378))</f>
        <v/>
      </c>
      <c r="H437" s="746"/>
      <c r="I437" s="746"/>
      <c r="J437" s="746"/>
      <c r="K437" s="746"/>
      <c r="L437" s="746"/>
      <c r="M437" s="746"/>
      <c r="N437" s="746"/>
      <c r="O437" s="746"/>
      <c r="P437" s="746"/>
      <c r="Q437" s="746"/>
      <c r="R437" s="746"/>
      <c r="S437" s="746"/>
      <c r="T437" s="746"/>
      <c r="U437" s="746"/>
      <c r="V437" s="746"/>
      <c r="W437" s="746"/>
      <c r="X437" s="746"/>
      <c r="Y437" s="685"/>
      <c r="Z437" s="685"/>
      <c r="AA437" s="685"/>
      <c r="AB437" s="685"/>
      <c r="AC437" s="685"/>
      <c r="AD437" s="685"/>
      <c r="AR437" s="699">
        <f t="shared" si="5"/>
        <v>0</v>
      </c>
      <c r="AS437" s="696"/>
    </row>
    <row r="438" spans="3:45" ht="15" customHeight="1">
      <c r="C438" s="150" t="s">
        <v>1631</v>
      </c>
      <c r="D438" s="935" t="str">
        <f>IF(SUM($AH$11,$AH$28)&gt;0,"",IF(Presentación!AM379="","",Presentación!AM379))</f>
        <v/>
      </c>
      <c r="E438" s="935"/>
      <c r="F438" s="935"/>
      <c r="G438" s="746" t="str">
        <f>IF(SUM($AH$11,$AH$28)&gt;0,"",IF(Presentación!AL379="","",Presentación!AL379))</f>
        <v/>
      </c>
      <c r="H438" s="746"/>
      <c r="I438" s="746"/>
      <c r="J438" s="746"/>
      <c r="K438" s="746"/>
      <c r="L438" s="746"/>
      <c r="M438" s="746"/>
      <c r="N438" s="746"/>
      <c r="O438" s="746"/>
      <c r="P438" s="746"/>
      <c r="Q438" s="746"/>
      <c r="R438" s="746"/>
      <c r="S438" s="746"/>
      <c r="T438" s="746"/>
      <c r="U438" s="746"/>
      <c r="V438" s="746"/>
      <c r="W438" s="746"/>
      <c r="X438" s="746"/>
      <c r="Y438" s="685"/>
      <c r="Z438" s="685"/>
      <c r="AA438" s="685"/>
      <c r="AB438" s="685"/>
      <c r="AC438" s="685"/>
      <c r="AD438" s="685"/>
      <c r="AR438" s="699">
        <f t="shared" si="5"/>
        <v>0</v>
      </c>
      <c r="AS438" s="696"/>
    </row>
    <row r="439" spans="3:45" ht="15" customHeight="1">
      <c r="C439" s="150" t="s">
        <v>1632</v>
      </c>
      <c r="D439" s="935" t="str">
        <f>IF(SUM($AH$11,$AH$28)&gt;0,"",IF(Presentación!AM380="","",Presentación!AM380))</f>
        <v/>
      </c>
      <c r="E439" s="935"/>
      <c r="F439" s="935"/>
      <c r="G439" s="746" t="str">
        <f>IF(SUM($AH$11,$AH$28)&gt;0,"",IF(Presentación!AL380="","",Presentación!AL380))</f>
        <v/>
      </c>
      <c r="H439" s="746"/>
      <c r="I439" s="746"/>
      <c r="J439" s="746"/>
      <c r="K439" s="746"/>
      <c r="L439" s="746"/>
      <c r="M439" s="746"/>
      <c r="N439" s="746"/>
      <c r="O439" s="746"/>
      <c r="P439" s="746"/>
      <c r="Q439" s="746"/>
      <c r="R439" s="746"/>
      <c r="S439" s="746"/>
      <c r="T439" s="746"/>
      <c r="U439" s="746"/>
      <c r="V439" s="746"/>
      <c r="W439" s="746"/>
      <c r="X439" s="746"/>
      <c r="Y439" s="685"/>
      <c r="Z439" s="685"/>
      <c r="AA439" s="685"/>
      <c r="AB439" s="685"/>
      <c r="AC439" s="685"/>
      <c r="AD439" s="685"/>
      <c r="AR439" s="699">
        <f t="shared" si="5"/>
        <v>0</v>
      </c>
      <c r="AS439" s="696"/>
    </row>
    <row r="440" spans="3:45" ht="15" customHeight="1">
      <c r="C440" s="150" t="s">
        <v>1633</v>
      </c>
      <c r="D440" s="935" t="str">
        <f>IF(SUM($AH$11,$AH$28)&gt;0,"",IF(Presentación!AM381="","",Presentación!AM381))</f>
        <v/>
      </c>
      <c r="E440" s="935"/>
      <c r="F440" s="935"/>
      <c r="G440" s="746" t="str">
        <f>IF(SUM($AH$11,$AH$28)&gt;0,"",IF(Presentación!AL381="","",Presentación!AL381))</f>
        <v/>
      </c>
      <c r="H440" s="746"/>
      <c r="I440" s="746"/>
      <c r="J440" s="746"/>
      <c r="K440" s="746"/>
      <c r="L440" s="746"/>
      <c r="M440" s="746"/>
      <c r="N440" s="746"/>
      <c r="O440" s="746"/>
      <c r="P440" s="746"/>
      <c r="Q440" s="746"/>
      <c r="R440" s="746"/>
      <c r="S440" s="746"/>
      <c r="T440" s="746"/>
      <c r="U440" s="746"/>
      <c r="V440" s="746"/>
      <c r="W440" s="746"/>
      <c r="X440" s="746"/>
      <c r="Y440" s="685"/>
      <c r="Z440" s="685"/>
      <c r="AA440" s="685"/>
      <c r="AB440" s="685"/>
      <c r="AC440" s="685"/>
      <c r="AD440" s="685"/>
      <c r="AR440" s="699">
        <f t="shared" si="5"/>
        <v>0</v>
      </c>
      <c r="AS440" s="696"/>
    </row>
    <row r="441" spans="3:45" ht="15" customHeight="1">
      <c r="C441" s="150" t="s">
        <v>1634</v>
      </c>
      <c r="D441" s="935" t="str">
        <f>IF(SUM($AH$11,$AH$28)&gt;0,"",IF(Presentación!AM382="","",Presentación!AM382))</f>
        <v/>
      </c>
      <c r="E441" s="935"/>
      <c r="F441" s="935"/>
      <c r="G441" s="746" t="str">
        <f>IF(SUM($AH$11,$AH$28)&gt;0,"",IF(Presentación!AL382="","",Presentación!AL382))</f>
        <v/>
      </c>
      <c r="H441" s="746"/>
      <c r="I441" s="746"/>
      <c r="J441" s="746"/>
      <c r="K441" s="746"/>
      <c r="L441" s="746"/>
      <c r="M441" s="746"/>
      <c r="N441" s="746"/>
      <c r="O441" s="746"/>
      <c r="P441" s="746"/>
      <c r="Q441" s="746"/>
      <c r="R441" s="746"/>
      <c r="S441" s="746"/>
      <c r="T441" s="746"/>
      <c r="U441" s="746"/>
      <c r="V441" s="746"/>
      <c r="W441" s="746"/>
      <c r="X441" s="746"/>
      <c r="Y441" s="685"/>
      <c r="Z441" s="685"/>
      <c r="AA441" s="685"/>
      <c r="AB441" s="685"/>
      <c r="AC441" s="685"/>
      <c r="AD441" s="685"/>
      <c r="AR441" s="699">
        <f t="shared" si="5"/>
        <v>0</v>
      </c>
      <c r="AS441" s="696"/>
    </row>
    <row r="442" spans="3:45" ht="15" customHeight="1">
      <c r="C442" s="150" t="s">
        <v>1635</v>
      </c>
      <c r="D442" s="935" t="str">
        <f>IF(SUM($AH$11,$AH$28)&gt;0,"",IF(Presentación!AM383="","",Presentación!AM383))</f>
        <v/>
      </c>
      <c r="E442" s="935"/>
      <c r="F442" s="935"/>
      <c r="G442" s="746" t="str">
        <f>IF(SUM($AH$11,$AH$28)&gt;0,"",IF(Presentación!AL383="","",Presentación!AL383))</f>
        <v/>
      </c>
      <c r="H442" s="746"/>
      <c r="I442" s="746"/>
      <c r="J442" s="746"/>
      <c r="K442" s="746"/>
      <c r="L442" s="746"/>
      <c r="M442" s="746"/>
      <c r="N442" s="746"/>
      <c r="O442" s="746"/>
      <c r="P442" s="746"/>
      <c r="Q442" s="746"/>
      <c r="R442" s="746"/>
      <c r="S442" s="746"/>
      <c r="T442" s="746"/>
      <c r="U442" s="746"/>
      <c r="V442" s="746"/>
      <c r="W442" s="746"/>
      <c r="X442" s="746"/>
      <c r="Y442" s="685"/>
      <c r="Z442" s="685"/>
      <c r="AA442" s="685"/>
      <c r="AB442" s="685"/>
      <c r="AC442" s="685"/>
      <c r="AD442" s="685"/>
      <c r="AR442" s="699">
        <f t="shared" si="5"/>
        <v>0</v>
      </c>
      <c r="AS442" s="696"/>
    </row>
    <row r="443" spans="3:45" ht="15" customHeight="1">
      <c r="C443" s="150" t="s">
        <v>1636</v>
      </c>
      <c r="D443" s="935" t="str">
        <f>IF(SUM($AH$11,$AH$28)&gt;0,"",IF(Presentación!AM384="","",Presentación!AM384))</f>
        <v/>
      </c>
      <c r="E443" s="935"/>
      <c r="F443" s="935"/>
      <c r="G443" s="746" t="str">
        <f>IF(SUM($AH$11,$AH$28)&gt;0,"",IF(Presentación!AL384="","",Presentación!AL384))</f>
        <v/>
      </c>
      <c r="H443" s="746"/>
      <c r="I443" s="746"/>
      <c r="J443" s="746"/>
      <c r="K443" s="746"/>
      <c r="L443" s="746"/>
      <c r="M443" s="746"/>
      <c r="N443" s="746"/>
      <c r="O443" s="746"/>
      <c r="P443" s="746"/>
      <c r="Q443" s="746"/>
      <c r="R443" s="746"/>
      <c r="S443" s="746"/>
      <c r="T443" s="746"/>
      <c r="U443" s="746"/>
      <c r="V443" s="746"/>
      <c r="W443" s="746"/>
      <c r="X443" s="746"/>
      <c r="Y443" s="685"/>
      <c r="Z443" s="685"/>
      <c r="AA443" s="685"/>
      <c r="AB443" s="685"/>
      <c r="AC443" s="685"/>
      <c r="AD443" s="685"/>
      <c r="AR443" s="699">
        <f t="shared" si="5"/>
        <v>0</v>
      </c>
      <c r="AS443" s="696"/>
    </row>
    <row r="444" spans="3:45" ht="15" customHeight="1">
      <c r="C444" s="150" t="s">
        <v>1637</v>
      </c>
      <c r="D444" s="935" t="str">
        <f>IF(SUM($AH$11,$AH$28)&gt;0,"",IF(Presentación!AM385="","",Presentación!AM385))</f>
        <v/>
      </c>
      <c r="E444" s="935"/>
      <c r="F444" s="935"/>
      <c r="G444" s="746" t="str">
        <f>IF(SUM($AH$11,$AH$28)&gt;0,"",IF(Presentación!AL385="","",Presentación!AL385))</f>
        <v/>
      </c>
      <c r="H444" s="746"/>
      <c r="I444" s="746"/>
      <c r="J444" s="746"/>
      <c r="K444" s="746"/>
      <c r="L444" s="746"/>
      <c r="M444" s="746"/>
      <c r="N444" s="746"/>
      <c r="O444" s="746"/>
      <c r="P444" s="746"/>
      <c r="Q444" s="746"/>
      <c r="R444" s="746"/>
      <c r="S444" s="746"/>
      <c r="T444" s="746"/>
      <c r="U444" s="746"/>
      <c r="V444" s="746"/>
      <c r="W444" s="746"/>
      <c r="X444" s="746"/>
      <c r="Y444" s="685"/>
      <c r="Z444" s="685"/>
      <c r="AA444" s="685"/>
      <c r="AB444" s="685"/>
      <c r="AC444" s="685"/>
      <c r="AD444" s="685"/>
      <c r="AR444" s="699">
        <f t="shared" si="5"/>
        <v>0</v>
      </c>
      <c r="AS444" s="696"/>
    </row>
    <row r="445" spans="3:45" ht="15" customHeight="1">
      <c r="C445" s="150" t="s">
        <v>1638</v>
      </c>
      <c r="D445" s="935" t="str">
        <f>IF(SUM($AH$11,$AH$28)&gt;0,"",IF(Presentación!AM386="","",Presentación!AM386))</f>
        <v/>
      </c>
      <c r="E445" s="935"/>
      <c r="F445" s="935"/>
      <c r="G445" s="746" t="str">
        <f>IF(SUM($AH$11,$AH$28)&gt;0,"",IF(Presentación!AL386="","",Presentación!AL386))</f>
        <v/>
      </c>
      <c r="H445" s="746"/>
      <c r="I445" s="746"/>
      <c r="J445" s="746"/>
      <c r="K445" s="746"/>
      <c r="L445" s="746"/>
      <c r="M445" s="746"/>
      <c r="N445" s="746"/>
      <c r="O445" s="746"/>
      <c r="P445" s="746"/>
      <c r="Q445" s="746"/>
      <c r="R445" s="746"/>
      <c r="S445" s="746"/>
      <c r="T445" s="746"/>
      <c r="U445" s="746"/>
      <c r="V445" s="746"/>
      <c r="W445" s="746"/>
      <c r="X445" s="746"/>
      <c r="Y445" s="685"/>
      <c r="Z445" s="685"/>
      <c r="AA445" s="685"/>
      <c r="AB445" s="685"/>
      <c r="AC445" s="685"/>
      <c r="AD445" s="685"/>
      <c r="AR445" s="699">
        <f t="shared" si="5"/>
        <v>0</v>
      </c>
      <c r="AS445" s="696"/>
    </row>
    <row r="446" spans="3:45" ht="15" customHeight="1">
      <c r="C446" s="150" t="s">
        <v>1639</v>
      </c>
      <c r="D446" s="935" t="str">
        <f>IF(SUM($AH$11,$AH$28)&gt;0,"",IF(Presentación!AM387="","",Presentación!AM387))</f>
        <v/>
      </c>
      <c r="E446" s="935"/>
      <c r="F446" s="935"/>
      <c r="G446" s="746" t="str">
        <f>IF(SUM($AH$11,$AH$28)&gt;0,"",IF(Presentación!AL387="","",Presentación!AL387))</f>
        <v/>
      </c>
      <c r="H446" s="746"/>
      <c r="I446" s="746"/>
      <c r="J446" s="746"/>
      <c r="K446" s="746"/>
      <c r="L446" s="746"/>
      <c r="M446" s="746"/>
      <c r="N446" s="746"/>
      <c r="O446" s="746"/>
      <c r="P446" s="746"/>
      <c r="Q446" s="746"/>
      <c r="R446" s="746"/>
      <c r="S446" s="746"/>
      <c r="T446" s="746"/>
      <c r="U446" s="746"/>
      <c r="V446" s="746"/>
      <c r="W446" s="746"/>
      <c r="X446" s="746"/>
      <c r="Y446" s="685"/>
      <c r="Z446" s="685"/>
      <c r="AA446" s="685"/>
      <c r="AB446" s="685"/>
      <c r="AC446" s="685"/>
      <c r="AD446" s="685"/>
      <c r="AR446" s="699">
        <f t="shared" si="5"/>
        <v>0</v>
      </c>
      <c r="AS446" s="696"/>
    </row>
    <row r="447" spans="3:45" ht="15" customHeight="1">
      <c r="C447" s="150" t="s">
        <v>1640</v>
      </c>
      <c r="D447" s="935" t="str">
        <f>IF(SUM($AH$11,$AH$28)&gt;0,"",IF(Presentación!AM388="","",Presentación!AM388))</f>
        <v/>
      </c>
      <c r="E447" s="935"/>
      <c r="F447" s="935"/>
      <c r="G447" s="746" t="str">
        <f>IF(SUM($AH$11,$AH$28)&gt;0,"",IF(Presentación!AL388="","",Presentación!AL388))</f>
        <v/>
      </c>
      <c r="H447" s="746"/>
      <c r="I447" s="746"/>
      <c r="J447" s="746"/>
      <c r="K447" s="746"/>
      <c r="L447" s="746"/>
      <c r="M447" s="746"/>
      <c r="N447" s="746"/>
      <c r="O447" s="746"/>
      <c r="P447" s="746"/>
      <c r="Q447" s="746"/>
      <c r="R447" s="746"/>
      <c r="S447" s="746"/>
      <c r="T447" s="746"/>
      <c r="U447" s="746"/>
      <c r="V447" s="746"/>
      <c r="W447" s="746"/>
      <c r="X447" s="746"/>
      <c r="Y447" s="685"/>
      <c r="Z447" s="685"/>
      <c r="AA447" s="685"/>
      <c r="AB447" s="685"/>
      <c r="AC447" s="685"/>
      <c r="AD447" s="685"/>
      <c r="AR447" s="699">
        <f t="shared" si="5"/>
        <v>0</v>
      </c>
      <c r="AS447" s="696"/>
    </row>
    <row r="448" spans="3:45" ht="15" customHeight="1">
      <c r="C448" s="150" t="s">
        <v>1641</v>
      </c>
      <c r="D448" s="935" t="str">
        <f>IF(SUM($AH$11,$AH$28)&gt;0,"",IF(Presentación!AM389="","",Presentación!AM389))</f>
        <v/>
      </c>
      <c r="E448" s="935"/>
      <c r="F448" s="935"/>
      <c r="G448" s="746" t="str">
        <f>IF(SUM($AH$11,$AH$28)&gt;0,"",IF(Presentación!AL389="","",Presentación!AL389))</f>
        <v/>
      </c>
      <c r="H448" s="746"/>
      <c r="I448" s="746"/>
      <c r="J448" s="746"/>
      <c r="K448" s="746"/>
      <c r="L448" s="746"/>
      <c r="M448" s="746"/>
      <c r="N448" s="746"/>
      <c r="O448" s="746"/>
      <c r="P448" s="746"/>
      <c r="Q448" s="746"/>
      <c r="R448" s="746"/>
      <c r="S448" s="746"/>
      <c r="T448" s="746"/>
      <c r="U448" s="746"/>
      <c r="V448" s="746"/>
      <c r="W448" s="746"/>
      <c r="X448" s="746"/>
      <c r="Y448" s="685"/>
      <c r="Z448" s="685"/>
      <c r="AA448" s="685"/>
      <c r="AB448" s="685"/>
      <c r="AC448" s="685"/>
      <c r="AD448" s="685"/>
      <c r="AR448" s="699">
        <f t="shared" si="5"/>
        <v>0</v>
      </c>
      <c r="AS448" s="696"/>
    </row>
    <row r="449" spans="3:45" ht="15" customHeight="1">
      <c r="C449" s="150" t="s">
        <v>1642</v>
      </c>
      <c r="D449" s="935" t="str">
        <f>IF(SUM($AH$11,$AH$28)&gt;0,"",IF(Presentación!AM390="","",Presentación!AM390))</f>
        <v/>
      </c>
      <c r="E449" s="935"/>
      <c r="F449" s="935"/>
      <c r="G449" s="746" t="str">
        <f>IF(SUM($AH$11,$AH$28)&gt;0,"",IF(Presentación!AL390="","",Presentación!AL390))</f>
        <v/>
      </c>
      <c r="H449" s="746"/>
      <c r="I449" s="746"/>
      <c r="J449" s="746"/>
      <c r="K449" s="746"/>
      <c r="L449" s="746"/>
      <c r="M449" s="746"/>
      <c r="N449" s="746"/>
      <c r="O449" s="746"/>
      <c r="P449" s="746"/>
      <c r="Q449" s="746"/>
      <c r="R449" s="746"/>
      <c r="S449" s="746"/>
      <c r="T449" s="746"/>
      <c r="U449" s="746"/>
      <c r="V449" s="746"/>
      <c r="W449" s="746"/>
      <c r="X449" s="746"/>
      <c r="Y449" s="685"/>
      <c r="Z449" s="685"/>
      <c r="AA449" s="685"/>
      <c r="AB449" s="685"/>
      <c r="AC449" s="685"/>
      <c r="AD449" s="685"/>
      <c r="AR449" s="699">
        <f t="shared" si="5"/>
        <v>0</v>
      </c>
      <c r="AS449" s="696"/>
    </row>
    <row r="450" spans="3:45" ht="15" customHeight="1">
      <c r="C450" s="150" t="s">
        <v>1643</v>
      </c>
      <c r="D450" s="935" t="str">
        <f>IF(SUM($AH$11,$AH$28)&gt;0,"",IF(Presentación!AM391="","",Presentación!AM391))</f>
        <v/>
      </c>
      <c r="E450" s="935"/>
      <c r="F450" s="935"/>
      <c r="G450" s="746" t="str">
        <f>IF(SUM($AH$11,$AH$28)&gt;0,"",IF(Presentación!AL391="","",Presentación!AL391))</f>
        <v/>
      </c>
      <c r="H450" s="746"/>
      <c r="I450" s="746"/>
      <c r="J450" s="746"/>
      <c r="K450" s="746"/>
      <c r="L450" s="746"/>
      <c r="M450" s="746"/>
      <c r="N450" s="746"/>
      <c r="O450" s="746"/>
      <c r="P450" s="746"/>
      <c r="Q450" s="746"/>
      <c r="R450" s="746"/>
      <c r="S450" s="746"/>
      <c r="T450" s="746"/>
      <c r="U450" s="746"/>
      <c r="V450" s="746"/>
      <c r="W450" s="746"/>
      <c r="X450" s="746"/>
      <c r="Y450" s="685"/>
      <c r="Z450" s="685"/>
      <c r="AA450" s="685"/>
      <c r="AB450" s="685"/>
      <c r="AC450" s="685"/>
      <c r="AD450" s="685"/>
      <c r="AR450" s="699">
        <f t="shared" si="5"/>
        <v>0</v>
      </c>
      <c r="AS450" s="696"/>
    </row>
    <row r="451" spans="3:45" ht="15" customHeight="1">
      <c r="C451" s="150" t="s">
        <v>1644</v>
      </c>
      <c r="D451" s="935" t="str">
        <f>IF(SUM($AH$11,$AH$28)&gt;0,"",IF(Presentación!AM392="","",Presentación!AM392))</f>
        <v/>
      </c>
      <c r="E451" s="935"/>
      <c r="F451" s="935"/>
      <c r="G451" s="746" t="str">
        <f>IF(SUM($AH$11,$AH$28)&gt;0,"",IF(Presentación!AL392="","",Presentación!AL392))</f>
        <v/>
      </c>
      <c r="H451" s="746"/>
      <c r="I451" s="746"/>
      <c r="J451" s="746"/>
      <c r="K451" s="746"/>
      <c r="L451" s="746"/>
      <c r="M451" s="746"/>
      <c r="N451" s="746"/>
      <c r="O451" s="746"/>
      <c r="P451" s="746"/>
      <c r="Q451" s="746"/>
      <c r="R451" s="746"/>
      <c r="S451" s="746"/>
      <c r="T451" s="746"/>
      <c r="U451" s="746"/>
      <c r="V451" s="746"/>
      <c r="W451" s="746"/>
      <c r="X451" s="746"/>
      <c r="Y451" s="685"/>
      <c r="Z451" s="685"/>
      <c r="AA451" s="685"/>
      <c r="AB451" s="685"/>
      <c r="AC451" s="685"/>
      <c r="AD451" s="685"/>
      <c r="AR451" s="699">
        <f t="shared" si="5"/>
        <v>0</v>
      </c>
      <c r="AS451" s="696"/>
    </row>
    <row r="452" spans="3:45" ht="15" customHeight="1">
      <c r="C452" s="150" t="s">
        <v>1645</v>
      </c>
      <c r="D452" s="935" t="str">
        <f>IF(SUM($AH$11,$AH$28)&gt;0,"",IF(Presentación!AM393="","",Presentación!AM393))</f>
        <v/>
      </c>
      <c r="E452" s="935"/>
      <c r="F452" s="935"/>
      <c r="G452" s="746" t="str">
        <f>IF(SUM($AH$11,$AH$28)&gt;0,"",IF(Presentación!AL393="","",Presentación!AL393))</f>
        <v/>
      </c>
      <c r="H452" s="746"/>
      <c r="I452" s="746"/>
      <c r="J452" s="746"/>
      <c r="K452" s="746"/>
      <c r="L452" s="746"/>
      <c r="M452" s="746"/>
      <c r="N452" s="746"/>
      <c r="O452" s="746"/>
      <c r="P452" s="746"/>
      <c r="Q452" s="746"/>
      <c r="R452" s="746"/>
      <c r="S452" s="746"/>
      <c r="T452" s="746"/>
      <c r="U452" s="746"/>
      <c r="V452" s="746"/>
      <c r="W452" s="746"/>
      <c r="X452" s="746"/>
      <c r="Y452" s="685"/>
      <c r="Z452" s="685"/>
      <c r="AA452" s="685"/>
      <c r="AB452" s="685"/>
      <c r="AC452" s="685"/>
      <c r="AD452" s="685"/>
      <c r="AR452" s="699">
        <f t="shared" si="5"/>
        <v>0</v>
      </c>
      <c r="AS452" s="696"/>
    </row>
    <row r="453" spans="3:45" ht="15" customHeight="1">
      <c r="C453" s="150" t="s">
        <v>1646</v>
      </c>
      <c r="D453" s="935" t="str">
        <f>IF(SUM($AH$11,$AH$28)&gt;0,"",IF(Presentación!AM394="","",Presentación!AM394))</f>
        <v/>
      </c>
      <c r="E453" s="935"/>
      <c r="F453" s="935"/>
      <c r="G453" s="746" t="str">
        <f>IF(SUM($AH$11,$AH$28)&gt;0,"",IF(Presentación!AL394="","",Presentación!AL394))</f>
        <v/>
      </c>
      <c r="H453" s="746"/>
      <c r="I453" s="746"/>
      <c r="J453" s="746"/>
      <c r="K453" s="746"/>
      <c r="L453" s="746"/>
      <c r="M453" s="746"/>
      <c r="N453" s="746"/>
      <c r="O453" s="746"/>
      <c r="P453" s="746"/>
      <c r="Q453" s="746"/>
      <c r="R453" s="746"/>
      <c r="S453" s="746"/>
      <c r="T453" s="746"/>
      <c r="U453" s="746"/>
      <c r="V453" s="746"/>
      <c r="W453" s="746"/>
      <c r="X453" s="746"/>
      <c r="Y453" s="685"/>
      <c r="Z453" s="685"/>
      <c r="AA453" s="685"/>
      <c r="AB453" s="685"/>
      <c r="AC453" s="685"/>
      <c r="AD453" s="685"/>
      <c r="AR453" s="699">
        <f t="shared" ref="AR453:AR516" si="6">IF($AH$58=$AJ$58,0,IF(OR(AND(D453&lt;&gt;"",G453&lt;&gt;"",SUM(Y453)&gt;0,COUNTA(Y453)=COUNTA($Y$65)),AND(D453&lt;&gt;"",G453&lt;&gt;"",COUNTIF(Y453,"NS")=COUNTA($Y$65)),AND(D453&lt;&gt;"",G453&lt;&gt;"",SUM(Y453)=0,COUNTA(Y453)=0),AND(D453="",G453="",COUNTA(Y453)=0)),0,1))</f>
        <v>0</v>
      </c>
      <c r="AS453" s="696"/>
    </row>
    <row r="454" spans="3:45" ht="15" customHeight="1">
      <c r="C454" s="150" t="s">
        <v>1647</v>
      </c>
      <c r="D454" s="935" t="str">
        <f>IF(SUM($AH$11,$AH$28)&gt;0,"",IF(Presentación!AM395="","",Presentación!AM395))</f>
        <v/>
      </c>
      <c r="E454" s="935"/>
      <c r="F454" s="935"/>
      <c r="G454" s="746" t="str">
        <f>IF(SUM($AH$11,$AH$28)&gt;0,"",IF(Presentación!AL395="","",Presentación!AL395))</f>
        <v/>
      </c>
      <c r="H454" s="746"/>
      <c r="I454" s="746"/>
      <c r="J454" s="746"/>
      <c r="K454" s="746"/>
      <c r="L454" s="746"/>
      <c r="M454" s="746"/>
      <c r="N454" s="746"/>
      <c r="O454" s="746"/>
      <c r="P454" s="746"/>
      <c r="Q454" s="746"/>
      <c r="R454" s="746"/>
      <c r="S454" s="746"/>
      <c r="T454" s="746"/>
      <c r="U454" s="746"/>
      <c r="V454" s="746"/>
      <c r="W454" s="746"/>
      <c r="X454" s="746"/>
      <c r="Y454" s="685"/>
      <c r="Z454" s="685"/>
      <c r="AA454" s="685"/>
      <c r="AB454" s="685"/>
      <c r="AC454" s="685"/>
      <c r="AD454" s="685"/>
      <c r="AR454" s="699">
        <f t="shared" si="6"/>
        <v>0</v>
      </c>
      <c r="AS454" s="696"/>
    </row>
    <row r="455" spans="3:45" ht="15" customHeight="1">
      <c r="C455" s="150" t="s">
        <v>1648</v>
      </c>
      <c r="D455" s="935" t="str">
        <f>IF(SUM($AH$11,$AH$28)&gt;0,"",IF(Presentación!AM396="","",Presentación!AM396))</f>
        <v/>
      </c>
      <c r="E455" s="935"/>
      <c r="F455" s="935"/>
      <c r="G455" s="746" t="str">
        <f>IF(SUM($AH$11,$AH$28)&gt;0,"",IF(Presentación!AL396="","",Presentación!AL396))</f>
        <v/>
      </c>
      <c r="H455" s="746"/>
      <c r="I455" s="746"/>
      <c r="J455" s="746"/>
      <c r="K455" s="746"/>
      <c r="L455" s="746"/>
      <c r="M455" s="746"/>
      <c r="N455" s="746"/>
      <c r="O455" s="746"/>
      <c r="P455" s="746"/>
      <c r="Q455" s="746"/>
      <c r="R455" s="746"/>
      <c r="S455" s="746"/>
      <c r="T455" s="746"/>
      <c r="U455" s="746"/>
      <c r="V455" s="746"/>
      <c r="W455" s="746"/>
      <c r="X455" s="746"/>
      <c r="Y455" s="685"/>
      <c r="Z455" s="685"/>
      <c r="AA455" s="685"/>
      <c r="AB455" s="685"/>
      <c r="AC455" s="685"/>
      <c r="AD455" s="685"/>
      <c r="AR455" s="699">
        <f t="shared" si="6"/>
        <v>0</v>
      </c>
      <c r="AS455" s="696"/>
    </row>
    <row r="456" spans="3:45" ht="15" customHeight="1">
      <c r="C456" s="150" t="s">
        <v>1649</v>
      </c>
      <c r="D456" s="935" t="str">
        <f>IF(SUM($AH$11,$AH$28)&gt;0,"",IF(Presentación!AM397="","",Presentación!AM397))</f>
        <v/>
      </c>
      <c r="E456" s="935"/>
      <c r="F456" s="935"/>
      <c r="G456" s="746" t="str">
        <f>IF(SUM($AH$11,$AH$28)&gt;0,"",IF(Presentación!AL397="","",Presentación!AL397))</f>
        <v/>
      </c>
      <c r="H456" s="746"/>
      <c r="I456" s="746"/>
      <c r="J456" s="746"/>
      <c r="K456" s="746"/>
      <c r="L456" s="746"/>
      <c r="M456" s="746"/>
      <c r="N456" s="746"/>
      <c r="O456" s="746"/>
      <c r="P456" s="746"/>
      <c r="Q456" s="746"/>
      <c r="R456" s="746"/>
      <c r="S456" s="746"/>
      <c r="T456" s="746"/>
      <c r="U456" s="746"/>
      <c r="V456" s="746"/>
      <c r="W456" s="746"/>
      <c r="X456" s="746"/>
      <c r="Y456" s="685"/>
      <c r="Z456" s="685"/>
      <c r="AA456" s="685"/>
      <c r="AB456" s="685"/>
      <c r="AC456" s="685"/>
      <c r="AD456" s="685"/>
      <c r="AR456" s="699">
        <f t="shared" si="6"/>
        <v>0</v>
      </c>
      <c r="AS456" s="696"/>
    </row>
    <row r="457" spans="3:45" ht="15" customHeight="1">
      <c r="C457" s="150" t="s">
        <v>1650</v>
      </c>
      <c r="D457" s="935" t="str">
        <f>IF(SUM($AH$11,$AH$28)&gt;0,"",IF(Presentación!AM398="","",Presentación!AM398))</f>
        <v/>
      </c>
      <c r="E457" s="935"/>
      <c r="F457" s="935"/>
      <c r="G457" s="746" t="str">
        <f>IF(SUM($AH$11,$AH$28)&gt;0,"",IF(Presentación!AL398="","",Presentación!AL398))</f>
        <v/>
      </c>
      <c r="H457" s="746"/>
      <c r="I457" s="746"/>
      <c r="J457" s="746"/>
      <c r="K457" s="746"/>
      <c r="L457" s="746"/>
      <c r="M457" s="746"/>
      <c r="N457" s="746"/>
      <c r="O457" s="746"/>
      <c r="P457" s="746"/>
      <c r="Q457" s="746"/>
      <c r="R457" s="746"/>
      <c r="S457" s="746"/>
      <c r="T457" s="746"/>
      <c r="U457" s="746"/>
      <c r="V457" s="746"/>
      <c r="W457" s="746"/>
      <c r="X457" s="746"/>
      <c r="Y457" s="685"/>
      <c r="Z457" s="685"/>
      <c r="AA457" s="685"/>
      <c r="AB457" s="685"/>
      <c r="AC457" s="685"/>
      <c r="AD457" s="685"/>
      <c r="AR457" s="699">
        <f t="shared" si="6"/>
        <v>0</v>
      </c>
      <c r="AS457" s="696"/>
    </row>
    <row r="458" spans="3:45" ht="15" customHeight="1">
      <c r="C458" s="150" t="s">
        <v>1651</v>
      </c>
      <c r="D458" s="935" t="str">
        <f>IF(SUM($AH$11,$AH$28)&gt;0,"",IF(Presentación!AM399="","",Presentación!AM399))</f>
        <v/>
      </c>
      <c r="E458" s="935"/>
      <c r="F458" s="935"/>
      <c r="G458" s="746" t="str">
        <f>IF(SUM($AH$11,$AH$28)&gt;0,"",IF(Presentación!AL399="","",Presentación!AL399))</f>
        <v/>
      </c>
      <c r="H458" s="746"/>
      <c r="I458" s="746"/>
      <c r="J458" s="746"/>
      <c r="K458" s="746"/>
      <c r="L458" s="746"/>
      <c r="M458" s="746"/>
      <c r="N458" s="746"/>
      <c r="O458" s="746"/>
      <c r="P458" s="746"/>
      <c r="Q458" s="746"/>
      <c r="R458" s="746"/>
      <c r="S458" s="746"/>
      <c r="T458" s="746"/>
      <c r="U458" s="746"/>
      <c r="V458" s="746"/>
      <c r="W458" s="746"/>
      <c r="X458" s="746"/>
      <c r="Y458" s="685"/>
      <c r="Z458" s="685"/>
      <c r="AA458" s="685"/>
      <c r="AB458" s="685"/>
      <c r="AC458" s="685"/>
      <c r="AD458" s="685"/>
      <c r="AR458" s="699">
        <f t="shared" si="6"/>
        <v>0</v>
      </c>
      <c r="AS458" s="696"/>
    </row>
    <row r="459" spans="3:45" ht="15" customHeight="1">
      <c r="C459" s="150" t="s">
        <v>1652</v>
      </c>
      <c r="D459" s="935" t="str">
        <f>IF(SUM($AH$11,$AH$28)&gt;0,"",IF(Presentación!AM400="","",Presentación!AM400))</f>
        <v/>
      </c>
      <c r="E459" s="935"/>
      <c r="F459" s="935"/>
      <c r="G459" s="746" t="str">
        <f>IF(SUM($AH$11,$AH$28)&gt;0,"",IF(Presentación!AL400="","",Presentación!AL400))</f>
        <v/>
      </c>
      <c r="H459" s="746"/>
      <c r="I459" s="746"/>
      <c r="J459" s="746"/>
      <c r="K459" s="746"/>
      <c r="L459" s="746"/>
      <c r="M459" s="746"/>
      <c r="N459" s="746"/>
      <c r="O459" s="746"/>
      <c r="P459" s="746"/>
      <c r="Q459" s="746"/>
      <c r="R459" s="746"/>
      <c r="S459" s="746"/>
      <c r="T459" s="746"/>
      <c r="U459" s="746"/>
      <c r="V459" s="746"/>
      <c r="W459" s="746"/>
      <c r="X459" s="746"/>
      <c r="Y459" s="685"/>
      <c r="Z459" s="685"/>
      <c r="AA459" s="685"/>
      <c r="AB459" s="685"/>
      <c r="AC459" s="685"/>
      <c r="AD459" s="685"/>
      <c r="AR459" s="699">
        <f t="shared" si="6"/>
        <v>0</v>
      </c>
      <c r="AS459" s="696"/>
    </row>
    <row r="460" spans="3:45" ht="15" customHeight="1">
      <c r="C460" s="150" t="s">
        <v>1653</v>
      </c>
      <c r="D460" s="935" t="str">
        <f>IF(SUM($AH$11,$AH$28)&gt;0,"",IF(Presentación!AM401="","",Presentación!AM401))</f>
        <v/>
      </c>
      <c r="E460" s="935"/>
      <c r="F460" s="935"/>
      <c r="G460" s="746" t="str">
        <f>IF(SUM($AH$11,$AH$28)&gt;0,"",IF(Presentación!AL401="","",Presentación!AL401))</f>
        <v/>
      </c>
      <c r="H460" s="746"/>
      <c r="I460" s="746"/>
      <c r="J460" s="746"/>
      <c r="K460" s="746"/>
      <c r="L460" s="746"/>
      <c r="M460" s="746"/>
      <c r="N460" s="746"/>
      <c r="O460" s="746"/>
      <c r="P460" s="746"/>
      <c r="Q460" s="746"/>
      <c r="R460" s="746"/>
      <c r="S460" s="746"/>
      <c r="T460" s="746"/>
      <c r="U460" s="746"/>
      <c r="V460" s="746"/>
      <c r="W460" s="746"/>
      <c r="X460" s="746"/>
      <c r="Y460" s="685"/>
      <c r="Z460" s="685"/>
      <c r="AA460" s="685"/>
      <c r="AB460" s="685"/>
      <c r="AC460" s="685"/>
      <c r="AD460" s="685"/>
      <c r="AR460" s="699">
        <f t="shared" si="6"/>
        <v>0</v>
      </c>
      <c r="AS460" s="696"/>
    </row>
    <row r="461" spans="3:45" ht="15" customHeight="1">
      <c r="C461" s="150" t="s">
        <v>1654</v>
      </c>
      <c r="D461" s="935" t="str">
        <f>IF(SUM($AH$11,$AH$28)&gt;0,"",IF(Presentación!AM402="","",Presentación!AM402))</f>
        <v/>
      </c>
      <c r="E461" s="935"/>
      <c r="F461" s="935"/>
      <c r="G461" s="746" t="str">
        <f>IF(SUM($AH$11,$AH$28)&gt;0,"",IF(Presentación!AL402="","",Presentación!AL402))</f>
        <v/>
      </c>
      <c r="H461" s="746"/>
      <c r="I461" s="746"/>
      <c r="J461" s="746"/>
      <c r="K461" s="746"/>
      <c r="L461" s="746"/>
      <c r="M461" s="746"/>
      <c r="N461" s="746"/>
      <c r="O461" s="746"/>
      <c r="P461" s="746"/>
      <c r="Q461" s="746"/>
      <c r="R461" s="746"/>
      <c r="S461" s="746"/>
      <c r="T461" s="746"/>
      <c r="U461" s="746"/>
      <c r="V461" s="746"/>
      <c r="W461" s="746"/>
      <c r="X461" s="746"/>
      <c r="Y461" s="685"/>
      <c r="Z461" s="685"/>
      <c r="AA461" s="685"/>
      <c r="AB461" s="685"/>
      <c r="AC461" s="685"/>
      <c r="AD461" s="685"/>
      <c r="AR461" s="699">
        <f t="shared" si="6"/>
        <v>0</v>
      </c>
      <c r="AS461" s="696"/>
    </row>
    <row r="462" spans="3:45" ht="15" customHeight="1">
      <c r="C462" s="150" t="s">
        <v>1655</v>
      </c>
      <c r="D462" s="935" t="str">
        <f>IF(SUM($AH$11,$AH$28)&gt;0,"",IF(Presentación!AM403="","",Presentación!AM403))</f>
        <v/>
      </c>
      <c r="E462" s="935"/>
      <c r="F462" s="935"/>
      <c r="G462" s="746" t="str">
        <f>IF(SUM($AH$11,$AH$28)&gt;0,"",IF(Presentación!AL403="","",Presentación!AL403))</f>
        <v/>
      </c>
      <c r="H462" s="746"/>
      <c r="I462" s="746"/>
      <c r="J462" s="746"/>
      <c r="K462" s="746"/>
      <c r="L462" s="746"/>
      <c r="M462" s="746"/>
      <c r="N462" s="746"/>
      <c r="O462" s="746"/>
      <c r="P462" s="746"/>
      <c r="Q462" s="746"/>
      <c r="R462" s="746"/>
      <c r="S462" s="746"/>
      <c r="T462" s="746"/>
      <c r="U462" s="746"/>
      <c r="V462" s="746"/>
      <c r="W462" s="746"/>
      <c r="X462" s="746"/>
      <c r="Y462" s="685"/>
      <c r="Z462" s="685"/>
      <c r="AA462" s="685"/>
      <c r="AB462" s="685"/>
      <c r="AC462" s="685"/>
      <c r="AD462" s="685"/>
      <c r="AR462" s="699">
        <f t="shared" si="6"/>
        <v>0</v>
      </c>
      <c r="AS462" s="696"/>
    </row>
    <row r="463" spans="3:45" ht="15" customHeight="1">
      <c r="C463" s="150" t="s">
        <v>1656</v>
      </c>
      <c r="D463" s="935" t="str">
        <f>IF(SUM($AH$11,$AH$28)&gt;0,"",IF(Presentación!AM404="","",Presentación!AM404))</f>
        <v/>
      </c>
      <c r="E463" s="935"/>
      <c r="F463" s="935"/>
      <c r="G463" s="746" t="str">
        <f>IF(SUM($AH$11,$AH$28)&gt;0,"",IF(Presentación!AL404="","",Presentación!AL404))</f>
        <v/>
      </c>
      <c r="H463" s="746"/>
      <c r="I463" s="746"/>
      <c r="J463" s="746"/>
      <c r="K463" s="746"/>
      <c r="L463" s="746"/>
      <c r="M463" s="746"/>
      <c r="N463" s="746"/>
      <c r="O463" s="746"/>
      <c r="P463" s="746"/>
      <c r="Q463" s="746"/>
      <c r="R463" s="746"/>
      <c r="S463" s="746"/>
      <c r="T463" s="746"/>
      <c r="U463" s="746"/>
      <c r="V463" s="746"/>
      <c r="W463" s="746"/>
      <c r="X463" s="746"/>
      <c r="Y463" s="685"/>
      <c r="Z463" s="685"/>
      <c r="AA463" s="685"/>
      <c r="AB463" s="685"/>
      <c r="AC463" s="685"/>
      <c r="AD463" s="685"/>
      <c r="AR463" s="699">
        <f t="shared" si="6"/>
        <v>0</v>
      </c>
      <c r="AS463" s="696"/>
    </row>
    <row r="464" spans="3:45" ht="15" customHeight="1">
      <c r="C464" s="150" t="s">
        <v>1657</v>
      </c>
      <c r="D464" s="935" t="str">
        <f>IF(SUM($AH$11,$AH$28)&gt;0,"",IF(Presentación!AM405="","",Presentación!AM405))</f>
        <v/>
      </c>
      <c r="E464" s="935"/>
      <c r="F464" s="935"/>
      <c r="G464" s="746" t="str">
        <f>IF(SUM($AH$11,$AH$28)&gt;0,"",IF(Presentación!AL405="","",Presentación!AL405))</f>
        <v/>
      </c>
      <c r="H464" s="746"/>
      <c r="I464" s="746"/>
      <c r="J464" s="746"/>
      <c r="K464" s="746"/>
      <c r="L464" s="746"/>
      <c r="M464" s="746"/>
      <c r="N464" s="746"/>
      <c r="O464" s="746"/>
      <c r="P464" s="746"/>
      <c r="Q464" s="746"/>
      <c r="R464" s="746"/>
      <c r="S464" s="746"/>
      <c r="T464" s="746"/>
      <c r="U464" s="746"/>
      <c r="V464" s="746"/>
      <c r="W464" s="746"/>
      <c r="X464" s="746"/>
      <c r="Y464" s="685"/>
      <c r="Z464" s="685"/>
      <c r="AA464" s="685"/>
      <c r="AB464" s="685"/>
      <c r="AC464" s="685"/>
      <c r="AD464" s="685"/>
      <c r="AR464" s="699">
        <f t="shared" si="6"/>
        <v>0</v>
      </c>
      <c r="AS464" s="696"/>
    </row>
    <row r="465" spans="3:45" ht="15" customHeight="1">
      <c r="C465" s="150" t="s">
        <v>1658</v>
      </c>
      <c r="D465" s="935" t="str">
        <f>IF(SUM($AH$11,$AH$28)&gt;0,"",IF(Presentación!AM406="","",Presentación!AM406))</f>
        <v/>
      </c>
      <c r="E465" s="935"/>
      <c r="F465" s="935"/>
      <c r="G465" s="746" t="str">
        <f>IF(SUM($AH$11,$AH$28)&gt;0,"",IF(Presentación!AL406="","",Presentación!AL406))</f>
        <v/>
      </c>
      <c r="H465" s="746"/>
      <c r="I465" s="746"/>
      <c r="J465" s="746"/>
      <c r="K465" s="746"/>
      <c r="L465" s="746"/>
      <c r="M465" s="746"/>
      <c r="N465" s="746"/>
      <c r="O465" s="746"/>
      <c r="P465" s="746"/>
      <c r="Q465" s="746"/>
      <c r="R465" s="746"/>
      <c r="S465" s="746"/>
      <c r="T465" s="746"/>
      <c r="U465" s="746"/>
      <c r="V465" s="746"/>
      <c r="W465" s="746"/>
      <c r="X465" s="746"/>
      <c r="Y465" s="685"/>
      <c r="Z465" s="685"/>
      <c r="AA465" s="685"/>
      <c r="AB465" s="685"/>
      <c r="AC465" s="685"/>
      <c r="AD465" s="685"/>
      <c r="AR465" s="699">
        <f t="shared" si="6"/>
        <v>0</v>
      </c>
      <c r="AS465" s="696"/>
    </row>
    <row r="466" spans="3:45" ht="15" customHeight="1">
      <c r="C466" s="150" t="s">
        <v>1659</v>
      </c>
      <c r="D466" s="935" t="str">
        <f>IF(SUM($AH$11,$AH$28)&gt;0,"",IF(Presentación!AM407="","",Presentación!AM407))</f>
        <v/>
      </c>
      <c r="E466" s="935"/>
      <c r="F466" s="935"/>
      <c r="G466" s="746" t="str">
        <f>IF(SUM($AH$11,$AH$28)&gt;0,"",IF(Presentación!AL407="","",Presentación!AL407))</f>
        <v/>
      </c>
      <c r="H466" s="746"/>
      <c r="I466" s="746"/>
      <c r="J466" s="746"/>
      <c r="K466" s="746"/>
      <c r="L466" s="746"/>
      <c r="M466" s="746"/>
      <c r="N466" s="746"/>
      <c r="O466" s="746"/>
      <c r="P466" s="746"/>
      <c r="Q466" s="746"/>
      <c r="R466" s="746"/>
      <c r="S466" s="746"/>
      <c r="T466" s="746"/>
      <c r="U466" s="746"/>
      <c r="V466" s="746"/>
      <c r="W466" s="746"/>
      <c r="X466" s="746"/>
      <c r="Y466" s="685"/>
      <c r="Z466" s="685"/>
      <c r="AA466" s="685"/>
      <c r="AB466" s="685"/>
      <c r="AC466" s="685"/>
      <c r="AD466" s="685"/>
      <c r="AR466" s="699">
        <f t="shared" si="6"/>
        <v>0</v>
      </c>
      <c r="AS466" s="696"/>
    </row>
    <row r="467" spans="3:45" ht="15" customHeight="1">
      <c r="C467" s="150" t="s">
        <v>1660</v>
      </c>
      <c r="D467" s="935" t="str">
        <f>IF(SUM($AH$11,$AH$28)&gt;0,"",IF(Presentación!AM408="","",Presentación!AM408))</f>
        <v/>
      </c>
      <c r="E467" s="935"/>
      <c r="F467" s="935"/>
      <c r="G467" s="746" t="str">
        <f>IF(SUM($AH$11,$AH$28)&gt;0,"",IF(Presentación!AL408="","",Presentación!AL408))</f>
        <v/>
      </c>
      <c r="H467" s="746"/>
      <c r="I467" s="746"/>
      <c r="J467" s="746"/>
      <c r="K467" s="746"/>
      <c r="L467" s="746"/>
      <c r="M467" s="746"/>
      <c r="N467" s="746"/>
      <c r="O467" s="746"/>
      <c r="P467" s="746"/>
      <c r="Q467" s="746"/>
      <c r="R467" s="746"/>
      <c r="S467" s="746"/>
      <c r="T467" s="746"/>
      <c r="U467" s="746"/>
      <c r="V467" s="746"/>
      <c r="W467" s="746"/>
      <c r="X467" s="746"/>
      <c r="Y467" s="685"/>
      <c r="Z467" s="685"/>
      <c r="AA467" s="685"/>
      <c r="AB467" s="685"/>
      <c r="AC467" s="685"/>
      <c r="AD467" s="685"/>
      <c r="AR467" s="699">
        <f t="shared" si="6"/>
        <v>0</v>
      </c>
      <c r="AS467" s="696"/>
    </row>
    <row r="468" spans="3:45" ht="15" customHeight="1">
      <c r="C468" s="150" t="s">
        <v>1661</v>
      </c>
      <c r="D468" s="935" t="str">
        <f>IF(SUM($AH$11,$AH$28)&gt;0,"",IF(Presentación!AM409="","",Presentación!AM409))</f>
        <v/>
      </c>
      <c r="E468" s="935"/>
      <c r="F468" s="935"/>
      <c r="G468" s="746" t="str">
        <f>IF(SUM($AH$11,$AH$28)&gt;0,"",IF(Presentación!AL409="","",Presentación!AL409))</f>
        <v/>
      </c>
      <c r="H468" s="746"/>
      <c r="I468" s="746"/>
      <c r="J468" s="746"/>
      <c r="K468" s="746"/>
      <c r="L468" s="746"/>
      <c r="M468" s="746"/>
      <c r="N468" s="746"/>
      <c r="O468" s="746"/>
      <c r="P468" s="746"/>
      <c r="Q468" s="746"/>
      <c r="R468" s="746"/>
      <c r="S468" s="746"/>
      <c r="T468" s="746"/>
      <c r="U468" s="746"/>
      <c r="V468" s="746"/>
      <c r="W468" s="746"/>
      <c r="X468" s="746"/>
      <c r="Y468" s="685"/>
      <c r="Z468" s="685"/>
      <c r="AA468" s="685"/>
      <c r="AB468" s="685"/>
      <c r="AC468" s="685"/>
      <c r="AD468" s="685"/>
      <c r="AR468" s="699">
        <f t="shared" si="6"/>
        <v>0</v>
      </c>
      <c r="AS468" s="696"/>
    </row>
    <row r="469" spans="3:45" ht="15" customHeight="1">
      <c r="C469" s="150" t="s">
        <v>1662</v>
      </c>
      <c r="D469" s="935" t="str">
        <f>IF(SUM($AH$11,$AH$28)&gt;0,"",IF(Presentación!AM410="","",Presentación!AM410))</f>
        <v/>
      </c>
      <c r="E469" s="935"/>
      <c r="F469" s="935"/>
      <c r="G469" s="746" t="str">
        <f>IF(SUM($AH$11,$AH$28)&gt;0,"",IF(Presentación!AL410="","",Presentación!AL410))</f>
        <v/>
      </c>
      <c r="H469" s="746"/>
      <c r="I469" s="746"/>
      <c r="J469" s="746"/>
      <c r="K469" s="746"/>
      <c r="L469" s="746"/>
      <c r="M469" s="746"/>
      <c r="N469" s="746"/>
      <c r="O469" s="746"/>
      <c r="P469" s="746"/>
      <c r="Q469" s="746"/>
      <c r="R469" s="746"/>
      <c r="S469" s="746"/>
      <c r="T469" s="746"/>
      <c r="U469" s="746"/>
      <c r="V469" s="746"/>
      <c r="W469" s="746"/>
      <c r="X469" s="746"/>
      <c r="Y469" s="685"/>
      <c r="Z469" s="685"/>
      <c r="AA469" s="685"/>
      <c r="AB469" s="685"/>
      <c r="AC469" s="685"/>
      <c r="AD469" s="685"/>
      <c r="AR469" s="699">
        <f t="shared" si="6"/>
        <v>0</v>
      </c>
      <c r="AS469" s="696"/>
    </row>
    <row r="470" spans="3:45" ht="15" customHeight="1">
      <c r="C470" s="150" t="s">
        <v>1663</v>
      </c>
      <c r="D470" s="935" t="str">
        <f>IF(SUM($AH$11,$AH$28)&gt;0,"",IF(Presentación!AM411="","",Presentación!AM411))</f>
        <v/>
      </c>
      <c r="E470" s="935"/>
      <c r="F470" s="935"/>
      <c r="G470" s="746" t="str">
        <f>IF(SUM($AH$11,$AH$28)&gt;0,"",IF(Presentación!AL411="","",Presentación!AL411))</f>
        <v/>
      </c>
      <c r="H470" s="746"/>
      <c r="I470" s="746"/>
      <c r="J470" s="746"/>
      <c r="K470" s="746"/>
      <c r="L470" s="746"/>
      <c r="M470" s="746"/>
      <c r="N470" s="746"/>
      <c r="O470" s="746"/>
      <c r="P470" s="746"/>
      <c r="Q470" s="746"/>
      <c r="R470" s="746"/>
      <c r="S470" s="746"/>
      <c r="T470" s="746"/>
      <c r="U470" s="746"/>
      <c r="V470" s="746"/>
      <c r="W470" s="746"/>
      <c r="X470" s="746"/>
      <c r="Y470" s="685"/>
      <c r="Z470" s="685"/>
      <c r="AA470" s="685"/>
      <c r="AB470" s="685"/>
      <c r="AC470" s="685"/>
      <c r="AD470" s="685"/>
      <c r="AR470" s="699">
        <f t="shared" si="6"/>
        <v>0</v>
      </c>
      <c r="AS470" s="696"/>
    </row>
    <row r="471" spans="3:45" ht="15" customHeight="1">
      <c r="C471" s="150" t="s">
        <v>1664</v>
      </c>
      <c r="D471" s="935" t="str">
        <f>IF(SUM($AH$11,$AH$28)&gt;0,"",IF(Presentación!AM412="","",Presentación!AM412))</f>
        <v/>
      </c>
      <c r="E471" s="935"/>
      <c r="F471" s="935"/>
      <c r="G471" s="746" t="str">
        <f>IF(SUM($AH$11,$AH$28)&gt;0,"",IF(Presentación!AL412="","",Presentación!AL412))</f>
        <v/>
      </c>
      <c r="H471" s="746"/>
      <c r="I471" s="746"/>
      <c r="J471" s="746"/>
      <c r="K471" s="746"/>
      <c r="L471" s="746"/>
      <c r="M471" s="746"/>
      <c r="N471" s="746"/>
      <c r="O471" s="746"/>
      <c r="P471" s="746"/>
      <c r="Q471" s="746"/>
      <c r="R471" s="746"/>
      <c r="S471" s="746"/>
      <c r="T471" s="746"/>
      <c r="U471" s="746"/>
      <c r="V471" s="746"/>
      <c r="W471" s="746"/>
      <c r="X471" s="746"/>
      <c r="Y471" s="685"/>
      <c r="Z471" s="685"/>
      <c r="AA471" s="685"/>
      <c r="AB471" s="685"/>
      <c r="AC471" s="685"/>
      <c r="AD471" s="685"/>
      <c r="AR471" s="699">
        <f t="shared" si="6"/>
        <v>0</v>
      </c>
      <c r="AS471" s="696"/>
    </row>
    <row r="472" spans="3:45" ht="15" customHeight="1">
      <c r="C472" s="150" t="s">
        <v>1665</v>
      </c>
      <c r="D472" s="935" t="str">
        <f>IF(SUM($AH$11,$AH$28)&gt;0,"",IF(Presentación!AM413="","",Presentación!AM413))</f>
        <v/>
      </c>
      <c r="E472" s="935"/>
      <c r="F472" s="935"/>
      <c r="G472" s="746" t="str">
        <f>IF(SUM($AH$11,$AH$28)&gt;0,"",IF(Presentación!AL413="","",Presentación!AL413))</f>
        <v/>
      </c>
      <c r="H472" s="746"/>
      <c r="I472" s="746"/>
      <c r="J472" s="746"/>
      <c r="K472" s="746"/>
      <c r="L472" s="746"/>
      <c r="M472" s="746"/>
      <c r="N472" s="746"/>
      <c r="O472" s="746"/>
      <c r="P472" s="746"/>
      <c r="Q472" s="746"/>
      <c r="R472" s="746"/>
      <c r="S472" s="746"/>
      <c r="T472" s="746"/>
      <c r="U472" s="746"/>
      <c r="V472" s="746"/>
      <c r="W472" s="746"/>
      <c r="X472" s="746"/>
      <c r="Y472" s="685"/>
      <c r="Z472" s="685"/>
      <c r="AA472" s="685"/>
      <c r="AB472" s="685"/>
      <c r="AC472" s="685"/>
      <c r="AD472" s="685"/>
      <c r="AR472" s="699">
        <f t="shared" si="6"/>
        <v>0</v>
      </c>
      <c r="AS472" s="696"/>
    </row>
    <row r="473" spans="3:45" ht="15" customHeight="1">
      <c r="C473" s="150" t="s">
        <v>1666</v>
      </c>
      <c r="D473" s="935" t="str">
        <f>IF(SUM($AH$11,$AH$28)&gt;0,"",IF(Presentación!AM414="","",Presentación!AM414))</f>
        <v/>
      </c>
      <c r="E473" s="935"/>
      <c r="F473" s="935"/>
      <c r="G473" s="746" t="str">
        <f>IF(SUM($AH$11,$AH$28)&gt;0,"",IF(Presentación!AL414="","",Presentación!AL414))</f>
        <v/>
      </c>
      <c r="H473" s="746"/>
      <c r="I473" s="746"/>
      <c r="J473" s="746"/>
      <c r="K473" s="746"/>
      <c r="L473" s="746"/>
      <c r="M473" s="746"/>
      <c r="N473" s="746"/>
      <c r="O473" s="746"/>
      <c r="P473" s="746"/>
      <c r="Q473" s="746"/>
      <c r="R473" s="746"/>
      <c r="S473" s="746"/>
      <c r="T473" s="746"/>
      <c r="U473" s="746"/>
      <c r="V473" s="746"/>
      <c r="W473" s="746"/>
      <c r="X473" s="746"/>
      <c r="Y473" s="685"/>
      <c r="Z473" s="685"/>
      <c r="AA473" s="685"/>
      <c r="AB473" s="685"/>
      <c r="AC473" s="685"/>
      <c r="AD473" s="685"/>
      <c r="AR473" s="699">
        <f t="shared" si="6"/>
        <v>0</v>
      </c>
      <c r="AS473" s="696"/>
    </row>
    <row r="474" spans="3:45" ht="15" customHeight="1">
      <c r="C474" s="150" t="s">
        <v>1667</v>
      </c>
      <c r="D474" s="935" t="str">
        <f>IF(SUM($AH$11,$AH$28)&gt;0,"",IF(Presentación!AM415="","",Presentación!AM415))</f>
        <v/>
      </c>
      <c r="E474" s="935"/>
      <c r="F474" s="935"/>
      <c r="G474" s="746" t="str">
        <f>IF(SUM($AH$11,$AH$28)&gt;0,"",IF(Presentación!AL415="","",Presentación!AL415))</f>
        <v/>
      </c>
      <c r="H474" s="746"/>
      <c r="I474" s="746"/>
      <c r="J474" s="746"/>
      <c r="K474" s="746"/>
      <c r="L474" s="746"/>
      <c r="M474" s="746"/>
      <c r="N474" s="746"/>
      <c r="O474" s="746"/>
      <c r="P474" s="746"/>
      <c r="Q474" s="746"/>
      <c r="R474" s="746"/>
      <c r="S474" s="746"/>
      <c r="T474" s="746"/>
      <c r="U474" s="746"/>
      <c r="V474" s="746"/>
      <c r="W474" s="746"/>
      <c r="X474" s="746"/>
      <c r="Y474" s="685"/>
      <c r="Z474" s="685"/>
      <c r="AA474" s="685"/>
      <c r="AB474" s="685"/>
      <c r="AC474" s="685"/>
      <c r="AD474" s="685"/>
      <c r="AR474" s="699">
        <f t="shared" si="6"/>
        <v>0</v>
      </c>
      <c r="AS474" s="696"/>
    </row>
    <row r="475" spans="3:45" ht="15" customHeight="1">
      <c r="C475" s="150" t="s">
        <v>1668</v>
      </c>
      <c r="D475" s="935" t="str">
        <f>IF(SUM($AH$11,$AH$28)&gt;0,"",IF(Presentación!AM416="","",Presentación!AM416))</f>
        <v/>
      </c>
      <c r="E475" s="935"/>
      <c r="F475" s="935"/>
      <c r="G475" s="746" t="str">
        <f>IF(SUM($AH$11,$AH$28)&gt;0,"",IF(Presentación!AL416="","",Presentación!AL416))</f>
        <v/>
      </c>
      <c r="H475" s="746"/>
      <c r="I475" s="746"/>
      <c r="J475" s="746"/>
      <c r="K475" s="746"/>
      <c r="L475" s="746"/>
      <c r="M475" s="746"/>
      <c r="N475" s="746"/>
      <c r="O475" s="746"/>
      <c r="P475" s="746"/>
      <c r="Q475" s="746"/>
      <c r="R475" s="746"/>
      <c r="S475" s="746"/>
      <c r="T475" s="746"/>
      <c r="U475" s="746"/>
      <c r="V475" s="746"/>
      <c r="W475" s="746"/>
      <c r="X475" s="746"/>
      <c r="Y475" s="685"/>
      <c r="Z475" s="685"/>
      <c r="AA475" s="685"/>
      <c r="AB475" s="685"/>
      <c r="AC475" s="685"/>
      <c r="AD475" s="685"/>
      <c r="AR475" s="699">
        <f t="shared" si="6"/>
        <v>0</v>
      </c>
      <c r="AS475" s="696"/>
    </row>
    <row r="476" spans="3:45" ht="15" customHeight="1">
      <c r="C476" s="150" t="s">
        <v>1669</v>
      </c>
      <c r="D476" s="935" t="str">
        <f>IF(SUM($AH$11,$AH$28)&gt;0,"",IF(Presentación!AM417="","",Presentación!AM417))</f>
        <v/>
      </c>
      <c r="E476" s="935"/>
      <c r="F476" s="935"/>
      <c r="G476" s="746" t="str">
        <f>IF(SUM($AH$11,$AH$28)&gt;0,"",IF(Presentación!AL417="","",Presentación!AL417))</f>
        <v/>
      </c>
      <c r="H476" s="746"/>
      <c r="I476" s="746"/>
      <c r="J476" s="746"/>
      <c r="K476" s="746"/>
      <c r="L476" s="746"/>
      <c r="M476" s="746"/>
      <c r="N476" s="746"/>
      <c r="O476" s="746"/>
      <c r="P476" s="746"/>
      <c r="Q476" s="746"/>
      <c r="R476" s="746"/>
      <c r="S476" s="746"/>
      <c r="T476" s="746"/>
      <c r="U476" s="746"/>
      <c r="V476" s="746"/>
      <c r="W476" s="746"/>
      <c r="X476" s="746"/>
      <c r="Y476" s="685"/>
      <c r="Z476" s="685"/>
      <c r="AA476" s="685"/>
      <c r="AB476" s="685"/>
      <c r="AC476" s="685"/>
      <c r="AD476" s="685"/>
      <c r="AR476" s="699">
        <f t="shared" si="6"/>
        <v>0</v>
      </c>
      <c r="AS476" s="696"/>
    </row>
    <row r="477" spans="3:45" ht="15" customHeight="1">
      <c r="C477" s="150" t="s">
        <v>1670</v>
      </c>
      <c r="D477" s="935" t="str">
        <f>IF(SUM($AH$11,$AH$28)&gt;0,"",IF(Presentación!AM418="","",Presentación!AM418))</f>
        <v/>
      </c>
      <c r="E477" s="935"/>
      <c r="F477" s="935"/>
      <c r="G477" s="746" t="str">
        <f>IF(SUM($AH$11,$AH$28)&gt;0,"",IF(Presentación!AL418="","",Presentación!AL418))</f>
        <v/>
      </c>
      <c r="H477" s="746"/>
      <c r="I477" s="746"/>
      <c r="J477" s="746"/>
      <c r="K477" s="746"/>
      <c r="L477" s="746"/>
      <c r="M477" s="746"/>
      <c r="N477" s="746"/>
      <c r="O477" s="746"/>
      <c r="P477" s="746"/>
      <c r="Q477" s="746"/>
      <c r="R477" s="746"/>
      <c r="S477" s="746"/>
      <c r="T477" s="746"/>
      <c r="U477" s="746"/>
      <c r="V477" s="746"/>
      <c r="W477" s="746"/>
      <c r="X477" s="746"/>
      <c r="Y477" s="685"/>
      <c r="Z477" s="685"/>
      <c r="AA477" s="685"/>
      <c r="AB477" s="685"/>
      <c r="AC477" s="685"/>
      <c r="AD477" s="685"/>
      <c r="AR477" s="699">
        <f t="shared" si="6"/>
        <v>0</v>
      </c>
      <c r="AS477" s="696"/>
    </row>
    <row r="478" spans="3:45" ht="15" customHeight="1">
      <c r="C478" s="150" t="s">
        <v>1671</v>
      </c>
      <c r="D478" s="935" t="str">
        <f>IF(SUM($AH$11,$AH$28)&gt;0,"",IF(Presentación!AM419="","",Presentación!AM419))</f>
        <v/>
      </c>
      <c r="E478" s="935"/>
      <c r="F478" s="935"/>
      <c r="G478" s="746" t="str">
        <f>IF(SUM($AH$11,$AH$28)&gt;0,"",IF(Presentación!AL419="","",Presentación!AL419))</f>
        <v/>
      </c>
      <c r="H478" s="746"/>
      <c r="I478" s="746"/>
      <c r="J478" s="746"/>
      <c r="K478" s="746"/>
      <c r="L478" s="746"/>
      <c r="M478" s="746"/>
      <c r="N478" s="746"/>
      <c r="O478" s="746"/>
      <c r="P478" s="746"/>
      <c r="Q478" s="746"/>
      <c r="R478" s="746"/>
      <c r="S478" s="746"/>
      <c r="T478" s="746"/>
      <c r="U478" s="746"/>
      <c r="V478" s="746"/>
      <c r="W478" s="746"/>
      <c r="X478" s="746"/>
      <c r="Y478" s="685"/>
      <c r="Z478" s="685"/>
      <c r="AA478" s="685"/>
      <c r="AB478" s="685"/>
      <c r="AC478" s="685"/>
      <c r="AD478" s="685"/>
      <c r="AR478" s="699">
        <f t="shared" si="6"/>
        <v>0</v>
      </c>
      <c r="AS478" s="696"/>
    </row>
    <row r="479" spans="3:45" ht="15" customHeight="1">
      <c r="C479" s="150" t="s">
        <v>1672</v>
      </c>
      <c r="D479" s="935" t="str">
        <f>IF(SUM($AH$11,$AH$28)&gt;0,"",IF(Presentación!AM420="","",Presentación!AM420))</f>
        <v/>
      </c>
      <c r="E479" s="935"/>
      <c r="F479" s="935"/>
      <c r="G479" s="746" t="str">
        <f>IF(SUM($AH$11,$AH$28)&gt;0,"",IF(Presentación!AL420="","",Presentación!AL420))</f>
        <v/>
      </c>
      <c r="H479" s="746"/>
      <c r="I479" s="746"/>
      <c r="J479" s="746"/>
      <c r="K479" s="746"/>
      <c r="L479" s="746"/>
      <c r="M479" s="746"/>
      <c r="N479" s="746"/>
      <c r="O479" s="746"/>
      <c r="P479" s="746"/>
      <c r="Q479" s="746"/>
      <c r="R479" s="746"/>
      <c r="S479" s="746"/>
      <c r="T479" s="746"/>
      <c r="U479" s="746"/>
      <c r="V479" s="746"/>
      <c r="W479" s="746"/>
      <c r="X479" s="746"/>
      <c r="Y479" s="685"/>
      <c r="Z479" s="685"/>
      <c r="AA479" s="685"/>
      <c r="AB479" s="685"/>
      <c r="AC479" s="685"/>
      <c r="AD479" s="685"/>
      <c r="AR479" s="699">
        <f t="shared" si="6"/>
        <v>0</v>
      </c>
      <c r="AS479" s="696"/>
    </row>
    <row r="480" spans="3:45" ht="15" customHeight="1">
      <c r="C480" s="150" t="s">
        <v>1673</v>
      </c>
      <c r="D480" s="935" t="str">
        <f>IF(SUM($AH$11,$AH$28)&gt;0,"",IF(Presentación!AM421="","",Presentación!AM421))</f>
        <v/>
      </c>
      <c r="E480" s="935"/>
      <c r="F480" s="935"/>
      <c r="G480" s="746" t="str">
        <f>IF(SUM($AH$11,$AH$28)&gt;0,"",IF(Presentación!AL421="","",Presentación!AL421))</f>
        <v/>
      </c>
      <c r="H480" s="746"/>
      <c r="I480" s="746"/>
      <c r="J480" s="746"/>
      <c r="K480" s="746"/>
      <c r="L480" s="746"/>
      <c r="M480" s="746"/>
      <c r="N480" s="746"/>
      <c r="O480" s="746"/>
      <c r="P480" s="746"/>
      <c r="Q480" s="746"/>
      <c r="R480" s="746"/>
      <c r="S480" s="746"/>
      <c r="T480" s="746"/>
      <c r="U480" s="746"/>
      <c r="V480" s="746"/>
      <c r="W480" s="746"/>
      <c r="X480" s="746"/>
      <c r="Y480" s="685"/>
      <c r="Z480" s="685"/>
      <c r="AA480" s="685"/>
      <c r="AB480" s="685"/>
      <c r="AC480" s="685"/>
      <c r="AD480" s="685"/>
      <c r="AR480" s="699">
        <f t="shared" si="6"/>
        <v>0</v>
      </c>
      <c r="AS480" s="696"/>
    </row>
    <row r="481" spans="3:45" ht="15" customHeight="1">
      <c r="C481" s="150" t="s">
        <v>1674</v>
      </c>
      <c r="D481" s="935" t="str">
        <f>IF(SUM($AH$11,$AH$28)&gt;0,"",IF(Presentación!AM422="","",Presentación!AM422))</f>
        <v/>
      </c>
      <c r="E481" s="935"/>
      <c r="F481" s="935"/>
      <c r="G481" s="746" t="str">
        <f>IF(SUM($AH$11,$AH$28)&gt;0,"",IF(Presentación!AL422="","",Presentación!AL422))</f>
        <v/>
      </c>
      <c r="H481" s="746"/>
      <c r="I481" s="746"/>
      <c r="J481" s="746"/>
      <c r="K481" s="746"/>
      <c r="L481" s="746"/>
      <c r="M481" s="746"/>
      <c r="N481" s="746"/>
      <c r="O481" s="746"/>
      <c r="P481" s="746"/>
      <c r="Q481" s="746"/>
      <c r="R481" s="746"/>
      <c r="S481" s="746"/>
      <c r="T481" s="746"/>
      <c r="U481" s="746"/>
      <c r="V481" s="746"/>
      <c r="W481" s="746"/>
      <c r="X481" s="746"/>
      <c r="Y481" s="685"/>
      <c r="Z481" s="685"/>
      <c r="AA481" s="685"/>
      <c r="AB481" s="685"/>
      <c r="AC481" s="685"/>
      <c r="AD481" s="685"/>
      <c r="AR481" s="699">
        <f t="shared" si="6"/>
        <v>0</v>
      </c>
      <c r="AS481" s="696"/>
    </row>
    <row r="482" spans="3:45" ht="15" customHeight="1">
      <c r="C482" s="150" t="s">
        <v>1675</v>
      </c>
      <c r="D482" s="935" t="str">
        <f>IF(SUM($AH$11,$AH$28)&gt;0,"",IF(Presentación!AM423="","",Presentación!AM423))</f>
        <v/>
      </c>
      <c r="E482" s="935"/>
      <c r="F482" s="935"/>
      <c r="G482" s="746" t="str">
        <f>IF(SUM($AH$11,$AH$28)&gt;0,"",IF(Presentación!AL423="","",Presentación!AL423))</f>
        <v/>
      </c>
      <c r="H482" s="746"/>
      <c r="I482" s="746"/>
      <c r="J482" s="746"/>
      <c r="K482" s="746"/>
      <c r="L482" s="746"/>
      <c r="M482" s="746"/>
      <c r="N482" s="746"/>
      <c r="O482" s="746"/>
      <c r="P482" s="746"/>
      <c r="Q482" s="746"/>
      <c r="R482" s="746"/>
      <c r="S482" s="746"/>
      <c r="T482" s="746"/>
      <c r="U482" s="746"/>
      <c r="V482" s="746"/>
      <c r="W482" s="746"/>
      <c r="X482" s="746"/>
      <c r="Y482" s="685"/>
      <c r="Z482" s="685"/>
      <c r="AA482" s="685"/>
      <c r="AB482" s="685"/>
      <c r="AC482" s="685"/>
      <c r="AD482" s="685"/>
      <c r="AR482" s="699">
        <f t="shared" si="6"/>
        <v>0</v>
      </c>
      <c r="AS482" s="696"/>
    </row>
    <row r="483" spans="3:45" ht="15" customHeight="1">
      <c r="C483" s="150" t="s">
        <v>1676</v>
      </c>
      <c r="D483" s="935" t="str">
        <f>IF(SUM($AH$11,$AH$28)&gt;0,"",IF(Presentación!AM424="","",Presentación!AM424))</f>
        <v/>
      </c>
      <c r="E483" s="935"/>
      <c r="F483" s="935"/>
      <c r="G483" s="746" t="str">
        <f>IF(SUM($AH$11,$AH$28)&gt;0,"",IF(Presentación!AL424="","",Presentación!AL424))</f>
        <v/>
      </c>
      <c r="H483" s="746"/>
      <c r="I483" s="746"/>
      <c r="J483" s="746"/>
      <c r="K483" s="746"/>
      <c r="L483" s="746"/>
      <c r="M483" s="746"/>
      <c r="N483" s="746"/>
      <c r="O483" s="746"/>
      <c r="P483" s="746"/>
      <c r="Q483" s="746"/>
      <c r="R483" s="746"/>
      <c r="S483" s="746"/>
      <c r="T483" s="746"/>
      <c r="U483" s="746"/>
      <c r="V483" s="746"/>
      <c r="W483" s="746"/>
      <c r="X483" s="746"/>
      <c r="Y483" s="685"/>
      <c r="Z483" s="685"/>
      <c r="AA483" s="685"/>
      <c r="AB483" s="685"/>
      <c r="AC483" s="685"/>
      <c r="AD483" s="685"/>
      <c r="AR483" s="699">
        <f t="shared" si="6"/>
        <v>0</v>
      </c>
      <c r="AS483" s="696"/>
    </row>
    <row r="484" spans="3:45" ht="15" customHeight="1">
      <c r="C484" s="150" t="s">
        <v>1677</v>
      </c>
      <c r="D484" s="935" t="str">
        <f>IF(SUM($AH$11,$AH$28)&gt;0,"",IF(Presentación!AM425="","",Presentación!AM425))</f>
        <v/>
      </c>
      <c r="E484" s="935"/>
      <c r="F484" s="935"/>
      <c r="G484" s="746" t="str">
        <f>IF(SUM($AH$11,$AH$28)&gt;0,"",IF(Presentación!AL425="","",Presentación!AL425))</f>
        <v/>
      </c>
      <c r="H484" s="746"/>
      <c r="I484" s="746"/>
      <c r="J484" s="746"/>
      <c r="K484" s="746"/>
      <c r="L484" s="746"/>
      <c r="M484" s="746"/>
      <c r="N484" s="746"/>
      <c r="O484" s="746"/>
      <c r="P484" s="746"/>
      <c r="Q484" s="746"/>
      <c r="R484" s="746"/>
      <c r="S484" s="746"/>
      <c r="T484" s="746"/>
      <c r="U484" s="746"/>
      <c r="V484" s="746"/>
      <c r="W484" s="746"/>
      <c r="X484" s="746"/>
      <c r="Y484" s="685"/>
      <c r="Z484" s="685"/>
      <c r="AA484" s="685"/>
      <c r="AB484" s="685"/>
      <c r="AC484" s="685"/>
      <c r="AD484" s="685"/>
      <c r="AR484" s="699">
        <f t="shared" si="6"/>
        <v>0</v>
      </c>
      <c r="AS484" s="696"/>
    </row>
    <row r="485" spans="3:45" ht="15" customHeight="1">
      <c r="C485" s="150" t="s">
        <v>1678</v>
      </c>
      <c r="D485" s="935" t="str">
        <f>IF(SUM($AH$11,$AH$28)&gt;0,"",IF(Presentación!AM426="","",Presentación!AM426))</f>
        <v/>
      </c>
      <c r="E485" s="935"/>
      <c r="F485" s="935"/>
      <c r="G485" s="746" t="str">
        <f>IF(SUM($AH$11,$AH$28)&gt;0,"",IF(Presentación!AL426="","",Presentación!AL426))</f>
        <v/>
      </c>
      <c r="H485" s="746"/>
      <c r="I485" s="746"/>
      <c r="J485" s="746"/>
      <c r="K485" s="746"/>
      <c r="L485" s="746"/>
      <c r="M485" s="746"/>
      <c r="N485" s="746"/>
      <c r="O485" s="746"/>
      <c r="P485" s="746"/>
      <c r="Q485" s="746"/>
      <c r="R485" s="746"/>
      <c r="S485" s="746"/>
      <c r="T485" s="746"/>
      <c r="U485" s="746"/>
      <c r="V485" s="746"/>
      <c r="W485" s="746"/>
      <c r="X485" s="746"/>
      <c r="Y485" s="685"/>
      <c r="Z485" s="685"/>
      <c r="AA485" s="685"/>
      <c r="AB485" s="685"/>
      <c r="AC485" s="685"/>
      <c r="AD485" s="685"/>
      <c r="AR485" s="699">
        <f t="shared" si="6"/>
        <v>0</v>
      </c>
      <c r="AS485" s="696"/>
    </row>
    <row r="486" spans="3:45" ht="15" customHeight="1">
      <c r="C486" s="150" t="s">
        <v>1679</v>
      </c>
      <c r="D486" s="935" t="str">
        <f>IF(SUM($AH$11,$AH$28)&gt;0,"",IF(Presentación!AM427="","",Presentación!AM427))</f>
        <v/>
      </c>
      <c r="E486" s="935"/>
      <c r="F486" s="935"/>
      <c r="G486" s="746" t="str">
        <f>IF(SUM($AH$11,$AH$28)&gt;0,"",IF(Presentación!AL427="","",Presentación!AL427))</f>
        <v/>
      </c>
      <c r="H486" s="746"/>
      <c r="I486" s="746"/>
      <c r="J486" s="746"/>
      <c r="K486" s="746"/>
      <c r="L486" s="746"/>
      <c r="M486" s="746"/>
      <c r="N486" s="746"/>
      <c r="O486" s="746"/>
      <c r="P486" s="746"/>
      <c r="Q486" s="746"/>
      <c r="R486" s="746"/>
      <c r="S486" s="746"/>
      <c r="T486" s="746"/>
      <c r="U486" s="746"/>
      <c r="V486" s="746"/>
      <c r="W486" s="746"/>
      <c r="X486" s="746"/>
      <c r="Y486" s="685"/>
      <c r="Z486" s="685"/>
      <c r="AA486" s="685"/>
      <c r="AB486" s="685"/>
      <c r="AC486" s="685"/>
      <c r="AD486" s="685"/>
      <c r="AR486" s="699">
        <f t="shared" si="6"/>
        <v>0</v>
      </c>
      <c r="AS486" s="696"/>
    </row>
    <row r="487" spans="3:45" ht="15" customHeight="1">
      <c r="C487" s="150" t="s">
        <v>1680</v>
      </c>
      <c r="D487" s="935" t="str">
        <f>IF(SUM($AH$11,$AH$28)&gt;0,"",IF(Presentación!AM428="","",Presentación!AM428))</f>
        <v/>
      </c>
      <c r="E487" s="935"/>
      <c r="F487" s="935"/>
      <c r="G487" s="746" t="str">
        <f>IF(SUM($AH$11,$AH$28)&gt;0,"",IF(Presentación!AL428="","",Presentación!AL428))</f>
        <v/>
      </c>
      <c r="H487" s="746"/>
      <c r="I487" s="746"/>
      <c r="J487" s="746"/>
      <c r="K487" s="746"/>
      <c r="L487" s="746"/>
      <c r="M487" s="746"/>
      <c r="N487" s="746"/>
      <c r="O487" s="746"/>
      <c r="P487" s="746"/>
      <c r="Q487" s="746"/>
      <c r="R487" s="746"/>
      <c r="S487" s="746"/>
      <c r="T487" s="746"/>
      <c r="U487" s="746"/>
      <c r="V487" s="746"/>
      <c r="W487" s="746"/>
      <c r="X487" s="746"/>
      <c r="Y487" s="685"/>
      <c r="Z487" s="685"/>
      <c r="AA487" s="685"/>
      <c r="AB487" s="685"/>
      <c r="AC487" s="685"/>
      <c r="AD487" s="685"/>
      <c r="AR487" s="699">
        <f t="shared" si="6"/>
        <v>0</v>
      </c>
      <c r="AS487" s="696"/>
    </row>
    <row r="488" spans="3:45" ht="15" customHeight="1">
      <c r="C488" s="150" t="s">
        <v>1681</v>
      </c>
      <c r="D488" s="935" t="str">
        <f>IF(SUM($AH$11,$AH$28)&gt;0,"",IF(Presentación!AM429="","",Presentación!AM429))</f>
        <v/>
      </c>
      <c r="E488" s="935"/>
      <c r="F488" s="935"/>
      <c r="G488" s="746" t="str">
        <f>IF(SUM($AH$11,$AH$28)&gt;0,"",IF(Presentación!AL429="","",Presentación!AL429))</f>
        <v/>
      </c>
      <c r="H488" s="746"/>
      <c r="I488" s="746"/>
      <c r="J488" s="746"/>
      <c r="K488" s="746"/>
      <c r="L488" s="746"/>
      <c r="M488" s="746"/>
      <c r="N488" s="746"/>
      <c r="O488" s="746"/>
      <c r="P488" s="746"/>
      <c r="Q488" s="746"/>
      <c r="R488" s="746"/>
      <c r="S488" s="746"/>
      <c r="T488" s="746"/>
      <c r="U488" s="746"/>
      <c r="V488" s="746"/>
      <c r="W488" s="746"/>
      <c r="X488" s="746"/>
      <c r="Y488" s="685"/>
      <c r="Z488" s="685"/>
      <c r="AA488" s="685"/>
      <c r="AB488" s="685"/>
      <c r="AC488" s="685"/>
      <c r="AD488" s="685"/>
      <c r="AR488" s="699">
        <f t="shared" si="6"/>
        <v>0</v>
      </c>
      <c r="AS488" s="696"/>
    </row>
    <row r="489" spans="3:45" ht="15" customHeight="1">
      <c r="C489" s="150" t="s">
        <v>1682</v>
      </c>
      <c r="D489" s="935" t="str">
        <f>IF(SUM($AH$11,$AH$28)&gt;0,"",IF(Presentación!AM430="","",Presentación!AM430))</f>
        <v/>
      </c>
      <c r="E489" s="935"/>
      <c r="F489" s="935"/>
      <c r="G489" s="746" t="str">
        <f>IF(SUM($AH$11,$AH$28)&gt;0,"",IF(Presentación!AL430="","",Presentación!AL430))</f>
        <v/>
      </c>
      <c r="H489" s="746"/>
      <c r="I489" s="746"/>
      <c r="J489" s="746"/>
      <c r="K489" s="746"/>
      <c r="L489" s="746"/>
      <c r="M489" s="746"/>
      <c r="N489" s="746"/>
      <c r="O489" s="746"/>
      <c r="P489" s="746"/>
      <c r="Q489" s="746"/>
      <c r="R489" s="746"/>
      <c r="S489" s="746"/>
      <c r="T489" s="746"/>
      <c r="U489" s="746"/>
      <c r="V489" s="746"/>
      <c r="W489" s="746"/>
      <c r="X489" s="746"/>
      <c r="Y489" s="685"/>
      <c r="Z489" s="685"/>
      <c r="AA489" s="685"/>
      <c r="AB489" s="685"/>
      <c r="AC489" s="685"/>
      <c r="AD489" s="685"/>
      <c r="AR489" s="699">
        <f t="shared" si="6"/>
        <v>0</v>
      </c>
      <c r="AS489" s="696"/>
    </row>
    <row r="490" spans="3:45" ht="15" customHeight="1">
      <c r="C490" s="150" t="s">
        <v>1683</v>
      </c>
      <c r="D490" s="935" t="str">
        <f>IF(SUM($AH$11,$AH$28)&gt;0,"",IF(Presentación!AM431="","",Presentación!AM431))</f>
        <v/>
      </c>
      <c r="E490" s="935"/>
      <c r="F490" s="935"/>
      <c r="G490" s="746" t="str">
        <f>IF(SUM($AH$11,$AH$28)&gt;0,"",IF(Presentación!AL431="","",Presentación!AL431))</f>
        <v/>
      </c>
      <c r="H490" s="746"/>
      <c r="I490" s="746"/>
      <c r="J490" s="746"/>
      <c r="K490" s="746"/>
      <c r="L490" s="746"/>
      <c r="M490" s="746"/>
      <c r="N490" s="746"/>
      <c r="O490" s="746"/>
      <c r="P490" s="746"/>
      <c r="Q490" s="746"/>
      <c r="R490" s="746"/>
      <c r="S490" s="746"/>
      <c r="T490" s="746"/>
      <c r="U490" s="746"/>
      <c r="V490" s="746"/>
      <c r="W490" s="746"/>
      <c r="X490" s="746"/>
      <c r="Y490" s="685"/>
      <c r="Z490" s="685"/>
      <c r="AA490" s="685"/>
      <c r="AB490" s="685"/>
      <c r="AC490" s="685"/>
      <c r="AD490" s="685"/>
      <c r="AR490" s="699">
        <f t="shared" si="6"/>
        <v>0</v>
      </c>
      <c r="AS490" s="696"/>
    </row>
    <row r="491" spans="3:45" ht="15" customHeight="1">
      <c r="C491" s="150" t="s">
        <v>1684</v>
      </c>
      <c r="D491" s="935" t="str">
        <f>IF(SUM($AH$11,$AH$28)&gt;0,"",IF(Presentación!AM432="","",Presentación!AM432))</f>
        <v/>
      </c>
      <c r="E491" s="935"/>
      <c r="F491" s="935"/>
      <c r="G491" s="746" t="str">
        <f>IF(SUM($AH$11,$AH$28)&gt;0,"",IF(Presentación!AL432="","",Presentación!AL432))</f>
        <v/>
      </c>
      <c r="H491" s="746"/>
      <c r="I491" s="746"/>
      <c r="J491" s="746"/>
      <c r="K491" s="746"/>
      <c r="L491" s="746"/>
      <c r="M491" s="746"/>
      <c r="N491" s="746"/>
      <c r="O491" s="746"/>
      <c r="P491" s="746"/>
      <c r="Q491" s="746"/>
      <c r="R491" s="746"/>
      <c r="S491" s="746"/>
      <c r="T491" s="746"/>
      <c r="U491" s="746"/>
      <c r="V491" s="746"/>
      <c r="W491" s="746"/>
      <c r="X491" s="746"/>
      <c r="Y491" s="685"/>
      <c r="Z491" s="685"/>
      <c r="AA491" s="685"/>
      <c r="AB491" s="685"/>
      <c r="AC491" s="685"/>
      <c r="AD491" s="685"/>
      <c r="AR491" s="699">
        <f t="shared" si="6"/>
        <v>0</v>
      </c>
      <c r="AS491" s="696"/>
    </row>
    <row r="492" spans="3:45" ht="15" customHeight="1">
      <c r="C492" s="150" t="s">
        <v>1685</v>
      </c>
      <c r="D492" s="935" t="str">
        <f>IF(SUM($AH$11,$AH$28)&gt;0,"",IF(Presentación!AM433="","",Presentación!AM433))</f>
        <v/>
      </c>
      <c r="E492" s="935"/>
      <c r="F492" s="935"/>
      <c r="G492" s="746" t="str">
        <f>IF(SUM($AH$11,$AH$28)&gt;0,"",IF(Presentación!AL433="","",Presentación!AL433))</f>
        <v/>
      </c>
      <c r="H492" s="746"/>
      <c r="I492" s="746"/>
      <c r="J492" s="746"/>
      <c r="K492" s="746"/>
      <c r="L492" s="746"/>
      <c r="M492" s="746"/>
      <c r="N492" s="746"/>
      <c r="O492" s="746"/>
      <c r="P492" s="746"/>
      <c r="Q492" s="746"/>
      <c r="R492" s="746"/>
      <c r="S492" s="746"/>
      <c r="T492" s="746"/>
      <c r="U492" s="746"/>
      <c r="V492" s="746"/>
      <c r="W492" s="746"/>
      <c r="X492" s="746"/>
      <c r="Y492" s="685"/>
      <c r="Z492" s="685"/>
      <c r="AA492" s="685"/>
      <c r="AB492" s="685"/>
      <c r="AC492" s="685"/>
      <c r="AD492" s="685"/>
      <c r="AR492" s="699">
        <f t="shared" si="6"/>
        <v>0</v>
      </c>
      <c r="AS492" s="696"/>
    </row>
    <row r="493" spans="3:45" ht="15" customHeight="1">
      <c r="C493" s="150" t="s">
        <v>1686</v>
      </c>
      <c r="D493" s="935" t="str">
        <f>IF(SUM($AH$11,$AH$28)&gt;0,"",IF(Presentación!AM434="","",Presentación!AM434))</f>
        <v/>
      </c>
      <c r="E493" s="935"/>
      <c r="F493" s="935"/>
      <c r="G493" s="746" t="str">
        <f>IF(SUM($AH$11,$AH$28)&gt;0,"",IF(Presentación!AL434="","",Presentación!AL434))</f>
        <v/>
      </c>
      <c r="H493" s="746"/>
      <c r="I493" s="746"/>
      <c r="J493" s="746"/>
      <c r="K493" s="746"/>
      <c r="L493" s="746"/>
      <c r="M493" s="746"/>
      <c r="N493" s="746"/>
      <c r="O493" s="746"/>
      <c r="P493" s="746"/>
      <c r="Q493" s="746"/>
      <c r="R493" s="746"/>
      <c r="S493" s="746"/>
      <c r="T493" s="746"/>
      <c r="U493" s="746"/>
      <c r="V493" s="746"/>
      <c r="W493" s="746"/>
      <c r="X493" s="746"/>
      <c r="Y493" s="685"/>
      <c r="Z493" s="685"/>
      <c r="AA493" s="685"/>
      <c r="AB493" s="685"/>
      <c r="AC493" s="685"/>
      <c r="AD493" s="685"/>
      <c r="AR493" s="699">
        <f t="shared" si="6"/>
        <v>0</v>
      </c>
      <c r="AS493" s="696"/>
    </row>
    <row r="494" spans="3:45" ht="15" customHeight="1">
      <c r="C494" s="150" t="s">
        <v>1687</v>
      </c>
      <c r="D494" s="935" t="str">
        <f>IF(SUM($AH$11,$AH$28)&gt;0,"",IF(Presentación!AM435="","",Presentación!AM435))</f>
        <v/>
      </c>
      <c r="E494" s="935"/>
      <c r="F494" s="935"/>
      <c r="G494" s="746" t="str">
        <f>IF(SUM($AH$11,$AH$28)&gt;0,"",IF(Presentación!AL435="","",Presentación!AL435))</f>
        <v/>
      </c>
      <c r="H494" s="746"/>
      <c r="I494" s="746"/>
      <c r="J494" s="746"/>
      <c r="K494" s="746"/>
      <c r="L494" s="746"/>
      <c r="M494" s="746"/>
      <c r="N494" s="746"/>
      <c r="O494" s="746"/>
      <c r="P494" s="746"/>
      <c r="Q494" s="746"/>
      <c r="R494" s="746"/>
      <c r="S494" s="746"/>
      <c r="T494" s="746"/>
      <c r="U494" s="746"/>
      <c r="V494" s="746"/>
      <c r="W494" s="746"/>
      <c r="X494" s="746"/>
      <c r="Y494" s="685"/>
      <c r="Z494" s="685"/>
      <c r="AA494" s="685"/>
      <c r="AB494" s="685"/>
      <c r="AC494" s="685"/>
      <c r="AD494" s="685"/>
      <c r="AR494" s="699">
        <f t="shared" si="6"/>
        <v>0</v>
      </c>
      <c r="AS494" s="696"/>
    </row>
    <row r="495" spans="3:45" ht="15" customHeight="1">
      <c r="C495" s="150" t="s">
        <v>1688</v>
      </c>
      <c r="D495" s="935" t="str">
        <f>IF(SUM($AH$11,$AH$28)&gt;0,"",IF(Presentación!AM436="","",Presentación!AM436))</f>
        <v/>
      </c>
      <c r="E495" s="935"/>
      <c r="F495" s="935"/>
      <c r="G495" s="746" t="str">
        <f>IF(SUM($AH$11,$AH$28)&gt;0,"",IF(Presentación!AL436="","",Presentación!AL436))</f>
        <v/>
      </c>
      <c r="H495" s="746"/>
      <c r="I495" s="746"/>
      <c r="J495" s="746"/>
      <c r="K495" s="746"/>
      <c r="L495" s="746"/>
      <c r="M495" s="746"/>
      <c r="N495" s="746"/>
      <c r="O495" s="746"/>
      <c r="P495" s="746"/>
      <c r="Q495" s="746"/>
      <c r="R495" s="746"/>
      <c r="S495" s="746"/>
      <c r="T495" s="746"/>
      <c r="U495" s="746"/>
      <c r="V495" s="746"/>
      <c r="W495" s="746"/>
      <c r="X495" s="746"/>
      <c r="Y495" s="685"/>
      <c r="Z495" s="685"/>
      <c r="AA495" s="685"/>
      <c r="AB495" s="685"/>
      <c r="AC495" s="685"/>
      <c r="AD495" s="685"/>
      <c r="AR495" s="699">
        <f t="shared" si="6"/>
        <v>0</v>
      </c>
      <c r="AS495" s="696"/>
    </row>
    <row r="496" spans="3:45" ht="15" customHeight="1">
      <c r="C496" s="150" t="s">
        <v>1689</v>
      </c>
      <c r="D496" s="935" t="str">
        <f>IF(SUM($AH$11,$AH$28)&gt;0,"",IF(Presentación!AM437="","",Presentación!AM437))</f>
        <v/>
      </c>
      <c r="E496" s="935"/>
      <c r="F496" s="935"/>
      <c r="G496" s="746" t="str">
        <f>IF(SUM($AH$11,$AH$28)&gt;0,"",IF(Presentación!AL437="","",Presentación!AL437))</f>
        <v/>
      </c>
      <c r="H496" s="746"/>
      <c r="I496" s="746"/>
      <c r="J496" s="746"/>
      <c r="K496" s="746"/>
      <c r="L496" s="746"/>
      <c r="M496" s="746"/>
      <c r="N496" s="746"/>
      <c r="O496" s="746"/>
      <c r="P496" s="746"/>
      <c r="Q496" s="746"/>
      <c r="R496" s="746"/>
      <c r="S496" s="746"/>
      <c r="T496" s="746"/>
      <c r="U496" s="746"/>
      <c r="V496" s="746"/>
      <c r="W496" s="746"/>
      <c r="X496" s="746"/>
      <c r="Y496" s="685"/>
      <c r="Z496" s="685"/>
      <c r="AA496" s="685"/>
      <c r="AB496" s="685"/>
      <c r="AC496" s="685"/>
      <c r="AD496" s="685"/>
      <c r="AR496" s="699">
        <f t="shared" si="6"/>
        <v>0</v>
      </c>
      <c r="AS496" s="696"/>
    </row>
    <row r="497" spans="3:45" ht="15" customHeight="1">
      <c r="C497" s="150" t="s">
        <v>1690</v>
      </c>
      <c r="D497" s="935" t="str">
        <f>IF(SUM($AH$11,$AH$28)&gt;0,"",IF(Presentación!AM438="","",Presentación!AM438))</f>
        <v/>
      </c>
      <c r="E497" s="935"/>
      <c r="F497" s="935"/>
      <c r="G497" s="746" t="str">
        <f>IF(SUM($AH$11,$AH$28)&gt;0,"",IF(Presentación!AL438="","",Presentación!AL438))</f>
        <v/>
      </c>
      <c r="H497" s="746"/>
      <c r="I497" s="746"/>
      <c r="J497" s="746"/>
      <c r="K497" s="746"/>
      <c r="L497" s="746"/>
      <c r="M497" s="746"/>
      <c r="N497" s="746"/>
      <c r="O497" s="746"/>
      <c r="P497" s="746"/>
      <c r="Q497" s="746"/>
      <c r="R497" s="746"/>
      <c r="S497" s="746"/>
      <c r="T497" s="746"/>
      <c r="U497" s="746"/>
      <c r="V497" s="746"/>
      <c r="W497" s="746"/>
      <c r="X497" s="746"/>
      <c r="Y497" s="685"/>
      <c r="Z497" s="685"/>
      <c r="AA497" s="685"/>
      <c r="AB497" s="685"/>
      <c r="AC497" s="685"/>
      <c r="AD497" s="685"/>
      <c r="AR497" s="699">
        <f t="shared" si="6"/>
        <v>0</v>
      </c>
      <c r="AS497" s="696"/>
    </row>
    <row r="498" spans="3:45" ht="15" customHeight="1">
      <c r="C498" s="150" t="s">
        <v>1691</v>
      </c>
      <c r="D498" s="935" t="str">
        <f>IF(SUM($AH$11,$AH$28)&gt;0,"",IF(Presentación!AM439="","",Presentación!AM439))</f>
        <v/>
      </c>
      <c r="E498" s="935"/>
      <c r="F498" s="935"/>
      <c r="G498" s="746" t="str">
        <f>IF(SUM($AH$11,$AH$28)&gt;0,"",IF(Presentación!AL439="","",Presentación!AL439))</f>
        <v/>
      </c>
      <c r="H498" s="746"/>
      <c r="I498" s="746"/>
      <c r="J498" s="746"/>
      <c r="K498" s="746"/>
      <c r="L498" s="746"/>
      <c r="M498" s="746"/>
      <c r="N498" s="746"/>
      <c r="O498" s="746"/>
      <c r="P498" s="746"/>
      <c r="Q498" s="746"/>
      <c r="R498" s="746"/>
      <c r="S498" s="746"/>
      <c r="T498" s="746"/>
      <c r="U498" s="746"/>
      <c r="V498" s="746"/>
      <c r="W498" s="746"/>
      <c r="X498" s="746"/>
      <c r="Y498" s="685"/>
      <c r="Z498" s="685"/>
      <c r="AA498" s="685"/>
      <c r="AB498" s="685"/>
      <c r="AC498" s="685"/>
      <c r="AD498" s="685"/>
      <c r="AR498" s="699">
        <f t="shared" si="6"/>
        <v>0</v>
      </c>
      <c r="AS498" s="696"/>
    </row>
    <row r="499" spans="3:45" ht="15" customHeight="1">
      <c r="C499" s="150" t="s">
        <v>1692</v>
      </c>
      <c r="D499" s="935" t="str">
        <f>IF(SUM($AH$11,$AH$28)&gt;0,"",IF(Presentación!AM440="","",Presentación!AM440))</f>
        <v/>
      </c>
      <c r="E499" s="935"/>
      <c r="F499" s="935"/>
      <c r="G499" s="746" t="str">
        <f>IF(SUM($AH$11,$AH$28)&gt;0,"",IF(Presentación!AL440="","",Presentación!AL440))</f>
        <v/>
      </c>
      <c r="H499" s="746"/>
      <c r="I499" s="746"/>
      <c r="J499" s="746"/>
      <c r="K499" s="746"/>
      <c r="L499" s="746"/>
      <c r="M499" s="746"/>
      <c r="N499" s="746"/>
      <c r="O499" s="746"/>
      <c r="P499" s="746"/>
      <c r="Q499" s="746"/>
      <c r="R499" s="746"/>
      <c r="S499" s="746"/>
      <c r="T499" s="746"/>
      <c r="U499" s="746"/>
      <c r="V499" s="746"/>
      <c r="W499" s="746"/>
      <c r="X499" s="746"/>
      <c r="Y499" s="685"/>
      <c r="Z499" s="685"/>
      <c r="AA499" s="685"/>
      <c r="AB499" s="685"/>
      <c r="AC499" s="685"/>
      <c r="AD499" s="685"/>
      <c r="AR499" s="699">
        <f t="shared" si="6"/>
        <v>0</v>
      </c>
      <c r="AS499" s="696"/>
    </row>
    <row r="500" spans="3:45" ht="15" customHeight="1">
      <c r="C500" s="150" t="s">
        <v>1693</v>
      </c>
      <c r="D500" s="935" t="str">
        <f>IF(SUM($AH$11,$AH$28)&gt;0,"",IF(Presentación!AM441="","",Presentación!AM441))</f>
        <v/>
      </c>
      <c r="E500" s="935"/>
      <c r="F500" s="935"/>
      <c r="G500" s="746" t="str">
        <f>IF(SUM($AH$11,$AH$28)&gt;0,"",IF(Presentación!AL441="","",Presentación!AL441))</f>
        <v/>
      </c>
      <c r="H500" s="746"/>
      <c r="I500" s="746"/>
      <c r="J500" s="746"/>
      <c r="K500" s="746"/>
      <c r="L500" s="746"/>
      <c r="M500" s="746"/>
      <c r="N500" s="746"/>
      <c r="O500" s="746"/>
      <c r="P500" s="746"/>
      <c r="Q500" s="746"/>
      <c r="R500" s="746"/>
      <c r="S500" s="746"/>
      <c r="T500" s="746"/>
      <c r="U500" s="746"/>
      <c r="V500" s="746"/>
      <c r="W500" s="746"/>
      <c r="X500" s="746"/>
      <c r="Y500" s="685"/>
      <c r="Z500" s="685"/>
      <c r="AA500" s="685"/>
      <c r="AB500" s="685"/>
      <c r="AC500" s="685"/>
      <c r="AD500" s="685"/>
      <c r="AR500" s="699">
        <f t="shared" si="6"/>
        <v>0</v>
      </c>
      <c r="AS500" s="696"/>
    </row>
    <row r="501" spans="3:45" ht="15" customHeight="1">
      <c r="C501" s="150" t="s">
        <v>1694</v>
      </c>
      <c r="D501" s="935" t="str">
        <f>IF(SUM($AH$11,$AH$28)&gt;0,"",IF(Presentación!AM442="","",Presentación!AM442))</f>
        <v/>
      </c>
      <c r="E501" s="935"/>
      <c r="F501" s="935"/>
      <c r="G501" s="746" t="str">
        <f>IF(SUM($AH$11,$AH$28)&gt;0,"",IF(Presentación!AL442="","",Presentación!AL442))</f>
        <v/>
      </c>
      <c r="H501" s="746"/>
      <c r="I501" s="746"/>
      <c r="J501" s="746"/>
      <c r="K501" s="746"/>
      <c r="L501" s="746"/>
      <c r="M501" s="746"/>
      <c r="N501" s="746"/>
      <c r="O501" s="746"/>
      <c r="P501" s="746"/>
      <c r="Q501" s="746"/>
      <c r="R501" s="746"/>
      <c r="S501" s="746"/>
      <c r="T501" s="746"/>
      <c r="U501" s="746"/>
      <c r="V501" s="746"/>
      <c r="W501" s="746"/>
      <c r="X501" s="746"/>
      <c r="Y501" s="685"/>
      <c r="Z501" s="685"/>
      <c r="AA501" s="685"/>
      <c r="AB501" s="685"/>
      <c r="AC501" s="685"/>
      <c r="AD501" s="685"/>
      <c r="AR501" s="699">
        <f t="shared" si="6"/>
        <v>0</v>
      </c>
      <c r="AS501" s="696"/>
    </row>
    <row r="502" spans="3:45" ht="15" customHeight="1">
      <c r="C502" s="150" t="s">
        <v>1695</v>
      </c>
      <c r="D502" s="935" t="str">
        <f>IF(SUM($AH$11,$AH$28)&gt;0,"",IF(Presentación!AM443="","",Presentación!AM443))</f>
        <v/>
      </c>
      <c r="E502" s="935"/>
      <c r="F502" s="935"/>
      <c r="G502" s="746" t="str">
        <f>IF(SUM($AH$11,$AH$28)&gt;0,"",IF(Presentación!AL443="","",Presentación!AL443))</f>
        <v/>
      </c>
      <c r="H502" s="746"/>
      <c r="I502" s="746"/>
      <c r="J502" s="746"/>
      <c r="K502" s="746"/>
      <c r="L502" s="746"/>
      <c r="M502" s="746"/>
      <c r="N502" s="746"/>
      <c r="O502" s="746"/>
      <c r="P502" s="746"/>
      <c r="Q502" s="746"/>
      <c r="R502" s="746"/>
      <c r="S502" s="746"/>
      <c r="T502" s="746"/>
      <c r="U502" s="746"/>
      <c r="V502" s="746"/>
      <c r="W502" s="746"/>
      <c r="X502" s="746"/>
      <c r="Y502" s="685"/>
      <c r="Z502" s="685"/>
      <c r="AA502" s="685"/>
      <c r="AB502" s="685"/>
      <c r="AC502" s="685"/>
      <c r="AD502" s="685"/>
      <c r="AR502" s="699">
        <f t="shared" si="6"/>
        <v>0</v>
      </c>
      <c r="AS502" s="696"/>
    </row>
    <row r="503" spans="3:45" ht="15" customHeight="1">
      <c r="C503" s="150" t="s">
        <v>1696</v>
      </c>
      <c r="D503" s="935" t="str">
        <f>IF(SUM($AH$11,$AH$28)&gt;0,"",IF(Presentación!AM444="","",Presentación!AM444))</f>
        <v/>
      </c>
      <c r="E503" s="935"/>
      <c r="F503" s="935"/>
      <c r="G503" s="746" t="str">
        <f>IF(SUM($AH$11,$AH$28)&gt;0,"",IF(Presentación!AL444="","",Presentación!AL444))</f>
        <v/>
      </c>
      <c r="H503" s="746"/>
      <c r="I503" s="746"/>
      <c r="J503" s="746"/>
      <c r="K503" s="746"/>
      <c r="L503" s="746"/>
      <c r="M503" s="746"/>
      <c r="N503" s="746"/>
      <c r="O503" s="746"/>
      <c r="P503" s="746"/>
      <c r="Q503" s="746"/>
      <c r="R503" s="746"/>
      <c r="S503" s="746"/>
      <c r="T503" s="746"/>
      <c r="U503" s="746"/>
      <c r="V503" s="746"/>
      <c r="W503" s="746"/>
      <c r="X503" s="746"/>
      <c r="Y503" s="685"/>
      <c r="Z503" s="685"/>
      <c r="AA503" s="685"/>
      <c r="AB503" s="685"/>
      <c r="AC503" s="685"/>
      <c r="AD503" s="685"/>
      <c r="AR503" s="699">
        <f t="shared" si="6"/>
        <v>0</v>
      </c>
      <c r="AS503" s="696"/>
    </row>
    <row r="504" spans="3:45" ht="15" customHeight="1">
      <c r="C504" s="150" t="s">
        <v>1697</v>
      </c>
      <c r="D504" s="935" t="str">
        <f>IF(SUM($AH$11,$AH$28)&gt;0,"",IF(Presentación!AM445="","",Presentación!AM445))</f>
        <v/>
      </c>
      <c r="E504" s="935"/>
      <c r="F504" s="935"/>
      <c r="G504" s="746" t="str">
        <f>IF(SUM($AH$11,$AH$28)&gt;0,"",IF(Presentación!AL445="","",Presentación!AL445))</f>
        <v/>
      </c>
      <c r="H504" s="746"/>
      <c r="I504" s="746"/>
      <c r="J504" s="746"/>
      <c r="K504" s="746"/>
      <c r="L504" s="746"/>
      <c r="M504" s="746"/>
      <c r="N504" s="746"/>
      <c r="O504" s="746"/>
      <c r="P504" s="746"/>
      <c r="Q504" s="746"/>
      <c r="R504" s="746"/>
      <c r="S504" s="746"/>
      <c r="T504" s="746"/>
      <c r="U504" s="746"/>
      <c r="V504" s="746"/>
      <c r="W504" s="746"/>
      <c r="X504" s="746"/>
      <c r="Y504" s="685"/>
      <c r="Z504" s="685"/>
      <c r="AA504" s="685"/>
      <c r="AB504" s="685"/>
      <c r="AC504" s="685"/>
      <c r="AD504" s="685"/>
      <c r="AR504" s="699">
        <f t="shared" si="6"/>
        <v>0</v>
      </c>
      <c r="AS504" s="696"/>
    </row>
    <row r="505" spans="3:45" ht="15" customHeight="1">
      <c r="C505" s="150" t="s">
        <v>1698</v>
      </c>
      <c r="D505" s="935" t="str">
        <f>IF(SUM($AH$11,$AH$28)&gt;0,"",IF(Presentación!AM446="","",Presentación!AM446))</f>
        <v/>
      </c>
      <c r="E505" s="935"/>
      <c r="F505" s="935"/>
      <c r="G505" s="746" t="str">
        <f>IF(SUM($AH$11,$AH$28)&gt;0,"",IF(Presentación!AL446="","",Presentación!AL446))</f>
        <v/>
      </c>
      <c r="H505" s="746"/>
      <c r="I505" s="746"/>
      <c r="J505" s="746"/>
      <c r="K505" s="746"/>
      <c r="L505" s="746"/>
      <c r="M505" s="746"/>
      <c r="N505" s="746"/>
      <c r="O505" s="746"/>
      <c r="P505" s="746"/>
      <c r="Q505" s="746"/>
      <c r="R505" s="746"/>
      <c r="S505" s="746"/>
      <c r="T505" s="746"/>
      <c r="U505" s="746"/>
      <c r="V505" s="746"/>
      <c r="W505" s="746"/>
      <c r="X505" s="746"/>
      <c r="Y505" s="685"/>
      <c r="Z505" s="685"/>
      <c r="AA505" s="685"/>
      <c r="AB505" s="685"/>
      <c r="AC505" s="685"/>
      <c r="AD505" s="685"/>
      <c r="AR505" s="699">
        <f t="shared" si="6"/>
        <v>0</v>
      </c>
      <c r="AS505" s="696"/>
    </row>
    <row r="506" spans="3:45" ht="15" customHeight="1">
      <c r="C506" s="150" t="s">
        <v>1699</v>
      </c>
      <c r="D506" s="935" t="str">
        <f>IF(SUM($AH$11,$AH$28)&gt;0,"",IF(Presentación!AM447="","",Presentación!AM447))</f>
        <v/>
      </c>
      <c r="E506" s="935"/>
      <c r="F506" s="935"/>
      <c r="G506" s="746" t="str">
        <f>IF(SUM($AH$11,$AH$28)&gt;0,"",IF(Presentación!AL447="","",Presentación!AL447))</f>
        <v/>
      </c>
      <c r="H506" s="746"/>
      <c r="I506" s="746"/>
      <c r="J506" s="746"/>
      <c r="K506" s="746"/>
      <c r="L506" s="746"/>
      <c r="M506" s="746"/>
      <c r="N506" s="746"/>
      <c r="O506" s="746"/>
      <c r="P506" s="746"/>
      <c r="Q506" s="746"/>
      <c r="R506" s="746"/>
      <c r="S506" s="746"/>
      <c r="T506" s="746"/>
      <c r="U506" s="746"/>
      <c r="V506" s="746"/>
      <c r="W506" s="746"/>
      <c r="X506" s="746"/>
      <c r="Y506" s="685"/>
      <c r="Z506" s="685"/>
      <c r="AA506" s="685"/>
      <c r="AB506" s="685"/>
      <c r="AC506" s="685"/>
      <c r="AD506" s="685"/>
      <c r="AR506" s="699">
        <f t="shared" si="6"/>
        <v>0</v>
      </c>
      <c r="AS506" s="696"/>
    </row>
    <row r="507" spans="3:45" ht="15" customHeight="1">
      <c r="C507" s="150" t="s">
        <v>1700</v>
      </c>
      <c r="D507" s="935" t="str">
        <f>IF(SUM($AH$11,$AH$28)&gt;0,"",IF(Presentación!AM448="","",Presentación!AM448))</f>
        <v/>
      </c>
      <c r="E507" s="935"/>
      <c r="F507" s="935"/>
      <c r="G507" s="746" t="str">
        <f>IF(SUM($AH$11,$AH$28)&gt;0,"",IF(Presentación!AL448="","",Presentación!AL448))</f>
        <v/>
      </c>
      <c r="H507" s="746"/>
      <c r="I507" s="746"/>
      <c r="J507" s="746"/>
      <c r="K507" s="746"/>
      <c r="L507" s="746"/>
      <c r="M507" s="746"/>
      <c r="N507" s="746"/>
      <c r="O507" s="746"/>
      <c r="P507" s="746"/>
      <c r="Q507" s="746"/>
      <c r="R507" s="746"/>
      <c r="S507" s="746"/>
      <c r="T507" s="746"/>
      <c r="U507" s="746"/>
      <c r="V507" s="746"/>
      <c r="W507" s="746"/>
      <c r="X507" s="746"/>
      <c r="Y507" s="685"/>
      <c r="Z507" s="685"/>
      <c r="AA507" s="685"/>
      <c r="AB507" s="685"/>
      <c r="AC507" s="685"/>
      <c r="AD507" s="685"/>
      <c r="AR507" s="699">
        <f t="shared" si="6"/>
        <v>0</v>
      </c>
      <c r="AS507" s="696"/>
    </row>
    <row r="508" spans="3:45" ht="15" customHeight="1">
      <c r="C508" s="150" t="s">
        <v>1701</v>
      </c>
      <c r="D508" s="935" t="str">
        <f>IF(SUM($AH$11,$AH$28)&gt;0,"",IF(Presentación!AM449="","",Presentación!AM449))</f>
        <v/>
      </c>
      <c r="E508" s="935"/>
      <c r="F508" s="935"/>
      <c r="G508" s="746" t="str">
        <f>IF(SUM($AH$11,$AH$28)&gt;0,"",IF(Presentación!AL449="","",Presentación!AL449))</f>
        <v/>
      </c>
      <c r="H508" s="746"/>
      <c r="I508" s="746"/>
      <c r="J508" s="746"/>
      <c r="K508" s="746"/>
      <c r="L508" s="746"/>
      <c r="M508" s="746"/>
      <c r="N508" s="746"/>
      <c r="O508" s="746"/>
      <c r="P508" s="746"/>
      <c r="Q508" s="746"/>
      <c r="R508" s="746"/>
      <c r="S508" s="746"/>
      <c r="T508" s="746"/>
      <c r="U508" s="746"/>
      <c r="V508" s="746"/>
      <c r="W508" s="746"/>
      <c r="X508" s="746"/>
      <c r="Y508" s="685"/>
      <c r="Z508" s="685"/>
      <c r="AA508" s="685"/>
      <c r="AB508" s="685"/>
      <c r="AC508" s="685"/>
      <c r="AD508" s="685"/>
      <c r="AR508" s="699">
        <f t="shared" si="6"/>
        <v>0</v>
      </c>
      <c r="AS508" s="696"/>
    </row>
    <row r="509" spans="3:45" ht="15" customHeight="1">
      <c r="C509" s="150" t="s">
        <v>1702</v>
      </c>
      <c r="D509" s="935" t="str">
        <f>IF(SUM($AH$11,$AH$28)&gt;0,"",IF(Presentación!AM450="","",Presentación!AM450))</f>
        <v/>
      </c>
      <c r="E509" s="935"/>
      <c r="F509" s="935"/>
      <c r="G509" s="746" t="str">
        <f>IF(SUM($AH$11,$AH$28)&gt;0,"",IF(Presentación!AL450="","",Presentación!AL450))</f>
        <v/>
      </c>
      <c r="H509" s="746"/>
      <c r="I509" s="746"/>
      <c r="J509" s="746"/>
      <c r="K509" s="746"/>
      <c r="L509" s="746"/>
      <c r="M509" s="746"/>
      <c r="N509" s="746"/>
      <c r="O509" s="746"/>
      <c r="P509" s="746"/>
      <c r="Q509" s="746"/>
      <c r="R509" s="746"/>
      <c r="S509" s="746"/>
      <c r="T509" s="746"/>
      <c r="U509" s="746"/>
      <c r="V509" s="746"/>
      <c r="W509" s="746"/>
      <c r="X509" s="746"/>
      <c r="Y509" s="685"/>
      <c r="Z509" s="685"/>
      <c r="AA509" s="685"/>
      <c r="AB509" s="685"/>
      <c r="AC509" s="685"/>
      <c r="AD509" s="685"/>
      <c r="AR509" s="699">
        <f t="shared" si="6"/>
        <v>0</v>
      </c>
      <c r="AS509" s="696"/>
    </row>
    <row r="510" spans="3:45" ht="15" customHeight="1">
      <c r="C510" s="150" t="s">
        <v>1703</v>
      </c>
      <c r="D510" s="935" t="str">
        <f>IF(SUM($AH$11,$AH$28)&gt;0,"",IF(Presentación!AM451="","",Presentación!AM451))</f>
        <v/>
      </c>
      <c r="E510" s="935"/>
      <c r="F510" s="935"/>
      <c r="G510" s="746" t="str">
        <f>IF(SUM($AH$11,$AH$28)&gt;0,"",IF(Presentación!AL451="","",Presentación!AL451))</f>
        <v/>
      </c>
      <c r="H510" s="746"/>
      <c r="I510" s="746"/>
      <c r="J510" s="746"/>
      <c r="K510" s="746"/>
      <c r="L510" s="746"/>
      <c r="M510" s="746"/>
      <c r="N510" s="746"/>
      <c r="O510" s="746"/>
      <c r="P510" s="746"/>
      <c r="Q510" s="746"/>
      <c r="R510" s="746"/>
      <c r="S510" s="746"/>
      <c r="T510" s="746"/>
      <c r="U510" s="746"/>
      <c r="V510" s="746"/>
      <c r="W510" s="746"/>
      <c r="X510" s="746"/>
      <c r="Y510" s="685"/>
      <c r="Z510" s="685"/>
      <c r="AA510" s="685"/>
      <c r="AB510" s="685"/>
      <c r="AC510" s="685"/>
      <c r="AD510" s="685"/>
      <c r="AR510" s="699">
        <f t="shared" si="6"/>
        <v>0</v>
      </c>
      <c r="AS510" s="696"/>
    </row>
    <row r="511" spans="3:45" ht="15" customHeight="1">
      <c r="C511" s="150" t="s">
        <v>1704</v>
      </c>
      <c r="D511" s="935" t="str">
        <f>IF(SUM($AH$11,$AH$28)&gt;0,"",IF(Presentación!AM452="","",Presentación!AM452))</f>
        <v/>
      </c>
      <c r="E511" s="935"/>
      <c r="F511" s="935"/>
      <c r="G511" s="746" t="str">
        <f>IF(SUM($AH$11,$AH$28)&gt;0,"",IF(Presentación!AL452="","",Presentación!AL452))</f>
        <v/>
      </c>
      <c r="H511" s="746"/>
      <c r="I511" s="746"/>
      <c r="J511" s="746"/>
      <c r="K511" s="746"/>
      <c r="L511" s="746"/>
      <c r="M511" s="746"/>
      <c r="N511" s="746"/>
      <c r="O511" s="746"/>
      <c r="P511" s="746"/>
      <c r="Q511" s="746"/>
      <c r="R511" s="746"/>
      <c r="S511" s="746"/>
      <c r="T511" s="746"/>
      <c r="U511" s="746"/>
      <c r="V511" s="746"/>
      <c r="W511" s="746"/>
      <c r="X511" s="746"/>
      <c r="Y511" s="685"/>
      <c r="Z511" s="685"/>
      <c r="AA511" s="685"/>
      <c r="AB511" s="685"/>
      <c r="AC511" s="685"/>
      <c r="AD511" s="685"/>
      <c r="AR511" s="699">
        <f t="shared" si="6"/>
        <v>0</v>
      </c>
      <c r="AS511" s="696"/>
    </row>
    <row r="512" spans="3:45" ht="15" customHeight="1">
      <c r="C512" s="150" t="s">
        <v>1705</v>
      </c>
      <c r="D512" s="935" t="str">
        <f>IF(SUM($AH$11,$AH$28)&gt;0,"",IF(Presentación!AM453="","",Presentación!AM453))</f>
        <v/>
      </c>
      <c r="E512" s="935"/>
      <c r="F512" s="935"/>
      <c r="G512" s="746" t="str">
        <f>IF(SUM($AH$11,$AH$28)&gt;0,"",IF(Presentación!AL453="","",Presentación!AL453))</f>
        <v/>
      </c>
      <c r="H512" s="746"/>
      <c r="I512" s="746"/>
      <c r="J512" s="746"/>
      <c r="K512" s="746"/>
      <c r="L512" s="746"/>
      <c r="M512" s="746"/>
      <c r="N512" s="746"/>
      <c r="O512" s="746"/>
      <c r="P512" s="746"/>
      <c r="Q512" s="746"/>
      <c r="R512" s="746"/>
      <c r="S512" s="746"/>
      <c r="T512" s="746"/>
      <c r="U512" s="746"/>
      <c r="V512" s="746"/>
      <c r="W512" s="746"/>
      <c r="X512" s="746"/>
      <c r="Y512" s="685"/>
      <c r="Z512" s="685"/>
      <c r="AA512" s="685"/>
      <c r="AB512" s="685"/>
      <c r="AC512" s="685"/>
      <c r="AD512" s="685"/>
      <c r="AR512" s="699">
        <f t="shared" si="6"/>
        <v>0</v>
      </c>
      <c r="AS512" s="696"/>
    </row>
    <row r="513" spans="3:45" ht="15" customHeight="1">
      <c r="C513" s="150" t="s">
        <v>1706</v>
      </c>
      <c r="D513" s="935" t="str">
        <f>IF(SUM($AH$11,$AH$28)&gt;0,"",IF(Presentación!AM454="","",Presentación!AM454))</f>
        <v/>
      </c>
      <c r="E513" s="935"/>
      <c r="F513" s="935"/>
      <c r="G513" s="746" t="str">
        <f>IF(SUM($AH$11,$AH$28)&gt;0,"",IF(Presentación!AL454="","",Presentación!AL454))</f>
        <v/>
      </c>
      <c r="H513" s="746"/>
      <c r="I513" s="746"/>
      <c r="J513" s="746"/>
      <c r="K513" s="746"/>
      <c r="L513" s="746"/>
      <c r="M513" s="746"/>
      <c r="N513" s="746"/>
      <c r="O513" s="746"/>
      <c r="P513" s="746"/>
      <c r="Q513" s="746"/>
      <c r="R513" s="746"/>
      <c r="S513" s="746"/>
      <c r="T513" s="746"/>
      <c r="U513" s="746"/>
      <c r="V513" s="746"/>
      <c r="W513" s="746"/>
      <c r="X513" s="746"/>
      <c r="Y513" s="685"/>
      <c r="Z513" s="685"/>
      <c r="AA513" s="685"/>
      <c r="AB513" s="685"/>
      <c r="AC513" s="685"/>
      <c r="AD513" s="685"/>
      <c r="AR513" s="699">
        <f t="shared" si="6"/>
        <v>0</v>
      </c>
      <c r="AS513" s="696"/>
    </row>
    <row r="514" spans="3:45" ht="15" customHeight="1">
      <c r="C514" s="150" t="s">
        <v>1707</v>
      </c>
      <c r="D514" s="935" t="str">
        <f>IF(SUM($AH$11,$AH$28)&gt;0,"",IF(Presentación!AM455="","",Presentación!AM455))</f>
        <v/>
      </c>
      <c r="E514" s="935"/>
      <c r="F514" s="935"/>
      <c r="G514" s="746" t="str">
        <f>IF(SUM($AH$11,$AH$28)&gt;0,"",IF(Presentación!AL455="","",Presentación!AL455))</f>
        <v/>
      </c>
      <c r="H514" s="746"/>
      <c r="I514" s="746"/>
      <c r="J514" s="746"/>
      <c r="K514" s="746"/>
      <c r="L514" s="746"/>
      <c r="M514" s="746"/>
      <c r="N514" s="746"/>
      <c r="O514" s="746"/>
      <c r="P514" s="746"/>
      <c r="Q514" s="746"/>
      <c r="R514" s="746"/>
      <c r="S514" s="746"/>
      <c r="T514" s="746"/>
      <c r="U514" s="746"/>
      <c r="V514" s="746"/>
      <c r="W514" s="746"/>
      <c r="X514" s="746"/>
      <c r="Y514" s="685"/>
      <c r="Z514" s="685"/>
      <c r="AA514" s="685"/>
      <c r="AB514" s="685"/>
      <c r="AC514" s="685"/>
      <c r="AD514" s="685"/>
      <c r="AR514" s="699">
        <f t="shared" si="6"/>
        <v>0</v>
      </c>
      <c r="AS514" s="696"/>
    </row>
    <row r="515" spans="3:45" ht="15" customHeight="1">
      <c r="C515" s="150" t="s">
        <v>1708</v>
      </c>
      <c r="D515" s="935" t="str">
        <f>IF(SUM($AH$11,$AH$28)&gt;0,"",IF(Presentación!AM456="","",Presentación!AM456))</f>
        <v/>
      </c>
      <c r="E515" s="935"/>
      <c r="F515" s="935"/>
      <c r="G515" s="746" t="str">
        <f>IF(SUM($AH$11,$AH$28)&gt;0,"",IF(Presentación!AL456="","",Presentación!AL456))</f>
        <v/>
      </c>
      <c r="H515" s="746"/>
      <c r="I515" s="746"/>
      <c r="J515" s="746"/>
      <c r="K515" s="746"/>
      <c r="L515" s="746"/>
      <c r="M515" s="746"/>
      <c r="N515" s="746"/>
      <c r="O515" s="746"/>
      <c r="P515" s="746"/>
      <c r="Q515" s="746"/>
      <c r="R515" s="746"/>
      <c r="S515" s="746"/>
      <c r="T515" s="746"/>
      <c r="U515" s="746"/>
      <c r="V515" s="746"/>
      <c r="W515" s="746"/>
      <c r="X515" s="746"/>
      <c r="Y515" s="685"/>
      <c r="Z515" s="685"/>
      <c r="AA515" s="685"/>
      <c r="AB515" s="685"/>
      <c r="AC515" s="685"/>
      <c r="AD515" s="685"/>
      <c r="AR515" s="699">
        <f t="shared" si="6"/>
        <v>0</v>
      </c>
      <c r="AS515" s="696"/>
    </row>
    <row r="516" spans="3:45" ht="15" customHeight="1">
      <c r="C516" s="150" t="s">
        <v>1709</v>
      </c>
      <c r="D516" s="935" t="str">
        <f>IF(SUM($AH$11,$AH$28)&gt;0,"",IF(Presentación!AM457="","",Presentación!AM457))</f>
        <v/>
      </c>
      <c r="E516" s="935"/>
      <c r="F516" s="935"/>
      <c r="G516" s="746" t="str">
        <f>IF(SUM($AH$11,$AH$28)&gt;0,"",IF(Presentación!AL457="","",Presentación!AL457))</f>
        <v/>
      </c>
      <c r="H516" s="746"/>
      <c r="I516" s="746"/>
      <c r="J516" s="746"/>
      <c r="K516" s="746"/>
      <c r="L516" s="746"/>
      <c r="M516" s="746"/>
      <c r="N516" s="746"/>
      <c r="O516" s="746"/>
      <c r="P516" s="746"/>
      <c r="Q516" s="746"/>
      <c r="R516" s="746"/>
      <c r="S516" s="746"/>
      <c r="T516" s="746"/>
      <c r="U516" s="746"/>
      <c r="V516" s="746"/>
      <c r="W516" s="746"/>
      <c r="X516" s="746"/>
      <c r="Y516" s="685"/>
      <c r="Z516" s="685"/>
      <c r="AA516" s="685"/>
      <c r="AB516" s="685"/>
      <c r="AC516" s="685"/>
      <c r="AD516" s="685"/>
      <c r="AR516" s="699">
        <f t="shared" si="6"/>
        <v>0</v>
      </c>
      <c r="AS516" s="696"/>
    </row>
    <row r="517" spans="3:45" ht="15" customHeight="1">
      <c r="C517" s="150" t="s">
        <v>1710</v>
      </c>
      <c r="D517" s="935" t="str">
        <f>IF(SUM($AH$11,$AH$28)&gt;0,"",IF(Presentación!AM458="","",Presentación!AM458))</f>
        <v/>
      </c>
      <c r="E517" s="935"/>
      <c r="F517" s="935"/>
      <c r="G517" s="746" t="str">
        <f>IF(SUM($AH$11,$AH$28)&gt;0,"",IF(Presentación!AL458="","",Presentación!AL458))</f>
        <v/>
      </c>
      <c r="H517" s="746"/>
      <c r="I517" s="746"/>
      <c r="J517" s="746"/>
      <c r="K517" s="746"/>
      <c r="L517" s="746"/>
      <c r="M517" s="746"/>
      <c r="N517" s="746"/>
      <c r="O517" s="746"/>
      <c r="P517" s="746"/>
      <c r="Q517" s="746"/>
      <c r="R517" s="746"/>
      <c r="S517" s="746"/>
      <c r="T517" s="746"/>
      <c r="U517" s="746"/>
      <c r="V517" s="746"/>
      <c r="W517" s="746"/>
      <c r="X517" s="746"/>
      <c r="Y517" s="685"/>
      <c r="Z517" s="685"/>
      <c r="AA517" s="685"/>
      <c r="AB517" s="685"/>
      <c r="AC517" s="685"/>
      <c r="AD517" s="685"/>
      <c r="AR517" s="699">
        <f t="shared" ref="AR517:AR580" si="7">IF($AH$58=$AJ$58,0,IF(OR(AND(D517&lt;&gt;"",G517&lt;&gt;"",SUM(Y517)&gt;0,COUNTA(Y517)=COUNTA($Y$65)),AND(D517&lt;&gt;"",G517&lt;&gt;"",COUNTIF(Y517,"NS")=COUNTA($Y$65)),AND(D517&lt;&gt;"",G517&lt;&gt;"",SUM(Y517)=0,COUNTA(Y517)=0),AND(D517="",G517="",COUNTA(Y517)=0)),0,1))</f>
        <v>0</v>
      </c>
      <c r="AS517" s="696"/>
    </row>
    <row r="518" spans="3:45" ht="15" customHeight="1">
      <c r="C518" s="150" t="s">
        <v>1711</v>
      </c>
      <c r="D518" s="935" t="str">
        <f>IF(SUM($AH$11,$AH$28)&gt;0,"",IF(Presentación!AM459="","",Presentación!AM459))</f>
        <v/>
      </c>
      <c r="E518" s="935"/>
      <c r="F518" s="935"/>
      <c r="G518" s="746" t="str">
        <f>IF(SUM($AH$11,$AH$28)&gt;0,"",IF(Presentación!AL459="","",Presentación!AL459))</f>
        <v/>
      </c>
      <c r="H518" s="746"/>
      <c r="I518" s="746"/>
      <c r="J518" s="746"/>
      <c r="K518" s="746"/>
      <c r="L518" s="746"/>
      <c r="M518" s="746"/>
      <c r="N518" s="746"/>
      <c r="O518" s="746"/>
      <c r="P518" s="746"/>
      <c r="Q518" s="746"/>
      <c r="R518" s="746"/>
      <c r="S518" s="746"/>
      <c r="T518" s="746"/>
      <c r="U518" s="746"/>
      <c r="V518" s="746"/>
      <c r="W518" s="746"/>
      <c r="X518" s="746"/>
      <c r="Y518" s="685"/>
      <c r="Z518" s="685"/>
      <c r="AA518" s="685"/>
      <c r="AB518" s="685"/>
      <c r="AC518" s="685"/>
      <c r="AD518" s="685"/>
      <c r="AR518" s="699">
        <f t="shared" si="7"/>
        <v>0</v>
      </c>
      <c r="AS518" s="696"/>
    </row>
    <row r="519" spans="3:45" ht="15" customHeight="1">
      <c r="C519" s="150" t="s">
        <v>1712</v>
      </c>
      <c r="D519" s="935" t="str">
        <f>IF(SUM($AH$11,$AH$28)&gt;0,"",IF(Presentación!AM460="","",Presentación!AM460))</f>
        <v/>
      </c>
      <c r="E519" s="935"/>
      <c r="F519" s="935"/>
      <c r="G519" s="746" t="str">
        <f>IF(SUM($AH$11,$AH$28)&gt;0,"",IF(Presentación!AL460="","",Presentación!AL460))</f>
        <v/>
      </c>
      <c r="H519" s="746"/>
      <c r="I519" s="746"/>
      <c r="J519" s="746"/>
      <c r="K519" s="746"/>
      <c r="L519" s="746"/>
      <c r="M519" s="746"/>
      <c r="N519" s="746"/>
      <c r="O519" s="746"/>
      <c r="P519" s="746"/>
      <c r="Q519" s="746"/>
      <c r="R519" s="746"/>
      <c r="S519" s="746"/>
      <c r="T519" s="746"/>
      <c r="U519" s="746"/>
      <c r="V519" s="746"/>
      <c r="W519" s="746"/>
      <c r="X519" s="746"/>
      <c r="Y519" s="685"/>
      <c r="Z519" s="685"/>
      <c r="AA519" s="685"/>
      <c r="AB519" s="685"/>
      <c r="AC519" s="685"/>
      <c r="AD519" s="685"/>
      <c r="AR519" s="699">
        <f t="shared" si="7"/>
        <v>0</v>
      </c>
      <c r="AS519" s="696"/>
    </row>
    <row r="520" spans="3:45" ht="15" customHeight="1">
      <c r="C520" s="150" t="s">
        <v>1713</v>
      </c>
      <c r="D520" s="935" t="str">
        <f>IF(SUM($AH$11,$AH$28)&gt;0,"",IF(Presentación!AM461="","",Presentación!AM461))</f>
        <v/>
      </c>
      <c r="E520" s="935"/>
      <c r="F520" s="935"/>
      <c r="G520" s="746" t="str">
        <f>IF(SUM($AH$11,$AH$28)&gt;0,"",IF(Presentación!AL461="","",Presentación!AL461))</f>
        <v/>
      </c>
      <c r="H520" s="746"/>
      <c r="I520" s="746"/>
      <c r="J520" s="746"/>
      <c r="K520" s="746"/>
      <c r="L520" s="746"/>
      <c r="M520" s="746"/>
      <c r="N520" s="746"/>
      <c r="O520" s="746"/>
      <c r="P520" s="746"/>
      <c r="Q520" s="746"/>
      <c r="R520" s="746"/>
      <c r="S520" s="746"/>
      <c r="T520" s="746"/>
      <c r="U520" s="746"/>
      <c r="V520" s="746"/>
      <c r="W520" s="746"/>
      <c r="X520" s="746"/>
      <c r="Y520" s="685"/>
      <c r="Z520" s="685"/>
      <c r="AA520" s="685"/>
      <c r="AB520" s="685"/>
      <c r="AC520" s="685"/>
      <c r="AD520" s="685"/>
      <c r="AR520" s="699">
        <f t="shared" si="7"/>
        <v>0</v>
      </c>
      <c r="AS520" s="696"/>
    </row>
    <row r="521" spans="3:45" ht="15" customHeight="1">
      <c r="C521" s="150" t="s">
        <v>1714</v>
      </c>
      <c r="D521" s="935" t="str">
        <f>IF(SUM($AH$11,$AH$28)&gt;0,"",IF(Presentación!AM462="","",Presentación!AM462))</f>
        <v/>
      </c>
      <c r="E521" s="935"/>
      <c r="F521" s="935"/>
      <c r="G521" s="746" t="str">
        <f>IF(SUM($AH$11,$AH$28)&gt;0,"",IF(Presentación!AL462="","",Presentación!AL462))</f>
        <v/>
      </c>
      <c r="H521" s="746"/>
      <c r="I521" s="746"/>
      <c r="J521" s="746"/>
      <c r="K521" s="746"/>
      <c r="L521" s="746"/>
      <c r="M521" s="746"/>
      <c r="N521" s="746"/>
      <c r="O521" s="746"/>
      <c r="P521" s="746"/>
      <c r="Q521" s="746"/>
      <c r="R521" s="746"/>
      <c r="S521" s="746"/>
      <c r="T521" s="746"/>
      <c r="U521" s="746"/>
      <c r="V521" s="746"/>
      <c r="W521" s="746"/>
      <c r="X521" s="746"/>
      <c r="Y521" s="685"/>
      <c r="Z521" s="685"/>
      <c r="AA521" s="685"/>
      <c r="AB521" s="685"/>
      <c r="AC521" s="685"/>
      <c r="AD521" s="685"/>
      <c r="AR521" s="699">
        <f t="shared" si="7"/>
        <v>0</v>
      </c>
      <c r="AS521" s="696"/>
    </row>
    <row r="522" spans="3:45" ht="15" customHeight="1">
      <c r="C522" s="150" t="s">
        <v>1715</v>
      </c>
      <c r="D522" s="935" t="str">
        <f>IF(SUM($AH$11,$AH$28)&gt;0,"",IF(Presentación!AM463="","",Presentación!AM463))</f>
        <v/>
      </c>
      <c r="E522" s="935"/>
      <c r="F522" s="935"/>
      <c r="G522" s="746" t="str">
        <f>IF(SUM($AH$11,$AH$28)&gt;0,"",IF(Presentación!AL463="","",Presentación!AL463))</f>
        <v/>
      </c>
      <c r="H522" s="746"/>
      <c r="I522" s="746"/>
      <c r="J522" s="746"/>
      <c r="K522" s="746"/>
      <c r="L522" s="746"/>
      <c r="M522" s="746"/>
      <c r="N522" s="746"/>
      <c r="O522" s="746"/>
      <c r="P522" s="746"/>
      <c r="Q522" s="746"/>
      <c r="R522" s="746"/>
      <c r="S522" s="746"/>
      <c r="T522" s="746"/>
      <c r="U522" s="746"/>
      <c r="V522" s="746"/>
      <c r="W522" s="746"/>
      <c r="X522" s="746"/>
      <c r="Y522" s="685"/>
      <c r="Z522" s="685"/>
      <c r="AA522" s="685"/>
      <c r="AB522" s="685"/>
      <c r="AC522" s="685"/>
      <c r="AD522" s="685"/>
      <c r="AR522" s="699">
        <f t="shared" si="7"/>
        <v>0</v>
      </c>
      <c r="AS522" s="696"/>
    </row>
    <row r="523" spans="3:45" ht="15" customHeight="1">
      <c r="C523" s="150" t="s">
        <v>1716</v>
      </c>
      <c r="D523" s="935" t="str">
        <f>IF(SUM($AH$11,$AH$28)&gt;0,"",IF(Presentación!AM464="","",Presentación!AM464))</f>
        <v/>
      </c>
      <c r="E523" s="935"/>
      <c r="F523" s="935"/>
      <c r="G523" s="746" t="str">
        <f>IF(SUM($AH$11,$AH$28)&gt;0,"",IF(Presentación!AL464="","",Presentación!AL464))</f>
        <v/>
      </c>
      <c r="H523" s="746"/>
      <c r="I523" s="746"/>
      <c r="J523" s="746"/>
      <c r="K523" s="746"/>
      <c r="L523" s="746"/>
      <c r="M523" s="746"/>
      <c r="N523" s="746"/>
      <c r="O523" s="746"/>
      <c r="P523" s="746"/>
      <c r="Q523" s="746"/>
      <c r="R523" s="746"/>
      <c r="S523" s="746"/>
      <c r="T523" s="746"/>
      <c r="U523" s="746"/>
      <c r="V523" s="746"/>
      <c r="W523" s="746"/>
      <c r="X523" s="746"/>
      <c r="Y523" s="685"/>
      <c r="Z523" s="685"/>
      <c r="AA523" s="685"/>
      <c r="AB523" s="685"/>
      <c r="AC523" s="685"/>
      <c r="AD523" s="685"/>
      <c r="AR523" s="699">
        <f t="shared" si="7"/>
        <v>0</v>
      </c>
      <c r="AS523" s="696"/>
    </row>
    <row r="524" spans="3:45" ht="15" customHeight="1">
      <c r="C524" s="150" t="s">
        <v>1717</v>
      </c>
      <c r="D524" s="935" t="str">
        <f>IF(SUM($AH$11,$AH$28)&gt;0,"",IF(Presentación!AM465="","",Presentación!AM465))</f>
        <v/>
      </c>
      <c r="E524" s="935"/>
      <c r="F524" s="935"/>
      <c r="G524" s="746" t="str">
        <f>IF(SUM($AH$11,$AH$28)&gt;0,"",IF(Presentación!AL465="","",Presentación!AL465))</f>
        <v/>
      </c>
      <c r="H524" s="746"/>
      <c r="I524" s="746"/>
      <c r="J524" s="746"/>
      <c r="K524" s="746"/>
      <c r="L524" s="746"/>
      <c r="M524" s="746"/>
      <c r="N524" s="746"/>
      <c r="O524" s="746"/>
      <c r="P524" s="746"/>
      <c r="Q524" s="746"/>
      <c r="R524" s="746"/>
      <c r="S524" s="746"/>
      <c r="T524" s="746"/>
      <c r="U524" s="746"/>
      <c r="V524" s="746"/>
      <c r="W524" s="746"/>
      <c r="X524" s="746"/>
      <c r="Y524" s="685"/>
      <c r="Z524" s="685"/>
      <c r="AA524" s="685"/>
      <c r="AB524" s="685"/>
      <c r="AC524" s="685"/>
      <c r="AD524" s="685"/>
      <c r="AR524" s="699">
        <f t="shared" si="7"/>
        <v>0</v>
      </c>
      <c r="AS524" s="696"/>
    </row>
    <row r="525" spans="3:45" ht="15" customHeight="1">
      <c r="C525" s="150" t="s">
        <v>1718</v>
      </c>
      <c r="D525" s="935" t="str">
        <f>IF(SUM($AH$11,$AH$28)&gt;0,"",IF(Presentación!AM466="","",Presentación!AM466))</f>
        <v/>
      </c>
      <c r="E525" s="935"/>
      <c r="F525" s="935"/>
      <c r="G525" s="746" t="str">
        <f>IF(SUM($AH$11,$AH$28)&gt;0,"",IF(Presentación!AL466="","",Presentación!AL466))</f>
        <v/>
      </c>
      <c r="H525" s="746"/>
      <c r="I525" s="746"/>
      <c r="J525" s="746"/>
      <c r="K525" s="746"/>
      <c r="L525" s="746"/>
      <c r="M525" s="746"/>
      <c r="N525" s="746"/>
      <c r="O525" s="746"/>
      <c r="P525" s="746"/>
      <c r="Q525" s="746"/>
      <c r="R525" s="746"/>
      <c r="S525" s="746"/>
      <c r="T525" s="746"/>
      <c r="U525" s="746"/>
      <c r="V525" s="746"/>
      <c r="W525" s="746"/>
      <c r="X525" s="746"/>
      <c r="Y525" s="685"/>
      <c r="Z525" s="685"/>
      <c r="AA525" s="685"/>
      <c r="AB525" s="685"/>
      <c r="AC525" s="685"/>
      <c r="AD525" s="685"/>
      <c r="AR525" s="699">
        <f t="shared" si="7"/>
        <v>0</v>
      </c>
      <c r="AS525" s="696"/>
    </row>
    <row r="526" spans="3:45" ht="15" customHeight="1">
      <c r="C526" s="150" t="s">
        <v>1719</v>
      </c>
      <c r="D526" s="935" t="str">
        <f>IF(SUM($AH$11,$AH$28)&gt;0,"",IF(Presentación!AM467="","",Presentación!AM467))</f>
        <v/>
      </c>
      <c r="E526" s="935"/>
      <c r="F526" s="935"/>
      <c r="G526" s="746" t="str">
        <f>IF(SUM($AH$11,$AH$28)&gt;0,"",IF(Presentación!AL467="","",Presentación!AL467))</f>
        <v/>
      </c>
      <c r="H526" s="746"/>
      <c r="I526" s="746"/>
      <c r="J526" s="746"/>
      <c r="K526" s="746"/>
      <c r="L526" s="746"/>
      <c r="M526" s="746"/>
      <c r="N526" s="746"/>
      <c r="O526" s="746"/>
      <c r="P526" s="746"/>
      <c r="Q526" s="746"/>
      <c r="R526" s="746"/>
      <c r="S526" s="746"/>
      <c r="T526" s="746"/>
      <c r="U526" s="746"/>
      <c r="V526" s="746"/>
      <c r="W526" s="746"/>
      <c r="X526" s="746"/>
      <c r="Y526" s="685"/>
      <c r="Z526" s="685"/>
      <c r="AA526" s="685"/>
      <c r="AB526" s="685"/>
      <c r="AC526" s="685"/>
      <c r="AD526" s="685"/>
      <c r="AR526" s="699">
        <f t="shared" si="7"/>
        <v>0</v>
      </c>
      <c r="AS526" s="696"/>
    </row>
    <row r="527" spans="3:45" ht="15" customHeight="1">
      <c r="C527" s="150" t="s">
        <v>1720</v>
      </c>
      <c r="D527" s="935" t="str">
        <f>IF(SUM($AH$11,$AH$28)&gt;0,"",IF(Presentación!AM468="","",Presentación!AM468))</f>
        <v/>
      </c>
      <c r="E527" s="935"/>
      <c r="F527" s="935"/>
      <c r="G527" s="746" t="str">
        <f>IF(SUM($AH$11,$AH$28)&gt;0,"",IF(Presentación!AL468="","",Presentación!AL468))</f>
        <v/>
      </c>
      <c r="H527" s="746"/>
      <c r="I527" s="746"/>
      <c r="J527" s="746"/>
      <c r="K527" s="746"/>
      <c r="L527" s="746"/>
      <c r="M527" s="746"/>
      <c r="N527" s="746"/>
      <c r="O527" s="746"/>
      <c r="P527" s="746"/>
      <c r="Q527" s="746"/>
      <c r="R527" s="746"/>
      <c r="S527" s="746"/>
      <c r="T527" s="746"/>
      <c r="U527" s="746"/>
      <c r="V527" s="746"/>
      <c r="W527" s="746"/>
      <c r="X527" s="746"/>
      <c r="Y527" s="685"/>
      <c r="Z527" s="685"/>
      <c r="AA527" s="685"/>
      <c r="AB527" s="685"/>
      <c r="AC527" s="685"/>
      <c r="AD527" s="685"/>
      <c r="AR527" s="699">
        <f t="shared" si="7"/>
        <v>0</v>
      </c>
      <c r="AS527" s="696"/>
    </row>
    <row r="528" spans="3:45" ht="15" customHeight="1">
      <c r="C528" s="150" t="s">
        <v>1721</v>
      </c>
      <c r="D528" s="935" t="str">
        <f>IF(SUM($AH$11,$AH$28)&gt;0,"",IF(Presentación!AM469="","",Presentación!AM469))</f>
        <v/>
      </c>
      <c r="E528" s="935"/>
      <c r="F528" s="935"/>
      <c r="G528" s="746" t="str">
        <f>IF(SUM($AH$11,$AH$28)&gt;0,"",IF(Presentación!AL469="","",Presentación!AL469))</f>
        <v/>
      </c>
      <c r="H528" s="746"/>
      <c r="I528" s="746"/>
      <c r="J528" s="746"/>
      <c r="K528" s="746"/>
      <c r="L528" s="746"/>
      <c r="M528" s="746"/>
      <c r="N528" s="746"/>
      <c r="O528" s="746"/>
      <c r="P528" s="746"/>
      <c r="Q528" s="746"/>
      <c r="R528" s="746"/>
      <c r="S528" s="746"/>
      <c r="T528" s="746"/>
      <c r="U528" s="746"/>
      <c r="V528" s="746"/>
      <c r="W528" s="746"/>
      <c r="X528" s="746"/>
      <c r="Y528" s="685"/>
      <c r="Z528" s="685"/>
      <c r="AA528" s="685"/>
      <c r="AB528" s="685"/>
      <c r="AC528" s="685"/>
      <c r="AD528" s="685"/>
      <c r="AR528" s="699">
        <f t="shared" si="7"/>
        <v>0</v>
      </c>
      <c r="AS528" s="696"/>
    </row>
    <row r="529" spans="3:45" ht="15" customHeight="1">
      <c r="C529" s="150" t="s">
        <v>1722</v>
      </c>
      <c r="D529" s="935" t="str">
        <f>IF(SUM($AH$11,$AH$28)&gt;0,"",IF(Presentación!AM470="","",Presentación!AM470))</f>
        <v/>
      </c>
      <c r="E529" s="935"/>
      <c r="F529" s="935"/>
      <c r="G529" s="746" t="str">
        <f>IF(SUM($AH$11,$AH$28)&gt;0,"",IF(Presentación!AL470="","",Presentación!AL470))</f>
        <v/>
      </c>
      <c r="H529" s="746"/>
      <c r="I529" s="746"/>
      <c r="J529" s="746"/>
      <c r="K529" s="746"/>
      <c r="L529" s="746"/>
      <c r="M529" s="746"/>
      <c r="N529" s="746"/>
      <c r="O529" s="746"/>
      <c r="P529" s="746"/>
      <c r="Q529" s="746"/>
      <c r="R529" s="746"/>
      <c r="S529" s="746"/>
      <c r="T529" s="746"/>
      <c r="U529" s="746"/>
      <c r="V529" s="746"/>
      <c r="W529" s="746"/>
      <c r="X529" s="746"/>
      <c r="Y529" s="685"/>
      <c r="Z529" s="685"/>
      <c r="AA529" s="685"/>
      <c r="AB529" s="685"/>
      <c r="AC529" s="685"/>
      <c r="AD529" s="685"/>
      <c r="AR529" s="699">
        <f t="shared" si="7"/>
        <v>0</v>
      </c>
      <c r="AS529" s="696"/>
    </row>
    <row r="530" spans="3:45" ht="15" customHeight="1">
      <c r="C530" s="150" t="s">
        <v>1723</v>
      </c>
      <c r="D530" s="935" t="str">
        <f>IF(SUM($AH$11,$AH$28)&gt;0,"",IF(Presentación!AM471="","",Presentación!AM471))</f>
        <v/>
      </c>
      <c r="E530" s="935"/>
      <c r="F530" s="935"/>
      <c r="G530" s="746" t="str">
        <f>IF(SUM($AH$11,$AH$28)&gt;0,"",IF(Presentación!AL471="","",Presentación!AL471))</f>
        <v/>
      </c>
      <c r="H530" s="746"/>
      <c r="I530" s="746"/>
      <c r="J530" s="746"/>
      <c r="K530" s="746"/>
      <c r="L530" s="746"/>
      <c r="M530" s="746"/>
      <c r="N530" s="746"/>
      <c r="O530" s="746"/>
      <c r="P530" s="746"/>
      <c r="Q530" s="746"/>
      <c r="R530" s="746"/>
      <c r="S530" s="746"/>
      <c r="T530" s="746"/>
      <c r="U530" s="746"/>
      <c r="V530" s="746"/>
      <c r="W530" s="746"/>
      <c r="X530" s="746"/>
      <c r="Y530" s="685"/>
      <c r="Z530" s="685"/>
      <c r="AA530" s="685"/>
      <c r="AB530" s="685"/>
      <c r="AC530" s="685"/>
      <c r="AD530" s="685"/>
      <c r="AR530" s="699">
        <f t="shared" si="7"/>
        <v>0</v>
      </c>
      <c r="AS530" s="696"/>
    </row>
    <row r="531" spans="3:45" ht="15" customHeight="1">
      <c r="C531" s="150" t="s">
        <v>1724</v>
      </c>
      <c r="D531" s="935" t="str">
        <f>IF(SUM($AH$11,$AH$28)&gt;0,"",IF(Presentación!AM472="","",Presentación!AM472))</f>
        <v/>
      </c>
      <c r="E531" s="935"/>
      <c r="F531" s="935"/>
      <c r="G531" s="746" t="str">
        <f>IF(SUM($AH$11,$AH$28)&gt;0,"",IF(Presentación!AL472="","",Presentación!AL472))</f>
        <v/>
      </c>
      <c r="H531" s="746"/>
      <c r="I531" s="746"/>
      <c r="J531" s="746"/>
      <c r="K531" s="746"/>
      <c r="L531" s="746"/>
      <c r="M531" s="746"/>
      <c r="N531" s="746"/>
      <c r="O531" s="746"/>
      <c r="P531" s="746"/>
      <c r="Q531" s="746"/>
      <c r="R531" s="746"/>
      <c r="S531" s="746"/>
      <c r="T531" s="746"/>
      <c r="U531" s="746"/>
      <c r="V531" s="746"/>
      <c r="W531" s="746"/>
      <c r="X531" s="746"/>
      <c r="Y531" s="685"/>
      <c r="Z531" s="685"/>
      <c r="AA531" s="685"/>
      <c r="AB531" s="685"/>
      <c r="AC531" s="685"/>
      <c r="AD531" s="685"/>
      <c r="AR531" s="699">
        <f t="shared" si="7"/>
        <v>0</v>
      </c>
      <c r="AS531" s="696"/>
    </row>
    <row r="532" spans="3:45" ht="15" customHeight="1">
      <c r="C532" s="150" t="s">
        <v>1725</v>
      </c>
      <c r="D532" s="935" t="str">
        <f>IF(SUM($AH$11,$AH$28)&gt;0,"",IF(Presentación!AM473="","",Presentación!AM473))</f>
        <v/>
      </c>
      <c r="E532" s="935"/>
      <c r="F532" s="935"/>
      <c r="G532" s="746" t="str">
        <f>IF(SUM($AH$11,$AH$28)&gt;0,"",IF(Presentación!AL473="","",Presentación!AL473))</f>
        <v/>
      </c>
      <c r="H532" s="746"/>
      <c r="I532" s="746"/>
      <c r="J532" s="746"/>
      <c r="K532" s="746"/>
      <c r="L532" s="746"/>
      <c r="M532" s="746"/>
      <c r="N532" s="746"/>
      <c r="O532" s="746"/>
      <c r="P532" s="746"/>
      <c r="Q532" s="746"/>
      <c r="R532" s="746"/>
      <c r="S532" s="746"/>
      <c r="T532" s="746"/>
      <c r="U532" s="746"/>
      <c r="V532" s="746"/>
      <c r="W532" s="746"/>
      <c r="X532" s="746"/>
      <c r="Y532" s="685"/>
      <c r="Z532" s="685"/>
      <c r="AA532" s="685"/>
      <c r="AB532" s="685"/>
      <c r="AC532" s="685"/>
      <c r="AD532" s="685"/>
      <c r="AR532" s="699">
        <f t="shared" si="7"/>
        <v>0</v>
      </c>
      <c r="AS532" s="696"/>
    </row>
    <row r="533" spans="3:45" ht="15" customHeight="1">
      <c r="C533" s="150" t="s">
        <v>1726</v>
      </c>
      <c r="D533" s="935" t="str">
        <f>IF(SUM($AH$11,$AH$28)&gt;0,"",IF(Presentación!AM474="","",Presentación!AM474))</f>
        <v/>
      </c>
      <c r="E533" s="935"/>
      <c r="F533" s="935"/>
      <c r="G533" s="746" t="str">
        <f>IF(SUM($AH$11,$AH$28)&gt;0,"",IF(Presentación!AL474="","",Presentación!AL474))</f>
        <v/>
      </c>
      <c r="H533" s="746"/>
      <c r="I533" s="746"/>
      <c r="J533" s="746"/>
      <c r="K533" s="746"/>
      <c r="L533" s="746"/>
      <c r="M533" s="746"/>
      <c r="N533" s="746"/>
      <c r="O533" s="746"/>
      <c r="P533" s="746"/>
      <c r="Q533" s="746"/>
      <c r="R533" s="746"/>
      <c r="S533" s="746"/>
      <c r="T533" s="746"/>
      <c r="U533" s="746"/>
      <c r="V533" s="746"/>
      <c r="W533" s="746"/>
      <c r="X533" s="746"/>
      <c r="Y533" s="685"/>
      <c r="Z533" s="685"/>
      <c r="AA533" s="685"/>
      <c r="AB533" s="685"/>
      <c r="AC533" s="685"/>
      <c r="AD533" s="685"/>
      <c r="AR533" s="699">
        <f t="shared" si="7"/>
        <v>0</v>
      </c>
      <c r="AS533" s="696"/>
    </row>
    <row r="534" spans="3:45" ht="15" customHeight="1">
      <c r="C534" s="150" t="s">
        <v>1727</v>
      </c>
      <c r="D534" s="935" t="str">
        <f>IF(SUM($AH$11,$AH$28)&gt;0,"",IF(Presentación!AM475="","",Presentación!AM475))</f>
        <v/>
      </c>
      <c r="E534" s="935"/>
      <c r="F534" s="935"/>
      <c r="G534" s="746" t="str">
        <f>IF(SUM($AH$11,$AH$28)&gt;0,"",IF(Presentación!AL475="","",Presentación!AL475))</f>
        <v/>
      </c>
      <c r="H534" s="746"/>
      <c r="I534" s="746"/>
      <c r="J534" s="746"/>
      <c r="K534" s="746"/>
      <c r="L534" s="746"/>
      <c r="M534" s="746"/>
      <c r="N534" s="746"/>
      <c r="O534" s="746"/>
      <c r="P534" s="746"/>
      <c r="Q534" s="746"/>
      <c r="R534" s="746"/>
      <c r="S534" s="746"/>
      <c r="T534" s="746"/>
      <c r="U534" s="746"/>
      <c r="V534" s="746"/>
      <c r="W534" s="746"/>
      <c r="X534" s="746"/>
      <c r="Y534" s="685"/>
      <c r="Z534" s="685"/>
      <c r="AA534" s="685"/>
      <c r="AB534" s="685"/>
      <c r="AC534" s="685"/>
      <c r="AD534" s="685"/>
      <c r="AR534" s="699">
        <f t="shared" si="7"/>
        <v>0</v>
      </c>
      <c r="AS534" s="696"/>
    </row>
    <row r="535" spans="3:45" ht="15" customHeight="1">
      <c r="C535" s="150" t="s">
        <v>1728</v>
      </c>
      <c r="D535" s="935" t="str">
        <f>IF(SUM($AH$11,$AH$28)&gt;0,"",IF(Presentación!AM476="","",Presentación!AM476))</f>
        <v/>
      </c>
      <c r="E535" s="935"/>
      <c r="F535" s="935"/>
      <c r="G535" s="746" t="str">
        <f>IF(SUM($AH$11,$AH$28)&gt;0,"",IF(Presentación!AL476="","",Presentación!AL476))</f>
        <v/>
      </c>
      <c r="H535" s="746"/>
      <c r="I535" s="746"/>
      <c r="J535" s="746"/>
      <c r="K535" s="746"/>
      <c r="L535" s="746"/>
      <c r="M535" s="746"/>
      <c r="N535" s="746"/>
      <c r="O535" s="746"/>
      <c r="P535" s="746"/>
      <c r="Q535" s="746"/>
      <c r="R535" s="746"/>
      <c r="S535" s="746"/>
      <c r="T535" s="746"/>
      <c r="U535" s="746"/>
      <c r="V535" s="746"/>
      <c r="W535" s="746"/>
      <c r="X535" s="746"/>
      <c r="Y535" s="685"/>
      <c r="Z535" s="685"/>
      <c r="AA535" s="685"/>
      <c r="AB535" s="685"/>
      <c r="AC535" s="685"/>
      <c r="AD535" s="685"/>
      <c r="AR535" s="699">
        <f t="shared" si="7"/>
        <v>0</v>
      </c>
      <c r="AS535" s="696"/>
    </row>
    <row r="536" spans="3:45" ht="15" customHeight="1">
      <c r="C536" s="150" t="s">
        <v>1729</v>
      </c>
      <c r="D536" s="935" t="str">
        <f>IF(SUM($AH$11,$AH$28)&gt;0,"",IF(Presentación!AM477="","",Presentación!AM477))</f>
        <v/>
      </c>
      <c r="E536" s="935"/>
      <c r="F536" s="935"/>
      <c r="G536" s="746" t="str">
        <f>IF(SUM($AH$11,$AH$28)&gt;0,"",IF(Presentación!AL477="","",Presentación!AL477))</f>
        <v/>
      </c>
      <c r="H536" s="746"/>
      <c r="I536" s="746"/>
      <c r="J536" s="746"/>
      <c r="K536" s="746"/>
      <c r="L536" s="746"/>
      <c r="M536" s="746"/>
      <c r="N536" s="746"/>
      <c r="O536" s="746"/>
      <c r="P536" s="746"/>
      <c r="Q536" s="746"/>
      <c r="R536" s="746"/>
      <c r="S536" s="746"/>
      <c r="T536" s="746"/>
      <c r="U536" s="746"/>
      <c r="V536" s="746"/>
      <c r="W536" s="746"/>
      <c r="X536" s="746"/>
      <c r="Y536" s="685"/>
      <c r="Z536" s="685"/>
      <c r="AA536" s="685"/>
      <c r="AB536" s="685"/>
      <c r="AC536" s="685"/>
      <c r="AD536" s="685"/>
      <c r="AR536" s="699">
        <f t="shared" si="7"/>
        <v>0</v>
      </c>
      <c r="AS536" s="696"/>
    </row>
    <row r="537" spans="3:45" ht="15" customHeight="1">
      <c r="C537" s="150" t="s">
        <v>1730</v>
      </c>
      <c r="D537" s="935" t="str">
        <f>IF(SUM($AH$11,$AH$28)&gt;0,"",IF(Presentación!AM478="","",Presentación!AM478))</f>
        <v/>
      </c>
      <c r="E537" s="935"/>
      <c r="F537" s="935"/>
      <c r="G537" s="746" t="str">
        <f>IF(SUM($AH$11,$AH$28)&gt;0,"",IF(Presentación!AL478="","",Presentación!AL478))</f>
        <v/>
      </c>
      <c r="H537" s="746"/>
      <c r="I537" s="746"/>
      <c r="J537" s="746"/>
      <c r="K537" s="746"/>
      <c r="L537" s="746"/>
      <c r="M537" s="746"/>
      <c r="N537" s="746"/>
      <c r="O537" s="746"/>
      <c r="P537" s="746"/>
      <c r="Q537" s="746"/>
      <c r="R537" s="746"/>
      <c r="S537" s="746"/>
      <c r="T537" s="746"/>
      <c r="U537" s="746"/>
      <c r="V537" s="746"/>
      <c r="W537" s="746"/>
      <c r="X537" s="746"/>
      <c r="Y537" s="685"/>
      <c r="Z537" s="685"/>
      <c r="AA537" s="685"/>
      <c r="AB537" s="685"/>
      <c r="AC537" s="685"/>
      <c r="AD537" s="685"/>
      <c r="AR537" s="699">
        <f t="shared" si="7"/>
        <v>0</v>
      </c>
      <c r="AS537" s="696"/>
    </row>
    <row r="538" spans="3:45" ht="15" customHeight="1">
      <c r="C538" s="150" t="s">
        <v>1731</v>
      </c>
      <c r="D538" s="935" t="str">
        <f>IF(SUM($AH$11,$AH$28)&gt;0,"",IF(Presentación!AM479="","",Presentación!AM479))</f>
        <v/>
      </c>
      <c r="E538" s="935"/>
      <c r="F538" s="935"/>
      <c r="G538" s="746" t="str">
        <f>IF(SUM($AH$11,$AH$28)&gt;0,"",IF(Presentación!AL479="","",Presentación!AL479))</f>
        <v/>
      </c>
      <c r="H538" s="746"/>
      <c r="I538" s="746"/>
      <c r="J538" s="746"/>
      <c r="K538" s="746"/>
      <c r="L538" s="746"/>
      <c r="M538" s="746"/>
      <c r="N538" s="746"/>
      <c r="O538" s="746"/>
      <c r="P538" s="746"/>
      <c r="Q538" s="746"/>
      <c r="R538" s="746"/>
      <c r="S538" s="746"/>
      <c r="T538" s="746"/>
      <c r="U538" s="746"/>
      <c r="V538" s="746"/>
      <c r="W538" s="746"/>
      <c r="X538" s="746"/>
      <c r="Y538" s="685"/>
      <c r="Z538" s="685"/>
      <c r="AA538" s="685"/>
      <c r="AB538" s="685"/>
      <c r="AC538" s="685"/>
      <c r="AD538" s="685"/>
      <c r="AR538" s="699">
        <f t="shared" si="7"/>
        <v>0</v>
      </c>
      <c r="AS538" s="696"/>
    </row>
    <row r="539" spans="3:45" ht="15" customHeight="1">
      <c r="C539" s="150" t="s">
        <v>1732</v>
      </c>
      <c r="D539" s="935" t="str">
        <f>IF(SUM($AH$11,$AH$28)&gt;0,"",IF(Presentación!AM480="","",Presentación!AM480))</f>
        <v/>
      </c>
      <c r="E539" s="935"/>
      <c r="F539" s="935"/>
      <c r="G539" s="746" t="str">
        <f>IF(SUM($AH$11,$AH$28)&gt;0,"",IF(Presentación!AL480="","",Presentación!AL480))</f>
        <v/>
      </c>
      <c r="H539" s="746"/>
      <c r="I539" s="746"/>
      <c r="J539" s="746"/>
      <c r="K539" s="746"/>
      <c r="L539" s="746"/>
      <c r="M539" s="746"/>
      <c r="N539" s="746"/>
      <c r="O539" s="746"/>
      <c r="P539" s="746"/>
      <c r="Q539" s="746"/>
      <c r="R539" s="746"/>
      <c r="S539" s="746"/>
      <c r="T539" s="746"/>
      <c r="U539" s="746"/>
      <c r="V539" s="746"/>
      <c r="W539" s="746"/>
      <c r="X539" s="746"/>
      <c r="Y539" s="685"/>
      <c r="Z539" s="685"/>
      <c r="AA539" s="685"/>
      <c r="AB539" s="685"/>
      <c r="AC539" s="685"/>
      <c r="AD539" s="685"/>
      <c r="AR539" s="699">
        <f t="shared" si="7"/>
        <v>0</v>
      </c>
      <c r="AS539" s="696"/>
    </row>
    <row r="540" spans="3:45" ht="15" customHeight="1">
      <c r="C540" s="150" t="s">
        <v>1733</v>
      </c>
      <c r="D540" s="935" t="str">
        <f>IF(SUM($AH$11,$AH$28)&gt;0,"",IF(Presentación!AM481="","",Presentación!AM481))</f>
        <v/>
      </c>
      <c r="E540" s="935"/>
      <c r="F540" s="935"/>
      <c r="G540" s="746" t="str">
        <f>IF(SUM($AH$11,$AH$28)&gt;0,"",IF(Presentación!AL481="","",Presentación!AL481))</f>
        <v/>
      </c>
      <c r="H540" s="746"/>
      <c r="I540" s="746"/>
      <c r="J540" s="746"/>
      <c r="K540" s="746"/>
      <c r="L540" s="746"/>
      <c r="M540" s="746"/>
      <c r="N540" s="746"/>
      <c r="O540" s="746"/>
      <c r="P540" s="746"/>
      <c r="Q540" s="746"/>
      <c r="R540" s="746"/>
      <c r="S540" s="746"/>
      <c r="T540" s="746"/>
      <c r="U540" s="746"/>
      <c r="V540" s="746"/>
      <c r="W540" s="746"/>
      <c r="X540" s="746"/>
      <c r="Y540" s="685"/>
      <c r="Z540" s="685"/>
      <c r="AA540" s="685"/>
      <c r="AB540" s="685"/>
      <c r="AC540" s="685"/>
      <c r="AD540" s="685"/>
      <c r="AR540" s="699">
        <f t="shared" si="7"/>
        <v>0</v>
      </c>
      <c r="AS540" s="696"/>
    </row>
    <row r="541" spans="3:45" ht="15" customHeight="1">
      <c r="C541" s="150" t="s">
        <v>1734</v>
      </c>
      <c r="D541" s="935" t="str">
        <f>IF(SUM($AH$11,$AH$28)&gt;0,"",IF(Presentación!AM482="","",Presentación!AM482))</f>
        <v/>
      </c>
      <c r="E541" s="935"/>
      <c r="F541" s="935"/>
      <c r="G541" s="746" t="str">
        <f>IF(SUM($AH$11,$AH$28)&gt;0,"",IF(Presentación!AL482="","",Presentación!AL482))</f>
        <v/>
      </c>
      <c r="H541" s="746"/>
      <c r="I541" s="746"/>
      <c r="J541" s="746"/>
      <c r="K541" s="746"/>
      <c r="L541" s="746"/>
      <c r="M541" s="746"/>
      <c r="N541" s="746"/>
      <c r="O541" s="746"/>
      <c r="P541" s="746"/>
      <c r="Q541" s="746"/>
      <c r="R541" s="746"/>
      <c r="S541" s="746"/>
      <c r="T541" s="746"/>
      <c r="U541" s="746"/>
      <c r="V541" s="746"/>
      <c r="W541" s="746"/>
      <c r="X541" s="746"/>
      <c r="Y541" s="685"/>
      <c r="Z541" s="685"/>
      <c r="AA541" s="685"/>
      <c r="AB541" s="685"/>
      <c r="AC541" s="685"/>
      <c r="AD541" s="685"/>
      <c r="AR541" s="699">
        <f t="shared" si="7"/>
        <v>0</v>
      </c>
      <c r="AS541" s="696"/>
    </row>
    <row r="542" spans="3:45" ht="15" customHeight="1">
      <c r="C542" s="150" t="s">
        <v>1735</v>
      </c>
      <c r="D542" s="935" t="str">
        <f>IF(SUM($AH$11,$AH$28)&gt;0,"",IF(Presentación!AM483="","",Presentación!AM483))</f>
        <v/>
      </c>
      <c r="E542" s="935"/>
      <c r="F542" s="935"/>
      <c r="G542" s="746" t="str">
        <f>IF(SUM($AH$11,$AH$28)&gt;0,"",IF(Presentación!AL483="","",Presentación!AL483))</f>
        <v/>
      </c>
      <c r="H542" s="746"/>
      <c r="I542" s="746"/>
      <c r="J542" s="746"/>
      <c r="K542" s="746"/>
      <c r="L542" s="746"/>
      <c r="M542" s="746"/>
      <c r="N542" s="746"/>
      <c r="O542" s="746"/>
      <c r="P542" s="746"/>
      <c r="Q542" s="746"/>
      <c r="R542" s="746"/>
      <c r="S542" s="746"/>
      <c r="T542" s="746"/>
      <c r="U542" s="746"/>
      <c r="V542" s="746"/>
      <c r="W542" s="746"/>
      <c r="X542" s="746"/>
      <c r="Y542" s="685"/>
      <c r="Z542" s="685"/>
      <c r="AA542" s="685"/>
      <c r="AB542" s="685"/>
      <c r="AC542" s="685"/>
      <c r="AD542" s="685"/>
      <c r="AR542" s="699">
        <f t="shared" si="7"/>
        <v>0</v>
      </c>
      <c r="AS542" s="696"/>
    </row>
    <row r="543" spans="3:45" ht="15" customHeight="1">
      <c r="C543" s="150" t="s">
        <v>1736</v>
      </c>
      <c r="D543" s="935" t="str">
        <f>IF(SUM($AH$11,$AH$28)&gt;0,"",IF(Presentación!AM484="","",Presentación!AM484))</f>
        <v/>
      </c>
      <c r="E543" s="935"/>
      <c r="F543" s="935"/>
      <c r="G543" s="746" t="str">
        <f>IF(SUM($AH$11,$AH$28)&gt;0,"",IF(Presentación!AL484="","",Presentación!AL484))</f>
        <v/>
      </c>
      <c r="H543" s="746"/>
      <c r="I543" s="746"/>
      <c r="J543" s="746"/>
      <c r="K543" s="746"/>
      <c r="L543" s="746"/>
      <c r="M543" s="746"/>
      <c r="N543" s="746"/>
      <c r="O543" s="746"/>
      <c r="P543" s="746"/>
      <c r="Q543" s="746"/>
      <c r="R543" s="746"/>
      <c r="S543" s="746"/>
      <c r="T543" s="746"/>
      <c r="U543" s="746"/>
      <c r="V543" s="746"/>
      <c r="W543" s="746"/>
      <c r="X543" s="746"/>
      <c r="Y543" s="685"/>
      <c r="Z543" s="685"/>
      <c r="AA543" s="685"/>
      <c r="AB543" s="685"/>
      <c r="AC543" s="685"/>
      <c r="AD543" s="685"/>
      <c r="AR543" s="699">
        <f t="shared" si="7"/>
        <v>0</v>
      </c>
      <c r="AS543" s="696"/>
    </row>
    <row r="544" spans="3:45" ht="15" customHeight="1">
      <c r="C544" s="150" t="s">
        <v>1737</v>
      </c>
      <c r="D544" s="935" t="str">
        <f>IF(SUM($AH$11,$AH$28)&gt;0,"",IF(Presentación!AM485="","",Presentación!AM485))</f>
        <v/>
      </c>
      <c r="E544" s="935"/>
      <c r="F544" s="935"/>
      <c r="G544" s="746" t="str">
        <f>IF(SUM($AH$11,$AH$28)&gt;0,"",IF(Presentación!AL485="","",Presentación!AL485))</f>
        <v/>
      </c>
      <c r="H544" s="746"/>
      <c r="I544" s="746"/>
      <c r="J544" s="746"/>
      <c r="K544" s="746"/>
      <c r="L544" s="746"/>
      <c r="M544" s="746"/>
      <c r="N544" s="746"/>
      <c r="O544" s="746"/>
      <c r="P544" s="746"/>
      <c r="Q544" s="746"/>
      <c r="R544" s="746"/>
      <c r="S544" s="746"/>
      <c r="T544" s="746"/>
      <c r="U544" s="746"/>
      <c r="V544" s="746"/>
      <c r="W544" s="746"/>
      <c r="X544" s="746"/>
      <c r="Y544" s="685"/>
      <c r="Z544" s="685"/>
      <c r="AA544" s="685"/>
      <c r="AB544" s="685"/>
      <c r="AC544" s="685"/>
      <c r="AD544" s="685"/>
      <c r="AR544" s="699">
        <f t="shared" si="7"/>
        <v>0</v>
      </c>
      <c r="AS544" s="696"/>
    </row>
    <row r="545" spans="3:45" ht="15" customHeight="1">
      <c r="C545" s="150" t="s">
        <v>1738</v>
      </c>
      <c r="D545" s="935" t="str">
        <f>IF(SUM($AH$11,$AH$28)&gt;0,"",IF(Presentación!AM486="","",Presentación!AM486))</f>
        <v/>
      </c>
      <c r="E545" s="935"/>
      <c r="F545" s="935"/>
      <c r="G545" s="746" t="str">
        <f>IF(SUM($AH$11,$AH$28)&gt;0,"",IF(Presentación!AL486="","",Presentación!AL486))</f>
        <v/>
      </c>
      <c r="H545" s="746"/>
      <c r="I545" s="746"/>
      <c r="J545" s="746"/>
      <c r="K545" s="746"/>
      <c r="L545" s="746"/>
      <c r="M545" s="746"/>
      <c r="N545" s="746"/>
      <c r="O545" s="746"/>
      <c r="P545" s="746"/>
      <c r="Q545" s="746"/>
      <c r="R545" s="746"/>
      <c r="S545" s="746"/>
      <c r="T545" s="746"/>
      <c r="U545" s="746"/>
      <c r="V545" s="746"/>
      <c r="W545" s="746"/>
      <c r="X545" s="746"/>
      <c r="Y545" s="685"/>
      <c r="Z545" s="685"/>
      <c r="AA545" s="685"/>
      <c r="AB545" s="685"/>
      <c r="AC545" s="685"/>
      <c r="AD545" s="685"/>
      <c r="AR545" s="699">
        <f t="shared" si="7"/>
        <v>0</v>
      </c>
      <c r="AS545" s="696"/>
    </row>
    <row r="546" spans="3:45" ht="15" customHeight="1">
      <c r="C546" s="150" t="s">
        <v>1739</v>
      </c>
      <c r="D546" s="935" t="str">
        <f>IF(SUM($AH$11,$AH$28)&gt;0,"",IF(Presentación!AM487="","",Presentación!AM487))</f>
        <v/>
      </c>
      <c r="E546" s="935"/>
      <c r="F546" s="935"/>
      <c r="G546" s="746" t="str">
        <f>IF(SUM($AH$11,$AH$28)&gt;0,"",IF(Presentación!AL487="","",Presentación!AL487))</f>
        <v/>
      </c>
      <c r="H546" s="746"/>
      <c r="I546" s="746"/>
      <c r="J546" s="746"/>
      <c r="K546" s="746"/>
      <c r="L546" s="746"/>
      <c r="M546" s="746"/>
      <c r="N546" s="746"/>
      <c r="O546" s="746"/>
      <c r="P546" s="746"/>
      <c r="Q546" s="746"/>
      <c r="R546" s="746"/>
      <c r="S546" s="746"/>
      <c r="T546" s="746"/>
      <c r="U546" s="746"/>
      <c r="V546" s="746"/>
      <c r="W546" s="746"/>
      <c r="X546" s="746"/>
      <c r="Y546" s="685"/>
      <c r="Z546" s="685"/>
      <c r="AA546" s="685"/>
      <c r="AB546" s="685"/>
      <c r="AC546" s="685"/>
      <c r="AD546" s="685"/>
      <c r="AR546" s="699">
        <f t="shared" si="7"/>
        <v>0</v>
      </c>
      <c r="AS546" s="696"/>
    </row>
    <row r="547" spans="3:45" ht="15" customHeight="1">
      <c r="C547" s="150" t="s">
        <v>1740</v>
      </c>
      <c r="D547" s="935" t="str">
        <f>IF(SUM($AH$11,$AH$28)&gt;0,"",IF(Presentación!AM488="","",Presentación!AM488))</f>
        <v/>
      </c>
      <c r="E547" s="935"/>
      <c r="F547" s="935"/>
      <c r="G547" s="746" t="str">
        <f>IF(SUM($AH$11,$AH$28)&gt;0,"",IF(Presentación!AL488="","",Presentación!AL488))</f>
        <v/>
      </c>
      <c r="H547" s="746"/>
      <c r="I547" s="746"/>
      <c r="J547" s="746"/>
      <c r="K547" s="746"/>
      <c r="L547" s="746"/>
      <c r="M547" s="746"/>
      <c r="N547" s="746"/>
      <c r="O547" s="746"/>
      <c r="P547" s="746"/>
      <c r="Q547" s="746"/>
      <c r="R547" s="746"/>
      <c r="S547" s="746"/>
      <c r="T547" s="746"/>
      <c r="U547" s="746"/>
      <c r="V547" s="746"/>
      <c r="W547" s="746"/>
      <c r="X547" s="746"/>
      <c r="Y547" s="685"/>
      <c r="Z547" s="685"/>
      <c r="AA547" s="685"/>
      <c r="AB547" s="685"/>
      <c r="AC547" s="685"/>
      <c r="AD547" s="685"/>
      <c r="AR547" s="699">
        <f t="shared" si="7"/>
        <v>0</v>
      </c>
      <c r="AS547" s="696"/>
    </row>
    <row r="548" spans="3:45" ht="15" customHeight="1">
      <c r="C548" s="150" t="s">
        <v>1741</v>
      </c>
      <c r="D548" s="935" t="str">
        <f>IF(SUM($AH$11,$AH$28)&gt;0,"",IF(Presentación!AM489="","",Presentación!AM489))</f>
        <v/>
      </c>
      <c r="E548" s="935"/>
      <c r="F548" s="935"/>
      <c r="G548" s="746" t="str">
        <f>IF(SUM($AH$11,$AH$28)&gt;0,"",IF(Presentación!AL489="","",Presentación!AL489))</f>
        <v/>
      </c>
      <c r="H548" s="746"/>
      <c r="I548" s="746"/>
      <c r="J548" s="746"/>
      <c r="K548" s="746"/>
      <c r="L548" s="746"/>
      <c r="M548" s="746"/>
      <c r="N548" s="746"/>
      <c r="O548" s="746"/>
      <c r="P548" s="746"/>
      <c r="Q548" s="746"/>
      <c r="R548" s="746"/>
      <c r="S548" s="746"/>
      <c r="T548" s="746"/>
      <c r="U548" s="746"/>
      <c r="V548" s="746"/>
      <c r="W548" s="746"/>
      <c r="X548" s="746"/>
      <c r="Y548" s="685"/>
      <c r="Z548" s="685"/>
      <c r="AA548" s="685"/>
      <c r="AB548" s="685"/>
      <c r="AC548" s="685"/>
      <c r="AD548" s="685"/>
      <c r="AR548" s="699">
        <f t="shared" si="7"/>
        <v>0</v>
      </c>
      <c r="AS548" s="696"/>
    </row>
    <row r="549" spans="3:45" ht="15" customHeight="1">
      <c r="C549" s="150" t="s">
        <v>1742</v>
      </c>
      <c r="D549" s="935" t="str">
        <f>IF(SUM($AH$11,$AH$28)&gt;0,"",IF(Presentación!AM490="","",Presentación!AM490))</f>
        <v/>
      </c>
      <c r="E549" s="935"/>
      <c r="F549" s="935"/>
      <c r="G549" s="746" t="str">
        <f>IF(SUM($AH$11,$AH$28)&gt;0,"",IF(Presentación!AL490="","",Presentación!AL490))</f>
        <v/>
      </c>
      <c r="H549" s="746"/>
      <c r="I549" s="746"/>
      <c r="J549" s="746"/>
      <c r="K549" s="746"/>
      <c r="L549" s="746"/>
      <c r="M549" s="746"/>
      <c r="N549" s="746"/>
      <c r="O549" s="746"/>
      <c r="P549" s="746"/>
      <c r="Q549" s="746"/>
      <c r="R549" s="746"/>
      <c r="S549" s="746"/>
      <c r="T549" s="746"/>
      <c r="U549" s="746"/>
      <c r="V549" s="746"/>
      <c r="W549" s="746"/>
      <c r="X549" s="746"/>
      <c r="Y549" s="685"/>
      <c r="Z549" s="685"/>
      <c r="AA549" s="685"/>
      <c r="AB549" s="685"/>
      <c r="AC549" s="685"/>
      <c r="AD549" s="685"/>
      <c r="AR549" s="699">
        <f t="shared" si="7"/>
        <v>0</v>
      </c>
      <c r="AS549" s="696"/>
    </row>
    <row r="550" spans="3:45" ht="15" customHeight="1">
      <c r="C550" s="150" t="s">
        <v>1743</v>
      </c>
      <c r="D550" s="935" t="str">
        <f>IF(SUM($AH$11,$AH$28)&gt;0,"",IF(Presentación!AM491="","",Presentación!AM491))</f>
        <v/>
      </c>
      <c r="E550" s="935"/>
      <c r="F550" s="935"/>
      <c r="G550" s="746" t="str">
        <f>IF(SUM($AH$11,$AH$28)&gt;0,"",IF(Presentación!AL491="","",Presentación!AL491))</f>
        <v/>
      </c>
      <c r="H550" s="746"/>
      <c r="I550" s="746"/>
      <c r="J550" s="746"/>
      <c r="K550" s="746"/>
      <c r="L550" s="746"/>
      <c r="M550" s="746"/>
      <c r="N550" s="746"/>
      <c r="O550" s="746"/>
      <c r="P550" s="746"/>
      <c r="Q550" s="746"/>
      <c r="R550" s="746"/>
      <c r="S550" s="746"/>
      <c r="T550" s="746"/>
      <c r="U550" s="746"/>
      <c r="V550" s="746"/>
      <c r="W550" s="746"/>
      <c r="X550" s="746"/>
      <c r="Y550" s="685"/>
      <c r="Z550" s="685"/>
      <c r="AA550" s="685"/>
      <c r="AB550" s="685"/>
      <c r="AC550" s="685"/>
      <c r="AD550" s="685"/>
      <c r="AR550" s="699">
        <f t="shared" si="7"/>
        <v>0</v>
      </c>
      <c r="AS550" s="696"/>
    </row>
    <row r="551" spans="3:45" ht="15" customHeight="1">
      <c r="C551" s="150" t="s">
        <v>1744</v>
      </c>
      <c r="D551" s="935" t="str">
        <f>IF(SUM($AH$11,$AH$28)&gt;0,"",IF(Presentación!AM492="","",Presentación!AM492))</f>
        <v/>
      </c>
      <c r="E551" s="935"/>
      <c r="F551" s="935"/>
      <c r="G551" s="746" t="str">
        <f>IF(SUM($AH$11,$AH$28)&gt;0,"",IF(Presentación!AL492="","",Presentación!AL492))</f>
        <v/>
      </c>
      <c r="H551" s="746"/>
      <c r="I551" s="746"/>
      <c r="J551" s="746"/>
      <c r="K551" s="746"/>
      <c r="L551" s="746"/>
      <c r="M551" s="746"/>
      <c r="N551" s="746"/>
      <c r="O551" s="746"/>
      <c r="P551" s="746"/>
      <c r="Q551" s="746"/>
      <c r="R551" s="746"/>
      <c r="S551" s="746"/>
      <c r="T551" s="746"/>
      <c r="U551" s="746"/>
      <c r="V551" s="746"/>
      <c r="W551" s="746"/>
      <c r="X551" s="746"/>
      <c r="Y551" s="685"/>
      <c r="Z551" s="685"/>
      <c r="AA551" s="685"/>
      <c r="AB551" s="685"/>
      <c r="AC551" s="685"/>
      <c r="AD551" s="685"/>
      <c r="AR551" s="699">
        <f t="shared" si="7"/>
        <v>0</v>
      </c>
      <c r="AS551" s="696"/>
    </row>
    <row r="552" spans="3:45" ht="15" customHeight="1">
      <c r="C552" s="150" t="s">
        <v>1745</v>
      </c>
      <c r="D552" s="935" t="str">
        <f>IF(SUM($AH$11,$AH$28)&gt;0,"",IF(Presentación!AM493="","",Presentación!AM493))</f>
        <v/>
      </c>
      <c r="E552" s="935"/>
      <c r="F552" s="935"/>
      <c r="G552" s="746" t="str">
        <f>IF(SUM($AH$11,$AH$28)&gt;0,"",IF(Presentación!AL493="","",Presentación!AL493))</f>
        <v/>
      </c>
      <c r="H552" s="746"/>
      <c r="I552" s="746"/>
      <c r="J552" s="746"/>
      <c r="K552" s="746"/>
      <c r="L552" s="746"/>
      <c r="M552" s="746"/>
      <c r="N552" s="746"/>
      <c r="O552" s="746"/>
      <c r="P552" s="746"/>
      <c r="Q552" s="746"/>
      <c r="R552" s="746"/>
      <c r="S552" s="746"/>
      <c r="T552" s="746"/>
      <c r="U552" s="746"/>
      <c r="V552" s="746"/>
      <c r="W552" s="746"/>
      <c r="X552" s="746"/>
      <c r="Y552" s="685"/>
      <c r="Z552" s="685"/>
      <c r="AA552" s="685"/>
      <c r="AB552" s="685"/>
      <c r="AC552" s="685"/>
      <c r="AD552" s="685"/>
      <c r="AR552" s="699">
        <f t="shared" si="7"/>
        <v>0</v>
      </c>
      <c r="AS552" s="696"/>
    </row>
    <row r="553" spans="3:45" ht="15" customHeight="1">
      <c r="C553" s="150" t="s">
        <v>1746</v>
      </c>
      <c r="D553" s="935" t="str">
        <f>IF(SUM($AH$11,$AH$28)&gt;0,"",IF(Presentación!AM494="","",Presentación!AM494))</f>
        <v/>
      </c>
      <c r="E553" s="935"/>
      <c r="F553" s="935"/>
      <c r="G553" s="746" t="str">
        <f>IF(SUM($AH$11,$AH$28)&gt;0,"",IF(Presentación!AL494="","",Presentación!AL494))</f>
        <v/>
      </c>
      <c r="H553" s="746"/>
      <c r="I553" s="746"/>
      <c r="J553" s="746"/>
      <c r="K553" s="746"/>
      <c r="L553" s="746"/>
      <c r="M553" s="746"/>
      <c r="N553" s="746"/>
      <c r="O553" s="746"/>
      <c r="P553" s="746"/>
      <c r="Q553" s="746"/>
      <c r="R553" s="746"/>
      <c r="S553" s="746"/>
      <c r="T553" s="746"/>
      <c r="U553" s="746"/>
      <c r="V553" s="746"/>
      <c r="W553" s="746"/>
      <c r="X553" s="746"/>
      <c r="Y553" s="685"/>
      <c r="Z553" s="685"/>
      <c r="AA553" s="685"/>
      <c r="AB553" s="685"/>
      <c r="AC553" s="685"/>
      <c r="AD553" s="685"/>
      <c r="AR553" s="699">
        <f t="shared" si="7"/>
        <v>0</v>
      </c>
      <c r="AS553" s="696"/>
    </row>
    <row r="554" spans="3:45" ht="15" customHeight="1">
      <c r="C554" s="150" t="s">
        <v>1747</v>
      </c>
      <c r="D554" s="935" t="str">
        <f>IF(SUM($AH$11,$AH$28)&gt;0,"",IF(Presentación!AM495="","",Presentación!AM495))</f>
        <v/>
      </c>
      <c r="E554" s="935"/>
      <c r="F554" s="935"/>
      <c r="G554" s="746" t="str">
        <f>IF(SUM($AH$11,$AH$28)&gt;0,"",IF(Presentación!AL495="","",Presentación!AL495))</f>
        <v/>
      </c>
      <c r="H554" s="746"/>
      <c r="I554" s="746"/>
      <c r="J554" s="746"/>
      <c r="K554" s="746"/>
      <c r="L554" s="746"/>
      <c r="M554" s="746"/>
      <c r="N554" s="746"/>
      <c r="O554" s="746"/>
      <c r="P554" s="746"/>
      <c r="Q554" s="746"/>
      <c r="R554" s="746"/>
      <c r="S554" s="746"/>
      <c r="T554" s="746"/>
      <c r="U554" s="746"/>
      <c r="V554" s="746"/>
      <c r="W554" s="746"/>
      <c r="X554" s="746"/>
      <c r="Y554" s="685"/>
      <c r="Z554" s="685"/>
      <c r="AA554" s="685"/>
      <c r="AB554" s="685"/>
      <c r="AC554" s="685"/>
      <c r="AD554" s="685"/>
      <c r="AR554" s="699">
        <f t="shared" si="7"/>
        <v>0</v>
      </c>
      <c r="AS554" s="696"/>
    </row>
    <row r="555" spans="3:45" ht="15" customHeight="1">
      <c r="C555" s="150" t="s">
        <v>1748</v>
      </c>
      <c r="D555" s="935" t="str">
        <f>IF(SUM($AH$11,$AH$28)&gt;0,"",IF(Presentación!AM496="","",Presentación!AM496))</f>
        <v/>
      </c>
      <c r="E555" s="935"/>
      <c r="F555" s="935"/>
      <c r="G555" s="746" t="str">
        <f>IF(SUM($AH$11,$AH$28)&gt;0,"",IF(Presentación!AL496="","",Presentación!AL496))</f>
        <v/>
      </c>
      <c r="H555" s="746"/>
      <c r="I555" s="746"/>
      <c r="J555" s="746"/>
      <c r="K555" s="746"/>
      <c r="L555" s="746"/>
      <c r="M555" s="746"/>
      <c r="N555" s="746"/>
      <c r="O555" s="746"/>
      <c r="P555" s="746"/>
      <c r="Q555" s="746"/>
      <c r="R555" s="746"/>
      <c r="S555" s="746"/>
      <c r="T555" s="746"/>
      <c r="U555" s="746"/>
      <c r="V555" s="746"/>
      <c r="W555" s="746"/>
      <c r="X555" s="746"/>
      <c r="Y555" s="685"/>
      <c r="Z555" s="685"/>
      <c r="AA555" s="685"/>
      <c r="AB555" s="685"/>
      <c r="AC555" s="685"/>
      <c r="AD555" s="685"/>
      <c r="AR555" s="699">
        <f t="shared" si="7"/>
        <v>0</v>
      </c>
      <c r="AS555" s="696"/>
    </row>
    <row r="556" spans="3:45" ht="15" customHeight="1">
      <c r="C556" s="150" t="s">
        <v>1749</v>
      </c>
      <c r="D556" s="935" t="str">
        <f>IF(SUM($AH$11,$AH$28)&gt;0,"",IF(Presentación!AM497="","",Presentación!AM497))</f>
        <v/>
      </c>
      <c r="E556" s="935"/>
      <c r="F556" s="935"/>
      <c r="G556" s="746" t="str">
        <f>IF(SUM($AH$11,$AH$28)&gt;0,"",IF(Presentación!AL497="","",Presentación!AL497))</f>
        <v/>
      </c>
      <c r="H556" s="746"/>
      <c r="I556" s="746"/>
      <c r="J556" s="746"/>
      <c r="K556" s="746"/>
      <c r="L556" s="746"/>
      <c r="M556" s="746"/>
      <c r="N556" s="746"/>
      <c r="O556" s="746"/>
      <c r="P556" s="746"/>
      <c r="Q556" s="746"/>
      <c r="R556" s="746"/>
      <c r="S556" s="746"/>
      <c r="T556" s="746"/>
      <c r="U556" s="746"/>
      <c r="V556" s="746"/>
      <c r="W556" s="746"/>
      <c r="X556" s="746"/>
      <c r="Y556" s="685"/>
      <c r="Z556" s="685"/>
      <c r="AA556" s="685"/>
      <c r="AB556" s="685"/>
      <c r="AC556" s="685"/>
      <c r="AD556" s="685"/>
      <c r="AR556" s="699">
        <f t="shared" si="7"/>
        <v>0</v>
      </c>
      <c r="AS556" s="696"/>
    </row>
    <row r="557" spans="3:45" ht="15" customHeight="1">
      <c r="C557" s="150" t="s">
        <v>1750</v>
      </c>
      <c r="D557" s="935" t="str">
        <f>IF(SUM($AH$11,$AH$28)&gt;0,"",IF(Presentación!AM498="","",Presentación!AM498))</f>
        <v/>
      </c>
      <c r="E557" s="935"/>
      <c r="F557" s="935"/>
      <c r="G557" s="746" t="str">
        <f>IF(SUM($AH$11,$AH$28)&gt;0,"",IF(Presentación!AL498="","",Presentación!AL498))</f>
        <v/>
      </c>
      <c r="H557" s="746"/>
      <c r="I557" s="746"/>
      <c r="J557" s="746"/>
      <c r="K557" s="746"/>
      <c r="L557" s="746"/>
      <c r="M557" s="746"/>
      <c r="N557" s="746"/>
      <c r="O557" s="746"/>
      <c r="P557" s="746"/>
      <c r="Q557" s="746"/>
      <c r="R557" s="746"/>
      <c r="S557" s="746"/>
      <c r="T557" s="746"/>
      <c r="U557" s="746"/>
      <c r="V557" s="746"/>
      <c r="W557" s="746"/>
      <c r="X557" s="746"/>
      <c r="Y557" s="685"/>
      <c r="Z557" s="685"/>
      <c r="AA557" s="685"/>
      <c r="AB557" s="685"/>
      <c r="AC557" s="685"/>
      <c r="AD557" s="685"/>
      <c r="AR557" s="699">
        <f t="shared" si="7"/>
        <v>0</v>
      </c>
      <c r="AS557" s="696"/>
    </row>
    <row r="558" spans="3:45" ht="15" customHeight="1">
      <c r="C558" s="150" t="s">
        <v>1751</v>
      </c>
      <c r="D558" s="935" t="str">
        <f>IF(SUM($AH$11,$AH$28)&gt;0,"",IF(Presentación!AM499="","",Presentación!AM499))</f>
        <v/>
      </c>
      <c r="E558" s="935"/>
      <c r="F558" s="935"/>
      <c r="G558" s="746" t="str">
        <f>IF(SUM($AH$11,$AH$28)&gt;0,"",IF(Presentación!AL499="","",Presentación!AL499))</f>
        <v/>
      </c>
      <c r="H558" s="746"/>
      <c r="I558" s="746"/>
      <c r="J558" s="746"/>
      <c r="K558" s="746"/>
      <c r="L558" s="746"/>
      <c r="M558" s="746"/>
      <c r="N558" s="746"/>
      <c r="O558" s="746"/>
      <c r="P558" s="746"/>
      <c r="Q558" s="746"/>
      <c r="R558" s="746"/>
      <c r="S558" s="746"/>
      <c r="T558" s="746"/>
      <c r="U558" s="746"/>
      <c r="V558" s="746"/>
      <c r="W558" s="746"/>
      <c r="X558" s="746"/>
      <c r="Y558" s="685"/>
      <c r="Z558" s="685"/>
      <c r="AA558" s="685"/>
      <c r="AB558" s="685"/>
      <c r="AC558" s="685"/>
      <c r="AD558" s="685"/>
      <c r="AR558" s="699">
        <f t="shared" si="7"/>
        <v>0</v>
      </c>
      <c r="AS558" s="696"/>
    </row>
    <row r="559" spans="3:45" ht="15" customHeight="1">
      <c r="C559" s="150" t="s">
        <v>1752</v>
      </c>
      <c r="D559" s="935" t="str">
        <f>IF(SUM($AH$11,$AH$28)&gt;0,"",IF(Presentación!AM500="","",Presentación!AM500))</f>
        <v/>
      </c>
      <c r="E559" s="935"/>
      <c r="F559" s="935"/>
      <c r="G559" s="746" t="str">
        <f>IF(SUM($AH$11,$AH$28)&gt;0,"",IF(Presentación!AL500="","",Presentación!AL500))</f>
        <v/>
      </c>
      <c r="H559" s="746"/>
      <c r="I559" s="746"/>
      <c r="J559" s="746"/>
      <c r="K559" s="746"/>
      <c r="L559" s="746"/>
      <c r="M559" s="746"/>
      <c r="N559" s="746"/>
      <c r="O559" s="746"/>
      <c r="P559" s="746"/>
      <c r="Q559" s="746"/>
      <c r="R559" s="746"/>
      <c r="S559" s="746"/>
      <c r="T559" s="746"/>
      <c r="U559" s="746"/>
      <c r="V559" s="746"/>
      <c r="W559" s="746"/>
      <c r="X559" s="746"/>
      <c r="Y559" s="685"/>
      <c r="Z559" s="685"/>
      <c r="AA559" s="685"/>
      <c r="AB559" s="685"/>
      <c r="AC559" s="685"/>
      <c r="AD559" s="685"/>
      <c r="AR559" s="699">
        <f t="shared" si="7"/>
        <v>0</v>
      </c>
      <c r="AS559" s="696"/>
    </row>
    <row r="560" spans="3:45" ht="15" customHeight="1">
      <c r="C560" s="150" t="s">
        <v>1753</v>
      </c>
      <c r="D560" s="935" t="str">
        <f>IF(SUM($AH$11,$AH$28)&gt;0,"",IF(Presentación!AM501="","",Presentación!AM501))</f>
        <v/>
      </c>
      <c r="E560" s="935"/>
      <c r="F560" s="935"/>
      <c r="G560" s="746" t="str">
        <f>IF(SUM($AH$11,$AH$28)&gt;0,"",IF(Presentación!AL501="","",Presentación!AL501))</f>
        <v/>
      </c>
      <c r="H560" s="746"/>
      <c r="I560" s="746"/>
      <c r="J560" s="746"/>
      <c r="K560" s="746"/>
      <c r="L560" s="746"/>
      <c r="M560" s="746"/>
      <c r="N560" s="746"/>
      <c r="O560" s="746"/>
      <c r="P560" s="746"/>
      <c r="Q560" s="746"/>
      <c r="R560" s="746"/>
      <c r="S560" s="746"/>
      <c r="T560" s="746"/>
      <c r="U560" s="746"/>
      <c r="V560" s="746"/>
      <c r="W560" s="746"/>
      <c r="X560" s="746"/>
      <c r="Y560" s="685"/>
      <c r="Z560" s="685"/>
      <c r="AA560" s="685"/>
      <c r="AB560" s="685"/>
      <c r="AC560" s="685"/>
      <c r="AD560" s="685"/>
      <c r="AR560" s="699">
        <f t="shared" si="7"/>
        <v>0</v>
      </c>
      <c r="AS560" s="696"/>
    </row>
    <row r="561" spans="3:45" ht="15" customHeight="1">
      <c r="C561" s="150" t="s">
        <v>1754</v>
      </c>
      <c r="D561" s="935" t="str">
        <f>IF(SUM($AH$11,$AH$28)&gt;0,"",IF(Presentación!AM502="","",Presentación!AM502))</f>
        <v/>
      </c>
      <c r="E561" s="935"/>
      <c r="F561" s="935"/>
      <c r="G561" s="746" t="str">
        <f>IF(SUM($AH$11,$AH$28)&gt;0,"",IF(Presentación!AL502="","",Presentación!AL502))</f>
        <v/>
      </c>
      <c r="H561" s="746"/>
      <c r="I561" s="746"/>
      <c r="J561" s="746"/>
      <c r="K561" s="746"/>
      <c r="L561" s="746"/>
      <c r="M561" s="746"/>
      <c r="N561" s="746"/>
      <c r="O561" s="746"/>
      <c r="P561" s="746"/>
      <c r="Q561" s="746"/>
      <c r="R561" s="746"/>
      <c r="S561" s="746"/>
      <c r="T561" s="746"/>
      <c r="U561" s="746"/>
      <c r="V561" s="746"/>
      <c r="W561" s="746"/>
      <c r="X561" s="746"/>
      <c r="Y561" s="685"/>
      <c r="Z561" s="685"/>
      <c r="AA561" s="685"/>
      <c r="AB561" s="685"/>
      <c r="AC561" s="685"/>
      <c r="AD561" s="685"/>
      <c r="AR561" s="699">
        <f t="shared" si="7"/>
        <v>0</v>
      </c>
      <c r="AS561" s="696"/>
    </row>
    <row r="562" spans="3:45" ht="15" customHeight="1">
      <c r="C562" s="150" t="s">
        <v>1755</v>
      </c>
      <c r="D562" s="935" t="str">
        <f>IF(SUM($AH$11,$AH$28)&gt;0,"",IF(Presentación!AM503="","",Presentación!AM503))</f>
        <v/>
      </c>
      <c r="E562" s="935"/>
      <c r="F562" s="935"/>
      <c r="G562" s="746" t="str">
        <f>IF(SUM($AH$11,$AH$28)&gt;0,"",IF(Presentación!AL503="","",Presentación!AL503))</f>
        <v/>
      </c>
      <c r="H562" s="746"/>
      <c r="I562" s="746"/>
      <c r="J562" s="746"/>
      <c r="K562" s="746"/>
      <c r="L562" s="746"/>
      <c r="M562" s="746"/>
      <c r="N562" s="746"/>
      <c r="O562" s="746"/>
      <c r="P562" s="746"/>
      <c r="Q562" s="746"/>
      <c r="R562" s="746"/>
      <c r="S562" s="746"/>
      <c r="T562" s="746"/>
      <c r="U562" s="746"/>
      <c r="V562" s="746"/>
      <c r="W562" s="746"/>
      <c r="X562" s="746"/>
      <c r="Y562" s="685"/>
      <c r="Z562" s="685"/>
      <c r="AA562" s="685"/>
      <c r="AB562" s="685"/>
      <c r="AC562" s="685"/>
      <c r="AD562" s="685"/>
      <c r="AR562" s="699">
        <f t="shared" si="7"/>
        <v>0</v>
      </c>
      <c r="AS562" s="696"/>
    </row>
    <row r="563" spans="3:45" ht="15" customHeight="1">
      <c r="C563" s="150" t="s">
        <v>1756</v>
      </c>
      <c r="D563" s="935" t="str">
        <f>IF(SUM($AH$11,$AH$28)&gt;0,"",IF(Presentación!AM504="","",Presentación!AM504))</f>
        <v/>
      </c>
      <c r="E563" s="935"/>
      <c r="F563" s="935"/>
      <c r="G563" s="746" t="str">
        <f>IF(SUM($AH$11,$AH$28)&gt;0,"",IF(Presentación!AL504="","",Presentación!AL504))</f>
        <v/>
      </c>
      <c r="H563" s="746"/>
      <c r="I563" s="746"/>
      <c r="J563" s="746"/>
      <c r="K563" s="746"/>
      <c r="L563" s="746"/>
      <c r="M563" s="746"/>
      <c r="N563" s="746"/>
      <c r="O563" s="746"/>
      <c r="P563" s="746"/>
      <c r="Q563" s="746"/>
      <c r="R563" s="746"/>
      <c r="S563" s="746"/>
      <c r="T563" s="746"/>
      <c r="U563" s="746"/>
      <c r="V563" s="746"/>
      <c r="W563" s="746"/>
      <c r="X563" s="746"/>
      <c r="Y563" s="685"/>
      <c r="Z563" s="685"/>
      <c r="AA563" s="685"/>
      <c r="AB563" s="685"/>
      <c r="AC563" s="685"/>
      <c r="AD563" s="685"/>
      <c r="AR563" s="699">
        <f t="shared" si="7"/>
        <v>0</v>
      </c>
      <c r="AS563" s="696"/>
    </row>
    <row r="564" spans="3:45" ht="15" customHeight="1">
      <c r="C564" s="150" t="s">
        <v>1757</v>
      </c>
      <c r="D564" s="935" t="str">
        <f>IF(SUM($AH$11,$AH$28)&gt;0,"",IF(Presentación!AM505="","",Presentación!AM505))</f>
        <v/>
      </c>
      <c r="E564" s="935"/>
      <c r="F564" s="935"/>
      <c r="G564" s="746" t="str">
        <f>IF(SUM($AH$11,$AH$28)&gt;0,"",IF(Presentación!AL505="","",Presentación!AL505))</f>
        <v/>
      </c>
      <c r="H564" s="746"/>
      <c r="I564" s="746"/>
      <c r="J564" s="746"/>
      <c r="K564" s="746"/>
      <c r="L564" s="746"/>
      <c r="M564" s="746"/>
      <c r="N564" s="746"/>
      <c r="O564" s="746"/>
      <c r="P564" s="746"/>
      <c r="Q564" s="746"/>
      <c r="R564" s="746"/>
      <c r="S564" s="746"/>
      <c r="T564" s="746"/>
      <c r="U564" s="746"/>
      <c r="V564" s="746"/>
      <c r="W564" s="746"/>
      <c r="X564" s="746"/>
      <c r="Y564" s="685"/>
      <c r="Z564" s="685"/>
      <c r="AA564" s="685"/>
      <c r="AB564" s="685"/>
      <c r="AC564" s="685"/>
      <c r="AD564" s="685"/>
      <c r="AR564" s="699">
        <f t="shared" si="7"/>
        <v>0</v>
      </c>
      <c r="AS564" s="696"/>
    </row>
    <row r="565" spans="3:45" ht="15" customHeight="1">
      <c r="C565" s="150" t="s">
        <v>1758</v>
      </c>
      <c r="D565" s="935" t="str">
        <f>IF(SUM($AH$11,$AH$28)&gt;0,"",IF(Presentación!AM506="","",Presentación!AM506))</f>
        <v/>
      </c>
      <c r="E565" s="935"/>
      <c r="F565" s="935"/>
      <c r="G565" s="746" t="str">
        <f>IF(SUM($AH$11,$AH$28)&gt;0,"",IF(Presentación!AL506="","",Presentación!AL506))</f>
        <v/>
      </c>
      <c r="H565" s="746"/>
      <c r="I565" s="746"/>
      <c r="J565" s="746"/>
      <c r="K565" s="746"/>
      <c r="L565" s="746"/>
      <c r="M565" s="746"/>
      <c r="N565" s="746"/>
      <c r="O565" s="746"/>
      <c r="P565" s="746"/>
      <c r="Q565" s="746"/>
      <c r="R565" s="746"/>
      <c r="S565" s="746"/>
      <c r="T565" s="746"/>
      <c r="U565" s="746"/>
      <c r="V565" s="746"/>
      <c r="W565" s="746"/>
      <c r="X565" s="746"/>
      <c r="Y565" s="685"/>
      <c r="Z565" s="685"/>
      <c r="AA565" s="685"/>
      <c r="AB565" s="685"/>
      <c r="AC565" s="685"/>
      <c r="AD565" s="685"/>
      <c r="AR565" s="699">
        <f t="shared" si="7"/>
        <v>0</v>
      </c>
      <c r="AS565" s="696"/>
    </row>
    <row r="566" spans="3:45" ht="15" customHeight="1">
      <c r="C566" s="150" t="s">
        <v>1759</v>
      </c>
      <c r="D566" s="935" t="str">
        <f>IF(SUM($AH$11,$AH$28)&gt;0,"",IF(Presentación!AM507="","",Presentación!AM507))</f>
        <v/>
      </c>
      <c r="E566" s="935"/>
      <c r="F566" s="935"/>
      <c r="G566" s="746" t="str">
        <f>IF(SUM($AH$11,$AH$28)&gt;0,"",IF(Presentación!AL507="","",Presentación!AL507))</f>
        <v/>
      </c>
      <c r="H566" s="746"/>
      <c r="I566" s="746"/>
      <c r="J566" s="746"/>
      <c r="K566" s="746"/>
      <c r="L566" s="746"/>
      <c r="M566" s="746"/>
      <c r="N566" s="746"/>
      <c r="O566" s="746"/>
      <c r="P566" s="746"/>
      <c r="Q566" s="746"/>
      <c r="R566" s="746"/>
      <c r="S566" s="746"/>
      <c r="T566" s="746"/>
      <c r="U566" s="746"/>
      <c r="V566" s="746"/>
      <c r="W566" s="746"/>
      <c r="X566" s="746"/>
      <c r="Y566" s="685"/>
      <c r="Z566" s="685"/>
      <c r="AA566" s="685"/>
      <c r="AB566" s="685"/>
      <c r="AC566" s="685"/>
      <c r="AD566" s="685"/>
      <c r="AR566" s="699">
        <f t="shared" si="7"/>
        <v>0</v>
      </c>
      <c r="AS566" s="696"/>
    </row>
    <row r="567" spans="3:45" ht="15" customHeight="1">
      <c r="C567" s="150" t="s">
        <v>1760</v>
      </c>
      <c r="D567" s="935" t="str">
        <f>IF(SUM($AH$11,$AH$28)&gt;0,"",IF(Presentación!AM508="","",Presentación!AM508))</f>
        <v/>
      </c>
      <c r="E567" s="935"/>
      <c r="F567" s="935"/>
      <c r="G567" s="746" t="str">
        <f>IF(SUM($AH$11,$AH$28)&gt;0,"",IF(Presentación!AL508="","",Presentación!AL508))</f>
        <v/>
      </c>
      <c r="H567" s="746"/>
      <c r="I567" s="746"/>
      <c r="J567" s="746"/>
      <c r="K567" s="746"/>
      <c r="L567" s="746"/>
      <c r="M567" s="746"/>
      <c r="N567" s="746"/>
      <c r="O567" s="746"/>
      <c r="P567" s="746"/>
      <c r="Q567" s="746"/>
      <c r="R567" s="746"/>
      <c r="S567" s="746"/>
      <c r="T567" s="746"/>
      <c r="U567" s="746"/>
      <c r="V567" s="746"/>
      <c r="W567" s="746"/>
      <c r="X567" s="746"/>
      <c r="Y567" s="685"/>
      <c r="Z567" s="685"/>
      <c r="AA567" s="685"/>
      <c r="AB567" s="685"/>
      <c r="AC567" s="685"/>
      <c r="AD567" s="685"/>
      <c r="AR567" s="699">
        <f t="shared" si="7"/>
        <v>0</v>
      </c>
      <c r="AS567" s="696"/>
    </row>
    <row r="568" spans="3:45" ht="15" customHeight="1">
      <c r="C568" s="150" t="s">
        <v>1761</v>
      </c>
      <c r="D568" s="935" t="str">
        <f>IF(SUM($AH$11,$AH$28)&gt;0,"",IF(Presentación!AM509="","",Presentación!AM509))</f>
        <v/>
      </c>
      <c r="E568" s="935"/>
      <c r="F568" s="935"/>
      <c r="G568" s="746" t="str">
        <f>IF(SUM($AH$11,$AH$28)&gt;0,"",IF(Presentación!AL509="","",Presentación!AL509))</f>
        <v/>
      </c>
      <c r="H568" s="746"/>
      <c r="I568" s="746"/>
      <c r="J568" s="746"/>
      <c r="K568" s="746"/>
      <c r="L568" s="746"/>
      <c r="M568" s="746"/>
      <c r="N568" s="746"/>
      <c r="O568" s="746"/>
      <c r="P568" s="746"/>
      <c r="Q568" s="746"/>
      <c r="R568" s="746"/>
      <c r="S568" s="746"/>
      <c r="T568" s="746"/>
      <c r="U568" s="746"/>
      <c r="V568" s="746"/>
      <c r="W568" s="746"/>
      <c r="X568" s="746"/>
      <c r="Y568" s="685"/>
      <c r="Z568" s="685"/>
      <c r="AA568" s="685"/>
      <c r="AB568" s="685"/>
      <c r="AC568" s="685"/>
      <c r="AD568" s="685"/>
      <c r="AR568" s="699">
        <f t="shared" si="7"/>
        <v>0</v>
      </c>
      <c r="AS568" s="696"/>
    </row>
    <row r="569" spans="3:45" ht="15" customHeight="1">
      <c r="C569" s="150" t="s">
        <v>1762</v>
      </c>
      <c r="D569" s="935" t="str">
        <f>IF(SUM($AH$11,$AH$28)&gt;0,"",IF(Presentación!AM510="","",Presentación!AM510))</f>
        <v/>
      </c>
      <c r="E569" s="935"/>
      <c r="F569" s="935"/>
      <c r="G569" s="746" t="str">
        <f>IF(SUM($AH$11,$AH$28)&gt;0,"",IF(Presentación!AL510="","",Presentación!AL510))</f>
        <v/>
      </c>
      <c r="H569" s="746"/>
      <c r="I569" s="746"/>
      <c r="J569" s="746"/>
      <c r="K569" s="746"/>
      <c r="L569" s="746"/>
      <c r="M569" s="746"/>
      <c r="N569" s="746"/>
      <c r="O569" s="746"/>
      <c r="P569" s="746"/>
      <c r="Q569" s="746"/>
      <c r="R569" s="746"/>
      <c r="S569" s="746"/>
      <c r="T569" s="746"/>
      <c r="U569" s="746"/>
      <c r="V569" s="746"/>
      <c r="W569" s="746"/>
      <c r="X569" s="746"/>
      <c r="Y569" s="685"/>
      <c r="Z569" s="685"/>
      <c r="AA569" s="685"/>
      <c r="AB569" s="685"/>
      <c r="AC569" s="685"/>
      <c r="AD569" s="685"/>
      <c r="AR569" s="699">
        <f t="shared" si="7"/>
        <v>0</v>
      </c>
      <c r="AS569" s="696"/>
    </row>
    <row r="570" spans="3:45" ht="15" customHeight="1">
      <c r="C570" s="150" t="s">
        <v>1763</v>
      </c>
      <c r="D570" s="935" t="str">
        <f>IF(SUM($AH$11,$AH$28)&gt;0,"",IF(Presentación!AM511="","",Presentación!AM511))</f>
        <v/>
      </c>
      <c r="E570" s="935"/>
      <c r="F570" s="935"/>
      <c r="G570" s="746" t="str">
        <f>IF(SUM($AH$11,$AH$28)&gt;0,"",IF(Presentación!AL511="","",Presentación!AL511))</f>
        <v/>
      </c>
      <c r="H570" s="746"/>
      <c r="I570" s="746"/>
      <c r="J570" s="746"/>
      <c r="K570" s="746"/>
      <c r="L570" s="746"/>
      <c r="M570" s="746"/>
      <c r="N570" s="746"/>
      <c r="O570" s="746"/>
      <c r="P570" s="746"/>
      <c r="Q570" s="746"/>
      <c r="R570" s="746"/>
      <c r="S570" s="746"/>
      <c r="T570" s="746"/>
      <c r="U570" s="746"/>
      <c r="V570" s="746"/>
      <c r="W570" s="746"/>
      <c r="X570" s="746"/>
      <c r="Y570" s="685"/>
      <c r="Z570" s="685"/>
      <c r="AA570" s="685"/>
      <c r="AB570" s="685"/>
      <c r="AC570" s="685"/>
      <c r="AD570" s="685"/>
      <c r="AR570" s="699">
        <f t="shared" si="7"/>
        <v>0</v>
      </c>
      <c r="AS570" s="696"/>
    </row>
    <row r="571" spans="3:45" ht="15" customHeight="1">
      <c r="C571" s="150" t="s">
        <v>1764</v>
      </c>
      <c r="D571" s="935" t="str">
        <f>IF(SUM($AH$11,$AH$28)&gt;0,"",IF(Presentación!AM512="","",Presentación!AM512))</f>
        <v/>
      </c>
      <c r="E571" s="935"/>
      <c r="F571" s="935"/>
      <c r="G571" s="746" t="str">
        <f>IF(SUM($AH$11,$AH$28)&gt;0,"",IF(Presentación!AL512="","",Presentación!AL512))</f>
        <v/>
      </c>
      <c r="H571" s="746"/>
      <c r="I571" s="746"/>
      <c r="J571" s="746"/>
      <c r="K571" s="746"/>
      <c r="L571" s="746"/>
      <c r="M571" s="746"/>
      <c r="N571" s="746"/>
      <c r="O571" s="746"/>
      <c r="P571" s="746"/>
      <c r="Q571" s="746"/>
      <c r="R571" s="746"/>
      <c r="S571" s="746"/>
      <c r="T571" s="746"/>
      <c r="U571" s="746"/>
      <c r="V571" s="746"/>
      <c r="W571" s="746"/>
      <c r="X571" s="746"/>
      <c r="Y571" s="685"/>
      <c r="Z571" s="685"/>
      <c r="AA571" s="685"/>
      <c r="AB571" s="685"/>
      <c r="AC571" s="685"/>
      <c r="AD571" s="685"/>
      <c r="AR571" s="699">
        <f t="shared" si="7"/>
        <v>0</v>
      </c>
      <c r="AS571" s="696"/>
    </row>
    <row r="572" spans="3:45" ht="15" customHeight="1">
      <c r="C572" s="150" t="s">
        <v>1765</v>
      </c>
      <c r="D572" s="935" t="str">
        <f>IF(SUM($AH$11,$AH$28)&gt;0,"",IF(Presentación!AM513="","",Presentación!AM513))</f>
        <v/>
      </c>
      <c r="E572" s="935"/>
      <c r="F572" s="935"/>
      <c r="G572" s="746" t="str">
        <f>IF(SUM($AH$11,$AH$28)&gt;0,"",IF(Presentación!AL513="","",Presentación!AL513))</f>
        <v/>
      </c>
      <c r="H572" s="746"/>
      <c r="I572" s="746"/>
      <c r="J572" s="746"/>
      <c r="K572" s="746"/>
      <c r="L572" s="746"/>
      <c r="M572" s="746"/>
      <c r="N572" s="746"/>
      <c r="O572" s="746"/>
      <c r="P572" s="746"/>
      <c r="Q572" s="746"/>
      <c r="R572" s="746"/>
      <c r="S572" s="746"/>
      <c r="T572" s="746"/>
      <c r="U572" s="746"/>
      <c r="V572" s="746"/>
      <c r="W572" s="746"/>
      <c r="X572" s="746"/>
      <c r="Y572" s="685"/>
      <c r="Z572" s="685"/>
      <c r="AA572" s="685"/>
      <c r="AB572" s="685"/>
      <c r="AC572" s="685"/>
      <c r="AD572" s="685"/>
      <c r="AR572" s="699">
        <f t="shared" si="7"/>
        <v>0</v>
      </c>
      <c r="AS572" s="696"/>
    </row>
    <row r="573" spans="3:45" ht="15" customHeight="1">
      <c r="C573" s="150" t="s">
        <v>1766</v>
      </c>
      <c r="D573" s="935" t="str">
        <f>IF(SUM($AH$11,$AH$28)&gt;0,"",IF(Presentación!AM514="","",Presentación!AM514))</f>
        <v/>
      </c>
      <c r="E573" s="935"/>
      <c r="F573" s="935"/>
      <c r="G573" s="746" t="str">
        <f>IF(SUM($AH$11,$AH$28)&gt;0,"",IF(Presentación!AL514="","",Presentación!AL514))</f>
        <v/>
      </c>
      <c r="H573" s="746"/>
      <c r="I573" s="746"/>
      <c r="J573" s="746"/>
      <c r="K573" s="746"/>
      <c r="L573" s="746"/>
      <c r="M573" s="746"/>
      <c r="N573" s="746"/>
      <c r="O573" s="746"/>
      <c r="P573" s="746"/>
      <c r="Q573" s="746"/>
      <c r="R573" s="746"/>
      <c r="S573" s="746"/>
      <c r="T573" s="746"/>
      <c r="U573" s="746"/>
      <c r="V573" s="746"/>
      <c r="W573" s="746"/>
      <c r="X573" s="746"/>
      <c r="Y573" s="685"/>
      <c r="Z573" s="685"/>
      <c r="AA573" s="685"/>
      <c r="AB573" s="685"/>
      <c r="AC573" s="685"/>
      <c r="AD573" s="685"/>
      <c r="AR573" s="699">
        <f t="shared" si="7"/>
        <v>0</v>
      </c>
      <c r="AS573" s="696"/>
    </row>
    <row r="574" spans="3:45" ht="15" customHeight="1">
      <c r="C574" s="150" t="s">
        <v>1767</v>
      </c>
      <c r="D574" s="935" t="str">
        <f>IF(SUM($AH$11,$AH$28)&gt;0,"",IF(Presentación!AM515="","",Presentación!AM515))</f>
        <v/>
      </c>
      <c r="E574" s="935"/>
      <c r="F574" s="935"/>
      <c r="G574" s="746" t="str">
        <f>IF(SUM($AH$11,$AH$28)&gt;0,"",IF(Presentación!AL515="","",Presentación!AL515))</f>
        <v/>
      </c>
      <c r="H574" s="746"/>
      <c r="I574" s="746"/>
      <c r="J574" s="746"/>
      <c r="K574" s="746"/>
      <c r="L574" s="746"/>
      <c r="M574" s="746"/>
      <c r="N574" s="746"/>
      <c r="O574" s="746"/>
      <c r="P574" s="746"/>
      <c r="Q574" s="746"/>
      <c r="R574" s="746"/>
      <c r="S574" s="746"/>
      <c r="T574" s="746"/>
      <c r="U574" s="746"/>
      <c r="V574" s="746"/>
      <c r="W574" s="746"/>
      <c r="X574" s="746"/>
      <c r="Y574" s="685"/>
      <c r="Z574" s="685"/>
      <c r="AA574" s="685"/>
      <c r="AB574" s="685"/>
      <c r="AC574" s="685"/>
      <c r="AD574" s="685"/>
      <c r="AR574" s="699">
        <f t="shared" si="7"/>
        <v>0</v>
      </c>
      <c r="AS574" s="696"/>
    </row>
    <row r="575" spans="3:45" ht="15" customHeight="1">
      <c r="C575" s="150" t="s">
        <v>1768</v>
      </c>
      <c r="D575" s="935" t="str">
        <f>IF(SUM($AH$11,$AH$28)&gt;0,"",IF(Presentación!AM516="","",Presentación!AM516))</f>
        <v/>
      </c>
      <c r="E575" s="935"/>
      <c r="F575" s="935"/>
      <c r="G575" s="746" t="str">
        <f>IF(SUM($AH$11,$AH$28)&gt;0,"",IF(Presentación!AL516="","",Presentación!AL516))</f>
        <v/>
      </c>
      <c r="H575" s="746"/>
      <c r="I575" s="746"/>
      <c r="J575" s="746"/>
      <c r="K575" s="746"/>
      <c r="L575" s="746"/>
      <c r="M575" s="746"/>
      <c r="N575" s="746"/>
      <c r="O575" s="746"/>
      <c r="P575" s="746"/>
      <c r="Q575" s="746"/>
      <c r="R575" s="746"/>
      <c r="S575" s="746"/>
      <c r="T575" s="746"/>
      <c r="U575" s="746"/>
      <c r="V575" s="746"/>
      <c r="W575" s="746"/>
      <c r="X575" s="746"/>
      <c r="Y575" s="685"/>
      <c r="Z575" s="685"/>
      <c r="AA575" s="685"/>
      <c r="AB575" s="685"/>
      <c r="AC575" s="685"/>
      <c r="AD575" s="685"/>
      <c r="AR575" s="699">
        <f t="shared" si="7"/>
        <v>0</v>
      </c>
      <c r="AS575" s="696"/>
    </row>
    <row r="576" spans="3:45" ht="15" customHeight="1">
      <c r="C576" s="150" t="s">
        <v>1769</v>
      </c>
      <c r="D576" s="935" t="str">
        <f>IF(SUM($AH$11,$AH$28)&gt;0,"",IF(Presentación!AM517="","",Presentación!AM517))</f>
        <v/>
      </c>
      <c r="E576" s="935"/>
      <c r="F576" s="935"/>
      <c r="G576" s="746" t="str">
        <f>IF(SUM($AH$11,$AH$28)&gt;0,"",IF(Presentación!AL517="","",Presentación!AL517))</f>
        <v/>
      </c>
      <c r="H576" s="746"/>
      <c r="I576" s="746"/>
      <c r="J576" s="746"/>
      <c r="K576" s="746"/>
      <c r="L576" s="746"/>
      <c r="M576" s="746"/>
      <c r="N576" s="746"/>
      <c r="O576" s="746"/>
      <c r="P576" s="746"/>
      <c r="Q576" s="746"/>
      <c r="R576" s="746"/>
      <c r="S576" s="746"/>
      <c r="T576" s="746"/>
      <c r="U576" s="746"/>
      <c r="V576" s="746"/>
      <c r="W576" s="746"/>
      <c r="X576" s="746"/>
      <c r="Y576" s="685"/>
      <c r="Z576" s="685"/>
      <c r="AA576" s="685"/>
      <c r="AB576" s="685"/>
      <c r="AC576" s="685"/>
      <c r="AD576" s="685"/>
      <c r="AR576" s="699">
        <f t="shared" si="7"/>
        <v>0</v>
      </c>
      <c r="AS576" s="696"/>
    </row>
    <row r="577" spans="3:45" ht="15" customHeight="1">
      <c r="C577" s="150" t="s">
        <v>1770</v>
      </c>
      <c r="D577" s="935" t="str">
        <f>IF(SUM($AH$11,$AH$28)&gt;0,"",IF(Presentación!AM518="","",Presentación!AM518))</f>
        <v/>
      </c>
      <c r="E577" s="935"/>
      <c r="F577" s="935"/>
      <c r="G577" s="746" t="str">
        <f>IF(SUM($AH$11,$AH$28)&gt;0,"",IF(Presentación!AL518="","",Presentación!AL518))</f>
        <v/>
      </c>
      <c r="H577" s="746"/>
      <c r="I577" s="746"/>
      <c r="J577" s="746"/>
      <c r="K577" s="746"/>
      <c r="L577" s="746"/>
      <c r="M577" s="746"/>
      <c r="N577" s="746"/>
      <c r="O577" s="746"/>
      <c r="P577" s="746"/>
      <c r="Q577" s="746"/>
      <c r="R577" s="746"/>
      <c r="S577" s="746"/>
      <c r="T577" s="746"/>
      <c r="U577" s="746"/>
      <c r="V577" s="746"/>
      <c r="W577" s="746"/>
      <c r="X577" s="746"/>
      <c r="Y577" s="685"/>
      <c r="Z577" s="685"/>
      <c r="AA577" s="685"/>
      <c r="AB577" s="685"/>
      <c r="AC577" s="685"/>
      <c r="AD577" s="685"/>
      <c r="AR577" s="699">
        <f t="shared" si="7"/>
        <v>0</v>
      </c>
      <c r="AS577" s="696"/>
    </row>
    <row r="578" spans="3:45" ht="15" customHeight="1">
      <c r="C578" s="150" t="s">
        <v>1771</v>
      </c>
      <c r="D578" s="935" t="str">
        <f>IF(SUM($AH$11,$AH$28)&gt;0,"",IF(Presentación!AM519="","",Presentación!AM519))</f>
        <v/>
      </c>
      <c r="E578" s="935"/>
      <c r="F578" s="935"/>
      <c r="G578" s="746" t="str">
        <f>IF(SUM($AH$11,$AH$28)&gt;0,"",IF(Presentación!AL519="","",Presentación!AL519))</f>
        <v/>
      </c>
      <c r="H578" s="746"/>
      <c r="I578" s="746"/>
      <c r="J578" s="746"/>
      <c r="K578" s="746"/>
      <c r="L578" s="746"/>
      <c r="M578" s="746"/>
      <c r="N578" s="746"/>
      <c r="O578" s="746"/>
      <c r="P578" s="746"/>
      <c r="Q578" s="746"/>
      <c r="R578" s="746"/>
      <c r="S578" s="746"/>
      <c r="T578" s="746"/>
      <c r="U578" s="746"/>
      <c r="V578" s="746"/>
      <c r="W578" s="746"/>
      <c r="X578" s="746"/>
      <c r="Y578" s="685"/>
      <c r="Z578" s="685"/>
      <c r="AA578" s="685"/>
      <c r="AB578" s="685"/>
      <c r="AC578" s="685"/>
      <c r="AD578" s="685"/>
      <c r="AR578" s="699">
        <f t="shared" si="7"/>
        <v>0</v>
      </c>
      <c r="AS578" s="696"/>
    </row>
    <row r="579" spans="3:45" ht="15" customHeight="1">
      <c r="C579" s="150" t="s">
        <v>1772</v>
      </c>
      <c r="D579" s="935" t="str">
        <f>IF(SUM($AH$11,$AH$28)&gt;0,"",IF(Presentación!AM520="","",Presentación!AM520))</f>
        <v/>
      </c>
      <c r="E579" s="935"/>
      <c r="F579" s="935"/>
      <c r="G579" s="746" t="str">
        <f>IF(SUM($AH$11,$AH$28)&gt;0,"",IF(Presentación!AL520="","",Presentación!AL520))</f>
        <v/>
      </c>
      <c r="H579" s="746"/>
      <c r="I579" s="746"/>
      <c r="J579" s="746"/>
      <c r="K579" s="746"/>
      <c r="L579" s="746"/>
      <c r="M579" s="746"/>
      <c r="N579" s="746"/>
      <c r="O579" s="746"/>
      <c r="P579" s="746"/>
      <c r="Q579" s="746"/>
      <c r="R579" s="746"/>
      <c r="S579" s="746"/>
      <c r="T579" s="746"/>
      <c r="U579" s="746"/>
      <c r="V579" s="746"/>
      <c r="W579" s="746"/>
      <c r="X579" s="746"/>
      <c r="Y579" s="685"/>
      <c r="Z579" s="685"/>
      <c r="AA579" s="685"/>
      <c r="AB579" s="685"/>
      <c r="AC579" s="685"/>
      <c r="AD579" s="685"/>
      <c r="AR579" s="699">
        <f t="shared" si="7"/>
        <v>0</v>
      </c>
      <c r="AS579" s="696"/>
    </row>
    <row r="580" spans="3:45" ht="15" customHeight="1">
      <c r="C580" s="150" t="s">
        <v>1773</v>
      </c>
      <c r="D580" s="935" t="str">
        <f>IF(SUM($AH$11,$AH$28)&gt;0,"",IF(Presentación!AM521="","",Presentación!AM521))</f>
        <v/>
      </c>
      <c r="E580" s="935"/>
      <c r="F580" s="935"/>
      <c r="G580" s="746" t="str">
        <f>IF(SUM($AH$11,$AH$28)&gt;0,"",IF(Presentación!AL521="","",Presentación!AL521))</f>
        <v/>
      </c>
      <c r="H580" s="746"/>
      <c r="I580" s="746"/>
      <c r="J580" s="746"/>
      <c r="K580" s="746"/>
      <c r="L580" s="746"/>
      <c r="M580" s="746"/>
      <c r="N580" s="746"/>
      <c r="O580" s="746"/>
      <c r="P580" s="746"/>
      <c r="Q580" s="746"/>
      <c r="R580" s="746"/>
      <c r="S580" s="746"/>
      <c r="T580" s="746"/>
      <c r="U580" s="746"/>
      <c r="V580" s="746"/>
      <c r="W580" s="746"/>
      <c r="X580" s="746"/>
      <c r="Y580" s="685"/>
      <c r="Z580" s="685"/>
      <c r="AA580" s="685"/>
      <c r="AB580" s="685"/>
      <c r="AC580" s="685"/>
      <c r="AD580" s="685"/>
      <c r="AR580" s="699">
        <f t="shared" si="7"/>
        <v>0</v>
      </c>
      <c r="AS580" s="696"/>
    </row>
    <row r="581" spans="3:45" ht="15" customHeight="1">
      <c r="C581" s="150" t="s">
        <v>1774</v>
      </c>
      <c r="D581" s="935" t="str">
        <f>IF(SUM($AH$11,$AH$28)&gt;0,"",IF(Presentación!AM522="","",Presentación!AM522))</f>
        <v/>
      </c>
      <c r="E581" s="935"/>
      <c r="F581" s="935"/>
      <c r="G581" s="746" t="str">
        <f>IF(SUM($AH$11,$AH$28)&gt;0,"",IF(Presentación!AL522="","",Presentación!AL522))</f>
        <v/>
      </c>
      <c r="H581" s="746"/>
      <c r="I581" s="746"/>
      <c r="J581" s="746"/>
      <c r="K581" s="746"/>
      <c r="L581" s="746"/>
      <c r="M581" s="746"/>
      <c r="N581" s="746"/>
      <c r="O581" s="746"/>
      <c r="P581" s="746"/>
      <c r="Q581" s="746"/>
      <c r="R581" s="746"/>
      <c r="S581" s="746"/>
      <c r="T581" s="746"/>
      <c r="U581" s="746"/>
      <c r="V581" s="746"/>
      <c r="W581" s="746"/>
      <c r="X581" s="746"/>
      <c r="Y581" s="685"/>
      <c r="Z581" s="685"/>
      <c r="AA581" s="685"/>
      <c r="AB581" s="685"/>
      <c r="AC581" s="685"/>
      <c r="AD581" s="685"/>
      <c r="AR581" s="699">
        <f t="shared" ref="AR581:AR642" si="8">IF($AH$58=$AJ$58,0,IF(OR(AND(D581&lt;&gt;"",G581&lt;&gt;"",SUM(Y581)&gt;0,COUNTA(Y581)=COUNTA($Y$65)),AND(D581&lt;&gt;"",G581&lt;&gt;"",COUNTIF(Y581,"NS")=COUNTA($Y$65)),AND(D581&lt;&gt;"",G581&lt;&gt;"",SUM(Y581)=0,COUNTA(Y581)=0),AND(D581="",G581="",COUNTA(Y581)=0)),0,1))</f>
        <v>0</v>
      </c>
      <c r="AS581" s="696"/>
    </row>
    <row r="582" spans="3:45" ht="15" customHeight="1">
      <c r="C582" s="150" t="s">
        <v>1775</v>
      </c>
      <c r="D582" s="935" t="str">
        <f>IF(SUM($AH$11,$AH$28)&gt;0,"",IF(Presentación!AM523="","",Presentación!AM523))</f>
        <v/>
      </c>
      <c r="E582" s="935"/>
      <c r="F582" s="935"/>
      <c r="G582" s="746" t="str">
        <f>IF(SUM($AH$11,$AH$28)&gt;0,"",IF(Presentación!AL523="","",Presentación!AL523))</f>
        <v/>
      </c>
      <c r="H582" s="746"/>
      <c r="I582" s="746"/>
      <c r="J582" s="746"/>
      <c r="K582" s="746"/>
      <c r="L582" s="746"/>
      <c r="M582" s="746"/>
      <c r="N582" s="746"/>
      <c r="O582" s="746"/>
      <c r="P582" s="746"/>
      <c r="Q582" s="746"/>
      <c r="R582" s="746"/>
      <c r="S582" s="746"/>
      <c r="T582" s="746"/>
      <c r="U582" s="746"/>
      <c r="V582" s="746"/>
      <c r="W582" s="746"/>
      <c r="X582" s="746"/>
      <c r="Y582" s="685"/>
      <c r="Z582" s="685"/>
      <c r="AA582" s="685"/>
      <c r="AB582" s="685"/>
      <c r="AC582" s="685"/>
      <c r="AD582" s="685"/>
      <c r="AR582" s="699">
        <f t="shared" si="8"/>
        <v>0</v>
      </c>
      <c r="AS582" s="696"/>
    </row>
    <row r="583" spans="3:45" ht="15" customHeight="1">
      <c r="C583" s="150" t="s">
        <v>1776</v>
      </c>
      <c r="D583" s="935" t="str">
        <f>IF(SUM($AH$11,$AH$28)&gt;0,"",IF(Presentación!AM524="","",Presentación!AM524))</f>
        <v/>
      </c>
      <c r="E583" s="935"/>
      <c r="F583" s="935"/>
      <c r="G583" s="746" t="str">
        <f>IF(SUM($AH$11,$AH$28)&gt;0,"",IF(Presentación!AL524="","",Presentación!AL524))</f>
        <v/>
      </c>
      <c r="H583" s="746"/>
      <c r="I583" s="746"/>
      <c r="J583" s="746"/>
      <c r="K583" s="746"/>
      <c r="L583" s="746"/>
      <c r="M583" s="746"/>
      <c r="N583" s="746"/>
      <c r="O583" s="746"/>
      <c r="P583" s="746"/>
      <c r="Q583" s="746"/>
      <c r="R583" s="746"/>
      <c r="S583" s="746"/>
      <c r="T583" s="746"/>
      <c r="U583" s="746"/>
      <c r="V583" s="746"/>
      <c r="W583" s="746"/>
      <c r="X583" s="746"/>
      <c r="Y583" s="685"/>
      <c r="Z583" s="685"/>
      <c r="AA583" s="685"/>
      <c r="AB583" s="685"/>
      <c r="AC583" s="685"/>
      <c r="AD583" s="685"/>
      <c r="AR583" s="699">
        <f t="shared" si="8"/>
        <v>0</v>
      </c>
      <c r="AS583" s="696"/>
    </row>
    <row r="584" spans="3:45" ht="15" customHeight="1">
      <c r="C584" s="150" t="s">
        <v>1777</v>
      </c>
      <c r="D584" s="935" t="str">
        <f>IF(SUM($AH$11,$AH$28)&gt;0,"",IF(Presentación!AM525="","",Presentación!AM525))</f>
        <v/>
      </c>
      <c r="E584" s="935"/>
      <c r="F584" s="935"/>
      <c r="G584" s="746" t="str">
        <f>IF(SUM($AH$11,$AH$28)&gt;0,"",IF(Presentación!AL525="","",Presentación!AL525))</f>
        <v/>
      </c>
      <c r="H584" s="746"/>
      <c r="I584" s="746"/>
      <c r="J584" s="746"/>
      <c r="K584" s="746"/>
      <c r="L584" s="746"/>
      <c r="M584" s="746"/>
      <c r="N584" s="746"/>
      <c r="O584" s="746"/>
      <c r="P584" s="746"/>
      <c r="Q584" s="746"/>
      <c r="R584" s="746"/>
      <c r="S584" s="746"/>
      <c r="T584" s="746"/>
      <c r="U584" s="746"/>
      <c r="V584" s="746"/>
      <c r="W584" s="746"/>
      <c r="X584" s="746"/>
      <c r="Y584" s="685"/>
      <c r="Z584" s="685"/>
      <c r="AA584" s="685"/>
      <c r="AB584" s="685"/>
      <c r="AC584" s="685"/>
      <c r="AD584" s="685"/>
      <c r="AR584" s="699">
        <f t="shared" si="8"/>
        <v>0</v>
      </c>
      <c r="AS584" s="696"/>
    </row>
    <row r="585" spans="3:45" ht="15" customHeight="1">
      <c r="C585" s="150" t="s">
        <v>1778</v>
      </c>
      <c r="D585" s="935" t="str">
        <f>IF(SUM($AH$11,$AH$28)&gt;0,"",IF(Presentación!AM526="","",Presentación!AM526))</f>
        <v/>
      </c>
      <c r="E585" s="935"/>
      <c r="F585" s="935"/>
      <c r="G585" s="746" t="str">
        <f>IF(SUM($AH$11,$AH$28)&gt;0,"",IF(Presentación!AL526="","",Presentación!AL526))</f>
        <v/>
      </c>
      <c r="H585" s="746"/>
      <c r="I585" s="746"/>
      <c r="J585" s="746"/>
      <c r="K585" s="746"/>
      <c r="L585" s="746"/>
      <c r="M585" s="746"/>
      <c r="N585" s="746"/>
      <c r="O585" s="746"/>
      <c r="P585" s="746"/>
      <c r="Q585" s="746"/>
      <c r="R585" s="746"/>
      <c r="S585" s="746"/>
      <c r="T585" s="746"/>
      <c r="U585" s="746"/>
      <c r="V585" s="746"/>
      <c r="W585" s="746"/>
      <c r="X585" s="746"/>
      <c r="Y585" s="685"/>
      <c r="Z585" s="685"/>
      <c r="AA585" s="685"/>
      <c r="AB585" s="685"/>
      <c r="AC585" s="685"/>
      <c r="AD585" s="685"/>
      <c r="AR585" s="699">
        <f t="shared" si="8"/>
        <v>0</v>
      </c>
      <c r="AS585" s="696"/>
    </row>
    <row r="586" spans="3:45" ht="15" customHeight="1">
      <c r="C586" s="150" t="s">
        <v>1779</v>
      </c>
      <c r="D586" s="935" t="str">
        <f>IF(SUM($AH$11,$AH$28)&gt;0,"",IF(Presentación!AM527="","",Presentación!AM527))</f>
        <v/>
      </c>
      <c r="E586" s="935"/>
      <c r="F586" s="935"/>
      <c r="G586" s="746" t="str">
        <f>IF(SUM($AH$11,$AH$28)&gt;0,"",IF(Presentación!AL527="","",Presentación!AL527))</f>
        <v/>
      </c>
      <c r="H586" s="746"/>
      <c r="I586" s="746"/>
      <c r="J586" s="746"/>
      <c r="K586" s="746"/>
      <c r="L586" s="746"/>
      <c r="M586" s="746"/>
      <c r="N586" s="746"/>
      <c r="O586" s="746"/>
      <c r="P586" s="746"/>
      <c r="Q586" s="746"/>
      <c r="R586" s="746"/>
      <c r="S586" s="746"/>
      <c r="T586" s="746"/>
      <c r="U586" s="746"/>
      <c r="V586" s="746"/>
      <c r="W586" s="746"/>
      <c r="X586" s="746"/>
      <c r="Y586" s="685"/>
      <c r="Z586" s="685"/>
      <c r="AA586" s="685"/>
      <c r="AB586" s="685"/>
      <c r="AC586" s="685"/>
      <c r="AD586" s="685"/>
      <c r="AR586" s="699">
        <f t="shared" si="8"/>
        <v>0</v>
      </c>
      <c r="AS586" s="696"/>
    </row>
    <row r="587" spans="3:45" ht="15" customHeight="1">
      <c r="C587" s="150" t="s">
        <v>1780</v>
      </c>
      <c r="D587" s="935" t="str">
        <f>IF(SUM($AH$11,$AH$28)&gt;0,"",IF(Presentación!AM528="","",Presentación!AM528))</f>
        <v/>
      </c>
      <c r="E587" s="935"/>
      <c r="F587" s="935"/>
      <c r="G587" s="746" t="str">
        <f>IF(SUM($AH$11,$AH$28)&gt;0,"",IF(Presentación!AL528="","",Presentación!AL528))</f>
        <v/>
      </c>
      <c r="H587" s="746"/>
      <c r="I587" s="746"/>
      <c r="J587" s="746"/>
      <c r="K587" s="746"/>
      <c r="L587" s="746"/>
      <c r="M587" s="746"/>
      <c r="N587" s="746"/>
      <c r="O587" s="746"/>
      <c r="P587" s="746"/>
      <c r="Q587" s="746"/>
      <c r="R587" s="746"/>
      <c r="S587" s="746"/>
      <c r="T587" s="746"/>
      <c r="U587" s="746"/>
      <c r="V587" s="746"/>
      <c r="W587" s="746"/>
      <c r="X587" s="746"/>
      <c r="Y587" s="685"/>
      <c r="Z587" s="685"/>
      <c r="AA587" s="685"/>
      <c r="AB587" s="685"/>
      <c r="AC587" s="685"/>
      <c r="AD587" s="685"/>
      <c r="AR587" s="699">
        <f t="shared" si="8"/>
        <v>0</v>
      </c>
      <c r="AS587" s="696"/>
    </row>
    <row r="588" spans="3:45" ht="15" customHeight="1">
      <c r="C588" s="150" t="s">
        <v>1781</v>
      </c>
      <c r="D588" s="935" t="str">
        <f>IF(SUM($AH$11,$AH$28)&gt;0,"",IF(Presentación!AM529="","",Presentación!AM529))</f>
        <v/>
      </c>
      <c r="E588" s="935"/>
      <c r="F588" s="935"/>
      <c r="G588" s="746" t="str">
        <f>IF(SUM($AH$11,$AH$28)&gt;0,"",IF(Presentación!AL529="","",Presentación!AL529))</f>
        <v/>
      </c>
      <c r="H588" s="746"/>
      <c r="I588" s="746"/>
      <c r="J588" s="746"/>
      <c r="K588" s="746"/>
      <c r="L588" s="746"/>
      <c r="M588" s="746"/>
      <c r="N588" s="746"/>
      <c r="O588" s="746"/>
      <c r="P588" s="746"/>
      <c r="Q588" s="746"/>
      <c r="R588" s="746"/>
      <c r="S588" s="746"/>
      <c r="T588" s="746"/>
      <c r="U588" s="746"/>
      <c r="V588" s="746"/>
      <c r="W588" s="746"/>
      <c r="X588" s="746"/>
      <c r="Y588" s="685"/>
      <c r="Z588" s="685"/>
      <c r="AA588" s="685"/>
      <c r="AB588" s="685"/>
      <c r="AC588" s="685"/>
      <c r="AD588" s="685"/>
      <c r="AR588" s="699">
        <f t="shared" si="8"/>
        <v>0</v>
      </c>
      <c r="AS588" s="696"/>
    </row>
    <row r="589" spans="3:45" ht="15" customHeight="1">
      <c r="C589" s="150" t="s">
        <v>1782</v>
      </c>
      <c r="D589" s="935" t="str">
        <f>IF(SUM($AH$11,$AH$28)&gt;0,"",IF(Presentación!AM530="","",Presentación!AM530))</f>
        <v/>
      </c>
      <c r="E589" s="935"/>
      <c r="F589" s="935"/>
      <c r="G589" s="746" t="str">
        <f>IF(SUM($AH$11,$AH$28)&gt;0,"",IF(Presentación!AL530="","",Presentación!AL530))</f>
        <v/>
      </c>
      <c r="H589" s="746"/>
      <c r="I589" s="746"/>
      <c r="J589" s="746"/>
      <c r="K589" s="746"/>
      <c r="L589" s="746"/>
      <c r="M589" s="746"/>
      <c r="N589" s="746"/>
      <c r="O589" s="746"/>
      <c r="P589" s="746"/>
      <c r="Q589" s="746"/>
      <c r="R589" s="746"/>
      <c r="S589" s="746"/>
      <c r="T589" s="746"/>
      <c r="U589" s="746"/>
      <c r="V589" s="746"/>
      <c r="W589" s="746"/>
      <c r="X589" s="746"/>
      <c r="Y589" s="685"/>
      <c r="Z589" s="685"/>
      <c r="AA589" s="685"/>
      <c r="AB589" s="685"/>
      <c r="AC589" s="685"/>
      <c r="AD589" s="685"/>
      <c r="AR589" s="699">
        <f t="shared" si="8"/>
        <v>0</v>
      </c>
      <c r="AS589" s="696"/>
    </row>
    <row r="590" spans="3:45" ht="15" customHeight="1">
      <c r="C590" s="150" t="s">
        <v>1783</v>
      </c>
      <c r="D590" s="935" t="str">
        <f>IF(SUM($AH$11,$AH$28)&gt;0,"",IF(Presentación!AM531="","",Presentación!AM531))</f>
        <v/>
      </c>
      <c r="E590" s="935"/>
      <c r="F590" s="935"/>
      <c r="G590" s="746" t="str">
        <f>IF(SUM($AH$11,$AH$28)&gt;0,"",IF(Presentación!AL531="","",Presentación!AL531))</f>
        <v/>
      </c>
      <c r="H590" s="746"/>
      <c r="I590" s="746"/>
      <c r="J590" s="746"/>
      <c r="K590" s="746"/>
      <c r="L590" s="746"/>
      <c r="M590" s="746"/>
      <c r="N590" s="746"/>
      <c r="O590" s="746"/>
      <c r="P590" s="746"/>
      <c r="Q590" s="746"/>
      <c r="R590" s="746"/>
      <c r="S590" s="746"/>
      <c r="T590" s="746"/>
      <c r="U590" s="746"/>
      <c r="V590" s="746"/>
      <c r="W590" s="746"/>
      <c r="X590" s="746"/>
      <c r="Y590" s="685"/>
      <c r="Z590" s="685"/>
      <c r="AA590" s="685"/>
      <c r="AB590" s="685"/>
      <c r="AC590" s="685"/>
      <c r="AD590" s="685"/>
      <c r="AR590" s="699">
        <f t="shared" si="8"/>
        <v>0</v>
      </c>
      <c r="AS590" s="696"/>
    </row>
    <row r="591" spans="3:45" ht="15" customHeight="1">
      <c r="C591" s="150" t="s">
        <v>1784</v>
      </c>
      <c r="D591" s="935" t="str">
        <f>IF(SUM($AH$11,$AH$28)&gt;0,"",IF(Presentación!AM532="","",Presentación!AM532))</f>
        <v/>
      </c>
      <c r="E591" s="935"/>
      <c r="F591" s="935"/>
      <c r="G591" s="746" t="str">
        <f>IF(SUM($AH$11,$AH$28)&gt;0,"",IF(Presentación!AL532="","",Presentación!AL532))</f>
        <v/>
      </c>
      <c r="H591" s="746"/>
      <c r="I591" s="746"/>
      <c r="J591" s="746"/>
      <c r="K591" s="746"/>
      <c r="L591" s="746"/>
      <c r="M591" s="746"/>
      <c r="N591" s="746"/>
      <c r="O591" s="746"/>
      <c r="P591" s="746"/>
      <c r="Q591" s="746"/>
      <c r="R591" s="746"/>
      <c r="S591" s="746"/>
      <c r="T591" s="746"/>
      <c r="U591" s="746"/>
      <c r="V591" s="746"/>
      <c r="W591" s="746"/>
      <c r="X591" s="746"/>
      <c r="Y591" s="685"/>
      <c r="Z591" s="685"/>
      <c r="AA591" s="685"/>
      <c r="AB591" s="685"/>
      <c r="AC591" s="685"/>
      <c r="AD591" s="685"/>
      <c r="AR591" s="699">
        <f t="shared" si="8"/>
        <v>0</v>
      </c>
      <c r="AS591" s="696"/>
    </row>
    <row r="592" spans="3:45" ht="15" customHeight="1">
      <c r="C592" s="150" t="s">
        <v>1785</v>
      </c>
      <c r="D592" s="935" t="str">
        <f>IF(SUM($AH$11,$AH$28)&gt;0,"",IF(Presentación!AM533="","",Presentación!AM533))</f>
        <v/>
      </c>
      <c r="E592" s="935"/>
      <c r="F592" s="935"/>
      <c r="G592" s="746" t="str">
        <f>IF(SUM($AH$11,$AH$28)&gt;0,"",IF(Presentación!AL533="","",Presentación!AL533))</f>
        <v/>
      </c>
      <c r="H592" s="746"/>
      <c r="I592" s="746"/>
      <c r="J592" s="746"/>
      <c r="K592" s="746"/>
      <c r="L592" s="746"/>
      <c r="M592" s="746"/>
      <c r="N592" s="746"/>
      <c r="O592" s="746"/>
      <c r="P592" s="746"/>
      <c r="Q592" s="746"/>
      <c r="R592" s="746"/>
      <c r="S592" s="746"/>
      <c r="T592" s="746"/>
      <c r="U592" s="746"/>
      <c r="V592" s="746"/>
      <c r="W592" s="746"/>
      <c r="X592" s="746"/>
      <c r="Y592" s="685"/>
      <c r="Z592" s="685"/>
      <c r="AA592" s="685"/>
      <c r="AB592" s="685"/>
      <c r="AC592" s="685"/>
      <c r="AD592" s="685"/>
      <c r="AR592" s="699">
        <f t="shared" si="8"/>
        <v>0</v>
      </c>
      <c r="AS592" s="696"/>
    </row>
    <row r="593" spans="3:45" ht="15" customHeight="1">
      <c r="C593" s="150" t="s">
        <v>1786</v>
      </c>
      <c r="D593" s="935" t="str">
        <f>IF(SUM($AH$11,$AH$28)&gt;0,"",IF(Presentación!AM534="","",Presentación!AM534))</f>
        <v/>
      </c>
      <c r="E593" s="935"/>
      <c r="F593" s="935"/>
      <c r="G593" s="746" t="str">
        <f>IF(SUM($AH$11,$AH$28)&gt;0,"",IF(Presentación!AL534="","",Presentación!AL534))</f>
        <v/>
      </c>
      <c r="H593" s="746"/>
      <c r="I593" s="746"/>
      <c r="J593" s="746"/>
      <c r="K593" s="746"/>
      <c r="L593" s="746"/>
      <c r="M593" s="746"/>
      <c r="N593" s="746"/>
      <c r="O593" s="746"/>
      <c r="P593" s="746"/>
      <c r="Q593" s="746"/>
      <c r="R593" s="746"/>
      <c r="S593" s="746"/>
      <c r="T593" s="746"/>
      <c r="U593" s="746"/>
      <c r="V593" s="746"/>
      <c r="W593" s="746"/>
      <c r="X593" s="746"/>
      <c r="Y593" s="685"/>
      <c r="Z593" s="685"/>
      <c r="AA593" s="685"/>
      <c r="AB593" s="685"/>
      <c r="AC593" s="685"/>
      <c r="AD593" s="685"/>
      <c r="AR593" s="699">
        <f t="shared" si="8"/>
        <v>0</v>
      </c>
      <c r="AS593" s="696"/>
    </row>
    <row r="594" spans="3:45" ht="15" customHeight="1">
      <c r="C594" s="150" t="s">
        <v>1787</v>
      </c>
      <c r="D594" s="935" t="str">
        <f>IF(SUM($AH$11,$AH$28)&gt;0,"",IF(Presentación!AM535="","",Presentación!AM535))</f>
        <v/>
      </c>
      <c r="E594" s="935"/>
      <c r="F594" s="935"/>
      <c r="G594" s="746" t="str">
        <f>IF(SUM($AH$11,$AH$28)&gt;0,"",IF(Presentación!AL535="","",Presentación!AL535))</f>
        <v/>
      </c>
      <c r="H594" s="746"/>
      <c r="I594" s="746"/>
      <c r="J594" s="746"/>
      <c r="K594" s="746"/>
      <c r="L594" s="746"/>
      <c r="M594" s="746"/>
      <c r="N594" s="746"/>
      <c r="O594" s="746"/>
      <c r="P594" s="746"/>
      <c r="Q594" s="746"/>
      <c r="R594" s="746"/>
      <c r="S594" s="746"/>
      <c r="T594" s="746"/>
      <c r="U594" s="746"/>
      <c r="V594" s="746"/>
      <c r="W594" s="746"/>
      <c r="X594" s="746"/>
      <c r="Y594" s="685"/>
      <c r="Z594" s="685"/>
      <c r="AA594" s="685"/>
      <c r="AB594" s="685"/>
      <c r="AC594" s="685"/>
      <c r="AD594" s="685"/>
      <c r="AR594" s="699">
        <f t="shared" si="8"/>
        <v>0</v>
      </c>
      <c r="AS594" s="696"/>
    </row>
    <row r="595" spans="3:45" ht="15" customHeight="1">
      <c r="C595" s="150" t="s">
        <v>1788</v>
      </c>
      <c r="D595" s="935" t="str">
        <f>IF(SUM($AH$11,$AH$28)&gt;0,"",IF(Presentación!AM536="","",Presentación!AM536))</f>
        <v/>
      </c>
      <c r="E595" s="935"/>
      <c r="F595" s="935"/>
      <c r="G595" s="746" t="str">
        <f>IF(SUM($AH$11,$AH$28)&gt;0,"",IF(Presentación!AL536="","",Presentación!AL536))</f>
        <v/>
      </c>
      <c r="H595" s="746"/>
      <c r="I595" s="746"/>
      <c r="J595" s="746"/>
      <c r="K595" s="746"/>
      <c r="L595" s="746"/>
      <c r="M595" s="746"/>
      <c r="N595" s="746"/>
      <c r="O595" s="746"/>
      <c r="P595" s="746"/>
      <c r="Q595" s="746"/>
      <c r="R595" s="746"/>
      <c r="S595" s="746"/>
      <c r="T595" s="746"/>
      <c r="U595" s="746"/>
      <c r="V595" s="746"/>
      <c r="W595" s="746"/>
      <c r="X595" s="746"/>
      <c r="Y595" s="685"/>
      <c r="Z595" s="685"/>
      <c r="AA595" s="685"/>
      <c r="AB595" s="685"/>
      <c r="AC595" s="685"/>
      <c r="AD595" s="685"/>
      <c r="AR595" s="699">
        <f t="shared" si="8"/>
        <v>0</v>
      </c>
      <c r="AS595" s="696"/>
    </row>
    <row r="596" spans="3:45" ht="15" customHeight="1">
      <c r="C596" s="150" t="s">
        <v>1789</v>
      </c>
      <c r="D596" s="935" t="str">
        <f>IF(SUM($AH$11,$AH$28)&gt;0,"",IF(Presentación!AM537="","",Presentación!AM537))</f>
        <v/>
      </c>
      <c r="E596" s="935"/>
      <c r="F596" s="935"/>
      <c r="G596" s="746" t="str">
        <f>IF(SUM($AH$11,$AH$28)&gt;0,"",IF(Presentación!AL537="","",Presentación!AL537))</f>
        <v/>
      </c>
      <c r="H596" s="746"/>
      <c r="I596" s="746"/>
      <c r="J596" s="746"/>
      <c r="K596" s="746"/>
      <c r="L596" s="746"/>
      <c r="M596" s="746"/>
      <c r="N596" s="746"/>
      <c r="O596" s="746"/>
      <c r="P596" s="746"/>
      <c r="Q596" s="746"/>
      <c r="R596" s="746"/>
      <c r="S596" s="746"/>
      <c r="T596" s="746"/>
      <c r="U596" s="746"/>
      <c r="V596" s="746"/>
      <c r="W596" s="746"/>
      <c r="X596" s="746"/>
      <c r="Y596" s="685"/>
      <c r="Z596" s="685"/>
      <c r="AA596" s="685"/>
      <c r="AB596" s="685"/>
      <c r="AC596" s="685"/>
      <c r="AD596" s="685"/>
      <c r="AR596" s="699">
        <f t="shared" si="8"/>
        <v>0</v>
      </c>
      <c r="AS596" s="696"/>
    </row>
    <row r="597" spans="3:45" ht="15" customHeight="1">
      <c r="C597" s="150" t="s">
        <v>1790</v>
      </c>
      <c r="D597" s="935" t="str">
        <f>IF(SUM($AH$11,$AH$28)&gt;0,"",IF(Presentación!AM538="","",Presentación!AM538))</f>
        <v/>
      </c>
      <c r="E597" s="935"/>
      <c r="F597" s="935"/>
      <c r="G597" s="746" t="str">
        <f>IF(SUM($AH$11,$AH$28)&gt;0,"",IF(Presentación!AL538="","",Presentación!AL538))</f>
        <v/>
      </c>
      <c r="H597" s="746"/>
      <c r="I597" s="746"/>
      <c r="J597" s="746"/>
      <c r="K597" s="746"/>
      <c r="L597" s="746"/>
      <c r="M597" s="746"/>
      <c r="N597" s="746"/>
      <c r="O597" s="746"/>
      <c r="P597" s="746"/>
      <c r="Q597" s="746"/>
      <c r="R597" s="746"/>
      <c r="S597" s="746"/>
      <c r="T597" s="746"/>
      <c r="U597" s="746"/>
      <c r="V597" s="746"/>
      <c r="W597" s="746"/>
      <c r="X597" s="746"/>
      <c r="Y597" s="685"/>
      <c r="Z597" s="685"/>
      <c r="AA597" s="685"/>
      <c r="AB597" s="685"/>
      <c r="AC597" s="685"/>
      <c r="AD597" s="685"/>
      <c r="AR597" s="699">
        <f t="shared" si="8"/>
        <v>0</v>
      </c>
      <c r="AS597" s="696"/>
    </row>
    <row r="598" spans="3:45" ht="15" customHeight="1">
      <c r="C598" s="150" t="s">
        <v>1791</v>
      </c>
      <c r="D598" s="935" t="str">
        <f>IF(SUM($AH$11,$AH$28)&gt;0,"",IF(Presentación!AM539="","",Presentación!AM539))</f>
        <v/>
      </c>
      <c r="E598" s="935"/>
      <c r="F598" s="935"/>
      <c r="G598" s="746" t="str">
        <f>IF(SUM($AH$11,$AH$28)&gt;0,"",IF(Presentación!AL539="","",Presentación!AL539))</f>
        <v/>
      </c>
      <c r="H598" s="746"/>
      <c r="I598" s="746"/>
      <c r="J598" s="746"/>
      <c r="K598" s="746"/>
      <c r="L598" s="746"/>
      <c r="M598" s="746"/>
      <c r="N598" s="746"/>
      <c r="O598" s="746"/>
      <c r="P598" s="746"/>
      <c r="Q598" s="746"/>
      <c r="R598" s="746"/>
      <c r="S598" s="746"/>
      <c r="T598" s="746"/>
      <c r="U598" s="746"/>
      <c r="V598" s="746"/>
      <c r="W598" s="746"/>
      <c r="X598" s="746"/>
      <c r="Y598" s="685"/>
      <c r="Z598" s="685"/>
      <c r="AA598" s="685"/>
      <c r="AB598" s="685"/>
      <c r="AC598" s="685"/>
      <c r="AD598" s="685"/>
      <c r="AR598" s="699">
        <f t="shared" si="8"/>
        <v>0</v>
      </c>
      <c r="AS598" s="696"/>
    </row>
    <row r="599" spans="3:45" ht="15" customHeight="1">
      <c r="C599" s="150" t="s">
        <v>1792</v>
      </c>
      <c r="D599" s="935" t="str">
        <f>IF(SUM($AH$11,$AH$28)&gt;0,"",IF(Presentación!AM540="","",Presentación!AM540))</f>
        <v/>
      </c>
      <c r="E599" s="935"/>
      <c r="F599" s="935"/>
      <c r="G599" s="746" t="str">
        <f>IF(SUM($AH$11,$AH$28)&gt;0,"",IF(Presentación!AL540="","",Presentación!AL540))</f>
        <v/>
      </c>
      <c r="H599" s="746"/>
      <c r="I599" s="746"/>
      <c r="J599" s="746"/>
      <c r="K599" s="746"/>
      <c r="L599" s="746"/>
      <c r="M599" s="746"/>
      <c r="N599" s="746"/>
      <c r="O599" s="746"/>
      <c r="P599" s="746"/>
      <c r="Q599" s="746"/>
      <c r="R599" s="746"/>
      <c r="S599" s="746"/>
      <c r="T599" s="746"/>
      <c r="U599" s="746"/>
      <c r="V599" s="746"/>
      <c r="W599" s="746"/>
      <c r="X599" s="746"/>
      <c r="Y599" s="685"/>
      <c r="Z599" s="685"/>
      <c r="AA599" s="685"/>
      <c r="AB599" s="685"/>
      <c r="AC599" s="685"/>
      <c r="AD599" s="685"/>
      <c r="AR599" s="699">
        <f t="shared" si="8"/>
        <v>0</v>
      </c>
      <c r="AS599" s="696"/>
    </row>
    <row r="600" spans="3:45" ht="15" customHeight="1">
      <c r="C600" s="150" t="s">
        <v>1793</v>
      </c>
      <c r="D600" s="935" t="str">
        <f>IF(SUM($AH$11,$AH$28)&gt;0,"",IF(Presentación!AM541="","",Presentación!AM541))</f>
        <v/>
      </c>
      <c r="E600" s="935"/>
      <c r="F600" s="935"/>
      <c r="G600" s="746" t="str">
        <f>IF(SUM($AH$11,$AH$28)&gt;0,"",IF(Presentación!AL541="","",Presentación!AL541))</f>
        <v/>
      </c>
      <c r="H600" s="746"/>
      <c r="I600" s="746"/>
      <c r="J600" s="746"/>
      <c r="K600" s="746"/>
      <c r="L600" s="746"/>
      <c r="M600" s="746"/>
      <c r="N600" s="746"/>
      <c r="O600" s="746"/>
      <c r="P600" s="746"/>
      <c r="Q600" s="746"/>
      <c r="R600" s="746"/>
      <c r="S600" s="746"/>
      <c r="T600" s="746"/>
      <c r="U600" s="746"/>
      <c r="V600" s="746"/>
      <c r="W600" s="746"/>
      <c r="X600" s="746"/>
      <c r="Y600" s="685"/>
      <c r="Z600" s="685"/>
      <c r="AA600" s="685"/>
      <c r="AB600" s="685"/>
      <c r="AC600" s="685"/>
      <c r="AD600" s="685"/>
      <c r="AR600" s="699">
        <f t="shared" si="8"/>
        <v>0</v>
      </c>
      <c r="AS600" s="696"/>
    </row>
    <row r="601" spans="3:45" ht="15" customHeight="1">
      <c r="C601" s="150" t="s">
        <v>1794</v>
      </c>
      <c r="D601" s="935" t="str">
        <f>IF(SUM($AH$11,$AH$28)&gt;0,"",IF(Presentación!AM542="","",Presentación!AM542))</f>
        <v/>
      </c>
      <c r="E601" s="935"/>
      <c r="F601" s="935"/>
      <c r="G601" s="746" t="str">
        <f>IF(SUM($AH$11,$AH$28)&gt;0,"",IF(Presentación!AL542="","",Presentación!AL542))</f>
        <v/>
      </c>
      <c r="H601" s="746"/>
      <c r="I601" s="746"/>
      <c r="J601" s="746"/>
      <c r="K601" s="746"/>
      <c r="L601" s="746"/>
      <c r="M601" s="746"/>
      <c r="N601" s="746"/>
      <c r="O601" s="746"/>
      <c r="P601" s="746"/>
      <c r="Q601" s="746"/>
      <c r="R601" s="746"/>
      <c r="S601" s="746"/>
      <c r="T601" s="746"/>
      <c r="U601" s="746"/>
      <c r="V601" s="746"/>
      <c r="W601" s="746"/>
      <c r="X601" s="746"/>
      <c r="Y601" s="685"/>
      <c r="Z601" s="685"/>
      <c r="AA601" s="685"/>
      <c r="AB601" s="685"/>
      <c r="AC601" s="685"/>
      <c r="AD601" s="685"/>
      <c r="AR601" s="699">
        <f t="shared" si="8"/>
        <v>0</v>
      </c>
      <c r="AS601" s="696"/>
    </row>
    <row r="602" spans="3:45" ht="15" customHeight="1">
      <c r="C602" s="150" t="s">
        <v>1795</v>
      </c>
      <c r="D602" s="935" t="str">
        <f>IF(SUM($AH$11,$AH$28)&gt;0,"",IF(Presentación!AM543="","",Presentación!AM543))</f>
        <v/>
      </c>
      <c r="E602" s="935"/>
      <c r="F602" s="935"/>
      <c r="G602" s="746" t="str">
        <f>IF(SUM($AH$11,$AH$28)&gt;0,"",IF(Presentación!AL543="","",Presentación!AL543))</f>
        <v/>
      </c>
      <c r="H602" s="746"/>
      <c r="I602" s="746"/>
      <c r="J602" s="746"/>
      <c r="K602" s="746"/>
      <c r="L602" s="746"/>
      <c r="M602" s="746"/>
      <c r="N602" s="746"/>
      <c r="O602" s="746"/>
      <c r="P602" s="746"/>
      <c r="Q602" s="746"/>
      <c r="R602" s="746"/>
      <c r="S602" s="746"/>
      <c r="T602" s="746"/>
      <c r="U602" s="746"/>
      <c r="V602" s="746"/>
      <c r="W602" s="746"/>
      <c r="X602" s="746"/>
      <c r="Y602" s="685"/>
      <c r="Z602" s="685"/>
      <c r="AA602" s="685"/>
      <c r="AB602" s="685"/>
      <c r="AC602" s="685"/>
      <c r="AD602" s="685"/>
      <c r="AR602" s="699">
        <f t="shared" si="8"/>
        <v>0</v>
      </c>
      <c r="AS602" s="696"/>
    </row>
    <row r="603" spans="3:45" ht="15" customHeight="1">
      <c r="C603" s="150" t="s">
        <v>1796</v>
      </c>
      <c r="D603" s="935" t="str">
        <f>IF(SUM($AH$11,$AH$28)&gt;0,"",IF(Presentación!AM544="","",Presentación!AM544))</f>
        <v/>
      </c>
      <c r="E603" s="935"/>
      <c r="F603" s="935"/>
      <c r="G603" s="746" t="str">
        <f>IF(SUM($AH$11,$AH$28)&gt;0,"",IF(Presentación!AL544="","",Presentación!AL544))</f>
        <v/>
      </c>
      <c r="H603" s="746"/>
      <c r="I603" s="746"/>
      <c r="J603" s="746"/>
      <c r="K603" s="746"/>
      <c r="L603" s="746"/>
      <c r="M603" s="746"/>
      <c r="N603" s="746"/>
      <c r="O603" s="746"/>
      <c r="P603" s="746"/>
      <c r="Q603" s="746"/>
      <c r="R603" s="746"/>
      <c r="S603" s="746"/>
      <c r="T603" s="746"/>
      <c r="U603" s="746"/>
      <c r="V603" s="746"/>
      <c r="W603" s="746"/>
      <c r="X603" s="746"/>
      <c r="Y603" s="685"/>
      <c r="Z603" s="685"/>
      <c r="AA603" s="685"/>
      <c r="AB603" s="685"/>
      <c r="AC603" s="685"/>
      <c r="AD603" s="685"/>
      <c r="AR603" s="699">
        <f t="shared" si="8"/>
        <v>0</v>
      </c>
      <c r="AS603" s="696"/>
    </row>
    <row r="604" spans="3:45" ht="15" customHeight="1">
      <c r="C604" s="150" t="s">
        <v>1797</v>
      </c>
      <c r="D604" s="935" t="str">
        <f>IF(SUM($AH$11,$AH$28)&gt;0,"",IF(Presentación!AM545="","",Presentación!AM545))</f>
        <v/>
      </c>
      <c r="E604" s="935"/>
      <c r="F604" s="935"/>
      <c r="G604" s="746" t="str">
        <f>IF(SUM($AH$11,$AH$28)&gt;0,"",IF(Presentación!AL545="","",Presentación!AL545))</f>
        <v/>
      </c>
      <c r="H604" s="746"/>
      <c r="I604" s="746"/>
      <c r="J604" s="746"/>
      <c r="K604" s="746"/>
      <c r="L604" s="746"/>
      <c r="M604" s="746"/>
      <c r="N604" s="746"/>
      <c r="O604" s="746"/>
      <c r="P604" s="746"/>
      <c r="Q604" s="746"/>
      <c r="R604" s="746"/>
      <c r="S604" s="746"/>
      <c r="T604" s="746"/>
      <c r="U604" s="746"/>
      <c r="V604" s="746"/>
      <c r="W604" s="746"/>
      <c r="X604" s="746"/>
      <c r="Y604" s="685"/>
      <c r="Z604" s="685"/>
      <c r="AA604" s="685"/>
      <c r="AB604" s="685"/>
      <c r="AC604" s="685"/>
      <c r="AD604" s="685"/>
      <c r="AR604" s="699">
        <f t="shared" si="8"/>
        <v>0</v>
      </c>
      <c r="AS604" s="696"/>
    </row>
    <row r="605" spans="3:45" ht="15" customHeight="1">
      <c r="C605" s="150" t="s">
        <v>1798</v>
      </c>
      <c r="D605" s="935" t="str">
        <f>IF(SUM($AH$11,$AH$28)&gt;0,"",IF(Presentación!AM546="","",Presentación!AM546))</f>
        <v/>
      </c>
      <c r="E605" s="935"/>
      <c r="F605" s="935"/>
      <c r="G605" s="746" t="str">
        <f>IF(SUM($AH$11,$AH$28)&gt;0,"",IF(Presentación!AL546="","",Presentación!AL546))</f>
        <v/>
      </c>
      <c r="H605" s="746"/>
      <c r="I605" s="746"/>
      <c r="J605" s="746"/>
      <c r="K605" s="746"/>
      <c r="L605" s="746"/>
      <c r="M605" s="746"/>
      <c r="N605" s="746"/>
      <c r="O605" s="746"/>
      <c r="P605" s="746"/>
      <c r="Q605" s="746"/>
      <c r="R605" s="746"/>
      <c r="S605" s="746"/>
      <c r="T605" s="746"/>
      <c r="U605" s="746"/>
      <c r="V605" s="746"/>
      <c r="W605" s="746"/>
      <c r="X605" s="746"/>
      <c r="Y605" s="685"/>
      <c r="Z605" s="685"/>
      <c r="AA605" s="685"/>
      <c r="AB605" s="685"/>
      <c r="AC605" s="685"/>
      <c r="AD605" s="685"/>
      <c r="AR605" s="699">
        <f t="shared" si="8"/>
        <v>0</v>
      </c>
      <c r="AS605" s="696"/>
    </row>
    <row r="606" spans="3:45" ht="15" customHeight="1">
      <c r="C606" s="150" t="s">
        <v>1799</v>
      </c>
      <c r="D606" s="935" t="str">
        <f>IF(SUM($AH$11,$AH$28)&gt;0,"",IF(Presentación!AM547="","",Presentación!AM547))</f>
        <v/>
      </c>
      <c r="E606" s="935"/>
      <c r="F606" s="935"/>
      <c r="G606" s="746" t="str">
        <f>IF(SUM($AH$11,$AH$28)&gt;0,"",IF(Presentación!AL547="","",Presentación!AL547))</f>
        <v/>
      </c>
      <c r="H606" s="746"/>
      <c r="I606" s="746"/>
      <c r="J606" s="746"/>
      <c r="K606" s="746"/>
      <c r="L606" s="746"/>
      <c r="M606" s="746"/>
      <c r="N606" s="746"/>
      <c r="O606" s="746"/>
      <c r="P606" s="746"/>
      <c r="Q606" s="746"/>
      <c r="R606" s="746"/>
      <c r="S606" s="746"/>
      <c r="T606" s="746"/>
      <c r="U606" s="746"/>
      <c r="V606" s="746"/>
      <c r="W606" s="746"/>
      <c r="X606" s="746"/>
      <c r="Y606" s="685"/>
      <c r="Z606" s="685"/>
      <c r="AA606" s="685"/>
      <c r="AB606" s="685"/>
      <c r="AC606" s="685"/>
      <c r="AD606" s="685"/>
      <c r="AR606" s="699">
        <f t="shared" si="8"/>
        <v>0</v>
      </c>
      <c r="AS606" s="696"/>
    </row>
    <row r="607" spans="3:45" ht="15" customHeight="1">
      <c r="C607" s="150" t="s">
        <v>1800</v>
      </c>
      <c r="D607" s="935" t="str">
        <f>IF(SUM($AH$11,$AH$28)&gt;0,"",IF(Presentación!AM548="","",Presentación!AM548))</f>
        <v/>
      </c>
      <c r="E607" s="935"/>
      <c r="F607" s="935"/>
      <c r="G607" s="746" t="str">
        <f>IF(SUM($AH$11,$AH$28)&gt;0,"",IF(Presentación!AL548="","",Presentación!AL548))</f>
        <v/>
      </c>
      <c r="H607" s="746"/>
      <c r="I607" s="746"/>
      <c r="J607" s="746"/>
      <c r="K607" s="746"/>
      <c r="L607" s="746"/>
      <c r="M607" s="746"/>
      <c r="N607" s="746"/>
      <c r="O607" s="746"/>
      <c r="P607" s="746"/>
      <c r="Q607" s="746"/>
      <c r="R607" s="746"/>
      <c r="S607" s="746"/>
      <c r="T607" s="746"/>
      <c r="U607" s="746"/>
      <c r="V607" s="746"/>
      <c r="W607" s="746"/>
      <c r="X607" s="746"/>
      <c r="Y607" s="685"/>
      <c r="Z607" s="685"/>
      <c r="AA607" s="685"/>
      <c r="AB607" s="685"/>
      <c r="AC607" s="685"/>
      <c r="AD607" s="685"/>
      <c r="AR607" s="699">
        <f t="shared" si="8"/>
        <v>0</v>
      </c>
      <c r="AS607" s="696"/>
    </row>
    <row r="608" spans="3:45" ht="15" customHeight="1">
      <c r="C608" s="150" t="s">
        <v>1801</v>
      </c>
      <c r="D608" s="935" t="str">
        <f>IF(SUM($AH$11,$AH$28)&gt;0,"",IF(Presentación!AM549="","",Presentación!AM549))</f>
        <v/>
      </c>
      <c r="E608" s="935"/>
      <c r="F608" s="935"/>
      <c r="G608" s="746" t="str">
        <f>IF(SUM($AH$11,$AH$28)&gt;0,"",IF(Presentación!AL549="","",Presentación!AL549))</f>
        <v/>
      </c>
      <c r="H608" s="746"/>
      <c r="I608" s="746"/>
      <c r="J608" s="746"/>
      <c r="K608" s="746"/>
      <c r="L608" s="746"/>
      <c r="M608" s="746"/>
      <c r="N608" s="746"/>
      <c r="O608" s="746"/>
      <c r="P608" s="746"/>
      <c r="Q608" s="746"/>
      <c r="R608" s="746"/>
      <c r="S608" s="746"/>
      <c r="T608" s="746"/>
      <c r="U608" s="746"/>
      <c r="V608" s="746"/>
      <c r="W608" s="746"/>
      <c r="X608" s="746"/>
      <c r="Y608" s="685"/>
      <c r="Z608" s="685"/>
      <c r="AA608" s="685"/>
      <c r="AB608" s="685"/>
      <c r="AC608" s="685"/>
      <c r="AD608" s="685"/>
      <c r="AR608" s="699">
        <f t="shared" si="8"/>
        <v>0</v>
      </c>
      <c r="AS608" s="696"/>
    </row>
    <row r="609" spans="3:45" ht="15" customHeight="1">
      <c r="C609" s="150" t="s">
        <v>1802</v>
      </c>
      <c r="D609" s="935" t="str">
        <f>IF(SUM($AH$11,$AH$28)&gt;0,"",IF(Presentación!AM550="","",Presentación!AM550))</f>
        <v/>
      </c>
      <c r="E609" s="935"/>
      <c r="F609" s="935"/>
      <c r="G609" s="746" t="str">
        <f>IF(SUM($AH$11,$AH$28)&gt;0,"",IF(Presentación!AL550="","",Presentación!AL550))</f>
        <v/>
      </c>
      <c r="H609" s="746"/>
      <c r="I609" s="746"/>
      <c r="J609" s="746"/>
      <c r="K609" s="746"/>
      <c r="L609" s="746"/>
      <c r="M609" s="746"/>
      <c r="N609" s="746"/>
      <c r="O609" s="746"/>
      <c r="P609" s="746"/>
      <c r="Q609" s="746"/>
      <c r="R609" s="746"/>
      <c r="S609" s="746"/>
      <c r="T609" s="746"/>
      <c r="U609" s="746"/>
      <c r="V609" s="746"/>
      <c r="W609" s="746"/>
      <c r="X609" s="746"/>
      <c r="Y609" s="685"/>
      <c r="Z609" s="685"/>
      <c r="AA609" s="685"/>
      <c r="AB609" s="685"/>
      <c r="AC609" s="685"/>
      <c r="AD609" s="685"/>
      <c r="AR609" s="699">
        <f t="shared" si="8"/>
        <v>0</v>
      </c>
      <c r="AS609" s="696"/>
    </row>
    <row r="610" spans="3:45" ht="15" customHeight="1">
      <c r="C610" s="150" t="s">
        <v>1803</v>
      </c>
      <c r="D610" s="935" t="str">
        <f>IF(SUM($AH$11,$AH$28)&gt;0,"",IF(Presentación!AM551="","",Presentación!AM551))</f>
        <v/>
      </c>
      <c r="E610" s="935"/>
      <c r="F610" s="935"/>
      <c r="G610" s="746" t="str">
        <f>IF(SUM($AH$11,$AH$28)&gt;0,"",IF(Presentación!AL551="","",Presentación!AL551))</f>
        <v/>
      </c>
      <c r="H610" s="746"/>
      <c r="I610" s="746"/>
      <c r="J610" s="746"/>
      <c r="K610" s="746"/>
      <c r="L610" s="746"/>
      <c r="M610" s="746"/>
      <c r="N610" s="746"/>
      <c r="O610" s="746"/>
      <c r="P610" s="746"/>
      <c r="Q610" s="746"/>
      <c r="R610" s="746"/>
      <c r="S610" s="746"/>
      <c r="T610" s="746"/>
      <c r="U610" s="746"/>
      <c r="V610" s="746"/>
      <c r="W610" s="746"/>
      <c r="X610" s="746"/>
      <c r="Y610" s="685"/>
      <c r="Z610" s="685"/>
      <c r="AA610" s="685"/>
      <c r="AB610" s="685"/>
      <c r="AC610" s="685"/>
      <c r="AD610" s="685"/>
      <c r="AR610" s="699">
        <f t="shared" si="8"/>
        <v>0</v>
      </c>
      <c r="AS610" s="696"/>
    </row>
    <row r="611" spans="3:45" ht="15" customHeight="1">
      <c r="C611" s="150" t="s">
        <v>1804</v>
      </c>
      <c r="D611" s="935" t="str">
        <f>IF(SUM($AH$11,$AH$28)&gt;0,"",IF(Presentación!AM552="","",Presentación!AM552))</f>
        <v/>
      </c>
      <c r="E611" s="935"/>
      <c r="F611" s="935"/>
      <c r="G611" s="746" t="str">
        <f>IF(SUM($AH$11,$AH$28)&gt;0,"",IF(Presentación!AL552="","",Presentación!AL552))</f>
        <v/>
      </c>
      <c r="H611" s="746"/>
      <c r="I611" s="746"/>
      <c r="J611" s="746"/>
      <c r="K611" s="746"/>
      <c r="L611" s="746"/>
      <c r="M611" s="746"/>
      <c r="N611" s="746"/>
      <c r="O611" s="746"/>
      <c r="P611" s="746"/>
      <c r="Q611" s="746"/>
      <c r="R611" s="746"/>
      <c r="S611" s="746"/>
      <c r="T611" s="746"/>
      <c r="U611" s="746"/>
      <c r="V611" s="746"/>
      <c r="W611" s="746"/>
      <c r="X611" s="746"/>
      <c r="Y611" s="685"/>
      <c r="Z611" s="685"/>
      <c r="AA611" s="685"/>
      <c r="AB611" s="685"/>
      <c r="AC611" s="685"/>
      <c r="AD611" s="685"/>
      <c r="AR611" s="699">
        <f t="shared" si="8"/>
        <v>0</v>
      </c>
      <c r="AS611" s="696"/>
    </row>
    <row r="612" spans="3:45" ht="15" customHeight="1">
      <c r="C612" s="150" t="s">
        <v>1805</v>
      </c>
      <c r="D612" s="935" t="str">
        <f>IF(SUM($AH$11,$AH$28)&gt;0,"",IF(Presentación!AM553="","",Presentación!AM553))</f>
        <v/>
      </c>
      <c r="E612" s="935"/>
      <c r="F612" s="935"/>
      <c r="G612" s="746" t="str">
        <f>IF(SUM($AH$11,$AH$28)&gt;0,"",IF(Presentación!AL553="","",Presentación!AL553))</f>
        <v/>
      </c>
      <c r="H612" s="746"/>
      <c r="I612" s="746"/>
      <c r="J612" s="746"/>
      <c r="K612" s="746"/>
      <c r="L612" s="746"/>
      <c r="M612" s="746"/>
      <c r="N612" s="746"/>
      <c r="O612" s="746"/>
      <c r="P612" s="746"/>
      <c r="Q612" s="746"/>
      <c r="R612" s="746"/>
      <c r="S612" s="746"/>
      <c r="T612" s="746"/>
      <c r="U612" s="746"/>
      <c r="V612" s="746"/>
      <c r="W612" s="746"/>
      <c r="X612" s="746"/>
      <c r="Y612" s="685"/>
      <c r="Z612" s="685"/>
      <c r="AA612" s="685"/>
      <c r="AB612" s="685"/>
      <c r="AC612" s="685"/>
      <c r="AD612" s="685"/>
      <c r="AR612" s="699">
        <f t="shared" si="8"/>
        <v>0</v>
      </c>
      <c r="AS612" s="696"/>
    </row>
    <row r="613" spans="3:45" ht="15" customHeight="1">
      <c r="C613" s="150" t="s">
        <v>1806</v>
      </c>
      <c r="D613" s="935" t="str">
        <f>IF(SUM($AH$11,$AH$28)&gt;0,"",IF(Presentación!AM554="","",Presentación!AM554))</f>
        <v/>
      </c>
      <c r="E613" s="935"/>
      <c r="F613" s="935"/>
      <c r="G613" s="746" t="str">
        <f>IF(SUM($AH$11,$AH$28)&gt;0,"",IF(Presentación!AL554="","",Presentación!AL554))</f>
        <v/>
      </c>
      <c r="H613" s="746"/>
      <c r="I613" s="746"/>
      <c r="J613" s="746"/>
      <c r="K613" s="746"/>
      <c r="L613" s="746"/>
      <c r="M613" s="746"/>
      <c r="N613" s="746"/>
      <c r="O613" s="746"/>
      <c r="P613" s="746"/>
      <c r="Q613" s="746"/>
      <c r="R613" s="746"/>
      <c r="S613" s="746"/>
      <c r="T613" s="746"/>
      <c r="U613" s="746"/>
      <c r="V613" s="746"/>
      <c r="W613" s="746"/>
      <c r="X613" s="746"/>
      <c r="Y613" s="685"/>
      <c r="Z613" s="685"/>
      <c r="AA613" s="685"/>
      <c r="AB613" s="685"/>
      <c r="AC613" s="685"/>
      <c r="AD613" s="685"/>
      <c r="AR613" s="699">
        <f t="shared" si="8"/>
        <v>0</v>
      </c>
      <c r="AS613" s="696"/>
    </row>
    <row r="614" spans="3:45" ht="15" customHeight="1">
      <c r="C614" s="150" t="s">
        <v>1807</v>
      </c>
      <c r="D614" s="935" t="str">
        <f>IF(SUM($AH$11,$AH$28)&gt;0,"",IF(Presentación!AM555="","",Presentación!AM555))</f>
        <v/>
      </c>
      <c r="E614" s="935"/>
      <c r="F614" s="935"/>
      <c r="G614" s="746" t="str">
        <f>IF(SUM($AH$11,$AH$28)&gt;0,"",IF(Presentación!AL555="","",Presentación!AL555))</f>
        <v/>
      </c>
      <c r="H614" s="746"/>
      <c r="I614" s="746"/>
      <c r="J614" s="746"/>
      <c r="K614" s="746"/>
      <c r="L614" s="746"/>
      <c r="M614" s="746"/>
      <c r="N614" s="746"/>
      <c r="O614" s="746"/>
      <c r="P614" s="746"/>
      <c r="Q614" s="746"/>
      <c r="R614" s="746"/>
      <c r="S614" s="746"/>
      <c r="T614" s="746"/>
      <c r="U614" s="746"/>
      <c r="V614" s="746"/>
      <c r="W614" s="746"/>
      <c r="X614" s="746"/>
      <c r="Y614" s="685"/>
      <c r="Z614" s="685"/>
      <c r="AA614" s="685"/>
      <c r="AB614" s="685"/>
      <c r="AC614" s="685"/>
      <c r="AD614" s="685"/>
      <c r="AR614" s="699">
        <f t="shared" si="8"/>
        <v>0</v>
      </c>
      <c r="AS614" s="696"/>
    </row>
    <row r="615" spans="3:45" ht="15" customHeight="1">
      <c r="C615" s="150" t="s">
        <v>1808</v>
      </c>
      <c r="D615" s="935" t="str">
        <f>IF(SUM($AH$11,$AH$28)&gt;0,"",IF(Presentación!AM556="","",Presentación!AM556))</f>
        <v/>
      </c>
      <c r="E615" s="935"/>
      <c r="F615" s="935"/>
      <c r="G615" s="746" t="str">
        <f>IF(SUM($AH$11,$AH$28)&gt;0,"",IF(Presentación!AL556="","",Presentación!AL556))</f>
        <v/>
      </c>
      <c r="H615" s="746"/>
      <c r="I615" s="746"/>
      <c r="J615" s="746"/>
      <c r="K615" s="746"/>
      <c r="L615" s="746"/>
      <c r="M615" s="746"/>
      <c r="N615" s="746"/>
      <c r="O615" s="746"/>
      <c r="P615" s="746"/>
      <c r="Q615" s="746"/>
      <c r="R615" s="746"/>
      <c r="S615" s="746"/>
      <c r="T615" s="746"/>
      <c r="U615" s="746"/>
      <c r="V615" s="746"/>
      <c r="W615" s="746"/>
      <c r="X615" s="746"/>
      <c r="Y615" s="685"/>
      <c r="Z615" s="685"/>
      <c r="AA615" s="685"/>
      <c r="AB615" s="685"/>
      <c r="AC615" s="685"/>
      <c r="AD615" s="685"/>
      <c r="AR615" s="699">
        <f t="shared" si="8"/>
        <v>0</v>
      </c>
      <c r="AS615" s="696"/>
    </row>
    <row r="616" spans="3:45" ht="15" customHeight="1">
      <c r="C616" s="150" t="s">
        <v>1809</v>
      </c>
      <c r="D616" s="935" t="str">
        <f>IF(SUM($AH$11,$AH$28)&gt;0,"",IF(Presentación!AM557="","",Presentación!AM557))</f>
        <v/>
      </c>
      <c r="E616" s="935"/>
      <c r="F616" s="935"/>
      <c r="G616" s="746" t="str">
        <f>IF(SUM($AH$11,$AH$28)&gt;0,"",IF(Presentación!AL557="","",Presentación!AL557))</f>
        <v/>
      </c>
      <c r="H616" s="746"/>
      <c r="I616" s="746"/>
      <c r="J616" s="746"/>
      <c r="K616" s="746"/>
      <c r="L616" s="746"/>
      <c r="M616" s="746"/>
      <c r="N616" s="746"/>
      <c r="O616" s="746"/>
      <c r="P616" s="746"/>
      <c r="Q616" s="746"/>
      <c r="R616" s="746"/>
      <c r="S616" s="746"/>
      <c r="T616" s="746"/>
      <c r="U616" s="746"/>
      <c r="V616" s="746"/>
      <c r="W616" s="746"/>
      <c r="X616" s="746"/>
      <c r="Y616" s="685"/>
      <c r="Z616" s="685"/>
      <c r="AA616" s="685"/>
      <c r="AB616" s="685"/>
      <c r="AC616" s="685"/>
      <c r="AD616" s="685"/>
      <c r="AR616" s="699">
        <f t="shared" si="8"/>
        <v>0</v>
      </c>
      <c r="AS616" s="696"/>
    </row>
    <row r="617" spans="3:45" ht="15" customHeight="1">
      <c r="C617" s="150" t="s">
        <v>1810</v>
      </c>
      <c r="D617" s="935" t="str">
        <f>IF(SUM($AH$11,$AH$28)&gt;0,"",IF(Presentación!AM558="","",Presentación!AM558))</f>
        <v/>
      </c>
      <c r="E617" s="935"/>
      <c r="F617" s="935"/>
      <c r="G617" s="746" t="str">
        <f>IF(SUM($AH$11,$AH$28)&gt;0,"",IF(Presentación!AL558="","",Presentación!AL558))</f>
        <v/>
      </c>
      <c r="H617" s="746"/>
      <c r="I617" s="746"/>
      <c r="J617" s="746"/>
      <c r="K617" s="746"/>
      <c r="L617" s="746"/>
      <c r="M617" s="746"/>
      <c r="N617" s="746"/>
      <c r="O617" s="746"/>
      <c r="P617" s="746"/>
      <c r="Q617" s="746"/>
      <c r="R617" s="746"/>
      <c r="S617" s="746"/>
      <c r="T617" s="746"/>
      <c r="U617" s="746"/>
      <c r="V617" s="746"/>
      <c r="W617" s="746"/>
      <c r="X617" s="746"/>
      <c r="Y617" s="685"/>
      <c r="Z617" s="685"/>
      <c r="AA617" s="685"/>
      <c r="AB617" s="685"/>
      <c r="AC617" s="685"/>
      <c r="AD617" s="685"/>
      <c r="AR617" s="699">
        <f t="shared" si="8"/>
        <v>0</v>
      </c>
      <c r="AS617" s="696"/>
    </row>
    <row r="618" spans="3:45" ht="15" customHeight="1">
      <c r="C618" s="150" t="s">
        <v>1811</v>
      </c>
      <c r="D618" s="935" t="str">
        <f>IF(SUM($AH$11,$AH$28)&gt;0,"",IF(Presentación!AM559="","",Presentación!AM559))</f>
        <v/>
      </c>
      <c r="E618" s="935"/>
      <c r="F618" s="935"/>
      <c r="G618" s="746" t="str">
        <f>IF(SUM($AH$11,$AH$28)&gt;0,"",IF(Presentación!AL559="","",Presentación!AL559))</f>
        <v/>
      </c>
      <c r="H618" s="746"/>
      <c r="I618" s="746"/>
      <c r="J618" s="746"/>
      <c r="K618" s="746"/>
      <c r="L618" s="746"/>
      <c r="M618" s="746"/>
      <c r="N618" s="746"/>
      <c r="O618" s="746"/>
      <c r="P618" s="746"/>
      <c r="Q618" s="746"/>
      <c r="R618" s="746"/>
      <c r="S618" s="746"/>
      <c r="T618" s="746"/>
      <c r="U618" s="746"/>
      <c r="V618" s="746"/>
      <c r="W618" s="746"/>
      <c r="X618" s="746"/>
      <c r="Y618" s="685"/>
      <c r="Z618" s="685"/>
      <c r="AA618" s="685"/>
      <c r="AB618" s="685"/>
      <c r="AC618" s="685"/>
      <c r="AD618" s="685"/>
      <c r="AR618" s="699">
        <f t="shared" si="8"/>
        <v>0</v>
      </c>
      <c r="AS618" s="696"/>
    </row>
    <row r="619" spans="3:45" ht="15" customHeight="1">
      <c r="C619" s="150" t="s">
        <v>1812</v>
      </c>
      <c r="D619" s="935" t="str">
        <f>IF(SUM($AH$11,$AH$28)&gt;0,"",IF(Presentación!AM560="","",Presentación!AM560))</f>
        <v/>
      </c>
      <c r="E619" s="935"/>
      <c r="F619" s="935"/>
      <c r="G619" s="746" t="str">
        <f>IF(SUM($AH$11,$AH$28)&gt;0,"",IF(Presentación!AL560="","",Presentación!AL560))</f>
        <v/>
      </c>
      <c r="H619" s="746"/>
      <c r="I619" s="746"/>
      <c r="J619" s="746"/>
      <c r="K619" s="746"/>
      <c r="L619" s="746"/>
      <c r="M619" s="746"/>
      <c r="N619" s="746"/>
      <c r="O619" s="746"/>
      <c r="P619" s="746"/>
      <c r="Q619" s="746"/>
      <c r="R619" s="746"/>
      <c r="S619" s="746"/>
      <c r="T619" s="746"/>
      <c r="U619" s="746"/>
      <c r="V619" s="746"/>
      <c r="W619" s="746"/>
      <c r="X619" s="746"/>
      <c r="Y619" s="685"/>
      <c r="Z619" s="685"/>
      <c r="AA619" s="685"/>
      <c r="AB619" s="685"/>
      <c r="AC619" s="685"/>
      <c r="AD619" s="685"/>
      <c r="AR619" s="699">
        <f t="shared" si="8"/>
        <v>0</v>
      </c>
      <c r="AS619" s="696"/>
    </row>
    <row r="620" spans="3:45" ht="15" customHeight="1">
      <c r="C620" s="150" t="s">
        <v>1813</v>
      </c>
      <c r="D620" s="935" t="str">
        <f>IF(SUM($AH$11,$AH$28)&gt;0,"",IF(Presentación!AM561="","",Presentación!AM561))</f>
        <v/>
      </c>
      <c r="E620" s="935"/>
      <c r="F620" s="935"/>
      <c r="G620" s="746" t="str">
        <f>IF(SUM($AH$11,$AH$28)&gt;0,"",IF(Presentación!AL561="","",Presentación!AL561))</f>
        <v/>
      </c>
      <c r="H620" s="746"/>
      <c r="I620" s="746"/>
      <c r="J620" s="746"/>
      <c r="K620" s="746"/>
      <c r="L620" s="746"/>
      <c r="M620" s="746"/>
      <c r="N620" s="746"/>
      <c r="O620" s="746"/>
      <c r="P620" s="746"/>
      <c r="Q620" s="746"/>
      <c r="R620" s="746"/>
      <c r="S620" s="746"/>
      <c r="T620" s="746"/>
      <c r="U620" s="746"/>
      <c r="V620" s="746"/>
      <c r="W620" s="746"/>
      <c r="X620" s="746"/>
      <c r="Y620" s="685"/>
      <c r="Z620" s="685"/>
      <c r="AA620" s="685"/>
      <c r="AB620" s="685"/>
      <c r="AC620" s="685"/>
      <c r="AD620" s="685"/>
      <c r="AR620" s="699">
        <f t="shared" si="8"/>
        <v>0</v>
      </c>
      <c r="AS620" s="696"/>
    </row>
    <row r="621" spans="3:45" ht="15" customHeight="1">
      <c r="C621" s="150" t="s">
        <v>1814</v>
      </c>
      <c r="D621" s="935" t="str">
        <f>IF(SUM($AH$11,$AH$28)&gt;0,"",IF(Presentación!AM562="","",Presentación!AM562))</f>
        <v/>
      </c>
      <c r="E621" s="935"/>
      <c r="F621" s="935"/>
      <c r="G621" s="746" t="str">
        <f>IF(SUM($AH$11,$AH$28)&gt;0,"",IF(Presentación!AL562="","",Presentación!AL562))</f>
        <v/>
      </c>
      <c r="H621" s="746"/>
      <c r="I621" s="746"/>
      <c r="J621" s="746"/>
      <c r="K621" s="746"/>
      <c r="L621" s="746"/>
      <c r="M621" s="746"/>
      <c r="N621" s="746"/>
      <c r="O621" s="746"/>
      <c r="P621" s="746"/>
      <c r="Q621" s="746"/>
      <c r="R621" s="746"/>
      <c r="S621" s="746"/>
      <c r="T621" s="746"/>
      <c r="U621" s="746"/>
      <c r="V621" s="746"/>
      <c r="W621" s="746"/>
      <c r="X621" s="746"/>
      <c r="Y621" s="685"/>
      <c r="Z621" s="685"/>
      <c r="AA621" s="685"/>
      <c r="AB621" s="685"/>
      <c r="AC621" s="685"/>
      <c r="AD621" s="685"/>
      <c r="AR621" s="699">
        <f t="shared" si="8"/>
        <v>0</v>
      </c>
      <c r="AS621" s="696"/>
    </row>
    <row r="622" spans="3:45" ht="15" customHeight="1">
      <c r="C622" s="150" t="s">
        <v>1815</v>
      </c>
      <c r="D622" s="935" t="str">
        <f>IF(SUM($AH$11,$AH$28)&gt;0,"",IF(Presentación!AM563="","",Presentación!AM563))</f>
        <v/>
      </c>
      <c r="E622" s="935"/>
      <c r="F622" s="935"/>
      <c r="G622" s="746" t="str">
        <f>IF(SUM($AH$11,$AH$28)&gt;0,"",IF(Presentación!AL563="","",Presentación!AL563))</f>
        <v/>
      </c>
      <c r="H622" s="746"/>
      <c r="I622" s="746"/>
      <c r="J622" s="746"/>
      <c r="K622" s="746"/>
      <c r="L622" s="746"/>
      <c r="M622" s="746"/>
      <c r="N622" s="746"/>
      <c r="O622" s="746"/>
      <c r="P622" s="746"/>
      <c r="Q622" s="746"/>
      <c r="R622" s="746"/>
      <c r="S622" s="746"/>
      <c r="T622" s="746"/>
      <c r="U622" s="746"/>
      <c r="V622" s="746"/>
      <c r="W622" s="746"/>
      <c r="X622" s="746"/>
      <c r="Y622" s="685"/>
      <c r="Z622" s="685"/>
      <c r="AA622" s="685"/>
      <c r="AB622" s="685"/>
      <c r="AC622" s="685"/>
      <c r="AD622" s="685"/>
      <c r="AR622" s="699">
        <f t="shared" si="8"/>
        <v>0</v>
      </c>
      <c r="AS622" s="696"/>
    </row>
    <row r="623" spans="3:45" ht="15" customHeight="1">
      <c r="C623" s="150" t="s">
        <v>1816</v>
      </c>
      <c r="D623" s="935" t="str">
        <f>IF(SUM($AH$11,$AH$28)&gt;0,"",IF(Presentación!AM564="","",Presentación!AM564))</f>
        <v/>
      </c>
      <c r="E623" s="935"/>
      <c r="F623" s="935"/>
      <c r="G623" s="746" t="str">
        <f>IF(SUM($AH$11,$AH$28)&gt;0,"",IF(Presentación!AL564="","",Presentación!AL564))</f>
        <v/>
      </c>
      <c r="H623" s="746"/>
      <c r="I623" s="746"/>
      <c r="J623" s="746"/>
      <c r="K623" s="746"/>
      <c r="L623" s="746"/>
      <c r="M623" s="746"/>
      <c r="N623" s="746"/>
      <c r="O623" s="746"/>
      <c r="P623" s="746"/>
      <c r="Q623" s="746"/>
      <c r="R623" s="746"/>
      <c r="S623" s="746"/>
      <c r="T623" s="746"/>
      <c r="U623" s="746"/>
      <c r="V623" s="746"/>
      <c r="W623" s="746"/>
      <c r="X623" s="746"/>
      <c r="Y623" s="685"/>
      <c r="Z623" s="685"/>
      <c r="AA623" s="685"/>
      <c r="AB623" s="685"/>
      <c r="AC623" s="685"/>
      <c r="AD623" s="685"/>
      <c r="AR623" s="699">
        <f t="shared" si="8"/>
        <v>0</v>
      </c>
      <c r="AS623" s="696"/>
    </row>
    <row r="624" spans="3:45" ht="15" customHeight="1">
      <c r="C624" s="150" t="s">
        <v>1817</v>
      </c>
      <c r="D624" s="935" t="str">
        <f>IF(SUM($AH$11,$AH$28)&gt;0,"",IF(Presentación!AM565="","",Presentación!AM565))</f>
        <v/>
      </c>
      <c r="E624" s="935"/>
      <c r="F624" s="935"/>
      <c r="G624" s="746" t="str">
        <f>IF(SUM($AH$11,$AH$28)&gt;0,"",IF(Presentación!AL565="","",Presentación!AL565))</f>
        <v/>
      </c>
      <c r="H624" s="746"/>
      <c r="I624" s="746"/>
      <c r="J624" s="746"/>
      <c r="K624" s="746"/>
      <c r="L624" s="746"/>
      <c r="M624" s="746"/>
      <c r="N624" s="746"/>
      <c r="O624" s="746"/>
      <c r="P624" s="746"/>
      <c r="Q624" s="746"/>
      <c r="R624" s="746"/>
      <c r="S624" s="746"/>
      <c r="T624" s="746"/>
      <c r="U624" s="746"/>
      <c r="V624" s="746"/>
      <c r="W624" s="746"/>
      <c r="X624" s="746"/>
      <c r="Y624" s="685"/>
      <c r="Z624" s="685"/>
      <c r="AA624" s="685"/>
      <c r="AB624" s="685"/>
      <c r="AC624" s="685"/>
      <c r="AD624" s="685"/>
      <c r="AR624" s="699">
        <f t="shared" si="8"/>
        <v>0</v>
      </c>
      <c r="AS624" s="696"/>
    </row>
    <row r="625" spans="3:45" ht="15" customHeight="1">
      <c r="C625" s="150" t="s">
        <v>1818</v>
      </c>
      <c r="D625" s="935" t="str">
        <f>IF(SUM($AH$11,$AH$28)&gt;0,"",IF(Presentación!AM566="","",Presentación!AM566))</f>
        <v/>
      </c>
      <c r="E625" s="935"/>
      <c r="F625" s="935"/>
      <c r="G625" s="746" t="str">
        <f>IF(SUM($AH$11,$AH$28)&gt;0,"",IF(Presentación!AL566="","",Presentación!AL566))</f>
        <v/>
      </c>
      <c r="H625" s="746"/>
      <c r="I625" s="746"/>
      <c r="J625" s="746"/>
      <c r="K625" s="746"/>
      <c r="L625" s="746"/>
      <c r="M625" s="746"/>
      <c r="N625" s="746"/>
      <c r="O625" s="746"/>
      <c r="P625" s="746"/>
      <c r="Q625" s="746"/>
      <c r="R625" s="746"/>
      <c r="S625" s="746"/>
      <c r="T625" s="746"/>
      <c r="U625" s="746"/>
      <c r="V625" s="746"/>
      <c r="W625" s="746"/>
      <c r="X625" s="746"/>
      <c r="Y625" s="685"/>
      <c r="Z625" s="685"/>
      <c r="AA625" s="685"/>
      <c r="AB625" s="685"/>
      <c r="AC625" s="685"/>
      <c r="AD625" s="685"/>
      <c r="AR625" s="699">
        <f t="shared" si="8"/>
        <v>0</v>
      </c>
      <c r="AS625" s="696"/>
    </row>
    <row r="626" spans="3:45" ht="15" customHeight="1">
      <c r="C626" s="150" t="s">
        <v>1819</v>
      </c>
      <c r="D626" s="935" t="str">
        <f>IF(SUM($AH$11,$AH$28)&gt;0,"",IF(Presentación!AM567="","",Presentación!AM567))</f>
        <v/>
      </c>
      <c r="E626" s="935"/>
      <c r="F626" s="935"/>
      <c r="G626" s="746" t="str">
        <f>IF(SUM($AH$11,$AH$28)&gt;0,"",IF(Presentación!AL567="","",Presentación!AL567))</f>
        <v/>
      </c>
      <c r="H626" s="746"/>
      <c r="I626" s="746"/>
      <c r="J626" s="746"/>
      <c r="K626" s="746"/>
      <c r="L626" s="746"/>
      <c r="M626" s="746"/>
      <c r="N626" s="746"/>
      <c r="O626" s="746"/>
      <c r="P626" s="746"/>
      <c r="Q626" s="746"/>
      <c r="R626" s="746"/>
      <c r="S626" s="746"/>
      <c r="T626" s="746"/>
      <c r="U626" s="746"/>
      <c r="V626" s="746"/>
      <c r="W626" s="746"/>
      <c r="X626" s="746"/>
      <c r="Y626" s="685"/>
      <c r="Z626" s="685"/>
      <c r="AA626" s="685"/>
      <c r="AB626" s="685"/>
      <c r="AC626" s="685"/>
      <c r="AD626" s="685"/>
      <c r="AR626" s="699">
        <f t="shared" si="8"/>
        <v>0</v>
      </c>
      <c r="AS626" s="696"/>
    </row>
    <row r="627" spans="3:45" ht="15" customHeight="1">
      <c r="C627" s="150" t="s">
        <v>1820</v>
      </c>
      <c r="D627" s="935" t="str">
        <f>IF(SUM($AH$11,$AH$28)&gt;0,"",IF(Presentación!AM568="","",Presentación!AM568))</f>
        <v/>
      </c>
      <c r="E627" s="935"/>
      <c r="F627" s="935"/>
      <c r="G627" s="746" t="str">
        <f>IF(SUM($AH$11,$AH$28)&gt;0,"",IF(Presentación!AL568="","",Presentación!AL568))</f>
        <v/>
      </c>
      <c r="H627" s="746"/>
      <c r="I627" s="746"/>
      <c r="J627" s="746"/>
      <c r="K627" s="746"/>
      <c r="L627" s="746"/>
      <c r="M627" s="746"/>
      <c r="N627" s="746"/>
      <c r="O627" s="746"/>
      <c r="P627" s="746"/>
      <c r="Q627" s="746"/>
      <c r="R627" s="746"/>
      <c r="S627" s="746"/>
      <c r="T627" s="746"/>
      <c r="U627" s="746"/>
      <c r="V627" s="746"/>
      <c r="W627" s="746"/>
      <c r="X627" s="746"/>
      <c r="Y627" s="685"/>
      <c r="Z627" s="685"/>
      <c r="AA627" s="685"/>
      <c r="AB627" s="685"/>
      <c r="AC627" s="685"/>
      <c r="AD627" s="685"/>
      <c r="AR627" s="699">
        <f t="shared" si="8"/>
        <v>0</v>
      </c>
      <c r="AS627" s="696"/>
    </row>
    <row r="628" spans="3:45" ht="15" customHeight="1">
      <c r="C628" s="150" t="s">
        <v>1821</v>
      </c>
      <c r="D628" s="935" t="str">
        <f>IF(SUM($AH$11,$AH$28)&gt;0,"",IF(Presentación!AM569="","",Presentación!AM569))</f>
        <v/>
      </c>
      <c r="E628" s="935"/>
      <c r="F628" s="935"/>
      <c r="G628" s="746" t="str">
        <f>IF(SUM($AH$11,$AH$28)&gt;0,"",IF(Presentación!AL569="","",Presentación!AL569))</f>
        <v/>
      </c>
      <c r="H628" s="746"/>
      <c r="I628" s="746"/>
      <c r="J628" s="746"/>
      <c r="K628" s="746"/>
      <c r="L628" s="746"/>
      <c r="M628" s="746"/>
      <c r="N628" s="746"/>
      <c r="O628" s="746"/>
      <c r="P628" s="746"/>
      <c r="Q628" s="746"/>
      <c r="R628" s="746"/>
      <c r="S628" s="746"/>
      <c r="T628" s="746"/>
      <c r="U628" s="746"/>
      <c r="V628" s="746"/>
      <c r="W628" s="746"/>
      <c r="X628" s="746"/>
      <c r="Y628" s="685"/>
      <c r="Z628" s="685"/>
      <c r="AA628" s="685"/>
      <c r="AB628" s="685"/>
      <c r="AC628" s="685"/>
      <c r="AD628" s="685"/>
      <c r="AR628" s="699">
        <f t="shared" si="8"/>
        <v>0</v>
      </c>
      <c r="AS628" s="696"/>
    </row>
    <row r="629" spans="3:45" ht="15" customHeight="1">
      <c r="C629" s="150" t="s">
        <v>1822</v>
      </c>
      <c r="D629" s="935" t="str">
        <f>IF(SUM($AH$11,$AH$28)&gt;0,"",IF(Presentación!AM570="","",Presentación!AM570))</f>
        <v/>
      </c>
      <c r="E629" s="935"/>
      <c r="F629" s="935"/>
      <c r="G629" s="746" t="str">
        <f>IF(SUM($AH$11,$AH$28)&gt;0,"",IF(Presentación!AL570="","",Presentación!AL570))</f>
        <v/>
      </c>
      <c r="H629" s="746"/>
      <c r="I629" s="746"/>
      <c r="J629" s="746"/>
      <c r="K629" s="746"/>
      <c r="L629" s="746"/>
      <c r="M629" s="746"/>
      <c r="N629" s="746"/>
      <c r="O629" s="746"/>
      <c r="P629" s="746"/>
      <c r="Q629" s="746"/>
      <c r="R629" s="746"/>
      <c r="S629" s="746"/>
      <c r="T629" s="746"/>
      <c r="U629" s="746"/>
      <c r="V629" s="746"/>
      <c r="W629" s="746"/>
      <c r="X629" s="746"/>
      <c r="Y629" s="685"/>
      <c r="Z629" s="685"/>
      <c r="AA629" s="685"/>
      <c r="AB629" s="685"/>
      <c r="AC629" s="685"/>
      <c r="AD629" s="685"/>
      <c r="AR629" s="699">
        <f t="shared" si="8"/>
        <v>0</v>
      </c>
      <c r="AS629" s="696"/>
    </row>
    <row r="630" spans="3:45" ht="15" customHeight="1">
      <c r="C630" s="150" t="s">
        <v>1823</v>
      </c>
      <c r="D630" s="935" t="str">
        <f>IF(SUM($AH$11,$AH$28)&gt;0,"",IF(Presentación!AM571="","",Presentación!AM571))</f>
        <v/>
      </c>
      <c r="E630" s="935"/>
      <c r="F630" s="935"/>
      <c r="G630" s="746" t="str">
        <f>IF(SUM($AH$11,$AH$28)&gt;0,"",IF(Presentación!AL571="","",Presentación!AL571))</f>
        <v/>
      </c>
      <c r="H630" s="746"/>
      <c r="I630" s="746"/>
      <c r="J630" s="746"/>
      <c r="K630" s="746"/>
      <c r="L630" s="746"/>
      <c r="M630" s="746"/>
      <c r="N630" s="746"/>
      <c r="O630" s="746"/>
      <c r="P630" s="746"/>
      <c r="Q630" s="746"/>
      <c r="R630" s="746"/>
      <c r="S630" s="746"/>
      <c r="T630" s="746"/>
      <c r="U630" s="746"/>
      <c r="V630" s="746"/>
      <c r="W630" s="746"/>
      <c r="X630" s="746"/>
      <c r="Y630" s="685"/>
      <c r="Z630" s="685"/>
      <c r="AA630" s="685"/>
      <c r="AB630" s="685"/>
      <c r="AC630" s="685"/>
      <c r="AD630" s="685"/>
      <c r="AR630" s="699">
        <f t="shared" si="8"/>
        <v>0</v>
      </c>
      <c r="AS630" s="696"/>
    </row>
    <row r="631" spans="3:45" ht="15" customHeight="1">
      <c r="C631" s="150" t="s">
        <v>1824</v>
      </c>
      <c r="D631" s="935" t="str">
        <f>IF(SUM($AH$11,$AH$28)&gt;0,"",IF(Presentación!AM572="","",Presentación!AM572))</f>
        <v/>
      </c>
      <c r="E631" s="935"/>
      <c r="F631" s="935"/>
      <c r="G631" s="746" t="str">
        <f>IF(SUM($AH$11,$AH$28)&gt;0,"",IF(Presentación!AL572="","",Presentación!AL572))</f>
        <v/>
      </c>
      <c r="H631" s="746"/>
      <c r="I631" s="746"/>
      <c r="J631" s="746"/>
      <c r="K631" s="746"/>
      <c r="L631" s="746"/>
      <c r="M631" s="746"/>
      <c r="N631" s="746"/>
      <c r="O631" s="746"/>
      <c r="P631" s="746"/>
      <c r="Q631" s="746"/>
      <c r="R631" s="746"/>
      <c r="S631" s="746"/>
      <c r="T631" s="746"/>
      <c r="U631" s="746"/>
      <c r="V631" s="746"/>
      <c r="W631" s="746"/>
      <c r="X631" s="746"/>
      <c r="Y631" s="685"/>
      <c r="Z631" s="685"/>
      <c r="AA631" s="685"/>
      <c r="AB631" s="685"/>
      <c r="AC631" s="685"/>
      <c r="AD631" s="685"/>
      <c r="AR631" s="699">
        <f t="shared" si="8"/>
        <v>0</v>
      </c>
      <c r="AS631" s="696"/>
    </row>
    <row r="632" spans="3:45" ht="15" customHeight="1">
      <c r="C632" s="150" t="s">
        <v>1825</v>
      </c>
      <c r="D632" s="935" t="str">
        <f>IF(SUM($AH$11,$AH$28)&gt;0,"",IF(Presentación!AM573="","",Presentación!AM573))</f>
        <v/>
      </c>
      <c r="E632" s="935"/>
      <c r="F632" s="935"/>
      <c r="G632" s="746" t="str">
        <f>IF(SUM($AH$11,$AH$28)&gt;0,"",IF(Presentación!AL573="","",Presentación!AL573))</f>
        <v/>
      </c>
      <c r="H632" s="746"/>
      <c r="I632" s="746"/>
      <c r="J632" s="746"/>
      <c r="K632" s="746"/>
      <c r="L632" s="746"/>
      <c r="M632" s="746"/>
      <c r="N632" s="746"/>
      <c r="O632" s="746"/>
      <c r="P632" s="746"/>
      <c r="Q632" s="746"/>
      <c r="R632" s="746"/>
      <c r="S632" s="746"/>
      <c r="T632" s="746"/>
      <c r="U632" s="746"/>
      <c r="V632" s="746"/>
      <c r="W632" s="746"/>
      <c r="X632" s="746"/>
      <c r="Y632" s="685"/>
      <c r="Z632" s="685"/>
      <c r="AA632" s="685"/>
      <c r="AB632" s="685"/>
      <c r="AC632" s="685"/>
      <c r="AD632" s="685"/>
      <c r="AR632" s="699">
        <f t="shared" si="8"/>
        <v>0</v>
      </c>
      <c r="AS632" s="696"/>
    </row>
    <row r="633" spans="3:45" ht="15" customHeight="1">
      <c r="C633" s="150" t="s">
        <v>1826</v>
      </c>
      <c r="D633" s="935" t="str">
        <f>IF(SUM($AH$11,$AH$28)&gt;0,"",IF(Presentación!AM574="","",Presentación!AM574))</f>
        <v/>
      </c>
      <c r="E633" s="935"/>
      <c r="F633" s="935"/>
      <c r="G633" s="746" t="str">
        <f>IF(SUM($AH$11,$AH$28)&gt;0,"",IF(Presentación!AL574="","",Presentación!AL574))</f>
        <v/>
      </c>
      <c r="H633" s="746"/>
      <c r="I633" s="746"/>
      <c r="J633" s="746"/>
      <c r="K633" s="746"/>
      <c r="L633" s="746"/>
      <c r="M633" s="746"/>
      <c r="N633" s="746"/>
      <c r="O633" s="746"/>
      <c r="P633" s="746"/>
      <c r="Q633" s="746"/>
      <c r="R633" s="746"/>
      <c r="S633" s="746"/>
      <c r="T633" s="746"/>
      <c r="U633" s="746"/>
      <c r="V633" s="746"/>
      <c r="W633" s="746"/>
      <c r="X633" s="746"/>
      <c r="Y633" s="685"/>
      <c r="Z633" s="685"/>
      <c r="AA633" s="685"/>
      <c r="AB633" s="685"/>
      <c r="AC633" s="685"/>
      <c r="AD633" s="685"/>
      <c r="AR633" s="699">
        <f t="shared" si="8"/>
        <v>0</v>
      </c>
      <c r="AS633" s="696"/>
    </row>
    <row r="634" spans="3:45" ht="15" customHeight="1">
      <c r="C634" s="150" t="s">
        <v>1827</v>
      </c>
      <c r="D634" s="935" t="str">
        <f>IF(SUM($AH$11,$AH$28)&gt;0,"",IF(Presentación!AM575="","",Presentación!AM575))</f>
        <v/>
      </c>
      <c r="E634" s="935"/>
      <c r="F634" s="935"/>
      <c r="G634" s="746" t="str">
        <f>IF(SUM($AH$11,$AH$28)&gt;0,"",IF(Presentación!AL575="","",Presentación!AL575))</f>
        <v/>
      </c>
      <c r="H634" s="746"/>
      <c r="I634" s="746"/>
      <c r="J634" s="746"/>
      <c r="K634" s="746"/>
      <c r="L634" s="746"/>
      <c r="M634" s="746"/>
      <c r="N634" s="746"/>
      <c r="O634" s="746"/>
      <c r="P634" s="746"/>
      <c r="Q634" s="746"/>
      <c r="R634" s="746"/>
      <c r="S634" s="746"/>
      <c r="T634" s="746"/>
      <c r="U634" s="746"/>
      <c r="V634" s="746"/>
      <c r="W634" s="746"/>
      <c r="X634" s="746"/>
      <c r="Y634" s="685"/>
      <c r="Z634" s="685"/>
      <c r="AA634" s="685"/>
      <c r="AB634" s="685"/>
      <c r="AC634" s="685"/>
      <c r="AD634" s="685"/>
      <c r="AR634" s="699">
        <f t="shared" si="8"/>
        <v>0</v>
      </c>
      <c r="AS634" s="696"/>
    </row>
    <row r="635" spans="3:45" ht="15" customHeight="1">
      <c r="C635" s="150" t="s">
        <v>1828</v>
      </c>
      <c r="D635" s="935" t="str">
        <f>IF(SUM($AH$11,$AH$28)&gt;0,"",IF(Presentación!AM576="","",Presentación!AM576))</f>
        <v/>
      </c>
      <c r="E635" s="935"/>
      <c r="F635" s="935"/>
      <c r="G635" s="746" t="str">
        <f>IF(SUM($AH$11,$AH$28)&gt;0,"",IF(Presentación!AL576="","",Presentación!AL576))</f>
        <v/>
      </c>
      <c r="H635" s="746"/>
      <c r="I635" s="746"/>
      <c r="J635" s="746"/>
      <c r="K635" s="746"/>
      <c r="L635" s="746"/>
      <c r="M635" s="746"/>
      <c r="N635" s="746"/>
      <c r="O635" s="746"/>
      <c r="P635" s="746"/>
      <c r="Q635" s="746"/>
      <c r="R635" s="746"/>
      <c r="S635" s="746"/>
      <c r="T635" s="746"/>
      <c r="U635" s="746"/>
      <c r="V635" s="746"/>
      <c r="W635" s="746"/>
      <c r="X635" s="746"/>
      <c r="Y635" s="685"/>
      <c r="Z635" s="685"/>
      <c r="AA635" s="685"/>
      <c r="AB635" s="685"/>
      <c r="AC635" s="685"/>
      <c r="AD635" s="685"/>
      <c r="AR635" s="699">
        <f t="shared" si="8"/>
        <v>0</v>
      </c>
      <c r="AS635" s="696"/>
    </row>
    <row r="636" spans="3:45" ht="15" customHeight="1">
      <c r="C636" s="150" t="s">
        <v>1829</v>
      </c>
      <c r="D636" s="935" t="str">
        <f>IF(SUM($AH$11,$AH$28)&gt;0,"",IF(Presentación!AM577="","",Presentación!AM577))</f>
        <v/>
      </c>
      <c r="E636" s="935"/>
      <c r="F636" s="935"/>
      <c r="G636" s="746" t="str">
        <f>IF(SUM($AH$11,$AH$28)&gt;0,"",IF(Presentación!AL577="","",Presentación!AL577))</f>
        <v/>
      </c>
      <c r="H636" s="746"/>
      <c r="I636" s="746"/>
      <c r="J636" s="746"/>
      <c r="K636" s="746"/>
      <c r="L636" s="746"/>
      <c r="M636" s="746"/>
      <c r="N636" s="746"/>
      <c r="O636" s="746"/>
      <c r="P636" s="746"/>
      <c r="Q636" s="746"/>
      <c r="R636" s="746"/>
      <c r="S636" s="746"/>
      <c r="T636" s="746"/>
      <c r="U636" s="746"/>
      <c r="V636" s="746"/>
      <c r="W636" s="746"/>
      <c r="X636" s="746"/>
      <c r="Y636" s="685"/>
      <c r="Z636" s="685"/>
      <c r="AA636" s="685"/>
      <c r="AB636" s="685"/>
      <c r="AC636" s="685"/>
      <c r="AD636" s="685"/>
      <c r="AR636" s="699">
        <f t="shared" si="8"/>
        <v>0</v>
      </c>
      <c r="AS636" s="696"/>
    </row>
    <row r="637" spans="3:45" ht="15" customHeight="1">
      <c r="C637" s="150" t="s">
        <v>1830</v>
      </c>
      <c r="D637" s="935" t="str">
        <f>IF(SUM($AH$11,$AH$28)&gt;0,"",IF(Presentación!AM578="","",Presentación!AM578))</f>
        <v/>
      </c>
      <c r="E637" s="935"/>
      <c r="F637" s="935"/>
      <c r="G637" s="746" t="str">
        <f>IF(SUM($AH$11,$AH$28)&gt;0,"",IF(Presentación!AL578="","",Presentación!AL578))</f>
        <v/>
      </c>
      <c r="H637" s="746"/>
      <c r="I637" s="746"/>
      <c r="J637" s="746"/>
      <c r="K637" s="746"/>
      <c r="L637" s="746"/>
      <c r="M637" s="746"/>
      <c r="N637" s="746"/>
      <c r="O637" s="746"/>
      <c r="P637" s="746"/>
      <c r="Q637" s="746"/>
      <c r="R637" s="746"/>
      <c r="S637" s="746"/>
      <c r="T637" s="746"/>
      <c r="U637" s="746"/>
      <c r="V637" s="746"/>
      <c r="W637" s="746"/>
      <c r="X637" s="746"/>
      <c r="Y637" s="685"/>
      <c r="Z637" s="685"/>
      <c r="AA637" s="685"/>
      <c r="AB637" s="685"/>
      <c r="AC637" s="685"/>
      <c r="AD637" s="685"/>
      <c r="AR637" s="699">
        <f t="shared" si="8"/>
        <v>0</v>
      </c>
      <c r="AS637" s="696"/>
    </row>
    <row r="638" spans="3:45" ht="15" customHeight="1">
      <c r="C638" s="150" t="s">
        <v>1831</v>
      </c>
      <c r="D638" s="935" t="str">
        <f>IF(SUM($AH$11,$AH$28)&gt;0,"",IF(Presentación!AM579="","",Presentación!AM579))</f>
        <v/>
      </c>
      <c r="E638" s="935"/>
      <c r="F638" s="935"/>
      <c r="G638" s="746" t="str">
        <f>IF(SUM($AH$11,$AH$28)&gt;0,"",IF(Presentación!AL579="","",Presentación!AL579))</f>
        <v/>
      </c>
      <c r="H638" s="746"/>
      <c r="I638" s="746"/>
      <c r="J638" s="746"/>
      <c r="K638" s="746"/>
      <c r="L638" s="746"/>
      <c r="M638" s="746"/>
      <c r="N638" s="746"/>
      <c r="O638" s="746"/>
      <c r="P638" s="746"/>
      <c r="Q638" s="746"/>
      <c r="R638" s="746"/>
      <c r="S638" s="746"/>
      <c r="T638" s="746"/>
      <c r="U638" s="746"/>
      <c r="V638" s="746"/>
      <c r="W638" s="746"/>
      <c r="X638" s="746"/>
      <c r="Y638" s="685"/>
      <c r="Z638" s="685"/>
      <c r="AA638" s="685"/>
      <c r="AB638" s="685"/>
      <c r="AC638" s="685"/>
      <c r="AD638" s="685"/>
      <c r="AR638" s="699">
        <f t="shared" si="8"/>
        <v>0</v>
      </c>
      <c r="AS638" s="696"/>
    </row>
    <row r="639" spans="3:45" ht="15" customHeight="1">
      <c r="C639" s="150" t="s">
        <v>1832</v>
      </c>
      <c r="D639" s="935" t="str">
        <f>IF(SUM($AH$11,$AH$28)&gt;0,"",IF(Presentación!AM580="","",Presentación!AM580))</f>
        <v/>
      </c>
      <c r="E639" s="935"/>
      <c r="F639" s="935"/>
      <c r="G639" s="746" t="str">
        <f>IF(SUM($AH$11,$AH$28)&gt;0,"",IF(Presentación!AL580="","",Presentación!AL580))</f>
        <v/>
      </c>
      <c r="H639" s="746"/>
      <c r="I639" s="746"/>
      <c r="J639" s="746"/>
      <c r="K639" s="746"/>
      <c r="L639" s="746"/>
      <c r="M639" s="746"/>
      <c r="N639" s="746"/>
      <c r="O639" s="746"/>
      <c r="P639" s="746"/>
      <c r="Q639" s="746"/>
      <c r="R639" s="746"/>
      <c r="S639" s="746"/>
      <c r="T639" s="746"/>
      <c r="U639" s="746"/>
      <c r="V639" s="746"/>
      <c r="W639" s="746"/>
      <c r="X639" s="746"/>
      <c r="Y639" s="685"/>
      <c r="Z639" s="685"/>
      <c r="AA639" s="685"/>
      <c r="AB639" s="685"/>
      <c r="AC639" s="685"/>
      <c r="AD639" s="685"/>
      <c r="AR639" s="699">
        <f t="shared" si="8"/>
        <v>0</v>
      </c>
      <c r="AS639" s="696"/>
    </row>
    <row r="640" spans="3:45" ht="15" customHeight="1">
      <c r="C640" s="150" t="s">
        <v>1833</v>
      </c>
      <c r="D640" s="935" t="str">
        <f>IF(SUM($AH$11,$AH$28)&gt;0,"",IF(Presentación!AM581="","",Presentación!AM581))</f>
        <v/>
      </c>
      <c r="E640" s="935"/>
      <c r="F640" s="935"/>
      <c r="G640" s="746" t="str">
        <f>IF(SUM($AH$11,$AH$28)&gt;0,"",IF(Presentación!AL581="","",Presentación!AL581))</f>
        <v/>
      </c>
      <c r="H640" s="746"/>
      <c r="I640" s="746"/>
      <c r="J640" s="746"/>
      <c r="K640" s="746"/>
      <c r="L640" s="746"/>
      <c r="M640" s="746"/>
      <c r="N640" s="746"/>
      <c r="O640" s="746"/>
      <c r="P640" s="746"/>
      <c r="Q640" s="746"/>
      <c r="R640" s="746"/>
      <c r="S640" s="746"/>
      <c r="T640" s="746"/>
      <c r="U640" s="746"/>
      <c r="V640" s="746"/>
      <c r="W640" s="746"/>
      <c r="X640" s="746"/>
      <c r="Y640" s="685"/>
      <c r="Z640" s="685"/>
      <c r="AA640" s="685"/>
      <c r="AB640" s="685"/>
      <c r="AC640" s="685"/>
      <c r="AD640" s="685"/>
      <c r="AR640" s="699">
        <f t="shared" si="8"/>
        <v>0</v>
      </c>
      <c r="AS640" s="696"/>
    </row>
    <row r="641" spans="2:45" ht="15" customHeight="1">
      <c r="C641" s="150" t="s">
        <v>1834</v>
      </c>
      <c r="D641" s="935" t="str">
        <f>IF(SUM($AH$11,$AH$28)&gt;0,"",IF(Presentación!AM582="","",Presentación!AM582))</f>
        <v/>
      </c>
      <c r="E641" s="935"/>
      <c r="F641" s="935"/>
      <c r="G641" s="746" t="str">
        <f>IF(SUM($AH$11,$AH$28)&gt;0,"",IF(Presentación!AL582="","",Presentación!AL582))</f>
        <v/>
      </c>
      <c r="H641" s="746"/>
      <c r="I641" s="746"/>
      <c r="J641" s="746"/>
      <c r="K641" s="746"/>
      <c r="L641" s="746"/>
      <c r="M641" s="746"/>
      <c r="N641" s="746"/>
      <c r="O641" s="746"/>
      <c r="P641" s="746"/>
      <c r="Q641" s="746"/>
      <c r="R641" s="746"/>
      <c r="S641" s="746"/>
      <c r="T641" s="746"/>
      <c r="U641" s="746"/>
      <c r="V641" s="746"/>
      <c r="W641" s="746"/>
      <c r="X641" s="746"/>
      <c r="Y641" s="685"/>
      <c r="Z641" s="685"/>
      <c r="AA641" s="685"/>
      <c r="AB641" s="685"/>
      <c r="AC641" s="685"/>
      <c r="AD641" s="685"/>
      <c r="AR641" s="699">
        <f t="shared" si="8"/>
        <v>0</v>
      </c>
      <c r="AS641" s="696"/>
    </row>
    <row r="642" spans="2:45" ht="15" customHeight="1">
      <c r="C642" s="150" t="s">
        <v>1835</v>
      </c>
      <c r="D642" s="935" t="str">
        <f>IF(SUM($AH$11,$AH$28)&gt;0,"",IF(Presentación!AM583="","",Presentación!AM583))</f>
        <v/>
      </c>
      <c r="E642" s="935"/>
      <c r="F642" s="935"/>
      <c r="G642" s="746" t="str">
        <f>IF(SUM($AH$11,$AH$28)&gt;0,"",IF(Presentación!AL583="","",Presentación!AL583))</f>
        <v/>
      </c>
      <c r="H642" s="746"/>
      <c r="I642" s="746"/>
      <c r="J642" s="746"/>
      <c r="K642" s="746"/>
      <c r="L642" s="746"/>
      <c r="M642" s="746"/>
      <c r="N642" s="746"/>
      <c r="O642" s="746"/>
      <c r="P642" s="746"/>
      <c r="Q642" s="746"/>
      <c r="R642" s="746"/>
      <c r="S642" s="746"/>
      <c r="T642" s="746"/>
      <c r="U642" s="746"/>
      <c r="V642" s="746"/>
      <c r="W642" s="746"/>
      <c r="X642" s="746"/>
      <c r="Y642" s="685"/>
      <c r="Z642" s="685"/>
      <c r="AA642" s="685"/>
      <c r="AB642" s="685"/>
      <c r="AC642" s="685"/>
      <c r="AD642" s="685"/>
      <c r="AR642" s="699">
        <f t="shared" si="8"/>
        <v>0</v>
      </c>
      <c r="AS642" s="696"/>
    </row>
    <row r="643" spans="2:45" ht="15" customHeight="1">
      <c r="AR643" s="622">
        <f>SUM(AR68:AS642)</f>
        <v>0</v>
      </c>
      <c r="AS643" s="623"/>
    </row>
    <row r="644" spans="2:45" ht="24" customHeight="1">
      <c r="C644" s="675" t="s">
        <v>127</v>
      </c>
      <c r="D644" s="675"/>
      <c r="E644" s="675"/>
      <c r="F644" s="675"/>
      <c r="G644" s="675"/>
      <c r="H644" s="675"/>
      <c r="I644" s="675"/>
      <c r="J644" s="675"/>
      <c r="K644" s="675"/>
      <c r="L644" s="675"/>
      <c r="M644" s="675"/>
      <c r="N644" s="675"/>
      <c r="O644" s="675"/>
      <c r="P644" s="675"/>
      <c r="Q644" s="675"/>
      <c r="R644" s="675"/>
      <c r="S644" s="675"/>
      <c r="T644" s="675"/>
      <c r="U644" s="675"/>
      <c r="V644" s="675"/>
      <c r="W644" s="675"/>
      <c r="X644" s="675"/>
      <c r="Y644" s="675"/>
      <c r="Z644" s="675"/>
      <c r="AA644" s="675"/>
      <c r="AB644" s="675"/>
      <c r="AC644" s="675"/>
      <c r="AD644" s="675"/>
    </row>
    <row r="645" spans="2:45" ht="60" customHeight="1">
      <c r="C645" s="702"/>
      <c r="D645" s="702"/>
      <c r="E645" s="702"/>
      <c r="F645" s="702"/>
      <c r="G645" s="702"/>
      <c r="H645" s="702"/>
      <c r="I645" s="702"/>
      <c r="J645" s="702"/>
      <c r="K645" s="702"/>
      <c r="L645" s="702"/>
      <c r="M645" s="702"/>
      <c r="N645" s="702"/>
      <c r="O645" s="702"/>
      <c r="P645" s="702"/>
      <c r="Q645" s="702"/>
      <c r="R645" s="702"/>
      <c r="S645" s="702"/>
      <c r="T645" s="702"/>
      <c r="U645" s="702"/>
      <c r="V645" s="702"/>
      <c r="W645" s="702"/>
      <c r="X645" s="702"/>
      <c r="Y645" s="702"/>
      <c r="Z645" s="702"/>
      <c r="AA645" s="702"/>
      <c r="AB645" s="702"/>
      <c r="AC645" s="702"/>
      <c r="AD645" s="702"/>
    </row>
    <row r="646" spans="2:45" ht="15" customHeight="1">
      <c r="B646" s="624" t="str">
        <f>IF(AL67=0,"","Error: Verificar la información registrada tomando en cuenta la instrucción 2.")</f>
        <v/>
      </c>
      <c r="C646" s="624"/>
      <c r="D646" s="624"/>
      <c r="E646" s="624"/>
      <c r="F646" s="624"/>
      <c r="G646" s="624"/>
      <c r="H646" s="624"/>
      <c r="I646" s="624"/>
      <c r="J646" s="624"/>
      <c r="K646" s="624"/>
      <c r="L646" s="624"/>
      <c r="M646" s="624"/>
      <c r="N646" s="624"/>
      <c r="O646" s="624"/>
      <c r="P646" s="624"/>
      <c r="Q646" s="624"/>
      <c r="R646" s="624"/>
      <c r="S646" s="624"/>
      <c r="T646" s="624"/>
      <c r="U646" s="624"/>
      <c r="V646" s="624"/>
      <c r="W646" s="624"/>
      <c r="X646" s="624"/>
      <c r="Y646" s="624"/>
      <c r="Z646" s="624"/>
      <c r="AA646" s="624"/>
      <c r="AB646" s="624"/>
      <c r="AC646" s="624"/>
      <c r="AD646" s="624"/>
    </row>
    <row r="647" spans="2:45" ht="15" customHeight="1">
      <c r="B647" s="756" t="str">
        <f>IF(AO67=0,"","Alerta: Debe justificar el uso de NS argumentando el estado de la información desconocida.")</f>
        <v/>
      </c>
      <c r="C647" s="756"/>
      <c r="D647" s="756"/>
      <c r="E647" s="756"/>
      <c r="F647" s="756"/>
      <c r="G647" s="756"/>
      <c r="H647" s="756"/>
      <c r="I647" s="756"/>
      <c r="J647" s="756"/>
      <c r="K647" s="756"/>
      <c r="L647" s="756"/>
      <c r="M647" s="756"/>
      <c r="N647" s="756"/>
      <c r="O647" s="756"/>
      <c r="P647" s="756"/>
      <c r="Q647" s="756"/>
      <c r="R647" s="756"/>
      <c r="S647" s="756"/>
      <c r="T647" s="756"/>
      <c r="U647" s="756"/>
      <c r="V647" s="756"/>
      <c r="W647" s="756"/>
      <c r="X647" s="756"/>
      <c r="Y647" s="756"/>
      <c r="Z647" s="756"/>
      <c r="AA647" s="756"/>
      <c r="AB647" s="756"/>
      <c r="AC647" s="756"/>
      <c r="AD647" s="756"/>
    </row>
    <row r="648" spans="2:45" ht="15" customHeight="1">
      <c r="B648" s="625" t="str">
        <f>IF(AR643=0,"","Error: Debe completar toda la información requerida.")</f>
        <v/>
      </c>
      <c r="C648" s="625"/>
      <c r="D648" s="625"/>
      <c r="E648" s="625"/>
      <c r="F648" s="625"/>
      <c r="G648" s="625"/>
      <c r="H648" s="625"/>
      <c r="I648" s="625"/>
      <c r="J648" s="625"/>
      <c r="K648" s="625"/>
      <c r="L648" s="625"/>
      <c r="M648" s="625"/>
      <c r="N648" s="625"/>
      <c r="O648" s="625"/>
      <c r="P648" s="625"/>
      <c r="Q648" s="625"/>
      <c r="R648" s="625"/>
      <c r="S648" s="625"/>
      <c r="T648" s="625"/>
      <c r="U648" s="625"/>
      <c r="V648" s="625"/>
      <c r="W648" s="625"/>
      <c r="X648" s="625"/>
      <c r="Y648" s="625"/>
      <c r="Z648" s="625"/>
      <c r="AA648" s="625"/>
      <c r="AB648" s="625"/>
      <c r="AC648" s="625"/>
      <c r="AD648" s="625"/>
    </row>
    <row r="649" spans="2:45" ht="15" customHeight="1"/>
    <row r="650" spans="2:45" ht="15" customHeight="1"/>
    <row r="651" spans="2:45" ht="15" customHeight="1"/>
    <row r="655" spans="2:45" hidden="1"/>
    <row r="656" spans="2:45"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sheetData>
  <sheetProtection algorithmName="SHA-512" hashValue="1ryrpVmgNuNMWwC9Qcsm1csRx/a3E/f77XKTi7MEYSnHhI4NA+haZz/M+P8zlL8tlhz46rDU07hXYp48r3VXsg==" saltValue="wjNtNVJgWO/whusGOWTFIw==" spinCount="100000" sheet="1" objects="1" scenarios="1"/>
  <mergeCells count="2479">
    <mergeCell ref="B648:AD648"/>
    <mergeCell ref="B52:AD52"/>
    <mergeCell ref="B54:AD54"/>
    <mergeCell ref="B55:AD55"/>
    <mergeCell ref="B32:AD32"/>
    <mergeCell ref="B33:AD33"/>
    <mergeCell ref="B34:AD34"/>
    <mergeCell ref="G641:X641"/>
    <mergeCell ref="C40:AD40"/>
    <mergeCell ref="Q44:R44"/>
    <mergeCell ref="C644:AD644"/>
    <mergeCell ref="C645:AD645"/>
    <mergeCell ref="C58:AD58"/>
    <mergeCell ref="C59:AD59"/>
    <mergeCell ref="C60:AD60"/>
    <mergeCell ref="C61:AD61"/>
    <mergeCell ref="M63:AA63"/>
    <mergeCell ref="AC63:AD63"/>
    <mergeCell ref="M45:N45"/>
    <mergeCell ref="O45:P45"/>
    <mergeCell ref="D70:F70"/>
    <mergeCell ref="D69:F69"/>
    <mergeCell ref="Y45:Z45"/>
    <mergeCell ref="AA45:AB45"/>
    <mergeCell ref="D80:F80"/>
    <mergeCell ref="D79:F79"/>
    <mergeCell ref="D78:F78"/>
    <mergeCell ref="D77:F77"/>
    <mergeCell ref="D76:F76"/>
    <mergeCell ref="G78:X78"/>
    <mergeCell ref="Y78:AD78"/>
    <mergeCell ref="G79:X79"/>
    <mergeCell ref="AH10:AI10"/>
    <mergeCell ref="AH11:AI11"/>
    <mergeCell ref="AH28:AI28"/>
    <mergeCell ref="AK28:AL28"/>
    <mergeCell ref="Y641:AD641"/>
    <mergeCell ref="G642:X642"/>
    <mergeCell ref="Y642:AD642"/>
    <mergeCell ref="Y69:AD69"/>
    <mergeCell ref="G77:X77"/>
    <mergeCell ref="Y77:AD77"/>
    <mergeCell ref="G640:X640"/>
    <mergeCell ref="Y640:AD640"/>
    <mergeCell ref="B646:AD646"/>
    <mergeCell ref="B647:AD647"/>
    <mergeCell ref="C41:AD41"/>
    <mergeCell ref="C47:E47"/>
    <mergeCell ref="F47:AD47"/>
    <mergeCell ref="M44:N44"/>
    <mergeCell ref="O44:P44"/>
    <mergeCell ref="S44:T44"/>
    <mergeCell ref="K44:L44"/>
    <mergeCell ref="U44:V44"/>
    <mergeCell ref="W44:X44"/>
    <mergeCell ref="K45:L45"/>
    <mergeCell ref="AH24:AI24"/>
    <mergeCell ref="AJ24:AK24"/>
    <mergeCell ref="AL24:AM24"/>
    <mergeCell ref="AH25:AI25"/>
    <mergeCell ref="AJ25:AK25"/>
    <mergeCell ref="AL39:AM39"/>
    <mergeCell ref="Y67:AD67"/>
    <mergeCell ref="G68:X68"/>
    <mergeCell ref="AH58:AI58"/>
    <mergeCell ref="AJ58:AK58"/>
    <mergeCell ref="AL58:AM58"/>
    <mergeCell ref="C30:AD30"/>
    <mergeCell ref="C31:AD31"/>
    <mergeCell ref="C25:AD25"/>
    <mergeCell ref="B38:AD38"/>
    <mergeCell ref="C39:AD39"/>
    <mergeCell ref="C49:AD49"/>
    <mergeCell ref="C50:AD50"/>
    <mergeCell ref="AC44:AD44"/>
    <mergeCell ref="AC45:AD45"/>
    <mergeCell ref="Y44:Z44"/>
    <mergeCell ref="AA44:AB44"/>
    <mergeCell ref="W45:X45"/>
    <mergeCell ref="AH57:AI57"/>
    <mergeCell ref="AJ57:AK57"/>
    <mergeCell ref="AL57:AM57"/>
    <mergeCell ref="AH27:AI27"/>
    <mergeCell ref="AK27:AL27"/>
    <mergeCell ref="Q45:R45"/>
    <mergeCell ref="S45:T45"/>
    <mergeCell ref="B57:AD57"/>
    <mergeCell ref="AH44:AI44"/>
    <mergeCell ref="AJ44:AK44"/>
    <mergeCell ref="AL44:AM44"/>
    <mergeCell ref="AL25:AM25"/>
    <mergeCell ref="AH38:AI38"/>
    <mergeCell ref="AJ38:AK38"/>
    <mergeCell ref="AL38:AM38"/>
    <mergeCell ref="AH39:AI39"/>
    <mergeCell ref="AJ39:AK39"/>
    <mergeCell ref="D74:F74"/>
    <mergeCell ref="D73:F73"/>
    <mergeCell ref="D72:F72"/>
    <mergeCell ref="D71:F71"/>
    <mergeCell ref="D68:F68"/>
    <mergeCell ref="C66:F66"/>
    <mergeCell ref="B10:AD10"/>
    <mergeCell ref="B21:AD21"/>
    <mergeCell ref="B1:AD1"/>
    <mergeCell ref="B3:AD3"/>
    <mergeCell ref="B5:AD5"/>
    <mergeCell ref="AA7:AD7"/>
    <mergeCell ref="B8:L8"/>
    <mergeCell ref="N8:O8"/>
    <mergeCell ref="B11:AD11"/>
    <mergeCell ref="C12:AD12"/>
    <mergeCell ref="C13:AD13"/>
    <mergeCell ref="C15:AD15"/>
    <mergeCell ref="C17:AD17"/>
    <mergeCell ref="B24:AD24"/>
    <mergeCell ref="C27:P27"/>
    <mergeCell ref="Q27:AD27"/>
    <mergeCell ref="C28:P28"/>
    <mergeCell ref="Q28:AD28"/>
    <mergeCell ref="C14:AD14"/>
    <mergeCell ref="C18:AD18"/>
    <mergeCell ref="C16:AD16"/>
    <mergeCell ref="C19:AD19"/>
    <mergeCell ref="C20:AD20"/>
    <mergeCell ref="C22:AD22"/>
    <mergeCell ref="G85:X85"/>
    <mergeCell ref="Y85:AD85"/>
    <mergeCell ref="G86:X86"/>
    <mergeCell ref="Y86:AD86"/>
    <mergeCell ref="Y68:AD68"/>
    <mergeCell ref="G69:X69"/>
    <mergeCell ref="Y79:AD79"/>
    <mergeCell ref="G80:X80"/>
    <mergeCell ref="Y80:AD80"/>
    <mergeCell ref="U45:V45"/>
    <mergeCell ref="C65:X65"/>
    <mergeCell ref="Y65:AD66"/>
    <mergeCell ref="G66:X66"/>
    <mergeCell ref="C43:AD43"/>
    <mergeCell ref="C44:J44"/>
    <mergeCell ref="C45:J45"/>
    <mergeCell ref="C67:X67"/>
    <mergeCell ref="G70:X70"/>
    <mergeCell ref="Y70:AD70"/>
    <mergeCell ref="G71:X71"/>
    <mergeCell ref="Y71:AD71"/>
    <mergeCell ref="G72:X72"/>
    <mergeCell ref="Y72:AD72"/>
    <mergeCell ref="G73:X73"/>
    <mergeCell ref="Y73:AD73"/>
    <mergeCell ref="G74:X74"/>
    <mergeCell ref="Y74:AD74"/>
    <mergeCell ref="G75:X75"/>
    <mergeCell ref="Y75:AD75"/>
    <mergeCell ref="G76:X76"/>
    <mergeCell ref="Y76:AD76"/>
    <mergeCell ref="D75:F75"/>
    <mergeCell ref="G87:X87"/>
    <mergeCell ref="Y87:AD87"/>
    <mergeCell ref="G81:X81"/>
    <mergeCell ref="Y81:AD81"/>
    <mergeCell ref="D92:F92"/>
    <mergeCell ref="D91:F91"/>
    <mergeCell ref="D90:F90"/>
    <mergeCell ref="D89:F89"/>
    <mergeCell ref="D88:F88"/>
    <mergeCell ref="D87:F87"/>
    <mergeCell ref="G88:X88"/>
    <mergeCell ref="Y88:AD88"/>
    <mergeCell ref="G89:X89"/>
    <mergeCell ref="Y89:AD89"/>
    <mergeCell ref="G90:X90"/>
    <mergeCell ref="Y90:AD90"/>
    <mergeCell ref="G91:X91"/>
    <mergeCell ref="Y91:AD91"/>
    <mergeCell ref="G92:X92"/>
    <mergeCell ref="Y92:AD92"/>
    <mergeCell ref="D86:F86"/>
    <mergeCell ref="D85:F85"/>
    <mergeCell ref="D84:F84"/>
    <mergeCell ref="D83:F83"/>
    <mergeCell ref="D82:F82"/>
    <mergeCell ref="D81:F81"/>
    <mergeCell ref="G82:X82"/>
    <mergeCell ref="Y82:AD82"/>
    <mergeCell ref="G83:X83"/>
    <mergeCell ref="Y83:AD83"/>
    <mergeCell ref="G84:X84"/>
    <mergeCell ref="Y84:AD84"/>
    <mergeCell ref="G93:X93"/>
    <mergeCell ref="Y93:AD93"/>
    <mergeCell ref="D98:F98"/>
    <mergeCell ref="D97:F97"/>
    <mergeCell ref="D96:F96"/>
    <mergeCell ref="D95:F95"/>
    <mergeCell ref="D94:F94"/>
    <mergeCell ref="D93:F93"/>
    <mergeCell ref="G94:X94"/>
    <mergeCell ref="Y94:AD94"/>
    <mergeCell ref="G95:X95"/>
    <mergeCell ref="Y95:AD95"/>
    <mergeCell ref="G96:X96"/>
    <mergeCell ref="Y96:AD96"/>
    <mergeCell ref="G97:X97"/>
    <mergeCell ref="Y97:AD97"/>
    <mergeCell ref="G98:X98"/>
    <mergeCell ref="Y98:AD98"/>
    <mergeCell ref="G99:X99"/>
    <mergeCell ref="Y99:AD99"/>
    <mergeCell ref="D104:F104"/>
    <mergeCell ref="D103:F103"/>
    <mergeCell ref="D102:F102"/>
    <mergeCell ref="D101:F101"/>
    <mergeCell ref="D100:F100"/>
    <mergeCell ref="D99:F99"/>
    <mergeCell ref="G100:X100"/>
    <mergeCell ref="Y100:AD100"/>
    <mergeCell ref="G101:X101"/>
    <mergeCell ref="Y101:AD101"/>
    <mergeCell ref="G102:X102"/>
    <mergeCell ref="Y102:AD102"/>
    <mergeCell ref="G103:X103"/>
    <mergeCell ref="Y103:AD103"/>
    <mergeCell ref="G104:X104"/>
    <mergeCell ref="Y104:AD104"/>
    <mergeCell ref="G105:X105"/>
    <mergeCell ref="Y105:AD105"/>
    <mergeCell ref="D110:F110"/>
    <mergeCell ref="D109:F109"/>
    <mergeCell ref="D108:F108"/>
    <mergeCell ref="D107:F107"/>
    <mergeCell ref="D106:F106"/>
    <mergeCell ref="D105:F105"/>
    <mergeCell ref="G106:X106"/>
    <mergeCell ref="Y106:AD106"/>
    <mergeCell ref="G107:X107"/>
    <mergeCell ref="Y107:AD107"/>
    <mergeCell ref="G108:X108"/>
    <mergeCell ref="Y108:AD108"/>
    <mergeCell ref="G109:X109"/>
    <mergeCell ref="Y109:AD109"/>
    <mergeCell ref="G110:X110"/>
    <mergeCell ref="Y110:AD110"/>
    <mergeCell ref="G111:X111"/>
    <mergeCell ref="Y111:AD111"/>
    <mergeCell ref="D116:F116"/>
    <mergeCell ref="D115:F115"/>
    <mergeCell ref="D114:F114"/>
    <mergeCell ref="D113:F113"/>
    <mergeCell ref="D112:F112"/>
    <mergeCell ref="D111:F111"/>
    <mergeCell ref="G112:X112"/>
    <mergeCell ref="Y112:AD112"/>
    <mergeCell ref="G113:X113"/>
    <mergeCell ref="Y113:AD113"/>
    <mergeCell ref="G114:X114"/>
    <mergeCell ref="Y114:AD114"/>
    <mergeCell ref="G115:X115"/>
    <mergeCell ref="Y115:AD115"/>
    <mergeCell ref="G116:X116"/>
    <mergeCell ref="Y116:AD116"/>
    <mergeCell ref="G117:X117"/>
    <mergeCell ref="Y117:AD117"/>
    <mergeCell ref="D122:F122"/>
    <mergeCell ref="D121:F121"/>
    <mergeCell ref="D120:F120"/>
    <mergeCell ref="D119:F119"/>
    <mergeCell ref="D118:F118"/>
    <mergeCell ref="D117:F117"/>
    <mergeCell ref="G118:X118"/>
    <mergeCell ref="Y118:AD118"/>
    <mergeCell ref="G119:X119"/>
    <mergeCell ref="Y119:AD119"/>
    <mergeCell ref="G120:X120"/>
    <mergeCell ref="Y120:AD120"/>
    <mergeCell ref="G121:X121"/>
    <mergeCell ref="Y121:AD121"/>
    <mergeCell ref="G122:X122"/>
    <mergeCell ref="Y122:AD122"/>
    <mergeCell ref="G123:X123"/>
    <mergeCell ref="Y123:AD123"/>
    <mergeCell ref="D128:F128"/>
    <mergeCell ref="D127:F127"/>
    <mergeCell ref="D126:F126"/>
    <mergeCell ref="D125:F125"/>
    <mergeCell ref="D124:F124"/>
    <mergeCell ref="D123:F123"/>
    <mergeCell ref="G124:X124"/>
    <mergeCell ref="Y124:AD124"/>
    <mergeCell ref="G125:X125"/>
    <mergeCell ref="Y125:AD125"/>
    <mergeCell ref="G126:X126"/>
    <mergeCell ref="Y126:AD126"/>
    <mergeCell ref="G127:X127"/>
    <mergeCell ref="Y127:AD127"/>
    <mergeCell ref="G128:X128"/>
    <mergeCell ref="Y128:AD128"/>
    <mergeCell ref="G129:X129"/>
    <mergeCell ref="Y129:AD129"/>
    <mergeCell ref="D134:F134"/>
    <mergeCell ref="D133:F133"/>
    <mergeCell ref="D132:F132"/>
    <mergeCell ref="D131:F131"/>
    <mergeCell ref="D130:F130"/>
    <mergeCell ref="D129:F129"/>
    <mergeCell ref="G130:X130"/>
    <mergeCell ref="Y130:AD130"/>
    <mergeCell ref="G131:X131"/>
    <mergeCell ref="Y131:AD131"/>
    <mergeCell ref="G132:X132"/>
    <mergeCell ref="Y132:AD132"/>
    <mergeCell ref="G133:X133"/>
    <mergeCell ref="Y133:AD133"/>
    <mergeCell ref="G134:X134"/>
    <mergeCell ref="Y134:AD134"/>
    <mergeCell ref="G135:X135"/>
    <mergeCell ref="Y135:AD135"/>
    <mergeCell ref="D140:F140"/>
    <mergeCell ref="D139:F139"/>
    <mergeCell ref="D138:F138"/>
    <mergeCell ref="D137:F137"/>
    <mergeCell ref="D136:F136"/>
    <mergeCell ref="D135:F135"/>
    <mergeCell ref="G136:X136"/>
    <mergeCell ref="Y136:AD136"/>
    <mergeCell ref="G137:X137"/>
    <mergeCell ref="Y137:AD137"/>
    <mergeCell ref="G138:X138"/>
    <mergeCell ref="Y138:AD138"/>
    <mergeCell ref="G139:X139"/>
    <mergeCell ref="Y139:AD139"/>
    <mergeCell ref="G140:X140"/>
    <mergeCell ref="Y140:AD140"/>
    <mergeCell ref="G141:X141"/>
    <mergeCell ref="Y141:AD141"/>
    <mergeCell ref="D146:F146"/>
    <mergeCell ref="D145:F145"/>
    <mergeCell ref="D144:F144"/>
    <mergeCell ref="D143:F143"/>
    <mergeCell ref="D142:F142"/>
    <mergeCell ref="D141:F141"/>
    <mergeCell ref="G142:X142"/>
    <mergeCell ref="Y142:AD142"/>
    <mergeCell ref="G143:X143"/>
    <mergeCell ref="Y143:AD143"/>
    <mergeCell ref="G144:X144"/>
    <mergeCell ref="Y144:AD144"/>
    <mergeCell ref="G145:X145"/>
    <mergeCell ref="Y145:AD145"/>
    <mergeCell ref="G146:X146"/>
    <mergeCell ref="Y146:AD146"/>
    <mergeCell ref="G147:X147"/>
    <mergeCell ref="Y147:AD147"/>
    <mergeCell ref="D152:F152"/>
    <mergeCell ref="D151:F151"/>
    <mergeCell ref="D150:F150"/>
    <mergeCell ref="D149:F149"/>
    <mergeCell ref="D148:F148"/>
    <mergeCell ref="D147:F147"/>
    <mergeCell ref="G148:X148"/>
    <mergeCell ref="Y148:AD148"/>
    <mergeCell ref="G149:X149"/>
    <mergeCell ref="Y149:AD149"/>
    <mergeCell ref="G150:X150"/>
    <mergeCell ref="Y150:AD150"/>
    <mergeCell ref="G151:X151"/>
    <mergeCell ref="Y151:AD151"/>
    <mergeCell ref="G152:X152"/>
    <mergeCell ref="Y152:AD152"/>
    <mergeCell ref="G153:X153"/>
    <mergeCell ref="Y153:AD153"/>
    <mergeCell ref="D158:F158"/>
    <mergeCell ref="D157:F157"/>
    <mergeCell ref="D156:F156"/>
    <mergeCell ref="D155:F155"/>
    <mergeCell ref="D154:F154"/>
    <mergeCell ref="D153:F153"/>
    <mergeCell ref="G154:X154"/>
    <mergeCell ref="Y154:AD154"/>
    <mergeCell ref="G155:X155"/>
    <mergeCell ref="Y155:AD155"/>
    <mergeCell ref="G156:X156"/>
    <mergeCell ref="Y156:AD156"/>
    <mergeCell ref="G157:X157"/>
    <mergeCell ref="Y157:AD157"/>
    <mergeCell ref="G158:X158"/>
    <mergeCell ref="Y158:AD158"/>
    <mergeCell ref="G159:X159"/>
    <mergeCell ref="Y159:AD159"/>
    <mergeCell ref="D164:F164"/>
    <mergeCell ref="D163:F163"/>
    <mergeCell ref="D162:F162"/>
    <mergeCell ref="D161:F161"/>
    <mergeCell ref="D160:F160"/>
    <mergeCell ref="D159:F159"/>
    <mergeCell ref="G160:X160"/>
    <mergeCell ref="Y160:AD160"/>
    <mergeCell ref="G161:X161"/>
    <mergeCell ref="Y161:AD161"/>
    <mergeCell ref="G162:X162"/>
    <mergeCell ref="Y162:AD162"/>
    <mergeCell ref="G163:X163"/>
    <mergeCell ref="Y163:AD163"/>
    <mergeCell ref="G164:X164"/>
    <mergeCell ref="Y164:AD164"/>
    <mergeCell ref="G165:X165"/>
    <mergeCell ref="Y165:AD165"/>
    <mergeCell ref="D170:F170"/>
    <mergeCell ref="D169:F169"/>
    <mergeCell ref="D168:F168"/>
    <mergeCell ref="D167:F167"/>
    <mergeCell ref="D166:F166"/>
    <mergeCell ref="D165:F165"/>
    <mergeCell ref="G166:X166"/>
    <mergeCell ref="Y166:AD166"/>
    <mergeCell ref="G167:X167"/>
    <mergeCell ref="Y167:AD167"/>
    <mergeCell ref="G168:X168"/>
    <mergeCell ref="Y168:AD168"/>
    <mergeCell ref="G169:X169"/>
    <mergeCell ref="Y169:AD169"/>
    <mergeCell ref="G170:X170"/>
    <mergeCell ref="Y170:AD170"/>
    <mergeCell ref="G171:X171"/>
    <mergeCell ref="Y171:AD171"/>
    <mergeCell ref="D176:F176"/>
    <mergeCell ref="D175:F175"/>
    <mergeCell ref="D174:F174"/>
    <mergeCell ref="D173:F173"/>
    <mergeCell ref="D172:F172"/>
    <mergeCell ref="D171:F171"/>
    <mergeCell ref="G172:X172"/>
    <mergeCell ref="Y172:AD172"/>
    <mergeCell ref="G173:X173"/>
    <mergeCell ref="Y173:AD173"/>
    <mergeCell ref="G174:X174"/>
    <mergeCell ref="Y174:AD174"/>
    <mergeCell ref="G175:X175"/>
    <mergeCell ref="Y175:AD175"/>
    <mergeCell ref="G176:X176"/>
    <mergeCell ref="Y176:AD176"/>
    <mergeCell ref="G177:X177"/>
    <mergeCell ref="Y177:AD177"/>
    <mergeCell ref="D182:F182"/>
    <mergeCell ref="D181:F181"/>
    <mergeCell ref="D180:F180"/>
    <mergeCell ref="D179:F179"/>
    <mergeCell ref="D178:F178"/>
    <mergeCell ref="D177:F177"/>
    <mergeCell ref="G178:X178"/>
    <mergeCell ref="Y178:AD178"/>
    <mergeCell ref="G179:X179"/>
    <mergeCell ref="Y179:AD179"/>
    <mergeCell ref="G180:X180"/>
    <mergeCell ref="Y180:AD180"/>
    <mergeCell ref="G181:X181"/>
    <mergeCell ref="Y181:AD181"/>
    <mergeCell ref="G182:X182"/>
    <mergeCell ref="Y182:AD182"/>
    <mergeCell ref="G183:X183"/>
    <mergeCell ref="Y183:AD183"/>
    <mergeCell ref="D188:F188"/>
    <mergeCell ref="D187:F187"/>
    <mergeCell ref="D186:F186"/>
    <mergeCell ref="D185:F185"/>
    <mergeCell ref="D184:F184"/>
    <mergeCell ref="D183:F183"/>
    <mergeCell ref="G184:X184"/>
    <mergeCell ref="Y184:AD184"/>
    <mergeCell ref="G185:X185"/>
    <mergeCell ref="Y185:AD185"/>
    <mergeCell ref="G186:X186"/>
    <mergeCell ref="Y186:AD186"/>
    <mergeCell ref="G187:X187"/>
    <mergeCell ref="Y187:AD187"/>
    <mergeCell ref="G188:X188"/>
    <mergeCell ref="Y188:AD188"/>
    <mergeCell ref="G189:X189"/>
    <mergeCell ref="Y189:AD189"/>
    <mergeCell ref="D194:F194"/>
    <mergeCell ref="D193:F193"/>
    <mergeCell ref="D192:F192"/>
    <mergeCell ref="D191:F191"/>
    <mergeCell ref="D190:F190"/>
    <mergeCell ref="D189:F189"/>
    <mergeCell ref="G190:X190"/>
    <mergeCell ref="Y190:AD190"/>
    <mergeCell ref="G191:X191"/>
    <mergeCell ref="Y191:AD191"/>
    <mergeCell ref="G192:X192"/>
    <mergeCell ref="Y192:AD192"/>
    <mergeCell ref="G193:X193"/>
    <mergeCell ref="Y193:AD193"/>
    <mergeCell ref="G194:X194"/>
    <mergeCell ref="Y194:AD194"/>
    <mergeCell ref="G195:X195"/>
    <mergeCell ref="Y195:AD195"/>
    <mergeCell ref="D200:F200"/>
    <mergeCell ref="D199:F199"/>
    <mergeCell ref="D198:F198"/>
    <mergeCell ref="D197:F197"/>
    <mergeCell ref="D196:F196"/>
    <mergeCell ref="D195:F195"/>
    <mergeCell ref="G196:X196"/>
    <mergeCell ref="Y196:AD196"/>
    <mergeCell ref="G197:X197"/>
    <mergeCell ref="Y197:AD197"/>
    <mergeCell ref="G198:X198"/>
    <mergeCell ref="Y198:AD198"/>
    <mergeCell ref="G199:X199"/>
    <mergeCell ref="Y199:AD199"/>
    <mergeCell ref="G200:X200"/>
    <mergeCell ref="Y200:AD200"/>
    <mergeCell ref="G201:X201"/>
    <mergeCell ref="Y201:AD201"/>
    <mergeCell ref="D206:F206"/>
    <mergeCell ref="D205:F205"/>
    <mergeCell ref="D204:F204"/>
    <mergeCell ref="D203:F203"/>
    <mergeCell ref="D202:F202"/>
    <mergeCell ref="D201:F201"/>
    <mergeCell ref="G202:X202"/>
    <mergeCell ref="Y202:AD202"/>
    <mergeCell ref="G203:X203"/>
    <mergeCell ref="Y203:AD203"/>
    <mergeCell ref="G204:X204"/>
    <mergeCell ref="Y204:AD204"/>
    <mergeCell ref="G205:X205"/>
    <mergeCell ref="Y205:AD205"/>
    <mergeCell ref="G206:X206"/>
    <mergeCell ref="Y206:AD206"/>
    <mergeCell ref="G207:X207"/>
    <mergeCell ref="Y207:AD207"/>
    <mergeCell ref="D212:F212"/>
    <mergeCell ref="D211:F211"/>
    <mergeCell ref="D210:F210"/>
    <mergeCell ref="D209:F209"/>
    <mergeCell ref="D208:F208"/>
    <mergeCell ref="D207:F207"/>
    <mergeCell ref="G208:X208"/>
    <mergeCell ref="Y208:AD208"/>
    <mergeCell ref="G209:X209"/>
    <mergeCell ref="Y209:AD209"/>
    <mergeCell ref="G210:X210"/>
    <mergeCell ref="Y210:AD210"/>
    <mergeCell ref="G211:X211"/>
    <mergeCell ref="Y211:AD211"/>
    <mergeCell ref="G212:X212"/>
    <mergeCell ref="Y212:AD212"/>
    <mergeCell ref="G213:X213"/>
    <mergeCell ref="Y213:AD213"/>
    <mergeCell ref="D218:F218"/>
    <mergeCell ref="D217:F217"/>
    <mergeCell ref="D216:F216"/>
    <mergeCell ref="D215:F215"/>
    <mergeCell ref="D214:F214"/>
    <mergeCell ref="D213:F213"/>
    <mergeCell ref="G214:X214"/>
    <mergeCell ref="Y214:AD214"/>
    <mergeCell ref="G215:X215"/>
    <mergeCell ref="Y215:AD215"/>
    <mergeCell ref="G216:X216"/>
    <mergeCell ref="Y216:AD216"/>
    <mergeCell ref="G217:X217"/>
    <mergeCell ref="Y217:AD217"/>
    <mergeCell ref="G218:X218"/>
    <mergeCell ref="Y218:AD218"/>
    <mergeCell ref="G219:X219"/>
    <mergeCell ref="Y219:AD219"/>
    <mergeCell ref="D224:F224"/>
    <mergeCell ref="D223:F223"/>
    <mergeCell ref="D222:F222"/>
    <mergeCell ref="D221:F221"/>
    <mergeCell ref="D220:F220"/>
    <mergeCell ref="D219:F219"/>
    <mergeCell ref="G220:X220"/>
    <mergeCell ref="Y220:AD220"/>
    <mergeCell ref="G221:X221"/>
    <mergeCell ref="Y221:AD221"/>
    <mergeCell ref="G222:X222"/>
    <mergeCell ref="Y222:AD222"/>
    <mergeCell ref="G223:X223"/>
    <mergeCell ref="Y223:AD223"/>
    <mergeCell ref="G224:X224"/>
    <mergeCell ref="Y224:AD224"/>
    <mergeCell ref="G225:X225"/>
    <mergeCell ref="Y225:AD225"/>
    <mergeCell ref="D230:F230"/>
    <mergeCell ref="D229:F229"/>
    <mergeCell ref="D228:F228"/>
    <mergeCell ref="D227:F227"/>
    <mergeCell ref="D226:F226"/>
    <mergeCell ref="D225:F225"/>
    <mergeCell ref="G226:X226"/>
    <mergeCell ref="Y226:AD226"/>
    <mergeCell ref="G227:X227"/>
    <mergeCell ref="Y227:AD227"/>
    <mergeCell ref="G228:X228"/>
    <mergeCell ref="Y228:AD228"/>
    <mergeCell ref="G229:X229"/>
    <mergeCell ref="Y229:AD229"/>
    <mergeCell ref="G230:X230"/>
    <mergeCell ref="Y230:AD230"/>
    <mergeCell ref="G231:X231"/>
    <mergeCell ref="Y231:AD231"/>
    <mergeCell ref="D236:F236"/>
    <mergeCell ref="D235:F235"/>
    <mergeCell ref="D234:F234"/>
    <mergeCell ref="D233:F233"/>
    <mergeCell ref="D232:F232"/>
    <mergeCell ref="D231:F231"/>
    <mergeCell ref="G232:X232"/>
    <mergeCell ref="Y232:AD232"/>
    <mergeCell ref="G233:X233"/>
    <mergeCell ref="Y233:AD233"/>
    <mergeCell ref="G234:X234"/>
    <mergeCell ref="Y234:AD234"/>
    <mergeCell ref="G235:X235"/>
    <mergeCell ref="Y235:AD235"/>
    <mergeCell ref="G236:X236"/>
    <mergeCell ref="Y236:AD236"/>
    <mergeCell ref="G237:X237"/>
    <mergeCell ref="Y237:AD237"/>
    <mergeCell ref="D242:F242"/>
    <mergeCell ref="D241:F241"/>
    <mergeCell ref="D240:F240"/>
    <mergeCell ref="D239:F239"/>
    <mergeCell ref="D238:F238"/>
    <mergeCell ref="D237:F237"/>
    <mergeCell ref="G238:X238"/>
    <mergeCell ref="Y238:AD238"/>
    <mergeCell ref="G239:X239"/>
    <mergeCell ref="Y239:AD239"/>
    <mergeCell ref="G240:X240"/>
    <mergeCell ref="Y240:AD240"/>
    <mergeCell ref="G241:X241"/>
    <mergeCell ref="Y241:AD241"/>
    <mergeCell ref="G242:X242"/>
    <mergeCell ref="Y242:AD242"/>
    <mergeCell ref="G243:X243"/>
    <mergeCell ref="Y243:AD243"/>
    <mergeCell ref="D248:F248"/>
    <mergeCell ref="D247:F247"/>
    <mergeCell ref="D246:F246"/>
    <mergeCell ref="D245:F245"/>
    <mergeCell ref="D244:F244"/>
    <mergeCell ref="D243:F243"/>
    <mergeCell ref="G244:X244"/>
    <mergeCell ref="Y244:AD244"/>
    <mergeCell ref="G245:X245"/>
    <mergeCell ref="Y245:AD245"/>
    <mergeCell ref="G246:X246"/>
    <mergeCell ref="Y246:AD246"/>
    <mergeCell ref="G247:X247"/>
    <mergeCell ref="Y247:AD247"/>
    <mergeCell ref="G248:X248"/>
    <mergeCell ref="Y248:AD248"/>
    <mergeCell ref="G249:X249"/>
    <mergeCell ref="Y249:AD249"/>
    <mergeCell ref="D254:F254"/>
    <mergeCell ref="D253:F253"/>
    <mergeCell ref="D252:F252"/>
    <mergeCell ref="D251:F251"/>
    <mergeCell ref="D250:F250"/>
    <mergeCell ref="D249:F249"/>
    <mergeCell ref="G250:X250"/>
    <mergeCell ref="Y250:AD250"/>
    <mergeCell ref="G251:X251"/>
    <mergeCell ref="Y251:AD251"/>
    <mergeCell ref="G252:X252"/>
    <mergeCell ref="Y252:AD252"/>
    <mergeCell ref="G253:X253"/>
    <mergeCell ref="Y253:AD253"/>
    <mergeCell ref="G254:X254"/>
    <mergeCell ref="Y254:AD254"/>
    <mergeCell ref="G255:X255"/>
    <mergeCell ref="Y255:AD255"/>
    <mergeCell ref="D260:F260"/>
    <mergeCell ref="D259:F259"/>
    <mergeCell ref="D258:F258"/>
    <mergeCell ref="D257:F257"/>
    <mergeCell ref="D256:F256"/>
    <mergeCell ref="D255:F255"/>
    <mergeCell ref="G256:X256"/>
    <mergeCell ref="Y256:AD256"/>
    <mergeCell ref="G257:X257"/>
    <mergeCell ref="Y257:AD257"/>
    <mergeCell ref="G258:X258"/>
    <mergeCell ref="Y258:AD258"/>
    <mergeCell ref="G259:X259"/>
    <mergeCell ref="Y259:AD259"/>
    <mergeCell ref="G260:X260"/>
    <mergeCell ref="Y260:AD260"/>
    <mergeCell ref="G261:X261"/>
    <mergeCell ref="Y261:AD261"/>
    <mergeCell ref="D266:F266"/>
    <mergeCell ref="D265:F265"/>
    <mergeCell ref="D264:F264"/>
    <mergeCell ref="D263:F263"/>
    <mergeCell ref="D262:F262"/>
    <mergeCell ref="D261:F261"/>
    <mergeCell ref="G262:X262"/>
    <mergeCell ref="Y262:AD262"/>
    <mergeCell ref="G263:X263"/>
    <mergeCell ref="Y263:AD263"/>
    <mergeCell ref="G264:X264"/>
    <mergeCell ref="Y264:AD264"/>
    <mergeCell ref="G265:X265"/>
    <mergeCell ref="Y265:AD265"/>
    <mergeCell ref="G266:X266"/>
    <mergeCell ref="Y266:AD266"/>
    <mergeCell ref="G267:X267"/>
    <mergeCell ref="Y267:AD267"/>
    <mergeCell ref="D272:F272"/>
    <mergeCell ref="D271:F271"/>
    <mergeCell ref="D270:F270"/>
    <mergeCell ref="D269:F269"/>
    <mergeCell ref="D268:F268"/>
    <mergeCell ref="D267:F267"/>
    <mergeCell ref="G268:X268"/>
    <mergeCell ref="Y268:AD268"/>
    <mergeCell ref="G269:X269"/>
    <mergeCell ref="Y269:AD269"/>
    <mergeCell ref="G270:X270"/>
    <mergeCell ref="Y270:AD270"/>
    <mergeCell ref="G271:X271"/>
    <mergeCell ref="Y271:AD271"/>
    <mergeCell ref="G272:X272"/>
    <mergeCell ref="Y272:AD272"/>
    <mergeCell ref="G273:X273"/>
    <mergeCell ref="Y273:AD273"/>
    <mergeCell ref="D278:F278"/>
    <mergeCell ref="D277:F277"/>
    <mergeCell ref="D276:F276"/>
    <mergeCell ref="D275:F275"/>
    <mergeCell ref="D274:F274"/>
    <mergeCell ref="D273:F273"/>
    <mergeCell ref="G274:X274"/>
    <mergeCell ref="Y274:AD274"/>
    <mergeCell ref="G275:X275"/>
    <mergeCell ref="Y275:AD275"/>
    <mergeCell ref="G276:X276"/>
    <mergeCell ref="Y276:AD276"/>
    <mergeCell ref="G277:X277"/>
    <mergeCell ref="Y277:AD277"/>
    <mergeCell ref="G278:X278"/>
    <mergeCell ref="Y278:AD278"/>
    <mergeCell ref="G279:X279"/>
    <mergeCell ref="Y279:AD279"/>
    <mergeCell ref="D284:F284"/>
    <mergeCell ref="D283:F283"/>
    <mergeCell ref="D282:F282"/>
    <mergeCell ref="D281:F281"/>
    <mergeCell ref="D280:F280"/>
    <mergeCell ref="D279:F279"/>
    <mergeCell ref="G280:X280"/>
    <mergeCell ref="Y280:AD280"/>
    <mergeCell ref="G281:X281"/>
    <mergeCell ref="Y281:AD281"/>
    <mergeCell ref="G282:X282"/>
    <mergeCell ref="Y282:AD282"/>
    <mergeCell ref="G283:X283"/>
    <mergeCell ref="Y283:AD283"/>
    <mergeCell ref="G284:X284"/>
    <mergeCell ref="Y284:AD284"/>
    <mergeCell ref="G285:X285"/>
    <mergeCell ref="Y285:AD285"/>
    <mergeCell ref="D290:F290"/>
    <mergeCell ref="D289:F289"/>
    <mergeCell ref="D288:F288"/>
    <mergeCell ref="D287:F287"/>
    <mergeCell ref="D286:F286"/>
    <mergeCell ref="D285:F285"/>
    <mergeCell ref="G286:X286"/>
    <mergeCell ref="Y286:AD286"/>
    <mergeCell ref="G287:X287"/>
    <mergeCell ref="Y287:AD287"/>
    <mergeCell ref="G288:X288"/>
    <mergeCell ref="Y288:AD288"/>
    <mergeCell ref="G289:X289"/>
    <mergeCell ref="Y289:AD289"/>
    <mergeCell ref="G290:X290"/>
    <mergeCell ref="Y290:AD290"/>
    <mergeCell ref="G291:X291"/>
    <mergeCell ref="Y291:AD291"/>
    <mergeCell ref="D296:F296"/>
    <mergeCell ref="D295:F295"/>
    <mergeCell ref="D294:F294"/>
    <mergeCell ref="D293:F293"/>
    <mergeCell ref="D292:F292"/>
    <mergeCell ref="D291:F291"/>
    <mergeCell ref="G292:X292"/>
    <mergeCell ref="Y292:AD292"/>
    <mergeCell ref="G293:X293"/>
    <mergeCell ref="Y293:AD293"/>
    <mergeCell ref="G294:X294"/>
    <mergeCell ref="Y294:AD294"/>
    <mergeCell ref="G295:X295"/>
    <mergeCell ref="Y295:AD295"/>
    <mergeCell ref="G296:X296"/>
    <mergeCell ref="Y296:AD296"/>
    <mergeCell ref="G297:X297"/>
    <mergeCell ref="Y297:AD297"/>
    <mergeCell ref="D302:F302"/>
    <mergeCell ref="D301:F301"/>
    <mergeCell ref="D300:F300"/>
    <mergeCell ref="D299:F299"/>
    <mergeCell ref="D298:F298"/>
    <mergeCell ref="D297:F297"/>
    <mergeCell ref="G298:X298"/>
    <mergeCell ref="Y298:AD298"/>
    <mergeCell ref="G299:X299"/>
    <mergeCell ref="Y299:AD299"/>
    <mergeCell ref="G300:X300"/>
    <mergeCell ref="Y300:AD300"/>
    <mergeCell ref="G301:X301"/>
    <mergeCell ref="Y301:AD301"/>
    <mergeCell ref="G302:X302"/>
    <mergeCell ref="Y302:AD302"/>
    <mergeCell ref="G303:X303"/>
    <mergeCell ref="Y303:AD303"/>
    <mergeCell ref="D308:F308"/>
    <mergeCell ref="D307:F307"/>
    <mergeCell ref="D306:F306"/>
    <mergeCell ref="D305:F305"/>
    <mergeCell ref="D304:F304"/>
    <mergeCell ref="D303:F303"/>
    <mergeCell ref="G304:X304"/>
    <mergeCell ref="Y304:AD304"/>
    <mergeCell ref="G305:X305"/>
    <mergeCell ref="Y305:AD305"/>
    <mergeCell ref="G306:X306"/>
    <mergeCell ref="Y306:AD306"/>
    <mergeCell ref="G307:X307"/>
    <mergeCell ref="Y307:AD307"/>
    <mergeCell ref="G308:X308"/>
    <mergeCell ref="Y308:AD308"/>
    <mergeCell ref="G309:X309"/>
    <mergeCell ref="Y309:AD309"/>
    <mergeCell ref="D314:F314"/>
    <mergeCell ref="D313:F313"/>
    <mergeCell ref="D312:F312"/>
    <mergeCell ref="D311:F311"/>
    <mergeCell ref="D310:F310"/>
    <mergeCell ref="D309:F309"/>
    <mergeCell ref="G310:X310"/>
    <mergeCell ref="Y310:AD310"/>
    <mergeCell ref="G311:X311"/>
    <mergeCell ref="Y311:AD311"/>
    <mergeCell ref="G312:X312"/>
    <mergeCell ref="Y312:AD312"/>
    <mergeCell ref="G313:X313"/>
    <mergeCell ref="Y313:AD313"/>
    <mergeCell ref="G314:X314"/>
    <mergeCell ref="Y314:AD314"/>
    <mergeCell ref="G315:X315"/>
    <mergeCell ref="Y315:AD315"/>
    <mergeCell ref="D320:F320"/>
    <mergeCell ref="D319:F319"/>
    <mergeCell ref="D318:F318"/>
    <mergeCell ref="D317:F317"/>
    <mergeCell ref="D316:F316"/>
    <mergeCell ref="D315:F315"/>
    <mergeCell ref="G316:X316"/>
    <mergeCell ref="Y316:AD316"/>
    <mergeCell ref="G317:X317"/>
    <mergeCell ref="Y317:AD317"/>
    <mergeCell ref="G318:X318"/>
    <mergeCell ref="Y318:AD318"/>
    <mergeCell ref="G319:X319"/>
    <mergeCell ref="Y319:AD319"/>
    <mergeCell ref="G320:X320"/>
    <mergeCell ref="Y320:AD320"/>
    <mergeCell ref="G321:X321"/>
    <mergeCell ref="Y321:AD321"/>
    <mergeCell ref="D326:F326"/>
    <mergeCell ref="D325:F325"/>
    <mergeCell ref="D324:F324"/>
    <mergeCell ref="D323:F323"/>
    <mergeCell ref="D322:F322"/>
    <mergeCell ref="D321:F321"/>
    <mergeCell ref="G322:X322"/>
    <mergeCell ref="Y322:AD322"/>
    <mergeCell ref="G323:X323"/>
    <mergeCell ref="Y323:AD323"/>
    <mergeCell ref="G324:X324"/>
    <mergeCell ref="Y324:AD324"/>
    <mergeCell ref="G325:X325"/>
    <mergeCell ref="Y325:AD325"/>
    <mergeCell ref="G326:X326"/>
    <mergeCell ref="Y326:AD326"/>
    <mergeCell ref="G327:X327"/>
    <mergeCell ref="Y327:AD327"/>
    <mergeCell ref="D332:F332"/>
    <mergeCell ref="D331:F331"/>
    <mergeCell ref="D330:F330"/>
    <mergeCell ref="D329:F329"/>
    <mergeCell ref="D328:F328"/>
    <mergeCell ref="D327:F327"/>
    <mergeCell ref="G328:X328"/>
    <mergeCell ref="Y328:AD328"/>
    <mergeCell ref="G329:X329"/>
    <mergeCell ref="Y329:AD329"/>
    <mergeCell ref="G330:X330"/>
    <mergeCell ref="Y330:AD330"/>
    <mergeCell ref="G331:X331"/>
    <mergeCell ref="Y331:AD331"/>
    <mergeCell ref="G332:X332"/>
    <mergeCell ref="Y332:AD332"/>
    <mergeCell ref="G333:X333"/>
    <mergeCell ref="Y333:AD333"/>
    <mergeCell ref="D338:F338"/>
    <mergeCell ref="D337:F337"/>
    <mergeCell ref="D336:F336"/>
    <mergeCell ref="D335:F335"/>
    <mergeCell ref="D334:F334"/>
    <mergeCell ref="D333:F333"/>
    <mergeCell ref="G334:X334"/>
    <mergeCell ref="Y334:AD334"/>
    <mergeCell ref="G335:X335"/>
    <mergeCell ref="Y335:AD335"/>
    <mergeCell ref="G336:X336"/>
    <mergeCell ref="Y336:AD336"/>
    <mergeCell ref="G337:X337"/>
    <mergeCell ref="Y337:AD337"/>
    <mergeCell ref="G338:X338"/>
    <mergeCell ref="Y338:AD338"/>
    <mergeCell ref="G339:X339"/>
    <mergeCell ref="Y339:AD339"/>
    <mergeCell ref="D344:F344"/>
    <mergeCell ref="D343:F343"/>
    <mergeCell ref="D342:F342"/>
    <mergeCell ref="D341:F341"/>
    <mergeCell ref="D340:F340"/>
    <mergeCell ref="D339:F339"/>
    <mergeCell ref="G340:X340"/>
    <mergeCell ref="Y340:AD340"/>
    <mergeCell ref="G341:X341"/>
    <mergeCell ref="Y341:AD341"/>
    <mergeCell ref="G342:X342"/>
    <mergeCell ref="Y342:AD342"/>
    <mergeCell ref="G343:X343"/>
    <mergeCell ref="Y343:AD343"/>
    <mergeCell ref="G344:X344"/>
    <mergeCell ref="Y344:AD344"/>
    <mergeCell ref="G345:X345"/>
    <mergeCell ref="Y345:AD345"/>
    <mergeCell ref="D350:F350"/>
    <mergeCell ref="D349:F349"/>
    <mergeCell ref="D348:F348"/>
    <mergeCell ref="D347:F347"/>
    <mergeCell ref="D346:F346"/>
    <mergeCell ref="D345:F345"/>
    <mergeCell ref="G346:X346"/>
    <mergeCell ref="Y346:AD346"/>
    <mergeCell ref="G347:X347"/>
    <mergeCell ref="Y347:AD347"/>
    <mergeCell ref="G348:X348"/>
    <mergeCell ref="Y348:AD348"/>
    <mergeCell ref="G349:X349"/>
    <mergeCell ref="Y349:AD349"/>
    <mergeCell ref="G350:X350"/>
    <mergeCell ref="Y350:AD350"/>
    <mergeCell ref="G351:X351"/>
    <mergeCell ref="Y351:AD351"/>
    <mergeCell ref="D356:F356"/>
    <mergeCell ref="D355:F355"/>
    <mergeCell ref="D354:F354"/>
    <mergeCell ref="D353:F353"/>
    <mergeCell ref="D352:F352"/>
    <mergeCell ref="D351:F351"/>
    <mergeCell ref="G352:X352"/>
    <mergeCell ref="Y352:AD352"/>
    <mergeCell ref="G353:X353"/>
    <mergeCell ref="Y353:AD353"/>
    <mergeCell ref="G354:X354"/>
    <mergeCell ref="Y354:AD354"/>
    <mergeCell ref="G355:X355"/>
    <mergeCell ref="Y355:AD355"/>
    <mergeCell ref="G356:X356"/>
    <mergeCell ref="Y356:AD356"/>
    <mergeCell ref="G357:X357"/>
    <mergeCell ref="Y357:AD357"/>
    <mergeCell ref="D362:F362"/>
    <mergeCell ref="D361:F361"/>
    <mergeCell ref="D360:F360"/>
    <mergeCell ref="D359:F359"/>
    <mergeCell ref="D358:F358"/>
    <mergeCell ref="D357:F357"/>
    <mergeCell ref="G358:X358"/>
    <mergeCell ref="Y358:AD358"/>
    <mergeCell ref="G359:X359"/>
    <mergeCell ref="Y359:AD359"/>
    <mergeCell ref="G360:X360"/>
    <mergeCell ref="Y360:AD360"/>
    <mergeCell ref="G361:X361"/>
    <mergeCell ref="Y361:AD361"/>
    <mergeCell ref="G362:X362"/>
    <mergeCell ref="Y362:AD362"/>
    <mergeCell ref="G363:X363"/>
    <mergeCell ref="Y363:AD363"/>
    <mergeCell ref="D368:F368"/>
    <mergeCell ref="D367:F367"/>
    <mergeCell ref="D366:F366"/>
    <mergeCell ref="D365:F365"/>
    <mergeCell ref="D364:F364"/>
    <mergeCell ref="D363:F363"/>
    <mergeCell ref="G364:X364"/>
    <mergeCell ref="Y364:AD364"/>
    <mergeCell ref="G365:X365"/>
    <mergeCell ref="Y365:AD365"/>
    <mergeCell ref="G366:X366"/>
    <mergeCell ref="Y366:AD366"/>
    <mergeCell ref="G367:X367"/>
    <mergeCell ref="Y367:AD367"/>
    <mergeCell ref="G368:X368"/>
    <mergeCell ref="Y368:AD368"/>
    <mergeCell ref="G369:X369"/>
    <mergeCell ref="Y369:AD369"/>
    <mergeCell ref="D374:F374"/>
    <mergeCell ref="D373:F373"/>
    <mergeCell ref="D372:F372"/>
    <mergeCell ref="D371:F371"/>
    <mergeCell ref="D370:F370"/>
    <mergeCell ref="D369:F369"/>
    <mergeCell ref="G370:X370"/>
    <mergeCell ref="Y370:AD370"/>
    <mergeCell ref="G371:X371"/>
    <mergeCell ref="Y371:AD371"/>
    <mergeCell ref="G372:X372"/>
    <mergeCell ref="Y372:AD372"/>
    <mergeCell ref="G373:X373"/>
    <mergeCell ref="Y373:AD373"/>
    <mergeCell ref="G374:X374"/>
    <mergeCell ref="Y374:AD374"/>
    <mergeCell ref="G375:X375"/>
    <mergeCell ref="Y375:AD375"/>
    <mergeCell ref="D380:F380"/>
    <mergeCell ref="D379:F379"/>
    <mergeCell ref="D378:F378"/>
    <mergeCell ref="D377:F377"/>
    <mergeCell ref="D376:F376"/>
    <mergeCell ref="D375:F375"/>
    <mergeCell ref="G376:X376"/>
    <mergeCell ref="Y376:AD376"/>
    <mergeCell ref="G377:X377"/>
    <mergeCell ref="Y377:AD377"/>
    <mergeCell ref="G378:X378"/>
    <mergeCell ref="Y378:AD378"/>
    <mergeCell ref="G379:X379"/>
    <mergeCell ref="Y379:AD379"/>
    <mergeCell ref="G380:X380"/>
    <mergeCell ref="Y380:AD380"/>
    <mergeCell ref="G381:X381"/>
    <mergeCell ref="Y381:AD381"/>
    <mergeCell ref="D386:F386"/>
    <mergeCell ref="D385:F385"/>
    <mergeCell ref="D384:F384"/>
    <mergeCell ref="D383:F383"/>
    <mergeCell ref="D382:F382"/>
    <mergeCell ref="D381:F381"/>
    <mergeCell ref="G382:X382"/>
    <mergeCell ref="Y382:AD382"/>
    <mergeCell ref="G383:X383"/>
    <mergeCell ref="Y383:AD383"/>
    <mergeCell ref="G384:X384"/>
    <mergeCell ref="Y384:AD384"/>
    <mergeCell ref="G385:X385"/>
    <mergeCell ref="Y385:AD385"/>
    <mergeCell ref="G386:X386"/>
    <mergeCell ref="Y386:AD386"/>
    <mergeCell ref="G387:X387"/>
    <mergeCell ref="Y387:AD387"/>
    <mergeCell ref="D392:F392"/>
    <mergeCell ref="D391:F391"/>
    <mergeCell ref="D390:F390"/>
    <mergeCell ref="D389:F389"/>
    <mergeCell ref="D388:F388"/>
    <mergeCell ref="D387:F387"/>
    <mergeCell ref="G388:X388"/>
    <mergeCell ref="Y388:AD388"/>
    <mergeCell ref="G389:X389"/>
    <mergeCell ref="Y389:AD389"/>
    <mergeCell ref="G390:X390"/>
    <mergeCell ref="Y390:AD390"/>
    <mergeCell ref="G391:X391"/>
    <mergeCell ref="Y391:AD391"/>
    <mergeCell ref="G392:X392"/>
    <mergeCell ref="Y392:AD392"/>
    <mergeCell ref="G393:X393"/>
    <mergeCell ref="Y393:AD393"/>
    <mergeCell ref="D398:F398"/>
    <mergeCell ref="D397:F397"/>
    <mergeCell ref="D396:F396"/>
    <mergeCell ref="D395:F395"/>
    <mergeCell ref="D394:F394"/>
    <mergeCell ref="D393:F393"/>
    <mergeCell ref="G394:X394"/>
    <mergeCell ref="Y394:AD394"/>
    <mergeCell ref="G395:X395"/>
    <mergeCell ref="Y395:AD395"/>
    <mergeCell ref="G396:X396"/>
    <mergeCell ref="Y396:AD396"/>
    <mergeCell ref="G397:X397"/>
    <mergeCell ref="Y397:AD397"/>
    <mergeCell ref="G398:X398"/>
    <mergeCell ref="Y398:AD398"/>
    <mergeCell ref="G399:X399"/>
    <mergeCell ref="Y399:AD399"/>
    <mergeCell ref="D404:F404"/>
    <mergeCell ref="D403:F403"/>
    <mergeCell ref="D402:F402"/>
    <mergeCell ref="D401:F401"/>
    <mergeCell ref="D400:F400"/>
    <mergeCell ref="D399:F399"/>
    <mergeCell ref="G400:X400"/>
    <mergeCell ref="Y400:AD400"/>
    <mergeCell ref="G401:X401"/>
    <mergeCell ref="Y401:AD401"/>
    <mergeCell ref="G402:X402"/>
    <mergeCell ref="Y402:AD402"/>
    <mergeCell ref="G403:X403"/>
    <mergeCell ref="Y403:AD403"/>
    <mergeCell ref="G404:X404"/>
    <mergeCell ref="Y404:AD404"/>
    <mergeCell ref="G405:X405"/>
    <mergeCell ref="Y405:AD405"/>
    <mergeCell ref="D410:F410"/>
    <mergeCell ref="D409:F409"/>
    <mergeCell ref="D408:F408"/>
    <mergeCell ref="D407:F407"/>
    <mergeCell ref="D406:F406"/>
    <mergeCell ref="D405:F405"/>
    <mergeCell ref="G406:X406"/>
    <mergeCell ref="Y406:AD406"/>
    <mergeCell ref="G407:X407"/>
    <mergeCell ref="Y407:AD407"/>
    <mergeCell ref="G408:X408"/>
    <mergeCell ref="Y408:AD408"/>
    <mergeCell ref="G409:X409"/>
    <mergeCell ref="Y409:AD409"/>
    <mergeCell ref="G410:X410"/>
    <mergeCell ref="Y410:AD410"/>
    <mergeCell ref="G411:X411"/>
    <mergeCell ref="Y411:AD411"/>
    <mergeCell ref="D416:F416"/>
    <mergeCell ref="D415:F415"/>
    <mergeCell ref="D414:F414"/>
    <mergeCell ref="D413:F413"/>
    <mergeCell ref="D412:F412"/>
    <mergeCell ref="D411:F411"/>
    <mergeCell ref="G412:X412"/>
    <mergeCell ref="Y412:AD412"/>
    <mergeCell ref="G413:X413"/>
    <mergeCell ref="Y413:AD413"/>
    <mergeCell ref="G414:X414"/>
    <mergeCell ref="Y414:AD414"/>
    <mergeCell ref="G415:X415"/>
    <mergeCell ref="Y415:AD415"/>
    <mergeCell ref="G416:X416"/>
    <mergeCell ref="Y416:AD416"/>
    <mergeCell ref="G417:X417"/>
    <mergeCell ref="Y417:AD417"/>
    <mergeCell ref="D422:F422"/>
    <mergeCell ref="D421:F421"/>
    <mergeCell ref="D420:F420"/>
    <mergeCell ref="D419:F419"/>
    <mergeCell ref="D418:F418"/>
    <mergeCell ref="D417:F417"/>
    <mergeCell ref="G418:X418"/>
    <mergeCell ref="Y418:AD418"/>
    <mergeCell ref="G419:X419"/>
    <mergeCell ref="Y419:AD419"/>
    <mergeCell ref="G420:X420"/>
    <mergeCell ref="Y420:AD420"/>
    <mergeCell ref="G421:X421"/>
    <mergeCell ref="Y421:AD421"/>
    <mergeCell ref="G422:X422"/>
    <mergeCell ref="Y422:AD422"/>
    <mergeCell ref="G423:X423"/>
    <mergeCell ref="Y423:AD423"/>
    <mergeCell ref="D428:F428"/>
    <mergeCell ref="D427:F427"/>
    <mergeCell ref="D426:F426"/>
    <mergeCell ref="D425:F425"/>
    <mergeCell ref="D424:F424"/>
    <mergeCell ref="D423:F423"/>
    <mergeCell ref="G424:X424"/>
    <mergeCell ref="Y424:AD424"/>
    <mergeCell ref="G425:X425"/>
    <mergeCell ref="Y425:AD425"/>
    <mergeCell ref="G426:X426"/>
    <mergeCell ref="Y426:AD426"/>
    <mergeCell ref="G427:X427"/>
    <mergeCell ref="Y427:AD427"/>
    <mergeCell ref="G428:X428"/>
    <mergeCell ref="Y428:AD428"/>
    <mergeCell ref="G429:X429"/>
    <mergeCell ref="Y429:AD429"/>
    <mergeCell ref="D434:F434"/>
    <mergeCell ref="D433:F433"/>
    <mergeCell ref="D432:F432"/>
    <mergeCell ref="D431:F431"/>
    <mergeCell ref="D430:F430"/>
    <mergeCell ref="D429:F429"/>
    <mergeCell ref="G430:X430"/>
    <mergeCell ref="Y430:AD430"/>
    <mergeCell ref="G431:X431"/>
    <mergeCell ref="Y431:AD431"/>
    <mergeCell ref="G432:X432"/>
    <mergeCell ref="Y432:AD432"/>
    <mergeCell ref="G433:X433"/>
    <mergeCell ref="Y433:AD433"/>
    <mergeCell ref="G434:X434"/>
    <mergeCell ref="Y434:AD434"/>
    <mergeCell ref="G435:X435"/>
    <mergeCell ref="Y435:AD435"/>
    <mergeCell ref="D440:F440"/>
    <mergeCell ref="D439:F439"/>
    <mergeCell ref="D438:F438"/>
    <mergeCell ref="D437:F437"/>
    <mergeCell ref="D436:F436"/>
    <mergeCell ref="D435:F435"/>
    <mergeCell ref="G436:X436"/>
    <mergeCell ref="Y436:AD436"/>
    <mergeCell ref="G437:X437"/>
    <mergeCell ref="Y437:AD437"/>
    <mergeCell ref="G438:X438"/>
    <mergeCell ref="Y438:AD438"/>
    <mergeCell ref="G439:X439"/>
    <mergeCell ref="Y439:AD439"/>
    <mergeCell ref="G440:X440"/>
    <mergeCell ref="Y440:AD440"/>
    <mergeCell ref="G441:X441"/>
    <mergeCell ref="Y441:AD441"/>
    <mergeCell ref="D446:F446"/>
    <mergeCell ref="D445:F445"/>
    <mergeCell ref="D444:F444"/>
    <mergeCell ref="D443:F443"/>
    <mergeCell ref="D442:F442"/>
    <mergeCell ref="D441:F441"/>
    <mergeCell ref="G442:X442"/>
    <mergeCell ref="Y442:AD442"/>
    <mergeCell ref="G443:X443"/>
    <mergeCell ref="Y443:AD443"/>
    <mergeCell ref="G444:X444"/>
    <mergeCell ref="Y444:AD444"/>
    <mergeCell ref="G445:X445"/>
    <mergeCell ref="Y445:AD445"/>
    <mergeCell ref="G446:X446"/>
    <mergeCell ref="Y446:AD446"/>
    <mergeCell ref="G447:X447"/>
    <mergeCell ref="Y447:AD447"/>
    <mergeCell ref="D452:F452"/>
    <mergeCell ref="D451:F451"/>
    <mergeCell ref="D450:F450"/>
    <mergeCell ref="D449:F449"/>
    <mergeCell ref="D448:F448"/>
    <mergeCell ref="D447:F447"/>
    <mergeCell ref="G448:X448"/>
    <mergeCell ref="Y448:AD448"/>
    <mergeCell ref="G449:X449"/>
    <mergeCell ref="Y449:AD449"/>
    <mergeCell ref="G450:X450"/>
    <mergeCell ref="Y450:AD450"/>
    <mergeCell ref="G451:X451"/>
    <mergeCell ref="Y451:AD451"/>
    <mergeCell ref="G452:X452"/>
    <mergeCell ref="Y452:AD452"/>
    <mergeCell ref="G453:X453"/>
    <mergeCell ref="Y453:AD453"/>
    <mergeCell ref="D458:F458"/>
    <mergeCell ref="D457:F457"/>
    <mergeCell ref="D456:F456"/>
    <mergeCell ref="D455:F455"/>
    <mergeCell ref="D454:F454"/>
    <mergeCell ref="D453:F453"/>
    <mergeCell ref="G454:X454"/>
    <mergeCell ref="Y454:AD454"/>
    <mergeCell ref="G455:X455"/>
    <mergeCell ref="Y455:AD455"/>
    <mergeCell ref="G456:X456"/>
    <mergeCell ref="Y456:AD456"/>
    <mergeCell ref="G457:X457"/>
    <mergeCell ref="Y457:AD457"/>
    <mergeCell ref="G458:X458"/>
    <mergeCell ref="Y458:AD458"/>
    <mergeCell ref="G459:X459"/>
    <mergeCell ref="Y459:AD459"/>
    <mergeCell ref="D464:F464"/>
    <mergeCell ref="D463:F463"/>
    <mergeCell ref="D462:F462"/>
    <mergeCell ref="D461:F461"/>
    <mergeCell ref="D460:F460"/>
    <mergeCell ref="D459:F459"/>
    <mergeCell ref="G460:X460"/>
    <mergeCell ref="Y460:AD460"/>
    <mergeCell ref="G461:X461"/>
    <mergeCell ref="Y461:AD461"/>
    <mergeCell ref="G462:X462"/>
    <mergeCell ref="Y462:AD462"/>
    <mergeCell ref="G463:X463"/>
    <mergeCell ref="Y463:AD463"/>
    <mergeCell ref="G464:X464"/>
    <mergeCell ref="Y464:AD464"/>
    <mergeCell ref="G465:X465"/>
    <mergeCell ref="Y465:AD465"/>
    <mergeCell ref="D470:F470"/>
    <mergeCell ref="D469:F469"/>
    <mergeCell ref="D468:F468"/>
    <mergeCell ref="D467:F467"/>
    <mergeCell ref="D466:F466"/>
    <mergeCell ref="D465:F465"/>
    <mergeCell ref="G466:X466"/>
    <mergeCell ref="Y466:AD466"/>
    <mergeCell ref="G467:X467"/>
    <mergeCell ref="Y467:AD467"/>
    <mergeCell ref="G468:X468"/>
    <mergeCell ref="Y468:AD468"/>
    <mergeCell ref="G469:X469"/>
    <mergeCell ref="Y469:AD469"/>
    <mergeCell ref="G470:X470"/>
    <mergeCell ref="Y470:AD470"/>
    <mergeCell ref="G471:X471"/>
    <mergeCell ref="Y471:AD471"/>
    <mergeCell ref="D476:F476"/>
    <mergeCell ref="D475:F475"/>
    <mergeCell ref="D474:F474"/>
    <mergeCell ref="D473:F473"/>
    <mergeCell ref="D472:F472"/>
    <mergeCell ref="D471:F471"/>
    <mergeCell ref="G472:X472"/>
    <mergeCell ref="Y472:AD472"/>
    <mergeCell ref="G473:X473"/>
    <mergeCell ref="Y473:AD473"/>
    <mergeCell ref="G474:X474"/>
    <mergeCell ref="Y474:AD474"/>
    <mergeCell ref="G475:X475"/>
    <mergeCell ref="Y475:AD475"/>
    <mergeCell ref="G476:X476"/>
    <mergeCell ref="Y476:AD476"/>
    <mergeCell ref="G477:X477"/>
    <mergeCell ref="Y477:AD477"/>
    <mergeCell ref="D482:F482"/>
    <mergeCell ref="D481:F481"/>
    <mergeCell ref="D480:F480"/>
    <mergeCell ref="D479:F479"/>
    <mergeCell ref="D478:F478"/>
    <mergeCell ref="D477:F477"/>
    <mergeCell ref="G478:X478"/>
    <mergeCell ref="Y478:AD478"/>
    <mergeCell ref="G479:X479"/>
    <mergeCell ref="Y479:AD479"/>
    <mergeCell ref="G480:X480"/>
    <mergeCell ref="Y480:AD480"/>
    <mergeCell ref="G481:X481"/>
    <mergeCell ref="Y481:AD481"/>
    <mergeCell ref="G482:X482"/>
    <mergeCell ref="Y482:AD482"/>
    <mergeCell ref="G483:X483"/>
    <mergeCell ref="Y483:AD483"/>
    <mergeCell ref="D488:F488"/>
    <mergeCell ref="D487:F487"/>
    <mergeCell ref="D486:F486"/>
    <mergeCell ref="D485:F485"/>
    <mergeCell ref="D484:F484"/>
    <mergeCell ref="D483:F483"/>
    <mergeCell ref="G484:X484"/>
    <mergeCell ref="Y484:AD484"/>
    <mergeCell ref="G485:X485"/>
    <mergeCell ref="Y485:AD485"/>
    <mergeCell ref="G486:X486"/>
    <mergeCell ref="Y486:AD486"/>
    <mergeCell ref="G487:X487"/>
    <mergeCell ref="Y487:AD487"/>
    <mergeCell ref="G488:X488"/>
    <mergeCell ref="Y488:AD488"/>
    <mergeCell ref="G489:X489"/>
    <mergeCell ref="Y489:AD489"/>
    <mergeCell ref="D494:F494"/>
    <mergeCell ref="D493:F493"/>
    <mergeCell ref="D492:F492"/>
    <mergeCell ref="D491:F491"/>
    <mergeCell ref="D490:F490"/>
    <mergeCell ref="D489:F489"/>
    <mergeCell ref="G490:X490"/>
    <mergeCell ref="Y490:AD490"/>
    <mergeCell ref="G491:X491"/>
    <mergeCell ref="Y491:AD491"/>
    <mergeCell ref="G492:X492"/>
    <mergeCell ref="Y492:AD492"/>
    <mergeCell ref="G493:X493"/>
    <mergeCell ref="Y493:AD493"/>
    <mergeCell ref="G494:X494"/>
    <mergeCell ref="Y494:AD494"/>
    <mergeCell ref="G495:X495"/>
    <mergeCell ref="Y495:AD495"/>
    <mergeCell ref="D500:F500"/>
    <mergeCell ref="D499:F499"/>
    <mergeCell ref="D498:F498"/>
    <mergeCell ref="D497:F497"/>
    <mergeCell ref="D496:F496"/>
    <mergeCell ref="D495:F495"/>
    <mergeCell ref="G496:X496"/>
    <mergeCell ref="Y496:AD496"/>
    <mergeCell ref="G497:X497"/>
    <mergeCell ref="Y497:AD497"/>
    <mergeCell ref="G498:X498"/>
    <mergeCell ref="Y498:AD498"/>
    <mergeCell ref="G499:X499"/>
    <mergeCell ref="Y499:AD499"/>
    <mergeCell ref="G500:X500"/>
    <mergeCell ref="Y500:AD500"/>
    <mergeCell ref="G501:X501"/>
    <mergeCell ref="Y501:AD501"/>
    <mergeCell ref="D506:F506"/>
    <mergeCell ref="D505:F505"/>
    <mergeCell ref="D504:F504"/>
    <mergeCell ref="D503:F503"/>
    <mergeCell ref="D502:F502"/>
    <mergeCell ref="D501:F501"/>
    <mergeCell ref="G502:X502"/>
    <mergeCell ref="Y502:AD502"/>
    <mergeCell ref="G503:X503"/>
    <mergeCell ref="Y503:AD503"/>
    <mergeCell ref="G504:X504"/>
    <mergeCell ref="Y504:AD504"/>
    <mergeCell ref="G505:X505"/>
    <mergeCell ref="Y505:AD505"/>
    <mergeCell ref="G506:X506"/>
    <mergeCell ref="Y506:AD506"/>
    <mergeCell ref="G507:X507"/>
    <mergeCell ref="Y507:AD507"/>
    <mergeCell ref="D512:F512"/>
    <mergeCell ref="D511:F511"/>
    <mergeCell ref="D510:F510"/>
    <mergeCell ref="D509:F509"/>
    <mergeCell ref="D508:F508"/>
    <mergeCell ref="D507:F507"/>
    <mergeCell ref="G508:X508"/>
    <mergeCell ref="Y508:AD508"/>
    <mergeCell ref="G509:X509"/>
    <mergeCell ref="Y509:AD509"/>
    <mergeCell ref="G510:X510"/>
    <mergeCell ref="Y510:AD510"/>
    <mergeCell ref="G511:X511"/>
    <mergeCell ref="Y511:AD511"/>
    <mergeCell ref="G512:X512"/>
    <mergeCell ref="Y512:AD512"/>
    <mergeCell ref="G513:X513"/>
    <mergeCell ref="Y513:AD513"/>
    <mergeCell ref="D518:F518"/>
    <mergeCell ref="D517:F517"/>
    <mergeCell ref="D516:F516"/>
    <mergeCell ref="D515:F515"/>
    <mergeCell ref="D514:F514"/>
    <mergeCell ref="D513:F513"/>
    <mergeCell ref="G514:X514"/>
    <mergeCell ref="Y514:AD514"/>
    <mergeCell ref="G515:X515"/>
    <mergeCell ref="Y515:AD515"/>
    <mergeCell ref="G516:X516"/>
    <mergeCell ref="Y516:AD516"/>
    <mergeCell ref="G517:X517"/>
    <mergeCell ref="Y517:AD517"/>
    <mergeCell ref="G518:X518"/>
    <mergeCell ref="Y518:AD518"/>
    <mergeCell ref="G519:X519"/>
    <mergeCell ref="Y519:AD519"/>
    <mergeCell ref="D524:F524"/>
    <mergeCell ref="D523:F523"/>
    <mergeCell ref="D522:F522"/>
    <mergeCell ref="D521:F521"/>
    <mergeCell ref="D520:F520"/>
    <mergeCell ref="D519:F519"/>
    <mergeCell ref="G520:X520"/>
    <mergeCell ref="Y520:AD520"/>
    <mergeCell ref="G521:X521"/>
    <mergeCell ref="Y521:AD521"/>
    <mergeCell ref="G522:X522"/>
    <mergeCell ref="Y522:AD522"/>
    <mergeCell ref="G523:X523"/>
    <mergeCell ref="Y523:AD523"/>
    <mergeCell ref="G524:X524"/>
    <mergeCell ref="Y524:AD524"/>
    <mergeCell ref="G525:X525"/>
    <mergeCell ref="Y525:AD525"/>
    <mergeCell ref="D530:F530"/>
    <mergeCell ref="D529:F529"/>
    <mergeCell ref="D528:F528"/>
    <mergeCell ref="D527:F527"/>
    <mergeCell ref="D526:F526"/>
    <mergeCell ref="D525:F525"/>
    <mergeCell ref="G526:X526"/>
    <mergeCell ref="Y526:AD526"/>
    <mergeCell ref="G527:X527"/>
    <mergeCell ref="Y527:AD527"/>
    <mergeCell ref="G528:X528"/>
    <mergeCell ref="Y528:AD528"/>
    <mergeCell ref="G529:X529"/>
    <mergeCell ref="Y529:AD529"/>
    <mergeCell ref="G530:X530"/>
    <mergeCell ref="Y530:AD530"/>
    <mergeCell ref="G531:X531"/>
    <mergeCell ref="Y531:AD531"/>
    <mergeCell ref="D536:F536"/>
    <mergeCell ref="D535:F535"/>
    <mergeCell ref="D534:F534"/>
    <mergeCell ref="D533:F533"/>
    <mergeCell ref="D532:F532"/>
    <mergeCell ref="D531:F531"/>
    <mergeCell ref="G532:X532"/>
    <mergeCell ref="Y532:AD532"/>
    <mergeCell ref="G533:X533"/>
    <mergeCell ref="Y533:AD533"/>
    <mergeCell ref="G534:X534"/>
    <mergeCell ref="Y534:AD534"/>
    <mergeCell ref="G535:X535"/>
    <mergeCell ref="Y535:AD535"/>
    <mergeCell ref="G536:X536"/>
    <mergeCell ref="Y536:AD536"/>
    <mergeCell ref="G537:X537"/>
    <mergeCell ref="Y537:AD537"/>
    <mergeCell ref="D542:F542"/>
    <mergeCell ref="D541:F541"/>
    <mergeCell ref="D540:F540"/>
    <mergeCell ref="D539:F539"/>
    <mergeCell ref="D538:F538"/>
    <mergeCell ref="D537:F537"/>
    <mergeCell ref="G538:X538"/>
    <mergeCell ref="Y538:AD538"/>
    <mergeCell ref="G539:X539"/>
    <mergeCell ref="Y539:AD539"/>
    <mergeCell ref="G540:X540"/>
    <mergeCell ref="Y540:AD540"/>
    <mergeCell ref="G541:X541"/>
    <mergeCell ref="Y541:AD541"/>
    <mergeCell ref="G542:X542"/>
    <mergeCell ref="Y542:AD542"/>
    <mergeCell ref="G543:X543"/>
    <mergeCell ref="Y543:AD543"/>
    <mergeCell ref="D548:F548"/>
    <mergeCell ref="D547:F547"/>
    <mergeCell ref="D546:F546"/>
    <mergeCell ref="D545:F545"/>
    <mergeCell ref="D544:F544"/>
    <mergeCell ref="D543:F543"/>
    <mergeCell ref="G544:X544"/>
    <mergeCell ref="Y544:AD544"/>
    <mergeCell ref="G545:X545"/>
    <mergeCell ref="Y545:AD545"/>
    <mergeCell ref="G546:X546"/>
    <mergeCell ref="Y546:AD546"/>
    <mergeCell ref="G547:X547"/>
    <mergeCell ref="Y547:AD547"/>
    <mergeCell ref="G548:X548"/>
    <mergeCell ref="Y548:AD548"/>
    <mergeCell ref="G549:X549"/>
    <mergeCell ref="Y549:AD549"/>
    <mergeCell ref="D554:F554"/>
    <mergeCell ref="D553:F553"/>
    <mergeCell ref="D552:F552"/>
    <mergeCell ref="D551:F551"/>
    <mergeCell ref="D550:F550"/>
    <mergeCell ref="D549:F549"/>
    <mergeCell ref="G550:X550"/>
    <mergeCell ref="Y550:AD550"/>
    <mergeCell ref="G551:X551"/>
    <mergeCell ref="Y551:AD551"/>
    <mergeCell ref="G552:X552"/>
    <mergeCell ref="Y552:AD552"/>
    <mergeCell ref="G553:X553"/>
    <mergeCell ref="Y553:AD553"/>
    <mergeCell ref="G554:X554"/>
    <mergeCell ref="Y554:AD554"/>
    <mergeCell ref="G555:X555"/>
    <mergeCell ref="Y555:AD555"/>
    <mergeCell ref="D560:F560"/>
    <mergeCell ref="D559:F559"/>
    <mergeCell ref="D558:F558"/>
    <mergeCell ref="D557:F557"/>
    <mergeCell ref="D556:F556"/>
    <mergeCell ref="D555:F555"/>
    <mergeCell ref="G556:X556"/>
    <mergeCell ref="Y556:AD556"/>
    <mergeCell ref="G557:X557"/>
    <mergeCell ref="Y557:AD557"/>
    <mergeCell ref="G558:X558"/>
    <mergeCell ref="Y558:AD558"/>
    <mergeCell ref="G559:X559"/>
    <mergeCell ref="Y559:AD559"/>
    <mergeCell ref="G560:X560"/>
    <mergeCell ref="Y560:AD560"/>
    <mergeCell ref="G561:X561"/>
    <mergeCell ref="Y561:AD561"/>
    <mergeCell ref="D566:F566"/>
    <mergeCell ref="D565:F565"/>
    <mergeCell ref="D564:F564"/>
    <mergeCell ref="D563:F563"/>
    <mergeCell ref="D562:F562"/>
    <mergeCell ref="D561:F561"/>
    <mergeCell ref="G562:X562"/>
    <mergeCell ref="Y562:AD562"/>
    <mergeCell ref="G563:X563"/>
    <mergeCell ref="Y563:AD563"/>
    <mergeCell ref="G564:X564"/>
    <mergeCell ref="Y564:AD564"/>
    <mergeCell ref="G565:X565"/>
    <mergeCell ref="Y565:AD565"/>
    <mergeCell ref="G566:X566"/>
    <mergeCell ref="Y566:AD566"/>
    <mergeCell ref="G567:X567"/>
    <mergeCell ref="Y567:AD567"/>
    <mergeCell ref="D572:F572"/>
    <mergeCell ref="D571:F571"/>
    <mergeCell ref="D570:F570"/>
    <mergeCell ref="D569:F569"/>
    <mergeCell ref="D568:F568"/>
    <mergeCell ref="D567:F567"/>
    <mergeCell ref="G568:X568"/>
    <mergeCell ref="Y568:AD568"/>
    <mergeCell ref="G569:X569"/>
    <mergeCell ref="Y569:AD569"/>
    <mergeCell ref="G570:X570"/>
    <mergeCell ref="Y570:AD570"/>
    <mergeCell ref="G571:X571"/>
    <mergeCell ref="Y571:AD571"/>
    <mergeCell ref="G572:X572"/>
    <mergeCell ref="Y572:AD572"/>
    <mergeCell ref="G573:X573"/>
    <mergeCell ref="Y573:AD573"/>
    <mergeCell ref="D578:F578"/>
    <mergeCell ref="D577:F577"/>
    <mergeCell ref="D576:F576"/>
    <mergeCell ref="D575:F575"/>
    <mergeCell ref="D574:F574"/>
    <mergeCell ref="D573:F573"/>
    <mergeCell ref="G574:X574"/>
    <mergeCell ref="Y574:AD574"/>
    <mergeCell ref="G575:X575"/>
    <mergeCell ref="Y575:AD575"/>
    <mergeCell ref="G576:X576"/>
    <mergeCell ref="Y576:AD576"/>
    <mergeCell ref="G577:X577"/>
    <mergeCell ref="Y577:AD577"/>
    <mergeCell ref="G578:X578"/>
    <mergeCell ref="Y578:AD578"/>
    <mergeCell ref="G579:X579"/>
    <mergeCell ref="Y579:AD579"/>
    <mergeCell ref="D584:F584"/>
    <mergeCell ref="D583:F583"/>
    <mergeCell ref="D582:F582"/>
    <mergeCell ref="D581:F581"/>
    <mergeCell ref="D580:F580"/>
    <mergeCell ref="D579:F579"/>
    <mergeCell ref="G580:X580"/>
    <mergeCell ref="Y580:AD580"/>
    <mergeCell ref="G581:X581"/>
    <mergeCell ref="Y581:AD581"/>
    <mergeCell ref="G582:X582"/>
    <mergeCell ref="Y582:AD582"/>
    <mergeCell ref="G583:X583"/>
    <mergeCell ref="Y583:AD583"/>
    <mergeCell ref="G584:X584"/>
    <mergeCell ref="Y584:AD584"/>
    <mergeCell ref="G585:X585"/>
    <mergeCell ref="Y585:AD585"/>
    <mergeCell ref="D590:F590"/>
    <mergeCell ref="D589:F589"/>
    <mergeCell ref="D588:F588"/>
    <mergeCell ref="D587:F587"/>
    <mergeCell ref="D586:F586"/>
    <mergeCell ref="D585:F585"/>
    <mergeCell ref="G586:X586"/>
    <mergeCell ref="Y586:AD586"/>
    <mergeCell ref="G587:X587"/>
    <mergeCell ref="Y587:AD587"/>
    <mergeCell ref="G588:X588"/>
    <mergeCell ref="Y588:AD588"/>
    <mergeCell ref="G589:X589"/>
    <mergeCell ref="Y589:AD589"/>
    <mergeCell ref="G590:X590"/>
    <mergeCell ref="Y590:AD590"/>
    <mergeCell ref="G591:X591"/>
    <mergeCell ref="Y591:AD591"/>
    <mergeCell ref="D596:F596"/>
    <mergeCell ref="D595:F595"/>
    <mergeCell ref="D594:F594"/>
    <mergeCell ref="D593:F593"/>
    <mergeCell ref="D592:F592"/>
    <mergeCell ref="D591:F591"/>
    <mergeCell ref="G592:X592"/>
    <mergeCell ref="Y592:AD592"/>
    <mergeCell ref="G593:X593"/>
    <mergeCell ref="Y593:AD593"/>
    <mergeCell ref="G594:X594"/>
    <mergeCell ref="Y594:AD594"/>
    <mergeCell ref="G595:X595"/>
    <mergeCell ref="Y595:AD595"/>
    <mergeCell ref="G596:X596"/>
    <mergeCell ref="Y596:AD596"/>
    <mergeCell ref="G597:X597"/>
    <mergeCell ref="Y597:AD597"/>
    <mergeCell ref="D601:F601"/>
    <mergeCell ref="D600:F600"/>
    <mergeCell ref="D599:F599"/>
    <mergeCell ref="D598:F598"/>
    <mergeCell ref="D597:F597"/>
    <mergeCell ref="G598:X598"/>
    <mergeCell ref="Y598:AD598"/>
    <mergeCell ref="G599:X599"/>
    <mergeCell ref="Y599:AD599"/>
    <mergeCell ref="G600:X600"/>
    <mergeCell ref="Y600:AD600"/>
    <mergeCell ref="G601:X601"/>
    <mergeCell ref="Y601:AD601"/>
    <mergeCell ref="G602:X602"/>
    <mergeCell ref="Y602:AD602"/>
    <mergeCell ref="D602:F602"/>
    <mergeCell ref="G603:X603"/>
    <mergeCell ref="Y603:AD603"/>
    <mergeCell ref="D606:F606"/>
    <mergeCell ref="D605:F605"/>
    <mergeCell ref="D604:F604"/>
    <mergeCell ref="D603:F603"/>
    <mergeCell ref="G604:X604"/>
    <mergeCell ref="Y604:AD604"/>
    <mergeCell ref="G605:X605"/>
    <mergeCell ref="Y605:AD605"/>
    <mergeCell ref="G606:X606"/>
    <mergeCell ref="Y606:AD606"/>
    <mergeCell ref="G607:X607"/>
    <mergeCell ref="Y607:AD607"/>
    <mergeCell ref="G608:X608"/>
    <mergeCell ref="Y608:AD608"/>
    <mergeCell ref="G609:X609"/>
    <mergeCell ref="Y609:AD609"/>
    <mergeCell ref="D611:F611"/>
    <mergeCell ref="D610:F610"/>
    <mergeCell ref="D609:F609"/>
    <mergeCell ref="G610:X610"/>
    <mergeCell ref="Y610:AD610"/>
    <mergeCell ref="G611:X611"/>
    <mergeCell ref="Y611:AD611"/>
    <mergeCell ref="G612:X612"/>
    <mergeCell ref="Y612:AD612"/>
    <mergeCell ref="G613:X613"/>
    <mergeCell ref="Y613:AD613"/>
    <mergeCell ref="G614:X614"/>
    <mergeCell ref="Y614:AD614"/>
    <mergeCell ref="G615:X615"/>
    <mergeCell ref="Y615:AD615"/>
    <mergeCell ref="D608:F608"/>
    <mergeCell ref="D607:F607"/>
    <mergeCell ref="D615:F615"/>
    <mergeCell ref="Y616:AD616"/>
    <mergeCell ref="G617:X617"/>
    <mergeCell ref="Y617:AD617"/>
    <mergeCell ref="G618:X618"/>
    <mergeCell ref="Y618:AD618"/>
    <mergeCell ref="G619:X619"/>
    <mergeCell ref="Y619:AD619"/>
    <mergeCell ref="G620:X620"/>
    <mergeCell ref="Y620:AD620"/>
    <mergeCell ref="D620:F620"/>
    <mergeCell ref="G621:X621"/>
    <mergeCell ref="Y621:AD621"/>
    <mergeCell ref="D614:F614"/>
    <mergeCell ref="D613:F613"/>
    <mergeCell ref="D612:F612"/>
    <mergeCell ref="G625:X625"/>
    <mergeCell ref="Y625:AD625"/>
    <mergeCell ref="D622:F622"/>
    <mergeCell ref="D621:F621"/>
    <mergeCell ref="G622:X622"/>
    <mergeCell ref="Y622:AD622"/>
    <mergeCell ref="G623:X623"/>
    <mergeCell ref="Y623:AD623"/>
    <mergeCell ref="G624:X624"/>
    <mergeCell ref="Y624:AD624"/>
    <mergeCell ref="Y626:AD626"/>
    <mergeCell ref="G627:X627"/>
    <mergeCell ref="Y627:AD627"/>
    <mergeCell ref="D629:F629"/>
    <mergeCell ref="D628:F628"/>
    <mergeCell ref="D627:F627"/>
    <mergeCell ref="G628:X628"/>
    <mergeCell ref="Y628:AD628"/>
    <mergeCell ref="G629:X629"/>
    <mergeCell ref="Y629:AD629"/>
    <mergeCell ref="D619:F619"/>
    <mergeCell ref="D618:F618"/>
    <mergeCell ref="D617:F617"/>
    <mergeCell ref="D616:F616"/>
    <mergeCell ref="G639:X639"/>
    <mergeCell ref="Y639:AD639"/>
    <mergeCell ref="G630:X630"/>
    <mergeCell ref="Y630:AD630"/>
    <mergeCell ref="G631:X631"/>
    <mergeCell ref="Y631:AD631"/>
    <mergeCell ref="G632:X632"/>
    <mergeCell ref="Y632:AD632"/>
    <mergeCell ref="G633:X633"/>
    <mergeCell ref="Y633:AD633"/>
    <mergeCell ref="D626:F626"/>
    <mergeCell ref="D625:F625"/>
    <mergeCell ref="D632:F632"/>
    <mergeCell ref="D631:F631"/>
    <mergeCell ref="D630:F630"/>
    <mergeCell ref="D624:F624"/>
    <mergeCell ref="D623:F623"/>
    <mergeCell ref="G616:X616"/>
    <mergeCell ref="AH45:AI45"/>
    <mergeCell ref="AJ45:AK45"/>
    <mergeCell ref="AL45:AM45"/>
    <mergeCell ref="AN45:AO45"/>
    <mergeCell ref="AQ44:AR44"/>
    <mergeCell ref="AQ43:AV43"/>
    <mergeCell ref="D642:F642"/>
    <mergeCell ref="D641:F641"/>
    <mergeCell ref="D640:F640"/>
    <mergeCell ref="D639:F639"/>
    <mergeCell ref="D638:F638"/>
    <mergeCell ref="D637:F637"/>
    <mergeCell ref="D636:F636"/>
    <mergeCell ref="D635:F635"/>
    <mergeCell ref="D634:F634"/>
    <mergeCell ref="D633:F633"/>
    <mergeCell ref="G634:X634"/>
    <mergeCell ref="Y634:AD634"/>
    <mergeCell ref="G635:X635"/>
    <mergeCell ref="Y635:AD635"/>
    <mergeCell ref="G636:X636"/>
    <mergeCell ref="Y636:AD636"/>
    <mergeCell ref="G637:X637"/>
    <mergeCell ref="Y637:AD637"/>
    <mergeCell ref="AH65:AM65"/>
    <mergeCell ref="AH66:AI66"/>
    <mergeCell ref="G638:X638"/>
    <mergeCell ref="Y638:AD638"/>
    <mergeCell ref="AJ66:AK66"/>
    <mergeCell ref="AL66:AM66"/>
    <mergeCell ref="AO66:AP66"/>
    <mergeCell ref="G626:X626"/>
    <mergeCell ref="BH44:BI44"/>
    <mergeCell ref="BJ44:BK44"/>
    <mergeCell ref="BL44:BM44"/>
    <mergeCell ref="BN44:BO44"/>
    <mergeCell ref="BP44:BQ44"/>
    <mergeCell ref="AX45:AY45"/>
    <mergeCell ref="AZ45:BA45"/>
    <mergeCell ref="BB45:BC45"/>
    <mergeCell ref="BD45:BE45"/>
    <mergeCell ref="BF45:BG45"/>
    <mergeCell ref="BH45:BI45"/>
    <mergeCell ref="BJ45:BK45"/>
    <mergeCell ref="BL45:BM45"/>
    <mergeCell ref="BN45:BO45"/>
    <mergeCell ref="BP45:BQ45"/>
    <mergeCell ref="AN27:AO27"/>
    <mergeCell ref="AQ27:AR27"/>
    <mergeCell ref="AN28:AO28"/>
    <mergeCell ref="AQ28:AR28"/>
    <mergeCell ref="AN44:AO44"/>
    <mergeCell ref="BR44:BS44"/>
    <mergeCell ref="BR45:BS45"/>
    <mergeCell ref="AX43:BS43"/>
    <mergeCell ref="AH47:AI47"/>
    <mergeCell ref="AJ47:AK47"/>
    <mergeCell ref="AL47:AM47"/>
    <mergeCell ref="B51:AD51"/>
    <mergeCell ref="B53:AD53"/>
    <mergeCell ref="BU44:BV44"/>
    <mergeCell ref="BU45:BV45"/>
    <mergeCell ref="BX43:CC43"/>
    <mergeCell ref="BX44:BY44"/>
    <mergeCell ref="BZ44:CA44"/>
    <mergeCell ref="CB44:CC44"/>
    <mergeCell ref="BX45:BY45"/>
    <mergeCell ref="BZ45:CA45"/>
    <mergeCell ref="CB45:CC45"/>
    <mergeCell ref="BZ47:CA47"/>
    <mergeCell ref="CB47:CC47"/>
    <mergeCell ref="BX46:BY46"/>
    <mergeCell ref="BZ46:CA46"/>
    <mergeCell ref="CB46:CC46"/>
    <mergeCell ref="AS44:AT44"/>
    <mergeCell ref="AU44:AV44"/>
    <mergeCell ref="AQ45:AR45"/>
    <mergeCell ref="AS45:AT45"/>
    <mergeCell ref="AU45:AV45"/>
    <mergeCell ref="AX44:AY44"/>
    <mergeCell ref="AZ44:BA44"/>
    <mergeCell ref="BB44:BC44"/>
    <mergeCell ref="BD44:BE44"/>
    <mergeCell ref="BF44:BG44"/>
    <mergeCell ref="AR66:AS66"/>
    <mergeCell ref="AH67:AI67"/>
    <mergeCell ref="AJ67:AK67"/>
    <mergeCell ref="AL67:AM67"/>
    <mergeCell ref="AO67:AP67"/>
    <mergeCell ref="AR67:AS67"/>
    <mergeCell ref="AR68:AS68"/>
    <mergeCell ref="AR69:AS69"/>
    <mergeCell ref="AR70:AS70"/>
    <mergeCell ref="AR71:AS71"/>
    <mergeCell ref="AR72:AS72"/>
    <mergeCell ref="AR73:AS73"/>
    <mergeCell ref="AR74:AS74"/>
    <mergeCell ref="AR75:AS75"/>
    <mergeCell ref="AR76:AS76"/>
    <mergeCell ref="AR77:AS77"/>
    <mergeCell ref="AR78:AS78"/>
    <mergeCell ref="AR79:AS79"/>
    <mergeCell ref="AR80:AS80"/>
    <mergeCell ref="AR81:AS81"/>
    <mergeCell ref="AR82:AS82"/>
    <mergeCell ref="AR83:AS83"/>
    <mergeCell ref="AR84:AS84"/>
    <mergeCell ref="AR85:AS85"/>
    <mergeCell ref="AR86:AS86"/>
    <mergeCell ref="AR87:AS87"/>
    <mergeCell ref="AR88:AS88"/>
    <mergeCell ref="AR89:AS89"/>
    <mergeCell ref="AR90:AS90"/>
    <mergeCell ref="AR91:AS91"/>
    <mergeCell ref="AR92:AS92"/>
    <mergeCell ref="AR93:AS93"/>
    <mergeCell ref="AR94:AS94"/>
    <mergeCell ref="AR95:AS95"/>
    <mergeCell ref="AR96:AS96"/>
    <mergeCell ref="AR97:AS97"/>
    <mergeCell ref="AR98:AS98"/>
    <mergeCell ref="AR99:AS99"/>
    <mergeCell ref="AR100:AS100"/>
    <mergeCell ref="AR101:AS101"/>
    <mergeCell ref="AR102:AS102"/>
    <mergeCell ref="AR103:AS103"/>
    <mergeCell ref="AR104:AS104"/>
    <mergeCell ref="AR105:AS105"/>
    <mergeCell ref="AR106:AS106"/>
    <mergeCell ref="AR107:AS107"/>
    <mergeCell ref="AR108:AS108"/>
    <mergeCell ref="AR109:AS109"/>
    <mergeCell ref="AR110:AS110"/>
    <mergeCell ref="AR111:AS111"/>
    <mergeCell ref="AR112:AS112"/>
    <mergeCell ref="AR113:AS113"/>
    <mergeCell ref="AR114:AS114"/>
    <mergeCell ref="AR115:AS115"/>
    <mergeCell ref="AR116:AS116"/>
    <mergeCell ref="AR117:AS117"/>
    <mergeCell ref="AR118:AS118"/>
    <mergeCell ref="AR119:AS119"/>
    <mergeCell ref="AR120:AS120"/>
    <mergeCell ref="AR121:AS121"/>
    <mergeCell ref="AR122:AS122"/>
    <mergeCell ref="AR123:AS123"/>
    <mergeCell ref="AR124:AS124"/>
    <mergeCell ref="AR125:AS125"/>
    <mergeCell ref="AR126:AS126"/>
    <mergeCell ref="AR127:AS127"/>
    <mergeCell ref="AR128:AS128"/>
    <mergeCell ref="AR129:AS129"/>
    <mergeCell ref="AR130:AS130"/>
    <mergeCell ref="AR131:AS131"/>
    <mergeCell ref="AR132:AS132"/>
    <mergeCell ref="AR133:AS133"/>
    <mergeCell ref="AR134:AS134"/>
    <mergeCell ref="AR135:AS135"/>
    <mergeCell ref="AR136:AS136"/>
    <mergeCell ref="AR137:AS137"/>
    <mergeCell ref="AR138:AS138"/>
    <mergeCell ref="AR139:AS139"/>
    <mergeCell ref="AR140:AS140"/>
    <mergeCell ref="AR141:AS141"/>
    <mergeCell ref="AR142:AS142"/>
    <mergeCell ref="AR143:AS143"/>
    <mergeCell ref="AR144:AS144"/>
    <mergeCell ref="AR145:AS145"/>
    <mergeCell ref="AR146:AS146"/>
    <mergeCell ref="AR147:AS147"/>
    <mergeCell ref="AR148:AS148"/>
    <mergeCell ref="AR149:AS149"/>
    <mergeCell ref="AR150:AS150"/>
    <mergeCell ref="AR151:AS151"/>
    <mergeCell ref="AR152:AS152"/>
    <mergeCell ref="AR153:AS153"/>
    <mergeCell ref="AR154:AS154"/>
    <mergeCell ref="AR155:AS155"/>
    <mergeCell ref="AR156:AS156"/>
    <mergeCell ref="AR157:AS157"/>
    <mergeCell ref="AR158:AS158"/>
    <mergeCell ref="AR159:AS159"/>
    <mergeCell ref="AR160:AS160"/>
    <mergeCell ref="AR161:AS161"/>
    <mergeCell ref="AR162:AS162"/>
    <mergeCell ref="AR163:AS163"/>
    <mergeCell ref="AR164:AS164"/>
    <mergeCell ref="AR165:AS165"/>
    <mergeCell ref="AR166:AS166"/>
    <mergeCell ref="AR167:AS167"/>
    <mergeCell ref="AR168:AS168"/>
    <mergeCell ref="AR169:AS169"/>
    <mergeCell ref="AR170:AS170"/>
    <mergeCell ref="AR171:AS171"/>
    <mergeCell ref="AR172:AS172"/>
    <mergeCell ref="AR173:AS173"/>
    <mergeCell ref="AR174:AS174"/>
    <mergeCell ref="AR175:AS175"/>
    <mergeCell ref="AR176:AS176"/>
    <mergeCell ref="AR177:AS177"/>
    <mergeCell ref="AR178:AS178"/>
    <mergeCell ref="AR179:AS179"/>
    <mergeCell ref="AR180:AS180"/>
    <mergeCell ref="AR181:AS181"/>
    <mergeCell ref="AR182:AS182"/>
    <mergeCell ref="AR183:AS183"/>
    <mergeCell ref="AR184:AS184"/>
    <mergeCell ref="AR185:AS185"/>
    <mergeCell ref="AR186:AS186"/>
    <mergeCell ref="AR187:AS187"/>
    <mergeCell ref="AR188:AS188"/>
    <mergeCell ref="AR189:AS189"/>
    <mergeCell ref="AR190:AS190"/>
    <mergeCell ref="AR191:AS191"/>
    <mergeCell ref="AR192:AS192"/>
    <mergeCell ref="AR193:AS193"/>
    <mergeCell ref="AR194:AS194"/>
    <mergeCell ref="AR195:AS195"/>
    <mergeCell ref="AR196:AS196"/>
    <mergeCell ref="AR197:AS197"/>
    <mergeCell ref="AR198:AS198"/>
    <mergeCell ref="AR199:AS199"/>
    <mergeCell ref="AR200:AS200"/>
    <mergeCell ref="AR201:AS201"/>
    <mergeCell ref="AR202:AS202"/>
    <mergeCell ref="AR203:AS203"/>
    <mergeCell ref="AR204:AS204"/>
    <mergeCell ref="AR205:AS205"/>
    <mergeCell ref="AR206:AS206"/>
    <mergeCell ref="AR207:AS207"/>
    <mergeCell ref="AR208:AS208"/>
    <mergeCell ref="AR209:AS209"/>
    <mergeCell ref="AR210:AS210"/>
    <mergeCell ref="AR211:AS211"/>
    <mergeCell ref="AR212:AS212"/>
    <mergeCell ref="AR213:AS213"/>
    <mergeCell ref="AR214:AS214"/>
    <mergeCell ref="AR215:AS215"/>
    <mergeCell ref="AR216:AS216"/>
    <mergeCell ref="AR217:AS217"/>
    <mergeCell ref="AR218:AS218"/>
    <mergeCell ref="AR219:AS219"/>
    <mergeCell ref="AR220:AS220"/>
    <mergeCell ref="AR221:AS221"/>
    <mergeCell ref="AR222:AS222"/>
    <mergeCell ref="AR223:AS223"/>
    <mergeCell ref="AR224:AS224"/>
    <mergeCell ref="AR225:AS225"/>
    <mergeCell ref="AR226:AS226"/>
    <mergeCell ref="AR227:AS227"/>
    <mergeCell ref="AR228:AS228"/>
    <mergeCell ref="AR229:AS229"/>
    <mergeCell ref="AR230:AS230"/>
    <mergeCell ref="AR231:AS231"/>
    <mergeCell ref="AR232:AS232"/>
    <mergeCell ref="AR233:AS233"/>
    <mergeCell ref="AR234:AS234"/>
    <mergeCell ref="AR235:AS235"/>
    <mergeCell ref="AR236:AS236"/>
    <mergeCell ref="AR237:AS237"/>
    <mergeCell ref="AR238:AS238"/>
    <mergeCell ref="AR239:AS239"/>
    <mergeCell ref="AR240:AS240"/>
    <mergeCell ref="AR241:AS241"/>
    <mergeCell ref="AR242:AS242"/>
    <mergeCell ref="AR243:AS243"/>
    <mergeCell ref="AR244:AS244"/>
    <mergeCell ref="AR245:AS245"/>
    <mergeCell ref="AR246:AS246"/>
    <mergeCell ref="AR247:AS247"/>
    <mergeCell ref="AR248:AS248"/>
    <mergeCell ref="AR249:AS249"/>
    <mergeCell ref="AR250:AS250"/>
    <mergeCell ref="AR251:AS251"/>
    <mergeCell ref="AR252:AS252"/>
    <mergeCell ref="AR253:AS253"/>
    <mergeCell ref="AR254:AS254"/>
    <mergeCell ref="AR255:AS255"/>
    <mergeCell ref="AR256:AS256"/>
    <mergeCell ref="AR257:AS257"/>
    <mergeCell ref="AR258:AS258"/>
    <mergeCell ref="AR259:AS259"/>
    <mergeCell ref="AR260:AS260"/>
    <mergeCell ref="AR261:AS261"/>
    <mergeCell ref="AR262:AS262"/>
    <mergeCell ref="AR263:AS263"/>
    <mergeCell ref="AR264:AS264"/>
    <mergeCell ref="AR265:AS265"/>
    <mergeCell ref="AR266:AS266"/>
    <mergeCell ref="AR267:AS267"/>
    <mergeCell ref="AR268:AS268"/>
    <mergeCell ref="AR269:AS269"/>
    <mergeCell ref="AR270:AS270"/>
    <mergeCell ref="AR271:AS271"/>
    <mergeCell ref="AR272:AS272"/>
    <mergeCell ref="AR273:AS273"/>
    <mergeCell ref="AR274:AS274"/>
    <mergeCell ref="AR275:AS275"/>
    <mergeCell ref="AR276:AS276"/>
    <mergeCell ref="AR277:AS277"/>
    <mergeCell ref="AR278:AS278"/>
    <mergeCell ref="AR279:AS279"/>
    <mergeCell ref="AR280:AS280"/>
    <mergeCell ref="AR281:AS281"/>
    <mergeCell ref="AR282:AS282"/>
    <mergeCell ref="AR283:AS283"/>
    <mergeCell ref="AR284:AS284"/>
    <mergeCell ref="AR285:AS285"/>
    <mergeCell ref="AR286:AS286"/>
    <mergeCell ref="AR287:AS287"/>
    <mergeCell ref="AR288:AS288"/>
    <mergeCell ref="AR289:AS289"/>
    <mergeCell ref="AR290:AS290"/>
    <mergeCell ref="AR291:AS291"/>
    <mergeCell ref="AR292:AS292"/>
    <mergeCell ref="AR293:AS293"/>
    <mergeCell ref="AR294:AS294"/>
    <mergeCell ref="AR295:AS295"/>
    <mergeCell ref="AR296:AS296"/>
    <mergeCell ref="AR297:AS297"/>
    <mergeCell ref="AR298:AS298"/>
    <mergeCell ref="AR299:AS299"/>
    <mergeCell ref="AR300:AS300"/>
    <mergeCell ref="AR301:AS301"/>
    <mergeCell ref="AR302:AS302"/>
    <mergeCell ref="AR303:AS303"/>
    <mergeCell ref="AR304:AS304"/>
    <mergeCell ref="AR305:AS305"/>
    <mergeCell ref="AR306:AS306"/>
    <mergeCell ref="AR307:AS307"/>
    <mergeCell ref="AR308:AS308"/>
    <mergeCell ref="AR309:AS309"/>
    <mergeCell ref="AR310:AS310"/>
    <mergeCell ref="AR311:AS311"/>
    <mergeCell ref="AR312:AS312"/>
    <mergeCell ref="AR313:AS313"/>
    <mergeCell ref="AR314:AS314"/>
    <mergeCell ref="AR315:AS315"/>
    <mergeCell ref="AR316:AS316"/>
    <mergeCell ref="AR317:AS317"/>
    <mergeCell ref="AR318:AS318"/>
    <mergeCell ref="AR319:AS319"/>
    <mergeCell ref="AR320:AS320"/>
    <mergeCell ref="AR321:AS321"/>
    <mergeCell ref="AR322:AS322"/>
    <mergeCell ref="AR323:AS323"/>
    <mergeCell ref="AR324:AS324"/>
    <mergeCell ref="AR325:AS325"/>
    <mergeCell ref="AR326:AS326"/>
    <mergeCell ref="AR327:AS327"/>
    <mergeCell ref="AR328:AS328"/>
    <mergeCell ref="AR329:AS329"/>
    <mergeCell ref="AR330:AS330"/>
    <mergeCell ref="AR331:AS331"/>
    <mergeCell ref="AR332:AS332"/>
    <mergeCell ref="AR333:AS333"/>
    <mergeCell ref="AR334:AS334"/>
    <mergeCell ref="AR335:AS335"/>
    <mergeCell ref="AR336:AS336"/>
    <mergeCell ref="AR337:AS337"/>
    <mergeCell ref="AR338:AS338"/>
    <mergeCell ref="AR339:AS339"/>
    <mergeCell ref="AR340:AS340"/>
    <mergeCell ref="AR341:AS341"/>
    <mergeCell ref="AR342:AS342"/>
    <mergeCell ref="AR343:AS343"/>
    <mergeCell ref="AR344:AS344"/>
    <mergeCell ref="AR345:AS345"/>
    <mergeCell ref="AR346:AS346"/>
    <mergeCell ref="AR347:AS347"/>
    <mergeCell ref="AR348:AS348"/>
    <mergeCell ref="AR349:AS349"/>
    <mergeCell ref="AR350:AS350"/>
    <mergeCell ref="AR351:AS351"/>
    <mergeCell ref="AR352:AS352"/>
    <mergeCell ref="AR353:AS353"/>
    <mergeCell ref="AR354:AS354"/>
    <mergeCell ref="AR355:AS355"/>
    <mergeCell ref="AR356:AS356"/>
    <mergeCell ref="AR357:AS357"/>
    <mergeCell ref="AR358:AS358"/>
    <mergeCell ref="AR359:AS359"/>
    <mergeCell ref="AR360:AS360"/>
    <mergeCell ref="AR361:AS361"/>
    <mergeCell ref="AR362:AS362"/>
    <mergeCell ref="AR363:AS363"/>
    <mergeCell ref="AR364:AS364"/>
    <mergeCell ref="AR365:AS365"/>
    <mergeCell ref="AR366:AS366"/>
    <mergeCell ref="AR367:AS367"/>
    <mergeCell ref="AR368:AS368"/>
    <mergeCell ref="AR369:AS369"/>
    <mergeCell ref="AR370:AS370"/>
    <mergeCell ref="AR371:AS371"/>
    <mergeCell ref="AR372:AS372"/>
    <mergeCell ref="AR373:AS373"/>
    <mergeCell ref="AR374:AS374"/>
    <mergeCell ref="AR375:AS375"/>
    <mergeCell ref="AR376:AS376"/>
    <mergeCell ref="AR377:AS377"/>
    <mergeCell ref="AR378:AS378"/>
    <mergeCell ref="AR379:AS379"/>
    <mergeCell ref="AR380:AS380"/>
    <mergeCell ref="AR381:AS381"/>
    <mergeCell ref="AR382:AS382"/>
    <mergeCell ref="AR383:AS383"/>
    <mergeCell ref="AR384:AS384"/>
    <mergeCell ref="AR385:AS385"/>
    <mergeCell ref="AR386:AS386"/>
    <mergeCell ref="AR387:AS387"/>
    <mergeCell ref="AR388:AS388"/>
    <mergeCell ref="AR389:AS389"/>
    <mergeCell ref="AR390:AS390"/>
    <mergeCell ref="AR391:AS391"/>
    <mergeCell ref="AR392:AS392"/>
    <mergeCell ref="AR393:AS393"/>
    <mergeCell ref="AR394:AS394"/>
    <mergeCell ref="AR395:AS395"/>
    <mergeCell ref="AR396:AS396"/>
    <mergeCell ref="AR397:AS397"/>
    <mergeCell ref="AR398:AS398"/>
    <mergeCell ref="AR399:AS399"/>
    <mergeCell ref="AR400:AS400"/>
    <mergeCell ref="AR401:AS401"/>
    <mergeCell ref="AR402:AS402"/>
    <mergeCell ref="AR403:AS403"/>
    <mergeCell ref="AR404:AS404"/>
    <mergeCell ref="AR405:AS405"/>
    <mergeCell ref="AR406:AS406"/>
    <mergeCell ref="AR407:AS407"/>
    <mergeCell ref="AR408:AS408"/>
    <mergeCell ref="AR409:AS409"/>
    <mergeCell ref="AR410:AS410"/>
    <mergeCell ref="AR411:AS411"/>
    <mergeCell ref="AR412:AS412"/>
    <mergeCell ref="AR413:AS413"/>
    <mergeCell ref="AR414:AS414"/>
    <mergeCell ref="AR415:AS415"/>
    <mergeCell ref="AR416:AS416"/>
    <mergeCell ref="AR417:AS417"/>
    <mergeCell ref="AR418:AS418"/>
    <mergeCell ref="AR419:AS419"/>
    <mergeCell ref="AR420:AS420"/>
    <mergeCell ref="AR421:AS421"/>
    <mergeCell ref="AR422:AS422"/>
    <mergeCell ref="AR423:AS423"/>
    <mergeCell ref="AR424:AS424"/>
    <mergeCell ref="AR425:AS425"/>
    <mergeCell ref="AR426:AS426"/>
    <mergeCell ref="AR427:AS427"/>
    <mergeCell ref="AR428:AS428"/>
    <mergeCell ref="AR429:AS429"/>
    <mergeCell ref="AR430:AS430"/>
    <mergeCell ref="AR431:AS431"/>
    <mergeCell ref="AR432:AS432"/>
    <mergeCell ref="AR433:AS433"/>
    <mergeCell ref="AR434:AS434"/>
    <mergeCell ref="AR435:AS435"/>
    <mergeCell ref="AR436:AS436"/>
    <mergeCell ref="AR437:AS437"/>
    <mergeCell ref="AR438:AS438"/>
    <mergeCell ref="AR439:AS439"/>
    <mergeCell ref="AR440:AS440"/>
    <mergeCell ref="AR441:AS441"/>
    <mergeCell ref="AR442:AS442"/>
    <mergeCell ref="AR443:AS443"/>
    <mergeCell ref="AR444:AS444"/>
    <mergeCell ref="AR445:AS445"/>
    <mergeCell ref="AR446:AS446"/>
    <mergeCell ref="AR447:AS447"/>
    <mergeCell ref="AR448:AS448"/>
    <mergeCell ref="AR449:AS449"/>
    <mergeCell ref="AR450:AS450"/>
    <mergeCell ref="AR451:AS451"/>
    <mergeCell ref="AR452:AS452"/>
    <mergeCell ref="AR453:AS453"/>
    <mergeCell ref="AR454:AS454"/>
    <mergeCell ref="AR455:AS455"/>
    <mergeCell ref="AR456:AS456"/>
    <mergeCell ref="AR457:AS457"/>
    <mergeCell ref="AR458:AS458"/>
    <mergeCell ref="AR459:AS459"/>
    <mergeCell ref="AR460:AS460"/>
    <mergeCell ref="AR461:AS461"/>
    <mergeCell ref="AR462:AS462"/>
    <mergeCell ref="AR463:AS463"/>
    <mergeCell ref="AR464:AS464"/>
    <mergeCell ref="AR465:AS465"/>
    <mergeCell ref="AR466:AS466"/>
    <mergeCell ref="AR467:AS467"/>
    <mergeCell ref="AR468:AS468"/>
    <mergeCell ref="AR469:AS469"/>
    <mergeCell ref="AR470:AS470"/>
    <mergeCell ref="AR471:AS471"/>
    <mergeCell ref="AR472:AS472"/>
    <mergeCell ref="AR473:AS473"/>
    <mergeCell ref="AR474:AS474"/>
    <mergeCell ref="AR475:AS475"/>
    <mergeCell ref="AR476:AS476"/>
    <mergeCell ref="AR477:AS477"/>
    <mergeCell ref="AR478:AS478"/>
    <mergeCell ref="AR479:AS479"/>
    <mergeCell ref="AR480:AS480"/>
    <mergeCell ref="AR481:AS481"/>
    <mergeCell ref="AR482:AS482"/>
    <mergeCell ref="AR483:AS483"/>
    <mergeCell ref="AR484:AS484"/>
    <mergeCell ref="AR485:AS485"/>
    <mergeCell ref="AR486:AS486"/>
    <mergeCell ref="AR487:AS487"/>
    <mergeCell ref="AR488:AS488"/>
    <mergeCell ref="AR489:AS489"/>
    <mergeCell ref="AR490:AS490"/>
    <mergeCell ref="AR491:AS491"/>
    <mergeCell ref="AR492:AS492"/>
    <mergeCell ref="AR493:AS493"/>
    <mergeCell ref="AR494:AS494"/>
    <mergeCell ref="AR495:AS495"/>
    <mergeCell ref="AR496:AS496"/>
    <mergeCell ref="AR497:AS497"/>
    <mergeCell ref="AR498:AS498"/>
    <mergeCell ref="AR499:AS499"/>
    <mergeCell ref="AR500:AS500"/>
    <mergeCell ref="AR501:AS501"/>
    <mergeCell ref="AR502:AS502"/>
    <mergeCell ref="AR503:AS503"/>
    <mergeCell ref="AR504:AS504"/>
    <mergeCell ref="AR505:AS505"/>
    <mergeCell ref="AR506:AS506"/>
    <mergeCell ref="AR507:AS507"/>
    <mergeCell ref="AR508:AS508"/>
    <mergeCell ref="AR509:AS509"/>
    <mergeCell ref="AR510:AS510"/>
    <mergeCell ref="AR511:AS511"/>
    <mergeCell ref="AR512:AS512"/>
    <mergeCell ref="AR513:AS513"/>
    <mergeCell ref="AR514:AS514"/>
    <mergeCell ref="AR515:AS515"/>
    <mergeCell ref="AR516:AS516"/>
    <mergeCell ref="AR517:AS517"/>
    <mergeCell ref="AR518:AS518"/>
    <mergeCell ref="AR519:AS519"/>
    <mergeCell ref="AR520:AS520"/>
    <mergeCell ref="AR521:AS521"/>
    <mergeCell ref="AR522:AS522"/>
    <mergeCell ref="AR523:AS523"/>
    <mergeCell ref="AR524:AS524"/>
    <mergeCell ref="AR525:AS525"/>
    <mergeCell ref="AR526:AS526"/>
    <mergeCell ref="AR527:AS527"/>
    <mergeCell ref="AR528:AS528"/>
    <mergeCell ref="AR529:AS529"/>
    <mergeCell ref="AR530:AS530"/>
    <mergeCell ref="AR531:AS531"/>
    <mergeCell ref="AR532:AS532"/>
    <mergeCell ref="AR533:AS533"/>
    <mergeCell ref="AR534:AS534"/>
    <mergeCell ref="AR535:AS535"/>
    <mergeCell ref="AR536:AS536"/>
    <mergeCell ref="AR537:AS537"/>
    <mergeCell ref="AR538:AS538"/>
    <mergeCell ref="AR539:AS539"/>
    <mergeCell ref="AR540:AS540"/>
    <mergeCell ref="AR541:AS541"/>
    <mergeCell ref="AR542:AS542"/>
    <mergeCell ref="AR543:AS543"/>
    <mergeCell ref="AR544:AS544"/>
    <mergeCell ref="AR545:AS545"/>
    <mergeCell ref="AR546:AS546"/>
    <mergeCell ref="AR547:AS547"/>
    <mergeCell ref="AR548:AS548"/>
    <mergeCell ref="AR549:AS549"/>
    <mergeCell ref="AR550:AS550"/>
    <mergeCell ref="AR551:AS551"/>
    <mergeCell ref="AR552:AS552"/>
    <mergeCell ref="AR553:AS553"/>
    <mergeCell ref="AR554:AS554"/>
    <mergeCell ref="AR555:AS555"/>
    <mergeCell ref="AR556:AS556"/>
    <mergeCell ref="AR557:AS557"/>
    <mergeCell ref="AR558:AS558"/>
    <mergeCell ref="AR559:AS559"/>
    <mergeCell ref="AR560:AS560"/>
    <mergeCell ref="AR561:AS561"/>
    <mergeCell ref="AR562:AS562"/>
    <mergeCell ref="AR563:AS563"/>
    <mergeCell ref="AR564:AS564"/>
    <mergeCell ref="AR565:AS565"/>
    <mergeCell ref="AR566:AS566"/>
    <mergeCell ref="AR567:AS567"/>
    <mergeCell ref="AR568:AS568"/>
    <mergeCell ref="AR569:AS569"/>
    <mergeCell ref="AR570:AS570"/>
    <mergeCell ref="AR571:AS571"/>
    <mergeCell ref="AR572:AS572"/>
    <mergeCell ref="AR573:AS573"/>
    <mergeCell ref="AR574:AS574"/>
    <mergeCell ref="AR575:AS575"/>
    <mergeCell ref="AR576:AS576"/>
    <mergeCell ref="AR577:AS577"/>
    <mergeCell ref="AR578:AS578"/>
    <mergeCell ref="AR579:AS579"/>
    <mergeCell ref="AR580:AS580"/>
    <mergeCell ref="AR581:AS581"/>
    <mergeCell ref="AR582:AS582"/>
    <mergeCell ref="AR583:AS583"/>
    <mergeCell ref="AR584:AS584"/>
    <mergeCell ref="AR585:AS585"/>
    <mergeCell ref="AR586:AS586"/>
    <mergeCell ref="AR587:AS587"/>
    <mergeCell ref="AR588:AS588"/>
    <mergeCell ref="AR589:AS589"/>
    <mergeCell ref="AR590:AS590"/>
    <mergeCell ref="AR591:AS591"/>
    <mergeCell ref="AR592:AS592"/>
    <mergeCell ref="AR593:AS593"/>
    <mergeCell ref="AR594:AS594"/>
    <mergeCell ref="AR595:AS595"/>
    <mergeCell ref="AR596:AS596"/>
    <mergeCell ref="AR597:AS597"/>
    <mergeCell ref="AR598:AS598"/>
    <mergeCell ref="AR599:AS599"/>
    <mergeCell ref="AR600:AS600"/>
    <mergeCell ref="AR601:AS601"/>
    <mergeCell ref="AR602:AS602"/>
    <mergeCell ref="AR603:AS603"/>
    <mergeCell ref="AR604:AS604"/>
    <mergeCell ref="AR605:AS605"/>
    <mergeCell ref="AR606:AS606"/>
    <mergeCell ref="AR607:AS607"/>
    <mergeCell ref="AR608:AS608"/>
    <mergeCell ref="AR609:AS609"/>
    <mergeCell ref="AR610:AS610"/>
    <mergeCell ref="AR611:AS611"/>
    <mergeCell ref="AR612:AS612"/>
    <mergeCell ref="AR613:AS613"/>
    <mergeCell ref="AR614:AS614"/>
    <mergeCell ref="AR615:AS615"/>
    <mergeCell ref="AR616:AS616"/>
    <mergeCell ref="AR617:AS617"/>
    <mergeCell ref="AR635:AS635"/>
    <mergeCell ref="AR636:AS636"/>
    <mergeCell ref="AR637:AS637"/>
    <mergeCell ref="AR638:AS638"/>
    <mergeCell ref="AR639:AS639"/>
    <mergeCell ref="AR640:AS640"/>
    <mergeCell ref="AR641:AS641"/>
    <mergeCell ref="AR642:AS642"/>
    <mergeCell ref="AR643:AS643"/>
    <mergeCell ref="AR618:AS618"/>
    <mergeCell ref="AR619:AS619"/>
    <mergeCell ref="AR620:AS620"/>
    <mergeCell ref="AR621:AS621"/>
    <mergeCell ref="AR622:AS622"/>
    <mergeCell ref="AR623:AS623"/>
    <mergeCell ref="AR624:AS624"/>
    <mergeCell ref="AR625:AS625"/>
    <mergeCell ref="AR626:AS626"/>
    <mergeCell ref="AR627:AS627"/>
    <mergeCell ref="AR628:AS628"/>
    <mergeCell ref="AR629:AS629"/>
    <mergeCell ref="AR630:AS630"/>
    <mergeCell ref="AR631:AS631"/>
    <mergeCell ref="AR632:AS632"/>
    <mergeCell ref="AR633:AS633"/>
    <mergeCell ref="AR634:AS634"/>
  </mergeCells>
  <conditionalFormatting sqref="A1:XFD1048576">
    <cfRule type="expression" dxfId="214" priority="15" stopIfTrue="1">
      <formula>AND($A$1&lt;&gt;"",SEARCH("igual o mayor",A1)&gt;0)</formula>
    </cfRule>
    <cfRule type="expression" dxfId="213" priority="16" stopIfTrue="1">
      <formula>AND($A$1&lt;&gt;"",SEARCH("igual o menor",A1)&gt;0)</formula>
    </cfRule>
    <cfRule type="expression" dxfId="212" priority="17" stopIfTrue="1">
      <formula>AND($A$1&lt;&gt;"",SEARCH("pase a la pregunta",A1)&gt;0)</formula>
    </cfRule>
    <cfRule type="expression" dxfId="211" priority="18" stopIfTrue="1">
      <formula>AND($A$1&lt;&gt;"",SEARCH("en blanco",A1)&gt;0)</formula>
    </cfRule>
    <cfRule type="expression" dxfId="210" priority="19" stopIfTrue="1">
      <formula>AND($A$1&lt;&gt;"",SEARCH("no puede registrar",A1)&gt;0)</formula>
    </cfRule>
    <cfRule type="expression" dxfId="209" priority="20" stopIfTrue="1">
      <formula>AND($A$1&lt;&gt;"",SUM(A1)&gt;0)</formula>
    </cfRule>
    <cfRule type="expression" dxfId="208" priority="21" stopIfTrue="1">
      <formula>AND($A$1&lt;&gt;"",SEARCH("la pregunta",A1)&gt;0)</formula>
    </cfRule>
    <cfRule type="expression" dxfId="207" priority="22" stopIfTrue="1">
      <formula>AND($A$1&lt;&gt;"",SEARCH("igual o mayor",A1)&gt;0)</formula>
    </cfRule>
    <cfRule type="expression" dxfId="206" priority="23" stopIfTrue="1">
      <formula>AND($A$1&lt;&gt;"",SEARCH("igual o menor",A1)&gt;0)</formula>
    </cfRule>
    <cfRule type="expression" dxfId="205" priority="24" stopIfTrue="1">
      <formula>AND($A$1&lt;&gt;"",SEARCH("pase a la pregunta",A1)&gt;0)</formula>
    </cfRule>
    <cfRule type="expression" dxfId="204" priority="25" stopIfTrue="1">
      <formula>AND($A$1&lt;&gt;"",SEARCH("en blanco",A1)&gt;0)</formula>
    </cfRule>
    <cfRule type="expression" dxfId="203" priority="26" stopIfTrue="1">
      <formula>AND($A$1&lt;&gt;"",SEARCH("no puede registrar",A1)&gt;0)</formula>
    </cfRule>
    <cfRule type="expression" dxfId="202" priority="27" stopIfTrue="1">
      <formula>AND($A$1&lt;&gt;"",SUM(A1)&gt;0)</formula>
    </cfRule>
    <cfRule type="expression" dxfId="201" priority="28" stopIfTrue="1">
      <formula>AND($A$1&lt;&gt;"",SEARCH("la pregunta",A1)&gt;0)</formula>
    </cfRule>
  </conditionalFormatting>
  <conditionalFormatting sqref="C28:AD28 C45:AD45 M63:AA63 AC63:AD63 D68:AD642">
    <cfRule type="expression" dxfId="200" priority="14">
      <formula>$AH$11=1</formula>
    </cfRule>
  </conditionalFormatting>
  <conditionalFormatting sqref="C45:AD45 M63:AA63 AC63:AD63 Y67:AD67 D68:AD642">
    <cfRule type="expression" dxfId="199" priority="5">
      <formula>$AH$28=1</formula>
    </cfRule>
  </conditionalFormatting>
  <conditionalFormatting sqref="F47:AD47">
    <cfRule type="expression" dxfId="198" priority="11">
      <formula>$AJ$47=0</formula>
    </cfRule>
  </conditionalFormatting>
  <conditionalFormatting sqref="Q28:AD28">
    <cfRule type="expression" dxfId="197" priority="10">
      <formula>$AH$28=1</formula>
    </cfRule>
  </conditionalFormatting>
  <dataValidations disablePrompts="1" count="1">
    <dataValidation type="list" allowBlank="1" showInputMessage="1" showErrorMessage="1" sqref="C28:P28">
      <formula1>"1,2,9"</formula1>
    </dataValidation>
  </dataValidations>
  <hyperlinks>
    <hyperlink ref="AA7:AD7" location="Índice!B27" display="Índic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3 Sección VII
Cuestionario</oddHeader>
    <oddFooter>&amp;LCenso Nacional de Gobiernos Estatales 2026&amp;R&amp;P de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pageSetUpPr autoPageBreaks="0"/>
  </sheetPr>
  <dimension ref="A1:CF87"/>
  <sheetViews>
    <sheetView showGridLines="0" view="pageBreakPreview" zoomScale="120" zoomScaleNormal="100" zoomScaleSheetLayoutView="120" workbookViewId="0"/>
  </sheetViews>
  <sheetFormatPr baseColWidth="10" defaultColWidth="0" defaultRowHeight="0" customHeight="1" zeroHeight="1"/>
  <cols>
    <col min="1" max="1" width="5.7109375" style="29" customWidth="1"/>
    <col min="2" max="38" width="3.7109375" style="29" customWidth="1"/>
    <col min="39" max="39" width="5.7109375" style="29" customWidth="1"/>
    <col min="40" max="40" width="3.7109375" style="37" hidden="1" customWidth="1"/>
    <col min="41" max="52" width="3.7109375" hidden="1" customWidth="1"/>
    <col min="53" max="53" width="3.5703125" hidden="1" customWidth="1"/>
    <col min="54" max="16384" width="3.7109375" hidden="1"/>
  </cols>
  <sheetData>
    <row r="1" spans="2:47" ht="173.25" customHeight="1">
      <c r="B1" s="535" t="s">
        <v>8172</v>
      </c>
      <c r="C1" s="535"/>
      <c r="D1" s="535"/>
      <c r="E1" s="535"/>
      <c r="F1" s="535"/>
      <c r="G1" s="535"/>
      <c r="H1" s="535"/>
      <c r="I1" s="535"/>
      <c r="J1" s="535"/>
      <c r="K1" s="535"/>
      <c r="L1" s="535"/>
      <c r="M1" s="535"/>
      <c r="N1" s="535"/>
      <c r="O1" s="535"/>
      <c r="P1" s="535"/>
      <c r="Q1" s="535"/>
      <c r="R1" s="535"/>
      <c r="S1" s="535"/>
      <c r="T1" s="535"/>
      <c r="U1" s="535"/>
      <c r="V1" s="535"/>
      <c r="W1" s="535"/>
      <c r="X1" s="535"/>
      <c r="Y1" s="535"/>
      <c r="Z1" s="535"/>
      <c r="AA1" s="535"/>
      <c r="AB1" s="535"/>
      <c r="AC1" s="535"/>
      <c r="AD1" s="535"/>
      <c r="AE1" s="535"/>
      <c r="AF1" s="535"/>
      <c r="AG1" s="535"/>
      <c r="AH1" s="535"/>
      <c r="AI1" s="535"/>
      <c r="AJ1" s="535"/>
      <c r="AK1" s="535"/>
      <c r="AL1" s="535"/>
    </row>
    <row r="2" spans="2:47" ht="15" customHeight="1">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row>
    <row r="3" spans="2:47" ht="45" customHeight="1">
      <c r="B3" s="536" t="s">
        <v>8170</v>
      </c>
      <c r="C3" s="536"/>
      <c r="D3" s="536"/>
      <c r="E3" s="536"/>
      <c r="F3" s="536"/>
      <c r="G3" s="536"/>
      <c r="H3" s="536"/>
      <c r="I3" s="536"/>
      <c r="J3" s="536"/>
      <c r="K3" s="536"/>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row>
    <row r="4" spans="2:47" ht="15" customHeight="1">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row>
    <row r="5" spans="2:47" ht="60" customHeight="1">
      <c r="B5" s="536" t="s">
        <v>2340</v>
      </c>
      <c r="C5" s="536"/>
      <c r="D5" s="536"/>
      <c r="E5" s="536"/>
      <c r="F5" s="536"/>
      <c r="G5" s="536"/>
      <c r="H5" s="536"/>
      <c r="I5" s="536"/>
      <c r="J5" s="536"/>
      <c r="K5" s="536"/>
      <c r="L5" s="536"/>
      <c r="M5" s="536"/>
      <c r="N5" s="536"/>
      <c r="O5" s="536"/>
      <c r="P5" s="536"/>
      <c r="Q5" s="536"/>
      <c r="R5" s="536"/>
      <c r="S5" s="536"/>
      <c r="T5" s="536"/>
      <c r="U5" s="536"/>
      <c r="V5" s="536"/>
      <c r="W5" s="536"/>
      <c r="X5" s="536"/>
      <c r="Y5" s="536"/>
      <c r="Z5" s="536"/>
      <c r="AA5" s="536"/>
      <c r="AB5" s="536"/>
      <c r="AC5" s="536"/>
      <c r="AD5" s="536"/>
      <c r="AE5" s="536"/>
      <c r="AF5" s="536"/>
      <c r="AG5" s="536"/>
      <c r="AH5" s="536"/>
      <c r="AI5" s="536"/>
      <c r="AJ5" s="536"/>
      <c r="AK5" s="536"/>
      <c r="AL5" s="536"/>
    </row>
    <row r="6" spans="2:47" ht="15" customHeight="1"/>
    <row r="7" spans="2:47" ht="15" customHeight="1" thickBot="1">
      <c r="B7" s="17" t="s">
        <v>1</v>
      </c>
      <c r="C7"/>
      <c r="D7"/>
      <c r="E7"/>
      <c r="F7"/>
      <c r="G7"/>
      <c r="H7"/>
      <c r="I7"/>
      <c r="J7"/>
      <c r="K7"/>
      <c r="L7"/>
      <c r="M7"/>
      <c r="N7" s="17" t="s">
        <v>2</v>
      </c>
      <c r="O7"/>
      <c r="P7" s="12"/>
      <c r="Q7" s="12"/>
      <c r="R7" s="12"/>
      <c r="S7" s="12"/>
      <c r="T7" s="12"/>
      <c r="U7" s="12"/>
      <c r="V7" s="12"/>
      <c r="W7" s="12"/>
      <c r="X7" s="12"/>
      <c r="Y7" s="12"/>
      <c r="Z7" s="12"/>
      <c r="AA7" s="12"/>
      <c r="AB7" s="12"/>
      <c r="AC7" s="12"/>
      <c r="AD7" s="12"/>
      <c r="AE7" s="12"/>
      <c r="AF7" s="12"/>
      <c r="AG7" s="12"/>
      <c r="AH7" s="12"/>
      <c r="AI7" s="543" t="s">
        <v>0</v>
      </c>
      <c r="AJ7" s="543"/>
      <c r="AK7" s="543"/>
      <c r="AL7" s="543"/>
    </row>
    <row r="8" spans="2:47" ht="15" customHeight="1" thickBot="1">
      <c r="B8" s="537" t="str">
        <f>IF(Presentación!B8="","",Presentación!B8)</f>
        <v>Veracruz de Ignacio de la Llave</v>
      </c>
      <c r="C8" s="538"/>
      <c r="D8" s="538"/>
      <c r="E8" s="538"/>
      <c r="F8" s="538"/>
      <c r="G8" s="538"/>
      <c r="H8" s="538"/>
      <c r="I8" s="538"/>
      <c r="J8" s="538"/>
      <c r="K8" s="538"/>
      <c r="L8" s="539"/>
      <c r="M8" s="18"/>
      <c r="N8" s="537" t="str">
        <f>IF(Presentación!N8="","",Presentación!N8)</f>
        <v>230</v>
      </c>
      <c r="O8" s="539"/>
      <c r="P8" s="12"/>
      <c r="Q8" s="12"/>
      <c r="R8" s="12"/>
      <c r="S8" s="12"/>
      <c r="T8" s="12"/>
      <c r="U8" s="12"/>
      <c r="V8" s="12"/>
      <c r="W8" s="12"/>
      <c r="X8" s="12"/>
      <c r="Y8" s="12"/>
      <c r="Z8" s="12"/>
      <c r="AA8" s="12"/>
      <c r="AB8" s="12"/>
      <c r="AC8" s="12"/>
      <c r="AD8" s="12"/>
      <c r="AE8" s="12"/>
      <c r="AF8" s="12"/>
      <c r="AG8" s="12"/>
      <c r="AH8" s="12"/>
      <c r="AI8" s="12"/>
      <c r="AJ8" s="12"/>
      <c r="AK8" s="12"/>
      <c r="AL8" s="12"/>
    </row>
    <row r="9" spans="2:47" ht="15" hidden="1">
      <c r="B9" s="12"/>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row>
    <row r="10" spans="2:47" ht="15" customHeight="1">
      <c r="B10" s="71"/>
      <c r="C10" s="71"/>
      <c r="D10" s="71"/>
      <c r="E10" s="71"/>
      <c r="F10" s="71"/>
      <c r="G10" s="71"/>
      <c r="H10" s="71"/>
      <c r="I10" s="71"/>
      <c r="J10" s="71"/>
      <c r="K10" s="71"/>
      <c r="L10" s="71"/>
      <c r="M10" s="18"/>
      <c r="N10" s="72"/>
      <c r="O10" s="15"/>
      <c r="P10" s="8"/>
      <c r="Q10" s="8"/>
      <c r="R10" s="8"/>
      <c r="S10" s="8"/>
      <c r="T10" s="8"/>
      <c r="U10" s="8"/>
      <c r="V10" s="8"/>
      <c r="W10" s="8"/>
      <c r="X10" s="8"/>
      <c r="Y10" s="8"/>
      <c r="Z10" s="8"/>
      <c r="AA10" s="8"/>
      <c r="AB10" s="8"/>
      <c r="AC10" s="8"/>
      <c r="AD10" s="8"/>
      <c r="AE10" s="8"/>
      <c r="AF10" s="15"/>
      <c r="AG10" s="15"/>
      <c r="AH10" s="15"/>
      <c r="AI10" s="1192" t="s">
        <v>519</v>
      </c>
      <c r="AJ10" s="1192"/>
      <c r="AK10" s="1192"/>
      <c r="AL10" s="1192"/>
    </row>
    <row r="11" spans="2:47" ht="15" customHeight="1"/>
    <row r="12" spans="2:47" ht="15" customHeight="1">
      <c r="B12" s="778" t="s">
        <v>520</v>
      </c>
      <c r="C12" s="779"/>
      <c r="D12" s="779"/>
      <c r="E12" s="779"/>
      <c r="F12" s="779"/>
      <c r="G12" s="779"/>
      <c r="H12" s="779"/>
      <c r="I12" s="779"/>
      <c r="J12" s="779"/>
      <c r="K12" s="779"/>
      <c r="L12" s="779"/>
      <c r="M12" s="779"/>
      <c r="N12" s="779"/>
      <c r="O12" s="779"/>
      <c r="P12" s="779"/>
      <c r="Q12" s="779"/>
      <c r="R12" s="779"/>
      <c r="S12" s="779"/>
      <c r="T12" s="779"/>
      <c r="U12" s="779"/>
      <c r="V12" s="779"/>
      <c r="W12" s="779"/>
      <c r="X12" s="779"/>
      <c r="Y12" s="779"/>
      <c r="Z12" s="779"/>
      <c r="AA12" s="779"/>
      <c r="AB12" s="779"/>
      <c r="AC12" s="779"/>
      <c r="AD12" s="779"/>
      <c r="AE12" s="779"/>
      <c r="AF12" s="779"/>
      <c r="AG12" s="779"/>
      <c r="AH12" s="779"/>
      <c r="AI12" s="779"/>
      <c r="AJ12" s="779"/>
      <c r="AK12" s="779"/>
      <c r="AL12" s="780"/>
      <c r="AP12" s="560" t="s">
        <v>7211</v>
      </c>
      <c r="AQ12" s="560"/>
      <c r="AR12" s="560" t="s">
        <v>7212</v>
      </c>
      <c r="AS12" s="560"/>
      <c r="AT12" s="560" t="s">
        <v>7213</v>
      </c>
      <c r="AU12" s="560"/>
    </row>
    <row r="13" spans="2:47" ht="15" customHeight="1">
      <c r="B13" s="124"/>
      <c r="C13" s="578" t="s">
        <v>952</v>
      </c>
      <c r="D13" s="578"/>
      <c r="E13" s="578"/>
      <c r="F13" s="578"/>
      <c r="G13" s="578"/>
      <c r="H13" s="578"/>
      <c r="I13" s="578"/>
      <c r="J13" s="578"/>
      <c r="K13" s="578"/>
      <c r="L13" s="578"/>
      <c r="M13" s="578"/>
      <c r="N13" s="578"/>
      <c r="O13" s="578"/>
      <c r="P13" s="578"/>
      <c r="Q13" s="578"/>
      <c r="R13" s="578"/>
      <c r="S13" s="578"/>
      <c r="T13" s="578"/>
      <c r="U13" s="578"/>
      <c r="V13" s="578"/>
      <c r="W13" s="578"/>
      <c r="X13" s="578"/>
      <c r="Y13" s="578"/>
      <c r="Z13" s="578"/>
      <c r="AA13" s="578"/>
      <c r="AB13" s="578"/>
      <c r="AC13" s="578"/>
      <c r="AD13" s="578"/>
      <c r="AE13" s="578"/>
      <c r="AF13" s="578"/>
      <c r="AG13" s="578"/>
      <c r="AH13" s="578"/>
      <c r="AI13" s="578"/>
      <c r="AJ13" s="578"/>
      <c r="AK13" s="578"/>
      <c r="AL13" s="579"/>
      <c r="AP13" s="994">
        <f>COUNTBLANK(D24:AL63)</f>
        <v>1360</v>
      </c>
      <c r="AQ13" s="994"/>
      <c r="AR13" s="560">
        <v>1360</v>
      </c>
      <c r="AS13" s="560"/>
      <c r="AT13" s="560"/>
      <c r="AU13" s="560"/>
    </row>
    <row r="14" spans="2:47" ht="24" customHeight="1">
      <c r="B14" s="125"/>
      <c r="C14" s="578" t="s">
        <v>2033</v>
      </c>
      <c r="D14" s="578"/>
      <c r="E14" s="578"/>
      <c r="F14" s="578"/>
      <c r="G14" s="578"/>
      <c r="H14" s="578"/>
      <c r="I14" s="578"/>
      <c r="J14" s="578"/>
      <c r="K14" s="578"/>
      <c r="L14" s="578"/>
      <c r="M14" s="578"/>
      <c r="N14" s="578"/>
      <c r="O14" s="578"/>
      <c r="P14" s="578"/>
      <c r="Q14" s="578"/>
      <c r="R14" s="578"/>
      <c r="S14" s="578"/>
      <c r="T14" s="578"/>
      <c r="U14" s="578"/>
      <c r="V14" s="578"/>
      <c r="W14" s="578"/>
      <c r="X14" s="578"/>
      <c r="Y14" s="578"/>
      <c r="Z14" s="578"/>
      <c r="AA14" s="578"/>
      <c r="AB14" s="578"/>
      <c r="AC14" s="578"/>
      <c r="AD14" s="578"/>
      <c r="AE14" s="578"/>
      <c r="AF14" s="578"/>
      <c r="AG14" s="578"/>
      <c r="AH14" s="578"/>
      <c r="AI14" s="578"/>
      <c r="AJ14" s="578"/>
      <c r="AK14" s="578"/>
      <c r="AL14" s="579"/>
    </row>
    <row r="15" spans="2:47" ht="15" customHeight="1">
      <c r="B15" s="90"/>
      <c r="C15" s="578" t="s">
        <v>2034</v>
      </c>
      <c r="D15" s="578"/>
      <c r="E15" s="578"/>
      <c r="F15" s="578"/>
      <c r="G15" s="578"/>
      <c r="H15" s="578"/>
      <c r="I15" s="578"/>
      <c r="J15" s="578"/>
      <c r="K15" s="578"/>
      <c r="L15" s="578"/>
      <c r="M15" s="578"/>
      <c r="N15" s="578"/>
      <c r="O15" s="578"/>
      <c r="P15" s="578"/>
      <c r="Q15" s="578"/>
      <c r="R15" s="578"/>
      <c r="S15" s="578"/>
      <c r="T15" s="578"/>
      <c r="U15" s="578"/>
      <c r="V15" s="578"/>
      <c r="W15" s="578"/>
      <c r="X15" s="578"/>
      <c r="Y15" s="578"/>
      <c r="Z15" s="578"/>
      <c r="AA15" s="578"/>
      <c r="AB15" s="578"/>
      <c r="AC15" s="578"/>
      <c r="AD15" s="578"/>
      <c r="AE15" s="578"/>
      <c r="AF15" s="578"/>
      <c r="AG15" s="578"/>
      <c r="AH15" s="578"/>
      <c r="AI15" s="578"/>
      <c r="AJ15" s="578"/>
      <c r="AK15" s="578"/>
      <c r="AL15" s="579"/>
    </row>
    <row r="16" spans="2:47" ht="24" customHeight="1">
      <c r="B16" s="90"/>
      <c r="C16" s="578" t="s">
        <v>2035</v>
      </c>
      <c r="D16" s="578"/>
      <c r="E16" s="578"/>
      <c r="F16" s="578"/>
      <c r="G16" s="578"/>
      <c r="H16" s="578"/>
      <c r="I16" s="578"/>
      <c r="J16" s="578"/>
      <c r="K16" s="578"/>
      <c r="L16" s="578"/>
      <c r="M16" s="578"/>
      <c r="N16" s="578"/>
      <c r="O16" s="578"/>
      <c r="P16" s="578"/>
      <c r="Q16" s="578"/>
      <c r="R16" s="578"/>
      <c r="S16" s="578"/>
      <c r="T16" s="578"/>
      <c r="U16" s="578"/>
      <c r="V16" s="578"/>
      <c r="W16" s="578"/>
      <c r="X16" s="578"/>
      <c r="Y16" s="578"/>
      <c r="Z16" s="578"/>
      <c r="AA16" s="578"/>
      <c r="AB16" s="578"/>
      <c r="AC16" s="578"/>
      <c r="AD16" s="578"/>
      <c r="AE16" s="578"/>
      <c r="AF16" s="578"/>
      <c r="AG16" s="578"/>
      <c r="AH16" s="578"/>
      <c r="AI16" s="578"/>
      <c r="AJ16" s="578"/>
      <c r="AK16" s="578"/>
      <c r="AL16" s="579"/>
    </row>
    <row r="17" spans="2:84" ht="84" customHeight="1">
      <c r="B17" s="90"/>
      <c r="C17" s="578" t="s">
        <v>7710</v>
      </c>
      <c r="D17" s="578"/>
      <c r="E17" s="578"/>
      <c r="F17" s="578"/>
      <c r="G17" s="578"/>
      <c r="H17" s="578"/>
      <c r="I17" s="578"/>
      <c r="J17" s="578"/>
      <c r="K17" s="578"/>
      <c r="L17" s="578"/>
      <c r="M17" s="578"/>
      <c r="N17" s="578"/>
      <c r="O17" s="578"/>
      <c r="P17" s="578"/>
      <c r="Q17" s="578"/>
      <c r="R17" s="578"/>
      <c r="S17" s="578"/>
      <c r="T17" s="578"/>
      <c r="U17" s="578"/>
      <c r="V17" s="578"/>
      <c r="W17" s="578"/>
      <c r="X17" s="578"/>
      <c r="Y17" s="578"/>
      <c r="Z17" s="578"/>
      <c r="AA17" s="578"/>
      <c r="AB17" s="578"/>
      <c r="AC17" s="578"/>
      <c r="AD17" s="578"/>
      <c r="AE17" s="578"/>
      <c r="AF17" s="578"/>
      <c r="AG17" s="578"/>
      <c r="AH17" s="578"/>
      <c r="AI17" s="578"/>
      <c r="AJ17" s="578"/>
      <c r="AK17" s="578"/>
      <c r="AL17" s="579"/>
    </row>
    <row r="18" spans="2:84" ht="36" customHeight="1">
      <c r="B18" s="126"/>
      <c r="C18" s="578" t="s">
        <v>2036</v>
      </c>
      <c r="D18" s="578"/>
      <c r="E18" s="578"/>
      <c r="F18" s="578"/>
      <c r="G18" s="578"/>
      <c r="H18" s="578"/>
      <c r="I18" s="578"/>
      <c r="J18" s="578"/>
      <c r="K18" s="578"/>
      <c r="L18" s="578"/>
      <c r="M18" s="578"/>
      <c r="N18" s="578"/>
      <c r="O18" s="578"/>
      <c r="P18" s="578"/>
      <c r="Q18" s="578"/>
      <c r="R18" s="578"/>
      <c r="S18" s="578"/>
      <c r="T18" s="578"/>
      <c r="U18" s="578"/>
      <c r="V18" s="578"/>
      <c r="W18" s="578"/>
      <c r="X18" s="578"/>
      <c r="Y18" s="578"/>
      <c r="Z18" s="578"/>
      <c r="AA18" s="578"/>
      <c r="AB18" s="578"/>
      <c r="AC18" s="578"/>
      <c r="AD18" s="578"/>
      <c r="AE18" s="578"/>
      <c r="AF18" s="578"/>
      <c r="AG18" s="578"/>
      <c r="AH18" s="578"/>
      <c r="AI18" s="578"/>
      <c r="AJ18" s="578"/>
      <c r="AK18" s="578"/>
      <c r="AL18" s="579"/>
      <c r="AP18" s="509"/>
      <c r="AQ18" s="509"/>
      <c r="AR18" s="509"/>
      <c r="AS18" s="509"/>
    </row>
    <row r="19" spans="2:84" ht="24" customHeight="1">
      <c r="B19" s="126"/>
      <c r="C19" s="578" t="s">
        <v>2037</v>
      </c>
      <c r="D19" s="578"/>
      <c r="E19" s="578"/>
      <c r="F19" s="578"/>
      <c r="G19" s="578"/>
      <c r="H19" s="578"/>
      <c r="I19" s="578"/>
      <c r="J19" s="578"/>
      <c r="K19" s="578"/>
      <c r="L19" s="578"/>
      <c r="M19" s="578"/>
      <c r="N19" s="578"/>
      <c r="O19" s="578"/>
      <c r="P19" s="578"/>
      <c r="Q19" s="578"/>
      <c r="R19" s="578"/>
      <c r="S19" s="578"/>
      <c r="T19" s="578"/>
      <c r="U19" s="578"/>
      <c r="V19" s="578"/>
      <c r="W19" s="578"/>
      <c r="X19" s="578"/>
      <c r="Y19" s="578"/>
      <c r="Z19" s="578"/>
      <c r="AA19" s="578"/>
      <c r="AB19" s="578"/>
      <c r="AC19" s="578"/>
      <c r="AD19" s="578"/>
      <c r="AE19" s="578"/>
      <c r="AF19" s="578"/>
      <c r="AG19" s="578"/>
      <c r="AH19" s="578"/>
      <c r="AI19" s="578"/>
      <c r="AJ19" s="578"/>
      <c r="AK19" s="578"/>
      <c r="AL19" s="579"/>
      <c r="AP19" s="48"/>
      <c r="AQ19" s="48"/>
      <c r="AR19" s="48"/>
      <c r="AS19" s="48"/>
      <c r="BX19" s="1162" t="s">
        <v>7429</v>
      </c>
      <c r="BY19" s="1163"/>
    </row>
    <row r="20" spans="2:84" ht="48" customHeight="1">
      <c r="B20" s="127"/>
      <c r="C20" s="580" t="s">
        <v>2038</v>
      </c>
      <c r="D20" s="580"/>
      <c r="E20" s="580"/>
      <c r="F20" s="580"/>
      <c r="G20" s="580"/>
      <c r="H20" s="580"/>
      <c r="I20" s="580"/>
      <c r="J20" s="580"/>
      <c r="K20" s="580"/>
      <c r="L20" s="580"/>
      <c r="M20" s="580"/>
      <c r="N20" s="580"/>
      <c r="O20" s="580"/>
      <c r="P20" s="580"/>
      <c r="Q20" s="580"/>
      <c r="R20" s="580"/>
      <c r="S20" s="580"/>
      <c r="T20" s="580"/>
      <c r="U20" s="580"/>
      <c r="V20" s="580"/>
      <c r="W20" s="580"/>
      <c r="X20" s="580"/>
      <c r="Y20" s="580"/>
      <c r="Z20" s="580"/>
      <c r="AA20" s="580"/>
      <c r="AB20" s="580"/>
      <c r="AC20" s="580"/>
      <c r="AD20" s="580"/>
      <c r="AE20" s="580"/>
      <c r="AF20" s="580"/>
      <c r="AG20" s="580"/>
      <c r="AH20" s="580"/>
      <c r="AI20" s="580"/>
      <c r="AJ20" s="580"/>
      <c r="AK20" s="580"/>
      <c r="AL20" s="581"/>
      <c r="AP20" s="509"/>
      <c r="AQ20" s="509"/>
      <c r="AR20" s="509"/>
      <c r="AS20" s="509"/>
      <c r="BH20" s="1172" t="s">
        <v>7232</v>
      </c>
      <c r="BI20" s="1172"/>
      <c r="BX20" s="665">
        <v>34</v>
      </c>
      <c r="BY20" s="665"/>
    </row>
    <row r="21" spans="2:84" ht="15" customHeight="1">
      <c r="AP21" s="508"/>
      <c r="AQ21" s="508"/>
      <c r="AR21" s="508"/>
      <c r="AS21" s="508"/>
      <c r="BH21" s="1168" t="s">
        <v>7425</v>
      </c>
      <c r="BI21" s="1168"/>
      <c r="BX21" s="651">
        <v>17</v>
      </c>
      <c r="BY21" s="653"/>
      <c r="CA21" s="639" t="s">
        <v>7224</v>
      </c>
      <c r="CB21" s="640"/>
      <c r="CC21" s="640"/>
      <c r="CD21" s="640"/>
      <c r="CE21" s="640"/>
      <c r="CF21" s="641"/>
    </row>
    <row r="22" spans="2:84" ht="168" customHeight="1">
      <c r="B22" s="15"/>
      <c r="C22" s="670" t="s">
        <v>535</v>
      </c>
      <c r="D22" s="670"/>
      <c r="E22" s="670"/>
      <c r="F22" s="670"/>
      <c r="G22" s="670"/>
      <c r="H22" s="821" t="s">
        <v>560</v>
      </c>
      <c r="I22" s="821"/>
      <c r="J22" s="785" t="s">
        <v>2218</v>
      </c>
      <c r="K22" s="1193"/>
      <c r="L22" s="786"/>
      <c r="M22" s="670" t="s">
        <v>521</v>
      </c>
      <c r="N22" s="670"/>
      <c r="O22" s="670"/>
      <c r="P22" s="670"/>
      <c r="Q22" s="670"/>
      <c r="R22" s="835" t="s">
        <v>522</v>
      </c>
      <c r="S22" s="836"/>
      <c r="T22" s="837"/>
      <c r="U22" s="835" t="s">
        <v>523</v>
      </c>
      <c r="V22" s="836"/>
      <c r="W22" s="837"/>
      <c r="X22" s="1189" t="s">
        <v>529</v>
      </c>
      <c r="Y22" s="835" t="s">
        <v>524</v>
      </c>
      <c r="Z22" s="836"/>
      <c r="AA22" s="837"/>
      <c r="AB22" s="558" t="s">
        <v>525</v>
      </c>
      <c r="AC22" s="558"/>
      <c r="AD22" s="558"/>
      <c r="AE22" s="558" t="s">
        <v>526</v>
      </c>
      <c r="AF22" s="558"/>
      <c r="AG22" s="558"/>
      <c r="AH22" s="558" t="s">
        <v>527</v>
      </c>
      <c r="AI22" s="558"/>
      <c r="AJ22" s="558"/>
      <c r="AK22" s="822" t="s">
        <v>561</v>
      </c>
      <c r="AL22" s="822"/>
      <c r="AP22" s="1183" t="s">
        <v>7251</v>
      </c>
      <c r="AQ22" s="1184"/>
      <c r="AR22" s="1184"/>
      <c r="AS22" s="1185"/>
      <c r="AU22" s="639" t="s">
        <v>7253</v>
      </c>
      <c r="AV22" s="640"/>
      <c r="AW22" s="640"/>
      <c r="AX22" s="640"/>
      <c r="AY22" s="640"/>
      <c r="AZ22" s="640"/>
      <c r="BA22" s="640"/>
      <c r="BB22" s="640"/>
      <c r="BC22" s="640"/>
      <c r="BD22" s="640"/>
      <c r="BE22" s="640"/>
      <c r="BF22" s="641"/>
      <c r="BH22" s="1173" t="str">
        <f>CNGE_2026_M3_Secc1!C117</f>
        <v/>
      </c>
      <c r="BI22" s="1169"/>
      <c r="BK22" s="1167" t="s">
        <v>7254</v>
      </c>
      <c r="BL22" s="1167"/>
      <c r="BM22" s="1167"/>
      <c r="BN22" s="1167"/>
      <c r="BP22" s="975" t="s">
        <v>7427</v>
      </c>
      <c r="BQ22" s="976"/>
      <c r="BR22" s="976"/>
      <c r="BS22" s="977"/>
      <c r="BX22" s="895">
        <v>22</v>
      </c>
      <c r="BY22" s="895"/>
      <c r="CA22" s="639" t="s">
        <v>7259</v>
      </c>
      <c r="CB22" s="641"/>
      <c r="CC22" s="639" t="s">
        <v>7260</v>
      </c>
      <c r="CD22" s="641"/>
      <c r="CE22" s="639" t="s">
        <v>7226</v>
      </c>
      <c r="CF22" s="641"/>
    </row>
    <row r="23" spans="2:84" ht="15" customHeight="1">
      <c r="B23" s="32"/>
      <c r="C23" s="670"/>
      <c r="D23" s="670"/>
      <c r="E23" s="670"/>
      <c r="F23" s="670"/>
      <c r="G23" s="670"/>
      <c r="H23" s="821"/>
      <c r="I23" s="821"/>
      <c r="J23" s="1194"/>
      <c r="K23" s="1195"/>
      <c r="L23" s="1196"/>
      <c r="M23" s="666" t="s">
        <v>7709</v>
      </c>
      <c r="N23" s="666"/>
      <c r="O23" s="553" t="s">
        <v>528</v>
      </c>
      <c r="P23" s="553"/>
      <c r="Q23" s="553"/>
      <c r="R23" s="838"/>
      <c r="S23" s="839"/>
      <c r="T23" s="840"/>
      <c r="U23" s="838"/>
      <c r="V23" s="839"/>
      <c r="W23" s="840"/>
      <c r="X23" s="1190"/>
      <c r="Y23" s="838"/>
      <c r="Z23" s="839"/>
      <c r="AA23" s="840"/>
      <c r="AB23" s="558"/>
      <c r="AC23" s="558"/>
      <c r="AD23" s="558"/>
      <c r="AE23" s="558"/>
      <c r="AF23" s="558"/>
      <c r="AG23" s="558"/>
      <c r="AH23" s="558"/>
      <c r="AI23" s="558"/>
      <c r="AJ23" s="558"/>
      <c r="AK23" s="822"/>
      <c r="AL23" s="822"/>
      <c r="AP23" s="1175" t="s">
        <v>7424</v>
      </c>
      <c r="AQ23" s="1175"/>
      <c r="AR23" s="1176" t="s">
        <v>7279</v>
      </c>
      <c r="AS23" s="1177"/>
      <c r="AU23" s="632" t="s">
        <v>7230</v>
      </c>
      <c r="AV23" s="1180"/>
      <c r="AW23" s="632" t="s">
        <v>7577</v>
      </c>
      <c r="AX23" s="1180"/>
      <c r="AY23" s="1178" t="s">
        <v>7578</v>
      </c>
      <c r="AZ23" s="1179"/>
      <c r="BA23" s="1178" t="s">
        <v>7579</v>
      </c>
      <c r="BB23" s="1179"/>
      <c r="BC23" s="632" t="s">
        <v>7223</v>
      </c>
      <c r="BD23" s="1180"/>
      <c r="BE23" s="626" t="s">
        <v>7580</v>
      </c>
      <c r="BF23" s="626"/>
      <c r="BH23" s="1174" t="s">
        <v>7426</v>
      </c>
      <c r="BI23" s="1174"/>
      <c r="BK23" s="1162" t="s">
        <v>7430</v>
      </c>
      <c r="BL23" s="1163"/>
      <c r="BM23" s="1168" t="s">
        <v>7223</v>
      </c>
      <c r="BN23" s="1168"/>
      <c r="BP23" s="1166" t="s">
        <v>7223</v>
      </c>
      <c r="BQ23" s="1166"/>
      <c r="BR23" s="1166" t="s">
        <v>7428</v>
      </c>
      <c r="BS23" s="1166"/>
      <c r="BU23" s="666" t="s">
        <v>7233</v>
      </c>
      <c r="BV23" s="666"/>
      <c r="BW23" s="72"/>
      <c r="BX23" s="637" t="s">
        <v>7234</v>
      </c>
      <c r="BY23" s="637"/>
      <c r="CA23" s="639">
        <v>4</v>
      </c>
      <c r="CB23" s="641"/>
      <c r="CC23" s="639">
        <f>IF(AR79=0,0,1)</f>
        <v>0</v>
      </c>
      <c r="CD23" s="641"/>
      <c r="CE23" s="639" t="str">
        <f>IF(CC23=0,"",IF(SUM($CC$23:CC23)=1,_xlfn.CONCAT(CA23,),IF($CC$26&gt;SUM($CC$23:CC23),_xlfn.CONCAT(", ",CA23),IF($CC$26=SUM($CC$23:CC23),_xlfn.CONCAT(" y ",CA23,".")))))</f>
        <v/>
      </c>
      <c r="CF23" s="641"/>
    </row>
    <row r="24" spans="2:84" ht="15" customHeight="1">
      <c r="C24" s="86" t="s">
        <v>66</v>
      </c>
      <c r="D24" s="792" t="str">
        <f>IF(CNGE_2026_M3_Secc1!D60="","",CNGE_2026_M3_Secc1!D60)</f>
        <v/>
      </c>
      <c r="E24" s="793"/>
      <c r="F24" s="793"/>
      <c r="G24" s="794"/>
      <c r="H24" s="570" t="str">
        <f>IF(CNGE_2026_M3_Secc1!K60="","",CNGE_2026_M3_Secc1!K60)</f>
        <v/>
      </c>
      <c r="I24" s="572"/>
      <c r="J24" s="830"/>
      <c r="K24" s="562"/>
      <c r="L24" s="831"/>
      <c r="M24" s="570" t="str">
        <f>IFERROR(VLOOKUP(O24,Presentación!$AL$8:$AM$586,2,FALSE),"")</f>
        <v/>
      </c>
      <c r="N24" s="572"/>
      <c r="O24" s="763"/>
      <c r="P24" s="764"/>
      <c r="Q24" s="765"/>
      <c r="R24" s="763"/>
      <c r="S24" s="764"/>
      <c r="T24" s="765"/>
      <c r="U24" s="830"/>
      <c r="V24" s="562"/>
      <c r="W24" s="831"/>
      <c r="X24" s="85" t="s">
        <v>529</v>
      </c>
      <c r="Y24" s="830"/>
      <c r="Z24" s="562"/>
      <c r="AA24" s="831"/>
      <c r="AB24" s="830"/>
      <c r="AC24" s="562"/>
      <c r="AD24" s="831"/>
      <c r="AE24" s="1191"/>
      <c r="AF24" s="1187"/>
      <c r="AG24" s="1188"/>
      <c r="AH24" s="830"/>
      <c r="AI24" s="562"/>
      <c r="AJ24" s="831"/>
      <c r="AK24" s="830"/>
      <c r="AL24" s="831"/>
      <c r="AP24" s="1169">
        <f>IF($AP$13=$AR$13,0,IF(LEN(U24)&lt;=9,0,1))</f>
        <v>0</v>
      </c>
      <c r="AQ24" s="1169"/>
      <c r="AR24" s="1169">
        <f>IF($AP$13=$AR$13,0,IF(LEN(Y24)&lt;=11,0,1))</f>
        <v>0</v>
      </c>
      <c r="AS24" s="1169"/>
      <c r="AU24" s="699">
        <f>IF(OR(AB24="",AB24="NS"),0,_xlfn.LET(_xlpm.t,AB24,_xlpm.g,FIND("-",_xlpm.t),TRIM(LEFT(_xlpm.t,_xlpm.g-1))))</f>
        <v>0</v>
      </c>
      <c r="AV24" s="696"/>
      <c r="AW24" s="699">
        <f>IF(OR(AB24="",AB24="NS"),0,_xlfn.LET(_xlpm.t,AB24,_xlpm.g,FIND("-",_xlpm.t),_xlpm.c,IFERROR(FIND(",",_xlpm.t),9999),_xlpm.p,IFERROR(FIND("(",_xlpm.t),9999),_xlpm.fin,MIN(_xlpm.c,_xlpm.p,LEN(_xlpm.t)+1),TRIM(MID(_xlpm.t,_xlpm.g+1,_xlpm.fin-_xlpm.g-1))))</f>
        <v>0</v>
      </c>
      <c r="AX24" s="700"/>
      <c r="AY24" s="699">
        <f>IF(OR(AB24="",AB24="NS"),0,_xlfn.LET(_xlpm.t,AB24,_xlpm.g,FIND("-",_xlpm.t),_xlpm.c,IFERROR(FIND(",",_xlpm.t),9999),_xlpm.p,IFERROR(FIND("(",_xlpm.t),9999),_xlpm.fin,MIN(_xlpm.c,_xlpm.p,LEN(_xlpm.t)+1),TRIM(MID(_xlpm.t,_xlpm.g+1,_xlpm.fin-_xlpm.g-1))))</f>
        <v>0</v>
      </c>
      <c r="AZ24" s="700"/>
      <c r="BA24" s="699" t="str">
        <f>IF(OR(AB24="",AB24="NS"),"",IFERROR(_xlfn.LET(_xlpm.t,TRIM(MID(AB24,FIND(",",AB24)+1,LEN(AB24))),_xlpm.s,TRIM(LEFT(_xlpm.t,IFERROR(FIND("(",_xlpm.t),LEN(_xlpm.t)+1)-1)),_xlpm.g,FIND("-",_xlpm.s),TRIM(MID(_xlpm.s,_xlpm.g+1,LEN(_xlpm.s)-_xlpm.g))),""))</f>
        <v/>
      </c>
      <c r="BB24" s="700"/>
      <c r="BC24" s="1170" t="b">
        <f>IF(
   OR(AB24="",AB24="NS",AB24="24 hrs",AB24="00:00 - 24:00",AB24="00:00-24:00",AB24="0:00 - 24:00",AB24="0:00-24:00"),
   TRUE,
   AND(
      NOT(ISERROR(FIND(":",TRIM(AU24)))),
      ISNUMBER(VALUE(LEFT(TRIM(AU24),FIND(":",TRIM(AU24))-1))),
      ISNUMBER(VALUE(RIGHT(TRIM(AU24),LEN(TRIM(AU24))-FIND(":",TRIM(AU24))))),
      VALUE(LEFT(TRIM(AU24),FIND(":",TRIM(AU24))-1))&gt;=0,
      VALUE(LEFT(TRIM(AU24),FIND(":",TRIM(AU24))-1))&lt;=23,
      VALUE(RIGHT(TRIM(AU24),LEN(TRIM(AU24))-FIND(":",TRIM(AU24))))&gt;=0,
      VALUE(RIGHT(TRIM(AU24),LEN(TRIM(AU24))-FIND(":",TRIM(AU24))))&lt;=59,
      ISNUMBER(VALUE(TRIM(AU24))),
      VALUE(TRIM(AU24))&gt;=0,
      VALUE(TRIM(AU24))&lt;1,
      NOT(ISERROR(FIND(":",TRIM(AW24)))),
      ISNUMBER(VALUE(LEFT(TRIM(AW24),FIND(":",TRIM(AW24))-1))),
      ISNUMBER(VALUE(RIGHT(TRIM(AW24),LEN(TRIM(AW24))-FIND(":",TRIM(AW24))))),
      VALUE(LEFT(TRIM(AW24),FIND(":",TRIM(AW24))-1))&gt;=0,
      VALUE(LEFT(TRIM(AW24),FIND(":",TRIM(AW24))-1))&lt;=23,
      VALUE(RIGHT(TRIM(AW24),LEN(TRIM(AW24))-FIND(":",TRIM(AW24))))&gt;=0,
      VALUE(RIGHT(TRIM(AW24),LEN(TRIM(AW24))-FIND(":",TRIM(AW24))))&lt;=59,
      ISNUMBER(VALUE(TRIM(AW24))),
      VALUE(TRIM(AW24))&gt;=0,
      VALUE(TRIM(AW24))&lt;1,
      VALUE(TRIM(AU24))&lt;VALUE(TRIM(AW24)),
      IF(
         OR(TRIM(AY24)="",TRIM(BA24)=""),
         TRUE,
         AND(
            NOT(ISERROR(FIND(":",TRIM(AY24)))),
            ISNUMBER(VALUE(LEFT(TRIM(AY24),FIND(":",TRIM(AY24))-1))),
            ISNUMBER(VALUE(RIGHT(TRIM(AY24),LEN(TRIM(AY24))-FIND(":",TRIM(AY24))))),
            VALUE(LEFT(TRIM(AY24),FIND(":",TRIM(AY24))-1))&gt;=0,
            VALUE(LEFT(TRIM(AY24),FIND(":",TRIM(AY24))-1))&lt;=23,
            VALUE(RIGHT(TRIM(AY24),LEN(TRIM(AY24))-FIND(":",TRIM(AY24))))&gt;=0,
            VALUE(RIGHT(TRIM(AY24),LEN(TRIM(AY24))-FIND(":",TRIM(AY24))))&lt;=59,
            ISNUMBER(VALUE(TRIM(AY24))),
            VALUE(TRIM(AY24))&gt;=0,
            VALUE(TRIM(AY24))&lt;1,
            NOT(ISERROR(FIND(":",TRIM(BA24)))),
            ISNUMBER(VALUE(LEFT(TRIM(BA24),FIND(":",TRIM(BA24))-1))),
            ISNUMBER(VALUE(RIGHT(TRIM(BA24),LEN(TRIM(BA24))-FIND(":",TRIM(BA24))))),
            VALUE(LEFT(TRIM(BA24),FIND(":",TRIM(BA24))-1))&gt;=0,
            VALUE(LEFT(TRIM(BA24),FIND(":",TRIM(BA24))-1))&lt;=23,
            VALUE(RIGHT(TRIM(BA24),LEN(TRIM(BA24))-FIND(":",TRIM(BA24))))&gt;=0,
            VALUE(RIGHT(TRIM(BA24),LEN(TRIM(BA24))-FIND(":",TRIM(BA24))))&lt;=59,
            ISNUMBER(VALUE(TRIM(BA24))),
            VALUE(TRIM(BA24))&gt;=0,
            VALUE(TRIM(BA24))&lt;1,
            VALUE(TRIM(AY24))&lt;VALUE(TRIM(BA24)),
            IF(
               NOT(ISERROR(FIND("(",#REF!))),
               TRUE,
               VALUE(TRIM(AW24))&lt;=VALUE(TRIM(AY24))
            )
         )
      )
   )
)</f>
        <v>1</v>
      </c>
      <c r="BD24" s="1171"/>
      <c r="BE24" s="560">
        <f>IF(ISERROR(BC24),1,IF(BC24=FALSE,1,0))</f>
        <v>0</v>
      </c>
      <c r="BF24" s="560"/>
      <c r="BH24" s="510">
        <f t="shared" ref="BH24:BH55" si="0">IF($AP$13=$AR$13,0,IF(_xlfn.NUMBERVALUE(C24)&lt;=$BH$22,_xlfn.NUMBERVALUE(C24),""))</f>
        <v>0</v>
      </c>
      <c r="BI24" s="505"/>
      <c r="BK24" s="1161">
        <f t="shared" ref="BK24:BK55" si="1">IF($AP$13=$AR$13,0,IF(AK24="",0,1))</f>
        <v>0</v>
      </c>
      <c r="BL24" s="1161"/>
      <c r="BM24" s="560">
        <f t="shared" ref="BM24:BM55" si="2">IF($AP$13=$AR$13,0,IF(AK24&lt;&gt;_xlfn.NUMBERVALUE(C24),0,1))</f>
        <v>0</v>
      </c>
      <c r="BN24" s="560"/>
      <c r="BP24" s="560" t="str">
        <f t="shared" ref="BP24:BP55" si="3">SUBSTITUTE( SUBSTITUTE( SUBSTITUTE( SUBSTITUTE( SUBSTITUTE( SUBSTITUTE( SUBSTITUTE( SUBSTITUTE( SUBSTITUTE( SUBSTITUTE(AH24, 0, ""), 1, ""),2, ""), 3, ""), 4, ""),5, ""), 6, ""), 7, ""), 8, ""), 9, "")</f>
        <v/>
      </c>
      <c r="BQ24" s="560"/>
      <c r="BR24" s="560">
        <f t="shared" ref="BR24:BR55" si="4">IF(OR(AH24="",AH24="NA",AH24="NS"),0,
IF(OR((LEN(AH24)-LEN(BP24))&lt;10,(LEN(AH24)-LEN(BP24))&gt;10),1,0))</f>
        <v>0</v>
      </c>
      <c r="BS24" s="560"/>
      <c r="BU24" s="1164">
        <f>IF($AP$13=$AR$13,0,IF(COUNTIF(J24:AL78,"NS")=0,0,1))</f>
        <v>0</v>
      </c>
      <c r="BV24" s="1165"/>
      <c r="BX24" s="560">
        <f>IF($AP$13=$AR$13,0,IF(OR(COUNTBLANK(D24:AL24)=$BX$20,AND(D24&lt;&gt;"",H24="",AK24="",COUNTBLANK(J24:AJ24)=$BX$21),AND(D24&lt;&gt;"",H24="",AK24&lt;&gt;"",COUNTBLANK(J24:AJ24)=$BX$22)),0,1))</f>
        <v>0</v>
      </c>
      <c r="BY24" s="560"/>
      <c r="CA24" s="627">
        <v>5</v>
      </c>
      <c r="CB24" s="627"/>
      <c r="CC24" s="639">
        <f>IF(BE79=0,0,1)</f>
        <v>0</v>
      </c>
      <c r="CD24" s="641"/>
      <c r="CE24" s="639" t="str">
        <f>IF(CC24=0,"",IF(SUM($CC$23:CC24)=1,_xlfn.CONCAT(CA24,),IF($CC$26&gt;SUM($CC$23:CC24),_xlfn.CONCAT(", ",CA24),IF($CC$26=SUM($CC$23:CC24),_xlfn.CONCAT(" y ",CA24,".")))))</f>
        <v/>
      </c>
      <c r="CF24" s="641"/>
    </row>
    <row r="25" spans="2:84" ht="15" customHeight="1">
      <c r="C25" s="86" t="s">
        <v>67</v>
      </c>
      <c r="D25" s="792" t="str">
        <f>IF(CNGE_2026_M3_Secc1!D61="","",CNGE_2026_M3_Secc1!D61)</f>
        <v/>
      </c>
      <c r="E25" s="793"/>
      <c r="F25" s="793"/>
      <c r="G25" s="794"/>
      <c r="H25" s="570" t="str">
        <f>IF(CNGE_2026_M3_Secc1!K61="","",CNGE_2026_M3_Secc1!K61)</f>
        <v/>
      </c>
      <c r="I25" s="572"/>
      <c r="J25" s="830"/>
      <c r="K25" s="562"/>
      <c r="L25" s="831"/>
      <c r="M25" s="570" t="str">
        <f>IFERROR(VLOOKUP(O25,Presentación!$AL$8:$AM$586,2,FALSE),"")</f>
        <v/>
      </c>
      <c r="N25" s="572"/>
      <c r="O25" s="763"/>
      <c r="P25" s="764"/>
      <c r="Q25" s="765"/>
      <c r="R25" s="763"/>
      <c r="S25" s="764"/>
      <c r="T25" s="765"/>
      <c r="U25" s="830"/>
      <c r="V25" s="562"/>
      <c r="W25" s="831"/>
      <c r="X25" s="85" t="s">
        <v>529</v>
      </c>
      <c r="Y25" s="830"/>
      <c r="Z25" s="562"/>
      <c r="AA25" s="831"/>
      <c r="AB25" s="830"/>
      <c r="AC25" s="562"/>
      <c r="AD25" s="831"/>
      <c r="AE25" s="1186"/>
      <c r="AF25" s="1187"/>
      <c r="AG25" s="1188"/>
      <c r="AH25" s="830"/>
      <c r="AI25" s="562"/>
      <c r="AJ25" s="831"/>
      <c r="AK25" s="830"/>
      <c r="AL25" s="831"/>
      <c r="AP25" s="1169">
        <f t="shared" ref="AP25:AP78" si="5">IF($AP$13=$AR$13,0,IF(LEN(U25)&lt;=9,0,1))</f>
        <v>0</v>
      </c>
      <c r="AQ25" s="1169"/>
      <c r="AR25" s="1169">
        <f t="shared" ref="AR25:AR78" si="6">IF($AP$13=$AR$13,0,IF(LEN(Y25)&lt;=11,0,1))</f>
        <v>0</v>
      </c>
      <c r="AS25" s="1169"/>
      <c r="AU25" s="699">
        <f t="shared" ref="AU25:AU78" si="7">IF(OR(AB25="",AB25="NS"),0,_xlfn.LET(_xlpm.t,AB25,_xlpm.g,FIND("-",_xlpm.t),TRIM(LEFT(_xlpm.t,_xlpm.g-1))))</f>
        <v>0</v>
      </c>
      <c r="AV25" s="696"/>
      <c r="AW25" s="699">
        <f t="shared" ref="AW25:AW78" si="8">IF(OR(AB25="",AB25="NS"),0,_xlfn.LET(_xlpm.t,AB25,_xlpm.g,FIND("-",_xlpm.t),_xlpm.c,IFERROR(FIND(",",_xlpm.t),9999),_xlpm.p,IFERROR(FIND("(",_xlpm.t),9999),_xlpm.fin,MIN(_xlpm.c,_xlpm.p,LEN(_xlpm.t)+1),TRIM(MID(_xlpm.t,_xlpm.g+1,_xlpm.fin-_xlpm.g-1))))</f>
        <v>0</v>
      </c>
      <c r="AX25" s="700"/>
      <c r="AY25" s="699">
        <f t="shared" ref="AY25:AY78" si="9">IF(OR(AB25="",AB25="NS"),0,_xlfn.LET(_xlpm.t,AB25,_xlpm.g,FIND("-",_xlpm.t),_xlpm.c,IFERROR(FIND(",",_xlpm.t),9999),_xlpm.p,IFERROR(FIND("(",_xlpm.t),9999),_xlpm.fin,MIN(_xlpm.c,_xlpm.p,LEN(_xlpm.t)+1),TRIM(MID(_xlpm.t,_xlpm.g+1,_xlpm.fin-_xlpm.g-1))))</f>
        <v>0</v>
      </c>
      <c r="AZ25" s="700"/>
      <c r="BA25" s="699" t="str">
        <f t="shared" ref="BA25:BA78" si="10">IF(OR(AB25="",AB25="NS"),"",IFERROR(_xlfn.LET(_xlpm.t,TRIM(MID(AB25,FIND(",",AB25)+1,LEN(AB25))),_xlpm.s,TRIM(LEFT(_xlpm.t,IFERROR(FIND("(",_xlpm.t),LEN(_xlpm.t)+1)-1)),_xlpm.g,FIND("-",_xlpm.s),TRIM(MID(_xlpm.s,_xlpm.g+1,LEN(_xlpm.s)-_xlpm.g))),""))</f>
        <v/>
      </c>
      <c r="BB25" s="700"/>
      <c r="BC25" s="1170" t="b">
        <f>IF(
   OR(AB25="",AB25="NS",AB25="24 hrs",AB25="00:00 - 24:00",AB25="00:00-24:00",AB25="0:00 - 24:00",AB25="0:00-24:00"),
   TRUE,
   AND(
      NOT(ISERROR(FIND(":",TRIM(AU25)))),
      ISNUMBER(VALUE(LEFT(TRIM(AU25),FIND(":",TRIM(AU25))-1))),
      ISNUMBER(VALUE(RIGHT(TRIM(AU25),LEN(TRIM(AU25))-FIND(":",TRIM(AU25))))),
      VALUE(LEFT(TRIM(AU25),FIND(":",TRIM(AU25))-1))&gt;=0,
      VALUE(LEFT(TRIM(AU25),FIND(":",TRIM(AU25))-1))&lt;=23,
      VALUE(RIGHT(TRIM(AU25),LEN(TRIM(AU25))-FIND(":",TRIM(AU25))))&gt;=0,
      VALUE(RIGHT(TRIM(AU25),LEN(TRIM(AU25))-FIND(":",TRIM(AU25))))&lt;=59,
      ISNUMBER(VALUE(TRIM(AU25))),
      VALUE(TRIM(AU25))&gt;=0,
      VALUE(TRIM(AU25))&lt;1,
      NOT(ISERROR(FIND(":",TRIM(AW25)))),
      ISNUMBER(VALUE(LEFT(TRIM(AW25),FIND(":",TRIM(AW25))-1))),
      ISNUMBER(VALUE(RIGHT(TRIM(AW25),LEN(TRIM(AW25))-FIND(":",TRIM(AW25))))),
      VALUE(LEFT(TRIM(AW25),FIND(":",TRIM(AW25))-1))&gt;=0,
      VALUE(LEFT(TRIM(AW25),FIND(":",TRIM(AW25))-1))&lt;=23,
      VALUE(RIGHT(TRIM(AW25),LEN(TRIM(AW25))-FIND(":",TRIM(AW25))))&gt;=0,
      VALUE(RIGHT(TRIM(AW25),LEN(TRIM(AW25))-FIND(":",TRIM(AW25))))&lt;=59,
      ISNUMBER(VALUE(TRIM(AW25))),
      VALUE(TRIM(AW25))&gt;=0,
      VALUE(TRIM(AW25))&lt;1,
      VALUE(TRIM(AU25))&lt;VALUE(TRIM(AW25)),
      IF(
         OR(TRIM(AY25)="",TRIM(BA25)=""),
         TRUE,
         AND(
            NOT(ISERROR(FIND(":",TRIM(AY25)))),
            ISNUMBER(VALUE(LEFT(TRIM(AY25),FIND(":",TRIM(AY25))-1))),
            ISNUMBER(VALUE(RIGHT(TRIM(AY25),LEN(TRIM(AY25))-FIND(":",TRIM(AY25))))),
            VALUE(LEFT(TRIM(AY25),FIND(":",TRIM(AY25))-1))&gt;=0,
            VALUE(LEFT(TRIM(AY25),FIND(":",TRIM(AY25))-1))&lt;=23,
            VALUE(RIGHT(TRIM(AY25),LEN(TRIM(AY25))-FIND(":",TRIM(AY25))))&gt;=0,
            VALUE(RIGHT(TRIM(AY25),LEN(TRIM(AY25))-FIND(":",TRIM(AY25))))&lt;=59,
            ISNUMBER(VALUE(TRIM(AY25))),
            VALUE(TRIM(AY25))&gt;=0,
            VALUE(TRIM(AY25))&lt;1,
            NOT(ISERROR(FIND(":",TRIM(BA25)))),
            ISNUMBER(VALUE(LEFT(TRIM(BA25),FIND(":",TRIM(BA25))-1))),
            ISNUMBER(VALUE(RIGHT(TRIM(BA25),LEN(TRIM(BA25))-FIND(":",TRIM(BA25))))),
            VALUE(LEFT(TRIM(BA25),FIND(":",TRIM(BA25))-1))&gt;=0,
            VALUE(LEFT(TRIM(BA25),FIND(":",TRIM(BA25))-1))&lt;=23,
            VALUE(RIGHT(TRIM(BA25),LEN(TRIM(BA25))-FIND(":",TRIM(BA25))))&gt;=0,
            VALUE(RIGHT(TRIM(BA25),LEN(TRIM(BA25))-FIND(":",TRIM(BA25))))&lt;=59,
            ISNUMBER(VALUE(TRIM(BA25))),
            VALUE(TRIM(BA25))&gt;=0,
            VALUE(TRIM(BA25))&lt;1,
            VALUE(TRIM(AY25))&lt;VALUE(TRIM(BA25)),
            IF(
               NOT(ISERROR(FIND("(",#REF!))),
               TRUE,
               VALUE(TRIM(AW25))&lt;=VALUE(TRIM(AY25))
            )
         )
      )
   )
)</f>
        <v>1</v>
      </c>
      <c r="BD25" s="1171"/>
      <c r="BE25" s="560">
        <f t="shared" ref="BE25:BE78" si="11">IF(ISERROR(BC25),1,IF(BC25=FALSE,1,0))</f>
        <v>0</v>
      </c>
      <c r="BF25" s="560"/>
      <c r="BH25" s="510">
        <f t="shared" si="0"/>
        <v>0</v>
      </c>
      <c r="BI25" s="505"/>
      <c r="BK25" s="1161">
        <f t="shared" si="1"/>
        <v>0</v>
      </c>
      <c r="BL25" s="1161"/>
      <c r="BM25" s="560">
        <f t="shared" si="2"/>
        <v>0</v>
      </c>
      <c r="BN25" s="560"/>
      <c r="BP25" s="560" t="str">
        <f t="shared" si="3"/>
        <v/>
      </c>
      <c r="BQ25" s="560"/>
      <c r="BR25" s="560">
        <f t="shared" si="4"/>
        <v>0</v>
      </c>
      <c r="BS25" s="560"/>
      <c r="BX25" s="560">
        <f t="shared" ref="BX25:BX78" si="12">IF($AP$13=$AR$13,0,IF(OR(COUNTBLANK(D25:AL25)=$BX$20,AND(D25&lt;&gt;"",H25="",AK25="",COUNTBLANK(J25:AJ25)=$BX$21),AND(D25&lt;&gt;"",H25="",AK25&lt;&gt;"",COUNTBLANK(J25:AJ25)=$BX$22)),0,1))</f>
        <v>0</v>
      </c>
      <c r="BY25" s="560"/>
      <c r="CA25" s="627">
        <v>8</v>
      </c>
      <c r="CB25" s="627"/>
      <c r="CC25" s="639">
        <f>IF(BM79=0,0,1)</f>
        <v>0</v>
      </c>
      <c r="CD25" s="641"/>
      <c r="CE25" s="639" t="str">
        <f>IF(CC25=0,"",IF(SUM($CC$23:CC25)=1,_xlfn.CONCAT(CA25,),IF($CC$26&gt;SUM($CC$23:CC25),_xlfn.CONCAT(", ",CA25),IF($CC$26=SUM($CC$23:CC25),_xlfn.CONCAT(" y ",CA25,".")))))</f>
        <v/>
      </c>
      <c r="CF25" s="641"/>
    </row>
    <row r="26" spans="2:84" ht="15" customHeight="1">
      <c r="C26" s="86" t="s">
        <v>68</v>
      </c>
      <c r="D26" s="792" t="str">
        <f>IF(CNGE_2026_M3_Secc1!D62="","",CNGE_2026_M3_Secc1!D62)</f>
        <v/>
      </c>
      <c r="E26" s="793"/>
      <c r="F26" s="793"/>
      <c r="G26" s="794"/>
      <c r="H26" s="570" t="str">
        <f>IF(CNGE_2026_M3_Secc1!K62="","",CNGE_2026_M3_Secc1!K62)</f>
        <v/>
      </c>
      <c r="I26" s="572"/>
      <c r="J26" s="830"/>
      <c r="K26" s="562"/>
      <c r="L26" s="831"/>
      <c r="M26" s="570" t="str">
        <f>IFERROR(VLOOKUP(O26,Presentación!$AL$8:$AM$586,2,FALSE),"")</f>
        <v/>
      </c>
      <c r="N26" s="572"/>
      <c r="O26" s="763"/>
      <c r="P26" s="764"/>
      <c r="Q26" s="765"/>
      <c r="R26" s="763"/>
      <c r="S26" s="764"/>
      <c r="T26" s="765"/>
      <c r="U26" s="830"/>
      <c r="V26" s="562"/>
      <c r="W26" s="831"/>
      <c r="X26" s="85" t="s">
        <v>529</v>
      </c>
      <c r="Y26" s="830"/>
      <c r="Z26" s="562"/>
      <c r="AA26" s="831"/>
      <c r="AB26" s="830"/>
      <c r="AC26" s="562"/>
      <c r="AD26" s="831"/>
      <c r="AE26" s="1186"/>
      <c r="AF26" s="1187"/>
      <c r="AG26" s="1188"/>
      <c r="AH26" s="830"/>
      <c r="AI26" s="562"/>
      <c r="AJ26" s="831"/>
      <c r="AK26" s="830"/>
      <c r="AL26" s="831"/>
      <c r="AP26" s="1169">
        <f t="shared" si="5"/>
        <v>0</v>
      </c>
      <c r="AQ26" s="1169"/>
      <c r="AR26" s="1169">
        <f t="shared" si="6"/>
        <v>0</v>
      </c>
      <c r="AS26" s="1169"/>
      <c r="AU26" s="699">
        <f t="shared" si="7"/>
        <v>0</v>
      </c>
      <c r="AV26" s="696"/>
      <c r="AW26" s="699">
        <f t="shared" si="8"/>
        <v>0</v>
      </c>
      <c r="AX26" s="700"/>
      <c r="AY26" s="699">
        <f t="shared" si="9"/>
        <v>0</v>
      </c>
      <c r="AZ26" s="700"/>
      <c r="BA26" s="699" t="str">
        <f t="shared" si="10"/>
        <v/>
      </c>
      <c r="BB26" s="700"/>
      <c r="BC26" s="1170" t="b">
        <f>IF(
   OR(AB26="",AB26="NS",AB26="24 hrs",AB26="00:00 - 24:00",AB26="00:00-24:00",AB26="0:00 - 24:00",AB26="0:00-24:00"),
   TRUE,
   AND(
      NOT(ISERROR(FIND(":",TRIM(AU26)))),
      ISNUMBER(VALUE(LEFT(TRIM(AU26),FIND(":",TRIM(AU26))-1))),
      ISNUMBER(VALUE(RIGHT(TRIM(AU26),LEN(TRIM(AU26))-FIND(":",TRIM(AU26))))),
      VALUE(LEFT(TRIM(AU26),FIND(":",TRIM(AU26))-1))&gt;=0,
      VALUE(LEFT(TRIM(AU26),FIND(":",TRIM(AU26))-1))&lt;=23,
      VALUE(RIGHT(TRIM(AU26),LEN(TRIM(AU26))-FIND(":",TRIM(AU26))))&gt;=0,
      VALUE(RIGHT(TRIM(AU26),LEN(TRIM(AU26))-FIND(":",TRIM(AU26))))&lt;=59,
      ISNUMBER(VALUE(TRIM(AU26))),
      VALUE(TRIM(AU26))&gt;=0,
      VALUE(TRIM(AU26))&lt;1,
      NOT(ISERROR(FIND(":",TRIM(AW26)))),
      ISNUMBER(VALUE(LEFT(TRIM(AW26),FIND(":",TRIM(AW26))-1))),
      ISNUMBER(VALUE(RIGHT(TRIM(AW26),LEN(TRIM(AW26))-FIND(":",TRIM(AW26))))),
      VALUE(LEFT(TRIM(AW26),FIND(":",TRIM(AW26))-1))&gt;=0,
      VALUE(LEFT(TRIM(AW26),FIND(":",TRIM(AW26))-1))&lt;=23,
      VALUE(RIGHT(TRIM(AW26),LEN(TRIM(AW26))-FIND(":",TRIM(AW26))))&gt;=0,
      VALUE(RIGHT(TRIM(AW26),LEN(TRIM(AW26))-FIND(":",TRIM(AW26))))&lt;=59,
      ISNUMBER(VALUE(TRIM(AW26))),
      VALUE(TRIM(AW26))&gt;=0,
      VALUE(TRIM(AW26))&lt;1,
      VALUE(TRIM(AU26))&lt;VALUE(TRIM(AW26)),
      IF(
         OR(TRIM(AY26)="",TRIM(BA26)=""),
         TRUE,
         AND(
            NOT(ISERROR(FIND(":",TRIM(AY26)))),
            ISNUMBER(VALUE(LEFT(TRIM(AY26),FIND(":",TRIM(AY26))-1))),
            ISNUMBER(VALUE(RIGHT(TRIM(AY26),LEN(TRIM(AY26))-FIND(":",TRIM(AY26))))),
            VALUE(LEFT(TRIM(AY26),FIND(":",TRIM(AY26))-1))&gt;=0,
            VALUE(LEFT(TRIM(AY26),FIND(":",TRIM(AY26))-1))&lt;=23,
            VALUE(RIGHT(TRIM(AY26),LEN(TRIM(AY26))-FIND(":",TRIM(AY26))))&gt;=0,
            VALUE(RIGHT(TRIM(AY26),LEN(TRIM(AY26))-FIND(":",TRIM(AY26))))&lt;=59,
            ISNUMBER(VALUE(TRIM(AY26))),
            VALUE(TRIM(AY26))&gt;=0,
            VALUE(TRIM(AY26))&lt;1,
            NOT(ISERROR(FIND(":",TRIM(BA26)))),
            ISNUMBER(VALUE(LEFT(TRIM(BA26),FIND(":",TRIM(BA26))-1))),
            ISNUMBER(VALUE(RIGHT(TRIM(BA26),LEN(TRIM(BA26))-FIND(":",TRIM(BA26))))),
            VALUE(LEFT(TRIM(BA26),FIND(":",TRIM(BA26))-1))&gt;=0,
            VALUE(LEFT(TRIM(BA26),FIND(":",TRIM(BA26))-1))&lt;=23,
            VALUE(RIGHT(TRIM(BA26),LEN(TRIM(BA26))-FIND(":",TRIM(BA26))))&gt;=0,
            VALUE(RIGHT(TRIM(BA26),LEN(TRIM(BA26))-FIND(":",TRIM(BA26))))&lt;=59,
            ISNUMBER(VALUE(TRIM(BA26))),
            VALUE(TRIM(BA26))&gt;=0,
            VALUE(TRIM(BA26))&lt;1,
            VALUE(TRIM(AY26))&lt;VALUE(TRIM(BA26)),
            IF(
               NOT(ISERROR(FIND("(",#REF!))),
               TRUE,
               VALUE(TRIM(AW26))&lt;=VALUE(TRIM(AY26))
            )
         )
      )
   )
)</f>
        <v>1</v>
      </c>
      <c r="BD26" s="1171"/>
      <c r="BE26" s="560">
        <f t="shared" si="11"/>
        <v>0</v>
      </c>
      <c r="BF26" s="560"/>
      <c r="BH26" s="510">
        <f t="shared" si="0"/>
        <v>0</v>
      </c>
      <c r="BI26" s="505"/>
      <c r="BK26" s="1161">
        <f t="shared" si="1"/>
        <v>0</v>
      </c>
      <c r="BL26" s="1161"/>
      <c r="BM26" s="560">
        <f t="shared" si="2"/>
        <v>0</v>
      </c>
      <c r="BN26" s="560"/>
      <c r="BP26" s="560" t="str">
        <f t="shared" si="3"/>
        <v/>
      </c>
      <c r="BQ26" s="560"/>
      <c r="BR26" s="560">
        <f t="shared" si="4"/>
        <v>0</v>
      </c>
      <c r="BS26" s="560"/>
      <c r="BT26" s="35"/>
      <c r="BX26" s="560">
        <f t="shared" si="12"/>
        <v>0</v>
      </c>
      <c r="BY26" s="560"/>
      <c r="CC26" s="1134">
        <f>SUM(CC23:CD25)</f>
        <v>0</v>
      </c>
      <c r="CD26" s="1135"/>
      <c r="CE26" s="1136" t="str">
        <f>IF(CC26=0,"", _xlfn.CONCAT(CE23:CF25))</f>
        <v/>
      </c>
      <c r="CF26" s="1137"/>
    </row>
    <row r="27" spans="2:84" ht="15" customHeight="1">
      <c r="C27" s="86" t="s">
        <v>69</v>
      </c>
      <c r="D27" s="792" t="str">
        <f>IF(CNGE_2026_M3_Secc1!D63="","",CNGE_2026_M3_Secc1!D63)</f>
        <v/>
      </c>
      <c r="E27" s="793"/>
      <c r="F27" s="793"/>
      <c r="G27" s="794"/>
      <c r="H27" s="570" t="str">
        <f>IF(CNGE_2026_M3_Secc1!K63="","",CNGE_2026_M3_Secc1!K63)</f>
        <v/>
      </c>
      <c r="I27" s="572"/>
      <c r="J27" s="830"/>
      <c r="K27" s="562"/>
      <c r="L27" s="831"/>
      <c r="M27" s="570" t="str">
        <f>IFERROR(VLOOKUP(O27,Presentación!$AL$8:$AM$586,2,FALSE),"")</f>
        <v/>
      </c>
      <c r="N27" s="572"/>
      <c r="O27" s="763"/>
      <c r="P27" s="764"/>
      <c r="Q27" s="765"/>
      <c r="R27" s="763"/>
      <c r="S27" s="764"/>
      <c r="T27" s="765"/>
      <c r="U27" s="830"/>
      <c r="V27" s="562"/>
      <c r="W27" s="831"/>
      <c r="X27" s="85" t="s">
        <v>529</v>
      </c>
      <c r="Y27" s="830"/>
      <c r="Z27" s="562"/>
      <c r="AA27" s="831"/>
      <c r="AB27" s="830"/>
      <c r="AC27" s="562"/>
      <c r="AD27" s="831"/>
      <c r="AE27" s="1186"/>
      <c r="AF27" s="1187"/>
      <c r="AG27" s="1188"/>
      <c r="AH27" s="830"/>
      <c r="AI27" s="562"/>
      <c r="AJ27" s="831"/>
      <c r="AK27" s="830"/>
      <c r="AL27" s="831"/>
      <c r="AP27" s="1169">
        <f t="shared" si="5"/>
        <v>0</v>
      </c>
      <c r="AQ27" s="1169"/>
      <c r="AR27" s="1169">
        <f t="shared" si="6"/>
        <v>0</v>
      </c>
      <c r="AS27" s="1169"/>
      <c r="AU27" s="699">
        <f t="shared" si="7"/>
        <v>0</v>
      </c>
      <c r="AV27" s="696"/>
      <c r="AW27" s="699">
        <f t="shared" si="8"/>
        <v>0</v>
      </c>
      <c r="AX27" s="700"/>
      <c r="AY27" s="699">
        <f t="shared" si="9"/>
        <v>0</v>
      </c>
      <c r="AZ27" s="700"/>
      <c r="BA27" s="699" t="str">
        <f t="shared" si="10"/>
        <v/>
      </c>
      <c r="BB27" s="700"/>
      <c r="BC27" s="1170" t="b">
        <f>IF(
   OR(AB27="",AB27="NS",AB27="24 hrs",AB27="00:00 - 24:00",AB27="00:00-24:00",AB27="0:00 - 24:00",AB27="0:00-24:00"),
   TRUE,
   AND(
      NOT(ISERROR(FIND(":",TRIM(AU27)))),
      ISNUMBER(VALUE(LEFT(TRIM(AU27),FIND(":",TRIM(AU27))-1))),
      ISNUMBER(VALUE(RIGHT(TRIM(AU27),LEN(TRIM(AU27))-FIND(":",TRIM(AU27))))),
      VALUE(LEFT(TRIM(AU27),FIND(":",TRIM(AU27))-1))&gt;=0,
      VALUE(LEFT(TRIM(AU27),FIND(":",TRIM(AU27))-1))&lt;=23,
      VALUE(RIGHT(TRIM(AU27),LEN(TRIM(AU27))-FIND(":",TRIM(AU27))))&gt;=0,
      VALUE(RIGHT(TRIM(AU27),LEN(TRIM(AU27))-FIND(":",TRIM(AU27))))&lt;=59,
      ISNUMBER(VALUE(TRIM(AU27))),
      VALUE(TRIM(AU27))&gt;=0,
      VALUE(TRIM(AU27))&lt;1,
      NOT(ISERROR(FIND(":",TRIM(AW27)))),
      ISNUMBER(VALUE(LEFT(TRIM(AW27),FIND(":",TRIM(AW27))-1))),
      ISNUMBER(VALUE(RIGHT(TRIM(AW27),LEN(TRIM(AW27))-FIND(":",TRIM(AW27))))),
      VALUE(LEFT(TRIM(AW27),FIND(":",TRIM(AW27))-1))&gt;=0,
      VALUE(LEFT(TRIM(AW27),FIND(":",TRIM(AW27))-1))&lt;=23,
      VALUE(RIGHT(TRIM(AW27),LEN(TRIM(AW27))-FIND(":",TRIM(AW27))))&gt;=0,
      VALUE(RIGHT(TRIM(AW27),LEN(TRIM(AW27))-FIND(":",TRIM(AW27))))&lt;=59,
      ISNUMBER(VALUE(TRIM(AW27))),
      VALUE(TRIM(AW27))&gt;=0,
      VALUE(TRIM(AW27))&lt;1,
      VALUE(TRIM(AU27))&lt;VALUE(TRIM(AW27)),
      IF(
         OR(TRIM(AY27)="",TRIM(BA27)=""),
         TRUE,
         AND(
            NOT(ISERROR(FIND(":",TRIM(AY27)))),
            ISNUMBER(VALUE(LEFT(TRIM(AY27),FIND(":",TRIM(AY27))-1))),
            ISNUMBER(VALUE(RIGHT(TRIM(AY27),LEN(TRIM(AY27))-FIND(":",TRIM(AY27))))),
            VALUE(LEFT(TRIM(AY27),FIND(":",TRIM(AY27))-1))&gt;=0,
            VALUE(LEFT(TRIM(AY27),FIND(":",TRIM(AY27))-1))&lt;=23,
            VALUE(RIGHT(TRIM(AY27),LEN(TRIM(AY27))-FIND(":",TRIM(AY27))))&gt;=0,
            VALUE(RIGHT(TRIM(AY27),LEN(TRIM(AY27))-FIND(":",TRIM(AY27))))&lt;=59,
            ISNUMBER(VALUE(TRIM(AY27))),
            VALUE(TRIM(AY27))&gt;=0,
            VALUE(TRIM(AY27))&lt;1,
            NOT(ISERROR(FIND(":",TRIM(BA27)))),
            ISNUMBER(VALUE(LEFT(TRIM(BA27),FIND(":",TRIM(BA27))-1))),
            ISNUMBER(VALUE(RIGHT(TRIM(BA27),LEN(TRIM(BA27))-FIND(":",TRIM(BA27))))),
            VALUE(LEFT(TRIM(BA27),FIND(":",TRIM(BA27))-1))&gt;=0,
            VALUE(LEFT(TRIM(BA27),FIND(":",TRIM(BA27))-1))&lt;=23,
            VALUE(RIGHT(TRIM(BA27),LEN(TRIM(BA27))-FIND(":",TRIM(BA27))))&gt;=0,
            VALUE(RIGHT(TRIM(BA27),LEN(TRIM(BA27))-FIND(":",TRIM(BA27))))&lt;=59,
            ISNUMBER(VALUE(TRIM(BA27))),
            VALUE(TRIM(BA27))&gt;=0,
            VALUE(TRIM(BA27))&lt;1,
            VALUE(TRIM(AY27))&lt;VALUE(TRIM(BA27)),
            IF(
               NOT(ISERROR(FIND("(",#REF!))),
               TRUE,
               VALUE(TRIM(AW27))&lt;=VALUE(TRIM(AY27))
            )
         )
      )
   )
)</f>
        <v>1</v>
      </c>
      <c r="BD27" s="1171"/>
      <c r="BE27" s="560">
        <f t="shared" si="11"/>
        <v>0</v>
      </c>
      <c r="BF27" s="560"/>
      <c r="BH27" s="510">
        <f t="shared" si="0"/>
        <v>0</v>
      </c>
      <c r="BI27" s="505"/>
      <c r="BK27" s="1161">
        <f t="shared" si="1"/>
        <v>0</v>
      </c>
      <c r="BL27" s="1161"/>
      <c r="BM27" s="560">
        <f t="shared" si="2"/>
        <v>0</v>
      </c>
      <c r="BN27" s="560"/>
      <c r="BP27" s="560" t="str">
        <f t="shared" si="3"/>
        <v/>
      </c>
      <c r="BQ27" s="560"/>
      <c r="BR27" s="560">
        <f t="shared" si="4"/>
        <v>0</v>
      </c>
      <c r="BS27" s="560"/>
      <c r="BT27" s="35"/>
      <c r="BX27" s="560">
        <f t="shared" si="12"/>
        <v>0</v>
      </c>
      <c r="BY27" s="560"/>
    </row>
    <row r="28" spans="2:84" ht="15" customHeight="1">
      <c r="C28" s="86" t="s">
        <v>70</v>
      </c>
      <c r="D28" s="792" t="str">
        <f>IF(CNGE_2026_M3_Secc1!D64="","",CNGE_2026_M3_Secc1!D64)</f>
        <v/>
      </c>
      <c r="E28" s="793"/>
      <c r="F28" s="793"/>
      <c r="G28" s="794"/>
      <c r="H28" s="570" t="str">
        <f>IF(CNGE_2026_M3_Secc1!K64="","",CNGE_2026_M3_Secc1!K64)</f>
        <v/>
      </c>
      <c r="I28" s="572"/>
      <c r="J28" s="830"/>
      <c r="K28" s="562"/>
      <c r="L28" s="831"/>
      <c r="M28" s="570" t="str">
        <f>IFERROR(VLOOKUP(O28,Presentación!$AL$8:$AM$586,2,FALSE),"")</f>
        <v/>
      </c>
      <c r="N28" s="572"/>
      <c r="O28" s="763"/>
      <c r="P28" s="764"/>
      <c r="Q28" s="765"/>
      <c r="R28" s="763"/>
      <c r="S28" s="764"/>
      <c r="T28" s="765"/>
      <c r="U28" s="830"/>
      <c r="V28" s="562"/>
      <c r="W28" s="831"/>
      <c r="X28" s="85" t="s">
        <v>529</v>
      </c>
      <c r="Y28" s="830"/>
      <c r="Z28" s="562"/>
      <c r="AA28" s="831"/>
      <c r="AB28" s="830"/>
      <c r="AC28" s="562"/>
      <c r="AD28" s="831"/>
      <c r="AE28" s="1186"/>
      <c r="AF28" s="1187"/>
      <c r="AG28" s="1188"/>
      <c r="AH28" s="830"/>
      <c r="AI28" s="562"/>
      <c r="AJ28" s="831"/>
      <c r="AK28" s="830"/>
      <c r="AL28" s="831"/>
      <c r="AP28" s="1169">
        <f t="shared" si="5"/>
        <v>0</v>
      </c>
      <c r="AQ28" s="1169"/>
      <c r="AR28" s="1169">
        <f t="shared" si="6"/>
        <v>0</v>
      </c>
      <c r="AS28" s="1169"/>
      <c r="AU28" s="699">
        <f t="shared" si="7"/>
        <v>0</v>
      </c>
      <c r="AV28" s="696"/>
      <c r="AW28" s="699">
        <f t="shared" si="8"/>
        <v>0</v>
      </c>
      <c r="AX28" s="700"/>
      <c r="AY28" s="699">
        <f t="shared" si="9"/>
        <v>0</v>
      </c>
      <c r="AZ28" s="700"/>
      <c r="BA28" s="699" t="str">
        <f t="shared" si="10"/>
        <v/>
      </c>
      <c r="BB28" s="700"/>
      <c r="BC28" s="1170" t="b">
        <f>IF(
   OR(AB28="",AB28="NS",AB28="24 hrs",AB28="00:00 - 24:00",AB28="00:00-24:00",AB28="0:00 - 24:00",AB28="0:00-24:00"),
   TRUE,
   AND(
      NOT(ISERROR(FIND(":",TRIM(AU28)))),
      ISNUMBER(VALUE(LEFT(TRIM(AU28),FIND(":",TRIM(AU28))-1))),
      ISNUMBER(VALUE(RIGHT(TRIM(AU28),LEN(TRIM(AU28))-FIND(":",TRIM(AU28))))),
      VALUE(LEFT(TRIM(AU28),FIND(":",TRIM(AU28))-1))&gt;=0,
      VALUE(LEFT(TRIM(AU28),FIND(":",TRIM(AU28))-1))&lt;=23,
      VALUE(RIGHT(TRIM(AU28),LEN(TRIM(AU28))-FIND(":",TRIM(AU28))))&gt;=0,
      VALUE(RIGHT(TRIM(AU28),LEN(TRIM(AU28))-FIND(":",TRIM(AU28))))&lt;=59,
      ISNUMBER(VALUE(TRIM(AU28))),
      VALUE(TRIM(AU28))&gt;=0,
      VALUE(TRIM(AU28))&lt;1,
      NOT(ISERROR(FIND(":",TRIM(AW28)))),
      ISNUMBER(VALUE(LEFT(TRIM(AW28),FIND(":",TRIM(AW28))-1))),
      ISNUMBER(VALUE(RIGHT(TRIM(AW28),LEN(TRIM(AW28))-FIND(":",TRIM(AW28))))),
      VALUE(LEFT(TRIM(AW28),FIND(":",TRIM(AW28))-1))&gt;=0,
      VALUE(LEFT(TRIM(AW28),FIND(":",TRIM(AW28))-1))&lt;=23,
      VALUE(RIGHT(TRIM(AW28),LEN(TRIM(AW28))-FIND(":",TRIM(AW28))))&gt;=0,
      VALUE(RIGHT(TRIM(AW28),LEN(TRIM(AW28))-FIND(":",TRIM(AW28))))&lt;=59,
      ISNUMBER(VALUE(TRIM(AW28))),
      VALUE(TRIM(AW28))&gt;=0,
      VALUE(TRIM(AW28))&lt;1,
      VALUE(TRIM(AU28))&lt;VALUE(TRIM(AW28)),
      IF(
         OR(TRIM(AY28)="",TRIM(BA28)=""),
         TRUE,
         AND(
            NOT(ISERROR(FIND(":",TRIM(AY28)))),
            ISNUMBER(VALUE(LEFT(TRIM(AY28),FIND(":",TRIM(AY28))-1))),
            ISNUMBER(VALUE(RIGHT(TRIM(AY28),LEN(TRIM(AY28))-FIND(":",TRIM(AY28))))),
            VALUE(LEFT(TRIM(AY28),FIND(":",TRIM(AY28))-1))&gt;=0,
            VALUE(LEFT(TRIM(AY28),FIND(":",TRIM(AY28))-1))&lt;=23,
            VALUE(RIGHT(TRIM(AY28),LEN(TRIM(AY28))-FIND(":",TRIM(AY28))))&gt;=0,
            VALUE(RIGHT(TRIM(AY28),LEN(TRIM(AY28))-FIND(":",TRIM(AY28))))&lt;=59,
            ISNUMBER(VALUE(TRIM(AY28))),
            VALUE(TRIM(AY28))&gt;=0,
            VALUE(TRIM(AY28))&lt;1,
            NOT(ISERROR(FIND(":",TRIM(BA28)))),
            ISNUMBER(VALUE(LEFT(TRIM(BA28),FIND(":",TRIM(BA28))-1))),
            ISNUMBER(VALUE(RIGHT(TRIM(BA28),LEN(TRIM(BA28))-FIND(":",TRIM(BA28))))),
            VALUE(LEFT(TRIM(BA28),FIND(":",TRIM(BA28))-1))&gt;=0,
            VALUE(LEFT(TRIM(BA28),FIND(":",TRIM(BA28))-1))&lt;=23,
            VALUE(RIGHT(TRIM(BA28),LEN(TRIM(BA28))-FIND(":",TRIM(BA28))))&gt;=0,
            VALUE(RIGHT(TRIM(BA28),LEN(TRIM(BA28))-FIND(":",TRIM(BA28))))&lt;=59,
            ISNUMBER(VALUE(TRIM(BA28))),
            VALUE(TRIM(BA28))&gt;=0,
            VALUE(TRIM(BA28))&lt;1,
            VALUE(TRIM(AY28))&lt;VALUE(TRIM(BA28)),
            IF(
               NOT(ISERROR(FIND("(",#REF!))),
               TRUE,
               VALUE(TRIM(AW28))&lt;=VALUE(TRIM(AY28))
            )
         )
      )
   )
)</f>
        <v>1</v>
      </c>
      <c r="BD28" s="1171"/>
      <c r="BE28" s="560">
        <f t="shared" si="11"/>
        <v>0</v>
      </c>
      <c r="BF28" s="560"/>
      <c r="BH28" s="510">
        <f t="shared" si="0"/>
        <v>0</v>
      </c>
      <c r="BI28" s="505"/>
      <c r="BK28" s="1161">
        <f t="shared" si="1"/>
        <v>0</v>
      </c>
      <c r="BL28" s="1161"/>
      <c r="BM28" s="560">
        <f t="shared" si="2"/>
        <v>0</v>
      </c>
      <c r="BN28" s="560"/>
      <c r="BP28" s="560" t="str">
        <f t="shared" si="3"/>
        <v/>
      </c>
      <c r="BQ28" s="560"/>
      <c r="BR28" s="560">
        <f t="shared" si="4"/>
        <v>0</v>
      </c>
      <c r="BS28" s="560"/>
      <c r="BX28" s="560">
        <f t="shared" si="12"/>
        <v>0</v>
      </c>
      <c r="BY28" s="560"/>
    </row>
    <row r="29" spans="2:84" ht="15" customHeight="1">
      <c r="C29" s="86" t="s">
        <v>71</v>
      </c>
      <c r="D29" s="792" t="str">
        <f>IF(CNGE_2026_M3_Secc1!D65="","",CNGE_2026_M3_Secc1!D65)</f>
        <v/>
      </c>
      <c r="E29" s="793"/>
      <c r="F29" s="793"/>
      <c r="G29" s="794"/>
      <c r="H29" s="570" t="str">
        <f>IF(CNGE_2026_M3_Secc1!K65="","",CNGE_2026_M3_Secc1!K65)</f>
        <v/>
      </c>
      <c r="I29" s="572"/>
      <c r="J29" s="830"/>
      <c r="K29" s="562"/>
      <c r="L29" s="831"/>
      <c r="M29" s="570" t="str">
        <f>IFERROR(VLOOKUP(O29,Presentación!$AL$8:$AM$586,2,FALSE),"")</f>
        <v/>
      </c>
      <c r="N29" s="572"/>
      <c r="O29" s="763"/>
      <c r="P29" s="764"/>
      <c r="Q29" s="765"/>
      <c r="R29" s="763"/>
      <c r="S29" s="764"/>
      <c r="T29" s="765"/>
      <c r="U29" s="830"/>
      <c r="V29" s="562"/>
      <c r="W29" s="831"/>
      <c r="X29" s="85" t="s">
        <v>529</v>
      </c>
      <c r="Y29" s="830"/>
      <c r="Z29" s="562"/>
      <c r="AA29" s="831"/>
      <c r="AB29" s="830"/>
      <c r="AC29" s="562"/>
      <c r="AD29" s="831"/>
      <c r="AE29" s="1186"/>
      <c r="AF29" s="1187"/>
      <c r="AG29" s="1188"/>
      <c r="AH29" s="830"/>
      <c r="AI29" s="562"/>
      <c r="AJ29" s="831"/>
      <c r="AK29" s="830"/>
      <c r="AL29" s="831"/>
      <c r="AP29" s="1169">
        <f t="shared" si="5"/>
        <v>0</v>
      </c>
      <c r="AQ29" s="1169"/>
      <c r="AR29" s="1169">
        <f t="shared" si="6"/>
        <v>0</v>
      </c>
      <c r="AS29" s="1169"/>
      <c r="AU29" s="699">
        <f t="shared" si="7"/>
        <v>0</v>
      </c>
      <c r="AV29" s="696"/>
      <c r="AW29" s="699">
        <f t="shared" si="8"/>
        <v>0</v>
      </c>
      <c r="AX29" s="700"/>
      <c r="AY29" s="699">
        <f t="shared" si="9"/>
        <v>0</v>
      </c>
      <c r="AZ29" s="700"/>
      <c r="BA29" s="699" t="str">
        <f t="shared" si="10"/>
        <v/>
      </c>
      <c r="BB29" s="700"/>
      <c r="BC29" s="1170" t="b">
        <f>IF(
   OR(AB29="",AB29="NS",AB29="24 hrs",AB29="00:00 - 24:00",AB29="00:00-24:00",AB29="0:00 - 24:00",AB29="0:00-24:00"),
   TRUE,
   AND(
      NOT(ISERROR(FIND(":",TRIM(AU29)))),
      ISNUMBER(VALUE(LEFT(TRIM(AU29),FIND(":",TRIM(AU29))-1))),
      ISNUMBER(VALUE(RIGHT(TRIM(AU29),LEN(TRIM(AU29))-FIND(":",TRIM(AU29))))),
      VALUE(LEFT(TRIM(AU29),FIND(":",TRIM(AU29))-1))&gt;=0,
      VALUE(LEFT(TRIM(AU29),FIND(":",TRIM(AU29))-1))&lt;=23,
      VALUE(RIGHT(TRIM(AU29),LEN(TRIM(AU29))-FIND(":",TRIM(AU29))))&gt;=0,
      VALUE(RIGHT(TRIM(AU29),LEN(TRIM(AU29))-FIND(":",TRIM(AU29))))&lt;=59,
      ISNUMBER(VALUE(TRIM(AU29))),
      VALUE(TRIM(AU29))&gt;=0,
      VALUE(TRIM(AU29))&lt;1,
      NOT(ISERROR(FIND(":",TRIM(AW29)))),
      ISNUMBER(VALUE(LEFT(TRIM(AW29),FIND(":",TRIM(AW29))-1))),
      ISNUMBER(VALUE(RIGHT(TRIM(AW29),LEN(TRIM(AW29))-FIND(":",TRIM(AW29))))),
      VALUE(LEFT(TRIM(AW29),FIND(":",TRIM(AW29))-1))&gt;=0,
      VALUE(LEFT(TRIM(AW29),FIND(":",TRIM(AW29))-1))&lt;=23,
      VALUE(RIGHT(TRIM(AW29),LEN(TRIM(AW29))-FIND(":",TRIM(AW29))))&gt;=0,
      VALUE(RIGHT(TRIM(AW29),LEN(TRIM(AW29))-FIND(":",TRIM(AW29))))&lt;=59,
      ISNUMBER(VALUE(TRIM(AW29))),
      VALUE(TRIM(AW29))&gt;=0,
      VALUE(TRIM(AW29))&lt;1,
      VALUE(TRIM(AU29))&lt;VALUE(TRIM(AW29)),
      IF(
         OR(TRIM(AY29)="",TRIM(BA29)=""),
         TRUE,
         AND(
            NOT(ISERROR(FIND(":",TRIM(AY29)))),
            ISNUMBER(VALUE(LEFT(TRIM(AY29),FIND(":",TRIM(AY29))-1))),
            ISNUMBER(VALUE(RIGHT(TRIM(AY29),LEN(TRIM(AY29))-FIND(":",TRIM(AY29))))),
            VALUE(LEFT(TRIM(AY29),FIND(":",TRIM(AY29))-1))&gt;=0,
            VALUE(LEFT(TRIM(AY29),FIND(":",TRIM(AY29))-1))&lt;=23,
            VALUE(RIGHT(TRIM(AY29),LEN(TRIM(AY29))-FIND(":",TRIM(AY29))))&gt;=0,
            VALUE(RIGHT(TRIM(AY29),LEN(TRIM(AY29))-FIND(":",TRIM(AY29))))&lt;=59,
            ISNUMBER(VALUE(TRIM(AY29))),
            VALUE(TRIM(AY29))&gt;=0,
            VALUE(TRIM(AY29))&lt;1,
            NOT(ISERROR(FIND(":",TRIM(BA29)))),
            ISNUMBER(VALUE(LEFT(TRIM(BA29),FIND(":",TRIM(BA29))-1))),
            ISNUMBER(VALUE(RIGHT(TRIM(BA29),LEN(TRIM(BA29))-FIND(":",TRIM(BA29))))),
            VALUE(LEFT(TRIM(BA29),FIND(":",TRIM(BA29))-1))&gt;=0,
            VALUE(LEFT(TRIM(BA29),FIND(":",TRIM(BA29))-1))&lt;=23,
            VALUE(RIGHT(TRIM(BA29),LEN(TRIM(BA29))-FIND(":",TRIM(BA29))))&gt;=0,
            VALUE(RIGHT(TRIM(BA29),LEN(TRIM(BA29))-FIND(":",TRIM(BA29))))&lt;=59,
            ISNUMBER(VALUE(TRIM(BA29))),
            VALUE(TRIM(BA29))&gt;=0,
            VALUE(TRIM(BA29))&lt;1,
            VALUE(TRIM(AY29))&lt;VALUE(TRIM(BA29)),
            IF(
               NOT(ISERROR(FIND("(",#REF!))),
               TRUE,
               VALUE(TRIM(AW29))&lt;=VALUE(TRIM(AY29))
            )
         )
      )
   )
)</f>
        <v>1</v>
      </c>
      <c r="BD29" s="1171"/>
      <c r="BE29" s="560">
        <f t="shared" si="11"/>
        <v>0</v>
      </c>
      <c r="BF29" s="560"/>
      <c r="BH29" s="510">
        <f t="shared" si="0"/>
        <v>0</v>
      </c>
      <c r="BI29" s="505"/>
      <c r="BK29" s="1161">
        <f t="shared" si="1"/>
        <v>0</v>
      </c>
      <c r="BL29" s="1161"/>
      <c r="BM29" s="560">
        <f t="shared" si="2"/>
        <v>0</v>
      </c>
      <c r="BN29" s="560"/>
      <c r="BP29" s="560" t="str">
        <f t="shared" si="3"/>
        <v/>
      </c>
      <c r="BQ29" s="560"/>
      <c r="BR29" s="560">
        <f t="shared" si="4"/>
        <v>0</v>
      </c>
      <c r="BS29" s="560"/>
      <c r="BX29" s="560">
        <f t="shared" si="12"/>
        <v>0</v>
      </c>
      <c r="BY29" s="560"/>
    </row>
    <row r="30" spans="2:84" ht="15" customHeight="1">
      <c r="C30" s="86" t="s">
        <v>72</v>
      </c>
      <c r="D30" s="792" t="str">
        <f>IF(CNGE_2026_M3_Secc1!D66="","",CNGE_2026_M3_Secc1!D66)</f>
        <v/>
      </c>
      <c r="E30" s="793"/>
      <c r="F30" s="793"/>
      <c r="G30" s="794"/>
      <c r="H30" s="570" t="str">
        <f>IF(CNGE_2026_M3_Secc1!K66="","",CNGE_2026_M3_Secc1!K66)</f>
        <v/>
      </c>
      <c r="I30" s="572"/>
      <c r="J30" s="830"/>
      <c r="K30" s="562"/>
      <c r="L30" s="831"/>
      <c r="M30" s="570" t="str">
        <f>IFERROR(VLOOKUP(O30,Presentación!$AL$8:$AM$586,2,FALSE),"")</f>
        <v/>
      </c>
      <c r="N30" s="572"/>
      <c r="O30" s="763"/>
      <c r="P30" s="764"/>
      <c r="Q30" s="765"/>
      <c r="R30" s="763"/>
      <c r="S30" s="764"/>
      <c r="T30" s="765"/>
      <c r="U30" s="830"/>
      <c r="V30" s="562"/>
      <c r="W30" s="831"/>
      <c r="X30" s="85" t="s">
        <v>529</v>
      </c>
      <c r="Y30" s="830"/>
      <c r="Z30" s="562"/>
      <c r="AA30" s="831"/>
      <c r="AB30" s="830"/>
      <c r="AC30" s="562"/>
      <c r="AD30" s="831"/>
      <c r="AE30" s="1186"/>
      <c r="AF30" s="1187"/>
      <c r="AG30" s="1188"/>
      <c r="AH30" s="830"/>
      <c r="AI30" s="562"/>
      <c r="AJ30" s="831"/>
      <c r="AK30" s="830"/>
      <c r="AL30" s="831"/>
      <c r="AP30" s="1169">
        <f t="shared" si="5"/>
        <v>0</v>
      </c>
      <c r="AQ30" s="1169"/>
      <c r="AR30" s="1169">
        <f t="shared" si="6"/>
        <v>0</v>
      </c>
      <c r="AS30" s="1169"/>
      <c r="AU30" s="699">
        <f t="shared" si="7"/>
        <v>0</v>
      </c>
      <c r="AV30" s="696"/>
      <c r="AW30" s="699">
        <f t="shared" si="8"/>
        <v>0</v>
      </c>
      <c r="AX30" s="700"/>
      <c r="AY30" s="699">
        <f t="shared" si="9"/>
        <v>0</v>
      </c>
      <c r="AZ30" s="700"/>
      <c r="BA30" s="699" t="str">
        <f t="shared" si="10"/>
        <v/>
      </c>
      <c r="BB30" s="700"/>
      <c r="BC30" s="1170" t="b">
        <f>IF(
   OR(AB30="",AB30="NS",AB30="24 hrs",AB30="00:00 - 24:00",AB30="00:00-24:00",AB30="0:00 - 24:00",AB30="0:00-24:00"),
   TRUE,
   AND(
      NOT(ISERROR(FIND(":",TRIM(AU30)))),
      ISNUMBER(VALUE(LEFT(TRIM(AU30),FIND(":",TRIM(AU30))-1))),
      ISNUMBER(VALUE(RIGHT(TRIM(AU30),LEN(TRIM(AU30))-FIND(":",TRIM(AU30))))),
      VALUE(LEFT(TRIM(AU30),FIND(":",TRIM(AU30))-1))&gt;=0,
      VALUE(LEFT(TRIM(AU30),FIND(":",TRIM(AU30))-1))&lt;=23,
      VALUE(RIGHT(TRIM(AU30),LEN(TRIM(AU30))-FIND(":",TRIM(AU30))))&gt;=0,
      VALUE(RIGHT(TRIM(AU30),LEN(TRIM(AU30))-FIND(":",TRIM(AU30))))&lt;=59,
      ISNUMBER(VALUE(TRIM(AU30))),
      VALUE(TRIM(AU30))&gt;=0,
      VALUE(TRIM(AU30))&lt;1,
      NOT(ISERROR(FIND(":",TRIM(AW30)))),
      ISNUMBER(VALUE(LEFT(TRIM(AW30),FIND(":",TRIM(AW30))-1))),
      ISNUMBER(VALUE(RIGHT(TRIM(AW30),LEN(TRIM(AW30))-FIND(":",TRIM(AW30))))),
      VALUE(LEFT(TRIM(AW30),FIND(":",TRIM(AW30))-1))&gt;=0,
      VALUE(LEFT(TRIM(AW30),FIND(":",TRIM(AW30))-1))&lt;=23,
      VALUE(RIGHT(TRIM(AW30),LEN(TRIM(AW30))-FIND(":",TRIM(AW30))))&gt;=0,
      VALUE(RIGHT(TRIM(AW30),LEN(TRIM(AW30))-FIND(":",TRIM(AW30))))&lt;=59,
      ISNUMBER(VALUE(TRIM(AW30))),
      VALUE(TRIM(AW30))&gt;=0,
      VALUE(TRIM(AW30))&lt;1,
      VALUE(TRIM(AU30))&lt;VALUE(TRIM(AW30)),
      IF(
         OR(TRIM(AY30)="",TRIM(BA30)=""),
         TRUE,
         AND(
            NOT(ISERROR(FIND(":",TRIM(AY30)))),
            ISNUMBER(VALUE(LEFT(TRIM(AY30),FIND(":",TRIM(AY30))-1))),
            ISNUMBER(VALUE(RIGHT(TRIM(AY30),LEN(TRIM(AY30))-FIND(":",TRIM(AY30))))),
            VALUE(LEFT(TRIM(AY30),FIND(":",TRIM(AY30))-1))&gt;=0,
            VALUE(LEFT(TRIM(AY30),FIND(":",TRIM(AY30))-1))&lt;=23,
            VALUE(RIGHT(TRIM(AY30),LEN(TRIM(AY30))-FIND(":",TRIM(AY30))))&gt;=0,
            VALUE(RIGHT(TRIM(AY30),LEN(TRIM(AY30))-FIND(":",TRIM(AY30))))&lt;=59,
            ISNUMBER(VALUE(TRIM(AY30))),
            VALUE(TRIM(AY30))&gt;=0,
            VALUE(TRIM(AY30))&lt;1,
            NOT(ISERROR(FIND(":",TRIM(BA30)))),
            ISNUMBER(VALUE(LEFT(TRIM(BA30),FIND(":",TRIM(BA30))-1))),
            ISNUMBER(VALUE(RIGHT(TRIM(BA30),LEN(TRIM(BA30))-FIND(":",TRIM(BA30))))),
            VALUE(LEFT(TRIM(BA30),FIND(":",TRIM(BA30))-1))&gt;=0,
            VALUE(LEFT(TRIM(BA30),FIND(":",TRIM(BA30))-1))&lt;=23,
            VALUE(RIGHT(TRIM(BA30),LEN(TRIM(BA30))-FIND(":",TRIM(BA30))))&gt;=0,
            VALUE(RIGHT(TRIM(BA30),LEN(TRIM(BA30))-FIND(":",TRIM(BA30))))&lt;=59,
            ISNUMBER(VALUE(TRIM(BA30))),
            VALUE(TRIM(BA30))&gt;=0,
            VALUE(TRIM(BA30))&lt;1,
            VALUE(TRIM(AY30))&lt;VALUE(TRIM(BA30)),
            IF(
               NOT(ISERROR(FIND("(",#REF!))),
               TRUE,
               VALUE(TRIM(AW30))&lt;=VALUE(TRIM(AY30))
            )
         )
      )
   )
)</f>
        <v>1</v>
      </c>
      <c r="BD30" s="1171"/>
      <c r="BE30" s="560">
        <f t="shared" si="11"/>
        <v>0</v>
      </c>
      <c r="BF30" s="560"/>
      <c r="BH30" s="510">
        <f t="shared" si="0"/>
        <v>0</v>
      </c>
      <c r="BI30" s="505"/>
      <c r="BK30" s="1161">
        <f t="shared" si="1"/>
        <v>0</v>
      </c>
      <c r="BL30" s="1161"/>
      <c r="BM30" s="560">
        <f t="shared" si="2"/>
        <v>0</v>
      </c>
      <c r="BN30" s="560"/>
      <c r="BP30" s="560" t="str">
        <f t="shared" si="3"/>
        <v/>
      </c>
      <c r="BQ30" s="560"/>
      <c r="BR30" s="560">
        <f t="shared" si="4"/>
        <v>0</v>
      </c>
      <c r="BS30" s="560"/>
      <c r="BT30" s="35"/>
      <c r="BX30" s="560">
        <f t="shared" si="12"/>
        <v>0</v>
      </c>
      <c r="BY30" s="560"/>
    </row>
    <row r="31" spans="2:84" ht="15" customHeight="1">
      <c r="C31" s="86" t="s">
        <v>73</v>
      </c>
      <c r="D31" s="792" t="str">
        <f>IF(CNGE_2026_M3_Secc1!D67="","",CNGE_2026_M3_Secc1!D67)</f>
        <v/>
      </c>
      <c r="E31" s="793"/>
      <c r="F31" s="793"/>
      <c r="G31" s="794"/>
      <c r="H31" s="570" t="str">
        <f>IF(CNGE_2026_M3_Secc1!K67="","",CNGE_2026_M3_Secc1!K67)</f>
        <v/>
      </c>
      <c r="I31" s="572"/>
      <c r="J31" s="830"/>
      <c r="K31" s="562"/>
      <c r="L31" s="831"/>
      <c r="M31" s="570" t="str">
        <f>IFERROR(VLOOKUP(O31,Presentación!$AL$8:$AM$586,2,FALSE),"")</f>
        <v/>
      </c>
      <c r="N31" s="572"/>
      <c r="O31" s="763"/>
      <c r="P31" s="764"/>
      <c r="Q31" s="765"/>
      <c r="R31" s="763"/>
      <c r="S31" s="764"/>
      <c r="T31" s="765"/>
      <c r="U31" s="830"/>
      <c r="V31" s="562"/>
      <c r="W31" s="831"/>
      <c r="X31" s="85" t="s">
        <v>529</v>
      </c>
      <c r="Y31" s="830"/>
      <c r="Z31" s="562"/>
      <c r="AA31" s="831"/>
      <c r="AB31" s="830"/>
      <c r="AC31" s="562"/>
      <c r="AD31" s="831"/>
      <c r="AE31" s="1186"/>
      <c r="AF31" s="1187"/>
      <c r="AG31" s="1188"/>
      <c r="AH31" s="830"/>
      <c r="AI31" s="562"/>
      <c r="AJ31" s="831"/>
      <c r="AK31" s="830"/>
      <c r="AL31" s="831"/>
      <c r="AP31" s="1169">
        <f t="shared" si="5"/>
        <v>0</v>
      </c>
      <c r="AQ31" s="1169"/>
      <c r="AR31" s="1169">
        <f t="shared" si="6"/>
        <v>0</v>
      </c>
      <c r="AS31" s="1169"/>
      <c r="AU31" s="699">
        <f t="shared" si="7"/>
        <v>0</v>
      </c>
      <c r="AV31" s="696"/>
      <c r="AW31" s="699">
        <f t="shared" si="8"/>
        <v>0</v>
      </c>
      <c r="AX31" s="700"/>
      <c r="AY31" s="699">
        <f t="shared" si="9"/>
        <v>0</v>
      </c>
      <c r="AZ31" s="700"/>
      <c r="BA31" s="699" t="str">
        <f t="shared" si="10"/>
        <v/>
      </c>
      <c r="BB31" s="700"/>
      <c r="BC31" s="1170" t="b">
        <f>IF(
   OR(AB31="",AB31="NS",AB31="24 hrs",AB31="00:00 - 24:00",AB31="00:00-24:00",AB31="0:00 - 24:00",AB31="0:00-24:00"),
   TRUE,
   AND(
      NOT(ISERROR(FIND(":",TRIM(AU31)))),
      ISNUMBER(VALUE(LEFT(TRIM(AU31),FIND(":",TRIM(AU31))-1))),
      ISNUMBER(VALUE(RIGHT(TRIM(AU31),LEN(TRIM(AU31))-FIND(":",TRIM(AU31))))),
      VALUE(LEFT(TRIM(AU31),FIND(":",TRIM(AU31))-1))&gt;=0,
      VALUE(LEFT(TRIM(AU31),FIND(":",TRIM(AU31))-1))&lt;=23,
      VALUE(RIGHT(TRIM(AU31),LEN(TRIM(AU31))-FIND(":",TRIM(AU31))))&gt;=0,
      VALUE(RIGHT(TRIM(AU31),LEN(TRIM(AU31))-FIND(":",TRIM(AU31))))&lt;=59,
      ISNUMBER(VALUE(TRIM(AU31))),
      VALUE(TRIM(AU31))&gt;=0,
      VALUE(TRIM(AU31))&lt;1,
      NOT(ISERROR(FIND(":",TRIM(AW31)))),
      ISNUMBER(VALUE(LEFT(TRIM(AW31),FIND(":",TRIM(AW31))-1))),
      ISNUMBER(VALUE(RIGHT(TRIM(AW31),LEN(TRIM(AW31))-FIND(":",TRIM(AW31))))),
      VALUE(LEFT(TRIM(AW31),FIND(":",TRIM(AW31))-1))&gt;=0,
      VALUE(LEFT(TRIM(AW31),FIND(":",TRIM(AW31))-1))&lt;=23,
      VALUE(RIGHT(TRIM(AW31),LEN(TRIM(AW31))-FIND(":",TRIM(AW31))))&gt;=0,
      VALUE(RIGHT(TRIM(AW31),LEN(TRIM(AW31))-FIND(":",TRIM(AW31))))&lt;=59,
      ISNUMBER(VALUE(TRIM(AW31))),
      VALUE(TRIM(AW31))&gt;=0,
      VALUE(TRIM(AW31))&lt;1,
      VALUE(TRIM(AU31))&lt;VALUE(TRIM(AW31)),
      IF(
         OR(TRIM(AY31)="",TRIM(BA31)=""),
         TRUE,
         AND(
            NOT(ISERROR(FIND(":",TRIM(AY31)))),
            ISNUMBER(VALUE(LEFT(TRIM(AY31),FIND(":",TRIM(AY31))-1))),
            ISNUMBER(VALUE(RIGHT(TRIM(AY31),LEN(TRIM(AY31))-FIND(":",TRIM(AY31))))),
            VALUE(LEFT(TRIM(AY31),FIND(":",TRIM(AY31))-1))&gt;=0,
            VALUE(LEFT(TRIM(AY31),FIND(":",TRIM(AY31))-1))&lt;=23,
            VALUE(RIGHT(TRIM(AY31),LEN(TRIM(AY31))-FIND(":",TRIM(AY31))))&gt;=0,
            VALUE(RIGHT(TRIM(AY31),LEN(TRIM(AY31))-FIND(":",TRIM(AY31))))&lt;=59,
            ISNUMBER(VALUE(TRIM(AY31))),
            VALUE(TRIM(AY31))&gt;=0,
            VALUE(TRIM(AY31))&lt;1,
            NOT(ISERROR(FIND(":",TRIM(BA31)))),
            ISNUMBER(VALUE(LEFT(TRIM(BA31),FIND(":",TRIM(BA31))-1))),
            ISNUMBER(VALUE(RIGHT(TRIM(BA31),LEN(TRIM(BA31))-FIND(":",TRIM(BA31))))),
            VALUE(LEFT(TRIM(BA31),FIND(":",TRIM(BA31))-1))&gt;=0,
            VALUE(LEFT(TRIM(BA31),FIND(":",TRIM(BA31))-1))&lt;=23,
            VALUE(RIGHT(TRIM(BA31),LEN(TRIM(BA31))-FIND(":",TRIM(BA31))))&gt;=0,
            VALUE(RIGHT(TRIM(BA31),LEN(TRIM(BA31))-FIND(":",TRIM(BA31))))&lt;=59,
            ISNUMBER(VALUE(TRIM(BA31))),
            VALUE(TRIM(BA31))&gt;=0,
            VALUE(TRIM(BA31))&lt;1,
            VALUE(TRIM(AY31))&lt;VALUE(TRIM(BA31)),
            IF(
               NOT(ISERROR(FIND("(",#REF!))),
               TRUE,
               VALUE(TRIM(AW31))&lt;=VALUE(TRIM(AY31))
            )
         )
      )
   )
)</f>
        <v>1</v>
      </c>
      <c r="BD31" s="1171"/>
      <c r="BE31" s="560">
        <f t="shared" si="11"/>
        <v>0</v>
      </c>
      <c r="BF31" s="560"/>
      <c r="BH31" s="510">
        <f t="shared" si="0"/>
        <v>0</v>
      </c>
      <c r="BI31" s="505"/>
      <c r="BK31" s="1161">
        <f t="shared" si="1"/>
        <v>0</v>
      </c>
      <c r="BL31" s="1161"/>
      <c r="BM31" s="560">
        <f t="shared" si="2"/>
        <v>0</v>
      </c>
      <c r="BN31" s="560"/>
      <c r="BP31" s="560" t="str">
        <f t="shared" si="3"/>
        <v/>
      </c>
      <c r="BQ31" s="560"/>
      <c r="BR31" s="560">
        <f t="shared" si="4"/>
        <v>0</v>
      </c>
      <c r="BS31" s="560"/>
      <c r="BX31" s="560">
        <f t="shared" si="12"/>
        <v>0</v>
      </c>
      <c r="BY31" s="560"/>
    </row>
    <row r="32" spans="2:84" ht="15" customHeight="1">
      <c r="C32" s="86" t="s">
        <v>74</v>
      </c>
      <c r="D32" s="792" t="str">
        <f>IF(CNGE_2026_M3_Secc1!D68="","",CNGE_2026_M3_Secc1!D68)</f>
        <v/>
      </c>
      <c r="E32" s="793"/>
      <c r="F32" s="793"/>
      <c r="G32" s="794"/>
      <c r="H32" s="570" t="str">
        <f>IF(CNGE_2026_M3_Secc1!K68="","",CNGE_2026_M3_Secc1!K68)</f>
        <v/>
      </c>
      <c r="I32" s="572"/>
      <c r="J32" s="830"/>
      <c r="K32" s="562"/>
      <c r="L32" s="831"/>
      <c r="M32" s="570" t="str">
        <f>IFERROR(VLOOKUP(O32,Presentación!$AL$8:$AM$586,2,FALSE),"")</f>
        <v/>
      </c>
      <c r="N32" s="572"/>
      <c r="O32" s="763"/>
      <c r="P32" s="764"/>
      <c r="Q32" s="765"/>
      <c r="R32" s="763"/>
      <c r="S32" s="764"/>
      <c r="T32" s="765"/>
      <c r="U32" s="830"/>
      <c r="V32" s="562"/>
      <c r="W32" s="831"/>
      <c r="X32" s="85" t="s">
        <v>529</v>
      </c>
      <c r="Y32" s="830"/>
      <c r="Z32" s="562"/>
      <c r="AA32" s="831"/>
      <c r="AB32" s="830"/>
      <c r="AC32" s="562"/>
      <c r="AD32" s="831"/>
      <c r="AE32" s="1186"/>
      <c r="AF32" s="1187"/>
      <c r="AG32" s="1188"/>
      <c r="AH32" s="830"/>
      <c r="AI32" s="562"/>
      <c r="AJ32" s="831"/>
      <c r="AK32" s="830"/>
      <c r="AL32" s="831"/>
      <c r="AP32" s="1169">
        <f t="shared" si="5"/>
        <v>0</v>
      </c>
      <c r="AQ32" s="1169"/>
      <c r="AR32" s="1169">
        <f t="shared" si="6"/>
        <v>0</v>
      </c>
      <c r="AS32" s="1169"/>
      <c r="AU32" s="699">
        <f t="shared" si="7"/>
        <v>0</v>
      </c>
      <c r="AV32" s="696"/>
      <c r="AW32" s="699">
        <f t="shared" si="8"/>
        <v>0</v>
      </c>
      <c r="AX32" s="700"/>
      <c r="AY32" s="699">
        <f t="shared" si="9"/>
        <v>0</v>
      </c>
      <c r="AZ32" s="700"/>
      <c r="BA32" s="699" t="str">
        <f t="shared" si="10"/>
        <v/>
      </c>
      <c r="BB32" s="700"/>
      <c r="BC32" s="1170" t="b">
        <f>IF(
   OR(AB32="",AB32="NS",AB32="24 hrs",AB32="00:00 - 24:00",AB32="00:00-24:00",AB32="0:00 - 24:00",AB32="0:00-24:00"),
   TRUE,
   AND(
      NOT(ISERROR(FIND(":",TRIM(AU32)))),
      ISNUMBER(VALUE(LEFT(TRIM(AU32),FIND(":",TRIM(AU32))-1))),
      ISNUMBER(VALUE(RIGHT(TRIM(AU32),LEN(TRIM(AU32))-FIND(":",TRIM(AU32))))),
      VALUE(LEFT(TRIM(AU32),FIND(":",TRIM(AU32))-1))&gt;=0,
      VALUE(LEFT(TRIM(AU32),FIND(":",TRIM(AU32))-1))&lt;=23,
      VALUE(RIGHT(TRIM(AU32),LEN(TRIM(AU32))-FIND(":",TRIM(AU32))))&gt;=0,
      VALUE(RIGHT(TRIM(AU32),LEN(TRIM(AU32))-FIND(":",TRIM(AU32))))&lt;=59,
      ISNUMBER(VALUE(TRIM(AU32))),
      VALUE(TRIM(AU32))&gt;=0,
      VALUE(TRIM(AU32))&lt;1,
      NOT(ISERROR(FIND(":",TRIM(AW32)))),
      ISNUMBER(VALUE(LEFT(TRIM(AW32),FIND(":",TRIM(AW32))-1))),
      ISNUMBER(VALUE(RIGHT(TRIM(AW32),LEN(TRIM(AW32))-FIND(":",TRIM(AW32))))),
      VALUE(LEFT(TRIM(AW32),FIND(":",TRIM(AW32))-1))&gt;=0,
      VALUE(LEFT(TRIM(AW32),FIND(":",TRIM(AW32))-1))&lt;=23,
      VALUE(RIGHT(TRIM(AW32),LEN(TRIM(AW32))-FIND(":",TRIM(AW32))))&gt;=0,
      VALUE(RIGHT(TRIM(AW32),LEN(TRIM(AW32))-FIND(":",TRIM(AW32))))&lt;=59,
      ISNUMBER(VALUE(TRIM(AW32))),
      VALUE(TRIM(AW32))&gt;=0,
      VALUE(TRIM(AW32))&lt;1,
      VALUE(TRIM(AU32))&lt;VALUE(TRIM(AW32)),
      IF(
         OR(TRIM(AY32)="",TRIM(BA32)=""),
         TRUE,
         AND(
            NOT(ISERROR(FIND(":",TRIM(AY32)))),
            ISNUMBER(VALUE(LEFT(TRIM(AY32),FIND(":",TRIM(AY32))-1))),
            ISNUMBER(VALUE(RIGHT(TRIM(AY32),LEN(TRIM(AY32))-FIND(":",TRIM(AY32))))),
            VALUE(LEFT(TRIM(AY32),FIND(":",TRIM(AY32))-1))&gt;=0,
            VALUE(LEFT(TRIM(AY32),FIND(":",TRIM(AY32))-1))&lt;=23,
            VALUE(RIGHT(TRIM(AY32),LEN(TRIM(AY32))-FIND(":",TRIM(AY32))))&gt;=0,
            VALUE(RIGHT(TRIM(AY32),LEN(TRIM(AY32))-FIND(":",TRIM(AY32))))&lt;=59,
            ISNUMBER(VALUE(TRIM(AY32))),
            VALUE(TRIM(AY32))&gt;=0,
            VALUE(TRIM(AY32))&lt;1,
            NOT(ISERROR(FIND(":",TRIM(BA32)))),
            ISNUMBER(VALUE(LEFT(TRIM(BA32),FIND(":",TRIM(BA32))-1))),
            ISNUMBER(VALUE(RIGHT(TRIM(BA32),LEN(TRIM(BA32))-FIND(":",TRIM(BA32))))),
            VALUE(LEFT(TRIM(BA32),FIND(":",TRIM(BA32))-1))&gt;=0,
            VALUE(LEFT(TRIM(BA32),FIND(":",TRIM(BA32))-1))&lt;=23,
            VALUE(RIGHT(TRIM(BA32),LEN(TRIM(BA32))-FIND(":",TRIM(BA32))))&gt;=0,
            VALUE(RIGHT(TRIM(BA32),LEN(TRIM(BA32))-FIND(":",TRIM(BA32))))&lt;=59,
            ISNUMBER(VALUE(TRIM(BA32))),
            VALUE(TRIM(BA32))&gt;=0,
            VALUE(TRIM(BA32))&lt;1,
            VALUE(TRIM(AY32))&lt;VALUE(TRIM(BA32)),
            IF(
               NOT(ISERROR(FIND("(",#REF!))),
               TRUE,
               VALUE(TRIM(AW32))&lt;=VALUE(TRIM(AY32))
            )
         )
      )
   )
)</f>
        <v>1</v>
      </c>
      <c r="BD32" s="1171"/>
      <c r="BE32" s="560">
        <f t="shared" si="11"/>
        <v>0</v>
      </c>
      <c r="BF32" s="560"/>
      <c r="BH32" s="510">
        <f t="shared" si="0"/>
        <v>0</v>
      </c>
      <c r="BI32" s="505"/>
      <c r="BK32" s="1161">
        <f t="shared" si="1"/>
        <v>0</v>
      </c>
      <c r="BL32" s="1161"/>
      <c r="BM32" s="560">
        <f t="shared" si="2"/>
        <v>0</v>
      </c>
      <c r="BN32" s="560"/>
      <c r="BP32" s="560" t="str">
        <f t="shared" si="3"/>
        <v/>
      </c>
      <c r="BQ32" s="560"/>
      <c r="BR32" s="560">
        <f t="shared" si="4"/>
        <v>0</v>
      </c>
      <c r="BS32" s="560"/>
      <c r="BX32" s="560">
        <f t="shared" si="12"/>
        <v>0</v>
      </c>
      <c r="BY32" s="560"/>
    </row>
    <row r="33" spans="3:77" ht="15" customHeight="1">
      <c r="C33" s="86" t="s">
        <v>75</v>
      </c>
      <c r="D33" s="792" t="str">
        <f>IF(CNGE_2026_M3_Secc1!D69="","",CNGE_2026_M3_Secc1!D69)</f>
        <v/>
      </c>
      <c r="E33" s="793"/>
      <c r="F33" s="793"/>
      <c r="G33" s="794"/>
      <c r="H33" s="570" t="str">
        <f>IF(CNGE_2026_M3_Secc1!K69="","",CNGE_2026_M3_Secc1!K69)</f>
        <v/>
      </c>
      <c r="I33" s="572"/>
      <c r="J33" s="830"/>
      <c r="K33" s="562"/>
      <c r="L33" s="831"/>
      <c r="M33" s="570" t="str">
        <f>IFERROR(VLOOKUP(O33,Presentación!$AL$8:$AM$586,2,FALSE),"")</f>
        <v/>
      </c>
      <c r="N33" s="572"/>
      <c r="O33" s="763"/>
      <c r="P33" s="764"/>
      <c r="Q33" s="765"/>
      <c r="R33" s="763"/>
      <c r="S33" s="764"/>
      <c r="T33" s="765"/>
      <c r="U33" s="830"/>
      <c r="V33" s="562"/>
      <c r="W33" s="831"/>
      <c r="X33" s="85" t="s">
        <v>529</v>
      </c>
      <c r="Y33" s="830"/>
      <c r="Z33" s="562"/>
      <c r="AA33" s="831"/>
      <c r="AB33" s="830"/>
      <c r="AC33" s="562"/>
      <c r="AD33" s="831"/>
      <c r="AE33" s="1186"/>
      <c r="AF33" s="1187"/>
      <c r="AG33" s="1188"/>
      <c r="AH33" s="830"/>
      <c r="AI33" s="562"/>
      <c r="AJ33" s="831"/>
      <c r="AK33" s="830"/>
      <c r="AL33" s="831"/>
      <c r="AP33" s="1169">
        <f t="shared" si="5"/>
        <v>0</v>
      </c>
      <c r="AQ33" s="1169"/>
      <c r="AR33" s="1169">
        <f t="shared" si="6"/>
        <v>0</v>
      </c>
      <c r="AS33" s="1169"/>
      <c r="AU33" s="699">
        <f t="shared" si="7"/>
        <v>0</v>
      </c>
      <c r="AV33" s="696"/>
      <c r="AW33" s="699">
        <f t="shared" si="8"/>
        <v>0</v>
      </c>
      <c r="AX33" s="700"/>
      <c r="AY33" s="699">
        <f t="shared" si="9"/>
        <v>0</v>
      </c>
      <c r="AZ33" s="700"/>
      <c r="BA33" s="699" t="str">
        <f t="shared" si="10"/>
        <v/>
      </c>
      <c r="BB33" s="700"/>
      <c r="BC33" s="1170" t="b">
        <f>IF(
   OR(AB33="",AB33="NS",AB33="24 hrs",AB33="00:00 - 24:00",AB33="00:00-24:00",AB33="0:00 - 24:00",AB33="0:00-24:00"),
   TRUE,
   AND(
      NOT(ISERROR(FIND(":",TRIM(AU33)))),
      ISNUMBER(VALUE(LEFT(TRIM(AU33),FIND(":",TRIM(AU33))-1))),
      ISNUMBER(VALUE(RIGHT(TRIM(AU33),LEN(TRIM(AU33))-FIND(":",TRIM(AU33))))),
      VALUE(LEFT(TRIM(AU33),FIND(":",TRIM(AU33))-1))&gt;=0,
      VALUE(LEFT(TRIM(AU33),FIND(":",TRIM(AU33))-1))&lt;=23,
      VALUE(RIGHT(TRIM(AU33),LEN(TRIM(AU33))-FIND(":",TRIM(AU33))))&gt;=0,
      VALUE(RIGHT(TRIM(AU33),LEN(TRIM(AU33))-FIND(":",TRIM(AU33))))&lt;=59,
      ISNUMBER(VALUE(TRIM(AU33))),
      VALUE(TRIM(AU33))&gt;=0,
      VALUE(TRIM(AU33))&lt;1,
      NOT(ISERROR(FIND(":",TRIM(AW33)))),
      ISNUMBER(VALUE(LEFT(TRIM(AW33),FIND(":",TRIM(AW33))-1))),
      ISNUMBER(VALUE(RIGHT(TRIM(AW33),LEN(TRIM(AW33))-FIND(":",TRIM(AW33))))),
      VALUE(LEFT(TRIM(AW33),FIND(":",TRIM(AW33))-1))&gt;=0,
      VALUE(LEFT(TRIM(AW33),FIND(":",TRIM(AW33))-1))&lt;=23,
      VALUE(RIGHT(TRIM(AW33),LEN(TRIM(AW33))-FIND(":",TRIM(AW33))))&gt;=0,
      VALUE(RIGHT(TRIM(AW33),LEN(TRIM(AW33))-FIND(":",TRIM(AW33))))&lt;=59,
      ISNUMBER(VALUE(TRIM(AW33))),
      VALUE(TRIM(AW33))&gt;=0,
      VALUE(TRIM(AW33))&lt;1,
      VALUE(TRIM(AU33))&lt;VALUE(TRIM(AW33)),
      IF(
         OR(TRIM(AY33)="",TRIM(BA33)=""),
         TRUE,
         AND(
            NOT(ISERROR(FIND(":",TRIM(AY33)))),
            ISNUMBER(VALUE(LEFT(TRIM(AY33),FIND(":",TRIM(AY33))-1))),
            ISNUMBER(VALUE(RIGHT(TRIM(AY33),LEN(TRIM(AY33))-FIND(":",TRIM(AY33))))),
            VALUE(LEFT(TRIM(AY33),FIND(":",TRIM(AY33))-1))&gt;=0,
            VALUE(LEFT(TRIM(AY33),FIND(":",TRIM(AY33))-1))&lt;=23,
            VALUE(RIGHT(TRIM(AY33),LEN(TRIM(AY33))-FIND(":",TRIM(AY33))))&gt;=0,
            VALUE(RIGHT(TRIM(AY33),LEN(TRIM(AY33))-FIND(":",TRIM(AY33))))&lt;=59,
            ISNUMBER(VALUE(TRIM(AY33))),
            VALUE(TRIM(AY33))&gt;=0,
            VALUE(TRIM(AY33))&lt;1,
            NOT(ISERROR(FIND(":",TRIM(BA33)))),
            ISNUMBER(VALUE(LEFT(TRIM(BA33),FIND(":",TRIM(BA33))-1))),
            ISNUMBER(VALUE(RIGHT(TRIM(BA33),LEN(TRIM(BA33))-FIND(":",TRIM(BA33))))),
            VALUE(LEFT(TRIM(BA33),FIND(":",TRIM(BA33))-1))&gt;=0,
            VALUE(LEFT(TRIM(BA33),FIND(":",TRIM(BA33))-1))&lt;=23,
            VALUE(RIGHT(TRIM(BA33),LEN(TRIM(BA33))-FIND(":",TRIM(BA33))))&gt;=0,
            VALUE(RIGHT(TRIM(BA33),LEN(TRIM(BA33))-FIND(":",TRIM(BA33))))&lt;=59,
            ISNUMBER(VALUE(TRIM(BA33))),
            VALUE(TRIM(BA33))&gt;=0,
            VALUE(TRIM(BA33))&lt;1,
            VALUE(TRIM(AY33))&lt;VALUE(TRIM(BA33)),
            IF(
               NOT(ISERROR(FIND("(",#REF!))),
               TRUE,
               VALUE(TRIM(AW33))&lt;=VALUE(TRIM(AY33))
            )
         )
      )
   )
)</f>
        <v>1</v>
      </c>
      <c r="BD33" s="1171"/>
      <c r="BE33" s="560">
        <f t="shared" si="11"/>
        <v>0</v>
      </c>
      <c r="BF33" s="560"/>
      <c r="BH33" s="510">
        <f t="shared" si="0"/>
        <v>0</v>
      </c>
      <c r="BI33" s="505"/>
      <c r="BK33" s="1161">
        <f t="shared" si="1"/>
        <v>0</v>
      </c>
      <c r="BL33" s="1161"/>
      <c r="BM33" s="560">
        <f t="shared" si="2"/>
        <v>0</v>
      </c>
      <c r="BN33" s="560"/>
      <c r="BP33" s="560" t="str">
        <f t="shared" si="3"/>
        <v/>
      </c>
      <c r="BQ33" s="560"/>
      <c r="BR33" s="560">
        <f t="shared" si="4"/>
        <v>0</v>
      </c>
      <c r="BS33" s="560"/>
      <c r="BX33" s="560">
        <f t="shared" si="12"/>
        <v>0</v>
      </c>
      <c r="BY33" s="560"/>
    </row>
    <row r="34" spans="3:77" ht="15" customHeight="1">
      <c r="C34" s="86" t="s">
        <v>76</v>
      </c>
      <c r="D34" s="792" t="str">
        <f>IF(CNGE_2026_M3_Secc1!D70="","",CNGE_2026_M3_Secc1!D70)</f>
        <v/>
      </c>
      <c r="E34" s="793"/>
      <c r="F34" s="793"/>
      <c r="G34" s="794"/>
      <c r="H34" s="570" t="str">
        <f>IF(CNGE_2026_M3_Secc1!K70="","",CNGE_2026_M3_Secc1!K70)</f>
        <v/>
      </c>
      <c r="I34" s="572"/>
      <c r="J34" s="830"/>
      <c r="K34" s="562"/>
      <c r="L34" s="831"/>
      <c r="M34" s="570" t="str">
        <f>IFERROR(VLOOKUP(O34,Presentación!$AL$8:$AM$586,2,FALSE),"")</f>
        <v/>
      </c>
      <c r="N34" s="572"/>
      <c r="O34" s="763"/>
      <c r="P34" s="764"/>
      <c r="Q34" s="765"/>
      <c r="R34" s="763"/>
      <c r="S34" s="764"/>
      <c r="T34" s="765"/>
      <c r="U34" s="830"/>
      <c r="V34" s="562"/>
      <c r="W34" s="831"/>
      <c r="X34" s="85" t="s">
        <v>529</v>
      </c>
      <c r="Y34" s="830"/>
      <c r="Z34" s="562"/>
      <c r="AA34" s="831"/>
      <c r="AB34" s="830"/>
      <c r="AC34" s="562"/>
      <c r="AD34" s="831"/>
      <c r="AE34" s="1186"/>
      <c r="AF34" s="1187"/>
      <c r="AG34" s="1188"/>
      <c r="AH34" s="830"/>
      <c r="AI34" s="562"/>
      <c r="AJ34" s="831"/>
      <c r="AK34" s="830"/>
      <c r="AL34" s="831"/>
      <c r="AP34" s="1169">
        <f t="shared" si="5"/>
        <v>0</v>
      </c>
      <c r="AQ34" s="1169"/>
      <c r="AR34" s="1169">
        <f t="shared" si="6"/>
        <v>0</v>
      </c>
      <c r="AS34" s="1169"/>
      <c r="AU34" s="699">
        <f t="shared" si="7"/>
        <v>0</v>
      </c>
      <c r="AV34" s="696"/>
      <c r="AW34" s="699">
        <f t="shared" si="8"/>
        <v>0</v>
      </c>
      <c r="AX34" s="700"/>
      <c r="AY34" s="699">
        <f t="shared" si="9"/>
        <v>0</v>
      </c>
      <c r="AZ34" s="700"/>
      <c r="BA34" s="699" t="str">
        <f t="shared" si="10"/>
        <v/>
      </c>
      <c r="BB34" s="700"/>
      <c r="BC34" s="1170" t="b">
        <f>IF(
   OR(AB34="",AB34="NS",AB34="24 hrs",AB34="00:00 - 24:00",AB34="00:00-24:00",AB34="0:00 - 24:00",AB34="0:00-24:00"),
   TRUE,
   AND(
      NOT(ISERROR(FIND(":",TRIM(AU34)))),
      ISNUMBER(VALUE(LEFT(TRIM(AU34),FIND(":",TRIM(AU34))-1))),
      ISNUMBER(VALUE(RIGHT(TRIM(AU34),LEN(TRIM(AU34))-FIND(":",TRIM(AU34))))),
      VALUE(LEFT(TRIM(AU34),FIND(":",TRIM(AU34))-1))&gt;=0,
      VALUE(LEFT(TRIM(AU34),FIND(":",TRIM(AU34))-1))&lt;=23,
      VALUE(RIGHT(TRIM(AU34),LEN(TRIM(AU34))-FIND(":",TRIM(AU34))))&gt;=0,
      VALUE(RIGHT(TRIM(AU34),LEN(TRIM(AU34))-FIND(":",TRIM(AU34))))&lt;=59,
      ISNUMBER(VALUE(TRIM(AU34))),
      VALUE(TRIM(AU34))&gt;=0,
      VALUE(TRIM(AU34))&lt;1,
      NOT(ISERROR(FIND(":",TRIM(AW34)))),
      ISNUMBER(VALUE(LEFT(TRIM(AW34),FIND(":",TRIM(AW34))-1))),
      ISNUMBER(VALUE(RIGHT(TRIM(AW34),LEN(TRIM(AW34))-FIND(":",TRIM(AW34))))),
      VALUE(LEFT(TRIM(AW34),FIND(":",TRIM(AW34))-1))&gt;=0,
      VALUE(LEFT(TRIM(AW34),FIND(":",TRIM(AW34))-1))&lt;=23,
      VALUE(RIGHT(TRIM(AW34),LEN(TRIM(AW34))-FIND(":",TRIM(AW34))))&gt;=0,
      VALUE(RIGHT(TRIM(AW34),LEN(TRIM(AW34))-FIND(":",TRIM(AW34))))&lt;=59,
      ISNUMBER(VALUE(TRIM(AW34))),
      VALUE(TRIM(AW34))&gt;=0,
      VALUE(TRIM(AW34))&lt;1,
      VALUE(TRIM(AU34))&lt;VALUE(TRIM(AW34)),
      IF(
         OR(TRIM(AY34)="",TRIM(BA34)=""),
         TRUE,
         AND(
            NOT(ISERROR(FIND(":",TRIM(AY34)))),
            ISNUMBER(VALUE(LEFT(TRIM(AY34),FIND(":",TRIM(AY34))-1))),
            ISNUMBER(VALUE(RIGHT(TRIM(AY34),LEN(TRIM(AY34))-FIND(":",TRIM(AY34))))),
            VALUE(LEFT(TRIM(AY34),FIND(":",TRIM(AY34))-1))&gt;=0,
            VALUE(LEFT(TRIM(AY34),FIND(":",TRIM(AY34))-1))&lt;=23,
            VALUE(RIGHT(TRIM(AY34),LEN(TRIM(AY34))-FIND(":",TRIM(AY34))))&gt;=0,
            VALUE(RIGHT(TRIM(AY34),LEN(TRIM(AY34))-FIND(":",TRIM(AY34))))&lt;=59,
            ISNUMBER(VALUE(TRIM(AY34))),
            VALUE(TRIM(AY34))&gt;=0,
            VALUE(TRIM(AY34))&lt;1,
            NOT(ISERROR(FIND(":",TRIM(BA34)))),
            ISNUMBER(VALUE(LEFT(TRIM(BA34),FIND(":",TRIM(BA34))-1))),
            ISNUMBER(VALUE(RIGHT(TRIM(BA34),LEN(TRIM(BA34))-FIND(":",TRIM(BA34))))),
            VALUE(LEFT(TRIM(BA34),FIND(":",TRIM(BA34))-1))&gt;=0,
            VALUE(LEFT(TRIM(BA34),FIND(":",TRIM(BA34))-1))&lt;=23,
            VALUE(RIGHT(TRIM(BA34),LEN(TRIM(BA34))-FIND(":",TRIM(BA34))))&gt;=0,
            VALUE(RIGHT(TRIM(BA34),LEN(TRIM(BA34))-FIND(":",TRIM(BA34))))&lt;=59,
            ISNUMBER(VALUE(TRIM(BA34))),
            VALUE(TRIM(BA34))&gt;=0,
            VALUE(TRIM(BA34))&lt;1,
            VALUE(TRIM(AY34))&lt;VALUE(TRIM(BA34)),
            IF(
               NOT(ISERROR(FIND("(",#REF!))),
               TRUE,
               VALUE(TRIM(AW34))&lt;=VALUE(TRIM(AY34))
            )
         )
      )
   )
)</f>
        <v>1</v>
      </c>
      <c r="BD34" s="1171"/>
      <c r="BE34" s="560">
        <f t="shared" si="11"/>
        <v>0</v>
      </c>
      <c r="BF34" s="560"/>
      <c r="BH34" s="510">
        <f t="shared" si="0"/>
        <v>0</v>
      </c>
      <c r="BI34" s="505"/>
      <c r="BK34" s="1161">
        <f t="shared" si="1"/>
        <v>0</v>
      </c>
      <c r="BL34" s="1161"/>
      <c r="BM34" s="560">
        <f t="shared" si="2"/>
        <v>0</v>
      </c>
      <c r="BN34" s="560"/>
      <c r="BP34" s="560" t="str">
        <f t="shared" si="3"/>
        <v/>
      </c>
      <c r="BQ34" s="560"/>
      <c r="BR34" s="560">
        <f t="shared" si="4"/>
        <v>0</v>
      </c>
      <c r="BS34" s="560"/>
      <c r="BX34" s="560">
        <f t="shared" si="12"/>
        <v>0</v>
      </c>
      <c r="BY34" s="560"/>
    </row>
    <row r="35" spans="3:77" ht="15" customHeight="1">
      <c r="C35" s="86" t="s">
        <v>77</v>
      </c>
      <c r="D35" s="792" t="str">
        <f>IF(CNGE_2026_M3_Secc1!D71="","",CNGE_2026_M3_Secc1!D71)</f>
        <v/>
      </c>
      <c r="E35" s="793"/>
      <c r="F35" s="793"/>
      <c r="G35" s="794"/>
      <c r="H35" s="570" t="str">
        <f>IF(CNGE_2026_M3_Secc1!K71="","",CNGE_2026_M3_Secc1!K71)</f>
        <v/>
      </c>
      <c r="I35" s="572"/>
      <c r="J35" s="830"/>
      <c r="K35" s="562"/>
      <c r="L35" s="831"/>
      <c r="M35" s="570" t="str">
        <f>IFERROR(VLOOKUP(O35,Presentación!$AL$8:$AM$586,2,FALSE),"")</f>
        <v/>
      </c>
      <c r="N35" s="572"/>
      <c r="O35" s="763"/>
      <c r="P35" s="764"/>
      <c r="Q35" s="765"/>
      <c r="R35" s="763"/>
      <c r="S35" s="764"/>
      <c r="T35" s="765"/>
      <c r="U35" s="830"/>
      <c r="V35" s="562"/>
      <c r="W35" s="831"/>
      <c r="X35" s="85" t="s">
        <v>529</v>
      </c>
      <c r="Y35" s="830"/>
      <c r="Z35" s="562"/>
      <c r="AA35" s="831"/>
      <c r="AB35" s="830"/>
      <c r="AC35" s="562"/>
      <c r="AD35" s="831"/>
      <c r="AE35" s="1186"/>
      <c r="AF35" s="1187"/>
      <c r="AG35" s="1188"/>
      <c r="AH35" s="830"/>
      <c r="AI35" s="562"/>
      <c r="AJ35" s="831"/>
      <c r="AK35" s="830"/>
      <c r="AL35" s="831"/>
      <c r="AP35" s="1169">
        <f t="shared" si="5"/>
        <v>0</v>
      </c>
      <c r="AQ35" s="1169"/>
      <c r="AR35" s="1169">
        <f t="shared" si="6"/>
        <v>0</v>
      </c>
      <c r="AS35" s="1169"/>
      <c r="AU35" s="699">
        <f t="shared" si="7"/>
        <v>0</v>
      </c>
      <c r="AV35" s="696"/>
      <c r="AW35" s="699">
        <f t="shared" si="8"/>
        <v>0</v>
      </c>
      <c r="AX35" s="700"/>
      <c r="AY35" s="699">
        <f t="shared" si="9"/>
        <v>0</v>
      </c>
      <c r="AZ35" s="700"/>
      <c r="BA35" s="699" t="str">
        <f t="shared" si="10"/>
        <v/>
      </c>
      <c r="BB35" s="700"/>
      <c r="BC35" s="1170" t="b">
        <f>IF(
   OR(AB35="",AB35="NS",AB35="24 hrs",AB35="00:00 - 24:00",AB35="00:00-24:00",AB35="0:00 - 24:00",AB35="0:00-24:00"),
   TRUE,
   AND(
      NOT(ISERROR(FIND(":",TRIM(AU35)))),
      ISNUMBER(VALUE(LEFT(TRIM(AU35),FIND(":",TRIM(AU35))-1))),
      ISNUMBER(VALUE(RIGHT(TRIM(AU35),LEN(TRIM(AU35))-FIND(":",TRIM(AU35))))),
      VALUE(LEFT(TRIM(AU35),FIND(":",TRIM(AU35))-1))&gt;=0,
      VALUE(LEFT(TRIM(AU35),FIND(":",TRIM(AU35))-1))&lt;=23,
      VALUE(RIGHT(TRIM(AU35),LEN(TRIM(AU35))-FIND(":",TRIM(AU35))))&gt;=0,
      VALUE(RIGHT(TRIM(AU35),LEN(TRIM(AU35))-FIND(":",TRIM(AU35))))&lt;=59,
      ISNUMBER(VALUE(TRIM(AU35))),
      VALUE(TRIM(AU35))&gt;=0,
      VALUE(TRIM(AU35))&lt;1,
      NOT(ISERROR(FIND(":",TRIM(AW35)))),
      ISNUMBER(VALUE(LEFT(TRIM(AW35),FIND(":",TRIM(AW35))-1))),
      ISNUMBER(VALUE(RIGHT(TRIM(AW35),LEN(TRIM(AW35))-FIND(":",TRIM(AW35))))),
      VALUE(LEFT(TRIM(AW35),FIND(":",TRIM(AW35))-1))&gt;=0,
      VALUE(LEFT(TRIM(AW35),FIND(":",TRIM(AW35))-1))&lt;=23,
      VALUE(RIGHT(TRIM(AW35),LEN(TRIM(AW35))-FIND(":",TRIM(AW35))))&gt;=0,
      VALUE(RIGHT(TRIM(AW35),LEN(TRIM(AW35))-FIND(":",TRIM(AW35))))&lt;=59,
      ISNUMBER(VALUE(TRIM(AW35))),
      VALUE(TRIM(AW35))&gt;=0,
      VALUE(TRIM(AW35))&lt;1,
      VALUE(TRIM(AU35))&lt;VALUE(TRIM(AW35)),
      IF(
         OR(TRIM(AY35)="",TRIM(BA35)=""),
         TRUE,
         AND(
            NOT(ISERROR(FIND(":",TRIM(AY35)))),
            ISNUMBER(VALUE(LEFT(TRIM(AY35),FIND(":",TRIM(AY35))-1))),
            ISNUMBER(VALUE(RIGHT(TRIM(AY35),LEN(TRIM(AY35))-FIND(":",TRIM(AY35))))),
            VALUE(LEFT(TRIM(AY35),FIND(":",TRIM(AY35))-1))&gt;=0,
            VALUE(LEFT(TRIM(AY35),FIND(":",TRIM(AY35))-1))&lt;=23,
            VALUE(RIGHT(TRIM(AY35),LEN(TRIM(AY35))-FIND(":",TRIM(AY35))))&gt;=0,
            VALUE(RIGHT(TRIM(AY35),LEN(TRIM(AY35))-FIND(":",TRIM(AY35))))&lt;=59,
            ISNUMBER(VALUE(TRIM(AY35))),
            VALUE(TRIM(AY35))&gt;=0,
            VALUE(TRIM(AY35))&lt;1,
            NOT(ISERROR(FIND(":",TRIM(BA35)))),
            ISNUMBER(VALUE(LEFT(TRIM(BA35),FIND(":",TRIM(BA35))-1))),
            ISNUMBER(VALUE(RIGHT(TRIM(BA35),LEN(TRIM(BA35))-FIND(":",TRIM(BA35))))),
            VALUE(LEFT(TRIM(BA35),FIND(":",TRIM(BA35))-1))&gt;=0,
            VALUE(LEFT(TRIM(BA35),FIND(":",TRIM(BA35))-1))&lt;=23,
            VALUE(RIGHT(TRIM(BA35),LEN(TRIM(BA35))-FIND(":",TRIM(BA35))))&gt;=0,
            VALUE(RIGHT(TRIM(BA35),LEN(TRIM(BA35))-FIND(":",TRIM(BA35))))&lt;=59,
            ISNUMBER(VALUE(TRIM(BA35))),
            VALUE(TRIM(BA35))&gt;=0,
            VALUE(TRIM(BA35))&lt;1,
            VALUE(TRIM(AY35))&lt;VALUE(TRIM(BA35)),
            IF(
               NOT(ISERROR(FIND("(",#REF!))),
               TRUE,
               VALUE(TRIM(AW35))&lt;=VALUE(TRIM(AY35))
            )
         )
      )
   )
)</f>
        <v>1</v>
      </c>
      <c r="BD35" s="1171"/>
      <c r="BE35" s="560">
        <f t="shared" si="11"/>
        <v>0</v>
      </c>
      <c r="BF35" s="560"/>
      <c r="BH35" s="510">
        <f t="shared" si="0"/>
        <v>0</v>
      </c>
      <c r="BI35" s="505"/>
      <c r="BK35" s="1161">
        <f t="shared" si="1"/>
        <v>0</v>
      </c>
      <c r="BL35" s="1161"/>
      <c r="BM35" s="560">
        <f t="shared" si="2"/>
        <v>0</v>
      </c>
      <c r="BN35" s="560"/>
      <c r="BP35" s="560" t="str">
        <f t="shared" si="3"/>
        <v/>
      </c>
      <c r="BQ35" s="560"/>
      <c r="BR35" s="560">
        <f t="shared" si="4"/>
        <v>0</v>
      </c>
      <c r="BS35" s="560"/>
      <c r="BX35" s="560">
        <f t="shared" si="12"/>
        <v>0</v>
      </c>
      <c r="BY35" s="560"/>
    </row>
    <row r="36" spans="3:77" ht="15" customHeight="1">
      <c r="C36" s="86" t="s">
        <v>78</v>
      </c>
      <c r="D36" s="792" t="str">
        <f>IF(CNGE_2026_M3_Secc1!D72="","",CNGE_2026_M3_Secc1!D72)</f>
        <v/>
      </c>
      <c r="E36" s="793"/>
      <c r="F36" s="793"/>
      <c r="G36" s="794"/>
      <c r="H36" s="570" t="str">
        <f>IF(CNGE_2026_M3_Secc1!K72="","",CNGE_2026_M3_Secc1!K72)</f>
        <v/>
      </c>
      <c r="I36" s="572"/>
      <c r="J36" s="830"/>
      <c r="K36" s="562"/>
      <c r="L36" s="831"/>
      <c r="M36" s="570" t="str">
        <f>IFERROR(VLOOKUP(O36,Presentación!$AL$8:$AM$586,2,FALSE),"")</f>
        <v/>
      </c>
      <c r="N36" s="572"/>
      <c r="O36" s="763"/>
      <c r="P36" s="764"/>
      <c r="Q36" s="765"/>
      <c r="R36" s="763"/>
      <c r="S36" s="764"/>
      <c r="T36" s="765"/>
      <c r="U36" s="830"/>
      <c r="V36" s="562"/>
      <c r="W36" s="831"/>
      <c r="X36" s="85" t="s">
        <v>529</v>
      </c>
      <c r="Y36" s="830"/>
      <c r="Z36" s="562"/>
      <c r="AA36" s="831"/>
      <c r="AB36" s="830"/>
      <c r="AC36" s="562"/>
      <c r="AD36" s="831"/>
      <c r="AE36" s="1186"/>
      <c r="AF36" s="1187"/>
      <c r="AG36" s="1188"/>
      <c r="AH36" s="830"/>
      <c r="AI36" s="562"/>
      <c r="AJ36" s="831"/>
      <c r="AK36" s="830"/>
      <c r="AL36" s="831"/>
      <c r="AP36" s="1169">
        <f t="shared" si="5"/>
        <v>0</v>
      </c>
      <c r="AQ36" s="1169"/>
      <c r="AR36" s="1169">
        <f t="shared" si="6"/>
        <v>0</v>
      </c>
      <c r="AS36" s="1169"/>
      <c r="AU36" s="699">
        <f t="shared" si="7"/>
        <v>0</v>
      </c>
      <c r="AV36" s="696"/>
      <c r="AW36" s="699">
        <f t="shared" si="8"/>
        <v>0</v>
      </c>
      <c r="AX36" s="700"/>
      <c r="AY36" s="699">
        <f t="shared" si="9"/>
        <v>0</v>
      </c>
      <c r="AZ36" s="700"/>
      <c r="BA36" s="699" t="str">
        <f t="shared" si="10"/>
        <v/>
      </c>
      <c r="BB36" s="700"/>
      <c r="BC36" s="1170" t="b">
        <f>IF(
   OR(AB36="",AB36="NS",AB36="24 hrs",AB36="00:00 - 24:00",AB36="00:00-24:00",AB36="0:00 - 24:00",AB36="0:00-24:00"),
   TRUE,
   AND(
      NOT(ISERROR(FIND(":",TRIM(AU36)))),
      ISNUMBER(VALUE(LEFT(TRIM(AU36),FIND(":",TRIM(AU36))-1))),
      ISNUMBER(VALUE(RIGHT(TRIM(AU36),LEN(TRIM(AU36))-FIND(":",TRIM(AU36))))),
      VALUE(LEFT(TRIM(AU36),FIND(":",TRIM(AU36))-1))&gt;=0,
      VALUE(LEFT(TRIM(AU36),FIND(":",TRIM(AU36))-1))&lt;=23,
      VALUE(RIGHT(TRIM(AU36),LEN(TRIM(AU36))-FIND(":",TRIM(AU36))))&gt;=0,
      VALUE(RIGHT(TRIM(AU36),LEN(TRIM(AU36))-FIND(":",TRIM(AU36))))&lt;=59,
      ISNUMBER(VALUE(TRIM(AU36))),
      VALUE(TRIM(AU36))&gt;=0,
      VALUE(TRIM(AU36))&lt;1,
      NOT(ISERROR(FIND(":",TRIM(AW36)))),
      ISNUMBER(VALUE(LEFT(TRIM(AW36),FIND(":",TRIM(AW36))-1))),
      ISNUMBER(VALUE(RIGHT(TRIM(AW36),LEN(TRIM(AW36))-FIND(":",TRIM(AW36))))),
      VALUE(LEFT(TRIM(AW36),FIND(":",TRIM(AW36))-1))&gt;=0,
      VALUE(LEFT(TRIM(AW36),FIND(":",TRIM(AW36))-1))&lt;=23,
      VALUE(RIGHT(TRIM(AW36),LEN(TRIM(AW36))-FIND(":",TRIM(AW36))))&gt;=0,
      VALUE(RIGHT(TRIM(AW36),LEN(TRIM(AW36))-FIND(":",TRIM(AW36))))&lt;=59,
      ISNUMBER(VALUE(TRIM(AW36))),
      VALUE(TRIM(AW36))&gt;=0,
      VALUE(TRIM(AW36))&lt;1,
      VALUE(TRIM(AU36))&lt;VALUE(TRIM(AW36)),
      IF(
         OR(TRIM(AY36)="",TRIM(BA36)=""),
         TRUE,
         AND(
            NOT(ISERROR(FIND(":",TRIM(AY36)))),
            ISNUMBER(VALUE(LEFT(TRIM(AY36),FIND(":",TRIM(AY36))-1))),
            ISNUMBER(VALUE(RIGHT(TRIM(AY36),LEN(TRIM(AY36))-FIND(":",TRIM(AY36))))),
            VALUE(LEFT(TRIM(AY36),FIND(":",TRIM(AY36))-1))&gt;=0,
            VALUE(LEFT(TRIM(AY36),FIND(":",TRIM(AY36))-1))&lt;=23,
            VALUE(RIGHT(TRIM(AY36),LEN(TRIM(AY36))-FIND(":",TRIM(AY36))))&gt;=0,
            VALUE(RIGHT(TRIM(AY36),LEN(TRIM(AY36))-FIND(":",TRIM(AY36))))&lt;=59,
            ISNUMBER(VALUE(TRIM(AY36))),
            VALUE(TRIM(AY36))&gt;=0,
            VALUE(TRIM(AY36))&lt;1,
            NOT(ISERROR(FIND(":",TRIM(BA36)))),
            ISNUMBER(VALUE(LEFT(TRIM(BA36),FIND(":",TRIM(BA36))-1))),
            ISNUMBER(VALUE(RIGHT(TRIM(BA36),LEN(TRIM(BA36))-FIND(":",TRIM(BA36))))),
            VALUE(LEFT(TRIM(BA36),FIND(":",TRIM(BA36))-1))&gt;=0,
            VALUE(LEFT(TRIM(BA36),FIND(":",TRIM(BA36))-1))&lt;=23,
            VALUE(RIGHT(TRIM(BA36),LEN(TRIM(BA36))-FIND(":",TRIM(BA36))))&gt;=0,
            VALUE(RIGHT(TRIM(BA36),LEN(TRIM(BA36))-FIND(":",TRIM(BA36))))&lt;=59,
            ISNUMBER(VALUE(TRIM(BA36))),
            VALUE(TRIM(BA36))&gt;=0,
            VALUE(TRIM(BA36))&lt;1,
            VALUE(TRIM(AY36))&lt;VALUE(TRIM(BA36)),
            IF(
               NOT(ISERROR(FIND("(",#REF!))),
               TRUE,
               VALUE(TRIM(AW36))&lt;=VALUE(TRIM(AY36))
            )
         )
      )
   )
)</f>
        <v>1</v>
      </c>
      <c r="BD36" s="1171"/>
      <c r="BE36" s="560">
        <f t="shared" si="11"/>
        <v>0</v>
      </c>
      <c r="BF36" s="560"/>
      <c r="BH36" s="510">
        <f t="shared" si="0"/>
        <v>0</v>
      </c>
      <c r="BI36" s="505"/>
      <c r="BK36" s="1161">
        <f t="shared" si="1"/>
        <v>0</v>
      </c>
      <c r="BL36" s="1161"/>
      <c r="BM36" s="560">
        <f t="shared" si="2"/>
        <v>0</v>
      </c>
      <c r="BN36" s="560"/>
      <c r="BP36" s="560" t="str">
        <f t="shared" si="3"/>
        <v/>
      </c>
      <c r="BQ36" s="560"/>
      <c r="BR36" s="560">
        <f t="shared" si="4"/>
        <v>0</v>
      </c>
      <c r="BS36" s="560"/>
      <c r="BX36" s="560">
        <f t="shared" si="12"/>
        <v>0</v>
      </c>
      <c r="BY36" s="560"/>
    </row>
    <row r="37" spans="3:77" ht="15" customHeight="1">
      <c r="C37" s="86" t="s">
        <v>79</v>
      </c>
      <c r="D37" s="792" t="str">
        <f>IF(CNGE_2026_M3_Secc1!D73="","",CNGE_2026_M3_Secc1!D73)</f>
        <v/>
      </c>
      <c r="E37" s="793"/>
      <c r="F37" s="793"/>
      <c r="G37" s="794"/>
      <c r="H37" s="570" t="str">
        <f>IF(CNGE_2026_M3_Secc1!K73="","",CNGE_2026_M3_Secc1!K73)</f>
        <v/>
      </c>
      <c r="I37" s="572"/>
      <c r="J37" s="830"/>
      <c r="K37" s="562"/>
      <c r="L37" s="831"/>
      <c r="M37" s="570" t="str">
        <f>IFERROR(VLOOKUP(O37,Presentación!$AL$8:$AM$586,2,FALSE),"")</f>
        <v/>
      </c>
      <c r="N37" s="572"/>
      <c r="O37" s="763"/>
      <c r="P37" s="764"/>
      <c r="Q37" s="765"/>
      <c r="R37" s="763"/>
      <c r="S37" s="764"/>
      <c r="T37" s="765"/>
      <c r="U37" s="830"/>
      <c r="V37" s="562"/>
      <c r="W37" s="831"/>
      <c r="X37" s="85" t="s">
        <v>529</v>
      </c>
      <c r="Y37" s="830"/>
      <c r="Z37" s="562"/>
      <c r="AA37" s="831"/>
      <c r="AB37" s="830"/>
      <c r="AC37" s="562"/>
      <c r="AD37" s="831"/>
      <c r="AE37" s="1186"/>
      <c r="AF37" s="1187"/>
      <c r="AG37" s="1188"/>
      <c r="AH37" s="830"/>
      <c r="AI37" s="562"/>
      <c r="AJ37" s="831"/>
      <c r="AK37" s="830"/>
      <c r="AL37" s="831"/>
      <c r="AP37" s="1169">
        <f t="shared" si="5"/>
        <v>0</v>
      </c>
      <c r="AQ37" s="1169"/>
      <c r="AR37" s="1169">
        <f t="shared" si="6"/>
        <v>0</v>
      </c>
      <c r="AS37" s="1169"/>
      <c r="AU37" s="699">
        <f t="shared" si="7"/>
        <v>0</v>
      </c>
      <c r="AV37" s="696"/>
      <c r="AW37" s="699">
        <f t="shared" si="8"/>
        <v>0</v>
      </c>
      <c r="AX37" s="700"/>
      <c r="AY37" s="699">
        <f t="shared" si="9"/>
        <v>0</v>
      </c>
      <c r="AZ37" s="700"/>
      <c r="BA37" s="699" t="str">
        <f t="shared" si="10"/>
        <v/>
      </c>
      <c r="BB37" s="700"/>
      <c r="BC37" s="1170" t="b">
        <f>IF(
   OR(AB37="",AB37="NS",AB37="24 hrs",AB37="00:00 - 24:00",AB37="00:00-24:00",AB37="0:00 - 24:00",AB37="0:00-24:00"),
   TRUE,
   AND(
      NOT(ISERROR(FIND(":",TRIM(AU37)))),
      ISNUMBER(VALUE(LEFT(TRIM(AU37),FIND(":",TRIM(AU37))-1))),
      ISNUMBER(VALUE(RIGHT(TRIM(AU37),LEN(TRIM(AU37))-FIND(":",TRIM(AU37))))),
      VALUE(LEFT(TRIM(AU37),FIND(":",TRIM(AU37))-1))&gt;=0,
      VALUE(LEFT(TRIM(AU37),FIND(":",TRIM(AU37))-1))&lt;=23,
      VALUE(RIGHT(TRIM(AU37),LEN(TRIM(AU37))-FIND(":",TRIM(AU37))))&gt;=0,
      VALUE(RIGHT(TRIM(AU37),LEN(TRIM(AU37))-FIND(":",TRIM(AU37))))&lt;=59,
      ISNUMBER(VALUE(TRIM(AU37))),
      VALUE(TRIM(AU37))&gt;=0,
      VALUE(TRIM(AU37))&lt;1,
      NOT(ISERROR(FIND(":",TRIM(AW37)))),
      ISNUMBER(VALUE(LEFT(TRIM(AW37),FIND(":",TRIM(AW37))-1))),
      ISNUMBER(VALUE(RIGHT(TRIM(AW37),LEN(TRIM(AW37))-FIND(":",TRIM(AW37))))),
      VALUE(LEFT(TRIM(AW37),FIND(":",TRIM(AW37))-1))&gt;=0,
      VALUE(LEFT(TRIM(AW37),FIND(":",TRIM(AW37))-1))&lt;=23,
      VALUE(RIGHT(TRIM(AW37),LEN(TRIM(AW37))-FIND(":",TRIM(AW37))))&gt;=0,
      VALUE(RIGHT(TRIM(AW37),LEN(TRIM(AW37))-FIND(":",TRIM(AW37))))&lt;=59,
      ISNUMBER(VALUE(TRIM(AW37))),
      VALUE(TRIM(AW37))&gt;=0,
      VALUE(TRIM(AW37))&lt;1,
      VALUE(TRIM(AU37))&lt;VALUE(TRIM(AW37)),
      IF(
         OR(TRIM(AY37)="",TRIM(BA37)=""),
         TRUE,
         AND(
            NOT(ISERROR(FIND(":",TRIM(AY37)))),
            ISNUMBER(VALUE(LEFT(TRIM(AY37),FIND(":",TRIM(AY37))-1))),
            ISNUMBER(VALUE(RIGHT(TRIM(AY37),LEN(TRIM(AY37))-FIND(":",TRIM(AY37))))),
            VALUE(LEFT(TRIM(AY37),FIND(":",TRIM(AY37))-1))&gt;=0,
            VALUE(LEFT(TRIM(AY37),FIND(":",TRIM(AY37))-1))&lt;=23,
            VALUE(RIGHT(TRIM(AY37),LEN(TRIM(AY37))-FIND(":",TRIM(AY37))))&gt;=0,
            VALUE(RIGHT(TRIM(AY37),LEN(TRIM(AY37))-FIND(":",TRIM(AY37))))&lt;=59,
            ISNUMBER(VALUE(TRIM(AY37))),
            VALUE(TRIM(AY37))&gt;=0,
            VALUE(TRIM(AY37))&lt;1,
            NOT(ISERROR(FIND(":",TRIM(BA37)))),
            ISNUMBER(VALUE(LEFT(TRIM(BA37),FIND(":",TRIM(BA37))-1))),
            ISNUMBER(VALUE(RIGHT(TRIM(BA37),LEN(TRIM(BA37))-FIND(":",TRIM(BA37))))),
            VALUE(LEFT(TRIM(BA37),FIND(":",TRIM(BA37))-1))&gt;=0,
            VALUE(LEFT(TRIM(BA37),FIND(":",TRIM(BA37))-1))&lt;=23,
            VALUE(RIGHT(TRIM(BA37),LEN(TRIM(BA37))-FIND(":",TRIM(BA37))))&gt;=0,
            VALUE(RIGHT(TRIM(BA37),LEN(TRIM(BA37))-FIND(":",TRIM(BA37))))&lt;=59,
            ISNUMBER(VALUE(TRIM(BA37))),
            VALUE(TRIM(BA37))&gt;=0,
            VALUE(TRIM(BA37))&lt;1,
            VALUE(TRIM(AY37))&lt;VALUE(TRIM(BA37)),
            IF(
               NOT(ISERROR(FIND("(",#REF!))),
               TRUE,
               VALUE(TRIM(AW37))&lt;=VALUE(TRIM(AY37))
            )
         )
      )
   )
)</f>
        <v>1</v>
      </c>
      <c r="BD37" s="1171"/>
      <c r="BE37" s="560">
        <f t="shared" si="11"/>
        <v>0</v>
      </c>
      <c r="BF37" s="560"/>
      <c r="BH37" s="510">
        <f t="shared" si="0"/>
        <v>0</v>
      </c>
      <c r="BI37" s="505"/>
      <c r="BK37" s="1161">
        <f t="shared" si="1"/>
        <v>0</v>
      </c>
      <c r="BL37" s="1161"/>
      <c r="BM37" s="560">
        <f t="shared" si="2"/>
        <v>0</v>
      </c>
      <c r="BN37" s="560"/>
      <c r="BP37" s="560" t="str">
        <f t="shared" si="3"/>
        <v/>
      </c>
      <c r="BQ37" s="560"/>
      <c r="BR37" s="560">
        <f t="shared" si="4"/>
        <v>0</v>
      </c>
      <c r="BS37" s="560"/>
      <c r="BX37" s="560">
        <f t="shared" si="12"/>
        <v>0</v>
      </c>
      <c r="BY37" s="560"/>
    </row>
    <row r="38" spans="3:77" ht="15" customHeight="1">
      <c r="C38" s="86" t="s">
        <v>80</v>
      </c>
      <c r="D38" s="792" t="str">
        <f>IF(CNGE_2026_M3_Secc1!D74="","",CNGE_2026_M3_Secc1!D74)</f>
        <v/>
      </c>
      <c r="E38" s="793"/>
      <c r="F38" s="793"/>
      <c r="G38" s="794"/>
      <c r="H38" s="570" t="str">
        <f>IF(CNGE_2026_M3_Secc1!K74="","",CNGE_2026_M3_Secc1!K74)</f>
        <v/>
      </c>
      <c r="I38" s="572"/>
      <c r="J38" s="830"/>
      <c r="K38" s="562"/>
      <c r="L38" s="831"/>
      <c r="M38" s="570" t="str">
        <f>IFERROR(VLOOKUP(O38,Presentación!$AL$8:$AM$586,2,FALSE),"")</f>
        <v/>
      </c>
      <c r="N38" s="572"/>
      <c r="O38" s="763"/>
      <c r="P38" s="764"/>
      <c r="Q38" s="765"/>
      <c r="R38" s="763"/>
      <c r="S38" s="764"/>
      <c r="T38" s="765"/>
      <c r="U38" s="830"/>
      <c r="V38" s="562"/>
      <c r="W38" s="831"/>
      <c r="X38" s="85" t="s">
        <v>529</v>
      </c>
      <c r="Y38" s="830"/>
      <c r="Z38" s="562"/>
      <c r="AA38" s="831"/>
      <c r="AB38" s="830"/>
      <c r="AC38" s="562"/>
      <c r="AD38" s="831"/>
      <c r="AE38" s="1186"/>
      <c r="AF38" s="1187"/>
      <c r="AG38" s="1188"/>
      <c r="AH38" s="830"/>
      <c r="AI38" s="562"/>
      <c r="AJ38" s="831"/>
      <c r="AK38" s="830"/>
      <c r="AL38" s="831"/>
      <c r="AP38" s="1169">
        <f t="shared" si="5"/>
        <v>0</v>
      </c>
      <c r="AQ38" s="1169"/>
      <c r="AR38" s="1169">
        <f t="shared" si="6"/>
        <v>0</v>
      </c>
      <c r="AS38" s="1169"/>
      <c r="AU38" s="699">
        <f t="shared" si="7"/>
        <v>0</v>
      </c>
      <c r="AV38" s="696"/>
      <c r="AW38" s="699">
        <f t="shared" si="8"/>
        <v>0</v>
      </c>
      <c r="AX38" s="700"/>
      <c r="AY38" s="699">
        <f t="shared" si="9"/>
        <v>0</v>
      </c>
      <c r="AZ38" s="700"/>
      <c r="BA38" s="699" t="str">
        <f t="shared" si="10"/>
        <v/>
      </c>
      <c r="BB38" s="700"/>
      <c r="BC38" s="1170" t="b">
        <f>IF(
   OR(AB38="",AB38="NS",AB38="24 hrs",AB38="00:00 - 24:00",AB38="00:00-24:00",AB38="0:00 - 24:00",AB38="0:00-24:00"),
   TRUE,
   AND(
      NOT(ISERROR(FIND(":",TRIM(AU38)))),
      ISNUMBER(VALUE(LEFT(TRIM(AU38),FIND(":",TRIM(AU38))-1))),
      ISNUMBER(VALUE(RIGHT(TRIM(AU38),LEN(TRIM(AU38))-FIND(":",TRIM(AU38))))),
      VALUE(LEFT(TRIM(AU38),FIND(":",TRIM(AU38))-1))&gt;=0,
      VALUE(LEFT(TRIM(AU38),FIND(":",TRIM(AU38))-1))&lt;=23,
      VALUE(RIGHT(TRIM(AU38),LEN(TRIM(AU38))-FIND(":",TRIM(AU38))))&gt;=0,
      VALUE(RIGHT(TRIM(AU38),LEN(TRIM(AU38))-FIND(":",TRIM(AU38))))&lt;=59,
      ISNUMBER(VALUE(TRIM(AU38))),
      VALUE(TRIM(AU38))&gt;=0,
      VALUE(TRIM(AU38))&lt;1,
      NOT(ISERROR(FIND(":",TRIM(AW38)))),
      ISNUMBER(VALUE(LEFT(TRIM(AW38),FIND(":",TRIM(AW38))-1))),
      ISNUMBER(VALUE(RIGHT(TRIM(AW38),LEN(TRIM(AW38))-FIND(":",TRIM(AW38))))),
      VALUE(LEFT(TRIM(AW38),FIND(":",TRIM(AW38))-1))&gt;=0,
      VALUE(LEFT(TRIM(AW38),FIND(":",TRIM(AW38))-1))&lt;=23,
      VALUE(RIGHT(TRIM(AW38),LEN(TRIM(AW38))-FIND(":",TRIM(AW38))))&gt;=0,
      VALUE(RIGHT(TRIM(AW38),LEN(TRIM(AW38))-FIND(":",TRIM(AW38))))&lt;=59,
      ISNUMBER(VALUE(TRIM(AW38))),
      VALUE(TRIM(AW38))&gt;=0,
      VALUE(TRIM(AW38))&lt;1,
      VALUE(TRIM(AU38))&lt;VALUE(TRIM(AW38)),
      IF(
         OR(TRIM(AY38)="",TRIM(BA38)=""),
         TRUE,
         AND(
            NOT(ISERROR(FIND(":",TRIM(AY38)))),
            ISNUMBER(VALUE(LEFT(TRIM(AY38),FIND(":",TRIM(AY38))-1))),
            ISNUMBER(VALUE(RIGHT(TRIM(AY38),LEN(TRIM(AY38))-FIND(":",TRIM(AY38))))),
            VALUE(LEFT(TRIM(AY38),FIND(":",TRIM(AY38))-1))&gt;=0,
            VALUE(LEFT(TRIM(AY38),FIND(":",TRIM(AY38))-1))&lt;=23,
            VALUE(RIGHT(TRIM(AY38),LEN(TRIM(AY38))-FIND(":",TRIM(AY38))))&gt;=0,
            VALUE(RIGHT(TRIM(AY38),LEN(TRIM(AY38))-FIND(":",TRIM(AY38))))&lt;=59,
            ISNUMBER(VALUE(TRIM(AY38))),
            VALUE(TRIM(AY38))&gt;=0,
            VALUE(TRIM(AY38))&lt;1,
            NOT(ISERROR(FIND(":",TRIM(BA38)))),
            ISNUMBER(VALUE(LEFT(TRIM(BA38),FIND(":",TRIM(BA38))-1))),
            ISNUMBER(VALUE(RIGHT(TRIM(BA38),LEN(TRIM(BA38))-FIND(":",TRIM(BA38))))),
            VALUE(LEFT(TRIM(BA38),FIND(":",TRIM(BA38))-1))&gt;=0,
            VALUE(LEFT(TRIM(BA38),FIND(":",TRIM(BA38))-1))&lt;=23,
            VALUE(RIGHT(TRIM(BA38),LEN(TRIM(BA38))-FIND(":",TRIM(BA38))))&gt;=0,
            VALUE(RIGHT(TRIM(BA38),LEN(TRIM(BA38))-FIND(":",TRIM(BA38))))&lt;=59,
            ISNUMBER(VALUE(TRIM(BA38))),
            VALUE(TRIM(BA38))&gt;=0,
            VALUE(TRIM(BA38))&lt;1,
            VALUE(TRIM(AY38))&lt;VALUE(TRIM(BA38)),
            IF(
               NOT(ISERROR(FIND("(",#REF!))),
               TRUE,
               VALUE(TRIM(AW38))&lt;=VALUE(TRIM(AY38))
            )
         )
      )
   )
)</f>
        <v>1</v>
      </c>
      <c r="BD38" s="1171"/>
      <c r="BE38" s="560">
        <f t="shared" si="11"/>
        <v>0</v>
      </c>
      <c r="BF38" s="560"/>
      <c r="BH38" s="510">
        <f t="shared" si="0"/>
        <v>0</v>
      </c>
      <c r="BI38" s="505"/>
      <c r="BK38" s="1161">
        <f t="shared" si="1"/>
        <v>0</v>
      </c>
      <c r="BL38" s="1161"/>
      <c r="BM38" s="560">
        <f t="shared" si="2"/>
        <v>0</v>
      </c>
      <c r="BN38" s="560"/>
      <c r="BP38" s="560" t="str">
        <f t="shared" si="3"/>
        <v/>
      </c>
      <c r="BQ38" s="560"/>
      <c r="BR38" s="560">
        <f t="shared" si="4"/>
        <v>0</v>
      </c>
      <c r="BS38" s="560"/>
      <c r="BX38" s="560">
        <f t="shared" si="12"/>
        <v>0</v>
      </c>
      <c r="BY38" s="560"/>
    </row>
    <row r="39" spans="3:77" ht="15" customHeight="1">
      <c r="C39" s="86" t="s">
        <v>81</v>
      </c>
      <c r="D39" s="792" t="str">
        <f>IF(CNGE_2026_M3_Secc1!D75="","",CNGE_2026_M3_Secc1!D75)</f>
        <v/>
      </c>
      <c r="E39" s="793"/>
      <c r="F39" s="793"/>
      <c r="G39" s="794"/>
      <c r="H39" s="570" t="str">
        <f>IF(CNGE_2026_M3_Secc1!K75="","",CNGE_2026_M3_Secc1!K75)</f>
        <v/>
      </c>
      <c r="I39" s="572"/>
      <c r="J39" s="830"/>
      <c r="K39" s="562"/>
      <c r="L39" s="831"/>
      <c r="M39" s="570" t="str">
        <f>IFERROR(VLOOKUP(O39,Presentación!$AL$8:$AM$586,2,FALSE),"")</f>
        <v/>
      </c>
      <c r="N39" s="572"/>
      <c r="O39" s="763"/>
      <c r="P39" s="764"/>
      <c r="Q39" s="765"/>
      <c r="R39" s="763"/>
      <c r="S39" s="764"/>
      <c r="T39" s="765"/>
      <c r="U39" s="830"/>
      <c r="V39" s="562"/>
      <c r="W39" s="831"/>
      <c r="X39" s="85" t="s">
        <v>529</v>
      </c>
      <c r="Y39" s="830"/>
      <c r="Z39" s="562"/>
      <c r="AA39" s="831"/>
      <c r="AB39" s="830"/>
      <c r="AC39" s="562"/>
      <c r="AD39" s="831"/>
      <c r="AE39" s="1186"/>
      <c r="AF39" s="1187"/>
      <c r="AG39" s="1188"/>
      <c r="AH39" s="830"/>
      <c r="AI39" s="562"/>
      <c r="AJ39" s="831"/>
      <c r="AK39" s="830"/>
      <c r="AL39" s="831"/>
      <c r="AP39" s="1169">
        <f t="shared" si="5"/>
        <v>0</v>
      </c>
      <c r="AQ39" s="1169"/>
      <c r="AR39" s="1169">
        <f t="shared" si="6"/>
        <v>0</v>
      </c>
      <c r="AS39" s="1169"/>
      <c r="AU39" s="699">
        <f t="shared" si="7"/>
        <v>0</v>
      </c>
      <c r="AV39" s="696"/>
      <c r="AW39" s="699">
        <f t="shared" si="8"/>
        <v>0</v>
      </c>
      <c r="AX39" s="700"/>
      <c r="AY39" s="699">
        <f t="shared" si="9"/>
        <v>0</v>
      </c>
      <c r="AZ39" s="700"/>
      <c r="BA39" s="699" t="str">
        <f t="shared" si="10"/>
        <v/>
      </c>
      <c r="BB39" s="700"/>
      <c r="BC39" s="1170" t="b">
        <f>IF(
   OR(AB39="",AB39="NS",AB39="24 hrs",AB39="00:00 - 24:00",AB39="00:00-24:00",AB39="0:00 - 24:00",AB39="0:00-24:00"),
   TRUE,
   AND(
      NOT(ISERROR(FIND(":",TRIM(AU39)))),
      ISNUMBER(VALUE(LEFT(TRIM(AU39),FIND(":",TRIM(AU39))-1))),
      ISNUMBER(VALUE(RIGHT(TRIM(AU39),LEN(TRIM(AU39))-FIND(":",TRIM(AU39))))),
      VALUE(LEFT(TRIM(AU39),FIND(":",TRIM(AU39))-1))&gt;=0,
      VALUE(LEFT(TRIM(AU39),FIND(":",TRIM(AU39))-1))&lt;=23,
      VALUE(RIGHT(TRIM(AU39),LEN(TRIM(AU39))-FIND(":",TRIM(AU39))))&gt;=0,
      VALUE(RIGHT(TRIM(AU39),LEN(TRIM(AU39))-FIND(":",TRIM(AU39))))&lt;=59,
      ISNUMBER(VALUE(TRIM(AU39))),
      VALUE(TRIM(AU39))&gt;=0,
      VALUE(TRIM(AU39))&lt;1,
      NOT(ISERROR(FIND(":",TRIM(AW39)))),
      ISNUMBER(VALUE(LEFT(TRIM(AW39),FIND(":",TRIM(AW39))-1))),
      ISNUMBER(VALUE(RIGHT(TRIM(AW39),LEN(TRIM(AW39))-FIND(":",TRIM(AW39))))),
      VALUE(LEFT(TRIM(AW39),FIND(":",TRIM(AW39))-1))&gt;=0,
      VALUE(LEFT(TRIM(AW39),FIND(":",TRIM(AW39))-1))&lt;=23,
      VALUE(RIGHT(TRIM(AW39),LEN(TRIM(AW39))-FIND(":",TRIM(AW39))))&gt;=0,
      VALUE(RIGHT(TRIM(AW39),LEN(TRIM(AW39))-FIND(":",TRIM(AW39))))&lt;=59,
      ISNUMBER(VALUE(TRIM(AW39))),
      VALUE(TRIM(AW39))&gt;=0,
      VALUE(TRIM(AW39))&lt;1,
      VALUE(TRIM(AU39))&lt;VALUE(TRIM(AW39)),
      IF(
         OR(TRIM(AY39)="",TRIM(BA39)=""),
         TRUE,
         AND(
            NOT(ISERROR(FIND(":",TRIM(AY39)))),
            ISNUMBER(VALUE(LEFT(TRIM(AY39),FIND(":",TRIM(AY39))-1))),
            ISNUMBER(VALUE(RIGHT(TRIM(AY39),LEN(TRIM(AY39))-FIND(":",TRIM(AY39))))),
            VALUE(LEFT(TRIM(AY39),FIND(":",TRIM(AY39))-1))&gt;=0,
            VALUE(LEFT(TRIM(AY39),FIND(":",TRIM(AY39))-1))&lt;=23,
            VALUE(RIGHT(TRIM(AY39),LEN(TRIM(AY39))-FIND(":",TRIM(AY39))))&gt;=0,
            VALUE(RIGHT(TRIM(AY39),LEN(TRIM(AY39))-FIND(":",TRIM(AY39))))&lt;=59,
            ISNUMBER(VALUE(TRIM(AY39))),
            VALUE(TRIM(AY39))&gt;=0,
            VALUE(TRIM(AY39))&lt;1,
            NOT(ISERROR(FIND(":",TRIM(BA39)))),
            ISNUMBER(VALUE(LEFT(TRIM(BA39),FIND(":",TRIM(BA39))-1))),
            ISNUMBER(VALUE(RIGHT(TRIM(BA39),LEN(TRIM(BA39))-FIND(":",TRIM(BA39))))),
            VALUE(LEFT(TRIM(BA39),FIND(":",TRIM(BA39))-1))&gt;=0,
            VALUE(LEFT(TRIM(BA39),FIND(":",TRIM(BA39))-1))&lt;=23,
            VALUE(RIGHT(TRIM(BA39),LEN(TRIM(BA39))-FIND(":",TRIM(BA39))))&gt;=0,
            VALUE(RIGHT(TRIM(BA39),LEN(TRIM(BA39))-FIND(":",TRIM(BA39))))&lt;=59,
            ISNUMBER(VALUE(TRIM(BA39))),
            VALUE(TRIM(BA39))&gt;=0,
            VALUE(TRIM(BA39))&lt;1,
            VALUE(TRIM(AY39))&lt;VALUE(TRIM(BA39)),
            IF(
               NOT(ISERROR(FIND("(",#REF!))),
               TRUE,
               VALUE(TRIM(AW39))&lt;=VALUE(TRIM(AY39))
            )
         )
      )
   )
)</f>
        <v>1</v>
      </c>
      <c r="BD39" s="1171"/>
      <c r="BE39" s="560">
        <f t="shared" si="11"/>
        <v>0</v>
      </c>
      <c r="BF39" s="560"/>
      <c r="BH39" s="510">
        <f t="shared" si="0"/>
        <v>0</v>
      </c>
      <c r="BI39" s="505"/>
      <c r="BK39" s="1161">
        <f t="shared" si="1"/>
        <v>0</v>
      </c>
      <c r="BL39" s="1161"/>
      <c r="BM39" s="560">
        <f t="shared" si="2"/>
        <v>0</v>
      </c>
      <c r="BN39" s="560"/>
      <c r="BP39" s="560" t="str">
        <f t="shared" si="3"/>
        <v/>
      </c>
      <c r="BQ39" s="560"/>
      <c r="BR39" s="560">
        <f t="shared" si="4"/>
        <v>0</v>
      </c>
      <c r="BS39" s="560"/>
      <c r="BX39" s="560">
        <f t="shared" si="12"/>
        <v>0</v>
      </c>
      <c r="BY39" s="560"/>
    </row>
    <row r="40" spans="3:77" ht="15" customHeight="1">
      <c r="C40" s="86" t="s">
        <v>82</v>
      </c>
      <c r="D40" s="792" t="str">
        <f>IF(CNGE_2026_M3_Secc1!D76="","",CNGE_2026_M3_Secc1!D76)</f>
        <v/>
      </c>
      <c r="E40" s="793"/>
      <c r="F40" s="793"/>
      <c r="G40" s="794"/>
      <c r="H40" s="570" t="str">
        <f>IF(CNGE_2026_M3_Secc1!K76="","",CNGE_2026_M3_Secc1!K76)</f>
        <v/>
      </c>
      <c r="I40" s="572"/>
      <c r="J40" s="830"/>
      <c r="K40" s="562"/>
      <c r="L40" s="831"/>
      <c r="M40" s="570" t="str">
        <f>IFERROR(VLOOKUP(O40,Presentación!$AL$8:$AM$586,2,FALSE),"")</f>
        <v/>
      </c>
      <c r="N40" s="572"/>
      <c r="O40" s="763"/>
      <c r="P40" s="764"/>
      <c r="Q40" s="765"/>
      <c r="R40" s="763"/>
      <c r="S40" s="764"/>
      <c r="T40" s="765"/>
      <c r="U40" s="830"/>
      <c r="V40" s="562"/>
      <c r="W40" s="831"/>
      <c r="X40" s="85" t="s">
        <v>529</v>
      </c>
      <c r="Y40" s="830"/>
      <c r="Z40" s="562"/>
      <c r="AA40" s="831"/>
      <c r="AB40" s="830"/>
      <c r="AC40" s="562"/>
      <c r="AD40" s="831"/>
      <c r="AE40" s="1186"/>
      <c r="AF40" s="1187"/>
      <c r="AG40" s="1188"/>
      <c r="AH40" s="830"/>
      <c r="AI40" s="562"/>
      <c r="AJ40" s="831"/>
      <c r="AK40" s="830"/>
      <c r="AL40" s="831"/>
      <c r="AP40" s="1169">
        <f t="shared" si="5"/>
        <v>0</v>
      </c>
      <c r="AQ40" s="1169"/>
      <c r="AR40" s="1169">
        <f t="shared" si="6"/>
        <v>0</v>
      </c>
      <c r="AS40" s="1169"/>
      <c r="AU40" s="699">
        <f t="shared" si="7"/>
        <v>0</v>
      </c>
      <c r="AV40" s="696"/>
      <c r="AW40" s="699">
        <f t="shared" si="8"/>
        <v>0</v>
      </c>
      <c r="AX40" s="700"/>
      <c r="AY40" s="699">
        <f t="shared" si="9"/>
        <v>0</v>
      </c>
      <c r="AZ40" s="700"/>
      <c r="BA40" s="699" t="str">
        <f t="shared" si="10"/>
        <v/>
      </c>
      <c r="BB40" s="700"/>
      <c r="BC40" s="1170" t="b">
        <f>IF(
   OR(AB40="",AB40="NS",AB40="24 hrs",AB40="00:00 - 24:00",AB40="00:00-24:00",AB40="0:00 - 24:00",AB40="0:00-24:00"),
   TRUE,
   AND(
      NOT(ISERROR(FIND(":",TRIM(AU40)))),
      ISNUMBER(VALUE(LEFT(TRIM(AU40),FIND(":",TRIM(AU40))-1))),
      ISNUMBER(VALUE(RIGHT(TRIM(AU40),LEN(TRIM(AU40))-FIND(":",TRIM(AU40))))),
      VALUE(LEFT(TRIM(AU40),FIND(":",TRIM(AU40))-1))&gt;=0,
      VALUE(LEFT(TRIM(AU40),FIND(":",TRIM(AU40))-1))&lt;=23,
      VALUE(RIGHT(TRIM(AU40),LEN(TRIM(AU40))-FIND(":",TRIM(AU40))))&gt;=0,
      VALUE(RIGHT(TRIM(AU40),LEN(TRIM(AU40))-FIND(":",TRIM(AU40))))&lt;=59,
      ISNUMBER(VALUE(TRIM(AU40))),
      VALUE(TRIM(AU40))&gt;=0,
      VALUE(TRIM(AU40))&lt;1,
      NOT(ISERROR(FIND(":",TRIM(AW40)))),
      ISNUMBER(VALUE(LEFT(TRIM(AW40),FIND(":",TRIM(AW40))-1))),
      ISNUMBER(VALUE(RIGHT(TRIM(AW40),LEN(TRIM(AW40))-FIND(":",TRIM(AW40))))),
      VALUE(LEFT(TRIM(AW40),FIND(":",TRIM(AW40))-1))&gt;=0,
      VALUE(LEFT(TRIM(AW40),FIND(":",TRIM(AW40))-1))&lt;=23,
      VALUE(RIGHT(TRIM(AW40),LEN(TRIM(AW40))-FIND(":",TRIM(AW40))))&gt;=0,
      VALUE(RIGHT(TRIM(AW40),LEN(TRIM(AW40))-FIND(":",TRIM(AW40))))&lt;=59,
      ISNUMBER(VALUE(TRIM(AW40))),
      VALUE(TRIM(AW40))&gt;=0,
      VALUE(TRIM(AW40))&lt;1,
      VALUE(TRIM(AU40))&lt;VALUE(TRIM(AW40)),
      IF(
         OR(TRIM(AY40)="",TRIM(BA40)=""),
         TRUE,
         AND(
            NOT(ISERROR(FIND(":",TRIM(AY40)))),
            ISNUMBER(VALUE(LEFT(TRIM(AY40),FIND(":",TRIM(AY40))-1))),
            ISNUMBER(VALUE(RIGHT(TRIM(AY40),LEN(TRIM(AY40))-FIND(":",TRIM(AY40))))),
            VALUE(LEFT(TRIM(AY40),FIND(":",TRIM(AY40))-1))&gt;=0,
            VALUE(LEFT(TRIM(AY40),FIND(":",TRIM(AY40))-1))&lt;=23,
            VALUE(RIGHT(TRIM(AY40),LEN(TRIM(AY40))-FIND(":",TRIM(AY40))))&gt;=0,
            VALUE(RIGHT(TRIM(AY40),LEN(TRIM(AY40))-FIND(":",TRIM(AY40))))&lt;=59,
            ISNUMBER(VALUE(TRIM(AY40))),
            VALUE(TRIM(AY40))&gt;=0,
            VALUE(TRIM(AY40))&lt;1,
            NOT(ISERROR(FIND(":",TRIM(BA40)))),
            ISNUMBER(VALUE(LEFT(TRIM(BA40),FIND(":",TRIM(BA40))-1))),
            ISNUMBER(VALUE(RIGHT(TRIM(BA40),LEN(TRIM(BA40))-FIND(":",TRIM(BA40))))),
            VALUE(LEFT(TRIM(BA40),FIND(":",TRIM(BA40))-1))&gt;=0,
            VALUE(LEFT(TRIM(BA40),FIND(":",TRIM(BA40))-1))&lt;=23,
            VALUE(RIGHT(TRIM(BA40),LEN(TRIM(BA40))-FIND(":",TRIM(BA40))))&gt;=0,
            VALUE(RIGHT(TRIM(BA40),LEN(TRIM(BA40))-FIND(":",TRIM(BA40))))&lt;=59,
            ISNUMBER(VALUE(TRIM(BA40))),
            VALUE(TRIM(BA40))&gt;=0,
            VALUE(TRIM(BA40))&lt;1,
            VALUE(TRIM(AY40))&lt;VALUE(TRIM(BA40)),
            IF(
               NOT(ISERROR(FIND("(",#REF!))),
               TRUE,
               VALUE(TRIM(AW40))&lt;=VALUE(TRIM(AY40))
            )
         )
      )
   )
)</f>
        <v>1</v>
      </c>
      <c r="BD40" s="1171"/>
      <c r="BE40" s="560">
        <f t="shared" si="11"/>
        <v>0</v>
      </c>
      <c r="BF40" s="560"/>
      <c r="BH40" s="510">
        <f t="shared" si="0"/>
        <v>0</v>
      </c>
      <c r="BI40" s="505"/>
      <c r="BK40" s="1161">
        <f t="shared" si="1"/>
        <v>0</v>
      </c>
      <c r="BL40" s="1161"/>
      <c r="BM40" s="560">
        <f t="shared" si="2"/>
        <v>0</v>
      </c>
      <c r="BN40" s="560"/>
      <c r="BP40" s="560" t="str">
        <f t="shared" si="3"/>
        <v/>
      </c>
      <c r="BQ40" s="560"/>
      <c r="BR40" s="560">
        <f t="shared" si="4"/>
        <v>0</v>
      </c>
      <c r="BS40" s="560"/>
      <c r="BX40" s="560">
        <f t="shared" si="12"/>
        <v>0</v>
      </c>
      <c r="BY40" s="560"/>
    </row>
    <row r="41" spans="3:77" ht="15" customHeight="1">
      <c r="C41" s="86" t="s">
        <v>83</v>
      </c>
      <c r="D41" s="792" t="str">
        <f>IF(CNGE_2026_M3_Secc1!D77="","",CNGE_2026_M3_Secc1!D77)</f>
        <v/>
      </c>
      <c r="E41" s="793"/>
      <c r="F41" s="793"/>
      <c r="G41" s="794"/>
      <c r="H41" s="570" t="str">
        <f>IF(CNGE_2026_M3_Secc1!K77="","",CNGE_2026_M3_Secc1!K77)</f>
        <v/>
      </c>
      <c r="I41" s="572"/>
      <c r="J41" s="830"/>
      <c r="K41" s="562"/>
      <c r="L41" s="831"/>
      <c r="M41" s="570" t="str">
        <f>IFERROR(VLOOKUP(O41,Presentación!$AL$8:$AM$586,2,FALSE),"")</f>
        <v/>
      </c>
      <c r="N41" s="572"/>
      <c r="O41" s="763"/>
      <c r="P41" s="764"/>
      <c r="Q41" s="765"/>
      <c r="R41" s="763"/>
      <c r="S41" s="764"/>
      <c r="T41" s="765"/>
      <c r="U41" s="830"/>
      <c r="V41" s="562"/>
      <c r="W41" s="831"/>
      <c r="X41" s="85" t="s">
        <v>529</v>
      </c>
      <c r="Y41" s="830"/>
      <c r="Z41" s="562"/>
      <c r="AA41" s="831"/>
      <c r="AB41" s="830"/>
      <c r="AC41" s="562"/>
      <c r="AD41" s="831"/>
      <c r="AE41" s="1186"/>
      <c r="AF41" s="1187"/>
      <c r="AG41" s="1188"/>
      <c r="AH41" s="830"/>
      <c r="AI41" s="562"/>
      <c r="AJ41" s="831"/>
      <c r="AK41" s="830"/>
      <c r="AL41" s="831"/>
      <c r="AP41" s="1169">
        <f t="shared" si="5"/>
        <v>0</v>
      </c>
      <c r="AQ41" s="1169"/>
      <c r="AR41" s="1169">
        <f t="shared" si="6"/>
        <v>0</v>
      </c>
      <c r="AS41" s="1169"/>
      <c r="AU41" s="699">
        <f t="shared" si="7"/>
        <v>0</v>
      </c>
      <c r="AV41" s="696"/>
      <c r="AW41" s="699">
        <f t="shared" si="8"/>
        <v>0</v>
      </c>
      <c r="AX41" s="700"/>
      <c r="AY41" s="699">
        <f t="shared" si="9"/>
        <v>0</v>
      </c>
      <c r="AZ41" s="700"/>
      <c r="BA41" s="699" t="str">
        <f t="shared" si="10"/>
        <v/>
      </c>
      <c r="BB41" s="700"/>
      <c r="BC41" s="1170" t="b">
        <f>IF(
   OR(AB41="",AB41="NS",AB41="24 hrs",AB41="00:00 - 24:00",AB41="00:00-24:00",AB41="0:00 - 24:00",AB41="0:00-24:00"),
   TRUE,
   AND(
      NOT(ISERROR(FIND(":",TRIM(AU41)))),
      ISNUMBER(VALUE(LEFT(TRIM(AU41),FIND(":",TRIM(AU41))-1))),
      ISNUMBER(VALUE(RIGHT(TRIM(AU41),LEN(TRIM(AU41))-FIND(":",TRIM(AU41))))),
      VALUE(LEFT(TRIM(AU41),FIND(":",TRIM(AU41))-1))&gt;=0,
      VALUE(LEFT(TRIM(AU41),FIND(":",TRIM(AU41))-1))&lt;=23,
      VALUE(RIGHT(TRIM(AU41),LEN(TRIM(AU41))-FIND(":",TRIM(AU41))))&gt;=0,
      VALUE(RIGHT(TRIM(AU41),LEN(TRIM(AU41))-FIND(":",TRIM(AU41))))&lt;=59,
      ISNUMBER(VALUE(TRIM(AU41))),
      VALUE(TRIM(AU41))&gt;=0,
      VALUE(TRIM(AU41))&lt;1,
      NOT(ISERROR(FIND(":",TRIM(AW41)))),
      ISNUMBER(VALUE(LEFT(TRIM(AW41),FIND(":",TRIM(AW41))-1))),
      ISNUMBER(VALUE(RIGHT(TRIM(AW41),LEN(TRIM(AW41))-FIND(":",TRIM(AW41))))),
      VALUE(LEFT(TRIM(AW41),FIND(":",TRIM(AW41))-1))&gt;=0,
      VALUE(LEFT(TRIM(AW41),FIND(":",TRIM(AW41))-1))&lt;=23,
      VALUE(RIGHT(TRIM(AW41),LEN(TRIM(AW41))-FIND(":",TRIM(AW41))))&gt;=0,
      VALUE(RIGHT(TRIM(AW41),LEN(TRIM(AW41))-FIND(":",TRIM(AW41))))&lt;=59,
      ISNUMBER(VALUE(TRIM(AW41))),
      VALUE(TRIM(AW41))&gt;=0,
      VALUE(TRIM(AW41))&lt;1,
      VALUE(TRIM(AU41))&lt;VALUE(TRIM(AW41)),
      IF(
         OR(TRIM(AY41)="",TRIM(BA41)=""),
         TRUE,
         AND(
            NOT(ISERROR(FIND(":",TRIM(AY41)))),
            ISNUMBER(VALUE(LEFT(TRIM(AY41),FIND(":",TRIM(AY41))-1))),
            ISNUMBER(VALUE(RIGHT(TRIM(AY41),LEN(TRIM(AY41))-FIND(":",TRIM(AY41))))),
            VALUE(LEFT(TRIM(AY41),FIND(":",TRIM(AY41))-1))&gt;=0,
            VALUE(LEFT(TRIM(AY41),FIND(":",TRIM(AY41))-1))&lt;=23,
            VALUE(RIGHT(TRIM(AY41),LEN(TRIM(AY41))-FIND(":",TRIM(AY41))))&gt;=0,
            VALUE(RIGHT(TRIM(AY41),LEN(TRIM(AY41))-FIND(":",TRIM(AY41))))&lt;=59,
            ISNUMBER(VALUE(TRIM(AY41))),
            VALUE(TRIM(AY41))&gt;=0,
            VALUE(TRIM(AY41))&lt;1,
            NOT(ISERROR(FIND(":",TRIM(BA41)))),
            ISNUMBER(VALUE(LEFT(TRIM(BA41),FIND(":",TRIM(BA41))-1))),
            ISNUMBER(VALUE(RIGHT(TRIM(BA41),LEN(TRIM(BA41))-FIND(":",TRIM(BA41))))),
            VALUE(LEFT(TRIM(BA41),FIND(":",TRIM(BA41))-1))&gt;=0,
            VALUE(LEFT(TRIM(BA41),FIND(":",TRIM(BA41))-1))&lt;=23,
            VALUE(RIGHT(TRIM(BA41),LEN(TRIM(BA41))-FIND(":",TRIM(BA41))))&gt;=0,
            VALUE(RIGHT(TRIM(BA41),LEN(TRIM(BA41))-FIND(":",TRIM(BA41))))&lt;=59,
            ISNUMBER(VALUE(TRIM(BA41))),
            VALUE(TRIM(BA41))&gt;=0,
            VALUE(TRIM(BA41))&lt;1,
            VALUE(TRIM(AY41))&lt;VALUE(TRIM(BA41)),
            IF(
               NOT(ISERROR(FIND("(",#REF!))),
               TRUE,
               VALUE(TRIM(AW41))&lt;=VALUE(TRIM(AY41))
            )
         )
      )
   )
)</f>
        <v>1</v>
      </c>
      <c r="BD41" s="1171"/>
      <c r="BE41" s="560">
        <f t="shared" si="11"/>
        <v>0</v>
      </c>
      <c r="BF41" s="560"/>
      <c r="BH41" s="510">
        <f t="shared" si="0"/>
        <v>0</v>
      </c>
      <c r="BI41" s="505"/>
      <c r="BK41" s="1161">
        <f t="shared" si="1"/>
        <v>0</v>
      </c>
      <c r="BL41" s="1161"/>
      <c r="BM41" s="560">
        <f t="shared" si="2"/>
        <v>0</v>
      </c>
      <c r="BN41" s="560"/>
      <c r="BP41" s="560" t="str">
        <f t="shared" si="3"/>
        <v/>
      </c>
      <c r="BQ41" s="560"/>
      <c r="BR41" s="560">
        <f t="shared" si="4"/>
        <v>0</v>
      </c>
      <c r="BS41" s="560"/>
      <c r="BX41" s="560">
        <f t="shared" si="12"/>
        <v>0</v>
      </c>
      <c r="BY41" s="560"/>
    </row>
    <row r="42" spans="3:77" ht="15" customHeight="1">
      <c r="C42" s="86" t="s">
        <v>84</v>
      </c>
      <c r="D42" s="792" t="str">
        <f>IF(CNGE_2026_M3_Secc1!D78="","",CNGE_2026_M3_Secc1!D78)</f>
        <v/>
      </c>
      <c r="E42" s="793"/>
      <c r="F42" s="793"/>
      <c r="G42" s="794"/>
      <c r="H42" s="570" t="str">
        <f>IF(CNGE_2026_M3_Secc1!K78="","",CNGE_2026_M3_Secc1!K78)</f>
        <v/>
      </c>
      <c r="I42" s="572"/>
      <c r="J42" s="830"/>
      <c r="K42" s="562"/>
      <c r="L42" s="831"/>
      <c r="M42" s="570" t="str">
        <f>IFERROR(VLOOKUP(O42,Presentación!$AL$8:$AM$586,2,FALSE),"")</f>
        <v/>
      </c>
      <c r="N42" s="572"/>
      <c r="O42" s="763"/>
      <c r="P42" s="764"/>
      <c r="Q42" s="765"/>
      <c r="R42" s="763"/>
      <c r="S42" s="764"/>
      <c r="T42" s="765"/>
      <c r="U42" s="830"/>
      <c r="V42" s="562"/>
      <c r="W42" s="831"/>
      <c r="X42" s="85" t="s">
        <v>529</v>
      </c>
      <c r="Y42" s="830"/>
      <c r="Z42" s="562"/>
      <c r="AA42" s="831"/>
      <c r="AB42" s="830"/>
      <c r="AC42" s="562"/>
      <c r="AD42" s="831"/>
      <c r="AE42" s="1186"/>
      <c r="AF42" s="1187"/>
      <c r="AG42" s="1188"/>
      <c r="AH42" s="830"/>
      <c r="AI42" s="562"/>
      <c r="AJ42" s="831"/>
      <c r="AK42" s="830"/>
      <c r="AL42" s="831"/>
      <c r="AP42" s="1169">
        <f t="shared" si="5"/>
        <v>0</v>
      </c>
      <c r="AQ42" s="1169"/>
      <c r="AR42" s="1169">
        <f t="shared" si="6"/>
        <v>0</v>
      </c>
      <c r="AS42" s="1169"/>
      <c r="AU42" s="699">
        <f t="shared" si="7"/>
        <v>0</v>
      </c>
      <c r="AV42" s="696"/>
      <c r="AW42" s="699">
        <f t="shared" si="8"/>
        <v>0</v>
      </c>
      <c r="AX42" s="700"/>
      <c r="AY42" s="699">
        <f t="shared" si="9"/>
        <v>0</v>
      </c>
      <c r="AZ42" s="700"/>
      <c r="BA42" s="699" t="str">
        <f t="shared" si="10"/>
        <v/>
      </c>
      <c r="BB42" s="700"/>
      <c r="BC42" s="1170" t="b">
        <f>IF(
   OR(AB42="",AB42="NS",AB42="24 hrs",AB42="00:00 - 24:00",AB42="00:00-24:00",AB42="0:00 - 24:00",AB42="0:00-24:00"),
   TRUE,
   AND(
      NOT(ISERROR(FIND(":",TRIM(AU42)))),
      ISNUMBER(VALUE(LEFT(TRIM(AU42),FIND(":",TRIM(AU42))-1))),
      ISNUMBER(VALUE(RIGHT(TRIM(AU42),LEN(TRIM(AU42))-FIND(":",TRIM(AU42))))),
      VALUE(LEFT(TRIM(AU42),FIND(":",TRIM(AU42))-1))&gt;=0,
      VALUE(LEFT(TRIM(AU42),FIND(":",TRIM(AU42))-1))&lt;=23,
      VALUE(RIGHT(TRIM(AU42),LEN(TRIM(AU42))-FIND(":",TRIM(AU42))))&gt;=0,
      VALUE(RIGHT(TRIM(AU42),LEN(TRIM(AU42))-FIND(":",TRIM(AU42))))&lt;=59,
      ISNUMBER(VALUE(TRIM(AU42))),
      VALUE(TRIM(AU42))&gt;=0,
      VALUE(TRIM(AU42))&lt;1,
      NOT(ISERROR(FIND(":",TRIM(AW42)))),
      ISNUMBER(VALUE(LEFT(TRIM(AW42),FIND(":",TRIM(AW42))-1))),
      ISNUMBER(VALUE(RIGHT(TRIM(AW42),LEN(TRIM(AW42))-FIND(":",TRIM(AW42))))),
      VALUE(LEFT(TRIM(AW42),FIND(":",TRIM(AW42))-1))&gt;=0,
      VALUE(LEFT(TRIM(AW42),FIND(":",TRIM(AW42))-1))&lt;=23,
      VALUE(RIGHT(TRIM(AW42),LEN(TRIM(AW42))-FIND(":",TRIM(AW42))))&gt;=0,
      VALUE(RIGHT(TRIM(AW42),LEN(TRIM(AW42))-FIND(":",TRIM(AW42))))&lt;=59,
      ISNUMBER(VALUE(TRIM(AW42))),
      VALUE(TRIM(AW42))&gt;=0,
      VALUE(TRIM(AW42))&lt;1,
      VALUE(TRIM(AU42))&lt;VALUE(TRIM(AW42)),
      IF(
         OR(TRIM(AY42)="",TRIM(BA42)=""),
         TRUE,
         AND(
            NOT(ISERROR(FIND(":",TRIM(AY42)))),
            ISNUMBER(VALUE(LEFT(TRIM(AY42),FIND(":",TRIM(AY42))-1))),
            ISNUMBER(VALUE(RIGHT(TRIM(AY42),LEN(TRIM(AY42))-FIND(":",TRIM(AY42))))),
            VALUE(LEFT(TRIM(AY42),FIND(":",TRIM(AY42))-1))&gt;=0,
            VALUE(LEFT(TRIM(AY42),FIND(":",TRIM(AY42))-1))&lt;=23,
            VALUE(RIGHT(TRIM(AY42),LEN(TRIM(AY42))-FIND(":",TRIM(AY42))))&gt;=0,
            VALUE(RIGHT(TRIM(AY42),LEN(TRIM(AY42))-FIND(":",TRIM(AY42))))&lt;=59,
            ISNUMBER(VALUE(TRIM(AY42))),
            VALUE(TRIM(AY42))&gt;=0,
            VALUE(TRIM(AY42))&lt;1,
            NOT(ISERROR(FIND(":",TRIM(BA42)))),
            ISNUMBER(VALUE(LEFT(TRIM(BA42),FIND(":",TRIM(BA42))-1))),
            ISNUMBER(VALUE(RIGHT(TRIM(BA42),LEN(TRIM(BA42))-FIND(":",TRIM(BA42))))),
            VALUE(LEFT(TRIM(BA42),FIND(":",TRIM(BA42))-1))&gt;=0,
            VALUE(LEFT(TRIM(BA42),FIND(":",TRIM(BA42))-1))&lt;=23,
            VALUE(RIGHT(TRIM(BA42),LEN(TRIM(BA42))-FIND(":",TRIM(BA42))))&gt;=0,
            VALUE(RIGHT(TRIM(BA42),LEN(TRIM(BA42))-FIND(":",TRIM(BA42))))&lt;=59,
            ISNUMBER(VALUE(TRIM(BA42))),
            VALUE(TRIM(BA42))&gt;=0,
            VALUE(TRIM(BA42))&lt;1,
            VALUE(TRIM(AY42))&lt;VALUE(TRIM(BA42)),
            IF(
               NOT(ISERROR(FIND("(",#REF!))),
               TRUE,
               VALUE(TRIM(AW42))&lt;=VALUE(TRIM(AY42))
            )
         )
      )
   )
)</f>
        <v>1</v>
      </c>
      <c r="BD42" s="1171"/>
      <c r="BE42" s="560">
        <f t="shared" si="11"/>
        <v>0</v>
      </c>
      <c r="BF42" s="560"/>
      <c r="BH42" s="510">
        <f t="shared" si="0"/>
        <v>0</v>
      </c>
      <c r="BI42" s="505"/>
      <c r="BK42" s="1161">
        <f t="shared" si="1"/>
        <v>0</v>
      </c>
      <c r="BL42" s="1161"/>
      <c r="BM42" s="560">
        <f t="shared" si="2"/>
        <v>0</v>
      </c>
      <c r="BN42" s="560"/>
      <c r="BP42" s="560" t="str">
        <f t="shared" si="3"/>
        <v/>
      </c>
      <c r="BQ42" s="560"/>
      <c r="BR42" s="560">
        <f t="shared" si="4"/>
        <v>0</v>
      </c>
      <c r="BS42" s="560"/>
      <c r="BX42" s="560">
        <f t="shared" si="12"/>
        <v>0</v>
      </c>
      <c r="BY42" s="560"/>
    </row>
    <row r="43" spans="3:77" ht="15" customHeight="1">
      <c r="C43" s="86" t="s">
        <v>85</v>
      </c>
      <c r="D43" s="792" t="str">
        <f>IF(CNGE_2026_M3_Secc1!D79="","",CNGE_2026_M3_Secc1!D79)</f>
        <v/>
      </c>
      <c r="E43" s="793"/>
      <c r="F43" s="793"/>
      <c r="G43" s="794"/>
      <c r="H43" s="570" t="str">
        <f>IF(CNGE_2026_M3_Secc1!K79="","",CNGE_2026_M3_Secc1!K79)</f>
        <v/>
      </c>
      <c r="I43" s="572"/>
      <c r="J43" s="830"/>
      <c r="K43" s="562"/>
      <c r="L43" s="831"/>
      <c r="M43" s="570" t="str">
        <f>IFERROR(VLOOKUP(O43,Presentación!$AL$8:$AM$586,2,FALSE),"")</f>
        <v/>
      </c>
      <c r="N43" s="572"/>
      <c r="O43" s="763"/>
      <c r="P43" s="764"/>
      <c r="Q43" s="765"/>
      <c r="R43" s="763"/>
      <c r="S43" s="764"/>
      <c r="T43" s="765"/>
      <c r="U43" s="830"/>
      <c r="V43" s="562"/>
      <c r="W43" s="831"/>
      <c r="X43" s="85" t="s">
        <v>529</v>
      </c>
      <c r="Y43" s="830"/>
      <c r="Z43" s="562"/>
      <c r="AA43" s="831"/>
      <c r="AB43" s="830"/>
      <c r="AC43" s="562"/>
      <c r="AD43" s="831"/>
      <c r="AE43" s="1186"/>
      <c r="AF43" s="1187"/>
      <c r="AG43" s="1188"/>
      <c r="AH43" s="830"/>
      <c r="AI43" s="562"/>
      <c r="AJ43" s="831"/>
      <c r="AK43" s="830"/>
      <c r="AL43" s="831"/>
      <c r="AP43" s="1169">
        <f t="shared" si="5"/>
        <v>0</v>
      </c>
      <c r="AQ43" s="1169"/>
      <c r="AR43" s="1169">
        <f t="shared" si="6"/>
        <v>0</v>
      </c>
      <c r="AS43" s="1169"/>
      <c r="AU43" s="699">
        <f t="shared" si="7"/>
        <v>0</v>
      </c>
      <c r="AV43" s="696"/>
      <c r="AW43" s="699">
        <f t="shared" si="8"/>
        <v>0</v>
      </c>
      <c r="AX43" s="700"/>
      <c r="AY43" s="699">
        <f t="shared" si="9"/>
        <v>0</v>
      </c>
      <c r="AZ43" s="700"/>
      <c r="BA43" s="699" t="str">
        <f t="shared" si="10"/>
        <v/>
      </c>
      <c r="BB43" s="700"/>
      <c r="BC43" s="1170" t="b">
        <f>IF(
   OR(AB43="",AB43="NS",AB43="24 hrs",AB43="00:00 - 24:00",AB43="00:00-24:00",AB43="0:00 - 24:00",AB43="0:00-24:00"),
   TRUE,
   AND(
      NOT(ISERROR(FIND(":",TRIM(AU43)))),
      ISNUMBER(VALUE(LEFT(TRIM(AU43),FIND(":",TRIM(AU43))-1))),
      ISNUMBER(VALUE(RIGHT(TRIM(AU43),LEN(TRIM(AU43))-FIND(":",TRIM(AU43))))),
      VALUE(LEFT(TRIM(AU43),FIND(":",TRIM(AU43))-1))&gt;=0,
      VALUE(LEFT(TRIM(AU43),FIND(":",TRIM(AU43))-1))&lt;=23,
      VALUE(RIGHT(TRIM(AU43),LEN(TRIM(AU43))-FIND(":",TRIM(AU43))))&gt;=0,
      VALUE(RIGHT(TRIM(AU43),LEN(TRIM(AU43))-FIND(":",TRIM(AU43))))&lt;=59,
      ISNUMBER(VALUE(TRIM(AU43))),
      VALUE(TRIM(AU43))&gt;=0,
      VALUE(TRIM(AU43))&lt;1,
      NOT(ISERROR(FIND(":",TRIM(AW43)))),
      ISNUMBER(VALUE(LEFT(TRIM(AW43),FIND(":",TRIM(AW43))-1))),
      ISNUMBER(VALUE(RIGHT(TRIM(AW43),LEN(TRIM(AW43))-FIND(":",TRIM(AW43))))),
      VALUE(LEFT(TRIM(AW43),FIND(":",TRIM(AW43))-1))&gt;=0,
      VALUE(LEFT(TRIM(AW43),FIND(":",TRIM(AW43))-1))&lt;=23,
      VALUE(RIGHT(TRIM(AW43),LEN(TRIM(AW43))-FIND(":",TRIM(AW43))))&gt;=0,
      VALUE(RIGHT(TRIM(AW43),LEN(TRIM(AW43))-FIND(":",TRIM(AW43))))&lt;=59,
      ISNUMBER(VALUE(TRIM(AW43))),
      VALUE(TRIM(AW43))&gt;=0,
      VALUE(TRIM(AW43))&lt;1,
      VALUE(TRIM(AU43))&lt;VALUE(TRIM(AW43)),
      IF(
         OR(TRIM(AY43)="",TRIM(BA43)=""),
         TRUE,
         AND(
            NOT(ISERROR(FIND(":",TRIM(AY43)))),
            ISNUMBER(VALUE(LEFT(TRIM(AY43),FIND(":",TRIM(AY43))-1))),
            ISNUMBER(VALUE(RIGHT(TRIM(AY43),LEN(TRIM(AY43))-FIND(":",TRIM(AY43))))),
            VALUE(LEFT(TRIM(AY43),FIND(":",TRIM(AY43))-1))&gt;=0,
            VALUE(LEFT(TRIM(AY43),FIND(":",TRIM(AY43))-1))&lt;=23,
            VALUE(RIGHT(TRIM(AY43),LEN(TRIM(AY43))-FIND(":",TRIM(AY43))))&gt;=0,
            VALUE(RIGHT(TRIM(AY43),LEN(TRIM(AY43))-FIND(":",TRIM(AY43))))&lt;=59,
            ISNUMBER(VALUE(TRIM(AY43))),
            VALUE(TRIM(AY43))&gt;=0,
            VALUE(TRIM(AY43))&lt;1,
            NOT(ISERROR(FIND(":",TRIM(BA43)))),
            ISNUMBER(VALUE(LEFT(TRIM(BA43),FIND(":",TRIM(BA43))-1))),
            ISNUMBER(VALUE(RIGHT(TRIM(BA43),LEN(TRIM(BA43))-FIND(":",TRIM(BA43))))),
            VALUE(LEFT(TRIM(BA43),FIND(":",TRIM(BA43))-1))&gt;=0,
            VALUE(LEFT(TRIM(BA43),FIND(":",TRIM(BA43))-1))&lt;=23,
            VALUE(RIGHT(TRIM(BA43),LEN(TRIM(BA43))-FIND(":",TRIM(BA43))))&gt;=0,
            VALUE(RIGHT(TRIM(BA43),LEN(TRIM(BA43))-FIND(":",TRIM(BA43))))&lt;=59,
            ISNUMBER(VALUE(TRIM(BA43))),
            VALUE(TRIM(BA43))&gt;=0,
            VALUE(TRIM(BA43))&lt;1,
            VALUE(TRIM(AY43))&lt;VALUE(TRIM(BA43)),
            IF(
               NOT(ISERROR(FIND("(",#REF!))),
               TRUE,
               VALUE(TRIM(AW43))&lt;=VALUE(TRIM(AY43))
            )
         )
      )
   )
)</f>
        <v>1</v>
      </c>
      <c r="BD43" s="1171"/>
      <c r="BE43" s="560">
        <f t="shared" si="11"/>
        <v>0</v>
      </c>
      <c r="BF43" s="560"/>
      <c r="BH43" s="510">
        <f t="shared" si="0"/>
        <v>0</v>
      </c>
      <c r="BI43" s="505"/>
      <c r="BK43" s="1161">
        <f t="shared" si="1"/>
        <v>0</v>
      </c>
      <c r="BL43" s="1161"/>
      <c r="BM43" s="560">
        <f t="shared" si="2"/>
        <v>0</v>
      </c>
      <c r="BN43" s="560"/>
      <c r="BP43" s="560" t="str">
        <f t="shared" si="3"/>
        <v/>
      </c>
      <c r="BQ43" s="560"/>
      <c r="BR43" s="560">
        <f t="shared" si="4"/>
        <v>0</v>
      </c>
      <c r="BS43" s="560"/>
      <c r="BX43" s="560">
        <f t="shared" si="12"/>
        <v>0</v>
      </c>
      <c r="BY43" s="560"/>
    </row>
    <row r="44" spans="3:77" ht="15" customHeight="1">
      <c r="C44" s="86" t="s">
        <v>86</v>
      </c>
      <c r="D44" s="792" t="str">
        <f>IF(CNGE_2026_M3_Secc1!D80="","",CNGE_2026_M3_Secc1!D80)</f>
        <v/>
      </c>
      <c r="E44" s="793"/>
      <c r="F44" s="793"/>
      <c r="G44" s="794"/>
      <c r="H44" s="570" t="str">
        <f>IF(CNGE_2026_M3_Secc1!K80="","",CNGE_2026_M3_Secc1!K80)</f>
        <v/>
      </c>
      <c r="I44" s="572"/>
      <c r="J44" s="830"/>
      <c r="K44" s="562"/>
      <c r="L44" s="831"/>
      <c r="M44" s="570" t="str">
        <f>IFERROR(VLOOKUP(O44,Presentación!$AL$8:$AM$586,2,FALSE),"")</f>
        <v/>
      </c>
      <c r="N44" s="572"/>
      <c r="O44" s="763"/>
      <c r="P44" s="764"/>
      <c r="Q44" s="765"/>
      <c r="R44" s="763"/>
      <c r="S44" s="764"/>
      <c r="T44" s="765"/>
      <c r="U44" s="830"/>
      <c r="V44" s="562"/>
      <c r="W44" s="831"/>
      <c r="X44" s="85" t="s">
        <v>529</v>
      </c>
      <c r="Y44" s="830"/>
      <c r="Z44" s="562"/>
      <c r="AA44" s="831"/>
      <c r="AB44" s="830"/>
      <c r="AC44" s="562"/>
      <c r="AD44" s="831"/>
      <c r="AE44" s="1186"/>
      <c r="AF44" s="1187"/>
      <c r="AG44" s="1188"/>
      <c r="AH44" s="830"/>
      <c r="AI44" s="562"/>
      <c r="AJ44" s="831"/>
      <c r="AK44" s="830"/>
      <c r="AL44" s="831"/>
      <c r="AP44" s="1169">
        <f t="shared" si="5"/>
        <v>0</v>
      </c>
      <c r="AQ44" s="1169"/>
      <c r="AR44" s="1169">
        <f t="shared" si="6"/>
        <v>0</v>
      </c>
      <c r="AS44" s="1169"/>
      <c r="AU44" s="699">
        <f t="shared" si="7"/>
        <v>0</v>
      </c>
      <c r="AV44" s="696"/>
      <c r="AW44" s="699">
        <f t="shared" si="8"/>
        <v>0</v>
      </c>
      <c r="AX44" s="700"/>
      <c r="AY44" s="699">
        <f t="shared" si="9"/>
        <v>0</v>
      </c>
      <c r="AZ44" s="700"/>
      <c r="BA44" s="699" t="str">
        <f t="shared" si="10"/>
        <v/>
      </c>
      <c r="BB44" s="700"/>
      <c r="BC44" s="1170" t="b">
        <f>IF(
   OR(AB44="",AB44="NS",AB44="24 hrs",AB44="00:00 - 24:00",AB44="00:00-24:00",AB44="0:00 - 24:00",AB44="0:00-24:00"),
   TRUE,
   AND(
      NOT(ISERROR(FIND(":",TRIM(AU44)))),
      ISNUMBER(VALUE(LEFT(TRIM(AU44),FIND(":",TRIM(AU44))-1))),
      ISNUMBER(VALUE(RIGHT(TRIM(AU44),LEN(TRIM(AU44))-FIND(":",TRIM(AU44))))),
      VALUE(LEFT(TRIM(AU44),FIND(":",TRIM(AU44))-1))&gt;=0,
      VALUE(LEFT(TRIM(AU44),FIND(":",TRIM(AU44))-1))&lt;=23,
      VALUE(RIGHT(TRIM(AU44),LEN(TRIM(AU44))-FIND(":",TRIM(AU44))))&gt;=0,
      VALUE(RIGHT(TRIM(AU44),LEN(TRIM(AU44))-FIND(":",TRIM(AU44))))&lt;=59,
      ISNUMBER(VALUE(TRIM(AU44))),
      VALUE(TRIM(AU44))&gt;=0,
      VALUE(TRIM(AU44))&lt;1,
      NOT(ISERROR(FIND(":",TRIM(AW44)))),
      ISNUMBER(VALUE(LEFT(TRIM(AW44),FIND(":",TRIM(AW44))-1))),
      ISNUMBER(VALUE(RIGHT(TRIM(AW44),LEN(TRIM(AW44))-FIND(":",TRIM(AW44))))),
      VALUE(LEFT(TRIM(AW44),FIND(":",TRIM(AW44))-1))&gt;=0,
      VALUE(LEFT(TRIM(AW44),FIND(":",TRIM(AW44))-1))&lt;=23,
      VALUE(RIGHT(TRIM(AW44),LEN(TRIM(AW44))-FIND(":",TRIM(AW44))))&gt;=0,
      VALUE(RIGHT(TRIM(AW44),LEN(TRIM(AW44))-FIND(":",TRIM(AW44))))&lt;=59,
      ISNUMBER(VALUE(TRIM(AW44))),
      VALUE(TRIM(AW44))&gt;=0,
      VALUE(TRIM(AW44))&lt;1,
      VALUE(TRIM(AU44))&lt;VALUE(TRIM(AW44)),
      IF(
         OR(TRIM(AY44)="",TRIM(BA44)=""),
         TRUE,
         AND(
            NOT(ISERROR(FIND(":",TRIM(AY44)))),
            ISNUMBER(VALUE(LEFT(TRIM(AY44),FIND(":",TRIM(AY44))-1))),
            ISNUMBER(VALUE(RIGHT(TRIM(AY44),LEN(TRIM(AY44))-FIND(":",TRIM(AY44))))),
            VALUE(LEFT(TRIM(AY44),FIND(":",TRIM(AY44))-1))&gt;=0,
            VALUE(LEFT(TRIM(AY44),FIND(":",TRIM(AY44))-1))&lt;=23,
            VALUE(RIGHT(TRIM(AY44),LEN(TRIM(AY44))-FIND(":",TRIM(AY44))))&gt;=0,
            VALUE(RIGHT(TRIM(AY44),LEN(TRIM(AY44))-FIND(":",TRIM(AY44))))&lt;=59,
            ISNUMBER(VALUE(TRIM(AY44))),
            VALUE(TRIM(AY44))&gt;=0,
            VALUE(TRIM(AY44))&lt;1,
            NOT(ISERROR(FIND(":",TRIM(BA44)))),
            ISNUMBER(VALUE(LEFT(TRIM(BA44),FIND(":",TRIM(BA44))-1))),
            ISNUMBER(VALUE(RIGHT(TRIM(BA44),LEN(TRIM(BA44))-FIND(":",TRIM(BA44))))),
            VALUE(LEFT(TRIM(BA44),FIND(":",TRIM(BA44))-1))&gt;=0,
            VALUE(LEFT(TRIM(BA44),FIND(":",TRIM(BA44))-1))&lt;=23,
            VALUE(RIGHT(TRIM(BA44),LEN(TRIM(BA44))-FIND(":",TRIM(BA44))))&gt;=0,
            VALUE(RIGHT(TRIM(BA44),LEN(TRIM(BA44))-FIND(":",TRIM(BA44))))&lt;=59,
            ISNUMBER(VALUE(TRIM(BA44))),
            VALUE(TRIM(BA44))&gt;=0,
            VALUE(TRIM(BA44))&lt;1,
            VALUE(TRIM(AY44))&lt;VALUE(TRIM(BA44)),
            IF(
               NOT(ISERROR(FIND("(",#REF!))),
               TRUE,
               VALUE(TRIM(AW44))&lt;=VALUE(TRIM(AY44))
            )
         )
      )
   )
)</f>
        <v>1</v>
      </c>
      <c r="BD44" s="1171"/>
      <c r="BE44" s="560">
        <f t="shared" si="11"/>
        <v>0</v>
      </c>
      <c r="BF44" s="560"/>
      <c r="BH44" s="510">
        <f t="shared" si="0"/>
        <v>0</v>
      </c>
      <c r="BI44" s="505"/>
      <c r="BK44" s="1161">
        <f t="shared" si="1"/>
        <v>0</v>
      </c>
      <c r="BL44" s="1161"/>
      <c r="BM44" s="560">
        <f t="shared" si="2"/>
        <v>0</v>
      </c>
      <c r="BN44" s="560"/>
      <c r="BP44" s="560" t="str">
        <f t="shared" si="3"/>
        <v/>
      </c>
      <c r="BQ44" s="560"/>
      <c r="BR44" s="560">
        <f t="shared" si="4"/>
        <v>0</v>
      </c>
      <c r="BS44" s="560"/>
      <c r="BX44" s="560">
        <f t="shared" si="12"/>
        <v>0</v>
      </c>
      <c r="BY44" s="560"/>
    </row>
    <row r="45" spans="3:77" ht="15" customHeight="1">
      <c r="C45" s="86" t="s">
        <v>87</v>
      </c>
      <c r="D45" s="792" t="str">
        <f>IF(CNGE_2026_M3_Secc1!D81="","",CNGE_2026_M3_Secc1!D81)</f>
        <v/>
      </c>
      <c r="E45" s="793"/>
      <c r="F45" s="793"/>
      <c r="G45" s="794"/>
      <c r="H45" s="570" t="str">
        <f>IF(CNGE_2026_M3_Secc1!K81="","",CNGE_2026_M3_Secc1!K81)</f>
        <v/>
      </c>
      <c r="I45" s="572"/>
      <c r="J45" s="830"/>
      <c r="K45" s="562"/>
      <c r="L45" s="831"/>
      <c r="M45" s="570" t="str">
        <f>IFERROR(VLOOKUP(O45,Presentación!$AL$8:$AM$586,2,FALSE),"")</f>
        <v/>
      </c>
      <c r="N45" s="572"/>
      <c r="O45" s="763"/>
      <c r="P45" s="764"/>
      <c r="Q45" s="765"/>
      <c r="R45" s="763"/>
      <c r="S45" s="764"/>
      <c r="T45" s="765"/>
      <c r="U45" s="830"/>
      <c r="V45" s="562"/>
      <c r="W45" s="831"/>
      <c r="X45" s="85" t="s">
        <v>529</v>
      </c>
      <c r="Y45" s="830"/>
      <c r="Z45" s="562"/>
      <c r="AA45" s="831"/>
      <c r="AB45" s="830"/>
      <c r="AC45" s="562"/>
      <c r="AD45" s="831"/>
      <c r="AE45" s="1186"/>
      <c r="AF45" s="1187"/>
      <c r="AG45" s="1188"/>
      <c r="AH45" s="830"/>
      <c r="AI45" s="562"/>
      <c r="AJ45" s="831"/>
      <c r="AK45" s="830"/>
      <c r="AL45" s="831"/>
      <c r="AP45" s="1169">
        <f t="shared" si="5"/>
        <v>0</v>
      </c>
      <c r="AQ45" s="1169"/>
      <c r="AR45" s="1169">
        <f t="shared" si="6"/>
        <v>0</v>
      </c>
      <c r="AS45" s="1169"/>
      <c r="AU45" s="699">
        <f t="shared" si="7"/>
        <v>0</v>
      </c>
      <c r="AV45" s="696"/>
      <c r="AW45" s="699">
        <f t="shared" si="8"/>
        <v>0</v>
      </c>
      <c r="AX45" s="700"/>
      <c r="AY45" s="699">
        <f t="shared" si="9"/>
        <v>0</v>
      </c>
      <c r="AZ45" s="700"/>
      <c r="BA45" s="699" t="str">
        <f t="shared" si="10"/>
        <v/>
      </c>
      <c r="BB45" s="700"/>
      <c r="BC45" s="1170" t="b">
        <f>IF(
   OR(AB45="",AB45="NS",AB45="24 hrs",AB45="00:00 - 24:00",AB45="00:00-24:00",AB45="0:00 - 24:00",AB45="0:00-24:00"),
   TRUE,
   AND(
      NOT(ISERROR(FIND(":",TRIM(AU45)))),
      ISNUMBER(VALUE(LEFT(TRIM(AU45),FIND(":",TRIM(AU45))-1))),
      ISNUMBER(VALUE(RIGHT(TRIM(AU45),LEN(TRIM(AU45))-FIND(":",TRIM(AU45))))),
      VALUE(LEFT(TRIM(AU45),FIND(":",TRIM(AU45))-1))&gt;=0,
      VALUE(LEFT(TRIM(AU45),FIND(":",TRIM(AU45))-1))&lt;=23,
      VALUE(RIGHT(TRIM(AU45),LEN(TRIM(AU45))-FIND(":",TRIM(AU45))))&gt;=0,
      VALUE(RIGHT(TRIM(AU45),LEN(TRIM(AU45))-FIND(":",TRIM(AU45))))&lt;=59,
      ISNUMBER(VALUE(TRIM(AU45))),
      VALUE(TRIM(AU45))&gt;=0,
      VALUE(TRIM(AU45))&lt;1,
      NOT(ISERROR(FIND(":",TRIM(AW45)))),
      ISNUMBER(VALUE(LEFT(TRIM(AW45),FIND(":",TRIM(AW45))-1))),
      ISNUMBER(VALUE(RIGHT(TRIM(AW45),LEN(TRIM(AW45))-FIND(":",TRIM(AW45))))),
      VALUE(LEFT(TRIM(AW45),FIND(":",TRIM(AW45))-1))&gt;=0,
      VALUE(LEFT(TRIM(AW45),FIND(":",TRIM(AW45))-1))&lt;=23,
      VALUE(RIGHT(TRIM(AW45),LEN(TRIM(AW45))-FIND(":",TRIM(AW45))))&gt;=0,
      VALUE(RIGHT(TRIM(AW45),LEN(TRIM(AW45))-FIND(":",TRIM(AW45))))&lt;=59,
      ISNUMBER(VALUE(TRIM(AW45))),
      VALUE(TRIM(AW45))&gt;=0,
      VALUE(TRIM(AW45))&lt;1,
      VALUE(TRIM(AU45))&lt;VALUE(TRIM(AW45)),
      IF(
         OR(TRIM(AY45)="",TRIM(BA45)=""),
         TRUE,
         AND(
            NOT(ISERROR(FIND(":",TRIM(AY45)))),
            ISNUMBER(VALUE(LEFT(TRIM(AY45),FIND(":",TRIM(AY45))-1))),
            ISNUMBER(VALUE(RIGHT(TRIM(AY45),LEN(TRIM(AY45))-FIND(":",TRIM(AY45))))),
            VALUE(LEFT(TRIM(AY45),FIND(":",TRIM(AY45))-1))&gt;=0,
            VALUE(LEFT(TRIM(AY45),FIND(":",TRIM(AY45))-1))&lt;=23,
            VALUE(RIGHT(TRIM(AY45),LEN(TRIM(AY45))-FIND(":",TRIM(AY45))))&gt;=0,
            VALUE(RIGHT(TRIM(AY45),LEN(TRIM(AY45))-FIND(":",TRIM(AY45))))&lt;=59,
            ISNUMBER(VALUE(TRIM(AY45))),
            VALUE(TRIM(AY45))&gt;=0,
            VALUE(TRIM(AY45))&lt;1,
            NOT(ISERROR(FIND(":",TRIM(BA45)))),
            ISNUMBER(VALUE(LEFT(TRIM(BA45),FIND(":",TRIM(BA45))-1))),
            ISNUMBER(VALUE(RIGHT(TRIM(BA45),LEN(TRIM(BA45))-FIND(":",TRIM(BA45))))),
            VALUE(LEFT(TRIM(BA45),FIND(":",TRIM(BA45))-1))&gt;=0,
            VALUE(LEFT(TRIM(BA45),FIND(":",TRIM(BA45))-1))&lt;=23,
            VALUE(RIGHT(TRIM(BA45),LEN(TRIM(BA45))-FIND(":",TRIM(BA45))))&gt;=0,
            VALUE(RIGHT(TRIM(BA45),LEN(TRIM(BA45))-FIND(":",TRIM(BA45))))&lt;=59,
            ISNUMBER(VALUE(TRIM(BA45))),
            VALUE(TRIM(BA45))&gt;=0,
            VALUE(TRIM(BA45))&lt;1,
            VALUE(TRIM(AY45))&lt;VALUE(TRIM(BA45)),
            IF(
               NOT(ISERROR(FIND("(",#REF!))),
               TRUE,
               VALUE(TRIM(AW45))&lt;=VALUE(TRIM(AY45))
            )
         )
      )
   )
)</f>
        <v>1</v>
      </c>
      <c r="BD45" s="1171"/>
      <c r="BE45" s="560">
        <f t="shared" si="11"/>
        <v>0</v>
      </c>
      <c r="BF45" s="560"/>
      <c r="BH45" s="510">
        <f t="shared" si="0"/>
        <v>0</v>
      </c>
      <c r="BI45" s="505"/>
      <c r="BK45" s="1161">
        <f t="shared" si="1"/>
        <v>0</v>
      </c>
      <c r="BL45" s="1161"/>
      <c r="BM45" s="560">
        <f t="shared" si="2"/>
        <v>0</v>
      </c>
      <c r="BN45" s="560"/>
      <c r="BP45" s="560" t="str">
        <f t="shared" si="3"/>
        <v/>
      </c>
      <c r="BQ45" s="560"/>
      <c r="BR45" s="560">
        <f t="shared" si="4"/>
        <v>0</v>
      </c>
      <c r="BS45" s="560"/>
      <c r="BX45" s="560">
        <f t="shared" si="12"/>
        <v>0</v>
      </c>
      <c r="BY45" s="560"/>
    </row>
    <row r="46" spans="3:77" ht="15" customHeight="1">
      <c r="C46" s="86" t="s">
        <v>88</v>
      </c>
      <c r="D46" s="792" t="str">
        <f>IF(CNGE_2026_M3_Secc1!D82="","",CNGE_2026_M3_Secc1!D82)</f>
        <v/>
      </c>
      <c r="E46" s="793"/>
      <c r="F46" s="793"/>
      <c r="G46" s="794"/>
      <c r="H46" s="570" t="str">
        <f>IF(CNGE_2026_M3_Secc1!K82="","",CNGE_2026_M3_Secc1!K82)</f>
        <v/>
      </c>
      <c r="I46" s="572"/>
      <c r="J46" s="830"/>
      <c r="K46" s="562"/>
      <c r="L46" s="831"/>
      <c r="M46" s="570" t="str">
        <f>IFERROR(VLOOKUP(O46,Presentación!$AL$8:$AM$586,2,FALSE),"")</f>
        <v/>
      </c>
      <c r="N46" s="572"/>
      <c r="O46" s="763"/>
      <c r="P46" s="764"/>
      <c r="Q46" s="765"/>
      <c r="R46" s="763"/>
      <c r="S46" s="764"/>
      <c r="T46" s="765"/>
      <c r="U46" s="830"/>
      <c r="V46" s="562"/>
      <c r="W46" s="831"/>
      <c r="X46" s="85" t="s">
        <v>529</v>
      </c>
      <c r="Y46" s="830"/>
      <c r="Z46" s="562"/>
      <c r="AA46" s="831"/>
      <c r="AB46" s="830"/>
      <c r="AC46" s="562"/>
      <c r="AD46" s="831"/>
      <c r="AE46" s="1186"/>
      <c r="AF46" s="1187"/>
      <c r="AG46" s="1188"/>
      <c r="AH46" s="830"/>
      <c r="AI46" s="562"/>
      <c r="AJ46" s="831"/>
      <c r="AK46" s="830"/>
      <c r="AL46" s="831"/>
      <c r="AP46" s="1169">
        <f t="shared" si="5"/>
        <v>0</v>
      </c>
      <c r="AQ46" s="1169"/>
      <c r="AR46" s="1169">
        <f t="shared" si="6"/>
        <v>0</v>
      </c>
      <c r="AS46" s="1169"/>
      <c r="AU46" s="699">
        <f t="shared" si="7"/>
        <v>0</v>
      </c>
      <c r="AV46" s="696"/>
      <c r="AW46" s="699">
        <f t="shared" si="8"/>
        <v>0</v>
      </c>
      <c r="AX46" s="700"/>
      <c r="AY46" s="699">
        <f t="shared" si="9"/>
        <v>0</v>
      </c>
      <c r="AZ46" s="700"/>
      <c r="BA46" s="699" t="str">
        <f t="shared" si="10"/>
        <v/>
      </c>
      <c r="BB46" s="700"/>
      <c r="BC46" s="1170" t="b">
        <f>IF(
   OR(AB46="",AB46="NS",AB46="24 hrs",AB46="00:00 - 24:00",AB46="00:00-24:00",AB46="0:00 - 24:00",AB46="0:00-24:00"),
   TRUE,
   AND(
      NOT(ISERROR(FIND(":",TRIM(AU46)))),
      ISNUMBER(VALUE(LEFT(TRIM(AU46),FIND(":",TRIM(AU46))-1))),
      ISNUMBER(VALUE(RIGHT(TRIM(AU46),LEN(TRIM(AU46))-FIND(":",TRIM(AU46))))),
      VALUE(LEFT(TRIM(AU46),FIND(":",TRIM(AU46))-1))&gt;=0,
      VALUE(LEFT(TRIM(AU46),FIND(":",TRIM(AU46))-1))&lt;=23,
      VALUE(RIGHT(TRIM(AU46),LEN(TRIM(AU46))-FIND(":",TRIM(AU46))))&gt;=0,
      VALUE(RIGHT(TRIM(AU46),LEN(TRIM(AU46))-FIND(":",TRIM(AU46))))&lt;=59,
      ISNUMBER(VALUE(TRIM(AU46))),
      VALUE(TRIM(AU46))&gt;=0,
      VALUE(TRIM(AU46))&lt;1,
      NOT(ISERROR(FIND(":",TRIM(AW46)))),
      ISNUMBER(VALUE(LEFT(TRIM(AW46),FIND(":",TRIM(AW46))-1))),
      ISNUMBER(VALUE(RIGHT(TRIM(AW46),LEN(TRIM(AW46))-FIND(":",TRIM(AW46))))),
      VALUE(LEFT(TRIM(AW46),FIND(":",TRIM(AW46))-1))&gt;=0,
      VALUE(LEFT(TRIM(AW46),FIND(":",TRIM(AW46))-1))&lt;=23,
      VALUE(RIGHT(TRIM(AW46),LEN(TRIM(AW46))-FIND(":",TRIM(AW46))))&gt;=0,
      VALUE(RIGHT(TRIM(AW46),LEN(TRIM(AW46))-FIND(":",TRIM(AW46))))&lt;=59,
      ISNUMBER(VALUE(TRIM(AW46))),
      VALUE(TRIM(AW46))&gt;=0,
      VALUE(TRIM(AW46))&lt;1,
      VALUE(TRIM(AU46))&lt;VALUE(TRIM(AW46)),
      IF(
         OR(TRIM(AY46)="",TRIM(BA46)=""),
         TRUE,
         AND(
            NOT(ISERROR(FIND(":",TRIM(AY46)))),
            ISNUMBER(VALUE(LEFT(TRIM(AY46),FIND(":",TRIM(AY46))-1))),
            ISNUMBER(VALUE(RIGHT(TRIM(AY46),LEN(TRIM(AY46))-FIND(":",TRIM(AY46))))),
            VALUE(LEFT(TRIM(AY46),FIND(":",TRIM(AY46))-1))&gt;=0,
            VALUE(LEFT(TRIM(AY46),FIND(":",TRIM(AY46))-1))&lt;=23,
            VALUE(RIGHT(TRIM(AY46),LEN(TRIM(AY46))-FIND(":",TRIM(AY46))))&gt;=0,
            VALUE(RIGHT(TRIM(AY46),LEN(TRIM(AY46))-FIND(":",TRIM(AY46))))&lt;=59,
            ISNUMBER(VALUE(TRIM(AY46))),
            VALUE(TRIM(AY46))&gt;=0,
            VALUE(TRIM(AY46))&lt;1,
            NOT(ISERROR(FIND(":",TRIM(BA46)))),
            ISNUMBER(VALUE(LEFT(TRIM(BA46),FIND(":",TRIM(BA46))-1))),
            ISNUMBER(VALUE(RIGHT(TRIM(BA46),LEN(TRIM(BA46))-FIND(":",TRIM(BA46))))),
            VALUE(LEFT(TRIM(BA46),FIND(":",TRIM(BA46))-1))&gt;=0,
            VALUE(LEFT(TRIM(BA46),FIND(":",TRIM(BA46))-1))&lt;=23,
            VALUE(RIGHT(TRIM(BA46),LEN(TRIM(BA46))-FIND(":",TRIM(BA46))))&gt;=0,
            VALUE(RIGHT(TRIM(BA46),LEN(TRIM(BA46))-FIND(":",TRIM(BA46))))&lt;=59,
            ISNUMBER(VALUE(TRIM(BA46))),
            VALUE(TRIM(BA46))&gt;=0,
            VALUE(TRIM(BA46))&lt;1,
            VALUE(TRIM(AY46))&lt;VALUE(TRIM(BA46)),
            IF(
               NOT(ISERROR(FIND("(",#REF!))),
               TRUE,
               VALUE(TRIM(AW46))&lt;=VALUE(TRIM(AY46))
            )
         )
      )
   )
)</f>
        <v>1</v>
      </c>
      <c r="BD46" s="1171"/>
      <c r="BE46" s="560">
        <f t="shared" si="11"/>
        <v>0</v>
      </c>
      <c r="BF46" s="560"/>
      <c r="BH46" s="510">
        <f t="shared" si="0"/>
        <v>0</v>
      </c>
      <c r="BI46" s="505"/>
      <c r="BK46" s="1161">
        <f t="shared" si="1"/>
        <v>0</v>
      </c>
      <c r="BL46" s="1161"/>
      <c r="BM46" s="560">
        <f t="shared" si="2"/>
        <v>0</v>
      </c>
      <c r="BN46" s="560"/>
      <c r="BP46" s="560" t="str">
        <f t="shared" si="3"/>
        <v/>
      </c>
      <c r="BQ46" s="560"/>
      <c r="BR46" s="560">
        <f t="shared" si="4"/>
        <v>0</v>
      </c>
      <c r="BS46" s="560"/>
      <c r="BX46" s="560">
        <f t="shared" si="12"/>
        <v>0</v>
      </c>
      <c r="BY46" s="560"/>
    </row>
    <row r="47" spans="3:77" ht="15" customHeight="1">
      <c r="C47" s="86" t="s">
        <v>89</v>
      </c>
      <c r="D47" s="792" t="str">
        <f>IF(CNGE_2026_M3_Secc1!D83="","",CNGE_2026_M3_Secc1!D83)</f>
        <v/>
      </c>
      <c r="E47" s="793"/>
      <c r="F47" s="793"/>
      <c r="G47" s="794"/>
      <c r="H47" s="570" t="str">
        <f>IF(CNGE_2026_M3_Secc1!K83="","",CNGE_2026_M3_Secc1!K83)</f>
        <v/>
      </c>
      <c r="I47" s="572"/>
      <c r="J47" s="830"/>
      <c r="K47" s="562"/>
      <c r="L47" s="831"/>
      <c r="M47" s="570" t="str">
        <f>IFERROR(VLOOKUP(O47,Presentación!$AL$8:$AM$586,2,FALSE),"")</f>
        <v/>
      </c>
      <c r="N47" s="572"/>
      <c r="O47" s="763"/>
      <c r="P47" s="764"/>
      <c r="Q47" s="765"/>
      <c r="R47" s="763"/>
      <c r="S47" s="764"/>
      <c r="T47" s="765"/>
      <c r="U47" s="830"/>
      <c r="V47" s="562"/>
      <c r="W47" s="831"/>
      <c r="X47" s="85" t="s">
        <v>529</v>
      </c>
      <c r="Y47" s="830"/>
      <c r="Z47" s="562"/>
      <c r="AA47" s="831"/>
      <c r="AB47" s="830"/>
      <c r="AC47" s="562"/>
      <c r="AD47" s="831"/>
      <c r="AE47" s="1186"/>
      <c r="AF47" s="1187"/>
      <c r="AG47" s="1188"/>
      <c r="AH47" s="830"/>
      <c r="AI47" s="562"/>
      <c r="AJ47" s="831"/>
      <c r="AK47" s="830"/>
      <c r="AL47" s="831"/>
      <c r="AP47" s="1169">
        <f t="shared" si="5"/>
        <v>0</v>
      </c>
      <c r="AQ47" s="1169"/>
      <c r="AR47" s="1169">
        <f t="shared" si="6"/>
        <v>0</v>
      </c>
      <c r="AS47" s="1169"/>
      <c r="AU47" s="699">
        <f t="shared" si="7"/>
        <v>0</v>
      </c>
      <c r="AV47" s="696"/>
      <c r="AW47" s="699">
        <f t="shared" si="8"/>
        <v>0</v>
      </c>
      <c r="AX47" s="700"/>
      <c r="AY47" s="699">
        <f t="shared" si="9"/>
        <v>0</v>
      </c>
      <c r="AZ47" s="700"/>
      <c r="BA47" s="699" t="str">
        <f t="shared" si="10"/>
        <v/>
      </c>
      <c r="BB47" s="700"/>
      <c r="BC47" s="1170" t="b">
        <f>IF(
   OR(AB47="",AB47="NS",AB47="24 hrs",AB47="00:00 - 24:00",AB47="00:00-24:00",AB47="0:00 - 24:00",AB47="0:00-24:00"),
   TRUE,
   AND(
      NOT(ISERROR(FIND(":",TRIM(AU47)))),
      ISNUMBER(VALUE(LEFT(TRIM(AU47),FIND(":",TRIM(AU47))-1))),
      ISNUMBER(VALUE(RIGHT(TRIM(AU47),LEN(TRIM(AU47))-FIND(":",TRIM(AU47))))),
      VALUE(LEFT(TRIM(AU47),FIND(":",TRIM(AU47))-1))&gt;=0,
      VALUE(LEFT(TRIM(AU47),FIND(":",TRIM(AU47))-1))&lt;=23,
      VALUE(RIGHT(TRIM(AU47),LEN(TRIM(AU47))-FIND(":",TRIM(AU47))))&gt;=0,
      VALUE(RIGHT(TRIM(AU47),LEN(TRIM(AU47))-FIND(":",TRIM(AU47))))&lt;=59,
      ISNUMBER(VALUE(TRIM(AU47))),
      VALUE(TRIM(AU47))&gt;=0,
      VALUE(TRIM(AU47))&lt;1,
      NOT(ISERROR(FIND(":",TRIM(AW47)))),
      ISNUMBER(VALUE(LEFT(TRIM(AW47),FIND(":",TRIM(AW47))-1))),
      ISNUMBER(VALUE(RIGHT(TRIM(AW47),LEN(TRIM(AW47))-FIND(":",TRIM(AW47))))),
      VALUE(LEFT(TRIM(AW47),FIND(":",TRIM(AW47))-1))&gt;=0,
      VALUE(LEFT(TRIM(AW47),FIND(":",TRIM(AW47))-1))&lt;=23,
      VALUE(RIGHT(TRIM(AW47),LEN(TRIM(AW47))-FIND(":",TRIM(AW47))))&gt;=0,
      VALUE(RIGHT(TRIM(AW47),LEN(TRIM(AW47))-FIND(":",TRIM(AW47))))&lt;=59,
      ISNUMBER(VALUE(TRIM(AW47))),
      VALUE(TRIM(AW47))&gt;=0,
      VALUE(TRIM(AW47))&lt;1,
      VALUE(TRIM(AU47))&lt;VALUE(TRIM(AW47)),
      IF(
         OR(TRIM(AY47)="",TRIM(BA47)=""),
         TRUE,
         AND(
            NOT(ISERROR(FIND(":",TRIM(AY47)))),
            ISNUMBER(VALUE(LEFT(TRIM(AY47),FIND(":",TRIM(AY47))-1))),
            ISNUMBER(VALUE(RIGHT(TRIM(AY47),LEN(TRIM(AY47))-FIND(":",TRIM(AY47))))),
            VALUE(LEFT(TRIM(AY47),FIND(":",TRIM(AY47))-1))&gt;=0,
            VALUE(LEFT(TRIM(AY47),FIND(":",TRIM(AY47))-1))&lt;=23,
            VALUE(RIGHT(TRIM(AY47),LEN(TRIM(AY47))-FIND(":",TRIM(AY47))))&gt;=0,
            VALUE(RIGHT(TRIM(AY47),LEN(TRIM(AY47))-FIND(":",TRIM(AY47))))&lt;=59,
            ISNUMBER(VALUE(TRIM(AY47))),
            VALUE(TRIM(AY47))&gt;=0,
            VALUE(TRIM(AY47))&lt;1,
            NOT(ISERROR(FIND(":",TRIM(BA47)))),
            ISNUMBER(VALUE(LEFT(TRIM(BA47),FIND(":",TRIM(BA47))-1))),
            ISNUMBER(VALUE(RIGHT(TRIM(BA47),LEN(TRIM(BA47))-FIND(":",TRIM(BA47))))),
            VALUE(LEFT(TRIM(BA47),FIND(":",TRIM(BA47))-1))&gt;=0,
            VALUE(LEFT(TRIM(BA47),FIND(":",TRIM(BA47))-1))&lt;=23,
            VALUE(RIGHT(TRIM(BA47),LEN(TRIM(BA47))-FIND(":",TRIM(BA47))))&gt;=0,
            VALUE(RIGHT(TRIM(BA47),LEN(TRIM(BA47))-FIND(":",TRIM(BA47))))&lt;=59,
            ISNUMBER(VALUE(TRIM(BA47))),
            VALUE(TRIM(BA47))&gt;=0,
            VALUE(TRIM(BA47))&lt;1,
            VALUE(TRIM(AY47))&lt;VALUE(TRIM(BA47)),
            IF(
               NOT(ISERROR(FIND("(",#REF!))),
               TRUE,
               VALUE(TRIM(AW47))&lt;=VALUE(TRIM(AY47))
            )
         )
      )
   )
)</f>
        <v>1</v>
      </c>
      <c r="BD47" s="1171"/>
      <c r="BE47" s="560">
        <f t="shared" si="11"/>
        <v>0</v>
      </c>
      <c r="BF47" s="560"/>
      <c r="BH47" s="510">
        <f t="shared" si="0"/>
        <v>0</v>
      </c>
      <c r="BI47" s="505"/>
      <c r="BK47" s="1161">
        <f t="shared" si="1"/>
        <v>0</v>
      </c>
      <c r="BL47" s="1161"/>
      <c r="BM47" s="560">
        <f t="shared" si="2"/>
        <v>0</v>
      </c>
      <c r="BN47" s="560"/>
      <c r="BP47" s="560" t="str">
        <f t="shared" si="3"/>
        <v/>
      </c>
      <c r="BQ47" s="560"/>
      <c r="BR47" s="560">
        <f t="shared" si="4"/>
        <v>0</v>
      </c>
      <c r="BS47" s="560"/>
      <c r="BX47" s="560">
        <f t="shared" si="12"/>
        <v>0</v>
      </c>
      <c r="BY47" s="560"/>
    </row>
    <row r="48" spans="3:77" ht="15" customHeight="1">
      <c r="C48" s="86" t="s">
        <v>90</v>
      </c>
      <c r="D48" s="792" t="str">
        <f>IF(CNGE_2026_M3_Secc1!D84="","",CNGE_2026_M3_Secc1!D84)</f>
        <v/>
      </c>
      <c r="E48" s="793"/>
      <c r="F48" s="793"/>
      <c r="G48" s="794"/>
      <c r="H48" s="570" t="str">
        <f>IF(CNGE_2026_M3_Secc1!K84="","",CNGE_2026_M3_Secc1!K84)</f>
        <v/>
      </c>
      <c r="I48" s="572"/>
      <c r="J48" s="830"/>
      <c r="K48" s="562"/>
      <c r="L48" s="831"/>
      <c r="M48" s="570" t="str">
        <f>IFERROR(VLOOKUP(O48,Presentación!$AL$8:$AM$586,2,FALSE),"")</f>
        <v/>
      </c>
      <c r="N48" s="572"/>
      <c r="O48" s="763"/>
      <c r="P48" s="764"/>
      <c r="Q48" s="765"/>
      <c r="R48" s="763"/>
      <c r="S48" s="764"/>
      <c r="T48" s="765"/>
      <c r="U48" s="830"/>
      <c r="V48" s="562"/>
      <c r="W48" s="831"/>
      <c r="X48" s="85" t="s">
        <v>529</v>
      </c>
      <c r="Y48" s="830"/>
      <c r="Z48" s="562"/>
      <c r="AA48" s="831"/>
      <c r="AB48" s="830"/>
      <c r="AC48" s="562"/>
      <c r="AD48" s="831"/>
      <c r="AE48" s="1186"/>
      <c r="AF48" s="1187"/>
      <c r="AG48" s="1188"/>
      <c r="AH48" s="830"/>
      <c r="AI48" s="562"/>
      <c r="AJ48" s="831"/>
      <c r="AK48" s="830"/>
      <c r="AL48" s="831"/>
      <c r="AP48" s="1169">
        <f t="shared" si="5"/>
        <v>0</v>
      </c>
      <c r="AQ48" s="1169"/>
      <c r="AR48" s="1169">
        <f t="shared" si="6"/>
        <v>0</v>
      </c>
      <c r="AS48" s="1169"/>
      <c r="AU48" s="699">
        <f t="shared" si="7"/>
        <v>0</v>
      </c>
      <c r="AV48" s="696"/>
      <c r="AW48" s="699">
        <f t="shared" si="8"/>
        <v>0</v>
      </c>
      <c r="AX48" s="700"/>
      <c r="AY48" s="699">
        <f t="shared" si="9"/>
        <v>0</v>
      </c>
      <c r="AZ48" s="700"/>
      <c r="BA48" s="699" t="str">
        <f t="shared" si="10"/>
        <v/>
      </c>
      <c r="BB48" s="700"/>
      <c r="BC48" s="1170" t="b">
        <f>IF(
   OR(AB48="",AB48="NS",AB48="24 hrs",AB48="00:00 - 24:00",AB48="00:00-24:00",AB48="0:00 - 24:00",AB48="0:00-24:00"),
   TRUE,
   AND(
      NOT(ISERROR(FIND(":",TRIM(AU48)))),
      ISNUMBER(VALUE(LEFT(TRIM(AU48),FIND(":",TRIM(AU48))-1))),
      ISNUMBER(VALUE(RIGHT(TRIM(AU48),LEN(TRIM(AU48))-FIND(":",TRIM(AU48))))),
      VALUE(LEFT(TRIM(AU48),FIND(":",TRIM(AU48))-1))&gt;=0,
      VALUE(LEFT(TRIM(AU48),FIND(":",TRIM(AU48))-1))&lt;=23,
      VALUE(RIGHT(TRIM(AU48),LEN(TRIM(AU48))-FIND(":",TRIM(AU48))))&gt;=0,
      VALUE(RIGHT(TRIM(AU48),LEN(TRIM(AU48))-FIND(":",TRIM(AU48))))&lt;=59,
      ISNUMBER(VALUE(TRIM(AU48))),
      VALUE(TRIM(AU48))&gt;=0,
      VALUE(TRIM(AU48))&lt;1,
      NOT(ISERROR(FIND(":",TRIM(AW48)))),
      ISNUMBER(VALUE(LEFT(TRIM(AW48),FIND(":",TRIM(AW48))-1))),
      ISNUMBER(VALUE(RIGHT(TRIM(AW48),LEN(TRIM(AW48))-FIND(":",TRIM(AW48))))),
      VALUE(LEFT(TRIM(AW48),FIND(":",TRIM(AW48))-1))&gt;=0,
      VALUE(LEFT(TRIM(AW48),FIND(":",TRIM(AW48))-1))&lt;=23,
      VALUE(RIGHT(TRIM(AW48),LEN(TRIM(AW48))-FIND(":",TRIM(AW48))))&gt;=0,
      VALUE(RIGHT(TRIM(AW48),LEN(TRIM(AW48))-FIND(":",TRIM(AW48))))&lt;=59,
      ISNUMBER(VALUE(TRIM(AW48))),
      VALUE(TRIM(AW48))&gt;=0,
      VALUE(TRIM(AW48))&lt;1,
      VALUE(TRIM(AU48))&lt;VALUE(TRIM(AW48)),
      IF(
         OR(TRIM(AY48)="",TRIM(BA48)=""),
         TRUE,
         AND(
            NOT(ISERROR(FIND(":",TRIM(AY48)))),
            ISNUMBER(VALUE(LEFT(TRIM(AY48),FIND(":",TRIM(AY48))-1))),
            ISNUMBER(VALUE(RIGHT(TRIM(AY48),LEN(TRIM(AY48))-FIND(":",TRIM(AY48))))),
            VALUE(LEFT(TRIM(AY48),FIND(":",TRIM(AY48))-1))&gt;=0,
            VALUE(LEFT(TRIM(AY48),FIND(":",TRIM(AY48))-1))&lt;=23,
            VALUE(RIGHT(TRIM(AY48),LEN(TRIM(AY48))-FIND(":",TRIM(AY48))))&gt;=0,
            VALUE(RIGHT(TRIM(AY48),LEN(TRIM(AY48))-FIND(":",TRIM(AY48))))&lt;=59,
            ISNUMBER(VALUE(TRIM(AY48))),
            VALUE(TRIM(AY48))&gt;=0,
            VALUE(TRIM(AY48))&lt;1,
            NOT(ISERROR(FIND(":",TRIM(BA48)))),
            ISNUMBER(VALUE(LEFT(TRIM(BA48),FIND(":",TRIM(BA48))-1))),
            ISNUMBER(VALUE(RIGHT(TRIM(BA48),LEN(TRIM(BA48))-FIND(":",TRIM(BA48))))),
            VALUE(LEFT(TRIM(BA48),FIND(":",TRIM(BA48))-1))&gt;=0,
            VALUE(LEFT(TRIM(BA48),FIND(":",TRIM(BA48))-1))&lt;=23,
            VALUE(RIGHT(TRIM(BA48),LEN(TRIM(BA48))-FIND(":",TRIM(BA48))))&gt;=0,
            VALUE(RIGHT(TRIM(BA48),LEN(TRIM(BA48))-FIND(":",TRIM(BA48))))&lt;=59,
            ISNUMBER(VALUE(TRIM(BA48))),
            VALUE(TRIM(BA48))&gt;=0,
            VALUE(TRIM(BA48))&lt;1,
            VALUE(TRIM(AY48))&lt;VALUE(TRIM(BA48)),
            IF(
               NOT(ISERROR(FIND("(",#REF!))),
               TRUE,
               VALUE(TRIM(AW48))&lt;=VALUE(TRIM(AY48))
            )
         )
      )
   )
)</f>
        <v>1</v>
      </c>
      <c r="BD48" s="1171"/>
      <c r="BE48" s="560">
        <f t="shared" si="11"/>
        <v>0</v>
      </c>
      <c r="BF48" s="560"/>
      <c r="BH48" s="510">
        <f t="shared" si="0"/>
        <v>0</v>
      </c>
      <c r="BI48" s="505"/>
      <c r="BK48" s="1161">
        <f t="shared" si="1"/>
        <v>0</v>
      </c>
      <c r="BL48" s="1161"/>
      <c r="BM48" s="560">
        <f t="shared" si="2"/>
        <v>0</v>
      </c>
      <c r="BN48" s="560"/>
      <c r="BP48" s="560" t="str">
        <f t="shared" si="3"/>
        <v/>
      </c>
      <c r="BQ48" s="560"/>
      <c r="BR48" s="560">
        <f t="shared" si="4"/>
        <v>0</v>
      </c>
      <c r="BS48" s="560"/>
      <c r="BX48" s="560">
        <f t="shared" si="12"/>
        <v>0</v>
      </c>
      <c r="BY48" s="560"/>
    </row>
    <row r="49" spans="2:77" ht="15" customHeight="1">
      <c r="C49" s="82" t="s">
        <v>91</v>
      </c>
      <c r="D49" s="792" t="str">
        <f>IF(CNGE_2026_M3_Secc1!D85="","",CNGE_2026_M3_Secc1!D85)</f>
        <v/>
      </c>
      <c r="E49" s="793"/>
      <c r="F49" s="793"/>
      <c r="G49" s="794"/>
      <c r="H49" s="570" t="str">
        <f>IF(CNGE_2026_M3_Secc1!K85="","",CNGE_2026_M3_Secc1!K85)</f>
        <v/>
      </c>
      <c r="I49" s="572"/>
      <c r="J49" s="830"/>
      <c r="K49" s="562"/>
      <c r="L49" s="831"/>
      <c r="M49" s="570" t="str">
        <f>IFERROR(VLOOKUP(O49,Presentación!$AL$8:$AM$586,2,FALSE),"")</f>
        <v/>
      </c>
      <c r="N49" s="572"/>
      <c r="O49" s="763"/>
      <c r="P49" s="764"/>
      <c r="Q49" s="765"/>
      <c r="R49" s="763"/>
      <c r="S49" s="764"/>
      <c r="T49" s="765"/>
      <c r="U49" s="830"/>
      <c r="V49" s="562"/>
      <c r="W49" s="831"/>
      <c r="X49" s="85" t="s">
        <v>529</v>
      </c>
      <c r="Y49" s="830"/>
      <c r="Z49" s="562"/>
      <c r="AA49" s="831"/>
      <c r="AB49" s="830"/>
      <c r="AC49" s="562"/>
      <c r="AD49" s="831"/>
      <c r="AE49" s="1186"/>
      <c r="AF49" s="1187"/>
      <c r="AG49" s="1188"/>
      <c r="AH49" s="830"/>
      <c r="AI49" s="562"/>
      <c r="AJ49" s="831"/>
      <c r="AK49" s="830"/>
      <c r="AL49" s="831"/>
      <c r="AP49" s="1169">
        <f t="shared" si="5"/>
        <v>0</v>
      </c>
      <c r="AQ49" s="1169"/>
      <c r="AR49" s="1169">
        <f t="shared" si="6"/>
        <v>0</v>
      </c>
      <c r="AS49" s="1169"/>
      <c r="AU49" s="699">
        <f t="shared" si="7"/>
        <v>0</v>
      </c>
      <c r="AV49" s="696"/>
      <c r="AW49" s="699">
        <f t="shared" si="8"/>
        <v>0</v>
      </c>
      <c r="AX49" s="700"/>
      <c r="AY49" s="699">
        <f t="shared" si="9"/>
        <v>0</v>
      </c>
      <c r="AZ49" s="700"/>
      <c r="BA49" s="699" t="str">
        <f t="shared" si="10"/>
        <v/>
      </c>
      <c r="BB49" s="700"/>
      <c r="BC49" s="1170" t="b">
        <f>IF(
   OR(AB49="",AB49="NS",AB49="24 hrs",AB49="00:00 - 24:00",AB49="00:00-24:00",AB49="0:00 - 24:00",AB49="0:00-24:00"),
   TRUE,
   AND(
      NOT(ISERROR(FIND(":",TRIM(AU49)))),
      ISNUMBER(VALUE(LEFT(TRIM(AU49),FIND(":",TRIM(AU49))-1))),
      ISNUMBER(VALUE(RIGHT(TRIM(AU49),LEN(TRIM(AU49))-FIND(":",TRIM(AU49))))),
      VALUE(LEFT(TRIM(AU49),FIND(":",TRIM(AU49))-1))&gt;=0,
      VALUE(LEFT(TRIM(AU49),FIND(":",TRIM(AU49))-1))&lt;=23,
      VALUE(RIGHT(TRIM(AU49),LEN(TRIM(AU49))-FIND(":",TRIM(AU49))))&gt;=0,
      VALUE(RIGHT(TRIM(AU49),LEN(TRIM(AU49))-FIND(":",TRIM(AU49))))&lt;=59,
      ISNUMBER(VALUE(TRIM(AU49))),
      VALUE(TRIM(AU49))&gt;=0,
      VALUE(TRIM(AU49))&lt;1,
      NOT(ISERROR(FIND(":",TRIM(AW49)))),
      ISNUMBER(VALUE(LEFT(TRIM(AW49),FIND(":",TRIM(AW49))-1))),
      ISNUMBER(VALUE(RIGHT(TRIM(AW49),LEN(TRIM(AW49))-FIND(":",TRIM(AW49))))),
      VALUE(LEFT(TRIM(AW49),FIND(":",TRIM(AW49))-1))&gt;=0,
      VALUE(LEFT(TRIM(AW49),FIND(":",TRIM(AW49))-1))&lt;=23,
      VALUE(RIGHT(TRIM(AW49),LEN(TRIM(AW49))-FIND(":",TRIM(AW49))))&gt;=0,
      VALUE(RIGHT(TRIM(AW49),LEN(TRIM(AW49))-FIND(":",TRIM(AW49))))&lt;=59,
      ISNUMBER(VALUE(TRIM(AW49))),
      VALUE(TRIM(AW49))&gt;=0,
      VALUE(TRIM(AW49))&lt;1,
      VALUE(TRIM(AU49))&lt;VALUE(TRIM(AW49)),
      IF(
         OR(TRIM(AY49)="",TRIM(BA49)=""),
         TRUE,
         AND(
            NOT(ISERROR(FIND(":",TRIM(AY49)))),
            ISNUMBER(VALUE(LEFT(TRIM(AY49),FIND(":",TRIM(AY49))-1))),
            ISNUMBER(VALUE(RIGHT(TRIM(AY49),LEN(TRIM(AY49))-FIND(":",TRIM(AY49))))),
            VALUE(LEFT(TRIM(AY49),FIND(":",TRIM(AY49))-1))&gt;=0,
            VALUE(LEFT(TRIM(AY49),FIND(":",TRIM(AY49))-1))&lt;=23,
            VALUE(RIGHT(TRIM(AY49),LEN(TRIM(AY49))-FIND(":",TRIM(AY49))))&gt;=0,
            VALUE(RIGHT(TRIM(AY49),LEN(TRIM(AY49))-FIND(":",TRIM(AY49))))&lt;=59,
            ISNUMBER(VALUE(TRIM(AY49))),
            VALUE(TRIM(AY49))&gt;=0,
            VALUE(TRIM(AY49))&lt;1,
            NOT(ISERROR(FIND(":",TRIM(BA49)))),
            ISNUMBER(VALUE(LEFT(TRIM(BA49),FIND(":",TRIM(BA49))-1))),
            ISNUMBER(VALUE(RIGHT(TRIM(BA49),LEN(TRIM(BA49))-FIND(":",TRIM(BA49))))),
            VALUE(LEFT(TRIM(BA49),FIND(":",TRIM(BA49))-1))&gt;=0,
            VALUE(LEFT(TRIM(BA49),FIND(":",TRIM(BA49))-1))&lt;=23,
            VALUE(RIGHT(TRIM(BA49),LEN(TRIM(BA49))-FIND(":",TRIM(BA49))))&gt;=0,
            VALUE(RIGHT(TRIM(BA49),LEN(TRIM(BA49))-FIND(":",TRIM(BA49))))&lt;=59,
            ISNUMBER(VALUE(TRIM(BA49))),
            VALUE(TRIM(BA49))&gt;=0,
            VALUE(TRIM(BA49))&lt;1,
            VALUE(TRIM(AY49))&lt;VALUE(TRIM(BA49)),
            IF(
               NOT(ISERROR(FIND("(",#REF!))),
               TRUE,
               VALUE(TRIM(AW49))&lt;=VALUE(TRIM(AY49))
            )
         )
      )
   )
)</f>
        <v>1</v>
      </c>
      <c r="BD49" s="1171"/>
      <c r="BE49" s="560">
        <f t="shared" si="11"/>
        <v>0</v>
      </c>
      <c r="BF49" s="560"/>
      <c r="BH49" s="510">
        <f t="shared" si="0"/>
        <v>0</v>
      </c>
      <c r="BI49" s="505"/>
      <c r="BK49" s="1161">
        <f t="shared" si="1"/>
        <v>0</v>
      </c>
      <c r="BL49" s="1161"/>
      <c r="BM49" s="560">
        <f t="shared" si="2"/>
        <v>0</v>
      </c>
      <c r="BN49" s="560"/>
      <c r="BP49" s="560" t="str">
        <f t="shared" si="3"/>
        <v/>
      </c>
      <c r="BQ49" s="560"/>
      <c r="BR49" s="560">
        <f t="shared" si="4"/>
        <v>0</v>
      </c>
      <c r="BS49" s="560"/>
      <c r="BX49" s="560">
        <f t="shared" si="12"/>
        <v>0</v>
      </c>
      <c r="BY49" s="560"/>
    </row>
    <row r="50" spans="2:77" ht="15" customHeight="1">
      <c r="C50" s="82" t="s">
        <v>92</v>
      </c>
      <c r="D50" s="792" t="str">
        <f>IF(CNGE_2026_M3_Secc1!D86="","",CNGE_2026_M3_Secc1!D86)</f>
        <v/>
      </c>
      <c r="E50" s="793"/>
      <c r="F50" s="793"/>
      <c r="G50" s="794"/>
      <c r="H50" s="570" t="str">
        <f>IF(CNGE_2026_M3_Secc1!K86="","",CNGE_2026_M3_Secc1!K86)</f>
        <v/>
      </c>
      <c r="I50" s="572"/>
      <c r="J50" s="830"/>
      <c r="K50" s="562"/>
      <c r="L50" s="831"/>
      <c r="M50" s="570" t="str">
        <f>IFERROR(VLOOKUP(O50,Presentación!$AL$8:$AM$586,2,FALSE),"")</f>
        <v/>
      </c>
      <c r="N50" s="572"/>
      <c r="O50" s="763"/>
      <c r="P50" s="764"/>
      <c r="Q50" s="765"/>
      <c r="R50" s="763"/>
      <c r="S50" s="764"/>
      <c r="T50" s="765"/>
      <c r="U50" s="830"/>
      <c r="V50" s="562"/>
      <c r="W50" s="831"/>
      <c r="X50" s="85" t="s">
        <v>529</v>
      </c>
      <c r="Y50" s="830"/>
      <c r="Z50" s="562"/>
      <c r="AA50" s="831"/>
      <c r="AB50" s="830"/>
      <c r="AC50" s="562"/>
      <c r="AD50" s="831"/>
      <c r="AE50" s="1186"/>
      <c r="AF50" s="1187"/>
      <c r="AG50" s="1188"/>
      <c r="AH50" s="830"/>
      <c r="AI50" s="562"/>
      <c r="AJ50" s="831"/>
      <c r="AK50" s="830"/>
      <c r="AL50" s="831"/>
      <c r="AP50" s="1169">
        <f t="shared" si="5"/>
        <v>0</v>
      </c>
      <c r="AQ50" s="1169"/>
      <c r="AR50" s="1169">
        <f t="shared" si="6"/>
        <v>0</v>
      </c>
      <c r="AS50" s="1169"/>
      <c r="AU50" s="699">
        <f t="shared" si="7"/>
        <v>0</v>
      </c>
      <c r="AV50" s="696"/>
      <c r="AW50" s="699">
        <f t="shared" si="8"/>
        <v>0</v>
      </c>
      <c r="AX50" s="700"/>
      <c r="AY50" s="699">
        <f t="shared" si="9"/>
        <v>0</v>
      </c>
      <c r="AZ50" s="700"/>
      <c r="BA50" s="699" t="str">
        <f t="shared" si="10"/>
        <v/>
      </c>
      <c r="BB50" s="700"/>
      <c r="BC50" s="1170" t="b">
        <f>IF(
   OR(AB50="",AB50="NS",AB50="24 hrs",AB50="00:00 - 24:00",AB50="00:00-24:00",AB50="0:00 - 24:00",AB50="0:00-24:00"),
   TRUE,
   AND(
      NOT(ISERROR(FIND(":",TRIM(AU50)))),
      ISNUMBER(VALUE(LEFT(TRIM(AU50),FIND(":",TRIM(AU50))-1))),
      ISNUMBER(VALUE(RIGHT(TRIM(AU50),LEN(TRIM(AU50))-FIND(":",TRIM(AU50))))),
      VALUE(LEFT(TRIM(AU50),FIND(":",TRIM(AU50))-1))&gt;=0,
      VALUE(LEFT(TRIM(AU50),FIND(":",TRIM(AU50))-1))&lt;=23,
      VALUE(RIGHT(TRIM(AU50),LEN(TRIM(AU50))-FIND(":",TRIM(AU50))))&gt;=0,
      VALUE(RIGHT(TRIM(AU50),LEN(TRIM(AU50))-FIND(":",TRIM(AU50))))&lt;=59,
      ISNUMBER(VALUE(TRIM(AU50))),
      VALUE(TRIM(AU50))&gt;=0,
      VALUE(TRIM(AU50))&lt;1,
      NOT(ISERROR(FIND(":",TRIM(AW50)))),
      ISNUMBER(VALUE(LEFT(TRIM(AW50),FIND(":",TRIM(AW50))-1))),
      ISNUMBER(VALUE(RIGHT(TRIM(AW50),LEN(TRIM(AW50))-FIND(":",TRIM(AW50))))),
      VALUE(LEFT(TRIM(AW50),FIND(":",TRIM(AW50))-1))&gt;=0,
      VALUE(LEFT(TRIM(AW50),FIND(":",TRIM(AW50))-1))&lt;=23,
      VALUE(RIGHT(TRIM(AW50),LEN(TRIM(AW50))-FIND(":",TRIM(AW50))))&gt;=0,
      VALUE(RIGHT(TRIM(AW50),LEN(TRIM(AW50))-FIND(":",TRIM(AW50))))&lt;=59,
      ISNUMBER(VALUE(TRIM(AW50))),
      VALUE(TRIM(AW50))&gt;=0,
      VALUE(TRIM(AW50))&lt;1,
      VALUE(TRIM(AU50))&lt;VALUE(TRIM(AW50)),
      IF(
         OR(TRIM(AY50)="",TRIM(BA50)=""),
         TRUE,
         AND(
            NOT(ISERROR(FIND(":",TRIM(AY50)))),
            ISNUMBER(VALUE(LEFT(TRIM(AY50),FIND(":",TRIM(AY50))-1))),
            ISNUMBER(VALUE(RIGHT(TRIM(AY50),LEN(TRIM(AY50))-FIND(":",TRIM(AY50))))),
            VALUE(LEFT(TRIM(AY50),FIND(":",TRIM(AY50))-1))&gt;=0,
            VALUE(LEFT(TRIM(AY50),FIND(":",TRIM(AY50))-1))&lt;=23,
            VALUE(RIGHT(TRIM(AY50),LEN(TRIM(AY50))-FIND(":",TRIM(AY50))))&gt;=0,
            VALUE(RIGHT(TRIM(AY50),LEN(TRIM(AY50))-FIND(":",TRIM(AY50))))&lt;=59,
            ISNUMBER(VALUE(TRIM(AY50))),
            VALUE(TRIM(AY50))&gt;=0,
            VALUE(TRIM(AY50))&lt;1,
            NOT(ISERROR(FIND(":",TRIM(BA50)))),
            ISNUMBER(VALUE(LEFT(TRIM(BA50),FIND(":",TRIM(BA50))-1))),
            ISNUMBER(VALUE(RIGHT(TRIM(BA50),LEN(TRIM(BA50))-FIND(":",TRIM(BA50))))),
            VALUE(LEFT(TRIM(BA50),FIND(":",TRIM(BA50))-1))&gt;=0,
            VALUE(LEFT(TRIM(BA50),FIND(":",TRIM(BA50))-1))&lt;=23,
            VALUE(RIGHT(TRIM(BA50),LEN(TRIM(BA50))-FIND(":",TRIM(BA50))))&gt;=0,
            VALUE(RIGHT(TRIM(BA50),LEN(TRIM(BA50))-FIND(":",TRIM(BA50))))&lt;=59,
            ISNUMBER(VALUE(TRIM(BA50))),
            VALUE(TRIM(BA50))&gt;=0,
            VALUE(TRIM(BA50))&lt;1,
            VALUE(TRIM(AY50))&lt;VALUE(TRIM(BA50)),
            IF(
               NOT(ISERROR(FIND("(",#REF!))),
               TRUE,
               VALUE(TRIM(AW50))&lt;=VALUE(TRIM(AY50))
            )
         )
      )
   )
)</f>
        <v>1</v>
      </c>
      <c r="BD50" s="1171"/>
      <c r="BE50" s="560">
        <f t="shared" si="11"/>
        <v>0</v>
      </c>
      <c r="BF50" s="560"/>
      <c r="BH50" s="510">
        <f t="shared" si="0"/>
        <v>0</v>
      </c>
      <c r="BI50" s="505"/>
      <c r="BK50" s="1161">
        <f t="shared" si="1"/>
        <v>0</v>
      </c>
      <c r="BL50" s="1161"/>
      <c r="BM50" s="560">
        <f t="shared" si="2"/>
        <v>0</v>
      </c>
      <c r="BN50" s="560"/>
      <c r="BP50" s="560" t="str">
        <f t="shared" si="3"/>
        <v/>
      </c>
      <c r="BQ50" s="560"/>
      <c r="BR50" s="560">
        <f t="shared" si="4"/>
        <v>0</v>
      </c>
      <c r="BS50" s="560"/>
      <c r="BX50" s="560">
        <f t="shared" si="12"/>
        <v>0</v>
      </c>
      <c r="BY50" s="560"/>
    </row>
    <row r="51" spans="2:77" ht="15" customHeight="1">
      <c r="C51" s="82" t="s">
        <v>93</v>
      </c>
      <c r="D51" s="792" t="str">
        <f>IF(CNGE_2026_M3_Secc1!D87="","",CNGE_2026_M3_Secc1!D87)</f>
        <v/>
      </c>
      <c r="E51" s="793"/>
      <c r="F51" s="793"/>
      <c r="G51" s="794"/>
      <c r="H51" s="570" t="str">
        <f>IF(CNGE_2026_M3_Secc1!K87="","",CNGE_2026_M3_Secc1!K87)</f>
        <v/>
      </c>
      <c r="I51" s="572"/>
      <c r="J51" s="830"/>
      <c r="K51" s="562"/>
      <c r="L51" s="831"/>
      <c r="M51" s="570" t="str">
        <f>IFERROR(VLOOKUP(O51,Presentación!$AL$8:$AM$586,2,FALSE),"")</f>
        <v/>
      </c>
      <c r="N51" s="572"/>
      <c r="O51" s="763"/>
      <c r="P51" s="764"/>
      <c r="Q51" s="765"/>
      <c r="R51" s="763"/>
      <c r="S51" s="764"/>
      <c r="T51" s="765"/>
      <c r="U51" s="830"/>
      <c r="V51" s="562"/>
      <c r="W51" s="831"/>
      <c r="X51" s="85" t="s">
        <v>529</v>
      </c>
      <c r="Y51" s="830"/>
      <c r="Z51" s="562"/>
      <c r="AA51" s="831"/>
      <c r="AB51" s="830"/>
      <c r="AC51" s="562"/>
      <c r="AD51" s="831"/>
      <c r="AE51" s="1186"/>
      <c r="AF51" s="1187"/>
      <c r="AG51" s="1188"/>
      <c r="AH51" s="830"/>
      <c r="AI51" s="562"/>
      <c r="AJ51" s="831"/>
      <c r="AK51" s="830"/>
      <c r="AL51" s="831"/>
      <c r="AP51" s="1169">
        <f t="shared" si="5"/>
        <v>0</v>
      </c>
      <c r="AQ51" s="1169"/>
      <c r="AR51" s="1169">
        <f t="shared" si="6"/>
        <v>0</v>
      </c>
      <c r="AS51" s="1169"/>
      <c r="AU51" s="699">
        <f t="shared" si="7"/>
        <v>0</v>
      </c>
      <c r="AV51" s="696"/>
      <c r="AW51" s="699">
        <f t="shared" si="8"/>
        <v>0</v>
      </c>
      <c r="AX51" s="700"/>
      <c r="AY51" s="699">
        <f t="shared" si="9"/>
        <v>0</v>
      </c>
      <c r="AZ51" s="700"/>
      <c r="BA51" s="699" t="str">
        <f t="shared" si="10"/>
        <v/>
      </c>
      <c r="BB51" s="700"/>
      <c r="BC51" s="1170" t="b">
        <f>IF(
   OR(AB51="",AB51="NS",AB51="24 hrs",AB51="00:00 - 24:00",AB51="00:00-24:00",AB51="0:00 - 24:00",AB51="0:00-24:00"),
   TRUE,
   AND(
      NOT(ISERROR(FIND(":",TRIM(AU51)))),
      ISNUMBER(VALUE(LEFT(TRIM(AU51),FIND(":",TRIM(AU51))-1))),
      ISNUMBER(VALUE(RIGHT(TRIM(AU51),LEN(TRIM(AU51))-FIND(":",TRIM(AU51))))),
      VALUE(LEFT(TRIM(AU51),FIND(":",TRIM(AU51))-1))&gt;=0,
      VALUE(LEFT(TRIM(AU51),FIND(":",TRIM(AU51))-1))&lt;=23,
      VALUE(RIGHT(TRIM(AU51),LEN(TRIM(AU51))-FIND(":",TRIM(AU51))))&gt;=0,
      VALUE(RIGHT(TRIM(AU51),LEN(TRIM(AU51))-FIND(":",TRIM(AU51))))&lt;=59,
      ISNUMBER(VALUE(TRIM(AU51))),
      VALUE(TRIM(AU51))&gt;=0,
      VALUE(TRIM(AU51))&lt;1,
      NOT(ISERROR(FIND(":",TRIM(AW51)))),
      ISNUMBER(VALUE(LEFT(TRIM(AW51),FIND(":",TRIM(AW51))-1))),
      ISNUMBER(VALUE(RIGHT(TRIM(AW51),LEN(TRIM(AW51))-FIND(":",TRIM(AW51))))),
      VALUE(LEFT(TRIM(AW51),FIND(":",TRIM(AW51))-1))&gt;=0,
      VALUE(LEFT(TRIM(AW51),FIND(":",TRIM(AW51))-1))&lt;=23,
      VALUE(RIGHT(TRIM(AW51),LEN(TRIM(AW51))-FIND(":",TRIM(AW51))))&gt;=0,
      VALUE(RIGHT(TRIM(AW51),LEN(TRIM(AW51))-FIND(":",TRIM(AW51))))&lt;=59,
      ISNUMBER(VALUE(TRIM(AW51))),
      VALUE(TRIM(AW51))&gt;=0,
      VALUE(TRIM(AW51))&lt;1,
      VALUE(TRIM(AU51))&lt;VALUE(TRIM(AW51)),
      IF(
         OR(TRIM(AY51)="",TRIM(BA51)=""),
         TRUE,
         AND(
            NOT(ISERROR(FIND(":",TRIM(AY51)))),
            ISNUMBER(VALUE(LEFT(TRIM(AY51),FIND(":",TRIM(AY51))-1))),
            ISNUMBER(VALUE(RIGHT(TRIM(AY51),LEN(TRIM(AY51))-FIND(":",TRIM(AY51))))),
            VALUE(LEFT(TRIM(AY51),FIND(":",TRIM(AY51))-1))&gt;=0,
            VALUE(LEFT(TRIM(AY51),FIND(":",TRIM(AY51))-1))&lt;=23,
            VALUE(RIGHT(TRIM(AY51),LEN(TRIM(AY51))-FIND(":",TRIM(AY51))))&gt;=0,
            VALUE(RIGHT(TRIM(AY51),LEN(TRIM(AY51))-FIND(":",TRIM(AY51))))&lt;=59,
            ISNUMBER(VALUE(TRIM(AY51))),
            VALUE(TRIM(AY51))&gt;=0,
            VALUE(TRIM(AY51))&lt;1,
            NOT(ISERROR(FIND(":",TRIM(BA51)))),
            ISNUMBER(VALUE(LEFT(TRIM(BA51),FIND(":",TRIM(BA51))-1))),
            ISNUMBER(VALUE(RIGHT(TRIM(BA51),LEN(TRIM(BA51))-FIND(":",TRIM(BA51))))),
            VALUE(LEFT(TRIM(BA51),FIND(":",TRIM(BA51))-1))&gt;=0,
            VALUE(LEFT(TRIM(BA51),FIND(":",TRIM(BA51))-1))&lt;=23,
            VALUE(RIGHT(TRIM(BA51),LEN(TRIM(BA51))-FIND(":",TRIM(BA51))))&gt;=0,
            VALUE(RIGHT(TRIM(BA51),LEN(TRIM(BA51))-FIND(":",TRIM(BA51))))&lt;=59,
            ISNUMBER(VALUE(TRIM(BA51))),
            VALUE(TRIM(BA51))&gt;=0,
            VALUE(TRIM(BA51))&lt;1,
            VALUE(TRIM(AY51))&lt;VALUE(TRIM(BA51)),
            IF(
               NOT(ISERROR(FIND("(",#REF!))),
               TRUE,
               VALUE(TRIM(AW51))&lt;=VALUE(TRIM(AY51))
            )
         )
      )
   )
)</f>
        <v>1</v>
      </c>
      <c r="BD51" s="1171"/>
      <c r="BE51" s="560">
        <f t="shared" si="11"/>
        <v>0</v>
      </c>
      <c r="BF51" s="560"/>
      <c r="BH51" s="510">
        <f t="shared" si="0"/>
        <v>0</v>
      </c>
      <c r="BI51" s="505"/>
      <c r="BK51" s="1161">
        <f t="shared" si="1"/>
        <v>0</v>
      </c>
      <c r="BL51" s="1161"/>
      <c r="BM51" s="560">
        <f t="shared" si="2"/>
        <v>0</v>
      </c>
      <c r="BN51" s="560"/>
      <c r="BP51" s="560" t="str">
        <f t="shared" si="3"/>
        <v/>
      </c>
      <c r="BQ51" s="560"/>
      <c r="BR51" s="560">
        <f t="shared" si="4"/>
        <v>0</v>
      </c>
      <c r="BS51" s="560"/>
      <c r="BX51" s="560">
        <f t="shared" si="12"/>
        <v>0</v>
      </c>
      <c r="BY51" s="560"/>
    </row>
    <row r="52" spans="2:77" ht="15" customHeight="1">
      <c r="C52" s="82" t="s">
        <v>94</v>
      </c>
      <c r="D52" s="792" t="str">
        <f>IF(CNGE_2026_M3_Secc1!D88="","",CNGE_2026_M3_Secc1!D88)</f>
        <v/>
      </c>
      <c r="E52" s="793"/>
      <c r="F52" s="793"/>
      <c r="G52" s="794"/>
      <c r="H52" s="570" t="str">
        <f>IF(CNGE_2026_M3_Secc1!K88="","",CNGE_2026_M3_Secc1!K88)</f>
        <v/>
      </c>
      <c r="I52" s="572"/>
      <c r="J52" s="830"/>
      <c r="K52" s="562"/>
      <c r="L52" s="831"/>
      <c r="M52" s="570" t="str">
        <f>IFERROR(VLOOKUP(O52,Presentación!$AL$8:$AM$586,2,FALSE),"")</f>
        <v/>
      </c>
      <c r="N52" s="572"/>
      <c r="O52" s="763"/>
      <c r="P52" s="764"/>
      <c r="Q52" s="765"/>
      <c r="R52" s="763"/>
      <c r="S52" s="764"/>
      <c r="T52" s="765"/>
      <c r="U52" s="830"/>
      <c r="V52" s="562"/>
      <c r="W52" s="831"/>
      <c r="X52" s="85" t="s">
        <v>529</v>
      </c>
      <c r="Y52" s="830"/>
      <c r="Z52" s="562"/>
      <c r="AA52" s="831"/>
      <c r="AB52" s="830"/>
      <c r="AC52" s="562"/>
      <c r="AD52" s="831"/>
      <c r="AE52" s="1186"/>
      <c r="AF52" s="1187"/>
      <c r="AG52" s="1188"/>
      <c r="AH52" s="830"/>
      <c r="AI52" s="562"/>
      <c r="AJ52" s="831"/>
      <c r="AK52" s="830"/>
      <c r="AL52" s="831"/>
      <c r="AP52" s="1169">
        <f t="shared" si="5"/>
        <v>0</v>
      </c>
      <c r="AQ52" s="1169"/>
      <c r="AR52" s="1169">
        <f t="shared" si="6"/>
        <v>0</v>
      </c>
      <c r="AS52" s="1169"/>
      <c r="AU52" s="699">
        <f t="shared" si="7"/>
        <v>0</v>
      </c>
      <c r="AV52" s="696"/>
      <c r="AW52" s="699">
        <f t="shared" si="8"/>
        <v>0</v>
      </c>
      <c r="AX52" s="700"/>
      <c r="AY52" s="699">
        <f t="shared" si="9"/>
        <v>0</v>
      </c>
      <c r="AZ52" s="700"/>
      <c r="BA52" s="699" t="str">
        <f t="shared" si="10"/>
        <v/>
      </c>
      <c r="BB52" s="700"/>
      <c r="BC52" s="1170" t="b">
        <f>IF(
   OR(AB52="",AB52="NS",AB52="24 hrs",AB52="00:00 - 24:00",AB52="00:00-24:00",AB52="0:00 - 24:00",AB52="0:00-24:00"),
   TRUE,
   AND(
      NOT(ISERROR(FIND(":",TRIM(AU52)))),
      ISNUMBER(VALUE(LEFT(TRIM(AU52),FIND(":",TRIM(AU52))-1))),
      ISNUMBER(VALUE(RIGHT(TRIM(AU52),LEN(TRIM(AU52))-FIND(":",TRIM(AU52))))),
      VALUE(LEFT(TRIM(AU52),FIND(":",TRIM(AU52))-1))&gt;=0,
      VALUE(LEFT(TRIM(AU52),FIND(":",TRIM(AU52))-1))&lt;=23,
      VALUE(RIGHT(TRIM(AU52),LEN(TRIM(AU52))-FIND(":",TRIM(AU52))))&gt;=0,
      VALUE(RIGHT(TRIM(AU52),LEN(TRIM(AU52))-FIND(":",TRIM(AU52))))&lt;=59,
      ISNUMBER(VALUE(TRIM(AU52))),
      VALUE(TRIM(AU52))&gt;=0,
      VALUE(TRIM(AU52))&lt;1,
      NOT(ISERROR(FIND(":",TRIM(AW52)))),
      ISNUMBER(VALUE(LEFT(TRIM(AW52),FIND(":",TRIM(AW52))-1))),
      ISNUMBER(VALUE(RIGHT(TRIM(AW52),LEN(TRIM(AW52))-FIND(":",TRIM(AW52))))),
      VALUE(LEFT(TRIM(AW52),FIND(":",TRIM(AW52))-1))&gt;=0,
      VALUE(LEFT(TRIM(AW52),FIND(":",TRIM(AW52))-1))&lt;=23,
      VALUE(RIGHT(TRIM(AW52),LEN(TRIM(AW52))-FIND(":",TRIM(AW52))))&gt;=0,
      VALUE(RIGHT(TRIM(AW52),LEN(TRIM(AW52))-FIND(":",TRIM(AW52))))&lt;=59,
      ISNUMBER(VALUE(TRIM(AW52))),
      VALUE(TRIM(AW52))&gt;=0,
      VALUE(TRIM(AW52))&lt;1,
      VALUE(TRIM(AU52))&lt;VALUE(TRIM(AW52)),
      IF(
         OR(TRIM(AY52)="",TRIM(BA52)=""),
         TRUE,
         AND(
            NOT(ISERROR(FIND(":",TRIM(AY52)))),
            ISNUMBER(VALUE(LEFT(TRIM(AY52),FIND(":",TRIM(AY52))-1))),
            ISNUMBER(VALUE(RIGHT(TRIM(AY52),LEN(TRIM(AY52))-FIND(":",TRIM(AY52))))),
            VALUE(LEFT(TRIM(AY52),FIND(":",TRIM(AY52))-1))&gt;=0,
            VALUE(LEFT(TRIM(AY52),FIND(":",TRIM(AY52))-1))&lt;=23,
            VALUE(RIGHT(TRIM(AY52),LEN(TRIM(AY52))-FIND(":",TRIM(AY52))))&gt;=0,
            VALUE(RIGHT(TRIM(AY52),LEN(TRIM(AY52))-FIND(":",TRIM(AY52))))&lt;=59,
            ISNUMBER(VALUE(TRIM(AY52))),
            VALUE(TRIM(AY52))&gt;=0,
            VALUE(TRIM(AY52))&lt;1,
            NOT(ISERROR(FIND(":",TRIM(BA52)))),
            ISNUMBER(VALUE(LEFT(TRIM(BA52),FIND(":",TRIM(BA52))-1))),
            ISNUMBER(VALUE(RIGHT(TRIM(BA52),LEN(TRIM(BA52))-FIND(":",TRIM(BA52))))),
            VALUE(LEFT(TRIM(BA52),FIND(":",TRIM(BA52))-1))&gt;=0,
            VALUE(LEFT(TRIM(BA52),FIND(":",TRIM(BA52))-1))&lt;=23,
            VALUE(RIGHT(TRIM(BA52),LEN(TRIM(BA52))-FIND(":",TRIM(BA52))))&gt;=0,
            VALUE(RIGHT(TRIM(BA52),LEN(TRIM(BA52))-FIND(":",TRIM(BA52))))&lt;=59,
            ISNUMBER(VALUE(TRIM(BA52))),
            VALUE(TRIM(BA52))&gt;=0,
            VALUE(TRIM(BA52))&lt;1,
            VALUE(TRIM(AY52))&lt;VALUE(TRIM(BA52)),
            IF(
               NOT(ISERROR(FIND("(",#REF!))),
               TRUE,
               VALUE(TRIM(AW52))&lt;=VALUE(TRIM(AY52))
            )
         )
      )
   )
)</f>
        <v>1</v>
      </c>
      <c r="BD52" s="1171"/>
      <c r="BE52" s="560">
        <f t="shared" si="11"/>
        <v>0</v>
      </c>
      <c r="BF52" s="560"/>
      <c r="BH52" s="510">
        <f t="shared" si="0"/>
        <v>0</v>
      </c>
      <c r="BI52" s="505"/>
      <c r="BK52" s="1161">
        <f t="shared" si="1"/>
        <v>0</v>
      </c>
      <c r="BL52" s="1161"/>
      <c r="BM52" s="560">
        <f t="shared" si="2"/>
        <v>0</v>
      </c>
      <c r="BN52" s="560"/>
      <c r="BP52" s="560" t="str">
        <f t="shared" si="3"/>
        <v/>
      </c>
      <c r="BQ52" s="560"/>
      <c r="BR52" s="560">
        <f t="shared" si="4"/>
        <v>0</v>
      </c>
      <c r="BS52" s="560"/>
      <c r="BX52" s="560">
        <f t="shared" si="12"/>
        <v>0</v>
      </c>
      <c r="BY52" s="560"/>
    </row>
    <row r="53" spans="2:77" ht="15" customHeight="1">
      <c r="C53" s="82" t="s">
        <v>95</v>
      </c>
      <c r="D53" s="792" t="str">
        <f>IF(CNGE_2026_M3_Secc1!D89="","",CNGE_2026_M3_Secc1!D89)</f>
        <v/>
      </c>
      <c r="E53" s="793"/>
      <c r="F53" s="793"/>
      <c r="G53" s="794"/>
      <c r="H53" s="570" t="str">
        <f>IF(CNGE_2026_M3_Secc1!K89="","",CNGE_2026_M3_Secc1!K89)</f>
        <v/>
      </c>
      <c r="I53" s="572"/>
      <c r="J53" s="830"/>
      <c r="K53" s="562"/>
      <c r="L53" s="831"/>
      <c r="M53" s="570" t="str">
        <f>IFERROR(VLOOKUP(O53,Presentación!$AL$8:$AM$586,2,FALSE),"")</f>
        <v/>
      </c>
      <c r="N53" s="572"/>
      <c r="O53" s="763"/>
      <c r="P53" s="764"/>
      <c r="Q53" s="765"/>
      <c r="R53" s="763"/>
      <c r="S53" s="764"/>
      <c r="T53" s="765"/>
      <c r="U53" s="830"/>
      <c r="V53" s="562"/>
      <c r="W53" s="831"/>
      <c r="X53" s="85" t="s">
        <v>529</v>
      </c>
      <c r="Y53" s="830"/>
      <c r="Z53" s="562"/>
      <c r="AA53" s="831"/>
      <c r="AB53" s="830"/>
      <c r="AC53" s="562"/>
      <c r="AD53" s="831"/>
      <c r="AE53" s="1186"/>
      <c r="AF53" s="1187"/>
      <c r="AG53" s="1188"/>
      <c r="AH53" s="830"/>
      <c r="AI53" s="562"/>
      <c r="AJ53" s="831"/>
      <c r="AK53" s="830"/>
      <c r="AL53" s="831"/>
      <c r="AP53" s="1169">
        <f t="shared" si="5"/>
        <v>0</v>
      </c>
      <c r="AQ53" s="1169"/>
      <c r="AR53" s="1169">
        <f t="shared" si="6"/>
        <v>0</v>
      </c>
      <c r="AS53" s="1169"/>
      <c r="AU53" s="699">
        <f t="shared" si="7"/>
        <v>0</v>
      </c>
      <c r="AV53" s="696"/>
      <c r="AW53" s="699">
        <f t="shared" si="8"/>
        <v>0</v>
      </c>
      <c r="AX53" s="700"/>
      <c r="AY53" s="699">
        <f t="shared" si="9"/>
        <v>0</v>
      </c>
      <c r="AZ53" s="700"/>
      <c r="BA53" s="699" t="str">
        <f t="shared" si="10"/>
        <v/>
      </c>
      <c r="BB53" s="700"/>
      <c r="BC53" s="1170" t="b">
        <f>IF(
   OR(AB53="",AB53="NS",AB53="24 hrs",AB53="00:00 - 24:00",AB53="00:00-24:00",AB53="0:00 - 24:00",AB53="0:00-24:00"),
   TRUE,
   AND(
      NOT(ISERROR(FIND(":",TRIM(AU53)))),
      ISNUMBER(VALUE(LEFT(TRIM(AU53),FIND(":",TRIM(AU53))-1))),
      ISNUMBER(VALUE(RIGHT(TRIM(AU53),LEN(TRIM(AU53))-FIND(":",TRIM(AU53))))),
      VALUE(LEFT(TRIM(AU53),FIND(":",TRIM(AU53))-1))&gt;=0,
      VALUE(LEFT(TRIM(AU53),FIND(":",TRIM(AU53))-1))&lt;=23,
      VALUE(RIGHT(TRIM(AU53),LEN(TRIM(AU53))-FIND(":",TRIM(AU53))))&gt;=0,
      VALUE(RIGHT(TRIM(AU53),LEN(TRIM(AU53))-FIND(":",TRIM(AU53))))&lt;=59,
      ISNUMBER(VALUE(TRIM(AU53))),
      VALUE(TRIM(AU53))&gt;=0,
      VALUE(TRIM(AU53))&lt;1,
      NOT(ISERROR(FIND(":",TRIM(AW53)))),
      ISNUMBER(VALUE(LEFT(TRIM(AW53),FIND(":",TRIM(AW53))-1))),
      ISNUMBER(VALUE(RIGHT(TRIM(AW53),LEN(TRIM(AW53))-FIND(":",TRIM(AW53))))),
      VALUE(LEFT(TRIM(AW53),FIND(":",TRIM(AW53))-1))&gt;=0,
      VALUE(LEFT(TRIM(AW53),FIND(":",TRIM(AW53))-1))&lt;=23,
      VALUE(RIGHT(TRIM(AW53),LEN(TRIM(AW53))-FIND(":",TRIM(AW53))))&gt;=0,
      VALUE(RIGHT(TRIM(AW53),LEN(TRIM(AW53))-FIND(":",TRIM(AW53))))&lt;=59,
      ISNUMBER(VALUE(TRIM(AW53))),
      VALUE(TRIM(AW53))&gt;=0,
      VALUE(TRIM(AW53))&lt;1,
      VALUE(TRIM(AU53))&lt;VALUE(TRIM(AW53)),
      IF(
         OR(TRIM(AY53)="",TRIM(BA53)=""),
         TRUE,
         AND(
            NOT(ISERROR(FIND(":",TRIM(AY53)))),
            ISNUMBER(VALUE(LEFT(TRIM(AY53),FIND(":",TRIM(AY53))-1))),
            ISNUMBER(VALUE(RIGHT(TRIM(AY53),LEN(TRIM(AY53))-FIND(":",TRIM(AY53))))),
            VALUE(LEFT(TRIM(AY53),FIND(":",TRIM(AY53))-1))&gt;=0,
            VALUE(LEFT(TRIM(AY53),FIND(":",TRIM(AY53))-1))&lt;=23,
            VALUE(RIGHT(TRIM(AY53),LEN(TRIM(AY53))-FIND(":",TRIM(AY53))))&gt;=0,
            VALUE(RIGHT(TRIM(AY53),LEN(TRIM(AY53))-FIND(":",TRIM(AY53))))&lt;=59,
            ISNUMBER(VALUE(TRIM(AY53))),
            VALUE(TRIM(AY53))&gt;=0,
            VALUE(TRIM(AY53))&lt;1,
            NOT(ISERROR(FIND(":",TRIM(BA53)))),
            ISNUMBER(VALUE(LEFT(TRIM(BA53),FIND(":",TRIM(BA53))-1))),
            ISNUMBER(VALUE(RIGHT(TRIM(BA53),LEN(TRIM(BA53))-FIND(":",TRIM(BA53))))),
            VALUE(LEFT(TRIM(BA53),FIND(":",TRIM(BA53))-1))&gt;=0,
            VALUE(LEFT(TRIM(BA53),FIND(":",TRIM(BA53))-1))&lt;=23,
            VALUE(RIGHT(TRIM(BA53),LEN(TRIM(BA53))-FIND(":",TRIM(BA53))))&gt;=0,
            VALUE(RIGHT(TRIM(BA53),LEN(TRIM(BA53))-FIND(":",TRIM(BA53))))&lt;=59,
            ISNUMBER(VALUE(TRIM(BA53))),
            VALUE(TRIM(BA53))&gt;=0,
            VALUE(TRIM(BA53))&lt;1,
            VALUE(TRIM(AY53))&lt;VALUE(TRIM(BA53)),
            IF(
               NOT(ISERROR(FIND("(",#REF!))),
               TRUE,
               VALUE(TRIM(AW53))&lt;=VALUE(TRIM(AY53))
            )
         )
      )
   )
)</f>
        <v>1</v>
      </c>
      <c r="BD53" s="1171"/>
      <c r="BE53" s="560">
        <f t="shared" si="11"/>
        <v>0</v>
      </c>
      <c r="BF53" s="560"/>
      <c r="BH53" s="510">
        <f t="shared" si="0"/>
        <v>0</v>
      </c>
      <c r="BI53" s="505"/>
      <c r="BK53" s="1161">
        <f t="shared" si="1"/>
        <v>0</v>
      </c>
      <c r="BL53" s="1161"/>
      <c r="BM53" s="560">
        <f t="shared" si="2"/>
        <v>0</v>
      </c>
      <c r="BN53" s="560"/>
      <c r="BP53" s="560" t="str">
        <f t="shared" si="3"/>
        <v/>
      </c>
      <c r="BQ53" s="560"/>
      <c r="BR53" s="560">
        <f t="shared" si="4"/>
        <v>0</v>
      </c>
      <c r="BS53" s="560"/>
      <c r="BX53" s="560">
        <f t="shared" si="12"/>
        <v>0</v>
      </c>
      <c r="BY53" s="560"/>
    </row>
    <row r="54" spans="2:77" ht="15" customHeight="1">
      <c r="C54" s="82" t="s">
        <v>96</v>
      </c>
      <c r="D54" s="792" t="str">
        <f>IF(CNGE_2026_M3_Secc1!D90="","",CNGE_2026_M3_Secc1!D90)</f>
        <v/>
      </c>
      <c r="E54" s="793"/>
      <c r="F54" s="793"/>
      <c r="G54" s="794"/>
      <c r="H54" s="570" t="str">
        <f>IF(CNGE_2026_M3_Secc1!K90="","",CNGE_2026_M3_Secc1!K90)</f>
        <v/>
      </c>
      <c r="I54" s="572"/>
      <c r="J54" s="830"/>
      <c r="K54" s="562"/>
      <c r="L54" s="831"/>
      <c r="M54" s="570" t="str">
        <f>IFERROR(VLOOKUP(O54,Presentación!$AL$8:$AM$586,2,FALSE),"")</f>
        <v/>
      </c>
      <c r="N54" s="572"/>
      <c r="O54" s="763"/>
      <c r="P54" s="764"/>
      <c r="Q54" s="765"/>
      <c r="R54" s="763"/>
      <c r="S54" s="764"/>
      <c r="T54" s="765"/>
      <c r="U54" s="830"/>
      <c r="V54" s="562"/>
      <c r="W54" s="831"/>
      <c r="X54" s="85" t="s">
        <v>529</v>
      </c>
      <c r="Y54" s="830"/>
      <c r="Z54" s="562"/>
      <c r="AA54" s="831"/>
      <c r="AB54" s="830"/>
      <c r="AC54" s="562"/>
      <c r="AD54" s="831"/>
      <c r="AE54" s="1186"/>
      <c r="AF54" s="1187"/>
      <c r="AG54" s="1188"/>
      <c r="AH54" s="830"/>
      <c r="AI54" s="562"/>
      <c r="AJ54" s="831"/>
      <c r="AK54" s="830"/>
      <c r="AL54" s="831"/>
      <c r="AP54" s="1169">
        <f t="shared" si="5"/>
        <v>0</v>
      </c>
      <c r="AQ54" s="1169"/>
      <c r="AR54" s="1169">
        <f t="shared" si="6"/>
        <v>0</v>
      </c>
      <c r="AS54" s="1169"/>
      <c r="AU54" s="699">
        <f t="shared" si="7"/>
        <v>0</v>
      </c>
      <c r="AV54" s="696"/>
      <c r="AW54" s="699">
        <f t="shared" si="8"/>
        <v>0</v>
      </c>
      <c r="AX54" s="700"/>
      <c r="AY54" s="699">
        <f t="shared" si="9"/>
        <v>0</v>
      </c>
      <c r="AZ54" s="700"/>
      <c r="BA54" s="699" t="str">
        <f t="shared" si="10"/>
        <v/>
      </c>
      <c r="BB54" s="700"/>
      <c r="BC54" s="1170" t="b">
        <f>IF(
   OR(AB54="",AB54="NS",AB54="24 hrs",AB54="00:00 - 24:00",AB54="00:00-24:00",AB54="0:00 - 24:00",AB54="0:00-24:00"),
   TRUE,
   AND(
      NOT(ISERROR(FIND(":",TRIM(AU54)))),
      ISNUMBER(VALUE(LEFT(TRIM(AU54),FIND(":",TRIM(AU54))-1))),
      ISNUMBER(VALUE(RIGHT(TRIM(AU54),LEN(TRIM(AU54))-FIND(":",TRIM(AU54))))),
      VALUE(LEFT(TRIM(AU54),FIND(":",TRIM(AU54))-1))&gt;=0,
      VALUE(LEFT(TRIM(AU54),FIND(":",TRIM(AU54))-1))&lt;=23,
      VALUE(RIGHT(TRIM(AU54),LEN(TRIM(AU54))-FIND(":",TRIM(AU54))))&gt;=0,
      VALUE(RIGHT(TRIM(AU54),LEN(TRIM(AU54))-FIND(":",TRIM(AU54))))&lt;=59,
      ISNUMBER(VALUE(TRIM(AU54))),
      VALUE(TRIM(AU54))&gt;=0,
      VALUE(TRIM(AU54))&lt;1,
      NOT(ISERROR(FIND(":",TRIM(AW54)))),
      ISNUMBER(VALUE(LEFT(TRIM(AW54),FIND(":",TRIM(AW54))-1))),
      ISNUMBER(VALUE(RIGHT(TRIM(AW54),LEN(TRIM(AW54))-FIND(":",TRIM(AW54))))),
      VALUE(LEFT(TRIM(AW54),FIND(":",TRIM(AW54))-1))&gt;=0,
      VALUE(LEFT(TRIM(AW54),FIND(":",TRIM(AW54))-1))&lt;=23,
      VALUE(RIGHT(TRIM(AW54),LEN(TRIM(AW54))-FIND(":",TRIM(AW54))))&gt;=0,
      VALUE(RIGHT(TRIM(AW54),LEN(TRIM(AW54))-FIND(":",TRIM(AW54))))&lt;=59,
      ISNUMBER(VALUE(TRIM(AW54))),
      VALUE(TRIM(AW54))&gt;=0,
      VALUE(TRIM(AW54))&lt;1,
      VALUE(TRIM(AU54))&lt;VALUE(TRIM(AW54)),
      IF(
         OR(TRIM(AY54)="",TRIM(BA54)=""),
         TRUE,
         AND(
            NOT(ISERROR(FIND(":",TRIM(AY54)))),
            ISNUMBER(VALUE(LEFT(TRIM(AY54),FIND(":",TRIM(AY54))-1))),
            ISNUMBER(VALUE(RIGHT(TRIM(AY54),LEN(TRIM(AY54))-FIND(":",TRIM(AY54))))),
            VALUE(LEFT(TRIM(AY54),FIND(":",TRIM(AY54))-1))&gt;=0,
            VALUE(LEFT(TRIM(AY54),FIND(":",TRIM(AY54))-1))&lt;=23,
            VALUE(RIGHT(TRIM(AY54),LEN(TRIM(AY54))-FIND(":",TRIM(AY54))))&gt;=0,
            VALUE(RIGHT(TRIM(AY54),LEN(TRIM(AY54))-FIND(":",TRIM(AY54))))&lt;=59,
            ISNUMBER(VALUE(TRIM(AY54))),
            VALUE(TRIM(AY54))&gt;=0,
            VALUE(TRIM(AY54))&lt;1,
            NOT(ISERROR(FIND(":",TRIM(BA54)))),
            ISNUMBER(VALUE(LEFT(TRIM(BA54),FIND(":",TRIM(BA54))-1))),
            ISNUMBER(VALUE(RIGHT(TRIM(BA54),LEN(TRIM(BA54))-FIND(":",TRIM(BA54))))),
            VALUE(LEFT(TRIM(BA54),FIND(":",TRIM(BA54))-1))&gt;=0,
            VALUE(LEFT(TRIM(BA54),FIND(":",TRIM(BA54))-1))&lt;=23,
            VALUE(RIGHT(TRIM(BA54),LEN(TRIM(BA54))-FIND(":",TRIM(BA54))))&gt;=0,
            VALUE(RIGHT(TRIM(BA54),LEN(TRIM(BA54))-FIND(":",TRIM(BA54))))&lt;=59,
            ISNUMBER(VALUE(TRIM(BA54))),
            VALUE(TRIM(BA54))&gt;=0,
            VALUE(TRIM(BA54))&lt;1,
            VALUE(TRIM(AY54))&lt;VALUE(TRIM(BA54)),
            IF(
               NOT(ISERROR(FIND("(",#REF!))),
               TRUE,
               VALUE(TRIM(AW54))&lt;=VALUE(TRIM(AY54))
            )
         )
      )
   )
)</f>
        <v>1</v>
      </c>
      <c r="BD54" s="1171"/>
      <c r="BE54" s="560">
        <f t="shared" si="11"/>
        <v>0</v>
      </c>
      <c r="BF54" s="560"/>
      <c r="BH54" s="510">
        <f t="shared" si="0"/>
        <v>0</v>
      </c>
      <c r="BI54" s="505"/>
      <c r="BK54" s="1161">
        <f t="shared" si="1"/>
        <v>0</v>
      </c>
      <c r="BL54" s="1161"/>
      <c r="BM54" s="560">
        <f t="shared" si="2"/>
        <v>0</v>
      </c>
      <c r="BN54" s="560"/>
      <c r="BP54" s="560" t="str">
        <f t="shared" si="3"/>
        <v/>
      </c>
      <c r="BQ54" s="560"/>
      <c r="BR54" s="560">
        <f t="shared" si="4"/>
        <v>0</v>
      </c>
      <c r="BS54" s="560"/>
      <c r="BX54" s="560">
        <f t="shared" si="12"/>
        <v>0</v>
      </c>
      <c r="BY54" s="560"/>
    </row>
    <row r="55" spans="2:77" ht="15" customHeight="1">
      <c r="C55" s="82" t="s">
        <v>97</v>
      </c>
      <c r="D55" s="792" t="str">
        <f>IF(CNGE_2026_M3_Secc1!D91="","",CNGE_2026_M3_Secc1!D91)</f>
        <v/>
      </c>
      <c r="E55" s="793"/>
      <c r="F55" s="793"/>
      <c r="G55" s="794"/>
      <c r="H55" s="570" t="str">
        <f>IF(CNGE_2026_M3_Secc1!K91="","",CNGE_2026_M3_Secc1!K91)</f>
        <v/>
      </c>
      <c r="I55" s="572"/>
      <c r="J55" s="830"/>
      <c r="K55" s="562"/>
      <c r="L55" s="831"/>
      <c r="M55" s="570" t="str">
        <f>IFERROR(VLOOKUP(O55,Presentación!$AL$8:$AM$586,2,FALSE),"")</f>
        <v/>
      </c>
      <c r="N55" s="572"/>
      <c r="O55" s="763"/>
      <c r="P55" s="764"/>
      <c r="Q55" s="765"/>
      <c r="R55" s="763"/>
      <c r="S55" s="764"/>
      <c r="T55" s="765"/>
      <c r="U55" s="830"/>
      <c r="V55" s="562"/>
      <c r="W55" s="831"/>
      <c r="X55" s="85" t="s">
        <v>529</v>
      </c>
      <c r="Y55" s="830"/>
      <c r="Z55" s="562"/>
      <c r="AA55" s="831"/>
      <c r="AB55" s="830"/>
      <c r="AC55" s="562"/>
      <c r="AD55" s="831"/>
      <c r="AE55" s="1186"/>
      <c r="AF55" s="1187"/>
      <c r="AG55" s="1188"/>
      <c r="AH55" s="830"/>
      <c r="AI55" s="562"/>
      <c r="AJ55" s="831"/>
      <c r="AK55" s="830"/>
      <c r="AL55" s="831"/>
      <c r="AP55" s="1169">
        <f t="shared" si="5"/>
        <v>0</v>
      </c>
      <c r="AQ55" s="1169"/>
      <c r="AR55" s="1169">
        <f t="shared" si="6"/>
        <v>0</v>
      </c>
      <c r="AS55" s="1169"/>
      <c r="AU55" s="699">
        <f t="shared" si="7"/>
        <v>0</v>
      </c>
      <c r="AV55" s="696"/>
      <c r="AW55" s="699">
        <f t="shared" si="8"/>
        <v>0</v>
      </c>
      <c r="AX55" s="700"/>
      <c r="AY55" s="699">
        <f t="shared" si="9"/>
        <v>0</v>
      </c>
      <c r="AZ55" s="700"/>
      <c r="BA55" s="699" t="str">
        <f t="shared" si="10"/>
        <v/>
      </c>
      <c r="BB55" s="700"/>
      <c r="BC55" s="1170" t="b">
        <f>IF(
   OR(AB55="",AB55="NS",AB55="24 hrs",AB55="00:00 - 24:00",AB55="00:00-24:00",AB55="0:00 - 24:00",AB55="0:00-24:00"),
   TRUE,
   AND(
      NOT(ISERROR(FIND(":",TRIM(AU55)))),
      ISNUMBER(VALUE(LEFT(TRIM(AU55),FIND(":",TRIM(AU55))-1))),
      ISNUMBER(VALUE(RIGHT(TRIM(AU55),LEN(TRIM(AU55))-FIND(":",TRIM(AU55))))),
      VALUE(LEFT(TRIM(AU55),FIND(":",TRIM(AU55))-1))&gt;=0,
      VALUE(LEFT(TRIM(AU55),FIND(":",TRIM(AU55))-1))&lt;=23,
      VALUE(RIGHT(TRIM(AU55),LEN(TRIM(AU55))-FIND(":",TRIM(AU55))))&gt;=0,
      VALUE(RIGHT(TRIM(AU55),LEN(TRIM(AU55))-FIND(":",TRIM(AU55))))&lt;=59,
      ISNUMBER(VALUE(TRIM(AU55))),
      VALUE(TRIM(AU55))&gt;=0,
      VALUE(TRIM(AU55))&lt;1,
      NOT(ISERROR(FIND(":",TRIM(AW55)))),
      ISNUMBER(VALUE(LEFT(TRIM(AW55),FIND(":",TRIM(AW55))-1))),
      ISNUMBER(VALUE(RIGHT(TRIM(AW55),LEN(TRIM(AW55))-FIND(":",TRIM(AW55))))),
      VALUE(LEFT(TRIM(AW55),FIND(":",TRIM(AW55))-1))&gt;=0,
      VALUE(LEFT(TRIM(AW55),FIND(":",TRIM(AW55))-1))&lt;=23,
      VALUE(RIGHT(TRIM(AW55),LEN(TRIM(AW55))-FIND(":",TRIM(AW55))))&gt;=0,
      VALUE(RIGHT(TRIM(AW55),LEN(TRIM(AW55))-FIND(":",TRIM(AW55))))&lt;=59,
      ISNUMBER(VALUE(TRIM(AW55))),
      VALUE(TRIM(AW55))&gt;=0,
      VALUE(TRIM(AW55))&lt;1,
      VALUE(TRIM(AU55))&lt;VALUE(TRIM(AW55)),
      IF(
         OR(TRIM(AY55)="",TRIM(BA55)=""),
         TRUE,
         AND(
            NOT(ISERROR(FIND(":",TRIM(AY55)))),
            ISNUMBER(VALUE(LEFT(TRIM(AY55),FIND(":",TRIM(AY55))-1))),
            ISNUMBER(VALUE(RIGHT(TRIM(AY55),LEN(TRIM(AY55))-FIND(":",TRIM(AY55))))),
            VALUE(LEFT(TRIM(AY55),FIND(":",TRIM(AY55))-1))&gt;=0,
            VALUE(LEFT(TRIM(AY55),FIND(":",TRIM(AY55))-1))&lt;=23,
            VALUE(RIGHT(TRIM(AY55),LEN(TRIM(AY55))-FIND(":",TRIM(AY55))))&gt;=0,
            VALUE(RIGHT(TRIM(AY55),LEN(TRIM(AY55))-FIND(":",TRIM(AY55))))&lt;=59,
            ISNUMBER(VALUE(TRIM(AY55))),
            VALUE(TRIM(AY55))&gt;=0,
            VALUE(TRIM(AY55))&lt;1,
            NOT(ISERROR(FIND(":",TRIM(BA55)))),
            ISNUMBER(VALUE(LEFT(TRIM(BA55),FIND(":",TRIM(BA55))-1))),
            ISNUMBER(VALUE(RIGHT(TRIM(BA55),LEN(TRIM(BA55))-FIND(":",TRIM(BA55))))),
            VALUE(LEFT(TRIM(BA55),FIND(":",TRIM(BA55))-1))&gt;=0,
            VALUE(LEFT(TRIM(BA55),FIND(":",TRIM(BA55))-1))&lt;=23,
            VALUE(RIGHT(TRIM(BA55),LEN(TRIM(BA55))-FIND(":",TRIM(BA55))))&gt;=0,
            VALUE(RIGHT(TRIM(BA55),LEN(TRIM(BA55))-FIND(":",TRIM(BA55))))&lt;=59,
            ISNUMBER(VALUE(TRIM(BA55))),
            VALUE(TRIM(BA55))&gt;=0,
            VALUE(TRIM(BA55))&lt;1,
            VALUE(TRIM(AY55))&lt;VALUE(TRIM(BA55)),
            IF(
               NOT(ISERROR(FIND("(",#REF!))),
               TRUE,
               VALUE(TRIM(AW55))&lt;=VALUE(TRIM(AY55))
            )
         )
      )
   )
)</f>
        <v>1</v>
      </c>
      <c r="BD55" s="1171"/>
      <c r="BE55" s="560">
        <f t="shared" si="11"/>
        <v>0</v>
      </c>
      <c r="BF55" s="560"/>
      <c r="BH55" s="510">
        <f t="shared" si="0"/>
        <v>0</v>
      </c>
      <c r="BI55" s="505"/>
      <c r="BK55" s="1161">
        <f t="shared" si="1"/>
        <v>0</v>
      </c>
      <c r="BL55" s="1161"/>
      <c r="BM55" s="560">
        <f t="shared" si="2"/>
        <v>0</v>
      </c>
      <c r="BN55" s="560"/>
      <c r="BP55" s="560" t="str">
        <f t="shared" si="3"/>
        <v/>
      </c>
      <c r="BQ55" s="560"/>
      <c r="BR55" s="560">
        <f t="shared" si="4"/>
        <v>0</v>
      </c>
      <c r="BS55" s="560"/>
      <c r="BX55" s="560">
        <f t="shared" si="12"/>
        <v>0</v>
      </c>
      <c r="BY55" s="560"/>
    </row>
    <row r="56" spans="2:77" ht="15" customHeight="1">
      <c r="C56" s="82" t="s">
        <v>98</v>
      </c>
      <c r="D56" s="792" t="str">
        <f>IF(CNGE_2026_M3_Secc1!D92="","",CNGE_2026_M3_Secc1!D92)</f>
        <v/>
      </c>
      <c r="E56" s="793"/>
      <c r="F56" s="793"/>
      <c r="G56" s="794"/>
      <c r="H56" s="570" t="str">
        <f>IF(CNGE_2026_M3_Secc1!K92="","",CNGE_2026_M3_Secc1!K92)</f>
        <v/>
      </c>
      <c r="I56" s="572"/>
      <c r="J56" s="830"/>
      <c r="K56" s="562"/>
      <c r="L56" s="831"/>
      <c r="M56" s="570" t="str">
        <f>IFERROR(VLOOKUP(O56,Presentación!$AL$8:$AM$586,2,FALSE),"")</f>
        <v/>
      </c>
      <c r="N56" s="572"/>
      <c r="O56" s="763"/>
      <c r="P56" s="764"/>
      <c r="Q56" s="765"/>
      <c r="R56" s="763"/>
      <c r="S56" s="764"/>
      <c r="T56" s="765"/>
      <c r="U56" s="830"/>
      <c r="V56" s="562"/>
      <c r="W56" s="831"/>
      <c r="X56" s="85" t="s">
        <v>529</v>
      </c>
      <c r="Y56" s="830"/>
      <c r="Z56" s="562"/>
      <c r="AA56" s="831"/>
      <c r="AB56" s="830"/>
      <c r="AC56" s="562"/>
      <c r="AD56" s="831"/>
      <c r="AE56" s="1186"/>
      <c r="AF56" s="1187"/>
      <c r="AG56" s="1188"/>
      <c r="AH56" s="830"/>
      <c r="AI56" s="562"/>
      <c r="AJ56" s="831"/>
      <c r="AK56" s="830"/>
      <c r="AL56" s="831"/>
      <c r="AP56" s="1169">
        <f t="shared" si="5"/>
        <v>0</v>
      </c>
      <c r="AQ56" s="1169"/>
      <c r="AR56" s="1169">
        <f t="shared" si="6"/>
        <v>0</v>
      </c>
      <c r="AS56" s="1169"/>
      <c r="AU56" s="699">
        <f t="shared" si="7"/>
        <v>0</v>
      </c>
      <c r="AV56" s="696"/>
      <c r="AW56" s="699">
        <f t="shared" si="8"/>
        <v>0</v>
      </c>
      <c r="AX56" s="700"/>
      <c r="AY56" s="699">
        <f t="shared" si="9"/>
        <v>0</v>
      </c>
      <c r="AZ56" s="700"/>
      <c r="BA56" s="699" t="str">
        <f t="shared" si="10"/>
        <v/>
      </c>
      <c r="BB56" s="700"/>
      <c r="BC56" s="1170" t="b">
        <f>IF(
   OR(AB56="",AB56="NS",AB56="24 hrs",AB56="00:00 - 24:00",AB56="00:00-24:00",AB56="0:00 - 24:00",AB56="0:00-24:00"),
   TRUE,
   AND(
      NOT(ISERROR(FIND(":",TRIM(AU56)))),
      ISNUMBER(VALUE(LEFT(TRIM(AU56),FIND(":",TRIM(AU56))-1))),
      ISNUMBER(VALUE(RIGHT(TRIM(AU56),LEN(TRIM(AU56))-FIND(":",TRIM(AU56))))),
      VALUE(LEFT(TRIM(AU56),FIND(":",TRIM(AU56))-1))&gt;=0,
      VALUE(LEFT(TRIM(AU56),FIND(":",TRIM(AU56))-1))&lt;=23,
      VALUE(RIGHT(TRIM(AU56),LEN(TRIM(AU56))-FIND(":",TRIM(AU56))))&gt;=0,
      VALUE(RIGHT(TRIM(AU56),LEN(TRIM(AU56))-FIND(":",TRIM(AU56))))&lt;=59,
      ISNUMBER(VALUE(TRIM(AU56))),
      VALUE(TRIM(AU56))&gt;=0,
      VALUE(TRIM(AU56))&lt;1,
      NOT(ISERROR(FIND(":",TRIM(AW56)))),
      ISNUMBER(VALUE(LEFT(TRIM(AW56),FIND(":",TRIM(AW56))-1))),
      ISNUMBER(VALUE(RIGHT(TRIM(AW56),LEN(TRIM(AW56))-FIND(":",TRIM(AW56))))),
      VALUE(LEFT(TRIM(AW56),FIND(":",TRIM(AW56))-1))&gt;=0,
      VALUE(LEFT(TRIM(AW56),FIND(":",TRIM(AW56))-1))&lt;=23,
      VALUE(RIGHT(TRIM(AW56),LEN(TRIM(AW56))-FIND(":",TRIM(AW56))))&gt;=0,
      VALUE(RIGHT(TRIM(AW56),LEN(TRIM(AW56))-FIND(":",TRIM(AW56))))&lt;=59,
      ISNUMBER(VALUE(TRIM(AW56))),
      VALUE(TRIM(AW56))&gt;=0,
      VALUE(TRIM(AW56))&lt;1,
      VALUE(TRIM(AU56))&lt;VALUE(TRIM(AW56)),
      IF(
         OR(TRIM(AY56)="",TRIM(BA56)=""),
         TRUE,
         AND(
            NOT(ISERROR(FIND(":",TRIM(AY56)))),
            ISNUMBER(VALUE(LEFT(TRIM(AY56),FIND(":",TRIM(AY56))-1))),
            ISNUMBER(VALUE(RIGHT(TRIM(AY56),LEN(TRIM(AY56))-FIND(":",TRIM(AY56))))),
            VALUE(LEFT(TRIM(AY56),FIND(":",TRIM(AY56))-1))&gt;=0,
            VALUE(LEFT(TRIM(AY56),FIND(":",TRIM(AY56))-1))&lt;=23,
            VALUE(RIGHT(TRIM(AY56),LEN(TRIM(AY56))-FIND(":",TRIM(AY56))))&gt;=0,
            VALUE(RIGHT(TRIM(AY56),LEN(TRIM(AY56))-FIND(":",TRIM(AY56))))&lt;=59,
            ISNUMBER(VALUE(TRIM(AY56))),
            VALUE(TRIM(AY56))&gt;=0,
            VALUE(TRIM(AY56))&lt;1,
            NOT(ISERROR(FIND(":",TRIM(BA56)))),
            ISNUMBER(VALUE(LEFT(TRIM(BA56),FIND(":",TRIM(BA56))-1))),
            ISNUMBER(VALUE(RIGHT(TRIM(BA56),LEN(TRIM(BA56))-FIND(":",TRIM(BA56))))),
            VALUE(LEFT(TRIM(BA56),FIND(":",TRIM(BA56))-1))&gt;=0,
            VALUE(LEFT(TRIM(BA56),FIND(":",TRIM(BA56))-1))&lt;=23,
            VALUE(RIGHT(TRIM(BA56),LEN(TRIM(BA56))-FIND(":",TRIM(BA56))))&gt;=0,
            VALUE(RIGHT(TRIM(BA56),LEN(TRIM(BA56))-FIND(":",TRIM(BA56))))&lt;=59,
            ISNUMBER(VALUE(TRIM(BA56))),
            VALUE(TRIM(BA56))&gt;=0,
            VALUE(TRIM(BA56))&lt;1,
            VALUE(TRIM(AY56))&lt;VALUE(TRIM(BA56)),
            IF(
               NOT(ISERROR(FIND("(",#REF!))),
               TRUE,
               VALUE(TRIM(AW56))&lt;=VALUE(TRIM(AY56))
            )
         )
      )
   )
)</f>
        <v>1</v>
      </c>
      <c r="BD56" s="1171"/>
      <c r="BE56" s="560">
        <f t="shared" si="11"/>
        <v>0</v>
      </c>
      <c r="BF56" s="560"/>
      <c r="BH56" s="510">
        <f t="shared" ref="BH56:BH78" si="13">IF($AP$13=$AR$13,0,IF(_xlfn.NUMBERVALUE(C56)&lt;=$BH$22,_xlfn.NUMBERVALUE(C56),""))</f>
        <v>0</v>
      </c>
      <c r="BI56" s="505"/>
      <c r="BK56" s="1161">
        <f t="shared" ref="BK56:BK78" si="14">IF($AP$13=$AR$13,0,IF(AK56="",0,1))</f>
        <v>0</v>
      </c>
      <c r="BL56" s="1161"/>
      <c r="BM56" s="560">
        <f t="shared" ref="BM56:BM78" si="15">IF($AP$13=$AR$13,0,IF(AK56&lt;&gt;_xlfn.NUMBERVALUE(C56),0,1))</f>
        <v>0</v>
      </c>
      <c r="BN56" s="560"/>
      <c r="BP56" s="560" t="str">
        <f t="shared" ref="BP56:BP78" si="16">SUBSTITUTE( SUBSTITUTE( SUBSTITUTE( SUBSTITUTE( SUBSTITUTE( SUBSTITUTE( SUBSTITUTE( SUBSTITUTE( SUBSTITUTE( SUBSTITUTE(AH56, 0, ""), 1, ""),2, ""), 3, ""), 4, ""),5, ""), 6, ""), 7, ""), 8, ""), 9, "")</f>
        <v/>
      </c>
      <c r="BQ56" s="560"/>
      <c r="BR56" s="560">
        <f t="shared" ref="BR56:BR78" si="17">IF(OR(AH56="",AH56="NA",AH56="NS"),0,
IF(OR((LEN(AH56)-LEN(BP56))&lt;10,(LEN(AH56)-LEN(BP56))&gt;10),1,0))</f>
        <v>0</v>
      </c>
      <c r="BS56" s="560"/>
      <c r="BX56" s="560">
        <f t="shared" si="12"/>
        <v>0</v>
      </c>
      <c r="BY56" s="560"/>
    </row>
    <row r="57" spans="2:77" ht="15" customHeight="1">
      <c r="C57" s="82" t="s">
        <v>99</v>
      </c>
      <c r="D57" s="792" t="str">
        <f>IF(CNGE_2026_M3_Secc1!D93="","",CNGE_2026_M3_Secc1!D93)</f>
        <v/>
      </c>
      <c r="E57" s="793"/>
      <c r="F57" s="793"/>
      <c r="G57" s="794"/>
      <c r="H57" s="570" t="str">
        <f>IF(CNGE_2026_M3_Secc1!K93="","",CNGE_2026_M3_Secc1!K93)</f>
        <v/>
      </c>
      <c r="I57" s="572"/>
      <c r="J57" s="830"/>
      <c r="K57" s="562"/>
      <c r="L57" s="831"/>
      <c r="M57" s="570" t="str">
        <f>IFERROR(VLOOKUP(O57,Presentación!$AL$8:$AM$586,2,FALSE),"")</f>
        <v/>
      </c>
      <c r="N57" s="572"/>
      <c r="O57" s="763"/>
      <c r="P57" s="764"/>
      <c r="Q57" s="765"/>
      <c r="R57" s="763"/>
      <c r="S57" s="764"/>
      <c r="T57" s="765"/>
      <c r="U57" s="830"/>
      <c r="V57" s="562"/>
      <c r="W57" s="831"/>
      <c r="X57" s="85" t="s">
        <v>529</v>
      </c>
      <c r="Y57" s="830"/>
      <c r="Z57" s="562"/>
      <c r="AA57" s="831"/>
      <c r="AB57" s="830"/>
      <c r="AC57" s="562"/>
      <c r="AD57" s="831"/>
      <c r="AE57" s="1186"/>
      <c r="AF57" s="1187"/>
      <c r="AG57" s="1188"/>
      <c r="AH57" s="830"/>
      <c r="AI57" s="562"/>
      <c r="AJ57" s="831"/>
      <c r="AK57" s="830"/>
      <c r="AL57" s="831"/>
      <c r="AP57" s="1169">
        <f t="shared" si="5"/>
        <v>0</v>
      </c>
      <c r="AQ57" s="1169"/>
      <c r="AR57" s="1169">
        <f t="shared" si="6"/>
        <v>0</v>
      </c>
      <c r="AS57" s="1169"/>
      <c r="AU57" s="699">
        <f t="shared" si="7"/>
        <v>0</v>
      </c>
      <c r="AV57" s="696"/>
      <c r="AW57" s="699">
        <f t="shared" si="8"/>
        <v>0</v>
      </c>
      <c r="AX57" s="700"/>
      <c r="AY57" s="699">
        <f t="shared" si="9"/>
        <v>0</v>
      </c>
      <c r="AZ57" s="700"/>
      <c r="BA57" s="699" t="str">
        <f t="shared" si="10"/>
        <v/>
      </c>
      <c r="BB57" s="700"/>
      <c r="BC57" s="1170" t="b">
        <f>IF(
   OR(AB57="",AB57="NS",AB57="24 hrs",AB57="00:00 - 24:00",AB57="00:00-24:00",AB57="0:00 - 24:00",AB57="0:00-24:00"),
   TRUE,
   AND(
      NOT(ISERROR(FIND(":",TRIM(AU57)))),
      ISNUMBER(VALUE(LEFT(TRIM(AU57),FIND(":",TRIM(AU57))-1))),
      ISNUMBER(VALUE(RIGHT(TRIM(AU57),LEN(TRIM(AU57))-FIND(":",TRIM(AU57))))),
      VALUE(LEFT(TRIM(AU57),FIND(":",TRIM(AU57))-1))&gt;=0,
      VALUE(LEFT(TRIM(AU57),FIND(":",TRIM(AU57))-1))&lt;=23,
      VALUE(RIGHT(TRIM(AU57),LEN(TRIM(AU57))-FIND(":",TRIM(AU57))))&gt;=0,
      VALUE(RIGHT(TRIM(AU57),LEN(TRIM(AU57))-FIND(":",TRIM(AU57))))&lt;=59,
      ISNUMBER(VALUE(TRIM(AU57))),
      VALUE(TRIM(AU57))&gt;=0,
      VALUE(TRIM(AU57))&lt;1,
      NOT(ISERROR(FIND(":",TRIM(AW57)))),
      ISNUMBER(VALUE(LEFT(TRIM(AW57),FIND(":",TRIM(AW57))-1))),
      ISNUMBER(VALUE(RIGHT(TRIM(AW57),LEN(TRIM(AW57))-FIND(":",TRIM(AW57))))),
      VALUE(LEFT(TRIM(AW57),FIND(":",TRIM(AW57))-1))&gt;=0,
      VALUE(LEFT(TRIM(AW57),FIND(":",TRIM(AW57))-1))&lt;=23,
      VALUE(RIGHT(TRIM(AW57),LEN(TRIM(AW57))-FIND(":",TRIM(AW57))))&gt;=0,
      VALUE(RIGHT(TRIM(AW57),LEN(TRIM(AW57))-FIND(":",TRIM(AW57))))&lt;=59,
      ISNUMBER(VALUE(TRIM(AW57))),
      VALUE(TRIM(AW57))&gt;=0,
      VALUE(TRIM(AW57))&lt;1,
      VALUE(TRIM(AU57))&lt;VALUE(TRIM(AW57)),
      IF(
         OR(TRIM(AY57)="",TRIM(BA57)=""),
         TRUE,
         AND(
            NOT(ISERROR(FIND(":",TRIM(AY57)))),
            ISNUMBER(VALUE(LEFT(TRIM(AY57),FIND(":",TRIM(AY57))-1))),
            ISNUMBER(VALUE(RIGHT(TRIM(AY57),LEN(TRIM(AY57))-FIND(":",TRIM(AY57))))),
            VALUE(LEFT(TRIM(AY57),FIND(":",TRIM(AY57))-1))&gt;=0,
            VALUE(LEFT(TRIM(AY57),FIND(":",TRIM(AY57))-1))&lt;=23,
            VALUE(RIGHT(TRIM(AY57),LEN(TRIM(AY57))-FIND(":",TRIM(AY57))))&gt;=0,
            VALUE(RIGHT(TRIM(AY57),LEN(TRIM(AY57))-FIND(":",TRIM(AY57))))&lt;=59,
            ISNUMBER(VALUE(TRIM(AY57))),
            VALUE(TRIM(AY57))&gt;=0,
            VALUE(TRIM(AY57))&lt;1,
            NOT(ISERROR(FIND(":",TRIM(BA57)))),
            ISNUMBER(VALUE(LEFT(TRIM(BA57),FIND(":",TRIM(BA57))-1))),
            ISNUMBER(VALUE(RIGHT(TRIM(BA57),LEN(TRIM(BA57))-FIND(":",TRIM(BA57))))),
            VALUE(LEFT(TRIM(BA57),FIND(":",TRIM(BA57))-1))&gt;=0,
            VALUE(LEFT(TRIM(BA57),FIND(":",TRIM(BA57))-1))&lt;=23,
            VALUE(RIGHT(TRIM(BA57),LEN(TRIM(BA57))-FIND(":",TRIM(BA57))))&gt;=0,
            VALUE(RIGHT(TRIM(BA57),LEN(TRIM(BA57))-FIND(":",TRIM(BA57))))&lt;=59,
            ISNUMBER(VALUE(TRIM(BA57))),
            VALUE(TRIM(BA57))&gt;=0,
            VALUE(TRIM(BA57))&lt;1,
            VALUE(TRIM(AY57))&lt;VALUE(TRIM(BA57)),
            IF(
               NOT(ISERROR(FIND("(",#REF!))),
               TRUE,
               VALUE(TRIM(AW57))&lt;=VALUE(TRIM(AY57))
            )
         )
      )
   )
)</f>
        <v>1</v>
      </c>
      <c r="BD57" s="1171"/>
      <c r="BE57" s="560">
        <f t="shared" si="11"/>
        <v>0</v>
      </c>
      <c r="BF57" s="560"/>
      <c r="BH57" s="510">
        <f t="shared" si="13"/>
        <v>0</v>
      </c>
      <c r="BI57" s="505"/>
      <c r="BK57" s="1161">
        <f t="shared" si="14"/>
        <v>0</v>
      </c>
      <c r="BL57" s="1161"/>
      <c r="BM57" s="560">
        <f t="shared" si="15"/>
        <v>0</v>
      </c>
      <c r="BN57" s="560"/>
      <c r="BP57" s="560" t="str">
        <f t="shared" si="16"/>
        <v/>
      </c>
      <c r="BQ57" s="560"/>
      <c r="BR57" s="560">
        <f t="shared" si="17"/>
        <v>0</v>
      </c>
      <c r="BS57" s="560"/>
      <c r="BX57" s="560">
        <f t="shared" si="12"/>
        <v>0</v>
      </c>
      <c r="BY57" s="560"/>
    </row>
    <row r="58" spans="2:77" ht="15" customHeight="1">
      <c r="C58" s="82" t="s">
        <v>100</v>
      </c>
      <c r="D58" s="792" t="str">
        <f>IF(CNGE_2026_M3_Secc1!D94="","",CNGE_2026_M3_Secc1!D94)</f>
        <v/>
      </c>
      <c r="E58" s="793"/>
      <c r="F58" s="793"/>
      <c r="G58" s="794"/>
      <c r="H58" s="570" t="str">
        <f>IF(CNGE_2026_M3_Secc1!K94="","",CNGE_2026_M3_Secc1!K94)</f>
        <v/>
      </c>
      <c r="I58" s="572"/>
      <c r="J58" s="830"/>
      <c r="K58" s="562"/>
      <c r="L58" s="831"/>
      <c r="M58" s="570" t="str">
        <f>IFERROR(VLOOKUP(O58,Presentación!$AL$8:$AM$586,2,FALSE),"")</f>
        <v/>
      </c>
      <c r="N58" s="572"/>
      <c r="O58" s="763"/>
      <c r="P58" s="764"/>
      <c r="Q58" s="765"/>
      <c r="R58" s="763"/>
      <c r="S58" s="764"/>
      <c r="T58" s="765"/>
      <c r="U58" s="830"/>
      <c r="V58" s="562"/>
      <c r="W58" s="831"/>
      <c r="X58" s="85" t="s">
        <v>529</v>
      </c>
      <c r="Y58" s="830"/>
      <c r="Z58" s="562"/>
      <c r="AA58" s="831"/>
      <c r="AB58" s="830"/>
      <c r="AC58" s="562"/>
      <c r="AD58" s="831"/>
      <c r="AE58" s="1186"/>
      <c r="AF58" s="1187"/>
      <c r="AG58" s="1188"/>
      <c r="AH58" s="830"/>
      <c r="AI58" s="562"/>
      <c r="AJ58" s="831"/>
      <c r="AK58" s="830"/>
      <c r="AL58" s="831"/>
      <c r="AP58" s="1169">
        <f t="shared" si="5"/>
        <v>0</v>
      </c>
      <c r="AQ58" s="1169"/>
      <c r="AR58" s="1169">
        <f t="shared" si="6"/>
        <v>0</v>
      </c>
      <c r="AS58" s="1169"/>
      <c r="AU58" s="699">
        <f t="shared" si="7"/>
        <v>0</v>
      </c>
      <c r="AV58" s="696"/>
      <c r="AW58" s="699">
        <f t="shared" si="8"/>
        <v>0</v>
      </c>
      <c r="AX58" s="700"/>
      <c r="AY58" s="699">
        <f t="shared" si="9"/>
        <v>0</v>
      </c>
      <c r="AZ58" s="700"/>
      <c r="BA58" s="699" t="str">
        <f t="shared" si="10"/>
        <v/>
      </c>
      <c r="BB58" s="700"/>
      <c r="BC58" s="1170" t="b">
        <f>IF(
   OR(AB58="",AB58="NS",AB58="24 hrs",AB58="00:00 - 24:00",AB58="00:00-24:00",AB58="0:00 - 24:00",AB58="0:00-24:00"),
   TRUE,
   AND(
      NOT(ISERROR(FIND(":",TRIM(AU58)))),
      ISNUMBER(VALUE(LEFT(TRIM(AU58),FIND(":",TRIM(AU58))-1))),
      ISNUMBER(VALUE(RIGHT(TRIM(AU58),LEN(TRIM(AU58))-FIND(":",TRIM(AU58))))),
      VALUE(LEFT(TRIM(AU58),FIND(":",TRIM(AU58))-1))&gt;=0,
      VALUE(LEFT(TRIM(AU58),FIND(":",TRIM(AU58))-1))&lt;=23,
      VALUE(RIGHT(TRIM(AU58),LEN(TRIM(AU58))-FIND(":",TRIM(AU58))))&gt;=0,
      VALUE(RIGHT(TRIM(AU58),LEN(TRIM(AU58))-FIND(":",TRIM(AU58))))&lt;=59,
      ISNUMBER(VALUE(TRIM(AU58))),
      VALUE(TRIM(AU58))&gt;=0,
      VALUE(TRIM(AU58))&lt;1,
      NOT(ISERROR(FIND(":",TRIM(AW58)))),
      ISNUMBER(VALUE(LEFT(TRIM(AW58),FIND(":",TRIM(AW58))-1))),
      ISNUMBER(VALUE(RIGHT(TRIM(AW58),LEN(TRIM(AW58))-FIND(":",TRIM(AW58))))),
      VALUE(LEFT(TRIM(AW58),FIND(":",TRIM(AW58))-1))&gt;=0,
      VALUE(LEFT(TRIM(AW58),FIND(":",TRIM(AW58))-1))&lt;=23,
      VALUE(RIGHT(TRIM(AW58),LEN(TRIM(AW58))-FIND(":",TRIM(AW58))))&gt;=0,
      VALUE(RIGHT(TRIM(AW58),LEN(TRIM(AW58))-FIND(":",TRIM(AW58))))&lt;=59,
      ISNUMBER(VALUE(TRIM(AW58))),
      VALUE(TRIM(AW58))&gt;=0,
      VALUE(TRIM(AW58))&lt;1,
      VALUE(TRIM(AU58))&lt;VALUE(TRIM(AW58)),
      IF(
         OR(TRIM(AY58)="",TRIM(BA58)=""),
         TRUE,
         AND(
            NOT(ISERROR(FIND(":",TRIM(AY58)))),
            ISNUMBER(VALUE(LEFT(TRIM(AY58),FIND(":",TRIM(AY58))-1))),
            ISNUMBER(VALUE(RIGHT(TRIM(AY58),LEN(TRIM(AY58))-FIND(":",TRIM(AY58))))),
            VALUE(LEFT(TRIM(AY58),FIND(":",TRIM(AY58))-1))&gt;=0,
            VALUE(LEFT(TRIM(AY58),FIND(":",TRIM(AY58))-1))&lt;=23,
            VALUE(RIGHT(TRIM(AY58),LEN(TRIM(AY58))-FIND(":",TRIM(AY58))))&gt;=0,
            VALUE(RIGHT(TRIM(AY58),LEN(TRIM(AY58))-FIND(":",TRIM(AY58))))&lt;=59,
            ISNUMBER(VALUE(TRIM(AY58))),
            VALUE(TRIM(AY58))&gt;=0,
            VALUE(TRIM(AY58))&lt;1,
            NOT(ISERROR(FIND(":",TRIM(BA58)))),
            ISNUMBER(VALUE(LEFT(TRIM(BA58),FIND(":",TRIM(BA58))-1))),
            ISNUMBER(VALUE(RIGHT(TRIM(BA58),LEN(TRIM(BA58))-FIND(":",TRIM(BA58))))),
            VALUE(LEFT(TRIM(BA58),FIND(":",TRIM(BA58))-1))&gt;=0,
            VALUE(LEFT(TRIM(BA58),FIND(":",TRIM(BA58))-1))&lt;=23,
            VALUE(RIGHT(TRIM(BA58),LEN(TRIM(BA58))-FIND(":",TRIM(BA58))))&gt;=0,
            VALUE(RIGHT(TRIM(BA58),LEN(TRIM(BA58))-FIND(":",TRIM(BA58))))&lt;=59,
            ISNUMBER(VALUE(TRIM(BA58))),
            VALUE(TRIM(BA58))&gt;=0,
            VALUE(TRIM(BA58))&lt;1,
            VALUE(TRIM(AY58))&lt;VALUE(TRIM(BA58)),
            IF(
               NOT(ISERROR(FIND("(",#REF!))),
               TRUE,
               VALUE(TRIM(AW58))&lt;=VALUE(TRIM(AY58))
            )
         )
      )
   )
)</f>
        <v>1</v>
      </c>
      <c r="BD58" s="1171"/>
      <c r="BE58" s="560">
        <f t="shared" si="11"/>
        <v>0</v>
      </c>
      <c r="BF58" s="560"/>
      <c r="BH58" s="510">
        <f t="shared" si="13"/>
        <v>0</v>
      </c>
      <c r="BI58" s="505"/>
      <c r="BK58" s="1161">
        <f t="shared" si="14"/>
        <v>0</v>
      </c>
      <c r="BL58" s="1161"/>
      <c r="BM58" s="560">
        <f t="shared" si="15"/>
        <v>0</v>
      </c>
      <c r="BN58" s="560"/>
      <c r="BP58" s="560" t="str">
        <f t="shared" si="16"/>
        <v/>
      </c>
      <c r="BQ58" s="560"/>
      <c r="BR58" s="560">
        <f t="shared" si="17"/>
        <v>0</v>
      </c>
      <c r="BS58" s="560"/>
      <c r="BX58" s="560">
        <f t="shared" si="12"/>
        <v>0</v>
      </c>
      <c r="BY58" s="560"/>
    </row>
    <row r="59" spans="2:77" ht="15" customHeight="1">
      <c r="C59" s="82" t="s">
        <v>116</v>
      </c>
      <c r="D59" s="792" t="str">
        <f>IF(CNGE_2026_M3_Secc1!D95="","",CNGE_2026_M3_Secc1!D95)</f>
        <v/>
      </c>
      <c r="E59" s="793"/>
      <c r="F59" s="793"/>
      <c r="G59" s="794"/>
      <c r="H59" s="570" t="str">
        <f>IF(CNGE_2026_M3_Secc1!K95="","",CNGE_2026_M3_Secc1!K95)</f>
        <v/>
      </c>
      <c r="I59" s="572"/>
      <c r="J59" s="830"/>
      <c r="K59" s="562"/>
      <c r="L59" s="831"/>
      <c r="M59" s="570" t="str">
        <f>IFERROR(VLOOKUP(O59,Presentación!$AL$8:$AM$586,2,FALSE),"")</f>
        <v/>
      </c>
      <c r="N59" s="572"/>
      <c r="O59" s="763"/>
      <c r="P59" s="764"/>
      <c r="Q59" s="765"/>
      <c r="R59" s="763"/>
      <c r="S59" s="764"/>
      <c r="T59" s="765"/>
      <c r="U59" s="830"/>
      <c r="V59" s="562"/>
      <c r="W59" s="831"/>
      <c r="X59" s="85" t="s">
        <v>529</v>
      </c>
      <c r="Y59" s="830"/>
      <c r="Z59" s="562"/>
      <c r="AA59" s="831"/>
      <c r="AB59" s="830"/>
      <c r="AC59" s="562"/>
      <c r="AD59" s="831"/>
      <c r="AE59" s="1186"/>
      <c r="AF59" s="1187"/>
      <c r="AG59" s="1188"/>
      <c r="AH59" s="830"/>
      <c r="AI59" s="562"/>
      <c r="AJ59" s="831"/>
      <c r="AK59" s="830"/>
      <c r="AL59" s="831"/>
      <c r="AP59" s="1169">
        <f t="shared" si="5"/>
        <v>0</v>
      </c>
      <c r="AQ59" s="1169"/>
      <c r="AR59" s="1169">
        <f t="shared" si="6"/>
        <v>0</v>
      </c>
      <c r="AS59" s="1169"/>
      <c r="AU59" s="699">
        <f t="shared" si="7"/>
        <v>0</v>
      </c>
      <c r="AV59" s="696"/>
      <c r="AW59" s="699">
        <f t="shared" si="8"/>
        <v>0</v>
      </c>
      <c r="AX59" s="700"/>
      <c r="AY59" s="699">
        <f t="shared" si="9"/>
        <v>0</v>
      </c>
      <c r="AZ59" s="700"/>
      <c r="BA59" s="699" t="str">
        <f t="shared" si="10"/>
        <v/>
      </c>
      <c r="BB59" s="700"/>
      <c r="BC59" s="1170" t="b">
        <f>IF(
   OR(AB59="",AB59="NS",AB59="24 hrs",AB59="00:00 - 24:00",AB59="00:00-24:00",AB59="0:00 - 24:00",AB59="0:00-24:00"),
   TRUE,
   AND(
      NOT(ISERROR(FIND(":",TRIM(AU59)))),
      ISNUMBER(VALUE(LEFT(TRIM(AU59),FIND(":",TRIM(AU59))-1))),
      ISNUMBER(VALUE(RIGHT(TRIM(AU59),LEN(TRIM(AU59))-FIND(":",TRIM(AU59))))),
      VALUE(LEFT(TRIM(AU59),FIND(":",TRIM(AU59))-1))&gt;=0,
      VALUE(LEFT(TRIM(AU59),FIND(":",TRIM(AU59))-1))&lt;=23,
      VALUE(RIGHT(TRIM(AU59),LEN(TRIM(AU59))-FIND(":",TRIM(AU59))))&gt;=0,
      VALUE(RIGHT(TRIM(AU59),LEN(TRIM(AU59))-FIND(":",TRIM(AU59))))&lt;=59,
      ISNUMBER(VALUE(TRIM(AU59))),
      VALUE(TRIM(AU59))&gt;=0,
      VALUE(TRIM(AU59))&lt;1,
      NOT(ISERROR(FIND(":",TRIM(AW59)))),
      ISNUMBER(VALUE(LEFT(TRIM(AW59),FIND(":",TRIM(AW59))-1))),
      ISNUMBER(VALUE(RIGHT(TRIM(AW59),LEN(TRIM(AW59))-FIND(":",TRIM(AW59))))),
      VALUE(LEFT(TRIM(AW59),FIND(":",TRIM(AW59))-1))&gt;=0,
      VALUE(LEFT(TRIM(AW59),FIND(":",TRIM(AW59))-1))&lt;=23,
      VALUE(RIGHT(TRIM(AW59),LEN(TRIM(AW59))-FIND(":",TRIM(AW59))))&gt;=0,
      VALUE(RIGHT(TRIM(AW59),LEN(TRIM(AW59))-FIND(":",TRIM(AW59))))&lt;=59,
      ISNUMBER(VALUE(TRIM(AW59))),
      VALUE(TRIM(AW59))&gt;=0,
      VALUE(TRIM(AW59))&lt;1,
      VALUE(TRIM(AU59))&lt;VALUE(TRIM(AW59)),
      IF(
         OR(TRIM(AY59)="",TRIM(BA59)=""),
         TRUE,
         AND(
            NOT(ISERROR(FIND(":",TRIM(AY59)))),
            ISNUMBER(VALUE(LEFT(TRIM(AY59),FIND(":",TRIM(AY59))-1))),
            ISNUMBER(VALUE(RIGHT(TRIM(AY59),LEN(TRIM(AY59))-FIND(":",TRIM(AY59))))),
            VALUE(LEFT(TRIM(AY59),FIND(":",TRIM(AY59))-1))&gt;=0,
            VALUE(LEFT(TRIM(AY59),FIND(":",TRIM(AY59))-1))&lt;=23,
            VALUE(RIGHT(TRIM(AY59),LEN(TRIM(AY59))-FIND(":",TRIM(AY59))))&gt;=0,
            VALUE(RIGHT(TRIM(AY59),LEN(TRIM(AY59))-FIND(":",TRIM(AY59))))&lt;=59,
            ISNUMBER(VALUE(TRIM(AY59))),
            VALUE(TRIM(AY59))&gt;=0,
            VALUE(TRIM(AY59))&lt;1,
            NOT(ISERROR(FIND(":",TRIM(BA59)))),
            ISNUMBER(VALUE(LEFT(TRIM(BA59),FIND(":",TRIM(BA59))-1))),
            ISNUMBER(VALUE(RIGHT(TRIM(BA59),LEN(TRIM(BA59))-FIND(":",TRIM(BA59))))),
            VALUE(LEFT(TRIM(BA59),FIND(":",TRIM(BA59))-1))&gt;=0,
            VALUE(LEFT(TRIM(BA59),FIND(":",TRIM(BA59))-1))&lt;=23,
            VALUE(RIGHT(TRIM(BA59),LEN(TRIM(BA59))-FIND(":",TRIM(BA59))))&gt;=0,
            VALUE(RIGHT(TRIM(BA59),LEN(TRIM(BA59))-FIND(":",TRIM(BA59))))&lt;=59,
            ISNUMBER(VALUE(TRIM(BA59))),
            VALUE(TRIM(BA59))&gt;=0,
            VALUE(TRIM(BA59))&lt;1,
            VALUE(TRIM(AY59))&lt;VALUE(TRIM(BA59)),
            IF(
               NOT(ISERROR(FIND("(",#REF!))),
               TRUE,
               VALUE(TRIM(AW59))&lt;=VALUE(TRIM(AY59))
            )
         )
      )
   )
)</f>
        <v>1</v>
      </c>
      <c r="BD59" s="1171"/>
      <c r="BE59" s="560">
        <f t="shared" si="11"/>
        <v>0</v>
      </c>
      <c r="BF59" s="560"/>
      <c r="BH59" s="510">
        <f t="shared" si="13"/>
        <v>0</v>
      </c>
      <c r="BI59" s="505"/>
      <c r="BK59" s="1161">
        <f t="shared" si="14"/>
        <v>0</v>
      </c>
      <c r="BL59" s="1161"/>
      <c r="BM59" s="560">
        <f t="shared" si="15"/>
        <v>0</v>
      </c>
      <c r="BN59" s="560"/>
      <c r="BP59" s="560" t="str">
        <f t="shared" si="16"/>
        <v/>
      </c>
      <c r="BQ59" s="560"/>
      <c r="BR59" s="560">
        <f t="shared" si="17"/>
        <v>0</v>
      </c>
      <c r="BS59" s="560"/>
      <c r="BX59" s="560">
        <f t="shared" si="12"/>
        <v>0</v>
      </c>
      <c r="BY59" s="560"/>
    </row>
    <row r="60" spans="2:77" ht="15" customHeight="1">
      <c r="C60" s="82" t="s">
        <v>117</v>
      </c>
      <c r="D60" s="792" t="str">
        <f>IF(CNGE_2026_M3_Secc1!D96="","",CNGE_2026_M3_Secc1!D96)</f>
        <v/>
      </c>
      <c r="E60" s="793"/>
      <c r="F60" s="793"/>
      <c r="G60" s="794"/>
      <c r="H60" s="570" t="str">
        <f>IF(CNGE_2026_M3_Secc1!K96="","",CNGE_2026_M3_Secc1!K96)</f>
        <v/>
      </c>
      <c r="I60" s="572"/>
      <c r="J60" s="830"/>
      <c r="K60" s="562"/>
      <c r="L60" s="831"/>
      <c r="M60" s="570" t="str">
        <f>IFERROR(VLOOKUP(O60,Presentación!$AL$8:$AM$586,2,FALSE),"")</f>
        <v/>
      </c>
      <c r="N60" s="572"/>
      <c r="O60" s="763"/>
      <c r="P60" s="764"/>
      <c r="Q60" s="765"/>
      <c r="R60" s="763"/>
      <c r="S60" s="764"/>
      <c r="T60" s="765"/>
      <c r="U60" s="830"/>
      <c r="V60" s="562"/>
      <c r="W60" s="831"/>
      <c r="X60" s="85" t="s">
        <v>529</v>
      </c>
      <c r="Y60" s="830"/>
      <c r="Z60" s="562"/>
      <c r="AA60" s="831"/>
      <c r="AB60" s="830"/>
      <c r="AC60" s="562"/>
      <c r="AD60" s="831"/>
      <c r="AE60" s="1186"/>
      <c r="AF60" s="1187"/>
      <c r="AG60" s="1188"/>
      <c r="AH60" s="830"/>
      <c r="AI60" s="562"/>
      <c r="AJ60" s="831"/>
      <c r="AK60" s="830"/>
      <c r="AL60" s="831"/>
      <c r="AP60" s="1169">
        <f t="shared" si="5"/>
        <v>0</v>
      </c>
      <c r="AQ60" s="1169"/>
      <c r="AR60" s="1169">
        <f t="shared" si="6"/>
        <v>0</v>
      </c>
      <c r="AS60" s="1169"/>
      <c r="AU60" s="699">
        <f t="shared" si="7"/>
        <v>0</v>
      </c>
      <c r="AV60" s="696"/>
      <c r="AW60" s="699">
        <f t="shared" si="8"/>
        <v>0</v>
      </c>
      <c r="AX60" s="700"/>
      <c r="AY60" s="699">
        <f t="shared" si="9"/>
        <v>0</v>
      </c>
      <c r="AZ60" s="700"/>
      <c r="BA60" s="699" t="str">
        <f t="shared" si="10"/>
        <v/>
      </c>
      <c r="BB60" s="700"/>
      <c r="BC60" s="1170" t="b">
        <f>IF(
   OR(AB60="",AB60="NS",AB60="24 hrs",AB60="00:00 - 24:00",AB60="00:00-24:00",AB60="0:00 - 24:00",AB60="0:00-24:00"),
   TRUE,
   AND(
      NOT(ISERROR(FIND(":",TRIM(AU60)))),
      ISNUMBER(VALUE(LEFT(TRIM(AU60),FIND(":",TRIM(AU60))-1))),
      ISNUMBER(VALUE(RIGHT(TRIM(AU60),LEN(TRIM(AU60))-FIND(":",TRIM(AU60))))),
      VALUE(LEFT(TRIM(AU60),FIND(":",TRIM(AU60))-1))&gt;=0,
      VALUE(LEFT(TRIM(AU60),FIND(":",TRIM(AU60))-1))&lt;=23,
      VALUE(RIGHT(TRIM(AU60),LEN(TRIM(AU60))-FIND(":",TRIM(AU60))))&gt;=0,
      VALUE(RIGHT(TRIM(AU60),LEN(TRIM(AU60))-FIND(":",TRIM(AU60))))&lt;=59,
      ISNUMBER(VALUE(TRIM(AU60))),
      VALUE(TRIM(AU60))&gt;=0,
      VALUE(TRIM(AU60))&lt;1,
      NOT(ISERROR(FIND(":",TRIM(AW60)))),
      ISNUMBER(VALUE(LEFT(TRIM(AW60),FIND(":",TRIM(AW60))-1))),
      ISNUMBER(VALUE(RIGHT(TRIM(AW60),LEN(TRIM(AW60))-FIND(":",TRIM(AW60))))),
      VALUE(LEFT(TRIM(AW60),FIND(":",TRIM(AW60))-1))&gt;=0,
      VALUE(LEFT(TRIM(AW60),FIND(":",TRIM(AW60))-1))&lt;=23,
      VALUE(RIGHT(TRIM(AW60),LEN(TRIM(AW60))-FIND(":",TRIM(AW60))))&gt;=0,
      VALUE(RIGHT(TRIM(AW60),LEN(TRIM(AW60))-FIND(":",TRIM(AW60))))&lt;=59,
      ISNUMBER(VALUE(TRIM(AW60))),
      VALUE(TRIM(AW60))&gt;=0,
      VALUE(TRIM(AW60))&lt;1,
      VALUE(TRIM(AU60))&lt;VALUE(TRIM(AW60)),
      IF(
         OR(TRIM(AY60)="",TRIM(BA60)=""),
         TRUE,
         AND(
            NOT(ISERROR(FIND(":",TRIM(AY60)))),
            ISNUMBER(VALUE(LEFT(TRIM(AY60),FIND(":",TRIM(AY60))-1))),
            ISNUMBER(VALUE(RIGHT(TRIM(AY60),LEN(TRIM(AY60))-FIND(":",TRIM(AY60))))),
            VALUE(LEFT(TRIM(AY60),FIND(":",TRIM(AY60))-1))&gt;=0,
            VALUE(LEFT(TRIM(AY60),FIND(":",TRIM(AY60))-1))&lt;=23,
            VALUE(RIGHT(TRIM(AY60),LEN(TRIM(AY60))-FIND(":",TRIM(AY60))))&gt;=0,
            VALUE(RIGHT(TRIM(AY60),LEN(TRIM(AY60))-FIND(":",TRIM(AY60))))&lt;=59,
            ISNUMBER(VALUE(TRIM(AY60))),
            VALUE(TRIM(AY60))&gt;=0,
            VALUE(TRIM(AY60))&lt;1,
            NOT(ISERROR(FIND(":",TRIM(BA60)))),
            ISNUMBER(VALUE(LEFT(TRIM(BA60),FIND(":",TRIM(BA60))-1))),
            ISNUMBER(VALUE(RIGHT(TRIM(BA60),LEN(TRIM(BA60))-FIND(":",TRIM(BA60))))),
            VALUE(LEFT(TRIM(BA60),FIND(":",TRIM(BA60))-1))&gt;=0,
            VALUE(LEFT(TRIM(BA60),FIND(":",TRIM(BA60))-1))&lt;=23,
            VALUE(RIGHT(TRIM(BA60),LEN(TRIM(BA60))-FIND(":",TRIM(BA60))))&gt;=0,
            VALUE(RIGHT(TRIM(BA60),LEN(TRIM(BA60))-FIND(":",TRIM(BA60))))&lt;=59,
            ISNUMBER(VALUE(TRIM(BA60))),
            VALUE(TRIM(BA60))&gt;=0,
            VALUE(TRIM(BA60))&lt;1,
            VALUE(TRIM(AY60))&lt;VALUE(TRIM(BA60)),
            IF(
               NOT(ISERROR(FIND("(",#REF!))),
               TRUE,
               VALUE(TRIM(AW60))&lt;=VALUE(TRIM(AY60))
            )
         )
      )
   )
)</f>
        <v>1</v>
      </c>
      <c r="BD60" s="1171"/>
      <c r="BE60" s="560">
        <f t="shared" si="11"/>
        <v>0</v>
      </c>
      <c r="BF60" s="560"/>
      <c r="BH60" s="510">
        <f t="shared" si="13"/>
        <v>0</v>
      </c>
      <c r="BI60" s="505"/>
      <c r="BK60" s="1161">
        <f t="shared" si="14"/>
        <v>0</v>
      </c>
      <c r="BL60" s="1161"/>
      <c r="BM60" s="560">
        <f t="shared" si="15"/>
        <v>0</v>
      </c>
      <c r="BN60" s="560"/>
      <c r="BP60" s="560" t="str">
        <f t="shared" si="16"/>
        <v/>
      </c>
      <c r="BQ60" s="560"/>
      <c r="BR60" s="560">
        <f t="shared" si="17"/>
        <v>0</v>
      </c>
      <c r="BS60" s="560"/>
      <c r="BX60" s="560">
        <f t="shared" si="12"/>
        <v>0</v>
      </c>
      <c r="BY60" s="560"/>
    </row>
    <row r="61" spans="2:77" ht="15" customHeight="1">
      <c r="C61" s="82" t="s">
        <v>118</v>
      </c>
      <c r="D61" s="792" t="str">
        <f>IF(CNGE_2026_M3_Secc1!D97="","",CNGE_2026_M3_Secc1!D97)</f>
        <v/>
      </c>
      <c r="E61" s="793"/>
      <c r="F61" s="793"/>
      <c r="G61" s="794"/>
      <c r="H61" s="570" t="str">
        <f>IF(CNGE_2026_M3_Secc1!K97="","",CNGE_2026_M3_Secc1!K97)</f>
        <v/>
      </c>
      <c r="I61" s="572"/>
      <c r="J61" s="830"/>
      <c r="K61" s="562"/>
      <c r="L61" s="831"/>
      <c r="M61" s="570" t="str">
        <f>IFERROR(VLOOKUP(O61,Presentación!$AL$8:$AM$586,2,FALSE),"")</f>
        <v/>
      </c>
      <c r="N61" s="572"/>
      <c r="O61" s="763"/>
      <c r="P61" s="764"/>
      <c r="Q61" s="765"/>
      <c r="R61" s="763"/>
      <c r="S61" s="764"/>
      <c r="T61" s="765"/>
      <c r="U61" s="830"/>
      <c r="V61" s="562"/>
      <c r="W61" s="831"/>
      <c r="X61" s="85" t="s">
        <v>529</v>
      </c>
      <c r="Y61" s="830"/>
      <c r="Z61" s="562"/>
      <c r="AA61" s="831"/>
      <c r="AB61" s="830"/>
      <c r="AC61" s="562"/>
      <c r="AD61" s="831"/>
      <c r="AE61" s="1186"/>
      <c r="AF61" s="1187"/>
      <c r="AG61" s="1188"/>
      <c r="AH61" s="830"/>
      <c r="AI61" s="562"/>
      <c r="AJ61" s="831"/>
      <c r="AK61" s="830"/>
      <c r="AL61" s="831"/>
      <c r="AP61" s="1169">
        <f t="shared" si="5"/>
        <v>0</v>
      </c>
      <c r="AQ61" s="1169"/>
      <c r="AR61" s="1169">
        <f t="shared" si="6"/>
        <v>0</v>
      </c>
      <c r="AS61" s="1169"/>
      <c r="AU61" s="699">
        <f t="shared" si="7"/>
        <v>0</v>
      </c>
      <c r="AV61" s="696"/>
      <c r="AW61" s="699">
        <f t="shared" si="8"/>
        <v>0</v>
      </c>
      <c r="AX61" s="700"/>
      <c r="AY61" s="699">
        <f t="shared" si="9"/>
        <v>0</v>
      </c>
      <c r="AZ61" s="700"/>
      <c r="BA61" s="699" t="str">
        <f t="shared" si="10"/>
        <v/>
      </c>
      <c r="BB61" s="700"/>
      <c r="BC61" s="1170" t="b">
        <f>IF(
   OR(AB61="",AB61="NS",AB61="24 hrs",AB61="00:00 - 24:00",AB61="00:00-24:00",AB61="0:00 - 24:00",AB61="0:00-24:00"),
   TRUE,
   AND(
      NOT(ISERROR(FIND(":",TRIM(AU61)))),
      ISNUMBER(VALUE(LEFT(TRIM(AU61),FIND(":",TRIM(AU61))-1))),
      ISNUMBER(VALUE(RIGHT(TRIM(AU61),LEN(TRIM(AU61))-FIND(":",TRIM(AU61))))),
      VALUE(LEFT(TRIM(AU61),FIND(":",TRIM(AU61))-1))&gt;=0,
      VALUE(LEFT(TRIM(AU61),FIND(":",TRIM(AU61))-1))&lt;=23,
      VALUE(RIGHT(TRIM(AU61),LEN(TRIM(AU61))-FIND(":",TRIM(AU61))))&gt;=0,
      VALUE(RIGHT(TRIM(AU61),LEN(TRIM(AU61))-FIND(":",TRIM(AU61))))&lt;=59,
      ISNUMBER(VALUE(TRIM(AU61))),
      VALUE(TRIM(AU61))&gt;=0,
      VALUE(TRIM(AU61))&lt;1,
      NOT(ISERROR(FIND(":",TRIM(AW61)))),
      ISNUMBER(VALUE(LEFT(TRIM(AW61),FIND(":",TRIM(AW61))-1))),
      ISNUMBER(VALUE(RIGHT(TRIM(AW61),LEN(TRIM(AW61))-FIND(":",TRIM(AW61))))),
      VALUE(LEFT(TRIM(AW61),FIND(":",TRIM(AW61))-1))&gt;=0,
      VALUE(LEFT(TRIM(AW61),FIND(":",TRIM(AW61))-1))&lt;=23,
      VALUE(RIGHT(TRIM(AW61),LEN(TRIM(AW61))-FIND(":",TRIM(AW61))))&gt;=0,
      VALUE(RIGHT(TRIM(AW61),LEN(TRIM(AW61))-FIND(":",TRIM(AW61))))&lt;=59,
      ISNUMBER(VALUE(TRIM(AW61))),
      VALUE(TRIM(AW61))&gt;=0,
      VALUE(TRIM(AW61))&lt;1,
      VALUE(TRIM(AU61))&lt;VALUE(TRIM(AW61)),
      IF(
         OR(TRIM(AY61)="",TRIM(BA61)=""),
         TRUE,
         AND(
            NOT(ISERROR(FIND(":",TRIM(AY61)))),
            ISNUMBER(VALUE(LEFT(TRIM(AY61),FIND(":",TRIM(AY61))-1))),
            ISNUMBER(VALUE(RIGHT(TRIM(AY61),LEN(TRIM(AY61))-FIND(":",TRIM(AY61))))),
            VALUE(LEFT(TRIM(AY61),FIND(":",TRIM(AY61))-1))&gt;=0,
            VALUE(LEFT(TRIM(AY61),FIND(":",TRIM(AY61))-1))&lt;=23,
            VALUE(RIGHT(TRIM(AY61),LEN(TRIM(AY61))-FIND(":",TRIM(AY61))))&gt;=0,
            VALUE(RIGHT(TRIM(AY61),LEN(TRIM(AY61))-FIND(":",TRIM(AY61))))&lt;=59,
            ISNUMBER(VALUE(TRIM(AY61))),
            VALUE(TRIM(AY61))&gt;=0,
            VALUE(TRIM(AY61))&lt;1,
            NOT(ISERROR(FIND(":",TRIM(BA61)))),
            ISNUMBER(VALUE(LEFT(TRIM(BA61),FIND(":",TRIM(BA61))-1))),
            ISNUMBER(VALUE(RIGHT(TRIM(BA61),LEN(TRIM(BA61))-FIND(":",TRIM(BA61))))),
            VALUE(LEFT(TRIM(BA61),FIND(":",TRIM(BA61))-1))&gt;=0,
            VALUE(LEFT(TRIM(BA61),FIND(":",TRIM(BA61))-1))&lt;=23,
            VALUE(RIGHT(TRIM(BA61),LEN(TRIM(BA61))-FIND(":",TRIM(BA61))))&gt;=0,
            VALUE(RIGHT(TRIM(BA61),LEN(TRIM(BA61))-FIND(":",TRIM(BA61))))&lt;=59,
            ISNUMBER(VALUE(TRIM(BA61))),
            VALUE(TRIM(BA61))&gt;=0,
            VALUE(TRIM(BA61))&lt;1,
            VALUE(TRIM(AY61))&lt;VALUE(TRIM(BA61)),
            IF(
               NOT(ISERROR(FIND("(",#REF!))),
               TRUE,
               VALUE(TRIM(AW61))&lt;=VALUE(TRIM(AY61))
            )
         )
      )
   )
)</f>
        <v>1</v>
      </c>
      <c r="BD61" s="1171"/>
      <c r="BE61" s="560">
        <f t="shared" si="11"/>
        <v>0</v>
      </c>
      <c r="BF61" s="560"/>
      <c r="BH61" s="510">
        <f t="shared" si="13"/>
        <v>0</v>
      </c>
      <c r="BI61" s="505"/>
      <c r="BK61" s="1161">
        <f t="shared" si="14"/>
        <v>0</v>
      </c>
      <c r="BL61" s="1161"/>
      <c r="BM61" s="560">
        <f t="shared" si="15"/>
        <v>0</v>
      </c>
      <c r="BN61" s="560"/>
      <c r="BP61" s="560" t="str">
        <f t="shared" si="16"/>
        <v/>
      </c>
      <c r="BQ61" s="560"/>
      <c r="BR61" s="560">
        <f t="shared" si="17"/>
        <v>0</v>
      </c>
      <c r="BS61" s="560"/>
      <c r="BX61" s="560">
        <f t="shared" si="12"/>
        <v>0</v>
      </c>
      <c r="BY61" s="560"/>
    </row>
    <row r="62" spans="2:77" ht="15" customHeight="1">
      <c r="C62" s="82" t="s">
        <v>119</v>
      </c>
      <c r="D62" s="792" t="str">
        <f>IF(CNGE_2026_M3_Secc1!D98="","",CNGE_2026_M3_Secc1!D98)</f>
        <v/>
      </c>
      <c r="E62" s="793"/>
      <c r="F62" s="793"/>
      <c r="G62" s="794"/>
      <c r="H62" s="570" t="str">
        <f>IF(CNGE_2026_M3_Secc1!K98="","",CNGE_2026_M3_Secc1!K98)</f>
        <v/>
      </c>
      <c r="I62" s="572"/>
      <c r="J62" s="830"/>
      <c r="K62" s="562"/>
      <c r="L62" s="831"/>
      <c r="M62" s="570" t="str">
        <f>IFERROR(VLOOKUP(O62,Presentación!$AL$8:$AM$586,2,FALSE),"")</f>
        <v/>
      </c>
      <c r="N62" s="572"/>
      <c r="O62" s="763"/>
      <c r="P62" s="764"/>
      <c r="Q62" s="765"/>
      <c r="R62" s="763"/>
      <c r="S62" s="764"/>
      <c r="T62" s="765"/>
      <c r="U62" s="830"/>
      <c r="V62" s="562"/>
      <c r="W62" s="831"/>
      <c r="X62" s="85" t="s">
        <v>529</v>
      </c>
      <c r="Y62" s="830"/>
      <c r="Z62" s="562"/>
      <c r="AA62" s="831"/>
      <c r="AB62" s="830"/>
      <c r="AC62" s="562"/>
      <c r="AD62" s="831"/>
      <c r="AE62" s="1186"/>
      <c r="AF62" s="1187"/>
      <c r="AG62" s="1188"/>
      <c r="AH62" s="830"/>
      <c r="AI62" s="562"/>
      <c r="AJ62" s="831"/>
      <c r="AK62" s="830"/>
      <c r="AL62" s="831"/>
      <c r="AP62" s="1169">
        <f t="shared" si="5"/>
        <v>0</v>
      </c>
      <c r="AQ62" s="1169"/>
      <c r="AR62" s="1169">
        <f t="shared" si="6"/>
        <v>0</v>
      </c>
      <c r="AS62" s="1169"/>
      <c r="AU62" s="699">
        <f t="shared" si="7"/>
        <v>0</v>
      </c>
      <c r="AV62" s="696"/>
      <c r="AW62" s="699">
        <f t="shared" si="8"/>
        <v>0</v>
      </c>
      <c r="AX62" s="700"/>
      <c r="AY62" s="699">
        <f t="shared" si="9"/>
        <v>0</v>
      </c>
      <c r="AZ62" s="700"/>
      <c r="BA62" s="699" t="str">
        <f t="shared" si="10"/>
        <v/>
      </c>
      <c r="BB62" s="700"/>
      <c r="BC62" s="1170" t="b">
        <f>IF(
   OR(AB62="",AB62="NS",AB62="24 hrs",AB62="00:00 - 24:00",AB62="00:00-24:00",AB62="0:00 - 24:00",AB62="0:00-24:00"),
   TRUE,
   AND(
      NOT(ISERROR(FIND(":",TRIM(AU62)))),
      ISNUMBER(VALUE(LEFT(TRIM(AU62),FIND(":",TRIM(AU62))-1))),
      ISNUMBER(VALUE(RIGHT(TRIM(AU62),LEN(TRIM(AU62))-FIND(":",TRIM(AU62))))),
      VALUE(LEFT(TRIM(AU62),FIND(":",TRIM(AU62))-1))&gt;=0,
      VALUE(LEFT(TRIM(AU62),FIND(":",TRIM(AU62))-1))&lt;=23,
      VALUE(RIGHT(TRIM(AU62),LEN(TRIM(AU62))-FIND(":",TRIM(AU62))))&gt;=0,
      VALUE(RIGHT(TRIM(AU62),LEN(TRIM(AU62))-FIND(":",TRIM(AU62))))&lt;=59,
      ISNUMBER(VALUE(TRIM(AU62))),
      VALUE(TRIM(AU62))&gt;=0,
      VALUE(TRIM(AU62))&lt;1,
      NOT(ISERROR(FIND(":",TRIM(AW62)))),
      ISNUMBER(VALUE(LEFT(TRIM(AW62),FIND(":",TRIM(AW62))-1))),
      ISNUMBER(VALUE(RIGHT(TRIM(AW62),LEN(TRIM(AW62))-FIND(":",TRIM(AW62))))),
      VALUE(LEFT(TRIM(AW62),FIND(":",TRIM(AW62))-1))&gt;=0,
      VALUE(LEFT(TRIM(AW62),FIND(":",TRIM(AW62))-1))&lt;=23,
      VALUE(RIGHT(TRIM(AW62),LEN(TRIM(AW62))-FIND(":",TRIM(AW62))))&gt;=0,
      VALUE(RIGHT(TRIM(AW62),LEN(TRIM(AW62))-FIND(":",TRIM(AW62))))&lt;=59,
      ISNUMBER(VALUE(TRIM(AW62))),
      VALUE(TRIM(AW62))&gt;=0,
      VALUE(TRIM(AW62))&lt;1,
      VALUE(TRIM(AU62))&lt;VALUE(TRIM(AW62)),
      IF(
         OR(TRIM(AY62)="",TRIM(BA62)=""),
         TRUE,
         AND(
            NOT(ISERROR(FIND(":",TRIM(AY62)))),
            ISNUMBER(VALUE(LEFT(TRIM(AY62),FIND(":",TRIM(AY62))-1))),
            ISNUMBER(VALUE(RIGHT(TRIM(AY62),LEN(TRIM(AY62))-FIND(":",TRIM(AY62))))),
            VALUE(LEFT(TRIM(AY62),FIND(":",TRIM(AY62))-1))&gt;=0,
            VALUE(LEFT(TRIM(AY62),FIND(":",TRIM(AY62))-1))&lt;=23,
            VALUE(RIGHT(TRIM(AY62),LEN(TRIM(AY62))-FIND(":",TRIM(AY62))))&gt;=0,
            VALUE(RIGHT(TRIM(AY62),LEN(TRIM(AY62))-FIND(":",TRIM(AY62))))&lt;=59,
            ISNUMBER(VALUE(TRIM(AY62))),
            VALUE(TRIM(AY62))&gt;=0,
            VALUE(TRIM(AY62))&lt;1,
            NOT(ISERROR(FIND(":",TRIM(BA62)))),
            ISNUMBER(VALUE(LEFT(TRIM(BA62),FIND(":",TRIM(BA62))-1))),
            ISNUMBER(VALUE(RIGHT(TRIM(BA62),LEN(TRIM(BA62))-FIND(":",TRIM(BA62))))),
            VALUE(LEFT(TRIM(BA62),FIND(":",TRIM(BA62))-1))&gt;=0,
            VALUE(LEFT(TRIM(BA62),FIND(":",TRIM(BA62))-1))&lt;=23,
            VALUE(RIGHT(TRIM(BA62),LEN(TRIM(BA62))-FIND(":",TRIM(BA62))))&gt;=0,
            VALUE(RIGHT(TRIM(BA62),LEN(TRIM(BA62))-FIND(":",TRIM(BA62))))&lt;=59,
            ISNUMBER(VALUE(TRIM(BA62))),
            VALUE(TRIM(BA62))&gt;=0,
            VALUE(TRIM(BA62))&lt;1,
            VALUE(TRIM(AY62))&lt;VALUE(TRIM(BA62)),
            IF(
               NOT(ISERROR(FIND("(",#REF!))),
               TRUE,
               VALUE(TRIM(AW62))&lt;=VALUE(TRIM(AY62))
            )
         )
      )
   )
)</f>
        <v>1</v>
      </c>
      <c r="BD62" s="1171"/>
      <c r="BE62" s="560">
        <f t="shared" si="11"/>
        <v>0</v>
      </c>
      <c r="BF62" s="560"/>
      <c r="BH62" s="510">
        <f t="shared" si="13"/>
        <v>0</v>
      </c>
      <c r="BI62" s="505"/>
      <c r="BK62" s="1161">
        <f t="shared" si="14"/>
        <v>0</v>
      </c>
      <c r="BL62" s="1161"/>
      <c r="BM62" s="560">
        <f t="shared" si="15"/>
        <v>0</v>
      </c>
      <c r="BN62" s="560"/>
      <c r="BP62" s="560" t="str">
        <f t="shared" si="16"/>
        <v/>
      </c>
      <c r="BQ62" s="560"/>
      <c r="BR62" s="560">
        <f t="shared" si="17"/>
        <v>0</v>
      </c>
      <c r="BS62" s="560"/>
      <c r="BX62" s="560">
        <f t="shared" si="12"/>
        <v>0</v>
      </c>
      <c r="BY62" s="560"/>
    </row>
    <row r="63" spans="2:77" ht="15" customHeight="1">
      <c r="C63" s="82" t="s">
        <v>120</v>
      </c>
      <c r="D63" s="792" t="str">
        <f>IF(CNGE_2026_M3_Secc1!D99="","",CNGE_2026_M3_Secc1!D99)</f>
        <v/>
      </c>
      <c r="E63" s="793"/>
      <c r="F63" s="793"/>
      <c r="G63" s="794"/>
      <c r="H63" s="570" t="str">
        <f>IF(CNGE_2026_M3_Secc1!K99="","",CNGE_2026_M3_Secc1!K99)</f>
        <v/>
      </c>
      <c r="I63" s="572"/>
      <c r="J63" s="830"/>
      <c r="K63" s="562"/>
      <c r="L63" s="831"/>
      <c r="M63" s="570" t="str">
        <f>IFERROR(VLOOKUP(O63,Presentación!$AL$8:$AM$586,2,FALSE),"")</f>
        <v/>
      </c>
      <c r="N63" s="572"/>
      <c r="O63" s="763"/>
      <c r="P63" s="764"/>
      <c r="Q63" s="765"/>
      <c r="R63" s="763"/>
      <c r="S63" s="764"/>
      <c r="T63" s="765"/>
      <c r="U63" s="830"/>
      <c r="V63" s="562"/>
      <c r="W63" s="831"/>
      <c r="X63" s="85" t="s">
        <v>529</v>
      </c>
      <c r="Y63" s="830"/>
      <c r="Z63" s="562"/>
      <c r="AA63" s="831"/>
      <c r="AB63" s="830"/>
      <c r="AC63" s="562"/>
      <c r="AD63" s="831"/>
      <c r="AE63" s="1186"/>
      <c r="AF63" s="1187"/>
      <c r="AG63" s="1188"/>
      <c r="AH63" s="830"/>
      <c r="AI63" s="562"/>
      <c r="AJ63" s="831"/>
      <c r="AK63" s="830"/>
      <c r="AL63" s="831"/>
      <c r="AP63" s="1169">
        <f t="shared" si="5"/>
        <v>0</v>
      </c>
      <c r="AQ63" s="1169"/>
      <c r="AR63" s="1169">
        <f t="shared" si="6"/>
        <v>0</v>
      </c>
      <c r="AS63" s="1169"/>
      <c r="AU63" s="699">
        <f t="shared" si="7"/>
        <v>0</v>
      </c>
      <c r="AV63" s="696"/>
      <c r="AW63" s="699">
        <f t="shared" si="8"/>
        <v>0</v>
      </c>
      <c r="AX63" s="700"/>
      <c r="AY63" s="699">
        <f t="shared" si="9"/>
        <v>0</v>
      </c>
      <c r="AZ63" s="700"/>
      <c r="BA63" s="699" t="str">
        <f t="shared" si="10"/>
        <v/>
      </c>
      <c r="BB63" s="700"/>
      <c r="BC63" s="1170" t="b">
        <f>IF(
   OR(AB63="",AB63="NS",AB63="24 hrs",AB63="00:00 - 24:00",AB63="00:00-24:00",AB63="0:00 - 24:00",AB63="0:00-24:00"),
   TRUE,
   AND(
      NOT(ISERROR(FIND(":",TRIM(AU63)))),
      ISNUMBER(VALUE(LEFT(TRIM(AU63),FIND(":",TRIM(AU63))-1))),
      ISNUMBER(VALUE(RIGHT(TRIM(AU63),LEN(TRIM(AU63))-FIND(":",TRIM(AU63))))),
      VALUE(LEFT(TRIM(AU63),FIND(":",TRIM(AU63))-1))&gt;=0,
      VALUE(LEFT(TRIM(AU63),FIND(":",TRIM(AU63))-1))&lt;=23,
      VALUE(RIGHT(TRIM(AU63),LEN(TRIM(AU63))-FIND(":",TRIM(AU63))))&gt;=0,
      VALUE(RIGHT(TRIM(AU63),LEN(TRIM(AU63))-FIND(":",TRIM(AU63))))&lt;=59,
      ISNUMBER(VALUE(TRIM(AU63))),
      VALUE(TRIM(AU63))&gt;=0,
      VALUE(TRIM(AU63))&lt;1,
      NOT(ISERROR(FIND(":",TRIM(AW63)))),
      ISNUMBER(VALUE(LEFT(TRIM(AW63),FIND(":",TRIM(AW63))-1))),
      ISNUMBER(VALUE(RIGHT(TRIM(AW63),LEN(TRIM(AW63))-FIND(":",TRIM(AW63))))),
      VALUE(LEFT(TRIM(AW63),FIND(":",TRIM(AW63))-1))&gt;=0,
      VALUE(LEFT(TRIM(AW63),FIND(":",TRIM(AW63))-1))&lt;=23,
      VALUE(RIGHT(TRIM(AW63),LEN(TRIM(AW63))-FIND(":",TRIM(AW63))))&gt;=0,
      VALUE(RIGHT(TRIM(AW63),LEN(TRIM(AW63))-FIND(":",TRIM(AW63))))&lt;=59,
      ISNUMBER(VALUE(TRIM(AW63))),
      VALUE(TRIM(AW63))&gt;=0,
      VALUE(TRIM(AW63))&lt;1,
      VALUE(TRIM(AU63))&lt;VALUE(TRIM(AW63)),
      IF(
         OR(TRIM(AY63)="",TRIM(BA63)=""),
         TRUE,
         AND(
            NOT(ISERROR(FIND(":",TRIM(AY63)))),
            ISNUMBER(VALUE(LEFT(TRIM(AY63),FIND(":",TRIM(AY63))-1))),
            ISNUMBER(VALUE(RIGHT(TRIM(AY63),LEN(TRIM(AY63))-FIND(":",TRIM(AY63))))),
            VALUE(LEFT(TRIM(AY63),FIND(":",TRIM(AY63))-1))&gt;=0,
            VALUE(LEFT(TRIM(AY63),FIND(":",TRIM(AY63))-1))&lt;=23,
            VALUE(RIGHT(TRIM(AY63),LEN(TRIM(AY63))-FIND(":",TRIM(AY63))))&gt;=0,
            VALUE(RIGHT(TRIM(AY63),LEN(TRIM(AY63))-FIND(":",TRIM(AY63))))&lt;=59,
            ISNUMBER(VALUE(TRIM(AY63))),
            VALUE(TRIM(AY63))&gt;=0,
            VALUE(TRIM(AY63))&lt;1,
            NOT(ISERROR(FIND(":",TRIM(BA63)))),
            ISNUMBER(VALUE(LEFT(TRIM(BA63),FIND(":",TRIM(BA63))-1))),
            ISNUMBER(VALUE(RIGHT(TRIM(BA63),LEN(TRIM(BA63))-FIND(":",TRIM(BA63))))),
            VALUE(LEFT(TRIM(BA63),FIND(":",TRIM(BA63))-1))&gt;=0,
            VALUE(LEFT(TRIM(BA63),FIND(":",TRIM(BA63))-1))&lt;=23,
            VALUE(RIGHT(TRIM(BA63),LEN(TRIM(BA63))-FIND(":",TRIM(BA63))))&gt;=0,
            VALUE(RIGHT(TRIM(BA63),LEN(TRIM(BA63))-FIND(":",TRIM(BA63))))&lt;=59,
            ISNUMBER(VALUE(TRIM(BA63))),
            VALUE(TRIM(BA63))&gt;=0,
            VALUE(TRIM(BA63))&lt;1,
            VALUE(TRIM(AY63))&lt;VALUE(TRIM(BA63)),
            IF(
               NOT(ISERROR(FIND("(",#REF!))),
               TRUE,
               VALUE(TRIM(AW63))&lt;=VALUE(TRIM(AY63))
            )
         )
      )
   )
)</f>
        <v>1</v>
      </c>
      <c r="BD63" s="1171"/>
      <c r="BE63" s="560">
        <f t="shared" si="11"/>
        <v>0</v>
      </c>
      <c r="BF63" s="560"/>
      <c r="BH63" s="510">
        <f t="shared" si="13"/>
        <v>0</v>
      </c>
      <c r="BI63" s="505"/>
      <c r="BK63" s="1161">
        <f t="shared" si="14"/>
        <v>0</v>
      </c>
      <c r="BL63" s="1161"/>
      <c r="BM63" s="560">
        <f t="shared" si="15"/>
        <v>0</v>
      </c>
      <c r="BN63" s="560"/>
      <c r="BP63" s="560" t="str">
        <f t="shared" si="16"/>
        <v/>
      </c>
      <c r="BQ63" s="560"/>
      <c r="BR63" s="560">
        <f t="shared" si="17"/>
        <v>0</v>
      </c>
      <c r="BS63" s="560"/>
      <c r="BX63" s="560">
        <f t="shared" si="12"/>
        <v>0</v>
      </c>
      <c r="BY63" s="560"/>
    </row>
    <row r="64" spans="2:77" ht="15" customHeight="1">
      <c r="B64" s="72"/>
      <c r="C64" s="82" t="s">
        <v>121</v>
      </c>
      <c r="D64" s="792" t="str">
        <f>IF(CNGE_2026_M3_Secc1!D100="","",CNGE_2026_M3_Secc1!D100)</f>
        <v/>
      </c>
      <c r="E64" s="793"/>
      <c r="F64" s="793"/>
      <c r="G64" s="794"/>
      <c r="H64" s="570" t="str">
        <f>IF(CNGE_2026_M3_Secc1!K100="","",CNGE_2026_M3_Secc1!K100)</f>
        <v/>
      </c>
      <c r="I64" s="572"/>
      <c r="J64" s="830"/>
      <c r="K64" s="562"/>
      <c r="L64" s="831"/>
      <c r="M64" s="570" t="str">
        <f>IFERROR(VLOOKUP(O64,Presentación!$AL$8:$AM$586,2,FALSE),"")</f>
        <v/>
      </c>
      <c r="N64" s="572"/>
      <c r="O64" s="763"/>
      <c r="P64" s="764"/>
      <c r="Q64" s="765"/>
      <c r="R64" s="763"/>
      <c r="S64" s="764"/>
      <c r="T64" s="765"/>
      <c r="U64" s="830"/>
      <c r="V64" s="562"/>
      <c r="W64" s="831"/>
      <c r="X64" s="85" t="s">
        <v>529</v>
      </c>
      <c r="Y64" s="830"/>
      <c r="Z64" s="562"/>
      <c r="AA64" s="831"/>
      <c r="AB64" s="830"/>
      <c r="AC64" s="562"/>
      <c r="AD64" s="831"/>
      <c r="AE64" s="1186"/>
      <c r="AF64" s="1187"/>
      <c r="AG64" s="1188"/>
      <c r="AH64" s="1186"/>
      <c r="AI64" s="1187"/>
      <c r="AJ64" s="1188"/>
      <c r="AK64" s="830"/>
      <c r="AL64" s="831"/>
      <c r="AP64" s="1169">
        <f t="shared" si="5"/>
        <v>0</v>
      </c>
      <c r="AQ64" s="1169"/>
      <c r="AR64" s="1169">
        <f t="shared" si="6"/>
        <v>0</v>
      </c>
      <c r="AS64" s="1169"/>
      <c r="AU64" s="699">
        <f t="shared" si="7"/>
        <v>0</v>
      </c>
      <c r="AV64" s="696"/>
      <c r="AW64" s="699">
        <f t="shared" si="8"/>
        <v>0</v>
      </c>
      <c r="AX64" s="700"/>
      <c r="AY64" s="699">
        <f t="shared" si="9"/>
        <v>0</v>
      </c>
      <c r="AZ64" s="700"/>
      <c r="BA64" s="699" t="str">
        <f t="shared" si="10"/>
        <v/>
      </c>
      <c r="BB64" s="700"/>
      <c r="BC64" s="1170" t="b">
        <f>IF(
   OR(AB64="",AB64="NS",AB64="24 hrs",AB64="00:00 - 24:00",AB64="00:00-24:00",AB64="0:00 - 24:00",AB64="0:00-24:00"),
   TRUE,
   AND(
      NOT(ISERROR(FIND(":",TRIM(AU64)))),
      ISNUMBER(VALUE(LEFT(TRIM(AU64),FIND(":",TRIM(AU64))-1))),
      ISNUMBER(VALUE(RIGHT(TRIM(AU64),LEN(TRIM(AU64))-FIND(":",TRIM(AU64))))),
      VALUE(LEFT(TRIM(AU64),FIND(":",TRIM(AU64))-1))&gt;=0,
      VALUE(LEFT(TRIM(AU64),FIND(":",TRIM(AU64))-1))&lt;=23,
      VALUE(RIGHT(TRIM(AU64),LEN(TRIM(AU64))-FIND(":",TRIM(AU64))))&gt;=0,
      VALUE(RIGHT(TRIM(AU64),LEN(TRIM(AU64))-FIND(":",TRIM(AU64))))&lt;=59,
      ISNUMBER(VALUE(TRIM(AU64))),
      VALUE(TRIM(AU64))&gt;=0,
      VALUE(TRIM(AU64))&lt;1,
      NOT(ISERROR(FIND(":",TRIM(AW64)))),
      ISNUMBER(VALUE(LEFT(TRIM(AW64),FIND(":",TRIM(AW64))-1))),
      ISNUMBER(VALUE(RIGHT(TRIM(AW64),LEN(TRIM(AW64))-FIND(":",TRIM(AW64))))),
      VALUE(LEFT(TRIM(AW64),FIND(":",TRIM(AW64))-1))&gt;=0,
      VALUE(LEFT(TRIM(AW64),FIND(":",TRIM(AW64))-1))&lt;=23,
      VALUE(RIGHT(TRIM(AW64),LEN(TRIM(AW64))-FIND(":",TRIM(AW64))))&gt;=0,
      VALUE(RIGHT(TRIM(AW64),LEN(TRIM(AW64))-FIND(":",TRIM(AW64))))&lt;=59,
      ISNUMBER(VALUE(TRIM(AW64))),
      VALUE(TRIM(AW64))&gt;=0,
      VALUE(TRIM(AW64))&lt;1,
      VALUE(TRIM(AU64))&lt;VALUE(TRIM(AW64)),
      IF(
         OR(TRIM(AY64)="",TRIM(BA64)=""),
         TRUE,
         AND(
            NOT(ISERROR(FIND(":",TRIM(AY64)))),
            ISNUMBER(VALUE(LEFT(TRIM(AY64),FIND(":",TRIM(AY64))-1))),
            ISNUMBER(VALUE(RIGHT(TRIM(AY64),LEN(TRIM(AY64))-FIND(":",TRIM(AY64))))),
            VALUE(LEFT(TRIM(AY64),FIND(":",TRIM(AY64))-1))&gt;=0,
            VALUE(LEFT(TRIM(AY64),FIND(":",TRIM(AY64))-1))&lt;=23,
            VALUE(RIGHT(TRIM(AY64),LEN(TRIM(AY64))-FIND(":",TRIM(AY64))))&gt;=0,
            VALUE(RIGHT(TRIM(AY64),LEN(TRIM(AY64))-FIND(":",TRIM(AY64))))&lt;=59,
            ISNUMBER(VALUE(TRIM(AY64))),
            VALUE(TRIM(AY64))&gt;=0,
            VALUE(TRIM(AY64))&lt;1,
            NOT(ISERROR(FIND(":",TRIM(BA64)))),
            ISNUMBER(VALUE(LEFT(TRIM(BA64),FIND(":",TRIM(BA64))-1))),
            ISNUMBER(VALUE(RIGHT(TRIM(BA64),LEN(TRIM(BA64))-FIND(":",TRIM(BA64))))),
            VALUE(LEFT(TRIM(BA64),FIND(":",TRIM(BA64))-1))&gt;=0,
            VALUE(LEFT(TRIM(BA64),FIND(":",TRIM(BA64))-1))&lt;=23,
            VALUE(RIGHT(TRIM(BA64),LEN(TRIM(BA64))-FIND(":",TRIM(BA64))))&gt;=0,
            VALUE(RIGHT(TRIM(BA64),LEN(TRIM(BA64))-FIND(":",TRIM(BA64))))&lt;=59,
            ISNUMBER(VALUE(TRIM(BA64))),
            VALUE(TRIM(BA64))&gt;=0,
            VALUE(TRIM(BA64))&lt;1,
            VALUE(TRIM(AY64))&lt;VALUE(TRIM(BA64)),
            IF(
               NOT(ISERROR(FIND("(",#REF!))),
               TRUE,
               VALUE(TRIM(AW64))&lt;=VALUE(TRIM(AY64))
            )
         )
      )
   )
)</f>
        <v>1</v>
      </c>
      <c r="BD64" s="1171"/>
      <c r="BE64" s="560">
        <f t="shared" si="11"/>
        <v>0</v>
      </c>
      <c r="BF64" s="560"/>
      <c r="BH64" s="510">
        <f t="shared" si="13"/>
        <v>0</v>
      </c>
      <c r="BI64" s="505"/>
      <c r="BK64" s="1161">
        <f t="shared" si="14"/>
        <v>0</v>
      </c>
      <c r="BL64" s="1161"/>
      <c r="BM64" s="560">
        <f t="shared" si="15"/>
        <v>0</v>
      </c>
      <c r="BN64" s="560"/>
      <c r="BP64" s="560" t="str">
        <f t="shared" si="16"/>
        <v/>
      </c>
      <c r="BQ64" s="560"/>
      <c r="BR64" s="560">
        <f t="shared" si="17"/>
        <v>0</v>
      </c>
      <c r="BS64" s="560"/>
      <c r="BX64" s="560">
        <f t="shared" si="12"/>
        <v>0</v>
      </c>
      <c r="BY64" s="560"/>
    </row>
    <row r="65" spans="2:77" ht="15" customHeight="1">
      <c r="B65" s="48"/>
      <c r="C65" s="82" t="s">
        <v>122</v>
      </c>
      <c r="D65" s="792" t="str">
        <f>IF(CNGE_2026_M3_Secc1!D101="","",CNGE_2026_M3_Secc1!D101)</f>
        <v/>
      </c>
      <c r="E65" s="793"/>
      <c r="F65" s="793"/>
      <c r="G65" s="794"/>
      <c r="H65" s="570" t="str">
        <f>IF(CNGE_2026_M3_Secc1!K101="","",CNGE_2026_M3_Secc1!K101)</f>
        <v/>
      </c>
      <c r="I65" s="572"/>
      <c r="J65" s="830"/>
      <c r="K65" s="562"/>
      <c r="L65" s="831"/>
      <c r="M65" s="570" t="str">
        <f>IFERROR(VLOOKUP(O65,Presentación!$AL$8:$AM$586,2,FALSE),"")</f>
        <v/>
      </c>
      <c r="N65" s="572"/>
      <c r="O65" s="763"/>
      <c r="P65" s="764"/>
      <c r="Q65" s="765"/>
      <c r="R65" s="763"/>
      <c r="S65" s="764"/>
      <c r="T65" s="765"/>
      <c r="U65" s="830"/>
      <c r="V65" s="562"/>
      <c r="W65" s="831"/>
      <c r="X65" s="85" t="s">
        <v>529</v>
      </c>
      <c r="Y65" s="830"/>
      <c r="Z65" s="562"/>
      <c r="AA65" s="831"/>
      <c r="AB65" s="830"/>
      <c r="AC65" s="562"/>
      <c r="AD65" s="831"/>
      <c r="AE65" s="1186"/>
      <c r="AF65" s="1187"/>
      <c r="AG65" s="1188"/>
      <c r="AH65" s="1186"/>
      <c r="AI65" s="1187"/>
      <c r="AJ65" s="1188"/>
      <c r="AK65" s="830"/>
      <c r="AL65" s="831"/>
      <c r="AP65" s="1169">
        <f t="shared" si="5"/>
        <v>0</v>
      </c>
      <c r="AQ65" s="1169"/>
      <c r="AR65" s="1169">
        <f t="shared" si="6"/>
        <v>0</v>
      </c>
      <c r="AS65" s="1169"/>
      <c r="AU65" s="699">
        <f t="shared" si="7"/>
        <v>0</v>
      </c>
      <c r="AV65" s="696"/>
      <c r="AW65" s="699">
        <f t="shared" si="8"/>
        <v>0</v>
      </c>
      <c r="AX65" s="700"/>
      <c r="AY65" s="699">
        <f t="shared" si="9"/>
        <v>0</v>
      </c>
      <c r="AZ65" s="700"/>
      <c r="BA65" s="699" t="str">
        <f t="shared" si="10"/>
        <v/>
      </c>
      <c r="BB65" s="700"/>
      <c r="BC65" s="1170" t="b">
        <f>IF(
   OR(AB65="",AB65="NS",AB65="24 hrs",AB65="00:00 - 24:00",AB65="00:00-24:00",AB65="0:00 - 24:00",AB65="0:00-24:00"),
   TRUE,
   AND(
      NOT(ISERROR(FIND(":",TRIM(AU65)))),
      ISNUMBER(VALUE(LEFT(TRIM(AU65),FIND(":",TRIM(AU65))-1))),
      ISNUMBER(VALUE(RIGHT(TRIM(AU65),LEN(TRIM(AU65))-FIND(":",TRIM(AU65))))),
      VALUE(LEFT(TRIM(AU65),FIND(":",TRIM(AU65))-1))&gt;=0,
      VALUE(LEFT(TRIM(AU65),FIND(":",TRIM(AU65))-1))&lt;=23,
      VALUE(RIGHT(TRIM(AU65),LEN(TRIM(AU65))-FIND(":",TRIM(AU65))))&gt;=0,
      VALUE(RIGHT(TRIM(AU65),LEN(TRIM(AU65))-FIND(":",TRIM(AU65))))&lt;=59,
      ISNUMBER(VALUE(TRIM(AU65))),
      VALUE(TRIM(AU65))&gt;=0,
      VALUE(TRIM(AU65))&lt;1,
      NOT(ISERROR(FIND(":",TRIM(AW65)))),
      ISNUMBER(VALUE(LEFT(TRIM(AW65),FIND(":",TRIM(AW65))-1))),
      ISNUMBER(VALUE(RIGHT(TRIM(AW65),LEN(TRIM(AW65))-FIND(":",TRIM(AW65))))),
      VALUE(LEFT(TRIM(AW65),FIND(":",TRIM(AW65))-1))&gt;=0,
      VALUE(LEFT(TRIM(AW65),FIND(":",TRIM(AW65))-1))&lt;=23,
      VALUE(RIGHT(TRIM(AW65),LEN(TRIM(AW65))-FIND(":",TRIM(AW65))))&gt;=0,
      VALUE(RIGHT(TRIM(AW65),LEN(TRIM(AW65))-FIND(":",TRIM(AW65))))&lt;=59,
      ISNUMBER(VALUE(TRIM(AW65))),
      VALUE(TRIM(AW65))&gt;=0,
      VALUE(TRIM(AW65))&lt;1,
      VALUE(TRIM(AU65))&lt;VALUE(TRIM(AW65)),
      IF(
         OR(TRIM(AY65)="",TRIM(BA65)=""),
         TRUE,
         AND(
            NOT(ISERROR(FIND(":",TRIM(AY65)))),
            ISNUMBER(VALUE(LEFT(TRIM(AY65),FIND(":",TRIM(AY65))-1))),
            ISNUMBER(VALUE(RIGHT(TRIM(AY65),LEN(TRIM(AY65))-FIND(":",TRIM(AY65))))),
            VALUE(LEFT(TRIM(AY65),FIND(":",TRIM(AY65))-1))&gt;=0,
            VALUE(LEFT(TRIM(AY65),FIND(":",TRIM(AY65))-1))&lt;=23,
            VALUE(RIGHT(TRIM(AY65),LEN(TRIM(AY65))-FIND(":",TRIM(AY65))))&gt;=0,
            VALUE(RIGHT(TRIM(AY65),LEN(TRIM(AY65))-FIND(":",TRIM(AY65))))&lt;=59,
            ISNUMBER(VALUE(TRIM(AY65))),
            VALUE(TRIM(AY65))&gt;=0,
            VALUE(TRIM(AY65))&lt;1,
            NOT(ISERROR(FIND(":",TRIM(BA65)))),
            ISNUMBER(VALUE(LEFT(TRIM(BA65),FIND(":",TRIM(BA65))-1))),
            ISNUMBER(VALUE(RIGHT(TRIM(BA65),LEN(TRIM(BA65))-FIND(":",TRIM(BA65))))),
            VALUE(LEFT(TRIM(BA65),FIND(":",TRIM(BA65))-1))&gt;=0,
            VALUE(LEFT(TRIM(BA65),FIND(":",TRIM(BA65))-1))&lt;=23,
            VALUE(RIGHT(TRIM(BA65),LEN(TRIM(BA65))-FIND(":",TRIM(BA65))))&gt;=0,
            VALUE(RIGHT(TRIM(BA65),LEN(TRIM(BA65))-FIND(":",TRIM(BA65))))&lt;=59,
            ISNUMBER(VALUE(TRIM(BA65))),
            VALUE(TRIM(BA65))&gt;=0,
            VALUE(TRIM(BA65))&lt;1,
            VALUE(TRIM(AY65))&lt;VALUE(TRIM(BA65)),
            IF(
               NOT(ISERROR(FIND("(",#REF!))),
               TRUE,
               VALUE(TRIM(AW65))&lt;=VALUE(TRIM(AY65))
            )
         )
      )
   )
)</f>
        <v>1</v>
      </c>
      <c r="BD65" s="1171"/>
      <c r="BE65" s="560">
        <f t="shared" si="11"/>
        <v>0</v>
      </c>
      <c r="BF65" s="560"/>
      <c r="BH65" s="510">
        <f t="shared" si="13"/>
        <v>0</v>
      </c>
      <c r="BI65" s="505"/>
      <c r="BK65" s="1161">
        <f t="shared" si="14"/>
        <v>0</v>
      </c>
      <c r="BL65" s="1161"/>
      <c r="BM65" s="560">
        <f t="shared" si="15"/>
        <v>0</v>
      </c>
      <c r="BN65" s="560"/>
      <c r="BP65" s="560" t="str">
        <f t="shared" si="16"/>
        <v/>
      </c>
      <c r="BQ65" s="560"/>
      <c r="BR65" s="560">
        <f t="shared" si="17"/>
        <v>0</v>
      </c>
      <c r="BS65" s="560"/>
      <c r="BX65" s="560">
        <f t="shared" si="12"/>
        <v>0</v>
      </c>
      <c r="BY65" s="560"/>
    </row>
    <row r="66" spans="2:77" ht="15" customHeight="1">
      <c r="B66" s="48"/>
      <c r="C66" s="82" t="s">
        <v>123</v>
      </c>
      <c r="D66" s="792" t="str">
        <f>IF(CNGE_2026_M3_Secc1!D102="","",CNGE_2026_M3_Secc1!D102)</f>
        <v/>
      </c>
      <c r="E66" s="793"/>
      <c r="F66" s="793"/>
      <c r="G66" s="794"/>
      <c r="H66" s="570" t="str">
        <f>IF(CNGE_2026_M3_Secc1!K102="","",CNGE_2026_M3_Secc1!K102)</f>
        <v/>
      </c>
      <c r="I66" s="572"/>
      <c r="J66" s="830"/>
      <c r="K66" s="562"/>
      <c r="L66" s="831"/>
      <c r="M66" s="570" t="str">
        <f>IFERROR(VLOOKUP(O66,Presentación!$AL$8:$AM$586,2,FALSE),"")</f>
        <v/>
      </c>
      <c r="N66" s="572"/>
      <c r="O66" s="763"/>
      <c r="P66" s="764"/>
      <c r="Q66" s="765"/>
      <c r="R66" s="763"/>
      <c r="S66" s="764"/>
      <c r="T66" s="765"/>
      <c r="U66" s="830"/>
      <c r="V66" s="562"/>
      <c r="W66" s="831"/>
      <c r="X66" s="85" t="s">
        <v>529</v>
      </c>
      <c r="Y66" s="830"/>
      <c r="Z66" s="562"/>
      <c r="AA66" s="831"/>
      <c r="AB66" s="830"/>
      <c r="AC66" s="562"/>
      <c r="AD66" s="831"/>
      <c r="AE66" s="1186"/>
      <c r="AF66" s="1187"/>
      <c r="AG66" s="1188"/>
      <c r="AH66" s="1186"/>
      <c r="AI66" s="1187"/>
      <c r="AJ66" s="1188"/>
      <c r="AK66" s="830"/>
      <c r="AL66" s="831"/>
      <c r="AP66" s="1169">
        <f t="shared" si="5"/>
        <v>0</v>
      </c>
      <c r="AQ66" s="1169"/>
      <c r="AR66" s="1169">
        <f t="shared" si="6"/>
        <v>0</v>
      </c>
      <c r="AS66" s="1169"/>
      <c r="AU66" s="699">
        <f t="shared" si="7"/>
        <v>0</v>
      </c>
      <c r="AV66" s="696"/>
      <c r="AW66" s="699">
        <f t="shared" si="8"/>
        <v>0</v>
      </c>
      <c r="AX66" s="700"/>
      <c r="AY66" s="699">
        <f t="shared" si="9"/>
        <v>0</v>
      </c>
      <c r="AZ66" s="700"/>
      <c r="BA66" s="699" t="str">
        <f t="shared" si="10"/>
        <v/>
      </c>
      <c r="BB66" s="700"/>
      <c r="BC66" s="1170" t="b">
        <f>IF(
   OR(AB66="",AB66="NS",AB66="24 hrs",AB66="00:00 - 24:00",AB66="00:00-24:00",AB66="0:00 - 24:00",AB66="0:00-24:00"),
   TRUE,
   AND(
      NOT(ISERROR(FIND(":",TRIM(AU66)))),
      ISNUMBER(VALUE(LEFT(TRIM(AU66),FIND(":",TRIM(AU66))-1))),
      ISNUMBER(VALUE(RIGHT(TRIM(AU66),LEN(TRIM(AU66))-FIND(":",TRIM(AU66))))),
      VALUE(LEFT(TRIM(AU66),FIND(":",TRIM(AU66))-1))&gt;=0,
      VALUE(LEFT(TRIM(AU66),FIND(":",TRIM(AU66))-1))&lt;=23,
      VALUE(RIGHT(TRIM(AU66),LEN(TRIM(AU66))-FIND(":",TRIM(AU66))))&gt;=0,
      VALUE(RIGHT(TRIM(AU66),LEN(TRIM(AU66))-FIND(":",TRIM(AU66))))&lt;=59,
      ISNUMBER(VALUE(TRIM(AU66))),
      VALUE(TRIM(AU66))&gt;=0,
      VALUE(TRIM(AU66))&lt;1,
      NOT(ISERROR(FIND(":",TRIM(AW66)))),
      ISNUMBER(VALUE(LEFT(TRIM(AW66),FIND(":",TRIM(AW66))-1))),
      ISNUMBER(VALUE(RIGHT(TRIM(AW66),LEN(TRIM(AW66))-FIND(":",TRIM(AW66))))),
      VALUE(LEFT(TRIM(AW66),FIND(":",TRIM(AW66))-1))&gt;=0,
      VALUE(LEFT(TRIM(AW66),FIND(":",TRIM(AW66))-1))&lt;=23,
      VALUE(RIGHT(TRIM(AW66),LEN(TRIM(AW66))-FIND(":",TRIM(AW66))))&gt;=0,
      VALUE(RIGHT(TRIM(AW66),LEN(TRIM(AW66))-FIND(":",TRIM(AW66))))&lt;=59,
      ISNUMBER(VALUE(TRIM(AW66))),
      VALUE(TRIM(AW66))&gt;=0,
      VALUE(TRIM(AW66))&lt;1,
      VALUE(TRIM(AU66))&lt;VALUE(TRIM(AW66)),
      IF(
         OR(TRIM(AY66)="",TRIM(BA66)=""),
         TRUE,
         AND(
            NOT(ISERROR(FIND(":",TRIM(AY66)))),
            ISNUMBER(VALUE(LEFT(TRIM(AY66),FIND(":",TRIM(AY66))-1))),
            ISNUMBER(VALUE(RIGHT(TRIM(AY66),LEN(TRIM(AY66))-FIND(":",TRIM(AY66))))),
            VALUE(LEFT(TRIM(AY66),FIND(":",TRIM(AY66))-1))&gt;=0,
            VALUE(LEFT(TRIM(AY66),FIND(":",TRIM(AY66))-1))&lt;=23,
            VALUE(RIGHT(TRIM(AY66),LEN(TRIM(AY66))-FIND(":",TRIM(AY66))))&gt;=0,
            VALUE(RIGHT(TRIM(AY66),LEN(TRIM(AY66))-FIND(":",TRIM(AY66))))&lt;=59,
            ISNUMBER(VALUE(TRIM(AY66))),
            VALUE(TRIM(AY66))&gt;=0,
            VALUE(TRIM(AY66))&lt;1,
            NOT(ISERROR(FIND(":",TRIM(BA66)))),
            ISNUMBER(VALUE(LEFT(TRIM(BA66),FIND(":",TRIM(BA66))-1))),
            ISNUMBER(VALUE(RIGHT(TRIM(BA66),LEN(TRIM(BA66))-FIND(":",TRIM(BA66))))),
            VALUE(LEFT(TRIM(BA66),FIND(":",TRIM(BA66))-1))&gt;=0,
            VALUE(LEFT(TRIM(BA66),FIND(":",TRIM(BA66))-1))&lt;=23,
            VALUE(RIGHT(TRIM(BA66),LEN(TRIM(BA66))-FIND(":",TRIM(BA66))))&gt;=0,
            VALUE(RIGHT(TRIM(BA66),LEN(TRIM(BA66))-FIND(":",TRIM(BA66))))&lt;=59,
            ISNUMBER(VALUE(TRIM(BA66))),
            VALUE(TRIM(BA66))&gt;=0,
            VALUE(TRIM(BA66))&lt;1,
            VALUE(TRIM(AY66))&lt;VALUE(TRIM(BA66)),
            IF(
               NOT(ISERROR(FIND("(",#REF!))),
               TRUE,
               VALUE(TRIM(AW66))&lt;=VALUE(TRIM(AY66))
            )
         )
      )
   )
)</f>
        <v>1</v>
      </c>
      <c r="BD66" s="1171"/>
      <c r="BE66" s="560">
        <f t="shared" si="11"/>
        <v>0</v>
      </c>
      <c r="BF66" s="560"/>
      <c r="BH66" s="510">
        <f t="shared" si="13"/>
        <v>0</v>
      </c>
      <c r="BI66" s="505"/>
      <c r="BK66" s="1161">
        <f t="shared" si="14"/>
        <v>0</v>
      </c>
      <c r="BL66" s="1161"/>
      <c r="BM66" s="560">
        <f t="shared" si="15"/>
        <v>0</v>
      </c>
      <c r="BN66" s="560"/>
      <c r="BP66" s="560" t="str">
        <f t="shared" si="16"/>
        <v/>
      </c>
      <c r="BQ66" s="560"/>
      <c r="BR66" s="560">
        <f t="shared" si="17"/>
        <v>0</v>
      </c>
      <c r="BS66" s="560"/>
      <c r="BX66" s="560">
        <f t="shared" si="12"/>
        <v>0</v>
      </c>
      <c r="BY66" s="560"/>
    </row>
    <row r="67" spans="2:77" ht="15" customHeight="1">
      <c r="B67" s="48"/>
      <c r="C67" s="82" t="s">
        <v>124</v>
      </c>
      <c r="D67" s="792" t="str">
        <f>IF(CNGE_2026_M3_Secc1!D103="","",CNGE_2026_M3_Secc1!D103)</f>
        <v/>
      </c>
      <c r="E67" s="793"/>
      <c r="F67" s="793"/>
      <c r="G67" s="794"/>
      <c r="H67" s="570" t="str">
        <f>IF(CNGE_2026_M3_Secc1!K103="","",CNGE_2026_M3_Secc1!K103)</f>
        <v/>
      </c>
      <c r="I67" s="572"/>
      <c r="J67" s="830"/>
      <c r="K67" s="562"/>
      <c r="L67" s="831"/>
      <c r="M67" s="570" t="str">
        <f>IFERROR(VLOOKUP(O67,Presentación!$AL$8:$AM$586,2,FALSE),"")</f>
        <v/>
      </c>
      <c r="N67" s="572"/>
      <c r="O67" s="763"/>
      <c r="P67" s="764"/>
      <c r="Q67" s="765"/>
      <c r="R67" s="763"/>
      <c r="S67" s="764"/>
      <c r="T67" s="765"/>
      <c r="U67" s="830"/>
      <c r="V67" s="562"/>
      <c r="W67" s="831"/>
      <c r="X67" s="85" t="s">
        <v>529</v>
      </c>
      <c r="Y67" s="830"/>
      <c r="Z67" s="562"/>
      <c r="AA67" s="831"/>
      <c r="AB67" s="830"/>
      <c r="AC67" s="562"/>
      <c r="AD67" s="831"/>
      <c r="AE67" s="1186"/>
      <c r="AF67" s="1187"/>
      <c r="AG67" s="1188"/>
      <c r="AH67" s="1186"/>
      <c r="AI67" s="1187"/>
      <c r="AJ67" s="1188"/>
      <c r="AK67" s="830"/>
      <c r="AL67" s="831"/>
      <c r="AP67" s="1169">
        <f t="shared" si="5"/>
        <v>0</v>
      </c>
      <c r="AQ67" s="1169"/>
      <c r="AR67" s="1169">
        <f t="shared" si="6"/>
        <v>0</v>
      </c>
      <c r="AS67" s="1169"/>
      <c r="AU67" s="699">
        <f t="shared" si="7"/>
        <v>0</v>
      </c>
      <c r="AV67" s="696"/>
      <c r="AW67" s="699">
        <f t="shared" si="8"/>
        <v>0</v>
      </c>
      <c r="AX67" s="700"/>
      <c r="AY67" s="699">
        <f t="shared" si="9"/>
        <v>0</v>
      </c>
      <c r="AZ67" s="700"/>
      <c r="BA67" s="699" t="str">
        <f t="shared" si="10"/>
        <v/>
      </c>
      <c r="BB67" s="700"/>
      <c r="BC67" s="1170" t="b">
        <f>IF(
   OR(AB67="",AB67="NS",AB67="24 hrs",AB67="00:00 - 24:00",AB67="00:00-24:00",AB67="0:00 - 24:00",AB67="0:00-24:00"),
   TRUE,
   AND(
      NOT(ISERROR(FIND(":",TRIM(AU67)))),
      ISNUMBER(VALUE(LEFT(TRIM(AU67),FIND(":",TRIM(AU67))-1))),
      ISNUMBER(VALUE(RIGHT(TRIM(AU67),LEN(TRIM(AU67))-FIND(":",TRIM(AU67))))),
      VALUE(LEFT(TRIM(AU67),FIND(":",TRIM(AU67))-1))&gt;=0,
      VALUE(LEFT(TRIM(AU67),FIND(":",TRIM(AU67))-1))&lt;=23,
      VALUE(RIGHT(TRIM(AU67),LEN(TRIM(AU67))-FIND(":",TRIM(AU67))))&gt;=0,
      VALUE(RIGHT(TRIM(AU67),LEN(TRIM(AU67))-FIND(":",TRIM(AU67))))&lt;=59,
      ISNUMBER(VALUE(TRIM(AU67))),
      VALUE(TRIM(AU67))&gt;=0,
      VALUE(TRIM(AU67))&lt;1,
      NOT(ISERROR(FIND(":",TRIM(AW67)))),
      ISNUMBER(VALUE(LEFT(TRIM(AW67),FIND(":",TRIM(AW67))-1))),
      ISNUMBER(VALUE(RIGHT(TRIM(AW67),LEN(TRIM(AW67))-FIND(":",TRIM(AW67))))),
      VALUE(LEFT(TRIM(AW67),FIND(":",TRIM(AW67))-1))&gt;=0,
      VALUE(LEFT(TRIM(AW67),FIND(":",TRIM(AW67))-1))&lt;=23,
      VALUE(RIGHT(TRIM(AW67),LEN(TRIM(AW67))-FIND(":",TRIM(AW67))))&gt;=0,
      VALUE(RIGHT(TRIM(AW67),LEN(TRIM(AW67))-FIND(":",TRIM(AW67))))&lt;=59,
      ISNUMBER(VALUE(TRIM(AW67))),
      VALUE(TRIM(AW67))&gt;=0,
      VALUE(TRIM(AW67))&lt;1,
      VALUE(TRIM(AU67))&lt;VALUE(TRIM(AW67)),
      IF(
         OR(TRIM(AY67)="",TRIM(BA67)=""),
         TRUE,
         AND(
            NOT(ISERROR(FIND(":",TRIM(AY67)))),
            ISNUMBER(VALUE(LEFT(TRIM(AY67),FIND(":",TRIM(AY67))-1))),
            ISNUMBER(VALUE(RIGHT(TRIM(AY67),LEN(TRIM(AY67))-FIND(":",TRIM(AY67))))),
            VALUE(LEFT(TRIM(AY67),FIND(":",TRIM(AY67))-1))&gt;=0,
            VALUE(LEFT(TRIM(AY67),FIND(":",TRIM(AY67))-1))&lt;=23,
            VALUE(RIGHT(TRIM(AY67),LEN(TRIM(AY67))-FIND(":",TRIM(AY67))))&gt;=0,
            VALUE(RIGHT(TRIM(AY67),LEN(TRIM(AY67))-FIND(":",TRIM(AY67))))&lt;=59,
            ISNUMBER(VALUE(TRIM(AY67))),
            VALUE(TRIM(AY67))&gt;=0,
            VALUE(TRIM(AY67))&lt;1,
            NOT(ISERROR(FIND(":",TRIM(BA67)))),
            ISNUMBER(VALUE(LEFT(TRIM(BA67),FIND(":",TRIM(BA67))-1))),
            ISNUMBER(VALUE(RIGHT(TRIM(BA67),LEN(TRIM(BA67))-FIND(":",TRIM(BA67))))),
            VALUE(LEFT(TRIM(BA67),FIND(":",TRIM(BA67))-1))&gt;=0,
            VALUE(LEFT(TRIM(BA67),FIND(":",TRIM(BA67))-1))&lt;=23,
            VALUE(RIGHT(TRIM(BA67),LEN(TRIM(BA67))-FIND(":",TRIM(BA67))))&gt;=0,
            VALUE(RIGHT(TRIM(BA67),LEN(TRIM(BA67))-FIND(":",TRIM(BA67))))&lt;=59,
            ISNUMBER(VALUE(TRIM(BA67))),
            VALUE(TRIM(BA67))&gt;=0,
            VALUE(TRIM(BA67))&lt;1,
            VALUE(TRIM(AY67))&lt;VALUE(TRIM(BA67)),
            IF(
               NOT(ISERROR(FIND("(",#REF!))),
               TRUE,
               VALUE(TRIM(AW67))&lt;=VALUE(TRIM(AY67))
            )
         )
      )
   )
)</f>
        <v>1</v>
      </c>
      <c r="BD67" s="1171"/>
      <c r="BE67" s="560">
        <f t="shared" si="11"/>
        <v>0</v>
      </c>
      <c r="BF67" s="560"/>
      <c r="BH67" s="510">
        <f t="shared" si="13"/>
        <v>0</v>
      </c>
      <c r="BI67" s="505"/>
      <c r="BK67" s="1161">
        <f t="shared" si="14"/>
        <v>0</v>
      </c>
      <c r="BL67" s="1161"/>
      <c r="BM67" s="560">
        <f t="shared" si="15"/>
        <v>0</v>
      </c>
      <c r="BN67" s="560"/>
      <c r="BP67" s="560" t="str">
        <f t="shared" si="16"/>
        <v/>
      </c>
      <c r="BQ67" s="560"/>
      <c r="BR67" s="560">
        <f t="shared" si="17"/>
        <v>0</v>
      </c>
      <c r="BS67" s="560"/>
      <c r="BX67" s="560">
        <f t="shared" si="12"/>
        <v>0</v>
      </c>
      <c r="BY67" s="560"/>
    </row>
    <row r="68" spans="2:77" ht="15" customHeight="1">
      <c r="B68" s="48"/>
      <c r="C68" s="82" t="s">
        <v>125</v>
      </c>
      <c r="D68" s="792" t="str">
        <f>IF(CNGE_2026_M3_Secc1!D104="","",CNGE_2026_M3_Secc1!D104)</f>
        <v/>
      </c>
      <c r="E68" s="793"/>
      <c r="F68" s="793"/>
      <c r="G68" s="794"/>
      <c r="H68" s="570" t="str">
        <f>IF(CNGE_2026_M3_Secc1!K104="","",CNGE_2026_M3_Secc1!K104)</f>
        <v/>
      </c>
      <c r="I68" s="572"/>
      <c r="J68" s="830"/>
      <c r="K68" s="562"/>
      <c r="L68" s="831"/>
      <c r="M68" s="570" t="str">
        <f>IFERROR(VLOOKUP(O68,Presentación!$AL$8:$AM$586,2,FALSE),"")</f>
        <v/>
      </c>
      <c r="N68" s="572"/>
      <c r="O68" s="763"/>
      <c r="P68" s="764"/>
      <c r="Q68" s="765"/>
      <c r="R68" s="763"/>
      <c r="S68" s="764"/>
      <c r="T68" s="765"/>
      <c r="U68" s="830"/>
      <c r="V68" s="562"/>
      <c r="W68" s="831"/>
      <c r="X68" s="85" t="s">
        <v>529</v>
      </c>
      <c r="Y68" s="830"/>
      <c r="Z68" s="562"/>
      <c r="AA68" s="831"/>
      <c r="AB68" s="830"/>
      <c r="AC68" s="562"/>
      <c r="AD68" s="831"/>
      <c r="AE68" s="1186"/>
      <c r="AF68" s="1187"/>
      <c r="AG68" s="1188"/>
      <c r="AH68" s="1186"/>
      <c r="AI68" s="1187"/>
      <c r="AJ68" s="1188"/>
      <c r="AK68" s="830"/>
      <c r="AL68" s="831"/>
      <c r="AP68" s="1169">
        <f t="shared" si="5"/>
        <v>0</v>
      </c>
      <c r="AQ68" s="1169"/>
      <c r="AR68" s="1169">
        <f t="shared" si="6"/>
        <v>0</v>
      </c>
      <c r="AS68" s="1169"/>
      <c r="AU68" s="699">
        <f t="shared" si="7"/>
        <v>0</v>
      </c>
      <c r="AV68" s="696"/>
      <c r="AW68" s="699">
        <f t="shared" si="8"/>
        <v>0</v>
      </c>
      <c r="AX68" s="700"/>
      <c r="AY68" s="699">
        <f t="shared" si="9"/>
        <v>0</v>
      </c>
      <c r="AZ68" s="700"/>
      <c r="BA68" s="699" t="str">
        <f t="shared" si="10"/>
        <v/>
      </c>
      <c r="BB68" s="700"/>
      <c r="BC68" s="1170" t="b">
        <f>IF(
   OR(AB68="",AB68="NS",AB68="24 hrs",AB68="00:00 - 24:00",AB68="00:00-24:00",AB68="0:00 - 24:00",AB68="0:00-24:00"),
   TRUE,
   AND(
      NOT(ISERROR(FIND(":",TRIM(AU68)))),
      ISNUMBER(VALUE(LEFT(TRIM(AU68),FIND(":",TRIM(AU68))-1))),
      ISNUMBER(VALUE(RIGHT(TRIM(AU68),LEN(TRIM(AU68))-FIND(":",TRIM(AU68))))),
      VALUE(LEFT(TRIM(AU68),FIND(":",TRIM(AU68))-1))&gt;=0,
      VALUE(LEFT(TRIM(AU68),FIND(":",TRIM(AU68))-1))&lt;=23,
      VALUE(RIGHT(TRIM(AU68),LEN(TRIM(AU68))-FIND(":",TRIM(AU68))))&gt;=0,
      VALUE(RIGHT(TRIM(AU68),LEN(TRIM(AU68))-FIND(":",TRIM(AU68))))&lt;=59,
      ISNUMBER(VALUE(TRIM(AU68))),
      VALUE(TRIM(AU68))&gt;=0,
      VALUE(TRIM(AU68))&lt;1,
      NOT(ISERROR(FIND(":",TRIM(AW68)))),
      ISNUMBER(VALUE(LEFT(TRIM(AW68),FIND(":",TRIM(AW68))-1))),
      ISNUMBER(VALUE(RIGHT(TRIM(AW68),LEN(TRIM(AW68))-FIND(":",TRIM(AW68))))),
      VALUE(LEFT(TRIM(AW68),FIND(":",TRIM(AW68))-1))&gt;=0,
      VALUE(LEFT(TRIM(AW68),FIND(":",TRIM(AW68))-1))&lt;=23,
      VALUE(RIGHT(TRIM(AW68),LEN(TRIM(AW68))-FIND(":",TRIM(AW68))))&gt;=0,
      VALUE(RIGHT(TRIM(AW68),LEN(TRIM(AW68))-FIND(":",TRIM(AW68))))&lt;=59,
      ISNUMBER(VALUE(TRIM(AW68))),
      VALUE(TRIM(AW68))&gt;=0,
      VALUE(TRIM(AW68))&lt;1,
      VALUE(TRIM(AU68))&lt;VALUE(TRIM(AW68)),
      IF(
         OR(TRIM(AY68)="",TRIM(BA68)=""),
         TRUE,
         AND(
            NOT(ISERROR(FIND(":",TRIM(AY68)))),
            ISNUMBER(VALUE(LEFT(TRIM(AY68),FIND(":",TRIM(AY68))-1))),
            ISNUMBER(VALUE(RIGHT(TRIM(AY68),LEN(TRIM(AY68))-FIND(":",TRIM(AY68))))),
            VALUE(LEFT(TRIM(AY68),FIND(":",TRIM(AY68))-1))&gt;=0,
            VALUE(LEFT(TRIM(AY68),FIND(":",TRIM(AY68))-1))&lt;=23,
            VALUE(RIGHT(TRIM(AY68),LEN(TRIM(AY68))-FIND(":",TRIM(AY68))))&gt;=0,
            VALUE(RIGHT(TRIM(AY68),LEN(TRIM(AY68))-FIND(":",TRIM(AY68))))&lt;=59,
            ISNUMBER(VALUE(TRIM(AY68))),
            VALUE(TRIM(AY68))&gt;=0,
            VALUE(TRIM(AY68))&lt;1,
            NOT(ISERROR(FIND(":",TRIM(BA68)))),
            ISNUMBER(VALUE(LEFT(TRIM(BA68),FIND(":",TRIM(BA68))-1))),
            ISNUMBER(VALUE(RIGHT(TRIM(BA68),LEN(TRIM(BA68))-FIND(":",TRIM(BA68))))),
            VALUE(LEFT(TRIM(BA68),FIND(":",TRIM(BA68))-1))&gt;=0,
            VALUE(LEFT(TRIM(BA68),FIND(":",TRIM(BA68))-1))&lt;=23,
            VALUE(RIGHT(TRIM(BA68),LEN(TRIM(BA68))-FIND(":",TRIM(BA68))))&gt;=0,
            VALUE(RIGHT(TRIM(BA68),LEN(TRIM(BA68))-FIND(":",TRIM(BA68))))&lt;=59,
            ISNUMBER(VALUE(TRIM(BA68))),
            VALUE(TRIM(BA68))&gt;=0,
            VALUE(TRIM(BA68))&lt;1,
            VALUE(TRIM(AY68))&lt;VALUE(TRIM(BA68)),
            IF(
               NOT(ISERROR(FIND("(",#REF!))),
               TRUE,
               VALUE(TRIM(AW68))&lt;=VALUE(TRIM(AY68))
            )
         )
      )
   )
)</f>
        <v>1</v>
      </c>
      <c r="BD68" s="1171"/>
      <c r="BE68" s="560">
        <f t="shared" si="11"/>
        <v>0</v>
      </c>
      <c r="BF68" s="560"/>
      <c r="BH68" s="510">
        <f t="shared" si="13"/>
        <v>0</v>
      </c>
      <c r="BI68" s="505"/>
      <c r="BK68" s="1161">
        <f t="shared" si="14"/>
        <v>0</v>
      </c>
      <c r="BL68" s="1161"/>
      <c r="BM68" s="560">
        <f t="shared" si="15"/>
        <v>0</v>
      </c>
      <c r="BN68" s="560"/>
      <c r="BP68" s="560" t="str">
        <f t="shared" si="16"/>
        <v/>
      </c>
      <c r="BQ68" s="560"/>
      <c r="BR68" s="560">
        <f t="shared" si="17"/>
        <v>0</v>
      </c>
      <c r="BS68" s="560"/>
      <c r="BX68" s="560">
        <f t="shared" si="12"/>
        <v>0</v>
      </c>
      <c r="BY68" s="560"/>
    </row>
    <row r="69" spans="2:77" ht="15" customHeight="1">
      <c r="B69" s="48"/>
      <c r="C69" s="82" t="s">
        <v>237</v>
      </c>
      <c r="D69" s="792" t="str">
        <f>IF(CNGE_2026_M3_Secc1!D105="","",CNGE_2026_M3_Secc1!D105)</f>
        <v/>
      </c>
      <c r="E69" s="793"/>
      <c r="F69" s="793"/>
      <c r="G69" s="794"/>
      <c r="H69" s="570" t="str">
        <f>IF(CNGE_2026_M3_Secc1!K105="","",CNGE_2026_M3_Secc1!K105)</f>
        <v/>
      </c>
      <c r="I69" s="572"/>
      <c r="J69" s="830"/>
      <c r="K69" s="562"/>
      <c r="L69" s="831"/>
      <c r="M69" s="570" t="str">
        <f>IFERROR(VLOOKUP(O69,Presentación!$AL$8:$AM$586,2,FALSE),"")</f>
        <v/>
      </c>
      <c r="N69" s="572"/>
      <c r="O69" s="763"/>
      <c r="P69" s="764"/>
      <c r="Q69" s="765"/>
      <c r="R69" s="763"/>
      <c r="S69" s="764"/>
      <c r="T69" s="765"/>
      <c r="U69" s="830"/>
      <c r="V69" s="562"/>
      <c r="W69" s="831"/>
      <c r="X69" s="85" t="s">
        <v>529</v>
      </c>
      <c r="Y69" s="830"/>
      <c r="Z69" s="562"/>
      <c r="AA69" s="831"/>
      <c r="AB69" s="830"/>
      <c r="AC69" s="562"/>
      <c r="AD69" s="831"/>
      <c r="AE69" s="1186"/>
      <c r="AF69" s="1187"/>
      <c r="AG69" s="1188"/>
      <c r="AH69" s="1186"/>
      <c r="AI69" s="1187"/>
      <c r="AJ69" s="1188"/>
      <c r="AK69" s="830"/>
      <c r="AL69" s="831"/>
      <c r="AP69" s="1169">
        <f t="shared" si="5"/>
        <v>0</v>
      </c>
      <c r="AQ69" s="1169"/>
      <c r="AR69" s="1169">
        <f t="shared" si="6"/>
        <v>0</v>
      </c>
      <c r="AS69" s="1169"/>
      <c r="AU69" s="699">
        <f t="shared" si="7"/>
        <v>0</v>
      </c>
      <c r="AV69" s="696"/>
      <c r="AW69" s="699">
        <f t="shared" si="8"/>
        <v>0</v>
      </c>
      <c r="AX69" s="700"/>
      <c r="AY69" s="699">
        <f t="shared" si="9"/>
        <v>0</v>
      </c>
      <c r="AZ69" s="700"/>
      <c r="BA69" s="699" t="str">
        <f t="shared" si="10"/>
        <v/>
      </c>
      <c r="BB69" s="700"/>
      <c r="BC69" s="1170" t="b">
        <f>IF(
   OR(AB69="",AB69="NS",AB69="24 hrs",AB69="00:00 - 24:00",AB69="00:00-24:00",AB69="0:00 - 24:00",AB69="0:00-24:00"),
   TRUE,
   AND(
      NOT(ISERROR(FIND(":",TRIM(AU69)))),
      ISNUMBER(VALUE(LEFT(TRIM(AU69),FIND(":",TRIM(AU69))-1))),
      ISNUMBER(VALUE(RIGHT(TRIM(AU69),LEN(TRIM(AU69))-FIND(":",TRIM(AU69))))),
      VALUE(LEFT(TRIM(AU69),FIND(":",TRIM(AU69))-1))&gt;=0,
      VALUE(LEFT(TRIM(AU69),FIND(":",TRIM(AU69))-1))&lt;=23,
      VALUE(RIGHT(TRIM(AU69),LEN(TRIM(AU69))-FIND(":",TRIM(AU69))))&gt;=0,
      VALUE(RIGHT(TRIM(AU69),LEN(TRIM(AU69))-FIND(":",TRIM(AU69))))&lt;=59,
      ISNUMBER(VALUE(TRIM(AU69))),
      VALUE(TRIM(AU69))&gt;=0,
      VALUE(TRIM(AU69))&lt;1,
      NOT(ISERROR(FIND(":",TRIM(AW69)))),
      ISNUMBER(VALUE(LEFT(TRIM(AW69),FIND(":",TRIM(AW69))-1))),
      ISNUMBER(VALUE(RIGHT(TRIM(AW69),LEN(TRIM(AW69))-FIND(":",TRIM(AW69))))),
      VALUE(LEFT(TRIM(AW69),FIND(":",TRIM(AW69))-1))&gt;=0,
      VALUE(LEFT(TRIM(AW69),FIND(":",TRIM(AW69))-1))&lt;=23,
      VALUE(RIGHT(TRIM(AW69),LEN(TRIM(AW69))-FIND(":",TRIM(AW69))))&gt;=0,
      VALUE(RIGHT(TRIM(AW69),LEN(TRIM(AW69))-FIND(":",TRIM(AW69))))&lt;=59,
      ISNUMBER(VALUE(TRIM(AW69))),
      VALUE(TRIM(AW69))&gt;=0,
      VALUE(TRIM(AW69))&lt;1,
      VALUE(TRIM(AU69))&lt;VALUE(TRIM(AW69)),
      IF(
         OR(TRIM(AY69)="",TRIM(BA69)=""),
         TRUE,
         AND(
            NOT(ISERROR(FIND(":",TRIM(AY69)))),
            ISNUMBER(VALUE(LEFT(TRIM(AY69),FIND(":",TRIM(AY69))-1))),
            ISNUMBER(VALUE(RIGHT(TRIM(AY69),LEN(TRIM(AY69))-FIND(":",TRIM(AY69))))),
            VALUE(LEFT(TRIM(AY69),FIND(":",TRIM(AY69))-1))&gt;=0,
            VALUE(LEFT(TRIM(AY69),FIND(":",TRIM(AY69))-1))&lt;=23,
            VALUE(RIGHT(TRIM(AY69),LEN(TRIM(AY69))-FIND(":",TRIM(AY69))))&gt;=0,
            VALUE(RIGHT(TRIM(AY69),LEN(TRIM(AY69))-FIND(":",TRIM(AY69))))&lt;=59,
            ISNUMBER(VALUE(TRIM(AY69))),
            VALUE(TRIM(AY69))&gt;=0,
            VALUE(TRIM(AY69))&lt;1,
            NOT(ISERROR(FIND(":",TRIM(BA69)))),
            ISNUMBER(VALUE(LEFT(TRIM(BA69),FIND(":",TRIM(BA69))-1))),
            ISNUMBER(VALUE(RIGHT(TRIM(BA69),LEN(TRIM(BA69))-FIND(":",TRIM(BA69))))),
            VALUE(LEFT(TRIM(BA69),FIND(":",TRIM(BA69))-1))&gt;=0,
            VALUE(LEFT(TRIM(BA69),FIND(":",TRIM(BA69))-1))&lt;=23,
            VALUE(RIGHT(TRIM(BA69),LEN(TRIM(BA69))-FIND(":",TRIM(BA69))))&gt;=0,
            VALUE(RIGHT(TRIM(BA69),LEN(TRIM(BA69))-FIND(":",TRIM(BA69))))&lt;=59,
            ISNUMBER(VALUE(TRIM(BA69))),
            VALUE(TRIM(BA69))&gt;=0,
            VALUE(TRIM(BA69))&lt;1,
            VALUE(TRIM(AY69))&lt;VALUE(TRIM(BA69)),
            IF(
               NOT(ISERROR(FIND("(",#REF!))),
               TRUE,
               VALUE(TRIM(AW69))&lt;=VALUE(TRIM(AY69))
            )
         )
      )
   )
)</f>
        <v>1</v>
      </c>
      <c r="BD69" s="1171"/>
      <c r="BE69" s="560">
        <f t="shared" si="11"/>
        <v>0</v>
      </c>
      <c r="BF69" s="560"/>
      <c r="BH69" s="510">
        <f t="shared" si="13"/>
        <v>0</v>
      </c>
      <c r="BI69" s="505"/>
      <c r="BK69" s="1161">
        <f t="shared" si="14"/>
        <v>0</v>
      </c>
      <c r="BL69" s="1161"/>
      <c r="BM69" s="560">
        <f t="shared" si="15"/>
        <v>0</v>
      </c>
      <c r="BN69" s="560"/>
      <c r="BP69" s="560" t="str">
        <f t="shared" si="16"/>
        <v/>
      </c>
      <c r="BQ69" s="560"/>
      <c r="BR69" s="560">
        <f t="shared" si="17"/>
        <v>0</v>
      </c>
      <c r="BS69" s="560"/>
      <c r="BX69" s="560">
        <f t="shared" si="12"/>
        <v>0</v>
      </c>
      <c r="BY69" s="560"/>
    </row>
    <row r="70" spans="2:77" ht="15" customHeight="1">
      <c r="B70" s="48"/>
      <c r="C70" s="82" t="s">
        <v>238</v>
      </c>
      <c r="D70" s="792" t="str">
        <f>IF(CNGE_2026_M3_Secc1!D106="","",CNGE_2026_M3_Secc1!D106)</f>
        <v/>
      </c>
      <c r="E70" s="793"/>
      <c r="F70" s="793"/>
      <c r="G70" s="794"/>
      <c r="H70" s="570" t="str">
        <f>IF(CNGE_2026_M3_Secc1!K106="","",CNGE_2026_M3_Secc1!K106)</f>
        <v/>
      </c>
      <c r="I70" s="572"/>
      <c r="J70" s="830"/>
      <c r="K70" s="562"/>
      <c r="L70" s="831"/>
      <c r="M70" s="570" t="str">
        <f>IFERROR(VLOOKUP(O70,Presentación!$AL$8:$AM$586,2,FALSE),"")</f>
        <v/>
      </c>
      <c r="N70" s="572"/>
      <c r="O70" s="763"/>
      <c r="P70" s="764"/>
      <c r="Q70" s="765"/>
      <c r="R70" s="763"/>
      <c r="S70" s="764"/>
      <c r="T70" s="765"/>
      <c r="U70" s="830"/>
      <c r="V70" s="562"/>
      <c r="W70" s="831"/>
      <c r="X70" s="85" t="s">
        <v>529</v>
      </c>
      <c r="Y70" s="830"/>
      <c r="Z70" s="562"/>
      <c r="AA70" s="831"/>
      <c r="AB70" s="830"/>
      <c r="AC70" s="562"/>
      <c r="AD70" s="831"/>
      <c r="AE70" s="1186"/>
      <c r="AF70" s="1187"/>
      <c r="AG70" s="1188"/>
      <c r="AH70" s="1186"/>
      <c r="AI70" s="1187"/>
      <c r="AJ70" s="1188"/>
      <c r="AK70" s="830"/>
      <c r="AL70" s="831"/>
      <c r="AP70" s="1169">
        <f t="shared" si="5"/>
        <v>0</v>
      </c>
      <c r="AQ70" s="1169"/>
      <c r="AR70" s="1169">
        <f t="shared" si="6"/>
        <v>0</v>
      </c>
      <c r="AS70" s="1169"/>
      <c r="AU70" s="699">
        <f t="shared" si="7"/>
        <v>0</v>
      </c>
      <c r="AV70" s="696"/>
      <c r="AW70" s="699">
        <f t="shared" si="8"/>
        <v>0</v>
      </c>
      <c r="AX70" s="700"/>
      <c r="AY70" s="699">
        <f t="shared" si="9"/>
        <v>0</v>
      </c>
      <c r="AZ70" s="700"/>
      <c r="BA70" s="699" t="str">
        <f t="shared" si="10"/>
        <v/>
      </c>
      <c r="BB70" s="700"/>
      <c r="BC70" s="1170" t="b">
        <f>IF(
   OR(AB70="",AB70="NS",AB70="24 hrs",AB70="00:00 - 24:00",AB70="00:00-24:00",AB70="0:00 - 24:00",AB70="0:00-24:00"),
   TRUE,
   AND(
      NOT(ISERROR(FIND(":",TRIM(AU70)))),
      ISNUMBER(VALUE(LEFT(TRIM(AU70),FIND(":",TRIM(AU70))-1))),
      ISNUMBER(VALUE(RIGHT(TRIM(AU70),LEN(TRIM(AU70))-FIND(":",TRIM(AU70))))),
      VALUE(LEFT(TRIM(AU70),FIND(":",TRIM(AU70))-1))&gt;=0,
      VALUE(LEFT(TRIM(AU70),FIND(":",TRIM(AU70))-1))&lt;=23,
      VALUE(RIGHT(TRIM(AU70),LEN(TRIM(AU70))-FIND(":",TRIM(AU70))))&gt;=0,
      VALUE(RIGHT(TRIM(AU70),LEN(TRIM(AU70))-FIND(":",TRIM(AU70))))&lt;=59,
      ISNUMBER(VALUE(TRIM(AU70))),
      VALUE(TRIM(AU70))&gt;=0,
      VALUE(TRIM(AU70))&lt;1,
      NOT(ISERROR(FIND(":",TRIM(AW70)))),
      ISNUMBER(VALUE(LEFT(TRIM(AW70),FIND(":",TRIM(AW70))-1))),
      ISNUMBER(VALUE(RIGHT(TRIM(AW70),LEN(TRIM(AW70))-FIND(":",TRIM(AW70))))),
      VALUE(LEFT(TRIM(AW70),FIND(":",TRIM(AW70))-1))&gt;=0,
      VALUE(LEFT(TRIM(AW70),FIND(":",TRIM(AW70))-1))&lt;=23,
      VALUE(RIGHT(TRIM(AW70),LEN(TRIM(AW70))-FIND(":",TRIM(AW70))))&gt;=0,
      VALUE(RIGHT(TRIM(AW70),LEN(TRIM(AW70))-FIND(":",TRIM(AW70))))&lt;=59,
      ISNUMBER(VALUE(TRIM(AW70))),
      VALUE(TRIM(AW70))&gt;=0,
      VALUE(TRIM(AW70))&lt;1,
      VALUE(TRIM(AU70))&lt;VALUE(TRIM(AW70)),
      IF(
         OR(TRIM(AY70)="",TRIM(BA70)=""),
         TRUE,
         AND(
            NOT(ISERROR(FIND(":",TRIM(AY70)))),
            ISNUMBER(VALUE(LEFT(TRIM(AY70),FIND(":",TRIM(AY70))-1))),
            ISNUMBER(VALUE(RIGHT(TRIM(AY70),LEN(TRIM(AY70))-FIND(":",TRIM(AY70))))),
            VALUE(LEFT(TRIM(AY70),FIND(":",TRIM(AY70))-1))&gt;=0,
            VALUE(LEFT(TRIM(AY70),FIND(":",TRIM(AY70))-1))&lt;=23,
            VALUE(RIGHT(TRIM(AY70),LEN(TRIM(AY70))-FIND(":",TRIM(AY70))))&gt;=0,
            VALUE(RIGHT(TRIM(AY70),LEN(TRIM(AY70))-FIND(":",TRIM(AY70))))&lt;=59,
            ISNUMBER(VALUE(TRIM(AY70))),
            VALUE(TRIM(AY70))&gt;=0,
            VALUE(TRIM(AY70))&lt;1,
            NOT(ISERROR(FIND(":",TRIM(BA70)))),
            ISNUMBER(VALUE(LEFT(TRIM(BA70),FIND(":",TRIM(BA70))-1))),
            ISNUMBER(VALUE(RIGHT(TRIM(BA70),LEN(TRIM(BA70))-FIND(":",TRIM(BA70))))),
            VALUE(LEFT(TRIM(BA70),FIND(":",TRIM(BA70))-1))&gt;=0,
            VALUE(LEFT(TRIM(BA70),FIND(":",TRIM(BA70))-1))&lt;=23,
            VALUE(RIGHT(TRIM(BA70),LEN(TRIM(BA70))-FIND(":",TRIM(BA70))))&gt;=0,
            VALUE(RIGHT(TRIM(BA70),LEN(TRIM(BA70))-FIND(":",TRIM(BA70))))&lt;=59,
            ISNUMBER(VALUE(TRIM(BA70))),
            VALUE(TRIM(BA70))&gt;=0,
            VALUE(TRIM(BA70))&lt;1,
            VALUE(TRIM(AY70))&lt;VALUE(TRIM(BA70)),
            IF(
               NOT(ISERROR(FIND("(",#REF!))),
               TRUE,
               VALUE(TRIM(AW70))&lt;=VALUE(TRIM(AY70))
            )
         )
      )
   )
)</f>
        <v>1</v>
      </c>
      <c r="BD70" s="1171"/>
      <c r="BE70" s="560">
        <f t="shared" si="11"/>
        <v>0</v>
      </c>
      <c r="BF70" s="560"/>
      <c r="BH70" s="510">
        <f t="shared" si="13"/>
        <v>0</v>
      </c>
      <c r="BI70" s="505"/>
      <c r="BK70" s="1161">
        <f t="shared" si="14"/>
        <v>0</v>
      </c>
      <c r="BL70" s="1161"/>
      <c r="BM70" s="560">
        <f t="shared" si="15"/>
        <v>0</v>
      </c>
      <c r="BN70" s="560"/>
      <c r="BP70" s="560" t="str">
        <f t="shared" si="16"/>
        <v/>
      </c>
      <c r="BQ70" s="560"/>
      <c r="BR70" s="560">
        <f t="shared" si="17"/>
        <v>0</v>
      </c>
      <c r="BS70" s="560"/>
      <c r="BX70" s="560">
        <f t="shared" si="12"/>
        <v>0</v>
      </c>
      <c r="BY70" s="560"/>
    </row>
    <row r="71" spans="2:77" ht="15" customHeight="1">
      <c r="B71" s="48"/>
      <c r="C71" s="82" t="s">
        <v>239</v>
      </c>
      <c r="D71" s="792" t="str">
        <f>IF(CNGE_2026_M3_Secc1!D107="","",CNGE_2026_M3_Secc1!D107)</f>
        <v/>
      </c>
      <c r="E71" s="793"/>
      <c r="F71" s="793"/>
      <c r="G71" s="794"/>
      <c r="H71" s="570" t="str">
        <f>IF(CNGE_2026_M3_Secc1!K107="","",CNGE_2026_M3_Secc1!K107)</f>
        <v/>
      </c>
      <c r="I71" s="572"/>
      <c r="J71" s="830"/>
      <c r="K71" s="562"/>
      <c r="L71" s="831"/>
      <c r="M71" s="570" t="str">
        <f>IFERROR(VLOOKUP(O71,Presentación!$AL$8:$AM$586,2,FALSE),"")</f>
        <v/>
      </c>
      <c r="N71" s="572"/>
      <c r="O71" s="763"/>
      <c r="P71" s="764"/>
      <c r="Q71" s="765"/>
      <c r="R71" s="763"/>
      <c r="S71" s="764"/>
      <c r="T71" s="765"/>
      <c r="U71" s="830"/>
      <c r="V71" s="562"/>
      <c r="W71" s="831"/>
      <c r="X71" s="85" t="s">
        <v>529</v>
      </c>
      <c r="Y71" s="830"/>
      <c r="Z71" s="562"/>
      <c r="AA71" s="831"/>
      <c r="AB71" s="830"/>
      <c r="AC71" s="562"/>
      <c r="AD71" s="831"/>
      <c r="AE71" s="1186"/>
      <c r="AF71" s="1187"/>
      <c r="AG71" s="1188"/>
      <c r="AH71" s="1186"/>
      <c r="AI71" s="1187"/>
      <c r="AJ71" s="1188"/>
      <c r="AK71" s="830"/>
      <c r="AL71" s="831"/>
      <c r="AP71" s="1169">
        <f t="shared" si="5"/>
        <v>0</v>
      </c>
      <c r="AQ71" s="1169"/>
      <c r="AR71" s="1169">
        <f t="shared" si="6"/>
        <v>0</v>
      </c>
      <c r="AS71" s="1169"/>
      <c r="AU71" s="699">
        <f t="shared" si="7"/>
        <v>0</v>
      </c>
      <c r="AV71" s="696"/>
      <c r="AW71" s="699">
        <f t="shared" si="8"/>
        <v>0</v>
      </c>
      <c r="AX71" s="700"/>
      <c r="AY71" s="699">
        <f t="shared" si="9"/>
        <v>0</v>
      </c>
      <c r="AZ71" s="700"/>
      <c r="BA71" s="699" t="str">
        <f t="shared" si="10"/>
        <v/>
      </c>
      <c r="BB71" s="700"/>
      <c r="BC71" s="1170" t="b">
        <f>IF(
   OR(AB71="",AB71="NS",AB71="24 hrs",AB71="00:00 - 24:00",AB71="00:00-24:00",AB71="0:00 - 24:00",AB71="0:00-24:00"),
   TRUE,
   AND(
      NOT(ISERROR(FIND(":",TRIM(AU71)))),
      ISNUMBER(VALUE(LEFT(TRIM(AU71),FIND(":",TRIM(AU71))-1))),
      ISNUMBER(VALUE(RIGHT(TRIM(AU71),LEN(TRIM(AU71))-FIND(":",TRIM(AU71))))),
      VALUE(LEFT(TRIM(AU71),FIND(":",TRIM(AU71))-1))&gt;=0,
      VALUE(LEFT(TRIM(AU71),FIND(":",TRIM(AU71))-1))&lt;=23,
      VALUE(RIGHT(TRIM(AU71),LEN(TRIM(AU71))-FIND(":",TRIM(AU71))))&gt;=0,
      VALUE(RIGHT(TRIM(AU71),LEN(TRIM(AU71))-FIND(":",TRIM(AU71))))&lt;=59,
      ISNUMBER(VALUE(TRIM(AU71))),
      VALUE(TRIM(AU71))&gt;=0,
      VALUE(TRIM(AU71))&lt;1,
      NOT(ISERROR(FIND(":",TRIM(AW71)))),
      ISNUMBER(VALUE(LEFT(TRIM(AW71),FIND(":",TRIM(AW71))-1))),
      ISNUMBER(VALUE(RIGHT(TRIM(AW71),LEN(TRIM(AW71))-FIND(":",TRIM(AW71))))),
      VALUE(LEFT(TRIM(AW71),FIND(":",TRIM(AW71))-1))&gt;=0,
      VALUE(LEFT(TRIM(AW71),FIND(":",TRIM(AW71))-1))&lt;=23,
      VALUE(RIGHT(TRIM(AW71),LEN(TRIM(AW71))-FIND(":",TRIM(AW71))))&gt;=0,
      VALUE(RIGHT(TRIM(AW71),LEN(TRIM(AW71))-FIND(":",TRIM(AW71))))&lt;=59,
      ISNUMBER(VALUE(TRIM(AW71))),
      VALUE(TRIM(AW71))&gt;=0,
      VALUE(TRIM(AW71))&lt;1,
      VALUE(TRIM(AU71))&lt;VALUE(TRIM(AW71)),
      IF(
         OR(TRIM(AY71)="",TRIM(BA71)=""),
         TRUE,
         AND(
            NOT(ISERROR(FIND(":",TRIM(AY71)))),
            ISNUMBER(VALUE(LEFT(TRIM(AY71),FIND(":",TRIM(AY71))-1))),
            ISNUMBER(VALUE(RIGHT(TRIM(AY71),LEN(TRIM(AY71))-FIND(":",TRIM(AY71))))),
            VALUE(LEFT(TRIM(AY71),FIND(":",TRIM(AY71))-1))&gt;=0,
            VALUE(LEFT(TRIM(AY71),FIND(":",TRIM(AY71))-1))&lt;=23,
            VALUE(RIGHT(TRIM(AY71),LEN(TRIM(AY71))-FIND(":",TRIM(AY71))))&gt;=0,
            VALUE(RIGHT(TRIM(AY71),LEN(TRIM(AY71))-FIND(":",TRIM(AY71))))&lt;=59,
            ISNUMBER(VALUE(TRIM(AY71))),
            VALUE(TRIM(AY71))&gt;=0,
            VALUE(TRIM(AY71))&lt;1,
            NOT(ISERROR(FIND(":",TRIM(BA71)))),
            ISNUMBER(VALUE(LEFT(TRIM(BA71),FIND(":",TRIM(BA71))-1))),
            ISNUMBER(VALUE(RIGHT(TRIM(BA71),LEN(TRIM(BA71))-FIND(":",TRIM(BA71))))),
            VALUE(LEFT(TRIM(BA71),FIND(":",TRIM(BA71))-1))&gt;=0,
            VALUE(LEFT(TRIM(BA71),FIND(":",TRIM(BA71))-1))&lt;=23,
            VALUE(RIGHT(TRIM(BA71),LEN(TRIM(BA71))-FIND(":",TRIM(BA71))))&gt;=0,
            VALUE(RIGHT(TRIM(BA71),LEN(TRIM(BA71))-FIND(":",TRIM(BA71))))&lt;=59,
            ISNUMBER(VALUE(TRIM(BA71))),
            VALUE(TRIM(BA71))&gt;=0,
            VALUE(TRIM(BA71))&lt;1,
            VALUE(TRIM(AY71))&lt;VALUE(TRIM(BA71)),
            IF(
               NOT(ISERROR(FIND("(",#REF!))),
               TRUE,
               VALUE(TRIM(AW71))&lt;=VALUE(TRIM(AY71))
            )
         )
      )
   )
)</f>
        <v>1</v>
      </c>
      <c r="BD71" s="1171"/>
      <c r="BE71" s="560">
        <f t="shared" si="11"/>
        <v>0</v>
      </c>
      <c r="BF71" s="560"/>
      <c r="BH71" s="510">
        <f t="shared" si="13"/>
        <v>0</v>
      </c>
      <c r="BI71" s="505"/>
      <c r="BK71" s="1161">
        <f t="shared" si="14"/>
        <v>0</v>
      </c>
      <c r="BL71" s="1161"/>
      <c r="BM71" s="560">
        <f t="shared" si="15"/>
        <v>0</v>
      </c>
      <c r="BN71" s="560"/>
      <c r="BP71" s="560" t="str">
        <f t="shared" si="16"/>
        <v/>
      </c>
      <c r="BQ71" s="560"/>
      <c r="BR71" s="560">
        <f t="shared" si="17"/>
        <v>0</v>
      </c>
      <c r="BS71" s="560"/>
      <c r="BX71" s="560">
        <f t="shared" si="12"/>
        <v>0</v>
      </c>
      <c r="BY71" s="560"/>
    </row>
    <row r="72" spans="2:77" ht="15" customHeight="1">
      <c r="B72" s="48"/>
      <c r="C72" s="82" t="s">
        <v>240</v>
      </c>
      <c r="D72" s="792" t="str">
        <f>IF(CNGE_2026_M3_Secc1!D108="","",CNGE_2026_M3_Secc1!D108)</f>
        <v/>
      </c>
      <c r="E72" s="793"/>
      <c r="F72" s="793"/>
      <c r="G72" s="794"/>
      <c r="H72" s="570" t="str">
        <f>IF(CNGE_2026_M3_Secc1!K108="","",CNGE_2026_M3_Secc1!K108)</f>
        <v/>
      </c>
      <c r="I72" s="572"/>
      <c r="J72" s="830"/>
      <c r="K72" s="562"/>
      <c r="L72" s="831"/>
      <c r="M72" s="570" t="str">
        <f>IFERROR(VLOOKUP(O72,Presentación!$AL$8:$AM$586,2,FALSE),"")</f>
        <v/>
      </c>
      <c r="N72" s="572"/>
      <c r="O72" s="763"/>
      <c r="P72" s="764"/>
      <c r="Q72" s="765"/>
      <c r="R72" s="763"/>
      <c r="S72" s="764"/>
      <c r="T72" s="765"/>
      <c r="U72" s="830"/>
      <c r="V72" s="562"/>
      <c r="W72" s="831"/>
      <c r="X72" s="85" t="s">
        <v>529</v>
      </c>
      <c r="Y72" s="830"/>
      <c r="Z72" s="562"/>
      <c r="AA72" s="831"/>
      <c r="AB72" s="830"/>
      <c r="AC72" s="562"/>
      <c r="AD72" s="831"/>
      <c r="AE72" s="1186"/>
      <c r="AF72" s="1187"/>
      <c r="AG72" s="1188"/>
      <c r="AH72" s="1186"/>
      <c r="AI72" s="1187"/>
      <c r="AJ72" s="1188"/>
      <c r="AK72" s="830"/>
      <c r="AL72" s="831"/>
      <c r="AP72" s="1169">
        <f t="shared" si="5"/>
        <v>0</v>
      </c>
      <c r="AQ72" s="1169"/>
      <c r="AR72" s="1169">
        <f t="shared" si="6"/>
        <v>0</v>
      </c>
      <c r="AS72" s="1169"/>
      <c r="AU72" s="699">
        <f t="shared" si="7"/>
        <v>0</v>
      </c>
      <c r="AV72" s="696"/>
      <c r="AW72" s="699">
        <f t="shared" si="8"/>
        <v>0</v>
      </c>
      <c r="AX72" s="700"/>
      <c r="AY72" s="699">
        <f t="shared" si="9"/>
        <v>0</v>
      </c>
      <c r="AZ72" s="700"/>
      <c r="BA72" s="699" t="str">
        <f t="shared" si="10"/>
        <v/>
      </c>
      <c r="BB72" s="700"/>
      <c r="BC72" s="1170" t="b">
        <f>IF(
   OR(AB72="",AB72="NS",AB72="24 hrs",AB72="00:00 - 24:00",AB72="00:00-24:00",AB72="0:00 - 24:00",AB72="0:00-24:00"),
   TRUE,
   AND(
      NOT(ISERROR(FIND(":",TRIM(AU72)))),
      ISNUMBER(VALUE(LEFT(TRIM(AU72),FIND(":",TRIM(AU72))-1))),
      ISNUMBER(VALUE(RIGHT(TRIM(AU72),LEN(TRIM(AU72))-FIND(":",TRIM(AU72))))),
      VALUE(LEFT(TRIM(AU72),FIND(":",TRIM(AU72))-1))&gt;=0,
      VALUE(LEFT(TRIM(AU72),FIND(":",TRIM(AU72))-1))&lt;=23,
      VALUE(RIGHT(TRIM(AU72),LEN(TRIM(AU72))-FIND(":",TRIM(AU72))))&gt;=0,
      VALUE(RIGHT(TRIM(AU72),LEN(TRIM(AU72))-FIND(":",TRIM(AU72))))&lt;=59,
      ISNUMBER(VALUE(TRIM(AU72))),
      VALUE(TRIM(AU72))&gt;=0,
      VALUE(TRIM(AU72))&lt;1,
      NOT(ISERROR(FIND(":",TRIM(AW72)))),
      ISNUMBER(VALUE(LEFT(TRIM(AW72),FIND(":",TRIM(AW72))-1))),
      ISNUMBER(VALUE(RIGHT(TRIM(AW72),LEN(TRIM(AW72))-FIND(":",TRIM(AW72))))),
      VALUE(LEFT(TRIM(AW72),FIND(":",TRIM(AW72))-1))&gt;=0,
      VALUE(LEFT(TRIM(AW72),FIND(":",TRIM(AW72))-1))&lt;=23,
      VALUE(RIGHT(TRIM(AW72),LEN(TRIM(AW72))-FIND(":",TRIM(AW72))))&gt;=0,
      VALUE(RIGHT(TRIM(AW72),LEN(TRIM(AW72))-FIND(":",TRIM(AW72))))&lt;=59,
      ISNUMBER(VALUE(TRIM(AW72))),
      VALUE(TRIM(AW72))&gt;=0,
      VALUE(TRIM(AW72))&lt;1,
      VALUE(TRIM(AU72))&lt;VALUE(TRIM(AW72)),
      IF(
         OR(TRIM(AY72)="",TRIM(BA72)=""),
         TRUE,
         AND(
            NOT(ISERROR(FIND(":",TRIM(AY72)))),
            ISNUMBER(VALUE(LEFT(TRIM(AY72),FIND(":",TRIM(AY72))-1))),
            ISNUMBER(VALUE(RIGHT(TRIM(AY72),LEN(TRIM(AY72))-FIND(":",TRIM(AY72))))),
            VALUE(LEFT(TRIM(AY72),FIND(":",TRIM(AY72))-1))&gt;=0,
            VALUE(LEFT(TRIM(AY72),FIND(":",TRIM(AY72))-1))&lt;=23,
            VALUE(RIGHT(TRIM(AY72),LEN(TRIM(AY72))-FIND(":",TRIM(AY72))))&gt;=0,
            VALUE(RIGHT(TRIM(AY72),LEN(TRIM(AY72))-FIND(":",TRIM(AY72))))&lt;=59,
            ISNUMBER(VALUE(TRIM(AY72))),
            VALUE(TRIM(AY72))&gt;=0,
            VALUE(TRIM(AY72))&lt;1,
            NOT(ISERROR(FIND(":",TRIM(BA72)))),
            ISNUMBER(VALUE(LEFT(TRIM(BA72),FIND(":",TRIM(BA72))-1))),
            ISNUMBER(VALUE(RIGHT(TRIM(BA72),LEN(TRIM(BA72))-FIND(":",TRIM(BA72))))),
            VALUE(LEFT(TRIM(BA72),FIND(":",TRIM(BA72))-1))&gt;=0,
            VALUE(LEFT(TRIM(BA72),FIND(":",TRIM(BA72))-1))&lt;=23,
            VALUE(RIGHT(TRIM(BA72),LEN(TRIM(BA72))-FIND(":",TRIM(BA72))))&gt;=0,
            VALUE(RIGHT(TRIM(BA72),LEN(TRIM(BA72))-FIND(":",TRIM(BA72))))&lt;=59,
            ISNUMBER(VALUE(TRIM(BA72))),
            VALUE(TRIM(BA72))&gt;=0,
            VALUE(TRIM(BA72))&lt;1,
            VALUE(TRIM(AY72))&lt;VALUE(TRIM(BA72)),
            IF(
               NOT(ISERROR(FIND("(",#REF!))),
               TRUE,
               VALUE(TRIM(AW72))&lt;=VALUE(TRIM(AY72))
            )
         )
      )
   )
)</f>
        <v>1</v>
      </c>
      <c r="BD72" s="1171"/>
      <c r="BE72" s="560">
        <f t="shared" si="11"/>
        <v>0</v>
      </c>
      <c r="BF72" s="560"/>
      <c r="BH72" s="510">
        <f t="shared" si="13"/>
        <v>0</v>
      </c>
      <c r="BI72" s="505"/>
      <c r="BK72" s="1161">
        <f t="shared" si="14"/>
        <v>0</v>
      </c>
      <c r="BL72" s="1161"/>
      <c r="BM72" s="560">
        <f t="shared" si="15"/>
        <v>0</v>
      </c>
      <c r="BN72" s="560"/>
      <c r="BP72" s="560" t="str">
        <f t="shared" si="16"/>
        <v/>
      </c>
      <c r="BQ72" s="560"/>
      <c r="BR72" s="560">
        <f t="shared" si="17"/>
        <v>0</v>
      </c>
      <c r="BS72" s="560"/>
      <c r="BX72" s="560">
        <f t="shared" si="12"/>
        <v>0</v>
      </c>
      <c r="BY72" s="560"/>
    </row>
    <row r="73" spans="2:77" ht="15" customHeight="1">
      <c r="B73" s="48"/>
      <c r="C73" s="82" t="s">
        <v>241</v>
      </c>
      <c r="D73" s="792" t="str">
        <f>IF(CNGE_2026_M3_Secc1!D109="","",CNGE_2026_M3_Secc1!D109)</f>
        <v/>
      </c>
      <c r="E73" s="793"/>
      <c r="F73" s="793"/>
      <c r="G73" s="794"/>
      <c r="H73" s="570" t="str">
        <f>IF(CNGE_2026_M3_Secc1!K109="","",CNGE_2026_M3_Secc1!K109)</f>
        <v/>
      </c>
      <c r="I73" s="572"/>
      <c r="J73" s="830"/>
      <c r="K73" s="562"/>
      <c r="L73" s="831"/>
      <c r="M73" s="570" t="str">
        <f>IFERROR(VLOOKUP(O73,Presentación!$AL$8:$AM$586,2,FALSE),"")</f>
        <v/>
      </c>
      <c r="N73" s="572"/>
      <c r="O73" s="763"/>
      <c r="P73" s="764"/>
      <c r="Q73" s="765"/>
      <c r="R73" s="763"/>
      <c r="S73" s="764"/>
      <c r="T73" s="765"/>
      <c r="U73" s="830"/>
      <c r="V73" s="562"/>
      <c r="W73" s="831"/>
      <c r="X73" s="85" t="s">
        <v>529</v>
      </c>
      <c r="Y73" s="830"/>
      <c r="Z73" s="562"/>
      <c r="AA73" s="831"/>
      <c r="AB73" s="830"/>
      <c r="AC73" s="562"/>
      <c r="AD73" s="831"/>
      <c r="AE73" s="1186"/>
      <c r="AF73" s="1187"/>
      <c r="AG73" s="1188"/>
      <c r="AH73" s="1186"/>
      <c r="AI73" s="1187"/>
      <c r="AJ73" s="1188"/>
      <c r="AK73" s="830"/>
      <c r="AL73" s="831"/>
      <c r="AP73" s="1169">
        <f t="shared" si="5"/>
        <v>0</v>
      </c>
      <c r="AQ73" s="1169"/>
      <c r="AR73" s="1169">
        <f t="shared" si="6"/>
        <v>0</v>
      </c>
      <c r="AS73" s="1169"/>
      <c r="AU73" s="699">
        <f t="shared" si="7"/>
        <v>0</v>
      </c>
      <c r="AV73" s="696"/>
      <c r="AW73" s="699">
        <f t="shared" si="8"/>
        <v>0</v>
      </c>
      <c r="AX73" s="700"/>
      <c r="AY73" s="699">
        <f t="shared" si="9"/>
        <v>0</v>
      </c>
      <c r="AZ73" s="700"/>
      <c r="BA73" s="699" t="str">
        <f t="shared" si="10"/>
        <v/>
      </c>
      <c r="BB73" s="700"/>
      <c r="BC73" s="1170" t="b">
        <f>IF(
   OR(AB73="",AB73="NS",AB73="24 hrs",AB73="00:00 - 24:00",AB73="00:00-24:00",AB73="0:00 - 24:00",AB73="0:00-24:00"),
   TRUE,
   AND(
      NOT(ISERROR(FIND(":",TRIM(AU73)))),
      ISNUMBER(VALUE(LEFT(TRIM(AU73),FIND(":",TRIM(AU73))-1))),
      ISNUMBER(VALUE(RIGHT(TRIM(AU73),LEN(TRIM(AU73))-FIND(":",TRIM(AU73))))),
      VALUE(LEFT(TRIM(AU73),FIND(":",TRIM(AU73))-1))&gt;=0,
      VALUE(LEFT(TRIM(AU73),FIND(":",TRIM(AU73))-1))&lt;=23,
      VALUE(RIGHT(TRIM(AU73),LEN(TRIM(AU73))-FIND(":",TRIM(AU73))))&gt;=0,
      VALUE(RIGHT(TRIM(AU73),LEN(TRIM(AU73))-FIND(":",TRIM(AU73))))&lt;=59,
      ISNUMBER(VALUE(TRIM(AU73))),
      VALUE(TRIM(AU73))&gt;=0,
      VALUE(TRIM(AU73))&lt;1,
      NOT(ISERROR(FIND(":",TRIM(AW73)))),
      ISNUMBER(VALUE(LEFT(TRIM(AW73),FIND(":",TRIM(AW73))-1))),
      ISNUMBER(VALUE(RIGHT(TRIM(AW73),LEN(TRIM(AW73))-FIND(":",TRIM(AW73))))),
      VALUE(LEFT(TRIM(AW73),FIND(":",TRIM(AW73))-1))&gt;=0,
      VALUE(LEFT(TRIM(AW73),FIND(":",TRIM(AW73))-1))&lt;=23,
      VALUE(RIGHT(TRIM(AW73),LEN(TRIM(AW73))-FIND(":",TRIM(AW73))))&gt;=0,
      VALUE(RIGHT(TRIM(AW73),LEN(TRIM(AW73))-FIND(":",TRIM(AW73))))&lt;=59,
      ISNUMBER(VALUE(TRIM(AW73))),
      VALUE(TRIM(AW73))&gt;=0,
      VALUE(TRIM(AW73))&lt;1,
      VALUE(TRIM(AU73))&lt;VALUE(TRIM(AW73)),
      IF(
         OR(TRIM(AY73)="",TRIM(BA73)=""),
         TRUE,
         AND(
            NOT(ISERROR(FIND(":",TRIM(AY73)))),
            ISNUMBER(VALUE(LEFT(TRIM(AY73),FIND(":",TRIM(AY73))-1))),
            ISNUMBER(VALUE(RIGHT(TRIM(AY73),LEN(TRIM(AY73))-FIND(":",TRIM(AY73))))),
            VALUE(LEFT(TRIM(AY73),FIND(":",TRIM(AY73))-1))&gt;=0,
            VALUE(LEFT(TRIM(AY73),FIND(":",TRIM(AY73))-1))&lt;=23,
            VALUE(RIGHT(TRIM(AY73),LEN(TRIM(AY73))-FIND(":",TRIM(AY73))))&gt;=0,
            VALUE(RIGHT(TRIM(AY73),LEN(TRIM(AY73))-FIND(":",TRIM(AY73))))&lt;=59,
            ISNUMBER(VALUE(TRIM(AY73))),
            VALUE(TRIM(AY73))&gt;=0,
            VALUE(TRIM(AY73))&lt;1,
            NOT(ISERROR(FIND(":",TRIM(BA73)))),
            ISNUMBER(VALUE(LEFT(TRIM(BA73),FIND(":",TRIM(BA73))-1))),
            ISNUMBER(VALUE(RIGHT(TRIM(BA73),LEN(TRIM(BA73))-FIND(":",TRIM(BA73))))),
            VALUE(LEFT(TRIM(BA73),FIND(":",TRIM(BA73))-1))&gt;=0,
            VALUE(LEFT(TRIM(BA73),FIND(":",TRIM(BA73))-1))&lt;=23,
            VALUE(RIGHT(TRIM(BA73),LEN(TRIM(BA73))-FIND(":",TRIM(BA73))))&gt;=0,
            VALUE(RIGHT(TRIM(BA73),LEN(TRIM(BA73))-FIND(":",TRIM(BA73))))&lt;=59,
            ISNUMBER(VALUE(TRIM(BA73))),
            VALUE(TRIM(BA73))&gt;=0,
            VALUE(TRIM(BA73))&lt;1,
            VALUE(TRIM(AY73))&lt;VALUE(TRIM(BA73)),
            IF(
               NOT(ISERROR(FIND("(",#REF!))),
               TRUE,
               VALUE(TRIM(AW73))&lt;=VALUE(TRIM(AY73))
            )
         )
      )
   )
)</f>
        <v>1</v>
      </c>
      <c r="BD73" s="1171"/>
      <c r="BE73" s="560">
        <f t="shared" si="11"/>
        <v>0</v>
      </c>
      <c r="BF73" s="560"/>
      <c r="BH73" s="510">
        <f t="shared" si="13"/>
        <v>0</v>
      </c>
      <c r="BI73" s="505"/>
      <c r="BK73" s="1161">
        <f t="shared" si="14"/>
        <v>0</v>
      </c>
      <c r="BL73" s="1161"/>
      <c r="BM73" s="560">
        <f t="shared" si="15"/>
        <v>0</v>
      </c>
      <c r="BN73" s="560"/>
      <c r="BP73" s="560" t="str">
        <f t="shared" si="16"/>
        <v/>
      </c>
      <c r="BQ73" s="560"/>
      <c r="BR73" s="560">
        <f t="shared" si="17"/>
        <v>0</v>
      </c>
      <c r="BS73" s="560"/>
      <c r="BX73" s="560">
        <f t="shared" si="12"/>
        <v>0</v>
      </c>
      <c r="BY73" s="560"/>
    </row>
    <row r="74" spans="2:77" ht="15" customHeight="1">
      <c r="B74" s="48"/>
      <c r="C74" s="82" t="s">
        <v>242</v>
      </c>
      <c r="D74" s="792" t="str">
        <f>IF(CNGE_2026_M3_Secc1!D110="","",CNGE_2026_M3_Secc1!D110)</f>
        <v/>
      </c>
      <c r="E74" s="793"/>
      <c r="F74" s="793"/>
      <c r="G74" s="794"/>
      <c r="H74" s="570" t="str">
        <f>IF(CNGE_2026_M3_Secc1!K110="","",CNGE_2026_M3_Secc1!K110)</f>
        <v/>
      </c>
      <c r="I74" s="572"/>
      <c r="J74" s="830"/>
      <c r="K74" s="562"/>
      <c r="L74" s="831"/>
      <c r="M74" s="570" t="str">
        <f>IFERROR(VLOOKUP(O74,Presentación!$AL$8:$AM$586,2,FALSE),"")</f>
        <v/>
      </c>
      <c r="N74" s="572"/>
      <c r="O74" s="763"/>
      <c r="P74" s="764"/>
      <c r="Q74" s="765"/>
      <c r="R74" s="763"/>
      <c r="S74" s="764"/>
      <c r="T74" s="765"/>
      <c r="U74" s="830"/>
      <c r="V74" s="562"/>
      <c r="W74" s="831"/>
      <c r="X74" s="85" t="s">
        <v>529</v>
      </c>
      <c r="Y74" s="830"/>
      <c r="Z74" s="562"/>
      <c r="AA74" s="831"/>
      <c r="AB74" s="830"/>
      <c r="AC74" s="562"/>
      <c r="AD74" s="831"/>
      <c r="AE74" s="1186"/>
      <c r="AF74" s="1187"/>
      <c r="AG74" s="1188"/>
      <c r="AH74" s="1186"/>
      <c r="AI74" s="1187"/>
      <c r="AJ74" s="1188"/>
      <c r="AK74" s="830"/>
      <c r="AL74" s="831"/>
      <c r="AP74" s="1169">
        <f t="shared" si="5"/>
        <v>0</v>
      </c>
      <c r="AQ74" s="1169"/>
      <c r="AR74" s="1169">
        <f t="shared" si="6"/>
        <v>0</v>
      </c>
      <c r="AS74" s="1169"/>
      <c r="AU74" s="699">
        <f t="shared" si="7"/>
        <v>0</v>
      </c>
      <c r="AV74" s="696"/>
      <c r="AW74" s="699">
        <f t="shared" si="8"/>
        <v>0</v>
      </c>
      <c r="AX74" s="700"/>
      <c r="AY74" s="699">
        <f t="shared" si="9"/>
        <v>0</v>
      </c>
      <c r="AZ74" s="700"/>
      <c r="BA74" s="699" t="str">
        <f t="shared" si="10"/>
        <v/>
      </c>
      <c r="BB74" s="700"/>
      <c r="BC74" s="1170" t="b">
        <f>IF(
   OR(AB74="",AB74="NS",AB74="24 hrs",AB74="00:00 - 24:00",AB74="00:00-24:00",AB74="0:00 - 24:00",AB74="0:00-24:00"),
   TRUE,
   AND(
      NOT(ISERROR(FIND(":",TRIM(AU74)))),
      ISNUMBER(VALUE(LEFT(TRIM(AU74),FIND(":",TRIM(AU74))-1))),
      ISNUMBER(VALUE(RIGHT(TRIM(AU74),LEN(TRIM(AU74))-FIND(":",TRIM(AU74))))),
      VALUE(LEFT(TRIM(AU74),FIND(":",TRIM(AU74))-1))&gt;=0,
      VALUE(LEFT(TRIM(AU74),FIND(":",TRIM(AU74))-1))&lt;=23,
      VALUE(RIGHT(TRIM(AU74),LEN(TRIM(AU74))-FIND(":",TRIM(AU74))))&gt;=0,
      VALUE(RIGHT(TRIM(AU74),LEN(TRIM(AU74))-FIND(":",TRIM(AU74))))&lt;=59,
      ISNUMBER(VALUE(TRIM(AU74))),
      VALUE(TRIM(AU74))&gt;=0,
      VALUE(TRIM(AU74))&lt;1,
      NOT(ISERROR(FIND(":",TRIM(AW74)))),
      ISNUMBER(VALUE(LEFT(TRIM(AW74),FIND(":",TRIM(AW74))-1))),
      ISNUMBER(VALUE(RIGHT(TRIM(AW74),LEN(TRIM(AW74))-FIND(":",TRIM(AW74))))),
      VALUE(LEFT(TRIM(AW74),FIND(":",TRIM(AW74))-1))&gt;=0,
      VALUE(LEFT(TRIM(AW74),FIND(":",TRIM(AW74))-1))&lt;=23,
      VALUE(RIGHT(TRIM(AW74),LEN(TRIM(AW74))-FIND(":",TRIM(AW74))))&gt;=0,
      VALUE(RIGHT(TRIM(AW74),LEN(TRIM(AW74))-FIND(":",TRIM(AW74))))&lt;=59,
      ISNUMBER(VALUE(TRIM(AW74))),
      VALUE(TRIM(AW74))&gt;=0,
      VALUE(TRIM(AW74))&lt;1,
      VALUE(TRIM(AU74))&lt;VALUE(TRIM(AW74)),
      IF(
         OR(TRIM(AY74)="",TRIM(BA74)=""),
         TRUE,
         AND(
            NOT(ISERROR(FIND(":",TRIM(AY74)))),
            ISNUMBER(VALUE(LEFT(TRIM(AY74),FIND(":",TRIM(AY74))-1))),
            ISNUMBER(VALUE(RIGHT(TRIM(AY74),LEN(TRIM(AY74))-FIND(":",TRIM(AY74))))),
            VALUE(LEFT(TRIM(AY74),FIND(":",TRIM(AY74))-1))&gt;=0,
            VALUE(LEFT(TRIM(AY74),FIND(":",TRIM(AY74))-1))&lt;=23,
            VALUE(RIGHT(TRIM(AY74),LEN(TRIM(AY74))-FIND(":",TRIM(AY74))))&gt;=0,
            VALUE(RIGHT(TRIM(AY74),LEN(TRIM(AY74))-FIND(":",TRIM(AY74))))&lt;=59,
            ISNUMBER(VALUE(TRIM(AY74))),
            VALUE(TRIM(AY74))&gt;=0,
            VALUE(TRIM(AY74))&lt;1,
            NOT(ISERROR(FIND(":",TRIM(BA74)))),
            ISNUMBER(VALUE(LEFT(TRIM(BA74),FIND(":",TRIM(BA74))-1))),
            ISNUMBER(VALUE(RIGHT(TRIM(BA74),LEN(TRIM(BA74))-FIND(":",TRIM(BA74))))),
            VALUE(LEFT(TRIM(BA74),FIND(":",TRIM(BA74))-1))&gt;=0,
            VALUE(LEFT(TRIM(BA74),FIND(":",TRIM(BA74))-1))&lt;=23,
            VALUE(RIGHT(TRIM(BA74),LEN(TRIM(BA74))-FIND(":",TRIM(BA74))))&gt;=0,
            VALUE(RIGHT(TRIM(BA74),LEN(TRIM(BA74))-FIND(":",TRIM(BA74))))&lt;=59,
            ISNUMBER(VALUE(TRIM(BA74))),
            VALUE(TRIM(BA74))&gt;=0,
            VALUE(TRIM(BA74))&lt;1,
            VALUE(TRIM(AY74))&lt;VALUE(TRIM(BA74)),
            IF(
               NOT(ISERROR(FIND("(",#REF!))),
               TRUE,
               VALUE(TRIM(AW74))&lt;=VALUE(TRIM(AY74))
            )
         )
      )
   )
)</f>
        <v>1</v>
      </c>
      <c r="BD74" s="1171"/>
      <c r="BE74" s="560">
        <f t="shared" si="11"/>
        <v>0</v>
      </c>
      <c r="BF74" s="560"/>
      <c r="BH74" s="510">
        <f t="shared" si="13"/>
        <v>0</v>
      </c>
      <c r="BI74" s="505"/>
      <c r="BK74" s="1161">
        <f t="shared" si="14"/>
        <v>0</v>
      </c>
      <c r="BL74" s="1161"/>
      <c r="BM74" s="560">
        <f t="shared" si="15"/>
        <v>0</v>
      </c>
      <c r="BN74" s="560"/>
      <c r="BP74" s="560" t="str">
        <f t="shared" si="16"/>
        <v/>
      </c>
      <c r="BQ74" s="560"/>
      <c r="BR74" s="560">
        <f t="shared" si="17"/>
        <v>0</v>
      </c>
      <c r="BS74" s="560"/>
      <c r="BX74" s="560">
        <f t="shared" si="12"/>
        <v>0</v>
      </c>
      <c r="BY74" s="560"/>
    </row>
    <row r="75" spans="2:77" ht="15" customHeight="1">
      <c r="B75" s="48"/>
      <c r="C75" s="82" t="s">
        <v>243</v>
      </c>
      <c r="D75" s="792" t="str">
        <f>IF(CNGE_2026_M3_Secc1!D111="","",CNGE_2026_M3_Secc1!D111)</f>
        <v/>
      </c>
      <c r="E75" s="793"/>
      <c r="F75" s="793"/>
      <c r="G75" s="794"/>
      <c r="H75" s="570" t="str">
        <f>IF(CNGE_2026_M3_Secc1!K111="","",CNGE_2026_M3_Secc1!K111)</f>
        <v/>
      </c>
      <c r="I75" s="572"/>
      <c r="J75" s="830"/>
      <c r="K75" s="562"/>
      <c r="L75" s="831"/>
      <c r="M75" s="570" t="str">
        <f>IFERROR(VLOOKUP(O75,Presentación!$AL$8:$AM$586,2,FALSE),"")</f>
        <v/>
      </c>
      <c r="N75" s="572"/>
      <c r="O75" s="763"/>
      <c r="P75" s="764"/>
      <c r="Q75" s="765"/>
      <c r="R75" s="763"/>
      <c r="S75" s="764"/>
      <c r="T75" s="765"/>
      <c r="U75" s="830"/>
      <c r="V75" s="562"/>
      <c r="W75" s="831"/>
      <c r="X75" s="85" t="s">
        <v>529</v>
      </c>
      <c r="Y75" s="830"/>
      <c r="Z75" s="562"/>
      <c r="AA75" s="831"/>
      <c r="AB75" s="830"/>
      <c r="AC75" s="562"/>
      <c r="AD75" s="831"/>
      <c r="AE75" s="1186"/>
      <c r="AF75" s="1187"/>
      <c r="AG75" s="1188"/>
      <c r="AH75" s="1186"/>
      <c r="AI75" s="1187"/>
      <c r="AJ75" s="1188"/>
      <c r="AK75" s="830"/>
      <c r="AL75" s="831"/>
      <c r="AP75" s="1169">
        <f t="shared" si="5"/>
        <v>0</v>
      </c>
      <c r="AQ75" s="1169"/>
      <c r="AR75" s="1169">
        <f t="shared" si="6"/>
        <v>0</v>
      </c>
      <c r="AS75" s="1169"/>
      <c r="AU75" s="699">
        <f t="shared" si="7"/>
        <v>0</v>
      </c>
      <c r="AV75" s="696"/>
      <c r="AW75" s="699">
        <f t="shared" si="8"/>
        <v>0</v>
      </c>
      <c r="AX75" s="700"/>
      <c r="AY75" s="699">
        <f t="shared" si="9"/>
        <v>0</v>
      </c>
      <c r="AZ75" s="700"/>
      <c r="BA75" s="699" t="str">
        <f t="shared" si="10"/>
        <v/>
      </c>
      <c r="BB75" s="700"/>
      <c r="BC75" s="1170" t="b">
        <f>IF(
   OR(AB75="",AB75="NS",AB75="24 hrs",AB75="00:00 - 24:00",AB75="00:00-24:00",AB75="0:00 - 24:00",AB75="0:00-24:00"),
   TRUE,
   AND(
      NOT(ISERROR(FIND(":",TRIM(AU75)))),
      ISNUMBER(VALUE(LEFT(TRIM(AU75),FIND(":",TRIM(AU75))-1))),
      ISNUMBER(VALUE(RIGHT(TRIM(AU75),LEN(TRIM(AU75))-FIND(":",TRIM(AU75))))),
      VALUE(LEFT(TRIM(AU75),FIND(":",TRIM(AU75))-1))&gt;=0,
      VALUE(LEFT(TRIM(AU75),FIND(":",TRIM(AU75))-1))&lt;=23,
      VALUE(RIGHT(TRIM(AU75),LEN(TRIM(AU75))-FIND(":",TRIM(AU75))))&gt;=0,
      VALUE(RIGHT(TRIM(AU75),LEN(TRIM(AU75))-FIND(":",TRIM(AU75))))&lt;=59,
      ISNUMBER(VALUE(TRIM(AU75))),
      VALUE(TRIM(AU75))&gt;=0,
      VALUE(TRIM(AU75))&lt;1,
      NOT(ISERROR(FIND(":",TRIM(AW75)))),
      ISNUMBER(VALUE(LEFT(TRIM(AW75),FIND(":",TRIM(AW75))-1))),
      ISNUMBER(VALUE(RIGHT(TRIM(AW75),LEN(TRIM(AW75))-FIND(":",TRIM(AW75))))),
      VALUE(LEFT(TRIM(AW75),FIND(":",TRIM(AW75))-1))&gt;=0,
      VALUE(LEFT(TRIM(AW75),FIND(":",TRIM(AW75))-1))&lt;=23,
      VALUE(RIGHT(TRIM(AW75),LEN(TRIM(AW75))-FIND(":",TRIM(AW75))))&gt;=0,
      VALUE(RIGHT(TRIM(AW75),LEN(TRIM(AW75))-FIND(":",TRIM(AW75))))&lt;=59,
      ISNUMBER(VALUE(TRIM(AW75))),
      VALUE(TRIM(AW75))&gt;=0,
      VALUE(TRIM(AW75))&lt;1,
      VALUE(TRIM(AU75))&lt;VALUE(TRIM(AW75)),
      IF(
         OR(TRIM(AY75)="",TRIM(BA75)=""),
         TRUE,
         AND(
            NOT(ISERROR(FIND(":",TRIM(AY75)))),
            ISNUMBER(VALUE(LEFT(TRIM(AY75),FIND(":",TRIM(AY75))-1))),
            ISNUMBER(VALUE(RIGHT(TRIM(AY75),LEN(TRIM(AY75))-FIND(":",TRIM(AY75))))),
            VALUE(LEFT(TRIM(AY75),FIND(":",TRIM(AY75))-1))&gt;=0,
            VALUE(LEFT(TRIM(AY75),FIND(":",TRIM(AY75))-1))&lt;=23,
            VALUE(RIGHT(TRIM(AY75),LEN(TRIM(AY75))-FIND(":",TRIM(AY75))))&gt;=0,
            VALUE(RIGHT(TRIM(AY75),LEN(TRIM(AY75))-FIND(":",TRIM(AY75))))&lt;=59,
            ISNUMBER(VALUE(TRIM(AY75))),
            VALUE(TRIM(AY75))&gt;=0,
            VALUE(TRIM(AY75))&lt;1,
            NOT(ISERROR(FIND(":",TRIM(BA75)))),
            ISNUMBER(VALUE(LEFT(TRIM(BA75),FIND(":",TRIM(BA75))-1))),
            ISNUMBER(VALUE(RIGHT(TRIM(BA75),LEN(TRIM(BA75))-FIND(":",TRIM(BA75))))),
            VALUE(LEFT(TRIM(BA75),FIND(":",TRIM(BA75))-1))&gt;=0,
            VALUE(LEFT(TRIM(BA75),FIND(":",TRIM(BA75))-1))&lt;=23,
            VALUE(RIGHT(TRIM(BA75),LEN(TRIM(BA75))-FIND(":",TRIM(BA75))))&gt;=0,
            VALUE(RIGHT(TRIM(BA75),LEN(TRIM(BA75))-FIND(":",TRIM(BA75))))&lt;=59,
            ISNUMBER(VALUE(TRIM(BA75))),
            VALUE(TRIM(BA75))&gt;=0,
            VALUE(TRIM(BA75))&lt;1,
            VALUE(TRIM(AY75))&lt;VALUE(TRIM(BA75)),
            IF(
               NOT(ISERROR(FIND("(",#REF!))),
               TRUE,
               VALUE(TRIM(AW75))&lt;=VALUE(TRIM(AY75))
            )
         )
      )
   )
)</f>
        <v>1</v>
      </c>
      <c r="BD75" s="1171"/>
      <c r="BE75" s="560">
        <f t="shared" si="11"/>
        <v>0</v>
      </c>
      <c r="BF75" s="560"/>
      <c r="BH75" s="510">
        <f t="shared" si="13"/>
        <v>0</v>
      </c>
      <c r="BI75" s="505"/>
      <c r="BK75" s="1161">
        <f t="shared" si="14"/>
        <v>0</v>
      </c>
      <c r="BL75" s="1161"/>
      <c r="BM75" s="560">
        <f t="shared" si="15"/>
        <v>0</v>
      </c>
      <c r="BN75" s="560"/>
      <c r="BP75" s="560" t="str">
        <f t="shared" si="16"/>
        <v/>
      </c>
      <c r="BQ75" s="560"/>
      <c r="BR75" s="560">
        <f t="shared" si="17"/>
        <v>0</v>
      </c>
      <c r="BS75" s="560"/>
      <c r="BX75" s="560">
        <f t="shared" si="12"/>
        <v>0</v>
      </c>
      <c r="BY75" s="560"/>
    </row>
    <row r="76" spans="2:77" ht="15" customHeight="1">
      <c r="B76" s="48"/>
      <c r="C76" s="82" t="s">
        <v>244</v>
      </c>
      <c r="D76" s="792" t="str">
        <f>IF(CNGE_2026_M3_Secc1!D112="","",CNGE_2026_M3_Secc1!D112)</f>
        <v/>
      </c>
      <c r="E76" s="793"/>
      <c r="F76" s="793"/>
      <c r="G76" s="794"/>
      <c r="H76" s="570" t="str">
        <f>IF(CNGE_2026_M3_Secc1!K112="","",CNGE_2026_M3_Secc1!K112)</f>
        <v/>
      </c>
      <c r="I76" s="572"/>
      <c r="J76" s="830"/>
      <c r="K76" s="562"/>
      <c r="L76" s="831"/>
      <c r="M76" s="570" t="str">
        <f>IFERROR(VLOOKUP(O76,Presentación!$AL$8:$AM$586,2,FALSE),"")</f>
        <v/>
      </c>
      <c r="N76" s="572"/>
      <c r="O76" s="763"/>
      <c r="P76" s="764"/>
      <c r="Q76" s="765"/>
      <c r="R76" s="763"/>
      <c r="S76" s="764"/>
      <c r="T76" s="765"/>
      <c r="U76" s="830"/>
      <c r="V76" s="562"/>
      <c r="W76" s="831"/>
      <c r="X76" s="85" t="s">
        <v>529</v>
      </c>
      <c r="Y76" s="830"/>
      <c r="Z76" s="562"/>
      <c r="AA76" s="831"/>
      <c r="AB76" s="830"/>
      <c r="AC76" s="562"/>
      <c r="AD76" s="831"/>
      <c r="AE76" s="1186"/>
      <c r="AF76" s="1187"/>
      <c r="AG76" s="1188"/>
      <c r="AH76" s="1186"/>
      <c r="AI76" s="1187"/>
      <c r="AJ76" s="1188"/>
      <c r="AK76" s="830"/>
      <c r="AL76" s="831"/>
      <c r="AP76" s="1169">
        <f t="shared" si="5"/>
        <v>0</v>
      </c>
      <c r="AQ76" s="1169"/>
      <c r="AR76" s="1169">
        <f t="shared" si="6"/>
        <v>0</v>
      </c>
      <c r="AS76" s="1169"/>
      <c r="AU76" s="699">
        <f t="shared" si="7"/>
        <v>0</v>
      </c>
      <c r="AV76" s="696"/>
      <c r="AW76" s="699">
        <f t="shared" si="8"/>
        <v>0</v>
      </c>
      <c r="AX76" s="700"/>
      <c r="AY76" s="699">
        <f t="shared" si="9"/>
        <v>0</v>
      </c>
      <c r="AZ76" s="700"/>
      <c r="BA76" s="699" t="str">
        <f t="shared" si="10"/>
        <v/>
      </c>
      <c r="BB76" s="700"/>
      <c r="BC76" s="1170" t="b">
        <f>IF(
   OR(AB76="",AB76="NS",AB76="24 hrs",AB76="00:00 - 24:00",AB76="00:00-24:00",AB76="0:00 - 24:00",AB76="0:00-24:00"),
   TRUE,
   AND(
      NOT(ISERROR(FIND(":",TRIM(AU76)))),
      ISNUMBER(VALUE(LEFT(TRIM(AU76),FIND(":",TRIM(AU76))-1))),
      ISNUMBER(VALUE(RIGHT(TRIM(AU76),LEN(TRIM(AU76))-FIND(":",TRIM(AU76))))),
      VALUE(LEFT(TRIM(AU76),FIND(":",TRIM(AU76))-1))&gt;=0,
      VALUE(LEFT(TRIM(AU76),FIND(":",TRIM(AU76))-1))&lt;=23,
      VALUE(RIGHT(TRIM(AU76),LEN(TRIM(AU76))-FIND(":",TRIM(AU76))))&gt;=0,
      VALUE(RIGHT(TRIM(AU76),LEN(TRIM(AU76))-FIND(":",TRIM(AU76))))&lt;=59,
      ISNUMBER(VALUE(TRIM(AU76))),
      VALUE(TRIM(AU76))&gt;=0,
      VALUE(TRIM(AU76))&lt;1,
      NOT(ISERROR(FIND(":",TRIM(AW76)))),
      ISNUMBER(VALUE(LEFT(TRIM(AW76),FIND(":",TRIM(AW76))-1))),
      ISNUMBER(VALUE(RIGHT(TRIM(AW76),LEN(TRIM(AW76))-FIND(":",TRIM(AW76))))),
      VALUE(LEFT(TRIM(AW76),FIND(":",TRIM(AW76))-1))&gt;=0,
      VALUE(LEFT(TRIM(AW76),FIND(":",TRIM(AW76))-1))&lt;=23,
      VALUE(RIGHT(TRIM(AW76),LEN(TRIM(AW76))-FIND(":",TRIM(AW76))))&gt;=0,
      VALUE(RIGHT(TRIM(AW76),LEN(TRIM(AW76))-FIND(":",TRIM(AW76))))&lt;=59,
      ISNUMBER(VALUE(TRIM(AW76))),
      VALUE(TRIM(AW76))&gt;=0,
      VALUE(TRIM(AW76))&lt;1,
      VALUE(TRIM(AU76))&lt;VALUE(TRIM(AW76)),
      IF(
         OR(TRIM(AY76)="",TRIM(BA76)=""),
         TRUE,
         AND(
            NOT(ISERROR(FIND(":",TRIM(AY76)))),
            ISNUMBER(VALUE(LEFT(TRIM(AY76),FIND(":",TRIM(AY76))-1))),
            ISNUMBER(VALUE(RIGHT(TRIM(AY76),LEN(TRIM(AY76))-FIND(":",TRIM(AY76))))),
            VALUE(LEFT(TRIM(AY76),FIND(":",TRIM(AY76))-1))&gt;=0,
            VALUE(LEFT(TRIM(AY76),FIND(":",TRIM(AY76))-1))&lt;=23,
            VALUE(RIGHT(TRIM(AY76),LEN(TRIM(AY76))-FIND(":",TRIM(AY76))))&gt;=0,
            VALUE(RIGHT(TRIM(AY76),LEN(TRIM(AY76))-FIND(":",TRIM(AY76))))&lt;=59,
            ISNUMBER(VALUE(TRIM(AY76))),
            VALUE(TRIM(AY76))&gt;=0,
            VALUE(TRIM(AY76))&lt;1,
            NOT(ISERROR(FIND(":",TRIM(BA76)))),
            ISNUMBER(VALUE(LEFT(TRIM(BA76),FIND(":",TRIM(BA76))-1))),
            ISNUMBER(VALUE(RIGHT(TRIM(BA76),LEN(TRIM(BA76))-FIND(":",TRIM(BA76))))),
            VALUE(LEFT(TRIM(BA76),FIND(":",TRIM(BA76))-1))&gt;=0,
            VALUE(LEFT(TRIM(BA76),FIND(":",TRIM(BA76))-1))&lt;=23,
            VALUE(RIGHT(TRIM(BA76),LEN(TRIM(BA76))-FIND(":",TRIM(BA76))))&gt;=0,
            VALUE(RIGHT(TRIM(BA76),LEN(TRIM(BA76))-FIND(":",TRIM(BA76))))&lt;=59,
            ISNUMBER(VALUE(TRIM(BA76))),
            VALUE(TRIM(BA76))&gt;=0,
            VALUE(TRIM(BA76))&lt;1,
            VALUE(TRIM(AY76))&lt;VALUE(TRIM(BA76)),
            IF(
               NOT(ISERROR(FIND("(",#REF!))),
               TRUE,
               VALUE(TRIM(AW76))&lt;=VALUE(TRIM(AY76))
            )
         )
      )
   )
)</f>
        <v>1</v>
      </c>
      <c r="BD76" s="1171"/>
      <c r="BE76" s="560">
        <f t="shared" si="11"/>
        <v>0</v>
      </c>
      <c r="BF76" s="560"/>
      <c r="BH76" s="510">
        <f t="shared" si="13"/>
        <v>0</v>
      </c>
      <c r="BI76" s="505"/>
      <c r="BK76" s="1161">
        <f t="shared" si="14"/>
        <v>0</v>
      </c>
      <c r="BL76" s="1161"/>
      <c r="BM76" s="560">
        <f t="shared" si="15"/>
        <v>0</v>
      </c>
      <c r="BN76" s="560"/>
      <c r="BP76" s="560" t="str">
        <f t="shared" si="16"/>
        <v/>
      </c>
      <c r="BQ76" s="560"/>
      <c r="BR76" s="560">
        <f t="shared" si="17"/>
        <v>0</v>
      </c>
      <c r="BS76" s="560"/>
      <c r="BX76" s="560">
        <f t="shared" si="12"/>
        <v>0</v>
      </c>
      <c r="BY76" s="560"/>
    </row>
    <row r="77" spans="2:77" ht="15" customHeight="1">
      <c r="B77" s="48"/>
      <c r="C77" s="82" t="s">
        <v>245</v>
      </c>
      <c r="D77" s="792" t="str">
        <f>IF(CNGE_2026_M3_Secc1!D113="","",CNGE_2026_M3_Secc1!D113)</f>
        <v/>
      </c>
      <c r="E77" s="793"/>
      <c r="F77" s="793"/>
      <c r="G77" s="794"/>
      <c r="H77" s="570" t="str">
        <f>IF(CNGE_2026_M3_Secc1!K113="","",CNGE_2026_M3_Secc1!K113)</f>
        <v/>
      </c>
      <c r="I77" s="572"/>
      <c r="J77" s="830"/>
      <c r="K77" s="562"/>
      <c r="L77" s="831"/>
      <c r="M77" s="570" t="str">
        <f>IFERROR(VLOOKUP(O77,Presentación!$AL$8:$AM$586,2,FALSE),"")</f>
        <v/>
      </c>
      <c r="N77" s="572"/>
      <c r="O77" s="763"/>
      <c r="P77" s="764"/>
      <c r="Q77" s="765"/>
      <c r="R77" s="763"/>
      <c r="S77" s="764"/>
      <c r="T77" s="765"/>
      <c r="U77" s="830"/>
      <c r="V77" s="562"/>
      <c r="W77" s="831"/>
      <c r="X77" s="85" t="s">
        <v>529</v>
      </c>
      <c r="Y77" s="830"/>
      <c r="Z77" s="562"/>
      <c r="AA77" s="831"/>
      <c r="AB77" s="830"/>
      <c r="AC77" s="562"/>
      <c r="AD77" s="831"/>
      <c r="AE77" s="1186"/>
      <c r="AF77" s="1187"/>
      <c r="AG77" s="1188"/>
      <c r="AH77" s="1186"/>
      <c r="AI77" s="1187"/>
      <c r="AJ77" s="1188"/>
      <c r="AK77" s="830"/>
      <c r="AL77" s="831"/>
      <c r="AP77" s="1169">
        <f t="shared" si="5"/>
        <v>0</v>
      </c>
      <c r="AQ77" s="1169"/>
      <c r="AR77" s="1169">
        <f t="shared" si="6"/>
        <v>0</v>
      </c>
      <c r="AS77" s="1169"/>
      <c r="AU77" s="699">
        <f t="shared" si="7"/>
        <v>0</v>
      </c>
      <c r="AV77" s="696"/>
      <c r="AW77" s="699">
        <f t="shared" si="8"/>
        <v>0</v>
      </c>
      <c r="AX77" s="700"/>
      <c r="AY77" s="699">
        <f t="shared" si="9"/>
        <v>0</v>
      </c>
      <c r="AZ77" s="700"/>
      <c r="BA77" s="699" t="str">
        <f t="shared" si="10"/>
        <v/>
      </c>
      <c r="BB77" s="700"/>
      <c r="BC77" s="1170" t="b">
        <f>IF(
   OR(AB77="",AB77="NS",AB77="24 hrs",AB77="00:00 - 24:00",AB77="00:00-24:00",AB77="0:00 - 24:00",AB77="0:00-24:00"),
   TRUE,
   AND(
      NOT(ISERROR(FIND(":",TRIM(AU77)))),
      ISNUMBER(VALUE(LEFT(TRIM(AU77),FIND(":",TRIM(AU77))-1))),
      ISNUMBER(VALUE(RIGHT(TRIM(AU77),LEN(TRIM(AU77))-FIND(":",TRIM(AU77))))),
      VALUE(LEFT(TRIM(AU77),FIND(":",TRIM(AU77))-1))&gt;=0,
      VALUE(LEFT(TRIM(AU77),FIND(":",TRIM(AU77))-1))&lt;=23,
      VALUE(RIGHT(TRIM(AU77),LEN(TRIM(AU77))-FIND(":",TRIM(AU77))))&gt;=0,
      VALUE(RIGHT(TRIM(AU77),LEN(TRIM(AU77))-FIND(":",TRIM(AU77))))&lt;=59,
      ISNUMBER(VALUE(TRIM(AU77))),
      VALUE(TRIM(AU77))&gt;=0,
      VALUE(TRIM(AU77))&lt;1,
      NOT(ISERROR(FIND(":",TRIM(AW77)))),
      ISNUMBER(VALUE(LEFT(TRIM(AW77),FIND(":",TRIM(AW77))-1))),
      ISNUMBER(VALUE(RIGHT(TRIM(AW77),LEN(TRIM(AW77))-FIND(":",TRIM(AW77))))),
      VALUE(LEFT(TRIM(AW77),FIND(":",TRIM(AW77))-1))&gt;=0,
      VALUE(LEFT(TRIM(AW77),FIND(":",TRIM(AW77))-1))&lt;=23,
      VALUE(RIGHT(TRIM(AW77),LEN(TRIM(AW77))-FIND(":",TRIM(AW77))))&gt;=0,
      VALUE(RIGHT(TRIM(AW77),LEN(TRIM(AW77))-FIND(":",TRIM(AW77))))&lt;=59,
      ISNUMBER(VALUE(TRIM(AW77))),
      VALUE(TRIM(AW77))&gt;=0,
      VALUE(TRIM(AW77))&lt;1,
      VALUE(TRIM(AU77))&lt;VALUE(TRIM(AW77)),
      IF(
         OR(TRIM(AY77)="",TRIM(BA77)=""),
         TRUE,
         AND(
            NOT(ISERROR(FIND(":",TRIM(AY77)))),
            ISNUMBER(VALUE(LEFT(TRIM(AY77),FIND(":",TRIM(AY77))-1))),
            ISNUMBER(VALUE(RIGHT(TRIM(AY77),LEN(TRIM(AY77))-FIND(":",TRIM(AY77))))),
            VALUE(LEFT(TRIM(AY77),FIND(":",TRIM(AY77))-1))&gt;=0,
            VALUE(LEFT(TRIM(AY77),FIND(":",TRIM(AY77))-1))&lt;=23,
            VALUE(RIGHT(TRIM(AY77),LEN(TRIM(AY77))-FIND(":",TRIM(AY77))))&gt;=0,
            VALUE(RIGHT(TRIM(AY77),LEN(TRIM(AY77))-FIND(":",TRIM(AY77))))&lt;=59,
            ISNUMBER(VALUE(TRIM(AY77))),
            VALUE(TRIM(AY77))&gt;=0,
            VALUE(TRIM(AY77))&lt;1,
            NOT(ISERROR(FIND(":",TRIM(BA77)))),
            ISNUMBER(VALUE(LEFT(TRIM(BA77),FIND(":",TRIM(BA77))-1))),
            ISNUMBER(VALUE(RIGHT(TRIM(BA77),LEN(TRIM(BA77))-FIND(":",TRIM(BA77))))),
            VALUE(LEFT(TRIM(BA77),FIND(":",TRIM(BA77))-1))&gt;=0,
            VALUE(LEFT(TRIM(BA77),FIND(":",TRIM(BA77))-1))&lt;=23,
            VALUE(RIGHT(TRIM(BA77),LEN(TRIM(BA77))-FIND(":",TRIM(BA77))))&gt;=0,
            VALUE(RIGHT(TRIM(BA77),LEN(TRIM(BA77))-FIND(":",TRIM(BA77))))&lt;=59,
            ISNUMBER(VALUE(TRIM(BA77))),
            VALUE(TRIM(BA77))&gt;=0,
            VALUE(TRIM(BA77))&lt;1,
            VALUE(TRIM(AY77))&lt;VALUE(TRIM(BA77)),
            IF(
               NOT(ISERROR(FIND("(",#REF!))),
               TRUE,
               VALUE(TRIM(AW77))&lt;=VALUE(TRIM(AY77))
            )
         )
      )
   )
)</f>
        <v>1</v>
      </c>
      <c r="BD77" s="1171"/>
      <c r="BE77" s="560">
        <f t="shared" si="11"/>
        <v>0</v>
      </c>
      <c r="BF77" s="560"/>
      <c r="BH77" s="510">
        <f t="shared" si="13"/>
        <v>0</v>
      </c>
      <c r="BI77" s="505"/>
      <c r="BK77" s="1161">
        <f t="shared" si="14"/>
        <v>0</v>
      </c>
      <c r="BL77" s="1161"/>
      <c r="BM77" s="560">
        <f t="shared" si="15"/>
        <v>0</v>
      </c>
      <c r="BN77" s="560"/>
      <c r="BP77" s="560" t="str">
        <f t="shared" si="16"/>
        <v/>
      </c>
      <c r="BQ77" s="560"/>
      <c r="BR77" s="560">
        <f t="shared" si="17"/>
        <v>0</v>
      </c>
      <c r="BS77" s="560"/>
      <c r="BX77" s="560">
        <f t="shared" si="12"/>
        <v>0</v>
      </c>
      <c r="BY77" s="560"/>
    </row>
    <row r="78" spans="2:77" ht="15" customHeight="1">
      <c r="B78" s="48"/>
      <c r="C78" s="82" t="s">
        <v>246</v>
      </c>
      <c r="D78" s="792" t="str">
        <f>IF(CNGE_2026_M3_Secc1!D114="","",CNGE_2026_M3_Secc1!D114)</f>
        <v/>
      </c>
      <c r="E78" s="793"/>
      <c r="F78" s="793"/>
      <c r="G78" s="794"/>
      <c r="H78" s="570" t="str">
        <f>IF(CNGE_2026_M3_Secc1!K114="","",CNGE_2026_M3_Secc1!K114)</f>
        <v/>
      </c>
      <c r="I78" s="572"/>
      <c r="J78" s="830"/>
      <c r="K78" s="562"/>
      <c r="L78" s="831"/>
      <c r="M78" s="570" t="str">
        <f>IFERROR(VLOOKUP(O78,Presentación!$AL$8:$AM$586,2,FALSE),"")</f>
        <v/>
      </c>
      <c r="N78" s="572"/>
      <c r="O78" s="763"/>
      <c r="P78" s="764"/>
      <c r="Q78" s="765"/>
      <c r="R78" s="763"/>
      <c r="S78" s="764"/>
      <c r="T78" s="765"/>
      <c r="U78" s="830"/>
      <c r="V78" s="562"/>
      <c r="W78" s="831"/>
      <c r="X78" s="85" t="s">
        <v>529</v>
      </c>
      <c r="Y78" s="830"/>
      <c r="Z78" s="562"/>
      <c r="AA78" s="831"/>
      <c r="AB78" s="830"/>
      <c r="AC78" s="562"/>
      <c r="AD78" s="831"/>
      <c r="AE78" s="1186"/>
      <c r="AF78" s="1187"/>
      <c r="AG78" s="1188"/>
      <c r="AH78" s="1186"/>
      <c r="AI78" s="1187"/>
      <c r="AJ78" s="1188"/>
      <c r="AK78" s="830"/>
      <c r="AL78" s="831"/>
      <c r="AP78" s="1169">
        <f t="shared" si="5"/>
        <v>0</v>
      </c>
      <c r="AQ78" s="1169"/>
      <c r="AR78" s="1169">
        <f t="shared" si="6"/>
        <v>0</v>
      </c>
      <c r="AS78" s="1169"/>
      <c r="AU78" s="699">
        <f t="shared" si="7"/>
        <v>0</v>
      </c>
      <c r="AV78" s="696"/>
      <c r="AW78" s="699">
        <f t="shared" si="8"/>
        <v>0</v>
      </c>
      <c r="AX78" s="700"/>
      <c r="AY78" s="699">
        <f t="shared" si="9"/>
        <v>0</v>
      </c>
      <c r="AZ78" s="700"/>
      <c r="BA78" s="699" t="str">
        <f t="shared" si="10"/>
        <v/>
      </c>
      <c r="BB78" s="700"/>
      <c r="BC78" s="1170" t="b">
        <f>IF(
   OR(AB78="",AB78="NS",AB78="24 hrs",AB78="00:00 - 24:00",AB78="00:00-24:00",AB78="0:00 - 24:00",AB78="0:00-24:00"),
   TRUE,
   AND(
      NOT(ISERROR(FIND(":",TRIM(AU78)))),
      ISNUMBER(VALUE(LEFT(TRIM(AU78),FIND(":",TRIM(AU78))-1))),
      ISNUMBER(VALUE(RIGHT(TRIM(AU78),LEN(TRIM(AU78))-FIND(":",TRIM(AU78))))),
      VALUE(LEFT(TRIM(AU78),FIND(":",TRIM(AU78))-1))&gt;=0,
      VALUE(LEFT(TRIM(AU78),FIND(":",TRIM(AU78))-1))&lt;=23,
      VALUE(RIGHT(TRIM(AU78),LEN(TRIM(AU78))-FIND(":",TRIM(AU78))))&gt;=0,
      VALUE(RIGHT(TRIM(AU78),LEN(TRIM(AU78))-FIND(":",TRIM(AU78))))&lt;=59,
      ISNUMBER(VALUE(TRIM(AU78))),
      VALUE(TRIM(AU78))&gt;=0,
      VALUE(TRIM(AU78))&lt;1,
      NOT(ISERROR(FIND(":",TRIM(AW78)))),
      ISNUMBER(VALUE(LEFT(TRIM(AW78),FIND(":",TRIM(AW78))-1))),
      ISNUMBER(VALUE(RIGHT(TRIM(AW78),LEN(TRIM(AW78))-FIND(":",TRIM(AW78))))),
      VALUE(LEFT(TRIM(AW78),FIND(":",TRIM(AW78))-1))&gt;=0,
      VALUE(LEFT(TRIM(AW78),FIND(":",TRIM(AW78))-1))&lt;=23,
      VALUE(RIGHT(TRIM(AW78),LEN(TRIM(AW78))-FIND(":",TRIM(AW78))))&gt;=0,
      VALUE(RIGHT(TRIM(AW78),LEN(TRIM(AW78))-FIND(":",TRIM(AW78))))&lt;=59,
      ISNUMBER(VALUE(TRIM(AW78))),
      VALUE(TRIM(AW78))&gt;=0,
      VALUE(TRIM(AW78))&lt;1,
      VALUE(TRIM(AU78))&lt;VALUE(TRIM(AW78)),
      IF(
         OR(TRIM(AY78)="",TRIM(BA78)=""),
         TRUE,
         AND(
            NOT(ISERROR(FIND(":",TRIM(AY78)))),
            ISNUMBER(VALUE(LEFT(TRIM(AY78),FIND(":",TRIM(AY78))-1))),
            ISNUMBER(VALUE(RIGHT(TRIM(AY78),LEN(TRIM(AY78))-FIND(":",TRIM(AY78))))),
            VALUE(LEFT(TRIM(AY78),FIND(":",TRIM(AY78))-1))&gt;=0,
            VALUE(LEFT(TRIM(AY78),FIND(":",TRIM(AY78))-1))&lt;=23,
            VALUE(RIGHT(TRIM(AY78),LEN(TRIM(AY78))-FIND(":",TRIM(AY78))))&gt;=0,
            VALUE(RIGHT(TRIM(AY78),LEN(TRIM(AY78))-FIND(":",TRIM(AY78))))&lt;=59,
            ISNUMBER(VALUE(TRIM(AY78))),
            VALUE(TRIM(AY78))&gt;=0,
            VALUE(TRIM(AY78))&lt;1,
            NOT(ISERROR(FIND(":",TRIM(BA78)))),
            ISNUMBER(VALUE(LEFT(TRIM(BA78),FIND(":",TRIM(BA78))-1))),
            ISNUMBER(VALUE(RIGHT(TRIM(BA78),LEN(TRIM(BA78))-FIND(":",TRIM(BA78))))),
            VALUE(LEFT(TRIM(BA78),FIND(":",TRIM(BA78))-1))&gt;=0,
            VALUE(LEFT(TRIM(BA78),FIND(":",TRIM(BA78))-1))&lt;=23,
            VALUE(RIGHT(TRIM(BA78),LEN(TRIM(BA78))-FIND(":",TRIM(BA78))))&gt;=0,
            VALUE(RIGHT(TRIM(BA78),LEN(TRIM(BA78))-FIND(":",TRIM(BA78))))&lt;=59,
            ISNUMBER(VALUE(TRIM(BA78))),
            VALUE(TRIM(BA78))&gt;=0,
            VALUE(TRIM(BA78))&lt;1,
            VALUE(TRIM(AY78))&lt;VALUE(TRIM(BA78)),
            IF(
               NOT(ISERROR(FIND("(",#REF!))),
               TRUE,
               VALUE(TRIM(AW78))&lt;=VALUE(TRIM(AY78))
            )
         )
      )
   )
)</f>
        <v>1</v>
      </c>
      <c r="BD78" s="1171"/>
      <c r="BE78" s="560">
        <f t="shared" si="11"/>
        <v>0</v>
      </c>
      <c r="BF78" s="560"/>
      <c r="BH78" s="510">
        <f t="shared" si="13"/>
        <v>0</v>
      </c>
      <c r="BI78" s="505"/>
      <c r="BK78" s="1161">
        <f t="shared" si="14"/>
        <v>0</v>
      </c>
      <c r="BL78" s="1161"/>
      <c r="BM78" s="560">
        <f t="shared" si="15"/>
        <v>0</v>
      </c>
      <c r="BN78" s="560"/>
      <c r="BP78" s="560" t="str">
        <f t="shared" si="16"/>
        <v/>
      </c>
      <c r="BQ78" s="560"/>
      <c r="BR78" s="560">
        <f t="shared" si="17"/>
        <v>0</v>
      </c>
      <c r="BS78" s="560"/>
      <c r="BX78" s="560">
        <f t="shared" si="12"/>
        <v>0</v>
      </c>
      <c r="BY78" s="560"/>
    </row>
    <row r="79" spans="2:77" ht="15" customHeight="1">
      <c r="AR79" s="1181">
        <f>SUM(AP24:AS78)</f>
        <v>0</v>
      </c>
      <c r="AS79" s="1182"/>
      <c r="BE79" s="1197">
        <f>SUM(BE24:BF78)</f>
        <v>0</v>
      </c>
      <c r="BF79" s="1198"/>
      <c r="BM79" s="913">
        <f>SUM(BM24:BN78)</f>
        <v>0</v>
      </c>
      <c r="BN79" s="914"/>
      <c r="BR79" s="1160">
        <f>SUM(BR24:BS78)</f>
        <v>0</v>
      </c>
      <c r="BS79" s="1160"/>
      <c r="BX79" s="622">
        <f>SUM(BX24:BY78)</f>
        <v>0</v>
      </c>
      <c r="BY79" s="623"/>
    </row>
    <row r="80" spans="2:77" ht="24" customHeight="1">
      <c r="C80" s="578" t="s">
        <v>127</v>
      </c>
      <c r="D80" s="578"/>
      <c r="E80" s="578"/>
      <c r="F80" s="578"/>
      <c r="G80" s="578"/>
      <c r="H80" s="578"/>
      <c r="I80" s="578"/>
      <c r="J80" s="578"/>
      <c r="K80" s="578"/>
      <c r="L80" s="578"/>
      <c r="M80" s="578"/>
      <c r="N80" s="578"/>
      <c r="O80" s="578"/>
      <c r="P80" s="578"/>
      <c r="Q80" s="578"/>
      <c r="R80" s="578"/>
      <c r="S80" s="578"/>
      <c r="T80" s="578"/>
      <c r="U80" s="578"/>
      <c r="V80" s="578"/>
      <c r="W80" s="578"/>
      <c r="X80" s="578"/>
      <c r="Y80" s="578"/>
      <c r="Z80" s="578"/>
      <c r="AA80" s="578"/>
      <c r="AB80" s="578"/>
      <c r="AC80" s="578"/>
      <c r="AD80" s="578"/>
      <c r="AE80" s="578"/>
      <c r="AF80" s="578"/>
      <c r="AG80" s="578"/>
      <c r="AH80" s="578"/>
      <c r="AI80" s="578"/>
      <c r="AJ80" s="578"/>
      <c r="AK80" s="578"/>
      <c r="AL80" s="578"/>
    </row>
    <row r="81" spans="2:38" ht="60" customHeight="1">
      <c r="C81" s="763"/>
      <c r="D81" s="764"/>
      <c r="E81" s="764"/>
      <c r="F81" s="764"/>
      <c r="G81" s="764"/>
      <c r="H81" s="764"/>
      <c r="I81" s="764"/>
      <c r="J81" s="764"/>
      <c r="K81" s="764"/>
      <c r="L81" s="764"/>
      <c r="M81" s="764"/>
      <c r="N81" s="764"/>
      <c r="O81" s="764"/>
      <c r="P81" s="764"/>
      <c r="Q81" s="764"/>
      <c r="R81" s="764"/>
      <c r="S81" s="764"/>
      <c r="T81" s="764"/>
      <c r="U81" s="764"/>
      <c r="V81" s="764"/>
      <c r="W81" s="764"/>
      <c r="X81" s="764"/>
      <c r="Y81" s="764"/>
      <c r="Z81" s="764"/>
      <c r="AA81" s="764"/>
      <c r="AB81" s="764"/>
      <c r="AC81" s="764"/>
      <c r="AD81" s="764"/>
      <c r="AE81" s="764"/>
      <c r="AF81" s="764"/>
      <c r="AG81" s="764"/>
      <c r="AH81" s="764"/>
      <c r="AI81" s="764"/>
      <c r="AJ81" s="764"/>
      <c r="AK81" s="764"/>
      <c r="AL81" s="765"/>
    </row>
    <row r="82" spans="2:38" ht="15">
      <c r="B82" s="624" t="str">
        <f>IF(CC26=0,"", IF(CC26=1,_xlfn.CONCAT("Error: Verificar la información registrada tomando en cuenta la instrucción ",CE26,"."),_xlfn.CONCAT("Error: Verificar la información registrada tomando en cuenta las instrucciones ",CE26)))</f>
        <v/>
      </c>
      <c r="C82" s="624"/>
      <c r="D82" s="624"/>
      <c r="E82" s="624"/>
      <c r="F82" s="624"/>
      <c r="G82" s="624"/>
      <c r="H82" s="624"/>
      <c r="I82" s="624"/>
      <c r="J82" s="624"/>
      <c r="K82" s="624"/>
      <c r="L82" s="624"/>
      <c r="M82" s="624"/>
      <c r="N82" s="624"/>
      <c r="O82" s="624"/>
      <c r="P82" s="624"/>
      <c r="Q82" s="624"/>
      <c r="R82" s="624"/>
      <c r="S82" s="624"/>
      <c r="T82" s="624"/>
      <c r="U82" s="624"/>
      <c r="V82" s="624"/>
      <c r="W82" s="624"/>
      <c r="X82" s="624"/>
      <c r="Y82" s="624"/>
      <c r="Z82" s="624"/>
      <c r="AA82" s="624"/>
      <c r="AB82" s="624"/>
      <c r="AC82" s="624"/>
      <c r="AD82" s="624"/>
      <c r="AE82" s="624"/>
      <c r="AF82" s="624"/>
      <c r="AG82" s="624"/>
      <c r="AH82" s="624"/>
      <c r="AI82" s="624"/>
      <c r="AJ82" s="624"/>
      <c r="AK82" s="624"/>
      <c r="AL82" s="624"/>
    </row>
    <row r="83" spans="2:38" ht="15">
      <c r="B83" s="624" t="str">
        <f>IF(BR79=0,"","Error: Verificar la información registrada en número telefónico de contacto considerando que deben anotarse 10 dígitos.")</f>
        <v/>
      </c>
      <c r="C83" s="624"/>
      <c r="D83" s="624"/>
      <c r="E83" s="624"/>
      <c r="F83" s="624"/>
      <c r="G83" s="624"/>
      <c r="H83" s="624"/>
      <c r="I83" s="624"/>
      <c r="J83" s="624"/>
      <c r="K83" s="624"/>
      <c r="L83" s="624"/>
      <c r="M83" s="624"/>
      <c r="N83" s="624"/>
      <c r="O83" s="624"/>
      <c r="P83" s="624"/>
      <c r="Q83" s="624"/>
      <c r="R83" s="624"/>
      <c r="S83" s="624"/>
      <c r="T83" s="624"/>
      <c r="U83" s="624"/>
      <c r="V83" s="624"/>
      <c r="W83" s="624"/>
      <c r="X83" s="624"/>
      <c r="Y83" s="624"/>
      <c r="Z83" s="624"/>
      <c r="AA83" s="624"/>
      <c r="AB83" s="624"/>
      <c r="AC83" s="624"/>
      <c r="AD83" s="624"/>
      <c r="AE83" s="624"/>
      <c r="AF83" s="624"/>
      <c r="AG83" s="624"/>
      <c r="AH83" s="624"/>
      <c r="AI83" s="624"/>
      <c r="AJ83" s="624"/>
      <c r="AK83" s="624"/>
      <c r="AL83" s="624"/>
    </row>
    <row r="84" spans="2:38" ht="15">
      <c r="B84" s="957" t="str">
        <f>IF(BU24=0,"","Alerta: Debe justificar el uso de NS argumentando el estado de la información desconocida.")</f>
        <v/>
      </c>
      <c r="C84" s="957"/>
      <c r="D84" s="957"/>
      <c r="E84" s="957"/>
      <c r="F84" s="957"/>
      <c r="G84" s="957"/>
      <c r="H84" s="957"/>
      <c r="I84" s="957"/>
      <c r="J84" s="957"/>
      <c r="K84" s="957"/>
      <c r="L84" s="957"/>
      <c r="M84" s="957"/>
      <c r="N84" s="957"/>
      <c r="O84" s="957"/>
      <c r="P84" s="957"/>
      <c r="Q84" s="957"/>
      <c r="R84" s="957"/>
      <c r="S84" s="957"/>
      <c r="T84" s="957"/>
      <c r="U84" s="957"/>
      <c r="V84" s="957"/>
      <c r="W84" s="957"/>
      <c r="X84" s="957"/>
      <c r="Y84" s="957"/>
      <c r="Z84" s="957"/>
      <c r="AA84" s="957"/>
      <c r="AB84" s="957"/>
      <c r="AC84" s="957"/>
      <c r="AD84" s="957"/>
      <c r="AE84" s="957"/>
      <c r="AF84" s="957"/>
      <c r="AG84" s="957"/>
      <c r="AH84" s="957"/>
      <c r="AI84" s="957"/>
      <c r="AJ84" s="957"/>
      <c r="AK84" s="957"/>
      <c r="AL84" s="957"/>
    </row>
    <row r="85" spans="2:38" ht="15" customHeight="1">
      <c r="B85" s="625" t="str">
        <f>IF(BX79=0,"","Error: Debe completar toda la información requerida.")</f>
        <v/>
      </c>
      <c r="C85" s="625"/>
      <c r="D85" s="625"/>
      <c r="E85" s="625"/>
      <c r="F85" s="625"/>
      <c r="G85" s="625"/>
      <c r="H85" s="625"/>
      <c r="I85" s="625"/>
      <c r="J85" s="625"/>
      <c r="K85" s="625"/>
      <c r="L85" s="625"/>
      <c r="M85" s="625"/>
      <c r="N85" s="625"/>
      <c r="O85" s="625"/>
      <c r="P85" s="625"/>
      <c r="Q85" s="625"/>
      <c r="R85" s="625"/>
      <c r="S85" s="625"/>
      <c r="T85" s="625"/>
      <c r="U85" s="625"/>
      <c r="V85" s="625"/>
      <c r="W85" s="625"/>
      <c r="X85" s="625"/>
      <c r="Y85" s="625"/>
      <c r="Z85" s="625"/>
      <c r="AA85" s="625"/>
      <c r="AB85" s="625"/>
      <c r="AC85" s="625"/>
      <c r="AD85" s="625"/>
      <c r="AE85" s="625"/>
      <c r="AF85" s="625"/>
      <c r="AG85" s="625"/>
      <c r="AH85" s="625"/>
      <c r="AI85" s="625"/>
      <c r="AJ85" s="625"/>
      <c r="AK85" s="625"/>
      <c r="AL85" s="625"/>
    </row>
    <row r="86" spans="2:38" ht="15" customHeight="1"/>
    <row r="87" spans="2:38" ht="15" customHeight="1"/>
  </sheetData>
  <sheetProtection algorithmName="SHA-512" hashValue="/4JNa7glXx8ay2SeuYldzNyn1Hvl0XGx79i3RjY0bnx1M//lqzC/R15H1FQTOiObohPBGUtdRI1QnNenRBP5aQ==" saltValue="v8ajsXlRMsUID6nug/rNJA==" spinCount="100000" sheet="1" objects="1" scenarios="1"/>
  <mergeCells count="1464">
    <mergeCell ref="CA25:CB25"/>
    <mergeCell ref="CC25:CD25"/>
    <mergeCell ref="CE25:CF25"/>
    <mergeCell ref="AU74:AV74"/>
    <mergeCell ref="AW74:AX74"/>
    <mergeCell ref="AY74:AZ74"/>
    <mergeCell ref="BA74:BB74"/>
    <mergeCell ref="BC74:BD74"/>
    <mergeCell ref="BE74:BF74"/>
    <mergeCell ref="AU75:AV75"/>
    <mergeCell ref="AW75:AX75"/>
    <mergeCell ref="AY75:AZ75"/>
    <mergeCell ref="BA75:BB75"/>
    <mergeCell ref="BC75:BD75"/>
    <mergeCell ref="BE75:BF75"/>
    <mergeCell ref="BE79:BF79"/>
    <mergeCell ref="AU76:AV76"/>
    <mergeCell ref="AW76:AX76"/>
    <mergeCell ref="AY76:AZ76"/>
    <mergeCell ref="BA76:BB76"/>
    <mergeCell ref="BC76:BD76"/>
    <mergeCell ref="BE76:BF76"/>
    <mergeCell ref="AU77:AV77"/>
    <mergeCell ref="AW77:AX77"/>
    <mergeCell ref="AY77:AZ77"/>
    <mergeCell ref="BA77:BB77"/>
    <mergeCell ref="BC77:BD77"/>
    <mergeCell ref="BE77:BF77"/>
    <mergeCell ref="AU78:AV78"/>
    <mergeCell ref="AW78:AX78"/>
    <mergeCell ref="AY78:AZ78"/>
    <mergeCell ref="BA78:BB78"/>
    <mergeCell ref="BC69:BD69"/>
    <mergeCell ref="BE69:BF69"/>
    <mergeCell ref="AU70:AV70"/>
    <mergeCell ref="AW70:AX70"/>
    <mergeCell ref="AY70:AZ70"/>
    <mergeCell ref="BA70:BB70"/>
    <mergeCell ref="BC70:BD70"/>
    <mergeCell ref="BE70:BF70"/>
    <mergeCell ref="BC78:BD78"/>
    <mergeCell ref="BE78:BF78"/>
    <mergeCell ref="AU71:AV71"/>
    <mergeCell ref="AW71:AX71"/>
    <mergeCell ref="AY71:AZ71"/>
    <mergeCell ref="BA71:BB71"/>
    <mergeCell ref="BC71:BD71"/>
    <mergeCell ref="BE71:BF71"/>
    <mergeCell ref="AU72:AV72"/>
    <mergeCell ref="AW72:AX72"/>
    <mergeCell ref="AY72:AZ72"/>
    <mergeCell ref="BA72:BB72"/>
    <mergeCell ref="BC72:BD72"/>
    <mergeCell ref="BE72:BF72"/>
    <mergeCell ref="AU73:AV73"/>
    <mergeCell ref="AW73:AX73"/>
    <mergeCell ref="AY73:AZ73"/>
    <mergeCell ref="BA73:BB73"/>
    <mergeCell ref="BC73:BD73"/>
    <mergeCell ref="BE73:BF73"/>
    <mergeCell ref="AU62:AV62"/>
    <mergeCell ref="AW62:AX62"/>
    <mergeCell ref="AY62:AZ62"/>
    <mergeCell ref="BA62:BB62"/>
    <mergeCell ref="BC62:BD62"/>
    <mergeCell ref="BE62:BF62"/>
    <mergeCell ref="AU63:AV63"/>
    <mergeCell ref="AW63:AX63"/>
    <mergeCell ref="AY63:AZ63"/>
    <mergeCell ref="BA63:BB63"/>
    <mergeCell ref="BC63:BD63"/>
    <mergeCell ref="BE63:BF63"/>
    <mergeCell ref="AU64:AV64"/>
    <mergeCell ref="AW64:AX64"/>
    <mergeCell ref="AY64:AZ64"/>
    <mergeCell ref="BA64:BB64"/>
    <mergeCell ref="BC64:BD64"/>
    <mergeCell ref="BE64:BF64"/>
    <mergeCell ref="AU59:AV59"/>
    <mergeCell ref="AW59:AX59"/>
    <mergeCell ref="AY59:AZ59"/>
    <mergeCell ref="BA59:BB59"/>
    <mergeCell ref="BC59:BD59"/>
    <mergeCell ref="BE59:BF59"/>
    <mergeCell ref="AU60:AV60"/>
    <mergeCell ref="AW60:AX60"/>
    <mergeCell ref="AY60:AZ60"/>
    <mergeCell ref="BA60:BB60"/>
    <mergeCell ref="BC60:BD60"/>
    <mergeCell ref="BE60:BF60"/>
    <mergeCell ref="AU61:AV61"/>
    <mergeCell ref="AW61:AX61"/>
    <mergeCell ref="AY61:AZ61"/>
    <mergeCell ref="BA61:BB61"/>
    <mergeCell ref="BC61:BD61"/>
    <mergeCell ref="BE61:BF61"/>
    <mergeCell ref="AU56:AV56"/>
    <mergeCell ref="AW56:AX56"/>
    <mergeCell ref="AY56:AZ56"/>
    <mergeCell ref="BA56:BB56"/>
    <mergeCell ref="BC56:BD56"/>
    <mergeCell ref="BE56:BF56"/>
    <mergeCell ref="AU57:AV57"/>
    <mergeCell ref="AW57:AX57"/>
    <mergeCell ref="AY57:AZ57"/>
    <mergeCell ref="BA57:BB57"/>
    <mergeCell ref="BC57:BD57"/>
    <mergeCell ref="BE57:BF57"/>
    <mergeCell ref="AU58:AV58"/>
    <mergeCell ref="AW58:AX58"/>
    <mergeCell ref="AY58:AZ58"/>
    <mergeCell ref="BA58:BB58"/>
    <mergeCell ref="BC58:BD58"/>
    <mergeCell ref="BE58:BF58"/>
    <mergeCell ref="AU53:AV53"/>
    <mergeCell ref="AW53:AX53"/>
    <mergeCell ref="AY53:AZ53"/>
    <mergeCell ref="BA53:BB53"/>
    <mergeCell ref="BC53:BD53"/>
    <mergeCell ref="BE53:BF53"/>
    <mergeCell ref="AU54:AV54"/>
    <mergeCell ref="AW54:AX54"/>
    <mergeCell ref="AY54:AZ54"/>
    <mergeCell ref="BA54:BB54"/>
    <mergeCell ref="BC54:BD54"/>
    <mergeCell ref="BE54:BF54"/>
    <mergeCell ref="AU55:AV55"/>
    <mergeCell ref="AW55:AX55"/>
    <mergeCell ref="AY55:AZ55"/>
    <mergeCell ref="BA55:BB55"/>
    <mergeCell ref="BC55:BD55"/>
    <mergeCell ref="BE55:BF55"/>
    <mergeCell ref="AU50:AV50"/>
    <mergeCell ref="AW50:AX50"/>
    <mergeCell ref="AY50:AZ50"/>
    <mergeCell ref="BA50:BB50"/>
    <mergeCell ref="BC50:BD50"/>
    <mergeCell ref="BE50:BF50"/>
    <mergeCell ref="AU51:AV51"/>
    <mergeCell ref="AW51:AX51"/>
    <mergeCell ref="AY51:AZ51"/>
    <mergeCell ref="BA51:BB51"/>
    <mergeCell ref="BC51:BD51"/>
    <mergeCell ref="BE51:BF51"/>
    <mergeCell ref="AU52:AV52"/>
    <mergeCell ref="AW52:AX52"/>
    <mergeCell ref="AY52:AZ52"/>
    <mergeCell ref="BA52:BB52"/>
    <mergeCell ref="BC52:BD52"/>
    <mergeCell ref="BE52:BF52"/>
    <mergeCell ref="AU47:AV47"/>
    <mergeCell ref="AW47:AX47"/>
    <mergeCell ref="AY47:AZ47"/>
    <mergeCell ref="BA47:BB47"/>
    <mergeCell ref="BC47:BD47"/>
    <mergeCell ref="BE47:BF47"/>
    <mergeCell ref="AU48:AV48"/>
    <mergeCell ref="AW48:AX48"/>
    <mergeCell ref="AY48:AZ48"/>
    <mergeCell ref="BA48:BB48"/>
    <mergeCell ref="BC48:BD48"/>
    <mergeCell ref="BE48:BF48"/>
    <mergeCell ref="AU49:AV49"/>
    <mergeCell ref="AW49:AX49"/>
    <mergeCell ref="AY49:AZ49"/>
    <mergeCell ref="BA49:BB49"/>
    <mergeCell ref="BC49:BD49"/>
    <mergeCell ref="BE49:BF49"/>
    <mergeCell ref="AU44:AV44"/>
    <mergeCell ref="AW44:AX44"/>
    <mergeCell ref="AY44:AZ44"/>
    <mergeCell ref="BA44:BB44"/>
    <mergeCell ref="BC44:BD44"/>
    <mergeCell ref="BE44:BF44"/>
    <mergeCell ref="AU45:AV45"/>
    <mergeCell ref="AW45:AX45"/>
    <mergeCell ref="AY45:AZ45"/>
    <mergeCell ref="BA45:BB45"/>
    <mergeCell ref="BC45:BD45"/>
    <mergeCell ref="BE45:BF45"/>
    <mergeCell ref="AU46:AV46"/>
    <mergeCell ref="AW46:AX46"/>
    <mergeCell ref="AY46:AZ46"/>
    <mergeCell ref="BA46:BB46"/>
    <mergeCell ref="BC46:BD46"/>
    <mergeCell ref="BE46:BF46"/>
    <mergeCell ref="AU41:AV41"/>
    <mergeCell ref="AW41:AX41"/>
    <mergeCell ref="AY41:AZ41"/>
    <mergeCell ref="BA41:BB41"/>
    <mergeCell ref="BC41:BD41"/>
    <mergeCell ref="BE41:BF41"/>
    <mergeCell ref="AU42:AV42"/>
    <mergeCell ref="AW42:AX42"/>
    <mergeCell ref="AY42:AZ42"/>
    <mergeCell ref="BA42:BB42"/>
    <mergeCell ref="BC42:BD42"/>
    <mergeCell ref="BE42:BF42"/>
    <mergeCell ref="AU43:AV43"/>
    <mergeCell ref="AW43:AX43"/>
    <mergeCell ref="AY43:AZ43"/>
    <mergeCell ref="BA43:BB43"/>
    <mergeCell ref="BC43:BD43"/>
    <mergeCell ref="BE43:BF43"/>
    <mergeCell ref="AU38:AV38"/>
    <mergeCell ref="AW38:AX38"/>
    <mergeCell ref="AY38:AZ38"/>
    <mergeCell ref="BA38:BB38"/>
    <mergeCell ref="BC38:BD38"/>
    <mergeCell ref="BE38:BF38"/>
    <mergeCell ref="AU39:AV39"/>
    <mergeCell ref="AW39:AX39"/>
    <mergeCell ref="AY39:AZ39"/>
    <mergeCell ref="BA39:BB39"/>
    <mergeCell ref="BC39:BD39"/>
    <mergeCell ref="BE39:BF39"/>
    <mergeCell ref="AU40:AV40"/>
    <mergeCell ref="AW40:AX40"/>
    <mergeCell ref="AY40:AZ40"/>
    <mergeCell ref="BA40:BB40"/>
    <mergeCell ref="BC40:BD40"/>
    <mergeCell ref="BE40:BF40"/>
    <mergeCell ref="AU35:AV35"/>
    <mergeCell ref="AW35:AX35"/>
    <mergeCell ref="AY35:AZ35"/>
    <mergeCell ref="BA35:BB35"/>
    <mergeCell ref="BC35:BD35"/>
    <mergeCell ref="BE35:BF35"/>
    <mergeCell ref="AU36:AV36"/>
    <mergeCell ref="AW36:AX36"/>
    <mergeCell ref="AY36:AZ36"/>
    <mergeCell ref="BA36:BB36"/>
    <mergeCell ref="BC36:BD36"/>
    <mergeCell ref="BE36:BF36"/>
    <mergeCell ref="AU37:AV37"/>
    <mergeCell ref="AW37:AX37"/>
    <mergeCell ref="AY37:AZ37"/>
    <mergeCell ref="BA37:BB37"/>
    <mergeCell ref="BC37:BD37"/>
    <mergeCell ref="BE37:BF37"/>
    <mergeCell ref="AW32:AX32"/>
    <mergeCell ref="AY32:AZ32"/>
    <mergeCell ref="BA32:BB32"/>
    <mergeCell ref="BC32:BD32"/>
    <mergeCell ref="BE32:BF32"/>
    <mergeCell ref="AU33:AV33"/>
    <mergeCell ref="AW33:AX33"/>
    <mergeCell ref="AY33:AZ33"/>
    <mergeCell ref="BA33:BB33"/>
    <mergeCell ref="BC33:BD33"/>
    <mergeCell ref="BE33:BF33"/>
    <mergeCell ref="AU34:AV34"/>
    <mergeCell ref="AW34:AX34"/>
    <mergeCell ref="AY34:AZ34"/>
    <mergeCell ref="BA34:BB34"/>
    <mergeCell ref="BC34:BD34"/>
    <mergeCell ref="BE34:BF34"/>
    <mergeCell ref="AU27:AV27"/>
    <mergeCell ref="AW27:AX27"/>
    <mergeCell ref="AY27:AZ27"/>
    <mergeCell ref="BA27:BB27"/>
    <mergeCell ref="BC27:BD27"/>
    <mergeCell ref="BE27:BF27"/>
    <mergeCell ref="AU28:AV28"/>
    <mergeCell ref="AW28:AX28"/>
    <mergeCell ref="AY28:AZ28"/>
    <mergeCell ref="BA28:BB28"/>
    <mergeCell ref="BC28:BD28"/>
    <mergeCell ref="BE28:BF28"/>
    <mergeCell ref="AU29:AV29"/>
    <mergeCell ref="AW29:AX29"/>
    <mergeCell ref="AY29:AZ29"/>
    <mergeCell ref="BA29:BB29"/>
    <mergeCell ref="BC29:BD29"/>
    <mergeCell ref="BE29:BF29"/>
    <mergeCell ref="AW24:AX24"/>
    <mergeCell ref="AY24:AZ24"/>
    <mergeCell ref="BA24:BB24"/>
    <mergeCell ref="BC24:BD24"/>
    <mergeCell ref="BE24:BF24"/>
    <mergeCell ref="AU25:AV25"/>
    <mergeCell ref="AW25:AX25"/>
    <mergeCell ref="AY25:AZ25"/>
    <mergeCell ref="BA25:BB25"/>
    <mergeCell ref="BC25:BD25"/>
    <mergeCell ref="BE25:BF25"/>
    <mergeCell ref="AU26:AV26"/>
    <mergeCell ref="AW26:AX26"/>
    <mergeCell ref="AY26:AZ26"/>
    <mergeCell ref="BA26:BB26"/>
    <mergeCell ref="BC26:BD26"/>
    <mergeCell ref="BE26:BF26"/>
    <mergeCell ref="BP74:BQ74"/>
    <mergeCell ref="BR74:BS74"/>
    <mergeCell ref="BP75:BQ75"/>
    <mergeCell ref="BR75:BS75"/>
    <mergeCell ref="BP76:BQ76"/>
    <mergeCell ref="BR76:BS76"/>
    <mergeCell ref="BP77:BQ77"/>
    <mergeCell ref="BR77:BS77"/>
    <mergeCell ref="BP78:BQ78"/>
    <mergeCell ref="BR78:BS78"/>
    <mergeCell ref="BX64:BY64"/>
    <mergeCell ref="BX65:BY65"/>
    <mergeCell ref="BX66:BY66"/>
    <mergeCell ref="BX67:BY67"/>
    <mergeCell ref="BX68:BY68"/>
    <mergeCell ref="BX69:BY69"/>
    <mergeCell ref="BX70:BY70"/>
    <mergeCell ref="BX71:BY71"/>
    <mergeCell ref="BX72:BY72"/>
    <mergeCell ref="BX73:BY73"/>
    <mergeCell ref="BX74:BY74"/>
    <mergeCell ref="BX75:BY75"/>
    <mergeCell ref="BX76:BY76"/>
    <mergeCell ref="BX77:BY77"/>
    <mergeCell ref="BX78:BY78"/>
    <mergeCell ref="BR64:BS64"/>
    <mergeCell ref="BP65:BQ65"/>
    <mergeCell ref="BR65:BS65"/>
    <mergeCell ref="BP66:BQ66"/>
    <mergeCell ref="BR66:BS66"/>
    <mergeCell ref="BP67:BQ67"/>
    <mergeCell ref="BR67:BS67"/>
    <mergeCell ref="BP68:BQ68"/>
    <mergeCell ref="BR68:BS68"/>
    <mergeCell ref="BP69:BQ69"/>
    <mergeCell ref="BR69:BS69"/>
    <mergeCell ref="BP70:BQ70"/>
    <mergeCell ref="BR70:BS70"/>
    <mergeCell ref="BP71:BQ71"/>
    <mergeCell ref="BR71:BS71"/>
    <mergeCell ref="BP72:BQ72"/>
    <mergeCell ref="BR72:BS72"/>
    <mergeCell ref="BK71:BL71"/>
    <mergeCell ref="BM71:BN71"/>
    <mergeCell ref="BK72:BL72"/>
    <mergeCell ref="BM72:BN72"/>
    <mergeCell ref="BK73:BL73"/>
    <mergeCell ref="BM73:BN73"/>
    <mergeCell ref="BR73:BS73"/>
    <mergeCell ref="BK74:BL74"/>
    <mergeCell ref="BM74:BN74"/>
    <mergeCell ref="BK75:BL75"/>
    <mergeCell ref="BM75:BN75"/>
    <mergeCell ref="BK76:BL76"/>
    <mergeCell ref="BM76:BN76"/>
    <mergeCell ref="BK77:BL77"/>
    <mergeCell ref="BM77:BN77"/>
    <mergeCell ref="BK78:BL78"/>
    <mergeCell ref="BM78:BN78"/>
    <mergeCell ref="BP64:BQ64"/>
    <mergeCell ref="BP73:BQ73"/>
    <mergeCell ref="AP70:AQ70"/>
    <mergeCell ref="AR70:AS70"/>
    <mergeCell ref="AU66:AV66"/>
    <mergeCell ref="AW66:AX66"/>
    <mergeCell ref="AY66:AZ66"/>
    <mergeCell ref="BA66:BB66"/>
    <mergeCell ref="BK64:BL64"/>
    <mergeCell ref="BM64:BN64"/>
    <mergeCell ref="BK65:BL65"/>
    <mergeCell ref="BM65:BN65"/>
    <mergeCell ref="BK66:BL66"/>
    <mergeCell ref="BM66:BN66"/>
    <mergeCell ref="BK67:BL67"/>
    <mergeCell ref="BM67:BN67"/>
    <mergeCell ref="BK68:BL68"/>
    <mergeCell ref="BM68:BN68"/>
    <mergeCell ref="BK69:BL69"/>
    <mergeCell ref="BM69:BN69"/>
    <mergeCell ref="BK70:BL70"/>
    <mergeCell ref="BM70:BN70"/>
    <mergeCell ref="AE78:AG78"/>
    <mergeCell ref="AH78:AJ78"/>
    <mergeCell ref="AK64:AL64"/>
    <mergeCell ref="AK65:AL65"/>
    <mergeCell ref="AK66:AL66"/>
    <mergeCell ref="AK67:AL67"/>
    <mergeCell ref="AK68:AL68"/>
    <mergeCell ref="AK69:AL69"/>
    <mergeCell ref="AK70:AL70"/>
    <mergeCell ref="AK71:AL71"/>
    <mergeCell ref="AK72:AL72"/>
    <mergeCell ref="AK73:AL73"/>
    <mergeCell ref="AK74:AL74"/>
    <mergeCell ref="AK75:AL75"/>
    <mergeCell ref="AK76:AL76"/>
    <mergeCell ref="AK77:AL77"/>
    <mergeCell ref="AK78:AL78"/>
    <mergeCell ref="AH72:AJ72"/>
    <mergeCell ref="AE73:AG73"/>
    <mergeCell ref="AH73:AJ73"/>
    <mergeCell ref="AB70:AD70"/>
    <mergeCell ref="AB71:AD71"/>
    <mergeCell ref="AB72:AD72"/>
    <mergeCell ref="AB73:AD73"/>
    <mergeCell ref="AB74:AD74"/>
    <mergeCell ref="AB75:AD75"/>
    <mergeCell ref="AB76:AD76"/>
    <mergeCell ref="AB77:AD77"/>
    <mergeCell ref="AU65:AV65"/>
    <mergeCell ref="AW65:AX65"/>
    <mergeCell ref="AY65:AZ65"/>
    <mergeCell ref="BA65:BB65"/>
    <mergeCell ref="BC65:BD65"/>
    <mergeCell ref="BE65:BF65"/>
    <mergeCell ref="BC66:BD66"/>
    <mergeCell ref="BE66:BF66"/>
    <mergeCell ref="AU67:AV67"/>
    <mergeCell ref="AW67:AX67"/>
    <mergeCell ref="AY67:AZ67"/>
    <mergeCell ref="BA67:BB67"/>
    <mergeCell ref="BC67:BD67"/>
    <mergeCell ref="BE67:BF67"/>
    <mergeCell ref="AU68:AV68"/>
    <mergeCell ref="AW68:AX68"/>
    <mergeCell ref="AY68:AZ68"/>
    <mergeCell ref="BA68:BB68"/>
    <mergeCell ref="BC68:BD68"/>
    <mergeCell ref="BE68:BF68"/>
    <mergeCell ref="AU69:AV69"/>
    <mergeCell ref="AW69:AX69"/>
    <mergeCell ref="AY69:AZ69"/>
    <mergeCell ref="BA69:BB69"/>
    <mergeCell ref="AB78:AD78"/>
    <mergeCell ref="AE64:AG64"/>
    <mergeCell ref="AH64:AJ64"/>
    <mergeCell ref="AE65:AG65"/>
    <mergeCell ref="AH65:AJ65"/>
    <mergeCell ref="AE66:AG66"/>
    <mergeCell ref="AH66:AJ66"/>
    <mergeCell ref="AE67:AG67"/>
    <mergeCell ref="AH67:AJ67"/>
    <mergeCell ref="AE68:AG68"/>
    <mergeCell ref="AH68:AJ68"/>
    <mergeCell ref="AE69:AG69"/>
    <mergeCell ref="AH69:AJ69"/>
    <mergeCell ref="AE70:AG70"/>
    <mergeCell ref="AH70:AJ70"/>
    <mergeCell ref="AE71:AG71"/>
    <mergeCell ref="AH71:AJ71"/>
    <mergeCell ref="AE72:AG72"/>
    <mergeCell ref="AE74:AG74"/>
    <mergeCell ref="AH74:AJ74"/>
    <mergeCell ref="AE75:AG75"/>
    <mergeCell ref="AH75:AJ75"/>
    <mergeCell ref="AE76:AG76"/>
    <mergeCell ref="AH76:AJ76"/>
    <mergeCell ref="AE77:AG77"/>
    <mergeCell ref="AH77:AJ77"/>
    <mergeCell ref="AB64:AD64"/>
    <mergeCell ref="AB65:AD65"/>
    <mergeCell ref="AB66:AD66"/>
    <mergeCell ref="AB67:AD67"/>
    <mergeCell ref="AB68:AD68"/>
    <mergeCell ref="AB69:AD69"/>
    <mergeCell ref="U64:W64"/>
    <mergeCell ref="U65:W65"/>
    <mergeCell ref="U66:W66"/>
    <mergeCell ref="U67:W67"/>
    <mergeCell ref="U68:W68"/>
    <mergeCell ref="U69:W69"/>
    <mergeCell ref="U70:W70"/>
    <mergeCell ref="U71:W71"/>
    <mergeCell ref="U72:W72"/>
    <mergeCell ref="U73:W73"/>
    <mergeCell ref="U74:W74"/>
    <mergeCell ref="U75:W75"/>
    <mergeCell ref="U76:W76"/>
    <mergeCell ref="U77:W77"/>
    <mergeCell ref="U78:W78"/>
    <mergeCell ref="Y64:AA64"/>
    <mergeCell ref="Y65:AA65"/>
    <mergeCell ref="Y66:AA66"/>
    <mergeCell ref="Y67:AA67"/>
    <mergeCell ref="Y68:AA68"/>
    <mergeCell ref="Y69:AA69"/>
    <mergeCell ref="Y70:AA70"/>
    <mergeCell ref="Y71:AA71"/>
    <mergeCell ref="Y72:AA72"/>
    <mergeCell ref="Y73:AA73"/>
    <mergeCell ref="Y74:AA74"/>
    <mergeCell ref="Y75:AA75"/>
    <mergeCell ref="Y76:AA76"/>
    <mergeCell ref="Y77:AA77"/>
    <mergeCell ref="Y78:AA78"/>
    <mergeCell ref="O64:Q64"/>
    <mergeCell ref="O65:Q65"/>
    <mergeCell ref="O66:Q66"/>
    <mergeCell ref="O67:Q67"/>
    <mergeCell ref="O68:Q68"/>
    <mergeCell ref="O69:Q69"/>
    <mergeCell ref="O70:Q70"/>
    <mergeCell ref="O71:Q71"/>
    <mergeCell ref="O72:Q72"/>
    <mergeCell ref="O73:Q73"/>
    <mergeCell ref="O74:Q74"/>
    <mergeCell ref="O75:Q75"/>
    <mergeCell ref="O76:Q76"/>
    <mergeCell ref="O77:Q77"/>
    <mergeCell ref="O78:Q78"/>
    <mergeCell ref="R64:T64"/>
    <mergeCell ref="R65:T65"/>
    <mergeCell ref="R66:T66"/>
    <mergeCell ref="R67:T67"/>
    <mergeCell ref="R68:T68"/>
    <mergeCell ref="R69:T69"/>
    <mergeCell ref="R70:T70"/>
    <mergeCell ref="R71:T71"/>
    <mergeCell ref="R72:T72"/>
    <mergeCell ref="R73:T73"/>
    <mergeCell ref="R74:T74"/>
    <mergeCell ref="R75:T75"/>
    <mergeCell ref="R76:T76"/>
    <mergeCell ref="R77:T77"/>
    <mergeCell ref="R78:T78"/>
    <mergeCell ref="J64:L64"/>
    <mergeCell ref="J65:L65"/>
    <mergeCell ref="J66:L66"/>
    <mergeCell ref="J67:L67"/>
    <mergeCell ref="J68:L68"/>
    <mergeCell ref="J69:L69"/>
    <mergeCell ref="J70:L70"/>
    <mergeCell ref="J71:L71"/>
    <mergeCell ref="J72:L72"/>
    <mergeCell ref="J73:L73"/>
    <mergeCell ref="J74:L74"/>
    <mergeCell ref="J75:L75"/>
    <mergeCell ref="J76:L76"/>
    <mergeCell ref="J77:L77"/>
    <mergeCell ref="J78:L78"/>
    <mergeCell ref="M64:N64"/>
    <mergeCell ref="M65:N65"/>
    <mergeCell ref="M66:N66"/>
    <mergeCell ref="M67:N67"/>
    <mergeCell ref="M68:N68"/>
    <mergeCell ref="M69:N69"/>
    <mergeCell ref="M70:N70"/>
    <mergeCell ref="M71:N71"/>
    <mergeCell ref="M72:N72"/>
    <mergeCell ref="M73:N73"/>
    <mergeCell ref="M74:N74"/>
    <mergeCell ref="M75:N75"/>
    <mergeCell ref="M76:N76"/>
    <mergeCell ref="M77:N77"/>
    <mergeCell ref="M78:N78"/>
    <mergeCell ref="D73:G73"/>
    <mergeCell ref="D74:G74"/>
    <mergeCell ref="D75:G75"/>
    <mergeCell ref="D76:G76"/>
    <mergeCell ref="D77:G77"/>
    <mergeCell ref="D78:G78"/>
    <mergeCell ref="H64:I64"/>
    <mergeCell ref="H65:I65"/>
    <mergeCell ref="H66:I66"/>
    <mergeCell ref="H67:I67"/>
    <mergeCell ref="H68:I68"/>
    <mergeCell ref="H69:I69"/>
    <mergeCell ref="H70:I70"/>
    <mergeCell ref="H71:I71"/>
    <mergeCell ref="H72:I72"/>
    <mergeCell ref="H73:I73"/>
    <mergeCell ref="H74:I74"/>
    <mergeCell ref="H75:I75"/>
    <mergeCell ref="H76:I76"/>
    <mergeCell ref="H77:I77"/>
    <mergeCell ref="H78:I78"/>
    <mergeCell ref="D72:G72"/>
    <mergeCell ref="B1:AL1"/>
    <mergeCell ref="B3:AL3"/>
    <mergeCell ref="B5:AL5"/>
    <mergeCell ref="AI7:AL7"/>
    <mergeCell ref="B8:L8"/>
    <mergeCell ref="N8:O8"/>
    <mergeCell ref="AP12:AQ12"/>
    <mergeCell ref="AR12:AS12"/>
    <mergeCell ref="AT12:AU12"/>
    <mergeCell ref="AP13:AQ13"/>
    <mergeCell ref="AR13:AS13"/>
    <mergeCell ref="AT13:AU13"/>
    <mergeCell ref="AB22:AD23"/>
    <mergeCell ref="AE22:AG23"/>
    <mergeCell ref="AH22:AJ23"/>
    <mergeCell ref="AK22:AL23"/>
    <mergeCell ref="C17:AL17"/>
    <mergeCell ref="C18:AL18"/>
    <mergeCell ref="C19:AL19"/>
    <mergeCell ref="C20:AL20"/>
    <mergeCell ref="C22:G23"/>
    <mergeCell ref="H22:I23"/>
    <mergeCell ref="J22:L23"/>
    <mergeCell ref="M22:Q22"/>
    <mergeCell ref="R22:T23"/>
    <mergeCell ref="U22:W23"/>
    <mergeCell ref="M23:N23"/>
    <mergeCell ref="O23:Q23"/>
    <mergeCell ref="AU22:BF22"/>
    <mergeCell ref="AU23:AV23"/>
    <mergeCell ref="AW23:AX23"/>
    <mergeCell ref="AY23:AZ23"/>
    <mergeCell ref="D24:G24"/>
    <mergeCell ref="H24:I24"/>
    <mergeCell ref="J24:L24"/>
    <mergeCell ref="M24:N24"/>
    <mergeCell ref="O24:Q24"/>
    <mergeCell ref="X22:X23"/>
    <mergeCell ref="Y22:AA23"/>
    <mergeCell ref="AK24:AL24"/>
    <mergeCell ref="R24:T24"/>
    <mergeCell ref="U24:W24"/>
    <mergeCell ref="Y24:AA24"/>
    <mergeCell ref="AB24:AD24"/>
    <mergeCell ref="AE24:AG24"/>
    <mergeCell ref="AH24:AJ24"/>
    <mergeCell ref="AI10:AL10"/>
    <mergeCell ref="B12:AL12"/>
    <mergeCell ref="C13:AL13"/>
    <mergeCell ref="C14:AL14"/>
    <mergeCell ref="C15:AL15"/>
    <mergeCell ref="C16:AL16"/>
    <mergeCell ref="AE25:AG25"/>
    <mergeCell ref="AH25:AJ25"/>
    <mergeCell ref="AK25:AL25"/>
    <mergeCell ref="D26:G26"/>
    <mergeCell ref="H26:I26"/>
    <mergeCell ref="J26:L26"/>
    <mergeCell ref="M26:N26"/>
    <mergeCell ref="O26:Q26"/>
    <mergeCell ref="R26:T26"/>
    <mergeCell ref="U26:W26"/>
    <mergeCell ref="Y26:AA26"/>
    <mergeCell ref="AB26:AD26"/>
    <mergeCell ref="AE26:AG26"/>
    <mergeCell ref="AH26:AJ26"/>
    <mergeCell ref="AK26:AL26"/>
    <mergeCell ref="D25:G25"/>
    <mergeCell ref="H25:I25"/>
    <mergeCell ref="J25:L25"/>
    <mergeCell ref="M25:N25"/>
    <mergeCell ref="O25:Q25"/>
    <mergeCell ref="R25:T25"/>
    <mergeCell ref="U25:W25"/>
    <mergeCell ref="Y25:AA25"/>
    <mergeCell ref="AB25:AD25"/>
    <mergeCell ref="D27:G27"/>
    <mergeCell ref="H27:I27"/>
    <mergeCell ref="J27:L27"/>
    <mergeCell ref="M27:N27"/>
    <mergeCell ref="O27:Q27"/>
    <mergeCell ref="AK27:AL27"/>
    <mergeCell ref="D28:G28"/>
    <mergeCell ref="H28:I28"/>
    <mergeCell ref="J28:L28"/>
    <mergeCell ref="M28:N28"/>
    <mergeCell ref="O28:Q28"/>
    <mergeCell ref="R28:T28"/>
    <mergeCell ref="U28:W28"/>
    <mergeCell ref="Y28:AA28"/>
    <mergeCell ref="AB28:AD28"/>
    <mergeCell ref="R27:T27"/>
    <mergeCell ref="U27:W27"/>
    <mergeCell ref="Y27:AA27"/>
    <mergeCell ref="AB27:AD27"/>
    <mergeCell ref="AE27:AG27"/>
    <mergeCell ref="AH27:AJ27"/>
    <mergeCell ref="AE28:AG28"/>
    <mergeCell ref="AH28:AJ28"/>
    <mergeCell ref="AK28:AL28"/>
    <mergeCell ref="AE29:AG29"/>
    <mergeCell ref="AH29:AJ29"/>
    <mergeCell ref="AK29:AL29"/>
    <mergeCell ref="D30:G30"/>
    <mergeCell ref="H30:I30"/>
    <mergeCell ref="J30:L30"/>
    <mergeCell ref="M30:N30"/>
    <mergeCell ref="O30:Q30"/>
    <mergeCell ref="AK30:AL30"/>
    <mergeCell ref="R30:T30"/>
    <mergeCell ref="U30:W30"/>
    <mergeCell ref="Y30:AA30"/>
    <mergeCell ref="AB30:AD30"/>
    <mergeCell ref="AE30:AG30"/>
    <mergeCell ref="AH30:AJ30"/>
    <mergeCell ref="D29:G29"/>
    <mergeCell ref="H29:I29"/>
    <mergeCell ref="J29:L29"/>
    <mergeCell ref="M29:N29"/>
    <mergeCell ref="O29:Q29"/>
    <mergeCell ref="R29:T29"/>
    <mergeCell ref="U29:W29"/>
    <mergeCell ref="Y29:AA29"/>
    <mergeCell ref="AB29:AD29"/>
    <mergeCell ref="AE31:AG31"/>
    <mergeCell ref="AH31:AJ31"/>
    <mergeCell ref="AK31:AL31"/>
    <mergeCell ref="D32:G32"/>
    <mergeCell ref="H32:I32"/>
    <mergeCell ref="J32:L32"/>
    <mergeCell ref="M32:N32"/>
    <mergeCell ref="O32:Q32"/>
    <mergeCell ref="R32:T32"/>
    <mergeCell ref="U32:W32"/>
    <mergeCell ref="Y32:AA32"/>
    <mergeCell ref="AB32:AD32"/>
    <mergeCell ref="AE32:AG32"/>
    <mergeCell ref="AH32:AJ32"/>
    <mergeCell ref="AK32:AL32"/>
    <mergeCell ref="D31:G31"/>
    <mergeCell ref="H31:I31"/>
    <mergeCell ref="J31:L31"/>
    <mergeCell ref="M31:N31"/>
    <mergeCell ref="O31:Q31"/>
    <mergeCell ref="R31:T31"/>
    <mergeCell ref="U31:W31"/>
    <mergeCell ref="Y31:AA31"/>
    <mergeCell ref="AB31:AD31"/>
    <mergeCell ref="D33:G33"/>
    <mergeCell ref="H33:I33"/>
    <mergeCell ref="J33:L33"/>
    <mergeCell ref="M33:N33"/>
    <mergeCell ref="O33:Q33"/>
    <mergeCell ref="AK33:AL33"/>
    <mergeCell ref="D34:G34"/>
    <mergeCell ref="H34:I34"/>
    <mergeCell ref="J34:L34"/>
    <mergeCell ref="M34:N34"/>
    <mergeCell ref="O34:Q34"/>
    <mergeCell ref="R34:T34"/>
    <mergeCell ref="U34:W34"/>
    <mergeCell ref="Y34:AA34"/>
    <mergeCell ref="AB34:AD34"/>
    <mergeCell ref="R33:T33"/>
    <mergeCell ref="U33:W33"/>
    <mergeCell ref="Y33:AA33"/>
    <mergeCell ref="AB33:AD33"/>
    <mergeCell ref="AE33:AG33"/>
    <mergeCell ref="AH33:AJ33"/>
    <mergeCell ref="AE34:AG34"/>
    <mergeCell ref="AH34:AJ34"/>
    <mergeCell ref="AK34:AL34"/>
    <mergeCell ref="AE35:AG35"/>
    <mergeCell ref="AH35:AJ35"/>
    <mergeCell ref="AK35:AL35"/>
    <mergeCell ref="D36:G36"/>
    <mergeCell ref="H36:I36"/>
    <mergeCell ref="J36:L36"/>
    <mergeCell ref="M36:N36"/>
    <mergeCell ref="O36:Q36"/>
    <mergeCell ref="AK36:AL36"/>
    <mergeCell ref="R36:T36"/>
    <mergeCell ref="U36:W36"/>
    <mergeCell ref="Y36:AA36"/>
    <mergeCell ref="AB36:AD36"/>
    <mergeCell ref="AE36:AG36"/>
    <mergeCell ref="AH36:AJ36"/>
    <mergeCell ref="D35:G35"/>
    <mergeCell ref="H35:I35"/>
    <mergeCell ref="J35:L35"/>
    <mergeCell ref="M35:N35"/>
    <mergeCell ref="O35:Q35"/>
    <mergeCell ref="R35:T35"/>
    <mergeCell ref="U35:W35"/>
    <mergeCell ref="Y35:AA35"/>
    <mergeCell ref="AB35:AD35"/>
    <mergeCell ref="AE37:AG37"/>
    <mergeCell ref="AH37:AJ37"/>
    <mergeCell ref="AK37:AL37"/>
    <mergeCell ref="D38:G38"/>
    <mergeCell ref="H38:I38"/>
    <mergeCell ref="J38:L38"/>
    <mergeCell ref="M38:N38"/>
    <mergeCell ref="O38:Q38"/>
    <mergeCell ref="R38:T38"/>
    <mergeCell ref="U38:W38"/>
    <mergeCell ref="Y38:AA38"/>
    <mergeCell ref="AB38:AD38"/>
    <mergeCell ref="AE38:AG38"/>
    <mergeCell ref="AH38:AJ38"/>
    <mergeCell ref="AK38:AL38"/>
    <mergeCell ref="D37:G37"/>
    <mergeCell ref="H37:I37"/>
    <mergeCell ref="J37:L37"/>
    <mergeCell ref="M37:N37"/>
    <mergeCell ref="O37:Q37"/>
    <mergeCell ref="R37:T37"/>
    <mergeCell ref="U37:W37"/>
    <mergeCell ref="Y37:AA37"/>
    <mergeCell ref="AB37:AD37"/>
    <mergeCell ref="D39:G39"/>
    <mergeCell ref="H39:I39"/>
    <mergeCell ref="J39:L39"/>
    <mergeCell ref="M39:N39"/>
    <mergeCell ref="O39:Q39"/>
    <mergeCell ref="AK39:AL39"/>
    <mergeCell ref="D40:G40"/>
    <mergeCell ref="H40:I40"/>
    <mergeCell ref="J40:L40"/>
    <mergeCell ref="M40:N40"/>
    <mergeCell ref="O40:Q40"/>
    <mergeCell ref="R40:T40"/>
    <mergeCell ref="U40:W40"/>
    <mergeCell ref="Y40:AA40"/>
    <mergeCell ref="AB40:AD40"/>
    <mergeCell ref="R39:T39"/>
    <mergeCell ref="U39:W39"/>
    <mergeCell ref="Y39:AA39"/>
    <mergeCell ref="AB39:AD39"/>
    <mergeCell ref="AE39:AG39"/>
    <mergeCell ref="AH39:AJ39"/>
    <mergeCell ref="AE40:AG40"/>
    <mergeCell ref="AH40:AJ40"/>
    <mergeCell ref="AK40:AL40"/>
    <mergeCell ref="AE41:AG41"/>
    <mergeCell ref="AH41:AJ41"/>
    <mergeCell ref="AK41:AL41"/>
    <mergeCell ref="D42:G42"/>
    <mergeCell ref="H42:I42"/>
    <mergeCell ref="J42:L42"/>
    <mergeCell ref="M42:N42"/>
    <mergeCell ref="O42:Q42"/>
    <mergeCell ref="AK42:AL42"/>
    <mergeCell ref="R42:T42"/>
    <mergeCell ref="U42:W42"/>
    <mergeCell ref="Y42:AA42"/>
    <mergeCell ref="AB42:AD42"/>
    <mergeCell ref="AE42:AG42"/>
    <mergeCell ref="AH42:AJ42"/>
    <mergeCell ref="D41:G41"/>
    <mergeCell ref="H41:I41"/>
    <mergeCell ref="J41:L41"/>
    <mergeCell ref="M41:N41"/>
    <mergeCell ref="O41:Q41"/>
    <mergeCell ref="R41:T41"/>
    <mergeCell ref="U41:W41"/>
    <mergeCell ref="Y41:AA41"/>
    <mergeCell ref="AB41:AD41"/>
    <mergeCell ref="AE43:AG43"/>
    <mergeCell ref="AH43:AJ43"/>
    <mergeCell ref="AK43:AL43"/>
    <mergeCell ref="D44:G44"/>
    <mergeCell ref="H44:I44"/>
    <mergeCell ref="J44:L44"/>
    <mergeCell ref="M44:N44"/>
    <mergeCell ref="O44:Q44"/>
    <mergeCell ref="R44:T44"/>
    <mergeCell ref="U44:W44"/>
    <mergeCell ref="Y44:AA44"/>
    <mergeCell ref="AB44:AD44"/>
    <mergeCell ref="AE44:AG44"/>
    <mergeCell ref="AH44:AJ44"/>
    <mergeCell ref="AK44:AL44"/>
    <mergeCell ref="D43:G43"/>
    <mergeCell ref="H43:I43"/>
    <mergeCell ref="J43:L43"/>
    <mergeCell ref="M43:N43"/>
    <mergeCell ref="O43:Q43"/>
    <mergeCell ref="R43:T43"/>
    <mergeCell ref="U43:W43"/>
    <mergeCell ref="Y43:AA43"/>
    <mergeCell ref="AB43:AD43"/>
    <mergeCell ref="D45:G45"/>
    <mergeCell ref="H45:I45"/>
    <mergeCell ref="J45:L45"/>
    <mergeCell ref="M45:N45"/>
    <mergeCell ref="O45:Q45"/>
    <mergeCell ref="AK45:AL45"/>
    <mergeCell ref="D46:G46"/>
    <mergeCell ref="H46:I46"/>
    <mergeCell ref="J46:L46"/>
    <mergeCell ref="M46:N46"/>
    <mergeCell ref="O46:Q46"/>
    <mergeCell ref="R46:T46"/>
    <mergeCell ref="U46:W46"/>
    <mergeCell ref="Y46:AA46"/>
    <mergeCell ref="AB46:AD46"/>
    <mergeCell ref="R45:T45"/>
    <mergeCell ref="U45:W45"/>
    <mergeCell ref="Y45:AA45"/>
    <mergeCell ref="AB45:AD45"/>
    <mergeCell ref="AE45:AG45"/>
    <mergeCell ref="AH45:AJ45"/>
    <mergeCell ref="AE46:AG46"/>
    <mergeCell ref="AH46:AJ46"/>
    <mergeCell ref="AK46:AL46"/>
    <mergeCell ref="AE47:AG47"/>
    <mergeCell ref="AH47:AJ47"/>
    <mergeCell ref="AK47:AL47"/>
    <mergeCell ref="D48:G48"/>
    <mergeCell ref="H48:I48"/>
    <mergeCell ref="J48:L48"/>
    <mergeCell ref="M48:N48"/>
    <mergeCell ref="O48:Q48"/>
    <mergeCell ref="AK48:AL48"/>
    <mergeCell ref="R48:T48"/>
    <mergeCell ref="U48:W48"/>
    <mergeCell ref="Y48:AA48"/>
    <mergeCell ref="AB48:AD48"/>
    <mergeCell ref="AE48:AG48"/>
    <mergeCell ref="AH48:AJ48"/>
    <mergeCell ref="D47:G47"/>
    <mergeCell ref="H47:I47"/>
    <mergeCell ref="J47:L47"/>
    <mergeCell ref="M47:N47"/>
    <mergeCell ref="O47:Q47"/>
    <mergeCell ref="R47:T47"/>
    <mergeCell ref="U47:W47"/>
    <mergeCell ref="Y47:AA47"/>
    <mergeCell ref="AB47:AD47"/>
    <mergeCell ref="AE49:AG49"/>
    <mergeCell ref="AH49:AJ49"/>
    <mergeCell ref="AK49:AL49"/>
    <mergeCell ref="D50:G50"/>
    <mergeCell ref="H50:I50"/>
    <mergeCell ref="J50:L50"/>
    <mergeCell ref="M50:N50"/>
    <mergeCell ref="O50:Q50"/>
    <mergeCell ref="R50:T50"/>
    <mergeCell ref="U50:W50"/>
    <mergeCell ref="Y50:AA50"/>
    <mergeCell ref="AB50:AD50"/>
    <mergeCell ref="AE50:AG50"/>
    <mergeCell ref="AH50:AJ50"/>
    <mergeCell ref="AK50:AL50"/>
    <mergeCell ref="D49:G49"/>
    <mergeCell ref="H49:I49"/>
    <mergeCell ref="J49:L49"/>
    <mergeCell ref="M49:N49"/>
    <mergeCell ref="O49:Q49"/>
    <mergeCell ref="R49:T49"/>
    <mergeCell ref="U49:W49"/>
    <mergeCell ref="Y49:AA49"/>
    <mergeCell ref="AB49:AD49"/>
    <mergeCell ref="D51:G51"/>
    <mergeCell ref="H51:I51"/>
    <mergeCell ref="J51:L51"/>
    <mergeCell ref="M51:N51"/>
    <mergeCell ref="O51:Q51"/>
    <mergeCell ref="AK51:AL51"/>
    <mergeCell ref="D52:G52"/>
    <mergeCell ref="H52:I52"/>
    <mergeCell ref="J52:L52"/>
    <mergeCell ref="M52:N52"/>
    <mergeCell ref="O52:Q52"/>
    <mergeCell ref="R52:T52"/>
    <mergeCell ref="U52:W52"/>
    <mergeCell ref="Y52:AA52"/>
    <mergeCell ref="AB52:AD52"/>
    <mergeCell ref="R51:T51"/>
    <mergeCell ref="U51:W51"/>
    <mergeCell ref="Y51:AA51"/>
    <mergeCell ref="AB51:AD51"/>
    <mergeCell ref="AE51:AG51"/>
    <mergeCell ref="AH51:AJ51"/>
    <mergeCell ref="AE52:AG52"/>
    <mergeCell ref="AH52:AJ52"/>
    <mergeCell ref="AK52:AL52"/>
    <mergeCell ref="AE53:AG53"/>
    <mergeCell ref="AH53:AJ53"/>
    <mergeCell ref="AK53:AL53"/>
    <mergeCell ref="D54:G54"/>
    <mergeCell ref="H54:I54"/>
    <mergeCell ref="J54:L54"/>
    <mergeCell ref="M54:N54"/>
    <mergeCell ref="O54:Q54"/>
    <mergeCell ref="AK54:AL54"/>
    <mergeCell ref="R54:T54"/>
    <mergeCell ref="U54:W54"/>
    <mergeCell ref="Y54:AA54"/>
    <mergeCell ref="AB54:AD54"/>
    <mergeCell ref="AE54:AG54"/>
    <mergeCell ref="AH54:AJ54"/>
    <mergeCell ref="D53:G53"/>
    <mergeCell ref="H53:I53"/>
    <mergeCell ref="J53:L53"/>
    <mergeCell ref="M53:N53"/>
    <mergeCell ref="O53:Q53"/>
    <mergeCell ref="R53:T53"/>
    <mergeCell ref="U53:W53"/>
    <mergeCell ref="Y53:AA53"/>
    <mergeCell ref="AB53:AD53"/>
    <mergeCell ref="AE55:AG55"/>
    <mergeCell ref="AH55:AJ55"/>
    <mergeCell ref="AK55:AL55"/>
    <mergeCell ref="D56:G56"/>
    <mergeCell ref="H56:I56"/>
    <mergeCell ref="J56:L56"/>
    <mergeCell ref="M56:N56"/>
    <mergeCell ref="O56:Q56"/>
    <mergeCell ref="R56:T56"/>
    <mergeCell ref="U56:W56"/>
    <mergeCell ref="Y56:AA56"/>
    <mergeCell ref="AB56:AD56"/>
    <mergeCell ref="AE56:AG56"/>
    <mergeCell ref="AH56:AJ56"/>
    <mergeCell ref="AK56:AL56"/>
    <mergeCell ref="D55:G55"/>
    <mergeCell ref="H55:I55"/>
    <mergeCell ref="J55:L55"/>
    <mergeCell ref="M55:N55"/>
    <mergeCell ref="O55:Q55"/>
    <mergeCell ref="R55:T55"/>
    <mergeCell ref="U55:W55"/>
    <mergeCell ref="Y55:AA55"/>
    <mergeCell ref="AB55:AD55"/>
    <mergeCell ref="M59:N59"/>
    <mergeCell ref="O59:Q59"/>
    <mergeCell ref="R59:T59"/>
    <mergeCell ref="U59:W59"/>
    <mergeCell ref="Y59:AA59"/>
    <mergeCell ref="AB59:AD59"/>
    <mergeCell ref="D57:G57"/>
    <mergeCell ref="H57:I57"/>
    <mergeCell ref="J57:L57"/>
    <mergeCell ref="M57:N57"/>
    <mergeCell ref="O57:Q57"/>
    <mergeCell ref="AK57:AL57"/>
    <mergeCell ref="D58:G58"/>
    <mergeCell ref="H58:I58"/>
    <mergeCell ref="J58:L58"/>
    <mergeCell ref="M58:N58"/>
    <mergeCell ref="O58:Q58"/>
    <mergeCell ref="R58:T58"/>
    <mergeCell ref="U58:W58"/>
    <mergeCell ref="Y58:AA58"/>
    <mergeCell ref="AB58:AD58"/>
    <mergeCell ref="R57:T57"/>
    <mergeCell ref="U57:W57"/>
    <mergeCell ref="Y57:AA57"/>
    <mergeCell ref="AB57:AD57"/>
    <mergeCell ref="AE57:AG57"/>
    <mergeCell ref="AH57:AJ57"/>
    <mergeCell ref="AE58:AG58"/>
    <mergeCell ref="AH58:AJ58"/>
    <mergeCell ref="AK58:AL58"/>
    <mergeCell ref="Y62:AA62"/>
    <mergeCell ref="AB62:AD62"/>
    <mergeCell ref="AE62:AG62"/>
    <mergeCell ref="AH62:AJ62"/>
    <mergeCell ref="AK62:AL62"/>
    <mergeCell ref="D61:G61"/>
    <mergeCell ref="H61:I61"/>
    <mergeCell ref="J61:L61"/>
    <mergeCell ref="M61:N61"/>
    <mergeCell ref="O61:Q61"/>
    <mergeCell ref="R61:T61"/>
    <mergeCell ref="U61:W61"/>
    <mergeCell ref="Y61:AA61"/>
    <mergeCell ref="AB61:AD61"/>
    <mergeCell ref="AE59:AG59"/>
    <mergeCell ref="AH59:AJ59"/>
    <mergeCell ref="AK59:AL59"/>
    <mergeCell ref="D60:G60"/>
    <mergeCell ref="H60:I60"/>
    <mergeCell ref="J60:L60"/>
    <mergeCell ref="M60:N60"/>
    <mergeCell ref="O60:Q60"/>
    <mergeCell ref="AK60:AL60"/>
    <mergeCell ref="R60:T60"/>
    <mergeCell ref="U60:W60"/>
    <mergeCell ref="Y60:AA60"/>
    <mergeCell ref="AB60:AD60"/>
    <mergeCell ref="AE60:AG60"/>
    <mergeCell ref="AH60:AJ60"/>
    <mergeCell ref="D59:G59"/>
    <mergeCell ref="H59:I59"/>
    <mergeCell ref="J59:L59"/>
    <mergeCell ref="C80:AL80"/>
    <mergeCell ref="C81:AL81"/>
    <mergeCell ref="D63:G63"/>
    <mergeCell ref="H63:I63"/>
    <mergeCell ref="J63:L63"/>
    <mergeCell ref="M63:N63"/>
    <mergeCell ref="O63:Q63"/>
    <mergeCell ref="AK63:AL63"/>
    <mergeCell ref="R63:T63"/>
    <mergeCell ref="U63:W63"/>
    <mergeCell ref="Y63:AA63"/>
    <mergeCell ref="AB63:AD63"/>
    <mergeCell ref="AE63:AG63"/>
    <mergeCell ref="AH63:AJ63"/>
    <mergeCell ref="AE61:AG61"/>
    <mergeCell ref="AH61:AJ61"/>
    <mergeCell ref="AK61:AL61"/>
    <mergeCell ref="D62:G62"/>
    <mergeCell ref="H62:I62"/>
    <mergeCell ref="J62:L62"/>
    <mergeCell ref="M62:N62"/>
    <mergeCell ref="O62:Q62"/>
    <mergeCell ref="R62:T62"/>
    <mergeCell ref="D64:G64"/>
    <mergeCell ref="D65:G65"/>
    <mergeCell ref="D66:G66"/>
    <mergeCell ref="D67:G67"/>
    <mergeCell ref="D68:G68"/>
    <mergeCell ref="D69:G69"/>
    <mergeCell ref="D70:G70"/>
    <mergeCell ref="D71:G71"/>
    <mergeCell ref="U62:W62"/>
    <mergeCell ref="AR79:AS79"/>
    <mergeCell ref="AP55:AQ55"/>
    <mergeCell ref="AR55:AS55"/>
    <mergeCell ref="AP56:AQ56"/>
    <mergeCell ref="AR56:AS56"/>
    <mergeCell ref="AP57:AQ57"/>
    <mergeCell ref="AR57:AS57"/>
    <mergeCell ref="AP58:AQ58"/>
    <mergeCell ref="AR58:AS58"/>
    <mergeCell ref="AP59:AQ59"/>
    <mergeCell ref="AR59:AS59"/>
    <mergeCell ref="AP50:AQ50"/>
    <mergeCell ref="AR50:AS50"/>
    <mergeCell ref="AP51:AQ51"/>
    <mergeCell ref="AR51:AS51"/>
    <mergeCell ref="AP52:AQ52"/>
    <mergeCell ref="AP22:AS22"/>
    <mergeCell ref="AP30:AQ30"/>
    <mergeCell ref="AR30:AS30"/>
    <mergeCell ref="AR33:AS33"/>
    <mergeCell ref="AP73:AQ73"/>
    <mergeCell ref="AR73:AS73"/>
    <mergeCell ref="AP74:AQ74"/>
    <mergeCell ref="AR74:AS74"/>
    <mergeCell ref="AP75:AQ75"/>
    <mergeCell ref="AR75:AS75"/>
    <mergeCell ref="AP76:AQ76"/>
    <mergeCell ref="AR76:AS76"/>
    <mergeCell ref="AP77:AQ77"/>
    <mergeCell ref="AR77:AS77"/>
    <mergeCell ref="AP78:AQ78"/>
    <mergeCell ref="AR78:AS78"/>
    <mergeCell ref="AP64:AQ64"/>
    <mergeCell ref="AR64:AS64"/>
    <mergeCell ref="AP65:AQ65"/>
    <mergeCell ref="AP71:AQ71"/>
    <mergeCell ref="AR71:AS71"/>
    <mergeCell ref="AP72:AQ72"/>
    <mergeCell ref="AR72:AS72"/>
    <mergeCell ref="AP48:AQ48"/>
    <mergeCell ref="AR48:AS48"/>
    <mergeCell ref="AP49:AQ49"/>
    <mergeCell ref="AR49:AS49"/>
    <mergeCell ref="AP34:AQ34"/>
    <mergeCell ref="AR34:AS34"/>
    <mergeCell ref="AP25:AQ25"/>
    <mergeCell ref="AR25:AS25"/>
    <mergeCell ref="AP26:AQ26"/>
    <mergeCell ref="AR26:AS26"/>
    <mergeCell ref="AP27:AQ27"/>
    <mergeCell ref="AR27:AS27"/>
    <mergeCell ref="AP28:AQ28"/>
    <mergeCell ref="AR28:AS28"/>
    <mergeCell ref="AP29:AQ29"/>
    <mergeCell ref="AR29:AS29"/>
    <mergeCell ref="AR65:AS65"/>
    <mergeCell ref="AP66:AQ66"/>
    <mergeCell ref="AR66:AS66"/>
    <mergeCell ref="AP67:AQ67"/>
    <mergeCell ref="AR67:AS67"/>
    <mergeCell ref="AP68:AQ68"/>
    <mergeCell ref="AR68:AS68"/>
    <mergeCell ref="AP69:AQ69"/>
    <mergeCell ref="AR69:AS69"/>
    <mergeCell ref="AP62:AQ62"/>
    <mergeCell ref="AR62:AS62"/>
    <mergeCell ref="AP63:AQ63"/>
    <mergeCell ref="AR63:AS63"/>
    <mergeCell ref="BH20:BI20"/>
    <mergeCell ref="BH21:BI21"/>
    <mergeCell ref="BH22:BI22"/>
    <mergeCell ref="BH23:BI23"/>
    <mergeCell ref="AP45:AQ45"/>
    <mergeCell ref="AR45:AS45"/>
    <mergeCell ref="AP46:AQ46"/>
    <mergeCell ref="AR46:AS46"/>
    <mergeCell ref="AP47:AQ47"/>
    <mergeCell ref="AR47:AS47"/>
    <mergeCell ref="AP35:AQ35"/>
    <mergeCell ref="AR52:AS52"/>
    <mergeCell ref="AP53:AQ53"/>
    <mergeCell ref="AR53:AS53"/>
    <mergeCell ref="AP54:AQ54"/>
    <mergeCell ref="AR54:AS54"/>
    <mergeCell ref="AP60:AQ60"/>
    <mergeCell ref="AR60:AS60"/>
    <mergeCell ref="AP61:AQ61"/>
    <mergeCell ref="AR61:AS61"/>
    <mergeCell ref="AP23:AQ23"/>
    <mergeCell ref="AR23:AS23"/>
    <mergeCell ref="AP24:AQ24"/>
    <mergeCell ref="AR24:AS24"/>
    <mergeCell ref="BA23:BB23"/>
    <mergeCell ref="BC23:BD23"/>
    <mergeCell ref="BE23:BF23"/>
    <mergeCell ref="AU24:AV24"/>
    <mergeCell ref="AP39:AQ39"/>
    <mergeCell ref="AR39:AS39"/>
    <mergeCell ref="AP31:AQ31"/>
    <mergeCell ref="AR31:AS31"/>
    <mergeCell ref="AP32:AQ32"/>
    <mergeCell ref="AR32:AS32"/>
    <mergeCell ref="AP33:AQ33"/>
    <mergeCell ref="AP40:AQ40"/>
    <mergeCell ref="AR40:AS40"/>
    <mergeCell ref="AP41:AQ41"/>
    <mergeCell ref="AR41:AS41"/>
    <mergeCell ref="AP42:AQ42"/>
    <mergeCell ref="AR42:AS42"/>
    <mergeCell ref="AP43:AQ43"/>
    <mergeCell ref="AR43:AS43"/>
    <mergeCell ref="AP44:AQ44"/>
    <mergeCell ref="AR44:AS44"/>
    <mergeCell ref="BM28:BN28"/>
    <mergeCell ref="BK29:BL29"/>
    <mergeCell ref="BM29:BN29"/>
    <mergeCell ref="BK30:BL30"/>
    <mergeCell ref="BM30:BN30"/>
    <mergeCell ref="BK31:BL31"/>
    <mergeCell ref="BM31:BN31"/>
    <mergeCell ref="BK32:BL32"/>
    <mergeCell ref="BM32:BN32"/>
    <mergeCell ref="BK28:BL28"/>
    <mergeCell ref="BK33:BL33"/>
    <mergeCell ref="BK38:BL38"/>
    <mergeCell ref="AR35:AS35"/>
    <mergeCell ref="AP36:AQ36"/>
    <mergeCell ref="AR36:AS36"/>
    <mergeCell ref="AP37:AQ37"/>
    <mergeCell ref="AR37:AS37"/>
    <mergeCell ref="AP38:AQ38"/>
    <mergeCell ref="AR38:AS38"/>
    <mergeCell ref="AU30:AV30"/>
    <mergeCell ref="AW30:AX30"/>
    <mergeCell ref="AY30:AZ30"/>
    <mergeCell ref="BA30:BB30"/>
    <mergeCell ref="BC30:BD30"/>
    <mergeCell ref="BE30:BF30"/>
    <mergeCell ref="AU31:AV31"/>
    <mergeCell ref="AW31:AX31"/>
    <mergeCell ref="AY31:AZ31"/>
    <mergeCell ref="BA31:BB31"/>
    <mergeCell ref="BC31:BD31"/>
    <mergeCell ref="BE31:BF31"/>
    <mergeCell ref="AU32:AV32"/>
    <mergeCell ref="BM43:BN43"/>
    <mergeCell ref="BK44:BL44"/>
    <mergeCell ref="BM44:BN44"/>
    <mergeCell ref="BK45:BL45"/>
    <mergeCell ref="BM45:BN45"/>
    <mergeCell ref="BK46:BL46"/>
    <mergeCell ref="BM46:BN46"/>
    <mergeCell ref="BK47:BL47"/>
    <mergeCell ref="BM47:BN47"/>
    <mergeCell ref="BM41:BN41"/>
    <mergeCell ref="BK42:BL42"/>
    <mergeCell ref="BM42:BN42"/>
    <mergeCell ref="BM33:BN33"/>
    <mergeCell ref="BK34:BL34"/>
    <mergeCell ref="BM34:BN34"/>
    <mergeCell ref="BK35:BL35"/>
    <mergeCell ref="BM35:BN35"/>
    <mergeCell ref="BK36:BL36"/>
    <mergeCell ref="BM36:BN36"/>
    <mergeCell ref="BK37:BL37"/>
    <mergeCell ref="BM37:BN37"/>
    <mergeCell ref="BM62:BN62"/>
    <mergeCell ref="BK53:BL53"/>
    <mergeCell ref="BM53:BN53"/>
    <mergeCell ref="BK54:BL54"/>
    <mergeCell ref="BM54:BN54"/>
    <mergeCell ref="BK55:BL55"/>
    <mergeCell ref="BM55:BN55"/>
    <mergeCell ref="BK56:BL56"/>
    <mergeCell ref="BM56:BN56"/>
    <mergeCell ref="BK57:BL57"/>
    <mergeCell ref="BM57:BN57"/>
    <mergeCell ref="BK48:BL48"/>
    <mergeCell ref="BM48:BN48"/>
    <mergeCell ref="BK49:BL49"/>
    <mergeCell ref="BM49:BN49"/>
    <mergeCell ref="BK50:BL50"/>
    <mergeCell ref="BM50:BN50"/>
    <mergeCell ref="BK51:BL51"/>
    <mergeCell ref="BM51:BN51"/>
    <mergeCell ref="BK52:BL52"/>
    <mergeCell ref="BM52:BN52"/>
    <mergeCell ref="BP45:BQ45"/>
    <mergeCell ref="BR45:BS45"/>
    <mergeCell ref="BP44:BQ44"/>
    <mergeCell ref="BR44:BS44"/>
    <mergeCell ref="BP26:BQ26"/>
    <mergeCell ref="BR26:BS26"/>
    <mergeCell ref="BP27:BQ27"/>
    <mergeCell ref="BR27:BS27"/>
    <mergeCell ref="BP28:BQ28"/>
    <mergeCell ref="BR28:BS28"/>
    <mergeCell ref="BP29:BQ29"/>
    <mergeCell ref="BR29:BS29"/>
    <mergeCell ref="BP30:BQ30"/>
    <mergeCell ref="BK22:BN22"/>
    <mergeCell ref="BK23:BL23"/>
    <mergeCell ref="BM23:BN23"/>
    <mergeCell ref="BK24:BL24"/>
    <mergeCell ref="BM24:BN24"/>
    <mergeCell ref="BK25:BL25"/>
    <mergeCell ref="BM25:BN25"/>
    <mergeCell ref="BK26:BL26"/>
    <mergeCell ref="BM26:BN26"/>
    <mergeCell ref="BK27:BL27"/>
    <mergeCell ref="BM27:BN27"/>
    <mergeCell ref="BR30:BS30"/>
    <mergeCell ref="BM38:BN38"/>
    <mergeCell ref="BK39:BL39"/>
    <mergeCell ref="BM39:BN39"/>
    <mergeCell ref="BK40:BL40"/>
    <mergeCell ref="BM40:BN40"/>
    <mergeCell ref="BK41:BL41"/>
    <mergeCell ref="BK43:BL43"/>
    <mergeCell ref="BX33:BY33"/>
    <mergeCell ref="BP41:BQ41"/>
    <mergeCell ref="BR41:BS41"/>
    <mergeCell ref="BP42:BQ42"/>
    <mergeCell ref="BR42:BS42"/>
    <mergeCell ref="BP43:BQ43"/>
    <mergeCell ref="BP35:BQ35"/>
    <mergeCell ref="BR35:BS35"/>
    <mergeCell ref="BP36:BQ36"/>
    <mergeCell ref="BR36:BS36"/>
    <mergeCell ref="BP37:BQ37"/>
    <mergeCell ref="BR37:BS37"/>
    <mergeCell ref="BP38:BQ38"/>
    <mergeCell ref="BR38:BS38"/>
    <mergeCell ref="BP39:BQ39"/>
    <mergeCell ref="BR39:BS39"/>
    <mergeCell ref="BP40:BQ40"/>
    <mergeCell ref="BR40:BS40"/>
    <mergeCell ref="BR43:BS43"/>
    <mergeCell ref="BP33:BQ33"/>
    <mergeCell ref="BR33:BS33"/>
    <mergeCell ref="BP34:BQ34"/>
    <mergeCell ref="BR34:BS34"/>
    <mergeCell ref="BX19:BY19"/>
    <mergeCell ref="BX20:BY20"/>
    <mergeCell ref="BX21:BY21"/>
    <mergeCell ref="BX22:BY22"/>
    <mergeCell ref="BX23:BY23"/>
    <mergeCell ref="BX24:BY24"/>
    <mergeCell ref="BX25:BY25"/>
    <mergeCell ref="BX26:BY26"/>
    <mergeCell ref="BX27:BY27"/>
    <mergeCell ref="BU23:BV23"/>
    <mergeCell ref="BU24:BV24"/>
    <mergeCell ref="BX28:BY28"/>
    <mergeCell ref="BX29:BY29"/>
    <mergeCell ref="BX30:BY30"/>
    <mergeCell ref="BX31:BY31"/>
    <mergeCell ref="BX32:BY32"/>
    <mergeCell ref="BP22:BS22"/>
    <mergeCell ref="BP24:BQ24"/>
    <mergeCell ref="BR24:BS24"/>
    <mergeCell ref="BR23:BS23"/>
    <mergeCell ref="BP23:BQ23"/>
    <mergeCell ref="BP25:BQ25"/>
    <mergeCell ref="BR25:BS25"/>
    <mergeCell ref="BP31:BQ31"/>
    <mergeCell ref="BR31:BS31"/>
    <mergeCell ref="BP32:BQ32"/>
    <mergeCell ref="BR32:BS32"/>
    <mergeCell ref="BP46:BQ46"/>
    <mergeCell ref="BR46:BS46"/>
    <mergeCell ref="BP47:BQ47"/>
    <mergeCell ref="BX34:BY34"/>
    <mergeCell ref="BX35:BY35"/>
    <mergeCell ref="BX36:BY36"/>
    <mergeCell ref="BX55:BY55"/>
    <mergeCell ref="BX56:BY56"/>
    <mergeCell ref="BX57:BY57"/>
    <mergeCell ref="BX46:BY46"/>
    <mergeCell ref="BX47:BY47"/>
    <mergeCell ref="BX48:BY48"/>
    <mergeCell ref="BR47:BS47"/>
    <mergeCell ref="BP48:BQ48"/>
    <mergeCell ref="BR48:BS48"/>
    <mergeCell ref="BP49:BQ49"/>
    <mergeCell ref="BR49:BS49"/>
    <mergeCell ref="BX49:BY49"/>
    <mergeCell ref="BX50:BY50"/>
    <mergeCell ref="BX51:BY51"/>
    <mergeCell ref="BX52:BY52"/>
    <mergeCell ref="BX53:BY53"/>
    <mergeCell ref="BX54:BY54"/>
    <mergeCell ref="BX37:BY37"/>
    <mergeCell ref="BX38:BY38"/>
    <mergeCell ref="BX39:BY39"/>
    <mergeCell ref="BX40:BY40"/>
    <mergeCell ref="BX41:BY41"/>
    <mergeCell ref="BX42:BY42"/>
    <mergeCell ref="BX43:BY43"/>
    <mergeCell ref="BX44:BY44"/>
    <mergeCell ref="BX45:BY45"/>
    <mergeCell ref="BX60:BY60"/>
    <mergeCell ref="BX61:BY61"/>
    <mergeCell ref="BX62:BY62"/>
    <mergeCell ref="BX63:BY63"/>
    <mergeCell ref="B83:AL83"/>
    <mergeCell ref="B82:AL82"/>
    <mergeCell ref="BM79:BN79"/>
    <mergeCell ref="BK63:BL63"/>
    <mergeCell ref="BM63:BN63"/>
    <mergeCell ref="BP58:BQ58"/>
    <mergeCell ref="BR58:BS58"/>
    <mergeCell ref="BP59:BQ59"/>
    <mergeCell ref="BR59:BS59"/>
    <mergeCell ref="BP50:BQ50"/>
    <mergeCell ref="BR50:BS50"/>
    <mergeCell ref="BP51:BQ51"/>
    <mergeCell ref="BR51:BS51"/>
    <mergeCell ref="BP52:BQ52"/>
    <mergeCell ref="BR52:BS52"/>
    <mergeCell ref="BP53:BQ53"/>
    <mergeCell ref="BR53:BS53"/>
    <mergeCell ref="BP54:BQ54"/>
    <mergeCell ref="BR54:BS54"/>
    <mergeCell ref="BK58:BL58"/>
    <mergeCell ref="BM58:BN58"/>
    <mergeCell ref="BK59:BL59"/>
    <mergeCell ref="BM59:BN59"/>
    <mergeCell ref="BK60:BL60"/>
    <mergeCell ref="BM60:BN60"/>
    <mergeCell ref="BK61:BL61"/>
    <mergeCell ref="BM61:BN61"/>
    <mergeCell ref="BK62:BL62"/>
    <mergeCell ref="CA21:CF21"/>
    <mergeCell ref="CA22:CB22"/>
    <mergeCell ref="CC22:CD22"/>
    <mergeCell ref="CE22:CF22"/>
    <mergeCell ref="CA23:CB23"/>
    <mergeCell ref="CC23:CD23"/>
    <mergeCell ref="CE23:CF23"/>
    <mergeCell ref="CA24:CB24"/>
    <mergeCell ref="CC24:CD24"/>
    <mergeCell ref="CE24:CF24"/>
    <mergeCell ref="CC26:CD26"/>
    <mergeCell ref="CE26:CF26"/>
    <mergeCell ref="B85:AL85"/>
    <mergeCell ref="BX79:BY79"/>
    <mergeCell ref="BP60:BQ60"/>
    <mergeCell ref="BR60:BS60"/>
    <mergeCell ref="BP61:BQ61"/>
    <mergeCell ref="BR61:BS61"/>
    <mergeCell ref="BP62:BQ62"/>
    <mergeCell ref="BR62:BS62"/>
    <mergeCell ref="BP63:BQ63"/>
    <mergeCell ref="BR63:BS63"/>
    <mergeCell ref="BR79:BS79"/>
    <mergeCell ref="BP55:BQ55"/>
    <mergeCell ref="BR55:BS55"/>
    <mergeCell ref="BP56:BQ56"/>
    <mergeCell ref="BR56:BS56"/>
    <mergeCell ref="BP57:BQ57"/>
    <mergeCell ref="BR57:BS57"/>
    <mergeCell ref="B84:AL84"/>
    <mergeCell ref="BX58:BY58"/>
    <mergeCell ref="BX59:BY59"/>
  </mergeCells>
  <conditionalFormatting sqref="A23:BW78 A1:XFD22 A79:XFD1048576">
    <cfRule type="expression" dxfId="196" priority="985" stopIfTrue="1">
      <formula>AND($A$1&lt;&gt;"",SEARCH("igual o mayor",A1)&gt;0)</formula>
    </cfRule>
  </conditionalFormatting>
  <conditionalFormatting sqref="A1:XFD22 A23:BW78 A79:XFD1048576 BZ23:XFD78">
    <cfRule type="expression" dxfId="195" priority="992" stopIfTrue="1">
      <formula>AND($A$1&lt;&gt;"",SEARCH("igual o mayor",A1)&gt;0)</formula>
    </cfRule>
  </conditionalFormatting>
  <conditionalFormatting sqref="A1:XFD22 A23:BW78 A79:XFD1048576">
    <cfRule type="expression" dxfId="194" priority="986" stopIfTrue="1">
      <formula>AND($A$1&lt;&gt;"",SEARCH("igual o menor",A1)&gt;0)</formula>
    </cfRule>
    <cfRule type="expression" dxfId="193" priority="987" stopIfTrue="1">
      <formula>AND($A$1&lt;&gt;"",SEARCH("pase a la pregunta",A1)&gt;0)</formula>
    </cfRule>
    <cfRule type="expression" dxfId="192" priority="988" stopIfTrue="1">
      <formula>AND($A$1&lt;&gt;"",SEARCH("en blanco",A1)&gt;0)</formula>
    </cfRule>
    <cfRule type="expression" dxfId="191" priority="989" stopIfTrue="1">
      <formula>AND($A$1&lt;&gt;"",SEARCH("no puede registrar",A1)&gt;0)</formula>
    </cfRule>
    <cfRule type="expression" dxfId="190" priority="990" stopIfTrue="1">
      <formula>AND($A$1&lt;&gt;"",SUM(A1)&gt;0)</formula>
    </cfRule>
    <cfRule type="expression" dxfId="189" priority="991" stopIfTrue="1">
      <formula>AND($A$1&lt;&gt;"",SEARCH("la pregunta",A1)&gt;0)</formula>
    </cfRule>
  </conditionalFormatting>
  <conditionalFormatting sqref="A1:XFD22 A23:BW78 BZ23:XFD78 A79:XFD1048576">
    <cfRule type="expression" dxfId="188" priority="993" stopIfTrue="1">
      <formula>AND($A$1&lt;&gt;"",SEARCH("igual o menor",A1)&gt;0)</formula>
    </cfRule>
    <cfRule type="expression" dxfId="187" priority="994" stopIfTrue="1">
      <formula>AND($A$1&lt;&gt;"",SEARCH("pase a la pregunta",A1)&gt;0)</formula>
    </cfRule>
    <cfRule type="expression" dxfId="186" priority="995" stopIfTrue="1">
      <formula>AND($A$1&lt;&gt;"",SEARCH("en blanco",A1)&gt;0)</formula>
    </cfRule>
    <cfRule type="expression" dxfId="185" priority="996" stopIfTrue="1">
      <formula>AND($A$1&lt;&gt;"",SEARCH("no puede registrar",A1)&gt;0)</formula>
    </cfRule>
    <cfRule type="expression" dxfId="184" priority="997" stopIfTrue="1">
      <formula>AND($A$1&lt;&gt;"",SUM(A1)&gt;0)</formula>
    </cfRule>
    <cfRule type="expression" dxfId="183" priority="998" stopIfTrue="1">
      <formula>AND($A$1&lt;&gt;"",SEARCH("la pregunta",A1)&gt;0)</formula>
    </cfRule>
  </conditionalFormatting>
  <conditionalFormatting sqref="M24:W78 Y24:AA78">
    <cfRule type="expression" dxfId="182" priority="984">
      <formula>$BK24=1</formula>
    </cfRule>
  </conditionalFormatting>
  <conditionalFormatting sqref="BX23:BY78">
    <cfRule type="expression" dxfId="181" priority="1" stopIfTrue="1">
      <formula>AND($A$1&lt;&gt;"",SEARCH("igual o mayor",BX23)&gt;0)</formula>
    </cfRule>
    <cfRule type="expression" dxfId="180" priority="2" stopIfTrue="1">
      <formula>AND($A$1&lt;&gt;"",SEARCH("igual o menor",BX23)&gt;0)</formula>
    </cfRule>
    <cfRule type="expression" dxfId="179" priority="3" stopIfTrue="1">
      <formula>AND($A$1&lt;&gt;"",SEARCH("pase a la pregunta",BX23)&gt;0)</formula>
    </cfRule>
    <cfRule type="expression" dxfId="178" priority="4" stopIfTrue="1">
      <formula>AND($A$1&lt;&gt;"",SEARCH("en blanco",BX23)&gt;0)</formula>
    </cfRule>
    <cfRule type="expression" dxfId="177" priority="5" stopIfTrue="1">
      <formula>AND($A$1&lt;&gt;"",SEARCH("no puede registrar",BX23)&gt;0)</formula>
    </cfRule>
    <cfRule type="expression" dxfId="176" priority="6" stopIfTrue="1">
      <formula>AND($A$1&lt;&gt;"",SUM(BX23)&gt;0)</formula>
    </cfRule>
    <cfRule type="expression" dxfId="175" priority="7" stopIfTrue="1">
      <formula>AND($A$1&lt;&gt;"",SEARCH("la pregunta",BX23)&gt;0)</formula>
    </cfRule>
  </conditionalFormatting>
  <conditionalFormatting sqref="BX23:XFD78">
    <cfRule type="expression" dxfId="174" priority="8" stopIfTrue="1">
      <formula>AND($A$1&lt;&gt;"",SEARCH("igual o mayor",BX23)&gt;0)</formula>
    </cfRule>
    <cfRule type="expression" dxfId="173" priority="9" stopIfTrue="1">
      <formula>AND($A$1&lt;&gt;"",SEARCH("igual o menor",BX23)&gt;0)</formula>
    </cfRule>
    <cfRule type="expression" dxfId="172" priority="10" stopIfTrue="1">
      <formula>AND($A$1&lt;&gt;"",SEARCH("pase a la pregunta",BX23)&gt;0)</formula>
    </cfRule>
    <cfRule type="expression" dxfId="171" priority="11" stopIfTrue="1">
      <formula>AND($A$1&lt;&gt;"",SEARCH("en blanco",BX23)&gt;0)</formula>
    </cfRule>
    <cfRule type="expression" dxfId="170" priority="12" stopIfTrue="1">
      <formula>AND($A$1&lt;&gt;"",SEARCH("no puede registrar",BX23)&gt;0)</formula>
    </cfRule>
    <cfRule type="expression" dxfId="169" priority="13" stopIfTrue="1">
      <formula>AND($A$1&lt;&gt;"",SUM(BX23)&gt;0)</formula>
    </cfRule>
    <cfRule type="expression" dxfId="168" priority="14" stopIfTrue="1">
      <formula>AND($A$1&lt;&gt;"",SEARCH("la pregunta",BX23)&gt;0)</formula>
    </cfRule>
  </conditionalFormatting>
  <dataValidations disablePrompts="1" count="2">
    <dataValidation type="list" allowBlank="1" showInputMessage="1" showErrorMessage="1" sqref="J24:L78">
      <formula1>"1,2,3"</formula1>
    </dataValidation>
    <dataValidation type="list" allowBlank="1" showInputMessage="1" showErrorMessage="1" sqref="AK24:AL78">
      <formula1>$BH$24:$BH$78</formula1>
    </dataValidation>
  </dataValidations>
  <hyperlinks>
    <hyperlink ref="AI10:AL10" location="CNPJE_2026_M5_Secc1!A39" display="Pregunta 1.1"/>
    <hyperlink ref="AI7:AL7" location="Índice!B29" display="Índice"/>
  </hyperlinks>
  <printOptions horizontalCentered="1" verticalCentered="1"/>
  <pageMargins left="0.70866141732283472" right="0.70866141732283472" top="0.74803149606299213" bottom="0.74803149606299213" header="0.31496062992125984" footer="0.31496062992125984"/>
  <pageSetup scale="60" orientation="portrait" r:id="rId1"/>
  <headerFooter>
    <oddHeader>&amp;CMódulo 3
Complemento 1</oddHeader>
    <oddFooter>&amp;LCenso Nacional de Gobiernos Estatales 2026&amp;R&amp;P de &amp;N</oddFooter>
  </headerFooter>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Presentación!$AL$9:$AL$586</xm:f>
          </x14:formula1>
          <xm:sqref>O24:Q78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pageSetUpPr autoPageBreaks="0"/>
  </sheetPr>
  <dimension ref="A1:CZ68"/>
  <sheetViews>
    <sheetView showGridLines="0" view="pageBreakPreview" zoomScale="120" zoomScaleNormal="100" zoomScaleSheetLayoutView="120" workbookViewId="0"/>
  </sheetViews>
  <sheetFormatPr baseColWidth="10" defaultColWidth="0" defaultRowHeight="0" customHeight="1" zeroHeight="1"/>
  <cols>
    <col min="1" max="1" width="5.7109375" style="12" customWidth="1"/>
    <col min="2" max="38" width="3.7109375" style="12" customWidth="1"/>
    <col min="39" max="39" width="5.7109375" style="12" customWidth="1"/>
    <col min="40" max="40" width="5.7109375" style="12" hidden="1" customWidth="1"/>
    <col min="41" max="16384" width="3.7109375" style="12" hidden="1"/>
  </cols>
  <sheetData>
    <row r="1" spans="1:50" s="10" customFormat="1" ht="173.25" customHeight="1">
      <c r="B1" s="535" t="s">
        <v>8172</v>
      </c>
      <c r="C1" s="535"/>
      <c r="D1" s="535"/>
      <c r="E1" s="535"/>
      <c r="F1" s="535"/>
      <c r="G1" s="535"/>
      <c r="H1" s="535"/>
      <c r="I1" s="535"/>
      <c r="J1" s="535"/>
      <c r="K1" s="535"/>
      <c r="L1" s="535"/>
      <c r="M1" s="535"/>
      <c r="N1" s="535"/>
      <c r="O1" s="535"/>
      <c r="P1" s="535"/>
      <c r="Q1" s="535"/>
      <c r="R1" s="535"/>
      <c r="S1" s="535"/>
      <c r="T1" s="535"/>
      <c r="U1" s="535"/>
      <c r="V1" s="535"/>
      <c r="W1" s="535"/>
      <c r="X1" s="535"/>
      <c r="Y1" s="535"/>
      <c r="Z1" s="535"/>
      <c r="AA1" s="535"/>
      <c r="AB1" s="535"/>
      <c r="AC1" s="535"/>
      <c r="AD1" s="535"/>
      <c r="AE1" s="535"/>
      <c r="AF1" s="535"/>
      <c r="AG1" s="535"/>
      <c r="AH1" s="535"/>
      <c r="AI1" s="535"/>
      <c r="AJ1" s="535"/>
      <c r="AK1" s="535"/>
      <c r="AL1" s="535"/>
    </row>
    <row r="2" spans="1:50" ht="15" customHeight="1"/>
    <row r="3" spans="1:50" s="15" customFormat="1" ht="45" customHeight="1">
      <c r="A3" s="12"/>
      <c r="B3" s="536" t="s">
        <v>8170</v>
      </c>
      <c r="C3" s="536"/>
      <c r="D3" s="536"/>
      <c r="E3" s="536"/>
      <c r="F3" s="536"/>
      <c r="G3" s="536"/>
      <c r="H3" s="536"/>
      <c r="I3" s="536"/>
      <c r="J3" s="536"/>
      <c r="K3" s="536"/>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row>
    <row r="4" spans="1:50" ht="15" customHeight="1"/>
    <row r="5" spans="1:50" s="15" customFormat="1" ht="60" customHeight="1">
      <c r="B5" s="536" t="s">
        <v>2220</v>
      </c>
      <c r="C5" s="536"/>
      <c r="D5" s="536"/>
      <c r="E5" s="536"/>
      <c r="F5" s="536"/>
      <c r="G5" s="536"/>
      <c r="H5" s="536"/>
      <c r="I5" s="536"/>
      <c r="J5" s="536"/>
      <c r="K5" s="536"/>
      <c r="L5" s="536"/>
      <c r="M5" s="536"/>
      <c r="N5" s="536"/>
      <c r="O5" s="536"/>
      <c r="P5" s="536"/>
      <c r="Q5" s="536"/>
      <c r="R5" s="536"/>
      <c r="S5" s="536"/>
      <c r="T5" s="536"/>
      <c r="U5" s="536"/>
      <c r="V5" s="536"/>
      <c r="W5" s="536"/>
      <c r="X5" s="536"/>
      <c r="Y5" s="536"/>
      <c r="Z5" s="536"/>
      <c r="AA5" s="536"/>
      <c r="AB5" s="536"/>
      <c r="AC5" s="536"/>
      <c r="AD5" s="536"/>
      <c r="AE5" s="536"/>
      <c r="AF5" s="536"/>
      <c r="AG5" s="536"/>
      <c r="AH5" s="536"/>
      <c r="AI5" s="536"/>
      <c r="AJ5" s="536"/>
      <c r="AK5" s="536"/>
      <c r="AL5" s="536"/>
    </row>
    <row r="6" spans="1:50" ht="15" customHeight="1"/>
    <row r="7" spans="1:50" ht="15" customHeight="1" thickBot="1">
      <c r="B7" s="17" t="s">
        <v>1</v>
      </c>
      <c r="C7"/>
      <c r="D7"/>
      <c r="E7"/>
      <c r="F7"/>
      <c r="G7"/>
      <c r="H7"/>
      <c r="I7"/>
      <c r="J7"/>
      <c r="K7"/>
      <c r="L7"/>
      <c r="M7"/>
      <c r="N7" s="17" t="s">
        <v>2</v>
      </c>
      <c r="O7"/>
      <c r="AI7" s="543" t="s">
        <v>0</v>
      </c>
      <c r="AJ7" s="543"/>
      <c r="AK7" s="543"/>
      <c r="AL7" s="543"/>
    </row>
    <row r="8" spans="1:50" ht="15" customHeight="1" thickBot="1">
      <c r="B8" s="537" t="str">
        <f>IF(Presentación!B8="","",Presentación!B8)</f>
        <v>Veracruz de Ignacio de la Llave</v>
      </c>
      <c r="C8" s="538"/>
      <c r="D8" s="538"/>
      <c r="E8" s="538"/>
      <c r="F8" s="538"/>
      <c r="G8" s="538"/>
      <c r="H8" s="538"/>
      <c r="I8" s="538"/>
      <c r="J8" s="538"/>
      <c r="K8" s="538"/>
      <c r="L8" s="539"/>
      <c r="M8" s="18"/>
      <c r="N8" s="537" t="str">
        <f>IF(Presentación!N8="","",Presentación!N8)</f>
        <v>230</v>
      </c>
      <c r="O8" s="539"/>
    </row>
    <row r="9" spans="1:50" ht="15" customHeight="1"/>
    <row r="10" spans="1:50" s="15" customFormat="1" ht="15" customHeight="1">
      <c r="A10" s="38"/>
      <c r="B10" s="71"/>
      <c r="C10" s="71"/>
      <c r="D10" s="71"/>
      <c r="E10" s="71"/>
      <c r="F10" s="71"/>
      <c r="G10" s="71"/>
      <c r="H10" s="71"/>
      <c r="I10" s="71"/>
      <c r="J10" s="71"/>
      <c r="K10" s="71"/>
      <c r="L10" s="71"/>
      <c r="M10" s="18"/>
      <c r="N10" s="72"/>
      <c r="P10" s="9"/>
      <c r="Q10" s="9"/>
      <c r="R10" s="9"/>
      <c r="S10" s="9"/>
      <c r="T10" s="9"/>
      <c r="U10" s="9"/>
      <c r="V10" s="9"/>
      <c r="W10" s="9"/>
      <c r="X10" s="9"/>
      <c r="Y10" s="9"/>
      <c r="Z10" s="9"/>
      <c r="AA10" s="9"/>
      <c r="AB10" s="9"/>
      <c r="AC10" s="9"/>
      <c r="AD10" s="9"/>
      <c r="AE10" s="9"/>
      <c r="AF10" s="9"/>
      <c r="AG10" s="9"/>
      <c r="AH10" s="9"/>
      <c r="AI10" s="1192" t="s">
        <v>1004</v>
      </c>
      <c r="AJ10" s="1192"/>
      <c r="AK10" s="1192"/>
      <c r="AL10" s="1192"/>
    </row>
    <row r="11" spans="1:50" s="15" customFormat="1" ht="15" customHeight="1">
      <c r="A11" s="38"/>
    </row>
    <row r="12" spans="1:50" s="15" customFormat="1" ht="15" customHeight="1">
      <c r="A12" s="38"/>
      <c r="B12" s="778" t="s">
        <v>520</v>
      </c>
      <c r="C12" s="779"/>
      <c r="D12" s="779"/>
      <c r="E12" s="779"/>
      <c r="F12" s="779"/>
      <c r="G12" s="779"/>
      <c r="H12" s="779"/>
      <c r="I12" s="779"/>
      <c r="J12" s="779"/>
      <c r="K12" s="779"/>
      <c r="L12" s="779"/>
      <c r="M12" s="779"/>
      <c r="N12" s="779"/>
      <c r="O12" s="779"/>
      <c r="P12" s="779"/>
      <c r="Q12" s="779"/>
      <c r="R12" s="779"/>
      <c r="S12" s="779"/>
      <c r="T12" s="779"/>
      <c r="U12" s="779"/>
      <c r="V12" s="779"/>
      <c r="W12" s="779"/>
      <c r="X12" s="779"/>
      <c r="Y12" s="779"/>
      <c r="Z12" s="779"/>
      <c r="AA12" s="779"/>
      <c r="AB12" s="779"/>
      <c r="AC12" s="779"/>
      <c r="AD12" s="779"/>
      <c r="AE12" s="779"/>
      <c r="AF12" s="779"/>
      <c r="AG12" s="779"/>
      <c r="AH12" s="779"/>
      <c r="AI12" s="779"/>
      <c r="AJ12" s="779"/>
      <c r="AK12" s="779"/>
      <c r="AL12" s="780"/>
      <c r="AP12" s="560" t="s">
        <v>7211</v>
      </c>
      <c r="AQ12" s="560"/>
      <c r="AR12" s="560" t="s">
        <v>7212</v>
      </c>
      <c r="AS12" s="560"/>
      <c r="AT12" s="560" t="s">
        <v>7213</v>
      </c>
      <c r="AU12" s="560"/>
      <c r="AW12" s="648" t="s">
        <v>7454</v>
      </c>
      <c r="AX12" s="650"/>
    </row>
    <row r="13" spans="1:50" s="15" customFormat="1" ht="15" customHeight="1">
      <c r="A13" s="38"/>
      <c r="B13" s="91"/>
      <c r="C13" s="671" t="s">
        <v>1049</v>
      </c>
      <c r="D13" s="671"/>
      <c r="E13" s="671"/>
      <c r="F13" s="671"/>
      <c r="G13" s="671"/>
      <c r="H13" s="671"/>
      <c r="I13" s="671"/>
      <c r="J13" s="671"/>
      <c r="K13" s="671"/>
      <c r="L13" s="671"/>
      <c r="M13" s="671"/>
      <c r="N13" s="671"/>
      <c r="O13" s="671"/>
      <c r="P13" s="671"/>
      <c r="Q13" s="671"/>
      <c r="R13" s="671"/>
      <c r="S13" s="671"/>
      <c r="T13" s="671"/>
      <c r="U13" s="671"/>
      <c r="V13" s="671"/>
      <c r="W13" s="671"/>
      <c r="X13" s="671"/>
      <c r="Y13" s="671"/>
      <c r="Z13" s="671"/>
      <c r="AA13" s="671"/>
      <c r="AB13" s="671"/>
      <c r="AC13" s="671"/>
      <c r="AD13" s="671"/>
      <c r="AE13" s="671"/>
      <c r="AF13" s="671"/>
      <c r="AG13" s="671"/>
      <c r="AH13" s="671"/>
      <c r="AI13" s="671"/>
      <c r="AJ13" s="671"/>
      <c r="AK13" s="671"/>
      <c r="AL13" s="787"/>
      <c r="AP13" s="994">
        <f>COUNTBLANK(D25:AL54)</f>
        <v>1020</v>
      </c>
      <c r="AQ13" s="994"/>
      <c r="AR13" s="560">
        <v>1020</v>
      </c>
      <c r="AS13" s="560"/>
      <c r="AT13" s="560"/>
      <c r="AU13" s="560"/>
      <c r="AW13" s="704">
        <f>CNGE_2026_M3_Secc1!AH376</f>
        <v>0</v>
      </c>
      <c r="AX13" s="705"/>
    </row>
    <row r="14" spans="1:50" s="15" customFormat="1" ht="15" customHeight="1">
      <c r="A14" s="38"/>
      <c r="B14" s="91"/>
      <c r="C14" s="578" t="s">
        <v>1164</v>
      </c>
      <c r="D14" s="578"/>
      <c r="E14" s="578"/>
      <c r="F14" s="578"/>
      <c r="G14" s="578"/>
      <c r="H14" s="578"/>
      <c r="I14" s="578"/>
      <c r="J14" s="578"/>
      <c r="K14" s="578"/>
      <c r="L14" s="578"/>
      <c r="M14" s="578"/>
      <c r="N14" s="578"/>
      <c r="O14" s="578"/>
      <c r="P14" s="578"/>
      <c r="Q14" s="578"/>
      <c r="R14" s="578"/>
      <c r="S14" s="578"/>
      <c r="T14" s="578"/>
      <c r="U14" s="578"/>
      <c r="V14" s="578"/>
      <c r="W14" s="578"/>
      <c r="X14" s="578"/>
      <c r="Y14" s="578"/>
      <c r="Z14" s="578"/>
      <c r="AA14" s="578"/>
      <c r="AB14" s="578"/>
      <c r="AC14" s="578"/>
      <c r="AD14" s="578"/>
      <c r="AE14" s="578"/>
      <c r="AF14" s="578"/>
      <c r="AG14" s="578"/>
      <c r="AH14" s="578"/>
      <c r="AI14" s="578"/>
      <c r="AJ14" s="578"/>
      <c r="AK14" s="578"/>
      <c r="AL14" s="579"/>
    </row>
    <row r="15" spans="1:50" s="15" customFormat="1" ht="15" customHeight="1">
      <c r="A15" s="38"/>
      <c r="B15" s="91"/>
      <c r="C15" s="671" t="s">
        <v>2039</v>
      </c>
      <c r="D15" s="671"/>
      <c r="E15" s="671"/>
      <c r="F15" s="671"/>
      <c r="G15" s="671"/>
      <c r="H15" s="671"/>
      <c r="I15" s="671"/>
      <c r="J15" s="671"/>
      <c r="K15" s="671"/>
      <c r="L15" s="671"/>
      <c r="M15" s="671"/>
      <c r="N15" s="671"/>
      <c r="O15" s="671"/>
      <c r="P15" s="671"/>
      <c r="Q15" s="671"/>
      <c r="R15" s="671"/>
      <c r="S15" s="671"/>
      <c r="T15" s="671"/>
      <c r="U15" s="671"/>
      <c r="V15" s="671"/>
      <c r="W15" s="671"/>
      <c r="X15" s="671"/>
      <c r="Y15" s="671"/>
      <c r="Z15" s="671"/>
      <c r="AA15" s="671"/>
      <c r="AB15" s="671"/>
      <c r="AC15" s="671"/>
      <c r="AD15" s="671"/>
      <c r="AE15" s="671"/>
      <c r="AF15" s="671"/>
      <c r="AG15" s="671"/>
      <c r="AH15" s="671"/>
      <c r="AI15" s="671"/>
      <c r="AJ15" s="671"/>
      <c r="AK15" s="671"/>
      <c r="AL15" s="787"/>
    </row>
    <row r="16" spans="1:50" s="15" customFormat="1" ht="15" customHeight="1">
      <c r="A16" s="38"/>
      <c r="B16" s="90"/>
      <c r="C16" s="671" t="s">
        <v>2040</v>
      </c>
      <c r="D16" s="671"/>
      <c r="E16" s="671"/>
      <c r="F16" s="671"/>
      <c r="G16" s="671"/>
      <c r="H16" s="671"/>
      <c r="I16" s="671"/>
      <c r="J16" s="671"/>
      <c r="K16" s="671"/>
      <c r="L16" s="671"/>
      <c r="M16" s="671"/>
      <c r="N16" s="671"/>
      <c r="O16" s="671"/>
      <c r="P16" s="671"/>
      <c r="Q16" s="671"/>
      <c r="R16" s="671"/>
      <c r="S16" s="671"/>
      <c r="T16" s="671"/>
      <c r="U16" s="671"/>
      <c r="V16" s="671"/>
      <c r="W16" s="671"/>
      <c r="X16" s="671"/>
      <c r="Y16" s="671"/>
      <c r="Z16" s="671"/>
      <c r="AA16" s="671"/>
      <c r="AB16" s="671"/>
      <c r="AC16" s="671"/>
      <c r="AD16" s="671"/>
      <c r="AE16" s="671"/>
      <c r="AF16" s="671"/>
      <c r="AG16" s="671"/>
      <c r="AH16" s="671"/>
      <c r="AI16" s="671"/>
      <c r="AJ16" s="671"/>
      <c r="AK16" s="671"/>
      <c r="AL16" s="787"/>
    </row>
    <row r="17" spans="1:88" s="15" customFormat="1" ht="24" customHeight="1">
      <c r="A17" s="38"/>
      <c r="B17" s="90"/>
      <c r="C17" s="671" t="s">
        <v>2041</v>
      </c>
      <c r="D17" s="671"/>
      <c r="E17" s="671"/>
      <c r="F17" s="671"/>
      <c r="G17" s="671"/>
      <c r="H17" s="671"/>
      <c r="I17" s="671"/>
      <c r="J17" s="671"/>
      <c r="K17" s="671"/>
      <c r="L17" s="671"/>
      <c r="M17" s="671"/>
      <c r="N17" s="671"/>
      <c r="O17" s="671"/>
      <c r="P17" s="671"/>
      <c r="Q17" s="671"/>
      <c r="R17" s="671"/>
      <c r="S17" s="671"/>
      <c r="T17" s="671"/>
      <c r="U17" s="671"/>
      <c r="V17" s="671"/>
      <c r="W17" s="671"/>
      <c r="X17" s="671"/>
      <c r="Y17" s="671"/>
      <c r="Z17" s="671"/>
      <c r="AA17" s="671"/>
      <c r="AB17" s="671"/>
      <c r="AC17" s="671"/>
      <c r="AD17" s="671"/>
      <c r="AE17" s="671"/>
      <c r="AF17" s="671"/>
      <c r="AG17" s="671"/>
      <c r="AH17" s="671"/>
      <c r="AI17" s="671"/>
      <c r="AJ17" s="671"/>
      <c r="AK17" s="671"/>
      <c r="AL17" s="787"/>
    </row>
    <row r="18" spans="1:88" s="15" customFormat="1" ht="72" customHeight="1">
      <c r="A18" s="38"/>
      <c r="B18" s="90"/>
      <c r="C18" s="671" t="s">
        <v>7779</v>
      </c>
      <c r="D18" s="671"/>
      <c r="E18" s="671"/>
      <c r="F18" s="671"/>
      <c r="G18" s="671"/>
      <c r="H18" s="671"/>
      <c r="I18" s="671"/>
      <c r="J18" s="671"/>
      <c r="K18" s="671"/>
      <c r="L18" s="671"/>
      <c r="M18" s="671"/>
      <c r="N18" s="671"/>
      <c r="O18" s="671"/>
      <c r="P18" s="671"/>
      <c r="Q18" s="671"/>
      <c r="R18" s="671"/>
      <c r="S18" s="671"/>
      <c r="T18" s="671"/>
      <c r="U18" s="671"/>
      <c r="V18" s="671"/>
      <c r="W18" s="671"/>
      <c r="X18" s="671"/>
      <c r="Y18" s="671"/>
      <c r="Z18" s="671"/>
      <c r="AA18" s="671"/>
      <c r="AB18" s="671"/>
      <c r="AC18" s="671"/>
      <c r="AD18" s="671"/>
      <c r="AE18" s="671"/>
      <c r="AF18" s="671"/>
      <c r="AG18" s="671"/>
      <c r="AH18" s="671"/>
      <c r="AI18" s="671"/>
      <c r="AJ18" s="671"/>
      <c r="AK18" s="671"/>
      <c r="AL18" s="787"/>
    </row>
    <row r="19" spans="1:88" s="15" customFormat="1" ht="36" customHeight="1">
      <c r="A19" s="38"/>
      <c r="B19" s="92"/>
      <c r="C19" s="671" t="s">
        <v>2042</v>
      </c>
      <c r="D19" s="671"/>
      <c r="E19" s="671"/>
      <c r="F19" s="671"/>
      <c r="G19" s="671"/>
      <c r="H19" s="671"/>
      <c r="I19" s="671"/>
      <c r="J19" s="671"/>
      <c r="K19" s="671"/>
      <c r="L19" s="671"/>
      <c r="M19" s="671"/>
      <c r="N19" s="671"/>
      <c r="O19" s="671"/>
      <c r="P19" s="671"/>
      <c r="Q19" s="671"/>
      <c r="R19" s="671"/>
      <c r="S19" s="671"/>
      <c r="T19" s="671"/>
      <c r="U19" s="671"/>
      <c r="V19" s="671"/>
      <c r="W19" s="671"/>
      <c r="X19" s="671"/>
      <c r="Y19" s="671"/>
      <c r="Z19" s="671"/>
      <c r="AA19" s="671"/>
      <c r="AB19" s="671"/>
      <c r="AC19" s="671"/>
      <c r="AD19" s="671"/>
      <c r="AE19" s="671"/>
      <c r="AF19" s="671"/>
      <c r="AG19" s="671"/>
      <c r="AH19" s="671"/>
      <c r="AI19" s="671"/>
      <c r="AJ19" s="671"/>
      <c r="AK19" s="671"/>
      <c r="AL19" s="787"/>
    </row>
    <row r="20" spans="1:88" s="15" customFormat="1" ht="24" customHeight="1">
      <c r="A20" s="38"/>
      <c r="B20" s="92"/>
      <c r="C20" s="671" t="s">
        <v>2043</v>
      </c>
      <c r="D20" s="671"/>
      <c r="E20" s="671"/>
      <c r="F20" s="671"/>
      <c r="G20" s="671"/>
      <c r="H20" s="671"/>
      <c r="I20" s="671"/>
      <c r="J20" s="671"/>
      <c r="K20" s="671"/>
      <c r="L20" s="671"/>
      <c r="M20" s="671"/>
      <c r="N20" s="671"/>
      <c r="O20" s="671"/>
      <c r="P20" s="671"/>
      <c r="Q20" s="671"/>
      <c r="R20" s="671"/>
      <c r="S20" s="671"/>
      <c r="T20" s="671"/>
      <c r="U20" s="671"/>
      <c r="V20" s="671"/>
      <c r="W20" s="671"/>
      <c r="X20" s="671"/>
      <c r="Y20" s="671"/>
      <c r="Z20" s="671"/>
      <c r="AA20" s="671"/>
      <c r="AB20" s="671"/>
      <c r="AC20" s="671"/>
      <c r="AD20" s="671"/>
      <c r="AE20" s="671"/>
      <c r="AF20" s="671"/>
      <c r="AG20" s="671"/>
      <c r="AH20" s="671"/>
      <c r="AI20" s="671"/>
      <c r="AJ20" s="671"/>
      <c r="AK20" s="671"/>
      <c r="AL20" s="787"/>
      <c r="CA20" s="1162" t="s">
        <v>7429</v>
      </c>
      <c r="CB20" s="1163"/>
    </row>
    <row r="21" spans="1:88" s="15" customFormat="1" ht="36" customHeight="1">
      <c r="A21" s="38"/>
      <c r="B21" s="118"/>
      <c r="C21" s="817" t="s">
        <v>2044</v>
      </c>
      <c r="D21" s="817"/>
      <c r="E21" s="817"/>
      <c r="F21" s="817"/>
      <c r="G21" s="817"/>
      <c r="H21" s="817"/>
      <c r="I21" s="817"/>
      <c r="J21" s="817"/>
      <c r="K21" s="817"/>
      <c r="L21" s="817"/>
      <c r="M21" s="817"/>
      <c r="N21" s="817"/>
      <c r="O21" s="817"/>
      <c r="P21" s="817"/>
      <c r="Q21" s="817"/>
      <c r="R21" s="817"/>
      <c r="S21" s="817"/>
      <c r="T21" s="817"/>
      <c r="U21" s="817"/>
      <c r="V21" s="817"/>
      <c r="W21" s="817"/>
      <c r="X21" s="817"/>
      <c r="Y21" s="817"/>
      <c r="Z21" s="817"/>
      <c r="AA21" s="817"/>
      <c r="AB21" s="817"/>
      <c r="AC21" s="817"/>
      <c r="AD21" s="817"/>
      <c r="AE21" s="817"/>
      <c r="AF21" s="817"/>
      <c r="AG21" s="817"/>
      <c r="AH21" s="817"/>
      <c r="AI21" s="817"/>
      <c r="AJ21" s="817"/>
      <c r="AK21" s="817"/>
      <c r="AL21" s="818"/>
      <c r="AZ21" s="507"/>
      <c r="BA21" s="507"/>
      <c r="BB21" s="507"/>
      <c r="BC21" s="507"/>
      <c r="BD21" s="507"/>
      <c r="BE21" s="507"/>
      <c r="BF21" s="507"/>
      <c r="BG21" s="507"/>
      <c r="BH21" s="507"/>
      <c r="BI21" s="507"/>
      <c r="BJ21" s="507"/>
      <c r="BK21" s="1172" t="s">
        <v>7254</v>
      </c>
      <c r="BL21" s="1172"/>
      <c r="CA21" s="665">
        <v>19</v>
      </c>
      <c r="CB21" s="665"/>
    </row>
    <row r="22" spans="1:88" s="15" customFormat="1" ht="15" customHeight="1">
      <c r="A22" s="38"/>
      <c r="AZ22" s="506"/>
      <c r="BA22" s="506"/>
      <c r="BB22" s="506"/>
      <c r="BC22" s="506"/>
      <c r="BD22" s="506"/>
      <c r="BE22" s="506"/>
      <c r="BF22" s="506"/>
      <c r="BG22" s="506"/>
      <c r="BH22" s="506"/>
      <c r="BI22" s="506"/>
      <c r="BJ22" s="506"/>
      <c r="BK22" s="1168" t="s">
        <v>7440</v>
      </c>
      <c r="BL22" s="1168"/>
      <c r="CA22" s="651">
        <v>23</v>
      </c>
      <c r="CB22" s="653"/>
      <c r="CE22" s="639" t="s">
        <v>7224</v>
      </c>
      <c r="CF22" s="640"/>
      <c r="CG22" s="640"/>
      <c r="CH22" s="640"/>
      <c r="CI22" s="640"/>
      <c r="CJ22" s="641"/>
    </row>
    <row r="23" spans="1:88" s="15" customFormat="1" ht="168" customHeight="1">
      <c r="A23" s="38"/>
      <c r="C23" s="670" t="s">
        <v>227</v>
      </c>
      <c r="D23" s="670"/>
      <c r="E23" s="670"/>
      <c r="F23" s="670"/>
      <c r="G23" s="670"/>
      <c r="H23" s="821" t="s">
        <v>530</v>
      </c>
      <c r="I23" s="821"/>
      <c r="J23" s="785" t="s">
        <v>2218</v>
      </c>
      <c r="K23" s="1193"/>
      <c r="L23" s="786"/>
      <c r="M23" s="670" t="s">
        <v>521</v>
      </c>
      <c r="N23" s="670"/>
      <c r="O23" s="670"/>
      <c r="P23" s="670"/>
      <c r="Q23" s="670"/>
      <c r="R23" s="835" t="s">
        <v>522</v>
      </c>
      <c r="S23" s="836"/>
      <c r="T23" s="837"/>
      <c r="U23" s="835" t="s">
        <v>523</v>
      </c>
      <c r="V23" s="836"/>
      <c r="W23" s="837"/>
      <c r="X23" s="1189" t="s">
        <v>529</v>
      </c>
      <c r="Y23" s="835" t="s">
        <v>524</v>
      </c>
      <c r="Z23" s="836"/>
      <c r="AA23" s="837"/>
      <c r="AB23" s="558" t="s">
        <v>525</v>
      </c>
      <c r="AC23" s="558"/>
      <c r="AD23" s="558"/>
      <c r="AE23" s="558" t="s">
        <v>526</v>
      </c>
      <c r="AF23" s="558"/>
      <c r="AG23" s="558"/>
      <c r="AH23" s="558" t="s">
        <v>527</v>
      </c>
      <c r="AI23" s="558"/>
      <c r="AJ23" s="558"/>
      <c r="AK23" s="821" t="s">
        <v>1165</v>
      </c>
      <c r="AL23" s="821"/>
      <c r="AS23" s="1183" t="s">
        <v>7253</v>
      </c>
      <c r="AT23" s="1184"/>
      <c r="AU23" s="1184"/>
      <c r="AV23" s="1185"/>
      <c r="AX23" s="639" t="s">
        <v>7277</v>
      </c>
      <c r="AY23" s="640"/>
      <c r="AZ23" s="640"/>
      <c r="BA23" s="640"/>
      <c r="BB23" s="640"/>
      <c r="BC23" s="640"/>
      <c r="BD23" s="640"/>
      <c r="BE23" s="640"/>
      <c r="BF23" s="640"/>
      <c r="BG23" s="640"/>
      <c r="BH23" s="640"/>
      <c r="BI23" s="641"/>
      <c r="BK23" s="1173">
        <f>IF(CNGE_2026_M3_Secc1!$AH$388=CNGE_2026_M3_Secc1!$AJ$388,0,COUNTA(CNGE_2026_M3_Secc1!D398:J427))</f>
        <v>0</v>
      </c>
      <c r="BL23" s="1169"/>
      <c r="BN23" s="1172" t="s">
        <v>7315</v>
      </c>
      <c r="BO23" s="1172"/>
      <c r="BP23" s="1172"/>
      <c r="BQ23" s="1172"/>
      <c r="BS23" s="975" t="s">
        <v>7427</v>
      </c>
      <c r="BT23" s="976"/>
      <c r="BU23" s="976"/>
      <c r="BV23" s="977"/>
      <c r="CA23" s="665">
        <v>28</v>
      </c>
      <c r="CB23" s="665"/>
      <c r="CE23" s="639" t="s">
        <v>7259</v>
      </c>
      <c r="CF23" s="641"/>
      <c r="CG23" s="639" t="s">
        <v>7260</v>
      </c>
      <c r="CH23" s="641"/>
      <c r="CI23" s="639" t="s">
        <v>7226</v>
      </c>
      <c r="CJ23" s="641"/>
    </row>
    <row r="24" spans="1:88" s="15" customFormat="1" ht="15" customHeight="1">
      <c r="A24" s="119"/>
      <c r="B24" s="32"/>
      <c r="C24" s="670"/>
      <c r="D24" s="670"/>
      <c r="E24" s="670"/>
      <c r="F24" s="670"/>
      <c r="G24" s="670"/>
      <c r="H24" s="821"/>
      <c r="I24" s="821"/>
      <c r="J24" s="1194"/>
      <c r="K24" s="1195"/>
      <c r="L24" s="1196"/>
      <c r="M24" s="666" t="s">
        <v>7709</v>
      </c>
      <c r="N24" s="666"/>
      <c r="O24" s="553" t="s">
        <v>528</v>
      </c>
      <c r="P24" s="553"/>
      <c r="Q24" s="553"/>
      <c r="R24" s="838"/>
      <c r="S24" s="839"/>
      <c r="T24" s="840"/>
      <c r="U24" s="838"/>
      <c r="V24" s="839"/>
      <c r="W24" s="840"/>
      <c r="X24" s="1190"/>
      <c r="Y24" s="838"/>
      <c r="Z24" s="839"/>
      <c r="AA24" s="840"/>
      <c r="AB24" s="558"/>
      <c r="AC24" s="558"/>
      <c r="AD24" s="558"/>
      <c r="AE24" s="558"/>
      <c r="AF24" s="558"/>
      <c r="AG24" s="558"/>
      <c r="AH24" s="558"/>
      <c r="AI24" s="558"/>
      <c r="AJ24" s="558"/>
      <c r="AK24" s="821"/>
      <c r="AL24" s="821"/>
      <c r="AP24" s="1202" t="s">
        <v>7241</v>
      </c>
      <c r="AQ24" s="1203"/>
      <c r="AS24" s="1175" t="s">
        <v>7424</v>
      </c>
      <c r="AT24" s="1175"/>
      <c r="AU24" s="1176" t="s">
        <v>7279</v>
      </c>
      <c r="AV24" s="1177"/>
      <c r="AX24" s="632" t="s">
        <v>7230</v>
      </c>
      <c r="AY24" s="1180"/>
      <c r="AZ24" s="632" t="s">
        <v>7577</v>
      </c>
      <c r="BA24" s="1180"/>
      <c r="BB24" s="1178" t="s">
        <v>7578</v>
      </c>
      <c r="BC24" s="1179"/>
      <c r="BD24" s="1178" t="s">
        <v>7579</v>
      </c>
      <c r="BE24" s="1179"/>
      <c r="BF24" s="632" t="s">
        <v>7223</v>
      </c>
      <c r="BG24" s="1180"/>
      <c r="BH24" s="626" t="s">
        <v>7580</v>
      </c>
      <c r="BI24" s="626"/>
      <c r="BK24" s="1174" t="s">
        <v>7439</v>
      </c>
      <c r="BL24" s="1174"/>
      <c r="BN24" s="1162" t="s">
        <v>7431</v>
      </c>
      <c r="BO24" s="1163"/>
      <c r="BP24" s="1168" t="s">
        <v>7223</v>
      </c>
      <c r="BQ24" s="1168"/>
      <c r="BS24" s="1166" t="s">
        <v>7223</v>
      </c>
      <c r="BT24" s="1166"/>
      <c r="BU24" s="1166" t="s">
        <v>7428</v>
      </c>
      <c r="BV24" s="1166"/>
      <c r="BX24" s="666" t="s">
        <v>7233</v>
      </c>
      <c r="BY24" s="666"/>
      <c r="BZ24" s="72"/>
      <c r="CA24" s="637" t="s">
        <v>7234</v>
      </c>
      <c r="CB24" s="637"/>
      <c r="CE24" s="639">
        <v>5</v>
      </c>
      <c r="CF24" s="641"/>
      <c r="CG24" s="639">
        <f>IF(AU60=0,0,1)</f>
        <v>0</v>
      </c>
      <c r="CH24" s="641"/>
      <c r="CI24" s="639" t="str">
        <f>IF(CG24=0,"",IF(SUM($CG$24:CG24)=1,_xlfn.CONCAT(CE24,),IF($CG$27&gt;SUM($CG$24:CG24),_xlfn.CONCAT(", ",CE24),IF($CG$27=SUM($CG$24:CG24),_xlfn.CONCAT(" y ",CE24,".")))))</f>
        <v/>
      </c>
      <c r="CJ24" s="641"/>
    </row>
    <row r="25" spans="1:88" s="15" customFormat="1" ht="15" customHeight="1">
      <c r="A25" s="119"/>
      <c r="B25" s="120"/>
      <c r="C25" s="86" t="s">
        <v>66</v>
      </c>
      <c r="D25" s="792" t="str">
        <f>IF($AW$13=1,"",IF(CNGE_2026_M3_Secc1!$AH$388=CNGE_2026_M3_Secc1!$AJ$388,"",IF(CNGE_2026_M3_Secc1!D398="","",CNGE_2026_M3_Secc1!D398)))</f>
        <v/>
      </c>
      <c r="E25" s="793"/>
      <c r="F25" s="793"/>
      <c r="G25" s="794"/>
      <c r="H25" s="570" t="str">
        <f>IF($AW$13=1,"",IF(CNGE_2026_M3_Secc1!$AH$388=CNGE_2026_M3_Secc1!$AJ$388,"",IF(CNGE_2026_M3_Secc1!K398="","",CNGE_2026_M3_Secc1!K398)))</f>
        <v/>
      </c>
      <c r="I25" s="572"/>
      <c r="J25" s="830"/>
      <c r="K25" s="562"/>
      <c r="L25" s="831"/>
      <c r="M25" s="570" t="str">
        <f>IFERROR(VLOOKUP(O25,Presentación!$AL$8:$AM$586,2,FALSE),"")</f>
        <v/>
      </c>
      <c r="N25" s="572"/>
      <c r="O25" s="763"/>
      <c r="P25" s="764"/>
      <c r="Q25" s="765"/>
      <c r="R25" s="763"/>
      <c r="S25" s="764"/>
      <c r="T25" s="765"/>
      <c r="U25" s="830"/>
      <c r="V25" s="562"/>
      <c r="W25" s="831"/>
      <c r="X25" s="85" t="s">
        <v>529</v>
      </c>
      <c r="Y25" s="830"/>
      <c r="Z25" s="562"/>
      <c r="AA25" s="831"/>
      <c r="AB25" s="830"/>
      <c r="AC25" s="562"/>
      <c r="AD25" s="831"/>
      <c r="AE25" s="830"/>
      <c r="AF25" s="562"/>
      <c r="AG25" s="831"/>
      <c r="AH25" s="830"/>
      <c r="AI25" s="562"/>
      <c r="AJ25" s="831"/>
      <c r="AK25" s="830"/>
      <c r="AL25" s="831"/>
      <c r="AP25" s="1200">
        <f>IF(CNGE_2026_M3_Secc1!$AH$388=CNGE_2026_M3_Secc1!$AJ$388,0,IF(OR(CNGE_2026_M3_Secc1!M398="",CNGE_2026_M3_Secc1!M398=1),0,1))</f>
        <v>0</v>
      </c>
      <c r="AQ25" s="1201"/>
      <c r="AS25" s="1169">
        <f>IF($AP$13=$AR$13,0,IF(LEN(U25)&lt;=9,0,1))</f>
        <v>0</v>
      </c>
      <c r="AT25" s="1169"/>
      <c r="AU25" s="1169">
        <f>IF($AP$13=$AR$13,0,IF(LEN(Y25)&lt;=11,0,1))</f>
        <v>0</v>
      </c>
      <c r="AV25" s="1169"/>
      <c r="AX25" s="699">
        <f t="shared" ref="AX25:AX59" si="0">IF(OR(AB25="",AB25="NS"),0,_xlfn.LET(_xlpm.t,AB25,_xlpm.g,FIND("-",_xlpm.t),TRIM(LEFT(_xlpm.t,_xlpm.g-1))))</f>
        <v>0</v>
      </c>
      <c r="AY25" s="696"/>
      <c r="AZ25" s="699">
        <f t="shared" ref="AZ25:AZ59" si="1">IF(OR(AB25="",AB25="NS"),0,_xlfn.LET(_xlpm.t,AB25,_xlpm.g,FIND("-",_xlpm.t),_xlpm.c,IFERROR(FIND(",",_xlpm.t),9999),_xlpm.p,IFERROR(FIND("(",_xlpm.t),9999),_xlpm.fin,MIN(_xlpm.c,_xlpm.p,LEN(_xlpm.t)+1),TRIM(MID(_xlpm.t,_xlpm.g+1,_xlpm.fin-_xlpm.g-1))))</f>
        <v>0</v>
      </c>
      <c r="BA25" s="700"/>
      <c r="BB25" s="699">
        <f t="shared" ref="BB25:BB59" si="2">IF(OR(AB25="",AB25="NS"),0,_xlfn.LET(_xlpm.t,AB25,_xlpm.g,FIND("-",_xlpm.t),_xlpm.c,IFERROR(FIND(",",_xlpm.t),9999),_xlpm.p,IFERROR(FIND("(",_xlpm.t),9999),_xlpm.fin,MIN(_xlpm.c,_xlpm.p,LEN(_xlpm.t)+1),TRIM(MID(_xlpm.t,_xlpm.g+1,_xlpm.fin-_xlpm.g-1))))</f>
        <v>0</v>
      </c>
      <c r="BC25" s="700"/>
      <c r="BD25" s="699" t="str">
        <f t="shared" ref="BD25:BD59" si="3">IF(OR(AB25="",AB25="NS"),"",IFERROR(_xlfn.LET(_xlpm.t,TRIM(MID(AB25,FIND(",",AB25)+1,LEN(AB25))),_xlpm.s,TRIM(LEFT(_xlpm.t,IFERROR(FIND("(",_xlpm.t),LEN(_xlpm.t)+1)-1)),_xlpm.g,FIND("-",_xlpm.s),TRIM(MID(_xlpm.s,_xlpm.g+1,LEN(_xlpm.s)-_xlpm.g))),""))</f>
        <v/>
      </c>
      <c r="BE25" s="700"/>
      <c r="BF25" s="1170" t="b">
        <f>IF(
   OR(AB25="",AB25="NS",AB25="24 hrs",AB25="00:00 - 24:00",AB25="00:00-24:00",AB25="0:00 - 24:00",AB25="0:00-24:00"),
   TRUE,
   AND(
      NOT(ISERROR(FIND(":",TRIM(AX25)))),
      ISNUMBER(VALUE(LEFT(TRIM(AX25),FIND(":",TRIM(AX25))-1))),
      ISNUMBER(VALUE(RIGHT(TRIM(AX25),LEN(TRIM(AX25))-FIND(":",TRIM(AX25))))),
      VALUE(LEFT(TRIM(AX25),FIND(":",TRIM(AX25))-1))&gt;=0,
      VALUE(LEFT(TRIM(AX25),FIND(":",TRIM(AX25))-1))&lt;=23,
      VALUE(RIGHT(TRIM(AX25),LEN(TRIM(AX25))-FIND(":",TRIM(AX25))))&gt;=0,
      VALUE(RIGHT(TRIM(AX25),LEN(TRIM(AX25))-FIND(":",TRIM(AX25))))&lt;=59,
      ISNUMBER(VALUE(TRIM(AX25))),
      VALUE(TRIM(AX25))&gt;=0,
      VALUE(TRIM(AX25))&lt;1,
      NOT(ISERROR(FIND(":",TRIM(AZ25)))),
      ISNUMBER(VALUE(LEFT(TRIM(AZ25),FIND(":",TRIM(AZ25))-1))),
      ISNUMBER(VALUE(RIGHT(TRIM(AZ25),LEN(TRIM(AZ25))-FIND(":",TRIM(AZ25))))),
      VALUE(LEFT(TRIM(AZ25),FIND(":",TRIM(AZ25))-1))&gt;=0,
      VALUE(LEFT(TRIM(AZ25),FIND(":",TRIM(AZ25))-1))&lt;=23,
      VALUE(RIGHT(TRIM(AZ25),LEN(TRIM(AZ25))-FIND(":",TRIM(AZ25))))&gt;=0,
      VALUE(RIGHT(TRIM(AZ25),LEN(TRIM(AZ25))-FIND(":",TRIM(AZ25))))&lt;=59,
      ISNUMBER(VALUE(TRIM(AZ25))),
      VALUE(TRIM(AZ25))&gt;=0,
      VALUE(TRIM(AZ25))&lt;1,
      VALUE(TRIM(AX25))&lt;VALUE(TRIM(AZ25)),
      IF(
         OR(TRIM(BB25)="",TRIM(BD25)=""),
         TRUE,
         AND(
            NOT(ISERROR(FIND(":",TRIM(BB25)))),
            ISNUMBER(VALUE(LEFT(TRIM(BB25),FIND(":",TRIM(BB25))-1))),
            ISNUMBER(VALUE(RIGHT(TRIM(BB25),LEN(TRIM(BB25))-FIND(":",TRIM(BB25))))),
            VALUE(LEFT(TRIM(BB25),FIND(":",TRIM(BB25))-1))&gt;=0,
            VALUE(LEFT(TRIM(BB25),FIND(":",TRIM(BB25))-1))&lt;=23,
            VALUE(RIGHT(TRIM(BB25),LEN(TRIM(BB25))-FIND(":",TRIM(BB25))))&gt;=0,
            VALUE(RIGHT(TRIM(BB25),LEN(TRIM(BB25))-FIND(":",TRIM(BB25))))&lt;=59,
            ISNUMBER(VALUE(TRIM(BB25))),
            VALUE(TRIM(BB25))&gt;=0,
            VALUE(TRIM(BB25))&lt;1,
            NOT(ISERROR(FIND(":",TRIM(BD25)))),
            ISNUMBER(VALUE(LEFT(TRIM(BD25),FIND(":",TRIM(BD25))-1))),
            ISNUMBER(VALUE(RIGHT(TRIM(BD25),LEN(TRIM(BD25))-FIND(":",TRIM(BD25))))),
            VALUE(LEFT(TRIM(BD25),FIND(":",TRIM(BD25))-1))&gt;=0,
            VALUE(LEFT(TRIM(BD25),FIND(":",TRIM(BD25))-1))&lt;=23,
            VALUE(RIGHT(TRIM(BD25),LEN(TRIM(BD25))-FIND(":",TRIM(BD25))))&gt;=0,
            VALUE(RIGHT(TRIM(BD25),LEN(TRIM(BD25))-FIND(":",TRIM(BD25))))&lt;=59,
            ISNUMBER(VALUE(TRIM(BD25))),
            VALUE(TRIM(BD25))&gt;=0,
            VALUE(TRIM(BD25))&lt;1,
            VALUE(TRIM(BB25))&lt;VALUE(TRIM(BD25)),
            IF(
               NOT(ISERROR(FIND("(",#REF!))),
               TRUE,
               VALUE(TRIM(AZ25))&lt;=VALUE(TRIM(BB25))
            )
         )
      )
   )
)</f>
        <v>1</v>
      </c>
      <c r="BG25" s="1171"/>
      <c r="BH25" s="560">
        <f>IF(ISERROR(BF25),1,IF(BF25=FALSE,1,0))</f>
        <v>0</v>
      </c>
      <c r="BI25" s="560"/>
      <c r="BK25" s="510">
        <f>IF($AP$13=$AR$13,0,IF(_xlfn.NUMBERVALUE(C25)&lt;=$BK$23,_xlfn.NUMBERVALUE(C25),""))</f>
        <v>0</v>
      </c>
      <c r="BL25" s="505"/>
      <c r="BN25" s="1161">
        <f>IF($AP$13=$AR$13,0,IF(AK25="",0,1))</f>
        <v>0</v>
      </c>
      <c r="BO25" s="1161"/>
      <c r="BP25" s="560">
        <f>IF($AP$13=$AR$13,0,IF(AK25&lt;&gt;_xlfn.NUMBERVALUE(C25),0,1))</f>
        <v>0</v>
      </c>
      <c r="BQ25" s="560"/>
      <c r="BS25" s="560" t="str">
        <f t="shared" ref="BS25:BS59" si="4">SUBSTITUTE( SUBSTITUTE( SUBSTITUTE( SUBSTITUTE( SUBSTITUTE( SUBSTITUTE( SUBSTITUTE( SUBSTITUTE( SUBSTITUTE( SUBSTITUTE(AH25, 0, ""), 1, ""),2, ""), 3, ""), 4, ""),5, ""), 6, ""), 7, ""), 8, ""), 9, "")</f>
        <v/>
      </c>
      <c r="BT25" s="560"/>
      <c r="BU25" s="560">
        <f t="shared" ref="BU25:BU59" si="5">IF(OR(AH25="",AH25="NA",AH25="NS"),0,
IF(OR((LEN(AH25)-LEN(BS25))&lt;10,(LEN(AH25)-LEN(BS25))&gt;10),1,0))</f>
        <v>0</v>
      </c>
      <c r="BV25" s="560"/>
      <c r="BX25" s="1164">
        <f>IF($AP$13=$AR$13,0,IF(COUNTIF(J25:AL59,"NS")=0,0,1))</f>
        <v>0</v>
      </c>
      <c r="BY25" s="1165"/>
      <c r="CA25" s="1169">
        <f>IF($AP$13=$AR$13,0,IF(OR(AND(D25&lt;&gt;"",H25="",AK25="",AP25=0,COUNTBLANK(J25:AL25)=$CA$21),AND(D25&lt;&gt;"",H25="",AK25&lt;&gt;"",COUNTBLANK(J25:AL25)=$CA$22),AND(D25&lt;&gt;"",H25="",AP25=1,COUNTBLANK(J25:AL25)=$CA$23),AND(D25="",H25="",COUNTBLANK(J25:AL25)=$CA$23)),0,1))</f>
        <v>0</v>
      </c>
      <c r="CB25" s="1169"/>
      <c r="CE25" s="627">
        <v>6</v>
      </c>
      <c r="CF25" s="627"/>
      <c r="CG25" s="639">
        <f>IF(BH60=0,0,1)</f>
        <v>0</v>
      </c>
      <c r="CH25" s="641"/>
      <c r="CI25" s="639" t="str">
        <f>IF(CG25=0,"",IF(SUM($CG$24:CG25)=1,_xlfn.CONCAT(CE25,),IF($CG$27&gt;SUM($CG$24:CG25),_xlfn.CONCAT(", ",CE25),IF($CG$27=SUM($CG$24:CG25),_xlfn.CONCAT(" y ",CE25,".")))))</f>
        <v/>
      </c>
      <c r="CJ25" s="641"/>
    </row>
    <row r="26" spans="1:88" s="15" customFormat="1" ht="15" customHeight="1">
      <c r="B26" s="121"/>
      <c r="C26" s="86" t="s">
        <v>67</v>
      </c>
      <c r="D26" s="792" t="str">
        <f>IF($AW$13=1,"",IF(CNGE_2026_M3_Secc1!$AH$388=CNGE_2026_M3_Secc1!$AJ$388,"",IF(CNGE_2026_M3_Secc1!D399="","",CNGE_2026_M3_Secc1!D399)))</f>
        <v/>
      </c>
      <c r="E26" s="793"/>
      <c r="F26" s="793"/>
      <c r="G26" s="794"/>
      <c r="H26" s="570" t="str">
        <f>IF($AW$13=1,"",IF(CNGE_2026_M3_Secc1!$AH$388=CNGE_2026_M3_Secc1!$AJ$388,"",IF(CNGE_2026_M3_Secc1!K399="","",CNGE_2026_M3_Secc1!K399)))</f>
        <v/>
      </c>
      <c r="I26" s="572"/>
      <c r="J26" s="830"/>
      <c r="K26" s="562"/>
      <c r="L26" s="831"/>
      <c r="M26" s="570" t="str">
        <f>IFERROR(VLOOKUP(O26,Presentación!$AL$8:$AM$586,2,FALSE),"")</f>
        <v/>
      </c>
      <c r="N26" s="572"/>
      <c r="O26" s="763"/>
      <c r="P26" s="764"/>
      <c r="Q26" s="765"/>
      <c r="R26" s="763"/>
      <c r="S26" s="764"/>
      <c r="T26" s="765"/>
      <c r="U26" s="830"/>
      <c r="V26" s="562"/>
      <c r="W26" s="831"/>
      <c r="X26" s="85" t="s">
        <v>529</v>
      </c>
      <c r="Y26" s="830"/>
      <c r="Z26" s="562"/>
      <c r="AA26" s="831"/>
      <c r="AB26" s="830"/>
      <c r="AC26" s="562"/>
      <c r="AD26" s="831"/>
      <c r="AE26" s="830"/>
      <c r="AF26" s="562"/>
      <c r="AG26" s="831"/>
      <c r="AH26" s="830"/>
      <c r="AI26" s="562"/>
      <c r="AJ26" s="831"/>
      <c r="AK26" s="830"/>
      <c r="AL26" s="831"/>
      <c r="AP26" s="1200">
        <f>IF(CNGE_2026_M3_Secc1!$AH$388=CNGE_2026_M3_Secc1!$AJ$388,0,IF(OR(CNGE_2026_M3_Secc1!M399="",CNGE_2026_M3_Secc1!M399=1),0,1))</f>
        <v>0</v>
      </c>
      <c r="AQ26" s="1201"/>
      <c r="AS26" s="1169">
        <f t="shared" ref="AS26:AS59" si="6">IF($AP$13=$AR$13,0,IF(LEN(U26)&lt;=9,0,1))</f>
        <v>0</v>
      </c>
      <c r="AT26" s="1169"/>
      <c r="AU26" s="1169">
        <f t="shared" ref="AU26:AU59" si="7">IF($AP$13=$AR$13,0,IF(LEN(Y26)&lt;=11,0,1))</f>
        <v>0</v>
      </c>
      <c r="AV26" s="1169"/>
      <c r="AX26" s="699">
        <f t="shared" si="0"/>
        <v>0</v>
      </c>
      <c r="AY26" s="696"/>
      <c r="AZ26" s="699">
        <f t="shared" si="1"/>
        <v>0</v>
      </c>
      <c r="BA26" s="700"/>
      <c r="BB26" s="699">
        <f t="shared" si="2"/>
        <v>0</v>
      </c>
      <c r="BC26" s="700"/>
      <c r="BD26" s="699" t="str">
        <f t="shared" si="3"/>
        <v/>
      </c>
      <c r="BE26" s="700"/>
      <c r="BF26" s="1170" t="b">
        <f>IF(
   OR(AB26="",AB26="NS",AB26="24 hrs",AB26="00:00 - 24:00",AB26="00:00-24:00",AB26="0:00 - 24:00",AB26="0:00-24:00"),
   TRUE,
   AND(
      NOT(ISERROR(FIND(":",TRIM(AX26)))),
      ISNUMBER(VALUE(LEFT(TRIM(AX26),FIND(":",TRIM(AX26))-1))),
      ISNUMBER(VALUE(RIGHT(TRIM(AX26),LEN(TRIM(AX26))-FIND(":",TRIM(AX26))))),
      VALUE(LEFT(TRIM(AX26),FIND(":",TRIM(AX26))-1))&gt;=0,
      VALUE(LEFT(TRIM(AX26),FIND(":",TRIM(AX26))-1))&lt;=23,
      VALUE(RIGHT(TRIM(AX26),LEN(TRIM(AX26))-FIND(":",TRIM(AX26))))&gt;=0,
      VALUE(RIGHT(TRIM(AX26),LEN(TRIM(AX26))-FIND(":",TRIM(AX26))))&lt;=59,
      ISNUMBER(VALUE(TRIM(AX26))),
      VALUE(TRIM(AX26))&gt;=0,
      VALUE(TRIM(AX26))&lt;1,
      NOT(ISERROR(FIND(":",TRIM(AZ26)))),
      ISNUMBER(VALUE(LEFT(TRIM(AZ26),FIND(":",TRIM(AZ26))-1))),
      ISNUMBER(VALUE(RIGHT(TRIM(AZ26),LEN(TRIM(AZ26))-FIND(":",TRIM(AZ26))))),
      VALUE(LEFT(TRIM(AZ26),FIND(":",TRIM(AZ26))-1))&gt;=0,
      VALUE(LEFT(TRIM(AZ26),FIND(":",TRIM(AZ26))-1))&lt;=23,
      VALUE(RIGHT(TRIM(AZ26),LEN(TRIM(AZ26))-FIND(":",TRIM(AZ26))))&gt;=0,
      VALUE(RIGHT(TRIM(AZ26),LEN(TRIM(AZ26))-FIND(":",TRIM(AZ26))))&lt;=59,
      ISNUMBER(VALUE(TRIM(AZ26))),
      VALUE(TRIM(AZ26))&gt;=0,
      VALUE(TRIM(AZ26))&lt;1,
      VALUE(TRIM(AX26))&lt;VALUE(TRIM(AZ26)),
      IF(
         OR(TRIM(BB26)="",TRIM(BD26)=""),
         TRUE,
         AND(
            NOT(ISERROR(FIND(":",TRIM(BB26)))),
            ISNUMBER(VALUE(LEFT(TRIM(BB26),FIND(":",TRIM(BB26))-1))),
            ISNUMBER(VALUE(RIGHT(TRIM(BB26),LEN(TRIM(BB26))-FIND(":",TRIM(BB26))))),
            VALUE(LEFT(TRIM(BB26),FIND(":",TRIM(BB26))-1))&gt;=0,
            VALUE(LEFT(TRIM(BB26),FIND(":",TRIM(BB26))-1))&lt;=23,
            VALUE(RIGHT(TRIM(BB26),LEN(TRIM(BB26))-FIND(":",TRIM(BB26))))&gt;=0,
            VALUE(RIGHT(TRIM(BB26),LEN(TRIM(BB26))-FIND(":",TRIM(BB26))))&lt;=59,
            ISNUMBER(VALUE(TRIM(BB26))),
            VALUE(TRIM(BB26))&gt;=0,
            VALUE(TRIM(BB26))&lt;1,
            NOT(ISERROR(FIND(":",TRIM(BD26)))),
            ISNUMBER(VALUE(LEFT(TRIM(BD26),FIND(":",TRIM(BD26))-1))),
            ISNUMBER(VALUE(RIGHT(TRIM(BD26),LEN(TRIM(BD26))-FIND(":",TRIM(BD26))))),
            VALUE(LEFT(TRIM(BD26),FIND(":",TRIM(BD26))-1))&gt;=0,
            VALUE(LEFT(TRIM(BD26),FIND(":",TRIM(BD26))-1))&lt;=23,
            VALUE(RIGHT(TRIM(BD26),LEN(TRIM(BD26))-FIND(":",TRIM(BD26))))&gt;=0,
            VALUE(RIGHT(TRIM(BD26),LEN(TRIM(BD26))-FIND(":",TRIM(BD26))))&lt;=59,
            ISNUMBER(VALUE(TRIM(BD26))),
            VALUE(TRIM(BD26))&gt;=0,
            VALUE(TRIM(BD26))&lt;1,
            VALUE(TRIM(BB26))&lt;VALUE(TRIM(BD26)),
            IF(
               NOT(ISERROR(FIND("(",#REF!))),
               TRUE,
               VALUE(TRIM(AZ26))&lt;=VALUE(TRIM(BB26))
            )
         )
      )
   )
)</f>
        <v>1</v>
      </c>
      <c r="BG26" s="1171"/>
      <c r="BH26" s="560">
        <f t="shared" ref="BH26:BH59" si="8">IF(ISERROR(BF26),1,IF(BF26=FALSE,1,0))</f>
        <v>0</v>
      </c>
      <c r="BI26" s="560"/>
      <c r="BK26" s="510">
        <f t="shared" ref="BK26:BK59" si="9">IF($AP$13=$AR$13,0,IF(_xlfn.NUMBERVALUE(C26)&lt;=$BK$23,_xlfn.NUMBERVALUE(C26),""))</f>
        <v>0</v>
      </c>
      <c r="BL26" s="505"/>
      <c r="BN26" s="1161">
        <f t="shared" ref="BN26:BN54" si="10">IF($AP$13=$AR$13,0,IF(AK26="",0,1))</f>
        <v>0</v>
      </c>
      <c r="BO26" s="1161"/>
      <c r="BP26" s="560">
        <f t="shared" ref="BP26:BP54" si="11">IF($AP$13=$AR$13,0,IF(AK26&lt;&gt;_xlfn.NUMBERVALUE(C26),0,1))</f>
        <v>0</v>
      </c>
      <c r="BQ26" s="560"/>
      <c r="BS26" s="560" t="str">
        <f t="shared" si="4"/>
        <v/>
      </c>
      <c r="BT26" s="560"/>
      <c r="BU26" s="560">
        <f t="shared" si="5"/>
        <v>0</v>
      </c>
      <c r="BV26" s="560"/>
      <c r="CA26" s="1169">
        <f>IF($AP$13=$AR$13,0,IF(OR(AND(D26&lt;&gt;"",H26="",AK26="",AP26=0,COUNTBLANK(J26:AL26)=$CA$21),AND(D26&lt;&gt;"",H26="",AK26&lt;&gt;"",COUNTBLANK(J26:AL26)=$CA$22),AND(D26&lt;&gt;"",H26="",AP26=1,COUNTBLANK(J26:AL26)=$CA$23),AND(D26="",H26="",COUNTBLANK(J26:AL26)=$CA$23)),0,1))</f>
        <v>0</v>
      </c>
      <c r="CB26" s="1169"/>
      <c r="CE26" s="627">
        <v>9</v>
      </c>
      <c r="CF26" s="627"/>
      <c r="CG26" s="627">
        <f>IF(BP60=0,0,1)</f>
        <v>0</v>
      </c>
      <c r="CH26" s="627"/>
      <c r="CI26" s="639" t="str">
        <f>IF(CG26=0,"",IF(SUM($CG$24:CG26)=1,_xlfn.CONCAT(CE26,),IF($CG$27&gt;SUM($CG$24:CG26),_xlfn.CONCAT(", ",CE26),IF($CG$27=SUM($CG$24:CG26),_xlfn.CONCAT(" y ",CE26,".")))))</f>
        <v/>
      </c>
      <c r="CJ26" s="641"/>
    </row>
    <row r="27" spans="1:88" s="72" customFormat="1" ht="15" customHeight="1">
      <c r="B27" s="121"/>
      <c r="C27" s="86" t="s">
        <v>68</v>
      </c>
      <c r="D27" s="792" t="str">
        <f>IF($AW$13=1,"",IF(CNGE_2026_M3_Secc1!$AH$388=CNGE_2026_M3_Secc1!$AJ$388,"",IF(CNGE_2026_M3_Secc1!D400="","",CNGE_2026_M3_Secc1!D400)))</f>
        <v/>
      </c>
      <c r="E27" s="793"/>
      <c r="F27" s="793"/>
      <c r="G27" s="794"/>
      <c r="H27" s="570" t="str">
        <f>IF($AW$13=1,"",IF(CNGE_2026_M3_Secc1!$AH$388=CNGE_2026_M3_Secc1!$AJ$388,"",IF(CNGE_2026_M3_Secc1!K400="","",CNGE_2026_M3_Secc1!K400)))</f>
        <v/>
      </c>
      <c r="I27" s="572"/>
      <c r="J27" s="830"/>
      <c r="K27" s="562"/>
      <c r="L27" s="831"/>
      <c r="M27" s="570" t="str">
        <f>IFERROR(VLOOKUP(O27,Presentación!$AL$8:$AM$586,2,FALSE),"")</f>
        <v/>
      </c>
      <c r="N27" s="572"/>
      <c r="O27" s="763"/>
      <c r="P27" s="764"/>
      <c r="Q27" s="765"/>
      <c r="R27" s="763"/>
      <c r="S27" s="764"/>
      <c r="T27" s="765"/>
      <c r="U27" s="830"/>
      <c r="V27" s="562"/>
      <c r="W27" s="831"/>
      <c r="X27" s="85" t="s">
        <v>529</v>
      </c>
      <c r="Y27" s="830"/>
      <c r="Z27" s="562"/>
      <c r="AA27" s="831"/>
      <c r="AB27" s="830"/>
      <c r="AC27" s="562"/>
      <c r="AD27" s="831"/>
      <c r="AE27" s="830"/>
      <c r="AF27" s="562"/>
      <c r="AG27" s="831"/>
      <c r="AH27" s="830"/>
      <c r="AI27" s="562"/>
      <c r="AJ27" s="831"/>
      <c r="AK27" s="830"/>
      <c r="AL27" s="831"/>
      <c r="AP27" s="1200">
        <f>IF(CNGE_2026_M3_Secc1!$AH$388=CNGE_2026_M3_Secc1!$AJ$388,0,IF(OR(CNGE_2026_M3_Secc1!M400="",CNGE_2026_M3_Secc1!M400=1),0,1))</f>
        <v>0</v>
      </c>
      <c r="AQ27" s="1201"/>
      <c r="AS27" s="1169">
        <f t="shared" si="6"/>
        <v>0</v>
      </c>
      <c r="AT27" s="1169"/>
      <c r="AU27" s="1169">
        <f t="shared" si="7"/>
        <v>0</v>
      </c>
      <c r="AV27" s="1169"/>
      <c r="AX27" s="699">
        <f t="shared" si="0"/>
        <v>0</v>
      </c>
      <c r="AY27" s="696"/>
      <c r="AZ27" s="699">
        <f t="shared" si="1"/>
        <v>0</v>
      </c>
      <c r="BA27" s="700"/>
      <c r="BB27" s="699">
        <f t="shared" si="2"/>
        <v>0</v>
      </c>
      <c r="BC27" s="700"/>
      <c r="BD27" s="699" t="str">
        <f t="shared" si="3"/>
        <v/>
      </c>
      <c r="BE27" s="700"/>
      <c r="BF27" s="1170" t="b">
        <f>IF(
   OR(AB27="",AB27="NS",AB27="24 hrs",AB27="00:00 - 24:00",AB27="00:00-24:00",AB27="0:00 - 24:00",AB27="0:00-24:00"),
   TRUE,
   AND(
      NOT(ISERROR(FIND(":",TRIM(AX27)))),
      ISNUMBER(VALUE(LEFT(TRIM(AX27),FIND(":",TRIM(AX27))-1))),
      ISNUMBER(VALUE(RIGHT(TRIM(AX27),LEN(TRIM(AX27))-FIND(":",TRIM(AX27))))),
      VALUE(LEFT(TRIM(AX27),FIND(":",TRIM(AX27))-1))&gt;=0,
      VALUE(LEFT(TRIM(AX27),FIND(":",TRIM(AX27))-1))&lt;=23,
      VALUE(RIGHT(TRIM(AX27),LEN(TRIM(AX27))-FIND(":",TRIM(AX27))))&gt;=0,
      VALUE(RIGHT(TRIM(AX27),LEN(TRIM(AX27))-FIND(":",TRIM(AX27))))&lt;=59,
      ISNUMBER(VALUE(TRIM(AX27))),
      VALUE(TRIM(AX27))&gt;=0,
      VALUE(TRIM(AX27))&lt;1,
      NOT(ISERROR(FIND(":",TRIM(AZ27)))),
      ISNUMBER(VALUE(LEFT(TRIM(AZ27),FIND(":",TRIM(AZ27))-1))),
      ISNUMBER(VALUE(RIGHT(TRIM(AZ27),LEN(TRIM(AZ27))-FIND(":",TRIM(AZ27))))),
      VALUE(LEFT(TRIM(AZ27),FIND(":",TRIM(AZ27))-1))&gt;=0,
      VALUE(LEFT(TRIM(AZ27),FIND(":",TRIM(AZ27))-1))&lt;=23,
      VALUE(RIGHT(TRIM(AZ27),LEN(TRIM(AZ27))-FIND(":",TRIM(AZ27))))&gt;=0,
      VALUE(RIGHT(TRIM(AZ27),LEN(TRIM(AZ27))-FIND(":",TRIM(AZ27))))&lt;=59,
      ISNUMBER(VALUE(TRIM(AZ27))),
      VALUE(TRIM(AZ27))&gt;=0,
      VALUE(TRIM(AZ27))&lt;1,
      VALUE(TRIM(AX27))&lt;VALUE(TRIM(AZ27)),
      IF(
         OR(TRIM(BB27)="",TRIM(BD27)=""),
         TRUE,
         AND(
            NOT(ISERROR(FIND(":",TRIM(BB27)))),
            ISNUMBER(VALUE(LEFT(TRIM(BB27),FIND(":",TRIM(BB27))-1))),
            ISNUMBER(VALUE(RIGHT(TRIM(BB27),LEN(TRIM(BB27))-FIND(":",TRIM(BB27))))),
            VALUE(LEFT(TRIM(BB27),FIND(":",TRIM(BB27))-1))&gt;=0,
            VALUE(LEFT(TRIM(BB27),FIND(":",TRIM(BB27))-1))&lt;=23,
            VALUE(RIGHT(TRIM(BB27),LEN(TRIM(BB27))-FIND(":",TRIM(BB27))))&gt;=0,
            VALUE(RIGHT(TRIM(BB27),LEN(TRIM(BB27))-FIND(":",TRIM(BB27))))&lt;=59,
            ISNUMBER(VALUE(TRIM(BB27))),
            VALUE(TRIM(BB27))&gt;=0,
            VALUE(TRIM(BB27))&lt;1,
            NOT(ISERROR(FIND(":",TRIM(BD27)))),
            ISNUMBER(VALUE(LEFT(TRIM(BD27),FIND(":",TRIM(BD27))-1))),
            ISNUMBER(VALUE(RIGHT(TRIM(BD27),LEN(TRIM(BD27))-FIND(":",TRIM(BD27))))),
            VALUE(LEFT(TRIM(BD27),FIND(":",TRIM(BD27))-1))&gt;=0,
            VALUE(LEFT(TRIM(BD27),FIND(":",TRIM(BD27))-1))&lt;=23,
            VALUE(RIGHT(TRIM(BD27),LEN(TRIM(BD27))-FIND(":",TRIM(BD27))))&gt;=0,
            VALUE(RIGHT(TRIM(BD27),LEN(TRIM(BD27))-FIND(":",TRIM(BD27))))&lt;=59,
            ISNUMBER(VALUE(TRIM(BD27))),
            VALUE(TRIM(BD27))&gt;=0,
            VALUE(TRIM(BD27))&lt;1,
            VALUE(TRIM(BB27))&lt;VALUE(TRIM(BD27)),
            IF(
               NOT(ISERROR(FIND("(",#REF!))),
               TRUE,
               VALUE(TRIM(AZ27))&lt;=VALUE(TRIM(BB27))
            )
         )
      )
   )
)</f>
        <v>1</v>
      </c>
      <c r="BG27" s="1171"/>
      <c r="BH27" s="560">
        <f t="shared" si="8"/>
        <v>0</v>
      </c>
      <c r="BI27" s="560"/>
      <c r="BK27" s="510">
        <f t="shared" si="9"/>
        <v>0</v>
      </c>
      <c r="BL27" s="505"/>
      <c r="BN27" s="1161">
        <f t="shared" si="10"/>
        <v>0</v>
      </c>
      <c r="BO27" s="1161"/>
      <c r="BP27" s="560">
        <f t="shared" si="11"/>
        <v>0</v>
      </c>
      <c r="BQ27" s="560"/>
      <c r="BS27" s="560" t="str">
        <f t="shared" si="4"/>
        <v/>
      </c>
      <c r="BT27" s="560"/>
      <c r="BU27" s="560">
        <f t="shared" si="5"/>
        <v>0</v>
      </c>
      <c r="BV27" s="560"/>
      <c r="CA27" s="1169">
        <f t="shared" ref="CA27:CA59" si="12">IF($AP$13=$AR$13,0,IF(OR(AND(D27&lt;&gt;"",H27="",AK27="",AP27=0,COUNTBLANK(J27:AL27)=$CA$21),AND(D27&lt;&gt;"",H27="",AK27&lt;&gt;"",COUNTBLANK(J27:AL27)=$CA$22),AND(D27&lt;&gt;"",H27="",AP27=1,COUNTBLANK(J27:AL27)=$CA$23),AND(D27="",H27="",COUNTBLANK(J27:AL27)=$CA$23)),0,1))</f>
        <v>0</v>
      </c>
      <c r="CB27" s="1169"/>
      <c r="CG27" s="1134">
        <f>SUM(CG24:CH26)</f>
        <v>0</v>
      </c>
      <c r="CH27" s="1135"/>
      <c r="CI27" s="1136" t="str">
        <f>IF(CG27=0,"", _xlfn.CONCAT(CI24:CJ26))</f>
        <v/>
      </c>
      <c r="CJ27" s="1137"/>
    </row>
    <row r="28" spans="1:88" s="72" customFormat="1" ht="15" customHeight="1">
      <c r="B28" s="121"/>
      <c r="C28" s="86" t="s">
        <v>69</v>
      </c>
      <c r="D28" s="792" t="str">
        <f>IF($AW$13=1,"",IF(CNGE_2026_M3_Secc1!$AH$388=CNGE_2026_M3_Secc1!$AJ$388,"",IF(CNGE_2026_M3_Secc1!D401="","",CNGE_2026_M3_Secc1!D401)))</f>
        <v/>
      </c>
      <c r="E28" s="793"/>
      <c r="F28" s="793"/>
      <c r="G28" s="794"/>
      <c r="H28" s="570" t="str">
        <f>IF($AW$13=1,"",IF(CNGE_2026_M3_Secc1!$AH$388=CNGE_2026_M3_Secc1!$AJ$388,"",IF(CNGE_2026_M3_Secc1!K401="","",CNGE_2026_M3_Secc1!K401)))</f>
        <v/>
      </c>
      <c r="I28" s="572"/>
      <c r="J28" s="830"/>
      <c r="K28" s="562"/>
      <c r="L28" s="831"/>
      <c r="M28" s="570" t="str">
        <f>IFERROR(VLOOKUP(O28,Presentación!$AL$8:$AM$586,2,FALSE),"")</f>
        <v/>
      </c>
      <c r="N28" s="572"/>
      <c r="O28" s="763"/>
      <c r="P28" s="764"/>
      <c r="Q28" s="765"/>
      <c r="R28" s="763"/>
      <c r="S28" s="764"/>
      <c r="T28" s="765"/>
      <c r="U28" s="830"/>
      <c r="V28" s="562"/>
      <c r="W28" s="831"/>
      <c r="X28" s="85" t="s">
        <v>529</v>
      </c>
      <c r="Y28" s="830"/>
      <c r="Z28" s="562"/>
      <c r="AA28" s="831"/>
      <c r="AB28" s="830"/>
      <c r="AC28" s="562"/>
      <c r="AD28" s="831"/>
      <c r="AE28" s="830"/>
      <c r="AF28" s="562"/>
      <c r="AG28" s="831"/>
      <c r="AH28" s="830"/>
      <c r="AI28" s="562"/>
      <c r="AJ28" s="831"/>
      <c r="AK28" s="830"/>
      <c r="AL28" s="831"/>
      <c r="AP28" s="1200">
        <f>IF(CNGE_2026_M3_Secc1!$AH$388=CNGE_2026_M3_Secc1!$AJ$388,0,IF(OR(CNGE_2026_M3_Secc1!M401="",CNGE_2026_M3_Secc1!M401=1),0,1))</f>
        <v>0</v>
      </c>
      <c r="AQ28" s="1201"/>
      <c r="AS28" s="1169">
        <f t="shared" si="6"/>
        <v>0</v>
      </c>
      <c r="AT28" s="1169"/>
      <c r="AU28" s="1169">
        <f t="shared" si="7"/>
        <v>0</v>
      </c>
      <c r="AV28" s="1169"/>
      <c r="AX28" s="699">
        <f t="shared" si="0"/>
        <v>0</v>
      </c>
      <c r="AY28" s="696"/>
      <c r="AZ28" s="699">
        <f t="shared" si="1"/>
        <v>0</v>
      </c>
      <c r="BA28" s="700"/>
      <c r="BB28" s="699">
        <f t="shared" si="2"/>
        <v>0</v>
      </c>
      <c r="BC28" s="700"/>
      <c r="BD28" s="699" t="str">
        <f t="shared" si="3"/>
        <v/>
      </c>
      <c r="BE28" s="700"/>
      <c r="BF28" s="1170" t="b">
        <f>IF(
   OR(AB28="",AB28="NS",AB28="24 hrs",AB28="00:00 - 24:00",AB28="00:00-24:00",AB28="0:00 - 24:00",AB28="0:00-24:00"),
   TRUE,
   AND(
      NOT(ISERROR(FIND(":",TRIM(AX28)))),
      ISNUMBER(VALUE(LEFT(TRIM(AX28),FIND(":",TRIM(AX28))-1))),
      ISNUMBER(VALUE(RIGHT(TRIM(AX28),LEN(TRIM(AX28))-FIND(":",TRIM(AX28))))),
      VALUE(LEFT(TRIM(AX28),FIND(":",TRIM(AX28))-1))&gt;=0,
      VALUE(LEFT(TRIM(AX28),FIND(":",TRIM(AX28))-1))&lt;=23,
      VALUE(RIGHT(TRIM(AX28),LEN(TRIM(AX28))-FIND(":",TRIM(AX28))))&gt;=0,
      VALUE(RIGHT(TRIM(AX28),LEN(TRIM(AX28))-FIND(":",TRIM(AX28))))&lt;=59,
      ISNUMBER(VALUE(TRIM(AX28))),
      VALUE(TRIM(AX28))&gt;=0,
      VALUE(TRIM(AX28))&lt;1,
      NOT(ISERROR(FIND(":",TRIM(AZ28)))),
      ISNUMBER(VALUE(LEFT(TRIM(AZ28),FIND(":",TRIM(AZ28))-1))),
      ISNUMBER(VALUE(RIGHT(TRIM(AZ28),LEN(TRIM(AZ28))-FIND(":",TRIM(AZ28))))),
      VALUE(LEFT(TRIM(AZ28),FIND(":",TRIM(AZ28))-1))&gt;=0,
      VALUE(LEFT(TRIM(AZ28),FIND(":",TRIM(AZ28))-1))&lt;=23,
      VALUE(RIGHT(TRIM(AZ28),LEN(TRIM(AZ28))-FIND(":",TRIM(AZ28))))&gt;=0,
      VALUE(RIGHT(TRIM(AZ28),LEN(TRIM(AZ28))-FIND(":",TRIM(AZ28))))&lt;=59,
      ISNUMBER(VALUE(TRIM(AZ28))),
      VALUE(TRIM(AZ28))&gt;=0,
      VALUE(TRIM(AZ28))&lt;1,
      VALUE(TRIM(AX28))&lt;VALUE(TRIM(AZ28)),
      IF(
         OR(TRIM(BB28)="",TRIM(BD28)=""),
         TRUE,
         AND(
            NOT(ISERROR(FIND(":",TRIM(BB28)))),
            ISNUMBER(VALUE(LEFT(TRIM(BB28),FIND(":",TRIM(BB28))-1))),
            ISNUMBER(VALUE(RIGHT(TRIM(BB28),LEN(TRIM(BB28))-FIND(":",TRIM(BB28))))),
            VALUE(LEFT(TRIM(BB28),FIND(":",TRIM(BB28))-1))&gt;=0,
            VALUE(LEFT(TRIM(BB28),FIND(":",TRIM(BB28))-1))&lt;=23,
            VALUE(RIGHT(TRIM(BB28),LEN(TRIM(BB28))-FIND(":",TRIM(BB28))))&gt;=0,
            VALUE(RIGHT(TRIM(BB28),LEN(TRIM(BB28))-FIND(":",TRIM(BB28))))&lt;=59,
            ISNUMBER(VALUE(TRIM(BB28))),
            VALUE(TRIM(BB28))&gt;=0,
            VALUE(TRIM(BB28))&lt;1,
            NOT(ISERROR(FIND(":",TRIM(BD28)))),
            ISNUMBER(VALUE(LEFT(TRIM(BD28),FIND(":",TRIM(BD28))-1))),
            ISNUMBER(VALUE(RIGHT(TRIM(BD28),LEN(TRIM(BD28))-FIND(":",TRIM(BD28))))),
            VALUE(LEFT(TRIM(BD28),FIND(":",TRIM(BD28))-1))&gt;=0,
            VALUE(LEFT(TRIM(BD28),FIND(":",TRIM(BD28))-1))&lt;=23,
            VALUE(RIGHT(TRIM(BD28),LEN(TRIM(BD28))-FIND(":",TRIM(BD28))))&gt;=0,
            VALUE(RIGHT(TRIM(BD28),LEN(TRIM(BD28))-FIND(":",TRIM(BD28))))&lt;=59,
            ISNUMBER(VALUE(TRIM(BD28))),
            VALUE(TRIM(BD28))&gt;=0,
            VALUE(TRIM(BD28))&lt;1,
            VALUE(TRIM(BB28))&lt;VALUE(TRIM(BD28)),
            IF(
               NOT(ISERROR(FIND("(",#REF!))),
               TRUE,
               VALUE(TRIM(AZ28))&lt;=VALUE(TRIM(BB28))
            )
         )
      )
   )
)</f>
        <v>1</v>
      </c>
      <c r="BG28" s="1171"/>
      <c r="BH28" s="560">
        <f t="shared" si="8"/>
        <v>0</v>
      </c>
      <c r="BI28" s="560"/>
      <c r="BK28" s="510">
        <f t="shared" si="9"/>
        <v>0</v>
      </c>
      <c r="BL28" s="505"/>
      <c r="BN28" s="1161">
        <f t="shared" si="10"/>
        <v>0</v>
      </c>
      <c r="BO28" s="1161"/>
      <c r="BP28" s="560">
        <f t="shared" si="11"/>
        <v>0</v>
      </c>
      <c r="BQ28" s="560"/>
      <c r="BS28" s="560" t="str">
        <f t="shared" si="4"/>
        <v/>
      </c>
      <c r="BT28" s="560"/>
      <c r="BU28" s="560">
        <f t="shared" si="5"/>
        <v>0</v>
      </c>
      <c r="BV28" s="560"/>
      <c r="CA28" s="1169">
        <f t="shared" si="12"/>
        <v>0</v>
      </c>
      <c r="CB28" s="1169"/>
    </row>
    <row r="29" spans="1:88" s="72" customFormat="1" ht="15" customHeight="1">
      <c r="B29" s="121"/>
      <c r="C29" s="86" t="s">
        <v>70</v>
      </c>
      <c r="D29" s="792" t="str">
        <f>IF($AW$13=1,"",IF(CNGE_2026_M3_Secc1!$AH$388=CNGE_2026_M3_Secc1!$AJ$388,"",IF(CNGE_2026_M3_Secc1!D402="","",CNGE_2026_M3_Secc1!D402)))</f>
        <v/>
      </c>
      <c r="E29" s="793"/>
      <c r="F29" s="793"/>
      <c r="G29" s="794"/>
      <c r="H29" s="570" t="str">
        <f>IF($AW$13=1,"",IF(CNGE_2026_M3_Secc1!$AH$388=CNGE_2026_M3_Secc1!$AJ$388,"",IF(CNGE_2026_M3_Secc1!K402="","",CNGE_2026_M3_Secc1!K402)))</f>
        <v/>
      </c>
      <c r="I29" s="572"/>
      <c r="J29" s="830"/>
      <c r="K29" s="562"/>
      <c r="L29" s="831"/>
      <c r="M29" s="570" t="str">
        <f>IFERROR(VLOOKUP(O29,Presentación!$AL$8:$AM$586,2,FALSE),"")</f>
        <v/>
      </c>
      <c r="N29" s="572"/>
      <c r="O29" s="763"/>
      <c r="P29" s="764"/>
      <c r="Q29" s="765"/>
      <c r="R29" s="763"/>
      <c r="S29" s="764"/>
      <c r="T29" s="765"/>
      <c r="U29" s="830"/>
      <c r="V29" s="562"/>
      <c r="W29" s="831"/>
      <c r="X29" s="85" t="s">
        <v>529</v>
      </c>
      <c r="Y29" s="830"/>
      <c r="Z29" s="562"/>
      <c r="AA29" s="831"/>
      <c r="AB29" s="830"/>
      <c r="AC29" s="562"/>
      <c r="AD29" s="831"/>
      <c r="AE29" s="830"/>
      <c r="AF29" s="562"/>
      <c r="AG29" s="831"/>
      <c r="AH29" s="830"/>
      <c r="AI29" s="562"/>
      <c r="AJ29" s="831"/>
      <c r="AK29" s="830"/>
      <c r="AL29" s="831"/>
      <c r="AP29" s="1200">
        <f>IF(CNGE_2026_M3_Secc1!$AH$388=CNGE_2026_M3_Secc1!$AJ$388,0,IF(OR(CNGE_2026_M3_Secc1!M402="",CNGE_2026_M3_Secc1!M402=1),0,1))</f>
        <v>0</v>
      </c>
      <c r="AQ29" s="1201"/>
      <c r="AS29" s="1169">
        <f t="shared" si="6"/>
        <v>0</v>
      </c>
      <c r="AT29" s="1169"/>
      <c r="AU29" s="1169">
        <f t="shared" si="7"/>
        <v>0</v>
      </c>
      <c r="AV29" s="1169"/>
      <c r="AX29" s="699">
        <f t="shared" si="0"/>
        <v>0</v>
      </c>
      <c r="AY29" s="696"/>
      <c r="AZ29" s="699">
        <f t="shared" si="1"/>
        <v>0</v>
      </c>
      <c r="BA29" s="700"/>
      <c r="BB29" s="699">
        <f t="shared" si="2"/>
        <v>0</v>
      </c>
      <c r="BC29" s="700"/>
      <c r="BD29" s="699" t="str">
        <f t="shared" si="3"/>
        <v/>
      </c>
      <c r="BE29" s="700"/>
      <c r="BF29" s="1170" t="b">
        <f>IF(
   OR(AB29="",AB29="NS",AB29="24 hrs",AB29="00:00 - 24:00",AB29="00:00-24:00",AB29="0:00 - 24:00",AB29="0:00-24:00"),
   TRUE,
   AND(
      NOT(ISERROR(FIND(":",TRIM(AX29)))),
      ISNUMBER(VALUE(LEFT(TRIM(AX29),FIND(":",TRIM(AX29))-1))),
      ISNUMBER(VALUE(RIGHT(TRIM(AX29),LEN(TRIM(AX29))-FIND(":",TRIM(AX29))))),
      VALUE(LEFT(TRIM(AX29),FIND(":",TRIM(AX29))-1))&gt;=0,
      VALUE(LEFT(TRIM(AX29),FIND(":",TRIM(AX29))-1))&lt;=23,
      VALUE(RIGHT(TRIM(AX29),LEN(TRIM(AX29))-FIND(":",TRIM(AX29))))&gt;=0,
      VALUE(RIGHT(TRIM(AX29),LEN(TRIM(AX29))-FIND(":",TRIM(AX29))))&lt;=59,
      ISNUMBER(VALUE(TRIM(AX29))),
      VALUE(TRIM(AX29))&gt;=0,
      VALUE(TRIM(AX29))&lt;1,
      NOT(ISERROR(FIND(":",TRIM(AZ29)))),
      ISNUMBER(VALUE(LEFT(TRIM(AZ29),FIND(":",TRIM(AZ29))-1))),
      ISNUMBER(VALUE(RIGHT(TRIM(AZ29),LEN(TRIM(AZ29))-FIND(":",TRIM(AZ29))))),
      VALUE(LEFT(TRIM(AZ29),FIND(":",TRIM(AZ29))-1))&gt;=0,
      VALUE(LEFT(TRIM(AZ29),FIND(":",TRIM(AZ29))-1))&lt;=23,
      VALUE(RIGHT(TRIM(AZ29),LEN(TRIM(AZ29))-FIND(":",TRIM(AZ29))))&gt;=0,
      VALUE(RIGHT(TRIM(AZ29),LEN(TRIM(AZ29))-FIND(":",TRIM(AZ29))))&lt;=59,
      ISNUMBER(VALUE(TRIM(AZ29))),
      VALUE(TRIM(AZ29))&gt;=0,
      VALUE(TRIM(AZ29))&lt;1,
      VALUE(TRIM(AX29))&lt;VALUE(TRIM(AZ29)),
      IF(
         OR(TRIM(BB29)="",TRIM(BD29)=""),
         TRUE,
         AND(
            NOT(ISERROR(FIND(":",TRIM(BB29)))),
            ISNUMBER(VALUE(LEFT(TRIM(BB29),FIND(":",TRIM(BB29))-1))),
            ISNUMBER(VALUE(RIGHT(TRIM(BB29),LEN(TRIM(BB29))-FIND(":",TRIM(BB29))))),
            VALUE(LEFT(TRIM(BB29),FIND(":",TRIM(BB29))-1))&gt;=0,
            VALUE(LEFT(TRIM(BB29),FIND(":",TRIM(BB29))-1))&lt;=23,
            VALUE(RIGHT(TRIM(BB29),LEN(TRIM(BB29))-FIND(":",TRIM(BB29))))&gt;=0,
            VALUE(RIGHT(TRIM(BB29),LEN(TRIM(BB29))-FIND(":",TRIM(BB29))))&lt;=59,
            ISNUMBER(VALUE(TRIM(BB29))),
            VALUE(TRIM(BB29))&gt;=0,
            VALUE(TRIM(BB29))&lt;1,
            NOT(ISERROR(FIND(":",TRIM(BD29)))),
            ISNUMBER(VALUE(LEFT(TRIM(BD29),FIND(":",TRIM(BD29))-1))),
            ISNUMBER(VALUE(RIGHT(TRIM(BD29),LEN(TRIM(BD29))-FIND(":",TRIM(BD29))))),
            VALUE(LEFT(TRIM(BD29),FIND(":",TRIM(BD29))-1))&gt;=0,
            VALUE(LEFT(TRIM(BD29),FIND(":",TRIM(BD29))-1))&lt;=23,
            VALUE(RIGHT(TRIM(BD29),LEN(TRIM(BD29))-FIND(":",TRIM(BD29))))&gt;=0,
            VALUE(RIGHT(TRIM(BD29),LEN(TRIM(BD29))-FIND(":",TRIM(BD29))))&lt;=59,
            ISNUMBER(VALUE(TRIM(BD29))),
            VALUE(TRIM(BD29))&gt;=0,
            VALUE(TRIM(BD29))&lt;1,
            VALUE(TRIM(BB29))&lt;VALUE(TRIM(BD29)),
            IF(
               NOT(ISERROR(FIND("(",#REF!))),
               TRUE,
               VALUE(TRIM(AZ29))&lt;=VALUE(TRIM(BB29))
            )
         )
      )
   )
)</f>
        <v>1</v>
      </c>
      <c r="BG29" s="1171"/>
      <c r="BH29" s="560">
        <f t="shared" si="8"/>
        <v>0</v>
      </c>
      <c r="BI29" s="560"/>
      <c r="BK29" s="510">
        <f t="shared" si="9"/>
        <v>0</v>
      </c>
      <c r="BL29" s="505"/>
      <c r="BN29" s="1161">
        <f t="shared" si="10"/>
        <v>0</v>
      </c>
      <c r="BO29" s="1161"/>
      <c r="BP29" s="560">
        <f t="shared" si="11"/>
        <v>0</v>
      </c>
      <c r="BQ29" s="560"/>
      <c r="BS29" s="560" t="str">
        <f t="shared" si="4"/>
        <v/>
      </c>
      <c r="BT29" s="560"/>
      <c r="BU29" s="560">
        <f t="shared" si="5"/>
        <v>0</v>
      </c>
      <c r="BV29" s="560"/>
      <c r="CA29" s="1169">
        <f t="shared" si="12"/>
        <v>0</v>
      </c>
      <c r="CB29" s="1169"/>
    </row>
    <row r="30" spans="1:88" s="72" customFormat="1" ht="15" customHeight="1">
      <c r="B30" s="121"/>
      <c r="C30" s="86" t="s">
        <v>71</v>
      </c>
      <c r="D30" s="792" t="str">
        <f>IF($AW$13=1,"",IF(CNGE_2026_M3_Secc1!$AH$388=CNGE_2026_M3_Secc1!$AJ$388,"",IF(CNGE_2026_M3_Secc1!D403="","",CNGE_2026_M3_Secc1!D403)))</f>
        <v/>
      </c>
      <c r="E30" s="793"/>
      <c r="F30" s="793"/>
      <c r="G30" s="794"/>
      <c r="H30" s="570" t="str">
        <f>IF($AW$13=1,"",IF(CNGE_2026_M3_Secc1!$AH$388=CNGE_2026_M3_Secc1!$AJ$388,"",IF(CNGE_2026_M3_Secc1!K403="","",CNGE_2026_M3_Secc1!K403)))</f>
        <v/>
      </c>
      <c r="I30" s="572"/>
      <c r="J30" s="830"/>
      <c r="K30" s="562"/>
      <c r="L30" s="831"/>
      <c r="M30" s="570" t="str">
        <f>IFERROR(VLOOKUP(O30,Presentación!$AL$8:$AM$586,2,FALSE),"")</f>
        <v/>
      </c>
      <c r="N30" s="572"/>
      <c r="O30" s="763"/>
      <c r="P30" s="764"/>
      <c r="Q30" s="765"/>
      <c r="R30" s="763"/>
      <c r="S30" s="764"/>
      <c r="T30" s="765"/>
      <c r="U30" s="830"/>
      <c r="V30" s="562"/>
      <c r="W30" s="831"/>
      <c r="X30" s="85" t="s">
        <v>529</v>
      </c>
      <c r="Y30" s="830"/>
      <c r="Z30" s="562"/>
      <c r="AA30" s="831"/>
      <c r="AB30" s="830"/>
      <c r="AC30" s="562"/>
      <c r="AD30" s="831"/>
      <c r="AE30" s="830"/>
      <c r="AF30" s="562"/>
      <c r="AG30" s="831"/>
      <c r="AH30" s="830"/>
      <c r="AI30" s="562"/>
      <c r="AJ30" s="831"/>
      <c r="AK30" s="830"/>
      <c r="AL30" s="831"/>
      <c r="AP30" s="1200">
        <f>IF(CNGE_2026_M3_Secc1!$AH$388=CNGE_2026_M3_Secc1!$AJ$388,0,IF(OR(CNGE_2026_M3_Secc1!M403="",CNGE_2026_M3_Secc1!M403=1),0,1))</f>
        <v>0</v>
      </c>
      <c r="AQ30" s="1201"/>
      <c r="AS30" s="1169">
        <f t="shared" si="6"/>
        <v>0</v>
      </c>
      <c r="AT30" s="1169"/>
      <c r="AU30" s="1169">
        <f t="shared" si="7"/>
        <v>0</v>
      </c>
      <c r="AV30" s="1169"/>
      <c r="AX30" s="699">
        <f t="shared" si="0"/>
        <v>0</v>
      </c>
      <c r="AY30" s="696"/>
      <c r="AZ30" s="699">
        <f t="shared" si="1"/>
        <v>0</v>
      </c>
      <c r="BA30" s="700"/>
      <c r="BB30" s="699">
        <f t="shared" si="2"/>
        <v>0</v>
      </c>
      <c r="BC30" s="700"/>
      <c r="BD30" s="699" t="str">
        <f t="shared" si="3"/>
        <v/>
      </c>
      <c r="BE30" s="700"/>
      <c r="BF30" s="1170" t="b">
        <f>IF(
   OR(AB30="",AB30="NS",AB30="24 hrs",AB30="00:00 - 24:00",AB30="00:00-24:00",AB30="0:00 - 24:00",AB30="0:00-24:00"),
   TRUE,
   AND(
      NOT(ISERROR(FIND(":",TRIM(AX30)))),
      ISNUMBER(VALUE(LEFT(TRIM(AX30),FIND(":",TRIM(AX30))-1))),
      ISNUMBER(VALUE(RIGHT(TRIM(AX30),LEN(TRIM(AX30))-FIND(":",TRIM(AX30))))),
      VALUE(LEFT(TRIM(AX30),FIND(":",TRIM(AX30))-1))&gt;=0,
      VALUE(LEFT(TRIM(AX30),FIND(":",TRIM(AX30))-1))&lt;=23,
      VALUE(RIGHT(TRIM(AX30),LEN(TRIM(AX30))-FIND(":",TRIM(AX30))))&gt;=0,
      VALUE(RIGHT(TRIM(AX30),LEN(TRIM(AX30))-FIND(":",TRIM(AX30))))&lt;=59,
      ISNUMBER(VALUE(TRIM(AX30))),
      VALUE(TRIM(AX30))&gt;=0,
      VALUE(TRIM(AX30))&lt;1,
      NOT(ISERROR(FIND(":",TRIM(AZ30)))),
      ISNUMBER(VALUE(LEFT(TRIM(AZ30),FIND(":",TRIM(AZ30))-1))),
      ISNUMBER(VALUE(RIGHT(TRIM(AZ30),LEN(TRIM(AZ30))-FIND(":",TRIM(AZ30))))),
      VALUE(LEFT(TRIM(AZ30),FIND(":",TRIM(AZ30))-1))&gt;=0,
      VALUE(LEFT(TRIM(AZ30),FIND(":",TRIM(AZ30))-1))&lt;=23,
      VALUE(RIGHT(TRIM(AZ30),LEN(TRIM(AZ30))-FIND(":",TRIM(AZ30))))&gt;=0,
      VALUE(RIGHT(TRIM(AZ30),LEN(TRIM(AZ30))-FIND(":",TRIM(AZ30))))&lt;=59,
      ISNUMBER(VALUE(TRIM(AZ30))),
      VALUE(TRIM(AZ30))&gt;=0,
      VALUE(TRIM(AZ30))&lt;1,
      VALUE(TRIM(AX30))&lt;VALUE(TRIM(AZ30)),
      IF(
         OR(TRIM(BB30)="",TRIM(BD30)=""),
         TRUE,
         AND(
            NOT(ISERROR(FIND(":",TRIM(BB30)))),
            ISNUMBER(VALUE(LEFT(TRIM(BB30),FIND(":",TRIM(BB30))-1))),
            ISNUMBER(VALUE(RIGHT(TRIM(BB30),LEN(TRIM(BB30))-FIND(":",TRIM(BB30))))),
            VALUE(LEFT(TRIM(BB30),FIND(":",TRIM(BB30))-1))&gt;=0,
            VALUE(LEFT(TRIM(BB30),FIND(":",TRIM(BB30))-1))&lt;=23,
            VALUE(RIGHT(TRIM(BB30),LEN(TRIM(BB30))-FIND(":",TRIM(BB30))))&gt;=0,
            VALUE(RIGHT(TRIM(BB30),LEN(TRIM(BB30))-FIND(":",TRIM(BB30))))&lt;=59,
            ISNUMBER(VALUE(TRIM(BB30))),
            VALUE(TRIM(BB30))&gt;=0,
            VALUE(TRIM(BB30))&lt;1,
            NOT(ISERROR(FIND(":",TRIM(BD30)))),
            ISNUMBER(VALUE(LEFT(TRIM(BD30),FIND(":",TRIM(BD30))-1))),
            ISNUMBER(VALUE(RIGHT(TRIM(BD30),LEN(TRIM(BD30))-FIND(":",TRIM(BD30))))),
            VALUE(LEFT(TRIM(BD30),FIND(":",TRIM(BD30))-1))&gt;=0,
            VALUE(LEFT(TRIM(BD30),FIND(":",TRIM(BD30))-1))&lt;=23,
            VALUE(RIGHT(TRIM(BD30),LEN(TRIM(BD30))-FIND(":",TRIM(BD30))))&gt;=0,
            VALUE(RIGHT(TRIM(BD30),LEN(TRIM(BD30))-FIND(":",TRIM(BD30))))&lt;=59,
            ISNUMBER(VALUE(TRIM(BD30))),
            VALUE(TRIM(BD30))&gt;=0,
            VALUE(TRIM(BD30))&lt;1,
            VALUE(TRIM(BB30))&lt;VALUE(TRIM(BD30)),
            IF(
               NOT(ISERROR(FIND("(",#REF!))),
               TRUE,
               VALUE(TRIM(AZ30))&lt;=VALUE(TRIM(BB30))
            )
         )
      )
   )
)</f>
        <v>1</v>
      </c>
      <c r="BG30" s="1171"/>
      <c r="BH30" s="560">
        <f t="shared" si="8"/>
        <v>0</v>
      </c>
      <c r="BI30" s="560"/>
      <c r="BK30" s="510">
        <f t="shared" si="9"/>
        <v>0</v>
      </c>
      <c r="BL30" s="505"/>
      <c r="BN30" s="1161">
        <f t="shared" si="10"/>
        <v>0</v>
      </c>
      <c r="BO30" s="1161"/>
      <c r="BP30" s="560">
        <f t="shared" si="11"/>
        <v>0</v>
      </c>
      <c r="BQ30" s="560"/>
      <c r="BS30" s="560" t="str">
        <f t="shared" si="4"/>
        <v/>
      </c>
      <c r="BT30" s="560"/>
      <c r="BU30" s="560">
        <f t="shared" si="5"/>
        <v>0</v>
      </c>
      <c r="BV30" s="560"/>
      <c r="CA30" s="1169">
        <f t="shared" si="12"/>
        <v>0</v>
      </c>
      <c r="CB30" s="1169"/>
    </row>
    <row r="31" spans="1:88" s="72" customFormat="1" ht="15" customHeight="1">
      <c r="B31" s="121"/>
      <c r="C31" s="86" t="s">
        <v>72</v>
      </c>
      <c r="D31" s="792" t="str">
        <f>IF($AW$13=1,"",IF(CNGE_2026_M3_Secc1!$AH$388=CNGE_2026_M3_Secc1!$AJ$388,"",IF(CNGE_2026_M3_Secc1!D404="","",CNGE_2026_M3_Secc1!D404)))</f>
        <v/>
      </c>
      <c r="E31" s="793"/>
      <c r="F31" s="793"/>
      <c r="G31" s="794"/>
      <c r="H31" s="570" t="str">
        <f>IF($AW$13=1,"",IF(CNGE_2026_M3_Secc1!$AH$388=CNGE_2026_M3_Secc1!$AJ$388,"",IF(CNGE_2026_M3_Secc1!K404="","",CNGE_2026_M3_Secc1!K404)))</f>
        <v/>
      </c>
      <c r="I31" s="572"/>
      <c r="J31" s="830"/>
      <c r="K31" s="562"/>
      <c r="L31" s="831"/>
      <c r="M31" s="570" t="str">
        <f>IFERROR(VLOOKUP(O31,Presentación!$AL$8:$AM$586,2,FALSE),"")</f>
        <v/>
      </c>
      <c r="N31" s="572"/>
      <c r="O31" s="763"/>
      <c r="P31" s="764"/>
      <c r="Q31" s="765"/>
      <c r="R31" s="763"/>
      <c r="S31" s="764"/>
      <c r="T31" s="765"/>
      <c r="U31" s="830"/>
      <c r="V31" s="562"/>
      <c r="W31" s="831"/>
      <c r="X31" s="85" t="s">
        <v>529</v>
      </c>
      <c r="Y31" s="830"/>
      <c r="Z31" s="562"/>
      <c r="AA31" s="831"/>
      <c r="AB31" s="830"/>
      <c r="AC31" s="562"/>
      <c r="AD31" s="831"/>
      <c r="AE31" s="830"/>
      <c r="AF31" s="562"/>
      <c r="AG31" s="831"/>
      <c r="AH31" s="830"/>
      <c r="AI31" s="562"/>
      <c r="AJ31" s="831"/>
      <c r="AK31" s="830"/>
      <c r="AL31" s="831"/>
      <c r="AP31" s="1200">
        <f>IF(CNGE_2026_M3_Secc1!$AH$388=CNGE_2026_M3_Secc1!$AJ$388,0,IF(OR(CNGE_2026_M3_Secc1!M404="",CNGE_2026_M3_Secc1!M404=1),0,1))</f>
        <v>0</v>
      </c>
      <c r="AQ31" s="1201"/>
      <c r="AS31" s="1169">
        <f t="shared" si="6"/>
        <v>0</v>
      </c>
      <c r="AT31" s="1169"/>
      <c r="AU31" s="1169">
        <f t="shared" si="7"/>
        <v>0</v>
      </c>
      <c r="AV31" s="1169"/>
      <c r="AX31" s="699">
        <f t="shared" si="0"/>
        <v>0</v>
      </c>
      <c r="AY31" s="696"/>
      <c r="AZ31" s="699">
        <f t="shared" si="1"/>
        <v>0</v>
      </c>
      <c r="BA31" s="700"/>
      <c r="BB31" s="699">
        <f t="shared" si="2"/>
        <v>0</v>
      </c>
      <c r="BC31" s="700"/>
      <c r="BD31" s="699" t="str">
        <f t="shared" si="3"/>
        <v/>
      </c>
      <c r="BE31" s="700"/>
      <c r="BF31" s="1170" t="b">
        <f>IF(
   OR(AB31="",AB31="NS",AB31="24 hrs",AB31="00:00 - 24:00",AB31="00:00-24:00",AB31="0:00 - 24:00",AB31="0:00-24:00"),
   TRUE,
   AND(
      NOT(ISERROR(FIND(":",TRIM(AX31)))),
      ISNUMBER(VALUE(LEFT(TRIM(AX31),FIND(":",TRIM(AX31))-1))),
      ISNUMBER(VALUE(RIGHT(TRIM(AX31),LEN(TRIM(AX31))-FIND(":",TRIM(AX31))))),
      VALUE(LEFT(TRIM(AX31),FIND(":",TRIM(AX31))-1))&gt;=0,
      VALUE(LEFT(TRIM(AX31),FIND(":",TRIM(AX31))-1))&lt;=23,
      VALUE(RIGHT(TRIM(AX31),LEN(TRIM(AX31))-FIND(":",TRIM(AX31))))&gt;=0,
      VALUE(RIGHT(TRIM(AX31),LEN(TRIM(AX31))-FIND(":",TRIM(AX31))))&lt;=59,
      ISNUMBER(VALUE(TRIM(AX31))),
      VALUE(TRIM(AX31))&gt;=0,
      VALUE(TRIM(AX31))&lt;1,
      NOT(ISERROR(FIND(":",TRIM(AZ31)))),
      ISNUMBER(VALUE(LEFT(TRIM(AZ31),FIND(":",TRIM(AZ31))-1))),
      ISNUMBER(VALUE(RIGHT(TRIM(AZ31),LEN(TRIM(AZ31))-FIND(":",TRIM(AZ31))))),
      VALUE(LEFT(TRIM(AZ31),FIND(":",TRIM(AZ31))-1))&gt;=0,
      VALUE(LEFT(TRIM(AZ31),FIND(":",TRIM(AZ31))-1))&lt;=23,
      VALUE(RIGHT(TRIM(AZ31),LEN(TRIM(AZ31))-FIND(":",TRIM(AZ31))))&gt;=0,
      VALUE(RIGHT(TRIM(AZ31),LEN(TRIM(AZ31))-FIND(":",TRIM(AZ31))))&lt;=59,
      ISNUMBER(VALUE(TRIM(AZ31))),
      VALUE(TRIM(AZ31))&gt;=0,
      VALUE(TRIM(AZ31))&lt;1,
      VALUE(TRIM(AX31))&lt;VALUE(TRIM(AZ31)),
      IF(
         OR(TRIM(BB31)="",TRIM(BD31)=""),
         TRUE,
         AND(
            NOT(ISERROR(FIND(":",TRIM(BB31)))),
            ISNUMBER(VALUE(LEFT(TRIM(BB31),FIND(":",TRIM(BB31))-1))),
            ISNUMBER(VALUE(RIGHT(TRIM(BB31),LEN(TRIM(BB31))-FIND(":",TRIM(BB31))))),
            VALUE(LEFT(TRIM(BB31),FIND(":",TRIM(BB31))-1))&gt;=0,
            VALUE(LEFT(TRIM(BB31),FIND(":",TRIM(BB31))-1))&lt;=23,
            VALUE(RIGHT(TRIM(BB31),LEN(TRIM(BB31))-FIND(":",TRIM(BB31))))&gt;=0,
            VALUE(RIGHT(TRIM(BB31),LEN(TRIM(BB31))-FIND(":",TRIM(BB31))))&lt;=59,
            ISNUMBER(VALUE(TRIM(BB31))),
            VALUE(TRIM(BB31))&gt;=0,
            VALUE(TRIM(BB31))&lt;1,
            NOT(ISERROR(FIND(":",TRIM(BD31)))),
            ISNUMBER(VALUE(LEFT(TRIM(BD31),FIND(":",TRIM(BD31))-1))),
            ISNUMBER(VALUE(RIGHT(TRIM(BD31),LEN(TRIM(BD31))-FIND(":",TRIM(BD31))))),
            VALUE(LEFT(TRIM(BD31),FIND(":",TRIM(BD31))-1))&gt;=0,
            VALUE(LEFT(TRIM(BD31),FIND(":",TRIM(BD31))-1))&lt;=23,
            VALUE(RIGHT(TRIM(BD31),LEN(TRIM(BD31))-FIND(":",TRIM(BD31))))&gt;=0,
            VALUE(RIGHT(TRIM(BD31),LEN(TRIM(BD31))-FIND(":",TRIM(BD31))))&lt;=59,
            ISNUMBER(VALUE(TRIM(BD31))),
            VALUE(TRIM(BD31))&gt;=0,
            VALUE(TRIM(BD31))&lt;1,
            VALUE(TRIM(BB31))&lt;VALUE(TRIM(BD31)),
            IF(
               NOT(ISERROR(FIND("(",#REF!))),
               TRUE,
               VALUE(TRIM(AZ31))&lt;=VALUE(TRIM(BB31))
            )
         )
      )
   )
)</f>
        <v>1</v>
      </c>
      <c r="BG31" s="1171"/>
      <c r="BH31" s="560">
        <f t="shared" si="8"/>
        <v>0</v>
      </c>
      <c r="BI31" s="560"/>
      <c r="BK31" s="510">
        <f t="shared" si="9"/>
        <v>0</v>
      </c>
      <c r="BL31" s="505"/>
      <c r="BN31" s="1161">
        <f t="shared" si="10"/>
        <v>0</v>
      </c>
      <c r="BO31" s="1161"/>
      <c r="BP31" s="560">
        <f t="shared" si="11"/>
        <v>0</v>
      </c>
      <c r="BQ31" s="560"/>
      <c r="BS31" s="560" t="str">
        <f t="shared" si="4"/>
        <v/>
      </c>
      <c r="BT31" s="560"/>
      <c r="BU31" s="560">
        <f t="shared" si="5"/>
        <v>0</v>
      </c>
      <c r="BV31" s="560"/>
      <c r="CA31" s="1169">
        <f t="shared" si="12"/>
        <v>0</v>
      </c>
      <c r="CB31" s="1169"/>
    </row>
    <row r="32" spans="1:88" s="72" customFormat="1" ht="15" customHeight="1">
      <c r="B32" s="121"/>
      <c r="C32" s="86" t="s">
        <v>73</v>
      </c>
      <c r="D32" s="792" t="str">
        <f>IF($AW$13=1,"",IF(CNGE_2026_M3_Secc1!$AH$388=CNGE_2026_M3_Secc1!$AJ$388,"",IF(CNGE_2026_M3_Secc1!D405="","",CNGE_2026_M3_Secc1!D405)))</f>
        <v/>
      </c>
      <c r="E32" s="793"/>
      <c r="F32" s="793"/>
      <c r="G32" s="794"/>
      <c r="H32" s="570" t="str">
        <f>IF($AW$13=1,"",IF(CNGE_2026_M3_Secc1!$AH$388=CNGE_2026_M3_Secc1!$AJ$388,"",IF(CNGE_2026_M3_Secc1!K405="","",CNGE_2026_M3_Secc1!K405)))</f>
        <v/>
      </c>
      <c r="I32" s="572"/>
      <c r="J32" s="830"/>
      <c r="K32" s="562"/>
      <c r="L32" s="831"/>
      <c r="M32" s="570" t="str">
        <f>IFERROR(VLOOKUP(O32,Presentación!$AL$8:$AM$586,2,FALSE),"")</f>
        <v/>
      </c>
      <c r="N32" s="572"/>
      <c r="O32" s="763"/>
      <c r="P32" s="764"/>
      <c r="Q32" s="765"/>
      <c r="R32" s="763"/>
      <c r="S32" s="764"/>
      <c r="T32" s="765"/>
      <c r="U32" s="830"/>
      <c r="V32" s="562"/>
      <c r="W32" s="831"/>
      <c r="X32" s="85" t="s">
        <v>529</v>
      </c>
      <c r="Y32" s="830"/>
      <c r="Z32" s="562"/>
      <c r="AA32" s="831"/>
      <c r="AB32" s="830"/>
      <c r="AC32" s="562"/>
      <c r="AD32" s="831"/>
      <c r="AE32" s="830"/>
      <c r="AF32" s="562"/>
      <c r="AG32" s="831"/>
      <c r="AH32" s="830"/>
      <c r="AI32" s="562"/>
      <c r="AJ32" s="831"/>
      <c r="AK32" s="830"/>
      <c r="AL32" s="831"/>
      <c r="AP32" s="1200">
        <f>IF(CNGE_2026_M3_Secc1!$AH$388=CNGE_2026_M3_Secc1!$AJ$388,0,IF(OR(CNGE_2026_M3_Secc1!M405="",CNGE_2026_M3_Secc1!M405=1),0,1))</f>
        <v>0</v>
      </c>
      <c r="AQ32" s="1201"/>
      <c r="AS32" s="1169">
        <f t="shared" si="6"/>
        <v>0</v>
      </c>
      <c r="AT32" s="1169"/>
      <c r="AU32" s="1169">
        <f t="shared" si="7"/>
        <v>0</v>
      </c>
      <c r="AV32" s="1169"/>
      <c r="AX32" s="699">
        <f t="shared" si="0"/>
        <v>0</v>
      </c>
      <c r="AY32" s="696"/>
      <c r="AZ32" s="699">
        <f t="shared" si="1"/>
        <v>0</v>
      </c>
      <c r="BA32" s="700"/>
      <c r="BB32" s="699">
        <f t="shared" si="2"/>
        <v>0</v>
      </c>
      <c r="BC32" s="700"/>
      <c r="BD32" s="699" t="str">
        <f t="shared" si="3"/>
        <v/>
      </c>
      <c r="BE32" s="700"/>
      <c r="BF32" s="1170" t="b">
        <f>IF(
   OR(AB32="",AB32="NS",AB32="24 hrs",AB32="00:00 - 24:00",AB32="00:00-24:00",AB32="0:00 - 24:00",AB32="0:00-24:00"),
   TRUE,
   AND(
      NOT(ISERROR(FIND(":",TRIM(AX32)))),
      ISNUMBER(VALUE(LEFT(TRIM(AX32),FIND(":",TRIM(AX32))-1))),
      ISNUMBER(VALUE(RIGHT(TRIM(AX32),LEN(TRIM(AX32))-FIND(":",TRIM(AX32))))),
      VALUE(LEFT(TRIM(AX32),FIND(":",TRIM(AX32))-1))&gt;=0,
      VALUE(LEFT(TRIM(AX32),FIND(":",TRIM(AX32))-1))&lt;=23,
      VALUE(RIGHT(TRIM(AX32),LEN(TRIM(AX32))-FIND(":",TRIM(AX32))))&gt;=0,
      VALUE(RIGHT(TRIM(AX32),LEN(TRIM(AX32))-FIND(":",TRIM(AX32))))&lt;=59,
      ISNUMBER(VALUE(TRIM(AX32))),
      VALUE(TRIM(AX32))&gt;=0,
      VALUE(TRIM(AX32))&lt;1,
      NOT(ISERROR(FIND(":",TRIM(AZ32)))),
      ISNUMBER(VALUE(LEFT(TRIM(AZ32),FIND(":",TRIM(AZ32))-1))),
      ISNUMBER(VALUE(RIGHT(TRIM(AZ32),LEN(TRIM(AZ32))-FIND(":",TRIM(AZ32))))),
      VALUE(LEFT(TRIM(AZ32),FIND(":",TRIM(AZ32))-1))&gt;=0,
      VALUE(LEFT(TRIM(AZ32),FIND(":",TRIM(AZ32))-1))&lt;=23,
      VALUE(RIGHT(TRIM(AZ32),LEN(TRIM(AZ32))-FIND(":",TRIM(AZ32))))&gt;=0,
      VALUE(RIGHT(TRIM(AZ32),LEN(TRIM(AZ32))-FIND(":",TRIM(AZ32))))&lt;=59,
      ISNUMBER(VALUE(TRIM(AZ32))),
      VALUE(TRIM(AZ32))&gt;=0,
      VALUE(TRIM(AZ32))&lt;1,
      VALUE(TRIM(AX32))&lt;VALUE(TRIM(AZ32)),
      IF(
         OR(TRIM(BB32)="",TRIM(BD32)=""),
         TRUE,
         AND(
            NOT(ISERROR(FIND(":",TRIM(BB32)))),
            ISNUMBER(VALUE(LEFT(TRIM(BB32),FIND(":",TRIM(BB32))-1))),
            ISNUMBER(VALUE(RIGHT(TRIM(BB32),LEN(TRIM(BB32))-FIND(":",TRIM(BB32))))),
            VALUE(LEFT(TRIM(BB32),FIND(":",TRIM(BB32))-1))&gt;=0,
            VALUE(LEFT(TRIM(BB32),FIND(":",TRIM(BB32))-1))&lt;=23,
            VALUE(RIGHT(TRIM(BB32),LEN(TRIM(BB32))-FIND(":",TRIM(BB32))))&gt;=0,
            VALUE(RIGHT(TRIM(BB32),LEN(TRIM(BB32))-FIND(":",TRIM(BB32))))&lt;=59,
            ISNUMBER(VALUE(TRIM(BB32))),
            VALUE(TRIM(BB32))&gt;=0,
            VALUE(TRIM(BB32))&lt;1,
            NOT(ISERROR(FIND(":",TRIM(BD32)))),
            ISNUMBER(VALUE(LEFT(TRIM(BD32),FIND(":",TRIM(BD32))-1))),
            ISNUMBER(VALUE(RIGHT(TRIM(BD32),LEN(TRIM(BD32))-FIND(":",TRIM(BD32))))),
            VALUE(LEFT(TRIM(BD32),FIND(":",TRIM(BD32))-1))&gt;=0,
            VALUE(LEFT(TRIM(BD32),FIND(":",TRIM(BD32))-1))&lt;=23,
            VALUE(RIGHT(TRIM(BD32),LEN(TRIM(BD32))-FIND(":",TRIM(BD32))))&gt;=0,
            VALUE(RIGHT(TRIM(BD32),LEN(TRIM(BD32))-FIND(":",TRIM(BD32))))&lt;=59,
            ISNUMBER(VALUE(TRIM(BD32))),
            VALUE(TRIM(BD32))&gt;=0,
            VALUE(TRIM(BD32))&lt;1,
            VALUE(TRIM(BB32))&lt;VALUE(TRIM(BD32)),
            IF(
               NOT(ISERROR(FIND("(",#REF!))),
               TRUE,
               VALUE(TRIM(AZ32))&lt;=VALUE(TRIM(BB32))
            )
         )
      )
   )
)</f>
        <v>1</v>
      </c>
      <c r="BG32" s="1171"/>
      <c r="BH32" s="560">
        <f t="shared" si="8"/>
        <v>0</v>
      </c>
      <c r="BI32" s="560"/>
      <c r="BK32" s="510">
        <f t="shared" si="9"/>
        <v>0</v>
      </c>
      <c r="BL32" s="505"/>
      <c r="BN32" s="1161">
        <f t="shared" si="10"/>
        <v>0</v>
      </c>
      <c r="BO32" s="1161"/>
      <c r="BP32" s="560">
        <f t="shared" si="11"/>
        <v>0</v>
      </c>
      <c r="BQ32" s="560"/>
      <c r="BS32" s="560" t="str">
        <f t="shared" si="4"/>
        <v/>
      </c>
      <c r="BT32" s="560"/>
      <c r="BU32" s="560">
        <f t="shared" si="5"/>
        <v>0</v>
      </c>
      <c r="BV32" s="560"/>
      <c r="CA32" s="1169">
        <f t="shared" si="12"/>
        <v>0</v>
      </c>
      <c r="CB32" s="1169"/>
    </row>
    <row r="33" spans="2:80" s="72" customFormat="1" ht="15" customHeight="1">
      <c r="B33" s="121"/>
      <c r="C33" s="86" t="s">
        <v>74</v>
      </c>
      <c r="D33" s="792" t="str">
        <f>IF($AW$13=1,"",IF(CNGE_2026_M3_Secc1!$AH$388=CNGE_2026_M3_Secc1!$AJ$388,"",IF(CNGE_2026_M3_Secc1!D406="","",CNGE_2026_M3_Secc1!D406)))</f>
        <v/>
      </c>
      <c r="E33" s="793"/>
      <c r="F33" s="793"/>
      <c r="G33" s="794"/>
      <c r="H33" s="570" t="str">
        <f>IF($AW$13=1,"",IF(CNGE_2026_M3_Secc1!$AH$388=CNGE_2026_M3_Secc1!$AJ$388,"",IF(CNGE_2026_M3_Secc1!K406="","",CNGE_2026_M3_Secc1!K406)))</f>
        <v/>
      </c>
      <c r="I33" s="572"/>
      <c r="J33" s="830"/>
      <c r="K33" s="562"/>
      <c r="L33" s="831"/>
      <c r="M33" s="570" t="str">
        <f>IFERROR(VLOOKUP(O33,Presentación!$AL$8:$AM$586,2,FALSE),"")</f>
        <v/>
      </c>
      <c r="N33" s="572"/>
      <c r="O33" s="763"/>
      <c r="P33" s="764"/>
      <c r="Q33" s="765"/>
      <c r="R33" s="763"/>
      <c r="S33" s="764"/>
      <c r="T33" s="765"/>
      <c r="U33" s="830"/>
      <c r="V33" s="562"/>
      <c r="W33" s="831"/>
      <c r="X33" s="85" t="s">
        <v>529</v>
      </c>
      <c r="Y33" s="830"/>
      <c r="Z33" s="562"/>
      <c r="AA33" s="831"/>
      <c r="AB33" s="830"/>
      <c r="AC33" s="562"/>
      <c r="AD33" s="831"/>
      <c r="AE33" s="830"/>
      <c r="AF33" s="562"/>
      <c r="AG33" s="831"/>
      <c r="AH33" s="830"/>
      <c r="AI33" s="562"/>
      <c r="AJ33" s="831"/>
      <c r="AK33" s="830"/>
      <c r="AL33" s="831"/>
      <c r="AP33" s="1200">
        <f>IF(CNGE_2026_M3_Secc1!$AH$388=CNGE_2026_M3_Secc1!$AJ$388,0,IF(OR(CNGE_2026_M3_Secc1!M406="",CNGE_2026_M3_Secc1!M406=1),0,1))</f>
        <v>0</v>
      </c>
      <c r="AQ33" s="1201"/>
      <c r="AS33" s="1169">
        <f t="shared" si="6"/>
        <v>0</v>
      </c>
      <c r="AT33" s="1169"/>
      <c r="AU33" s="1169">
        <f t="shared" si="7"/>
        <v>0</v>
      </c>
      <c r="AV33" s="1169"/>
      <c r="AX33" s="699">
        <f t="shared" si="0"/>
        <v>0</v>
      </c>
      <c r="AY33" s="696"/>
      <c r="AZ33" s="699">
        <f t="shared" si="1"/>
        <v>0</v>
      </c>
      <c r="BA33" s="700"/>
      <c r="BB33" s="699">
        <f t="shared" si="2"/>
        <v>0</v>
      </c>
      <c r="BC33" s="700"/>
      <c r="BD33" s="699" t="str">
        <f t="shared" si="3"/>
        <v/>
      </c>
      <c r="BE33" s="700"/>
      <c r="BF33" s="1170" t="b">
        <f>IF(
   OR(AB33="",AB33="NS",AB33="24 hrs",AB33="00:00 - 24:00",AB33="00:00-24:00",AB33="0:00 - 24:00",AB33="0:00-24:00"),
   TRUE,
   AND(
      NOT(ISERROR(FIND(":",TRIM(AX33)))),
      ISNUMBER(VALUE(LEFT(TRIM(AX33),FIND(":",TRIM(AX33))-1))),
      ISNUMBER(VALUE(RIGHT(TRIM(AX33),LEN(TRIM(AX33))-FIND(":",TRIM(AX33))))),
      VALUE(LEFT(TRIM(AX33),FIND(":",TRIM(AX33))-1))&gt;=0,
      VALUE(LEFT(TRIM(AX33),FIND(":",TRIM(AX33))-1))&lt;=23,
      VALUE(RIGHT(TRIM(AX33),LEN(TRIM(AX33))-FIND(":",TRIM(AX33))))&gt;=0,
      VALUE(RIGHT(TRIM(AX33),LEN(TRIM(AX33))-FIND(":",TRIM(AX33))))&lt;=59,
      ISNUMBER(VALUE(TRIM(AX33))),
      VALUE(TRIM(AX33))&gt;=0,
      VALUE(TRIM(AX33))&lt;1,
      NOT(ISERROR(FIND(":",TRIM(AZ33)))),
      ISNUMBER(VALUE(LEFT(TRIM(AZ33),FIND(":",TRIM(AZ33))-1))),
      ISNUMBER(VALUE(RIGHT(TRIM(AZ33),LEN(TRIM(AZ33))-FIND(":",TRIM(AZ33))))),
      VALUE(LEFT(TRIM(AZ33),FIND(":",TRIM(AZ33))-1))&gt;=0,
      VALUE(LEFT(TRIM(AZ33),FIND(":",TRIM(AZ33))-1))&lt;=23,
      VALUE(RIGHT(TRIM(AZ33),LEN(TRIM(AZ33))-FIND(":",TRIM(AZ33))))&gt;=0,
      VALUE(RIGHT(TRIM(AZ33),LEN(TRIM(AZ33))-FIND(":",TRIM(AZ33))))&lt;=59,
      ISNUMBER(VALUE(TRIM(AZ33))),
      VALUE(TRIM(AZ33))&gt;=0,
      VALUE(TRIM(AZ33))&lt;1,
      VALUE(TRIM(AX33))&lt;VALUE(TRIM(AZ33)),
      IF(
         OR(TRIM(BB33)="",TRIM(BD33)=""),
         TRUE,
         AND(
            NOT(ISERROR(FIND(":",TRIM(BB33)))),
            ISNUMBER(VALUE(LEFT(TRIM(BB33),FIND(":",TRIM(BB33))-1))),
            ISNUMBER(VALUE(RIGHT(TRIM(BB33),LEN(TRIM(BB33))-FIND(":",TRIM(BB33))))),
            VALUE(LEFT(TRIM(BB33),FIND(":",TRIM(BB33))-1))&gt;=0,
            VALUE(LEFT(TRIM(BB33),FIND(":",TRIM(BB33))-1))&lt;=23,
            VALUE(RIGHT(TRIM(BB33),LEN(TRIM(BB33))-FIND(":",TRIM(BB33))))&gt;=0,
            VALUE(RIGHT(TRIM(BB33),LEN(TRIM(BB33))-FIND(":",TRIM(BB33))))&lt;=59,
            ISNUMBER(VALUE(TRIM(BB33))),
            VALUE(TRIM(BB33))&gt;=0,
            VALUE(TRIM(BB33))&lt;1,
            NOT(ISERROR(FIND(":",TRIM(BD33)))),
            ISNUMBER(VALUE(LEFT(TRIM(BD33),FIND(":",TRIM(BD33))-1))),
            ISNUMBER(VALUE(RIGHT(TRIM(BD33),LEN(TRIM(BD33))-FIND(":",TRIM(BD33))))),
            VALUE(LEFT(TRIM(BD33),FIND(":",TRIM(BD33))-1))&gt;=0,
            VALUE(LEFT(TRIM(BD33),FIND(":",TRIM(BD33))-1))&lt;=23,
            VALUE(RIGHT(TRIM(BD33),LEN(TRIM(BD33))-FIND(":",TRIM(BD33))))&gt;=0,
            VALUE(RIGHT(TRIM(BD33),LEN(TRIM(BD33))-FIND(":",TRIM(BD33))))&lt;=59,
            ISNUMBER(VALUE(TRIM(BD33))),
            VALUE(TRIM(BD33))&gt;=0,
            VALUE(TRIM(BD33))&lt;1,
            VALUE(TRIM(BB33))&lt;VALUE(TRIM(BD33)),
            IF(
               NOT(ISERROR(FIND("(",#REF!))),
               TRUE,
               VALUE(TRIM(AZ33))&lt;=VALUE(TRIM(BB33))
            )
         )
      )
   )
)</f>
        <v>1</v>
      </c>
      <c r="BG33" s="1171"/>
      <c r="BH33" s="560">
        <f t="shared" si="8"/>
        <v>0</v>
      </c>
      <c r="BI33" s="560"/>
      <c r="BK33" s="510">
        <f t="shared" si="9"/>
        <v>0</v>
      </c>
      <c r="BL33" s="505"/>
      <c r="BN33" s="1161">
        <f t="shared" si="10"/>
        <v>0</v>
      </c>
      <c r="BO33" s="1161"/>
      <c r="BP33" s="560">
        <f t="shared" si="11"/>
        <v>0</v>
      </c>
      <c r="BQ33" s="560"/>
      <c r="BS33" s="560" t="str">
        <f t="shared" si="4"/>
        <v/>
      </c>
      <c r="BT33" s="560"/>
      <c r="BU33" s="560">
        <f t="shared" si="5"/>
        <v>0</v>
      </c>
      <c r="BV33" s="560"/>
      <c r="CA33" s="1169">
        <f t="shared" si="12"/>
        <v>0</v>
      </c>
      <c r="CB33" s="1169"/>
    </row>
    <row r="34" spans="2:80" s="72" customFormat="1" ht="15" customHeight="1">
      <c r="B34" s="121"/>
      <c r="C34" s="86" t="s">
        <v>75</v>
      </c>
      <c r="D34" s="792" t="str">
        <f>IF($AW$13=1,"",IF(CNGE_2026_M3_Secc1!$AH$388=CNGE_2026_M3_Secc1!$AJ$388,"",IF(CNGE_2026_M3_Secc1!D407="","",CNGE_2026_M3_Secc1!D407)))</f>
        <v/>
      </c>
      <c r="E34" s="793"/>
      <c r="F34" s="793"/>
      <c r="G34" s="794"/>
      <c r="H34" s="570" t="str">
        <f>IF($AW$13=1,"",IF(CNGE_2026_M3_Secc1!$AH$388=CNGE_2026_M3_Secc1!$AJ$388,"",IF(CNGE_2026_M3_Secc1!K407="","",CNGE_2026_M3_Secc1!K407)))</f>
        <v/>
      </c>
      <c r="I34" s="572"/>
      <c r="J34" s="830"/>
      <c r="K34" s="562"/>
      <c r="L34" s="831"/>
      <c r="M34" s="570" t="str">
        <f>IFERROR(VLOOKUP(O34,Presentación!$AL$8:$AM$586,2,FALSE),"")</f>
        <v/>
      </c>
      <c r="N34" s="572"/>
      <c r="O34" s="763"/>
      <c r="P34" s="764"/>
      <c r="Q34" s="765"/>
      <c r="R34" s="763"/>
      <c r="S34" s="764"/>
      <c r="T34" s="765"/>
      <c r="U34" s="830"/>
      <c r="V34" s="562"/>
      <c r="W34" s="831"/>
      <c r="X34" s="85" t="s">
        <v>529</v>
      </c>
      <c r="Y34" s="830"/>
      <c r="Z34" s="562"/>
      <c r="AA34" s="831"/>
      <c r="AB34" s="830"/>
      <c r="AC34" s="562"/>
      <c r="AD34" s="831"/>
      <c r="AE34" s="830"/>
      <c r="AF34" s="562"/>
      <c r="AG34" s="831"/>
      <c r="AH34" s="830"/>
      <c r="AI34" s="562"/>
      <c r="AJ34" s="831"/>
      <c r="AK34" s="830"/>
      <c r="AL34" s="831"/>
      <c r="AP34" s="1200">
        <f>IF(CNGE_2026_M3_Secc1!$AH$388=CNGE_2026_M3_Secc1!$AJ$388,0,IF(OR(CNGE_2026_M3_Secc1!M407="",CNGE_2026_M3_Secc1!M407=1),0,1))</f>
        <v>0</v>
      </c>
      <c r="AQ34" s="1201"/>
      <c r="AS34" s="1169">
        <f t="shared" si="6"/>
        <v>0</v>
      </c>
      <c r="AT34" s="1169"/>
      <c r="AU34" s="1169">
        <f t="shared" si="7"/>
        <v>0</v>
      </c>
      <c r="AV34" s="1169"/>
      <c r="AX34" s="699">
        <f t="shared" si="0"/>
        <v>0</v>
      </c>
      <c r="AY34" s="696"/>
      <c r="AZ34" s="699">
        <f t="shared" si="1"/>
        <v>0</v>
      </c>
      <c r="BA34" s="700"/>
      <c r="BB34" s="699">
        <f t="shared" si="2"/>
        <v>0</v>
      </c>
      <c r="BC34" s="700"/>
      <c r="BD34" s="699" t="str">
        <f t="shared" si="3"/>
        <v/>
      </c>
      <c r="BE34" s="700"/>
      <c r="BF34" s="1170" t="b">
        <f>IF(
   OR(AB34="",AB34="NS",AB34="24 hrs",AB34="00:00 - 24:00",AB34="00:00-24:00",AB34="0:00 - 24:00",AB34="0:00-24:00"),
   TRUE,
   AND(
      NOT(ISERROR(FIND(":",TRIM(AX34)))),
      ISNUMBER(VALUE(LEFT(TRIM(AX34),FIND(":",TRIM(AX34))-1))),
      ISNUMBER(VALUE(RIGHT(TRIM(AX34),LEN(TRIM(AX34))-FIND(":",TRIM(AX34))))),
      VALUE(LEFT(TRIM(AX34),FIND(":",TRIM(AX34))-1))&gt;=0,
      VALUE(LEFT(TRIM(AX34),FIND(":",TRIM(AX34))-1))&lt;=23,
      VALUE(RIGHT(TRIM(AX34),LEN(TRIM(AX34))-FIND(":",TRIM(AX34))))&gt;=0,
      VALUE(RIGHT(TRIM(AX34),LEN(TRIM(AX34))-FIND(":",TRIM(AX34))))&lt;=59,
      ISNUMBER(VALUE(TRIM(AX34))),
      VALUE(TRIM(AX34))&gt;=0,
      VALUE(TRIM(AX34))&lt;1,
      NOT(ISERROR(FIND(":",TRIM(AZ34)))),
      ISNUMBER(VALUE(LEFT(TRIM(AZ34),FIND(":",TRIM(AZ34))-1))),
      ISNUMBER(VALUE(RIGHT(TRIM(AZ34),LEN(TRIM(AZ34))-FIND(":",TRIM(AZ34))))),
      VALUE(LEFT(TRIM(AZ34),FIND(":",TRIM(AZ34))-1))&gt;=0,
      VALUE(LEFT(TRIM(AZ34),FIND(":",TRIM(AZ34))-1))&lt;=23,
      VALUE(RIGHT(TRIM(AZ34),LEN(TRIM(AZ34))-FIND(":",TRIM(AZ34))))&gt;=0,
      VALUE(RIGHT(TRIM(AZ34),LEN(TRIM(AZ34))-FIND(":",TRIM(AZ34))))&lt;=59,
      ISNUMBER(VALUE(TRIM(AZ34))),
      VALUE(TRIM(AZ34))&gt;=0,
      VALUE(TRIM(AZ34))&lt;1,
      VALUE(TRIM(AX34))&lt;VALUE(TRIM(AZ34)),
      IF(
         OR(TRIM(BB34)="",TRIM(BD34)=""),
         TRUE,
         AND(
            NOT(ISERROR(FIND(":",TRIM(BB34)))),
            ISNUMBER(VALUE(LEFT(TRIM(BB34),FIND(":",TRIM(BB34))-1))),
            ISNUMBER(VALUE(RIGHT(TRIM(BB34),LEN(TRIM(BB34))-FIND(":",TRIM(BB34))))),
            VALUE(LEFT(TRIM(BB34),FIND(":",TRIM(BB34))-1))&gt;=0,
            VALUE(LEFT(TRIM(BB34),FIND(":",TRIM(BB34))-1))&lt;=23,
            VALUE(RIGHT(TRIM(BB34),LEN(TRIM(BB34))-FIND(":",TRIM(BB34))))&gt;=0,
            VALUE(RIGHT(TRIM(BB34),LEN(TRIM(BB34))-FIND(":",TRIM(BB34))))&lt;=59,
            ISNUMBER(VALUE(TRIM(BB34))),
            VALUE(TRIM(BB34))&gt;=0,
            VALUE(TRIM(BB34))&lt;1,
            NOT(ISERROR(FIND(":",TRIM(BD34)))),
            ISNUMBER(VALUE(LEFT(TRIM(BD34),FIND(":",TRIM(BD34))-1))),
            ISNUMBER(VALUE(RIGHT(TRIM(BD34),LEN(TRIM(BD34))-FIND(":",TRIM(BD34))))),
            VALUE(LEFT(TRIM(BD34),FIND(":",TRIM(BD34))-1))&gt;=0,
            VALUE(LEFT(TRIM(BD34),FIND(":",TRIM(BD34))-1))&lt;=23,
            VALUE(RIGHT(TRIM(BD34),LEN(TRIM(BD34))-FIND(":",TRIM(BD34))))&gt;=0,
            VALUE(RIGHT(TRIM(BD34),LEN(TRIM(BD34))-FIND(":",TRIM(BD34))))&lt;=59,
            ISNUMBER(VALUE(TRIM(BD34))),
            VALUE(TRIM(BD34))&gt;=0,
            VALUE(TRIM(BD34))&lt;1,
            VALUE(TRIM(BB34))&lt;VALUE(TRIM(BD34)),
            IF(
               NOT(ISERROR(FIND("(",#REF!))),
               TRUE,
               VALUE(TRIM(AZ34))&lt;=VALUE(TRIM(BB34))
            )
         )
      )
   )
)</f>
        <v>1</v>
      </c>
      <c r="BG34" s="1171"/>
      <c r="BH34" s="560">
        <f t="shared" si="8"/>
        <v>0</v>
      </c>
      <c r="BI34" s="560"/>
      <c r="BK34" s="510">
        <f t="shared" si="9"/>
        <v>0</v>
      </c>
      <c r="BL34" s="505"/>
      <c r="BN34" s="1161">
        <f t="shared" si="10"/>
        <v>0</v>
      </c>
      <c r="BO34" s="1161"/>
      <c r="BP34" s="560">
        <f t="shared" si="11"/>
        <v>0</v>
      </c>
      <c r="BQ34" s="560"/>
      <c r="BS34" s="560" t="str">
        <f t="shared" si="4"/>
        <v/>
      </c>
      <c r="BT34" s="560"/>
      <c r="BU34" s="560">
        <f t="shared" si="5"/>
        <v>0</v>
      </c>
      <c r="BV34" s="560"/>
      <c r="CA34" s="1169">
        <f t="shared" si="12"/>
        <v>0</v>
      </c>
      <c r="CB34" s="1169"/>
    </row>
    <row r="35" spans="2:80" s="72" customFormat="1" ht="15" customHeight="1">
      <c r="B35" s="121"/>
      <c r="C35" s="86" t="s">
        <v>76</v>
      </c>
      <c r="D35" s="792" t="str">
        <f>IF($AW$13=1,"",IF(CNGE_2026_M3_Secc1!$AH$388=CNGE_2026_M3_Secc1!$AJ$388,"",IF(CNGE_2026_M3_Secc1!D408="","",CNGE_2026_M3_Secc1!D408)))</f>
        <v/>
      </c>
      <c r="E35" s="793"/>
      <c r="F35" s="793"/>
      <c r="G35" s="794"/>
      <c r="H35" s="570" t="str">
        <f>IF($AW$13=1,"",IF(CNGE_2026_M3_Secc1!$AH$388=CNGE_2026_M3_Secc1!$AJ$388,"",IF(CNGE_2026_M3_Secc1!K408="","",CNGE_2026_M3_Secc1!K408)))</f>
        <v/>
      </c>
      <c r="I35" s="572"/>
      <c r="J35" s="830"/>
      <c r="K35" s="562"/>
      <c r="L35" s="831"/>
      <c r="M35" s="570" t="str">
        <f>IFERROR(VLOOKUP(O35,Presentación!$AL$8:$AM$586,2,FALSE),"")</f>
        <v/>
      </c>
      <c r="N35" s="572"/>
      <c r="O35" s="763"/>
      <c r="P35" s="764"/>
      <c r="Q35" s="765"/>
      <c r="R35" s="763"/>
      <c r="S35" s="764"/>
      <c r="T35" s="765"/>
      <c r="U35" s="830"/>
      <c r="V35" s="562"/>
      <c r="W35" s="831"/>
      <c r="X35" s="85" t="s">
        <v>529</v>
      </c>
      <c r="Y35" s="830"/>
      <c r="Z35" s="562"/>
      <c r="AA35" s="831"/>
      <c r="AB35" s="830"/>
      <c r="AC35" s="562"/>
      <c r="AD35" s="831"/>
      <c r="AE35" s="830"/>
      <c r="AF35" s="562"/>
      <c r="AG35" s="831"/>
      <c r="AH35" s="830"/>
      <c r="AI35" s="562"/>
      <c r="AJ35" s="831"/>
      <c r="AK35" s="830"/>
      <c r="AL35" s="831"/>
      <c r="AP35" s="1200">
        <f>IF(CNGE_2026_M3_Secc1!$AH$388=CNGE_2026_M3_Secc1!$AJ$388,0,IF(OR(CNGE_2026_M3_Secc1!M408="",CNGE_2026_M3_Secc1!M408=1),0,1))</f>
        <v>0</v>
      </c>
      <c r="AQ35" s="1201"/>
      <c r="AS35" s="1169">
        <f t="shared" si="6"/>
        <v>0</v>
      </c>
      <c r="AT35" s="1169"/>
      <c r="AU35" s="1169">
        <f t="shared" si="7"/>
        <v>0</v>
      </c>
      <c r="AV35" s="1169"/>
      <c r="AX35" s="699">
        <f t="shared" si="0"/>
        <v>0</v>
      </c>
      <c r="AY35" s="696"/>
      <c r="AZ35" s="699">
        <f t="shared" si="1"/>
        <v>0</v>
      </c>
      <c r="BA35" s="700"/>
      <c r="BB35" s="699">
        <f t="shared" si="2"/>
        <v>0</v>
      </c>
      <c r="BC35" s="700"/>
      <c r="BD35" s="699" t="str">
        <f t="shared" si="3"/>
        <v/>
      </c>
      <c r="BE35" s="700"/>
      <c r="BF35" s="1170" t="b">
        <f>IF(
   OR(AB35="",AB35="NS",AB35="24 hrs",AB35="00:00 - 24:00",AB35="00:00-24:00",AB35="0:00 - 24:00",AB35="0:00-24:00"),
   TRUE,
   AND(
      NOT(ISERROR(FIND(":",TRIM(AX35)))),
      ISNUMBER(VALUE(LEFT(TRIM(AX35),FIND(":",TRIM(AX35))-1))),
      ISNUMBER(VALUE(RIGHT(TRIM(AX35),LEN(TRIM(AX35))-FIND(":",TRIM(AX35))))),
      VALUE(LEFT(TRIM(AX35),FIND(":",TRIM(AX35))-1))&gt;=0,
      VALUE(LEFT(TRIM(AX35),FIND(":",TRIM(AX35))-1))&lt;=23,
      VALUE(RIGHT(TRIM(AX35),LEN(TRIM(AX35))-FIND(":",TRIM(AX35))))&gt;=0,
      VALUE(RIGHT(TRIM(AX35),LEN(TRIM(AX35))-FIND(":",TRIM(AX35))))&lt;=59,
      ISNUMBER(VALUE(TRIM(AX35))),
      VALUE(TRIM(AX35))&gt;=0,
      VALUE(TRIM(AX35))&lt;1,
      NOT(ISERROR(FIND(":",TRIM(AZ35)))),
      ISNUMBER(VALUE(LEFT(TRIM(AZ35),FIND(":",TRIM(AZ35))-1))),
      ISNUMBER(VALUE(RIGHT(TRIM(AZ35),LEN(TRIM(AZ35))-FIND(":",TRIM(AZ35))))),
      VALUE(LEFT(TRIM(AZ35),FIND(":",TRIM(AZ35))-1))&gt;=0,
      VALUE(LEFT(TRIM(AZ35),FIND(":",TRIM(AZ35))-1))&lt;=23,
      VALUE(RIGHT(TRIM(AZ35),LEN(TRIM(AZ35))-FIND(":",TRIM(AZ35))))&gt;=0,
      VALUE(RIGHT(TRIM(AZ35),LEN(TRIM(AZ35))-FIND(":",TRIM(AZ35))))&lt;=59,
      ISNUMBER(VALUE(TRIM(AZ35))),
      VALUE(TRIM(AZ35))&gt;=0,
      VALUE(TRIM(AZ35))&lt;1,
      VALUE(TRIM(AX35))&lt;VALUE(TRIM(AZ35)),
      IF(
         OR(TRIM(BB35)="",TRIM(BD35)=""),
         TRUE,
         AND(
            NOT(ISERROR(FIND(":",TRIM(BB35)))),
            ISNUMBER(VALUE(LEFT(TRIM(BB35),FIND(":",TRIM(BB35))-1))),
            ISNUMBER(VALUE(RIGHT(TRIM(BB35),LEN(TRIM(BB35))-FIND(":",TRIM(BB35))))),
            VALUE(LEFT(TRIM(BB35),FIND(":",TRIM(BB35))-1))&gt;=0,
            VALUE(LEFT(TRIM(BB35),FIND(":",TRIM(BB35))-1))&lt;=23,
            VALUE(RIGHT(TRIM(BB35),LEN(TRIM(BB35))-FIND(":",TRIM(BB35))))&gt;=0,
            VALUE(RIGHT(TRIM(BB35),LEN(TRIM(BB35))-FIND(":",TRIM(BB35))))&lt;=59,
            ISNUMBER(VALUE(TRIM(BB35))),
            VALUE(TRIM(BB35))&gt;=0,
            VALUE(TRIM(BB35))&lt;1,
            NOT(ISERROR(FIND(":",TRIM(BD35)))),
            ISNUMBER(VALUE(LEFT(TRIM(BD35),FIND(":",TRIM(BD35))-1))),
            ISNUMBER(VALUE(RIGHT(TRIM(BD35),LEN(TRIM(BD35))-FIND(":",TRIM(BD35))))),
            VALUE(LEFT(TRIM(BD35),FIND(":",TRIM(BD35))-1))&gt;=0,
            VALUE(LEFT(TRIM(BD35),FIND(":",TRIM(BD35))-1))&lt;=23,
            VALUE(RIGHT(TRIM(BD35),LEN(TRIM(BD35))-FIND(":",TRIM(BD35))))&gt;=0,
            VALUE(RIGHT(TRIM(BD35),LEN(TRIM(BD35))-FIND(":",TRIM(BD35))))&lt;=59,
            ISNUMBER(VALUE(TRIM(BD35))),
            VALUE(TRIM(BD35))&gt;=0,
            VALUE(TRIM(BD35))&lt;1,
            VALUE(TRIM(BB35))&lt;VALUE(TRIM(BD35)),
            IF(
               NOT(ISERROR(FIND("(",#REF!))),
               TRUE,
               VALUE(TRIM(AZ35))&lt;=VALUE(TRIM(BB35))
            )
         )
      )
   )
)</f>
        <v>1</v>
      </c>
      <c r="BG35" s="1171"/>
      <c r="BH35" s="560">
        <f t="shared" si="8"/>
        <v>0</v>
      </c>
      <c r="BI35" s="560"/>
      <c r="BK35" s="510">
        <f t="shared" si="9"/>
        <v>0</v>
      </c>
      <c r="BL35" s="505"/>
      <c r="BN35" s="1161">
        <f t="shared" si="10"/>
        <v>0</v>
      </c>
      <c r="BO35" s="1161"/>
      <c r="BP35" s="560">
        <f t="shared" si="11"/>
        <v>0</v>
      </c>
      <c r="BQ35" s="560"/>
      <c r="BS35" s="560" t="str">
        <f t="shared" si="4"/>
        <v/>
      </c>
      <c r="BT35" s="560"/>
      <c r="BU35" s="560">
        <f t="shared" si="5"/>
        <v>0</v>
      </c>
      <c r="BV35" s="560"/>
      <c r="CA35" s="1169">
        <f t="shared" si="12"/>
        <v>0</v>
      </c>
      <c r="CB35" s="1169"/>
    </row>
    <row r="36" spans="2:80" s="72" customFormat="1" ht="15" customHeight="1">
      <c r="B36" s="121"/>
      <c r="C36" s="86" t="s">
        <v>77</v>
      </c>
      <c r="D36" s="792" t="str">
        <f>IF($AW$13=1,"",IF(CNGE_2026_M3_Secc1!$AH$388=CNGE_2026_M3_Secc1!$AJ$388,"",IF(CNGE_2026_M3_Secc1!D409="","",CNGE_2026_M3_Secc1!D409)))</f>
        <v/>
      </c>
      <c r="E36" s="793"/>
      <c r="F36" s="793"/>
      <c r="G36" s="794"/>
      <c r="H36" s="570" t="str">
        <f>IF($AW$13=1,"",IF(CNGE_2026_M3_Secc1!$AH$388=CNGE_2026_M3_Secc1!$AJ$388,"",IF(CNGE_2026_M3_Secc1!K409="","",CNGE_2026_M3_Secc1!K409)))</f>
        <v/>
      </c>
      <c r="I36" s="572"/>
      <c r="J36" s="830"/>
      <c r="K36" s="562"/>
      <c r="L36" s="831"/>
      <c r="M36" s="570" t="str">
        <f>IFERROR(VLOOKUP(O36,Presentación!$AL$8:$AM$586,2,FALSE),"")</f>
        <v/>
      </c>
      <c r="N36" s="572"/>
      <c r="O36" s="763"/>
      <c r="P36" s="764"/>
      <c r="Q36" s="765"/>
      <c r="R36" s="763"/>
      <c r="S36" s="764"/>
      <c r="T36" s="765"/>
      <c r="U36" s="830"/>
      <c r="V36" s="562"/>
      <c r="W36" s="831"/>
      <c r="X36" s="85" t="s">
        <v>529</v>
      </c>
      <c r="Y36" s="830"/>
      <c r="Z36" s="562"/>
      <c r="AA36" s="831"/>
      <c r="AB36" s="830"/>
      <c r="AC36" s="562"/>
      <c r="AD36" s="831"/>
      <c r="AE36" s="830"/>
      <c r="AF36" s="562"/>
      <c r="AG36" s="831"/>
      <c r="AH36" s="830"/>
      <c r="AI36" s="562"/>
      <c r="AJ36" s="831"/>
      <c r="AK36" s="830"/>
      <c r="AL36" s="831"/>
      <c r="AP36" s="1200">
        <f>IF(CNGE_2026_M3_Secc1!$AH$388=CNGE_2026_M3_Secc1!$AJ$388,0,IF(OR(CNGE_2026_M3_Secc1!M409="",CNGE_2026_M3_Secc1!M409=1),0,1))</f>
        <v>0</v>
      </c>
      <c r="AQ36" s="1201"/>
      <c r="AS36" s="1169">
        <f t="shared" si="6"/>
        <v>0</v>
      </c>
      <c r="AT36" s="1169"/>
      <c r="AU36" s="1169">
        <f t="shared" si="7"/>
        <v>0</v>
      </c>
      <c r="AV36" s="1169"/>
      <c r="AX36" s="699">
        <f t="shared" si="0"/>
        <v>0</v>
      </c>
      <c r="AY36" s="696"/>
      <c r="AZ36" s="699">
        <f t="shared" si="1"/>
        <v>0</v>
      </c>
      <c r="BA36" s="700"/>
      <c r="BB36" s="699">
        <f t="shared" si="2"/>
        <v>0</v>
      </c>
      <c r="BC36" s="700"/>
      <c r="BD36" s="699" t="str">
        <f t="shared" si="3"/>
        <v/>
      </c>
      <c r="BE36" s="700"/>
      <c r="BF36" s="1170" t="b">
        <f>IF(
   OR(AB36="",AB36="NS",AB36="24 hrs",AB36="00:00 - 24:00",AB36="00:00-24:00",AB36="0:00 - 24:00",AB36="0:00-24:00"),
   TRUE,
   AND(
      NOT(ISERROR(FIND(":",TRIM(AX36)))),
      ISNUMBER(VALUE(LEFT(TRIM(AX36),FIND(":",TRIM(AX36))-1))),
      ISNUMBER(VALUE(RIGHT(TRIM(AX36),LEN(TRIM(AX36))-FIND(":",TRIM(AX36))))),
      VALUE(LEFT(TRIM(AX36),FIND(":",TRIM(AX36))-1))&gt;=0,
      VALUE(LEFT(TRIM(AX36),FIND(":",TRIM(AX36))-1))&lt;=23,
      VALUE(RIGHT(TRIM(AX36),LEN(TRIM(AX36))-FIND(":",TRIM(AX36))))&gt;=0,
      VALUE(RIGHT(TRIM(AX36),LEN(TRIM(AX36))-FIND(":",TRIM(AX36))))&lt;=59,
      ISNUMBER(VALUE(TRIM(AX36))),
      VALUE(TRIM(AX36))&gt;=0,
      VALUE(TRIM(AX36))&lt;1,
      NOT(ISERROR(FIND(":",TRIM(AZ36)))),
      ISNUMBER(VALUE(LEFT(TRIM(AZ36),FIND(":",TRIM(AZ36))-1))),
      ISNUMBER(VALUE(RIGHT(TRIM(AZ36),LEN(TRIM(AZ36))-FIND(":",TRIM(AZ36))))),
      VALUE(LEFT(TRIM(AZ36),FIND(":",TRIM(AZ36))-1))&gt;=0,
      VALUE(LEFT(TRIM(AZ36),FIND(":",TRIM(AZ36))-1))&lt;=23,
      VALUE(RIGHT(TRIM(AZ36),LEN(TRIM(AZ36))-FIND(":",TRIM(AZ36))))&gt;=0,
      VALUE(RIGHT(TRIM(AZ36),LEN(TRIM(AZ36))-FIND(":",TRIM(AZ36))))&lt;=59,
      ISNUMBER(VALUE(TRIM(AZ36))),
      VALUE(TRIM(AZ36))&gt;=0,
      VALUE(TRIM(AZ36))&lt;1,
      VALUE(TRIM(AX36))&lt;VALUE(TRIM(AZ36)),
      IF(
         OR(TRIM(BB36)="",TRIM(BD36)=""),
         TRUE,
         AND(
            NOT(ISERROR(FIND(":",TRIM(BB36)))),
            ISNUMBER(VALUE(LEFT(TRIM(BB36),FIND(":",TRIM(BB36))-1))),
            ISNUMBER(VALUE(RIGHT(TRIM(BB36),LEN(TRIM(BB36))-FIND(":",TRIM(BB36))))),
            VALUE(LEFT(TRIM(BB36),FIND(":",TRIM(BB36))-1))&gt;=0,
            VALUE(LEFT(TRIM(BB36),FIND(":",TRIM(BB36))-1))&lt;=23,
            VALUE(RIGHT(TRIM(BB36),LEN(TRIM(BB36))-FIND(":",TRIM(BB36))))&gt;=0,
            VALUE(RIGHT(TRIM(BB36),LEN(TRIM(BB36))-FIND(":",TRIM(BB36))))&lt;=59,
            ISNUMBER(VALUE(TRIM(BB36))),
            VALUE(TRIM(BB36))&gt;=0,
            VALUE(TRIM(BB36))&lt;1,
            NOT(ISERROR(FIND(":",TRIM(BD36)))),
            ISNUMBER(VALUE(LEFT(TRIM(BD36),FIND(":",TRIM(BD36))-1))),
            ISNUMBER(VALUE(RIGHT(TRIM(BD36),LEN(TRIM(BD36))-FIND(":",TRIM(BD36))))),
            VALUE(LEFT(TRIM(BD36),FIND(":",TRIM(BD36))-1))&gt;=0,
            VALUE(LEFT(TRIM(BD36),FIND(":",TRIM(BD36))-1))&lt;=23,
            VALUE(RIGHT(TRIM(BD36),LEN(TRIM(BD36))-FIND(":",TRIM(BD36))))&gt;=0,
            VALUE(RIGHT(TRIM(BD36),LEN(TRIM(BD36))-FIND(":",TRIM(BD36))))&lt;=59,
            ISNUMBER(VALUE(TRIM(BD36))),
            VALUE(TRIM(BD36))&gt;=0,
            VALUE(TRIM(BD36))&lt;1,
            VALUE(TRIM(BB36))&lt;VALUE(TRIM(BD36)),
            IF(
               NOT(ISERROR(FIND("(",#REF!))),
               TRUE,
               VALUE(TRIM(AZ36))&lt;=VALUE(TRIM(BB36))
            )
         )
      )
   )
)</f>
        <v>1</v>
      </c>
      <c r="BG36" s="1171"/>
      <c r="BH36" s="560">
        <f t="shared" si="8"/>
        <v>0</v>
      </c>
      <c r="BI36" s="560"/>
      <c r="BK36" s="510">
        <f t="shared" si="9"/>
        <v>0</v>
      </c>
      <c r="BL36" s="505"/>
      <c r="BN36" s="1161">
        <f t="shared" si="10"/>
        <v>0</v>
      </c>
      <c r="BO36" s="1161"/>
      <c r="BP36" s="560">
        <f t="shared" si="11"/>
        <v>0</v>
      </c>
      <c r="BQ36" s="560"/>
      <c r="BS36" s="560" t="str">
        <f t="shared" si="4"/>
        <v/>
      </c>
      <c r="BT36" s="560"/>
      <c r="BU36" s="560">
        <f t="shared" si="5"/>
        <v>0</v>
      </c>
      <c r="BV36" s="560"/>
      <c r="CA36" s="1169">
        <f t="shared" si="12"/>
        <v>0</v>
      </c>
      <c r="CB36" s="1169"/>
    </row>
    <row r="37" spans="2:80" s="72" customFormat="1" ht="15" customHeight="1">
      <c r="B37" s="121"/>
      <c r="C37" s="86" t="s">
        <v>78</v>
      </c>
      <c r="D37" s="792" t="str">
        <f>IF($AW$13=1,"",IF(CNGE_2026_M3_Secc1!$AH$388=CNGE_2026_M3_Secc1!$AJ$388,"",IF(CNGE_2026_M3_Secc1!D410="","",CNGE_2026_M3_Secc1!D410)))</f>
        <v/>
      </c>
      <c r="E37" s="793"/>
      <c r="F37" s="793"/>
      <c r="G37" s="794"/>
      <c r="H37" s="570" t="str">
        <f>IF($AW$13=1,"",IF(CNGE_2026_M3_Secc1!$AH$388=CNGE_2026_M3_Secc1!$AJ$388,"",IF(CNGE_2026_M3_Secc1!K410="","",CNGE_2026_M3_Secc1!K410)))</f>
        <v/>
      </c>
      <c r="I37" s="572"/>
      <c r="J37" s="830"/>
      <c r="K37" s="562"/>
      <c r="L37" s="831"/>
      <c r="M37" s="570" t="str">
        <f>IFERROR(VLOOKUP(O37,Presentación!$AL$8:$AM$586,2,FALSE),"")</f>
        <v/>
      </c>
      <c r="N37" s="572"/>
      <c r="O37" s="763"/>
      <c r="P37" s="764"/>
      <c r="Q37" s="765"/>
      <c r="R37" s="763"/>
      <c r="S37" s="764"/>
      <c r="T37" s="765"/>
      <c r="U37" s="830"/>
      <c r="V37" s="562"/>
      <c r="W37" s="831"/>
      <c r="X37" s="85" t="s">
        <v>529</v>
      </c>
      <c r="Y37" s="830"/>
      <c r="Z37" s="562"/>
      <c r="AA37" s="831"/>
      <c r="AB37" s="830"/>
      <c r="AC37" s="562"/>
      <c r="AD37" s="831"/>
      <c r="AE37" s="830"/>
      <c r="AF37" s="562"/>
      <c r="AG37" s="831"/>
      <c r="AH37" s="830"/>
      <c r="AI37" s="562"/>
      <c r="AJ37" s="831"/>
      <c r="AK37" s="830"/>
      <c r="AL37" s="831"/>
      <c r="AP37" s="1200">
        <f>IF(CNGE_2026_M3_Secc1!$AH$388=CNGE_2026_M3_Secc1!$AJ$388,0,IF(OR(CNGE_2026_M3_Secc1!M410="",CNGE_2026_M3_Secc1!M410=1),0,1))</f>
        <v>0</v>
      </c>
      <c r="AQ37" s="1201"/>
      <c r="AS37" s="1169">
        <f t="shared" si="6"/>
        <v>0</v>
      </c>
      <c r="AT37" s="1169"/>
      <c r="AU37" s="1169">
        <f t="shared" si="7"/>
        <v>0</v>
      </c>
      <c r="AV37" s="1169"/>
      <c r="AX37" s="699">
        <f t="shared" si="0"/>
        <v>0</v>
      </c>
      <c r="AY37" s="696"/>
      <c r="AZ37" s="699">
        <f t="shared" si="1"/>
        <v>0</v>
      </c>
      <c r="BA37" s="700"/>
      <c r="BB37" s="699">
        <f t="shared" si="2"/>
        <v>0</v>
      </c>
      <c r="BC37" s="700"/>
      <c r="BD37" s="699" t="str">
        <f t="shared" si="3"/>
        <v/>
      </c>
      <c r="BE37" s="700"/>
      <c r="BF37" s="1170" t="b">
        <f>IF(
   OR(AB37="",AB37="NS",AB37="24 hrs",AB37="00:00 - 24:00",AB37="00:00-24:00",AB37="0:00 - 24:00",AB37="0:00-24:00"),
   TRUE,
   AND(
      NOT(ISERROR(FIND(":",TRIM(AX37)))),
      ISNUMBER(VALUE(LEFT(TRIM(AX37),FIND(":",TRIM(AX37))-1))),
      ISNUMBER(VALUE(RIGHT(TRIM(AX37),LEN(TRIM(AX37))-FIND(":",TRIM(AX37))))),
      VALUE(LEFT(TRIM(AX37),FIND(":",TRIM(AX37))-1))&gt;=0,
      VALUE(LEFT(TRIM(AX37),FIND(":",TRIM(AX37))-1))&lt;=23,
      VALUE(RIGHT(TRIM(AX37),LEN(TRIM(AX37))-FIND(":",TRIM(AX37))))&gt;=0,
      VALUE(RIGHT(TRIM(AX37),LEN(TRIM(AX37))-FIND(":",TRIM(AX37))))&lt;=59,
      ISNUMBER(VALUE(TRIM(AX37))),
      VALUE(TRIM(AX37))&gt;=0,
      VALUE(TRIM(AX37))&lt;1,
      NOT(ISERROR(FIND(":",TRIM(AZ37)))),
      ISNUMBER(VALUE(LEFT(TRIM(AZ37),FIND(":",TRIM(AZ37))-1))),
      ISNUMBER(VALUE(RIGHT(TRIM(AZ37),LEN(TRIM(AZ37))-FIND(":",TRIM(AZ37))))),
      VALUE(LEFT(TRIM(AZ37),FIND(":",TRIM(AZ37))-1))&gt;=0,
      VALUE(LEFT(TRIM(AZ37),FIND(":",TRIM(AZ37))-1))&lt;=23,
      VALUE(RIGHT(TRIM(AZ37),LEN(TRIM(AZ37))-FIND(":",TRIM(AZ37))))&gt;=0,
      VALUE(RIGHT(TRIM(AZ37),LEN(TRIM(AZ37))-FIND(":",TRIM(AZ37))))&lt;=59,
      ISNUMBER(VALUE(TRIM(AZ37))),
      VALUE(TRIM(AZ37))&gt;=0,
      VALUE(TRIM(AZ37))&lt;1,
      VALUE(TRIM(AX37))&lt;VALUE(TRIM(AZ37)),
      IF(
         OR(TRIM(BB37)="",TRIM(BD37)=""),
         TRUE,
         AND(
            NOT(ISERROR(FIND(":",TRIM(BB37)))),
            ISNUMBER(VALUE(LEFT(TRIM(BB37),FIND(":",TRIM(BB37))-1))),
            ISNUMBER(VALUE(RIGHT(TRIM(BB37),LEN(TRIM(BB37))-FIND(":",TRIM(BB37))))),
            VALUE(LEFT(TRIM(BB37),FIND(":",TRIM(BB37))-1))&gt;=0,
            VALUE(LEFT(TRIM(BB37),FIND(":",TRIM(BB37))-1))&lt;=23,
            VALUE(RIGHT(TRIM(BB37),LEN(TRIM(BB37))-FIND(":",TRIM(BB37))))&gt;=0,
            VALUE(RIGHT(TRIM(BB37),LEN(TRIM(BB37))-FIND(":",TRIM(BB37))))&lt;=59,
            ISNUMBER(VALUE(TRIM(BB37))),
            VALUE(TRIM(BB37))&gt;=0,
            VALUE(TRIM(BB37))&lt;1,
            NOT(ISERROR(FIND(":",TRIM(BD37)))),
            ISNUMBER(VALUE(LEFT(TRIM(BD37),FIND(":",TRIM(BD37))-1))),
            ISNUMBER(VALUE(RIGHT(TRIM(BD37),LEN(TRIM(BD37))-FIND(":",TRIM(BD37))))),
            VALUE(LEFT(TRIM(BD37),FIND(":",TRIM(BD37))-1))&gt;=0,
            VALUE(LEFT(TRIM(BD37),FIND(":",TRIM(BD37))-1))&lt;=23,
            VALUE(RIGHT(TRIM(BD37),LEN(TRIM(BD37))-FIND(":",TRIM(BD37))))&gt;=0,
            VALUE(RIGHT(TRIM(BD37),LEN(TRIM(BD37))-FIND(":",TRIM(BD37))))&lt;=59,
            ISNUMBER(VALUE(TRIM(BD37))),
            VALUE(TRIM(BD37))&gt;=0,
            VALUE(TRIM(BD37))&lt;1,
            VALUE(TRIM(BB37))&lt;VALUE(TRIM(BD37)),
            IF(
               NOT(ISERROR(FIND("(",#REF!))),
               TRUE,
               VALUE(TRIM(AZ37))&lt;=VALUE(TRIM(BB37))
            )
         )
      )
   )
)</f>
        <v>1</v>
      </c>
      <c r="BG37" s="1171"/>
      <c r="BH37" s="560">
        <f t="shared" si="8"/>
        <v>0</v>
      </c>
      <c r="BI37" s="560"/>
      <c r="BK37" s="510">
        <f t="shared" si="9"/>
        <v>0</v>
      </c>
      <c r="BL37" s="505"/>
      <c r="BN37" s="1161">
        <f t="shared" si="10"/>
        <v>0</v>
      </c>
      <c r="BO37" s="1161"/>
      <c r="BP37" s="560">
        <f t="shared" si="11"/>
        <v>0</v>
      </c>
      <c r="BQ37" s="560"/>
      <c r="BS37" s="560" t="str">
        <f t="shared" si="4"/>
        <v/>
      </c>
      <c r="BT37" s="560"/>
      <c r="BU37" s="560">
        <f t="shared" si="5"/>
        <v>0</v>
      </c>
      <c r="BV37" s="560"/>
      <c r="CA37" s="1169">
        <f t="shared" si="12"/>
        <v>0</v>
      </c>
      <c r="CB37" s="1169"/>
    </row>
    <row r="38" spans="2:80" s="72" customFormat="1" ht="15" customHeight="1">
      <c r="B38" s="121"/>
      <c r="C38" s="86" t="s">
        <v>79</v>
      </c>
      <c r="D38" s="792" t="str">
        <f>IF($AW$13=1,"",IF(CNGE_2026_M3_Secc1!$AH$388=CNGE_2026_M3_Secc1!$AJ$388,"",IF(CNGE_2026_M3_Secc1!D411="","",CNGE_2026_M3_Secc1!D411)))</f>
        <v/>
      </c>
      <c r="E38" s="793"/>
      <c r="F38" s="793"/>
      <c r="G38" s="794"/>
      <c r="H38" s="570" t="str">
        <f>IF($AW$13=1,"",IF(CNGE_2026_M3_Secc1!$AH$388=CNGE_2026_M3_Secc1!$AJ$388,"",IF(CNGE_2026_M3_Secc1!K411="","",CNGE_2026_M3_Secc1!K411)))</f>
        <v/>
      </c>
      <c r="I38" s="572"/>
      <c r="J38" s="830"/>
      <c r="K38" s="562"/>
      <c r="L38" s="831"/>
      <c r="M38" s="570" t="str">
        <f>IFERROR(VLOOKUP(O38,Presentación!$AL$8:$AM$586,2,FALSE),"")</f>
        <v/>
      </c>
      <c r="N38" s="572"/>
      <c r="O38" s="763"/>
      <c r="P38" s="764"/>
      <c r="Q38" s="765"/>
      <c r="R38" s="763"/>
      <c r="S38" s="764"/>
      <c r="T38" s="765"/>
      <c r="U38" s="830"/>
      <c r="V38" s="562"/>
      <c r="W38" s="831"/>
      <c r="X38" s="85" t="s">
        <v>529</v>
      </c>
      <c r="Y38" s="830"/>
      <c r="Z38" s="562"/>
      <c r="AA38" s="831"/>
      <c r="AB38" s="830"/>
      <c r="AC38" s="562"/>
      <c r="AD38" s="831"/>
      <c r="AE38" s="830"/>
      <c r="AF38" s="562"/>
      <c r="AG38" s="831"/>
      <c r="AH38" s="830"/>
      <c r="AI38" s="562"/>
      <c r="AJ38" s="831"/>
      <c r="AK38" s="830"/>
      <c r="AL38" s="831"/>
      <c r="AP38" s="1200">
        <f>IF(CNGE_2026_M3_Secc1!$AH$388=CNGE_2026_M3_Secc1!$AJ$388,0,IF(OR(CNGE_2026_M3_Secc1!M411="",CNGE_2026_M3_Secc1!M411=1),0,1))</f>
        <v>0</v>
      </c>
      <c r="AQ38" s="1201"/>
      <c r="AS38" s="1169">
        <f t="shared" si="6"/>
        <v>0</v>
      </c>
      <c r="AT38" s="1169"/>
      <c r="AU38" s="1169">
        <f t="shared" si="7"/>
        <v>0</v>
      </c>
      <c r="AV38" s="1169"/>
      <c r="AX38" s="699">
        <f t="shared" si="0"/>
        <v>0</v>
      </c>
      <c r="AY38" s="696"/>
      <c r="AZ38" s="699">
        <f t="shared" si="1"/>
        <v>0</v>
      </c>
      <c r="BA38" s="700"/>
      <c r="BB38" s="699">
        <f t="shared" si="2"/>
        <v>0</v>
      </c>
      <c r="BC38" s="700"/>
      <c r="BD38" s="699" t="str">
        <f t="shared" si="3"/>
        <v/>
      </c>
      <c r="BE38" s="700"/>
      <c r="BF38" s="1170" t="b">
        <f>IF(
   OR(AB38="",AB38="NS",AB38="24 hrs",AB38="00:00 - 24:00",AB38="00:00-24:00",AB38="0:00 - 24:00",AB38="0:00-24:00"),
   TRUE,
   AND(
      NOT(ISERROR(FIND(":",TRIM(AX38)))),
      ISNUMBER(VALUE(LEFT(TRIM(AX38),FIND(":",TRIM(AX38))-1))),
      ISNUMBER(VALUE(RIGHT(TRIM(AX38),LEN(TRIM(AX38))-FIND(":",TRIM(AX38))))),
      VALUE(LEFT(TRIM(AX38),FIND(":",TRIM(AX38))-1))&gt;=0,
      VALUE(LEFT(TRIM(AX38),FIND(":",TRIM(AX38))-1))&lt;=23,
      VALUE(RIGHT(TRIM(AX38),LEN(TRIM(AX38))-FIND(":",TRIM(AX38))))&gt;=0,
      VALUE(RIGHT(TRIM(AX38),LEN(TRIM(AX38))-FIND(":",TRIM(AX38))))&lt;=59,
      ISNUMBER(VALUE(TRIM(AX38))),
      VALUE(TRIM(AX38))&gt;=0,
      VALUE(TRIM(AX38))&lt;1,
      NOT(ISERROR(FIND(":",TRIM(AZ38)))),
      ISNUMBER(VALUE(LEFT(TRIM(AZ38),FIND(":",TRIM(AZ38))-1))),
      ISNUMBER(VALUE(RIGHT(TRIM(AZ38),LEN(TRIM(AZ38))-FIND(":",TRIM(AZ38))))),
      VALUE(LEFT(TRIM(AZ38),FIND(":",TRIM(AZ38))-1))&gt;=0,
      VALUE(LEFT(TRIM(AZ38),FIND(":",TRIM(AZ38))-1))&lt;=23,
      VALUE(RIGHT(TRIM(AZ38),LEN(TRIM(AZ38))-FIND(":",TRIM(AZ38))))&gt;=0,
      VALUE(RIGHT(TRIM(AZ38),LEN(TRIM(AZ38))-FIND(":",TRIM(AZ38))))&lt;=59,
      ISNUMBER(VALUE(TRIM(AZ38))),
      VALUE(TRIM(AZ38))&gt;=0,
      VALUE(TRIM(AZ38))&lt;1,
      VALUE(TRIM(AX38))&lt;VALUE(TRIM(AZ38)),
      IF(
         OR(TRIM(BB38)="",TRIM(BD38)=""),
         TRUE,
         AND(
            NOT(ISERROR(FIND(":",TRIM(BB38)))),
            ISNUMBER(VALUE(LEFT(TRIM(BB38),FIND(":",TRIM(BB38))-1))),
            ISNUMBER(VALUE(RIGHT(TRIM(BB38),LEN(TRIM(BB38))-FIND(":",TRIM(BB38))))),
            VALUE(LEFT(TRIM(BB38),FIND(":",TRIM(BB38))-1))&gt;=0,
            VALUE(LEFT(TRIM(BB38),FIND(":",TRIM(BB38))-1))&lt;=23,
            VALUE(RIGHT(TRIM(BB38),LEN(TRIM(BB38))-FIND(":",TRIM(BB38))))&gt;=0,
            VALUE(RIGHT(TRIM(BB38),LEN(TRIM(BB38))-FIND(":",TRIM(BB38))))&lt;=59,
            ISNUMBER(VALUE(TRIM(BB38))),
            VALUE(TRIM(BB38))&gt;=0,
            VALUE(TRIM(BB38))&lt;1,
            NOT(ISERROR(FIND(":",TRIM(BD38)))),
            ISNUMBER(VALUE(LEFT(TRIM(BD38),FIND(":",TRIM(BD38))-1))),
            ISNUMBER(VALUE(RIGHT(TRIM(BD38),LEN(TRIM(BD38))-FIND(":",TRIM(BD38))))),
            VALUE(LEFT(TRIM(BD38),FIND(":",TRIM(BD38))-1))&gt;=0,
            VALUE(LEFT(TRIM(BD38),FIND(":",TRIM(BD38))-1))&lt;=23,
            VALUE(RIGHT(TRIM(BD38),LEN(TRIM(BD38))-FIND(":",TRIM(BD38))))&gt;=0,
            VALUE(RIGHT(TRIM(BD38),LEN(TRIM(BD38))-FIND(":",TRIM(BD38))))&lt;=59,
            ISNUMBER(VALUE(TRIM(BD38))),
            VALUE(TRIM(BD38))&gt;=0,
            VALUE(TRIM(BD38))&lt;1,
            VALUE(TRIM(BB38))&lt;VALUE(TRIM(BD38)),
            IF(
               NOT(ISERROR(FIND("(",#REF!))),
               TRUE,
               VALUE(TRIM(AZ38))&lt;=VALUE(TRIM(BB38))
            )
         )
      )
   )
)</f>
        <v>1</v>
      </c>
      <c r="BG38" s="1171"/>
      <c r="BH38" s="560">
        <f t="shared" si="8"/>
        <v>0</v>
      </c>
      <c r="BI38" s="560"/>
      <c r="BK38" s="510">
        <f t="shared" si="9"/>
        <v>0</v>
      </c>
      <c r="BL38" s="505"/>
      <c r="BN38" s="1161">
        <f t="shared" si="10"/>
        <v>0</v>
      </c>
      <c r="BO38" s="1161"/>
      <c r="BP38" s="560">
        <f t="shared" si="11"/>
        <v>0</v>
      </c>
      <c r="BQ38" s="560"/>
      <c r="BS38" s="560" t="str">
        <f t="shared" si="4"/>
        <v/>
      </c>
      <c r="BT38" s="560"/>
      <c r="BU38" s="560">
        <f t="shared" si="5"/>
        <v>0</v>
      </c>
      <c r="BV38" s="560"/>
      <c r="CA38" s="1169">
        <f t="shared" si="12"/>
        <v>0</v>
      </c>
      <c r="CB38" s="1169"/>
    </row>
    <row r="39" spans="2:80" s="72" customFormat="1" ht="15" customHeight="1">
      <c r="B39" s="121"/>
      <c r="C39" s="86" t="s">
        <v>80</v>
      </c>
      <c r="D39" s="792" t="str">
        <f>IF($AW$13=1,"",IF(CNGE_2026_M3_Secc1!$AH$388=CNGE_2026_M3_Secc1!$AJ$388,"",IF(CNGE_2026_M3_Secc1!D412="","",CNGE_2026_M3_Secc1!D412)))</f>
        <v/>
      </c>
      <c r="E39" s="793"/>
      <c r="F39" s="793"/>
      <c r="G39" s="794"/>
      <c r="H39" s="570" t="str">
        <f>IF($AW$13=1,"",IF(CNGE_2026_M3_Secc1!$AH$388=CNGE_2026_M3_Secc1!$AJ$388,"",IF(CNGE_2026_M3_Secc1!K412="","",CNGE_2026_M3_Secc1!K412)))</f>
        <v/>
      </c>
      <c r="I39" s="572"/>
      <c r="J39" s="830"/>
      <c r="K39" s="562"/>
      <c r="L39" s="831"/>
      <c r="M39" s="570" t="str">
        <f>IFERROR(VLOOKUP(O39,Presentación!$AL$8:$AM$586,2,FALSE),"")</f>
        <v/>
      </c>
      <c r="N39" s="572"/>
      <c r="O39" s="763"/>
      <c r="P39" s="764"/>
      <c r="Q39" s="765"/>
      <c r="R39" s="763"/>
      <c r="S39" s="764"/>
      <c r="T39" s="765"/>
      <c r="U39" s="830"/>
      <c r="V39" s="562"/>
      <c r="W39" s="831"/>
      <c r="X39" s="85" t="s">
        <v>529</v>
      </c>
      <c r="Y39" s="830"/>
      <c r="Z39" s="562"/>
      <c r="AA39" s="831"/>
      <c r="AB39" s="830"/>
      <c r="AC39" s="562"/>
      <c r="AD39" s="831"/>
      <c r="AE39" s="830"/>
      <c r="AF39" s="562"/>
      <c r="AG39" s="831"/>
      <c r="AH39" s="830"/>
      <c r="AI39" s="562"/>
      <c r="AJ39" s="831"/>
      <c r="AK39" s="830"/>
      <c r="AL39" s="831"/>
      <c r="AP39" s="1200">
        <f>IF(CNGE_2026_M3_Secc1!$AH$388=CNGE_2026_M3_Secc1!$AJ$388,0,IF(OR(CNGE_2026_M3_Secc1!M412="",CNGE_2026_M3_Secc1!M412=1),0,1))</f>
        <v>0</v>
      </c>
      <c r="AQ39" s="1201"/>
      <c r="AS39" s="1169">
        <f t="shared" si="6"/>
        <v>0</v>
      </c>
      <c r="AT39" s="1169"/>
      <c r="AU39" s="1169">
        <f t="shared" si="7"/>
        <v>0</v>
      </c>
      <c r="AV39" s="1169"/>
      <c r="AX39" s="699">
        <f t="shared" si="0"/>
        <v>0</v>
      </c>
      <c r="AY39" s="696"/>
      <c r="AZ39" s="699">
        <f t="shared" si="1"/>
        <v>0</v>
      </c>
      <c r="BA39" s="700"/>
      <c r="BB39" s="699">
        <f t="shared" si="2"/>
        <v>0</v>
      </c>
      <c r="BC39" s="700"/>
      <c r="BD39" s="699" t="str">
        <f t="shared" si="3"/>
        <v/>
      </c>
      <c r="BE39" s="700"/>
      <c r="BF39" s="1170" t="b">
        <f>IF(
   OR(AB39="",AB39="NS",AB39="24 hrs",AB39="00:00 - 24:00",AB39="00:00-24:00",AB39="0:00 - 24:00",AB39="0:00-24:00"),
   TRUE,
   AND(
      NOT(ISERROR(FIND(":",TRIM(AX39)))),
      ISNUMBER(VALUE(LEFT(TRIM(AX39),FIND(":",TRIM(AX39))-1))),
      ISNUMBER(VALUE(RIGHT(TRIM(AX39),LEN(TRIM(AX39))-FIND(":",TRIM(AX39))))),
      VALUE(LEFT(TRIM(AX39),FIND(":",TRIM(AX39))-1))&gt;=0,
      VALUE(LEFT(TRIM(AX39),FIND(":",TRIM(AX39))-1))&lt;=23,
      VALUE(RIGHT(TRIM(AX39),LEN(TRIM(AX39))-FIND(":",TRIM(AX39))))&gt;=0,
      VALUE(RIGHT(TRIM(AX39),LEN(TRIM(AX39))-FIND(":",TRIM(AX39))))&lt;=59,
      ISNUMBER(VALUE(TRIM(AX39))),
      VALUE(TRIM(AX39))&gt;=0,
      VALUE(TRIM(AX39))&lt;1,
      NOT(ISERROR(FIND(":",TRIM(AZ39)))),
      ISNUMBER(VALUE(LEFT(TRIM(AZ39),FIND(":",TRIM(AZ39))-1))),
      ISNUMBER(VALUE(RIGHT(TRIM(AZ39),LEN(TRIM(AZ39))-FIND(":",TRIM(AZ39))))),
      VALUE(LEFT(TRIM(AZ39),FIND(":",TRIM(AZ39))-1))&gt;=0,
      VALUE(LEFT(TRIM(AZ39),FIND(":",TRIM(AZ39))-1))&lt;=23,
      VALUE(RIGHT(TRIM(AZ39),LEN(TRIM(AZ39))-FIND(":",TRIM(AZ39))))&gt;=0,
      VALUE(RIGHT(TRIM(AZ39),LEN(TRIM(AZ39))-FIND(":",TRIM(AZ39))))&lt;=59,
      ISNUMBER(VALUE(TRIM(AZ39))),
      VALUE(TRIM(AZ39))&gt;=0,
      VALUE(TRIM(AZ39))&lt;1,
      VALUE(TRIM(AX39))&lt;VALUE(TRIM(AZ39)),
      IF(
         OR(TRIM(BB39)="",TRIM(BD39)=""),
         TRUE,
         AND(
            NOT(ISERROR(FIND(":",TRIM(BB39)))),
            ISNUMBER(VALUE(LEFT(TRIM(BB39),FIND(":",TRIM(BB39))-1))),
            ISNUMBER(VALUE(RIGHT(TRIM(BB39),LEN(TRIM(BB39))-FIND(":",TRIM(BB39))))),
            VALUE(LEFT(TRIM(BB39),FIND(":",TRIM(BB39))-1))&gt;=0,
            VALUE(LEFT(TRIM(BB39),FIND(":",TRIM(BB39))-1))&lt;=23,
            VALUE(RIGHT(TRIM(BB39),LEN(TRIM(BB39))-FIND(":",TRIM(BB39))))&gt;=0,
            VALUE(RIGHT(TRIM(BB39),LEN(TRIM(BB39))-FIND(":",TRIM(BB39))))&lt;=59,
            ISNUMBER(VALUE(TRIM(BB39))),
            VALUE(TRIM(BB39))&gt;=0,
            VALUE(TRIM(BB39))&lt;1,
            NOT(ISERROR(FIND(":",TRIM(BD39)))),
            ISNUMBER(VALUE(LEFT(TRIM(BD39),FIND(":",TRIM(BD39))-1))),
            ISNUMBER(VALUE(RIGHT(TRIM(BD39),LEN(TRIM(BD39))-FIND(":",TRIM(BD39))))),
            VALUE(LEFT(TRIM(BD39),FIND(":",TRIM(BD39))-1))&gt;=0,
            VALUE(LEFT(TRIM(BD39),FIND(":",TRIM(BD39))-1))&lt;=23,
            VALUE(RIGHT(TRIM(BD39),LEN(TRIM(BD39))-FIND(":",TRIM(BD39))))&gt;=0,
            VALUE(RIGHT(TRIM(BD39),LEN(TRIM(BD39))-FIND(":",TRIM(BD39))))&lt;=59,
            ISNUMBER(VALUE(TRIM(BD39))),
            VALUE(TRIM(BD39))&gt;=0,
            VALUE(TRIM(BD39))&lt;1,
            VALUE(TRIM(BB39))&lt;VALUE(TRIM(BD39)),
            IF(
               NOT(ISERROR(FIND("(",#REF!))),
               TRUE,
               VALUE(TRIM(AZ39))&lt;=VALUE(TRIM(BB39))
            )
         )
      )
   )
)</f>
        <v>1</v>
      </c>
      <c r="BG39" s="1171"/>
      <c r="BH39" s="560">
        <f t="shared" si="8"/>
        <v>0</v>
      </c>
      <c r="BI39" s="560"/>
      <c r="BK39" s="510">
        <f t="shared" si="9"/>
        <v>0</v>
      </c>
      <c r="BL39" s="505"/>
      <c r="BN39" s="1161">
        <f t="shared" si="10"/>
        <v>0</v>
      </c>
      <c r="BO39" s="1161"/>
      <c r="BP39" s="560">
        <f t="shared" si="11"/>
        <v>0</v>
      </c>
      <c r="BQ39" s="560"/>
      <c r="BS39" s="560" t="str">
        <f t="shared" si="4"/>
        <v/>
      </c>
      <c r="BT39" s="560"/>
      <c r="BU39" s="560">
        <f t="shared" si="5"/>
        <v>0</v>
      </c>
      <c r="BV39" s="560"/>
      <c r="CA39" s="1169">
        <f t="shared" si="12"/>
        <v>0</v>
      </c>
      <c r="CB39" s="1169"/>
    </row>
    <row r="40" spans="2:80" s="72" customFormat="1" ht="15" customHeight="1">
      <c r="B40" s="121"/>
      <c r="C40" s="86" t="s">
        <v>81</v>
      </c>
      <c r="D40" s="792" t="str">
        <f>IF($AW$13=1,"",IF(CNGE_2026_M3_Secc1!$AH$388=CNGE_2026_M3_Secc1!$AJ$388,"",IF(CNGE_2026_M3_Secc1!D413="","",CNGE_2026_M3_Secc1!D413)))</f>
        <v/>
      </c>
      <c r="E40" s="793"/>
      <c r="F40" s="793"/>
      <c r="G40" s="794"/>
      <c r="H40" s="570" t="str">
        <f>IF($AW$13=1,"",IF(CNGE_2026_M3_Secc1!$AH$388=CNGE_2026_M3_Secc1!$AJ$388,"",IF(CNGE_2026_M3_Secc1!K413="","",CNGE_2026_M3_Secc1!K413)))</f>
        <v/>
      </c>
      <c r="I40" s="572"/>
      <c r="J40" s="830"/>
      <c r="K40" s="562"/>
      <c r="L40" s="831"/>
      <c r="M40" s="570" t="str">
        <f>IFERROR(VLOOKUP(O40,Presentación!$AL$8:$AM$586,2,FALSE),"")</f>
        <v/>
      </c>
      <c r="N40" s="572"/>
      <c r="O40" s="763"/>
      <c r="P40" s="764"/>
      <c r="Q40" s="765"/>
      <c r="R40" s="763"/>
      <c r="S40" s="764"/>
      <c r="T40" s="765"/>
      <c r="U40" s="830"/>
      <c r="V40" s="562"/>
      <c r="W40" s="831"/>
      <c r="X40" s="85" t="s">
        <v>529</v>
      </c>
      <c r="Y40" s="830"/>
      <c r="Z40" s="562"/>
      <c r="AA40" s="831"/>
      <c r="AB40" s="830"/>
      <c r="AC40" s="562"/>
      <c r="AD40" s="831"/>
      <c r="AE40" s="830"/>
      <c r="AF40" s="562"/>
      <c r="AG40" s="831"/>
      <c r="AH40" s="830"/>
      <c r="AI40" s="562"/>
      <c r="AJ40" s="831"/>
      <c r="AK40" s="830"/>
      <c r="AL40" s="831"/>
      <c r="AP40" s="1200">
        <f>IF(CNGE_2026_M3_Secc1!$AH$388=CNGE_2026_M3_Secc1!$AJ$388,0,IF(OR(CNGE_2026_M3_Secc1!M413="",CNGE_2026_M3_Secc1!M413=1),0,1))</f>
        <v>0</v>
      </c>
      <c r="AQ40" s="1201"/>
      <c r="AS40" s="1169">
        <f t="shared" si="6"/>
        <v>0</v>
      </c>
      <c r="AT40" s="1169"/>
      <c r="AU40" s="1169">
        <f t="shared" si="7"/>
        <v>0</v>
      </c>
      <c r="AV40" s="1169"/>
      <c r="AX40" s="699">
        <f t="shared" si="0"/>
        <v>0</v>
      </c>
      <c r="AY40" s="696"/>
      <c r="AZ40" s="699">
        <f t="shared" si="1"/>
        <v>0</v>
      </c>
      <c r="BA40" s="700"/>
      <c r="BB40" s="699">
        <f t="shared" si="2"/>
        <v>0</v>
      </c>
      <c r="BC40" s="700"/>
      <c r="BD40" s="699" t="str">
        <f t="shared" si="3"/>
        <v/>
      </c>
      <c r="BE40" s="700"/>
      <c r="BF40" s="1170" t="b">
        <f>IF(
   OR(AB40="",AB40="NS",AB40="24 hrs",AB40="00:00 - 24:00",AB40="00:00-24:00",AB40="0:00 - 24:00",AB40="0:00-24:00"),
   TRUE,
   AND(
      NOT(ISERROR(FIND(":",TRIM(AX40)))),
      ISNUMBER(VALUE(LEFT(TRIM(AX40),FIND(":",TRIM(AX40))-1))),
      ISNUMBER(VALUE(RIGHT(TRIM(AX40),LEN(TRIM(AX40))-FIND(":",TRIM(AX40))))),
      VALUE(LEFT(TRIM(AX40),FIND(":",TRIM(AX40))-1))&gt;=0,
      VALUE(LEFT(TRIM(AX40),FIND(":",TRIM(AX40))-1))&lt;=23,
      VALUE(RIGHT(TRIM(AX40),LEN(TRIM(AX40))-FIND(":",TRIM(AX40))))&gt;=0,
      VALUE(RIGHT(TRIM(AX40),LEN(TRIM(AX40))-FIND(":",TRIM(AX40))))&lt;=59,
      ISNUMBER(VALUE(TRIM(AX40))),
      VALUE(TRIM(AX40))&gt;=0,
      VALUE(TRIM(AX40))&lt;1,
      NOT(ISERROR(FIND(":",TRIM(AZ40)))),
      ISNUMBER(VALUE(LEFT(TRIM(AZ40),FIND(":",TRIM(AZ40))-1))),
      ISNUMBER(VALUE(RIGHT(TRIM(AZ40),LEN(TRIM(AZ40))-FIND(":",TRIM(AZ40))))),
      VALUE(LEFT(TRIM(AZ40),FIND(":",TRIM(AZ40))-1))&gt;=0,
      VALUE(LEFT(TRIM(AZ40),FIND(":",TRIM(AZ40))-1))&lt;=23,
      VALUE(RIGHT(TRIM(AZ40),LEN(TRIM(AZ40))-FIND(":",TRIM(AZ40))))&gt;=0,
      VALUE(RIGHT(TRIM(AZ40),LEN(TRIM(AZ40))-FIND(":",TRIM(AZ40))))&lt;=59,
      ISNUMBER(VALUE(TRIM(AZ40))),
      VALUE(TRIM(AZ40))&gt;=0,
      VALUE(TRIM(AZ40))&lt;1,
      VALUE(TRIM(AX40))&lt;VALUE(TRIM(AZ40)),
      IF(
         OR(TRIM(BB40)="",TRIM(BD40)=""),
         TRUE,
         AND(
            NOT(ISERROR(FIND(":",TRIM(BB40)))),
            ISNUMBER(VALUE(LEFT(TRIM(BB40),FIND(":",TRIM(BB40))-1))),
            ISNUMBER(VALUE(RIGHT(TRIM(BB40),LEN(TRIM(BB40))-FIND(":",TRIM(BB40))))),
            VALUE(LEFT(TRIM(BB40),FIND(":",TRIM(BB40))-1))&gt;=0,
            VALUE(LEFT(TRIM(BB40),FIND(":",TRIM(BB40))-1))&lt;=23,
            VALUE(RIGHT(TRIM(BB40),LEN(TRIM(BB40))-FIND(":",TRIM(BB40))))&gt;=0,
            VALUE(RIGHT(TRIM(BB40),LEN(TRIM(BB40))-FIND(":",TRIM(BB40))))&lt;=59,
            ISNUMBER(VALUE(TRIM(BB40))),
            VALUE(TRIM(BB40))&gt;=0,
            VALUE(TRIM(BB40))&lt;1,
            NOT(ISERROR(FIND(":",TRIM(BD40)))),
            ISNUMBER(VALUE(LEFT(TRIM(BD40),FIND(":",TRIM(BD40))-1))),
            ISNUMBER(VALUE(RIGHT(TRIM(BD40),LEN(TRIM(BD40))-FIND(":",TRIM(BD40))))),
            VALUE(LEFT(TRIM(BD40),FIND(":",TRIM(BD40))-1))&gt;=0,
            VALUE(LEFT(TRIM(BD40),FIND(":",TRIM(BD40))-1))&lt;=23,
            VALUE(RIGHT(TRIM(BD40),LEN(TRIM(BD40))-FIND(":",TRIM(BD40))))&gt;=0,
            VALUE(RIGHT(TRIM(BD40),LEN(TRIM(BD40))-FIND(":",TRIM(BD40))))&lt;=59,
            ISNUMBER(VALUE(TRIM(BD40))),
            VALUE(TRIM(BD40))&gt;=0,
            VALUE(TRIM(BD40))&lt;1,
            VALUE(TRIM(BB40))&lt;VALUE(TRIM(BD40)),
            IF(
               NOT(ISERROR(FIND("(",#REF!))),
               TRUE,
               VALUE(TRIM(AZ40))&lt;=VALUE(TRIM(BB40))
            )
         )
      )
   )
)</f>
        <v>1</v>
      </c>
      <c r="BG40" s="1171"/>
      <c r="BH40" s="560">
        <f t="shared" si="8"/>
        <v>0</v>
      </c>
      <c r="BI40" s="560"/>
      <c r="BK40" s="510">
        <f t="shared" si="9"/>
        <v>0</v>
      </c>
      <c r="BL40" s="505"/>
      <c r="BN40" s="1161">
        <f t="shared" si="10"/>
        <v>0</v>
      </c>
      <c r="BO40" s="1161"/>
      <c r="BP40" s="560">
        <f t="shared" si="11"/>
        <v>0</v>
      </c>
      <c r="BQ40" s="560"/>
      <c r="BS40" s="560" t="str">
        <f t="shared" si="4"/>
        <v/>
      </c>
      <c r="BT40" s="560"/>
      <c r="BU40" s="560">
        <f t="shared" si="5"/>
        <v>0</v>
      </c>
      <c r="BV40" s="560"/>
      <c r="CA40" s="1169">
        <f t="shared" si="12"/>
        <v>0</v>
      </c>
      <c r="CB40" s="1169"/>
    </row>
    <row r="41" spans="2:80" s="72" customFormat="1" ht="15" customHeight="1">
      <c r="B41" s="121"/>
      <c r="C41" s="86" t="s">
        <v>82</v>
      </c>
      <c r="D41" s="792" t="str">
        <f>IF($AW$13=1,"",IF(CNGE_2026_M3_Secc1!$AH$388=CNGE_2026_M3_Secc1!$AJ$388,"",IF(CNGE_2026_M3_Secc1!D414="","",CNGE_2026_M3_Secc1!D414)))</f>
        <v/>
      </c>
      <c r="E41" s="793"/>
      <c r="F41" s="793"/>
      <c r="G41" s="794"/>
      <c r="H41" s="570" t="str">
        <f>IF($AW$13=1,"",IF(CNGE_2026_M3_Secc1!$AH$388=CNGE_2026_M3_Secc1!$AJ$388,"",IF(CNGE_2026_M3_Secc1!K414="","",CNGE_2026_M3_Secc1!K414)))</f>
        <v/>
      </c>
      <c r="I41" s="572"/>
      <c r="J41" s="830"/>
      <c r="K41" s="562"/>
      <c r="L41" s="831"/>
      <c r="M41" s="570" t="str">
        <f>IFERROR(VLOOKUP(O41,Presentación!$AL$8:$AM$586,2,FALSE),"")</f>
        <v/>
      </c>
      <c r="N41" s="572"/>
      <c r="O41" s="763"/>
      <c r="P41" s="764"/>
      <c r="Q41" s="765"/>
      <c r="R41" s="763"/>
      <c r="S41" s="764"/>
      <c r="T41" s="765"/>
      <c r="U41" s="830"/>
      <c r="V41" s="562"/>
      <c r="W41" s="831"/>
      <c r="X41" s="85" t="s">
        <v>529</v>
      </c>
      <c r="Y41" s="830"/>
      <c r="Z41" s="562"/>
      <c r="AA41" s="831"/>
      <c r="AB41" s="830"/>
      <c r="AC41" s="562"/>
      <c r="AD41" s="831"/>
      <c r="AE41" s="830"/>
      <c r="AF41" s="562"/>
      <c r="AG41" s="831"/>
      <c r="AH41" s="830"/>
      <c r="AI41" s="562"/>
      <c r="AJ41" s="831"/>
      <c r="AK41" s="830"/>
      <c r="AL41" s="831"/>
      <c r="AP41" s="1200">
        <f>IF(CNGE_2026_M3_Secc1!$AH$388=CNGE_2026_M3_Secc1!$AJ$388,0,IF(OR(CNGE_2026_M3_Secc1!M414="",CNGE_2026_M3_Secc1!M414=1),0,1))</f>
        <v>0</v>
      </c>
      <c r="AQ41" s="1201"/>
      <c r="AS41" s="1169">
        <f t="shared" si="6"/>
        <v>0</v>
      </c>
      <c r="AT41" s="1169"/>
      <c r="AU41" s="1169">
        <f t="shared" si="7"/>
        <v>0</v>
      </c>
      <c r="AV41" s="1169"/>
      <c r="AX41" s="699">
        <f t="shared" si="0"/>
        <v>0</v>
      </c>
      <c r="AY41" s="696"/>
      <c r="AZ41" s="699">
        <f t="shared" si="1"/>
        <v>0</v>
      </c>
      <c r="BA41" s="700"/>
      <c r="BB41" s="699">
        <f t="shared" si="2"/>
        <v>0</v>
      </c>
      <c r="BC41" s="700"/>
      <c r="BD41" s="699" t="str">
        <f t="shared" si="3"/>
        <v/>
      </c>
      <c r="BE41" s="700"/>
      <c r="BF41" s="1170" t="b">
        <f>IF(
   OR(AB41="",AB41="NS",AB41="24 hrs",AB41="00:00 - 24:00",AB41="00:00-24:00",AB41="0:00 - 24:00",AB41="0:00-24:00"),
   TRUE,
   AND(
      NOT(ISERROR(FIND(":",TRIM(AX41)))),
      ISNUMBER(VALUE(LEFT(TRIM(AX41),FIND(":",TRIM(AX41))-1))),
      ISNUMBER(VALUE(RIGHT(TRIM(AX41),LEN(TRIM(AX41))-FIND(":",TRIM(AX41))))),
      VALUE(LEFT(TRIM(AX41),FIND(":",TRIM(AX41))-1))&gt;=0,
      VALUE(LEFT(TRIM(AX41),FIND(":",TRIM(AX41))-1))&lt;=23,
      VALUE(RIGHT(TRIM(AX41),LEN(TRIM(AX41))-FIND(":",TRIM(AX41))))&gt;=0,
      VALUE(RIGHT(TRIM(AX41),LEN(TRIM(AX41))-FIND(":",TRIM(AX41))))&lt;=59,
      ISNUMBER(VALUE(TRIM(AX41))),
      VALUE(TRIM(AX41))&gt;=0,
      VALUE(TRIM(AX41))&lt;1,
      NOT(ISERROR(FIND(":",TRIM(AZ41)))),
      ISNUMBER(VALUE(LEFT(TRIM(AZ41),FIND(":",TRIM(AZ41))-1))),
      ISNUMBER(VALUE(RIGHT(TRIM(AZ41),LEN(TRIM(AZ41))-FIND(":",TRIM(AZ41))))),
      VALUE(LEFT(TRIM(AZ41),FIND(":",TRIM(AZ41))-1))&gt;=0,
      VALUE(LEFT(TRIM(AZ41),FIND(":",TRIM(AZ41))-1))&lt;=23,
      VALUE(RIGHT(TRIM(AZ41),LEN(TRIM(AZ41))-FIND(":",TRIM(AZ41))))&gt;=0,
      VALUE(RIGHT(TRIM(AZ41),LEN(TRIM(AZ41))-FIND(":",TRIM(AZ41))))&lt;=59,
      ISNUMBER(VALUE(TRIM(AZ41))),
      VALUE(TRIM(AZ41))&gt;=0,
      VALUE(TRIM(AZ41))&lt;1,
      VALUE(TRIM(AX41))&lt;VALUE(TRIM(AZ41)),
      IF(
         OR(TRIM(BB41)="",TRIM(BD41)=""),
         TRUE,
         AND(
            NOT(ISERROR(FIND(":",TRIM(BB41)))),
            ISNUMBER(VALUE(LEFT(TRIM(BB41),FIND(":",TRIM(BB41))-1))),
            ISNUMBER(VALUE(RIGHT(TRIM(BB41),LEN(TRIM(BB41))-FIND(":",TRIM(BB41))))),
            VALUE(LEFT(TRIM(BB41),FIND(":",TRIM(BB41))-1))&gt;=0,
            VALUE(LEFT(TRIM(BB41),FIND(":",TRIM(BB41))-1))&lt;=23,
            VALUE(RIGHT(TRIM(BB41),LEN(TRIM(BB41))-FIND(":",TRIM(BB41))))&gt;=0,
            VALUE(RIGHT(TRIM(BB41),LEN(TRIM(BB41))-FIND(":",TRIM(BB41))))&lt;=59,
            ISNUMBER(VALUE(TRIM(BB41))),
            VALUE(TRIM(BB41))&gt;=0,
            VALUE(TRIM(BB41))&lt;1,
            NOT(ISERROR(FIND(":",TRIM(BD41)))),
            ISNUMBER(VALUE(LEFT(TRIM(BD41),FIND(":",TRIM(BD41))-1))),
            ISNUMBER(VALUE(RIGHT(TRIM(BD41),LEN(TRIM(BD41))-FIND(":",TRIM(BD41))))),
            VALUE(LEFT(TRIM(BD41),FIND(":",TRIM(BD41))-1))&gt;=0,
            VALUE(LEFT(TRIM(BD41),FIND(":",TRIM(BD41))-1))&lt;=23,
            VALUE(RIGHT(TRIM(BD41),LEN(TRIM(BD41))-FIND(":",TRIM(BD41))))&gt;=0,
            VALUE(RIGHT(TRIM(BD41),LEN(TRIM(BD41))-FIND(":",TRIM(BD41))))&lt;=59,
            ISNUMBER(VALUE(TRIM(BD41))),
            VALUE(TRIM(BD41))&gt;=0,
            VALUE(TRIM(BD41))&lt;1,
            VALUE(TRIM(BB41))&lt;VALUE(TRIM(BD41)),
            IF(
               NOT(ISERROR(FIND("(",#REF!))),
               TRUE,
               VALUE(TRIM(AZ41))&lt;=VALUE(TRIM(BB41))
            )
         )
      )
   )
)</f>
        <v>1</v>
      </c>
      <c r="BG41" s="1171"/>
      <c r="BH41" s="560">
        <f t="shared" si="8"/>
        <v>0</v>
      </c>
      <c r="BI41" s="560"/>
      <c r="BK41" s="510">
        <f t="shared" si="9"/>
        <v>0</v>
      </c>
      <c r="BL41" s="505"/>
      <c r="BN41" s="1161">
        <f t="shared" si="10"/>
        <v>0</v>
      </c>
      <c r="BO41" s="1161"/>
      <c r="BP41" s="560">
        <f t="shared" si="11"/>
        <v>0</v>
      </c>
      <c r="BQ41" s="560"/>
      <c r="BS41" s="560" t="str">
        <f t="shared" si="4"/>
        <v/>
      </c>
      <c r="BT41" s="560"/>
      <c r="BU41" s="560">
        <f t="shared" si="5"/>
        <v>0</v>
      </c>
      <c r="BV41" s="560"/>
      <c r="CA41" s="1169">
        <f t="shared" si="12"/>
        <v>0</v>
      </c>
      <c r="CB41" s="1169"/>
    </row>
    <row r="42" spans="2:80" s="72" customFormat="1" ht="15" customHeight="1">
      <c r="B42" s="121"/>
      <c r="C42" s="86" t="s">
        <v>83</v>
      </c>
      <c r="D42" s="792" t="str">
        <f>IF($AW$13=1,"",IF(CNGE_2026_M3_Secc1!$AH$388=CNGE_2026_M3_Secc1!$AJ$388,"",IF(CNGE_2026_M3_Secc1!D415="","",CNGE_2026_M3_Secc1!D415)))</f>
        <v/>
      </c>
      <c r="E42" s="793"/>
      <c r="F42" s="793"/>
      <c r="G42" s="794"/>
      <c r="H42" s="570" t="str">
        <f>IF($AW$13=1,"",IF(CNGE_2026_M3_Secc1!$AH$388=CNGE_2026_M3_Secc1!$AJ$388,"",IF(CNGE_2026_M3_Secc1!K415="","",CNGE_2026_M3_Secc1!K415)))</f>
        <v/>
      </c>
      <c r="I42" s="572"/>
      <c r="J42" s="830"/>
      <c r="K42" s="562"/>
      <c r="L42" s="831"/>
      <c r="M42" s="570" t="str">
        <f>IFERROR(VLOOKUP(O42,Presentación!$AL$8:$AM$586,2,FALSE),"")</f>
        <v/>
      </c>
      <c r="N42" s="572"/>
      <c r="O42" s="763"/>
      <c r="P42" s="764"/>
      <c r="Q42" s="765"/>
      <c r="R42" s="763"/>
      <c r="S42" s="764"/>
      <c r="T42" s="765"/>
      <c r="U42" s="830"/>
      <c r="V42" s="562"/>
      <c r="W42" s="831"/>
      <c r="X42" s="85" t="s">
        <v>529</v>
      </c>
      <c r="Y42" s="830"/>
      <c r="Z42" s="562"/>
      <c r="AA42" s="831"/>
      <c r="AB42" s="830"/>
      <c r="AC42" s="562"/>
      <c r="AD42" s="831"/>
      <c r="AE42" s="830"/>
      <c r="AF42" s="562"/>
      <c r="AG42" s="831"/>
      <c r="AH42" s="830"/>
      <c r="AI42" s="562"/>
      <c r="AJ42" s="831"/>
      <c r="AK42" s="830"/>
      <c r="AL42" s="831"/>
      <c r="AP42" s="1200">
        <f>IF(CNGE_2026_M3_Secc1!$AH$388=CNGE_2026_M3_Secc1!$AJ$388,0,IF(OR(CNGE_2026_M3_Secc1!M415="",CNGE_2026_M3_Secc1!M415=1),0,1))</f>
        <v>0</v>
      </c>
      <c r="AQ42" s="1201"/>
      <c r="AS42" s="1169">
        <f t="shared" si="6"/>
        <v>0</v>
      </c>
      <c r="AT42" s="1169"/>
      <c r="AU42" s="1169">
        <f t="shared" si="7"/>
        <v>0</v>
      </c>
      <c r="AV42" s="1169"/>
      <c r="AX42" s="699">
        <f t="shared" si="0"/>
        <v>0</v>
      </c>
      <c r="AY42" s="696"/>
      <c r="AZ42" s="699">
        <f t="shared" si="1"/>
        <v>0</v>
      </c>
      <c r="BA42" s="700"/>
      <c r="BB42" s="699">
        <f t="shared" si="2"/>
        <v>0</v>
      </c>
      <c r="BC42" s="700"/>
      <c r="BD42" s="699" t="str">
        <f t="shared" si="3"/>
        <v/>
      </c>
      <c r="BE42" s="700"/>
      <c r="BF42" s="1170" t="b">
        <f>IF(
   OR(AB42="",AB42="NS",AB42="24 hrs",AB42="00:00 - 24:00",AB42="00:00-24:00",AB42="0:00 - 24:00",AB42="0:00-24:00"),
   TRUE,
   AND(
      NOT(ISERROR(FIND(":",TRIM(AX42)))),
      ISNUMBER(VALUE(LEFT(TRIM(AX42),FIND(":",TRIM(AX42))-1))),
      ISNUMBER(VALUE(RIGHT(TRIM(AX42),LEN(TRIM(AX42))-FIND(":",TRIM(AX42))))),
      VALUE(LEFT(TRIM(AX42),FIND(":",TRIM(AX42))-1))&gt;=0,
      VALUE(LEFT(TRIM(AX42),FIND(":",TRIM(AX42))-1))&lt;=23,
      VALUE(RIGHT(TRIM(AX42),LEN(TRIM(AX42))-FIND(":",TRIM(AX42))))&gt;=0,
      VALUE(RIGHT(TRIM(AX42),LEN(TRIM(AX42))-FIND(":",TRIM(AX42))))&lt;=59,
      ISNUMBER(VALUE(TRIM(AX42))),
      VALUE(TRIM(AX42))&gt;=0,
      VALUE(TRIM(AX42))&lt;1,
      NOT(ISERROR(FIND(":",TRIM(AZ42)))),
      ISNUMBER(VALUE(LEFT(TRIM(AZ42),FIND(":",TRIM(AZ42))-1))),
      ISNUMBER(VALUE(RIGHT(TRIM(AZ42),LEN(TRIM(AZ42))-FIND(":",TRIM(AZ42))))),
      VALUE(LEFT(TRIM(AZ42),FIND(":",TRIM(AZ42))-1))&gt;=0,
      VALUE(LEFT(TRIM(AZ42),FIND(":",TRIM(AZ42))-1))&lt;=23,
      VALUE(RIGHT(TRIM(AZ42),LEN(TRIM(AZ42))-FIND(":",TRIM(AZ42))))&gt;=0,
      VALUE(RIGHT(TRIM(AZ42),LEN(TRIM(AZ42))-FIND(":",TRIM(AZ42))))&lt;=59,
      ISNUMBER(VALUE(TRIM(AZ42))),
      VALUE(TRIM(AZ42))&gt;=0,
      VALUE(TRIM(AZ42))&lt;1,
      VALUE(TRIM(AX42))&lt;VALUE(TRIM(AZ42)),
      IF(
         OR(TRIM(BB42)="",TRIM(BD42)=""),
         TRUE,
         AND(
            NOT(ISERROR(FIND(":",TRIM(BB42)))),
            ISNUMBER(VALUE(LEFT(TRIM(BB42),FIND(":",TRIM(BB42))-1))),
            ISNUMBER(VALUE(RIGHT(TRIM(BB42),LEN(TRIM(BB42))-FIND(":",TRIM(BB42))))),
            VALUE(LEFT(TRIM(BB42),FIND(":",TRIM(BB42))-1))&gt;=0,
            VALUE(LEFT(TRIM(BB42),FIND(":",TRIM(BB42))-1))&lt;=23,
            VALUE(RIGHT(TRIM(BB42),LEN(TRIM(BB42))-FIND(":",TRIM(BB42))))&gt;=0,
            VALUE(RIGHT(TRIM(BB42),LEN(TRIM(BB42))-FIND(":",TRIM(BB42))))&lt;=59,
            ISNUMBER(VALUE(TRIM(BB42))),
            VALUE(TRIM(BB42))&gt;=0,
            VALUE(TRIM(BB42))&lt;1,
            NOT(ISERROR(FIND(":",TRIM(BD42)))),
            ISNUMBER(VALUE(LEFT(TRIM(BD42),FIND(":",TRIM(BD42))-1))),
            ISNUMBER(VALUE(RIGHT(TRIM(BD42),LEN(TRIM(BD42))-FIND(":",TRIM(BD42))))),
            VALUE(LEFT(TRIM(BD42),FIND(":",TRIM(BD42))-1))&gt;=0,
            VALUE(LEFT(TRIM(BD42),FIND(":",TRIM(BD42))-1))&lt;=23,
            VALUE(RIGHT(TRIM(BD42),LEN(TRIM(BD42))-FIND(":",TRIM(BD42))))&gt;=0,
            VALUE(RIGHT(TRIM(BD42),LEN(TRIM(BD42))-FIND(":",TRIM(BD42))))&lt;=59,
            ISNUMBER(VALUE(TRIM(BD42))),
            VALUE(TRIM(BD42))&gt;=0,
            VALUE(TRIM(BD42))&lt;1,
            VALUE(TRIM(BB42))&lt;VALUE(TRIM(BD42)),
            IF(
               NOT(ISERROR(FIND("(",#REF!))),
               TRUE,
               VALUE(TRIM(AZ42))&lt;=VALUE(TRIM(BB42))
            )
         )
      )
   )
)</f>
        <v>1</v>
      </c>
      <c r="BG42" s="1171"/>
      <c r="BH42" s="560">
        <f t="shared" si="8"/>
        <v>0</v>
      </c>
      <c r="BI42" s="560"/>
      <c r="BK42" s="510">
        <f t="shared" si="9"/>
        <v>0</v>
      </c>
      <c r="BL42" s="505"/>
      <c r="BN42" s="1161">
        <f t="shared" si="10"/>
        <v>0</v>
      </c>
      <c r="BO42" s="1161"/>
      <c r="BP42" s="560">
        <f t="shared" si="11"/>
        <v>0</v>
      </c>
      <c r="BQ42" s="560"/>
      <c r="BS42" s="560" t="str">
        <f t="shared" si="4"/>
        <v/>
      </c>
      <c r="BT42" s="560"/>
      <c r="BU42" s="560">
        <f t="shared" si="5"/>
        <v>0</v>
      </c>
      <c r="BV42" s="560"/>
      <c r="CA42" s="1169">
        <f t="shared" si="12"/>
        <v>0</v>
      </c>
      <c r="CB42" s="1169"/>
    </row>
    <row r="43" spans="2:80" s="72" customFormat="1" ht="15" customHeight="1">
      <c r="B43" s="121"/>
      <c r="C43" s="86" t="s">
        <v>84</v>
      </c>
      <c r="D43" s="792" t="str">
        <f>IF($AW$13=1,"",IF(CNGE_2026_M3_Secc1!$AH$388=CNGE_2026_M3_Secc1!$AJ$388,"",IF(CNGE_2026_M3_Secc1!D416="","",CNGE_2026_M3_Secc1!D416)))</f>
        <v/>
      </c>
      <c r="E43" s="793"/>
      <c r="F43" s="793"/>
      <c r="G43" s="794"/>
      <c r="H43" s="570" t="str">
        <f>IF($AW$13=1,"",IF(CNGE_2026_M3_Secc1!$AH$388=CNGE_2026_M3_Secc1!$AJ$388,"",IF(CNGE_2026_M3_Secc1!K416="","",CNGE_2026_M3_Secc1!K416)))</f>
        <v/>
      </c>
      <c r="I43" s="572"/>
      <c r="J43" s="830"/>
      <c r="K43" s="562"/>
      <c r="L43" s="831"/>
      <c r="M43" s="570" t="str">
        <f>IFERROR(VLOOKUP(O43,Presentación!$AL$8:$AM$586,2,FALSE),"")</f>
        <v/>
      </c>
      <c r="N43" s="572"/>
      <c r="O43" s="763"/>
      <c r="P43" s="764"/>
      <c r="Q43" s="765"/>
      <c r="R43" s="763"/>
      <c r="S43" s="764"/>
      <c r="T43" s="765"/>
      <c r="U43" s="830"/>
      <c r="V43" s="562"/>
      <c r="W43" s="831"/>
      <c r="X43" s="85" t="s">
        <v>529</v>
      </c>
      <c r="Y43" s="830"/>
      <c r="Z43" s="562"/>
      <c r="AA43" s="831"/>
      <c r="AB43" s="830"/>
      <c r="AC43" s="562"/>
      <c r="AD43" s="831"/>
      <c r="AE43" s="830"/>
      <c r="AF43" s="562"/>
      <c r="AG43" s="831"/>
      <c r="AH43" s="830"/>
      <c r="AI43" s="562"/>
      <c r="AJ43" s="831"/>
      <c r="AK43" s="830"/>
      <c r="AL43" s="831"/>
      <c r="AP43" s="1200">
        <f>IF(CNGE_2026_M3_Secc1!$AH$388=CNGE_2026_M3_Secc1!$AJ$388,0,IF(OR(CNGE_2026_M3_Secc1!M416="",CNGE_2026_M3_Secc1!M416=1),0,1))</f>
        <v>0</v>
      </c>
      <c r="AQ43" s="1201"/>
      <c r="AS43" s="1169">
        <f t="shared" si="6"/>
        <v>0</v>
      </c>
      <c r="AT43" s="1169"/>
      <c r="AU43" s="1169">
        <f t="shared" si="7"/>
        <v>0</v>
      </c>
      <c r="AV43" s="1169"/>
      <c r="AX43" s="699">
        <f t="shared" si="0"/>
        <v>0</v>
      </c>
      <c r="AY43" s="696"/>
      <c r="AZ43" s="699">
        <f t="shared" si="1"/>
        <v>0</v>
      </c>
      <c r="BA43" s="700"/>
      <c r="BB43" s="699">
        <f t="shared" si="2"/>
        <v>0</v>
      </c>
      <c r="BC43" s="700"/>
      <c r="BD43" s="699" t="str">
        <f t="shared" si="3"/>
        <v/>
      </c>
      <c r="BE43" s="700"/>
      <c r="BF43" s="1170" t="b">
        <f>IF(
   OR(AB43="",AB43="NS",AB43="24 hrs",AB43="00:00 - 24:00",AB43="00:00-24:00",AB43="0:00 - 24:00",AB43="0:00-24:00"),
   TRUE,
   AND(
      NOT(ISERROR(FIND(":",TRIM(AX43)))),
      ISNUMBER(VALUE(LEFT(TRIM(AX43),FIND(":",TRIM(AX43))-1))),
      ISNUMBER(VALUE(RIGHT(TRIM(AX43),LEN(TRIM(AX43))-FIND(":",TRIM(AX43))))),
      VALUE(LEFT(TRIM(AX43),FIND(":",TRIM(AX43))-1))&gt;=0,
      VALUE(LEFT(TRIM(AX43),FIND(":",TRIM(AX43))-1))&lt;=23,
      VALUE(RIGHT(TRIM(AX43),LEN(TRIM(AX43))-FIND(":",TRIM(AX43))))&gt;=0,
      VALUE(RIGHT(TRIM(AX43),LEN(TRIM(AX43))-FIND(":",TRIM(AX43))))&lt;=59,
      ISNUMBER(VALUE(TRIM(AX43))),
      VALUE(TRIM(AX43))&gt;=0,
      VALUE(TRIM(AX43))&lt;1,
      NOT(ISERROR(FIND(":",TRIM(AZ43)))),
      ISNUMBER(VALUE(LEFT(TRIM(AZ43),FIND(":",TRIM(AZ43))-1))),
      ISNUMBER(VALUE(RIGHT(TRIM(AZ43),LEN(TRIM(AZ43))-FIND(":",TRIM(AZ43))))),
      VALUE(LEFT(TRIM(AZ43),FIND(":",TRIM(AZ43))-1))&gt;=0,
      VALUE(LEFT(TRIM(AZ43),FIND(":",TRIM(AZ43))-1))&lt;=23,
      VALUE(RIGHT(TRIM(AZ43),LEN(TRIM(AZ43))-FIND(":",TRIM(AZ43))))&gt;=0,
      VALUE(RIGHT(TRIM(AZ43),LEN(TRIM(AZ43))-FIND(":",TRIM(AZ43))))&lt;=59,
      ISNUMBER(VALUE(TRIM(AZ43))),
      VALUE(TRIM(AZ43))&gt;=0,
      VALUE(TRIM(AZ43))&lt;1,
      VALUE(TRIM(AX43))&lt;VALUE(TRIM(AZ43)),
      IF(
         OR(TRIM(BB43)="",TRIM(BD43)=""),
         TRUE,
         AND(
            NOT(ISERROR(FIND(":",TRIM(BB43)))),
            ISNUMBER(VALUE(LEFT(TRIM(BB43),FIND(":",TRIM(BB43))-1))),
            ISNUMBER(VALUE(RIGHT(TRIM(BB43),LEN(TRIM(BB43))-FIND(":",TRIM(BB43))))),
            VALUE(LEFT(TRIM(BB43),FIND(":",TRIM(BB43))-1))&gt;=0,
            VALUE(LEFT(TRIM(BB43),FIND(":",TRIM(BB43))-1))&lt;=23,
            VALUE(RIGHT(TRIM(BB43),LEN(TRIM(BB43))-FIND(":",TRIM(BB43))))&gt;=0,
            VALUE(RIGHT(TRIM(BB43),LEN(TRIM(BB43))-FIND(":",TRIM(BB43))))&lt;=59,
            ISNUMBER(VALUE(TRIM(BB43))),
            VALUE(TRIM(BB43))&gt;=0,
            VALUE(TRIM(BB43))&lt;1,
            NOT(ISERROR(FIND(":",TRIM(BD43)))),
            ISNUMBER(VALUE(LEFT(TRIM(BD43),FIND(":",TRIM(BD43))-1))),
            ISNUMBER(VALUE(RIGHT(TRIM(BD43),LEN(TRIM(BD43))-FIND(":",TRIM(BD43))))),
            VALUE(LEFT(TRIM(BD43),FIND(":",TRIM(BD43))-1))&gt;=0,
            VALUE(LEFT(TRIM(BD43),FIND(":",TRIM(BD43))-1))&lt;=23,
            VALUE(RIGHT(TRIM(BD43),LEN(TRIM(BD43))-FIND(":",TRIM(BD43))))&gt;=0,
            VALUE(RIGHT(TRIM(BD43),LEN(TRIM(BD43))-FIND(":",TRIM(BD43))))&lt;=59,
            ISNUMBER(VALUE(TRIM(BD43))),
            VALUE(TRIM(BD43))&gt;=0,
            VALUE(TRIM(BD43))&lt;1,
            VALUE(TRIM(BB43))&lt;VALUE(TRIM(BD43)),
            IF(
               NOT(ISERROR(FIND("(",#REF!))),
               TRUE,
               VALUE(TRIM(AZ43))&lt;=VALUE(TRIM(BB43))
            )
         )
      )
   )
)</f>
        <v>1</v>
      </c>
      <c r="BG43" s="1171"/>
      <c r="BH43" s="560">
        <f t="shared" si="8"/>
        <v>0</v>
      </c>
      <c r="BI43" s="560"/>
      <c r="BK43" s="510">
        <f t="shared" si="9"/>
        <v>0</v>
      </c>
      <c r="BL43" s="505"/>
      <c r="BN43" s="1161">
        <f t="shared" si="10"/>
        <v>0</v>
      </c>
      <c r="BO43" s="1161"/>
      <c r="BP43" s="560">
        <f t="shared" si="11"/>
        <v>0</v>
      </c>
      <c r="BQ43" s="560"/>
      <c r="BS43" s="560" t="str">
        <f t="shared" si="4"/>
        <v/>
      </c>
      <c r="BT43" s="560"/>
      <c r="BU43" s="560">
        <f t="shared" si="5"/>
        <v>0</v>
      </c>
      <c r="BV43" s="560"/>
      <c r="CA43" s="1169">
        <f t="shared" si="12"/>
        <v>0</v>
      </c>
      <c r="CB43" s="1169"/>
    </row>
    <row r="44" spans="2:80" s="72" customFormat="1" ht="15" customHeight="1">
      <c r="B44" s="121"/>
      <c r="C44" s="86" t="s">
        <v>85</v>
      </c>
      <c r="D44" s="792" t="str">
        <f>IF($AW$13=1,"",IF(CNGE_2026_M3_Secc1!$AH$388=CNGE_2026_M3_Secc1!$AJ$388,"",IF(CNGE_2026_M3_Secc1!D417="","",CNGE_2026_M3_Secc1!D417)))</f>
        <v/>
      </c>
      <c r="E44" s="793"/>
      <c r="F44" s="793"/>
      <c r="G44" s="794"/>
      <c r="H44" s="570" t="str">
        <f>IF($AW$13=1,"",IF(CNGE_2026_M3_Secc1!$AH$388=CNGE_2026_M3_Secc1!$AJ$388,"",IF(CNGE_2026_M3_Secc1!K417="","",CNGE_2026_M3_Secc1!K417)))</f>
        <v/>
      </c>
      <c r="I44" s="572"/>
      <c r="J44" s="830"/>
      <c r="K44" s="562"/>
      <c r="L44" s="831"/>
      <c r="M44" s="570" t="str">
        <f>IFERROR(VLOOKUP(O44,Presentación!$AL$8:$AM$586,2,FALSE),"")</f>
        <v/>
      </c>
      <c r="N44" s="572"/>
      <c r="O44" s="763"/>
      <c r="P44" s="764"/>
      <c r="Q44" s="765"/>
      <c r="R44" s="763"/>
      <c r="S44" s="764"/>
      <c r="T44" s="765"/>
      <c r="U44" s="830"/>
      <c r="V44" s="562"/>
      <c r="W44" s="831"/>
      <c r="X44" s="85" t="s">
        <v>529</v>
      </c>
      <c r="Y44" s="830"/>
      <c r="Z44" s="562"/>
      <c r="AA44" s="831"/>
      <c r="AB44" s="830"/>
      <c r="AC44" s="562"/>
      <c r="AD44" s="831"/>
      <c r="AE44" s="830"/>
      <c r="AF44" s="562"/>
      <c r="AG44" s="831"/>
      <c r="AH44" s="830"/>
      <c r="AI44" s="562"/>
      <c r="AJ44" s="831"/>
      <c r="AK44" s="830"/>
      <c r="AL44" s="831"/>
      <c r="AP44" s="1200">
        <f>IF(CNGE_2026_M3_Secc1!$AH$388=CNGE_2026_M3_Secc1!$AJ$388,0,IF(OR(CNGE_2026_M3_Secc1!M417="",CNGE_2026_M3_Secc1!M417=1),0,1))</f>
        <v>0</v>
      </c>
      <c r="AQ44" s="1201"/>
      <c r="AS44" s="1169">
        <f t="shared" si="6"/>
        <v>0</v>
      </c>
      <c r="AT44" s="1169"/>
      <c r="AU44" s="1169">
        <f t="shared" si="7"/>
        <v>0</v>
      </c>
      <c r="AV44" s="1169"/>
      <c r="AX44" s="699">
        <f t="shared" si="0"/>
        <v>0</v>
      </c>
      <c r="AY44" s="696"/>
      <c r="AZ44" s="699">
        <f t="shared" si="1"/>
        <v>0</v>
      </c>
      <c r="BA44" s="700"/>
      <c r="BB44" s="699">
        <f t="shared" si="2"/>
        <v>0</v>
      </c>
      <c r="BC44" s="700"/>
      <c r="BD44" s="699" t="str">
        <f t="shared" si="3"/>
        <v/>
      </c>
      <c r="BE44" s="700"/>
      <c r="BF44" s="1170" t="b">
        <f>IF(
   OR(AB44="",AB44="NS",AB44="24 hrs",AB44="00:00 - 24:00",AB44="00:00-24:00",AB44="0:00 - 24:00",AB44="0:00-24:00"),
   TRUE,
   AND(
      NOT(ISERROR(FIND(":",TRIM(AX44)))),
      ISNUMBER(VALUE(LEFT(TRIM(AX44),FIND(":",TRIM(AX44))-1))),
      ISNUMBER(VALUE(RIGHT(TRIM(AX44),LEN(TRIM(AX44))-FIND(":",TRIM(AX44))))),
      VALUE(LEFT(TRIM(AX44),FIND(":",TRIM(AX44))-1))&gt;=0,
      VALUE(LEFT(TRIM(AX44),FIND(":",TRIM(AX44))-1))&lt;=23,
      VALUE(RIGHT(TRIM(AX44),LEN(TRIM(AX44))-FIND(":",TRIM(AX44))))&gt;=0,
      VALUE(RIGHT(TRIM(AX44),LEN(TRIM(AX44))-FIND(":",TRIM(AX44))))&lt;=59,
      ISNUMBER(VALUE(TRIM(AX44))),
      VALUE(TRIM(AX44))&gt;=0,
      VALUE(TRIM(AX44))&lt;1,
      NOT(ISERROR(FIND(":",TRIM(AZ44)))),
      ISNUMBER(VALUE(LEFT(TRIM(AZ44),FIND(":",TRIM(AZ44))-1))),
      ISNUMBER(VALUE(RIGHT(TRIM(AZ44),LEN(TRIM(AZ44))-FIND(":",TRIM(AZ44))))),
      VALUE(LEFT(TRIM(AZ44),FIND(":",TRIM(AZ44))-1))&gt;=0,
      VALUE(LEFT(TRIM(AZ44),FIND(":",TRIM(AZ44))-1))&lt;=23,
      VALUE(RIGHT(TRIM(AZ44),LEN(TRIM(AZ44))-FIND(":",TRIM(AZ44))))&gt;=0,
      VALUE(RIGHT(TRIM(AZ44),LEN(TRIM(AZ44))-FIND(":",TRIM(AZ44))))&lt;=59,
      ISNUMBER(VALUE(TRIM(AZ44))),
      VALUE(TRIM(AZ44))&gt;=0,
      VALUE(TRIM(AZ44))&lt;1,
      VALUE(TRIM(AX44))&lt;VALUE(TRIM(AZ44)),
      IF(
         OR(TRIM(BB44)="",TRIM(BD44)=""),
         TRUE,
         AND(
            NOT(ISERROR(FIND(":",TRIM(BB44)))),
            ISNUMBER(VALUE(LEFT(TRIM(BB44),FIND(":",TRIM(BB44))-1))),
            ISNUMBER(VALUE(RIGHT(TRIM(BB44),LEN(TRIM(BB44))-FIND(":",TRIM(BB44))))),
            VALUE(LEFT(TRIM(BB44),FIND(":",TRIM(BB44))-1))&gt;=0,
            VALUE(LEFT(TRIM(BB44),FIND(":",TRIM(BB44))-1))&lt;=23,
            VALUE(RIGHT(TRIM(BB44),LEN(TRIM(BB44))-FIND(":",TRIM(BB44))))&gt;=0,
            VALUE(RIGHT(TRIM(BB44),LEN(TRIM(BB44))-FIND(":",TRIM(BB44))))&lt;=59,
            ISNUMBER(VALUE(TRIM(BB44))),
            VALUE(TRIM(BB44))&gt;=0,
            VALUE(TRIM(BB44))&lt;1,
            NOT(ISERROR(FIND(":",TRIM(BD44)))),
            ISNUMBER(VALUE(LEFT(TRIM(BD44),FIND(":",TRIM(BD44))-1))),
            ISNUMBER(VALUE(RIGHT(TRIM(BD44),LEN(TRIM(BD44))-FIND(":",TRIM(BD44))))),
            VALUE(LEFT(TRIM(BD44),FIND(":",TRIM(BD44))-1))&gt;=0,
            VALUE(LEFT(TRIM(BD44),FIND(":",TRIM(BD44))-1))&lt;=23,
            VALUE(RIGHT(TRIM(BD44),LEN(TRIM(BD44))-FIND(":",TRIM(BD44))))&gt;=0,
            VALUE(RIGHT(TRIM(BD44),LEN(TRIM(BD44))-FIND(":",TRIM(BD44))))&lt;=59,
            ISNUMBER(VALUE(TRIM(BD44))),
            VALUE(TRIM(BD44))&gt;=0,
            VALUE(TRIM(BD44))&lt;1,
            VALUE(TRIM(BB44))&lt;VALUE(TRIM(BD44)),
            IF(
               NOT(ISERROR(FIND("(",#REF!))),
               TRUE,
               VALUE(TRIM(AZ44))&lt;=VALUE(TRIM(BB44))
            )
         )
      )
   )
)</f>
        <v>1</v>
      </c>
      <c r="BG44" s="1171"/>
      <c r="BH44" s="560">
        <f t="shared" si="8"/>
        <v>0</v>
      </c>
      <c r="BI44" s="560"/>
      <c r="BK44" s="510">
        <f t="shared" si="9"/>
        <v>0</v>
      </c>
      <c r="BL44" s="505"/>
      <c r="BN44" s="1161">
        <f t="shared" si="10"/>
        <v>0</v>
      </c>
      <c r="BO44" s="1161"/>
      <c r="BP44" s="560">
        <f t="shared" si="11"/>
        <v>0</v>
      </c>
      <c r="BQ44" s="560"/>
      <c r="BS44" s="560" t="str">
        <f t="shared" si="4"/>
        <v/>
      </c>
      <c r="BT44" s="560"/>
      <c r="BU44" s="560">
        <f t="shared" si="5"/>
        <v>0</v>
      </c>
      <c r="BV44" s="560"/>
      <c r="CA44" s="1169">
        <f t="shared" si="12"/>
        <v>0</v>
      </c>
      <c r="CB44" s="1169"/>
    </row>
    <row r="45" spans="2:80" s="72" customFormat="1" ht="15" customHeight="1">
      <c r="B45" s="121"/>
      <c r="C45" s="86" t="s">
        <v>86</v>
      </c>
      <c r="D45" s="792" t="str">
        <f>IF($AW$13=1,"",IF(CNGE_2026_M3_Secc1!$AH$388=CNGE_2026_M3_Secc1!$AJ$388,"",IF(CNGE_2026_M3_Secc1!D418="","",CNGE_2026_M3_Secc1!D418)))</f>
        <v/>
      </c>
      <c r="E45" s="793"/>
      <c r="F45" s="793"/>
      <c r="G45" s="794"/>
      <c r="H45" s="570" t="str">
        <f>IF($AW$13=1,"",IF(CNGE_2026_M3_Secc1!$AH$388=CNGE_2026_M3_Secc1!$AJ$388,"",IF(CNGE_2026_M3_Secc1!K418="","",CNGE_2026_M3_Secc1!K418)))</f>
        <v/>
      </c>
      <c r="I45" s="572"/>
      <c r="J45" s="830"/>
      <c r="K45" s="562"/>
      <c r="L45" s="831"/>
      <c r="M45" s="570" t="str">
        <f>IFERROR(VLOOKUP(O45,Presentación!$AL$8:$AM$586,2,FALSE),"")</f>
        <v/>
      </c>
      <c r="N45" s="572"/>
      <c r="O45" s="763"/>
      <c r="P45" s="764"/>
      <c r="Q45" s="765"/>
      <c r="R45" s="763"/>
      <c r="S45" s="764"/>
      <c r="T45" s="765"/>
      <c r="U45" s="830"/>
      <c r="V45" s="562"/>
      <c r="W45" s="831"/>
      <c r="X45" s="85" t="s">
        <v>529</v>
      </c>
      <c r="Y45" s="830"/>
      <c r="Z45" s="562"/>
      <c r="AA45" s="831"/>
      <c r="AB45" s="830"/>
      <c r="AC45" s="562"/>
      <c r="AD45" s="831"/>
      <c r="AE45" s="830"/>
      <c r="AF45" s="562"/>
      <c r="AG45" s="831"/>
      <c r="AH45" s="830"/>
      <c r="AI45" s="562"/>
      <c r="AJ45" s="831"/>
      <c r="AK45" s="830"/>
      <c r="AL45" s="831"/>
      <c r="AP45" s="1200">
        <f>IF(CNGE_2026_M3_Secc1!$AH$388=CNGE_2026_M3_Secc1!$AJ$388,0,IF(OR(CNGE_2026_M3_Secc1!M418="",CNGE_2026_M3_Secc1!M418=1),0,1))</f>
        <v>0</v>
      </c>
      <c r="AQ45" s="1201"/>
      <c r="AS45" s="1169">
        <f t="shared" si="6"/>
        <v>0</v>
      </c>
      <c r="AT45" s="1169"/>
      <c r="AU45" s="1169">
        <f t="shared" si="7"/>
        <v>0</v>
      </c>
      <c r="AV45" s="1169"/>
      <c r="AX45" s="699">
        <f t="shared" si="0"/>
        <v>0</v>
      </c>
      <c r="AY45" s="696"/>
      <c r="AZ45" s="699">
        <f t="shared" si="1"/>
        <v>0</v>
      </c>
      <c r="BA45" s="700"/>
      <c r="BB45" s="699">
        <f t="shared" si="2"/>
        <v>0</v>
      </c>
      <c r="BC45" s="700"/>
      <c r="BD45" s="699" t="str">
        <f t="shared" si="3"/>
        <v/>
      </c>
      <c r="BE45" s="700"/>
      <c r="BF45" s="1170" t="b">
        <f>IF(
   OR(AB45="",AB45="NS",AB45="24 hrs",AB45="00:00 - 24:00",AB45="00:00-24:00",AB45="0:00 - 24:00",AB45="0:00-24:00"),
   TRUE,
   AND(
      NOT(ISERROR(FIND(":",TRIM(AX45)))),
      ISNUMBER(VALUE(LEFT(TRIM(AX45),FIND(":",TRIM(AX45))-1))),
      ISNUMBER(VALUE(RIGHT(TRIM(AX45),LEN(TRIM(AX45))-FIND(":",TRIM(AX45))))),
      VALUE(LEFT(TRIM(AX45),FIND(":",TRIM(AX45))-1))&gt;=0,
      VALUE(LEFT(TRIM(AX45),FIND(":",TRIM(AX45))-1))&lt;=23,
      VALUE(RIGHT(TRIM(AX45),LEN(TRIM(AX45))-FIND(":",TRIM(AX45))))&gt;=0,
      VALUE(RIGHT(TRIM(AX45),LEN(TRIM(AX45))-FIND(":",TRIM(AX45))))&lt;=59,
      ISNUMBER(VALUE(TRIM(AX45))),
      VALUE(TRIM(AX45))&gt;=0,
      VALUE(TRIM(AX45))&lt;1,
      NOT(ISERROR(FIND(":",TRIM(AZ45)))),
      ISNUMBER(VALUE(LEFT(TRIM(AZ45),FIND(":",TRIM(AZ45))-1))),
      ISNUMBER(VALUE(RIGHT(TRIM(AZ45),LEN(TRIM(AZ45))-FIND(":",TRIM(AZ45))))),
      VALUE(LEFT(TRIM(AZ45),FIND(":",TRIM(AZ45))-1))&gt;=0,
      VALUE(LEFT(TRIM(AZ45),FIND(":",TRIM(AZ45))-1))&lt;=23,
      VALUE(RIGHT(TRIM(AZ45),LEN(TRIM(AZ45))-FIND(":",TRIM(AZ45))))&gt;=0,
      VALUE(RIGHT(TRIM(AZ45),LEN(TRIM(AZ45))-FIND(":",TRIM(AZ45))))&lt;=59,
      ISNUMBER(VALUE(TRIM(AZ45))),
      VALUE(TRIM(AZ45))&gt;=0,
      VALUE(TRIM(AZ45))&lt;1,
      VALUE(TRIM(AX45))&lt;VALUE(TRIM(AZ45)),
      IF(
         OR(TRIM(BB45)="",TRIM(BD45)=""),
         TRUE,
         AND(
            NOT(ISERROR(FIND(":",TRIM(BB45)))),
            ISNUMBER(VALUE(LEFT(TRIM(BB45),FIND(":",TRIM(BB45))-1))),
            ISNUMBER(VALUE(RIGHT(TRIM(BB45),LEN(TRIM(BB45))-FIND(":",TRIM(BB45))))),
            VALUE(LEFT(TRIM(BB45),FIND(":",TRIM(BB45))-1))&gt;=0,
            VALUE(LEFT(TRIM(BB45),FIND(":",TRIM(BB45))-1))&lt;=23,
            VALUE(RIGHT(TRIM(BB45),LEN(TRIM(BB45))-FIND(":",TRIM(BB45))))&gt;=0,
            VALUE(RIGHT(TRIM(BB45),LEN(TRIM(BB45))-FIND(":",TRIM(BB45))))&lt;=59,
            ISNUMBER(VALUE(TRIM(BB45))),
            VALUE(TRIM(BB45))&gt;=0,
            VALUE(TRIM(BB45))&lt;1,
            NOT(ISERROR(FIND(":",TRIM(BD45)))),
            ISNUMBER(VALUE(LEFT(TRIM(BD45),FIND(":",TRIM(BD45))-1))),
            ISNUMBER(VALUE(RIGHT(TRIM(BD45),LEN(TRIM(BD45))-FIND(":",TRIM(BD45))))),
            VALUE(LEFT(TRIM(BD45),FIND(":",TRIM(BD45))-1))&gt;=0,
            VALUE(LEFT(TRIM(BD45),FIND(":",TRIM(BD45))-1))&lt;=23,
            VALUE(RIGHT(TRIM(BD45),LEN(TRIM(BD45))-FIND(":",TRIM(BD45))))&gt;=0,
            VALUE(RIGHT(TRIM(BD45),LEN(TRIM(BD45))-FIND(":",TRIM(BD45))))&lt;=59,
            ISNUMBER(VALUE(TRIM(BD45))),
            VALUE(TRIM(BD45))&gt;=0,
            VALUE(TRIM(BD45))&lt;1,
            VALUE(TRIM(BB45))&lt;VALUE(TRIM(BD45)),
            IF(
               NOT(ISERROR(FIND("(",#REF!))),
               TRUE,
               VALUE(TRIM(AZ45))&lt;=VALUE(TRIM(BB45))
            )
         )
      )
   )
)</f>
        <v>1</v>
      </c>
      <c r="BG45" s="1171"/>
      <c r="BH45" s="560">
        <f t="shared" si="8"/>
        <v>0</v>
      </c>
      <c r="BI45" s="560"/>
      <c r="BK45" s="510">
        <f t="shared" si="9"/>
        <v>0</v>
      </c>
      <c r="BL45" s="505"/>
      <c r="BN45" s="1161">
        <f t="shared" si="10"/>
        <v>0</v>
      </c>
      <c r="BO45" s="1161"/>
      <c r="BP45" s="560">
        <f t="shared" si="11"/>
        <v>0</v>
      </c>
      <c r="BQ45" s="560"/>
      <c r="BS45" s="560" t="str">
        <f t="shared" si="4"/>
        <v/>
      </c>
      <c r="BT45" s="560"/>
      <c r="BU45" s="560">
        <f t="shared" si="5"/>
        <v>0</v>
      </c>
      <c r="BV45" s="560"/>
      <c r="CA45" s="1169">
        <f t="shared" si="12"/>
        <v>0</v>
      </c>
      <c r="CB45" s="1169"/>
    </row>
    <row r="46" spans="2:80" s="72" customFormat="1" ht="15" customHeight="1">
      <c r="B46" s="121"/>
      <c r="C46" s="86" t="s">
        <v>87</v>
      </c>
      <c r="D46" s="792" t="str">
        <f>IF($AW$13=1,"",IF(CNGE_2026_M3_Secc1!$AH$388=CNGE_2026_M3_Secc1!$AJ$388,"",IF(CNGE_2026_M3_Secc1!D419="","",CNGE_2026_M3_Secc1!D419)))</f>
        <v/>
      </c>
      <c r="E46" s="793"/>
      <c r="F46" s="793"/>
      <c r="G46" s="794"/>
      <c r="H46" s="570" t="str">
        <f>IF($AW$13=1,"",IF(CNGE_2026_M3_Secc1!$AH$388=CNGE_2026_M3_Secc1!$AJ$388,"",IF(CNGE_2026_M3_Secc1!K419="","",CNGE_2026_M3_Secc1!K419)))</f>
        <v/>
      </c>
      <c r="I46" s="572"/>
      <c r="J46" s="830"/>
      <c r="K46" s="562"/>
      <c r="L46" s="831"/>
      <c r="M46" s="570" t="str">
        <f>IFERROR(VLOOKUP(O46,Presentación!$AL$8:$AM$586,2,FALSE),"")</f>
        <v/>
      </c>
      <c r="N46" s="572"/>
      <c r="O46" s="763"/>
      <c r="P46" s="764"/>
      <c r="Q46" s="765"/>
      <c r="R46" s="763"/>
      <c r="S46" s="764"/>
      <c r="T46" s="765"/>
      <c r="U46" s="830"/>
      <c r="V46" s="562"/>
      <c r="W46" s="831"/>
      <c r="X46" s="85" t="s">
        <v>529</v>
      </c>
      <c r="Y46" s="830"/>
      <c r="Z46" s="562"/>
      <c r="AA46" s="831"/>
      <c r="AB46" s="830"/>
      <c r="AC46" s="562"/>
      <c r="AD46" s="831"/>
      <c r="AE46" s="830"/>
      <c r="AF46" s="562"/>
      <c r="AG46" s="831"/>
      <c r="AH46" s="830"/>
      <c r="AI46" s="562"/>
      <c r="AJ46" s="831"/>
      <c r="AK46" s="830"/>
      <c r="AL46" s="831"/>
      <c r="AP46" s="1200">
        <f>IF(CNGE_2026_M3_Secc1!$AH$388=CNGE_2026_M3_Secc1!$AJ$388,0,IF(OR(CNGE_2026_M3_Secc1!M419="",CNGE_2026_M3_Secc1!M419=1),0,1))</f>
        <v>0</v>
      </c>
      <c r="AQ46" s="1201"/>
      <c r="AS46" s="1169">
        <f t="shared" si="6"/>
        <v>0</v>
      </c>
      <c r="AT46" s="1169"/>
      <c r="AU46" s="1169">
        <f t="shared" si="7"/>
        <v>0</v>
      </c>
      <c r="AV46" s="1169"/>
      <c r="AX46" s="699">
        <f t="shared" si="0"/>
        <v>0</v>
      </c>
      <c r="AY46" s="696"/>
      <c r="AZ46" s="699">
        <f t="shared" si="1"/>
        <v>0</v>
      </c>
      <c r="BA46" s="700"/>
      <c r="BB46" s="699">
        <f t="shared" si="2"/>
        <v>0</v>
      </c>
      <c r="BC46" s="700"/>
      <c r="BD46" s="699" t="str">
        <f t="shared" si="3"/>
        <v/>
      </c>
      <c r="BE46" s="700"/>
      <c r="BF46" s="1170" t="b">
        <f>IF(
   OR(AB46="",AB46="NS",AB46="24 hrs",AB46="00:00 - 24:00",AB46="00:00-24:00",AB46="0:00 - 24:00",AB46="0:00-24:00"),
   TRUE,
   AND(
      NOT(ISERROR(FIND(":",TRIM(AX46)))),
      ISNUMBER(VALUE(LEFT(TRIM(AX46),FIND(":",TRIM(AX46))-1))),
      ISNUMBER(VALUE(RIGHT(TRIM(AX46),LEN(TRIM(AX46))-FIND(":",TRIM(AX46))))),
      VALUE(LEFT(TRIM(AX46),FIND(":",TRIM(AX46))-1))&gt;=0,
      VALUE(LEFT(TRIM(AX46),FIND(":",TRIM(AX46))-1))&lt;=23,
      VALUE(RIGHT(TRIM(AX46),LEN(TRIM(AX46))-FIND(":",TRIM(AX46))))&gt;=0,
      VALUE(RIGHT(TRIM(AX46),LEN(TRIM(AX46))-FIND(":",TRIM(AX46))))&lt;=59,
      ISNUMBER(VALUE(TRIM(AX46))),
      VALUE(TRIM(AX46))&gt;=0,
      VALUE(TRIM(AX46))&lt;1,
      NOT(ISERROR(FIND(":",TRIM(AZ46)))),
      ISNUMBER(VALUE(LEFT(TRIM(AZ46),FIND(":",TRIM(AZ46))-1))),
      ISNUMBER(VALUE(RIGHT(TRIM(AZ46),LEN(TRIM(AZ46))-FIND(":",TRIM(AZ46))))),
      VALUE(LEFT(TRIM(AZ46),FIND(":",TRIM(AZ46))-1))&gt;=0,
      VALUE(LEFT(TRIM(AZ46),FIND(":",TRIM(AZ46))-1))&lt;=23,
      VALUE(RIGHT(TRIM(AZ46),LEN(TRIM(AZ46))-FIND(":",TRIM(AZ46))))&gt;=0,
      VALUE(RIGHT(TRIM(AZ46),LEN(TRIM(AZ46))-FIND(":",TRIM(AZ46))))&lt;=59,
      ISNUMBER(VALUE(TRIM(AZ46))),
      VALUE(TRIM(AZ46))&gt;=0,
      VALUE(TRIM(AZ46))&lt;1,
      VALUE(TRIM(AX46))&lt;VALUE(TRIM(AZ46)),
      IF(
         OR(TRIM(BB46)="",TRIM(BD46)=""),
         TRUE,
         AND(
            NOT(ISERROR(FIND(":",TRIM(BB46)))),
            ISNUMBER(VALUE(LEFT(TRIM(BB46),FIND(":",TRIM(BB46))-1))),
            ISNUMBER(VALUE(RIGHT(TRIM(BB46),LEN(TRIM(BB46))-FIND(":",TRIM(BB46))))),
            VALUE(LEFT(TRIM(BB46),FIND(":",TRIM(BB46))-1))&gt;=0,
            VALUE(LEFT(TRIM(BB46),FIND(":",TRIM(BB46))-1))&lt;=23,
            VALUE(RIGHT(TRIM(BB46),LEN(TRIM(BB46))-FIND(":",TRIM(BB46))))&gt;=0,
            VALUE(RIGHT(TRIM(BB46),LEN(TRIM(BB46))-FIND(":",TRIM(BB46))))&lt;=59,
            ISNUMBER(VALUE(TRIM(BB46))),
            VALUE(TRIM(BB46))&gt;=0,
            VALUE(TRIM(BB46))&lt;1,
            NOT(ISERROR(FIND(":",TRIM(BD46)))),
            ISNUMBER(VALUE(LEFT(TRIM(BD46),FIND(":",TRIM(BD46))-1))),
            ISNUMBER(VALUE(RIGHT(TRIM(BD46),LEN(TRIM(BD46))-FIND(":",TRIM(BD46))))),
            VALUE(LEFT(TRIM(BD46),FIND(":",TRIM(BD46))-1))&gt;=0,
            VALUE(LEFT(TRIM(BD46),FIND(":",TRIM(BD46))-1))&lt;=23,
            VALUE(RIGHT(TRIM(BD46),LEN(TRIM(BD46))-FIND(":",TRIM(BD46))))&gt;=0,
            VALUE(RIGHT(TRIM(BD46),LEN(TRIM(BD46))-FIND(":",TRIM(BD46))))&lt;=59,
            ISNUMBER(VALUE(TRIM(BD46))),
            VALUE(TRIM(BD46))&gt;=0,
            VALUE(TRIM(BD46))&lt;1,
            VALUE(TRIM(BB46))&lt;VALUE(TRIM(BD46)),
            IF(
               NOT(ISERROR(FIND("(",#REF!))),
               TRUE,
               VALUE(TRIM(AZ46))&lt;=VALUE(TRIM(BB46))
            )
         )
      )
   )
)</f>
        <v>1</v>
      </c>
      <c r="BG46" s="1171"/>
      <c r="BH46" s="560">
        <f t="shared" si="8"/>
        <v>0</v>
      </c>
      <c r="BI46" s="560"/>
      <c r="BK46" s="510">
        <f t="shared" si="9"/>
        <v>0</v>
      </c>
      <c r="BL46" s="505"/>
      <c r="BN46" s="1161">
        <f t="shared" si="10"/>
        <v>0</v>
      </c>
      <c r="BO46" s="1161"/>
      <c r="BP46" s="560">
        <f t="shared" si="11"/>
        <v>0</v>
      </c>
      <c r="BQ46" s="560"/>
      <c r="BS46" s="560" t="str">
        <f t="shared" si="4"/>
        <v/>
      </c>
      <c r="BT46" s="560"/>
      <c r="BU46" s="560">
        <f t="shared" si="5"/>
        <v>0</v>
      </c>
      <c r="BV46" s="560"/>
      <c r="CA46" s="1169">
        <f t="shared" si="12"/>
        <v>0</v>
      </c>
      <c r="CB46" s="1169"/>
    </row>
    <row r="47" spans="2:80" s="72" customFormat="1" ht="15" customHeight="1">
      <c r="B47" s="121"/>
      <c r="C47" s="86" t="s">
        <v>88</v>
      </c>
      <c r="D47" s="792" t="str">
        <f>IF($AW$13=1,"",IF(CNGE_2026_M3_Secc1!$AH$388=CNGE_2026_M3_Secc1!$AJ$388,"",IF(CNGE_2026_M3_Secc1!D420="","",CNGE_2026_M3_Secc1!D420)))</f>
        <v/>
      </c>
      <c r="E47" s="793"/>
      <c r="F47" s="793"/>
      <c r="G47" s="794"/>
      <c r="H47" s="570" t="str">
        <f>IF($AW$13=1,"",IF(CNGE_2026_M3_Secc1!$AH$388=CNGE_2026_M3_Secc1!$AJ$388,"",IF(CNGE_2026_M3_Secc1!K420="","",CNGE_2026_M3_Secc1!K420)))</f>
        <v/>
      </c>
      <c r="I47" s="572"/>
      <c r="J47" s="830"/>
      <c r="K47" s="562"/>
      <c r="L47" s="831"/>
      <c r="M47" s="570" t="str">
        <f>IFERROR(VLOOKUP(O47,Presentación!$AL$8:$AM$586,2,FALSE),"")</f>
        <v/>
      </c>
      <c r="N47" s="572"/>
      <c r="O47" s="763"/>
      <c r="P47" s="764"/>
      <c r="Q47" s="765"/>
      <c r="R47" s="763"/>
      <c r="S47" s="764"/>
      <c r="T47" s="765"/>
      <c r="U47" s="830"/>
      <c r="V47" s="562"/>
      <c r="W47" s="831"/>
      <c r="X47" s="85" t="s">
        <v>529</v>
      </c>
      <c r="Y47" s="830"/>
      <c r="Z47" s="562"/>
      <c r="AA47" s="831"/>
      <c r="AB47" s="830"/>
      <c r="AC47" s="562"/>
      <c r="AD47" s="831"/>
      <c r="AE47" s="830"/>
      <c r="AF47" s="562"/>
      <c r="AG47" s="831"/>
      <c r="AH47" s="830"/>
      <c r="AI47" s="562"/>
      <c r="AJ47" s="831"/>
      <c r="AK47" s="830"/>
      <c r="AL47" s="831"/>
      <c r="AP47" s="1200">
        <f>IF(CNGE_2026_M3_Secc1!$AH$388=CNGE_2026_M3_Secc1!$AJ$388,0,IF(OR(CNGE_2026_M3_Secc1!M420="",CNGE_2026_M3_Secc1!M420=1),0,1))</f>
        <v>0</v>
      </c>
      <c r="AQ47" s="1201"/>
      <c r="AS47" s="1169">
        <f t="shared" si="6"/>
        <v>0</v>
      </c>
      <c r="AT47" s="1169"/>
      <c r="AU47" s="1169">
        <f t="shared" si="7"/>
        <v>0</v>
      </c>
      <c r="AV47" s="1169"/>
      <c r="AX47" s="699">
        <f t="shared" si="0"/>
        <v>0</v>
      </c>
      <c r="AY47" s="696"/>
      <c r="AZ47" s="699">
        <f t="shared" si="1"/>
        <v>0</v>
      </c>
      <c r="BA47" s="700"/>
      <c r="BB47" s="699">
        <f t="shared" si="2"/>
        <v>0</v>
      </c>
      <c r="BC47" s="700"/>
      <c r="BD47" s="699" t="str">
        <f t="shared" si="3"/>
        <v/>
      </c>
      <c r="BE47" s="700"/>
      <c r="BF47" s="1170" t="b">
        <f>IF(
   OR(AB47="",AB47="NS",AB47="24 hrs",AB47="00:00 - 24:00",AB47="00:00-24:00",AB47="0:00 - 24:00",AB47="0:00-24:00"),
   TRUE,
   AND(
      NOT(ISERROR(FIND(":",TRIM(AX47)))),
      ISNUMBER(VALUE(LEFT(TRIM(AX47),FIND(":",TRIM(AX47))-1))),
      ISNUMBER(VALUE(RIGHT(TRIM(AX47),LEN(TRIM(AX47))-FIND(":",TRIM(AX47))))),
      VALUE(LEFT(TRIM(AX47),FIND(":",TRIM(AX47))-1))&gt;=0,
      VALUE(LEFT(TRIM(AX47),FIND(":",TRIM(AX47))-1))&lt;=23,
      VALUE(RIGHT(TRIM(AX47),LEN(TRIM(AX47))-FIND(":",TRIM(AX47))))&gt;=0,
      VALUE(RIGHT(TRIM(AX47),LEN(TRIM(AX47))-FIND(":",TRIM(AX47))))&lt;=59,
      ISNUMBER(VALUE(TRIM(AX47))),
      VALUE(TRIM(AX47))&gt;=0,
      VALUE(TRIM(AX47))&lt;1,
      NOT(ISERROR(FIND(":",TRIM(AZ47)))),
      ISNUMBER(VALUE(LEFT(TRIM(AZ47),FIND(":",TRIM(AZ47))-1))),
      ISNUMBER(VALUE(RIGHT(TRIM(AZ47),LEN(TRIM(AZ47))-FIND(":",TRIM(AZ47))))),
      VALUE(LEFT(TRIM(AZ47),FIND(":",TRIM(AZ47))-1))&gt;=0,
      VALUE(LEFT(TRIM(AZ47),FIND(":",TRIM(AZ47))-1))&lt;=23,
      VALUE(RIGHT(TRIM(AZ47),LEN(TRIM(AZ47))-FIND(":",TRIM(AZ47))))&gt;=0,
      VALUE(RIGHT(TRIM(AZ47),LEN(TRIM(AZ47))-FIND(":",TRIM(AZ47))))&lt;=59,
      ISNUMBER(VALUE(TRIM(AZ47))),
      VALUE(TRIM(AZ47))&gt;=0,
      VALUE(TRIM(AZ47))&lt;1,
      VALUE(TRIM(AX47))&lt;VALUE(TRIM(AZ47)),
      IF(
         OR(TRIM(BB47)="",TRIM(BD47)=""),
         TRUE,
         AND(
            NOT(ISERROR(FIND(":",TRIM(BB47)))),
            ISNUMBER(VALUE(LEFT(TRIM(BB47),FIND(":",TRIM(BB47))-1))),
            ISNUMBER(VALUE(RIGHT(TRIM(BB47),LEN(TRIM(BB47))-FIND(":",TRIM(BB47))))),
            VALUE(LEFT(TRIM(BB47),FIND(":",TRIM(BB47))-1))&gt;=0,
            VALUE(LEFT(TRIM(BB47),FIND(":",TRIM(BB47))-1))&lt;=23,
            VALUE(RIGHT(TRIM(BB47),LEN(TRIM(BB47))-FIND(":",TRIM(BB47))))&gt;=0,
            VALUE(RIGHT(TRIM(BB47),LEN(TRIM(BB47))-FIND(":",TRIM(BB47))))&lt;=59,
            ISNUMBER(VALUE(TRIM(BB47))),
            VALUE(TRIM(BB47))&gt;=0,
            VALUE(TRIM(BB47))&lt;1,
            NOT(ISERROR(FIND(":",TRIM(BD47)))),
            ISNUMBER(VALUE(LEFT(TRIM(BD47),FIND(":",TRIM(BD47))-1))),
            ISNUMBER(VALUE(RIGHT(TRIM(BD47),LEN(TRIM(BD47))-FIND(":",TRIM(BD47))))),
            VALUE(LEFT(TRIM(BD47),FIND(":",TRIM(BD47))-1))&gt;=0,
            VALUE(LEFT(TRIM(BD47),FIND(":",TRIM(BD47))-1))&lt;=23,
            VALUE(RIGHT(TRIM(BD47),LEN(TRIM(BD47))-FIND(":",TRIM(BD47))))&gt;=0,
            VALUE(RIGHT(TRIM(BD47),LEN(TRIM(BD47))-FIND(":",TRIM(BD47))))&lt;=59,
            ISNUMBER(VALUE(TRIM(BD47))),
            VALUE(TRIM(BD47))&gt;=0,
            VALUE(TRIM(BD47))&lt;1,
            VALUE(TRIM(BB47))&lt;VALUE(TRIM(BD47)),
            IF(
               NOT(ISERROR(FIND("(",#REF!))),
               TRUE,
               VALUE(TRIM(AZ47))&lt;=VALUE(TRIM(BB47))
            )
         )
      )
   )
)</f>
        <v>1</v>
      </c>
      <c r="BG47" s="1171"/>
      <c r="BH47" s="560">
        <f t="shared" si="8"/>
        <v>0</v>
      </c>
      <c r="BI47" s="560"/>
      <c r="BK47" s="510">
        <f t="shared" si="9"/>
        <v>0</v>
      </c>
      <c r="BL47" s="505"/>
      <c r="BN47" s="1161">
        <f t="shared" si="10"/>
        <v>0</v>
      </c>
      <c r="BO47" s="1161"/>
      <c r="BP47" s="560">
        <f t="shared" si="11"/>
        <v>0</v>
      </c>
      <c r="BQ47" s="560"/>
      <c r="BS47" s="560" t="str">
        <f t="shared" si="4"/>
        <v/>
      </c>
      <c r="BT47" s="560"/>
      <c r="BU47" s="560">
        <f t="shared" si="5"/>
        <v>0</v>
      </c>
      <c r="BV47" s="560"/>
      <c r="CA47" s="1169">
        <f t="shared" si="12"/>
        <v>0</v>
      </c>
      <c r="CB47" s="1169"/>
    </row>
    <row r="48" spans="2:80" s="72" customFormat="1" ht="15" customHeight="1">
      <c r="B48" s="121"/>
      <c r="C48" s="86" t="s">
        <v>89</v>
      </c>
      <c r="D48" s="792" t="str">
        <f>IF($AW$13=1,"",IF(CNGE_2026_M3_Secc1!$AH$388=CNGE_2026_M3_Secc1!$AJ$388,"",IF(CNGE_2026_M3_Secc1!D421="","",CNGE_2026_M3_Secc1!D421)))</f>
        <v/>
      </c>
      <c r="E48" s="793"/>
      <c r="F48" s="793"/>
      <c r="G48" s="794"/>
      <c r="H48" s="570" t="str">
        <f>IF($AW$13=1,"",IF(CNGE_2026_M3_Secc1!$AH$388=CNGE_2026_M3_Secc1!$AJ$388,"",IF(CNGE_2026_M3_Secc1!K421="","",CNGE_2026_M3_Secc1!K421)))</f>
        <v/>
      </c>
      <c r="I48" s="572"/>
      <c r="J48" s="830"/>
      <c r="K48" s="562"/>
      <c r="L48" s="831"/>
      <c r="M48" s="570" t="str">
        <f>IFERROR(VLOOKUP(O48,Presentación!$AL$8:$AM$586,2,FALSE),"")</f>
        <v/>
      </c>
      <c r="N48" s="572"/>
      <c r="O48" s="763"/>
      <c r="P48" s="764"/>
      <c r="Q48" s="765"/>
      <c r="R48" s="763"/>
      <c r="S48" s="764"/>
      <c r="T48" s="765"/>
      <c r="U48" s="830"/>
      <c r="V48" s="562"/>
      <c r="W48" s="831"/>
      <c r="X48" s="85" t="s">
        <v>529</v>
      </c>
      <c r="Y48" s="830"/>
      <c r="Z48" s="562"/>
      <c r="AA48" s="831"/>
      <c r="AB48" s="830"/>
      <c r="AC48" s="562"/>
      <c r="AD48" s="831"/>
      <c r="AE48" s="830"/>
      <c r="AF48" s="562"/>
      <c r="AG48" s="831"/>
      <c r="AH48" s="830"/>
      <c r="AI48" s="562"/>
      <c r="AJ48" s="831"/>
      <c r="AK48" s="830"/>
      <c r="AL48" s="831"/>
      <c r="AP48" s="1200">
        <f>IF(CNGE_2026_M3_Secc1!$AH$388=CNGE_2026_M3_Secc1!$AJ$388,0,IF(OR(CNGE_2026_M3_Secc1!M421="",CNGE_2026_M3_Secc1!M421=1),0,1))</f>
        <v>0</v>
      </c>
      <c r="AQ48" s="1201"/>
      <c r="AS48" s="1169">
        <f t="shared" si="6"/>
        <v>0</v>
      </c>
      <c r="AT48" s="1169"/>
      <c r="AU48" s="1169">
        <f t="shared" si="7"/>
        <v>0</v>
      </c>
      <c r="AV48" s="1169"/>
      <c r="AX48" s="699">
        <f t="shared" si="0"/>
        <v>0</v>
      </c>
      <c r="AY48" s="696"/>
      <c r="AZ48" s="699">
        <f t="shared" si="1"/>
        <v>0</v>
      </c>
      <c r="BA48" s="700"/>
      <c r="BB48" s="699">
        <f t="shared" si="2"/>
        <v>0</v>
      </c>
      <c r="BC48" s="700"/>
      <c r="BD48" s="699" t="str">
        <f t="shared" si="3"/>
        <v/>
      </c>
      <c r="BE48" s="700"/>
      <c r="BF48" s="1170" t="b">
        <f>IF(
   OR(AB48="",AB48="NS",AB48="24 hrs",AB48="00:00 - 24:00",AB48="00:00-24:00",AB48="0:00 - 24:00",AB48="0:00-24:00"),
   TRUE,
   AND(
      NOT(ISERROR(FIND(":",TRIM(AX48)))),
      ISNUMBER(VALUE(LEFT(TRIM(AX48),FIND(":",TRIM(AX48))-1))),
      ISNUMBER(VALUE(RIGHT(TRIM(AX48),LEN(TRIM(AX48))-FIND(":",TRIM(AX48))))),
      VALUE(LEFT(TRIM(AX48),FIND(":",TRIM(AX48))-1))&gt;=0,
      VALUE(LEFT(TRIM(AX48),FIND(":",TRIM(AX48))-1))&lt;=23,
      VALUE(RIGHT(TRIM(AX48),LEN(TRIM(AX48))-FIND(":",TRIM(AX48))))&gt;=0,
      VALUE(RIGHT(TRIM(AX48),LEN(TRIM(AX48))-FIND(":",TRIM(AX48))))&lt;=59,
      ISNUMBER(VALUE(TRIM(AX48))),
      VALUE(TRIM(AX48))&gt;=0,
      VALUE(TRIM(AX48))&lt;1,
      NOT(ISERROR(FIND(":",TRIM(AZ48)))),
      ISNUMBER(VALUE(LEFT(TRIM(AZ48),FIND(":",TRIM(AZ48))-1))),
      ISNUMBER(VALUE(RIGHT(TRIM(AZ48),LEN(TRIM(AZ48))-FIND(":",TRIM(AZ48))))),
      VALUE(LEFT(TRIM(AZ48),FIND(":",TRIM(AZ48))-1))&gt;=0,
      VALUE(LEFT(TRIM(AZ48),FIND(":",TRIM(AZ48))-1))&lt;=23,
      VALUE(RIGHT(TRIM(AZ48),LEN(TRIM(AZ48))-FIND(":",TRIM(AZ48))))&gt;=0,
      VALUE(RIGHT(TRIM(AZ48),LEN(TRIM(AZ48))-FIND(":",TRIM(AZ48))))&lt;=59,
      ISNUMBER(VALUE(TRIM(AZ48))),
      VALUE(TRIM(AZ48))&gt;=0,
      VALUE(TRIM(AZ48))&lt;1,
      VALUE(TRIM(AX48))&lt;VALUE(TRIM(AZ48)),
      IF(
         OR(TRIM(BB48)="",TRIM(BD48)=""),
         TRUE,
         AND(
            NOT(ISERROR(FIND(":",TRIM(BB48)))),
            ISNUMBER(VALUE(LEFT(TRIM(BB48),FIND(":",TRIM(BB48))-1))),
            ISNUMBER(VALUE(RIGHT(TRIM(BB48),LEN(TRIM(BB48))-FIND(":",TRIM(BB48))))),
            VALUE(LEFT(TRIM(BB48),FIND(":",TRIM(BB48))-1))&gt;=0,
            VALUE(LEFT(TRIM(BB48),FIND(":",TRIM(BB48))-1))&lt;=23,
            VALUE(RIGHT(TRIM(BB48),LEN(TRIM(BB48))-FIND(":",TRIM(BB48))))&gt;=0,
            VALUE(RIGHT(TRIM(BB48),LEN(TRIM(BB48))-FIND(":",TRIM(BB48))))&lt;=59,
            ISNUMBER(VALUE(TRIM(BB48))),
            VALUE(TRIM(BB48))&gt;=0,
            VALUE(TRIM(BB48))&lt;1,
            NOT(ISERROR(FIND(":",TRIM(BD48)))),
            ISNUMBER(VALUE(LEFT(TRIM(BD48),FIND(":",TRIM(BD48))-1))),
            ISNUMBER(VALUE(RIGHT(TRIM(BD48),LEN(TRIM(BD48))-FIND(":",TRIM(BD48))))),
            VALUE(LEFT(TRIM(BD48),FIND(":",TRIM(BD48))-1))&gt;=0,
            VALUE(LEFT(TRIM(BD48),FIND(":",TRIM(BD48))-1))&lt;=23,
            VALUE(RIGHT(TRIM(BD48),LEN(TRIM(BD48))-FIND(":",TRIM(BD48))))&gt;=0,
            VALUE(RIGHT(TRIM(BD48),LEN(TRIM(BD48))-FIND(":",TRIM(BD48))))&lt;=59,
            ISNUMBER(VALUE(TRIM(BD48))),
            VALUE(TRIM(BD48))&gt;=0,
            VALUE(TRIM(BD48))&lt;1,
            VALUE(TRIM(BB48))&lt;VALUE(TRIM(BD48)),
            IF(
               NOT(ISERROR(FIND("(",#REF!))),
               TRUE,
               VALUE(TRIM(AZ48))&lt;=VALUE(TRIM(BB48))
            )
         )
      )
   )
)</f>
        <v>1</v>
      </c>
      <c r="BG48" s="1171"/>
      <c r="BH48" s="560">
        <f t="shared" si="8"/>
        <v>0</v>
      </c>
      <c r="BI48" s="560"/>
      <c r="BK48" s="510">
        <f t="shared" si="9"/>
        <v>0</v>
      </c>
      <c r="BL48" s="505"/>
      <c r="BN48" s="1161">
        <f t="shared" si="10"/>
        <v>0</v>
      </c>
      <c r="BO48" s="1161"/>
      <c r="BP48" s="560">
        <f t="shared" si="11"/>
        <v>0</v>
      </c>
      <c r="BQ48" s="560"/>
      <c r="BS48" s="560" t="str">
        <f t="shared" si="4"/>
        <v/>
      </c>
      <c r="BT48" s="560"/>
      <c r="BU48" s="560">
        <f t="shared" si="5"/>
        <v>0</v>
      </c>
      <c r="BV48" s="560"/>
      <c r="CA48" s="1169">
        <f t="shared" si="12"/>
        <v>0</v>
      </c>
      <c r="CB48" s="1169"/>
    </row>
    <row r="49" spans="1:104" s="72" customFormat="1" ht="15" customHeight="1">
      <c r="B49" s="121"/>
      <c r="C49" s="86" t="s">
        <v>90</v>
      </c>
      <c r="D49" s="792" t="str">
        <f>IF($AW$13=1,"",IF(CNGE_2026_M3_Secc1!$AH$388=CNGE_2026_M3_Secc1!$AJ$388,"",IF(CNGE_2026_M3_Secc1!D422="","",CNGE_2026_M3_Secc1!D422)))</f>
        <v/>
      </c>
      <c r="E49" s="793"/>
      <c r="F49" s="793"/>
      <c r="G49" s="794"/>
      <c r="H49" s="570" t="str">
        <f>IF($AW$13=1,"",IF(CNGE_2026_M3_Secc1!$AH$388=CNGE_2026_M3_Secc1!$AJ$388,"",IF(CNGE_2026_M3_Secc1!K422="","",CNGE_2026_M3_Secc1!K422)))</f>
        <v/>
      </c>
      <c r="I49" s="572"/>
      <c r="J49" s="830"/>
      <c r="K49" s="562"/>
      <c r="L49" s="831"/>
      <c r="M49" s="570" t="str">
        <f>IFERROR(VLOOKUP(O49,Presentación!$AL$8:$AM$586,2,FALSE),"")</f>
        <v/>
      </c>
      <c r="N49" s="572"/>
      <c r="O49" s="763"/>
      <c r="P49" s="764"/>
      <c r="Q49" s="765"/>
      <c r="R49" s="763"/>
      <c r="S49" s="764"/>
      <c r="T49" s="765"/>
      <c r="U49" s="830"/>
      <c r="V49" s="562"/>
      <c r="W49" s="831"/>
      <c r="X49" s="85" t="s">
        <v>529</v>
      </c>
      <c r="Y49" s="830"/>
      <c r="Z49" s="562"/>
      <c r="AA49" s="831"/>
      <c r="AB49" s="830"/>
      <c r="AC49" s="562"/>
      <c r="AD49" s="831"/>
      <c r="AE49" s="830"/>
      <c r="AF49" s="562"/>
      <c r="AG49" s="831"/>
      <c r="AH49" s="830"/>
      <c r="AI49" s="562"/>
      <c r="AJ49" s="831"/>
      <c r="AK49" s="830"/>
      <c r="AL49" s="831"/>
      <c r="AP49" s="1200">
        <f>IF(CNGE_2026_M3_Secc1!$AH$388=CNGE_2026_M3_Secc1!$AJ$388,0,IF(OR(CNGE_2026_M3_Secc1!M422="",CNGE_2026_M3_Secc1!M422=1),0,1))</f>
        <v>0</v>
      </c>
      <c r="AQ49" s="1201"/>
      <c r="AS49" s="1169">
        <f t="shared" si="6"/>
        <v>0</v>
      </c>
      <c r="AT49" s="1169"/>
      <c r="AU49" s="1169">
        <f t="shared" si="7"/>
        <v>0</v>
      </c>
      <c r="AV49" s="1169"/>
      <c r="AX49" s="699">
        <f t="shared" si="0"/>
        <v>0</v>
      </c>
      <c r="AY49" s="696"/>
      <c r="AZ49" s="699">
        <f t="shared" si="1"/>
        <v>0</v>
      </c>
      <c r="BA49" s="700"/>
      <c r="BB49" s="699">
        <f t="shared" si="2"/>
        <v>0</v>
      </c>
      <c r="BC49" s="700"/>
      <c r="BD49" s="699" t="str">
        <f t="shared" si="3"/>
        <v/>
      </c>
      <c r="BE49" s="700"/>
      <c r="BF49" s="1170" t="b">
        <f>IF(
   OR(AB49="",AB49="NS",AB49="24 hrs",AB49="00:00 - 24:00",AB49="00:00-24:00",AB49="0:00 - 24:00",AB49="0:00-24:00"),
   TRUE,
   AND(
      NOT(ISERROR(FIND(":",TRIM(AX49)))),
      ISNUMBER(VALUE(LEFT(TRIM(AX49),FIND(":",TRIM(AX49))-1))),
      ISNUMBER(VALUE(RIGHT(TRIM(AX49),LEN(TRIM(AX49))-FIND(":",TRIM(AX49))))),
      VALUE(LEFT(TRIM(AX49),FIND(":",TRIM(AX49))-1))&gt;=0,
      VALUE(LEFT(TRIM(AX49),FIND(":",TRIM(AX49))-1))&lt;=23,
      VALUE(RIGHT(TRIM(AX49),LEN(TRIM(AX49))-FIND(":",TRIM(AX49))))&gt;=0,
      VALUE(RIGHT(TRIM(AX49),LEN(TRIM(AX49))-FIND(":",TRIM(AX49))))&lt;=59,
      ISNUMBER(VALUE(TRIM(AX49))),
      VALUE(TRIM(AX49))&gt;=0,
      VALUE(TRIM(AX49))&lt;1,
      NOT(ISERROR(FIND(":",TRIM(AZ49)))),
      ISNUMBER(VALUE(LEFT(TRIM(AZ49),FIND(":",TRIM(AZ49))-1))),
      ISNUMBER(VALUE(RIGHT(TRIM(AZ49),LEN(TRIM(AZ49))-FIND(":",TRIM(AZ49))))),
      VALUE(LEFT(TRIM(AZ49),FIND(":",TRIM(AZ49))-1))&gt;=0,
      VALUE(LEFT(TRIM(AZ49),FIND(":",TRIM(AZ49))-1))&lt;=23,
      VALUE(RIGHT(TRIM(AZ49),LEN(TRIM(AZ49))-FIND(":",TRIM(AZ49))))&gt;=0,
      VALUE(RIGHT(TRIM(AZ49),LEN(TRIM(AZ49))-FIND(":",TRIM(AZ49))))&lt;=59,
      ISNUMBER(VALUE(TRIM(AZ49))),
      VALUE(TRIM(AZ49))&gt;=0,
      VALUE(TRIM(AZ49))&lt;1,
      VALUE(TRIM(AX49))&lt;VALUE(TRIM(AZ49)),
      IF(
         OR(TRIM(BB49)="",TRIM(BD49)=""),
         TRUE,
         AND(
            NOT(ISERROR(FIND(":",TRIM(BB49)))),
            ISNUMBER(VALUE(LEFT(TRIM(BB49),FIND(":",TRIM(BB49))-1))),
            ISNUMBER(VALUE(RIGHT(TRIM(BB49),LEN(TRIM(BB49))-FIND(":",TRIM(BB49))))),
            VALUE(LEFT(TRIM(BB49),FIND(":",TRIM(BB49))-1))&gt;=0,
            VALUE(LEFT(TRIM(BB49),FIND(":",TRIM(BB49))-1))&lt;=23,
            VALUE(RIGHT(TRIM(BB49),LEN(TRIM(BB49))-FIND(":",TRIM(BB49))))&gt;=0,
            VALUE(RIGHT(TRIM(BB49),LEN(TRIM(BB49))-FIND(":",TRIM(BB49))))&lt;=59,
            ISNUMBER(VALUE(TRIM(BB49))),
            VALUE(TRIM(BB49))&gt;=0,
            VALUE(TRIM(BB49))&lt;1,
            NOT(ISERROR(FIND(":",TRIM(BD49)))),
            ISNUMBER(VALUE(LEFT(TRIM(BD49),FIND(":",TRIM(BD49))-1))),
            ISNUMBER(VALUE(RIGHT(TRIM(BD49),LEN(TRIM(BD49))-FIND(":",TRIM(BD49))))),
            VALUE(LEFT(TRIM(BD49),FIND(":",TRIM(BD49))-1))&gt;=0,
            VALUE(LEFT(TRIM(BD49),FIND(":",TRIM(BD49))-1))&lt;=23,
            VALUE(RIGHT(TRIM(BD49),LEN(TRIM(BD49))-FIND(":",TRIM(BD49))))&gt;=0,
            VALUE(RIGHT(TRIM(BD49),LEN(TRIM(BD49))-FIND(":",TRIM(BD49))))&lt;=59,
            ISNUMBER(VALUE(TRIM(BD49))),
            VALUE(TRIM(BD49))&gt;=0,
            VALUE(TRIM(BD49))&lt;1,
            VALUE(TRIM(BB49))&lt;VALUE(TRIM(BD49)),
            IF(
               NOT(ISERROR(FIND("(",#REF!))),
               TRUE,
               VALUE(TRIM(AZ49))&lt;=VALUE(TRIM(BB49))
            )
         )
      )
   )
)</f>
        <v>1</v>
      </c>
      <c r="BG49" s="1171"/>
      <c r="BH49" s="560">
        <f t="shared" si="8"/>
        <v>0</v>
      </c>
      <c r="BI49" s="560"/>
      <c r="BK49" s="510">
        <f t="shared" si="9"/>
        <v>0</v>
      </c>
      <c r="BL49" s="505"/>
      <c r="BN49" s="1161">
        <f t="shared" si="10"/>
        <v>0</v>
      </c>
      <c r="BO49" s="1161"/>
      <c r="BP49" s="560">
        <f t="shared" si="11"/>
        <v>0</v>
      </c>
      <c r="BQ49" s="560"/>
      <c r="BS49" s="560" t="str">
        <f t="shared" si="4"/>
        <v/>
      </c>
      <c r="BT49" s="560"/>
      <c r="BU49" s="560">
        <f t="shared" si="5"/>
        <v>0</v>
      </c>
      <c r="BV49" s="560"/>
      <c r="CA49" s="1169">
        <f t="shared" si="12"/>
        <v>0</v>
      </c>
      <c r="CB49" s="1169"/>
    </row>
    <row r="50" spans="1:104" s="72" customFormat="1" ht="15" customHeight="1">
      <c r="B50" s="121"/>
      <c r="C50" s="82" t="s">
        <v>91</v>
      </c>
      <c r="D50" s="792" t="str">
        <f>IF($AW$13=1,"",IF(CNGE_2026_M3_Secc1!$AH$388=CNGE_2026_M3_Secc1!$AJ$388,"",IF(CNGE_2026_M3_Secc1!D423="","",CNGE_2026_M3_Secc1!D423)))</f>
        <v/>
      </c>
      <c r="E50" s="793"/>
      <c r="F50" s="793"/>
      <c r="G50" s="794"/>
      <c r="H50" s="570" t="str">
        <f>IF($AW$13=1,"",IF(CNGE_2026_M3_Secc1!$AH$388=CNGE_2026_M3_Secc1!$AJ$388,"",IF(CNGE_2026_M3_Secc1!K423="","",CNGE_2026_M3_Secc1!K423)))</f>
        <v/>
      </c>
      <c r="I50" s="572"/>
      <c r="J50" s="830"/>
      <c r="K50" s="562"/>
      <c r="L50" s="831"/>
      <c r="M50" s="570" t="str">
        <f>IFERROR(VLOOKUP(O50,Presentación!$AL$8:$AM$586,2,FALSE),"")</f>
        <v/>
      </c>
      <c r="N50" s="572"/>
      <c r="O50" s="763"/>
      <c r="P50" s="764"/>
      <c r="Q50" s="765"/>
      <c r="R50" s="763"/>
      <c r="S50" s="764"/>
      <c r="T50" s="765"/>
      <c r="U50" s="830"/>
      <c r="V50" s="562"/>
      <c r="W50" s="831"/>
      <c r="X50" s="85" t="s">
        <v>529</v>
      </c>
      <c r="Y50" s="830"/>
      <c r="Z50" s="562"/>
      <c r="AA50" s="831"/>
      <c r="AB50" s="830"/>
      <c r="AC50" s="562"/>
      <c r="AD50" s="831"/>
      <c r="AE50" s="830"/>
      <c r="AF50" s="562"/>
      <c r="AG50" s="831"/>
      <c r="AH50" s="830"/>
      <c r="AI50" s="562"/>
      <c r="AJ50" s="831"/>
      <c r="AK50" s="830"/>
      <c r="AL50" s="831"/>
      <c r="AP50" s="1200">
        <f>IF(CNGE_2026_M3_Secc1!$AH$388=CNGE_2026_M3_Secc1!$AJ$388,0,IF(OR(CNGE_2026_M3_Secc1!M423="",CNGE_2026_M3_Secc1!M423=1),0,1))</f>
        <v>0</v>
      </c>
      <c r="AQ50" s="1201"/>
      <c r="AS50" s="1169">
        <f t="shared" si="6"/>
        <v>0</v>
      </c>
      <c r="AT50" s="1169"/>
      <c r="AU50" s="1169">
        <f t="shared" si="7"/>
        <v>0</v>
      </c>
      <c r="AV50" s="1169"/>
      <c r="AX50" s="699">
        <f t="shared" si="0"/>
        <v>0</v>
      </c>
      <c r="AY50" s="696"/>
      <c r="AZ50" s="699">
        <f t="shared" si="1"/>
        <v>0</v>
      </c>
      <c r="BA50" s="700"/>
      <c r="BB50" s="699">
        <f t="shared" si="2"/>
        <v>0</v>
      </c>
      <c r="BC50" s="700"/>
      <c r="BD50" s="699" t="str">
        <f t="shared" si="3"/>
        <v/>
      </c>
      <c r="BE50" s="700"/>
      <c r="BF50" s="1170" t="b">
        <f>IF(
   OR(AB50="",AB50="NS",AB50="24 hrs",AB50="00:00 - 24:00",AB50="00:00-24:00",AB50="0:00 - 24:00",AB50="0:00-24:00"),
   TRUE,
   AND(
      NOT(ISERROR(FIND(":",TRIM(AX50)))),
      ISNUMBER(VALUE(LEFT(TRIM(AX50),FIND(":",TRIM(AX50))-1))),
      ISNUMBER(VALUE(RIGHT(TRIM(AX50),LEN(TRIM(AX50))-FIND(":",TRIM(AX50))))),
      VALUE(LEFT(TRIM(AX50),FIND(":",TRIM(AX50))-1))&gt;=0,
      VALUE(LEFT(TRIM(AX50),FIND(":",TRIM(AX50))-1))&lt;=23,
      VALUE(RIGHT(TRIM(AX50),LEN(TRIM(AX50))-FIND(":",TRIM(AX50))))&gt;=0,
      VALUE(RIGHT(TRIM(AX50),LEN(TRIM(AX50))-FIND(":",TRIM(AX50))))&lt;=59,
      ISNUMBER(VALUE(TRIM(AX50))),
      VALUE(TRIM(AX50))&gt;=0,
      VALUE(TRIM(AX50))&lt;1,
      NOT(ISERROR(FIND(":",TRIM(AZ50)))),
      ISNUMBER(VALUE(LEFT(TRIM(AZ50),FIND(":",TRIM(AZ50))-1))),
      ISNUMBER(VALUE(RIGHT(TRIM(AZ50),LEN(TRIM(AZ50))-FIND(":",TRIM(AZ50))))),
      VALUE(LEFT(TRIM(AZ50),FIND(":",TRIM(AZ50))-1))&gt;=0,
      VALUE(LEFT(TRIM(AZ50),FIND(":",TRIM(AZ50))-1))&lt;=23,
      VALUE(RIGHT(TRIM(AZ50),LEN(TRIM(AZ50))-FIND(":",TRIM(AZ50))))&gt;=0,
      VALUE(RIGHT(TRIM(AZ50),LEN(TRIM(AZ50))-FIND(":",TRIM(AZ50))))&lt;=59,
      ISNUMBER(VALUE(TRIM(AZ50))),
      VALUE(TRIM(AZ50))&gt;=0,
      VALUE(TRIM(AZ50))&lt;1,
      VALUE(TRIM(AX50))&lt;VALUE(TRIM(AZ50)),
      IF(
         OR(TRIM(BB50)="",TRIM(BD50)=""),
         TRUE,
         AND(
            NOT(ISERROR(FIND(":",TRIM(BB50)))),
            ISNUMBER(VALUE(LEFT(TRIM(BB50),FIND(":",TRIM(BB50))-1))),
            ISNUMBER(VALUE(RIGHT(TRIM(BB50),LEN(TRIM(BB50))-FIND(":",TRIM(BB50))))),
            VALUE(LEFT(TRIM(BB50),FIND(":",TRIM(BB50))-1))&gt;=0,
            VALUE(LEFT(TRIM(BB50),FIND(":",TRIM(BB50))-1))&lt;=23,
            VALUE(RIGHT(TRIM(BB50),LEN(TRIM(BB50))-FIND(":",TRIM(BB50))))&gt;=0,
            VALUE(RIGHT(TRIM(BB50),LEN(TRIM(BB50))-FIND(":",TRIM(BB50))))&lt;=59,
            ISNUMBER(VALUE(TRIM(BB50))),
            VALUE(TRIM(BB50))&gt;=0,
            VALUE(TRIM(BB50))&lt;1,
            NOT(ISERROR(FIND(":",TRIM(BD50)))),
            ISNUMBER(VALUE(LEFT(TRIM(BD50),FIND(":",TRIM(BD50))-1))),
            ISNUMBER(VALUE(RIGHT(TRIM(BD50),LEN(TRIM(BD50))-FIND(":",TRIM(BD50))))),
            VALUE(LEFT(TRIM(BD50),FIND(":",TRIM(BD50))-1))&gt;=0,
            VALUE(LEFT(TRIM(BD50),FIND(":",TRIM(BD50))-1))&lt;=23,
            VALUE(RIGHT(TRIM(BD50),LEN(TRIM(BD50))-FIND(":",TRIM(BD50))))&gt;=0,
            VALUE(RIGHT(TRIM(BD50),LEN(TRIM(BD50))-FIND(":",TRIM(BD50))))&lt;=59,
            ISNUMBER(VALUE(TRIM(BD50))),
            VALUE(TRIM(BD50))&gt;=0,
            VALUE(TRIM(BD50))&lt;1,
            VALUE(TRIM(BB50))&lt;VALUE(TRIM(BD50)),
            IF(
               NOT(ISERROR(FIND("(",#REF!))),
               TRUE,
               VALUE(TRIM(AZ50))&lt;=VALUE(TRIM(BB50))
            )
         )
      )
   )
)</f>
        <v>1</v>
      </c>
      <c r="BG50" s="1171"/>
      <c r="BH50" s="560">
        <f t="shared" si="8"/>
        <v>0</v>
      </c>
      <c r="BI50" s="560"/>
      <c r="BK50" s="510">
        <f t="shared" si="9"/>
        <v>0</v>
      </c>
      <c r="BL50" s="505"/>
      <c r="BN50" s="1161">
        <f t="shared" si="10"/>
        <v>0</v>
      </c>
      <c r="BO50" s="1161"/>
      <c r="BP50" s="560">
        <f t="shared" si="11"/>
        <v>0</v>
      </c>
      <c r="BQ50" s="560"/>
      <c r="BS50" s="560" t="str">
        <f t="shared" si="4"/>
        <v/>
      </c>
      <c r="BT50" s="560"/>
      <c r="BU50" s="560">
        <f t="shared" si="5"/>
        <v>0</v>
      </c>
      <c r="BV50" s="560"/>
      <c r="CA50" s="1169">
        <f t="shared" si="12"/>
        <v>0</v>
      </c>
      <c r="CB50" s="1169"/>
    </row>
    <row r="51" spans="1:104" s="72" customFormat="1" ht="15" customHeight="1">
      <c r="B51" s="121"/>
      <c r="C51" s="82" t="s">
        <v>92</v>
      </c>
      <c r="D51" s="792" t="str">
        <f>IF($AW$13=1,"",IF(CNGE_2026_M3_Secc1!$AH$388=CNGE_2026_M3_Secc1!$AJ$388,"",IF(CNGE_2026_M3_Secc1!D424="","",CNGE_2026_M3_Secc1!D424)))</f>
        <v/>
      </c>
      <c r="E51" s="793"/>
      <c r="F51" s="793"/>
      <c r="G51" s="794"/>
      <c r="H51" s="570" t="str">
        <f>IF($AW$13=1,"",IF(CNGE_2026_M3_Secc1!$AH$388=CNGE_2026_M3_Secc1!$AJ$388,"",IF(CNGE_2026_M3_Secc1!K424="","",CNGE_2026_M3_Secc1!K424)))</f>
        <v/>
      </c>
      <c r="I51" s="572"/>
      <c r="J51" s="830"/>
      <c r="K51" s="562"/>
      <c r="L51" s="831"/>
      <c r="M51" s="570" t="str">
        <f>IFERROR(VLOOKUP(O51,Presentación!$AL$8:$AM$586,2,FALSE),"")</f>
        <v/>
      </c>
      <c r="N51" s="572"/>
      <c r="O51" s="763"/>
      <c r="P51" s="764"/>
      <c r="Q51" s="765"/>
      <c r="R51" s="763"/>
      <c r="S51" s="764"/>
      <c r="T51" s="765"/>
      <c r="U51" s="830"/>
      <c r="V51" s="562"/>
      <c r="W51" s="831"/>
      <c r="X51" s="85" t="s">
        <v>529</v>
      </c>
      <c r="Y51" s="830"/>
      <c r="Z51" s="562"/>
      <c r="AA51" s="831"/>
      <c r="AB51" s="830"/>
      <c r="AC51" s="562"/>
      <c r="AD51" s="831"/>
      <c r="AE51" s="830"/>
      <c r="AF51" s="562"/>
      <c r="AG51" s="831"/>
      <c r="AH51" s="830"/>
      <c r="AI51" s="562"/>
      <c r="AJ51" s="831"/>
      <c r="AK51" s="830"/>
      <c r="AL51" s="831"/>
      <c r="AP51" s="1200">
        <f>IF(CNGE_2026_M3_Secc1!$AH$388=CNGE_2026_M3_Secc1!$AJ$388,0,IF(OR(CNGE_2026_M3_Secc1!M424="",CNGE_2026_M3_Secc1!M424=1),0,1))</f>
        <v>0</v>
      </c>
      <c r="AQ51" s="1201"/>
      <c r="AS51" s="1169">
        <f t="shared" si="6"/>
        <v>0</v>
      </c>
      <c r="AT51" s="1169"/>
      <c r="AU51" s="1169">
        <f t="shared" si="7"/>
        <v>0</v>
      </c>
      <c r="AV51" s="1169"/>
      <c r="AX51" s="699">
        <f t="shared" si="0"/>
        <v>0</v>
      </c>
      <c r="AY51" s="696"/>
      <c r="AZ51" s="699">
        <f t="shared" si="1"/>
        <v>0</v>
      </c>
      <c r="BA51" s="700"/>
      <c r="BB51" s="699">
        <f t="shared" si="2"/>
        <v>0</v>
      </c>
      <c r="BC51" s="700"/>
      <c r="BD51" s="699" t="str">
        <f t="shared" si="3"/>
        <v/>
      </c>
      <c r="BE51" s="700"/>
      <c r="BF51" s="1170" t="b">
        <f>IF(
   OR(AB51="",AB51="NS",AB51="24 hrs",AB51="00:00 - 24:00",AB51="00:00-24:00",AB51="0:00 - 24:00",AB51="0:00-24:00"),
   TRUE,
   AND(
      NOT(ISERROR(FIND(":",TRIM(AX51)))),
      ISNUMBER(VALUE(LEFT(TRIM(AX51),FIND(":",TRIM(AX51))-1))),
      ISNUMBER(VALUE(RIGHT(TRIM(AX51),LEN(TRIM(AX51))-FIND(":",TRIM(AX51))))),
      VALUE(LEFT(TRIM(AX51),FIND(":",TRIM(AX51))-1))&gt;=0,
      VALUE(LEFT(TRIM(AX51),FIND(":",TRIM(AX51))-1))&lt;=23,
      VALUE(RIGHT(TRIM(AX51),LEN(TRIM(AX51))-FIND(":",TRIM(AX51))))&gt;=0,
      VALUE(RIGHT(TRIM(AX51),LEN(TRIM(AX51))-FIND(":",TRIM(AX51))))&lt;=59,
      ISNUMBER(VALUE(TRIM(AX51))),
      VALUE(TRIM(AX51))&gt;=0,
      VALUE(TRIM(AX51))&lt;1,
      NOT(ISERROR(FIND(":",TRIM(AZ51)))),
      ISNUMBER(VALUE(LEFT(TRIM(AZ51),FIND(":",TRIM(AZ51))-1))),
      ISNUMBER(VALUE(RIGHT(TRIM(AZ51),LEN(TRIM(AZ51))-FIND(":",TRIM(AZ51))))),
      VALUE(LEFT(TRIM(AZ51),FIND(":",TRIM(AZ51))-1))&gt;=0,
      VALUE(LEFT(TRIM(AZ51),FIND(":",TRIM(AZ51))-1))&lt;=23,
      VALUE(RIGHT(TRIM(AZ51),LEN(TRIM(AZ51))-FIND(":",TRIM(AZ51))))&gt;=0,
      VALUE(RIGHT(TRIM(AZ51),LEN(TRIM(AZ51))-FIND(":",TRIM(AZ51))))&lt;=59,
      ISNUMBER(VALUE(TRIM(AZ51))),
      VALUE(TRIM(AZ51))&gt;=0,
      VALUE(TRIM(AZ51))&lt;1,
      VALUE(TRIM(AX51))&lt;VALUE(TRIM(AZ51)),
      IF(
         OR(TRIM(BB51)="",TRIM(BD51)=""),
         TRUE,
         AND(
            NOT(ISERROR(FIND(":",TRIM(BB51)))),
            ISNUMBER(VALUE(LEFT(TRIM(BB51),FIND(":",TRIM(BB51))-1))),
            ISNUMBER(VALUE(RIGHT(TRIM(BB51),LEN(TRIM(BB51))-FIND(":",TRIM(BB51))))),
            VALUE(LEFT(TRIM(BB51),FIND(":",TRIM(BB51))-1))&gt;=0,
            VALUE(LEFT(TRIM(BB51),FIND(":",TRIM(BB51))-1))&lt;=23,
            VALUE(RIGHT(TRIM(BB51),LEN(TRIM(BB51))-FIND(":",TRIM(BB51))))&gt;=0,
            VALUE(RIGHT(TRIM(BB51),LEN(TRIM(BB51))-FIND(":",TRIM(BB51))))&lt;=59,
            ISNUMBER(VALUE(TRIM(BB51))),
            VALUE(TRIM(BB51))&gt;=0,
            VALUE(TRIM(BB51))&lt;1,
            NOT(ISERROR(FIND(":",TRIM(BD51)))),
            ISNUMBER(VALUE(LEFT(TRIM(BD51),FIND(":",TRIM(BD51))-1))),
            ISNUMBER(VALUE(RIGHT(TRIM(BD51),LEN(TRIM(BD51))-FIND(":",TRIM(BD51))))),
            VALUE(LEFT(TRIM(BD51),FIND(":",TRIM(BD51))-1))&gt;=0,
            VALUE(LEFT(TRIM(BD51),FIND(":",TRIM(BD51))-1))&lt;=23,
            VALUE(RIGHT(TRIM(BD51),LEN(TRIM(BD51))-FIND(":",TRIM(BD51))))&gt;=0,
            VALUE(RIGHT(TRIM(BD51),LEN(TRIM(BD51))-FIND(":",TRIM(BD51))))&lt;=59,
            ISNUMBER(VALUE(TRIM(BD51))),
            VALUE(TRIM(BD51))&gt;=0,
            VALUE(TRIM(BD51))&lt;1,
            VALUE(TRIM(BB51))&lt;VALUE(TRIM(BD51)),
            IF(
               NOT(ISERROR(FIND("(",#REF!))),
               TRUE,
               VALUE(TRIM(AZ51))&lt;=VALUE(TRIM(BB51))
            )
         )
      )
   )
)</f>
        <v>1</v>
      </c>
      <c r="BG51" s="1171"/>
      <c r="BH51" s="560">
        <f t="shared" si="8"/>
        <v>0</v>
      </c>
      <c r="BI51" s="560"/>
      <c r="BK51" s="510">
        <f t="shared" si="9"/>
        <v>0</v>
      </c>
      <c r="BL51" s="505"/>
      <c r="BN51" s="1161">
        <f t="shared" si="10"/>
        <v>0</v>
      </c>
      <c r="BO51" s="1161"/>
      <c r="BP51" s="560">
        <f t="shared" si="11"/>
        <v>0</v>
      </c>
      <c r="BQ51" s="560"/>
      <c r="BS51" s="560" t="str">
        <f t="shared" si="4"/>
        <v/>
      </c>
      <c r="BT51" s="560"/>
      <c r="BU51" s="560">
        <f t="shared" si="5"/>
        <v>0</v>
      </c>
      <c r="BV51" s="560"/>
      <c r="CA51" s="1169">
        <f t="shared" si="12"/>
        <v>0</v>
      </c>
      <c r="CB51" s="1169"/>
    </row>
    <row r="52" spans="1:104" s="72" customFormat="1" ht="15" customHeight="1">
      <c r="B52" s="121"/>
      <c r="C52" s="82" t="s">
        <v>93</v>
      </c>
      <c r="D52" s="792" t="str">
        <f>IF($AW$13=1,"",IF(CNGE_2026_M3_Secc1!$AH$388=CNGE_2026_M3_Secc1!$AJ$388,"",IF(CNGE_2026_M3_Secc1!D425="","",CNGE_2026_M3_Secc1!D425)))</f>
        <v/>
      </c>
      <c r="E52" s="793"/>
      <c r="F52" s="793"/>
      <c r="G52" s="794"/>
      <c r="H52" s="570" t="str">
        <f>IF($AW$13=1,"",IF(CNGE_2026_M3_Secc1!$AH$388=CNGE_2026_M3_Secc1!$AJ$388,"",IF(CNGE_2026_M3_Secc1!K425="","",CNGE_2026_M3_Secc1!K425)))</f>
        <v/>
      </c>
      <c r="I52" s="572"/>
      <c r="J52" s="830"/>
      <c r="K52" s="562"/>
      <c r="L52" s="831"/>
      <c r="M52" s="570" t="str">
        <f>IFERROR(VLOOKUP(O52,Presentación!$AL$8:$AM$586,2,FALSE),"")</f>
        <v/>
      </c>
      <c r="N52" s="572"/>
      <c r="O52" s="763"/>
      <c r="P52" s="764"/>
      <c r="Q52" s="765"/>
      <c r="R52" s="763"/>
      <c r="S52" s="764"/>
      <c r="T52" s="765"/>
      <c r="U52" s="830"/>
      <c r="V52" s="562"/>
      <c r="W52" s="831"/>
      <c r="X52" s="85" t="s">
        <v>529</v>
      </c>
      <c r="Y52" s="830"/>
      <c r="Z52" s="562"/>
      <c r="AA52" s="831"/>
      <c r="AB52" s="830"/>
      <c r="AC52" s="562"/>
      <c r="AD52" s="831"/>
      <c r="AE52" s="830"/>
      <c r="AF52" s="562"/>
      <c r="AG52" s="831"/>
      <c r="AH52" s="830"/>
      <c r="AI52" s="562"/>
      <c r="AJ52" s="831"/>
      <c r="AK52" s="830"/>
      <c r="AL52" s="831"/>
      <c r="AP52" s="1200">
        <f>IF(CNGE_2026_M3_Secc1!$AH$388=CNGE_2026_M3_Secc1!$AJ$388,0,IF(OR(CNGE_2026_M3_Secc1!M425="",CNGE_2026_M3_Secc1!M425=1),0,1))</f>
        <v>0</v>
      </c>
      <c r="AQ52" s="1201"/>
      <c r="AS52" s="1169">
        <f t="shared" si="6"/>
        <v>0</v>
      </c>
      <c r="AT52" s="1169"/>
      <c r="AU52" s="1169">
        <f t="shared" si="7"/>
        <v>0</v>
      </c>
      <c r="AV52" s="1169"/>
      <c r="AX52" s="699">
        <f t="shared" si="0"/>
        <v>0</v>
      </c>
      <c r="AY52" s="696"/>
      <c r="AZ52" s="699">
        <f t="shared" si="1"/>
        <v>0</v>
      </c>
      <c r="BA52" s="700"/>
      <c r="BB52" s="699">
        <f t="shared" si="2"/>
        <v>0</v>
      </c>
      <c r="BC52" s="700"/>
      <c r="BD52" s="699" t="str">
        <f t="shared" si="3"/>
        <v/>
      </c>
      <c r="BE52" s="700"/>
      <c r="BF52" s="1170" t="b">
        <f>IF(
   OR(AB52="",AB52="NS",AB52="24 hrs",AB52="00:00 - 24:00",AB52="00:00-24:00",AB52="0:00 - 24:00",AB52="0:00-24:00"),
   TRUE,
   AND(
      NOT(ISERROR(FIND(":",TRIM(AX52)))),
      ISNUMBER(VALUE(LEFT(TRIM(AX52),FIND(":",TRIM(AX52))-1))),
      ISNUMBER(VALUE(RIGHT(TRIM(AX52),LEN(TRIM(AX52))-FIND(":",TRIM(AX52))))),
      VALUE(LEFT(TRIM(AX52),FIND(":",TRIM(AX52))-1))&gt;=0,
      VALUE(LEFT(TRIM(AX52),FIND(":",TRIM(AX52))-1))&lt;=23,
      VALUE(RIGHT(TRIM(AX52),LEN(TRIM(AX52))-FIND(":",TRIM(AX52))))&gt;=0,
      VALUE(RIGHT(TRIM(AX52),LEN(TRIM(AX52))-FIND(":",TRIM(AX52))))&lt;=59,
      ISNUMBER(VALUE(TRIM(AX52))),
      VALUE(TRIM(AX52))&gt;=0,
      VALUE(TRIM(AX52))&lt;1,
      NOT(ISERROR(FIND(":",TRIM(AZ52)))),
      ISNUMBER(VALUE(LEFT(TRIM(AZ52),FIND(":",TRIM(AZ52))-1))),
      ISNUMBER(VALUE(RIGHT(TRIM(AZ52),LEN(TRIM(AZ52))-FIND(":",TRIM(AZ52))))),
      VALUE(LEFT(TRIM(AZ52),FIND(":",TRIM(AZ52))-1))&gt;=0,
      VALUE(LEFT(TRIM(AZ52),FIND(":",TRIM(AZ52))-1))&lt;=23,
      VALUE(RIGHT(TRIM(AZ52),LEN(TRIM(AZ52))-FIND(":",TRIM(AZ52))))&gt;=0,
      VALUE(RIGHT(TRIM(AZ52),LEN(TRIM(AZ52))-FIND(":",TRIM(AZ52))))&lt;=59,
      ISNUMBER(VALUE(TRIM(AZ52))),
      VALUE(TRIM(AZ52))&gt;=0,
      VALUE(TRIM(AZ52))&lt;1,
      VALUE(TRIM(AX52))&lt;VALUE(TRIM(AZ52)),
      IF(
         OR(TRIM(BB52)="",TRIM(BD52)=""),
         TRUE,
         AND(
            NOT(ISERROR(FIND(":",TRIM(BB52)))),
            ISNUMBER(VALUE(LEFT(TRIM(BB52),FIND(":",TRIM(BB52))-1))),
            ISNUMBER(VALUE(RIGHT(TRIM(BB52),LEN(TRIM(BB52))-FIND(":",TRIM(BB52))))),
            VALUE(LEFT(TRIM(BB52),FIND(":",TRIM(BB52))-1))&gt;=0,
            VALUE(LEFT(TRIM(BB52),FIND(":",TRIM(BB52))-1))&lt;=23,
            VALUE(RIGHT(TRIM(BB52),LEN(TRIM(BB52))-FIND(":",TRIM(BB52))))&gt;=0,
            VALUE(RIGHT(TRIM(BB52),LEN(TRIM(BB52))-FIND(":",TRIM(BB52))))&lt;=59,
            ISNUMBER(VALUE(TRIM(BB52))),
            VALUE(TRIM(BB52))&gt;=0,
            VALUE(TRIM(BB52))&lt;1,
            NOT(ISERROR(FIND(":",TRIM(BD52)))),
            ISNUMBER(VALUE(LEFT(TRIM(BD52),FIND(":",TRIM(BD52))-1))),
            ISNUMBER(VALUE(RIGHT(TRIM(BD52),LEN(TRIM(BD52))-FIND(":",TRIM(BD52))))),
            VALUE(LEFT(TRIM(BD52),FIND(":",TRIM(BD52))-1))&gt;=0,
            VALUE(LEFT(TRIM(BD52),FIND(":",TRIM(BD52))-1))&lt;=23,
            VALUE(RIGHT(TRIM(BD52),LEN(TRIM(BD52))-FIND(":",TRIM(BD52))))&gt;=0,
            VALUE(RIGHT(TRIM(BD52),LEN(TRIM(BD52))-FIND(":",TRIM(BD52))))&lt;=59,
            ISNUMBER(VALUE(TRIM(BD52))),
            VALUE(TRIM(BD52))&gt;=0,
            VALUE(TRIM(BD52))&lt;1,
            VALUE(TRIM(BB52))&lt;VALUE(TRIM(BD52)),
            IF(
               NOT(ISERROR(FIND("(",#REF!))),
               TRUE,
               VALUE(TRIM(AZ52))&lt;=VALUE(TRIM(BB52))
            )
         )
      )
   )
)</f>
        <v>1</v>
      </c>
      <c r="BG52" s="1171"/>
      <c r="BH52" s="560">
        <f t="shared" si="8"/>
        <v>0</v>
      </c>
      <c r="BI52" s="560"/>
      <c r="BK52" s="510">
        <f t="shared" si="9"/>
        <v>0</v>
      </c>
      <c r="BL52" s="505"/>
      <c r="BN52" s="1161">
        <f t="shared" si="10"/>
        <v>0</v>
      </c>
      <c r="BO52" s="1161"/>
      <c r="BP52" s="560">
        <f t="shared" si="11"/>
        <v>0</v>
      </c>
      <c r="BQ52" s="560"/>
      <c r="BS52" s="560" t="str">
        <f t="shared" si="4"/>
        <v/>
      </c>
      <c r="BT52" s="560"/>
      <c r="BU52" s="560">
        <f t="shared" si="5"/>
        <v>0</v>
      </c>
      <c r="BV52" s="560"/>
      <c r="CA52" s="1169">
        <f t="shared" si="12"/>
        <v>0</v>
      </c>
      <c r="CB52" s="1169"/>
    </row>
    <row r="53" spans="1:104" s="72" customFormat="1" ht="15" customHeight="1">
      <c r="B53" s="120"/>
      <c r="C53" s="82" t="s">
        <v>94</v>
      </c>
      <c r="D53" s="792" t="str">
        <f>IF($AW$13=1,"",IF(CNGE_2026_M3_Secc1!$AH$388=CNGE_2026_M3_Secc1!$AJ$388,"",IF(CNGE_2026_M3_Secc1!D426="","",CNGE_2026_M3_Secc1!D426)))</f>
        <v/>
      </c>
      <c r="E53" s="793"/>
      <c r="F53" s="793"/>
      <c r="G53" s="794"/>
      <c r="H53" s="570" t="str">
        <f>IF($AW$13=1,"",IF(CNGE_2026_M3_Secc1!$AH$388=CNGE_2026_M3_Secc1!$AJ$388,"",IF(CNGE_2026_M3_Secc1!K426="","",CNGE_2026_M3_Secc1!K426)))</f>
        <v/>
      </c>
      <c r="I53" s="572"/>
      <c r="J53" s="830"/>
      <c r="K53" s="562"/>
      <c r="L53" s="831"/>
      <c r="M53" s="570" t="str">
        <f>IFERROR(VLOOKUP(O53,Presentación!$AL$8:$AM$586,2,FALSE),"")</f>
        <v/>
      </c>
      <c r="N53" s="572"/>
      <c r="O53" s="763"/>
      <c r="P53" s="764"/>
      <c r="Q53" s="765"/>
      <c r="R53" s="763"/>
      <c r="S53" s="764"/>
      <c r="T53" s="765"/>
      <c r="U53" s="830"/>
      <c r="V53" s="562"/>
      <c r="W53" s="831"/>
      <c r="X53" s="85" t="s">
        <v>529</v>
      </c>
      <c r="Y53" s="830"/>
      <c r="Z53" s="562"/>
      <c r="AA53" s="831"/>
      <c r="AB53" s="830"/>
      <c r="AC53" s="562"/>
      <c r="AD53" s="831"/>
      <c r="AE53" s="830"/>
      <c r="AF53" s="562"/>
      <c r="AG53" s="831"/>
      <c r="AH53" s="830"/>
      <c r="AI53" s="562"/>
      <c r="AJ53" s="831"/>
      <c r="AK53" s="830"/>
      <c r="AL53" s="831"/>
      <c r="AP53" s="1200">
        <f>IF(CNGE_2026_M3_Secc1!$AH$388=CNGE_2026_M3_Secc1!$AJ$388,0,IF(OR(CNGE_2026_M3_Secc1!M426="",CNGE_2026_M3_Secc1!M426=1),0,1))</f>
        <v>0</v>
      </c>
      <c r="AQ53" s="1201"/>
      <c r="AS53" s="1169">
        <f t="shared" si="6"/>
        <v>0</v>
      </c>
      <c r="AT53" s="1169"/>
      <c r="AU53" s="1169">
        <f t="shared" si="7"/>
        <v>0</v>
      </c>
      <c r="AV53" s="1169"/>
      <c r="AX53" s="699">
        <f t="shared" si="0"/>
        <v>0</v>
      </c>
      <c r="AY53" s="696"/>
      <c r="AZ53" s="699">
        <f t="shared" si="1"/>
        <v>0</v>
      </c>
      <c r="BA53" s="700"/>
      <c r="BB53" s="699">
        <f t="shared" si="2"/>
        <v>0</v>
      </c>
      <c r="BC53" s="700"/>
      <c r="BD53" s="699" t="str">
        <f t="shared" si="3"/>
        <v/>
      </c>
      <c r="BE53" s="700"/>
      <c r="BF53" s="1170" t="b">
        <f>IF(
   OR(AB53="",AB53="NS",AB53="24 hrs",AB53="00:00 - 24:00",AB53="00:00-24:00",AB53="0:00 - 24:00",AB53="0:00-24:00"),
   TRUE,
   AND(
      NOT(ISERROR(FIND(":",TRIM(AX53)))),
      ISNUMBER(VALUE(LEFT(TRIM(AX53),FIND(":",TRIM(AX53))-1))),
      ISNUMBER(VALUE(RIGHT(TRIM(AX53),LEN(TRIM(AX53))-FIND(":",TRIM(AX53))))),
      VALUE(LEFT(TRIM(AX53),FIND(":",TRIM(AX53))-1))&gt;=0,
      VALUE(LEFT(TRIM(AX53),FIND(":",TRIM(AX53))-1))&lt;=23,
      VALUE(RIGHT(TRIM(AX53),LEN(TRIM(AX53))-FIND(":",TRIM(AX53))))&gt;=0,
      VALUE(RIGHT(TRIM(AX53),LEN(TRIM(AX53))-FIND(":",TRIM(AX53))))&lt;=59,
      ISNUMBER(VALUE(TRIM(AX53))),
      VALUE(TRIM(AX53))&gt;=0,
      VALUE(TRIM(AX53))&lt;1,
      NOT(ISERROR(FIND(":",TRIM(AZ53)))),
      ISNUMBER(VALUE(LEFT(TRIM(AZ53),FIND(":",TRIM(AZ53))-1))),
      ISNUMBER(VALUE(RIGHT(TRIM(AZ53),LEN(TRIM(AZ53))-FIND(":",TRIM(AZ53))))),
      VALUE(LEFT(TRIM(AZ53),FIND(":",TRIM(AZ53))-1))&gt;=0,
      VALUE(LEFT(TRIM(AZ53),FIND(":",TRIM(AZ53))-1))&lt;=23,
      VALUE(RIGHT(TRIM(AZ53),LEN(TRIM(AZ53))-FIND(":",TRIM(AZ53))))&gt;=0,
      VALUE(RIGHT(TRIM(AZ53),LEN(TRIM(AZ53))-FIND(":",TRIM(AZ53))))&lt;=59,
      ISNUMBER(VALUE(TRIM(AZ53))),
      VALUE(TRIM(AZ53))&gt;=0,
      VALUE(TRIM(AZ53))&lt;1,
      VALUE(TRIM(AX53))&lt;VALUE(TRIM(AZ53)),
      IF(
         OR(TRIM(BB53)="",TRIM(BD53)=""),
         TRUE,
         AND(
            NOT(ISERROR(FIND(":",TRIM(BB53)))),
            ISNUMBER(VALUE(LEFT(TRIM(BB53),FIND(":",TRIM(BB53))-1))),
            ISNUMBER(VALUE(RIGHT(TRIM(BB53),LEN(TRIM(BB53))-FIND(":",TRIM(BB53))))),
            VALUE(LEFT(TRIM(BB53),FIND(":",TRIM(BB53))-1))&gt;=0,
            VALUE(LEFT(TRIM(BB53),FIND(":",TRIM(BB53))-1))&lt;=23,
            VALUE(RIGHT(TRIM(BB53),LEN(TRIM(BB53))-FIND(":",TRIM(BB53))))&gt;=0,
            VALUE(RIGHT(TRIM(BB53),LEN(TRIM(BB53))-FIND(":",TRIM(BB53))))&lt;=59,
            ISNUMBER(VALUE(TRIM(BB53))),
            VALUE(TRIM(BB53))&gt;=0,
            VALUE(TRIM(BB53))&lt;1,
            NOT(ISERROR(FIND(":",TRIM(BD53)))),
            ISNUMBER(VALUE(LEFT(TRIM(BD53),FIND(":",TRIM(BD53))-1))),
            ISNUMBER(VALUE(RIGHT(TRIM(BD53),LEN(TRIM(BD53))-FIND(":",TRIM(BD53))))),
            VALUE(LEFT(TRIM(BD53),FIND(":",TRIM(BD53))-1))&gt;=0,
            VALUE(LEFT(TRIM(BD53),FIND(":",TRIM(BD53))-1))&lt;=23,
            VALUE(RIGHT(TRIM(BD53),LEN(TRIM(BD53))-FIND(":",TRIM(BD53))))&gt;=0,
            VALUE(RIGHT(TRIM(BD53),LEN(TRIM(BD53))-FIND(":",TRIM(BD53))))&lt;=59,
            ISNUMBER(VALUE(TRIM(BD53))),
            VALUE(TRIM(BD53))&gt;=0,
            VALUE(TRIM(BD53))&lt;1,
            VALUE(TRIM(BB53))&lt;VALUE(TRIM(BD53)),
            IF(
               NOT(ISERROR(FIND("(",#REF!))),
               TRUE,
               VALUE(TRIM(AZ53))&lt;=VALUE(TRIM(BB53))
            )
         )
      )
   )
)</f>
        <v>1</v>
      </c>
      <c r="BG53" s="1171"/>
      <c r="BH53" s="560">
        <f t="shared" si="8"/>
        <v>0</v>
      </c>
      <c r="BI53" s="560"/>
      <c r="BK53" s="510">
        <f t="shared" si="9"/>
        <v>0</v>
      </c>
      <c r="BL53" s="505"/>
      <c r="BN53" s="1161">
        <f t="shared" si="10"/>
        <v>0</v>
      </c>
      <c r="BO53" s="1161"/>
      <c r="BP53" s="560">
        <f t="shared" si="11"/>
        <v>0</v>
      </c>
      <c r="BQ53" s="560"/>
      <c r="BS53" s="560" t="str">
        <f t="shared" si="4"/>
        <v/>
      </c>
      <c r="BT53" s="560"/>
      <c r="BU53" s="560">
        <f t="shared" si="5"/>
        <v>0</v>
      </c>
      <c r="BV53" s="560"/>
      <c r="CA53" s="1169">
        <f t="shared" si="12"/>
        <v>0</v>
      </c>
      <c r="CB53" s="1169"/>
    </row>
    <row r="54" spans="1:104" s="72" customFormat="1" ht="15" customHeight="1">
      <c r="B54" s="120"/>
      <c r="C54" s="82" t="s">
        <v>95</v>
      </c>
      <c r="D54" s="792" t="str">
        <f>IF($AW$13=1,"",IF(CNGE_2026_M3_Secc1!$AH$388=CNGE_2026_M3_Secc1!$AJ$388,"",IF(CNGE_2026_M3_Secc1!D427="","",CNGE_2026_M3_Secc1!D427)))</f>
        <v/>
      </c>
      <c r="E54" s="793"/>
      <c r="F54" s="793"/>
      <c r="G54" s="794"/>
      <c r="H54" s="570" t="str">
        <f>IF($AW$13=1,"",IF(CNGE_2026_M3_Secc1!$AH$388=CNGE_2026_M3_Secc1!$AJ$388,"",IF(CNGE_2026_M3_Secc1!K427="","",CNGE_2026_M3_Secc1!K427)))</f>
        <v/>
      </c>
      <c r="I54" s="572"/>
      <c r="J54" s="830"/>
      <c r="K54" s="562"/>
      <c r="L54" s="831"/>
      <c r="M54" s="570" t="str">
        <f>IFERROR(VLOOKUP(O54,Presentación!$AL$8:$AM$586,2,FALSE),"")</f>
        <v/>
      </c>
      <c r="N54" s="572"/>
      <c r="O54" s="763"/>
      <c r="P54" s="764"/>
      <c r="Q54" s="765"/>
      <c r="R54" s="763"/>
      <c r="S54" s="764"/>
      <c r="T54" s="765"/>
      <c r="U54" s="830"/>
      <c r="V54" s="562"/>
      <c r="W54" s="831"/>
      <c r="X54" s="85" t="s">
        <v>529</v>
      </c>
      <c r="Y54" s="830"/>
      <c r="Z54" s="562"/>
      <c r="AA54" s="831"/>
      <c r="AB54" s="830"/>
      <c r="AC54" s="562"/>
      <c r="AD54" s="831"/>
      <c r="AE54" s="830"/>
      <c r="AF54" s="562"/>
      <c r="AG54" s="831"/>
      <c r="AH54" s="830"/>
      <c r="AI54" s="562"/>
      <c r="AJ54" s="831"/>
      <c r="AK54" s="830"/>
      <c r="AL54" s="831"/>
      <c r="AP54" s="1200">
        <f>IF(CNGE_2026_M3_Secc1!$AH$388=CNGE_2026_M3_Secc1!$AJ$388,0,IF(OR(CNGE_2026_M3_Secc1!M427="",CNGE_2026_M3_Secc1!M427=1),0,1))</f>
        <v>0</v>
      </c>
      <c r="AQ54" s="1201"/>
      <c r="AS54" s="1169">
        <f t="shared" si="6"/>
        <v>0</v>
      </c>
      <c r="AT54" s="1169"/>
      <c r="AU54" s="1169">
        <f t="shared" si="7"/>
        <v>0</v>
      </c>
      <c r="AV54" s="1169"/>
      <c r="AX54" s="699">
        <f t="shared" si="0"/>
        <v>0</v>
      </c>
      <c r="AY54" s="696"/>
      <c r="AZ54" s="699">
        <f t="shared" si="1"/>
        <v>0</v>
      </c>
      <c r="BA54" s="700"/>
      <c r="BB54" s="699">
        <f t="shared" si="2"/>
        <v>0</v>
      </c>
      <c r="BC54" s="700"/>
      <c r="BD54" s="699" t="str">
        <f t="shared" si="3"/>
        <v/>
      </c>
      <c r="BE54" s="700"/>
      <c r="BF54" s="1170" t="b">
        <f>IF(
   OR(AB54="",AB54="NS",AB54="24 hrs",AB54="00:00 - 24:00",AB54="00:00-24:00",AB54="0:00 - 24:00",AB54="0:00-24:00"),
   TRUE,
   AND(
      NOT(ISERROR(FIND(":",TRIM(AX54)))),
      ISNUMBER(VALUE(LEFT(TRIM(AX54),FIND(":",TRIM(AX54))-1))),
      ISNUMBER(VALUE(RIGHT(TRIM(AX54),LEN(TRIM(AX54))-FIND(":",TRIM(AX54))))),
      VALUE(LEFT(TRIM(AX54),FIND(":",TRIM(AX54))-1))&gt;=0,
      VALUE(LEFT(TRIM(AX54),FIND(":",TRIM(AX54))-1))&lt;=23,
      VALUE(RIGHT(TRIM(AX54),LEN(TRIM(AX54))-FIND(":",TRIM(AX54))))&gt;=0,
      VALUE(RIGHT(TRIM(AX54),LEN(TRIM(AX54))-FIND(":",TRIM(AX54))))&lt;=59,
      ISNUMBER(VALUE(TRIM(AX54))),
      VALUE(TRIM(AX54))&gt;=0,
      VALUE(TRIM(AX54))&lt;1,
      NOT(ISERROR(FIND(":",TRIM(AZ54)))),
      ISNUMBER(VALUE(LEFT(TRIM(AZ54),FIND(":",TRIM(AZ54))-1))),
      ISNUMBER(VALUE(RIGHT(TRIM(AZ54),LEN(TRIM(AZ54))-FIND(":",TRIM(AZ54))))),
      VALUE(LEFT(TRIM(AZ54),FIND(":",TRIM(AZ54))-1))&gt;=0,
      VALUE(LEFT(TRIM(AZ54),FIND(":",TRIM(AZ54))-1))&lt;=23,
      VALUE(RIGHT(TRIM(AZ54),LEN(TRIM(AZ54))-FIND(":",TRIM(AZ54))))&gt;=0,
      VALUE(RIGHT(TRIM(AZ54),LEN(TRIM(AZ54))-FIND(":",TRIM(AZ54))))&lt;=59,
      ISNUMBER(VALUE(TRIM(AZ54))),
      VALUE(TRIM(AZ54))&gt;=0,
      VALUE(TRIM(AZ54))&lt;1,
      VALUE(TRIM(AX54))&lt;VALUE(TRIM(AZ54)),
      IF(
         OR(TRIM(BB54)="",TRIM(BD54)=""),
         TRUE,
         AND(
            NOT(ISERROR(FIND(":",TRIM(BB54)))),
            ISNUMBER(VALUE(LEFT(TRIM(BB54),FIND(":",TRIM(BB54))-1))),
            ISNUMBER(VALUE(RIGHT(TRIM(BB54),LEN(TRIM(BB54))-FIND(":",TRIM(BB54))))),
            VALUE(LEFT(TRIM(BB54),FIND(":",TRIM(BB54))-1))&gt;=0,
            VALUE(LEFT(TRIM(BB54),FIND(":",TRIM(BB54))-1))&lt;=23,
            VALUE(RIGHT(TRIM(BB54),LEN(TRIM(BB54))-FIND(":",TRIM(BB54))))&gt;=0,
            VALUE(RIGHT(TRIM(BB54),LEN(TRIM(BB54))-FIND(":",TRIM(BB54))))&lt;=59,
            ISNUMBER(VALUE(TRIM(BB54))),
            VALUE(TRIM(BB54))&gt;=0,
            VALUE(TRIM(BB54))&lt;1,
            NOT(ISERROR(FIND(":",TRIM(BD54)))),
            ISNUMBER(VALUE(LEFT(TRIM(BD54),FIND(":",TRIM(BD54))-1))),
            ISNUMBER(VALUE(RIGHT(TRIM(BD54),LEN(TRIM(BD54))-FIND(":",TRIM(BD54))))),
            VALUE(LEFT(TRIM(BD54),FIND(":",TRIM(BD54))-1))&gt;=0,
            VALUE(LEFT(TRIM(BD54),FIND(":",TRIM(BD54))-1))&lt;=23,
            VALUE(RIGHT(TRIM(BD54),LEN(TRIM(BD54))-FIND(":",TRIM(BD54))))&gt;=0,
            VALUE(RIGHT(TRIM(BD54),LEN(TRIM(BD54))-FIND(":",TRIM(BD54))))&lt;=59,
            ISNUMBER(VALUE(TRIM(BD54))),
            VALUE(TRIM(BD54))&gt;=0,
            VALUE(TRIM(BD54))&lt;1,
            VALUE(TRIM(BB54))&lt;VALUE(TRIM(BD54)),
            IF(
               NOT(ISERROR(FIND("(",#REF!))),
               TRUE,
               VALUE(TRIM(AZ54))&lt;=VALUE(TRIM(BB54))
            )
         )
      )
   )
)</f>
        <v>1</v>
      </c>
      <c r="BG54" s="1171"/>
      <c r="BH54" s="560">
        <f t="shared" si="8"/>
        <v>0</v>
      </c>
      <c r="BI54" s="560"/>
      <c r="BK54" s="510">
        <f t="shared" si="9"/>
        <v>0</v>
      </c>
      <c r="BL54" s="505"/>
      <c r="BN54" s="1161">
        <f t="shared" si="10"/>
        <v>0</v>
      </c>
      <c r="BO54" s="1161"/>
      <c r="BP54" s="560">
        <f t="shared" si="11"/>
        <v>0</v>
      </c>
      <c r="BQ54" s="560"/>
      <c r="BS54" s="560" t="str">
        <f t="shared" si="4"/>
        <v/>
      </c>
      <c r="BT54" s="560"/>
      <c r="BU54" s="560">
        <f t="shared" si="5"/>
        <v>0</v>
      </c>
      <c r="BV54" s="560"/>
      <c r="CA54" s="1169">
        <f t="shared" si="12"/>
        <v>0</v>
      </c>
      <c r="CB54" s="1169"/>
    </row>
    <row r="55" spans="1:104" customFormat="1" ht="15" customHeight="1">
      <c r="A55" s="44"/>
      <c r="B55" s="72"/>
      <c r="C55" s="82" t="s">
        <v>96</v>
      </c>
      <c r="D55" s="792" t="str">
        <f>IF($AW$13=1,"",IF(CNGE_2026_M3_Secc1!$AH$388=CNGE_2026_M3_Secc1!$AJ$388,"",IF(CNGE_2026_M3_Secc1!D428="","",CNGE_2026_M3_Secc1!D428)))</f>
        <v/>
      </c>
      <c r="E55" s="793"/>
      <c r="F55" s="793"/>
      <c r="G55" s="794"/>
      <c r="H55" s="570" t="str">
        <f>IF($AW$13=1,"",IF(CNGE_2026_M3_Secc1!$AH$388=CNGE_2026_M3_Secc1!$AJ$388,"",IF(CNGE_2026_M3_Secc1!K428="","",CNGE_2026_M3_Secc1!K428)))</f>
        <v/>
      </c>
      <c r="I55" s="572"/>
      <c r="J55" s="830"/>
      <c r="K55" s="562"/>
      <c r="L55" s="831"/>
      <c r="M55" s="570" t="str">
        <f>IFERROR(VLOOKUP(O55,Presentación!$AL$8:$AM$586,2,FALSE),"")</f>
        <v/>
      </c>
      <c r="N55" s="572"/>
      <c r="O55" s="763"/>
      <c r="P55" s="764"/>
      <c r="Q55" s="765"/>
      <c r="R55" s="763"/>
      <c r="S55" s="764"/>
      <c r="T55" s="765"/>
      <c r="U55" s="830"/>
      <c r="V55" s="562"/>
      <c r="W55" s="831"/>
      <c r="X55" s="85" t="s">
        <v>529</v>
      </c>
      <c r="Y55" s="830"/>
      <c r="Z55" s="562"/>
      <c r="AA55" s="831"/>
      <c r="AB55" s="830"/>
      <c r="AC55" s="562"/>
      <c r="AD55" s="831"/>
      <c r="AE55" s="830"/>
      <c r="AF55" s="562"/>
      <c r="AG55" s="831"/>
      <c r="AH55" s="830"/>
      <c r="AI55" s="562"/>
      <c r="AJ55" s="831"/>
      <c r="AK55" s="830"/>
      <c r="AL55" s="831"/>
      <c r="AP55" s="1200">
        <f>IF(CNGE_2026_M3_Secc1!$AH$388=CNGE_2026_M3_Secc1!$AJ$388,0,IF(OR(CNGE_2026_M3_Secc1!M428="",CNGE_2026_M3_Secc1!M428=1),0,1))</f>
        <v>0</v>
      </c>
      <c r="AQ55" s="1201"/>
      <c r="AS55" s="1169">
        <f t="shared" si="6"/>
        <v>0</v>
      </c>
      <c r="AT55" s="1169"/>
      <c r="AU55" s="1169">
        <f t="shared" si="7"/>
        <v>0</v>
      </c>
      <c r="AV55" s="1169"/>
      <c r="AX55" s="699">
        <f t="shared" si="0"/>
        <v>0</v>
      </c>
      <c r="AY55" s="696"/>
      <c r="AZ55" s="699">
        <f t="shared" si="1"/>
        <v>0</v>
      </c>
      <c r="BA55" s="700"/>
      <c r="BB55" s="699">
        <f t="shared" si="2"/>
        <v>0</v>
      </c>
      <c r="BC55" s="700"/>
      <c r="BD55" s="699" t="str">
        <f t="shared" si="3"/>
        <v/>
      </c>
      <c r="BE55" s="700"/>
      <c r="BF55" s="1170" t="b">
        <f>IF(
   OR(AB55="",AB55="NS",AB55="24 hrs",AB55="00:00 - 24:00",AB55="00:00-24:00",AB55="0:00 - 24:00",AB55="0:00-24:00"),
   TRUE,
   AND(
      NOT(ISERROR(FIND(":",TRIM(AX55)))),
      ISNUMBER(VALUE(LEFT(TRIM(AX55),FIND(":",TRIM(AX55))-1))),
      ISNUMBER(VALUE(RIGHT(TRIM(AX55),LEN(TRIM(AX55))-FIND(":",TRIM(AX55))))),
      VALUE(LEFT(TRIM(AX55),FIND(":",TRIM(AX55))-1))&gt;=0,
      VALUE(LEFT(TRIM(AX55),FIND(":",TRIM(AX55))-1))&lt;=23,
      VALUE(RIGHT(TRIM(AX55),LEN(TRIM(AX55))-FIND(":",TRIM(AX55))))&gt;=0,
      VALUE(RIGHT(TRIM(AX55),LEN(TRIM(AX55))-FIND(":",TRIM(AX55))))&lt;=59,
      ISNUMBER(VALUE(TRIM(AX55))),
      VALUE(TRIM(AX55))&gt;=0,
      VALUE(TRIM(AX55))&lt;1,
      NOT(ISERROR(FIND(":",TRIM(AZ55)))),
      ISNUMBER(VALUE(LEFT(TRIM(AZ55),FIND(":",TRIM(AZ55))-1))),
      ISNUMBER(VALUE(RIGHT(TRIM(AZ55),LEN(TRIM(AZ55))-FIND(":",TRIM(AZ55))))),
      VALUE(LEFT(TRIM(AZ55),FIND(":",TRIM(AZ55))-1))&gt;=0,
      VALUE(LEFT(TRIM(AZ55),FIND(":",TRIM(AZ55))-1))&lt;=23,
      VALUE(RIGHT(TRIM(AZ55),LEN(TRIM(AZ55))-FIND(":",TRIM(AZ55))))&gt;=0,
      VALUE(RIGHT(TRIM(AZ55),LEN(TRIM(AZ55))-FIND(":",TRIM(AZ55))))&lt;=59,
      ISNUMBER(VALUE(TRIM(AZ55))),
      VALUE(TRIM(AZ55))&gt;=0,
      VALUE(TRIM(AZ55))&lt;1,
      VALUE(TRIM(AX55))&lt;VALUE(TRIM(AZ55)),
      IF(
         OR(TRIM(BB55)="",TRIM(BD55)=""),
         TRUE,
         AND(
            NOT(ISERROR(FIND(":",TRIM(BB55)))),
            ISNUMBER(VALUE(LEFT(TRIM(BB55),FIND(":",TRIM(BB55))-1))),
            ISNUMBER(VALUE(RIGHT(TRIM(BB55),LEN(TRIM(BB55))-FIND(":",TRIM(BB55))))),
            VALUE(LEFT(TRIM(BB55),FIND(":",TRIM(BB55))-1))&gt;=0,
            VALUE(LEFT(TRIM(BB55),FIND(":",TRIM(BB55))-1))&lt;=23,
            VALUE(RIGHT(TRIM(BB55),LEN(TRIM(BB55))-FIND(":",TRIM(BB55))))&gt;=0,
            VALUE(RIGHT(TRIM(BB55),LEN(TRIM(BB55))-FIND(":",TRIM(BB55))))&lt;=59,
            ISNUMBER(VALUE(TRIM(BB55))),
            VALUE(TRIM(BB55))&gt;=0,
            VALUE(TRIM(BB55))&lt;1,
            NOT(ISERROR(FIND(":",TRIM(BD55)))),
            ISNUMBER(VALUE(LEFT(TRIM(BD55),FIND(":",TRIM(BD55))-1))),
            ISNUMBER(VALUE(RIGHT(TRIM(BD55),LEN(TRIM(BD55))-FIND(":",TRIM(BD55))))),
            VALUE(LEFT(TRIM(BD55),FIND(":",TRIM(BD55))-1))&gt;=0,
            VALUE(LEFT(TRIM(BD55),FIND(":",TRIM(BD55))-1))&lt;=23,
            VALUE(RIGHT(TRIM(BD55),LEN(TRIM(BD55))-FIND(":",TRIM(BD55))))&gt;=0,
            VALUE(RIGHT(TRIM(BD55),LEN(TRIM(BD55))-FIND(":",TRIM(BD55))))&lt;=59,
            ISNUMBER(VALUE(TRIM(BD55))),
            VALUE(TRIM(BD55))&gt;=0,
            VALUE(TRIM(BD55))&lt;1,
            VALUE(TRIM(BB55))&lt;VALUE(TRIM(BD55)),
            IF(
               NOT(ISERROR(FIND("(",#REF!))),
               TRUE,
               VALUE(TRIM(AZ55))&lt;=VALUE(TRIM(BB55))
            )
         )
      )
   )
)</f>
        <v>1</v>
      </c>
      <c r="BG55" s="1171"/>
      <c r="BH55" s="560">
        <f t="shared" si="8"/>
        <v>0</v>
      </c>
      <c r="BI55" s="560"/>
      <c r="BJ55" s="12"/>
      <c r="BK55" s="510">
        <f t="shared" si="9"/>
        <v>0</v>
      </c>
      <c r="BL55" s="505"/>
      <c r="BM55" s="72"/>
      <c r="BN55" s="1161">
        <f>IF($AP$13=$AR$13,0,IF(AK55="",0,1))</f>
        <v>0</v>
      </c>
      <c r="BO55" s="1161"/>
      <c r="BP55" s="560">
        <f>IF($AP$13=$AR$13,0,IF(AK55&lt;&gt;_xlfn.NUMBERVALUE(C55),0,1))</f>
        <v>0</v>
      </c>
      <c r="BQ55" s="560"/>
      <c r="BS55" s="560" t="str">
        <f t="shared" si="4"/>
        <v/>
      </c>
      <c r="BT55" s="560"/>
      <c r="BU55" s="560">
        <f t="shared" si="5"/>
        <v>0</v>
      </c>
      <c r="BV55" s="560"/>
      <c r="CA55" s="1169">
        <f t="shared" si="12"/>
        <v>0</v>
      </c>
      <c r="CB55" s="1169"/>
      <c r="CL55" s="12"/>
      <c r="CM55" s="12"/>
      <c r="CO55" s="12"/>
      <c r="CP55" s="12"/>
      <c r="CQ55" s="12"/>
      <c r="CR55" s="12"/>
      <c r="CS55" s="12"/>
      <c r="CT55" s="12"/>
      <c r="CU55" s="12"/>
      <c r="CV55" s="12"/>
      <c r="CW55" s="12"/>
      <c r="CX55" s="12"/>
      <c r="CY55" s="12"/>
      <c r="CZ55" s="12"/>
    </row>
    <row r="56" spans="1:104" customFormat="1" ht="15" customHeight="1">
      <c r="A56" s="44"/>
      <c r="B56" s="72"/>
      <c r="C56" s="82" t="s">
        <v>97</v>
      </c>
      <c r="D56" s="792" t="str">
        <f>IF($AW$13=1,"",IF(CNGE_2026_M3_Secc1!$AH$388=CNGE_2026_M3_Secc1!$AJ$388,"",IF(CNGE_2026_M3_Secc1!D429="","",CNGE_2026_M3_Secc1!D429)))</f>
        <v/>
      </c>
      <c r="E56" s="793"/>
      <c r="F56" s="793"/>
      <c r="G56" s="794"/>
      <c r="H56" s="570" t="str">
        <f>IF($AW$13=1,"",IF(CNGE_2026_M3_Secc1!$AH$388=CNGE_2026_M3_Secc1!$AJ$388,"",IF(CNGE_2026_M3_Secc1!K429="","",CNGE_2026_M3_Secc1!K429)))</f>
        <v/>
      </c>
      <c r="I56" s="572"/>
      <c r="J56" s="830"/>
      <c r="K56" s="562"/>
      <c r="L56" s="831"/>
      <c r="M56" s="570" t="str">
        <f>IFERROR(VLOOKUP(O56,Presentación!$AL$8:$AM$586,2,FALSE),"")</f>
        <v/>
      </c>
      <c r="N56" s="572"/>
      <c r="O56" s="763"/>
      <c r="P56" s="764"/>
      <c r="Q56" s="765"/>
      <c r="R56" s="763"/>
      <c r="S56" s="764"/>
      <c r="T56" s="765"/>
      <c r="U56" s="830"/>
      <c r="V56" s="562"/>
      <c r="W56" s="831"/>
      <c r="X56" s="85" t="s">
        <v>529</v>
      </c>
      <c r="Y56" s="830"/>
      <c r="Z56" s="562"/>
      <c r="AA56" s="831"/>
      <c r="AB56" s="830"/>
      <c r="AC56" s="562"/>
      <c r="AD56" s="831"/>
      <c r="AE56" s="830"/>
      <c r="AF56" s="562"/>
      <c r="AG56" s="831"/>
      <c r="AH56" s="830"/>
      <c r="AI56" s="562"/>
      <c r="AJ56" s="831"/>
      <c r="AK56" s="830"/>
      <c r="AL56" s="831"/>
      <c r="AP56" s="1200">
        <f>IF(CNGE_2026_M3_Secc1!$AH$388=CNGE_2026_M3_Secc1!$AJ$388,0,IF(OR(CNGE_2026_M3_Secc1!M429="",CNGE_2026_M3_Secc1!M429=1),0,1))</f>
        <v>0</v>
      </c>
      <c r="AQ56" s="1201"/>
      <c r="AS56" s="1169">
        <f t="shared" si="6"/>
        <v>0</v>
      </c>
      <c r="AT56" s="1169"/>
      <c r="AU56" s="1169">
        <f t="shared" si="7"/>
        <v>0</v>
      </c>
      <c r="AV56" s="1169"/>
      <c r="AX56" s="699">
        <f t="shared" si="0"/>
        <v>0</v>
      </c>
      <c r="AY56" s="696"/>
      <c r="AZ56" s="699">
        <f t="shared" si="1"/>
        <v>0</v>
      </c>
      <c r="BA56" s="700"/>
      <c r="BB56" s="699">
        <f t="shared" si="2"/>
        <v>0</v>
      </c>
      <c r="BC56" s="700"/>
      <c r="BD56" s="699" t="str">
        <f t="shared" si="3"/>
        <v/>
      </c>
      <c r="BE56" s="700"/>
      <c r="BF56" s="1170" t="b">
        <f>IF(
   OR(AB56="",AB56="NS",AB56="24 hrs",AB56="00:00 - 24:00",AB56="00:00-24:00",AB56="0:00 - 24:00",AB56="0:00-24:00"),
   TRUE,
   AND(
      NOT(ISERROR(FIND(":",TRIM(AX56)))),
      ISNUMBER(VALUE(LEFT(TRIM(AX56),FIND(":",TRIM(AX56))-1))),
      ISNUMBER(VALUE(RIGHT(TRIM(AX56),LEN(TRIM(AX56))-FIND(":",TRIM(AX56))))),
      VALUE(LEFT(TRIM(AX56),FIND(":",TRIM(AX56))-1))&gt;=0,
      VALUE(LEFT(TRIM(AX56),FIND(":",TRIM(AX56))-1))&lt;=23,
      VALUE(RIGHT(TRIM(AX56),LEN(TRIM(AX56))-FIND(":",TRIM(AX56))))&gt;=0,
      VALUE(RIGHT(TRIM(AX56),LEN(TRIM(AX56))-FIND(":",TRIM(AX56))))&lt;=59,
      ISNUMBER(VALUE(TRIM(AX56))),
      VALUE(TRIM(AX56))&gt;=0,
      VALUE(TRIM(AX56))&lt;1,
      NOT(ISERROR(FIND(":",TRIM(AZ56)))),
      ISNUMBER(VALUE(LEFT(TRIM(AZ56),FIND(":",TRIM(AZ56))-1))),
      ISNUMBER(VALUE(RIGHT(TRIM(AZ56),LEN(TRIM(AZ56))-FIND(":",TRIM(AZ56))))),
      VALUE(LEFT(TRIM(AZ56),FIND(":",TRIM(AZ56))-1))&gt;=0,
      VALUE(LEFT(TRIM(AZ56),FIND(":",TRIM(AZ56))-1))&lt;=23,
      VALUE(RIGHT(TRIM(AZ56),LEN(TRIM(AZ56))-FIND(":",TRIM(AZ56))))&gt;=0,
      VALUE(RIGHT(TRIM(AZ56),LEN(TRIM(AZ56))-FIND(":",TRIM(AZ56))))&lt;=59,
      ISNUMBER(VALUE(TRIM(AZ56))),
      VALUE(TRIM(AZ56))&gt;=0,
      VALUE(TRIM(AZ56))&lt;1,
      VALUE(TRIM(AX56))&lt;VALUE(TRIM(AZ56)),
      IF(
         OR(TRIM(BB56)="",TRIM(BD56)=""),
         TRUE,
         AND(
            NOT(ISERROR(FIND(":",TRIM(BB56)))),
            ISNUMBER(VALUE(LEFT(TRIM(BB56),FIND(":",TRIM(BB56))-1))),
            ISNUMBER(VALUE(RIGHT(TRIM(BB56),LEN(TRIM(BB56))-FIND(":",TRIM(BB56))))),
            VALUE(LEFT(TRIM(BB56),FIND(":",TRIM(BB56))-1))&gt;=0,
            VALUE(LEFT(TRIM(BB56),FIND(":",TRIM(BB56))-1))&lt;=23,
            VALUE(RIGHT(TRIM(BB56),LEN(TRIM(BB56))-FIND(":",TRIM(BB56))))&gt;=0,
            VALUE(RIGHT(TRIM(BB56),LEN(TRIM(BB56))-FIND(":",TRIM(BB56))))&lt;=59,
            ISNUMBER(VALUE(TRIM(BB56))),
            VALUE(TRIM(BB56))&gt;=0,
            VALUE(TRIM(BB56))&lt;1,
            NOT(ISERROR(FIND(":",TRIM(BD56)))),
            ISNUMBER(VALUE(LEFT(TRIM(BD56),FIND(":",TRIM(BD56))-1))),
            ISNUMBER(VALUE(RIGHT(TRIM(BD56),LEN(TRIM(BD56))-FIND(":",TRIM(BD56))))),
            VALUE(LEFT(TRIM(BD56),FIND(":",TRIM(BD56))-1))&gt;=0,
            VALUE(LEFT(TRIM(BD56),FIND(":",TRIM(BD56))-1))&lt;=23,
            VALUE(RIGHT(TRIM(BD56),LEN(TRIM(BD56))-FIND(":",TRIM(BD56))))&gt;=0,
            VALUE(RIGHT(TRIM(BD56),LEN(TRIM(BD56))-FIND(":",TRIM(BD56))))&lt;=59,
            ISNUMBER(VALUE(TRIM(BD56))),
            VALUE(TRIM(BD56))&gt;=0,
            VALUE(TRIM(BD56))&lt;1,
            VALUE(TRIM(BB56))&lt;VALUE(TRIM(BD56)),
            IF(
               NOT(ISERROR(FIND("(",#REF!))),
               TRUE,
               VALUE(TRIM(AZ56))&lt;=VALUE(TRIM(BB56))
            )
         )
      )
   )
)</f>
        <v>1</v>
      </c>
      <c r="BG56" s="1171"/>
      <c r="BH56" s="560">
        <f t="shared" si="8"/>
        <v>0</v>
      </c>
      <c r="BI56" s="560"/>
      <c r="BJ56" s="12"/>
      <c r="BK56" s="510">
        <f t="shared" si="9"/>
        <v>0</v>
      </c>
      <c r="BL56" s="505"/>
      <c r="BM56" s="72"/>
      <c r="BN56" s="1161">
        <f>IF($AP$13=$AR$13,0,IF(AK56="",0,1))</f>
        <v>0</v>
      </c>
      <c r="BO56" s="1161"/>
      <c r="BP56" s="560">
        <f>IF($AP$13=$AR$13,0,IF(AK56&lt;&gt;_xlfn.NUMBERVALUE(C56),0,1))</f>
        <v>0</v>
      </c>
      <c r="BQ56" s="560"/>
      <c r="BS56" s="560" t="str">
        <f t="shared" si="4"/>
        <v/>
      </c>
      <c r="BT56" s="560"/>
      <c r="BU56" s="560">
        <f t="shared" si="5"/>
        <v>0</v>
      </c>
      <c r="BV56" s="560"/>
      <c r="CA56" s="1169">
        <f t="shared" si="12"/>
        <v>0</v>
      </c>
      <c r="CB56" s="1169"/>
      <c r="CL56" s="12"/>
      <c r="CM56" s="12"/>
      <c r="CO56" s="12"/>
      <c r="CP56" s="12"/>
      <c r="CQ56" s="12"/>
      <c r="CR56" s="12"/>
      <c r="CS56" s="12"/>
      <c r="CT56" s="12"/>
      <c r="CU56" s="12"/>
      <c r="CV56" s="12"/>
      <c r="CW56" s="12"/>
      <c r="CX56" s="12"/>
      <c r="CY56" s="12"/>
      <c r="CZ56" s="12"/>
    </row>
    <row r="57" spans="1:104" customFormat="1" ht="15" customHeight="1">
      <c r="A57" s="44"/>
      <c r="B57" s="72"/>
      <c r="C57" s="82" t="s">
        <v>98</v>
      </c>
      <c r="D57" s="792" t="str">
        <f>IF($AW$13=1,"",IF(CNGE_2026_M3_Secc1!$AH$388=CNGE_2026_M3_Secc1!$AJ$388,"",IF(CNGE_2026_M3_Secc1!D430="","",CNGE_2026_M3_Secc1!D430)))</f>
        <v/>
      </c>
      <c r="E57" s="793"/>
      <c r="F57" s="793"/>
      <c r="G57" s="794"/>
      <c r="H57" s="570" t="str">
        <f>IF($AW$13=1,"",IF(CNGE_2026_M3_Secc1!$AH$388=CNGE_2026_M3_Secc1!$AJ$388,"",IF(CNGE_2026_M3_Secc1!K430="","",CNGE_2026_M3_Secc1!K430)))</f>
        <v/>
      </c>
      <c r="I57" s="572"/>
      <c r="J57" s="830"/>
      <c r="K57" s="562"/>
      <c r="L57" s="831"/>
      <c r="M57" s="570" t="str">
        <f>IFERROR(VLOOKUP(O57,Presentación!$AL$8:$AM$586,2,FALSE),"")</f>
        <v/>
      </c>
      <c r="N57" s="572"/>
      <c r="O57" s="763"/>
      <c r="P57" s="764"/>
      <c r="Q57" s="765"/>
      <c r="R57" s="763"/>
      <c r="S57" s="764"/>
      <c r="T57" s="765"/>
      <c r="U57" s="830"/>
      <c r="V57" s="562"/>
      <c r="W57" s="831"/>
      <c r="X57" s="85" t="s">
        <v>529</v>
      </c>
      <c r="Y57" s="830"/>
      <c r="Z57" s="562"/>
      <c r="AA57" s="831"/>
      <c r="AB57" s="830"/>
      <c r="AC57" s="562"/>
      <c r="AD57" s="831"/>
      <c r="AE57" s="830"/>
      <c r="AF57" s="562"/>
      <c r="AG57" s="831"/>
      <c r="AH57" s="830"/>
      <c r="AI57" s="562"/>
      <c r="AJ57" s="831"/>
      <c r="AK57" s="830"/>
      <c r="AL57" s="831"/>
      <c r="AP57" s="1200">
        <f>IF(CNGE_2026_M3_Secc1!$AH$388=CNGE_2026_M3_Secc1!$AJ$388,0,IF(OR(CNGE_2026_M3_Secc1!M430="",CNGE_2026_M3_Secc1!M430=1),0,1))</f>
        <v>0</v>
      </c>
      <c r="AQ57" s="1201"/>
      <c r="AS57" s="1169">
        <f t="shared" si="6"/>
        <v>0</v>
      </c>
      <c r="AT57" s="1169"/>
      <c r="AU57" s="1169">
        <f t="shared" si="7"/>
        <v>0</v>
      </c>
      <c r="AV57" s="1169"/>
      <c r="AX57" s="699">
        <f t="shared" si="0"/>
        <v>0</v>
      </c>
      <c r="AY57" s="696"/>
      <c r="AZ57" s="699">
        <f t="shared" si="1"/>
        <v>0</v>
      </c>
      <c r="BA57" s="700"/>
      <c r="BB57" s="699">
        <f t="shared" si="2"/>
        <v>0</v>
      </c>
      <c r="BC57" s="700"/>
      <c r="BD57" s="699" t="str">
        <f t="shared" si="3"/>
        <v/>
      </c>
      <c r="BE57" s="700"/>
      <c r="BF57" s="1170" t="b">
        <f>IF(
   OR(AB57="",AB57="NS",AB57="24 hrs",AB57="00:00 - 24:00",AB57="00:00-24:00",AB57="0:00 - 24:00",AB57="0:00-24:00"),
   TRUE,
   AND(
      NOT(ISERROR(FIND(":",TRIM(AX57)))),
      ISNUMBER(VALUE(LEFT(TRIM(AX57),FIND(":",TRIM(AX57))-1))),
      ISNUMBER(VALUE(RIGHT(TRIM(AX57),LEN(TRIM(AX57))-FIND(":",TRIM(AX57))))),
      VALUE(LEFT(TRIM(AX57),FIND(":",TRIM(AX57))-1))&gt;=0,
      VALUE(LEFT(TRIM(AX57),FIND(":",TRIM(AX57))-1))&lt;=23,
      VALUE(RIGHT(TRIM(AX57),LEN(TRIM(AX57))-FIND(":",TRIM(AX57))))&gt;=0,
      VALUE(RIGHT(TRIM(AX57),LEN(TRIM(AX57))-FIND(":",TRIM(AX57))))&lt;=59,
      ISNUMBER(VALUE(TRIM(AX57))),
      VALUE(TRIM(AX57))&gt;=0,
      VALUE(TRIM(AX57))&lt;1,
      NOT(ISERROR(FIND(":",TRIM(AZ57)))),
      ISNUMBER(VALUE(LEFT(TRIM(AZ57),FIND(":",TRIM(AZ57))-1))),
      ISNUMBER(VALUE(RIGHT(TRIM(AZ57),LEN(TRIM(AZ57))-FIND(":",TRIM(AZ57))))),
      VALUE(LEFT(TRIM(AZ57),FIND(":",TRIM(AZ57))-1))&gt;=0,
      VALUE(LEFT(TRIM(AZ57),FIND(":",TRIM(AZ57))-1))&lt;=23,
      VALUE(RIGHT(TRIM(AZ57),LEN(TRIM(AZ57))-FIND(":",TRIM(AZ57))))&gt;=0,
      VALUE(RIGHT(TRIM(AZ57),LEN(TRIM(AZ57))-FIND(":",TRIM(AZ57))))&lt;=59,
      ISNUMBER(VALUE(TRIM(AZ57))),
      VALUE(TRIM(AZ57))&gt;=0,
      VALUE(TRIM(AZ57))&lt;1,
      VALUE(TRIM(AX57))&lt;VALUE(TRIM(AZ57)),
      IF(
         OR(TRIM(BB57)="",TRIM(BD57)=""),
         TRUE,
         AND(
            NOT(ISERROR(FIND(":",TRIM(BB57)))),
            ISNUMBER(VALUE(LEFT(TRIM(BB57),FIND(":",TRIM(BB57))-1))),
            ISNUMBER(VALUE(RIGHT(TRIM(BB57),LEN(TRIM(BB57))-FIND(":",TRIM(BB57))))),
            VALUE(LEFT(TRIM(BB57),FIND(":",TRIM(BB57))-1))&gt;=0,
            VALUE(LEFT(TRIM(BB57),FIND(":",TRIM(BB57))-1))&lt;=23,
            VALUE(RIGHT(TRIM(BB57),LEN(TRIM(BB57))-FIND(":",TRIM(BB57))))&gt;=0,
            VALUE(RIGHT(TRIM(BB57),LEN(TRIM(BB57))-FIND(":",TRIM(BB57))))&lt;=59,
            ISNUMBER(VALUE(TRIM(BB57))),
            VALUE(TRIM(BB57))&gt;=0,
            VALUE(TRIM(BB57))&lt;1,
            NOT(ISERROR(FIND(":",TRIM(BD57)))),
            ISNUMBER(VALUE(LEFT(TRIM(BD57),FIND(":",TRIM(BD57))-1))),
            ISNUMBER(VALUE(RIGHT(TRIM(BD57),LEN(TRIM(BD57))-FIND(":",TRIM(BD57))))),
            VALUE(LEFT(TRIM(BD57),FIND(":",TRIM(BD57))-1))&gt;=0,
            VALUE(LEFT(TRIM(BD57),FIND(":",TRIM(BD57))-1))&lt;=23,
            VALUE(RIGHT(TRIM(BD57),LEN(TRIM(BD57))-FIND(":",TRIM(BD57))))&gt;=0,
            VALUE(RIGHT(TRIM(BD57),LEN(TRIM(BD57))-FIND(":",TRIM(BD57))))&lt;=59,
            ISNUMBER(VALUE(TRIM(BD57))),
            VALUE(TRIM(BD57))&gt;=0,
            VALUE(TRIM(BD57))&lt;1,
            VALUE(TRIM(BB57))&lt;VALUE(TRIM(BD57)),
            IF(
               NOT(ISERROR(FIND("(",#REF!))),
               TRUE,
               VALUE(TRIM(AZ57))&lt;=VALUE(TRIM(BB57))
            )
         )
      )
   )
)</f>
        <v>1</v>
      </c>
      <c r="BG57" s="1171"/>
      <c r="BH57" s="560">
        <f t="shared" si="8"/>
        <v>0</v>
      </c>
      <c r="BI57" s="560"/>
      <c r="BJ57" s="12"/>
      <c r="BK57" s="510">
        <f t="shared" si="9"/>
        <v>0</v>
      </c>
      <c r="BL57" s="505"/>
      <c r="BM57" s="72"/>
      <c r="BN57" s="1161">
        <f>IF($AP$13=$AR$13,0,IF(AK57="",0,1))</f>
        <v>0</v>
      </c>
      <c r="BO57" s="1161"/>
      <c r="BP57" s="560">
        <f>IF($AP$13=$AR$13,0,IF(AK57&lt;&gt;_xlfn.NUMBERVALUE(C57),0,1))</f>
        <v>0</v>
      </c>
      <c r="BQ57" s="560"/>
      <c r="BS57" s="560" t="str">
        <f t="shared" si="4"/>
        <v/>
      </c>
      <c r="BT57" s="560"/>
      <c r="BU57" s="560">
        <f t="shared" si="5"/>
        <v>0</v>
      </c>
      <c r="BV57" s="560"/>
      <c r="CA57" s="1169">
        <f t="shared" si="12"/>
        <v>0</v>
      </c>
      <c r="CB57" s="1169"/>
      <c r="CL57" s="12"/>
      <c r="CM57" s="12"/>
      <c r="CO57" s="12"/>
      <c r="CP57" s="12"/>
      <c r="CQ57" s="12"/>
      <c r="CR57" s="12"/>
      <c r="CS57" s="12"/>
      <c r="CT57" s="12"/>
      <c r="CU57" s="12"/>
      <c r="CV57" s="12"/>
      <c r="CW57" s="12"/>
      <c r="CX57" s="12"/>
      <c r="CY57" s="12"/>
      <c r="CZ57" s="12"/>
    </row>
    <row r="58" spans="1:104" customFormat="1" ht="15" customHeight="1">
      <c r="A58" s="44"/>
      <c r="B58" s="72"/>
      <c r="C58" s="82" t="s">
        <v>99</v>
      </c>
      <c r="D58" s="792" t="str">
        <f>IF($AW$13=1,"",IF(CNGE_2026_M3_Secc1!$AH$388=CNGE_2026_M3_Secc1!$AJ$388,"",IF(CNGE_2026_M3_Secc1!D431="","",CNGE_2026_M3_Secc1!D431)))</f>
        <v/>
      </c>
      <c r="E58" s="793"/>
      <c r="F58" s="793"/>
      <c r="G58" s="794"/>
      <c r="H58" s="570" t="str">
        <f>IF($AW$13=1,"",IF(CNGE_2026_M3_Secc1!$AH$388=CNGE_2026_M3_Secc1!$AJ$388,"",IF(CNGE_2026_M3_Secc1!K431="","",CNGE_2026_M3_Secc1!K431)))</f>
        <v/>
      </c>
      <c r="I58" s="572"/>
      <c r="J58" s="830"/>
      <c r="K58" s="562"/>
      <c r="L58" s="831"/>
      <c r="M58" s="570" t="str">
        <f>IFERROR(VLOOKUP(O58,Presentación!$AL$8:$AM$586,2,FALSE),"")</f>
        <v/>
      </c>
      <c r="N58" s="572"/>
      <c r="O58" s="763"/>
      <c r="P58" s="764"/>
      <c r="Q58" s="765"/>
      <c r="R58" s="763"/>
      <c r="S58" s="764"/>
      <c r="T58" s="765"/>
      <c r="U58" s="830"/>
      <c r="V58" s="562"/>
      <c r="W58" s="831"/>
      <c r="X58" s="85" t="s">
        <v>529</v>
      </c>
      <c r="Y58" s="830"/>
      <c r="Z58" s="562"/>
      <c r="AA58" s="831"/>
      <c r="AB58" s="830"/>
      <c r="AC58" s="562"/>
      <c r="AD58" s="831"/>
      <c r="AE58" s="830"/>
      <c r="AF58" s="562"/>
      <c r="AG58" s="831"/>
      <c r="AH58" s="830"/>
      <c r="AI58" s="562"/>
      <c r="AJ58" s="831"/>
      <c r="AK58" s="830"/>
      <c r="AL58" s="831"/>
      <c r="AP58" s="1200">
        <f>IF(CNGE_2026_M3_Secc1!$AH$388=CNGE_2026_M3_Secc1!$AJ$388,0,IF(OR(CNGE_2026_M3_Secc1!M431="",CNGE_2026_M3_Secc1!M431=1),0,1))</f>
        <v>0</v>
      </c>
      <c r="AQ58" s="1201"/>
      <c r="AS58" s="1169">
        <f t="shared" si="6"/>
        <v>0</v>
      </c>
      <c r="AT58" s="1169"/>
      <c r="AU58" s="1169">
        <f t="shared" si="7"/>
        <v>0</v>
      </c>
      <c r="AV58" s="1169"/>
      <c r="AX58" s="699">
        <f t="shared" si="0"/>
        <v>0</v>
      </c>
      <c r="AY58" s="696"/>
      <c r="AZ58" s="699">
        <f t="shared" si="1"/>
        <v>0</v>
      </c>
      <c r="BA58" s="700"/>
      <c r="BB58" s="699">
        <f t="shared" si="2"/>
        <v>0</v>
      </c>
      <c r="BC58" s="700"/>
      <c r="BD58" s="699" t="str">
        <f t="shared" si="3"/>
        <v/>
      </c>
      <c r="BE58" s="700"/>
      <c r="BF58" s="1170" t="b">
        <f>IF(
   OR(AB58="",AB58="NS",AB58="24 hrs",AB58="00:00 - 24:00",AB58="00:00-24:00",AB58="0:00 - 24:00",AB58="0:00-24:00"),
   TRUE,
   AND(
      NOT(ISERROR(FIND(":",TRIM(AX58)))),
      ISNUMBER(VALUE(LEFT(TRIM(AX58),FIND(":",TRIM(AX58))-1))),
      ISNUMBER(VALUE(RIGHT(TRIM(AX58),LEN(TRIM(AX58))-FIND(":",TRIM(AX58))))),
      VALUE(LEFT(TRIM(AX58),FIND(":",TRIM(AX58))-1))&gt;=0,
      VALUE(LEFT(TRIM(AX58),FIND(":",TRIM(AX58))-1))&lt;=23,
      VALUE(RIGHT(TRIM(AX58),LEN(TRIM(AX58))-FIND(":",TRIM(AX58))))&gt;=0,
      VALUE(RIGHT(TRIM(AX58),LEN(TRIM(AX58))-FIND(":",TRIM(AX58))))&lt;=59,
      ISNUMBER(VALUE(TRIM(AX58))),
      VALUE(TRIM(AX58))&gt;=0,
      VALUE(TRIM(AX58))&lt;1,
      NOT(ISERROR(FIND(":",TRIM(AZ58)))),
      ISNUMBER(VALUE(LEFT(TRIM(AZ58),FIND(":",TRIM(AZ58))-1))),
      ISNUMBER(VALUE(RIGHT(TRIM(AZ58),LEN(TRIM(AZ58))-FIND(":",TRIM(AZ58))))),
      VALUE(LEFT(TRIM(AZ58),FIND(":",TRIM(AZ58))-1))&gt;=0,
      VALUE(LEFT(TRIM(AZ58),FIND(":",TRIM(AZ58))-1))&lt;=23,
      VALUE(RIGHT(TRIM(AZ58),LEN(TRIM(AZ58))-FIND(":",TRIM(AZ58))))&gt;=0,
      VALUE(RIGHT(TRIM(AZ58),LEN(TRIM(AZ58))-FIND(":",TRIM(AZ58))))&lt;=59,
      ISNUMBER(VALUE(TRIM(AZ58))),
      VALUE(TRIM(AZ58))&gt;=0,
      VALUE(TRIM(AZ58))&lt;1,
      VALUE(TRIM(AX58))&lt;VALUE(TRIM(AZ58)),
      IF(
         OR(TRIM(BB58)="",TRIM(BD58)=""),
         TRUE,
         AND(
            NOT(ISERROR(FIND(":",TRIM(BB58)))),
            ISNUMBER(VALUE(LEFT(TRIM(BB58),FIND(":",TRIM(BB58))-1))),
            ISNUMBER(VALUE(RIGHT(TRIM(BB58),LEN(TRIM(BB58))-FIND(":",TRIM(BB58))))),
            VALUE(LEFT(TRIM(BB58),FIND(":",TRIM(BB58))-1))&gt;=0,
            VALUE(LEFT(TRIM(BB58),FIND(":",TRIM(BB58))-1))&lt;=23,
            VALUE(RIGHT(TRIM(BB58),LEN(TRIM(BB58))-FIND(":",TRIM(BB58))))&gt;=0,
            VALUE(RIGHT(TRIM(BB58),LEN(TRIM(BB58))-FIND(":",TRIM(BB58))))&lt;=59,
            ISNUMBER(VALUE(TRIM(BB58))),
            VALUE(TRIM(BB58))&gt;=0,
            VALUE(TRIM(BB58))&lt;1,
            NOT(ISERROR(FIND(":",TRIM(BD58)))),
            ISNUMBER(VALUE(LEFT(TRIM(BD58),FIND(":",TRIM(BD58))-1))),
            ISNUMBER(VALUE(RIGHT(TRIM(BD58),LEN(TRIM(BD58))-FIND(":",TRIM(BD58))))),
            VALUE(LEFT(TRIM(BD58),FIND(":",TRIM(BD58))-1))&gt;=0,
            VALUE(LEFT(TRIM(BD58),FIND(":",TRIM(BD58))-1))&lt;=23,
            VALUE(RIGHT(TRIM(BD58),LEN(TRIM(BD58))-FIND(":",TRIM(BD58))))&gt;=0,
            VALUE(RIGHT(TRIM(BD58),LEN(TRIM(BD58))-FIND(":",TRIM(BD58))))&lt;=59,
            ISNUMBER(VALUE(TRIM(BD58))),
            VALUE(TRIM(BD58))&gt;=0,
            VALUE(TRIM(BD58))&lt;1,
            VALUE(TRIM(BB58))&lt;VALUE(TRIM(BD58)),
            IF(
               NOT(ISERROR(FIND("(",#REF!))),
               TRUE,
               VALUE(TRIM(AZ58))&lt;=VALUE(TRIM(BB58))
            )
         )
      )
   )
)</f>
        <v>1</v>
      </c>
      <c r="BG58" s="1171"/>
      <c r="BH58" s="560">
        <f t="shared" si="8"/>
        <v>0</v>
      </c>
      <c r="BI58" s="560"/>
      <c r="BJ58" s="12"/>
      <c r="BK58" s="510">
        <f t="shared" si="9"/>
        <v>0</v>
      </c>
      <c r="BL58" s="505"/>
      <c r="BM58" s="72"/>
      <c r="BN58" s="1161">
        <f>IF($AP$13=$AR$13,0,IF(AK58="",0,1))</f>
        <v>0</v>
      </c>
      <c r="BO58" s="1161"/>
      <c r="BP58" s="560">
        <f>IF($AP$13=$AR$13,0,IF(AK58&lt;&gt;_xlfn.NUMBERVALUE(C58),0,1))</f>
        <v>0</v>
      </c>
      <c r="BQ58" s="560"/>
      <c r="BS58" s="560" t="str">
        <f t="shared" si="4"/>
        <v/>
      </c>
      <c r="BT58" s="560"/>
      <c r="BU58" s="560">
        <f t="shared" si="5"/>
        <v>0</v>
      </c>
      <c r="BV58" s="560"/>
      <c r="CA58" s="1169">
        <f t="shared" si="12"/>
        <v>0</v>
      </c>
      <c r="CB58" s="1169"/>
      <c r="CL58" s="12"/>
      <c r="CM58" s="12"/>
      <c r="CO58" s="12"/>
      <c r="CP58" s="12"/>
      <c r="CQ58" s="12"/>
      <c r="CR58" s="12"/>
      <c r="CS58" s="12"/>
      <c r="CT58" s="12"/>
      <c r="CU58" s="12"/>
      <c r="CV58" s="12"/>
      <c r="CW58" s="12"/>
      <c r="CX58" s="12"/>
      <c r="CY58" s="12"/>
      <c r="CZ58" s="12"/>
    </row>
    <row r="59" spans="1:104" customFormat="1" ht="15" customHeight="1">
      <c r="A59" s="44"/>
      <c r="B59" s="72"/>
      <c r="C59" s="82" t="s">
        <v>100</v>
      </c>
      <c r="D59" s="792" t="str">
        <f>IF($AW$13=1,"",IF(CNGE_2026_M3_Secc1!$AH$388=CNGE_2026_M3_Secc1!$AJ$388,"",IF(CNGE_2026_M3_Secc1!D432="","",CNGE_2026_M3_Secc1!D432)))</f>
        <v/>
      </c>
      <c r="E59" s="793"/>
      <c r="F59" s="793"/>
      <c r="G59" s="794"/>
      <c r="H59" s="570" t="str">
        <f>IF($AW$13=1,"",IF(CNGE_2026_M3_Secc1!$AH$388=CNGE_2026_M3_Secc1!$AJ$388,"",IF(CNGE_2026_M3_Secc1!K432="","",CNGE_2026_M3_Secc1!K432)))</f>
        <v/>
      </c>
      <c r="I59" s="572"/>
      <c r="J59" s="830"/>
      <c r="K59" s="562"/>
      <c r="L59" s="831"/>
      <c r="M59" s="570" t="str">
        <f>IFERROR(VLOOKUP(O59,Presentación!$AL$8:$AM$586,2,FALSE),"")</f>
        <v/>
      </c>
      <c r="N59" s="572"/>
      <c r="O59" s="763"/>
      <c r="P59" s="764"/>
      <c r="Q59" s="765"/>
      <c r="R59" s="763"/>
      <c r="S59" s="764"/>
      <c r="T59" s="765"/>
      <c r="U59" s="830"/>
      <c r="V59" s="562"/>
      <c r="W59" s="831"/>
      <c r="X59" s="85" t="s">
        <v>529</v>
      </c>
      <c r="Y59" s="830"/>
      <c r="Z59" s="562"/>
      <c r="AA59" s="831"/>
      <c r="AB59" s="830"/>
      <c r="AC59" s="562"/>
      <c r="AD59" s="831"/>
      <c r="AE59" s="830"/>
      <c r="AF59" s="562"/>
      <c r="AG59" s="831"/>
      <c r="AH59" s="830"/>
      <c r="AI59" s="562"/>
      <c r="AJ59" s="831"/>
      <c r="AK59" s="830"/>
      <c r="AL59" s="831"/>
      <c r="AP59" s="1200">
        <f>IF(CNGE_2026_M3_Secc1!$AH$388=CNGE_2026_M3_Secc1!$AJ$388,0,IF(OR(CNGE_2026_M3_Secc1!M432="",CNGE_2026_M3_Secc1!M432=1),0,1))</f>
        <v>0</v>
      </c>
      <c r="AQ59" s="1201"/>
      <c r="AS59" s="1169">
        <f t="shared" si="6"/>
        <v>0</v>
      </c>
      <c r="AT59" s="1169"/>
      <c r="AU59" s="1169">
        <f t="shared" si="7"/>
        <v>0</v>
      </c>
      <c r="AV59" s="1169"/>
      <c r="AX59" s="699">
        <f t="shared" si="0"/>
        <v>0</v>
      </c>
      <c r="AY59" s="696"/>
      <c r="AZ59" s="699">
        <f t="shared" si="1"/>
        <v>0</v>
      </c>
      <c r="BA59" s="700"/>
      <c r="BB59" s="699">
        <f t="shared" si="2"/>
        <v>0</v>
      </c>
      <c r="BC59" s="700"/>
      <c r="BD59" s="699" t="str">
        <f t="shared" si="3"/>
        <v/>
      </c>
      <c r="BE59" s="700"/>
      <c r="BF59" s="1170" t="b">
        <f>IF(
   OR(AB59="",AB59="NS",AB59="24 hrs",AB59="00:00 - 24:00",AB59="00:00-24:00",AB59="0:00 - 24:00",AB59="0:00-24:00"),
   TRUE,
   AND(
      NOT(ISERROR(FIND(":",TRIM(AX59)))),
      ISNUMBER(VALUE(LEFT(TRIM(AX59),FIND(":",TRIM(AX59))-1))),
      ISNUMBER(VALUE(RIGHT(TRIM(AX59),LEN(TRIM(AX59))-FIND(":",TRIM(AX59))))),
      VALUE(LEFT(TRIM(AX59),FIND(":",TRIM(AX59))-1))&gt;=0,
      VALUE(LEFT(TRIM(AX59),FIND(":",TRIM(AX59))-1))&lt;=23,
      VALUE(RIGHT(TRIM(AX59),LEN(TRIM(AX59))-FIND(":",TRIM(AX59))))&gt;=0,
      VALUE(RIGHT(TRIM(AX59),LEN(TRIM(AX59))-FIND(":",TRIM(AX59))))&lt;=59,
      ISNUMBER(VALUE(TRIM(AX59))),
      VALUE(TRIM(AX59))&gt;=0,
      VALUE(TRIM(AX59))&lt;1,
      NOT(ISERROR(FIND(":",TRIM(AZ59)))),
      ISNUMBER(VALUE(LEFT(TRIM(AZ59),FIND(":",TRIM(AZ59))-1))),
      ISNUMBER(VALUE(RIGHT(TRIM(AZ59),LEN(TRIM(AZ59))-FIND(":",TRIM(AZ59))))),
      VALUE(LEFT(TRIM(AZ59),FIND(":",TRIM(AZ59))-1))&gt;=0,
      VALUE(LEFT(TRIM(AZ59),FIND(":",TRIM(AZ59))-1))&lt;=23,
      VALUE(RIGHT(TRIM(AZ59),LEN(TRIM(AZ59))-FIND(":",TRIM(AZ59))))&gt;=0,
      VALUE(RIGHT(TRIM(AZ59),LEN(TRIM(AZ59))-FIND(":",TRIM(AZ59))))&lt;=59,
      ISNUMBER(VALUE(TRIM(AZ59))),
      VALUE(TRIM(AZ59))&gt;=0,
      VALUE(TRIM(AZ59))&lt;1,
      VALUE(TRIM(AX59))&lt;VALUE(TRIM(AZ59)),
      IF(
         OR(TRIM(BB59)="",TRIM(BD59)=""),
         TRUE,
         AND(
            NOT(ISERROR(FIND(":",TRIM(BB59)))),
            ISNUMBER(VALUE(LEFT(TRIM(BB59),FIND(":",TRIM(BB59))-1))),
            ISNUMBER(VALUE(RIGHT(TRIM(BB59),LEN(TRIM(BB59))-FIND(":",TRIM(BB59))))),
            VALUE(LEFT(TRIM(BB59),FIND(":",TRIM(BB59))-1))&gt;=0,
            VALUE(LEFT(TRIM(BB59),FIND(":",TRIM(BB59))-1))&lt;=23,
            VALUE(RIGHT(TRIM(BB59),LEN(TRIM(BB59))-FIND(":",TRIM(BB59))))&gt;=0,
            VALUE(RIGHT(TRIM(BB59),LEN(TRIM(BB59))-FIND(":",TRIM(BB59))))&lt;=59,
            ISNUMBER(VALUE(TRIM(BB59))),
            VALUE(TRIM(BB59))&gt;=0,
            VALUE(TRIM(BB59))&lt;1,
            NOT(ISERROR(FIND(":",TRIM(BD59)))),
            ISNUMBER(VALUE(LEFT(TRIM(BD59),FIND(":",TRIM(BD59))-1))),
            ISNUMBER(VALUE(RIGHT(TRIM(BD59),LEN(TRIM(BD59))-FIND(":",TRIM(BD59))))),
            VALUE(LEFT(TRIM(BD59),FIND(":",TRIM(BD59))-1))&gt;=0,
            VALUE(LEFT(TRIM(BD59),FIND(":",TRIM(BD59))-1))&lt;=23,
            VALUE(RIGHT(TRIM(BD59),LEN(TRIM(BD59))-FIND(":",TRIM(BD59))))&gt;=0,
            VALUE(RIGHT(TRIM(BD59),LEN(TRIM(BD59))-FIND(":",TRIM(BD59))))&lt;=59,
            ISNUMBER(VALUE(TRIM(BD59))),
            VALUE(TRIM(BD59))&gt;=0,
            VALUE(TRIM(BD59))&lt;1,
            VALUE(TRIM(BB59))&lt;VALUE(TRIM(BD59)),
            IF(
               NOT(ISERROR(FIND("(",#REF!))),
               TRUE,
               VALUE(TRIM(AZ59))&lt;=VALUE(TRIM(BB59))
            )
         )
      )
   )
)</f>
        <v>1</v>
      </c>
      <c r="BG59" s="1171"/>
      <c r="BH59" s="560">
        <f t="shared" si="8"/>
        <v>0</v>
      </c>
      <c r="BI59" s="560"/>
      <c r="BJ59" s="12"/>
      <c r="BK59" s="510">
        <f t="shared" si="9"/>
        <v>0</v>
      </c>
      <c r="BL59" s="505"/>
      <c r="BM59" s="72"/>
      <c r="BN59" s="1161">
        <f>IF($AP$13=$AR$13,0,IF(AK59="",0,1))</f>
        <v>0</v>
      </c>
      <c r="BO59" s="1161"/>
      <c r="BP59" s="560">
        <f>IF($AP$13=$AR$13,0,IF(AK59&lt;&gt;_xlfn.NUMBERVALUE(C59),0,1))</f>
        <v>0</v>
      </c>
      <c r="BQ59" s="560"/>
      <c r="BS59" s="560" t="str">
        <f t="shared" si="4"/>
        <v/>
      </c>
      <c r="BT59" s="560"/>
      <c r="BU59" s="560">
        <f t="shared" si="5"/>
        <v>0</v>
      </c>
      <c r="BV59" s="560"/>
      <c r="CA59" s="1169">
        <f t="shared" si="12"/>
        <v>0</v>
      </c>
      <c r="CB59" s="1169"/>
      <c r="CL59" s="12"/>
      <c r="CM59" s="12"/>
      <c r="CO59" s="12"/>
      <c r="CP59" s="12"/>
      <c r="CQ59" s="12"/>
      <c r="CR59" s="12"/>
      <c r="CS59" s="12"/>
      <c r="CT59" s="12"/>
      <c r="CU59" s="12"/>
      <c r="CV59" s="12"/>
      <c r="CW59" s="12"/>
      <c r="CX59" s="12"/>
      <c r="CY59" s="12"/>
      <c r="CZ59" s="12"/>
    </row>
    <row r="60" spans="1:104" customFormat="1" ht="15" customHeight="1">
      <c r="A60" s="44"/>
      <c r="B60" s="44"/>
      <c r="C60" s="44"/>
      <c r="D60" s="44"/>
      <c r="E60" s="44"/>
      <c r="F60" s="44"/>
      <c r="G60" s="44"/>
      <c r="H60" s="44"/>
      <c r="I60" s="44"/>
      <c r="J60" s="44"/>
      <c r="K60" s="44"/>
      <c r="L60" s="44"/>
      <c r="M60" s="44"/>
      <c r="N60" s="44"/>
      <c r="O60" s="44"/>
      <c r="P60" s="44"/>
      <c r="Q60" s="44"/>
      <c r="R60" s="44"/>
      <c r="S60" s="44"/>
      <c r="T60" s="44"/>
      <c r="U60" s="44"/>
      <c r="V60" s="44"/>
      <c r="W60" s="44"/>
      <c r="X60" s="44"/>
      <c r="Y60" s="44"/>
      <c r="Z60" s="44"/>
      <c r="AA60" s="44"/>
      <c r="AB60" s="44"/>
      <c r="AC60" s="44"/>
      <c r="AD60" s="44"/>
      <c r="AE60" s="44"/>
      <c r="AF60" s="44"/>
      <c r="AG60" s="44"/>
      <c r="AU60" s="1181">
        <f>SUM(AS25:AV59)</f>
        <v>0</v>
      </c>
      <c r="AV60" s="1182"/>
      <c r="BF60" s="12"/>
      <c r="BG60" s="12"/>
      <c r="BH60" s="1199">
        <f>SUM(BH25:BI59)</f>
        <v>0</v>
      </c>
      <c r="BI60" s="1199"/>
      <c r="BJ60" s="12"/>
      <c r="BK60" s="12"/>
      <c r="BL60" s="12"/>
      <c r="BM60" s="72"/>
      <c r="BN60" s="445"/>
      <c r="BO60" s="445"/>
      <c r="BP60" s="913">
        <f>SUM(BP25:BQ59)</f>
        <v>0</v>
      </c>
      <c r="BQ60" s="914"/>
      <c r="BU60" s="1160">
        <f>SUM(BU25:BV59)</f>
        <v>0</v>
      </c>
      <c r="BV60" s="1160"/>
      <c r="CA60" s="658">
        <f>SUM(CA25:CB59)</f>
        <v>0</v>
      </c>
      <c r="CB60" s="658"/>
      <c r="CL60" s="12"/>
      <c r="CM60" s="12"/>
      <c r="CO60" s="12"/>
      <c r="CP60" s="12"/>
      <c r="CQ60" s="12"/>
      <c r="CR60" s="12"/>
      <c r="CS60" s="12"/>
      <c r="CT60" s="12"/>
      <c r="CU60" s="12"/>
      <c r="CV60" s="12"/>
      <c r="CW60" s="12"/>
      <c r="CX60" s="12"/>
      <c r="CY60" s="12"/>
      <c r="CZ60" s="12"/>
    </row>
    <row r="61" spans="1:104" s="72" customFormat="1" ht="24" customHeight="1">
      <c r="A61" s="53"/>
      <c r="B61" s="53"/>
      <c r="C61" s="578" t="s">
        <v>127</v>
      </c>
      <c r="D61" s="578"/>
      <c r="E61" s="578"/>
      <c r="F61" s="578"/>
      <c r="G61" s="578"/>
      <c r="H61" s="578"/>
      <c r="I61" s="578"/>
      <c r="J61" s="578"/>
      <c r="K61" s="578"/>
      <c r="L61" s="578"/>
      <c r="M61" s="578"/>
      <c r="N61" s="578"/>
      <c r="O61" s="578"/>
      <c r="P61" s="578"/>
      <c r="Q61" s="578"/>
      <c r="R61" s="578"/>
      <c r="S61" s="578"/>
      <c r="T61" s="578"/>
      <c r="U61" s="578"/>
      <c r="V61" s="578"/>
      <c r="W61" s="578"/>
      <c r="X61" s="578"/>
      <c r="Y61" s="578"/>
      <c r="Z61" s="578"/>
      <c r="AA61" s="578"/>
      <c r="AB61" s="578"/>
      <c r="AC61" s="578"/>
      <c r="AD61" s="578"/>
      <c r="AE61" s="578"/>
      <c r="AF61" s="578"/>
      <c r="AG61" s="578"/>
      <c r="AH61" s="578"/>
      <c r="AI61" s="578"/>
      <c r="AJ61" s="578"/>
      <c r="AK61" s="578"/>
      <c r="AL61" s="578"/>
      <c r="AM61"/>
      <c r="AN61"/>
    </row>
    <row r="62" spans="1:104" s="72" customFormat="1" ht="60" customHeight="1">
      <c r="A62" s="53"/>
      <c r="B62" s="53"/>
      <c r="C62" s="702"/>
      <c r="D62" s="702"/>
      <c r="E62" s="702"/>
      <c r="F62" s="702"/>
      <c r="G62" s="702"/>
      <c r="H62" s="702"/>
      <c r="I62" s="702"/>
      <c r="J62" s="702"/>
      <c r="K62" s="702"/>
      <c r="L62" s="702"/>
      <c r="M62" s="702"/>
      <c r="N62" s="702"/>
      <c r="O62" s="702"/>
      <c r="P62" s="702"/>
      <c r="Q62" s="702"/>
      <c r="R62" s="702"/>
      <c r="S62" s="702"/>
      <c r="T62" s="702"/>
      <c r="U62" s="702"/>
      <c r="V62" s="702"/>
      <c r="W62" s="702"/>
      <c r="X62" s="702"/>
      <c r="Y62" s="702"/>
      <c r="Z62" s="702"/>
      <c r="AA62" s="702"/>
      <c r="AB62" s="702"/>
      <c r="AC62" s="702"/>
      <c r="AD62" s="702"/>
      <c r="AE62" s="702"/>
      <c r="AF62" s="702"/>
      <c r="AG62" s="702"/>
      <c r="AH62" s="702"/>
      <c r="AI62" s="702"/>
      <c r="AJ62" s="702"/>
      <c r="AK62" s="702"/>
      <c r="AL62" s="702"/>
      <c r="AM62"/>
      <c r="AN62"/>
    </row>
    <row r="63" spans="1:104" ht="15" customHeight="1">
      <c r="B63" s="624" t="str">
        <f>IF(CG27=0,"", IF(CG27=1,_xlfn.CONCAT("Error: Verificar la información registrada tomando en cuenta la instrucción ",CI27,"."),_xlfn.CONCAT("Error: Verificar la información registrada tomando en cuenta las instrucciones ",CI27)))</f>
        <v/>
      </c>
      <c r="C63" s="624"/>
      <c r="D63" s="624"/>
      <c r="E63" s="624"/>
      <c r="F63" s="624"/>
      <c r="G63" s="624"/>
      <c r="H63" s="624"/>
      <c r="I63" s="624"/>
      <c r="J63" s="624"/>
      <c r="K63" s="624"/>
      <c r="L63" s="624"/>
      <c r="M63" s="624"/>
      <c r="N63" s="624"/>
      <c r="O63" s="624"/>
      <c r="P63" s="624"/>
      <c r="Q63" s="624"/>
      <c r="R63" s="624"/>
      <c r="S63" s="624"/>
      <c r="T63" s="624"/>
      <c r="U63" s="624"/>
      <c r="V63" s="624"/>
      <c r="W63" s="624"/>
      <c r="X63" s="624"/>
      <c r="Y63" s="624"/>
      <c r="Z63" s="624"/>
      <c r="AA63" s="624"/>
      <c r="AB63" s="624"/>
      <c r="AC63" s="624"/>
      <c r="AD63" s="624"/>
      <c r="AE63" s="624"/>
      <c r="AF63" s="624"/>
      <c r="AG63" s="624"/>
      <c r="AH63" s="624"/>
      <c r="AI63" s="624"/>
      <c r="AJ63" s="624"/>
      <c r="AK63" s="624"/>
      <c r="AL63" s="624"/>
    </row>
    <row r="64" spans="1:104" ht="15" customHeight="1">
      <c r="B64" s="624" t="str">
        <f>IF(BU60=0,"","Error: Verificar la información registrada en número telefónico de contacto considerando que deben anotarse 10 dígitos.")</f>
        <v/>
      </c>
      <c r="C64" s="624"/>
      <c r="D64" s="624"/>
      <c r="E64" s="624"/>
      <c r="F64" s="624"/>
      <c r="G64" s="624"/>
      <c r="H64" s="624"/>
      <c r="I64" s="624"/>
      <c r="J64" s="624"/>
      <c r="K64" s="624"/>
      <c r="L64" s="624"/>
      <c r="M64" s="624"/>
      <c r="N64" s="624"/>
      <c r="O64" s="624"/>
      <c r="P64" s="624"/>
      <c r="Q64" s="624"/>
      <c r="R64" s="624"/>
      <c r="S64" s="624"/>
      <c r="T64" s="624"/>
      <c r="U64" s="624"/>
      <c r="V64" s="624"/>
      <c r="W64" s="624"/>
      <c r="X64" s="624"/>
      <c r="Y64" s="624"/>
      <c r="Z64" s="624"/>
      <c r="AA64" s="624"/>
      <c r="AB64" s="624"/>
      <c r="AC64" s="624"/>
      <c r="AD64" s="624"/>
      <c r="AE64" s="624"/>
      <c r="AF64" s="624"/>
      <c r="AG64" s="624"/>
      <c r="AH64" s="624"/>
      <c r="AI64" s="624"/>
      <c r="AJ64" s="624"/>
      <c r="AK64" s="624"/>
      <c r="AL64" s="624"/>
    </row>
    <row r="65" spans="2:38" ht="15" customHeight="1">
      <c r="B65" s="957" t="str">
        <f>IF(BX25=0,"","Alerta: Debe justificar el uso de NS argumentando el estado de la información desconocida.")</f>
        <v/>
      </c>
      <c r="C65" s="957"/>
      <c r="D65" s="957"/>
      <c r="E65" s="957"/>
      <c r="F65" s="957"/>
      <c r="G65" s="957"/>
      <c r="H65" s="957"/>
      <c r="I65" s="957"/>
      <c r="J65" s="957"/>
      <c r="K65" s="957"/>
      <c r="L65" s="957"/>
      <c r="M65" s="957"/>
      <c r="N65" s="957"/>
      <c r="O65" s="957"/>
      <c r="P65" s="957"/>
      <c r="Q65" s="957"/>
      <c r="R65" s="957"/>
      <c r="S65" s="957"/>
      <c r="T65" s="957"/>
      <c r="U65" s="957"/>
      <c r="V65" s="957"/>
      <c r="W65" s="957"/>
      <c r="X65" s="957"/>
      <c r="Y65" s="957"/>
      <c r="Z65" s="957"/>
      <c r="AA65" s="957"/>
      <c r="AB65" s="957"/>
      <c r="AC65" s="957"/>
      <c r="AD65" s="957"/>
      <c r="AE65" s="957"/>
      <c r="AF65" s="957"/>
      <c r="AG65" s="957"/>
      <c r="AH65" s="957"/>
      <c r="AI65" s="957"/>
      <c r="AJ65" s="957"/>
      <c r="AK65" s="957"/>
      <c r="AL65" s="957"/>
    </row>
    <row r="66" spans="2:38" ht="15" customHeight="1">
      <c r="B66" s="625" t="str">
        <f>IF(CA60=0,"","Error: Debe completar toda la información requerida.")</f>
        <v/>
      </c>
      <c r="C66" s="625"/>
      <c r="D66" s="625"/>
      <c r="E66" s="625"/>
      <c r="F66" s="625"/>
      <c r="G66" s="625"/>
      <c r="H66" s="625"/>
      <c r="I66" s="625"/>
      <c r="J66" s="625"/>
      <c r="K66" s="625"/>
      <c r="L66" s="625"/>
      <c r="M66" s="625"/>
      <c r="N66" s="625"/>
      <c r="O66" s="625"/>
      <c r="P66" s="625"/>
      <c r="Q66" s="625"/>
      <c r="R66" s="625"/>
      <c r="S66" s="625"/>
      <c r="T66" s="625"/>
      <c r="U66" s="625"/>
      <c r="V66" s="625"/>
      <c r="W66" s="625"/>
      <c r="X66" s="625"/>
      <c r="Y66" s="625"/>
      <c r="Z66" s="625"/>
      <c r="AA66" s="625"/>
      <c r="AB66" s="625"/>
      <c r="AC66" s="625"/>
      <c r="AD66" s="625"/>
      <c r="AE66" s="625"/>
      <c r="AF66" s="625"/>
      <c r="AG66" s="625"/>
      <c r="AH66" s="625"/>
      <c r="AI66" s="625"/>
      <c r="AJ66" s="625"/>
      <c r="AK66" s="625"/>
      <c r="AL66" s="625"/>
    </row>
    <row r="67" spans="2:38" ht="15" customHeight="1"/>
    <row r="68" spans="2:38" ht="15" customHeight="1"/>
  </sheetData>
  <sheetProtection algorithmName="SHA-512" hashValue="a7nUsIbzNk3iyWma+9VI6U1QZEQiSiIIHBMFZz5Co+P/0YHjYiwUuojXaVMh2S464W5Mt6kBBSXkY0PwwXVr+w==" saltValue="6tE5fVIUSBz+Z1N133xfLQ==" spinCount="100000" sheet="1" objects="1" scenarios="1"/>
  <mergeCells count="1003">
    <mergeCell ref="BS55:BT55"/>
    <mergeCell ref="BU55:BV55"/>
    <mergeCell ref="BS56:BT56"/>
    <mergeCell ref="BU56:BV56"/>
    <mergeCell ref="BS57:BT57"/>
    <mergeCell ref="BU57:BV57"/>
    <mergeCell ref="BS58:BT58"/>
    <mergeCell ref="BU58:BV58"/>
    <mergeCell ref="BS59:BT59"/>
    <mergeCell ref="BU59:BV59"/>
    <mergeCell ref="CA55:CB55"/>
    <mergeCell ref="CA56:CB56"/>
    <mergeCell ref="CA57:CB57"/>
    <mergeCell ref="CA58:CB58"/>
    <mergeCell ref="CA59:CB59"/>
    <mergeCell ref="BP55:BQ55"/>
    <mergeCell ref="BN56:BO56"/>
    <mergeCell ref="BP56:BQ56"/>
    <mergeCell ref="BB56:BC56"/>
    <mergeCell ref="BN57:BO57"/>
    <mergeCell ref="BP57:BQ57"/>
    <mergeCell ref="BB57:BC57"/>
    <mergeCell ref="BN58:BO58"/>
    <mergeCell ref="BP58:BQ58"/>
    <mergeCell ref="BB58:BC58"/>
    <mergeCell ref="BN59:BO59"/>
    <mergeCell ref="BP59:BQ59"/>
    <mergeCell ref="BB59:BC59"/>
    <mergeCell ref="AP55:AQ55"/>
    <mergeCell ref="AP56:AQ56"/>
    <mergeCell ref="AP57:AQ57"/>
    <mergeCell ref="AP58:AQ58"/>
    <mergeCell ref="AP59:AQ59"/>
    <mergeCell ref="AS55:AT55"/>
    <mergeCell ref="AU55:AV55"/>
    <mergeCell ref="AS56:AT56"/>
    <mergeCell ref="AU56:AV56"/>
    <mergeCell ref="AS57:AT57"/>
    <mergeCell ref="AU57:AV57"/>
    <mergeCell ref="AS58:AT58"/>
    <mergeCell ref="AU58:AV58"/>
    <mergeCell ref="AS59:AT59"/>
    <mergeCell ref="AU59:AV59"/>
    <mergeCell ref="AX55:AY55"/>
    <mergeCell ref="AZ59:BA59"/>
    <mergeCell ref="BD59:BE59"/>
    <mergeCell ref="BF59:BG59"/>
    <mergeCell ref="BH59:BI59"/>
    <mergeCell ref="BH58:BI58"/>
    <mergeCell ref="U55:W55"/>
    <mergeCell ref="U56:W56"/>
    <mergeCell ref="U57:W57"/>
    <mergeCell ref="U58:W58"/>
    <mergeCell ref="U59:W59"/>
    <mergeCell ref="Y55:AA55"/>
    <mergeCell ref="Y56:AA56"/>
    <mergeCell ref="Y57:AA57"/>
    <mergeCell ref="Y58:AA58"/>
    <mergeCell ref="Y59:AA59"/>
    <mergeCell ref="AB55:AD55"/>
    <mergeCell ref="AE55:AG55"/>
    <mergeCell ref="BN55:BO55"/>
    <mergeCell ref="AH55:AJ55"/>
    <mergeCell ref="AB56:AD56"/>
    <mergeCell ref="AE56:AG56"/>
    <mergeCell ref="AH56:AJ56"/>
    <mergeCell ref="AB57:AD57"/>
    <mergeCell ref="AE57:AG57"/>
    <mergeCell ref="AH57:AJ57"/>
    <mergeCell ref="AB58:AD58"/>
    <mergeCell ref="AE58:AG58"/>
    <mergeCell ref="AH58:AJ58"/>
    <mergeCell ref="AB59:AD59"/>
    <mergeCell ref="AE59:AG59"/>
    <mergeCell ref="AH59:AJ59"/>
    <mergeCell ref="AK55:AL55"/>
    <mergeCell ref="AK56:AL56"/>
    <mergeCell ref="AK57:AL57"/>
    <mergeCell ref="AK58:AL58"/>
    <mergeCell ref="AK59:AL59"/>
    <mergeCell ref="AX59:AY59"/>
    <mergeCell ref="H59:I59"/>
    <mergeCell ref="J55:L55"/>
    <mergeCell ref="J56:L56"/>
    <mergeCell ref="J57:L57"/>
    <mergeCell ref="J58:L58"/>
    <mergeCell ref="J59:L59"/>
    <mergeCell ref="M55:N55"/>
    <mergeCell ref="M56:N56"/>
    <mergeCell ref="M57:N57"/>
    <mergeCell ref="M58:N58"/>
    <mergeCell ref="M59:N59"/>
    <mergeCell ref="O55:Q55"/>
    <mergeCell ref="O56:Q56"/>
    <mergeCell ref="O57:Q57"/>
    <mergeCell ref="O58:Q58"/>
    <mergeCell ref="O59:Q59"/>
    <mergeCell ref="R55:T55"/>
    <mergeCell ref="R56:T56"/>
    <mergeCell ref="R57:T57"/>
    <mergeCell ref="R58:T58"/>
    <mergeCell ref="R59:T59"/>
    <mergeCell ref="B1:AL1"/>
    <mergeCell ref="B3:AL3"/>
    <mergeCell ref="B5:AL5"/>
    <mergeCell ref="AI7:AL7"/>
    <mergeCell ref="B8:L8"/>
    <mergeCell ref="N8:O8"/>
    <mergeCell ref="C14:AL14"/>
    <mergeCell ref="AP12:AQ12"/>
    <mergeCell ref="AR12:AS12"/>
    <mergeCell ref="AT12:AU12"/>
    <mergeCell ref="AP13:AQ13"/>
    <mergeCell ref="AR13:AS13"/>
    <mergeCell ref="AT13:AU13"/>
    <mergeCell ref="AB23:AD24"/>
    <mergeCell ref="AE23:AG24"/>
    <mergeCell ref="AH23:AJ24"/>
    <mergeCell ref="AK23:AL24"/>
    <mergeCell ref="C18:AL18"/>
    <mergeCell ref="C19:AL19"/>
    <mergeCell ref="C20:AL20"/>
    <mergeCell ref="C21:AL21"/>
    <mergeCell ref="C23:G24"/>
    <mergeCell ref="H23:I24"/>
    <mergeCell ref="J23:L24"/>
    <mergeCell ref="M23:Q23"/>
    <mergeCell ref="R23:T24"/>
    <mergeCell ref="U23:W24"/>
    <mergeCell ref="M24:N24"/>
    <mergeCell ref="O24:Q24"/>
    <mergeCell ref="AS23:AV23"/>
    <mergeCell ref="D25:G25"/>
    <mergeCell ref="H25:I25"/>
    <mergeCell ref="J25:L25"/>
    <mergeCell ref="M25:N25"/>
    <mergeCell ref="O25:Q25"/>
    <mergeCell ref="X23:X24"/>
    <mergeCell ref="Y23:AA24"/>
    <mergeCell ref="AK25:AL25"/>
    <mergeCell ref="R25:T25"/>
    <mergeCell ref="U25:W25"/>
    <mergeCell ref="Y25:AA25"/>
    <mergeCell ref="AB25:AD25"/>
    <mergeCell ref="AE25:AG25"/>
    <mergeCell ref="AH25:AJ25"/>
    <mergeCell ref="AI10:AL10"/>
    <mergeCell ref="B12:AL12"/>
    <mergeCell ref="C13:AL13"/>
    <mergeCell ref="C15:AL15"/>
    <mergeCell ref="C16:AL16"/>
    <mergeCell ref="C17:AL17"/>
    <mergeCell ref="AE26:AG26"/>
    <mergeCell ref="AH26:AJ26"/>
    <mergeCell ref="AK26:AL26"/>
    <mergeCell ref="D27:G27"/>
    <mergeCell ref="H27:I27"/>
    <mergeCell ref="J27:L27"/>
    <mergeCell ref="M27:N27"/>
    <mergeCell ref="O27:Q27"/>
    <mergeCell ref="R27:T27"/>
    <mergeCell ref="U27:W27"/>
    <mergeCell ref="Y27:AA27"/>
    <mergeCell ref="AB27:AD27"/>
    <mergeCell ref="AE27:AG27"/>
    <mergeCell ref="AH27:AJ27"/>
    <mergeCell ref="AK27:AL27"/>
    <mergeCell ref="D26:G26"/>
    <mergeCell ref="H26:I26"/>
    <mergeCell ref="J26:L26"/>
    <mergeCell ref="M26:N26"/>
    <mergeCell ref="O26:Q26"/>
    <mergeCell ref="R26:T26"/>
    <mergeCell ref="U26:W26"/>
    <mergeCell ref="Y26:AA26"/>
    <mergeCell ref="AB26:AD26"/>
    <mergeCell ref="D28:G28"/>
    <mergeCell ref="H28:I28"/>
    <mergeCell ref="J28:L28"/>
    <mergeCell ref="M28:N28"/>
    <mergeCell ref="O28:Q28"/>
    <mergeCell ref="AK28:AL28"/>
    <mergeCell ref="D29:G29"/>
    <mergeCell ref="H29:I29"/>
    <mergeCell ref="J29:L29"/>
    <mergeCell ref="M29:N29"/>
    <mergeCell ref="O29:Q29"/>
    <mergeCell ref="R29:T29"/>
    <mergeCell ref="U29:W29"/>
    <mergeCell ref="Y29:AA29"/>
    <mergeCell ref="AB29:AD29"/>
    <mergeCell ref="R28:T28"/>
    <mergeCell ref="U28:W28"/>
    <mergeCell ref="Y28:AA28"/>
    <mergeCell ref="AB28:AD28"/>
    <mergeCell ref="AE28:AG28"/>
    <mergeCell ref="AH28:AJ28"/>
    <mergeCell ref="AE29:AG29"/>
    <mergeCell ref="AH29:AJ29"/>
    <mergeCell ref="AK29:AL29"/>
    <mergeCell ref="AE30:AG30"/>
    <mergeCell ref="AH30:AJ30"/>
    <mergeCell ref="AK30:AL30"/>
    <mergeCell ref="D31:G31"/>
    <mergeCell ref="H31:I31"/>
    <mergeCell ref="J31:L31"/>
    <mergeCell ref="M31:N31"/>
    <mergeCell ref="O31:Q31"/>
    <mergeCell ref="AK31:AL31"/>
    <mergeCell ref="R31:T31"/>
    <mergeCell ref="U31:W31"/>
    <mergeCell ref="Y31:AA31"/>
    <mergeCell ref="AB31:AD31"/>
    <mergeCell ref="AE31:AG31"/>
    <mergeCell ref="AH31:AJ31"/>
    <mergeCell ref="D30:G30"/>
    <mergeCell ref="H30:I30"/>
    <mergeCell ref="J30:L30"/>
    <mergeCell ref="M30:N30"/>
    <mergeCell ref="O30:Q30"/>
    <mergeCell ref="R30:T30"/>
    <mergeCell ref="U30:W30"/>
    <mergeCell ref="Y30:AA30"/>
    <mergeCell ref="AB30:AD30"/>
    <mergeCell ref="AE32:AG32"/>
    <mergeCell ref="AH32:AJ32"/>
    <mergeCell ref="AK32:AL32"/>
    <mergeCell ref="D33:G33"/>
    <mergeCell ref="H33:I33"/>
    <mergeCell ref="J33:L33"/>
    <mergeCell ref="M33:N33"/>
    <mergeCell ref="O33:Q33"/>
    <mergeCell ref="R33:T33"/>
    <mergeCell ref="U33:W33"/>
    <mergeCell ref="Y33:AA33"/>
    <mergeCell ref="AB33:AD33"/>
    <mergeCell ref="AE33:AG33"/>
    <mergeCell ref="AH33:AJ33"/>
    <mergeCell ref="AK33:AL33"/>
    <mergeCell ref="D32:G32"/>
    <mergeCell ref="H32:I32"/>
    <mergeCell ref="J32:L32"/>
    <mergeCell ref="M32:N32"/>
    <mergeCell ref="O32:Q32"/>
    <mergeCell ref="R32:T32"/>
    <mergeCell ref="U32:W32"/>
    <mergeCell ref="Y32:AA32"/>
    <mergeCell ref="AB32:AD32"/>
    <mergeCell ref="D34:G34"/>
    <mergeCell ref="H34:I34"/>
    <mergeCell ref="J34:L34"/>
    <mergeCell ref="M34:N34"/>
    <mergeCell ref="O34:Q34"/>
    <mergeCell ref="AK34:AL34"/>
    <mergeCell ref="D35:G35"/>
    <mergeCell ref="H35:I35"/>
    <mergeCell ref="J35:L35"/>
    <mergeCell ref="M35:N35"/>
    <mergeCell ref="O35:Q35"/>
    <mergeCell ref="R35:T35"/>
    <mergeCell ref="U35:W35"/>
    <mergeCell ref="Y35:AA35"/>
    <mergeCell ref="AB35:AD35"/>
    <mergeCell ref="R34:T34"/>
    <mergeCell ref="U34:W34"/>
    <mergeCell ref="Y34:AA34"/>
    <mergeCell ref="AB34:AD34"/>
    <mergeCell ref="AE34:AG34"/>
    <mergeCell ref="AH34:AJ34"/>
    <mergeCell ref="AE35:AG35"/>
    <mergeCell ref="AH35:AJ35"/>
    <mergeCell ref="AK35:AL35"/>
    <mergeCell ref="AE36:AG36"/>
    <mergeCell ref="AH36:AJ36"/>
    <mergeCell ref="AK36:AL36"/>
    <mergeCell ref="D37:G37"/>
    <mergeCell ref="H37:I37"/>
    <mergeCell ref="J37:L37"/>
    <mergeCell ref="M37:N37"/>
    <mergeCell ref="O37:Q37"/>
    <mergeCell ref="AK37:AL37"/>
    <mergeCell ref="R37:T37"/>
    <mergeCell ref="U37:W37"/>
    <mergeCell ref="Y37:AA37"/>
    <mergeCell ref="AB37:AD37"/>
    <mergeCell ref="AE37:AG37"/>
    <mergeCell ref="AH37:AJ37"/>
    <mergeCell ref="D36:G36"/>
    <mergeCell ref="H36:I36"/>
    <mergeCell ref="J36:L36"/>
    <mergeCell ref="M36:N36"/>
    <mergeCell ref="O36:Q36"/>
    <mergeCell ref="R36:T36"/>
    <mergeCell ref="U36:W36"/>
    <mergeCell ref="Y36:AA36"/>
    <mergeCell ref="AB36:AD36"/>
    <mergeCell ref="AH38:AJ38"/>
    <mergeCell ref="AK38:AL38"/>
    <mergeCell ref="D39:G39"/>
    <mergeCell ref="H39:I39"/>
    <mergeCell ref="J39:L39"/>
    <mergeCell ref="M39:N39"/>
    <mergeCell ref="O39:Q39"/>
    <mergeCell ref="R39:T39"/>
    <mergeCell ref="U39:W39"/>
    <mergeCell ref="Y39:AA39"/>
    <mergeCell ref="AB39:AD39"/>
    <mergeCell ref="AE39:AG39"/>
    <mergeCell ref="AH39:AJ39"/>
    <mergeCell ref="AK39:AL39"/>
    <mergeCell ref="D38:G38"/>
    <mergeCell ref="H38:I38"/>
    <mergeCell ref="J38:L38"/>
    <mergeCell ref="M38:N38"/>
    <mergeCell ref="O38:Q38"/>
    <mergeCell ref="R38:T38"/>
    <mergeCell ref="U38:W38"/>
    <mergeCell ref="Y38:AA38"/>
    <mergeCell ref="AB38:AD38"/>
    <mergeCell ref="D40:G40"/>
    <mergeCell ref="H40:I40"/>
    <mergeCell ref="J40:L40"/>
    <mergeCell ref="M40:N40"/>
    <mergeCell ref="O40:Q40"/>
    <mergeCell ref="AK40:AL40"/>
    <mergeCell ref="D41:G41"/>
    <mergeCell ref="H41:I41"/>
    <mergeCell ref="J41:L41"/>
    <mergeCell ref="M41:N41"/>
    <mergeCell ref="O41:Q41"/>
    <mergeCell ref="R41:T41"/>
    <mergeCell ref="U41:W41"/>
    <mergeCell ref="Y41:AA41"/>
    <mergeCell ref="AB41:AD41"/>
    <mergeCell ref="R40:T40"/>
    <mergeCell ref="U40:W40"/>
    <mergeCell ref="Y40:AA40"/>
    <mergeCell ref="AB40:AD40"/>
    <mergeCell ref="AE40:AG40"/>
    <mergeCell ref="AH40:AJ40"/>
    <mergeCell ref="AE41:AG41"/>
    <mergeCell ref="AH41:AJ41"/>
    <mergeCell ref="AK41:AL41"/>
    <mergeCell ref="D43:G43"/>
    <mergeCell ref="H43:I43"/>
    <mergeCell ref="J43:L43"/>
    <mergeCell ref="M43:N43"/>
    <mergeCell ref="O43:Q43"/>
    <mergeCell ref="AK43:AL43"/>
    <mergeCell ref="R43:T43"/>
    <mergeCell ref="U43:W43"/>
    <mergeCell ref="Y43:AA43"/>
    <mergeCell ref="AB43:AD43"/>
    <mergeCell ref="AE43:AG43"/>
    <mergeCell ref="AH43:AJ43"/>
    <mergeCell ref="D42:G42"/>
    <mergeCell ref="H42:I42"/>
    <mergeCell ref="J42:L42"/>
    <mergeCell ref="M42:N42"/>
    <mergeCell ref="O42:Q42"/>
    <mergeCell ref="R42:T42"/>
    <mergeCell ref="U42:W42"/>
    <mergeCell ref="Y42:AA42"/>
    <mergeCell ref="AB42:AD42"/>
    <mergeCell ref="D45:G45"/>
    <mergeCell ref="H45:I45"/>
    <mergeCell ref="J45:L45"/>
    <mergeCell ref="M45:N45"/>
    <mergeCell ref="O45:Q45"/>
    <mergeCell ref="R45:T45"/>
    <mergeCell ref="U45:W45"/>
    <mergeCell ref="Y45:AA45"/>
    <mergeCell ref="AB45:AD45"/>
    <mergeCell ref="AE45:AG45"/>
    <mergeCell ref="AH45:AJ45"/>
    <mergeCell ref="AK45:AL45"/>
    <mergeCell ref="D44:G44"/>
    <mergeCell ref="H44:I44"/>
    <mergeCell ref="J44:L44"/>
    <mergeCell ref="M44:N44"/>
    <mergeCell ref="O44:Q44"/>
    <mergeCell ref="R44:T44"/>
    <mergeCell ref="U44:W44"/>
    <mergeCell ref="Y44:AA44"/>
    <mergeCell ref="AB44:AD44"/>
    <mergeCell ref="D46:G46"/>
    <mergeCell ref="H46:I46"/>
    <mergeCell ref="J46:L46"/>
    <mergeCell ref="M46:N46"/>
    <mergeCell ref="O46:Q46"/>
    <mergeCell ref="AK46:AL46"/>
    <mergeCell ref="D47:G47"/>
    <mergeCell ref="H47:I47"/>
    <mergeCell ref="J47:L47"/>
    <mergeCell ref="M47:N47"/>
    <mergeCell ref="O47:Q47"/>
    <mergeCell ref="R47:T47"/>
    <mergeCell ref="U47:W47"/>
    <mergeCell ref="Y47:AA47"/>
    <mergeCell ref="AB47:AD47"/>
    <mergeCell ref="R46:T46"/>
    <mergeCell ref="U46:W46"/>
    <mergeCell ref="Y46:AA46"/>
    <mergeCell ref="AB46:AD46"/>
    <mergeCell ref="AE46:AG46"/>
    <mergeCell ref="AH46:AJ46"/>
    <mergeCell ref="AE47:AG47"/>
    <mergeCell ref="AH47:AJ47"/>
    <mergeCell ref="AK47:AL47"/>
    <mergeCell ref="D49:G49"/>
    <mergeCell ref="H49:I49"/>
    <mergeCell ref="J49:L49"/>
    <mergeCell ref="M49:N49"/>
    <mergeCell ref="O49:Q49"/>
    <mergeCell ref="AK49:AL49"/>
    <mergeCell ref="R49:T49"/>
    <mergeCell ref="U49:W49"/>
    <mergeCell ref="Y49:AA49"/>
    <mergeCell ref="AB49:AD49"/>
    <mergeCell ref="AE49:AG49"/>
    <mergeCell ref="AH49:AJ49"/>
    <mergeCell ref="D48:G48"/>
    <mergeCell ref="H48:I48"/>
    <mergeCell ref="J48:L48"/>
    <mergeCell ref="M48:N48"/>
    <mergeCell ref="O48:Q48"/>
    <mergeCell ref="R48:T48"/>
    <mergeCell ref="U48:W48"/>
    <mergeCell ref="Y48:AA48"/>
    <mergeCell ref="AB48:AD48"/>
    <mergeCell ref="D51:G51"/>
    <mergeCell ref="H51:I51"/>
    <mergeCell ref="J51:L51"/>
    <mergeCell ref="M51:N51"/>
    <mergeCell ref="O51:Q51"/>
    <mergeCell ref="R51:T51"/>
    <mergeCell ref="U51:W51"/>
    <mergeCell ref="Y51:AA51"/>
    <mergeCell ref="AB51:AD51"/>
    <mergeCell ref="AE51:AG51"/>
    <mergeCell ref="AH51:AJ51"/>
    <mergeCell ref="AK51:AL51"/>
    <mergeCell ref="D50:G50"/>
    <mergeCell ref="H50:I50"/>
    <mergeCell ref="J50:L50"/>
    <mergeCell ref="M50:N50"/>
    <mergeCell ref="O50:Q50"/>
    <mergeCell ref="R50:T50"/>
    <mergeCell ref="U50:W50"/>
    <mergeCell ref="Y50:AA50"/>
    <mergeCell ref="AB50:AD50"/>
    <mergeCell ref="D52:G52"/>
    <mergeCell ref="H52:I52"/>
    <mergeCell ref="J52:L52"/>
    <mergeCell ref="M52:N52"/>
    <mergeCell ref="O52:Q52"/>
    <mergeCell ref="AK52:AL52"/>
    <mergeCell ref="D53:G53"/>
    <mergeCell ref="H53:I53"/>
    <mergeCell ref="J53:L53"/>
    <mergeCell ref="M53:N53"/>
    <mergeCell ref="O53:Q53"/>
    <mergeCell ref="R53:T53"/>
    <mergeCell ref="U53:W53"/>
    <mergeCell ref="Y53:AA53"/>
    <mergeCell ref="AB53:AD53"/>
    <mergeCell ref="R52:T52"/>
    <mergeCell ref="U52:W52"/>
    <mergeCell ref="Y52:AA52"/>
    <mergeCell ref="AB52:AD52"/>
    <mergeCell ref="AE52:AG52"/>
    <mergeCell ref="AH52:AJ52"/>
    <mergeCell ref="AE53:AG53"/>
    <mergeCell ref="AH53:AJ53"/>
    <mergeCell ref="AK53:AL53"/>
    <mergeCell ref="AS26:AT26"/>
    <mergeCell ref="AU26:AV26"/>
    <mergeCell ref="AS27:AT27"/>
    <mergeCell ref="AU27:AV27"/>
    <mergeCell ref="AS28:AT28"/>
    <mergeCell ref="AU28:AV28"/>
    <mergeCell ref="AS29:AT29"/>
    <mergeCell ref="AU29:AV29"/>
    <mergeCell ref="AS30:AT30"/>
    <mergeCell ref="AU30:AV30"/>
    <mergeCell ref="AS24:AT24"/>
    <mergeCell ref="AU24:AV24"/>
    <mergeCell ref="AS25:AT25"/>
    <mergeCell ref="AU25:AV25"/>
    <mergeCell ref="R54:T54"/>
    <mergeCell ref="U54:W54"/>
    <mergeCell ref="Y54:AA54"/>
    <mergeCell ref="AB54:AD54"/>
    <mergeCell ref="AU31:AV31"/>
    <mergeCell ref="AE50:AG50"/>
    <mergeCell ref="AH50:AJ50"/>
    <mergeCell ref="AK50:AL50"/>
    <mergeCell ref="AE48:AG48"/>
    <mergeCell ref="AH48:AJ48"/>
    <mergeCell ref="AK48:AL48"/>
    <mergeCell ref="AE44:AG44"/>
    <mergeCell ref="AH44:AJ44"/>
    <mergeCell ref="AK44:AL44"/>
    <mergeCell ref="AE42:AG42"/>
    <mergeCell ref="AH42:AJ42"/>
    <mergeCell ref="AK42:AL42"/>
    <mergeCell ref="AE38:AG38"/>
    <mergeCell ref="AU53:AV53"/>
    <mergeCell ref="AS47:AT47"/>
    <mergeCell ref="AU47:AV47"/>
    <mergeCell ref="AS48:AT48"/>
    <mergeCell ref="AU48:AV48"/>
    <mergeCell ref="AS49:AT49"/>
    <mergeCell ref="AU49:AV49"/>
    <mergeCell ref="AS50:AT50"/>
    <mergeCell ref="AU50:AV50"/>
    <mergeCell ref="AU46:AV46"/>
    <mergeCell ref="AP24:AQ24"/>
    <mergeCell ref="AP25:AQ25"/>
    <mergeCell ref="AP26:AQ26"/>
    <mergeCell ref="AP27:AQ27"/>
    <mergeCell ref="AP28:AQ28"/>
    <mergeCell ref="AP29:AQ29"/>
    <mergeCell ref="AP30:AQ30"/>
    <mergeCell ref="AP31:AQ31"/>
    <mergeCell ref="AP32:AQ32"/>
    <mergeCell ref="AP33:AQ33"/>
    <mergeCell ref="AP34:AQ34"/>
    <mergeCell ref="AP35:AQ35"/>
    <mergeCell ref="AP36:AQ36"/>
    <mergeCell ref="AP37:AQ37"/>
    <mergeCell ref="AP38:AQ38"/>
    <mergeCell ref="AP39:AQ39"/>
    <mergeCell ref="AS41:AT41"/>
    <mergeCell ref="AS42:AT42"/>
    <mergeCell ref="AS36:AT36"/>
    <mergeCell ref="AS37:AT37"/>
    <mergeCell ref="AS38:AT38"/>
    <mergeCell ref="AS39:AT39"/>
    <mergeCell ref="AP44:AQ44"/>
    <mergeCell ref="AP45:AQ45"/>
    <mergeCell ref="AP46:AQ46"/>
    <mergeCell ref="AP47:AQ47"/>
    <mergeCell ref="AP48:AQ48"/>
    <mergeCell ref="AS51:AT51"/>
    <mergeCell ref="AU51:AV51"/>
    <mergeCell ref="AU41:AV41"/>
    <mergeCell ref="AU42:AV42"/>
    <mergeCell ref="AU36:AV36"/>
    <mergeCell ref="AU37:AV37"/>
    <mergeCell ref="AU38:AV38"/>
    <mergeCell ref="AU39:AV39"/>
    <mergeCell ref="AU40:AV40"/>
    <mergeCell ref="AS43:AT43"/>
    <mergeCell ref="AU43:AV43"/>
    <mergeCell ref="AS44:AT44"/>
    <mergeCell ref="AU44:AV44"/>
    <mergeCell ref="AS45:AT45"/>
    <mergeCell ref="AU45:AV45"/>
    <mergeCell ref="AS40:AT40"/>
    <mergeCell ref="AP49:AQ49"/>
    <mergeCell ref="AP50:AQ50"/>
    <mergeCell ref="AP40:AQ40"/>
    <mergeCell ref="AP41:AQ41"/>
    <mergeCell ref="AP42:AQ42"/>
    <mergeCell ref="AP43:AQ43"/>
    <mergeCell ref="AS31:AT31"/>
    <mergeCell ref="AS32:AT32"/>
    <mergeCell ref="AU32:AV32"/>
    <mergeCell ref="AS33:AT33"/>
    <mergeCell ref="AU33:AV33"/>
    <mergeCell ref="AS34:AT34"/>
    <mergeCell ref="AU34:AV34"/>
    <mergeCell ref="AS35:AT35"/>
    <mergeCell ref="AU35:AV35"/>
    <mergeCell ref="BF30:BG30"/>
    <mergeCell ref="BH30:BI30"/>
    <mergeCell ref="AX31:AY31"/>
    <mergeCell ref="AZ31:BA31"/>
    <mergeCell ref="BB31:BC31"/>
    <mergeCell ref="BD31:BE31"/>
    <mergeCell ref="BF31:BG31"/>
    <mergeCell ref="BH31:BI31"/>
    <mergeCell ref="AX33:AY33"/>
    <mergeCell ref="AZ33:BA33"/>
    <mergeCell ref="BB33:BC33"/>
    <mergeCell ref="BD33:BE33"/>
    <mergeCell ref="BF33:BG33"/>
    <mergeCell ref="BH33:BI33"/>
    <mergeCell ref="AX34:AY34"/>
    <mergeCell ref="AZ34:BA34"/>
    <mergeCell ref="BB34:BC34"/>
    <mergeCell ref="BD34:BE34"/>
    <mergeCell ref="BF34:BG34"/>
    <mergeCell ref="BH34:BI34"/>
    <mergeCell ref="AX35:AY35"/>
    <mergeCell ref="AZ35:BA35"/>
    <mergeCell ref="BB35:BC35"/>
    <mergeCell ref="BN32:BO32"/>
    <mergeCell ref="BP32:BQ32"/>
    <mergeCell ref="BN33:BO33"/>
    <mergeCell ref="BP33:BQ33"/>
    <mergeCell ref="BN34:BO34"/>
    <mergeCell ref="BP34:BQ34"/>
    <mergeCell ref="BN35:BO35"/>
    <mergeCell ref="BP35:BQ35"/>
    <mergeCell ref="BK21:BL21"/>
    <mergeCell ref="BK22:BL22"/>
    <mergeCell ref="BK23:BL23"/>
    <mergeCell ref="BK24:BL24"/>
    <mergeCell ref="BN23:BQ23"/>
    <mergeCell ref="BN24:BO24"/>
    <mergeCell ref="BP24:BQ24"/>
    <mergeCell ref="BN25:BO25"/>
    <mergeCell ref="BP25:BQ25"/>
    <mergeCell ref="BN26:BO26"/>
    <mergeCell ref="BP26:BQ26"/>
    <mergeCell ref="BN27:BO27"/>
    <mergeCell ref="BP27:BQ27"/>
    <mergeCell ref="BN28:BO28"/>
    <mergeCell ref="BP28:BQ28"/>
    <mergeCell ref="BN29:BO29"/>
    <mergeCell ref="BP29:BQ29"/>
    <mergeCell ref="BN30:BO30"/>
    <mergeCell ref="BP30:BQ30"/>
    <mergeCell ref="BN31:BO31"/>
    <mergeCell ref="BP31:BQ31"/>
    <mergeCell ref="BN42:BO42"/>
    <mergeCell ref="BP42:BQ42"/>
    <mergeCell ref="BN43:BO43"/>
    <mergeCell ref="BP43:BQ43"/>
    <mergeCell ref="BN44:BO44"/>
    <mergeCell ref="BP44:BQ44"/>
    <mergeCell ref="BN45:BO45"/>
    <mergeCell ref="BP45:BQ45"/>
    <mergeCell ref="BN36:BO36"/>
    <mergeCell ref="BP36:BQ36"/>
    <mergeCell ref="BN37:BO37"/>
    <mergeCell ref="BP37:BQ37"/>
    <mergeCell ref="BN38:BO38"/>
    <mergeCell ref="BP38:BQ38"/>
    <mergeCell ref="BN39:BO39"/>
    <mergeCell ref="BP39:BQ39"/>
    <mergeCell ref="BN40:BO40"/>
    <mergeCell ref="BP40:BQ40"/>
    <mergeCell ref="BN41:BO41"/>
    <mergeCell ref="BP41:BQ41"/>
    <mergeCell ref="BN51:BO51"/>
    <mergeCell ref="BP51:BQ51"/>
    <mergeCell ref="BN52:BO52"/>
    <mergeCell ref="BP52:BQ52"/>
    <mergeCell ref="BB49:BC49"/>
    <mergeCell ref="BB50:BC50"/>
    <mergeCell ref="BB51:BC51"/>
    <mergeCell ref="BB52:BC52"/>
    <mergeCell ref="BN46:BO46"/>
    <mergeCell ref="BP46:BQ46"/>
    <mergeCell ref="BN47:BO47"/>
    <mergeCell ref="BP47:BQ47"/>
    <mergeCell ref="BN48:BO48"/>
    <mergeCell ref="BP48:BQ48"/>
    <mergeCell ref="BN49:BO49"/>
    <mergeCell ref="BP49:BQ49"/>
    <mergeCell ref="BN50:BO50"/>
    <mergeCell ref="BP50:BQ50"/>
    <mergeCell ref="AS52:AT52"/>
    <mergeCell ref="AU52:AV52"/>
    <mergeCell ref="AS46:AT46"/>
    <mergeCell ref="AX46:AY46"/>
    <mergeCell ref="AZ46:BA46"/>
    <mergeCell ref="BB46:BC46"/>
    <mergeCell ref="BD46:BE46"/>
    <mergeCell ref="BF46:BG46"/>
    <mergeCell ref="BH46:BI46"/>
    <mergeCell ref="AX47:AY47"/>
    <mergeCell ref="B63:AL63"/>
    <mergeCell ref="BN54:BO54"/>
    <mergeCell ref="BP54:BQ54"/>
    <mergeCell ref="BP60:BQ60"/>
    <mergeCell ref="BN53:BO53"/>
    <mergeCell ref="BP53:BQ53"/>
    <mergeCell ref="AU60:AV60"/>
    <mergeCell ref="AS54:AT54"/>
    <mergeCell ref="AU54:AV54"/>
    <mergeCell ref="C62:AL62"/>
    <mergeCell ref="C61:AL61"/>
    <mergeCell ref="AE54:AG54"/>
    <mergeCell ref="AH54:AJ54"/>
    <mergeCell ref="AK54:AL54"/>
    <mergeCell ref="D54:G54"/>
    <mergeCell ref="H54:I54"/>
    <mergeCell ref="J54:L54"/>
    <mergeCell ref="M54:N54"/>
    <mergeCell ref="O54:Q54"/>
    <mergeCell ref="AP53:AQ53"/>
    <mergeCell ref="AP54:AQ54"/>
    <mergeCell ref="D55:G55"/>
    <mergeCell ref="D56:G56"/>
    <mergeCell ref="D57:G57"/>
    <mergeCell ref="D58:G58"/>
    <mergeCell ref="D59:G59"/>
    <mergeCell ref="H55:I55"/>
    <mergeCell ref="H56:I56"/>
    <mergeCell ref="H57:I57"/>
    <mergeCell ref="H58:I58"/>
    <mergeCell ref="AS53:AT53"/>
    <mergeCell ref="B64:AL64"/>
    <mergeCell ref="B65:AL65"/>
    <mergeCell ref="B66:AL66"/>
    <mergeCell ref="BS23:BV23"/>
    <mergeCell ref="BS24:BT24"/>
    <mergeCell ref="BU24:BV24"/>
    <mergeCell ref="BS25:BT25"/>
    <mergeCell ref="BU25:BV25"/>
    <mergeCell ref="BS26:BT26"/>
    <mergeCell ref="BU26:BV26"/>
    <mergeCell ref="BS27:BT27"/>
    <mergeCell ref="BU27:BV27"/>
    <mergeCell ref="BS28:BT28"/>
    <mergeCell ref="BU28:BV28"/>
    <mergeCell ref="BS29:BT29"/>
    <mergeCell ref="BU29:BV29"/>
    <mergeCell ref="BS30:BT30"/>
    <mergeCell ref="BU30:BV30"/>
    <mergeCell ref="BS31:BT31"/>
    <mergeCell ref="BU31:BV31"/>
    <mergeCell ref="BS32:BT32"/>
    <mergeCell ref="BU32:BV32"/>
    <mergeCell ref="BS33:BT33"/>
    <mergeCell ref="BU33:BV33"/>
    <mergeCell ref="AP51:AQ51"/>
    <mergeCell ref="AP52:AQ52"/>
    <mergeCell ref="BS34:BT34"/>
    <mergeCell ref="BU34:BV34"/>
    <mergeCell ref="BS35:BT35"/>
    <mergeCell ref="BU35:BV35"/>
    <mergeCell ref="BS36:BT36"/>
    <mergeCell ref="BU36:BV36"/>
    <mergeCell ref="BS37:BT37"/>
    <mergeCell ref="BU37:BV37"/>
    <mergeCell ref="BS38:BT38"/>
    <mergeCell ref="BU38:BV38"/>
    <mergeCell ref="CA51:CB51"/>
    <mergeCell ref="CA52:CB52"/>
    <mergeCell ref="BS53:BT53"/>
    <mergeCell ref="BU53:BV53"/>
    <mergeCell ref="BS44:BT44"/>
    <mergeCell ref="BU44:BV44"/>
    <mergeCell ref="BS45:BT45"/>
    <mergeCell ref="BU45:BV45"/>
    <mergeCell ref="BS46:BT46"/>
    <mergeCell ref="BU46:BV46"/>
    <mergeCell ref="BS47:BT47"/>
    <mergeCell ref="BU47:BV47"/>
    <mergeCell ref="BS48:BT48"/>
    <mergeCell ref="BU48:BV48"/>
    <mergeCell ref="BS51:BT51"/>
    <mergeCell ref="BU51:BV51"/>
    <mergeCell ref="BS52:BT52"/>
    <mergeCell ref="BU52:BV52"/>
    <mergeCell ref="CA53:CB53"/>
    <mergeCell ref="CA38:CB38"/>
    <mergeCell ref="BS49:BT49"/>
    <mergeCell ref="BU49:BV49"/>
    <mergeCell ref="BS50:BT50"/>
    <mergeCell ref="BU50:BV50"/>
    <mergeCell ref="CA48:CB48"/>
    <mergeCell ref="CA49:CB49"/>
    <mergeCell ref="CA50:CB50"/>
    <mergeCell ref="BS39:BT39"/>
    <mergeCell ref="BU39:BV39"/>
    <mergeCell ref="BS40:BT40"/>
    <mergeCell ref="BU40:BV40"/>
    <mergeCell ref="BS41:BT41"/>
    <mergeCell ref="BU41:BV41"/>
    <mergeCell ref="BS42:BT42"/>
    <mergeCell ref="BU42:BV42"/>
    <mergeCell ref="BS43:BT43"/>
    <mergeCell ref="BU43:BV43"/>
    <mergeCell ref="CA21:CB21"/>
    <mergeCell ref="CA22:CB22"/>
    <mergeCell ref="CA23:CB23"/>
    <mergeCell ref="CA24:CB24"/>
    <mergeCell ref="CA25:CB25"/>
    <mergeCell ref="CA26:CB26"/>
    <mergeCell ref="CA27:CB27"/>
    <mergeCell ref="CA28:CB28"/>
    <mergeCell ref="CA29:CB29"/>
    <mergeCell ref="CA30:CB30"/>
    <mergeCell ref="CA31:CB31"/>
    <mergeCell ref="CA32:CB32"/>
    <mergeCell ref="CA33:CB33"/>
    <mergeCell ref="CA34:CB34"/>
    <mergeCell ref="CA35:CB35"/>
    <mergeCell ref="CA36:CB36"/>
    <mergeCell ref="CA37:CB37"/>
    <mergeCell ref="CE22:CJ22"/>
    <mergeCell ref="CE23:CF23"/>
    <mergeCell ref="CG23:CH23"/>
    <mergeCell ref="CI23:CJ23"/>
    <mergeCell ref="CE24:CF24"/>
    <mergeCell ref="CG24:CH24"/>
    <mergeCell ref="CI24:CJ24"/>
    <mergeCell ref="CA54:CB54"/>
    <mergeCell ref="CA60:CB60"/>
    <mergeCell ref="AW12:AX12"/>
    <mergeCell ref="AW13:AX13"/>
    <mergeCell ref="CA39:CB39"/>
    <mergeCell ref="CA40:CB40"/>
    <mergeCell ref="CA41:CB41"/>
    <mergeCell ref="CA42:CB42"/>
    <mergeCell ref="CA43:CB43"/>
    <mergeCell ref="CA44:CB44"/>
    <mergeCell ref="CA45:CB45"/>
    <mergeCell ref="CA46:CB46"/>
    <mergeCell ref="CA47:CB47"/>
    <mergeCell ref="BS54:BT54"/>
    <mergeCell ref="BU54:BV54"/>
    <mergeCell ref="BU60:BV60"/>
    <mergeCell ref="BX24:BY24"/>
    <mergeCell ref="BX25:BY25"/>
    <mergeCell ref="CA20:CB20"/>
    <mergeCell ref="CE25:CF25"/>
    <mergeCell ref="CG25:CH25"/>
    <mergeCell ref="CI25:CJ25"/>
    <mergeCell ref="CG27:CH27"/>
    <mergeCell ref="CI27:CJ27"/>
    <mergeCell ref="CE26:CF26"/>
    <mergeCell ref="CG26:CH26"/>
    <mergeCell ref="CI26:CJ26"/>
    <mergeCell ref="AX23:BI23"/>
    <mergeCell ref="AX24:AY24"/>
    <mergeCell ref="AZ24:BA24"/>
    <mergeCell ref="BB24:BC24"/>
    <mergeCell ref="BD24:BE24"/>
    <mergeCell ref="BF24:BG24"/>
    <mergeCell ref="BH24:BI24"/>
    <mergeCell ref="AX25:AY25"/>
    <mergeCell ref="AZ25:BA25"/>
    <mergeCell ref="BB25:BC25"/>
    <mergeCell ref="BD25:BE25"/>
    <mergeCell ref="BF25:BG25"/>
    <mergeCell ref="BH25:BI25"/>
    <mergeCell ref="AX26:AY26"/>
    <mergeCell ref="AZ26:BA26"/>
    <mergeCell ref="BB26:BC26"/>
    <mergeCell ref="BD26:BE26"/>
    <mergeCell ref="BF26:BG26"/>
    <mergeCell ref="BH26:BI26"/>
    <mergeCell ref="AX27:AY27"/>
    <mergeCell ref="AZ27:BA27"/>
    <mergeCell ref="BB27:BC27"/>
    <mergeCell ref="BD27:BE27"/>
    <mergeCell ref="BF27:BG27"/>
    <mergeCell ref="BH27:BI27"/>
    <mergeCell ref="AX28:AY28"/>
    <mergeCell ref="AZ28:BA28"/>
    <mergeCell ref="BB28:BC28"/>
    <mergeCell ref="BD28:BE28"/>
    <mergeCell ref="BF28:BG28"/>
    <mergeCell ref="AX32:AY32"/>
    <mergeCell ref="AZ32:BA32"/>
    <mergeCell ref="BB32:BC32"/>
    <mergeCell ref="BD32:BE32"/>
    <mergeCell ref="BF32:BG32"/>
    <mergeCell ref="BH32:BI32"/>
    <mergeCell ref="BH28:BI28"/>
    <mergeCell ref="AX29:AY29"/>
    <mergeCell ref="AZ29:BA29"/>
    <mergeCell ref="BB29:BC29"/>
    <mergeCell ref="BD29:BE29"/>
    <mergeCell ref="BF29:BG29"/>
    <mergeCell ref="BH29:BI29"/>
    <mergeCell ref="AX30:AY30"/>
    <mergeCell ref="AZ30:BA30"/>
    <mergeCell ref="BB30:BC30"/>
    <mergeCell ref="BD30:BE30"/>
    <mergeCell ref="BD35:BE35"/>
    <mergeCell ref="BF35:BG35"/>
    <mergeCell ref="BH35:BI35"/>
    <mergeCell ref="AX36:AY36"/>
    <mergeCell ref="AZ36:BA36"/>
    <mergeCell ref="BB36:BC36"/>
    <mergeCell ref="BD36:BE36"/>
    <mergeCell ref="BF36:BG36"/>
    <mergeCell ref="BH36:BI36"/>
    <mergeCell ref="AX37:AY37"/>
    <mergeCell ref="AZ37:BA37"/>
    <mergeCell ref="BB37:BC37"/>
    <mergeCell ref="BD37:BE37"/>
    <mergeCell ref="BF37:BG37"/>
    <mergeCell ref="BH37:BI37"/>
    <mergeCell ref="AX38:AY38"/>
    <mergeCell ref="AZ38:BA38"/>
    <mergeCell ref="BB38:BC38"/>
    <mergeCell ref="BD38:BE38"/>
    <mergeCell ref="BF38:BG38"/>
    <mergeCell ref="BH38:BI38"/>
    <mergeCell ref="AX39:AY39"/>
    <mergeCell ref="AZ39:BA39"/>
    <mergeCell ref="BB39:BC39"/>
    <mergeCell ref="BD39:BE39"/>
    <mergeCell ref="BF39:BG39"/>
    <mergeCell ref="BH39:BI39"/>
    <mergeCell ref="AX40:AY40"/>
    <mergeCell ref="AZ40:BA40"/>
    <mergeCell ref="BB40:BC40"/>
    <mergeCell ref="BD40:BE40"/>
    <mergeCell ref="BF40:BG40"/>
    <mergeCell ref="BH40:BI40"/>
    <mergeCell ref="AX41:AY41"/>
    <mergeCell ref="AZ41:BA41"/>
    <mergeCell ref="BB41:BC41"/>
    <mergeCell ref="BD41:BE41"/>
    <mergeCell ref="BF41:BG41"/>
    <mergeCell ref="BH41:BI41"/>
    <mergeCell ref="AX42:AY42"/>
    <mergeCell ref="AZ42:BA42"/>
    <mergeCell ref="BB42:BC42"/>
    <mergeCell ref="BD42:BE42"/>
    <mergeCell ref="BF42:BG42"/>
    <mergeCell ref="BH42:BI42"/>
    <mergeCell ref="AX43:AY43"/>
    <mergeCell ref="AZ43:BA43"/>
    <mergeCell ref="BB43:BC43"/>
    <mergeCell ref="BD43:BE43"/>
    <mergeCell ref="BF43:BG43"/>
    <mergeCell ref="BH43:BI43"/>
    <mergeCell ref="AX44:AY44"/>
    <mergeCell ref="AZ44:BA44"/>
    <mergeCell ref="BB44:BC44"/>
    <mergeCell ref="BD44:BE44"/>
    <mergeCell ref="BF44:BG44"/>
    <mergeCell ref="BH44:BI44"/>
    <mergeCell ref="AX45:AY45"/>
    <mergeCell ref="AZ45:BA45"/>
    <mergeCell ref="BB45:BC45"/>
    <mergeCell ref="BD45:BE45"/>
    <mergeCell ref="BF45:BG45"/>
    <mergeCell ref="BH45:BI45"/>
    <mergeCell ref="AZ47:BA47"/>
    <mergeCell ref="BB47:BC47"/>
    <mergeCell ref="BD47:BE47"/>
    <mergeCell ref="BF47:BG47"/>
    <mergeCell ref="BH47:BI47"/>
    <mergeCell ref="AX48:AY48"/>
    <mergeCell ref="AZ48:BA48"/>
    <mergeCell ref="BB48:BC48"/>
    <mergeCell ref="BD48:BE48"/>
    <mergeCell ref="BF48:BG48"/>
    <mergeCell ref="BH48:BI48"/>
    <mergeCell ref="AX49:AY49"/>
    <mergeCell ref="AZ49:BA49"/>
    <mergeCell ref="BD49:BE49"/>
    <mergeCell ref="BF49:BG49"/>
    <mergeCell ref="BH49:BI49"/>
    <mergeCell ref="AX50:AY50"/>
    <mergeCell ref="AZ50:BA50"/>
    <mergeCell ref="BD50:BE50"/>
    <mergeCell ref="BF50:BG50"/>
    <mergeCell ref="BH50:BI50"/>
    <mergeCell ref="AX51:AY51"/>
    <mergeCell ref="AZ51:BA51"/>
    <mergeCell ref="BD51:BE51"/>
    <mergeCell ref="BF51:BG51"/>
    <mergeCell ref="BH51:BI51"/>
    <mergeCell ref="AX52:AY52"/>
    <mergeCell ref="AZ52:BA52"/>
    <mergeCell ref="BD52:BE52"/>
    <mergeCell ref="BF52:BG52"/>
    <mergeCell ref="BH52:BI52"/>
    <mergeCell ref="AX53:AY53"/>
    <mergeCell ref="AZ53:BA53"/>
    <mergeCell ref="BB53:BC53"/>
    <mergeCell ref="BD53:BE53"/>
    <mergeCell ref="BF53:BG53"/>
    <mergeCell ref="BH53:BI53"/>
    <mergeCell ref="AX54:AY54"/>
    <mergeCell ref="AZ54:BA54"/>
    <mergeCell ref="BB54:BC54"/>
    <mergeCell ref="BD54:BE54"/>
    <mergeCell ref="BF54:BG54"/>
    <mergeCell ref="BH54:BI54"/>
    <mergeCell ref="BH60:BI60"/>
    <mergeCell ref="AZ55:BA55"/>
    <mergeCell ref="BB55:BC55"/>
    <mergeCell ref="BD55:BE55"/>
    <mergeCell ref="BF55:BG55"/>
    <mergeCell ref="BH55:BI55"/>
    <mergeCell ref="AX56:AY56"/>
    <mergeCell ref="AZ56:BA56"/>
    <mergeCell ref="BD56:BE56"/>
    <mergeCell ref="BF56:BG56"/>
    <mergeCell ref="BH56:BI56"/>
    <mergeCell ref="AX57:AY57"/>
    <mergeCell ref="AZ57:BA57"/>
    <mergeCell ref="BD57:BE57"/>
    <mergeCell ref="BF57:BG57"/>
    <mergeCell ref="BH57:BI57"/>
    <mergeCell ref="AX58:AY58"/>
    <mergeCell ref="AZ58:BA58"/>
    <mergeCell ref="BD58:BE58"/>
    <mergeCell ref="BF58:BG58"/>
  </mergeCells>
  <phoneticPr fontId="51" type="noConversion"/>
  <conditionalFormatting sqref="A1:AN1048576 AO1:XFD23 AO24:BZ59 CC24:XFD59 AO60:XFD1048576">
    <cfRule type="expression" dxfId="167" priority="33" stopIfTrue="1">
      <formula>AND($A$1&lt;&gt;"",SEARCH("igual o mayor",A1)&gt;0)</formula>
    </cfRule>
  </conditionalFormatting>
  <conditionalFormatting sqref="A1:AN1048576">
    <cfRule type="expression" dxfId="166" priority="32" stopIfTrue="1">
      <formula>AND($A$1&lt;&gt;"",SEARCH("la pregunta",A1)&gt;0)</formula>
    </cfRule>
    <cfRule type="expression" dxfId="165" priority="31" stopIfTrue="1">
      <formula>AND($A$1&lt;&gt;"",SUM(A1)&gt;0)</formula>
    </cfRule>
    <cfRule type="expression" dxfId="164" priority="30" stopIfTrue="1">
      <formula>AND($A$1&lt;&gt;"",SEARCH("no puede registrar",A1)&gt;0)</formula>
    </cfRule>
    <cfRule type="expression" dxfId="163" priority="29" stopIfTrue="1">
      <formula>AND($A$1&lt;&gt;"",SEARCH("en blanco",A1)&gt;0)</formula>
    </cfRule>
    <cfRule type="expression" dxfId="162" priority="28" stopIfTrue="1">
      <formula>AND($A$1&lt;&gt;"",SEARCH("pase a la pregunta",A1)&gt;0)</formula>
    </cfRule>
    <cfRule type="expression" dxfId="161" priority="27" stopIfTrue="1">
      <formula>AND($A$1&lt;&gt;"",SEARCH("igual o menor",A1)&gt;0)</formula>
    </cfRule>
    <cfRule type="expression" dxfId="160" priority="26" stopIfTrue="1">
      <formula>AND($A$1&lt;&gt;"",SEARCH("igual o mayor",A1)&gt;0)</formula>
    </cfRule>
  </conditionalFormatting>
  <conditionalFormatting sqref="D25:W59">
    <cfRule type="expression" dxfId="159" priority="23">
      <formula>$AW$13=1</formula>
    </cfRule>
  </conditionalFormatting>
  <conditionalFormatting sqref="J25:W59">
    <cfRule type="expression" dxfId="158" priority="25">
      <formula>$AP25=1</formula>
    </cfRule>
  </conditionalFormatting>
  <conditionalFormatting sqref="M25:W59">
    <cfRule type="expression" dxfId="157" priority="24">
      <formula>$BN25=1</formula>
    </cfRule>
  </conditionalFormatting>
  <conditionalFormatting sqref="Y25:AA59">
    <cfRule type="expression" dxfId="156" priority="21">
      <formula>$BN25=1</formula>
    </cfRule>
  </conditionalFormatting>
  <conditionalFormatting sqref="Y25:AL59">
    <cfRule type="expression" dxfId="155" priority="16">
      <formula>$AW$13=1</formula>
    </cfRule>
    <cfRule type="expression" dxfId="154" priority="17">
      <formula>$AP25=1</formula>
    </cfRule>
  </conditionalFormatting>
  <conditionalFormatting sqref="AO1:XFD23 A1:AN1048576 AO24:BZ59 CC24:XFD59 AO60:XFD1048576">
    <cfRule type="expression" dxfId="153" priority="36" stopIfTrue="1">
      <formula>AND($A$1&lt;&gt;"",SEARCH("en blanco",A1)&gt;0)</formula>
    </cfRule>
    <cfRule type="expression" dxfId="152" priority="37" stopIfTrue="1">
      <formula>AND($A$1&lt;&gt;"",SEARCH("no puede registrar",A1)&gt;0)</formula>
    </cfRule>
    <cfRule type="expression" dxfId="151" priority="38" stopIfTrue="1">
      <formula>AND($A$1&lt;&gt;"",SUM(A1)&gt;0)</formula>
    </cfRule>
    <cfRule type="expression" dxfId="150" priority="39" stopIfTrue="1">
      <formula>AND($A$1&lt;&gt;"",SEARCH("la pregunta",A1)&gt;0)</formula>
    </cfRule>
    <cfRule type="expression" dxfId="149" priority="34" stopIfTrue="1">
      <formula>AND($A$1&lt;&gt;"",SEARCH("igual o menor",A1)&gt;0)</formula>
    </cfRule>
    <cfRule type="expression" dxfId="148" priority="35" stopIfTrue="1">
      <formula>AND($A$1&lt;&gt;"",SEARCH("pase a la pregunta",A1)&gt;0)</formula>
    </cfRule>
  </conditionalFormatting>
  <conditionalFormatting sqref="AO1:XFD1048576">
    <cfRule type="expression" dxfId="147" priority="9" stopIfTrue="1">
      <formula>AND($A$1&lt;&gt;"",SEARCH("igual o menor",AO1)&gt;0)</formula>
    </cfRule>
    <cfRule type="expression" dxfId="146" priority="8" stopIfTrue="1">
      <formula>AND($A$1&lt;&gt;"",SEARCH("igual o mayor",AO1)&gt;0)</formula>
    </cfRule>
    <cfRule type="expression" dxfId="145" priority="14" stopIfTrue="1">
      <formula>AND($A$1&lt;&gt;"",SEARCH("la pregunta",AO1)&gt;0)</formula>
    </cfRule>
    <cfRule type="expression" dxfId="144" priority="13" stopIfTrue="1">
      <formula>AND($A$1&lt;&gt;"",SUM(AO1)&gt;0)</formula>
    </cfRule>
    <cfRule type="expression" dxfId="143" priority="12" stopIfTrue="1">
      <formula>AND($A$1&lt;&gt;"",SEARCH("no puede registrar",AO1)&gt;0)</formula>
    </cfRule>
    <cfRule type="expression" dxfId="142" priority="11" stopIfTrue="1">
      <formula>AND($A$1&lt;&gt;"",SEARCH("en blanco",AO1)&gt;0)</formula>
    </cfRule>
    <cfRule type="expression" dxfId="141" priority="10" stopIfTrue="1">
      <formula>AND($A$1&lt;&gt;"",SEARCH("pase a la pregunta",AO1)&gt;0)</formula>
    </cfRule>
  </conditionalFormatting>
  <conditionalFormatting sqref="CA24:CB59">
    <cfRule type="expression" dxfId="140" priority="2" stopIfTrue="1">
      <formula>AND($A$1&lt;&gt;"",SEARCH("igual o menor",CA24)&gt;0)</formula>
    </cfRule>
    <cfRule type="expression" dxfId="139" priority="3" stopIfTrue="1">
      <formula>AND($A$1&lt;&gt;"",SEARCH("pase a la pregunta",CA24)&gt;0)</formula>
    </cfRule>
    <cfRule type="expression" dxfId="138" priority="4" stopIfTrue="1">
      <formula>AND($A$1&lt;&gt;"",SEARCH("en blanco",CA24)&gt;0)</formula>
    </cfRule>
    <cfRule type="expression" dxfId="137" priority="7" stopIfTrue="1">
      <formula>AND($A$1&lt;&gt;"",SEARCH("la pregunta",CA24)&gt;0)</formula>
    </cfRule>
    <cfRule type="expression" dxfId="136" priority="6" stopIfTrue="1">
      <formula>AND($A$1&lt;&gt;"",SUM(CA24)&gt;0)</formula>
    </cfRule>
    <cfRule type="expression" dxfId="135" priority="5" stopIfTrue="1">
      <formula>AND($A$1&lt;&gt;"",SEARCH("no puede registrar",CA24)&gt;0)</formula>
    </cfRule>
    <cfRule type="expression" dxfId="134" priority="1" stopIfTrue="1">
      <formula>AND($A$1&lt;&gt;"",SEARCH("igual o mayor",CA24)&gt;0)</formula>
    </cfRule>
  </conditionalFormatting>
  <dataValidations disablePrompts="1" count="2">
    <dataValidation type="list" allowBlank="1" showInputMessage="1" showErrorMessage="1" sqref="J25:L59">
      <formula1>"1,2,3"</formula1>
    </dataValidation>
    <dataValidation type="list" allowBlank="1" showInputMessage="1" showErrorMessage="1" sqref="AK25:AL59">
      <formula1>$BK$25:$BK$59</formula1>
    </dataValidation>
  </dataValidations>
  <hyperlinks>
    <hyperlink ref="AI7:AL7" location="Índice!B31" display="Índice"/>
    <hyperlink ref="AI10:AL10" location="CNPJE_2026_M5_Secc1!A387" display="Pregunta 1.3"/>
  </hyperlinks>
  <printOptions horizontalCentered="1" verticalCentered="1"/>
  <pageMargins left="0.70866141732283472" right="0.70866141732283472" top="0.74803149606299213" bottom="0.74803149606299213" header="0.31496062992125984" footer="0.31496062992125984"/>
  <pageSetup scale="60" orientation="portrait" r:id="rId1"/>
  <headerFooter>
    <oddHeader>&amp;CMódulo 3
Complemento 2</oddHeader>
    <oddFooter>&amp;LCenso Nacional de Gobiernos Estatales 2026&amp;R&amp;P de &amp;N</oddFooter>
  </headerFooter>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Presentación!$AL$9:$AL$586</xm:f>
          </x14:formula1>
          <xm:sqref>O25:Q59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pageSetUpPr autoPageBreaks="0"/>
  </sheetPr>
  <dimension ref="A1:CS83"/>
  <sheetViews>
    <sheetView showGridLines="0" view="pageBreakPreview" zoomScale="120" zoomScaleNormal="100" zoomScaleSheetLayoutView="120" workbookViewId="0"/>
  </sheetViews>
  <sheetFormatPr baseColWidth="10" defaultColWidth="0" defaultRowHeight="0" customHeight="1" zeroHeight="1"/>
  <cols>
    <col min="1" max="1" width="5.7109375" style="12" customWidth="1"/>
    <col min="2" max="38" width="3.7109375" style="12" customWidth="1"/>
    <col min="39" max="39" width="5.7109375" style="12" customWidth="1"/>
    <col min="40" max="40" width="3.7109375" style="13" hidden="1" customWidth="1"/>
    <col min="41" max="16384" width="3.7109375" style="12" hidden="1"/>
  </cols>
  <sheetData>
    <row r="1" spans="1:50" s="10" customFormat="1" ht="173.25" customHeight="1">
      <c r="B1" s="535" t="s">
        <v>8172</v>
      </c>
      <c r="C1" s="535"/>
      <c r="D1" s="535"/>
      <c r="E1" s="535"/>
      <c r="F1" s="535"/>
      <c r="G1" s="535"/>
      <c r="H1" s="535"/>
      <c r="I1" s="535"/>
      <c r="J1" s="535"/>
      <c r="K1" s="535"/>
      <c r="L1" s="535"/>
      <c r="M1" s="535"/>
      <c r="N1" s="535"/>
      <c r="O1" s="535"/>
      <c r="P1" s="535"/>
      <c r="Q1" s="535"/>
      <c r="R1" s="535"/>
      <c r="S1" s="535"/>
      <c r="T1" s="535"/>
      <c r="U1" s="535"/>
      <c r="V1" s="535"/>
      <c r="W1" s="535"/>
      <c r="X1" s="535"/>
      <c r="Y1" s="535"/>
      <c r="Z1" s="535"/>
      <c r="AA1" s="535"/>
      <c r="AB1" s="535"/>
      <c r="AC1" s="535"/>
      <c r="AD1" s="535"/>
      <c r="AE1" s="535"/>
      <c r="AF1" s="535"/>
      <c r="AG1" s="535"/>
      <c r="AH1" s="535"/>
      <c r="AI1" s="535"/>
      <c r="AJ1" s="535"/>
      <c r="AK1" s="535"/>
      <c r="AL1" s="535"/>
      <c r="AN1" s="11"/>
    </row>
    <row r="2" spans="1:50" ht="15" customHeight="1"/>
    <row r="3" spans="1:50" s="15" customFormat="1" ht="45" customHeight="1">
      <c r="A3" s="12"/>
      <c r="B3" s="536" t="s">
        <v>8170</v>
      </c>
      <c r="C3" s="536"/>
      <c r="D3" s="536"/>
      <c r="E3" s="536"/>
      <c r="F3" s="536"/>
      <c r="G3" s="536"/>
      <c r="H3" s="536"/>
      <c r="I3" s="536"/>
      <c r="J3" s="536"/>
      <c r="K3" s="536"/>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N3" s="16"/>
    </row>
    <row r="4" spans="1:50" ht="15" customHeight="1"/>
    <row r="5" spans="1:50" s="15" customFormat="1" ht="60" customHeight="1">
      <c r="B5" s="536" t="s">
        <v>2221</v>
      </c>
      <c r="C5" s="536"/>
      <c r="D5" s="536"/>
      <c r="E5" s="536"/>
      <c r="F5" s="536"/>
      <c r="G5" s="536"/>
      <c r="H5" s="536"/>
      <c r="I5" s="536"/>
      <c r="J5" s="536"/>
      <c r="K5" s="536"/>
      <c r="L5" s="536"/>
      <c r="M5" s="536"/>
      <c r="N5" s="536"/>
      <c r="O5" s="536"/>
      <c r="P5" s="536"/>
      <c r="Q5" s="536"/>
      <c r="R5" s="536"/>
      <c r="S5" s="536"/>
      <c r="T5" s="536"/>
      <c r="U5" s="536"/>
      <c r="V5" s="536"/>
      <c r="W5" s="536"/>
      <c r="X5" s="536"/>
      <c r="Y5" s="536"/>
      <c r="Z5" s="536"/>
      <c r="AA5" s="536"/>
      <c r="AB5" s="536"/>
      <c r="AC5" s="536"/>
      <c r="AD5" s="536"/>
      <c r="AE5" s="536"/>
      <c r="AF5" s="536"/>
      <c r="AG5" s="536"/>
      <c r="AH5" s="536"/>
      <c r="AI5" s="536"/>
      <c r="AJ5" s="536"/>
      <c r="AK5" s="536"/>
      <c r="AL5" s="536"/>
      <c r="AN5" s="16"/>
    </row>
    <row r="6" spans="1:50" ht="15" customHeight="1"/>
    <row r="7" spans="1:50" ht="15" customHeight="1" thickBot="1">
      <c r="B7" s="17" t="s">
        <v>1</v>
      </c>
      <c r="C7"/>
      <c r="D7"/>
      <c r="E7"/>
      <c r="F7"/>
      <c r="G7"/>
      <c r="H7"/>
      <c r="I7"/>
      <c r="J7"/>
      <c r="K7"/>
      <c r="L7"/>
      <c r="M7"/>
      <c r="N7" s="17" t="s">
        <v>2</v>
      </c>
      <c r="O7"/>
      <c r="AI7" s="543" t="s">
        <v>0</v>
      </c>
      <c r="AJ7" s="543"/>
      <c r="AK7" s="543"/>
      <c r="AL7" s="543"/>
    </row>
    <row r="8" spans="1:50" ht="15" customHeight="1" thickBot="1">
      <c r="B8" s="537" t="str">
        <f>IF(Presentación!B8="","",Presentación!B8)</f>
        <v>Veracruz de Ignacio de la Llave</v>
      </c>
      <c r="C8" s="538"/>
      <c r="D8" s="538"/>
      <c r="E8" s="538"/>
      <c r="F8" s="538"/>
      <c r="G8" s="538"/>
      <c r="H8" s="538"/>
      <c r="I8" s="538"/>
      <c r="J8" s="538"/>
      <c r="K8" s="538"/>
      <c r="L8" s="539"/>
      <c r="M8" s="18"/>
      <c r="N8" s="537" t="str">
        <f>IF(Presentación!N8="","",Presentación!N8)</f>
        <v>230</v>
      </c>
      <c r="O8" s="539"/>
    </row>
    <row r="9" spans="1:50" ht="15" customHeight="1"/>
    <row r="10" spans="1:50" s="15" customFormat="1" ht="15" customHeight="1">
      <c r="A10" s="38"/>
      <c r="B10" s="71"/>
      <c r="C10" s="71"/>
      <c r="D10" s="71"/>
      <c r="E10" s="71"/>
      <c r="F10" s="71"/>
      <c r="G10" s="71"/>
      <c r="H10" s="71"/>
      <c r="I10" s="71"/>
      <c r="J10" s="71"/>
      <c r="K10" s="71"/>
      <c r="L10" s="71"/>
      <c r="M10" s="18"/>
      <c r="N10" s="72"/>
      <c r="P10" s="8"/>
      <c r="Q10" s="8"/>
      <c r="R10" s="8"/>
      <c r="S10" s="8"/>
      <c r="T10" s="8"/>
      <c r="U10" s="8"/>
      <c r="V10" s="8"/>
      <c r="W10" s="8"/>
      <c r="X10" s="8"/>
      <c r="Y10" s="8"/>
      <c r="Z10" s="8"/>
      <c r="AA10" s="8"/>
      <c r="AB10" s="8"/>
      <c r="AC10" s="8"/>
      <c r="AD10" s="8"/>
      <c r="AE10" s="8"/>
      <c r="AF10" s="8"/>
      <c r="AG10" s="8"/>
      <c r="AH10" s="8"/>
      <c r="AI10" s="1192" t="s">
        <v>1005</v>
      </c>
      <c r="AJ10" s="1192"/>
      <c r="AK10" s="1192"/>
      <c r="AL10" s="1192"/>
      <c r="AN10" s="16"/>
    </row>
    <row r="11" spans="1:50" s="15" customFormat="1" ht="15" customHeight="1">
      <c r="A11" s="38"/>
      <c r="AN11" s="16"/>
    </row>
    <row r="12" spans="1:50" s="15" customFormat="1" ht="15" customHeight="1">
      <c r="A12" s="38"/>
      <c r="B12" s="778" t="s">
        <v>520</v>
      </c>
      <c r="C12" s="779"/>
      <c r="D12" s="779"/>
      <c r="E12" s="779"/>
      <c r="F12" s="779"/>
      <c r="G12" s="779"/>
      <c r="H12" s="779"/>
      <c r="I12" s="779"/>
      <c r="J12" s="779"/>
      <c r="K12" s="779"/>
      <c r="L12" s="779"/>
      <c r="M12" s="779"/>
      <c r="N12" s="779"/>
      <c r="O12" s="779"/>
      <c r="P12" s="779"/>
      <c r="Q12" s="779"/>
      <c r="R12" s="779"/>
      <c r="S12" s="779"/>
      <c r="T12" s="779"/>
      <c r="U12" s="779"/>
      <c r="V12" s="779"/>
      <c r="W12" s="779"/>
      <c r="X12" s="779"/>
      <c r="Y12" s="779"/>
      <c r="Z12" s="779"/>
      <c r="AA12" s="779"/>
      <c r="AB12" s="779"/>
      <c r="AC12" s="779"/>
      <c r="AD12" s="779"/>
      <c r="AE12" s="779"/>
      <c r="AF12" s="779"/>
      <c r="AG12" s="779"/>
      <c r="AH12" s="779"/>
      <c r="AI12" s="779"/>
      <c r="AJ12" s="779"/>
      <c r="AK12" s="779"/>
      <c r="AL12" s="780"/>
      <c r="AN12" s="16"/>
      <c r="AP12" s="560" t="s">
        <v>7211</v>
      </c>
      <c r="AQ12" s="560"/>
      <c r="AR12" s="560" t="s">
        <v>7212</v>
      </c>
      <c r="AS12" s="560"/>
      <c r="AT12" s="560" t="s">
        <v>7213</v>
      </c>
      <c r="AU12" s="560"/>
      <c r="AW12" s="1206" t="s">
        <v>7432</v>
      </c>
      <c r="AX12" s="1207"/>
    </row>
    <row r="13" spans="1:50" s="15" customFormat="1" ht="15" customHeight="1">
      <c r="A13" s="38"/>
      <c r="B13" s="91"/>
      <c r="C13" s="671" t="s">
        <v>1166</v>
      </c>
      <c r="D13" s="671"/>
      <c r="E13" s="671"/>
      <c r="F13" s="671"/>
      <c r="G13" s="671"/>
      <c r="H13" s="671"/>
      <c r="I13" s="671"/>
      <c r="J13" s="671"/>
      <c r="K13" s="671"/>
      <c r="L13" s="671"/>
      <c r="M13" s="671"/>
      <c r="N13" s="671"/>
      <c r="O13" s="671"/>
      <c r="P13" s="671"/>
      <c r="Q13" s="671"/>
      <c r="R13" s="671"/>
      <c r="S13" s="671"/>
      <c r="T13" s="671"/>
      <c r="U13" s="671"/>
      <c r="V13" s="671"/>
      <c r="W13" s="671"/>
      <c r="X13" s="671"/>
      <c r="Y13" s="671"/>
      <c r="Z13" s="671"/>
      <c r="AA13" s="671"/>
      <c r="AB13" s="671"/>
      <c r="AC13" s="671"/>
      <c r="AD13" s="671"/>
      <c r="AE13" s="671"/>
      <c r="AF13" s="671"/>
      <c r="AG13" s="671"/>
      <c r="AH13" s="671"/>
      <c r="AI13" s="671"/>
      <c r="AJ13" s="671"/>
      <c r="AK13" s="671"/>
      <c r="AL13" s="787"/>
      <c r="AN13" s="16"/>
      <c r="AP13" s="994">
        <f>COUNTBLANK(D25:AL69)</f>
        <v>1530</v>
      </c>
      <c r="AQ13" s="994"/>
      <c r="AR13" s="560">
        <v>1530</v>
      </c>
      <c r="AS13" s="560"/>
      <c r="AT13" s="560"/>
      <c r="AU13" s="560"/>
      <c r="AW13" s="1200">
        <f>CNGE_2026_M3_Secc1!AH615</f>
        <v>0</v>
      </c>
      <c r="AX13" s="1201"/>
    </row>
    <row r="14" spans="1:50" s="15" customFormat="1" ht="15" customHeight="1">
      <c r="A14" s="38"/>
      <c r="B14" s="91"/>
      <c r="C14" s="578" t="s">
        <v>1167</v>
      </c>
      <c r="D14" s="578"/>
      <c r="E14" s="578"/>
      <c r="F14" s="578"/>
      <c r="G14" s="578"/>
      <c r="H14" s="578"/>
      <c r="I14" s="578"/>
      <c r="J14" s="578"/>
      <c r="K14" s="578"/>
      <c r="L14" s="578"/>
      <c r="M14" s="578"/>
      <c r="N14" s="578"/>
      <c r="O14" s="578"/>
      <c r="P14" s="578"/>
      <c r="Q14" s="578"/>
      <c r="R14" s="578"/>
      <c r="S14" s="578"/>
      <c r="T14" s="578"/>
      <c r="U14" s="578"/>
      <c r="V14" s="578"/>
      <c r="W14" s="578"/>
      <c r="X14" s="578"/>
      <c r="Y14" s="578"/>
      <c r="Z14" s="578"/>
      <c r="AA14" s="578"/>
      <c r="AB14" s="578"/>
      <c r="AC14" s="578"/>
      <c r="AD14" s="578"/>
      <c r="AE14" s="578"/>
      <c r="AF14" s="578"/>
      <c r="AG14" s="578"/>
      <c r="AH14" s="578"/>
      <c r="AI14" s="578"/>
      <c r="AJ14" s="578"/>
      <c r="AK14" s="578"/>
      <c r="AL14" s="579"/>
      <c r="AM14" s="77"/>
      <c r="AN14" s="16"/>
    </row>
    <row r="15" spans="1:50" s="15" customFormat="1" ht="15" customHeight="1">
      <c r="A15" s="38"/>
      <c r="B15" s="91"/>
      <c r="C15" s="671" t="s">
        <v>2045</v>
      </c>
      <c r="D15" s="671"/>
      <c r="E15" s="671"/>
      <c r="F15" s="671"/>
      <c r="G15" s="671"/>
      <c r="H15" s="671"/>
      <c r="I15" s="671"/>
      <c r="J15" s="671"/>
      <c r="K15" s="671"/>
      <c r="L15" s="671"/>
      <c r="M15" s="671"/>
      <c r="N15" s="671"/>
      <c r="O15" s="671"/>
      <c r="P15" s="671"/>
      <c r="Q15" s="671"/>
      <c r="R15" s="671"/>
      <c r="S15" s="671"/>
      <c r="T15" s="671"/>
      <c r="U15" s="671"/>
      <c r="V15" s="671"/>
      <c r="W15" s="671"/>
      <c r="X15" s="671"/>
      <c r="Y15" s="671"/>
      <c r="Z15" s="671"/>
      <c r="AA15" s="671"/>
      <c r="AB15" s="671"/>
      <c r="AC15" s="671"/>
      <c r="AD15" s="671"/>
      <c r="AE15" s="671"/>
      <c r="AF15" s="671"/>
      <c r="AG15" s="671"/>
      <c r="AH15" s="671"/>
      <c r="AI15" s="671"/>
      <c r="AJ15" s="671"/>
      <c r="AK15" s="671"/>
      <c r="AL15" s="787"/>
      <c r="AN15" s="16"/>
    </row>
    <row r="16" spans="1:50" s="15" customFormat="1" ht="15" customHeight="1">
      <c r="A16" s="38"/>
      <c r="B16" s="90"/>
      <c r="C16" s="671" t="s">
        <v>2046</v>
      </c>
      <c r="D16" s="671"/>
      <c r="E16" s="671"/>
      <c r="F16" s="671"/>
      <c r="G16" s="671"/>
      <c r="H16" s="671"/>
      <c r="I16" s="671"/>
      <c r="J16" s="671"/>
      <c r="K16" s="671"/>
      <c r="L16" s="671"/>
      <c r="M16" s="671"/>
      <c r="N16" s="671"/>
      <c r="O16" s="671"/>
      <c r="P16" s="671"/>
      <c r="Q16" s="671"/>
      <c r="R16" s="671"/>
      <c r="S16" s="671"/>
      <c r="T16" s="671"/>
      <c r="U16" s="671"/>
      <c r="V16" s="671"/>
      <c r="W16" s="671"/>
      <c r="X16" s="671"/>
      <c r="Y16" s="671"/>
      <c r="Z16" s="671"/>
      <c r="AA16" s="671"/>
      <c r="AB16" s="671"/>
      <c r="AC16" s="671"/>
      <c r="AD16" s="671"/>
      <c r="AE16" s="671"/>
      <c r="AF16" s="671"/>
      <c r="AG16" s="671"/>
      <c r="AH16" s="671"/>
      <c r="AI16" s="671"/>
      <c r="AJ16" s="671"/>
      <c r="AK16" s="671"/>
      <c r="AL16" s="787"/>
      <c r="AN16" s="16"/>
    </row>
    <row r="17" spans="1:87" s="15" customFormat="1" ht="24" customHeight="1">
      <c r="A17" s="38"/>
      <c r="B17" s="90"/>
      <c r="C17" s="671" t="s">
        <v>2047</v>
      </c>
      <c r="D17" s="671"/>
      <c r="E17" s="671"/>
      <c r="F17" s="671"/>
      <c r="G17" s="671"/>
      <c r="H17" s="671"/>
      <c r="I17" s="671"/>
      <c r="J17" s="671"/>
      <c r="K17" s="671"/>
      <c r="L17" s="671"/>
      <c r="M17" s="671"/>
      <c r="N17" s="671"/>
      <c r="O17" s="671"/>
      <c r="P17" s="671"/>
      <c r="Q17" s="671"/>
      <c r="R17" s="671"/>
      <c r="S17" s="671"/>
      <c r="T17" s="671"/>
      <c r="U17" s="671"/>
      <c r="V17" s="671"/>
      <c r="W17" s="671"/>
      <c r="X17" s="671"/>
      <c r="Y17" s="671"/>
      <c r="Z17" s="671"/>
      <c r="AA17" s="671"/>
      <c r="AB17" s="671"/>
      <c r="AC17" s="671"/>
      <c r="AD17" s="671"/>
      <c r="AE17" s="671"/>
      <c r="AF17" s="671"/>
      <c r="AG17" s="671"/>
      <c r="AH17" s="671"/>
      <c r="AI17" s="671"/>
      <c r="AJ17" s="671"/>
      <c r="AK17" s="671"/>
      <c r="AL17" s="787"/>
      <c r="AN17" s="16"/>
    </row>
    <row r="18" spans="1:87" s="15" customFormat="1" ht="72" customHeight="1">
      <c r="A18" s="38"/>
      <c r="B18" s="90"/>
      <c r="C18" s="671" t="s">
        <v>7711</v>
      </c>
      <c r="D18" s="671"/>
      <c r="E18" s="671"/>
      <c r="F18" s="671"/>
      <c r="G18" s="671"/>
      <c r="H18" s="671"/>
      <c r="I18" s="671"/>
      <c r="J18" s="671"/>
      <c r="K18" s="671"/>
      <c r="L18" s="671"/>
      <c r="M18" s="671"/>
      <c r="N18" s="671"/>
      <c r="O18" s="671"/>
      <c r="P18" s="671"/>
      <c r="Q18" s="671"/>
      <c r="R18" s="671"/>
      <c r="S18" s="671"/>
      <c r="T18" s="671"/>
      <c r="U18" s="671"/>
      <c r="V18" s="671"/>
      <c r="W18" s="671"/>
      <c r="X18" s="671"/>
      <c r="Y18" s="671"/>
      <c r="Z18" s="671"/>
      <c r="AA18" s="671"/>
      <c r="AB18" s="671"/>
      <c r="AC18" s="671"/>
      <c r="AD18" s="671"/>
      <c r="AE18" s="671"/>
      <c r="AF18" s="671"/>
      <c r="AG18" s="671"/>
      <c r="AH18" s="671"/>
      <c r="AI18" s="671"/>
      <c r="AJ18" s="671"/>
      <c r="AK18" s="671"/>
      <c r="AL18" s="787"/>
      <c r="AN18" s="16"/>
    </row>
    <row r="19" spans="1:87" s="15" customFormat="1" ht="36" customHeight="1">
      <c r="A19" s="38"/>
      <c r="B19" s="92"/>
      <c r="C19" s="578" t="s">
        <v>2048</v>
      </c>
      <c r="D19" s="578"/>
      <c r="E19" s="578"/>
      <c r="F19" s="578"/>
      <c r="G19" s="578"/>
      <c r="H19" s="578"/>
      <c r="I19" s="578"/>
      <c r="J19" s="578"/>
      <c r="K19" s="578"/>
      <c r="L19" s="578"/>
      <c r="M19" s="578"/>
      <c r="N19" s="578"/>
      <c r="O19" s="578"/>
      <c r="P19" s="578"/>
      <c r="Q19" s="578"/>
      <c r="R19" s="578"/>
      <c r="S19" s="578"/>
      <c r="T19" s="578"/>
      <c r="U19" s="578"/>
      <c r="V19" s="578"/>
      <c r="W19" s="578"/>
      <c r="X19" s="578"/>
      <c r="Y19" s="578"/>
      <c r="Z19" s="578"/>
      <c r="AA19" s="578"/>
      <c r="AB19" s="578"/>
      <c r="AC19" s="578"/>
      <c r="AD19" s="578"/>
      <c r="AE19" s="578"/>
      <c r="AF19" s="578"/>
      <c r="AG19" s="578"/>
      <c r="AH19" s="578"/>
      <c r="AI19" s="578"/>
      <c r="AJ19" s="578"/>
      <c r="AK19" s="578"/>
      <c r="AL19" s="579"/>
      <c r="AN19" s="16"/>
    </row>
    <row r="20" spans="1:87" s="15" customFormat="1" ht="24" customHeight="1">
      <c r="A20" s="38"/>
      <c r="B20" s="92"/>
      <c r="C20" s="578" t="s">
        <v>2049</v>
      </c>
      <c r="D20" s="578"/>
      <c r="E20" s="578"/>
      <c r="F20" s="578"/>
      <c r="G20" s="578"/>
      <c r="H20" s="578"/>
      <c r="I20" s="578"/>
      <c r="J20" s="578"/>
      <c r="K20" s="578"/>
      <c r="L20" s="578"/>
      <c r="M20" s="578"/>
      <c r="N20" s="578"/>
      <c r="O20" s="578"/>
      <c r="P20" s="578"/>
      <c r="Q20" s="578"/>
      <c r="R20" s="578"/>
      <c r="S20" s="578"/>
      <c r="T20" s="578"/>
      <c r="U20" s="578"/>
      <c r="V20" s="578"/>
      <c r="W20" s="578"/>
      <c r="X20" s="578"/>
      <c r="Y20" s="578"/>
      <c r="Z20" s="578"/>
      <c r="AA20" s="578"/>
      <c r="AB20" s="578"/>
      <c r="AC20" s="578"/>
      <c r="AD20" s="578"/>
      <c r="AE20" s="578"/>
      <c r="AF20" s="578"/>
      <c r="AG20" s="578"/>
      <c r="AH20" s="578"/>
      <c r="AI20" s="578"/>
      <c r="AJ20" s="578"/>
      <c r="AK20" s="578"/>
      <c r="AL20" s="579"/>
      <c r="AN20" s="16"/>
      <c r="CA20" s="1162" t="s">
        <v>7429</v>
      </c>
      <c r="CB20" s="1163"/>
    </row>
    <row r="21" spans="1:87" s="15" customFormat="1" ht="36" customHeight="1">
      <c r="A21" s="38"/>
      <c r="B21" s="118"/>
      <c r="C21" s="580" t="s">
        <v>2050</v>
      </c>
      <c r="D21" s="580"/>
      <c r="E21" s="580"/>
      <c r="F21" s="580"/>
      <c r="G21" s="580"/>
      <c r="H21" s="580"/>
      <c r="I21" s="580"/>
      <c r="J21" s="580"/>
      <c r="K21" s="580"/>
      <c r="L21" s="580"/>
      <c r="M21" s="580"/>
      <c r="N21" s="580"/>
      <c r="O21" s="580"/>
      <c r="P21" s="580"/>
      <c r="Q21" s="580"/>
      <c r="R21" s="580"/>
      <c r="S21" s="580"/>
      <c r="T21" s="580"/>
      <c r="U21" s="580"/>
      <c r="V21" s="580"/>
      <c r="W21" s="580"/>
      <c r="X21" s="580"/>
      <c r="Y21" s="580"/>
      <c r="Z21" s="580"/>
      <c r="AA21" s="580"/>
      <c r="AB21" s="580"/>
      <c r="AC21" s="580"/>
      <c r="AD21" s="580"/>
      <c r="AE21" s="580"/>
      <c r="AF21" s="580"/>
      <c r="AG21" s="580"/>
      <c r="AH21" s="580"/>
      <c r="AI21" s="580"/>
      <c r="AJ21" s="580"/>
      <c r="AK21" s="580"/>
      <c r="AL21" s="581"/>
      <c r="AN21" s="16"/>
      <c r="BK21" s="1172" t="s">
        <v>7254</v>
      </c>
      <c r="BL21" s="1172"/>
      <c r="CA21" s="665">
        <v>19</v>
      </c>
      <c r="CB21" s="665"/>
    </row>
    <row r="22" spans="1:87" s="15" customFormat="1" ht="15" customHeight="1">
      <c r="A22" s="38"/>
      <c r="AN22" s="16"/>
      <c r="BK22" s="1168" t="s">
        <v>7437</v>
      </c>
      <c r="BL22" s="1168"/>
      <c r="CA22" s="651">
        <v>23</v>
      </c>
      <c r="CB22" s="653"/>
      <c r="CD22" s="639" t="s">
        <v>7224</v>
      </c>
      <c r="CE22" s="640"/>
      <c r="CF22" s="640"/>
      <c r="CG22" s="640"/>
      <c r="CH22" s="640"/>
      <c r="CI22" s="641"/>
    </row>
    <row r="23" spans="1:87" s="15" customFormat="1" ht="168" customHeight="1">
      <c r="A23" s="38"/>
      <c r="C23" s="670" t="s">
        <v>233</v>
      </c>
      <c r="D23" s="670"/>
      <c r="E23" s="670"/>
      <c r="F23" s="670"/>
      <c r="G23" s="670"/>
      <c r="H23" s="821" t="s">
        <v>531</v>
      </c>
      <c r="I23" s="821"/>
      <c r="J23" s="785" t="s">
        <v>2218</v>
      </c>
      <c r="K23" s="1193"/>
      <c r="L23" s="786"/>
      <c r="M23" s="670" t="s">
        <v>521</v>
      </c>
      <c r="N23" s="670"/>
      <c r="O23" s="670"/>
      <c r="P23" s="670"/>
      <c r="Q23" s="670"/>
      <c r="R23" s="835" t="s">
        <v>522</v>
      </c>
      <c r="S23" s="836"/>
      <c r="T23" s="837"/>
      <c r="U23" s="835" t="s">
        <v>523</v>
      </c>
      <c r="V23" s="836"/>
      <c r="W23" s="837"/>
      <c r="X23" s="1189" t="s">
        <v>529</v>
      </c>
      <c r="Y23" s="835" t="s">
        <v>524</v>
      </c>
      <c r="Z23" s="836"/>
      <c r="AA23" s="837"/>
      <c r="AB23" s="558" t="s">
        <v>525</v>
      </c>
      <c r="AC23" s="558"/>
      <c r="AD23" s="558"/>
      <c r="AE23" s="558" t="s">
        <v>526</v>
      </c>
      <c r="AF23" s="558"/>
      <c r="AG23" s="558"/>
      <c r="AH23" s="558" t="s">
        <v>527</v>
      </c>
      <c r="AI23" s="558"/>
      <c r="AJ23" s="558"/>
      <c r="AK23" s="822" t="s">
        <v>532</v>
      </c>
      <c r="AL23" s="822"/>
      <c r="AN23" s="16"/>
      <c r="AS23" s="1183" t="s">
        <v>7253</v>
      </c>
      <c r="AT23" s="1184"/>
      <c r="AU23" s="1184"/>
      <c r="AV23" s="1185"/>
      <c r="AX23" s="639" t="s">
        <v>7277</v>
      </c>
      <c r="AY23" s="640"/>
      <c r="AZ23" s="640"/>
      <c r="BA23" s="640"/>
      <c r="BB23" s="640"/>
      <c r="BC23" s="640"/>
      <c r="BD23" s="640"/>
      <c r="BE23" s="640"/>
      <c r="BF23" s="640"/>
      <c r="BG23" s="640"/>
      <c r="BH23" s="640"/>
      <c r="BI23" s="641"/>
      <c r="BK23" s="1173">
        <f>IF(CNGE_2026_M3_Secc1!$AH$627=CNGE_2026_M3_Secc1!AJ627,0,COUNTA(CNGE_2026_M3_Secc1!D645:H689))</f>
        <v>0</v>
      </c>
      <c r="BL23" s="1169"/>
      <c r="BN23" s="1167" t="s">
        <v>7315</v>
      </c>
      <c r="BO23" s="1167"/>
      <c r="BP23" s="1167"/>
      <c r="BQ23" s="1167"/>
      <c r="BS23" s="975" t="s">
        <v>7427</v>
      </c>
      <c r="BT23" s="976"/>
      <c r="BU23" s="976"/>
      <c r="BV23" s="977"/>
      <c r="CA23" s="665">
        <v>28</v>
      </c>
      <c r="CB23" s="665"/>
      <c r="CD23" s="639" t="s">
        <v>7259</v>
      </c>
      <c r="CE23" s="641"/>
      <c r="CF23" s="639" t="s">
        <v>7260</v>
      </c>
      <c r="CG23" s="641"/>
      <c r="CH23" s="639" t="s">
        <v>7226</v>
      </c>
      <c r="CI23" s="641"/>
    </row>
    <row r="24" spans="1:87" s="15" customFormat="1" ht="15" customHeight="1">
      <c r="A24" s="119"/>
      <c r="B24" s="32"/>
      <c r="C24" s="670"/>
      <c r="D24" s="670"/>
      <c r="E24" s="670"/>
      <c r="F24" s="670"/>
      <c r="G24" s="670"/>
      <c r="H24" s="821"/>
      <c r="I24" s="821"/>
      <c r="J24" s="1194"/>
      <c r="K24" s="1195"/>
      <c r="L24" s="1196"/>
      <c r="M24" s="666" t="s">
        <v>7709</v>
      </c>
      <c r="N24" s="666"/>
      <c r="O24" s="553" t="s">
        <v>528</v>
      </c>
      <c r="P24" s="553"/>
      <c r="Q24" s="553"/>
      <c r="R24" s="838"/>
      <c r="S24" s="839"/>
      <c r="T24" s="840"/>
      <c r="U24" s="838"/>
      <c r="V24" s="839"/>
      <c r="W24" s="840"/>
      <c r="X24" s="1190"/>
      <c r="Y24" s="838"/>
      <c r="Z24" s="839"/>
      <c r="AA24" s="840"/>
      <c r="AB24" s="558"/>
      <c r="AC24" s="558"/>
      <c r="AD24" s="558"/>
      <c r="AE24" s="558"/>
      <c r="AF24" s="558"/>
      <c r="AG24" s="558"/>
      <c r="AH24" s="558"/>
      <c r="AI24" s="558"/>
      <c r="AJ24" s="558"/>
      <c r="AK24" s="822"/>
      <c r="AL24" s="822"/>
      <c r="AN24" s="16"/>
      <c r="AP24" s="1202" t="s">
        <v>7241</v>
      </c>
      <c r="AQ24" s="1203"/>
      <c r="AS24" s="1175" t="s">
        <v>7424</v>
      </c>
      <c r="AT24" s="1175"/>
      <c r="AU24" s="1176" t="s">
        <v>7279</v>
      </c>
      <c r="AV24" s="1177"/>
      <c r="AX24" s="632" t="s">
        <v>7230</v>
      </c>
      <c r="AY24" s="1180"/>
      <c r="AZ24" s="632" t="s">
        <v>7577</v>
      </c>
      <c r="BA24" s="1180"/>
      <c r="BB24" s="1178" t="s">
        <v>7578</v>
      </c>
      <c r="BC24" s="1179"/>
      <c r="BD24" s="1178" t="s">
        <v>7579</v>
      </c>
      <c r="BE24" s="1179"/>
      <c r="BF24" s="1204" t="s">
        <v>7223</v>
      </c>
      <c r="BG24" s="1205"/>
      <c r="BH24" s="626" t="s">
        <v>7580</v>
      </c>
      <c r="BI24" s="626"/>
      <c r="BK24" s="1174" t="s">
        <v>7436</v>
      </c>
      <c r="BL24" s="1174"/>
      <c r="BN24" s="1162" t="s">
        <v>7438</v>
      </c>
      <c r="BO24" s="1163"/>
      <c r="BP24" s="1168" t="s">
        <v>7223</v>
      </c>
      <c r="BQ24" s="1168"/>
      <c r="BS24" s="1166" t="s">
        <v>7223</v>
      </c>
      <c r="BT24" s="1166"/>
      <c r="BU24" s="1166" t="s">
        <v>7428</v>
      </c>
      <c r="BV24" s="1166"/>
      <c r="BX24" s="666" t="s">
        <v>7233</v>
      </c>
      <c r="BY24" s="666"/>
      <c r="BZ24" s="72"/>
      <c r="CA24" s="637" t="s">
        <v>7234</v>
      </c>
      <c r="CB24" s="637"/>
      <c r="CD24" s="639">
        <v>5</v>
      </c>
      <c r="CE24" s="641"/>
      <c r="CF24" s="639">
        <f>IF(AU75=0,0,1)</f>
        <v>0</v>
      </c>
      <c r="CG24" s="641"/>
      <c r="CH24" s="639" t="str">
        <f>IF(CF24=0,"",IF(SUM($CF$24:CF24)=1,_xlfn.CONCAT(CD24,),IF($CF$27&gt;SUM($CF$24:CF24),_xlfn.CONCAT(", ",CD24),IF($CF$27=SUM($CF$24:CF24),_xlfn.CONCAT(" y ",CD24,".")))))</f>
        <v/>
      </c>
      <c r="CI24" s="641"/>
    </row>
    <row r="25" spans="1:87" s="15" customFormat="1" ht="15" customHeight="1">
      <c r="A25" s="119"/>
      <c r="B25" s="120"/>
      <c r="C25" s="86" t="s">
        <v>66</v>
      </c>
      <c r="D25" s="792" t="str">
        <f>IF($AW$13=1,"",IF(CNGE_2026_M3_Secc1!$AH$627=CNGE_2026_M3_Secc1!$AJ$627,"",IF(CNGE_2026_M3_Secc1!D645="","",CNGE_2026_M3_Secc1!D645)))</f>
        <v/>
      </c>
      <c r="E25" s="793"/>
      <c r="F25" s="793"/>
      <c r="G25" s="794"/>
      <c r="H25" s="570" t="str">
        <f>IF($AW$13=1,"",IF(CNGE_2026_M3_Secc1!$AH$627=CNGE_2026_M3_Secc1!$AJ$627,"",IF(CNGE_2026_M3_Secc1!I645="","",CNGE_2026_M3_Secc1!I645)))</f>
        <v/>
      </c>
      <c r="I25" s="572"/>
      <c r="J25" s="830"/>
      <c r="K25" s="562"/>
      <c r="L25" s="831"/>
      <c r="M25" s="570" t="str">
        <f>IFERROR(VLOOKUP(O25,Presentación!$AL$8:$AM$586,2,FALSE),"")</f>
        <v/>
      </c>
      <c r="N25" s="572"/>
      <c r="O25" s="763"/>
      <c r="P25" s="764"/>
      <c r="Q25" s="765"/>
      <c r="R25" s="763"/>
      <c r="S25" s="764"/>
      <c r="T25" s="765"/>
      <c r="U25" s="830"/>
      <c r="V25" s="562"/>
      <c r="W25" s="831"/>
      <c r="X25" s="85" t="s">
        <v>529</v>
      </c>
      <c r="Y25" s="830"/>
      <c r="Z25" s="562"/>
      <c r="AA25" s="831"/>
      <c r="AB25" s="830"/>
      <c r="AC25" s="562"/>
      <c r="AD25" s="831"/>
      <c r="AE25" s="830"/>
      <c r="AF25" s="562"/>
      <c r="AG25" s="831"/>
      <c r="AH25" s="830"/>
      <c r="AI25" s="562"/>
      <c r="AJ25" s="831"/>
      <c r="AK25" s="830"/>
      <c r="AL25" s="831"/>
      <c r="AN25" s="16"/>
      <c r="AP25" s="1200">
        <f>IF(CNGE_2026_M3_Secc1!$AH$627=CNGE_2026_M3_Secc1!$AJ$627,0,IF(OR(CNGE_2026_M3_Secc1!K645="",CNGE_2026_M3_Secc1!K645=1),0,1))</f>
        <v>0</v>
      </c>
      <c r="AQ25" s="1201"/>
      <c r="AS25" s="1169">
        <f>IF($AP$13=$AR$13,0,IF(LEN(U25)&lt;=9,0,1))</f>
        <v>0</v>
      </c>
      <c r="AT25" s="1169"/>
      <c r="AU25" s="1169">
        <f>IF($AP$13=$AR$13,0,IF(LEN(Y25)&lt;=11,0,1))</f>
        <v>0</v>
      </c>
      <c r="AV25" s="1169"/>
      <c r="AX25" s="699">
        <f>IF(OR(AB25="",AB25="NS"),0,_xlfn.LET(_xlpm.t,AB25,_xlpm.g,FIND("-",_xlpm.t),TRIM(LEFT(_xlpm.t,_xlpm.g-1))))</f>
        <v>0</v>
      </c>
      <c r="AY25" s="696"/>
      <c r="AZ25" s="699">
        <f>IF(OR(AB25="",AB25="NS"),0,_xlfn.LET(_xlpm.t,AB25,_xlpm.g,FIND("-",_xlpm.t),_xlpm.c,IFERROR(FIND(",",_xlpm.t),9999),_xlpm.p,IFERROR(FIND("(",_xlpm.t),9999),_xlpm.fin,MIN(_xlpm.c,_xlpm.p,LEN(_xlpm.t)+1),TRIM(MID(_xlpm.t,_xlpm.g+1,_xlpm.fin-_xlpm.g-1))))</f>
        <v>0</v>
      </c>
      <c r="BA25" s="700"/>
      <c r="BB25" s="699">
        <f>IF(OR(AB25="",AB25="NS"),0,_xlfn.LET(_xlpm.t,AB25,_xlpm.g,FIND("-",_xlpm.t),_xlpm.c,IFERROR(FIND(",",_xlpm.t),9999),_xlpm.p,IFERROR(FIND("(",_xlpm.t),9999),_xlpm.fin,MIN(_xlpm.c,_xlpm.p,LEN(_xlpm.t)+1),TRIM(MID(_xlpm.t,_xlpm.g+1,_xlpm.fin-_xlpm.g-1))))</f>
        <v>0</v>
      </c>
      <c r="BC25" s="700"/>
      <c r="BD25" s="699" t="str">
        <f>IF(OR(AB25="",AB25="NS"),"",IFERROR(_xlfn.LET(_xlpm.t,TRIM(MID(AB25,FIND(",",AB25)+1,LEN(AB25))),_xlpm.s,TRIM(LEFT(_xlpm.t,IFERROR(FIND("(",_xlpm.t),LEN(_xlpm.t)+1)-1)),_xlpm.g,FIND("-",_xlpm.s),TRIM(MID(_xlpm.s,_xlpm.g+1,LEN(_xlpm.s)-_xlpm.g))),""))</f>
        <v/>
      </c>
      <c r="BE25" s="700"/>
      <c r="BF25" s="1170" t="b">
        <f>IF(
   OR(AB25="",AB25="NS",AB25="24 hrs",AB25="00:00 - 24:00",AB25="00:00-24:00",AB25="0:00 - 24:00",AB25="0:00-24:00"),
   TRUE,
   AND(
      NOT(ISERROR(FIND(":",TRIM(AX25)))),
      ISNUMBER(VALUE(LEFT(TRIM(AX25),FIND(":",TRIM(AX25))-1))),
      ISNUMBER(VALUE(RIGHT(TRIM(AX25),LEN(TRIM(AX25))-FIND(":",TRIM(AX25))))),
      VALUE(LEFT(TRIM(AX25),FIND(":",TRIM(AX25))-1))&gt;=0,
      VALUE(LEFT(TRIM(AX25),FIND(":",TRIM(AX25))-1))&lt;=23,
      VALUE(RIGHT(TRIM(AX25),LEN(TRIM(AX25))-FIND(":",TRIM(AX25))))&gt;=0,
      VALUE(RIGHT(TRIM(AX25),LEN(TRIM(AX25))-FIND(":",TRIM(AX25))))&lt;=59,
      ISNUMBER(VALUE(TRIM(AX25))),
      VALUE(TRIM(AX25))&gt;=0,
      VALUE(TRIM(AX25))&lt;1,
      NOT(ISERROR(FIND(":",TRIM(AZ25)))),
      ISNUMBER(VALUE(LEFT(TRIM(AZ25),FIND(":",TRIM(AZ25))-1))),
      ISNUMBER(VALUE(RIGHT(TRIM(AZ25),LEN(TRIM(AZ25))-FIND(":",TRIM(AZ25))))),
      VALUE(LEFT(TRIM(AZ25),FIND(":",TRIM(AZ25))-1))&gt;=0,
      VALUE(LEFT(TRIM(AZ25),FIND(":",TRIM(AZ25))-1))&lt;=23,
      VALUE(RIGHT(TRIM(AZ25),LEN(TRIM(AZ25))-FIND(":",TRIM(AZ25))))&gt;=0,
      VALUE(RIGHT(TRIM(AZ25),LEN(TRIM(AZ25))-FIND(":",TRIM(AZ25))))&lt;=59,
      ISNUMBER(VALUE(TRIM(AZ25))),
      VALUE(TRIM(AZ25))&gt;=0,
      VALUE(TRIM(AZ25))&lt;1,
      VALUE(TRIM(AX25))&lt;VALUE(TRIM(AZ25)),
      IF(
         OR(TRIM(BB25)="",TRIM(BD25)=""),
         TRUE,
         AND(
            NOT(ISERROR(FIND(":",TRIM(BB25)))),
            ISNUMBER(VALUE(LEFT(TRIM(BB25),FIND(":",TRIM(BB25))-1))),
            ISNUMBER(VALUE(RIGHT(TRIM(BB25),LEN(TRIM(BB25))-FIND(":",TRIM(BB25))))),
            VALUE(LEFT(TRIM(BB25),FIND(":",TRIM(BB25))-1))&gt;=0,
            VALUE(LEFT(TRIM(BB25),FIND(":",TRIM(BB25))-1))&lt;=23,
            VALUE(RIGHT(TRIM(BB25),LEN(TRIM(BB25))-FIND(":",TRIM(BB25))))&gt;=0,
            VALUE(RIGHT(TRIM(BB25),LEN(TRIM(BB25))-FIND(":",TRIM(BB25))))&lt;=59,
            ISNUMBER(VALUE(TRIM(BB25))),
            VALUE(TRIM(BB25))&gt;=0,
            VALUE(TRIM(BB25))&lt;1,
            NOT(ISERROR(FIND(":",TRIM(BD25)))),
            ISNUMBER(VALUE(LEFT(TRIM(BD25),FIND(":",TRIM(BD25))-1))),
            ISNUMBER(VALUE(RIGHT(TRIM(BD25),LEN(TRIM(BD25))-FIND(":",TRIM(BD25))))),
            VALUE(LEFT(TRIM(BD25),FIND(":",TRIM(BD25))-1))&gt;=0,
            VALUE(LEFT(TRIM(BD25),FIND(":",TRIM(BD25))-1))&lt;=23,
            VALUE(RIGHT(TRIM(BD25),LEN(TRIM(BD25))-FIND(":",TRIM(BD25))))&gt;=0,
            VALUE(RIGHT(TRIM(BD25),LEN(TRIM(BD25))-FIND(":",TRIM(BD25))))&lt;=59,
            ISNUMBER(VALUE(TRIM(BD25))),
            VALUE(TRIM(BD25))&gt;=0,
            VALUE(TRIM(BD25))&lt;1,
            VALUE(TRIM(BB25))&lt;VALUE(TRIM(BD25)),
            IF(
               NOT(ISERROR(FIND("(",#REF!))),
               TRUE,
               VALUE(TRIM(AZ25))&lt;=VALUE(TRIM(BB25))
            )
         )
      )
   )
)</f>
        <v>1</v>
      </c>
      <c r="BG25" s="1171"/>
      <c r="BH25" s="560">
        <f>IF(ISERROR(BF25),1,IF(BF25=FALSE,1,0))</f>
        <v>0</v>
      </c>
      <c r="BI25" s="560"/>
      <c r="BK25" s="510">
        <f t="shared" ref="BK25:BK56" si="0">IF($AP$13=$AR$13,0,IF(_xlfn.NUMBERVALUE(C25)&lt;=$BK$23,_xlfn.NUMBERVALUE(C25),""))</f>
        <v>0</v>
      </c>
      <c r="BL25" s="505"/>
      <c r="BN25" s="1161">
        <f t="shared" ref="BN25:BN56" si="1">IF($AP$13=$AR$13,0,IF(AK25="",0,1))</f>
        <v>0</v>
      </c>
      <c r="BO25" s="1161"/>
      <c r="BP25" s="560">
        <f t="shared" ref="BP25:BP56" si="2">IF($AP$13=$AR$13,0,IF(AK25&lt;&gt;_xlfn.NUMBERVALUE(C25),0,1))</f>
        <v>0</v>
      </c>
      <c r="BQ25" s="560"/>
      <c r="BS25" s="560" t="str">
        <f t="shared" ref="BS25:BS56" si="3">SUBSTITUTE( SUBSTITUTE( SUBSTITUTE( SUBSTITUTE( SUBSTITUTE( SUBSTITUTE( SUBSTITUTE( SUBSTITUTE( SUBSTITUTE( SUBSTITUTE(AH25, 0, ""), 1, ""),2, ""), 3, ""), 4, ""),5, ""), 6, ""), 7, ""), 8, ""), 9, "")</f>
        <v/>
      </c>
      <c r="BT25" s="560"/>
      <c r="BU25" s="560">
        <f t="shared" ref="BU25:BU56" si="4">IF(OR(AH25="",AH25="NA",AH25="NS"),0,
IF(OR((LEN(AH25)-LEN(BS25))&lt;10,(LEN(AH25)-LEN(BS25))&gt;10),1,0))</f>
        <v>0</v>
      </c>
      <c r="BV25" s="560"/>
      <c r="BX25" s="1164">
        <f>IF($AP$13=$AR$13,0,IF(COUNTIF(J25:AL74,"NS")=0,0,1))</f>
        <v>0</v>
      </c>
      <c r="BY25" s="1165"/>
      <c r="CA25" s="1169">
        <f>IF($AP$13=$AR$13,0,IF(OR(AND(D25&lt;&gt;"",H25="",AK25="",AP25=0,COUNTBLANK(J25:AL25)=$CA$21),AND(D25&lt;&gt;"",H25="",AK25&lt;&gt;"",COUNTBLANK(J25:AL25)=$CA$22),AND(D25&lt;&gt;"",H25="",AP25=1,COUNTBLANK(J25:AL25)=$CA$23),AND(D25="",H25="",COUNTBLANK(J25:AL25)=$CA$23)),0,1))</f>
        <v>0</v>
      </c>
      <c r="CB25" s="1169"/>
      <c r="CD25" s="627">
        <v>6</v>
      </c>
      <c r="CE25" s="627"/>
      <c r="CF25" s="627">
        <f>IF(BH75=0,0,1)</f>
        <v>0</v>
      </c>
      <c r="CG25" s="627"/>
      <c r="CH25" s="639" t="str">
        <f>IF(CF25=0,"",IF(SUM($CF$24:CF25)=1,_xlfn.CONCAT(CD25,),IF($CF$27&gt;SUM($CF$24:CF25),_xlfn.CONCAT(", ",CD25),IF($CF$27=SUM($CF$24:CF25),_xlfn.CONCAT(" y ",CD25,".")))))</f>
        <v/>
      </c>
      <c r="CI25" s="641"/>
    </row>
    <row r="26" spans="1:87" s="15" customFormat="1" ht="15" customHeight="1">
      <c r="A26" s="119"/>
      <c r="B26" s="121"/>
      <c r="C26" s="86" t="s">
        <v>67</v>
      </c>
      <c r="D26" s="792" t="str">
        <f>IF($AW$13=1,"",IF(CNGE_2026_M3_Secc1!$AH$627=CNGE_2026_M3_Secc1!$AJ$627,"",IF(CNGE_2026_M3_Secc1!D646="","",CNGE_2026_M3_Secc1!D646)))</f>
        <v/>
      </c>
      <c r="E26" s="793"/>
      <c r="F26" s="793"/>
      <c r="G26" s="794"/>
      <c r="H26" s="570" t="str">
        <f>IF($AW$13=1,"",IF(CNGE_2026_M3_Secc1!$AH$627=CNGE_2026_M3_Secc1!$AJ$627,"",IF(CNGE_2026_M3_Secc1!I646="","",CNGE_2026_M3_Secc1!I646)))</f>
        <v/>
      </c>
      <c r="I26" s="572"/>
      <c r="J26" s="830"/>
      <c r="K26" s="562"/>
      <c r="L26" s="831"/>
      <c r="M26" s="570" t="str">
        <f>IFERROR(VLOOKUP(O26,Presentación!$AL$8:$AM$586,2,FALSE),"")</f>
        <v/>
      </c>
      <c r="N26" s="572"/>
      <c r="O26" s="763"/>
      <c r="P26" s="764"/>
      <c r="Q26" s="765"/>
      <c r="R26" s="763"/>
      <c r="S26" s="764"/>
      <c r="T26" s="765"/>
      <c r="U26" s="830"/>
      <c r="V26" s="562"/>
      <c r="W26" s="831"/>
      <c r="X26" s="85" t="s">
        <v>529</v>
      </c>
      <c r="Y26" s="830"/>
      <c r="Z26" s="562"/>
      <c r="AA26" s="831"/>
      <c r="AB26" s="830"/>
      <c r="AC26" s="562"/>
      <c r="AD26" s="831"/>
      <c r="AE26" s="830"/>
      <c r="AF26" s="562"/>
      <c r="AG26" s="831"/>
      <c r="AH26" s="830"/>
      <c r="AI26" s="562"/>
      <c r="AJ26" s="831"/>
      <c r="AK26" s="830"/>
      <c r="AL26" s="831"/>
      <c r="AN26" s="16"/>
      <c r="AP26" s="1200">
        <f>IF(CNGE_2026_M3_Secc1!$AH$627=CNGE_2026_M3_Secc1!$AJ$627,0,IF(OR(CNGE_2026_M3_Secc1!K646="",CNGE_2026_M3_Secc1!K646=1),0,1))</f>
        <v>0</v>
      </c>
      <c r="AQ26" s="1201"/>
      <c r="AS26" s="1169">
        <f>IF($AP$13=$AR$13,0,IF(LEN(U26)&lt;=9,0,1))</f>
        <v>0</v>
      </c>
      <c r="AT26" s="1169"/>
      <c r="AU26" s="1169">
        <f t="shared" ref="AU26:AU74" si="5">IF($AP$13=$AR$13,0,IF(LEN(Y26)&lt;=11,0,1))</f>
        <v>0</v>
      </c>
      <c r="AV26" s="1169"/>
      <c r="AX26" s="699">
        <f t="shared" ref="AX26:AX74" si="6">IF(OR(AB26="",AB26="NS"),0,_xlfn.LET(_xlpm.t,AB26,_xlpm.g,FIND("-",_xlpm.t),TRIM(LEFT(_xlpm.t,_xlpm.g-1))))</f>
        <v>0</v>
      </c>
      <c r="AY26" s="696"/>
      <c r="AZ26" s="699">
        <f t="shared" ref="AZ26:AZ74" si="7">IF(OR(AB26="",AB26="NS"),0,_xlfn.LET(_xlpm.t,AB26,_xlpm.g,FIND("-",_xlpm.t),_xlpm.c,IFERROR(FIND(",",_xlpm.t),9999),_xlpm.p,IFERROR(FIND("(",_xlpm.t),9999),_xlpm.fin,MIN(_xlpm.c,_xlpm.p,LEN(_xlpm.t)+1),TRIM(MID(_xlpm.t,_xlpm.g+1,_xlpm.fin-_xlpm.g-1))))</f>
        <v>0</v>
      </c>
      <c r="BA26" s="700"/>
      <c r="BB26" s="699">
        <f t="shared" ref="BB26:BB74" si="8">IF(OR(AB26="",AB26="NS"),0,_xlfn.LET(_xlpm.t,AB26,_xlpm.g,FIND("-",_xlpm.t),_xlpm.c,IFERROR(FIND(",",_xlpm.t),9999),_xlpm.p,IFERROR(FIND("(",_xlpm.t),9999),_xlpm.fin,MIN(_xlpm.c,_xlpm.p,LEN(_xlpm.t)+1),TRIM(MID(_xlpm.t,_xlpm.g+1,_xlpm.fin-_xlpm.g-1))))</f>
        <v>0</v>
      </c>
      <c r="BC26" s="700"/>
      <c r="BD26" s="699" t="str">
        <f t="shared" ref="BD26:BD74" si="9">IF(OR(AB26="",AB26="NS"),"",IFERROR(_xlfn.LET(_xlpm.t,TRIM(MID(AB26,FIND(",",AB26)+1,LEN(AB26))),_xlpm.s,TRIM(LEFT(_xlpm.t,IFERROR(FIND("(",_xlpm.t),LEN(_xlpm.t)+1)-1)),_xlpm.g,FIND("-",_xlpm.s),TRIM(MID(_xlpm.s,_xlpm.g+1,LEN(_xlpm.s)-_xlpm.g))),""))</f>
        <v/>
      </c>
      <c r="BE26" s="700"/>
      <c r="BF26" s="1170" t="b">
        <f>IF(
   OR(AB26="",AB26="NS",AB26="24 hrs",AB26="00:00 - 24:00",AB26="00:00-24:00",AB26="0:00 - 24:00",AB26="0:00-24:00"),
   TRUE,
   AND(
      NOT(ISERROR(FIND(":",TRIM(AX26)))),
      ISNUMBER(VALUE(LEFT(TRIM(AX26),FIND(":",TRIM(AX26))-1))),
      ISNUMBER(VALUE(RIGHT(TRIM(AX26),LEN(TRIM(AX26))-FIND(":",TRIM(AX26))))),
      VALUE(LEFT(TRIM(AX26),FIND(":",TRIM(AX26))-1))&gt;=0,
      VALUE(LEFT(TRIM(AX26),FIND(":",TRIM(AX26))-1))&lt;=23,
      VALUE(RIGHT(TRIM(AX26),LEN(TRIM(AX26))-FIND(":",TRIM(AX26))))&gt;=0,
      VALUE(RIGHT(TRIM(AX26),LEN(TRIM(AX26))-FIND(":",TRIM(AX26))))&lt;=59,
      ISNUMBER(VALUE(TRIM(AX26))),
      VALUE(TRIM(AX26))&gt;=0,
      VALUE(TRIM(AX26))&lt;1,
      NOT(ISERROR(FIND(":",TRIM(AZ26)))),
      ISNUMBER(VALUE(LEFT(TRIM(AZ26),FIND(":",TRIM(AZ26))-1))),
      ISNUMBER(VALUE(RIGHT(TRIM(AZ26),LEN(TRIM(AZ26))-FIND(":",TRIM(AZ26))))),
      VALUE(LEFT(TRIM(AZ26),FIND(":",TRIM(AZ26))-1))&gt;=0,
      VALUE(LEFT(TRIM(AZ26),FIND(":",TRIM(AZ26))-1))&lt;=23,
      VALUE(RIGHT(TRIM(AZ26),LEN(TRIM(AZ26))-FIND(":",TRIM(AZ26))))&gt;=0,
      VALUE(RIGHT(TRIM(AZ26),LEN(TRIM(AZ26))-FIND(":",TRIM(AZ26))))&lt;=59,
      ISNUMBER(VALUE(TRIM(AZ26))),
      VALUE(TRIM(AZ26))&gt;=0,
      VALUE(TRIM(AZ26))&lt;1,
      VALUE(TRIM(AX26))&lt;VALUE(TRIM(AZ26)),
      IF(
         OR(TRIM(BB26)="",TRIM(BD26)=""),
         TRUE,
         AND(
            NOT(ISERROR(FIND(":",TRIM(BB26)))),
            ISNUMBER(VALUE(LEFT(TRIM(BB26),FIND(":",TRIM(BB26))-1))),
            ISNUMBER(VALUE(RIGHT(TRIM(BB26),LEN(TRIM(BB26))-FIND(":",TRIM(BB26))))),
            VALUE(LEFT(TRIM(BB26),FIND(":",TRIM(BB26))-1))&gt;=0,
            VALUE(LEFT(TRIM(BB26),FIND(":",TRIM(BB26))-1))&lt;=23,
            VALUE(RIGHT(TRIM(BB26),LEN(TRIM(BB26))-FIND(":",TRIM(BB26))))&gt;=0,
            VALUE(RIGHT(TRIM(BB26),LEN(TRIM(BB26))-FIND(":",TRIM(BB26))))&lt;=59,
            ISNUMBER(VALUE(TRIM(BB26))),
            VALUE(TRIM(BB26))&gt;=0,
            VALUE(TRIM(BB26))&lt;1,
            NOT(ISERROR(FIND(":",TRIM(BD26)))),
            ISNUMBER(VALUE(LEFT(TRIM(BD26),FIND(":",TRIM(BD26))-1))),
            ISNUMBER(VALUE(RIGHT(TRIM(BD26),LEN(TRIM(BD26))-FIND(":",TRIM(BD26))))),
            VALUE(LEFT(TRIM(BD26),FIND(":",TRIM(BD26))-1))&gt;=0,
            VALUE(LEFT(TRIM(BD26),FIND(":",TRIM(BD26))-1))&lt;=23,
            VALUE(RIGHT(TRIM(BD26),LEN(TRIM(BD26))-FIND(":",TRIM(BD26))))&gt;=0,
            VALUE(RIGHT(TRIM(BD26),LEN(TRIM(BD26))-FIND(":",TRIM(BD26))))&lt;=59,
            ISNUMBER(VALUE(TRIM(BD26))),
            VALUE(TRIM(BD26))&gt;=0,
            VALUE(TRIM(BD26))&lt;1,
            VALUE(TRIM(BB26))&lt;VALUE(TRIM(BD26)),
            IF(
               NOT(ISERROR(FIND("(",#REF!))),
               TRUE,
               VALUE(TRIM(AZ26))&lt;=VALUE(TRIM(BB26))
            )
         )
      )
   )
)</f>
        <v>1</v>
      </c>
      <c r="BG26" s="1171"/>
      <c r="BH26" s="560">
        <f t="shared" ref="BH26:BH74" si="10">IF(ISERROR(BF26),1,IF(BF26=FALSE,1,0))</f>
        <v>0</v>
      </c>
      <c r="BI26" s="560"/>
      <c r="BK26" s="510">
        <f t="shared" si="0"/>
        <v>0</v>
      </c>
      <c r="BL26" s="505"/>
      <c r="BN26" s="1161">
        <f t="shared" si="1"/>
        <v>0</v>
      </c>
      <c r="BO26" s="1161"/>
      <c r="BP26" s="560">
        <f t="shared" si="2"/>
        <v>0</v>
      </c>
      <c r="BQ26" s="560"/>
      <c r="BS26" s="560" t="str">
        <f t="shared" si="3"/>
        <v/>
      </c>
      <c r="BT26" s="560"/>
      <c r="BU26" s="560">
        <f t="shared" si="4"/>
        <v>0</v>
      </c>
      <c r="BV26" s="560"/>
      <c r="CA26" s="1169">
        <f t="shared" ref="CA26:CA74" si="11">IF($AP$13=$AR$13,0,IF(OR(AND(D26&lt;&gt;"",H26="",AK26="",AP26=0,COUNTBLANK(J26:AL26)=$CA$21),AND(D26&lt;&gt;"",H26="",AK26&lt;&gt;"",COUNTBLANK(J26:AL26)=$CA$22),AND(D26&lt;&gt;"",H26="",AP26=1,COUNTBLANK(J26:AL26)=$CA$23),AND(D26="",H26="",COUNTBLANK(J26:AL26)=$CA$23)),0,1))</f>
        <v>0</v>
      </c>
      <c r="CB26" s="1169"/>
      <c r="CD26" s="627">
        <v>9</v>
      </c>
      <c r="CE26" s="627"/>
      <c r="CF26" s="627">
        <f>IF(BP75=0,0,1)</f>
        <v>0</v>
      </c>
      <c r="CG26" s="627"/>
      <c r="CH26" s="627" t="str">
        <f>IF(CF26=0,"",IF(SUM($CF$24:CF26)=1,_xlfn.CONCAT(CD26,),IF($CF$27&gt;SUM($CF$24:CF26),_xlfn.CONCAT(", ",CD26),IF($CF$27=SUM($CF$24:CF26),_xlfn.CONCAT(" y ",CD26,".")))))</f>
        <v/>
      </c>
      <c r="CI26" s="627"/>
    </row>
    <row r="27" spans="1:87" s="72" customFormat="1" ht="15" customHeight="1">
      <c r="B27" s="121"/>
      <c r="C27" s="86" t="s">
        <v>68</v>
      </c>
      <c r="D27" s="792" t="str">
        <f>IF($AW$13=1,"",IF(CNGE_2026_M3_Secc1!$AH$627=CNGE_2026_M3_Secc1!$AJ$627,"",IF(CNGE_2026_M3_Secc1!D647="","",CNGE_2026_M3_Secc1!D647)))</f>
        <v/>
      </c>
      <c r="E27" s="793"/>
      <c r="F27" s="793"/>
      <c r="G27" s="794"/>
      <c r="H27" s="570" t="str">
        <f>IF($AW$13=1,"",IF(CNGE_2026_M3_Secc1!$AH$627=CNGE_2026_M3_Secc1!$AJ$627,"",IF(CNGE_2026_M3_Secc1!I647="","",CNGE_2026_M3_Secc1!I647)))</f>
        <v/>
      </c>
      <c r="I27" s="572"/>
      <c r="J27" s="830"/>
      <c r="K27" s="562"/>
      <c r="L27" s="831"/>
      <c r="M27" s="570" t="str">
        <f>IFERROR(VLOOKUP(O27,Presentación!$AL$8:$AM$586,2,FALSE),"")</f>
        <v/>
      </c>
      <c r="N27" s="572"/>
      <c r="O27" s="763"/>
      <c r="P27" s="764"/>
      <c r="Q27" s="765"/>
      <c r="R27" s="763"/>
      <c r="S27" s="764"/>
      <c r="T27" s="765"/>
      <c r="U27" s="830"/>
      <c r="V27" s="562"/>
      <c r="W27" s="831"/>
      <c r="X27" s="85" t="s">
        <v>529</v>
      </c>
      <c r="Y27" s="830"/>
      <c r="Z27" s="562"/>
      <c r="AA27" s="831"/>
      <c r="AB27" s="830"/>
      <c r="AC27" s="562"/>
      <c r="AD27" s="831"/>
      <c r="AE27" s="830"/>
      <c r="AF27" s="562"/>
      <c r="AG27" s="831"/>
      <c r="AH27" s="830"/>
      <c r="AI27" s="562"/>
      <c r="AJ27" s="831"/>
      <c r="AK27" s="830"/>
      <c r="AL27" s="831"/>
      <c r="AN27" s="122"/>
      <c r="AP27" s="1200">
        <f>IF(CNGE_2026_M3_Secc1!$AH$627=CNGE_2026_M3_Secc1!$AJ$627,0,IF(OR(CNGE_2026_M3_Secc1!K647="",CNGE_2026_M3_Secc1!K647=1),0,1))</f>
        <v>0</v>
      </c>
      <c r="AQ27" s="1201"/>
      <c r="AS27" s="1169">
        <f t="shared" ref="AS27:AS74" si="12">IF($AP$13=$AR$13,0,IF(LEN(U27)&lt;=9,0,1))</f>
        <v>0</v>
      </c>
      <c r="AT27" s="1169"/>
      <c r="AU27" s="1169">
        <f t="shared" si="5"/>
        <v>0</v>
      </c>
      <c r="AV27" s="1169"/>
      <c r="AX27" s="699">
        <f t="shared" si="6"/>
        <v>0</v>
      </c>
      <c r="AY27" s="696"/>
      <c r="AZ27" s="699">
        <f t="shared" si="7"/>
        <v>0</v>
      </c>
      <c r="BA27" s="700"/>
      <c r="BB27" s="699">
        <f t="shared" si="8"/>
        <v>0</v>
      </c>
      <c r="BC27" s="700"/>
      <c r="BD27" s="699" t="str">
        <f t="shared" si="9"/>
        <v/>
      </c>
      <c r="BE27" s="700"/>
      <c r="BF27" s="1170" t="b">
        <f>IF(
   OR(AB27="",AB27="NS",AB27="24 hrs",AB27="00:00 - 24:00",AB27="00:00-24:00",AB27="0:00 - 24:00",AB27="0:00-24:00"),
   TRUE,
   AND(
      NOT(ISERROR(FIND(":",TRIM(AX27)))),
      ISNUMBER(VALUE(LEFT(TRIM(AX27),FIND(":",TRIM(AX27))-1))),
      ISNUMBER(VALUE(RIGHT(TRIM(AX27),LEN(TRIM(AX27))-FIND(":",TRIM(AX27))))),
      VALUE(LEFT(TRIM(AX27),FIND(":",TRIM(AX27))-1))&gt;=0,
      VALUE(LEFT(TRIM(AX27),FIND(":",TRIM(AX27))-1))&lt;=23,
      VALUE(RIGHT(TRIM(AX27),LEN(TRIM(AX27))-FIND(":",TRIM(AX27))))&gt;=0,
      VALUE(RIGHT(TRIM(AX27),LEN(TRIM(AX27))-FIND(":",TRIM(AX27))))&lt;=59,
      ISNUMBER(VALUE(TRIM(AX27))),
      VALUE(TRIM(AX27))&gt;=0,
      VALUE(TRIM(AX27))&lt;1,
      NOT(ISERROR(FIND(":",TRIM(AZ27)))),
      ISNUMBER(VALUE(LEFT(TRIM(AZ27),FIND(":",TRIM(AZ27))-1))),
      ISNUMBER(VALUE(RIGHT(TRIM(AZ27),LEN(TRIM(AZ27))-FIND(":",TRIM(AZ27))))),
      VALUE(LEFT(TRIM(AZ27),FIND(":",TRIM(AZ27))-1))&gt;=0,
      VALUE(LEFT(TRIM(AZ27),FIND(":",TRIM(AZ27))-1))&lt;=23,
      VALUE(RIGHT(TRIM(AZ27),LEN(TRIM(AZ27))-FIND(":",TRIM(AZ27))))&gt;=0,
      VALUE(RIGHT(TRIM(AZ27),LEN(TRIM(AZ27))-FIND(":",TRIM(AZ27))))&lt;=59,
      ISNUMBER(VALUE(TRIM(AZ27))),
      VALUE(TRIM(AZ27))&gt;=0,
      VALUE(TRIM(AZ27))&lt;1,
      VALUE(TRIM(AX27))&lt;VALUE(TRIM(AZ27)),
      IF(
         OR(TRIM(BB27)="",TRIM(BD27)=""),
         TRUE,
         AND(
            NOT(ISERROR(FIND(":",TRIM(BB27)))),
            ISNUMBER(VALUE(LEFT(TRIM(BB27),FIND(":",TRIM(BB27))-1))),
            ISNUMBER(VALUE(RIGHT(TRIM(BB27),LEN(TRIM(BB27))-FIND(":",TRIM(BB27))))),
            VALUE(LEFT(TRIM(BB27),FIND(":",TRIM(BB27))-1))&gt;=0,
            VALUE(LEFT(TRIM(BB27),FIND(":",TRIM(BB27))-1))&lt;=23,
            VALUE(RIGHT(TRIM(BB27),LEN(TRIM(BB27))-FIND(":",TRIM(BB27))))&gt;=0,
            VALUE(RIGHT(TRIM(BB27),LEN(TRIM(BB27))-FIND(":",TRIM(BB27))))&lt;=59,
            ISNUMBER(VALUE(TRIM(BB27))),
            VALUE(TRIM(BB27))&gt;=0,
            VALUE(TRIM(BB27))&lt;1,
            NOT(ISERROR(FIND(":",TRIM(BD27)))),
            ISNUMBER(VALUE(LEFT(TRIM(BD27),FIND(":",TRIM(BD27))-1))),
            ISNUMBER(VALUE(RIGHT(TRIM(BD27),LEN(TRIM(BD27))-FIND(":",TRIM(BD27))))),
            VALUE(LEFT(TRIM(BD27),FIND(":",TRIM(BD27))-1))&gt;=0,
            VALUE(LEFT(TRIM(BD27),FIND(":",TRIM(BD27))-1))&lt;=23,
            VALUE(RIGHT(TRIM(BD27),LEN(TRIM(BD27))-FIND(":",TRIM(BD27))))&gt;=0,
            VALUE(RIGHT(TRIM(BD27),LEN(TRIM(BD27))-FIND(":",TRIM(BD27))))&lt;=59,
            ISNUMBER(VALUE(TRIM(BD27))),
            VALUE(TRIM(BD27))&gt;=0,
            VALUE(TRIM(BD27))&lt;1,
            VALUE(TRIM(BB27))&lt;VALUE(TRIM(BD27)),
            IF(
               NOT(ISERROR(FIND("(",#REF!))),
               TRUE,
               VALUE(TRIM(AZ27))&lt;=VALUE(TRIM(BB27))
            )
         )
      )
   )
)</f>
        <v>1</v>
      </c>
      <c r="BG27" s="1171"/>
      <c r="BH27" s="560">
        <f t="shared" si="10"/>
        <v>0</v>
      </c>
      <c r="BI27" s="560"/>
      <c r="BK27" s="510">
        <f t="shared" si="0"/>
        <v>0</v>
      </c>
      <c r="BL27" s="505"/>
      <c r="BN27" s="1161">
        <f t="shared" si="1"/>
        <v>0</v>
      </c>
      <c r="BO27" s="1161"/>
      <c r="BP27" s="560">
        <f t="shared" si="2"/>
        <v>0</v>
      </c>
      <c r="BQ27" s="560"/>
      <c r="BS27" s="560" t="str">
        <f t="shared" si="3"/>
        <v/>
      </c>
      <c r="BT27" s="560"/>
      <c r="BU27" s="560">
        <f t="shared" si="4"/>
        <v>0</v>
      </c>
      <c r="BV27" s="560"/>
      <c r="CA27" s="1169">
        <f t="shared" si="11"/>
        <v>0</v>
      </c>
      <c r="CB27" s="1169"/>
      <c r="CD27" s="35"/>
      <c r="CE27" s="35"/>
      <c r="CF27" s="1134">
        <f>SUM(CF24:CG26)</f>
        <v>0</v>
      </c>
      <c r="CG27" s="1135"/>
      <c r="CH27" s="1136" t="str">
        <f>IF(CF27=0,"", _xlfn.CONCAT(CH24:CI26))</f>
        <v/>
      </c>
      <c r="CI27" s="1137"/>
    </row>
    <row r="28" spans="1:87" s="72" customFormat="1" ht="15" customHeight="1">
      <c r="B28" s="121"/>
      <c r="C28" s="86" t="s">
        <v>69</v>
      </c>
      <c r="D28" s="792" t="str">
        <f>IF($AW$13=1,"",IF(CNGE_2026_M3_Secc1!$AH$627=CNGE_2026_M3_Secc1!$AJ$627,"",IF(CNGE_2026_M3_Secc1!D648="","",CNGE_2026_M3_Secc1!D648)))</f>
        <v/>
      </c>
      <c r="E28" s="793"/>
      <c r="F28" s="793"/>
      <c r="G28" s="794"/>
      <c r="H28" s="570" t="str">
        <f>IF($AW$13=1,"",IF(CNGE_2026_M3_Secc1!$AH$627=CNGE_2026_M3_Secc1!$AJ$627,"",IF(CNGE_2026_M3_Secc1!I648="","",CNGE_2026_M3_Secc1!I648)))</f>
        <v/>
      </c>
      <c r="I28" s="572"/>
      <c r="J28" s="830"/>
      <c r="K28" s="562"/>
      <c r="L28" s="831"/>
      <c r="M28" s="570" t="str">
        <f>IFERROR(VLOOKUP(O28,Presentación!$AL$8:$AM$586,2,FALSE),"")</f>
        <v/>
      </c>
      <c r="N28" s="572"/>
      <c r="O28" s="763"/>
      <c r="P28" s="764"/>
      <c r="Q28" s="765"/>
      <c r="R28" s="763"/>
      <c r="S28" s="764"/>
      <c r="T28" s="765"/>
      <c r="U28" s="830"/>
      <c r="V28" s="562"/>
      <c r="W28" s="831"/>
      <c r="X28" s="85" t="s">
        <v>529</v>
      </c>
      <c r="Y28" s="830"/>
      <c r="Z28" s="562"/>
      <c r="AA28" s="831"/>
      <c r="AB28" s="830"/>
      <c r="AC28" s="562"/>
      <c r="AD28" s="831"/>
      <c r="AE28" s="830"/>
      <c r="AF28" s="562"/>
      <c r="AG28" s="831"/>
      <c r="AH28" s="830"/>
      <c r="AI28" s="562"/>
      <c r="AJ28" s="831"/>
      <c r="AK28" s="830"/>
      <c r="AL28" s="831"/>
      <c r="AN28" s="122"/>
      <c r="AP28" s="1200">
        <f>IF(CNGE_2026_M3_Secc1!$AH$627=CNGE_2026_M3_Secc1!$AJ$627,0,IF(OR(CNGE_2026_M3_Secc1!K648="",CNGE_2026_M3_Secc1!K648=1),0,1))</f>
        <v>0</v>
      </c>
      <c r="AQ28" s="1201"/>
      <c r="AS28" s="1169">
        <f t="shared" si="12"/>
        <v>0</v>
      </c>
      <c r="AT28" s="1169"/>
      <c r="AU28" s="1169">
        <f t="shared" si="5"/>
        <v>0</v>
      </c>
      <c r="AV28" s="1169"/>
      <c r="AX28" s="699">
        <f t="shared" si="6"/>
        <v>0</v>
      </c>
      <c r="AY28" s="696"/>
      <c r="AZ28" s="699">
        <f t="shared" si="7"/>
        <v>0</v>
      </c>
      <c r="BA28" s="700"/>
      <c r="BB28" s="699">
        <f t="shared" si="8"/>
        <v>0</v>
      </c>
      <c r="BC28" s="700"/>
      <c r="BD28" s="699" t="str">
        <f t="shared" si="9"/>
        <v/>
      </c>
      <c r="BE28" s="700"/>
      <c r="BF28" s="1170" t="b">
        <f>IF(
   OR(AB28="",AB28="NS",AB28="24 hrs",AB28="00:00 - 24:00",AB28="00:00-24:00",AB28="0:00 - 24:00",AB28="0:00-24:00"),
   TRUE,
   AND(
      NOT(ISERROR(FIND(":",TRIM(AX28)))),
      ISNUMBER(VALUE(LEFT(TRIM(AX28),FIND(":",TRIM(AX28))-1))),
      ISNUMBER(VALUE(RIGHT(TRIM(AX28),LEN(TRIM(AX28))-FIND(":",TRIM(AX28))))),
      VALUE(LEFT(TRIM(AX28),FIND(":",TRIM(AX28))-1))&gt;=0,
      VALUE(LEFT(TRIM(AX28),FIND(":",TRIM(AX28))-1))&lt;=23,
      VALUE(RIGHT(TRIM(AX28),LEN(TRIM(AX28))-FIND(":",TRIM(AX28))))&gt;=0,
      VALUE(RIGHT(TRIM(AX28),LEN(TRIM(AX28))-FIND(":",TRIM(AX28))))&lt;=59,
      ISNUMBER(VALUE(TRIM(AX28))),
      VALUE(TRIM(AX28))&gt;=0,
      VALUE(TRIM(AX28))&lt;1,
      NOT(ISERROR(FIND(":",TRIM(AZ28)))),
      ISNUMBER(VALUE(LEFT(TRIM(AZ28),FIND(":",TRIM(AZ28))-1))),
      ISNUMBER(VALUE(RIGHT(TRIM(AZ28),LEN(TRIM(AZ28))-FIND(":",TRIM(AZ28))))),
      VALUE(LEFT(TRIM(AZ28),FIND(":",TRIM(AZ28))-1))&gt;=0,
      VALUE(LEFT(TRIM(AZ28),FIND(":",TRIM(AZ28))-1))&lt;=23,
      VALUE(RIGHT(TRIM(AZ28),LEN(TRIM(AZ28))-FIND(":",TRIM(AZ28))))&gt;=0,
      VALUE(RIGHT(TRIM(AZ28),LEN(TRIM(AZ28))-FIND(":",TRIM(AZ28))))&lt;=59,
      ISNUMBER(VALUE(TRIM(AZ28))),
      VALUE(TRIM(AZ28))&gt;=0,
      VALUE(TRIM(AZ28))&lt;1,
      VALUE(TRIM(AX28))&lt;VALUE(TRIM(AZ28)),
      IF(
         OR(TRIM(BB28)="",TRIM(BD28)=""),
         TRUE,
         AND(
            NOT(ISERROR(FIND(":",TRIM(BB28)))),
            ISNUMBER(VALUE(LEFT(TRIM(BB28),FIND(":",TRIM(BB28))-1))),
            ISNUMBER(VALUE(RIGHT(TRIM(BB28),LEN(TRIM(BB28))-FIND(":",TRIM(BB28))))),
            VALUE(LEFT(TRIM(BB28),FIND(":",TRIM(BB28))-1))&gt;=0,
            VALUE(LEFT(TRIM(BB28),FIND(":",TRIM(BB28))-1))&lt;=23,
            VALUE(RIGHT(TRIM(BB28),LEN(TRIM(BB28))-FIND(":",TRIM(BB28))))&gt;=0,
            VALUE(RIGHT(TRIM(BB28),LEN(TRIM(BB28))-FIND(":",TRIM(BB28))))&lt;=59,
            ISNUMBER(VALUE(TRIM(BB28))),
            VALUE(TRIM(BB28))&gt;=0,
            VALUE(TRIM(BB28))&lt;1,
            NOT(ISERROR(FIND(":",TRIM(BD28)))),
            ISNUMBER(VALUE(LEFT(TRIM(BD28),FIND(":",TRIM(BD28))-1))),
            ISNUMBER(VALUE(RIGHT(TRIM(BD28),LEN(TRIM(BD28))-FIND(":",TRIM(BD28))))),
            VALUE(LEFT(TRIM(BD28),FIND(":",TRIM(BD28))-1))&gt;=0,
            VALUE(LEFT(TRIM(BD28),FIND(":",TRIM(BD28))-1))&lt;=23,
            VALUE(RIGHT(TRIM(BD28),LEN(TRIM(BD28))-FIND(":",TRIM(BD28))))&gt;=0,
            VALUE(RIGHT(TRIM(BD28),LEN(TRIM(BD28))-FIND(":",TRIM(BD28))))&lt;=59,
            ISNUMBER(VALUE(TRIM(BD28))),
            VALUE(TRIM(BD28))&gt;=0,
            VALUE(TRIM(BD28))&lt;1,
            VALUE(TRIM(BB28))&lt;VALUE(TRIM(BD28)),
            IF(
               NOT(ISERROR(FIND("(",#REF!))),
               TRUE,
               VALUE(TRIM(AZ28))&lt;=VALUE(TRIM(BB28))
            )
         )
      )
   )
)</f>
        <v>1</v>
      </c>
      <c r="BG28" s="1171"/>
      <c r="BH28" s="560">
        <f t="shared" si="10"/>
        <v>0</v>
      </c>
      <c r="BI28" s="560"/>
      <c r="BK28" s="510">
        <f t="shared" si="0"/>
        <v>0</v>
      </c>
      <c r="BL28" s="505"/>
      <c r="BN28" s="1161">
        <f t="shared" si="1"/>
        <v>0</v>
      </c>
      <c r="BO28" s="1161"/>
      <c r="BP28" s="560">
        <f t="shared" si="2"/>
        <v>0</v>
      </c>
      <c r="BQ28" s="560"/>
      <c r="BS28" s="560" t="str">
        <f t="shared" si="3"/>
        <v/>
      </c>
      <c r="BT28" s="560"/>
      <c r="BU28" s="560">
        <f t="shared" si="4"/>
        <v>0</v>
      </c>
      <c r="BV28" s="560"/>
      <c r="CA28" s="1169">
        <f t="shared" si="11"/>
        <v>0</v>
      </c>
      <c r="CB28" s="1169"/>
    </row>
    <row r="29" spans="1:87" s="72" customFormat="1" ht="15" customHeight="1">
      <c r="B29" s="121"/>
      <c r="C29" s="86" t="s">
        <v>70</v>
      </c>
      <c r="D29" s="792" t="str">
        <f>IF($AW$13=1,"",IF(CNGE_2026_M3_Secc1!$AH$627=CNGE_2026_M3_Secc1!$AJ$627,"",IF(CNGE_2026_M3_Secc1!D649="","",CNGE_2026_M3_Secc1!D649)))</f>
        <v/>
      </c>
      <c r="E29" s="793"/>
      <c r="F29" s="793"/>
      <c r="G29" s="794"/>
      <c r="H29" s="570" t="str">
        <f>IF($AW$13=1,"",IF(CNGE_2026_M3_Secc1!$AH$627=CNGE_2026_M3_Secc1!$AJ$627,"",IF(CNGE_2026_M3_Secc1!I649="","",CNGE_2026_M3_Secc1!I649)))</f>
        <v/>
      </c>
      <c r="I29" s="572"/>
      <c r="J29" s="830"/>
      <c r="K29" s="562"/>
      <c r="L29" s="831"/>
      <c r="M29" s="570" t="str">
        <f>IFERROR(VLOOKUP(O29,Presentación!$AL$8:$AM$586,2,FALSE),"")</f>
        <v/>
      </c>
      <c r="N29" s="572"/>
      <c r="O29" s="763"/>
      <c r="P29" s="764"/>
      <c r="Q29" s="765"/>
      <c r="R29" s="763"/>
      <c r="S29" s="764"/>
      <c r="T29" s="765"/>
      <c r="U29" s="830"/>
      <c r="V29" s="562"/>
      <c r="W29" s="831"/>
      <c r="X29" s="85" t="s">
        <v>529</v>
      </c>
      <c r="Y29" s="830"/>
      <c r="Z29" s="562"/>
      <c r="AA29" s="831"/>
      <c r="AB29" s="830"/>
      <c r="AC29" s="562"/>
      <c r="AD29" s="831"/>
      <c r="AE29" s="830"/>
      <c r="AF29" s="562"/>
      <c r="AG29" s="831"/>
      <c r="AH29" s="830"/>
      <c r="AI29" s="562"/>
      <c r="AJ29" s="831"/>
      <c r="AK29" s="830"/>
      <c r="AL29" s="831"/>
      <c r="AN29" s="122"/>
      <c r="AP29" s="1200">
        <f>IF(CNGE_2026_M3_Secc1!$AH$627=CNGE_2026_M3_Secc1!$AJ$627,0,IF(OR(CNGE_2026_M3_Secc1!K649="",CNGE_2026_M3_Secc1!K649=1),0,1))</f>
        <v>0</v>
      </c>
      <c r="AQ29" s="1201"/>
      <c r="AS29" s="1169">
        <f t="shared" si="12"/>
        <v>0</v>
      </c>
      <c r="AT29" s="1169"/>
      <c r="AU29" s="1169">
        <f t="shared" si="5"/>
        <v>0</v>
      </c>
      <c r="AV29" s="1169"/>
      <c r="AX29" s="699">
        <f t="shared" si="6"/>
        <v>0</v>
      </c>
      <c r="AY29" s="696"/>
      <c r="AZ29" s="699">
        <f t="shared" si="7"/>
        <v>0</v>
      </c>
      <c r="BA29" s="700"/>
      <c r="BB29" s="699">
        <f t="shared" si="8"/>
        <v>0</v>
      </c>
      <c r="BC29" s="700"/>
      <c r="BD29" s="699" t="str">
        <f t="shared" si="9"/>
        <v/>
      </c>
      <c r="BE29" s="700"/>
      <c r="BF29" s="1170" t="b">
        <f>IF(
   OR(AB29="",AB29="NS",AB29="24 hrs",AB29="00:00 - 24:00",AB29="00:00-24:00",AB29="0:00 - 24:00",AB29="0:00-24:00"),
   TRUE,
   AND(
      NOT(ISERROR(FIND(":",TRIM(AX29)))),
      ISNUMBER(VALUE(LEFT(TRIM(AX29),FIND(":",TRIM(AX29))-1))),
      ISNUMBER(VALUE(RIGHT(TRIM(AX29),LEN(TRIM(AX29))-FIND(":",TRIM(AX29))))),
      VALUE(LEFT(TRIM(AX29),FIND(":",TRIM(AX29))-1))&gt;=0,
      VALUE(LEFT(TRIM(AX29),FIND(":",TRIM(AX29))-1))&lt;=23,
      VALUE(RIGHT(TRIM(AX29),LEN(TRIM(AX29))-FIND(":",TRIM(AX29))))&gt;=0,
      VALUE(RIGHT(TRIM(AX29),LEN(TRIM(AX29))-FIND(":",TRIM(AX29))))&lt;=59,
      ISNUMBER(VALUE(TRIM(AX29))),
      VALUE(TRIM(AX29))&gt;=0,
      VALUE(TRIM(AX29))&lt;1,
      NOT(ISERROR(FIND(":",TRIM(AZ29)))),
      ISNUMBER(VALUE(LEFT(TRIM(AZ29),FIND(":",TRIM(AZ29))-1))),
      ISNUMBER(VALUE(RIGHT(TRIM(AZ29),LEN(TRIM(AZ29))-FIND(":",TRIM(AZ29))))),
      VALUE(LEFT(TRIM(AZ29),FIND(":",TRIM(AZ29))-1))&gt;=0,
      VALUE(LEFT(TRIM(AZ29),FIND(":",TRIM(AZ29))-1))&lt;=23,
      VALUE(RIGHT(TRIM(AZ29),LEN(TRIM(AZ29))-FIND(":",TRIM(AZ29))))&gt;=0,
      VALUE(RIGHT(TRIM(AZ29),LEN(TRIM(AZ29))-FIND(":",TRIM(AZ29))))&lt;=59,
      ISNUMBER(VALUE(TRIM(AZ29))),
      VALUE(TRIM(AZ29))&gt;=0,
      VALUE(TRIM(AZ29))&lt;1,
      VALUE(TRIM(AX29))&lt;VALUE(TRIM(AZ29)),
      IF(
         OR(TRIM(BB29)="",TRIM(BD29)=""),
         TRUE,
         AND(
            NOT(ISERROR(FIND(":",TRIM(BB29)))),
            ISNUMBER(VALUE(LEFT(TRIM(BB29),FIND(":",TRIM(BB29))-1))),
            ISNUMBER(VALUE(RIGHT(TRIM(BB29),LEN(TRIM(BB29))-FIND(":",TRIM(BB29))))),
            VALUE(LEFT(TRIM(BB29),FIND(":",TRIM(BB29))-1))&gt;=0,
            VALUE(LEFT(TRIM(BB29),FIND(":",TRIM(BB29))-1))&lt;=23,
            VALUE(RIGHT(TRIM(BB29),LEN(TRIM(BB29))-FIND(":",TRIM(BB29))))&gt;=0,
            VALUE(RIGHT(TRIM(BB29),LEN(TRIM(BB29))-FIND(":",TRIM(BB29))))&lt;=59,
            ISNUMBER(VALUE(TRIM(BB29))),
            VALUE(TRIM(BB29))&gt;=0,
            VALUE(TRIM(BB29))&lt;1,
            NOT(ISERROR(FIND(":",TRIM(BD29)))),
            ISNUMBER(VALUE(LEFT(TRIM(BD29),FIND(":",TRIM(BD29))-1))),
            ISNUMBER(VALUE(RIGHT(TRIM(BD29),LEN(TRIM(BD29))-FIND(":",TRIM(BD29))))),
            VALUE(LEFT(TRIM(BD29),FIND(":",TRIM(BD29))-1))&gt;=0,
            VALUE(LEFT(TRIM(BD29),FIND(":",TRIM(BD29))-1))&lt;=23,
            VALUE(RIGHT(TRIM(BD29),LEN(TRIM(BD29))-FIND(":",TRIM(BD29))))&gt;=0,
            VALUE(RIGHT(TRIM(BD29),LEN(TRIM(BD29))-FIND(":",TRIM(BD29))))&lt;=59,
            ISNUMBER(VALUE(TRIM(BD29))),
            VALUE(TRIM(BD29))&gt;=0,
            VALUE(TRIM(BD29))&lt;1,
            VALUE(TRIM(BB29))&lt;VALUE(TRIM(BD29)),
            IF(
               NOT(ISERROR(FIND("(",#REF!))),
               TRUE,
               VALUE(TRIM(AZ29))&lt;=VALUE(TRIM(BB29))
            )
         )
      )
   )
)</f>
        <v>1</v>
      </c>
      <c r="BG29" s="1171"/>
      <c r="BH29" s="560">
        <f t="shared" si="10"/>
        <v>0</v>
      </c>
      <c r="BI29" s="560"/>
      <c r="BK29" s="510">
        <f t="shared" si="0"/>
        <v>0</v>
      </c>
      <c r="BL29" s="505"/>
      <c r="BN29" s="1161">
        <f t="shared" si="1"/>
        <v>0</v>
      </c>
      <c r="BO29" s="1161"/>
      <c r="BP29" s="560">
        <f t="shared" si="2"/>
        <v>0</v>
      </c>
      <c r="BQ29" s="560"/>
      <c r="BS29" s="560" t="str">
        <f t="shared" si="3"/>
        <v/>
      </c>
      <c r="BT29" s="560"/>
      <c r="BU29" s="560">
        <f t="shared" si="4"/>
        <v>0</v>
      </c>
      <c r="BV29" s="560"/>
      <c r="CA29" s="1169">
        <f t="shared" si="11"/>
        <v>0</v>
      </c>
      <c r="CB29" s="1169"/>
    </row>
    <row r="30" spans="1:87" s="72" customFormat="1" ht="15" customHeight="1">
      <c r="B30" s="121"/>
      <c r="C30" s="86" t="s">
        <v>71</v>
      </c>
      <c r="D30" s="792" t="str">
        <f>IF($AW$13=1,"",IF(CNGE_2026_M3_Secc1!$AH$627=CNGE_2026_M3_Secc1!$AJ$627,"",IF(CNGE_2026_M3_Secc1!D650="","",CNGE_2026_M3_Secc1!D650)))</f>
        <v/>
      </c>
      <c r="E30" s="793"/>
      <c r="F30" s="793"/>
      <c r="G30" s="794"/>
      <c r="H30" s="570" t="str">
        <f>IF($AW$13=1,"",IF(CNGE_2026_M3_Secc1!$AH$627=CNGE_2026_M3_Secc1!$AJ$627,"",IF(CNGE_2026_M3_Secc1!I650="","",CNGE_2026_M3_Secc1!I650)))</f>
        <v/>
      </c>
      <c r="I30" s="572"/>
      <c r="J30" s="830"/>
      <c r="K30" s="562"/>
      <c r="L30" s="831"/>
      <c r="M30" s="570" t="str">
        <f>IFERROR(VLOOKUP(O30,Presentación!$AL$8:$AM$586,2,FALSE),"")</f>
        <v/>
      </c>
      <c r="N30" s="572"/>
      <c r="O30" s="763"/>
      <c r="P30" s="764"/>
      <c r="Q30" s="765"/>
      <c r="R30" s="763"/>
      <c r="S30" s="764"/>
      <c r="T30" s="765"/>
      <c r="U30" s="830"/>
      <c r="V30" s="562"/>
      <c r="W30" s="831"/>
      <c r="X30" s="85" t="s">
        <v>529</v>
      </c>
      <c r="Y30" s="830"/>
      <c r="Z30" s="562"/>
      <c r="AA30" s="831"/>
      <c r="AB30" s="830"/>
      <c r="AC30" s="562"/>
      <c r="AD30" s="831"/>
      <c r="AE30" s="830"/>
      <c r="AF30" s="562"/>
      <c r="AG30" s="831"/>
      <c r="AH30" s="830"/>
      <c r="AI30" s="562"/>
      <c r="AJ30" s="831"/>
      <c r="AK30" s="830"/>
      <c r="AL30" s="831"/>
      <c r="AN30" s="122"/>
      <c r="AP30" s="1200">
        <f>IF(CNGE_2026_M3_Secc1!$AH$627=CNGE_2026_M3_Secc1!$AJ$627,0,IF(OR(CNGE_2026_M3_Secc1!K650="",CNGE_2026_M3_Secc1!K650=1),0,1))</f>
        <v>0</v>
      </c>
      <c r="AQ30" s="1201"/>
      <c r="AS30" s="1169">
        <f t="shared" si="12"/>
        <v>0</v>
      </c>
      <c r="AT30" s="1169"/>
      <c r="AU30" s="1169">
        <f t="shared" si="5"/>
        <v>0</v>
      </c>
      <c r="AV30" s="1169"/>
      <c r="AX30" s="699">
        <f t="shared" si="6"/>
        <v>0</v>
      </c>
      <c r="AY30" s="696"/>
      <c r="AZ30" s="699">
        <f t="shared" si="7"/>
        <v>0</v>
      </c>
      <c r="BA30" s="700"/>
      <c r="BB30" s="699">
        <f t="shared" si="8"/>
        <v>0</v>
      </c>
      <c r="BC30" s="700"/>
      <c r="BD30" s="699" t="str">
        <f t="shared" si="9"/>
        <v/>
      </c>
      <c r="BE30" s="700"/>
      <c r="BF30" s="1170" t="b">
        <f>IF(
   OR(AB30="",AB30="NS",AB30="24 hrs",AB30="00:00 - 24:00",AB30="00:00-24:00",AB30="0:00 - 24:00",AB30="0:00-24:00"),
   TRUE,
   AND(
      NOT(ISERROR(FIND(":",TRIM(AX30)))),
      ISNUMBER(VALUE(LEFT(TRIM(AX30),FIND(":",TRIM(AX30))-1))),
      ISNUMBER(VALUE(RIGHT(TRIM(AX30),LEN(TRIM(AX30))-FIND(":",TRIM(AX30))))),
      VALUE(LEFT(TRIM(AX30),FIND(":",TRIM(AX30))-1))&gt;=0,
      VALUE(LEFT(TRIM(AX30),FIND(":",TRIM(AX30))-1))&lt;=23,
      VALUE(RIGHT(TRIM(AX30),LEN(TRIM(AX30))-FIND(":",TRIM(AX30))))&gt;=0,
      VALUE(RIGHT(TRIM(AX30),LEN(TRIM(AX30))-FIND(":",TRIM(AX30))))&lt;=59,
      ISNUMBER(VALUE(TRIM(AX30))),
      VALUE(TRIM(AX30))&gt;=0,
      VALUE(TRIM(AX30))&lt;1,
      NOT(ISERROR(FIND(":",TRIM(AZ30)))),
      ISNUMBER(VALUE(LEFT(TRIM(AZ30),FIND(":",TRIM(AZ30))-1))),
      ISNUMBER(VALUE(RIGHT(TRIM(AZ30),LEN(TRIM(AZ30))-FIND(":",TRIM(AZ30))))),
      VALUE(LEFT(TRIM(AZ30),FIND(":",TRIM(AZ30))-1))&gt;=0,
      VALUE(LEFT(TRIM(AZ30),FIND(":",TRIM(AZ30))-1))&lt;=23,
      VALUE(RIGHT(TRIM(AZ30),LEN(TRIM(AZ30))-FIND(":",TRIM(AZ30))))&gt;=0,
      VALUE(RIGHT(TRIM(AZ30),LEN(TRIM(AZ30))-FIND(":",TRIM(AZ30))))&lt;=59,
      ISNUMBER(VALUE(TRIM(AZ30))),
      VALUE(TRIM(AZ30))&gt;=0,
      VALUE(TRIM(AZ30))&lt;1,
      VALUE(TRIM(AX30))&lt;VALUE(TRIM(AZ30)),
      IF(
         OR(TRIM(BB30)="",TRIM(BD30)=""),
         TRUE,
         AND(
            NOT(ISERROR(FIND(":",TRIM(BB30)))),
            ISNUMBER(VALUE(LEFT(TRIM(BB30),FIND(":",TRIM(BB30))-1))),
            ISNUMBER(VALUE(RIGHT(TRIM(BB30),LEN(TRIM(BB30))-FIND(":",TRIM(BB30))))),
            VALUE(LEFT(TRIM(BB30),FIND(":",TRIM(BB30))-1))&gt;=0,
            VALUE(LEFT(TRIM(BB30),FIND(":",TRIM(BB30))-1))&lt;=23,
            VALUE(RIGHT(TRIM(BB30),LEN(TRIM(BB30))-FIND(":",TRIM(BB30))))&gt;=0,
            VALUE(RIGHT(TRIM(BB30),LEN(TRIM(BB30))-FIND(":",TRIM(BB30))))&lt;=59,
            ISNUMBER(VALUE(TRIM(BB30))),
            VALUE(TRIM(BB30))&gt;=0,
            VALUE(TRIM(BB30))&lt;1,
            NOT(ISERROR(FIND(":",TRIM(BD30)))),
            ISNUMBER(VALUE(LEFT(TRIM(BD30),FIND(":",TRIM(BD30))-1))),
            ISNUMBER(VALUE(RIGHT(TRIM(BD30),LEN(TRIM(BD30))-FIND(":",TRIM(BD30))))),
            VALUE(LEFT(TRIM(BD30),FIND(":",TRIM(BD30))-1))&gt;=0,
            VALUE(LEFT(TRIM(BD30),FIND(":",TRIM(BD30))-1))&lt;=23,
            VALUE(RIGHT(TRIM(BD30),LEN(TRIM(BD30))-FIND(":",TRIM(BD30))))&gt;=0,
            VALUE(RIGHT(TRIM(BD30),LEN(TRIM(BD30))-FIND(":",TRIM(BD30))))&lt;=59,
            ISNUMBER(VALUE(TRIM(BD30))),
            VALUE(TRIM(BD30))&gt;=0,
            VALUE(TRIM(BD30))&lt;1,
            VALUE(TRIM(BB30))&lt;VALUE(TRIM(BD30)),
            IF(
               NOT(ISERROR(FIND("(",#REF!))),
               TRUE,
               VALUE(TRIM(AZ30))&lt;=VALUE(TRIM(BB30))
            )
         )
      )
   )
)</f>
        <v>1</v>
      </c>
      <c r="BG30" s="1171"/>
      <c r="BH30" s="560">
        <f t="shared" si="10"/>
        <v>0</v>
      </c>
      <c r="BI30" s="560"/>
      <c r="BK30" s="510">
        <f t="shared" si="0"/>
        <v>0</v>
      </c>
      <c r="BL30" s="505"/>
      <c r="BN30" s="1161">
        <f t="shared" si="1"/>
        <v>0</v>
      </c>
      <c r="BO30" s="1161"/>
      <c r="BP30" s="560">
        <f t="shared" si="2"/>
        <v>0</v>
      </c>
      <c r="BQ30" s="560"/>
      <c r="BS30" s="560" t="str">
        <f t="shared" si="3"/>
        <v/>
      </c>
      <c r="BT30" s="560"/>
      <c r="BU30" s="560">
        <f t="shared" si="4"/>
        <v>0</v>
      </c>
      <c r="BV30" s="560"/>
      <c r="CA30" s="1169">
        <f t="shared" si="11"/>
        <v>0</v>
      </c>
      <c r="CB30" s="1169"/>
    </row>
    <row r="31" spans="1:87" s="72" customFormat="1" ht="15" customHeight="1">
      <c r="B31" s="121"/>
      <c r="C31" s="86" t="s">
        <v>72</v>
      </c>
      <c r="D31" s="792" t="str">
        <f>IF($AW$13=1,"",IF(CNGE_2026_M3_Secc1!$AH$627=CNGE_2026_M3_Secc1!$AJ$627,"",IF(CNGE_2026_M3_Secc1!D651="","",CNGE_2026_M3_Secc1!D651)))</f>
        <v/>
      </c>
      <c r="E31" s="793"/>
      <c r="F31" s="793"/>
      <c r="G31" s="794"/>
      <c r="H31" s="570" t="str">
        <f>IF($AW$13=1,"",IF(CNGE_2026_M3_Secc1!$AH$627=CNGE_2026_M3_Secc1!$AJ$627,"",IF(CNGE_2026_M3_Secc1!I651="","",CNGE_2026_M3_Secc1!I651)))</f>
        <v/>
      </c>
      <c r="I31" s="572"/>
      <c r="J31" s="830"/>
      <c r="K31" s="562"/>
      <c r="L31" s="831"/>
      <c r="M31" s="570" t="str">
        <f>IFERROR(VLOOKUP(O31,Presentación!$AL$8:$AM$586,2,FALSE),"")</f>
        <v/>
      </c>
      <c r="N31" s="572"/>
      <c r="O31" s="763"/>
      <c r="P31" s="764"/>
      <c r="Q31" s="765"/>
      <c r="R31" s="763"/>
      <c r="S31" s="764"/>
      <c r="T31" s="765"/>
      <c r="U31" s="830"/>
      <c r="V31" s="562"/>
      <c r="W31" s="831"/>
      <c r="X31" s="85" t="s">
        <v>529</v>
      </c>
      <c r="Y31" s="830"/>
      <c r="Z31" s="562"/>
      <c r="AA31" s="831"/>
      <c r="AB31" s="830"/>
      <c r="AC31" s="562"/>
      <c r="AD31" s="831"/>
      <c r="AE31" s="830"/>
      <c r="AF31" s="562"/>
      <c r="AG31" s="831"/>
      <c r="AH31" s="830"/>
      <c r="AI31" s="562"/>
      <c r="AJ31" s="831"/>
      <c r="AK31" s="830"/>
      <c r="AL31" s="831"/>
      <c r="AN31" s="122"/>
      <c r="AP31" s="1200">
        <f>IF(CNGE_2026_M3_Secc1!$AH$627=CNGE_2026_M3_Secc1!$AJ$627,0,IF(OR(CNGE_2026_M3_Secc1!K651="",CNGE_2026_M3_Secc1!K651=1),0,1))</f>
        <v>0</v>
      </c>
      <c r="AQ31" s="1201"/>
      <c r="AS31" s="1169">
        <f t="shared" si="12"/>
        <v>0</v>
      </c>
      <c r="AT31" s="1169"/>
      <c r="AU31" s="1169">
        <f t="shared" si="5"/>
        <v>0</v>
      </c>
      <c r="AV31" s="1169"/>
      <c r="AX31" s="699">
        <f t="shared" si="6"/>
        <v>0</v>
      </c>
      <c r="AY31" s="696"/>
      <c r="AZ31" s="699">
        <f t="shared" si="7"/>
        <v>0</v>
      </c>
      <c r="BA31" s="700"/>
      <c r="BB31" s="699">
        <f t="shared" si="8"/>
        <v>0</v>
      </c>
      <c r="BC31" s="700"/>
      <c r="BD31" s="699" t="str">
        <f t="shared" si="9"/>
        <v/>
      </c>
      <c r="BE31" s="700"/>
      <c r="BF31" s="1170" t="b">
        <f>IF(
   OR(AB31="",AB31="NS",AB31="24 hrs",AB31="00:00 - 24:00",AB31="00:00-24:00",AB31="0:00 - 24:00",AB31="0:00-24:00"),
   TRUE,
   AND(
      NOT(ISERROR(FIND(":",TRIM(AX31)))),
      ISNUMBER(VALUE(LEFT(TRIM(AX31),FIND(":",TRIM(AX31))-1))),
      ISNUMBER(VALUE(RIGHT(TRIM(AX31),LEN(TRIM(AX31))-FIND(":",TRIM(AX31))))),
      VALUE(LEFT(TRIM(AX31),FIND(":",TRIM(AX31))-1))&gt;=0,
      VALUE(LEFT(TRIM(AX31),FIND(":",TRIM(AX31))-1))&lt;=23,
      VALUE(RIGHT(TRIM(AX31),LEN(TRIM(AX31))-FIND(":",TRIM(AX31))))&gt;=0,
      VALUE(RIGHT(TRIM(AX31),LEN(TRIM(AX31))-FIND(":",TRIM(AX31))))&lt;=59,
      ISNUMBER(VALUE(TRIM(AX31))),
      VALUE(TRIM(AX31))&gt;=0,
      VALUE(TRIM(AX31))&lt;1,
      NOT(ISERROR(FIND(":",TRIM(AZ31)))),
      ISNUMBER(VALUE(LEFT(TRIM(AZ31),FIND(":",TRIM(AZ31))-1))),
      ISNUMBER(VALUE(RIGHT(TRIM(AZ31),LEN(TRIM(AZ31))-FIND(":",TRIM(AZ31))))),
      VALUE(LEFT(TRIM(AZ31),FIND(":",TRIM(AZ31))-1))&gt;=0,
      VALUE(LEFT(TRIM(AZ31),FIND(":",TRIM(AZ31))-1))&lt;=23,
      VALUE(RIGHT(TRIM(AZ31),LEN(TRIM(AZ31))-FIND(":",TRIM(AZ31))))&gt;=0,
      VALUE(RIGHT(TRIM(AZ31),LEN(TRIM(AZ31))-FIND(":",TRIM(AZ31))))&lt;=59,
      ISNUMBER(VALUE(TRIM(AZ31))),
      VALUE(TRIM(AZ31))&gt;=0,
      VALUE(TRIM(AZ31))&lt;1,
      VALUE(TRIM(AX31))&lt;VALUE(TRIM(AZ31)),
      IF(
         OR(TRIM(BB31)="",TRIM(BD31)=""),
         TRUE,
         AND(
            NOT(ISERROR(FIND(":",TRIM(BB31)))),
            ISNUMBER(VALUE(LEFT(TRIM(BB31),FIND(":",TRIM(BB31))-1))),
            ISNUMBER(VALUE(RIGHT(TRIM(BB31),LEN(TRIM(BB31))-FIND(":",TRIM(BB31))))),
            VALUE(LEFT(TRIM(BB31),FIND(":",TRIM(BB31))-1))&gt;=0,
            VALUE(LEFT(TRIM(BB31),FIND(":",TRIM(BB31))-1))&lt;=23,
            VALUE(RIGHT(TRIM(BB31),LEN(TRIM(BB31))-FIND(":",TRIM(BB31))))&gt;=0,
            VALUE(RIGHT(TRIM(BB31),LEN(TRIM(BB31))-FIND(":",TRIM(BB31))))&lt;=59,
            ISNUMBER(VALUE(TRIM(BB31))),
            VALUE(TRIM(BB31))&gt;=0,
            VALUE(TRIM(BB31))&lt;1,
            NOT(ISERROR(FIND(":",TRIM(BD31)))),
            ISNUMBER(VALUE(LEFT(TRIM(BD31),FIND(":",TRIM(BD31))-1))),
            ISNUMBER(VALUE(RIGHT(TRIM(BD31),LEN(TRIM(BD31))-FIND(":",TRIM(BD31))))),
            VALUE(LEFT(TRIM(BD31),FIND(":",TRIM(BD31))-1))&gt;=0,
            VALUE(LEFT(TRIM(BD31),FIND(":",TRIM(BD31))-1))&lt;=23,
            VALUE(RIGHT(TRIM(BD31),LEN(TRIM(BD31))-FIND(":",TRIM(BD31))))&gt;=0,
            VALUE(RIGHT(TRIM(BD31),LEN(TRIM(BD31))-FIND(":",TRIM(BD31))))&lt;=59,
            ISNUMBER(VALUE(TRIM(BD31))),
            VALUE(TRIM(BD31))&gt;=0,
            VALUE(TRIM(BD31))&lt;1,
            VALUE(TRIM(BB31))&lt;VALUE(TRIM(BD31)),
            IF(
               NOT(ISERROR(FIND("(",#REF!))),
               TRUE,
               VALUE(TRIM(AZ31))&lt;=VALUE(TRIM(BB31))
            )
         )
      )
   )
)</f>
        <v>1</v>
      </c>
      <c r="BG31" s="1171"/>
      <c r="BH31" s="560">
        <f t="shared" si="10"/>
        <v>0</v>
      </c>
      <c r="BI31" s="560"/>
      <c r="BK31" s="510">
        <f t="shared" si="0"/>
        <v>0</v>
      </c>
      <c r="BL31" s="505"/>
      <c r="BN31" s="1161">
        <f t="shared" si="1"/>
        <v>0</v>
      </c>
      <c r="BO31" s="1161"/>
      <c r="BP31" s="560">
        <f t="shared" si="2"/>
        <v>0</v>
      </c>
      <c r="BQ31" s="560"/>
      <c r="BS31" s="560" t="str">
        <f t="shared" si="3"/>
        <v/>
      </c>
      <c r="BT31" s="560"/>
      <c r="BU31" s="560">
        <f t="shared" si="4"/>
        <v>0</v>
      </c>
      <c r="BV31" s="560"/>
      <c r="CA31" s="1169">
        <f t="shared" si="11"/>
        <v>0</v>
      </c>
      <c r="CB31" s="1169"/>
    </row>
    <row r="32" spans="1:87" s="72" customFormat="1" ht="15" customHeight="1">
      <c r="B32" s="121"/>
      <c r="C32" s="86" t="s">
        <v>73</v>
      </c>
      <c r="D32" s="792" t="str">
        <f>IF($AW$13=1,"",IF(CNGE_2026_M3_Secc1!$AH$627=CNGE_2026_M3_Secc1!$AJ$627,"",IF(CNGE_2026_M3_Secc1!D652="","",CNGE_2026_M3_Secc1!D652)))</f>
        <v/>
      </c>
      <c r="E32" s="793"/>
      <c r="F32" s="793"/>
      <c r="G32" s="794"/>
      <c r="H32" s="570" t="str">
        <f>IF($AW$13=1,"",IF(CNGE_2026_M3_Secc1!$AH$627=CNGE_2026_M3_Secc1!$AJ$627,"",IF(CNGE_2026_M3_Secc1!I652="","",CNGE_2026_M3_Secc1!I652)))</f>
        <v/>
      </c>
      <c r="I32" s="572"/>
      <c r="J32" s="830"/>
      <c r="K32" s="562"/>
      <c r="L32" s="831"/>
      <c r="M32" s="570" t="str">
        <f>IFERROR(VLOOKUP(O32,Presentación!$AL$8:$AM$586,2,FALSE),"")</f>
        <v/>
      </c>
      <c r="N32" s="572"/>
      <c r="O32" s="763"/>
      <c r="P32" s="764"/>
      <c r="Q32" s="765"/>
      <c r="R32" s="763"/>
      <c r="S32" s="764"/>
      <c r="T32" s="765"/>
      <c r="U32" s="830"/>
      <c r="V32" s="562"/>
      <c r="W32" s="831"/>
      <c r="X32" s="85" t="s">
        <v>529</v>
      </c>
      <c r="Y32" s="830"/>
      <c r="Z32" s="562"/>
      <c r="AA32" s="831"/>
      <c r="AB32" s="830"/>
      <c r="AC32" s="562"/>
      <c r="AD32" s="831"/>
      <c r="AE32" s="830"/>
      <c r="AF32" s="562"/>
      <c r="AG32" s="831"/>
      <c r="AH32" s="830"/>
      <c r="AI32" s="562"/>
      <c r="AJ32" s="831"/>
      <c r="AK32" s="830"/>
      <c r="AL32" s="831"/>
      <c r="AN32" s="122"/>
      <c r="AP32" s="1200">
        <f>IF(CNGE_2026_M3_Secc1!$AH$627=CNGE_2026_M3_Secc1!$AJ$627,0,IF(OR(CNGE_2026_M3_Secc1!K652="",CNGE_2026_M3_Secc1!K652=1),0,1))</f>
        <v>0</v>
      </c>
      <c r="AQ32" s="1201"/>
      <c r="AS32" s="1169">
        <f t="shared" si="12"/>
        <v>0</v>
      </c>
      <c r="AT32" s="1169"/>
      <c r="AU32" s="1169">
        <f t="shared" si="5"/>
        <v>0</v>
      </c>
      <c r="AV32" s="1169"/>
      <c r="AX32" s="699">
        <f t="shared" si="6"/>
        <v>0</v>
      </c>
      <c r="AY32" s="696"/>
      <c r="AZ32" s="699">
        <f t="shared" si="7"/>
        <v>0</v>
      </c>
      <c r="BA32" s="700"/>
      <c r="BB32" s="699">
        <f t="shared" si="8"/>
        <v>0</v>
      </c>
      <c r="BC32" s="700"/>
      <c r="BD32" s="699" t="str">
        <f t="shared" si="9"/>
        <v/>
      </c>
      <c r="BE32" s="700"/>
      <c r="BF32" s="1170" t="b">
        <f>IF(
   OR(AB32="",AB32="NS",AB32="24 hrs",AB32="00:00 - 24:00",AB32="00:00-24:00",AB32="0:00 - 24:00",AB32="0:00-24:00"),
   TRUE,
   AND(
      NOT(ISERROR(FIND(":",TRIM(AX32)))),
      ISNUMBER(VALUE(LEFT(TRIM(AX32),FIND(":",TRIM(AX32))-1))),
      ISNUMBER(VALUE(RIGHT(TRIM(AX32),LEN(TRIM(AX32))-FIND(":",TRIM(AX32))))),
      VALUE(LEFT(TRIM(AX32),FIND(":",TRIM(AX32))-1))&gt;=0,
      VALUE(LEFT(TRIM(AX32),FIND(":",TRIM(AX32))-1))&lt;=23,
      VALUE(RIGHT(TRIM(AX32),LEN(TRIM(AX32))-FIND(":",TRIM(AX32))))&gt;=0,
      VALUE(RIGHT(TRIM(AX32),LEN(TRIM(AX32))-FIND(":",TRIM(AX32))))&lt;=59,
      ISNUMBER(VALUE(TRIM(AX32))),
      VALUE(TRIM(AX32))&gt;=0,
      VALUE(TRIM(AX32))&lt;1,
      NOT(ISERROR(FIND(":",TRIM(AZ32)))),
      ISNUMBER(VALUE(LEFT(TRIM(AZ32),FIND(":",TRIM(AZ32))-1))),
      ISNUMBER(VALUE(RIGHT(TRIM(AZ32),LEN(TRIM(AZ32))-FIND(":",TRIM(AZ32))))),
      VALUE(LEFT(TRIM(AZ32),FIND(":",TRIM(AZ32))-1))&gt;=0,
      VALUE(LEFT(TRIM(AZ32),FIND(":",TRIM(AZ32))-1))&lt;=23,
      VALUE(RIGHT(TRIM(AZ32),LEN(TRIM(AZ32))-FIND(":",TRIM(AZ32))))&gt;=0,
      VALUE(RIGHT(TRIM(AZ32),LEN(TRIM(AZ32))-FIND(":",TRIM(AZ32))))&lt;=59,
      ISNUMBER(VALUE(TRIM(AZ32))),
      VALUE(TRIM(AZ32))&gt;=0,
      VALUE(TRIM(AZ32))&lt;1,
      VALUE(TRIM(AX32))&lt;VALUE(TRIM(AZ32)),
      IF(
         OR(TRIM(BB32)="",TRIM(BD32)=""),
         TRUE,
         AND(
            NOT(ISERROR(FIND(":",TRIM(BB32)))),
            ISNUMBER(VALUE(LEFT(TRIM(BB32),FIND(":",TRIM(BB32))-1))),
            ISNUMBER(VALUE(RIGHT(TRIM(BB32),LEN(TRIM(BB32))-FIND(":",TRIM(BB32))))),
            VALUE(LEFT(TRIM(BB32),FIND(":",TRIM(BB32))-1))&gt;=0,
            VALUE(LEFT(TRIM(BB32),FIND(":",TRIM(BB32))-1))&lt;=23,
            VALUE(RIGHT(TRIM(BB32),LEN(TRIM(BB32))-FIND(":",TRIM(BB32))))&gt;=0,
            VALUE(RIGHT(TRIM(BB32),LEN(TRIM(BB32))-FIND(":",TRIM(BB32))))&lt;=59,
            ISNUMBER(VALUE(TRIM(BB32))),
            VALUE(TRIM(BB32))&gt;=0,
            VALUE(TRIM(BB32))&lt;1,
            NOT(ISERROR(FIND(":",TRIM(BD32)))),
            ISNUMBER(VALUE(LEFT(TRIM(BD32),FIND(":",TRIM(BD32))-1))),
            ISNUMBER(VALUE(RIGHT(TRIM(BD32),LEN(TRIM(BD32))-FIND(":",TRIM(BD32))))),
            VALUE(LEFT(TRIM(BD32),FIND(":",TRIM(BD32))-1))&gt;=0,
            VALUE(LEFT(TRIM(BD32),FIND(":",TRIM(BD32))-1))&lt;=23,
            VALUE(RIGHT(TRIM(BD32),LEN(TRIM(BD32))-FIND(":",TRIM(BD32))))&gt;=0,
            VALUE(RIGHT(TRIM(BD32),LEN(TRIM(BD32))-FIND(":",TRIM(BD32))))&lt;=59,
            ISNUMBER(VALUE(TRIM(BD32))),
            VALUE(TRIM(BD32))&gt;=0,
            VALUE(TRIM(BD32))&lt;1,
            VALUE(TRIM(BB32))&lt;VALUE(TRIM(BD32)),
            IF(
               NOT(ISERROR(FIND("(",#REF!))),
               TRUE,
               VALUE(TRIM(AZ32))&lt;=VALUE(TRIM(BB32))
            )
         )
      )
   )
)</f>
        <v>1</v>
      </c>
      <c r="BG32" s="1171"/>
      <c r="BH32" s="560">
        <f t="shared" si="10"/>
        <v>0</v>
      </c>
      <c r="BI32" s="560"/>
      <c r="BK32" s="510">
        <f t="shared" si="0"/>
        <v>0</v>
      </c>
      <c r="BL32" s="505"/>
      <c r="BN32" s="1161">
        <f t="shared" si="1"/>
        <v>0</v>
      </c>
      <c r="BO32" s="1161"/>
      <c r="BP32" s="560">
        <f t="shared" si="2"/>
        <v>0</v>
      </c>
      <c r="BQ32" s="560"/>
      <c r="BS32" s="560" t="str">
        <f t="shared" si="3"/>
        <v/>
      </c>
      <c r="BT32" s="560"/>
      <c r="BU32" s="560">
        <f t="shared" si="4"/>
        <v>0</v>
      </c>
      <c r="BV32" s="560"/>
      <c r="CA32" s="1169">
        <f t="shared" si="11"/>
        <v>0</v>
      </c>
      <c r="CB32" s="1169"/>
    </row>
    <row r="33" spans="2:80" s="72" customFormat="1" ht="15" customHeight="1">
      <c r="B33" s="121"/>
      <c r="C33" s="86" t="s">
        <v>74</v>
      </c>
      <c r="D33" s="792" t="str">
        <f>IF($AW$13=1,"",IF(CNGE_2026_M3_Secc1!$AH$627=CNGE_2026_M3_Secc1!$AJ$627,"",IF(CNGE_2026_M3_Secc1!D653="","",CNGE_2026_M3_Secc1!D653)))</f>
        <v/>
      </c>
      <c r="E33" s="793"/>
      <c r="F33" s="793"/>
      <c r="G33" s="794"/>
      <c r="H33" s="570" t="str">
        <f>IF($AW$13=1,"",IF(CNGE_2026_M3_Secc1!$AH$627=CNGE_2026_M3_Secc1!$AJ$627,"",IF(CNGE_2026_M3_Secc1!I653="","",CNGE_2026_M3_Secc1!I653)))</f>
        <v/>
      </c>
      <c r="I33" s="572"/>
      <c r="J33" s="830"/>
      <c r="K33" s="562"/>
      <c r="L33" s="831"/>
      <c r="M33" s="570" t="str">
        <f>IFERROR(VLOOKUP(O33,Presentación!$AL$8:$AM$586,2,FALSE),"")</f>
        <v/>
      </c>
      <c r="N33" s="572"/>
      <c r="O33" s="763"/>
      <c r="P33" s="764"/>
      <c r="Q33" s="765"/>
      <c r="R33" s="763"/>
      <c r="S33" s="764"/>
      <c r="T33" s="765"/>
      <c r="U33" s="830"/>
      <c r="V33" s="562"/>
      <c r="W33" s="831"/>
      <c r="X33" s="85" t="s">
        <v>529</v>
      </c>
      <c r="Y33" s="830"/>
      <c r="Z33" s="562"/>
      <c r="AA33" s="831"/>
      <c r="AB33" s="830"/>
      <c r="AC33" s="562"/>
      <c r="AD33" s="831"/>
      <c r="AE33" s="830"/>
      <c r="AF33" s="562"/>
      <c r="AG33" s="831"/>
      <c r="AH33" s="830"/>
      <c r="AI33" s="562"/>
      <c r="AJ33" s="831"/>
      <c r="AK33" s="830"/>
      <c r="AL33" s="831"/>
      <c r="AN33" s="122"/>
      <c r="AP33" s="1200">
        <f>IF(CNGE_2026_M3_Secc1!$AH$627=CNGE_2026_M3_Secc1!$AJ$627,0,IF(OR(CNGE_2026_M3_Secc1!K653="",CNGE_2026_M3_Secc1!K653=1),0,1))</f>
        <v>0</v>
      </c>
      <c r="AQ33" s="1201"/>
      <c r="AS33" s="1169">
        <f t="shared" si="12"/>
        <v>0</v>
      </c>
      <c r="AT33" s="1169"/>
      <c r="AU33" s="1169">
        <f t="shared" si="5"/>
        <v>0</v>
      </c>
      <c r="AV33" s="1169"/>
      <c r="AX33" s="699">
        <f t="shared" si="6"/>
        <v>0</v>
      </c>
      <c r="AY33" s="696"/>
      <c r="AZ33" s="699">
        <f t="shared" si="7"/>
        <v>0</v>
      </c>
      <c r="BA33" s="700"/>
      <c r="BB33" s="699">
        <f t="shared" si="8"/>
        <v>0</v>
      </c>
      <c r="BC33" s="700"/>
      <c r="BD33" s="699" t="str">
        <f t="shared" si="9"/>
        <v/>
      </c>
      <c r="BE33" s="700"/>
      <c r="BF33" s="1170" t="b">
        <f>IF(
   OR(AB33="",AB33="NS",AB33="24 hrs",AB33="00:00 - 24:00",AB33="00:00-24:00",AB33="0:00 - 24:00",AB33="0:00-24:00"),
   TRUE,
   AND(
      NOT(ISERROR(FIND(":",TRIM(AX33)))),
      ISNUMBER(VALUE(LEFT(TRIM(AX33),FIND(":",TRIM(AX33))-1))),
      ISNUMBER(VALUE(RIGHT(TRIM(AX33),LEN(TRIM(AX33))-FIND(":",TRIM(AX33))))),
      VALUE(LEFT(TRIM(AX33),FIND(":",TRIM(AX33))-1))&gt;=0,
      VALUE(LEFT(TRIM(AX33),FIND(":",TRIM(AX33))-1))&lt;=23,
      VALUE(RIGHT(TRIM(AX33),LEN(TRIM(AX33))-FIND(":",TRIM(AX33))))&gt;=0,
      VALUE(RIGHT(TRIM(AX33),LEN(TRIM(AX33))-FIND(":",TRIM(AX33))))&lt;=59,
      ISNUMBER(VALUE(TRIM(AX33))),
      VALUE(TRIM(AX33))&gt;=0,
      VALUE(TRIM(AX33))&lt;1,
      NOT(ISERROR(FIND(":",TRIM(AZ33)))),
      ISNUMBER(VALUE(LEFT(TRIM(AZ33),FIND(":",TRIM(AZ33))-1))),
      ISNUMBER(VALUE(RIGHT(TRIM(AZ33),LEN(TRIM(AZ33))-FIND(":",TRIM(AZ33))))),
      VALUE(LEFT(TRIM(AZ33),FIND(":",TRIM(AZ33))-1))&gt;=0,
      VALUE(LEFT(TRIM(AZ33),FIND(":",TRIM(AZ33))-1))&lt;=23,
      VALUE(RIGHT(TRIM(AZ33),LEN(TRIM(AZ33))-FIND(":",TRIM(AZ33))))&gt;=0,
      VALUE(RIGHT(TRIM(AZ33),LEN(TRIM(AZ33))-FIND(":",TRIM(AZ33))))&lt;=59,
      ISNUMBER(VALUE(TRIM(AZ33))),
      VALUE(TRIM(AZ33))&gt;=0,
      VALUE(TRIM(AZ33))&lt;1,
      VALUE(TRIM(AX33))&lt;VALUE(TRIM(AZ33)),
      IF(
         OR(TRIM(BB33)="",TRIM(BD33)=""),
         TRUE,
         AND(
            NOT(ISERROR(FIND(":",TRIM(BB33)))),
            ISNUMBER(VALUE(LEFT(TRIM(BB33),FIND(":",TRIM(BB33))-1))),
            ISNUMBER(VALUE(RIGHT(TRIM(BB33),LEN(TRIM(BB33))-FIND(":",TRIM(BB33))))),
            VALUE(LEFT(TRIM(BB33),FIND(":",TRIM(BB33))-1))&gt;=0,
            VALUE(LEFT(TRIM(BB33),FIND(":",TRIM(BB33))-1))&lt;=23,
            VALUE(RIGHT(TRIM(BB33),LEN(TRIM(BB33))-FIND(":",TRIM(BB33))))&gt;=0,
            VALUE(RIGHT(TRIM(BB33),LEN(TRIM(BB33))-FIND(":",TRIM(BB33))))&lt;=59,
            ISNUMBER(VALUE(TRIM(BB33))),
            VALUE(TRIM(BB33))&gt;=0,
            VALUE(TRIM(BB33))&lt;1,
            NOT(ISERROR(FIND(":",TRIM(BD33)))),
            ISNUMBER(VALUE(LEFT(TRIM(BD33),FIND(":",TRIM(BD33))-1))),
            ISNUMBER(VALUE(RIGHT(TRIM(BD33),LEN(TRIM(BD33))-FIND(":",TRIM(BD33))))),
            VALUE(LEFT(TRIM(BD33),FIND(":",TRIM(BD33))-1))&gt;=0,
            VALUE(LEFT(TRIM(BD33),FIND(":",TRIM(BD33))-1))&lt;=23,
            VALUE(RIGHT(TRIM(BD33),LEN(TRIM(BD33))-FIND(":",TRIM(BD33))))&gt;=0,
            VALUE(RIGHT(TRIM(BD33),LEN(TRIM(BD33))-FIND(":",TRIM(BD33))))&lt;=59,
            ISNUMBER(VALUE(TRIM(BD33))),
            VALUE(TRIM(BD33))&gt;=0,
            VALUE(TRIM(BD33))&lt;1,
            VALUE(TRIM(BB33))&lt;VALUE(TRIM(BD33)),
            IF(
               NOT(ISERROR(FIND("(",#REF!))),
               TRUE,
               VALUE(TRIM(AZ33))&lt;=VALUE(TRIM(BB33))
            )
         )
      )
   )
)</f>
        <v>1</v>
      </c>
      <c r="BG33" s="1171"/>
      <c r="BH33" s="560">
        <f t="shared" si="10"/>
        <v>0</v>
      </c>
      <c r="BI33" s="560"/>
      <c r="BK33" s="510">
        <f t="shared" si="0"/>
        <v>0</v>
      </c>
      <c r="BL33" s="505"/>
      <c r="BN33" s="1161">
        <f t="shared" si="1"/>
        <v>0</v>
      </c>
      <c r="BO33" s="1161"/>
      <c r="BP33" s="560">
        <f t="shared" si="2"/>
        <v>0</v>
      </c>
      <c r="BQ33" s="560"/>
      <c r="BS33" s="560" t="str">
        <f t="shared" si="3"/>
        <v/>
      </c>
      <c r="BT33" s="560"/>
      <c r="BU33" s="560">
        <f t="shared" si="4"/>
        <v>0</v>
      </c>
      <c r="BV33" s="560"/>
      <c r="CA33" s="1169">
        <f t="shared" si="11"/>
        <v>0</v>
      </c>
      <c r="CB33" s="1169"/>
    </row>
    <row r="34" spans="2:80" s="72" customFormat="1" ht="15" customHeight="1">
      <c r="B34" s="121"/>
      <c r="C34" s="86" t="s">
        <v>75</v>
      </c>
      <c r="D34" s="792" t="str">
        <f>IF($AW$13=1,"",IF(CNGE_2026_M3_Secc1!$AH$627=CNGE_2026_M3_Secc1!$AJ$627,"",IF(CNGE_2026_M3_Secc1!D654="","",CNGE_2026_M3_Secc1!D654)))</f>
        <v/>
      </c>
      <c r="E34" s="793"/>
      <c r="F34" s="793"/>
      <c r="G34" s="794"/>
      <c r="H34" s="570" t="str">
        <f>IF($AW$13=1,"",IF(CNGE_2026_M3_Secc1!$AH$627=CNGE_2026_M3_Secc1!$AJ$627,"",IF(CNGE_2026_M3_Secc1!I654="","",CNGE_2026_M3_Secc1!I654)))</f>
        <v/>
      </c>
      <c r="I34" s="572"/>
      <c r="J34" s="830"/>
      <c r="K34" s="562"/>
      <c r="L34" s="831"/>
      <c r="M34" s="570" t="str">
        <f>IFERROR(VLOOKUP(O34,Presentación!$AL$8:$AM$586,2,FALSE),"")</f>
        <v/>
      </c>
      <c r="N34" s="572"/>
      <c r="O34" s="763"/>
      <c r="P34" s="764"/>
      <c r="Q34" s="765"/>
      <c r="R34" s="763"/>
      <c r="S34" s="764"/>
      <c r="T34" s="765"/>
      <c r="U34" s="830"/>
      <c r="V34" s="562"/>
      <c r="W34" s="831"/>
      <c r="X34" s="85" t="s">
        <v>529</v>
      </c>
      <c r="Y34" s="830"/>
      <c r="Z34" s="562"/>
      <c r="AA34" s="831"/>
      <c r="AB34" s="830"/>
      <c r="AC34" s="562"/>
      <c r="AD34" s="831"/>
      <c r="AE34" s="830"/>
      <c r="AF34" s="562"/>
      <c r="AG34" s="831"/>
      <c r="AH34" s="830"/>
      <c r="AI34" s="562"/>
      <c r="AJ34" s="831"/>
      <c r="AK34" s="830"/>
      <c r="AL34" s="831"/>
      <c r="AN34" s="122"/>
      <c r="AP34" s="1200">
        <f>IF(CNGE_2026_M3_Secc1!$AH$627=CNGE_2026_M3_Secc1!$AJ$627,0,IF(OR(CNGE_2026_M3_Secc1!K654="",CNGE_2026_M3_Secc1!K654=1),0,1))</f>
        <v>0</v>
      </c>
      <c r="AQ34" s="1201"/>
      <c r="AS34" s="1169">
        <f t="shared" si="12"/>
        <v>0</v>
      </c>
      <c r="AT34" s="1169"/>
      <c r="AU34" s="1169">
        <f t="shared" si="5"/>
        <v>0</v>
      </c>
      <c r="AV34" s="1169"/>
      <c r="AX34" s="699">
        <f t="shared" si="6"/>
        <v>0</v>
      </c>
      <c r="AY34" s="696"/>
      <c r="AZ34" s="699">
        <f t="shared" si="7"/>
        <v>0</v>
      </c>
      <c r="BA34" s="700"/>
      <c r="BB34" s="699">
        <f t="shared" si="8"/>
        <v>0</v>
      </c>
      <c r="BC34" s="700"/>
      <c r="BD34" s="699" t="str">
        <f t="shared" si="9"/>
        <v/>
      </c>
      <c r="BE34" s="700"/>
      <c r="BF34" s="1170" t="b">
        <f>IF(
   OR(AB34="",AB34="NS",AB34="24 hrs",AB34="00:00 - 24:00",AB34="00:00-24:00",AB34="0:00 - 24:00",AB34="0:00-24:00"),
   TRUE,
   AND(
      NOT(ISERROR(FIND(":",TRIM(AX34)))),
      ISNUMBER(VALUE(LEFT(TRIM(AX34),FIND(":",TRIM(AX34))-1))),
      ISNUMBER(VALUE(RIGHT(TRIM(AX34),LEN(TRIM(AX34))-FIND(":",TRIM(AX34))))),
      VALUE(LEFT(TRIM(AX34),FIND(":",TRIM(AX34))-1))&gt;=0,
      VALUE(LEFT(TRIM(AX34),FIND(":",TRIM(AX34))-1))&lt;=23,
      VALUE(RIGHT(TRIM(AX34),LEN(TRIM(AX34))-FIND(":",TRIM(AX34))))&gt;=0,
      VALUE(RIGHT(TRIM(AX34),LEN(TRIM(AX34))-FIND(":",TRIM(AX34))))&lt;=59,
      ISNUMBER(VALUE(TRIM(AX34))),
      VALUE(TRIM(AX34))&gt;=0,
      VALUE(TRIM(AX34))&lt;1,
      NOT(ISERROR(FIND(":",TRIM(AZ34)))),
      ISNUMBER(VALUE(LEFT(TRIM(AZ34),FIND(":",TRIM(AZ34))-1))),
      ISNUMBER(VALUE(RIGHT(TRIM(AZ34),LEN(TRIM(AZ34))-FIND(":",TRIM(AZ34))))),
      VALUE(LEFT(TRIM(AZ34),FIND(":",TRIM(AZ34))-1))&gt;=0,
      VALUE(LEFT(TRIM(AZ34),FIND(":",TRIM(AZ34))-1))&lt;=23,
      VALUE(RIGHT(TRIM(AZ34),LEN(TRIM(AZ34))-FIND(":",TRIM(AZ34))))&gt;=0,
      VALUE(RIGHT(TRIM(AZ34),LEN(TRIM(AZ34))-FIND(":",TRIM(AZ34))))&lt;=59,
      ISNUMBER(VALUE(TRIM(AZ34))),
      VALUE(TRIM(AZ34))&gt;=0,
      VALUE(TRIM(AZ34))&lt;1,
      VALUE(TRIM(AX34))&lt;VALUE(TRIM(AZ34)),
      IF(
         OR(TRIM(BB34)="",TRIM(BD34)=""),
         TRUE,
         AND(
            NOT(ISERROR(FIND(":",TRIM(BB34)))),
            ISNUMBER(VALUE(LEFT(TRIM(BB34),FIND(":",TRIM(BB34))-1))),
            ISNUMBER(VALUE(RIGHT(TRIM(BB34),LEN(TRIM(BB34))-FIND(":",TRIM(BB34))))),
            VALUE(LEFT(TRIM(BB34),FIND(":",TRIM(BB34))-1))&gt;=0,
            VALUE(LEFT(TRIM(BB34),FIND(":",TRIM(BB34))-1))&lt;=23,
            VALUE(RIGHT(TRIM(BB34),LEN(TRIM(BB34))-FIND(":",TRIM(BB34))))&gt;=0,
            VALUE(RIGHT(TRIM(BB34),LEN(TRIM(BB34))-FIND(":",TRIM(BB34))))&lt;=59,
            ISNUMBER(VALUE(TRIM(BB34))),
            VALUE(TRIM(BB34))&gt;=0,
            VALUE(TRIM(BB34))&lt;1,
            NOT(ISERROR(FIND(":",TRIM(BD34)))),
            ISNUMBER(VALUE(LEFT(TRIM(BD34),FIND(":",TRIM(BD34))-1))),
            ISNUMBER(VALUE(RIGHT(TRIM(BD34),LEN(TRIM(BD34))-FIND(":",TRIM(BD34))))),
            VALUE(LEFT(TRIM(BD34),FIND(":",TRIM(BD34))-1))&gt;=0,
            VALUE(LEFT(TRIM(BD34),FIND(":",TRIM(BD34))-1))&lt;=23,
            VALUE(RIGHT(TRIM(BD34),LEN(TRIM(BD34))-FIND(":",TRIM(BD34))))&gt;=0,
            VALUE(RIGHT(TRIM(BD34),LEN(TRIM(BD34))-FIND(":",TRIM(BD34))))&lt;=59,
            ISNUMBER(VALUE(TRIM(BD34))),
            VALUE(TRIM(BD34))&gt;=0,
            VALUE(TRIM(BD34))&lt;1,
            VALUE(TRIM(BB34))&lt;VALUE(TRIM(BD34)),
            IF(
               NOT(ISERROR(FIND("(",#REF!))),
               TRUE,
               VALUE(TRIM(AZ34))&lt;=VALUE(TRIM(BB34))
            )
         )
      )
   )
)</f>
        <v>1</v>
      </c>
      <c r="BG34" s="1171"/>
      <c r="BH34" s="560">
        <f t="shared" si="10"/>
        <v>0</v>
      </c>
      <c r="BI34" s="560"/>
      <c r="BK34" s="510">
        <f t="shared" si="0"/>
        <v>0</v>
      </c>
      <c r="BL34" s="505"/>
      <c r="BN34" s="1161">
        <f t="shared" si="1"/>
        <v>0</v>
      </c>
      <c r="BO34" s="1161"/>
      <c r="BP34" s="560">
        <f t="shared" si="2"/>
        <v>0</v>
      </c>
      <c r="BQ34" s="560"/>
      <c r="BS34" s="560" t="str">
        <f t="shared" si="3"/>
        <v/>
      </c>
      <c r="BT34" s="560"/>
      <c r="BU34" s="560">
        <f t="shared" si="4"/>
        <v>0</v>
      </c>
      <c r="BV34" s="560"/>
      <c r="CA34" s="1169">
        <f t="shared" si="11"/>
        <v>0</v>
      </c>
      <c r="CB34" s="1169"/>
    </row>
    <row r="35" spans="2:80" s="72" customFormat="1" ht="15" customHeight="1">
      <c r="B35" s="121"/>
      <c r="C35" s="86" t="s">
        <v>76</v>
      </c>
      <c r="D35" s="792" t="str">
        <f>IF($AW$13=1,"",IF(CNGE_2026_M3_Secc1!$AH$627=CNGE_2026_M3_Secc1!$AJ$627,"",IF(CNGE_2026_M3_Secc1!D655="","",CNGE_2026_M3_Secc1!D655)))</f>
        <v/>
      </c>
      <c r="E35" s="793"/>
      <c r="F35" s="793"/>
      <c r="G35" s="794"/>
      <c r="H35" s="570" t="str">
        <f>IF($AW$13=1,"",IF(CNGE_2026_M3_Secc1!$AH$627=CNGE_2026_M3_Secc1!$AJ$627,"",IF(CNGE_2026_M3_Secc1!I655="","",CNGE_2026_M3_Secc1!I655)))</f>
        <v/>
      </c>
      <c r="I35" s="572"/>
      <c r="J35" s="830"/>
      <c r="K35" s="562"/>
      <c r="L35" s="831"/>
      <c r="M35" s="570" t="str">
        <f>IFERROR(VLOOKUP(O35,Presentación!$AL$8:$AM$586,2,FALSE),"")</f>
        <v/>
      </c>
      <c r="N35" s="572"/>
      <c r="O35" s="763"/>
      <c r="P35" s="764"/>
      <c r="Q35" s="765"/>
      <c r="R35" s="763"/>
      <c r="S35" s="764"/>
      <c r="T35" s="765"/>
      <c r="U35" s="830"/>
      <c r="V35" s="562"/>
      <c r="W35" s="831"/>
      <c r="X35" s="85" t="s">
        <v>529</v>
      </c>
      <c r="Y35" s="830"/>
      <c r="Z35" s="562"/>
      <c r="AA35" s="831"/>
      <c r="AB35" s="830"/>
      <c r="AC35" s="562"/>
      <c r="AD35" s="831"/>
      <c r="AE35" s="830"/>
      <c r="AF35" s="562"/>
      <c r="AG35" s="831"/>
      <c r="AH35" s="830"/>
      <c r="AI35" s="562"/>
      <c r="AJ35" s="831"/>
      <c r="AK35" s="830"/>
      <c r="AL35" s="831"/>
      <c r="AN35" s="122"/>
      <c r="AP35" s="1200">
        <f>IF(CNGE_2026_M3_Secc1!$AH$627=CNGE_2026_M3_Secc1!$AJ$627,0,IF(OR(CNGE_2026_M3_Secc1!K655="",CNGE_2026_M3_Secc1!K655=1),0,1))</f>
        <v>0</v>
      </c>
      <c r="AQ35" s="1201"/>
      <c r="AS35" s="1169">
        <f t="shared" si="12"/>
        <v>0</v>
      </c>
      <c r="AT35" s="1169"/>
      <c r="AU35" s="1169">
        <f t="shared" si="5"/>
        <v>0</v>
      </c>
      <c r="AV35" s="1169"/>
      <c r="AX35" s="699">
        <f t="shared" si="6"/>
        <v>0</v>
      </c>
      <c r="AY35" s="696"/>
      <c r="AZ35" s="699">
        <f t="shared" si="7"/>
        <v>0</v>
      </c>
      <c r="BA35" s="700"/>
      <c r="BB35" s="699">
        <f t="shared" si="8"/>
        <v>0</v>
      </c>
      <c r="BC35" s="700"/>
      <c r="BD35" s="699" t="str">
        <f t="shared" si="9"/>
        <v/>
      </c>
      <c r="BE35" s="700"/>
      <c r="BF35" s="1170" t="b">
        <f>IF(
   OR(AB35="",AB35="NS",AB35="24 hrs",AB35="00:00 - 24:00",AB35="00:00-24:00",AB35="0:00 - 24:00",AB35="0:00-24:00"),
   TRUE,
   AND(
      NOT(ISERROR(FIND(":",TRIM(AX35)))),
      ISNUMBER(VALUE(LEFT(TRIM(AX35),FIND(":",TRIM(AX35))-1))),
      ISNUMBER(VALUE(RIGHT(TRIM(AX35),LEN(TRIM(AX35))-FIND(":",TRIM(AX35))))),
      VALUE(LEFT(TRIM(AX35),FIND(":",TRIM(AX35))-1))&gt;=0,
      VALUE(LEFT(TRIM(AX35),FIND(":",TRIM(AX35))-1))&lt;=23,
      VALUE(RIGHT(TRIM(AX35),LEN(TRIM(AX35))-FIND(":",TRIM(AX35))))&gt;=0,
      VALUE(RIGHT(TRIM(AX35),LEN(TRIM(AX35))-FIND(":",TRIM(AX35))))&lt;=59,
      ISNUMBER(VALUE(TRIM(AX35))),
      VALUE(TRIM(AX35))&gt;=0,
      VALUE(TRIM(AX35))&lt;1,
      NOT(ISERROR(FIND(":",TRIM(AZ35)))),
      ISNUMBER(VALUE(LEFT(TRIM(AZ35),FIND(":",TRIM(AZ35))-1))),
      ISNUMBER(VALUE(RIGHT(TRIM(AZ35),LEN(TRIM(AZ35))-FIND(":",TRIM(AZ35))))),
      VALUE(LEFT(TRIM(AZ35),FIND(":",TRIM(AZ35))-1))&gt;=0,
      VALUE(LEFT(TRIM(AZ35),FIND(":",TRIM(AZ35))-1))&lt;=23,
      VALUE(RIGHT(TRIM(AZ35),LEN(TRIM(AZ35))-FIND(":",TRIM(AZ35))))&gt;=0,
      VALUE(RIGHT(TRIM(AZ35),LEN(TRIM(AZ35))-FIND(":",TRIM(AZ35))))&lt;=59,
      ISNUMBER(VALUE(TRIM(AZ35))),
      VALUE(TRIM(AZ35))&gt;=0,
      VALUE(TRIM(AZ35))&lt;1,
      VALUE(TRIM(AX35))&lt;VALUE(TRIM(AZ35)),
      IF(
         OR(TRIM(BB35)="",TRIM(BD35)=""),
         TRUE,
         AND(
            NOT(ISERROR(FIND(":",TRIM(BB35)))),
            ISNUMBER(VALUE(LEFT(TRIM(BB35),FIND(":",TRIM(BB35))-1))),
            ISNUMBER(VALUE(RIGHT(TRIM(BB35),LEN(TRIM(BB35))-FIND(":",TRIM(BB35))))),
            VALUE(LEFT(TRIM(BB35),FIND(":",TRIM(BB35))-1))&gt;=0,
            VALUE(LEFT(TRIM(BB35),FIND(":",TRIM(BB35))-1))&lt;=23,
            VALUE(RIGHT(TRIM(BB35),LEN(TRIM(BB35))-FIND(":",TRIM(BB35))))&gt;=0,
            VALUE(RIGHT(TRIM(BB35),LEN(TRIM(BB35))-FIND(":",TRIM(BB35))))&lt;=59,
            ISNUMBER(VALUE(TRIM(BB35))),
            VALUE(TRIM(BB35))&gt;=0,
            VALUE(TRIM(BB35))&lt;1,
            NOT(ISERROR(FIND(":",TRIM(BD35)))),
            ISNUMBER(VALUE(LEFT(TRIM(BD35),FIND(":",TRIM(BD35))-1))),
            ISNUMBER(VALUE(RIGHT(TRIM(BD35),LEN(TRIM(BD35))-FIND(":",TRIM(BD35))))),
            VALUE(LEFT(TRIM(BD35),FIND(":",TRIM(BD35))-1))&gt;=0,
            VALUE(LEFT(TRIM(BD35),FIND(":",TRIM(BD35))-1))&lt;=23,
            VALUE(RIGHT(TRIM(BD35),LEN(TRIM(BD35))-FIND(":",TRIM(BD35))))&gt;=0,
            VALUE(RIGHT(TRIM(BD35),LEN(TRIM(BD35))-FIND(":",TRIM(BD35))))&lt;=59,
            ISNUMBER(VALUE(TRIM(BD35))),
            VALUE(TRIM(BD35))&gt;=0,
            VALUE(TRIM(BD35))&lt;1,
            VALUE(TRIM(BB35))&lt;VALUE(TRIM(BD35)),
            IF(
               NOT(ISERROR(FIND("(",#REF!))),
               TRUE,
               VALUE(TRIM(AZ35))&lt;=VALUE(TRIM(BB35))
            )
         )
      )
   )
)</f>
        <v>1</v>
      </c>
      <c r="BG35" s="1171"/>
      <c r="BH35" s="560">
        <f t="shared" si="10"/>
        <v>0</v>
      </c>
      <c r="BI35" s="560"/>
      <c r="BK35" s="510">
        <f t="shared" si="0"/>
        <v>0</v>
      </c>
      <c r="BL35" s="505"/>
      <c r="BN35" s="1161">
        <f t="shared" si="1"/>
        <v>0</v>
      </c>
      <c r="BO35" s="1161"/>
      <c r="BP35" s="560">
        <f t="shared" si="2"/>
        <v>0</v>
      </c>
      <c r="BQ35" s="560"/>
      <c r="BS35" s="560" t="str">
        <f t="shared" si="3"/>
        <v/>
      </c>
      <c r="BT35" s="560"/>
      <c r="BU35" s="560">
        <f t="shared" si="4"/>
        <v>0</v>
      </c>
      <c r="BV35" s="560"/>
      <c r="CA35" s="1169">
        <f t="shared" si="11"/>
        <v>0</v>
      </c>
      <c r="CB35" s="1169"/>
    </row>
    <row r="36" spans="2:80" s="72" customFormat="1" ht="15" customHeight="1">
      <c r="B36" s="121"/>
      <c r="C36" s="86" t="s">
        <v>77</v>
      </c>
      <c r="D36" s="792" t="str">
        <f>IF($AW$13=1,"",IF(CNGE_2026_M3_Secc1!$AH$627=CNGE_2026_M3_Secc1!$AJ$627,"",IF(CNGE_2026_M3_Secc1!D656="","",CNGE_2026_M3_Secc1!D656)))</f>
        <v/>
      </c>
      <c r="E36" s="793"/>
      <c r="F36" s="793"/>
      <c r="G36" s="794"/>
      <c r="H36" s="570" t="str">
        <f>IF($AW$13=1,"",IF(CNGE_2026_M3_Secc1!$AH$627=CNGE_2026_M3_Secc1!$AJ$627,"",IF(CNGE_2026_M3_Secc1!I656="","",CNGE_2026_M3_Secc1!I656)))</f>
        <v/>
      </c>
      <c r="I36" s="572"/>
      <c r="J36" s="830"/>
      <c r="K36" s="562"/>
      <c r="L36" s="831"/>
      <c r="M36" s="570" t="str">
        <f>IFERROR(VLOOKUP(O36,Presentación!$AL$8:$AM$586,2,FALSE),"")</f>
        <v/>
      </c>
      <c r="N36" s="572"/>
      <c r="O36" s="763"/>
      <c r="P36" s="764"/>
      <c r="Q36" s="765"/>
      <c r="R36" s="763"/>
      <c r="S36" s="764"/>
      <c r="T36" s="765"/>
      <c r="U36" s="830"/>
      <c r="V36" s="562"/>
      <c r="W36" s="831"/>
      <c r="X36" s="85" t="s">
        <v>529</v>
      </c>
      <c r="Y36" s="830"/>
      <c r="Z36" s="562"/>
      <c r="AA36" s="831"/>
      <c r="AB36" s="830"/>
      <c r="AC36" s="562"/>
      <c r="AD36" s="831"/>
      <c r="AE36" s="830"/>
      <c r="AF36" s="562"/>
      <c r="AG36" s="831"/>
      <c r="AH36" s="830"/>
      <c r="AI36" s="562"/>
      <c r="AJ36" s="831"/>
      <c r="AK36" s="830"/>
      <c r="AL36" s="831"/>
      <c r="AN36" s="122"/>
      <c r="AP36" s="1200">
        <f>IF(CNGE_2026_M3_Secc1!$AH$627=CNGE_2026_M3_Secc1!$AJ$627,0,IF(OR(CNGE_2026_M3_Secc1!K656="",CNGE_2026_M3_Secc1!K656=1),0,1))</f>
        <v>0</v>
      </c>
      <c r="AQ36" s="1201"/>
      <c r="AS36" s="1169">
        <f t="shared" si="12"/>
        <v>0</v>
      </c>
      <c r="AT36" s="1169"/>
      <c r="AU36" s="1169">
        <f t="shared" si="5"/>
        <v>0</v>
      </c>
      <c r="AV36" s="1169"/>
      <c r="AX36" s="699">
        <f t="shared" si="6"/>
        <v>0</v>
      </c>
      <c r="AY36" s="696"/>
      <c r="AZ36" s="699">
        <f t="shared" si="7"/>
        <v>0</v>
      </c>
      <c r="BA36" s="700"/>
      <c r="BB36" s="699">
        <f t="shared" si="8"/>
        <v>0</v>
      </c>
      <c r="BC36" s="700"/>
      <c r="BD36" s="699" t="str">
        <f t="shared" si="9"/>
        <v/>
      </c>
      <c r="BE36" s="700"/>
      <c r="BF36" s="1170" t="b">
        <f>IF(
   OR(AB36="",AB36="NS",AB36="24 hrs",AB36="00:00 - 24:00",AB36="00:00-24:00",AB36="0:00 - 24:00",AB36="0:00-24:00"),
   TRUE,
   AND(
      NOT(ISERROR(FIND(":",TRIM(AX36)))),
      ISNUMBER(VALUE(LEFT(TRIM(AX36),FIND(":",TRIM(AX36))-1))),
      ISNUMBER(VALUE(RIGHT(TRIM(AX36),LEN(TRIM(AX36))-FIND(":",TRIM(AX36))))),
      VALUE(LEFT(TRIM(AX36),FIND(":",TRIM(AX36))-1))&gt;=0,
      VALUE(LEFT(TRIM(AX36),FIND(":",TRIM(AX36))-1))&lt;=23,
      VALUE(RIGHT(TRIM(AX36),LEN(TRIM(AX36))-FIND(":",TRIM(AX36))))&gt;=0,
      VALUE(RIGHT(TRIM(AX36),LEN(TRIM(AX36))-FIND(":",TRIM(AX36))))&lt;=59,
      ISNUMBER(VALUE(TRIM(AX36))),
      VALUE(TRIM(AX36))&gt;=0,
      VALUE(TRIM(AX36))&lt;1,
      NOT(ISERROR(FIND(":",TRIM(AZ36)))),
      ISNUMBER(VALUE(LEFT(TRIM(AZ36),FIND(":",TRIM(AZ36))-1))),
      ISNUMBER(VALUE(RIGHT(TRIM(AZ36),LEN(TRIM(AZ36))-FIND(":",TRIM(AZ36))))),
      VALUE(LEFT(TRIM(AZ36),FIND(":",TRIM(AZ36))-1))&gt;=0,
      VALUE(LEFT(TRIM(AZ36),FIND(":",TRIM(AZ36))-1))&lt;=23,
      VALUE(RIGHT(TRIM(AZ36),LEN(TRIM(AZ36))-FIND(":",TRIM(AZ36))))&gt;=0,
      VALUE(RIGHT(TRIM(AZ36),LEN(TRIM(AZ36))-FIND(":",TRIM(AZ36))))&lt;=59,
      ISNUMBER(VALUE(TRIM(AZ36))),
      VALUE(TRIM(AZ36))&gt;=0,
      VALUE(TRIM(AZ36))&lt;1,
      VALUE(TRIM(AX36))&lt;VALUE(TRIM(AZ36)),
      IF(
         OR(TRIM(BB36)="",TRIM(BD36)=""),
         TRUE,
         AND(
            NOT(ISERROR(FIND(":",TRIM(BB36)))),
            ISNUMBER(VALUE(LEFT(TRIM(BB36),FIND(":",TRIM(BB36))-1))),
            ISNUMBER(VALUE(RIGHT(TRIM(BB36),LEN(TRIM(BB36))-FIND(":",TRIM(BB36))))),
            VALUE(LEFT(TRIM(BB36),FIND(":",TRIM(BB36))-1))&gt;=0,
            VALUE(LEFT(TRIM(BB36),FIND(":",TRIM(BB36))-1))&lt;=23,
            VALUE(RIGHT(TRIM(BB36),LEN(TRIM(BB36))-FIND(":",TRIM(BB36))))&gt;=0,
            VALUE(RIGHT(TRIM(BB36),LEN(TRIM(BB36))-FIND(":",TRIM(BB36))))&lt;=59,
            ISNUMBER(VALUE(TRIM(BB36))),
            VALUE(TRIM(BB36))&gt;=0,
            VALUE(TRIM(BB36))&lt;1,
            NOT(ISERROR(FIND(":",TRIM(BD36)))),
            ISNUMBER(VALUE(LEFT(TRIM(BD36),FIND(":",TRIM(BD36))-1))),
            ISNUMBER(VALUE(RIGHT(TRIM(BD36),LEN(TRIM(BD36))-FIND(":",TRIM(BD36))))),
            VALUE(LEFT(TRIM(BD36),FIND(":",TRIM(BD36))-1))&gt;=0,
            VALUE(LEFT(TRIM(BD36),FIND(":",TRIM(BD36))-1))&lt;=23,
            VALUE(RIGHT(TRIM(BD36),LEN(TRIM(BD36))-FIND(":",TRIM(BD36))))&gt;=0,
            VALUE(RIGHT(TRIM(BD36),LEN(TRIM(BD36))-FIND(":",TRIM(BD36))))&lt;=59,
            ISNUMBER(VALUE(TRIM(BD36))),
            VALUE(TRIM(BD36))&gt;=0,
            VALUE(TRIM(BD36))&lt;1,
            VALUE(TRIM(BB36))&lt;VALUE(TRIM(BD36)),
            IF(
               NOT(ISERROR(FIND("(",#REF!))),
               TRUE,
               VALUE(TRIM(AZ36))&lt;=VALUE(TRIM(BB36))
            )
         )
      )
   )
)</f>
        <v>1</v>
      </c>
      <c r="BG36" s="1171"/>
      <c r="BH36" s="560">
        <f t="shared" si="10"/>
        <v>0</v>
      </c>
      <c r="BI36" s="560"/>
      <c r="BK36" s="510">
        <f t="shared" si="0"/>
        <v>0</v>
      </c>
      <c r="BL36" s="505"/>
      <c r="BN36" s="1161">
        <f t="shared" si="1"/>
        <v>0</v>
      </c>
      <c r="BO36" s="1161"/>
      <c r="BP36" s="560">
        <f t="shared" si="2"/>
        <v>0</v>
      </c>
      <c r="BQ36" s="560"/>
      <c r="BS36" s="560" t="str">
        <f t="shared" si="3"/>
        <v/>
      </c>
      <c r="BT36" s="560"/>
      <c r="BU36" s="560">
        <f t="shared" si="4"/>
        <v>0</v>
      </c>
      <c r="BV36" s="560"/>
      <c r="CA36" s="1169">
        <f t="shared" si="11"/>
        <v>0</v>
      </c>
      <c r="CB36" s="1169"/>
    </row>
    <row r="37" spans="2:80" s="72" customFormat="1" ht="15" customHeight="1">
      <c r="B37" s="121"/>
      <c r="C37" s="86" t="s">
        <v>78</v>
      </c>
      <c r="D37" s="792" t="str">
        <f>IF($AW$13=1,"",IF(CNGE_2026_M3_Secc1!$AH$627=CNGE_2026_M3_Secc1!$AJ$627,"",IF(CNGE_2026_M3_Secc1!D657="","",CNGE_2026_M3_Secc1!D657)))</f>
        <v/>
      </c>
      <c r="E37" s="793"/>
      <c r="F37" s="793"/>
      <c r="G37" s="794"/>
      <c r="H37" s="570" t="str">
        <f>IF($AW$13=1,"",IF(CNGE_2026_M3_Secc1!$AH$627=CNGE_2026_M3_Secc1!$AJ$627,"",IF(CNGE_2026_M3_Secc1!I657="","",CNGE_2026_M3_Secc1!I657)))</f>
        <v/>
      </c>
      <c r="I37" s="572"/>
      <c r="J37" s="830"/>
      <c r="K37" s="562"/>
      <c r="L37" s="831"/>
      <c r="M37" s="570" t="str">
        <f>IFERROR(VLOOKUP(O37,Presentación!$AL$8:$AM$586,2,FALSE),"")</f>
        <v/>
      </c>
      <c r="N37" s="572"/>
      <c r="O37" s="763"/>
      <c r="P37" s="764"/>
      <c r="Q37" s="765"/>
      <c r="R37" s="763"/>
      <c r="S37" s="764"/>
      <c r="T37" s="765"/>
      <c r="U37" s="830"/>
      <c r="V37" s="562"/>
      <c r="W37" s="831"/>
      <c r="X37" s="85" t="s">
        <v>529</v>
      </c>
      <c r="Y37" s="830"/>
      <c r="Z37" s="562"/>
      <c r="AA37" s="831"/>
      <c r="AB37" s="830"/>
      <c r="AC37" s="562"/>
      <c r="AD37" s="831"/>
      <c r="AE37" s="830"/>
      <c r="AF37" s="562"/>
      <c r="AG37" s="831"/>
      <c r="AH37" s="830"/>
      <c r="AI37" s="562"/>
      <c r="AJ37" s="831"/>
      <c r="AK37" s="830"/>
      <c r="AL37" s="831"/>
      <c r="AN37" s="122"/>
      <c r="AP37" s="1200">
        <f>IF(CNGE_2026_M3_Secc1!$AH$627=CNGE_2026_M3_Secc1!$AJ$627,0,IF(OR(CNGE_2026_M3_Secc1!K657="",CNGE_2026_M3_Secc1!K657=1),0,1))</f>
        <v>0</v>
      </c>
      <c r="AQ37" s="1201"/>
      <c r="AS37" s="1169">
        <f t="shared" si="12"/>
        <v>0</v>
      </c>
      <c r="AT37" s="1169"/>
      <c r="AU37" s="1169">
        <f t="shared" si="5"/>
        <v>0</v>
      </c>
      <c r="AV37" s="1169"/>
      <c r="AX37" s="699">
        <f t="shared" si="6"/>
        <v>0</v>
      </c>
      <c r="AY37" s="696"/>
      <c r="AZ37" s="699">
        <f t="shared" si="7"/>
        <v>0</v>
      </c>
      <c r="BA37" s="700"/>
      <c r="BB37" s="699">
        <f t="shared" si="8"/>
        <v>0</v>
      </c>
      <c r="BC37" s="700"/>
      <c r="BD37" s="699" t="str">
        <f t="shared" si="9"/>
        <v/>
      </c>
      <c r="BE37" s="700"/>
      <c r="BF37" s="1170" t="b">
        <f>IF(
   OR(AB37="",AB37="NS",AB37="24 hrs",AB37="00:00 - 24:00",AB37="00:00-24:00",AB37="0:00 - 24:00",AB37="0:00-24:00"),
   TRUE,
   AND(
      NOT(ISERROR(FIND(":",TRIM(AX37)))),
      ISNUMBER(VALUE(LEFT(TRIM(AX37),FIND(":",TRIM(AX37))-1))),
      ISNUMBER(VALUE(RIGHT(TRIM(AX37),LEN(TRIM(AX37))-FIND(":",TRIM(AX37))))),
      VALUE(LEFT(TRIM(AX37),FIND(":",TRIM(AX37))-1))&gt;=0,
      VALUE(LEFT(TRIM(AX37),FIND(":",TRIM(AX37))-1))&lt;=23,
      VALUE(RIGHT(TRIM(AX37),LEN(TRIM(AX37))-FIND(":",TRIM(AX37))))&gt;=0,
      VALUE(RIGHT(TRIM(AX37),LEN(TRIM(AX37))-FIND(":",TRIM(AX37))))&lt;=59,
      ISNUMBER(VALUE(TRIM(AX37))),
      VALUE(TRIM(AX37))&gt;=0,
      VALUE(TRIM(AX37))&lt;1,
      NOT(ISERROR(FIND(":",TRIM(AZ37)))),
      ISNUMBER(VALUE(LEFT(TRIM(AZ37),FIND(":",TRIM(AZ37))-1))),
      ISNUMBER(VALUE(RIGHT(TRIM(AZ37),LEN(TRIM(AZ37))-FIND(":",TRIM(AZ37))))),
      VALUE(LEFT(TRIM(AZ37),FIND(":",TRIM(AZ37))-1))&gt;=0,
      VALUE(LEFT(TRIM(AZ37),FIND(":",TRIM(AZ37))-1))&lt;=23,
      VALUE(RIGHT(TRIM(AZ37),LEN(TRIM(AZ37))-FIND(":",TRIM(AZ37))))&gt;=0,
      VALUE(RIGHT(TRIM(AZ37),LEN(TRIM(AZ37))-FIND(":",TRIM(AZ37))))&lt;=59,
      ISNUMBER(VALUE(TRIM(AZ37))),
      VALUE(TRIM(AZ37))&gt;=0,
      VALUE(TRIM(AZ37))&lt;1,
      VALUE(TRIM(AX37))&lt;VALUE(TRIM(AZ37)),
      IF(
         OR(TRIM(BB37)="",TRIM(BD37)=""),
         TRUE,
         AND(
            NOT(ISERROR(FIND(":",TRIM(BB37)))),
            ISNUMBER(VALUE(LEFT(TRIM(BB37),FIND(":",TRIM(BB37))-1))),
            ISNUMBER(VALUE(RIGHT(TRIM(BB37),LEN(TRIM(BB37))-FIND(":",TRIM(BB37))))),
            VALUE(LEFT(TRIM(BB37),FIND(":",TRIM(BB37))-1))&gt;=0,
            VALUE(LEFT(TRIM(BB37),FIND(":",TRIM(BB37))-1))&lt;=23,
            VALUE(RIGHT(TRIM(BB37),LEN(TRIM(BB37))-FIND(":",TRIM(BB37))))&gt;=0,
            VALUE(RIGHT(TRIM(BB37),LEN(TRIM(BB37))-FIND(":",TRIM(BB37))))&lt;=59,
            ISNUMBER(VALUE(TRIM(BB37))),
            VALUE(TRIM(BB37))&gt;=0,
            VALUE(TRIM(BB37))&lt;1,
            NOT(ISERROR(FIND(":",TRIM(BD37)))),
            ISNUMBER(VALUE(LEFT(TRIM(BD37),FIND(":",TRIM(BD37))-1))),
            ISNUMBER(VALUE(RIGHT(TRIM(BD37),LEN(TRIM(BD37))-FIND(":",TRIM(BD37))))),
            VALUE(LEFT(TRIM(BD37),FIND(":",TRIM(BD37))-1))&gt;=0,
            VALUE(LEFT(TRIM(BD37),FIND(":",TRIM(BD37))-1))&lt;=23,
            VALUE(RIGHT(TRIM(BD37),LEN(TRIM(BD37))-FIND(":",TRIM(BD37))))&gt;=0,
            VALUE(RIGHT(TRIM(BD37),LEN(TRIM(BD37))-FIND(":",TRIM(BD37))))&lt;=59,
            ISNUMBER(VALUE(TRIM(BD37))),
            VALUE(TRIM(BD37))&gt;=0,
            VALUE(TRIM(BD37))&lt;1,
            VALUE(TRIM(BB37))&lt;VALUE(TRIM(BD37)),
            IF(
               NOT(ISERROR(FIND("(",#REF!))),
               TRUE,
               VALUE(TRIM(AZ37))&lt;=VALUE(TRIM(BB37))
            )
         )
      )
   )
)</f>
        <v>1</v>
      </c>
      <c r="BG37" s="1171"/>
      <c r="BH37" s="560">
        <f t="shared" si="10"/>
        <v>0</v>
      </c>
      <c r="BI37" s="560"/>
      <c r="BK37" s="510">
        <f t="shared" si="0"/>
        <v>0</v>
      </c>
      <c r="BL37" s="505"/>
      <c r="BN37" s="1161">
        <f t="shared" si="1"/>
        <v>0</v>
      </c>
      <c r="BO37" s="1161"/>
      <c r="BP37" s="560">
        <f t="shared" si="2"/>
        <v>0</v>
      </c>
      <c r="BQ37" s="560"/>
      <c r="BS37" s="560" t="str">
        <f t="shared" si="3"/>
        <v/>
      </c>
      <c r="BT37" s="560"/>
      <c r="BU37" s="560">
        <f t="shared" si="4"/>
        <v>0</v>
      </c>
      <c r="BV37" s="560"/>
      <c r="CA37" s="1169">
        <f t="shared" si="11"/>
        <v>0</v>
      </c>
      <c r="CB37" s="1169"/>
    </row>
    <row r="38" spans="2:80" s="72" customFormat="1" ht="15" customHeight="1">
      <c r="B38" s="121"/>
      <c r="C38" s="86" t="s">
        <v>79</v>
      </c>
      <c r="D38" s="792" t="str">
        <f>IF($AW$13=1,"",IF(CNGE_2026_M3_Secc1!$AH$627=CNGE_2026_M3_Secc1!$AJ$627,"",IF(CNGE_2026_M3_Secc1!D658="","",CNGE_2026_M3_Secc1!D658)))</f>
        <v/>
      </c>
      <c r="E38" s="793"/>
      <c r="F38" s="793"/>
      <c r="G38" s="794"/>
      <c r="H38" s="570" t="str">
        <f>IF($AW$13=1,"",IF(CNGE_2026_M3_Secc1!$AH$627=CNGE_2026_M3_Secc1!$AJ$627,"",IF(CNGE_2026_M3_Secc1!I658="","",CNGE_2026_M3_Secc1!I658)))</f>
        <v/>
      </c>
      <c r="I38" s="572"/>
      <c r="J38" s="830"/>
      <c r="K38" s="562"/>
      <c r="L38" s="831"/>
      <c r="M38" s="570" t="str">
        <f>IFERROR(VLOOKUP(O38,Presentación!$AL$8:$AM$586,2,FALSE),"")</f>
        <v/>
      </c>
      <c r="N38" s="572"/>
      <c r="O38" s="763"/>
      <c r="P38" s="764"/>
      <c r="Q38" s="765"/>
      <c r="R38" s="763"/>
      <c r="S38" s="764"/>
      <c r="T38" s="765"/>
      <c r="U38" s="830"/>
      <c r="V38" s="562"/>
      <c r="W38" s="831"/>
      <c r="X38" s="85" t="s">
        <v>529</v>
      </c>
      <c r="Y38" s="830"/>
      <c r="Z38" s="562"/>
      <c r="AA38" s="831"/>
      <c r="AB38" s="830"/>
      <c r="AC38" s="562"/>
      <c r="AD38" s="831"/>
      <c r="AE38" s="830"/>
      <c r="AF38" s="562"/>
      <c r="AG38" s="831"/>
      <c r="AH38" s="830"/>
      <c r="AI38" s="562"/>
      <c r="AJ38" s="831"/>
      <c r="AK38" s="830"/>
      <c r="AL38" s="831"/>
      <c r="AN38" s="122"/>
      <c r="AP38" s="1200">
        <f>IF(CNGE_2026_M3_Secc1!$AH$627=CNGE_2026_M3_Secc1!$AJ$627,0,IF(OR(CNGE_2026_M3_Secc1!K658="",CNGE_2026_M3_Secc1!K658=1),0,1))</f>
        <v>0</v>
      </c>
      <c r="AQ38" s="1201"/>
      <c r="AS38" s="1169">
        <f t="shared" si="12"/>
        <v>0</v>
      </c>
      <c r="AT38" s="1169"/>
      <c r="AU38" s="1169">
        <f t="shared" si="5"/>
        <v>0</v>
      </c>
      <c r="AV38" s="1169"/>
      <c r="AX38" s="699">
        <f t="shared" si="6"/>
        <v>0</v>
      </c>
      <c r="AY38" s="696"/>
      <c r="AZ38" s="699">
        <f t="shared" si="7"/>
        <v>0</v>
      </c>
      <c r="BA38" s="700"/>
      <c r="BB38" s="699">
        <f t="shared" si="8"/>
        <v>0</v>
      </c>
      <c r="BC38" s="700"/>
      <c r="BD38" s="699" t="str">
        <f t="shared" si="9"/>
        <v/>
      </c>
      <c r="BE38" s="700"/>
      <c r="BF38" s="1170" t="b">
        <f>IF(
   OR(AB38="",AB38="NS",AB38="24 hrs",AB38="00:00 - 24:00",AB38="00:00-24:00",AB38="0:00 - 24:00",AB38="0:00-24:00"),
   TRUE,
   AND(
      NOT(ISERROR(FIND(":",TRIM(AX38)))),
      ISNUMBER(VALUE(LEFT(TRIM(AX38),FIND(":",TRIM(AX38))-1))),
      ISNUMBER(VALUE(RIGHT(TRIM(AX38),LEN(TRIM(AX38))-FIND(":",TRIM(AX38))))),
      VALUE(LEFT(TRIM(AX38),FIND(":",TRIM(AX38))-1))&gt;=0,
      VALUE(LEFT(TRIM(AX38),FIND(":",TRIM(AX38))-1))&lt;=23,
      VALUE(RIGHT(TRIM(AX38),LEN(TRIM(AX38))-FIND(":",TRIM(AX38))))&gt;=0,
      VALUE(RIGHT(TRIM(AX38),LEN(TRIM(AX38))-FIND(":",TRIM(AX38))))&lt;=59,
      ISNUMBER(VALUE(TRIM(AX38))),
      VALUE(TRIM(AX38))&gt;=0,
      VALUE(TRIM(AX38))&lt;1,
      NOT(ISERROR(FIND(":",TRIM(AZ38)))),
      ISNUMBER(VALUE(LEFT(TRIM(AZ38),FIND(":",TRIM(AZ38))-1))),
      ISNUMBER(VALUE(RIGHT(TRIM(AZ38),LEN(TRIM(AZ38))-FIND(":",TRIM(AZ38))))),
      VALUE(LEFT(TRIM(AZ38),FIND(":",TRIM(AZ38))-1))&gt;=0,
      VALUE(LEFT(TRIM(AZ38),FIND(":",TRIM(AZ38))-1))&lt;=23,
      VALUE(RIGHT(TRIM(AZ38),LEN(TRIM(AZ38))-FIND(":",TRIM(AZ38))))&gt;=0,
      VALUE(RIGHT(TRIM(AZ38),LEN(TRIM(AZ38))-FIND(":",TRIM(AZ38))))&lt;=59,
      ISNUMBER(VALUE(TRIM(AZ38))),
      VALUE(TRIM(AZ38))&gt;=0,
      VALUE(TRIM(AZ38))&lt;1,
      VALUE(TRIM(AX38))&lt;VALUE(TRIM(AZ38)),
      IF(
         OR(TRIM(BB38)="",TRIM(BD38)=""),
         TRUE,
         AND(
            NOT(ISERROR(FIND(":",TRIM(BB38)))),
            ISNUMBER(VALUE(LEFT(TRIM(BB38),FIND(":",TRIM(BB38))-1))),
            ISNUMBER(VALUE(RIGHT(TRIM(BB38),LEN(TRIM(BB38))-FIND(":",TRIM(BB38))))),
            VALUE(LEFT(TRIM(BB38),FIND(":",TRIM(BB38))-1))&gt;=0,
            VALUE(LEFT(TRIM(BB38),FIND(":",TRIM(BB38))-1))&lt;=23,
            VALUE(RIGHT(TRIM(BB38),LEN(TRIM(BB38))-FIND(":",TRIM(BB38))))&gt;=0,
            VALUE(RIGHT(TRIM(BB38),LEN(TRIM(BB38))-FIND(":",TRIM(BB38))))&lt;=59,
            ISNUMBER(VALUE(TRIM(BB38))),
            VALUE(TRIM(BB38))&gt;=0,
            VALUE(TRIM(BB38))&lt;1,
            NOT(ISERROR(FIND(":",TRIM(BD38)))),
            ISNUMBER(VALUE(LEFT(TRIM(BD38),FIND(":",TRIM(BD38))-1))),
            ISNUMBER(VALUE(RIGHT(TRIM(BD38),LEN(TRIM(BD38))-FIND(":",TRIM(BD38))))),
            VALUE(LEFT(TRIM(BD38),FIND(":",TRIM(BD38))-1))&gt;=0,
            VALUE(LEFT(TRIM(BD38),FIND(":",TRIM(BD38))-1))&lt;=23,
            VALUE(RIGHT(TRIM(BD38),LEN(TRIM(BD38))-FIND(":",TRIM(BD38))))&gt;=0,
            VALUE(RIGHT(TRIM(BD38),LEN(TRIM(BD38))-FIND(":",TRIM(BD38))))&lt;=59,
            ISNUMBER(VALUE(TRIM(BD38))),
            VALUE(TRIM(BD38))&gt;=0,
            VALUE(TRIM(BD38))&lt;1,
            VALUE(TRIM(BB38))&lt;VALUE(TRIM(BD38)),
            IF(
               NOT(ISERROR(FIND("(",#REF!))),
               TRUE,
               VALUE(TRIM(AZ38))&lt;=VALUE(TRIM(BB38))
            )
         )
      )
   )
)</f>
        <v>1</v>
      </c>
      <c r="BG38" s="1171"/>
      <c r="BH38" s="560">
        <f t="shared" si="10"/>
        <v>0</v>
      </c>
      <c r="BI38" s="560"/>
      <c r="BK38" s="510">
        <f t="shared" si="0"/>
        <v>0</v>
      </c>
      <c r="BL38" s="505"/>
      <c r="BN38" s="1161">
        <f t="shared" si="1"/>
        <v>0</v>
      </c>
      <c r="BO38" s="1161"/>
      <c r="BP38" s="560">
        <f t="shared" si="2"/>
        <v>0</v>
      </c>
      <c r="BQ38" s="560"/>
      <c r="BS38" s="560" t="str">
        <f t="shared" si="3"/>
        <v/>
      </c>
      <c r="BT38" s="560"/>
      <c r="BU38" s="560">
        <f t="shared" si="4"/>
        <v>0</v>
      </c>
      <c r="BV38" s="560"/>
      <c r="CA38" s="1169">
        <f t="shared" si="11"/>
        <v>0</v>
      </c>
      <c r="CB38" s="1169"/>
    </row>
    <row r="39" spans="2:80" s="72" customFormat="1" ht="15" customHeight="1">
      <c r="B39" s="121"/>
      <c r="C39" s="86" t="s">
        <v>80</v>
      </c>
      <c r="D39" s="792" t="str">
        <f>IF($AW$13=1,"",IF(CNGE_2026_M3_Secc1!$AH$627=CNGE_2026_M3_Secc1!$AJ$627,"",IF(CNGE_2026_M3_Secc1!D659="","",CNGE_2026_M3_Secc1!D659)))</f>
        <v/>
      </c>
      <c r="E39" s="793"/>
      <c r="F39" s="793"/>
      <c r="G39" s="794"/>
      <c r="H39" s="570" t="str">
        <f>IF($AW$13=1,"",IF(CNGE_2026_M3_Secc1!$AH$627=CNGE_2026_M3_Secc1!$AJ$627,"",IF(CNGE_2026_M3_Secc1!I659="","",CNGE_2026_M3_Secc1!I659)))</f>
        <v/>
      </c>
      <c r="I39" s="572"/>
      <c r="J39" s="830"/>
      <c r="K39" s="562"/>
      <c r="L39" s="831"/>
      <c r="M39" s="570" t="str">
        <f>IFERROR(VLOOKUP(O39,Presentación!$AL$8:$AM$586,2,FALSE),"")</f>
        <v/>
      </c>
      <c r="N39" s="572"/>
      <c r="O39" s="763"/>
      <c r="P39" s="764"/>
      <c r="Q39" s="765"/>
      <c r="R39" s="763"/>
      <c r="S39" s="764"/>
      <c r="T39" s="765"/>
      <c r="U39" s="830"/>
      <c r="V39" s="562"/>
      <c r="W39" s="831"/>
      <c r="X39" s="85" t="s">
        <v>529</v>
      </c>
      <c r="Y39" s="830"/>
      <c r="Z39" s="562"/>
      <c r="AA39" s="831"/>
      <c r="AB39" s="830"/>
      <c r="AC39" s="562"/>
      <c r="AD39" s="831"/>
      <c r="AE39" s="830"/>
      <c r="AF39" s="562"/>
      <c r="AG39" s="831"/>
      <c r="AH39" s="830"/>
      <c r="AI39" s="562"/>
      <c r="AJ39" s="831"/>
      <c r="AK39" s="830"/>
      <c r="AL39" s="831"/>
      <c r="AN39" s="122"/>
      <c r="AP39" s="1200">
        <f>IF(CNGE_2026_M3_Secc1!$AH$627=CNGE_2026_M3_Secc1!$AJ$627,0,IF(OR(CNGE_2026_M3_Secc1!K659="",CNGE_2026_M3_Secc1!K659=1),0,1))</f>
        <v>0</v>
      </c>
      <c r="AQ39" s="1201"/>
      <c r="AS39" s="1169">
        <f t="shared" si="12"/>
        <v>0</v>
      </c>
      <c r="AT39" s="1169"/>
      <c r="AU39" s="1169">
        <f t="shared" si="5"/>
        <v>0</v>
      </c>
      <c r="AV39" s="1169"/>
      <c r="AX39" s="699">
        <f t="shared" si="6"/>
        <v>0</v>
      </c>
      <c r="AY39" s="696"/>
      <c r="AZ39" s="699">
        <f t="shared" si="7"/>
        <v>0</v>
      </c>
      <c r="BA39" s="700"/>
      <c r="BB39" s="699">
        <f t="shared" si="8"/>
        <v>0</v>
      </c>
      <c r="BC39" s="700"/>
      <c r="BD39" s="699" t="str">
        <f t="shared" si="9"/>
        <v/>
      </c>
      <c r="BE39" s="700"/>
      <c r="BF39" s="1170" t="b">
        <f>IF(
   OR(AB39="",AB39="NS",AB39="24 hrs",AB39="00:00 - 24:00",AB39="00:00-24:00",AB39="0:00 - 24:00",AB39="0:00-24:00"),
   TRUE,
   AND(
      NOT(ISERROR(FIND(":",TRIM(AX39)))),
      ISNUMBER(VALUE(LEFT(TRIM(AX39),FIND(":",TRIM(AX39))-1))),
      ISNUMBER(VALUE(RIGHT(TRIM(AX39),LEN(TRIM(AX39))-FIND(":",TRIM(AX39))))),
      VALUE(LEFT(TRIM(AX39),FIND(":",TRIM(AX39))-1))&gt;=0,
      VALUE(LEFT(TRIM(AX39),FIND(":",TRIM(AX39))-1))&lt;=23,
      VALUE(RIGHT(TRIM(AX39),LEN(TRIM(AX39))-FIND(":",TRIM(AX39))))&gt;=0,
      VALUE(RIGHT(TRIM(AX39),LEN(TRIM(AX39))-FIND(":",TRIM(AX39))))&lt;=59,
      ISNUMBER(VALUE(TRIM(AX39))),
      VALUE(TRIM(AX39))&gt;=0,
      VALUE(TRIM(AX39))&lt;1,
      NOT(ISERROR(FIND(":",TRIM(AZ39)))),
      ISNUMBER(VALUE(LEFT(TRIM(AZ39),FIND(":",TRIM(AZ39))-1))),
      ISNUMBER(VALUE(RIGHT(TRIM(AZ39),LEN(TRIM(AZ39))-FIND(":",TRIM(AZ39))))),
      VALUE(LEFT(TRIM(AZ39),FIND(":",TRIM(AZ39))-1))&gt;=0,
      VALUE(LEFT(TRIM(AZ39),FIND(":",TRIM(AZ39))-1))&lt;=23,
      VALUE(RIGHT(TRIM(AZ39),LEN(TRIM(AZ39))-FIND(":",TRIM(AZ39))))&gt;=0,
      VALUE(RIGHT(TRIM(AZ39),LEN(TRIM(AZ39))-FIND(":",TRIM(AZ39))))&lt;=59,
      ISNUMBER(VALUE(TRIM(AZ39))),
      VALUE(TRIM(AZ39))&gt;=0,
      VALUE(TRIM(AZ39))&lt;1,
      VALUE(TRIM(AX39))&lt;VALUE(TRIM(AZ39)),
      IF(
         OR(TRIM(BB39)="",TRIM(BD39)=""),
         TRUE,
         AND(
            NOT(ISERROR(FIND(":",TRIM(BB39)))),
            ISNUMBER(VALUE(LEFT(TRIM(BB39),FIND(":",TRIM(BB39))-1))),
            ISNUMBER(VALUE(RIGHT(TRIM(BB39),LEN(TRIM(BB39))-FIND(":",TRIM(BB39))))),
            VALUE(LEFT(TRIM(BB39),FIND(":",TRIM(BB39))-1))&gt;=0,
            VALUE(LEFT(TRIM(BB39),FIND(":",TRIM(BB39))-1))&lt;=23,
            VALUE(RIGHT(TRIM(BB39),LEN(TRIM(BB39))-FIND(":",TRIM(BB39))))&gt;=0,
            VALUE(RIGHT(TRIM(BB39),LEN(TRIM(BB39))-FIND(":",TRIM(BB39))))&lt;=59,
            ISNUMBER(VALUE(TRIM(BB39))),
            VALUE(TRIM(BB39))&gt;=0,
            VALUE(TRIM(BB39))&lt;1,
            NOT(ISERROR(FIND(":",TRIM(BD39)))),
            ISNUMBER(VALUE(LEFT(TRIM(BD39),FIND(":",TRIM(BD39))-1))),
            ISNUMBER(VALUE(RIGHT(TRIM(BD39),LEN(TRIM(BD39))-FIND(":",TRIM(BD39))))),
            VALUE(LEFT(TRIM(BD39),FIND(":",TRIM(BD39))-1))&gt;=0,
            VALUE(LEFT(TRIM(BD39),FIND(":",TRIM(BD39))-1))&lt;=23,
            VALUE(RIGHT(TRIM(BD39),LEN(TRIM(BD39))-FIND(":",TRIM(BD39))))&gt;=0,
            VALUE(RIGHT(TRIM(BD39),LEN(TRIM(BD39))-FIND(":",TRIM(BD39))))&lt;=59,
            ISNUMBER(VALUE(TRIM(BD39))),
            VALUE(TRIM(BD39))&gt;=0,
            VALUE(TRIM(BD39))&lt;1,
            VALUE(TRIM(BB39))&lt;VALUE(TRIM(BD39)),
            IF(
               NOT(ISERROR(FIND("(",#REF!))),
               TRUE,
               VALUE(TRIM(AZ39))&lt;=VALUE(TRIM(BB39))
            )
         )
      )
   )
)</f>
        <v>1</v>
      </c>
      <c r="BG39" s="1171"/>
      <c r="BH39" s="560">
        <f t="shared" si="10"/>
        <v>0</v>
      </c>
      <c r="BI39" s="560"/>
      <c r="BK39" s="510">
        <f t="shared" si="0"/>
        <v>0</v>
      </c>
      <c r="BL39" s="505"/>
      <c r="BN39" s="1161">
        <f t="shared" si="1"/>
        <v>0</v>
      </c>
      <c r="BO39" s="1161"/>
      <c r="BP39" s="560">
        <f t="shared" si="2"/>
        <v>0</v>
      </c>
      <c r="BQ39" s="560"/>
      <c r="BS39" s="560" t="str">
        <f t="shared" si="3"/>
        <v/>
      </c>
      <c r="BT39" s="560"/>
      <c r="BU39" s="560">
        <f t="shared" si="4"/>
        <v>0</v>
      </c>
      <c r="BV39" s="560"/>
      <c r="CA39" s="1169">
        <f t="shared" si="11"/>
        <v>0</v>
      </c>
      <c r="CB39" s="1169"/>
    </row>
    <row r="40" spans="2:80" s="72" customFormat="1" ht="15" customHeight="1">
      <c r="B40" s="121"/>
      <c r="C40" s="86" t="s">
        <v>81</v>
      </c>
      <c r="D40" s="792" t="str">
        <f>IF($AW$13=1,"",IF(CNGE_2026_M3_Secc1!$AH$627=CNGE_2026_M3_Secc1!$AJ$627,"",IF(CNGE_2026_M3_Secc1!D660="","",CNGE_2026_M3_Secc1!D660)))</f>
        <v/>
      </c>
      <c r="E40" s="793"/>
      <c r="F40" s="793"/>
      <c r="G40" s="794"/>
      <c r="H40" s="570" t="str">
        <f>IF($AW$13=1,"",IF(CNGE_2026_M3_Secc1!$AH$627=CNGE_2026_M3_Secc1!$AJ$627,"",IF(CNGE_2026_M3_Secc1!I660="","",CNGE_2026_M3_Secc1!I660)))</f>
        <v/>
      </c>
      <c r="I40" s="572"/>
      <c r="J40" s="830"/>
      <c r="K40" s="562"/>
      <c r="L40" s="831"/>
      <c r="M40" s="570" t="str">
        <f>IFERROR(VLOOKUP(O40,Presentación!$AL$8:$AM$586,2,FALSE),"")</f>
        <v/>
      </c>
      <c r="N40" s="572"/>
      <c r="O40" s="763"/>
      <c r="P40" s="764"/>
      <c r="Q40" s="765"/>
      <c r="R40" s="763"/>
      <c r="S40" s="764"/>
      <c r="T40" s="765"/>
      <c r="U40" s="830"/>
      <c r="V40" s="562"/>
      <c r="W40" s="831"/>
      <c r="X40" s="85" t="s">
        <v>529</v>
      </c>
      <c r="Y40" s="830"/>
      <c r="Z40" s="562"/>
      <c r="AA40" s="831"/>
      <c r="AB40" s="830"/>
      <c r="AC40" s="562"/>
      <c r="AD40" s="831"/>
      <c r="AE40" s="830"/>
      <c r="AF40" s="562"/>
      <c r="AG40" s="831"/>
      <c r="AH40" s="830"/>
      <c r="AI40" s="562"/>
      <c r="AJ40" s="831"/>
      <c r="AK40" s="830"/>
      <c r="AL40" s="831"/>
      <c r="AN40" s="122"/>
      <c r="AP40" s="1200">
        <f>IF(CNGE_2026_M3_Secc1!$AH$627=CNGE_2026_M3_Secc1!$AJ$627,0,IF(OR(CNGE_2026_M3_Secc1!K660="",CNGE_2026_M3_Secc1!K660=1),0,1))</f>
        <v>0</v>
      </c>
      <c r="AQ40" s="1201"/>
      <c r="AS40" s="1169">
        <f t="shared" si="12"/>
        <v>0</v>
      </c>
      <c r="AT40" s="1169"/>
      <c r="AU40" s="1169">
        <f t="shared" si="5"/>
        <v>0</v>
      </c>
      <c r="AV40" s="1169"/>
      <c r="AX40" s="699">
        <f t="shared" si="6"/>
        <v>0</v>
      </c>
      <c r="AY40" s="696"/>
      <c r="AZ40" s="699">
        <f t="shared" si="7"/>
        <v>0</v>
      </c>
      <c r="BA40" s="700"/>
      <c r="BB40" s="699">
        <f t="shared" si="8"/>
        <v>0</v>
      </c>
      <c r="BC40" s="700"/>
      <c r="BD40" s="699" t="str">
        <f t="shared" si="9"/>
        <v/>
      </c>
      <c r="BE40" s="700"/>
      <c r="BF40" s="1170" t="b">
        <f>IF(
   OR(AB40="",AB40="NS",AB40="24 hrs",AB40="00:00 - 24:00",AB40="00:00-24:00",AB40="0:00 - 24:00",AB40="0:00-24:00"),
   TRUE,
   AND(
      NOT(ISERROR(FIND(":",TRIM(AX40)))),
      ISNUMBER(VALUE(LEFT(TRIM(AX40),FIND(":",TRIM(AX40))-1))),
      ISNUMBER(VALUE(RIGHT(TRIM(AX40),LEN(TRIM(AX40))-FIND(":",TRIM(AX40))))),
      VALUE(LEFT(TRIM(AX40),FIND(":",TRIM(AX40))-1))&gt;=0,
      VALUE(LEFT(TRIM(AX40),FIND(":",TRIM(AX40))-1))&lt;=23,
      VALUE(RIGHT(TRIM(AX40),LEN(TRIM(AX40))-FIND(":",TRIM(AX40))))&gt;=0,
      VALUE(RIGHT(TRIM(AX40),LEN(TRIM(AX40))-FIND(":",TRIM(AX40))))&lt;=59,
      ISNUMBER(VALUE(TRIM(AX40))),
      VALUE(TRIM(AX40))&gt;=0,
      VALUE(TRIM(AX40))&lt;1,
      NOT(ISERROR(FIND(":",TRIM(AZ40)))),
      ISNUMBER(VALUE(LEFT(TRIM(AZ40),FIND(":",TRIM(AZ40))-1))),
      ISNUMBER(VALUE(RIGHT(TRIM(AZ40),LEN(TRIM(AZ40))-FIND(":",TRIM(AZ40))))),
      VALUE(LEFT(TRIM(AZ40),FIND(":",TRIM(AZ40))-1))&gt;=0,
      VALUE(LEFT(TRIM(AZ40),FIND(":",TRIM(AZ40))-1))&lt;=23,
      VALUE(RIGHT(TRIM(AZ40),LEN(TRIM(AZ40))-FIND(":",TRIM(AZ40))))&gt;=0,
      VALUE(RIGHT(TRIM(AZ40),LEN(TRIM(AZ40))-FIND(":",TRIM(AZ40))))&lt;=59,
      ISNUMBER(VALUE(TRIM(AZ40))),
      VALUE(TRIM(AZ40))&gt;=0,
      VALUE(TRIM(AZ40))&lt;1,
      VALUE(TRIM(AX40))&lt;VALUE(TRIM(AZ40)),
      IF(
         OR(TRIM(BB40)="",TRIM(BD40)=""),
         TRUE,
         AND(
            NOT(ISERROR(FIND(":",TRIM(BB40)))),
            ISNUMBER(VALUE(LEFT(TRIM(BB40),FIND(":",TRIM(BB40))-1))),
            ISNUMBER(VALUE(RIGHT(TRIM(BB40),LEN(TRIM(BB40))-FIND(":",TRIM(BB40))))),
            VALUE(LEFT(TRIM(BB40),FIND(":",TRIM(BB40))-1))&gt;=0,
            VALUE(LEFT(TRIM(BB40),FIND(":",TRIM(BB40))-1))&lt;=23,
            VALUE(RIGHT(TRIM(BB40),LEN(TRIM(BB40))-FIND(":",TRIM(BB40))))&gt;=0,
            VALUE(RIGHT(TRIM(BB40),LEN(TRIM(BB40))-FIND(":",TRIM(BB40))))&lt;=59,
            ISNUMBER(VALUE(TRIM(BB40))),
            VALUE(TRIM(BB40))&gt;=0,
            VALUE(TRIM(BB40))&lt;1,
            NOT(ISERROR(FIND(":",TRIM(BD40)))),
            ISNUMBER(VALUE(LEFT(TRIM(BD40),FIND(":",TRIM(BD40))-1))),
            ISNUMBER(VALUE(RIGHT(TRIM(BD40),LEN(TRIM(BD40))-FIND(":",TRIM(BD40))))),
            VALUE(LEFT(TRIM(BD40),FIND(":",TRIM(BD40))-1))&gt;=0,
            VALUE(LEFT(TRIM(BD40),FIND(":",TRIM(BD40))-1))&lt;=23,
            VALUE(RIGHT(TRIM(BD40),LEN(TRIM(BD40))-FIND(":",TRIM(BD40))))&gt;=0,
            VALUE(RIGHT(TRIM(BD40),LEN(TRIM(BD40))-FIND(":",TRIM(BD40))))&lt;=59,
            ISNUMBER(VALUE(TRIM(BD40))),
            VALUE(TRIM(BD40))&gt;=0,
            VALUE(TRIM(BD40))&lt;1,
            VALUE(TRIM(BB40))&lt;VALUE(TRIM(BD40)),
            IF(
               NOT(ISERROR(FIND("(",#REF!))),
               TRUE,
               VALUE(TRIM(AZ40))&lt;=VALUE(TRIM(BB40))
            )
         )
      )
   )
)</f>
        <v>1</v>
      </c>
      <c r="BG40" s="1171"/>
      <c r="BH40" s="560">
        <f t="shared" si="10"/>
        <v>0</v>
      </c>
      <c r="BI40" s="560"/>
      <c r="BK40" s="510">
        <f t="shared" si="0"/>
        <v>0</v>
      </c>
      <c r="BL40" s="505"/>
      <c r="BN40" s="1161">
        <f t="shared" si="1"/>
        <v>0</v>
      </c>
      <c r="BO40" s="1161"/>
      <c r="BP40" s="560">
        <f t="shared" si="2"/>
        <v>0</v>
      </c>
      <c r="BQ40" s="560"/>
      <c r="BS40" s="560" t="str">
        <f t="shared" si="3"/>
        <v/>
      </c>
      <c r="BT40" s="560"/>
      <c r="BU40" s="560">
        <f t="shared" si="4"/>
        <v>0</v>
      </c>
      <c r="BV40" s="560"/>
      <c r="CA40" s="1169">
        <f t="shared" si="11"/>
        <v>0</v>
      </c>
      <c r="CB40" s="1169"/>
    </row>
    <row r="41" spans="2:80" s="72" customFormat="1" ht="15" customHeight="1">
      <c r="B41" s="121"/>
      <c r="C41" s="86" t="s">
        <v>82</v>
      </c>
      <c r="D41" s="792" t="str">
        <f>IF($AW$13=1,"",IF(CNGE_2026_M3_Secc1!$AH$627=CNGE_2026_M3_Secc1!$AJ$627,"",IF(CNGE_2026_M3_Secc1!D661="","",CNGE_2026_M3_Secc1!D661)))</f>
        <v/>
      </c>
      <c r="E41" s="793"/>
      <c r="F41" s="793"/>
      <c r="G41" s="794"/>
      <c r="H41" s="570" t="str">
        <f>IF($AW$13=1,"",IF(CNGE_2026_M3_Secc1!$AH$627=CNGE_2026_M3_Secc1!$AJ$627,"",IF(CNGE_2026_M3_Secc1!I661="","",CNGE_2026_M3_Secc1!I661)))</f>
        <v/>
      </c>
      <c r="I41" s="572"/>
      <c r="J41" s="830"/>
      <c r="K41" s="562"/>
      <c r="L41" s="831"/>
      <c r="M41" s="570" t="str">
        <f>IFERROR(VLOOKUP(O41,Presentación!$AL$8:$AM$586,2,FALSE),"")</f>
        <v/>
      </c>
      <c r="N41" s="572"/>
      <c r="O41" s="763"/>
      <c r="P41" s="764"/>
      <c r="Q41" s="765"/>
      <c r="R41" s="763"/>
      <c r="S41" s="764"/>
      <c r="T41" s="765"/>
      <c r="U41" s="830"/>
      <c r="V41" s="562"/>
      <c r="W41" s="831"/>
      <c r="X41" s="85" t="s">
        <v>529</v>
      </c>
      <c r="Y41" s="830"/>
      <c r="Z41" s="562"/>
      <c r="AA41" s="831"/>
      <c r="AB41" s="830"/>
      <c r="AC41" s="562"/>
      <c r="AD41" s="831"/>
      <c r="AE41" s="830"/>
      <c r="AF41" s="562"/>
      <c r="AG41" s="831"/>
      <c r="AH41" s="830"/>
      <c r="AI41" s="562"/>
      <c r="AJ41" s="831"/>
      <c r="AK41" s="830"/>
      <c r="AL41" s="831"/>
      <c r="AN41" s="122"/>
      <c r="AP41" s="1200">
        <f>IF(CNGE_2026_M3_Secc1!$AH$627=CNGE_2026_M3_Secc1!$AJ$627,0,IF(OR(CNGE_2026_M3_Secc1!K661="",CNGE_2026_M3_Secc1!K661=1),0,1))</f>
        <v>0</v>
      </c>
      <c r="AQ41" s="1201"/>
      <c r="AS41" s="1169">
        <f t="shared" si="12"/>
        <v>0</v>
      </c>
      <c r="AT41" s="1169"/>
      <c r="AU41" s="1169">
        <f t="shared" si="5"/>
        <v>0</v>
      </c>
      <c r="AV41" s="1169"/>
      <c r="AX41" s="699">
        <f t="shared" si="6"/>
        <v>0</v>
      </c>
      <c r="AY41" s="696"/>
      <c r="AZ41" s="699">
        <f t="shared" si="7"/>
        <v>0</v>
      </c>
      <c r="BA41" s="700"/>
      <c r="BB41" s="699">
        <f t="shared" si="8"/>
        <v>0</v>
      </c>
      <c r="BC41" s="700"/>
      <c r="BD41" s="699" t="str">
        <f t="shared" si="9"/>
        <v/>
      </c>
      <c r="BE41" s="700"/>
      <c r="BF41" s="1170" t="b">
        <f>IF(
   OR(AB41="",AB41="NS",AB41="24 hrs",AB41="00:00 - 24:00",AB41="00:00-24:00",AB41="0:00 - 24:00",AB41="0:00-24:00"),
   TRUE,
   AND(
      NOT(ISERROR(FIND(":",TRIM(AX41)))),
      ISNUMBER(VALUE(LEFT(TRIM(AX41),FIND(":",TRIM(AX41))-1))),
      ISNUMBER(VALUE(RIGHT(TRIM(AX41),LEN(TRIM(AX41))-FIND(":",TRIM(AX41))))),
      VALUE(LEFT(TRIM(AX41),FIND(":",TRIM(AX41))-1))&gt;=0,
      VALUE(LEFT(TRIM(AX41),FIND(":",TRIM(AX41))-1))&lt;=23,
      VALUE(RIGHT(TRIM(AX41),LEN(TRIM(AX41))-FIND(":",TRIM(AX41))))&gt;=0,
      VALUE(RIGHT(TRIM(AX41),LEN(TRIM(AX41))-FIND(":",TRIM(AX41))))&lt;=59,
      ISNUMBER(VALUE(TRIM(AX41))),
      VALUE(TRIM(AX41))&gt;=0,
      VALUE(TRIM(AX41))&lt;1,
      NOT(ISERROR(FIND(":",TRIM(AZ41)))),
      ISNUMBER(VALUE(LEFT(TRIM(AZ41),FIND(":",TRIM(AZ41))-1))),
      ISNUMBER(VALUE(RIGHT(TRIM(AZ41),LEN(TRIM(AZ41))-FIND(":",TRIM(AZ41))))),
      VALUE(LEFT(TRIM(AZ41),FIND(":",TRIM(AZ41))-1))&gt;=0,
      VALUE(LEFT(TRIM(AZ41),FIND(":",TRIM(AZ41))-1))&lt;=23,
      VALUE(RIGHT(TRIM(AZ41),LEN(TRIM(AZ41))-FIND(":",TRIM(AZ41))))&gt;=0,
      VALUE(RIGHT(TRIM(AZ41),LEN(TRIM(AZ41))-FIND(":",TRIM(AZ41))))&lt;=59,
      ISNUMBER(VALUE(TRIM(AZ41))),
      VALUE(TRIM(AZ41))&gt;=0,
      VALUE(TRIM(AZ41))&lt;1,
      VALUE(TRIM(AX41))&lt;VALUE(TRIM(AZ41)),
      IF(
         OR(TRIM(BB41)="",TRIM(BD41)=""),
         TRUE,
         AND(
            NOT(ISERROR(FIND(":",TRIM(BB41)))),
            ISNUMBER(VALUE(LEFT(TRIM(BB41),FIND(":",TRIM(BB41))-1))),
            ISNUMBER(VALUE(RIGHT(TRIM(BB41),LEN(TRIM(BB41))-FIND(":",TRIM(BB41))))),
            VALUE(LEFT(TRIM(BB41),FIND(":",TRIM(BB41))-1))&gt;=0,
            VALUE(LEFT(TRIM(BB41),FIND(":",TRIM(BB41))-1))&lt;=23,
            VALUE(RIGHT(TRIM(BB41),LEN(TRIM(BB41))-FIND(":",TRIM(BB41))))&gt;=0,
            VALUE(RIGHT(TRIM(BB41),LEN(TRIM(BB41))-FIND(":",TRIM(BB41))))&lt;=59,
            ISNUMBER(VALUE(TRIM(BB41))),
            VALUE(TRIM(BB41))&gt;=0,
            VALUE(TRIM(BB41))&lt;1,
            NOT(ISERROR(FIND(":",TRIM(BD41)))),
            ISNUMBER(VALUE(LEFT(TRIM(BD41),FIND(":",TRIM(BD41))-1))),
            ISNUMBER(VALUE(RIGHT(TRIM(BD41),LEN(TRIM(BD41))-FIND(":",TRIM(BD41))))),
            VALUE(LEFT(TRIM(BD41),FIND(":",TRIM(BD41))-1))&gt;=0,
            VALUE(LEFT(TRIM(BD41),FIND(":",TRIM(BD41))-1))&lt;=23,
            VALUE(RIGHT(TRIM(BD41),LEN(TRIM(BD41))-FIND(":",TRIM(BD41))))&gt;=0,
            VALUE(RIGHT(TRIM(BD41),LEN(TRIM(BD41))-FIND(":",TRIM(BD41))))&lt;=59,
            ISNUMBER(VALUE(TRIM(BD41))),
            VALUE(TRIM(BD41))&gt;=0,
            VALUE(TRIM(BD41))&lt;1,
            VALUE(TRIM(BB41))&lt;VALUE(TRIM(BD41)),
            IF(
               NOT(ISERROR(FIND("(",#REF!))),
               TRUE,
               VALUE(TRIM(AZ41))&lt;=VALUE(TRIM(BB41))
            )
         )
      )
   )
)</f>
        <v>1</v>
      </c>
      <c r="BG41" s="1171"/>
      <c r="BH41" s="560">
        <f t="shared" si="10"/>
        <v>0</v>
      </c>
      <c r="BI41" s="560"/>
      <c r="BK41" s="510">
        <f t="shared" si="0"/>
        <v>0</v>
      </c>
      <c r="BL41" s="505"/>
      <c r="BN41" s="1161">
        <f t="shared" si="1"/>
        <v>0</v>
      </c>
      <c r="BO41" s="1161"/>
      <c r="BP41" s="560">
        <f t="shared" si="2"/>
        <v>0</v>
      </c>
      <c r="BQ41" s="560"/>
      <c r="BS41" s="560" t="str">
        <f t="shared" si="3"/>
        <v/>
      </c>
      <c r="BT41" s="560"/>
      <c r="BU41" s="560">
        <f t="shared" si="4"/>
        <v>0</v>
      </c>
      <c r="BV41" s="560"/>
      <c r="CA41" s="1169">
        <f t="shared" si="11"/>
        <v>0</v>
      </c>
      <c r="CB41" s="1169"/>
    </row>
    <row r="42" spans="2:80" s="72" customFormat="1" ht="15" customHeight="1">
      <c r="B42" s="121"/>
      <c r="C42" s="86" t="s">
        <v>83</v>
      </c>
      <c r="D42" s="792" t="str">
        <f>IF($AW$13=1,"",IF(CNGE_2026_M3_Secc1!$AH$627=CNGE_2026_M3_Secc1!$AJ$627,"",IF(CNGE_2026_M3_Secc1!D662="","",CNGE_2026_M3_Secc1!D662)))</f>
        <v/>
      </c>
      <c r="E42" s="793"/>
      <c r="F42" s="793"/>
      <c r="G42" s="794"/>
      <c r="H42" s="570" t="str">
        <f>IF($AW$13=1,"",IF(CNGE_2026_M3_Secc1!$AH$627=CNGE_2026_M3_Secc1!$AJ$627,"",IF(CNGE_2026_M3_Secc1!I662="","",CNGE_2026_M3_Secc1!I662)))</f>
        <v/>
      </c>
      <c r="I42" s="572"/>
      <c r="J42" s="830"/>
      <c r="K42" s="562"/>
      <c r="L42" s="831"/>
      <c r="M42" s="570" t="str">
        <f>IFERROR(VLOOKUP(O42,Presentación!$AL$8:$AM$586,2,FALSE),"")</f>
        <v/>
      </c>
      <c r="N42" s="572"/>
      <c r="O42" s="763"/>
      <c r="P42" s="764"/>
      <c r="Q42" s="765"/>
      <c r="R42" s="763"/>
      <c r="S42" s="764"/>
      <c r="T42" s="765"/>
      <c r="U42" s="830"/>
      <c r="V42" s="562"/>
      <c r="W42" s="831"/>
      <c r="X42" s="85" t="s">
        <v>529</v>
      </c>
      <c r="Y42" s="830"/>
      <c r="Z42" s="562"/>
      <c r="AA42" s="831"/>
      <c r="AB42" s="830"/>
      <c r="AC42" s="562"/>
      <c r="AD42" s="831"/>
      <c r="AE42" s="830"/>
      <c r="AF42" s="562"/>
      <c r="AG42" s="831"/>
      <c r="AH42" s="830"/>
      <c r="AI42" s="562"/>
      <c r="AJ42" s="831"/>
      <c r="AK42" s="830"/>
      <c r="AL42" s="831"/>
      <c r="AN42" s="122"/>
      <c r="AP42" s="1200">
        <f>IF(CNGE_2026_M3_Secc1!$AH$627=CNGE_2026_M3_Secc1!$AJ$627,0,IF(OR(CNGE_2026_M3_Secc1!K662="",CNGE_2026_M3_Secc1!K662=1),0,1))</f>
        <v>0</v>
      </c>
      <c r="AQ42" s="1201"/>
      <c r="AS42" s="1169">
        <f t="shared" si="12"/>
        <v>0</v>
      </c>
      <c r="AT42" s="1169"/>
      <c r="AU42" s="1169">
        <f t="shared" si="5"/>
        <v>0</v>
      </c>
      <c r="AV42" s="1169"/>
      <c r="AX42" s="699">
        <f t="shared" si="6"/>
        <v>0</v>
      </c>
      <c r="AY42" s="696"/>
      <c r="AZ42" s="699">
        <f t="shared" si="7"/>
        <v>0</v>
      </c>
      <c r="BA42" s="700"/>
      <c r="BB42" s="699">
        <f t="shared" si="8"/>
        <v>0</v>
      </c>
      <c r="BC42" s="700"/>
      <c r="BD42" s="699" t="str">
        <f t="shared" si="9"/>
        <v/>
      </c>
      <c r="BE42" s="700"/>
      <c r="BF42" s="1170" t="b">
        <f>IF(
   OR(AB42="",AB42="NS",AB42="24 hrs",AB42="00:00 - 24:00",AB42="00:00-24:00",AB42="0:00 - 24:00",AB42="0:00-24:00"),
   TRUE,
   AND(
      NOT(ISERROR(FIND(":",TRIM(AX42)))),
      ISNUMBER(VALUE(LEFT(TRIM(AX42),FIND(":",TRIM(AX42))-1))),
      ISNUMBER(VALUE(RIGHT(TRIM(AX42),LEN(TRIM(AX42))-FIND(":",TRIM(AX42))))),
      VALUE(LEFT(TRIM(AX42),FIND(":",TRIM(AX42))-1))&gt;=0,
      VALUE(LEFT(TRIM(AX42),FIND(":",TRIM(AX42))-1))&lt;=23,
      VALUE(RIGHT(TRIM(AX42),LEN(TRIM(AX42))-FIND(":",TRIM(AX42))))&gt;=0,
      VALUE(RIGHT(TRIM(AX42),LEN(TRIM(AX42))-FIND(":",TRIM(AX42))))&lt;=59,
      ISNUMBER(VALUE(TRIM(AX42))),
      VALUE(TRIM(AX42))&gt;=0,
      VALUE(TRIM(AX42))&lt;1,
      NOT(ISERROR(FIND(":",TRIM(AZ42)))),
      ISNUMBER(VALUE(LEFT(TRIM(AZ42),FIND(":",TRIM(AZ42))-1))),
      ISNUMBER(VALUE(RIGHT(TRIM(AZ42),LEN(TRIM(AZ42))-FIND(":",TRIM(AZ42))))),
      VALUE(LEFT(TRIM(AZ42),FIND(":",TRIM(AZ42))-1))&gt;=0,
      VALUE(LEFT(TRIM(AZ42),FIND(":",TRIM(AZ42))-1))&lt;=23,
      VALUE(RIGHT(TRIM(AZ42),LEN(TRIM(AZ42))-FIND(":",TRIM(AZ42))))&gt;=0,
      VALUE(RIGHT(TRIM(AZ42),LEN(TRIM(AZ42))-FIND(":",TRIM(AZ42))))&lt;=59,
      ISNUMBER(VALUE(TRIM(AZ42))),
      VALUE(TRIM(AZ42))&gt;=0,
      VALUE(TRIM(AZ42))&lt;1,
      VALUE(TRIM(AX42))&lt;VALUE(TRIM(AZ42)),
      IF(
         OR(TRIM(BB42)="",TRIM(BD42)=""),
         TRUE,
         AND(
            NOT(ISERROR(FIND(":",TRIM(BB42)))),
            ISNUMBER(VALUE(LEFT(TRIM(BB42),FIND(":",TRIM(BB42))-1))),
            ISNUMBER(VALUE(RIGHT(TRIM(BB42),LEN(TRIM(BB42))-FIND(":",TRIM(BB42))))),
            VALUE(LEFT(TRIM(BB42),FIND(":",TRIM(BB42))-1))&gt;=0,
            VALUE(LEFT(TRIM(BB42),FIND(":",TRIM(BB42))-1))&lt;=23,
            VALUE(RIGHT(TRIM(BB42),LEN(TRIM(BB42))-FIND(":",TRIM(BB42))))&gt;=0,
            VALUE(RIGHT(TRIM(BB42),LEN(TRIM(BB42))-FIND(":",TRIM(BB42))))&lt;=59,
            ISNUMBER(VALUE(TRIM(BB42))),
            VALUE(TRIM(BB42))&gt;=0,
            VALUE(TRIM(BB42))&lt;1,
            NOT(ISERROR(FIND(":",TRIM(BD42)))),
            ISNUMBER(VALUE(LEFT(TRIM(BD42),FIND(":",TRIM(BD42))-1))),
            ISNUMBER(VALUE(RIGHT(TRIM(BD42),LEN(TRIM(BD42))-FIND(":",TRIM(BD42))))),
            VALUE(LEFT(TRIM(BD42),FIND(":",TRIM(BD42))-1))&gt;=0,
            VALUE(LEFT(TRIM(BD42),FIND(":",TRIM(BD42))-1))&lt;=23,
            VALUE(RIGHT(TRIM(BD42),LEN(TRIM(BD42))-FIND(":",TRIM(BD42))))&gt;=0,
            VALUE(RIGHT(TRIM(BD42),LEN(TRIM(BD42))-FIND(":",TRIM(BD42))))&lt;=59,
            ISNUMBER(VALUE(TRIM(BD42))),
            VALUE(TRIM(BD42))&gt;=0,
            VALUE(TRIM(BD42))&lt;1,
            VALUE(TRIM(BB42))&lt;VALUE(TRIM(BD42)),
            IF(
               NOT(ISERROR(FIND("(",#REF!))),
               TRUE,
               VALUE(TRIM(AZ42))&lt;=VALUE(TRIM(BB42))
            )
         )
      )
   )
)</f>
        <v>1</v>
      </c>
      <c r="BG42" s="1171"/>
      <c r="BH42" s="560">
        <f t="shared" si="10"/>
        <v>0</v>
      </c>
      <c r="BI42" s="560"/>
      <c r="BK42" s="510">
        <f t="shared" si="0"/>
        <v>0</v>
      </c>
      <c r="BL42" s="505"/>
      <c r="BN42" s="1161">
        <f t="shared" si="1"/>
        <v>0</v>
      </c>
      <c r="BO42" s="1161"/>
      <c r="BP42" s="560">
        <f t="shared" si="2"/>
        <v>0</v>
      </c>
      <c r="BQ42" s="560"/>
      <c r="BS42" s="560" t="str">
        <f t="shared" si="3"/>
        <v/>
      </c>
      <c r="BT42" s="560"/>
      <c r="BU42" s="560">
        <f t="shared" si="4"/>
        <v>0</v>
      </c>
      <c r="BV42" s="560"/>
      <c r="CA42" s="1169">
        <f t="shared" si="11"/>
        <v>0</v>
      </c>
      <c r="CB42" s="1169"/>
    </row>
    <row r="43" spans="2:80" s="72" customFormat="1" ht="15" customHeight="1">
      <c r="B43" s="121"/>
      <c r="C43" s="86" t="s">
        <v>84</v>
      </c>
      <c r="D43" s="792" t="str">
        <f>IF($AW$13=1,"",IF(CNGE_2026_M3_Secc1!$AH$627=CNGE_2026_M3_Secc1!$AJ$627,"",IF(CNGE_2026_M3_Secc1!D663="","",CNGE_2026_M3_Secc1!D663)))</f>
        <v/>
      </c>
      <c r="E43" s="793"/>
      <c r="F43" s="793"/>
      <c r="G43" s="794"/>
      <c r="H43" s="570" t="str">
        <f>IF($AW$13=1,"",IF(CNGE_2026_M3_Secc1!$AH$627=CNGE_2026_M3_Secc1!$AJ$627,"",IF(CNGE_2026_M3_Secc1!I663="","",CNGE_2026_M3_Secc1!I663)))</f>
        <v/>
      </c>
      <c r="I43" s="572"/>
      <c r="J43" s="830"/>
      <c r="K43" s="562"/>
      <c r="L43" s="831"/>
      <c r="M43" s="570" t="str">
        <f>IFERROR(VLOOKUP(O43,Presentación!$AL$8:$AM$586,2,FALSE),"")</f>
        <v/>
      </c>
      <c r="N43" s="572"/>
      <c r="O43" s="763"/>
      <c r="P43" s="764"/>
      <c r="Q43" s="765"/>
      <c r="R43" s="763"/>
      <c r="S43" s="764"/>
      <c r="T43" s="765"/>
      <c r="U43" s="830"/>
      <c r="V43" s="562"/>
      <c r="W43" s="831"/>
      <c r="X43" s="85" t="s">
        <v>529</v>
      </c>
      <c r="Y43" s="830"/>
      <c r="Z43" s="562"/>
      <c r="AA43" s="831"/>
      <c r="AB43" s="830"/>
      <c r="AC43" s="562"/>
      <c r="AD43" s="831"/>
      <c r="AE43" s="830"/>
      <c r="AF43" s="562"/>
      <c r="AG43" s="831"/>
      <c r="AH43" s="830"/>
      <c r="AI43" s="562"/>
      <c r="AJ43" s="831"/>
      <c r="AK43" s="830"/>
      <c r="AL43" s="831"/>
      <c r="AN43" s="122"/>
      <c r="AP43" s="1200">
        <f>IF(CNGE_2026_M3_Secc1!$AH$627=CNGE_2026_M3_Secc1!$AJ$627,0,IF(OR(CNGE_2026_M3_Secc1!K663="",CNGE_2026_M3_Secc1!K663=1),0,1))</f>
        <v>0</v>
      </c>
      <c r="AQ43" s="1201"/>
      <c r="AS43" s="1169">
        <f t="shared" si="12"/>
        <v>0</v>
      </c>
      <c r="AT43" s="1169"/>
      <c r="AU43" s="1169">
        <f t="shared" si="5"/>
        <v>0</v>
      </c>
      <c r="AV43" s="1169"/>
      <c r="AX43" s="699">
        <f t="shared" si="6"/>
        <v>0</v>
      </c>
      <c r="AY43" s="696"/>
      <c r="AZ43" s="699">
        <f t="shared" si="7"/>
        <v>0</v>
      </c>
      <c r="BA43" s="700"/>
      <c r="BB43" s="699">
        <f t="shared" si="8"/>
        <v>0</v>
      </c>
      <c r="BC43" s="700"/>
      <c r="BD43" s="699" t="str">
        <f t="shared" si="9"/>
        <v/>
      </c>
      <c r="BE43" s="700"/>
      <c r="BF43" s="1170" t="b">
        <f>IF(
   OR(AB43="",AB43="NS",AB43="24 hrs",AB43="00:00 - 24:00",AB43="00:00-24:00",AB43="0:00 - 24:00",AB43="0:00-24:00"),
   TRUE,
   AND(
      NOT(ISERROR(FIND(":",TRIM(AX43)))),
      ISNUMBER(VALUE(LEFT(TRIM(AX43),FIND(":",TRIM(AX43))-1))),
      ISNUMBER(VALUE(RIGHT(TRIM(AX43),LEN(TRIM(AX43))-FIND(":",TRIM(AX43))))),
      VALUE(LEFT(TRIM(AX43),FIND(":",TRIM(AX43))-1))&gt;=0,
      VALUE(LEFT(TRIM(AX43),FIND(":",TRIM(AX43))-1))&lt;=23,
      VALUE(RIGHT(TRIM(AX43),LEN(TRIM(AX43))-FIND(":",TRIM(AX43))))&gt;=0,
      VALUE(RIGHT(TRIM(AX43),LEN(TRIM(AX43))-FIND(":",TRIM(AX43))))&lt;=59,
      ISNUMBER(VALUE(TRIM(AX43))),
      VALUE(TRIM(AX43))&gt;=0,
      VALUE(TRIM(AX43))&lt;1,
      NOT(ISERROR(FIND(":",TRIM(AZ43)))),
      ISNUMBER(VALUE(LEFT(TRIM(AZ43),FIND(":",TRIM(AZ43))-1))),
      ISNUMBER(VALUE(RIGHT(TRIM(AZ43),LEN(TRIM(AZ43))-FIND(":",TRIM(AZ43))))),
      VALUE(LEFT(TRIM(AZ43),FIND(":",TRIM(AZ43))-1))&gt;=0,
      VALUE(LEFT(TRIM(AZ43),FIND(":",TRIM(AZ43))-1))&lt;=23,
      VALUE(RIGHT(TRIM(AZ43),LEN(TRIM(AZ43))-FIND(":",TRIM(AZ43))))&gt;=0,
      VALUE(RIGHT(TRIM(AZ43),LEN(TRIM(AZ43))-FIND(":",TRIM(AZ43))))&lt;=59,
      ISNUMBER(VALUE(TRIM(AZ43))),
      VALUE(TRIM(AZ43))&gt;=0,
      VALUE(TRIM(AZ43))&lt;1,
      VALUE(TRIM(AX43))&lt;VALUE(TRIM(AZ43)),
      IF(
         OR(TRIM(BB43)="",TRIM(BD43)=""),
         TRUE,
         AND(
            NOT(ISERROR(FIND(":",TRIM(BB43)))),
            ISNUMBER(VALUE(LEFT(TRIM(BB43),FIND(":",TRIM(BB43))-1))),
            ISNUMBER(VALUE(RIGHT(TRIM(BB43),LEN(TRIM(BB43))-FIND(":",TRIM(BB43))))),
            VALUE(LEFT(TRIM(BB43),FIND(":",TRIM(BB43))-1))&gt;=0,
            VALUE(LEFT(TRIM(BB43),FIND(":",TRIM(BB43))-1))&lt;=23,
            VALUE(RIGHT(TRIM(BB43),LEN(TRIM(BB43))-FIND(":",TRIM(BB43))))&gt;=0,
            VALUE(RIGHT(TRIM(BB43),LEN(TRIM(BB43))-FIND(":",TRIM(BB43))))&lt;=59,
            ISNUMBER(VALUE(TRIM(BB43))),
            VALUE(TRIM(BB43))&gt;=0,
            VALUE(TRIM(BB43))&lt;1,
            NOT(ISERROR(FIND(":",TRIM(BD43)))),
            ISNUMBER(VALUE(LEFT(TRIM(BD43),FIND(":",TRIM(BD43))-1))),
            ISNUMBER(VALUE(RIGHT(TRIM(BD43),LEN(TRIM(BD43))-FIND(":",TRIM(BD43))))),
            VALUE(LEFT(TRIM(BD43),FIND(":",TRIM(BD43))-1))&gt;=0,
            VALUE(LEFT(TRIM(BD43),FIND(":",TRIM(BD43))-1))&lt;=23,
            VALUE(RIGHT(TRIM(BD43),LEN(TRIM(BD43))-FIND(":",TRIM(BD43))))&gt;=0,
            VALUE(RIGHT(TRIM(BD43),LEN(TRIM(BD43))-FIND(":",TRIM(BD43))))&lt;=59,
            ISNUMBER(VALUE(TRIM(BD43))),
            VALUE(TRIM(BD43))&gt;=0,
            VALUE(TRIM(BD43))&lt;1,
            VALUE(TRIM(BB43))&lt;VALUE(TRIM(BD43)),
            IF(
               NOT(ISERROR(FIND("(",#REF!))),
               TRUE,
               VALUE(TRIM(AZ43))&lt;=VALUE(TRIM(BB43))
            )
         )
      )
   )
)</f>
        <v>1</v>
      </c>
      <c r="BG43" s="1171"/>
      <c r="BH43" s="560">
        <f t="shared" si="10"/>
        <v>0</v>
      </c>
      <c r="BI43" s="560"/>
      <c r="BK43" s="510">
        <f t="shared" si="0"/>
        <v>0</v>
      </c>
      <c r="BL43" s="505"/>
      <c r="BN43" s="1161">
        <f t="shared" si="1"/>
        <v>0</v>
      </c>
      <c r="BO43" s="1161"/>
      <c r="BP43" s="560">
        <f t="shared" si="2"/>
        <v>0</v>
      </c>
      <c r="BQ43" s="560"/>
      <c r="BS43" s="560" t="str">
        <f t="shared" si="3"/>
        <v/>
      </c>
      <c r="BT43" s="560"/>
      <c r="BU43" s="560">
        <f t="shared" si="4"/>
        <v>0</v>
      </c>
      <c r="BV43" s="560"/>
      <c r="CA43" s="1169">
        <f t="shared" si="11"/>
        <v>0</v>
      </c>
      <c r="CB43" s="1169"/>
    </row>
    <row r="44" spans="2:80" s="72" customFormat="1" ht="15" customHeight="1">
      <c r="B44" s="121"/>
      <c r="C44" s="86" t="s">
        <v>85</v>
      </c>
      <c r="D44" s="792" t="str">
        <f>IF($AW$13=1,"",IF(CNGE_2026_M3_Secc1!$AH$627=CNGE_2026_M3_Secc1!$AJ$627,"",IF(CNGE_2026_M3_Secc1!D664="","",CNGE_2026_M3_Secc1!D664)))</f>
        <v/>
      </c>
      <c r="E44" s="793"/>
      <c r="F44" s="793"/>
      <c r="G44" s="794"/>
      <c r="H44" s="570" t="str">
        <f>IF($AW$13=1,"",IF(CNGE_2026_M3_Secc1!$AH$627=CNGE_2026_M3_Secc1!$AJ$627,"",IF(CNGE_2026_M3_Secc1!I664="","",CNGE_2026_M3_Secc1!I664)))</f>
        <v/>
      </c>
      <c r="I44" s="572"/>
      <c r="J44" s="830"/>
      <c r="K44" s="562"/>
      <c r="L44" s="831"/>
      <c r="M44" s="570" t="str">
        <f>IFERROR(VLOOKUP(O44,Presentación!$AL$8:$AM$586,2,FALSE),"")</f>
        <v/>
      </c>
      <c r="N44" s="572"/>
      <c r="O44" s="763"/>
      <c r="P44" s="764"/>
      <c r="Q44" s="765"/>
      <c r="R44" s="763"/>
      <c r="S44" s="764"/>
      <c r="T44" s="765"/>
      <c r="U44" s="830"/>
      <c r="V44" s="562"/>
      <c r="W44" s="831"/>
      <c r="X44" s="85" t="s">
        <v>529</v>
      </c>
      <c r="Y44" s="830"/>
      <c r="Z44" s="562"/>
      <c r="AA44" s="831"/>
      <c r="AB44" s="830"/>
      <c r="AC44" s="562"/>
      <c r="AD44" s="831"/>
      <c r="AE44" s="830"/>
      <c r="AF44" s="562"/>
      <c r="AG44" s="831"/>
      <c r="AH44" s="830"/>
      <c r="AI44" s="562"/>
      <c r="AJ44" s="831"/>
      <c r="AK44" s="830"/>
      <c r="AL44" s="831"/>
      <c r="AN44" s="122"/>
      <c r="AP44" s="1200">
        <f>IF(CNGE_2026_M3_Secc1!$AH$627=CNGE_2026_M3_Secc1!$AJ$627,0,IF(OR(CNGE_2026_M3_Secc1!K664="",CNGE_2026_M3_Secc1!K664=1),0,1))</f>
        <v>0</v>
      </c>
      <c r="AQ44" s="1201"/>
      <c r="AS44" s="1169">
        <f t="shared" si="12"/>
        <v>0</v>
      </c>
      <c r="AT44" s="1169"/>
      <c r="AU44" s="1169">
        <f t="shared" si="5"/>
        <v>0</v>
      </c>
      <c r="AV44" s="1169"/>
      <c r="AX44" s="699">
        <f t="shared" si="6"/>
        <v>0</v>
      </c>
      <c r="AY44" s="696"/>
      <c r="AZ44" s="699">
        <f t="shared" si="7"/>
        <v>0</v>
      </c>
      <c r="BA44" s="700"/>
      <c r="BB44" s="699">
        <f t="shared" si="8"/>
        <v>0</v>
      </c>
      <c r="BC44" s="700"/>
      <c r="BD44" s="699" t="str">
        <f t="shared" si="9"/>
        <v/>
      </c>
      <c r="BE44" s="700"/>
      <c r="BF44" s="1170" t="b">
        <f>IF(
   OR(AB44="",AB44="NS",AB44="24 hrs",AB44="00:00 - 24:00",AB44="00:00-24:00",AB44="0:00 - 24:00",AB44="0:00-24:00"),
   TRUE,
   AND(
      NOT(ISERROR(FIND(":",TRIM(AX44)))),
      ISNUMBER(VALUE(LEFT(TRIM(AX44),FIND(":",TRIM(AX44))-1))),
      ISNUMBER(VALUE(RIGHT(TRIM(AX44),LEN(TRIM(AX44))-FIND(":",TRIM(AX44))))),
      VALUE(LEFT(TRIM(AX44),FIND(":",TRIM(AX44))-1))&gt;=0,
      VALUE(LEFT(TRIM(AX44),FIND(":",TRIM(AX44))-1))&lt;=23,
      VALUE(RIGHT(TRIM(AX44),LEN(TRIM(AX44))-FIND(":",TRIM(AX44))))&gt;=0,
      VALUE(RIGHT(TRIM(AX44),LEN(TRIM(AX44))-FIND(":",TRIM(AX44))))&lt;=59,
      ISNUMBER(VALUE(TRIM(AX44))),
      VALUE(TRIM(AX44))&gt;=0,
      VALUE(TRIM(AX44))&lt;1,
      NOT(ISERROR(FIND(":",TRIM(AZ44)))),
      ISNUMBER(VALUE(LEFT(TRIM(AZ44),FIND(":",TRIM(AZ44))-1))),
      ISNUMBER(VALUE(RIGHT(TRIM(AZ44),LEN(TRIM(AZ44))-FIND(":",TRIM(AZ44))))),
      VALUE(LEFT(TRIM(AZ44),FIND(":",TRIM(AZ44))-1))&gt;=0,
      VALUE(LEFT(TRIM(AZ44),FIND(":",TRIM(AZ44))-1))&lt;=23,
      VALUE(RIGHT(TRIM(AZ44),LEN(TRIM(AZ44))-FIND(":",TRIM(AZ44))))&gt;=0,
      VALUE(RIGHT(TRIM(AZ44),LEN(TRIM(AZ44))-FIND(":",TRIM(AZ44))))&lt;=59,
      ISNUMBER(VALUE(TRIM(AZ44))),
      VALUE(TRIM(AZ44))&gt;=0,
      VALUE(TRIM(AZ44))&lt;1,
      VALUE(TRIM(AX44))&lt;VALUE(TRIM(AZ44)),
      IF(
         OR(TRIM(BB44)="",TRIM(BD44)=""),
         TRUE,
         AND(
            NOT(ISERROR(FIND(":",TRIM(BB44)))),
            ISNUMBER(VALUE(LEFT(TRIM(BB44),FIND(":",TRIM(BB44))-1))),
            ISNUMBER(VALUE(RIGHT(TRIM(BB44),LEN(TRIM(BB44))-FIND(":",TRIM(BB44))))),
            VALUE(LEFT(TRIM(BB44),FIND(":",TRIM(BB44))-1))&gt;=0,
            VALUE(LEFT(TRIM(BB44),FIND(":",TRIM(BB44))-1))&lt;=23,
            VALUE(RIGHT(TRIM(BB44),LEN(TRIM(BB44))-FIND(":",TRIM(BB44))))&gt;=0,
            VALUE(RIGHT(TRIM(BB44),LEN(TRIM(BB44))-FIND(":",TRIM(BB44))))&lt;=59,
            ISNUMBER(VALUE(TRIM(BB44))),
            VALUE(TRIM(BB44))&gt;=0,
            VALUE(TRIM(BB44))&lt;1,
            NOT(ISERROR(FIND(":",TRIM(BD44)))),
            ISNUMBER(VALUE(LEFT(TRIM(BD44),FIND(":",TRIM(BD44))-1))),
            ISNUMBER(VALUE(RIGHT(TRIM(BD44),LEN(TRIM(BD44))-FIND(":",TRIM(BD44))))),
            VALUE(LEFT(TRIM(BD44),FIND(":",TRIM(BD44))-1))&gt;=0,
            VALUE(LEFT(TRIM(BD44),FIND(":",TRIM(BD44))-1))&lt;=23,
            VALUE(RIGHT(TRIM(BD44),LEN(TRIM(BD44))-FIND(":",TRIM(BD44))))&gt;=0,
            VALUE(RIGHT(TRIM(BD44),LEN(TRIM(BD44))-FIND(":",TRIM(BD44))))&lt;=59,
            ISNUMBER(VALUE(TRIM(BD44))),
            VALUE(TRIM(BD44))&gt;=0,
            VALUE(TRIM(BD44))&lt;1,
            VALUE(TRIM(BB44))&lt;VALUE(TRIM(BD44)),
            IF(
               NOT(ISERROR(FIND("(",#REF!))),
               TRUE,
               VALUE(TRIM(AZ44))&lt;=VALUE(TRIM(BB44))
            )
         )
      )
   )
)</f>
        <v>1</v>
      </c>
      <c r="BG44" s="1171"/>
      <c r="BH44" s="560">
        <f t="shared" si="10"/>
        <v>0</v>
      </c>
      <c r="BI44" s="560"/>
      <c r="BK44" s="510">
        <f t="shared" si="0"/>
        <v>0</v>
      </c>
      <c r="BL44" s="505"/>
      <c r="BN44" s="1161">
        <f t="shared" si="1"/>
        <v>0</v>
      </c>
      <c r="BO44" s="1161"/>
      <c r="BP44" s="560">
        <f t="shared" si="2"/>
        <v>0</v>
      </c>
      <c r="BQ44" s="560"/>
      <c r="BS44" s="560" t="str">
        <f t="shared" si="3"/>
        <v/>
      </c>
      <c r="BT44" s="560"/>
      <c r="BU44" s="560">
        <f t="shared" si="4"/>
        <v>0</v>
      </c>
      <c r="BV44" s="560"/>
      <c r="CA44" s="1169">
        <f t="shared" si="11"/>
        <v>0</v>
      </c>
      <c r="CB44" s="1169"/>
    </row>
    <row r="45" spans="2:80" s="72" customFormat="1" ht="15" customHeight="1">
      <c r="B45" s="121"/>
      <c r="C45" s="86" t="s">
        <v>86</v>
      </c>
      <c r="D45" s="792" t="str">
        <f>IF($AW$13=1,"",IF(CNGE_2026_M3_Secc1!$AH$627=CNGE_2026_M3_Secc1!$AJ$627,"",IF(CNGE_2026_M3_Secc1!D665="","",CNGE_2026_M3_Secc1!D665)))</f>
        <v/>
      </c>
      <c r="E45" s="793"/>
      <c r="F45" s="793"/>
      <c r="G45" s="794"/>
      <c r="H45" s="570" t="str">
        <f>IF($AW$13=1,"",IF(CNGE_2026_M3_Secc1!$AH$627=CNGE_2026_M3_Secc1!$AJ$627,"",IF(CNGE_2026_M3_Secc1!I665="","",CNGE_2026_M3_Secc1!I665)))</f>
        <v/>
      </c>
      <c r="I45" s="572"/>
      <c r="J45" s="830"/>
      <c r="K45" s="562"/>
      <c r="L45" s="831"/>
      <c r="M45" s="570" t="str">
        <f>IFERROR(VLOOKUP(O45,Presentación!$AL$8:$AM$586,2,FALSE),"")</f>
        <v/>
      </c>
      <c r="N45" s="572"/>
      <c r="O45" s="763"/>
      <c r="P45" s="764"/>
      <c r="Q45" s="765"/>
      <c r="R45" s="763"/>
      <c r="S45" s="764"/>
      <c r="T45" s="765"/>
      <c r="U45" s="830"/>
      <c r="V45" s="562"/>
      <c r="W45" s="831"/>
      <c r="X45" s="85" t="s">
        <v>529</v>
      </c>
      <c r="Y45" s="830"/>
      <c r="Z45" s="562"/>
      <c r="AA45" s="831"/>
      <c r="AB45" s="830"/>
      <c r="AC45" s="562"/>
      <c r="AD45" s="831"/>
      <c r="AE45" s="830"/>
      <c r="AF45" s="562"/>
      <c r="AG45" s="831"/>
      <c r="AH45" s="830"/>
      <c r="AI45" s="562"/>
      <c r="AJ45" s="831"/>
      <c r="AK45" s="830"/>
      <c r="AL45" s="831"/>
      <c r="AN45" s="122"/>
      <c r="AP45" s="1200">
        <f>IF(CNGE_2026_M3_Secc1!$AH$627=CNGE_2026_M3_Secc1!$AJ$627,0,IF(OR(CNGE_2026_M3_Secc1!K665="",CNGE_2026_M3_Secc1!K665=1),0,1))</f>
        <v>0</v>
      </c>
      <c r="AQ45" s="1201"/>
      <c r="AS45" s="1169">
        <f t="shared" si="12"/>
        <v>0</v>
      </c>
      <c r="AT45" s="1169"/>
      <c r="AU45" s="1169">
        <f t="shared" si="5"/>
        <v>0</v>
      </c>
      <c r="AV45" s="1169"/>
      <c r="AX45" s="699">
        <f t="shared" si="6"/>
        <v>0</v>
      </c>
      <c r="AY45" s="696"/>
      <c r="AZ45" s="699">
        <f t="shared" si="7"/>
        <v>0</v>
      </c>
      <c r="BA45" s="700"/>
      <c r="BB45" s="699">
        <f t="shared" si="8"/>
        <v>0</v>
      </c>
      <c r="BC45" s="700"/>
      <c r="BD45" s="699" t="str">
        <f t="shared" si="9"/>
        <v/>
      </c>
      <c r="BE45" s="700"/>
      <c r="BF45" s="1170" t="b">
        <f>IF(
   OR(AB45="",AB45="NS",AB45="24 hrs",AB45="00:00 - 24:00",AB45="00:00-24:00",AB45="0:00 - 24:00",AB45="0:00-24:00"),
   TRUE,
   AND(
      NOT(ISERROR(FIND(":",TRIM(AX45)))),
      ISNUMBER(VALUE(LEFT(TRIM(AX45),FIND(":",TRIM(AX45))-1))),
      ISNUMBER(VALUE(RIGHT(TRIM(AX45),LEN(TRIM(AX45))-FIND(":",TRIM(AX45))))),
      VALUE(LEFT(TRIM(AX45),FIND(":",TRIM(AX45))-1))&gt;=0,
      VALUE(LEFT(TRIM(AX45),FIND(":",TRIM(AX45))-1))&lt;=23,
      VALUE(RIGHT(TRIM(AX45),LEN(TRIM(AX45))-FIND(":",TRIM(AX45))))&gt;=0,
      VALUE(RIGHT(TRIM(AX45),LEN(TRIM(AX45))-FIND(":",TRIM(AX45))))&lt;=59,
      ISNUMBER(VALUE(TRIM(AX45))),
      VALUE(TRIM(AX45))&gt;=0,
      VALUE(TRIM(AX45))&lt;1,
      NOT(ISERROR(FIND(":",TRIM(AZ45)))),
      ISNUMBER(VALUE(LEFT(TRIM(AZ45),FIND(":",TRIM(AZ45))-1))),
      ISNUMBER(VALUE(RIGHT(TRIM(AZ45),LEN(TRIM(AZ45))-FIND(":",TRIM(AZ45))))),
      VALUE(LEFT(TRIM(AZ45),FIND(":",TRIM(AZ45))-1))&gt;=0,
      VALUE(LEFT(TRIM(AZ45),FIND(":",TRIM(AZ45))-1))&lt;=23,
      VALUE(RIGHT(TRIM(AZ45),LEN(TRIM(AZ45))-FIND(":",TRIM(AZ45))))&gt;=0,
      VALUE(RIGHT(TRIM(AZ45),LEN(TRIM(AZ45))-FIND(":",TRIM(AZ45))))&lt;=59,
      ISNUMBER(VALUE(TRIM(AZ45))),
      VALUE(TRIM(AZ45))&gt;=0,
      VALUE(TRIM(AZ45))&lt;1,
      VALUE(TRIM(AX45))&lt;VALUE(TRIM(AZ45)),
      IF(
         OR(TRIM(BB45)="",TRIM(BD45)=""),
         TRUE,
         AND(
            NOT(ISERROR(FIND(":",TRIM(BB45)))),
            ISNUMBER(VALUE(LEFT(TRIM(BB45),FIND(":",TRIM(BB45))-1))),
            ISNUMBER(VALUE(RIGHT(TRIM(BB45),LEN(TRIM(BB45))-FIND(":",TRIM(BB45))))),
            VALUE(LEFT(TRIM(BB45),FIND(":",TRIM(BB45))-1))&gt;=0,
            VALUE(LEFT(TRIM(BB45),FIND(":",TRIM(BB45))-1))&lt;=23,
            VALUE(RIGHT(TRIM(BB45),LEN(TRIM(BB45))-FIND(":",TRIM(BB45))))&gt;=0,
            VALUE(RIGHT(TRIM(BB45),LEN(TRIM(BB45))-FIND(":",TRIM(BB45))))&lt;=59,
            ISNUMBER(VALUE(TRIM(BB45))),
            VALUE(TRIM(BB45))&gt;=0,
            VALUE(TRIM(BB45))&lt;1,
            NOT(ISERROR(FIND(":",TRIM(BD45)))),
            ISNUMBER(VALUE(LEFT(TRIM(BD45),FIND(":",TRIM(BD45))-1))),
            ISNUMBER(VALUE(RIGHT(TRIM(BD45),LEN(TRIM(BD45))-FIND(":",TRIM(BD45))))),
            VALUE(LEFT(TRIM(BD45),FIND(":",TRIM(BD45))-1))&gt;=0,
            VALUE(LEFT(TRIM(BD45),FIND(":",TRIM(BD45))-1))&lt;=23,
            VALUE(RIGHT(TRIM(BD45),LEN(TRIM(BD45))-FIND(":",TRIM(BD45))))&gt;=0,
            VALUE(RIGHT(TRIM(BD45),LEN(TRIM(BD45))-FIND(":",TRIM(BD45))))&lt;=59,
            ISNUMBER(VALUE(TRIM(BD45))),
            VALUE(TRIM(BD45))&gt;=0,
            VALUE(TRIM(BD45))&lt;1,
            VALUE(TRIM(BB45))&lt;VALUE(TRIM(BD45)),
            IF(
               NOT(ISERROR(FIND("(",#REF!))),
               TRUE,
               VALUE(TRIM(AZ45))&lt;=VALUE(TRIM(BB45))
            )
         )
      )
   )
)</f>
        <v>1</v>
      </c>
      <c r="BG45" s="1171"/>
      <c r="BH45" s="560">
        <f t="shared" si="10"/>
        <v>0</v>
      </c>
      <c r="BI45" s="560"/>
      <c r="BK45" s="510">
        <f t="shared" si="0"/>
        <v>0</v>
      </c>
      <c r="BL45" s="505"/>
      <c r="BN45" s="1161">
        <f t="shared" si="1"/>
        <v>0</v>
      </c>
      <c r="BO45" s="1161"/>
      <c r="BP45" s="560">
        <f t="shared" si="2"/>
        <v>0</v>
      </c>
      <c r="BQ45" s="560"/>
      <c r="BS45" s="560" t="str">
        <f t="shared" si="3"/>
        <v/>
      </c>
      <c r="BT45" s="560"/>
      <c r="BU45" s="560">
        <f t="shared" si="4"/>
        <v>0</v>
      </c>
      <c r="BV45" s="560"/>
      <c r="CA45" s="1169">
        <f t="shared" si="11"/>
        <v>0</v>
      </c>
      <c r="CB45" s="1169"/>
    </row>
    <row r="46" spans="2:80" s="72" customFormat="1" ht="15" customHeight="1">
      <c r="B46" s="121"/>
      <c r="C46" s="86" t="s">
        <v>87</v>
      </c>
      <c r="D46" s="792" t="str">
        <f>IF($AW$13=1,"",IF(CNGE_2026_M3_Secc1!$AH$627=CNGE_2026_M3_Secc1!$AJ$627,"",IF(CNGE_2026_M3_Secc1!D666="","",CNGE_2026_M3_Secc1!D666)))</f>
        <v/>
      </c>
      <c r="E46" s="793"/>
      <c r="F46" s="793"/>
      <c r="G46" s="794"/>
      <c r="H46" s="570" t="str">
        <f>IF($AW$13=1,"",IF(CNGE_2026_M3_Secc1!$AH$627=CNGE_2026_M3_Secc1!$AJ$627,"",IF(CNGE_2026_M3_Secc1!I666="","",CNGE_2026_M3_Secc1!I666)))</f>
        <v/>
      </c>
      <c r="I46" s="572"/>
      <c r="J46" s="830"/>
      <c r="K46" s="562"/>
      <c r="L46" s="831"/>
      <c r="M46" s="570" t="str">
        <f>IFERROR(VLOOKUP(O46,Presentación!$AL$8:$AM$586,2,FALSE),"")</f>
        <v/>
      </c>
      <c r="N46" s="572"/>
      <c r="O46" s="763"/>
      <c r="P46" s="764"/>
      <c r="Q46" s="765"/>
      <c r="R46" s="763"/>
      <c r="S46" s="764"/>
      <c r="T46" s="765"/>
      <c r="U46" s="830"/>
      <c r="V46" s="562"/>
      <c r="W46" s="831"/>
      <c r="X46" s="85" t="s">
        <v>529</v>
      </c>
      <c r="Y46" s="830"/>
      <c r="Z46" s="562"/>
      <c r="AA46" s="831"/>
      <c r="AB46" s="830"/>
      <c r="AC46" s="562"/>
      <c r="AD46" s="831"/>
      <c r="AE46" s="830"/>
      <c r="AF46" s="562"/>
      <c r="AG46" s="831"/>
      <c r="AH46" s="830"/>
      <c r="AI46" s="562"/>
      <c r="AJ46" s="831"/>
      <c r="AK46" s="830"/>
      <c r="AL46" s="831"/>
      <c r="AN46" s="122"/>
      <c r="AP46" s="1200">
        <f>IF(CNGE_2026_M3_Secc1!$AH$627=CNGE_2026_M3_Secc1!$AJ$627,0,IF(OR(CNGE_2026_M3_Secc1!K666="",CNGE_2026_M3_Secc1!K666=1),0,1))</f>
        <v>0</v>
      </c>
      <c r="AQ46" s="1201"/>
      <c r="AS46" s="1169">
        <f t="shared" si="12"/>
        <v>0</v>
      </c>
      <c r="AT46" s="1169"/>
      <c r="AU46" s="1169">
        <f t="shared" si="5"/>
        <v>0</v>
      </c>
      <c r="AV46" s="1169"/>
      <c r="AX46" s="699">
        <f t="shared" si="6"/>
        <v>0</v>
      </c>
      <c r="AY46" s="696"/>
      <c r="AZ46" s="699">
        <f t="shared" si="7"/>
        <v>0</v>
      </c>
      <c r="BA46" s="700"/>
      <c r="BB46" s="699">
        <f t="shared" si="8"/>
        <v>0</v>
      </c>
      <c r="BC46" s="700"/>
      <c r="BD46" s="699" t="str">
        <f t="shared" si="9"/>
        <v/>
      </c>
      <c r="BE46" s="700"/>
      <c r="BF46" s="1170" t="b">
        <f>IF(
   OR(AB46="",AB46="NS",AB46="24 hrs",AB46="00:00 - 24:00",AB46="00:00-24:00",AB46="0:00 - 24:00",AB46="0:00-24:00"),
   TRUE,
   AND(
      NOT(ISERROR(FIND(":",TRIM(AX46)))),
      ISNUMBER(VALUE(LEFT(TRIM(AX46),FIND(":",TRIM(AX46))-1))),
      ISNUMBER(VALUE(RIGHT(TRIM(AX46),LEN(TRIM(AX46))-FIND(":",TRIM(AX46))))),
      VALUE(LEFT(TRIM(AX46),FIND(":",TRIM(AX46))-1))&gt;=0,
      VALUE(LEFT(TRIM(AX46),FIND(":",TRIM(AX46))-1))&lt;=23,
      VALUE(RIGHT(TRIM(AX46),LEN(TRIM(AX46))-FIND(":",TRIM(AX46))))&gt;=0,
      VALUE(RIGHT(TRIM(AX46),LEN(TRIM(AX46))-FIND(":",TRIM(AX46))))&lt;=59,
      ISNUMBER(VALUE(TRIM(AX46))),
      VALUE(TRIM(AX46))&gt;=0,
      VALUE(TRIM(AX46))&lt;1,
      NOT(ISERROR(FIND(":",TRIM(AZ46)))),
      ISNUMBER(VALUE(LEFT(TRIM(AZ46),FIND(":",TRIM(AZ46))-1))),
      ISNUMBER(VALUE(RIGHT(TRIM(AZ46),LEN(TRIM(AZ46))-FIND(":",TRIM(AZ46))))),
      VALUE(LEFT(TRIM(AZ46),FIND(":",TRIM(AZ46))-1))&gt;=0,
      VALUE(LEFT(TRIM(AZ46),FIND(":",TRIM(AZ46))-1))&lt;=23,
      VALUE(RIGHT(TRIM(AZ46),LEN(TRIM(AZ46))-FIND(":",TRIM(AZ46))))&gt;=0,
      VALUE(RIGHT(TRIM(AZ46),LEN(TRIM(AZ46))-FIND(":",TRIM(AZ46))))&lt;=59,
      ISNUMBER(VALUE(TRIM(AZ46))),
      VALUE(TRIM(AZ46))&gt;=0,
      VALUE(TRIM(AZ46))&lt;1,
      VALUE(TRIM(AX46))&lt;VALUE(TRIM(AZ46)),
      IF(
         OR(TRIM(BB46)="",TRIM(BD46)=""),
         TRUE,
         AND(
            NOT(ISERROR(FIND(":",TRIM(BB46)))),
            ISNUMBER(VALUE(LEFT(TRIM(BB46),FIND(":",TRIM(BB46))-1))),
            ISNUMBER(VALUE(RIGHT(TRIM(BB46),LEN(TRIM(BB46))-FIND(":",TRIM(BB46))))),
            VALUE(LEFT(TRIM(BB46),FIND(":",TRIM(BB46))-1))&gt;=0,
            VALUE(LEFT(TRIM(BB46),FIND(":",TRIM(BB46))-1))&lt;=23,
            VALUE(RIGHT(TRIM(BB46),LEN(TRIM(BB46))-FIND(":",TRIM(BB46))))&gt;=0,
            VALUE(RIGHT(TRIM(BB46),LEN(TRIM(BB46))-FIND(":",TRIM(BB46))))&lt;=59,
            ISNUMBER(VALUE(TRIM(BB46))),
            VALUE(TRIM(BB46))&gt;=0,
            VALUE(TRIM(BB46))&lt;1,
            NOT(ISERROR(FIND(":",TRIM(BD46)))),
            ISNUMBER(VALUE(LEFT(TRIM(BD46),FIND(":",TRIM(BD46))-1))),
            ISNUMBER(VALUE(RIGHT(TRIM(BD46),LEN(TRIM(BD46))-FIND(":",TRIM(BD46))))),
            VALUE(LEFT(TRIM(BD46),FIND(":",TRIM(BD46))-1))&gt;=0,
            VALUE(LEFT(TRIM(BD46),FIND(":",TRIM(BD46))-1))&lt;=23,
            VALUE(RIGHT(TRIM(BD46),LEN(TRIM(BD46))-FIND(":",TRIM(BD46))))&gt;=0,
            VALUE(RIGHT(TRIM(BD46),LEN(TRIM(BD46))-FIND(":",TRIM(BD46))))&lt;=59,
            ISNUMBER(VALUE(TRIM(BD46))),
            VALUE(TRIM(BD46))&gt;=0,
            VALUE(TRIM(BD46))&lt;1,
            VALUE(TRIM(BB46))&lt;VALUE(TRIM(BD46)),
            IF(
               NOT(ISERROR(FIND("(",#REF!))),
               TRUE,
               VALUE(TRIM(AZ46))&lt;=VALUE(TRIM(BB46))
            )
         )
      )
   )
)</f>
        <v>1</v>
      </c>
      <c r="BG46" s="1171"/>
      <c r="BH46" s="560">
        <f t="shared" si="10"/>
        <v>0</v>
      </c>
      <c r="BI46" s="560"/>
      <c r="BK46" s="510">
        <f t="shared" si="0"/>
        <v>0</v>
      </c>
      <c r="BL46" s="505"/>
      <c r="BN46" s="1161">
        <f t="shared" si="1"/>
        <v>0</v>
      </c>
      <c r="BO46" s="1161"/>
      <c r="BP46" s="560">
        <f t="shared" si="2"/>
        <v>0</v>
      </c>
      <c r="BQ46" s="560"/>
      <c r="BS46" s="560" t="str">
        <f t="shared" si="3"/>
        <v/>
      </c>
      <c r="BT46" s="560"/>
      <c r="BU46" s="560">
        <f t="shared" si="4"/>
        <v>0</v>
      </c>
      <c r="BV46" s="560"/>
      <c r="CA46" s="1169">
        <f t="shared" si="11"/>
        <v>0</v>
      </c>
      <c r="CB46" s="1169"/>
    </row>
    <row r="47" spans="2:80" s="72" customFormat="1" ht="15" customHeight="1">
      <c r="B47" s="121"/>
      <c r="C47" s="86" t="s">
        <v>88</v>
      </c>
      <c r="D47" s="792" t="str">
        <f>IF($AW$13=1,"",IF(CNGE_2026_M3_Secc1!$AH$627=CNGE_2026_M3_Secc1!$AJ$627,"",IF(CNGE_2026_M3_Secc1!D667="","",CNGE_2026_M3_Secc1!D667)))</f>
        <v/>
      </c>
      <c r="E47" s="793"/>
      <c r="F47" s="793"/>
      <c r="G47" s="794"/>
      <c r="H47" s="570" t="str">
        <f>IF($AW$13=1,"",IF(CNGE_2026_M3_Secc1!$AH$627=CNGE_2026_M3_Secc1!$AJ$627,"",IF(CNGE_2026_M3_Secc1!I667="","",CNGE_2026_M3_Secc1!I667)))</f>
        <v/>
      </c>
      <c r="I47" s="572"/>
      <c r="J47" s="830"/>
      <c r="K47" s="562"/>
      <c r="L47" s="831"/>
      <c r="M47" s="570" t="str">
        <f>IFERROR(VLOOKUP(O47,Presentación!$AL$8:$AM$586,2,FALSE),"")</f>
        <v/>
      </c>
      <c r="N47" s="572"/>
      <c r="O47" s="763"/>
      <c r="P47" s="764"/>
      <c r="Q47" s="765"/>
      <c r="R47" s="763"/>
      <c r="S47" s="764"/>
      <c r="T47" s="765"/>
      <c r="U47" s="830"/>
      <c r="V47" s="562"/>
      <c r="W47" s="831"/>
      <c r="X47" s="85" t="s">
        <v>529</v>
      </c>
      <c r="Y47" s="830"/>
      <c r="Z47" s="562"/>
      <c r="AA47" s="831"/>
      <c r="AB47" s="830"/>
      <c r="AC47" s="562"/>
      <c r="AD47" s="831"/>
      <c r="AE47" s="830"/>
      <c r="AF47" s="562"/>
      <c r="AG47" s="831"/>
      <c r="AH47" s="830"/>
      <c r="AI47" s="562"/>
      <c r="AJ47" s="831"/>
      <c r="AK47" s="830"/>
      <c r="AL47" s="831"/>
      <c r="AN47" s="122"/>
      <c r="AP47" s="1200">
        <f>IF(CNGE_2026_M3_Secc1!$AH$627=CNGE_2026_M3_Secc1!$AJ$627,0,IF(OR(CNGE_2026_M3_Secc1!K667="",CNGE_2026_M3_Secc1!K667=1),0,1))</f>
        <v>0</v>
      </c>
      <c r="AQ47" s="1201"/>
      <c r="AS47" s="1169">
        <f t="shared" si="12"/>
        <v>0</v>
      </c>
      <c r="AT47" s="1169"/>
      <c r="AU47" s="1169">
        <f t="shared" si="5"/>
        <v>0</v>
      </c>
      <c r="AV47" s="1169"/>
      <c r="AX47" s="699">
        <f t="shared" si="6"/>
        <v>0</v>
      </c>
      <c r="AY47" s="696"/>
      <c r="AZ47" s="699">
        <f t="shared" si="7"/>
        <v>0</v>
      </c>
      <c r="BA47" s="700"/>
      <c r="BB47" s="699">
        <f t="shared" si="8"/>
        <v>0</v>
      </c>
      <c r="BC47" s="700"/>
      <c r="BD47" s="699" t="str">
        <f t="shared" si="9"/>
        <v/>
      </c>
      <c r="BE47" s="700"/>
      <c r="BF47" s="1170" t="b">
        <f>IF(
   OR(AB47="",AB47="NS",AB47="24 hrs",AB47="00:00 - 24:00",AB47="00:00-24:00",AB47="0:00 - 24:00",AB47="0:00-24:00"),
   TRUE,
   AND(
      NOT(ISERROR(FIND(":",TRIM(AX47)))),
      ISNUMBER(VALUE(LEFT(TRIM(AX47),FIND(":",TRIM(AX47))-1))),
      ISNUMBER(VALUE(RIGHT(TRIM(AX47),LEN(TRIM(AX47))-FIND(":",TRIM(AX47))))),
      VALUE(LEFT(TRIM(AX47),FIND(":",TRIM(AX47))-1))&gt;=0,
      VALUE(LEFT(TRIM(AX47),FIND(":",TRIM(AX47))-1))&lt;=23,
      VALUE(RIGHT(TRIM(AX47),LEN(TRIM(AX47))-FIND(":",TRIM(AX47))))&gt;=0,
      VALUE(RIGHT(TRIM(AX47),LEN(TRIM(AX47))-FIND(":",TRIM(AX47))))&lt;=59,
      ISNUMBER(VALUE(TRIM(AX47))),
      VALUE(TRIM(AX47))&gt;=0,
      VALUE(TRIM(AX47))&lt;1,
      NOT(ISERROR(FIND(":",TRIM(AZ47)))),
      ISNUMBER(VALUE(LEFT(TRIM(AZ47),FIND(":",TRIM(AZ47))-1))),
      ISNUMBER(VALUE(RIGHT(TRIM(AZ47),LEN(TRIM(AZ47))-FIND(":",TRIM(AZ47))))),
      VALUE(LEFT(TRIM(AZ47),FIND(":",TRIM(AZ47))-1))&gt;=0,
      VALUE(LEFT(TRIM(AZ47),FIND(":",TRIM(AZ47))-1))&lt;=23,
      VALUE(RIGHT(TRIM(AZ47),LEN(TRIM(AZ47))-FIND(":",TRIM(AZ47))))&gt;=0,
      VALUE(RIGHT(TRIM(AZ47),LEN(TRIM(AZ47))-FIND(":",TRIM(AZ47))))&lt;=59,
      ISNUMBER(VALUE(TRIM(AZ47))),
      VALUE(TRIM(AZ47))&gt;=0,
      VALUE(TRIM(AZ47))&lt;1,
      VALUE(TRIM(AX47))&lt;VALUE(TRIM(AZ47)),
      IF(
         OR(TRIM(BB47)="",TRIM(BD47)=""),
         TRUE,
         AND(
            NOT(ISERROR(FIND(":",TRIM(BB47)))),
            ISNUMBER(VALUE(LEFT(TRIM(BB47),FIND(":",TRIM(BB47))-1))),
            ISNUMBER(VALUE(RIGHT(TRIM(BB47),LEN(TRIM(BB47))-FIND(":",TRIM(BB47))))),
            VALUE(LEFT(TRIM(BB47),FIND(":",TRIM(BB47))-1))&gt;=0,
            VALUE(LEFT(TRIM(BB47),FIND(":",TRIM(BB47))-1))&lt;=23,
            VALUE(RIGHT(TRIM(BB47),LEN(TRIM(BB47))-FIND(":",TRIM(BB47))))&gt;=0,
            VALUE(RIGHT(TRIM(BB47),LEN(TRIM(BB47))-FIND(":",TRIM(BB47))))&lt;=59,
            ISNUMBER(VALUE(TRIM(BB47))),
            VALUE(TRIM(BB47))&gt;=0,
            VALUE(TRIM(BB47))&lt;1,
            NOT(ISERROR(FIND(":",TRIM(BD47)))),
            ISNUMBER(VALUE(LEFT(TRIM(BD47),FIND(":",TRIM(BD47))-1))),
            ISNUMBER(VALUE(RIGHT(TRIM(BD47),LEN(TRIM(BD47))-FIND(":",TRIM(BD47))))),
            VALUE(LEFT(TRIM(BD47),FIND(":",TRIM(BD47))-1))&gt;=0,
            VALUE(LEFT(TRIM(BD47),FIND(":",TRIM(BD47))-1))&lt;=23,
            VALUE(RIGHT(TRIM(BD47),LEN(TRIM(BD47))-FIND(":",TRIM(BD47))))&gt;=0,
            VALUE(RIGHT(TRIM(BD47),LEN(TRIM(BD47))-FIND(":",TRIM(BD47))))&lt;=59,
            ISNUMBER(VALUE(TRIM(BD47))),
            VALUE(TRIM(BD47))&gt;=0,
            VALUE(TRIM(BD47))&lt;1,
            VALUE(TRIM(BB47))&lt;VALUE(TRIM(BD47)),
            IF(
               NOT(ISERROR(FIND("(",#REF!))),
               TRUE,
               VALUE(TRIM(AZ47))&lt;=VALUE(TRIM(BB47))
            )
         )
      )
   )
)</f>
        <v>1</v>
      </c>
      <c r="BG47" s="1171"/>
      <c r="BH47" s="560">
        <f t="shared" si="10"/>
        <v>0</v>
      </c>
      <c r="BI47" s="560"/>
      <c r="BK47" s="510">
        <f t="shared" si="0"/>
        <v>0</v>
      </c>
      <c r="BL47" s="505"/>
      <c r="BN47" s="1161">
        <f t="shared" si="1"/>
        <v>0</v>
      </c>
      <c r="BO47" s="1161"/>
      <c r="BP47" s="560">
        <f t="shared" si="2"/>
        <v>0</v>
      </c>
      <c r="BQ47" s="560"/>
      <c r="BS47" s="560" t="str">
        <f t="shared" si="3"/>
        <v/>
      </c>
      <c r="BT47" s="560"/>
      <c r="BU47" s="560">
        <f t="shared" si="4"/>
        <v>0</v>
      </c>
      <c r="BV47" s="560"/>
      <c r="CA47" s="1169">
        <f t="shared" si="11"/>
        <v>0</v>
      </c>
      <c r="CB47" s="1169"/>
    </row>
    <row r="48" spans="2:80" s="72" customFormat="1" ht="15" customHeight="1">
      <c r="B48" s="121"/>
      <c r="C48" s="86" t="s">
        <v>89</v>
      </c>
      <c r="D48" s="792" t="str">
        <f>IF($AW$13=1,"",IF(CNGE_2026_M3_Secc1!$AH$627=CNGE_2026_M3_Secc1!$AJ$627,"",IF(CNGE_2026_M3_Secc1!D668="","",CNGE_2026_M3_Secc1!D668)))</f>
        <v/>
      </c>
      <c r="E48" s="793"/>
      <c r="F48" s="793"/>
      <c r="G48" s="794"/>
      <c r="H48" s="570" t="str">
        <f>IF($AW$13=1,"",IF(CNGE_2026_M3_Secc1!$AH$627=CNGE_2026_M3_Secc1!$AJ$627,"",IF(CNGE_2026_M3_Secc1!I668="","",CNGE_2026_M3_Secc1!I668)))</f>
        <v/>
      </c>
      <c r="I48" s="572"/>
      <c r="J48" s="830"/>
      <c r="K48" s="562"/>
      <c r="L48" s="831"/>
      <c r="M48" s="570" t="str">
        <f>IFERROR(VLOOKUP(O48,Presentación!$AL$8:$AM$586,2,FALSE),"")</f>
        <v/>
      </c>
      <c r="N48" s="572"/>
      <c r="O48" s="763"/>
      <c r="P48" s="764"/>
      <c r="Q48" s="765"/>
      <c r="R48" s="763"/>
      <c r="S48" s="764"/>
      <c r="T48" s="765"/>
      <c r="U48" s="830"/>
      <c r="V48" s="562"/>
      <c r="W48" s="831"/>
      <c r="X48" s="85" t="s">
        <v>529</v>
      </c>
      <c r="Y48" s="830"/>
      <c r="Z48" s="562"/>
      <c r="AA48" s="831"/>
      <c r="AB48" s="830"/>
      <c r="AC48" s="562"/>
      <c r="AD48" s="831"/>
      <c r="AE48" s="830"/>
      <c r="AF48" s="562"/>
      <c r="AG48" s="831"/>
      <c r="AH48" s="830"/>
      <c r="AI48" s="562"/>
      <c r="AJ48" s="831"/>
      <c r="AK48" s="830"/>
      <c r="AL48" s="831"/>
      <c r="AN48" s="122"/>
      <c r="AP48" s="1200">
        <f>IF(CNGE_2026_M3_Secc1!$AH$627=CNGE_2026_M3_Secc1!$AJ$627,0,IF(OR(CNGE_2026_M3_Secc1!K668="",CNGE_2026_M3_Secc1!K668=1),0,1))</f>
        <v>0</v>
      </c>
      <c r="AQ48" s="1201"/>
      <c r="AS48" s="1169">
        <f t="shared" si="12"/>
        <v>0</v>
      </c>
      <c r="AT48" s="1169"/>
      <c r="AU48" s="1169">
        <f t="shared" si="5"/>
        <v>0</v>
      </c>
      <c r="AV48" s="1169"/>
      <c r="AX48" s="699">
        <f t="shared" si="6"/>
        <v>0</v>
      </c>
      <c r="AY48" s="696"/>
      <c r="AZ48" s="699">
        <f t="shared" si="7"/>
        <v>0</v>
      </c>
      <c r="BA48" s="700"/>
      <c r="BB48" s="699">
        <f t="shared" si="8"/>
        <v>0</v>
      </c>
      <c r="BC48" s="700"/>
      <c r="BD48" s="699" t="str">
        <f t="shared" si="9"/>
        <v/>
      </c>
      <c r="BE48" s="700"/>
      <c r="BF48" s="1170" t="b">
        <f>IF(
   OR(AB48="",AB48="NS",AB48="24 hrs",AB48="00:00 - 24:00",AB48="00:00-24:00",AB48="0:00 - 24:00",AB48="0:00-24:00"),
   TRUE,
   AND(
      NOT(ISERROR(FIND(":",TRIM(AX48)))),
      ISNUMBER(VALUE(LEFT(TRIM(AX48),FIND(":",TRIM(AX48))-1))),
      ISNUMBER(VALUE(RIGHT(TRIM(AX48),LEN(TRIM(AX48))-FIND(":",TRIM(AX48))))),
      VALUE(LEFT(TRIM(AX48),FIND(":",TRIM(AX48))-1))&gt;=0,
      VALUE(LEFT(TRIM(AX48),FIND(":",TRIM(AX48))-1))&lt;=23,
      VALUE(RIGHT(TRIM(AX48),LEN(TRIM(AX48))-FIND(":",TRIM(AX48))))&gt;=0,
      VALUE(RIGHT(TRIM(AX48),LEN(TRIM(AX48))-FIND(":",TRIM(AX48))))&lt;=59,
      ISNUMBER(VALUE(TRIM(AX48))),
      VALUE(TRIM(AX48))&gt;=0,
      VALUE(TRIM(AX48))&lt;1,
      NOT(ISERROR(FIND(":",TRIM(AZ48)))),
      ISNUMBER(VALUE(LEFT(TRIM(AZ48),FIND(":",TRIM(AZ48))-1))),
      ISNUMBER(VALUE(RIGHT(TRIM(AZ48),LEN(TRIM(AZ48))-FIND(":",TRIM(AZ48))))),
      VALUE(LEFT(TRIM(AZ48),FIND(":",TRIM(AZ48))-1))&gt;=0,
      VALUE(LEFT(TRIM(AZ48),FIND(":",TRIM(AZ48))-1))&lt;=23,
      VALUE(RIGHT(TRIM(AZ48),LEN(TRIM(AZ48))-FIND(":",TRIM(AZ48))))&gt;=0,
      VALUE(RIGHT(TRIM(AZ48),LEN(TRIM(AZ48))-FIND(":",TRIM(AZ48))))&lt;=59,
      ISNUMBER(VALUE(TRIM(AZ48))),
      VALUE(TRIM(AZ48))&gt;=0,
      VALUE(TRIM(AZ48))&lt;1,
      VALUE(TRIM(AX48))&lt;VALUE(TRIM(AZ48)),
      IF(
         OR(TRIM(BB48)="",TRIM(BD48)=""),
         TRUE,
         AND(
            NOT(ISERROR(FIND(":",TRIM(BB48)))),
            ISNUMBER(VALUE(LEFT(TRIM(BB48),FIND(":",TRIM(BB48))-1))),
            ISNUMBER(VALUE(RIGHT(TRIM(BB48),LEN(TRIM(BB48))-FIND(":",TRIM(BB48))))),
            VALUE(LEFT(TRIM(BB48),FIND(":",TRIM(BB48))-1))&gt;=0,
            VALUE(LEFT(TRIM(BB48),FIND(":",TRIM(BB48))-1))&lt;=23,
            VALUE(RIGHT(TRIM(BB48),LEN(TRIM(BB48))-FIND(":",TRIM(BB48))))&gt;=0,
            VALUE(RIGHT(TRIM(BB48),LEN(TRIM(BB48))-FIND(":",TRIM(BB48))))&lt;=59,
            ISNUMBER(VALUE(TRIM(BB48))),
            VALUE(TRIM(BB48))&gt;=0,
            VALUE(TRIM(BB48))&lt;1,
            NOT(ISERROR(FIND(":",TRIM(BD48)))),
            ISNUMBER(VALUE(LEFT(TRIM(BD48),FIND(":",TRIM(BD48))-1))),
            ISNUMBER(VALUE(RIGHT(TRIM(BD48),LEN(TRIM(BD48))-FIND(":",TRIM(BD48))))),
            VALUE(LEFT(TRIM(BD48),FIND(":",TRIM(BD48))-1))&gt;=0,
            VALUE(LEFT(TRIM(BD48),FIND(":",TRIM(BD48))-1))&lt;=23,
            VALUE(RIGHT(TRIM(BD48),LEN(TRIM(BD48))-FIND(":",TRIM(BD48))))&gt;=0,
            VALUE(RIGHT(TRIM(BD48),LEN(TRIM(BD48))-FIND(":",TRIM(BD48))))&lt;=59,
            ISNUMBER(VALUE(TRIM(BD48))),
            VALUE(TRIM(BD48))&gt;=0,
            VALUE(TRIM(BD48))&lt;1,
            VALUE(TRIM(BB48))&lt;VALUE(TRIM(BD48)),
            IF(
               NOT(ISERROR(FIND("(",#REF!))),
               TRUE,
               VALUE(TRIM(AZ48))&lt;=VALUE(TRIM(BB48))
            )
         )
      )
   )
)</f>
        <v>1</v>
      </c>
      <c r="BG48" s="1171"/>
      <c r="BH48" s="560">
        <f t="shared" si="10"/>
        <v>0</v>
      </c>
      <c r="BI48" s="560"/>
      <c r="BK48" s="510">
        <f t="shared" si="0"/>
        <v>0</v>
      </c>
      <c r="BL48" s="505"/>
      <c r="BN48" s="1161">
        <f t="shared" si="1"/>
        <v>0</v>
      </c>
      <c r="BO48" s="1161"/>
      <c r="BP48" s="560">
        <f t="shared" si="2"/>
        <v>0</v>
      </c>
      <c r="BQ48" s="560"/>
      <c r="BS48" s="560" t="str">
        <f t="shared" si="3"/>
        <v/>
      </c>
      <c r="BT48" s="560"/>
      <c r="BU48" s="560">
        <f t="shared" si="4"/>
        <v>0</v>
      </c>
      <c r="BV48" s="560"/>
      <c r="CA48" s="1169">
        <f t="shared" si="11"/>
        <v>0</v>
      </c>
      <c r="CB48" s="1169"/>
    </row>
    <row r="49" spans="2:80" s="72" customFormat="1" ht="15" customHeight="1">
      <c r="B49" s="121"/>
      <c r="C49" s="86" t="s">
        <v>90</v>
      </c>
      <c r="D49" s="792" t="str">
        <f>IF($AW$13=1,"",IF(CNGE_2026_M3_Secc1!$AH$627=CNGE_2026_M3_Secc1!$AJ$627,"",IF(CNGE_2026_M3_Secc1!D669="","",CNGE_2026_M3_Secc1!D669)))</f>
        <v/>
      </c>
      <c r="E49" s="793"/>
      <c r="F49" s="793"/>
      <c r="G49" s="794"/>
      <c r="H49" s="570" t="str">
        <f>IF($AW$13=1,"",IF(CNGE_2026_M3_Secc1!$AH$627=CNGE_2026_M3_Secc1!$AJ$627,"",IF(CNGE_2026_M3_Secc1!I669="","",CNGE_2026_M3_Secc1!I669)))</f>
        <v/>
      </c>
      <c r="I49" s="572"/>
      <c r="J49" s="830"/>
      <c r="K49" s="562"/>
      <c r="L49" s="831"/>
      <c r="M49" s="570" t="str">
        <f>IFERROR(VLOOKUP(O49,Presentación!$AL$8:$AM$586,2,FALSE),"")</f>
        <v/>
      </c>
      <c r="N49" s="572"/>
      <c r="O49" s="763"/>
      <c r="P49" s="764"/>
      <c r="Q49" s="765"/>
      <c r="R49" s="763"/>
      <c r="S49" s="764"/>
      <c r="T49" s="765"/>
      <c r="U49" s="830"/>
      <c r="V49" s="562"/>
      <c r="W49" s="831"/>
      <c r="X49" s="85" t="s">
        <v>529</v>
      </c>
      <c r="Y49" s="830"/>
      <c r="Z49" s="562"/>
      <c r="AA49" s="831"/>
      <c r="AB49" s="830"/>
      <c r="AC49" s="562"/>
      <c r="AD49" s="831"/>
      <c r="AE49" s="830"/>
      <c r="AF49" s="562"/>
      <c r="AG49" s="831"/>
      <c r="AH49" s="830"/>
      <c r="AI49" s="562"/>
      <c r="AJ49" s="831"/>
      <c r="AK49" s="830"/>
      <c r="AL49" s="831"/>
      <c r="AN49" s="122"/>
      <c r="AP49" s="1200">
        <f>IF(CNGE_2026_M3_Secc1!$AH$627=CNGE_2026_M3_Secc1!$AJ$627,0,IF(OR(CNGE_2026_M3_Secc1!K669="",CNGE_2026_M3_Secc1!K669=1),0,1))</f>
        <v>0</v>
      </c>
      <c r="AQ49" s="1201"/>
      <c r="AS49" s="1169">
        <f t="shared" si="12"/>
        <v>0</v>
      </c>
      <c r="AT49" s="1169"/>
      <c r="AU49" s="1169">
        <f t="shared" si="5"/>
        <v>0</v>
      </c>
      <c r="AV49" s="1169"/>
      <c r="AX49" s="699">
        <f t="shared" si="6"/>
        <v>0</v>
      </c>
      <c r="AY49" s="696"/>
      <c r="AZ49" s="699">
        <f t="shared" si="7"/>
        <v>0</v>
      </c>
      <c r="BA49" s="700"/>
      <c r="BB49" s="699">
        <f t="shared" si="8"/>
        <v>0</v>
      </c>
      <c r="BC49" s="700"/>
      <c r="BD49" s="699" t="str">
        <f t="shared" si="9"/>
        <v/>
      </c>
      <c r="BE49" s="700"/>
      <c r="BF49" s="1170" t="b">
        <f>IF(
   OR(AB49="",AB49="NS",AB49="24 hrs",AB49="00:00 - 24:00",AB49="00:00-24:00",AB49="0:00 - 24:00",AB49="0:00-24:00"),
   TRUE,
   AND(
      NOT(ISERROR(FIND(":",TRIM(AX49)))),
      ISNUMBER(VALUE(LEFT(TRIM(AX49),FIND(":",TRIM(AX49))-1))),
      ISNUMBER(VALUE(RIGHT(TRIM(AX49),LEN(TRIM(AX49))-FIND(":",TRIM(AX49))))),
      VALUE(LEFT(TRIM(AX49),FIND(":",TRIM(AX49))-1))&gt;=0,
      VALUE(LEFT(TRIM(AX49),FIND(":",TRIM(AX49))-1))&lt;=23,
      VALUE(RIGHT(TRIM(AX49),LEN(TRIM(AX49))-FIND(":",TRIM(AX49))))&gt;=0,
      VALUE(RIGHT(TRIM(AX49),LEN(TRIM(AX49))-FIND(":",TRIM(AX49))))&lt;=59,
      ISNUMBER(VALUE(TRIM(AX49))),
      VALUE(TRIM(AX49))&gt;=0,
      VALUE(TRIM(AX49))&lt;1,
      NOT(ISERROR(FIND(":",TRIM(AZ49)))),
      ISNUMBER(VALUE(LEFT(TRIM(AZ49),FIND(":",TRIM(AZ49))-1))),
      ISNUMBER(VALUE(RIGHT(TRIM(AZ49),LEN(TRIM(AZ49))-FIND(":",TRIM(AZ49))))),
      VALUE(LEFT(TRIM(AZ49),FIND(":",TRIM(AZ49))-1))&gt;=0,
      VALUE(LEFT(TRIM(AZ49),FIND(":",TRIM(AZ49))-1))&lt;=23,
      VALUE(RIGHT(TRIM(AZ49),LEN(TRIM(AZ49))-FIND(":",TRIM(AZ49))))&gt;=0,
      VALUE(RIGHT(TRIM(AZ49),LEN(TRIM(AZ49))-FIND(":",TRIM(AZ49))))&lt;=59,
      ISNUMBER(VALUE(TRIM(AZ49))),
      VALUE(TRIM(AZ49))&gt;=0,
      VALUE(TRIM(AZ49))&lt;1,
      VALUE(TRIM(AX49))&lt;VALUE(TRIM(AZ49)),
      IF(
         OR(TRIM(BB49)="",TRIM(BD49)=""),
         TRUE,
         AND(
            NOT(ISERROR(FIND(":",TRIM(BB49)))),
            ISNUMBER(VALUE(LEFT(TRIM(BB49),FIND(":",TRIM(BB49))-1))),
            ISNUMBER(VALUE(RIGHT(TRIM(BB49),LEN(TRIM(BB49))-FIND(":",TRIM(BB49))))),
            VALUE(LEFT(TRIM(BB49),FIND(":",TRIM(BB49))-1))&gt;=0,
            VALUE(LEFT(TRIM(BB49),FIND(":",TRIM(BB49))-1))&lt;=23,
            VALUE(RIGHT(TRIM(BB49),LEN(TRIM(BB49))-FIND(":",TRIM(BB49))))&gt;=0,
            VALUE(RIGHT(TRIM(BB49),LEN(TRIM(BB49))-FIND(":",TRIM(BB49))))&lt;=59,
            ISNUMBER(VALUE(TRIM(BB49))),
            VALUE(TRIM(BB49))&gt;=0,
            VALUE(TRIM(BB49))&lt;1,
            NOT(ISERROR(FIND(":",TRIM(BD49)))),
            ISNUMBER(VALUE(LEFT(TRIM(BD49),FIND(":",TRIM(BD49))-1))),
            ISNUMBER(VALUE(RIGHT(TRIM(BD49),LEN(TRIM(BD49))-FIND(":",TRIM(BD49))))),
            VALUE(LEFT(TRIM(BD49),FIND(":",TRIM(BD49))-1))&gt;=0,
            VALUE(LEFT(TRIM(BD49),FIND(":",TRIM(BD49))-1))&lt;=23,
            VALUE(RIGHT(TRIM(BD49),LEN(TRIM(BD49))-FIND(":",TRIM(BD49))))&gt;=0,
            VALUE(RIGHT(TRIM(BD49),LEN(TRIM(BD49))-FIND(":",TRIM(BD49))))&lt;=59,
            ISNUMBER(VALUE(TRIM(BD49))),
            VALUE(TRIM(BD49))&gt;=0,
            VALUE(TRIM(BD49))&lt;1,
            VALUE(TRIM(BB49))&lt;VALUE(TRIM(BD49)),
            IF(
               NOT(ISERROR(FIND("(",#REF!))),
               TRUE,
               VALUE(TRIM(AZ49))&lt;=VALUE(TRIM(BB49))
            )
         )
      )
   )
)</f>
        <v>1</v>
      </c>
      <c r="BG49" s="1171"/>
      <c r="BH49" s="560">
        <f t="shared" si="10"/>
        <v>0</v>
      </c>
      <c r="BI49" s="560"/>
      <c r="BK49" s="510">
        <f t="shared" si="0"/>
        <v>0</v>
      </c>
      <c r="BL49" s="505"/>
      <c r="BN49" s="1161">
        <f t="shared" si="1"/>
        <v>0</v>
      </c>
      <c r="BO49" s="1161"/>
      <c r="BP49" s="560">
        <f t="shared" si="2"/>
        <v>0</v>
      </c>
      <c r="BQ49" s="560"/>
      <c r="BS49" s="560" t="str">
        <f t="shared" si="3"/>
        <v/>
      </c>
      <c r="BT49" s="560"/>
      <c r="BU49" s="560">
        <f t="shared" si="4"/>
        <v>0</v>
      </c>
      <c r="BV49" s="560"/>
      <c r="CA49" s="1169">
        <f t="shared" si="11"/>
        <v>0</v>
      </c>
      <c r="CB49" s="1169"/>
    </row>
    <row r="50" spans="2:80" s="72" customFormat="1" ht="15" customHeight="1">
      <c r="B50" s="121"/>
      <c r="C50" s="82" t="s">
        <v>91</v>
      </c>
      <c r="D50" s="792" t="str">
        <f>IF($AW$13=1,"",IF(CNGE_2026_M3_Secc1!$AH$627=CNGE_2026_M3_Secc1!$AJ$627,"",IF(CNGE_2026_M3_Secc1!D670="","",CNGE_2026_M3_Secc1!D670)))</f>
        <v/>
      </c>
      <c r="E50" s="793"/>
      <c r="F50" s="793"/>
      <c r="G50" s="794"/>
      <c r="H50" s="570" t="str">
        <f>IF($AW$13=1,"",IF(CNGE_2026_M3_Secc1!$AH$627=CNGE_2026_M3_Secc1!$AJ$627,"",IF(CNGE_2026_M3_Secc1!I670="","",CNGE_2026_M3_Secc1!I670)))</f>
        <v/>
      </c>
      <c r="I50" s="572"/>
      <c r="J50" s="830"/>
      <c r="K50" s="562"/>
      <c r="L50" s="831"/>
      <c r="M50" s="570" t="str">
        <f>IFERROR(VLOOKUP(O50,Presentación!$AL$8:$AM$586,2,FALSE),"")</f>
        <v/>
      </c>
      <c r="N50" s="572"/>
      <c r="O50" s="763"/>
      <c r="P50" s="764"/>
      <c r="Q50" s="765"/>
      <c r="R50" s="763"/>
      <c r="S50" s="764"/>
      <c r="T50" s="765"/>
      <c r="U50" s="830"/>
      <c r="V50" s="562"/>
      <c r="W50" s="831"/>
      <c r="X50" s="85" t="s">
        <v>529</v>
      </c>
      <c r="Y50" s="830"/>
      <c r="Z50" s="562"/>
      <c r="AA50" s="831"/>
      <c r="AB50" s="830"/>
      <c r="AC50" s="562"/>
      <c r="AD50" s="831"/>
      <c r="AE50" s="830"/>
      <c r="AF50" s="562"/>
      <c r="AG50" s="831"/>
      <c r="AH50" s="830"/>
      <c r="AI50" s="562"/>
      <c r="AJ50" s="831"/>
      <c r="AK50" s="830"/>
      <c r="AL50" s="831"/>
      <c r="AN50" s="122"/>
      <c r="AP50" s="1200">
        <f>IF(CNGE_2026_M3_Secc1!$AH$627=CNGE_2026_M3_Secc1!$AJ$627,0,IF(OR(CNGE_2026_M3_Secc1!K670="",CNGE_2026_M3_Secc1!K670=1),0,1))</f>
        <v>0</v>
      </c>
      <c r="AQ50" s="1201"/>
      <c r="AS50" s="1169">
        <f t="shared" si="12"/>
        <v>0</v>
      </c>
      <c r="AT50" s="1169"/>
      <c r="AU50" s="1169">
        <f t="shared" si="5"/>
        <v>0</v>
      </c>
      <c r="AV50" s="1169"/>
      <c r="AX50" s="699">
        <f t="shared" si="6"/>
        <v>0</v>
      </c>
      <c r="AY50" s="696"/>
      <c r="AZ50" s="699">
        <f t="shared" si="7"/>
        <v>0</v>
      </c>
      <c r="BA50" s="700"/>
      <c r="BB50" s="699">
        <f t="shared" si="8"/>
        <v>0</v>
      </c>
      <c r="BC50" s="700"/>
      <c r="BD50" s="699" t="str">
        <f t="shared" si="9"/>
        <v/>
      </c>
      <c r="BE50" s="700"/>
      <c r="BF50" s="1170" t="b">
        <f>IF(
   OR(AB50="",AB50="NS",AB50="24 hrs",AB50="00:00 - 24:00",AB50="00:00-24:00",AB50="0:00 - 24:00",AB50="0:00-24:00"),
   TRUE,
   AND(
      NOT(ISERROR(FIND(":",TRIM(AX50)))),
      ISNUMBER(VALUE(LEFT(TRIM(AX50),FIND(":",TRIM(AX50))-1))),
      ISNUMBER(VALUE(RIGHT(TRIM(AX50),LEN(TRIM(AX50))-FIND(":",TRIM(AX50))))),
      VALUE(LEFT(TRIM(AX50),FIND(":",TRIM(AX50))-1))&gt;=0,
      VALUE(LEFT(TRIM(AX50),FIND(":",TRIM(AX50))-1))&lt;=23,
      VALUE(RIGHT(TRIM(AX50),LEN(TRIM(AX50))-FIND(":",TRIM(AX50))))&gt;=0,
      VALUE(RIGHT(TRIM(AX50),LEN(TRIM(AX50))-FIND(":",TRIM(AX50))))&lt;=59,
      ISNUMBER(VALUE(TRIM(AX50))),
      VALUE(TRIM(AX50))&gt;=0,
      VALUE(TRIM(AX50))&lt;1,
      NOT(ISERROR(FIND(":",TRIM(AZ50)))),
      ISNUMBER(VALUE(LEFT(TRIM(AZ50),FIND(":",TRIM(AZ50))-1))),
      ISNUMBER(VALUE(RIGHT(TRIM(AZ50),LEN(TRIM(AZ50))-FIND(":",TRIM(AZ50))))),
      VALUE(LEFT(TRIM(AZ50),FIND(":",TRIM(AZ50))-1))&gt;=0,
      VALUE(LEFT(TRIM(AZ50),FIND(":",TRIM(AZ50))-1))&lt;=23,
      VALUE(RIGHT(TRIM(AZ50),LEN(TRIM(AZ50))-FIND(":",TRIM(AZ50))))&gt;=0,
      VALUE(RIGHT(TRIM(AZ50),LEN(TRIM(AZ50))-FIND(":",TRIM(AZ50))))&lt;=59,
      ISNUMBER(VALUE(TRIM(AZ50))),
      VALUE(TRIM(AZ50))&gt;=0,
      VALUE(TRIM(AZ50))&lt;1,
      VALUE(TRIM(AX50))&lt;VALUE(TRIM(AZ50)),
      IF(
         OR(TRIM(BB50)="",TRIM(BD50)=""),
         TRUE,
         AND(
            NOT(ISERROR(FIND(":",TRIM(BB50)))),
            ISNUMBER(VALUE(LEFT(TRIM(BB50),FIND(":",TRIM(BB50))-1))),
            ISNUMBER(VALUE(RIGHT(TRIM(BB50),LEN(TRIM(BB50))-FIND(":",TRIM(BB50))))),
            VALUE(LEFT(TRIM(BB50),FIND(":",TRIM(BB50))-1))&gt;=0,
            VALUE(LEFT(TRIM(BB50),FIND(":",TRIM(BB50))-1))&lt;=23,
            VALUE(RIGHT(TRIM(BB50),LEN(TRIM(BB50))-FIND(":",TRIM(BB50))))&gt;=0,
            VALUE(RIGHT(TRIM(BB50),LEN(TRIM(BB50))-FIND(":",TRIM(BB50))))&lt;=59,
            ISNUMBER(VALUE(TRIM(BB50))),
            VALUE(TRIM(BB50))&gt;=0,
            VALUE(TRIM(BB50))&lt;1,
            NOT(ISERROR(FIND(":",TRIM(BD50)))),
            ISNUMBER(VALUE(LEFT(TRIM(BD50),FIND(":",TRIM(BD50))-1))),
            ISNUMBER(VALUE(RIGHT(TRIM(BD50),LEN(TRIM(BD50))-FIND(":",TRIM(BD50))))),
            VALUE(LEFT(TRIM(BD50),FIND(":",TRIM(BD50))-1))&gt;=0,
            VALUE(LEFT(TRIM(BD50),FIND(":",TRIM(BD50))-1))&lt;=23,
            VALUE(RIGHT(TRIM(BD50),LEN(TRIM(BD50))-FIND(":",TRIM(BD50))))&gt;=0,
            VALUE(RIGHT(TRIM(BD50),LEN(TRIM(BD50))-FIND(":",TRIM(BD50))))&lt;=59,
            ISNUMBER(VALUE(TRIM(BD50))),
            VALUE(TRIM(BD50))&gt;=0,
            VALUE(TRIM(BD50))&lt;1,
            VALUE(TRIM(BB50))&lt;VALUE(TRIM(BD50)),
            IF(
               NOT(ISERROR(FIND("(",#REF!))),
               TRUE,
               VALUE(TRIM(AZ50))&lt;=VALUE(TRIM(BB50))
            )
         )
      )
   )
)</f>
        <v>1</v>
      </c>
      <c r="BG50" s="1171"/>
      <c r="BH50" s="560">
        <f t="shared" si="10"/>
        <v>0</v>
      </c>
      <c r="BI50" s="560"/>
      <c r="BK50" s="510">
        <f t="shared" si="0"/>
        <v>0</v>
      </c>
      <c r="BL50" s="505"/>
      <c r="BN50" s="1161">
        <f t="shared" si="1"/>
        <v>0</v>
      </c>
      <c r="BO50" s="1161"/>
      <c r="BP50" s="560">
        <f t="shared" si="2"/>
        <v>0</v>
      </c>
      <c r="BQ50" s="560"/>
      <c r="BS50" s="560" t="str">
        <f t="shared" si="3"/>
        <v/>
      </c>
      <c r="BT50" s="560"/>
      <c r="BU50" s="560">
        <f t="shared" si="4"/>
        <v>0</v>
      </c>
      <c r="BV50" s="560"/>
      <c r="CA50" s="1169">
        <f t="shared" si="11"/>
        <v>0</v>
      </c>
      <c r="CB50" s="1169"/>
    </row>
    <row r="51" spans="2:80" s="72" customFormat="1" ht="15" customHeight="1">
      <c r="B51" s="121"/>
      <c r="C51" s="82" t="s">
        <v>92</v>
      </c>
      <c r="D51" s="792" t="str">
        <f>IF($AW$13=1,"",IF(CNGE_2026_M3_Secc1!$AH$627=CNGE_2026_M3_Secc1!$AJ$627,"",IF(CNGE_2026_M3_Secc1!D671="","",CNGE_2026_M3_Secc1!D671)))</f>
        <v/>
      </c>
      <c r="E51" s="793"/>
      <c r="F51" s="793"/>
      <c r="G51" s="794"/>
      <c r="H51" s="570" t="str">
        <f>IF($AW$13=1,"",IF(CNGE_2026_M3_Secc1!$AH$627=CNGE_2026_M3_Secc1!$AJ$627,"",IF(CNGE_2026_M3_Secc1!I671="","",CNGE_2026_M3_Secc1!I671)))</f>
        <v/>
      </c>
      <c r="I51" s="572"/>
      <c r="J51" s="830"/>
      <c r="K51" s="562"/>
      <c r="L51" s="831"/>
      <c r="M51" s="570" t="str">
        <f>IFERROR(VLOOKUP(O51,Presentación!$AL$8:$AM$586,2,FALSE),"")</f>
        <v/>
      </c>
      <c r="N51" s="572"/>
      <c r="O51" s="763"/>
      <c r="P51" s="764"/>
      <c r="Q51" s="765"/>
      <c r="R51" s="763"/>
      <c r="S51" s="764"/>
      <c r="T51" s="765"/>
      <c r="U51" s="830"/>
      <c r="V51" s="562"/>
      <c r="W51" s="831"/>
      <c r="X51" s="85" t="s">
        <v>529</v>
      </c>
      <c r="Y51" s="830"/>
      <c r="Z51" s="562"/>
      <c r="AA51" s="831"/>
      <c r="AB51" s="830"/>
      <c r="AC51" s="562"/>
      <c r="AD51" s="831"/>
      <c r="AE51" s="830"/>
      <c r="AF51" s="562"/>
      <c r="AG51" s="831"/>
      <c r="AH51" s="830"/>
      <c r="AI51" s="562"/>
      <c r="AJ51" s="831"/>
      <c r="AK51" s="830"/>
      <c r="AL51" s="831"/>
      <c r="AN51" s="122"/>
      <c r="AP51" s="1200">
        <f>IF(CNGE_2026_M3_Secc1!$AH$627=CNGE_2026_M3_Secc1!$AJ$627,0,IF(OR(CNGE_2026_M3_Secc1!K671="",CNGE_2026_M3_Secc1!K671=1),0,1))</f>
        <v>0</v>
      </c>
      <c r="AQ51" s="1201"/>
      <c r="AS51" s="1169">
        <f t="shared" si="12"/>
        <v>0</v>
      </c>
      <c r="AT51" s="1169"/>
      <c r="AU51" s="1169">
        <f t="shared" si="5"/>
        <v>0</v>
      </c>
      <c r="AV51" s="1169"/>
      <c r="AX51" s="699">
        <f t="shared" si="6"/>
        <v>0</v>
      </c>
      <c r="AY51" s="696"/>
      <c r="AZ51" s="699">
        <f t="shared" si="7"/>
        <v>0</v>
      </c>
      <c r="BA51" s="700"/>
      <c r="BB51" s="699">
        <f t="shared" si="8"/>
        <v>0</v>
      </c>
      <c r="BC51" s="700"/>
      <c r="BD51" s="699" t="str">
        <f t="shared" si="9"/>
        <v/>
      </c>
      <c r="BE51" s="700"/>
      <c r="BF51" s="1170" t="b">
        <f>IF(
   OR(AB51="",AB51="NS",AB51="24 hrs",AB51="00:00 - 24:00",AB51="00:00-24:00",AB51="0:00 - 24:00",AB51="0:00-24:00"),
   TRUE,
   AND(
      NOT(ISERROR(FIND(":",TRIM(AX51)))),
      ISNUMBER(VALUE(LEFT(TRIM(AX51),FIND(":",TRIM(AX51))-1))),
      ISNUMBER(VALUE(RIGHT(TRIM(AX51),LEN(TRIM(AX51))-FIND(":",TRIM(AX51))))),
      VALUE(LEFT(TRIM(AX51),FIND(":",TRIM(AX51))-1))&gt;=0,
      VALUE(LEFT(TRIM(AX51),FIND(":",TRIM(AX51))-1))&lt;=23,
      VALUE(RIGHT(TRIM(AX51),LEN(TRIM(AX51))-FIND(":",TRIM(AX51))))&gt;=0,
      VALUE(RIGHT(TRIM(AX51),LEN(TRIM(AX51))-FIND(":",TRIM(AX51))))&lt;=59,
      ISNUMBER(VALUE(TRIM(AX51))),
      VALUE(TRIM(AX51))&gt;=0,
      VALUE(TRIM(AX51))&lt;1,
      NOT(ISERROR(FIND(":",TRIM(AZ51)))),
      ISNUMBER(VALUE(LEFT(TRIM(AZ51),FIND(":",TRIM(AZ51))-1))),
      ISNUMBER(VALUE(RIGHT(TRIM(AZ51),LEN(TRIM(AZ51))-FIND(":",TRIM(AZ51))))),
      VALUE(LEFT(TRIM(AZ51),FIND(":",TRIM(AZ51))-1))&gt;=0,
      VALUE(LEFT(TRIM(AZ51),FIND(":",TRIM(AZ51))-1))&lt;=23,
      VALUE(RIGHT(TRIM(AZ51),LEN(TRIM(AZ51))-FIND(":",TRIM(AZ51))))&gt;=0,
      VALUE(RIGHT(TRIM(AZ51),LEN(TRIM(AZ51))-FIND(":",TRIM(AZ51))))&lt;=59,
      ISNUMBER(VALUE(TRIM(AZ51))),
      VALUE(TRIM(AZ51))&gt;=0,
      VALUE(TRIM(AZ51))&lt;1,
      VALUE(TRIM(AX51))&lt;VALUE(TRIM(AZ51)),
      IF(
         OR(TRIM(BB51)="",TRIM(BD51)=""),
         TRUE,
         AND(
            NOT(ISERROR(FIND(":",TRIM(BB51)))),
            ISNUMBER(VALUE(LEFT(TRIM(BB51),FIND(":",TRIM(BB51))-1))),
            ISNUMBER(VALUE(RIGHT(TRIM(BB51),LEN(TRIM(BB51))-FIND(":",TRIM(BB51))))),
            VALUE(LEFT(TRIM(BB51),FIND(":",TRIM(BB51))-1))&gt;=0,
            VALUE(LEFT(TRIM(BB51),FIND(":",TRIM(BB51))-1))&lt;=23,
            VALUE(RIGHT(TRIM(BB51),LEN(TRIM(BB51))-FIND(":",TRIM(BB51))))&gt;=0,
            VALUE(RIGHT(TRIM(BB51),LEN(TRIM(BB51))-FIND(":",TRIM(BB51))))&lt;=59,
            ISNUMBER(VALUE(TRIM(BB51))),
            VALUE(TRIM(BB51))&gt;=0,
            VALUE(TRIM(BB51))&lt;1,
            NOT(ISERROR(FIND(":",TRIM(BD51)))),
            ISNUMBER(VALUE(LEFT(TRIM(BD51),FIND(":",TRIM(BD51))-1))),
            ISNUMBER(VALUE(RIGHT(TRIM(BD51),LEN(TRIM(BD51))-FIND(":",TRIM(BD51))))),
            VALUE(LEFT(TRIM(BD51),FIND(":",TRIM(BD51))-1))&gt;=0,
            VALUE(LEFT(TRIM(BD51),FIND(":",TRIM(BD51))-1))&lt;=23,
            VALUE(RIGHT(TRIM(BD51),LEN(TRIM(BD51))-FIND(":",TRIM(BD51))))&gt;=0,
            VALUE(RIGHT(TRIM(BD51),LEN(TRIM(BD51))-FIND(":",TRIM(BD51))))&lt;=59,
            ISNUMBER(VALUE(TRIM(BD51))),
            VALUE(TRIM(BD51))&gt;=0,
            VALUE(TRIM(BD51))&lt;1,
            VALUE(TRIM(BB51))&lt;VALUE(TRIM(BD51)),
            IF(
               NOT(ISERROR(FIND("(",#REF!))),
               TRUE,
               VALUE(TRIM(AZ51))&lt;=VALUE(TRIM(BB51))
            )
         )
      )
   )
)</f>
        <v>1</v>
      </c>
      <c r="BG51" s="1171"/>
      <c r="BH51" s="560">
        <f t="shared" si="10"/>
        <v>0</v>
      </c>
      <c r="BI51" s="560"/>
      <c r="BK51" s="510">
        <f t="shared" si="0"/>
        <v>0</v>
      </c>
      <c r="BL51" s="505"/>
      <c r="BN51" s="1161">
        <f t="shared" si="1"/>
        <v>0</v>
      </c>
      <c r="BO51" s="1161"/>
      <c r="BP51" s="560">
        <f t="shared" si="2"/>
        <v>0</v>
      </c>
      <c r="BQ51" s="560"/>
      <c r="BS51" s="560" t="str">
        <f t="shared" si="3"/>
        <v/>
      </c>
      <c r="BT51" s="560"/>
      <c r="BU51" s="560">
        <f t="shared" si="4"/>
        <v>0</v>
      </c>
      <c r="BV51" s="560"/>
      <c r="CA51" s="1169">
        <f t="shared" si="11"/>
        <v>0</v>
      </c>
      <c r="CB51" s="1169"/>
    </row>
    <row r="52" spans="2:80" s="72" customFormat="1" ht="15" customHeight="1">
      <c r="B52" s="121"/>
      <c r="C52" s="82" t="s">
        <v>93</v>
      </c>
      <c r="D52" s="792" t="str">
        <f>IF($AW$13=1,"",IF(CNGE_2026_M3_Secc1!$AH$627=CNGE_2026_M3_Secc1!$AJ$627,"",IF(CNGE_2026_M3_Secc1!D672="","",CNGE_2026_M3_Secc1!D672)))</f>
        <v/>
      </c>
      <c r="E52" s="793"/>
      <c r="F52" s="793"/>
      <c r="G52" s="794"/>
      <c r="H52" s="570" t="str">
        <f>IF($AW$13=1,"",IF(CNGE_2026_M3_Secc1!$AH$627=CNGE_2026_M3_Secc1!$AJ$627,"",IF(CNGE_2026_M3_Secc1!I672="","",CNGE_2026_M3_Secc1!I672)))</f>
        <v/>
      </c>
      <c r="I52" s="572"/>
      <c r="J52" s="830"/>
      <c r="K52" s="562"/>
      <c r="L52" s="831"/>
      <c r="M52" s="570" t="str">
        <f>IFERROR(VLOOKUP(O52,Presentación!$AL$8:$AM$586,2,FALSE),"")</f>
        <v/>
      </c>
      <c r="N52" s="572"/>
      <c r="O52" s="763"/>
      <c r="P52" s="764"/>
      <c r="Q52" s="765"/>
      <c r="R52" s="763"/>
      <c r="S52" s="764"/>
      <c r="T52" s="765"/>
      <c r="U52" s="830"/>
      <c r="V52" s="562"/>
      <c r="W52" s="831"/>
      <c r="X52" s="85" t="s">
        <v>529</v>
      </c>
      <c r="Y52" s="830"/>
      <c r="Z52" s="562"/>
      <c r="AA52" s="831"/>
      <c r="AB52" s="830"/>
      <c r="AC52" s="562"/>
      <c r="AD52" s="831"/>
      <c r="AE52" s="830"/>
      <c r="AF52" s="562"/>
      <c r="AG52" s="831"/>
      <c r="AH52" s="830"/>
      <c r="AI52" s="562"/>
      <c r="AJ52" s="831"/>
      <c r="AK52" s="830"/>
      <c r="AL52" s="831"/>
      <c r="AN52" s="122"/>
      <c r="AP52" s="1200">
        <f>IF(CNGE_2026_M3_Secc1!$AH$627=CNGE_2026_M3_Secc1!$AJ$627,0,IF(OR(CNGE_2026_M3_Secc1!K672="",CNGE_2026_M3_Secc1!K672=1),0,1))</f>
        <v>0</v>
      </c>
      <c r="AQ52" s="1201"/>
      <c r="AS52" s="1169">
        <f t="shared" si="12"/>
        <v>0</v>
      </c>
      <c r="AT52" s="1169"/>
      <c r="AU52" s="1169">
        <f t="shared" si="5"/>
        <v>0</v>
      </c>
      <c r="AV52" s="1169"/>
      <c r="AX52" s="699">
        <f t="shared" si="6"/>
        <v>0</v>
      </c>
      <c r="AY52" s="696"/>
      <c r="AZ52" s="699">
        <f t="shared" si="7"/>
        <v>0</v>
      </c>
      <c r="BA52" s="700"/>
      <c r="BB52" s="699">
        <f t="shared" si="8"/>
        <v>0</v>
      </c>
      <c r="BC52" s="700"/>
      <c r="BD52" s="699" t="str">
        <f t="shared" si="9"/>
        <v/>
      </c>
      <c r="BE52" s="700"/>
      <c r="BF52" s="1170" t="b">
        <f>IF(
   OR(AB52="",AB52="NS",AB52="24 hrs",AB52="00:00 - 24:00",AB52="00:00-24:00",AB52="0:00 - 24:00",AB52="0:00-24:00"),
   TRUE,
   AND(
      NOT(ISERROR(FIND(":",TRIM(AX52)))),
      ISNUMBER(VALUE(LEFT(TRIM(AX52),FIND(":",TRIM(AX52))-1))),
      ISNUMBER(VALUE(RIGHT(TRIM(AX52),LEN(TRIM(AX52))-FIND(":",TRIM(AX52))))),
      VALUE(LEFT(TRIM(AX52),FIND(":",TRIM(AX52))-1))&gt;=0,
      VALUE(LEFT(TRIM(AX52),FIND(":",TRIM(AX52))-1))&lt;=23,
      VALUE(RIGHT(TRIM(AX52),LEN(TRIM(AX52))-FIND(":",TRIM(AX52))))&gt;=0,
      VALUE(RIGHT(TRIM(AX52),LEN(TRIM(AX52))-FIND(":",TRIM(AX52))))&lt;=59,
      ISNUMBER(VALUE(TRIM(AX52))),
      VALUE(TRIM(AX52))&gt;=0,
      VALUE(TRIM(AX52))&lt;1,
      NOT(ISERROR(FIND(":",TRIM(AZ52)))),
      ISNUMBER(VALUE(LEFT(TRIM(AZ52),FIND(":",TRIM(AZ52))-1))),
      ISNUMBER(VALUE(RIGHT(TRIM(AZ52),LEN(TRIM(AZ52))-FIND(":",TRIM(AZ52))))),
      VALUE(LEFT(TRIM(AZ52),FIND(":",TRIM(AZ52))-1))&gt;=0,
      VALUE(LEFT(TRIM(AZ52),FIND(":",TRIM(AZ52))-1))&lt;=23,
      VALUE(RIGHT(TRIM(AZ52),LEN(TRIM(AZ52))-FIND(":",TRIM(AZ52))))&gt;=0,
      VALUE(RIGHT(TRIM(AZ52),LEN(TRIM(AZ52))-FIND(":",TRIM(AZ52))))&lt;=59,
      ISNUMBER(VALUE(TRIM(AZ52))),
      VALUE(TRIM(AZ52))&gt;=0,
      VALUE(TRIM(AZ52))&lt;1,
      VALUE(TRIM(AX52))&lt;VALUE(TRIM(AZ52)),
      IF(
         OR(TRIM(BB52)="",TRIM(BD52)=""),
         TRUE,
         AND(
            NOT(ISERROR(FIND(":",TRIM(BB52)))),
            ISNUMBER(VALUE(LEFT(TRIM(BB52),FIND(":",TRIM(BB52))-1))),
            ISNUMBER(VALUE(RIGHT(TRIM(BB52),LEN(TRIM(BB52))-FIND(":",TRIM(BB52))))),
            VALUE(LEFT(TRIM(BB52),FIND(":",TRIM(BB52))-1))&gt;=0,
            VALUE(LEFT(TRIM(BB52),FIND(":",TRIM(BB52))-1))&lt;=23,
            VALUE(RIGHT(TRIM(BB52),LEN(TRIM(BB52))-FIND(":",TRIM(BB52))))&gt;=0,
            VALUE(RIGHT(TRIM(BB52),LEN(TRIM(BB52))-FIND(":",TRIM(BB52))))&lt;=59,
            ISNUMBER(VALUE(TRIM(BB52))),
            VALUE(TRIM(BB52))&gt;=0,
            VALUE(TRIM(BB52))&lt;1,
            NOT(ISERROR(FIND(":",TRIM(BD52)))),
            ISNUMBER(VALUE(LEFT(TRIM(BD52),FIND(":",TRIM(BD52))-1))),
            ISNUMBER(VALUE(RIGHT(TRIM(BD52),LEN(TRIM(BD52))-FIND(":",TRIM(BD52))))),
            VALUE(LEFT(TRIM(BD52),FIND(":",TRIM(BD52))-1))&gt;=0,
            VALUE(LEFT(TRIM(BD52),FIND(":",TRIM(BD52))-1))&lt;=23,
            VALUE(RIGHT(TRIM(BD52),LEN(TRIM(BD52))-FIND(":",TRIM(BD52))))&gt;=0,
            VALUE(RIGHT(TRIM(BD52),LEN(TRIM(BD52))-FIND(":",TRIM(BD52))))&lt;=59,
            ISNUMBER(VALUE(TRIM(BD52))),
            VALUE(TRIM(BD52))&gt;=0,
            VALUE(TRIM(BD52))&lt;1,
            VALUE(TRIM(BB52))&lt;VALUE(TRIM(BD52)),
            IF(
               NOT(ISERROR(FIND("(",#REF!))),
               TRUE,
               VALUE(TRIM(AZ52))&lt;=VALUE(TRIM(BB52))
            )
         )
      )
   )
)</f>
        <v>1</v>
      </c>
      <c r="BG52" s="1171"/>
      <c r="BH52" s="560">
        <f t="shared" si="10"/>
        <v>0</v>
      </c>
      <c r="BI52" s="560"/>
      <c r="BK52" s="510">
        <f t="shared" si="0"/>
        <v>0</v>
      </c>
      <c r="BL52" s="505"/>
      <c r="BN52" s="1161">
        <f t="shared" si="1"/>
        <v>0</v>
      </c>
      <c r="BO52" s="1161"/>
      <c r="BP52" s="560">
        <f t="shared" si="2"/>
        <v>0</v>
      </c>
      <c r="BQ52" s="560"/>
      <c r="BS52" s="560" t="str">
        <f t="shared" si="3"/>
        <v/>
      </c>
      <c r="BT52" s="560"/>
      <c r="BU52" s="560">
        <f t="shared" si="4"/>
        <v>0</v>
      </c>
      <c r="BV52" s="560"/>
      <c r="CA52" s="1169">
        <f t="shared" si="11"/>
        <v>0</v>
      </c>
      <c r="CB52" s="1169"/>
    </row>
    <row r="53" spans="2:80" s="72" customFormat="1" ht="15" customHeight="1">
      <c r="B53" s="120"/>
      <c r="C53" s="82" t="s">
        <v>94</v>
      </c>
      <c r="D53" s="792" t="str">
        <f>IF($AW$13=1,"",IF(CNGE_2026_M3_Secc1!$AH$627=CNGE_2026_M3_Secc1!$AJ$627,"",IF(CNGE_2026_M3_Secc1!D673="","",CNGE_2026_M3_Secc1!D673)))</f>
        <v/>
      </c>
      <c r="E53" s="793"/>
      <c r="F53" s="793"/>
      <c r="G53" s="794"/>
      <c r="H53" s="570" t="str">
        <f>IF($AW$13=1,"",IF(CNGE_2026_M3_Secc1!$AH$627=CNGE_2026_M3_Secc1!$AJ$627,"",IF(CNGE_2026_M3_Secc1!I673="","",CNGE_2026_M3_Secc1!I673)))</f>
        <v/>
      </c>
      <c r="I53" s="572"/>
      <c r="J53" s="830"/>
      <c r="K53" s="562"/>
      <c r="L53" s="831"/>
      <c r="M53" s="570" t="str">
        <f>IFERROR(VLOOKUP(O53,Presentación!$AL$8:$AM$586,2,FALSE),"")</f>
        <v/>
      </c>
      <c r="N53" s="572"/>
      <c r="O53" s="763"/>
      <c r="P53" s="764"/>
      <c r="Q53" s="765"/>
      <c r="R53" s="763"/>
      <c r="S53" s="764"/>
      <c r="T53" s="765"/>
      <c r="U53" s="830"/>
      <c r="V53" s="562"/>
      <c r="W53" s="831"/>
      <c r="X53" s="85" t="s">
        <v>529</v>
      </c>
      <c r="Y53" s="830"/>
      <c r="Z53" s="562"/>
      <c r="AA53" s="831"/>
      <c r="AB53" s="830"/>
      <c r="AC53" s="562"/>
      <c r="AD53" s="831"/>
      <c r="AE53" s="830"/>
      <c r="AF53" s="562"/>
      <c r="AG53" s="831"/>
      <c r="AH53" s="830"/>
      <c r="AI53" s="562"/>
      <c r="AJ53" s="831"/>
      <c r="AK53" s="830"/>
      <c r="AL53" s="831"/>
      <c r="AN53" s="122"/>
      <c r="AP53" s="1200">
        <f>IF(CNGE_2026_M3_Secc1!$AH$627=CNGE_2026_M3_Secc1!$AJ$627,0,IF(OR(CNGE_2026_M3_Secc1!K673="",CNGE_2026_M3_Secc1!K673=1),0,1))</f>
        <v>0</v>
      </c>
      <c r="AQ53" s="1201"/>
      <c r="AS53" s="1169">
        <f t="shared" si="12"/>
        <v>0</v>
      </c>
      <c r="AT53" s="1169"/>
      <c r="AU53" s="1169">
        <f t="shared" si="5"/>
        <v>0</v>
      </c>
      <c r="AV53" s="1169"/>
      <c r="AX53" s="699">
        <f t="shared" si="6"/>
        <v>0</v>
      </c>
      <c r="AY53" s="696"/>
      <c r="AZ53" s="699">
        <f t="shared" si="7"/>
        <v>0</v>
      </c>
      <c r="BA53" s="700"/>
      <c r="BB53" s="699">
        <f t="shared" si="8"/>
        <v>0</v>
      </c>
      <c r="BC53" s="700"/>
      <c r="BD53" s="699" t="str">
        <f t="shared" si="9"/>
        <v/>
      </c>
      <c r="BE53" s="700"/>
      <c r="BF53" s="1170" t="b">
        <f>IF(
   OR(AB53="",AB53="NS",AB53="24 hrs",AB53="00:00 - 24:00",AB53="00:00-24:00",AB53="0:00 - 24:00",AB53="0:00-24:00"),
   TRUE,
   AND(
      NOT(ISERROR(FIND(":",TRIM(AX53)))),
      ISNUMBER(VALUE(LEFT(TRIM(AX53),FIND(":",TRIM(AX53))-1))),
      ISNUMBER(VALUE(RIGHT(TRIM(AX53),LEN(TRIM(AX53))-FIND(":",TRIM(AX53))))),
      VALUE(LEFT(TRIM(AX53),FIND(":",TRIM(AX53))-1))&gt;=0,
      VALUE(LEFT(TRIM(AX53),FIND(":",TRIM(AX53))-1))&lt;=23,
      VALUE(RIGHT(TRIM(AX53),LEN(TRIM(AX53))-FIND(":",TRIM(AX53))))&gt;=0,
      VALUE(RIGHT(TRIM(AX53),LEN(TRIM(AX53))-FIND(":",TRIM(AX53))))&lt;=59,
      ISNUMBER(VALUE(TRIM(AX53))),
      VALUE(TRIM(AX53))&gt;=0,
      VALUE(TRIM(AX53))&lt;1,
      NOT(ISERROR(FIND(":",TRIM(AZ53)))),
      ISNUMBER(VALUE(LEFT(TRIM(AZ53),FIND(":",TRIM(AZ53))-1))),
      ISNUMBER(VALUE(RIGHT(TRIM(AZ53),LEN(TRIM(AZ53))-FIND(":",TRIM(AZ53))))),
      VALUE(LEFT(TRIM(AZ53),FIND(":",TRIM(AZ53))-1))&gt;=0,
      VALUE(LEFT(TRIM(AZ53),FIND(":",TRIM(AZ53))-1))&lt;=23,
      VALUE(RIGHT(TRIM(AZ53),LEN(TRIM(AZ53))-FIND(":",TRIM(AZ53))))&gt;=0,
      VALUE(RIGHT(TRIM(AZ53),LEN(TRIM(AZ53))-FIND(":",TRIM(AZ53))))&lt;=59,
      ISNUMBER(VALUE(TRIM(AZ53))),
      VALUE(TRIM(AZ53))&gt;=0,
      VALUE(TRIM(AZ53))&lt;1,
      VALUE(TRIM(AX53))&lt;VALUE(TRIM(AZ53)),
      IF(
         OR(TRIM(BB53)="",TRIM(BD53)=""),
         TRUE,
         AND(
            NOT(ISERROR(FIND(":",TRIM(BB53)))),
            ISNUMBER(VALUE(LEFT(TRIM(BB53),FIND(":",TRIM(BB53))-1))),
            ISNUMBER(VALUE(RIGHT(TRIM(BB53),LEN(TRIM(BB53))-FIND(":",TRIM(BB53))))),
            VALUE(LEFT(TRIM(BB53),FIND(":",TRIM(BB53))-1))&gt;=0,
            VALUE(LEFT(TRIM(BB53),FIND(":",TRIM(BB53))-1))&lt;=23,
            VALUE(RIGHT(TRIM(BB53),LEN(TRIM(BB53))-FIND(":",TRIM(BB53))))&gt;=0,
            VALUE(RIGHT(TRIM(BB53),LEN(TRIM(BB53))-FIND(":",TRIM(BB53))))&lt;=59,
            ISNUMBER(VALUE(TRIM(BB53))),
            VALUE(TRIM(BB53))&gt;=0,
            VALUE(TRIM(BB53))&lt;1,
            NOT(ISERROR(FIND(":",TRIM(BD53)))),
            ISNUMBER(VALUE(LEFT(TRIM(BD53),FIND(":",TRIM(BD53))-1))),
            ISNUMBER(VALUE(RIGHT(TRIM(BD53),LEN(TRIM(BD53))-FIND(":",TRIM(BD53))))),
            VALUE(LEFT(TRIM(BD53),FIND(":",TRIM(BD53))-1))&gt;=0,
            VALUE(LEFT(TRIM(BD53),FIND(":",TRIM(BD53))-1))&lt;=23,
            VALUE(RIGHT(TRIM(BD53),LEN(TRIM(BD53))-FIND(":",TRIM(BD53))))&gt;=0,
            VALUE(RIGHT(TRIM(BD53),LEN(TRIM(BD53))-FIND(":",TRIM(BD53))))&lt;=59,
            ISNUMBER(VALUE(TRIM(BD53))),
            VALUE(TRIM(BD53))&gt;=0,
            VALUE(TRIM(BD53))&lt;1,
            VALUE(TRIM(BB53))&lt;VALUE(TRIM(BD53)),
            IF(
               NOT(ISERROR(FIND("(",#REF!))),
               TRUE,
               VALUE(TRIM(AZ53))&lt;=VALUE(TRIM(BB53))
            )
         )
      )
   )
)</f>
        <v>1</v>
      </c>
      <c r="BG53" s="1171"/>
      <c r="BH53" s="560">
        <f t="shared" si="10"/>
        <v>0</v>
      </c>
      <c r="BI53" s="560"/>
      <c r="BK53" s="510">
        <f t="shared" si="0"/>
        <v>0</v>
      </c>
      <c r="BL53" s="505"/>
      <c r="BN53" s="1161">
        <f t="shared" si="1"/>
        <v>0</v>
      </c>
      <c r="BO53" s="1161"/>
      <c r="BP53" s="560">
        <f t="shared" si="2"/>
        <v>0</v>
      </c>
      <c r="BQ53" s="560"/>
      <c r="BS53" s="560" t="str">
        <f t="shared" si="3"/>
        <v/>
      </c>
      <c r="BT53" s="560"/>
      <c r="BU53" s="560">
        <f t="shared" si="4"/>
        <v>0</v>
      </c>
      <c r="BV53" s="560"/>
      <c r="CA53" s="1169">
        <f t="shared" si="11"/>
        <v>0</v>
      </c>
      <c r="CB53" s="1169"/>
    </row>
    <row r="54" spans="2:80" s="72" customFormat="1" ht="15" customHeight="1">
      <c r="B54" s="120"/>
      <c r="C54" s="82" t="s">
        <v>95</v>
      </c>
      <c r="D54" s="792" t="str">
        <f>IF($AW$13=1,"",IF(CNGE_2026_M3_Secc1!$AH$627=CNGE_2026_M3_Secc1!$AJ$627,"",IF(CNGE_2026_M3_Secc1!D674="","",CNGE_2026_M3_Secc1!D674)))</f>
        <v/>
      </c>
      <c r="E54" s="793"/>
      <c r="F54" s="793"/>
      <c r="G54" s="794"/>
      <c r="H54" s="570" t="str">
        <f>IF($AW$13=1,"",IF(CNGE_2026_M3_Secc1!$AH$627=CNGE_2026_M3_Secc1!$AJ$627,"",IF(CNGE_2026_M3_Secc1!I674="","",CNGE_2026_M3_Secc1!I674)))</f>
        <v/>
      </c>
      <c r="I54" s="572"/>
      <c r="J54" s="830"/>
      <c r="K54" s="562"/>
      <c r="L54" s="831"/>
      <c r="M54" s="570" t="str">
        <f>IFERROR(VLOOKUP(O54,Presentación!$AL$8:$AM$586,2,FALSE),"")</f>
        <v/>
      </c>
      <c r="N54" s="572"/>
      <c r="O54" s="763"/>
      <c r="P54" s="764"/>
      <c r="Q54" s="765"/>
      <c r="R54" s="763"/>
      <c r="S54" s="764"/>
      <c r="T54" s="765"/>
      <c r="U54" s="830"/>
      <c r="V54" s="562"/>
      <c r="W54" s="831"/>
      <c r="X54" s="85" t="s">
        <v>529</v>
      </c>
      <c r="Y54" s="830"/>
      <c r="Z54" s="562"/>
      <c r="AA54" s="831"/>
      <c r="AB54" s="830"/>
      <c r="AC54" s="562"/>
      <c r="AD54" s="831"/>
      <c r="AE54" s="830"/>
      <c r="AF54" s="562"/>
      <c r="AG54" s="831"/>
      <c r="AH54" s="830"/>
      <c r="AI54" s="562"/>
      <c r="AJ54" s="831"/>
      <c r="AK54" s="830"/>
      <c r="AL54" s="831"/>
      <c r="AN54" s="122"/>
      <c r="AP54" s="1200">
        <f>IF(CNGE_2026_M3_Secc1!$AH$627=CNGE_2026_M3_Secc1!$AJ$627,0,IF(OR(CNGE_2026_M3_Secc1!K674="",CNGE_2026_M3_Secc1!K674=1),0,1))</f>
        <v>0</v>
      </c>
      <c r="AQ54" s="1201"/>
      <c r="AS54" s="1169">
        <f t="shared" si="12"/>
        <v>0</v>
      </c>
      <c r="AT54" s="1169"/>
      <c r="AU54" s="1169">
        <f t="shared" si="5"/>
        <v>0</v>
      </c>
      <c r="AV54" s="1169"/>
      <c r="AX54" s="699">
        <f t="shared" si="6"/>
        <v>0</v>
      </c>
      <c r="AY54" s="696"/>
      <c r="AZ54" s="699">
        <f t="shared" si="7"/>
        <v>0</v>
      </c>
      <c r="BA54" s="700"/>
      <c r="BB54" s="699">
        <f t="shared" si="8"/>
        <v>0</v>
      </c>
      <c r="BC54" s="700"/>
      <c r="BD54" s="699" t="str">
        <f t="shared" si="9"/>
        <v/>
      </c>
      <c r="BE54" s="700"/>
      <c r="BF54" s="1170" t="b">
        <f>IF(
   OR(AB54="",AB54="NS",AB54="24 hrs",AB54="00:00 - 24:00",AB54="00:00-24:00",AB54="0:00 - 24:00",AB54="0:00-24:00"),
   TRUE,
   AND(
      NOT(ISERROR(FIND(":",TRIM(AX54)))),
      ISNUMBER(VALUE(LEFT(TRIM(AX54),FIND(":",TRIM(AX54))-1))),
      ISNUMBER(VALUE(RIGHT(TRIM(AX54),LEN(TRIM(AX54))-FIND(":",TRIM(AX54))))),
      VALUE(LEFT(TRIM(AX54),FIND(":",TRIM(AX54))-1))&gt;=0,
      VALUE(LEFT(TRIM(AX54),FIND(":",TRIM(AX54))-1))&lt;=23,
      VALUE(RIGHT(TRIM(AX54),LEN(TRIM(AX54))-FIND(":",TRIM(AX54))))&gt;=0,
      VALUE(RIGHT(TRIM(AX54),LEN(TRIM(AX54))-FIND(":",TRIM(AX54))))&lt;=59,
      ISNUMBER(VALUE(TRIM(AX54))),
      VALUE(TRIM(AX54))&gt;=0,
      VALUE(TRIM(AX54))&lt;1,
      NOT(ISERROR(FIND(":",TRIM(AZ54)))),
      ISNUMBER(VALUE(LEFT(TRIM(AZ54),FIND(":",TRIM(AZ54))-1))),
      ISNUMBER(VALUE(RIGHT(TRIM(AZ54),LEN(TRIM(AZ54))-FIND(":",TRIM(AZ54))))),
      VALUE(LEFT(TRIM(AZ54),FIND(":",TRIM(AZ54))-1))&gt;=0,
      VALUE(LEFT(TRIM(AZ54),FIND(":",TRIM(AZ54))-1))&lt;=23,
      VALUE(RIGHT(TRIM(AZ54),LEN(TRIM(AZ54))-FIND(":",TRIM(AZ54))))&gt;=0,
      VALUE(RIGHT(TRIM(AZ54),LEN(TRIM(AZ54))-FIND(":",TRIM(AZ54))))&lt;=59,
      ISNUMBER(VALUE(TRIM(AZ54))),
      VALUE(TRIM(AZ54))&gt;=0,
      VALUE(TRIM(AZ54))&lt;1,
      VALUE(TRIM(AX54))&lt;VALUE(TRIM(AZ54)),
      IF(
         OR(TRIM(BB54)="",TRIM(BD54)=""),
         TRUE,
         AND(
            NOT(ISERROR(FIND(":",TRIM(BB54)))),
            ISNUMBER(VALUE(LEFT(TRIM(BB54),FIND(":",TRIM(BB54))-1))),
            ISNUMBER(VALUE(RIGHT(TRIM(BB54),LEN(TRIM(BB54))-FIND(":",TRIM(BB54))))),
            VALUE(LEFT(TRIM(BB54),FIND(":",TRIM(BB54))-1))&gt;=0,
            VALUE(LEFT(TRIM(BB54),FIND(":",TRIM(BB54))-1))&lt;=23,
            VALUE(RIGHT(TRIM(BB54),LEN(TRIM(BB54))-FIND(":",TRIM(BB54))))&gt;=0,
            VALUE(RIGHT(TRIM(BB54),LEN(TRIM(BB54))-FIND(":",TRIM(BB54))))&lt;=59,
            ISNUMBER(VALUE(TRIM(BB54))),
            VALUE(TRIM(BB54))&gt;=0,
            VALUE(TRIM(BB54))&lt;1,
            NOT(ISERROR(FIND(":",TRIM(BD54)))),
            ISNUMBER(VALUE(LEFT(TRIM(BD54),FIND(":",TRIM(BD54))-1))),
            ISNUMBER(VALUE(RIGHT(TRIM(BD54),LEN(TRIM(BD54))-FIND(":",TRIM(BD54))))),
            VALUE(LEFT(TRIM(BD54),FIND(":",TRIM(BD54))-1))&gt;=0,
            VALUE(LEFT(TRIM(BD54),FIND(":",TRIM(BD54))-1))&lt;=23,
            VALUE(RIGHT(TRIM(BD54),LEN(TRIM(BD54))-FIND(":",TRIM(BD54))))&gt;=0,
            VALUE(RIGHT(TRIM(BD54),LEN(TRIM(BD54))-FIND(":",TRIM(BD54))))&lt;=59,
            ISNUMBER(VALUE(TRIM(BD54))),
            VALUE(TRIM(BD54))&gt;=0,
            VALUE(TRIM(BD54))&lt;1,
            VALUE(TRIM(BB54))&lt;VALUE(TRIM(BD54)),
            IF(
               NOT(ISERROR(FIND("(",#REF!))),
               TRUE,
               VALUE(TRIM(AZ54))&lt;=VALUE(TRIM(BB54))
            )
         )
      )
   )
)</f>
        <v>1</v>
      </c>
      <c r="BG54" s="1171"/>
      <c r="BH54" s="560">
        <f t="shared" si="10"/>
        <v>0</v>
      </c>
      <c r="BI54" s="560"/>
      <c r="BK54" s="510">
        <f t="shared" si="0"/>
        <v>0</v>
      </c>
      <c r="BL54" s="505"/>
      <c r="BN54" s="1161">
        <f t="shared" si="1"/>
        <v>0</v>
      </c>
      <c r="BO54" s="1161"/>
      <c r="BP54" s="560">
        <f t="shared" si="2"/>
        <v>0</v>
      </c>
      <c r="BQ54" s="560"/>
      <c r="BS54" s="560" t="str">
        <f t="shared" si="3"/>
        <v/>
      </c>
      <c r="BT54" s="560"/>
      <c r="BU54" s="560">
        <f t="shared" si="4"/>
        <v>0</v>
      </c>
      <c r="BV54" s="560"/>
      <c r="CA54" s="1169">
        <f t="shared" si="11"/>
        <v>0</v>
      </c>
      <c r="CB54" s="1169"/>
    </row>
    <row r="55" spans="2:80" s="72" customFormat="1" ht="15" customHeight="1">
      <c r="B55" s="120"/>
      <c r="C55" s="82" t="s">
        <v>96</v>
      </c>
      <c r="D55" s="792" t="str">
        <f>IF($AW$13=1,"",IF(CNGE_2026_M3_Secc1!$AH$627=CNGE_2026_M3_Secc1!$AJ$627,"",IF(CNGE_2026_M3_Secc1!D675="","",CNGE_2026_M3_Secc1!D675)))</f>
        <v/>
      </c>
      <c r="E55" s="793"/>
      <c r="F55" s="793"/>
      <c r="G55" s="794"/>
      <c r="H55" s="570" t="str">
        <f>IF($AW$13=1,"",IF(CNGE_2026_M3_Secc1!$AH$627=CNGE_2026_M3_Secc1!$AJ$627,"",IF(CNGE_2026_M3_Secc1!I675="","",CNGE_2026_M3_Secc1!I675)))</f>
        <v/>
      </c>
      <c r="I55" s="572"/>
      <c r="J55" s="830"/>
      <c r="K55" s="562"/>
      <c r="L55" s="831"/>
      <c r="M55" s="570" t="str">
        <f>IFERROR(VLOOKUP(O55,Presentación!$AL$8:$AM$586,2,FALSE),"")</f>
        <v/>
      </c>
      <c r="N55" s="572"/>
      <c r="O55" s="763"/>
      <c r="P55" s="764"/>
      <c r="Q55" s="765"/>
      <c r="R55" s="763"/>
      <c r="S55" s="764"/>
      <c r="T55" s="765"/>
      <c r="U55" s="830"/>
      <c r="V55" s="562"/>
      <c r="W55" s="831"/>
      <c r="X55" s="85" t="s">
        <v>529</v>
      </c>
      <c r="Y55" s="830"/>
      <c r="Z55" s="562"/>
      <c r="AA55" s="831"/>
      <c r="AB55" s="830"/>
      <c r="AC55" s="562"/>
      <c r="AD55" s="831"/>
      <c r="AE55" s="830"/>
      <c r="AF55" s="562"/>
      <c r="AG55" s="831"/>
      <c r="AH55" s="830"/>
      <c r="AI55" s="562"/>
      <c r="AJ55" s="831"/>
      <c r="AK55" s="830"/>
      <c r="AL55" s="831"/>
      <c r="AN55" s="122"/>
      <c r="AP55" s="1200">
        <f>IF(CNGE_2026_M3_Secc1!$AH$627=CNGE_2026_M3_Secc1!$AJ$627,0,IF(OR(CNGE_2026_M3_Secc1!K675="",CNGE_2026_M3_Secc1!K675=1),0,1))</f>
        <v>0</v>
      </c>
      <c r="AQ55" s="1201"/>
      <c r="AS55" s="1169">
        <f t="shared" si="12"/>
        <v>0</v>
      </c>
      <c r="AT55" s="1169"/>
      <c r="AU55" s="1169">
        <f t="shared" si="5"/>
        <v>0</v>
      </c>
      <c r="AV55" s="1169"/>
      <c r="AX55" s="699">
        <f t="shared" si="6"/>
        <v>0</v>
      </c>
      <c r="AY55" s="696"/>
      <c r="AZ55" s="699">
        <f t="shared" si="7"/>
        <v>0</v>
      </c>
      <c r="BA55" s="700"/>
      <c r="BB55" s="699">
        <f t="shared" si="8"/>
        <v>0</v>
      </c>
      <c r="BC55" s="700"/>
      <c r="BD55" s="699" t="str">
        <f t="shared" si="9"/>
        <v/>
      </c>
      <c r="BE55" s="700"/>
      <c r="BF55" s="1170" t="b">
        <f>IF(
   OR(AB55="",AB55="NS",AB55="24 hrs",AB55="00:00 - 24:00",AB55="00:00-24:00",AB55="0:00 - 24:00",AB55="0:00-24:00"),
   TRUE,
   AND(
      NOT(ISERROR(FIND(":",TRIM(AX55)))),
      ISNUMBER(VALUE(LEFT(TRIM(AX55),FIND(":",TRIM(AX55))-1))),
      ISNUMBER(VALUE(RIGHT(TRIM(AX55),LEN(TRIM(AX55))-FIND(":",TRIM(AX55))))),
      VALUE(LEFT(TRIM(AX55),FIND(":",TRIM(AX55))-1))&gt;=0,
      VALUE(LEFT(TRIM(AX55),FIND(":",TRIM(AX55))-1))&lt;=23,
      VALUE(RIGHT(TRIM(AX55),LEN(TRIM(AX55))-FIND(":",TRIM(AX55))))&gt;=0,
      VALUE(RIGHT(TRIM(AX55),LEN(TRIM(AX55))-FIND(":",TRIM(AX55))))&lt;=59,
      ISNUMBER(VALUE(TRIM(AX55))),
      VALUE(TRIM(AX55))&gt;=0,
      VALUE(TRIM(AX55))&lt;1,
      NOT(ISERROR(FIND(":",TRIM(AZ55)))),
      ISNUMBER(VALUE(LEFT(TRIM(AZ55),FIND(":",TRIM(AZ55))-1))),
      ISNUMBER(VALUE(RIGHT(TRIM(AZ55),LEN(TRIM(AZ55))-FIND(":",TRIM(AZ55))))),
      VALUE(LEFT(TRIM(AZ55),FIND(":",TRIM(AZ55))-1))&gt;=0,
      VALUE(LEFT(TRIM(AZ55),FIND(":",TRIM(AZ55))-1))&lt;=23,
      VALUE(RIGHT(TRIM(AZ55),LEN(TRIM(AZ55))-FIND(":",TRIM(AZ55))))&gt;=0,
      VALUE(RIGHT(TRIM(AZ55),LEN(TRIM(AZ55))-FIND(":",TRIM(AZ55))))&lt;=59,
      ISNUMBER(VALUE(TRIM(AZ55))),
      VALUE(TRIM(AZ55))&gt;=0,
      VALUE(TRIM(AZ55))&lt;1,
      VALUE(TRIM(AX55))&lt;VALUE(TRIM(AZ55)),
      IF(
         OR(TRIM(BB55)="",TRIM(BD55)=""),
         TRUE,
         AND(
            NOT(ISERROR(FIND(":",TRIM(BB55)))),
            ISNUMBER(VALUE(LEFT(TRIM(BB55),FIND(":",TRIM(BB55))-1))),
            ISNUMBER(VALUE(RIGHT(TRIM(BB55),LEN(TRIM(BB55))-FIND(":",TRIM(BB55))))),
            VALUE(LEFT(TRIM(BB55),FIND(":",TRIM(BB55))-1))&gt;=0,
            VALUE(LEFT(TRIM(BB55),FIND(":",TRIM(BB55))-1))&lt;=23,
            VALUE(RIGHT(TRIM(BB55),LEN(TRIM(BB55))-FIND(":",TRIM(BB55))))&gt;=0,
            VALUE(RIGHT(TRIM(BB55),LEN(TRIM(BB55))-FIND(":",TRIM(BB55))))&lt;=59,
            ISNUMBER(VALUE(TRIM(BB55))),
            VALUE(TRIM(BB55))&gt;=0,
            VALUE(TRIM(BB55))&lt;1,
            NOT(ISERROR(FIND(":",TRIM(BD55)))),
            ISNUMBER(VALUE(LEFT(TRIM(BD55),FIND(":",TRIM(BD55))-1))),
            ISNUMBER(VALUE(RIGHT(TRIM(BD55),LEN(TRIM(BD55))-FIND(":",TRIM(BD55))))),
            VALUE(LEFT(TRIM(BD55),FIND(":",TRIM(BD55))-1))&gt;=0,
            VALUE(LEFT(TRIM(BD55),FIND(":",TRIM(BD55))-1))&lt;=23,
            VALUE(RIGHT(TRIM(BD55),LEN(TRIM(BD55))-FIND(":",TRIM(BD55))))&gt;=0,
            VALUE(RIGHT(TRIM(BD55),LEN(TRIM(BD55))-FIND(":",TRIM(BD55))))&lt;=59,
            ISNUMBER(VALUE(TRIM(BD55))),
            VALUE(TRIM(BD55))&gt;=0,
            VALUE(TRIM(BD55))&lt;1,
            VALUE(TRIM(BB55))&lt;VALUE(TRIM(BD55)),
            IF(
               NOT(ISERROR(FIND("(",#REF!))),
               TRUE,
               VALUE(TRIM(AZ55))&lt;=VALUE(TRIM(BB55))
            )
         )
      )
   )
)</f>
        <v>1</v>
      </c>
      <c r="BG55" s="1171"/>
      <c r="BH55" s="560">
        <f t="shared" si="10"/>
        <v>0</v>
      </c>
      <c r="BI55" s="560"/>
      <c r="BK55" s="510">
        <f t="shared" si="0"/>
        <v>0</v>
      </c>
      <c r="BL55" s="505"/>
      <c r="BN55" s="1161">
        <f t="shared" si="1"/>
        <v>0</v>
      </c>
      <c r="BO55" s="1161"/>
      <c r="BP55" s="560">
        <f t="shared" si="2"/>
        <v>0</v>
      </c>
      <c r="BQ55" s="560"/>
      <c r="BS55" s="560" t="str">
        <f t="shared" si="3"/>
        <v/>
      </c>
      <c r="BT55" s="560"/>
      <c r="BU55" s="560">
        <f t="shared" si="4"/>
        <v>0</v>
      </c>
      <c r="BV55" s="560"/>
      <c r="CA55" s="1169">
        <f t="shared" si="11"/>
        <v>0</v>
      </c>
      <c r="CB55" s="1169"/>
    </row>
    <row r="56" spans="2:80" s="72" customFormat="1" ht="15" customHeight="1">
      <c r="B56" s="120"/>
      <c r="C56" s="82" t="s">
        <v>97</v>
      </c>
      <c r="D56" s="792" t="str">
        <f>IF($AW$13=1,"",IF(CNGE_2026_M3_Secc1!$AH$627=CNGE_2026_M3_Secc1!$AJ$627,"",IF(CNGE_2026_M3_Secc1!D676="","",CNGE_2026_M3_Secc1!D676)))</f>
        <v/>
      </c>
      <c r="E56" s="793"/>
      <c r="F56" s="793"/>
      <c r="G56" s="794"/>
      <c r="H56" s="570" t="str">
        <f>IF($AW$13=1,"",IF(CNGE_2026_M3_Secc1!$AH$627=CNGE_2026_M3_Secc1!$AJ$627,"",IF(CNGE_2026_M3_Secc1!I676="","",CNGE_2026_M3_Secc1!I676)))</f>
        <v/>
      </c>
      <c r="I56" s="572"/>
      <c r="J56" s="830"/>
      <c r="K56" s="562"/>
      <c r="L56" s="831"/>
      <c r="M56" s="570" t="str">
        <f>IFERROR(VLOOKUP(O56,Presentación!$AL$8:$AM$586,2,FALSE),"")</f>
        <v/>
      </c>
      <c r="N56" s="572"/>
      <c r="O56" s="763"/>
      <c r="P56" s="764"/>
      <c r="Q56" s="765"/>
      <c r="R56" s="763"/>
      <c r="S56" s="764"/>
      <c r="T56" s="765"/>
      <c r="U56" s="830"/>
      <c r="V56" s="562"/>
      <c r="W56" s="831"/>
      <c r="X56" s="85" t="s">
        <v>529</v>
      </c>
      <c r="Y56" s="830"/>
      <c r="Z56" s="562"/>
      <c r="AA56" s="831"/>
      <c r="AB56" s="830"/>
      <c r="AC56" s="562"/>
      <c r="AD56" s="831"/>
      <c r="AE56" s="830"/>
      <c r="AF56" s="562"/>
      <c r="AG56" s="831"/>
      <c r="AH56" s="830"/>
      <c r="AI56" s="562"/>
      <c r="AJ56" s="831"/>
      <c r="AK56" s="830"/>
      <c r="AL56" s="831"/>
      <c r="AN56" s="122"/>
      <c r="AP56" s="1200">
        <f>IF(CNGE_2026_M3_Secc1!$AH$627=CNGE_2026_M3_Secc1!$AJ$627,0,IF(OR(CNGE_2026_M3_Secc1!K676="",CNGE_2026_M3_Secc1!K676=1),0,1))</f>
        <v>0</v>
      </c>
      <c r="AQ56" s="1201"/>
      <c r="AS56" s="1169">
        <f t="shared" si="12"/>
        <v>0</v>
      </c>
      <c r="AT56" s="1169"/>
      <c r="AU56" s="1169">
        <f t="shared" si="5"/>
        <v>0</v>
      </c>
      <c r="AV56" s="1169"/>
      <c r="AX56" s="699">
        <f t="shared" si="6"/>
        <v>0</v>
      </c>
      <c r="AY56" s="696"/>
      <c r="AZ56" s="699">
        <f t="shared" si="7"/>
        <v>0</v>
      </c>
      <c r="BA56" s="700"/>
      <c r="BB56" s="699">
        <f t="shared" si="8"/>
        <v>0</v>
      </c>
      <c r="BC56" s="700"/>
      <c r="BD56" s="699" t="str">
        <f t="shared" si="9"/>
        <v/>
      </c>
      <c r="BE56" s="700"/>
      <c r="BF56" s="1170" t="b">
        <f>IF(
   OR(AB56="",AB56="NS",AB56="24 hrs",AB56="00:00 - 24:00",AB56="00:00-24:00",AB56="0:00 - 24:00",AB56="0:00-24:00"),
   TRUE,
   AND(
      NOT(ISERROR(FIND(":",TRIM(AX56)))),
      ISNUMBER(VALUE(LEFT(TRIM(AX56),FIND(":",TRIM(AX56))-1))),
      ISNUMBER(VALUE(RIGHT(TRIM(AX56),LEN(TRIM(AX56))-FIND(":",TRIM(AX56))))),
      VALUE(LEFT(TRIM(AX56),FIND(":",TRIM(AX56))-1))&gt;=0,
      VALUE(LEFT(TRIM(AX56),FIND(":",TRIM(AX56))-1))&lt;=23,
      VALUE(RIGHT(TRIM(AX56),LEN(TRIM(AX56))-FIND(":",TRIM(AX56))))&gt;=0,
      VALUE(RIGHT(TRIM(AX56),LEN(TRIM(AX56))-FIND(":",TRIM(AX56))))&lt;=59,
      ISNUMBER(VALUE(TRIM(AX56))),
      VALUE(TRIM(AX56))&gt;=0,
      VALUE(TRIM(AX56))&lt;1,
      NOT(ISERROR(FIND(":",TRIM(AZ56)))),
      ISNUMBER(VALUE(LEFT(TRIM(AZ56),FIND(":",TRIM(AZ56))-1))),
      ISNUMBER(VALUE(RIGHT(TRIM(AZ56),LEN(TRIM(AZ56))-FIND(":",TRIM(AZ56))))),
      VALUE(LEFT(TRIM(AZ56),FIND(":",TRIM(AZ56))-1))&gt;=0,
      VALUE(LEFT(TRIM(AZ56),FIND(":",TRIM(AZ56))-1))&lt;=23,
      VALUE(RIGHT(TRIM(AZ56),LEN(TRIM(AZ56))-FIND(":",TRIM(AZ56))))&gt;=0,
      VALUE(RIGHT(TRIM(AZ56),LEN(TRIM(AZ56))-FIND(":",TRIM(AZ56))))&lt;=59,
      ISNUMBER(VALUE(TRIM(AZ56))),
      VALUE(TRIM(AZ56))&gt;=0,
      VALUE(TRIM(AZ56))&lt;1,
      VALUE(TRIM(AX56))&lt;VALUE(TRIM(AZ56)),
      IF(
         OR(TRIM(BB56)="",TRIM(BD56)=""),
         TRUE,
         AND(
            NOT(ISERROR(FIND(":",TRIM(BB56)))),
            ISNUMBER(VALUE(LEFT(TRIM(BB56),FIND(":",TRIM(BB56))-1))),
            ISNUMBER(VALUE(RIGHT(TRIM(BB56),LEN(TRIM(BB56))-FIND(":",TRIM(BB56))))),
            VALUE(LEFT(TRIM(BB56),FIND(":",TRIM(BB56))-1))&gt;=0,
            VALUE(LEFT(TRIM(BB56),FIND(":",TRIM(BB56))-1))&lt;=23,
            VALUE(RIGHT(TRIM(BB56),LEN(TRIM(BB56))-FIND(":",TRIM(BB56))))&gt;=0,
            VALUE(RIGHT(TRIM(BB56),LEN(TRIM(BB56))-FIND(":",TRIM(BB56))))&lt;=59,
            ISNUMBER(VALUE(TRIM(BB56))),
            VALUE(TRIM(BB56))&gt;=0,
            VALUE(TRIM(BB56))&lt;1,
            NOT(ISERROR(FIND(":",TRIM(BD56)))),
            ISNUMBER(VALUE(LEFT(TRIM(BD56),FIND(":",TRIM(BD56))-1))),
            ISNUMBER(VALUE(RIGHT(TRIM(BD56),LEN(TRIM(BD56))-FIND(":",TRIM(BD56))))),
            VALUE(LEFT(TRIM(BD56),FIND(":",TRIM(BD56))-1))&gt;=0,
            VALUE(LEFT(TRIM(BD56),FIND(":",TRIM(BD56))-1))&lt;=23,
            VALUE(RIGHT(TRIM(BD56),LEN(TRIM(BD56))-FIND(":",TRIM(BD56))))&gt;=0,
            VALUE(RIGHT(TRIM(BD56),LEN(TRIM(BD56))-FIND(":",TRIM(BD56))))&lt;=59,
            ISNUMBER(VALUE(TRIM(BD56))),
            VALUE(TRIM(BD56))&gt;=0,
            VALUE(TRIM(BD56))&lt;1,
            VALUE(TRIM(BB56))&lt;VALUE(TRIM(BD56)),
            IF(
               NOT(ISERROR(FIND("(",#REF!))),
               TRUE,
               VALUE(TRIM(AZ56))&lt;=VALUE(TRIM(BB56))
            )
         )
      )
   )
)</f>
        <v>1</v>
      </c>
      <c r="BG56" s="1171"/>
      <c r="BH56" s="560">
        <f t="shared" si="10"/>
        <v>0</v>
      </c>
      <c r="BI56" s="560"/>
      <c r="BK56" s="510">
        <f t="shared" si="0"/>
        <v>0</v>
      </c>
      <c r="BL56" s="505"/>
      <c r="BN56" s="1161">
        <f t="shared" si="1"/>
        <v>0</v>
      </c>
      <c r="BO56" s="1161"/>
      <c r="BP56" s="560">
        <f t="shared" si="2"/>
        <v>0</v>
      </c>
      <c r="BQ56" s="560"/>
      <c r="BS56" s="560" t="str">
        <f t="shared" si="3"/>
        <v/>
      </c>
      <c r="BT56" s="560"/>
      <c r="BU56" s="560">
        <f t="shared" si="4"/>
        <v>0</v>
      </c>
      <c r="BV56" s="560"/>
      <c r="CA56" s="1169">
        <f t="shared" si="11"/>
        <v>0</v>
      </c>
      <c r="CB56" s="1169"/>
    </row>
    <row r="57" spans="2:80" s="72" customFormat="1" ht="15" customHeight="1">
      <c r="B57" s="120"/>
      <c r="C57" s="82" t="s">
        <v>98</v>
      </c>
      <c r="D57" s="792" t="str">
        <f>IF($AW$13=1,"",IF(CNGE_2026_M3_Secc1!$AH$627=CNGE_2026_M3_Secc1!$AJ$627,"",IF(CNGE_2026_M3_Secc1!D677="","",CNGE_2026_M3_Secc1!D677)))</f>
        <v/>
      </c>
      <c r="E57" s="793"/>
      <c r="F57" s="793"/>
      <c r="G57" s="794"/>
      <c r="H57" s="570" t="str">
        <f>IF($AW$13=1,"",IF(CNGE_2026_M3_Secc1!$AH$627=CNGE_2026_M3_Secc1!$AJ$627,"",IF(CNGE_2026_M3_Secc1!I677="","",CNGE_2026_M3_Secc1!I677)))</f>
        <v/>
      </c>
      <c r="I57" s="572"/>
      <c r="J57" s="830"/>
      <c r="K57" s="562"/>
      <c r="L57" s="831"/>
      <c r="M57" s="570" t="str">
        <f>IFERROR(VLOOKUP(O57,Presentación!$AL$8:$AM$586,2,FALSE),"")</f>
        <v/>
      </c>
      <c r="N57" s="572"/>
      <c r="O57" s="763"/>
      <c r="P57" s="764"/>
      <c r="Q57" s="765"/>
      <c r="R57" s="763"/>
      <c r="S57" s="764"/>
      <c r="T57" s="765"/>
      <c r="U57" s="830"/>
      <c r="V57" s="562"/>
      <c r="W57" s="831"/>
      <c r="X57" s="85" t="s">
        <v>529</v>
      </c>
      <c r="Y57" s="830"/>
      <c r="Z57" s="562"/>
      <c r="AA57" s="831"/>
      <c r="AB57" s="830"/>
      <c r="AC57" s="562"/>
      <c r="AD57" s="831"/>
      <c r="AE57" s="830"/>
      <c r="AF57" s="562"/>
      <c r="AG57" s="831"/>
      <c r="AH57" s="830"/>
      <c r="AI57" s="562"/>
      <c r="AJ57" s="831"/>
      <c r="AK57" s="830"/>
      <c r="AL57" s="831"/>
      <c r="AN57" s="122"/>
      <c r="AP57" s="1200">
        <f>IF(CNGE_2026_M3_Secc1!$AH$627=CNGE_2026_M3_Secc1!$AJ$627,0,IF(OR(CNGE_2026_M3_Secc1!K677="",CNGE_2026_M3_Secc1!K677=1),0,1))</f>
        <v>0</v>
      </c>
      <c r="AQ57" s="1201"/>
      <c r="AS57" s="1169">
        <f t="shared" si="12"/>
        <v>0</v>
      </c>
      <c r="AT57" s="1169"/>
      <c r="AU57" s="1169">
        <f t="shared" si="5"/>
        <v>0</v>
      </c>
      <c r="AV57" s="1169"/>
      <c r="AX57" s="699">
        <f t="shared" si="6"/>
        <v>0</v>
      </c>
      <c r="AY57" s="696"/>
      <c r="AZ57" s="699">
        <f t="shared" si="7"/>
        <v>0</v>
      </c>
      <c r="BA57" s="700"/>
      <c r="BB57" s="699">
        <f t="shared" si="8"/>
        <v>0</v>
      </c>
      <c r="BC57" s="700"/>
      <c r="BD57" s="699" t="str">
        <f t="shared" si="9"/>
        <v/>
      </c>
      <c r="BE57" s="700"/>
      <c r="BF57" s="1170" t="b">
        <f>IF(
   OR(AB57="",AB57="NS",AB57="24 hrs",AB57="00:00 - 24:00",AB57="00:00-24:00",AB57="0:00 - 24:00",AB57="0:00-24:00"),
   TRUE,
   AND(
      NOT(ISERROR(FIND(":",TRIM(AX57)))),
      ISNUMBER(VALUE(LEFT(TRIM(AX57),FIND(":",TRIM(AX57))-1))),
      ISNUMBER(VALUE(RIGHT(TRIM(AX57),LEN(TRIM(AX57))-FIND(":",TRIM(AX57))))),
      VALUE(LEFT(TRIM(AX57),FIND(":",TRIM(AX57))-1))&gt;=0,
      VALUE(LEFT(TRIM(AX57),FIND(":",TRIM(AX57))-1))&lt;=23,
      VALUE(RIGHT(TRIM(AX57),LEN(TRIM(AX57))-FIND(":",TRIM(AX57))))&gt;=0,
      VALUE(RIGHT(TRIM(AX57),LEN(TRIM(AX57))-FIND(":",TRIM(AX57))))&lt;=59,
      ISNUMBER(VALUE(TRIM(AX57))),
      VALUE(TRIM(AX57))&gt;=0,
      VALUE(TRIM(AX57))&lt;1,
      NOT(ISERROR(FIND(":",TRIM(AZ57)))),
      ISNUMBER(VALUE(LEFT(TRIM(AZ57),FIND(":",TRIM(AZ57))-1))),
      ISNUMBER(VALUE(RIGHT(TRIM(AZ57),LEN(TRIM(AZ57))-FIND(":",TRIM(AZ57))))),
      VALUE(LEFT(TRIM(AZ57),FIND(":",TRIM(AZ57))-1))&gt;=0,
      VALUE(LEFT(TRIM(AZ57),FIND(":",TRIM(AZ57))-1))&lt;=23,
      VALUE(RIGHT(TRIM(AZ57),LEN(TRIM(AZ57))-FIND(":",TRIM(AZ57))))&gt;=0,
      VALUE(RIGHT(TRIM(AZ57),LEN(TRIM(AZ57))-FIND(":",TRIM(AZ57))))&lt;=59,
      ISNUMBER(VALUE(TRIM(AZ57))),
      VALUE(TRIM(AZ57))&gt;=0,
      VALUE(TRIM(AZ57))&lt;1,
      VALUE(TRIM(AX57))&lt;VALUE(TRIM(AZ57)),
      IF(
         OR(TRIM(BB57)="",TRIM(BD57)=""),
         TRUE,
         AND(
            NOT(ISERROR(FIND(":",TRIM(BB57)))),
            ISNUMBER(VALUE(LEFT(TRIM(BB57),FIND(":",TRIM(BB57))-1))),
            ISNUMBER(VALUE(RIGHT(TRIM(BB57),LEN(TRIM(BB57))-FIND(":",TRIM(BB57))))),
            VALUE(LEFT(TRIM(BB57),FIND(":",TRIM(BB57))-1))&gt;=0,
            VALUE(LEFT(TRIM(BB57),FIND(":",TRIM(BB57))-1))&lt;=23,
            VALUE(RIGHT(TRIM(BB57),LEN(TRIM(BB57))-FIND(":",TRIM(BB57))))&gt;=0,
            VALUE(RIGHT(TRIM(BB57),LEN(TRIM(BB57))-FIND(":",TRIM(BB57))))&lt;=59,
            ISNUMBER(VALUE(TRIM(BB57))),
            VALUE(TRIM(BB57))&gt;=0,
            VALUE(TRIM(BB57))&lt;1,
            NOT(ISERROR(FIND(":",TRIM(BD57)))),
            ISNUMBER(VALUE(LEFT(TRIM(BD57),FIND(":",TRIM(BD57))-1))),
            ISNUMBER(VALUE(RIGHT(TRIM(BD57),LEN(TRIM(BD57))-FIND(":",TRIM(BD57))))),
            VALUE(LEFT(TRIM(BD57),FIND(":",TRIM(BD57))-1))&gt;=0,
            VALUE(LEFT(TRIM(BD57),FIND(":",TRIM(BD57))-1))&lt;=23,
            VALUE(RIGHT(TRIM(BD57),LEN(TRIM(BD57))-FIND(":",TRIM(BD57))))&gt;=0,
            VALUE(RIGHT(TRIM(BD57),LEN(TRIM(BD57))-FIND(":",TRIM(BD57))))&lt;=59,
            ISNUMBER(VALUE(TRIM(BD57))),
            VALUE(TRIM(BD57))&gt;=0,
            VALUE(TRIM(BD57))&lt;1,
            VALUE(TRIM(BB57))&lt;VALUE(TRIM(BD57)),
            IF(
               NOT(ISERROR(FIND("(",#REF!))),
               TRUE,
               VALUE(TRIM(AZ57))&lt;=VALUE(TRIM(BB57))
            )
         )
      )
   )
)</f>
        <v>1</v>
      </c>
      <c r="BG57" s="1171"/>
      <c r="BH57" s="560">
        <f t="shared" si="10"/>
        <v>0</v>
      </c>
      <c r="BI57" s="560"/>
      <c r="BK57" s="510">
        <f t="shared" ref="BK57:BK74" si="13">IF($AP$13=$AR$13,0,IF(_xlfn.NUMBERVALUE(C57)&lt;=$BK$23,_xlfn.NUMBERVALUE(C57),""))</f>
        <v>0</v>
      </c>
      <c r="BL57" s="505"/>
      <c r="BN57" s="1161">
        <f t="shared" ref="BN57:BN74" si="14">IF($AP$13=$AR$13,0,IF(AK57="",0,1))</f>
        <v>0</v>
      </c>
      <c r="BO57" s="1161"/>
      <c r="BP57" s="560">
        <f t="shared" ref="BP57:BP74" si="15">IF($AP$13=$AR$13,0,IF(AK57&lt;&gt;_xlfn.NUMBERVALUE(C57),0,1))</f>
        <v>0</v>
      </c>
      <c r="BQ57" s="560"/>
      <c r="BS57" s="560" t="str">
        <f t="shared" ref="BS57:BS74" si="16">SUBSTITUTE( SUBSTITUTE( SUBSTITUTE( SUBSTITUTE( SUBSTITUTE( SUBSTITUTE( SUBSTITUTE( SUBSTITUTE( SUBSTITUTE( SUBSTITUTE(AH57, 0, ""), 1, ""),2, ""), 3, ""), 4, ""),5, ""), 6, ""), 7, ""), 8, ""), 9, "")</f>
        <v/>
      </c>
      <c r="BT57" s="560"/>
      <c r="BU57" s="560">
        <f t="shared" ref="BU57:BU74" si="17">IF(OR(AH57="",AH57="NA",AH57="NS"),0,
IF(OR((LEN(AH57)-LEN(BS57))&lt;10,(LEN(AH57)-LEN(BS57))&gt;10),1,0))</f>
        <v>0</v>
      </c>
      <c r="BV57" s="560"/>
      <c r="CA57" s="1169">
        <f t="shared" si="11"/>
        <v>0</v>
      </c>
      <c r="CB57" s="1169"/>
    </row>
    <row r="58" spans="2:80" s="72" customFormat="1" ht="15" customHeight="1">
      <c r="B58" s="120"/>
      <c r="C58" s="82" t="s">
        <v>99</v>
      </c>
      <c r="D58" s="792" t="str">
        <f>IF($AW$13=1,"",IF(CNGE_2026_M3_Secc1!$AH$627=CNGE_2026_M3_Secc1!$AJ$627,"",IF(CNGE_2026_M3_Secc1!D678="","",CNGE_2026_M3_Secc1!D678)))</f>
        <v/>
      </c>
      <c r="E58" s="793"/>
      <c r="F58" s="793"/>
      <c r="G58" s="794"/>
      <c r="H58" s="570" t="str">
        <f>IF($AW$13=1,"",IF(CNGE_2026_M3_Secc1!$AH$627=CNGE_2026_M3_Secc1!$AJ$627,"",IF(CNGE_2026_M3_Secc1!I678="","",CNGE_2026_M3_Secc1!I678)))</f>
        <v/>
      </c>
      <c r="I58" s="572"/>
      <c r="J58" s="830"/>
      <c r="K58" s="562"/>
      <c r="L58" s="831"/>
      <c r="M58" s="570" t="str">
        <f>IFERROR(VLOOKUP(O58,Presentación!$AL$8:$AM$586,2,FALSE),"")</f>
        <v/>
      </c>
      <c r="N58" s="572"/>
      <c r="O58" s="763"/>
      <c r="P58" s="764"/>
      <c r="Q58" s="765"/>
      <c r="R58" s="763"/>
      <c r="S58" s="764"/>
      <c r="T58" s="765"/>
      <c r="U58" s="830"/>
      <c r="V58" s="562"/>
      <c r="W58" s="831"/>
      <c r="X58" s="85" t="s">
        <v>529</v>
      </c>
      <c r="Y58" s="830"/>
      <c r="Z58" s="562"/>
      <c r="AA58" s="831"/>
      <c r="AB58" s="830"/>
      <c r="AC58" s="562"/>
      <c r="AD58" s="831"/>
      <c r="AE58" s="830"/>
      <c r="AF58" s="562"/>
      <c r="AG58" s="831"/>
      <c r="AH58" s="830"/>
      <c r="AI58" s="562"/>
      <c r="AJ58" s="831"/>
      <c r="AK58" s="830"/>
      <c r="AL58" s="831"/>
      <c r="AN58" s="122"/>
      <c r="AP58" s="1200">
        <f>IF(CNGE_2026_M3_Secc1!$AH$627=CNGE_2026_M3_Secc1!$AJ$627,0,IF(OR(CNGE_2026_M3_Secc1!K678="",CNGE_2026_M3_Secc1!K678=1),0,1))</f>
        <v>0</v>
      </c>
      <c r="AQ58" s="1201"/>
      <c r="AS58" s="1169">
        <f t="shared" si="12"/>
        <v>0</v>
      </c>
      <c r="AT58" s="1169"/>
      <c r="AU58" s="1169">
        <f t="shared" si="5"/>
        <v>0</v>
      </c>
      <c r="AV58" s="1169"/>
      <c r="AX58" s="699">
        <f t="shared" si="6"/>
        <v>0</v>
      </c>
      <c r="AY58" s="696"/>
      <c r="AZ58" s="699">
        <f t="shared" si="7"/>
        <v>0</v>
      </c>
      <c r="BA58" s="700"/>
      <c r="BB58" s="699">
        <f t="shared" si="8"/>
        <v>0</v>
      </c>
      <c r="BC58" s="700"/>
      <c r="BD58" s="699" t="str">
        <f t="shared" si="9"/>
        <v/>
      </c>
      <c r="BE58" s="700"/>
      <c r="BF58" s="1170" t="b">
        <f>IF(
   OR(AB58="",AB58="NS",AB58="24 hrs",AB58="00:00 - 24:00",AB58="00:00-24:00",AB58="0:00 - 24:00",AB58="0:00-24:00"),
   TRUE,
   AND(
      NOT(ISERROR(FIND(":",TRIM(AX58)))),
      ISNUMBER(VALUE(LEFT(TRIM(AX58),FIND(":",TRIM(AX58))-1))),
      ISNUMBER(VALUE(RIGHT(TRIM(AX58),LEN(TRIM(AX58))-FIND(":",TRIM(AX58))))),
      VALUE(LEFT(TRIM(AX58),FIND(":",TRIM(AX58))-1))&gt;=0,
      VALUE(LEFT(TRIM(AX58),FIND(":",TRIM(AX58))-1))&lt;=23,
      VALUE(RIGHT(TRIM(AX58),LEN(TRIM(AX58))-FIND(":",TRIM(AX58))))&gt;=0,
      VALUE(RIGHT(TRIM(AX58),LEN(TRIM(AX58))-FIND(":",TRIM(AX58))))&lt;=59,
      ISNUMBER(VALUE(TRIM(AX58))),
      VALUE(TRIM(AX58))&gt;=0,
      VALUE(TRIM(AX58))&lt;1,
      NOT(ISERROR(FIND(":",TRIM(AZ58)))),
      ISNUMBER(VALUE(LEFT(TRIM(AZ58),FIND(":",TRIM(AZ58))-1))),
      ISNUMBER(VALUE(RIGHT(TRIM(AZ58),LEN(TRIM(AZ58))-FIND(":",TRIM(AZ58))))),
      VALUE(LEFT(TRIM(AZ58),FIND(":",TRIM(AZ58))-1))&gt;=0,
      VALUE(LEFT(TRIM(AZ58),FIND(":",TRIM(AZ58))-1))&lt;=23,
      VALUE(RIGHT(TRIM(AZ58),LEN(TRIM(AZ58))-FIND(":",TRIM(AZ58))))&gt;=0,
      VALUE(RIGHT(TRIM(AZ58),LEN(TRIM(AZ58))-FIND(":",TRIM(AZ58))))&lt;=59,
      ISNUMBER(VALUE(TRIM(AZ58))),
      VALUE(TRIM(AZ58))&gt;=0,
      VALUE(TRIM(AZ58))&lt;1,
      VALUE(TRIM(AX58))&lt;VALUE(TRIM(AZ58)),
      IF(
         OR(TRIM(BB58)="",TRIM(BD58)=""),
         TRUE,
         AND(
            NOT(ISERROR(FIND(":",TRIM(BB58)))),
            ISNUMBER(VALUE(LEFT(TRIM(BB58),FIND(":",TRIM(BB58))-1))),
            ISNUMBER(VALUE(RIGHT(TRIM(BB58),LEN(TRIM(BB58))-FIND(":",TRIM(BB58))))),
            VALUE(LEFT(TRIM(BB58),FIND(":",TRIM(BB58))-1))&gt;=0,
            VALUE(LEFT(TRIM(BB58),FIND(":",TRIM(BB58))-1))&lt;=23,
            VALUE(RIGHT(TRIM(BB58),LEN(TRIM(BB58))-FIND(":",TRIM(BB58))))&gt;=0,
            VALUE(RIGHT(TRIM(BB58),LEN(TRIM(BB58))-FIND(":",TRIM(BB58))))&lt;=59,
            ISNUMBER(VALUE(TRIM(BB58))),
            VALUE(TRIM(BB58))&gt;=0,
            VALUE(TRIM(BB58))&lt;1,
            NOT(ISERROR(FIND(":",TRIM(BD58)))),
            ISNUMBER(VALUE(LEFT(TRIM(BD58),FIND(":",TRIM(BD58))-1))),
            ISNUMBER(VALUE(RIGHT(TRIM(BD58),LEN(TRIM(BD58))-FIND(":",TRIM(BD58))))),
            VALUE(LEFT(TRIM(BD58),FIND(":",TRIM(BD58))-1))&gt;=0,
            VALUE(LEFT(TRIM(BD58),FIND(":",TRIM(BD58))-1))&lt;=23,
            VALUE(RIGHT(TRIM(BD58),LEN(TRIM(BD58))-FIND(":",TRIM(BD58))))&gt;=0,
            VALUE(RIGHT(TRIM(BD58),LEN(TRIM(BD58))-FIND(":",TRIM(BD58))))&lt;=59,
            ISNUMBER(VALUE(TRIM(BD58))),
            VALUE(TRIM(BD58))&gt;=0,
            VALUE(TRIM(BD58))&lt;1,
            VALUE(TRIM(BB58))&lt;VALUE(TRIM(BD58)),
            IF(
               NOT(ISERROR(FIND("(",#REF!))),
               TRUE,
               VALUE(TRIM(AZ58))&lt;=VALUE(TRIM(BB58))
            )
         )
      )
   )
)</f>
        <v>1</v>
      </c>
      <c r="BG58" s="1171"/>
      <c r="BH58" s="560">
        <f t="shared" si="10"/>
        <v>0</v>
      </c>
      <c r="BI58" s="560"/>
      <c r="BK58" s="510">
        <f t="shared" si="13"/>
        <v>0</v>
      </c>
      <c r="BL58" s="505"/>
      <c r="BN58" s="1161">
        <f t="shared" si="14"/>
        <v>0</v>
      </c>
      <c r="BO58" s="1161"/>
      <c r="BP58" s="560">
        <f t="shared" si="15"/>
        <v>0</v>
      </c>
      <c r="BQ58" s="560"/>
      <c r="BS58" s="560" t="str">
        <f t="shared" si="16"/>
        <v/>
      </c>
      <c r="BT58" s="560"/>
      <c r="BU58" s="560">
        <f t="shared" si="17"/>
        <v>0</v>
      </c>
      <c r="BV58" s="560"/>
      <c r="CA58" s="1169">
        <f t="shared" si="11"/>
        <v>0</v>
      </c>
      <c r="CB58" s="1169"/>
    </row>
    <row r="59" spans="2:80" s="72" customFormat="1" ht="15" customHeight="1">
      <c r="B59" s="120"/>
      <c r="C59" s="82" t="s">
        <v>100</v>
      </c>
      <c r="D59" s="792" t="str">
        <f>IF($AW$13=1,"",IF(CNGE_2026_M3_Secc1!$AH$627=CNGE_2026_M3_Secc1!$AJ$627,"",IF(CNGE_2026_M3_Secc1!D679="","",CNGE_2026_M3_Secc1!D679)))</f>
        <v/>
      </c>
      <c r="E59" s="793"/>
      <c r="F59" s="793"/>
      <c r="G59" s="794"/>
      <c r="H59" s="570" t="str">
        <f>IF($AW$13=1,"",IF(CNGE_2026_M3_Secc1!$AH$627=CNGE_2026_M3_Secc1!$AJ$627,"",IF(CNGE_2026_M3_Secc1!I679="","",CNGE_2026_M3_Secc1!I679)))</f>
        <v/>
      </c>
      <c r="I59" s="572"/>
      <c r="J59" s="830"/>
      <c r="K59" s="562"/>
      <c r="L59" s="831"/>
      <c r="M59" s="570" t="str">
        <f>IFERROR(VLOOKUP(O59,Presentación!$AL$8:$AM$586,2,FALSE),"")</f>
        <v/>
      </c>
      <c r="N59" s="572"/>
      <c r="O59" s="763"/>
      <c r="P59" s="764"/>
      <c r="Q59" s="765"/>
      <c r="R59" s="763"/>
      <c r="S59" s="764"/>
      <c r="T59" s="765"/>
      <c r="U59" s="830"/>
      <c r="V59" s="562"/>
      <c r="W59" s="831"/>
      <c r="X59" s="85" t="s">
        <v>529</v>
      </c>
      <c r="Y59" s="830"/>
      <c r="Z59" s="562"/>
      <c r="AA59" s="831"/>
      <c r="AB59" s="830"/>
      <c r="AC59" s="562"/>
      <c r="AD59" s="831"/>
      <c r="AE59" s="830"/>
      <c r="AF59" s="562"/>
      <c r="AG59" s="831"/>
      <c r="AH59" s="830"/>
      <c r="AI59" s="562"/>
      <c r="AJ59" s="831"/>
      <c r="AK59" s="830"/>
      <c r="AL59" s="831"/>
      <c r="AN59" s="122"/>
      <c r="AP59" s="1200">
        <f>IF(CNGE_2026_M3_Secc1!$AH$627=CNGE_2026_M3_Secc1!$AJ$627,0,IF(OR(CNGE_2026_M3_Secc1!K679="",CNGE_2026_M3_Secc1!K679=1),0,1))</f>
        <v>0</v>
      </c>
      <c r="AQ59" s="1201"/>
      <c r="AS59" s="1169">
        <f t="shared" si="12"/>
        <v>0</v>
      </c>
      <c r="AT59" s="1169"/>
      <c r="AU59" s="1169">
        <f t="shared" si="5"/>
        <v>0</v>
      </c>
      <c r="AV59" s="1169"/>
      <c r="AX59" s="699">
        <f t="shared" si="6"/>
        <v>0</v>
      </c>
      <c r="AY59" s="696"/>
      <c r="AZ59" s="699">
        <f t="shared" si="7"/>
        <v>0</v>
      </c>
      <c r="BA59" s="700"/>
      <c r="BB59" s="699">
        <f t="shared" si="8"/>
        <v>0</v>
      </c>
      <c r="BC59" s="700"/>
      <c r="BD59" s="699" t="str">
        <f t="shared" si="9"/>
        <v/>
      </c>
      <c r="BE59" s="700"/>
      <c r="BF59" s="1170" t="b">
        <f>IF(
   OR(AB59="",AB59="NS",AB59="24 hrs",AB59="00:00 - 24:00",AB59="00:00-24:00",AB59="0:00 - 24:00",AB59="0:00-24:00"),
   TRUE,
   AND(
      NOT(ISERROR(FIND(":",TRIM(AX59)))),
      ISNUMBER(VALUE(LEFT(TRIM(AX59),FIND(":",TRIM(AX59))-1))),
      ISNUMBER(VALUE(RIGHT(TRIM(AX59),LEN(TRIM(AX59))-FIND(":",TRIM(AX59))))),
      VALUE(LEFT(TRIM(AX59),FIND(":",TRIM(AX59))-1))&gt;=0,
      VALUE(LEFT(TRIM(AX59),FIND(":",TRIM(AX59))-1))&lt;=23,
      VALUE(RIGHT(TRIM(AX59),LEN(TRIM(AX59))-FIND(":",TRIM(AX59))))&gt;=0,
      VALUE(RIGHT(TRIM(AX59),LEN(TRIM(AX59))-FIND(":",TRIM(AX59))))&lt;=59,
      ISNUMBER(VALUE(TRIM(AX59))),
      VALUE(TRIM(AX59))&gt;=0,
      VALUE(TRIM(AX59))&lt;1,
      NOT(ISERROR(FIND(":",TRIM(AZ59)))),
      ISNUMBER(VALUE(LEFT(TRIM(AZ59),FIND(":",TRIM(AZ59))-1))),
      ISNUMBER(VALUE(RIGHT(TRIM(AZ59),LEN(TRIM(AZ59))-FIND(":",TRIM(AZ59))))),
      VALUE(LEFT(TRIM(AZ59),FIND(":",TRIM(AZ59))-1))&gt;=0,
      VALUE(LEFT(TRIM(AZ59),FIND(":",TRIM(AZ59))-1))&lt;=23,
      VALUE(RIGHT(TRIM(AZ59),LEN(TRIM(AZ59))-FIND(":",TRIM(AZ59))))&gt;=0,
      VALUE(RIGHT(TRIM(AZ59),LEN(TRIM(AZ59))-FIND(":",TRIM(AZ59))))&lt;=59,
      ISNUMBER(VALUE(TRIM(AZ59))),
      VALUE(TRIM(AZ59))&gt;=0,
      VALUE(TRIM(AZ59))&lt;1,
      VALUE(TRIM(AX59))&lt;VALUE(TRIM(AZ59)),
      IF(
         OR(TRIM(BB59)="",TRIM(BD59)=""),
         TRUE,
         AND(
            NOT(ISERROR(FIND(":",TRIM(BB59)))),
            ISNUMBER(VALUE(LEFT(TRIM(BB59),FIND(":",TRIM(BB59))-1))),
            ISNUMBER(VALUE(RIGHT(TRIM(BB59),LEN(TRIM(BB59))-FIND(":",TRIM(BB59))))),
            VALUE(LEFT(TRIM(BB59),FIND(":",TRIM(BB59))-1))&gt;=0,
            VALUE(LEFT(TRIM(BB59),FIND(":",TRIM(BB59))-1))&lt;=23,
            VALUE(RIGHT(TRIM(BB59),LEN(TRIM(BB59))-FIND(":",TRIM(BB59))))&gt;=0,
            VALUE(RIGHT(TRIM(BB59),LEN(TRIM(BB59))-FIND(":",TRIM(BB59))))&lt;=59,
            ISNUMBER(VALUE(TRIM(BB59))),
            VALUE(TRIM(BB59))&gt;=0,
            VALUE(TRIM(BB59))&lt;1,
            NOT(ISERROR(FIND(":",TRIM(BD59)))),
            ISNUMBER(VALUE(LEFT(TRIM(BD59),FIND(":",TRIM(BD59))-1))),
            ISNUMBER(VALUE(RIGHT(TRIM(BD59),LEN(TRIM(BD59))-FIND(":",TRIM(BD59))))),
            VALUE(LEFT(TRIM(BD59),FIND(":",TRIM(BD59))-1))&gt;=0,
            VALUE(LEFT(TRIM(BD59),FIND(":",TRIM(BD59))-1))&lt;=23,
            VALUE(RIGHT(TRIM(BD59),LEN(TRIM(BD59))-FIND(":",TRIM(BD59))))&gt;=0,
            VALUE(RIGHT(TRIM(BD59),LEN(TRIM(BD59))-FIND(":",TRIM(BD59))))&lt;=59,
            ISNUMBER(VALUE(TRIM(BD59))),
            VALUE(TRIM(BD59))&gt;=0,
            VALUE(TRIM(BD59))&lt;1,
            VALUE(TRIM(BB59))&lt;VALUE(TRIM(BD59)),
            IF(
               NOT(ISERROR(FIND("(",#REF!))),
               TRUE,
               VALUE(TRIM(AZ59))&lt;=VALUE(TRIM(BB59))
            )
         )
      )
   )
)</f>
        <v>1</v>
      </c>
      <c r="BG59" s="1171"/>
      <c r="BH59" s="560">
        <f t="shared" si="10"/>
        <v>0</v>
      </c>
      <c r="BI59" s="560"/>
      <c r="BK59" s="510">
        <f t="shared" si="13"/>
        <v>0</v>
      </c>
      <c r="BL59" s="505"/>
      <c r="BN59" s="1161">
        <f t="shared" si="14"/>
        <v>0</v>
      </c>
      <c r="BO59" s="1161"/>
      <c r="BP59" s="560">
        <f t="shared" si="15"/>
        <v>0</v>
      </c>
      <c r="BQ59" s="560"/>
      <c r="BS59" s="560" t="str">
        <f t="shared" si="16"/>
        <v/>
      </c>
      <c r="BT59" s="560"/>
      <c r="BU59" s="560">
        <f t="shared" si="17"/>
        <v>0</v>
      </c>
      <c r="BV59" s="560"/>
      <c r="CA59" s="1169">
        <f t="shared" si="11"/>
        <v>0</v>
      </c>
      <c r="CB59" s="1169"/>
    </row>
    <row r="60" spans="2:80" s="72" customFormat="1" ht="15" customHeight="1">
      <c r="B60" s="120"/>
      <c r="C60" s="82" t="s">
        <v>116</v>
      </c>
      <c r="D60" s="792" t="str">
        <f>IF($AW$13=1,"",IF(CNGE_2026_M3_Secc1!$AH$627=CNGE_2026_M3_Secc1!$AJ$627,"",IF(CNGE_2026_M3_Secc1!D680="","",CNGE_2026_M3_Secc1!D680)))</f>
        <v/>
      </c>
      <c r="E60" s="793"/>
      <c r="F60" s="793"/>
      <c r="G60" s="794"/>
      <c r="H60" s="570" t="str">
        <f>IF($AW$13=1,"",IF(CNGE_2026_M3_Secc1!$AH$627=CNGE_2026_M3_Secc1!$AJ$627,"",IF(CNGE_2026_M3_Secc1!I680="","",CNGE_2026_M3_Secc1!I680)))</f>
        <v/>
      </c>
      <c r="I60" s="572"/>
      <c r="J60" s="830"/>
      <c r="K60" s="562"/>
      <c r="L60" s="831"/>
      <c r="M60" s="570" t="str">
        <f>IFERROR(VLOOKUP(O60,Presentación!$AL$8:$AM$586,2,FALSE),"")</f>
        <v/>
      </c>
      <c r="N60" s="572"/>
      <c r="O60" s="763"/>
      <c r="P60" s="764"/>
      <c r="Q60" s="765"/>
      <c r="R60" s="763"/>
      <c r="S60" s="764"/>
      <c r="T60" s="765"/>
      <c r="U60" s="830"/>
      <c r="V60" s="562"/>
      <c r="W60" s="831"/>
      <c r="X60" s="85" t="s">
        <v>529</v>
      </c>
      <c r="Y60" s="830"/>
      <c r="Z60" s="562"/>
      <c r="AA60" s="831"/>
      <c r="AB60" s="830"/>
      <c r="AC60" s="562"/>
      <c r="AD60" s="831"/>
      <c r="AE60" s="830"/>
      <c r="AF60" s="562"/>
      <c r="AG60" s="831"/>
      <c r="AH60" s="830"/>
      <c r="AI60" s="562"/>
      <c r="AJ60" s="831"/>
      <c r="AK60" s="830"/>
      <c r="AL60" s="831"/>
      <c r="AN60" s="122"/>
      <c r="AP60" s="1200">
        <f>IF(CNGE_2026_M3_Secc1!$AH$627=CNGE_2026_M3_Secc1!$AJ$627,0,IF(OR(CNGE_2026_M3_Secc1!K680="",CNGE_2026_M3_Secc1!K680=1),0,1))</f>
        <v>0</v>
      </c>
      <c r="AQ60" s="1201"/>
      <c r="AS60" s="1169">
        <f t="shared" si="12"/>
        <v>0</v>
      </c>
      <c r="AT60" s="1169"/>
      <c r="AU60" s="1169">
        <f t="shared" si="5"/>
        <v>0</v>
      </c>
      <c r="AV60" s="1169"/>
      <c r="AX60" s="699">
        <f t="shared" si="6"/>
        <v>0</v>
      </c>
      <c r="AY60" s="696"/>
      <c r="AZ60" s="699">
        <f t="shared" si="7"/>
        <v>0</v>
      </c>
      <c r="BA60" s="700"/>
      <c r="BB60" s="699">
        <f t="shared" si="8"/>
        <v>0</v>
      </c>
      <c r="BC60" s="700"/>
      <c r="BD60" s="699" t="str">
        <f t="shared" si="9"/>
        <v/>
      </c>
      <c r="BE60" s="700"/>
      <c r="BF60" s="1170" t="b">
        <f>IF(
   OR(AB60="",AB60="NS",AB60="24 hrs",AB60="00:00 - 24:00",AB60="00:00-24:00",AB60="0:00 - 24:00",AB60="0:00-24:00"),
   TRUE,
   AND(
      NOT(ISERROR(FIND(":",TRIM(AX60)))),
      ISNUMBER(VALUE(LEFT(TRIM(AX60),FIND(":",TRIM(AX60))-1))),
      ISNUMBER(VALUE(RIGHT(TRIM(AX60),LEN(TRIM(AX60))-FIND(":",TRIM(AX60))))),
      VALUE(LEFT(TRIM(AX60),FIND(":",TRIM(AX60))-1))&gt;=0,
      VALUE(LEFT(TRIM(AX60),FIND(":",TRIM(AX60))-1))&lt;=23,
      VALUE(RIGHT(TRIM(AX60),LEN(TRIM(AX60))-FIND(":",TRIM(AX60))))&gt;=0,
      VALUE(RIGHT(TRIM(AX60),LEN(TRIM(AX60))-FIND(":",TRIM(AX60))))&lt;=59,
      ISNUMBER(VALUE(TRIM(AX60))),
      VALUE(TRIM(AX60))&gt;=0,
      VALUE(TRIM(AX60))&lt;1,
      NOT(ISERROR(FIND(":",TRIM(AZ60)))),
      ISNUMBER(VALUE(LEFT(TRIM(AZ60),FIND(":",TRIM(AZ60))-1))),
      ISNUMBER(VALUE(RIGHT(TRIM(AZ60),LEN(TRIM(AZ60))-FIND(":",TRIM(AZ60))))),
      VALUE(LEFT(TRIM(AZ60),FIND(":",TRIM(AZ60))-1))&gt;=0,
      VALUE(LEFT(TRIM(AZ60),FIND(":",TRIM(AZ60))-1))&lt;=23,
      VALUE(RIGHT(TRIM(AZ60),LEN(TRIM(AZ60))-FIND(":",TRIM(AZ60))))&gt;=0,
      VALUE(RIGHT(TRIM(AZ60),LEN(TRIM(AZ60))-FIND(":",TRIM(AZ60))))&lt;=59,
      ISNUMBER(VALUE(TRIM(AZ60))),
      VALUE(TRIM(AZ60))&gt;=0,
      VALUE(TRIM(AZ60))&lt;1,
      VALUE(TRIM(AX60))&lt;VALUE(TRIM(AZ60)),
      IF(
         OR(TRIM(BB60)="",TRIM(BD60)=""),
         TRUE,
         AND(
            NOT(ISERROR(FIND(":",TRIM(BB60)))),
            ISNUMBER(VALUE(LEFT(TRIM(BB60),FIND(":",TRIM(BB60))-1))),
            ISNUMBER(VALUE(RIGHT(TRIM(BB60),LEN(TRIM(BB60))-FIND(":",TRIM(BB60))))),
            VALUE(LEFT(TRIM(BB60),FIND(":",TRIM(BB60))-1))&gt;=0,
            VALUE(LEFT(TRIM(BB60),FIND(":",TRIM(BB60))-1))&lt;=23,
            VALUE(RIGHT(TRIM(BB60),LEN(TRIM(BB60))-FIND(":",TRIM(BB60))))&gt;=0,
            VALUE(RIGHT(TRIM(BB60),LEN(TRIM(BB60))-FIND(":",TRIM(BB60))))&lt;=59,
            ISNUMBER(VALUE(TRIM(BB60))),
            VALUE(TRIM(BB60))&gt;=0,
            VALUE(TRIM(BB60))&lt;1,
            NOT(ISERROR(FIND(":",TRIM(BD60)))),
            ISNUMBER(VALUE(LEFT(TRIM(BD60),FIND(":",TRIM(BD60))-1))),
            ISNUMBER(VALUE(RIGHT(TRIM(BD60),LEN(TRIM(BD60))-FIND(":",TRIM(BD60))))),
            VALUE(LEFT(TRIM(BD60),FIND(":",TRIM(BD60))-1))&gt;=0,
            VALUE(LEFT(TRIM(BD60),FIND(":",TRIM(BD60))-1))&lt;=23,
            VALUE(RIGHT(TRIM(BD60),LEN(TRIM(BD60))-FIND(":",TRIM(BD60))))&gt;=0,
            VALUE(RIGHT(TRIM(BD60),LEN(TRIM(BD60))-FIND(":",TRIM(BD60))))&lt;=59,
            ISNUMBER(VALUE(TRIM(BD60))),
            VALUE(TRIM(BD60))&gt;=0,
            VALUE(TRIM(BD60))&lt;1,
            VALUE(TRIM(BB60))&lt;VALUE(TRIM(BD60)),
            IF(
               NOT(ISERROR(FIND("(",#REF!))),
               TRUE,
               VALUE(TRIM(AZ60))&lt;=VALUE(TRIM(BB60))
            )
         )
      )
   )
)</f>
        <v>1</v>
      </c>
      <c r="BG60" s="1171"/>
      <c r="BH60" s="560">
        <f t="shared" si="10"/>
        <v>0</v>
      </c>
      <c r="BI60" s="560"/>
      <c r="BK60" s="510">
        <f t="shared" si="13"/>
        <v>0</v>
      </c>
      <c r="BL60" s="505"/>
      <c r="BN60" s="1161">
        <f t="shared" si="14"/>
        <v>0</v>
      </c>
      <c r="BO60" s="1161"/>
      <c r="BP60" s="560">
        <f t="shared" si="15"/>
        <v>0</v>
      </c>
      <c r="BQ60" s="560"/>
      <c r="BS60" s="560" t="str">
        <f t="shared" si="16"/>
        <v/>
      </c>
      <c r="BT60" s="560"/>
      <c r="BU60" s="560">
        <f t="shared" si="17"/>
        <v>0</v>
      </c>
      <c r="BV60" s="560"/>
      <c r="CA60" s="1169">
        <f t="shared" si="11"/>
        <v>0</v>
      </c>
      <c r="CB60" s="1169"/>
    </row>
    <row r="61" spans="2:80" s="72" customFormat="1" ht="15" customHeight="1">
      <c r="B61" s="120"/>
      <c r="C61" s="82" t="s">
        <v>117</v>
      </c>
      <c r="D61" s="792" t="str">
        <f>IF($AW$13=1,"",IF(CNGE_2026_M3_Secc1!$AH$627=CNGE_2026_M3_Secc1!$AJ$627,"",IF(CNGE_2026_M3_Secc1!D681="","",CNGE_2026_M3_Secc1!D681)))</f>
        <v/>
      </c>
      <c r="E61" s="793"/>
      <c r="F61" s="793"/>
      <c r="G61" s="794"/>
      <c r="H61" s="570" t="str">
        <f>IF($AW$13=1,"",IF(CNGE_2026_M3_Secc1!$AH$627=CNGE_2026_M3_Secc1!$AJ$627,"",IF(CNGE_2026_M3_Secc1!I681="","",CNGE_2026_M3_Secc1!I681)))</f>
        <v/>
      </c>
      <c r="I61" s="572"/>
      <c r="J61" s="830"/>
      <c r="K61" s="562"/>
      <c r="L61" s="831"/>
      <c r="M61" s="570" t="str">
        <f>IFERROR(VLOOKUP(O61,Presentación!$AL$8:$AM$586,2,FALSE),"")</f>
        <v/>
      </c>
      <c r="N61" s="572"/>
      <c r="O61" s="763"/>
      <c r="P61" s="764"/>
      <c r="Q61" s="765"/>
      <c r="R61" s="763"/>
      <c r="S61" s="764"/>
      <c r="T61" s="765"/>
      <c r="U61" s="830"/>
      <c r="V61" s="562"/>
      <c r="W61" s="831"/>
      <c r="X61" s="85" t="s">
        <v>529</v>
      </c>
      <c r="Y61" s="830"/>
      <c r="Z61" s="562"/>
      <c r="AA61" s="831"/>
      <c r="AB61" s="830"/>
      <c r="AC61" s="562"/>
      <c r="AD61" s="831"/>
      <c r="AE61" s="830"/>
      <c r="AF61" s="562"/>
      <c r="AG61" s="831"/>
      <c r="AH61" s="830"/>
      <c r="AI61" s="562"/>
      <c r="AJ61" s="831"/>
      <c r="AK61" s="830"/>
      <c r="AL61" s="831"/>
      <c r="AN61" s="122"/>
      <c r="AP61" s="1200">
        <f>IF(CNGE_2026_M3_Secc1!$AH$627=CNGE_2026_M3_Secc1!$AJ$627,0,IF(OR(CNGE_2026_M3_Secc1!K681="",CNGE_2026_M3_Secc1!K681=1),0,1))</f>
        <v>0</v>
      </c>
      <c r="AQ61" s="1201"/>
      <c r="AS61" s="1169">
        <f t="shared" si="12"/>
        <v>0</v>
      </c>
      <c r="AT61" s="1169"/>
      <c r="AU61" s="1169">
        <f t="shared" si="5"/>
        <v>0</v>
      </c>
      <c r="AV61" s="1169"/>
      <c r="AX61" s="699">
        <f t="shared" si="6"/>
        <v>0</v>
      </c>
      <c r="AY61" s="696"/>
      <c r="AZ61" s="699">
        <f t="shared" si="7"/>
        <v>0</v>
      </c>
      <c r="BA61" s="700"/>
      <c r="BB61" s="699">
        <f t="shared" si="8"/>
        <v>0</v>
      </c>
      <c r="BC61" s="700"/>
      <c r="BD61" s="699" t="str">
        <f t="shared" si="9"/>
        <v/>
      </c>
      <c r="BE61" s="700"/>
      <c r="BF61" s="1170" t="b">
        <f>IF(
   OR(AB61="",AB61="NS",AB61="24 hrs",AB61="00:00 - 24:00",AB61="00:00-24:00",AB61="0:00 - 24:00",AB61="0:00-24:00"),
   TRUE,
   AND(
      NOT(ISERROR(FIND(":",TRIM(AX61)))),
      ISNUMBER(VALUE(LEFT(TRIM(AX61),FIND(":",TRIM(AX61))-1))),
      ISNUMBER(VALUE(RIGHT(TRIM(AX61),LEN(TRIM(AX61))-FIND(":",TRIM(AX61))))),
      VALUE(LEFT(TRIM(AX61),FIND(":",TRIM(AX61))-1))&gt;=0,
      VALUE(LEFT(TRIM(AX61),FIND(":",TRIM(AX61))-1))&lt;=23,
      VALUE(RIGHT(TRIM(AX61),LEN(TRIM(AX61))-FIND(":",TRIM(AX61))))&gt;=0,
      VALUE(RIGHT(TRIM(AX61),LEN(TRIM(AX61))-FIND(":",TRIM(AX61))))&lt;=59,
      ISNUMBER(VALUE(TRIM(AX61))),
      VALUE(TRIM(AX61))&gt;=0,
      VALUE(TRIM(AX61))&lt;1,
      NOT(ISERROR(FIND(":",TRIM(AZ61)))),
      ISNUMBER(VALUE(LEFT(TRIM(AZ61),FIND(":",TRIM(AZ61))-1))),
      ISNUMBER(VALUE(RIGHT(TRIM(AZ61),LEN(TRIM(AZ61))-FIND(":",TRIM(AZ61))))),
      VALUE(LEFT(TRIM(AZ61),FIND(":",TRIM(AZ61))-1))&gt;=0,
      VALUE(LEFT(TRIM(AZ61),FIND(":",TRIM(AZ61))-1))&lt;=23,
      VALUE(RIGHT(TRIM(AZ61),LEN(TRIM(AZ61))-FIND(":",TRIM(AZ61))))&gt;=0,
      VALUE(RIGHT(TRIM(AZ61),LEN(TRIM(AZ61))-FIND(":",TRIM(AZ61))))&lt;=59,
      ISNUMBER(VALUE(TRIM(AZ61))),
      VALUE(TRIM(AZ61))&gt;=0,
      VALUE(TRIM(AZ61))&lt;1,
      VALUE(TRIM(AX61))&lt;VALUE(TRIM(AZ61)),
      IF(
         OR(TRIM(BB61)="",TRIM(BD61)=""),
         TRUE,
         AND(
            NOT(ISERROR(FIND(":",TRIM(BB61)))),
            ISNUMBER(VALUE(LEFT(TRIM(BB61),FIND(":",TRIM(BB61))-1))),
            ISNUMBER(VALUE(RIGHT(TRIM(BB61),LEN(TRIM(BB61))-FIND(":",TRIM(BB61))))),
            VALUE(LEFT(TRIM(BB61),FIND(":",TRIM(BB61))-1))&gt;=0,
            VALUE(LEFT(TRIM(BB61),FIND(":",TRIM(BB61))-1))&lt;=23,
            VALUE(RIGHT(TRIM(BB61),LEN(TRIM(BB61))-FIND(":",TRIM(BB61))))&gt;=0,
            VALUE(RIGHT(TRIM(BB61),LEN(TRIM(BB61))-FIND(":",TRIM(BB61))))&lt;=59,
            ISNUMBER(VALUE(TRIM(BB61))),
            VALUE(TRIM(BB61))&gt;=0,
            VALUE(TRIM(BB61))&lt;1,
            NOT(ISERROR(FIND(":",TRIM(BD61)))),
            ISNUMBER(VALUE(LEFT(TRIM(BD61),FIND(":",TRIM(BD61))-1))),
            ISNUMBER(VALUE(RIGHT(TRIM(BD61),LEN(TRIM(BD61))-FIND(":",TRIM(BD61))))),
            VALUE(LEFT(TRIM(BD61),FIND(":",TRIM(BD61))-1))&gt;=0,
            VALUE(LEFT(TRIM(BD61),FIND(":",TRIM(BD61))-1))&lt;=23,
            VALUE(RIGHT(TRIM(BD61),LEN(TRIM(BD61))-FIND(":",TRIM(BD61))))&gt;=0,
            VALUE(RIGHT(TRIM(BD61),LEN(TRIM(BD61))-FIND(":",TRIM(BD61))))&lt;=59,
            ISNUMBER(VALUE(TRIM(BD61))),
            VALUE(TRIM(BD61))&gt;=0,
            VALUE(TRIM(BD61))&lt;1,
            VALUE(TRIM(BB61))&lt;VALUE(TRIM(BD61)),
            IF(
               NOT(ISERROR(FIND("(",#REF!))),
               TRUE,
               VALUE(TRIM(AZ61))&lt;=VALUE(TRIM(BB61))
            )
         )
      )
   )
)</f>
        <v>1</v>
      </c>
      <c r="BG61" s="1171"/>
      <c r="BH61" s="560">
        <f t="shared" si="10"/>
        <v>0</v>
      </c>
      <c r="BI61" s="560"/>
      <c r="BK61" s="510">
        <f t="shared" si="13"/>
        <v>0</v>
      </c>
      <c r="BL61" s="505"/>
      <c r="BN61" s="1161">
        <f t="shared" si="14"/>
        <v>0</v>
      </c>
      <c r="BO61" s="1161"/>
      <c r="BP61" s="560">
        <f t="shared" si="15"/>
        <v>0</v>
      </c>
      <c r="BQ61" s="560"/>
      <c r="BS61" s="560" t="str">
        <f t="shared" si="16"/>
        <v/>
      </c>
      <c r="BT61" s="560"/>
      <c r="BU61" s="560">
        <f t="shared" si="17"/>
        <v>0</v>
      </c>
      <c r="BV61" s="560"/>
      <c r="CA61" s="1169">
        <f t="shared" si="11"/>
        <v>0</v>
      </c>
      <c r="CB61" s="1169"/>
    </row>
    <row r="62" spans="2:80" s="72" customFormat="1" ht="15" customHeight="1">
      <c r="B62" s="120"/>
      <c r="C62" s="82" t="s">
        <v>118</v>
      </c>
      <c r="D62" s="792" t="str">
        <f>IF($AW$13=1,"",IF(CNGE_2026_M3_Secc1!$AH$627=CNGE_2026_M3_Secc1!$AJ$627,"",IF(CNGE_2026_M3_Secc1!D682="","",CNGE_2026_M3_Secc1!D682)))</f>
        <v/>
      </c>
      <c r="E62" s="793"/>
      <c r="F62" s="793"/>
      <c r="G62" s="794"/>
      <c r="H62" s="570" t="str">
        <f>IF($AW$13=1,"",IF(CNGE_2026_M3_Secc1!$AH$627=CNGE_2026_M3_Secc1!$AJ$627,"",IF(CNGE_2026_M3_Secc1!I682="","",CNGE_2026_M3_Secc1!I682)))</f>
        <v/>
      </c>
      <c r="I62" s="572"/>
      <c r="J62" s="830"/>
      <c r="K62" s="562"/>
      <c r="L62" s="831"/>
      <c r="M62" s="570" t="str">
        <f>IFERROR(VLOOKUP(O62,Presentación!$AL$8:$AM$586,2,FALSE),"")</f>
        <v/>
      </c>
      <c r="N62" s="572"/>
      <c r="O62" s="763"/>
      <c r="P62" s="764"/>
      <c r="Q62" s="765"/>
      <c r="R62" s="763"/>
      <c r="S62" s="764"/>
      <c r="T62" s="765"/>
      <c r="U62" s="830"/>
      <c r="V62" s="562"/>
      <c r="W62" s="831"/>
      <c r="X62" s="85" t="s">
        <v>529</v>
      </c>
      <c r="Y62" s="830"/>
      <c r="Z62" s="562"/>
      <c r="AA62" s="831"/>
      <c r="AB62" s="830"/>
      <c r="AC62" s="562"/>
      <c r="AD62" s="831"/>
      <c r="AE62" s="830"/>
      <c r="AF62" s="562"/>
      <c r="AG62" s="831"/>
      <c r="AH62" s="830"/>
      <c r="AI62" s="562"/>
      <c r="AJ62" s="831"/>
      <c r="AK62" s="830"/>
      <c r="AL62" s="831"/>
      <c r="AN62" s="122"/>
      <c r="AP62" s="1200">
        <f>IF(CNGE_2026_M3_Secc1!$AH$627=CNGE_2026_M3_Secc1!$AJ$627,0,IF(OR(CNGE_2026_M3_Secc1!K682="",CNGE_2026_M3_Secc1!K682=1),0,1))</f>
        <v>0</v>
      </c>
      <c r="AQ62" s="1201"/>
      <c r="AS62" s="1169">
        <f t="shared" si="12"/>
        <v>0</v>
      </c>
      <c r="AT62" s="1169"/>
      <c r="AU62" s="1169">
        <f t="shared" si="5"/>
        <v>0</v>
      </c>
      <c r="AV62" s="1169"/>
      <c r="AX62" s="699">
        <f t="shared" si="6"/>
        <v>0</v>
      </c>
      <c r="AY62" s="696"/>
      <c r="AZ62" s="699">
        <f t="shared" si="7"/>
        <v>0</v>
      </c>
      <c r="BA62" s="700"/>
      <c r="BB62" s="699">
        <f t="shared" si="8"/>
        <v>0</v>
      </c>
      <c r="BC62" s="700"/>
      <c r="BD62" s="699" t="str">
        <f t="shared" si="9"/>
        <v/>
      </c>
      <c r="BE62" s="700"/>
      <c r="BF62" s="1170" t="b">
        <f>IF(
   OR(AB62="",AB62="NS",AB62="24 hrs",AB62="00:00 - 24:00",AB62="00:00-24:00",AB62="0:00 - 24:00",AB62="0:00-24:00"),
   TRUE,
   AND(
      NOT(ISERROR(FIND(":",TRIM(AX62)))),
      ISNUMBER(VALUE(LEFT(TRIM(AX62),FIND(":",TRIM(AX62))-1))),
      ISNUMBER(VALUE(RIGHT(TRIM(AX62),LEN(TRIM(AX62))-FIND(":",TRIM(AX62))))),
      VALUE(LEFT(TRIM(AX62),FIND(":",TRIM(AX62))-1))&gt;=0,
      VALUE(LEFT(TRIM(AX62),FIND(":",TRIM(AX62))-1))&lt;=23,
      VALUE(RIGHT(TRIM(AX62),LEN(TRIM(AX62))-FIND(":",TRIM(AX62))))&gt;=0,
      VALUE(RIGHT(TRIM(AX62),LEN(TRIM(AX62))-FIND(":",TRIM(AX62))))&lt;=59,
      ISNUMBER(VALUE(TRIM(AX62))),
      VALUE(TRIM(AX62))&gt;=0,
      VALUE(TRIM(AX62))&lt;1,
      NOT(ISERROR(FIND(":",TRIM(AZ62)))),
      ISNUMBER(VALUE(LEFT(TRIM(AZ62),FIND(":",TRIM(AZ62))-1))),
      ISNUMBER(VALUE(RIGHT(TRIM(AZ62),LEN(TRIM(AZ62))-FIND(":",TRIM(AZ62))))),
      VALUE(LEFT(TRIM(AZ62),FIND(":",TRIM(AZ62))-1))&gt;=0,
      VALUE(LEFT(TRIM(AZ62),FIND(":",TRIM(AZ62))-1))&lt;=23,
      VALUE(RIGHT(TRIM(AZ62),LEN(TRIM(AZ62))-FIND(":",TRIM(AZ62))))&gt;=0,
      VALUE(RIGHT(TRIM(AZ62),LEN(TRIM(AZ62))-FIND(":",TRIM(AZ62))))&lt;=59,
      ISNUMBER(VALUE(TRIM(AZ62))),
      VALUE(TRIM(AZ62))&gt;=0,
      VALUE(TRIM(AZ62))&lt;1,
      VALUE(TRIM(AX62))&lt;VALUE(TRIM(AZ62)),
      IF(
         OR(TRIM(BB62)="",TRIM(BD62)=""),
         TRUE,
         AND(
            NOT(ISERROR(FIND(":",TRIM(BB62)))),
            ISNUMBER(VALUE(LEFT(TRIM(BB62),FIND(":",TRIM(BB62))-1))),
            ISNUMBER(VALUE(RIGHT(TRIM(BB62),LEN(TRIM(BB62))-FIND(":",TRIM(BB62))))),
            VALUE(LEFT(TRIM(BB62),FIND(":",TRIM(BB62))-1))&gt;=0,
            VALUE(LEFT(TRIM(BB62),FIND(":",TRIM(BB62))-1))&lt;=23,
            VALUE(RIGHT(TRIM(BB62),LEN(TRIM(BB62))-FIND(":",TRIM(BB62))))&gt;=0,
            VALUE(RIGHT(TRIM(BB62),LEN(TRIM(BB62))-FIND(":",TRIM(BB62))))&lt;=59,
            ISNUMBER(VALUE(TRIM(BB62))),
            VALUE(TRIM(BB62))&gt;=0,
            VALUE(TRIM(BB62))&lt;1,
            NOT(ISERROR(FIND(":",TRIM(BD62)))),
            ISNUMBER(VALUE(LEFT(TRIM(BD62),FIND(":",TRIM(BD62))-1))),
            ISNUMBER(VALUE(RIGHT(TRIM(BD62),LEN(TRIM(BD62))-FIND(":",TRIM(BD62))))),
            VALUE(LEFT(TRIM(BD62),FIND(":",TRIM(BD62))-1))&gt;=0,
            VALUE(LEFT(TRIM(BD62),FIND(":",TRIM(BD62))-1))&lt;=23,
            VALUE(RIGHT(TRIM(BD62),LEN(TRIM(BD62))-FIND(":",TRIM(BD62))))&gt;=0,
            VALUE(RIGHT(TRIM(BD62),LEN(TRIM(BD62))-FIND(":",TRIM(BD62))))&lt;=59,
            ISNUMBER(VALUE(TRIM(BD62))),
            VALUE(TRIM(BD62))&gt;=0,
            VALUE(TRIM(BD62))&lt;1,
            VALUE(TRIM(BB62))&lt;VALUE(TRIM(BD62)),
            IF(
               NOT(ISERROR(FIND("(",#REF!))),
               TRUE,
               VALUE(TRIM(AZ62))&lt;=VALUE(TRIM(BB62))
            )
         )
      )
   )
)</f>
        <v>1</v>
      </c>
      <c r="BG62" s="1171"/>
      <c r="BH62" s="560">
        <f t="shared" si="10"/>
        <v>0</v>
      </c>
      <c r="BI62" s="560"/>
      <c r="BK62" s="510">
        <f t="shared" si="13"/>
        <v>0</v>
      </c>
      <c r="BL62" s="505"/>
      <c r="BN62" s="1161">
        <f t="shared" si="14"/>
        <v>0</v>
      </c>
      <c r="BO62" s="1161"/>
      <c r="BP62" s="560">
        <f t="shared" si="15"/>
        <v>0</v>
      </c>
      <c r="BQ62" s="560"/>
      <c r="BS62" s="560" t="str">
        <f t="shared" si="16"/>
        <v/>
      </c>
      <c r="BT62" s="560"/>
      <c r="BU62" s="560">
        <f t="shared" si="17"/>
        <v>0</v>
      </c>
      <c r="BV62" s="560"/>
      <c r="CA62" s="1169">
        <f t="shared" si="11"/>
        <v>0</v>
      </c>
      <c r="CB62" s="1169"/>
    </row>
    <row r="63" spans="2:80" s="72" customFormat="1" ht="15" customHeight="1">
      <c r="B63" s="120"/>
      <c r="C63" s="82" t="s">
        <v>119</v>
      </c>
      <c r="D63" s="792" t="str">
        <f>IF($AW$13=1,"",IF(CNGE_2026_M3_Secc1!$AH$627=CNGE_2026_M3_Secc1!$AJ$627,"",IF(CNGE_2026_M3_Secc1!D683="","",CNGE_2026_M3_Secc1!D683)))</f>
        <v/>
      </c>
      <c r="E63" s="793"/>
      <c r="F63" s="793"/>
      <c r="G63" s="794"/>
      <c r="H63" s="570" t="str">
        <f>IF($AW$13=1,"",IF(CNGE_2026_M3_Secc1!$AH$627=CNGE_2026_M3_Secc1!$AJ$627,"",IF(CNGE_2026_M3_Secc1!I683="","",CNGE_2026_M3_Secc1!I683)))</f>
        <v/>
      </c>
      <c r="I63" s="572"/>
      <c r="J63" s="830"/>
      <c r="K63" s="562"/>
      <c r="L63" s="831"/>
      <c r="M63" s="570" t="str">
        <f>IFERROR(VLOOKUP(O63,Presentación!$AL$8:$AM$586,2,FALSE),"")</f>
        <v/>
      </c>
      <c r="N63" s="572"/>
      <c r="O63" s="763"/>
      <c r="P63" s="764"/>
      <c r="Q63" s="765"/>
      <c r="R63" s="763"/>
      <c r="S63" s="764"/>
      <c r="T63" s="765"/>
      <c r="U63" s="830"/>
      <c r="V63" s="562"/>
      <c r="W63" s="831"/>
      <c r="X63" s="85" t="s">
        <v>529</v>
      </c>
      <c r="Y63" s="830"/>
      <c r="Z63" s="562"/>
      <c r="AA63" s="831"/>
      <c r="AB63" s="830"/>
      <c r="AC63" s="562"/>
      <c r="AD63" s="831"/>
      <c r="AE63" s="830"/>
      <c r="AF63" s="562"/>
      <c r="AG63" s="831"/>
      <c r="AH63" s="830"/>
      <c r="AI63" s="562"/>
      <c r="AJ63" s="831"/>
      <c r="AK63" s="830"/>
      <c r="AL63" s="831"/>
      <c r="AN63" s="122"/>
      <c r="AP63" s="1200">
        <f>IF(CNGE_2026_M3_Secc1!$AH$627=CNGE_2026_M3_Secc1!$AJ$627,0,IF(OR(CNGE_2026_M3_Secc1!K683="",CNGE_2026_M3_Secc1!K683=1),0,1))</f>
        <v>0</v>
      </c>
      <c r="AQ63" s="1201"/>
      <c r="AS63" s="1169">
        <f t="shared" si="12"/>
        <v>0</v>
      </c>
      <c r="AT63" s="1169"/>
      <c r="AU63" s="1169">
        <f t="shared" si="5"/>
        <v>0</v>
      </c>
      <c r="AV63" s="1169"/>
      <c r="AX63" s="699">
        <f t="shared" si="6"/>
        <v>0</v>
      </c>
      <c r="AY63" s="696"/>
      <c r="AZ63" s="699">
        <f t="shared" si="7"/>
        <v>0</v>
      </c>
      <c r="BA63" s="700"/>
      <c r="BB63" s="699">
        <f t="shared" si="8"/>
        <v>0</v>
      </c>
      <c r="BC63" s="700"/>
      <c r="BD63" s="699" t="str">
        <f t="shared" si="9"/>
        <v/>
      </c>
      <c r="BE63" s="700"/>
      <c r="BF63" s="1170" t="b">
        <f>IF(
   OR(AB63="",AB63="NS",AB63="24 hrs",AB63="00:00 - 24:00",AB63="00:00-24:00",AB63="0:00 - 24:00",AB63="0:00-24:00"),
   TRUE,
   AND(
      NOT(ISERROR(FIND(":",TRIM(AX63)))),
      ISNUMBER(VALUE(LEFT(TRIM(AX63),FIND(":",TRIM(AX63))-1))),
      ISNUMBER(VALUE(RIGHT(TRIM(AX63),LEN(TRIM(AX63))-FIND(":",TRIM(AX63))))),
      VALUE(LEFT(TRIM(AX63),FIND(":",TRIM(AX63))-1))&gt;=0,
      VALUE(LEFT(TRIM(AX63),FIND(":",TRIM(AX63))-1))&lt;=23,
      VALUE(RIGHT(TRIM(AX63),LEN(TRIM(AX63))-FIND(":",TRIM(AX63))))&gt;=0,
      VALUE(RIGHT(TRIM(AX63),LEN(TRIM(AX63))-FIND(":",TRIM(AX63))))&lt;=59,
      ISNUMBER(VALUE(TRIM(AX63))),
      VALUE(TRIM(AX63))&gt;=0,
      VALUE(TRIM(AX63))&lt;1,
      NOT(ISERROR(FIND(":",TRIM(AZ63)))),
      ISNUMBER(VALUE(LEFT(TRIM(AZ63),FIND(":",TRIM(AZ63))-1))),
      ISNUMBER(VALUE(RIGHT(TRIM(AZ63),LEN(TRIM(AZ63))-FIND(":",TRIM(AZ63))))),
      VALUE(LEFT(TRIM(AZ63),FIND(":",TRIM(AZ63))-1))&gt;=0,
      VALUE(LEFT(TRIM(AZ63),FIND(":",TRIM(AZ63))-1))&lt;=23,
      VALUE(RIGHT(TRIM(AZ63),LEN(TRIM(AZ63))-FIND(":",TRIM(AZ63))))&gt;=0,
      VALUE(RIGHT(TRIM(AZ63),LEN(TRIM(AZ63))-FIND(":",TRIM(AZ63))))&lt;=59,
      ISNUMBER(VALUE(TRIM(AZ63))),
      VALUE(TRIM(AZ63))&gt;=0,
      VALUE(TRIM(AZ63))&lt;1,
      VALUE(TRIM(AX63))&lt;VALUE(TRIM(AZ63)),
      IF(
         OR(TRIM(BB63)="",TRIM(BD63)=""),
         TRUE,
         AND(
            NOT(ISERROR(FIND(":",TRIM(BB63)))),
            ISNUMBER(VALUE(LEFT(TRIM(BB63),FIND(":",TRIM(BB63))-1))),
            ISNUMBER(VALUE(RIGHT(TRIM(BB63),LEN(TRIM(BB63))-FIND(":",TRIM(BB63))))),
            VALUE(LEFT(TRIM(BB63),FIND(":",TRIM(BB63))-1))&gt;=0,
            VALUE(LEFT(TRIM(BB63),FIND(":",TRIM(BB63))-1))&lt;=23,
            VALUE(RIGHT(TRIM(BB63),LEN(TRIM(BB63))-FIND(":",TRIM(BB63))))&gt;=0,
            VALUE(RIGHT(TRIM(BB63),LEN(TRIM(BB63))-FIND(":",TRIM(BB63))))&lt;=59,
            ISNUMBER(VALUE(TRIM(BB63))),
            VALUE(TRIM(BB63))&gt;=0,
            VALUE(TRIM(BB63))&lt;1,
            NOT(ISERROR(FIND(":",TRIM(BD63)))),
            ISNUMBER(VALUE(LEFT(TRIM(BD63),FIND(":",TRIM(BD63))-1))),
            ISNUMBER(VALUE(RIGHT(TRIM(BD63),LEN(TRIM(BD63))-FIND(":",TRIM(BD63))))),
            VALUE(LEFT(TRIM(BD63),FIND(":",TRIM(BD63))-1))&gt;=0,
            VALUE(LEFT(TRIM(BD63),FIND(":",TRIM(BD63))-1))&lt;=23,
            VALUE(RIGHT(TRIM(BD63),LEN(TRIM(BD63))-FIND(":",TRIM(BD63))))&gt;=0,
            VALUE(RIGHT(TRIM(BD63),LEN(TRIM(BD63))-FIND(":",TRIM(BD63))))&lt;=59,
            ISNUMBER(VALUE(TRIM(BD63))),
            VALUE(TRIM(BD63))&gt;=0,
            VALUE(TRIM(BD63))&lt;1,
            VALUE(TRIM(BB63))&lt;VALUE(TRIM(BD63)),
            IF(
               NOT(ISERROR(FIND("(",#REF!))),
               TRUE,
               VALUE(TRIM(AZ63))&lt;=VALUE(TRIM(BB63))
            )
         )
      )
   )
)</f>
        <v>1</v>
      </c>
      <c r="BG63" s="1171"/>
      <c r="BH63" s="560">
        <f t="shared" si="10"/>
        <v>0</v>
      </c>
      <c r="BI63" s="560"/>
      <c r="BK63" s="510">
        <f t="shared" si="13"/>
        <v>0</v>
      </c>
      <c r="BL63" s="505"/>
      <c r="BN63" s="1161">
        <f t="shared" si="14"/>
        <v>0</v>
      </c>
      <c r="BO63" s="1161"/>
      <c r="BP63" s="560">
        <f t="shared" si="15"/>
        <v>0</v>
      </c>
      <c r="BQ63" s="560"/>
      <c r="BS63" s="560" t="str">
        <f t="shared" si="16"/>
        <v/>
      </c>
      <c r="BT63" s="560"/>
      <c r="BU63" s="560">
        <f t="shared" si="17"/>
        <v>0</v>
      </c>
      <c r="BV63" s="560"/>
      <c r="CA63" s="1169">
        <f t="shared" si="11"/>
        <v>0</v>
      </c>
      <c r="CB63" s="1169"/>
    </row>
    <row r="64" spans="2:80" s="72" customFormat="1" ht="15" customHeight="1">
      <c r="B64" s="120"/>
      <c r="C64" s="82" t="s">
        <v>120</v>
      </c>
      <c r="D64" s="792" t="str">
        <f>IF($AW$13=1,"",IF(CNGE_2026_M3_Secc1!$AH$627=CNGE_2026_M3_Secc1!$AJ$627,"",IF(CNGE_2026_M3_Secc1!D684="","",CNGE_2026_M3_Secc1!D684)))</f>
        <v/>
      </c>
      <c r="E64" s="793"/>
      <c r="F64" s="793"/>
      <c r="G64" s="794"/>
      <c r="H64" s="570" t="str">
        <f>IF($AW$13=1,"",IF(CNGE_2026_M3_Secc1!$AH$627=CNGE_2026_M3_Secc1!$AJ$627,"",IF(CNGE_2026_M3_Secc1!I684="","",CNGE_2026_M3_Secc1!I684)))</f>
        <v/>
      </c>
      <c r="I64" s="572"/>
      <c r="J64" s="830"/>
      <c r="K64" s="562"/>
      <c r="L64" s="831"/>
      <c r="M64" s="570" t="str">
        <f>IFERROR(VLOOKUP(O64,Presentación!$AL$8:$AM$586,2,FALSE),"")</f>
        <v/>
      </c>
      <c r="N64" s="572"/>
      <c r="O64" s="763"/>
      <c r="P64" s="764"/>
      <c r="Q64" s="765"/>
      <c r="R64" s="763"/>
      <c r="S64" s="764"/>
      <c r="T64" s="765"/>
      <c r="U64" s="830"/>
      <c r="V64" s="562"/>
      <c r="W64" s="831"/>
      <c r="X64" s="85" t="s">
        <v>529</v>
      </c>
      <c r="Y64" s="830"/>
      <c r="Z64" s="562"/>
      <c r="AA64" s="831"/>
      <c r="AB64" s="830"/>
      <c r="AC64" s="562"/>
      <c r="AD64" s="831"/>
      <c r="AE64" s="830"/>
      <c r="AF64" s="562"/>
      <c r="AG64" s="831"/>
      <c r="AH64" s="830"/>
      <c r="AI64" s="562"/>
      <c r="AJ64" s="831"/>
      <c r="AK64" s="830"/>
      <c r="AL64" s="831"/>
      <c r="AN64" s="122"/>
      <c r="AP64" s="1200">
        <f>IF(CNGE_2026_M3_Secc1!$AH$627=CNGE_2026_M3_Secc1!$AJ$627,0,IF(OR(CNGE_2026_M3_Secc1!K684="",CNGE_2026_M3_Secc1!K684=1),0,1))</f>
        <v>0</v>
      </c>
      <c r="AQ64" s="1201"/>
      <c r="AS64" s="1169">
        <f t="shared" si="12"/>
        <v>0</v>
      </c>
      <c r="AT64" s="1169"/>
      <c r="AU64" s="1169">
        <f t="shared" si="5"/>
        <v>0</v>
      </c>
      <c r="AV64" s="1169"/>
      <c r="AX64" s="699">
        <f t="shared" si="6"/>
        <v>0</v>
      </c>
      <c r="AY64" s="696"/>
      <c r="AZ64" s="699">
        <f t="shared" si="7"/>
        <v>0</v>
      </c>
      <c r="BA64" s="700"/>
      <c r="BB64" s="699">
        <f t="shared" si="8"/>
        <v>0</v>
      </c>
      <c r="BC64" s="700"/>
      <c r="BD64" s="699" t="str">
        <f t="shared" si="9"/>
        <v/>
      </c>
      <c r="BE64" s="700"/>
      <c r="BF64" s="1170" t="b">
        <f>IF(
   OR(AB64="",AB64="NS",AB64="24 hrs",AB64="00:00 - 24:00",AB64="00:00-24:00",AB64="0:00 - 24:00",AB64="0:00-24:00"),
   TRUE,
   AND(
      NOT(ISERROR(FIND(":",TRIM(AX64)))),
      ISNUMBER(VALUE(LEFT(TRIM(AX64),FIND(":",TRIM(AX64))-1))),
      ISNUMBER(VALUE(RIGHT(TRIM(AX64),LEN(TRIM(AX64))-FIND(":",TRIM(AX64))))),
      VALUE(LEFT(TRIM(AX64),FIND(":",TRIM(AX64))-1))&gt;=0,
      VALUE(LEFT(TRIM(AX64),FIND(":",TRIM(AX64))-1))&lt;=23,
      VALUE(RIGHT(TRIM(AX64),LEN(TRIM(AX64))-FIND(":",TRIM(AX64))))&gt;=0,
      VALUE(RIGHT(TRIM(AX64),LEN(TRIM(AX64))-FIND(":",TRIM(AX64))))&lt;=59,
      ISNUMBER(VALUE(TRIM(AX64))),
      VALUE(TRIM(AX64))&gt;=0,
      VALUE(TRIM(AX64))&lt;1,
      NOT(ISERROR(FIND(":",TRIM(AZ64)))),
      ISNUMBER(VALUE(LEFT(TRIM(AZ64),FIND(":",TRIM(AZ64))-1))),
      ISNUMBER(VALUE(RIGHT(TRIM(AZ64),LEN(TRIM(AZ64))-FIND(":",TRIM(AZ64))))),
      VALUE(LEFT(TRIM(AZ64),FIND(":",TRIM(AZ64))-1))&gt;=0,
      VALUE(LEFT(TRIM(AZ64),FIND(":",TRIM(AZ64))-1))&lt;=23,
      VALUE(RIGHT(TRIM(AZ64),LEN(TRIM(AZ64))-FIND(":",TRIM(AZ64))))&gt;=0,
      VALUE(RIGHT(TRIM(AZ64),LEN(TRIM(AZ64))-FIND(":",TRIM(AZ64))))&lt;=59,
      ISNUMBER(VALUE(TRIM(AZ64))),
      VALUE(TRIM(AZ64))&gt;=0,
      VALUE(TRIM(AZ64))&lt;1,
      VALUE(TRIM(AX64))&lt;VALUE(TRIM(AZ64)),
      IF(
         OR(TRIM(BB64)="",TRIM(BD64)=""),
         TRUE,
         AND(
            NOT(ISERROR(FIND(":",TRIM(BB64)))),
            ISNUMBER(VALUE(LEFT(TRIM(BB64),FIND(":",TRIM(BB64))-1))),
            ISNUMBER(VALUE(RIGHT(TRIM(BB64),LEN(TRIM(BB64))-FIND(":",TRIM(BB64))))),
            VALUE(LEFT(TRIM(BB64),FIND(":",TRIM(BB64))-1))&gt;=0,
            VALUE(LEFT(TRIM(BB64),FIND(":",TRIM(BB64))-1))&lt;=23,
            VALUE(RIGHT(TRIM(BB64),LEN(TRIM(BB64))-FIND(":",TRIM(BB64))))&gt;=0,
            VALUE(RIGHT(TRIM(BB64),LEN(TRIM(BB64))-FIND(":",TRIM(BB64))))&lt;=59,
            ISNUMBER(VALUE(TRIM(BB64))),
            VALUE(TRIM(BB64))&gt;=0,
            VALUE(TRIM(BB64))&lt;1,
            NOT(ISERROR(FIND(":",TRIM(BD64)))),
            ISNUMBER(VALUE(LEFT(TRIM(BD64),FIND(":",TRIM(BD64))-1))),
            ISNUMBER(VALUE(RIGHT(TRIM(BD64),LEN(TRIM(BD64))-FIND(":",TRIM(BD64))))),
            VALUE(LEFT(TRIM(BD64),FIND(":",TRIM(BD64))-1))&gt;=0,
            VALUE(LEFT(TRIM(BD64),FIND(":",TRIM(BD64))-1))&lt;=23,
            VALUE(RIGHT(TRIM(BD64),LEN(TRIM(BD64))-FIND(":",TRIM(BD64))))&gt;=0,
            VALUE(RIGHT(TRIM(BD64),LEN(TRIM(BD64))-FIND(":",TRIM(BD64))))&lt;=59,
            ISNUMBER(VALUE(TRIM(BD64))),
            VALUE(TRIM(BD64))&gt;=0,
            VALUE(TRIM(BD64))&lt;1,
            VALUE(TRIM(BB64))&lt;VALUE(TRIM(BD64)),
            IF(
               NOT(ISERROR(FIND("(",#REF!))),
               TRUE,
               VALUE(TRIM(AZ64))&lt;=VALUE(TRIM(BB64))
            )
         )
      )
   )
)</f>
        <v>1</v>
      </c>
      <c r="BG64" s="1171"/>
      <c r="BH64" s="560">
        <f t="shared" si="10"/>
        <v>0</v>
      </c>
      <c r="BI64" s="560"/>
      <c r="BK64" s="510">
        <f t="shared" si="13"/>
        <v>0</v>
      </c>
      <c r="BL64" s="505"/>
      <c r="BN64" s="1161">
        <f t="shared" si="14"/>
        <v>0</v>
      </c>
      <c r="BO64" s="1161"/>
      <c r="BP64" s="560">
        <f t="shared" si="15"/>
        <v>0</v>
      </c>
      <c r="BQ64" s="560"/>
      <c r="BS64" s="560" t="str">
        <f t="shared" si="16"/>
        <v/>
      </c>
      <c r="BT64" s="560"/>
      <c r="BU64" s="560">
        <f t="shared" si="17"/>
        <v>0</v>
      </c>
      <c r="BV64" s="560"/>
      <c r="CA64" s="1169">
        <f t="shared" si="11"/>
        <v>0</v>
      </c>
      <c r="CB64" s="1169"/>
    </row>
    <row r="65" spans="1:97" s="72" customFormat="1" ht="15" customHeight="1">
      <c r="B65" s="120"/>
      <c r="C65" s="82" t="s">
        <v>121</v>
      </c>
      <c r="D65" s="792" t="str">
        <f>IF($AW$13=1,"",IF(CNGE_2026_M3_Secc1!$AH$627=CNGE_2026_M3_Secc1!$AJ$627,"",IF(CNGE_2026_M3_Secc1!D685="","",CNGE_2026_M3_Secc1!D685)))</f>
        <v/>
      </c>
      <c r="E65" s="793"/>
      <c r="F65" s="793"/>
      <c r="G65" s="794"/>
      <c r="H65" s="570" t="str">
        <f>IF($AW$13=1,"",IF(CNGE_2026_M3_Secc1!$AH$627=CNGE_2026_M3_Secc1!$AJ$627,"",IF(CNGE_2026_M3_Secc1!I685="","",CNGE_2026_M3_Secc1!I685)))</f>
        <v/>
      </c>
      <c r="I65" s="572"/>
      <c r="J65" s="830"/>
      <c r="K65" s="562"/>
      <c r="L65" s="831"/>
      <c r="M65" s="570" t="str">
        <f>IFERROR(VLOOKUP(O65,Presentación!$AL$8:$AM$586,2,FALSE),"")</f>
        <v/>
      </c>
      <c r="N65" s="572"/>
      <c r="O65" s="763"/>
      <c r="P65" s="764"/>
      <c r="Q65" s="765"/>
      <c r="R65" s="763"/>
      <c r="S65" s="764"/>
      <c r="T65" s="765"/>
      <c r="U65" s="830"/>
      <c r="V65" s="562"/>
      <c r="W65" s="831"/>
      <c r="X65" s="85" t="s">
        <v>529</v>
      </c>
      <c r="Y65" s="830"/>
      <c r="Z65" s="562"/>
      <c r="AA65" s="831"/>
      <c r="AB65" s="830"/>
      <c r="AC65" s="562"/>
      <c r="AD65" s="831"/>
      <c r="AE65" s="830"/>
      <c r="AF65" s="562"/>
      <c r="AG65" s="831"/>
      <c r="AH65" s="830"/>
      <c r="AI65" s="562"/>
      <c r="AJ65" s="831"/>
      <c r="AK65" s="830"/>
      <c r="AL65" s="831"/>
      <c r="AN65" s="122"/>
      <c r="AP65" s="1200">
        <f>IF(CNGE_2026_M3_Secc1!$AH$627=CNGE_2026_M3_Secc1!$AJ$627,0,IF(OR(CNGE_2026_M3_Secc1!K685="",CNGE_2026_M3_Secc1!K685=1),0,1))</f>
        <v>0</v>
      </c>
      <c r="AQ65" s="1201"/>
      <c r="AS65" s="1169">
        <f t="shared" si="12"/>
        <v>0</v>
      </c>
      <c r="AT65" s="1169"/>
      <c r="AU65" s="1169">
        <f t="shared" si="5"/>
        <v>0</v>
      </c>
      <c r="AV65" s="1169"/>
      <c r="AX65" s="699">
        <f t="shared" si="6"/>
        <v>0</v>
      </c>
      <c r="AY65" s="696"/>
      <c r="AZ65" s="699">
        <f t="shared" si="7"/>
        <v>0</v>
      </c>
      <c r="BA65" s="700"/>
      <c r="BB65" s="699">
        <f t="shared" si="8"/>
        <v>0</v>
      </c>
      <c r="BC65" s="700"/>
      <c r="BD65" s="699" t="str">
        <f t="shared" si="9"/>
        <v/>
      </c>
      <c r="BE65" s="700"/>
      <c r="BF65" s="1170" t="b">
        <f>IF(
   OR(AB65="",AB65="NS",AB65="24 hrs",AB65="00:00 - 24:00",AB65="00:00-24:00",AB65="0:00 - 24:00",AB65="0:00-24:00"),
   TRUE,
   AND(
      NOT(ISERROR(FIND(":",TRIM(AX65)))),
      ISNUMBER(VALUE(LEFT(TRIM(AX65),FIND(":",TRIM(AX65))-1))),
      ISNUMBER(VALUE(RIGHT(TRIM(AX65),LEN(TRIM(AX65))-FIND(":",TRIM(AX65))))),
      VALUE(LEFT(TRIM(AX65),FIND(":",TRIM(AX65))-1))&gt;=0,
      VALUE(LEFT(TRIM(AX65),FIND(":",TRIM(AX65))-1))&lt;=23,
      VALUE(RIGHT(TRIM(AX65),LEN(TRIM(AX65))-FIND(":",TRIM(AX65))))&gt;=0,
      VALUE(RIGHT(TRIM(AX65),LEN(TRIM(AX65))-FIND(":",TRIM(AX65))))&lt;=59,
      ISNUMBER(VALUE(TRIM(AX65))),
      VALUE(TRIM(AX65))&gt;=0,
      VALUE(TRIM(AX65))&lt;1,
      NOT(ISERROR(FIND(":",TRIM(AZ65)))),
      ISNUMBER(VALUE(LEFT(TRIM(AZ65),FIND(":",TRIM(AZ65))-1))),
      ISNUMBER(VALUE(RIGHT(TRIM(AZ65),LEN(TRIM(AZ65))-FIND(":",TRIM(AZ65))))),
      VALUE(LEFT(TRIM(AZ65),FIND(":",TRIM(AZ65))-1))&gt;=0,
      VALUE(LEFT(TRIM(AZ65),FIND(":",TRIM(AZ65))-1))&lt;=23,
      VALUE(RIGHT(TRIM(AZ65),LEN(TRIM(AZ65))-FIND(":",TRIM(AZ65))))&gt;=0,
      VALUE(RIGHT(TRIM(AZ65),LEN(TRIM(AZ65))-FIND(":",TRIM(AZ65))))&lt;=59,
      ISNUMBER(VALUE(TRIM(AZ65))),
      VALUE(TRIM(AZ65))&gt;=0,
      VALUE(TRIM(AZ65))&lt;1,
      VALUE(TRIM(AX65))&lt;VALUE(TRIM(AZ65)),
      IF(
         OR(TRIM(BB65)="",TRIM(BD65)=""),
         TRUE,
         AND(
            NOT(ISERROR(FIND(":",TRIM(BB65)))),
            ISNUMBER(VALUE(LEFT(TRIM(BB65),FIND(":",TRIM(BB65))-1))),
            ISNUMBER(VALUE(RIGHT(TRIM(BB65),LEN(TRIM(BB65))-FIND(":",TRIM(BB65))))),
            VALUE(LEFT(TRIM(BB65),FIND(":",TRIM(BB65))-1))&gt;=0,
            VALUE(LEFT(TRIM(BB65),FIND(":",TRIM(BB65))-1))&lt;=23,
            VALUE(RIGHT(TRIM(BB65),LEN(TRIM(BB65))-FIND(":",TRIM(BB65))))&gt;=0,
            VALUE(RIGHT(TRIM(BB65),LEN(TRIM(BB65))-FIND(":",TRIM(BB65))))&lt;=59,
            ISNUMBER(VALUE(TRIM(BB65))),
            VALUE(TRIM(BB65))&gt;=0,
            VALUE(TRIM(BB65))&lt;1,
            NOT(ISERROR(FIND(":",TRIM(BD65)))),
            ISNUMBER(VALUE(LEFT(TRIM(BD65),FIND(":",TRIM(BD65))-1))),
            ISNUMBER(VALUE(RIGHT(TRIM(BD65),LEN(TRIM(BD65))-FIND(":",TRIM(BD65))))),
            VALUE(LEFT(TRIM(BD65),FIND(":",TRIM(BD65))-1))&gt;=0,
            VALUE(LEFT(TRIM(BD65),FIND(":",TRIM(BD65))-1))&lt;=23,
            VALUE(RIGHT(TRIM(BD65),LEN(TRIM(BD65))-FIND(":",TRIM(BD65))))&gt;=0,
            VALUE(RIGHT(TRIM(BD65),LEN(TRIM(BD65))-FIND(":",TRIM(BD65))))&lt;=59,
            ISNUMBER(VALUE(TRIM(BD65))),
            VALUE(TRIM(BD65))&gt;=0,
            VALUE(TRIM(BD65))&lt;1,
            VALUE(TRIM(BB65))&lt;VALUE(TRIM(BD65)),
            IF(
               NOT(ISERROR(FIND("(",#REF!))),
               TRUE,
               VALUE(TRIM(AZ65))&lt;=VALUE(TRIM(BB65))
            )
         )
      )
   )
)</f>
        <v>1</v>
      </c>
      <c r="BG65" s="1171"/>
      <c r="BH65" s="560">
        <f t="shared" si="10"/>
        <v>0</v>
      </c>
      <c r="BI65" s="560"/>
      <c r="BK65" s="510">
        <f t="shared" si="13"/>
        <v>0</v>
      </c>
      <c r="BL65" s="505"/>
      <c r="BN65" s="1161">
        <f t="shared" si="14"/>
        <v>0</v>
      </c>
      <c r="BO65" s="1161"/>
      <c r="BP65" s="560">
        <f t="shared" si="15"/>
        <v>0</v>
      </c>
      <c r="BQ65" s="560"/>
      <c r="BS65" s="560" t="str">
        <f t="shared" si="16"/>
        <v/>
      </c>
      <c r="BT65" s="560"/>
      <c r="BU65" s="560">
        <f t="shared" si="17"/>
        <v>0</v>
      </c>
      <c r="BV65" s="560"/>
      <c r="CA65" s="1169">
        <f t="shared" si="11"/>
        <v>0</v>
      </c>
      <c r="CB65" s="1169"/>
    </row>
    <row r="66" spans="1:97" s="72" customFormat="1" ht="15" customHeight="1">
      <c r="B66" s="120"/>
      <c r="C66" s="82" t="s">
        <v>122</v>
      </c>
      <c r="D66" s="792" t="str">
        <f>IF($AW$13=1,"",IF(CNGE_2026_M3_Secc1!$AH$627=CNGE_2026_M3_Secc1!$AJ$627,"",IF(CNGE_2026_M3_Secc1!D686="","",CNGE_2026_M3_Secc1!D686)))</f>
        <v/>
      </c>
      <c r="E66" s="793"/>
      <c r="F66" s="793"/>
      <c r="G66" s="794"/>
      <c r="H66" s="570" t="str">
        <f>IF($AW$13=1,"",IF(CNGE_2026_M3_Secc1!$AH$627=CNGE_2026_M3_Secc1!$AJ$627,"",IF(CNGE_2026_M3_Secc1!I686="","",CNGE_2026_M3_Secc1!I686)))</f>
        <v/>
      </c>
      <c r="I66" s="572"/>
      <c r="J66" s="830"/>
      <c r="K66" s="562"/>
      <c r="L66" s="831"/>
      <c r="M66" s="570" t="str">
        <f>IFERROR(VLOOKUP(O66,Presentación!$AL$8:$AM$586,2,FALSE),"")</f>
        <v/>
      </c>
      <c r="N66" s="572"/>
      <c r="O66" s="763"/>
      <c r="P66" s="764"/>
      <c r="Q66" s="765"/>
      <c r="R66" s="763"/>
      <c r="S66" s="764"/>
      <c r="T66" s="765"/>
      <c r="U66" s="830"/>
      <c r="V66" s="562"/>
      <c r="W66" s="831"/>
      <c r="X66" s="85" t="s">
        <v>529</v>
      </c>
      <c r="Y66" s="830"/>
      <c r="Z66" s="562"/>
      <c r="AA66" s="831"/>
      <c r="AB66" s="830"/>
      <c r="AC66" s="562"/>
      <c r="AD66" s="831"/>
      <c r="AE66" s="830"/>
      <c r="AF66" s="562"/>
      <c r="AG66" s="831"/>
      <c r="AH66" s="830"/>
      <c r="AI66" s="562"/>
      <c r="AJ66" s="831"/>
      <c r="AK66" s="830"/>
      <c r="AL66" s="831"/>
      <c r="AN66" s="122"/>
      <c r="AP66" s="1200">
        <f>IF(CNGE_2026_M3_Secc1!$AH$627=CNGE_2026_M3_Secc1!$AJ$627,0,IF(OR(CNGE_2026_M3_Secc1!K686="",CNGE_2026_M3_Secc1!K686=1),0,1))</f>
        <v>0</v>
      </c>
      <c r="AQ66" s="1201"/>
      <c r="AS66" s="1169">
        <f t="shared" si="12"/>
        <v>0</v>
      </c>
      <c r="AT66" s="1169"/>
      <c r="AU66" s="1169">
        <f t="shared" si="5"/>
        <v>0</v>
      </c>
      <c r="AV66" s="1169"/>
      <c r="AX66" s="699">
        <f t="shared" si="6"/>
        <v>0</v>
      </c>
      <c r="AY66" s="696"/>
      <c r="AZ66" s="699">
        <f t="shared" si="7"/>
        <v>0</v>
      </c>
      <c r="BA66" s="700"/>
      <c r="BB66" s="699">
        <f t="shared" si="8"/>
        <v>0</v>
      </c>
      <c r="BC66" s="700"/>
      <c r="BD66" s="699" t="str">
        <f t="shared" si="9"/>
        <v/>
      </c>
      <c r="BE66" s="700"/>
      <c r="BF66" s="1170" t="b">
        <f>IF(
   OR(AB66="",AB66="NS",AB66="24 hrs",AB66="00:00 - 24:00",AB66="00:00-24:00",AB66="0:00 - 24:00",AB66="0:00-24:00"),
   TRUE,
   AND(
      NOT(ISERROR(FIND(":",TRIM(AX66)))),
      ISNUMBER(VALUE(LEFT(TRIM(AX66),FIND(":",TRIM(AX66))-1))),
      ISNUMBER(VALUE(RIGHT(TRIM(AX66),LEN(TRIM(AX66))-FIND(":",TRIM(AX66))))),
      VALUE(LEFT(TRIM(AX66),FIND(":",TRIM(AX66))-1))&gt;=0,
      VALUE(LEFT(TRIM(AX66),FIND(":",TRIM(AX66))-1))&lt;=23,
      VALUE(RIGHT(TRIM(AX66),LEN(TRIM(AX66))-FIND(":",TRIM(AX66))))&gt;=0,
      VALUE(RIGHT(TRIM(AX66),LEN(TRIM(AX66))-FIND(":",TRIM(AX66))))&lt;=59,
      ISNUMBER(VALUE(TRIM(AX66))),
      VALUE(TRIM(AX66))&gt;=0,
      VALUE(TRIM(AX66))&lt;1,
      NOT(ISERROR(FIND(":",TRIM(AZ66)))),
      ISNUMBER(VALUE(LEFT(TRIM(AZ66),FIND(":",TRIM(AZ66))-1))),
      ISNUMBER(VALUE(RIGHT(TRIM(AZ66),LEN(TRIM(AZ66))-FIND(":",TRIM(AZ66))))),
      VALUE(LEFT(TRIM(AZ66),FIND(":",TRIM(AZ66))-1))&gt;=0,
      VALUE(LEFT(TRIM(AZ66),FIND(":",TRIM(AZ66))-1))&lt;=23,
      VALUE(RIGHT(TRIM(AZ66),LEN(TRIM(AZ66))-FIND(":",TRIM(AZ66))))&gt;=0,
      VALUE(RIGHT(TRIM(AZ66),LEN(TRIM(AZ66))-FIND(":",TRIM(AZ66))))&lt;=59,
      ISNUMBER(VALUE(TRIM(AZ66))),
      VALUE(TRIM(AZ66))&gt;=0,
      VALUE(TRIM(AZ66))&lt;1,
      VALUE(TRIM(AX66))&lt;VALUE(TRIM(AZ66)),
      IF(
         OR(TRIM(BB66)="",TRIM(BD66)=""),
         TRUE,
         AND(
            NOT(ISERROR(FIND(":",TRIM(BB66)))),
            ISNUMBER(VALUE(LEFT(TRIM(BB66),FIND(":",TRIM(BB66))-1))),
            ISNUMBER(VALUE(RIGHT(TRIM(BB66),LEN(TRIM(BB66))-FIND(":",TRIM(BB66))))),
            VALUE(LEFT(TRIM(BB66),FIND(":",TRIM(BB66))-1))&gt;=0,
            VALUE(LEFT(TRIM(BB66),FIND(":",TRIM(BB66))-1))&lt;=23,
            VALUE(RIGHT(TRIM(BB66),LEN(TRIM(BB66))-FIND(":",TRIM(BB66))))&gt;=0,
            VALUE(RIGHT(TRIM(BB66),LEN(TRIM(BB66))-FIND(":",TRIM(BB66))))&lt;=59,
            ISNUMBER(VALUE(TRIM(BB66))),
            VALUE(TRIM(BB66))&gt;=0,
            VALUE(TRIM(BB66))&lt;1,
            NOT(ISERROR(FIND(":",TRIM(BD66)))),
            ISNUMBER(VALUE(LEFT(TRIM(BD66),FIND(":",TRIM(BD66))-1))),
            ISNUMBER(VALUE(RIGHT(TRIM(BD66),LEN(TRIM(BD66))-FIND(":",TRIM(BD66))))),
            VALUE(LEFT(TRIM(BD66),FIND(":",TRIM(BD66))-1))&gt;=0,
            VALUE(LEFT(TRIM(BD66),FIND(":",TRIM(BD66))-1))&lt;=23,
            VALUE(RIGHT(TRIM(BD66),LEN(TRIM(BD66))-FIND(":",TRIM(BD66))))&gt;=0,
            VALUE(RIGHT(TRIM(BD66),LEN(TRIM(BD66))-FIND(":",TRIM(BD66))))&lt;=59,
            ISNUMBER(VALUE(TRIM(BD66))),
            VALUE(TRIM(BD66))&gt;=0,
            VALUE(TRIM(BD66))&lt;1,
            VALUE(TRIM(BB66))&lt;VALUE(TRIM(BD66)),
            IF(
               NOT(ISERROR(FIND("(",#REF!))),
               TRUE,
               VALUE(TRIM(AZ66))&lt;=VALUE(TRIM(BB66))
            )
         )
      )
   )
)</f>
        <v>1</v>
      </c>
      <c r="BG66" s="1171"/>
      <c r="BH66" s="560">
        <f t="shared" si="10"/>
        <v>0</v>
      </c>
      <c r="BI66" s="560"/>
      <c r="BK66" s="510">
        <f t="shared" si="13"/>
        <v>0</v>
      </c>
      <c r="BL66" s="505"/>
      <c r="BN66" s="1161">
        <f t="shared" si="14"/>
        <v>0</v>
      </c>
      <c r="BO66" s="1161"/>
      <c r="BP66" s="560">
        <f t="shared" si="15"/>
        <v>0</v>
      </c>
      <c r="BQ66" s="560"/>
      <c r="BS66" s="560" t="str">
        <f t="shared" si="16"/>
        <v/>
      </c>
      <c r="BT66" s="560"/>
      <c r="BU66" s="560">
        <f t="shared" si="17"/>
        <v>0</v>
      </c>
      <c r="BV66" s="560"/>
      <c r="CA66" s="1169">
        <f t="shared" si="11"/>
        <v>0</v>
      </c>
      <c r="CB66" s="1169"/>
    </row>
    <row r="67" spans="1:97" s="72" customFormat="1" ht="15" customHeight="1">
      <c r="B67" s="120"/>
      <c r="C67" s="82" t="s">
        <v>123</v>
      </c>
      <c r="D67" s="792" t="str">
        <f>IF($AW$13=1,"",IF(CNGE_2026_M3_Secc1!$AH$627=CNGE_2026_M3_Secc1!$AJ$627,"",IF(CNGE_2026_M3_Secc1!D687="","",CNGE_2026_M3_Secc1!D687)))</f>
        <v/>
      </c>
      <c r="E67" s="793"/>
      <c r="F67" s="793"/>
      <c r="G67" s="794"/>
      <c r="H67" s="570" t="str">
        <f>IF($AW$13=1,"",IF(CNGE_2026_M3_Secc1!$AH$627=CNGE_2026_M3_Secc1!$AJ$627,"",IF(CNGE_2026_M3_Secc1!I687="","",CNGE_2026_M3_Secc1!I687)))</f>
        <v/>
      </c>
      <c r="I67" s="572"/>
      <c r="J67" s="830"/>
      <c r="K67" s="562"/>
      <c r="L67" s="831"/>
      <c r="M67" s="570" t="str">
        <f>IFERROR(VLOOKUP(O67,Presentación!$AL$8:$AM$586,2,FALSE),"")</f>
        <v/>
      </c>
      <c r="N67" s="572"/>
      <c r="O67" s="763"/>
      <c r="P67" s="764"/>
      <c r="Q67" s="765"/>
      <c r="R67" s="763"/>
      <c r="S67" s="764"/>
      <c r="T67" s="765"/>
      <c r="U67" s="830"/>
      <c r="V67" s="562"/>
      <c r="W67" s="831"/>
      <c r="X67" s="85" t="s">
        <v>529</v>
      </c>
      <c r="Y67" s="830"/>
      <c r="Z67" s="562"/>
      <c r="AA67" s="831"/>
      <c r="AB67" s="830"/>
      <c r="AC67" s="562"/>
      <c r="AD67" s="831"/>
      <c r="AE67" s="830"/>
      <c r="AF67" s="562"/>
      <c r="AG67" s="831"/>
      <c r="AH67" s="830"/>
      <c r="AI67" s="562"/>
      <c r="AJ67" s="831"/>
      <c r="AK67" s="830"/>
      <c r="AL67" s="831"/>
      <c r="AN67" s="122"/>
      <c r="AP67" s="1200">
        <f>IF(CNGE_2026_M3_Secc1!$AH$627=CNGE_2026_M3_Secc1!$AJ$627,0,IF(OR(CNGE_2026_M3_Secc1!K687="",CNGE_2026_M3_Secc1!K687=1),0,1))</f>
        <v>0</v>
      </c>
      <c r="AQ67" s="1201"/>
      <c r="AS67" s="1169">
        <f t="shared" si="12"/>
        <v>0</v>
      </c>
      <c r="AT67" s="1169"/>
      <c r="AU67" s="1169">
        <f t="shared" si="5"/>
        <v>0</v>
      </c>
      <c r="AV67" s="1169"/>
      <c r="AX67" s="699">
        <f t="shared" si="6"/>
        <v>0</v>
      </c>
      <c r="AY67" s="696"/>
      <c r="AZ67" s="699">
        <f t="shared" si="7"/>
        <v>0</v>
      </c>
      <c r="BA67" s="700"/>
      <c r="BB67" s="699">
        <f t="shared" si="8"/>
        <v>0</v>
      </c>
      <c r="BC67" s="700"/>
      <c r="BD67" s="699" t="str">
        <f t="shared" si="9"/>
        <v/>
      </c>
      <c r="BE67" s="700"/>
      <c r="BF67" s="1170" t="b">
        <f>IF(
   OR(AB67="",AB67="NS",AB67="24 hrs",AB67="00:00 - 24:00",AB67="00:00-24:00",AB67="0:00 - 24:00",AB67="0:00-24:00"),
   TRUE,
   AND(
      NOT(ISERROR(FIND(":",TRIM(AX67)))),
      ISNUMBER(VALUE(LEFT(TRIM(AX67),FIND(":",TRIM(AX67))-1))),
      ISNUMBER(VALUE(RIGHT(TRIM(AX67),LEN(TRIM(AX67))-FIND(":",TRIM(AX67))))),
      VALUE(LEFT(TRIM(AX67),FIND(":",TRIM(AX67))-1))&gt;=0,
      VALUE(LEFT(TRIM(AX67),FIND(":",TRIM(AX67))-1))&lt;=23,
      VALUE(RIGHT(TRIM(AX67),LEN(TRIM(AX67))-FIND(":",TRIM(AX67))))&gt;=0,
      VALUE(RIGHT(TRIM(AX67),LEN(TRIM(AX67))-FIND(":",TRIM(AX67))))&lt;=59,
      ISNUMBER(VALUE(TRIM(AX67))),
      VALUE(TRIM(AX67))&gt;=0,
      VALUE(TRIM(AX67))&lt;1,
      NOT(ISERROR(FIND(":",TRIM(AZ67)))),
      ISNUMBER(VALUE(LEFT(TRIM(AZ67),FIND(":",TRIM(AZ67))-1))),
      ISNUMBER(VALUE(RIGHT(TRIM(AZ67),LEN(TRIM(AZ67))-FIND(":",TRIM(AZ67))))),
      VALUE(LEFT(TRIM(AZ67),FIND(":",TRIM(AZ67))-1))&gt;=0,
      VALUE(LEFT(TRIM(AZ67),FIND(":",TRIM(AZ67))-1))&lt;=23,
      VALUE(RIGHT(TRIM(AZ67),LEN(TRIM(AZ67))-FIND(":",TRIM(AZ67))))&gt;=0,
      VALUE(RIGHT(TRIM(AZ67),LEN(TRIM(AZ67))-FIND(":",TRIM(AZ67))))&lt;=59,
      ISNUMBER(VALUE(TRIM(AZ67))),
      VALUE(TRIM(AZ67))&gt;=0,
      VALUE(TRIM(AZ67))&lt;1,
      VALUE(TRIM(AX67))&lt;VALUE(TRIM(AZ67)),
      IF(
         OR(TRIM(BB67)="",TRIM(BD67)=""),
         TRUE,
         AND(
            NOT(ISERROR(FIND(":",TRIM(BB67)))),
            ISNUMBER(VALUE(LEFT(TRIM(BB67),FIND(":",TRIM(BB67))-1))),
            ISNUMBER(VALUE(RIGHT(TRIM(BB67),LEN(TRIM(BB67))-FIND(":",TRIM(BB67))))),
            VALUE(LEFT(TRIM(BB67),FIND(":",TRIM(BB67))-1))&gt;=0,
            VALUE(LEFT(TRIM(BB67),FIND(":",TRIM(BB67))-1))&lt;=23,
            VALUE(RIGHT(TRIM(BB67),LEN(TRIM(BB67))-FIND(":",TRIM(BB67))))&gt;=0,
            VALUE(RIGHT(TRIM(BB67),LEN(TRIM(BB67))-FIND(":",TRIM(BB67))))&lt;=59,
            ISNUMBER(VALUE(TRIM(BB67))),
            VALUE(TRIM(BB67))&gt;=0,
            VALUE(TRIM(BB67))&lt;1,
            NOT(ISERROR(FIND(":",TRIM(BD67)))),
            ISNUMBER(VALUE(LEFT(TRIM(BD67),FIND(":",TRIM(BD67))-1))),
            ISNUMBER(VALUE(RIGHT(TRIM(BD67),LEN(TRIM(BD67))-FIND(":",TRIM(BD67))))),
            VALUE(LEFT(TRIM(BD67),FIND(":",TRIM(BD67))-1))&gt;=0,
            VALUE(LEFT(TRIM(BD67),FIND(":",TRIM(BD67))-1))&lt;=23,
            VALUE(RIGHT(TRIM(BD67),LEN(TRIM(BD67))-FIND(":",TRIM(BD67))))&gt;=0,
            VALUE(RIGHT(TRIM(BD67),LEN(TRIM(BD67))-FIND(":",TRIM(BD67))))&lt;=59,
            ISNUMBER(VALUE(TRIM(BD67))),
            VALUE(TRIM(BD67))&gt;=0,
            VALUE(TRIM(BD67))&lt;1,
            VALUE(TRIM(BB67))&lt;VALUE(TRIM(BD67)),
            IF(
               NOT(ISERROR(FIND("(",#REF!))),
               TRUE,
               VALUE(TRIM(AZ67))&lt;=VALUE(TRIM(BB67))
            )
         )
      )
   )
)</f>
        <v>1</v>
      </c>
      <c r="BG67" s="1171"/>
      <c r="BH67" s="560">
        <f t="shared" si="10"/>
        <v>0</v>
      </c>
      <c r="BI67" s="560"/>
      <c r="BK67" s="510">
        <f t="shared" si="13"/>
        <v>0</v>
      </c>
      <c r="BL67" s="505"/>
      <c r="BN67" s="1161">
        <f t="shared" si="14"/>
        <v>0</v>
      </c>
      <c r="BO67" s="1161"/>
      <c r="BP67" s="560">
        <f t="shared" si="15"/>
        <v>0</v>
      </c>
      <c r="BQ67" s="560"/>
      <c r="BS67" s="560" t="str">
        <f t="shared" si="16"/>
        <v/>
      </c>
      <c r="BT67" s="560"/>
      <c r="BU67" s="560">
        <f t="shared" si="17"/>
        <v>0</v>
      </c>
      <c r="BV67" s="560"/>
      <c r="CA67" s="1169">
        <f t="shared" si="11"/>
        <v>0</v>
      </c>
      <c r="CB67" s="1169"/>
    </row>
    <row r="68" spans="1:97" s="72" customFormat="1" ht="15" customHeight="1">
      <c r="B68" s="120"/>
      <c r="C68" s="82" t="s">
        <v>124</v>
      </c>
      <c r="D68" s="792" t="str">
        <f>IF($AW$13=1,"",IF(CNGE_2026_M3_Secc1!$AH$627=CNGE_2026_M3_Secc1!$AJ$627,"",IF(CNGE_2026_M3_Secc1!D688="","",CNGE_2026_M3_Secc1!D688)))</f>
        <v/>
      </c>
      <c r="E68" s="793"/>
      <c r="F68" s="793"/>
      <c r="G68" s="794"/>
      <c r="H68" s="570" t="str">
        <f>IF($AW$13=1,"",IF(CNGE_2026_M3_Secc1!$AH$627=CNGE_2026_M3_Secc1!$AJ$627,"",IF(CNGE_2026_M3_Secc1!I688="","",CNGE_2026_M3_Secc1!I688)))</f>
        <v/>
      </c>
      <c r="I68" s="572"/>
      <c r="J68" s="830"/>
      <c r="K68" s="562"/>
      <c r="L68" s="831"/>
      <c r="M68" s="570" t="str">
        <f>IFERROR(VLOOKUP(O68,Presentación!$AL$8:$AM$586,2,FALSE),"")</f>
        <v/>
      </c>
      <c r="N68" s="572"/>
      <c r="O68" s="763"/>
      <c r="P68" s="764"/>
      <c r="Q68" s="765"/>
      <c r="R68" s="763"/>
      <c r="S68" s="764"/>
      <c r="T68" s="765"/>
      <c r="U68" s="830"/>
      <c r="V68" s="562"/>
      <c r="W68" s="831"/>
      <c r="X68" s="85" t="s">
        <v>529</v>
      </c>
      <c r="Y68" s="830"/>
      <c r="Z68" s="562"/>
      <c r="AA68" s="831"/>
      <c r="AB68" s="830"/>
      <c r="AC68" s="562"/>
      <c r="AD68" s="831"/>
      <c r="AE68" s="830"/>
      <c r="AF68" s="562"/>
      <c r="AG68" s="831"/>
      <c r="AH68" s="830"/>
      <c r="AI68" s="562"/>
      <c r="AJ68" s="831"/>
      <c r="AK68" s="830"/>
      <c r="AL68" s="831"/>
      <c r="AN68" s="122"/>
      <c r="AP68" s="1200">
        <f>IF(CNGE_2026_M3_Secc1!$AH$627=CNGE_2026_M3_Secc1!$AJ$627,0,IF(OR(CNGE_2026_M3_Secc1!K688="",CNGE_2026_M3_Secc1!K688=1),0,1))</f>
        <v>0</v>
      </c>
      <c r="AQ68" s="1201"/>
      <c r="AS68" s="1169">
        <f t="shared" si="12"/>
        <v>0</v>
      </c>
      <c r="AT68" s="1169"/>
      <c r="AU68" s="1169">
        <f t="shared" si="5"/>
        <v>0</v>
      </c>
      <c r="AV68" s="1169"/>
      <c r="AX68" s="699">
        <f t="shared" si="6"/>
        <v>0</v>
      </c>
      <c r="AY68" s="696"/>
      <c r="AZ68" s="699">
        <f t="shared" si="7"/>
        <v>0</v>
      </c>
      <c r="BA68" s="700"/>
      <c r="BB68" s="699">
        <f t="shared" si="8"/>
        <v>0</v>
      </c>
      <c r="BC68" s="700"/>
      <c r="BD68" s="699" t="str">
        <f t="shared" si="9"/>
        <v/>
      </c>
      <c r="BE68" s="700"/>
      <c r="BF68" s="1170" t="b">
        <f>IF(
   OR(AB68="",AB68="NS",AB68="24 hrs",AB68="00:00 - 24:00",AB68="00:00-24:00",AB68="0:00 - 24:00",AB68="0:00-24:00"),
   TRUE,
   AND(
      NOT(ISERROR(FIND(":",TRIM(AX68)))),
      ISNUMBER(VALUE(LEFT(TRIM(AX68),FIND(":",TRIM(AX68))-1))),
      ISNUMBER(VALUE(RIGHT(TRIM(AX68),LEN(TRIM(AX68))-FIND(":",TRIM(AX68))))),
      VALUE(LEFT(TRIM(AX68),FIND(":",TRIM(AX68))-1))&gt;=0,
      VALUE(LEFT(TRIM(AX68),FIND(":",TRIM(AX68))-1))&lt;=23,
      VALUE(RIGHT(TRIM(AX68),LEN(TRIM(AX68))-FIND(":",TRIM(AX68))))&gt;=0,
      VALUE(RIGHT(TRIM(AX68),LEN(TRIM(AX68))-FIND(":",TRIM(AX68))))&lt;=59,
      ISNUMBER(VALUE(TRIM(AX68))),
      VALUE(TRIM(AX68))&gt;=0,
      VALUE(TRIM(AX68))&lt;1,
      NOT(ISERROR(FIND(":",TRIM(AZ68)))),
      ISNUMBER(VALUE(LEFT(TRIM(AZ68),FIND(":",TRIM(AZ68))-1))),
      ISNUMBER(VALUE(RIGHT(TRIM(AZ68),LEN(TRIM(AZ68))-FIND(":",TRIM(AZ68))))),
      VALUE(LEFT(TRIM(AZ68),FIND(":",TRIM(AZ68))-1))&gt;=0,
      VALUE(LEFT(TRIM(AZ68),FIND(":",TRIM(AZ68))-1))&lt;=23,
      VALUE(RIGHT(TRIM(AZ68),LEN(TRIM(AZ68))-FIND(":",TRIM(AZ68))))&gt;=0,
      VALUE(RIGHT(TRIM(AZ68),LEN(TRIM(AZ68))-FIND(":",TRIM(AZ68))))&lt;=59,
      ISNUMBER(VALUE(TRIM(AZ68))),
      VALUE(TRIM(AZ68))&gt;=0,
      VALUE(TRIM(AZ68))&lt;1,
      VALUE(TRIM(AX68))&lt;VALUE(TRIM(AZ68)),
      IF(
         OR(TRIM(BB68)="",TRIM(BD68)=""),
         TRUE,
         AND(
            NOT(ISERROR(FIND(":",TRIM(BB68)))),
            ISNUMBER(VALUE(LEFT(TRIM(BB68),FIND(":",TRIM(BB68))-1))),
            ISNUMBER(VALUE(RIGHT(TRIM(BB68),LEN(TRIM(BB68))-FIND(":",TRIM(BB68))))),
            VALUE(LEFT(TRIM(BB68),FIND(":",TRIM(BB68))-1))&gt;=0,
            VALUE(LEFT(TRIM(BB68),FIND(":",TRIM(BB68))-1))&lt;=23,
            VALUE(RIGHT(TRIM(BB68),LEN(TRIM(BB68))-FIND(":",TRIM(BB68))))&gt;=0,
            VALUE(RIGHT(TRIM(BB68),LEN(TRIM(BB68))-FIND(":",TRIM(BB68))))&lt;=59,
            ISNUMBER(VALUE(TRIM(BB68))),
            VALUE(TRIM(BB68))&gt;=0,
            VALUE(TRIM(BB68))&lt;1,
            NOT(ISERROR(FIND(":",TRIM(BD68)))),
            ISNUMBER(VALUE(LEFT(TRIM(BD68),FIND(":",TRIM(BD68))-1))),
            ISNUMBER(VALUE(RIGHT(TRIM(BD68),LEN(TRIM(BD68))-FIND(":",TRIM(BD68))))),
            VALUE(LEFT(TRIM(BD68),FIND(":",TRIM(BD68))-1))&gt;=0,
            VALUE(LEFT(TRIM(BD68),FIND(":",TRIM(BD68))-1))&lt;=23,
            VALUE(RIGHT(TRIM(BD68),LEN(TRIM(BD68))-FIND(":",TRIM(BD68))))&gt;=0,
            VALUE(RIGHT(TRIM(BD68),LEN(TRIM(BD68))-FIND(":",TRIM(BD68))))&lt;=59,
            ISNUMBER(VALUE(TRIM(BD68))),
            VALUE(TRIM(BD68))&gt;=0,
            VALUE(TRIM(BD68))&lt;1,
            VALUE(TRIM(BB68))&lt;VALUE(TRIM(BD68)),
            IF(
               NOT(ISERROR(FIND("(",#REF!))),
               TRUE,
               VALUE(TRIM(AZ68))&lt;=VALUE(TRIM(BB68))
            )
         )
      )
   )
)</f>
        <v>1</v>
      </c>
      <c r="BG68" s="1171"/>
      <c r="BH68" s="560">
        <f t="shared" si="10"/>
        <v>0</v>
      </c>
      <c r="BI68" s="560"/>
      <c r="BK68" s="510">
        <f t="shared" si="13"/>
        <v>0</v>
      </c>
      <c r="BL68" s="505"/>
      <c r="BN68" s="1161">
        <f t="shared" si="14"/>
        <v>0</v>
      </c>
      <c r="BO68" s="1161"/>
      <c r="BP68" s="560">
        <f t="shared" si="15"/>
        <v>0</v>
      </c>
      <c r="BQ68" s="560"/>
      <c r="BS68" s="560" t="str">
        <f t="shared" si="16"/>
        <v/>
      </c>
      <c r="BT68" s="560"/>
      <c r="BU68" s="560">
        <f t="shared" si="17"/>
        <v>0</v>
      </c>
      <c r="BV68" s="560"/>
      <c r="CA68" s="1169">
        <f t="shared" si="11"/>
        <v>0</v>
      </c>
      <c r="CB68" s="1169"/>
    </row>
    <row r="69" spans="1:97" s="72" customFormat="1" ht="15" customHeight="1">
      <c r="B69" s="120"/>
      <c r="C69" s="82" t="s">
        <v>125</v>
      </c>
      <c r="D69" s="792" t="str">
        <f>IF($AW$13=1,"",IF(CNGE_2026_M3_Secc1!$AH$627=CNGE_2026_M3_Secc1!$AJ$627,"",IF(CNGE_2026_M3_Secc1!D689="","",CNGE_2026_M3_Secc1!D689)))</f>
        <v/>
      </c>
      <c r="E69" s="793"/>
      <c r="F69" s="793"/>
      <c r="G69" s="794"/>
      <c r="H69" s="570" t="str">
        <f>IF($AW$13=1,"",IF(CNGE_2026_M3_Secc1!$AH$627=CNGE_2026_M3_Secc1!$AJ$627,"",IF(CNGE_2026_M3_Secc1!I689="","",CNGE_2026_M3_Secc1!I689)))</f>
        <v/>
      </c>
      <c r="I69" s="572"/>
      <c r="J69" s="830"/>
      <c r="K69" s="562"/>
      <c r="L69" s="831"/>
      <c r="M69" s="570" t="str">
        <f>IFERROR(VLOOKUP(O69,Presentación!$AL$8:$AM$586,2,FALSE),"")</f>
        <v/>
      </c>
      <c r="N69" s="572"/>
      <c r="O69" s="763"/>
      <c r="P69" s="764"/>
      <c r="Q69" s="765"/>
      <c r="R69" s="763"/>
      <c r="S69" s="764"/>
      <c r="T69" s="765"/>
      <c r="U69" s="830"/>
      <c r="V69" s="562"/>
      <c r="W69" s="831"/>
      <c r="X69" s="85" t="s">
        <v>529</v>
      </c>
      <c r="Y69" s="830"/>
      <c r="Z69" s="562"/>
      <c r="AA69" s="831"/>
      <c r="AB69" s="830"/>
      <c r="AC69" s="562"/>
      <c r="AD69" s="831"/>
      <c r="AE69" s="830"/>
      <c r="AF69" s="562"/>
      <c r="AG69" s="831"/>
      <c r="AH69" s="830"/>
      <c r="AI69" s="562"/>
      <c r="AJ69" s="831"/>
      <c r="AK69" s="830"/>
      <c r="AL69" s="831"/>
      <c r="AN69" s="122"/>
      <c r="AP69" s="1200">
        <f>IF(CNGE_2026_M3_Secc1!$AH$627=CNGE_2026_M3_Secc1!$AJ$627,0,IF(OR(CNGE_2026_M3_Secc1!K689="",CNGE_2026_M3_Secc1!K689=1),0,1))</f>
        <v>0</v>
      </c>
      <c r="AQ69" s="1201"/>
      <c r="AS69" s="1169">
        <f t="shared" si="12"/>
        <v>0</v>
      </c>
      <c r="AT69" s="1169"/>
      <c r="AU69" s="1169">
        <f t="shared" si="5"/>
        <v>0</v>
      </c>
      <c r="AV69" s="1169"/>
      <c r="AX69" s="699">
        <f t="shared" si="6"/>
        <v>0</v>
      </c>
      <c r="AY69" s="696"/>
      <c r="AZ69" s="699">
        <f t="shared" si="7"/>
        <v>0</v>
      </c>
      <c r="BA69" s="700"/>
      <c r="BB69" s="699">
        <f t="shared" si="8"/>
        <v>0</v>
      </c>
      <c r="BC69" s="700"/>
      <c r="BD69" s="699" t="str">
        <f t="shared" si="9"/>
        <v/>
      </c>
      <c r="BE69" s="700"/>
      <c r="BF69" s="1170" t="b">
        <f>IF(
   OR(AB69="",AB69="NS",AB69="24 hrs",AB69="00:00 - 24:00",AB69="00:00-24:00",AB69="0:00 - 24:00",AB69="0:00-24:00"),
   TRUE,
   AND(
      NOT(ISERROR(FIND(":",TRIM(AX69)))),
      ISNUMBER(VALUE(LEFT(TRIM(AX69),FIND(":",TRIM(AX69))-1))),
      ISNUMBER(VALUE(RIGHT(TRIM(AX69),LEN(TRIM(AX69))-FIND(":",TRIM(AX69))))),
      VALUE(LEFT(TRIM(AX69),FIND(":",TRIM(AX69))-1))&gt;=0,
      VALUE(LEFT(TRIM(AX69),FIND(":",TRIM(AX69))-1))&lt;=23,
      VALUE(RIGHT(TRIM(AX69),LEN(TRIM(AX69))-FIND(":",TRIM(AX69))))&gt;=0,
      VALUE(RIGHT(TRIM(AX69),LEN(TRIM(AX69))-FIND(":",TRIM(AX69))))&lt;=59,
      ISNUMBER(VALUE(TRIM(AX69))),
      VALUE(TRIM(AX69))&gt;=0,
      VALUE(TRIM(AX69))&lt;1,
      NOT(ISERROR(FIND(":",TRIM(AZ69)))),
      ISNUMBER(VALUE(LEFT(TRIM(AZ69),FIND(":",TRIM(AZ69))-1))),
      ISNUMBER(VALUE(RIGHT(TRIM(AZ69),LEN(TRIM(AZ69))-FIND(":",TRIM(AZ69))))),
      VALUE(LEFT(TRIM(AZ69),FIND(":",TRIM(AZ69))-1))&gt;=0,
      VALUE(LEFT(TRIM(AZ69),FIND(":",TRIM(AZ69))-1))&lt;=23,
      VALUE(RIGHT(TRIM(AZ69),LEN(TRIM(AZ69))-FIND(":",TRIM(AZ69))))&gt;=0,
      VALUE(RIGHT(TRIM(AZ69),LEN(TRIM(AZ69))-FIND(":",TRIM(AZ69))))&lt;=59,
      ISNUMBER(VALUE(TRIM(AZ69))),
      VALUE(TRIM(AZ69))&gt;=0,
      VALUE(TRIM(AZ69))&lt;1,
      VALUE(TRIM(AX69))&lt;VALUE(TRIM(AZ69)),
      IF(
         OR(TRIM(BB69)="",TRIM(BD69)=""),
         TRUE,
         AND(
            NOT(ISERROR(FIND(":",TRIM(BB69)))),
            ISNUMBER(VALUE(LEFT(TRIM(BB69),FIND(":",TRIM(BB69))-1))),
            ISNUMBER(VALUE(RIGHT(TRIM(BB69),LEN(TRIM(BB69))-FIND(":",TRIM(BB69))))),
            VALUE(LEFT(TRIM(BB69),FIND(":",TRIM(BB69))-1))&gt;=0,
            VALUE(LEFT(TRIM(BB69),FIND(":",TRIM(BB69))-1))&lt;=23,
            VALUE(RIGHT(TRIM(BB69),LEN(TRIM(BB69))-FIND(":",TRIM(BB69))))&gt;=0,
            VALUE(RIGHT(TRIM(BB69),LEN(TRIM(BB69))-FIND(":",TRIM(BB69))))&lt;=59,
            ISNUMBER(VALUE(TRIM(BB69))),
            VALUE(TRIM(BB69))&gt;=0,
            VALUE(TRIM(BB69))&lt;1,
            NOT(ISERROR(FIND(":",TRIM(BD69)))),
            ISNUMBER(VALUE(LEFT(TRIM(BD69),FIND(":",TRIM(BD69))-1))),
            ISNUMBER(VALUE(RIGHT(TRIM(BD69),LEN(TRIM(BD69))-FIND(":",TRIM(BD69))))),
            VALUE(LEFT(TRIM(BD69),FIND(":",TRIM(BD69))-1))&gt;=0,
            VALUE(LEFT(TRIM(BD69),FIND(":",TRIM(BD69))-1))&lt;=23,
            VALUE(RIGHT(TRIM(BD69),LEN(TRIM(BD69))-FIND(":",TRIM(BD69))))&gt;=0,
            VALUE(RIGHT(TRIM(BD69),LEN(TRIM(BD69))-FIND(":",TRIM(BD69))))&lt;=59,
            ISNUMBER(VALUE(TRIM(BD69))),
            VALUE(TRIM(BD69))&gt;=0,
            VALUE(TRIM(BD69))&lt;1,
            VALUE(TRIM(BB69))&lt;VALUE(TRIM(BD69)),
            IF(
               NOT(ISERROR(FIND("(",#REF!))),
               TRUE,
               VALUE(TRIM(AZ69))&lt;=VALUE(TRIM(BB69))
            )
         )
      )
   )
)</f>
        <v>1</v>
      </c>
      <c r="BG69" s="1171"/>
      <c r="BH69" s="560">
        <f t="shared" si="10"/>
        <v>0</v>
      </c>
      <c r="BI69" s="560"/>
      <c r="BK69" s="510">
        <f t="shared" si="13"/>
        <v>0</v>
      </c>
      <c r="BL69" s="505"/>
      <c r="BN69" s="1161">
        <f t="shared" si="14"/>
        <v>0</v>
      </c>
      <c r="BO69" s="1161"/>
      <c r="BP69" s="560">
        <f t="shared" si="15"/>
        <v>0</v>
      </c>
      <c r="BQ69" s="560"/>
      <c r="BS69" s="560" t="str">
        <f t="shared" si="16"/>
        <v/>
      </c>
      <c r="BT69" s="560"/>
      <c r="BU69" s="560">
        <f t="shared" si="17"/>
        <v>0</v>
      </c>
      <c r="BV69" s="560"/>
      <c r="CA69" s="1169">
        <f t="shared" si="11"/>
        <v>0</v>
      </c>
      <c r="CB69" s="1169"/>
    </row>
    <row r="70" spans="1:97" customFormat="1" ht="15" customHeight="1">
      <c r="A70" s="44"/>
      <c r="B70" s="72"/>
      <c r="C70" s="82" t="s">
        <v>237</v>
      </c>
      <c r="D70" s="792" t="str">
        <f>IF($AW$13=1,"",IF(CNGE_2026_M3_Secc1!$AH$627=CNGE_2026_M3_Secc1!$AJ$627,"",IF(CNGE_2026_M3_Secc1!D690="","",CNGE_2026_M3_Secc1!D690)))</f>
        <v/>
      </c>
      <c r="E70" s="793"/>
      <c r="F70" s="793"/>
      <c r="G70" s="794"/>
      <c r="H70" s="570" t="str">
        <f>IF($AW$13=1,"",IF(CNGE_2026_M3_Secc1!$AH$627=CNGE_2026_M3_Secc1!$AJ$627,"",IF(CNGE_2026_M3_Secc1!I690="","",CNGE_2026_M3_Secc1!I690)))</f>
        <v/>
      </c>
      <c r="I70" s="572"/>
      <c r="J70" s="830"/>
      <c r="K70" s="562"/>
      <c r="L70" s="831"/>
      <c r="M70" s="570" t="str">
        <f>IFERROR(VLOOKUP(O70,Presentación!$AL$8:$AM$586,2,FALSE),"")</f>
        <v/>
      </c>
      <c r="N70" s="572"/>
      <c r="O70" s="763"/>
      <c r="P70" s="764"/>
      <c r="Q70" s="765"/>
      <c r="R70" s="763"/>
      <c r="S70" s="764"/>
      <c r="T70" s="765"/>
      <c r="U70" s="830"/>
      <c r="V70" s="562"/>
      <c r="W70" s="831"/>
      <c r="X70" s="85" t="s">
        <v>529</v>
      </c>
      <c r="Y70" s="830"/>
      <c r="Z70" s="562"/>
      <c r="AA70" s="831"/>
      <c r="AB70" s="830"/>
      <c r="AC70" s="562"/>
      <c r="AD70" s="831"/>
      <c r="AE70" s="830"/>
      <c r="AF70" s="562"/>
      <c r="AG70" s="831"/>
      <c r="AH70" s="830"/>
      <c r="AI70" s="562"/>
      <c r="AJ70" s="831"/>
      <c r="AK70" s="830"/>
      <c r="AL70" s="831"/>
      <c r="AN70" s="37"/>
      <c r="AP70" s="1200">
        <f>IF(CNGE_2026_M3_Secc1!$AH$627=CNGE_2026_M3_Secc1!$AJ$627,0,IF(OR(CNGE_2026_M3_Secc1!K690="",CNGE_2026_M3_Secc1!K690=1),0,1))</f>
        <v>0</v>
      </c>
      <c r="AQ70" s="1201"/>
      <c r="AR70" s="72"/>
      <c r="AS70" s="1169">
        <f t="shared" si="12"/>
        <v>0</v>
      </c>
      <c r="AT70" s="1169"/>
      <c r="AU70" s="1169">
        <f t="shared" si="5"/>
        <v>0</v>
      </c>
      <c r="AV70" s="1169"/>
      <c r="AW70" s="12"/>
      <c r="AX70" s="699">
        <f t="shared" si="6"/>
        <v>0</v>
      </c>
      <c r="AY70" s="696"/>
      <c r="AZ70" s="699">
        <f t="shared" si="7"/>
        <v>0</v>
      </c>
      <c r="BA70" s="700"/>
      <c r="BB70" s="699">
        <f t="shared" si="8"/>
        <v>0</v>
      </c>
      <c r="BC70" s="700"/>
      <c r="BD70" s="699" t="str">
        <f t="shared" si="9"/>
        <v/>
      </c>
      <c r="BE70" s="700"/>
      <c r="BF70" s="1170" t="b">
        <f>IF(
   OR(AB70="",AB70="NS",AB70="24 hrs",AB70="00:00 - 24:00",AB70="00:00-24:00",AB70="0:00 - 24:00",AB70="0:00-24:00"),
   TRUE,
   AND(
      NOT(ISERROR(FIND(":",TRIM(AX70)))),
      ISNUMBER(VALUE(LEFT(TRIM(AX70),FIND(":",TRIM(AX70))-1))),
      ISNUMBER(VALUE(RIGHT(TRIM(AX70),LEN(TRIM(AX70))-FIND(":",TRIM(AX70))))),
      VALUE(LEFT(TRIM(AX70),FIND(":",TRIM(AX70))-1))&gt;=0,
      VALUE(LEFT(TRIM(AX70),FIND(":",TRIM(AX70))-1))&lt;=23,
      VALUE(RIGHT(TRIM(AX70),LEN(TRIM(AX70))-FIND(":",TRIM(AX70))))&gt;=0,
      VALUE(RIGHT(TRIM(AX70),LEN(TRIM(AX70))-FIND(":",TRIM(AX70))))&lt;=59,
      ISNUMBER(VALUE(TRIM(AX70))),
      VALUE(TRIM(AX70))&gt;=0,
      VALUE(TRIM(AX70))&lt;1,
      NOT(ISERROR(FIND(":",TRIM(AZ70)))),
      ISNUMBER(VALUE(LEFT(TRIM(AZ70),FIND(":",TRIM(AZ70))-1))),
      ISNUMBER(VALUE(RIGHT(TRIM(AZ70),LEN(TRIM(AZ70))-FIND(":",TRIM(AZ70))))),
      VALUE(LEFT(TRIM(AZ70),FIND(":",TRIM(AZ70))-1))&gt;=0,
      VALUE(LEFT(TRIM(AZ70),FIND(":",TRIM(AZ70))-1))&lt;=23,
      VALUE(RIGHT(TRIM(AZ70),LEN(TRIM(AZ70))-FIND(":",TRIM(AZ70))))&gt;=0,
      VALUE(RIGHT(TRIM(AZ70),LEN(TRIM(AZ70))-FIND(":",TRIM(AZ70))))&lt;=59,
      ISNUMBER(VALUE(TRIM(AZ70))),
      VALUE(TRIM(AZ70))&gt;=0,
      VALUE(TRIM(AZ70))&lt;1,
      VALUE(TRIM(AX70))&lt;VALUE(TRIM(AZ70)),
      IF(
         OR(TRIM(BB70)="",TRIM(BD70)=""),
         TRUE,
         AND(
            NOT(ISERROR(FIND(":",TRIM(BB70)))),
            ISNUMBER(VALUE(LEFT(TRIM(BB70),FIND(":",TRIM(BB70))-1))),
            ISNUMBER(VALUE(RIGHT(TRIM(BB70),LEN(TRIM(BB70))-FIND(":",TRIM(BB70))))),
            VALUE(LEFT(TRIM(BB70),FIND(":",TRIM(BB70))-1))&gt;=0,
            VALUE(LEFT(TRIM(BB70),FIND(":",TRIM(BB70))-1))&lt;=23,
            VALUE(RIGHT(TRIM(BB70),LEN(TRIM(BB70))-FIND(":",TRIM(BB70))))&gt;=0,
            VALUE(RIGHT(TRIM(BB70),LEN(TRIM(BB70))-FIND(":",TRIM(BB70))))&lt;=59,
            ISNUMBER(VALUE(TRIM(BB70))),
            VALUE(TRIM(BB70))&gt;=0,
            VALUE(TRIM(BB70))&lt;1,
            NOT(ISERROR(FIND(":",TRIM(BD70)))),
            ISNUMBER(VALUE(LEFT(TRIM(BD70),FIND(":",TRIM(BD70))-1))),
            ISNUMBER(VALUE(RIGHT(TRIM(BD70),LEN(TRIM(BD70))-FIND(":",TRIM(BD70))))),
            VALUE(LEFT(TRIM(BD70),FIND(":",TRIM(BD70))-1))&gt;=0,
            VALUE(LEFT(TRIM(BD70),FIND(":",TRIM(BD70))-1))&lt;=23,
            VALUE(RIGHT(TRIM(BD70),LEN(TRIM(BD70))-FIND(":",TRIM(BD70))))&gt;=0,
            VALUE(RIGHT(TRIM(BD70),LEN(TRIM(BD70))-FIND(":",TRIM(BD70))))&lt;=59,
            ISNUMBER(VALUE(TRIM(BD70))),
            VALUE(TRIM(BD70))&gt;=0,
            VALUE(TRIM(BD70))&lt;1,
            VALUE(TRIM(BB70))&lt;VALUE(TRIM(BD70)),
            IF(
               NOT(ISERROR(FIND("(",#REF!))),
               TRUE,
               VALUE(TRIM(AZ70))&lt;=VALUE(TRIM(BB70))
            )
         )
      )
   )
)</f>
        <v>1</v>
      </c>
      <c r="BG70" s="1171"/>
      <c r="BH70" s="560">
        <f t="shared" si="10"/>
        <v>0</v>
      </c>
      <c r="BI70" s="560"/>
      <c r="BJ70" s="12"/>
      <c r="BK70" s="510">
        <f t="shared" si="13"/>
        <v>0</v>
      </c>
      <c r="BL70" s="505"/>
      <c r="BM70" s="72"/>
      <c r="BN70" s="1161">
        <f t="shared" si="14"/>
        <v>0</v>
      </c>
      <c r="BO70" s="1161"/>
      <c r="BP70" s="560">
        <f t="shared" si="15"/>
        <v>0</v>
      </c>
      <c r="BQ70" s="560"/>
      <c r="BR70" s="72"/>
      <c r="BS70" s="560" t="str">
        <f t="shared" si="16"/>
        <v/>
      </c>
      <c r="BT70" s="560"/>
      <c r="BU70" s="560">
        <f t="shared" si="17"/>
        <v>0</v>
      </c>
      <c r="BV70" s="560"/>
      <c r="BW70" s="12"/>
      <c r="BX70" s="72"/>
      <c r="BY70" s="72"/>
      <c r="BZ70" s="72"/>
      <c r="CA70" s="1169">
        <f t="shared" si="11"/>
        <v>0</v>
      </c>
      <c r="CB70" s="1169"/>
      <c r="CC70" s="12"/>
      <c r="CD70" s="12"/>
      <c r="CE70" s="12"/>
      <c r="CF70" s="12"/>
      <c r="CG70" s="12"/>
      <c r="CH70" s="12"/>
      <c r="CI70" s="12"/>
      <c r="CJ70" s="12"/>
      <c r="CK70" s="12"/>
      <c r="CL70" s="12"/>
      <c r="CM70" s="72"/>
      <c r="CN70" s="12"/>
      <c r="CO70" s="12"/>
      <c r="CP70" s="12"/>
      <c r="CQ70" s="12"/>
      <c r="CR70" s="12"/>
      <c r="CS70" s="72"/>
    </row>
    <row r="71" spans="1:97" customFormat="1" ht="15" customHeight="1">
      <c r="A71" s="44"/>
      <c r="B71" s="44"/>
      <c r="C71" s="82" t="s">
        <v>238</v>
      </c>
      <c r="D71" s="792" t="str">
        <f>IF($AW$13=1,"",IF(CNGE_2026_M3_Secc1!$AH$627=CNGE_2026_M3_Secc1!$AJ$627,"",IF(CNGE_2026_M3_Secc1!D691="","",CNGE_2026_M3_Secc1!D691)))</f>
        <v/>
      </c>
      <c r="E71" s="793"/>
      <c r="F71" s="793"/>
      <c r="G71" s="794"/>
      <c r="H71" s="570" t="str">
        <f>IF($AW$13=1,"",IF(CNGE_2026_M3_Secc1!$AH$627=CNGE_2026_M3_Secc1!$AJ$627,"",IF(CNGE_2026_M3_Secc1!I691="","",CNGE_2026_M3_Secc1!I691)))</f>
        <v/>
      </c>
      <c r="I71" s="572"/>
      <c r="J71" s="830"/>
      <c r="K71" s="562"/>
      <c r="L71" s="831"/>
      <c r="M71" s="570" t="str">
        <f>IFERROR(VLOOKUP(O71,Presentación!$AL$8:$AM$586,2,FALSE),"")</f>
        <v/>
      </c>
      <c r="N71" s="572"/>
      <c r="O71" s="763"/>
      <c r="P71" s="764"/>
      <c r="Q71" s="765"/>
      <c r="R71" s="763"/>
      <c r="S71" s="764"/>
      <c r="T71" s="765"/>
      <c r="U71" s="830"/>
      <c r="V71" s="562"/>
      <c r="W71" s="831"/>
      <c r="X71" s="85" t="s">
        <v>529</v>
      </c>
      <c r="Y71" s="830"/>
      <c r="Z71" s="562"/>
      <c r="AA71" s="831"/>
      <c r="AB71" s="830"/>
      <c r="AC71" s="562"/>
      <c r="AD71" s="831"/>
      <c r="AE71" s="830"/>
      <c r="AF71" s="562"/>
      <c r="AG71" s="831"/>
      <c r="AH71" s="830"/>
      <c r="AI71" s="562"/>
      <c r="AJ71" s="831"/>
      <c r="AK71" s="830"/>
      <c r="AL71" s="831"/>
      <c r="AN71" s="37"/>
      <c r="AP71" s="1200">
        <f>IF(CNGE_2026_M3_Secc1!$AH$627=CNGE_2026_M3_Secc1!$AJ$627,0,IF(OR(CNGE_2026_M3_Secc1!K691="",CNGE_2026_M3_Secc1!K691=1),0,1))</f>
        <v>0</v>
      </c>
      <c r="AQ71" s="1201"/>
      <c r="AR71" s="72"/>
      <c r="AS71" s="1169">
        <f t="shared" si="12"/>
        <v>0</v>
      </c>
      <c r="AT71" s="1169"/>
      <c r="AU71" s="1169">
        <f t="shared" si="5"/>
        <v>0</v>
      </c>
      <c r="AV71" s="1169"/>
      <c r="AW71" s="12"/>
      <c r="AX71" s="699">
        <f t="shared" si="6"/>
        <v>0</v>
      </c>
      <c r="AY71" s="696"/>
      <c r="AZ71" s="699">
        <f t="shared" si="7"/>
        <v>0</v>
      </c>
      <c r="BA71" s="700"/>
      <c r="BB71" s="699">
        <f t="shared" si="8"/>
        <v>0</v>
      </c>
      <c r="BC71" s="700"/>
      <c r="BD71" s="699" t="str">
        <f t="shared" si="9"/>
        <v/>
      </c>
      <c r="BE71" s="700"/>
      <c r="BF71" s="1170" t="b">
        <f>IF(
   OR(AB71="",AB71="NS",AB71="24 hrs",AB71="00:00 - 24:00",AB71="00:00-24:00",AB71="0:00 - 24:00",AB71="0:00-24:00"),
   TRUE,
   AND(
      NOT(ISERROR(FIND(":",TRIM(AX71)))),
      ISNUMBER(VALUE(LEFT(TRIM(AX71),FIND(":",TRIM(AX71))-1))),
      ISNUMBER(VALUE(RIGHT(TRIM(AX71),LEN(TRIM(AX71))-FIND(":",TRIM(AX71))))),
      VALUE(LEFT(TRIM(AX71),FIND(":",TRIM(AX71))-1))&gt;=0,
      VALUE(LEFT(TRIM(AX71),FIND(":",TRIM(AX71))-1))&lt;=23,
      VALUE(RIGHT(TRIM(AX71),LEN(TRIM(AX71))-FIND(":",TRIM(AX71))))&gt;=0,
      VALUE(RIGHT(TRIM(AX71),LEN(TRIM(AX71))-FIND(":",TRIM(AX71))))&lt;=59,
      ISNUMBER(VALUE(TRIM(AX71))),
      VALUE(TRIM(AX71))&gt;=0,
      VALUE(TRIM(AX71))&lt;1,
      NOT(ISERROR(FIND(":",TRIM(AZ71)))),
      ISNUMBER(VALUE(LEFT(TRIM(AZ71),FIND(":",TRIM(AZ71))-1))),
      ISNUMBER(VALUE(RIGHT(TRIM(AZ71),LEN(TRIM(AZ71))-FIND(":",TRIM(AZ71))))),
      VALUE(LEFT(TRIM(AZ71),FIND(":",TRIM(AZ71))-1))&gt;=0,
      VALUE(LEFT(TRIM(AZ71),FIND(":",TRIM(AZ71))-1))&lt;=23,
      VALUE(RIGHT(TRIM(AZ71),LEN(TRIM(AZ71))-FIND(":",TRIM(AZ71))))&gt;=0,
      VALUE(RIGHT(TRIM(AZ71),LEN(TRIM(AZ71))-FIND(":",TRIM(AZ71))))&lt;=59,
      ISNUMBER(VALUE(TRIM(AZ71))),
      VALUE(TRIM(AZ71))&gt;=0,
      VALUE(TRIM(AZ71))&lt;1,
      VALUE(TRIM(AX71))&lt;VALUE(TRIM(AZ71)),
      IF(
         OR(TRIM(BB71)="",TRIM(BD71)=""),
         TRUE,
         AND(
            NOT(ISERROR(FIND(":",TRIM(BB71)))),
            ISNUMBER(VALUE(LEFT(TRIM(BB71),FIND(":",TRIM(BB71))-1))),
            ISNUMBER(VALUE(RIGHT(TRIM(BB71),LEN(TRIM(BB71))-FIND(":",TRIM(BB71))))),
            VALUE(LEFT(TRIM(BB71),FIND(":",TRIM(BB71))-1))&gt;=0,
            VALUE(LEFT(TRIM(BB71),FIND(":",TRIM(BB71))-1))&lt;=23,
            VALUE(RIGHT(TRIM(BB71),LEN(TRIM(BB71))-FIND(":",TRIM(BB71))))&gt;=0,
            VALUE(RIGHT(TRIM(BB71),LEN(TRIM(BB71))-FIND(":",TRIM(BB71))))&lt;=59,
            ISNUMBER(VALUE(TRIM(BB71))),
            VALUE(TRIM(BB71))&gt;=0,
            VALUE(TRIM(BB71))&lt;1,
            NOT(ISERROR(FIND(":",TRIM(BD71)))),
            ISNUMBER(VALUE(LEFT(TRIM(BD71),FIND(":",TRIM(BD71))-1))),
            ISNUMBER(VALUE(RIGHT(TRIM(BD71),LEN(TRIM(BD71))-FIND(":",TRIM(BD71))))),
            VALUE(LEFT(TRIM(BD71),FIND(":",TRIM(BD71))-1))&gt;=0,
            VALUE(LEFT(TRIM(BD71),FIND(":",TRIM(BD71))-1))&lt;=23,
            VALUE(RIGHT(TRIM(BD71),LEN(TRIM(BD71))-FIND(":",TRIM(BD71))))&gt;=0,
            VALUE(RIGHT(TRIM(BD71),LEN(TRIM(BD71))-FIND(":",TRIM(BD71))))&lt;=59,
            ISNUMBER(VALUE(TRIM(BD71))),
            VALUE(TRIM(BD71))&gt;=0,
            VALUE(TRIM(BD71))&lt;1,
            VALUE(TRIM(BB71))&lt;VALUE(TRIM(BD71)),
            IF(
               NOT(ISERROR(FIND("(",#REF!))),
               TRUE,
               VALUE(TRIM(AZ71))&lt;=VALUE(TRIM(BB71))
            )
         )
      )
   )
)</f>
        <v>1</v>
      </c>
      <c r="BG71" s="1171"/>
      <c r="BH71" s="560">
        <f t="shared" si="10"/>
        <v>0</v>
      </c>
      <c r="BI71" s="560"/>
      <c r="BJ71" s="12"/>
      <c r="BK71" s="510">
        <f t="shared" si="13"/>
        <v>0</v>
      </c>
      <c r="BL71" s="505"/>
      <c r="BM71" s="72"/>
      <c r="BN71" s="1161">
        <f t="shared" si="14"/>
        <v>0</v>
      </c>
      <c r="BO71" s="1161"/>
      <c r="BP71" s="560">
        <f t="shared" si="15"/>
        <v>0</v>
      </c>
      <c r="BQ71" s="560"/>
      <c r="BR71" s="72"/>
      <c r="BS71" s="560" t="str">
        <f t="shared" si="16"/>
        <v/>
      </c>
      <c r="BT71" s="560"/>
      <c r="BU71" s="560">
        <f t="shared" si="17"/>
        <v>0</v>
      </c>
      <c r="BV71" s="560"/>
      <c r="BW71" s="12"/>
      <c r="BX71" s="72"/>
      <c r="BY71" s="72"/>
      <c r="BZ71" s="72"/>
      <c r="CA71" s="1169">
        <f t="shared" si="11"/>
        <v>0</v>
      </c>
      <c r="CB71" s="1169"/>
      <c r="CC71" s="12"/>
      <c r="CD71" s="12"/>
      <c r="CE71" s="12"/>
      <c r="CF71" s="12"/>
      <c r="CG71" s="12"/>
      <c r="CH71" s="12"/>
      <c r="CI71" s="12"/>
      <c r="CJ71" s="12"/>
      <c r="CK71" s="12"/>
      <c r="CL71" s="12"/>
      <c r="CM71" s="72"/>
      <c r="CN71" s="12"/>
      <c r="CO71" s="12"/>
      <c r="CP71" s="12"/>
      <c r="CQ71" s="12"/>
      <c r="CR71" s="12"/>
      <c r="CS71" s="72"/>
    </row>
    <row r="72" spans="1:97" customFormat="1" ht="15" customHeight="1">
      <c r="A72" s="44"/>
      <c r="B72" s="44"/>
      <c r="C72" s="82" t="s">
        <v>239</v>
      </c>
      <c r="D72" s="792" t="str">
        <f>IF($AW$13=1,"",IF(CNGE_2026_M3_Secc1!$AH$627=CNGE_2026_M3_Secc1!$AJ$627,"",IF(CNGE_2026_M3_Secc1!D692="","",CNGE_2026_M3_Secc1!D692)))</f>
        <v/>
      </c>
      <c r="E72" s="793"/>
      <c r="F72" s="793"/>
      <c r="G72" s="794"/>
      <c r="H72" s="570" t="str">
        <f>IF($AW$13=1,"",IF(CNGE_2026_M3_Secc1!$AH$627=CNGE_2026_M3_Secc1!$AJ$627,"",IF(CNGE_2026_M3_Secc1!I692="","",CNGE_2026_M3_Secc1!I692)))</f>
        <v/>
      </c>
      <c r="I72" s="572"/>
      <c r="J72" s="830"/>
      <c r="K72" s="562"/>
      <c r="L72" s="831"/>
      <c r="M72" s="570" t="str">
        <f>IFERROR(VLOOKUP(O72,Presentación!$AL$8:$AM$586,2,FALSE),"")</f>
        <v/>
      </c>
      <c r="N72" s="572"/>
      <c r="O72" s="763"/>
      <c r="P72" s="764"/>
      <c r="Q72" s="765"/>
      <c r="R72" s="763"/>
      <c r="S72" s="764"/>
      <c r="T72" s="765"/>
      <c r="U72" s="830"/>
      <c r="V72" s="562"/>
      <c r="W72" s="831"/>
      <c r="X72" s="85" t="s">
        <v>529</v>
      </c>
      <c r="Y72" s="830"/>
      <c r="Z72" s="562"/>
      <c r="AA72" s="831"/>
      <c r="AB72" s="830"/>
      <c r="AC72" s="562"/>
      <c r="AD72" s="831"/>
      <c r="AE72" s="830"/>
      <c r="AF72" s="562"/>
      <c r="AG72" s="831"/>
      <c r="AH72" s="830"/>
      <c r="AI72" s="562"/>
      <c r="AJ72" s="831"/>
      <c r="AK72" s="830"/>
      <c r="AL72" s="831"/>
      <c r="AN72" s="37"/>
      <c r="AP72" s="1200">
        <f>IF(CNGE_2026_M3_Secc1!$AH$627=CNGE_2026_M3_Secc1!$AJ$627,0,IF(OR(CNGE_2026_M3_Secc1!K692="",CNGE_2026_M3_Secc1!K692=1),0,1))</f>
        <v>0</v>
      </c>
      <c r="AQ72" s="1201"/>
      <c r="AR72" s="72"/>
      <c r="AS72" s="1169">
        <f t="shared" si="12"/>
        <v>0</v>
      </c>
      <c r="AT72" s="1169"/>
      <c r="AU72" s="1169">
        <f t="shared" si="5"/>
        <v>0</v>
      </c>
      <c r="AV72" s="1169"/>
      <c r="AW72" s="12"/>
      <c r="AX72" s="699">
        <f t="shared" si="6"/>
        <v>0</v>
      </c>
      <c r="AY72" s="696"/>
      <c r="AZ72" s="699">
        <f t="shared" si="7"/>
        <v>0</v>
      </c>
      <c r="BA72" s="700"/>
      <c r="BB72" s="699">
        <f t="shared" si="8"/>
        <v>0</v>
      </c>
      <c r="BC72" s="700"/>
      <c r="BD72" s="699" t="str">
        <f t="shared" si="9"/>
        <v/>
      </c>
      <c r="BE72" s="700"/>
      <c r="BF72" s="1170" t="b">
        <f>IF(
   OR(AB72="",AB72="NS",AB72="24 hrs",AB72="00:00 - 24:00",AB72="00:00-24:00",AB72="0:00 - 24:00",AB72="0:00-24:00"),
   TRUE,
   AND(
      NOT(ISERROR(FIND(":",TRIM(AX72)))),
      ISNUMBER(VALUE(LEFT(TRIM(AX72),FIND(":",TRIM(AX72))-1))),
      ISNUMBER(VALUE(RIGHT(TRIM(AX72),LEN(TRIM(AX72))-FIND(":",TRIM(AX72))))),
      VALUE(LEFT(TRIM(AX72),FIND(":",TRIM(AX72))-1))&gt;=0,
      VALUE(LEFT(TRIM(AX72),FIND(":",TRIM(AX72))-1))&lt;=23,
      VALUE(RIGHT(TRIM(AX72),LEN(TRIM(AX72))-FIND(":",TRIM(AX72))))&gt;=0,
      VALUE(RIGHT(TRIM(AX72),LEN(TRIM(AX72))-FIND(":",TRIM(AX72))))&lt;=59,
      ISNUMBER(VALUE(TRIM(AX72))),
      VALUE(TRIM(AX72))&gt;=0,
      VALUE(TRIM(AX72))&lt;1,
      NOT(ISERROR(FIND(":",TRIM(AZ72)))),
      ISNUMBER(VALUE(LEFT(TRIM(AZ72),FIND(":",TRIM(AZ72))-1))),
      ISNUMBER(VALUE(RIGHT(TRIM(AZ72),LEN(TRIM(AZ72))-FIND(":",TRIM(AZ72))))),
      VALUE(LEFT(TRIM(AZ72),FIND(":",TRIM(AZ72))-1))&gt;=0,
      VALUE(LEFT(TRIM(AZ72),FIND(":",TRIM(AZ72))-1))&lt;=23,
      VALUE(RIGHT(TRIM(AZ72),LEN(TRIM(AZ72))-FIND(":",TRIM(AZ72))))&gt;=0,
      VALUE(RIGHT(TRIM(AZ72),LEN(TRIM(AZ72))-FIND(":",TRIM(AZ72))))&lt;=59,
      ISNUMBER(VALUE(TRIM(AZ72))),
      VALUE(TRIM(AZ72))&gt;=0,
      VALUE(TRIM(AZ72))&lt;1,
      VALUE(TRIM(AX72))&lt;VALUE(TRIM(AZ72)),
      IF(
         OR(TRIM(BB72)="",TRIM(BD72)=""),
         TRUE,
         AND(
            NOT(ISERROR(FIND(":",TRIM(BB72)))),
            ISNUMBER(VALUE(LEFT(TRIM(BB72),FIND(":",TRIM(BB72))-1))),
            ISNUMBER(VALUE(RIGHT(TRIM(BB72),LEN(TRIM(BB72))-FIND(":",TRIM(BB72))))),
            VALUE(LEFT(TRIM(BB72),FIND(":",TRIM(BB72))-1))&gt;=0,
            VALUE(LEFT(TRIM(BB72),FIND(":",TRIM(BB72))-1))&lt;=23,
            VALUE(RIGHT(TRIM(BB72),LEN(TRIM(BB72))-FIND(":",TRIM(BB72))))&gt;=0,
            VALUE(RIGHT(TRIM(BB72),LEN(TRIM(BB72))-FIND(":",TRIM(BB72))))&lt;=59,
            ISNUMBER(VALUE(TRIM(BB72))),
            VALUE(TRIM(BB72))&gt;=0,
            VALUE(TRIM(BB72))&lt;1,
            NOT(ISERROR(FIND(":",TRIM(BD72)))),
            ISNUMBER(VALUE(LEFT(TRIM(BD72),FIND(":",TRIM(BD72))-1))),
            ISNUMBER(VALUE(RIGHT(TRIM(BD72),LEN(TRIM(BD72))-FIND(":",TRIM(BD72))))),
            VALUE(LEFT(TRIM(BD72),FIND(":",TRIM(BD72))-1))&gt;=0,
            VALUE(LEFT(TRIM(BD72),FIND(":",TRIM(BD72))-1))&lt;=23,
            VALUE(RIGHT(TRIM(BD72),LEN(TRIM(BD72))-FIND(":",TRIM(BD72))))&gt;=0,
            VALUE(RIGHT(TRIM(BD72),LEN(TRIM(BD72))-FIND(":",TRIM(BD72))))&lt;=59,
            ISNUMBER(VALUE(TRIM(BD72))),
            VALUE(TRIM(BD72))&gt;=0,
            VALUE(TRIM(BD72))&lt;1,
            VALUE(TRIM(BB72))&lt;VALUE(TRIM(BD72)),
            IF(
               NOT(ISERROR(FIND("(",#REF!))),
               TRUE,
               VALUE(TRIM(AZ72))&lt;=VALUE(TRIM(BB72))
            )
         )
      )
   )
)</f>
        <v>1</v>
      </c>
      <c r="BG72" s="1171"/>
      <c r="BH72" s="560">
        <f t="shared" si="10"/>
        <v>0</v>
      </c>
      <c r="BI72" s="560"/>
      <c r="BJ72" s="12"/>
      <c r="BK72" s="510">
        <f t="shared" si="13"/>
        <v>0</v>
      </c>
      <c r="BL72" s="505"/>
      <c r="BM72" s="72"/>
      <c r="BN72" s="1161">
        <f t="shared" si="14"/>
        <v>0</v>
      </c>
      <c r="BO72" s="1161"/>
      <c r="BP72" s="560">
        <f t="shared" si="15"/>
        <v>0</v>
      </c>
      <c r="BQ72" s="560"/>
      <c r="BR72" s="72"/>
      <c r="BS72" s="560" t="str">
        <f t="shared" si="16"/>
        <v/>
      </c>
      <c r="BT72" s="560"/>
      <c r="BU72" s="560">
        <f t="shared" si="17"/>
        <v>0</v>
      </c>
      <c r="BV72" s="560"/>
      <c r="BW72" s="12"/>
      <c r="BX72" s="72"/>
      <c r="BY72" s="72"/>
      <c r="BZ72" s="72"/>
      <c r="CA72" s="1169">
        <f t="shared" si="11"/>
        <v>0</v>
      </c>
      <c r="CB72" s="1169"/>
      <c r="CC72" s="12"/>
      <c r="CD72" s="12"/>
      <c r="CE72" s="12"/>
      <c r="CF72" s="12"/>
      <c r="CG72" s="12"/>
      <c r="CH72" s="12"/>
      <c r="CI72" s="12"/>
      <c r="CJ72" s="12"/>
      <c r="CK72" s="12"/>
      <c r="CL72" s="12"/>
      <c r="CM72" s="72"/>
      <c r="CN72" s="12"/>
      <c r="CO72" s="12"/>
      <c r="CP72" s="12"/>
      <c r="CQ72" s="12"/>
      <c r="CR72" s="12"/>
      <c r="CS72" s="72"/>
    </row>
    <row r="73" spans="1:97" customFormat="1" ht="15" customHeight="1">
      <c r="A73" s="44"/>
      <c r="B73" s="44"/>
      <c r="C73" s="82" t="s">
        <v>240</v>
      </c>
      <c r="D73" s="792" t="str">
        <f>IF($AW$13=1,"",IF(CNGE_2026_M3_Secc1!$AH$627=CNGE_2026_M3_Secc1!$AJ$627,"",IF(CNGE_2026_M3_Secc1!D693="","",CNGE_2026_M3_Secc1!D693)))</f>
        <v/>
      </c>
      <c r="E73" s="793"/>
      <c r="F73" s="793"/>
      <c r="G73" s="794"/>
      <c r="H73" s="570" t="str">
        <f>IF($AW$13=1,"",IF(CNGE_2026_M3_Secc1!$AH$627=CNGE_2026_M3_Secc1!$AJ$627,"",IF(CNGE_2026_M3_Secc1!I693="","",CNGE_2026_M3_Secc1!I693)))</f>
        <v/>
      </c>
      <c r="I73" s="572"/>
      <c r="J73" s="830"/>
      <c r="K73" s="562"/>
      <c r="L73" s="831"/>
      <c r="M73" s="570" t="str">
        <f>IFERROR(VLOOKUP(O73,Presentación!$AL$8:$AM$586,2,FALSE),"")</f>
        <v/>
      </c>
      <c r="N73" s="572"/>
      <c r="O73" s="763"/>
      <c r="P73" s="764"/>
      <c r="Q73" s="765"/>
      <c r="R73" s="763"/>
      <c r="S73" s="764"/>
      <c r="T73" s="765"/>
      <c r="U73" s="830"/>
      <c r="V73" s="562"/>
      <c r="W73" s="831"/>
      <c r="X73" s="85" t="s">
        <v>529</v>
      </c>
      <c r="Y73" s="830"/>
      <c r="Z73" s="562"/>
      <c r="AA73" s="831"/>
      <c r="AB73" s="830"/>
      <c r="AC73" s="562"/>
      <c r="AD73" s="831"/>
      <c r="AE73" s="830"/>
      <c r="AF73" s="562"/>
      <c r="AG73" s="831"/>
      <c r="AH73" s="830"/>
      <c r="AI73" s="562"/>
      <c r="AJ73" s="831"/>
      <c r="AK73" s="830"/>
      <c r="AL73" s="831"/>
      <c r="AN73" s="37"/>
      <c r="AP73" s="1200">
        <f>IF(CNGE_2026_M3_Secc1!$AH$627=CNGE_2026_M3_Secc1!$AJ$627,0,IF(OR(CNGE_2026_M3_Secc1!K693="",CNGE_2026_M3_Secc1!K693=1),0,1))</f>
        <v>0</v>
      </c>
      <c r="AQ73" s="1201"/>
      <c r="AR73" s="72"/>
      <c r="AS73" s="1169">
        <f t="shared" si="12"/>
        <v>0</v>
      </c>
      <c r="AT73" s="1169"/>
      <c r="AU73" s="1169">
        <f t="shared" si="5"/>
        <v>0</v>
      </c>
      <c r="AV73" s="1169"/>
      <c r="AW73" s="12"/>
      <c r="AX73" s="699">
        <f t="shared" si="6"/>
        <v>0</v>
      </c>
      <c r="AY73" s="696"/>
      <c r="AZ73" s="699">
        <f t="shared" si="7"/>
        <v>0</v>
      </c>
      <c r="BA73" s="700"/>
      <c r="BB73" s="699">
        <f t="shared" si="8"/>
        <v>0</v>
      </c>
      <c r="BC73" s="700"/>
      <c r="BD73" s="699" t="str">
        <f t="shared" si="9"/>
        <v/>
      </c>
      <c r="BE73" s="700"/>
      <c r="BF73" s="1170" t="b">
        <f>IF(
   OR(AB73="",AB73="NS",AB73="24 hrs",AB73="00:00 - 24:00",AB73="00:00-24:00",AB73="0:00 - 24:00",AB73="0:00-24:00"),
   TRUE,
   AND(
      NOT(ISERROR(FIND(":",TRIM(AX73)))),
      ISNUMBER(VALUE(LEFT(TRIM(AX73),FIND(":",TRIM(AX73))-1))),
      ISNUMBER(VALUE(RIGHT(TRIM(AX73),LEN(TRIM(AX73))-FIND(":",TRIM(AX73))))),
      VALUE(LEFT(TRIM(AX73),FIND(":",TRIM(AX73))-1))&gt;=0,
      VALUE(LEFT(TRIM(AX73),FIND(":",TRIM(AX73))-1))&lt;=23,
      VALUE(RIGHT(TRIM(AX73),LEN(TRIM(AX73))-FIND(":",TRIM(AX73))))&gt;=0,
      VALUE(RIGHT(TRIM(AX73),LEN(TRIM(AX73))-FIND(":",TRIM(AX73))))&lt;=59,
      ISNUMBER(VALUE(TRIM(AX73))),
      VALUE(TRIM(AX73))&gt;=0,
      VALUE(TRIM(AX73))&lt;1,
      NOT(ISERROR(FIND(":",TRIM(AZ73)))),
      ISNUMBER(VALUE(LEFT(TRIM(AZ73),FIND(":",TRIM(AZ73))-1))),
      ISNUMBER(VALUE(RIGHT(TRIM(AZ73),LEN(TRIM(AZ73))-FIND(":",TRIM(AZ73))))),
      VALUE(LEFT(TRIM(AZ73),FIND(":",TRIM(AZ73))-1))&gt;=0,
      VALUE(LEFT(TRIM(AZ73),FIND(":",TRIM(AZ73))-1))&lt;=23,
      VALUE(RIGHT(TRIM(AZ73),LEN(TRIM(AZ73))-FIND(":",TRIM(AZ73))))&gt;=0,
      VALUE(RIGHT(TRIM(AZ73),LEN(TRIM(AZ73))-FIND(":",TRIM(AZ73))))&lt;=59,
      ISNUMBER(VALUE(TRIM(AZ73))),
      VALUE(TRIM(AZ73))&gt;=0,
      VALUE(TRIM(AZ73))&lt;1,
      VALUE(TRIM(AX73))&lt;VALUE(TRIM(AZ73)),
      IF(
         OR(TRIM(BB73)="",TRIM(BD73)=""),
         TRUE,
         AND(
            NOT(ISERROR(FIND(":",TRIM(BB73)))),
            ISNUMBER(VALUE(LEFT(TRIM(BB73),FIND(":",TRIM(BB73))-1))),
            ISNUMBER(VALUE(RIGHT(TRIM(BB73),LEN(TRIM(BB73))-FIND(":",TRIM(BB73))))),
            VALUE(LEFT(TRIM(BB73),FIND(":",TRIM(BB73))-1))&gt;=0,
            VALUE(LEFT(TRIM(BB73),FIND(":",TRIM(BB73))-1))&lt;=23,
            VALUE(RIGHT(TRIM(BB73),LEN(TRIM(BB73))-FIND(":",TRIM(BB73))))&gt;=0,
            VALUE(RIGHT(TRIM(BB73),LEN(TRIM(BB73))-FIND(":",TRIM(BB73))))&lt;=59,
            ISNUMBER(VALUE(TRIM(BB73))),
            VALUE(TRIM(BB73))&gt;=0,
            VALUE(TRIM(BB73))&lt;1,
            NOT(ISERROR(FIND(":",TRIM(BD73)))),
            ISNUMBER(VALUE(LEFT(TRIM(BD73),FIND(":",TRIM(BD73))-1))),
            ISNUMBER(VALUE(RIGHT(TRIM(BD73),LEN(TRIM(BD73))-FIND(":",TRIM(BD73))))),
            VALUE(LEFT(TRIM(BD73),FIND(":",TRIM(BD73))-1))&gt;=0,
            VALUE(LEFT(TRIM(BD73),FIND(":",TRIM(BD73))-1))&lt;=23,
            VALUE(RIGHT(TRIM(BD73),LEN(TRIM(BD73))-FIND(":",TRIM(BD73))))&gt;=0,
            VALUE(RIGHT(TRIM(BD73),LEN(TRIM(BD73))-FIND(":",TRIM(BD73))))&lt;=59,
            ISNUMBER(VALUE(TRIM(BD73))),
            VALUE(TRIM(BD73))&gt;=0,
            VALUE(TRIM(BD73))&lt;1,
            VALUE(TRIM(BB73))&lt;VALUE(TRIM(BD73)),
            IF(
               NOT(ISERROR(FIND("(",#REF!))),
               TRUE,
               VALUE(TRIM(AZ73))&lt;=VALUE(TRIM(BB73))
            )
         )
      )
   )
)</f>
        <v>1</v>
      </c>
      <c r="BG73" s="1171"/>
      <c r="BH73" s="560">
        <f t="shared" si="10"/>
        <v>0</v>
      </c>
      <c r="BI73" s="560"/>
      <c r="BJ73" s="12"/>
      <c r="BK73" s="510">
        <f t="shared" si="13"/>
        <v>0</v>
      </c>
      <c r="BL73" s="505"/>
      <c r="BM73" s="72"/>
      <c r="BN73" s="1161">
        <f t="shared" si="14"/>
        <v>0</v>
      </c>
      <c r="BO73" s="1161"/>
      <c r="BP73" s="560">
        <f t="shared" si="15"/>
        <v>0</v>
      </c>
      <c r="BQ73" s="560"/>
      <c r="BR73" s="72"/>
      <c r="BS73" s="560" t="str">
        <f t="shared" si="16"/>
        <v/>
      </c>
      <c r="BT73" s="560"/>
      <c r="BU73" s="560">
        <f t="shared" si="17"/>
        <v>0</v>
      </c>
      <c r="BV73" s="560"/>
      <c r="BW73" s="12"/>
      <c r="BX73" s="72"/>
      <c r="BY73" s="72"/>
      <c r="BZ73" s="72"/>
      <c r="CA73" s="1169">
        <f t="shared" si="11"/>
        <v>0</v>
      </c>
      <c r="CB73" s="1169"/>
      <c r="CC73" s="12"/>
      <c r="CD73" s="12"/>
      <c r="CE73" s="12"/>
      <c r="CF73" s="12"/>
      <c r="CG73" s="12"/>
      <c r="CH73" s="12"/>
      <c r="CI73" s="12"/>
      <c r="CJ73" s="12"/>
      <c r="CK73" s="12"/>
      <c r="CL73" s="12"/>
      <c r="CM73" s="72"/>
      <c r="CN73" s="12"/>
      <c r="CO73" s="12"/>
      <c r="CP73" s="12"/>
      <c r="CQ73" s="12"/>
      <c r="CR73" s="12"/>
      <c r="CS73" s="72"/>
    </row>
    <row r="74" spans="1:97" customFormat="1" ht="15" customHeight="1">
      <c r="A74" s="44"/>
      <c r="B74" s="44"/>
      <c r="C74" s="82" t="s">
        <v>241</v>
      </c>
      <c r="D74" s="792" t="str">
        <f>IF($AW$13=1,"",IF(CNGE_2026_M3_Secc1!$AH$627=CNGE_2026_M3_Secc1!$AJ$627,"",IF(CNGE_2026_M3_Secc1!D694="","",CNGE_2026_M3_Secc1!D694)))</f>
        <v/>
      </c>
      <c r="E74" s="793"/>
      <c r="F74" s="793"/>
      <c r="G74" s="794"/>
      <c r="H74" s="570" t="str">
        <f>IF($AW$13=1,"",IF(CNGE_2026_M3_Secc1!$AH$627=CNGE_2026_M3_Secc1!$AJ$627,"",IF(CNGE_2026_M3_Secc1!I694="","",CNGE_2026_M3_Secc1!I694)))</f>
        <v/>
      </c>
      <c r="I74" s="572"/>
      <c r="J74" s="830"/>
      <c r="K74" s="562"/>
      <c r="L74" s="831"/>
      <c r="M74" s="570" t="str">
        <f>IFERROR(VLOOKUP(O74,Presentación!$AL$8:$AM$586,2,FALSE),"")</f>
        <v/>
      </c>
      <c r="N74" s="572"/>
      <c r="O74" s="763"/>
      <c r="P74" s="764"/>
      <c r="Q74" s="765"/>
      <c r="R74" s="763"/>
      <c r="S74" s="764"/>
      <c r="T74" s="765"/>
      <c r="U74" s="830"/>
      <c r="V74" s="562"/>
      <c r="W74" s="831"/>
      <c r="X74" s="85" t="s">
        <v>529</v>
      </c>
      <c r="Y74" s="830"/>
      <c r="Z74" s="562"/>
      <c r="AA74" s="831"/>
      <c r="AB74" s="830"/>
      <c r="AC74" s="562"/>
      <c r="AD74" s="831"/>
      <c r="AE74" s="830"/>
      <c r="AF74" s="562"/>
      <c r="AG74" s="831"/>
      <c r="AH74" s="830"/>
      <c r="AI74" s="562"/>
      <c r="AJ74" s="831"/>
      <c r="AK74" s="830"/>
      <c r="AL74" s="831"/>
      <c r="AN74" s="37"/>
      <c r="AP74" s="1200">
        <f>IF(CNGE_2026_M3_Secc1!$AH$627=CNGE_2026_M3_Secc1!$AJ$627,0,IF(OR(CNGE_2026_M3_Secc1!K694="",CNGE_2026_M3_Secc1!K694=1),0,1))</f>
        <v>0</v>
      </c>
      <c r="AQ74" s="1201"/>
      <c r="AR74" s="72"/>
      <c r="AS74" s="1169">
        <f t="shared" si="12"/>
        <v>0</v>
      </c>
      <c r="AT74" s="1169"/>
      <c r="AU74" s="1169">
        <f t="shared" si="5"/>
        <v>0</v>
      </c>
      <c r="AV74" s="1169"/>
      <c r="AW74" s="12"/>
      <c r="AX74" s="699">
        <f t="shared" si="6"/>
        <v>0</v>
      </c>
      <c r="AY74" s="696"/>
      <c r="AZ74" s="699">
        <f t="shared" si="7"/>
        <v>0</v>
      </c>
      <c r="BA74" s="700"/>
      <c r="BB74" s="699">
        <f t="shared" si="8"/>
        <v>0</v>
      </c>
      <c r="BC74" s="700"/>
      <c r="BD74" s="699" t="str">
        <f t="shared" si="9"/>
        <v/>
      </c>
      <c r="BE74" s="700"/>
      <c r="BF74" s="1170" t="b">
        <f>IF(
   OR(AB74="",AB74="NS",AB74="24 hrs",AB74="00:00 - 24:00",AB74="00:00-24:00",AB74="0:00 - 24:00",AB74="0:00-24:00"),
   TRUE,
   AND(
      NOT(ISERROR(FIND(":",TRIM(AX74)))),
      ISNUMBER(VALUE(LEFT(TRIM(AX74),FIND(":",TRIM(AX74))-1))),
      ISNUMBER(VALUE(RIGHT(TRIM(AX74),LEN(TRIM(AX74))-FIND(":",TRIM(AX74))))),
      VALUE(LEFT(TRIM(AX74),FIND(":",TRIM(AX74))-1))&gt;=0,
      VALUE(LEFT(TRIM(AX74),FIND(":",TRIM(AX74))-1))&lt;=23,
      VALUE(RIGHT(TRIM(AX74),LEN(TRIM(AX74))-FIND(":",TRIM(AX74))))&gt;=0,
      VALUE(RIGHT(TRIM(AX74),LEN(TRIM(AX74))-FIND(":",TRIM(AX74))))&lt;=59,
      ISNUMBER(VALUE(TRIM(AX74))),
      VALUE(TRIM(AX74))&gt;=0,
      VALUE(TRIM(AX74))&lt;1,
      NOT(ISERROR(FIND(":",TRIM(AZ74)))),
      ISNUMBER(VALUE(LEFT(TRIM(AZ74),FIND(":",TRIM(AZ74))-1))),
      ISNUMBER(VALUE(RIGHT(TRIM(AZ74),LEN(TRIM(AZ74))-FIND(":",TRIM(AZ74))))),
      VALUE(LEFT(TRIM(AZ74),FIND(":",TRIM(AZ74))-1))&gt;=0,
      VALUE(LEFT(TRIM(AZ74),FIND(":",TRIM(AZ74))-1))&lt;=23,
      VALUE(RIGHT(TRIM(AZ74),LEN(TRIM(AZ74))-FIND(":",TRIM(AZ74))))&gt;=0,
      VALUE(RIGHT(TRIM(AZ74),LEN(TRIM(AZ74))-FIND(":",TRIM(AZ74))))&lt;=59,
      ISNUMBER(VALUE(TRIM(AZ74))),
      VALUE(TRIM(AZ74))&gt;=0,
      VALUE(TRIM(AZ74))&lt;1,
      VALUE(TRIM(AX74))&lt;VALUE(TRIM(AZ74)),
      IF(
         OR(TRIM(BB74)="",TRIM(BD74)=""),
         TRUE,
         AND(
            NOT(ISERROR(FIND(":",TRIM(BB74)))),
            ISNUMBER(VALUE(LEFT(TRIM(BB74),FIND(":",TRIM(BB74))-1))),
            ISNUMBER(VALUE(RIGHT(TRIM(BB74),LEN(TRIM(BB74))-FIND(":",TRIM(BB74))))),
            VALUE(LEFT(TRIM(BB74),FIND(":",TRIM(BB74))-1))&gt;=0,
            VALUE(LEFT(TRIM(BB74),FIND(":",TRIM(BB74))-1))&lt;=23,
            VALUE(RIGHT(TRIM(BB74),LEN(TRIM(BB74))-FIND(":",TRIM(BB74))))&gt;=0,
            VALUE(RIGHT(TRIM(BB74),LEN(TRIM(BB74))-FIND(":",TRIM(BB74))))&lt;=59,
            ISNUMBER(VALUE(TRIM(BB74))),
            VALUE(TRIM(BB74))&gt;=0,
            VALUE(TRIM(BB74))&lt;1,
            NOT(ISERROR(FIND(":",TRIM(BD74)))),
            ISNUMBER(VALUE(LEFT(TRIM(BD74),FIND(":",TRIM(BD74))-1))),
            ISNUMBER(VALUE(RIGHT(TRIM(BD74),LEN(TRIM(BD74))-FIND(":",TRIM(BD74))))),
            VALUE(LEFT(TRIM(BD74),FIND(":",TRIM(BD74))-1))&gt;=0,
            VALUE(LEFT(TRIM(BD74),FIND(":",TRIM(BD74))-1))&lt;=23,
            VALUE(RIGHT(TRIM(BD74),LEN(TRIM(BD74))-FIND(":",TRIM(BD74))))&gt;=0,
            VALUE(RIGHT(TRIM(BD74),LEN(TRIM(BD74))-FIND(":",TRIM(BD74))))&lt;=59,
            ISNUMBER(VALUE(TRIM(BD74))),
            VALUE(TRIM(BD74))&gt;=0,
            VALUE(TRIM(BD74))&lt;1,
            VALUE(TRIM(BB74))&lt;VALUE(TRIM(BD74)),
            IF(
               NOT(ISERROR(FIND("(",#REF!))),
               TRUE,
               VALUE(TRIM(AZ74))&lt;=VALUE(TRIM(BB74))
            )
         )
      )
   )
)</f>
        <v>1</v>
      </c>
      <c r="BG74" s="1171"/>
      <c r="BH74" s="560">
        <f t="shared" si="10"/>
        <v>0</v>
      </c>
      <c r="BI74" s="560"/>
      <c r="BJ74" s="12"/>
      <c r="BK74" s="510">
        <f t="shared" si="13"/>
        <v>0</v>
      </c>
      <c r="BL74" s="505"/>
      <c r="BM74" s="72"/>
      <c r="BN74" s="1161">
        <f t="shared" si="14"/>
        <v>0</v>
      </c>
      <c r="BO74" s="1161"/>
      <c r="BP74" s="560">
        <f t="shared" si="15"/>
        <v>0</v>
      </c>
      <c r="BQ74" s="560"/>
      <c r="BR74" s="72"/>
      <c r="BS74" s="560" t="str">
        <f t="shared" si="16"/>
        <v/>
      </c>
      <c r="BT74" s="560"/>
      <c r="BU74" s="560">
        <f t="shared" si="17"/>
        <v>0</v>
      </c>
      <c r="BV74" s="560"/>
      <c r="BW74" s="12"/>
      <c r="BX74" s="72"/>
      <c r="BY74" s="72"/>
      <c r="BZ74" s="72"/>
      <c r="CA74" s="1169">
        <f t="shared" si="11"/>
        <v>0</v>
      </c>
      <c r="CB74" s="1169"/>
      <c r="CC74" s="12"/>
      <c r="CD74" s="12"/>
      <c r="CE74" s="12"/>
      <c r="CF74" s="12"/>
      <c r="CG74" s="12"/>
      <c r="CH74" s="12"/>
      <c r="CI74" s="12"/>
      <c r="CJ74" s="12"/>
      <c r="CK74" s="12"/>
      <c r="CL74" s="12"/>
      <c r="CM74" s="72"/>
      <c r="CN74" s="12"/>
      <c r="CO74" s="12"/>
      <c r="CP74" s="12"/>
      <c r="CQ74" s="12"/>
      <c r="CR74" s="12"/>
      <c r="CS74" s="72"/>
    </row>
    <row r="75" spans="1:97" customFormat="1" ht="15" customHeight="1">
      <c r="A75" s="44"/>
      <c r="B75" s="44"/>
      <c r="C75" s="44"/>
      <c r="D75" s="44"/>
      <c r="E75" s="44"/>
      <c r="F75" s="44"/>
      <c r="G75" s="44"/>
      <c r="H75" s="44"/>
      <c r="I75" s="44"/>
      <c r="J75" s="44"/>
      <c r="K75" s="44"/>
      <c r="L75" s="44"/>
      <c r="M75" s="44"/>
      <c r="N75" s="44"/>
      <c r="O75" s="44"/>
      <c r="P75" s="44"/>
      <c r="Q75" s="44"/>
      <c r="R75" s="44"/>
      <c r="S75" s="44"/>
      <c r="T75" s="44"/>
      <c r="U75" s="44"/>
      <c r="V75" s="44"/>
      <c r="W75" s="44"/>
      <c r="X75" s="44"/>
      <c r="Y75" s="44"/>
      <c r="Z75" s="44"/>
      <c r="AA75" s="44"/>
      <c r="AB75" s="44"/>
      <c r="AC75" s="44"/>
      <c r="AD75" s="44"/>
      <c r="AE75" s="44"/>
      <c r="AF75" s="44"/>
      <c r="AG75" s="44"/>
      <c r="AN75" s="37"/>
      <c r="AS75" s="12"/>
      <c r="AT75" s="12"/>
      <c r="AU75" s="1181">
        <f>SUM(AS25:AV74)</f>
        <v>0</v>
      </c>
      <c r="AV75" s="1182"/>
      <c r="AW75" s="12"/>
      <c r="AX75" s="12"/>
      <c r="AY75" s="12"/>
      <c r="AZ75" s="12"/>
      <c r="BA75" s="12"/>
      <c r="BB75" s="12"/>
      <c r="BC75" s="12"/>
      <c r="BD75" s="12"/>
      <c r="BE75" s="12"/>
      <c r="BF75" s="12"/>
      <c r="BG75" s="12"/>
      <c r="BH75" s="1199">
        <f>SUM(BH25:BI74)</f>
        <v>0</v>
      </c>
      <c r="BI75" s="1199"/>
      <c r="BJ75" s="12"/>
      <c r="BP75" s="913">
        <f>SUM(BP25:BQ69)</f>
        <v>0</v>
      </c>
      <c r="BQ75" s="914"/>
      <c r="BU75" s="1160">
        <f>SUM(BU25:BV69)</f>
        <v>0</v>
      </c>
      <c r="BV75" s="1160"/>
      <c r="BW75" s="12"/>
      <c r="CA75" s="658">
        <f>SUM(CA25:CB69)</f>
        <v>0</v>
      </c>
      <c r="CB75" s="658"/>
      <c r="CC75" s="12"/>
      <c r="CD75" s="12"/>
      <c r="CE75" s="12"/>
      <c r="CF75" s="12"/>
      <c r="CG75" s="12"/>
      <c r="CH75" s="12"/>
      <c r="CI75" s="12"/>
      <c r="CJ75" s="12"/>
      <c r="CK75" s="12"/>
      <c r="CL75" s="12"/>
      <c r="CN75" s="12"/>
      <c r="CO75" s="12"/>
      <c r="CP75" s="12"/>
      <c r="CQ75" s="12"/>
      <c r="CR75" s="12"/>
    </row>
    <row r="76" spans="1:97" s="72" customFormat="1" ht="24" customHeight="1">
      <c r="A76" s="53"/>
      <c r="B76" s="53"/>
      <c r="C76" s="578" t="s">
        <v>127</v>
      </c>
      <c r="D76" s="578"/>
      <c r="E76" s="578"/>
      <c r="F76" s="578"/>
      <c r="G76" s="578"/>
      <c r="H76" s="578"/>
      <c r="I76" s="578"/>
      <c r="J76" s="578"/>
      <c r="K76" s="578"/>
      <c r="L76" s="578"/>
      <c r="M76" s="578"/>
      <c r="N76" s="578"/>
      <c r="O76" s="578"/>
      <c r="P76" s="578"/>
      <c r="Q76" s="578"/>
      <c r="R76" s="578"/>
      <c r="S76" s="578"/>
      <c r="T76" s="578"/>
      <c r="U76" s="578"/>
      <c r="V76" s="578"/>
      <c r="W76" s="578"/>
      <c r="X76" s="578"/>
      <c r="Y76" s="578"/>
      <c r="Z76" s="578"/>
      <c r="AA76" s="578"/>
      <c r="AB76" s="578"/>
      <c r="AC76" s="578"/>
      <c r="AD76" s="578"/>
      <c r="AE76" s="578"/>
      <c r="AF76" s="578"/>
      <c r="AG76" s="578"/>
      <c r="AH76" s="578"/>
      <c r="AI76" s="578"/>
      <c r="AJ76" s="578"/>
      <c r="AK76" s="578"/>
      <c r="AL76" s="578"/>
      <c r="AM76"/>
      <c r="AN76" s="122"/>
      <c r="BC76"/>
      <c r="BD76"/>
      <c r="BE76" s="29"/>
      <c r="BF76" s="29"/>
    </row>
    <row r="77" spans="1:97" s="72" customFormat="1" ht="60" customHeight="1">
      <c r="A77" s="53"/>
      <c r="B77" s="53"/>
      <c r="C77" s="702"/>
      <c r="D77" s="702"/>
      <c r="E77" s="702"/>
      <c r="F77" s="702"/>
      <c r="G77" s="702"/>
      <c r="H77" s="702"/>
      <c r="I77" s="702"/>
      <c r="J77" s="702"/>
      <c r="K77" s="702"/>
      <c r="L77" s="702"/>
      <c r="M77" s="702"/>
      <c r="N77" s="702"/>
      <c r="O77" s="702"/>
      <c r="P77" s="702"/>
      <c r="Q77" s="702"/>
      <c r="R77" s="702"/>
      <c r="S77" s="702"/>
      <c r="T77" s="702"/>
      <c r="U77" s="702"/>
      <c r="V77" s="702"/>
      <c r="W77" s="702"/>
      <c r="X77" s="702"/>
      <c r="Y77" s="702"/>
      <c r="Z77" s="702"/>
      <c r="AA77" s="702"/>
      <c r="AB77" s="702"/>
      <c r="AC77" s="702"/>
      <c r="AD77" s="702"/>
      <c r="AE77" s="702"/>
      <c r="AF77" s="702"/>
      <c r="AG77" s="702"/>
      <c r="AH77" s="702"/>
      <c r="AI77" s="702"/>
      <c r="AJ77" s="702"/>
      <c r="AK77" s="702"/>
      <c r="AL77" s="702"/>
      <c r="AM77"/>
      <c r="AN77" s="122"/>
    </row>
    <row r="78" spans="1:97" ht="15" customHeight="1">
      <c r="B78" s="624" t="str">
        <f>IF(CF27=0,"", IF(CF27=1,_xlfn.CONCAT("Error: Verificar la información registrada tomando en cuenta la instrucción ",CH27,"."),_xlfn.CONCAT("Error: Verificar la información registrada tomando en cuenta las instrucciones ",CH27)))</f>
        <v/>
      </c>
      <c r="C78" s="624"/>
      <c r="D78" s="624"/>
      <c r="E78" s="624"/>
      <c r="F78" s="624"/>
      <c r="G78" s="624"/>
      <c r="H78" s="624"/>
      <c r="I78" s="624"/>
      <c r="J78" s="624"/>
      <c r="K78" s="624"/>
      <c r="L78" s="624"/>
      <c r="M78" s="624"/>
      <c r="N78" s="624"/>
      <c r="O78" s="624"/>
      <c r="P78" s="624"/>
      <c r="Q78" s="624"/>
      <c r="R78" s="624"/>
      <c r="S78" s="624"/>
      <c r="T78" s="624"/>
      <c r="U78" s="624"/>
      <c r="V78" s="624"/>
      <c r="W78" s="624"/>
      <c r="X78" s="624"/>
      <c r="Y78" s="624"/>
      <c r="Z78" s="624"/>
      <c r="AA78" s="624"/>
      <c r="AB78" s="624"/>
      <c r="AC78" s="624"/>
      <c r="AD78" s="624"/>
      <c r="AE78" s="624"/>
      <c r="AF78" s="624"/>
      <c r="AG78" s="624"/>
      <c r="AH78" s="624"/>
      <c r="AI78" s="624"/>
      <c r="AJ78" s="624"/>
      <c r="AK78" s="624"/>
      <c r="AL78" s="624"/>
    </row>
    <row r="79" spans="1:97" ht="15" customHeight="1">
      <c r="B79" s="624" t="str">
        <f>IF(BU75=0,"","Error: Verificar la información registrada en número telefónico de contacto considerando que deben anotarse 10 dígitos.")</f>
        <v/>
      </c>
      <c r="C79" s="624"/>
      <c r="D79" s="624"/>
      <c r="E79" s="624"/>
      <c r="F79" s="624"/>
      <c r="G79" s="624"/>
      <c r="H79" s="624"/>
      <c r="I79" s="624"/>
      <c r="J79" s="624"/>
      <c r="K79" s="624"/>
      <c r="L79" s="624"/>
      <c r="M79" s="624"/>
      <c r="N79" s="624"/>
      <c r="O79" s="624"/>
      <c r="P79" s="624"/>
      <c r="Q79" s="624"/>
      <c r="R79" s="624"/>
      <c r="S79" s="624"/>
      <c r="T79" s="624"/>
      <c r="U79" s="624"/>
      <c r="V79" s="624"/>
      <c r="W79" s="624"/>
      <c r="X79" s="624"/>
      <c r="Y79" s="624"/>
      <c r="Z79" s="624"/>
      <c r="AA79" s="624"/>
      <c r="AB79" s="624"/>
      <c r="AC79" s="624"/>
      <c r="AD79" s="624"/>
      <c r="AE79" s="624"/>
      <c r="AF79" s="624"/>
      <c r="AG79" s="624"/>
      <c r="AH79" s="624"/>
      <c r="AI79" s="624"/>
      <c r="AJ79" s="624"/>
      <c r="AK79" s="624"/>
      <c r="AL79" s="624"/>
    </row>
    <row r="80" spans="1:97" ht="15" customHeight="1">
      <c r="B80" s="957" t="str">
        <f>IF(BX25=0,"","Alerta: Debe justificar el uso de NS argumentando el estado de la información desconocida.")</f>
        <v/>
      </c>
      <c r="C80" s="957"/>
      <c r="D80" s="957"/>
      <c r="E80" s="957"/>
      <c r="F80" s="957"/>
      <c r="G80" s="957"/>
      <c r="H80" s="957"/>
      <c r="I80" s="957"/>
      <c r="J80" s="957"/>
      <c r="K80" s="957"/>
      <c r="L80" s="957"/>
      <c r="M80" s="957"/>
      <c r="N80" s="957"/>
      <c r="O80" s="957"/>
      <c r="P80" s="957"/>
      <c r="Q80" s="957"/>
      <c r="R80" s="957"/>
      <c r="S80" s="957"/>
      <c r="T80" s="957"/>
      <c r="U80" s="957"/>
      <c r="V80" s="957"/>
      <c r="W80" s="957"/>
      <c r="X80" s="957"/>
      <c r="Y80" s="957"/>
      <c r="Z80" s="957"/>
      <c r="AA80" s="957"/>
      <c r="AB80" s="957"/>
      <c r="AC80" s="957"/>
      <c r="AD80" s="957"/>
      <c r="AE80" s="957"/>
      <c r="AF80" s="957"/>
      <c r="AG80" s="957"/>
      <c r="AH80" s="957"/>
      <c r="AI80" s="957"/>
      <c r="AJ80" s="957"/>
      <c r="AK80" s="957"/>
      <c r="AL80" s="957"/>
    </row>
    <row r="81" spans="2:38" ht="15" customHeight="1">
      <c r="B81" s="625" t="str">
        <f>IF(CA75=0,"","Error: Debe completar toda la información requerida.")</f>
        <v/>
      </c>
      <c r="C81" s="625"/>
      <c r="D81" s="625"/>
      <c r="E81" s="625"/>
      <c r="F81" s="625"/>
      <c r="G81" s="625"/>
      <c r="H81" s="625"/>
      <c r="I81" s="625"/>
      <c r="J81" s="625"/>
      <c r="K81" s="625"/>
      <c r="L81" s="625"/>
      <c r="M81" s="625"/>
      <c r="N81" s="625"/>
      <c r="O81" s="625"/>
      <c r="P81" s="625"/>
      <c r="Q81" s="625"/>
      <c r="R81" s="625"/>
      <c r="S81" s="625"/>
      <c r="T81" s="625"/>
      <c r="U81" s="625"/>
      <c r="V81" s="625"/>
      <c r="W81" s="625"/>
      <c r="X81" s="625"/>
      <c r="Y81" s="625"/>
      <c r="Z81" s="625"/>
      <c r="AA81" s="625"/>
      <c r="AB81" s="625"/>
      <c r="AC81" s="625"/>
      <c r="AD81" s="625"/>
      <c r="AE81" s="625"/>
      <c r="AF81" s="625"/>
      <c r="AG81" s="625"/>
      <c r="AH81" s="625"/>
      <c r="AI81" s="625"/>
      <c r="AJ81" s="625"/>
      <c r="AK81" s="625"/>
      <c r="AL81" s="625"/>
    </row>
    <row r="82" spans="2:38" ht="15" customHeight="1"/>
    <row r="83" spans="2:38" ht="15" customHeight="1"/>
  </sheetData>
  <sheetProtection algorithmName="SHA-512" hashValue="z/ypjeZkIecdKj4pVu0r1OsD7j6ECLK5+YETXJRGRqVkp9/cn2ZNtma/w+mxOcrPLe6aNvD+V7PS486dCMgGZA==" saltValue="XW3LE3zX1Tv+Hnla4MTgCw==" spinCount="100000" sheet="1" objects="1" scenarios="1"/>
  <mergeCells count="1393">
    <mergeCell ref="AP73:AQ73"/>
    <mergeCell ref="BN73:BO73"/>
    <mergeCell ref="BP73:BQ73"/>
    <mergeCell ref="BS73:BT73"/>
    <mergeCell ref="BU73:BV73"/>
    <mergeCell ref="CA73:CB73"/>
    <mergeCell ref="AP72:AQ72"/>
    <mergeCell ref="BN72:BO72"/>
    <mergeCell ref="BP72:BQ72"/>
    <mergeCell ref="BS72:BT72"/>
    <mergeCell ref="BU72:BV72"/>
    <mergeCell ref="CA72:CB72"/>
    <mergeCell ref="AP74:AQ74"/>
    <mergeCell ref="BN74:BO74"/>
    <mergeCell ref="BP74:BQ74"/>
    <mergeCell ref="BS74:BT74"/>
    <mergeCell ref="BU74:BV74"/>
    <mergeCell ref="CA74:CB74"/>
    <mergeCell ref="AS74:AT74"/>
    <mergeCell ref="AU74:AV74"/>
    <mergeCell ref="AX73:AY73"/>
    <mergeCell ref="AZ73:BA73"/>
    <mergeCell ref="BB73:BC73"/>
    <mergeCell ref="BD73:BE73"/>
    <mergeCell ref="BF73:BG73"/>
    <mergeCell ref="BH73:BI73"/>
    <mergeCell ref="AX74:AY74"/>
    <mergeCell ref="AZ74:BA74"/>
    <mergeCell ref="BB74:BC74"/>
    <mergeCell ref="BD74:BE74"/>
    <mergeCell ref="BF74:BG74"/>
    <mergeCell ref="BH74:BI74"/>
    <mergeCell ref="AP70:AQ70"/>
    <mergeCell ref="BN70:BO70"/>
    <mergeCell ref="BP70:BQ70"/>
    <mergeCell ref="BS70:BT70"/>
    <mergeCell ref="BU70:BV70"/>
    <mergeCell ref="CA70:CB70"/>
    <mergeCell ref="AP71:AQ71"/>
    <mergeCell ref="BN71:BO71"/>
    <mergeCell ref="BP71:BQ71"/>
    <mergeCell ref="BS71:BT71"/>
    <mergeCell ref="BU71:BV71"/>
    <mergeCell ref="CA71:CB71"/>
    <mergeCell ref="AX72:AY72"/>
    <mergeCell ref="AZ72:BA72"/>
    <mergeCell ref="BB72:BC72"/>
    <mergeCell ref="BD72:BE72"/>
    <mergeCell ref="BF72:BG72"/>
    <mergeCell ref="BH72:BI72"/>
    <mergeCell ref="AX71:AY71"/>
    <mergeCell ref="AZ71:BA71"/>
    <mergeCell ref="BB71:BC71"/>
    <mergeCell ref="BD71:BE71"/>
    <mergeCell ref="BF71:BG71"/>
    <mergeCell ref="BH71:BI71"/>
    <mergeCell ref="AB70:AD70"/>
    <mergeCell ref="AE70:AG70"/>
    <mergeCell ref="AH70:AJ70"/>
    <mergeCell ref="AB71:AD71"/>
    <mergeCell ref="AE71:AG71"/>
    <mergeCell ref="AH71:AJ71"/>
    <mergeCell ref="AB72:AD72"/>
    <mergeCell ref="AE72:AG72"/>
    <mergeCell ref="AH72:AJ72"/>
    <mergeCell ref="AB73:AD73"/>
    <mergeCell ref="AE73:AG73"/>
    <mergeCell ref="AH73:AJ73"/>
    <mergeCell ref="AB74:AD74"/>
    <mergeCell ref="AE74:AG74"/>
    <mergeCell ref="AH74:AJ74"/>
    <mergeCell ref="AK70:AL70"/>
    <mergeCell ref="AK71:AL71"/>
    <mergeCell ref="AK72:AL72"/>
    <mergeCell ref="AK73:AL73"/>
    <mergeCell ref="AK74:AL74"/>
    <mergeCell ref="O70:Q70"/>
    <mergeCell ref="O71:Q71"/>
    <mergeCell ref="O72:Q72"/>
    <mergeCell ref="O73:Q73"/>
    <mergeCell ref="O74:Q74"/>
    <mergeCell ref="R70:T70"/>
    <mergeCell ref="R71:T71"/>
    <mergeCell ref="R72:T72"/>
    <mergeCell ref="R73:T73"/>
    <mergeCell ref="R74:T74"/>
    <mergeCell ref="U70:W70"/>
    <mergeCell ref="U71:W71"/>
    <mergeCell ref="U72:W72"/>
    <mergeCell ref="U73:W73"/>
    <mergeCell ref="U74:W74"/>
    <mergeCell ref="Y70:AA70"/>
    <mergeCell ref="Y71:AA71"/>
    <mergeCell ref="Y72:AA72"/>
    <mergeCell ref="Y73:AA73"/>
    <mergeCell ref="Y74:AA74"/>
    <mergeCell ref="D70:G70"/>
    <mergeCell ref="H70:I70"/>
    <mergeCell ref="J70:L70"/>
    <mergeCell ref="D71:G71"/>
    <mergeCell ref="D72:G72"/>
    <mergeCell ref="D73:G73"/>
    <mergeCell ref="D74:G74"/>
    <mergeCell ref="H71:I71"/>
    <mergeCell ref="H72:I72"/>
    <mergeCell ref="H73:I73"/>
    <mergeCell ref="H74:I74"/>
    <mergeCell ref="J71:L71"/>
    <mergeCell ref="J72:L72"/>
    <mergeCell ref="J73:L73"/>
    <mergeCell ref="J74:L74"/>
    <mergeCell ref="M70:N70"/>
    <mergeCell ref="M71:N71"/>
    <mergeCell ref="M72:N72"/>
    <mergeCell ref="M73:N73"/>
    <mergeCell ref="M74:N74"/>
    <mergeCell ref="Y25:AA25"/>
    <mergeCell ref="AB25:AD25"/>
    <mergeCell ref="AE25:AG25"/>
    <mergeCell ref="AH25:AJ25"/>
    <mergeCell ref="AK25:AL25"/>
    <mergeCell ref="AI10:AL10"/>
    <mergeCell ref="B12:AL12"/>
    <mergeCell ref="C13:AL13"/>
    <mergeCell ref="C14:AL14"/>
    <mergeCell ref="C15:AL15"/>
    <mergeCell ref="C16:AL16"/>
    <mergeCell ref="D25:G25"/>
    <mergeCell ref="H25:I25"/>
    <mergeCell ref="J25:L25"/>
    <mergeCell ref="M25:N25"/>
    <mergeCell ref="O25:Q25"/>
    <mergeCell ref="R25:T25"/>
    <mergeCell ref="U25:W25"/>
    <mergeCell ref="B1:AL1"/>
    <mergeCell ref="B3:AL3"/>
    <mergeCell ref="B5:AL5"/>
    <mergeCell ref="AI7:AL7"/>
    <mergeCell ref="B8:L8"/>
    <mergeCell ref="N8:O8"/>
    <mergeCell ref="U23:W24"/>
    <mergeCell ref="X23:X24"/>
    <mergeCell ref="C17:AL17"/>
    <mergeCell ref="C18:AL18"/>
    <mergeCell ref="C19:AL19"/>
    <mergeCell ref="C20:AL20"/>
    <mergeCell ref="C21:AL21"/>
    <mergeCell ref="C23:G24"/>
    <mergeCell ref="H23:I24"/>
    <mergeCell ref="J23:L24"/>
    <mergeCell ref="M23:Q23"/>
    <mergeCell ref="R23:T24"/>
    <mergeCell ref="AK23:AL24"/>
    <mergeCell ref="M24:N24"/>
    <mergeCell ref="O24:Q24"/>
    <mergeCell ref="Y23:AA24"/>
    <mergeCell ref="AB23:AD24"/>
    <mergeCell ref="AE23:AG24"/>
    <mergeCell ref="AH23:AJ24"/>
    <mergeCell ref="D26:G26"/>
    <mergeCell ref="H26:I26"/>
    <mergeCell ref="J26:L26"/>
    <mergeCell ref="M26:N26"/>
    <mergeCell ref="O26:Q26"/>
    <mergeCell ref="AK26:AL26"/>
    <mergeCell ref="R26:T26"/>
    <mergeCell ref="U26:W26"/>
    <mergeCell ref="Y26:AA26"/>
    <mergeCell ref="AB26:AD26"/>
    <mergeCell ref="AE26:AG26"/>
    <mergeCell ref="AH26:AJ26"/>
    <mergeCell ref="AK27:AL27"/>
    <mergeCell ref="D28:G28"/>
    <mergeCell ref="H28:I28"/>
    <mergeCell ref="J28:L28"/>
    <mergeCell ref="M28:N28"/>
    <mergeCell ref="O28:Q28"/>
    <mergeCell ref="R28:T28"/>
    <mergeCell ref="U28:W28"/>
    <mergeCell ref="Y28:AA28"/>
    <mergeCell ref="AB28:AD28"/>
    <mergeCell ref="AE28:AG28"/>
    <mergeCell ref="AH28:AJ28"/>
    <mergeCell ref="AK28:AL28"/>
    <mergeCell ref="D27:G27"/>
    <mergeCell ref="H27:I27"/>
    <mergeCell ref="J27:L27"/>
    <mergeCell ref="M27:N27"/>
    <mergeCell ref="O27:Q27"/>
    <mergeCell ref="R27:T27"/>
    <mergeCell ref="U27:W27"/>
    <mergeCell ref="Y27:AA27"/>
    <mergeCell ref="AB27:AD27"/>
    <mergeCell ref="D29:G29"/>
    <mergeCell ref="H29:I29"/>
    <mergeCell ref="J29:L29"/>
    <mergeCell ref="M29:N29"/>
    <mergeCell ref="O29:Q29"/>
    <mergeCell ref="AK29:AL29"/>
    <mergeCell ref="D30:G30"/>
    <mergeCell ref="H30:I30"/>
    <mergeCell ref="J30:L30"/>
    <mergeCell ref="M30:N30"/>
    <mergeCell ref="O30:Q30"/>
    <mergeCell ref="R30:T30"/>
    <mergeCell ref="U30:W30"/>
    <mergeCell ref="Y30:AA30"/>
    <mergeCell ref="AB30:AD30"/>
    <mergeCell ref="R29:T29"/>
    <mergeCell ref="U29:W29"/>
    <mergeCell ref="Y29:AA29"/>
    <mergeCell ref="AB29:AD29"/>
    <mergeCell ref="AE29:AG29"/>
    <mergeCell ref="AH29:AJ29"/>
    <mergeCell ref="AE30:AG30"/>
    <mergeCell ref="AH30:AJ30"/>
    <mergeCell ref="AK30:AL30"/>
    <mergeCell ref="AE27:AG27"/>
    <mergeCell ref="AH27:AJ27"/>
    <mergeCell ref="AE31:AG31"/>
    <mergeCell ref="AH31:AJ31"/>
    <mergeCell ref="AK31:AL31"/>
    <mergeCell ref="D32:G32"/>
    <mergeCell ref="H32:I32"/>
    <mergeCell ref="J32:L32"/>
    <mergeCell ref="M32:N32"/>
    <mergeCell ref="O32:Q32"/>
    <mergeCell ref="AK32:AL32"/>
    <mergeCell ref="R32:T32"/>
    <mergeCell ref="U32:W32"/>
    <mergeCell ref="Y32:AA32"/>
    <mergeCell ref="AB32:AD32"/>
    <mergeCell ref="AE32:AG32"/>
    <mergeCell ref="AH32:AJ32"/>
    <mergeCell ref="D31:G31"/>
    <mergeCell ref="H31:I31"/>
    <mergeCell ref="J31:L31"/>
    <mergeCell ref="M31:N31"/>
    <mergeCell ref="O31:Q31"/>
    <mergeCell ref="R31:T31"/>
    <mergeCell ref="U31:W31"/>
    <mergeCell ref="Y31:AA31"/>
    <mergeCell ref="AB31:AD31"/>
    <mergeCell ref="AE33:AG33"/>
    <mergeCell ref="AH33:AJ33"/>
    <mergeCell ref="AK33:AL33"/>
    <mergeCell ref="D34:G34"/>
    <mergeCell ref="H34:I34"/>
    <mergeCell ref="J34:L34"/>
    <mergeCell ref="M34:N34"/>
    <mergeCell ref="O34:Q34"/>
    <mergeCell ref="R34:T34"/>
    <mergeCell ref="U34:W34"/>
    <mergeCell ref="Y34:AA34"/>
    <mergeCell ref="AB34:AD34"/>
    <mergeCell ref="AE34:AG34"/>
    <mergeCell ref="AH34:AJ34"/>
    <mergeCell ref="AK34:AL34"/>
    <mergeCell ref="D33:G33"/>
    <mergeCell ref="H33:I33"/>
    <mergeCell ref="J33:L33"/>
    <mergeCell ref="M33:N33"/>
    <mergeCell ref="O33:Q33"/>
    <mergeCell ref="R33:T33"/>
    <mergeCell ref="U33:W33"/>
    <mergeCell ref="Y33:AA33"/>
    <mergeCell ref="AB33:AD33"/>
    <mergeCell ref="D35:G35"/>
    <mergeCell ref="H35:I35"/>
    <mergeCell ref="J35:L35"/>
    <mergeCell ref="M35:N35"/>
    <mergeCell ref="O35:Q35"/>
    <mergeCell ref="AK35:AL35"/>
    <mergeCell ref="D36:G36"/>
    <mergeCell ref="H36:I36"/>
    <mergeCell ref="J36:L36"/>
    <mergeCell ref="M36:N36"/>
    <mergeCell ref="O36:Q36"/>
    <mergeCell ref="R36:T36"/>
    <mergeCell ref="U36:W36"/>
    <mergeCell ref="Y36:AA36"/>
    <mergeCell ref="AB36:AD36"/>
    <mergeCell ref="R35:T35"/>
    <mergeCell ref="U35:W35"/>
    <mergeCell ref="Y35:AA35"/>
    <mergeCell ref="AB35:AD35"/>
    <mergeCell ref="AE35:AG35"/>
    <mergeCell ref="AH35:AJ35"/>
    <mergeCell ref="AE36:AG36"/>
    <mergeCell ref="AH36:AJ36"/>
    <mergeCell ref="AK36:AL36"/>
    <mergeCell ref="AE37:AG37"/>
    <mergeCell ref="AH37:AJ37"/>
    <mergeCell ref="AK37:AL37"/>
    <mergeCell ref="D38:G38"/>
    <mergeCell ref="H38:I38"/>
    <mergeCell ref="J38:L38"/>
    <mergeCell ref="M38:N38"/>
    <mergeCell ref="O38:Q38"/>
    <mergeCell ref="AK38:AL38"/>
    <mergeCell ref="R38:T38"/>
    <mergeCell ref="U38:W38"/>
    <mergeCell ref="Y38:AA38"/>
    <mergeCell ref="AB38:AD38"/>
    <mergeCell ref="AE38:AG38"/>
    <mergeCell ref="AH38:AJ38"/>
    <mergeCell ref="D37:G37"/>
    <mergeCell ref="H37:I37"/>
    <mergeCell ref="J37:L37"/>
    <mergeCell ref="M37:N37"/>
    <mergeCell ref="O37:Q37"/>
    <mergeCell ref="R37:T37"/>
    <mergeCell ref="U37:W37"/>
    <mergeCell ref="Y37:AA37"/>
    <mergeCell ref="AB37:AD37"/>
    <mergeCell ref="AE39:AG39"/>
    <mergeCell ref="AH39:AJ39"/>
    <mergeCell ref="AK39:AL39"/>
    <mergeCell ref="D40:G40"/>
    <mergeCell ref="H40:I40"/>
    <mergeCell ref="J40:L40"/>
    <mergeCell ref="M40:N40"/>
    <mergeCell ref="O40:Q40"/>
    <mergeCell ref="R40:T40"/>
    <mergeCell ref="U40:W40"/>
    <mergeCell ref="Y40:AA40"/>
    <mergeCell ref="AB40:AD40"/>
    <mergeCell ref="AE40:AG40"/>
    <mergeCell ref="AH40:AJ40"/>
    <mergeCell ref="AK40:AL40"/>
    <mergeCell ref="D39:G39"/>
    <mergeCell ref="H39:I39"/>
    <mergeCell ref="J39:L39"/>
    <mergeCell ref="M39:N39"/>
    <mergeCell ref="O39:Q39"/>
    <mergeCell ref="R39:T39"/>
    <mergeCell ref="U39:W39"/>
    <mergeCell ref="Y39:AA39"/>
    <mergeCell ref="AB39:AD39"/>
    <mergeCell ref="D41:G41"/>
    <mergeCell ref="H41:I41"/>
    <mergeCell ref="J41:L41"/>
    <mergeCell ref="M41:N41"/>
    <mergeCell ref="O41:Q41"/>
    <mergeCell ref="AK41:AL41"/>
    <mergeCell ref="D42:G42"/>
    <mergeCell ref="H42:I42"/>
    <mergeCell ref="J42:L42"/>
    <mergeCell ref="M42:N42"/>
    <mergeCell ref="O42:Q42"/>
    <mergeCell ref="R42:T42"/>
    <mergeCell ref="U42:W42"/>
    <mergeCell ref="Y42:AA42"/>
    <mergeCell ref="AB42:AD42"/>
    <mergeCell ref="R41:T41"/>
    <mergeCell ref="U41:W41"/>
    <mergeCell ref="Y41:AA41"/>
    <mergeCell ref="AB41:AD41"/>
    <mergeCell ref="AE41:AG41"/>
    <mergeCell ref="AH41:AJ41"/>
    <mergeCell ref="AE42:AG42"/>
    <mergeCell ref="AH42:AJ42"/>
    <mergeCell ref="AK42:AL42"/>
    <mergeCell ref="AE43:AG43"/>
    <mergeCell ref="AH43:AJ43"/>
    <mergeCell ref="AK43:AL43"/>
    <mergeCell ref="D44:G44"/>
    <mergeCell ref="H44:I44"/>
    <mergeCell ref="J44:L44"/>
    <mergeCell ref="M44:N44"/>
    <mergeCell ref="O44:Q44"/>
    <mergeCell ref="AK44:AL44"/>
    <mergeCell ref="R44:T44"/>
    <mergeCell ref="U44:W44"/>
    <mergeCell ref="Y44:AA44"/>
    <mergeCell ref="AB44:AD44"/>
    <mergeCell ref="AE44:AG44"/>
    <mergeCell ref="AH44:AJ44"/>
    <mergeCell ref="D43:G43"/>
    <mergeCell ref="H43:I43"/>
    <mergeCell ref="J43:L43"/>
    <mergeCell ref="M43:N43"/>
    <mergeCell ref="O43:Q43"/>
    <mergeCell ref="R43:T43"/>
    <mergeCell ref="U43:W43"/>
    <mergeCell ref="Y43:AA43"/>
    <mergeCell ref="AB43:AD43"/>
    <mergeCell ref="AE45:AG45"/>
    <mergeCell ref="AH45:AJ45"/>
    <mergeCell ref="AK45:AL45"/>
    <mergeCell ref="D46:G46"/>
    <mergeCell ref="H46:I46"/>
    <mergeCell ref="J46:L46"/>
    <mergeCell ref="M46:N46"/>
    <mergeCell ref="O46:Q46"/>
    <mergeCell ref="R46:T46"/>
    <mergeCell ref="U46:W46"/>
    <mergeCell ref="Y46:AA46"/>
    <mergeCell ref="AB46:AD46"/>
    <mergeCell ref="AE46:AG46"/>
    <mergeCell ref="AH46:AJ46"/>
    <mergeCell ref="AK46:AL46"/>
    <mergeCell ref="D45:G45"/>
    <mergeCell ref="H45:I45"/>
    <mergeCell ref="J45:L45"/>
    <mergeCell ref="M45:N45"/>
    <mergeCell ref="O45:Q45"/>
    <mergeCell ref="R45:T45"/>
    <mergeCell ref="U45:W45"/>
    <mergeCell ref="Y45:AA45"/>
    <mergeCell ref="AB45:AD45"/>
    <mergeCell ref="D47:G47"/>
    <mergeCell ref="H47:I47"/>
    <mergeCell ref="J47:L47"/>
    <mergeCell ref="M47:N47"/>
    <mergeCell ref="O47:Q47"/>
    <mergeCell ref="AK47:AL47"/>
    <mergeCell ref="D48:G48"/>
    <mergeCell ref="H48:I48"/>
    <mergeCell ref="J48:L48"/>
    <mergeCell ref="M48:N48"/>
    <mergeCell ref="O48:Q48"/>
    <mergeCell ref="R48:T48"/>
    <mergeCell ref="U48:W48"/>
    <mergeCell ref="Y48:AA48"/>
    <mergeCell ref="AB48:AD48"/>
    <mergeCell ref="R47:T47"/>
    <mergeCell ref="U47:W47"/>
    <mergeCell ref="Y47:AA47"/>
    <mergeCell ref="AB47:AD47"/>
    <mergeCell ref="AE47:AG47"/>
    <mergeCell ref="AH47:AJ47"/>
    <mergeCell ref="AE48:AG48"/>
    <mergeCell ref="AH48:AJ48"/>
    <mergeCell ref="AK48:AL48"/>
    <mergeCell ref="AE49:AG49"/>
    <mergeCell ref="AH49:AJ49"/>
    <mergeCell ref="AK49:AL49"/>
    <mergeCell ref="D50:G50"/>
    <mergeCell ref="H50:I50"/>
    <mergeCell ref="J50:L50"/>
    <mergeCell ref="M50:N50"/>
    <mergeCell ref="O50:Q50"/>
    <mergeCell ref="AK50:AL50"/>
    <mergeCell ref="R50:T50"/>
    <mergeCell ref="U50:W50"/>
    <mergeCell ref="Y50:AA50"/>
    <mergeCell ref="AB50:AD50"/>
    <mergeCell ref="AE50:AG50"/>
    <mergeCell ref="AH50:AJ50"/>
    <mergeCell ref="D49:G49"/>
    <mergeCell ref="H49:I49"/>
    <mergeCell ref="J49:L49"/>
    <mergeCell ref="M49:N49"/>
    <mergeCell ref="O49:Q49"/>
    <mergeCell ref="R49:T49"/>
    <mergeCell ref="U49:W49"/>
    <mergeCell ref="Y49:AA49"/>
    <mergeCell ref="AB49:AD49"/>
    <mergeCell ref="AE51:AG51"/>
    <mergeCell ref="AH51:AJ51"/>
    <mergeCell ref="AK51:AL51"/>
    <mergeCell ref="D52:G52"/>
    <mergeCell ref="H52:I52"/>
    <mergeCell ref="J52:L52"/>
    <mergeCell ref="M52:N52"/>
    <mergeCell ref="O52:Q52"/>
    <mergeCell ref="R52:T52"/>
    <mergeCell ref="U52:W52"/>
    <mergeCell ref="Y52:AA52"/>
    <mergeCell ref="AB52:AD52"/>
    <mergeCell ref="AE52:AG52"/>
    <mergeCell ref="AH52:AJ52"/>
    <mergeCell ref="AK52:AL52"/>
    <mergeCell ref="D51:G51"/>
    <mergeCell ref="H51:I51"/>
    <mergeCell ref="J51:L51"/>
    <mergeCell ref="M51:N51"/>
    <mergeCell ref="O51:Q51"/>
    <mergeCell ref="R51:T51"/>
    <mergeCell ref="U51:W51"/>
    <mergeCell ref="Y51:AA51"/>
    <mergeCell ref="AB51:AD51"/>
    <mergeCell ref="D53:G53"/>
    <mergeCell ref="H53:I53"/>
    <mergeCell ref="J53:L53"/>
    <mergeCell ref="M53:N53"/>
    <mergeCell ref="O53:Q53"/>
    <mergeCell ref="AK53:AL53"/>
    <mergeCell ref="D54:G54"/>
    <mergeCell ref="H54:I54"/>
    <mergeCell ref="J54:L54"/>
    <mergeCell ref="M54:N54"/>
    <mergeCell ref="O54:Q54"/>
    <mergeCell ref="R54:T54"/>
    <mergeCell ref="U54:W54"/>
    <mergeCell ref="Y54:AA54"/>
    <mergeCell ref="AB54:AD54"/>
    <mergeCell ref="R53:T53"/>
    <mergeCell ref="U53:W53"/>
    <mergeCell ref="Y53:AA53"/>
    <mergeCell ref="AB53:AD53"/>
    <mergeCell ref="AE53:AG53"/>
    <mergeCell ref="AH53:AJ53"/>
    <mergeCell ref="AE54:AG54"/>
    <mergeCell ref="AH54:AJ54"/>
    <mergeCell ref="AK54:AL54"/>
    <mergeCell ref="AE55:AG55"/>
    <mergeCell ref="AH55:AJ55"/>
    <mergeCell ref="AK55:AL55"/>
    <mergeCell ref="D56:G56"/>
    <mergeCell ref="H56:I56"/>
    <mergeCell ref="J56:L56"/>
    <mergeCell ref="M56:N56"/>
    <mergeCell ref="O56:Q56"/>
    <mergeCell ref="AK56:AL56"/>
    <mergeCell ref="R56:T56"/>
    <mergeCell ref="U56:W56"/>
    <mergeCell ref="Y56:AA56"/>
    <mergeCell ref="AB56:AD56"/>
    <mergeCell ref="AE56:AG56"/>
    <mergeCell ref="AH56:AJ56"/>
    <mergeCell ref="D55:G55"/>
    <mergeCell ref="H55:I55"/>
    <mergeCell ref="J55:L55"/>
    <mergeCell ref="M55:N55"/>
    <mergeCell ref="O55:Q55"/>
    <mergeCell ref="R55:T55"/>
    <mergeCell ref="U55:W55"/>
    <mergeCell ref="Y55:AA55"/>
    <mergeCell ref="AB55:AD55"/>
    <mergeCell ref="AE57:AG57"/>
    <mergeCell ref="AH57:AJ57"/>
    <mergeCell ref="AK57:AL57"/>
    <mergeCell ref="D58:G58"/>
    <mergeCell ref="H58:I58"/>
    <mergeCell ref="J58:L58"/>
    <mergeCell ref="M58:N58"/>
    <mergeCell ref="O58:Q58"/>
    <mergeCell ref="R58:T58"/>
    <mergeCell ref="U58:W58"/>
    <mergeCell ref="Y58:AA58"/>
    <mergeCell ref="AB58:AD58"/>
    <mergeCell ref="AE58:AG58"/>
    <mergeCell ref="AH58:AJ58"/>
    <mergeCell ref="AK58:AL58"/>
    <mergeCell ref="D57:G57"/>
    <mergeCell ref="H57:I57"/>
    <mergeCell ref="J57:L57"/>
    <mergeCell ref="M57:N57"/>
    <mergeCell ref="O57:Q57"/>
    <mergeCell ref="R57:T57"/>
    <mergeCell ref="U57:W57"/>
    <mergeCell ref="Y57:AA57"/>
    <mergeCell ref="AB57:AD57"/>
    <mergeCell ref="D59:G59"/>
    <mergeCell ref="H59:I59"/>
    <mergeCell ref="J59:L59"/>
    <mergeCell ref="M59:N59"/>
    <mergeCell ref="O59:Q59"/>
    <mergeCell ref="AK59:AL59"/>
    <mergeCell ref="D60:G60"/>
    <mergeCell ref="H60:I60"/>
    <mergeCell ref="J60:L60"/>
    <mergeCell ref="M60:N60"/>
    <mergeCell ref="O60:Q60"/>
    <mergeCell ref="R60:T60"/>
    <mergeCell ref="U60:W60"/>
    <mergeCell ref="Y60:AA60"/>
    <mergeCell ref="AB60:AD60"/>
    <mergeCell ref="R59:T59"/>
    <mergeCell ref="U59:W59"/>
    <mergeCell ref="Y59:AA59"/>
    <mergeCell ref="AB59:AD59"/>
    <mergeCell ref="AE59:AG59"/>
    <mergeCell ref="AH59:AJ59"/>
    <mergeCell ref="AE60:AG60"/>
    <mergeCell ref="AH60:AJ60"/>
    <mergeCell ref="AK60:AL60"/>
    <mergeCell ref="AE61:AG61"/>
    <mergeCell ref="AH61:AJ61"/>
    <mergeCell ref="AK61:AL61"/>
    <mergeCell ref="D62:G62"/>
    <mergeCell ref="H62:I62"/>
    <mergeCell ref="J62:L62"/>
    <mergeCell ref="M62:N62"/>
    <mergeCell ref="O62:Q62"/>
    <mergeCell ref="AK62:AL62"/>
    <mergeCell ref="R62:T62"/>
    <mergeCell ref="U62:W62"/>
    <mergeCell ref="Y62:AA62"/>
    <mergeCell ref="AB62:AD62"/>
    <mergeCell ref="AE62:AG62"/>
    <mergeCell ref="AH62:AJ62"/>
    <mergeCell ref="D61:G61"/>
    <mergeCell ref="H61:I61"/>
    <mergeCell ref="J61:L61"/>
    <mergeCell ref="M61:N61"/>
    <mergeCell ref="O61:Q61"/>
    <mergeCell ref="R61:T61"/>
    <mergeCell ref="U61:W61"/>
    <mergeCell ref="Y61:AA61"/>
    <mergeCell ref="AB61:AD61"/>
    <mergeCell ref="AE63:AG63"/>
    <mergeCell ref="AH63:AJ63"/>
    <mergeCell ref="AK63:AL63"/>
    <mergeCell ref="D64:G64"/>
    <mergeCell ref="H64:I64"/>
    <mergeCell ref="J64:L64"/>
    <mergeCell ref="M64:N64"/>
    <mergeCell ref="O64:Q64"/>
    <mergeCell ref="R64:T64"/>
    <mergeCell ref="U64:W64"/>
    <mergeCell ref="Y64:AA64"/>
    <mergeCell ref="AB64:AD64"/>
    <mergeCell ref="AE64:AG64"/>
    <mergeCell ref="AH64:AJ64"/>
    <mergeCell ref="AK64:AL64"/>
    <mergeCell ref="D63:G63"/>
    <mergeCell ref="H63:I63"/>
    <mergeCell ref="J63:L63"/>
    <mergeCell ref="M63:N63"/>
    <mergeCell ref="O63:Q63"/>
    <mergeCell ref="R63:T63"/>
    <mergeCell ref="U63:W63"/>
    <mergeCell ref="Y63:AA63"/>
    <mergeCell ref="AB63:AD63"/>
    <mergeCell ref="M67:N67"/>
    <mergeCell ref="O67:Q67"/>
    <mergeCell ref="R67:T67"/>
    <mergeCell ref="U67:W67"/>
    <mergeCell ref="Y67:AA67"/>
    <mergeCell ref="AB67:AD67"/>
    <mergeCell ref="D65:G65"/>
    <mergeCell ref="H65:I65"/>
    <mergeCell ref="J65:L65"/>
    <mergeCell ref="M65:N65"/>
    <mergeCell ref="O65:Q65"/>
    <mergeCell ref="AK65:AL65"/>
    <mergeCell ref="D66:G66"/>
    <mergeCell ref="H66:I66"/>
    <mergeCell ref="J66:L66"/>
    <mergeCell ref="M66:N66"/>
    <mergeCell ref="O66:Q66"/>
    <mergeCell ref="R66:T66"/>
    <mergeCell ref="U66:W66"/>
    <mergeCell ref="Y66:AA66"/>
    <mergeCell ref="AB66:AD66"/>
    <mergeCell ref="R65:T65"/>
    <mergeCell ref="U65:W65"/>
    <mergeCell ref="Y65:AA65"/>
    <mergeCell ref="AB65:AD65"/>
    <mergeCell ref="AE65:AG65"/>
    <mergeCell ref="AH65:AJ65"/>
    <mergeCell ref="AE66:AG66"/>
    <mergeCell ref="AH66:AJ66"/>
    <mergeCell ref="AK66:AL66"/>
    <mergeCell ref="C77:AL77"/>
    <mergeCell ref="C76:AL76"/>
    <mergeCell ref="AE69:AG69"/>
    <mergeCell ref="AH69:AJ69"/>
    <mergeCell ref="AK69:AL69"/>
    <mergeCell ref="D69:G69"/>
    <mergeCell ref="H69:I69"/>
    <mergeCell ref="J69:L69"/>
    <mergeCell ref="M69:N69"/>
    <mergeCell ref="O69:Q69"/>
    <mergeCell ref="R69:T69"/>
    <mergeCell ref="U69:W69"/>
    <mergeCell ref="Y69:AA69"/>
    <mergeCell ref="AB69:AD69"/>
    <mergeCell ref="AE67:AG67"/>
    <mergeCell ref="AH67:AJ67"/>
    <mergeCell ref="AK67:AL67"/>
    <mergeCell ref="D68:G68"/>
    <mergeCell ref="H68:I68"/>
    <mergeCell ref="J68:L68"/>
    <mergeCell ref="M68:N68"/>
    <mergeCell ref="O68:Q68"/>
    <mergeCell ref="AK68:AL68"/>
    <mergeCell ref="R68:T68"/>
    <mergeCell ref="U68:W68"/>
    <mergeCell ref="Y68:AA68"/>
    <mergeCell ref="AB68:AD68"/>
    <mergeCell ref="AE68:AG68"/>
    <mergeCell ref="AH68:AJ68"/>
    <mergeCell ref="D67:G67"/>
    <mergeCell ref="H67:I67"/>
    <mergeCell ref="J67:L67"/>
    <mergeCell ref="AP37:AQ37"/>
    <mergeCell ref="AP38:AQ38"/>
    <mergeCell ref="AP39:AQ39"/>
    <mergeCell ref="AW12:AX12"/>
    <mergeCell ref="AW13:AX13"/>
    <mergeCell ref="AP24:AQ24"/>
    <mergeCell ref="AP25:AQ25"/>
    <mergeCell ref="AP26:AQ26"/>
    <mergeCell ref="AP27:AQ27"/>
    <mergeCell ref="AP28:AQ28"/>
    <mergeCell ref="AP29:AQ29"/>
    <mergeCell ref="AP30:AQ30"/>
    <mergeCell ref="BK21:BL21"/>
    <mergeCell ref="BK22:BL22"/>
    <mergeCell ref="BK23:BL23"/>
    <mergeCell ref="BK24:BL24"/>
    <mergeCell ref="AP12:AQ12"/>
    <mergeCell ref="AR12:AS12"/>
    <mergeCell ref="AT12:AU12"/>
    <mergeCell ref="AP13:AQ13"/>
    <mergeCell ref="AR13:AS13"/>
    <mergeCell ref="AT13:AU13"/>
    <mergeCell ref="AS24:AT24"/>
    <mergeCell ref="AU24:AV24"/>
    <mergeCell ref="AS25:AT25"/>
    <mergeCell ref="AU25:AV25"/>
    <mergeCell ref="AS26:AT26"/>
    <mergeCell ref="AU26:AV26"/>
    <mergeCell ref="AS27:AT27"/>
    <mergeCell ref="AU27:AV27"/>
    <mergeCell ref="AS28:AT28"/>
    <mergeCell ref="AU28:AV28"/>
    <mergeCell ref="AP69:AQ69"/>
    <mergeCell ref="AP58:AQ58"/>
    <mergeCell ref="AP59:AQ59"/>
    <mergeCell ref="AP60:AQ60"/>
    <mergeCell ref="AP61:AQ61"/>
    <mergeCell ref="AP62:AQ62"/>
    <mergeCell ref="AP63:AQ63"/>
    <mergeCell ref="AP64:AQ64"/>
    <mergeCell ref="AP65:AQ65"/>
    <mergeCell ref="AP66:AQ66"/>
    <mergeCell ref="AP49:AQ49"/>
    <mergeCell ref="AP50:AQ50"/>
    <mergeCell ref="AP51:AQ51"/>
    <mergeCell ref="AP52:AQ52"/>
    <mergeCell ref="AP53:AQ53"/>
    <mergeCell ref="AP54:AQ54"/>
    <mergeCell ref="AP55:AQ55"/>
    <mergeCell ref="AP56:AQ56"/>
    <mergeCell ref="AP57:AQ57"/>
    <mergeCell ref="BN23:BQ23"/>
    <mergeCell ref="BN24:BO24"/>
    <mergeCell ref="BP24:BQ24"/>
    <mergeCell ref="BN25:BO25"/>
    <mergeCell ref="BP25:BQ25"/>
    <mergeCell ref="BN26:BO26"/>
    <mergeCell ref="BP26:BQ26"/>
    <mergeCell ref="BN27:BO27"/>
    <mergeCell ref="BP27:BQ27"/>
    <mergeCell ref="BN28:BO28"/>
    <mergeCell ref="BP28:BQ28"/>
    <mergeCell ref="BN29:BO29"/>
    <mergeCell ref="BP29:BQ29"/>
    <mergeCell ref="BN30:BO30"/>
    <mergeCell ref="BP30:BQ30"/>
    <mergeCell ref="AP67:AQ67"/>
    <mergeCell ref="AP68:AQ68"/>
    <mergeCell ref="AP40:AQ40"/>
    <mergeCell ref="AP41:AQ41"/>
    <mergeCell ref="AP42:AQ42"/>
    <mergeCell ref="AP43:AQ43"/>
    <mergeCell ref="AP44:AQ44"/>
    <mergeCell ref="AP45:AQ45"/>
    <mergeCell ref="AP46:AQ46"/>
    <mergeCell ref="AP47:AQ47"/>
    <mergeCell ref="AP48:AQ48"/>
    <mergeCell ref="AP31:AQ31"/>
    <mergeCell ref="AP32:AQ32"/>
    <mergeCell ref="AP33:AQ33"/>
    <mergeCell ref="AP34:AQ34"/>
    <mergeCell ref="AP35:AQ35"/>
    <mergeCell ref="AP36:AQ36"/>
    <mergeCell ref="BN37:BO37"/>
    <mergeCell ref="BP37:BQ37"/>
    <mergeCell ref="BN38:BO38"/>
    <mergeCell ref="BP38:BQ38"/>
    <mergeCell ref="BN39:BO39"/>
    <mergeCell ref="BP39:BQ39"/>
    <mergeCell ref="BN34:BO34"/>
    <mergeCell ref="BP34:BQ34"/>
    <mergeCell ref="BN35:BO35"/>
    <mergeCell ref="BP35:BQ35"/>
    <mergeCell ref="BN36:BO36"/>
    <mergeCell ref="BP36:BQ36"/>
    <mergeCell ref="BN31:BO31"/>
    <mergeCell ref="BP31:BQ31"/>
    <mergeCell ref="BN32:BO32"/>
    <mergeCell ref="BP32:BQ32"/>
    <mergeCell ref="BN33:BO33"/>
    <mergeCell ref="BP33:BQ33"/>
    <mergeCell ref="BN46:BO46"/>
    <mergeCell ref="BP46:BQ46"/>
    <mergeCell ref="BN47:BO47"/>
    <mergeCell ref="BP47:BQ47"/>
    <mergeCell ref="BN48:BO48"/>
    <mergeCell ref="BP48:BQ48"/>
    <mergeCell ref="BN43:BO43"/>
    <mergeCell ref="BP43:BQ43"/>
    <mergeCell ref="BN44:BO44"/>
    <mergeCell ref="BP44:BQ44"/>
    <mergeCell ref="BN45:BO45"/>
    <mergeCell ref="BP45:BQ45"/>
    <mergeCell ref="BN40:BO40"/>
    <mergeCell ref="BP40:BQ40"/>
    <mergeCell ref="BN41:BO41"/>
    <mergeCell ref="BP41:BQ41"/>
    <mergeCell ref="BN42:BO42"/>
    <mergeCell ref="BP42:BQ42"/>
    <mergeCell ref="BN58:BO58"/>
    <mergeCell ref="BP60:BQ60"/>
    <mergeCell ref="BN55:BO55"/>
    <mergeCell ref="BP55:BQ55"/>
    <mergeCell ref="BN56:BO56"/>
    <mergeCell ref="BP56:BQ56"/>
    <mergeCell ref="BN57:BO57"/>
    <mergeCell ref="BP57:BQ57"/>
    <mergeCell ref="BN52:BO52"/>
    <mergeCell ref="BP52:BQ52"/>
    <mergeCell ref="BN53:BO53"/>
    <mergeCell ref="BP53:BQ53"/>
    <mergeCell ref="BN54:BO54"/>
    <mergeCell ref="BP54:BQ54"/>
    <mergeCell ref="BN49:BO49"/>
    <mergeCell ref="BP49:BQ49"/>
    <mergeCell ref="BN50:BO50"/>
    <mergeCell ref="BP50:BQ50"/>
    <mergeCell ref="BN51:BO51"/>
    <mergeCell ref="BP51:BQ51"/>
    <mergeCell ref="BN67:BO67"/>
    <mergeCell ref="BP67:BQ67"/>
    <mergeCell ref="BN68:BO68"/>
    <mergeCell ref="BP68:BQ68"/>
    <mergeCell ref="BN69:BO69"/>
    <mergeCell ref="BP69:BQ69"/>
    <mergeCell ref="BN64:BO64"/>
    <mergeCell ref="BP64:BQ64"/>
    <mergeCell ref="BN65:BO65"/>
    <mergeCell ref="BP65:BQ65"/>
    <mergeCell ref="BN66:BO66"/>
    <mergeCell ref="BP66:BQ66"/>
    <mergeCell ref="BN61:BO61"/>
    <mergeCell ref="BP61:BQ61"/>
    <mergeCell ref="BN62:BO62"/>
    <mergeCell ref="BP62:BQ62"/>
    <mergeCell ref="BN63:BO63"/>
    <mergeCell ref="BP63:BQ63"/>
    <mergeCell ref="BS34:BT34"/>
    <mergeCell ref="BU34:BV34"/>
    <mergeCell ref="BS35:BT35"/>
    <mergeCell ref="BU35:BV35"/>
    <mergeCell ref="BS36:BT36"/>
    <mergeCell ref="BU36:BV36"/>
    <mergeCell ref="BS37:BT37"/>
    <mergeCell ref="BU37:BV37"/>
    <mergeCell ref="BS38:BT38"/>
    <mergeCell ref="BU38:BV38"/>
    <mergeCell ref="BS23:BV23"/>
    <mergeCell ref="BS24:BT24"/>
    <mergeCell ref="BU24:BV24"/>
    <mergeCell ref="BS25:BT25"/>
    <mergeCell ref="BU25:BV25"/>
    <mergeCell ref="BS26:BT26"/>
    <mergeCell ref="BU26:BV26"/>
    <mergeCell ref="BS27:BT27"/>
    <mergeCell ref="BU27:BV27"/>
    <mergeCell ref="BS28:BT28"/>
    <mergeCell ref="BU28:BV28"/>
    <mergeCell ref="BS29:BT29"/>
    <mergeCell ref="BU29:BV29"/>
    <mergeCell ref="BS30:BT30"/>
    <mergeCell ref="BU30:BV30"/>
    <mergeCell ref="BS31:BT31"/>
    <mergeCell ref="BU31:BV31"/>
    <mergeCell ref="BS32:BT32"/>
    <mergeCell ref="BU32:BV32"/>
    <mergeCell ref="BS33:BT33"/>
    <mergeCell ref="BU33:BV33"/>
    <mergeCell ref="BS44:BT44"/>
    <mergeCell ref="BU44:BV44"/>
    <mergeCell ref="BS45:BT45"/>
    <mergeCell ref="BU45:BV45"/>
    <mergeCell ref="BS46:BT46"/>
    <mergeCell ref="BU46:BV46"/>
    <mergeCell ref="BS47:BT47"/>
    <mergeCell ref="BU47:BV47"/>
    <mergeCell ref="BS48:BT48"/>
    <mergeCell ref="BU48:BV48"/>
    <mergeCell ref="BS39:BT39"/>
    <mergeCell ref="BU39:BV39"/>
    <mergeCell ref="BS40:BT40"/>
    <mergeCell ref="BU40:BV40"/>
    <mergeCell ref="BS41:BT41"/>
    <mergeCell ref="BU41:BV41"/>
    <mergeCell ref="BS42:BT42"/>
    <mergeCell ref="BU42:BV42"/>
    <mergeCell ref="BS43:BT43"/>
    <mergeCell ref="BU43:BV43"/>
    <mergeCell ref="BS61:BT61"/>
    <mergeCell ref="BU61:BV61"/>
    <mergeCell ref="BS62:BT62"/>
    <mergeCell ref="BU62:BV62"/>
    <mergeCell ref="BS63:BT63"/>
    <mergeCell ref="BU63:BV63"/>
    <mergeCell ref="BS54:BT54"/>
    <mergeCell ref="BU54:BV54"/>
    <mergeCell ref="BS55:BT55"/>
    <mergeCell ref="BU55:BV55"/>
    <mergeCell ref="BS56:BT56"/>
    <mergeCell ref="BU56:BV56"/>
    <mergeCell ref="BS57:BT57"/>
    <mergeCell ref="BU57:BV57"/>
    <mergeCell ref="BS49:BT49"/>
    <mergeCell ref="BU49:BV49"/>
    <mergeCell ref="BS50:BT50"/>
    <mergeCell ref="BU50:BV50"/>
    <mergeCell ref="BS51:BT51"/>
    <mergeCell ref="BU51:BV51"/>
    <mergeCell ref="BS52:BT52"/>
    <mergeCell ref="BU52:BV52"/>
    <mergeCell ref="BS53:BT53"/>
    <mergeCell ref="BU53:BV53"/>
    <mergeCell ref="CA39:CB39"/>
    <mergeCell ref="CA40:CB40"/>
    <mergeCell ref="CA41:CB41"/>
    <mergeCell ref="CA42:CB42"/>
    <mergeCell ref="CA43:CB43"/>
    <mergeCell ref="CA44:CB44"/>
    <mergeCell ref="CA45:CB45"/>
    <mergeCell ref="CA46:CB46"/>
    <mergeCell ref="CA47:CB47"/>
    <mergeCell ref="BX24:BY24"/>
    <mergeCell ref="BX25:BY25"/>
    <mergeCell ref="CA20:CB20"/>
    <mergeCell ref="CA21:CB21"/>
    <mergeCell ref="CA22:CB22"/>
    <mergeCell ref="CA23:CB23"/>
    <mergeCell ref="CA24:CB24"/>
    <mergeCell ref="CA25:CB25"/>
    <mergeCell ref="CA26:CB26"/>
    <mergeCell ref="CA27:CB27"/>
    <mergeCell ref="CA28:CB28"/>
    <mergeCell ref="CA29:CB29"/>
    <mergeCell ref="CA30:CB30"/>
    <mergeCell ref="CA31:CB31"/>
    <mergeCell ref="CA32:CB32"/>
    <mergeCell ref="CA33:CB33"/>
    <mergeCell ref="CA34:CB34"/>
    <mergeCell ref="CA35:CB35"/>
    <mergeCell ref="CA36:CB36"/>
    <mergeCell ref="CA37:CB37"/>
    <mergeCell ref="CA38:CB38"/>
    <mergeCell ref="BU69:BV69"/>
    <mergeCell ref="BU75:BV75"/>
    <mergeCell ref="BS58:BT58"/>
    <mergeCell ref="BU58:BV58"/>
    <mergeCell ref="BP75:BQ75"/>
    <mergeCell ref="BP58:BQ58"/>
    <mergeCell ref="BN59:BO59"/>
    <mergeCell ref="BP59:BQ59"/>
    <mergeCell ref="BN60:BO60"/>
    <mergeCell ref="CA48:CB48"/>
    <mergeCell ref="CA49:CB49"/>
    <mergeCell ref="CA50:CB50"/>
    <mergeCell ref="CA51:CB51"/>
    <mergeCell ref="CA52:CB52"/>
    <mergeCell ref="CA53:CB53"/>
    <mergeCell ref="CA54:CB54"/>
    <mergeCell ref="CA55:CB55"/>
    <mergeCell ref="CA56:CB56"/>
    <mergeCell ref="BS64:BT64"/>
    <mergeCell ref="BU64:BV64"/>
    <mergeCell ref="BS65:BT65"/>
    <mergeCell ref="BU65:BV65"/>
    <mergeCell ref="BS66:BT66"/>
    <mergeCell ref="BU66:BV66"/>
    <mergeCell ref="BS67:BT67"/>
    <mergeCell ref="BU67:BV67"/>
    <mergeCell ref="BS68:BT68"/>
    <mergeCell ref="BU68:BV68"/>
    <mergeCell ref="BS59:BT59"/>
    <mergeCell ref="BU59:BV59"/>
    <mergeCell ref="BS60:BT60"/>
    <mergeCell ref="BU60:BV60"/>
    <mergeCell ref="CD25:CE25"/>
    <mergeCell ref="CF25:CG25"/>
    <mergeCell ref="CH25:CI25"/>
    <mergeCell ref="CF27:CG27"/>
    <mergeCell ref="CH27:CI27"/>
    <mergeCell ref="CD22:CI22"/>
    <mergeCell ref="CD23:CE23"/>
    <mergeCell ref="CF23:CG23"/>
    <mergeCell ref="CH23:CI23"/>
    <mergeCell ref="CD24:CE24"/>
    <mergeCell ref="CF24:CG24"/>
    <mergeCell ref="CH24:CI24"/>
    <mergeCell ref="B81:AL81"/>
    <mergeCell ref="CA66:CB66"/>
    <mergeCell ref="CA67:CB67"/>
    <mergeCell ref="CA68:CB68"/>
    <mergeCell ref="CA69:CB69"/>
    <mergeCell ref="CA75:CB75"/>
    <mergeCell ref="B78:AL78"/>
    <mergeCell ref="B79:AL79"/>
    <mergeCell ref="B80:AL80"/>
    <mergeCell ref="CA57:CB57"/>
    <mergeCell ref="CA58:CB58"/>
    <mergeCell ref="CA59:CB59"/>
    <mergeCell ref="CA60:CB60"/>
    <mergeCell ref="CA61:CB61"/>
    <mergeCell ref="CA62:CB62"/>
    <mergeCell ref="CA63:CB63"/>
    <mergeCell ref="CA64:CB64"/>
    <mergeCell ref="CA65:CB65"/>
    <mergeCell ref="BS69:BT69"/>
    <mergeCell ref="AS23:AV23"/>
    <mergeCell ref="AS29:AT29"/>
    <mergeCell ref="AU29:AV29"/>
    <mergeCell ref="AS30:AT30"/>
    <mergeCell ref="AU30:AV30"/>
    <mergeCell ref="AS31:AT31"/>
    <mergeCell ref="AU31:AV31"/>
    <mergeCell ref="AS32:AT32"/>
    <mergeCell ref="AU32:AV32"/>
    <mergeCell ref="AS33:AT33"/>
    <mergeCell ref="AU33:AV33"/>
    <mergeCell ref="AS34:AT34"/>
    <mergeCell ref="AU34:AV34"/>
    <mergeCell ref="AS35:AT35"/>
    <mergeCell ref="AU35:AV35"/>
    <mergeCell ref="AS36:AT36"/>
    <mergeCell ref="AU36:AV36"/>
    <mergeCell ref="AS37:AT37"/>
    <mergeCell ref="AU37:AV37"/>
    <mergeCell ref="AS38:AT38"/>
    <mergeCell ref="AU38:AV38"/>
    <mergeCell ref="AS39:AT39"/>
    <mergeCell ref="AU39:AV39"/>
    <mergeCell ref="AS40:AT40"/>
    <mergeCell ref="AU40:AV40"/>
    <mergeCell ref="AS41:AT41"/>
    <mergeCell ref="AU41:AV41"/>
    <mergeCell ref="AS42:AT42"/>
    <mergeCell ref="AU42:AV42"/>
    <mergeCell ref="AS43:AT43"/>
    <mergeCell ref="AU43:AV43"/>
    <mergeCell ref="AS44:AT44"/>
    <mergeCell ref="AU44:AV44"/>
    <mergeCell ref="AS45:AT45"/>
    <mergeCell ref="AU45:AV45"/>
    <mergeCell ref="AS46:AT46"/>
    <mergeCell ref="AU46:AV46"/>
    <mergeCell ref="AS47:AT47"/>
    <mergeCell ref="AU47:AV47"/>
    <mergeCell ref="AS48:AT48"/>
    <mergeCell ref="AU48:AV48"/>
    <mergeCell ref="AS49:AT49"/>
    <mergeCell ref="AU49:AV49"/>
    <mergeCell ref="AS50:AT50"/>
    <mergeCell ref="AU50:AV50"/>
    <mergeCell ref="AS51:AT51"/>
    <mergeCell ref="AU51:AV51"/>
    <mergeCell ref="AS52:AT52"/>
    <mergeCell ref="AU52:AV52"/>
    <mergeCell ref="AS53:AT53"/>
    <mergeCell ref="AU53:AV53"/>
    <mergeCell ref="AS54:AT54"/>
    <mergeCell ref="AU54:AV54"/>
    <mergeCell ref="AS55:AT55"/>
    <mergeCell ref="AU55:AV55"/>
    <mergeCell ref="AS56:AT56"/>
    <mergeCell ref="AU56:AV56"/>
    <mergeCell ref="AS57:AT57"/>
    <mergeCell ref="AU57:AV57"/>
    <mergeCell ref="AS58:AT58"/>
    <mergeCell ref="AU58:AV58"/>
    <mergeCell ref="AS59:AT59"/>
    <mergeCell ref="AU59:AV59"/>
    <mergeCell ref="AS60:AT60"/>
    <mergeCell ref="AU60:AV60"/>
    <mergeCell ref="AS61:AT61"/>
    <mergeCell ref="AU61:AV61"/>
    <mergeCell ref="AS62:AT62"/>
    <mergeCell ref="AU62:AV62"/>
    <mergeCell ref="AS63:AT63"/>
    <mergeCell ref="AU63:AV63"/>
    <mergeCell ref="AS64:AT64"/>
    <mergeCell ref="AU64:AV64"/>
    <mergeCell ref="AS65:AT65"/>
    <mergeCell ref="AU65:AV65"/>
    <mergeCell ref="AS66:AT66"/>
    <mergeCell ref="AU66:AV66"/>
    <mergeCell ref="AS67:AT67"/>
    <mergeCell ref="AU67:AV67"/>
    <mergeCell ref="AS68:AT68"/>
    <mergeCell ref="AU68:AV68"/>
    <mergeCell ref="AS69:AT69"/>
    <mergeCell ref="AU69:AV69"/>
    <mergeCell ref="AS70:AT70"/>
    <mergeCell ref="AU70:AV70"/>
    <mergeCell ref="AS71:AT71"/>
    <mergeCell ref="AU71:AV71"/>
    <mergeCell ref="AS72:AT72"/>
    <mergeCell ref="AU72:AV72"/>
    <mergeCell ref="AS73:AT73"/>
    <mergeCell ref="AU73:AV73"/>
    <mergeCell ref="AX23:BI23"/>
    <mergeCell ref="AX24:AY24"/>
    <mergeCell ref="AZ24:BA24"/>
    <mergeCell ref="BB24:BC24"/>
    <mergeCell ref="BD24:BE24"/>
    <mergeCell ref="BF24:BG24"/>
    <mergeCell ref="BH24:BI24"/>
    <mergeCell ref="AX25:AY25"/>
    <mergeCell ref="AZ25:BA25"/>
    <mergeCell ref="BB25:BC25"/>
    <mergeCell ref="BD25:BE25"/>
    <mergeCell ref="BF25:BG25"/>
    <mergeCell ref="BH25:BI25"/>
    <mergeCell ref="AX26:AY26"/>
    <mergeCell ref="AZ26:BA26"/>
    <mergeCell ref="BB26:BC26"/>
    <mergeCell ref="BD26:BE26"/>
    <mergeCell ref="BF26:BG26"/>
    <mergeCell ref="BH26:BI26"/>
    <mergeCell ref="AX27:AY27"/>
    <mergeCell ref="AZ27:BA27"/>
    <mergeCell ref="BB27:BC27"/>
    <mergeCell ref="BD27:BE27"/>
    <mergeCell ref="BF27:BG27"/>
    <mergeCell ref="BH27:BI27"/>
    <mergeCell ref="AX28:AY28"/>
    <mergeCell ref="AZ28:BA28"/>
    <mergeCell ref="BB28:BC28"/>
    <mergeCell ref="BD28:BE28"/>
    <mergeCell ref="BF28:BG28"/>
    <mergeCell ref="BH28:BI28"/>
    <mergeCell ref="AX29:AY29"/>
    <mergeCell ref="AZ29:BA29"/>
    <mergeCell ref="BB29:BC29"/>
    <mergeCell ref="BD29:BE29"/>
    <mergeCell ref="BF29:BG29"/>
    <mergeCell ref="BH29:BI29"/>
    <mergeCell ref="AX30:AY30"/>
    <mergeCell ref="AZ30:BA30"/>
    <mergeCell ref="BB30:BC30"/>
    <mergeCell ref="BD30:BE30"/>
    <mergeCell ref="BF30:BG30"/>
    <mergeCell ref="BH30:BI30"/>
    <mergeCell ref="AX31:AY31"/>
    <mergeCell ref="AZ31:BA31"/>
    <mergeCell ref="BB31:BC31"/>
    <mergeCell ref="BD31:BE31"/>
    <mergeCell ref="BF31:BG31"/>
    <mergeCell ref="BH31:BI31"/>
    <mergeCell ref="AX32:AY32"/>
    <mergeCell ref="AZ32:BA32"/>
    <mergeCell ref="BB32:BC32"/>
    <mergeCell ref="BD32:BE32"/>
    <mergeCell ref="BF32:BG32"/>
    <mergeCell ref="BH32:BI32"/>
    <mergeCell ref="AX33:AY33"/>
    <mergeCell ref="AZ33:BA33"/>
    <mergeCell ref="BB33:BC33"/>
    <mergeCell ref="BD33:BE33"/>
    <mergeCell ref="BF33:BG33"/>
    <mergeCell ref="BH33:BI33"/>
    <mergeCell ref="AX34:AY34"/>
    <mergeCell ref="AZ34:BA34"/>
    <mergeCell ref="BB34:BC34"/>
    <mergeCell ref="BD34:BE34"/>
    <mergeCell ref="BF34:BG34"/>
    <mergeCell ref="BH34:BI34"/>
    <mergeCell ref="AX35:AY35"/>
    <mergeCell ref="AZ35:BA35"/>
    <mergeCell ref="BB35:BC35"/>
    <mergeCell ref="BD35:BE35"/>
    <mergeCell ref="BF35:BG35"/>
    <mergeCell ref="BH35:BI35"/>
    <mergeCell ref="AX36:AY36"/>
    <mergeCell ref="AZ36:BA36"/>
    <mergeCell ref="BB36:BC36"/>
    <mergeCell ref="BD36:BE36"/>
    <mergeCell ref="BF36:BG36"/>
    <mergeCell ref="BH36:BI36"/>
    <mergeCell ref="AX37:AY37"/>
    <mergeCell ref="AZ37:BA37"/>
    <mergeCell ref="BB37:BC37"/>
    <mergeCell ref="BD37:BE37"/>
    <mergeCell ref="BF37:BG37"/>
    <mergeCell ref="BH37:BI37"/>
    <mergeCell ref="AX38:AY38"/>
    <mergeCell ref="AZ38:BA38"/>
    <mergeCell ref="BB38:BC38"/>
    <mergeCell ref="BD38:BE38"/>
    <mergeCell ref="BF38:BG38"/>
    <mergeCell ref="BH38:BI38"/>
    <mergeCell ref="AX39:AY39"/>
    <mergeCell ref="AZ39:BA39"/>
    <mergeCell ref="BB39:BC39"/>
    <mergeCell ref="BD39:BE39"/>
    <mergeCell ref="BF39:BG39"/>
    <mergeCell ref="BH39:BI39"/>
    <mergeCell ref="AX40:AY40"/>
    <mergeCell ref="AZ40:BA40"/>
    <mergeCell ref="BB40:BC40"/>
    <mergeCell ref="BD40:BE40"/>
    <mergeCell ref="BF40:BG40"/>
    <mergeCell ref="BH40:BI40"/>
    <mergeCell ref="AX41:AY41"/>
    <mergeCell ref="AZ41:BA41"/>
    <mergeCell ref="BB41:BC41"/>
    <mergeCell ref="BD41:BE41"/>
    <mergeCell ref="BF41:BG41"/>
    <mergeCell ref="BH41:BI41"/>
    <mergeCell ref="AX42:AY42"/>
    <mergeCell ref="AZ42:BA42"/>
    <mergeCell ref="BB42:BC42"/>
    <mergeCell ref="BD42:BE42"/>
    <mergeCell ref="BF42:BG42"/>
    <mergeCell ref="BH42:BI42"/>
    <mergeCell ref="AX43:AY43"/>
    <mergeCell ref="AZ43:BA43"/>
    <mergeCell ref="BB43:BC43"/>
    <mergeCell ref="BD43:BE43"/>
    <mergeCell ref="BF43:BG43"/>
    <mergeCell ref="BH43:BI43"/>
    <mergeCell ref="AX44:AY44"/>
    <mergeCell ref="AZ44:BA44"/>
    <mergeCell ref="BB44:BC44"/>
    <mergeCell ref="BD44:BE44"/>
    <mergeCell ref="BF44:BG44"/>
    <mergeCell ref="BH44:BI44"/>
    <mergeCell ref="AX45:AY45"/>
    <mergeCell ref="AZ45:BA45"/>
    <mergeCell ref="BB45:BC45"/>
    <mergeCell ref="BD45:BE45"/>
    <mergeCell ref="BF45:BG45"/>
    <mergeCell ref="BH45:BI45"/>
    <mergeCell ref="AX46:AY46"/>
    <mergeCell ref="AZ46:BA46"/>
    <mergeCell ref="BB46:BC46"/>
    <mergeCell ref="BD46:BE46"/>
    <mergeCell ref="BF46:BG46"/>
    <mergeCell ref="BH46:BI46"/>
    <mergeCell ref="AX47:AY47"/>
    <mergeCell ref="AZ47:BA47"/>
    <mergeCell ref="BB47:BC47"/>
    <mergeCell ref="BD47:BE47"/>
    <mergeCell ref="BF47:BG47"/>
    <mergeCell ref="BH47:BI47"/>
    <mergeCell ref="AX48:AY48"/>
    <mergeCell ref="AZ48:BA48"/>
    <mergeCell ref="BB48:BC48"/>
    <mergeCell ref="BD48:BE48"/>
    <mergeCell ref="BF48:BG48"/>
    <mergeCell ref="BH48:BI48"/>
    <mergeCell ref="AX49:AY49"/>
    <mergeCell ref="AZ49:BA49"/>
    <mergeCell ref="BB49:BC49"/>
    <mergeCell ref="BD49:BE49"/>
    <mergeCell ref="BF49:BG49"/>
    <mergeCell ref="BH49:BI49"/>
    <mergeCell ref="AX50:AY50"/>
    <mergeCell ref="AZ50:BA50"/>
    <mergeCell ref="BB50:BC50"/>
    <mergeCell ref="BD50:BE50"/>
    <mergeCell ref="BF50:BG50"/>
    <mergeCell ref="BH50:BI50"/>
    <mergeCell ref="AX51:AY51"/>
    <mergeCell ref="AZ51:BA51"/>
    <mergeCell ref="BB51:BC51"/>
    <mergeCell ref="BD51:BE51"/>
    <mergeCell ref="BF51:BG51"/>
    <mergeCell ref="BH51:BI51"/>
    <mergeCell ref="AX52:AY52"/>
    <mergeCell ref="AZ52:BA52"/>
    <mergeCell ref="BB52:BC52"/>
    <mergeCell ref="BD52:BE52"/>
    <mergeCell ref="BF52:BG52"/>
    <mergeCell ref="BH52:BI52"/>
    <mergeCell ref="AX53:AY53"/>
    <mergeCell ref="AZ53:BA53"/>
    <mergeCell ref="BB53:BC53"/>
    <mergeCell ref="BD53:BE53"/>
    <mergeCell ref="BF53:BG53"/>
    <mergeCell ref="BH53:BI53"/>
    <mergeCell ref="AX54:AY54"/>
    <mergeCell ref="AZ54:BA54"/>
    <mergeCell ref="BB54:BC54"/>
    <mergeCell ref="BD54:BE54"/>
    <mergeCell ref="BF54:BG54"/>
    <mergeCell ref="BH54:BI54"/>
    <mergeCell ref="AX55:AY55"/>
    <mergeCell ref="AZ55:BA55"/>
    <mergeCell ref="BB55:BC55"/>
    <mergeCell ref="BD55:BE55"/>
    <mergeCell ref="BF55:BG55"/>
    <mergeCell ref="BH55:BI55"/>
    <mergeCell ref="AX56:AY56"/>
    <mergeCell ref="AZ56:BA56"/>
    <mergeCell ref="BB56:BC56"/>
    <mergeCell ref="BD56:BE56"/>
    <mergeCell ref="BF56:BG56"/>
    <mergeCell ref="BH56:BI56"/>
    <mergeCell ref="AX57:AY57"/>
    <mergeCell ref="AZ57:BA57"/>
    <mergeCell ref="BB57:BC57"/>
    <mergeCell ref="BD57:BE57"/>
    <mergeCell ref="BF57:BG57"/>
    <mergeCell ref="BH57:BI57"/>
    <mergeCell ref="AX58:AY58"/>
    <mergeCell ref="AZ58:BA58"/>
    <mergeCell ref="BB58:BC58"/>
    <mergeCell ref="BD58:BE58"/>
    <mergeCell ref="BF58:BG58"/>
    <mergeCell ref="BH58:BI58"/>
    <mergeCell ref="AX59:AY59"/>
    <mergeCell ref="AZ59:BA59"/>
    <mergeCell ref="BB59:BC59"/>
    <mergeCell ref="BD59:BE59"/>
    <mergeCell ref="BF59:BG59"/>
    <mergeCell ref="BH59:BI59"/>
    <mergeCell ref="AX60:AY60"/>
    <mergeCell ref="AZ60:BA60"/>
    <mergeCell ref="BB60:BC60"/>
    <mergeCell ref="BD60:BE60"/>
    <mergeCell ref="BF60:BG60"/>
    <mergeCell ref="BH60:BI60"/>
    <mergeCell ref="AX61:AY61"/>
    <mergeCell ref="AZ61:BA61"/>
    <mergeCell ref="BB61:BC61"/>
    <mergeCell ref="BD61:BE61"/>
    <mergeCell ref="BF61:BG61"/>
    <mergeCell ref="BH61:BI61"/>
    <mergeCell ref="AX62:AY62"/>
    <mergeCell ref="AZ62:BA62"/>
    <mergeCell ref="BB62:BC62"/>
    <mergeCell ref="BD62:BE62"/>
    <mergeCell ref="BF62:BG62"/>
    <mergeCell ref="BH62:BI62"/>
    <mergeCell ref="BD68:BE68"/>
    <mergeCell ref="BF68:BG68"/>
    <mergeCell ref="BH68:BI68"/>
    <mergeCell ref="AX63:AY63"/>
    <mergeCell ref="AZ63:BA63"/>
    <mergeCell ref="BB63:BC63"/>
    <mergeCell ref="BD63:BE63"/>
    <mergeCell ref="BF63:BG63"/>
    <mergeCell ref="BH63:BI63"/>
    <mergeCell ref="AX64:AY64"/>
    <mergeCell ref="AZ64:BA64"/>
    <mergeCell ref="BB64:BC64"/>
    <mergeCell ref="BD64:BE64"/>
    <mergeCell ref="BF64:BG64"/>
    <mergeCell ref="BH64:BI64"/>
    <mergeCell ref="AX65:AY65"/>
    <mergeCell ref="AZ65:BA65"/>
    <mergeCell ref="BB65:BC65"/>
    <mergeCell ref="BD65:BE65"/>
    <mergeCell ref="BF65:BG65"/>
    <mergeCell ref="BH65:BI65"/>
    <mergeCell ref="BH75:BI75"/>
    <mergeCell ref="AU75:AV75"/>
    <mergeCell ref="CD26:CE26"/>
    <mergeCell ref="CF26:CG26"/>
    <mergeCell ref="CH26:CI26"/>
    <mergeCell ref="AX69:AY69"/>
    <mergeCell ref="AZ69:BA69"/>
    <mergeCell ref="BB69:BC69"/>
    <mergeCell ref="BD69:BE69"/>
    <mergeCell ref="BF69:BG69"/>
    <mergeCell ref="BH69:BI69"/>
    <mergeCell ref="AX70:AY70"/>
    <mergeCell ref="AZ70:BA70"/>
    <mergeCell ref="BB70:BC70"/>
    <mergeCell ref="BD70:BE70"/>
    <mergeCell ref="BF70:BG70"/>
    <mergeCell ref="BH70:BI70"/>
    <mergeCell ref="AX66:AY66"/>
    <mergeCell ref="AZ66:BA66"/>
    <mergeCell ref="BB66:BC66"/>
    <mergeCell ref="BD66:BE66"/>
    <mergeCell ref="BF66:BG66"/>
    <mergeCell ref="BH66:BI66"/>
    <mergeCell ref="AX67:AY67"/>
    <mergeCell ref="AZ67:BA67"/>
    <mergeCell ref="BB67:BC67"/>
    <mergeCell ref="BD67:BE67"/>
    <mergeCell ref="BF67:BG67"/>
    <mergeCell ref="BH67:BI67"/>
    <mergeCell ref="AX68:AY68"/>
    <mergeCell ref="AZ68:BA68"/>
    <mergeCell ref="BB68:BC68"/>
  </mergeCells>
  <conditionalFormatting sqref="A24:BZ74 A1:XFD23 A75:XFD1048576">
    <cfRule type="expression" dxfId="133" priority="967" stopIfTrue="1">
      <formula>AND($A$1&lt;&gt;"",SEARCH("igual o mayor",A1)&gt;0)</formula>
    </cfRule>
  </conditionalFormatting>
  <conditionalFormatting sqref="A1:XFD23 A24:BZ74 A75:XFD1048576 CC24:XFD74">
    <cfRule type="expression" dxfId="132" priority="974" stopIfTrue="1">
      <formula>AND($A$1&lt;&gt;"",SEARCH("igual o mayor",A1)&gt;0)</formula>
    </cfRule>
  </conditionalFormatting>
  <conditionalFormatting sqref="A1:XFD23 A24:BZ74 A75:XFD1048576">
    <cfRule type="expression" dxfId="131" priority="973" stopIfTrue="1">
      <formula>AND($A$1&lt;&gt;"",SEARCH("la pregunta",A1)&gt;0)</formula>
    </cfRule>
    <cfRule type="expression" dxfId="130" priority="972" stopIfTrue="1">
      <formula>AND($A$1&lt;&gt;"",SUM(A1)&gt;0)</formula>
    </cfRule>
    <cfRule type="expression" dxfId="129" priority="971" stopIfTrue="1">
      <formula>AND($A$1&lt;&gt;"",SEARCH("no puede registrar",A1)&gt;0)</formula>
    </cfRule>
    <cfRule type="expression" dxfId="128" priority="970" stopIfTrue="1">
      <formula>AND($A$1&lt;&gt;"",SEARCH("en blanco",A1)&gt;0)</formula>
    </cfRule>
    <cfRule type="expression" dxfId="127" priority="969" stopIfTrue="1">
      <formula>AND($A$1&lt;&gt;"",SEARCH("pase a la pregunta",A1)&gt;0)</formula>
    </cfRule>
    <cfRule type="expression" dxfId="126" priority="968" stopIfTrue="1">
      <formula>AND($A$1&lt;&gt;"",SEARCH("igual o menor",A1)&gt;0)</formula>
    </cfRule>
  </conditionalFormatting>
  <conditionalFormatting sqref="A1:XFD23 A24:BZ74 CC24:XFD74 A75:XFD1048576">
    <cfRule type="expression" dxfId="125" priority="980" stopIfTrue="1">
      <formula>AND($A$1&lt;&gt;"",SEARCH("la pregunta",A1)&gt;0)</formula>
    </cfRule>
    <cfRule type="expression" dxfId="124" priority="979" stopIfTrue="1">
      <formula>AND($A$1&lt;&gt;"",SUM(A1)&gt;0)</formula>
    </cfRule>
    <cfRule type="expression" dxfId="123" priority="978" stopIfTrue="1">
      <formula>AND($A$1&lt;&gt;"",SEARCH("no puede registrar",A1)&gt;0)</formula>
    </cfRule>
    <cfRule type="expression" dxfId="122" priority="977" stopIfTrue="1">
      <formula>AND($A$1&lt;&gt;"",SEARCH("en blanco",A1)&gt;0)</formula>
    </cfRule>
    <cfRule type="expression" dxfId="121" priority="976" stopIfTrue="1">
      <formula>AND($A$1&lt;&gt;"",SEARCH("pase a la pregunta",A1)&gt;0)</formula>
    </cfRule>
    <cfRule type="expression" dxfId="120" priority="975" stopIfTrue="1">
      <formula>AND($A$1&lt;&gt;"",SEARCH("igual o menor",A1)&gt;0)</formula>
    </cfRule>
  </conditionalFormatting>
  <conditionalFormatting sqref="D25:W74">
    <cfRule type="expression" dxfId="119" priority="29">
      <formula>$AW$13=1</formula>
    </cfRule>
  </conditionalFormatting>
  <conditionalFormatting sqref="J25:W74">
    <cfRule type="expression" dxfId="118" priority="28">
      <formula>$AP25=1</formula>
    </cfRule>
  </conditionalFormatting>
  <conditionalFormatting sqref="M25:W74 Y25:AA74">
    <cfRule type="expression" dxfId="117" priority="966">
      <formula>$BN25=1</formula>
    </cfRule>
  </conditionalFormatting>
  <conditionalFormatting sqref="Y25:AL74">
    <cfRule type="expression" dxfId="116" priority="21">
      <formula>$AW$13=1</formula>
    </cfRule>
    <cfRule type="expression" dxfId="115" priority="20">
      <formula>$AP25=1</formula>
    </cfRule>
  </conditionalFormatting>
  <conditionalFormatting sqref="CA24:CB74">
    <cfRule type="expression" dxfId="114" priority="2" stopIfTrue="1">
      <formula>AND($A$1&lt;&gt;"",SEARCH("igual o menor",CA24)&gt;0)</formula>
    </cfRule>
    <cfRule type="expression" dxfId="113" priority="7" stopIfTrue="1">
      <formula>AND($A$1&lt;&gt;"",SEARCH("la pregunta",CA24)&gt;0)</formula>
    </cfRule>
    <cfRule type="expression" dxfId="112" priority="6" stopIfTrue="1">
      <formula>AND($A$1&lt;&gt;"",SUM(CA24)&gt;0)</formula>
    </cfRule>
    <cfRule type="expression" dxfId="111" priority="5" stopIfTrue="1">
      <formula>AND($A$1&lt;&gt;"",SEARCH("no puede registrar",CA24)&gt;0)</formula>
    </cfRule>
    <cfRule type="expression" dxfId="110" priority="4" stopIfTrue="1">
      <formula>AND($A$1&lt;&gt;"",SEARCH("en blanco",CA24)&gt;0)</formula>
    </cfRule>
    <cfRule type="expression" dxfId="109" priority="3" stopIfTrue="1">
      <formula>AND($A$1&lt;&gt;"",SEARCH("pase a la pregunta",CA24)&gt;0)</formula>
    </cfRule>
    <cfRule type="expression" dxfId="108" priority="1" stopIfTrue="1">
      <formula>AND($A$1&lt;&gt;"",SEARCH("igual o mayor",CA24)&gt;0)</formula>
    </cfRule>
  </conditionalFormatting>
  <conditionalFormatting sqref="CA24:XFD74">
    <cfRule type="expression" dxfId="107" priority="14" stopIfTrue="1">
      <formula>AND($A$1&lt;&gt;"",SEARCH("la pregunta",CA24)&gt;0)</formula>
    </cfRule>
    <cfRule type="expression" dxfId="106" priority="13" stopIfTrue="1">
      <formula>AND($A$1&lt;&gt;"",SUM(CA24)&gt;0)</formula>
    </cfRule>
    <cfRule type="expression" dxfId="105" priority="12" stopIfTrue="1">
      <formula>AND($A$1&lt;&gt;"",SEARCH("no puede registrar",CA24)&gt;0)</formula>
    </cfRule>
    <cfRule type="expression" dxfId="104" priority="11" stopIfTrue="1">
      <formula>AND($A$1&lt;&gt;"",SEARCH("en blanco",CA24)&gt;0)</formula>
    </cfRule>
    <cfRule type="expression" dxfId="103" priority="10" stopIfTrue="1">
      <formula>AND($A$1&lt;&gt;"",SEARCH("pase a la pregunta",CA24)&gt;0)</formula>
    </cfRule>
    <cfRule type="expression" dxfId="102" priority="9" stopIfTrue="1">
      <formula>AND($A$1&lt;&gt;"",SEARCH("igual o menor",CA24)&gt;0)</formula>
    </cfRule>
    <cfRule type="expression" dxfId="101" priority="8" stopIfTrue="1">
      <formula>AND($A$1&lt;&gt;"",SEARCH("igual o mayor",CA24)&gt;0)</formula>
    </cfRule>
  </conditionalFormatting>
  <dataValidations disablePrompts="1" count="2">
    <dataValidation type="list" allowBlank="1" showInputMessage="1" showErrorMessage="1" sqref="J25:L74">
      <formula1>"1,2,3"</formula1>
    </dataValidation>
    <dataValidation type="list" allowBlank="1" showInputMessage="1" showErrorMessage="1" sqref="AK25:AL74">
      <formula1>$BK$25:$BK$74</formula1>
    </dataValidation>
  </dataValidations>
  <hyperlinks>
    <hyperlink ref="AI7:AL7" location="Índice!B33" display="Índice"/>
    <hyperlink ref="AI10:AL10" location="CNPJE_2026_M5_Secc1!A626" display="Pregunta 1.7"/>
  </hyperlinks>
  <printOptions horizontalCentered="1" verticalCentered="1"/>
  <pageMargins left="0.70866141732283472" right="0.70866141732283472" top="0.74803149606299213" bottom="0.74803149606299213" header="0.31496062992125984" footer="0.31496062992125984"/>
  <pageSetup scale="60" orientation="portrait" r:id="rId1"/>
  <headerFooter>
    <oddHeader>&amp;CMódulo 3
Complemento 3</oddHeader>
    <oddFooter>&amp;LCenso Nacional Gobiernos Estatales 2026&amp;R&amp;P de &amp;N</oddFooter>
  </headerFooter>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Presentación!$AL$9:$AL$586</xm:f>
          </x14:formula1>
          <xm:sqref>O25:Q74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pageSetUpPr autoPageBreaks="0"/>
  </sheetPr>
  <dimension ref="A1:JN87"/>
  <sheetViews>
    <sheetView showGridLines="0" view="pageBreakPreview" zoomScale="120" zoomScaleNormal="100" zoomScaleSheetLayoutView="120" workbookViewId="0"/>
  </sheetViews>
  <sheetFormatPr baseColWidth="10" defaultColWidth="0" defaultRowHeight="15" customHeight="1" zeroHeight="1"/>
  <cols>
    <col min="1" max="1" width="5.7109375" customWidth="1"/>
    <col min="2" max="97" width="3.7109375" customWidth="1"/>
    <col min="98" max="98" width="5.7109375" customWidth="1"/>
    <col min="99" max="99" width="3.7109375" style="100" hidden="1" customWidth="1"/>
    <col min="100" max="16384" width="3.7109375" style="101" hidden="1"/>
  </cols>
  <sheetData>
    <row r="1" spans="1:109" ht="173.25" customHeight="1">
      <c r="A1" s="99"/>
      <c r="B1" s="576" t="s">
        <v>8172</v>
      </c>
      <c r="C1" s="576"/>
      <c r="D1" s="576"/>
      <c r="E1" s="576"/>
      <c r="F1" s="576"/>
      <c r="G1" s="576"/>
      <c r="H1" s="576"/>
      <c r="I1" s="576"/>
      <c r="J1" s="576"/>
      <c r="K1" s="576"/>
      <c r="L1" s="576"/>
      <c r="M1" s="576"/>
      <c r="N1" s="576"/>
      <c r="O1" s="576"/>
      <c r="P1" s="576"/>
      <c r="Q1" s="576"/>
      <c r="R1" s="576"/>
      <c r="S1" s="576"/>
      <c r="T1" s="576"/>
      <c r="U1" s="576"/>
      <c r="V1" s="576"/>
      <c r="W1" s="576"/>
      <c r="X1" s="576"/>
      <c r="Y1" s="576"/>
      <c r="Z1" s="576"/>
      <c r="AA1" s="576"/>
      <c r="AB1" s="576"/>
      <c r="AC1" s="576"/>
      <c r="AD1" s="576"/>
      <c r="AE1" s="576"/>
      <c r="AF1" s="576"/>
      <c r="AG1" s="576"/>
      <c r="AH1" s="576"/>
      <c r="AI1" s="576"/>
      <c r="AJ1" s="576"/>
      <c r="AK1" s="576"/>
      <c r="AL1" s="576"/>
      <c r="AM1" s="576"/>
      <c r="AN1" s="576"/>
      <c r="AO1" s="576"/>
      <c r="AP1" s="576"/>
      <c r="AQ1" s="576"/>
      <c r="AR1" s="576"/>
      <c r="AS1" s="576"/>
      <c r="AT1" s="576"/>
      <c r="AU1" s="576"/>
      <c r="AV1" s="576"/>
      <c r="AW1" s="576"/>
      <c r="AX1" s="576"/>
      <c r="AY1" s="576"/>
      <c r="AZ1" s="576"/>
      <c r="BA1" s="576"/>
      <c r="BB1" s="576"/>
      <c r="BC1" s="576"/>
      <c r="BD1" s="576"/>
      <c r="BE1" s="576"/>
      <c r="BF1" s="576"/>
      <c r="BG1" s="576"/>
      <c r="BH1" s="576"/>
      <c r="BI1" s="576"/>
      <c r="BJ1" s="576"/>
      <c r="BK1" s="576"/>
      <c r="BL1" s="576"/>
      <c r="BM1" s="576"/>
      <c r="BN1" s="576"/>
      <c r="BO1" s="576"/>
      <c r="BP1" s="576"/>
      <c r="BQ1" s="576"/>
      <c r="BR1" s="576"/>
      <c r="BS1" s="576"/>
      <c r="BT1" s="576"/>
      <c r="BU1" s="576"/>
      <c r="BV1" s="576"/>
      <c r="BW1" s="576"/>
      <c r="BX1" s="576"/>
      <c r="BY1" s="576"/>
      <c r="BZ1" s="576"/>
      <c r="CA1" s="576"/>
      <c r="CB1" s="576"/>
      <c r="CC1" s="576"/>
      <c r="CD1" s="576"/>
      <c r="CE1" s="576"/>
      <c r="CF1" s="576"/>
      <c r="CG1" s="576"/>
      <c r="CH1" s="576"/>
      <c r="CI1" s="576"/>
      <c r="CJ1" s="576"/>
      <c r="CK1" s="576"/>
      <c r="CL1" s="576"/>
      <c r="CM1" s="576"/>
      <c r="CN1" s="576"/>
      <c r="CO1" s="576"/>
      <c r="CP1" s="576"/>
      <c r="CQ1" s="576"/>
      <c r="CR1" s="576"/>
      <c r="CS1" s="576"/>
    </row>
    <row r="2" spans="1:109">
      <c r="A2" s="44"/>
      <c r="B2" s="44"/>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row>
    <row r="3" spans="1:109" ht="45" customHeight="1">
      <c r="A3" s="99"/>
      <c r="B3" s="577" t="s">
        <v>8170</v>
      </c>
      <c r="C3" s="577"/>
      <c r="D3" s="577"/>
      <c r="E3" s="577"/>
      <c r="F3" s="577"/>
      <c r="G3" s="577"/>
      <c r="H3" s="577"/>
      <c r="I3" s="577"/>
      <c r="J3" s="577"/>
      <c r="K3" s="577"/>
      <c r="L3" s="577"/>
      <c r="M3" s="577"/>
      <c r="N3" s="577"/>
      <c r="O3" s="577"/>
      <c r="P3" s="577"/>
      <c r="Q3" s="577"/>
      <c r="R3" s="577"/>
      <c r="S3" s="577"/>
      <c r="T3" s="577"/>
      <c r="U3" s="577"/>
      <c r="V3" s="577"/>
      <c r="W3" s="577"/>
      <c r="X3" s="577"/>
      <c r="Y3" s="577"/>
      <c r="Z3" s="577"/>
      <c r="AA3" s="577"/>
      <c r="AB3" s="577"/>
      <c r="AC3" s="577"/>
      <c r="AD3" s="577"/>
      <c r="AE3" s="577"/>
      <c r="AF3" s="577"/>
      <c r="AG3" s="577"/>
      <c r="AH3" s="577"/>
      <c r="AI3" s="577"/>
      <c r="AJ3" s="577"/>
      <c r="AK3" s="577"/>
      <c r="AL3" s="577"/>
      <c r="AM3" s="577"/>
      <c r="AN3" s="577"/>
      <c r="AO3" s="577"/>
      <c r="AP3" s="577"/>
      <c r="AQ3" s="577"/>
      <c r="AR3" s="577"/>
      <c r="AS3" s="577"/>
      <c r="AT3" s="577"/>
      <c r="AU3" s="577"/>
      <c r="AV3" s="577"/>
      <c r="AW3" s="577"/>
      <c r="AX3" s="577"/>
      <c r="AY3" s="577"/>
      <c r="AZ3" s="577"/>
      <c r="BA3" s="577"/>
      <c r="BB3" s="577"/>
      <c r="BC3" s="577"/>
      <c r="BD3" s="577"/>
      <c r="BE3" s="577"/>
      <c r="BF3" s="577"/>
      <c r="BG3" s="577"/>
      <c r="BH3" s="577"/>
      <c r="BI3" s="577"/>
      <c r="BJ3" s="577"/>
      <c r="BK3" s="577"/>
      <c r="BL3" s="577"/>
      <c r="BM3" s="577"/>
      <c r="BN3" s="577"/>
      <c r="BO3" s="577"/>
      <c r="BP3" s="577"/>
      <c r="BQ3" s="577"/>
      <c r="BR3" s="577"/>
      <c r="BS3" s="577"/>
      <c r="BT3" s="577"/>
      <c r="BU3" s="577"/>
      <c r="BV3" s="577"/>
      <c r="BW3" s="577"/>
      <c r="BX3" s="577"/>
      <c r="BY3" s="577"/>
      <c r="BZ3" s="577"/>
      <c r="CA3" s="577"/>
      <c r="CB3" s="577"/>
      <c r="CC3" s="577"/>
      <c r="CD3" s="577"/>
      <c r="CE3" s="577"/>
      <c r="CF3" s="577"/>
      <c r="CG3" s="577"/>
      <c r="CH3" s="577"/>
      <c r="CI3" s="577"/>
      <c r="CJ3" s="577"/>
      <c r="CK3" s="577"/>
      <c r="CL3" s="577"/>
      <c r="CM3" s="577"/>
      <c r="CN3" s="577"/>
      <c r="CO3" s="577"/>
      <c r="CP3" s="577"/>
      <c r="CQ3" s="577"/>
      <c r="CR3" s="577"/>
      <c r="CS3" s="577"/>
    </row>
    <row r="4" spans="1:109" ht="15" customHeight="1">
      <c r="A4" s="44"/>
      <c r="B4" s="44"/>
      <c r="C4" s="44"/>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row>
    <row r="5" spans="1:109" ht="60" customHeight="1">
      <c r="A5" s="99"/>
      <c r="B5" s="577" t="s">
        <v>1218</v>
      </c>
      <c r="C5" s="577"/>
      <c r="D5" s="577"/>
      <c r="E5" s="577"/>
      <c r="F5" s="577"/>
      <c r="G5" s="577"/>
      <c r="H5" s="577"/>
      <c r="I5" s="577"/>
      <c r="J5" s="577"/>
      <c r="K5" s="577"/>
      <c r="L5" s="577"/>
      <c r="M5" s="577"/>
      <c r="N5" s="577"/>
      <c r="O5" s="577"/>
      <c r="P5" s="577"/>
      <c r="Q5" s="577"/>
      <c r="R5" s="577"/>
      <c r="S5" s="577"/>
      <c r="T5" s="577"/>
      <c r="U5" s="577"/>
      <c r="V5" s="577"/>
      <c r="W5" s="577"/>
      <c r="X5" s="577"/>
      <c r="Y5" s="577"/>
      <c r="Z5" s="577"/>
      <c r="AA5" s="577"/>
      <c r="AB5" s="577"/>
      <c r="AC5" s="577"/>
      <c r="AD5" s="577"/>
      <c r="AE5" s="577"/>
      <c r="AF5" s="577"/>
      <c r="AG5" s="577"/>
      <c r="AH5" s="577"/>
      <c r="AI5" s="577"/>
      <c r="AJ5" s="577"/>
      <c r="AK5" s="577"/>
      <c r="AL5" s="577"/>
      <c r="AM5" s="577"/>
      <c r="AN5" s="577"/>
      <c r="AO5" s="577"/>
      <c r="AP5" s="577"/>
      <c r="AQ5" s="577"/>
      <c r="AR5" s="577"/>
      <c r="AS5" s="577"/>
      <c r="AT5" s="577"/>
      <c r="AU5" s="577"/>
      <c r="AV5" s="577"/>
      <c r="AW5" s="577"/>
      <c r="AX5" s="577"/>
      <c r="AY5" s="577"/>
      <c r="AZ5" s="577"/>
      <c r="BA5" s="577"/>
      <c r="BB5" s="577"/>
      <c r="BC5" s="577"/>
      <c r="BD5" s="577"/>
      <c r="BE5" s="577"/>
      <c r="BF5" s="577"/>
      <c r="BG5" s="577"/>
      <c r="BH5" s="577"/>
      <c r="BI5" s="577"/>
      <c r="BJ5" s="577"/>
      <c r="BK5" s="577"/>
      <c r="BL5" s="577"/>
      <c r="BM5" s="577"/>
      <c r="BN5" s="577"/>
      <c r="BO5" s="577"/>
      <c r="BP5" s="577"/>
      <c r="BQ5" s="577"/>
      <c r="BR5" s="577"/>
      <c r="BS5" s="577"/>
      <c r="BT5" s="577"/>
      <c r="BU5" s="577"/>
      <c r="BV5" s="577"/>
      <c r="BW5" s="577"/>
      <c r="BX5" s="577"/>
      <c r="BY5" s="577"/>
      <c r="BZ5" s="577"/>
      <c r="CA5" s="577"/>
      <c r="CB5" s="577"/>
      <c r="CC5" s="577"/>
      <c r="CD5" s="577"/>
      <c r="CE5" s="577"/>
      <c r="CF5" s="577"/>
      <c r="CG5" s="577"/>
      <c r="CH5" s="577"/>
      <c r="CI5" s="577"/>
      <c r="CJ5" s="577"/>
      <c r="CK5" s="577"/>
      <c r="CL5" s="577"/>
      <c r="CM5" s="577"/>
      <c r="CN5" s="577"/>
      <c r="CO5" s="577"/>
      <c r="CP5" s="577"/>
      <c r="CQ5" s="577"/>
      <c r="CR5" s="577"/>
      <c r="CS5" s="577"/>
    </row>
    <row r="6" spans="1:109" ht="15" customHeight="1">
      <c r="A6" s="44"/>
      <c r="B6" s="44"/>
      <c r="C6" s="44"/>
      <c r="D6" s="44"/>
      <c r="E6" s="44"/>
      <c r="F6" s="44"/>
      <c r="G6" s="44"/>
      <c r="H6" s="44"/>
      <c r="I6" s="44"/>
      <c r="J6" s="44"/>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4"/>
      <c r="CR6" s="44"/>
      <c r="CS6" s="44"/>
    </row>
    <row r="7" spans="1:109" ht="15" customHeight="1" thickBot="1">
      <c r="A7" s="44"/>
      <c r="B7" s="17" t="s">
        <v>1</v>
      </c>
      <c r="N7" s="17" t="s">
        <v>2</v>
      </c>
      <c r="P7" s="44"/>
      <c r="Q7" s="44"/>
      <c r="R7" s="44"/>
      <c r="S7" s="44"/>
      <c r="T7" s="44"/>
      <c r="U7" s="44"/>
      <c r="V7" s="44"/>
      <c r="W7" s="44"/>
      <c r="X7" s="44"/>
      <c r="Y7" s="44"/>
      <c r="Z7" s="44"/>
      <c r="AA7" s="44"/>
      <c r="AB7" s="44"/>
      <c r="AC7" s="44"/>
      <c r="AD7" s="44"/>
      <c r="AE7" s="44"/>
      <c r="AF7" s="44"/>
      <c r="AG7" s="44"/>
      <c r="AH7" s="44"/>
      <c r="AI7" s="44"/>
      <c r="AJ7" s="44"/>
      <c r="AK7" s="44"/>
      <c r="AL7" s="44"/>
      <c r="AM7" s="44"/>
      <c r="AN7" s="44"/>
      <c r="AO7" s="44"/>
      <c r="AP7" s="44"/>
      <c r="AQ7" s="44"/>
      <c r="AR7" s="44"/>
      <c r="AS7" s="44"/>
      <c r="AT7" s="44"/>
      <c r="AU7" s="44"/>
      <c r="AV7" s="44"/>
      <c r="AW7" s="44"/>
      <c r="AX7" s="44"/>
      <c r="AY7" s="44"/>
      <c r="AZ7" s="44"/>
      <c r="BA7" s="44"/>
      <c r="BB7" s="44"/>
      <c r="BC7" s="44"/>
      <c r="BD7" s="44"/>
      <c r="BE7" s="44"/>
      <c r="BF7" s="44"/>
      <c r="BG7" s="44"/>
      <c r="BH7" s="44"/>
      <c r="BI7" s="44"/>
      <c r="BJ7" s="44"/>
      <c r="BK7" s="44"/>
      <c r="BL7" s="44"/>
      <c r="BM7" s="44"/>
      <c r="BN7" s="44"/>
      <c r="BO7" s="44"/>
      <c r="BP7" s="44"/>
      <c r="BQ7" s="44"/>
      <c r="BR7" s="44"/>
      <c r="BS7" s="44"/>
      <c r="BT7" s="44"/>
      <c r="BU7" s="44"/>
      <c r="BV7" s="44"/>
      <c r="BW7" s="44"/>
      <c r="BX7" s="44"/>
      <c r="BY7" s="44"/>
      <c r="BZ7" s="44"/>
      <c r="CA7" s="44"/>
      <c r="CB7" s="44"/>
      <c r="CC7" s="44"/>
      <c r="CD7" s="44"/>
      <c r="CE7" s="44"/>
      <c r="CF7" s="44"/>
      <c r="CG7" s="44"/>
      <c r="CH7" s="44"/>
      <c r="CI7" s="44"/>
      <c r="CJ7" s="44"/>
      <c r="CK7" s="44"/>
      <c r="CL7" s="44"/>
      <c r="CM7" s="44"/>
      <c r="CN7" s="44"/>
      <c r="CO7" s="44"/>
      <c r="CP7" s="543" t="s">
        <v>0</v>
      </c>
      <c r="CQ7" s="543"/>
      <c r="CR7" s="543"/>
      <c r="CS7" s="543"/>
    </row>
    <row r="8" spans="1:109" ht="15" customHeight="1" thickBot="1">
      <c r="A8" s="44"/>
      <c r="B8" s="537" t="str">
        <f>IF(Presentación!B8="","",Presentación!B8)</f>
        <v>Veracruz de Ignacio de la Llave</v>
      </c>
      <c r="C8" s="538"/>
      <c r="D8" s="538"/>
      <c r="E8" s="538"/>
      <c r="F8" s="538"/>
      <c r="G8" s="538"/>
      <c r="H8" s="538"/>
      <c r="I8" s="538"/>
      <c r="J8" s="538"/>
      <c r="K8" s="538"/>
      <c r="L8" s="539"/>
      <c r="M8" s="18"/>
      <c r="N8" s="537" t="str">
        <f>IF(Presentación!N8="","",Presentación!N8)</f>
        <v>230</v>
      </c>
      <c r="O8" s="539"/>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c r="AV8" s="44"/>
      <c r="AW8" s="44"/>
      <c r="AX8" s="44"/>
      <c r="AY8" s="44"/>
      <c r="AZ8" s="44"/>
      <c r="BA8" s="44"/>
      <c r="BB8" s="44"/>
      <c r="BC8" s="44"/>
      <c r="BD8" s="44"/>
      <c r="BE8" s="44"/>
      <c r="BF8" s="44"/>
      <c r="BG8" s="44"/>
      <c r="BH8" s="44"/>
      <c r="BI8" s="44"/>
      <c r="BJ8" s="44"/>
      <c r="BK8" s="44"/>
      <c r="BL8" s="44"/>
      <c r="BM8" s="44"/>
      <c r="BN8" s="44"/>
      <c r="BO8" s="44"/>
      <c r="BP8" s="44"/>
      <c r="BQ8" s="44"/>
      <c r="BR8" s="44"/>
      <c r="BS8" s="44"/>
      <c r="BT8" s="44"/>
      <c r="BU8" s="44"/>
      <c r="BV8" s="44"/>
      <c r="BW8" s="44"/>
      <c r="BX8" s="44"/>
      <c r="BY8" s="44"/>
      <c r="BZ8" s="44"/>
      <c r="CA8" s="44"/>
      <c r="CB8" s="44"/>
      <c r="CC8" s="44"/>
      <c r="CD8" s="44"/>
      <c r="CE8" s="44"/>
      <c r="CF8" s="44"/>
      <c r="CG8" s="44"/>
      <c r="CH8" s="44"/>
      <c r="CI8" s="44"/>
      <c r="CJ8" s="44"/>
      <c r="CK8" s="44"/>
      <c r="CL8" s="44"/>
      <c r="CM8" s="44"/>
      <c r="CN8" s="44"/>
      <c r="CO8" s="44"/>
      <c r="CP8" s="44"/>
      <c r="CQ8" s="44"/>
      <c r="CR8" s="44"/>
      <c r="CS8" s="44"/>
    </row>
    <row r="9" spans="1:109" ht="15" customHeight="1">
      <c r="A9" s="44"/>
      <c r="B9" s="44"/>
      <c r="C9" s="44"/>
      <c r="D9" s="44"/>
      <c r="E9" s="44"/>
      <c r="F9" s="44"/>
      <c r="G9" s="44"/>
      <c r="H9" s="44"/>
      <c r="I9" s="44"/>
      <c r="J9" s="44"/>
      <c r="K9" s="44"/>
      <c r="L9" s="44"/>
      <c r="M9" s="44"/>
      <c r="N9" s="44"/>
      <c r="O9" s="44"/>
      <c r="P9" s="44"/>
      <c r="Q9" s="44"/>
      <c r="R9" s="44"/>
      <c r="S9" s="44"/>
      <c r="T9" s="44"/>
      <c r="U9" s="44"/>
      <c r="V9" s="44"/>
      <c r="W9" s="44"/>
      <c r="X9" s="44"/>
      <c r="Y9" s="44"/>
      <c r="Z9" s="44"/>
      <c r="AA9" s="44"/>
      <c r="AB9" s="44"/>
      <c r="AC9" s="44"/>
      <c r="AD9" s="44"/>
      <c r="AE9" s="44"/>
      <c r="AF9" s="44"/>
      <c r="AG9" s="44"/>
      <c r="AH9" s="44"/>
      <c r="AI9" s="44"/>
      <c r="AJ9" s="44"/>
      <c r="AK9" s="44"/>
      <c r="AL9" s="44"/>
      <c r="AM9" s="44"/>
      <c r="AN9" s="44"/>
      <c r="AO9" s="44"/>
      <c r="AP9" s="44"/>
      <c r="AQ9" s="44"/>
      <c r="AR9" s="44"/>
      <c r="AS9" s="44"/>
      <c r="AT9" s="44"/>
      <c r="AU9" s="44"/>
      <c r="AV9" s="44"/>
      <c r="AW9" s="44"/>
      <c r="AX9" s="44"/>
      <c r="AY9" s="44"/>
      <c r="AZ9" s="44"/>
      <c r="BA9" s="44"/>
      <c r="BB9" s="44"/>
      <c r="BC9" s="44"/>
      <c r="BD9" s="44"/>
      <c r="BE9" s="44"/>
      <c r="BF9" s="44"/>
      <c r="BG9" s="44"/>
      <c r="BH9" s="44"/>
      <c r="BI9" s="44"/>
      <c r="BJ9" s="44"/>
      <c r="BK9" s="44"/>
      <c r="BL9" s="44"/>
      <c r="BM9" s="44"/>
      <c r="BN9" s="44"/>
      <c r="BO9" s="44"/>
      <c r="BP9" s="44"/>
      <c r="BQ9" s="44"/>
      <c r="BR9" s="44"/>
      <c r="BS9" s="44"/>
      <c r="BT9" s="44"/>
      <c r="BU9" s="44"/>
      <c r="BV9" s="44"/>
      <c r="BW9" s="44"/>
      <c r="BX9" s="44"/>
      <c r="BY9" s="44"/>
      <c r="BZ9" s="44"/>
      <c r="CA9" s="44"/>
      <c r="CB9" s="44"/>
      <c r="CC9" s="44"/>
      <c r="CD9" s="44"/>
      <c r="CE9" s="44"/>
      <c r="CF9" s="44"/>
      <c r="CG9" s="44"/>
      <c r="CH9" s="44"/>
      <c r="CI9" s="44"/>
      <c r="CJ9" s="44"/>
      <c r="CK9" s="44"/>
      <c r="CL9" s="44"/>
      <c r="CM9" s="44"/>
      <c r="CN9" s="44"/>
      <c r="CO9" s="44"/>
      <c r="CP9" s="44"/>
      <c r="CQ9" s="44"/>
      <c r="CR9" s="44"/>
      <c r="CS9" s="44"/>
    </row>
    <row r="10" spans="1:109" ht="15" customHeight="1">
      <c r="A10" s="44"/>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c r="BM10" s="44"/>
      <c r="BN10" s="44"/>
      <c r="BO10" s="44"/>
      <c r="BP10" s="44"/>
      <c r="BQ10" s="44"/>
      <c r="BR10" s="44"/>
      <c r="BS10" s="44"/>
      <c r="BT10" s="44"/>
      <c r="BU10" s="44"/>
      <c r="BV10" s="44"/>
      <c r="BW10" s="44"/>
      <c r="BX10" s="44"/>
      <c r="BY10" s="44"/>
      <c r="BZ10" s="44"/>
      <c r="CA10" s="44"/>
      <c r="CB10" s="44"/>
      <c r="CC10" s="44"/>
      <c r="CD10" s="44"/>
      <c r="CE10" s="44"/>
      <c r="CF10" s="44"/>
      <c r="CG10" s="44"/>
      <c r="CH10" s="44"/>
      <c r="CI10" s="44"/>
      <c r="CJ10" s="44"/>
      <c r="CK10" s="44"/>
      <c r="CL10" s="44"/>
      <c r="CM10" s="44"/>
      <c r="CN10" s="44"/>
      <c r="CO10" s="44"/>
      <c r="CP10" s="1192" t="s">
        <v>1229</v>
      </c>
      <c r="CQ10" s="1192"/>
      <c r="CR10" s="1192"/>
      <c r="CS10" s="1192"/>
    </row>
    <row r="11" spans="1:109" ht="15" customHeight="1">
      <c r="A11" s="44"/>
      <c r="B11" s="44"/>
      <c r="C11" s="44"/>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c r="BM11" s="44"/>
      <c r="BN11" s="44"/>
      <c r="BO11" s="44"/>
      <c r="BP11" s="44"/>
      <c r="BQ11" s="44"/>
      <c r="BR11" s="44"/>
      <c r="BS11" s="44"/>
      <c r="BT11" s="44"/>
      <c r="BU11" s="44"/>
      <c r="BV11" s="44"/>
      <c r="BW11" s="44"/>
      <c r="BX11" s="44"/>
      <c r="BY11" s="44"/>
      <c r="BZ11" s="44"/>
      <c r="CA11" s="44"/>
      <c r="CB11" s="44"/>
      <c r="CC11" s="44"/>
      <c r="CD11" s="44"/>
      <c r="CE11" s="44"/>
      <c r="CF11" s="44"/>
      <c r="CG11" s="44"/>
      <c r="CH11" s="44"/>
      <c r="CI11" s="44"/>
      <c r="CJ11" s="44"/>
      <c r="CK11" s="44"/>
      <c r="CL11" s="44"/>
      <c r="CM11" s="44"/>
      <c r="CN11" s="44"/>
      <c r="CO11" s="44"/>
      <c r="CP11" s="44"/>
      <c r="CQ11" s="44"/>
      <c r="CR11" s="44"/>
      <c r="CS11" s="44"/>
    </row>
    <row r="12" spans="1:109" ht="15" customHeight="1">
      <c r="A12" s="102"/>
      <c r="B12" s="808" t="s">
        <v>520</v>
      </c>
      <c r="C12" s="809"/>
      <c r="D12" s="809"/>
      <c r="E12" s="809"/>
      <c r="F12" s="809"/>
      <c r="G12" s="809"/>
      <c r="H12" s="809"/>
      <c r="I12" s="809"/>
      <c r="J12" s="809"/>
      <c r="K12" s="809"/>
      <c r="L12" s="809"/>
      <c r="M12" s="809"/>
      <c r="N12" s="809"/>
      <c r="O12" s="809"/>
      <c r="P12" s="809"/>
      <c r="Q12" s="809"/>
      <c r="R12" s="809"/>
      <c r="S12" s="809"/>
      <c r="T12" s="809"/>
      <c r="U12" s="809"/>
      <c r="V12" s="809"/>
      <c r="W12" s="809"/>
      <c r="X12" s="809"/>
      <c r="Y12" s="809"/>
      <c r="Z12" s="809"/>
      <c r="AA12" s="809"/>
      <c r="AB12" s="809"/>
      <c r="AC12" s="809"/>
      <c r="AD12" s="809"/>
      <c r="AE12" s="809"/>
      <c r="AF12" s="809"/>
      <c r="AG12" s="809"/>
      <c r="AH12" s="809"/>
      <c r="AI12" s="809"/>
      <c r="AJ12" s="809"/>
      <c r="AK12" s="809"/>
      <c r="AL12" s="809"/>
      <c r="AM12" s="809"/>
      <c r="AN12" s="809"/>
      <c r="AO12" s="809"/>
      <c r="AP12" s="809"/>
      <c r="AQ12" s="809"/>
      <c r="AR12" s="809"/>
      <c r="AS12" s="809"/>
      <c r="AT12" s="809"/>
      <c r="AU12" s="809"/>
      <c r="AV12" s="809"/>
      <c r="AW12" s="809"/>
      <c r="AX12" s="809"/>
      <c r="AY12" s="809"/>
      <c r="AZ12" s="809"/>
      <c r="BA12" s="809"/>
      <c r="BB12" s="809"/>
      <c r="BC12" s="809"/>
      <c r="BD12" s="809"/>
      <c r="BE12" s="809"/>
      <c r="BF12" s="809"/>
      <c r="BG12" s="809"/>
      <c r="BH12" s="809"/>
      <c r="BI12" s="809"/>
      <c r="BJ12" s="809"/>
      <c r="BK12" s="809"/>
      <c r="BL12" s="809"/>
      <c r="BM12" s="809"/>
      <c r="BN12" s="809"/>
      <c r="BO12" s="809"/>
      <c r="BP12" s="809"/>
      <c r="BQ12" s="809"/>
      <c r="BR12" s="809"/>
      <c r="BS12" s="809"/>
      <c r="BT12" s="809"/>
      <c r="BU12" s="809"/>
      <c r="BV12" s="809"/>
      <c r="BW12" s="809"/>
      <c r="BX12" s="809"/>
      <c r="BY12" s="809"/>
      <c r="BZ12" s="809"/>
      <c r="CA12" s="809"/>
      <c r="CB12" s="809"/>
      <c r="CC12" s="809"/>
      <c r="CD12" s="809"/>
      <c r="CE12" s="809"/>
      <c r="CF12" s="809"/>
      <c r="CG12" s="809"/>
      <c r="CH12" s="809"/>
      <c r="CI12" s="809"/>
      <c r="CJ12" s="809"/>
      <c r="CK12" s="809"/>
      <c r="CL12" s="809"/>
      <c r="CM12" s="809"/>
      <c r="CN12" s="809"/>
      <c r="CO12" s="809"/>
      <c r="CP12" s="809"/>
      <c r="CQ12" s="809"/>
      <c r="CR12" s="809"/>
      <c r="CS12" s="810"/>
      <c r="CW12" s="627" t="s">
        <v>7211</v>
      </c>
      <c r="CX12" s="627"/>
      <c r="CY12" s="627" t="s">
        <v>7212</v>
      </c>
      <c r="CZ12" s="627"/>
      <c r="DA12" s="627" t="s">
        <v>7213</v>
      </c>
      <c r="DB12" s="627"/>
      <c r="DD12" s="648" t="s">
        <v>7432</v>
      </c>
      <c r="DE12" s="650"/>
    </row>
    <row r="13" spans="1:109" ht="15" customHeight="1">
      <c r="A13" s="102"/>
      <c r="B13" s="103"/>
      <c r="C13" s="578" t="s">
        <v>1166</v>
      </c>
      <c r="D13" s="578"/>
      <c r="E13" s="578"/>
      <c r="F13" s="578"/>
      <c r="G13" s="578"/>
      <c r="H13" s="578"/>
      <c r="I13" s="578"/>
      <c r="J13" s="578"/>
      <c r="K13" s="578"/>
      <c r="L13" s="578"/>
      <c r="M13" s="578"/>
      <c r="N13" s="578"/>
      <c r="O13" s="578"/>
      <c r="P13" s="578"/>
      <c r="Q13" s="578"/>
      <c r="R13" s="578"/>
      <c r="S13" s="578"/>
      <c r="T13" s="578"/>
      <c r="U13" s="578"/>
      <c r="V13" s="578"/>
      <c r="W13" s="578"/>
      <c r="X13" s="578"/>
      <c r="Y13" s="578"/>
      <c r="Z13" s="578"/>
      <c r="AA13" s="578"/>
      <c r="AB13" s="578"/>
      <c r="AC13" s="578"/>
      <c r="AD13" s="578"/>
      <c r="AE13" s="578"/>
      <c r="AF13" s="578"/>
      <c r="AG13" s="578"/>
      <c r="AH13" s="578"/>
      <c r="AI13" s="578"/>
      <c r="AJ13" s="578"/>
      <c r="AK13" s="578"/>
      <c r="AL13" s="578"/>
      <c r="AM13" s="578"/>
      <c r="AN13" s="578"/>
      <c r="AO13" s="578"/>
      <c r="AP13" s="578"/>
      <c r="AQ13" s="578"/>
      <c r="AR13" s="578"/>
      <c r="AS13" s="578"/>
      <c r="AT13" s="578"/>
      <c r="AU13" s="578"/>
      <c r="AV13" s="578"/>
      <c r="AW13" s="578"/>
      <c r="AX13" s="578"/>
      <c r="AY13" s="578"/>
      <c r="AZ13" s="578"/>
      <c r="BA13" s="578"/>
      <c r="BB13" s="578"/>
      <c r="BC13" s="578"/>
      <c r="BD13" s="578"/>
      <c r="BE13" s="578"/>
      <c r="BF13" s="578"/>
      <c r="BG13" s="578"/>
      <c r="BH13" s="578"/>
      <c r="BI13" s="578"/>
      <c r="BJ13" s="578"/>
      <c r="BK13" s="578"/>
      <c r="BL13" s="578"/>
      <c r="BM13" s="578"/>
      <c r="BN13" s="578"/>
      <c r="BO13" s="578"/>
      <c r="BP13" s="578"/>
      <c r="BQ13" s="578"/>
      <c r="BR13" s="578"/>
      <c r="BS13" s="578"/>
      <c r="BT13" s="578"/>
      <c r="BU13" s="578"/>
      <c r="BV13" s="578"/>
      <c r="BW13" s="578"/>
      <c r="BX13" s="578"/>
      <c r="BY13" s="578"/>
      <c r="BZ13" s="578"/>
      <c r="CA13" s="578"/>
      <c r="CB13" s="578"/>
      <c r="CC13" s="578"/>
      <c r="CD13" s="578"/>
      <c r="CE13" s="578"/>
      <c r="CF13" s="578"/>
      <c r="CG13" s="578"/>
      <c r="CH13" s="578"/>
      <c r="CI13" s="578"/>
      <c r="CJ13" s="578"/>
      <c r="CK13" s="578"/>
      <c r="CL13" s="578"/>
      <c r="CM13" s="578"/>
      <c r="CN13" s="578"/>
      <c r="CO13" s="578"/>
      <c r="CP13" s="578"/>
      <c r="CQ13" s="578"/>
      <c r="CR13" s="578"/>
      <c r="CS13" s="579"/>
      <c r="CW13" s="907">
        <f>COUNTBLANK(D29:CS73)</f>
        <v>4230</v>
      </c>
      <c r="CX13" s="907"/>
      <c r="CY13" s="627">
        <v>4230</v>
      </c>
      <c r="CZ13" s="627"/>
      <c r="DA13" s="627"/>
      <c r="DB13" s="627"/>
      <c r="DD13" s="704">
        <f>IF($AH$40=$AJ$40,0,IF(SUM(#REF!)&gt;0,0,1))</f>
        <v>0</v>
      </c>
      <c r="DE13" s="705"/>
    </row>
    <row r="14" spans="1:109" ht="15" customHeight="1">
      <c r="A14" s="102"/>
      <c r="B14" s="103"/>
      <c r="C14" s="578" t="s">
        <v>1230</v>
      </c>
      <c r="D14" s="578"/>
      <c r="E14" s="578"/>
      <c r="F14" s="578"/>
      <c r="G14" s="578"/>
      <c r="H14" s="578"/>
      <c r="I14" s="578"/>
      <c r="J14" s="578"/>
      <c r="K14" s="578"/>
      <c r="L14" s="578"/>
      <c r="M14" s="578"/>
      <c r="N14" s="578"/>
      <c r="O14" s="578"/>
      <c r="P14" s="578"/>
      <c r="Q14" s="578"/>
      <c r="R14" s="578"/>
      <c r="S14" s="578"/>
      <c r="T14" s="578"/>
      <c r="U14" s="578"/>
      <c r="V14" s="578"/>
      <c r="W14" s="578"/>
      <c r="X14" s="578"/>
      <c r="Y14" s="578"/>
      <c r="Z14" s="578"/>
      <c r="AA14" s="578"/>
      <c r="AB14" s="578"/>
      <c r="AC14" s="578"/>
      <c r="AD14" s="578"/>
      <c r="AE14" s="578"/>
      <c r="AF14" s="578"/>
      <c r="AG14" s="578"/>
      <c r="AH14" s="578"/>
      <c r="AI14" s="578"/>
      <c r="AJ14" s="578"/>
      <c r="AK14" s="578"/>
      <c r="AL14" s="578"/>
      <c r="AM14" s="578"/>
      <c r="AN14" s="578"/>
      <c r="AO14" s="578"/>
      <c r="AP14" s="578"/>
      <c r="AQ14" s="578"/>
      <c r="AR14" s="578"/>
      <c r="AS14" s="578"/>
      <c r="AT14" s="578"/>
      <c r="AU14" s="578"/>
      <c r="AV14" s="578"/>
      <c r="AW14" s="578"/>
      <c r="AX14" s="578"/>
      <c r="AY14" s="578"/>
      <c r="AZ14" s="578"/>
      <c r="BA14" s="578"/>
      <c r="BB14" s="578"/>
      <c r="BC14" s="578"/>
      <c r="BD14" s="578"/>
      <c r="BE14" s="578"/>
      <c r="BF14" s="578"/>
      <c r="BG14" s="578"/>
      <c r="BH14" s="578"/>
      <c r="BI14" s="578"/>
      <c r="BJ14" s="578"/>
      <c r="BK14" s="578"/>
      <c r="BL14" s="578"/>
      <c r="BM14" s="578"/>
      <c r="BN14" s="578"/>
      <c r="BO14" s="578"/>
      <c r="BP14" s="578"/>
      <c r="BQ14" s="578"/>
      <c r="BR14" s="578"/>
      <c r="BS14" s="578"/>
      <c r="BT14" s="578"/>
      <c r="BU14" s="578"/>
      <c r="BV14" s="578"/>
      <c r="BW14" s="578"/>
      <c r="BX14" s="578"/>
      <c r="BY14" s="578"/>
      <c r="BZ14" s="578"/>
      <c r="CA14" s="578"/>
      <c r="CB14" s="578"/>
      <c r="CC14" s="578"/>
      <c r="CD14" s="578"/>
      <c r="CE14" s="578"/>
      <c r="CF14" s="578"/>
      <c r="CG14" s="578"/>
      <c r="CH14" s="578"/>
      <c r="CI14" s="578"/>
      <c r="CJ14" s="578"/>
      <c r="CK14" s="578"/>
      <c r="CL14" s="578"/>
      <c r="CM14" s="578"/>
      <c r="CN14" s="578"/>
      <c r="CO14" s="578"/>
      <c r="CP14" s="578"/>
      <c r="CQ14" s="578"/>
      <c r="CR14" s="578"/>
      <c r="CS14" s="579"/>
    </row>
    <row r="15" spans="1:109" ht="15" customHeight="1">
      <c r="A15" s="102"/>
      <c r="B15" s="103"/>
      <c r="C15" s="853" t="s">
        <v>2079</v>
      </c>
      <c r="D15" s="853"/>
      <c r="E15" s="853"/>
      <c r="F15" s="853"/>
      <c r="G15" s="853"/>
      <c r="H15" s="853"/>
      <c r="I15" s="853"/>
      <c r="J15" s="853"/>
      <c r="K15" s="853"/>
      <c r="L15" s="853"/>
      <c r="M15" s="853"/>
      <c r="N15" s="853"/>
      <c r="O15" s="853"/>
      <c r="P15" s="853"/>
      <c r="Q15" s="853"/>
      <c r="R15" s="853"/>
      <c r="S15" s="853"/>
      <c r="T15" s="853"/>
      <c r="U15" s="853"/>
      <c r="V15" s="853"/>
      <c r="W15" s="853"/>
      <c r="X15" s="853"/>
      <c r="Y15" s="853"/>
      <c r="Z15" s="853"/>
      <c r="AA15" s="853"/>
      <c r="AB15" s="853"/>
      <c r="AC15" s="853"/>
      <c r="AD15" s="853"/>
      <c r="AE15" s="853"/>
      <c r="AF15" s="853"/>
      <c r="AG15" s="853"/>
      <c r="AH15" s="853"/>
      <c r="AI15" s="853"/>
      <c r="AJ15" s="853"/>
      <c r="AK15" s="853"/>
      <c r="AL15" s="853"/>
      <c r="AM15" s="853"/>
      <c r="AN15" s="853"/>
      <c r="AO15" s="853"/>
      <c r="AP15" s="853"/>
      <c r="AQ15" s="853"/>
      <c r="AR15" s="853"/>
      <c r="AS15" s="853"/>
      <c r="AT15" s="853"/>
      <c r="AU15" s="853"/>
      <c r="AV15" s="853"/>
      <c r="AW15" s="853"/>
      <c r="AX15" s="853"/>
      <c r="AY15" s="853"/>
      <c r="AZ15" s="853"/>
      <c r="BA15" s="853"/>
      <c r="BB15" s="853"/>
      <c r="BC15" s="853"/>
      <c r="BD15" s="853"/>
      <c r="BE15" s="853"/>
      <c r="BF15" s="853"/>
      <c r="BG15" s="853"/>
      <c r="BH15" s="853"/>
      <c r="BI15" s="853"/>
      <c r="BJ15" s="853"/>
      <c r="BK15" s="853"/>
      <c r="BL15" s="853"/>
      <c r="BM15" s="853"/>
      <c r="BN15" s="853"/>
      <c r="BO15" s="853"/>
      <c r="BP15" s="853"/>
      <c r="BQ15" s="853"/>
      <c r="BR15" s="853"/>
      <c r="BS15" s="853"/>
      <c r="BT15" s="853"/>
      <c r="BU15" s="853"/>
      <c r="BV15" s="853"/>
      <c r="BW15" s="853"/>
      <c r="BX15" s="853"/>
      <c r="BY15" s="853"/>
      <c r="BZ15" s="853"/>
      <c r="CA15" s="853"/>
      <c r="CB15" s="853"/>
      <c r="CC15" s="853"/>
      <c r="CD15" s="853"/>
      <c r="CE15" s="853"/>
      <c r="CF15" s="853"/>
      <c r="CG15" s="853"/>
      <c r="CH15" s="853"/>
      <c r="CI15" s="853"/>
      <c r="CJ15" s="853"/>
      <c r="CK15" s="853"/>
      <c r="CL15" s="853"/>
      <c r="CM15" s="853"/>
      <c r="CN15" s="853"/>
      <c r="CO15" s="853"/>
      <c r="CP15" s="853"/>
      <c r="CQ15" s="853"/>
      <c r="CR15" s="853"/>
      <c r="CS15" s="881"/>
    </row>
    <row r="16" spans="1:109" ht="15" customHeight="1">
      <c r="A16" s="102"/>
      <c r="B16" s="103"/>
      <c r="C16" s="853" t="s">
        <v>2080</v>
      </c>
      <c r="D16" s="853"/>
      <c r="E16" s="853"/>
      <c r="F16" s="853"/>
      <c r="G16" s="853"/>
      <c r="H16" s="853"/>
      <c r="I16" s="853"/>
      <c r="J16" s="853"/>
      <c r="K16" s="853"/>
      <c r="L16" s="853"/>
      <c r="M16" s="853"/>
      <c r="N16" s="853"/>
      <c r="O16" s="853"/>
      <c r="P16" s="853"/>
      <c r="Q16" s="853"/>
      <c r="R16" s="853"/>
      <c r="S16" s="853"/>
      <c r="T16" s="853"/>
      <c r="U16" s="853"/>
      <c r="V16" s="853"/>
      <c r="W16" s="853"/>
      <c r="X16" s="853"/>
      <c r="Y16" s="853"/>
      <c r="Z16" s="853"/>
      <c r="AA16" s="853"/>
      <c r="AB16" s="853"/>
      <c r="AC16" s="853"/>
      <c r="AD16" s="853"/>
      <c r="AE16" s="853"/>
      <c r="AF16" s="853"/>
      <c r="AG16" s="853"/>
      <c r="AH16" s="853"/>
      <c r="AI16" s="853"/>
      <c r="AJ16" s="853"/>
      <c r="AK16" s="853"/>
      <c r="AL16" s="853"/>
      <c r="AM16" s="853"/>
      <c r="AN16" s="853"/>
      <c r="AO16" s="853"/>
      <c r="AP16" s="853"/>
      <c r="AQ16" s="853"/>
      <c r="AR16" s="853"/>
      <c r="AS16" s="853"/>
      <c r="AT16" s="853"/>
      <c r="AU16" s="853"/>
      <c r="AV16" s="853"/>
      <c r="AW16" s="853"/>
      <c r="AX16" s="853"/>
      <c r="AY16" s="853"/>
      <c r="AZ16" s="853"/>
      <c r="BA16" s="853"/>
      <c r="BB16" s="853"/>
      <c r="BC16" s="853"/>
      <c r="BD16" s="853"/>
      <c r="BE16" s="853"/>
      <c r="BF16" s="853"/>
      <c r="BG16" s="853"/>
      <c r="BH16" s="853"/>
      <c r="BI16" s="853"/>
      <c r="BJ16" s="853"/>
      <c r="BK16" s="853"/>
      <c r="BL16" s="853"/>
      <c r="BM16" s="853"/>
      <c r="BN16" s="853"/>
      <c r="BO16" s="853"/>
      <c r="BP16" s="853"/>
      <c r="BQ16" s="853"/>
      <c r="BR16" s="853"/>
      <c r="BS16" s="853"/>
      <c r="BT16" s="853"/>
      <c r="BU16" s="853"/>
      <c r="BV16" s="853"/>
      <c r="BW16" s="853"/>
      <c r="BX16" s="853"/>
      <c r="BY16" s="853"/>
      <c r="BZ16" s="853"/>
      <c r="CA16" s="853"/>
      <c r="CB16" s="853"/>
      <c r="CC16" s="853"/>
      <c r="CD16" s="853"/>
      <c r="CE16" s="853"/>
      <c r="CF16" s="853"/>
      <c r="CG16" s="853"/>
      <c r="CH16" s="853"/>
      <c r="CI16" s="853"/>
      <c r="CJ16" s="853"/>
      <c r="CK16" s="853"/>
      <c r="CL16" s="853"/>
      <c r="CM16" s="853"/>
      <c r="CN16" s="853"/>
      <c r="CO16" s="853"/>
      <c r="CP16" s="853"/>
      <c r="CQ16" s="853"/>
      <c r="CR16" s="853"/>
      <c r="CS16" s="881"/>
    </row>
    <row r="17" spans="1:274" ht="15" customHeight="1">
      <c r="A17" s="102"/>
      <c r="B17" s="103"/>
      <c r="C17" s="853" t="s">
        <v>2081</v>
      </c>
      <c r="D17" s="853"/>
      <c r="E17" s="853"/>
      <c r="F17" s="853"/>
      <c r="G17" s="853"/>
      <c r="H17" s="853"/>
      <c r="I17" s="853"/>
      <c r="J17" s="853"/>
      <c r="K17" s="853"/>
      <c r="L17" s="853"/>
      <c r="M17" s="853"/>
      <c r="N17" s="853"/>
      <c r="O17" s="853"/>
      <c r="P17" s="853"/>
      <c r="Q17" s="853"/>
      <c r="R17" s="853"/>
      <c r="S17" s="853"/>
      <c r="T17" s="853"/>
      <c r="U17" s="853"/>
      <c r="V17" s="853"/>
      <c r="W17" s="853"/>
      <c r="X17" s="853"/>
      <c r="Y17" s="853"/>
      <c r="Z17" s="853"/>
      <c r="AA17" s="853"/>
      <c r="AB17" s="853"/>
      <c r="AC17" s="853"/>
      <c r="AD17" s="853"/>
      <c r="AE17" s="853"/>
      <c r="AF17" s="853"/>
      <c r="AG17" s="853"/>
      <c r="AH17" s="853"/>
      <c r="AI17" s="853"/>
      <c r="AJ17" s="853"/>
      <c r="AK17" s="853"/>
      <c r="AL17" s="853"/>
      <c r="AM17" s="853"/>
      <c r="AN17" s="853"/>
      <c r="AO17" s="853"/>
      <c r="AP17" s="853"/>
      <c r="AQ17" s="853"/>
      <c r="AR17" s="853"/>
      <c r="AS17" s="853"/>
      <c r="AT17" s="853"/>
      <c r="AU17" s="853"/>
      <c r="AV17" s="853"/>
      <c r="AW17" s="853"/>
      <c r="AX17" s="853"/>
      <c r="AY17" s="853"/>
      <c r="AZ17" s="853"/>
      <c r="BA17" s="853"/>
      <c r="BB17" s="853"/>
      <c r="BC17" s="853"/>
      <c r="BD17" s="853"/>
      <c r="BE17" s="853"/>
      <c r="BF17" s="853"/>
      <c r="BG17" s="853"/>
      <c r="BH17" s="853"/>
      <c r="BI17" s="853"/>
      <c r="BJ17" s="853"/>
      <c r="BK17" s="853"/>
      <c r="BL17" s="853"/>
      <c r="BM17" s="853"/>
      <c r="BN17" s="853"/>
      <c r="BO17" s="853"/>
      <c r="BP17" s="853"/>
      <c r="BQ17" s="853"/>
      <c r="BR17" s="853"/>
      <c r="BS17" s="853"/>
      <c r="BT17" s="853"/>
      <c r="BU17" s="853"/>
      <c r="BV17" s="853"/>
      <c r="BW17" s="853"/>
      <c r="BX17" s="853"/>
      <c r="BY17" s="853"/>
      <c r="BZ17" s="853"/>
      <c r="CA17" s="853"/>
      <c r="CB17" s="853"/>
      <c r="CC17" s="853"/>
      <c r="CD17" s="853"/>
      <c r="CE17" s="853"/>
      <c r="CF17" s="853"/>
      <c r="CG17" s="853"/>
      <c r="CH17" s="853"/>
      <c r="CI17" s="853"/>
      <c r="CJ17" s="853"/>
      <c r="CK17" s="853"/>
      <c r="CL17" s="853"/>
      <c r="CM17" s="853"/>
      <c r="CN17" s="853"/>
      <c r="CO17" s="853"/>
      <c r="CP17" s="853"/>
      <c r="CQ17" s="853"/>
      <c r="CR17" s="853"/>
      <c r="CS17" s="881"/>
    </row>
    <row r="18" spans="1:274" ht="15" customHeight="1">
      <c r="A18" s="102"/>
      <c r="B18" s="105"/>
      <c r="C18" s="578" t="s">
        <v>7780</v>
      </c>
      <c r="D18" s="578"/>
      <c r="E18" s="578"/>
      <c r="F18" s="578"/>
      <c r="G18" s="578"/>
      <c r="H18" s="578"/>
      <c r="I18" s="578"/>
      <c r="J18" s="578"/>
      <c r="K18" s="578"/>
      <c r="L18" s="578"/>
      <c r="M18" s="578"/>
      <c r="N18" s="578"/>
      <c r="O18" s="578"/>
      <c r="P18" s="578"/>
      <c r="Q18" s="578"/>
      <c r="R18" s="578"/>
      <c r="S18" s="578"/>
      <c r="T18" s="578"/>
      <c r="U18" s="578"/>
      <c r="V18" s="578"/>
      <c r="W18" s="578"/>
      <c r="X18" s="578"/>
      <c r="Y18" s="578"/>
      <c r="Z18" s="578"/>
      <c r="AA18" s="578"/>
      <c r="AB18" s="578"/>
      <c r="AC18" s="578"/>
      <c r="AD18" s="578"/>
      <c r="AE18" s="578"/>
      <c r="AF18" s="578"/>
      <c r="AG18" s="578"/>
      <c r="AH18" s="578"/>
      <c r="AI18" s="578"/>
      <c r="AJ18" s="578"/>
      <c r="AK18" s="578"/>
      <c r="AL18" s="578"/>
      <c r="AM18" s="578"/>
      <c r="AN18" s="578"/>
      <c r="AO18" s="578"/>
      <c r="AP18" s="578"/>
      <c r="AQ18" s="578"/>
      <c r="AR18" s="578"/>
      <c r="AS18" s="578"/>
      <c r="AT18" s="578"/>
      <c r="AU18" s="578"/>
      <c r="AV18" s="578"/>
      <c r="AW18" s="578"/>
      <c r="AX18" s="578"/>
      <c r="AY18" s="578"/>
      <c r="AZ18" s="578"/>
      <c r="BA18" s="578"/>
      <c r="BB18" s="578"/>
      <c r="BC18" s="578"/>
      <c r="BD18" s="578"/>
      <c r="BE18" s="578"/>
      <c r="BF18" s="578"/>
      <c r="BG18" s="578"/>
      <c r="BH18" s="578"/>
      <c r="BI18" s="578"/>
      <c r="BJ18" s="578"/>
      <c r="BK18" s="578"/>
      <c r="BL18" s="578"/>
      <c r="BM18" s="578"/>
      <c r="BN18" s="578"/>
      <c r="BO18" s="578"/>
      <c r="BP18" s="578"/>
      <c r="BQ18" s="578"/>
      <c r="BR18" s="578"/>
      <c r="BS18" s="578"/>
      <c r="BT18" s="578"/>
      <c r="BU18" s="578"/>
      <c r="BV18" s="578"/>
      <c r="BW18" s="578"/>
      <c r="BX18" s="578"/>
      <c r="BY18" s="578"/>
      <c r="BZ18" s="578"/>
      <c r="CA18" s="578"/>
      <c r="CB18" s="578"/>
      <c r="CC18" s="578"/>
      <c r="CD18" s="578"/>
      <c r="CE18" s="578"/>
      <c r="CF18" s="578"/>
      <c r="CG18" s="578"/>
      <c r="CH18" s="578"/>
      <c r="CI18" s="578"/>
      <c r="CJ18" s="578"/>
      <c r="CK18" s="578"/>
      <c r="CL18" s="578"/>
      <c r="CM18" s="578"/>
      <c r="CN18" s="578"/>
      <c r="CO18" s="578"/>
      <c r="CP18" s="578"/>
      <c r="CQ18" s="578"/>
      <c r="CR18" s="578"/>
      <c r="CS18" s="579"/>
    </row>
    <row r="19" spans="1:274" ht="15" customHeight="1">
      <c r="A19" s="102"/>
      <c r="B19" s="103"/>
      <c r="C19" s="106"/>
      <c r="D19" s="853" t="s">
        <v>1061</v>
      </c>
      <c r="E19" s="853"/>
      <c r="F19" s="853"/>
      <c r="G19" s="853"/>
      <c r="H19" s="853"/>
      <c r="I19" s="853"/>
      <c r="J19" s="853"/>
      <c r="K19" s="853"/>
      <c r="L19" s="853"/>
      <c r="M19" s="853"/>
      <c r="N19" s="853"/>
      <c r="O19" s="853"/>
      <c r="P19" s="853"/>
      <c r="Q19" s="853"/>
      <c r="R19" s="853"/>
      <c r="S19" s="853"/>
      <c r="T19" s="853"/>
      <c r="U19" s="853"/>
      <c r="V19" s="853"/>
      <c r="W19" s="853"/>
      <c r="X19" s="853"/>
      <c r="Y19" s="853"/>
      <c r="Z19" s="853"/>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81"/>
    </row>
    <row r="20" spans="1:274" ht="15" customHeight="1">
      <c r="A20" s="102"/>
      <c r="B20" s="103"/>
      <c r="C20" s="106"/>
      <c r="D20" s="853" t="s">
        <v>1062</v>
      </c>
      <c r="E20" s="853"/>
      <c r="F20" s="853"/>
      <c r="G20" s="853"/>
      <c r="H20" s="853"/>
      <c r="I20" s="853"/>
      <c r="J20" s="853"/>
      <c r="K20" s="853"/>
      <c r="L20" s="853"/>
      <c r="M20" s="853"/>
      <c r="N20" s="853"/>
      <c r="O20" s="853"/>
      <c r="P20" s="853"/>
      <c r="Q20" s="853"/>
      <c r="R20" s="853"/>
      <c r="S20" s="853"/>
      <c r="T20" s="853"/>
      <c r="U20" s="853"/>
      <c r="V20" s="853"/>
      <c r="W20" s="853"/>
      <c r="X20" s="853"/>
      <c r="Y20" s="853"/>
      <c r="Z20" s="853"/>
      <c r="AA20" s="853"/>
      <c r="AB20" s="853"/>
      <c r="AC20" s="853"/>
      <c r="AD20" s="853"/>
      <c r="AE20" s="853"/>
      <c r="AF20" s="853"/>
      <c r="AG20" s="853"/>
      <c r="AH20" s="853"/>
      <c r="AI20" s="853"/>
      <c r="AJ20" s="853"/>
      <c r="AK20" s="853"/>
      <c r="AL20" s="853"/>
      <c r="AM20" s="853"/>
      <c r="AN20" s="853"/>
      <c r="AO20" s="853"/>
      <c r="AP20" s="853"/>
      <c r="AQ20" s="853"/>
      <c r="AR20" s="853"/>
      <c r="AS20" s="853"/>
      <c r="AT20" s="853"/>
      <c r="AU20" s="853"/>
      <c r="AV20" s="853"/>
      <c r="AW20" s="853"/>
      <c r="AX20" s="853"/>
      <c r="AY20" s="853"/>
      <c r="AZ20" s="853"/>
      <c r="BA20" s="853"/>
      <c r="BB20" s="853"/>
      <c r="BC20" s="853"/>
      <c r="BD20" s="853"/>
      <c r="BE20" s="853"/>
      <c r="BF20" s="853"/>
      <c r="BG20" s="853"/>
      <c r="BH20" s="853"/>
      <c r="BI20" s="853"/>
      <c r="BJ20" s="853"/>
      <c r="BK20" s="853"/>
      <c r="BL20" s="853"/>
      <c r="BM20" s="853"/>
      <c r="BN20" s="853"/>
      <c r="BO20" s="853"/>
      <c r="BP20" s="853"/>
      <c r="BQ20" s="853"/>
      <c r="BR20" s="853"/>
      <c r="BS20" s="853"/>
      <c r="BT20" s="853"/>
      <c r="BU20" s="853"/>
      <c r="BV20" s="853"/>
      <c r="BW20" s="853"/>
      <c r="BX20" s="853"/>
      <c r="BY20" s="853"/>
      <c r="BZ20" s="853"/>
      <c r="CA20" s="853"/>
      <c r="CB20" s="853"/>
      <c r="CC20" s="853"/>
      <c r="CD20" s="853"/>
      <c r="CE20" s="853"/>
      <c r="CF20" s="853"/>
      <c r="CG20" s="853"/>
      <c r="CH20" s="853"/>
      <c r="CI20" s="853"/>
      <c r="CJ20" s="853"/>
      <c r="CK20" s="853"/>
      <c r="CL20" s="853"/>
      <c r="CM20" s="853"/>
      <c r="CN20" s="853"/>
      <c r="CO20" s="853"/>
      <c r="CP20" s="853"/>
      <c r="CQ20" s="853"/>
      <c r="CR20" s="853"/>
      <c r="CS20" s="881"/>
    </row>
    <row r="21" spans="1:274" ht="15" customHeight="1">
      <c r="A21" s="102"/>
      <c r="B21" s="103"/>
      <c r="C21" s="106"/>
      <c r="D21" s="853" t="s">
        <v>1063</v>
      </c>
      <c r="E21" s="853"/>
      <c r="F21" s="853"/>
      <c r="G21" s="853"/>
      <c r="H21" s="853"/>
      <c r="I21" s="853"/>
      <c r="J21" s="853"/>
      <c r="K21" s="853"/>
      <c r="L21" s="853"/>
      <c r="M21" s="853"/>
      <c r="N21" s="853"/>
      <c r="O21" s="853"/>
      <c r="P21" s="853"/>
      <c r="Q21" s="853"/>
      <c r="R21" s="853"/>
      <c r="S21" s="853"/>
      <c r="T21" s="853"/>
      <c r="U21" s="853"/>
      <c r="V21" s="853"/>
      <c r="W21" s="853"/>
      <c r="X21" s="853"/>
      <c r="Y21" s="853"/>
      <c r="Z21" s="853"/>
      <c r="AA21" s="853"/>
      <c r="AB21" s="853"/>
      <c r="AC21" s="853"/>
      <c r="AD21" s="853"/>
      <c r="AE21" s="853"/>
      <c r="AF21" s="853"/>
      <c r="AG21" s="853"/>
      <c r="AH21" s="853"/>
      <c r="AI21" s="853"/>
      <c r="AJ21" s="853"/>
      <c r="AK21" s="853"/>
      <c r="AL21" s="853"/>
      <c r="AM21" s="853"/>
      <c r="AN21" s="853"/>
      <c r="AO21" s="853"/>
      <c r="AP21" s="853"/>
      <c r="AQ21" s="853"/>
      <c r="AR21" s="853"/>
      <c r="AS21" s="853"/>
      <c r="AT21" s="853"/>
      <c r="AU21" s="853"/>
      <c r="AV21" s="853"/>
      <c r="AW21" s="853"/>
      <c r="AX21" s="853"/>
      <c r="AY21" s="853"/>
      <c r="AZ21" s="853"/>
      <c r="BA21" s="853"/>
      <c r="BB21" s="853"/>
      <c r="BC21" s="853"/>
      <c r="BD21" s="853"/>
      <c r="BE21" s="853"/>
      <c r="BF21" s="853"/>
      <c r="BG21" s="853"/>
      <c r="BH21" s="853"/>
      <c r="BI21" s="853"/>
      <c r="BJ21" s="853"/>
      <c r="BK21" s="853"/>
      <c r="BL21" s="853"/>
      <c r="BM21" s="853"/>
      <c r="BN21" s="853"/>
      <c r="BO21" s="853"/>
      <c r="BP21" s="853"/>
      <c r="BQ21" s="853"/>
      <c r="BR21" s="853"/>
      <c r="BS21" s="853"/>
      <c r="BT21" s="853"/>
      <c r="BU21" s="853"/>
      <c r="BV21" s="853"/>
      <c r="BW21" s="853"/>
      <c r="BX21" s="853"/>
      <c r="BY21" s="853"/>
      <c r="BZ21" s="853"/>
      <c r="CA21" s="853"/>
      <c r="CB21" s="853"/>
      <c r="CC21" s="853"/>
      <c r="CD21" s="853"/>
      <c r="CE21" s="853"/>
      <c r="CF21" s="853"/>
      <c r="CG21" s="853"/>
      <c r="CH21" s="853"/>
      <c r="CI21" s="853"/>
      <c r="CJ21" s="853"/>
      <c r="CK21" s="853"/>
      <c r="CL21" s="853"/>
      <c r="CM21" s="853"/>
      <c r="CN21" s="853"/>
      <c r="CO21" s="853"/>
      <c r="CP21" s="853"/>
      <c r="CQ21" s="853"/>
      <c r="CR21" s="853"/>
      <c r="CS21" s="881"/>
    </row>
    <row r="22" spans="1:274" ht="15" customHeight="1">
      <c r="A22" s="102"/>
      <c r="B22" s="105"/>
      <c r="C22" s="578" t="s">
        <v>2082</v>
      </c>
      <c r="D22" s="578"/>
      <c r="E22" s="578"/>
      <c r="F22" s="578"/>
      <c r="G22" s="578"/>
      <c r="H22" s="578"/>
      <c r="I22" s="578"/>
      <c r="J22" s="578"/>
      <c r="K22" s="578"/>
      <c r="L22" s="578"/>
      <c r="M22" s="578"/>
      <c r="N22" s="578"/>
      <c r="O22" s="578"/>
      <c r="P22" s="578"/>
      <c r="Q22" s="578"/>
      <c r="R22" s="578"/>
      <c r="S22" s="578"/>
      <c r="T22" s="578"/>
      <c r="U22" s="578"/>
      <c r="V22" s="578"/>
      <c r="W22" s="578"/>
      <c r="X22" s="578"/>
      <c r="Y22" s="578"/>
      <c r="Z22" s="578"/>
      <c r="AA22" s="578"/>
      <c r="AB22" s="578"/>
      <c r="AC22" s="578"/>
      <c r="AD22" s="578"/>
      <c r="AE22" s="578"/>
      <c r="AF22" s="578"/>
      <c r="AG22" s="578"/>
      <c r="AH22" s="578"/>
      <c r="AI22" s="578"/>
      <c r="AJ22" s="578"/>
      <c r="AK22" s="578"/>
      <c r="AL22" s="578"/>
      <c r="AM22" s="578"/>
      <c r="AN22" s="578"/>
      <c r="AO22" s="578"/>
      <c r="AP22" s="578"/>
      <c r="AQ22" s="578"/>
      <c r="AR22" s="578"/>
      <c r="AS22" s="578"/>
      <c r="AT22" s="578"/>
      <c r="AU22" s="578"/>
      <c r="AV22" s="578"/>
      <c r="AW22" s="578"/>
      <c r="AX22" s="578"/>
      <c r="AY22" s="578"/>
      <c r="AZ22" s="578"/>
      <c r="BA22" s="578"/>
      <c r="BB22" s="578"/>
      <c r="BC22" s="578"/>
      <c r="BD22" s="578"/>
      <c r="BE22" s="578"/>
      <c r="BF22" s="578"/>
      <c r="BG22" s="578"/>
      <c r="BH22" s="578"/>
      <c r="BI22" s="578"/>
      <c r="BJ22" s="578"/>
      <c r="BK22" s="578"/>
      <c r="BL22" s="578"/>
      <c r="BM22" s="578"/>
      <c r="BN22" s="578"/>
      <c r="BO22" s="578"/>
      <c r="BP22" s="578"/>
      <c r="BQ22" s="578"/>
      <c r="BR22" s="578"/>
      <c r="BS22" s="578"/>
      <c r="BT22" s="578"/>
      <c r="BU22" s="578"/>
      <c r="BV22" s="578"/>
      <c r="BW22" s="578"/>
      <c r="BX22" s="578"/>
      <c r="BY22" s="578"/>
      <c r="BZ22" s="578"/>
      <c r="CA22" s="578"/>
      <c r="CB22" s="578"/>
      <c r="CC22" s="578"/>
      <c r="CD22" s="578"/>
      <c r="CE22" s="578"/>
      <c r="CF22" s="578"/>
      <c r="CG22" s="578"/>
      <c r="CH22" s="578"/>
      <c r="CI22" s="578"/>
      <c r="CJ22" s="578"/>
      <c r="CK22" s="578"/>
      <c r="CL22" s="578"/>
      <c r="CM22" s="578"/>
      <c r="CN22" s="578"/>
      <c r="CO22" s="578"/>
      <c r="CP22" s="578"/>
      <c r="CQ22" s="578"/>
      <c r="CR22" s="578"/>
      <c r="CS22" s="579"/>
    </row>
    <row r="23" spans="1:274" ht="15" customHeight="1">
      <c r="A23" s="102"/>
      <c r="B23" s="105"/>
      <c r="C23" s="578" t="s">
        <v>2083</v>
      </c>
      <c r="D23" s="578"/>
      <c r="E23" s="578"/>
      <c r="F23" s="578"/>
      <c r="G23" s="578"/>
      <c r="H23" s="578"/>
      <c r="I23" s="578"/>
      <c r="J23" s="578"/>
      <c r="K23" s="578"/>
      <c r="L23" s="578"/>
      <c r="M23" s="578"/>
      <c r="N23" s="578"/>
      <c r="O23" s="578"/>
      <c r="P23" s="578"/>
      <c r="Q23" s="578"/>
      <c r="R23" s="578"/>
      <c r="S23" s="578"/>
      <c r="T23" s="578"/>
      <c r="U23" s="578"/>
      <c r="V23" s="578"/>
      <c r="W23" s="578"/>
      <c r="X23" s="578"/>
      <c r="Y23" s="578"/>
      <c r="Z23" s="578"/>
      <c r="AA23" s="578"/>
      <c r="AB23" s="578"/>
      <c r="AC23" s="578"/>
      <c r="AD23" s="578"/>
      <c r="AE23" s="578"/>
      <c r="AF23" s="578"/>
      <c r="AG23" s="578"/>
      <c r="AH23" s="578"/>
      <c r="AI23" s="578"/>
      <c r="AJ23" s="578"/>
      <c r="AK23" s="578"/>
      <c r="AL23" s="578"/>
      <c r="AM23" s="578"/>
      <c r="AN23" s="578"/>
      <c r="AO23" s="578"/>
      <c r="AP23" s="578"/>
      <c r="AQ23" s="578"/>
      <c r="AR23" s="578"/>
      <c r="AS23" s="578"/>
      <c r="AT23" s="578"/>
      <c r="AU23" s="578"/>
      <c r="AV23" s="578"/>
      <c r="AW23" s="578"/>
      <c r="AX23" s="578"/>
      <c r="AY23" s="578"/>
      <c r="AZ23" s="578"/>
      <c r="BA23" s="578"/>
      <c r="BB23" s="578"/>
      <c r="BC23" s="578"/>
      <c r="BD23" s="578"/>
      <c r="BE23" s="578"/>
      <c r="BF23" s="578"/>
      <c r="BG23" s="578"/>
      <c r="BH23" s="578"/>
      <c r="BI23" s="578"/>
      <c r="BJ23" s="578"/>
      <c r="BK23" s="578"/>
      <c r="BL23" s="578"/>
      <c r="BM23" s="578"/>
      <c r="BN23" s="578"/>
      <c r="BO23" s="578"/>
      <c r="BP23" s="578"/>
      <c r="BQ23" s="578"/>
      <c r="BR23" s="578"/>
      <c r="BS23" s="578"/>
      <c r="BT23" s="578"/>
      <c r="BU23" s="578"/>
      <c r="BV23" s="578"/>
      <c r="BW23" s="578"/>
      <c r="BX23" s="578"/>
      <c r="BY23" s="578"/>
      <c r="BZ23" s="578"/>
      <c r="CA23" s="578"/>
      <c r="CB23" s="578"/>
      <c r="CC23" s="578"/>
      <c r="CD23" s="578"/>
      <c r="CE23" s="578"/>
      <c r="CF23" s="578"/>
      <c r="CG23" s="578"/>
      <c r="CH23" s="578"/>
      <c r="CI23" s="578"/>
      <c r="CJ23" s="578"/>
      <c r="CK23" s="578"/>
      <c r="CL23" s="578"/>
      <c r="CM23" s="578"/>
      <c r="CN23" s="578"/>
      <c r="CO23" s="578"/>
      <c r="CP23" s="578"/>
      <c r="CQ23" s="578"/>
      <c r="CR23" s="578"/>
      <c r="CS23" s="579"/>
    </row>
    <row r="24" spans="1:274" ht="15" customHeight="1">
      <c r="A24" s="102"/>
      <c r="B24" s="107"/>
      <c r="C24" s="580" t="s">
        <v>2084</v>
      </c>
      <c r="D24" s="580"/>
      <c r="E24" s="580"/>
      <c r="F24" s="580"/>
      <c r="G24" s="580"/>
      <c r="H24" s="580"/>
      <c r="I24" s="580"/>
      <c r="J24" s="580"/>
      <c r="K24" s="580"/>
      <c r="L24" s="580"/>
      <c r="M24" s="580"/>
      <c r="N24" s="580"/>
      <c r="O24" s="580"/>
      <c r="P24" s="580"/>
      <c r="Q24" s="580"/>
      <c r="R24" s="580"/>
      <c r="S24" s="580"/>
      <c r="T24" s="580"/>
      <c r="U24" s="580"/>
      <c r="V24" s="580"/>
      <c r="W24" s="580"/>
      <c r="X24" s="580"/>
      <c r="Y24" s="580"/>
      <c r="Z24" s="580"/>
      <c r="AA24" s="580"/>
      <c r="AB24" s="580"/>
      <c r="AC24" s="580"/>
      <c r="AD24" s="580"/>
      <c r="AE24" s="580"/>
      <c r="AF24" s="580"/>
      <c r="AG24" s="580"/>
      <c r="AH24" s="580"/>
      <c r="AI24" s="580"/>
      <c r="AJ24" s="580"/>
      <c r="AK24" s="580"/>
      <c r="AL24" s="580"/>
      <c r="AM24" s="580"/>
      <c r="AN24" s="580"/>
      <c r="AO24" s="580"/>
      <c r="AP24" s="580"/>
      <c r="AQ24" s="580"/>
      <c r="AR24" s="580"/>
      <c r="AS24" s="580"/>
      <c r="AT24" s="580"/>
      <c r="AU24" s="580"/>
      <c r="AV24" s="580"/>
      <c r="AW24" s="580"/>
      <c r="AX24" s="580"/>
      <c r="AY24" s="580"/>
      <c r="AZ24" s="580"/>
      <c r="BA24" s="580"/>
      <c r="BB24" s="580"/>
      <c r="BC24" s="580"/>
      <c r="BD24" s="580"/>
      <c r="BE24" s="580"/>
      <c r="BF24" s="580"/>
      <c r="BG24" s="580"/>
      <c r="BH24" s="580"/>
      <c r="BI24" s="580"/>
      <c r="BJ24" s="580"/>
      <c r="BK24" s="580"/>
      <c r="BL24" s="580"/>
      <c r="BM24" s="580"/>
      <c r="BN24" s="580"/>
      <c r="BO24" s="580"/>
      <c r="BP24" s="580"/>
      <c r="BQ24" s="580"/>
      <c r="BR24" s="580"/>
      <c r="BS24" s="580"/>
      <c r="BT24" s="580"/>
      <c r="BU24" s="580"/>
      <c r="BV24" s="580"/>
      <c r="BW24" s="580"/>
      <c r="BX24" s="580"/>
      <c r="BY24" s="580"/>
      <c r="BZ24" s="580"/>
      <c r="CA24" s="580"/>
      <c r="CB24" s="580"/>
      <c r="CC24" s="580"/>
      <c r="CD24" s="580"/>
      <c r="CE24" s="580"/>
      <c r="CF24" s="580"/>
      <c r="CG24" s="580"/>
      <c r="CH24" s="580"/>
      <c r="CI24" s="580"/>
      <c r="CJ24" s="580"/>
      <c r="CK24" s="580"/>
      <c r="CL24" s="580"/>
      <c r="CM24" s="580"/>
      <c r="CN24" s="580"/>
      <c r="CO24" s="580"/>
      <c r="CP24" s="580"/>
      <c r="CQ24" s="580"/>
      <c r="CR24" s="580"/>
      <c r="CS24" s="581"/>
    </row>
    <row r="25" spans="1:274" ht="15" customHeight="1">
      <c r="A25" s="102"/>
      <c r="B25" s="53"/>
      <c r="C25" s="53"/>
      <c r="D25" s="53"/>
      <c r="E25" s="53"/>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53"/>
      <c r="BB25" s="53"/>
      <c r="BC25" s="53"/>
      <c r="BD25" s="53"/>
      <c r="BE25" s="53"/>
      <c r="BF25" s="53"/>
      <c r="BG25" s="53"/>
      <c r="BH25" s="53"/>
      <c r="BI25" s="53"/>
      <c r="BJ25" s="53"/>
      <c r="BK25" s="53"/>
      <c r="BL25" s="53"/>
      <c r="BM25" s="53"/>
      <c r="BN25" s="53"/>
      <c r="BO25" s="53"/>
      <c r="BP25" s="53"/>
      <c r="BQ25" s="53"/>
      <c r="BR25" s="53"/>
      <c r="BS25" s="53"/>
      <c r="BT25" s="53"/>
      <c r="BU25" s="53"/>
      <c r="BV25" s="53"/>
      <c r="BW25" s="53"/>
      <c r="BX25" s="53"/>
      <c r="BY25" s="53"/>
      <c r="BZ25" s="53"/>
      <c r="CA25" s="53"/>
      <c r="CB25" s="53"/>
      <c r="CC25" s="53"/>
      <c r="CD25" s="53"/>
      <c r="CE25" s="53"/>
      <c r="CF25" s="53"/>
      <c r="CG25" s="53"/>
      <c r="CH25" s="53"/>
      <c r="CI25" s="53"/>
      <c r="CJ25" s="53"/>
      <c r="CK25" s="53"/>
      <c r="CL25" s="53"/>
      <c r="CM25" s="53"/>
      <c r="CN25" s="53"/>
      <c r="CO25" s="53"/>
      <c r="CP25" s="53"/>
      <c r="CQ25" s="53"/>
      <c r="CR25" s="53"/>
      <c r="CS25" s="53"/>
    </row>
    <row r="26" spans="1:274" ht="15" customHeight="1">
      <c r="A26" s="108"/>
      <c r="C26" s="835" t="s">
        <v>233</v>
      </c>
      <c r="D26" s="836"/>
      <c r="E26" s="836"/>
      <c r="F26" s="836"/>
      <c r="G26" s="837"/>
      <c r="H26" s="558" t="s">
        <v>1219</v>
      </c>
      <c r="I26" s="558"/>
      <c r="J26" s="558"/>
      <c r="K26" s="558"/>
      <c r="L26" s="558"/>
      <c r="M26" s="558"/>
      <c r="N26" s="558"/>
      <c r="O26" s="558"/>
      <c r="P26" s="558"/>
      <c r="Q26" s="558"/>
      <c r="R26" s="558"/>
      <c r="S26" s="558"/>
      <c r="T26" s="558"/>
      <c r="U26" s="558"/>
      <c r="V26" s="558"/>
      <c r="W26" s="558"/>
      <c r="X26" s="558"/>
      <c r="Y26" s="558"/>
      <c r="Z26" s="558" t="s">
        <v>1220</v>
      </c>
      <c r="AA26" s="558"/>
      <c r="AB26" s="558"/>
      <c r="AC26" s="558"/>
      <c r="AD26" s="558"/>
      <c r="AE26" s="558"/>
      <c r="AF26" s="558"/>
      <c r="AG26" s="558"/>
      <c r="AH26" s="558"/>
      <c r="AI26" s="558"/>
      <c r="AJ26" s="558"/>
      <c r="AK26" s="558"/>
      <c r="AL26" s="558"/>
      <c r="AM26" s="558"/>
      <c r="AN26" s="558"/>
      <c r="AO26" s="558"/>
      <c r="AP26" s="558"/>
      <c r="AQ26" s="558"/>
      <c r="AR26" s="558" t="s">
        <v>1221</v>
      </c>
      <c r="AS26" s="558"/>
      <c r="AT26" s="558"/>
      <c r="AU26" s="558"/>
      <c r="AV26" s="558"/>
      <c r="AW26" s="558"/>
      <c r="AX26" s="558"/>
      <c r="AY26" s="558"/>
      <c r="AZ26" s="558"/>
      <c r="BA26" s="558"/>
      <c r="BB26" s="558"/>
      <c r="BC26" s="558"/>
      <c r="BD26" s="558"/>
      <c r="BE26" s="558"/>
      <c r="BF26" s="558"/>
      <c r="BG26" s="558"/>
      <c r="BH26" s="558"/>
      <c r="BI26" s="558"/>
      <c r="BJ26" s="558" t="s">
        <v>1222</v>
      </c>
      <c r="BK26" s="558"/>
      <c r="BL26" s="558"/>
      <c r="BM26" s="558"/>
      <c r="BN26" s="558"/>
      <c r="BO26" s="558"/>
      <c r="BP26" s="558"/>
      <c r="BQ26" s="558"/>
      <c r="BR26" s="558"/>
      <c r="BS26" s="558"/>
      <c r="BT26" s="558"/>
      <c r="BU26" s="558"/>
      <c r="BV26" s="558"/>
      <c r="BW26" s="558"/>
      <c r="BX26" s="558"/>
      <c r="BY26" s="558"/>
      <c r="BZ26" s="558"/>
      <c r="CA26" s="558"/>
      <c r="CB26" s="558" t="s">
        <v>1223</v>
      </c>
      <c r="CC26" s="558"/>
      <c r="CD26" s="558"/>
      <c r="CE26" s="558"/>
      <c r="CF26" s="558"/>
      <c r="CG26" s="558"/>
      <c r="CH26" s="558"/>
      <c r="CI26" s="558"/>
      <c r="CJ26" s="558"/>
      <c r="CK26" s="558"/>
      <c r="CL26" s="558"/>
      <c r="CM26" s="558"/>
      <c r="CN26" s="558"/>
      <c r="CO26" s="558"/>
      <c r="CP26" s="558"/>
      <c r="CQ26" s="558"/>
      <c r="CR26" s="558"/>
      <c r="CS26" s="558"/>
      <c r="CZ26" s="627" t="s">
        <v>7265</v>
      </c>
      <c r="DA26" s="627"/>
      <c r="DB26" s="627"/>
      <c r="DC26" s="627"/>
      <c r="DD26" s="627"/>
      <c r="DE26" s="627"/>
      <c r="DF26" s="627"/>
      <c r="DG26" s="627"/>
      <c r="DH26" s="627"/>
      <c r="DI26" s="627"/>
      <c r="DJ26" s="627"/>
      <c r="DK26" s="627"/>
      <c r="DL26" s="627"/>
      <c r="DM26" s="627"/>
      <c r="DN26" s="627"/>
      <c r="DO26" s="627"/>
      <c r="DP26" s="627"/>
      <c r="DQ26" s="627"/>
      <c r="DR26" s="627"/>
      <c r="DS26" s="627"/>
      <c r="DT26" s="627"/>
      <c r="DU26" s="627"/>
      <c r="DV26" s="627"/>
      <c r="DW26" s="627"/>
      <c r="DX26" s="627"/>
      <c r="DY26" s="627"/>
      <c r="DZ26" s="627"/>
      <c r="EA26" s="627"/>
      <c r="EB26" s="627"/>
      <c r="EC26" s="627"/>
      <c r="ED26" s="627"/>
      <c r="EE26" s="627"/>
      <c r="EF26" s="627"/>
      <c r="EG26" s="627"/>
      <c r="EH26" s="627"/>
      <c r="EI26" s="627"/>
      <c r="EJ26" s="627"/>
      <c r="EK26" s="627"/>
      <c r="EL26" s="627"/>
      <c r="EM26" s="627"/>
      <c r="EN26" s="1208"/>
      <c r="EO26" s="627"/>
      <c r="EP26" s="627"/>
      <c r="EQ26" s="627"/>
      <c r="ER26" s="627"/>
      <c r="ES26" s="627"/>
      <c r="ET26" s="627"/>
      <c r="EU26" s="627"/>
      <c r="EV26" s="627"/>
      <c r="EW26" s="627"/>
      <c r="EX26" s="627"/>
      <c r="EY26" s="627"/>
      <c r="EZ26" s="627"/>
      <c r="FA26" s="627"/>
      <c r="FB26" s="627"/>
      <c r="FC26" s="627"/>
      <c r="FD26" s="627"/>
      <c r="FE26" s="627"/>
      <c r="FF26" s="627"/>
      <c r="FG26" s="627"/>
      <c r="FH26" s="627"/>
      <c r="FI26" s="627"/>
      <c r="FJ26" s="627"/>
      <c r="FK26" s="627"/>
      <c r="FL26" s="627"/>
      <c r="FM26" s="627"/>
      <c r="FN26" s="627"/>
      <c r="FO26" s="627"/>
      <c r="FP26" s="627"/>
      <c r="FQ26" s="627"/>
      <c r="FR26" s="627"/>
      <c r="FS26" s="627"/>
      <c r="FT26" s="627"/>
      <c r="FU26" s="627"/>
      <c r="FV26" s="627"/>
      <c r="FW26" s="627"/>
      <c r="FX26" s="627"/>
      <c r="FY26" s="627"/>
      <c r="FZ26" s="627"/>
      <c r="GA26" s="627"/>
      <c r="GB26" s="627"/>
      <c r="GD26" s="627" t="s">
        <v>7277</v>
      </c>
      <c r="GE26" s="627"/>
      <c r="GF26" s="627"/>
      <c r="GG26" s="627"/>
      <c r="GH26" s="627"/>
      <c r="GI26" s="627"/>
      <c r="GJ26" s="627"/>
      <c r="GK26" s="627"/>
      <c r="GL26" s="627"/>
      <c r="GM26" s="627"/>
      <c r="GN26" s="627"/>
      <c r="GO26" s="627"/>
      <c r="GP26" s="627"/>
      <c r="GQ26" s="627"/>
      <c r="GR26" s="627"/>
      <c r="GS26" s="627"/>
      <c r="GT26" s="627"/>
      <c r="GU26" s="627"/>
      <c r="GV26" s="627"/>
      <c r="GW26" s="627"/>
      <c r="GX26" s="627"/>
      <c r="GY26" s="627"/>
      <c r="GZ26" s="627"/>
      <c r="HA26" s="627"/>
      <c r="HB26" s="627"/>
      <c r="HC26" s="627"/>
      <c r="HD26" s="627"/>
      <c r="HE26" s="627"/>
      <c r="HF26" s="627"/>
      <c r="HG26" s="627"/>
      <c r="HH26" s="627"/>
      <c r="HI26" s="627"/>
      <c r="HJ26" s="627"/>
      <c r="HK26" s="627"/>
      <c r="HL26" s="627"/>
      <c r="HM26" s="627"/>
      <c r="HN26" s="627"/>
      <c r="HO26" s="627"/>
      <c r="HP26" s="627"/>
      <c r="HQ26" s="627"/>
      <c r="HR26" s="627"/>
      <c r="HS26" s="627"/>
      <c r="HT26" s="627"/>
      <c r="HU26" s="627"/>
      <c r="HV26" s="627"/>
      <c r="HW26" s="627"/>
      <c r="HX26" s="627"/>
      <c r="HY26" s="627"/>
      <c r="HZ26" s="627"/>
      <c r="IA26" s="627"/>
    </row>
    <row r="27" spans="1:274" ht="15" customHeight="1">
      <c r="B27" s="109"/>
      <c r="C27" s="1009"/>
      <c r="D27" s="1010"/>
      <c r="E27" s="1010"/>
      <c r="F27" s="1010"/>
      <c r="G27" s="1011"/>
      <c r="H27" s="1098" t="s">
        <v>528</v>
      </c>
      <c r="I27" s="1099"/>
      <c r="J27" s="1099"/>
      <c r="K27" s="1100"/>
      <c r="L27" s="1098" t="s">
        <v>1224</v>
      </c>
      <c r="M27" s="1099"/>
      <c r="N27" s="1099"/>
      <c r="O27" s="1100"/>
      <c r="P27" s="1123" t="s">
        <v>1225</v>
      </c>
      <c r="Q27" s="1125"/>
      <c r="R27" s="570" t="s">
        <v>1226</v>
      </c>
      <c r="S27" s="571"/>
      <c r="T27" s="571"/>
      <c r="U27" s="571"/>
      <c r="V27" s="571"/>
      <c r="W27" s="571"/>
      <c r="X27" s="571"/>
      <c r="Y27" s="572"/>
      <c r="Z27" s="1098" t="s">
        <v>528</v>
      </c>
      <c r="AA27" s="1099"/>
      <c r="AB27" s="1099"/>
      <c r="AC27" s="1100"/>
      <c r="AD27" s="1098" t="s">
        <v>1224</v>
      </c>
      <c r="AE27" s="1099"/>
      <c r="AF27" s="1099"/>
      <c r="AG27" s="1100"/>
      <c r="AH27" s="1123" t="s">
        <v>1225</v>
      </c>
      <c r="AI27" s="1125"/>
      <c r="AJ27" s="570" t="s">
        <v>1226</v>
      </c>
      <c r="AK27" s="571"/>
      <c r="AL27" s="571"/>
      <c r="AM27" s="571"/>
      <c r="AN27" s="571"/>
      <c r="AO27" s="571"/>
      <c r="AP27" s="571"/>
      <c r="AQ27" s="572"/>
      <c r="AR27" s="1098" t="s">
        <v>528</v>
      </c>
      <c r="AS27" s="1099"/>
      <c r="AT27" s="1099"/>
      <c r="AU27" s="1100"/>
      <c r="AV27" s="1098" t="s">
        <v>1224</v>
      </c>
      <c r="AW27" s="1099"/>
      <c r="AX27" s="1099"/>
      <c r="AY27" s="1100"/>
      <c r="AZ27" s="1123" t="s">
        <v>1225</v>
      </c>
      <c r="BA27" s="1125"/>
      <c r="BB27" s="570" t="s">
        <v>1226</v>
      </c>
      <c r="BC27" s="571"/>
      <c r="BD27" s="571"/>
      <c r="BE27" s="571"/>
      <c r="BF27" s="571"/>
      <c r="BG27" s="571"/>
      <c r="BH27" s="571"/>
      <c r="BI27" s="572"/>
      <c r="BJ27" s="1098" t="s">
        <v>528</v>
      </c>
      <c r="BK27" s="1099"/>
      <c r="BL27" s="1099"/>
      <c r="BM27" s="1100"/>
      <c r="BN27" s="1098" t="s">
        <v>1224</v>
      </c>
      <c r="BO27" s="1099"/>
      <c r="BP27" s="1099"/>
      <c r="BQ27" s="1100"/>
      <c r="BR27" s="1123" t="s">
        <v>1225</v>
      </c>
      <c r="BS27" s="1125"/>
      <c r="BT27" s="570" t="s">
        <v>1226</v>
      </c>
      <c r="BU27" s="571"/>
      <c r="BV27" s="571"/>
      <c r="BW27" s="571"/>
      <c r="BX27" s="571"/>
      <c r="BY27" s="571"/>
      <c r="BZ27" s="571"/>
      <c r="CA27" s="572"/>
      <c r="CB27" s="1098" t="s">
        <v>528</v>
      </c>
      <c r="CC27" s="1099"/>
      <c r="CD27" s="1099"/>
      <c r="CE27" s="1100"/>
      <c r="CF27" s="1098" t="s">
        <v>1224</v>
      </c>
      <c r="CG27" s="1099"/>
      <c r="CH27" s="1099"/>
      <c r="CI27" s="1100"/>
      <c r="CJ27" s="1123" t="s">
        <v>1225</v>
      </c>
      <c r="CK27" s="1125"/>
      <c r="CL27" s="570" t="s">
        <v>1226</v>
      </c>
      <c r="CM27" s="571"/>
      <c r="CN27" s="571"/>
      <c r="CO27" s="571"/>
      <c r="CP27" s="571"/>
      <c r="CQ27" s="571"/>
      <c r="CR27" s="571"/>
      <c r="CS27" s="572"/>
      <c r="CZ27" s="627" t="s">
        <v>7442</v>
      </c>
      <c r="DA27" s="627"/>
      <c r="DB27" s="627"/>
      <c r="DC27" s="627"/>
      <c r="DD27" s="627"/>
      <c r="DE27" s="627"/>
      <c r="DF27" s="627"/>
      <c r="DG27" s="627"/>
      <c r="DH27" s="627" t="s">
        <v>7443</v>
      </c>
      <c r="DI27" s="627"/>
      <c r="DJ27" s="627"/>
      <c r="DK27" s="627"/>
      <c r="DL27" s="627"/>
      <c r="DM27" s="627"/>
      <c r="DN27" s="627"/>
      <c r="DO27" s="627"/>
      <c r="DP27" s="627" t="s">
        <v>7444</v>
      </c>
      <c r="DQ27" s="627"/>
      <c r="DR27" s="627"/>
      <c r="DS27" s="627"/>
      <c r="DT27" s="627"/>
      <c r="DU27" s="627"/>
      <c r="DV27" s="627"/>
      <c r="DW27" s="627"/>
      <c r="DX27" s="627" t="s">
        <v>7445</v>
      </c>
      <c r="DY27" s="627"/>
      <c r="DZ27" s="627"/>
      <c r="EA27" s="627"/>
      <c r="EB27" s="627"/>
      <c r="EC27" s="627"/>
      <c r="ED27" s="627"/>
      <c r="EE27" s="627"/>
      <c r="EF27" s="627" t="s">
        <v>7446</v>
      </c>
      <c r="EG27" s="627"/>
      <c r="EH27" s="627"/>
      <c r="EI27" s="627"/>
      <c r="EJ27" s="627"/>
      <c r="EK27" s="627"/>
      <c r="EL27" s="627"/>
      <c r="EM27" s="639"/>
      <c r="EN27" s="447"/>
      <c r="EO27" s="641" t="s">
        <v>7447</v>
      </c>
      <c r="EP27" s="627"/>
      <c r="EQ27" s="627"/>
      <c r="ER27" s="627"/>
      <c r="ES27" s="627"/>
      <c r="ET27" s="627"/>
      <c r="EU27" s="627"/>
      <c r="EV27" s="627"/>
      <c r="EW27" s="627" t="s">
        <v>7448</v>
      </c>
      <c r="EX27" s="627"/>
      <c r="EY27" s="627"/>
      <c r="EZ27" s="627"/>
      <c r="FA27" s="627"/>
      <c r="FB27" s="627"/>
      <c r="FC27" s="627"/>
      <c r="FD27" s="627"/>
      <c r="FE27" s="627" t="s">
        <v>7449</v>
      </c>
      <c r="FF27" s="627"/>
      <c r="FG27" s="627"/>
      <c r="FH27" s="627"/>
      <c r="FI27" s="627"/>
      <c r="FJ27" s="627"/>
      <c r="FK27" s="627"/>
      <c r="FL27" s="627"/>
      <c r="FM27" s="627" t="s">
        <v>7450</v>
      </c>
      <c r="FN27" s="627"/>
      <c r="FO27" s="627"/>
      <c r="FP27" s="627"/>
      <c r="FQ27" s="627"/>
      <c r="FR27" s="627"/>
      <c r="FS27" s="627"/>
      <c r="FT27" s="627"/>
      <c r="FU27" s="627" t="s">
        <v>7451</v>
      </c>
      <c r="FV27" s="627"/>
      <c r="FW27" s="627"/>
      <c r="FX27" s="627"/>
      <c r="FY27" s="627"/>
      <c r="FZ27" s="627"/>
      <c r="GA27" s="627"/>
      <c r="GB27" s="627"/>
      <c r="GD27" s="627" t="s">
        <v>7455</v>
      </c>
      <c r="GE27" s="627"/>
      <c r="GF27" s="627"/>
      <c r="GG27" s="627"/>
      <c r="GH27" s="627"/>
      <c r="GI27" s="627"/>
      <c r="GJ27" s="627"/>
      <c r="GK27" s="627"/>
      <c r="GL27" s="627"/>
      <c r="GM27" s="627"/>
      <c r="GN27" s="627" t="s">
        <v>7456</v>
      </c>
      <c r="GO27" s="627"/>
      <c r="GP27" s="627"/>
      <c r="GQ27" s="627"/>
      <c r="GR27" s="627"/>
      <c r="GS27" s="627"/>
      <c r="GT27" s="627"/>
      <c r="GU27" s="627"/>
      <c r="GV27" s="627"/>
      <c r="GW27" s="627"/>
      <c r="GX27" s="627" t="s">
        <v>7457</v>
      </c>
      <c r="GY27" s="627"/>
      <c r="GZ27" s="627"/>
      <c r="HA27" s="627"/>
      <c r="HB27" s="627"/>
      <c r="HC27" s="627"/>
      <c r="HD27" s="627"/>
      <c r="HE27" s="627"/>
      <c r="HF27" s="627"/>
      <c r="HG27" s="627"/>
      <c r="HH27" s="627" t="s">
        <v>7458</v>
      </c>
      <c r="HI27" s="627"/>
      <c r="HJ27" s="627"/>
      <c r="HK27" s="627"/>
      <c r="HL27" s="627"/>
      <c r="HM27" s="627"/>
      <c r="HN27" s="627"/>
      <c r="HO27" s="627"/>
      <c r="HP27" s="627"/>
      <c r="HQ27" s="627"/>
      <c r="HR27" s="627" t="s">
        <v>7459</v>
      </c>
      <c r="HS27" s="627"/>
      <c r="HT27" s="627"/>
      <c r="HU27" s="627"/>
      <c r="HV27" s="627"/>
      <c r="HW27" s="627"/>
      <c r="HX27" s="627"/>
      <c r="HY27" s="627"/>
      <c r="HZ27" s="627"/>
      <c r="IA27" s="627"/>
      <c r="IC27" s="627" t="s">
        <v>7254</v>
      </c>
      <c r="ID27" s="627"/>
      <c r="IE27" s="627"/>
      <c r="IF27" s="627"/>
      <c r="IG27" s="627"/>
      <c r="IH27" s="627"/>
      <c r="II27" s="627"/>
      <c r="IJ27" s="627"/>
      <c r="IK27" s="627"/>
      <c r="IL27" s="627"/>
      <c r="IN27" s="627" t="s">
        <v>7315</v>
      </c>
      <c r="IO27" s="627"/>
      <c r="IP27" s="627"/>
      <c r="IQ27" s="627"/>
      <c r="IR27" s="627"/>
      <c r="IS27" s="627"/>
      <c r="IX27" s="639" t="s">
        <v>7234</v>
      </c>
      <c r="IY27" s="640"/>
      <c r="IZ27" s="640"/>
      <c r="JA27" s="640"/>
      <c r="JB27" s="640"/>
      <c r="JC27" s="640"/>
      <c r="JD27" s="640"/>
      <c r="JE27" s="640"/>
      <c r="JF27" s="640"/>
      <c r="JG27" s="641"/>
      <c r="JH27" s="35"/>
      <c r="JI27" s="639" t="s">
        <v>7224</v>
      </c>
      <c r="JJ27" s="640"/>
      <c r="JK27" s="640"/>
      <c r="JL27" s="640"/>
      <c r="JM27" s="640"/>
      <c r="JN27" s="641"/>
    </row>
    <row r="28" spans="1:274" ht="72" customHeight="1">
      <c r="A28" s="108"/>
      <c r="B28" s="109"/>
      <c r="C28" s="838"/>
      <c r="D28" s="839"/>
      <c r="E28" s="839"/>
      <c r="F28" s="839"/>
      <c r="G28" s="840"/>
      <c r="H28" s="1101"/>
      <c r="I28" s="1102"/>
      <c r="J28" s="1102"/>
      <c r="K28" s="1103"/>
      <c r="L28" s="1101"/>
      <c r="M28" s="1102"/>
      <c r="N28" s="1102"/>
      <c r="O28" s="1103"/>
      <c r="P28" s="904"/>
      <c r="Q28" s="906"/>
      <c r="R28" s="903" t="s">
        <v>1917</v>
      </c>
      <c r="S28" s="903"/>
      <c r="T28" s="903" t="s">
        <v>1918</v>
      </c>
      <c r="U28" s="903"/>
      <c r="V28" s="903" t="s">
        <v>1919</v>
      </c>
      <c r="W28" s="903"/>
      <c r="X28" s="903" t="s">
        <v>253</v>
      </c>
      <c r="Y28" s="903"/>
      <c r="Z28" s="1101"/>
      <c r="AA28" s="1102"/>
      <c r="AB28" s="1102"/>
      <c r="AC28" s="1103"/>
      <c r="AD28" s="1101"/>
      <c r="AE28" s="1102"/>
      <c r="AF28" s="1102"/>
      <c r="AG28" s="1103"/>
      <c r="AH28" s="904"/>
      <c r="AI28" s="906"/>
      <c r="AJ28" s="903" t="s">
        <v>1917</v>
      </c>
      <c r="AK28" s="903"/>
      <c r="AL28" s="903" t="s">
        <v>1918</v>
      </c>
      <c r="AM28" s="903"/>
      <c r="AN28" s="903" t="s">
        <v>1919</v>
      </c>
      <c r="AO28" s="903"/>
      <c r="AP28" s="903" t="s">
        <v>253</v>
      </c>
      <c r="AQ28" s="903"/>
      <c r="AR28" s="1101"/>
      <c r="AS28" s="1102"/>
      <c r="AT28" s="1102"/>
      <c r="AU28" s="1103"/>
      <c r="AV28" s="1101"/>
      <c r="AW28" s="1102"/>
      <c r="AX28" s="1102"/>
      <c r="AY28" s="1103"/>
      <c r="AZ28" s="904"/>
      <c r="BA28" s="906"/>
      <c r="BB28" s="903" t="s">
        <v>1917</v>
      </c>
      <c r="BC28" s="903"/>
      <c r="BD28" s="903" t="s">
        <v>1918</v>
      </c>
      <c r="BE28" s="903"/>
      <c r="BF28" s="903" t="s">
        <v>1919</v>
      </c>
      <c r="BG28" s="903"/>
      <c r="BH28" s="903" t="s">
        <v>253</v>
      </c>
      <c r="BI28" s="903"/>
      <c r="BJ28" s="1101"/>
      <c r="BK28" s="1102"/>
      <c r="BL28" s="1102"/>
      <c r="BM28" s="1103"/>
      <c r="BN28" s="1101"/>
      <c r="BO28" s="1102"/>
      <c r="BP28" s="1102"/>
      <c r="BQ28" s="1103"/>
      <c r="BR28" s="904"/>
      <c r="BS28" s="906"/>
      <c r="BT28" s="903" t="s">
        <v>1917</v>
      </c>
      <c r="BU28" s="903"/>
      <c r="BV28" s="903" t="s">
        <v>1918</v>
      </c>
      <c r="BW28" s="903"/>
      <c r="BX28" s="903" t="s">
        <v>1919</v>
      </c>
      <c r="BY28" s="903"/>
      <c r="BZ28" s="903" t="s">
        <v>253</v>
      </c>
      <c r="CA28" s="903"/>
      <c r="CB28" s="1101"/>
      <c r="CC28" s="1102"/>
      <c r="CD28" s="1102"/>
      <c r="CE28" s="1103"/>
      <c r="CF28" s="1101"/>
      <c r="CG28" s="1102"/>
      <c r="CH28" s="1102"/>
      <c r="CI28" s="1103"/>
      <c r="CJ28" s="904"/>
      <c r="CK28" s="906"/>
      <c r="CL28" s="903" t="s">
        <v>1917</v>
      </c>
      <c r="CM28" s="903"/>
      <c r="CN28" s="903" t="s">
        <v>1918</v>
      </c>
      <c r="CO28" s="903"/>
      <c r="CP28" s="903" t="s">
        <v>1919</v>
      </c>
      <c r="CQ28" s="903"/>
      <c r="CR28" s="903" t="s">
        <v>253</v>
      </c>
      <c r="CS28" s="903"/>
      <c r="CW28" s="639" t="s">
        <v>7241</v>
      </c>
      <c r="CX28" s="641"/>
      <c r="CZ28" s="645" t="s">
        <v>7452</v>
      </c>
      <c r="DA28" s="646"/>
      <c r="DB28" s="647"/>
      <c r="DC28" s="645" t="s">
        <v>7453</v>
      </c>
      <c r="DD28" s="646"/>
      <c r="DE28" s="647"/>
      <c r="DF28" s="638" t="s">
        <v>7230</v>
      </c>
      <c r="DG28" s="638"/>
      <c r="DH28" s="645" t="s">
        <v>7452</v>
      </c>
      <c r="DI28" s="646"/>
      <c r="DJ28" s="647"/>
      <c r="DK28" s="645" t="s">
        <v>7453</v>
      </c>
      <c r="DL28" s="646"/>
      <c r="DM28" s="647"/>
      <c r="DN28" s="638" t="s">
        <v>7230</v>
      </c>
      <c r="DO28" s="638"/>
      <c r="DP28" s="645" t="s">
        <v>7452</v>
      </c>
      <c r="DQ28" s="646"/>
      <c r="DR28" s="647"/>
      <c r="DS28" s="645" t="s">
        <v>7453</v>
      </c>
      <c r="DT28" s="646"/>
      <c r="DU28" s="647"/>
      <c r="DV28" s="638" t="s">
        <v>7230</v>
      </c>
      <c r="DW28" s="638"/>
      <c r="DX28" s="645" t="s">
        <v>7452</v>
      </c>
      <c r="DY28" s="646"/>
      <c r="DZ28" s="647"/>
      <c r="EA28" s="645" t="s">
        <v>7453</v>
      </c>
      <c r="EB28" s="646"/>
      <c r="EC28" s="647"/>
      <c r="ED28" s="638" t="s">
        <v>7230</v>
      </c>
      <c r="EE28" s="638"/>
      <c r="EF28" s="645" t="s">
        <v>7452</v>
      </c>
      <c r="EG28" s="646"/>
      <c r="EH28" s="647"/>
      <c r="EI28" s="645" t="s">
        <v>7453</v>
      </c>
      <c r="EJ28" s="646"/>
      <c r="EK28" s="647"/>
      <c r="EL28" s="638" t="s">
        <v>7230</v>
      </c>
      <c r="EM28" s="645"/>
      <c r="EN28" s="448"/>
      <c r="EO28" s="646" t="s">
        <v>7452</v>
      </c>
      <c r="EP28" s="646"/>
      <c r="EQ28" s="647"/>
      <c r="ER28" s="645" t="s">
        <v>7453</v>
      </c>
      <c r="ES28" s="646"/>
      <c r="ET28" s="647"/>
      <c r="EU28" s="638" t="s">
        <v>7230</v>
      </c>
      <c r="EV28" s="638"/>
      <c r="EW28" s="645" t="s">
        <v>7452</v>
      </c>
      <c r="EX28" s="646"/>
      <c r="EY28" s="647"/>
      <c r="EZ28" s="645" t="s">
        <v>7453</v>
      </c>
      <c r="FA28" s="646"/>
      <c r="FB28" s="647"/>
      <c r="FC28" s="638" t="s">
        <v>7230</v>
      </c>
      <c r="FD28" s="638"/>
      <c r="FE28" s="645" t="s">
        <v>7452</v>
      </c>
      <c r="FF28" s="646"/>
      <c r="FG28" s="647"/>
      <c r="FH28" s="645" t="s">
        <v>7453</v>
      </c>
      <c r="FI28" s="646"/>
      <c r="FJ28" s="647"/>
      <c r="FK28" s="638" t="s">
        <v>7230</v>
      </c>
      <c r="FL28" s="638"/>
      <c r="FM28" s="645" t="s">
        <v>7452</v>
      </c>
      <c r="FN28" s="646"/>
      <c r="FO28" s="647"/>
      <c r="FP28" s="645" t="s">
        <v>7453</v>
      </c>
      <c r="FQ28" s="646"/>
      <c r="FR28" s="647"/>
      <c r="FS28" s="638" t="s">
        <v>7230</v>
      </c>
      <c r="FT28" s="638"/>
      <c r="FU28" s="645" t="s">
        <v>7452</v>
      </c>
      <c r="FV28" s="646"/>
      <c r="FW28" s="647"/>
      <c r="FX28" s="645" t="s">
        <v>7453</v>
      </c>
      <c r="FY28" s="646"/>
      <c r="FZ28" s="647"/>
      <c r="GA28" s="638" t="s">
        <v>7230</v>
      </c>
      <c r="GB28" s="638"/>
      <c r="GD28" s="1211" t="s">
        <v>7460</v>
      </c>
      <c r="GE28" s="1211"/>
      <c r="GF28" s="903" t="s">
        <v>7322</v>
      </c>
      <c r="GG28" s="903"/>
      <c r="GH28" s="903" t="s">
        <v>7461</v>
      </c>
      <c r="GI28" s="903"/>
      <c r="GJ28" s="903" t="s">
        <v>7462</v>
      </c>
      <c r="GK28" s="903"/>
      <c r="GL28" s="903" t="s">
        <v>7223</v>
      </c>
      <c r="GM28" s="903"/>
      <c r="GN28" s="1211" t="s">
        <v>7460</v>
      </c>
      <c r="GO28" s="1211"/>
      <c r="GP28" s="903" t="s">
        <v>7322</v>
      </c>
      <c r="GQ28" s="903"/>
      <c r="GR28" s="903" t="s">
        <v>7461</v>
      </c>
      <c r="GS28" s="903"/>
      <c r="GT28" s="903" t="s">
        <v>7462</v>
      </c>
      <c r="GU28" s="903"/>
      <c r="GV28" s="903" t="s">
        <v>7223</v>
      </c>
      <c r="GW28" s="903"/>
      <c r="GX28" s="1211" t="s">
        <v>7460</v>
      </c>
      <c r="GY28" s="1211"/>
      <c r="GZ28" s="903" t="s">
        <v>7322</v>
      </c>
      <c r="HA28" s="903"/>
      <c r="HB28" s="903" t="s">
        <v>7461</v>
      </c>
      <c r="HC28" s="903"/>
      <c r="HD28" s="903" t="s">
        <v>7462</v>
      </c>
      <c r="HE28" s="903"/>
      <c r="HF28" s="903" t="s">
        <v>7223</v>
      </c>
      <c r="HG28" s="903"/>
      <c r="HH28" s="1211" t="s">
        <v>7460</v>
      </c>
      <c r="HI28" s="1211"/>
      <c r="HJ28" s="903" t="s">
        <v>7322</v>
      </c>
      <c r="HK28" s="903"/>
      <c r="HL28" s="903" t="s">
        <v>7461</v>
      </c>
      <c r="HM28" s="903"/>
      <c r="HN28" s="903" t="s">
        <v>7462</v>
      </c>
      <c r="HO28" s="903"/>
      <c r="HP28" s="903" t="s">
        <v>7223</v>
      </c>
      <c r="HQ28" s="903"/>
      <c r="HR28" s="1211" t="s">
        <v>7460</v>
      </c>
      <c r="HS28" s="1211"/>
      <c r="HT28" s="903" t="s">
        <v>7322</v>
      </c>
      <c r="HU28" s="903"/>
      <c r="HV28" s="903" t="s">
        <v>7461</v>
      </c>
      <c r="HW28" s="903"/>
      <c r="HX28" s="903" t="s">
        <v>7462</v>
      </c>
      <c r="HY28" s="903"/>
      <c r="HZ28" s="903" t="s">
        <v>7223</v>
      </c>
      <c r="IA28" s="903"/>
      <c r="IC28" s="1007" t="s">
        <v>7463</v>
      </c>
      <c r="ID28" s="1007"/>
      <c r="IE28" s="1007" t="s">
        <v>7464</v>
      </c>
      <c r="IF28" s="1007"/>
      <c r="IG28" s="1007" t="s">
        <v>7465</v>
      </c>
      <c r="IH28" s="1007"/>
      <c r="II28" s="1007" t="s">
        <v>7466</v>
      </c>
      <c r="IJ28" s="1007"/>
      <c r="IK28" s="1007" t="s">
        <v>7467</v>
      </c>
      <c r="IL28" s="1007"/>
      <c r="IN28" s="886" t="s">
        <v>7468</v>
      </c>
      <c r="IO28" s="974"/>
      <c r="IP28" s="886" t="s">
        <v>7469</v>
      </c>
      <c r="IQ28" s="974"/>
      <c r="IR28" s="886" t="s">
        <v>7223</v>
      </c>
      <c r="IS28" s="974"/>
      <c r="IU28" s="666" t="s">
        <v>7233</v>
      </c>
      <c r="IV28" s="666"/>
      <c r="IX28" s="1213" t="s">
        <v>7470</v>
      </c>
      <c r="IY28" s="1213"/>
      <c r="IZ28" s="1213" t="s">
        <v>7471</v>
      </c>
      <c r="JA28" s="1213"/>
      <c r="JB28" s="1213" t="s">
        <v>7472</v>
      </c>
      <c r="JC28" s="1213"/>
      <c r="JD28" s="1213" t="s">
        <v>7473</v>
      </c>
      <c r="JE28" s="1213"/>
      <c r="JF28" s="895" t="s">
        <v>7474</v>
      </c>
      <c r="JG28" s="895"/>
      <c r="JH28" s="113"/>
      <c r="JI28" s="639" t="s">
        <v>7259</v>
      </c>
      <c r="JJ28" s="641"/>
      <c r="JK28" s="639" t="s">
        <v>7260</v>
      </c>
      <c r="JL28" s="641"/>
      <c r="JM28" s="639" t="s">
        <v>7226</v>
      </c>
      <c r="JN28" s="641"/>
    </row>
    <row r="29" spans="1:274" ht="15" customHeight="1">
      <c r="A29" s="108"/>
      <c r="B29" s="114"/>
      <c r="C29" s="82" t="s">
        <v>66</v>
      </c>
      <c r="D29" s="792" t="str">
        <f>IF($DD$13=1,"",IF(CNGE_2026_M3_Secc1!$AH$627=CNGE_2026_M3_Secc1!$AJ$627,"",IF(CNGE_2026_M3_Secc1!D645="","",CNGE_2026_M3_Secc1!D645)))</f>
        <v/>
      </c>
      <c r="E29" s="793"/>
      <c r="F29" s="793"/>
      <c r="G29" s="794"/>
      <c r="H29" s="702"/>
      <c r="I29" s="702"/>
      <c r="J29" s="702"/>
      <c r="K29" s="702"/>
      <c r="L29" s="702"/>
      <c r="M29" s="702"/>
      <c r="N29" s="702"/>
      <c r="O29" s="702"/>
      <c r="P29" s="1209"/>
      <c r="Q29" s="1209"/>
      <c r="R29" s="1209"/>
      <c r="S29" s="1209"/>
      <c r="T29" s="1209"/>
      <c r="U29" s="1209"/>
      <c r="V29" s="1209"/>
      <c r="W29" s="1209"/>
      <c r="X29" s="1210"/>
      <c r="Y29" s="1210"/>
      <c r="Z29" s="702"/>
      <c r="AA29" s="702"/>
      <c r="AB29" s="702"/>
      <c r="AC29" s="702"/>
      <c r="AD29" s="702"/>
      <c r="AE29" s="702"/>
      <c r="AF29" s="702"/>
      <c r="AG29" s="702"/>
      <c r="AH29" s="1209"/>
      <c r="AI29" s="1209"/>
      <c r="AJ29" s="1209"/>
      <c r="AK29" s="1209"/>
      <c r="AL29" s="1209"/>
      <c r="AM29" s="1209"/>
      <c r="AN29" s="1209"/>
      <c r="AO29" s="1209"/>
      <c r="AP29" s="1210"/>
      <c r="AQ29" s="1210"/>
      <c r="AR29" s="702"/>
      <c r="AS29" s="702"/>
      <c r="AT29" s="702"/>
      <c r="AU29" s="702"/>
      <c r="AV29" s="702"/>
      <c r="AW29" s="702"/>
      <c r="AX29" s="702"/>
      <c r="AY29" s="702"/>
      <c r="AZ29" s="1209"/>
      <c r="BA29" s="1209"/>
      <c r="BB29" s="1209"/>
      <c r="BC29" s="1209"/>
      <c r="BD29" s="1209"/>
      <c r="BE29" s="1209"/>
      <c r="BF29" s="1209"/>
      <c r="BG29" s="1209"/>
      <c r="BH29" s="1210"/>
      <c r="BI29" s="1210"/>
      <c r="BJ29" s="702"/>
      <c r="BK29" s="702"/>
      <c r="BL29" s="702"/>
      <c r="BM29" s="702"/>
      <c r="BN29" s="702"/>
      <c r="BO29" s="702"/>
      <c r="BP29" s="702"/>
      <c r="BQ29" s="702"/>
      <c r="BR29" s="1209"/>
      <c r="BS29" s="1209"/>
      <c r="BT29" s="1209"/>
      <c r="BU29" s="1209"/>
      <c r="BV29" s="1209"/>
      <c r="BW29" s="1209"/>
      <c r="BX29" s="1209"/>
      <c r="BY29" s="1209"/>
      <c r="BZ29" s="1210"/>
      <c r="CA29" s="1210"/>
      <c r="CB29" s="702"/>
      <c r="CC29" s="702"/>
      <c r="CD29" s="702"/>
      <c r="CE29" s="702"/>
      <c r="CF29" s="702"/>
      <c r="CG29" s="702"/>
      <c r="CH29" s="702"/>
      <c r="CI29" s="702"/>
      <c r="CJ29" s="1209"/>
      <c r="CK29" s="1209"/>
      <c r="CL29" s="1209"/>
      <c r="CM29" s="1209"/>
      <c r="CN29" s="1209"/>
      <c r="CO29" s="1209"/>
      <c r="CP29" s="1209"/>
      <c r="CQ29" s="1209"/>
      <c r="CR29" s="1210"/>
      <c r="CS29" s="1210"/>
      <c r="CW29" s="1084">
        <f>IF(CNGE_2026_M3_Secc1!$AH$706=CNGE_2026_M3_Secc1!$AJ$705,0,CNGE_2026_M3_Secc1!AH715)</f>
        <v>0</v>
      </c>
      <c r="CX29" s="1085"/>
      <c r="CZ29" s="80" t="b">
        <f>NOT(EXACT(H29,UPPER(H29)))</f>
        <v>0</v>
      </c>
      <c r="DA29" s="80" t="str">
        <f>SUBSTITUTE( SUBSTITUTE( SUBSTITUTE( SUBSTITUTE( SUBSTITUTE( SUBSTITUTE( SUBSTITUTE( SUBSTITUTE( SUBSTITUTE( SUBSTITUTE(H29, "á", "a"), "é", "e"), "í", "i"), "ó", "o"), "ú", "u"), "Á", "A"), "É", "E"), "Í", "I"), "Ó", "O"), "Ú", "U")</f>
        <v/>
      </c>
      <c r="DB29" s="80">
        <f>COUNTIF(CZ29,"VERDADERO")</f>
        <v>0</v>
      </c>
      <c r="DC29" s="115" t="b">
        <f>NOT(EXACT(H29,DA29))</f>
        <v>0</v>
      </c>
      <c r="DD29" s="116" t="str">
        <f>SUBSTITUTE((SUBSTITUTE(SUBSTITUTE(SUBSTITUTE(H29,".",""),",",""),"(","")),")","")</f>
        <v/>
      </c>
      <c r="DE29" s="115">
        <f>COUNTIF(DC29,"VERDADERO")</f>
        <v>0</v>
      </c>
      <c r="DF29" s="115" t="b">
        <f>NOT(EXACT(H29,DD29))</f>
        <v>0</v>
      </c>
      <c r="DG29" s="115">
        <f>COUNTIF(DF29,"VERDADERO")</f>
        <v>0</v>
      </c>
      <c r="DH29" s="80" t="b">
        <f>NOT(EXACT(Z29,UPPER(Z29)))</f>
        <v>0</v>
      </c>
      <c r="DI29" s="80" t="str">
        <f>SUBSTITUTE( SUBSTITUTE( SUBSTITUTE( SUBSTITUTE( SUBSTITUTE( SUBSTITUTE( SUBSTITUTE( SUBSTITUTE( SUBSTITUTE( SUBSTITUTE(Z29, "á", "a"), "é", "e"), "í", "i"), "ó", "o"), "ú", "u"), "Á", "A"), "É", "E"), "Í", "I"), "Ó", "O"), "Ú", "U")</f>
        <v/>
      </c>
      <c r="DJ29" s="80">
        <f>COUNTIF(DH29,"VERDADERO")</f>
        <v>0</v>
      </c>
      <c r="DK29" s="115" t="b">
        <f>NOT(EXACT(Z29,DI29))</f>
        <v>0</v>
      </c>
      <c r="DL29" s="116" t="str">
        <f>SUBSTITUTE((SUBSTITUTE(SUBSTITUTE(SUBSTITUTE(Z29,".",""),",",""),"(","")),")","")</f>
        <v/>
      </c>
      <c r="DM29" s="115">
        <f>COUNTIF(DK29,"VERDADERO")</f>
        <v>0</v>
      </c>
      <c r="DN29" s="115" t="b">
        <f>NOT(EXACT(Z29,DL29))</f>
        <v>0</v>
      </c>
      <c r="DO29" s="115">
        <f>COUNTIF(DN29,"VERDADERO")</f>
        <v>0</v>
      </c>
      <c r="DP29" s="80" t="b">
        <f>NOT(EXACT(AR29,UPPER(AR29)))</f>
        <v>0</v>
      </c>
      <c r="DQ29" s="80" t="str">
        <f>SUBSTITUTE( SUBSTITUTE( SUBSTITUTE( SUBSTITUTE( SUBSTITUTE( SUBSTITUTE( SUBSTITUTE( SUBSTITUTE( SUBSTITUTE( SUBSTITUTE(AR29, "á", "a"), "é", "e"), "í", "i"), "ó", "o"), "ú", "u"), "Á", "A"), "É", "E"), "Í", "I"), "Ó", "O"), "Ú", "U")</f>
        <v/>
      </c>
      <c r="DR29" s="80">
        <f>COUNTIF(DP29,"VERDADERO")</f>
        <v>0</v>
      </c>
      <c r="DS29" s="115" t="b">
        <f>NOT(EXACT(AR29,DQ29))</f>
        <v>0</v>
      </c>
      <c r="DT29" s="116" t="str">
        <f>SUBSTITUTE((SUBSTITUTE(SUBSTITUTE(SUBSTITUTE(AR29,".",""),",",""),"(","")),")","")</f>
        <v/>
      </c>
      <c r="DU29" s="115">
        <f>COUNTIF(DS29,"VERDADERO")</f>
        <v>0</v>
      </c>
      <c r="DV29" s="115" t="b">
        <f>NOT(EXACT(AR29,DT29))</f>
        <v>0</v>
      </c>
      <c r="DW29" s="115">
        <f>COUNTIF(DV29,"VERDADERO")</f>
        <v>0</v>
      </c>
      <c r="DX29" s="80" t="b">
        <f>NOT(EXACT(BJ29,UPPER(BJ29)))</f>
        <v>0</v>
      </c>
      <c r="DY29" s="80" t="str">
        <f>SUBSTITUTE( SUBSTITUTE( SUBSTITUTE( SUBSTITUTE( SUBSTITUTE( SUBSTITUTE( SUBSTITUTE( SUBSTITUTE( SUBSTITUTE( SUBSTITUTE(BJ29, "á", "a"), "é", "e"), "í", "i"), "ó", "o"), "ú", "u"), "Á", "A"), "É", "E"), "Í", "I"), "Ó", "O"), "Ú", "U")</f>
        <v/>
      </c>
      <c r="DZ29" s="80">
        <f>COUNTIF(DX29,"VERDADERO")</f>
        <v>0</v>
      </c>
      <c r="EA29" s="115" t="b">
        <f>NOT(EXACT(BJ29,DY29))</f>
        <v>0</v>
      </c>
      <c r="EB29" s="116" t="str">
        <f>SUBSTITUTE((SUBSTITUTE(SUBSTITUTE(SUBSTITUTE(BJ29,".",""),",",""),"(","")),")","")</f>
        <v/>
      </c>
      <c r="EC29" s="115">
        <f>COUNTIF(EA29,"VERDADERO")</f>
        <v>0</v>
      </c>
      <c r="ED29" s="115" t="b">
        <f>NOT(EXACT(BJ29,EB29))</f>
        <v>0</v>
      </c>
      <c r="EE29" s="115">
        <f>COUNTIF(ED29,"VERDADERO")</f>
        <v>0</v>
      </c>
      <c r="EF29" s="80" t="b">
        <f>NOT(EXACT(CB29,UPPER(CB29)))</f>
        <v>0</v>
      </c>
      <c r="EG29" s="80" t="str">
        <f>SUBSTITUTE( SUBSTITUTE( SUBSTITUTE( SUBSTITUTE( SUBSTITUTE( SUBSTITUTE( SUBSTITUTE( SUBSTITUTE( SUBSTITUTE( SUBSTITUTE(CB29, "á", "a"), "é", "e"), "í", "i"), "ó", "o"), "ú", "u"), "Á", "A"), "É", "E"), "Í", "I"), "Ó", "O"), "Ú", "U")</f>
        <v/>
      </c>
      <c r="EH29" s="80">
        <f>COUNTIF(EF29,"VERDADERO")</f>
        <v>0</v>
      </c>
      <c r="EI29" s="115" t="b">
        <f>NOT(EXACT(CB29,EG29))</f>
        <v>0</v>
      </c>
      <c r="EJ29" s="116" t="str">
        <f>SUBSTITUTE((SUBSTITUTE(SUBSTITUTE(SUBSTITUTE(CB29,".",""),",",""),"(","")),")","")</f>
        <v/>
      </c>
      <c r="EK29" s="115">
        <f>COUNTIF(EI29,"VERDADERO")</f>
        <v>0</v>
      </c>
      <c r="EL29" s="115" t="b">
        <f>NOT(EXACT(CB29,EJ29))</f>
        <v>0</v>
      </c>
      <c r="EM29" s="446">
        <f>COUNTIF(EL29,"VERDADERO")</f>
        <v>0</v>
      </c>
      <c r="EN29" s="448"/>
      <c r="EO29" s="439" t="b">
        <f>NOT(EXACT(L29,UPPER(L29)))</f>
        <v>0</v>
      </c>
      <c r="EP29" s="80" t="str">
        <f>SUBSTITUTE( SUBSTITUTE( SUBSTITUTE( SUBSTITUTE( SUBSTITUTE( SUBSTITUTE( SUBSTITUTE( SUBSTITUTE( SUBSTITUTE( SUBSTITUTE(L29, "á", "a"), "é", "e"), "í", "i"), "ó", "o"), "ú", "u"), "Á", "A"), "É", "E"), "Í", "I"), "Ó", "O"), "Ú", "U")</f>
        <v/>
      </c>
      <c r="EQ29" s="80">
        <f>COUNTIF(EO29,"VERDADERO")</f>
        <v>0</v>
      </c>
      <c r="ER29" s="115" t="b">
        <f>NOT(EXACT(L29,EP29))</f>
        <v>0</v>
      </c>
      <c r="ES29" s="116" t="str">
        <f>SUBSTITUTE((SUBSTITUTE(SUBSTITUTE(SUBSTITUTE(L29,".",""),",",""),"(","")),")","")</f>
        <v/>
      </c>
      <c r="ET29" s="115">
        <f>COUNTIF(ER29,"VERDADERO")</f>
        <v>0</v>
      </c>
      <c r="EU29" s="115" t="b">
        <f>NOT(EXACT(L29,ES29))</f>
        <v>0</v>
      </c>
      <c r="EV29" s="115">
        <f>COUNTIF(EU29,"VERDADERO")</f>
        <v>0</v>
      </c>
      <c r="EW29" s="80" t="b">
        <f>NOT(EXACT(AD29,UPPER(AD29)))</f>
        <v>0</v>
      </c>
      <c r="EX29" s="80" t="str">
        <f>SUBSTITUTE( SUBSTITUTE( SUBSTITUTE( SUBSTITUTE( SUBSTITUTE( SUBSTITUTE( SUBSTITUTE( SUBSTITUTE( SUBSTITUTE( SUBSTITUTE(AD29, "á", "a"), "é", "e"), "í", "i"), "ó", "o"), "ú", "u"), "Á", "A"), "É", "E"), "Í", "I"), "Ó", "O"), "Ú", "U")</f>
        <v/>
      </c>
      <c r="EY29" s="80">
        <f>COUNTIF(EW29,"VERDADERO")</f>
        <v>0</v>
      </c>
      <c r="EZ29" s="115" t="b">
        <f>NOT(EXACT(AD29,EX29))</f>
        <v>0</v>
      </c>
      <c r="FA29" s="116" t="str">
        <f>SUBSTITUTE((SUBSTITUTE(SUBSTITUTE(SUBSTITUTE(AD29,".",""),",",""),"(","")),")","")</f>
        <v/>
      </c>
      <c r="FB29" s="115">
        <f>COUNTIF(EZ29,"VERDADERO")</f>
        <v>0</v>
      </c>
      <c r="FC29" s="115" t="b">
        <f>NOT(EXACT(AD29,FA29))</f>
        <v>0</v>
      </c>
      <c r="FD29" s="115">
        <f>COUNTIF(FC29,"VERDADERO")</f>
        <v>0</v>
      </c>
      <c r="FE29" s="80" t="b">
        <f>NOT(EXACT(AV29,UPPER(AV29)))</f>
        <v>0</v>
      </c>
      <c r="FF29" s="80" t="str">
        <f>SUBSTITUTE( SUBSTITUTE( SUBSTITUTE( SUBSTITUTE( SUBSTITUTE( SUBSTITUTE( SUBSTITUTE( SUBSTITUTE( SUBSTITUTE( SUBSTITUTE(AV29, "á", "a"), "é", "e"), "í", "i"), "ó", "o"), "ú", "u"), "Á", "A"), "É", "E"), "Í", "I"), "Ó", "O"), "Ú", "U")</f>
        <v/>
      </c>
      <c r="FG29" s="80">
        <f>COUNTIF(FE29,"VERDADERO")</f>
        <v>0</v>
      </c>
      <c r="FH29" s="115" t="b">
        <f>NOT(EXACT(AV29,FF29))</f>
        <v>0</v>
      </c>
      <c r="FI29" s="116" t="str">
        <f>SUBSTITUTE((SUBSTITUTE(SUBSTITUTE(SUBSTITUTE(AV29,".",""),",",""),"(","")),")","")</f>
        <v/>
      </c>
      <c r="FJ29" s="115">
        <f>COUNTIF(FH29,"VERDADERO")</f>
        <v>0</v>
      </c>
      <c r="FK29" s="115" t="b">
        <f>NOT(EXACT(AV29,FI29))</f>
        <v>0</v>
      </c>
      <c r="FL29" s="115">
        <f>COUNTIF(FK29,"VERDADERO")</f>
        <v>0</v>
      </c>
      <c r="FM29" s="80" t="b">
        <f>NOT(EXACT(BN29,UPPER(BN29)))</f>
        <v>0</v>
      </c>
      <c r="FN29" s="80" t="str">
        <f>SUBSTITUTE( SUBSTITUTE( SUBSTITUTE( SUBSTITUTE( SUBSTITUTE( SUBSTITUTE( SUBSTITUTE( SUBSTITUTE( SUBSTITUTE( SUBSTITUTE(BN29, "á", "a"), "é", "e"), "í", "i"), "ó", "o"), "ú", "u"), "Á", "A"), "É", "E"), "Í", "I"), "Ó", "O"), "Ú", "U")</f>
        <v/>
      </c>
      <c r="FO29" s="80">
        <f>COUNTIF(FM29,"VERDADERO")</f>
        <v>0</v>
      </c>
      <c r="FP29" s="115" t="b">
        <f>NOT(EXACT(BN29,FN29))</f>
        <v>0</v>
      </c>
      <c r="FQ29" s="116" t="str">
        <f>SUBSTITUTE((SUBSTITUTE(SUBSTITUTE(SUBSTITUTE(BN29,".",""),",",""),"(","")),")","")</f>
        <v/>
      </c>
      <c r="FR29" s="115">
        <f>COUNTIF(FP29,"VERDADERO")</f>
        <v>0</v>
      </c>
      <c r="FS29" s="115" t="b">
        <f>NOT(EXACT(BN29,FQ29))</f>
        <v>0</v>
      </c>
      <c r="FT29" s="115">
        <f>COUNTIF(FS29,"VERDADERO")</f>
        <v>0</v>
      </c>
      <c r="FU29" s="80" t="b">
        <f>NOT(EXACT(CF29,UPPER(CF29)))</f>
        <v>0</v>
      </c>
      <c r="FV29" s="80" t="str">
        <f>SUBSTITUTE( SUBSTITUTE( SUBSTITUTE( SUBSTITUTE( SUBSTITUTE( SUBSTITUTE( SUBSTITUTE( SUBSTITUTE( SUBSTITUTE( SUBSTITUTE(CF29, "á", "a"), "é", "e"), "í", "i"), "ó", "o"), "ú", "u"), "Á", "A"), "É", "E"), "Í", "I"), "Ó", "O"), "Ú", "U")</f>
        <v/>
      </c>
      <c r="FW29" s="80">
        <f>COUNTIF(FU29,"VERDADERO")</f>
        <v>0</v>
      </c>
      <c r="FX29" s="115" t="b">
        <f>NOT(EXACT(CF29,FV29))</f>
        <v>0</v>
      </c>
      <c r="FY29" s="116" t="str">
        <f>SUBSTITUTE((SUBSTITUTE(SUBSTITUTE(SUBSTITUTE(CF29,".",""),",",""),"(","")),")","")</f>
        <v/>
      </c>
      <c r="FZ29" s="115">
        <f>COUNTIF(FX29,"VERDADERO")</f>
        <v>0</v>
      </c>
      <c r="GA29" s="115" t="b">
        <f>NOT(EXACT(CF29,FY29))</f>
        <v>0</v>
      </c>
      <c r="GB29" s="115">
        <f>COUNTIF(GA29,"VERDADERO")</f>
        <v>0</v>
      </c>
      <c r="GD29" s="627">
        <f>IF(P29="",0,IF(LEN(P29)=4,0,1))</f>
        <v>0</v>
      </c>
      <c r="GE29" s="627"/>
      <c r="GF29" s="627">
        <f>IF(R29="",0,IF(LEN(R29)=4,0,1))</f>
        <v>0</v>
      </c>
      <c r="GG29" s="627"/>
      <c r="GH29" s="627">
        <f>IF(T29="",0,IF(LEN(T29)=4,0,1))</f>
        <v>0</v>
      </c>
      <c r="GI29" s="627"/>
      <c r="GJ29" s="627">
        <f>IF(V29="",0,IF(LEN(V29)=4,0,1))</f>
        <v>0</v>
      </c>
      <c r="GK29" s="627"/>
      <c r="GL29" s="627">
        <f>IF($CW$13=$CY$13,0,IF(AND(P29&lt;&gt;"",X29="X"),0,IF(OR(R29&gt;=P29,T29&gt;=P29,V29&gt;=P29),0,1)))</f>
        <v>0</v>
      </c>
      <c r="GM29" s="627"/>
      <c r="GN29" s="627">
        <f>IF(AH29="",0,IF(LEN(AH29)=4,0,1))</f>
        <v>0</v>
      </c>
      <c r="GO29" s="627"/>
      <c r="GP29" s="627">
        <f>IF(AJ29="",0,IF(LEN(AJ29)=4,0,1))</f>
        <v>0</v>
      </c>
      <c r="GQ29" s="627"/>
      <c r="GR29" s="627">
        <f>IF(AL29="",0,IF(LEN(AL29)=4,0,1))</f>
        <v>0</v>
      </c>
      <c r="GS29" s="627"/>
      <c r="GT29" s="627">
        <f>IF(AN29="",0,IF(LEN(AN29)=4,0,1))</f>
        <v>0</v>
      </c>
      <c r="GU29" s="627"/>
      <c r="GV29" s="627">
        <f>IF($CW$13=$CY$13,0,IF(AND(AH29&lt;&gt;"",AP29="X"),0,IF(OR(AJ29&gt;=AH29,AL29&gt;=AH29,AN29&gt;=AH29),0,1)))</f>
        <v>0</v>
      </c>
      <c r="GW29" s="627"/>
      <c r="GX29" s="627">
        <f>IF(AZ29="",0,IF(LEN(AZ29)=4,0,1))</f>
        <v>0</v>
      </c>
      <c r="GY29" s="627"/>
      <c r="GZ29" s="627">
        <f>IF(BB29="",0,IF(LEN(BB29)=4,0,1))</f>
        <v>0</v>
      </c>
      <c r="HA29" s="627"/>
      <c r="HB29" s="627">
        <f>IF(BD29="",0,IF(LEN(BD29)=4,0,1))</f>
        <v>0</v>
      </c>
      <c r="HC29" s="627"/>
      <c r="HD29" s="627">
        <f>IF(BF29="",0,IF(LEN(BF29)=4,0,1))</f>
        <v>0</v>
      </c>
      <c r="HE29" s="627"/>
      <c r="HF29" s="627">
        <f>IF($CW$13=$CY$13,0,IF(AND(AZ29&lt;&gt;"",BH29="X"),0,IF(OR(BB29&gt;=AZ29,BD29&gt;=AZ29,BF29&gt;=AZ29),0,1)))</f>
        <v>0</v>
      </c>
      <c r="HG29" s="627"/>
      <c r="HH29" s="627">
        <f>IF(BR29="",0,IF(LEN(BR29)=4,0,1))</f>
        <v>0</v>
      </c>
      <c r="HI29" s="627"/>
      <c r="HJ29" s="627">
        <f>IF(BT29="",0,IF(LEN(BT29)=4,0,1))</f>
        <v>0</v>
      </c>
      <c r="HK29" s="627"/>
      <c r="HL29" s="627">
        <f>IF(BV29="",0,IF(LEN(BV29)=4,0,1))</f>
        <v>0</v>
      </c>
      <c r="HM29" s="627"/>
      <c r="HN29" s="627">
        <f>IF(BX29="",0,IF(LEN(BX29)=4,0,1))</f>
        <v>0</v>
      </c>
      <c r="HO29" s="627"/>
      <c r="HP29" s="627">
        <f>IF($CW$13=$CY$13,0,IF(AND(BR29&lt;&gt;"",BZ29="X"),0,IF(OR(BT29&gt;=BR29,BV29&gt;=BR29,BX29&gt;=BR29),0,1)))</f>
        <v>0</v>
      </c>
      <c r="HQ29" s="627"/>
      <c r="HR29" s="627">
        <f>IF(CJ29="",0,IF(LEN(CJ29)=4,0,1))</f>
        <v>0</v>
      </c>
      <c r="HS29" s="627"/>
      <c r="HT29" s="627">
        <f>IF(CL29="",0,IF(LEN(CL29)=4,0,1))</f>
        <v>0</v>
      </c>
      <c r="HU29" s="627"/>
      <c r="HV29" s="627">
        <f>IF(CN29="",0,IF(LEN(CN29)=4,0,1))</f>
        <v>0</v>
      </c>
      <c r="HW29" s="627"/>
      <c r="HX29" s="627">
        <f>IF(CP29="",0,IF(LEN(CP29)=4,0,1))</f>
        <v>0</v>
      </c>
      <c r="HY29" s="627"/>
      <c r="HZ29" s="627">
        <f>IF($CW$13=$CY$13,0,IF(AND(CJ29&lt;&gt;"",CR29="X"),0,IF(OR(CL29&gt;=CJ29,CN29&gt;=CJ29,CP29&gt;=CJ29),0,1)))</f>
        <v>0</v>
      </c>
      <c r="IA29" s="627"/>
      <c r="IC29" s="1055">
        <f>IF($CW$13=$CY$13,0,IF(X29="",0,1))</f>
        <v>0</v>
      </c>
      <c r="ID29" s="1055"/>
      <c r="IE29" s="1055">
        <f>IF($CW$13=$CY$13,0,IF(AP29="",0,1))</f>
        <v>0</v>
      </c>
      <c r="IF29" s="1055"/>
      <c r="IG29" s="1055">
        <f>IF($CW$13=$CY$13,0,IF(BH29="",0,1))</f>
        <v>0</v>
      </c>
      <c r="IH29" s="1055"/>
      <c r="II29" s="1055">
        <f>IF($CW$13=$CY$13,0,IF(BZ29="",0,1))</f>
        <v>0</v>
      </c>
      <c r="IJ29" s="1055"/>
      <c r="IK29" s="1055">
        <f>IF($CW$13=$CY$13,0,IF(CR29="",0,1))</f>
        <v>0</v>
      </c>
      <c r="IL29" s="1055"/>
      <c r="IN29" s="627">
        <f>IF(CNGE_2026_M3_Secc1!$AH$706=CNGE_2026_M3_Secc1!$AJ$706,0,IF(CNGE_2026_M3_Secc1!Y715="",0,CNGE_2026_M3_Secc1!Y715))</f>
        <v>0</v>
      </c>
      <c r="IO29" s="627"/>
      <c r="IP29" s="627">
        <f>COUNTA(H29,Z29,AR29,BJ29,CB29)</f>
        <v>0</v>
      </c>
      <c r="IQ29" s="627"/>
      <c r="IR29" s="639">
        <f>IF($CW$13=$CY$13,0,IF(OR(SUM(IP29)=SUM(IN29),AND(SUM(IN29)&gt;0,OR(IP29="NS",IP29="NA"))),0,1))</f>
        <v>0</v>
      </c>
      <c r="IS29" s="641"/>
      <c r="IU29" s="1080">
        <f>IF($CW$13=$CY$13,0,IF(COUNTIF(H29:CS73,"NS")=0,0,1))</f>
        <v>0</v>
      </c>
      <c r="IV29" s="1081"/>
      <c r="IX29" s="627">
        <f>IF($CW$13=$CY$13,0,IF(OR(AND($D$29&lt;&gt;"",$CW29=0,COUNTA($H29,$Z29,$AR29,$BJ29,$CB29)&lt;=SUM($IN29),COUNTA(H29:Q29)=COUNTA($H$27:$Q$28),IC29=0,COUNTA(R29:W29)=COUNTA($R$27)),AND($D$29&lt;&gt;"",$CW29=0,COUNTA($H29,$Z29,$AR29,$BJ29,$CB29)&lt;=SUM($IN29),COUNTA(H29:Q29)=COUNTA($H$27:$Q$28),IC29=1,COUNTA(R29:W29)=0),AND(D29&lt;&gt;"",$CW29=1,COUNTA(H29:Y29)=0),AND(D29="",COUNTA(H29:Y29)=0),AND(D29&lt;&gt;"",COUNTA($H29,$Z29,$AR29,$BJ29,$CB29)&lt;=SUM($IN29),COUNTA(H29:Y29)=0)),0,1))</f>
        <v>0</v>
      </c>
      <c r="IY29" s="627"/>
      <c r="IZ29" s="639">
        <f>IF($CW$13=$CY$13,0,IF(OR(AND($D$29&lt;&gt;"",$CW29=0,COUNTA($H29,$Z29,$AR29,$BJ29,$CB29)&lt;=SUM($IN29),COUNTA(Z29:AI29)=COUNTA($Z$27:$AI$28),IE29=0,COUNTA(AJ29:AQ29)=COUNTA($AJ$27)),AND($D$29&lt;&gt;"",$CW29=0,COUNTA($H29,$Z29,$AR29,$BJ29,$CB29)&lt;=SUM($IN29),COUNTA(Z29:AI29)=COUNTA($Z$27:$AI$28),IE29=1,COUNTA(AJ29:AQ29)=0),AND($D$29&lt;&gt;"",$CW29=1,COUNTA(Z29:AQ29)=0),AND($D$29="",COUNTA(Z29:AQ29)=0),AND($D$29&lt;&gt;"",COUNTA($H29,$Z29,$AR29,$BJ29,$CB29)&lt;=SUM($IN29),COUNTA(Z29:AQ29)=0)),0,1))</f>
        <v>0</v>
      </c>
      <c r="JA29" s="641"/>
      <c r="JB29" s="639">
        <f>IF($CW$13=$CY$13,0,IF(OR(AND($D$29&lt;&gt;"",$CW29=0,COUNTA($H29,$Z29,$AR29,$BJ29,$CB29)&lt;=SUM($IN29),COUNTA(AR29:BA29)=COUNTA($AR$27:$BA$28),IG29=0,COUNTA(BB29:BG29)=COUNTA($BB$27)),AND($D$29&lt;&gt;"",$CW29=0,COUNTA($H29,$Z29,$AR29,$BJ29,$CB29)&lt;=SUM($IN29),COUNTA(AR29:BA29)=COUNTA($AR$27:$BA$28),IG29=1,COUNTA(BB29:BG29)=0),AND($D$29&lt;&gt;"",$CW29=1,COUNTA(AR29:BI29)=0),AND($D$29="",COUNTA(AR29:BI29)=0),AND($D$29&lt;&gt;"",COUNTA($H29,$Z29,$AR29,$BJ29,$CB29)&lt;=SUM($IN29),COUNTA(AR29:BI29)=0)),0,1))</f>
        <v>0</v>
      </c>
      <c r="JC29" s="641"/>
      <c r="JD29" s="639">
        <f>IF($CW$13=$CY$13,0,IF(OR(AND($D$29&lt;&gt;"",$CW29=0,COUNTA($H29,$Z29,$AR29,$BJ29,$CB29)&lt;=SUM($IN29),COUNTA(BJ29:BS29)=COUNTA($BJ$27:$BS$28),II29=0,COUNTA(BT29:BY29)=COUNTA($BT$27)),AND($D$29&lt;&gt;"",$CW29=0,COUNTA($H29,$Z29,$AR29,$BJ29,$CB29)&lt;=SUM($IN29),COUNTA(BJ29:BS29)=COUNTA($BJ$27:$BS$28),II29=1,COUNTA(BT29:BY29)=0),AND($D$29&lt;&gt;"",$CW29=1,COUNTA(BJ29:CA29)=0),AND($D$29="",COUNTA(BJ29:CA29)=0),AND($D$29&lt;&gt;"",COUNTA($H29,$Z29,$AR29,$BJ29,$CB29)&lt;=SUM($IN29),COUNTA(BJ29:CA29)=0)),0,1))</f>
        <v>0</v>
      </c>
      <c r="JE29" s="641"/>
      <c r="JF29" s="627">
        <f>IF($CW$13=$CY$13,0,IF(OR(AND($D$29&lt;&gt;"",$CW29=0,COUNTA($H29,$Z29,$AR29,$BJ29,$CB29)&lt;=SUM($IN29),COUNTA(CB29:CK29)=COUNTA($CB$27:$CK$28),IK29=0,COUNTA(CL29:CQ29)=COUNTA($CL$27)),AND($D$29&lt;&gt;"",$CW29=0,COUNTA($H29,$Z29,$AR29,$BJ29,$CB29)&lt;=SUM($IN29),COUNTA(CB29:CK29)=COUNTA($CB$27:$CK$28),IK29=1,COUNTA(CL29:CQ29)=0),AND($D$29&lt;&gt;"",$CW29=1,COUNTA(CB29:CS29)=0),AND($D$29="",COUNTA(CB29:CS29)=0),AND($D$29&lt;&gt;"",COUNTA($H29,$Z29,$AR29,$BJ29,$CB29)&lt;=SUM($IN29),COUNTA(CB29:CS29)=0)),0,1))</f>
        <v>0</v>
      </c>
      <c r="JG29" s="627"/>
      <c r="JH29" s="35"/>
      <c r="JI29" s="639">
        <v>3</v>
      </c>
      <c r="JJ29" s="641"/>
      <c r="JK29" s="639">
        <f>IF(SUM(EM79,GB79)=0,0,1)</f>
        <v>0</v>
      </c>
      <c r="JL29" s="641"/>
      <c r="JM29" s="639" t="str">
        <f>IF(JK29=0,"",IF(SUM($JK$29:JK29)=1,_xlfn.CONCAT(JI29,),IF($JK$32&gt;SUM($JK$29:JK29),_xlfn.CONCAT(", ",JI29),IF($JK$32=SUM($JK$29:JK29),_xlfn.CONCAT(" y ",JI29,".")))))</f>
        <v/>
      </c>
      <c r="JN29" s="641"/>
    </row>
    <row r="30" spans="1:274" ht="15" customHeight="1">
      <c r="A30" s="108"/>
      <c r="B30" s="114"/>
      <c r="C30" s="82" t="s">
        <v>67</v>
      </c>
      <c r="D30" s="792" t="str">
        <f>IF($DD$13=1,"",IF(CNGE_2026_M3_Secc1!$AH$627=CNGE_2026_M3_Secc1!$AJ$627,"",IF(CNGE_2026_M3_Secc1!D646="","",CNGE_2026_M3_Secc1!D646)))</f>
        <v/>
      </c>
      <c r="E30" s="793"/>
      <c r="F30" s="793"/>
      <c r="G30" s="794"/>
      <c r="H30" s="702"/>
      <c r="I30" s="702"/>
      <c r="J30" s="702"/>
      <c r="K30" s="702"/>
      <c r="L30" s="702"/>
      <c r="M30" s="702"/>
      <c r="N30" s="702"/>
      <c r="O30" s="702"/>
      <c r="P30" s="1209"/>
      <c r="Q30" s="1209"/>
      <c r="R30" s="1209"/>
      <c r="S30" s="1209"/>
      <c r="T30" s="1209"/>
      <c r="U30" s="1209"/>
      <c r="V30" s="1209"/>
      <c r="W30" s="1209"/>
      <c r="X30" s="1210"/>
      <c r="Y30" s="1210"/>
      <c r="Z30" s="702"/>
      <c r="AA30" s="702"/>
      <c r="AB30" s="702"/>
      <c r="AC30" s="702"/>
      <c r="AD30" s="702"/>
      <c r="AE30" s="702"/>
      <c r="AF30" s="702"/>
      <c r="AG30" s="702"/>
      <c r="AH30" s="1209"/>
      <c r="AI30" s="1209"/>
      <c r="AJ30" s="1209"/>
      <c r="AK30" s="1209"/>
      <c r="AL30" s="1209"/>
      <c r="AM30" s="1209"/>
      <c r="AN30" s="1209"/>
      <c r="AO30" s="1209"/>
      <c r="AP30" s="1210"/>
      <c r="AQ30" s="1210"/>
      <c r="AR30" s="702"/>
      <c r="AS30" s="702"/>
      <c r="AT30" s="702"/>
      <c r="AU30" s="702"/>
      <c r="AV30" s="702"/>
      <c r="AW30" s="702"/>
      <c r="AX30" s="702"/>
      <c r="AY30" s="702"/>
      <c r="AZ30" s="1209"/>
      <c r="BA30" s="1209"/>
      <c r="BB30" s="1209"/>
      <c r="BC30" s="1209"/>
      <c r="BD30" s="1209"/>
      <c r="BE30" s="1209"/>
      <c r="BF30" s="1209"/>
      <c r="BG30" s="1209"/>
      <c r="BH30" s="1210"/>
      <c r="BI30" s="1210"/>
      <c r="BJ30" s="702"/>
      <c r="BK30" s="702"/>
      <c r="BL30" s="702"/>
      <c r="BM30" s="702"/>
      <c r="BN30" s="702"/>
      <c r="BO30" s="702"/>
      <c r="BP30" s="702"/>
      <c r="BQ30" s="702"/>
      <c r="BR30" s="1209"/>
      <c r="BS30" s="1209"/>
      <c r="BT30" s="1209"/>
      <c r="BU30" s="1209"/>
      <c r="BV30" s="1209"/>
      <c r="BW30" s="1209"/>
      <c r="BX30" s="1209"/>
      <c r="BY30" s="1209"/>
      <c r="BZ30" s="1210"/>
      <c r="CA30" s="1210"/>
      <c r="CB30" s="702"/>
      <c r="CC30" s="702"/>
      <c r="CD30" s="702"/>
      <c r="CE30" s="702"/>
      <c r="CF30" s="702"/>
      <c r="CG30" s="702"/>
      <c r="CH30" s="702"/>
      <c r="CI30" s="702"/>
      <c r="CJ30" s="1209"/>
      <c r="CK30" s="1209"/>
      <c r="CL30" s="1209"/>
      <c r="CM30" s="1209"/>
      <c r="CN30" s="1209"/>
      <c r="CO30" s="1209"/>
      <c r="CP30" s="1209"/>
      <c r="CQ30" s="1209"/>
      <c r="CR30" s="1210"/>
      <c r="CS30" s="1210"/>
      <c r="CW30" s="1084">
        <f>IF(CNGE_2026_M3_Secc1!$AH$706=CNGE_2026_M3_Secc1!$AJ$705,0,CNGE_2026_M3_Secc1!AH716)</f>
        <v>0</v>
      </c>
      <c r="CX30" s="1085"/>
      <c r="CZ30" s="80" t="b">
        <f t="shared" ref="CZ30:CZ73" si="0">NOT(EXACT(H30,UPPER(H30)))</f>
        <v>0</v>
      </c>
      <c r="DA30" s="80" t="str">
        <f t="shared" ref="DA30:DA73" si="1">SUBSTITUTE( SUBSTITUTE( SUBSTITUTE( SUBSTITUTE( SUBSTITUTE( SUBSTITUTE( SUBSTITUTE( SUBSTITUTE( SUBSTITUTE( SUBSTITUTE(H30, "á", "a"), "é", "e"), "í", "i"), "ó", "o"), "ú", "u"), "Á", "A"), "É", "E"), "Í", "I"), "Ó", "O"), "Ú", "U")</f>
        <v/>
      </c>
      <c r="DB30" s="80">
        <f t="shared" ref="DB30:DB73" si="2">COUNTIF(CZ30,"VERDADERO")</f>
        <v>0</v>
      </c>
      <c r="DC30" s="115" t="b">
        <f t="shared" ref="DC30:DC73" si="3">NOT(EXACT(H30,DA30))</f>
        <v>0</v>
      </c>
      <c r="DD30" s="116" t="str">
        <f t="shared" ref="DD30:DD73" si="4">SUBSTITUTE((SUBSTITUTE(SUBSTITUTE(SUBSTITUTE(H30,".",""),",",""),"(","")),")","")</f>
        <v/>
      </c>
      <c r="DE30" s="115">
        <f t="shared" ref="DE30:DE73" si="5">COUNTIF(DC30,"VERDADERO")</f>
        <v>0</v>
      </c>
      <c r="DF30" s="115" t="b">
        <f t="shared" ref="DF30:DF73" si="6">NOT(EXACT(H30,DD30))</f>
        <v>0</v>
      </c>
      <c r="DG30" s="115">
        <f t="shared" ref="DG30:DG73" si="7">COUNTIF(DF30,"VERDADERO")</f>
        <v>0</v>
      </c>
      <c r="DH30" s="80" t="b">
        <f t="shared" ref="DH30:DH73" si="8">NOT(EXACT(Z30,UPPER(Z30)))</f>
        <v>0</v>
      </c>
      <c r="DI30" s="80" t="str">
        <f t="shared" ref="DI30:DI73" si="9">SUBSTITUTE( SUBSTITUTE( SUBSTITUTE( SUBSTITUTE( SUBSTITUTE( SUBSTITUTE( SUBSTITUTE( SUBSTITUTE( SUBSTITUTE( SUBSTITUTE(Z30, "á", "a"), "é", "e"), "í", "i"), "ó", "o"), "ú", "u"), "Á", "A"), "É", "E"), "Í", "I"), "Ó", "O"), "Ú", "U")</f>
        <v/>
      </c>
      <c r="DJ30" s="80">
        <f t="shared" ref="DJ30:DJ73" si="10">COUNTIF(DH30,"VERDADERO")</f>
        <v>0</v>
      </c>
      <c r="DK30" s="115" t="b">
        <f t="shared" ref="DK30:DK73" si="11">NOT(EXACT(Z30,DI30))</f>
        <v>0</v>
      </c>
      <c r="DL30" s="116" t="str">
        <f t="shared" ref="DL30:DL73" si="12">SUBSTITUTE((SUBSTITUTE(SUBSTITUTE(SUBSTITUTE(Z30,".",""),",",""),"(","")),")","")</f>
        <v/>
      </c>
      <c r="DM30" s="115">
        <f t="shared" ref="DM30:DM73" si="13">COUNTIF(DK30,"VERDADERO")</f>
        <v>0</v>
      </c>
      <c r="DN30" s="115" t="b">
        <f t="shared" ref="DN30:DN73" si="14">NOT(EXACT(Z30,DL30))</f>
        <v>0</v>
      </c>
      <c r="DO30" s="115">
        <f t="shared" ref="DO30:DO73" si="15">COUNTIF(DN30,"VERDADERO")</f>
        <v>0</v>
      </c>
      <c r="DP30" s="80" t="b">
        <f t="shared" ref="DP30:DP73" si="16">NOT(EXACT(AR30,UPPER(AR30)))</f>
        <v>0</v>
      </c>
      <c r="DQ30" s="80" t="str">
        <f t="shared" ref="DQ30:DQ73" si="17">SUBSTITUTE( SUBSTITUTE( SUBSTITUTE( SUBSTITUTE( SUBSTITUTE( SUBSTITUTE( SUBSTITUTE( SUBSTITUTE( SUBSTITUTE( SUBSTITUTE(AR30, "á", "a"), "é", "e"), "í", "i"), "ó", "o"), "ú", "u"), "Á", "A"), "É", "E"), "Í", "I"), "Ó", "O"), "Ú", "U")</f>
        <v/>
      </c>
      <c r="DR30" s="80">
        <f t="shared" ref="DR30:DR73" si="18">COUNTIF(DP30,"VERDADERO")</f>
        <v>0</v>
      </c>
      <c r="DS30" s="115" t="b">
        <f t="shared" ref="DS30:DS73" si="19">NOT(EXACT(AR30,DQ30))</f>
        <v>0</v>
      </c>
      <c r="DT30" s="116" t="str">
        <f t="shared" ref="DT30:DT73" si="20">SUBSTITUTE((SUBSTITUTE(SUBSTITUTE(SUBSTITUTE(AR30,".",""),",",""),"(","")),")","")</f>
        <v/>
      </c>
      <c r="DU30" s="115">
        <f t="shared" ref="DU30:DU73" si="21">COUNTIF(DS30,"VERDADERO")</f>
        <v>0</v>
      </c>
      <c r="DV30" s="115" t="b">
        <f t="shared" ref="DV30:DV73" si="22">NOT(EXACT(AR30,DT30))</f>
        <v>0</v>
      </c>
      <c r="DW30" s="115">
        <f t="shared" ref="DW30:DW73" si="23">COUNTIF(DV30,"VERDADERO")</f>
        <v>0</v>
      </c>
      <c r="DX30" s="80" t="b">
        <f t="shared" ref="DX30:DX73" si="24">NOT(EXACT(BJ30,UPPER(BJ30)))</f>
        <v>0</v>
      </c>
      <c r="DY30" s="80" t="str">
        <f t="shared" ref="DY30:DY73" si="25">SUBSTITUTE( SUBSTITUTE( SUBSTITUTE( SUBSTITUTE( SUBSTITUTE( SUBSTITUTE( SUBSTITUTE( SUBSTITUTE( SUBSTITUTE( SUBSTITUTE(BJ30, "á", "a"), "é", "e"), "í", "i"), "ó", "o"), "ú", "u"), "Á", "A"), "É", "E"), "Í", "I"), "Ó", "O"), "Ú", "U")</f>
        <v/>
      </c>
      <c r="DZ30" s="80">
        <f t="shared" ref="DZ30:DZ73" si="26">COUNTIF(DX30,"VERDADERO")</f>
        <v>0</v>
      </c>
      <c r="EA30" s="115" t="b">
        <f t="shared" ref="EA30:EA73" si="27">NOT(EXACT(BJ30,DY30))</f>
        <v>0</v>
      </c>
      <c r="EB30" s="116" t="str">
        <f t="shared" ref="EB30:EB73" si="28">SUBSTITUTE((SUBSTITUTE(SUBSTITUTE(SUBSTITUTE(BJ30,".",""),",",""),"(","")),")","")</f>
        <v/>
      </c>
      <c r="EC30" s="115">
        <f t="shared" ref="EC30:EC73" si="29">COUNTIF(EA30,"VERDADERO")</f>
        <v>0</v>
      </c>
      <c r="ED30" s="115" t="b">
        <f t="shared" ref="ED30:ED73" si="30">NOT(EXACT(BJ30,EB30))</f>
        <v>0</v>
      </c>
      <c r="EE30" s="115">
        <f t="shared" ref="EE30:EE73" si="31">COUNTIF(ED30,"VERDADERO")</f>
        <v>0</v>
      </c>
      <c r="EF30" s="80" t="b">
        <f t="shared" ref="EF30:EF73" si="32">NOT(EXACT(CB30,UPPER(CB30)))</f>
        <v>0</v>
      </c>
      <c r="EG30" s="80" t="str">
        <f t="shared" ref="EG30:EG73" si="33">SUBSTITUTE( SUBSTITUTE( SUBSTITUTE( SUBSTITUTE( SUBSTITUTE( SUBSTITUTE( SUBSTITUTE( SUBSTITUTE( SUBSTITUTE( SUBSTITUTE(CB30, "á", "a"), "é", "e"), "í", "i"), "ó", "o"), "ú", "u"), "Á", "A"), "É", "E"), "Í", "I"), "Ó", "O"), "Ú", "U")</f>
        <v/>
      </c>
      <c r="EH30" s="80">
        <f t="shared" ref="EH30:EH73" si="34">COUNTIF(EF30,"VERDADERO")</f>
        <v>0</v>
      </c>
      <c r="EI30" s="115" t="b">
        <f t="shared" ref="EI30:EI73" si="35">NOT(EXACT(CB30,EG30))</f>
        <v>0</v>
      </c>
      <c r="EJ30" s="116" t="str">
        <f t="shared" ref="EJ30:EJ73" si="36">SUBSTITUTE((SUBSTITUTE(SUBSTITUTE(SUBSTITUTE(CB30,".",""),",",""),"(","")),")","")</f>
        <v/>
      </c>
      <c r="EK30" s="115">
        <f t="shared" ref="EK30:EK73" si="37">COUNTIF(EI30,"VERDADERO")</f>
        <v>0</v>
      </c>
      <c r="EL30" s="115" t="b">
        <f t="shared" ref="EL30:EL73" si="38">NOT(EXACT(CB30,EJ30))</f>
        <v>0</v>
      </c>
      <c r="EM30" s="446">
        <f t="shared" ref="EM30:EM73" si="39">COUNTIF(EL30,"VERDADERO")</f>
        <v>0</v>
      </c>
      <c r="EN30" s="448"/>
      <c r="EO30" s="439" t="b">
        <f t="shared" ref="EO30:EO73" si="40">NOT(EXACT(L30,UPPER(L30)))</f>
        <v>0</v>
      </c>
      <c r="EP30" s="80" t="str">
        <f t="shared" ref="EP30:EP73" si="41">SUBSTITUTE( SUBSTITUTE( SUBSTITUTE( SUBSTITUTE( SUBSTITUTE( SUBSTITUTE( SUBSTITUTE( SUBSTITUTE( SUBSTITUTE( SUBSTITUTE(L30, "á", "a"), "é", "e"), "í", "i"), "ó", "o"), "ú", "u"), "Á", "A"), "É", "E"), "Í", "I"), "Ó", "O"), "Ú", "U")</f>
        <v/>
      </c>
      <c r="EQ30" s="80">
        <f t="shared" ref="EQ30:EQ73" si="42">COUNTIF(EO30,"VERDADERO")</f>
        <v>0</v>
      </c>
      <c r="ER30" s="115" t="b">
        <f t="shared" ref="ER30:ER73" si="43">NOT(EXACT(L30,EP30))</f>
        <v>0</v>
      </c>
      <c r="ES30" s="116" t="str">
        <f t="shared" ref="ES30:ES73" si="44">SUBSTITUTE((SUBSTITUTE(SUBSTITUTE(SUBSTITUTE(L30,".",""),",",""),"(","")),")","")</f>
        <v/>
      </c>
      <c r="ET30" s="115">
        <f t="shared" ref="ET30:ET73" si="45">COUNTIF(ER30,"VERDADERO")</f>
        <v>0</v>
      </c>
      <c r="EU30" s="115" t="b">
        <f t="shared" ref="EU30:EU73" si="46">NOT(EXACT(L30,ES30))</f>
        <v>0</v>
      </c>
      <c r="EV30" s="115">
        <f t="shared" ref="EV30:EV73" si="47">COUNTIF(EU30,"VERDADERO")</f>
        <v>0</v>
      </c>
      <c r="EW30" s="80" t="b">
        <f t="shared" ref="EW30:EW73" si="48">NOT(EXACT(AD30,UPPER(AD30)))</f>
        <v>0</v>
      </c>
      <c r="EX30" s="80" t="str">
        <f t="shared" ref="EX30:EX73" si="49">SUBSTITUTE( SUBSTITUTE( SUBSTITUTE( SUBSTITUTE( SUBSTITUTE( SUBSTITUTE( SUBSTITUTE( SUBSTITUTE( SUBSTITUTE( SUBSTITUTE(AD30, "á", "a"), "é", "e"), "í", "i"), "ó", "o"), "ú", "u"), "Á", "A"), "É", "E"), "Í", "I"), "Ó", "O"), "Ú", "U")</f>
        <v/>
      </c>
      <c r="EY30" s="80">
        <f t="shared" ref="EY30:EY73" si="50">COUNTIF(EW30,"VERDADERO")</f>
        <v>0</v>
      </c>
      <c r="EZ30" s="115" t="b">
        <f t="shared" ref="EZ30:EZ73" si="51">NOT(EXACT(AD30,EX30))</f>
        <v>0</v>
      </c>
      <c r="FA30" s="116" t="str">
        <f t="shared" ref="FA30:FA73" si="52">SUBSTITUTE((SUBSTITUTE(SUBSTITUTE(SUBSTITUTE(AD30,".",""),",",""),"(","")),")","")</f>
        <v/>
      </c>
      <c r="FB30" s="115">
        <f t="shared" ref="FB30:FB73" si="53">COUNTIF(EZ30,"VERDADERO")</f>
        <v>0</v>
      </c>
      <c r="FC30" s="115" t="b">
        <f t="shared" ref="FC30:FC73" si="54">NOT(EXACT(AD30,FA30))</f>
        <v>0</v>
      </c>
      <c r="FD30" s="115">
        <f t="shared" ref="FD30:FD73" si="55">COUNTIF(FC30,"VERDADERO")</f>
        <v>0</v>
      </c>
      <c r="FE30" s="80" t="b">
        <f t="shared" ref="FE30:FE73" si="56">NOT(EXACT(AV30,UPPER(AV30)))</f>
        <v>0</v>
      </c>
      <c r="FF30" s="80" t="str">
        <f t="shared" ref="FF30:FF73" si="57">SUBSTITUTE( SUBSTITUTE( SUBSTITUTE( SUBSTITUTE( SUBSTITUTE( SUBSTITUTE( SUBSTITUTE( SUBSTITUTE( SUBSTITUTE( SUBSTITUTE(AV30, "á", "a"), "é", "e"), "í", "i"), "ó", "o"), "ú", "u"), "Á", "A"), "É", "E"), "Í", "I"), "Ó", "O"), "Ú", "U")</f>
        <v/>
      </c>
      <c r="FG30" s="80">
        <f t="shared" ref="FG30:FG73" si="58">COUNTIF(FE30,"VERDADERO")</f>
        <v>0</v>
      </c>
      <c r="FH30" s="115" t="b">
        <f t="shared" ref="FH30:FH73" si="59">NOT(EXACT(AV30,FF30))</f>
        <v>0</v>
      </c>
      <c r="FI30" s="116" t="str">
        <f t="shared" ref="FI30:FI73" si="60">SUBSTITUTE((SUBSTITUTE(SUBSTITUTE(SUBSTITUTE(AV30,".",""),",",""),"(","")),")","")</f>
        <v/>
      </c>
      <c r="FJ30" s="115">
        <f t="shared" ref="FJ30:FJ73" si="61">COUNTIF(FH30,"VERDADERO")</f>
        <v>0</v>
      </c>
      <c r="FK30" s="115" t="b">
        <f t="shared" ref="FK30:FK73" si="62">NOT(EXACT(AV30,FI30))</f>
        <v>0</v>
      </c>
      <c r="FL30" s="115">
        <f t="shared" ref="FL30:FL73" si="63">COUNTIF(FK30,"VERDADERO")</f>
        <v>0</v>
      </c>
      <c r="FM30" s="80" t="b">
        <f t="shared" ref="FM30:FM73" si="64">NOT(EXACT(BN30,UPPER(BN30)))</f>
        <v>0</v>
      </c>
      <c r="FN30" s="80" t="str">
        <f t="shared" ref="FN30:FN73" si="65">SUBSTITUTE( SUBSTITUTE( SUBSTITUTE( SUBSTITUTE( SUBSTITUTE( SUBSTITUTE( SUBSTITUTE( SUBSTITUTE( SUBSTITUTE( SUBSTITUTE(BN30, "á", "a"), "é", "e"), "í", "i"), "ó", "o"), "ú", "u"), "Á", "A"), "É", "E"), "Í", "I"), "Ó", "O"), "Ú", "U")</f>
        <v/>
      </c>
      <c r="FO30" s="80">
        <f t="shared" ref="FO30:FO73" si="66">COUNTIF(FM30,"VERDADERO")</f>
        <v>0</v>
      </c>
      <c r="FP30" s="115" t="b">
        <f t="shared" ref="FP30:FP73" si="67">NOT(EXACT(BN30,FN30))</f>
        <v>0</v>
      </c>
      <c r="FQ30" s="116" t="str">
        <f t="shared" ref="FQ30:FQ73" si="68">SUBSTITUTE((SUBSTITUTE(SUBSTITUTE(SUBSTITUTE(BN30,".",""),",",""),"(","")),")","")</f>
        <v/>
      </c>
      <c r="FR30" s="115">
        <f t="shared" ref="FR30:FR73" si="69">COUNTIF(FP30,"VERDADERO")</f>
        <v>0</v>
      </c>
      <c r="FS30" s="115" t="b">
        <f t="shared" ref="FS30:FS73" si="70">NOT(EXACT(BN30,FQ30))</f>
        <v>0</v>
      </c>
      <c r="FT30" s="115">
        <f t="shared" ref="FT30:FT73" si="71">COUNTIF(FS30,"VERDADERO")</f>
        <v>0</v>
      </c>
      <c r="FU30" s="80" t="b">
        <f t="shared" ref="FU30:FU73" si="72">NOT(EXACT(CF30,UPPER(CF30)))</f>
        <v>0</v>
      </c>
      <c r="FV30" s="80" t="str">
        <f t="shared" ref="FV30:FV73" si="73">SUBSTITUTE( SUBSTITUTE( SUBSTITUTE( SUBSTITUTE( SUBSTITUTE( SUBSTITUTE( SUBSTITUTE( SUBSTITUTE( SUBSTITUTE( SUBSTITUTE(CF30, "á", "a"), "é", "e"), "í", "i"), "ó", "o"), "ú", "u"), "Á", "A"), "É", "E"), "Í", "I"), "Ó", "O"), "Ú", "U")</f>
        <v/>
      </c>
      <c r="FW30" s="80">
        <f t="shared" ref="FW30:FW73" si="74">COUNTIF(FU30,"VERDADERO")</f>
        <v>0</v>
      </c>
      <c r="FX30" s="115" t="b">
        <f t="shared" ref="FX30:FX73" si="75">NOT(EXACT(CF30,FV30))</f>
        <v>0</v>
      </c>
      <c r="FY30" s="116" t="str">
        <f t="shared" ref="FY30:FY73" si="76">SUBSTITUTE((SUBSTITUTE(SUBSTITUTE(SUBSTITUTE(CF30,".",""),",",""),"(","")),")","")</f>
        <v/>
      </c>
      <c r="FZ30" s="115">
        <f t="shared" ref="FZ30:FZ73" si="77">COUNTIF(FX30,"VERDADERO")</f>
        <v>0</v>
      </c>
      <c r="GA30" s="115" t="b">
        <f t="shared" ref="GA30:GA73" si="78">NOT(EXACT(CF30,FY30))</f>
        <v>0</v>
      </c>
      <c r="GB30" s="115">
        <f t="shared" ref="GB30:GB73" si="79">COUNTIF(GA30,"VERDADERO")</f>
        <v>0</v>
      </c>
      <c r="GD30" s="627">
        <f t="shared" ref="GD30:GD73" si="80">IF(P30="",0,IF(LEN(P30)=4,0,1))</f>
        <v>0</v>
      </c>
      <c r="GE30" s="627"/>
      <c r="GF30" s="627">
        <f t="shared" ref="GF30:GF73" si="81">IF(R30="",0,IF(LEN(R30)=4,0,1))</f>
        <v>0</v>
      </c>
      <c r="GG30" s="627"/>
      <c r="GH30" s="627">
        <f t="shared" ref="GH30:GH73" si="82">IF(T30="",0,IF(LEN(T30)=4,0,1))</f>
        <v>0</v>
      </c>
      <c r="GI30" s="627"/>
      <c r="GJ30" s="627">
        <f t="shared" ref="GJ30:GJ73" si="83">IF(V30="",0,IF(LEN(V30)=4,0,1))</f>
        <v>0</v>
      </c>
      <c r="GK30" s="627"/>
      <c r="GL30" s="627">
        <f t="shared" ref="GL30:GL73" si="84">IF($CW$13=$CY$13,0,IF(AND(P30&lt;&gt;"",X30="X"),0,IF(OR(R30&gt;=P30,T30&gt;=P30,V30&gt;=P30),0,1)))</f>
        <v>0</v>
      </c>
      <c r="GM30" s="627"/>
      <c r="GN30" s="627">
        <f t="shared" ref="GN30:GN73" si="85">IF(AH30="",0,IF(LEN(AH30)=4,0,1))</f>
        <v>0</v>
      </c>
      <c r="GO30" s="627"/>
      <c r="GP30" s="627">
        <f t="shared" ref="GP30:GP73" si="86">IF(AJ30="",0,IF(LEN(AJ30)=4,0,1))</f>
        <v>0</v>
      </c>
      <c r="GQ30" s="627"/>
      <c r="GR30" s="627">
        <f t="shared" ref="GR30:GR73" si="87">IF(AL30="",0,IF(LEN(AL30)=4,0,1))</f>
        <v>0</v>
      </c>
      <c r="GS30" s="627"/>
      <c r="GT30" s="627">
        <f t="shared" ref="GT30:GT73" si="88">IF(AN30="",0,IF(LEN(AN30)=4,0,1))</f>
        <v>0</v>
      </c>
      <c r="GU30" s="627"/>
      <c r="GV30" s="627">
        <f t="shared" ref="GV30:GV73" si="89">IF($CW$13=$CY$13,0,IF(AND(AH30&lt;&gt;"",AP30="X"),0,IF(OR(AJ30&gt;=AH30,AL30&gt;=AH30,AN30&gt;=AH30),0,1)))</f>
        <v>0</v>
      </c>
      <c r="GW30" s="627"/>
      <c r="GX30" s="627">
        <f t="shared" ref="GX30:GX73" si="90">IF(AZ30="",0,IF(LEN(AZ30)=4,0,1))</f>
        <v>0</v>
      </c>
      <c r="GY30" s="627"/>
      <c r="GZ30" s="627">
        <f t="shared" ref="GZ30:GZ73" si="91">IF(BB30="",0,IF(LEN(BB30)=4,0,1))</f>
        <v>0</v>
      </c>
      <c r="HA30" s="627"/>
      <c r="HB30" s="627">
        <f t="shared" ref="HB30:HB73" si="92">IF(BD30="",0,IF(LEN(BD30)=4,0,1))</f>
        <v>0</v>
      </c>
      <c r="HC30" s="627"/>
      <c r="HD30" s="627">
        <f t="shared" ref="HD30:HD73" si="93">IF(BF30="",0,IF(LEN(BF30)=4,0,1))</f>
        <v>0</v>
      </c>
      <c r="HE30" s="627"/>
      <c r="HF30" s="627">
        <f t="shared" ref="HF30:HF73" si="94">IF($CW$13=$CY$13,0,IF(AND(AZ30&lt;&gt;"",BH30="X"),0,IF(OR(BB30&gt;=AZ30,BD30&gt;=AZ30,BF30&gt;=AZ30),0,1)))</f>
        <v>0</v>
      </c>
      <c r="HG30" s="627"/>
      <c r="HH30" s="627">
        <f t="shared" ref="HH30:HH73" si="95">IF(BR30="",0,IF(LEN(BR30)=4,0,1))</f>
        <v>0</v>
      </c>
      <c r="HI30" s="627"/>
      <c r="HJ30" s="627">
        <f t="shared" ref="HJ30:HJ73" si="96">IF(BT30="",0,IF(LEN(BT30)=4,0,1))</f>
        <v>0</v>
      </c>
      <c r="HK30" s="627"/>
      <c r="HL30" s="627">
        <f t="shared" ref="HL30:HL73" si="97">IF(BV30="",0,IF(LEN(BV30)=4,0,1))</f>
        <v>0</v>
      </c>
      <c r="HM30" s="627"/>
      <c r="HN30" s="627">
        <f t="shared" ref="HN30:HN73" si="98">IF(BX30="",0,IF(LEN(BX30)=4,0,1))</f>
        <v>0</v>
      </c>
      <c r="HO30" s="627"/>
      <c r="HP30" s="627">
        <f t="shared" ref="HP30:HP73" si="99">IF($CW$13=$CY$13,0,IF(AND(BR30&lt;&gt;"",BZ30="X"),0,IF(OR(BT30&gt;=BR30,BV30&gt;=BR30,BX30&gt;=BR30),0,1)))</f>
        <v>0</v>
      </c>
      <c r="HQ30" s="627"/>
      <c r="HR30" s="627">
        <f t="shared" ref="HR30:HR73" si="100">IF(CJ30="",0,IF(LEN(CJ30)=4,0,1))</f>
        <v>0</v>
      </c>
      <c r="HS30" s="627"/>
      <c r="HT30" s="627">
        <f t="shared" ref="HT30:HT73" si="101">IF(CL30="",0,IF(LEN(CL30)=4,0,1))</f>
        <v>0</v>
      </c>
      <c r="HU30" s="627"/>
      <c r="HV30" s="627">
        <f t="shared" ref="HV30:HV73" si="102">IF(CN30="",0,IF(LEN(CN30)=4,0,1))</f>
        <v>0</v>
      </c>
      <c r="HW30" s="627"/>
      <c r="HX30" s="627">
        <f t="shared" ref="HX30:HX73" si="103">IF(CP30="",0,IF(LEN(CP30)=4,0,1))</f>
        <v>0</v>
      </c>
      <c r="HY30" s="627"/>
      <c r="HZ30" s="627">
        <f t="shared" ref="HZ30:HZ73" si="104">IF($CW$13=$CY$13,0,IF(AND(CJ30&lt;&gt;"",CR30="X"),0,IF(OR(CL30&gt;=CJ30,CN30&gt;=CJ30,CP30&gt;=CJ30),0,1)))</f>
        <v>0</v>
      </c>
      <c r="IA30" s="627"/>
      <c r="IC30" s="1055">
        <f t="shared" ref="IC30:IC73" si="105">IF($CW$13=$CY$13,0,IF(X30="",0,1))</f>
        <v>0</v>
      </c>
      <c r="ID30" s="1055"/>
      <c r="IE30" s="1055">
        <f t="shared" ref="IE30:IE73" si="106">IF($CW$13=$CY$13,0,IF(AP30="",0,1))</f>
        <v>0</v>
      </c>
      <c r="IF30" s="1055"/>
      <c r="IG30" s="1055">
        <f t="shared" ref="IG30:IG73" si="107">IF($CW$13=$CY$13,0,IF(BH30="",0,1))</f>
        <v>0</v>
      </c>
      <c r="IH30" s="1055"/>
      <c r="II30" s="1055">
        <f t="shared" ref="II30:II73" si="108">IF($CW$13=$CY$13,0,IF(BZ30="",0,1))</f>
        <v>0</v>
      </c>
      <c r="IJ30" s="1055"/>
      <c r="IK30" s="1055">
        <f t="shared" ref="IK30:IK73" si="109">IF($CW$13=$CY$13,0,IF(CR30="",0,1))</f>
        <v>0</v>
      </c>
      <c r="IL30" s="1055"/>
      <c r="IN30" s="627">
        <f>IF(CNGE_2026_M3_Secc1!$AH$706=CNGE_2026_M3_Secc1!$AJ$706,0,IF(CNGE_2026_M3_Secc1!Y716="",0,CNGE_2026_M3_Secc1!Y716))</f>
        <v>0</v>
      </c>
      <c r="IO30" s="627"/>
      <c r="IP30" s="627">
        <f t="shared" ref="IP30:IP73" si="110">COUNTA(H30,Z30,AR30,BJ30,CB30)</f>
        <v>0</v>
      </c>
      <c r="IQ30" s="627"/>
      <c r="IR30" s="639">
        <f t="shared" ref="IR30:IR73" si="111">IF($CW$13=$CY$13,0,IF(OR(SUM(IP30)=SUM(IN30),AND(SUM(IN30)&gt;0,OR(IP30="NS",IP30="NA"))),0,1))</f>
        <v>0</v>
      </c>
      <c r="IS30" s="641"/>
      <c r="IX30" s="627">
        <f t="shared" ref="IX30:IX73" si="112">IF($CW$13=$CY$13,0,IF(OR(AND($D$29&lt;&gt;"",$CW30=0,COUNTA($H30,$Z30,$AR30,$BJ30,$CB30)&lt;=SUM($IN30),COUNTA(H30:Q30)=COUNTA($H$27:$Q$28),IC30=0,COUNTA(R30:W30)=COUNTA($R$27)),AND($D$29&lt;&gt;"",$CW30=0,COUNTA($H30,$Z30,$AR30,$BJ30,$CB30)&lt;=SUM($IN30),COUNTA(H30:Q30)=COUNTA($H$27:$Q$28),IC30=1,COUNTA(R30:W30)=0),AND(D30&lt;&gt;"",$CW30=1,COUNTA(H30:Y30)=0),AND(D30="",COUNTA(H30:Y30)=0),AND(D30&lt;&gt;"",COUNTA($H30,$Z30,$AR30,$BJ30,$CB30)&lt;=SUM($IN30),COUNTA(H30:Y30)=0)),0,1))</f>
        <v>0</v>
      </c>
      <c r="IY30" s="627"/>
      <c r="IZ30" s="639">
        <f t="shared" ref="IZ30:IZ73" si="113">IF($CW$13=$CY$13,0,IF(OR(AND($D$29&lt;&gt;"",$CW30=0,COUNTA($H30,$Z30,$AR30,$BJ30,$CB30)&lt;=SUM($IN30),COUNTA(Z30:AI30)=COUNTA($Z$27:$AI$28),IE30=0,COUNTA(AJ30:AQ30)=COUNTA($AJ$27)),AND($D$29&lt;&gt;"",$CW30=0,COUNTA($H30,$Z30,$AR30,$BJ30,$CB30)&lt;=SUM($IN30),COUNTA(Z30:AI30)=COUNTA($Z$27:$AI$28),IE30=1,COUNTA(AJ30:AQ30)=0),AND($D$29&lt;&gt;"",$CW30=1,COUNTA(Z30:AQ30)=0),AND($D$29="",COUNTA(Z30:AQ30)=0),AND($D$29&lt;&gt;"",COUNTA($H30,$Z30,$AR30,$BJ30,$CB30)&lt;=SUM($IN30),COUNTA(Z30:AQ30)=0)),0,1))</f>
        <v>0</v>
      </c>
      <c r="JA30" s="641"/>
      <c r="JB30" s="639">
        <f t="shared" ref="JB30:JB73" si="114">IF($CW$13=$CY$13,0,IF(OR(AND($D$29&lt;&gt;"",$CW30=0,COUNTA($H30,$Z30,$AR30,$BJ30,$CB30)&lt;=SUM($IN30),COUNTA(AR30:BA30)=COUNTA($AR$27:$BA$28),IG30=0,COUNTA(BB30:BG30)=COUNTA($BB$27)),AND($D$29&lt;&gt;"",$CW30=0,COUNTA($H30,$Z30,$AR30,$BJ30,$CB30)&lt;=SUM($IN30),COUNTA(AR30:BA30)=COUNTA($AR$27:$BA$28),IG30=1,COUNTA(BB30:BG30)=0),AND($D$29&lt;&gt;"",$CW30=1,COUNTA(AR30:BI30)=0),AND($D$29="",COUNTA(AR30:BI30)=0),AND($D$29&lt;&gt;"",COUNTA($H30,$Z30,$AR30,$BJ30,$CB30)&lt;=SUM($IN30),COUNTA(AR30:BI30)=0)),0,1))</f>
        <v>0</v>
      </c>
      <c r="JC30" s="641"/>
      <c r="JD30" s="639">
        <f t="shared" ref="JD30:JD73" si="115">IF($CW$13=$CY$13,0,IF(OR(AND($D$29&lt;&gt;"",$CW30=0,COUNTA($H30,$Z30,$AR30,$BJ30,$CB30)&lt;=SUM($IN30),COUNTA(BJ30:BS30)=COUNTA($BJ$27:$BS$28),II30=0,COUNTA(BT30:BY30)=COUNTA($BT$27)),AND($D$29&lt;&gt;"",$CW30=0,COUNTA($H30,$Z30,$AR30,$BJ30,$CB30)&lt;=SUM($IN30),COUNTA(BJ30:BS30)=COUNTA($BJ$27:$BS$28),II30=1,COUNTA(BT30:BY30)=0),AND($D$29&lt;&gt;"",$CW30=1,COUNTA(BJ30:CA30)=0),AND($D$29="",COUNTA(BJ30:CA30)=0),AND($D$29&lt;&gt;"",COUNTA($H30,$Z30,$AR30,$BJ30,$CB30)&lt;=SUM($IN30),COUNTA(BJ30:CA30)=0)),0,1))</f>
        <v>0</v>
      </c>
      <c r="JE30" s="641"/>
      <c r="JF30" s="627">
        <f t="shared" ref="JF30:JF73" si="116">IF($CW$13=$CY$13,0,IF(OR(AND($D$29&lt;&gt;"",$CW30=0,COUNTA($H30,$Z30,$AR30,$BJ30,$CB30)&lt;=SUM($IN30),COUNTA(CB30:CK30)=COUNTA($CB$27:$CK$28),IK30=0,COUNTA(CL30:CQ30)=COUNTA($CL$27)),AND($D$29&lt;&gt;"",$CW30=0,COUNTA($H30,$Z30,$AR30,$BJ30,$CB30)&lt;=SUM($IN30),COUNTA(CB30:CK30)=COUNTA($CB$27:$CK$28),IK30=1,COUNTA(CL30:CQ30)=0),AND($D$29&lt;&gt;"",$CW30=1,COUNTA(CB30:CS30)=0),AND($D$29="",COUNTA(CB30:CS30)=0),AND($D$29&lt;&gt;"",COUNTA($H30,$Z30,$AR30,$BJ30,$CB30)&lt;=SUM($IN30),COUNTA(CB30:CS30)=0)),0,1))</f>
        <v>0</v>
      </c>
      <c r="JG30" s="627"/>
      <c r="JI30" s="639">
        <v>6</v>
      </c>
      <c r="JJ30" s="641"/>
      <c r="JK30" s="639">
        <f>IF(HZ79=0,0,1)</f>
        <v>0</v>
      </c>
      <c r="JL30" s="641"/>
      <c r="JM30" s="639" t="str">
        <f>IF(JK30=0,"",IF(SUM($JK$29:JK30)=1,_xlfn.CONCAT(JI30,),IF($JK$32&gt;SUM($JK$29:JK30),_xlfn.CONCAT(", ",JI30),IF($JK$32=SUM($JK$29:JK30),_xlfn.CONCAT(" y ",JI30,".")))))</f>
        <v/>
      </c>
      <c r="JN30" s="641"/>
    </row>
    <row r="31" spans="1:274" ht="15" customHeight="1">
      <c r="A31" s="108"/>
      <c r="B31" s="114"/>
      <c r="C31" s="82" t="s">
        <v>68</v>
      </c>
      <c r="D31" s="792" t="str">
        <f>IF($DD$13=1,"",IF(CNGE_2026_M3_Secc1!$AH$627=CNGE_2026_M3_Secc1!$AJ$627,"",IF(CNGE_2026_M3_Secc1!D647="","",CNGE_2026_M3_Secc1!D647)))</f>
        <v/>
      </c>
      <c r="E31" s="793"/>
      <c r="F31" s="793"/>
      <c r="G31" s="794"/>
      <c r="H31" s="702"/>
      <c r="I31" s="702"/>
      <c r="J31" s="702"/>
      <c r="K31" s="702"/>
      <c r="L31" s="702"/>
      <c r="M31" s="702"/>
      <c r="N31" s="702"/>
      <c r="O31" s="702"/>
      <c r="P31" s="1209"/>
      <c r="Q31" s="1209"/>
      <c r="R31" s="1209"/>
      <c r="S31" s="1209"/>
      <c r="T31" s="1209"/>
      <c r="U31" s="1209"/>
      <c r="V31" s="1209"/>
      <c r="W31" s="1209"/>
      <c r="X31" s="1210"/>
      <c r="Y31" s="1210"/>
      <c r="Z31" s="702"/>
      <c r="AA31" s="702"/>
      <c r="AB31" s="702"/>
      <c r="AC31" s="702"/>
      <c r="AD31" s="702"/>
      <c r="AE31" s="702"/>
      <c r="AF31" s="702"/>
      <c r="AG31" s="702"/>
      <c r="AH31" s="1209"/>
      <c r="AI31" s="1209"/>
      <c r="AJ31" s="1209"/>
      <c r="AK31" s="1209"/>
      <c r="AL31" s="1209"/>
      <c r="AM31" s="1209"/>
      <c r="AN31" s="1209"/>
      <c r="AO31" s="1209"/>
      <c r="AP31" s="1210"/>
      <c r="AQ31" s="1210"/>
      <c r="AR31" s="702"/>
      <c r="AS31" s="702"/>
      <c r="AT31" s="702"/>
      <c r="AU31" s="702"/>
      <c r="AV31" s="702"/>
      <c r="AW31" s="702"/>
      <c r="AX31" s="702"/>
      <c r="AY31" s="702"/>
      <c r="AZ31" s="1209"/>
      <c r="BA31" s="1209"/>
      <c r="BB31" s="1209"/>
      <c r="BC31" s="1209"/>
      <c r="BD31" s="1209"/>
      <c r="BE31" s="1209"/>
      <c r="BF31" s="1209"/>
      <c r="BG31" s="1209"/>
      <c r="BH31" s="1210"/>
      <c r="BI31" s="1210"/>
      <c r="BJ31" s="702"/>
      <c r="BK31" s="702"/>
      <c r="BL31" s="702"/>
      <c r="BM31" s="702"/>
      <c r="BN31" s="702"/>
      <c r="BO31" s="702"/>
      <c r="BP31" s="702"/>
      <c r="BQ31" s="702"/>
      <c r="BR31" s="1209"/>
      <c r="BS31" s="1209"/>
      <c r="BT31" s="1209"/>
      <c r="BU31" s="1209"/>
      <c r="BV31" s="1209"/>
      <c r="BW31" s="1209"/>
      <c r="BX31" s="1209"/>
      <c r="BY31" s="1209"/>
      <c r="BZ31" s="1210"/>
      <c r="CA31" s="1210"/>
      <c r="CB31" s="702"/>
      <c r="CC31" s="702"/>
      <c r="CD31" s="702"/>
      <c r="CE31" s="702"/>
      <c r="CF31" s="702"/>
      <c r="CG31" s="702"/>
      <c r="CH31" s="702"/>
      <c r="CI31" s="702"/>
      <c r="CJ31" s="1209"/>
      <c r="CK31" s="1209"/>
      <c r="CL31" s="1209"/>
      <c r="CM31" s="1209"/>
      <c r="CN31" s="1209"/>
      <c r="CO31" s="1209"/>
      <c r="CP31" s="1209"/>
      <c r="CQ31" s="1209"/>
      <c r="CR31" s="1210"/>
      <c r="CS31" s="1210"/>
      <c r="CW31" s="1084">
        <f>IF(CNGE_2026_M3_Secc1!$AH$706=CNGE_2026_M3_Secc1!$AJ$705,0,CNGE_2026_M3_Secc1!AH717)</f>
        <v>0</v>
      </c>
      <c r="CX31" s="1085"/>
      <c r="CZ31" s="80" t="b">
        <f t="shared" si="0"/>
        <v>0</v>
      </c>
      <c r="DA31" s="80" t="str">
        <f t="shared" si="1"/>
        <v/>
      </c>
      <c r="DB31" s="80">
        <f t="shared" si="2"/>
        <v>0</v>
      </c>
      <c r="DC31" s="115" t="b">
        <f t="shared" si="3"/>
        <v>0</v>
      </c>
      <c r="DD31" s="116" t="str">
        <f t="shared" si="4"/>
        <v/>
      </c>
      <c r="DE31" s="115">
        <f t="shared" si="5"/>
        <v>0</v>
      </c>
      <c r="DF31" s="115" t="b">
        <f t="shared" si="6"/>
        <v>0</v>
      </c>
      <c r="DG31" s="115">
        <f t="shared" si="7"/>
        <v>0</v>
      </c>
      <c r="DH31" s="80" t="b">
        <f t="shared" si="8"/>
        <v>0</v>
      </c>
      <c r="DI31" s="80" t="str">
        <f t="shared" si="9"/>
        <v/>
      </c>
      <c r="DJ31" s="80">
        <f t="shared" si="10"/>
        <v>0</v>
      </c>
      <c r="DK31" s="115" t="b">
        <f t="shared" si="11"/>
        <v>0</v>
      </c>
      <c r="DL31" s="116" t="str">
        <f t="shared" si="12"/>
        <v/>
      </c>
      <c r="DM31" s="115">
        <f t="shared" si="13"/>
        <v>0</v>
      </c>
      <c r="DN31" s="115" t="b">
        <f t="shared" si="14"/>
        <v>0</v>
      </c>
      <c r="DO31" s="115">
        <f t="shared" si="15"/>
        <v>0</v>
      </c>
      <c r="DP31" s="80" t="b">
        <f t="shared" si="16"/>
        <v>0</v>
      </c>
      <c r="DQ31" s="80" t="str">
        <f t="shared" si="17"/>
        <v/>
      </c>
      <c r="DR31" s="80">
        <f t="shared" si="18"/>
        <v>0</v>
      </c>
      <c r="DS31" s="115" t="b">
        <f t="shared" si="19"/>
        <v>0</v>
      </c>
      <c r="DT31" s="116" t="str">
        <f t="shared" si="20"/>
        <v/>
      </c>
      <c r="DU31" s="115">
        <f t="shared" si="21"/>
        <v>0</v>
      </c>
      <c r="DV31" s="115" t="b">
        <f t="shared" si="22"/>
        <v>0</v>
      </c>
      <c r="DW31" s="115">
        <f t="shared" si="23"/>
        <v>0</v>
      </c>
      <c r="DX31" s="80" t="b">
        <f t="shared" si="24"/>
        <v>0</v>
      </c>
      <c r="DY31" s="80" t="str">
        <f t="shared" si="25"/>
        <v/>
      </c>
      <c r="DZ31" s="80">
        <f t="shared" si="26"/>
        <v>0</v>
      </c>
      <c r="EA31" s="115" t="b">
        <f t="shared" si="27"/>
        <v>0</v>
      </c>
      <c r="EB31" s="116" t="str">
        <f t="shared" si="28"/>
        <v/>
      </c>
      <c r="EC31" s="115">
        <f t="shared" si="29"/>
        <v>0</v>
      </c>
      <c r="ED31" s="115" t="b">
        <f t="shared" si="30"/>
        <v>0</v>
      </c>
      <c r="EE31" s="115">
        <f t="shared" si="31"/>
        <v>0</v>
      </c>
      <c r="EF31" s="80" t="b">
        <f t="shared" si="32"/>
        <v>0</v>
      </c>
      <c r="EG31" s="80" t="str">
        <f t="shared" si="33"/>
        <v/>
      </c>
      <c r="EH31" s="80">
        <f t="shared" si="34"/>
        <v>0</v>
      </c>
      <c r="EI31" s="115" t="b">
        <f t="shared" si="35"/>
        <v>0</v>
      </c>
      <c r="EJ31" s="116" t="str">
        <f t="shared" si="36"/>
        <v/>
      </c>
      <c r="EK31" s="115">
        <f t="shared" si="37"/>
        <v>0</v>
      </c>
      <c r="EL31" s="115" t="b">
        <f t="shared" si="38"/>
        <v>0</v>
      </c>
      <c r="EM31" s="446">
        <f t="shared" si="39"/>
        <v>0</v>
      </c>
      <c r="EN31" s="448"/>
      <c r="EO31" s="439" t="b">
        <f t="shared" si="40"/>
        <v>0</v>
      </c>
      <c r="EP31" s="80" t="str">
        <f t="shared" si="41"/>
        <v/>
      </c>
      <c r="EQ31" s="80">
        <f t="shared" si="42"/>
        <v>0</v>
      </c>
      <c r="ER31" s="115" t="b">
        <f t="shared" si="43"/>
        <v>0</v>
      </c>
      <c r="ES31" s="116" t="str">
        <f t="shared" si="44"/>
        <v/>
      </c>
      <c r="ET31" s="115">
        <f t="shared" si="45"/>
        <v>0</v>
      </c>
      <c r="EU31" s="115" t="b">
        <f t="shared" si="46"/>
        <v>0</v>
      </c>
      <c r="EV31" s="115">
        <f t="shared" si="47"/>
        <v>0</v>
      </c>
      <c r="EW31" s="80" t="b">
        <f t="shared" si="48"/>
        <v>0</v>
      </c>
      <c r="EX31" s="80" t="str">
        <f t="shared" si="49"/>
        <v/>
      </c>
      <c r="EY31" s="80">
        <f t="shared" si="50"/>
        <v>0</v>
      </c>
      <c r="EZ31" s="115" t="b">
        <f t="shared" si="51"/>
        <v>0</v>
      </c>
      <c r="FA31" s="116" t="str">
        <f t="shared" si="52"/>
        <v/>
      </c>
      <c r="FB31" s="115">
        <f t="shared" si="53"/>
        <v>0</v>
      </c>
      <c r="FC31" s="115" t="b">
        <f t="shared" si="54"/>
        <v>0</v>
      </c>
      <c r="FD31" s="115">
        <f t="shared" si="55"/>
        <v>0</v>
      </c>
      <c r="FE31" s="80" t="b">
        <f t="shared" si="56"/>
        <v>0</v>
      </c>
      <c r="FF31" s="80" t="str">
        <f t="shared" si="57"/>
        <v/>
      </c>
      <c r="FG31" s="80">
        <f t="shared" si="58"/>
        <v>0</v>
      </c>
      <c r="FH31" s="115" t="b">
        <f t="shared" si="59"/>
        <v>0</v>
      </c>
      <c r="FI31" s="116" t="str">
        <f t="shared" si="60"/>
        <v/>
      </c>
      <c r="FJ31" s="115">
        <f t="shared" si="61"/>
        <v>0</v>
      </c>
      <c r="FK31" s="115" t="b">
        <f t="shared" si="62"/>
        <v>0</v>
      </c>
      <c r="FL31" s="115">
        <f t="shared" si="63"/>
        <v>0</v>
      </c>
      <c r="FM31" s="80" t="b">
        <f t="shared" si="64"/>
        <v>0</v>
      </c>
      <c r="FN31" s="80" t="str">
        <f t="shared" si="65"/>
        <v/>
      </c>
      <c r="FO31" s="80">
        <f t="shared" si="66"/>
        <v>0</v>
      </c>
      <c r="FP31" s="115" t="b">
        <f t="shared" si="67"/>
        <v>0</v>
      </c>
      <c r="FQ31" s="116" t="str">
        <f t="shared" si="68"/>
        <v/>
      </c>
      <c r="FR31" s="115">
        <f t="shared" si="69"/>
        <v>0</v>
      </c>
      <c r="FS31" s="115" t="b">
        <f t="shared" si="70"/>
        <v>0</v>
      </c>
      <c r="FT31" s="115">
        <f t="shared" si="71"/>
        <v>0</v>
      </c>
      <c r="FU31" s="80" t="b">
        <f t="shared" si="72"/>
        <v>0</v>
      </c>
      <c r="FV31" s="80" t="str">
        <f t="shared" si="73"/>
        <v/>
      </c>
      <c r="FW31" s="80">
        <f t="shared" si="74"/>
        <v>0</v>
      </c>
      <c r="FX31" s="115" t="b">
        <f t="shared" si="75"/>
        <v>0</v>
      </c>
      <c r="FY31" s="116" t="str">
        <f t="shared" si="76"/>
        <v/>
      </c>
      <c r="FZ31" s="115">
        <f t="shared" si="77"/>
        <v>0</v>
      </c>
      <c r="GA31" s="115" t="b">
        <f t="shared" si="78"/>
        <v>0</v>
      </c>
      <c r="GB31" s="115">
        <f t="shared" si="79"/>
        <v>0</v>
      </c>
      <c r="GD31" s="627">
        <f t="shared" si="80"/>
        <v>0</v>
      </c>
      <c r="GE31" s="627"/>
      <c r="GF31" s="627">
        <f t="shared" si="81"/>
        <v>0</v>
      </c>
      <c r="GG31" s="627"/>
      <c r="GH31" s="627">
        <f t="shared" si="82"/>
        <v>0</v>
      </c>
      <c r="GI31" s="627"/>
      <c r="GJ31" s="627">
        <f t="shared" si="83"/>
        <v>0</v>
      </c>
      <c r="GK31" s="627"/>
      <c r="GL31" s="627">
        <f t="shared" si="84"/>
        <v>0</v>
      </c>
      <c r="GM31" s="627"/>
      <c r="GN31" s="627">
        <f t="shared" si="85"/>
        <v>0</v>
      </c>
      <c r="GO31" s="627"/>
      <c r="GP31" s="627">
        <f t="shared" si="86"/>
        <v>0</v>
      </c>
      <c r="GQ31" s="627"/>
      <c r="GR31" s="627">
        <f t="shared" si="87"/>
        <v>0</v>
      </c>
      <c r="GS31" s="627"/>
      <c r="GT31" s="627">
        <f t="shared" si="88"/>
        <v>0</v>
      </c>
      <c r="GU31" s="627"/>
      <c r="GV31" s="627">
        <f t="shared" si="89"/>
        <v>0</v>
      </c>
      <c r="GW31" s="627"/>
      <c r="GX31" s="627">
        <f t="shared" si="90"/>
        <v>0</v>
      </c>
      <c r="GY31" s="627"/>
      <c r="GZ31" s="627">
        <f t="shared" si="91"/>
        <v>0</v>
      </c>
      <c r="HA31" s="627"/>
      <c r="HB31" s="627">
        <f t="shared" si="92"/>
        <v>0</v>
      </c>
      <c r="HC31" s="627"/>
      <c r="HD31" s="627">
        <f t="shared" si="93"/>
        <v>0</v>
      </c>
      <c r="HE31" s="627"/>
      <c r="HF31" s="627">
        <f t="shared" si="94"/>
        <v>0</v>
      </c>
      <c r="HG31" s="627"/>
      <c r="HH31" s="627">
        <f t="shared" si="95"/>
        <v>0</v>
      </c>
      <c r="HI31" s="627"/>
      <c r="HJ31" s="627">
        <f t="shared" si="96"/>
        <v>0</v>
      </c>
      <c r="HK31" s="627"/>
      <c r="HL31" s="627">
        <f t="shared" si="97"/>
        <v>0</v>
      </c>
      <c r="HM31" s="627"/>
      <c r="HN31" s="627">
        <f t="shared" si="98"/>
        <v>0</v>
      </c>
      <c r="HO31" s="627"/>
      <c r="HP31" s="627">
        <f t="shared" si="99"/>
        <v>0</v>
      </c>
      <c r="HQ31" s="627"/>
      <c r="HR31" s="627">
        <f t="shared" si="100"/>
        <v>0</v>
      </c>
      <c r="HS31" s="627"/>
      <c r="HT31" s="627">
        <f t="shared" si="101"/>
        <v>0</v>
      </c>
      <c r="HU31" s="627"/>
      <c r="HV31" s="627">
        <f t="shared" si="102"/>
        <v>0</v>
      </c>
      <c r="HW31" s="627"/>
      <c r="HX31" s="627">
        <f t="shared" si="103"/>
        <v>0</v>
      </c>
      <c r="HY31" s="627"/>
      <c r="HZ31" s="627">
        <f t="shared" si="104"/>
        <v>0</v>
      </c>
      <c r="IA31" s="627"/>
      <c r="IC31" s="1055">
        <f t="shared" si="105"/>
        <v>0</v>
      </c>
      <c r="ID31" s="1055"/>
      <c r="IE31" s="1055">
        <f t="shared" si="106"/>
        <v>0</v>
      </c>
      <c r="IF31" s="1055"/>
      <c r="IG31" s="1055">
        <f t="shared" si="107"/>
        <v>0</v>
      </c>
      <c r="IH31" s="1055"/>
      <c r="II31" s="1055">
        <f t="shared" si="108"/>
        <v>0</v>
      </c>
      <c r="IJ31" s="1055"/>
      <c r="IK31" s="1055">
        <f t="shared" si="109"/>
        <v>0</v>
      </c>
      <c r="IL31" s="1055"/>
      <c r="IN31" s="627">
        <f>IF(CNGE_2026_M3_Secc1!$AH$706=CNGE_2026_M3_Secc1!$AJ$706,0,IF(CNGE_2026_M3_Secc1!Y717="",0,CNGE_2026_M3_Secc1!Y717))</f>
        <v>0</v>
      </c>
      <c r="IO31" s="627"/>
      <c r="IP31" s="627">
        <f t="shared" si="110"/>
        <v>0</v>
      </c>
      <c r="IQ31" s="627"/>
      <c r="IR31" s="639">
        <f t="shared" si="111"/>
        <v>0</v>
      </c>
      <c r="IS31" s="641"/>
      <c r="IX31" s="627">
        <f t="shared" si="112"/>
        <v>0</v>
      </c>
      <c r="IY31" s="627"/>
      <c r="IZ31" s="639">
        <f t="shared" si="113"/>
        <v>0</v>
      </c>
      <c r="JA31" s="641"/>
      <c r="JB31" s="639">
        <f t="shared" si="114"/>
        <v>0</v>
      </c>
      <c r="JC31" s="641"/>
      <c r="JD31" s="639">
        <f t="shared" si="115"/>
        <v>0</v>
      </c>
      <c r="JE31" s="641"/>
      <c r="JF31" s="627">
        <f t="shared" si="116"/>
        <v>0</v>
      </c>
      <c r="JG31" s="627"/>
      <c r="JI31" s="639">
        <v>9</v>
      </c>
      <c r="JJ31" s="641"/>
      <c r="JK31" s="639">
        <f>IF(JF79=0,0,1)</f>
        <v>0</v>
      </c>
      <c r="JL31" s="641"/>
      <c r="JM31" s="639" t="str">
        <f>IF(JK31=0,"",IF(SUM($JK$29:JK31)=1,_xlfn.CONCAT(JI31,),IF($JK$32&gt;SUM($JK$29:JK31),_xlfn.CONCAT(", ",JI31),IF($JK$32=SUM($JK$29:JK31),_xlfn.CONCAT(" y ",JI31,".")))))</f>
        <v/>
      </c>
      <c r="JN31" s="641"/>
    </row>
    <row r="32" spans="1:274" ht="15" customHeight="1">
      <c r="A32" s="108"/>
      <c r="B32" s="114"/>
      <c r="C32" s="82" t="s">
        <v>69</v>
      </c>
      <c r="D32" s="792" t="str">
        <f>IF($DD$13=1,"",IF(CNGE_2026_M3_Secc1!$AH$627=CNGE_2026_M3_Secc1!$AJ$627,"",IF(CNGE_2026_M3_Secc1!D648="","",CNGE_2026_M3_Secc1!D648)))</f>
        <v/>
      </c>
      <c r="E32" s="793"/>
      <c r="F32" s="793"/>
      <c r="G32" s="794"/>
      <c r="H32" s="702"/>
      <c r="I32" s="702"/>
      <c r="J32" s="702"/>
      <c r="K32" s="702"/>
      <c r="L32" s="702"/>
      <c r="M32" s="702"/>
      <c r="N32" s="702"/>
      <c r="O32" s="702"/>
      <c r="P32" s="1209"/>
      <c r="Q32" s="1209"/>
      <c r="R32" s="1209"/>
      <c r="S32" s="1209"/>
      <c r="T32" s="1209"/>
      <c r="U32" s="1209"/>
      <c r="V32" s="1209"/>
      <c r="W32" s="1209"/>
      <c r="X32" s="1210"/>
      <c r="Y32" s="1210"/>
      <c r="Z32" s="702"/>
      <c r="AA32" s="702"/>
      <c r="AB32" s="702"/>
      <c r="AC32" s="702"/>
      <c r="AD32" s="702"/>
      <c r="AE32" s="702"/>
      <c r="AF32" s="702"/>
      <c r="AG32" s="702"/>
      <c r="AH32" s="1209"/>
      <c r="AI32" s="1209"/>
      <c r="AJ32" s="1209"/>
      <c r="AK32" s="1209"/>
      <c r="AL32" s="1209"/>
      <c r="AM32" s="1209"/>
      <c r="AN32" s="1209"/>
      <c r="AO32" s="1209"/>
      <c r="AP32" s="1210"/>
      <c r="AQ32" s="1210"/>
      <c r="AR32" s="702"/>
      <c r="AS32" s="702"/>
      <c r="AT32" s="702"/>
      <c r="AU32" s="702"/>
      <c r="AV32" s="702"/>
      <c r="AW32" s="702"/>
      <c r="AX32" s="702"/>
      <c r="AY32" s="702"/>
      <c r="AZ32" s="1209"/>
      <c r="BA32" s="1209"/>
      <c r="BB32" s="1209"/>
      <c r="BC32" s="1209"/>
      <c r="BD32" s="1209"/>
      <c r="BE32" s="1209"/>
      <c r="BF32" s="1209"/>
      <c r="BG32" s="1209"/>
      <c r="BH32" s="1210"/>
      <c r="BI32" s="1210"/>
      <c r="BJ32" s="702"/>
      <c r="BK32" s="702"/>
      <c r="BL32" s="702"/>
      <c r="BM32" s="702"/>
      <c r="BN32" s="702"/>
      <c r="BO32" s="702"/>
      <c r="BP32" s="702"/>
      <c r="BQ32" s="702"/>
      <c r="BR32" s="1209"/>
      <c r="BS32" s="1209"/>
      <c r="BT32" s="1209"/>
      <c r="BU32" s="1209"/>
      <c r="BV32" s="1209"/>
      <c r="BW32" s="1209"/>
      <c r="BX32" s="1209"/>
      <c r="BY32" s="1209"/>
      <c r="BZ32" s="1210"/>
      <c r="CA32" s="1210"/>
      <c r="CB32" s="702"/>
      <c r="CC32" s="702"/>
      <c r="CD32" s="702"/>
      <c r="CE32" s="702"/>
      <c r="CF32" s="702"/>
      <c r="CG32" s="702"/>
      <c r="CH32" s="702"/>
      <c r="CI32" s="702"/>
      <c r="CJ32" s="1209"/>
      <c r="CK32" s="1209"/>
      <c r="CL32" s="1209"/>
      <c r="CM32" s="1209"/>
      <c r="CN32" s="1209"/>
      <c r="CO32" s="1209"/>
      <c r="CP32" s="1209"/>
      <c r="CQ32" s="1209"/>
      <c r="CR32" s="1210"/>
      <c r="CS32" s="1210"/>
      <c r="CW32" s="1084">
        <f>IF(CNGE_2026_M3_Secc1!$AH$706=CNGE_2026_M3_Secc1!$AJ$705,0,CNGE_2026_M3_Secc1!AH718)</f>
        <v>0</v>
      </c>
      <c r="CX32" s="1085"/>
      <c r="CZ32" s="80" t="b">
        <f t="shared" si="0"/>
        <v>0</v>
      </c>
      <c r="DA32" s="80" t="str">
        <f t="shared" si="1"/>
        <v/>
      </c>
      <c r="DB32" s="80">
        <f t="shared" si="2"/>
        <v>0</v>
      </c>
      <c r="DC32" s="115" t="b">
        <f t="shared" si="3"/>
        <v>0</v>
      </c>
      <c r="DD32" s="116" t="str">
        <f t="shared" si="4"/>
        <v/>
      </c>
      <c r="DE32" s="115">
        <f t="shared" si="5"/>
        <v>0</v>
      </c>
      <c r="DF32" s="115" t="b">
        <f t="shared" si="6"/>
        <v>0</v>
      </c>
      <c r="DG32" s="115">
        <f t="shared" si="7"/>
        <v>0</v>
      </c>
      <c r="DH32" s="80" t="b">
        <f t="shared" si="8"/>
        <v>0</v>
      </c>
      <c r="DI32" s="80" t="str">
        <f t="shared" si="9"/>
        <v/>
      </c>
      <c r="DJ32" s="80">
        <f t="shared" si="10"/>
        <v>0</v>
      </c>
      <c r="DK32" s="115" t="b">
        <f t="shared" si="11"/>
        <v>0</v>
      </c>
      <c r="DL32" s="116" t="str">
        <f t="shared" si="12"/>
        <v/>
      </c>
      <c r="DM32" s="115">
        <f t="shared" si="13"/>
        <v>0</v>
      </c>
      <c r="DN32" s="115" t="b">
        <f t="shared" si="14"/>
        <v>0</v>
      </c>
      <c r="DO32" s="115">
        <f t="shared" si="15"/>
        <v>0</v>
      </c>
      <c r="DP32" s="80" t="b">
        <f t="shared" si="16"/>
        <v>0</v>
      </c>
      <c r="DQ32" s="80" t="str">
        <f t="shared" si="17"/>
        <v/>
      </c>
      <c r="DR32" s="80">
        <f t="shared" si="18"/>
        <v>0</v>
      </c>
      <c r="DS32" s="115" t="b">
        <f t="shared" si="19"/>
        <v>0</v>
      </c>
      <c r="DT32" s="116" t="str">
        <f t="shared" si="20"/>
        <v/>
      </c>
      <c r="DU32" s="115">
        <f t="shared" si="21"/>
        <v>0</v>
      </c>
      <c r="DV32" s="115" t="b">
        <f t="shared" si="22"/>
        <v>0</v>
      </c>
      <c r="DW32" s="115">
        <f t="shared" si="23"/>
        <v>0</v>
      </c>
      <c r="DX32" s="80" t="b">
        <f t="shared" si="24"/>
        <v>0</v>
      </c>
      <c r="DY32" s="80" t="str">
        <f t="shared" si="25"/>
        <v/>
      </c>
      <c r="DZ32" s="80">
        <f t="shared" si="26"/>
        <v>0</v>
      </c>
      <c r="EA32" s="115" t="b">
        <f t="shared" si="27"/>
        <v>0</v>
      </c>
      <c r="EB32" s="116" t="str">
        <f t="shared" si="28"/>
        <v/>
      </c>
      <c r="EC32" s="115">
        <f t="shared" si="29"/>
        <v>0</v>
      </c>
      <c r="ED32" s="115" t="b">
        <f t="shared" si="30"/>
        <v>0</v>
      </c>
      <c r="EE32" s="115">
        <f t="shared" si="31"/>
        <v>0</v>
      </c>
      <c r="EF32" s="80" t="b">
        <f t="shared" si="32"/>
        <v>0</v>
      </c>
      <c r="EG32" s="80" t="str">
        <f t="shared" si="33"/>
        <v/>
      </c>
      <c r="EH32" s="80">
        <f t="shared" si="34"/>
        <v>0</v>
      </c>
      <c r="EI32" s="115" t="b">
        <f t="shared" si="35"/>
        <v>0</v>
      </c>
      <c r="EJ32" s="116" t="str">
        <f t="shared" si="36"/>
        <v/>
      </c>
      <c r="EK32" s="115">
        <f t="shared" si="37"/>
        <v>0</v>
      </c>
      <c r="EL32" s="115" t="b">
        <f t="shared" si="38"/>
        <v>0</v>
      </c>
      <c r="EM32" s="446">
        <f t="shared" si="39"/>
        <v>0</v>
      </c>
      <c r="EN32" s="448"/>
      <c r="EO32" s="439" t="b">
        <f t="shared" si="40"/>
        <v>0</v>
      </c>
      <c r="EP32" s="80" t="str">
        <f t="shared" si="41"/>
        <v/>
      </c>
      <c r="EQ32" s="80">
        <f t="shared" si="42"/>
        <v>0</v>
      </c>
      <c r="ER32" s="115" t="b">
        <f t="shared" si="43"/>
        <v>0</v>
      </c>
      <c r="ES32" s="116" t="str">
        <f t="shared" si="44"/>
        <v/>
      </c>
      <c r="ET32" s="115">
        <f t="shared" si="45"/>
        <v>0</v>
      </c>
      <c r="EU32" s="115" t="b">
        <f t="shared" si="46"/>
        <v>0</v>
      </c>
      <c r="EV32" s="115">
        <f t="shared" si="47"/>
        <v>0</v>
      </c>
      <c r="EW32" s="80" t="b">
        <f t="shared" si="48"/>
        <v>0</v>
      </c>
      <c r="EX32" s="80" t="str">
        <f t="shared" si="49"/>
        <v/>
      </c>
      <c r="EY32" s="80">
        <f t="shared" si="50"/>
        <v>0</v>
      </c>
      <c r="EZ32" s="115" t="b">
        <f t="shared" si="51"/>
        <v>0</v>
      </c>
      <c r="FA32" s="116" t="str">
        <f t="shared" si="52"/>
        <v/>
      </c>
      <c r="FB32" s="115">
        <f t="shared" si="53"/>
        <v>0</v>
      </c>
      <c r="FC32" s="115" t="b">
        <f t="shared" si="54"/>
        <v>0</v>
      </c>
      <c r="FD32" s="115">
        <f t="shared" si="55"/>
        <v>0</v>
      </c>
      <c r="FE32" s="80" t="b">
        <f t="shared" si="56"/>
        <v>0</v>
      </c>
      <c r="FF32" s="80" t="str">
        <f t="shared" si="57"/>
        <v/>
      </c>
      <c r="FG32" s="80">
        <f t="shared" si="58"/>
        <v>0</v>
      </c>
      <c r="FH32" s="115" t="b">
        <f t="shared" si="59"/>
        <v>0</v>
      </c>
      <c r="FI32" s="116" t="str">
        <f t="shared" si="60"/>
        <v/>
      </c>
      <c r="FJ32" s="115">
        <f t="shared" si="61"/>
        <v>0</v>
      </c>
      <c r="FK32" s="115" t="b">
        <f t="shared" si="62"/>
        <v>0</v>
      </c>
      <c r="FL32" s="115">
        <f t="shared" si="63"/>
        <v>0</v>
      </c>
      <c r="FM32" s="80" t="b">
        <f t="shared" si="64"/>
        <v>0</v>
      </c>
      <c r="FN32" s="80" t="str">
        <f t="shared" si="65"/>
        <v/>
      </c>
      <c r="FO32" s="80">
        <f t="shared" si="66"/>
        <v>0</v>
      </c>
      <c r="FP32" s="115" t="b">
        <f t="shared" si="67"/>
        <v>0</v>
      </c>
      <c r="FQ32" s="116" t="str">
        <f t="shared" si="68"/>
        <v/>
      </c>
      <c r="FR32" s="115">
        <f t="shared" si="69"/>
        <v>0</v>
      </c>
      <c r="FS32" s="115" t="b">
        <f t="shared" si="70"/>
        <v>0</v>
      </c>
      <c r="FT32" s="115">
        <f t="shared" si="71"/>
        <v>0</v>
      </c>
      <c r="FU32" s="80" t="b">
        <f t="shared" si="72"/>
        <v>0</v>
      </c>
      <c r="FV32" s="80" t="str">
        <f t="shared" si="73"/>
        <v/>
      </c>
      <c r="FW32" s="80">
        <f t="shared" si="74"/>
        <v>0</v>
      </c>
      <c r="FX32" s="115" t="b">
        <f t="shared" si="75"/>
        <v>0</v>
      </c>
      <c r="FY32" s="116" t="str">
        <f t="shared" si="76"/>
        <v/>
      </c>
      <c r="FZ32" s="115">
        <f t="shared" si="77"/>
        <v>0</v>
      </c>
      <c r="GA32" s="115" t="b">
        <f t="shared" si="78"/>
        <v>0</v>
      </c>
      <c r="GB32" s="115">
        <f t="shared" si="79"/>
        <v>0</v>
      </c>
      <c r="GD32" s="627">
        <f t="shared" si="80"/>
        <v>0</v>
      </c>
      <c r="GE32" s="627"/>
      <c r="GF32" s="627">
        <f t="shared" si="81"/>
        <v>0</v>
      </c>
      <c r="GG32" s="627"/>
      <c r="GH32" s="627">
        <f t="shared" si="82"/>
        <v>0</v>
      </c>
      <c r="GI32" s="627"/>
      <c r="GJ32" s="627">
        <f t="shared" si="83"/>
        <v>0</v>
      </c>
      <c r="GK32" s="627"/>
      <c r="GL32" s="627">
        <f t="shared" si="84"/>
        <v>0</v>
      </c>
      <c r="GM32" s="627"/>
      <c r="GN32" s="627">
        <f t="shared" si="85"/>
        <v>0</v>
      </c>
      <c r="GO32" s="627"/>
      <c r="GP32" s="627">
        <f t="shared" si="86"/>
        <v>0</v>
      </c>
      <c r="GQ32" s="627"/>
      <c r="GR32" s="627">
        <f t="shared" si="87"/>
        <v>0</v>
      </c>
      <c r="GS32" s="627"/>
      <c r="GT32" s="627">
        <f t="shared" si="88"/>
        <v>0</v>
      </c>
      <c r="GU32" s="627"/>
      <c r="GV32" s="627">
        <f t="shared" si="89"/>
        <v>0</v>
      </c>
      <c r="GW32" s="627"/>
      <c r="GX32" s="627">
        <f t="shared" si="90"/>
        <v>0</v>
      </c>
      <c r="GY32" s="627"/>
      <c r="GZ32" s="627">
        <f t="shared" si="91"/>
        <v>0</v>
      </c>
      <c r="HA32" s="627"/>
      <c r="HB32" s="627">
        <f t="shared" si="92"/>
        <v>0</v>
      </c>
      <c r="HC32" s="627"/>
      <c r="HD32" s="627">
        <f t="shared" si="93"/>
        <v>0</v>
      </c>
      <c r="HE32" s="627"/>
      <c r="HF32" s="627">
        <f t="shared" si="94"/>
        <v>0</v>
      </c>
      <c r="HG32" s="627"/>
      <c r="HH32" s="627">
        <f t="shared" si="95"/>
        <v>0</v>
      </c>
      <c r="HI32" s="627"/>
      <c r="HJ32" s="627">
        <f t="shared" si="96"/>
        <v>0</v>
      </c>
      <c r="HK32" s="627"/>
      <c r="HL32" s="627">
        <f t="shared" si="97"/>
        <v>0</v>
      </c>
      <c r="HM32" s="627"/>
      <c r="HN32" s="627">
        <f t="shared" si="98"/>
        <v>0</v>
      </c>
      <c r="HO32" s="627"/>
      <c r="HP32" s="627">
        <f t="shared" si="99"/>
        <v>0</v>
      </c>
      <c r="HQ32" s="627"/>
      <c r="HR32" s="627">
        <f t="shared" si="100"/>
        <v>0</v>
      </c>
      <c r="HS32" s="627"/>
      <c r="HT32" s="627">
        <f t="shared" si="101"/>
        <v>0</v>
      </c>
      <c r="HU32" s="627"/>
      <c r="HV32" s="627">
        <f t="shared" si="102"/>
        <v>0</v>
      </c>
      <c r="HW32" s="627"/>
      <c r="HX32" s="627">
        <f t="shared" si="103"/>
        <v>0</v>
      </c>
      <c r="HY32" s="627"/>
      <c r="HZ32" s="627">
        <f t="shared" si="104"/>
        <v>0</v>
      </c>
      <c r="IA32" s="627"/>
      <c r="IC32" s="1055">
        <f t="shared" si="105"/>
        <v>0</v>
      </c>
      <c r="ID32" s="1055"/>
      <c r="IE32" s="1055">
        <f t="shared" si="106"/>
        <v>0</v>
      </c>
      <c r="IF32" s="1055"/>
      <c r="IG32" s="1055">
        <f t="shared" si="107"/>
        <v>0</v>
      </c>
      <c r="IH32" s="1055"/>
      <c r="II32" s="1055">
        <f t="shared" si="108"/>
        <v>0</v>
      </c>
      <c r="IJ32" s="1055"/>
      <c r="IK32" s="1055">
        <f t="shared" si="109"/>
        <v>0</v>
      </c>
      <c r="IL32" s="1055"/>
      <c r="IN32" s="627">
        <f>IF(CNGE_2026_M3_Secc1!$AH$706=CNGE_2026_M3_Secc1!$AJ$706,0,IF(CNGE_2026_M3_Secc1!Y718="",0,CNGE_2026_M3_Secc1!Y718))</f>
        <v>0</v>
      </c>
      <c r="IO32" s="627"/>
      <c r="IP32" s="627">
        <f t="shared" si="110"/>
        <v>0</v>
      </c>
      <c r="IQ32" s="627"/>
      <c r="IR32" s="639">
        <f t="shared" si="111"/>
        <v>0</v>
      </c>
      <c r="IS32" s="641"/>
      <c r="IX32" s="627">
        <f t="shared" si="112"/>
        <v>0</v>
      </c>
      <c r="IY32" s="627"/>
      <c r="IZ32" s="639">
        <f t="shared" si="113"/>
        <v>0</v>
      </c>
      <c r="JA32" s="641"/>
      <c r="JB32" s="639">
        <f t="shared" si="114"/>
        <v>0</v>
      </c>
      <c r="JC32" s="641"/>
      <c r="JD32" s="639">
        <f t="shared" si="115"/>
        <v>0</v>
      </c>
      <c r="JE32" s="641"/>
      <c r="JF32" s="639">
        <f t="shared" si="116"/>
        <v>0</v>
      </c>
      <c r="JG32" s="641"/>
      <c r="JK32" s="913">
        <f>SUM(JK29:JL31)</f>
        <v>0</v>
      </c>
      <c r="JL32" s="914"/>
      <c r="JM32" s="915" t="str">
        <f>IF(JK32=0,"", _xlfn.CONCAT(JM29:JN31))</f>
        <v/>
      </c>
      <c r="JN32" s="916"/>
    </row>
    <row r="33" spans="1:267" ht="15" customHeight="1">
      <c r="A33" s="108"/>
      <c r="B33" s="114"/>
      <c r="C33" s="82" t="s">
        <v>70</v>
      </c>
      <c r="D33" s="792" t="str">
        <f>IF($DD$13=1,"",IF(CNGE_2026_M3_Secc1!$AH$627=CNGE_2026_M3_Secc1!$AJ$627,"",IF(CNGE_2026_M3_Secc1!D649="","",CNGE_2026_M3_Secc1!D649)))</f>
        <v/>
      </c>
      <c r="E33" s="793"/>
      <c r="F33" s="793"/>
      <c r="G33" s="794"/>
      <c r="H33" s="702"/>
      <c r="I33" s="702"/>
      <c r="J33" s="702"/>
      <c r="K33" s="702"/>
      <c r="L33" s="702"/>
      <c r="M33" s="702"/>
      <c r="N33" s="702"/>
      <c r="O33" s="702"/>
      <c r="P33" s="1209"/>
      <c r="Q33" s="1209"/>
      <c r="R33" s="1209"/>
      <c r="S33" s="1209"/>
      <c r="T33" s="1209"/>
      <c r="U33" s="1209"/>
      <c r="V33" s="1209"/>
      <c r="W33" s="1209"/>
      <c r="X33" s="1210"/>
      <c r="Y33" s="1210"/>
      <c r="Z33" s="702"/>
      <c r="AA33" s="702"/>
      <c r="AB33" s="702"/>
      <c r="AC33" s="702"/>
      <c r="AD33" s="702"/>
      <c r="AE33" s="702"/>
      <c r="AF33" s="702"/>
      <c r="AG33" s="702"/>
      <c r="AH33" s="1209"/>
      <c r="AI33" s="1209"/>
      <c r="AJ33" s="1209"/>
      <c r="AK33" s="1209"/>
      <c r="AL33" s="1209"/>
      <c r="AM33" s="1209"/>
      <c r="AN33" s="1209"/>
      <c r="AO33" s="1209"/>
      <c r="AP33" s="1210"/>
      <c r="AQ33" s="1210"/>
      <c r="AR33" s="702"/>
      <c r="AS33" s="702"/>
      <c r="AT33" s="702"/>
      <c r="AU33" s="702"/>
      <c r="AV33" s="702"/>
      <c r="AW33" s="702"/>
      <c r="AX33" s="702"/>
      <c r="AY33" s="702"/>
      <c r="AZ33" s="1209"/>
      <c r="BA33" s="1209"/>
      <c r="BB33" s="1209"/>
      <c r="BC33" s="1209"/>
      <c r="BD33" s="1209"/>
      <c r="BE33" s="1209"/>
      <c r="BF33" s="1209"/>
      <c r="BG33" s="1209"/>
      <c r="BH33" s="1210"/>
      <c r="BI33" s="1210"/>
      <c r="BJ33" s="702"/>
      <c r="BK33" s="702"/>
      <c r="BL33" s="702"/>
      <c r="BM33" s="702"/>
      <c r="BN33" s="702"/>
      <c r="BO33" s="702"/>
      <c r="BP33" s="702"/>
      <c r="BQ33" s="702"/>
      <c r="BR33" s="1209"/>
      <c r="BS33" s="1209"/>
      <c r="BT33" s="1209"/>
      <c r="BU33" s="1209"/>
      <c r="BV33" s="1209"/>
      <c r="BW33" s="1209"/>
      <c r="BX33" s="1209"/>
      <c r="BY33" s="1209"/>
      <c r="BZ33" s="1210"/>
      <c r="CA33" s="1210"/>
      <c r="CB33" s="702"/>
      <c r="CC33" s="702"/>
      <c r="CD33" s="702"/>
      <c r="CE33" s="702"/>
      <c r="CF33" s="702"/>
      <c r="CG33" s="702"/>
      <c r="CH33" s="702"/>
      <c r="CI33" s="702"/>
      <c r="CJ33" s="1209"/>
      <c r="CK33" s="1209"/>
      <c r="CL33" s="1209"/>
      <c r="CM33" s="1209"/>
      <c r="CN33" s="1209"/>
      <c r="CO33" s="1209"/>
      <c r="CP33" s="1209"/>
      <c r="CQ33" s="1209"/>
      <c r="CR33" s="1210"/>
      <c r="CS33" s="1210"/>
      <c r="CW33" s="1084">
        <f>IF(CNGE_2026_M3_Secc1!$AH$706=CNGE_2026_M3_Secc1!$AJ$705,0,CNGE_2026_M3_Secc1!AH719)</f>
        <v>0</v>
      </c>
      <c r="CX33" s="1085"/>
      <c r="CZ33" s="80" t="b">
        <f t="shared" si="0"/>
        <v>0</v>
      </c>
      <c r="DA33" s="80" t="str">
        <f t="shared" si="1"/>
        <v/>
      </c>
      <c r="DB33" s="80">
        <f t="shared" si="2"/>
        <v>0</v>
      </c>
      <c r="DC33" s="115" t="b">
        <f t="shared" si="3"/>
        <v>0</v>
      </c>
      <c r="DD33" s="116" t="str">
        <f t="shared" si="4"/>
        <v/>
      </c>
      <c r="DE33" s="115">
        <f t="shared" si="5"/>
        <v>0</v>
      </c>
      <c r="DF33" s="115" t="b">
        <f t="shared" si="6"/>
        <v>0</v>
      </c>
      <c r="DG33" s="115">
        <f t="shared" si="7"/>
        <v>0</v>
      </c>
      <c r="DH33" s="80" t="b">
        <f t="shared" si="8"/>
        <v>0</v>
      </c>
      <c r="DI33" s="80" t="str">
        <f t="shared" si="9"/>
        <v/>
      </c>
      <c r="DJ33" s="80">
        <f t="shared" si="10"/>
        <v>0</v>
      </c>
      <c r="DK33" s="115" t="b">
        <f t="shared" si="11"/>
        <v>0</v>
      </c>
      <c r="DL33" s="116" t="str">
        <f t="shared" si="12"/>
        <v/>
      </c>
      <c r="DM33" s="115">
        <f t="shared" si="13"/>
        <v>0</v>
      </c>
      <c r="DN33" s="115" t="b">
        <f t="shared" si="14"/>
        <v>0</v>
      </c>
      <c r="DO33" s="115">
        <f t="shared" si="15"/>
        <v>0</v>
      </c>
      <c r="DP33" s="80" t="b">
        <f t="shared" si="16"/>
        <v>0</v>
      </c>
      <c r="DQ33" s="80" t="str">
        <f t="shared" si="17"/>
        <v/>
      </c>
      <c r="DR33" s="80">
        <f t="shared" si="18"/>
        <v>0</v>
      </c>
      <c r="DS33" s="115" t="b">
        <f t="shared" si="19"/>
        <v>0</v>
      </c>
      <c r="DT33" s="116" t="str">
        <f t="shared" si="20"/>
        <v/>
      </c>
      <c r="DU33" s="115">
        <f t="shared" si="21"/>
        <v>0</v>
      </c>
      <c r="DV33" s="115" t="b">
        <f t="shared" si="22"/>
        <v>0</v>
      </c>
      <c r="DW33" s="115">
        <f t="shared" si="23"/>
        <v>0</v>
      </c>
      <c r="DX33" s="80" t="b">
        <f t="shared" si="24"/>
        <v>0</v>
      </c>
      <c r="DY33" s="80" t="str">
        <f t="shared" si="25"/>
        <v/>
      </c>
      <c r="DZ33" s="80">
        <f t="shared" si="26"/>
        <v>0</v>
      </c>
      <c r="EA33" s="115" t="b">
        <f t="shared" si="27"/>
        <v>0</v>
      </c>
      <c r="EB33" s="116" t="str">
        <f t="shared" si="28"/>
        <v/>
      </c>
      <c r="EC33" s="115">
        <f t="shared" si="29"/>
        <v>0</v>
      </c>
      <c r="ED33" s="115" t="b">
        <f t="shared" si="30"/>
        <v>0</v>
      </c>
      <c r="EE33" s="115">
        <f t="shared" si="31"/>
        <v>0</v>
      </c>
      <c r="EF33" s="80" t="b">
        <f t="shared" si="32"/>
        <v>0</v>
      </c>
      <c r="EG33" s="80" t="str">
        <f t="shared" si="33"/>
        <v/>
      </c>
      <c r="EH33" s="80">
        <f t="shared" si="34"/>
        <v>0</v>
      </c>
      <c r="EI33" s="115" t="b">
        <f t="shared" si="35"/>
        <v>0</v>
      </c>
      <c r="EJ33" s="116" t="str">
        <f t="shared" si="36"/>
        <v/>
      </c>
      <c r="EK33" s="115">
        <f t="shared" si="37"/>
        <v>0</v>
      </c>
      <c r="EL33" s="115" t="b">
        <f t="shared" si="38"/>
        <v>0</v>
      </c>
      <c r="EM33" s="446">
        <f t="shared" si="39"/>
        <v>0</v>
      </c>
      <c r="EN33" s="448"/>
      <c r="EO33" s="439" t="b">
        <f t="shared" si="40"/>
        <v>0</v>
      </c>
      <c r="EP33" s="80" t="str">
        <f t="shared" si="41"/>
        <v/>
      </c>
      <c r="EQ33" s="80">
        <f t="shared" si="42"/>
        <v>0</v>
      </c>
      <c r="ER33" s="115" t="b">
        <f t="shared" si="43"/>
        <v>0</v>
      </c>
      <c r="ES33" s="116" t="str">
        <f t="shared" si="44"/>
        <v/>
      </c>
      <c r="ET33" s="115">
        <f t="shared" si="45"/>
        <v>0</v>
      </c>
      <c r="EU33" s="115" t="b">
        <f t="shared" si="46"/>
        <v>0</v>
      </c>
      <c r="EV33" s="115">
        <f t="shared" si="47"/>
        <v>0</v>
      </c>
      <c r="EW33" s="80" t="b">
        <f t="shared" si="48"/>
        <v>0</v>
      </c>
      <c r="EX33" s="80" t="str">
        <f t="shared" si="49"/>
        <v/>
      </c>
      <c r="EY33" s="80">
        <f t="shared" si="50"/>
        <v>0</v>
      </c>
      <c r="EZ33" s="115" t="b">
        <f t="shared" si="51"/>
        <v>0</v>
      </c>
      <c r="FA33" s="116" t="str">
        <f t="shared" si="52"/>
        <v/>
      </c>
      <c r="FB33" s="115">
        <f t="shared" si="53"/>
        <v>0</v>
      </c>
      <c r="FC33" s="115" t="b">
        <f t="shared" si="54"/>
        <v>0</v>
      </c>
      <c r="FD33" s="115">
        <f t="shared" si="55"/>
        <v>0</v>
      </c>
      <c r="FE33" s="80" t="b">
        <f t="shared" si="56"/>
        <v>0</v>
      </c>
      <c r="FF33" s="80" t="str">
        <f t="shared" si="57"/>
        <v/>
      </c>
      <c r="FG33" s="80">
        <f t="shared" si="58"/>
        <v>0</v>
      </c>
      <c r="FH33" s="115" t="b">
        <f t="shared" si="59"/>
        <v>0</v>
      </c>
      <c r="FI33" s="116" t="str">
        <f t="shared" si="60"/>
        <v/>
      </c>
      <c r="FJ33" s="115">
        <f t="shared" si="61"/>
        <v>0</v>
      </c>
      <c r="FK33" s="115" t="b">
        <f t="shared" si="62"/>
        <v>0</v>
      </c>
      <c r="FL33" s="115">
        <f t="shared" si="63"/>
        <v>0</v>
      </c>
      <c r="FM33" s="80" t="b">
        <f t="shared" si="64"/>
        <v>0</v>
      </c>
      <c r="FN33" s="80" t="str">
        <f t="shared" si="65"/>
        <v/>
      </c>
      <c r="FO33" s="80">
        <f t="shared" si="66"/>
        <v>0</v>
      </c>
      <c r="FP33" s="115" t="b">
        <f t="shared" si="67"/>
        <v>0</v>
      </c>
      <c r="FQ33" s="116" t="str">
        <f t="shared" si="68"/>
        <v/>
      </c>
      <c r="FR33" s="115">
        <f t="shared" si="69"/>
        <v>0</v>
      </c>
      <c r="FS33" s="115" t="b">
        <f t="shared" si="70"/>
        <v>0</v>
      </c>
      <c r="FT33" s="115">
        <f t="shared" si="71"/>
        <v>0</v>
      </c>
      <c r="FU33" s="80" t="b">
        <f t="shared" si="72"/>
        <v>0</v>
      </c>
      <c r="FV33" s="80" t="str">
        <f t="shared" si="73"/>
        <v/>
      </c>
      <c r="FW33" s="80">
        <f t="shared" si="74"/>
        <v>0</v>
      </c>
      <c r="FX33" s="115" t="b">
        <f t="shared" si="75"/>
        <v>0</v>
      </c>
      <c r="FY33" s="116" t="str">
        <f t="shared" si="76"/>
        <v/>
      </c>
      <c r="FZ33" s="115">
        <f t="shared" si="77"/>
        <v>0</v>
      </c>
      <c r="GA33" s="115" t="b">
        <f t="shared" si="78"/>
        <v>0</v>
      </c>
      <c r="GB33" s="115">
        <f t="shared" si="79"/>
        <v>0</v>
      </c>
      <c r="GD33" s="627">
        <f t="shared" si="80"/>
        <v>0</v>
      </c>
      <c r="GE33" s="627"/>
      <c r="GF33" s="627">
        <f t="shared" si="81"/>
        <v>0</v>
      </c>
      <c r="GG33" s="627"/>
      <c r="GH33" s="627">
        <f t="shared" si="82"/>
        <v>0</v>
      </c>
      <c r="GI33" s="627"/>
      <c r="GJ33" s="627">
        <f t="shared" si="83"/>
        <v>0</v>
      </c>
      <c r="GK33" s="627"/>
      <c r="GL33" s="627">
        <f t="shared" si="84"/>
        <v>0</v>
      </c>
      <c r="GM33" s="627"/>
      <c r="GN33" s="627">
        <f t="shared" si="85"/>
        <v>0</v>
      </c>
      <c r="GO33" s="627"/>
      <c r="GP33" s="627">
        <f t="shared" si="86"/>
        <v>0</v>
      </c>
      <c r="GQ33" s="627"/>
      <c r="GR33" s="627">
        <f t="shared" si="87"/>
        <v>0</v>
      </c>
      <c r="GS33" s="627"/>
      <c r="GT33" s="627">
        <f t="shared" si="88"/>
        <v>0</v>
      </c>
      <c r="GU33" s="627"/>
      <c r="GV33" s="627">
        <f t="shared" si="89"/>
        <v>0</v>
      </c>
      <c r="GW33" s="627"/>
      <c r="GX33" s="627">
        <f t="shared" si="90"/>
        <v>0</v>
      </c>
      <c r="GY33" s="627"/>
      <c r="GZ33" s="627">
        <f t="shared" si="91"/>
        <v>0</v>
      </c>
      <c r="HA33" s="627"/>
      <c r="HB33" s="627">
        <f t="shared" si="92"/>
        <v>0</v>
      </c>
      <c r="HC33" s="627"/>
      <c r="HD33" s="627">
        <f t="shared" si="93"/>
        <v>0</v>
      </c>
      <c r="HE33" s="627"/>
      <c r="HF33" s="627">
        <f t="shared" si="94"/>
        <v>0</v>
      </c>
      <c r="HG33" s="627"/>
      <c r="HH33" s="627">
        <f t="shared" si="95"/>
        <v>0</v>
      </c>
      <c r="HI33" s="627"/>
      <c r="HJ33" s="627">
        <f t="shared" si="96"/>
        <v>0</v>
      </c>
      <c r="HK33" s="627"/>
      <c r="HL33" s="627">
        <f t="shared" si="97"/>
        <v>0</v>
      </c>
      <c r="HM33" s="627"/>
      <c r="HN33" s="627">
        <f t="shared" si="98"/>
        <v>0</v>
      </c>
      <c r="HO33" s="627"/>
      <c r="HP33" s="627">
        <f t="shared" si="99"/>
        <v>0</v>
      </c>
      <c r="HQ33" s="627"/>
      <c r="HR33" s="627">
        <f t="shared" si="100"/>
        <v>0</v>
      </c>
      <c r="HS33" s="627"/>
      <c r="HT33" s="627">
        <f t="shared" si="101"/>
        <v>0</v>
      </c>
      <c r="HU33" s="627"/>
      <c r="HV33" s="627">
        <f t="shared" si="102"/>
        <v>0</v>
      </c>
      <c r="HW33" s="627"/>
      <c r="HX33" s="627">
        <f t="shared" si="103"/>
        <v>0</v>
      </c>
      <c r="HY33" s="627"/>
      <c r="HZ33" s="627">
        <f t="shared" si="104"/>
        <v>0</v>
      </c>
      <c r="IA33" s="627"/>
      <c r="IC33" s="1055">
        <f t="shared" si="105"/>
        <v>0</v>
      </c>
      <c r="ID33" s="1055"/>
      <c r="IE33" s="1055">
        <f t="shared" si="106"/>
        <v>0</v>
      </c>
      <c r="IF33" s="1055"/>
      <c r="IG33" s="1055">
        <f t="shared" si="107"/>
        <v>0</v>
      </c>
      <c r="IH33" s="1055"/>
      <c r="II33" s="1055">
        <f t="shared" si="108"/>
        <v>0</v>
      </c>
      <c r="IJ33" s="1055"/>
      <c r="IK33" s="1055">
        <f t="shared" si="109"/>
        <v>0</v>
      </c>
      <c r="IL33" s="1055"/>
      <c r="IN33" s="627">
        <f>IF(CNGE_2026_M3_Secc1!$AH$706=CNGE_2026_M3_Secc1!$AJ$706,0,IF(CNGE_2026_M3_Secc1!Y719="",0,CNGE_2026_M3_Secc1!Y719))</f>
        <v>0</v>
      </c>
      <c r="IO33" s="627"/>
      <c r="IP33" s="627">
        <f t="shared" si="110"/>
        <v>0</v>
      </c>
      <c r="IQ33" s="627"/>
      <c r="IR33" s="639">
        <f t="shared" si="111"/>
        <v>0</v>
      </c>
      <c r="IS33" s="641"/>
      <c r="IX33" s="627">
        <f t="shared" si="112"/>
        <v>0</v>
      </c>
      <c r="IY33" s="627"/>
      <c r="IZ33" s="639">
        <f t="shared" si="113"/>
        <v>0</v>
      </c>
      <c r="JA33" s="641"/>
      <c r="JB33" s="639">
        <f t="shared" si="114"/>
        <v>0</v>
      </c>
      <c r="JC33" s="641"/>
      <c r="JD33" s="639">
        <f t="shared" si="115"/>
        <v>0</v>
      </c>
      <c r="JE33" s="641"/>
      <c r="JF33" s="639">
        <f t="shared" si="116"/>
        <v>0</v>
      </c>
      <c r="JG33" s="641"/>
    </row>
    <row r="34" spans="1:267" ht="15" customHeight="1">
      <c r="A34" s="108"/>
      <c r="B34" s="114"/>
      <c r="C34" s="82" t="s">
        <v>71</v>
      </c>
      <c r="D34" s="792" t="str">
        <f>IF($DD$13=1,"",IF(CNGE_2026_M3_Secc1!$AH$627=CNGE_2026_M3_Secc1!$AJ$627,"",IF(CNGE_2026_M3_Secc1!D650="","",CNGE_2026_M3_Secc1!D650)))</f>
        <v/>
      </c>
      <c r="E34" s="793"/>
      <c r="F34" s="793"/>
      <c r="G34" s="794"/>
      <c r="H34" s="702"/>
      <c r="I34" s="702"/>
      <c r="J34" s="702"/>
      <c r="K34" s="702"/>
      <c r="L34" s="702"/>
      <c r="M34" s="702"/>
      <c r="N34" s="702"/>
      <c r="O34" s="702"/>
      <c r="P34" s="1209"/>
      <c r="Q34" s="1209"/>
      <c r="R34" s="1209"/>
      <c r="S34" s="1209"/>
      <c r="T34" s="1209"/>
      <c r="U34" s="1209"/>
      <c r="V34" s="1209"/>
      <c r="W34" s="1209"/>
      <c r="X34" s="1210"/>
      <c r="Y34" s="1210"/>
      <c r="Z34" s="702"/>
      <c r="AA34" s="702"/>
      <c r="AB34" s="702"/>
      <c r="AC34" s="702"/>
      <c r="AD34" s="702"/>
      <c r="AE34" s="702"/>
      <c r="AF34" s="702"/>
      <c r="AG34" s="702"/>
      <c r="AH34" s="1209"/>
      <c r="AI34" s="1209"/>
      <c r="AJ34" s="1209"/>
      <c r="AK34" s="1209"/>
      <c r="AL34" s="1209"/>
      <c r="AM34" s="1209"/>
      <c r="AN34" s="1209"/>
      <c r="AO34" s="1209"/>
      <c r="AP34" s="1210"/>
      <c r="AQ34" s="1210"/>
      <c r="AR34" s="702"/>
      <c r="AS34" s="702"/>
      <c r="AT34" s="702"/>
      <c r="AU34" s="702"/>
      <c r="AV34" s="702"/>
      <c r="AW34" s="702"/>
      <c r="AX34" s="702"/>
      <c r="AY34" s="702"/>
      <c r="AZ34" s="1209"/>
      <c r="BA34" s="1209"/>
      <c r="BB34" s="1209"/>
      <c r="BC34" s="1209"/>
      <c r="BD34" s="1209"/>
      <c r="BE34" s="1209"/>
      <c r="BF34" s="1209"/>
      <c r="BG34" s="1209"/>
      <c r="BH34" s="1210"/>
      <c r="BI34" s="1210"/>
      <c r="BJ34" s="702"/>
      <c r="BK34" s="702"/>
      <c r="BL34" s="702"/>
      <c r="BM34" s="702"/>
      <c r="BN34" s="702"/>
      <c r="BO34" s="702"/>
      <c r="BP34" s="702"/>
      <c r="BQ34" s="702"/>
      <c r="BR34" s="1209"/>
      <c r="BS34" s="1209"/>
      <c r="BT34" s="1209"/>
      <c r="BU34" s="1209"/>
      <c r="BV34" s="1209"/>
      <c r="BW34" s="1209"/>
      <c r="BX34" s="1209"/>
      <c r="BY34" s="1209"/>
      <c r="BZ34" s="1210"/>
      <c r="CA34" s="1210"/>
      <c r="CB34" s="702"/>
      <c r="CC34" s="702"/>
      <c r="CD34" s="702"/>
      <c r="CE34" s="702"/>
      <c r="CF34" s="702"/>
      <c r="CG34" s="702"/>
      <c r="CH34" s="702"/>
      <c r="CI34" s="702"/>
      <c r="CJ34" s="1209"/>
      <c r="CK34" s="1209"/>
      <c r="CL34" s="1209"/>
      <c r="CM34" s="1209"/>
      <c r="CN34" s="1209"/>
      <c r="CO34" s="1209"/>
      <c r="CP34" s="1209"/>
      <c r="CQ34" s="1209"/>
      <c r="CR34" s="1210"/>
      <c r="CS34" s="1210"/>
      <c r="CW34" s="1084">
        <f>IF(CNGE_2026_M3_Secc1!$AH$706=CNGE_2026_M3_Secc1!$AJ$705,0,CNGE_2026_M3_Secc1!AH720)</f>
        <v>0</v>
      </c>
      <c r="CX34" s="1085"/>
      <c r="CZ34" s="80" t="b">
        <f t="shared" si="0"/>
        <v>0</v>
      </c>
      <c r="DA34" s="80" t="str">
        <f t="shared" si="1"/>
        <v/>
      </c>
      <c r="DB34" s="80">
        <f t="shared" si="2"/>
        <v>0</v>
      </c>
      <c r="DC34" s="115" t="b">
        <f t="shared" si="3"/>
        <v>0</v>
      </c>
      <c r="DD34" s="116" t="str">
        <f t="shared" si="4"/>
        <v/>
      </c>
      <c r="DE34" s="115">
        <f t="shared" si="5"/>
        <v>0</v>
      </c>
      <c r="DF34" s="115" t="b">
        <f t="shared" si="6"/>
        <v>0</v>
      </c>
      <c r="DG34" s="115">
        <f t="shared" si="7"/>
        <v>0</v>
      </c>
      <c r="DH34" s="80" t="b">
        <f t="shared" si="8"/>
        <v>0</v>
      </c>
      <c r="DI34" s="80" t="str">
        <f t="shared" si="9"/>
        <v/>
      </c>
      <c r="DJ34" s="80">
        <f t="shared" si="10"/>
        <v>0</v>
      </c>
      <c r="DK34" s="115" t="b">
        <f t="shared" si="11"/>
        <v>0</v>
      </c>
      <c r="DL34" s="116" t="str">
        <f t="shared" si="12"/>
        <v/>
      </c>
      <c r="DM34" s="115">
        <f t="shared" si="13"/>
        <v>0</v>
      </c>
      <c r="DN34" s="115" t="b">
        <f t="shared" si="14"/>
        <v>0</v>
      </c>
      <c r="DO34" s="115">
        <f t="shared" si="15"/>
        <v>0</v>
      </c>
      <c r="DP34" s="80" t="b">
        <f t="shared" si="16"/>
        <v>0</v>
      </c>
      <c r="DQ34" s="80" t="str">
        <f t="shared" si="17"/>
        <v/>
      </c>
      <c r="DR34" s="80">
        <f t="shared" si="18"/>
        <v>0</v>
      </c>
      <c r="DS34" s="115" t="b">
        <f t="shared" si="19"/>
        <v>0</v>
      </c>
      <c r="DT34" s="116" t="str">
        <f t="shared" si="20"/>
        <v/>
      </c>
      <c r="DU34" s="115">
        <f t="shared" si="21"/>
        <v>0</v>
      </c>
      <c r="DV34" s="115" t="b">
        <f t="shared" si="22"/>
        <v>0</v>
      </c>
      <c r="DW34" s="115">
        <f t="shared" si="23"/>
        <v>0</v>
      </c>
      <c r="DX34" s="80" t="b">
        <f t="shared" si="24"/>
        <v>0</v>
      </c>
      <c r="DY34" s="80" t="str">
        <f t="shared" si="25"/>
        <v/>
      </c>
      <c r="DZ34" s="80">
        <f t="shared" si="26"/>
        <v>0</v>
      </c>
      <c r="EA34" s="115" t="b">
        <f t="shared" si="27"/>
        <v>0</v>
      </c>
      <c r="EB34" s="116" t="str">
        <f t="shared" si="28"/>
        <v/>
      </c>
      <c r="EC34" s="115">
        <f t="shared" si="29"/>
        <v>0</v>
      </c>
      <c r="ED34" s="115" t="b">
        <f t="shared" si="30"/>
        <v>0</v>
      </c>
      <c r="EE34" s="115">
        <f t="shared" si="31"/>
        <v>0</v>
      </c>
      <c r="EF34" s="80" t="b">
        <f t="shared" si="32"/>
        <v>0</v>
      </c>
      <c r="EG34" s="80" t="str">
        <f t="shared" si="33"/>
        <v/>
      </c>
      <c r="EH34" s="80">
        <f t="shared" si="34"/>
        <v>0</v>
      </c>
      <c r="EI34" s="115" t="b">
        <f t="shared" si="35"/>
        <v>0</v>
      </c>
      <c r="EJ34" s="116" t="str">
        <f t="shared" si="36"/>
        <v/>
      </c>
      <c r="EK34" s="115">
        <f t="shared" si="37"/>
        <v>0</v>
      </c>
      <c r="EL34" s="115" t="b">
        <f t="shared" si="38"/>
        <v>0</v>
      </c>
      <c r="EM34" s="446">
        <f t="shared" si="39"/>
        <v>0</v>
      </c>
      <c r="EN34" s="448"/>
      <c r="EO34" s="439" t="b">
        <f t="shared" si="40"/>
        <v>0</v>
      </c>
      <c r="EP34" s="80" t="str">
        <f t="shared" si="41"/>
        <v/>
      </c>
      <c r="EQ34" s="80">
        <f t="shared" si="42"/>
        <v>0</v>
      </c>
      <c r="ER34" s="115" t="b">
        <f t="shared" si="43"/>
        <v>0</v>
      </c>
      <c r="ES34" s="116" t="str">
        <f t="shared" si="44"/>
        <v/>
      </c>
      <c r="ET34" s="115">
        <f t="shared" si="45"/>
        <v>0</v>
      </c>
      <c r="EU34" s="115" t="b">
        <f t="shared" si="46"/>
        <v>0</v>
      </c>
      <c r="EV34" s="115">
        <f t="shared" si="47"/>
        <v>0</v>
      </c>
      <c r="EW34" s="80" t="b">
        <f t="shared" si="48"/>
        <v>0</v>
      </c>
      <c r="EX34" s="80" t="str">
        <f t="shared" si="49"/>
        <v/>
      </c>
      <c r="EY34" s="80">
        <f t="shared" si="50"/>
        <v>0</v>
      </c>
      <c r="EZ34" s="115" t="b">
        <f t="shared" si="51"/>
        <v>0</v>
      </c>
      <c r="FA34" s="116" t="str">
        <f t="shared" si="52"/>
        <v/>
      </c>
      <c r="FB34" s="115">
        <f t="shared" si="53"/>
        <v>0</v>
      </c>
      <c r="FC34" s="115" t="b">
        <f t="shared" si="54"/>
        <v>0</v>
      </c>
      <c r="FD34" s="115">
        <f t="shared" si="55"/>
        <v>0</v>
      </c>
      <c r="FE34" s="80" t="b">
        <f t="shared" si="56"/>
        <v>0</v>
      </c>
      <c r="FF34" s="80" t="str">
        <f t="shared" si="57"/>
        <v/>
      </c>
      <c r="FG34" s="80">
        <f t="shared" si="58"/>
        <v>0</v>
      </c>
      <c r="FH34" s="115" t="b">
        <f t="shared" si="59"/>
        <v>0</v>
      </c>
      <c r="FI34" s="116" t="str">
        <f t="shared" si="60"/>
        <v/>
      </c>
      <c r="FJ34" s="115">
        <f t="shared" si="61"/>
        <v>0</v>
      </c>
      <c r="FK34" s="115" t="b">
        <f t="shared" si="62"/>
        <v>0</v>
      </c>
      <c r="FL34" s="115">
        <f t="shared" si="63"/>
        <v>0</v>
      </c>
      <c r="FM34" s="80" t="b">
        <f t="shared" si="64"/>
        <v>0</v>
      </c>
      <c r="FN34" s="80" t="str">
        <f t="shared" si="65"/>
        <v/>
      </c>
      <c r="FO34" s="80">
        <f t="shared" si="66"/>
        <v>0</v>
      </c>
      <c r="FP34" s="115" t="b">
        <f t="shared" si="67"/>
        <v>0</v>
      </c>
      <c r="FQ34" s="116" t="str">
        <f t="shared" si="68"/>
        <v/>
      </c>
      <c r="FR34" s="115">
        <f t="shared" si="69"/>
        <v>0</v>
      </c>
      <c r="FS34" s="115" t="b">
        <f t="shared" si="70"/>
        <v>0</v>
      </c>
      <c r="FT34" s="115">
        <f t="shared" si="71"/>
        <v>0</v>
      </c>
      <c r="FU34" s="80" t="b">
        <f t="shared" si="72"/>
        <v>0</v>
      </c>
      <c r="FV34" s="80" t="str">
        <f t="shared" si="73"/>
        <v/>
      </c>
      <c r="FW34" s="80">
        <f t="shared" si="74"/>
        <v>0</v>
      </c>
      <c r="FX34" s="115" t="b">
        <f t="shared" si="75"/>
        <v>0</v>
      </c>
      <c r="FY34" s="116" t="str">
        <f t="shared" si="76"/>
        <v/>
      </c>
      <c r="FZ34" s="115">
        <f t="shared" si="77"/>
        <v>0</v>
      </c>
      <c r="GA34" s="115" t="b">
        <f t="shared" si="78"/>
        <v>0</v>
      </c>
      <c r="GB34" s="115">
        <f t="shared" si="79"/>
        <v>0</v>
      </c>
      <c r="GD34" s="627">
        <f t="shared" si="80"/>
        <v>0</v>
      </c>
      <c r="GE34" s="627"/>
      <c r="GF34" s="627">
        <f t="shared" si="81"/>
        <v>0</v>
      </c>
      <c r="GG34" s="627"/>
      <c r="GH34" s="627">
        <f t="shared" si="82"/>
        <v>0</v>
      </c>
      <c r="GI34" s="627"/>
      <c r="GJ34" s="627">
        <f t="shared" si="83"/>
        <v>0</v>
      </c>
      <c r="GK34" s="627"/>
      <c r="GL34" s="627">
        <f t="shared" si="84"/>
        <v>0</v>
      </c>
      <c r="GM34" s="627"/>
      <c r="GN34" s="627">
        <f t="shared" si="85"/>
        <v>0</v>
      </c>
      <c r="GO34" s="627"/>
      <c r="GP34" s="627">
        <f t="shared" si="86"/>
        <v>0</v>
      </c>
      <c r="GQ34" s="627"/>
      <c r="GR34" s="627">
        <f t="shared" si="87"/>
        <v>0</v>
      </c>
      <c r="GS34" s="627"/>
      <c r="GT34" s="627">
        <f t="shared" si="88"/>
        <v>0</v>
      </c>
      <c r="GU34" s="627"/>
      <c r="GV34" s="627">
        <f t="shared" si="89"/>
        <v>0</v>
      </c>
      <c r="GW34" s="627"/>
      <c r="GX34" s="627">
        <f t="shared" si="90"/>
        <v>0</v>
      </c>
      <c r="GY34" s="627"/>
      <c r="GZ34" s="627">
        <f t="shared" si="91"/>
        <v>0</v>
      </c>
      <c r="HA34" s="627"/>
      <c r="HB34" s="627">
        <f t="shared" si="92"/>
        <v>0</v>
      </c>
      <c r="HC34" s="627"/>
      <c r="HD34" s="627">
        <f t="shared" si="93"/>
        <v>0</v>
      </c>
      <c r="HE34" s="627"/>
      <c r="HF34" s="627">
        <f t="shared" si="94"/>
        <v>0</v>
      </c>
      <c r="HG34" s="627"/>
      <c r="HH34" s="627">
        <f t="shared" si="95"/>
        <v>0</v>
      </c>
      <c r="HI34" s="627"/>
      <c r="HJ34" s="627">
        <f t="shared" si="96"/>
        <v>0</v>
      </c>
      <c r="HK34" s="627"/>
      <c r="HL34" s="627">
        <f t="shared" si="97"/>
        <v>0</v>
      </c>
      <c r="HM34" s="627"/>
      <c r="HN34" s="627">
        <f t="shared" si="98"/>
        <v>0</v>
      </c>
      <c r="HO34" s="627"/>
      <c r="HP34" s="627">
        <f t="shared" si="99"/>
        <v>0</v>
      </c>
      <c r="HQ34" s="627"/>
      <c r="HR34" s="627">
        <f t="shared" si="100"/>
        <v>0</v>
      </c>
      <c r="HS34" s="627"/>
      <c r="HT34" s="627">
        <f t="shared" si="101"/>
        <v>0</v>
      </c>
      <c r="HU34" s="627"/>
      <c r="HV34" s="627">
        <f t="shared" si="102"/>
        <v>0</v>
      </c>
      <c r="HW34" s="627"/>
      <c r="HX34" s="627">
        <f t="shared" si="103"/>
        <v>0</v>
      </c>
      <c r="HY34" s="627"/>
      <c r="HZ34" s="627">
        <f t="shared" si="104"/>
        <v>0</v>
      </c>
      <c r="IA34" s="627"/>
      <c r="IC34" s="1055">
        <f t="shared" si="105"/>
        <v>0</v>
      </c>
      <c r="ID34" s="1055"/>
      <c r="IE34" s="1055">
        <f t="shared" si="106"/>
        <v>0</v>
      </c>
      <c r="IF34" s="1055"/>
      <c r="IG34" s="1055">
        <f t="shared" si="107"/>
        <v>0</v>
      </c>
      <c r="IH34" s="1055"/>
      <c r="II34" s="1055">
        <f t="shared" si="108"/>
        <v>0</v>
      </c>
      <c r="IJ34" s="1055"/>
      <c r="IK34" s="1055">
        <f t="shared" si="109"/>
        <v>0</v>
      </c>
      <c r="IL34" s="1055"/>
      <c r="IN34" s="627">
        <f>IF(CNGE_2026_M3_Secc1!$AH$706=CNGE_2026_M3_Secc1!$AJ$706,0,IF(CNGE_2026_M3_Secc1!Y720="",0,CNGE_2026_M3_Secc1!Y720))</f>
        <v>0</v>
      </c>
      <c r="IO34" s="627"/>
      <c r="IP34" s="627">
        <f t="shared" si="110"/>
        <v>0</v>
      </c>
      <c r="IQ34" s="627"/>
      <c r="IR34" s="639">
        <f t="shared" si="111"/>
        <v>0</v>
      </c>
      <c r="IS34" s="641"/>
      <c r="IX34" s="627">
        <f t="shared" si="112"/>
        <v>0</v>
      </c>
      <c r="IY34" s="627"/>
      <c r="IZ34" s="639">
        <f t="shared" si="113"/>
        <v>0</v>
      </c>
      <c r="JA34" s="641"/>
      <c r="JB34" s="639">
        <f t="shared" si="114"/>
        <v>0</v>
      </c>
      <c r="JC34" s="641"/>
      <c r="JD34" s="639">
        <f t="shared" si="115"/>
        <v>0</v>
      </c>
      <c r="JE34" s="641"/>
      <c r="JF34" s="639">
        <f t="shared" si="116"/>
        <v>0</v>
      </c>
      <c r="JG34" s="641"/>
    </row>
    <row r="35" spans="1:267" ht="15" customHeight="1">
      <c r="A35" s="108"/>
      <c r="B35" s="114"/>
      <c r="C35" s="82" t="s">
        <v>72</v>
      </c>
      <c r="D35" s="792" t="str">
        <f>IF($DD$13=1,"",IF(CNGE_2026_M3_Secc1!$AH$627=CNGE_2026_M3_Secc1!$AJ$627,"",IF(CNGE_2026_M3_Secc1!D651="","",CNGE_2026_M3_Secc1!D651)))</f>
        <v/>
      </c>
      <c r="E35" s="793"/>
      <c r="F35" s="793"/>
      <c r="G35" s="794"/>
      <c r="H35" s="702"/>
      <c r="I35" s="702"/>
      <c r="J35" s="702"/>
      <c r="K35" s="702"/>
      <c r="L35" s="702"/>
      <c r="M35" s="702"/>
      <c r="N35" s="702"/>
      <c r="O35" s="702"/>
      <c r="P35" s="1209"/>
      <c r="Q35" s="1209"/>
      <c r="R35" s="1209"/>
      <c r="S35" s="1209"/>
      <c r="T35" s="1209"/>
      <c r="U35" s="1209"/>
      <c r="V35" s="1209"/>
      <c r="W35" s="1209"/>
      <c r="X35" s="1210"/>
      <c r="Y35" s="1210"/>
      <c r="Z35" s="702"/>
      <c r="AA35" s="702"/>
      <c r="AB35" s="702"/>
      <c r="AC35" s="702"/>
      <c r="AD35" s="702"/>
      <c r="AE35" s="702"/>
      <c r="AF35" s="702"/>
      <c r="AG35" s="702"/>
      <c r="AH35" s="1209"/>
      <c r="AI35" s="1209"/>
      <c r="AJ35" s="1209"/>
      <c r="AK35" s="1209"/>
      <c r="AL35" s="1209"/>
      <c r="AM35" s="1209"/>
      <c r="AN35" s="1209"/>
      <c r="AO35" s="1209"/>
      <c r="AP35" s="1210"/>
      <c r="AQ35" s="1210"/>
      <c r="AR35" s="702"/>
      <c r="AS35" s="702"/>
      <c r="AT35" s="702"/>
      <c r="AU35" s="702"/>
      <c r="AV35" s="702"/>
      <c r="AW35" s="702"/>
      <c r="AX35" s="702"/>
      <c r="AY35" s="702"/>
      <c r="AZ35" s="1209"/>
      <c r="BA35" s="1209"/>
      <c r="BB35" s="1209"/>
      <c r="BC35" s="1209"/>
      <c r="BD35" s="1209"/>
      <c r="BE35" s="1209"/>
      <c r="BF35" s="1209"/>
      <c r="BG35" s="1209"/>
      <c r="BH35" s="1210"/>
      <c r="BI35" s="1210"/>
      <c r="BJ35" s="702"/>
      <c r="BK35" s="702"/>
      <c r="BL35" s="702"/>
      <c r="BM35" s="702"/>
      <c r="BN35" s="702"/>
      <c r="BO35" s="702"/>
      <c r="BP35" s="702"/>
      <c r="BQ35" s="702"/>
      <c r="BR35" s="1209"/>
      <c r="BS35" s="1209"/>
      <c r="BT35" s="1209"/>
      <c r="BU35" s="1209"/>
      <c r="BV35" s="1209"/>
      <c r="BW35" s="1209"/>
      <c r="BX35" s="1209"/>
      <c r="BY35" s="1209"/>
      <c r="BZ35" s="1210"/>
      <c r="CA35" s="1210"/>
      <c r="CB35" s="702"/>
      <c r="CC35" s="702"/>
      <c r="CD35" s="702"/>
      <c r="CE35" s="702"/>
      <c r="CF35" s="702"/>
      <c r="CG35" s="702"/>
      <c r="CH35" s="702"/>
      <c r="CI35" s="702"/>
      <c r="CJ35" s="1209"/>
      <c r="CK35" s="1209"/>
      <c r="CL35" s="1209"/>
      <c r="CM35" s="1209"/>
      <c r="CN35" s="1209"/>
      <c r="CO35" s="1209"/>
      <c r="CP35" s="1209"/>
      <c r="CQ35" s="1209"/>
      <c r="CR35" s="1210"/>
      <c r="CS35" s="1210"/>
      <c r="CW35" s="1084">
        <f>IF(CNGE_2026_M3_Secc1!$AH$706=CNGE_2026_M3_Secc1!$AJ$705,0,CNGE_2026_M3_Secc1!AH721)</f>
        <v>0</v>
      </c>
      <c r="CX35" s="1085"/>
      <c r="CZ35" s="80" t="b">
        <f t="shared" si="0"/>
        <v>0</v>
      </c>
      <c r="DA35" s="80" t="str">
        <f t="shared" si="1"/>
        <v/>
      </c>
      <c r="DB35" s="80">
        <f t="shared" si="2"/>
        <v>0</v>
      </c>
      <c r="DC35" s="115" t="b">
        <f t="shared" si="3"/>
        <v>0</v>
      </c>
      <c r="DD35" s="116" t="str">
        <f t="shared" si="4"/>
        <v/>
      </c>
      <c r="DE35" s="115">
        <f t="shared" si="5"/>
        <v>0</v>
      </c>
      <c r="DF35" s="115" t="b">
        <f t="shared" si="6"/>
        <v>0</v>
      </c>
      <c r="DG35" s="115">
        <f t="shared" si="7"/>
        <v>0</v>
      </c>
      <c r="DH35" s="80" t="b">
        <f t="shared" si="8"/>
        <v>0</v>
      </c>
      <c r="DI35" s="80" t="str">
        <f t="shared" si="9"/>
        <v/>
      </c>
      <c r="DJ35" s="80">
        <f t="shared" si="10"/>
        <v>0</v>
      </c>
      <c r="DK35" s="115" t="b">
        <f t="shared" si="11"/>
        <v>0</v>
      </c>
      <c r="DL35" s="116" t="str">
        <f t="shared" si="12"/>
        <v/>
      </c>
      <c r="DM35" s="115">
        <f t="shared" si="13"/>
        <v>0</v>
      </c>
      <c r="DN35" s="115" t="b">
        <f t="shared" si="14"/>
        <v>0</v>
      </c>
      <c r="DO35" s="115">
        <f t="shared" si="15"/>
        <v>0</v>
      </c>
      <c r="DP35" s="80" t="b">
        <f t="shared" si="16"/>
        <v>0</v>
      </c>
      <c r="DQ35" s="80" t="str">
        <f t="shared" si="17"/>
        <v/>
      </c>
      <c r="DR35" s="80">
        <f t="shared" si="18"/>
        <v>0</v>
      </c>
      <c r="DS35" s="115" t="b">
        <f t="shared" si="19"/>
        <v>0</v>
      </c>
      <c r="DT35" s="116" t="str">
        <f t="shared" si="20"/>
        <v/>
      </c>
      <c r="DU35" s="115">
        <f t="shared" si="21"/>
        <v>0</v>
      </c>
      <c r="DV35" s="115" t="b">
        <f t="shared" si="22"/>
        <v>0</v>
      </c>
      <c r="DW35" s="115">
        <f t="shared" si="23"/>
        <v>0</v>
      </c>
      <c r="DX35" s="80" t="b">
        <f t="shared" si="24"/>
        <v>0</v>
      </c>
      <c r="DY35" s="80" t="str">
        <f t="shared" si="25"/>
        <v/>
      </c>
      <c r="DZ35" s="80">
        <f t="shared" si="26"/>
        <v>0</v>
      </c>
      <c r="EA35" s="115" t="b">
        <f t="shared" si="27"/>
        <v>0</v>
      </c>
      <c r="EB35" s="116" t="str">
        <f t="shared" si="28"/>
        <v/>
      </c>
      <c r="EC35" s="115">
        <f t="shared" si="29"/>
        <v>0</v>
      </c>
      <c r="ED35" s="115" t="b">
        <f t="shared" si="30"/>
        <v>0</v>
      </c>
      <c r="EE35" s="115">
        <f t="shared" si="31"/>
        <v>0</v>
      </c>
      <c r="EF35" s="80" t="b">
        <f t="shared" si="32"/>
        <v>0</v>
      </c>
      <c r="EG35" s="80" t="str">
        <f t="shared" si="33"/>
        <v/>
      </c>
      <c r="EH35" s="80">
        <f t="shared" si="34"/>
        <v>0</v>
      </c>
      <c r="EI35" s="115" t="b">
        <f t="shared" si="35"/>
        <v>0</v>
      </c>
      <c r="EJ35" s="116" t="str">
        <f t="shared" si="36"/>
        <v/>
      </c>
      <c r="EK35" s="115">
        <f t="shared" si="37"/>
        <v>0</v>
      </c>
      <c r="EL35" s="115" t="b">
        <f t="shared" si="38"/>
        <v>0</v>
      </c>
      <c r="EM35" s="446">
        <f t="shared" si="39"/>
        <v>0</v>
      </c>
      <c r="EN35" s="448"/>
      <c r="EO35" s="439" t="b">
        <f t="shared" si="40"/>
        <v>0</v>
      </c>
      <c r="EP35" s="80" t="str">
        <f t="shared" si="41"/>
        <v/>
      </c>
      <c r="EQ35" s="80">
        <f t="shared" si="42"/>
        <v>0</v>
      </c>
      <c r="ER35" s="115" t="b">
        <f t="shared" si="43"/>
        <v>0</v>
      </c>
      <c r="ES35" s="116" t="str">
        <f t="shared" si="44"/>
        <v/>
      </c>
      <c r="ET35" s="115">
        <f t="shared" si="45"/>
        <v>0</v>
      </c>
      <c r="EU35" s="115" t="b">
        <f t="shared" si="46"/>
        <v>0</v>
      </c>
      <c r="EV35" s="115">
        <f t="shared" si="47"/>
        <v>0</v>
      </c>
      <c r="EW35" s="80" t="b">
        <f t="shared" si="48"/>
        <v>0</v>
      </c>
      <c r="EX35" s="80" t="str">
        <f t="shared" si="49"/>
        <v/>
      </c>
      <c r="EY35" s="80">
        <f t="shared" si="50"/>
        <v>0</v>
      </c>
      <c r="EZ35" s="115" t="b">
        <f t="shared" si="51"/>
        <v>0</v>
      </c>
      <c r="FA35" s="116" t="str">
        <f t="shared" si="52"/>
        <v/>
      </c>
      <c r="FB35" s="115">
        <f t="shared" si="53"/>
        <v>0</v>
      </c>
      <c r="FC35" s="115" t="b">
        <f t="shared" si="54"/>
        <v>0</v>
      </c>
      <c r="FD35" s="115">
        <f t="shared" si="55"/>
        <v>0</v>
      </c>
      <c r="FE35" s="80" t="b">
        <f t="shared" si="56"/>
        <v>0</v>
      </c>
      <c r="FF35" s="80" t="str">
        <f t="shared" si="57"/>
        <v/>
      </c>
      <c r="FG35" s="80">
        <f t="shared" si="58"/>
        <v>0</v>
      </c>
      <c r="FH35" s="115" t="b">
        <f t="shared" si="59"/>
        <v>0</v>
      </c>
      <c r="FI35" s="116" t="str">
        <f t="shared" si="60"/>
        <v/>
      </c>
      <c r="FJ35" s="115">
        <f t="shared" si="61"/>
        <v>0</v>
      </c>
      <c r="FK35" s="115" t="b">
        <f t="shared" si="62"/>
        <v>0</v>
      </c>
      <c r="FL35" s="115">
        <f t="shared" si="63"/>
        <v>0</v>
      </c>
      <c r="FM35" s="80" t="b">
        <f t="shared" si="64"/>
        <v>0</v>
      </c>
      <c r="FN35" s="80" t="str">
        <f t="shared" si="65"/>
        <v/>
      </c>
      <c r="FO35" s="80">
        <f t="shared" si="66"/>
        <v>0</v>
      </c>
      <c r="FP35" s="115" t="b">
        <f t="shared" si="67"/>
        <v>0</v>
      </c>
      <c r="FQ35" s="116" t="str">
        <f t="shared" si="68"/>
        <v/>
      </c>
      <c r="FR35" s="115">
        <f t="shared" si="69"/>
        <v>0</v>
      </c>
      <c r="FS35" s="115" t="b">
        <f t="shared" si="70"/>
        <v>0</v>
      </c>
      <c r="FT35" s="115">
        <f t="shared" si="71"/>
        <v>0</v>
      </c>
      <c r="FU35" s="80" t="b">
        <f t="shared" si="72"/>
        <v>0</v>
      </c>
      <c r="FV35" s="80" t="str">
        <f t="shared" si="73"/>
        <v/>
      </c>
      <c r="FW35" s="80">
        <f t="shared" si="74"/>
        <v>0</v>
      </c>
      <c r="FX35" s="115" t="b">
        <f t="shared" si="75"/>
        <v>0</v>
      </c>
      <c r="FY35" s="116" t="str">
        <f t="shared" si="76"/>
        <v/>
      </c>
      <c r="FZ35" s="115">
        <f t="shared" si="77"/>
        <v>0</v>
      </c>
      <c r="GA35" s="115" t="b">
        <f t="shared" si="78"/>
        <v>0</v>
      </c>
      <c r="GB35" s="115">
        <f t="shared" si="79"/>
        <v>0</v>
      </c>
      <c r="GD35" s="627">
        <f t="shared" si="80"/>
        <v>0</v>
      </c>
      <c r="GE35" s="627"/>
      <c r="GF35" s="627">
        <f t="shared" si="81"/>
        <v>0</v>
      </c>
      <c r="GG35" s="627"/>
      <c r="GH35" s="627">
        <f t="shared" si="82"/>
        <v>0</v>
      </c>
      <c r="GI35" s="627"/>
      <c r="GJ35" s="627">
        <f t="shared" si="83"/>
        <v>0</v>
      </c>
      <c r="GK35" s="627"/>
      <c r="GL35" s="627">
        <f t="shared" si="84"/>
        <v>0</v>
      </c>
      <c r="GM35" s="627"/>
      <c r="GN35" s="627">
        <f t="shared" si="85"/>
        <v>0</v>
      </c>
      <c r="GO35" s="627"/>
      <c r="GP35" s="627">
        <f t="shared" si="86"/>
        <v>0</v>
      </c>
      <c r="GQ35" s="627"/>
      <c r="GR35" s="627">
        <f t="shared" si="87"/>
        <v>0</v>
      </c>
      <c r="GS35" s="627"/>
      <c r="GT35" s="627">
        <f t="shared" si="88"/>
        <v>0</v>
      </c>
      <c r="GU35" s="627"/>
      <c r="GV35" s="627">
        <f t="shared" si="89"/>
        <v>0</v>
      </c>
      <c r="GW35" s="627"/>
      <c r="GX35" s="627">
        <f t="shared" si="90"/>
        <v>0</v>
      </c>
      <c r="GY35" s="627"/>
      <c r="GZ35" s="627">
        <f t="shared" si="91"/>
        <v>0</v>
      </c>
      <c r="HA35" s="627"/>
      <c r="HB35" s="627">
        <f t="shared" si="92"/>
        <v>0</v>
      </c>
      <c r="HC35" s="627"/>
      <c r="HD35" s="627">
        <f t="shared" si="93"/>
        <v>0</v>
      </c>
      <c r="HE35" s="627"/>
      <c r="HF35" s="627">
        <f t="shared" si="94"/>
        <v>0</v>
      </c>
      <c r="HG35" s="627"/>
      <c r="HH35" s="627">
        <f t="shared" si="95"/>
        <v>0</v>
      </c>
      <c r="HI35" s="627"/>
      <c r="HJ35" s="627">
        <f t="shared" si="96"/>
        <v>0</v>
      </c>
      <c r="HK35" s="627"/>
      <c r="HL35" s="627">
        <f t="shared" si="97"/>
        <v>0</v>
      </c>
      <c r="HM35" s="627"/>
      <c r="HN35" s="627">
        <f t="shared" si="98"/>
        <v>0</v>
      </c>
      <c r="HO35" s="627"/>
      <c r="HP35" s="627">
        <f t="shared" si="99"/>
        <v>0</v>
      </c>
      <c r="HQ35" s="627"/>
      <c r="HR35" s="627">
        <f t="shared" si="100"/>
        <v>0</v>
      </c>
      <c r="HS35" s="627"/>
      <c r="HT35" s="627">
        <f t="shared" si="101"/>
        <v>0</v>
      </c>
      <c r="HU35" s="627"/>
      <c r="HV35" s="627">
        <f t="shared" si="102"/>
        <v>0</v>
      </c>
      <c r="HW35" s="627"/>
      <c r="HX35" s="627">
        <f t="shared" si="103"/>
        <v>0</v>
      </c>
      <c r="HY35" s="627"/>
      <c r="HZ35" s="627">
        <f t="shared" si="104"/>
        <v>0</v>
      </c>
      <c r="IA35" s="627"/>
      <c r="IC35" s="1055">
        <f t="shared" si="105"/>
        <v>0</v>
      </c>
      <c r="ID35" s="1055"/>
      <c r="IE35" s="1055">
        <f t="shared" si="106"/>
        <v>0</v>
      </c>
      <c r="IF35" s="1055"/>
      <c r="IG35" s="1055">
        <f t="shared" si="107"/>
        <v>0</v>
      </c>
      <c r="IH35" s="1055"/>
      <c r="II35" s="1055">
        <f t="shared" si="108"/>
        <v>0</v>
      </c>
      <c r="IJ35" s="1055"/>
      <c r="IK35" s="1055">
        <f t="shared" si="109"/>
        <v>0</v>
      </c>
      <c r="IL35" s="1055"/>
      <c r="IN35" s="627">
        <f>IF(CNGE_2026_M3_Secc1!$AH$706=CNGE_2026_M3_Secc1!$AJ$706,0,IF(CNGE_2026_M3_Secc1!Y721="",0,CNGE_2026_M3_Secc1!Y721))</f>
        <v>0</v>
      </c>
      <c r="IO35" s="627"/>
      <c r="IP35" s="627">
        <f t="shared" si="110"/>
        <v>0</v>
      </c>
      <c r="IQ35" s="627"/>
      <c r="IR35" s="639">
        <f t="shared" si="111"/>
        <v>0</v>
      </c>
      <c r="IS35" s="641"/>
      <c r="IX35" s="627">
        <f t="shared" si="112"/>
        <v>0</v>
      </c>
      <c r="IY35" s="627"/>
      <c r="IZ35" s="639">
        <f t="shared" si="113"/>
        <v>0</v>
      </c>
      <c r="JA35" s="641"/>
      <c r="JB35" s="639">
        <f t="shared" si="114"/>
        <v>0</v>
      </c>
      <c r="JC35" s="641"/>
      <c r="JD35" s="639">
        <f t="shared" si="115"/>
        <v>0</v>
      </c>
      <c r="JE35" s="641"/>
      <c r="JF35" s="639">
        <f t="shared" si="116"/>
        <v>0</v>
      </c>
      <c r="JG35" s="641"/>
    </row>
    <row r="36" spans="1:267" ht="15" customHeight="1">
      <c r="A36" s="108"/>
      <c r="B36" s="114"/>
      <c r="C36" s="82" t="s">
        <v>73</v>
      </c>
      <c r="D36" s="792" t="str">
        <f>IF($DD$13=1,"",IF(CNGE_2026_M3_Secc1!$AH$627=CNGE_2026_M3_Secc1!$AJ$627,"",IF(CNGE_2026_M3_Secc1!D652="","",CNGE_2026_M3_Secc1!D652)))</f>
        <v/>
      </c>
      <c r="E36" s="793"/>
      <c r="F36" s="793"/>
      <c r="G36" s="794"/>
      <c r="H36" s="702"/>
      <c r="I36" s="702"/>
      <c r="J36" s="702"/>
      <c r="K36" s="702"/>
      <c r="L36" s="702"/>
      <c r="M36" s="702"/>
      <c r="N36" s="702"/>
      <c r="O36" s="702"/>
      <c r="P36" s="1209"/>
      <c r="Q36" s="1209"/>
      <c r="R36" s="1209"/>
      <c r="S36" s="1209"/>
      <c r="T36" s="1209"/>
      <c r="U36" s="1209"/>
      <c r="V36" s="1209"/>
      <c r="W36" s="1209"/>
      <c r="X36" s="1210"/>
      <c r="Y36" s="1210"/>
      <c r="Z36" s="702"/>
      <c r="AA36" s="702"/>
      <c r="AB36" s="702"/>
      <c r="AC36" s="702"/>
      <c r="AD36" s="702"/>
      <c r="AE36" s="702"/>
      <c r="AF36" s="702"/>
      <c r="AG36" s="702"/>
      <c r="AH36" s="1209"/>
      <c r="AI36" s="1209"/>
      <c r="AJ36" s="1209"/>
      <c r="AK36" s="1209"/>
      <c r="AL36" s="1209"/>
      <c r="AM36" s="1209"/>
      <c r="AN36" s="1209"/>
      <c r="AO36" s="1209"/>
      <c r="AP36" s="1210"/>
      <c r="AQ36" s="1210"/>
      <c r="AR36" s="702"/>
      <c r="AS36" s="702"/>
      <c r="AT36" s="702"/>
      <c r="AU36" s="702"/>
      <c r="AV36" s="702"/>
      <c r="AW36" s="702"/>
      <c r="AX36" s="702"/>
      <c r="AY36" s="702"/>
      <c r="AZ36" s="1209"/>
      <c r="BA36" s="1209"/>
      <c r="BB36" s="1209"/>
      <c r="BC36" s="1209"/>
      <c r="BD36" s="1209"/>
      <c r="BE36" s="1209"/>
      <c r="BF36" s="1209"/>
      <c r="BG36" s="1209"/>
      <c r="BH36" s="1210"/>
      <c r="BI36" s="1210"/>
      <c r="BJ36" s="702"/>
      <c r="BK36" s="702"/>
      <c r="BL36" s="702"/>
      <c r="BM36" s="702"/>
      <c r="BN36" s="702"/>
      <c r="BO36" s="702"/>
      <c r="BP36" s="702"/>
      <c r="BQ36" s="702"/>
      <c r="BR36" s="1209"/>
      <c r="BS36" s="1209"/>
      <c r="BT36" s="1209"/>
      <c r="BU36" s="1209"/>
      <c r="BV36" s="1209"/>
      <c r="BW36" s="1209"/>
      <c r="BX36" s="1209"/>
      <c r="BY36" s="1209"/>
      <c r="BZ36" s="1210"/>
      <c r="CA36" s="1210"/>
      <c r="CB36" s="702"/>
      <c r="CC36" s="702"/>
      <c r="CD36" s="702"/>
      <c r="CE36" s="702"/>
      <c r="CF36" s="702"/>
      <c r="CG36" s="702"/>
      <c r="CH36" s="702"/>
      <c r="CI36" s="702"/>
      <c r="CJ36" s="1209"/>
      <c r="CK36" s="1209"/>
      <c r="CL36" s="1209"/>
      <c r="CM36" s="1209"/>
      <c r="CN36" s="1209"/>
      <c r="CO36" s="1209"/>
      <c r="CP36" s="1209"/>
      <c r="CQ36" s="1209"/>
      <c r="CR36" s="1210"/>
      <c r="CS36" s="1210"/>
      <c r="CW36" s="1084">
        <f>IF(CNGE_2026_M3_Secc1!$AH$706=CNGE_2026_M3_Secc1!$AJ$705,0,CNGE_2026_M3_Secc1!AH722)</f>
        <v>0</v>
      </c>
      <c r="CX36" s="1085"/>
      <c r="CZ36" s="80" t="b">
        <f t="shared" si="0"/>
        <v>0</v>
      </c>
      <c r="DA36" s="80" t="str">
        <f t="shared" si="1"/>
        <v/>
      </c>
      <c r="DB36" s="80">
        <f t="shared" si="2"/>
        <v>0</v>
      </c>
      <c r="DC36" s="115" t="b">
        <f t="shared" si="3"/>
        <v>0</v>
      </c>
      <c r="DD36" s="116" t="str">
        <f t="shared" si="4"/>
        <v/>
      </c>
      <c r="DE36" s="115">
        <f t="shared" si="5"/>
        <v>0</v>
      </c>
      <c r="DF36" s="115" t="b">
        <f t="shared" si="6"/>
        <v>0</v>
      </c>
      <c r="DG36" s="115">
        <f t="shared" si="7"/>
        <v>0</v>
      </c>
      <c r="DH36" s="80" t="b">
        <f t="shared" si="8"/>
        <v>0</v>
      </c>
      <c r="DI36" s="80" t="str">
        <f t="shared" si="9"/>
        <v/>
      </c>
      <c r="DJ36" s="80">
        <f t="shared" si="10"/>
        <v>0</v>
      </c>
      <c r="DK36" s="115" t="b">
        <f t="shared" si="11"/>
        <v>0</v>
      </c>
      <c r="DL36" s="116" t="str">
        <f t="shared" si="12"/>
        <v/>
      </c>
      <c r="DM36" s="115">
        <f t="shared" si="13"/>
        <v>0</v>
      </c>
      <c r="DN36" s="115" t="b">
        <f t="shared" si="14"/>
        <v>0</v>
      </c>
      <c r="DO36" s="115">
        <f t="shared" si="15"/>
        <v>0</v>
      </c>
      <c r="DP36" s="80" t="b">
        <f t="shared" si="16"/>
        <v>0</v>
      </c>
      <c r="DQ36" s="80" t="str">
        <f t="shared" si="17"/>
        <v/>
      </c>
      <c r="DR36" s="80">
        <f t="shared" si="18"/>
        <v>0</v>
      </c>
      <c r="DS36" s="115" t="b">
        <f t="shared" si="19"/>
        <v>0</v>
      </c>
      <c r="DT36" s="116" t="str">
        <f t="shared" si="20"/>
        <v/>
      </c>
      <c r="DU36" s="115">
        <f t="shared" si="21"/>
        <v>0</v>
      </c>
      <c r="DV36" s="115" t="b">
        <f t="shared" si="22"/>
        <v>0</v>
      </c>
      <c r="DW36" s="115">
        <f t="shared" si="23"/>
        <v>0</v>
      </c>
      <c r="DX36" s="80" t="b">
        <f t="shared" si="24"/>
        <v>0</v>
      </c>
      <c r="DY36" s="80" t="str">
        <f t="shared" si="25"/>
        <v/>
      </c>
      <c r="DZ36" s="80">
        <f t="shared" si="26"/>
        <v>0</v>
      </c>
      <c r="EA36" s="115" t="b">
        <f t="shared" si="27"/>
        <v>0</v>
      </c>
      <c r="EB36" s="116" t="str">
        <f t="shared" si="28"/>
        <v/>
      </c>
      <c r="EC36" s="115">
        <f t="shared" si="29"/>
        <v>0</v>
      </c>
      <c r="ED36" s="115" t="b">
        <f t="shared" si="30"/>
        <v>0</v>
      </c>
      <c r="EE36" s="115">
        <f t="shared" si="31"/>
        <v>0</v>
      </c>
      <c r="EF36" s="80" t="b">
        <f t="shared" si="32"/>
        <v>0</v>
      </c>
      <c r="EG36" s="80" t="str">
        <f t="shared" si="33"/>
        <v/>
      </c>
      <c r="EH36" s="80">
        <f t="shared" si="34"/>
        <v>0</v>
      </c>
      <c r="EI36" s="115" t="b">
        <f t="shared" si="35"/>
        <v>0</v>
      </c>
      <c r="EJ36" s="116" t="str">
        <f t="shared" si="36"/>
        <v/>
      </c>
      <c r="EK36" s="115">
        <f t="shared" si="37"/>
        <v>0</v>
      </c>
      <c r="EL36" s="115" t="b">
        <f t="shared" si="38"/>
        <v>0</v>
      </c>
      <c r="EM36" s="446">
        <f t="shared" si="39"/>
        <v>0</v>
      </c>
      <c r="EN36" s="448"/>
      <c r="EO36" s="439" t="b">
        <f t="shared" si="40"/>
        <v>0</v>
      </c>
      <c r="EP36" s="80" t="str">
        <f t="shared" si="41"/>
        <v/>
      </c>
      <c r="EQ36" s="80">
        <f t="shared" si="42"/>
        <v>0</v>
      </c>
      <c r="ER36" s="115" t="b">
        <f t="shared" si="43"/>
        <v>0</v>
      </c>
      <c r="ES36" s="116" t="str">
        <f t="shared" si="44"/>
        <v/>
      </c>
      <c r="ET36" s="115">
        <f t="shared" si="45"/>
        <v>0</v>
      </c>
      <c r="EU36" s="115" t="b">
        <f t="shared" si="46"/>
        <v>0</v>
      </c>
      <c r="EV36" s="115">
        <f t="shared" si="47"/>
        <v>0</v>
      </c>
      <c r="EW36" s="80" t="b">
        <f t="shared" si="48"/>
        <v>0</v>
      </c>
      <c r="EX36" s="80" t="str">
        <f t="shared" si="49"/>
        <v/>
      </c>
      <c r="EY36" s="80">
        <f t="shared" si="50"/>
        <v>0</v>
      </c>
      <c r="EZ36" s="115" t="b">
        <f t="shared" si="51"/>
        <v>0</v>
      </c>
      <c r="FA36" s="116" t="str">
        <f t="shared" si="52"/>
        <v/>
      </c>
      <c r="FB36" s="115">
        <f t="shared" si="53"/>
        <v>0</v>
      </c>
      <c r="FC36" s="115" t="b">
        <f t="shared" si="54"/>
        <v>0</v>
      </c>
      <c r="FD36" s="115">
        <f t="shared" si="55"/>
        <v>0</v>
      </c>
      <c r="FE36" s="80" t="b">
        <f t="shared" si="56"/>
        <v>0</v>
      </c>
      <c r="FF36" s="80" t="str">
        <f t="shared" si="57"/>
        <v/>
      </c>
      <c r="FG36" s="80">
        <f t="shared" si="58"/>
        <v>0</v>
      </c>
      <c r="FH36" s="115" t="b">
        <f t="shared" si="59"/>
        <v>0</v>
      </c>
      <c r="FI36" s="116" t="str">
        <f t="shared" si="60"/>
        <v/>
      </c>
      <c r="FJ36" s="115">
        <f t="shared" si="61"/>
        <v>0</v>
      </c>
      <c r="FK36" s="115" t="b">
        <f t="shared" si="62"/>
        <v>0</v>
      </c>
      <c r="FL36" s="115">
        <f t="shared" si="63"/>
        <v>0</v>
      </c>
      <c r="FM36" s="80" t="b">
        <f t="shared" si="64"/>
        <v>0</v>
      </c>
      <c r="FN36" s="80" t="str">
        <f t="shared" si="65"/>
        <v/>
      </c>
      <c r="FO36" s="80">
        <f t="shared" si="66"/>
        <v>0</v>
      </c>
      <c r="FP36" s="115" t="b">
        <f t="shared" si="67"/>
        <v>0</v>
      </c>
      <c r="FQ36" s="116" t="str">
        <f t="shared" si="68"/>
        <v/>
      </c>
      <c r="FR36" s="115">
        <f t="shared" si="69"/>
        <v>0</v>
      </c>
      <c r="FS36" s="115" t="b">
        <f t="shared" si="70"/>
        <v>0</v>
      </c>
      <c r="FT36" s="115">
        <f t="shared" si="71"/>
        <v>0</v>
      </c>
      <c r="FU36" s="80" t="b">
        <f t="shared" si="72"/>
        <v>0</v>
      </c>
      <c r="FV36" s="80" t="str">
        <f t="shared" si="73"/>
        <v/>
      </c>
      <c r="FW36" s="80">
        <f t="shared" si="74"/>
        <v>0</v>
      </c>
      <c r="FX36" s="115" t="b">
        <f t="shared" si="75"/>
        <v>0</v>
      </c>
      <c r="FY36" s="116" t="str">
        <f t="shared" si="76"/>
        <v/>
      </c>
      <c r="FZ36" s="115">
        <f t="shared" si="77"/>
        <v>0</v>
      </c>
      <c r="GA36" s="115" t="b">
        <f t="shared" si="78"/>
        <v>0</v>
      </c>
      <c r="GB36" s="115">
        <f t="shared" si="79"/>
        <v>0</v>
      </c>
      <c r="GD36" s="627">
        <f t="shared" si="80"/>
        <v>0</v>
      </c>
      <c r="GE36" s="627"/>
      <c r="GF36" s="627">
        <f t="shared" si="81"/>
        <v>0</v>
      </c>
      <c r="GG36" s="627"/>
      <c r="GH36" s="627">
        <f t="shared" si="82"/>
        <v>0</v>
      </c>
      <c r="GI36" s="627"/>
      <c r="GJ36" s="627">
        <f t="shared" si="83"/>
        <v>0</v>
      </c>
      <c r="GK36" s="627"/>
      <c r="GL36" s="627">
        <f t="shared" si="84"/>
        <v>0</v>
      </c>
      <c r="GM36" s="627"/>
      <c r="GN36" s="627">
        <f t="shared" si="85"/>
        <v>0</v>
      </c>
      <c r="GO36" s="627"/>
      <c r="GP36" s="627">
        <f t="shared" si="86"/>
        <v>0</v>
      </c>
      <c r="GQ36" s="627"/>
      <c r="GR36" s="627">
        <f t="shared" si="87"/>
        <v>0</v>
      </c>
      <c r="GS36" s="627"/>
      <c r="GT36" s="627">
        <f t="shared" si="88"/>
        <v>0</v>
      </c>
      <c r="GU36" s="627"/>
      <c r="GV36" s="627">
        <f t="shared" si="89"/>
        <v>0</v>
      </c>
      <c r="GW36" s="627"/>
      <c r="GX36" s="627">
        <f t="shared" si="90"/>
        <v>0</v>
      </c>
      <c r="GY36" s="627"/>
      <c r="GZ36" s="627">
        <f t="shared" si="91"/>
        <v>0</v>
      </c>
      <c r="HA36" s="627"/>
      <c r="HB36" s="627">
        <f t="shared" si="92"/>
        <v>0</v>
      </c>
      <c r="HC36" s="627"/>
      <c r="HD36" s="627">
        <f t="shared" si="93"/>
        <v>0</v>
      </c>
      <c r="HE36" s="627"/>
      <c r="HF36" s="627">
        <f t="shared" si="94"/>
        <v>0</v>
      </c>
      <c r="HG36" s="627"/>
      <c r="HH36" s="627">
        <f t="shared" si="95"/>
        <v>0</v>
      </c>
      <c r="HI36" s="627"/>
      <c r="HJ36" s="627">
        <f t="shared" si="96"/>
        <v>0</v>
      </c>
      <c r="HK36" s="627"/>
      <c r="HL36" s="627">
        <f t="shared" si="97"/>
        <v>0</v>
      </c>
      <c r="HM36" s="627"/>
      <c r="HN36" s="627">
        <f t="shared" si="98"/>
        <v>0</v>
      </c>
      <c r="HO36" s="627"/>
      <c r="HP36" s="627">
        <f t="shared" si="99"/>
        <v>0</v>
      </c>
      <c r="HQ36" s="627"/>
      <c r="HR36" s="627">
        <f t="shared" si="100"/>
        <v>0</v>
      </c>
      <c r="HS36" s="627"/>
      <c r="HT36" s="627">
        <f t="shared" si="101"/>
        <v>0</v>
      </c>
      <c r="HU36" s="627"/>
      <c r="HV36" s="627">
        <f t="shared" si="102"/>
        <v>0</v>
      </c>
      <c r="HW36" s="627"/>
      <c r="HX36" s="627">
        <f t="shared" si="103"/>
        <v>0</v>
      </c>
      <c r="HY36" s="627"/>
      <c r="HZ36" s="627">
        <f t="shared" si="104"/>
        <v>0</v>
      </c>
      <c r="IA36" s="627"/>
      <c r="IC36" s="1055">
        <f t="shared" si="105"/>
        <v>0</v>
      </c>
      <c r="ID36" s="1055"/>
      <c r="IE36" s="1055">
        <f t="shared" si="106"/>
        <v>0</v>
      </c>
      <c r="IF36" s="1055"/>
      <c r="IG36" s="1055">
        <f t="shared" si="107"/>
        <v>0</v>
      </c>
      <c r="IH36" s="1055"/>
      <c r="II36" s="1055">
        <f t="shared" si="108"/>
        <v>0</v>
      </c>
      <c r="IJ36" s="1055"/>
      <c r="IK36" s="1055">
        <f t="shared" si="109"/>
        <v>0</v>
      </c>
      <c r="IL36" s="1055"/>
      <c r="IN36" s="627">
        <f>IF(CNGE_2026_M3_Secc1!$AH$706=CNGE_2026_M3_Secc1!$AJ$706,0,IF(CNGE_2026_M3_Secc1!Y722="",0,CNGE_2026_M3_Secc1!Y722))</f>
        <v>0</v>
      </c>
      <c r="IO36" s="627"/>
      <c r="IP36" s="627">
        <f t="shared" si="110"/>
        <v>0</v>
      </c>
      <c r="IQ36" s="627"/>
      <c r="IR36" s="639">
        <f t="shared" si="111"/>
        <v>0</v>
      </c>
      <c r="IS36" s="641"/>
      <c r="IX36" s="627">
        <f t="shared" si="112"/>
        <v>0</v>
      </c>
      <c r="IY36" s="627"/>
      <c r="IZ36" s="639">
        <f t="shared" si="113"/>
        <v>0</v>
      </c>
      <c r="JA36" s="641"/>
      <c r="JB36" s="639">
        <f t="shared" si="114"/>
        <v>0</v>
      </c>
      <c r="JC36" s="641"/>
      <c r="JD36" s="639">
        <f t="shared" si="115"/>
        <v>0</v>
      </c>
      <c r="JE36" s="641"/>
      <c r="JF36" s="639">
        <f t="shared" si="116"/>
        <v>0</v>
      </c>
      <c r="JG36" s="641"/>
    </row>
    <row r="37" spans="1:267" ht="15" customHeight="1">
      <c r="A37" s="108"/>
      <c r="B37" s="114"/>
      <c r="C37" s="82" t="s">
        <v>74</v>
      </c>
      <c r="D37" s="792" t="str">
        <f>IF($DD$13=1,"",IF(CNGE_2026_M3_Secc1!$AH$627=CNGE_2026_M3_Secc1!$AJ$627,"",IF(CNGE_2026_M3_Secc1!D653="","",CNGE_2026_M3_Secc1!D653)))</f>
        <v/>
      </c>
      <c r="E37" s="793"/>
      <c r="F37" s="793"/>
      <c r="G37" s="794"/>
      <c r="H37" s="702"/>
      <c r="I37" s="702"/>
      <c r="J37" s="702"/>
      <c r="K37" s="702"/>
      <c r="L37" s="702"/>
      <c r="M37" s="702"/>
      <c r="N37" s="702"/>
      <c r="O37" s="702"/>
      <c r="P37" s="1209"/>
      <c r="Q37" s="1209"/>
      <c r="R37" s="1209"/>
      <c r="S37" s="1209"/>
      <c r="T37" s="1209"/>
      <c r="U37" s="1209"/>
      <c r="V37" s="1209"/>
      <c r="W37" s="1209"/>
      <c r="X37" s="1210"/>
      <c r="Y37" s="1210"/>
      <c r="Z37" s="702"/>
      <c r="AA37" s="702"/>
      <c r="AB37" s="702"/>
      <c r="AC37" s="702"/>
      <c r="AD37" s="702"/>
      <c r="AE37" s="702"/>
      <c r="AF37" s="702"/>
      <c r="AG37" s="702"/>
      <c r="AH37" s="1209"/>
      <c r="AI37" s="1209"/>
      <c r="AJ37" s="1209"/>
      <c r="AK37" s="1209"/>
      <c r="AL37" s="1209"/>
      <c r="AM37" s="1209"/>
      <c r="AN37" s="1209"/>
      <c r="AO37" s="1209"/>
      <c r="AP37" s="1210"/>
      <c r="AQ37" s="1210"/>
      <c r="AR37" s="702"/>
      <c r="AS37" s="702"/>
      <c r="AT37" s="702"/>
      <c r="AU37" s="702"/>
      <c r="AV37" s="702"/>
      <c r="AW37" s="702"/>
      <c r="AX37" s="702"/>
      <c r="AY37" s="702"/>
      <c r="AZ37" s="1209"/>
      <c r="BA37" s="1209"/>
      <c r="BB37" s="1209"/>
      <c r="BC37" s="1209"/>
      <c r="BD37" s="1209"/>
      <c r="BE37" s="1209"/>
      <c r="BF37" s="1209"/>
      <c r="BG37" s="1209"/>
      <c r="BH37" s="1210"/>
      <c r="BI37" s="1210"/>
      <c r="BJ37" s="702"/>
      <c r="BK37" s="702"/>
      <c r="BL37" s="702"/>
      <c r="BM37" s="702"/>
      <c r="BN37" s="702"/>
      <c r="BO37" s="702"/>
      <c r="BP37" s="702"/>
      <c r="BQ37" s="702"/>
      <c r="BR37" s="1209"/>
      <c r="BS37" s="1209"/>
      <c r="BT37" s="1209"/>
      <c r="BU37" s="1209"/>
      <c r="BV37" s="1209"/>
      <c r="BW37" s="1209"/>
      <c r="BX37" s="1209"/>
      <c r="BY37" s="1209"/>
      <c r="BZ37" s="1210"/>
      <c r="CA37" s="1210"/>
      <c r="CB37" s="702"/>
      <c r="CC37" s="702"/>
      <c r="CD37" s="702"/>
      <c r="CE37" s="702"/>
      <c r="CF37" s="702"/>
      <c r="CG37" s="702"/>
      <c r="CH37" s="702"/>
      <c r="CI37" s="702"/>
      <c r="CJ37" s="1209"/>
      <c r="CK37" s="1209"/>
      <c r="CL37" s="1209"/>
      <c r="CM37" s="1209"/>
      <c r="CN37" s="1209"/>
      <c r="CO37" s="1209"/>
      <c r="CP37" s="1209"/>
      <c r="CQ37" s="1209"/>
      <c r="CR37" s="1210"/>
      <c r="CS37" s="1210"/>
      <c r="CW37" s="1084">
        <f>IF(CNGE_2026_M3_Secc1!$AH$706=CNGE_2026_M3_Secc1!$AJ$705,0,CNGE_2026_M3_Secc1!AH723)</f>
        <v>0</v>
      </c>
      <c r="CX37" s="1085"/>
      <c r="CZ37" s="80" t="b">
        <f t="shared" si="0"/>
        <v>0</v>
      </c>
      <c r="DA37" s="80" t="str">
        <f t="shared" si="1"/>
        <v/>
      </c>
      <c r="DB37" s="80">
        <f t="shared" si="2"/>
        <v>0</v>
      </c>
      <c r="DC37" s="115" t="b">
        <f t="shared" si="3"/>
        <v>0</v>
      </c>
      <c r="DD37" s="116" t="str">
        <f t="shared" si="4"/>
        <v/>
      </c>
      <c r="DE37" s="115">
        <f t="shared" si="5"/>
        <v>0</v>
      </c>
      <c r="DF37" s="115" t="b">
        <f t="shared" si="6"/>
        <v>0</v>
      </c>
      <c r="DG37" s="115">
        <f t="shared" si="7"/>
        <v>0</v>
      </c>
      <c r="DH37" s="80" t="b">
        <f t="shared" si="8"/>
        <v>0</v>
      </c>
      <c r="DI37" s="80" t="str">
        <f t="shared" si="9"/>
        <v/>
      </c>
      <c r="DJ37" s="80">
        <f t="shared" si="10"/>
        <v>0</v>
      </c>
      <c r="DK37" s="115" t="b">
        <f t="shared" si="11"/>
        <v>0</v>
      </c>
      <c r="DL37" s="116" t="str">
        <f t="shared" si="12"/>
        <v/>
      </c>
      <c r="DM37" s="115">
        <f t="shared" si="13"/>
        <v>0</v>
      </c>
      <c r="DN37" s="115" t="b">
        <f t="shared" si="14"/>
        <v>0</v>
      </c>
      <c r="DO37" s="115">
        <f t="shared" si="15"/>
        <v>0</v>
      </c>
      <c r="DP37" s="80" t="b">
        <f t="shared" si="16"/>
        <v>0</v>
      </c>
      <c r="DQ37" s="80" t="str">
        <f t="shared" si="17"/>
        <v/>
      </c>
      <c r="DR37" s="80">
        <f t="shared" si="18"/>
        <v>0</v>
      </c>
      <c r="DS37" s="115" t="b">
        <f t="shared" si="19"/>
        <v>0</v>
      </c>
      <c r="DT37" s="116" t="str">
        <f t="shared" si="20"/>
        <v/>
      </c>
      <c r="DU37" s="115">
        <f t="shared" si="21"/>
        <v>0</v>
      </c>
      <c r="DV37" s="115" t="b">
        <f t="shared" si="22"/>
        <v>0</v>
      </c>
      <c r="DW37" s="115">
        <f t="shared" si="23"/>
        <v>0</v>
      </c>
      <c r="DX37" s="80" t="b">
        <f t="shared" si="24"/>
        <v>0</v>
      </c>
      <c r="DY37" s="80" t="str">
        <f t="shared" si="25"/>
        <v/>
      </c>
      <c r="DZ37" s="80">
        <f t="shared" si="26"/>
        <v>0</v>
      </c>
      <c r="EA37" s="115" t="b">
        <f t="shared" si="27"/>
        <v>0</v>
      </c>
      <c r="EB37" s="116" t="str">
        <f t="shared" si="28"/>
        <v/>
      </c>
      <c r="EC37" s="115">
        <f t="shared" si="29"/>
        <v>0</v>
      </c>
      <c r="ED37" s="115" t="b">
        <f t="shared" si="30"/>
        <v>0</v>
      </c>
      <c r="EE37" s="115">
        <f t="shared" si="31"/>
        <v>0</v>
      </c>
      <c r="EF37" s="80" t="b">
        <f t="shared" si="32"/>
        <v>0</v>
      </c>
      <c r="EG37" s="80" t="str">
        <f t="shared" si="33"/>
        <v/>
      </c>
      <c r="EH37" s="80">
        <f t="shared" si="34"/>
        <v>0</v>
      </c>
      <c r="EI37" s="115" t="b">
        <f t="shared" si="35"/>
        <v>0</v>
      </c>
      <c r="EJ37" s="116" t="str">
        <f t="shared" si="36"/>
        <v/>
      </c>
      <c r="EK37" s="115">
        <f t="shared" si="37"/>
        <v>0</v>
      </c>
      <c r="EL37" s="115" t="b">
        <f t="shared" si="38"/>
        <v>0</v>
      </c>
      <c r="EM37" s="446">
        <f t="shared" si="39"/>
        <v>0</v>
      </c>
      <c r="EN37" s="448"/>
      <c r="EO37" s="439" t="b">
        <f t="shared" si="40"/>
        <v>0</v>
      </c>
      <c r="EP37" s="80" t="str">
        <f t="shared" si="41"/>
        <v/>
      </c>
      <c r="EQ37" s="80">
        <f t="shared" si="42"/>
        <v>0</v>
      </c>
      <c r="ER37" s="115" t="b">
        <f t="shared" si="43"/>
        <v>0</v>
      </c>
      <c r="ES37" s="116" t="str">
        <f t="shared" si="44"/>
        <v/>
      </c>
      <c r="ET37" s="115">
        <f t="shared" si="45"/>
        <v>0</v>
      </c>
      <c r="EU37" s="115" t="b">
        <f t="shared" si="46"/>
        <v>0</v>
      </c>
      <c r="EV37" s="115">
        <f t="shared" si="47"/>
        <v>0</v>
      </c>
      <c r="EW37" s="80" t="b">
        <f t="shared" si="48"/>
        <v>0</v>
      </c>
      <c r="EX37" s="80" t="str">
        <f t="shared" si="49"/>
        <v/>
      </c>
      <c r="EY37" s="80">
        <f t="shared" si="50"/>
        <v>0</v>
      </c>
      <c r="EZ37" s="115" t="b">
        <f t="shared" si="51"/>
        <v>0</v>
      </c>
      <c r="FA37" s="116" t="str">
        <f t="shared" si="52"/>
        <v/>
      </c>
      <c r="FB37" s="115">
        <f t="shared" si="53"/>
        <v>0</v>
      </c>
      <c r="FC37" s="115" t="b">
        <f t="shared" si="54"/>
        <v>0</v>
      </c>
      <c r="FD37" s="115">
        <f t="shared" si="55"/>
        <v>0</v>
      </c>
      <c r="FE37" s="80" t="b">
        <f t="shared" si="56"/>
        <v>0</v>
      </c>
      <c r="FF37" s="80" t="str">
        <f t="shared" si="57"/>
        <v/>
      </c>
      <c r="FG37" s="80">
        <f t="shared" si="58"/>
        <v>0</v>
      </c>
      <c r="FH37" s="115" t="b">
        <f t="shared" si="59"/>
        <v>0</v>
      </c>
      <c r="FI37" s="116" t="str">
        <f t="shared" si="60"/>
        <v/>
      </c>
      <c r="FJ37" s="115">
        <f t="shared" si="61"/>
        <v>0</v>
      </c>
      <c r="FK37" s="115" t="b">
        <f t="shared" si="62"/>
        <v>0</v>
      </c>
      <c r="FL37" s="115">
        <f t="shared" si="63"/>
        <v>0</v>
      </c>
      <c r="FM37" s="80" t="b">
        <f t="shared" si="64"/>
        <v>0</v>
      </c>
      <c r="FN37" s="80" t="str">
        <f t="shared" si="65"/>
        <v/>
      </c>
      <c r="FO37" s="80">
        <f t="shared" si="66"/>
        <v>0</v>
      </c>
      <c r="FP37" s="115" t="b">
        <f t="shared" si="67"/>
        <v>0</v>
      </c>
      <c r="FQ37" s="116" t="str">
        <f t="shared" si="68"/>
        <v/>
      </c>
      <c r="FR37" s="115">
        <f t="shared" si="69"/>
        <v>0</v>
      </c>
      <c r="FS37" s="115" t="b">
        <f t="shared" si="70"/>
        <v>0</v>
      </c>
      <c r="FT37" s="115">
        <f t="shared" si="71"/>
        <v>0</v>
      </c>
      <c r="FU37" s="80" t="b">
        <f t="shared" si="72"/>
        <v>0</v>
      </c>
      <c r="FV37" s="80" t="str">
        <f t="shared" si="73"/>
        <v/>
      </c>
      <c r="FW37" s="80">
        <f t="shared" si="74"/>
        <v>0</v>
      </c>
      <c r="FX37" s="115" t="b">
        <f t="shared" si="75"/>
        <v>0</v>
      </c>
      <c r="FY37" s="116" t="str">
        <f t="shared" si="76"/>
        <v/>
      </c>
      <c r="FZ37" s="115">
        <f t="shared" si="77"/>
        <v>0</v>
      </c>
      <c r="GA37" s="115" t="b">
        <f t="shared" si="78"/>
        <v>0</v>
      </c>
      <c r="GB37" s="115">
        <f t="shared" si="79"/>
        <v>0</v>
      </c>
      <c r="GD37" s="627">
        <f t="shared" si="80"/>
        <v>0</v>
      </c>
      <c r="GE37" s="627"/>
      <c r="GF37" s="627">
        <f t="shared" si="81"/>
        <v>0</v>
      </c>
      <c r="GG37" s="627"/>
      <c r="GH37" s="627">
        <f t="shared" si="82"/>
        <v>0</v>
      </c>
      <c r="GI37" s="627"/>
      <c r="GJ37" s="627">
        <f t="shared" si="83"/>
        <v>0</v>
      </c>
      <c r="GK37" s="627"/>
      <c r="GL37" s="627">
        <f t="shared" si="84"/>
        <v>0</v>
      </c>
      <c r="GM37" s="627"/>
      <c r="GN37" s="627">
        <f t="shared" si="85"/>
        <v>0</v>
      </c>
      <c r="GO37" s="627"/>
      <c r="GP37" s="627">
        <f t="shared" si="86"/>
        <v>0</v>
      </c>
      <c r="GQ37" s="627"/>
      <c r="GR37" s="627">
        <f t="shared" si="87"/>
        <v>0</v>
      </c>
      <c r="GS37" s="627"/>
      <c r="GT37" s="627">
        <f t="shared" si="88"/>
        <v>0</v>
      </c>
      <c r="GU37" s="627"/>
      <c r="GV37" s="627">
        <f t="shared" si="89"/>
        <v>0</v>
      </c>
      <c r="GW37" s="627"/>
      <c r="GX37" s="627">
        <f t="shared" si="90"/>
        <v>0</v>
      </c>
      <c r="GY37" s="627"/>
      <c r="GZ37" s="627">
        <f t="shared" si="91"/>
        <v>0</v>
      </c>
      <c r="HA37" s="627"/>
      <c r="HB37" s="627">
        <f t="shared" si="92"/>
        <v>0</v>
      </c>
      <c r="HC37" s="627"/>
      <c r="HD37" s="627">
        <f t="shared" si="93"/>
        <v>0</v>
      </c>
      <c r="HE37" s="627"/>
      <c r="HF37" s="627">
        <f t="shared" si="94"/>
        <v>0</v>
      </c>
      <c r="HG37" s="627"/>
      <c r="HH37" s="627">
        <f t="shared" si="95"/>
        <v>0</v>
      </c>
      <c r="HI37" s="627"/>
      <c r="HJ37" s="627">
        <f t="shared" si="96"/>
        <v>0</v>
      </c>
      <c r="HK37" s="627"/>
      <c r="HL37" s="627">
        <f t="shared" si="97"/>
        <v>0</v>
      </c>
      <c r="HM37" s="627"/>
      <c r="HN37" s="627">
        <f t="shared" si="98"/>
        <v>0</v>
      </c>
      <c r="HO37" s="627"/>
      <c r="HP37" s="627">
        <f t="shared" si="99"/>
        <v>0</v>
      </c>
      <c r="HQ37" s="627"/>
      <c r="HR37" s="627">
        <f t="shared" si="100"/>
        <v>0</v>
      </c>
      <c r="HS37" s="627"/>
      <c r="HT37" s="627">
        <f t="shared" si="101"/>
        <v>0</v>
      </c>
      <c r="HU37" s="627"/>
      <c r="HV37" s="627">
        <f t="shared" si="102"/>
        <v>0</v>
      </c>
      <c r="HW37" s="627"/>
      <c r="HX37" s="627">
        <f t="shared" si="103"/>
        <v>0</v>
      </c>
      <c r="HY37" s="627"/>
      <c r="HZ37" s="627">
        <f t="shared" si="104"/>
        <v>0</v>
      </c>
      <c r="IA37" s="627"/>
      <c r="IC37" s="1055">
        <f t="shared" si="105"/>
        <v>0</v>
      </c>
      <c r="ID37" s="1055"/>
      <c r="IE37" s="1055">
        <f t="shared" si="106"/>
        <v>0</v>
      </c>
      <c r="IF37" s="1055"/>
      <c r="IG37" s="1055">
        <f t="shared" si="107"/>
        <v>0</v>
      </c>
      <c r="IH37" s="1055"/>
      <c r="II37" s="1055">
        <f t="shared" si="108"/>
        <v>0</v>
      </c>
      <c r="IJ37" s="1055"/>
      <c r="IK37" s="1055">
        <f t="shared" si="109"/>
        <v>0</v>
      </c>
      <c r="IL37" s="1055"/>
      <c r="IN37" s="627">
        <f>IF(CNGE_2026_M3_Secc1!$AH$706=CNGE_2026_M3_Secc1!$AJ$706,0,IF(CNGE_2026_M3_Secc1!Y723="",0,CNGE_2026_M3_Secc1!Y723))</f>
        <v>0</v>
      </c>
      <c r="IO37" s="627"/>
      <c r="IP37" s="627">
        <f t="shared" si="110"/>
        <v>0</v>
      </c>
      <c r="IQ37" s="627"/>
      <c r="IR37" s="639">
        <f t="shared" si="111"/>
        <v>0</v>
      </c>
      <c r="IS37" s="641"/>
      <c r="IX37" s="627">
        <f t="shared" si="112"/>
        <v>0</v>
      </c>
      <c r="IY37" s="627"/>
      <c r="IZ37" s="639">
        <f t="shared" si="113"/>
        <v>0</v>
      </c>
      <c r="JA37" s="641"/>
      <c r="JB37" s="639">
        <f t="shared" si="114"/>
        <v>0</v>
      </c>
      <c r="JC37" s="641"/>
      <c r="JD37" s="639">
        <f t="shared" si="115"/>
        <v>0</v>
      </c>
      <c r="JE37" s="641"/>
      <c r="JF37" s="639">
        <f t="shared" si="116"/>
        <v>0</v>
      </c>
      <c r="JG37" s="641"/>
    </row>
    <row r="38" spans="1:267" ht="15" customHeight="1">
      <c r="A38" s="108"/>
      <c r="B38" s="114"/>
      <c r="C38" s="82" t="s">
        <v>75</v>
      </c>
      <c r="D38" s="792" t="str">
        <f>IF($DD$13=1,"",IF(CNGE_2026_M3_Secc1!$AH$627=CNGE_2026_M3_Secc1!$AJ$627,"",IF(CNGE_2026_M3_Secc1!D654="","",CNGE_2026_M3_Secc1!D654)))</f>
        <v/>
      </c>
      <c r="E38" s="793"/>
      <c r="F38" s="793"/>
      <c r="G38" s="794"/>
      <c r="H38" s="702"/>
      <c r="I38" s="702"/>
      <c r="J38" s="702"/>
      <c r="K38" s="702"/>
      <c r="L38" s="702"/>
      <c r="M38" s="702"/>
      <c r="N38" s="702"/>
      <c r="O38" s="702"/>
      <c r="P38" s="1209"/>
      <c r="Q38" s="1209"/>
      <c r="R38" s="1209"/>
      <c r="S38" s="1209"/>
      <c r="T38" s="1209"/>
      <c r="U38" s="1209"/>
      <c r="V38" s="1209"/>
      <c r="W38" s="1209"/>
      <c r="X38" s="1210"/>
      <c r="Y38" s="1210"/>
      <c r="Z38" s="702"/>
      <c r="AA38" s="702"/>
      <c r="AB38" s="702"/>
      <c r="AC38" s="702"/>
      <c r="AD38" s="702"/>
      <c r="AE38" s="702"/>
      <c r="AF38" s="702"/>
      <c r="AG38" s="702"/>
      <c r="AH38" s="1209"/>
      <c r="AI38" s="1209"/>
      <c r="AJ38" s="1209"/>
      <c r="AK38" s="1209"/>
      <c r="AL38" s="1209"/>
      <c r="AM38" s="1209"/>
      <c r="AN38" s="1209"/>
      <c r="AO38" s="1209"/>
      <c r="AP38" s="1210"/>
      <c r="AQ38" s="1210"/>
      <c r="AR38" s="702"/>
      <c r="AS38" s="702"/>
      <c r="AT38" s="702"/>
      <c r="AU38" s="702"/>
      <c r="AV38" s="702"/>
      <c r="AW38" s="702"/>
      <c r="AX38" s="702"/>
      <c r="AY38" s="702"/>
      <c r="AZ38" s="1209"/>
      <c r="BA38" s="1209"/>
      <c r="BB38" s="1209"/>
      <c r="BC38" s="1209"/>
      <c r="BD38" s="1209"/>
      <c r="BE38" s="1209"/>
      <c r="BF38" s="1209"/>
      <c r="BG38" s="1209"/>
      <c r="BH38" s="1210"/>
      <c r="BI38" s="1210"/>
      <c r="BJ38" s="702"/>
      <c r="BK38" s="702"/>
      <c r="BL38" s="702"/>
      <c r="BM38" s="702"/>
      <c r="BN38" s="702"/>
      <c r="BO38" s="702"/>
      <c r="BP38" s="702"/>
      <c r="BQ38" s="702"/>
      <c r="BR38" s="1209"/>
      <c r="BS38" s="1209"/>
      <c r="BT38" s="1209"/>
      <c r="BU38" s="1209"/>
      <c r="BV38" s="1209"/>
      <c r="BW38" s="1209"/>
      <c r="BX38" s="1209"/>
      <c r="BY38" s="1209"/>
      <c r="BZ38" s="1210"/>
      <c r="CA38" s="1210"/>
      <c r="CB38" s="702"/>
      <c r="CC38" s="702"/>
      <c r="CD38" s="702"/>
      <c r="CE38" s="702"/>
      <c r="CF38" s="702"/>
      <c r="CG38" s="702"/>
      <c r="CH38" s="702"/>
      <c r="CI38" s="702"/>
      <c r="CJ38" s="1209"/>
      <c r="CK38" s="1209"/>
      <c r="CL38" s="1209"/>
      <c r="CM38" s="1209"/>
      <c r="CN38" s="1209"/>
      <c r="CO38" s="1209"/>
      <c r="CP38" s="1209"/>
      <c r="CQ38" s="1209"/>
      <c r="CR38" s="1210"/>
      <c r="CS38" s="1210"/>
      <c r="CW38" s="1084">
        <f>IF(CNGE_2026_M3_Secc1!$AH$706=CNGE_2026_M3_Secc1!$AJ$705,0,CNGE_2026_M3_Secc1!AH724)</f>
        <v>0</v>
      </c>
      <c r="CX38" s="1085"/>
      <c r="CZ38" s="80" t="b">
        <f t="shared" si="0"/>
        <v>0</v>
      </c>
      <c r="DA38" s="80" t="str">
        <f t="shared" si="1"/>
        <v/>
      </c>
      <c r="DB38" s="80">
        <f t="shared" si="2"/>
        <v>0</v>
      </c>
      <c r="DC38" s="115" t="b">
        <f t="shared" si="3"/>
        <v>0</v>
      </c>
      <c r="DD38" s="116" t="str">
        <f t="shared" si="4"/>
        <v/>
      </c>
      <c r="DE38" s="115">
        <f t="shared" si="5"/>
        <v>0</v>
      </c>
      <c r="DF38" s="115" t="b">
        <f t="shared" si="6"/>
        <v>0</v>
      </c>
      <c r="DG38" s="115">
        <f t="shared" si="7"/>
        <v>0</v>
      </c>
      <c r="DH38" s="80" t="b">
        <f t="shared" si="8"/>
        <v>0</v>
      </c>
      <c r="DI38" s="80" t="str">
        <f t="shared" si="9"/>
        <v/>
      </c>
      <c r="DJ38" s="80">
        <f t="shared" si="10"/>
        <v>0</v>
      </c>
      <c r="DK38" s="115" t="b">
        <f t="shared" si="11"/>
        <v>0</v>
      </c>
      <c r="DL38" s="116" t="str">
        <f t="shared" si="12"/>
        <v/>
      </c>
      <c r="DM38" s="115">
        <f t="shared" si="13"/>
        <v>0</v>
      </c>
      <c r="DN38" s="115" t="b">
        <f t="shared" si="14"/>
        <v>0</v>
      </c>
      <c r="DO38" s="115">
        <f t="shared" si="15"/>
        <v>0</v>
      </c>
      <c r="DP38" s="80" t="b">
        <f t="shared" si="16"/>
        <v>0</v>
      </c>
      <c r="DQ38" s="80" t="str">
        <f t="shared" si="17"/>
        <v/>
      </c>
      <c r="DR38" s="80">
        <f t="shared" si="18"/>
        <v>0</v>
      </c>
      <c r="DS38" s="115" t="b">
        <f t="shared" si="19"/>
        <v>0</v>
      </c>
      <c r="DT38" s="116" t="str">
        <f t="shared" si="20"/>
        <v/>
      </c>
      <c r="DU38" s="115">
        <f t="shared" si="21"/>
        <v>0</v>
      </c>
      <c r="DV38" s="115" t="b">
        <f t="shared" si="22"/>
        <v>0</v>
      </c>
      <c r="DW38" s="115">
        <f t="shared" si="23"/>
        <v>0</v>
      </c>
      <c r="DX38" s="80" t="b">
        <f t="shared" si="24"/>
        <v>0</v>
      </c>
      <c r="DY38" s="80" t="str">
        <f t="shared" si="25"/>
        <v/>
      </c>
      <c r="DZ38" s="80">
        <f t="shared" si="26"/>
        <v>0</v>
      </c>
      <c r="EA38" s="115" t="b">
        <f t="shared" si="27"/>
        <v>0</v>
      </c>
      <c r="EB38" s="116" t="str">
        <f t="shared" si="28"/>
        <v/>
      </c>
      <c r="EC38" s="115">
        <f t="shared" si="29"/>
        <v>0</v>
      </c>
      <c r="ED38" s="115" t="b">
        <f t="shared" si="30"/>
        <v>0</v>
      </c>
      <c r="EE38" s="115">
        <f t="shared" si="31"/>
        <v>0</v>
      </c>
      <c r="EF38" s="80" t="b">
        <f t="shared" si="32"/>
        <v>0</v>
      </c>
      <c r="EG38" s="80" t="str">
        <f t="shared" si="33"/>
        <v/>
      </c>
      <c r="EH38" s="80">
        <f t="shared" si="34"/>
        <v>0</v>
      </c>
      <c r="EI38" s="115" t="b">
        <f t="shared" si="35"/>
        <v>0</v>
      </c>
      <c r="EJ38" s="116" t="str">
        <f t="shared" si="36"/>
        <v/>
      </c>
      <c r="EK38" s="115">
        <f t="shared" si="37"/>
        <v>0</v>
      </c>
      <c r="EL38" s="115" t="b">
        <f t="shared" si="38"/>
        <v>0</v>
      </c>
      <c r="EM38" s="446">
        <f t="shared" si="39"/>
        <v>0</v>
      </c>
      <c r="EN38" s="448"/>
      <c r="EO38" s="439" t="b">
        <f t="shared" si="40"/>
        <v>0</v>
      </c>
      <c r="EP38" s="80" t="str">
        <f t="shared" si="41"/>
        <v/>
      </c>
      <c r="EQ38" s="80">
        <f t="shared" si="42"/>
        <v>0</v>
      </c>
      <c r="ER38" s="115" t="b">
        <f t="shared" si="43"/>
        <v>0</v>
      </c>
      <c r="ES38" s="116" t="str">
        <f t="shared" si="44"/>
        <v/>
      </c>
      <c r="ET38" s="115">
        <f t="shared" si="45"/>
        <v>0</v>
      </c>
      <c r="EU38" s="115" t="b">
        <f t="shared" si="46"/>
        <v>0</v>
      </c>
      <c r="EV38" s="115">
        <f t="shared" si="47"/>
        <v>0</v>
      </c>
      <c r="EW38" s="80" t="b">
        <f t="shared" si="48"/>
        <v>0</v>
      </c>
      <c r="EX38" s="80" t="str">
        <f t="shared" si="49"/>
        <v/>
      </c>
      <c r="EY38" s="80">
        <f t="shared" si="50"/>
        <v>0</v>
      </c>
      <c r="EZ38" s="115" t="b">
        <f t="shared" si="51"/>
        <v>0</v>
      </c>
      <c r="FA38" s="116" t="str">
        <f t="shared" si="52"/>
        <v/>
      </c>
      <c r="FB38" s="115">
        <f t="shared" si="53"/>
        <v>0</v>
      </c>
      <c r="FC38" s="115" t="b">
        <f t="shared" si="54"/>
        <v>0</v>
      </c>
      <c r="FD38" s="115">
        <f t="shared" si="55"/>
        <v>0</v>
      </c>
      <c r="FE38" s="80" t="b">
        <f t="shared" si="56"/>
        <v>0</v>
      </c>
      <c r="FF38" s="80" t="str">
        <f t="shared" si="57"/>
        <v/>
      </c>
      <c r="FG38" s="80">
        <f t="shared" si="58"/>
        <v>0</v>
      </c>
      <c r="FH38" s="115" t="b">
        <f t="shared" si="59"/>
        <v>0</v>
      </c>
      <c r="FI38" s="116" t="str">
        <f t="shared" si="60"/>
        <v/>
      </c>
      <c r="FJ38" s="115">
        <f t="shared" si="61"/>
        <v>0</v>
      </c>
      <c r="FK38" s="115" t="b">
        <f t="shared" si="62"/>
        <v>0</v>
      </c>
      <c r="FL38" s="115">
        <f t="shared" si="63"/>
        <v>0</v>
      </c>
      <c r="FM38" s="80" t="b">
        <f t="shared" si="64"/>
        <v>0</v>
      </c>
      <c r="FN38" s="80" t="str">
        <f t="shared" si="65"/>
        <v/>
      </c>
      <c r="FO38" s="80">
        <f t="shared" si="66"/>
        <v>0</v>
      </c>
      <c r="FP38" s="115" t="b">
        <f t="shared" si="67"/>
        <v>0</v>
      </c>
      <c r="FQ38" s="116" t="str">
        <f t="shared" si="68"/>
        <v/>
      </c>
      <c r="FR38" s="115">
        <f t="shared" si="69"/>
        <v>0</v>
      </c>
      <c r="FS38" s="115" t="b">
        <f t="shared" si="70"/>
        <v>0</v>
      </c>
      <c r="FT38" s="115">
        <f t="shared" si="71"/>
        <v>0</v>
      </c>
      <c r="FU38" s="80" t="b">
        <f t="shared" si="72"/>
        <v>0</v>
      </c>
      <c r="FV38" s="80" t="str">
        <f t="shared" si="73"/>
        <v/>
      </c>
      <c r="FW38" s="80">
        <f t="shared" si="74"/>
        <v>0</v>
      </c>
      <c r="FX38" s="115" t="b">
        <f t="shared" si="75"/>
        <v>0</v>
      </c>
      <c r="FY38" s="116" t="str">
        <f t="shared" si="76"/>
        <v/>
      </c>
      <c r="FZ38" s="115">
        <f t="shared" si="77"/>
        <v>0</v>
      </c>
      <c r="GA38" s="115" t="b">
        <f t="shared" si="78"/>
        <v>0</v>
      </c>
      <c r="GB38" s="115">
        <f t="shared" si="79"/>
        <v>0</v>
      </c>
      <c r="GD38" s="627">
        <f t="shared" si="80"/>
        <v>0</v>
      </c>
      <c r="GE38" s="627"/>
      <c r="GF38" s="627">
        <f t="shared" si="81"/>
        <v>0</v>
      </c>
      <c r="GG38" s="627"/>
      <c r="GH38" s="627">
        <f t="shared" si="82"/>
        <v>0</v>
      </c>
      <c r="GI38" s="627"/>
      <c r="GJ38" s="627">
        <f t="shared" si="83"/>
        <v>0</v>
      </c>
      <c r="GK38" s="627"/>
      <c r="GL38" s="627">
        <f t="shared" si="84"/>
        <v>0</v>
      </c>
      <c r="GM38" s="627"/>
      <c r="GN38" s="627">
        <f t="shared" si="85"/>
        <v>0</v>
      </c>
      <c r="GO38" s="627"/>
      <c r="GP38" s="627">
        <f t="shared" si="86"/>
        <v>0</v>
      </c>
      <c r="GQ38" s="627"/>
      <c r="GR38" s="627">
        <f t="shared" si="87"/>
        <v>0</v>
      </c>
      <c r="GS38" s="627"/>
      <c r="GT38" s="627">
        <f t="shared" si="88"/>
        <v>0</v>
      </c>
      <c r="GU38" s="627"/>
      <c r="GV38" s="627">
        <f t="shared" si="89"/>
        <v>0</v>
      </c>
      <c r="GW38" s="627"/>
      <c r="GX38" s="627">
        <f t="shared" si="90"/>
        <v>0</v>
      </c>
      <c r="GY38" s="627"/>
      <c r="GZ38" s="627">
        <f t="shared" si="91"/>
        <v>0</v>
      </c>
      <c r="HA38" s="627"/>
      <c r="HB38" s="627">
        <f t="shared" si="92"/>
        <v>0</v>
      </c>
      <c r="HC38" s="627"/>
      <c r="HD38" s="627">
        <f t="shared" si="93"/>
        <v>0</v>
      </c>
      <c r="HE38" s="627"/>
      <c r="HF38" s="627">
        <f t="shared" si="94"/>
        <v>0</v>
      </c>
      <c r="HG38" s="627"/>
      <c r="HH38" s="627">
        <f t="shared" si="95"/>
        <v>0</v>
      </c>
      <c r="HI38" s="627"/>
      <c r="HJ38" s="627">
        <f t="shared" si="96"/>
        <v>0</v>
      </c>
      <c r="HK38" s="627"/>
      <c r="HL38" s="627">
        <f t="shared" si="97"/>
        <v>0</v>
      </c>
      <c r="HM38" s="627"/>
      <c r="HN38" s="627">
        <f t="shared" si="98"/>
        <v>0</v>
      </c>
      <c r="HO38" s="627"/>
      <c r="HP38" s="627">
        <f t="shared" si="99"/>
        <v>0</v>
      </c>
      <c r="HQ38" s="627"/>
      <c r="HR38" s="627">
        <f t="shared" si="100"/>
        <v>0</v>
      </c>
      <c r="HS38" s="627"/>
      <c r="HT38" s="627">
        <f t="shared" si="101"/>
        <v>0</v>
      </c>
      <c r="HU38" s="627"/>
      <c r="HV38" s="627">
        <f t="shared" si="102"/>
        <v>0</v>
      </c>
      <c r="HW38" s="627"/>
      <c r="HX38" s="627">
        <f t="shared" si="103"/>
        <v>0</v>
      </c>
      <c r="HY38" s="627"/>
      <c r="HZ38" s="627">
        <f t="shared" si="104"/>
        <v>0</v>
      </c>
      <c r="IA38" s="627"/>
      <c r="IC38" s="1055">
        <f t="shared" si="105"/>
        <v>0</v>
      </c>
      <c r="ID38" s="1055"/>
      <c r="IE38" s="1055">
        <f t="shared" si="106"/>
        <v>0</v>
      </c>
      <c r="IF38" s="1055"/>
      <c r="IG38" s="1055">
        <f t="shared" si="107"/>
        <v>0</v>
      </c>
      <c r="IH38" s="1055"/>
      <c r="II38" s="1055">
        <f t="shared" si="108"/>
        <v>0</v>
      </c>
      <c r="IJ38" s="1055"/>
      <c r="IK38" s="1055">
        <f t="shared" si="109"/>
        <v>0</v>
      </c>
      <c r="IL38" s="1055"/>
      <c r="IN38" s="627">
        <f>IF(CNGE_2026_M3_Secc1!$AH$706=CNGE_2026_M3_Secc1!$AJ$706,0,IF(CNGE_2026_M3_Secc1!Y724="",0,CNGE_2026_M3_Secc1!Y724))</f>
        <v>0</v>
      </c>
      <c r="IO38" s="627"/>
      <c r="IP38" s="627">
        <f t="shared" si="110"/>
        <v>0</v>
      </c>
      <c r="IQ38" s="627"/>
      <c r="IR38" s="639">
        <f t="shared" si="111"/>
        <v>0</v>
      </c>
      <c r="IS38" s="641"/>
      <c r="IX38" s="627">
        <f t="shared" si="112"/>
        <v>0</v>
      </c>
      <c r="IY38" s="627"/>
      <c r="IZ38" s="639">
        <f t="shared" si="113"/>
        <v>0</v>
      </c>
      <c r="JA38" s="641"/>
      <c r="JB38" s="639">
        <f t="shared" si="114"/>
        <v>0</v>
      </c>
      <c r="JC38" s="641"/>
      <c r="JD38" s="639">
        <f t="shared" si="115"/>
        <v>0</v>
      </c>
      <c r="JE38" s="641"/>
      <c r="JF38" s="639">
        <f t="shared" si="116"/>
        <v>0</v>
      </c>
      <c r="JG38" s="641"/>
    </row>
    <row r="39" spans="1:267" ht="15" customHeight="1">
      <c r="A39" s="108"/>
      <c r="B39" s="114"/>
      <c r="C39" s="82" t="s">
        <v>76</v>
      </c>
      <c r="D39" s="792" t="str">
        <f>IF($DD$13=1,"",IF(CNGE_2026_M3_Secc1!$AH$627=CNGE_2026_M3_Secc1!$AJ$627,"",IF(CNGE_2026_M3_Secc1!D655="","",CNGE_2026_M3_Secc1!D655)))</f>
        <v/>
      </c>
      <c r="E39" s="793"/>
      <c r="F39" s="793"/>
      <c r="G39" s="794"/>
      <c r="H39" s="702"/>
      <c r="I39" s="702"/>
      <c r="J39" s="702"/>
      <c r="K39" s="702"/>
      <c r="L39" s="702"/>
      <c r="M39" s="702"/>
      <c r="N39" s="702"/>
      <c r="O39" s="702"/>
      <c r="P39" s="1209"/>
      <c r="Q39" s="1209"/>
      <c r="R39" s="1209"/>
      <c r="S39" s="1209"/>
      <c r="T39" s="1209"/>
      <c r="U39" s="1209"/>
      <c r="V39" s="1209"/>
      <c r="W39" s="1209"/>
      <c r="X39" s="1210"/>
      <c r="Y39" s="1210"/>
      <c r="Z39" s="702"/>
      <c r="AA39" s="702"/>
      <c r="AB39" s="702"/>
      <c r="AC39" s="702"/>
      <c r="AD39" s="702"/>
      <c r="AE39" s="702"/>
      <c r="AF39" s="702"/>
      <c r="AG39" s="702"/>
      <c r="AH39" s="1209"/>
      <c r="AI39" s="1209"/>
      <c r="AJ39" s="1209"/>
      <c r="AK39" s="1209"/>
      <c r="AL39" s="1209"/>
      <c r="AM39" s="1209"/>
      <c r="AN39" s="1209"/>
      <c r="AO39" s="1209"/>
      <c r="AP39" s="1210"/>
      <c r="AQ39" s="1210"/>
      <c r="AR39" s="702"/>
      <c r="AS39" s="702"/>
      <c r="AT39" s="702"/>
      <c r="AU39" s="702"/>
      <c r="AV39" s="702"/>
      <c r="AW39" s="702"/>
      <c r="AX39" s="702"/>
      <c r="AY39" s="702"/>
      <c r="AZ39" s="1209"/>
      <c r="BA39" s="1209"/>
      <c r="BB39" s="1209"/>
      <c r="BC39" s="1209"/>
      <c r="BD39" s="1209"/>
      <c r="BE39" s="1209"/>
      <c r="BF39" s="1209"/>
      <c r="BG39" s="1209"/>
      <c r="BH39" s="1210"/>
      <c r="BI39" s="1210"/>
      <c r="BJ39" s="702"/>
      <c r="BK39" s="702"/>
      <c r="BL39" s="702"/>
      <c r="BM39" s="702"/>
      <c r="BN39" s="702"/>
      <c r="BO39" s="702"/>
      <c r="BP39" s="702"/>
      <c r="BQ39" s="702"/>
      <c r="BR39" s="1209"/>
      <c r="BS39" s="1209"/>
      <c r="BT39" s="1209"/>
      <c r="BU39" s="1209"/>
      <c r="BV39" s="1209"/>
      <c r="BW39" s="1209"/>
      <c r="BX39" s="1209"/>
      <c r="BY39" s="1209"/>
      <c r="BZ39" s="1210"/>
      <c r="CA39" s="1210"/>
      <c r="CB39" s="702"/>
      <c r="CC39" s="702"/>
      <c r="CD39" s="702"/>
      <c r="CE39" s="702"/>
      <c r="CF39" s="702"/>
      <c r="CG39" s="702"/>
      <c r="CH39" s="702"/>
      <c r="CI39" s="702"/>
      <c r="CJ39" s="1209"/>
      <c r="CK39" s="1209"/>
      <c r="CL39" s="1209"/>
      <c r="CM39" s="1209"/>
      <c r="CN39" s="1209"/>
      <c r="CO39" s="1209"/>
      <c r="CP39" s="1209"/>
      <c r="CQ39" s="1209"/>
      <c r="CR39" s="1210"/>
      <c r="CS39" s="1210"/>
      <c r="CW39" s="1084">
        <f>IF(CNGE_2026_M3_Secc1!$AH$706=CNGE_2026_M3_Secc1!$AJ$705,0,CNGE_2026_M3_Secc1!AH725)</f>
        <v>0</v>
      </c>
      <c r="CX39" s="1085"/>
      <c r="CZ39" s="80" t="b">
        <f t="shared" si="0"/>
        <v>0</v>
      </c>
      <c r="DA39" s="80" t="str">
        <f t="shared" si="1"/>
        <v/>
      </c>
      <c r="DB39" s="80">
        <f t="shared" si="2"/>
        <v>0</v>
      </c>
      <c r="DC39" s="115" t="b">
        <f t="shared" si="3"/>
        <v>0</v>
      </c>
      <c r="DD39" s="116" t="str">
        <f t="shared" si="4"/>
        <v/>
      </c>
      <c r="DE39" s="115">
        <f t="shared" si="5"/>
        <v>0</v>
      </c>
      <c r="DF39" s="115" t="b">
        <f t="shared" si="6"/>
        <v>0</v>
      </c>
      <c r="DG39" s="115">
        <f t="shared" si="7"/>
        <v>0</v>
      </c>
      <c r="DH39" s="80" t="b">
        <f t="shared" si="8"/>
        <v>0</v>
      </c>
      <c r="DI39" s="80" t="str">
        <f t="shared" si="9"/>
        <v/>
      </c>
      <c r="DJ39" s="80">
        <f t="shared" si="10"/>
        <v>0</v>
      </c>
      <c r="DK39" s="115" t="b">
        <f t="shared" si="11"/>
        <v>0</v>
      </c>
      <c r="DL39" s="116" t="str">
        <f t="shared" si="12"/>
        <v/>
      </c>
      <c r="DM39" s="115">
        <f t="shared" si="13"/>
        <v>0</v>
      </c>
      <c r="DN39" s="115" t="b">
        <f t="shared" si="14"/>
        <v>0</v>
      </c>
      <c r="DO39" s="115">
        <f t="shared" si="15"/>
        <v>0</v>
      </c>
      <c r="DP39" s="80" t="b">
        <f t="shared" si="16"/>
        <v>0</v>
      </c>
      <c r="DQ39" s="80" t="str">
        <f t="shared" si="17"/>
        <v/>
      </c>
      <c r="DR39" s="80">
        <f t="shared" si="18"/>
        <v>0</v>
      </c>
      <c r="DS39" s="115" t="b">
        <f t="shared" si="19"/>
        <v>0</v>
      </c>
      <c r="DT39" s="116" t="str">
        <f t="shared" si="20"/>
        <v/>
      </c>
      <c r="DU39" s="115">
        <f t="shared" si="21"/>
        <v>0</v>
      </c>
      <c r="DV39" s="115" t="b">
        <f t="shared" si="22"/>
        <v>0</v>
      </c>
      <c r="DW39" s="115">
        <f t="shared" si="23"/>
        <v>0</v>
      </c>
      <c r="DX39" s="80" t="b">
        <f t="shared" si="24"/>
        <v>0</v>
      </c>
      <c r="DY39" s="80" t="str">
        <f t="shared" si="25"/>
        <v/>
      </c>
      <c r="DZ39" s="80">
        <f t="shared" si="26"/>
        <v>0</v>
      </c>
      <c r="EA39" s="115" t="b">
        <f t="shared" si="27"/>
        <v>0</v>
      </c>
      <c r="EB39" s="116" t="str">
        <f t="shared" si="28"/>
        <v/>
      </c>
      <c r="EC39" s="115">
        <f t="shared" si="29"/>
        <v>0</v>
      </c>
      <c r="ED39" s="115" t="b">
        <f t="shared" si="30"/>
        <v>0</v>
      </c>
      <c r="EE39" s="115">
        <f t="shared" si="31"/>
        <v>0</v>
      </c>
      <c r="EF39" s="80" t="b">
        <f t="shared" si="32"/>
        <v>0</v>
      </c>
      <c r="EG39" s="80" t="str">
        <f t="shared" si="33"/>
        <v/>
      </c>
      <c r="EH39" s="80">
        <f t="shared" si="34"/>
        <v>0</v>
      </c>
      <c r="EI39" s="115" t="b">
        <f t="shared" si="35"/>
        <v>0</v>
      </c>
      <c r="EJ39" s="116" t="str">
        <f t="shared" si="36"/>
        <v/>
      </c>
      <c r="EK39" s="115">
        <f t="shared" si="37"/>
        <v>0</v>
      </c>
      <c r="EL39" s="115" t="b">
        <f t="shared" si="38"/>
        <v>0</v>
      </c>
      <c r="EM39" s="446">
        <f t="shared" si="39"/>
        <v>0</v>
      </c>
      <c r="EN39" s="448"/>
      <c r="EO39" s="439" t="b">
        <f t="shared" si="40"/>
        <v>0</v>
      </c>
      <c r="EP39" s="80" t="str">
        <f t="shared" si="41"/>
        <v/>
      </c>
      <c r="EQ39" s="80">
        <f t="shared" si="42"/>
        <v>0</v>
      </c>
      <c r="ER39" s="115" t="b">
        <f t="shared" si="43"/>
        <v>0</v>
      </c>
      <c r="ES39" s="116" t="str">
        <f t="shared" si="44"/>
        <v/>
      </c>
      <c r="ET39" s="115">
        <f t="shared" si="45"/>
        <v>0</v>
      </c>
      <c r="EU39" s="115" t="b">
        <f t="shared" si="46"/>
        <v>0</v>
      </c>
      <c r="EV39" s="115">
        <f t="shared" si="47"/>
        <v>0</v>
      </c>
      <c r="EW39" s="80" t="b">
        <f t="shared" si="48"/>
        <v>0</v>
      </c>
      <c r="EX39" s="80" t="str">
        <f t="shared" si="49"/>
        <v/>
      </c>
      <c r="EY39" s="80">
        <f t="shared" si="50"/>
        <v>0</v>
      </c>
      <c r="EZ39" s="115" t="b">
        <f t="shared" si="51"/>
        <v>0</v>
      </c>
      <c r="FA39" s="116" t="str">
        <f t="shared" si="52"/>
        <v/>
      </c>
      <c r="FB39" s="115">
        <f t="shared" si="53"/>
        <v>0</v>
      </c>
      <c r="FC39" s="115" t="b">
        <f t="shared" si="54"/>
        <v>0</v>
      </c>
      <c r="FD39" s="115">
        <f t="shared" si="55"/>
        <v>0</v>
      </c>
      <c r="FE39" s="80" t="b">
        <f t="shared" si="56"/>
        <v>0</v>
      </c>
      <c r="FF39" s="80" t="str">
        <f t="shared" si="57"/>
        <v/>
      </c>
      <c r="FG39" s="80">
        <f t="shared" si="58"/>
        <v>0</v>
      </c>
      <c r="FH39" s="115" t="b">
        <f t="shared" si="59"/>
        <v>0</v>
      </c>
      <c r="FI39" s="116" t="str">
        <f t="shared" si="60"/>
        <v/>
      </c>
      <c r="FJ39" s="115">
        <f t="shared" si="61"/>
        <v>0</v>
      </c>
      <c r="FK39" s="115" t="b">
        <f t="shared" si="62"/>
        <v>0</v>
      </c>
      <c r="FL39" s="115">
        <f t="shared" si="63"/>
        <v>0</v>
      </c>
      <c r="FM39" s="80" t="b">
        <f t="shared" si="64"/>
        <v>0</v>
      </c>
      <c r="FN39" s="80" t="str">
        <f t="shared" si="65"/>
        <v/>
      </c>
      <c r="FO39" s="80">
        <f t="shared" si="66"/>
        <v>0</v>
      </c>
      <c r="FP39" s="115" t="b">
        <f t="shared" si="67"/>
        <v>0</v>
      </c>
      <c r="FQ39" s="116" t="str">
        <f t="shared" si="68"/>
        <v/>
      </c>
      <c r="FR39" s="115">
        <f t="shared" si="69"/>
        <v>0</v>
      </c>
      <c r="FS39" s="115" t="b">
        <f t="shared" si="70"/>
        <v>0</v>
      </c>
      <c r="FT39" s="115">
        <f t="shared" si="71"/>
        <v>0</v>
      </c>
      <c r="FU39" s="80" t="b">
        <f t="shared" si="72"/>
        <v>0</v>
      </c>
      <c r="FV39" s="80" t="str">
        <f t="shared" si="73"/>
        <v/>
      </c>
      <c r="FW39" s="80">
        <f t="shared" si="74"/>
        <v>0</v>
      </c>
      <c r="FX39" s="115" t="b">
        <f t="shared" si="75"/>
        <v>0</v>
      </c>
      <c r="FY39" s="116" t="str">
        <f t="shared" si="76"/>
        <v/>
      </c>
      <c r="FZ39" s="115">
        <f t="shared" si="77"/>
        <v>0</v>
      </c>
      <c r="GA39" s="115" t="b">
        <f t="shared" si="78"/>
        <v>0</v>
      </c>
      <c r="GB39" s="115">
        <f t="shared" si="79"/>
        <v>0</v>
      </c>
      <c r="GD39" s="627">
        <f t="shared" si="80"/>
        <v>0</v>
      </c>
      <c r="GE39" s="627"/>
      <c r="GF39" s="627">
        <f t="shared" si="81"/>
        <v>0</v>
      </c>
      <c r="GG39" s="627"/>
      <c r="GH39" s="627">
        <f t="shared" si="82"/>
        <v>0</v>
      </c>
      <c r="GI39" s="627"/>
      <c r="GJ39" s="627">
        <f t="shared" si="83"/>
        <v>0</v>
      </c>
      <c r="GK39" s="627"/>
      <c r="GL39" s="627">
        <f t="shared" si="84"/>
        <v>0</v>
      </c>
      <c r="GM39" s="627"/>
      <c r="GN39" s="627">
        <f t="shared" si="85"/>
        <v>0</v>
      </c>
      <c r="GO39" s="627"/>
      <c r="GP39" s="627">
        <f t="shared" si="86"/>
        <v>0</v>
      </c>
      <c r="GQ39" s="627"/>
      <c r="GR39" s="627">
        <f t="shared" si="87"/>
        <v>0</v>
      </c>
      <c r="GS39" s="627"/>
      <c r="GT39" s="627">
        <f t="shared" si="88"/>
        <v>0</v>
      </c>
      <c r="GU39" s="627"/>
      <c r="GV39" s="627">
        <f t="shared" si="89"/>
        <v>0</v>
      </c>
      <c r="GW39" s="627"/>
      <c r="GX39" s="627">
        <f t="shared" si="90"/>
        <v>0</v>
      </c>
      <c r="GY39" s="627"/>
      <c r="GZ39" s="627">
        <f t="shared" si="91"/>
        <v>0</v>
      </c>
      <c r="HA39" s="627"/>
      <c r="HB39" s="627">
        <f t="shared" si="92"/>
        <v>0</v>
      </c>
      <c r="HC39" s="627"/>
      <c r="HD39" s="627">
        <f t="shared" si="93"/>
        <v>0</v>
      </c>
      <c r="HE39" s="627"/>
      <c r="HF39" s="627">
        <f t="shared" si="94"/>
        <v>0</v>
      </c>
      <c r="HG39" s="627"/>
      <c r="HH39" s="627">
        <f t="shared" si="95"/>
        <v>0</v>
      </c>
      <c r="HI39" s="627"/>
      <c r="HJ39" s="627">
        <f t="shared" si="96"/>
        <v>0</v>
      </c>
      <c r="HK39" s="627"/>
      <c r="HL39" s="627">
        <f t="shared" si="97"/>
        <v>0</v>
      </c>
      <c r="HM39" s="627"/>
      <c r="HN39" s="627">
        <f t="shared" si="98"/>
        <v>0</v>
      </c>
      <c r="HO39" s="627"/>
      <c r="HP39" s="627">
        <f t="shared" si="99"/>
        <v>0</v>
      </c>
      <c r="HQ39" s="627"/>
      <c r="HR39" s="627">
        <f t="shared" si="100"/>
        <v>0</v>
      </c>
      <c r="HS39" s="627"/>
      <c r="HT39" s="627">
        <f t="shared" si="101"/>
        <v>0</v>
      </c>
      <c r="HU39" s="627"/>
      <c r="HV39" s="627">
        <f t="shared" si="102"/>
        <v>0</v>
      </c>
      <c r="HW39" s="627"/>
      <c r="HX39" s="627">
        <f t="shared" si="103"/>
        <v>0</v>
      </c>
      <c r="HY39" s="627"/>
      <c r="HZ39" s="627">
        <f t="shared" si="104"/>
        <v>0</v>
      </c>
      <c r="IA39" s="627"/>
      <c r="IC39" s="1055">
        <f t="shared" si="105"/>
        <v>0</v>
      </c>
      <c r="ID39" s="1055"/>
      <c r="IE39" s="1055">
        <f t="shared" si="106"/>
        <v>0</v>
      </c>
      <c r="IF39" s="1055"/>
      <c r="IG39" s="1055">
        <f t="shared" si="107"/>
        <v>0</v>
      </c>
      <c r="IH39" s="1055"/>
      <c r="II39" s="1055">
        <f t="shared" si="108"/>
        <v>0</v>
      </c>
      <c r="IJ39" s="1055"/>
      <c r="IK39" s="1055">
        <f t="shared" si="109"/>
        <v>0</v>
      </c>
      <c r="IL39" s="1055"/>
      <c r="IN39" s="627">
        <f>IF(CNGE_2026_M3_Secc1!$AH$706=CNGE_2026_M3_Secc1!$AJ$706,0,IF(CNGE_2026_M3_Secc1!Y725="",0,CNGE_2026_M3_Secc1!Y725))</f>
        <v>0</v>
      </c>
      <c r="IO39" s="627"/>
      <c r="IP39" s="627">
        <f t="shared" si="110"/>
        <v>0</v>
      </c>
      <c r="IQ39" s="627"/>
      <c r="IR39" s="639">
        <f t="shared" si="111"/>
        <v>0</v>
      </c>
      <c r="IS39" s="641"/>
      <c r="IX39" s="627">
        <f t="shared" si="112"/>
        <v>0</v>
      </c>
      <c r="IY39" s="627"/>
      <c r="IZ39" s="639">
        <f t="shared" si="113"/>
        <v>0</v>
      </c>
      <c r="JA39" s="641"/>
      <c r="JB39" s="639">
        <f t="shared" si="114"/>
        <v>0</v>
      </c>
      <c r="JC39" s="641"/>
      <c r="JD39" s="639">
        <f t="shared" si="115"/>
        <v>0</v>
      </c>
      <c r="JE39" s="641"/>
      <c r="JF39" s="639">
        <f t="shared" si="116"/>
        <v>0</v>
      </c>
      <c r="JG39" s="641"/>
    </row>
    <row r="40" spans="1:267" ht="15" customHeight="1">
      <c r="A40" s="108"/>
      <c r="B40" s="114"/>
      <c r="C40" s="82" t="s">
        <v>77</v>
      </c>
      <c r="D40" s="792" t="str">
        <f>IF($DD$13=1,"",IF(CNGE_2026_M3_Secc1!$AH$627=CNGE_2026_M3_Secc1!$AJ$627,"",IF(CNGE_2026_M3_Secc1!D656="","",CNGE_2026_M3_Secc1!D656)))</f>
        <v/>
      </c>
      <c r="E40" s="793"/>
      <c r="F40" s="793"/>
      <c r="G40" s="794"/>
      <c r="H40" s="702"/>
      <c r="I40" s="702"/>
      <c r="J40" s="702"/>
      <c r="K40" s="702"/>
      <c r="L40" s="702"/>
      <c r="M40" s="702"/>
      <c r="N40" s="702"/>
      <c r="O40" s="702"/>
      <c r="P40" s="1209"/>
      <c r="Q40" s="1209"/>
      <c r="R40" s="1209"/>
      <c r="S40" s="1209"/>
      <c r="T40" s="1209"/>
      <c r="U40" s="1209"/>
      <c r="V40" s="1209"/>
      <c r="W40" s="1209"/>
      <c r="X40" s="1210"/>
      <c r="Y40" s="1210"/>
      <c r="Z40" s="702"/>
      <c r="AA40" s="702"/>
      <c r="AB40" s="702"/>
      <c r="AC40" s="702"/>
      <c r="AD40" s="702"/>
      <c r="AE40" s="702"/>
      <c r="AF40" s="702"/>
      <c r="AG40" s="702"/>
      <c r="AH40" s="1209"/>
      <c r="AI40" s="1209"/>
      <c r="AJ40" s="1209"/>
      <c r="AK40" s="1209"/>
      <c r="AL40" s="1209"/>
      <c r="AM40" s="1209"/>
      <c r="AN40" s="1209"/>
      <c r="AO40" s="1209"/>
      <c r="AP40" s="1210"/>
      <c r="AQ40" s="1210"/>
      <c r="AR40" s="702"/>
      <c r="AS40" s="702"/>
      <c r="AT40" s="702"/>
      <c r="AU40" s="702"/>
      <c r="AV40" s="702"/>
      <c r="AW40" s="702"/>
      <c r="AX40" s="702"/>
      <c r="AY40" s="702"/>
      <c r="AZ40" s="1209"/>
      <c r="BA40" s="1209"/>
      <c r="BB40" s="1209"/>
      <c r="BC40" s="1209"/>
      <c r="BD40" s="1209"/>
      <c r="BE40" s="1209"/>
      <c r="BF40" s="1209"/>
      <c r="BG40" s="1209"/>
      <c r="BH40" s="1210"/>
      <c r="BI40" s="1210"/>
      <c r="BJ40" s="702"/>
      <c r="BK40" s="702"/>
      <c r="BL40" s="702"/>
      <c r="BM40" s="702"/>
      <c r="BN40" s="702"/>
      <c r="BO40" s="702"/>
      <c r="BP40" s="702"/>
      <c r="BQ40" s="702"/>
      <c r="BR40" s="1209"/>
      <c r="BS40" s="1209"/>
      <c r="BT40" s="1209"/>
      <c r="BU40" s="1209"/>
      <c r="BV40" s="1209"/>
      <c r="BW40" s="1209"/>
      <c r="BX40" s="1209"/>
      <c r="BY40" s="1209"/>
      <c r="BZ40" s="1210"/>
      <c r="CA40" s="1210"/>
      <c r="CB40" s="702"/>
      <c r="CC40" s="702"/>
      <c r="CD40" s="702"/>
      <c r="CE40" s="702"/>
      <c r="CF40" s="702"/>
      <c r="CG40" s="702"/>
      <c r="CH40" s="702"/>
      <c r="CI40" s="702"/>
      <c r="CJ40" s="1209"/>
      <c r="CK40" s="1209"/>
      <c r="CL40" s="1209"/>
      <c r="CM40" s="1209"/>
      <c r="CN40" s="1209"/>
      <c r="CO40" s="1209"/>
      <c r="CP40" s="1209"/>
      <c r="CQ40" s="1209"/>
      <c r="CR40" s="1210"/>
      <c r="CS40" s="1210"/>
      <c r="CW40" s="1084">
        <f>IF(CNGE_2026_M3_Secc1!$AH$706=CNGE_2026_M3_Secc1!$AJ$705,0,CNGE_2026_M3_Secc1!AH726)</f>
        <v>0</v>
      </c>
      <c r="CX40" s="1085"/>
      <c r="CZ40" s="80" t="b">
        <f t="shared" si="0"/>
        <v>0</v>
      </c>
      <c r="DA40" s="80" t="str">
        <f t="shared" si="1"/>
        <v/>
      </c>
      <c r="DB40" s="80">
        <f t="shared" si="2"/>
        <v>0</v>
      </c>
      <c r="DC40" s="115" t="b">
        <f t="shared" si="3"/>
        <v>0</v>
      </c>
      <c r="DD40" s="116" t="str">
        <f t="shared" si="4"/>
        <v/>
      </c>
      <c r="DE40" s="115">
        <f t="shared" si="5"/>
        <v>0</v>
      </c>
      <c r="DF40" s="115" t="b">
        <f t="shared" si="6"/>
        <v>0</v>
      </c>
      <c r="DG40" s="115">
        <f t="shared" si="7"/>
        <v>0</v>
      </c>
      <c r="DH40" s="80" t="b">
        <f t="shared" si="8"/>
        <v>0</v>
      </c>
      <c r="DI40" s="80" t="str">
        <f t="shared" si="9"/>
        <v/>
      </c>
      <c r="DJ40" s="80">
        <f t="shared" si="10"/>
        <v>0</v>
      </c>
      <c r="DK40" s="115" t="b">
        <f t="shared" si="11"/>
        <v>0</v>
      </c>
      <c r="DL40" s="116" t="str">
        <f t="shared" si="12"/>
        <v/>
      </c>
      <c r="DM40" s="115">
        <f t="shared" si="13"/>
        <v>0</v>
      </c>
      <c r="DN40" s="115" t="b">
        <f t="shared" si="14"/>
        <v>0</v>
      </c>
      <c r="DO40" s="115">
        <f t="shared" si="15"/>
        <v>0</v>
      </c>
      <c r="DP40" s="80" t="b">
        <f t="shared" si="16"/>
        <v>0</v>
      </c>
      <c r="DQ40" s="80" t="str">
        <f t="shared" si="17"/>
        <v/>
      </c>
      <c r="DR40" s="80">
        <f t="shared" si="18"/>
        <v>0</v>
      </c>
      <c r="DS40" s="115" t="b">
        <f t="shared" si="19"/>
        <v>0</v>
      </c>
      <c r="DT40" s="116" t="str">
        <f t="shared" si="20"/>
        <v/>
      </c>
      <c r="DU40" s="115">
        <f t="shared" si="21"/>
        <v>0</v>
      </c>
      <c r="DV40" s="115" t="b">
        <f t="shared" si="22"/>
        <v>0</v>
      </c>
      <c r="DW40" s="115">
        <f t="shared" si="23"/>
        <v>0</v>
      </c>
      <c r="DX40" s="80" t="b">
        <f t="shared" si="24"/>
        <v>0</v>
      </c>
      <c r="DY40" s="80" t="str">
        <f t="shared" si="25"/>
        <v/>
      </c>
      <c r="DZ40" s="80">
        <f t="shared" si="26"/>
        <v>0</v>
      </c>
      <c r="EA40" s="115" t="b">
        <f t="shared" si="27"/>
        <v>0</v>
      </c>
      <c r="EB40" s="116" t="str">
        <f t="shared" si="28"/>
        <v/>
      </c>
      <c r="EC40" s="115">
        <f t="shared" si="29"/>
        <v>0</v>
      </c>
      <c r="ED40" s="115" t="b">
        <f t="shared" si="30"/>
        <v>0</v>
      </c>
      <c r="EE40" s="115">
        <f t="shared" si="31"/>
        <v>0</v>
      </c>
      <c r="EF40" s="80" t="b">
        <f t="shared" si="32"/>
        <v>0</v>
      </c>
      <c r="EG40" s="80" t="str">
        <f t="shared" si="33"/>
        <v/>
      </c>
      <c r="EH40" s="80">
        <f t="shared" si="34"/>
        <v>0</v>
      </c>
      <c r="EI40" s="115" t="b">
        <f t="shared" si="35"/>
        <v>0</v>
      </c>
      <c r="EJ40" s="116" t="str">
        <f t="shared" si="36"/>
        <v/>
      </c>
      <c r="EK40" s="115">
        <f t="shared" si="37"/>
        <v>0</v>
      </c>
      <c r="EL40" s="115" t="b">
        <f t="shared" si="38"/>
        <v>0</v>
      </c>
      <c r="EM40" s="446">
        <f t="shared" si="39"/>
        <v>0</v>
      </c>
      <c r="EN40" s="448"/>
      <c r="EO40" s="439" t="b">
        <f t="shared" si="40"/>
        <v>0</v>
      </c>
      <c r="EP40" s="80" t="str">
        <f t="shared" si="41"/>
        <v/>
      </c>
      <c r="EQ40" s="80">
        <f t="shared" si="42"/>
        <v>0</v>
      </c>
      <c r="ER40" s="115" t="b">
        <f t="shared" si="43"/>
        <v>0</v>
      </c>
      <c r="ES40" s="116" t="str">
        <f t="shared" si="44"/>
        <v/>
      </c>
      <c r="ET40" s="115">
        <f t="shared" si="45"/>
        <v>0</v>
      </c>
      <c r="EU40" s="115" t="b">
        <f t="shared" si="46"/>
        <v>0</v>
      </c>
      <c r="EV40" s="115">
        <f t="shared" si="47"/>
        <v>0</v>
      </c>
      <c r="EW40" s="80" t="b">
        <f t="shared" si="48"/>
        <v>0</v>
      </c>
      <c r="EX40" s="80" t="str">
        <f t="shared" si="49"/>
        <v/>
      </c>
      <c r="EY40" s="80">
        <f t="shared" si="50"/>
        <v>0</v>
      </c>
      <c r="EZ40" s="115" t="b">
        <f t="shared" si="51"/>
        <v>0</v>
      </c>
      <c r="FA40" s="116" t="str">
        <f t="shared" si="52"/>
        <v/>
      </c>
      <c r="FB40" s="115">
        <f t="shared" si="53"/>
        <v>0</v>
      </c>
      <c r="FC40" s="115" t="b">
        <f t="shared" si="54"/>
        <v>0</v>
      </c>
      <c r="FD40" s="115">
        <f t="shared" si="55"/>
        <v>0</v>
      </c>
      <c r="FE40" s="80" t="b">
        <f t="shared" si="56"/>
        <v>0</v>
      </c>
      <c r="FF40" s="80" t="str">
        <f t="shared" si="57"/>
        <v/>
      </c>
      <c r="FG40" s="80">
        <f t="shared" si="58"/>
        <v>0</v>
      </c>
      <c r="FH40" s="115" t="b">
        <f t="shared" si="59"/>
        <v>0</v>
      </c>
      <c r="FI40" s="116" t="str">
        <f t="shared" si="60"/>
        <v/>
      </c>
      <c r="FJ40" s="115">
        <f t="shared" si="61"/>
        <v>0</v>
      </c>
      <c r="FK40" s="115" t="b">
        <f t="shared" si="62"/>
        <v>0</v>
      </c>
      <c r="FL40" s="115">
        <f t="shared" si="63"/>
        <v>0</v>
      </c>
      <c r="FM40" s="80" t="b">
        <f t="shared" si="64"/>
        <v>0</v>
      </c>
      <c r="FN40" s="80" t="str">
        <f t="shared" si="65"/>
        <v/>
      </c>
      <c r="FO40" s="80">
        <f t="shared" si="66"/>
        <v>0</v>
      </c>
      <c r="FP40" s="115" t="b">
        <f t="shared" si="67"/>
        <v>0</v>
      </c>
      <c r="FQ40" s="116" t="str">
        <f t="shared" si="68"/>
        <v/>
      </c>
      <c r="FR40" s="115">
        <f t="shared" si="69"/>
        <v>0</v>
      </c>
      <c r="FS40" s="115" t="b">
        <f t="shared" si="70"/>
        <v>0</v>
      </c>
      <c r="FT40" s="115">
        <f t="shared" si="71"/>
        <v>0</v>
      </c>
      <c r="FU40" s="80" t="b">
        <f t="shared" si="72"/>
        <v>0</v>
      </c>
      <c r="FV40" s="80" t="str">
        <f t="shared" si="73"/>
        <v/>
      </c>
      <c r="FW40" s="80">
        <f t="shared" si="74"/>
        <v>0</v>
      </c>
      <c r="FX40" s="115" t="b">
        <f t="shared" si="75"/>
        <v>0</v>
      </c>
      <c r="FY40" s="116" t="str">
        <f t="shared" si="76"/>
        <v/>
      </c>
      <c r="FZ40" s="115">
        <f t="shared" si="77"/>
        <v>0</v>
      </c>
      <c r="GA40" s="115" t="b">
        <f t="shared" si="78"/>
        <v>0</v>
      </c>
      <c r="GB40" s="115">
        <f t="shared" si="79"/>
        <v>0</v>
      </c>
      <c r="GD40" s="627">
        <f t="shared" si="80"/>
        <v>0</v>
      </c>
      <c r="GE40" s="627"/>
      <c r="GF40" s="627">
        <f t="shared" si="81"/>
        <v>0</v>
      </c>
      <c r="GG40" s="627"/>
      <c r="GH40" s="627">
        <f t="shared" si="82"/>
        <v>0</v>
      </c>
      <c r="GI40" s="627"/>
      <c r="GJ40" s="627">
        <f t="shared" si="83"/>
        <v>0</v>
      </c>
      <c r="GK40" s="627"/>
      <c r="GL40" s="627">
        <f t="shared" si="84"/>
        <v>0</v>
      </c>
      <c r="GM40" s="627"/>
      <c r="GN40" s="627">
        <f t="shared" si="85"/>
        <v>0</v>
      </c>
      <c r="GO40" s="627"/>
      <c r="GP40" s="627">
        <f t="shared" si="86"/>
        <v>0</v>
      </c>
      <c r="GQ40" s="627"/>
      <c r="GR40" s="627">
        <f t="shared" si="87"/>
        <v>0</v>
      </c>
      <c r="GS40" s="627"/>
      <c r="GT40" s="627">
        <f t="shared" si="88"/>
        <v>0</v>
      </c>
      <c r="GU40" s="627"/>
      <c r="GV40" s="627">
        <f t="shared" si="89"/>
        <v>0</v>
      </c>
      <c r="GW40" s="627"/>
      <c r="GX40" s="627">
        <f t="shared" si="90"/>
        <v>0</v>
      </c>
      <c r="GY40" s="627"/>
      <c r="GZ40" s="627">
        <f t="shared" si="91"/>
        <v>0</v>
      </c>
      <c r="HA40" s="627"/>
      <c r="HB40" s="627">
        <f t="shared" si="92"/>
        <v>0</v>
      </c>
      <c r="HC40" s="627"/>
      <c r="HD40" s="627">
        <f t="shared" si="93"/>
        <v>0</v>
      </c>
      <c r="HE40" s="627"/>
      <c r="HF40" s="627">
        <f t="shared" si="94"/>
        <v>0</v>
      </c>
      <c r="HG40" s="627"/>
      <c r="HH40" s="627">
        <f t="shared" si="95"/>
        <v>0</v>
      </c>
      <c r="HI40" s="627"/>
      <c r="HJ40" s="627">
        <f t="shared" si="96"/>
        <v>0</v>
      </c>
      <c r="HK40" s="627"/>
      <c r="HL40" s="627">
        <f t="shared" si="97"/>
        <v>0</v>
      </c>
      <c r="HM40" s="627"/>
      <c r="HN40" s="627">
        <f t="shared" si="98"/>
        <v>0</v>
      </c>
      <c r="HO40" s="627"/>
      <c r="HP40" s="627">
        <f t="shared" si="99"/>
        <v>0</v>
      </c>
      <c r="HQ40" s="627"/>
      <c r="HR40" s="627">
        <f t="shared" si="100"/>
        <v>0</v>
      </c>
      <c r="HS40" s="627"/>
      <c r="HT40" s="627">
        <f t="shared" si="101"/>
        <v>0</v>
      </c>
      <c r="HU40" s="627"/>
      <c r="HV40" s="627">
        <f t="shared" si="102"/>
        <v>0</v>
      </c>
      <c r="HW40" s="627"/>
      <c r="HX40" s="627">
        <f t="shared" si="103"/>
        <v>0</v>
      </c>
      <c r="HY40" s="627"/>
      <c r="HZ40" s="627">
        <f t="shared" si="104"/>
        <v>0</v>
      </c>
      <c r="IA40" s="627"/>
      <c r="IC40" s="1055">
        <f t="shared" si="105"/>
        <v>0</v>
      </c>
      <c r="ID40" s="1055"/>
      <c r="IE40" s="1055">
        <f t="shared" si="106"/>
        <v>0</v>
      </c>
      <c r="IF40" s="1055"/>
      <c r="IG40" s="1055">
        <f t="shared" si="107"/>
        <v>0</v>
      </c>
      <c r="IH40" s="1055"/>
      <c r="II40" s="1055">
        <f t="shared" si="108"/>
        <v>0</v>
      </c>
      <c r="IJ40" s="1055"/>
      <c r="IK40" s="1055">
        <f t="shared" si="109"/>
        <v>0</v>
      </c>
      <c r="IL40" s="1055"/>
      <c r="IN40" s="627">
        <f>IF(CNGE_2026_M3_Secc1!$AH$706=CNGE_2026_M3_Secc1!$AJ$706,0,IF(CNGE_2026_M3_Secc1!Y726="",0,CNGE_2026_M3_Secc1!Y726))</f>
        <v>0</v>
      </c>
      <c r="IO40" s="627"/>
      <c r="IP40" s="627">
        <f t="shared" si="110"/>
        <v>0</v>
      </c>
      <c r="IQ40" s="627"/>
      <c r="IR40" s="639">
        <f t="shared" si="111"/>
        <v>0</v>
      </c>
      <c r="IS40" s="641"/>
      <c r="IX40" s="627">
        <f t="shared" si="112"/>
        <v>0</v>
      </c>
      <c r="IY40" s="627"/>
      <c r="IZ40" s="639">
        <f t="shared" si="113"/>
        <v>0</v>
      </c>
      <c r="JA40" s="641"/>
      <c r="JB40" s="639">
        <f t="shared" si="114"/>
        <v>0</v>
      </c>
      <c r="JC40" s="641"/>
      <c r="JD40" s="639">
        <f t="shared" si="115"/>
        <v>0</v>
      </c>
      <c r="JE40" s="641"/>
      <c r="JF40" s="639">
        <f t="shared" si="116"/>
        <v>0</v>
      </c>
      <c r="JG40" s="641"/>
    </row>
    <row r="41" spans="1:267" ht="15" customHeight="1">
      <c r="A41" s="108"/>
      <c r="B41" s="114"/>
      <c r="C41" s="82" t="s">
        <v>78</v>
      </c>
      <c r="D41" s="792" t="str">
        <f>IF($DD$13=1,"",IF(CNGE_2026_M3_Secc1!$AH$627=CNGE_2026_M3_Secc1!$AJ$627,"",IF(CNGE_2026_M3_Secc1!D657="","",CNGE_2026_M3_Secc1!D657)))</f>
        <v/>
      </c>
      <c r="E41" s="793"/>
      <c r="F41" s="793"/>
      <c r="G41" s="794"/>
      <c r="H41" s="702"/>
      <c r="I41" s="702"/>
      <c r="J41" s="702"/>
      <c r="K41" s="702"/>
      <c r="L41" s="702"/>
      <c r="M41" s="702"/>
      <c r="N41" s="702"/>
      <c r="O41" s="702"/>
      <c r="P41" s="1209"/>
      <c r="Q41" s="1209"/>
      <c r="R41" s="1209"/>
      <c r="S41" s="1209"/>
      <c r="T41" s="1209"/>
      <c r="U41" s="1209"/>
      <c r="V41" s="1209"/>
      <c r="W41" s="1209"/>
      <c r="X41" s="1210"/>
      <c r="Y41" s="1210"/>
      <c r="Z41" s="702"/>
      <c r="AA41" s="702"/>
      <c r="AB41" s="702"/>
      <c r="AC41" s="702"/>
      <c r="AD41" s="702"/>
      <c r="AE41" s="702"/>
      <c r="AF41" s="702"/>
      <c r="AG41" s="702"/>
      <c r="AH41" s="1209"/>
      <c r="AI41" s="1209"/>
      <c r="AJ41" s="1209"/>
      <c r="AK41" s="1209"/>
      <c r="AL41" s="1209"/>
      <c r="AM41" s="1209"/>
      <c r="AN41" s="1209"/>
      <c r="AO41" s="1209"/>
      <c r="AP41" s="1210"/>
      <c r="AQ41" s="1210"/>
      <c r="AR41" s="702"/>
      <c r="AS41" s="702"/>
      <c r="AT41" s="702"/>
      <c r="AU41" s="702"/>
      <c r="AV41" s="702"/>
      <c r="AW41" s="702"/>
      <c r="AX41" s="702"/>
      <c r="AY41" s="702"/>
      <c r="AZ41" s="1209"/>
      <c r="BA41" s="1209"/>
      <c r="BB41" s="1209"/>
      <c r="BC41" s="1209"/>
      <c r="BD41" s="1209"/>
      <c r="BE41" s="1209"/>
      <c r="BF41" s="1209"/>
      <c r="BG41" s="1209"/>
      <c r="BH41" s="1210"/>
      <c r="BI41" s="1210"/>
      <c r="BJ41" s="702"/>
      <c r="BK41" s="702"/>
      <c r="BL41" s="702"/>
      <c r="BM41" s="702"/>
      <c r="BN41" s="702"/>
      <c r="BO41" s="702"/>
      <c r="BP41" s="702"/>
      <c r="BQ41" s="702"/>
      <c r="BR41" s="1209"/>
      <c r="BS41" s="1209"/>
      <c r="BT41" s="1209"/>
      <c r="BU41" s="1209"/>
      <c r="BV41" s="1209"/>
      <c r="BW41" s="1209"/>
      <c r="BX41" s="1209"/>
      <c r="BY41" s="1209"/>
      <c r="BZ41" s="1210"/>
      <c r="CA41" s="1210"/>
      <c r="CB41" s="702"/>
      <c r="CC41" s="702"/>
      <c r="CD41" s="702"/>
      <c r="CE41" s="702"/>
      <c r="CF41" s="702"/>
      <c r="CG41" s="702"/>
      <c r="CH41" s="702"/>
      <c r="CI41" s="702"/>
      <c r="CJ41" s="1209"/>
      <c r="CK41" s="1209"/>
      <c r="CL41" s="1209"/>
      <c r="CM41" s="1209"/>
      <c r="CN41" s="1209"/>
      <c r="CO41" s="1209"/>
      <c r="CP41" s="1209"/>
      <c r="CQ41" s="1209"/>
      <c r="CR41" s="1210"/>
      <c r="CS41" s="1210"/>
      <c r="CW41" s="1084">
        <f>IF(CNGE_2026_M3_Secc1!$AH$706=CNGE_2026_M3_Secc1!$AJ$705,0,CNGE_2026_M3_Secc1!AH727)</f>
        <v>0</v>
      </c>
      <c r="CX41" s="1085"/>
      <c r="CZ41" s="80" t="b">
        <f t="shared" si="0"/>
        <v>0</v>
      </c>
      <c r="DA41" s="80" t="str">
        <f t="shared" si="1"/>
        <v/>
      </c>
      <c r="DB41" s="80">
        <f t="shared" si="2"/>
        <v>0</v>
      </c>
      <c r="DC41" s="115" t="b">
        <f t="shared" si="3"/>
        <v>0</v>
      </c>
      <c r="DD41" s="116" t="str">
        <f t="shared" si="4"/>
        <v/>
      </c>
      <c r="DE41" s="115">
        <f t="shared" si="5"/>
        <v>0</v>
      </c>
      <c r="DF41" s="115" t="b">
        <f t="shared" si="6"/>
        <v>0</v>
      </c>
      <c r="DG41" s="115">
        <f t="shared" si="7"/>
        <v>0</v>
      </c>
      <c r="DH41" s="80" t="b">
        <f t="shared" si="8"/>
        <v>0</v>
      </c>
      <c r="DI41" s="80" t="str">
        <f t="shared" si="9"/>
        <v/>
      </c>
      <c r="DJ41" s="80">
        <f t="shared" si="10"/>
        <v>0</v>
      </c>
      <c r="DK41" s="115" t="b">
        <f t="shared" si="11"/>
        <v>0</v>
      </c>
      <c r="DL41" s="116" t="str">
        <f t="shared" si="12"/>
        <v/>
      </c>
      <c r="DM41" s="115">
        <f t="shared" si="13"/>
        <v>0</v>
      </c>
      <c r="DN41" s="115" t="b">
        <f t="shared" si="14"/>
        <v>0</v>
      </c>
      <c r="DO41" s="115">
        <f t="shared" si="15"/>
        <v>0</v>
      </c>
      <c r="DP41" s="80" t="b">
        <f t="shared" si="16"/>
        <v>0</v>
      </c>
      <c r="DQ41" s="80" t="str">
        <f t="shared" si="17"/>
        <v/>
      </c>
      <c r="DR41" s="80">
        <f t="shared" si="18"/>
        <v>0</v>
      </c>
      <c r="DS41" s="115" t="b">
        <f t="shared" si="19"/>
        <v>0</v>
      </c>
      <c r="DT41" s="116" t="str">
        <f t="shared" si="20"/>
        <v/>
      </c>
      <c r="DU41" s="115">
        <f t="shared" si="21"/>
        <v>0</v>
      </c>
      <c r="DV41" s="115" t="b">
        <f t="shared" si="22"/>
        <v>0</v>
      </c>
      <c r="DW41" s="115">
        <f t="shared" si="23"/>
        <v>0</v>
      </c>
      <c r="DX41" s="80" t="b">
        <f t="shared" si="24"/>
        <v>0</v>
      </c>
      <c r="DY41" s="80" t="str">
        <f t="shared" si="25"/>
        <v/>
      </c>
      <c r="DZ41" s="80">
        <f t="shared" si="26"/>
        <v>0</v>
      </c>
      <c r="EA41" s="115" t="b">
        <f t="shared" si="27"/>
        <v>0</v>
      </c>
      <c r="EB41" s="116" t="str">
        <f t="shared" si="28"/>
        <v/>
      </c>
      <c r="EC41" s="115">
        <f t="shared" si="29"/>
        <v>0</v>
      </c>
      <c r="ED41" s="115" t="b">
        <f t="shared" si="30"/>
        <v>0</v>
      </c>
      <c r="EE41" s="115">
        <f t="shared" si="31"/>
        <v>0</v>
      </c>
      <c r="EF41" s="80" t="b">
        <f t="shared" si="32"/>
        <v>0</v>
      </c>
      <c r="EG41" s="80" t="str">
        <f t="shared" si="33"/>
        <v/>
      </c>
      <c r="EH41" s="80">
        <f t="shared" si="34"/>
        <v>0</v>
      </c>
      <c r="EI41" s="115" t="b">
        <f t="shared" si="35"/>
        <v>0</v>
      </c>
      <c r="EJ41" s="116" t="str">
        <f t="shared" si="36"/>
        <v/>
      </c>
      <c r="EK41" s="115">
        <f t="shared" si="37"/>
        <v>0</v>
      </c>
      <c r="EL41" s="115" t="b">
        <f t="shared" si="38"/>
        <v>0</v>
      </c>
      <c r="EM41" s="446">
        <f t="shared" si="39"/>
        <v>0</v>
      </c>
      <c r="EN41" s="448"/>
      <c r="EO41" s="439" t="b">
        <f t="shared" si="40"/>
        <v>0</v>
      </c>
      <c r="EP41" s="80" t="str">
        <f t="shared" si="41"/>
        <v/>
      </c>
      <c r="EQ41" s="80">
        <f t="shared" si="42"/>
        <v>0</v>
      </c>
      <c r="ER41" s="115" t="b">
        <f t="shared" si="43"/>
        <v>0</v>
      </c>
      <c r="ES41" s="116" t="str">
        <f t="shared" si="44"/>
        <v/>
      </c>
      <c r="ET41" s="115">
        <f t="shared" si="45"/>
        <v>0</v>
      </c>
      <c r="EU41" s="115" t="b">
        <f t="shared" si="46"/>
        <v>0</v>
      </c>
      <c r="EV41" s="115">
        <f t="shared" si="47"/>
        <v>0</v>
      </c>
      <c r="EW41" s="80" t="b">
        <f t="shared" si="48"/>
        <v>0</v>
      </c>
      <c r="EX41" s="80" t="str">
        <f t="shared" si="49"/>
        <v/>
      </c>
      <c r="EY41" s="80">
        <f t="shared" si="50"/>
        <v>0</v>
      </c>
      <c r="EZ41" s="115" t="b">
        <f t="shared" si="51"/>
        <v>0</v>
      </c>
      <c r="FA41" s="116" t="str">
        <f t="shared" si="52"/>
        <v/>
      </c>
      <c r="FB41" s="115">
        <f t="shared" si="53"/>
        <v>0</v>
      </c>
      <c r="FC41" s="115" t="b">
        <f t="shared" si="54"/>
        <v>0</v>
      </c>
      <c r="FD41" s="115">
        <f t="shared" si="55"/>
        <v>0</v>
      </c>
      <c r="FE41" s="80" t="b">
        <f t="shared" si="56"/>
        <v>0</v>
      </c>
      <c r="FF41" s="80" t="str">
        <f t="shared" si="57"/>
        <v/>
      </c>
      <c r="FG41" s="80">
        <f t="shared" si="58"/>
        <v>0</v>
      </c>
      <c r="FH41" s="115" t="b">
        <f t="shared" si="59"/>
        <v>0</v>
      </c>
      <c r="FI41" s="116" t="str">
        <f t="shared" si="60"/>
        <v/>
      </c>
      <c r="FJ41" s="115">
        <f t="shared" si="61"/>
        <v>0</v>
      </c>
      <c r="FK41" s="115" t="b">
        <f t="shared" si="62"/>
        <v>0</v>
      </c>
      <c r="FL41" s="115">
        <f t="shared" si="63"/>
        <v>0</v>
      </c>
      <c r="FM41" s="80" t="b">
        <f t="shared" si="64"/>
        <v>0</v>
      </c>
      <c r="FN41" s="80" t="str">
        <f t="shared" si="65"/>
        <v/>
      </c>
      <c r="FO41" s="80">
        <f t="shared" si="66"/>
        <v>0</v>
      </c>
      <c r="FP41" s="115" t="b">
        <f t="shared" si="67"/>
        <v>0</v>
      </c>
      <c r="FQ41" s="116" t="str">
        <f t="shared" si="68"/>
        <v/>
      </c>
      <c r="FR41" s="115">
        <f t="shared" si="69"/>
        <v>0</v>
      </c>
      <c r="FS41" s="115" t="b">
        <f t="shared" si="70"/>
        <v>0</v>
      </c>
      <c r="FT41" s="115">
        <f t="shared" si="71"/>
        <v>0</v>
      </c>
      <c r="FU41" s="80" t="b">
        <f t="shared" si="72"/>
        <v>0</v>
      </c>
      <c r="FV41" s="80" t="str">
        <f t="shared" si="73"/>
        <v/>
      </c>
      <c r="FW41" s="80">
        <f t="shared" si="74"/>
        <v>0</v>
      </c>
      <c r="FX41" s="115" t="b">
        <f t="shared" si="75"/>
        <v>0</v>
      </c>
      <c r="FY41" s="116" t="str">
        <f t="shared" si="76"/>
        <v/>
      </c>
      <c r="FZ41" s="115">
        <f t="shared" si="77"/>
        <v>0</v>
      </c>
      <c r="GA41" s="115" t="b">
        <f t="shared" si="78"/>
        <v>0</v>
      </c>
      <c r="GB41" s="115">
        <f t="shared" si="79"/>
        <v>0</v>
      </c>
      <c r="GD41" s="627">
        <f t="shared" si="80"/>
        <v>0</v>
      </c>
      <c r="GE41" s="627"/>
      <c r="GF41" s="627">
        <f t="shared" si="81"/>
        <v>0</v>
      </c>
      <c r="GG41" s="627"/>
      <c r="GH41" s="627">
        <f t="shared" si="82"/>
        <v>0</v>
      </c>
      <c r="GI41" s="627"/>
      <c r="GJ41" s="627">
        <f t="shared" si="83"/>
        <v>0</v>
      </c>
      <c r="GK41" s="627"/>
      <c r="GL41" s="627">
        <f t="shared" si="84"/>
        <v>0</v>
      </c>
      <c r="GM41" s="627"/>
      <c r="GN41" s="627">
        <f t="shared" si="85"/>
        <v>0</v>
      </c>
      <c r="GO41" s="627"/>
      <c r="GP41" s="627">
        <f t="shared" si="86"/>
        <v>0</v>
      </c>
      <c r="GQ41" s="627"/>
      <c r="GR41" s="627">
        <f t="shared" si="87"/>
        <v>0</v>
      </c>
      <c r="GS41" s="627"/>
      <c r="GT41" s="627">
        <f t="shared" si="88"/>
        <v>0</v>
      </c>
      <c r="GU41" s="627"/>
      <c r="GV41" s="627">
        <f t="shared" si="89"/>
        <v>0</v>
      </c>
      <c r="GW41" s="627"/>
      <c r="GX41" s="627">
        <f t="shared" si="90"/>
        <v>0</v>
      </c>
      <c r="GY41" s="627"/>
      <c r="GZ41" s="627">
        <f t="shared" si="91"/>
        <v>0</v>
      </c>
      <c r="HA41" s="627"/>
      <c r="HB41" s="627">
        <f t="shared" si="92"/>
        <v>0</v>
      </c>
      <c r="HC41" s="627"/>
      <c r="HD41" s="627">
        <f t="shared" si="93"/>
        <v>0</v>
      </c>
      <c r="HE41" s="627"/>
      <c r="HF41" s="627">
        <f t="shared" si="94"/>
        <v>0</v>
      </c>
      <c r="HG41" s="627"/>
      <c r="HH41" s="627">
        <f t="shared" si="95"/>
        <v>0</v>
      </c>
      <c r="HI41" s="627"/>
      <c r="HJ41" s="627">
        <f t="shared" si="96"/>
        <v>0</v>
      </c>
      <c r="HK41" s="627"/>
      <c r="HL41" s="627">
        <f t="shared" si="97"/>
        <v>0</v>
      </c>
      <c r="HM41" s="627"/>
      <c r="HN41" s="627">
        <f t="shared" si="98"/>
        <v>0</v>
      </c>
      <c r="HO41" s="627"/>
      <c r="HP41" s="627">
        <f t="shared" si="99"/>
        <v>0</v>
      </c>
      <c r="HQ41" s="627"/>
      <c r="HR41" s="627">
        <f t="shared" si="100"/>
        <v>0</v>
      </c>
      <c r="HS41" s="627"/>
      <c r="HT41" s="627">
        <f t="shared" si="101"/>
        <v>0</v>
      </c>
      <c r="HU41" s="627"/>
      <c r="HV41" s="627">
        <f t="shared" si="102"/>
        <v>0</v>
      </c>
      <c r="HW41" s="627"/>
      <c r="HX41" s="627">
        <f t="shared" si="103"/>
        <v>0</v>
      </c>
      <c r="HY41" s="627"/>
      <c r="HZ41" s="627">
        <f t="shared" si="104"/>
        <v>0</v>
      </c>
      <c r="IA41" s="627"/>
      <c r="IC41" s="1055">
        <f t="shared" si="105"/>
        <v>0</v>
      </c>
      <c r="ID41" s="1055"/>
      <c r="IE41" s="1055">
        <f t="shared" si="106"/>
        <v>0</v>
      </c>
      <c r="IF41" s="1055"/>
      <c r="IG41" s="1055">
        <f t="shared" si="107"/>
        <v>0</v>
      </c>
      <c r="IH41" s="1055"/>
      <c r="II41" s="1055">
        <f t="shared" si="108"/>
        <v>0</v>
      </c>
      <c r="IJ41" s="1055"/>
      <c r="IK41" s="1055">
        <f t="shared" si="109"/>
        <v>0</v>
      </c>
      <c r="IL41" s="1055"/>
      <c r="IN41" s="627">
        <f>IF(CNGE_2026_M3_Secc1!$AH$706=CNGE_2026_M3_Secc1!$AJ$706,0,IF(CNGE_2026_M3_Secc1!Y727="",0,CNGE_2026_M3_Secc1!Y727))</f>
        <v>0</v>
      </c>
      <c r="IO41" s="627"/>
      <c r="IP41" s="627">
        <f t="shared" si="110"/>
        <v>0</v>
      </c>
      <c r="IQ41" s="627"/>
      <c r="IR41" s="639">
        <f t="shared" si="111"/>
        <v>0</v>
      </c>
      <c r="IS41" s="641"/>
      <c r="IX41" s="627">
        <f t="shared" si="112"/>
        <v>0</v>
      </c>
      <c r="IY41" s="627"/>
      <c r="IZ41" s="639">
        <f t="shared" si="113"/>
        <v>0</v>
      </c>
      <c r="JA41" s="641"/>
      <c r="JB41" s="639">
        <f t="shared" si="114"/>
        <v>0</v>
      </c>
      <c r="JC41" s="641"/>
      <c r="JD41" s="639">
        <f t="shared" si="115"/>
        <v>0</v>
      </c>
      <c r="JE41" s="641"/>
      <c r="JF41" s="639">
        <f t="shared" si="116"/>
        <v>0</v>
      </c>
      <c r="JG41" s="641"/>
    </row>
    <row r="42" spans="1:267" ht="15" customHeight="1">
      <c r="A42" s="108"/>
      <c r="B42" s="114"/>
      <c r="C42" s="82" t="s">
        <v>79</v>
      </c>
      <c r="D42" s="792" t="str">
        <f>IF($DD$13=1,"",IF(CNGE_2026_M3_Secc1!$AH$627=CNGE_2026_M3_Secc1!$AJ$627,"",IF(CNGE_2026_M3_Secc1!D658="","",CNGE_2026_M3_Secc1!D658)))</f>
        <v/>
      </c>
      <c r="E42" s="793"/>
      <c r="F42" s="793"/>
      <c r="G42" s="794"/>
      <c r="H42" s="702"/>
      <c r="I42" s="702"/>
      <c r="J42" s="702"/>
      <c r="K42" s="702"/>
      <c r="L42" s="702"/>
      <c r="M42" s="702"/>
      <c r="N42" s="702"/>
      <c r="O42" s="702"/>
      <c r="P42" s="1209"/>
      <c r="Q42" s="1209"/>
      <c r="R42" s="1209"/>
      <c r="S42" s="1209"/>
      <c r="T42" s="1209"/>
      <c r="U42" s="1209"/>
      <c r="V42" s="1209"/>
      <c r="W42" s="1209"/>
      <c r="X42" s="1210"/>
      <c r="Y42" s="1210"/>
      <c r="Z42" s="702"/>
      <c r="AA42" s="702"/>
      <c r="AB42" s="702"/>
      <c r="AC42" s="702"/>
      <c r="AD42" s="702"/>
      <c r="AE42" s="702"/>
      <c r="AF42" s="702"/>
      <c r="AG42" s="702"/>
      <c r="AH42" s="1209"/>
      <c r="AI42" s="1209"/>
      <c r="AJ42" s="1209"/>
      <c r="AK42" s="1209"/>
      <c r="AL42" s="1209"/>
      <c r="AM42" s="1209"/>
      <c r="AN42" s="1209"/>
      <c r="AO42" s="1209"/>
      <c r="AP42" s="1210"/>
      <c r="AQ42" s="1210"/>
      <c r="AR42" s="702"/>
      <c r="AS42" s="702"/>
      <c r="AT42" s="702"/>
      <c r="AU42" s="702"/>
      <c r="AV42" s="702"/>
      <c r="AW42" s="702"/>
      <c r="AX42" s="702"/>
      <c r="AY42" s="702"/>
      <c r="AZ42" s="1209"/>
      <c r="BA42" s="1209"/>
      <c r="BB42" s="1209"/>
      <c r="BC42" s="1209"/>
      <c r="BD42" s="1209"/>
      <c r="BE42" s="1209"/>
      <c r="BF42" s="1209"/>
      <c r="BG42" s="1209"/>
      <c r="BH42" s="1210"/>
      <c r="BI42" s="1210"/>
      <c r="BJ42" s="702"/>
      <c r="BK42" s="702"/>
      <c r="BL42" s="702"/>
      <c r="BM42" s="702"/>
      <c r="BN42" s="702"/>
      <c r="BO42" s="702"/>
      <c r="BP42" s="702"/>
      <c r="BQ42" s="702"/>
      <c r="BR42" s="1209"/>
      <c r="BS42" s="1209"/>
      <c r="BT42" s="1209"/>
      <c r="BU42" s="1209"/>
      <c r="BV42" s="1209"/>
      <c r="BW42" s="1209"/>
      <c r="BX42" s="1209"/>
      <c r="BY42" s="1209"/>
      <c r="BZ42" s="1210"/>
      <c r="CA42" s="1210"/>
      <c r="CB42" s="702"/>
      <c r="CC42" s="702"/>
      <c r="CD42" s="702"/>
      <c r="CE42" s="702"/>
      <c r="CF42" s="702"/>
      <c r="CG42" s="702"/>
      <c r="CH42" s="702"/>
      <c r="CI42" s="702"/>
      <c r="CJ42" s="1209"/>
      <c r="CK42" s="1209"/>
      <c r="CL42" s="1209"/>
      <c r="CM42" s="1209"/>
      <c r="CN42" s="1209"/>
      <c r="CO42" s="1209"/>
      <c r="CP42" s="1209"/>
      <c r="CQ42" s="1209"/>
      <c r="CR42" s="1210"/>
      <c r="CS42" s="1210"/>
      <c r="CW42" s="1084">
        <f>IF(CNGE_2026_M3_Secc1!$AH$706=CNGE_2026_M3_Secc1!$AJ$705,0,CNGE_2026_M3_Secc1!AH728)</f>
        <v>0</v>
      </c>
      <c r="CX42" s="1085"/>
      <c r="CZ42" s="80" t="b">
        <f t="shared" si="0"/>
        <v>0</v>
      </c>
      <c r="DA42" s="80" t="str">
        <f t="shared" si="1"/>
        <v/>
      </c>
      <c r="DB42" s="80">
        <f t="shared" si="2"/>
        <v>0</v>
      </c>
      <c r="DC42" s="115" t="b">
        <f t="shared" si="3"/>
        <v>0</v>
      </c>
      <c r="DD42" s="116" t="str">
        <f t="shared" si="4"/>
        <v/>
      </c>
      <c r="DE42" s="115">
        <f t="shared" si="5"/>
        <v>0</v>
      </c>
      <c r="DF42" s="115" t="b">
        <f t="shared" si="6"/>
        <v>0</v>
      </c>
      <c r="DG42" s="115">
        <f t="shared" si="7"/>
        <v>0</v>
      </c>
      <c r="DH42" s="80" t="b">
        <f t="shared" si="8"/>
        <v>0</v>
      </c>
      <c r="DI42" s="80" t="str">
        <f t="shared" si="9"/>
        <v/>
      </c>
      <c r="DJ42" s="80">
        <f t="shared" si="10"/>
        <v>0</v>
      </c>
      <c r="DK42" s="115" t="b">
        <f t="shared" si="11"/>
        <v>0</v>
      </c>
      <c r="DL42" s="116" t="str">
        <f t="shared" si="12"/>
        <v/>
      </c>
      <c r="DM42" s="115">
        <f t="shared" si="13"/>
        <v>0</v>
      </c>
      <c r="DN42" s="115" t="b">
        <f t="shared" si="14"/>
        <v>0</v>
      </c>
      <c r="DO42" s="115">
        <f t="shared" si="15"/>
        <v>0</v>
      </c>
      <c r="DP42" s="80" t="b">
        <f t="shared" si="16"/>
        <v>0</v>
      </c>
      <c r="DQ42" s="80" t="str">
        <f t="shared" si="17"/>
        <v/>
      </c>
      <c r="DR42" s="80">
        <f t="shared" si="18"/>
        <v>0</v>
      </c>
      <c r="DS42" s="115" t="b">
        <f t="shared" si="19"/>
        <v>0</v>
      </c>
      <c r="DT42" s="116" t="str">
        <f t="shared" si="20"/>
        <v/>
      </c>
      <c r="DU42" s="115">
        <f t="shared" si="21"/>
        <v>0</v>
      </c>
      <c r="DV42" s="115" t="b">
        <f t="shared" si="22"/>
        <v>0</v>
      </c>
      <c r="DW42" s="115">
        <f t="shared" si="23"/>
        <v>0</v>
      </c>
      <c r="DX42" s="80" t="b">
        <f t="shared" si="24"/>
        <v>0</v>
      </c>
      <c r="DY42" s="80" t="str">
        <f t="shared" si="25"/>
        <v/>
      </c>
      <c r="DZ42" s="80">
        <f t="shared" si="26"/>
        <v>0</v>
      </c>
      <c r="EA42" s="115" t="b">
        <f t="shared" si="27"/>
        <v>0</v>
      </c>
      <c r="EB42" s="116" t="str">
        <f t="shared" si="28"/>
        <v/>
      </c>
      <c r="EC42" s="115">
        <f t="shared" si="29"/>
        <v>0</v>
      </c>
      <c r="ED42" s="115" t="b">
        <f t="shared" si="30"/>
        <v>0</v>
      </c>
      <c r="EE42" s="115">
        <f t="shared" si="31"/>
        <v>0</v>
      </c>
      <c r="EF42" s="80" t="b">
        <f t="shared" si="32"/>
        <v>0</v>
      </c>
      <c r="EG42" s="80" t="str">
        <f t="shared" si="33"/>
        <v/>
      </c>
      <c r="EH42" s="80">
        <f t="shared" si="34"/>
        <v>0</v>
      </c>
      <c r="EI42" s="115" t="b">
        <f t="shared" si="35"/>
        <v>0</v>
      </c>
      <c r="EJ42" s="116" t="str">
        <f t="shared" si="36"/>
        <v/>
      </c>
      <c r="EK42" s="115">
        <f t="shared" si="37"/>
        <v>0</v>
      </c>
      <c r="EL42" s="115" t="b">
        <f t="shared" si="38"/>
        <v>0</v>
      </c>
      <c r="EM42" s="446">
        <f t="shared" si="39"/>
        <v>0</v>
      </c>
      <c r="EN42" s="448"/>
      <c r="EO42" s="439" t="b">
        <f t="shared" si="40"/>
        <v>0</v>
      </c>
      <c r="EP42" s="80" t="str">
        <f t="shared" si="41"/>
        <v/>
      </c>
      <c r="EQ42" s="80">
        <f t="shared" si="42"/>
        <v>0</v>
      </c>
      <c r="ER42" s="115" t="b">
        <f t="shared" si="43"/>
        <v>0</v>
      </c>
      <c r="ES42" s="116" t="str">
        <f t="shared" si="44"/>
        <v/>
      </c>
      <c r="ET42" s="115">
        <f t="shared" si="45"/>
        <v>0</v>
      </c>
      <c r="EU42" s="115" t="b">
        <f t="shared" si="46"/>
        <v>0</v>
      </c>
      <c r="EV42" s="115">
        <f t="shared" si="47"/>
        <v>0</v>
      </c>
      <c r="EW42" s="80" t="b">
        <f t="shared" si="48"/>
        <v>0</v>
      </c>
      <c r="EX42" s="80" t="str">
        <f t="shared" si="49"/>
        <v/>
      </c>
      <c r="EY42" s="80">
        <f t="shared" si="50"/>
        <v>0</v>
      </c>
      <c r="EZ42" s="115" t="b">
        <f t="shared" si="51"/>
        <v>0</v>
      </c>
      <c r="FA42" s="116" t="str">
        <f t="shared" si="52"/>
        <v/>
      </c>
      <c r="FB42" s="115">
        <f t="shared" si="53"/>
        <v>0</v>
      </c>
      <c r="FC42" s="115" t="b">
        <f t="shared" si="54"/>
        <v>0</v>
      </c>
      <c r="FD42" s="115">
        <f t="shared" si="55"/>
        <v>0</v>
      </c>
      <c r="FE42" s="80" t="b">
        <f t="shared" si="56"/>
        <v>0</v>
      </c>
      <c r="FF42" s="80" t="str">
        <f t="shared" si="57"/>
        <v/>
      </c>
      <c r="FG42" s="80">
        <f t="shared" si="58"/>
        <v>0</v>
      </c>
      <c r="FH42" s="115" t="b">
        <f t="shared" si="59"/>
        <v>0</v>
      </c>
      <c r="FI42" s="116" t="str">
        <f t="shared" si="60"/>
        <v/>
      </c>
      <c r="FJ42" s="115">
        <f t="shared" si="61"/>
        <v>0</v>
      </c>
      <c r="FK42" s="115" t="b">
        <f t="shared" si="62"/>
        <v>0</v>
      </c>
      <c r="FL42" s="115">
        <f t="shared" si="63"/>
        <v>0</v>
      </c>
      <c r="FM42" s="80" t="b">
        <f t="shared" si="64"/>
        <v>0</v>
      </c>
      <c r="FN42" s="80" t="str">
        <f t="shared" si="65"/>
        <v/>
      </c>
      <c r="FO42" s="80">
        <f t="shared" si="66"/>
        <v>0</v>
      </c>
      <c r="FP42" s="115" t="b">
        <f t="shared" si="67"/>
        <v>0</v>
      </c>
      <c r="FQ42" s="116" t="str">
        <f t="shared" si="68"/>
        <v/>
      </c>
      <c r="FR42" s="115">
        <f t="shared" si="69"/>
        <v>0</v>
      </c>
      <c r="FS42" s="115" t="b">
        <f t="shared" si="70"/>
        <v>0</v>
      </c>
      <c r="FT42" s="115">
        <f t="shared" si="71"/>
        <v>0</v>
      </c>
      <c r="FU42" s="80" t="b">
        <f t="shared" si="72"/>
        <v>0</v>
      </c>
      <c r="FV42" s="80" t="str">
        <f t="shared" si="73"/>
        <v/>
      </c>
      <c r="FW42" s="80">
        <f t="shared" si="74"/>
        <v>0</v>
      </c>
      <c r="FX42" s="115" t="b">
        <f t="shared" si="75"/>
        <v>0</v>
      </c>
      <c r="FY42" s="116" t="str">
        <f t="shared" si="76"/>
        <v/>
      </c>
      <c r="FZ42" s="115">
        <f t="shared" si="77"/>
        <v>0</v>
      </c>
      <c r="GA42" s="115" t="b">
        <f t="shared" si="78"/>
        <v>0</v>
      </c>
      <c r="GB42" s="115">
        <f t="shared" si="79"/>
        <v>0</v>
      </c>
      <c r="GD42" s="627">
        <f t="shared" si="80"/>
        <v>0</v>
      </c>
      <c r="GE42" s="627"/>
      <c r="GF42" s="627">
        <f t="shared" si="81"/>
        <v>0</v>
      </c>
      <c r="GG42" s="627"/>
      <c r="GH42" s="627">
        <f t="shared" si="82"/>
        <v>0</v>
      </c>
      <c r="GI42" s="627"/>
      <c r="GJ42" s="627">
        <f t="shared" si="83"/>
        <v>0</v>
      </c>
      <c r="GK42" s="627"/>
      <c r="GL42" s="627">
        <f t="shared" si="84"/>
        <v>0</v>
      </c>
      <c r="GM42" s="627"/>
      <c r="GN42" s="627">
        <f t="shared" si="85"/>
        <v>0</v>
      </c>
      <c r="GO42" s="627"/>
      <c r="GP42" s="627">
        <f t="shared" si="86"/>
        <v>0</v>
      </c>
      <c r="GQ42" s="627"/>
      <c r="GR42" s="627">
        <f t="shared" si="87"/>
        <v>0</v>
      </c>
      <c r="GS42" s="627"/>
      <c r="GT42" s="627">
        <f t="shared" si="88"/>
        <v>0</v>
      </c>
      <c r="GU42" s="627"/>
      <c r="GV42" s="627">
        <f t="shared" si="89"/>
        <v>0</v>
      </c>
      <c r="GW42" s="627"/>
      <c r="GX42" s="627">
        <f t="shared" si="90"/>
        <v>0</v>
      </c>
      <c r="GY42" s="627"/>
      <c r="GZ42" s="627">
        <f t="shared" si="91"/>
        <v>0</v>
      </c>
      <c r="HA42" s="627"/>
      <c r="HB42" s="627">
        <f t="shared" si="92"/>
        <v>0</v>
      </c>
      <c r="HC42" s="627"/>
      <c r="HD42" s="627">
        <f t="shared" si="93"/>
        <v>0</v>
      </c>
      <c r="HE42" s="627"/>
      <c r="HF42" s="627">
        <f t="shared" si="94"/>
        <v>0</v>
      </c>
      <c r="HG42" s="627"/>
      <c r="HH42" s="627">
        <f t="shared" si="95"/>
        <v>0</v>
      </c>
      <c r="HI42" s="627"/>
      <c r="HJ42" s="627">
        <f t="shared" si="96"/>
        <v>0</v>
      </c>
      <c r="HK42" s="627"/>
      <c r="HL42" s="627">
        <f t="shared" si="97"/>
        <v>0</v>
      </c>
      <c r="HM42" s="627"/>
      <c r="HN42" s="627">
        <f t="shared" si="98"/>
        <v>0</v>
      </c>
      <c r="HO42" s="627"/>
      <c r="HP42" s="627">
        <f t="shared" si="99"/>
        <v>0</v>
      </c>
      <c r="HQ42" s="627"/>
      <c r="HR42" s="627">
        <f t="shared" si="100"/>
        <v>0</v>
      </c>
      <c r="HS42" s="627"/>
      <c r="HT42" s="627">
        <f t="shared" si="101"/>
        <v>0</v>
      </c>
      <c r="HU42" s="627"/>
      <c r="HV42" s="627">
        <f t="shared" si="102"/>
        <v>0</v>
      </c>
      <c r="HW42" s="627"/>
      <c r="HX42" s="627">
        <f t="shared" si="103"/>
        <v>0</v>
      </c>
      <c r="HY42" s="627"/>
      <c r="HZ42" s="627">
        <f t="shared" si="104"/>
        <v>0</v>
      </c>
      <c r="IA42" s="627"/>
      <c r="IC42" s="1055">
        <f t="shared" si="105"/>
        <v>0</v>
      </c>
      <c r="ID42" s="1055"/>
      <c r="IE42" s="1055">
        <f t="shared" si="106"/>
        <v>0</v>
      </c>
      <c r="IF42" s="1055"/>
      <c r="IG42" s="1055">
        <f t="shared" si="107"/>
        <v>0</v>
      </c>
      <c r="IH42" s="1055"/>
      <c r="II42" s="1055">
        <f t="shared" si="108"/>
        <v>0</v>
      </c>
      <c r="IJ42" s="1055"/>
      <c r="IK42" s="1055">
        <f t="shared" si="109"/>
        <v>0</v>
      </c>
      <c r="IL42" s="1055"/>
      <c r="IN42" s="627">
        <f>IF(CNGE_2026_M3_Secc1!$AH$706=CNGE_2026_M3_Secc1!$AJ$706,0,IF(CNGE_2026_M3_Secc1!Y728="",0,CNGE_2026_M3_Secc1!Y728))</f>
        <v>0</v>
      </c>
      <c r="IO42" s="627"/>
      <c r="IP42" s="627">
        <f t="shared" si="110"/>
        <v>0</v>
      </c>
      <c r="IQ42" s="627"/>
      <c r="IR42" s="639">
        <f t="shared" si="111"/>
        <v>0</v>
      </c>
      <c r="IS42" s="641"/>
      <c r="IX42" s="627">
        <f t="shared" si="112"/>
        <v>0</v>
      </c>
      <c r="IY42" s="627"/>
      <c r="IZ42" s="639">
        <f t="shared" si="113"/>
        <v>0</v>
      </c>
      <c r="JA42" s="641"/>
      <c r="JB42" s="639">
        <f t="shared" si="114"/>
        <v>0</v>
      </c>
      <c r="JC42" s="641"/>
      <c r="JD42" s="639">
        <f t="shared" si="115"/>
        <v>0</v>
      </c>
      <c r="JE42" s="641"/>
      <c r="JF42" s="639">
        <f t="shared" si="116"/>
        <v>0</v>
      </c>
      <c r="JG42" s="641"/>
    </row>
    <row r="43" spans="1:267" ht="15" customHeight="1">
      <c r="A43" s="108"/>
      <c r="B43" s="114"/>
      <c r="C43" s="82" t="s">
        <v>80</v>
      </c>
      <c r="D43" s="792" t="str">
        <f>IF($DD$13=1,"",IF(CNGE_2026_M3_Secc1!$AH$627=CNGE_2026_M3_Secc1!$AJ$627,"",IF(CNGE_2026_M3_Secc1!D659="","",CNGE_2026_M3_Secc1!D659)))</f>
        <v/>
      </c>
      <c r="E43" s="793"/>
      <c r="F43" s="793"/>
      <c r="G43" s="794"/>
      <c r="H43" s="702"/>
      <c r="I43" s="702"/>
      <c r="J43" s="702"/>
      <c r="K43" s="702"/>
      <c r="L43" s="702"/>
      <c r="M43" s="702"/>
      <c r="N43" s="702"/>
      <c r="O43" s="702"/>
      <c r="P43" s="1209"/>
      <c r="Q43" s="1209"/>
      <c r="R43" s="1209"/>
      <c r="S43" s="1209"/>
      <c r="T43" s="1209"/>
      <c r="U43" s="1209"/>
      <c r="V43" s="1209"/>
      <c r="W43" s="1209"/>
      <c r="X43" s="1210"/>
      <c r="Y43" s="1210"/>
      <c r="Z43" s="702"/>
      <c r="AA43" s="702"/>
      <c r="AB43" s="702"/>
      <c r="AC43" s="702"/>
      <c r="AD43" s="702"/>
      <c r="AE43" s="702"/>
      <c r="AF43" s="702"/>
      <c r="AG43" s="702"/>
      <c r="AH43" s="1209"/>
      <c r="AI43" s="1209"/>
      <c r="AJ43" s="1209"/>
      <c r="AK43" s="1209"/>
      <c r="AL43" s="1209"/>
      <c r="AM43" s="1209"/>
      <c r="AN43" s="1209"/>
      <c r="AO43" s="1209"/>
      <c r="AP43" s="1210"/>
      <c r="AQ43" s="1210"/>
      <c r="AR43" s="702"/>
      <c r="AS43" s="702"/>
      <c r="AT43" s="702"/>
      <c r="AU43" s="702"/>
      <c r="AV43" s="702"/>
      <c r="AW43" s="702"/>
      <c r="AX43" s="702"/>
      <c r="AY43" s="702"/>
      <c r="AZ43" s="1209"/>
      <c r="BA43" s="1209"/>
      <c r="BB43" s="1209"/>
      <c r="BC43" s="1209"/>
      <c r="BD43" s="1209"/>
      <c r="BE43" s="1209"/>
      <c r="BF43" s="1209"/>
      <c r="BG43" s="1209"/>
      <c r="BH43" s="1210"/>
      <c r="BI43" s="1210"/>
      <c r="BJ43" s="702"/>
      <c r="BK43" s="702"/>
      <c r="BL43" s="702"/>
      <c r="BM43" s="702"/>
      <c r="BN43" s="702"/>
      <c r="BO43" s="702"/>
      <c r="BP43" s="702"/>
      <c r="BQ43" s="702"/>
      <c r="BR43" s="1209"/>
      <c r="BS43" s="1209"/>
      <c r="BT43" s="1209"/>
      <c r="BU43" s="1209"/>
      <c r="BV43" s="1209"/>
      <c r="BW43" s="1209"/>
      <c r="BX43" s="1209"/>
      <c r="BY43" s="1209"/>
      <c r="BZ43" s="1210"/>
      <c r="CA43" s="1210"/>
      <c r="CB43" s="702"/>
      <c r="CC43" s="702"/>
      <c r="CD43" s="702"/>
      <c r="CE43" s="702"/>
      <c r="CF43" s="702"/>
      <c r="CG43" s="702"/>
      <c r="CH43" s="702"/>
      <c r="CI43" s="702"/>
      <c r="CJ43" s="1209"/>
      <c r="CK43" s="1209"/>
      <c r="CL43" s="1209"/>
      <c r="CM43" s="1209"/>
      <c r="CN43" s="1209"/>
      <c r="CO43" s="1209"/>
      <c r="CP43" s="1209"/>
      <c r="CQ43" s="1209"/>
      <c r="CR43" s="1210"/>
      <c r="CS43" s="1210"/>
      <c r="CW43" s="1084">
        <f>IF(CNGE_2026_M3_Secc1!$AH$706=CNGE_2026_M3_Secc1!$AJ$705,0,CNGE_2026_M3_Secc1!AH729)</f>
        <v>0</v>
      </c>
      <c r="CX43" s="1085"/>
      <c r="CZ43" s="80" t="b">
        <f t="shared" si="0"/>
        <v>0</v>
      </c>
      <c r="DA43" s="80" t="str">
        <f t="shared" si="1"/>
        <v/>
      </c>
      <c r="DB43" s="80">
        <f t="shared" si="2"/>
        <v>0</v>
      </c>
      <c r="DC43" s="115" t="b">
        <f t="shared" si="3"/>
        <v>0</v>
      </c>
      <c r="DD43" s="116" t="str">
        <f t="shared" si="4"/>
        <v/>
      </c>
      <c r="DE43" s="115">
        <f t="shared" si="5"/>
        <v>0</v>
      </c>
      <c r="DF43" s="115" t="b">
        <f t="shared" si="6"/>
        <v>0</v>
      </c>
      <c r="DG43" s="115">
        <f t="shared" si="7"/>
        <v>0</v>
      </c>
      <c r="DH43" s="80" t="b">
        <f t="shared" si="8"/>
        <v>0</v>
      </c>
      <c r="DI43" s="80" t="str">
        <f t="shared" si="9"/>
        <v/>
      </c>
      <c r="DJ43" s="80">
        <f t="shared" si="10"/>
        <v>0</v>
      </c>
      <c r="DK43" s="115" t="b">
        <f t="shared" si="11"/>
        <v>0</v>
      </c>
      <c r="DL43" s="116" t="str">
        <f t="shared" si="12"/>
        <v/>
      </c>
      <c r="DM43" s="115">
        <f t="shared" si="13"/>
        <v>0</v>
      </c>
      <c r="DN43" s="115" t="b">
        <f t="shared" si="14"/>
        <v>0</v>
      </c>
      <c r="DO43" s="115">
        <f t="shared" si="15"/>
        <v>0</v>
      </c>
      <c r="DP43" s="80" t="b">
        <f t="shared" si="16"/>
        <v>0</v>
      </c>
      <c r="DQ43" s="80" t="str">
        <f t="shared" si="17"/>
        <v/>
      </c>
      <c r="DR43" s="80">
        <f t="shared" si="18"/>
        <v>0</v>
      </c>
      <c r="DS43" s="115" t="b">
        <f t="shared" si="19"/>
        <v>0</v>
      </c>
      <c r="DT43" s="116" t="str">
        <f t="shared" si="20"/>
        <v/>
      </c>
      <c r="DU43" s="115">
        <f t="shared" si="21"/>
        <v>0</v>
      </c>
      <c r="DV43" s="115" t="b">
        <f t="shared" si="22"/>
        <v>0</v>
      </c>
      <c r="DW43" s="115">
        <f t="shared" si="23"/>
        <v>0</v>
      </c>
      <c r="DX43" s="80" t="b">
        <f t="shared" si="24"/>
        <v>0</v>
      </c>
      <c r="DY43" s="80" t="str">
        <f t="shared" si="25"/>
        <v/>
      </c>
      <c r="DZ43" s="80">
        <f t="shared" si="26"/>
        <v>0</v>
      </c>
      <c r="EA43" s="115" t="b">
        <f t="shared" si="27"/>
        <v>0</v>
      </c>
      <c r="EB43" s="116" t="str">
        <f t="shared" si="28"/>
        <v/>
      </c>
      <c r="EC43" s="115">
        <f t="shared" si="29"/>
        <v>0</v>
      </c>
      <c r="ED43" s="115" t="b">
        <f t="shared" si="30"/>
        <v>0</v>
      </c>
      <c r="EE43" s="115">
        <f t="shared" si="31"/>
        <v>0</v>
      </c>
      <c r="EF43" s="80" t="b">
        <f t="shared" si="32"/>
        <v>0</v>
      </c>
      <c r="EG43" s="80" t="str">
        <f t="shared" si="33"/>
        <v/>
      </c>
      <c r="EH43" s="80">
        <f t="shared" si="34"/>
        <v>0</v>
      </c>
      <c r="EI43" s="115" t="b">
        <f t="shared" si="35"/>
        <v>0</v>
      </c>
      <c r="EJ43" s="116" t="str">
        <f t="shared" si="36"/>
        <v/>
      </c>
      <c r="EK43" s="115">
        <f t="shared" si="37"/>
        <v>0</v>
      </c>
      <c r="EL43" s="115" t="b">
        <f t="shared" si="38"/>
        <v>0</v>
      </c>
      <c r="EM43" s="446">
        <f t="shared" si="39"/>
        <v>0</v>
      </c>
      <c r="EN43" s="448"/>
      <c r="EO43" s="439" t="b">
        <f t="shared" si="40"/>
        <v>0</v>
      </c>
      <c r="EP43" s="80" t="str">
        <f t="shared" si="41"/>
        <v/>
      </c>
      <c r="EQ43" s="80">
        <f t="shared" si="42"/>
        <v>0</v>
      </c>
      <c r="ER43" s="115" t="b">
        <f t="shared" si="43"/>
        <v>0</v>
      </c>
      <c r="ES43" s="116" t="str">
        <f t="shared" si="44"/>
        <v/>
      </c>
      <c r="ET43" s="115">
        <f t="shared" si="45"/>
        <v>0</v>
      </c>
      <c r="EU43" s="115" t="b">
        <f t="shared" si="46"/>
        <v>0</v>
      </c>
      <c r="EV43" s="115">
        <f t="shared" si="47"/>
        <v>0</v>
      </c>
      <c r="EW43" s="80" t="b">
        <f t="shared" si="48"/>
        <v>0</v>
      </c>
      <c r="EX43" s="80" t="str">
        <f t="shared" si="49"/>
        <v/>
      </c>
      <c r="EY43" s="80">
        <f t="shared" si="50"/>
        <v>0</v>
      </c>
      <c r="EZ43" s="115" t="b">
        <f t="shared" si="51"/>
        <v>0</v>
      </c>
      <c r="FA43" s="116" t="str">
        <f t="shared" si="52"/>
        <v/>
      </c>
      <c r="FB43" s="115">
        <f t="shared" si="53"/>
        <v>0</v>
      </c>
      <c r="FC43" s="115" t="b">
        <f t="shared" si="54"/>
        <v>0</v>
      </c>
      <c r="FD43" s="115">
        <f t="shared" si="55"/>
        <v>0</v>
      </c>
      <c r="FE43" s="80" t="b">
        <f t="shared" si="56"/>
        <v>0</v>
      </c>
      <c r="FF43" s="80" t="str">
        <f t="shared" si="57"/>
        <v/>
      </c>
      <c r="FG43" s="80">
        <f t="shared" si="58"/>
        <v>0</v>
      </c>
      <c r="FH43" s="115" t="b">
        <f t="shared" si="59"/>
        <v>0</v>
      </c>
      <c r="FI43" s="116" t="str">
        <f t="shared" si="60"/>
        <v/>
      </c>
      <c r="FJ43" s="115">
        <f t="shared" si="61"/>
        <v>0</v>
      </c>
      <c r="FK43" s="115" t="b">
        <f t="shared" si="62"/>
        <v>0</v>
      </c>
      <c r="FL43" s="115">
        <f t="shared" si="63"/>
        <v>0</v>
      </c>
      <c r="FM43" s="80" t="b">
        <f t="shared" si="64"/>
        <v>0</v>
      </c>
      <c r="FN43" s="80" t="str">
        <f t="shared" si="65"/>
        <v/>
      </c>
      <c r="FO43" s="80">
        <f t="shared" si="66"/>
        <v>0</v>
      </c>
      <c r="FP43" s="115" t="b">
        <f t="shared" si="67"/>
        <v>0</v>
      </c>
      <c r="FQ43" s="116" t="str">
        <f t="shared" si="68"/>
        <v/>
      </c>
      <c r="FR43" s="115">
        <f t="shared" si="69"/>
        <v>0</v>
      </c>
      <c r="FS43" s="115" t="b">
        <f t="shared" si="70"/>
        <v>0</v>
      </c>
      <c r="FT43" s="115">
        <f t="shared" si="71"/>
        <v>0</v>
      </c>
      <c r="FU43" s="80" t="b">
        <f t="shared" si="72"/>
        <v>0</v>
      </c>
      <c r="FV43" s="80" t="str">
        <f t="shared" si="73"/>
        <v/>
      </c>
      <c r="FW43" s="80">
        <f t="shared" si="74"/>
        <v>0</v>
      </c>
      <c r="FX43" s="115" t="b">
        <f t="shared" si="75"/>
        <v>0</v>
      </c>
      <c r="FY43" s="116" t="str">
        <f t="shared" si="76"/>
        <v/>
      </c>
      <c r="FZ43" s="115">
        <f t="shared" si="77"/>
        <v>0</v>
      </c>
      <c r="GA43" s="115" t="b">
        <f t="shared" si="78"/>
        <v>0</v>
      </c>
      <c r="GB43" s="115">
        <f t="shared" si="79"/>
        <v>0</v>
      </c>
      <c r="GD43" s="627">
        <f t="shared" si="80"/>
        <v>0</v>
      </c>
      <c r="GE43" s="627"/>
      <c r="GF43" s="627">
        <f t="shared" si="81"/>
        <v>0</v>
      </c>
      <c r="GG43" s="627"/>
      <c r="GH43" s="627">
        <f t="shared" si="82"/>
        <v>0</v>
      </c>
      <c r="GI43" s="627"/>
      <c r="GJ43" s="627">
        <f t="shared" si="83"/>
        <v>0</v>
      </c>
      <c r="GK43" s="627"/>
      <c r="GL43" s="627">
        <f t="shared" si="84"/>
        <v>0</v>
      </c>
      <c r="GM43" s="627"/>
      <c r="GN43" s="627">
        <f t="shared" si="85"/>
        <v>0</v>
      </c>
      <c r="GO43" s="627"/>
      <c r="GP43" s="627">
        <f t="shared" si="86"/>
        <v>0</v>
      </c>
      <c r="GQ43" s="627"/>
      <c r="GR43" s="627">
        <f t="shared" si="87"/>
        <v>0</v>
      </c>
      <c r="GS43" s="627"/>
      <c r="GT43" s="627">
        <f t="shared" si="88"/>
        <v>0</v>
      </c>
      <c r="GU43" s="627"/>
      <c r="GV43" s="627">
        <f t="shared" si="89"/>
        <v>0</v>
      </c>
      <c r="GW43" s="627"/>
      <c r="GX43" s="627">
        <f t="shared" si="90"/>
        <v>0</v>
      </c>
      <c r="GY43" s="627"/>
      <c r="GZ43" s="627">
        <f t="shared" si="91"/>
        <v>0</v>
      </c>
      <c r="HA43" s="627"/>
      <c r="HB43" s="627">
        <f t="shared" si="92"/>
        <v>0</v>
      </c>
      <c r="HC43" s="627"/>
      <c r="HD43" s="627">
        <f t="shared" si="93"/>
        <v>0</v>
      </c>
      <c r="HE43" s="627"/>
      <c r="HF43" s="627">
        <f t="shared" si="94"/>
        <v>0</v>
      </c>
      <c r="HG43" s="627"/>
      <c r="HH43" s="627">
        <f t="shared" si="95"/>
        <v>0</v>
      </c>
      <c r="HI43" s="627"/>
      <c r="HJ43" s="627">
        <f t="shared" si="96"/>
        <v>0</v>
      </c>
      <c r="HK43" s="627"/>
      <c r="HL43" s="627">
        <f t="shared" si="97"/>
        <v>0</v>
      </c>
      <c r="HM43" s="627"/>
      <c r="HN43" s="627">
        <f t="shared" si="98"/>
        <v>0</v>
      </c>
      <c r="HO43" s="627"/>
      <c r="HP43" s="627">
        <f t="shared" si="99"/>
        <v>0</v>
      </c>
      <c r="HQ43" s="627"/>
      <c r="HR43" s="627">
        <f t="shared" si="100"/>
        <v>0</v>
      </c>
      <c r="HS43" s="627"/>
      <c r="HT43" s="627">
        <f t="shared" si="101"/>
        <v>0</v>
      </c>
      <c r="HU43" s="627"/>
      <c r="HV43" s="627">
        <f t="shared" si="102"/>
        <v>0</v>
      </c>
      <c r="HW43" s="627"/>
      <c r="HX43" s="627">
        <f t="shared" si="103"/>
        <v>0</v>
      </c>
      <c r="HY43" s="627"/>
      <c r="HZ43" s="627">
        <f t="shared" si="104"/>
        <v>0</v>
      </c>
      <c r="IA43" s="627"/>
      <c r="IC43" s="1055">
        <f t="shared" si="105"/>
        <v>0</v>
      </c>
      <c r="ID43" s="1055"/>
      <c r="IE43" s="1055">
        <f t="shared" si="106"/>
        <v>0</v>
      </c>
      <c r="IF43" s="1055"/>
      <c r="IG43" s="1055">
        <f t="shared" si="107"/>
        <v>0</v>
      </c>
      <c r="IH43" s="1055"/>
      <c r="II43" s="1055">
        <f t="shared" si="108"/>
        <v>0</v>
      </c>
      <c r="IJ43" s="1055"/>
      <c r="IK43" s="1055">
        <f t="shared" si="109"/>
        <v>0</v>
      </c>
      <c r="IL43" s="1055"/>
      <c r="IN43" s="627">
        <f>IF(CNGE_2026_M3_Secc1!$AH$706=CNGE_2026_M3_Secc1!$AJ$706,0,IF(CNGE_2026_M3_Secc1!Y729="",0,CNGE_2026_M3_Secc1!Y729))</f>
        <v>0</v>
      </c>
      <c r="IO43" s="627"/>
      <c r="IP43" s="627">
        <f t="shared" si="110"/>
        <v>0</v>
      </c>
      <c r="IQ43" s="627"/>
      <c r="IR43" s="639">
        <f t="shared" si="111"/>
        <v>0</v>
      </c>
      <c r="IS43" s="641"/>
      <c r="IX43" s="627">
        <f t="shared" si="112"/>
        <v>0</v>
      </c>
      <c r="IY43" s="627"/>
      <c r="IZ43" s="639">
        <f t="shared" si="113"/>
        <v>0</v>
      </c>
      <c r="JA43" s="641"/>
      <c r="JB43" s="639">
        <f t="shared" si="114"/>
        <v>0</v>
      </c>
      <c r="JC43" s="641"/>
      <c r="JD43" s="639">
        <f t="shared" si="115"/>
        <v>0</v>
      </c>
      <c r="JE43" s="641"/>
      <c r="JF43" s="639">
        <f t="shared" si="116"/>
        <v>0</v>
      </c>
      <c r="JG43" s="641"/>
    </row>
    <row r="44" spans="1:267" ht="15" customHeight="1">
      <c r="A44" s="108"/>
      <c r="B44" s="114"/>
      <c r="C44" s="82" t="s">
        <v>81</v>
      </c>
      <c r="D44" s="792" t="str">
        <f>IF($DD$13=1,"",IF(CNGE_2026_M3_Secc1!$AH$627=CNGE_2026_M3_Secc1!$AJ$627,"",IF(CNGE_2026_M3_Secc1!D660="","",CNGE_2026_M3_Secc1!D660)))</f>
        <v/>
      </c>
      <c r="E44" s="793"/>
      <c r="F44" s="793"/>
      <c r="G44" s="794"/>
      <c r="H44" s="702"/>
      <c r="I44" s="702"/>
      <c r="J44" s="702"/>
      <c r="K44" s="702"/>
      <c r="L44" s="702"/>
      <c r="M44" s="702"/>
      <c r="N44" s="702"/>
      <c r="O44" s="702"/>
      <c r="P44" s="1209"/>
      <c r="Q44" s="1209"/>
      <c r="R44" s="1209"/>
      <c r="S44" s="1209"/>
      <c r="T44" s="1209"/>
      <c r="U44" s="1209"/>
      <c r="V44" s="1209"/>
      <c r="W44" s="1209"/>
      <c r="X44" s="1210"/>
      <c r="Y44" s="1210"/>
      <c r="Z44" s="702"/>
      <c r="AA44" s="702"/>
      <c r="AB44" s="702"/>
      <c r="AC44" s="702"/>
      <c r="AD44" s="702"/>
      <c r="AE44" s="702"/>
      <c r="AF44" s="702"/>
      <c r="AG44" s="702"/>
      <c r="AH44" s="1209"/>
      <c r="AI44" s="1209"/>
      <c r="AJ44" s="1209"/>
      <c r="AK44" s="1209"/>
      <c r="AL44" s="1209"/>
      <c r="AM44" s="1209"/>
      <c r="AN44" s="1209"/>
      <c r="AO44" s="1209"/>
      <c r="AP44" s="1210"/>
      <c r="AQ44" s="1210"/>
      <c r="AR44" s="702"/>
      <c r="AS44" s="702"/>
      <c r="AT44" s="702"/>
      <c r="AU44" s="702"/>
      <c r="AV44" s="702"/>
      <c r="AW44" s="702"/>
      <c r="AX44" s="702"/>
      <c r="AY44" s="702"/>
      <c r="AZ44" s="1209"/>
      <c r="BA44" s="1209"/>
      <c r="BB44" s="1209"/>
      <c r="BC44" s="1209"/>
      <c r="BD44" s="1209"/>
      <c r="BE44" s="1209"/>
      <c r="BF44" s="1209"/>
      <c r="BG44" s="1209"/>
      <c r="BH44" s="1210"/>
      <c r="BI44" s="1210"/>
      <c r="BJ44" s="702"/>
      <c r="BK44" s="702"/>
      <c r="BL44" s="702"/>
      <c r="BM44" s="702"/>
      <c r="BN44" s="702"/>
      <c r="BO44" s="702"/>
      <c r="BP44" s="702"/>
      <c r="BQ44" s="702"/>
      <c r="BR44" s="1209"/>
      <c r="BS44" s="1209"/>
      <c r="BT44" s="1209"/>
      <c r="BU44" s="1209"/>
      <c r="BV44" s="1209"/>
      <c r="BW44" s="1209"/>
      <c r="BX44" s="1209"/>
      <c r="BY44" s="1209"/>
      <c r="BZ44" s="1210"/>
      <c r="CA44" s="1210"/>
      <c r="CB44" s="702"/>
      <c r="CC44" s="702"/>
      <c r="CD44" s="702"/>
      <c r="CE44" s="702"/>
      <c r="CF44" s="702"/>
      <c r="CG44" s="702"/>
      <c r="CH44" s="702"/>
      <c r="CI44" s="702"/>
      <c r="CJ44" s="1209"/>
      <c r="CK44" s="1209"/>
      <c r="CL44" s="1209"/>
      <c r="CM44" s="1209"/>
      <c r="CN44" s="1209"/>
      <c r="CO44" s="1209"/>
      <c r="CP44" s="1209"/>
      <c r="CQ44" s="1209"/>
      <c r="CR44" s="1210"/>
      <c r="CS44" s="1210"/>
      <c r="CW44" s="1084">
        <f>IF(CNGE_2026_M3_Secc1!$AH$706=CNGE_2026_M3_Secc1!$AJ$705,0,CNGE_2026_M3_Secc1!AH730)</f>
        <v>0</v>
      </c>
      <c r="CX44" s="1085"/>
      <c r="CZ44" s="80" t="b">
        <f t="shared" si="0"/>
        <v>0</v>
      </c>
      <c r="DA44" s="80" t="str">
        <f t="shared" si="1"/>
        <v/>
      </c>
      <c r="DB44" s="80">
        <f t="shared" si="2"/>
        <v>0</v>
      </c>
      <c r="DC44" s="115" t="b">
        <f t="shared" si="3"/>
        <v>0</v>
      </c>
      <c r="DD44" s="116" t="str">
        <f t="shared" si="4"/>
        <v/>
      </c>
      <c r="DE44" s="115">
        <f t="shared" si="5"/>
        <v>0</v>
      </c>
      <c r="DF44" s="115" t="b">
        <f t="shared" si="6"/>
        <v>0</v>
      </c>
      <c r="DG44" s="115">
        <f t="shared" si="7"/>
        <v>0</v>
      </c>
      <c r="DH44" s="80" t="b">
        <f t="shared" si="8"/>
        <v>0</v>
      </c>
      <c r="DI44" s="80" t="str">
        <f t="shared" si="9"/>
        <v/>
      </c>
      <c r="DJ44" s="80">
        <f t="shared" si="10"/>
        <v>0</v>
      </c>
      <c r="DK44" s="115" t="b">
        <f t="shared" si="11"/>
        <v>0</v>
      </c>
      <c r="DL44" s="116" t="str">
        <f t="shared" si="12"/>
        <v/>
      </c>
      <c r="DM44" s="115">
        <f t="shared" si="13"/>
        <v>0</v>
      </c>
      <c r="DN44" s="115" t="b">
        <f t="shared" si="14"/>
        <v>0</v>
      </c>
      <c r="DO44" s="115">
        <f t="shared" si="15"/>
        <v>0</v>
      </c>
      <c r="DP44" s="80" t="b">
        <f t="shared" si="16"/>
        <v>0</v>
      </c>
      <c r="DQ44" s="80" t="str">
        <f t="shared" si="17"/>
        <v/>
      </c>
      <c r="DR44" s="80">
        <f t="shared" si="18"/>
        <v>0</v>
      </c>
      <c r="DS44" s="115" t="b">
        <f t="shared" si="19"/>
        <v>0</v>
      </c>
      <c r="DT44" s="116" t="str">
        <f t="shared" si="20"/>
        <v/>
      </c>
      <c r="DU44" s="115">
        <f t="shared" si="21"/>
        <v>0</v>
      </c>
      <c r="DV44" s="115" t="b">
        <f t="shared" si="22"/>
        <v>0</v>
      </c>
      <c r="DW44" s="115">
        <f t="shared" si="23"/>
        <v>0</v>
      </c>
      <c r="DX44" s="80" t="b">
        <f t="shared" si="24"/>
        <v>0</v>
      </c>
      <c r="DY44" s="80" t="str">
        <f t="shared" si="25"/>
        <v/>
      </c>
      <c r="DZ44" s="80">
        <f t="shared" si="26"/>
        <v>0</v>
      </c>
      <c r="EA44" s="115" t="b">
        <f t="shared" si="27"/>
        <v>0</v>
      </c>
      <c r="EB44" s="116" t="str">
        <f t="shared" si="28"/>
        <v/>
      </c>
      <c r="EC44" s="115">
        <f t="shared" si="29"/>
        <v>0</v>
      </c>
      <c r="ED44" s="115" t="b">
        <f t="shared" si="30"/>
        <v>0</v>
      </c>
      <c r="EE44" s="115">
        <f t="shared" si="31"/>
        <v>0</v>
      </c>
      <c r="EF44" s="80" t="b">
        <f t="shared" si="32"/>
        <v>0</v>
      </c>
      <c r="EG44" s="80" t="str">
        <f t="shared" si="33"/>
        <v/>
      </c>
      <c r="EH44" s="80">
        <f t="shared" si="34"/>
        <v>0</v>
      </c>
      <c r="EI44" s="115" t="b">
        <f t="shared" si="35"/>
        <v>0</v>
      </c>
      <c r="EJ44" s="116" t="str">
        <f t="shared" si="36"/>
        <v/>
      </c>
      <c r="EK44" s="115">
        <f t="shared" si="37"/>
        <v>0</v>
      </c>
      <c r="EL44" s="115" t="b">
        <f t="shared" si="38"/>
        <v>0</v>
      </c>
      <c r="EM44" s="446">
        <f t="shared" si="39"/>
        <v>0</v>
      </c>
      <c r="EN44" s="448"/>
      <c r="EO44" s="439" t="b">
        <f t="shared" si="40"/>
        <v>0</v>
      </c>
      <c r="EP44" s="80" t="str">
        <f t="shared" si="41"/>
        <v/>
      </c>
      <c r="EQ44" s="80">
        <f t="shared" si="42"/>
        <v>0</v>
      </c>
      <c r="ER44" s="115" t="b">
        <f t="shared" si="43"/>
        <v>0</v>
      </c>
      <c r="ES44" s="116" t="str">
        <f t="shared" si="44"/>
        <v/>
      </c>
      <c r="ET44" s="115">
        <f t="shared" si="45"/>
        <v>0</v>
      </c>
      <c r="EU44" s="115" t="b">
        <f t="shared" si="46"/>
        <v>0</v>
      </c>
      <c r="EV44" s="115">
        <f t="shared" si="47"/>
        <v>0</v>
      </c>
      <c r="EW44" s="80" t="b">
        <f t="shared" si="48"/>
        <v>0</v>
      </c>
      <c r="EX44" s="80" t="str">
        <f t="shared" si="49"/>
        <v/>
      </c>
      <c r="EY44" s="80">
        <f t="shared" si="50"/>
        <v>0</v>
      </c>
      <c r="EZ44" s="115" t="b">
        <f t="shared" si="51"/>
        <v>0</v>
      </c>
      <c r="FA44" s="116" t="str">
        <f t="shared" si="52"/>
        <v/>
      </c>
      <c r="FB44" s="115">
        <f t="shared" si="53"/>
        <v>0</v>
      </c>
      <c r="FC44" s="115" t="b">
        <f t="shared" si="54"/>
        <v>0</v>
      </c>
      <c r="FD44" s="115">
        <f t="shared" si="55"/>
        <v>0</v>
      </c>
      <c r="FE44" s="80" t="b">
        <f t="shared" si="56"/>
        <v>0</v>
      </c>
      <c r="FF44" s="80" t="str">
        <f t="shared" si="57"/>
        <v/>
      </c>
      <c r="FG44" s="80">
        <f t="shared" si="58"/>
        <v>0</v>
      </c>
      <c r="FH44" s="115" t="b">
        <f t="shared" si="59"/>
        <v>0</v>
      </c>
      <c r="FI44" s="116" t="str">
        <f t="shared" si="60"/>
        <v/>
      </c>
      <c r="FJ44" s="115">
        <f t="shared" si="61"/>
        <v>0</v>
      </c>
      <c r="FK44" s="115" t="b">
        <f t="shared" si="62"/>
        <v>0</v>
      </c>
      <c r="FL44" s="115">
        <f t="shared" si="63"/>
        <v>0</v>
      </c>
      <c r="FM44" s="80" t="b">
        <f t="shared" si="64"/>
        <v>0</v>
      </c>
      <c r="FN44" s="80" t="str">
        <f t="shared" si="65"/>
        <v/>
      </c>
      <c r="FO44" s="80">
        <f t="shared" si="66"/>
        <v>0</v>
      </c>
      <c r="FP44" s="115" t="b">
        <f t="shared" si="67"/>
        <v>0</v>
      </c>
      <c r="FQ44" s="116" t="str">
        <f t="shared" si="68"/>
        <v/>
      </c>
      <c r="FR44" s="115">
        <f t="shared" si="69"/>
        <v>0</v>
      </c>
      <c r="FS44" s="115" t="b">
        <f t="shared" si="70"/>
        <v>0</v>
      </c>
      <c r="FT44" s="115">
        <f t="shared" si="71"/>
        <v>0</v>
      </c>
      <c r="FU44" s="80" t="b">
        <f t="shared" si="72"/>
        <v>0</v>
      </c>
      <c r="FV44" s="80" t="str">
        <f t="shared" si="73"/>
        <v/>
      </c>
      <c r="FW44" s="80">
        <f t="shared" si="74"/>
        <v>0</v>
      </c>
      <c r="FX44" s="115" t="b">
        <f t="shared" si="75"/>
        <v>0</v>
      </c>
      <c r="FY44" s="116" t="str">
        <f t="shared" si="76"/>
        <v/>
      </c>
      <c r="FZ44" s="115">
        <f t="shared" si="77"/>
        <v>0</v>
      </c>
      <c r="GA44" s="115" t="b">
        <f t="shared" si="78"/>
        <v>0</v>
      </c>
      <c r="GB44" s="115">
        <f t="shared" si="79"/>
        <v>0</v>
      </c>
      <c r="GD44" s="627">
        <f t="shared" si="80"/>
        <v>0</v>
      </c>
      <c r="GE44" s="627"/>
      <c r="GF44" s="627">
        <f t="shared" si="81"/>
        <v>0</v>
      </c>
      <c r="GG44" s="627"/>
      <c r="GH44" s="627">
        <f t="shared" si="82"/>
        <v>0</v>
      </c>
      <c r="GI44" s="627"/>
      <c r="GJ44" s="627">
        <f t="shared" si="83"/>
        <v>0</v>
      </c>
      <c r="GK44" s="627"/>
      <c r="GL44" s="627">
        <f t="shared" si="84"/>
        <v>0</v>
      </c>
      <c r="GM44" s="627"/>
      <c r="GN44" s="627">
        <f t="shared" si="85"/>
        <v>0</v>
      </c>
      <c r="GO44" s="627"/>
      <c r="GP44" s="627">
        <f t="shared" si="86"/>
        <v>0</v>
      </c>
      <c r="GQ44" s="627"/>
      <c r="GR44" s="627">
        <f t="shared" si="87"/>
        <v>0</v>
      </c>
      <c r="GS44" s="627"/>
      <c r="GT44" s="627">
        <f t="shared" si="88"/>
        <v>0</v>
      </c>
      <c r="GU44" s="627"/>
      <c r="GV44" s="627">
        <f t="shared" si="89"/>
        <v>0</v>
      </c>
      <c r="GW44" s="627"/>
      <c r="GX44" s="627">
        <f t="shared" si="90"/>
        <v>0</v>
      </c>
      <c r="GY44" s="627"/>
      <c r="GZ44" s="627">
        <f t="shared" si="91"/>
        <v>0</v>
      </c>
      <c r="HA44" s="627"/>
      <c r="HB44" s="627">
        <f t="shared" si="92"/>
        <v>0</v>
      </c>
      <c r="HC44" s="627"/>
      <c r="HD44" s="627">
        <f t="shared" si="93"/>
        <v>0</v>
      </c>
      <c r="HE44" s="627"/>
      <c r="HF44" s="627">
        <f t="shared" si="94"/>
        <v>0</v>
      </c>
      <c r="HG44" s="627"/>
      <c r="HH44" s="627">
        <f t="shared" si="95"/>
        <v>0</v>
      </c>
      <c r="HI44" s="627"/>
      <c r="HJ44" s="627">
        <f t="shared" si="96"/>
        <v>0</v>
      </c>
      <c r="HK44" s="627"/>
      <c r="HL44" s="627">
        <f t="shared" si="97"/>
        <v>0</v>
      </c>
      <c r="HM44" s="627"/>
      <c r="HN44" s="627">
        <f t="shared" si="98"/>
        <v>0</v>
      </c>
      <c r="HO44" s="627"/>
      <c r="HP44" s="627">
        <f t="shared" si="99"/>
        <v>0</v>
      </c>
      <c r="HQ44" s="627"/>
      <c r="HR44" s="627">
        <f t="shared" si="100"/>
        <v>0</v>
      </c>
      <c r="HS44" s="627"/>
      <c r="HT44" s="627">
        <f t="shared" si="101"/>
        <v>0</v>
      </c>
      <c r="HU44" s="627"/>
      <c r="HV44" s="627">
        <f t="shared" si="102"/>
        <v>0</v>
      </c>
      <c r="HW44" s="627"/>
      <c r="HX44" s="627">
        <f t="shared" si="103"/>
        <v>0</v>
      </c>
      <c r="HY44" s="627"/>
      <c r="HZ44" s="627">
        <f t="shared" si="104"/>
        <v>0</v>
      </c>
      <c r="IA44" s="627"/>
      <c r="IC44" s="1055">
        <f t="shared" si="105"/>
        <v>0</v>
      </c>
      <c r="ID44" s="1055"/>
      <c r="IE44" s="1055">
        <f t="shared" si="106"/>
        <v>0</v>
      </c>
      <c r="IF44" s="1055"/>
      <c r="IG44" s="1055">
        <f t="shared" si="107"/>
        <v>0</v>
      </c>
      <c r="IH44" s="1055"/>
      <c r="II44" s="1055">
        <f t="shared" si="108"/>
        <v>0</v>
      </c>
      <c r="IJ44" s="1055"/>
      <c r="IK44" s="1055">
        <f t="shared" si="109"/>
        <v>0</v>
      </c>
      <c r="IL44" s="1055"/>
      <c r="IN44" s="627">
        <f>IF(CNGE_2026_M3_Secc1!$AH$706=CNGE_2026_M3_Secc1!$AJ$706,0,IF(CNGE_2026_M3_Secc1!Y730="",0,CNGE_2026_M3_Secc1!Y730))</f>
        <v>0</v>
      </c>
      <c r="IO44" s="627"/>
      <c r="IP44" s="627">
        <f t="shared" si="110"/>
        <v>0</v>
      </c>
      <c r="IQ44" s="627"/>
      <c r="IR44" s="639">
        <f t="shared" si="111"/>
        <v>0</v>
      </c>
      <c r="IS44" s="641"/>
      <c r="IX44" s="627">
        <f t="shared" si="112"/>
        <v>0</v>
      </c>
      <c r="IY44" s="627"/>
      <c r="IZ44" s="639">
        <f t="shared" si="113"/>
        <v>0</v>
      </c>
      <c r="JA44" s="641"/>
      <c r="JB44" s="639">
        <f t="shared" si="114"/>
        <v>0</v>
      </c>
      <c r="JC44" s="641"/>
      <c r="JD44" s="639">
        <f t="shared" si="115"/>
        <v>0</v>
      </c>
      <c r="JE44" s="641"/>
      <c r="JF44" s="639">
        <f t="shared" si="116"/>
        <v>0</v>
      </c>
      <c r="JG44" s="641"/>
    </row>
    <row r="45" spans="1:267" ht="15" customHeight="1">
      <c r="A45" s="108"/>
      <c r="B45" s="114"/>
      <c r="C45" s="82" t="s">
        <v>82</v>
      </c>
      <c r="D45" s="792" t="str">
        <f>IF($DD$13=1,"",IF(CNGE_2026_M3_Secc1!$AH$627=CNGE_2026_M3_Secc1!$AJ$627,"",IF(CNGE_2026_M3_Secc1!D661="","",CNGE_2026_M3_Secc1!D661)))</f>
        <v/>
      </c>
      <c r="E45" s="793"/>
      <c r="F45" s="793"/>
      <c r="G45" s="794"/>
      <c r="H45" s="702"/>
      <c r="I45" s="702"/>
      <c r="J45" s="702"/>
      <c r="K45" s="702"/>
      <c r="L45" s="702"/>
      <c r="M45" s="702"/>
      <c r="N45" s="702"/>
      <c r="O45" s="702"/>
      <c r="P45" s="1209"/>
      <c r="Q45" s="1209"/>
      <c r="R45" s="1209"/>
      <c r="S45" s="1209"/>
      <c r="T45" s="1209"/>
      <c r="U45" s="1209"/>
      <c r="V45" s="1209"/>
      <c r="W45" s="1209"/>
      <c r="X45" s="1210"/>
      <c r="Y45" s="1210"/>
      <c r="Z45" s="702"/>
      <c r="AA45" s="702"/>
      <c r="AB45" s="702"/>
      <c r="AC45" s="702"/>
      <c r="AD45" s="702"/>
      <c r="AE45" s="702"/>
      <c r="AF45" s="702"/>
      <c r="AG45" s="702"/>
      <c r="AH45" s="1209"/>
      <c r="AI45" s="1209"/>
      <c r="AJ45" s="1209"/>
      <c r="AK45" s="1209"/>
      <c r="AL45" s="1209"/>
      <c r="AM45" s="1209"/>
      <c r="AN45" s="1209"/>
      <c r="AO45" s="1209"/>
      <c r="AP45" s="1210"/>
      <c r="AQ45" s="1210"/>
      <c r="AR45" s="702"/>
      <c r="AS45" s="702"/>
      <c r="AT45" s="702"/>
      <c r="AU45" s="702"/>
      <c r="AV45" s="702"/>
      <c r="AW45" s="702"/>
      <c r="AX45" s="702"/>
      <c r="AY45" s="702"/>
      <c r="AZ45" s="1209"/>
      <c r="BA45" s="1209"/>
      <c r="BB45" s="1209"/>
      <c r="BC45" s="1209"/>
      <c r="BD45" s="1209"/>
      <c r="BE45" s="1209"/>
      <c r="BF45" s="1209"/>
      <c r="BG45" s="1209"/>
      <c r="BH45" s="1210"/>
      <c r="BI45" s="1210"/>
      <c r="BJ45" s="702"/>
      <c r="BK45" s="702"/>
      <c r="BL45" s="702"/>
      <c r="BM45" s="702"/>
      <c r="BN45" s="702"/>
      <c r="BO45" s="702"/>
      <c r="BP45" s="702"/>
      <c r="BQ45" s="702"/>
      <c r="BR45" s="1209"/>
      <c r="BS45" s="1209"/>
      <c r="BT45" s="1209"/>
      <c r="BU45" s="1209"/>
      <c r="BV45" s="1209"/>
      <c r="BW45" s="1209"/>
      <c r="BX45" s="1209"/>
      <c r="BY45" s="1209"/>
      <c r="BZ45" s="1210"/>
      <c r="CA45" s="1210"/>
      <c r="CB45" s="702"/>
      <c r="CC45" s="702"/>
      <c r="CD45" s="702"/>
      <c r="CE45" s="702"/>
      <c r="CF45" s="702"/>
      <c r="CG45" s="702"/>
      <c r="CH45" s="702"/>
      <c r="CI45" s="702"/>
      <c r="CJ45" s="1209"/>
      <c r="CK45" s="1209"/>
      <c r="CL45" s="1209"/>
      <c r="CM45" s="1209"/>
      <c r="CN45" s="1209"/>
      <c r="CO45" s="1209"/>
      <c r="CP45" s="1209"/>
      <c r="CQ45" s="1209"/>
      <c r="CR45" s="1210"/>
      <c r="CS45" s="1210"/>
      <c r="CW45" s="1084">
        <f>IF(CNGE_2026_M3_Secc1!$AH$706=CNGE_2026_M3_Secc1!$AJ$705,0,CNGE_2026_M3_Secc1!AH731)</f>
        <v>0</v>
      </c>
      <c r="CX45" s="1085"/>
      <c r="CZ45" s="80" t="b">
        <f t="shared" si="0"/>
        <v>0</v>
      </c>
      <c r="DA45" s="80" t="str">
        <f t="shared" si="1"/>
        <v/>
      </c>
      <c r="DB45" s="80">
        <f t="shared" si="2"/>
        <v>0</v>
      </c>
      <c r="DC45" s="115" t="b">
        <f t="shared" si="3"/>
        <v>0</v>
      </c>
      <c r="DD45" s="116" t="str">
        <f t="shared" si="4"/>
        <v/>
      </c>
      <c r="DE45" s="115">
        <f t="shared" si="5"/>
        <v>0</v>
      </c>
      <c r="DF45" s="115" t="b">
        <f t="shared" si="6"/>
        <v>0</v>
      </c>
      <c r="DG45" s="115">
        <f t="shared" si="7"/>
        <v>0</v>
      </c>
      <c r="DH45" s="80" t="b">
        <f t="shared" si="8"/>
        <v>0</v>
      </c>
      <c r="DI45" s="80" t="str">
        <f t="shared" si="9"/>
        <v/>
      </c>
      <c r="DJ45" s="80">
        <f t="shared" si="10"/>
        <v>0</v>
      </c>
      <c r="DK45" s="115" t="b">
        <f t="shared" si="11"/>
        <v>0</v>
      </c>
      <c r="DL45" s="116" t="str">
        <f t="shared" si="12"/>
        <v/>
      </c>
      <c r="DM45" s="115">
        <f t="shared" si="13"/>
        <v>0</v>
      </c>
      <c r="DN45" s="115" t="b">
        <f t="shared" si="14"/>
        <v>0</v>
      </c>
      <c r="DO45" s="115">
        <f t="shared" si="15"/>
        <v>0</v>
      </c>
      <c r="DP45" s="80" t="b">
        <f t="shared" si="16"/>
        <v>0</v>
      </c>
      <c r="DQ45" s="80" t="str">
        <f t="shared" si="17"/>
        <v/>
      </c>
      <c r="DR45" s="80">
        <f t="shared" si="18"/>
        <v>0</v>
      </c>
      <c r="DS45" s="115" t="b">
        <f t="shared" si="19"/>
        <v>0</v>
      </c>
      <c r="DT45" s="116" t="str">
        <f t="shared" si="20"/>
        <v/>
      </c>
      <c r="DU45" s="115">
        <f t="shared" si="21"/>
        <v>0</v>
      </c>
      <c r="DV45" s="115" t="b">
        <f t="shared" si="22"/>
        <v>0</v>
      </c>
      <c r="DW45" s="115">
        <f t="shared" si="23"/>
        <v>0</v>
      </c>
      <c r="DX45" s="80" t="b">
        <f t="shared" si="24"/>
        <v>0</v>
      </c>
      <c r="DY45" s="80" t="str">
        <f t="shared" si="25"/>
        <v/>
      </c>
      <c r="DZ45" s="80">
        <f t="shared" si="26"/>
        <v>0</v>
      </c>
      <c r="EA45" s="115" t="b">
        <f t="shared" si="27"/>
        <v>0</v>
      </c>
      <c r="EB45" s="116" t="str">
        <f t="shared" si="28"/>
        <v/>
      </c>
      <c r="EC45" s="115">
        <f t="shared" si="29"/>
        <v>0</v>
      </c>
      <c r="ED45" s="115" t="b">
        <f t="shared" si="30"/>
        <v>0</v>
      </c>
      <c r="EE45" s="115">
        <f t="shared" si="31"/>
        <v>0</v>
      </c>
      <c r="EF45" s="80" t="b">
        <f t="shared" si="32"/>
        <v>0</v>
      </c>
      <c r="EG45" s="80" t="str">
        <f t="shared" si="33"/>
        <v/>
      </c>
      <c r="EH45" s="80">
        <f t="shared" si="34"/>
        <v>0</v>
      </c>
      <c r="EI45" s="115" t="b">
        <f t="shared" si="35"/>
        <v>0</v>
      </c>
      <c r="EJ45" s="116" t="str">
        <f t="shared" si="36"/>
        <v/>
      </c>
      <c r="EK45" s="115">
        <f t="shared" si="37"/>
        <v>0</v>
      </c>
      <c r="EL45" s="115" t="b">
        <f t="shared" si="38"/>
        <v>0</v>
      </c>
      <c r="EM45" s="446">
        <f t="shared" si="39"/>
        <v>0</v>
      </c>
      <c r="EN45" s="448"/>
      <c r="EO45" s="439" t="b">
        <f t="shared" si="40"/>
        <v>0</v>
      </c>
      <c r="EP45" s="80" t="str">
        <f t="shared" si="41"/>
        <v/>
      </c>
      <c r="EQ45" s="80">
        <f t="shared" si="42"/>
        <v>0</v>
      </c>
      <c r="ER45" s="115" t="b">
        <f t="shared" si="43"/>
        <v>0</v>
      </c>
      <c r="ES45" s="116" t="str">
        <f t="shared" si="44"/>
        <v/>
      </c>
      <c r="ET45" s="115">
        <f t="shared" si="45"/>
        <v>0</v>
      </c>
      <c r="EU45" s="115" t="b">
        <f t="shared" si="46"/>
        <v>0</v>
      </c>
      <c r="EV45" s="115">
        <f t="shared" si="47"/>
        <v>0</v>
      </c>
      <c r="EW45" s="80" t="b">
        <f t="shared" si="48"/>
        <v>0</v>
      </c>
      <c r="EX45" s="80" t="str">
        <f t="shared" si="49"/>
        <v/>
      </c>
      <c r="EY45" s="80">
        <f t="shared" si="50"/>
        <v>0</v>
      </c>
      <c r="EZ45" s="115" t="b">
        <f t="shared" si="51"/>
        <v>0</v>
      </c>
      <c r="FA45" s="116" t="str">
        <f t="shared" si="52"/>
        <v/>
      </c>
      <c r="FB45" s="115">
        <f t="shared" si="53"/>
        <v>0</v>
      </c>
      <c r="FC45" s="115" t="b">
        <f t="shared" si="54"/>
        <v>0</v>
      </c>
      <c r="FD45" s="115">
        <f t="shared" si="55"/>
        <v>0</v>
      </c>
      <c r="FE45" s="80" t="b">
        <f t="shared" si="56"/>
        <v>0</v>
      </c>
      <c r="FF45" s="80" t="str">
        <f t="shared" si="57"/>
        <v/>
      </c>
      <c r="FG45" s="80">
        <f t="shared" si="58"/>
        <v>0</v>
      </c>
      <c r="FH45" s="115" t="b">
        <f t="shared" si="59"/>
        <v>0</v>
      </c>
      <c r="FI45" s="116" t="str">
        <f t="shared" si="60"/>
        <v/>
      </c>
      <c r="FJ45" s="115">
        <f t="shared" si="61"/>
        <v>0</v>
      </c>
      <c r="FK45" s="115" t="b">
        <f t="shared" si="62"/>
        <v>0</v>
      </c>
      <c r="FL45" s="115">
        <f t="shared" si="63"/>
        <v>0</v>
      </c>
      <c r="FM45" s="80" t="b">
        <f t="shared" si="64"/>
        <v>0</v>
      </c>
      <c r="FN45" s="80" t="str">
        <f t="shared" si="65"/>
        <v/>
      </c>
      <c r="FO45" s="80">
        <f t="shared" si="66"/>
        <v>0</v>
      </c>
      <c r="FP45" s="115" t="b">
        <f t="shared" si="67"/>
        <v>0</v>
      </c>
      <c r="FQ45" s="116" t="str">
        <f t="shared" si="68"/>
        <v/>
      </c>
      <c r="FR45" s="115">
        <f t="shared" si="69"/>
        <v>0</v>
      </c>
      <c r="FS45" s="115" t="b">
        <f t="shared" si="70"/>
        <v>0</v>
      </c>
      <c r="FT45" s="115">
        <f t="shared" si="71"/>
        <v>0</v>
      </c>
      <c r="FU45" s="80" t="b">
        <f t="shared" si="72"/>
        <v>0</v>
      </c>
      <c r="FV45" s="80" t="str">
        <f t="shared" si="73"/>
        <v/>
      </c>
      <c r="FW45" s="80">
        <f t="shared" si="74"/>
        <v>0</v>
      </c>
      <c r="FX45" s="115" t="b">
        <f t="shared" si="75"/>
        <v>0</v>
      </c>
      <c r="FY45" s="116" t="str">
        <f t="shared" si="76"/>
        <v/>
      </c>
      <c r="FZ45" s="115">
        <f t="shared" si="77"/>
        <v>0</v>
      </c>
      <c r="GA45" s="115" t="b">
        <f t="shared" si="78"/>
        <v>0</v>
      </c>
      <c r="GB45" s="115">
        <f t="shared" si="79"/>
        <v>0</v>
      </c>
      <c r="GD45" s="627">
        <f t="shared" si="80"/>
        <v>0</v>
      </c>
      <c r="GE45" s="627"/>
      <c r="GF45" s="627">
        <f t="shared" si="81"/>
        <v>0</v>
      </c>
      <c r="GG45" s="627"/>
      <c r="GH45" s="627">
        <f t="shared" si="82"/>
        <v>0</v>
      </c>
      <c r="GI45" s="627"/>
      <c r="GJ45" s="627">
        <f t="shared" si="83"/>
        <v>0</v>
      </c>
      <c r="GK45" s="627"/>
      <c r="GL45" s="627">
        <f t="shared" si="84"/>
        <v>0</v>
      </c>
      <c r="GM45" s="627"/>
      <c r="GN45" s="627">
        <f t="shared" si="85"/>
        <v>0</v>
      </c>
      <c r="GO45" s="627"/>
      <c r="GP45" s="627">
        <f t="shared" si="86"/>
        <v>0</v>
      </c>
      <c r="GQ45" s="627"/>
      <c r="GR45" s="627">
        <f t="shared" si="87"/>
        <v>0</v>
      </c>
      <c r="GS45" s="627"/>
      <c r="GT45" s="627">
        <f t="shared" si="88"/>
        <v>0</v>
      </c>
      <c r="GU45" s="627"/>
      <c r="GV45" s="627">
        <f t="shared" si="89"/>
        <v>0</v>
      </c>
      <c r="GW45" s="627"/>
      <c r="GX45" s="627">
        <f t="shared" si="90"/>
        <v>0</v>
      </c>
      <c r="GY45" s="627"/>
      <c r="GZ45" s="627">
        <f t="shared" si="91"/>
        <v>0</v>
      </c>
      <c r="HA45" s="627"/>
      <c r="HB45" s="627">
        <f t="shared" si="92"/>
        <v>0</v>
      </c>
      <c r="HC45" s="627"/>
      <c r="HD45" s="627">
        <f t="shared" si="93"/>
        <v>0</v>
      </c>
      <c r="HE45" s="627"/>
      <c r="HF45" s="627">
        <f t="shared" si="94"/>
        <v>0</v>
      </c>
      <c r="HG45" s="627"/>
      <c r="HH45" s="627">
        <f t="shared" si="95"/>
        <v>0</v>
      </c>
      <c r="HI45" s="627"/>
      <c r="HJ45" s="627">
        <f t="shared" si="96"/>
        <v>0</v>
      </c>
      <c r="HK45" s="627"/>
      <c r="HL45" s="627">
        <f t="shared" si="97"/>
        <v>0</v>
      </c>
      <c r="HM45" s="627"/>
      <c r="HN45" s="627">
        <f t="shared" si="98"/>
        <v>0</v>
      </c>
      <c r="HO45" s="627"/>
      <c r="HP45" s="627">
        <f t="shared" si="99"/>
        <v>0</v>
      </c>
      <c r="HQ45" s="627"/>
      <c r="HR45" s="627">
        <f t="shared" si="100"/>
        <v>0</v>
      </c>
      <c r="HS45" s="627"/>
      <c r="HT45" s="627">
        <f t="shared" si="101"/>
        <v>0</v>
      </c>
      <c r="HU45" s="627"/>
      <c r="HV45" s="627">
        <f t="shared" si="102"/>
        <v>0</v>
      </c>
      <c r="HW45" s="627"/>
      <c r="HX45" s="627">
        <f t="shared" si="103"/>
        <v>0</v>
      </c>
      <c r="HY45" s="627"/>
      <c r="HZ45" s="627">
        <f t="shared" si="104"/>
        <v>0</v>
      </c>
      <c r="IA45" s="627"/>
      <c r="IC45" s="1055">
        <f t="shared" si="105"/>
        <v>0</v>
      </c>
      <c r="ID45" s="1055"/>
      <c r="IE45" s="1055">
        <f t="shared" si="106"/>
        <v>0</v>
      </c>
      <c r="IF45" s="1055"/>
      <c r="IG45" s="1055">
        <f t="shared" si="107"/>
        <v>0</v>
      </c>
      <c r="IH45" s="1055"/>
      <c r="II45" s="1055">
        <f t="shared" si="108"/>
        <v>0</v>
      </c>
      <c r="IJ45" s="1055"/>
      <c r="IK45" s="1055">
        <f t="shared" si="109"/>
        <v>0</v>
      </c>
      <c r="IL45" s="1055"/>
      <c r="IN45" s="627">
        <f>IF(CNGE_2026_M3_Secc1!$AH$706=CNGE_2026_M3_Secc1!$AJ$706,0,IF(CNGE_2026_M3_Secc1!Y731="",0,CNGE_2026_M3_Secc1!Y731))</f>
        <v>0</v>
      </c>
      <c r="IO45" s="627"/>
      <c r="IP45" s="627">
        <f t="shared" si="110"/>
        <v>0</v>
      </c>
      <c r="IQ45" s="627"/>
      <c r="IR45" s="639">
        <f t="shared" si="111"/>
        <v>0</v>
      </c>
      <c r="IS45" s="641"/>
      <c r="IX45" s="627">
        <f t="shared" si="112"/>
        <v>0</v>
      </c>
      <c r="IY45" s="627"/>
      <c r="IZ45" s="639">
        <f t="shared" si="113"/>
        <v>0</v>
      </c>
      <c r="JA45" s="641"/>
      <c r="JB45" s="639">
        <f t="shared" si="114"/>
        <v>0</v>
      </c>
      <c r="JC45" s="641"/>
      <c r="JD45" s="639">
        <f t="shared" si="115"/>
        <v>0</v>
      </c>
      <c r="JE45" s="641"/>
      <c r="JF45" s="639">
        <f t="shared" si="116"/>
        <v>0</v>
      </c>
      <c r="JG45" s="641"/>
    </row>
    <row r="46" spans="1:267" ht="15" customHeight="1">
      <c r="A46" s="108"/>
      <c r="B46" s="114"/>
      <c r="C46" s="82" t="s">
        <v>83</v>
      </c>
      <c r="D46" s="792" t="str">
        <f>IF($DD$13=1,"",IF(CNGE_2026_M3_Secc1!$AH$627=CNGE_2026_M3_Secc1!$AJ$627,"",IF(CNGE_2026_M3_Secc1!D662="","",CNGE_2026_M3_Secc1!D662)))</f>
        <v/>
      </c>
      <c r="E46" s="793"/>
      <c r="F46" s="793"/>
      <c r="G46" s="794"/>
      <c r="H46" s="702"/>
      <c r="I46" s="702"/>
      <c r="J46" s="702"/>
      <c r="K46" s="702"/>
      <c r="L46" s="702"/>
      <c r="M46" s="702"/>
      <c r="N46" s="702"/>
      <c r="O46" s="702"/>
      <c r="P46" s="1209"/>
      <c r="Q46" s="1209"/>
      <c r="R46" s="1209"/>
      <c r="S46" s="1209"/>
      <c r="T46" s="1209"/>
      <c r="U46" s="1209"/>
      <c r="V46" s="1209"/>
      <c r="W46" s="1209"/>
      <c r="X46" s="1210"/>
      <c r="Y46" s="1210"/>
      <c r="Z46" s="702"/>
      <c r="AA46" s="702"/>
      <c r="AB46" s="702"/>
      <c r="AC46" s="702"/>
      <c r="AD46" s="702"/>
      <c r="AE46" s="702"/>
      <c r="AF46" s="702"/>
      <c r="AG46" s="702"/>
      <c r="AH46" s="1209"/>
      <c r="AI46" s="1209"/>
      <c r="AJ46" s="1209"/>
      <c r="AK46" s="1209"/>
      <c r="AL46" s="1209"/>
      <c r="AM46" s="1209"/>
      <c r="AN46" s="1209"/>
      <c r="AO46" s="1209"/>
      <c r="AP46" s="1210"/>
      <c r="AQ46" s="1210"/>
      <c r="AR46" s="702"/>
      <c r="AS46" s="702"/>
      <c r="AT46" s="702"/>
      <c r="AU46" s="702"/>
      <c r="AV46" s="702"/>
      <c r="AW46" s="702"/>
      <c r="AX46" s="702"/>
      <c r="AY46" s="702"/>
      <c r="AZ46" s="1209"/>
      <c r="BA46" s="1209"/>
      <c r="BB46" s="1209"/>
      <c r="BC46" s="1209"/>
      <c r="BD46" s="1209"/>
      <c r="BE46" s="1209"/>
      <c r="BF46" s="1209"/>
      <c r="BG46" s="1209"/>
      <c r="BH46" s="1210"/>
      <c r="BI46" s="1210"/>
      <c r="BJ46" s="702"/>
      <c r="BK46" s="702"/>
      <c r="BL46" s="702"/>
      <c r="BM46" s="702"/>
      <c r="BN46" s="702"/>
      <c r="BO46" s="702"/>
      <c r="BP46" s="702"/>
      <c r="BQ46" s="702"/>
      <c r="BR46" s="1209"/>
      <c r="BS46" s="1209"/>
      <c r="BT46" s="1209"/>
      <c r="BU46" s="1209"/>
      <c r="BV46" s="1209"/>
      <c r="BW46" s="1209"/>
      <c r="BX46" s="1209"/>
      <c r="BY46" s="1209"/>
      <c r="BZ46" s="1210"/>
      <c r="CA46" s="1210"/>
      <c r="CB46" s="702"/>
      <c r="CC46" s="702"/>
      <c r="CD46" s="702"/>
      <c r="CE46" s="702"/>
      <c r="CF46" s="702"/>
      <c r="CG46" s="702"/>
      <c r="CH46" s="702"/>
      <c r="CI46" s="702"/>
      <c r="CJ46" s="1209"/>
      <c r="CK46" s="1209"/>
      <c r="CL46" s="1209"/>
      <c r="CM46" s="1209"/>
      <c r="CN46" s="1209"/>
      <c r="CO46" s="1209"/>
      <c r="CP46" s="1209"/>
      <c r="CQ46" s="1209"/>
      <c r="CR46" s="1210"/>
      <c r="CS46" s="1210"/>
      <c r="CW46" s="1084">
        <f>IF(CNGE_2026_M3_Secc1!$AH$706=CNGE_2026_M3_Secc1!$AJ$705,0,CNGE_2026_M3_Secc1!AH732)</f>
        <v>0</v>
      </c>
      <c r="CX46" s="1085"/>
      <c r="CZ46" s="80" t="b">
        <f t="shared" si="0"/>
        <v>0</v>
      </c>
      <c r="DA46" s="80" t="str">
        <f t="shared" si="1"/>
        <v/>
      </c>
      <c r="DB46" s="80">
        <f t="shared" si="2"/>
        <v>0</v>
      </c>
      <c r="DC46" s="115" t="b">
        <f t="shared" si="3"/>
        <v>0</v>
      </c>
      <c r="DD46" s="116" t="str">
        <f t="shared" si="4"/>
        <v/>
      </c>
      <c r="DE46" s="115">
        <f t="shared" si="5"/>
        <v>0</v>
      </c>
      <c r="DF46" s="115" t="b">
        <f t="shared" si="6"/>
        <v>0</v>
      </c>
      <c r="DG46" s="115">
        <f t="shared" si="7"/>
        <v>0</v>
      </c>
      <c r="DH46" s="80" t="b">
        <f t="shared" si="8"/>
        <v>0</v>
      </c>
      <c r="DI46" s="80" t="str">
        <f t="shared" si="9"/>
        <v/>
      </c>
      <c r="DJ46" s="80">
        <f t="shared" si="10"/>
        <v>0</v>
      </c>
      <c r="DK46" s="115" t="b">
        <f t="shared" si="11"/>
        <v>0</v>
      </c>
      <c r="DL46" s="116" t="str">
        <f t="shared" si="12"/>
        <v/>
      </c>
      <c r="DM46" s="115">
        <f t="shared" si="13"/>
        <v>0</v>
      </c>
      <c r="DN46" s="115" t="b">
        <f t="shared" si="14"/>
        <v>0</v>
      </c>
      <c r="DO46" s="115">
        <f t="shared" si="15"/>
        <v>0</v>
      </c>
      <c r="DP46" s="80" t="b">
        <f t="shared" si="16"/>
        <v>0</v>
      </c>
      <c r="DQ46" s="80" t="str">
        <f t="shared" si="17"/>
        <v/>
      </c>
      <c r="DR46" s="80">
        <f t="shared" si="18"/>
        <v>0</v>
      </c>
      <c r="DS46" s="115" t="b">
        <f t="shared" si="19"/>
        <v>0</v>
      </c>
      <c r="DT46" s="116" t="str">
        <f t="shared" si="20"/>
        <v/>
      </c>
      <c r="DU46" s="115">
        <f t="shared" si="21"/>
        <v>0</v>
      </c>
      <c r="DV46" s="115" t="b">
        <f t="shared" si="22"/>
        <v>0</v>
      </c>
      <c r="DW46" s="115">
        <f t="shared" si="23"/>
        <v>0</v>
      </c>
      <c r="DX46" s="80" t="b">
        <f t="shared" si="24"/>
        <v>0</v>
      </c>
      <c r="DY46" s="80" t="str">
        <f t="shared" si="25"/>
        <v/>
      </c>
      <c r="DZ46" s="80">
        <f t="shared" si="26"/>
        <v>0</v>
      </c>
      <c r="EA46" s="115" t="b">
        <f t="shared" si="27"/>
        <v>0</v>
      </c>
      <c r="EB46" s="116" t="str">
        <f t="shared" si="28"/>
        <v/>
      </c>
      <c r="EC46" s="115">
        <f t="shared" si="29"/>
        <v>0</v>
      </c>
      <c r="ED46" s="115" t="b">
        <f t="shared" si="30"/>
        <v>0</v>
      </c>
      <c r="EE46" s="115">
        <f t="shared" si="31"/>
        <v>0</v>
      </c>
      <c r="EF46" s="80" t="b">
        <f t="shared" si="32"/>
        <v>0</v>
      </c>
      <c r="EG46" s="80" t="str">
        <f t="shared" si="33"/>
        <v/>
      </c>
      <c r="EH46" s="80">
        <f t="shared" si="34"/>
        <v>0</v>
      </c>
      <c r="EI46" s="115" t="b">
        <f t="shared" si="35"/>
        <v>0</v>
      </c>
      <c r="EJ46" s="116" t="str">
        <f t="shared" si="36"/>
        <v/>
      </c>
      <c r="EK46" s="115">
        <f t="shared" si="37"/>
        <v>0</v>
      </c>
      <c r="EL46" s="115" t="b">
        <f t="shared" si="38"/>
        <v>0</v>
      </c>
      <c r="EM46" s="446">
        <f t="shared" si="39"/>
        <v>0</v>
      </c>
      <c r="EN46" s="448"/>
      <c r="EO46" s="439" t="b">
        <f t="shared" si="40"/>
        <v>0</v>
      </c>
      <c r="EP46" s="80" t="str">
        <f t="shared" si="41"/>
        <v/>
      </c>
      <c r="EQ46" s="80">
        <f t="shared" si="42"/>
        <v>0</v>
      </c>
      <c r="ER46" s="115" t="b">
        <f t="shared" si="43"/>
        <v>0</v>
      </c>
      <c r="ES46" s="116" t="str">
        <f t="shared" si="44"/>
        <v/>
      </c>
      <c r="ET46" s="115">
        <f t="shared" si="45"/>
        <v>0</v>
      </c>
      <c r="EU46" s="115" t="b">
        <f t="shared" si="46"/>
        <v>0</v>
      </c>
      <c r="EV46" s="115">
        <f t="shared" si="47"/>
        <v>0</v>
      </c>
      <c r="EW46" s="80" t="b">
        <f t="shared" si="48"/>
        <v>0</v>
      </c>
      <c r="EX46" s="80" t="str">
        <f t="shared" si="49"/>
        <v/>
      </c>
      <c r="EY46" s="80">
        <f t="shared" si="50"/>
        <v>0</v>
      </c>
      <c r="EZ46" s="115" t="b">
        <f t="shared" si="51"/>
        <v>0</v>
      </c>
      <c r="FA46" s="116" t="str">
        <f t="shared" si="52"/>
        <v/>
      </c>
      <c r="FB46" s="115">
        <f t="shared" si="53"/>
        <v>0</v>
      </c>
      <c r="FC46" s="115" t="b">
        <f t="shared" si="54"/>
        <v>0</v>
      </c>
      <c r="FD46" s="115">
        <f t="shared" si="55"/>
        <v>0</v>
      </c>
      <c r="FE46" s="80" t="b">
        <f t="shared" si="56"/>
        <v>0</v>
      </c>
      <c r="FF46" s="80" t="str">
        <f t="shared" si="57"/>
        <v/>
      </c>
      <c r="FG46" s="80">
        <f t="shared" si="58"/>
        <v>0</v>
      </c>
      <c r="FH46" s="115" t="b">
        <f t="shared" si="59"/>
        <v>0</v>
      </c>
      <c r="FI46" s="116" t="str">
        <f t="shared" si="60"/>
        <v/>
      </c>
      <c r="FJ46" s="115">
        <f t="shared" si="61"/>
        <v>0</v>
      </c>
      <c r="FK46" s="115" t="b">
        <f t="shared" si="62"/>
        <v>0</v>
      </c>
      <c r="FL46" s="115">
        <f t="shared" si="63"/>
        <v>0</v>
      </c>
      <c r="FM46" s="80" t="b">
        <f t="shared" si="64"/>
        <v>0</v>
      </c>
      <c r="FN46" s="80" t="str">
        <f t="shared" si="65"/>
        <v/>
      </c>
      <c r="FO46" s="80">
        <f t="shared" si="66"/>
        <v>0</v>
      </c>
      <c r="FP46" s="115" t="b">
        <f t="shared" si="67"/>
        <v>0</v>
      </c>
      <c r="FQ46" s="116" t="str">
        <f t="shared" si="68"/>
        <v/>
      </c>
      <c r="FR46" s="115">
        <f t="shared" si="69"/>
        <v>0</v>
      </c>
      <c r="FS46" s="115" t="b">
        <f t="shared" si="70"/>
        <v>0</v>
      </c>
      <c r="FT46" s="115">
        <f t="shared" si="71"/>
        <v>0</v>
      </c>
      <c r="FU46" s="80" t="b">
        <f t="shared" si="72"/>
        <v>0</v>
      </c>
      <c r="FV46" s="80" t="str">
        <f t="shared" si="73"/>
        <v/>
      </c>
      <c r="FW46" s="80">
        <f t="shared" si="74"/>
        <v>0</v>
      </c>
      <c r="FX46" s="115" t="b">
        <f t="shared" si="75"/>
        <v>0</v>
      </c>
      <c r="FY46" s="116" t="str">
        <f t="shared" si="76"/>
        <v/>
      </c>
      <c r="FZ46" s="115">
        <f t="shared" si="77"/>
        <v>0</v>
      </c>
      <c r="GA46" s="115" t="b">
        <f t="shared" si="78"/>
        <v>0</v>
      </c>
      <c r="GB46" s="115">
        <f t="shared" si="79"/>
        <v>0</v>
      </c>
      <c r="GD46" s="627">
        <f t="shared" si="80"/>
        <v>0</v>
      </c>
      <c r="GE46" s="627"/>
      <c r="GF46" s="627">
        <f t="shared" si="81"/>
        <v>0</v>
      </c>
      <c r="GG46" s="627"/>
      <c r="GH46" s="627">
        <f t="shared" si="82"/>
        <v>0</v>
      </c>
      <c r="GI46" s="627"/>
      <c r="GJ46" s="627">
        <f t="shared" si="83"/>
        <v>0</v>
      </c>
      <c r="GK46" s="627"/>
      <c r="GL46" s="627">
        <f t="shared" si="84"/>
        <v>0</v>
      </c>
      <c r="GM46" s="627"/>
      <c r="GN46" s="627">
        <f t="shared" si="85"/>
        <v>0</v>
      </c>
      <c r="GO46" s="627"/>
      <c r="GP46" s="627">
        <f t="shared" si="86"/>
        <v>0</v>
      </c>
      <c r="GQ46" s="627"/>
      <c r="GR46" s="627">
        <f t="shared" si="87"/>
        <v>0</v>
      </c>
      <c r="GS46" s="627"/>
      <c r="GT46" s="627">
        <f t="shared" si="88"/>
        <v>0</v>
      </c>
      <c r="GU46" s="627"/>
      <c r="GV46" s="627">
        <f t="shared" si="89"/>
        <v>0</v>
      </c>
      <c r="GW46" s="627"/>
      <c r="GX46" s="627">
        <f t="shared" si="90"/>
        <v>0</v>
      </c>
      <c r="GY46" s="627"/>
      <c r="GZ46" s="627">
        <f t="shared" si="91"/>
        <v>0</v>
      </c>
      <c r="HA46" s="627"/>
      <c r="HB46" s="627">
        <f t="shared" si="92"/>
        <v>0</v>
      </c>
      <c r="HC46" s="627"/>
      <c r="HD46" s="627">
        <f t="shared" si="93"/>
        <v>0</v>
      </c>
      <c r="HE46" s="627"/>
      <c r="HF46" s="627">
        <f t="shared" si="94"/>
        <v>0</v>
      </c>
      <c r="HG46" s="627"/>
      <c r="HH46" s="627">
        <f t="shared" si="95"/>
        <v>0</v>
      </c>
      <c r="HI46" s="627"/>
      <c r="HJ46" s="627">
        <f t="shared" si="96"/>
        <v>0</v>
      </c>
      <c r="HK46" s="627"/>
      <c r="HL46" s="627">
        <f t="shared" si="97"/>
        <v>0</v>
      </c>
      <c r="HM46" s="627"/>
      <c r="HN46" s="627">
        <f t="shared" si="98"/>
        <v>0</v>
      </c>
      <c r="HO46" s="627"/>
      <c r="HP46" s="627">
        <f t="shared" si="99"/>
        <v>0</v>
      </c>
      <c r="HQ46" s="627"/>
      <c r="HR46" s="627">
        <f t="shared" si="100"/>
        <v>0</v>
      </c>
      <c r="HS46" s="627"/>
      <c r="HT46" s="627">
        <f t="shared" si="101"/>
        <v>0</v>
      </c>
      <c r="HU46" s="627"/>
      <c r="HV46" s="627">
        <f t="shared" si="102"/>
        <v>0</v>
      </c>
      <c r="HW46" s="627"/>
      <c r="HX46" s="627">
        <f t="shared" si="103"/>
        <v>0</v>
      </c>
      <c r="HY46" s="627"/>
      <c r="HZ46" s="627">
        <f t="shared" si="104"/>
        <v>0</v>
      </c>
      <c r="IA46" s="627"/>
      <c r="IC46" s="1055">
        <f t="shared" si="105"/>
        <v>0</v>
      </c>
      <c r="ID46" s="1055"/>
      <c r="IE46" s="1055">
        <f t="shared" si="106"/>
        <v>0</v>
      </c>
      <c r="IF46" s="1055"/>
      <c r="IG46" s="1055">
        <f t="shared" si="107"/>
        <v>0</v>
      </c>
      <c r="IH46" s="1055"/>
      <c r="II46" s="1055">
        <f t="shared" si="108"/>
        <v>0</v>
      </c>
      <c r="IJ46" s="1055"/>
      <c r="IK46" s="1055">
        <f t="shared" si="109"/>
        <v>0</v>
      </c>
      <c r="IL46" s="1055"/>
      <c r="IN46" s="627">
        <f>IF(CNGE_2026_M3_Secc1!$AH$706=CNGE_2026_M3_Secc1!$AJ$706,0,IF(CNGE_2026_M3_Secc1!Y732="",0,CNGE_2026_M3_Secc1!Y732))</f>
        <v>0</v>
      </c>
      <c r="IO46" s="627"/>
      <c r="IP46" s="627">
        <f t="shared" si="110"/>
        <v>0</v>
      </c>
      <c r="IQ46" s="627"/>
      <c r="IR46" s="639">
        <f t="shared" si="111"/>
        <v>0</v>
      </c>
      <c r="IS46" s="641"/>
      <c r="IX46" s="627">
        <f t="shared" si="112"/>
        <v>0</v>
      </c>
      <c r="IY46" s="627"/>
      <c r="IZ46" s="639">
        <f t="shared" si="113"/>
        <v>0</v>
      </c>
      <c r="JA46" s="641"/>
      <c r="JB46" s="639">
        <f t="shared" si="114"/>
        <v>0</v>
      </c>
      <c r="JC46" s="641"/>
      <c r="JD46" s="639">
        <f t="shared" si="115"/>
        <v>0</v>
      </c>
      <c r="JE46" s="641"/>
      <c r="JF46" s="639">
        <f t="shared" si="116"/>
        <v>0</v>
      </c>
      <c r="JG46" s="641"/>
    </row>
    <row r="47" spans="1:267" ht="15" customHeight="1">
      <c r="A47" s="108"/>
      <c r="B47" s="114"/>
      <c r="C47" s="82" t="s">
        <v>84</v>
      </c>
      <c r="D47" s="792" t="str">
        <f>IF($DD$13=1,"",IF(CNGE_2026_M3_Secc1!$AH$627=CNGE_2026_M3_Secc1!$AJ$627,"",IF(CNGE_2026_M3_Secc1!D663="","",CNGE_2026_M3_Secc1!D663)))</f>
        <v/>
      </c>
      <c r="E47" s="793"/>
      <c r="F47" s="793"/>
      <c r="G47" s="794"/>
      <c r="H47" s="702"/>
      <c r="I47" s="702"/>
      <c r="J47" s="702"/>
      <c r="K47" s="702"/>
      <c r="L47" s="702"/>
      <c r="M47" s="702"/>
      <c r="N47" s="702"/>
      <c r="O47" s="702"/>
      <c r="P47" s="1209"/>
      <c r="Q47" s="1209"/>
      <c r="R47" s="1209"/>
      <c r="S47" s="1209"/>
      <c r="T47" s="1209"/>
      <c r="U47" s="1209"/>
      <c r="V47" s="1209"/>
      <c r="W47" s="1209"/>
      <c r="X47" s="1210"/>
      <c r="Y47" s="1210"/>
      <c r="Z47" s="702"/>
      <c r="AA47" s="702"/>
      <c r="AB47" s="702"/>
      <c r="AC47" s="702"/>
      <c r="AD47" s="702"/>
      <c r="AE47" s="702"/>
      <c r="AF47" s="702"/>
      <c r="AG47" s="702"/>
      <c r="AH47" s="1209"/>
      <c r="AI47" s="1209"/>
      <c r="AJ47" s="1209"/>
      <c r="AK47" s="1209"/>
      <c r="AL47" s="1209"/>
      <c r="AM47" s="1209"/>
      <c r="AN47" s="1209"/>
      <c r="AO47" s="1209"/>
      <c r="AP47" s="1210"/>
      <c r="AQ47" s="1210"/>
      <c r="AR47" s="702"/>
      <c r="AS47" s="702"/>
      <c r="AT47" s="702"/>
      <c r="AU47" s="702"/>
      <c r="AV47" s="702"/>
      <c r="AW47" s="702"/>
      <c r="AX47" s="702"/>
      <c r="AY47" s="702"/>
      <c r="AZ47" s="1209"/>
      <c r="BA47" s="1209"/>
      <c r="BB47" s="1209"/>
      <c r="BC47" s="1209"/>
      <c r="BD47" s="1209"/>
      <c r="BE47" s="1209"/>
      <c r="BF47" s="1209"/>
      <c r="BG47" s="1209"/>
      <c r="BH47" s="1210"/>
      <c r="BI47" s="1210"/>
      <c r="BJ47" s="702"/>
      <c r="BK47" s="702"/>
      <c r="BL47" s="702"/>
      <c r="BM47" s="702"/>
      <c r="BN47" s="702"/>
      <c r="BO47" s="702"/>
      <c r="BP47" s="702"/>
      <c r="BQ47" s="702"/>
      <c r="BR47" s="1209"/>
      <c r="BS47" s="1209"/>
      <c r="BT47" s="1209"/>
      <c r="BU47" s="1209"/>
      <c r="BV47" s="1209"/>
      <c r="BW47" s="1209"/>
      <c r="BX47" s="1209"/>
      <c r="BY47" s="1209"/>
      <c r="BZ47" s="1210"/>
      <c r="CA47" s="1210"/>
      <c r="CB47" s="702"/>
      <c r="CC47" s="702"/>
      <c r="CD47" s="702"/>
      <c r="CE47" s="702"/>
      <c r="CF47" s="702"/>
      <c r="CG47" s="702"/>
      <c r="CH47" s="702"/>
      <c r="CI47" s="702"/>
      <c r="CJ47" s="1209"/>
      <c r="CK47" s="1209"/>
      <c r="CL47" s="1209"/>
      <c r="CM47" s="1209"/>
      <c r="CN47" s="1209"/>
      <c r="CO47" s="1209"/>
      <c r="CP47" s="1209"/>
      <c r="CQ47" s="1209"/>
      <c r="CR47" s="1210"/>
      <c r="CS47" s="1210"/>
      <c r="CW47" s="1084">
        <f>IF(CNGE_2026_M3_Secc1!$AH$706=CNGE_2026_M3_Secc1!$AJ$705,0,CNGE_2026_M3_Secc1!AH733)</f>
        <v>0</v>
      </c>
      <c r="CX47" s="1085"/>
      <c r="CZ47" s="80" t="b">
        <f t="shared" si="0"/>
        <v>0</v>
      </c>
      <c r="DA47" s="80" t="str">
        <f t="shared" si="1"/>
        <v/>
      </c>
      <c r="DB47" s="80">
        <f t="shared" si="2"/>
        <v>0</v>
      </c>
      <c r="DC47" s="115" t="b">
        <f t="shared" si="3"/>
        <v>0</v>
      </c>
      <c r="DD47" s="116" t="str">
        <f t="shared" si="4"/>
        <v/>
      </c>
      <c r="DE47" s="115">
        <f t="shared" si="5"/>
        <v>0</v>
      </c>
      <c r="DF47" s="115" t="b">
        <f t="shared" si="6"/>
        <v>0</v>
      </c>
      <c r="DG47" s="115">
        <f t="shared" si="7"/>
        <v>0</v>
      </c>
      <c r="DH47" s="80" t="b">
        <f t="shared" si="8"/>
        <v>0</v>
      </c>
      <c r="DI47" s="80" t="str">
        <f t="shared" si="9"/>
        <v/>
      </c>
      <c r="DJ47" s="80">
        <f t="shared" si="10"/>
        <v>0</v>
      </c>
      <c r="DK47" s="115" t="b">
        <f t="shared" si="11"/>
        <v>0</v>
      </c>
      <c r="DL47" s="116" t="str">
        <f t="shared" si="12"/>
        <v/>
      </c>
      <c r="DM47" s="115">
        <f t="shared" si="13"/>
        <v>0</v>
      </c>
      <c r="DN47" s="115" t="b">
        <f t="shared" si="14"/>
        <v>0</v>
      </c>
      <c r="DO47" s="115">
        <f t="shared" si="15"/>
        <v>0</v>
      </c>
      <c r="DP47" s="80" t="b">
        <f t="shared" si="16"/>
        <v>0</v>
      </c>
      <c r="DQ47" s="80" t="str">
        <f t="shared" si="17"/>
        <v/>
      </c>
      <c r="DR47" s="80">
        <f t="shared" si="18"/>
        <v>0</v>
      </c>
      <c r="DS47" s="115" t="b">
        <f t="shared" si="19"/>
        <v>0</v>
      </c>
      <c r="DT47" s="116" t="str">
        <f t="shared" si="20"/>
        <v/>
      </c>
      <c r="DU47" s="115">
        <f t="shared" si="21"/>
        <v>0</v>
      </c>
      <c r="DV47" s="115" t="b">
        <f t="shared" si="22"/>
        <v>0</v>
      </c>
      <c r="DW47" s="115">
        <f t="shared" si="23"/>
        <v>0</v>
      </c>
      <c r="DX47" s="80" t="b">
        <f t="shared" si="24"/>
        <v>0</v>
      </c>
      <c r="DY47" s="80" t="str">
        <f t="shared" si="25"/>
        <v/>
      </c>
      <c r="DZ47" s="80">
        <f t="shared" si="26"/>
        <v>0</v>
      </c>
      <c r="EA47" s="115" t="b">
        <f t="shared" si="27"/>
        <v>0</v>
      </c>
      <c r="EB47" s="116" t="str">
        <f t="shared" si="28"/>
        <v/>
      </c>
      <c r="EC47" s="115">
        <f t="shared" si="29"/>
        <v>0</v>
      </c>
      <c r="ED47" s="115" t="b">
        <f t="shared" si="30"/>
        <v>0</v>
      </c>
      <c r="EE47" s="115">
        <f t="shared" si="31"/>
        <v>0</v>
      </c>
      <c r="EF47" s="80" t="b">
        <f t="shared" si="32"/>
        <v>0</v>
      </c>
      <c r="EG47" s="80" t="str">
        <f t="shared" si="33"/>
        <v/>
      </c>
      <c r="EH47" s="80">
        <f t="shared" si="34"/>
        <v>0</v>
      </c>
      <c r="EI47" s="115" t="b">
        <f t="shared" si="35"/>
        <v>0</v>
      </c>
      <c r="EJ47" s="116" t="str">
        <f t="shared" si="36"/>
        <v/>
      </c>
      <c r="EK47" s="115">
        <f t="shared" si="37"/>
        <v>0</v>
      </c>
      <c r="EL47" s="115" t="b">
        <f t="shared" si="38"/>
        <v>0</v>
      </c>
      <c r="EM47" s="446">
        <f t="shared" si="39"/>
        <v>0</v>
      </c>
      <c r="EN47" s="448"/>
      <c r="EO47" s="439" t="b">
        <f t="shared" si="40"/>
        <v>0</v>
      </c>
      <c r="EP47" s="80" t="str">
        <f t="shared" si="41"/>
        <v/>
      </c>
      <c r="EQ47" s="80">
        <f t="shared" si="42"/>
        <v>0</v>
      </c>
      <c r="ER47" s="115" t="b">
        <f t="shared" si="43"/>
        <v>0</v>
      </c>
      <c r="ES47" s="116" t="str">
        <f t="shared" si="44"/>
        <v/>
      </c>
      <c r="ET47" s="115">
        <f t="shared" si="45"/>
        <v>0</v>
      </c>
      <c r="EU47" s="115" t="b">
        <f t="shared" si="46"/>
        <v>0</v>
      </c>
      <c r="EV47" s="115">
        <f t="shared" si="47"/>
        <v>0</v>
      </c>
      <c r="EW47" s="80" t="b">
        <f t="shared" si="48"/>
        <v>0</v>
      </c>
      <c r="EX47" s="80" t="str">
        <f t="shared" si="49"/>
        <v/>
      </c>
      <c r="EY47" s="80">
        <f t="shared" si="50"/>
        <v>0</v>
      </c>
      <c r="EZ47" s="115" t="b">
        <f t="shared" si="51"/>
        <v>0</v>
      </c>
      <c r="FA47" s="116" t="str">
        <f t="shared" si="52"/>
        <v/>
      </c>
      <c r="FB47" s="115">
        <f t="shared" si="53"/>
        <v>0</v>
      </c>
      <c r="FC47" s="115" t="b">
        <f t="shared" si="54"/>
        <v>0</v>
      </c>
      <c r="FD47" s="115">
        <f t="shared" si="55"/>
        <v>0</v>
      </c>
      <c r="FE47" s="80" t="b">
        <f t="shared" si="56"/>
        <v>0</v>
      </c>
      <c r="FF47" s="80" t="str">
        <f t="shared" si="57"/>
        <v/>
      </c>
      <c r="FG47" s="80">
        <f t="shared" si="58"/>
        <v>0</v>
      </c>
      <c r="FH47" s="115" t="b">
        <f t="shared" si="59"/>
        <v>0</v>
      </c>
      <c r="FI47" s="116" t="str">
        <f t="shared" si="60"/>
        <v/>
      </c>
      <c r="FJ47" s="115">
        <f t="shared" si="61"/>
        <v>0</v>
      </c>
      <c r="FK47" s="115" t="b">
        <f t="shared" si="62"/>
        <v>0</v>
      </c>
      <c r="FL47" s="115">
        <f t="shared" si="63"/>
        <v>0</v>
      </c>
      <c r="FM47" s="80" t="b">
        <f t="shared" si="64"/>
        <v>0</v>
      </c>
      <c r="FN47" s="80" t="str">
        <f t="shared" si="65"/>
        <v/>
      </c>
      <c r="FO47" s="80">
        <f t="shared" si="66"/>
        <v>0</v>
      </c>
      <c r="FP47" s="115" t="b">
        <f t="shared" si="67"/>
        <v>0</v>
      </c>
      <c r="FQ47" s="116" t="str">
        <f t="shared" si="68"/>
        <v/>
      </c>
      <c r="FR47" s="115">
        <f t="shared" si="69"/>
        <v>0</v>
      </c>
      <c r="FS47" s="115" t="b">
        <f t="shared" si="70"/>
        <v>0</v>
      </c>
      <c r="FT47" s="115">
        <f t="shared" si="71"/>
        <v>0</v>
      </c>
      <c r="FU47" s="80" t="b">
        <f t="shared" si="72"/>
        <v>0</v>
      </c>
      <c r="FV47" s="80" t="str">
        <f t="shared" si="73"/>
        <v/>
      </c>
      <c r="FW47" s="80">
        <f t="shared" si="74"/>
        <v>0</v>
      </c>
      <c r="FX47" s="115" t="b">
        <f t="shared" si="75"/>
        <v>0</v>
      </c>
      <c r="FY47" s="116" t="str">
        <f t="shared" si="76"/>
        <v/>
      </c>
      <c r="FZ47" s="115">
        <f t="shared" si="77"/>
        <v>0</v>
      </c>
      <c r="GA47" s="115" t="b">
        <f t="shared" si="78"/>
        <v>0</v>
      </c>
      <c r="GB47" s="115">
        <f t="shared" si="79"/>
        <v>0</v>
      </c>
      <c r="GD47" s="627">
        <f t="shared" si="80"/>
        <v>0</v>
      </c>
      <c r="GE47" s="627"/>
      <c r="GF47" s="627">
        <f t="shared" si="81"/>
        <v>0</v>
      </c>
      <c r="GG47" s="627"/>
      <c r="GH47" s="627">
        <f t="shared" si="82"/>
        <v>0</v>
      </c>
      <c r="GI47" s="627"/>
      <c r="GJ47" s="627">
        <f t="shared" si="83"/>
        <v>0</v>
      </c>
      <c r="GK47" s="627"/>
      <c r="GL47" s="627">
        <f t="shared" si="84"/>
        <v>0</v>
      </c>
      <c r="GM47" s="627"/>
      <c r="GN47" s="627">
        <f t="shared" si="85"/>
        <v>0</v>
      </c>
      <c r="GO47" s="627"/>
      <c r="GP47" s="627">
        <f t="shared" si="86"/>
        <v>0</v>
      </c>
      <c r="GQ47" s="627"/>
      <c r="GR47" s="627">
        <f t="shared" si="87"/>
        <v>0</v>
      </c>
      <c r="GS47" s="627"/>
      <c r="GT47" s="627">
        <f t="shared" si="88"/>
        <v>0</v>
      </c>
      <c r="GU47" s="627"/>
      <c r="GV47" s="627">
        <f t="shared" si="89"/>
        <v>0</v>
      </c>
      <c r="GW47" s="627"/>
      <c r="GX47" s="627">
        <f t="shared" si="90"/>
        <v>0</v>
      </c>
      <c r="GY47" s="627"/>
      <c r="GZ47" s="627">
        <f t="shared" si="91"/>
        <v>0</v>
      </c>
      <c r="HA47" s="627"/>
      <c r="HB47" s="627">
        <f t="shared" si="92"/>
        <v>0</v>
      </c>
      <c r="HC47" s="627"/>
      <c r="HD47" s="627">
        <f t="shared" si="93"/>
        <v>0</v>
      </c>
      <c r="HE47" s="627"/>
      <c r="HF47" s="627">
        <f t="shared" si="94"/>
        <v>0</v>
      </c>
      <c r="HG47" s="627"/>
      <c r="HH47" s="627">
        <f t="shared" si="95"/>
        <v>0</v>
      </c>
      <c r="HI47" s="627"/>
      <c r="HJ47" s="627">
        <f t="shared" si="96"/>
        <v>0</v>
      </c>
      <c r="HK47" s="627"/>
      <c r="HL47" s="627">
        <f t="shared" si="97"/>
        <v>0</v>
      </c>
      <c r="HM47" s="627"/>
      <c r="HN47" s="627">
        <f t="shared" si="98"/>
        <v>0</v>
      </c>
      <c r="HO47" s="627"/>
      <c r="HP47" s="627">
        <f t="shared" si="99"/>
        <v>0</v>
      </c>
      <c r="HQ47" s="627"/>
      <c r="HR47" s="627">
        <f t="shared" si="100"/>
        <v>0</v>
      </c>
      <c r="HS47" s="627"/>
      <c r="HT47" s="627">
        <f t="shared" si="101"/>
        <v>0</v>
      </c>
      <c r="HU47" s="627"/>
      <c r="HV47" s="627">
        <f t="shared" si="102"/>
        <v>0</v>
      </c>
      <c r="HW47" s="627"/>
      <c r="HX47" s="627">
        <f t="shared" si="103"/>
        <v>0</v>
      </c>
      <c r="HY47" s="627"/>
      <c r="HZ47" s="627">
        <f t="shared" si="104"/>
        <v>0</v>
      </c>
      <c r="IA47" s="627"/>
      <c r="IC47" s="1055">
        <f t="shared" si="105"/>
        <v>0</v>
      </c>
      <c r="ID47" s="1055"/>
      <c r="IE47" s="1055">
        <f t="shared" si="106"/>
        <v>0</v>
      </c>
      <c r="IF47" s="1055"/>
      <c r="IG47" s="1055">
        <f t="shared" si="107"/>
        <v>0</v>
      </c>
      <c r="IH47" s="1055"/>
      <c r="II47" s="1055">
        <f t="shared" si="108"/>
        <v>0</v>
      </c>
      <c r="IJ47" s="1055"/>
      <c r="IK47" s="1055">
        <f t="shared" si="109"/>
        <v>0</v>
      </c>
      <c r="IL47" s="1055"/>
      <c r="IN47" s="627">
        <f>IF(CNGE_2026_M3_Secc1!$AH$706=CNGE_2026_M3_Secc1!$AJ$706,0,IF(CNGE_2026_M3_Secc1!Y733="",0,CNGE_2026_M3_Secc1!Y733))</f>
        <v>0</v>
      </c>
      <c r="IO47" s="627"/>
      <c r="IP47" s="627">
        <f t="shared" si="110"/>
        <v>0</v>
      </c>
      <c r="IQ47" s="627"/>
      <c r="IR47" s="639">
        <f t="shared" si="111"/>
        <v>0</v>
      </c>
      <c r="IS47" s="641"/>
      <c r="IX47" s="627">
        <f t="shared" si="112"/>
        <v>0</v>
      </c>
      <c r="IY47" s="627"/>
      <c r="IZ47" s="639">
        <f t="shared" si="113"/>
        <v>0</v>
      </c>
      <c r="JA47" s="641"/>
      <c r="JB47" s="639">
        <f t="shared" si="114"/>
        <v>0</v>
      </c>
      <c r="JC47" s="641"/>
      <c r="JD47" s="639">
        <f t="shared" si="115"/>
        <v>0</v>
      </c>
      <c r="JE47" s="641"/>
      <c r="JF47" s="639">
        <f t="shared" si="116"/>
        <v>0</v>
      </c>
      <c r="JG47" s="641"/>
    </row>
    <row r="48" spans="1:267" ht="15" customHeight="1">
      <c r="A48" s="108"/>
      <c r="B48" s="114"/>
      <c r="C48" s="82" t="s">
        <v>85</v>
      </c>
      <c r="D48" s="792" t="str">
        <f>IF($DD$13=1,"",IF(CNGE_2026_M3_Secc1!$AH$627=CNGE_2026_M3_Secc1!$AJ$627,"",IF(CNGE_2026_M3_Secc1!D664="","",CNGE_2026_M3_Secc1!D664)))</f>
        <v/>
      </c>
      <c r="E48" s="793"/>
      <c r="F48" s="793"/>
      <c r="G48" s="794"/>
      <c r="H48" s="702"/>
      <c r="I48" s="702"/>
      <c r="J48" s="702"/>
      <c r="K48" s="702"/>
      <c r="L48" s="702"/>
      <c r="M48" s="702"/>
      <c r="N48" s="702"/>
      <c r="O48" s="702"/>
      <c r="P48" s="1209"/>
      <c r="Q48" s="1209"/>
      <c r="R48" s="1209"/>
      <c r="S48" s="1209"/>
      <c r="T48" s="1209"/>
      <c r="U48" s="1209"/>
      <c r="V48" s="1209"/>
      <c r="W48" s="1209"/>
      <c r="X48" s="1210"/>
      <c r="Y48" s="1210"/>
      <c r="Z48" s="702"/>
      <c r="AA48" s="702"/>
      <c r="AB48" s="702"/>
      <c r="AC48" s="702"/>
      <c r="AD48" s="702"/>
      <c r="AE48" s="702"/>
      <c r="AF48" s="702"/>
      <c r="AG48" s="702"/>
      <c r="AH48" s="1209"/>
      <c r="AI48" s="1209"/>
      <c r="AJ48" s="1209"/>
      <c r="AK48" s="1209"/>
      <c r="AL48" s="1209"/>
      <c r="AM48" s="1209"/>
      <c r="AN48" s="1209"/>
      <c r="AO48" s="1209"/>
      <c r="AP48" s="1210"/>
      <c r="AQ48" s="1210"/>
      <c r="AR48" s="702"/>
      <c r="AS48" s="702"/>
      <c r="AT48" s="702"/>
      <c r="AU48" s="702"/>
      <c r="AV48" s="702"/>
      <c r="AW48" s="702"/>
      <c r="AX48" s="702"/>
      <c r="AY48" s="702"/>
      <c r="AZ48" s="1209"/>
      <c r="BA48" s="1209"/>
      <c r="BB48" s="1209"/>
      <c r="BC48" s="1209"/>
      <c r="BD48" s="1209"/>
      <c r="BE48" s="1209"/>
      <c r="BF48" s="1209"/>
      <c r="BG48" s="1209"/>
      <c r="BH48" s="1210"/>
      <c r="BI48" s="1210"/>
      <c r="BJ48" s="702"/>
      <c r="BK48" s="702"/>
      <c r="BL48" s="702"/>
      <c r="BM48" s="702"/>
      <c r="BN48" s="702"/>
      <c r="BO48" s="702"/>
      <c r="BP48" s="702"/>
      <c r="BQ48" s="702"/>
      <c r="BR48" s="1209"/>
      <c r="BS48" s="1209"/>
      <c r="BT48" s="1209"/>
      <c r="BU48" s="1209"/>
      <c r="BV48" s="1209"/>
      <c r="BW48" s="1209"/>
      <c r="BX48" s="1209"/>
      <c r="BY48" s="1209"/>
      <c r="BZ48" s="1210"/>
      <c r="CA48" s="1210"/>
      <c r="CB48" s="702"/>
      <c r="CC48" s="702"/>
      <c r="CD48" s="702"/>
      <c r="CE48" s="702"/>
      <c r="CF48" s="702"/>
      <c r="CG48" s="702"/>
      <c r="CH48" s="702"/>
      <c r="CI48" s="702"/>
      <c r="CJ48" s="1209"/>
      <c r="CK48" s="1209"/>
      <c r="CL48" s="1209"/>
      <c r="CM48" s="1209"/>
      <c r="CN48" s="1209"/>
      <c r="CO48" s="1209"/>
      <c r="CP48" s="1209"/>
      <c r="CQ48" s="1209"/>
      <c r="CR48" s="1210"/>
      <c r="CS48" s="1210"/>
      <c r="CW48" s="1084">
        <f>IF(CNGE_2026_M3_Secc1!$AH$706=CNGE_2026_M3_Secc1!$AJ$705,0,CNGE_2026_M3_Secc1!AH734)</f>
        <v>0</v>
      </c>
      <c r="CX48" s="1085"/>
      <c r="CZ48" s="80" t="b">
        <f t="shared" si="0"/>
        <v>0</v>
      </c>
      <c r="DA48" s="80" t="str">
        <f t="shared" si="1"/>
        <v/>
      </c>
      <c r="DB48" s="80">
        <f t="shared" si="2"/>
        <v>0</v>
      </c>
      <c r="DC48" s="115" t="b">
        <f t="shared" si="3"/>
        <v>0</v>
      </c>
      <c r="DD48" s="116" t="str">
        <f t="shared" si="4"/>
        <v/>
      </c>
      <c r="DE48" s="115">
        <f t="shared" si="5"/>
        <v>0</v>
      </c>
      <c r="DF48" s="115" t="b">
        <f t="shared" si="6"/>
        <v>0</v>
      </c>
      <c r="DG48" s="115">
        <f t="shared" si="7"/>
        <v>0</v>
      </c>
      <c r="DH48" s="80" t="b">
        <f t="shared" si="8"/>
        <v>0</v>
      </c>
      <c r="DI48" s="80" t="str">
        <f t="shared" si="9"/>
        <v/>
      </c>
      <c r="DJ48" s="80">
        <f t="shared" si="10"/>
        <v>0</v>
      </c>
      <c r="DK48" s="115" t="b">
        <f t="shared" si="11"/>
        <v>0</v>
      </c>
      <c r="DL48" s="116" t="str">
        <f t="shared" si="12"/>
        <v/>
      </c>
      <c r="DM48" s="115">
        <f t="shared" si="13"/>
        <v>0</v>
      </c>
      <c r="DN48" s="115" t="b">
        <f t="shared" si="14"/>
        <v>0</v>
      </c>
      <c r="DO48" s="115">
        <f t="shared" si="15"/>
        <v>0</v>
      </c>
      <c r="DP48" s="80" t="b">
        <f t="shared" si="16"/>
        <v>0</v>
      </c>
      <c r="DQ48" s="80" t="str">
        <f t="shared" si="17"/>
        <v/>
      </c>
      <c r="DR48" s="80">
        <f t="shared" si="18"/>
        <v>0</v>
      </c>
      <c r="DS48" s="115" t="b">
        <f t="shared" si="19"/>
        <v>0</v>
      </c>
      <c r="DT48" s="116" t="str">
        <f t="shared" si="20"/>
        <v/>
      </c>
      <c r="DU48" s="115">
        <f t="shared" si="21"/>
        <v>0</v>
      </c>
      <c r="DV48" s="115" t="b">
        <f t="shared" si="22"/>
        <v>0</v>
      </c>
      <c r="DW48" s="115">
        <f t="shared" si="23"/>
        <v>0</v>
      </c>
      <c r="DX48" s="80" t="b">
        <f t="shared" si="24"/>
        <v>0</v>
      </c>
      <c r="DY48" s="80" t="str">
        <f t="shared" si="25"/>
        <v/>
      </c>
      <c r="DZ48" s="80">
        <f t="shared" si="26"/>
        <v>0</v>
      </c>
      <c r="EA48" s="115" t="b">
        <f t="shared" si="27"/>
        <v>0</v>
      </c>
      <c r="EB48" s="116" t="str">
        <f t="shared" si="28"/>
        <v/>
      </c>
      <c r="EC48" s="115">
        <f t="shared" si="29"/>
        <v>0</v>
      </c>
      <c r="ED48" s="115" t="b">
        <f t="shared" si="30"/>
        <v>0</v>
      </c>
      <c r="EE48" s="115">
        <f t="shared" si="31"/>
        <v>0</v>
      </c>
      <c r="EF48" s="80" t="b">
        <f t="shared" si="32"/>
        <v>0</v>
      </c>
      <c r="EG48" s="80" t="str">
        <f t="shared" si="33"/>
        <v/>
      </c>
      <c r="EH48" s="80">
        <f t="shared" si="34"/>
        <v>0</v>
      </c>
      <c r="EI48" s="115" t="b">
        <f t="shared" si="35"/>
        <v>0</v>
      </c>
      <c r="EJ48" s="116" t="str">
        <f t="shared" si="36"/>
        <v/>
      </c>
      <c r="EK48" s="115">
        <f t="shared" si="37"/>
        <v>0</v>
      </c>
      <c r="EL48" s="115" t="b">
        <f t="shared" si="38"/>
        <v>0</v>
      </c>
      <c r="EM48" s="446">
        <f t="shared" si="39"/>
        <v>0</v>
      </c>
      <c r="EN48" s="448"/>
      <c r="EO48" s="439" t="b">
        <f t="shared" si="40"/>
        <v>0</v>
      </c>
      <c r="EP48" s="80" t="str">
        <f t="shared" si="41"/>
        <v/>
      </c>
      <c r="EQ48" s="80">
        <f t="shared" si="42"/>
        <v>0</v>
      </c>
      <c r="ER48" s="115" t="b">
        <f t="shared" si="43"/>
        <v>0</v>
      </c>
      <c r="ES48" s="116" t="str">
        <f t="shared" si="44"/>
        <v/>
      </c>
      <c r="ET48" s="115">
        <f t="shared" si="45"/>
        <v>0</v>
      </c>
      <c r="EU48" s="115" t="b">
        <f t="shared" si="46"/>
        <v>0</v>
      </c>
      <c r="EV48" s="115">
        <f t="shared" si="47"/>
        <v>0</v>
      </c>
      <c r="EW48" s="80" t="b">
        <f t="shared" si="48"/>
        <v>0</v>
      </c>
      <c r="EX48" s="80" t="str">
        <f t="shared" si="49"/>
        <v/>
      </c>
      <c r="EY48" s="80">
        <f t="shared" si="50"/>
        <v>0</v>
      </c>
      <c r="EZ48" s="115" t="b">
        <f t="shared" si="51"/>
        <v>0</v>
      </c>
      <c r="FA48" s="116" t="str">
        <f t="shared" si="52"/>
        <v/>
      </c>
      <c r="FB48" s="115">
        <f t="shared" si="53"/>
        <v>0</v>
      </c>
      <c r="FC48" s="115" t="b">
        <f t="shared" si="54"/>
        <v>0</v>
      </c>
      <c r="FD48" s="115">
        <f t="shared" si="55"/>
        <v>0</v>
      </c>
      <c r="FE48" s="80" t="b">
        <f t="shared" si="56"/>
        <v>0</v>
      </c>
      <c r="FF48" s="80" t="str">
        <f t="shared" si="57"/>
        <v/>
      </c>
      <c r="FG48" s="80">
        <f t="shared" si="58"/>
        <v>0</v>
      </c>
      <c r="FH48" s="115" t="b">
        <f t="shared" si="59"/>
        <v>0</v>
      </c>
      <c r="FI48" s="116" t="str">
        <f t="shared" si="60"/>
        <v/>
      </c>
      <c r="FJ48" s="115">
        <f t="shared" si="61"/>
        <v>0</v>
      </c>
      <c r="FK48" s="115" t="b">
        <f t="shared" si="62"/>
        <v>0</v>
      </c>
      <c r="FL48" s="115">
        <f t="shared" si="63"/>
        <v>0</v>
      </c>
      <c r="FM48" s="80" t="b">
        <f t="shared" si="64"/>
        <v>0</v>
      </c>
      <c r="FN48" s="80" t="str">
        <f t="shared" si="65"/>
        <v/>
      </c>
      <c r="FO48" s="80">
        <f t="shared" si="66"/>
        <v>0</v>
      </c>
      <c r="FP48" s="115" t="b">
        <f t="shared" si="67"/>
        <v>0</v>
      </c>
      <c r="FQ48" s="116" t="str">
        <f t="shared" si="68"/>
        <v/>
      </c>
      <c r="FR48" s="115">
        <f t="shared" si="69"/>
        <v>0</v>
      </c>
      <c r="FS48" s="115" t="b">
        <f t="shared" si="70"/>
        <v>0</v>
      </c>
      <c r="FT48" s="115">
        <f t="shared" si="71"/>
        <v>0</v>
      </c>
      <c r="FU48" s="80" t="b">
        <f t="shared" si="72"/>
        <v>0</v>
      </c>
      <c r="FV48" s="80" t="str">
        <f t="shared" si="73"/>
        <v/>
      </c>
      <c r="FW48" s="80">
        <f t="shared" si="74"/>
        <v>0</v>
      </c>
      <c r="FX48" s="115" t="b">
        <f t="shared" si="75"/>
        <v>0</v>
      </c>
      <c r="FY48" s="116" t="str">
        <f t="shared" si="76"/>
        <v/>
      </c>
      <c r="FZ48" s="115">
        <f t="shared" si="77"/>
        <v>0</v>
      </c>
      <c r="GA48" s="115" t="b">
        <f t="shared" si="78"/>
        <v>0</v>
      </c>
      <c r="GB48" s="115">
        <f t="shared" si="79"/>
        <v>0</v>
      </c>
      <c r="GD48" s="627">
        <f t="shared" si="80"/>
        <v>0</v>
      </c>
      <c r="GE48" s="627"/>
      <c r="GF48" s="627">
        <f t="shared" si="81"/>
        <v>0</v>
      </c>
      <c r="GG48" s="627"/>
      <c r="GH48" s="627">
        <f t="shared" si="82"/>
        <v>0</v>
      </c>
      <c r="GI48" s="627"/>
      <c r="GJ48" s="627">
        <f t="shared" si="83"/>
        <v>0</v>
      </c>
      <c r="GK48" s="627"/>
      <c r="GL48" s="627">
        <f t="shared" si="84"/>
        <v>0</v>
      </c>
      <c r="GM48" s="627"/>
      <c r="GN48" s="627">
        <f t="shared" si="85"/>
        <v>0</v>
      </c>
      <c r="GO48" s="627"/>
      <c r="GP48" s="627">
        <f t="shared" si="86"/>
        <v>0</v>
      </c>
      <c r="GQ48" s="627"/>
      <c r="GR48" s="627">
        <f t="shared" si="87"/>
        <v>0</v>
      </c>
      <c r="GS48" s="627"/>
      <c r="GT48" s="627">
        <f t="shared" si="88"/>
        <v>0</v>
      </c>
      <c r="GU48" s="627"/>
      <c r="GV48" s="627">
        <f t="shared" si="89"/>
        <v>0</v>
      </c>
      <c r="GW48" s="627"/>
      <c r="GX48" s="627">
        <f t="shared" si="90"/>
        <v>0</v>
      </c>
      <c r="GY48" s="627"/>
      <c r="GZ48" s="627">
        <f t="shared" si="91"/>
        <v>0</v>
      </c>
      <c r="HA48" s="627"/>
      <c r="HB48" s="627">
        <f t="shared" si="92"/>
        <v>0</v>
      </c>
      <c r="HC48" s="627"/>
      <c r="HD48" s="627">
        <f t="shared" si="93"/>
        <v>0</v>
      </c>
      <c r="HE48" s="627"/>
      <c r="HF48" s="627">
        <f t="shared" si="94"/>
        <v>0</v>
      </c>
      <c r="HG48" s="627"/>
      <c r="HH48" s="627">
        <f t="shared" si="95"/>
        <v>0</v>
      </c>
      <c r="HI48" s="627"/>
      <c r="HJ48" s="627">
        <f t="shared" si="96"/>
        <v>0</v>
      </c>
      <c r="HK48" s="627"/>
      <c r="HL48" s="627">
        <f t="shared" si="97"/>
        <v>0</v>
      </c>
      <c r="HM48" s="627"/>
      <c r="HN48" s="627">
        <f t="shared" si="98"/>
        <v>0</v>
      </c>
      <c r="HO48" s="627"/>
      <c r="HP48" s="627">
        <f t="shared" si="99"/>
        <v>0</v>
      </c>
      <c r="HQ48" s="627"/>
      <c r="HR48" s="627">
        <f t="shared" si="100"/>
        <v>0</v>
      </c>
      <c r="HS48" s="627"/>
      <c r="HT48" s="627">
        <f t="shared" si="101"/>
        <v>0</v>
      </c>
      <c r="HU48" s="627"/>
      <c r="HV48" s="627">
        <f t="shared" si="102"/>
        <v>0</v>
      </c>
      <c r="HW48" s="627"/>
      <c r="HX48" s="627">
        <f t="shared" si="103"/>
        <v>0</v>
      </c>
      <c r="HY48" s="627"/>
      <c r="HZ48" s="627">
        <f t="shared" si="104"/>
        <v>0</v>
      </c>
      <c r="IA48" s="627"/>
      <c r="IC48" s="1055">
        <f t="shared" si="105"/>
        <v>0</v>
      </c>
      <c r="ID48" s="1055"/>
      <c r="IE48" s="1055">
        <f t="shared" si="106"/>
        <v>0</v>
      </c>
      <c r="IF48" s="1055"/>
      <c r="IG48" s="1055">
        <f t="shared" si="107"/>
        <v>0</v>
      </c>
      <c r="IH48" s="1055"/>
      <c r="II48" s="1055">
        <f t="shared" si="108"/>
        <v>0</v>
      </c>
      <c r="IJ48" s="1055"/>
      <c r="IK48" s="1055">
        <f t="shared" si="109"/>
        <v>0</v>
      </c>
      <c r="IL48" s="1055"/>
      <c r="IN48" s="627">
        <f>IF(CNGE_2026_M3_Secc1!$AH$706=CNGE_2026_M3_Secc1!$AJ$706,0,IF(CNGE_2026_M3_Secc1!Y734="",0,CNGE_2026_M3_Secc1!Y734))</f>
        <v>0</v>
      </c>
      <c r="IO48" s="627"/>
      <c r="IP48" s="627">
        <f t="shared" si="110"/>
        <v>0</v>
      </c>
      <c r="IQ48" s="627"/>
      <c r="IR48" s="639">
        <f t="shared" si="111"/>
        <v>0</v>
      </c>
      <c r="IS48" s="641"/>
      <c r="IX48" s="627">
        <f t="shared" si="112"/>
        <v>0</v>
      </c>
      <c r="IY48" s="627"/>
      <c r="IZ48" s="639">
        <f t="shared" si="113"/>
        <v>0</v>
      </c>
      <c r="JA48" s="641"/>
      <c r="JB48" s="639">
        <f t="shared" si="114"/>
        <v>0</v>
      </c>
      <c r="JC48" s="641"/>
      <c r="JD48" s="639">
        <f t="shared" si="115"/>
        <v>0</v>
      </c>
      <c r="JE48" s="641"/>
      <c r="JF48" s="639">
        <f t="shared" si="116"/>
        <v>0</v>
      </c>
      <c r="JG48" s="641"/>
    </row>
    <row r="49" spans="1:267" ht="15" customHeight="1">
      <c r="A49" s="108"/>
      <c r="B49" s="114"/>
      <c r="C49" s="82" t="s">
        <v>86</v>
      </c>
      <c r="D49" s="792" t="str">
        <f>IF($DD$13=1,"",IF(CNGE_2026_M3_Secc1!$AH$627=CNGE_2026_M3_Secc1!$AJ$627,"",IF(CNGE_2026_M3_Secc1!D665="","",CNGE_2026_M3_Secc1!D665)))</f>
        <v/>
      </c>
      <c r="E49" s="793"/>
      <c r="F49" s="793"/>
      <c r="G49" s="794"/>
      <c r="H49" s="702"/>
      <c r="I49" s="702"/>
      <c r="J49" s="702"/>
      <c r="K49" s="702"/>
      <c r="L49" s="702"/>
      <c r="M49" s="702"/>
      <c r="N49" s="702"/>
      <c r="O49" s="702"/>
      <c r="P49" s="1209"/>
      <c r="Q49" s="1209"/>
      <c r="R49" s="1209"/>
      <c r="S49" s="1209"/>
      <c r="T49" s="1209"/>
      <c r="U49" s="1209"/>
      <c r="V49" s="1209"/>
      <c r="W49" s="1209"/>
      <c r="X49" s="1210"/>
      <c r="Y49" s="1210"/>
      <c r="Z49" s="702"/>
      <c r="AA49" s="702"/>
      <c r="AB49" s="702"/>
      <c r="AC49" s="702"/>
      <c r="AD49" s="702"/>
      <c r="AE49" s="702"/>
      <c r="AF49" s="702"/>
      <c r="AG49" s="702"/>
      <c r="AH49" s="1209"/>
      <c r="AI49" s="1209"/>
      <c r="AJ49" s="1209"/>
      <c r="AK49" s="1209"/>
      <c r="AL49" s="1209"/>
      <c r="AM49" s="1209"/>
      <c r="AN49" s="1209"/>
      <c r="AO49" s="1209"/>
      <c r="AP49" s="1210"/>
      <c r="AQ49" s="1210"/>
      <c r="AR49" s="702"/>
      <c r="AS49" s="702"/>
      <c r="AT49" s="702"/>
      <c r="AU49" s="702"/>
      <c r="AV49" s="702"/>
      <c r="AW49" s="702"/>
      <c r="AX49" s="702"/>
      <c r="AY49" s="702"/>
      <c r="AZ49" s="1209"/>
      <c r="BA49" s="1209"/>
      <c r="BB49" s="1209"/>
      <c r="BC49" s="1209"/>
      <c r="BD49" s="1209"/>
      <c r="BE49" s="1209"/>
      <c r="BF49" s="1209"/>
      <c r="BG49" s="1209"/>
      <c r="BH49" s="1210"/>
      <c r="BI49" s="1210"/>
      <c r="BJ49" s="702"/>
      <c r="BK49" s="702"/>
      <c r="BL49" s="702"/>
      <c r="BM49" s="702"/>
      <c r="BN49" s="702"/>
      <c r="BO49" s="702"/>
      <c r="BP49" s="702"/>
      <c r="BQ49" s="702"/>
      <c r="BR49" s="1209"/>
      <c r="BS49" s="1209"/>
      <c r="BT49" s="1209"/>
      <c r="BU49" s="1209"/>
      <c r="BV49" s="1209"/>
      <c r="BW49" s="1209"/>
      <c r="BX49" s="1209"/>
      <c r="BY49" s="1209"/>
      <c r="BZ49" s="1210"/>
      <c r="CA49" s="1210"/>
      <c r="CB49" s="702"/>
      <c r="CC49" s="702"/>
      <c r="CD49" s="702"/>
      <c r="CE49" s="702"/>
      <c r="CF49" s="702"/>
      <c r="CG49" s="702"/>
      <c r="CH49" s="702"/>
      <c r="CI49" s="702"/>
      <c r="CJ49" s="1209"/>
      <c r="CK49" s="1209"/>
      <c r="CL49" s="1209"/>
      <c r="CM49" s="1209"/>
      <c r="CN49" s="1209"/>
      <c r="CO49" s="1209"/>
      <c r="CP49" s="1209"/>
      <c r="CQ49" s="1209"/>
      <c r="CR49" s="1210"/>
      <c r="CS49" s="1210"/>
      <c r="CW49" s="1084">
        <f>IF(CNGE_2026_M3_Secc1!$AH$706=CNGE_2026_M3_Secc1!$AJ$705,0,CNGE_2026_M3_Secc1!AH735)</f>
        <v>0</v>
      </c>
      <c r="CX49" s="1085"/>
      <c r="CZ49" s="80" t="b">
        <f t="shared" si="0"/>
        <v>0</v>
      </c>
      <c r="DA49" s="80" t="str">
        <f t="shared" si="1"/>
        <v/>
      </c>
      <c r="DB49" s="80">
        <f t="shared" si="2"/>
        <v>0</v>
      </c>
      <c r="DC49" s="115" t="b">
        <f t="shared" si="3"/>
        <v>0</v>
      </c>
      <c r="DD49" s="116" t="str">
        <f t="shared" si="4"/>
        <v/>
      </c>
      <c r="DE49" s="115">
        <f t="shared" si="5"/>
        <v>0</v>
      </c>
      <c r="DF49" s="115" t="b">
        <f t="shared" si="6"/>
        <v>0</v>
      </c>
      <c r="DG49" s="115">
        <f t="shared" si="7"/>
        <v>0</v>
      </c>
      <c r="DH49" s="80" t="b">
        <f t="shared" si="8"/>
        <v>0</v>
      </c>
      <c r="DI49" s="80" t="str">
        <f t="shared" si="9"/>
        <v/>
      </c>
      <c r="DJ49" s="80">
        <f t="shared" si="10"/>
        <v>0</v>
      </c>
      <c r="DK49" s="115" t="b">
        <f t="shared" si="11"/>
        <v>0</v>
      </c>
      <c r="DL49" s="116" t="str">
        <f t="shared" si="12"/>
        <v/>
      </c>
      <c r="DM49" s="115">
        <f t="shared" si="13"/>
        <v>0</v>
      </c>
      <c r="DN49" s="115" t="b">
        <f t="shared" si="14"/>
        <v>0</v>
      </c>
      <c r="DO49" s="115">
        <f t="shared" si="15"/>
        <v>0</v>
      </c>
      <c r="DP49" s="80" t="b">
        <f t="shared" si="16"/>
        <v>0</v>
      </c>
      <c r="DQ49" s="80" t="str">
        <f t="shared" si="17"/>
        <v/>
      </c>
      <c r="DR49" s="80">
        <f t="shared" si="18"/>
        <v>0</v>
      </c>
      <c r="DS49" s="115" t="b">
        <f t="shared" si="19"/>
        <v>0</v>
      </c>
      <c r="DT49" s="116" t="str">
        <f t="shared" si="20"/>
        <v/>
      </c>
      <c r="DU49" s="115">
        <f t="shared" si="21"/>
        <v>0</v>
      </c>
      <c r="DV49" s="115" t="b">
        <f t="shared" si="22"/>
        <v>0</v>
      </c>
      <c r="DW49" s="115">
        <f t="shared" si="23"/>
        <v>0</v>
      </c>
      <c r="DX49" s="80" t="b">
        <f t="shared" si="24"/>
        <v>0</v>
      </c>
      <c r="DY49" s="80" t="str">
        <f t="shared" si="25"/>
        <v/>
      </c>
      <c r="DZ49" s="80">
        <f t="shared" si="26"/>
        <v>0</v>
      </c>
      <c r="EA49" s="115" t="b">
        <f t="shared" si="27"/>
        <v>0</v>
      </c>
      <c r="EB49" s="116" t="str">
        <f t="shared" si="28"/>
        <v/>
      </c>
      <c r="EC49" s="115">
        <f t="shared" si="29"/>
        <v>0</v>
      </c>
      <c r="ED49" s="115" t="b">
        <f t="shared" si="30"/>
        <v>0</v>
      </c>
      <c r="EE49" s="115">
        <f t="shared" si="31"/>
        <v>0</v>
      </c>
      <c r="EF49" s="80" t="b">
        <f t="shared" si="32"/>
        <v>0</v>
      </c>
      <c r="EG49" s="80" t="str">
        <f t="shared" si="33"/>
        <v/>
      </c>
      <c r="EH49" s="80">
        <f t="shared" si="34"/>
        <v>0</v>
      </c>
      <c r="EI49" s="115" t="b">
        <f t="shared" si="35"/>
        <v>0</v>
      </c>
      <c r="EJ49" s="116" t="str">
        <f t="shared" si="36"/>
        <v/>
      </c>
      <c r="EK49" s="115">
        <f t="shared" si="37"/>
        <v>0</v>
      </c>
      <c r="EL49" s="115" t="b">
        <f t="shared" si="38"/>
        <v>0</v>
      </c>
      <c r="EM49" s="446">
        <f t="shared" si="39"/>
        <v>0</v>
      </c>
      <c r="EN49" s="448"/>
      <c r="EO49" s="439" t="b">
        <f t="shared" si="40"/>
        <v>0</v>
      </c>
      <c r="EP49" s="80" t="str">
        <f t="shared" si="41"/>
        <v/>
      </c>
      <c r="EQ49" s="80">
        <f t="shared" si="42"/>
        <v>0</v>
      </c>
      <c r="ER49" s="115" t="b">
        <f t="shared" si="43"/>
        <v>0</v>
      </c>
      <c r="ES49" s="116" t="str">
        <f t="shared" si="44"/>
        <v/>
      </c>
      <c r="ET49" s="115">
        <f t="shared" si="45"/>
        <v>0</v>
      </c>
      <c r="EU49" s="115" t="b">
        <f t="shared" si="46"/>
        <v>0</v>
      </c>
      <c r="EV49" s="115">
        <f t="shared" si="47"/>
        <v>0</v>
      </c>
      <c r="EW49" s="80" t="b">
        <f t="shared" si="48"/>
        <v>0</v>
      </c>
      <c r="EX49" s="80" t="str">
        <f t="shared" si="49"/>
        <v/>
      </c>
      <c r="EY49" s="80">
        <f t="shared" si="50"/>
        <v>0</v>
      </c>
      <c r="EZ49" s="115" t="b">
        <f t="shared" si="51"/>
        <v>0</v>
      </c>
      <c r="FA49" s="116" t="str">
        <f t="shared" si="52"/>
        <v/>
      </c>
      <c r="FB49" s="115">
        <f t="shared" si="53"/>
        <v>0</v>
      </c>
      <c r="FC49" s="115" t="b">
        <f t="shared" si="54"/>
        <v>0</v>
      </c>
      <c r="FD49" s="115">
        <f t="shared" si="55"/>
        <v>0</v>
      </c>
      <c r="FE49" s="80" t="b">
        <f t="shared" si="56"/>
        <v>0</v>
      </c>
      <c r="FF49" s="80" t="str">
        <f t="shared" si="57"/>
        <v/>
      </c>
      <c r="FG49" s="80">
        <f t="shared" si="58"/>
        <v>0</v>
      </c>
      <c r="FH49" s="115" t="b">
        <f t="shared" si="59"/>
        <v>0</v>
      </c>
      <c r="FI49" s="116" t="str">
        <f t="shared" si="60"/>
        <v/>
      </c>
      <c r="FJ49" s="115">
        <f t="shared" si="61"/>
        <v>0</v>
      </c>
      <c r="FK49" s="115" t="b">
        <f t="shared" si="62"/>
        <v>0</v>
      </c>
      <c r="FL49" s="115">
        <f t="shared" si="63"/>
        <v>0</v>
      </c>
      <c r="FM49" s="80" t="b">
        <f t="shared" si="64"/>
        <v>0</v>
      </c>
      <c r="FN49" s="80" t="str">
        <f t="shared" si="65"/>
        <v/>
      </c>
      <c r="FO49" s="80">
        <f t="shared" si="66"/>
        <v>0</v>
      </c>
      <c r="FP49" s="115" t="b">
        <f t="shared" si="67"/>
        <v>0</v>
      </c>
      <c r="FQ49" s="116" t="str">
        <f t="shared" si="68"/>
        <v/>
      </c>
      <c r="FR49" s="115">
        <f t="shared" si="69"/>
        <v>0</v>
      </c>
      <c r="FS49" s="115" t="b">
        <f t="shared" si="70"/>
        <v>0</v>
      </c>
      <c r="FT49" s="115">
        <f t="shared" si="71"/>
        <v>0</v>
      </c>
      <c r="FU49" s="80" t="b">
        <f t="shared" si="72"/>
        <v>0</v>
      </c>
      <c r="FV49" s="80" t="str">
        <f t="shared" si="73"/>
        <v/>
      </c>
      <c r="FW49" s="80">
        <f t="shared" si="74"/>
        <v>0</v>
      </c>
      <c r="FX49" s="115" t="b">
        <f t="shared" si="75"/>
        <v>0</v>
      </c>
      <c r="FY49" s="116" t="str">
        <f t="shared" si="76"/>
        <v/>
      </c>
      <c r="FZ49" s="115">
        <f t="shared" si="77"/>
        <v>0</v>
      </c>
      <c r="GA49" s="115" t="b">
        <f t="shared" si="78"/>
        <v>0</v>
      </c>
      <c r="GB49" s="115">
        <f t="shared" si="79"/>
        <v>0</v>
      </c>
      <c r="GD49" s="627">
        <f t="shared" si="80"/>
        <v>0</v>
      </c>
      <c r="GE49" s="627"/>
      <c r="GF49" s="627">
        <f t="shared" si="81"/>
        <v>0</v>
      </c>
      <c r="GG49" s="627"/>
      <c r="GH49" s="627">
        <f t="shared" si="82"/>
        <v>0</v>
      </c>
      <c r="GI49" s="627"/>
      <c r="GJ49" s="627">
        <f t="shared" si="83"/>
        <v>0</v>
      </c>
      <c r="GK49" s="627"/>
      <c r="GL49" s="627">
        <f t="shared" si="84"/>
        <v>0</v>
      </c>
      <c r="GM49" s="627"/>
      <c r="GN49" s="627">
        <f t="shared" si="85"/>
        <v>0</v>
      </c>
      <c r="GO49" s="627"/>
      <c r="GP49" s="627">
        <f t="shared" si="86"/>
        <v>0</v>
      </c>
      <c r="GQ49" s="627"/>
      <c r="GR49" s="627">
        <f t="shared" si="87"/>
        <v>0</v>
      </c>
      <c r="GS49" s="627"/>
      <c r="GT49" s="627">
        <f t="shared" si="88"/>
        <v>0</v>
      </c>
      <c r="GU49" s="627"/>
      <c r="GV49" s="627">
        <f t="shared" si="89"/>
        <v>0</v>
      </c>
      <c r="GW49" s="627"/>
      <c r="GX49" s="627">
        <f t="shared" si="90"/>
        <v>0</v>
      </c>
      <c r="GY49" s="627"/>
      <c r="GZ49" s="627">
        <f t="shared" si="91"/>
        <v>0</v>
      </c>
      <c r="HA49" s="627"/>
      <c r="HB49" s="627">
        <f t="shared" si="92"/>
        <v>0</v>
      </c>
      <c r="HC49" s="627"/>
      <c r="HD49" s="627">
        <f t="shared" si="93"/>
        <v>0</v>
      </c>
      <c r="HE49" s="627"/>
      <c r="HF49" s="627">
        <f t="shared" si="94"/>
        <v>0</v>
      </c>
      <c r="HG49" s="627"/>
      <c r="HH49" s="627">
        <f t="shared" si="95"/>
        <v>0</v>
      </c>
      <c r="HI49" s="627"/>
      <c r="HJ49" s="627">
        <f t="shared" si="96"/>
        <v>0</v>
      </c>
      <c r="HK49" s="627"/>
      <c r="HL49" s="627">
        <f t="shared" si="97"/>
        <v>0</v>
      </c>
      <c r="HM49" s="627"/>
      <c r="HN49" s="627">
        <f t="shared" si="98"/>
        <v>0</v>
      </c>
      <c r="HO49" s="627"/>
      <c r="HP49" s="627">
        <f t="shared" si="99"/>
        <v>0</v>
      </c>
      <c r="HQ49" s="627"/>
      <c r="HR49" s="627">
        <f t="shared" si="100"/>
        <v>0</v>
      </c>
      <c r="HS49" s="627"/>
      <c r="HT49" s="627">
        <f t="shared" si="101"/>
        <v>0</v>
      </c>
      <c r="HU49" s="627"/>
      <c r="HV49" s="627">
        <f t="shared" si="102"/>
        <v>0</v>
      </c>
      <c r="HW49" s="627"/>
      <c r="HX49" s="627">
        <f t="shared" si="103"/>
        <v>0</v>
      </c>
      <c r="HY49" s="627"/>
      <c r="HZ49" s="627">
        <f t="shared" si="104"/>
        <v>0</v>
      </c>
      <c r="IA49" s="627"/>
      <c r="IC49" s="1055">
        <f t="shared" si="105"/>
        <v>0</v>
      </c>
      <c r="ID49" s="1055"/>
      <c r="IE49" s="1055">
        <f t="shared" si="106"/>
        <v>0</v>
      </c>
      <c r="IF49" s="1055"/>
      <c r="IG49" s="1055">
        <f t="shared" si="107"/>
        <v>0</v>
      </c>
      <c r="IH49" s="1055"/>
      <c r="II49" s="1055">
        <f t="shared" si="108"/>
        <v>0</v>
      </c>
      <c r="IJ49" s="1055"/>
      <c r="IK49" s="1055">
        <f t="shared" si="109"/>
        <v>0</v>
      </c>
      <c r="IL49" s="1055"/>
      <c r="IN49" s="627">
        <f>IF(CNGE_2026_M3_Secc1!$AH$706=CNGE_2026_M3_Secc1!$AJ$706,0,IF(CNGE_2026_M3_Secc1!Y735="",0,CNGE_2026_M3_Secc1!Y735))</f>
        <v>0</v>
      </c>
      <c r="IO49" s="627"/>
      <c r="IP49" s="627">
        <f t="shared" si="110"/>
        <v>0</v>
      </c>
      <c r="IQ49" s="627"/>
      <c r="IR49" s="639">
        <f t="shared" si="111"/>
        <v>0</v>
      </c>
      <c r="IS49" s="641"/>
      <c r="IX49" s="627">
        <f t="shared" si="112"/>
        <v>0</v>
      </c>
      <c r="IY49" s="627"/>
      <c r="IZ49" s="639">
        <f t="shared" si="113"/>
        <v>0</v>
      </c>
      <c r="JA49" s="641"/>
      <c r="JB49" s="639">
        <f t="shared" si="114"/>
        <v>0</v>
      </c>
      <c r="JC49" s="641"/>
      <c r="JD49" s="639">
        <f t="shared" si="115"/>
        <v>0</v>
      </c>
      <c r="JE49" s="641"/>
      <c r="JF49" s="639">
        <f t="shared" si="116"/>
        <v>0</v>
      </c>
      <c r="JG49" s="641"/>
    </row>
    <row r="50" spans="1:267" ht="15" customHeight="1">
      <c r="A50" s="108"/>
      <c r="B50" s="114"/>
      <c r="C50" s="82" t="s">
        <v>87</v>
      </c>
      <c r="D50" s="792" t="str">
        <f>IF($DD$13=1,"",IF(CNGE_2026_M3_Secc1!$AH$627=CNGE_2026_M3_Secc1!$AJ$627,"",IF(CNGE_2026_M3_Secc1!D666="","",CNGE_2026_M3_Secc1!D666)))</f>
        <v/>
      </c>
      <c r="E50" s="793"/>
      <c r="F50" s="793"/>
      <c r="G50" s="794"/>
      <c r="H50" s="702"/>
      <c r="I50" s="702"/>
      <c r="J50" s="702"/>
      <c r="K50" s="702"/>
      <c r="L50" s="702"/>
      <c r="M50" s="702"/>
      <c r="N50" s="702"/>
      <c r="O50" s="702"/>
      <c r="P50" s="1209"/>
      <c r="Q50" s="1209"/>
      <c r="R50" s="1209"/>
      <c r="S50" s="1209"/>
      <c r="T50" s="1209"/>
      <c r="U50" s="1209"/>
      <c r="V50" s="1209"/>
      <c r="W50" s="1209"/>
      <c r="X50" s="1210"/>
      <c r="Y50" s="1210"/>
      <c r="Z50" s="702"/>
      <c r="AA50" s="702"/>
      <c r="AB50" s="702"/>
      <c r="AC50" s="702"/>
      <c r="AD50" s="702"/>
      <c r="AE50" s="702"/>
      <c r="AF50" s="702"/>
      <c r="AG50" s="702"/>
      <c r="AH50" s="1209"/>
      <c r="AI50" s="1209"/>
      <c r="AJ50" s="1209"/>
      <c r="AK50" s="1209"/>
      <c r="AL50" s="1209"/>
      <c r="AM50" s="1209"/>
      <c r="AN50" s="1209"/>
      <c r="AO50" s="1209"/>
      <c r="AP50" s="1210"/>
      <c r="AQ50" s="1210"/>
      <c r="AR50" s="702"/>
      <c r="AS50" s="702"/>
      <c r="AT50" s="702"/>
      <c r="AU50" s="702"/>
      <c r="AV50" s="702"/>
      <c r="AW50" s="702"/>
      <c r="AX50" s="702"/>
      <c r="AY50" s="702"/>
      <c r="AZ50" s="1209"/>
      <c r="BA50" s="1209"/>
      <c r="BB50" s="1209"/>
      <c r="BC50" s="1209"/>
      <c r="BD50" s="1209"/>
      <c r="BE50" s="1209"/>
      <c r="BF50" s="1209"/>
      <c r="BG50" s="1209"/>
      <c r="BH50" s="1210"/>
      <c r="BI50" s="1210"/>
      <c r="BJ50" s="702"/>
      <c r="BK50" s="702"/>
      <c r="BL50" s="702"/>
      <c r="BM50" s="702"/>
      <c r="BN50" s="702"/>
      <c r="BO50" s="702"/>
      <c r="BP50" s="702"/>
      <c r="BQ50" s="702"/>
      <c r="BR50" s="1209"/>
      <c r="BS50" s="1209"/>
      <c r="BT50" s="1209"/>
      <c r="BU50" s="1209"/>
      <c r="BV50" s="1209"/>
      <c r="BW50" s="1209"/>
      <c r="BX50" s="1209"/>
      <c r="BY50" s="1209"/>
      <c r="BZ50" s="1210"/>
      <c r="CA50" s="1210"/>
      <c r="CB50" s="702"/>
      <c r="CC50" s="702"/>
      <c r="CD50" s="702"/>
      <c r="CE50" s="702"/>
      <c r="CF50" s="702"/>
      <c r="CG50" s="702"/>
      <c r="CH50" s="702"/>
      <c r="CI50" s="702"/>
      <c r="CJ50" s="1209"/>
      <c r="CK50" s="1209"/>
      <c r="CL50" s="1209"/>
      <c r="CM50" s="1209"/>
      <c r="CN50" s="1209"/>
      <c r="CO50" s="1209"/>
      <c r="CP50" s="1209"/>
      <c r="CQ50" s="1209"/>
      <c r="CR50" s="1210"/>
      <c r="CS50" s="1210"/>
      <c r="CW50" s="1084">
        <f>IF(CNGE_2026_M3_Secc1!$AH$706=CNGE_2026_M3_Secc1!$AJ$705,0,CNGE_2026_M3_Secc1!AH736)</f>
        <v>0</v>
      </c>
      <c r="CX50" s="1085"/>
      <c r="CZ50" s="80" t="b">
        <f t="shared" si="0"/>
        <v>0</v>
      </c>
      <c r="DA50" s="80" t="str">
        <f t="shared" si="1"/>
        <v/>
      </c>
      <c r="DB50" s="80">
        <f t="shared" si="2"/>
        <v>0</v>
      </c>
      <c r="DC50" s="115" t="b">
        <f t="shared" si="3"/>
        <v>0</v>
      </c>
      <c r="DD50" s="116" t="str">
        <f t="shared" si="4"/>
        <v/>
      </c>
      <c r="DE50" s="115">
        <f t="shared" si="5"/>
        <v>0</v>
      </c>
      <c r="DF50" s="115" t="b">
        <f t="shared" si="6"/>
        <v>0</v>
      </c>
      <c r="DG50" s="115">
        <f t="shared" si="7"/>
        <v>0</v>
      </c>
      <c r="DH50" s="80" t="b">
        <f t="shared" si="8"/>
        <v>0</v>
      </c>
      <c r="DI50" s="80" t="str">
        <f t="shared" si="9"/>
        <v/>
      </c>
      <c r="DJ50" s="80">
        <f t="shared" si="10"/>
        <v>0</v>
      </c>
      <c r="DK50" s="115" t="b">
        <f t="shared" si="11"/>
        <v>0</v>
      </c>
      <c r="DL50" s="116" t="str">
        <f t="shared" si="12"/>
        <v/>
      </c>
      <c r="DM50" s="115">
        <f t="shared" si="13"/>
        <v>0</v>
      </c>
      <c r="DN50" s="115" t="b">
        <f t="shared" si="14"/>
        <v>0</v>
      </c>
      <c r="DO50" s="115">
        <f t="shared" si="15"/>
        <v>0</v>
      </c>
      <c r="DP50" s="80" t="b">
        <f t="shared" si="16"/>
        <v>0</v>
      </c>
      <c r="DQ50" s="80" t="str">
        <f t="shared" si="17"/>
        <v/>
      </c>
      <c r="DR50" s="80">
        <f t="shared" si="18"/>
        <v>0</v>
      </c>
      <c r="DS50" s="115" t="b">
        <f t="shared" si="19"/>
        <v>0</v>
      </c>
      <c r="DT50" s="116" t="str">
        <f t="shared" si="20"/>
        <v/>
      </c>
      <c r="DU50" s="115">
        <f t="shared" si="21"/>
        <v>0</v>
      </c>
      <c r="DV50" s="115" t="b">
        <f t="shared" si="22"/>
        <v>0</v>
      </c>
      <c r="DW50" s="115">
        <f t="shared" si="23"/>
        <v>0</v>
      </c>
      <c r="DX50" s="80" t="b">
        <f t="shared" si="24"/>
        <v>0</v>
      </c>
      <c r="DY50" s="80" t="str">
        <f t="shared" si="25"/>
        <v/>
      </c>
      <c r="DZ50" s="80">
        <f t="shared" si="26"/>
        <v>0</v>
      </c>
      <c r="EA50" s="115" t="b">
        <f t="shared" si="27"/>
        <v>0</v>
      </c>
      <c r="EB50" s="116" t="str">
        <f t="shared" si="28"/>
        <v/>
      </c>
      <c r="EC50" s="115">
        <f t="shared" si="29"/>
        <v>0</v>
      </c>
      <c r="ED50" s="115" t="b">
        <f t="shared" si="30"/>
        <v>0</v>
      </c>
      <c r="EE50" s="115">
        <f t="shared" si="31"/>
        <v>0</v>
      </c>
      <c r="EF50" s="80" t="b">
        <f t="shared" si="32"/>
        <v>0</v>
      </c>
      <c r="EG50" s="80" t="str">
        <f t="shared" si="33"/>
        <v/>
      </c>
      <c r="EH50" s="80">
        <f t="shared" si="34"/>
        <v>0</v>
      </c>
      <c r="EI50" s="115" t="b">
        <f t="shared" si="35"/>
        <v>0</v>
      </c>
      <c r="EJ50" s="116" t="str">
        <f t="shared" si="36"/>
        <v/>
      </c>
      <c r="EK50" s="115">
        <f t="shared" si="37"/>
        <v>0</v>
      </c>
      <c r="EL50" s="115" t="b">
        <f t="shared" si="38"/>
        <v>0</v>
      </c>
      <c r="EM50" s="446">
        <f t="shared" si="39"/>
        <v>0</v>
      </c>
      <c r="EN50" s="448"/>
      <c r="EO50" s="439" t="b">
        <f t="shared" si="40"/>
        <v>0</v>
      </c>
      <c r="EP50" s="80" t="str">
        <f t="shared" si="41"/>
        <v/>
      </c>
      <c r="EQ50" s="80">
        <f t="shared" si="42"/>
        <v>0</v>
      </c>
      <c r="ER50" s="115" t="b">
        <f t="shared" si="43"/>
        <v>0</v>
      </c>
      <c r="ES50" s="116" t="str">
        <f t="shared" si="44"/>
        <v/>
      </c>
      <c r="ET50" s="115">
        <f t="shared" si="45"/>
        <v>0</v>
      </c>
      <c r="EU50" s="115" t="b">
        <f t="shared" si="46"/>
        <v>0</v>
      </c>
      <c r="EV50" s="115">
        <f t="shared" si="47"/>
        <v>0</v>
      </c>
      <c r="EW50" s="80" t="b">
        <f t="shared" si="48"/>
        <v>0</v>
      </c>
      <c r="EX50" s="80" t="str">
        <f t="shared" si="49"/>
        <v/>
      </c>
      <c r="EY50" s="80">
        <f t="shared" si="50"/>
        <v>0</v>
      </c>
      <c r="EZ50" s="115" t="b">
        <f t="shared" si="51"/>
        <v>0</v>
      </c>
      <c r="FA50" s="116" t="str">
        <f t="shared" si="52"/>
        <v/>
      </c>
      <c r="FB50" s="115">
        <f t="shared" si="53"/>
        <v>0</v>
      </c>
      <c r="FC50" s="115" t="b">
        <f t="shared" si="54"/>
        <v>0</v>
      </c>
      <c r="FD50" s="115">
        <f t="shared" si="55"/>
        <v>0</v>
      </c>
      <c r="FE50" s="80" t="b">
        <f t="shared" si="56"/>
        <v>0</v>
      </c>
      <c r="FF50" s="80" t="str">
        <f t="shared" si="57"/>
        <v/>
      </c>
      <c r="FG50" s="80">
        <f t="shared" si="58"/>
        <v>0</v>
      </c>
      <c r="FH50" s="115" t="b">
        <f t="shared" si="59"/>
        <v>0</v>
      </c>
      <c r="FI50" s="116" t="str">
        <f t="shared" si="60"/>
        <v/>
      </c>
      <c r="FJ50" s="115">
        <f t="shared" si="61"/>
        <v>0</v>
      </c>
      <c r="FK50" s="115" t="b">
        <f t="shared" si="62"/>
        <v>0</v>
      </c>
      <c r="FL50" s="115">
        <f t="shared" si="63"/>
        <v>0</v>
      </c>
      <c r="FM50" s="80" t="b">
        <f t="shared" si="64"/>
        <v>0</v>
      </c>
      <c r="FN50" s="80" t="str">
        <f t="shared" si="65"/>
        <v/>
      </c>
      <c r="FO50" s="80">
        <f t="shared" si="66"/>
        <v>0</v>
      </c>
      <c r="FP50" s="115" t="b">
        <f t="shared" si="67"/>
        <v>0</v>
      </c>
      <c r="FQ50" s="116" t="str">
        <f t="shared" si="68"/>
        <v/>
      </c>
      <c r="FR50" s="115">
        <f t="shared" si="69"/>
        <v>0</v>
      </c>
      <c r="FS50" s="115" t="b">
        <f t="shared" si="70"/>
        <v>0</v>
      </c>
      <c r="FT50" s="115">
        <f t="shared" si="71"/>
        <v>0</v>
      </c>
      <c r="FU50" s="80" t="b">
        <f t="shared" si="72"/>
        <v>0</v>
      </c>
      <c r="FV50" s="80" t="str">
        <f t="shared" si="73"/>
        <v/>
      </c>
      <c r="FW50" s="80">
        <f t="shared" si="74"/>
        <v>0</v>
      </c>
      <c r="FX50" s="115" t="b">
        <f t="shared" si="75"/>
        <v>0</v>
      </c>
      <c r="FY50" s="116" t="str">
        <f t="shared" si="76"/>
        <v/>
      </c>
      <c r="FZ50" s="115">
        <f t="shared" si="77"/>
        <v>0</v>
      </c>
      <c r="GA50" s="115" t="b">
        <f t="shared" si="78"/>
        <v>0</v>
      </c>
      <c r="GB50" s="115">
        <f t="shared" si="79"/>
        <v>0</v>
      </c>
      <c r="GD50" s="627">
        <f t="shared" si="80"/>
        <v>0</v>
      </c>
      <c r="GE50" s="627"/>
      <c r="GF50" s="627">
        <f t="shared" si="81"/>
        <v>0</v>
      </c>
      <c r="GG50" s="627"/>
      <c r="GH50" s="627">
        <f t="shared" si="82"/>
        <v>0</v>
      </c>
      <c r="GI50" s="627"/>
      <c r="GJ50" s="627">
        <f t="shared" si="83"/>
        <v>0</v>
      </c>
      <c r="GK50" s="627"/>
      <c r="GL50" s="627">
        <f t="shared" si="84"/>
        <v>0</v>
      </c>
      <c r="GM50" s="627"/>
      <c r="GN50" s="627">
        <f t="shared" si="85"/>
        <v>0</v>
      </c>
      <c r="GO50" s="627"/>
      <c r="GP50" s="627">
        <f t="shared" si="86"/>
        <v>0</v>
      </c>
      <c r="GQ50" s="627"/>
      <c r="GR50" s="627">
        <f t="shared" si="87"/>
        <v>0</v>
      </c>
      <c r="GS50" s="627"/>
      <c r="GT50" s="627">
        <f t="shared" si="88"/>
        <v>0</v>
      </c>
      <c r="GU50" s="627"/>
      <c r="GV50" s="627">
        <f t="shared" si="89"/>
        <v>0</v>
      </c>
      <c r="GW50" s="627"/>
      <c r="GX50" s="627">
        <f t="shared" si="90"/>
        <v>0</v>
      </c>
      <c r="GY50" s="627"/>
      <c r="GZ50" s="627">
        <f t="shared" si="91"/>
        <v>0</v>
      </c>
      <c r="HA50" s="627"/>
      <c r="HB50" s="627">
        <f t="shared" si="92"/>
        <v>0</v>
      </c>
      <c r="HC50" s="627"/>
      <c r="HD50" s="627">
        <f t="shared" si="93"/>
        <v>0</v>
      </c>
      <c r="HE50" s="627"/>
      <c r="HF50" s="627">
        <f t="shared" si="94"/>
        <v>0</v>
      </c>
      <c r="HG50" s="627"/>
      <c r="HH50" s="627">
        <f t="shared" si="95"/>
        <v>0</v>
      </c>
      <c r="HI50" s="627"/>
      <c r="HJ50" s="627">
        <f t="shared" si="96"/>
        <v>0</v>
      </c>
      <c r="HK50" s="627"/>
      <c r="HL50" s="627">
        <f t="shared" si="97"/>
        <v>0</v>
      </c>
      <c r="HM50" s="627"/>
      <c r="HN50" s="627">
        <f t="shared" si="98"/>
        <v>0</v>
      </c>
      <c r="HO50" s="627"/>
      <c r="HP50" s="627">
        <f t="shared" si="99"/>
        <v>0</v>
      </c>
      <c r="HQ50" s="627"/>
      <c r="HR50" s="627">
        <f t="shared" si="100"/>
        <v>0</v>
      </c>
      <c r="HS50" s="627"/>
      <c r="HT50" s="627">
        <f t="shared" si="101"/>
        <v>0</v>
      </c>
      <c r="HU50" s="627"/>
      <c r="HV50" s="627">
        <f t="shared" si="102"/>
        <v>0</v>
      </c>
      <c r="HW50" s="627"/>
      <c r="HX50" s="627">
        <f t="shared" si="103"/>
        <v>0</v>
      </c>
      <c r="HY50" s="627"/>
      <c r="HZ50" s="627">
        <f t="shared" si="104"/>
        <v>0</v>
      </c>
      <c r="IA50" s="627"/>
      <c r="IC50" s="1055">
        <f t="shared" si="105"/>
        <v>0</v>
      </c>
      <c r="ID50" s="1055"/>
      <c r="IE50" s="1055">
        <f t="shared" si="106"/>
        <v>0</v>
      </c>
      <c r="IF50" s="1055"/>
      <c r="IG50" s="1055">
        <f t="shared" si="107"/>
        <v>0</v>
      </c>
      <c r="IH50" s="1055"/>
      <c r="II50" s="1055">
        <f t="shared" si="108"/>
        <v>0</v>
      </c>
      <c r="IJ50" s="1055"/>
      <c r="IK50" s="1055">
        <f t="shared" si="109"/>
        <v>0</v>
      </c>
      <c r="IL50" s="1055"/>
      <c r="IN50" s="627">
        <f>IF(CNGE_2026_M3_Secc1!$AH$706=CNGE_2026_M3_Secc1!$AJ$706,0,IF(CNGE_2026_M3_Secc1!Y736="",0,CNGE_2026_M3_Secc1!Y736))</f>
        <v>0</v>
      </c>
      <c r="IO50" s="627"/>
      <c r="IP50" s="627">
        <f t="shared" si="110"/>
        <v>0</v>
      </c>
      <c r="IQ50" s="627"/>
      <c r="IR50" s="639">
        <f t="shared" si="111"/>
        <v>0</v>
      </c>
      <c r="IS50" s="641"/>
      <c r="IX50" s="627">
        <f t="shared" si="112"/>
        <v>0</v>
      </c>
      <c r="IY50" s="627"/>
      <c r="IZ50" s="639">
        <f t="shared" si="113"/>
        <v>0</v>
      </c>
      <c r="JA50" s="641"/>
      <c r="JB50" s="639">
        <f t="shared" si="114"/>
        <v>0</v>
      </c>
      <c r="JC50" s="641"/>
      <c r="JD50" s="639">
        <f t="shared" si="115"/>
        <v>0</v>
      </c>
      <c r="JE50" s="641"/>
      <c r="JF50" s="639">
        <f t="shared" si="116"/>
        <v>0</v>
      </c>
      <c r="JG50" s="641"/>
    </row>
    <row r="51" spans="1:267" ht="15" customHeight="1">
      <c r="A51" s="108"/>
      <c r="B51" s="114"/>
      <c r="C51" s="82" t="s">
        <v>88</v>
      </c>
      <c r="D51" s="792" t="str">
        <f>IF($DD$13=1,"",IF(CNGE_2026_M3_Secc1!$AH$627=CNGE_2026_M3_Secc1!$AJ$627,"",IF(CNGE_2026_M3_Secc1!D667="","",CNGE_2026_M3_Secc1!D667)))</f>
        <v/>
      </c>
      <c r="E51" s="793"/>
      <c r="F51" s="793"/>
      <c r="G51" s="794"/>
      <c r="H51" s="702"/>
      <c r="I51" s="702"/>
      <c r="J51" s="702"/>
      <c r="K51" s="702"/>
      <c r="L51" s="702"/>
      <c r="M51" s="702"/>
      <c r="N51" s="702"/>
      <c r="O51" s="702"/>
      <c r="P51" s="1209"/>
      <c r="Q51" s="1209"/>
      <c r="R51" s="1209"/>
      <c r="S51" s="1209"/>
      <c r="T51" s="1209"/>
      <c r="U51" s="1209"/>
      <c r="V51" s="1209"/>
      <c r="W51" s="1209"/>
      <c r="X51" s="1210"/>
      <c r="Y51" s="1210"/>
      <c r="Z51" s="702"/>
      <c r="AA51" s="702"/>
      <c r="AB51" s="702"/>
      <c r="AC51" s="702"/>
      <c r="AD51" s="702"/>
      <c r="AE51" s="702"/>
      <c r="AF51" s="702"/>
      <c r="AG51" s="702"/>
      <c r="AH51" s="1209"/>
      <c r="AI51" s="1209"/>
      <c r="AJ51" s="1209"/>
      <c r="AK51" s="1209"/>
      <c r="AL51" s="1209"/>
      <c r="AM51" s="1209"/>
      <c r="AN51" s="1209"/>
      <c r="AO51" s="1209"/>
      <c r="AP51" s="1210"/>
      <c r="AQ51" s="1210"/>
      <c r="AR51" s="702"/>
      <c r="AS51" s="702"/>
      <c r="AT51" s="702"/>
      <c r="AU51" s="702"/>
      <c r="AV51" s="702"/>
      <c r="AW51" s="702"/>
      <c r="AX51" s="702"/>
      <c r="AY51" s="702"/>
      <c r="AZ51" s="1209"/>
      <c r="BA51" s="1209"/>
      <c r="BB51" s="1209"/>
      <c r="BC51" s="1209"/>
      <c r="BD51" s="1209"/>
      <c r="BE51" s="1209"/>
      <c r="BF51" s="1209"/>
      <c r="BG51" s="1209"/>
      <c r="BH51" s="1210"/>
      <c r="BI51" s="1210"/>
      <c r="BJ51" s="702"/>
      <c r="BK51" s="702"/>
      <c r="BL51" s="702"/>
      <c r="BM51" s="702"/>
      <c r="BN51" s="702"/>
      <c r="BO51" s="702"/>
      <c r="BP51" s="702"/>
      <c r="BQ51" s="702"/>
      <c r="BR51" s="1209"/>
      <c r="BS51" s="1209"/>
      <c r="BT51" s="1209"/>
      <c r="BU51" s="1209"/>
      <c r="BV51" s="1209"/>
      <c r="BW51" s="1209"/>
      <c r="BX51" s="1209"/>
      <c r="BY51" s="1209"/>
      <c r="BZ51" s="1210"/>
      <c r="CA51" s="1210"/>
      <c r="CB51" s="702"/>
      <c r="CC51" s="702"/>
      <c r="CD51" s="702"/>
      <c r="CE51" s="702"/>
      <c r="CF51" s="702"/>
      <c r="CG51" s="702"/>
      <c r="CH51" s="702"/>
      <c r="CI51" s="702"/>
      <c r="CJ51" s="1209"/>
      <c r="CK51" s="1209"/>
      <c r="CL51" s="1209"/>
      <c r="CM51" s="1209"/>
      <c r="CN51" s="1209"/>
      <c r="CO51" s="1209"/>
      <c r="CP51" s="1209"/>
      <c r="CQ51" s="1209"/>
      <c r="CR51" s="1210"/>
      <c r="CS51" s="1210"/>
      <c r="CW51" s="1084">
        <f>IF(CNGE_2026_M3_Secc1!$AH$706=CNGE_2026_M3_Secc1!$AJ$705,0,CNGE_2026_M3_Secc1!AH737)</f>
        <v>0</v>
      </c>
      <c r="CX51" s="1085"/>
      <c r="CZ51" s="80" t="b">
        <f t="shared" si="0"/>
        <v>0</v>
      </c>
      <c r="DA51" s="80" t="str">
        <f t="shared" si="1"/>
        <v/>
      </c>
      <c r="DB51" s="80">
        <f t="shared" si="2"/>
        <v>0</v>
      </c>
      <c r="DC51" s="115" t="b">
        <f t="shared" si="3"/>
        <v>0</v>
      </c>
      <c r="DD51" s="116" t="str">
        <f t="shared" si="4"/>
        <v/>
      </c>
      <c r="DE51" s="115">
        <f t="shared" si="5"/>
        <v>0</v>
      </c>
      <c r="DF51" s="115" t="b">
        <f t="shared" si="6"/>
        <v>0</v>
      </c>
      <c r="DG51" s="115">
        <f t="shared" si="7"/>
        <v>0</v>
      </c>
      <c r="DH51" s="80" t="b">
        <f t="shared" si="8"/>
        <v>0</v>
      </c>
      <c r="DI51" s="80" t="str">
        <f t="shared" si="9"/>
        <v/>
      </c>
      <c r="DJ51" s="80">
        <f t="shared" si="10"/>
        <v>0</v>
      </c>
      <c r="DK51" s="115" t="b">
        <f t="shared" si="11"/>
        <v>0</v>
      </c>
      <c r="DL51" s="116" t="str">
        <f t="shared" si="12"/>
        <v/>
      </c>
      <c r="DM51" s="115">
        <f t="shared" si="13"/>
        <v>0</v>
      </c>
      <c r="DN51" s="115" t="b">
        <f t="shared" si="14"/>
        <v>0</v>
      </c>
      <c r="DO51" s="115">
        <f t="shared" si="15"/>
        <v>0</v>
      </c>
      <c r="DP51" s="80" t="b">
        <f t="shared" si="16"/>
        <v>0</v>
      </c>
      <c r="DQ51" s="80" t="str">
        <f t="shared" si="17"/>
        <v/>
      </c>
      <c r="DR51" s="80">
        <f t="shared" si="18"/>
        <v>0</v>
      </c>
      <c r="DS51" s="115" t="b">
        <f t="shared" si="19"/>
        <v>0</v>
      </c>
      <c r="DT51" s="116" t="str">
        <f t="shared" si="20"/>
        <v/>
      </c>
      <c r="DU51" s="115">
        <f t="shared" si="21"/>
        <v>0</v>
      </c>
      <c r="DV51" s="115" t="b">
        <f t="shared" si="22"/>
        <v>0</v>
      </c>
      <c r="DW51" s="115">
        <f t="shared" si="23"/>
        <v>0</v>
      </c>
      <c r="DX51" s="80" t="b">
        <f t="shared" si="24"/>
        <v>0</v>
      </c>
      <c r="DY51" s="80" t="str">
        <f t="shared" si="25"/>
        <v/>
      </c>
      <c r="DZ51" s="80">
        <f t="shared" si="26"/>
        <v>0</v>
      </c>
      <c r="EA51" s="115" t="b">
        <f t="shared" si="27"/>
        <v>0</v>
      </c>
      <c r="EB51" s="116" t="str">
        <f t="shared" si="28"/>
        <v/>
      </c>
      <c r="EC51" s="115">
        <f t="shared" si="29"/>
        <v>0</v>
      </c>
      <c r="ED51" s="115" t="b">
        <f t="shared" si="30"/>
        <v>0</v>
      </c>
      <c r="EE51" s="115">
        <f t="shared" si="31"/>
        <v>0</v>
      </c>
      <c r="EF51" s="80" t="b">
        <f t="shared" si="32"/>
        <v>0</v>
      </c>
      <c r="EG51" s="80" t="str">
        <f t="shared" si="33"/>
        <v/>
      </c>
      <c r="EH51" s="80">
        <f t="shared" si="34"/>
        <v>0</v>
      </c>
      <c r="EI51" s="115" t="b">
        <f t="shared" si="35"/>
        <v>0</v>
      </c>
      <c r="EJ51" s="116" t="str">
        <f t="shared" si="36"/>
        <v/>
      </c>
      <c r="EK51" s="115">
        <f t="shared" si="37"/>
        <v>0</v>
      </c>
      <c r="EL51" s="115" t="b">
        <f t="shared" si="38"/>
        <v>0</v>
      </c>
      <c r="EM51" s="446">
        <f t="shared" si="39"/>
        <v>0</v>
      </c>
      <c r="EN51" s="448"/>
      <c r="EO51" s="439" t="b">
        <f t="shared" si="40"/>
        <v>0</v>
      </c>
      <c r="EP51" s="80" t="str">
        <f t="shared" si="41"/>
        <v/>
      </c>
      <c r="EQ51" s="80">
        <f t="shared" si="42"/>
        <v>0</v>
      </c>
      <c r="ER51" s="115" t="b">
        <f t="shared" si="43"/>
        <v>0</v>
      </c>
      <c r="ES51" s="116" t="str">
        <f t="shared" si="44"/>
        <v/>
      </c>
      <c r="ET51" s="115">
        <f t="shared" si="45"/>
        <v>0</v>
      </c>
      <c r="EU51" s="115" t="b">
        <f t="shared" si="46"/>
        <v>0</v>
      </c>
      <c r="EV51" s="115">
        <f t="shared" si="47"/>
        <v>0</v>
      </c>
      <c r="EW51" s="80" t="b">
        <f t="shared" si="48"/>
        <v>0</v>
      </c>
      <c r="EX51" s="80" t="str">
        <f t="shared" si="49"/>
        <v/>
      </c>
      <c r="EY51" s="80">
        <f t="shared" si="50"/>
        <v>0</v>
      </c>
      <c r="EZ51" s="115" t="b">
        <f t="shared" si="51"/>
        <v>0</v>
      </c>
      <c r="FA51" s="116" t="str">
        <f t="shared" si="52"/>
        <v/>
      </c>
      <c r="FB51" s="115">
        <f t="shared" si="53"/>
        <v>0</v>
      </c>
      <c r="FC51" s="115" t="b">
        <f t="shared" si="54"/>
        <v>0</v>
      </c>
      <c r="FD51" s="115">
        <f t="shared" si="55"/>
        <v>0</v>
      </c>
      <c r="FE51" s="80" t="b">
        <f t="shared" si="56"/>
        <v>0</v>
      </c>
      <c r="FF51" s="80" t="str">
        <f t="shared" si="57"/>
        <v/>
      </c>
      <c r="FG51" s="80">
        <f t="shared" si="58"/>
        <v>0</v>
      </c>
      <c r="FH51" s="115" t="b">
        <f t="shared" si="59"/>
        <v>0</v>
      </c>
      <c r="FI51" s="116" t="str">
        <f t="shared" si="60"/>
        <v/>
      </c>
      <c r="FJ51" s="115">
        <f t="shared" si="61"/>
        <v>0</v>
      </c>
      <c r="FK51" s="115" t="b">
        <f t="shared" si="62"/>
        <v>0</v>
      </c>
      <c r="FL51" s="115">
        <f t="shared" si="63"/>
        <v>0</v>
      </c>
      <c r="FM51" s="80" t="b">
        <f t="shared" si="64"/>
        <v>0</v>
      </c>
      <c r="FN51" s="80" t="str">
        <f t="shared" si="65"/>
        <v/>
      </c>
      <c r="FO51" s="80">
        <f t="shared" si="66"/>
        <v>0</v>
      </c>
      <c r="FP51" s="115" t="b">
        <f t="shared" si="67"/>
        <v>0</v>
      </c>
      <c r="FQ51" s="116" t="str">
        <f t="shared" si="68"/>
        <v/>
      </c>
      <c r="FR51" s="115">
        <f t="shared" si="69"/>
        <v>0</v>
      </c>
      <c r="FS51" s="115" t="b">
        <f t="shared" si="70"/>
        <v>0</v>
      </c>
      <c r="FT51" s="115">
        <f t="shared" si="71"/>
        <v>0</v>
      </c>
      <c r="FU51" s="80" t="b">
        <f t="shared" si="72"/>
        <v>0</v>
      </c>
      <c r="FV51" s="80" t="str">
        <f t="shared" si="73"/>
        <v/>
      </c>
      <c r="FW51" s="80">
        <f t="shared" si="74"/>
        <v>0</v>
      </c>
      <c r="FX51" s="115" t="b">
        <f t="shared" si="75"/>
        <v>0</v>
      </c>
      <c r="FY51" s="116" t="str">
        <f t="shared" si="76"/>
        <v/>
      </c>
      <c r="FZ51" s="115">
        <f t="shared" si="77"/>
        <v>0</v>
      </c>
      <c r="GA51" s="115" t="b">
        <f t="shared" si="78"/>
        <v>0</v>
      </c>
      <c r="GB51" s="115">
        <f t="shared" si="79"/>
        <v>0</v>
      </c>
      <c r="GD51" s="627">
        <f t="shared" si="80"/>
        <v>0</v>
      </c>
      <c r="GE51" s="627"/>
      <c r="GF51" s="627">
        <f t="shared" si="81"/>
        <v>0</v>
      </c>
      <c r="GG51" s="627"/>
      <c r="GH51" s="627">
        <f t="shared" si="82"/>
        <v>0</v>
      </c>
      <c r="GI51" s="627"/>
      <c r="GJ51" s="627">
        <f t="shared" si="83"/>
        <v>0</v>
      </c>
      <c r="GK51" s="627"/>
      <c r="GL51" s="627">
        <f t="shared" si="84"/>
        <v>0</v>
      </c>
      <c r="GM51" s="627"/>
      <c r="GN51" s="627">
        <f t="shared" si="85"/>
        <v>0</v>
      </c>
      <c r="GO51" s="627"/>
      <c r="GP51" s="627">
        <f t="shared" si="86"/>
        <v>0</v>
      </c>
      <c r="GQ51" s="627"/>
      <c r="GR51" s="627">
        <f t="shared" si="87"/>
        <v>0</v>
      </c>
      <c r="GS51" s="627"/>
      <c r="GT51" s="627">
        <f t="shared" si="88"/>
        <v>0</v>
      </c>
      <c r="GU51" s="627"/>
      <c r="GV51" s="627">
        <f t="shared" si="89"/>
        <v>0</v>
      </c>
      <c r="GW51" s="627"/>
      <c r="GX51" s="627">
        <f t="shared" si="90"/>
        <v>0</v>
      </c>
      <c r="GY51" s="627"/>
      <c r="GZ51" s="627">
        <f t="shared" si="91"/>
        <v>0</v>
      </c>
      <c r="HA51" s="627"/>
      <c r="HB51" s="627">
        <f t="shared" si="92"/>
        <v>0</v>
      </c>
      <c r="HC51" s="627"/>
      <c r="HD51" s="627">
        <f t="shared" si="93"/>
        <v>0</v>
      </c>
      <c r="HE51" s="627"/>
      <c r="HF51" s="627">
        <f t="shared" si="94"/>
        <v>0</v>
      </c>
      <c r="HG51" s="627"/>
      <c r="HH51" s="627">
        <f t="shared" si="95"/>
        <v>0</v>
      </c>
      <c r="HI51" s="627"/>
      <c r="HJ51" s="627">
        <f t="shared" si="96"/>
        <v>0</v>
      </c>
      <c r="HK51" s="627"/>
      <c r="HL51" s="627">
        <f t="shared" si="97"/>
        <v>0</v>
      </c>
      <c r="HM51" s="627"/>
      <c r="HN51" s="627">
        <f t="shared" si="98"/>
        <v>0</v>
      </c>
      <c r="HO51" s="627"/>
      <c r="HP51" s="627">
        <f t="shared" si="99"/>
        <v>0</v>
      </c>
      <c r="HQ51" s="627"/>
      <c r="HR51" s="627">
        <f t="shared" si="100"/>
        <v>0</v>
      </c>
      <c r="HS51" s="627"/>
      <c r="HT51" s="627">
        <f t="shared" si="101"/>
        <v>0</v>
      </c>
      <c r="HU51" s="627"/>
      <c r="HV51" s="627">
        <f t="shared" si="102"/>
        <v>0</v>
      </c>
      <c r="HW51" s="627"/>
      <c r="HX51" s="627">
        <f t="shared" si="103"/>
        <v>0</v>
      </c>
      <c r="HY51" s="627"/>
      <c r="HZ51" s="627">
        <f t="shared" si="104"/>
        <v>0</v>
      </c>
      <c r="IA51" s="627"/>
      <c r="IC51" s="1055">
        <f t="shared" si="105"/>
        <v>0</v>
      </c>
      <c r="ID51" s="1055"/>
      <c r="IE51" s="1055">
        <f t="shared" si="106"/>
        <v>0</v>
      </c>
      <c r="IF51" s="1055"/>
      <c r="IG51" s="1055">
        <f t="shared" si="107"/>
        <v>0</v>
      </c>
      <c r="IH51" s="1055"/>
      <c r="II51" s="1055">
        <f t="shared" si="108"/>
        <v>0</v>
      </c>
      <c r="IJ51" s="1055"/>
      <c r="IK51" s="1055">
        <f t="shared" si="109"/>
        <v>0</v>
      </c>
      <c r="IL51" s="1055"/>
      <c r="IN51" s="627">
        <f>IF(CNGE_2026_M3_Secc1!$AH$706=CNGE_2026_M3_Secc1!$AJ$706,0,IF(CNGE_2026_M3_Secc1!Y737="",0,CNGE_2026_M3_Secc1!Y737))</f>
        <v>0</v>
      </c>
      <c r="IO51" s="627"/>
      <c r="IP51" s="627">
        <f t="shared" si="110"/>
        <v>0</v>
      </c>
      <c r="IQ51" s="627"/>
      <c r="IR51" s="639">
        <f t="shared" si="111"/>
        <v>0</v>
      </c>
      <c r="IS51" s="641"/>
      <c r="IX51" s="627">
        <f t="shared" si="112"/>
        <v>0</v>
      </c>
      <c r="IY51" s="627"/>
      <c r="IZ51" s="639">
        <f t="shared" si="113"/>
        <v>0</v>
      </c>
      <c r="JA51" s="641"/>
      <c r="JB51" s="639">
        <f t="shared" si="114"/>
        <v>0</v>
      </c>
      <c r="JC51" s="641"/>
      <c r="JD51" s="639">
        <f t="shared" si="115"/>
        <v>0</v>
      </c>
      <c r="JE51" s="641"/>
      <c r="JF51" s="639">
        <f t="shared" si="116"/>
        <v>0</v>
      </c>
      <c r="JG51" s="641"/>
    </row>
    <row r="52" spans="1:267" ht="15" customHeight="1">
      <c r="A52" s="108"/>
      <c r="B52" s="114"/>
      <c r="C52" s="82" t="s">
        <v>89</v>
      </c>
      <c r="D52" s="792" t="str">
        <f>IF($DD$13=1,"",IF(CNGE_2026_M3_Secc1!$AH$627=CNGE_2026_M3_Secc1!$AJ$627,"",IF(CNGE_2026_M3_Secc1!D668="","",CNGE_2026_M3_Secc1!D668)))</f>
        <v/>
      </c>
      <c r="E52" s="793"/>
      <c r="F52" s="793"/>
      <c r="G52" s="794"/>
      <c r="H52" s="702"/>
      <c r="I52" s="702"/>
      <c r="J52" s="702"/>
      <c r="K52" s="702"/>
      <c r="L52" s="702"/>
      <c r="M52" s="702"/>
      <c r="N52" s="702"/>
      <c r="O52" s="702"/>
      <c r="P52" s="1209"/>
      <c r="Q52" s="1209"/>
      <c r="R52" s="1209"/>
      <c r="S52" s="1209"/>
      <c r="T52" s="1209"/>
      <c r="U52" s="1209"/>
      <c r="V52" s="1209"/>
      <c r="W52" s="1209"/>
      <c r="X52" s="1210"/>
      <c r="Y52" s="1210"/>
      <c r="Z52" s="702"/>
      <c r="AA52" s="702"/>
      <c r="AB52" s="702"/>
      <c r="AC52" s="702"/>
      <c r="AD52" s="702"/>
      <c r="AE52" s="702"/>
      <c r="AF52" s="702"/>
      <c r="AG52" s="702"/>
      <c r="AH52" s="1209"/>
      <c r="AI52" s="1209"/>
      <c r="AJ52" s="1209"/>
      <c r="AK52" s="1209"/>
      <c r="AL52" s="1209"/>
      <c r="AM52" s="1209"/>
      <c r="AN52" s="1209"/>
      <c r="AO52" s="1209"/>
      <c r="AP52" s="1210"/>
      <c r="AQ52" s="1210"/>
      <c r="AR52" s="702"/>
      <c r="AS52" s="702"/>
      <c r="AT52" s="702"/>
      <c r="AU52" s="702"/>
      <c r="AV52" s="702"/>
      <c r="AW52" s="702"/>
      <c r="AX52" s="702"/>
      <c r="AY52" s="702"/>
      <c r="AZ52" s="1209"/>
      <c r="BA52" s="1209"/>
      <c r="BB52" s="1209"/>
      <c r="BC52" s="1209"/>
      <c r="BD52" s="1209"/>
      <c r="BE52" s="1209"/>
      <c r="BF52" s="1209"/>
      <c r="BG52" s="1209"/>
      <c r="BH52" s="1210"/>
      <c r="BI52" s="1210"/>
      <c r="BJ52" s="702"/>
      <c r="BK52" s="702"/>
      <c r="BL52" s="702"/>
      <c r="BM52" s="702"/>
      <c r="BN52" s="702"/>
      <c r="BO52" s="702"/>
      <c r="BP52" s="702"/>
      <c r="BQ52" s="702"/>
      <c r="BR52" s="1209"/>
      <c r="BS52" s="1209"/>
      <c r="BT52" s="1209"/>
      <c r="BU52" s="1209"/>
      <c r="BV52" s="1209"/>
      <c r="BW52" s="1209"/>
      <c r="BX52" s="1209"/>
      <c r="BY52" s="1209"/>
      <c r="BZ52" s="1210"/>
      <c r="CA52" s="1210"/>
      <c r="CB52" s="702"/>
      <c r="CC52" s="702"/>
      <c r="CD52" s="702"/>
      <c r="CE52" s="702"/>
      <c r="CF52" s="702"/>
      <c r="CG52" s="702"/>
      <c r="CH52" s="702"/>
      <c r="CI52" s="702"/>
      <c r="CJ52" s="1209"/>
      <c r="CK52" s="1209"/>
      <c r="CL52" s="1209"/>
      <c r="CM52" s="1209"/>
      <c r="CN52" s="1209"/>
      <c r="CO52" s="1209"/>
      <c r="CP52" s="1209"/>
      <c r="CQ52" s="1209"/>
      <c r="CR52" s="1210"/>
      <c r="CS52" s="1210"/>
      <c r="CW52" s="1084">
        <f>IF(CNGE_2026_M3_Secc1!$AH$706=CNGE_2026_M3_Secc1!$AJ$705,0,CNGE_2026_M3_Secc1!AH738)</f>
        <v>0</v>
      </c>
      <c r="CX52" s="1085"/>
      <c r="CZ52" s="80" t="b">
        <f t="shared" si="0"/>
        <v>0</v>
      </c>
      <c r="DA52" s="80" t="str">
        <f t="shared" si="1"/>
        <v/>
      </c>
      <c r="DB52" s="80">
        <f t="shared" si="2"/>
        <v>0</v>
      </c>
      <c r="DC52" s="115" t="b">
        <f t="shared" si="3"/>
        <v>0</v>
      </c>
      <c r="DD52" s="116" t="str">
        <f t="shared" si="4"/>
        <v/>
      </c>
      <c r="DE52" s="115">
        <f t="shared" si="5"/>
        <v>0</v>
      </c>
      <c r="DF52" s="115" t="b">
        <f t="shared" si="6"/>
        <v>0</v>
      </c>
      <c r="DG52" s="115">
        <f t="shared" si="7"/>
        <v>0</v>
      </c>
      <c r="DH52" s="80" t="b">
        <f t="shared" si="8"/>
        <v>0</v>
      </c>
      <c r="DI52" s="80" t="str">
        <f t="shared" si="9"/>
        <v/>
      </c>
      <c r="DJ52" s="80">
        <f t="shared" si="10"/>
        <v>0</v>
      </c>
      <c r="DK52" s="115" t="b">
        <f t="shared" si="11"/>
        <v>0</v>
      </c>
      <c r="DL52" s="116" t="str">
        <f t="shared" si="12"/>
        <v/>
      </c>
      <c r="DM52" s="115">
        <f t="shared" si="13"/>
        <v>0</v>
      </c>
      <c r="DN52" s="115" t="b">
        <f t="shared" si="14"/>
        <v>0</v>
      </c>
      <c r="DO52" s="115">
        <f t="shared" si="15"/>
        <v>0</v>
      </c>
      <c r="DP52" s="80" t="b">
        <f t="shared" si="16"/>
        <v>0</v>
      </c>
      <c r="DQ52" s="80" t="str">
        <f t="shared" si="17"/>
        <v/>
      </c>
      <c r="DR52" s="80">
        <f t="shared" si="18"/>
        <v>0</v>
      </c>
      <c r="DS52" s="115" t="b">
        <f t="shared" si="19"/>
        <v>0</v>
      </c>
      <c r="DT52" s="116" t="str">
        <f t="shared" si="20"/>
        <v/>
      </c>
      <c r="DU52" s="115">
        <f t="shared" si="21"/>
        <v>0</v>
      </c>
      <c r="DV52" s="115" t="b">
        <f t="shared" si="22"/>
        <v>0</v>
      </c>
      <c r="DW52" s="115">
        <f t="shared" si="23"/>
        <v>0</v>
      </c>
      <c r="DX52" s="80" t="b">
        <f t="shared" si="24"/>
        <v>0</v>
      </c>
      <c r="DY52" s="80" t="str">
        <f t="shared" si="25"/>
        <v/>
      </c>
      <c r="DZ52" s="80">
        <f t="shared" si="26"/>
        <v>0</v>
      </c>
      <c r="EA52" s="115" t="b">
        <f t="shared" si="27"/>
        <v>0</v>
      </c>
      <c r="EB52" s="116" t="str">
        <f t="shared" si="28"/>
        <v/>
      </c>
      <c r="EC52" s="115">
        <f t="shared" si="29"/>
        <v>0</v>
      </c>
      <c r="ED52" s="115" t="b">
        <f t="shared" si="30"/>
        <v>0</v>
      </c>
      <c r="EE52" s="115">
        <f t="shared" si="31"/>
        <v>0</v>
      </c>
      <c r="EF52" s="80" t="b">
        <f t="shared" si="32"/>
        <v>0</v>
      </c>
      <c r="EG52" s="80" t="str">
        <f t="shared" si="33"/>
        <v/>
      </c>
      <c r="EH52" s="80">
        <f t="shared" si="34"/>
        <v>0</v>
      </c>
      <c r="EI52" s="115" t="b">
        <f t="shared" si="35"/>
        <v>0</v>
      </c>
      <c r="EJ52" s="116" t="str">
        <f t="shared" si="36"/>
        <v/>
      </c>
      <c r="EK52" s="115">
        <f t="shared" si="37"/>
        <v>0</v>
      </c>
      <c r="EL52" s="115" t="b">
        <f t="shared" si="38"/>
        <v>0</v>
      </c>
      <c r="EM52" s="446">
        <f t="shared" si="39"/>
        <v>0</v>
      </c>
      <c r="EN52" s="448"/>
      <c r="EO52" s="439" t="b">
        <f t="shared" si="40"/>
        <v>0</v>
      </c>
      <c r="EP52" s="80" t="str">
        <f t="shared" si="41"/>
        <v/>
      </c>
      <c r="EQ52" s="80">
        <f t="shared" si="42"/>
        <v>0</v>
      </c>
      <c r="ER52" s="115" t="b">
        <f t="shared" si="43"/>
        <v>0</v>
      </c>
      <c r="ES52" s="116" t="str">
        <f t="shared" si="44"/>
        <v/>
      </c>
      <c r="ET52" s="115">
        <f t="shared" si="45"/>
        <v>0</v>
      </c>
      <c r="EU52" s="115" t="b">
        <f t="shared" si="46"/>
        <v>0</v>
      </c>
      <c r="EV52" s="115">
        <f t="shared" si="47"/>
        <v>0</v>
      </c>
      <c r="EW52" s="80" t="b">
        <f t="shared" si="48"/>
        <v>0</v>
      </c>
      <c r="EX52" s="80" t="str">
        <f t="shared" si="49"/>
        <v/>
      </c>
      <c r="EY52" s="80">
        <f t="shared" si="50"/>
        <v>0</v>
      </c>
      <c r="EZ52" s="115" t="b">
        <f t="shared" si="51"/>
        <v>0</v>
      </c>
      <c r="FA52" s="116" t="str">
        <f t="shared" si="52"/>
        <v/>
      </c>
      <c r="FB52" s="115">
        <f t="shared" si="53"/>
        <v>0</v>
      </c>
      <c r="FC52" s="115" t="b">
        <f t="shared" si="54"/>
        <v>0</v>
      </c>
      <c r="FD52" s="115">
        <f t="shared" si="55"/>
        <v>0</v>
      </c>
      <c r="FE52" s="80" t="b">
        <f t="shared" si="56"/>
        <v>0</v>
      </c>
      <c r="FF52" s="80" t="str">
        <f t="shared" si="57"/>
        <v/>
      </c>
      <c r="FG52" s="80">
        <f t="shared" si="58"/>
        <v>0</v>
      </c>
      <c r="FH52" s="115" t="b">
        <f t="shared" si="59"/>
        <v>0</v>
      </c>
      <c r="FI52" s="116" t="str">
        <f t="shared" si="60"/>
        <v/>
      </c>
      <c r="FJ52" s="115">
        <f t="shared" si="61"/>
        <v>0</v>
      </c>
      <c r="FK52" s="115" t="b">
        <f t="shared" si="62"/>
        <v>0</v>
      </c>
      <c r="FL52" s="115">
        <f t="shared" si="63"/>
        <v>0</v>
      </c>
      <c r="FM52" s="80" t="b">
        <f t="shared" si="64"/>
        <v>0</v>
      </c>
      <c r="FN52" s="80" t="str">
        <f t="shared" si="65"/>
        <v/>
      </c>
      <c r="FO52" s="80">
        <f t="shared" si="66"/>
        <v>0</v>
      </c>
      <c r="FP52" s="115" t="b">
        <f t="shared" si="67"/>
        <v>0</v>
      </c>
      <c r="FQ52" s="116" t="str">
        <f t="shared" si="68"/>
        <v/>
      </c>
      <c r="FR52" s="115">
        <f t="shared" si="69"/>
        <v>0</v>
      </c>
      <c r="FS52" s="115" t="b">
        <f t="shared" si="70"/>
        <v>0</v>
      </c>
      <c r="FT52" s="115">
        <f t="shared" si="71"/>
        <v>0</v>
      </c>
      <c r="FU52" s="80" t="b">
        <f t="shared" si="72"/>
        <v>0</v>
      </c>
      <c r="FV52" s="80" t="str">
        <f t="shared" si="73"/>
        <v/>
      </c>
      <c r="FW52" s="80">
        <f t="shared" si="74"/>
        <v>0</v>
      </c>
      <c r="FX52" s="115" t="b">
        <f t="shared" si="75"/>
        <v>0</v>
      </c>
      <c r="FY52" s="116" t="str">
        <f t="shared" si="76"/>
        <v/>
      </c>
      <c r="FZ52" s="115">
        <f t="shared" si="77"/>
        <v>0</v>
      </c>
      <c r="GA52" s="115" t="b">
        <f t="shared" si="78"/>
        <v>0</v>
      </c>
      <c r="GB52" s="115">
        <f t="shared" si="79"/>
        <v>0</v>
      </c>
      <c r="GD52" s="627">
        <f t="shared" si="80"/>
        <v>0</v>
      </c>
      <c r="GE52" s="627"/>
      <c r="GF52" s="627">
        <f t="shared" si="81"/>
        <v>0</v>
      </c>
      <c r="GG52" s="627"/>
      <c r="GH52" s="627">
        <f t="shared" si="82"/>
        <v>0</v>
      </c>
      <c r="GI52" s="627"/>
      <c r="GJ52" s="627">
        <f t="shared" si="83"/>
        <v>0</v>
      </c>
      <c r="GK52" s="627"/>
      <c r="GL52" s="627">
        <f t="shared" si="84"/>
        <v>0</v>
      </c>
      <c r="GM52" s="627"/>
      <c r="GN52" s="627">
        <f t="shared" si="85"/>
        <v>0</v>
      </c>
      <c r="GO52" s="627"/>
      <c r="GP52" s="627">
        <f t="shared" si="86"/>
        <v>0</v>
      </c>
      <c r="GQ52" s="627"/>
      <c r="GR52" s="627">
        <f t="shared" si="87"/>
        <v>0</v>
      </c>
      <c r="GS52" s="627"/>
      <c r="GT52" s="627">
        <f t="shared" si="88"/>
        <v>0</v>
      </c>
      <c r="GU52" s="627"/>
      <c r="GV52" s="627">
        <f t="shared" si="89"/>
        <v>0</v>
      </c>
      <c r="GW52" s="627"/>
      <c r="GX52" s="627">
        <f t="shared" si="90"/>
        <v>0</v>
      </c>
      <c r="GY52" s="627"/>
      <c r="GZ52" s="627">
        <f t="shared" si="91"/>
        <v>0</v>
      </c>
      <c r="HA52" s="627"/>
      <c r="HB52" s="627">
        <f t="shared" si="92"/>
        <v>0</v>
      </c>
      <c r="HC52" s="627"/>
      <c r="HD52" s="627">
        <f t="shared" si="93"/>
        <v>0</v>
      </c>
      <c r="HE52" s="627"/>
      <c r="HF52" s="627">
        <f t="shared" si="94"/>
        <v>0</v>
      </c>
      <c r="HG52" s="627"/>
      <c r="HH52" s="627">
        <f t="shared" si="95"/>
        <v>0</v>
      </c>
      <c r="HI52" s="627"/>
      <c r="HJ52" s="627">
        <f t="shared" si="96"/>
        <v>0</v>
      </c>
      <c r="HK52" s="627"/>
      <c r="HL52" s="627">
        <f t="shared" si="97"/>
        <v>0</v>
      </c>
      <c r="HM52" s="627"/>
      <c r="HN52" s="627">
        <f t="shared" si="98"/>
        <v>0</v>
      </c>
      <c r="HO52" s="627"/>
      <c r="HP52" s="627">
        <f t="shared" si="99"/>
        <v>0</v>
      </c>
      <c r="HQ52" s="627"/>
      <c r="HR52" s="627">
        <f t="shared" si="100"/>
        <v>0</v>
      </c>
      <c r="HS52" s="627"/>
      <c r="HT52" s="627">
        <f t="shared" si="101"/>
        <v>0</v>
      </c>
      <c r="HU52" s="627"/>
      <c r="HV52" s="627">
        <f t="shared" si="102"/>
        <v>0</v>
      </c>
      <c r="HW52" s="627"/>
      <c r="HX52" s="627">
        <f t="shared" si="103"/>
        <v>0</v>
      </c>
      <c r="HY52" s="627"/>
      <c r="HZ52" s="627">
        <f t="shared" si="104"/>
        <v>0</v>
      </c>
      <c r="IA52" s="627"/>
      <c r="IC52" s="1055">
        <f t="shared" si="105"/>
        <v>0</v>
      </c>
      <c r="ID52" s="1055"/>
      <c r="IE52" s="1055">
        <f t="shared" si="106"/>
        <v>0</v>
      </c>
      <c r="IF52" s="1055"/>
      <c r="IG52" s="1055">
        <f t="shared" si="107"/>
        <v>0</v>
      </c>
      <c r="IH52" s="1055"/>
      <c r="II52" s="1055">
        <f t="shared" si="108"/>
        <v>0</v>
      </c>
      <c r="IJ52" s="1055"/>
      <c r="IK52" s="1055">
        <f t="shared" si="109"/>
        <v>0</v>
      </c>
      <c r="IL52" s="1055"/>
      <c r="IN52" s="627">
        <f>IF(CNGE_2026_M3_Secc1!$AH$706=CNGE_2026_M3_Secc1!$AJ$706,0,IF(CNGE_2026_M3_Secc1!Y738="",0,CNGE_2026_M3_Secc1!Y738))</f>
        <v>0</v>
      </c>
      <c r="IO52" s="627"/>
      <c r="IP52" s="627">
        <f t="shared" si="110"/>
        <v>0</v>
      </c>
      <c r="IQ52" s="627"/>
      <c r="IR52" s="639">
        <f t="shared" si="111"/>
        <v>0</v>
      </c>
      <c r="IS52" s="641"/>
      <c r="IX52" s="627">
        <f t="shared" si="112"/>
        <v>0</v>
      </c>
      <c r="IY52" s="627"/>
      <c r="IZ52" s="639">
        <f t="shared" si="113"/>
        <v>0</v>
      </c>
      <c r="JA52" s="641"/>
      <c r="JB52" s="639">
        <f t="shared" si="114"/>
        <v>0</v>
      </c>
      <c r="JC52" s="641"/>
      <c r="JD52" s="639">
        <f t="shared" si="115"/>
        <v>0</v>
      </c>
      <c r="JE52" s="641"/>
      <c r="JF52" s="639">
        <f t="shared" si="116"/>
        <v>0</v>
      </c>
      <c r="JG52" s="641"/>
    </row>
    <row r="53" spans="1:267" ht="15" customHeight="1">
      <c r="A53" s="108"/>
      <c r="B53" s="114"/>
      <c r="C53" s="82" t="s">
        <v>90</v>
      </c>
      <c r="D53" s="792" t="str">
        <f>IF($DD$13=1,"",IF(CNGE_2026_M3_Secc1!$AH$627=CNGE_2026_M3_Secc1!$AJ$627,"",IF(CNGE_2026_M3_Secc1!D669="","",CNGE_2026_M3_Secc1!D669)))</f>
        <v/>
      </c>
      <c r="E53" s="793"/>
      <c r="F53" s="793"/>
      <c r="G53" s="794"/>
      <c r="H53" s="702"/>
      <c r="I53" s="702"/>
      <c r="J53" s="702"/>
      <c r="K53" s="702"/>
      <c r="L53" s="702"/>
      <c r="M53" s="702"/>
      <c r="N53" s="702"/>
      <c r="O53" s="702"/>
      <c r="P53" s="1209"/>
      <c r="Q53" s="1209"/>
      <c r="R53" s="1209"/>
      <c r="S53" s="1209"/>
      <c r="T53" s="1209"/>
      <c r="U53" s="1209"/>
      <c r="V53" s="1209"/>
      <c r="W53" s="1209"/>
      <c r="X53" s="1210"/>
      <c r="Y53" s="1210"/>
      <c r="Z53" s="702"/>
      <c r="AA53" s="702"/>
      <c r="AB53" s="702"/>
      <c r="AC53" s="702"/>
      <c r="AD53" s="702"/>
      <c r="AE53" s="702"/>
      <c r="AF53" s="702"/>
      <c r="AG53" s="702"/>
      <c r="AH53" s="1209"/>
      <c r="AI53" s="1209"/>
      <c r="AJ53" s="1209"/>
      <c r="AK53" s="1209"/>
      <c r="AL53" s="1209"/>
      <c r="AM53" s="1209"/>
      <c r="AN53" s="1209"/>
      <c r="AO53" s="1209"/>
      <c r="AP53" s="1210"/>
      <c r="AQ53" s="1210"/>
      <c r="AR53" s="702"/>
      <c r="AS53" s="702"/>
      <c r="AT53" s="702"/>
      <c r="AU53" s="702"/>
      <c r="AV53" s="702"/>
      <c r="AW53" s="702"/>
      <c r="AX53" s="702"/>
      <c r="AY53" s="702"/>
      <c r="AZ53" s="1209"/>
      <c r="BA53" s="1209"/>
      <c r="BB53" s="1209"/>
      <c r="BC53" s="1209"/>
      <c r="BD53" s="1209"/>
      <c r="BE53" s="1209"/>
      <c r="BF53" s="1209"/>
      <c r="BG53" s="1209"/>
      <c r="BH53" s="1210"/>
      <c r="BI53" s="1210"/>
      <c r="BJ53" s="702"/>
      <c r="BK53" s="702"/>
      <c r="BL53" s="702"/>
      <c r="BM53" s="702"/>
      <c r="BN53" s="702"/>
      <c r="BO53" s="702"/>
      <c r="BP53" s="702"/>
      <c r="BQ53" s="702"/>
      <c r="BR53" s="1209"/>
      <c r="BS53" s="1209"/>
      <c r="BT53" s="1209"/>
      <c r="BU53" s="1209"/>
      <c r="BV53" s="1209"/>
      <c r="BW53" s="1209"/>
      <c r="BX53" s="1209"/>
      <c r="BY53" s="1209"/>
      <c r="BZ53" s="1210"/>
      <c r="CA53" s="1210"/>
      <c r="CB53" s="702"/>
      <c r="CC53" s="702"/>
      <c r="CD53" s="702"/>
      <c r="CE53" s="702"/>
      <c r="CF53" s="702"/>
      <c r="CG53" s="702"/>
      <c r="CH53" s="702"/>
      <c r="CI53" s="702"/>
      <c r="CJ53" s="1209"/>
      <c r="CK53" s="1209"/>
      <c r="CL53" s="1209"/>
      <c r="CM53" s="1209"/>
      <c r="CN53" s="1209"/>
      <c r="CO53" s="1209"/>
      <c r="CP53" s="1209"/>
      <c r="CQ53" s="1209"/>
      <c r="CR53" s="1210"/>
      <c r="CS53" s="1210"/>
      <c r="CW53" s="1084">
        <f>IF(CNGE_2026_M3_Secc1!$AH$706=CNGE_2026_M3_Secc1!$AJ$705,0,CNGE_2026_M3_Secc1!AH739)</f>
        <v>0</v>
      </c>
      <c r="CX53" s="1085"/>
      <c r="CZ53" s="80" t="b">
        <f t="shared" si="0"/>
        <v>0</v>
      </c>
      <c r="DA53" s="80" t="str">
        <f t="shared" si="1"/>
        <v/>
      </c>
      <c r="DB53" s="80">
        <f t="shared" si="2"/>
        <v>0</v>
      </c>
      <c r="DC53" s="115" t="b">
        <f t="shared" si="3"/>
        <v>0</v>
      </c>
      <c r="DD53" s="116" t="str">
        <f t="shared" si="4"/>
        <v/>
      </c>
      <c r="DE53" s="115">
        <f t="shared" si="5"/>
        <v>0</v>
      </c>
      <c r="DF53" s="115" t="b">
        <f t="shared" si="6"/>
        <v>0</v>
      </c>
      <c r="DG53" s="115">
        <f t="shared" si="7"/>
        <v>0</v>
      </c>
      <c r="DH53" s="80" t="b">
        <f t="shared" si="8"/>
        <v>0</v>
      </c>
      <c r="DI53" s="80" t="str">
        <f t="shared" si="9"/>
        <v/>
      </c>
      <c r="DJ53" s="80">
        <f t="shared" si="10"/>
        <v>0</v>
      </c>
      <c r="DK53" s="115" t="b">
        <f t="shared" si="11"/>
        <v>0</v>
      </c>
      <c r="DL53" s="116" t="str">
        <f t="shared" si="12"/>
        <v/>
      </c>
      <c r="DM53" s="115">
        <f t="shared" si="13"/>
        <v>0</v>
      </c>
      <c r="DN53" s="115" t="b">
        <f t="shared" si="14"/>
        <v>0</v>
      </c>
      <c r="DO53" s="115">
        <f t="shared" si="15"/>
        <v>0</v>
      </c>
      <c r="DP53" s="80" t="b">
        <f t="shared" si="16"/>
        <v>0</v>
      </c>
      <c r="DQ53" s="80" t="str">
        <f t="shared" si="17"/>
        <v/>
      </c>
      <c r="DR53" s="80">
        <f t="shared" si="18"/>
        <v>0</v>
      </c>
      <c r="DS53" s="115" t="b">
        <f t="shared" si="19"/>
        <v>0</v>
      </c>
      <c r="DT53" s="116" t="str">
        <f t="shared" si="20"/>
        <v/>
      </c>
      <c r="DU53" s="115">
        <f t="shared" si="21"/>
        <v>0</v>
      </c>
      <c r="DV53" s="115" t="b">
        <f t="shared" si="22"/>
        <v>0</v>
      </c>
      <c r="DW53" s="115">
        <f t="shared" si="23"/>
        <v>0</v>
      </c>
      <c r="DX53" s="80" t="b">
        <f t="shared" si="24"/>
        <v>0</v>
      </c>
      <c r="DY53" s="80" t="str">
        <f t="shared" si="25"/>
        <v/>
      </c>
      <c r="DZ53" s="80">
        <f t="shared" si="26"/>
        <v>0</v>
      </c>
      <c r="EA53" s="115" t="b">
        <f t="shared" si="27"/>
        <v>0</v>
      </c>
      <c r="EB53" s="116" t="str">
        <f t="shared" si="28"/>
        <v/>
      </c>
      <c r="EC53" s="115">
        <f t="shared" si="29"/>
        <v>0</v>
      </c>
      <c r="ED53" s="115" t="b">
        <f t="shared" si="30"/>
        <v>0</v>
      </c>
      <c r="EE53" s="115">
        <f t="shared" si="31"/>
        <v>0</v>
      </c>
      <c r="EF53" s="80" t="b">
        <f t="shared" si="32"/>
        <v>0</v>
      </c>
      <c r="EG53" s="80" t="str">
        <f t="shared" si="33"/>
        <v/>
      </c>
      <c r="EH53" s="80">
        <f t="shared" si="34"/>
        <v>0</v>
      </c>
      <c r="EI53" s="115" t="b">
        <f t="shared" si="35"/>
        <v>0</v>
      </c>
      <c r="EJ53" s="116" t="str">
        <f t="shared" si="36"/>
        <v/>
      </c>
      <c r="EK53" s="115">
        <f t="shared" si="37"/>
        <v>0</v>
      </c>
      <c r="EL53" s="115" t="b">
        <f t="shared" si="38"/>
        <v>0</v>
      </c>
      <c r="EM53" s="446">
        <f t="shared" si="39"/>
        <v>0</v>
      </c>
      <c r="EN53" s="448"/>
      <c r="EO53" s="439" t="b">
        <f t="shared" si="40"/>
        <v>0</v>
      </c>
      <c r="EP53" s="80" t="str">
        <f t="shared" si="41"/>
        <v/>
      </c>
      <c r="EQ53" s="80">
        <f t="shared" si="42"/>
        <v>0</v>
      </c>
      <c r="ER53" s="115" t="b">
        <f t="shared" si="43"/>
        <v>0</v>
      </c>
      <c r="ES53" s="116" t="str">
        <f t="shared" si="44"/>
        <v/>
      </c>
      <c r="ET53" s="115">
        <f t="shared" si="45"/>
        <v>0</v>
      </c>
      <c r="EU53" s="115" t="b">
        <f t="shared" si="46"/>
        <v>0</v>
      </c>
      <c r="EV53" s="115">
        <f t="shared" si="47"/>
        <v>0</v>
      </c>
      <c r="EW53" s="80" t="b">
        <f t="shared" si="48"/>
        <v>0</v>
      </c>
      <c r="EX53" s="80" t="str">
        <f t="shared" si="49"/>
        <v/>
      </c>
      <c r="EY53" s="80">
        <f t="shared" si="50"/>
        <v>0</v>
      </c>
      <c r="EZ53" s="115" t="b">
        <f t="shared" si="51"/>
        <v>0</v>
      </c>
      <c r="FA53" s="116" t="str">
        <f t="shared" si="52"/>
        <v/>
      </c>
      <c r="FB53" s="115">
        <f t="shared" si="53"/>
        <v>0</v>
      </c>
      <c r="FC53" s="115" t="b">
        <f t="shared" si="54"/>
        <v>0</v>
      </c>
      <c r="FD53" s="115">
        <f t="shared" si="55"/>
        <v>0</v>
      </c>
      <c r="FE53" s="80" t="b">
        <f t="shared" si="56"/>
        <v>0</v>
      </c>
      <c r="FF53" s="80" t="str">
        <f t="shared" si="57"/>
        <v/>
      </c>
      <c r="FG53" s="80">
        <f t="shared" si="58"/>
        <v>0</v>
      </c>
      <c r="FH53" s="115" t="b">
        <f t="shared" si="59"/>
        <v>0</v>
      </c>
      <c r="FI53" s="116" t="str">
        <f t="shared" si="60"/>
        <v/>
      </c>
      <c r="FJ53" s="115">
        <f t="shared" si="61"/>
        <v>0</v>
      </c>
      <c r="FK53" s="115" t="b">
        <f t="shared" si="62"/>
        <v>0</v>
      </c>
      <c r="FL53" s="115">
        <f t="shared" si="63"/>
        <v>0</v>
      </c>
      <c r="FM53" s="80" t="b">
        <f t="shared" si="64"/>
        <v>0</v>
      </c>
      <c r="FN53" s="80" t="str">
        <f t="shared" si="65"/>
        <v/>
      </c>
      <c r="FO53" s="80">
        <f t="shared" si="66"/>
        <v>0</v>
      </c>
      <c r="FP53" s="115" t="b">
        <f t="shared" si="67"/>
        <v>0</v>
      </c>
      <c r="FQ53" s="116" t="str">
        <f t="shared" si="68"/>
        <v/>
      </c>
      <c r="FR53" s="115">
        <f t="shared" si="69"/>
        <v>0</v>
      </c>
      <c r="FS53" s="115" t="b">
        <f t="shared" si="70"/>
        <v>0</v>
      </c>
      <c r="FT53" s="115">
        <f t="shared" si="71"/>
        <v>0</v>
      </c>
      <c r="FU53" s="80" t="b">
        <f t="shared" si="72"/>
        <v>0</v>
      </c>
      <c r="FV53" s="80" t="str">
        <f t="shared" si="73"/>
        <v/>
      </c>
      <c r="FW53" s="80">
        <f t="shared" si="74"/>
        <v>0</v>
      </c>
      <c r="FX53" s="115" t="b">
        <f t="shared" si="75"/>
        <v>0</v>
      </c>
      <c r="FY53" s="116" t="str">
        <f t="shared" si="76"/>
        <v/>
      </c>
      <c r="FZ53" s="115">
        <f t="shared" si="77"/>
        <v>0</v>
      </c>
      <c r="GA53" s="115" t="b">
        <f t="shared" si="78"/>
        <v>0</v>
      </c>
      <c r="GB53" s="115">
        <f t="shared" si="79"/>
        <v>0</v>
      </c>
      <c r="GD53" s="627">
        <f t="shared" si="80"/>
        <v>0</v>
      </c>
      <c r="GE53" s="627"/>
      <c r="GF53" s="627">
        <f t="shared" si="81"/>
        <v>0</v>
      </c>
      <c r="GG53" s="627"/>
      <c r="GH53" s="627">
        <f t="shared" si="82"/>
        <v>0</v>
      </c>
      <c r="GI53" s="627"/>
      <c r="GJ53" s="627">
        <f t="shared" si="83"/>
        <v>0</v>
      </c>
      <c r="GK53" s="627"/>
      <c r="GL53" s="627">
        <f t="shared" si="84"/>
        <v>0</v>
      </c>
      <c r="GM53" s="627"/>
      <c r="GN53" s="627">
        <f t="shared" si="85"/>
        <v>0</v>
      </c>
      <c r="GO53" s="627"/>
      <c r="GP53" s="627">
        <f t="shared" si="86"/>
        <v>0</v>
      </c>
      <c r="GQ53" s="627"/>
      <c r="GR53" s="627">
        <f t="shared" si="87"/>
        <v>0</v>
      </c>
      <c r="GS53" s="627"/>
      <c r="GT53" s="627">
        <f t="shared" si="88"/>
        <v>0</v>
      </c>
      <c r="GU53" s="627"/>
      <c r="GV53" s="627">
        <f t="shared" si="89"/>
        <v>0</v>
      </c>
      <c r="GW53" s="627"/>
      <c r="GX53" s="627">
        <f t="shared" si="90"/>
        <v>0</v>
      </c>
      <c r="GY53" s="627"/>
      <c r="GZ53" s="627">
        <f t="shared" si="91"/>
        <v>0</v>
      </c>
      <c r="HA53" s="627"/>
      <c r="HB53" s="627">
        <f t="shared" si="92"/>
        <v>0</v>
      </c>
      <c r="HC53" s="627"/>
      <c r="HD53" s="627">
        <f t="shared" si="93"/>
        <v>0</v>
      </c>
      <c r="HE53" s="627"/>
      <c r="HF53" s="627">
        <f t="shared" si="94"/>
        <v>0</v>
      </c>
      <c r="HG53" s="627"/>
      <c r="HH53" s="627">
        <f t="shared" si="95"/>
        <v>0</v>
      </c>
      <c r="HI53" s="627"/>
      <c r="HJ53" s="627">
        <f t="shared" si="96"/>
        <v>0</v>
      </c>
      <c r="HK53" s="627"/>
      <c r="HL53" s="627">
        <f t="shared" si="97"/>
        <v>0</v>
      </c>
      <c r="HM53" s="627"/>
      <c r="HN53" s="627">
        <f t="shared" si="98"/>
        <v>0</v>
      </c>
      <c r="HO53" s="627"/>
      <c r="HP53" s="627">
        <f t="shared" si="99"/>
        <v>0</v>
      </c>
      <c r="HQ53" s="627"/>
      <c r="HR53" s="627">
        <f t="shared" si="100"/>
        <v>0</v>
      </c>
      <c r="HS53" s="627"/>
      <c r="HT53" s="627">
        <f t="shared" si="101"/>
        <v>0</v>
      </c>
      <c r="HU53" s="627"/>
      <c r="HV53" s="627">
        <f t="shared" si="102"/>
        <v>0</v>
      </c>
      <c r="HW53" s="627"/>
      <c r="HX53" s="627">
        <f t="shared" si="103"/>
        <v>0</v>
      </c>
      <c r="HY53" s="627"/>
      <c r="HZ53" s="627">
        <f t="shared" si="104"/>
        <v>0</v>
      </c>
      <c r="IA53" s="627"/>
      <c r="IC53" s="1055">
        <f t="shared" si="105"/>
        <v>0</v>
      </c>
      <c r="ID53" s="1055"/>
      <c r="IE53" s="1055">
        <f t="shared" si="106"/>
        <v>0</v>
      </c>
      <c r="IF53" s="1055"/>
      <c r="IG53" s="1055">
        <f t="shared" si="107"/>
        <v>0</v>
      </c>
      <c r="IH53" s="1055"/>
      <c r="II53" s="1055">
        <f t="shared" si="108"/>
        <v>0</v>
      </c>
      <c r="IJ53" s="1055"/>
      <c r="IK53" s="1055">
        <f t="shared" si="109"/>
        <v>0</v>
      </c>
      <c r="IL53" s="1055"/>
      <c r="IN53" s="627">
        <f>IF(CNGE_2026_M3_Secc1!$AH$706=CNGE_2026_M3_Secc1!$AJ$706,0,IF(CNGE_2026_M3_Secc1!Y739="",0,CNGE_2026_M3_Secc1!Y739))</f>
        <v>0</v>
      </c>
      <c r="IO53" s="627"/>
      <c r="IP53" s="627">
        <f t="shared" si="110"/>
        <v>0</v>
      </c>
      <c r="IQ53" s="627"/>
      <c r="IR53" s="639">
        <f t="shared" si="111"/>
        <v>0</v>
      </c>
      <c r="IS53" s="641"/>
      <c r="IX53" s="627">
        <f t="shared" si="112"/>
        <v>0</v>
      </c>
      <c r="IY53" s="627"/>
      <c r="IZ53" s="639">
        <f t="shared" si="113"/>
        <v>0</v>
      </c>
      <c r="JA53" s="641"/>
      <c r="JB53" s="639">
        <f t="shared" si="114"/>
        <v>0</v>
      </c>
      <c r="JC53" s="641"/>
      <c r="JD53" s="639">
        <f t="shared" si="115"/>
        <v>0</v>
      </c>
      <c r="JE53" s="641"/>
      <c r="JF53" s="639">
        <f t="shared" si="116"/>
        <v>0</v>
      </c>
      <c r="JG53" s="641"/>
    </row>
    <row r="54" spans="1:267" ht="15" customHeight="1">
      <c r="A54" s="108"/>
      <c r="B54" s="114"/>
      <c r="C54" s="82" t="s">
        <v>91</v>
      </c>
      <c r="D54" s="792" t="str">
        <f>IF($DD$13=1,"",IF(CNGE_2026_M3_Secc1!$AH$627=CNGE_2026_M3_Secc1!$AJ$627,"",IF(CNGE_2026_M3_Secc1!D670="","",CNGE_2026_M3_Secc1!D670)))</f>
        <v/>
      </c>
      <c r="E54" s="793"/>
      <c r="F54" s="793"/>
      <c r="G54" s="794"/>
      <c r="H54" s="702"/>
      <c r="I54" s="702"/>
      <c r="J54" s="702"/>
      <c r="K54" s="702"/>
      <c r="L54" s="702"/>
      <c r="M54" s="702"/>
      <c r="N54" s="702"/>
      <c r="O54" s="702"/>
      <c r="P54" s="1209"/>
      <c r="Q54" s="1209"/>
      <c r="R54" s="1209"/>
      <c r="S54" s="1209"/>
      <c r="T54" s="1209"/>
      <c r="U54" s="1209"/>
      <c r="V54" s="1209"/>
      <c r="W54" s="1209"/>
      <c r="X54" s="1210"/>
      <c r="Y54" s="1210"/>
      <c r="Z54" s="702"/>
      <c r="AA54" s="702"/>
      <c r="AB54" s="702"/>
      <c r="AC54" s="702"/>
      <c r="AD54" s="702"/>
      <c r="AE54" s="702"/>
      <c r="AF54" s="702"/>
      <c r="AG54" s="702"/>
      <c r="AH54" s="1209"/>
      <c r="AI54" s="1209"/>
      <c r="AJ54" s="1209"/>
      <c r="AK54" s="1209"/>
      <c r="AL54" s="1209"/>
      <c r="AM54" s="1209"/>
      <c r="AN54" s="1209"/>
      <c r="AO54" s="1209"/>
      <c r="AP54" s="1210"/>
      <c r="AQ54" s="1210"/>
      <c r="AR54" s="702"/>
      <c r="AS54" s="702"/>
      <c r="AT54" s="702"/>
      <c r="AU54" s="702"/>
      <c r="AV54" s="702"/>
      <c r="AW54" s="702"/>
      <c r="AX54" s="702"/>
      <c r="AY54" s="702"/>
      <c r="AZ54" s="1209"/>
      <c r="BA54" s="1209"/>
      <c r="BB54" s="1209"/>
      <c r="BC54" s="1209"/>
      <c r="BD54" s="1209"/>
      <c r="BE54" s="1209"/>
      <c r="BF54" s="1209"/>
      <c r="BG54" s="1209"/>
      <c r="BH54" s="1210"/>
      <c r="BI54" s="1210"/>
      <c r="BJ54" s="702"/>
      <c r="BK54" s="702"/>
      <c r="BL54" s="702"/>
      <c r="BM54" s="702"/>
      <c r="BN54" s="702"/>
      <c r="BO54" s="702"/>
      <c r="BP54" s="702"/>
      <c r="BQ54" s="702"/>
      <c r="BR54" s="1209"/>
      <c r="BS54" s="1209"/>
      <c r="BT54" s="1209"/>
      <c r="BU54" s="1209"/>
      <c r="BV54" s="1209"/>
      <c r="BW54" s="1209"/>
      <c r="BX54" s="1209"/>
      <c r="BY54" s="1209"/>
      <c r="BZ54" s="1210"/>
      <c r="CA54" s="1210"/>
      <c r="CB54" s="702"/>
      <c r="CC54" s="702"/>
      <c r="CD54" s="702"/>
      <c r="CE54" s="702"/>
      <c r="CF54" s="702"/>
      <c r="CG54" s="702"/>
      <c r="CH54" s="702"/>
      <c r="CI54" s="702"/>
      <c r="CJ54" s="1209"/>
      <c r="CK54" s="1209"/>
      <c r="CL54" s="1209"/>
      <c r="CM54" s="1209"/>
      <c r="CN54" s="1209"/>
      <c r="CO54" s="1209"/>
      <c r="CP54" s="1209"/>
      <c r="CQ54" s="1209"/>
      <c r="CR54" s="1210"/>
      <c r="CS54" s="1210"/>
      <c r="CW54" s="1084">
        <f>IF(CNGE_2026_M3_Secc1!$AH$706=CNGE_2026_M3_Secc1!$AJ$705,0,CNGE_2026_M3_Secc1!AH740)</f>
        <v>0</v>
      </c>
      <c r="CX54" s="1085"/>
      <c r="CZ54" s="80" t="b">
        <f t="shared" si="0"/>
        <v>0</v>
      </c>
      <c r="DA54" s="80" t="str">
        <f t="shared" si="1"/>
        <v/>
      </c>
      <c r="DB54" s="80">
        <f t="shared" si="2"/>
        <v>0</v>
      </c>
      <c r="DC54" s="115" t="b">
        <f t="shared" si="3"/>
        <v>0</v>
      </c>
      <c r="DD54" s="116" t="str">
        <f t="shared" si="4"/>
        <v/>
      </c>
      <c r="DE54" s="115">
        <f t="shared" si="5"/>
        <v>0</v>
      </c>
      <c r="DF54" s="115" t="b">
        <f t="shared" si="6"/>
        <v>0</v>
      </c>
      <c r="DG54" s="115">
        <f t="shared" si="7"/>
        <v>0</v>
      </c>
      <c r="DH54" s="80" t="b">
        <f t="shared" si="8"/>
        <v>0</v>
      </c>
      <c r="DI54" s="80" t="str">
        <f t="shared" si="9"/>
        <v/>
      </c>
      <c r="DJ54" s="80">
        <f t="shared" si="10"/>
        <v>0</v>
      </c>
      <c r="DK54" s="115" t="b">
        <f t="shared" si="11"/>
        <v>0</v>
      </c>
      <c r="DL54" s="116" t="str">
        <f t="shared" si="12"/>
        <v/>
      </c>
      <c r="DM54" s="115">
        <f t="shared" si="13"/>
        <v>0</v>
      </c>
      <c r="DN54" s="115" t="b">
        <f t="shared" si="14"/>
        <v>0</v>
      </c>
      <c r="DO54" s="115">
        <f t="shared" si="15"/>
        <v>0</v>
      </c>
      <c r="DP54" s="80" t="b">
        <f t="shared" si="16"/>
        <v>0</v>
      </c>
      <c r="DQ54" s="80" t="str">
        <f t="shared" si="17"/>
        <v/>
      </c>
      <c r="DR54" s="80">
        <f t="shared" si="18"/>
        <v>0</v>
      </c>
      <c r="DS54" s="115" t="b">
        <f t="shared" si="19"/>
        <v>0</v>
      </c>
      <c r="DT54" s="116" t="str">
        <f t="shared" si="20"/>
        <v/>
      </c>
      <c r="DU54" s="115">
        <f t="shared" si="21"/>
        <v>0</v>
      </c>
      <c r="DV54" s="115" t="b">
        <f t="shared" si="22"/>
        <v>0</v>
      </c>
      <c r="DW54" s="115">
        <f t="shared" si="23"/>
        <v>0</v>
      </c>
      <c r="DX54" s="80" t="b">
        <f t="shared" si="24"/>
        <v>0</v>
      </c>
      <c r="DY54" s="80" t="str">
        <f t="shared" si="25"/>
        <v/>
      </c>
      <c r="DZ54" s="80">
        <f t="shared" si="26"/>
        <v>0</v>
      </c>
      <c r="EA54" s="115" t="b">
        <f t="shared" si="27"/>
        <v>0</v>
      </c>
      <c r="EB54" s="116" t="str">
        <f t="shared" si="28"/>
        <v/>
      </c>
      <c r="EC54" s="115">
        <f t="shared" si="29"/>
        <v>0</v>
      </c>
      <c r="ED54" s="115" t="b">
        <f t="shared" si="30"/>
        <v>0</v>
      </c>
      <c r="EE54" s="115">
        <f t="shared" si="31"/>
        <v>0</v>
      </c>
      <c r="EF54" s="80" t="b">
        <f t="shared" si="32"/>
        <v>0</v>
      </c>
      <c r="EG54" s="80" t="str">
        <f t="shared" si="33"/>
        <v/>
      </c>
      <c r="EH54" s="80">
        <f t="shared" si="34"/>
        <v>0</v>
      </c>
      <c r="EI54" s="115" t="b">
        <f t="shared" si="35"/>
        <v>0</v>
      </c>
      <c r="EJ54" s="116" t="str">
        <f t="shared" si="36"/>
        <v/>
      </c>
      <c r="EK54" s="115">
        <f t="shared" si="37"/>
        <v>0</v>
      </c>
      <c r="EL54" s="115" t="b">
        <f t="shared" si="38"/>
        <v>0</v>
      </c>
      <c r="EM54" s="446">
        <f t="shared" si="39"/>
        <v>0</v>
      </c>
      <c r="EN54" s="448"/>
      <c r="EO54" s="439" t="b">
        <f t="shared" si="40"/>
        <v>0</v>
      </c>
      <c r="EP54" s="80" t="str">
        <f t="shared" si="41"/>
        <v/>
      </c>
      <c r="EQ54" s="80">
        <f t="shared" si="42"/>
        <v>0</v>
      </c>
      <c r="ER54" s="115" t="b">
        <f t="shared" si="43"/>
        <v>0</v>
      </c>
      <c r="ES54" s="116" t="str">
        <f t="shared" si="44"/>
        <v/>
      </c>
      <c r="ET54" s="115">
        <f t="shared" si="45"/>
        <v>0</v>
      </c>
      <c r="EU54" s="115" t="b">
        <f t="shared" si="46"/>
        <v>0</v>
      </c>
      <c r="EV54" s="115">
        <f t="shared" si="47"/>
        <v>0</v>
      </c>
      <c r="EW54" s="80" t="b">
        <f t="shared" si="48"/>
        <v>0</v>
      </c>
      <c r="EX54" s="80" t="str">
        <f t="shared" si="49"/>
        <v/>
      </c>
      <c r="EY54" s="80">
        <f t="shared" si="50"/>
        <v>0</v>
      </c>
      <c r="EZ54" s="115" t="b">
        <f t="shared" si="51"/>
        <v>0</v>
      </c>
      <c r="FA54" s="116" t="str">
        <f t="shared" si="52"/>
        <v/>
      </c>
      <c r="FB54" s="115">
        <f t="shared" si="53"/>
        <v>0</v>
      </c>
      <c r="FC54" s="115" t="b">
        <f t="shared" si="54"/>
        <v>0</v>
      </c>
      <c r="FD54" s="115">
        <f t="shared" si="55"/>
        <v>0</v>
      </c>
      <c r="FE54" s="80" t="b">
        <f t="shared" si="56"/>
        <v>0</v>
      </c>
      <c r="FF54" s="80" t="str">
        <f t="shared" si="57"/>
        <v/>
      </c>
      <c r="FG54" s="80">
        <f t="shared" si="58"/>
        <v>0</v>
      </c>
      <c r="FH54" s="115" t="b">
        <f t="shared" si="59"/>
        <v>0</v>
      </c>
      <c r="FI54" s="116" t="str">
        <f t="shared" si="60"/>
        <v/>
      </c>
      <c r="FJ54" s="115">
        <f t="shared" si="61"/>
        <v>0</v>
      </c>
      <c r="FK54" s="115" t="b">
        <f t="shared" si="62"/>
        <v>0</v>
      </c>
      <c r="FL54" s="115">
        <f t="shared" si="63"/>
        <v>0</v>
      </c>
      <c r="FM54" s="80" t="b">
        <f t="shared" si="64"/>
        <v>0</v>
      </c>
      <c r="FN54" s="80" t="str">
        <f t="shared" si="65"/>
        <v/>
      </c>
      <c r="FO54" s="80">
        <f t="shared" si="66"/>
        <v>0</v>
      </c>
      <c r="FP54" s="115" t="b">
        <f t="shared" si="67"/>
        <v>0</v>
      </c>
      <c r="FQ54" s="116" t="str">
        <f t="shared" si="68"/>
        <v/>
      </c>
      <c r="FR54" s="115">
        <f t="shared" si="69"/>
        <v>0</v>
      </c>
      <c r="FS54" s="115" t="b">
        <f t="shared" si="70"/>
        <v>0</v>
      </c>
      <c r="FT54" s="115">
        <f t="shared" si="71"/>
        <v>0</v>
      </c>
      <c r="FU54" s="80" t="b">
        <f t="shared" si="72"/>
        <v>0</v>
      </c>
      <c r="FV54" s="80" t="str">
        <f t="shared" si="73"/>
        <v/>
      </c>
      <c r="FW54" s="80">
        <f t="shared" si="74"/>
        <v>0</v>
      </c>
      <c r="FX54" s="115" t="b">
        <f t="shared" si="75"/>
        <v>0</v>
      </c>
      <c r="FY54" s="116" t="str">
        <f t="shared" si="76"/>
        <v/>
      </c>
      <c r="FZ54" s="115">
        <f t="shared" si="77"/>
        <v>0</v>
      </c>
      <c r="GA54" s="115" t="b">
        <f t="shared" si="78"/>
        <v>0</v>
      </c>
      <c r="GB54" s="115">
        <f t="shared" si="79"/>
        <v>0</v>
      </c>
      <c r="GD54" s="627">
        <f t="shared" si="80"/>
        <v>0</v>
      </c>
      <c r="GE54" s="627"/>
      <c r="GF54" s="627">
        <f t="shared" si="81"/>
        <v>0</v>
      </c>
      <c r="GG54" s="627"/>
      <c r="GH54" s="627">
        <f t="shared" si="82"/>
        <v>0</v>
      </c>
      <c r="GI54" s="627"/>
      <c r="GJ54" s="627">
        <f t="shared" si="83"/>
        <v>0</v>
      </c>
      <c r="GK54" s="627"/>
      <c r="GL54" s="627">
        <f t="shared" si="84"/>
        <v>0</v>
      </c>
      <c r="GM54" s="627"/>
      <c r="GN54" s="627">
        <f t="shared" si="85"/>
        <v>0</v>
      </c>
      <c r="GO54" s="627"/>
      <c r="GP54" s="627">
        <f t="shared" si="86"/>
        <v>0</v>
      </c>
      <c r="GQ54" s="627"/>
      <c r="GR54" s="627">
        <f t="shared" si="87"/>
        <v>0</v>
      </c>
      <c r="GS54" s="627"/>
      <c r="GT54" s="627">
        <f t="shared" si="88"/>
        <v>0</v>
      </c>
      <c r="GU54" s="627"/>
      <c r="GV54" s="627">
        <f t="shared" si="89"/>
        <v>0</v>
      </c>
      <c r="GW54" s="627"/>
      <c r="GX54" s="627">
        <f t="shared" si="90"/>
        <v>0</v>
      </c>
      <c r="GY54" s="627"/>
      <c r="GZ54" s="627">
        <f t="shared" si="91"/>
        <v>0</v>
      </c>
      <c r="HA54" s="627"/>
      <c r="HB54" s="627">
        <f t="shared" si="92"/>
        <v>0</v>
      </c>
      <c r="HC54" s="627"/>
      <c r="HD54" s="627">
        <f t="shared" si="93"/>
        <v>0</v>
      </c>
      <c r="HE54" s="627"/>
      <c r="HF54" s="627">
        <f t="shared" si="94"/>
        <v>0</v>
      </c>
      <c r="HG54" s="627"/>
      <c r="HH54" s="627">
        <f t="shared" si="95"/>
        <v>0</v>
      </c>
      <c r="HI54" s="627"/>
      <c r="HJ54" s="627">
        <f t="shared" si="96"/>
        <v>0</v>
      </c>
      <c r="HK54" s="627"/>
      <c r="HL54" s="627">
        <f t="shared" si="97"/>
        <v>0</v>
      </c>
      <c r="HM54" s="627"/>
      <c r="HN54" s="627">
        <f t="shared" si="98"/>
        <v>0</v>
      </c>
      <c r="HO54" s="627"/>
      <c r="HP54" s="627">
        <f t="shared" si="99"/>
        <v>0</v>
      </c>
      <c r="HQ54" s="627"/>
      <c r="HR54" s="627">
        <f t="shared" si="100"/>
        <v>0</v>
      </c>
      <c r="HS54" s="627"/>
      <c r="HT54" s="627">
        <f t="shared" si="101"/>
        <v>0</v>
      </c>
      <c r="HU54" s="627"/>
      <c r="HV54" s="627">
        <f t="shared" si="102"/>
        <v>0</v>
      </c>
      <c r="HW54" s="627"/>
      <c r="HX54" s="627">
        <f t="shared" si="103"/>
        <v>0</v>
      </c>
      <c r="HY54" s="627"/>
      <c r="HZ54" s="627">
        <f t="shared" si="104"/>
        <v>0</v>
      </c>
      <c r="IA54" s="627"/>
      <c r="IC54" s="1055">
        <f t="shared" si="105"/>
        <v>0</v>
      </c>
      <c r="ID54" s="1055"/>
      <c r="IE54" s="1055">
        <f t="shared" si="106"/>
        <v>0</v>
      </c>
      <c r="IF54" s="1055"/>
      <c r="IG54" s="1055">
        <f t="shared" si="107"/>
        <v>0</v>
      </c>
      <c r="IH54" s="1055"/>
      <c r="II54" s="1055">
        <f t="shared" si="108"/>
        <v>0</v>
      </c>
      <c r="IJ54" s="1055"/>
      <c r="IK54" s="1055">
        <f t="shared" si="109"/>
        <v>0</v>
      </c>
      <c r="IL54" s="1055"/>
      <c r="IN54" s="627">
        <f>IF(CNGE_2026_M3_Secc1!$AH$706=CNGE_2026_M3_Secc1!$AJ$706,0,IF(CNGE_2026_M3_Secc1!Y740="",0,CNGE_2026_M3_Secc1!Y740))</f>
        <v>0</v>
      </c>
      <c r="IO54" s="627"/>
      <c r="IP54" s="627">
        <f t="shared" si="110"/>
        <v>0</v>
      </c>
      <c r="IQ54" s="627"/>
      <c r="IR54" s="639">
        <f t="shared" si="111"/>
        <v>0</v>
      </c>
      <c r="IS54" s="641"/>
      <c r="IX54" s="627">
        <f t="shared" si="112"/>
        <v>0</v>
      </c>
      <c r="IY54" s="627"/>
      <c r="IZ54" s="639">
        <f t="shared" si="113"/>
        <v>0</v>
      </c>
      <c r="JA54" s="641"/>
      <c r="JB54" s="639">
        <f t="shared" si="114"/>
        <v>0</v>
      </c>
      <c r="JC54" s="641"/>
      <c r="JD54" s="639">
        <f t="shared" si="115"/>
        <v>0</v>
      </c>
      <c r="JE54" s="641"/>
      <c r="JF54" s="639">
        <f t="shared" si="116"/>
        <v>0</v>
      </c>
      <c r="JG54" s="641"/>
    </row>
    <row r="55" spans="1:267" ht="15" customHeight="1">
      <c r="A55" s="108"/>
      <c r="B55" s="114"/>
      <c r="C55" s="82" t="s">
        <v>92</v>
      </c>
      <c r="D55" s="792" t="str">
        <f>IF($DD$13=1,"",IF(CNGE_2026_M3_Secc1!$AH$627=CNGE_2026_M3_Secc1!$AJ$627,"",IF(CNGE_2026_M3_Secc1!D671="","",CNGE_2026_M3_Secc1!D671)))</f>
        <v/>
      </c>
      <c r="E55" s="793"/>
      <c r="F55" s="793"/>
      <c r="G55" s="794"/>
      <c r="H55" s="702"/>
      <c r="I55" s="702"/>
      <c r="J55" s="702"/>
      <c r="K55" s="702"/>
      <c r="L55" s="702"/>
      <c r="M55" s="702"/>
      <c r="N55" s="702"/>
      <c r="O55" s="702"/>
      <c r="P55" s="1209"/>
      <c r="Q55" s="1209"/>
      <c r="R55" s="1209"/>
      <c r="S55" s="1209"/>
      <c r="T55" s="1209"/>
      <c r="U55" s="1209"/>
      <c r="V55" s="1209"/>
      <c r="W55" s="1209"/>
      <c r="X55" s="1210"/>
      <c r="Y55" s="1210"/>
      <c r="Z55" s="702"/>
      <c r="AA55" s="702"/>
      <c r="AB55" s="702"/>
      <c r="AC55" s="702"/>
      <c r="AD55" s="702"/>
      <c r="AE55" s="702"/>
      <c r="AF55" s="702"/>
      <c r="AG55" s="702"/>
      <c r="AH55" s="1209"/>
      <c r="AI55" s="1209"/>
      <c r="AJ55" s="1209"/>
      <c r="AK55" s="1209"/>
      <c r="AL55" s="1209"/>
      <c r="AM55" s="1209"/>
      <c r="AN55" s="1209"/>
      <c r="AO55" s="1209"/>
      <c r="AP55" s="1210"/>
      <c r="AQ55" s="1210"/>
      <c r="AR55" s="702"/>
      <c r="AS55" s="702"/>
      <c r="AT55" s="702"/>
      <c r="AU55" s="702"/>
      <c r="AV55" s="702"/>
      <c r="AW55" s="702"/>
      <c r="AX55" s="702"/>
      <c r="AY55" s="702"/>
      <c r="AZ55" s="1209"/>
      <c r="BA55" s="1209"/>
      <c r="BB55" s="1209"/>
      <c r="BC55" s="1209"/>
      <c r="BD55" s="1209"/>
      <c r="BE55" s="1209"/>
      <c r="BF55" s="1209"/>
      <c r="BG55" s="1209"/>
      <c r="BH55" s="1210"/>
      <c r="BI55" s="1210"/>
      <c r="BJ55" s="702"/>
      <c r="BK55" s="702"/>
      <c r="BL55" s="702"/>
      <c r="BM55" s="702"/>
      <c r="BN55" s="702"/>
      <c r="BO55" s="702"/>
      <c r="BP55" s="702"/>
      <c r="BQ55" s="702"/>
      <c r="BR55" s="1209"/>
      <c r="BS55" s="1209"/>
      <c r="BT55" s="1209"/>
      <c r="BU55" s="1209"/>
      <c r="BV55" s="1209"/>
      <c r="BW55" s="1209"/>
      <c r="BX55" s="1209"/>
      <c r="BY55" s="1209"/>
      <c r="BZ55" s="1210"/>
      <c r="CA55" s="1210"/>
      <c r="CB55" s="702"/>
      <c r="CC55" s="702"/>
      <c r="CD55" s="702"/>
      <c r="CE55" s="702"/>
      <c r="CF55" s="702"/>
      <c r="CG55" s="702"/>
      <c r="CH55" s="702"/>
      <c r="CI55" s="702"/>
      <c r="CJ55" s="1209"/>
      <c r="CK55" s="1209"/>
      <c r="CL55" s="1209"/>
      <c r="CM55" s="1209"/>
      <c r="CN55" s="1209"/>
      <c r="CO55" s="1209"/>
      <c r="CP55" s="1209"/>
      <c r="CQ55" s="1209"/>
      <c r="CR55" s="1210"/>
      <c r="CS55" s="1210"/>
      <c r="CW55" s="1084">
        <f>IF(CNGE_2026_M3_Secc1!$AH$706=CNGE_2026_M3_Secc1!$AJ$705,0,CNGE_2026_M3_Secc1!AH741)</f>
        <v>0</v>
      </c>
      <c r="CX55" s="1085"/>
      <c r="CZ55" s="80" t="b">
        <f t="shared" si="0"/>
        <v>0</v>
      </c>
      <c r="DA55" s="80" t="str">
        <f t="shared" si="1"/>
        <v/>
      </c>
      <c r="DB55" s="80">
        <f t="shared" si="2"/>
        <v>0</v>
      </c>
      <c r="DC55" s="115" t="b">
        <f t="shared" si="3"/>
        <v>0</v>
      </c>
      <c r="DD55" s="116" t="str">
        <f t="shared" si="4"/>
        <v/>
      </c>
      <c r="DE55" s="115">
        <f t="shared" si="5"/>
        <v>0</v>
      </c>
      <c r="DF55" s="115" t="b">
        <f t="shared" si="6"/>
        <v>0</v>
      </c>
      <c r="DG55" s="115">
        <f t="shared" si="7"/>
        <v>0</v>
      </c>
      <c r="DH55" s="80" t="b">
        <f t="shared" si="8"/>
        <v>0</v>
      </c>
      <c r="DI55" s="80" t="str">
        <f t="shared" si="9"/>
        <v/>
      </c>
      <c r="DJ55" s="80">
        <f t="shared" si="10"/>
        <v>0</v>
      </c>
      <c r="DK55" s="115" t="b">
        <f t="shared" si="11"/>
        <v>0</v>
      </c>
      <c r="DL55" s="116" t="str">
        <f t="shared" si="12"/>
        <v/>
      </c>
      <c r="DM55" s="115">
        <f t="shared" si="13"/>
        <v>0</v>
      </c>
      <c r="DN55" s="115" t="b">
        <f t="shared" si="14"/>
        <v>0</v>
      </c>
      <c r="DO55" s="115">
        <f t="shared" si="15"/>
        <v>0</v>
      </c>
      <c r="DP55" s="80" t="b">
        <f t="shared" si="16"/>
        <v>0</v>
      </c>
      <c r="DQ55" s="80" t="str">
        <f t="shared" si="17"/>
        <v/>
      </c>
      <c r="DR55" s="80">
        <f t="shared" si="18"/>
        <v>0</v>
      </c>
      <c r="DS55" s="115" t="b">
        <f t="shared" si="19"/>
        <v>0</v>
      </c>
      <c r="DT55" s="116" t="str">
        <f t="shared" si="20"/>
        <v/>
      </c>
      <c r="DU55" s="115">
        <f t="shared" si="21"/>
        <v>0</v>
      </c>
      <c r="DV55" s="115" t="b">
        <f t="shared" si="22"/>
        <v>0</v>
      </c>
      <c r="DW55" s="115">
        <f t="shared" si="23"/>
        <v>0</v>
      </c>
      <c r="DX55" s="80" t="b">
        <f t="shared" si="24"/>
        <v>0</v>
      </c>
      <c r="DY55" s="80" t="str">
        <f t="shared" si="25"/>
        <v/>
      </c>
      <c r="DZ55" s="80">
        <f t="shared" si="26"/>
        <v>0</v>
      </c>
      <c r="EA55" s="115" t="b">
        <f t="shared" si="27"/>
        <v>0</v>
      </c>
      <c r="EB55" s="116" t="str">
        <f t="shared" si="28"/>
        <v/>
      </c>
      <c r="EC55" s="115">
        <f t="shared" si="29"/>
        <v>0</v>
      </c>
      <c r="ED55" s="115" t="b">
        <f t="shared" si="30"/>
        <v>0</v>
      </c>
      <c r="EE55" s="115">
        <f t="shared" si="31"/>
        <v>0</v>
      </c>
      <c r="EF55" s="80" t="b">
        <f t="shared" si="32"/>
        <v>0</v>
      </c>
      <c r="EG55" s="80" t="str">
        <f t="shared" si="33"/>
        <v/>
      </c>
      <c r="EH55" s="80">
        <f t="shared" si="34"/>
        <v>0</v>
      </c>
      <c r="EI55" s="115" t="b">
        <f t="shared" si="35"/>
        <v>0</v>
      </c>
      <c r="EJ55" s="116" t="str">
        <f t="shared" si="36"/>
        <v/>
      </c>
      <c r="EK55" s="115">
        <f t="shared" si="37"/>
        <v>0</v>
      </c>
      <c r="EL55" s="115" t="b">
        <f t="shared" si="38"/>
        <v>0</v>
      </c>
      <c r="EM55" s="446">
        <f t="shared" si="39"/>
        <v>0</v>
      </c>
      <c r="EN55" s="448"/>
      <c r="EO55" s="439" t="b">
        <f t="shared" si="40"/>
        <v>0</v>
      </c>
      <c r="EP55" s="80" t="str">
        <f t="shared" si="41"/>
        <v/>
      </c>
      <c r="EQ55" s="80">
        <f t="shared" si="42"/>
        <v>0</v>
      </c>
      <c r="ER55" s="115" t="b">
        <f t="shared" si="43"/>
        <v>0</v>
      </c>
      <c r="ES55" s="116" t="str">
        <f t="shared" si="44"/>
        <v/>
      </c>
      <c r="ET55" s="115">
        <f t="shared" si="45"/>
        <v>0</v>
      </c>
      <c r="EU55" s="115" t="b">
        <f t="shared" si="46"/>
        <v>0</v>
      </c>
      <c r="EV55" s="115">
        <f t="shared" si="47"/>
        <v>0</v>
      </c>
      <c r="EW55" s="80" t="b">
        <f t="shared" si="48"/>
        <v>0</v>
      </c>
      <c r="EX55" s="80" t="str">
        <f t="shared" si="49"/>
        <v/>
      </c>
      <c r="EY55" s="80">
        <f t="shared" si="50"/>
        <v>0</v>
      </c>
      <c r="EZ55" s="115" t="b">
        <f t="shared" si="51"/>
        <v>0</v>
      </c>
      <c r="FA55" s="116" t="str">
        <f t="shared" si="52"/>
        <v/>
      </c>
      <c r="FB55" s="115">
        <f t="shared" si="53"/>
        <v>0</v>
      </c>
      <c r="FC55" s="115" t="b">
        <f t="shared" si="54"/>
        <v>0</v>
      </c>
      <c r="FD55" s="115">
        <f t="shared" si="55"/>
        <v>0</v>
      </c>
      <c r="FE55" s="80" t="b">
        <f t="shared" si="56"/>
        <v>0</v>
      </c>
      <c r="FF55" s="80" t="str">
        <f t="shared" si="57"/>
        <v/>
      </c>
      <c r="FG55" s="80">
        <f t="shared" si="58"/>
        <v>0</v>
      </c>
      <c r="FH55" s="115" t="b">
        <f t="shared" si="59"/>
        <v>0</v>
      </c>
      <c r="FI55" s="116" t="str">
        <f t="shared" si="60"/>
        <v/>
      </c>
      <c r="FJ55" s="115">
        <f t="shared" si="61"/>
        <v>0</v>
      </c>
      <c r="FK55" s="115" t="b">
        <f t="shared" si="62"/>
        <v>0</v>
      </c>
      <c r="FL55" s="115">
        <f t="shared" si="63"/>
        <v>0</v>
      </c>
      <c r="FM55" s="80" t="b">
        <f t="shared" si="64"/>
        <v>0</v>
      </c>
      <c r="FN55" s="80" t="str">
        <f t="shared" si="65"/>
        <v/>
      </c>
      <c r="FO55" s="80">
        <f t="shared" si="66"/>
        <v>0</v>
      </c>
      <c r="FP55" s="115" t="b">
        <f t="shared" si="67"/>
        <v>0</v>
      </c>
      <c r="FQ55" s="116" t="str">
        <f t="shared" si="68"/>
        <v/>
      </c>
      <c r="FR55" s="115">
        <f t="shared" si="69"/>
        <v>0</v>
      </c>
      <c r="FS55" s="115" t="b">
        <f t="shared" si="70"/>
        <v>0</v>
      </c>
      <c r="FT55" s="115">
        <f t="shared" si="71"/>
        <v>0</v>
      </c>
      <c r="FU55" s="80" t="b">
        <f t="shared" si="72"/>
        <v>0</v>
      </c>
      <c r="FV55" s="80" t="str">
        <f t="shared" si="73"/>
        <v/>
      </c>
      <c r="FW55" s="80">
        <f t="shared" si="74"/>
        <v>0</v>
      </c>
      <c r="FX55" s="115" t="b">
        <f t="shared" si="75"/>
        <v>0</v>
      </c>
      <c r="FY55" s="116" t="str">
        <f t="shared" si="76"/>
        <v/>
      </c>
      <c r="FZ55" s="115">
        <f t="shared" si="77"/>
        <v>0</v>
      </c>
      <c r="GA55" s="115" t="b">
        <f t="shared" si="78"/>
        <v>0</v>
      </c>
      <c r="GB55" s="115">
        <f t="shared" si="79"/>
        <v>0</v>
      </c>
      <c r="GD55" s="627">
        <f t="shared" si="80"/>
        <v>0</v>
      </c>
      <c r="GE55" s="627"/>
      <c r="GF55" s="627">
        <f t="shared" si="81"/>
        <v>0</v>
      </c>
      <c r="GG55" s="627"/>
      <c r="GH55" s="627">
        <f t="shared" si="82"/>
        <v>0</v>
      </c>
      <c r="GI55" s="627"/>
      <c r="GJ55" s="627">
        <f t="shared" si="83"/>
        <v>0</v>
      </c>
      <c r="GK55" s="627"/>
      <c r="GL55" s="627">
        <f t="shared" si="84"/>
        <v>0</v>
      </c>
      <c r="GM55" s="627"/>
      <c r="GN55" s="627">
        <f t="shared" si="85"/>
        <v>0</v>
      </c>
      <c r="GO55" s="627"/>
      <c r="GP55" s="627">
        <f t="shared" si="86"/>
        <v>0</v>
      </c>
      <c r="GQ55" s="627"/>
      <c r="GR55" s="627">
        <f t="shared" si="87"/>
        <v>0</v>
      </c>
      <c r="GS55" s="627"/>
      <c r="GT55" s="627">
        <f t="shared" si="88"/>
        <v>0</v>
      </c>
      <c r="GU55" s="627"/>
      <c r="GV55" s="627">
        <f t="shared" si="89"/>
        <v>0</v>
      </c>
      <c r="GW55" s="627"/>
      <c r="GX55" s="627">
        <f t="shared" si="90"/>
        <v>0</v>
      </c>
      <c r="GY55" s="627"/>
      <c r="GZ55" s="627">
        <f t="shared" si="91"/>
        <v>0</v>
      </c>
      <c r="HA55" s="627"/>
      <c r="HB55" s="627">
        <f t="shared" si="92"/>
        <v>0</v>
      </c>
      <c r="HC55" s="627"/>
      <c r="HD55" s="627">
        <f t="shared" si="93"/>
        <v>0</v>
      </c>
      <c r="HE55" s="627"/>
      <c r="HF55" s="627">
        <f t="shared" si="94"/>
        <v>0</v>
      </c>
      <c r="HG55" s="627"/>
      <c r="HH55" s="627">
        <f t="shared" si="95"/>
        <v>0</v>
      </c>
      <c r="HI55" s="627"/>
      <c r="HJ55" s="627">
        <f t="shared" si="96"/>
        <v>0</v>
      </c>
      <c r="HK55" s="627"/>
      <c r="HL55" s="627">
        <f t="shared" si="97"/>
        <v>0</v>
      </c>
      <c r="HM55" s="627"/>
      <c r="HN55" s="627">
        <f t="shared" si="98"/>
        <v>0</v>
      </c>
      <c r="HO55" s="627"/>
      <c r="HP55" s="627">
        <f t="shared" si="99"/>
        <v>0</v>
      </c>
      <c r="HQ55" s="627"/>
      <c r="HR55" s="627">
        <f t="shared" si="100"/>
        <v>0</v>
      </c>
      <c r="HS55" s="627"/>
      <c r="HT55" s="627">
        <f t="shared" si="101"/>
        <v>0</v>
      </c>
      <c r="HU55" s="627"/>
      <c r="HV55" s="627">
        <f t="shared" si="102"/>
        <v>0</v>
      </c>
      <c r="HW55" s="627"/>
      <c r="HX55" s="627">
        <f t="shared" si="103"/>
        <v>0</v>
      </c>
      <c r="HY55" s="627"/>
      <c r="HZ55" s="627">
        <f t="shared" si="104"/>
        <v>0</v>
      </c>
      <c r="IA55" s="627"/>
      <c r="IC55" s="1055">
        <f t="shared" si="105"/>
        <v>0</v>
      </c>
      <c r="ID55" s="1055"/>
      <c r="IE55" s="1055">
        <f t="shared" si="106"/>
        <v>0</v>
      </c>
      <c r="IF55" s="1055"/>
      <c r="IG55" s="1055">
        <f t="shared" si="107"/>
        <v>0</v>
      </c>
      <c r="IH55" s="1055"/>
      <c r="II55" s="1055">
        <f t="shared" si="108"/>
        <v>0</v>
      </c>
      <c r="IJ55" s="1055"/>
      <c r="IK55" s="1055">
        <f t="shared" si="109"/>
        <v>0</v>
      </c>
      <c r="IL55" s="1055"/>
      <c r="IN55" s="627">
        <f>IF(CNGE_2026_M3_Secc1!$AH$706=CNGE_2026_M3_Secc1!$AJ$706,0,IF(CNGE_2026_M3_Secc1!Y741="",0,CNGE_2026_M3_Secc1!Y741))</f>
        <v>0</v>
      </c>
      <c r="IO55" s="627"/>
      <c r="IP55" s="627">
        <f t="shared" si="110"/>
        <v>0</v>
      </c>
      <c r="IQ55" s="627"/>
      <c r="IR55" s="639">
        <f t="shared" si="111"/>
        <v>0</v>
      </c>
      <c r="IS55" s="641"/>
      <c r="IX55" s="627">
        <f t="shared" si="112"/>
        <v>0</v>
      </c>
      <c r="IY55" s="627"/>
      <c r="IZ55" s="639">
        <f t="shared" si="113"/>
        <v>0</v>
      </c>
      <c r="JA55" s="641"/>
      <c r="JB55" s="639">
        <f t="shared" si="114"/>
        <v>0</v>
      </c>
      <c r="JC55" s="641"/>
      <c r="JD55" s="639">
        <f t="shared" si="115"/>
        <v>0</v>
      </c>
      <c r="JE55" s="641"/>
      <c r="JF55" s="639">
        <f t="shared" si="116"/>
        <v>0</v>
      </c>
      <c r="JG55" s="641"/>
    </row>
    <row r="56" spans="1:267" ht="15" customHeight="1">
      <c r="A56" s="108"/>
      <c r="B56" s="114"/>
      <c r="C56" s="82" t="s">
        <v>93</v>
      </c>
      <c r="D56" s="792" t="str">
        <f>IF($DD$13=1,"",IF(CNGE_2026_M3_Secc1!$AH$627=CNGE_2026_M3_Secc1!$AJ$627,"",IF(CNGE_2026_M3_Secc1!D672="","",CNGE_2026_M3_Secc1!D672)))</f>
        <v/>
      </c>
      <c r="E56" s="793"/>
      <c r="F56" s="793"/>
      <c r="G56" s="794"/>
      <c r="H56" s="702"/>
      <c r="I56" s="702"/>
      <c r="J56" s="702"/>
      <c r="K56" s="702"/>
      <c r="L56" s="702"/>
      <c r="M56" s="702"/>
      <c r="N56" s="702"/>
      <c r="O56" s="702"/>
      <c r="P56" s="1209"/>
      <c r="Q56" s="1209"/>
      <c r="R56" s="1209"/>
      <c r="S56" s="1209"/>
      <c r="T56" s="1209"/>
      <c r="U56" s="1209"/>
      <c r="V56" s="1209"/>
      <c r="W56" s="1209"/>
      <c r="X56" s="1210"/>
      <c r="Y56" s="1210"/>
      <c r="Z56" s="702"/>
      <c r="AA56" s="702"/>
      <c r="AB56" s="702"/>
      <c r="AC56" s="702"/>
      <c r="AD56" s="702"/>
      <c r="AE56" s="702"/>
      <c r="AF56" s="702"/>
      <c r="AG56" s="702"/>
      <c r="AH56" s="1209"/>
      <c r="AI56" s="1209"/>
      <c r="AJ56" s="1209"/>
      <c r="AK56" s="1209"/>
      <c r="AL56" s="1209"/>
      <c r="AM56" s="1209"/>
      <c r="AN56" s="1209"/>
      <c r="AO56" s="1209"/>
      <c r="AP56" s="1210"/>
      <c r="AQ56" s="1210"/>
      <c r="AR56" s="702"/>
      <c r="AS56" s="702"/>
      <c r="AT56" s="702"/>
      <c r="AU56" s="702"/>
      <c r="AV56" s="702"/>
      <c r="AW56" s="702"/>
      <c r="AX56" s="702"/>
      <c r="AY56" s="702"/>
      <c r="AZ56" s="1209"/>
      <c r="BA56" s="1209"/>
      <c r="BB56" s="1209"/>
      <c r="BC56" s="1209"/>
      <c r="BD56" s="1209"/>
      <c r="BE56" s="1209"/>
      <c r="BF56" s="1209"/>
      <c r="BG56" s="1209"/>
      <c r="BH56" s="1210"/>
      <c r="BI56" s="1210"/>
      <c r="BJ56" s="702"/>
      <c r="BK56" s="702"/>
      <c r="BL56" s="702"/>
      <c r="BM56" s="702"/>
      <c r="BN56" s="702"/>
      <c r="BO56" s="702"/>
      <c r="BP56" s="702"/>
      <c r="BQ56" s="702"/>
      <c r="BR56" s="1209"/>
      <c r="BS56" s="1209"/>
      <c r="BT56" s="1209"/>
      <c r="BU56" s="1209"/>
      <c r="BV56" s="1209"/>
      <c r="BW56" s="1209"/>
      <c r="BX56" s="1209"/>
      <c r="BY56" s="1209"/>
      <c r="BZ56" s="1210"/>
      <c r="CA56" s="1210"/>
      <c r="CB56" s="702"/>
      <c r="CC56" s="702"/>
      <c r="CD56" s="702"/>
      <c r="CE56" s="702"/>
      <c r="CF56" s="702"/>
      <c r="CG56" s="702"/>
      <c r="CH56" s="702"/>
      <c r="CI56" s="702"/>
      <c r="CJ56" s="1209"/>
      <c r="CK56" s="1209"/>
      <c r="CL56" s="1209"/>
      <c r="CM56" s="1209"/>
      <c r="CN56" s="1209"/>
      <c r="CO56" s="1209"/>
      <c r="CP56" s="1209"/>
      <c r="CQ56" s="1209"/>
      <c r="CR56" s="1210"/>
      <c r="CS56" s="1210"/>
      <c r="CW56" s="1084">
        <f>IF(CNGE_2026_M3_Secc1!$AH$706=CNGE_2026_M3_Secc1!$AJ$705,0,CNGE_2026_M3_Secc1!AH742)</f>
        <v>0</v>
      </c>
      <c r="CX56" s="1085"/>
      <c r="CZ56" s="80" t="b">
        <f t="shared" si="0"/>
        <v>0</v>
      </c>
      <c r="DA56" s="80" t="str">
        <f t="shared" si="1"/>
        <v/>
      </c>
      <c r="DB56" s="80">
        <f t="shared" si="2"/>
        <v>0</v>
      </c>
      <c r="DC56" s="115" t="b">
        <f t="shared" si="3"/>
        <v>0</v>
      </c>
      <c r="DD56" s="116" t="str">
        <f t="shared" si="4"/>
        <v/>
      </c>
      <c r="DE56" s="115">
        <f t="shared" si="5"/>
        <v>0</v>
      </c>
      <c r="DF56" s="115" t="b">
        <f t="shared" si="6"/>
        <v>0</v>
      </c>
      <c r="DG56" s="115">
        <f t="shared" si="7"/>
        <v>0</v>
      </c>
      <c r="DH56" s="80" t="b">
        <f t="shared" si="8"/>
        <v>0</v>
      </c>
      <c r="DI56" s="80" t="str">
        <f t="shared" si="9"/>
        <v/>
      </c>
      <c r="DJ56" s="80">
        <f t="shared" si="10"/>
        <v>0</v>
      </c>
      <c r="DK56" s="115" t="b">
        <f t="shared" si="11"/>
        <v>0</v>
      </c>
      <c r="DL56" s="116" t="str">
        <f t="shared" si="12"/>
        <v/>
      </c>
      <c r="DM56" s="115">
        <f t="shared" si="13"/>
        <v>0</v>
      </c>
      <c r="DN56" s="115" t="b">
        <f t="shared" si="14"/>
        <v>0</v>
      </c>
      <c r="DO56" s="115">
        <f t="shared" si="15"/>
        <v>0</v>
      </c>
      <c r="DP56" s="80" t="b">
        <f t="shared" si="16"/>
        <v>0</v>
      </c>
      <c r="DQ56" s="80" t="str">
        <f t="shared" si="17"/>
        <v/>
      </c>
      <c r="DR56" s="80">
        <f t="shared" si="18"/>
        <v>0</v>
      </c>
      <c r="DS56" s="115" t="b">
        <f t="shared" si="19"/>
        <v>0</v>
      </c>
      <c r="DT56" s="116" t="str">
        <f t="shared" si="20"/>
        <v/>
      </c>
      <c r="DU56" s="115">
        <f t="shared" si="21"/>
        <v>0</v>
      </c>
      <c r="DV56" s="115" t="b">
        <f t="shared" si="22"/>
        <v>0</v>
      </c>
      <c r="DW56" s="115">
        <f t="shared" si="23"/>
        <v>0</v>
      </c>
      <c r="DX56" s="80" t="b">
        <f t="shared" si="24"/>
        <v>0</v>
      </c>
      <c r="DY56" s="80" t="str">
        <f t="shared" si="25"/>
        <v/>
      </c>
      <c r="DZ56" s="80">
        <f t="shared" si="26"/>
        <v>0</v>
      </c>
      <c r="EA56" s="115" t="b">
        <f t="shared" si="27"/>
        <v>0</v>
      </c>
      <c r="EB56" s="116" t="str">
        <f t="shared" si="28"/>
        <v/>
      </c>
      <c r="EC56" s="115">
        <f t="shared" si="29"/>
        <v>0</v>
      </c>
      <c r="ED56" s="115" t="b">
        <f t="shared" si="30"/>
        <v>0</v>
      </c>
      <c r="EE56" s="115">
        <f t="shared" si="31"/>
        <v>0</v>
      </c>
      <c r="EF56" s="80" t="b">
        <f t="shared" si="32"/>
        <v>0</v>
      </c>
      <c r="EG56" s="80" t="str">
        <f t="shared" si="33"/>
        <v/>
      </c>
      <c r="EH56" s="80">
        <f t="shared" si="34"/>
        <v>0</v>
      </c>
      <c r="EI56" s="115" t="b">
        <f t="shared" si="35"/>
        <v>0</v>
      </c>
      <c r="EJ56" s="116" t="str">
        <f t="shared" si="36"/>
        <v/>
      </c>
      <c r="EK56" s="115">
        <f t="shared" si="37"/>
        <v>0</v>
      </c>
      <c r="EL56" s="115" t="b">
        <f t="shared" si="38"/>
        <v>0</v>
      </c>
      <c r="EM56" s="446">
        <f t="shared" si="39"/>
        <v>0</v>
      </c>
      <c r="EN56" s="448"/>
      <c r="EO56" s="439" t="b">
        <f t="shared" si="40"/>
        <v>0</v>
      </c>
      <c r="EP56" s="80" t="str">
        <f t="shared" si="41"/>
        <v/>
      </c>
      <c r="EQ56" s="80">
        <f t="shared" si="42"/>
        <v>0</v>
      </c>
      <c r="ER56" s="115" t="b">
        <f t="shared" si="43"/>
        <v>0</v>
      </c>
      <c r="ES56" s="116" t="str">
        <f t="shared" si="44"/>
        <v/>
      </c>
      <c r="ET56" s="115">
        <f t="shared" si="45"/>
        <v>0</v>
      </c>
      <c r="EU56" s="115" t="b">
        <f t="shared" si="46"/>
        <v>0</v>
      </c>
      <c r="EV56" s="115">
        <f t="shared" si="47"/>
        <v>0</v>
      </c>
      <c r="EW56" s="80" t="b">
        <f t="shared" si="48"/>
        <v>0</v>
      </c>
      <c r="EX56" s="80" t="str">
        <f t="shared" si="49"/>
        <v/>
      </c>
      <c r="EY56" s="80">
        <f t="shared" si="50"/>
        <v>0</v>
      </c>
      <c r="EZ56" s="115" t="b">
        <f t="shared" si="51"/>
        <v>0</v>
      </c>
      <c r="FA56" s="116" t="str">
        <f t="shared" si="52"/>
        <v/>
      </c>
      <c r="FB56" s="115">
        <f t="shared" si="53"/>
        <v>0</v>
      </c>
      <c r="FC56" s="115" t="b">
        <f t="shared" si="54"/>
        <v>0</v>
      </c>
      <c r="FD56" s="115">
        <f t="shared" si="55"/>
        <v>0</v>
      </c>
      <c r="FE56" s="80" t="b">
        <f t="shared" si="56"/>
        <v>0</v>
      </c>
      <c r="FF56" s="80" t="str">
        <f t="shared" si="57"/>
        <v/>
      </c>
      <c r="FG56" s="80">
        <f t="shared" si="58"/>
        <v>0</v>
      </c>
      <c r="FH56" s="115" t="b">
        <f t="shared" si="59"/>
        <v>0</v>
      </c>
      <c r="FI56" s="116" t="str">
        <f t="shared" si="60"/>
        <v/>
      </c>
      <c r="FJ56" s="115">
        <f t="shared" si="61"/>
        <v>0</v>
      </c>
      <c r="FK56" s="115" t="b">
        <f t="shared" si="62"/>
        <v>0</v>
      </c>
      <c r="FL56" s="115">
        <f t="shared" si="63"/>
        <v>0</v>
      </c>
      <c r="FM56" s="80" t="b">
        <f t="shared" si="64"/>
        <v>0</v>
      </c>
      <c r="FN56" s="80" t="str">
        <f t="shared" si="65"/>
        <v/>
      </c>
      <c r="FO56" s="80">
        <f t="shared" si="66"/>
        <v>0</v>
      </c>
      <c r="FP56" s="115" t="b">
        <f t="shared" si="67"/>
        <v>0</v>
      </c>
      <c r="FQ56" s="116" t="str">
        <f t="shared" si="68"/>
        <v/>
      </c>
      <c r="FR56" s="115">
        <f t="shared" si="69"/>
        <v>0</v>
      </c>
      <c r="FS56" s="115" t="b">
        <f t="shared" si="70"/>
        <v>0</v>
      </c>
      <c r="FT56" s="115">
        <f t="shared" si="71"/>
        <v>0</v>
      </c>
      <c r="FU56" s="80" t="b">
        <f t="shared" si="72"/>
        <v>0</v>
      </c>
      <c r="FV56" s="80" t="str">
        <f t="shared" si="73"/>
        <v/>
      </c>
      <c r="FW56" s="80">
        <f t="shared" si="74"/>
        <v>0</v>
      </c>
      <c r="FX56" s="115" t="b">
        <f t="shared" si="75"/>
        <v>0</v>
      </c>
      <c r="FY56" s="116" t="str">
        <f t="shared" si="76"/>
        <v/>
      </c>
      <c r="FZ56" s="115">
        <f t="shared" si="77"/>
        <v>0</v>
      </c>
      <c r="GA56" s="115" t="b">
        <f t="shared" si="78"/>
        <v>0</v>
      </c>
      <c r="GB56" s="115">
        <f t="shared" si="79"/>
        <v>0</v>
      </c>
      <c r="GD56" s="627">
        <f t="shared" si="80"/>
        <v>0</v>
      </c>
      <c r="GE56" s="627"/>
      <c r="GF56" s="627">
        <f t="shared" si="81"/>
        <v>0</v>
      </c>
      <c r="GG56" s="627"/>
      <c r="GH56" s="627">
        <f t="shared" si="82"/>
        <v>0</v>
      </c>
      <c r="GI56" s="627"/>
      <c r="GJ56" s="627">
        <f t="shared" si="83"/>
        <v>0</v>
      </c>
      <c r="GK56" s="627"/>
      <c r="GL56" s="627">
        <f t="shared" si="84"/>
        <v>0</v>
      </c>
      <c r="GM56" s="627"/>
      <c r="GN56" s="627">
        <f t="shared" si="85"/>
        <v>0</v>
      </c>
      <c r="GO56" s="627"/>
      <c r="GP56" s="627">
        <f t="shared" si="86"/>
        <v>0</v>
      </c>
      <c r="GQ56" s="627"/>
      <c r="GR56" s="627">
        <f t="shared" si="87"/>
        <v>0</v>
      </c>
      <c r="GS56" s="627"/>
      <c r="GT56" s="627">
        <f t="shared" si="88"/>
        <v>0</v>
      </c>
      <c r="GU56" s="627"/>
      <c r="GV56" s="627">
        <f t="shared" si="89"/>
        <v>0</v>
      </c>
      <c r="GW56" s="627"/>
      <c r="GX56" s="627">
        <f t="shared" si="90"/>
        <v>0</v>
      </c>
      <c r="GY56" s="627"/>
      <c r="GZ56" s="627">
        <f t="shared" si="91"/>
        <v>0</v>
      </c>
      <c r="HA56" s="627"/>
      <c r="HB56" s="627">
        <f t="shared" si="92"/>
        <v>0</v>
      </c>
      <c r="HC56" s="627"/>
      <c r="HD56" s="627">
        <f t="shared" si="93"/>
        <v>0</v>
      </c>
      <c r="HE56" s="627"/>
      <c r="HF56" s="627">
        <f t="shared" si="94"/>
        <v>0</v>
      </c>
      <c r="HG56" s="627"/>
      <c r="HH56" s="627">
        <f t="shared" si="95"/>
        <v>0</v>
      </c>
      <c r="HI56" s="627"/>
      <c r="HJ56" s="627">
        <f t="shared" si="96"/>
        <v>0</v>
      </c>
      <c r="HK56" s="627"/>
      <c r="HL56" s="627">
        <f t="shared" si="97"/>
        <v>0</v>
      </c>
      <c r="HM56" s="627"/>
      <c r="HN56" s="627">
        <f t="shared" si="98"/>
        <v>0</v>
      </c>
      <c r="HO56" s="627"/>
      <c r="HP56" s="627">
        <f t="shared" si="99"/>
        <v>0</v>
      </c>
      <c r="HQ56" s="627"/>
      <c r="HR56" s="627">
        <f t="shared" si="100"/>
        <v>0</v>
      </c>
      <c r="HS56" s="627"/>
      <c r="HT56" s="627">
        <f t="shared" si="101"/>
        <v>0</v>
      </c>
      <c r="HU56" s="627"/>
      <c r="HV56" s="627">
        <f t="shared" si="102"/>
        <v>0</v>
      </c>
      <c r="HW56" s="627"/>
      <c r="HX56" s="627">
        <f t="shared" si="103"/>
        <v>0</v>
      </c>
      <c r="HY56" s="627"/>
      <c r="HZ56" s="627">
        <f t="shared" si="104"/>
        <v>0</v>
      </c>
      <c r="IA56" s="627"/>
      <c r="IC56" s="1055">
        <f t="shared" si="105"/>
        <v>0</v>
      </c>
      <c r="ID56" s="1055"/>
      <c r="IE56" s="1055">
        <f t="shared" si="106"/>
        <v>0</v>
      </c>
      <c r="IF56" s="1055"/>
      <c r="IG56" s="1055">
        <f t="shared" si="107"/>
        <v>0</v>
      </c>
      <c r="IH56" s="1055"/>
      <c r="II56" s="1055">
        <f t="shared" si="108"/>
        <v>0</v>
      </c>
      <c r="IJ56" s="1055"/>
      <c r="IK56" s="1055">
        <f t="shared" si="109"/>
        <v>0</v>
      </c>
      <c r="IL56" s="1055"/>
      <c r="IN56" s="627">
        <f>IF(CNGE_2026_M3_Secc1!$AH$706=CNGE_2026_M3_Secc1!$AJ$706,0,IF(CNGE_2026_M3_Secc1!Y742="",0,CNGE_2026_M3_Secc1!Y742))</f>
        <v>0</v>
      </c>
      <c r="IO56" s="627"/>
      <c r="IP56" s="627">
        <f t="shared" si="110"/>
        <v>0</v>
      </c>
      <c r="IQ56" s="627"/>
      <c r="IR56" s="639">
        <f t="shared" si="111"/>
        <v>0</v>
      </c>
      <c r="IS56" s="641"/>
      <c r="IX56" s="627">
        <f t="shared" si="112"/>
        <v>0</v>
      </c>
      <c r="IY56" s="627"/>
      <c r="IZ56" s="639">
        <f t="shared" si="113"/>
        <v>0</v>
      </c>
      <c r="JA56" s="641"/>
      <c r="JB56" s="639">
        <f t="shared" si="114"/>
        <v>0</v>
      </c>
      <c r="JC56" s="641"/>
      <c r="JD56" s="639">
        <f t="shared" si="115"/>
        <v>0</v>
      </c>
      <c r="JE56" s="641"/>
      <c r="JF56" s="639">
        <f t="shared" si="116"/>
        <v>0</v>
      </c>
      <c r="JG56" s="641"/>
    </row>
    <row r="57" spans="1:267" ht="15" customHeight="1">
      <c r="A57" s="108"/>
      <c r="B57" s="114"/>
      <c r="C57" s="82" t="s">
        <v>94</v>
      </c>
      <c r="D57" s="792" t="str">
        <f>IF($DD$13=1,"",IF(CNGE_2026_M3_Secc1!$AH$627=CNGE_2026_M3_Secc1!$AJ$627,"",IF(CNGE_2026_M3_Secc1!D673="","",CNGE_2026_M3_Secc1!D673)))</f>
        <v/>
      </c>
      <c r="E57" s="793"/>
      <c r="F57" s="793"/>
      <c r="G57" s="794"/>
      <c r="H57" s="702"/>
      <c r="I57" s="702"/>
      <c r="J57" s="702"/>
      <c r="K57" s="702"/>
      <c r="L57" s="702"/>
      <c r="M57" s="702"/>
      <c r="N57" s="702"/>
      <c r="O57" s="702"/>
      <c r="P57" s="1209"/>
      <c r="Q57" s="1209"/>
      <c r="R57" s="1209"/>
      <c r="S57" s="1209"/>
      <c r="T57" s="1209"/>
      <c r="U57" s="1209"/>
      <c r="V57" s="1209"/>
      <c r="W57" s="1209"/>
      <c r="X57" s="1210"/>
      <c r="Y57" s="1210"/>
      <c r="Z57" s="702"/>
      <c r="AA57" s="702"/>
      <c r="AB57" s="702"/>
      <c r="AC57" s="702"/>
      <c r="AD57" s="702"/>
      <c r="AE57" s="702"/>
      <c r="AF57" s="702"/>
      <c r="AG57" s="702"/>
      <c r="AH57" s="1209"/>
      <c r="AI57" s="1209"/>
      <c r="AJ57" s="1209"/>
      <c r="AK57" s="1209"/>
      <c r="AL57" s="1209"/>
      <c r="AM57" s="1209"/>
      <c r="AN57" s="1209"/>
      <c r="AO57" s="1209"/>
      <c r="AP57" s="1210"/>
      <c r="AQ57" s="1210"/>
      <c r="AR57" s="702"/>
      <c r="AS57" s="702"/>
      <c r="AT57" s="702"/>
      <c r="AU57" s="702"/>
      <c r="AV57" s="702"/>
      <c r="AW57" s="702"/>
      <c r="AX57" s="702"/>
      <c r="AY57" s="702"/>
      <c r="AZ57" s="1209"/>
      <c r="BA57" s="1209"/>
      <c r="BB57" s="1209"/>
      <c r="BC57" s="1209"/>
      <c r="BD57" s="1209"/>
      <c r="BE57" s="1209"/>
      <c r="BF57" s="1209"/>
      <c r="BG57" s="1209"/>
      <c r="BH57" s="1210"/>
      <c r="BI57" s="1210"/>
      <c r="BJ57" s="702"/>
      <c r="BK57" s="702"/>
      <c r="BL57" s="702"/>
      <c r="BM57" s="702"/>
      <c r="BN57" s="702"/>
      <c r="BO57" s="702"/>
      <c r="BP57" s="702"/>
      <c r="BQ57" s="702"/>
      <c r="BR57" s="1209"/>
      <c r="BS57" s="1209"/>
      <c r="BT57" s="1209"/>
      <c r="BU57" s="1209"/>
      <c r="BV57" s="1209"/>
      <c r="BW57" s="1209"/>
      <c r="BX57" s="1209"/>
      <c r="BY57" s="1209"/>
      <c r="BZ57" s="1210"/>
      <c r="CA57" s="1210"/>
      <c r="CB57" s="702"/>
      <c r="CC57" s="702"/>
      <c r="CD57" s="702"/>
      <c r="CE57" s="702"/>
      <c r="CF57" s="702"/>
      <c r="CG57" s="702"/>
      <c r="CH57" s="702"/>
      <c r="CI57" s="702"/>
      <c r="CJ57" s="1209"/>
      <c r="CK57" s="1209"/>
      <c r="CL57" s="1209"/>
      <c r="CM57" s="1209"/>
      <c r="CN57" s="1209"/>
      <c r="CO57" s="1209"/>
      <c r="CP57" s="1209"/>
      <c r="CQ57" s="1209"/>
      <c r="CR57" s="1210"/>
      <c r="CS57" s="1210"/>
      <c r="CW57" s="1084">
        <f>IF(CNGE_2026_M3_Secc1!$AH$706=CNGE_2026_M3_Secc1!$AJ$705,0,CNGE_2026_M3_Secc1!AH743)</f>
        <v>0</v>
      </c>
      <c r="CX57" s="1085"/>
      <c r="CZ57" s="80" t="b">
        <f t="shared" si="0"/>
        <v>0</v>
      </c>
      <c r="DA57" s="80" t="str">
        <f t="shared" si="1"/>
        <v/>
      </c>
      <c r="DB57" s="80">
        <f t="shared" si="2"/>
        <v>0</v>
      </c>
      <c r="DC57" s="115" t="b">
        <f t="shared" si="3"/>
        <v>0</v>
      </c>
      <c r="DD57" s="116" t="str">
        <f t="shared" si="4"/>
        <v/>
      </c>
      <c r="DE57" s="115">
        <f t="shared" si="5"/>
        <v>0</v>
      </c>
      <c r="DF57" s="115" t="b">
        <f t="shared" si="6"/>
        <v>0</v>
      </c>
      <c r="DG57" s="115">
        <f t="shared" si="7"/>
        <v>0</v>
      </c>
      <c r="DH57" s="80" t="b">
        <f t="shared" si="8"/>
        <v>0</v>
      </c>
      <c r="DI57" s="80" t="str">
        <f t="shared" si="9"/>
        <v/>
      </c>
      <c r="DJ57" s="80">
        <f t="shared" si="10"/>
        <v>0</v>
      </c>
      <c r="DK57" s="115" t="b">
        <f t="shared" si="11"/>
        <v>0</v>
      </c>
      <c r="DL57" s="116" t="str">
        <f t="shared" si="12"/>
        <v/>
      </c>
      <c r="DM57" s="115">
        <f t="shared" si="13"/>
        <v>0</v>
      </c>
      <c r="DN57" s="115" t="b">
        <f t="shared" si="14"/>
        <v>0</v>
      </c>
      <c r="DO57" s="115">
        <f t="shared" si="15"/>
        <v>0</v>
      </c>
      <c r="DP57" s="80" t="b">
        <f t="shared" si="16"/>
        <v>0</v>
      </c>
      <c r="DQ57" s="80" t="str">
        <f t="shared" si="17"/>
        <v/>
      </c>
      <c r="DR57" s="80">
        <f t="shared" si="18"/>
        <v>0</v>
      </c>
      <c r="DS57" s="115" t="b">
        <f t="shared" si="19"/>
        <v>0</v>
      </c>
      <c r="DT57" s="116" t="str">
        <f t="shared" si="20"/>
        <v/>
      </c>
      <c r="DU57" s="115">
        <f t="shared" si="21"/>
        <v>0</v>
      </c>
      <c r="DV57" s="115" t="b">
        <f t="shared" si="22"/>
        <v>0</v>
      </c>
      <c r="DW57" s="115">
        <f t="shared" si="23"/>
        <v>0</v>
      </c>
      <c r="DX57" s="80" t="b">
        <f t="shared" si="24"/>
        <v>0</v>
      </c>
      <c r="DY57" s="80" t="str">
        <f t="shared" si="25"/>
        <v/>
      </c>
      <c r="DZ57" s="80">
        <f t="shared" si="26"/>
        <v>0</v>
      </c>
      <c r="EA57" s="115" t="b">
        <f t="shared" si="27"/>
        <v>0</v>
      </c>
      <c r="EB57" s="116" t="str">
        <f t="shared" si="28"/>
        <v/>
      </c>
      <c r="EC57" s="115">
        <f t="shared" si="29"/>
        <v>0</v>
      </c>
      <c r="ED57" s="115" t="b">
        <f t="shared" si="30"/>
        <v>0</v>
      </c>
      <c r="EE57" s="115">
        <f t="shared" si="31"/>
        <v>0</v>
      </c>
      <c r="EF57" s="80" t="b">
        <f t="shared" si="32"/>
        <v>0</v>
      </c>
      <c r="EG57" s="80" t="str">
        <f t="shared" si="33"/>
        <v/>
      </c>
      <c r="EH57" s="80">
        <f t="shared" si="34"/>
        <v>0</v>
      </c>
      <c r="EI57" s="115" t="b">
        <f t="shared" si="35"/>
        <v>0</v>
      </c>
      <c r="EJ57" s="116" t="str">
        <f t="shared" si="36"/>
        <v/>
      </c>
      <c r="EK57" s="115">
        <f t="shared" si="37"/>
        <v>0</v>
      </c>
      <c r="EL57" s="115" t="b">
        <f t="shared" si="38"/>
        <v>0</v>
      </c>
      <c r="EM57" s="446">
        <f t="shared" si="39"/>
        <v>0</v>
      </c>
      <c r="EN57" s="448"/>
      <c r="EO57" s="439" t="b">
        <f t="shared" si="40"/>
        <v>0</v>
      </c>
      <c r="EP57" s="80" t="str">
        <f t="shared" si="41"/>
        <v/>
      </c>
      <c r="EQ57" s="80">
        <f t="shared" si="42"/>
        <v>0</v>
      </c>
      <c r="ER57" s="115" t="b">
        <f t="shared" si="43"/>
        <v>0</v>
      </c>
      <c r="ES57" s="116" t="str">
        <f t="shared" si="44"/>
        <v/>
      </c>
      <c r="ET57" s="115">
        <f t="shared" si="45"/>
        <v>0</v>
      </c>
      <c r="EU57" s="115" t="b">
        <f t="shared" si="46"/>
        <v>0</v>
      </c>
      <c r="EV57" s="115">
        <f t="shared" si="47"/>
        <v>0</v>
      </c>
      <c r="EW57" s="80" t="b">
        <f t="shared" si="48"/>
        <v>0</v>
      </c>
      <c r="EX57" s="80" t="str">
        <f t="shared" si="49"/>
        <v/>
      </c>
      <c r="EY57" s="80">
        <f t="shared" si="50"/>
        <v>0</v>
      </c>
      <c r="EZ57" s="115" t="b">
        <f t="shared" si="51"/>
        <v>0</v>
      </c>
      <c r="FA57" s="116" t="str">
        <f t="shared" si="52"/>
        <v/>
      </c>
      <c r="FB57" s="115">
        <f t="shared" si="53"/>
        <v>0</v>
      </c>
      <c r="FC57" s="115" t="b">
        <f t="shared" si="54"/>
        <v>0</v>
      </c>
      <c r="FD57" s="115">
        <f t="shared" si="55"/>
        <v>0</v>
      </c>
      <c r="FE57" s="80" t="b">
        <f t="shared" si="56"/>
        <v>0</v>
      </c>
      <c r="FF57" s="80" t="str">
        <f t="shared" si="57"/>
        <v/>
      </c>
      <c r="FG57" s="80">
        <f t="shared" si="58"/>
        <v>0</v>
      </c>
      <c r="FH57" s="115" t="b">
        <f t="shared" si="59"/>
        <v>0</v>
      </c>
      <c r="FI57" s="116" t="str">
        <f t="shared" si="60"/>
        <v/>
      </c>
      <c r="FJ57" s="115">
        <f t="shared" si="61"/>
        <v>0</v>
      </c>
      <c r="FK57" s="115" t="b">
        <f t="shared" si="62"/>
        <v>0</v>
      </c>
      <c r="FL57" s="115">
        <f t="shared" si="63"/>
        <v>0</v>
      </c>
      <c r="FM57" s="80" t="b">
        <f t="shared" si="64"/>
        <v>0</v>
      </c>
      <c r="FN57" s="80" t="str">
        <f t="shared" si="65"/>
        <v/>
      </c>
      <c r="FO57" s="80">
        <f t="shared" si="66"/>
        <v>0</v>
      </c>
      <c r="FP57" s="115" t="b">
        <f t="shared" si="67"/>
        <v>0</v>
      </c>
      <c r="FQ57" s="116" t="str">
        <f t="shared" si="68"/>
        <v/>
      </c>
      <c r="FR57" s="115">
        <f t="shared" si="69"/>
        <v>0</v>
      </c>
      <c r="FS57" s="115" t="b">
        <f t="shared" si="70"/>
        <v>0</v>
      </c>
      <c r="FT57" s="115">
        <f t="shared" si="71"/>
        <v>0</v>
      </c>
      <c r="FU57" s="80" t="b">
        <f t="shared" si="72"/>
        <v>0</v>
      </c>
      <c r="FV57" s="80" t="str">
        <f t="shared" si="73"/>
        <v/>
      </c>
      <c r="FW57" s="80">
        <f t="shared" si="74"/>
        <v>0</v>
      </c>
      <c r="FX57" s="115" t="b">
        <f t="shared" si="75"/>
        <v>0</v>
      </c>
      <c r="FY57" s="116" t="str">
        <f t="shared" si="76"/>
        <v/>
      </c>
      <c r="FZ57" s="115">
        <f t="shared" si="77"/>
        <v>0</v>
      </c>
      <c r="GA57" s="115" t="b">
        <f t="shared" si="78"/>
        <v>0</v>
      </c>
      <c r="GB57" s="115">
        <f t="shared" si="79"/>
        <v>0</v>
      </c>
      <c r="GD57" s="627">
        <f t="shared" si="80"/>
        <v>0</v>
      </c>
      <c r="GE57" s="627"/>
      <c r="GF57" s="627">
        <f t="shared" si="81"/>
        <v>0</v>
      </c>
      <c r="GG57" s="627"/>
      <c r="GH57" s="627">
        <f t="shared" si="82"/>
        <v>0</v>
      </c>
      <c r="GI57" s="627"/>
      <c r="GJ57" s="627">
        <f t="shared" si="83"/>
        <v>0</v>
      </c>
      <c r="GK57" s="627"/>
      <c r="GL57" s="627">
        <f t="shared" si="84"/>
        <v>0</v>
      </c>
      <c r="GM57" s="627"/>
      <c r="GN57" s="627">
        <f t="shared" si="85"/>
        <v>0</v>
      </c>
      <c r="GO57" s="627"/>
      <c r="GP57" s="627">
        <f t="shared" si="86"/>
        <v>0</v>
      </c>
      <c r="GQ57" s="627"/>
      <c r="GR57" s="627">
        <f t="shared" si="87"/>
        <v>0</v>
      </c>
      <c r="GS57" s="627"/>
      <c r="GT57" s="627">
        <f t="shared" si="88"/>
        <v>0</v>
      </c>
      <c r="GU57" s="627"/>
      <c r="GV57" s="627">
        <f t="shared" si="89"/>
        <v>0</v>
      </c>
      <c r="GW57" s="627"/>
      <c r="GX57" s="627">
        <f t="shared" si="90"/>
        <v>0</v>
      </c>
      <c r="GY57" s="627"/>
      <c r="GZ57" s="627">
        <f t="shared" si="91"/>
        <v>0</v>
      </c>
      <c r="HA57" s="627"/>
      <c r="HB57" s="627">
        <f t="shared" si="92"/>
        <v>0</v>
      </c>
      <c r="HC57" s="627"/>
      <c r="HD57" s="627">
        <f t="shared" si="93"/>
        <v>0</v>
      </c>
      <c r="HE57" s="627"/>
      <c r="HF57" s="627">
        <f t="shared" si="94"/>
        <v>0</v>
      </c>
      <c r="HG57" s="627"/>
      <c r="HH57" s="627">
        <f t="shared" si="95"/>
        <v>0</v>
      </c>
      <c r="HI57" s="627"/>
      <c r="HJ57" s="627">
        <f t="shared" si="96"/>
        <v>0</v>
      </c>
      <c r="HK57" s="627"/>
      <c r="HL57" s="627">
        <f t="shared" si="97"/>
        <v>0</v>
      </c>
      <c r="HM57" s="627"/>
      <c r="HN57" s="627">
        <f t="shared" si="98"/>
        <v>0</v>
      </c>
      <c r="HO57" s="627"/>
      <c r="HP57" s="627">
        <f t="shared" si="99"/>
        <v>0</v>
      </c>
      <c r="HQ57" s="627"/>
      <c r="HR57" s="627">
        <f t="shared" si="100"/>
        <v>0</v>
      </c>
      <c r="HS57" s="627"/>
      <c r="HT57" s="627">
        <f t="shared" si="101"/>
        <v>0</v>
      </c>
      <c r="HU57" s="627"/>
      <c r="HV57" s="627">
        <f t="shared" si="102"/>
        <v>0</v>
      </c>
      <c r="HW57" s="627"/>
      <c r="HX57" s="627">
        <f t="shared" si="103"/>
        <v>0</v>
      </c>
      <c r="HY57" s="627"/>
      <c r="HZ57" s="627">
        <f t="shared" si="104"/>
        <v>0</v>
      </c>
      <c r="IA57" s="627"/>
      <c r="IC57" s="1055">
        <f t="shared" si="105"/>
        <v>0</v>
      </c>
      <c r="ID57" s="1055"/>
      <c r="IE57" s="1055">
        <f t="shared" si="106"/>
        <v>0</v>
      </c>
      <c r="IF57" s="1055"/>
      <c r="IG57" s="1055">
        <f t="shared" si="107"/>
        <v>0</v>
      </c>
      <c r="IH57" s="1055"/>
      <c r="II57" s="1055">
        <f t="shared" si="108"/>
        <v>0</v>
      </c>
      <c r="IJ57" s="1055"/>
      <c r="IK57" s="1055">
        <f t="shared" si="109"/>
        <v>0</v>
      </c>
      <c r="IL57" s="1055"/>
      <c r="IN57" s="627">
        <f>IF(CNGE_2026_M3_Secc1!$AH$706=CNGE_2026_M3_Secc1!$AJ$706,0,IF(CNGE_2026_M3_Secc1!Y743="",0,CNGE_2026_M3_Secc1!Y743))</f>
        <v>0</v>
      </c>
      <c r="IO57" s="627"/>
      <c r="IP57" s="627">
        <f t="shared" si="110"/>
        <v>0</v>
      </c>
      <c r="IQ57" s="627"/>
      <c r="IR57" s="639">
        <f t="shared" si="111"/>
        <v>0</v>
      </c>
      <c r="IS57" s="641"/>
      <c r="IX57" s="627">
        <f t="shared" si="112"/>
        <v>0</v>
      </c>
      <c r="IY57" s="627"/>
      <c r="IZ57" s="639">
        <f t="shared" si="113"/>
        <v>0</v>
      </c>
      <c r="JA57" s="641"/>
      <c r="JB57" s="639">
        <f t="shared" si="114"/>
        <v>0</v>
      </c>
      <c r="JC57" s="641"/>
      <c r="JD57" s="639">
        <f t="shared" si="115"/>
        <v>0</v>
      </c>
      <c r="JE57" s="641"/>
      <c r="JF57" s="639">
        <f t="shared" si="116"/>
        <v>0</v>
      </c>
      <c r="JG57" s="641"/>
    </row>
    <row r="58" spans="1:267" ht="15" customHeight="1">
      <c r="A58" s="108"/>
      <c r="B58" s="114"/>
      <c r="C58" s="82" t="s">
        <v>95</v>
      </c>
      <c r="D58" s="792" t="str">
        <f>IF($DD$13=1,"",IF(CNGE_2026_M3_Secc1!$AH$627=CNGE_2026_M3_Secc1!$AJ$627,"",IF(CNGE_2026_M3_Secc1!D674="","",CNGE_2026_M3_Secc1!D674)))</f>
        <v/>
      </c>
      <c r="E58" s="793"/>
      <c r="F58" s="793"/>
      <c r="G58" s="794"/>
      <c r="H58" s="702"/>
      <c r="I58" s="702"/>
      <c r="J58" s="702"/>
      <c r="K58" s="702"/>
      <c r="L58" s="702"/>
      <c r="M58" s="702"/>
      <c r="N58" s="702"/>
      <c r="O58" s="702"/>
      <c r="P58" s="1209"/>
      <c r="Q58" s="1209"/>
      <c r="R58" s="1209"/>
      <c r="S58" s="1209"/>
      <c r="T58" s="1209"/>
      <c r="U58" s="1209"/>
      <c r="V58" s="1209"/>
      <c r="W58" s="1209"/>
      <c r="X58" s="1210"/>
      <c r="Y58" s="1210"/>
      <c r="Z58" s="702"/>
      <c r="AA58" s="702"/>
      <c r="AB58" s="702"/>
      <c r="AC58" s="702"/>
      <c r="AD58" s="702"/>
      <c r="AE58" s="702"/>
      <c r="AF58" s="702"/>
      <c r="AG58" s="702"/>
      <c r="AH58" s="1209"/>
      <c r="AI58" s="1209"/>
      <c r="AJ58" s="1209"/>
      <c r="AK58" s="1209"/>
      <c r="AL58" s="1209"/>
      <c r="AM58" s="1209"/>
      <c r="AN58" s="1209"/>
      <c r="AO58" s="1209"/>
      <c r="AP58" s="1210"/>
      <c r="AQ58" s="1210"/>
      <c r="AR58" s="702"/>
      <c r="AS58" s="702"/>
      <c r="AT58" s="702"/>
      <c r="AU58" s="702"/>
      <c r="AV58" s="702"/>
      <c r="AW58" s="702"/>
      <c r="AX58" s="702"/>
      <c r="AY58" s="702"/>
      <c r="AZ58" s="1209"/>
      <c r="BA58" s="1209"/>
      <c r="BB58" s="1209"/>
      <c r="BC58" s="1209"/>
      <c r="BD58" s="1209"/>
      <c r="BE58" s="1209"/>
      <c r="BF58" s="1209"/>
      <c r="BG58" s="1209"/>
      <c r="BH58" s="1210"/>
      <c r="BI58" s="1210"/>
      <c r="BJ58" s="702"/>
      <c r="BK58" s="702"/>
      <c r="BL58" s="702"/>
      <c r="BM58" s="702"/>
      <c r="BN58" s="702"/>
      <c r="BO58" s="702"/>
      <c r="BP58" s="702"/>
      <c r="BQ58" s="702"/>
      <c r="BR58" s="1209"/>
      <c r="BS58" s="1209"/>
      <c r="BT58" s="1209"/>
      <c r="BU58" s="1209"/>
      <c r="BV58" s="1209"/>
      <c r="BW58" s="1209"/>
      <c r="BX58" s="1209"/>
      <c r="BY58" s="1209"/>
      <c r="BZ58" s="1210"/>
      <c r="CA58" s="1210"/>
      <c r="CB58" s="702"/>
      <c r="CC58" s="702"/>
      <c r="CD58" s="702"/>
      <c r="CE58" s="702"/>
      <c r="CF58" s="702"/>
      <c r="CG58" s="702"/>
      <c r="CH58" s="702"/>
      <c r="CI58" s="702"/>
      <c r="CJ58" s="1209"/>
      <c r="CK58" s="1209"/>
      <c r="CL58" s="1209"/>
      <c r="CM58" s="1209"/>
      <c r="CN58" s="1209"/>
      <c r="CO58" s="1209"/>
      <c r="CP58" s="1209"/>
      <c r="CQ58" s="1209"/>
      <c r="CR58" s="1210"/>
      <c r="CS58" s="1210"/>
      <c r="CW58" s="1084">
        <f>IF(CNGE_2026_M3_Secc1!$AH$706=CNGE_2026_M3_Secc1!$AJ$705,0,CNGE_2026_M3_Secc1!AH744)</f>
        <v>0</v>
      </c>
      <c r="CX58" s="1085"/>
      <c r="CZ58" s="80" t="b">
        <f t="shared" si="0"/>
        <v>0</v>
      </c>
      <c r="DA58" s="80" t="str">
        <f t="shared" si="1"/>
        <v/>
      </c>
      <c r="DB58" s="80">
        <f t="shared" si="2"/>
        <v>0</v>
      </c>
      <c r="DC58" s="115" t="b">
        <f t="shared" si="3"/>
        <v>0</v>
      </c>
      <c r="DD58" s="116" t="str">
        <f t="shared" si="4"/>
        <v/>
      </c>
      <c r="DE58" s="115">
        <f t="shared" si="5"/>
        <v>0</v>
      </c>
      <c r="DF58" s="115" t="b">
        <f t="shared" si="6"/>
        <v>0</v>
      </c>
      <c r="DG58" s="115">
        <f t="shared" si="7"/>
        <v>0</v>
      </c>
      <c r="DH58" s="80" t="b">
        <f t="shared" si="8"/>
        <v>0</v>
      </c>
      <c r="DI58" s="80" t="str">
        <f t="shared" si="9"/>
        <v/>
      </c>
      <c r="DJ58" s="80">
        <f t="shared" si="10"/>
        <v>0</v>
      </c>
      <c r="DK58" s="115" t="b">
        <f t="shared" si="11"/>
        <v>0</v>
      </c>
      <c r="DL58" s="116" t="str">
        <f t="shared" si="12"/>
        <v/>
      </c>
      <c r="DM58" s="115">
        <f t="shared" si="13"/>
        <v>0</v>
      </c>
      <c r="DN58" s="115" t="b">
        <f t="shared" si="14"/>
        <v>0</v>
      </c>
      <c r="DO58" s="115">
        <f t="shared" si="15"/>
        <v>0</v>
      </c>
      <c r="DP58" s="80" t="b">
        <f t="shared" si="16"/>
        <v>0</v>
      </c>
      <c r="DQ58" s="80" t="str">
        <f t="shared" si="17"/>
        <v/>
      </c>
      <c r="DR58" s="80">
        <f t="shared" si="18"/>
        <v>0</v>
      </c>
      <c r="DS58" s="115" t="b">
        <f t="shared" si="19"/>
        <v>0</v>
      </c>
      <c r="DT58" s="116" t="str">
        <f t="shared" si="20"/>
        <v/>
      </c>
      <c r="DU58" s="115">
        <f t="shared" si="21"/>
        <v>0</v>
      </c>
      <c r="DV58" s="115" t="b">
        <f t="shared" si="22"/>
        <v>0</v>
      </c>
      <c r="DW58" s="115">
        <f t="shared" si="23"/>
        <v>0</v>
      </c>
      <c r="DX58" s="80" t="b">
        <f t="shared" si="24"/>
        <v>0</v>
      </c>
      <c r="DY58" s="80" t="str">
        <f t="shared" si="25"/>
        <v/>
      </c>
      <c r="DZ58" s="80">
        <f t="shared" si="26"/>
        <v>0</v>
      </c>
      <c r="EA58" s="115" t="b">
        <f t="shared" si="27"/>
        <v>0</v>
      </c>
      <c r="EB58" s="116" t="str">
        <f t="shared" si="28"/>
        <v/>
      </c>
      <c r="EC58" s="115">
        <f t="shared" si="29"/>
        <v>0</v>
      </c>
      <c r="ED58" s="115" t="b">
        <f t="shared" si="30"/>
        <v>0</v>
      </c>
      <c r="EE58" s="115">
        <f t="shared" si="31"/>
        <v>0</v>
      </c>
      <c r="EF58" s="80" t="b">
        <f t="shared" si="32"/>
        <v>0</v>
      </c>
      <c r="EG58" s="80" t="str">
        <f t="shared" si="33"/>
        <v/>
      </c>
      <c r="EH58" s="80">
        <f t="shared" si="34"/>
        <v>0</v>
      </c>
      <c r="EI58" s="115" t="b">
        <f t="shared" si="35"/>
        <v>0</v>
      </c>
      <c r="EJ58" s="116" t="str">
        <f t="shared" si="36"/>
        <v/>
      </c>
      <c r="EK58" s="115">
        <f t="shared" si="37"/>
        <v>0</v>
      </c>
      <c r="EL58" s="115" t="b">
        <f t="shared" si="38"/>
        <v>0</v>
      </c>
      <c r="EM58" s="446">
        <f t="shared" si="39"/>
        <v>0</v>
      </c>
      <c r="EN58" s="448"/>
      <c r="EO58" s="439" t="b">
        <f t="shared" si="40"/>
        <v>0</v>
      </c>
      <c r="EP58" s="80" t="str">
        <f t="shared" si="41"/>
        <v/>
      </c>
      <c r="EQ58" s="80">
        <f t="shared" si="42"/>
        <v>0</v>
      </c>
      <c r="ER58" s="115" t="b">
        <f t="shared" si="43"/>
        <v>0</v>
      </c>
      <c r="ES58" s="116" t="str">
        <f t="shared" si="44"/>
        <v/>
      </c>
      <c r="ET58" s="115">
        <f t="shared" si="45"/>
        <v>0</v>
      </c>
      <c r="EU58" s="115" t="b">
        <f t="shared" si="46"/>
        <v>0</v>
      </c>
      <c r="EV58" s="115">
        <f t="shared" si="47"/>
        <v>0</v>
      </c>
      <c r="EW58" s="80" t="b">
        <f t="shared" si="48"/>
        <v>0</v>
      </c>
      <c r="EX58" s="80" t="str">
        <f t="shared" si="49"/>
        <v/>
      </c>
      <c r="EY58" s="80">
        <f t="shared" si="50"/>
        <v>0</v>
      </c>
      <c r="EZ58" s="115" t="b">
        <f t="shared" si="51"/>
        <v>0</v>
      </c>
      <c r="FA58" s="116" t="str">
        <f t="shared" si="52"/>
        <v/>
      </c>
      <c r="FB58" s="115">
        <f t="shared" si="53"/>
        <v>0</v>
      </c>
      <c r="FC58" s="115" t="b">
        <f t="shared" si="54"/>
        <v>0</v>
      </c>
      <c r="FD58" s="115">
        <f t="shared" si="55"/>
        <v>0</v>
      </c>
      <c r="FE58" s="80" t="b">
        <f t="shared" si="56"/>
        <v>0</v>
      </c>
      <c r="FF58" s="80" t="str">
        <f t="shared" si="57"/>
        <v/>
      </c>
      <c r="FG58" s="80">
        <f t="shared" si="58"/>
        <v>0</v>
      </c>
      <c r="FH58" s="115" t="b">
        <f t="shared" si="59"/>
        <v>0</v>
      </c>
      <c r="FI58" s="116" t="str">
        <f t="shared" si="60"/>
        <v/>
      </c>
      <c r="FJ58" s="115">
        <f t="shared" si="61"/>
        <v>0</v>
      </c>
      <c r="FK58" s="115" t="b">
        <f t="shared" si="62"/>
        <v>0</v>
      </c>
      <c r="FL58" s="115">
        <f t="shared" si="63"/>
        <v>0</v>
      </c>
      <c r="FM58" s="80" t="b">
        <f t="shared" si="64"/>
        <v>0</v>
      </c>
      <c r="FN58" s="80" t="str">
        <f t="shared" si="65"/>
        <v/>
      </c>
      <c r="FO58" s="80">
        <f t="shared" si="66"/>
        <v>0</v>
      </c>
      <c r="FP58" s="115" t="b">
        <f t="shared" si="67"/>
        <v>0</v>
      </c>
      <c r="FQ58" s="116" t="str">
        <f t="shared" si="68"/>
        <v/>
      </c>
      <c r="FR58" s="115">
        <f t="shared" si="69"/>
        <v>0</v>
      </c>
      <c r="FS58" s="115" t="b">
        <f t="shared" si="70"/>
        <v>0</v>
      </c>
      <c r="FT58" s="115">
        <f t="shared" si="71"/>
        <v>0</v>
      </c>
      <c r="FU58" s="80" t="b">
        <f t="shared" si="72"/>
        <v>0</v>
      </c>
      <c r="FV58" s="80" t="str">
        <f t="shared" si="73"/>
        <v/>
      </c>
      <c r="FW58" s="80">
        <f t="shared" si="74"/>
        <v>0</v>
      </c>
      <c r="FX58" s="115" t="b">
        <f t="shared" si="75"/>
        <v>0</v>
      </c>
      <c r="FY58" s="116" t="str">
        <f t="shared" si="76"/>
        <v/>
      </c>
      <c r="FZ58" s="115">
        <f t="shared" si="77"/>
        <v>0</v>
      </c>
      <c r="GA58" s="115" t="b">
        <f t="shared" si="78"/>
        <v>0</v>
      </c>
      <c r="GB58" s="115">
        <f t="shared" si="79"/>
        <v>0</v>
      </c>
      <c r="GD58" s="627">
        <f t="shared" si="80"/>
        <v>0</v>
      </c>
      <c r="GE58" s="627"/>
      <c r="GF58" s="627">
        <f t="shared" si="81"/>
        <v>0</v>
      </c>
      <c r="GG58" s="627"/>
      <c r="GH58" s="627">
        <f t="shared" si="82"/>
        <v>0</v>
      </c>
      <c r="GI58" s="627"/>
      <c r="GJ58" s="627">
        <f t="shared" si="83"/>
        <v>0</v>
      </c>
      <c r="GK58" s="627"/>
      <c r="GL58" s="627">
        <f t="shared" si="84"/>
        <v>0</v>
      </c>
      <c r="GM58" s="627"/>
      <c r="GN58" s="627">
        <f t="shared" si="85"/>
        <v>0</v>
      </c>
      <c r="GO58" s="627"/>
      <c r="GP58" s="627">
        <f t="shared" si="86"/>
        <v>0</v>
      </c>
      <c r="GQ58" s="627"/>
      <c r="GR58" s="627">
        <f t="shared" si="87"/>
        <v>0</v>
      </c>
      <c r="GS58" s="627"/>
      <c r="GT58" s="627">
        <f t="shared" si="88"/>
        <v>0</v>
      </c>
      <c r="GU58" s="627"/>
      <c r="GV58" s="627">
        <f t="shared" si="89"/>
        <v>0</v>
      </c>
      <c r="GW58" s="627"/>
      <c r="GX58" s="627">
        <f t="shared" si="90"/>
        <v>0</v>
      </c>
      <c r="GY58" s="627"/>
      <c r="GZ58" s="627">
        <f t="shared" si="91"/>
        <v>0</v>
      </c>
      <c r="HA58" s="627"/>
      <c r="HB58" s="627">
        <f t="shared" si="92"/>
        <v>0</v>
      </c>
      <c r="HC58" s="627"/>
      <c r="HD58" s="627">
        <f t="shared" si="93"/>
        <v>0</v>
      </c>
      <c r="HE58" s="627"/>
      <c r="HF58" s="627">
        <f t="shared" si="94"/>
        <v>0</v>
      </c>
      <c r="HG58" s="627"/>
      <c r="HH58" s="627">
        <f t="shared" si="95"/>
        <v>0</v>
      </c>
      <c r="HI58" s="627"/>
      <c r="HJ58" s="627">
        <f t="shared" si="96"/>
        <v>0</v>
      </c>
      <c r="HK58" s="627"/>
      <c r="HL58" s="627">
        <f t="shared" si="97"/>
        <v>0</v>
      </c>
      <c r="HM58" s="627"/>
      <c r="HN58" s="627">
        <f t="shared" si="98"/>
        <v>0</v>
      </c>
      <c r="HO58" s="627"/>
      <c r="HP58" s="627">
        <f t="shared" si="99"/>
        <v>0</v>
      </c>
      <c r="HQ58" s="627"/>
      <c r="HR58" s="627">
        <f t="shared" si="100"/>
        <v>0</v>
      </c>
      <c r="HS58" s="627"/>
      <c r="HT58" s="627">
        <f t="shared" si="101"/>
        <v>0</v>
      </c>
      <c r="HU58" s="627"/>
      <c r="HV58" s="627">
        <f t="shared" si="102"/>
        <v>0</v>
      </c>
      <c r="HW58" s="627"/>
      <c r="HX58" s="627">
        <f t="shared" si="103"/>
        <v>0</v>
      </c>
      <c r="HY58" s="627"/>
      <c r="HZ58" s="627">
        <f t="shared" si="104"/>
        <v>0</v>
      </c>
      <c r="IA58" s="627"/>
      <c r="IC58" s="1055">
        <f t="shared" si="105"/>
        <v>0</v>
      </c>
      <c r="ID58" s="1055"/>
      <c r="IE58" s="1055">
        <f t="shared" si="106"/>
        <v>0</v>
      </c>
      <c r="IF58" s="1055"/>
      <c r="IG58" s="1055">
        <f t="shared" si="107"/>
        <v>0</v>
      </c>
      <c r="IH58" s="1055"/>
      <c r="II58" s="1055">
        <f t="shared" si="108"/>
        <v>0</v>
      </c>
      <c r="IJ58" s="1055"/>
      <c r="IK58" s="1055">
        <f t="shared" si="109"/>
        <v>0</v>
      </c>
      <c r="IL58" s="1055"/>
      <c r="IN58" s="627">
        <f>IF(CNGE_2026_M3_Secc1!$AH$706=CNGE_2026_M3_Secc1!$AJ$706,0,IF(CNGE_2026_M3_Secc1!Y744="",0,CNGE_2026_M3_Secc1!Y744))</f>
        <v>0</v>
      </c>
      <c r="IO58" s="627"/>
      <c r="IP58" s="627">
        <f t="shared" si="110"/>
        <v>0</v>
      </c>
      <c r="IQ58" s="627"/>
      <c r="IR58" s="639">
        <f t="shared" si="111"/>
        <v>0</v>
      </c>
      <c r="IS58" s="641"/>
      <c r="IX58" s="627">
        <f t="shared" si="112"/>
        <v>0</v>
      </c>
      <c r="IY58" s="627"/>
      <c r="IZ58" s="639">
        <f t="shared" si="113"/>
        <v>0</v>
      </c>
      <c r="JA58" s="641"/>
      <c r="JB58" s="639">
        <f t="shared" si="114"/>
        <v>0</v>
      </c>
      <c r="JC58" s="641"/>
      <c r="JD58" s="639">
        <f t="shared" si="115"/>
        <v>0</v>
      </c>
      <c r="JE58" s="641"/>
      <c r="JF58" s="639">
        <f t="shared" si="116"/>
        <v>0</v>
      </c>
      <c r="JG58" s="641"/>
    </row>
    <row r="59" spans="1:267" ht="15" customHeight="1">
      <c r="A59" s="108"/>
      <c r="B59" s="114"/>
      <c r="C59" s="82" t="s">
        <v>96</v>
      </c>
      <c r="D59" s="792" t="str">
        <f>IF($DD$13=1,"",IF(CNGE_2026_M3_Secc1!$AH$627=CNGE_2026_M3_Secc1!$AJ$627,"",IF(CNGE_2026_M3_Secc1!D675="","",CNGE_2026_M3_Secc1!D675)))</f>
        <v/>
      </c>
      <c r="E59" s="793"/>
      <c r="F59" s="793"/>
      <c r="G59" s="794"/>
      <c r="H59" s="702"/>
      <c r="I59" s="702"/>
      <c r="J59" s="702"/>
      <c r="K59" s="702"/>
      <c r="L59" s="702"/>
      <c r="M59" s="702"/>
      <c r="N59" s="702"/>
      <c r="O59" s="702"/>
      <c r="P59" s="1209"/>
      <c r="Q59" s="1209"/>
      <c r="R59" s="1209"/>
      <c r="S59" s="1209"/>
      <c r="T59" s="1209"/>
      <c r="U59" s="1209"/>
      <c r="V59" s="1209"/>
      <c r="W59" s="1209"/>
      <c r="X59" s="1210"/>
      <c r="Y59" s="1210"/>
      <c r="Z59" s="702"/>
      <c r="AA59" s="702"/>
      <c r="AB59" s="702"/>
      <c r="AC59" s="702"/>
      <c r="AD59" s="702"/>
      <c r="AE59" s="702"/>
      <c r="AF59" s="702"/>
      <c r="AG59" s="702"/>
      <c r="AH59" s="1209"/>
      <c r="AI59" s="1209"/>
      <c r="AJ59" s="1209"/>
      <c r="AK59" s="1209"/>
      <c r="AL59" s="1209"/>
      <c r="AM59" s="1209"/>
      <c r="AN59" s="1209"/>
      <c r="AO59" s="1209"/>
      <c r="AP59" s="1210"/>
      <c r="AQ59" s="1210"/>
      <c r="AR59" s="702"/>
      <c r="AS59" s="702"/>
      <c r="AT59" s="702"/>
      <c r="AU59" s="702"/>
      <c r="AV59" s="702"/>
      <c r="AW59" s="702"/>
      <c r="AX59" s="702"/>
      <c r="AY59" s="702"/>
      <c r="AZ59" s="1209"/>
      <c r="BA59" s="1209"/>
      <c r="BB59" s="1209"/>
      <c r="BC59" s="1209"/>
      <c r="BD59" s="1209"/>
      <c r="BE59" s="1209"/>
      <c r="BF59" s="1209"/>
      <c r="BG59" s="1209"/>
      <c r="BH59" s="1210"/>
      <c r="BI59" s="1210"/>
      <c r="BJ59" s="702"/>
      <c r="BK59" s="702"/>
      <c r="BL59" s="702"/>
      <c r="BM59" s="702"/>
      <c r="BN59" s="702"/>
      <c r="BO59" s="702"/>
      <c r="BP59" s="702"/>
      <c r="BQ59" s="702"/>
      <c r="BR59" s="1209"/>
      <c r="BS59" s="1209"/>
      <c r="BT59" s="1209"/>
      <c r="BU59" s="1209"/>
      <c r="BV59" s="1209"/>
      <c r="BW59" s="1209"/>
      <c r="BX59" s="1209"/>
      <c r="BY59" s="1209"/>
      <c r="BZ59" s="1210"/>
      <c r="CA59" s="1210"/>
      <c r="CB59" s="702"/>
      <c r="CC59" s="702"/>
      <c r="CD59" s="702"/>
      <c r="CE59" s="702"/>
      <c r="CF59" s="702"/>
      <c r="CG59" s="702"/>
      <c r="CH59" s="702"/>
      <c r="CI59" s="702"/>
      <c r="CJ59" s="1209"/>
      <c r="CK59" s="1209"/>
      <c r="CL59" s="1209"/>
      <c r="CM59" s="1209"/>
      <c r="CN59" s="1209"/>
      <c r="CO59" s="1209"/>
      <c r="CP59" s="1209"/>
      <c r="CQ59" s="1209"/>
      <c r="CR59" s="1210"/>
      <c r="CS59" s="1210"/>
      <c r="CW59" s="1084">
        <f>IF(CNGE_2026_M3_Secc1!$AH$706=CNGE_2026_M3_Secc1!$AJ$705,0,CNGE_2026_M3_Secc1!AH745)</f>
        <v>0</v>
      </c>
      <c r="CX59" s="1085"/>
      <c r="CZ59" s="80" t="b">
        <f t="shared" si="0"/>
        <v>0</v>
      </c>
      <c r="DA59" s="80" t="str">
        <f t="shared" si="1"/>
        <v/>
      </c>
      <c r="DB59" s="80">
        <f t="shared" si="2"/>
        <v>0</v>
      </c>
      <c r="DC59" s="115" t="b">
        <f t="shared" si="3"/>
        <v>0</v>
      </c>
      <c r="DD59" s="116" t="str">
        <f t="shared" si="4"/>
        <v/>
      </c>
      <c r="DE59" s="115">
        <f t="shared" si="5"/>
        <v>0</v>
      </c>
      <c r="DF59" s="115" t="b">
        <f t="shared" si="6"/>
        <v>0</v>
      </c>
      <c r="DG59" s="115">
        <f t="shared" si="7"/>
        <v>0</v>
      </c>
      <c r="DH59" s="80" t="b">
        <f t="shared" si="8"/>
        <v>0</v>
      </c>
      <c r="DI59" s="80" t="str">
        <f t="shared" si="9"/>
        <v/>
      </c>
      <c r="DJ59" s="80">
        <f t="shared" si="10"/>
        <v>0</v>
      </c>
      <c r="DK59" s="115" t="b">
        <f t="shared" si="11"/>
        <v>0</v>
      </c>
      <c r="DL59" s="116" t="str">
        <f t="shared" si="12"/>
        <v/>
      </c>
      <c r="DM59" s="115">
        <f t="shared" si="13"/>
        <v>0</v>
      </c>
      <c r="DN59" s="115" t="b">
        <f t="shared" si="14"/>
        <v>0</v>
      </c>
      <c r="DO59" s="115">
        <f t="shared" si="15"/>
        <v>0</v>
      </c>
      <c r="DP59" s="80" t="b">
        <f t="shared" si="16"/>
        <v>0</v>
      </c>
      <c r="DQ59" s="80" t="str">
        <f t="shared" si="17"/>
        <v/>
      </c>
      <c r="DR59" s="80">
        <f t="shared" si="18"/>
        <v>0</v>
      </c>
      <c r="DS59" s="115" t="b">
        <f t="shared" si="19"/>
        <v>0</v>
      </c>
      <c r="DT59" s="116" t="str">
        <f t="shared" si="20"/>
        <v/>
      </c>
      <c r="DU59" s="115">
        <f t="shared" si="21"/>
        <v>0</v>
      </c>
      <c r="DV59" s="115" t="b">
        <f t="shared" si="22"/>
        <v>0</v>
      </c>
      <c r="DW59" s="115">
        <f t="shared" si="23"/>
        <v>0</v>
      </c>
      <c r="DX59" s="80" t="b">
        <f t="shared" si="24"/>
        <v>0</v>
      </c>
      <c r="DY59" s="80" t="str">
        <f t="shared" si="25"/>
        <v/>
      </c>
      <c r="DZ59" s="80">
        <f t="shared" si="26"/>
        <v>0</v>
      </c>
      <c r="EA59" s="115" t="b">
        <f t="shared" si="27"/>
        <v>0</v>
      </c>
      <c r="EB59" s="116" t="str">
        <f t="shared" si="28"/>
        <v/>
      </c>
      <c r="EC59" s="115">
        <f t="shared" si="29"/>
        <v>0</v>
      </c>
      <c r="ED59" s="115" t="b">
        <f t="shared" si="30"/>
        <v>0</v>
      </c>
      <c r="EE59" s="115">
        <f t="shared" si="31"/>
        <v>0</v>
      </c>
      <c r="EF59" s="80" t="b">
        <f t="shared" si="32"/>
        <v>0</v>
      </c>
      <c r="EG59" s="80" t="str">
        <f t="shared" si="33"/>
        <v/>
      </c>
      <c r="EH59" s="80">
        <f t="shared" si="34"/>
        <v>0</v>
      </c>
      <c r="EI59" s="115" t="b">
        <f t="shared" si="35"/>
        <v>0</v>
      </c>
      <c r="EJ59" s="116" t="str">
        <f t="shared" si="36"/>
        <v/>
      </c>
      <c r="EK59" s="115">
        <f t="shared" si="37"/>
        <v>0</v>
      </c>
      <c r="EL59" s="115" t="b">
        <f t="shared" si="38"/>
        <v>0</v>
      </c>
      <c r="EM59" s="446">
        <f t="shared" si="39"/>
        <v>0</v>
      </c>
      <c r="EN59" s="448"/>
      <c r="EO59" s="439" t="b">
        <f t="shared" si="40"/>
        <v>0</v>
      </c>
      <c r="EP59" s="80" t="str">
        <f t="shared" si="41"/>
        <v/>
      </c>
      <c r="EQ59" s="80">
        <f t="shared" si="42"/>
        <v>0</v>
      </c>
      <c r="ER59" s="115" t="b">
        <f t="shared" si="43"/>
        <v>0</v>
      </c>
      <c r="ES59" s="116" t="str">
        <f t="shared" si="44"/>
        <v/>
      </c>
      <c r="ET59" s="115">
        <f t="shared" si="45"/>
        <v>0</v>
      </c>
      <c r="EU59" s="115" t="b">
        <f t="shared" si="46"/>
        <v>0</v>
      </c>
      <c r="EV59" s="115">
        <f t="shared" si="47"/>
        <v>0</v>
      </c>
      <c r="EW59" s="80" t="b">
        <f t="shared" si="48"/>
        <v>0</v>
      </c>
      <c r="EX59" s="80" t="str">
        <f t="shared" si="49"/>
        <v/>
      </c>
      <c r="EY59" s="80">
        <f t="shared" si="50"/>
        <v>0</v>
      </c>
      <c r="EZ59" s="115" t="b">
        <f t="shared" si="51"/>
        <v>0</v>
      </c>
      <c r="FA59" s="116" t="str">
        <f t="shared" si="52"/>
        <v/>
      </c>
      <c r="FB59" s="115">
        <f t="shared" si="53"/>
        <v>0</v>
      </c>
      <c r="FC59" s="115" t="b">
        <f t="shared" si="54"/>
        <v>0</v>
      </c>
      <c r="FD59" s="115">
        <f t="shared" si="55"/>
        <v>0</v>
      </c>
      <c r="FE59" s="80" t="b">
        <f t="shared" si="56"/>
        <v>0</v>
      </c>
      <c r="FF59" s="80" t="str">
        <f t="shared" si="57"/>
        <v/>
      </c>
      <c r="FG59" s="80">
        <f t="shared" si="58"/>
        <v>0</v>
      </c>
      <c r="FH59" s="115" t="b">
        <f t="shared" si="59"/>
        <v>0</v>
      </c>
      <c r="FI59" s="116" t="str">
        <f t="shared" si="60"/>
        <v/>
      </c>
      <c r="FJ59" s="115">
        <f t="shared" si="61"/>
        <v>0</v>
      </c>
      <c r="FK59" s="115" t="b">
        <f t="shared" si="62"/>
        <v>0</v>
      </c>
      <c r="FL59" s="115">
        <f t="shared" si="63"/>
        <v>0</v>
      </c>
      <c r="FM59" s="80" t="b">
        <f t="shared" si="64"/>
        <v>0</v>
      </c>
      <c r="FN59" s="80" t="str">
        <f t="shared" si="65"/>
        <v/>
      </c>
      <c r="FO59" s="80">
        <f t="shared" si="66"/>
        <v>0</v>
      </c>
      <c r="FP59" s="115" t="b">
        <f t="shared" si="67"/>
        <v>0</v>
      </c>
      <c r="FQ59" s="116" t="str">
        <f t="shared" si="68"/>
        <v/>
      </c>
      <c r="FR59" s="115">
        <f t="shared" si="69"/>
        <v>0</v>
      </c>
      <c r="FS59" s="115" t="b">
        <f t="shared" si="70"/>
        <v>0</v>
      </c>
      <c r="FT59" s="115">
        <f t="shared" si="71"/>
        <v>0</v>
      </c>
      <c r="FU59" s="80" t="b">
        <f t="shared" si="72"/>
        <v>0</v>
      </c>
      <c r="FV59" s="80" t="str">
        <f t="shared" si="73"/>
        <v/>
      </c>
      <c r="FW59" s="80">
        <f t="shared" si="74"/>
        <v>0</v>
      </c>
      <c r="FX59" s="115" t="b">
        <f t="shared" si="75"/>
        <v>0</v>
      </c>
      <c r="FY59" s="116" t="str">
        <f t="shared" si="76"/>
        <v/>
      </c>
      <c r="FZ59" s="115">
        <f t="shared" si="77"/>
        <v>0</v>
      </c>
      <c r="GA59" s="115" t="b">
        <f t="shared" si="78"/>
        <v>0</v>
      </c>
      <c r="GB59" s="115">
        <f t="shared" si="79"/>
        <v>0</v>
      </c>
      <c r="GD59" s="627">
        <f t="shared" si="80"/>
        <v>0</v>
      </c>
      <c r="GE59" s="627"/>
      <c r="GF59" s="627">
        <f t="shared" si="81"/>
        <v>0</v>
      </c>
      <c r="GG59" s="627"/>
      <c r="GH59" s="627">
        <f t="shared" si="82"/>
        <v>0</v>
      </c>
      <c r="GI59" s="627"/>
      <c r="GJ59" s="627">
        <f t="shared" si="83"/>
        <v>0</v>
      </c>
      <c r="GK59" s="627"/>
      <c r="GL59" s="627">
        <f t="shared" si="84"/>
        <v>0</v>
      </c>
      <c r="GM59" s="627"/>
      <c r="GN59" s="627">
        <f t="shared" si="85"/>
        <v>0</v>
      </c>
      <c r="GO59" s="627"/>
      <c r="GP59" s="627">
        <f t="shared" si="86"/>
        <v>0</v>
      </c>
      <c r="GQ59" s="627"/>
      <c r="GR59" s="627">
        <f t="shared" si="87"/>
        <v>0</v>
      </c>
      <c r="GS59" s="627"/>
      <c r="GT59" s="627">
        <f t="shared" si="88"/>
        <v>0</v>
      </c>
      <c r="GU59" s="627"/>
      <c r="GV59" s="627">
        <f t="shared" si="89"/>
        <v>0</v>
      </c>
      <c r="GW59" s="627"/>
      <c r="GX59" s="627">
        <f t="shared" si="90"/>
        <v>0</v>
      </c>
      <c r="GY59" s="627"/>
      <c r="GZ59" s="627">
        <f t="shared" si="91"/>
        <v>0</v>
      </c>
      <c r="HA59" s="627"/>
      <c r="HB59" s="627">
        <f t="shared" si="92"/>
        <v>0</v>
      </c>
      <c r="HC59" s="627"/>
      <c r="HD59" s="627">
        <f t="shared" si="93"/>
        <v>0</v>
      </c>
      <c r="HE59" s="627"/>
      <c r="HF59" s="627">
        <f t="shared" si="94"/>
        <v>0</v>
      </c>
      <c r="HG59" s="627"/>
      <c r="HH59" s="627">
        <f t="shared" si="95"/>
        <v>0</v>
      </c>
      <c r="HI59" s="627"/>
      <c r="HJ59" s="627">
        <f t="shared" si="96"/>
        <v>0</v>
      </c>
      <c r="HK59" s="627"/>
      <c r="HL59" s="627">
        <f t="shared" si="97"/>
        <v>0</v>
      </c>
      <c r="HM59" s="627"/>
      <c r="HN59" s="627">
        <f t="shared" si="98"/>
        <v>0</v>
      </c>
      <c r="HO59" s="627"/>
      <c r="HP59" s="627">
        <f t="shared" si="99"/>
        <v>0</v>
      </c>
      <c r="HQ59" s="627"/>
      <c r="HR59" s="627">
        <f t="shared" si="100"/>
        <v>0</v>
      </c>
      <c r="HS59" s="627"/>
      <c r="HT59" s="627">
        <f t="shared" si="101"/>
        <v>0</v>
      </c>
      <c r="HU59" s="627"/>
      <c r="HV59" s="627">
        <f t="shared" si="102"/>
        <v>0</v>
      </c>
      <c r="HW59" s="627"/>
      <c r="HX59" s="627">
        <f t="shared" si="103"/>
        <v>0</v>
      </c>
      <c r="HY59" s="627"/>
      <c r="HZ59" s="627">
        <f t="shared" si="104"/>
        <v>0</v>
      </c>
      <c r="IA59" s="627"/>
      <c r="IC59" s="1055">
        <f t="shared" si="105"/>
        <v>0</v>
      </c>
      <c r="ID59" s="1055"/>
      <c r="IE59" s="1055">
        <f t="shared" si="106"/>
        <v>0</v>
      </c>
      <c r="IF59" s="1055"/>
      <c r="IG59" s="1055">
        <f t="shared" si="107"/>
        <v>0</v>
      </c>
      <c r="IH59" s="1055"/>
      <c r="II59" s="1055">
        <f t="shared" si="108"/>
        <v>0</v>
      </c>
      <c r="IJ59" s="1055"/>
      <c r="IK59" s="1055">
        <f t="shared" si="109"/>
        <v>0</v>
      </c>
      <c r="IL59" s="1055"/>
      <c r="IN59" s="627">
        <f>IF(CNGE_2026_M3_Secc1!$AH$706=CNGE_2026_M3_Secc1!$AJ$706,0,IF(CNGE_2026_M3_Secc1!Y745="",0,CNGE_2026_M3_Secc1!Y745))</f>
        <v>0</v>
      </c>
      <c r="IO59" s="627"/>
      <c r="IP59" s="627">
        <f t="shared" si="110"/>
        <v>0</v>
      </c>
      <c r="IQ59" s="627"/>
      <c r="IR59" s="639">
        <f t="shared" si="111"/>
        <v>0</v>
      </c>
      <c r="IS59" s="641"/>
      <c r="IX59" s="627">
        <f t="shared" si="112"/>
        <v>0</v>
      </c>
      <c r="IY59" s="627"/>
      <c r="IZ59" s="639">
        <f t="shared" si="113"/>
        <v>0</v>
      </c>
      <c r="JA59" s="641"/>
      <c r="JB59" s="639">
        <f t="shared" si="114"/>
        <v>0</v>
      </c>
      <c r="JC59" s="641"/>
      <c r="JD59" s="639">
        <f t="shared" si="115"/>
        <v>0</v>
      </c>
      <c r="JE59" s="641"/>
      <c r="JF59" s="639">
        <f t="shared" si="116"/>
        <v>0</v>
      </c>
      <c r="JG59" s="641"/>
    </row>
    <row r="60" spans="1:267" ht="15" customHeight="1">
      <c r="A60" s="108"/>
      <c r="B60" s="114"/>
      <c r="C60" s="82" t="s">
        <v>97</v>
      </c>
      <c r="D60" s="792" t="str">
        <f>IF($DD$13=1,"",IF(CNGE_2026_M3_Secc1!$AH$627=CNGE_2026_M3_Secc1!$AJ$627,"",IF(CNGE_2026_M3_Secc1!D676="","",CNGE_2026_M3_Secc1!D676)))</f>
        <v/>
      </c>
      <c r="E60" s="793"/>
      <c r="F60" s="793"/>
      <c r="G60" s="794"/>
      <c r="H60" s="702"/>
      <c r="I60" s="702"/>
      <c r="J60" s="702"/>
      <c r="K60" s="702"/>
      <c r="L60" s="702"/>
      <c r="M60" s="702"/>
      <c r="N60" s="702"/>
      <c r="O60" s="702"/>
      <c r="P60" s="1209"/>
      <c r="Q60" s="1209"/>
      <c r="R60" s="1209"/>
      <c r="S60" s="1209"/>
      <c r="T60" s="1209"/>
      <c r="U60" s="1209"/>
      <c r="V60" s="1209"/>
      <c r="W60" s="1209"/>
      <c r="X60" s="1210"/>
      <c r="Y60" s="1210"/>
      <c r="Z60" s="702"/>
      <c r="AA60" s="702"/>
      <c r="AB60" s="702"/>
      <c r="AC60" s="702"/>
      <c r="AD60" s="702"/>
      <c r="AE60" s="702"/>
      <c r="AF60" s="702"/>
      <c r="AG60" s="702"/>
      <c r="AH60" s="1209"/>
      <c r="AI60" s="1209"/>
      <c r="AJ60" s="1209"/>
      <c r="AK60" s="1209"/>
      <c r="AL60" s="1209"/>
      <c r="AM60" s="1209"/>
      <c r="AN60" s="1209"/>
      <c r="AO60" s="1209"/>
      <c r="AP60" s="1210"/>
      <c r="AQ60" s="1210"/>
      <c r="AR60" s="702"/>
      <c r="AS60" s="702"/>
      <c r="AT60" s="702"/>
      <c r="AU60" s="702"/>
      <c r="AV60" s="702"/>
      <c r="AW60" s="702"/>
      <c r="AX60" s="702"/>
      <c r="AY60" s="702"/>
      <c r="AZ60" s="1209"/>
      <c r="BA60" s="1209"/>
      <c r="BB60" s="1209"/>
      <c r="BC60" s="1209"/>
      <c r="BD60" s="1209"/>
      <c r="BE60" s="1209"/>
      <c r="BF60" s="1209"/>
      <c r="BG60" s="1209"/>
      <c r="BH60" s="1210"/>
      <c r="BI60" s="1210"/>
      <c r="BJ60" s="702"/>
      <c r="BK60" s="702"/>
      <c r="BL60" s="702"/>
      <c r="BM60" s="702"/>
      <c r="BN60" s="702"/>
      <c r="BO60" s="702"/>
      <c r="BP60" s="702"/>
      <c r="BQ60" s="702"/>
      <c r="BR60" s="1209"/>
      <c r="BS60" s="1209"/>
      <c r="BT60" s="1209"/>
      <c r="BU60" s="1209"/>
      <c r="BV60" s="1209"/>
      <c r="BW60" s="1209"/>
      <c r="BX60" s="1209"/>
      <c r="BY60" s="1209"/>
      <c r="BZ60" s="1210"/>
      <c r="CA60" s="1210"/>
      <c r="CB60" s="702"/>
      <c r="CC60" s="702"/>
      <c r="CD60" s="702"/>
      <c r="CE60" s="702"/>
      <c r="CF60" s="702"/>
      <c r="CG60" s="702"/>
      <c r="CH60" s="702"/>
      <c r="CI60" s="702"/>
      <c r="CJ60" s="1209"/>
      <c r="CK60" s="1209"/>
      <c r="CL60" s="1209"/>
      <c r="CM60" s="1209"/>
      <c r="CN60" s="1209"/>
      <c r="CO60" s="1209"/>
      <c r="CP60" s="1209"/>
      <c r="CQ60" s="1209"/>
      <c r="CR60" s="1210"/>
      <c r="CS60" s="1210"/>
      <c r="CW60" s="1084">
        <f>IF(CNGE_2026_M3_Secc1!$AH$706=CNGE_2026_M3_Secc1!$AJ$705,0,CNGE_2026_M3_Secc1!AH746)</f>
        <v>0</v>
      </c>
      <c r="CX60" s="1085"/>
      <c r="CZ60" s="80" t="b">
        <f t="shared" si="0"/>
        <v>0</v>
      </c>
      <c r="DA60" s="80" t="str">
        <f t="shared" si="1"/>
        <v/>
      </c>
      <c r="DB60" s="80">
        <f t="shared" si="2"/>
        <v>0</v>
      </c>
      <c r="DC60" s="115" t="b">
        <f t="shared" si="3"/>
        <v>0</v>
      </c>
      <c r="DD60" s="116" t="str">
        <f t="shared" si="4"/>
        <v/>
      </c>
      <c r="DE60" s="115">
        <f t="shared" si="5"/>
        <v>0</v>
      </c>
      <c r="DF60" s="115" t="b">
        <f t="shared" si="6"/>
        <v>0</v>
      </c>
      <c r="DG60" s="115">
        <f t="shared" si="7"/>
        <v>0</v>
      </c>
      <c r="DH60" s="80" t="b">
        <f t="shared" si="8"/>
        <v>0</v>
      </c>
      <c r="DI60" s="80" t="str">
        <f t="shared" si="9"/>
        <v/>
      </c>
      <c r="DJ60" s="80">
        <f t="shared" si="10"/>
        <v>0</v>
      </c>
      <c r="DK60" s="115" t="b">
        <f t="shared" si="11"/>
        <v>0</v>
      </c>
      <c r="DL60" s="116" t="str">
        <f t="shared" si="12"/>
        <v/>
      </c>
      <c r="DM60" s="115">
        <f t="shared" si="13"/>
        <v>0</v>
      </c>
      <c r="DN60" s="115" t="b">
        <f t="shared" si="14"/>
        <v>0</v>
      </c>
      <c r="DO60" s="115">
        <f t="shared" si="15"/>
        <v>0</v>
      </c>
      <c r="DP60" s="80" t="b">
        <f t="shared" si="16"/>
        <v>0</v>
      </c>
      <c r="DQ60" s="80" t="str">
        <f t="shared" si="17"/>
        <v/>
      </c>
      <c r="DR60" s="80">
        <f t="shared" si="18"/>
        <v>0</v>
      </c>
      <c r="DS60" s="115" t="b">
        <f t="shared" si="19"/>
        <v>0</v>
      </c>
      <c r="DT60" s="116" t="str">
        <f t="shared" si="20"/>
        <v/>
      </c>
      <c r="DU60" s="115">
        <f t="shared" si="21"/>
        <v>0</v>
      </c>
      <c r="DV60" s="115" t="b">
        <f t="shared" si="22"/>
        <v>0</v>
      </c>
      <c r="DW60" s="115">
        <f t="shared" si="23"/>
        <v>0</v>
      </c>
      <c r="DX60" s="80" t="b">
        <f t="shared" si="24"/>
        <v>0</v>
      </c>
      <c r="DY60" s="80" t="str">
        <f t="shared" si="25"/>
        <v/>
      </c>
      <c r="DZ60" s="80">
        <f t="shared" si="26"/>
        <v>0</v>
      </c>
      <c r="EA60" s="115" t="b">
        <f t="shared" si="27"/>
        <v>0</v>
      </c>
      <c r="EB60" s="116" t="str">
        <f t="shared" si="28"/>
        <v/>
      </c>
      <c r="EC60" s="115">
        <f t="shared" si="29"/>
        <v>0</v>
      </c>
      <c r="ED60" s="115" t="b">
        <f t="shared" si="30"/>
        <v>0</v>
      </c>
      <c r="EE60" s="115">
        <f t="shared" si="31"/>
        <v>0</v>
      </c>
      <c r="EF60" s="80" t="b">
        <f t="shared" si="32"/>
        <v>0</v>
      </c>
      <c r="EG60" s="80" t="str">
        <f t="shared" si="33"/>
        <v/>
      </c>
      <c r="EH60" s="80">
        <f t="shared" si="34"/>
        <v>0</v>
      </c>
      <c r="EI60" s="115" t="b">
        <f t="shared" si="35"/>
        <v>0</v>
      </c>
      <c r="EJ60" s="116" t="str">
        <f t="shared" si="36"/>
        <v/>
      </c>
      <c r="EK60" s="115">
        <f t="shared" si="37"/>
        <v>0</v>
      </c>
      <c r="EL60" s="115" t="b">
        <f t="shared" si="38"/>
        <v>0</v>
      </c>
      <c r="EM60" s="446">
        <f t="shared" si="39"/>
        <v>0</v>
      </c>
      <c r="EN60" s="448"/>
      <c r="EO60" s="439" t="b">
        <f t="shared" si="40"/>
        <v>0</v>
      </c>
      <c r="EP60" s="80" t="str">
        <f t="shared" si="41"/>
        <v/>
      </c>
      <c r="EQ60" s="80">
        <f t="shared" si="42"/>
        <v>0</v>
      </c>
      <c r="ER60" s="115" t="b">
        <f t="shared" si="43"/>
        <v>0</v>
      </c>
      <c r="ES60" s="116" t="str">
        <f t="shared" si="44"/>
        <v/>
      </c>
      <c r="ET60" s="115">
        <f t="shared" si="45"/>
        <v>0</v>
      </c>
      <c r="EU60" s="115" t="b">
        <f t="shared" si="46"/>
        <v>0</v>
      </c>
      <c r="EV60" s="115">
        <f t="shared" si="47"/>
        <v>0</v>
      </c>
      <c r="EW60" s="80" t="b">
        <f t="shared" si="48"/>
        <v>0</v>
      </c>
      <c r="EX60" s="80" t="str">
        <f t="shared" si="49"/>
        <v/>
      </c>
      <c r="EY60" s="80">
        <f t="shared" si="50"/>
        <v>0</v>
      </c>
      <c r="EZ60" s="115" t="b">
        <f t="shared" si="51"/>
        <v>0</v>
      </c>
      <c r="FA60" s="116" t="str">
        <f t="shared" si="52"/>
        <v/>
      </c>
      <c r="FB60" s="115">
        <f t="shared" si="53"/>
        <v>0</v>
      </c>
      <c r="FC60" s="115" t="b">
        <f t="shared" si="54"/>
        <v>0</v>
      </c>
      <c r="FD60" s="115">
        <f t="shared" si="55"/>
        <v>0</v>
      </c>
      <c r="FE60" s="80" t="b">
        <f t="shared" si="56"/>
        <v>0</v>
      </c>
      <c r="FF60" s="80" t="str">
        <f t="shared" si="57"/>
        <v/>
      </c>
      <c r="FG60" s="80">
        <f t="shared" si="58"/>
        <v>0</v>
      </c>
      <c r="FH60" s="115" t="b">
        <f t="shared" si="59"/>
        <v>0</v>
      </c>
      <c r="FI60" s="116" t="str">
        <f t="shared" si="60"/>
        <v/>
      </c>
      <c r="FJ60" s="115">
        <f t="shared" si="61"/>
        <v>0</v>
      </c>
      <c r="FK60" s="115" t="b">
        <f t="shared" si="62"/>
        <v>0</v>
      </c>
      <c r="FL60" s="115">
        <f t="shared" si="63"/>
        <v>0</v>
      </c>
      <c r="FM60" s="80" t="b">
        <f t="shared" si="64"/>
        <v>0</v>
      </c>
      <c r="FN60" s="80" t="str">
        <f t="shared" si="65"/>
        <v/>
      </c>
      <c r="FO60" s="80">
        <f t="shared" si="66"/>
        <v>0</v>
      </c>
      <c r="FP60" s="115" t="b">
        <f t="shared" si="67"/>
        <v>0</v>
      </c>
      <c r="FQ60" s="116" t="str">
        <f t="shared" si="68"/>
        <v/>
      </c>
      <c r="FR60" s="115">
        <f t="shared" si="69"/>
        <v>0</v>
      </c>
      <c r="FS60" s="115" t="b">
        <f t="shared" si="70"/>
        <v>0</v>
      </c>
      <c r="FT60" s="115">
        <f t="shared" si="71"/>
        <v>0</v>
      </c>
      <c r="FU60" s="80" t="b">
        <f t="shared" si="72"/>
        <v>0</v>
      </c>
      <c r="FV60" s="80" t="str">
        <f t="shared" si="73"/>
        <v/>
      </c>
      <c r="FW60" s="80">
        <f t="shared" si="74"/>
        <v>0</v>
      </c>
      <c r="FX60" s="115" t="b">
        <f t="shared" si="75"/>
        <v>0</v>
      </c>
      <c r="FY60" s="116" t="str">
        <f t="shared" si="76"/>
        <v/>
      </c>
      <c r="FZ60" s="115">
        <f t="shared" si="77"/>
        <v>0</v>
      </c>
      <c r="GA60" s="115" t="b">
        <f t="shared" si="78"/>
        <v>0</v>
      </c>
      <c r="GB60" s="115">
        <f t="shared" si="79"/>
        <v>0</v>
      </c>
      <c r="GD60" s="627">
        <f t="shared" si="80"/>
        <v>0</v>
      </c>
      <c r="GE60" s="627"/>
      <c r="GF60" s="627">
        <f t="shared" si="81"/>
        <v>0</v>
      </c>
      <c r="GG60" s="627"/>
      <c r="GH60" s="627">
        <f t="shared" si="82"/>
        <v>0</v>
      </c>
      <c r="GI60" s="627"/>
      <c r="GJ60" s="627">
        <f t="shared" si="83"/>
        <v>0</v>
      </c>
      <c r="GK60" s="627"/>
      <c r="GL60" s="627">
        <f t="shared" si="84"/>
        <v>0</v>
      </c>
      <c r="GM60" s="627"/>
      <c r="GN60" s="627">
        <f t="shared" si="85"/>
        <v>0</v>
      </c>
      <c r="GO60" s="627"/>
      <c r="GP60" s="627">
        <f t="shared" si="86"/>
        <v>0</v>
      </c>
      <c r="GQ60" s="627"/>
      <c r="GR60" s="627">
        <f t="shared" si="87"/>
        <v>0</v>
      </c>
      <c r="GS60" s="627"/>
      <c r="GT60" s="627">
        <f t="shared" si="88"/>
        <v>0</v>
      </c>
      <c r="GU60" s="627"/>
      <c r="GV60" s="627">
        <f t="shared" si="89"/>
        <v>0</v>
      </c>
      <c r="GW60" s="627"/>
      <c r="GX60" s="627">
        <f t="shared" si="90"/>
        <v>0</v>
      </c>
      <c r="GY60" s="627"/>
      <c r="GZ60" s="627">
        <f t="shared" si="91"/>
        <v>0</v>
      </c>
      <c r="HA60" s="627"/>
      <c r="HB60" s="627">
        <f t="shared" si="92"/>
        <v>0</v>
      </c>
      <c r="HC60" s="627"/>
      <c r="HD60" s="627">
        <f t="shared" si="93"/>
        <v>0</v>
      </c>
      <c r="HE60" s="627"/>
      <c r="HF60" s="627">
        <f t="shared" si="94"/>
        <v>0</v>
      </c>
      <c r="HG60" s="627"/>
      <c r="HH60" s="627">
        <f t="shared" si="95"/>
        <v>0</v>
      </c>
      <c r="HI60" s="627"/>
      <c r="HJ60" s="627">
        <f t="shared" si="96"/>
        <v>0</v>
      </c>
      <c r="HK60" s="627"/>
      <c r="HL60" s="627">
        <f t="shared" si="97"/>
        <v>0</v>
      </c>
      <c r="HM60" s="627"/>
      <c r="HN60" s="627">
        <f t="shared" si="98"/>
        <v>0</v>
      </c>
      <c r="HO60" s="627"/>
      <c r="HP60" s="627">
        <f t="shared" si="99"/>
        <v>0</v>
      </c>
      <c r="HQ60" s="627"/>
      <c r="HR60" s="627">
        <f t="shared" si="100"/>
        <v>0</v>
      </c>
      <c r="HS60" s="627"/>
      <c r="HT60" s="627">
        <f t="shared" si="101"/>
        <v>0</v>
      </c>
      <c r="HU60" s="627"/>
      <c r="HV60" s="627">
        <f t="shared" si="102"/>
        <v>0</v>
      </c>
      <c r="HW60" s="627"/>
      <c r="HX60" s="627">
        <f t="shared" si="103"/>
        <v>0</v>
      </c>
      <c r="HY60" s="627"/>
      <c r="HZ60" s="627">
        <f t="shared" si="104"/>
        <v>0</v>
      </c>
      <c r="IA60" s="627"/>
      <c r="IC60" s="1055">
        <f t="shared" si="105"/>
        <v>0</v>
      </c>
      <c r="ID60" s="1055"/>
      <c r="IE60" s="1055">
        <f t="shared" si="106"/>
        <v>0</v>
      </c>
      <c r="IF60" s="1055"/>
      <c r="IG60" s="1055">
        <f t="shared" si="107"/>
        <v>0</v>
      </c>
      <c r="IH60" s="1055"/>
      <c r="II60" s="1055">
        <f t="shared" si="108"/>
        <v>0</v>
      </c>
      <c r="IJ60" s="1055"/>
      <c r="IK60" s="1055">
        <f t="shared" si="109"/>
        <v>0</v>
      </c>
      <c r="IL60" s="1055"/>
      <c r="IN60" s="627">
        <f>IF(CNGE_2026_M3_Secc1!$AH$706=CNGE_2026_M3_Secc1!$AJ$706,0,IF(CNGE_2026_M3_Secc1!Y746="",0,CNGE_2026_M3_Secc1!Y746))</f>
        <v>0</v>
      </c>
      <c r="IO60" s="627"/>
      <c r="IP60" s="627">
        <f t="shared" si="110"/>
        <v>0</v>
      </c>
      <c r="IQ60" s="627"/>
      <c r="IR60" s="639">
        <f t="shared" si="111"/>
        <v>0</v>
      </c>
      <c r="IS60" s="641"/>
      <c r="IX60" s="627">
        <f t="shared" si="112"/>
        <v>0</v>
      </c>
      <c r="IY60" s="627"/>
      <c r="IZ60" s="639">
        <f t="shared" si="113"/>
        <v>0</v>
      </c>
      <c r="JA60" s="641"/>
      <c r="JB60" s="639">
        <f t="shared" si="114"/>
        <v>0</v>
      </c>
      <c r="JC60" s="641"/>
      <c r="JD60" s="639">
        <f t="shared" si="115"/>
        <v>0</v>
      </c>
      <c r="JE60" s="641"/>
      <c r="JF60" s="639">
        <f t="shared" si="116"/>
        <v>0</v>
      </c>
      <c r="JG60" s="641"/>
    </row>
    <row r="61" spans="1:267" ht="15" customHeight="1">
      <c r="A61" s="108"/>
      <c r="B61" s="114"/>
      <c r="C61" s="82" t="s">
        <v>98</v>
      </c>
      <c r="D61" s="792" t="str">
        <f>IF($DD$13=1,"",IF(CNGE_2026_M3_Secc1!$AH$627=CNGE_2026_M3_Secc1!$AJ$627,"",IF(CNGE_2026_M3_Secc1!D677="","",CNGE_2026_M3_Secc1!D677)))</f>
        <v/>
      </c>
      <c r="E61" s="793"/>
      <c r="F61" s="793"/>
      <c r="G61" s="794"/>
      <c r="H61" s="702"/>
      <c r="I61" s="702"/>
      <c r="J61" s="702"/>
      <c r="K61" s="702"/>
      <c r="L61" s="702"/>
      <c r="M61" s="702"/>
      <c r="N61" s="702"/>
      <c r="O61" s="702"/>
      <c r="P61" s="1209"/>
      <c r="Q61" s="1209"/>
      <c r="R61" s="1209"/>
      <c r="S61" s="1209"/>
      <c r="T61" s="1209"/>
      <c r="U61" s="1209"/>
      <c r="V61" s="1209"/>
      <c r="W61" s="1209"/>
      <c r="X61" s="1210"/>
      <c r="Y61" s="1210"/>
      <c r="Z61" s="702"/>
      <c r="AA61" s="702"/>
      <c r="AB61" s="702"/>
      <c r="AC61" s="702"/>
      <c r="AD61" s="702"/>
      <c r="AE61" s="702"/>
      <c r="AF61" s="702"/>
      <c r="AG61" s="702"/>
      <c r="AH61" s="1209"/>
      <c r="AI61" s="1209"/>
      <c r="AJ61" s="1209"/>
      <c r="AK61" s="1209"/>
      <c r="AL61" s="1209"/>
      <c r="AM61" s="1209"/>
      <c r="AN61" s="1209"/>
      <c r="AO61" s="1209"/>
      <c r="AP61" s="1210"/>
      <c r="AQ61" s="1210"/>
      <c r="AR61" s="702"/>
      <c r="AS61" s="702"/>
      <c r="AT61" s="702"/>
      <c r="AU61" s="702"/>
      <c r="AV61" s="702"/>
      <c r="AW61" s="702"/>
      <c r="AX61" s="702"/>
      <c r="AY61" s="702"/>
      <c r="AZ61" s="1209"/>
      <c r="BA61" s="1209"/>
      <c r="BB61" s="1209"/>
      <c r="BC61" s="1209"/>
      <c r="BD61" s="1209"/>
      <c r="BE61" s="1209"/>
      <c r="BF61" s="1209"/>
      <c r="BG61" s="1209"/>
      <c r="BH61" s="1210"/>
      <c r="BI61" s="1210"/>
      <c r="BJ61" s="702"/>
      <c r="BK61" s="702"/>
      <c r="BL61" s="702"/>
      <c r="BM61" s="702"/>
      <c r="BN61" s="702"/>
      <c r="BO61" s="702"/>
      <c r="BP61" s="702"/>
      <c r="BQ61" s="702"/>
      <c r="BR61" s="1209"/>
      <c r="BS61" s="1209"/>
      <c r="BT61" s="1209"/>
      <c r="BU61" s="1209"/>
      <c r="BV61" s="1209"/>
      <c r="BW61" s="1209"/>
      <c r="BX61" s="1209"/>
      <c r="BY61" s="1209"/>
      <c r="BZ61" s="1210"/>
      <c r="CA61" s="1210"/>
      <c r="CB61" s="702"/>
      <c r="CC61" s="702"/>
      <c r="CD61" s="702"/>
      <c r="CE61" s="702"/>
      <c r="CF61" s="702"/>
      <c r="CG61" s="702"/>
      <c r="CH61" s="702"/>
      <c r="CI61" s="702"/>
      <c r="CJ61" s="1209"/>
      <c r="CK61" s="1209"/>
      <c r="CL61" s="1209"/>
      <c r="CM61" s="1209"/>
      <c r="CN61" s="1209"/>
      <c r="CO61" s="1209"/>
      <c r="CP61" s="1209"/>
      <c r="CQ61" s="1209"/>
      <c r="CR61" s="1210"/>
      <c r="CS61" s="1210"/>
      <c r="CW61" s="1084">
        <f>IF(CNGE_2026_M3_Secc1!$AH$706=CNGE_2026_M3_Secc1!$AJ$705,0,CNGE_2026_M3_Secc1!AH747)</f>
        <v>0</v>
      </c>
      <c r="CX61" s="1085"/>
      <c r="CZ61" s="80" t="b">
        <f t="shared" si="0"/>
        <v>0</v>
      </c>
      <c r="DA61" s="80" t="str">
        <f t="shared" si="1"/>
        <v/>
      </c>
      <c r="DB61" s="80">
        <f t="shared" si="2"/>
        <v>0</v>
      </c>
      <c r="DC61" s="115" t="b">
        <f t="shared" si="3"/>
        <v>0</v>
      </c>
      <c r="DD61" s="116" t="str">
        <f t="shared" si="4"/>
        <v/>
      </c>
      <c r="DE61" s="115">
        <f t="shared" si="5"/>
        <v>0</v>
      </c>
      <c r="DF61" s="115" t="b">
        <f t="shared" si="6"/>
        <v>0</v>
      </c>
      <c r="DG61" s="115">
        <f t="shared" si="7"/>
        <v>0</v>
      </c>
      <c r="DH61" s="80" t="b">
        <f t="shared" si="8"/>
        <v>0</v>
      </c>
      <c r="DI61" s="80" t="str">
        <f t="shared" si="9"/>
        <v/>
      </c>
      <c r="DJ61" s="80">
        <f t="shared" si="10"/>
        <v>0</v>
      </c>
      <c r="DK61" s="115" t="b">
        <f t="shared" si="11"/>
        <v>0</v>
      </c>
      <c r="DL61" s="116" t="str">
        <f t="shared" si="12"/>
        <v/>
      </c>
      <c r="DM61" s="115">
        <f t="shared" si="13"/>
        <v>0</v>
      </c>
      <c r="DN61" s="115" t="b">
        <f t="shared" si="14"/>
        <v>0</v>
      </c>
      <c r="DO61" s="115">
        <f t="shared" si="15"/>
        <v>0</v>
      </c>
      <c r="DP61" s="80" t="b">
        <f t="shared" si="16"/>
        <v>0</v>
      </c>
      <c r="DQ61" s="80" t="str">
        <f t="shared" si="17"/>
        <v/>
      </c>
      <c r="DR61" s="80">
        <f t="shared" si="18"/>
        <v>0</v>
      </c>
      <c r="DS61" s="115" t="b">
        <f t="shared" si="19"/>
        <v>0</v>
      </c>
      <c r="DT61" s="116" t="str">
        <f t="shared" si="20"/>
        <v/>
      </c>
      <c r="DU61" s="115">
        <f t="shared" si="21"/>
        <v>0</v>
      </c>
      <c r="DV61" s="115" t="b">
        <f t="shared" si="22"/>
        <v>0</v>
      </c>
      <c r="DW61" s="115">
        <f t="shared" si="23"/>
        <v>0</v>
      </c>
      <c r="DX61" s="80" t="b">
        <f t="shared" si="24"/>
        <v>0</v>
      </c>
      <c r="DY61" s="80" t="str">
        <f t="shared" si="25"/>
        <v/>
      </c>
      <c r="DZ61" s="80">
        <f t="shared" si="26"/>
        <v>0</v>
      </c>
      <c r="EA61" s="115" t="b">
        <f t="shared" si="27"/>
        <v>0</v>
      </c>
      <c r="EB61" s="116" t="str">
        <f t="shared" si="28"/>
        <v/>
      </c>
      <c r="EC61" s="115">
        <f t="shared" si="29"/>
        <v>0</v>
      </c>
      <c r="ED61" s="115" t="b">
        <f t="shared" si="30"/>
        <v>0</v>
      </c>
      <c r="EE61" s="115">
        <f t="shared" si="31"/>
        <v>0</v>
      </c>
      <c r="EF61" s="80" t="b">
        <f t="shared" si="32"/>
        <v>0</v>
      </c>
      <c r="EG61" s="80" t="str">
        <f t="shared" si="33"/>
        <v/>
      </c>
      <c r="EH61" s="80">
        <f t="shared" si="34"/>
        <v>0</v>
      </c>
      <c r="EI61" s="115" t="b">
        <f t="shared" si="35"/>
        <v>0</v>
      </c>
      <c r="EJ61" s="116" t="str">
        <f t="shared" si="36"/>
        <v/>
      </c>
      <c r="EK61" s="115">
        <f t="shared" si="37"/>
        <v>0</v>
      </c>
      <c r="EL61" s="115" t="b">
        <f t="shared" si="38"/>
        <v>0</v>
      </c>
      <c r="EM61" s="446">
        <f t="shared" si="39"/>
        <v>0</v>
      </c>
      <c r="EN61" s="448"/>
      <c r="EO61" s="439" t="b">
        <f t="shared" si="40"/>
        <v>0</v>
      </c>
      <c r="EP61" s="80" t="str">
        <f t="shared" si="41"/>
        <v/>
      </c>
      <c r="EQ61" s="80">
        <f t="shared" si="42"/>
        <v>0</v>
      </c>
      <c r="ER61" s="115" t="b">
        <f t="shared" si="43"/>
        <v>0</v>
      </c>
      <c r="ES61" s="116" t="str">
        <f t="shared" si="44"/>
        <v/>
      </c>
      <c r="ET61" s="115">
        <f t="shared" si="45"/>
        <v>0</v>
      </c>
      <c r="EU61" s="115" t="b">
        <f t="shared" si="46"/>
        <v>0</v>
      </c>
      <c r="EV61" s="115">
        <f t="shared" si="47"/>
        <v>0</v>
      </c>
      <c r="EW61" s="80" t="b">
        <f t="shared" si="48"/>
        <v>0</v>
      </c>
      <c r="EX61" s="80" t="str">
        <f t="shared" si="49"/>
        <v/>
      </c>
      <c r="EY61" s="80">
        <f t="shared" si="50"/>
        <v>0</v>
      </c>
      <c r="EZ61" s="115" t="b">
        <f t="shared" si="51"/>
        <v>0</v>
      </c>
      <c r="FA61" s="116" t="str">
        <f t="shared" si="52"/>
        <v/>
      </c>
      <c r="FB61" s="115">
        <f t="shared" si="53"/>
        <v>0</v>
      </c>
      <c r="FC61" s="115" t="b">
        <f t="shared" si="54"/>
        <v>0</v>
      </c>
      <c r="FD61" s="115">
        <f t="shared" si="55"/>
        <v>0</v>
      </c>
      <c r="FE61" s="80" t="b">
        <f t="shared" si="56"/>
        <v>0</v>
      </c>
      <c r="FF61" s="80" t="str">
        <f t="shared" si="57"/>
        <v/>
      </c>
      <c r="FG61" s="80">
        <f t="shared" si="58"/>
        <v>0</v>
      </c>
      <c r="FH61" s="115" t="b">
        <f t="shared" si="59"/>
        <v>0</v>
      </c>
      <c r="FI61" s="116" t="str">
        <f t="shared" si="60"/>
        <v/>
      </c>
      <c r="FJ61" s="115">
        <f t="shared" si="61"/>
        <v>0</v>
      </c>
      <c r="FK61" s="115" t="b">
        <f t="shared" si="62"/>
        <v>0</v>
      </c>
      <c r="FL61" s="115">
        <f t="shared" si="63"/>
        <v>0</v>
      </c>
      <c r="FM61" s="80" t="b">
        <f t="shared" si="64"/>
        <v>0</v>
      </c>
      <c r="FN61" s="80" t="str">
        <f t="shared" si="65"/>
        <v/>
      </c>
      <c r="FO61" s="80">
        <f t="shared" si="66"/>
        <v>0</v>
      </c>
      <c r="FP61" s="115" t="b">
        <f t="shared" si="67"/>
        <v>0</v>
      </c>
      <c r="FQ61" s="116" t="str">
        <f t="shared" si="68"/>
        <v/>
      </c>
      <c r="FR61" s="115">
        <f t="shared" si="69"/>
        <v>0</v>
      </c>
      <c r="FS61" s="115" t="b">
        <f t="shared" si="70"/>
        <v>0</v>
      </c>
      <c r="FT61" s="115">
        <f t="shared" si="71"/>
        <v>0</v>
      </c>
      <c r="FU61" s="80" t="b">
        <f t="shared" si="72"/>
        <v>0</v>
      </c>
      <c r="FV61" s="80" t="str">
        <f t="shared" si="73"/>
        <v/>
      </c>
      <c r="FW61" s="80">
        <f t="shared" si="74"/>
        <v>0</v>
      </c>
      <c r="FX61" s="115" t="b">
        <f t="shared" si="75"/>
        <v>0</v>
      </c>
      <c r="FY61" s="116" t="str">
        <f t="shared" si="76"/>
        <v/>
      </c>
      <c r="FZ61" s="115">
        <f t="shared" si="77"/>
        <v>0</v>
      </c>
      <c r="GA61" s="115" t="b">
        <f t="shared" si="78"/>
        <v>0</v>
      </c>
      <c r="GB61" s="115">
        <f t="shared" si="79"/>
        <v>0</v>
      </c>
      <c r="GD61" s="627">
        <f t="shared" si="80"/>
        <v>0</v>
      </c>
      <c r="GE61" s="627"/>
      <c r="GF61" s="627">
        <f t="shared" si="81"/>
        <v>0</v>
      </c>
      <c r="GG61" s="627"/>
      <c r="GH61" s="627">
        <f t="shared" si="82"/>
        <v>0</v>
      </c>
      <c r="GI61" s="627"/>
      <c r="GJ61" s="627">
        <f t="shared" si="83"/>
        <v>0</v>
      </c>
      <c r="GK61" s="627"/>
      <c r="GL61" s="627">
        <f t="shared" si="84"/>
        <v>0</v>
      </c>
      <c r="GM61" s="627"/>
      <c r="GN61" s="627">
        <f t="shared" si="85"/>
        <v>0</v>
      </c>
      <c r="GO61" s="627"/>
      <c r="GP61" s="627">
        <f t="shared" si="86"/>
        <v>0</v>
      </c>
      <c r="GQ61" s="627"/>
      <c r="GR61" s="627">
        <f t="shared" si="87"/>
        <v>0</v>
      </c>
      <c r="GS61" s="627"/>
      <c r="GT61" s="627">
        <f t="shared" si="88"/>
        <v>0</v>
      </c>
      <c r="GU61" s="627"/>
      <c r="GV61" s="627">
        <f t="shared" si="89"/>
        <v>0</v>
      </c>
      <c r="GW61" s="627"/>
      <c r="GX61" s="627">
        <f t="shared" si="90"/>
        <v>0</v>
      </c>
      <c r="GY61" s="627"/>
      <c r="GZ61" s="627">
        <f t="shared" si="91"/>
        <v>0</v>
      </c>
      <c r="HA61" s="627"/>
      <c r="HB61" s="627">
        <f t="shared" si="92"/>
        <v>0</v>
      </c>
      <c r="HC61" s="627"/>
      <c r="HD61" s="627">
        <f t="shared" si="93"/>
        <v>0</v>
      </c>
      <c r="HE61" s="627"/>
      <c r="HF61" s="627">
        <f t="shared" si="94"/>
        <v>0</v>
      </c>
      <c r="HG61" s="627"/>
      <c r="HH61" s="627">
        <f t="shared" si="95"/>
        <v>0</v>
      </c>
      <c r="HI61" s="627"/>
      <c r="HJ61" s="627">
        <f t="shared" si="96"/>
        <v>0</v>
      </c>
      <c r="HK61" s="627"/>
      <c r="HL61" s="627">
        <f t="shared" si="97"/>
        <v>0</v>
      </c>
      <c r="HM61" s="627"/>
      <c r="HN61" s="627">
        <f t="shared" si="98"/>
        <v>0</v>
      </c>
      <c r="HO61" s="627"/>
      <c r="HP61" s="627">
        <f t="shared" si="99"/>
        <v>0</v>
      </c>
      <c r="HQ61" s="627"/>
      <c r="HR61" s="627">
        <f t="shared" si="100"/>
        <v>0</v>
      </c>
      <c r="HS61" s="627"/>
      <c r="HT61" s="627">
        <f t="shared" si="101"/>
        <v>0</v>
      </c>
      <c r="HU61" s="627"/>
      <c r="HV61" s="627">
        <f t="shared" si="102"/>
        <v>0</v>
      </c>
      <c r="HW61" s="627"/>
      <c r="HX61" s="627">
        <f t="shared" si="103"/>
        <v>0</v>
      </c>
      <c r="HY61" s="627"/>
      <c r="HZ61" s="627">
        <f t="shared" si="104"/>
        <v>0</v>
      </c>
      <c r="IA61" s="627"/>
      <c r="IC61" s="1055">
        <f t="shared" si="105"/>
        <v>0</v>
      </c>
      <c r="ID61" s="1055"/>
      <c r="IE61" s="1055">
        <f t="shared" si="106"/>
        <v>0</v>
      </c>
      <c r="IF61" s="1055"/>
      <c r="IG61" s="1055">
        <f t="shared" si="107"/>
        <v>0</v>
      </c>
      <c r="IH61" s="1055"/>
      <c r="II61" s="1055">
        <f t="shared" si="108"/>
        <v>0</v>
      </c>
      <c r="IJ61" s="1055"/>
      <c r="IK61" s="1055">
        <f t="shared" si="109"/>
        <v>0</v>
      </c>
      <c r="IL61" s="1055"/>
      <c r="IN61" s="627">
        <f>IF(CNGE_2026_M3_Secc1!$AH$706=CNGE_2026_M3_Secc1!$AJ$706,0,IF(CNGE_2026_M3_Secc1!Y747="",0,CNGE_2026_M3_Secc1!Y747))</f>
        <v>0</v>
      </c>
      <c r="IO61" s="627"/>
      <c r="IP61" s="627">
        <f t="shared" si="110"/>
        <v>0</v>
      </c>
      <c r="IQ61" s="627"/>
      <c r="IR61" s="639">
        <f t="shared" si="111"/>
        <v>0</v>
      </c>
      <c r="IS61" s="641"/>
      <c r="IX61" s="627">
        <f t="shared" si="112"/>
        <v>0</v>
      </c>
      <c r="IY61" s="627"/>
      <c r="IZ61" s="639">
        <f t="shared" si="113"/>
        <v>0</v>
      </c>
      <c r="JA61" s="641"/>
      <c r="JB61" s="639">
        <f t="shared" si="114"/>
        <v>0</v>
      </c>
      <c r="JC61" s="641"/>
      <c r="JD61" s="639">
        <f t="shared" si="115"/>
        <v>0</v>
      </c>
      <c r="JE61" s="641"/>
      <c r="JF61" s="639">
        <f t="shared" si="116"/>
        <v>0</v>
      </c>
      <c r="JG61" s="641"/>
    </row>
    <row r="62" spans="1:267" ht="15" customHeight="1">
      <c r="A62" s="108"/>
      <c r="B62" s="114"/>
      <c r="C62" s="82" t="s">
        <v>99</v>
      </c>
      <c r="D62" s="792" t="str">
        <f>IF($DD$13=1,"",IF(CNGE_2026_M3_Secc1!$AH$627=CNGE_2026_M3_Secc1!$AJ$627,"",IF(CNGE_2026_M3_Secc1!D678="","",CNGE_2026_M3_Secc1!D678)))</f>
        <v/>
      </c>
      <c r="E62" s="793"/>
      <c r="F62" s="793"/>
      <c r="G62" s="794"/>
      <c r="H62" s="702"/>
      <c r="I62" s="702"/>
      <c r="J62" s="702"/>
      <c r="K62" s="702"/>
      <c r="L62" s="702"/>
      <c r="M62" s="702"/>
      <c r="N62" s="702"/>
      <c r="O62" s="702"/>
      <c r="P62" s="1209"/>
      <c r="Q62" s="1209"/>
      <c r="R62" s="1209"/>
      <c r="S62" s="1209"/>
      <c r="T62" s="1209"/>
      <c r="U62" s="1209"/>
      <c r="V62" s="1209"/>
      <c r="W62" s="1209"/>
      <c r="X62" s="1210"/>
      <c r="Y62" s="1210"/>
      <c r="Z62" s="702"/>
      <c r="AA62" s="702"/>
      <c r="AB62" s="702"/>
      <c r="AC62" s="702"/>
      <c r="AD62" s="702"/>
      <c r="AE62" s="702"/>
      <c r="AF62" s="702"/>
      <c r="AG62" s="702"/>
      <c r="AH62" s="1209"/>
      <c r="AI62" s="1209"/>
      <c r="AJ62" s="1209"/>
      <c r="AK62" s="1209"/>
      <c r="AL62" s="1209"/>
      <c r="AM62" s="1209"/>
      <c r="AN62" s="1209"/>
      <c r="AO62" s="1209"/>
      <c r="AP62" s="1210"/>
      <c r="AQ62" s="1210"/>
      <c r="AR62" s="702"/>
      <c r="AS62" s="702"/>
      <c r="AT62" s="702"/>
      <c r="AU62" s="702"/>
      <c r="AV62" s="702"/>
      <c r="AW62" s="702"/>
      <c r="AX62" s="702"/>
      <c r="AY62" s="702"/>
      <c r="AZ62" s="1209"/>
      <c r="BA62" s="1209"/>
      <c r="BB62" s="1209"/>
      <c r="BC62" s="1209"/>
      <c r="BD62" s="1209"/>
      <c r="BE62" s="1209"/>
      <c r="BF62" s="1209"/>
      <c r="BG62" s="1209"/>
      <c r="BH62" s="1210"/>
      <c r="BI62" s="1210"/>
      <c r="BJ62" s="702"/>
      <c r="BK62" s="702"/>
      <c r="BL62" s="702"/>
      <c r="BM62" s="702"/>
      <c r="BN62" s="702"/>
      <c r="BO62" s="702"/>
      <c r="BP62" s="702"/>
      <c r="BQ62" s="702"/>
      <c r="BR62" s="1209"/>
      <c r="BS62" s="1209"/>
      <c r="BT62" s="1209"/>
      <c r="BU62" s="1209"/>
      <c r="BV62" s="1209"/>
      <c r="BW62" s="1209"/>
      <c r="BX62" s="1209"/>
      <c r="BY62" s="1209"/>
      <c r="BZ62" s="1210"/>
      <c r="CA62" s="1210"/>
      <c r="CB62" s="702"/>
      <c r="CC62" s="702"/>
      <c r="CD62" s="702"/>
      <c r="CE62" s="702"/>
      <c r="CF62" s="702"/>
      <c r="CG62" s="702"/>
      <c r="CH62" s="702"/>
      <c r="CI62" s="702"/>
      <c r="CJ62" s="1209"/>
      <c r="CK62" s="1209"/>
      <c r="CL62" s="1209"/>
      <c r="CM62" s="1209"/>
      <c r="CN62" s="1209"/>
      <c r="CO62" s="1209"/>
      <c r="CP62" s="1209"/>
      <c r="CQ62" s="1209"/>
      <c r="CR62" s="1210"/>
      <c r="CS62" s="1210"/>
      <c r="CW62" s="1084">
        <f>IF(CNGE_2026_M3_Secc1!$AH$706=CNGE_2026_M3_Secc1!$AJ$705,0,CNGE_2026_M3_Secc1!AH748)</f>
        <v>0</v>
      </c>
      <c r="CX62" s="1085"/>
      <c r="CZ62" s="80" t="b">
        <f t="shared" si="0"/>
        <v>0</v>
      </c>
      <c r="DA62" s="80" t="str">
        <f t="shared" si="1"/>
        <v/>
      </c>
      <c r="DB62" s="80">
        <f t="shared" si="2"/>
        <v>0</v>
      </c>
      <c r="DC62" s="115" t="b">
        <f t="shared" si="3"/>
        <v>0</v>
      </c>
      <c r="DD62" s="116" t="str">
        <f t="shared" si="4"/>
        <v/>
      </c>
      <c r="DE62" s="115">
        <f t="shared" si="5"/>
        <v>0</v>
      </c>
      <c r="DF62" s="115" t="b">
        <f t="shared" si="6"/>
        <v>0</v>
      </c>
      <c r="DG62" s="115">
        <f t="shared" si="7"/>
        <v>0</v>
      </c>
      <c r="DH62" s="80" t="b">
        <f t="shared" si="8"/>
        <v>0</v>
      </c>
      <c r="DI62" s="80" t="str">
        <f t="shared" si="9"/>
        <v/>
      </c>
      <c r="DJ62" s="80">
        <f t="shared" si="10"/>
        <v>0</v>
      </c>
      <c r="DK62" s="115" t="b">
        <f t="shared" si="11"/>
        <v>0</v>
      </c>
      <c r="DL62" s="116" t="str">
        <f t="shared" si="12"/>
        <v/>
      </c>
      <c r="DM62" s="115">
        <f t="shared" si="13"/>
        <v>0</v>
      </c>
      <c r="DN62" s="115" t="b">
        <f t="shared" si="14"/>
        <v>0</v>
      </c>
      <c r="DO62" s="115">
        <f t="shared" si="15"/>
        <v>0</v>
      </c>
      <c r="DP62" s="80" t="b">
        <f t="shared" si="16"/>
        <v>0</v>
      </c>
      <c r="DQ62" s="80" t="str">
        <f t="shared" si="17"/>
        <v/>
      </c>
      <c r="DR62" s="80">
        <f t="shared" si="18"/>
        <v>0</v>
      </c>
      <c r="DS62" s="115" t="b">
        <f t="shared" si="19"/>
        <v>0</v>
      </c>
      <c r="DT62" s="116" t="str">
        <f t="shared" si="20"/>
        <v/>
      </c>
      <c r="DU62" s="115">
        <f t="shared" si="21"/>
        <v>0</v>
      </c>
      <c r="DV62" s="115" t="b">
        <f t="shared" si="22"/>
        <v>0</v>
      </c>
      <c r="DW62" s="115">
        <f t="shared" si="23"/>
        <v>0</v>
      </c>
      <c r="DX62" s="80" t="b">
        <f t="shared" si="24"/>
        <v>0</v>
      </c>
      <c r="DY62" s="80" t="str">
        <f t="shared" si="25"/>
        <v/>
      </c>
      <c r="DZ62" s="80">
        <f t="shared" si="26"/>
        <v>0</v>
      </c>
      <c r="EA62" s="115" t="b">
        <f t="shared" si="27"/>
        <v>0</v>
      </c>
      <c r="EB62" s="116" t="str">
        <f t="shared" si="28"/>
        <v/>
      </c>
      <c r="EC62" s="115">
        <f t="shared" si="29"/>
        <v>0</v>
      </c>
      <c r="ED62" s="115" t="b">
        <f t="shared" si="30"/>
        <v>0</v>
      </c>
      <c r="EE62" s="115">
        <f t="shared" si="31"/>
        <v>0</v>
      </c>
      <c r="EF62" s="80" t="b">
        <f t="shared" si="32"/>
        <v>0</v>
      </c>
      <c r="EG62" s="80" t="str">
        <f t="shared" si="33"/>
        <v/>
      </c>
      <c r="EH62" s="80">
        <f t="shared" si="34"/>
        <v>0</v>
      </c>
      <c r="EI62" s="115" t="b">
        <f t="shared" si="35"/>
        <v>0</v>
      </c>
      <c r="EJ62" s="116" t="str">
        <f t="shared" si="36"/>
        <v/>
      </c>
      <c r="EK62" s="115">
        <f t="shared" si="37"/>
        <v>0</v>
      </c>
      <c r="EL62" s="115" t="b">
        <f t="shared" si="38"/>
        <v>0</v>
      </c>
      <c r="EM62" s="446">
        <f t="shared" si="39"/>
        <v>0</v>
      </c>
      <c r="EN62" s="448"/>
      <c r="EO62" s="439" t="b">
        <f t="shared" si="40"/>
        <v>0</v>
      </c>
      <c r="EP62" s="80" t="str">
        <f t="shared" si="41"/>
        <v/>
      </c>
      <c r="EQ62" s="80">
        <f t="shared" si="42"/>
        <v>0</v>
      </c>
      <c r="ER62" s="115" t="b">
        <f t="shared" si="43"/>
        <v>0</v>
      </c>
      <c r="ES62" s="116" t="str">
        <f t="shared" si="44"/>
        <v/>
      </c>
      <c r="ET62" s="115">
        <f t="shared" si="45"/>
        <v>0</v>
      </c>
      <c r="EU62" s="115" t="b">
        <f t="shared" si="46"/>
        <v>0</v>
      </c>
      <c r="EV62" s="115">
        <f t="shared" si="47"/>
        <v>0</v>
      </c>
      <c r="EW62" s="80" t="b">
        <f t="shared" si="48"/>
        <v>0</v>
      </c>
      <c r="EX62" s="80" t="str">
        <f t="shared" si="49"/>
        <v/>
      </c>
      <c r="EY62" s="80">
        <f t="shared" si="50"/>
        <v>0</v>
      </c>
      <c r="EZ62" s="115" t="b">
        <f t="shared" si="51"/>
        <v>0</v>
      </c>
      <c r="FA62" s="116" t="str">
        <f t="shared" si="52"/>
        <v/>
      </c>
      <c r="FB62" s="115">
        <f t="shared" si="53"/>
        <v>0</v>
      </c>
      <c r="FC62" s="115" t="b">
        <f t="shared" si="54"/>
        <v>0</v>
      </c>
      <c r="FD62" s="115">
        <f t="shared" si="55"/>
        <v>0</v>
      </c>
      <c r="FE62" s="80" t="b">
        <f t="shared" si="56"/>
        <v>0</v>
      </c>
      <c r="FF62" s="80" t="str">
        <f t="shared" si="57"/>
        <v/>
      </c>
      <c r="FG62" s="80">
        <f t="shared" si="58"/>
        <v>0</v>
      </c>
      <c r="FH62" s="115" t="b">
        <f t="shared" si="59"/>
        <v>0</v>
      </c>
      <c r="FI62" s="116" t="str">
        <f t="shared" si="60"/>
        <v/>
      </c>
      <c r="FJ62" s="115">
        <f t="shared" si="61"/>
        <v>0</v>
      </c>
      <c r="FK62" s="115" t="b">
        <f t="shared" si="62"/>
        <v>0</v>
      </c>
      <c r="FL62" s="115">
        <f t="shared" si="63"/>
        <v>0</v>
      </c>
      <c r="FM62" s="80" t="b">
        <f t="shared" si="64"/>
        <v>0</v>
      </c>
      <c r="FN62" s="80" t="str">
        <f t="shared" si="65"/>
        <v/>
      </c>
      <c r="FO62" s="80">
        <f t="shared" si="66"/>
        <v>0</v>
      </c>
      <c r="FP62" s="115" t="b">
        <f t="shared" si="67"/>
        <v>0</v>
      </c>
      <c r="FQ62" s="116" t="str">
        <f t="shared" si="68"/>
        <v/>
      </c>
      <c r="FR62" s="115">
        <f t="shared" si="69"/>
        <v>0</v>
      </c>
      <c r="FS62" s="115" t="b">
        <f t="shared" si="70"/>
        <v>0</v>
      </c>
      <c r="FT62" s="115">
        <f t="shared" si="71"/>
        <v>0</v>
      </c>
      <c r="FU62" s="80" t="b">
        <f t="shared" si="72"/>
        <v>0</v>
      </c>
      <c r="FV62" s="80" t="str">
        <f t="shared" si="73"/>
        <v/>
      </c>
      <c r="FW62" s="80">
        <f t="shared" si="74"/>
        <v>0</v>
      </c>
      <c r="FX62" s="115" t="b">
        <f t="shared" si="75"/>
        <v>0</v>
      </c>
      <c r="FY62" s="116" t="str">
        <f t="shared" si="76"/>
        <v/>
      </c>
      <c r="FZ62" s="115">
        <f t="shared" si="77"/>
        <v>0</v>
      </c>
      <c r="GA62" s="115" t="b">
        <f t="shared" si="78"/>
        <v>0</v>
      </c>
      <c r="GB62" s="115">
        <f t="shared" si="79"/>
        <v>0</v>
      </c>
      <c r="GD62" s="627">
        <f t="shared" si="80"/>
        <v>0</v>
      </c>
      <c r="GE62" s="627"/>
      <c r="GF62" s="627">
        <f t="shared" si="81"/>
        <v>0</v>
      </c>
      <c r="GG62" s="627"/>
      <c r="GH62" s="627">
        <f t="shared" si="82"/>
        <v>0</v>
      </c>
      <c r="GI62" s="627"/>
      <c r="GJ62" s="627">
        <f t="shared" si="83"/>
        <v>0</v>
      </c>
      <c r="GK62" s="627"/>
      <c r="GL62" s="627">
        <f t="shared" si="84"/>
        <v>0</v>
      </c>
      <c r="GM62" s="627"/>
      <c r="GN62" s="627">
        <f t="shared" si="85"/>
        <v>0</v>
      </c>
      <c r="GO62" s="627"/>
      <c r="GP62" s="627">
        <f t="shared" si="86"/>
        <v>0</v>
      </c>
      <c r="GQ62" s="627"/>
      <c r="GR62" s="627">
        <f t="shared" si="87"/>
        <v>0</v>
      </c>
      <c r="GS62" s="627"/>
      <c r="GT62" s="627">
        <f t="shared" si="88"/>
        <v>0</v>
      </c>
      <c r="GU62" s="627"/>
      <c r="GV62" s="627">
        <f t="shared" si="89"/>
        <v>0</v>
      </c>
      <c r="GW62" s="627"/>
      <c r="GX62" s="627">
        <f t="shared" si="90"/>
        <v>0</v>
      </c>
      <c r="GY62" s="627"/>
      <c r="GZ62" s="627">
        <f t="shared" si="91"/>
        <v>0</v>
      </c>
      <c r="HA62" s="627"/>
      <c r="HB62" s="627">
        <f t="shared" si="92"/>
        <v>0</v>
      </c>
      <c r="HC62" s="627"/>
      <c r="HD62" s="627">
        <f t="shared" si="93"/>
        <v>0</v>
      </c>
      <c r="HE62" s="627"/>
      <c r="HF62" s="627">
        <f t="shared" si="94"/>
        <v>0</v>
      </c>
      <c r="HG62" s="627"/>
      <c r="HH62" s="627">
        <f t="shared" si="95"/>
        <v>0</v>
      </c>
      <c r="HI62" s="627"/>
      <c r="HJ62" s="627">
        <f t="shared" si="96"/>
        <v>0</v>
      </c>
      <c r="HK62" s="627"/>
      <c r="HL62" s="627">
        <f t="shared" si="97"/>
        <v>0</v>
      </c>
      <c r="HM62" s="627"/>
      <c r="HN62" s="627">
        <f t="shared" si="98"/>
        <v>0</v>
      </c>
      <c r="HO62" s="627"/>
      <c r="HP62" s="627">
        <f t="shared" si="99"/>
        <v>0</v>
      </c>
      <c r="HQ62" s="627"/>
      <c r="HR62" s="627">
        <f t="shared" si="100"/>
        <v>0</v>
      </c>
      <c r="HS62" s="627"/>
      <c r="HT62" s="627">
        <f t="shared" si="101"/>
        <v>0</v>
      </c>
      <c r="HU62" s="627"/>
      <c r="HV62" s="627">
        <f t="shared" si="102"/>
        <v>0</v>
      </c>
      <c r="HW62" s="627"/>
      <c r="HX62" s="627">
        <f t="shared" si="103"/>
        <v>0</v>
      </c>
      <c r="HY62" s="627"/>
      <c r="HZ62" s="627">
        <f t="shared" si="104"/>
        <v>0</v>
      </c>
      <c r="IA62" s="627"/>
      <c r="IC62" s="1055">
        <f t="shared" si="105"/>
        <v>0</v>
      </c>
      <c r="ID62" s="1055"/>
      <c r="IE62" s="1055">
        <f t="shared" si="106"/>
        <v>0</v>
      </c>
      <c r="IF62" s="1055"/>
      <c r="IG62" s="1055">
        <f t="shared" si="107"/>
        <v>0</v>
      </c>
      <c r="IH62" s="1055"/>
      <c r="II62" s="1055">
        <f t="shared" si="108"/>
        <v>0</v>
      </c>
      <c r="IJ62" s="1055"/>
      <c r="IK62" s="1055">
        <f t="shared" si="109"/>
        <v>0</v>
      </c>
      <c r="IL62" s="1055"/>
      <c r="IN62" s="627">
        <f>IF(CNGE_2026_M3_Secc1!$AH$706=CNGE_2026_M3_Secc1!$AJ$706,0,IF(CNGE_2026_M3_Secc1!Y748="",0,CNGE_2026_M3_Secc1!Y748))</f>
        <v>0</v>
      </c>
      <c r="IO62" s="627"/>
      <c r="IP62" s="627">
        <f t="shared" si="110"/>
        <v>0</v>
      </c>
      <c r="IQ62" s="627"/>
      <c r="IR62" s="639">
        <f t="shared" si="111"/>
        <v>0</v>
      </c>
      <c r="IS62" s="641"/>
      <c r="IX62" s="627">
        <f t="shared" si="112"/>
        <v>0</v>
      </c>
      <c r="IY62" s="627"/>
      <c r="IZ62" s="639">
        <f t="shared" si="113"/>
        <v>0</v>
      </c>
      <c r="JA62" s="641"/>
      <c r="JB62" s="639">
        <f t="shared" si="114"/>
        <v>0</v>
      </c>
      <c r="JC62" s="641"/>
      <c r="JD62" s="639">
        <f t="shared" si="115"/>
        <v>0</v>
      </c>
      <c r="JE62" s="641"/>
      <c r="JF62" s="639">
        <f t="shared" si="116"/>
        <v>0</v>
      </c>
      <c r="JG62" s="641"/>
    </row>
    <row r="63" spans="1:267" ht="15" customHeight="1">
      <c r="A63" s="108"/>
      <c r="B63" s="114"/>
      <c r="C63" s="82" t="s">
        <v>100</v>
      </c>
      <c r="D63" s="792" t="str">
        <f>IF($DD$13=1,"",IF(CNGE_2026_M3_Secc1!$AH$627=CNGE_2026_M3_Secc1!$AJ$627,"",IF(CNGE_2026_M3_Secc1!D679="","",CNGE_2026_M3_Secc1!D679)))</f>
        <v/>
      </c>
      <c r="E63" s="793"/>
      <c r="F63" s="793"/>
      <c r="G63" s="794"/>
      <c r="H63" s="702"/>
      <c r="I63" s="702"/>
      <c r="J63" s="702"/>
      <c r="K63" s="702"/>
      <c r="L63" s="702"/>
      <c r="M63" s="702"/>
      <c r="N63" s="702"/>
      <c r="O63" s="702"/>
      <c r="P63" s="1209"/>
      <c r="Q63" s="1209"/>
      <c r="R63" s="1209"/>
      <c r="S63" s="1209"/>
      <c r="T63" s="1209"/>
      <c r="U63" s="1209"/>
      <c r="V63" s="1209"/>
      <c r="W63" s="1209"/>
      <c r="X63" s="1210"/>
      <c r="Y63" s="1210"/>
      <c r="Z63" s="702"/>
      <c r="AA63" s="702"/>
      <c r="AB63" s="702"/>
      <c r="AC63" s="702"/>
      <c r="AD63" s="702"/>
      <c r="AE63" s="702"/>
      <c r="AF63" s="702"/>
      <c r="AG63" s="702"/>
      <c r="AH63" s="1209"/>
      <c r="AI63" s="1209"/>
      <c r="AJ63" s="1209"/>
      <c r="AK63" s="1209"/>
      <c r="AL63" s="1209"/>
      <c r="AM63" s="1209"/>
      <c r="AN63" s="1209"/>
      <c r="AO63" s="1209"/>
      <c r="AP63" s="1210"/>
      <c r="AQ63" s="1210"/>
      <c r="AR63" s="702"/>
      <c r="AS63" s="702"/>
      <c r="AT63" s="702"/>
      <c r="AU63" s="702"/>
      <c r="AV63" s="702"/>
      <c r="AW63" s="702"/>
      <c r="AX63" s="702"/>
      <c r="AY63" s="702"/>
      <c r="AZ63" s="1209"/>
      <c r="BA63" s="1209"/>
      <c r="BB63" s="1209"/>
      <c r="BC63" s="1209"/>
      <c r="BD63" s="1209"/>
      <c r="BE63" s="1209"/>
      <c r="BF63" s="1209"/>
      <c r="BG63" s="1209"/>
      <c r="BH63" s="1210"/>
      <c r="BI63" s="1210"/>
      <c r="BJ63" s="702"/>
      <c r="BK63" s="702"/>
      <c r="BL63" s="702"/>
      <c r="BM63" s="702"/>
      <c r="BN63" s="702"/>
      <c r="BO63" s="702"/>
      <c r="BP63" s="702"/>
      <c r="BQ63" s="702"/>
      <c r="BR63" s="1209"/>
      <c r="BS63" s="1209"/>
      <c r="BT63" s="1209"/>
      <c r="BU63" s="1209"/>
      <c r="BV63" s="1209"/>
      <c r="BW63" s="1209"/>
      <c r="BX63" s="1209"/>
      <c r="BY63" s="1209"/>
      <c r="BZ63" s="1210"/>
      <c r="CA63" s="1210"/>
      <c r="CB63" s="702"/>
      <c r="CC63" s="702"/>
      <c r="CD63" s="702"/>
      <c r="CE63" s="702"/>
      <c r="CF63" s="702"/>
      <c r="CG63" s="702"/>
      <c r="CH63" s="702"/>
      <c r="CI63" s="702"/>
      <c r="CJ63" s="1209"/>
      <c r="CK63" s="1209"/>
      <c r="CL63" s="1209"/>
      <c r="CM63" s="1209"/>
      <c r="CN63" s="1209"/>
      <c r="CO63" s="1209"/>
      <c r="CP63" s="1209"/>
      <c r="CQ63" s="1209"/>
      <c r="CR63" s="1210"/>
      <c r="CS63" s="1210"/>
      <c r="CW63" s="1084">
        <f>IF(CNGE_2026_M3_Secc1!$AH$706=CNGE_2026_M3_Secc1!$AJ$705,0,CNGE_2026_M3_Secc1!AH749)</f>
        <v>0</v>
      </c>
      <c r="CX63" s="1085"/>
      <c r="CZ63" s="80" t="b">
        <f t="shared" si="0"/>
        <v>0</v>
      </c>
      <c r="DA63" s="80" t="str">
        <f t="shared" si="1"/>
        <v/>
      </c>
      <c r="DB63" s="80">
        <f t="shared" si="2"/>
        <v>0</v>
      </c>
      <c r="DC63" s="115" t="b">
        <f t="shared" si="3"/>
        <v>0</v>
      </c>
      <c r="DD63" s="116" t="str">
        <f t="shared" si="4"/>
        <v/>
      </c>
      <c r="DE63" s="115">
        <f t="shared" si="5"/>
        <v>0</v>
      </c>
      <c r="DF63" s="115" t="b">
        <f t="shared" si="6"/>
        <v>0</v>
      </c>
      <c r="DG63" s="115">
        <f t="shared" si="7"/>
        <v>0</v>
      </c>
      <c r="DH63" s="80" t="b">
        <f t="shared" si="8"/>
        <v>0</v>
      </c>
      <c r="DI63" s="80" t="str">
        <f t="shared" si="9"/>
        <v/>
      </c>
      <c r="DJ63" s="80">
        <f t="shared" si="10"/>
        <v>0</v>
      </c>
      <c r="DK63" s="115" t="b">
        <f t="shared" si="11"/>
        <v>0</v>
      </c>
      <c r="DL63" s="116" t="str">
        <f t="shared" si="12"/>
        <v/>
      </c>
      <c r="DM63" s="115">
        <f t="shared" si="13"/>
        <v>0</v>
      </c>
      <c r="DN63" s="115" t="b">
        <f t="shared" si="14"/>
        <v>0</v>
      </c>
      <c r="DO63" s="115">
        <f t="shared" si="15"/>
        <v>0</v>
      </c>
      <c r="DP63" s="80" t="b">
        <f t="shared" si="16"/>
        <v>0</v>
      </c>
      <c r="DQ63" s="80" t="str">
        <f t="shared" si="17"/>
        <v/>
      </c>
      <c r="DR63" s="80">
        <f t="shared" si="18"/>
        <v>0</v>
      </c>
      <c r="DS63" s="115" t="b">
        <f t="shared" si="19"/>
        <v>0</v>
      </c>
      <c r="DT63" s="116" t="str">
        <f t="shared" si="20"/>
        <v/>
      </c>
      <c r="DU63" s="115">
        <f t="shared" si="21"/>
        <v>0</v>
      </c>
      <c r="DV63" s="115" t="b">
        <f t="shared" si="22"/>
        <v>0</v>
      </c>
      <c r="DW63" s="115">
        <f t="shared" si="23"/>
        <v>0</v>
      </c>
      <c r="DX63" s="80" t="b">
        <f t="shared" si="24"/>
        <v>0</v>
      </c>
      <c r="DY63" s="80" t="str">
        <f t="shared" si="25"/>
        <v/>
      </c>
      <c r="DZ63" s="80">
        <f t="shared" si="26"/>
        <v>0</v>
      </c>
      <c r="EA63" s="115" t="b">
        <f t="shared" si="27"/>
        <v>0</v>
      </c>
      <c r="EB63" s="116" t="str">
        <f t="shared" si="28"/>
        <v/>
      </c>
      <c r="EC63" s="115">
        <f t="shared" si="29"/>
        <v>0</v>
      </c>
      <c r="ED63" s="115" t="b">
        <f t="shared" si="30"/>
        <v>0</v>
      </c>
      <c r="EE63" s="115">
        <f t="shared" si="31"/>
        <v>0</v>
      </c>
      <c r="EF63" s="80" t="b">
        <f t="shared" si="32"/>
        <v>0</v>
      </c>
      <c r="EG63" s="80" t="str">
        <f t="shared" si="33"/>
        <v/>
      </c>
      <c r="EH63" s="80">
        <f t="shared" si="34"/>
        <v>0</v>
      </c>
      <c r="EI63" s="115" t="b">
        <f t="shared" si="35"/>
        <v>0</v>
      </c>
      <c r="EJ63" s="116" t="str">
        <f t="shared" si="36"/>
        <v/>
      </c>
      <c r="EK63" s="115">
        <f t="shared" si="37"/>
        <v>0</v>
      </c>
      <c r="EL63" s="115" t="b">
        <f t="shared" si="38"/>
        <v>0</v>
      </c>
      <c r="EM63" s="446">
        <f t="shared" si="39"/>
        <v>0</v>
      </c>
      <c r="EN63" s="448"/>
      <c r="EO63" s="439" t="b">
        <f t="shared" si="40"/>
        <v>0</v>
      </c>
      <c r="EP63" s="80" t="str">
        <f t="shared" si="41"/>
        <v/>
      </c>
      <c r="EQ63" s="80">
        <f t="shared" si="42"/>
        <v>0</v>
      </c>
      <c r="ER63" s="115" t="b">
        <f t="shared" si="43"/>
        <v>0</v>
      </c>
      <c r="ES63" s="116" t="str">
        <f t="shared" si="44"/>
        <v/>
      </c>
      <c r="ET63" s="115">
        <f t="shared" si="45"/>
        <v>0</v>
      </c>
      <c r="EU63" s="115" t="b">
        <f t="shared" si="46"/>
        <v>0</v>
      </c>
      <c r="EV63" s="115">
        <f t="shared" si="47"/>
        <v>0</v>
      </c>
      <c r="EW63" s="80" t="b">
        <f t="shared" si="48"/>
        <v>0</v>
      </c>
      <c r="EX63" s="80" t="str">
        <f t="shared" si="49"/>
        <v/>
      </c>
      <c r="EY63" s="80">
        <f t="shared" si="50"/>
        <v>0</v>
      </c>
      <c r="EZ63" s="115" t="b">
        <f t="shared" si="51"/>
        <v>0</v>
      </c>
      <c r="FA63" s="116" t="str">
        <f t="shared" si="52"/>
        <v/>
      </c>
      <c r="FB63" s="115">
        <f t="shared" si="53"/>
        <v>0</v>
      </c>
      <c r="FC63" s="115" t="b">
        <f t="shared" si="54"/>
        <v>0</v>
      </c>
      <c r="FD63" s="115">
        <f t="shared" si="55"/>
        <v>0</v>
      </c>
      <c r="FE63" s="80" t="b">
        <f t="shared" si="56"/>
        <v>0</v>
      </c>
      <c r="FF63" s="80" t="str">
        <f t="shared" si="57"/>
        <v/>
      </c>
      <c r="FG63" s="80">
        <f t="shared" si="58"/>
        <v>0</v>
      </c>
      <c r="FH63" s="115" t="b">
        <f t="shared" si="59"/>
        <v>0</v>
      </c>
      <c r="FI63" s="116" t="str">
        <f t="shared" si="60"/>
        <v/>
      </c>
      <c r="FJ63" s="115">
        <f t="shared" si="61"/>
        <v>0</v>
      </c>
      <c r="FK63" s="115" t="b">
        <f t="shared" si="62"/>
        <v>0</v>
      </c>
      <c r="FL63" s="115">
        <f t="shared" si="63"/>
        <v>0</v>
      </c>
      <c r="FM63" s="80" t="b">
        <f t="shared" si="64"/>
        <v>0</v>
      </c>
      <c r="FN63" s="80" t="str">
        <f t="shared" si="65"/>
        <v/>
      </c>
      <c r="FO63" s="80">
        <f t="shared" si="66"/>
        <v>0</v>
      </c>
      <c r="FP63" s="115" t="b">
        <f t="shared" si="67"/>
        <v>0</v>
      </c>
      <c r="FQ63" s="116" t="str">
        <f t="shared" si="68"/>
        <v/>
      </c>
      <c r="FR63" s="115">
        <f t="shared" si="69"/>
        <v>0</v>
      </c>
      <c r="FS63" s="115" t="b">
        <f t="shared" si="70"/>
        <v>0</v>
      </c>
      <c r="FT63" s="115">
        <f t="shared" si="71"/>
        <v>0</v>
      </c>
      <c r="FU63" s="80" t="b">
        <f t="shared" si="72"/>
        <v>0</v>
      </c>
      <c r="FV63" s="80" t="str">
        <f t="shared" si="73"/>
        <v/>
      </c>
      <c r="FW63" s="80">
        <f t="shared" si="74"/>
        <v>0</v>
      </c>
      <c r="FX63" s="115" t="b">
        <f t="shared" si="75"/>
        <v>0</v>
      </c>
      <c r="FY63" s="116" t="str">
        <f t="shared" si="76"/>
        <v/>
      </c>
      <c r="FZ63" s="115">
        <f t="shared" si="77"/>
        <v>0</v>
      </c>
      <c r="GA63" s="115" t="b">
        <f t="shared" si="78"/>
        <v>0</v>
      </c>
      <c r="GB63" s="115">
        <f t="shared" si="79"/>
        <v>0</v>
      </c>
      <c r="GD63" s="627">
        <f t="shared" si="80"/>
        <v>0</v>
      </c>
      <c r="GE63" s="627"/>
      <c r="GF63" s="627">
        <f t="shared" si="81"/>
        <v>0</v>
      </c>
      <c r="GG63" s="627"/>
      <c r="GH63" s="627">
        <f t="shared" si="82"/>
        <v>0</v>
      </c>
      <c r="GI63" s="627"/>
      <c r="GJ63" s="627">
        <f t="shared" si="83"/>
        <v>0</v>
      </c>
      <c r="GK63" s="627"/>
      <c r="GL63" s="627">
        <f t="shared" si="84"/>
        <v>0</v>
      </c>
      <c r="GM63" s="627"/>
      <c r="GN63" s="627">
        <f t="shared" si="85"/>
        <v>0</v>
      </c>
      <c r="GO63" s="627"/>
      <c r="GP63" s="627">
        <f t="shared" si="86"/>
        <v>0</v>
      </c>
      <c r="GQ63" s="627"/>
      <c r="GR63" s="627">
        <f t="shared" si="87"/>
        <v>0</v>
      </c>
      <c r="GS63" s="627"/>
      <c r="GT63" s="627">
        <f t="shared" si="88"/>
        <v>0</v>
      </c>
      <c r="GU63" s="627"/>
      <c r="GV63" s="627">
        <f t="shared" si="89"/>
        <v>0</v>
      </c>
      <c r="GW63" s="627"/>
      <c r="GX63" s="627">
        <f t="shared" si="90"/>
        <v>0</v>
      </c>
      <c r="GY63" s="627"/>
      <c r="GZ63" s="627">
        <f t="shared" si="91"/>
        <v>0</v>
      </c>
      <c r="HA63" s="627"/>
      <c r="HB63" s="627">
        <f t="shared" si="92"/>
        <v>0</v>
      </c>
      <c r="HC63" s="627"/>
      <c r="HD63" s="627">
        <f t="shared" si="93"/>
        <v>0</v>
      </c>
      <c r="HE63" s="627"/>
      <c r="HF63" s="627">
        <f t="shared" si="94"/>
        <v>0</v>
      </c>
      <c r="HG63" s="627"/>
      <c r="HH63" s="627">
        <f t="shared" si="95"/>
        <v>0</v>
      </c>
      <c r="HI63" s="627"/>
      <c r="HJ63" s="627">
        <f t="shared" si="96"/>
        <v>0</v>
      </c>
      <c r="HK63" s="627"/>
      <c r="HL63" s="627">
        <f t="shared" si="97"/>
        <v>0</v>
      </c>
      <c r="HM63" s="627"/>
      <c r="HN63" s="627">
        <f t="shared" si="98"/>
        <v>0</v>
      </c>
      <c r="HO63" s="627"/>
      <c r="HP63" s="627">
        <f t="shared" si="99"/>
        <v>0</v>
      </c>
      <c r="HQ63" s="627"/>
      <c r="HR63" s="627">
        <f t="shared" si="100"/>
        <v>0</v>
      </c>
      <c r="HS63" s="627"/>
      <c r="HT63" s="627">
        <f t="shared" si="101"/>
        <v>0</v>
      </c>
      <c r="HU63" s="627"/>
      <c r="HV63" s="627">
        <f t="shared" si="102"/>
        <v>0</v>
      </c>
      <c r="HW63" s="627"/>
      <c r="HX63" s="627">
        <f t="shared" si="103"/>
        <v>0</v>
      </c>
      <c r="HY63" s="627"/>
      <c r="HZ63" s="627">
        <f t="shared" si="104"/>
        <v>0</v>
      </c>
      <c r="IA63" s="627"/>
      <c r="IC63" s="1055">
        <f t="shared" si="105"/>
        <v>0</v>
      </c>
      <c r="ID63" s="1055"/>
      <c r="IE63" s="1055">
        <f t="shared" si="106"/>
        <v>0</v>
      </c>
      <c r="IF63" s="1055"/>
      <c r="IG63" s="1055">
        <f t="shared" si="107"/>
        <v>0</v>
      </c>
      <c r="IH63" s="1055"/>
      <c r="II63" s="1055">
        <f t="shared" si="108"/>
        <v>0</v>
      </c>
      <c r="IJ63" s="1055"/>
      <c r="IK63" s="1055">
        <f t="shared" si="109"/>
        <v>0</v>
      </c>
      <c r="IL63" s="1055"/>
      <c r="IN63" s="627">
        <f>IF(CNGE_2026_M3_Secc1!$AH$706=CNGE_2026_M3_Secc1!$AJ$706,0,IF(CNGE_2026_M3_Secc1!Y749="",0,CNGE_2026_M3_Secc1!Y749))</f>
        <v>0</v>
      </c>
      <c r="IO63" s="627"/>
      <c r="IP63" s="627">
        <f t="shared" si="110"/>
        <v>0</v>
      </c>
      <c r="IQ63" s="627"/>
      <c r="IR63" s="639">
        <f t="shared" si="111"/>
        <v>0</v>
      </c>
      <c r="IS63" s="641"/>
      <c r="IX63" s="627">
        <f t="shared" si="112"/>
        <v>0</v>
      </c>
      <c r="IY63" s="627"/>
      <c r="IZ63" s="639">
        <f t="shared" si="113"/>
        <v>0</v>
      </c>
      <c r="JA63" s="641"/>
      <c r="JB63" s="639">
        <f t="shared" si="114"/>
        <v>0</v>
      </c>
      <c r="JC63" s="641"/>
      <c r="JD63" s="639">
        <f t="shared" si="115"/>
        <v>0</v>
      </c>
      <c r="JE63" s="641"/>
      <c r="JF63" s="639">
        <f t="shared" si="116"/>
        <v>0</v>
      </c>
      <c r="JG63" s="641"/>
    </row>
    <row r="64" spans="1:267" ht="15" customHeight="1">
      <c r="A64" s="108"/>
      <c r="B64" s="114"/>
      <c r="C64" s="82" t="s">
        <v>116</v>
      </c>
      <c r="D64" s="792" t="str">
        <f>IF($DD$13=1,"",IF(CNGE_2026_M3_Secc1!$AH$627=CNGE_2026_M3_Secc1!$AJ$627,"",IF(CNGE_2026_M3_Secc1!D680="","",CNGE_2026_M3_Secc1!D680)))</f>
        <v/>
      </c>
      <c r="E64" s="793"/>
      <c r="F64" s="793"/>
      <c r="G64" s="794"/>
      <c r="H64" s="702"/>
      <c r="I64" s="702"/>
      <c r="J64" s="702"/>
      <c r="K64" s="702"/>
      <c r="L64" s="702"/>
      <c r="M64" s="702"/>
      <c r="N64" s="702"/>
      <c r="O64" s="702"/>
      <c r="P64" s="1209"/>
      <c r="Q64" s="1209"/>
      <c r="R64" s="1209"/>
      <c r="S64" s="1209"/>
      <c r="T64" s="1209"/>
      <c r="U64" s="1209"/>
      <c r="V64" s="1209"/>
      <c r="W64" s="1209"/>
      <c r="X64" s="1210"/>
      <c r="Y64" s="1210"/>
      <c r="Z64" s="702"/>
      <c r="AA64" s="702"/>
      <c r="AB64" s="702"/>
      <c r="AC64" s="702"/>
      <c r="AD64" s="702"/>
      <c r="AE64" s="702"/>
      <c r="AF64" s="702"/>
      <c r="AG64" s="702"/>
      <c r="AH64" s="1209"/>
      <c r="AI64" s="1209"/>
      <c r="AJ64" s="1209"/>
      <c r="AK64" s="1209"/>
      <c r="AL64" s="1209"/>
      <c r="AM64" s="1209"/>
      <c r="AN64" s="1209"/>
      <c r="AO64" s="1209"/>
      <c r="AP64" s="1210"/>
      <c r="AQ64" s="1210"/>
      <c r="AR64" s="702"/>
      <c r="AS64" s="702"/>
      <c r="AT64" s="702"/>
      <c r="AU64" s="702"/>
      <c r="AV64" s="702"/>
      <c r="AW64" s="702"/>
      <c r="AX64" s="702"/>
      <c r="AY64" s="702"/>
      <c r="AZ64" s="1209"/>
      <c r="BA64" s="1209"/>
      <c r="BB64" s="1209"/>
      <c r="BC64" s="1209"/>
      <c r="BD64" s="1209"/>
      <c r="BE64" s="1209"/>
      <c r="BF64" s="1209"/>
      <c r="BG64" s="1209"/>
      <c r="BH64" s="1210"/>
      <c r="BI64" s="1210"/>
      <c r="BJ64" s="702"/>
      <c r="BK64" s="702"/>
      <c r="BL64" s="702"/>
      <c r="BM64" s="702"/>
      <c r="BN64" s="702"/>
      <c r="BO64" s="702"/>
      <c r="BP64" s="702"/>
      <c r="BQ64" s="702"/>
      <c r="BR64" s="1209"/>
      <c r="BS64" s="1209"/>
      <c r="BT64" s="1209"/>
      <c r="BU64" s="1209"/>
      <c r="BV64" s="1209"/>
      <c r="BW64" s="1209"/>
      <c r="BX64" s="1209"/>
      <c r="BY64" s="1209"/>
      <c r="BZ64" s="1210"/>
      <c r="CA64" s="1210"/>
      <c r="CB64" s="702"/>
      <c r="CC64" s="702"/>
      <c r="CD64" s="702"/>
      <c r="CE64" s="702"/>
      <c r="CF64" s="702"/>
      <c r="CG64" s="702"/>
      <c r="CH64" s="702"/>
      <c r="CI64" s="702"/>
      <c r="CJ64" s="1209"/>
      <c r="CK64" s="1209"/>
      <c r="CL64" s="1209"/>
      <c r="CM64" s="1209"/>
      <c r="CN64" s="1209"/>
      <c r="CO64" s="1209"/>
      <c r="CP64" s="1209"/>
      <c r="CQ64" s="1209"/>
      <c r="CR64" s="1210"/>
      <c r="CS64" s="1210"/>
      <c r="CW64" s="1084">
        <f>IF(CNGE_2026_M3_Secc1!$AH$706=CNGE_2026_M3_Secc1!$AJ$705,0,CNGE_2026_M3_Secc1!AH750)</f>
        <v>0</v>
      </c>
      <c r="CX64" s="1085"/>
      <c r="CZ64" s="80" t="b">
        <f t="shared" si="0"/>
        <v>0</v>
      </c>
      <c r="DA64" s="80" t="str">
        <f t="shared" si="1"/>
        <v/>
      </c>
      <c r="DB64" s="80">
        <f t="shared" si="2"/>
        <v>0</v>
      </c>
      <c r="DC64" s="115" t="b">
        <f t="shared" si="3"/>
        <v>0</v>
      </c>
      <c r="DD64" s="116" t="str">
        <f t="shared" si="4"/>
        <v/>
      </c>
      <c r="DE64" s="115">
        <f t="shared" si="5"/>
        <v>0</v>
      </c>
      <c r="DF64" s="115" t="b">
        <f t="shared" si="6"/>
        <v>0</v>
      </c>
      <c r="DG64" s="115">
        <f t="shared" si="7"/>
        <v>0</v>
      </c>
      <c r="DH64" s="80" t="b">
        <f t="shared" si="8"/>
        <v>0</v>
      </c>
      <c r="DI64" s="80" t="str">
        <f t="shared" si="9"/>
        <v/>
      </c>
      <c r="DJ64" s="80">
        <f t="shared" si="10"/>
        <v>0</v>
      </c>
      <c r="DK64" s="115" t="b">
        <f t="shared" si="11"/>
        <v>0</v>
      </c>
      <c r="DL64" s="116" t="str">
        <f t="shared" si="12"/>
        <v/>
      </c>
      <c r="DM64" s="115">
        <f t="shared" si="13"/>
        <v>0</v>
      </c>
      <c r="DN64" s="115" t="b">
        <f t="shared" si="14"/>
        <v>0</v>
      </c>
      <c r="DO64" s="115">
        <f t="shared" si="15"/>
        <v>0</v>
      </c>
      <c r="DP64" s="80" t="b">
        <f t="shared" si="16"/>
        <v>0</v>
      </c>
      <c r="DQ64" s="80" t="str">
        <f t="shared" si="17"/>
        <v/>
      </c>
      <c r="DR64" s="80">
        <f t="shared" si="18"/>
        <v>0</v>
      </c>
      <c r="DS64" s="115" t="b">
        <f t="shared" si="19"/>
        <v>0</v>
      </c>
      <c r="DT64" s="116" t="str">
        <f t="shared" si="20"/>
        <v/>
      </c>
      <c r="DU64" s="115">
        <f t="shared" si="21"/>
        <v>0</v>
      </c>
      <c r="DV64" s="115" t="b">
        <f t="shared" si="22"/>
        <v>0</v>
      </c>
      <c r="DW64" s="115">
        <f t="shared" si="23"/>
        <v>0</v>
      </c>
      <c r="DX64" s="80" t="b">
        <f t="shared" si="24"/>
        <v>0</v>
      </c>
      <c r="DY64" s="80" t="str">
        <f t="shared" si="25"/>
        <v/>
      </c>
      <c r="DZ64" s="80">
        <f t="shared" si="26"/>
        <v>0</v>
      </c>
      <c r="EA64" s="115" t="b">
        <f t="shared" si="27"/>
        <v>0</v>
      </c>
      <c r="EB64" s="116" t="str">
        <f t="shared" si="28"/>
        <v/>
      </c>
      <c r="EC64" s="115">
        <f t="shared" si="29"/>
        <v>0</v>
      </c>
      <c r="ED64" s="115" t="b">
        <f t="shared" si="30"/>
        <v>0</v>
      </c>
      <c r="EE64" s="115">
        <f t="shared" si="31"/>
        <v>0</v>
      </c>
      <c r="EF64" s="80" t="b">
        <f t="shared" si="32"/>
        <v>0</v>
      </c>
      <c r="EG64" s="80" t="str">
        <f t="shared" si="33"/>
        <v/>
      </c>
      <c r="EH64" s="80">
        <f t="shared" si="34"/>
        <v>0</v>
      </c>
      <c r="EI64" s="115" t="b">
        <f t="shared" si="35"/>
        <v>0</v>
      </c>
      <c r="EJ64" s="116" t="str">
        <f t="shared" si="36"/>
        <v/>
      </c>
      <c r="EK64" s="115">
        <f t="shared" si="37"/>
        <v>0</v>
      </c>
      <c r="EL64" s="115" t="b">
        <f t="shared" si="38"/>
        <v>0</v>
      </c>
      <c r="EM64" s="446">
        <f t="shared" si="39"/>
        <v>0</v>
      </c>
      <c r="EN64" s="448"/>
      <c r="EO64" s="439" t="b">
        <f t="shared" si="40"/>
        <v>0</v>
      </c>
      <c r="EP64" s="80" t="str">
        <f t="shared" si="41"/>
        <v/>
      </c>
      <c r="EQ64" s="80">
        <f t="shared" si="42"/>
        <v>0</v>
      </c>
      <c r="ER64" s="115" t="b">
        <f t="shared" si="43"/>
        <v>0</v>
      </c>
      <c r="ES64" s="116" t="str">
        <f t="shared" si="44"/>
        <v/>
      </c>
      <c r="ET64" s="115">
        <f t="shared" si="45"/>
        <v>0</v>
      </c>
      <c r="EU64" s="115" t="b">
        <f t="shared" si="46"/>
        <v>0</v>
      </c>
      <c r="EV64" s="115">
        <f t="shared" si="47"/>
        <v>0</v>
      </c>
      <c r="EW64" s="80" t="b">
        <f t="shared" si="48"/>
        <v>0</v>
      </c>
      <c r="EX64" s="80" t="str">
        <f t="shared" si="49"/>
        <v/>
      </c>
      <c r="EY64" s="80">
        <f t="shared" si="50"/>
        <v>0</v>
      </c>
      <c r="EZ64" s="115" t="b">
        <f t="shared" si="51"/>
        <v>0</v>
      </c>
      <c r="FA64" s="116" t="str">
        <f t="shared" si="52"/>
        <v/>
      </c>
      <c r="FB64" s="115">
        <f t="shared" si="53"/>
        <v>0</v>
      </c>
      <c r="FC64" s="115" t="b">
        <f t="shared" si="54"/>
        <v>0</v>
      </c>
      <c r="FD64" s="115">
        <f t="shared" si="55"/>
        <v>0</v>
      </c>
      <c r="FE64" s="80" t="b">
        <f t="shared" si="56"/>
        <v>0</v>
      </c>
      <c r="FF64" s="80" t="str">
        <f t="shared" si="57"/>
        <v/>
      </c>
      <c r="FG64" s="80">
        <f t="shared" si="58"/>
        <v>0</v>
      </c>
      <c r="FH64" s="115" t="b">
        <f t="shared" si="59"/>
        <v>0</v>
      </c>
      <c r="FI64" s="116" t="str">
        <f t="shared" si="60"/>
        <v/>
      </c>
      <c r="FJ64" s="115">
        <f t="shared" si="61"/>
        <v>0</v>
      </c>
      <c r="FK64" s="115" t="b">
        <f t="shared" si="62"/>
        <v>0</v>
      </c>
      <c r="FL64" s="115">
        <f t="shared" si="63"/>
        <v>0</v>
      </c>
      <c r="FM64" s="80" t="b">
        <f t="shared" si="64"/>
        <v>0</v>
      </c>
      <c r="FN64" s="80" t="str">
        <f t="shared" si="65"/>
        <v/>
      </c>
      <c r="FO64" s="80">
        <f t="shared" si="66"/>
        <v>0</v>
      </c>
      <c r="FP64" s="115" t="b">
        <f t="shared" si="67"/>
        <v>0</v>
      </c>
      <c r="FQ64" s="116" t="str">
        <f t="shared" si="68"/>
        <v/>
      </c>
      <c r="FR64" s="115">
        <f t="shared" si="69"/>
        <v>0</v>
      </c>
      <c r="FS64" s="115" t="b">
        <f t="shared" si="70"/>
        <v>0</v>
      </c>
      <c r="FT64" s="115">
        <f t="shared" si="71"/>
        <v>0</v>
      </c>
      <c r="FU64" s="80" t="b">
        <f t="shared" si="72"/>
        <v>0</v>
      </c>
      <c r="FV64" s="80" t="str">
        <f t="shared" si="73"/>
        <v/>
      </c>
      <c r="FW64" s="80">
        <f t="shared" si="74"/>
        <v>0</v>
      </c>
      <c r="FX64" s="115" t="b">
        <f t="shared" si="75"/>
        <v>0</v>
      </c>
      <c r="FY64" s="116" t="str">
        <f t="shared" si="76"/>
        <v/>
      </c>
      <c r="FZ64" s="115">
        <f t="shared" si="77"/>
        <v>0</v>
      </c>
      <c r="GA64" s="115" t="b">
        <f t="shared" si="78"/>
        <v>0</v>
      </c>
      <c r="GB64" s="115">
        <f t="shared" si="79"/>
        <v>0</v>
      </c>
      <c r="GD64" s="627">
        <f t="shared" si="80"/>
        <v>0</v>
      </c>
      <c r="GE64" s="627"/>
      <c r="GF64" s="627">
        <f t="shared" si="81"/>
        <v>0</v>
      </c>
      <c r="GG64" s="627"/>
      <c r="GH64" s="627">
        <f t="shared" si="82"/>
        <v>0</v>
      </c>
      <c r="GI64" s="627"/>
      <c r="GJ64" s="627">
        <f t="shared" si="83"/>
        <v>0</v>
      </c>
      <c r="GK64" s="627"/>
      <c r="GL64" s="627">
        <f t="shared" si="84"/>
        <v>0</v>
      </c>
      <c r="GM64" s="627"/>
      <c r="GN64" s="627">
        <f t="shared" si="85"/>
        <v>0</v>
      </c>
      <c r="GO64" s="627"/>
      <c r="GP64" s="627">
        <f t="shared" si="86"/>
        <v>0</v>
      </c>
      <c r="GQ64" s="627"/>
      <c r="GR64" s="627">
        <f t="shared" si="87"/>
        <v>0</v>
      </c>
      <c r="GS64" s="627"/>
      <c r="GT64" s="627">
        <f t="shared" si="88"/>
        <v>0</v>
      </c>
      <c r="GU64" s="627"/>
      <c r="GV64" s="627">
        <f t="shared" si="89"/>
        <v>0</v>
      </c>
      <c r="GW64" s="627"/>
      <c r="GX64" s="627">
        <f t="shared" si="90"/>
        <v>0</v>
      </c>
      <c r="GY64" s="627"/>
      <c r="GZ64" s="627">
        <f t="shared" si="91"/>
        <v>0</v>
      </c>
      <c r="HA64" s="627"/>
      <c r="HB64" s="627">
        <f t="shared" si="92"/>
        <v>0</v>
      </c>
      <c r="HC64" s="627"/>
      <c r="HD64" s="627">
        <f t="shared" si="93"/>
        <v>0</v>
      </c>
      <c r="HE64" s="627"/>
      <c r="HF64" s="627">
        <f t="shared" si="94"/>
        <v>0</v>
      </c>
      <c r="HG64" s="627"/>
      <c r="HH64" s="627">
        <f t="shared" si="95"/>
        <v>0</v>
      </c>
      <c r="HI64" s="627"/>
      <c r="HJ64" s="627">
        <f t="shared" si="96"/>
        <v>0</v>
      </c>
      <c r="HK64" s="627"/>
      <c r="HL64" s="627">
        <f t="shared" si="97"/>
        <v>0</v>
      </c>
      <c r="HM64" s="627"/>
      <c r="HN64" s="627">
        <f t="shared" si="98"/>
        <v>0</v>
      </c>
      <c r="HO64" s="627"/>
      <c r="HP64" s="627">
        <f t="shared" si="99"/>
        <v>0</v>
      </c>
      <c r="HQ64" s="627"/>
      <c r="HR64" s="627">
        <f t="shared" si="100"/>
        <v>0</v>
      </c>
      <c r="HS64" s="627"/>
      <c r="HT64" s="627">
        <f t="shared" si="101"/>
        <v>0</v>
      </c>
      <c r="HU64" s="627"/>
      <c r="HV64" s="627">
        <f t="shared" si="102"/>
        <v>0</v>
      </c>
      <c r="HW64" s="627"/>
      <c r="HX64" s="627">
        <f t="shared" si="103"/>
        <v>0</v>
      </c>
      <c r="HY64" s="627"/>
      <c r="HZ64" s="627">
        <f t="shared" si="104"/>
        <v>0</v>
      </c>
      <c r="IA64" s="627"/>
      <c r="IC64" s="1055">
        <f t="shared" si="105"/>
        <v>0</v>
      </c>
      <c r="ID64" s="1055"/>
      <c r="IE64" s="1055">
        <f t="shared" si="106"/>
        <v>0</v>
      </c>
      <c r="IF64" s="1055"/>
      <c r="IG64" s="1055">
        <f t="shared" si="107"/>
        <v>0</v>
      </c>
      <c r="IH64" s="1055"/>
      <c r="II64" s="1055">
        <f t="shared" si="108"/>
        <v>0</v>
      </c>
      <c r="IJ64" s="1055"/>
      <c r="IK64" s="1055">
        <f t="shared" si="109"/>
        <v>0</v>
      </c>
      <c r="IL64" s="1055"/>
      <c r="IN64" s="627">
        <f>IF(CNGE_2026_M3_Secc1!$AH$706=CNGE_2026_M3_Secc1!$AJ$706,0,IF(CNGE_2026_M3_Secc1!Y750="",0,CNGE_2026_M3_Secc1!Y750))</f>
        <v>0</v>
      </c>
      <c r="IO64" s="627"/>
      <c r="IP64" s="627">
        <f t="shared" si="110"/>
        <v>0</v>
      </c>
      <c r="IQ64" s="627"/>
      <c r="IR64" s="639">
        <f t="shared" si="111"/>
        <v>0</v>
      </c>
      <c r="IS64" s="641"/>
      <c r="IX64" s="627">
        <f t="shared" si="112"/>
        <v>0</v>
      </c>
      <c r="IY64" s="627"/>
      <c r="IZ64" s="639">
        <f t="shared" si="113"/>
        <v>0</v>
      </c>
      <c r="JA64" s="641"/>
      <c r="JB64" s="639">
        <f t="shared" si="114"/>
        <v>0</v>
      </c>
      <c r="JC64" s="641"/>
      <c r="JD64" s="639">
        <f t="shared" si="115"/>
        <v>0</v>
      </c>
      <c r="JE64" s="641"/>
      <c r="JF64" s="639">
        <f t="shared" si="116"/>
        <v>0</v>
      </c>
      <c r="JG64" s="641"/>
    </row>
    <row r="65" spans="1:267" ht="15" customHeight="1">
      <c r="A65" s="108"/>
      <c r="B65" s="114"/>
      <c r="C65" s="82" t="s">
        <v>117</v>
      </c>
      <c r="D65" s="792" t="str">
        <f>IF($DD$13=1,"",IF(CNGE_2026_M3_Secc1!$AH$627=CNGE_2026_M3_Secc1!$AJ$627,"",IF(CNGE_2026_M3_Secc1!D681="","",CNGE_2026_M3_Secc1!D681)))</f>
        <v/>
      </c>
      <c r="E65" s="793"/>
      <c r="F65" s="793"/>
      <c r="G65" s="794"/>
      <c r="H65" s="702"/>
      <c r="I65" s="702"/>
      <c r="J65" s="702"/>
      <c r="K65" s="702"/>
      <c r="L65" s="702"/>
      <c r="M65" s="702"/>
      <c r="N65" s="702"/>
      <c r="O65" s="702"/>
      <c r="P65" s="1209"/>
      <c r="Q65" s="1209"/>
      <c r="R65" s="1209"/>
      <c r="S65" s="1209"/>
      <c r="T65" s="1209"/>
      <c r="U65" s="1209"/>
      <c r="V65" s="1209"/>
      <c r="W65" s="1209"/>
      <c r="X65" s="1210"/>
      <c r="Y65" s="1210"/>
      <c r="Z65" s="702"/>
      <c r="AA65" s="702"/>
      <c r="AB65" s="702"/>
      <c r="AC65" s="702"/>
      <c r="AD65" s="702"/>
      <c r="AE65" s="702"/>
      <c r="AF65" s="702"/>
      <c r="AG65" s="702"/>
      <c r="AH65" s="1209"/>
      <c r="AI65" s="1209"/>
      <c r="AJ65" s="1209"/>
      <c r="AK65" s="1209"/>
      <c r="AL65" s="1209"/>
      <c r="AM65" s="1209"/>
      <c r="AN65" s="1209"/>
      <c r="AO65" s="1209"/>
      <c r="AP65" s="1210"/>
      <c r="AQ65" s="1210"/>
      <c r="AR65" s="702"/>
      <c r="AS65" s="702"/>
      <c r="AT65" s="702"/>
      <c r="AU65" s="702"/>
      <c r="AV65" s="702"/>
      <c r="AW65" s="702"/>
      <c r="AX65" s="702"/>
      <c r="AY65" s="702"/>
      <c r="AZ65" s="1209"/>
      <c r="BA65" s="1209"/>
      <c r="BB65" s="1209"/>
      <c r="BC65" s="1209"/>
      <c r="BD65" s="1209"/>
      <c r="BE65" s="1209"/>
      <c r="BF65" s="1209"/>
      <c r="BG65" s="1209"/>
      <c r="BH65" s="1210"/>
      <c r="BI65" s="1210"/>
      <c r="BJ65" s="702"/>
      <c r="BK65" s="702"/>
      <c r="BL65" s="702"/>
      <c r="BM65" s="702"/>
      <c r="BN65" s="702"/>
      <c r="BO65" s="702"/>
      <c r="BP65" s="702"/>
      <c r="BQ65" s="702"/>
      <c r="BR65" s="1209"/>
      <c r="BS65" s="1209"/>
      <c r="BT65" s="1209"/>
      <c r="BU65" s="1209"/>
      <c r="BV65" s="1209"/>
      <c r="BW65" s="1209"/>
      <c r="BX65" s="1209"/>
      <c r="BY65" s="1209"/>
      <c r="BZ65" s="1210"/>
      <c r="CA65" s="1210"/>
      <c r="CB65" s="702"/>
      <c r="CC65" s="702"/>
      <c r="CD65" s="702"/>
      <c r="CE65" s="702"/>
      <c r="CF65" s="702"/>
      <c r="CG65" s="702"/>
      <c r="CH65" s="702"/>
      <c r="CI65" s="702"/>
      <c r="CJ65" s="1209"/>
      <c r="CK65" s="1209"/>
      <c r="CL65" s="1209"/>
      <c r="CM65" s="1209"/>
      <c r="CN65" s="1209"/>
      <c r="CO65" s="1209"/>
      <c r="CP65" s="1209"/>
      <c r="CQ65" s="1209"/>
      <c r="CR65" s="1210"/>
      <c r="CS65" s="1210"/>
      <c r="CW65" s="1084">
        <f>IF(CNGE_2026_M3_Secc1!$AH$706=CNGE_2026_M3_Secc1!$AJ$705,0,CNGE_2026_M3_Secc1!AH751)</f>
        <v>0</v>
      </c>
      <c r="CX65" s="1085"/>
      <c r="CZ65" s="80" t="b">
        <f t="shared" si="0"/>
        <v>0</v>
      </c>
      <c r="DA65" s="80" t="str">
        <f t="shared" si="1"/>
        <v/>
      </c>
      <c r="DB65" s="80">
        <f t="shared" si="2"/>
        <v>0</v>
      </c>
      <c r="DC65" s="115" t="b">
        <f t="shared" si="3"/>
        <v>0</v>
      </c>
      <c r="DD65" s="116" t="str">
        <f t="shared" si="4"/>
        <v/>
      </c>
      <c r="DE65" s="115">
        <f t="shared" si="5"/>
        <v>0</v>
      </c>
      <c r="DF65" s="115" t="b">
        <f t="shared" si="6"/>
        <v>0</v>
      </c>
      <c r="DG65" s="115">
        <f t="shared" si="7"/>
        <v>0</v>
      </c>
      <c r="DH65" s="80" t="b">
        <f t="shared" si="8"/>
        <v>0</v>
      </c>
      <c r="DI65" s="80" t="str">
        <f t="shared" si="9"/>
        <v/>
      </c>
      <c r="DJ65" s="80">
        <f t="shared" si="10"/>
        <v>0</v>
      </c>
      <c r="DK65" s="115" t="b">
        <f t="shared" si="11"/>
        <v>0</v>
      </c>
      <c r="DL65" s="116" t="str">
        <f t="shared" si="12"/>
        <v/>
      </c>
      <c r="DM65" s="115">
        <f t="shared" si="13"/>
        <v>0</v>
      </c>
      <c r="DN65" s="115" t="b">
        <f t="shared" si="14"/>
        <v>0</v>
      </c>
      <c r="DO65" s="115">
        <f t="shared" si="15"/>
        <v>0</v>
      </c>
      <c r="DP65" s="80" t="b">
        <f t="shared" si="16"/>
        <v>0</v>
      </c>
      <c r="DQ65" s="80" t="str">
        <f t="shared" si="17"/>
        <v/>
      </c>
      <c r="DR65" s="80">
        <f t="shared" si="18"/>
        <v>0</v>
      </c>
      <c r="DS65" s="115" t="b">
        <f t="shared" si="19"/>
        <v>0</v>
      </c>
      <c r="DT65" s="116" t="str">
        <f t="shared" si="20"/>
        <v/>
      </c>
      <c r="DU65" s="115">
        <f t="shared" si="21"/>
        <v>0</v>
      </c>
      <c r="DV65" s="115" t="b">
        <f t="shared" si="22"/>
        <v>0</v>
      </c>
      <c r="DW65" s="115">
        <f t="shared" si="23"/>
        <v>0</v>
      </c>
      <c r="DX65" s="80" t="b">
        <f t="shared" si="24"/>
        <v>0</v>
      </c>
      <c r="DY65" s="80" t="str">
        <f t="shared" si="25"/>
        <v/>
      </c>
      <c r="DZ65" s="80">
        <f t="shared" si="26"/>
        <v>0</v>
      </c>
      <c r="EA65" s="115" t="b">
        <f t="shared" si="27"/>
        <v>0</v>
      </c>
      <c r="EB65" s="116" t="str">
        <f t="shared" si="28"/>
        <v/>
      </c>
      <c r="EC65" s="115">
        <f t="shared" si="29"/>
        <v>0</v>
      </c>
      <c r="ED65" s="115" t="b">
        <f t="shared" si="30"/>
        <v>0</v>
      </c>
      <c r="EE65" s="115">
        <f t="shared" si="31"/>
        <v>0</v>
      </c>
      <c r="EF65" s="80" t="b">
        <f t="shared" si="32"/>
        <v>0</v>
      </c>
      <c r="EG65" s="80" t="str">
        <f t="shared" si="33"/>
        <v/>
      </c>
      <c r="EH65" s="80">
        <f t="shared" si="34"/>
        <v>0</v>
      </c>
      <c r="EI65" s="115" t="b">
        <f t="shared" si="35"/>
        <v>0</v>
      </c>
      <c r="EJ65" s="116" t="str">
        <f t="shared" si="36"/>
        <v/>
      </c>
      <c r="EK65" s="115">
        <f t="shared" si="37"/>
        <v>0</v>
      </c>
      <c r="EL65" s="115" t="b">
        <f t="shared" si="38"/>
        <v>0</v>
      </c>
      <c r="EM65" s="446">
        <f t="shared" si="39"/>
        <v>0</v>
      </c>
      <c r="EN65" s="448"/>
      <c r="EO65" s="439" t="b">
        <f t="shared" si="40"/>
        <v>0</v>
      </c>
      <c r="EP65" s="80" t="str">
        <f t="shared" si="41"/>
        <v/>
      </c>
      <c r="EQ65" s="80">
        <f t="shared" si="42"/>
        <v>0</v>
      </c>
      <c r="ER65" s="115" t="b">
        <f t="shared" si="43"/>
        <v>0</v>
      </c>
      <c r="ES65" s="116" t="str">
        <f t="shared" si="44"/>
        <v/>
      </c>
      <c r="ET65" s="115">
        <f t="shared" si="45"/>
        <v>0</v>
      </c>
      <c r="EU65" s="115" t="b">
        <f t="shared" si="46"/>
        <v>0</v>
      </c>
      <c r="EV65" s="115">
        <f t="shared" si="47"/>
        <v>0</v>
      </c>
      <c r="EW65" s="80" t="b">
        <f t="shared" si="48"/>
        <v>0</v>
      </c>
      <c r="EX65" s="80" t="str">
        <f t="shared" si="49"/>
        <v/>
      </c>
      <c r="EY65" s="80">
        <f t="shared" si="50"/>
        <v>0</v>
      </c>
      <c r="EZ65" s="115" t="b">
        <f t="shared" si="51"/>
        <v>0</v>
      </c>
      <c r="FA65" s="116" t="str">
        <f t="shared" si="52"/>
        <v/>
      </c>
      <c r="FB65" s="115">
        <f t="shared" si="53"/>
        <v>0</v>
      </c>
      <c r="FC65" s="115" t="b">
        <f t="shared" si="54"/>
        <v>0</v>
      </c>
      <c r="FD65" s="115">
        <f t="shared" si="55"/>
        <v>0</v>
      </c>
      <c r="FE65" s="80" t="b">
        <f t="shared" si="56"/>
        <v>0</v>
      </c>
      <c r="FF65" s="80" t="str">
        <f t="shared" si="57"/>
        <v/>
      </c>
      <c r="FG65" s="80">
        <f t="shared" si="58"/>
        <v>0</v>
      </c>
      <c r="FH65" s="115" t="b">
        <f t="shared" si="59"/>
        <v>0</v>
      </c>
      <c r="FI65" s="116" t="str">
        <f t="shared" si="60"/>
        <v/>
      </c>
      <c r="FJ65" s="115">
        <f t="shared" si="61"/>
        <v>0</v>
      </c>
      <c r="FK65" s="115" t="b">
        <f t="shared" si="62"/>
        <v>0</v>
      </c>
      <c r="FL65" s="115">
        <f t="shared" si="63"/>
        <v>0</v>
      </c>
      <c r="FM65" s="80" t="b">
        <f t="shared" si="64"/>
        <v>0</v>
      </c>
      <c r="FN65" s="80" t="str">
        <f t="shared" si="65"/>
        <v/>
      </c>
      <c r="FO65" s="80">
        <f t="shared" si="66"/>
        <v>0</v>
      </c>
      <c r="FP65" s="115" t="b">
        <f t="shared" si="67"/>
        <v>0</v>
      </c>
      <c r="FQ65" s="116" t="str">
        <f t="shared" si="68"/>
        <v/>
      </c>
      <c r="FR65" s="115">
        <f t="shared" si="69"/>
        <v>0</v>
      </c>
      <c r="FS65" s="115" t="b">
        <f t="shared" si="70"/>
        <v>0</v>
      </c>
      <c r="FT65" s="115">
        <f t="shared" si="71"/>
        <v>0</v>
      </c>
      <c r="FU65" s="80" t="b">
        <f t="shared" si="72"/>
        <v>0</v>
      </c>
      <c r="FV65" s="80" t="str">
        <f t="shared" si="73"/>
        <v/>
      </c>
      <c r="FW65" s="80">
        <f t="shared" si="74"/>
        <v>0</v>
      </c>
      <c r="FX65" s="115" t="b">
        <f t="shared" si="75"/>
        <v>0</v>
      </c>
      <c r="FY65" s="116" t="str">
        <f t="shared" si="76"/>
        <v/>
      </c>
      <c r="FZ65" s="115">
        <f t="shared" si="77"/>
        <v>0</v>
      </c>
      <c r="GA65" s="115" t="b">
        <f t="shared" si="78"/>
        <v>0</v>
      </c>
      <c r="GB65" s="115">
        <f t="shared" si="79"/>
        <v>0</v>
      </c>
      <c r="GD65" s="627">
        <f t="shared" si="80"/>
        <v>0</v>
      </c>
      <c r="GE65" s="627"/>
      <c r="GF65" s="627">
        <f t="shared" si="81"/>
        <v>0</v>
      </c>
      <c r="GG65" s="627"/>
      <c r="GH65" s="627">
        <f t="shared" si="82"/>
        <v>0</v>
      </c>
      <c r="GI65" s="627"/>
      <c r="GJ65" s="627">
        <f t="shared" si="83"/>
        <v>0</v>
      </c>
      <c r="GK65" s="627"/>
      <c r="GL65" s="627">
        <f t="shared" si="84"/>
        <v>0</v>
      </c>
      <c r="GM65" s="627"/>
      <c r="GN65" s="627">
        <f t="shared" si="85"/>
        <v>0</v>
      </c>
      <c r="GO65" s="627"/>
      <c r="GP65" s="627">
        <f t="shared" si="86"/>
        <v>0</v>
      </c>
      <c r="GQ65" s="627"/>
      <c r="GR65" s="627">
        <f t="shared" si="87"/>
        <v>0</v>
      </c>
      <c r="GS65" s="627"/>
      <c r="GT65" s="627">
        <f t="shared" si="88"/>
        <v>0</v>
      </c>
      <c r="GU65" s="627"/>
      <c r="GV65" s="627">
        <f t="shared" si="89"/>
        <v>0</v>
      </c>
      <c r="GW65" s="627"/>
      <c r="GX65" s="627">
        <f t="shared" si="90"/>
        <v>0</v>
      </c>
      <c r="GY65" s="627"/>
      <c r="GZ65" s="627">
        <f t="shared" si="91"/>
        <v>0</v>
      </c>
      <c r="HA65" s="627"/>
      <c r="HB65" s="627">
        <f t="shared" si="92"/>
        <v>0</v>
      </c>
      <c r="HC65" s="627"/>
      <c r="HD65" s="627">
        <f t="shared" si="93"/>
        <v>0</v>
      </c>
      <c r="HE65" s="627"/>
      <c r="HF65" s="627">
        <f t="shared" si="94"/>
        <v>0</v>
      </c>
      <c r="HG65" s="627"/>
      <c r="HH65" s="627">
        <f t="shared" si="95"/>
        <v>0</v>
      </c>
      <c r="HI65" s="627"/>
      <c r="HJ65" s="627">
        <f t="shared" si="96"/>
        <v>0</v>
      </c>
      <c r="HK65" s="627"/>
      <c r="HL65" s="627">
        <f t="shared" si="97"/>
        <v>0</v>
      </c>
      <c r="HM65" s="627"/>
      <c r="HN65" s="627">
        <f t="shared" si="98"/>
        <v>0</v>
      </c>
      <c r="HO65" s="627"/>
      <c r="HP65" s="627">
        <f t="shared" si="99"/>
        <v>0</v>
      </c>
      <c r="HQ65" s="627"/>
      <c r="HR65" s="627">
        <f t="shared" si="100"/>
        <v>0</v>
      </c>
      <c r="HS65" s="627"/>
      <c r="HT65" s="627">
        <f t="shared" si="101"/>
        <v>0</v>
      </c>
      <c r="HU65" s="627"/>
      <c r="HV65" s="627">
        <f t="shared" si="102"/>
        <v>0</v>
      </c>
      <c r="HW65" s="627"/>
      <c r="HX65" s="627">
        <f t="shared" si="103"/>
        <v>0</v>
      </c>
      <c r="HY65" s="627"/>
      <c r="HZ65" s="627">
        <f t="shared" si="104"/>
        <v>0</v>
      </c>
      <c r="IA65" s="627"/>
      <c r="IC65" s="1055">
        <f t="shared" si="105"/>
        <v>0</v>
      </c>
      <c r="ID65" s="1055"/>
      <c r="IE65" s="1055">
        <f t="shared" si="106"/>
        <v>0</v>
      </c>
      <c r="IF65" s="1055"/>
      <c r="IG65" s="1055">
        <f t="shared" si="107"/>
        <v>0</v>
      </c>
      <c r="IH65" s="1055"/>
      <c r="II65" s="1055">
        <f t="shared" si="108"/>
        <v>0</v>
      </c>
      <c r="IJ65" s="1055"/>
      <c r="IK65" s="1055">
        <f t="shared" si="109"/>
        <v>0</v>
      </c>
      <c r="IL65" s="1055"/>
      <c r="IN65" s="627">
        <f>IF(CNGE_2026_M3_Secc1!$AH$706=CNGE_2026_M3_Secc1!$AJ$706,0,IF(CNGE_2026_M3_Secc1!Y751="",0,CNGE_2026_M3_Secc1!Y751))</f>
        <v>0</v>
      </c>
      <c r="IO65" s="627"/>
      <c r="IP65" s="627">
        <f t="shared" si="110"/>
        <v>0</v>
      </c>
      <c r="IQ65" s="627"/>
      <c r="IR65" s="639">
        <f t="shared" si="111"/>
        <v>0</v>
      </c>
      <c r="IS65" s="641"/>
      <c r="IX65" s="627">
        <f t="shared" si="112"/>
        <v>0</v>
      </c>
      <c r="IY65" s="627"/>
      <c r="IZ65" s="639">
        <f t="shared" si="113"/>
        <v>0</v>
      </c>
      <c r="JA65" s="641"/>
      <c r="JB65" s="639">
        <f t="shared" si="114"/>
        <v>0</v>
      </c>
      <c r="JC65" s="641"/>
      <c r="JD65" s="639">
        <f t="shared" si="115"/>
        <v>0</v>
      </c>
      <c r="JE65" s="641"/>
      <c r="JF65" s="639">
        <f t="shared" si="116"/>
        <v>0</v>
      </c>
      <c r="JG65" s="641"/>
    </row>
    <row r="66" spans="1:267" ht="15" customHeight="1">
      <c r="A66" s="108"/>
      <c r="B66" s="114"/>
      <c r="C66" s="82" t="s">
        <v>118</v>
      </c>
      <c r="D66" s="792" t="str">
        <f>IF($DD$13=1,"",IF(CNGE_2026_M3_Secc1!$AH$627=CNGE_2026_M3_Secc1!$AJ$627,"",IF(CNGE_2026_M3_Secc1!D682="","",CNGE_2026_M3_Secc1!D682)))</f>
        <v/>
      </c>
      <c r="E66" s="793"/>
      <c r="F66" s="793"/>
      <c r="G66" s="794"/>
      <c r="H66" s="702"/>
      <c r="I66" s="702"/>
      <c r="J66" s="702"/>
      <c r="K66" s="702"/>
      <c r="L66" s="702"/>
      <c r="M66" s="702"/>
      <c r="N66" s="702"/>
      <c r="O66" s="702"/>
      <c r="P66" s="1209"/>
      <c r="Q66" s="1209"/>
      <c r="R66" s="1209"/>
      <c r="S66" s="1209"/>
      <c r="T66" s="1209"/>
      <c r="U66" s="1209"/>
      <c r="V66" s="1209"/>
      <c r="W66" s="1209"/>
      <c r="X66" s="1210"/>
      <c r="Y66" s="1210"/>
      <c r="Z66" s="702"/>
      <c r="AA66" s="702"/>
      <c r="AB66" s="702"/>
      <c r="AC66" s="702"/>
      <c r="AD66" s="702"/>
      <c r="AE66" s="702"/>
      <c r="AF66" s="702"/>
      <c r="AG66" s="702"/>
      <c r="AH66" s="1209"/>
      <c r="AI66" s="1209"/>
      <c r="AJ66" s="1209"/>
      <c r="AK66" s="1209"/>
      <c r="AL66" s="1209"/>
      <c r="AM66" s="1209"/>
      <c r="AN66" s="1209"/>
      <c r="AO66" s="1209"/>
      <c r="AP66" s="1210"/>
      <c r="AQ66" s="1210"/>
      <c r="AR66" s="702"/>
      <c r="AS66" s="702"/>
      <c r="AT66" s="702"/>
      <c r="AU66" s="702"/>
      <c r="AV66" s="702"/>
      <c r="AW66" s="702"/>
      <c r="AX66" s="702"/>
      <c r="AY66" s="702"/>
      <c r="AZ66" s="1209"/>
      <c r="BA66" s="1209"/>
      <c r="BB66" s="1209"/>
      <c r="BC66" s="1209"/>
      <c r="BD66" s="1209"/>
      <c r="BE66" s="1209"/>
      <c r="BF66" s="1209"/>
      <c r="BG66" s="1209"/>
      <c r="BH66" s="1210"/>
      <c r="BI66" s="1210"/>
      <c r="BJ66" s="702"/>
      <c r="BK66" s="702"/>
      <c r="BL66" s="702"/>
      <c r="BM66" s="702"/>
      <c r="BN66" s="702"/>
      <c r="BO66" s="702"/>
      <c r="BP66" s="702"/>
      <c r="BQ66" s="702"/>
      <c r="BR66" s="1209"/>
      <c r="BS66" s="1209"/>
      <c r="BT66" s="1209"/>
      <c r="BU66" s="1209"/>
      <c r="BV66" s="1209"/>
      <c r="BW66" s="1209"/>
      <c r="BX66" s="1209"/>
      <c r="BY66" s="1209"/>
      <c r="BZ66" s="1210"/>
      <c r="CA66" s="1210"/>
      <c r="CB66" s="702"/>
      <c r="CC66" s="702"/>
      <c r="CD66" s="702"/>
      <c r="CE66" s="702"/>
      <c r="CF66" s="702"/>
      <c r="CG66" s="702"/>
      <c r="CH66" s="702"/>
      <c r="CI66" s="702"/>
      <c r="CJ66" s="1209"/>
      <c r="CK66" s="1209"/>
      <c r="CL66" s="1209"/>
      <c r="CM66" s="1209"/>
      <c r="CN66" s="1209"/>
      <c r="CO66" s="1209"/>
      <c r="CP66" s="1209"/>
      <c r="CQ66" s="1209"/>
      <c r="CR66" s="1210"/>
      <c r="CS66" s="1210"/>
      <c r="CW66" s="1084">
        <f>IF(CNGE_2026_M3_Secc1!$AH$706=CNGE_2026_M3_Secc1!$AJ$705,0,CNGE_2026_M3_Secc1!AH752)</f>
        <v>0</v>
      </c>
      <c r="CX66" s="1085"/>
      <c r="CZ66" s="80" t="b">
        <f t="shared" si="0"/>
        <v>0</v>
      </c>
      <c r="DA66" s="80" t="str">
        <f t="shared" si="1"/>
        <v/>
      </c>
      <c r="DB66" s="80">
        <f t="shared" si="2"/>
        <v>0</v>
      </c>
      <c r="DC66" s="115" t="b">
        <f t="shared" si="3"/>
        <v>0</v>
      </c>
      <c r="DD66" s="116" t="str">
        <f t="shared" si="4"/>
        <v/>
      </c>
      <c r="DE66" s="115">
        <f t="shared" si="5"/>
        <v>0</v>
      </c>
      <c r="DF66" s="115" t="b">
        <f t="shared" si="6"/>
        <v>0</v>
      </c>
      <c r="DG66" s="115">
        <f t="shared" si="7"/>
        <v>0</v>
      </c>
      <c r="DH66" s="80" t="b">
        <f t="shared" si="8"/>
        <v>0</v>
      </c>
      <c r="DI66" s="80" t="str">
        <f t="shared" si="9"/>
        <v/>
      </c>
      <c r="DJ66" s="80">
        <f t="shared" si="10"/>
        <v>0</v>
      </c>
      <c r="DK66" s="115" t="b">
        <f t="shared" si="11"/>
        <v>0</v>
      </c>
      <c r="DL66" s="116" t="str">
        <f t="shared" si="12"/>
        <v/>
      </c>
      <c r="DM66" s="115">
        <f t="shared" si="13"/>
        <v>0</v>
      </c>
      <c r="DN66" s="115" t="b">
        <f t="shared" si="14"/>
        <v>0</v>
      </c>
      <c r="DO66" s="115">
        <f t="shared" si="15"/>
        <v>0</v>
      </c>
      <c r="DP66" s="80" t="b">
        <f t="shared" si="16"/>
        <v>0</v>
      </c>
      <c r="DQ66" s="80" t="str">
        <f t="shared" si="17"/>
        <v/>
      </c>
      <c r="DR66" s="80">
        <f t="shared" si="18"/>
        <v>0</v>
      </c>
      <c r="DS66" s="115" t="b">
        <f t="shared" si="19"/>
        <v>0</v>
      </c>
      <c r="DT66" s="116" t="str">
        <f t="shared" si="20"/>
        <v/>
      </c>
      <c r="DU66" s="115">
        <f t="shared" si="21"/>
        <v>0</v>
      </c>
      <c r="DV66" s="115" t="b">
        <f t="shared" si="22"/>
        <v>0</v>
      </c>
      <c r="DW66" s="115">
        <f t="shared" si="23"/>
        <v>0</v>
      </c>
      <c r="DX66" s="80" t="b">
        <f t="shared" si="24"/>
        <v>0</v>
      </c>
      <c r="DY66" s="80" t="str">
        <f t="shared" si="25"/>
        <v/>
      </c>
      <c r="DZ66" s="80">
        <f t="shared" si="26"/>
        <v>0</v>
      </c>
      <c r="EA66" s="115" t="b">
        <f t="shared" si="27"/>
        <v>0</v>
      </c>
      <c r="EB66" s="116" t="str">
        <f t="shared" si="28"/>
        <v/>
      </c>
      <c r="EC66" s="115">
        <f t="shared" si="29"/>
        <v>0</v>
      </c>
      <c r="ED66" s="115" t="b">
        <f t="shared" si="30"/>
        <v>0</v>
      </c>
      <c r="EE66" s="115">
        <f t="shared" si="31"/>
        <v>0</v>
      </c>
      <c r="EF66" s="80" t="b">
        <f t="shared" si="32"/>
        <v>0</v>
      </c>
      <c r="EG66" s="80" t="str">
        <f t="shared" si="33"/>
        <v/>
      </c>
      <c r="EH66" s="80">
        <f t="shared" si="34"/>
        <v>0</v>
      </c>
      <c r="EI66" s="115" t="b">
        <f t="shared" si="35"/>
        <v>0</v>
      </c>
      <c r="EJ66" s="116" t="str">
        <f t="shared" si="36"/>
        <v/>
      </c>
      <c r="EK66" s="115">
        <f t="shared" si="37"/>
        <v>0</v>
      </c>
      <c r="EL66" s="115" t="b">
        <f t="shared" si="38"/>
        <v>0</v>
      </c>
      <c r="EM66" s="446">
        <f t="shared" si="39"/>
        <v>0</v>
      </c>
      <c r="EN66" s="448"/>
      <c r="EO66" s="439" t="b">
        <f t="shared" si="40"/>
        <v>0</v>
      </c>
      <c r="EP66" s="80" t="str">
        <f t="shared" si="41"/>
        <v/>
      </c>
      <c r="EQ66" s="80">
        <f t="shared" si="42"/>
        <v>0</v>
      </c>
      <c r="ER66" s="115" t="b">
        <f t="shared" si="43"/>
        <v>0</v>
      </c>
      <c r="ES66" s="116" t="str">
        <f t="shared" si="44"/>
        <v/>
      </c>
      <c r="ET66" s="115">
        <f t="shared" si="45"/>
        <v>0</v>
      </c>
      <c r="EU66" s="115" t="b">
        <f t="shared" si="46"/>
        <v>0</v>
      </c>
      <c r="EV66" s="115">
        <f t="shared" si="47"/>
        <v>0</v>
      </c>
      <c r="EW66" s="80" t="b">
        <f t="shared" si="48"/>
        <v>0</v>
      </c>
      <c r="EX66" s="80" t="str">
        <f t="shared" si="49"/>
        <v/>
      </c>
      <c r="EY66" s="80">
        <f t="shared" si="50"/>
        <v>0</v>
      </c>
      <c r="EZ66" s="115" t="b">
        <f t="shared" si="51"/>
        <v>0</v>
      </c>
      <c r="FA66" s="116" t="str">
        <f t="shared" si="52"/>
        <v/>
      </c>
      <c r="FB66" s="115">
        <f t="shared" si="53"/>
        <v>0</v>
      </c>
      <c r="FC66" s="115" t="b">
        <f t="shared" si="54"/>
        <v>0</v>
      </c>
      <c r="FD66" s="115">
        <f t="shared" si="55"/>
        <v>0</v>
      </c>
      <c r="FE66" s="80" t="b">
        <f t="shared" si="56"/>
        <v>0</v>
      </c>
      <c r="FF66" s="80" t="str">
        <f t="shared" si="57"/>
        <v/>
      </c>
      <c r="FG66" s="80">
        <f t="shared" si="58"/>
        <v>0</v>
      </c>
      <c r="FH66" s="115" t="b">
        <f t="shared" si="59"/>
        <v>0</v>
      </c>
      <c r="FI66" s="116" t="str">
        <f t="shared" si="60"/>
        <v/>
      </c>
      <c r="FJ66" s="115">
        <f t="shared" si="61"/>
        <v>0</v>
      </c>
      <c r="FK66" s="115" t="b">
        <f t="shared" si="62"/>
        <v>0</v>
      </c>
      <c r="FL66" s="115">
        <f t="shared" si="63"/>
        <v>0</v>
      </c>
      <c r="FM66" s="80" t="b">
        <f t="shared" si="64"/>
        <v>0</v>
      </c>
      <c r="FN66" s="80" t="str">
        <f t="shared" si="65"/>
        <v/>
      </c>
      <c r="FO66" s="80">
        <f t="shared" si="66"/>
        <v>0</v>
      </c>
      <c r="FP66" s="115" t="b">
        <f t="shared" si="67"/>
        <v>0</v>
      </c>
      <c r="FQ66" s="116" t="str">
        <f t="shared" si="68"/>
        <v/>
      </c>
      <c r="FR66" s="115">
        <f t="shared" si="69"/>
        <v>0</v>
      </c>
      <c r="FS66" s="115" t="b">
        <f t="shared" si="70"/>
        <v>0</v>
      </c>
      <c r="FT66" s="115">
        <f t="shared" si="71"/>
        <v>0</v>
      </c>
      <c r="FU66" s="80" t="b">
        <f t="shared" si="72"/>
        <v>0</v>
      </c>
      <c r="FV66" s="80" t="str">
        <f t="shared" si="73"/>
        <v/>
      </c>
      <c r="FW66" s="80">
        <f t="shared" si="74"/>
        <v>0</v>
      </c>
      <c r="FX66" s="115" t="b">
        <f t="shared" si="75"/>
        <v>0</v>
      </c>
      <c r="FY66" s="116" t="str">
        <f t="shared" si="76"/>
        <v/>
      </c>
      <c r="FZ66" s="115">
        <f t="shared" si="77"/>
        <v>0</v>
      </c>
      <c r="GA66" s="115" t="b">
        <f t="shared" si="78"/>
        <v>0</v>
      </c>
      <c r="GB66" s="115">
        <f t="shared" si="79"/>
        <v>0</v>
      </c>
      <c r="GD66" s="627">
        <f t="shared" si="80"/>
        <v>0</v>
      </c>
      <c r="GE66" s="627"/>
      <c r="GF66" s="627">
        <f t="shared" si="81"/>
        <v>0</v>
      </c>
      <c r="GG66" s="627"/>
      <c r="GH66" s="627">
        <f t="shared" si="82"/>
        <v>0</v>
      </c>
      <c r="GI66" s="627"/>
      <c r="GJ66" s="627">
        <f t="shared" si="83"/>
        <v>0</v>
      </c>
      <c r="GK66" s="627"/>
      <c r="GL66" s="627">
        <f t="shared" si="84"/>
        <v>0</v>
      </c>
      <c r="GM66" s="627"/>
      <c r="GN66" s="627">
        <f t="shared" si="85"/>
        <v>0</v>
      </c>
      <c r="GO66" s="627"/>
      <c r="GP66" s="627">
        <f t="shared" si="86"/>
        <v>0</v>
      </c>
      <c r="GQ66" s="627"/>
      <c r="GR66" s="627">
        <f t="shared" si="87"/>
        <v>0</v>
      </c>
      <c r="GS66" s="627"/>
      <c r="GT66" s="627">
        <f t="shared" si="88"/>
        <v>0</v>
      </c>
      <c r="GU66" s="627"/>
      <c r="GV66" s="627">
        <f t="shared" si="89"/>
        <v>0</v>
      </c>
      <c r="GW66" s="627"/>
      <c r="GX66" s="627">
        <f t="shared" si="90"/>
        <v>0</v>
      </c>
      <c r="GY66" s="627"/>
      <c r="GZ66" s="627">
        <f t="shared" si="91"/>
        <v>0</v>
      </c>
      <c r="HA66" s="627"/>
      <c r="HB66" s="627">
        <f t="shared" si="92"/>
        <v>0</v>
      </c>
      <c r="HC66" s="627"/>
      <c r="HD66" s="627">
        <f t="shared" si="93"/>
        <v>0</v>
      </c>
      <c r="HE66" s="627"/>
      <c r="HF66" s="627">
        <f t="shared" si="94"/>
        <v>0</v>
      </c>
      <c r="HG66" s="627"/>
      <c r="HH66" s="627">
        <f t="shared" si="95"/>
        <v>0</v>
      </c>
      <c r="HI66" s="627"/>
      <c r="HJ66" s="627">
        <f t="shared" si="96"/>
        <v>0</v>
      </c>
      <c r="HK66" s="627"/>
      <c r="HL66" s="627">
        <f t="shared" si="97"/>
        <v>0</v>
      </c>
      <c r="HM66" s="627"/>
      <c r="HN66" s="627">
        <f t="shared" si="98"/>
        <v>0</v>
      </c>
      <c r="HO66" s="627"/>
      <c r="HP66" s="627">
        <f t="shared" si="99"/>
        <v>0</v>
      </c>
      <c r="HQ66" s="627"/>
      <c r="HR66" s="627">
        <f t="shared" si="100"/>
        <v>0</v>
      </c>
      <c r="HS66" s="627"/>
      <c r="HT66" s="627">
        <f t="shared" si="101"/>
        <v>0</v>
      </c>
      <c r="HU66" s="627"/>
      <c r="HV66" s="627">
        <f t="shared" si="102"/>
        <v>0</v>
      </c>
      <c r="HW66" s="627"/>
      <c r="HX66" s="627">
        <f t="shared" si="103"/>
        <v>0</v>
      </c>
      <c r="HY66" s="627"/>
      <c r="HZ66" s="627">
        <f t="shared" si="104"/>
        <v>0</v>
      </c>
      <c r="IA66" s="627"/>
      <c r="IC66" s="1055">
        <f t="shared" si="105"/>
        <v>0</v>
      </c>
      <c r="ID66" s="1055"/>
      <c r="IE66" s="1055">
        <f t="shared" si="106"/>
        <v>0</v>
      </c>
      <c r="IF66" s="1055"/>
      <c r="IG66" s="1055">
        <f t="shared" si="107"/>
        <v>0</v>
      </c>
      <c r="IH66" s="1055"/>
      <c r="II66" s="1055">
        <f t="shared" si="108"/>
        <v>0</v>
      </c>
      <c r="IJ66" s="1055"/>
      <c r="IK66" s="1055">
        <f t="shared" si="109"/>
        <v>0</v>
      </c>
      <c r="IL66" s="1055"/>
      <c r="IN66" s="627">
        <f>IF(CNGE_2026_M3_Secc1!$AH$706=CNGE_2026_M3_Secc1!$AJ$706,0,IF(CNGE_2026_M3_Secc1!Y752="",0,CNGE_2026_M3_Secc1!Y752))</f>
        <v>0</v>
      </c>
      <c r="IO66" s="627"/>
      <c r="IP66" s="627">
        <f t="shared" si="110"/>
        <v>0</v>
      </c>
      <c r="IQ66" s="627"/>
      <c r="IR66" s="639">
        <f t="shared" si="111"/>
        <v>0</v>
      </c>
      <c r="IS66" s="641"/>
      <c r="IX66" s="627">
        <f t="shared" si="112"/>
        <v>0</v>
      </c>
      <c r="IY66" s="627"/>
      <c r="IZ66" s="639">
        <f t="shared" si="113"/>
        <v>0</v>
      </c>
      <c r="JA66" s="641"/>
      <c r="JB66" s="639">
        <f t="shared" si="114"/>
        <v>0</v>
      </c>
      <c r="JC66" s="641"/>
      <c r="JD66" s="639">
        <f t="shared" si="115"/>
        <v>0</v>
      </c>
      <c r="JE66" s="641"/>
      <c r="JF66" s="639">
        <f t="shared" si="116"/>
        <v>0</v>
      </c>
      <c r="JG66" s="641"/>
    </row>
    <row r="67" spans="1:267" ht="15" customHeight="1">
      <c r="A67" s="108"/>
      <c r="B67" s="114"/>
      <c r="C67" s="82" t="s">
        <v>119</v>
      </c>
      <c r="D67" s="792" t="str">
        <f>IF($DD$13=1,"",IF(CNGE_2026_M3_Secc1!$AH$627=CNGE_2026_M3_Secc1!$AJ$627,"",IF(CNGE_2026_M3_Secc1!D683="","",CNGE_2026_M3_Secc1!D683)))</f>
        <v/>
      </c>
      <c r="E67" s="793"/>
      <c r="F67" s="793"/>
      <c r="G67" s="794"/>
      <c r="H67" s="702"/>
      <c r="I67" s="702"/>
      <c r="J67" s="702"/>
      <c r="K67" s="702"/>
      <c r="L67" s="702"/>
      <c r="M67" s="702"/>
      <c r="N67" s="702"/>
      <c r="O67" s="702"/>
      <c r="P67" s="1209"/>
      <c r="Q67" s="1209"/>
      <c r="R67" s="1209"/>
      <c r="S67" s="1209"/>
      <c r="T67" s="1209"/>
      <c r="U67" s="1209"/>
      <c r="V67" s="1209"/>
      <c r="W67" s="1209"/>
      <c r="X67" s="1210"/>
      <c r="Y67" s="1210"/>
      <c r="Z67" s="702"/>
      <c r="AA67" s="702"/>
      <c r="AB67" s="702"/>
      <c r="AC67" s="702"/>
      <c r="AD67" s="702"/>
      <c r="AE67" s="702"/>
      <c r="AF67" s="702"/>
      <c r="AG67" s="702"/>
      <c r="AH67" s="1209"/>
      <c r="AI67" s="1209"/>
      <c r="AJ67" s="1209"/>
      <c r="AK67" s="1209"/>
      <c r="AL67" s="1209"/>
      <c r="AM67" s="1209"/>
      <c r="AN67" s="1209"/>
      <c r="AO67" s="1209"/>
      <c r="AP67" s="1210"/>
      <c r="AQ67" s="1210"/>
      <c r="AR67" s="702"/>
      <c r="AS67" s="702"/>
      <c r="AT67" s="702"/>
      <c r="AU67" s="702"/>
      <c r="AV67" s="702"/>
      <c r="AW67" s="702"/>
      <c r="AX67" s="702"/>
      <c r="AY67" s="702"/>
      <c r="AZ67" s="1209"/>
      <c r="BA67" s="1209"/>
      <c r="BB67" s="1209"/>
      <c r="BC67" s="1209"/>
      <c r="BD67" s="1209"/>
      <c r="BE67" s="1209"/>
      <c r="BF67" s="1209"/>
      <c r="BG67" s="1209"/>
      <c r="BH67" s="1210"/>
      <c r="BI67" s="1210"/>
      <c r="BJ67" s="702"/>
      <c r="BK67" s="702"/>
      <c r="BL67" s="702"/>
      <c r="BM67" s="702"/>
      <c r="BN67" s="702"/>
      <c r="BO67" s="702"/>
      <c r="BP67" s="702"/>
      <c r="BQ67" s="702"/>
      <c r="BR67" s="1209"/>
      <c r="BS67" s="1209"/>
      <c r="BT67" s="1209"/>
      <c r="BU67" s="1209"/>
      <c r="BV67" s="1209"/>
      <c r="BW67" s="1209"/>
      <c r="BX67" s="1209"/>
      <c r="BY67" s="1209"/>
      <c r="BZ67" s="1210"/>
      <c r="CA67" s="1210"/>
      <c r="CB67" s="702"/>
      <c r="CC67" s="702"/>
      <c r="CD67" s="702"/>
      <c r="CE67" s="702"/>
      <c r="CF67" s="702"/>
      <c r="CG67" s="702"/>
      <c r="CH67" s="702"/>
      <c r="CI67" s="702"/>
      <c r="CJ67" s="1209"/>
      <c r="CK67" s="1209"/>
      <c r="CL67" s="1209"/>
      <c r="CM67" s="1209"/>
      <c r="CN67" s="1209"/>
      <c r="CO67" s="1209"/>
      <c r="CP67" s="1209"/>
      <c r="CQ67" s="1209"/>
      <c r="CR67" s="1210"/>
      <c r="CS67" s="1210"/>
      <c r="CW67" s="1084">
        <f>IF(CNGE_2026_M3_Secc1!$AH$706=CNGE_2026_M3_Secc1!$AJ$705,0,CNGE_2026_M3_Secc1!AH753)</f>
        <v>0</v>
      </c>
      <c r="CX67" s="1085"/>
      <c r="CZ67" s="80" t="b">
        <f t="shared" si="0"/>
        <v>0</v>
      </c>
      <c r="DA67" s="80" t="str">
        <f t="shared" si="1"/>
        <v/>
      </c>
      <c r="DB67" s="80">
        <f t="shared" si="2"/>
        <v>0</v>
      </c>
      <c r="DC67" s="115" t="b">
        <f t="shared" si="3"/>
        <v>0</v>
      </c>
      <c r="DD67" s="116" t="str">
        <f t="shared" si="4"/>
        <v/>
      </c>
      <c r="DE67" s="115">
        <f t="shared" si="5"/>
        <v>0</v>
      </c>
      <c r="DF67" s="115" t="b">
        <f t="shared" si="6"/>
        <v>0</v>
      </c>
      <c r="DG67" s="115">
        <f t="shared" si="7"/>
        <v>0</v>
      </c>
      <c r="DH67" s="80" t="b">
        <f t="shared" si="8"/>
        <v>0</v>
      </c>
      <c r="DI67" s="80" t="str">
        <f t="shared" si="9"/>
        <v/>
      </c>
      <c r="DJ67" s="80">
        <f t="shared" si="10"/>
        <v>0</v>
      </c>
      <c r="DK67" s="115" t="b">
        <f t="shared" si="11"/>
        <v>0</v>
      </c>
      <c r="DL67" s="116" t="str">
        <f t="shared" si="12"/>
        <v/>
      </c>
      <c r="DM67" s="115">
        <f t="shared" si="13"/>
        <v>0</v>
      </c>
      <c r="DN67" s="115" t="b">
        <f t="shared" si="14"/>
        <v>0</v>
      </c>
      <c r="DO67" s="115">
        <f t="shared" si="15"/>
        <v>0</v>
      </c>
      <c r="DP67" s="80" t="b">
        <f t="shared" si="16"/>
        <v>0</v>
      </c>
      <c r="DQ67" s="80" t="str">
        <f t="shared" si="17"/>
        <v/>
      </c>
      <c r="DR67" s="80">
        <f t="shared" si="18"/>
        <v>0</v>
      </c>
      <c r="DS67" s="115" t="b">
        <f t="shared" si="19"/>
        <v>0</v>
      </c>
      <c r="DT67" s="116" t="str">
        <f t="shared" si="20"/>
        <v/>
      </c>
      <c r="DU67" s="115">
        <f t="shared" si="21"/>
        <v>0</v>
      </c>
      <c r="DV67" s="115" t="b">
        <f t="shared" si="22"/>
        <v>0</v>
      </c>
      <c r="DW67" s="115">
        <f t="shared" si="23"/>
        <v>0</v>
      </c>
      <c r="DX67" s="80" t="b">
        <f t="shared" si="24"/>
        <v>0</v>
      </c>
      <c r="DY67" s="80" t="str">
        <f t="shared" si="25"/>
        <v/>
      </c>
      <c r="DZ67" s="80">
        <f t="shared" si="26"/>
        <v>0</v>
      </c>
      <c r="EA67" s="115" t="b">
        <f t="shared" si="27"/>
        <v>0</v>
      </c>
      <c r="EB67" s="116" t="str">
        <f t="shared" si="28"/>
        <v/>
      </c>
      <c r="EC67" s="115">
        <f t="shared" si="29"/>
        <v>0</v>
      </c>
      <c r="ED67" s="115" t="b">
        <f t="shared" si="30"/>
        <v>0</v>
      </c>
      <c r="EE67" s="115">
        <f t="shared" si="31"/>
        <v>0</v>
      </c>
      <c r="EF67" s="80" t="b">
        <f t="shared" si="32"/>
        <v>0</v>
      </c>
      <c r="EG67" s="80" t="str">
        <f t="shared" si="33"/>
        <v/>
      </c>
      <c r="EH67" s="80">
        <f t="shared" si="34"/>
        <v>0</v>
      </c>
      <c r="EI67" s="115" t="b">
        <f t="shared" si="35"/>
        <v>0</v>
      </c>
      <c r="EJ67" s="116" t="str">
        <f t="shared" si="36"/>
        <v/>
      </c>
      <c r="EK67" s="115">
        <f t="shared" si="37"/>
        <v>0</v>
      </c>
      <c r="EL67" s="115" t="b">
        <f t="shared" si="38"/>
        <v>0</v>
      </c>
      <c r="EM67" s="446">
        <f t="shared" si="39"/>
        <v>0</v>
      </c>
      <c r="EN67" s="448"/>
      <c r="EO67" s="439" t="b">
        <f t="shared" si="40"/>
        <v>0</v>
      </c>
      <c r="EP67" s="80" t="str">
        <f t="shared" si="41"/>
        <v/>
      </c>
      <c r="EQ67" s="80">
        <f t="shared" si="42"/>
        <v>0</v>
      </c>
      <c r="ER67" s="115" t="b">
        <f t="shared" si="43"/>
        <v>0</v>
      </c>
      <c r="ES67" s="116" t="str">
        <f t="shared" si="44"/>
        <v/>
      </c>
      <c r="ET67" s="115">
        <f t="shared" si="45"/>
        <v>0</v>
      </c>
      <c r="EU67" s="115" t="b">
        <f t="shared" si="46"/>
        <v>0</v>
      </c>
      <c r="EV67" s="115">
        <f t="shared" si="47"/>
        <v>0</v>
      </c>
      <c r="EW67" s="80" t="b">
        <f t="shared" si="48"/>
        <v>0</v>
      </c>
      <c r="EX67" s="80" t="str">
        <f t="shared" si="49"/>
        <v/>
      </c>
      <c r="EY67" s="80">
        <f t="shared" si="50"/>
        <v>0</v>
      </c>
      <c r="EZ67" s="115" t="b">
        <f t="shared" si="51"/>
        <v>0</v>
      </c>
      <c r="FA67" s="116" t="str">
        <f t="shared" si="52"/>
        <v/>
      </c>
      <c r="FB67" s="115">
        <f t="shared" si="53"/>
        <v>0</v>
      </c>
      <c r="FC67" s="115" t="b">
        <f t="shared" si="54"/>
        <v>0</v>
      </c>
      <c r="FD67" s="115">
        <f t="shared" si="55"/>
        <v>0</v>
      </c>
      <c r="FE67" s="80" t="b">
        <f t="shared" si="56"/>
        <v>0</v>
      </c>
      <c r="FF67" s="80" t="str">
        <f t="shared" si="57"/>
        <v/>
      </c>
      <c r="FG67" s="80">
        <f t="shared" si="58"/>
        <v>0</v>
      </c>
      <c r="FH67" s="115" t="b">
        <f t="shared" si="59"/>
        <v>0</v>
      </c>
      <c r="FI67" s="116" t="str">
        <f t="shared" si="60"/>
        <v/>
      </c>
      <c r="FJ67" s="115">
        <f t="shared" si="61"/>
        <v>0</v>
      </c>
      <c r="FK67" s="115" t="b">
        <f t="shared" si="62"/>
        <v>0</v>
      </c>
      <c r="FL67" s="115">
        <f t="shared" si="63"/>
        <v>0</v>
      </c>
      <c r="FM67" s="80" t="b">
        <f t="shared" si="64"/>
        <v>0</v>
      </c>
      <c r="FN67" s="80" t="str">
        <f t="shared" si="65"/>
        <v/>
      </c>
      <c r="FO67" s="80">
        <f t="shared" si="66"/>
        <v>0</v>
      </c>
      <c r="FP67" s="115" t="b">
        <f t="shared" si="67"/>
        <v>0</v>
      </c>
      <c r="FQ67" s="116" t="str">
        <f t="shared" si="68"/>
        <v/>
      </c>
      <c r="FR67" s="115">
        <f t="shared" si="69"/>
        <v>0</v>
      </c>
      <c r="FS67" s="115" t="b">
        <f t="shared" si="70"/>
        <v>0</v>
      </c>
      <c r="FT67" s="115">
        <f t="shared" si="71"/>
        <v>0</v>
      </c>
      <c r="FU67" s="80" t="b">
        <f t="shared" si="72"/>
        <v>0</v>
      </c>
      <c r="FV67" s="80" t="str">
        <f t="shared" si="73"/>
        <v/>
      </c>
      <c r="FW67" s="80">
        <f t="shared" si="74"/>
        <v>0</v>
      </c>
      <c r="FX67" s="115" t="b">
        <f t="shared" si="75"/>
        <v>0</v>
      </c>
      <c r="FY67" s="116" t="str">
        <f t="shared" si="76"/>
        <v/>
      </c>
      <c r="FZ67" s="115">
        <f t="shared" si="77"/>
        <v>0</v>
      </c>
      <c r="GA67" s="115" t="b">
        <f t="shared" si="78"/>
        <v>0</v>
      </c>
      <c r="GB67" s="115">
        <f t="shared" si="79"/>
        <v>0</v>
      </c>
      <c r="GD67" s="627">
        <f t="shared" si="80"/>
        <v>0</v>
      </c>
      <c r="GE67" s="627"/>
      <c r="GF67" s="627">
        <f t="shared" si="81"/>
        <v>0</v>
      </c>
      <c r="GG67" s="627"/>
      <c r="GH67" s="627">
        <f t="shared" si="82"/>
        <v>0</v>
      </c>
      <c r="GI67" s="627"/>
      <c r="GJ67" s="627">
        <f t="shared" si="83"/>
        <v>0</v>
      </c>
      <c r="GK67" s="627"/>
      <c r="GL67" s="627">
        <f t="shared" si="84"/>
        <v>0</v>
      </c>
      <c r="GM67" s="627"/>
      <c r="GN67" s="627">
        <f t="shared" si="85"/>
        <v>0</v>
      </c>
      <c r="GO67" s="627"/>
      <c r="GP67" s="627">
        <f t="shared" si="86"/>
        <v>0</v>
      </c>
      <c r="GQ67" s="627"/>
      <c r="GR67" s="627">
        <f t="shared" si="87"/>
        <v>0</v>
      </c>
      <c r="GS67" s="627"/>
      <c r="GT67" s="627">
        <f t="shared" si="88"/>
        <v>0</v>
      </c>
      <c r="GU67" s="627"/>
      <c r="GV67" s="627">
        <f t="shared" si="89"/>
        <v>0</v>
      </c>
      <c r="GW67" s="627"/>
      <c r="GX67" s="627">
        <f t="shared" si="90"/>
        <v>0</v>
      </c>
      <c r="GY67" s="627"/>
      <c r="GZ67" s="627">
        <f t="shared" si="91"/>
        <v>0</v>
      </c>
      <c r="HA67" s="627"/>
      <c r="HB67" s="627">
        <f t="shared" si="92"/>
        <v>0</v>
      </c>
      <c r="HC67" s="627"/>
      <c r="HD67" s="627">
        <f t="shared" si="93"/>
        <v>0</v>
      </c>
      <c r="HE67" s="627"/>
      <c r="HF67" s="627">
        <f t="shared" si="94"/>
        <v>0</v>
      </c>
      <c r="HG67" s="627"/>
      <c r="HH67" s="627">
        <f t="shared" si="95"/>
        <v>0</v>
      </c>
      <c r="HI67" s="627"/>
      <c r="HJ67" s="627">
        <f t="shared" si="96"/>
        <v>0</v>
      </c>
      <c r="HK67" s="627"/>
      <c r="HL67" s="627">
        <f t="shared" si="97"/>
        <v>0</v>
      </c>
      <c r="HM67" s="627"/>
      <c r="HN67" s="627">
        <f t="shared" si="98"/>
        <v>0</v>
      </c>
      <c r="HO67" s="627"/>
      <c r="HP67" s="627">
        <f t="shared" si="99"/>
        <v>0</v>
      </c>
      <c r="HQ67" s="627"/>
      <c r="HR67" s="627">
        <f t="shared" si="100"/>
        <v>0</v>
      </c>
      <c r="HS67" s="627"/>
      <c r="HT67" s="627">
        <f t="shared" si="101"/>
        <v>0</v>
      </c>
      <c r="HU67" s="627"/>
      <c r="HV67" s="627">
        <f t="shared" si="102"/>
        <v>0</v>
      </c>
      <c r="HW67" s="627"/>
      <c r="HX67" s="627">
        <f t="shared" si="103"/>
        <v>0</v>
      </c>
      <c r="HY67" s="627"/>
      <c r="HZ67" s="627">
        <f t="shared" si="104"/>
        <v>0</v>
      </c>
      <c r="IA67" s="627"/>
      <c r="IC67" s="1055">
        <f t="shared" si="105"/>
        <v>0</v>
      </c>
      <c r="ID67" s="1055"/>
      <c r="IE67" s="1055">
        <f t="shared" si="106"/>
        <v>0</v>
      </c>
      <c r="IF67" s="1055"/>
      <c r="IG67" s="1055">
        <f t="shared" si="107"/>
        <v>0</v>
      </c>
      <c r="IH67" s="1055"/>
      <c r="II67" s="1055">
        <f t="shared" si="108"/>
        <v>0</v>
      </c>
      <c r="IJ67" s="1055"/>
      <c r="IK67" s="1055">
        <f t="shared" si="109"/>
        <v>0</v>
      </c>
      <c r="IL67" s="1055"/>
      <c r="IN67" s="627">
        <f>IF(CNGE_2026_M3_Secc1!$AH$706=CNGE_2026_M3_Secc1!$AJ$706,0,IF(CNGE_2026_M3_Secc1!Y753="",0,CNGE_2026_M3_Secc1!Y753))</f>
        <v>0</v>
      </c>
      <c r="IO67" s="627"/>
      <c r="IP67" s="627">
        <f t="shared" si="110"/>
        <v>0</v>
      </c>
      <c r="IQ67" s="627"/>
      <c r="IR67" s="639">
        <f t="shared" si="111"/>
        <v>0</v>
      </c>
      <c r="IS67" s="641"/>
      <c r="IX67" s="627">
        <f t="shared" si="112"/>
        <v>0</v>
      </c>
      <c r="IY67" s="627"/>
      <c r="IZ67" s="639">
        <f t="shared" si="113"/>
        <v>0</v>
      </c>
      <c r="JA67" s="641"/>
      <c r="JB67" s="639">
        <f t="shared" si="114"/>
        <v>0</v>
      </c>
      <c r="JC67" s="641"/>
      <c r="JD67" s="639">
        <f t="shared" si="115"/>
        <v>0</v>
      </c>
      <c r="JE67" s="641"/>
      <c r="JF67" s="639">
        <f t="shared" si="116"/>
        <v>0</v>
      </c>
      <c r="JG67" s="641"/>
    </row>
    <row r="68" spans="1:267" ht="15" customHeight="1">
      <c r="A68" s="108"/>
      <c r="B68" s="114"/>
      <c r="C68" s="82" t="s">
        <v>120</v>
      </c>
      <c r="D68" s="792" t="str">
        <f>IF($DD$13=1,"",IF(CNGE_2026_M3_Secc1!$AH$627=CNGE_2026_M3_Secc1!$AJ$627,"",IF(CNGE_2026_M3_Secc1!D684="","",CNGE_2026_M3_Secc1!D684)))</f>
        <v/>
      </c>
      <c r="E68" s="793"/>
      <c r="F68" s="793"/>
      <c r="G68" s="794"/>
      <c r="H68" s="702"/>
      <c r="I68" s="702"/>
      <c r="J68" s="702"/>
      <c r="K68" s="702"/>
      <c r="L68" s="702"/>
      <c r="M68" s="702"/>
      <c r="N68" s="702"/>
      <c r="O68" s="702"/>
      <c r="P68" s="1209"/>
      <c r="Q68" s="1209"/>
      <c r="R68" s="1209"/>
      <c r="S68" s="1209"/>
      <c r="T68" s="1209"/>
      <c r="U68" s="1209"/>
      <c r="V68" s="1209"/>
      <c r="W68" s="1209"/>
      <c r="X68" s="1210"/>
      <c r="Y68" s="1210"/>
      <c r="Z68" s="702"/>
      <c r="AA68" s="702"/>
      <c r="AB68" s="702"/>
      <c r="AC68" s="702"/>
      <c r="AD68" s="702"/>
      <c r="AE68" s="702"/>
      <c r="AF68" s="702"/>
      <c r="AG68" s="702"/>
      <c r="AH68" s="1209"/>
      <c r="AI68" s="1209"/>
      <c r="AJ68" s="1209"/>
      <c r="AK68" s="1209"/>
      <c r="AL68" s="1209"/>
      <c r="AM68" s="1209"/>
      <c r="AN68" s="1209"/>
      <c r="AO68" s="1209"/>
      <c r="AP68" s="1210"/>
      <c r="AQ68" s="1210"/>
      <c r="AR68" s="702"/>
      <c r="AS68" s="702"/>
      <c r="AT68" s="702"/>
      <c r="AU68" s="702"/>
      <c r="AV68" s="702"/>
      <c r="AW68" s="702"/>
      <c r="AX68" s="702"/>
      <c r="AY68" s="702"/>
      <c r="AZ68" s="1209"/>
      <c r="BA68" s="1209"/>
      <c r="BB68" s="1209"/>
      <c r="BC68" s="1209"/>
      <c r="BD68" s="1209"/>
      <c r="BE68" s="1209"/>
      <c r="BF68" s="1209"/>
      <c r="BG68" s="1209"/>
      <c r="BH68" s="1210"/>
      <c r="BI68" s="1210"/>
      <c r="BJ68" s="702"/>
      <c r="BK68" s="702"/>
      <c r="BL68" s="702"/>
      <c r="BM68" s="702"/>
      <c r="BN68" s="702"/>
      <c r="BO68" s="702"/>
      <c r="BP68" s="702"/>
      <c r="BQ68" s="702"/>
      <c r="BR68" s="1209"/>
      <c r="BS68" s="1209"/>
      <c r="BT68" s="1209"/>
      <c r="BU68" s="1209"/>
      <c r="BV68" s="1209"/>
      <c r="BW68" s="1209"/>
      <c r="BX68" s="1209"/>
      <c r="BY68" s="1209"/>
      <c r="BZ68" s="1210"/>
      <c r="CA68" s="1210"/>
      <c r="CB68" s="702"/>
      <c r="CC68" s="702"/>
      <c r="CD68" s="702"/>
      <c r="CE68" s="702"/>
      <c r="CF68" s="702"/>
      <c r="CG68" s="702"/>
      <c r="CH68" s="702"/>
      <c r="CI68" s="702"/>
      <c r="CJ68" s="1209"/>
      <c r="CK68" s="1209"/>
      <c r="CL68" s="1209"/>
      <c r="CM68" s="1209"/>
      <c r="CN68" s="1209"/>
      <c r="CO68" s="1209"/>
      <c r="CP68" s="1209"/>
      <c r="CQ68" s="1209"/>
      <c r="CR68" s="1210"/>
      <c r="CS68" s="1210"/>
      <c r="CW68" s="1084">
        <f>IF(CNGE_2026_M3_Secc1!$AH$706=CNGE_2026_M3_Secc1!$AJ$705,0,CNGE_2026_M3_Secc1!AH754)</f>
        <v>0</v>
      </c>
      <c r="CX68" s="1085"/>
      <c r="CZ68" s="80" t="b">
        <f t="shared" si="0"/>
        <v>0</v>
      </c>
      <c r="DA68" s="80" t="str">
        <f t="shared" si="1"/>
        <v/>
      </c>
      <c r="DB68" s="80">
        <f t="shared" si="2"/>
        <v>0</v>
      </c>
      <c r="DC68" s="115" t="b">
        <f t="shared" si="3"/>
        <v>0</v>
      </c>
      <c r="DD68" s="116" t="str">
        <f t="shared" si="4"/>
        <v/>
      </c>
      <c r="DE68" s="115">
        <f t="shared" si="5"/>
        <v>0</v>
      </c>
      <c r="DF68" s="115" t="b">
        <f t="shared" si="6"/>
        <v>0</v>
      </c>
      <c r="DG68" s="115">
        <f t="shared" si="7"/>
        <v>0</v>
      </c>
      <c r="DH68" s="80" t="b">
        <f t="shared" si="8"/>
        <v>0</v>
      </c>
      <c r="DI68" s="80" t="str">
        <f t="shared" si="9"/>
        <v/>
      </c>
      <c r="DJ68" s="80">
        <f t="shared" si="10"/>
        <v>0</v>
      </c>
      <c r="DK68" s="115" t="b">
        <f t="shared" si="11"/>
        <v>0</v>
      </c>
      <c r="DL68" s="116" t="str">
        <f t="shared" si="12"/>
        <v/>
      </c>
      <c r="DM68" s="115">
        <f t="shared" si="13"/>
        <v>0</v>
      </c>
      <c r="DN68" s="115" t="b">
        <f t="shared" si="14"/>
        <v>0</v>
      </c>
      <c r="DO68" s="115">
        <f t="shared" si="15"/>
        <v>0</v>
      </c>
      <c r="DP68" s="80" t="b">
        <f t="shared" si="16"/>
        <v>0</v>
      </c>
      <c r="DQ68" s="80" t="str">
        <f t="shared" si="17"/>
        <v/>
      </c>
      <c r="DR68" s="80">
        <f t="shared" si="18"/>
        <v>0</v>
      </c>
      <c r="DS68" s="115" t="b">
        <f t="shared" si="19"/>
        <v>0</v>
      </c>
      <c r="DT68" s="116" t="str">
        <f t="shared" si="20"/>
        <v/>
      </c>
      <c r="DU68" s="115">
        <f t="shared" si="21"/>
        <v>0</v>
      </c>
      <c r="DV68" s="115" t="b">
        <f t="shared" si="22"/>
        <v>0</v>
      </c>
      <c r="DW68" s="115">
        <f t="shared" si="23"/>
        <v>0</v>
      </c>
      <c r="DX68" s="80" t="b">
        <f t="shared" si="24"/>
        <v>0</v>
      </c>
      <c r="DY68" s="80" t="str">
        <f t="shared" si="25"/>
        <v/>
      </c>
      <c r="DZ68" s="80">
        <f t="shared" si="26"/>
        <v>0</v>
      </c>
      <c r="EA68" s="115" t="b">
        <f t="shared" si="27"/>
        <v>0</v>
      </c>
      <c r="EB68" s="116" t="str">
        <f t="shared" si="28"/>
        <v/>
      </c>
      <c r="EC68" s="115">
        <f t="shared" si="29"/>
        <v>0</v>
      </c>
      <c r="ED68" s="115" t="b">
        <f t="shared" si="30"/>
        <v>0</v>
      </c>
      <c r="EE68" s="115">
        <f t="shared" si="31"/>
        <v>0</v>
      </c>
      <c r="EF68" s="80" t="b">
        <f t="shared" si="32"/>
        <v>0</v>
      </c>
      <c r="EG68" s="80" t="str">
        <f t="shared" si="33"/>
        <v/>
      </c>
      <c r="EH68" s="80">
        <f t="shared" si="34"/>
        <v>0</v>
      </c>
      <c r="EI68" s="115" t="b">
        <f t="shared" si="35"/>
        <v>0</v>
      </c>
      <c r="EJ68" s="116" t="str">
        <f t="shared" si="36"/>
        <v/>
      </c>
      <c r="EK68" s="115">
        <f t="shared" si="37"/>
        <v>0</v>
      </c>
      <c r="EL68" s="115" t="b">
        <f t="shared" si="38"/>
        <v>0</v>
      </c>
      <c r="EM68" s="446">
        <f t="shared" si="39"/>
        <v>0</v>
      </c>
      <c r="EN68" s="448"/>
      <c r="EO68" s="439" t="b">
        <f t="shared" si="40"/>
        <v>0</v>
      </c>
      <c r="EP68" s="80" t="str">
        <f t="shared" si="41"/>
        <v/>
      </c>
      <c r="EQ68" s="80">
        <f t="shared" si="42"/>
        <v>0</v>
      </c>
      <c r="ER68" s="115" t="b">
        <f t="shared" si="43"/>
        <v>0</v>
      </c>
      <c r="ES68" s="116" t="str">
        <f t="shared" si="44"/>
        <v/>
      </c>
      <c r="ET68" s="115">
        <f t="shared" si="45"/>
        <v>0</v>
      </c>
      <c r="EU68" s="115" t="b">
        <f t="shared" si="46"/>
        <v>0</v>
      </c>
      <c r="EV68" s="115">
        <f t="shared" si="47"/>
        <v>0</v>
      </c>
      <c r="EW68" s="80" t="b">
        <f t="shared" si="48"/>
        <v>0</v>
      </c>
      <c r="EX68" s="80" t="str">
        <f t="shared" si="49"/>
        <v/>
      </c>
      <c r="EY68" s="80">
        <f t="shared" si="50"/>
        <v>0</v>
      </c>
      <c r="EZ68" s="115" t="b">
        <f t="shared" si="51"/>
        <v>0</v>
      </c>
      <c r="FA68" s="116" t="str">
        <f t="shared" si="52"/>
        <v/>
      </c>
      <c r="FB68" s="115">
        <f t="shared" si="53"/>
        <v>0</v>
      </c>
      <c r="FC68" s="115" t="b">
        <f t="shared" si="54"/>
        <v>0</v>
      </c>
      <c r="FD68" s="115">
        <f t="shared" si="55"/>
        <v>0</v>
      </c>
      <c r="FE68" s="80" t="b">
        <f t="shared" si="56"/>
        <v>0</v>
      </c>
      <c r="FF68" s="80" t="str">
        <f t="shared" si="57"/>
        <v/>
      </c>
      <c r="FG68" s="80">
        <f t="shared" si="58"/>
        <v>0</v>
      </c>
      <c r="FH68" s="115" t="b">
        <f t="shared" si="59"/>
        <v>0</v>
      </c>
      <c r="FI68" s="116" t="str">
        <f t="shared" si="60"/>
        <v/>
      </c>
      <c r="FJ68" s="115">
        <f t="shared" si="61"/>
        <v>0</v>
      </c>
      <c r="FK68" s="115" t="b">
        <f t="shared" si="62"/>
        <v>0</v>
      </c>
      <c r="FL68" s="115">
        <f t="shared" si="63"/>
        <v>0</v>
      </c>
      <c r="FM68" s="80" t="b">
        <f t="shared" si="64"/>
        <v>0</v>
      </c>
      <c r="FN68" s="80" t="str">
        <f t="shared" si="65"/>
        <v/>
      </c>
      <c r="FO68" s="80">
        <f t="shared" si="66"/>
        <v>0</v>
      </c>
      <c r="FP68" s="115" t="b">
        <f t="shared" si="67"/>
        <v>0</v>
      </c>
      <c r="FQ68" s="116" t="str">
        <f t="shared" si="68"/>
        <v/>
      </c>
      <c r="FR68" s="115">
        <f t="shared" si="69"/>
        <v>0</v>
      </c>
      <c r="FS68" s="115" t="b">
        <f t="shared" si="70"/>
        <v>0</v>
      </c>
      <c r="FT68" s="115">
        <f t="shared" si="71"/>
        <v>0</v>
      </c>
      <c r="FU68" s="80" t="b">
        <f t="shared" si="72"/>
        <v>0</v>
      </c>
      <c r="FV68" s="80" t="str">
        <f t="shared" si="73"/>
        <v/>
      </c>
      <c r="FW68" s="80">
        <f t="shared" si="74"/>
        <v>0</v>
      </c>
      <c r="FX68" s="115" t="b">
        <f t="shared" si="75"/>
        <v>0</v>
      </c>
      <c r="FY68" s="116" t="str">
        <f t="shared" si="76"/>
        <v/>
      </c>
      <c r="FZ68" s="115">
        <f t="shared" si="77"/>
        <v>0</v>
      </c>
      <c r="GA68" s="115" t="b">
        <f t="shared" si="78"/>
        <v>0</v>
      </c>
      <c r="GB68" s="115">
        <f t="shared" si="79"/>
        <v>0</v>
      </c>
      <c r="GD68" s="627">
        <f t="shared" si="80"/>
        <v>0</v>
      </c>
      <c r="GE68" s="627"/>
      <c r="GF68" s="627">
        <f t="shared" si="81"/>
        <v>0</v>
      </c>
      <c r="GG68" s="627"/>
      <c r="GH68" s="627">
        <f t="shared" si="82"/>
        <v>0</v>
      </c>
      <c r="GI68" s="627"/>
      <c r="GJ68" s="627">
        <f t="shared" si="83"/>
        <v>0</v>
      </c>
      <c r="GK68" s="627"/>
      <c r="GL68" s="627">
        <f t="shared" si="84"/>
        <v>0</v>
      </c>
      <c r="GM68" s="627"/>
      <c r="GN68" s="627">
        <f t="shared" si="85"/>
        <v>0</v>
      </c>
      <c r="GO68" s="627"/>
      <c r="GP68" s="627">
        <f t="shared" si="86"/>
        <v>0</v>
      </c>
      <c r="GQ68" s="627"/>
      <c r="GR68" s="627">
        <f t="shared" si="87"/>
        <v>0</v>
      </c>
      <c r="GS68" s="627"/>
      <c r="GT68" s="627">
        <f t="shared" si="88"/>
        <v>0</v>
      </c>
      <c r="GU68" s="627"/>
      <c r="GV68" s="627">
        <f t="shared" si="89"/>
        <v>0</v>
      </c>
      <c r="GW68" s="627"/>
      <c r="GX68" s="627">
        <f t="shared" si="90"/>
        <v>0</v>
      </c>
      <c r="GY68" s="627"/>
      <c r="GZ68" s="627">
        <f t="shared" si="91"/>
        <v>0</v>
      </c>
      <c r="HA68" s="627"/>
      <c r="HB68" s="627">
        <f t="shared" si="92"/>
        <v>0</v>
      </c>
      <c r="HC68" s="627"/>
      <c r="HD68" s="627">
        <f t="shared" si="93"/>
        <v>0</v>
      </c>
      <c r="HE68" s="627"/>
      <c r="HF68" s="627">
        <f t="shared" si="94"/>
        <v>0</v>
      </c>
      <c r="HG68" s="627"/>
      <c r="HH68" s="627">
        <f t="shared" si="95"/>
        <v>0</v>
      </c>
      <c r="HI68" s="627"/>
      <c r="HJ68" s="627">
        <f t="shared" si="96"/>
        <v>0</v>
      </c>
      <c r="HK68" s="627"/>
      <c r="HL68" s="627">
        <f t="shared" si="97"/>
        <v>0</v>
      </c>
      <c r="HM68" s="627"/>
      <c r="HN68" s="627">
        <f t="shared" si="98"/>
        <v>0</v>
      </c>
      <c r="HO68" s="627"/>
      <c r="HP68" s="627">
        <f t="shared" si="99"/>
        <v>0</v>
      </c>
      <c r="HQ68" s="627"/>
      <c r="HR68" s="627">
        <f t="shared" si="100"/>
        <v>0</v>
      </c>
      <c r="HS68" s="627"/>
      <c r="HT68" s="627">
        <f t="shared" si="101"/>
        <v>0</v>
      </c>
      <c r="HU68" s="627"/>
      <c r="HV68" s="627">
        <f t="shared" si="102"/>
        <v>0</v>
      </c>
      <c r="HW68" s="627"/>
      <c r="HX68" s="627">
        <f t="shared" si="103"/>
        <v>0</v>
      </c>
      <c r="HY68" s="627"/>
      <c r="HZ68" s="627">
        <f t="shared" si="104"/>
        <v>0</v>
      </c>
      <c r="IA68" s="627"/>
      <c r="IC68" s="1055">
        <f t="shared" si="105"/>
        <v>0</v>
      </c>
      <c r="ID68" s="1055"/>
      <c r="IE68" s="1055">
        <f t="shared" si="106"/>
        <v>0</v>
      </c>
      <c r="IF68" s="1055"/>
      <c r="IG68" s="1055">
        <f t="shared" si="107"/>
        <v>0</v>
      </c>
      <c r="IH68" s="1055"/>
      <c r="II68" s="1055">
        <f t="shared" si="108"/>
        <v>0</v>
      </c>
      <c r="IJ68" s="1055"/>
      <c r="IK68" s="1055">
        <f t="shared" si="109"/>
        <v>0</v>
      </c>
      <c r="IL68" s="1055"/>
      <c r="IN68" s="627">
        <f>IF(CNGE_2026_M3_Secc1!$AH$706=CNGE_2026_M3_Secc1!$AJ$706,0,IF(CNGE_2026_M3_Secc1!Y754="",0,CNGE_2026_M3_Secc1!Y754))</f>
        <v>0</v>
      </c>
      <c r="IO68" s="627"/>
      <c r="IP68" s="627">
        <f t="shared" si="110"/>
        <v>0</v>
      </c>
      <c r="IQ68" s="627"/>
      <c r="IR68" s="639">
        <f t="shared" si="111"/>
        <v>0</v>
      </c>
      <c r="IS68" s="641"/>
      <c r="IX68" s="627">
        <f t="shared" si="112"/>
        <v>0</v>
      </c>
      <c r="IY68" s="627"/>
      <c r="IZ68" s="639">
        <f t="shared" si="113"/>
        <v>0</v>
      </c>
      <c r="JA68" s="641"/>
      <c r="JB68" s="639">
        <f t="shared" si="114"/>
        <v>0</v>
      </c>
      <c r="JC68" s="641"/>
      <c r="JD68" s="639">
        <f t="shared" si="115"/>
        <v>0</v>
      </c>
      <c r="JE68" s="641"/>
      <c r="JF68" s="639">
        <f t="shared" si="116"/>
        <v>0</v>
      </c>
      <c r="JG68" s="641"/>
    </row>
    <row r="69" spans="1:267" ht="15" customHeight="1">
      <c r="A69" s="108"/>
      <c r="B69" s="114"/>
      <c r="C69" s="82" t="s">
        <v>121</v>
      </c>
      <c r="D69" s="792" t="str">
        <f>IF($DD$13=1,"",IF(CNGE_2026_M3_Secc1!$AH$627=CNGE_2026_M3_Secc1!$AJ$627,"",IF(CNGE_2026_M3_Secc1!D685="","",CNGE_2026_M3_Secc1!D685)))</f>
        <v/>
      </c>
      <c r="E69" s="793"/>
      <c r="F69" s="793"/>
      <c r="G69" s="794"/>
      <c r="H69" s="702"/>
      <c r="I69" s="702"/>
      <c r="J69" s="702"/>
      <c r="K69" s="702"/>
      <c r="L69" s="702"/>
      <c r="M69" s="702"/>
      <c r="N69" s="702"/>
      <c r="O69" s="702"/>
      <c r="P69" s="1209"/>
      <c r="Q69" s="1209"/>
      <c r="R69" s="1209"/>
      <c r="S69" s="1209"/>
      <c r="T69" s="1209"/>
      <c r="U69" s="1209"/>
      <c r="V69" s="1209"/>
      <c r="W69" s="1209"/>
      <c r="X69" s="1210"/>
      <c r="Y69" s="1210"/>
      <c r="Z69" s="702"/>
      <c r="AA69" s="702"/>
      <c r="AB69" s="702"/>
      <c r="AC69" s="702"/>
      <c r="AD69" s="702"/>
      <c r="AE69" s="702"/>
      <c r="AF69" s="702"/>
      <c r="AG69" s="702"/>
      <c r="AH69" s="1209"/>
      <c r="AI69" s="1209"/>
      <c r="AJ69" s="1209"/>
      <c r="AK69" s="1209"/>
      <c r="AL69" s="1209"/>
      <c r="AM69" s="1209"/>
      <c r="AN69" s="1209"/>
      <c r="AO69" s="1209"/>
      <c r="AP69" s="1210"/>
      <c r="AQ69" s="1210"/>
      <c r="AR69" s="702"/>
      <c r="AS69" s="702"/>
      <c r="AT69" s="702"/>
      <c r="AU69" s="702"/>
      <c r="AV69" s="702"/>
      <c r="AW69" s="702"/>
      <c r="AX69" s="702"/>
      <c r="AY69" s="702"/>
      <c r="AZ69" s="1209"/>
      <c r="BA69" s="1209"/>
      <c r="BB69" s="1209"/>
      <c r="BC69" s="1209"/>
      <c r="BD69" s="1209"/>
      <c r="BE69" s="1209"/>
      <c r="BF69" s="1209"/>
      <c r="BG69" s="1209"/>
      <c r="BH69" s="1210"/>
      <c r="BI69" s="1210"/>
      <c r="BJ69" s="702"/>
      <c r="BK69" s="702"/>
      <c r="BL69" s="702"/>
      <c r="BM69" s="702"/>
      <c r="BN69" s="702"/>
      <c r="BO69" s="702"/>
      <c r="BP69" s="702"/>
      <c r="BQ69" s="702"/>
      <c r="BR69" s="1209"/>
      <c r="BS69" s="1209"/>
      <c r="BT69" s="1209"/>
      <c r="BU69" s="1209"/>
      <c r="BV69" s="1209"/>
      <c r="BW69" s="1209"/>
      <c r="BX69" s="1209"/>
      <c r="BY69" s="1209"/>
      <c r="BZ69" s="1210"/>
      <c r="CA69" s="1210"/>
      <c r="CB69" s="702"/>
      <c r="CC69" s="702"/>
      <c r="CD69" s="702"/>
      <c r="CE69" s="702"/>
      <c r="CF69" s="702"/>
      <c r="CG69" s="702"/>
      <c r="CH69" s="702"/>
      <c r="CI69" s="702"/>
      <c r="CJ69" s="1209"/>
      <c r="CK69" s="1209"/>
      <c r="CL69" s="1209"/>
      <c r="CM69" s="1209"/>
      <c r="CN69" s="1209"/>
      <c r="CO69" s="1209"/>
      <c r="CP69" s="1209"/>
      <c r="CQ69" s="1209"/>
      <c r="CR69" s="1210"/>
      <c r="CS69" s="1210"/>
      <c r="CW69" s="1084">
        <f>IF(CNGE_2026_M3_Secc1!$AH$706=CNGE_2026_M3_Secc1!$AJ$705,0,CNGE_2026_M3_Secc1!AH755)</f>
        <v>0</v>
      </c>
      <c r="CX69" s="1085"/>
      <c r="CZ69" s="80" t="b">
        <f t="shared" si="0"/>
        <v>0</v>
      </c>
      <c r="DA69" s="80" t="str">
        <f t="shared" si="1"/>
        <v/>
      </c>
      <c r="DB69" s="80">
        <f t="shared" si="2"/>
        <v>0</v>
      </c>
      <c r="DC69" s="115" t="b">
        <f t="shared" si="3"/>
        <v>0</v>
      </c>
      <c r="DD69" s="116" t="str">
        <f t="shared" si="4"/>
        <v/>
      </c>
      <c r="DE69" s="115">
        <f t="shared" si="5"/>
        <v>0</v>
      </c>
      <c r="DF69" s="115" t="b">
        <f t="shared" si="6"/>
        <v>0</v>
      </c>
      <c r="DG69" s="115">
        <f t="shared" si="7"/>
        <v>0</v>
      </c>
      <c r="DH69" s="80" t="b">
        <f t="shared" si="8"/>
        <v>0</v>
      </c>
      <c r="DI69" s="80" t="str">
        <f t="shared" si="9"/>
        <v/>
      </c>
      <c r="DJ69" s="80">
        <f t="shared" si="10"/>
        <v>0</v>
      </c>
      <c r="DK69" s="115" t="b">
        <f t="shared" si="11"/>
        <v>0</v>
      </c>
      <c r="DL69" s="116" t="str">
        <f t="shared" si="12"/>
        <v/>
      </c>
      <c r="DM69" s="115">
        <f t="shared" si="13"/>
        <v>0</v>
      </c>
      <c r="DN69" s="115" t="b">
        <f t="shared" si="14"/>
        <v>0</v>
      </c>
      <c r="DO69" s="115">
        <f t="shared" si="15"/>
        <v>0</v>
      </c>
      <c r="DP69" s="80" t="b">
        <f t="shared" si="16"/>
        <v>0</v>
      </c>
      <c r="DQ69" s="80" t="str">
        <f t="shared" si="17"/>
        <v/>
      </c>
      <c r="DR69" s="80">
        <f t="shared" si="18"/>
        <v>0</v>
      </c>
      <c r="DS69" s="115" t="b">
        <f t="shared" si="19"/>
        <v>0</v>
      </c>
      <c r="DT69" s="116" t="str">
        <f t="shared" si="20"/>
        <v/>
      </c>
      <c r="DU69" s="115">
        <f t="shared" si="21"/>
        <v>0</v>
      </c>
      <c r="DV69" s="115" t="b">
        <f t="shared" si="22"/>
        <v>0</v>
      </c>
      <c r="DW69" s="115">
        <f t="shared" si="23"/>
        <v>0</v>
      </c>
      <c r="DX69" s="80" t="b">
        <f t="shared" si="24"/>
        <v>0</v>
      </c>
      <c r="DY69" s="80" t="str">
        <f t="shared" si="25"/>
        <v/>
      </c>
      <c r="DZ69" s="80">
        <f t="shared" si="26"/>
        <v>0</v>
      </c>
      <c r="EA69" s="115" t="b">
        <f t="shared" si="27"/>
        <v>0</v>
      </c>
      <c r="EB69" s="116" t="str">
        <f t="shared" si="28"/>
        <v/>
      </c>
      <c r="EC69" s="115">
        <f t="shared" si="29"/>
        <v>0</v>
      </c>
      <c r="ED69" s="115" t="b">
        <f t="shared" si="30"/>
        <v>0</v>
      </c>
      <c r="EE69" s="115">
        <f t="shared" si="31"/>
        <v>0</v>
      </c>
      <c r="EF69" s="80" t="b">
        <f t="shared" si="32"/>
        <v>0</v>
      </c>
      <c r="EG69" s="80" t="str">
        <f t="shared" si="33"/>
        <v/>
      </c>
      <c r="EH69" s="80">
        <f t="shared" si="34"/>
        <v>0</v>
      </c>
      <c r="EI69" s="115" t="b">
        <f t="shared" si="35"/>
        <v>0</v>
      </c>
      <c r="EJ69" s="116" t="str">
        <f t="shared" si="36"/>
        <v/>
      </c>
      <c r="EK69" s="115">
        <f t="shared" si="37"/>
        <v>0</v>
      </c>
      <c r="EL69" s="115" t="b">
        <f t="shared" si="38"/>
        <v>0</v>
      </c>
      <c r="EM69" s="446">
        <f t="shared" si="39"/>
        <v>0</v>
      </c>
      <c r="EN69" s="448"/>
      <c r="EO69" s="439" t="b">
        <f t="shared" si="40"/>
        <v>0</v>
      </c>
      <c r="EP69" s="80" t="str">
        <f t="shared" si="41"/>
        <v/>
      </c>
      <c r="EQ69" s="80">
        <f t="shared" si="42"/>
        <v>0</v>
      </c>
      <c r="ER69" s="115" t="b">
        <f t="shared" si="43"/>
        <v>0</v>
      </c>
      <c r="ES69" s="116" t="str">
        <f t="shared" si="44"/>
        <v/>
      </c>
      <c r="ET69" s="115">
        <f t="shared" si="45"/>
        <v>0</v>
      </c>
      <c r="EU69" s="115" t="b">
        <f t="shared" si="46"/>
        <v>0</v>
      </c>
      <c r="EV69" s="115">
        <f t="shared" si="47"/>
        <v>0</v>
      </c>
      <c r="EW69" s="80" t="b">
        <f t="shared" si="48"/>
        <v>0</v>
      </c>
      <c r="EX69" s="80" t="str">
        <f t="shared" si="49"/>
        <v/>
      </c>
      <c r="EY69" s="80">
        <f t="shared" si="50"/>
        <v>0</v>
      </c>
      <c r="EZ69" s="115" t="b">
        <f t="shared" si="51"/>
        <v>0</v>
      </c>
      <c r="FA69" s="116" t="str">
        <f t="shared" si="52"/>
        <v/>
      </c>
      <c r="FB69" s="115">
        <f t="shared" si="53"/>
        <v>0</v>
      </c>
      <c r="FC69" s="115" t="b">
        <f t="shared" si="54"/>
        <v>0</v>
      </c>
      <c r="FD69" s="115">
        <f t="shared" si="55"/>
        <v>0</v>
      </c>
      <c r="FE69" s="80" t="b">
        <f t="shared" si="56"/>
        <v>0</v>
      </c>
      <c r="FF69" s="80" t="str">
        <f t="shared" si="57"/>
        <v/>
      </c>
      <c r="FG69" s="80">
        <f t="shared" si="58"/>
        <v>0</v>
      </c>
      <c r="FH69" s="115" t="b">
        <f t="shared" si="59"/>
        <v>0</v>
      </c>
      <c r="FI69" s="116" t="str">
        <f t="shared" si="60"/>
        <v/>
      </c>
      <c r="FJ69" s="115">
        <f t="shared" si="61"/>
        <v>0</v>
      </c>
      <c r="FK69" s="115" t="b">
        <f t="shared" si="62"/>
        <v>0</v>
      </c>
      <c r="FL69" s="115">
        <f t="shared" si="63"/>
        <v>0</v>
      </c>
      <c r="FM69" s="80" t="b">
        <f t="shared" si="64"/>
        <v>0</v>
      </c>
      <c r="FN69" s="80" t="str">
        <f t="shared" si="65"/>
        <v/>
      </c>
      <c r="FO69" s="80">
        <f t="shared" si="66"/>
        <v>0</v>
      </c>
      <c r="FP69" s="115" t="b">
        <f t="shared" si="67"/>
        <v>0</v>
      </c>
      <c r="FQ69" s="116" t="str">
        <f t="shared" si="68"/>
        <v/>
      </c>
      <c r="FR69" s="115">
        <f t="shared" si="69"/>
        <v>0</v>
      </c>
      <c r="FS69" s="115" t="b">
        <f t="shared" si="70"/>
        <v>0</v>
      </c>
      <c r="FT69" s="115">
        <f t="shared" si="71"/>
        <v>0</v>
      </c>
      <c r="FU69" s="80" t="b">
        <f t="shared" si="72"/>
        <v>0</v>
      </c>
      <c r="FV69" s="80" t="str">
        <f t="shared" si="73"/>
        <v/>
      </c>
      <c r="FW69" s="80">
        <f t="shared" si="74"/>
        <v>0</v>
      </c>
      <c r="FX69" s="115" t="b">
        <f t="shared" si="75"/>
        <v>0</v>
      </c>
      <c r="FY69" s="116" t="str">
        <f t="shared" si="76"/>
        <v/>
      </c>
      <c r="FZ69" s="115">
        <f t="shared" si="77"/>
        <v>0</v>
      </c>
      <c r="GA69" s="115" t="b">
        <f t="shared" si="78"/>
        <v>0</v>
      </c>
      <c r="GB69" s="115">
        <f t="shared" si="79"/>
        <v>0</v>
      </c>
      <c r="GD69" s="627">
        <f t="shared" si="80"/>
        <v>0</v>
      </c>
      <c r="GE69" s="627"/>
      <c r="GF69" s="627">
        <f t="shared" si="81"/>
        <v>0</v>
      </c>
      <c r="GG69" s="627"/>
      <c r="GH69" s="627">
        <f t="shared" si="82"/>
        <v>0</v>
      </c>
      <c r="GI69" s="627"/>
      <c r="GJ69" s="627">
        <f t="shared" si="83"/>
        <v>0</v>
      </c>
      <c r="GK69" s="627"/>
      <c r="GL69" s="627">
        <f t="shared" si="84"/>
        <v>0</v>
      </c>
      <c r="GM69" s="627"/>
      <c r="GN69" s="627">
        <f t="shared" si="85"/>
        <v>0</v>
      </c>
      <c r="GO69" s="627"/>
      <c r="GP69" s="627">
        <f t="shared" si="86"/>
        <v>0</v>
      </c>
      <c r="GQ69" s="627"/>
      <c r="GR69" s="627">
        <f t="shared" si="87"/>
        <v>0</v>
      </c>
      <c r="GS69" s="627"/>
      <c r="GT69" s="627">
        <f t="shared" si="88"/>
        <v>0</v>
      </c>
      <c r="GU69" s="627"/>
      <c r="GV69" s="627">
        <f t="shared" si="89"/>
        <v>0</v>
      </c>
      <c r="GW69" s="627"/>
      <c r="GX69" s="627">
        <f t="shared" si="90"/>
        <v>0</v>
      </c>
      <c r="GY69" s="627"/>
      <c r="GZ69" s="627">
        <f t="shared" si="91"/>
        <v>0</v>
      </c>
      <c r="HA69" s="627"/>
      <c r="HB69" s="627">
        <f t="shared" si="92"/>
        <v>0</v>
      </c>
      <c r="HC69" s="627"/>
      <c r="HD69" s="627">
        <f t="shared" si="93"/>
        <v>0</v>
      </c>
      <c r="HE69" s="627"/>
      <c r="HF69" s="627">
        <f t="shared" si="94"/>
        <v>0</v>
      </c>
      <c r="HG69" s="627"/>
      <c r="HH69" s="627">
        <f t="shared" si="95"/>
        <v>0</v>
      </c>
      <c r="HI69" s="627"/>
      <c r="HJ69" s="627">
        <f t="shared" si="96"/>
        <v>0</v>
      </c>
      <c r="HK69" s="627"/>
      <c r="HL69" s="627">
        <f t="shared" si="97"/>
        <v>0</v>
      </c>
      <c r="HM69" s="627"/>
      <c r="HN69" s="627">
        <f t="shared" si="98"/>
        <v>0</v>
      </c>
      <c r="HO69" s="627"/>
      <c r="HP69" s="627">
        <f t="shared" si="99"/>
        <v>0</v>
      </c>
      <c r="HQ69" s="627"/>
      <c r="HR69" s="627">
        <f t="shared" si="100"/>
        <v>0</v>
      </c>
      <c r="HS69" s="627"/>
      <c r="HT69" s="627">
        <f t="shared" si="101"/>
        <v>0</v>
      </c>
      <c r="HU69" s="627"/>
      <c r="HV69" s="627">
        <f t="shared" si="102"/>
        <v>0</v>
      </c>
      <c r="HW69" s="627"/>
      <c r="HX69" s="627">
        <f t="shared" si="103"/>
        <v>0</v>
      </c>
      <c r="HY69" s="627"/>
      <c r="HZ69" s="627">
        <f t="shared" si="104"/>
        <v>0</v>
      </c>
      <c r="IA69" s="627"/>
      <c r="IC69" s="1055">
        <f t="shared" si="105"/>
        <v>0</v>
      </c>
      <c r="ID69" s="1055"/>
      <c r="IE69" s="1055">
        <f t="shared" si="106"/>
        <v>0</v>
      </c>
      <c r="IF69" s="1055"/>
      <c r="IG69" s="1055">
        <f t="shared" si="107"/>
        <v>0</v>
      </c>
      <c r="IH69" s="1055"/>
      <c r="II69" s="1055">
        <f t="shared" si="108"/>
        <v>0</v>
      </c>
      <c r="IJ69" s="1055"/>
      <c r="IK69" s="1055">
        <f t="shared" si="109"/>
        <v>0</v>
      </c>
      <c r="IL69" s="1055"/>
      <c r="IN69" s="627">
        <f>IF(CNGE_2026_M3_Secc1!$AH$706=CNGE_2026_M3_Secc1!$AJ$706,0,IF(CNGE_2026_M3_Secc1!Y755="",0,CNGE_2026_M3_Secc1!Y755))</f>
        <v>0</v>
      </c>
      <c r="IO69" s="627"/>
      <c r="IP69" s="627">
        <f t="shared" si="110"/>
        <v>0</v>
      </c>
      <c r="IQ69" s="627"/>
      <c r="IR69" s="639">
        <f t="shared" si="111"/>
        <v>0</v>
      </c>
      <c r="IS69" s="641"/>
      <c r="IX69" s="627">
        <f t="shared" si="112"/>
        <v>0</v>
      </c>
      <c r="IY69" s="627"/>
      <c r="IZ69" s="639">
        <f t="shared" si="113"/>
        <v>0</v>
      </c>
      <c r="JA69" s="641"/>
      <c r="JB69" s="639">
        <f t="shared" si="114"/>
        <v>0</v>
      </c>
      <c r="JC69" s="641"/>
      <c r="JD69" s="639">
        <f t="shared" si="115"/>
        <v>0</v>
      </c>
      <c r="JE69" s="641"/>
      <c r="JF69" s="639">
        <f t="shared" si="116"/>
        <v>0</v>
      </c>
      <c r="JG69" s="641"/>
    </row>
    <row r="70" spans="1:267" ht="15" customHeight="1">
      <c r="A70" s="108"/>
      <c r="B70" s="114"/>
      <c r="C70" s="82" t="s">
        <v>122</v>
      </c>
      <c r="D70" s="792" t="str">
        <f>IF($DD$13=1,"",IF(CNGE_2026_M3_Secc1!$AH$627=CNGE_2026_M3_Secc1!$AJ$627,"",IF(CNGE_2026_M3_Secc1!D686="","",CNGE_2026_M3_Secc1!D686)))</f>
        <v/>
      </c>
      <c r="E70" s="793"/>
      <c r="F70" s="793"/>
      <c r="G70" s="794"/>
      <c r="H70" s="702"/>
      <c r="I70" s="702"/>
      <c r="J70" s="702"/>
      <c r="K70" s="702"/>
      <c r="L70" s="702"/>
      <c r="M70" s="702"/>
      <c r="N70" s="702"/>
      <c r="O70" s="702"/>
      <c r="P70" s="1209"/>
      <c r="Q70" s="1209"/>
      <c r="R70" s="1209"/>
      <c r="S70" s="1209"/>
      <c r="T70" s="1209"/>
      <c r="U70" s="1209"/>
      <c r="V70" s="1209"/>
      <c r="W70" s="1209"/>
      <c r="X70" s="1210"/>
      <c r="Y70" s="1210"/>
      <c r="Z70" s="702"/>
      <c r="AA70" s="702"/>
      <c r="AB70" s="702"/>
      <c r="AC70" s="702"/>
      <c r="AD70" s="702"/>
      <c r="AE70" s="702"/>
      <c r="AF70" s="702"/>
      <c r="AG70" s="702"/>
      <c r="AH70" s="1209"/>
      <c r="AI70" s="1209"/>
      <c r="AJ70" s="1209"/>
      <c r="AK70" s="1209"/>
      <c r="AL70" s="1209"/>
      <c r="AM70" s="1209"/>
      <c r="AN70" s="1209"/>
      <c r="AO70" s="1209"/>
      <c r="AP70" s="1210"/>
      <c r="AQ70" s="1210"/>
      <c r="AR70" s="702"/>
      <c r="AS70" s="702"/>
      <c r="AT70" s="702"/>
      <c r="AU70" s="702"/>
      <c r="AV70" s="702"/>
      <c r="AW70" s="702"/>
      <c r="AX70" s="702"/>
      <c r="AY70" s="702"/>
      <c r="AZ70" s="1209"/>
      <c r="BA70" s="1209"/>
      <c r="BB70" s="1209"/>
      <c r="BC70" s="1209"/>
      <c r="BD70" s="1209"/>
      <c r="BE70" s="1209"/>
      <c r="BF70" s="1209"/>
      <c r="BG70" s="1209"/>
      <c r="BH70" s="1210"/>
      <c r="BI70" s="1210"/>
      <c r="BJ70" s="702"/>
      <c r="BK70" s="702"/>
      <c r="BL70" s="702"/>
      <c r="BM70" s="702"/>
      <c r="BN70" s="702"/>
      <c r="BO70" s="702"/>
      <c r="BP70" s="702"/>
      <c r="BQ70" s="702"/>
      <c r="BR70" s="1209"/>
      <c r="BS70" s="1209"/>
      <c r="BT70" s="1209"/>
      <c r="BU70" s="1209"/>
      <c r="BV70" s="1209"/>
      <c r="BW70" s="1209"/>
      <c r="BX70" s="1209"/>
      <c r="BY70" s="1209"/>
      <c r="BZ70" s="1210"/>
      <c r="CA70" s="1210"/>
      <c r="CB70" s="702"/>
      <c r="CC70" s="702"/>
      <c r="CD70" s="702"/>
      <c r="CE70" s="702"/>
      <c r="CF70" s="702"/>
      <c r="CG70" s="702"/>
      <c r="CH70" s="702"/>
      <c r="CI70" s="702"/>
      <c r="CJ70" s="1209"/>
      <c r="CK70" s="1209"/>
      <c r="CL70" s="1209"/>
      <c r="CM70" s="1209"/>
      <c r="CN70" s="1209"/>
      <c r="CO70" s="1209"/>
      <c r="CP70" s="1209"/>
      <c r="CQ70" s="1209"/>
      <c r="CR70" s="1210"/>
      <c r="CS70" s="1210"/>
      <c r="CW70" s="1084">
        <f>IF(CNGE_2026_M3_Secc1!$AH$706=CNGE_2026_M3_Secc1!$AJ$705,0,CNGE_2026_M3_Secc1!AH756)</f>
        <v>0</v>
      </c>
      <c r="CX70" s="1085"/>
      <c r="CZ70" s="80" t="b">
        <f t="shared" si="0"/>
        <v>0</v>
      </c>
      <c r="DA70" s="80" t="str">
        <f t="shared" si="1"/>
        <v/>
      </c>
      <c r="DB70" s="80">
        <f t="shared" si="2"/>
        <v>0</v>
      </c>
      <c r="DC70" s="115" t="b">
        <f t="shared" si="3"/>
        <v>0</v>
      </c>
      <c r="DD70" s="116" t="str">
        <f t="shared" si="4"/>
        <v/>
      </c>
      <c r="DE70" s="115">
        <f t="shared" si="5"/>
        <v>0</v>
      </c>
      <c r="DF70" s="115" t="b">
        <f t="shared" si="6"/>
        <v>0</v>
      </c>
      <c r="DG70" s="115">
        <f t="shared" si="7"/>
        <v>0</v>
      </c>
      <c r="DH70" s="80" t="b">
        <f t="shared" si="8"/>
        <v>0</v>
      </c>
      <c r="DI70" s="80" t="str">
        <f t="shared" si="9"/>
        <v/>
      </c>
      <c r="DJ70" s="80">
        <f t="shared" si="10"/>
        <v>0</v>
      </c>
      <c r="DK70" s="115" t="b">
        <f t="shared" si="11"/>
        <v>0</v>
      </c>
      <c r="DL70" s="116" t="str">
        <f t="shared" si="12"/>
        <v/>
      </c>
      <c r="DM70" s="115">
        <f t="shared" si="13"/>
        <v>0</v>
      </c>
      <c r="DN70" s="115" t="b">
        <f t="shared" si="14"/>
        <v>0</v>
      </c>
      <c r="DO70" s="115">
        <f t="shared" si="15"/>
        <v>0</v>
      </c>
      <c r="DP70" s="80" t="b">
        <f t="shared" si="16"/>
        <v>0</v>
      </c>
      <c r="DQ70" s="80" t="str">
        <f t="shared" si="17"/>
        <v/>
      </c>
      <c r="DR70" s="80">
        <f t="shared" si="18"/>
        <v>0</v>
      </c>
      <c r="DS70" s="115" t="b">
        <f t="shared" si="19"/>
        <v>0</v>
      </c>
      <c r="DT70" s="116" t="str">
        <f t="shared" si="20"/>
        <v/>
      </c>
      <c r="DU70" s="115">
        <f t="shared" si="21"/>
        <v>0</v>
      </c>
      <c r="DV70" s="115" t="b">
        <f t="shared" si="22"/>
        <v>0</v>
      </c>
      <c r="DW70" s="115">
        <f t="shared" si="23"/>
        <v>0</v>
      </c>
      <c r="DX70" s="80" t="b">
        <f t="shared" si="24"/>
        <v>0</v>
      </c>
      <c r="DY70" s="80" t="str">
        <f t="shared" si="25"/>
        <v/>
      </c>
      <c r="DZ70" s="80">
        <f t="shared" si="26"/>
        <v>0</v>
      </c>
      <c r="EA70" s="115" t="b">
        <f t="shared" si="27"/>
        <v>0</v>
      </c>
      <c r="EB70" s="116" t="str">
        <f t="shared" si="28"/>
        <v/>
      </c>
      <c r="EC70" s="115">
        <f t="shared" si="29"/>
        <v>0</v>
      </c>
      <c r="ED70" s="115" t="b">
        <f t="shared" si="30"/>
        <v>0</v>
      </c>
      <c r="EE70" s="115">
        <f t="shared" si="31"/>
        <v>0</v>
      </c>
      <c r="EF70" s="80" t="b">
        <f t="shared" si="32"/>
        <v>0</v>
      </c>
      <c r="EG70" s="80" t="str">
        <f t="shared" si="33"/>
        <v/>
      </c>
      <c r="EH70" s="80">
        <f t="shared" si="34"/>
        <v>0</v>
      </c>
      <c r="EI70" s="115" t="b">
        <f t="shared" si="35"/>
        <v>0</v>
      </c>
      <c r="EJ70" s="116" t="str">
        <f t="shared" si="36"/>
        <v/>
      </c>
      <c r="EK70" s="115">
        <f t="shared" si="37"/>
        <v>0</v>
      </c>
      <c r="EL70" s="115" t="b">
        <f t="shared" si="38"/>
        <v>0</v>
      </c>
      <c r="EM70" s="446">
        <f t="shared" si="39"/>
        <v>0</v>
      </c>
      <c r="EN70" s="448"/>
      <c r="EO70" s="439" t="b">
        <f t="shared" si="40"/>
        <v>0</v>
      </c>
      <c r="EP70" s="80" t="str">
        <f t="shared" si="41"/>
        <v/>
      </c>
      <c r="EQ70" s="80">
        <f t="shared" si="42"/>
        <v>0</v>
      </c>
      <c r="ER70" s="115" t="b">
        <f t="shared" si="43"/>
        <v>0</v>
      </c>
      <c r="ES70" s="116" t="str">
        <f t="shared" si="44"/>
        <v/>
      </c>
      <c r="ET70" s="115">
        <f t="shared" si="45"/>
        <v>0</v>
      </c>
      <c r="EU70" s="115" t="b">
        <f t="shared" si="46"/>
        <v>0</v>
      </c>
      <c r="EV70" s="115">
        <f t="shared" si="47"/>
        <v>0</v>
      </c>
      <c r="EW70" s="80" t="b">
        <f t="shared" si="48"/>
        <v>0</v>
      </c>
      <c r="EX70" s="80" t="str">
        <f t="shared" si="49"/>
        <v/>
      </c>
      <c r="EY70" s="80">
        <f t="shared" si="50"/>
        <v>0</v>
      </c>
      <c r="EZ70" s="115" t="b">
        <f t="shared" si="51"/>
        <v>0</v>
      </c>
      <c r="FA70" s="116" t="str">
        <f t="shared" si="52"/>
        <v/>
      </c>
      <c r="FB70" s="115">
        <f t="shared" si="53"/>
        <v>0</v>
      </c>
      <c r="FC70" s="115" t="b">
        <f t="shared" si="54"/>
        <v>0</v>
      </c>
      <c r="FD70" s="115">
        <f t="shared" si="55"/>
        <v>0</v>
      </c>
      <c r="FE70" s="80" t="b">
        <f t="shared" si="56"/>
        <v>0</v>
      </c>
      <c r="FF70" s="80" t="str">
        <f t="shared" si="57"/>
        <v/>
      </c>
      <c r="FG70" s="80">
        <f t="shared" si="58"/>
        <v>0</v>
      </c>
      <c r="FH70" s="115" t="b">
        <f t="shared" si="59"/>
        <v>0</v>
      </c>
      <c r="FI70" s="116" t="str">
        <f t="shared" si="60"/>
        <v/>
      </c>
      <c r="FJ70" s="115">
        <f t="shared" si="61"/>
        <v>0</v>
      </c>
      <c r="FK70" s="115" t="b">
        <f t="shared" si="62"/>
        <v>0</v>
      </c>
      <c r="FL70" s="115">
        <f t="shared" si="63"/>
        <v>0</v>
      </c>
      <c r="FM70" s="80" t="b">
        <f t="shared" si="64"/>
        <v>0</v>
      </c>
      <c r="FN70" s="80" t="str">
        <f t="shared" si="65"/>
        <v/>
      </c>
      <c r="FO70" s="80">
        <f t="shared" si="66"/>
        <v>0</v>
      </c>
      <c r="FP70" s="115" t="b">
        <f t="shared" si="67"/>
        <v>0</v>
      </c>
      <c r="FQ70" s="116" t="str">
        <f t="shared" si="68"/>
        <v/>
      </c>
      <c r="FR70" s="115">
        <f t="shared" si="69"/>
        <v>0</v>
      </c>
      <c r="FS70" s="115" t="b">
        <f t="shared" si="70"/>
        <v>0</v>
      </c>
      <c r="FT70" s="115">
        <f t="shared" si="71"/>
        <v>0</v>
      </c>
      <c r="FU70" s="80" t="b">
        <f t="shared" si="72"/>
        <v>0</v>
      </c>
      <c r="FV70" s="80" t="str">
        <f t="shared" si="73"/>
        <v/>
      </c>
      <c r="FW70" s="80">
        <f t="shared" si="74"/>
        <v>0</v>
      </c>
      <c r="FX70" s="115" t="b">
        <f t="shared" si="75"/>
        <v>0</v>
      </c>
      <c r="FY70" s="116" t="str">
        <f t="shared" si="76"/>
        <v/>
      </c>
      <c r="FZ70" s="115">
        <f t="shared" si="77"/>
        <v>0</v>
      </c>
      <c r="GA70" s="115" t="b">
        <f t="shared" si="78"/>
        <v>0</v>
      </c>
      <c r="GB70" s="115">
        <f t="shared" si="79"/>
        <v>0</v>
      </c>
      <c r="GD70" s="627">
        <f t="shared" si="80"/>
        <v>0</v>
      </c>
      <c r="GE70" s="627"/>
      <c r="GF70" s="627">
        <f t="shared" si="81"/>
        <v>0</v>
      </c>
      <c r="GG70" s="627"/>
      <c r="GH70" s="627">
        <f t="shared" si="82"/>
        <v>0</v>
      </c>
      <c r="GI70" s="627"/>
      <c r="GJ70" s="627">
        <f t="shared" si="83"/>
        <v>0</v>
      </c>
      <c r="GK70" s="627"/>
      <c r="GL70" s="627">
        <f t="shared" si="84"/>
        <v>0</v>
      </c>
      <c r="GM70" s="627"/>
      <c r="GN70" s="627">
        <f t="shared" si="85"/>
        <v>0</v>
      </c>
      <c r="GO70" s="627"/>
      <c r="GP70" s="627">
        <f t="shared" si="86"/>
        <v>0</v>
      </c>
      <c r="GQ70" s="627"/>
      <c r="GR70" s="627">
        <f t="shared" si="87"/>
        <v>0</v>
      </c>
      <c r="GS70" s="627"/>
      <c r="GT70" s="627">
        <f t="shared" si="88"/>
        <v>0</v>
      </c>
      <c r="GU70" s="627"/>
      <c r="GV70" s="627">
        <f t="shared" si="89"/>
        <v>0</v>
      </c>
      <c r="GW70" s="627"/>
      <c r="GX70" s="627">
        <f t="shared" si="90"/>
        <v>0</v>
      </c>
      <c r="GY70" s="627"/>
      <c r="GZ70" s="627">
        <f t="shared" si="91"/>
        <v>0</v>
      </c>
      <c r="HA70" s="627"/>
      <c r="HB70" s="627">
        <f t="shared" si="92"/>
        <v>0</v>
      </c>
      <c r="HC70" s="627"/>
      <c r="HD70" s="627">
        <f t="shared" si="93"/>
        <v>0</v>
      </c>
      <c r="HE70" s="627"/>
      <c r="HF70" s="627">
        <f t="shared" si="94"/>
        <v>0</v>
      </c>
      <c r="HG70" s="627"/>
      <c r="HH70" s="627">
        <f t="shared" si="95"/>
        <v>0</v>
      </c>
      <c r="HI70" s="627"/>
      <c r="HJ70" s="627">
        <f t="shared" si="96"/>
        <v>0</v>
      </c>
      <c r="HK70" s="627"/>
      <c r="HL70" s="627">
        <f t="shared" si="97"/>
        <v>0</v>
      </c>
      <c r="HM70" s="627"/>
      <c r="HN70" s="627">
        <f t="shared" si="98"/>
        <v>0</v>
      </c>
      <c r="HO70" s="627"/>
      <c r="HP70" s="627">
        <f t="shared" si="99"/>
        <v>0</v>
      </c>
      <c r="HQ70" s="627"/>
      <c r="HR70" s="627">
        <f t="shared" si="100"/>
        <v>0</v>
      </c>
      <c r="HS70" s="627"/>
      <c r="HT70" s="627">
        <f t="shared" si="101"/>
        <v>0</v>
      </c>
      <c r="HU70" s="627"/>
      <c r="HV70" s="627">
        <f t="shared" si="102"/>
        <v>0</v>
      </c>
      <c r="HW70" s="627"/>
      <c r="HX70" s="627">
        <f t="shared" si="103"/>
        <v>0</v>
      </c>
      <c r="HY70" s="627"/>
      <c r="HZ70" s="627">
        <f t="shared" si="104"/>
        <v>0</v>
      </c>
      <c r="IA70" s="627"/>
      <c r="IC70" s="1055">
        <f t="shared" si="105"/>
        <v>0</v>
      </c>
      <c r="ID70" s="1055"/>
      <c r="IE70" s="1055">
        <f t="shared" si="106"/>
        <v>0</v>
      </c>
      <c r="IF70" s="1055"/>
      <c r="IG70" s="1055">
        <f t="shared" si="107"/>
        <v>0</v>
      </c>
      <c r="IH70" s="1055"/>
      <c r="II70" s="1055">
        <f t="shared" si="108"/>
        <v>0</v>
      </c>
      <c r="IJ70" s="1055"/>
      <c r="IK70" s="1055">
        <f t="shared" si="109"/>
        <v>0</v>
      </c>
      <c r="IL70" s="1055"/>
      <c r="IN70" s="627">
        <f>IF(CNGE_2026_M3_Secc1!$AH$706=CNGE_2026_M3_Secc1!$AJ$706,0,IF(CNGE_2026_M3_Secc1!Y756="",0,CNGE_2026_M3_Secc1!Y756))</f>
        <v>0</v>
      </c>
      <c r="IO70" s="627"/>
      <c r="IP70" s="627">
        <f t="shared" si="110"/>
        <v>0</v>
      </c>
      <c r="IQ70" s="627"/>
      <c r="IR70" s="639">
        <f t="shared" si="111"/>
        <v>0</v>
      </c>
      <c r="IS70" s="641"/>
      <c r="IX70" s="627">
        <f t="shared" si="112"/>
        <v>0</v>
      </c>
      <c r="IY70" s="627"/>
      <c r="IZ70" s="639">
        <f t="shared" si="113"/>
        <v>0</v>
      </c>
      <c r="JA70" s="641"/>
      <c r="JB70" s="639">
        <f t="shared" si="114"/>
        <v>0</v>
      </c>
      <c r="JC70" s="641"/>
      <c r="JD70" s="639">
        <f t="shared" si="115"/>
        <v>0</v>
      </c>
      <c r="JE70" s="641"/>
      <c r="JF70" s="639">
        <f t="shared" si="116"/>
        <v>0</v>
      </c>
      <c r="JG70" s="641"/>
    </row>
    <row r="71" spans="1:267" ht="15" customHeight="1">
      <c r="A71" s="108"/>
      <c r="B71" s="114"/>
      <c r="C71" s="82" t="s">
        <v>123</v>
      </c>
      <c r="D71" s="792" t="str">
        <f>IF($DD$13=1,"",IF(CNGE_2026_M3_Secc1!$AH$627=CNGE_2026_M3_Secc1!$AJ$627,"",IF(CNGE_2026_M3_Secc1!D687="","",CNGE_2026_M3_Secc1!D687)))</f>
        <v/>
      </c>
      <c r="E71" s="793"/>
      <c r="F71" s="793"/>
      <c r="G71" s="794"/>
      <c r="H71" s="702"/>
      <c r="I71" s="702"/>
      <c r="J71" s="702"/>
      <c r="K71" s="702"/>
      <c r="L71" s="702"/>
      <c r="M71" s="702"/>
      <c r="N71" s="702"/>
      <c r="O71" s="702"/>
      <c r="P71" s="1209"/>
      <c r="Q71" s="1209"/>
      <c r="R71" s="1209"/>
      <c r="S71" s="1209"/>
      <c r="T71" s="1209"/>
      <c r="U71" s="1209"/>
      <c r="V71" s="1209"/>
      <c r="W71" s="1209"/>
      <c r="X71" s="1210"/>
      <c r="Y71" s="1210"/>
      <c r="Z71" s="702"/>
      <c r="AA71" s="702"/>
      <c r="AB71" s="702"/>
      <c r="AC71" s="702"/>
      <c r="AD71" s="702"/>
      <c r="AE71" s="702"/>
      <c r="AF71" s="702"/>
      <c r="AG71" s="702"/>
      <c r="AH71" s="1209"/>
      <c r="AI71" s="1209"/>
      <c r="AJ71" s="1209"/>
      <c r="AK71" s="1209"/>
      <c r="AL71" s="1209"/>
      <c r="AM71" s="1209"/>
      <c r="AN71" s="1209"/>
      <c r="AO71" s="1209"/>
      <c r="AP71" s="1210"/>
      <c r="AQ71" s="1210"/>
      <c r="AR71" s="702"/>
      <c r="AS71" s="702"/>
      <c r="AT71" s="702"/>
      <c r="AU71" s="702"/>
      <c r="AV71" s="702"/>
      <c r="AW71" s="702"/>
      <c r="AX71" s="702"/>
      <c r="AY71" s="702"/>
      <c r="AZ71" s="1209"/>
      <c r="BA71" s="1209"/>
      <c r="BB71" s="1209"/>
      <c r="BC71" s="1209"/>
      <c r="BD71" s="1209"/>
      <c r="BE71" s="1209"/>
      <c r="BF71" s="1209"/>
      <c r="BG71" s="1209"/>
      <c r="BH71" s="1210"/>
      <c r="BI71" s="1210"/>
      <c r="BJ71" s="702"/>
      <c r="BK71" s="702"/>
      <c r="BL71" s="702"/>
      <c r="BM71" s="702"/>
      <c r="BN71" s="702"/>
      <c r="BO71" s="702"/>
      <c r="BP71" s="702"/>
      <c r="BQ71" s="702"/>
      <c r="BR71" s="1209"/>
      <c r="BS71" s="1209"/>
      <c r="BT71" s="1209"/>
      <c r="BU71" s="1209"/>
      <c r="BV71" s="1209"/>
      <c r="BW71" s="1209"/>
      <c r="BX71" s="1209"/>
      <c r="BY71" s="1209"/>
      <c r="BZ71" s="1210"/>
      <c r="CA71" s="1210"/>
      <c r="CB71" s="702"/>
      <c r="CC71" s="702"/>
      <c r="CD71" s="702"/>
      <c r="CE71" s="702"/>
      <c r="CF71" s="702"/>
      <c r="CG71" s="702"/>
      <c r="CH71" s="702"/>
      <c r="CI71" s="702"/>
      <c r="CJ71" s="1209"/>
      <c r="CK71" s="1209"/>
      <c r="CL71" s="1209"/>
      <c r="CM71" s="1209"/>
      <c r="CN71" s="1209"/>
      <c r="CO71" s="1209"/>
      <c r="CP71" s="1209"/>
      <c r="CQ71" s="1209"/>
      <c r="CR71" s="1210"/>
      <c r="CS71" s="1210"/>
      <c r="CW71" s="1084">
        <f>IF(CNGE_2026_M3_Secc1!$AH$706=CNGE_2026_M3_Secc1!$AJ$705,0,CNGE_2026_M3_Secc1!AH757)</f>
        <v>0</v>
      </c>
      <c r="CX71" s="1085"/>
      <c r="CZ71" s="80" t="b">
        <f t="shared" si="0"/>
        <v>0</v>
      </c>
      <c r="DA71" s="80" t="str">
        <f t="shared" si="1"/>
        <v/>
      </c>
      <c r="DB71" s="80">
        <f t="shared" si="2"/>
        <v>0</v>
      </c>
      <c r="DC71" s="115" t="b">
        <f t="shared" si="3"/>
        <v>0</v>
      </c>
      <c r="DD71" s="116" t="str">
        <f t="shared" si="4"/>
        <v/>
      </c>
      <c r="DE71" s="115">
        <f t="shared" si="5"/>
        <v>0</v>
      </c>
      <c r="DF71" s="115" t="b">
        <f t="shared" si="6"/>
        <v>0</v>
      </c>
      <c r="DG71" s="115">
        <f t="shared" si="7"/>
        <v>0</v>
      </c>
      <c r="DH71" s="80" t="b">
        <f t="shared" si="8"/>
        <v>0</v>
      </c>
      <c r="DI71" s="80" t="str">
        <f t="shared" si="9"/>
        <v/>
      </c>
      <c r="DJ71" s="80">
        <f t="shared" si="10"/>
        <v>0</v>
      </c>
      <c r="DK71" s="115" t="b">
        <f t="shared" si="11"/>
        <v>0</v>
      </c>
      <c r="DL71" s="116" t="str">
        <f t="shared" si="12"/>
        <v/>
      </c>
      <c r="DM71" s="115">
        <f t="shared" si="13"/>
        <v>0</v>
      </c>
      <c r="DN71" s="115" t="b">
        <f t="shared" si="14"/>
        <v>0</v>
      </c>
      <c r="DO71" s="115">
        <f t="shared" si="15"/>
        <v>0</v>
      </c>
      <c r="DP71" s="80" t="b">
        <f t="shared" si="16"/>
        <v>0</v>
      </c>
      <c r="DQ71" s="80" t="str">
        <f t="shared" si="17"/>
        <v/>
      </c>
      <c r="DR71" s="80">
        <f t="shared" si="18"/>
        <v>0</v>
      </c>
      <c r="DS71" s="115" t="b">
        <f t="shared" si="19"/>
        <v>0</v>
      </c>
      <c r="DT71" s="116" t="str">
        <f t="shared" si="20"/>
        <v/>
      </c>
      <c r="DU71" s="115">
        <f t="shared" si="21"/>
        <v>0</v>
      </c>
      <c r="DV71" s="115" t="b">
        <f t="shared" si="22"/>
        <v>0</v>
      </c>
      <c r="DW71" s="115">
        <f t="shared" si="23"/>
        <v>0</v>
      </c>
      <c r="DX71" s="80" t="b">
        <f t="shared" si="24"/>
        <v>0</v>
      </c>
      <c r="DY71" s="80" t="str">
        <f t="shared" si="25"/>
        <v/>
      </c>
      <c r="DZ71" s="80">
        <f t="shared" si="26"/>
        <v>0</v>
      </c>
      <c r="EA71" s="115" t="b">
        <f t="shared" si="27"/>
        <v>0</v>
      </c>
      <c r="EB71" s="116" t="str">
        <f t="shared" si="28"/>
        <v/>
      </c>
      <c r="EC71" s="115">
        <f t="shared" si="29"/>
        <v>0</v>
      </c>
      <c r="ED71" s="115" t="b">
        <f t="shared" si="30"/>
        <v>0</v>
      </c>
      <c r="EE71" s="115">
        <f t="shared" si="31"/>
        <v>0</v>
      </c>
      <c r="EF71" s="80" t="b">
        <f t="shared" si="32"/>
        <v>0</v>
      </c>
      <c r="EG71" s="80" t="str">
        <f t="shared" si="33"/>
        <v/>
      </c>
      <c r="EH71" s="80">
        <f t="shared" si="34"/>
        <v>0</v>
      </c>
      <c r="EI71" s="115" t="b">
        <f t="shared" si="35"/>
        <v>0</v>
      </c>
      <c r="EJ71" s="116" t="str">
        <f t="shared" si="36"/>
        <v/>
      </c>
      <c r="EK71" s="115">
        <f t="shared" si="37"/>
        <v>0</v>
      </c>
      <c r="EL71" s="115" t="b">
        <f t="shared" si="38"/>
        <v>0</v>
      </c>
      <c r="EM71" s="446">
        <f t="shared" si="39"/>
        <v>0</v>
      </c>
      <c r="EN71" s="448"/>
      <c r="EO71" s="439" t="b">
        <f t="shared" si="40"/>
        <v>0</v>
      </c>
      <c r="EP71" s="80" t="str">
        <f t="shared" si="41"/>
        <v/>
      </c>
      <c r="EQ71" s="80">
        <f t="shared" si="42"/>
        <v>0</v>
      </c>
      <c r="ER71" s="115" t="b">
        <f t="shared" si="43"/>
        <v>0</v>
      </c>
      <c r="ES71" s="116" t="str">
        <f t="shared" si="44"/>
        <v/>
      </c>
      <c r="ET71" s="115">
        <f t="shared" si="45"/>
        <v>0</v>
      </c>
      <c r="EU71" s="115" t="b">
        <f t="shared" si="46"/>
        <v>0</v>
      </c>
      <c r="EV71" s="115">
        <f t="shared" si="47"/>
        <v>0</v>
      </c>
      <c r="EW71" s="80" t="b">
        <f t="shared" si="48"/>
        <v>0</v>
      </c>
      <c r="EX71" s="80" t="str">
        <f t="shared" si="49"/>
        <v/>
      </c>
      <c r="EY71" s="80">
        <f t="shared" si="50"/>
        <v>0</v>
      </c>
      <c r="EZ71" s="115" t="b">
        <f t="shared" si="51"/>
        <v>0</v>
      </c>
      <c r="FA71" s="116" t="str">
        <f t="shared" si="52"/>
        <v/>
      </c>
      <c r="FB71" s="115">
        <f t="shared" si="53"/>
        <v>0</v>
      </c>
      <c r="FC71" s="115" t="b">
        <f t="shared" si="54"/>
        <v>0</v>
      </c>
      <c r="FD71" s="115">
        <f t="shared" si="55"/>
        <v>0</v>
      </c>
      <c r="FE71" s="80" t="b">
        <f t="shared" si="56"/>
        <v>0</v>
      </c>
      <c r="FF71" s="80" t="str">
        <f t="shared" si="57"/>
        <v/>
      </c>
      <c r="FG71" s="80">
        <f t="shared" si="58"/>
        <v>0</v>
      </c>
      <c r="FH71" s="115" t="b">
        <f t="shared" si="59"/>
        <v>0</v>
      </c>
      <c r="FI71" s="116" t="str">
        <f t="shared" si="60"/>
        <v/>
      </c>
      <c r="FJ71" s="115">
        <f t="shared" si="61"/>
        <v>0</v>
      </c>
      <c r="FK71" s="115" t="b">
        <f t="shared" si="62"/>
        <v>0</v>
      </c>
      <c r="FL71" s="115">
        <f t="shared" si="63"/>
        <v>0</v>
      </c>
      <c r="FM71" s="80" t="b">
        <f t="shared" si="64"/>
        <v>0</v>
      </c>
      <c r="FN71" s="80" t="str">
        <f t="shared" si="65"/>
        <v/>
      </c>
      <c r="FO71" s="80">
        <f t="shared" si="66"/>
        <v>0</v>
      </c>
      <c r="FP71" s="115" t="b">
        <f t="shared" si="67"/>
        <v>0</v>
      </c>
      <c r="FQ71" s="116" t="str">
        <f t="shared" si="68"/>
        <v/>
      </c>
      <c r="FR71" s="115">
        <f t="shared" si="69"/>
        <v>0</v>
      </c>
      <c r="FS71" s="115" t="b">
        <f t="shared" si="70"/>
        <v>0</v>
      </c>
      <c r="FT71" s="115">
        <f t="shared" si="71"/>
        <v>0</v>
      </c>
      <c r="FU71" s="80" t="b">
        <f t="shared" si="72"/>
        <v>0</v>
      </c>
      <c r="FV71" s="80" t="str">
        <f t="shared" si="73"/>
        <v/>
      </c>
      <c r="FW71" s="80">
        <f t="shared" si="74"/>
        <v>0</v>
      </c>
      <c r="FX71" s="115" t="b">
        <f t="shared" si="75"/>
        <v>0</v>
      </c>
      <c r="FY71" s="116" t="str">
        <f t="shared" si="76"/>
        <v/>
      </c>
      <c r="FZ71" s="115">
        <f t="shared" si="77"/>
        <v>0</v>
      </c>
      <c r="GA71" s="115" t="b">
        <f t="shared" si="78"/>
        <v>0</v>
      </c>
      <c r="GB71" s="115">
        <f t="shared" si="79"/>
        <v>0</v>
      </c>
      <c r="GD71" s="627">
        <f t="shared" si="80"/>
        <v>0</v>
      </c>
      <c r="GE71" s="627"/>
      <c r="GF71" s="627">
        <f t="shared" si="81"/>
        <v>0</v>
      </c>
      <c r="GG71" s="627"/>
      <c r="GH71" s="627">
        <f t="shared" si="82"/>
        <v>0</v>
      </c>
      <c r="GI71" s="627"/>
      <c r="GJ71" s="627">
        <f t="shared" si="83"/>
        <v>0</v>
      </c>
      <c r="GK71" s="627"/>
      <c r="GL71" s="627">
        <f t="shared" si="84"/>
        <v>0</v>
      </c>
      <c r="GM71" s="627"/>
      <c r="GN71" s="627">
        <f t="shared" si="85"/>
        <v>0</v>
      </c>
      <c r="GO71" s="627"/>
      <c r="GP71" s="627">
        <f t="shared" si="86"/>
        <v>0</v>
      </c>
      <c r="GQ71" s="627"/>
      <c r="GR71" s="627">
        <f t="shared" si="87"/>
        <v>0</v>
      </c>
      <c r="GS71" s="627"/>
      <c r="GT71" s="627">
        <f t="shared" si="88"/>
        <v>0</v>
      </c>
      <c r="GU71" s="627"/>
      <c r="GV71" s="627">
        <f t="shared" si="89"/>
        <v>0</v>
      </c>
      <c r="GW71" s="627"/>
      <c r="GX71" s="627">
        <f t="shared" si="90"/>
        <v>0</v>
      </c>
      <c r="GY71" s="627"/>
      <c r="GZ71" s="627">
        <f t="shared" si="91"/>
        <v>0</v>
      </c>
      <c r="HA71" s="627"/>
      <c r="HB71" s="627">
        <f t="shared" si="92"/>
        <v>0</v>
      </c>
      <c r="HC71" s="627"/>
      <c r="HD71" s="627">
        <f t="shared" si="93"/>
        <v>0</v>
      </c>
      <c r="HE71" s="627"/>
      <c r="HF71" s="627">
        <f t="shared" si="94"/>
        <v>0</v>
      </c>
      <c r="HG71" s="627"/>
      <c r="HH71" s="627">
        <f t="shared" si="95"/>
        <v>0</v>
      </c>
      <c r="HI71" s="627"/>
      <c r="HJ71" s="627">
        <f t="shared" si="96"/>
        <v>0</v>
      </c>
      <c r="HK71" s="627"/>
      <c r="HL71" s="627">
        <f t="shared" si="97"/>
        <v>0</v>
      </c>
      <c r="HM71" s="627"/>
      <c r="HN71" s="627">
        <f t="shared" si="98"/>
        <v>0</v>
      </c>
      <c r="HO71" s="627"/>
      <c r="HP71" s="627">
        <f t="shared" si="99"/>
        <v>0</v>
      </c>
      <c r="HQ71" s="627"/>
      <c r="HR71" s="627">
        <f t="shared" si="100"/>
        <v>0</v>
      </c>
      <c r="HS71" s="627"/>
      <c r="HT71" s="627">
        <f t="shared" si="101"/>
        <v>0</v>
      </c>
      <c r="HU71" s="627"/>
      <c r="HV71" s="627">
        <f t="shared" si="102"/>
        <v>0</v>
      </c>
      <c r="HW71" s="627"/>
      <c r="HX71" s="627">
        <f t="shared" si="103"/>
        <v>0</v>
      </c>
      <c r="HY71" s="627"/>
      <c r="HZ71" s="627">
        <f t="shared" si="104"/>
        <v>0</v>
      </c>
      <c r="IA71" s="627"/>
      <c r="IC71" s="1055">
        <f t="shared" si="105"/>
        <v>0</v>
      </c>
      <c r="ID71" s="1055"/>
      <c r="IE71" s="1055">
        <f t="shared" si="106"/>
        <v>0</v>
      </c>
      <c r="IF71" s="1055"/>
      <c r="IG71" s="1055">
        <f t="shared" si="107"/>
        <v>0</v>
      </c>
      <c r="IH71" s="1055"/>
      <c r="II71" s="1055">
        <f t="shared" si="108"/>
        <v>0</v>
      </c>
      <c r="IJ71" s="1055"/>
      <c r="IK71" s="1055">
        <f t="shared" si="109"/>
        <v>0</v>
      </c>
      <c r="IL71" s="1055"/>
      <c r="IN71" s="627">
        <f>IF(CNGE_2026_M3_Secc1!$AH$706=CNGE_2026_M3_Secc1!$AJ$706,0,IF(CNGE_2026_M3_Secc1!Y757="",0,CNGE_2026_M3_Secc1!Y757))</f>
        <v>0</v>
      </c>
      <c r="IO71" s="627"/>
      <c r="IP71" s="627">
        <f t="shared" si="110"/>
        <v>0</v>
      </c>
      <c r="IQ71" s="627"/>
      <c r="IR71" s="639">
        <f t="shared" si="111"/>
        <v>0</v>
      </c>
      <c r="IS71" s="641"/>
      <c r="IX71" s="627">
        <f t="shared" si="112"/>
        <v>0</v>
      </c>
      <c r="IY71" s="627"/>
      <c r="IZ71" s="639">
        <f t="shared" si="113"/>
        <v>0</v>
      </c>
      <c r="JA71" s="641"/>
      <c r="JB71" s="639">
        <f t="shared" si="114"/>
        <v>0</v>
      </c>
      <c r="JC71" s="641"/>
      <c r="JD71" s="639">
        <f t="shared" si="115"/>
        <v>0</v>
      </c>
      <c r="JE71" s="641"/>
      <c r="JF71" s="639">
        <f t="shared" si="116"/>
        <v>0</v>
      </c>
      <c r="JG71" s="641"/>
    </row>
    <row r="72" spans="1:267" ht="15" customHeight="1">
      <c r="A72" s="108"/>
      <c r="B72" s="114"/>
      <c r="C72" s="82" t="s">
        <v>124</v>
      </c>
      <c r="D72" s="792" t="str">
        <f>IF($DD$13=1,"",IF(CNGE_2026_M3_Secc1!$AH$627=CNGE_2026_M3_Secc1!$AJ$627,"",IF(CNGE_2026_M3_Secc1!D688="","",CNGE_2026_M3_Secc1!D688)))</f>
        <v/>
      </c>
      <c r="E72" s="793"/>
      <c r="F72" s="793"/>
      <c r="G72" s="794"/>
      <c r="H72" s="702"/>
      <c r="I72" s="702"/>
      <c r="J72" s="702"/>
      <c r="K72" s="702"/>
      <c r="L72" s="702"/>
      <c r="M72" s="702"/>
      <c r="N72" s="702"/>
      <c r="O72" s="702"/>
      <c r="P72" s="1209"/>
      <c r="Q72" s="1209"/>
      <c r="R72" s="1209"/>
      <c r="S72" s="1209"/>
      <c r="T72" s="1209"/>
      <c r="U72" s="1209"/>
      <c r="V72" s="1209"/>
      <c r="W72" s="1209"/>
      <c r="X72" s="1210"/>
      <c r="Y72" s="1210"/>
      <c r="Z72" s="702"/>
      <c r="AA72" s="702"/>
      <c r="AB72" s="702"/>
      <c r="AC72" s="702"/>
      <c r="AD72" s="702"/>
      <c r="AE72" s="702"/>
      <c r="AF72" s="702"/>
      <c r="AG72" s="702"/>
      <c r="AH72" s="1209"/>
      <c r="AI72" s="1209"/>
      <c r="AJ72" s="1209"/>
      <c r="AK72" s="1209"/>
      <c r="AL72" s="1209"/>
      <c r="AM72" s="1209"/>
      <c r="AN72" s="1209"/>
      <c r="AO72" s="1209"/>
      <c r="AP72" s="1210"/>
      <c r="AQ72" s="1210"/>
      <c r="AR72" s="702"/>
      <c r="AS72" s="702"/>
      <c r="AT72" s="702"/>
      <c r="AU72" s="702"/>
      <c r="AV72" s="702"/>
      <c r="AW72" s="702"/>
      <c r="AX72" s="702"/>
      <c r="AY72" s="702"/>
      <c r="AZ72" s="1209"/>
      <c r="BA72" s="1209"/>
      <c r="BB72" s="1209"/>
      <c r="BC72" s="1209"/>
      <c r="BD72" s="1209"/>
      <c r="BE72" s="1209"/>
      <c r="BF72" s="1209"/>
      <c r="BG72" s="1209"/>
      <c r="BH72" s="1210"/>
      <c r="BI72" s="1210"/>
      <c r="BJ72" s="702"/>
      <c r="BK72" s="702"/>
      <c r="BL72" s="702"/>
      <c r="BM72" s="702"/>
      <c r="BN72" s="702"/>
      <c r="BO72" s="702"/>
      <c r="BP72" s="702"/>
      <c r="BQ72" s="702"/>
      <c r="BR72" s="1209"/>
      <c r="BS72" s="1209"/>
      <c r="BT72" s="1209"/>
      <c r="BU72" s="1209"/>
      <c r="BV72" s="1209"/>
      <c r="BW72" s="1209"/>
      <c r="BX72" s="1209"/>
      <c r="BY72" s="1209"/>
      <c r="BZ72" s="1210"/>
      <c r="CA72" s="1210"/>
      <c r="CB72" s="702"/>
      <c r="CC72" s="702"/>
      <c r="CD72" s="702"/>
      <c r="CE72" s="702"/>
      <c r="CF72" s="702"/>
      <c r="CG72" s="702"/>
      <c r="CH72" s="702"/>
      <c r="CI72" s="702"/>
      <c r="CJ72" s="1209"/>
      <c r="CK72" s="1209"/>
      <c r="CL72" s="1209"/>
      <c r="CM72" s="1209"/>
      <c r="CN72" s="1209"/>
      <c r="CO72" s="1209"/>
      <c r="CP72" s="1209"/>
      <c r="CQ72" s="1209"/>
      <c r="CR72" s="1210"/>
      <c r="CS72" s="1210"/>
      <c r="CW72" s="1084">
        <f>IF(CNGE_2026_M3_Secc1!$AH$706=CNGE_2026_M3_Secc1!$AJ$705,0,CNGE_2026_M3_Secc1!AH758)</f>
        <v>0</v>
      </c>
      <c r="CX72" s="1085"/>
      <c r="CZ72" s="80" t="b">
        <f t="shared" si="0"/>
        <v>0</v>
      </c>
      <c r="DA72" s="80" t="str">
        <f t="shared" si="1"/>
        <v/>
      </c>
      <c r="DB72" s="80">
        <f t="shared" si="2"/>
        <v>0</v>
      </c>
      <c r="DC72" s="115" t="b">
        <f t="shared" si="3"/>
        <v>0</v>
      </c>
      <c r="DD72" s="116" t="str">
        <f t="shared" si="4"/>
        <v/>
      </c>
      <c r="DE72" s="115">
        <f t="shared" si="5"/>
        <v>0</v>
      </c>
      <c r="DF72" s="115" t="b">
        <f t="shared" si="6"/>
        <v>0</v>
      </c>
      <c r="DG72" s="115">
        <f t="shared" si="7"/>
        <v>0</v>
      </c>
      <c r="DH72" s="80" t="b">
        <f t="shared" si="8"/>
        <v>0</v>
      </c>
      <c r="DI72" s="80" t="str">
        <f t="shared" si="9"/>
        <v/>
      </c>
      <c r="DJ72" s="80">
        <f t="shared" si="10"/>
        <v>0</v>
      </c>
      <c r="DK72" s="115" t="b">
        <f t="shared" si="11"/>
        <v>0</v>
      </c>
      <c r="DL72" s="116" t="str">
        <f t="shared" si="12"/>
        <v/>
      </c>
      <c r="DM72" s="115">
        <f t="shared" si="13"/>
        <v>0</v>
      </c>
      <c r="DN72" s="115" t="b">
        <f t="shared" si="14"/>
        <v>0</v>
      </c>
      <c r="DO72" s="115">
        <f t="shared" si="15"/>
        <v>0</v>
      </c>
      <c r="DP72" s="80" t="b">
        <f t="shared" si="16"/>
        <v>0</v>
      </c>
      <c r="DQ72" s="80" t="str">
        <f t="shared" si="17"/>
        <v/>
      </c>
      <c r="DR72" s="80">
        <f t="shared" si="18"/>
        <v>0</v>
      </c>
      <c r="DS72" s="115" t="b">
        <f t="shared" si="19"/>
        <v>0</v>
      </c>
      <c r="DT72" s="116" t="str">
        <f t="shared" si="20"/>
        <v/>
      </c>
      <c r="DU72" s="115">
        <f t="shared" si="21"/>
        <v>0</v>
      </c>
      <c r="DV72" s="115" t="b">
        <f t="shared" si="22"/>
        <v>0</v>
      </c>
      <c r="DW72" s="115">
        <f t="shared" si="23"/>
        <v>0</v>
      </c>
      <c r="DX72" s="80" t="b">
        <f t="shared" si="24"/>
        <v>0</v>
      </c>
      <c r="DY72" s="80" t="str">
        <f t="shared" si="25"/>
        <v/>
      </c>
      <c r="DZ72" s="80">
        <f t="shared" si="26"/>
        <v>0</v>
      </c>
      <c r="EA72" s="115" t="b">
        <f t="shared" si="27"/>
        <v>0</v>
      </c>
      <c r="EB72" s="116" t="str">
        <f t="shared" si="28"/>
        <v/>
      </c>
      <c r="EC72" s="115">
        <f t="shared" si="29"/>
        <v>0</v>
      </c>
      <c r="ED72" s="115" t="b">
        <f t="shared" si="30"/>
        <v>0</v>
      </c>
      <c r="EE72" s="115">
        <f t="shared" si="31"/>
        <v>0</v>
      </c>
      <c r="EF72" s="80" t="b">
        <f t="shared" si="32"/>
        <v>0</v>
      </c>
      <c r="EG72" s="80" t="str">
        <f t="shared" si="33"/>
        <v/>
      </c>
      <c r="EH72" s="80">
        <f t="shared" si="34"/>
        <v>0</v>
      </c>
      <c r="EI72" s="115" t="b">
        <f t="shared" si="35"/>
        <v>0</v>
      </c>
      <c r="EJ72" s="116" t="str">
        <f t="shared" si="36"/>
        <v/>
      </c>
      <c r="EK72" s="115">
        <f t="shared" si="37"/>
        <v>0</v>
      </c>
      <c r="EL72" s="115" t="b">
        <f t="shared" si="38"/>
        <v>0</v>
      </c>
      <c r="EM72" s="446">
        <f t="shared" si="39"/>
        <v>0</v>
      </c>
      <c r="EN72" s="448"/>
      <c r="EO72" s="439" t="b">
        <f t="shared" si="40"/>
        <v>0</v>
      </c>
      <c r="EP72" s="80" t="str">
        <f t="shared" si="41"/>
        <v/>
      </c>
      <c r="EQ72" s="80">
        <f t="shared" si="42"/>
        <v>0</v>
      </c>
      <c r="ER72" s="115" t="b">
        <f t="shared" si="43"/>
        <v>0</v>
      </c>
      <c r="ES72" s="116" t="str">
        <f t="shared" si="44"/>
        <v/>
      </c>
      <c r="ET72" s="115">
        <f t="shared" si="45"/>
        <v>0</v>
      </c>
      <c r="EU72" s="115" t="b">
        <f t="shared" si="46"/>
        <v>0</v>
      </c>
      <c r="EV72" s="115">
        <f t="shared" si="47"/>
        <v>0</v>
      </c>
      <c r="EW72" s="80" t="b">
        <f t="shared" si="48"/>
        <v>0</v>
      </c>
      <c r="EX72" s="80" t="str">
        <f t="shared" si="49"/>
        <v/>
      </c>
      <c r="EY72" s="80">
        <f t="shared" si="50"/>
        <v>0</v>
      </c>
      <c r="EZ72" s="115" t="b">
        <f t="shared" si="51"/>
        <v>0</v>
      </c>
      <c r="FA72" s="116" t="str">
        <f t="shared" si="52"/>
        <v/>
      </c>
      <c r="FB72" s="115">
        <f t="shared" si="53"/>
        <v>0</v>
      </c>
      <c r="FC72" s="115" t="b">
        <f t="shared" si="54"/>
        <v>0</v>
      </c>
      <c r="FD72" s="115">
        <f t="shared" si="55"/>
        <v>0</v>
      </c>
      <c r="FE72" s="80" t="b">
        <f t="shared" si="56"/>
        <v>0</v>
      </c>
      <c r="FF72" s="80" t="str">
        <f t="shared" si="57"/>
        <v/>
      </c>
      <c r="FG72" s="80">
        <f t="shared" si="58"/>
        <v>0</v>
      </c>
      <c r="FH72" s="115" t="b">
        <f t="shared" si="59"/>
        <v>0</v>
      </c>
      <c r="FI72" s="116" t="str">
        <f t="shared" si="60"/>
        <v/>
      </c>
      <c r="FJ72" s="115">
        <f t="shared" si="61"/>
        <v>0</v>
      </c>
      <c r="FK72" s="115" t="b">
        <f t="shared" si="62"/>
        <v>0</v>
      </c>
      <c r="FL72" s="115">
        <f t="shared" si="63"/>
        <v>0</v>
      </c>
      <c r="FM72" s="80" t="b">
        <f t="shared" si="64"/>
        <v>0</v>
      </c>
      <c r="FN72" s="80" t="str">
        <f t="shared" si="65"/>
        <v/>
      </c>
      <c r="FO72" s="80">
        <f t="shared" si="66"/>
        <v>0</v>
      </c>
      <c r="FP72" s="115" t="b">
        <f t="shared" si="67"/>
        <v>0</v>
      </c>
      <c r="FQ72" s="116" t="str">
        <f t="shared" si="68"/>
        <v/>
      </c>
      <c r="FR72" s="115">
        <f t="shared" si="69"/>
        <v>0</v>
      </c>
      <c r="FS72" s="115" t="b">
        <f t="shared" si="70"/>
        <v>0</v>
      </c>
      <c r="FT72" s="115">
        <f t="shared" si="71"/>
        <v>0</v>
      </c>
      <c r="FU72" s="80" t="b">
        <f t="shared" si="72"/>
        <v>0</v>
      </c>
      <c r="FV72" s="80" t="str">
        <f t="shared" si="73"/>
        <v/>
      </c>
      <c r="FW72" s="80">
        <f t="shared" si="74"/>
        <v>0</v>
      </c>
      <c r="FX72" s="115" t="b">
        <f t="shared" si="75"/>
        <v>0</v>
      </c>
      <c r="FY72" s="116" t="str">
        <f t="shared" si="76"/>
        <v/>
      </c>
      <c r="FZ72" s="115">
        <f t="shared" si="77"/>
        <v>0</v>
      </c>
      <c r="GA72" s="115" t="b">
        <f t="shared" si="78"/>
        <v>0</v>
      </c>
      <c r="GB72" s="115">
        <f t="shared" si="79"/>
        <v>0</v>
      </c>
      <c r="GD72" s="627">
        <f t="shared" si="80"/>
        <v>0</v>
      </c>
      <c r="GE72" s="627"/>
      <c r="GF72" s="627">
        <f t="shared" si="81"/>
        <v>0</v>
      </c>
      <c r="GG72" s="627"/>
      <c r="GH72" s="627">
        <f t="shared" si="82"/>
        <v>0</v>
      </c>
      <c r="GI72" s="627"/>
      <c r="GJ72" s="627">
        <f t="shared" si="83"/>
        <v>0</v>
      </c>
      <c r="GK72" s="627"/>
      <c r="GL72" s="627">
        <f t="shared" si="84"/>
        <v>0</v>
      </c>
      <c r="GM72" s="627"/>
      <c r="GN72" s="627">
        <f t="shared" si="85"/>
        <v>0</v>
      </c>
      <c r="GO72" s="627"/>
      <c r="GP72" s="627">
        <f t="shared" si="86"/>
        <v>0</v>
      </c>
      <c r="GQ72" s="627"/>
      <c r="GR72" s="627">
        <f t="shared" si="87"/>
        <v>0</v>
      </c>
      <c r="GS72" s="627"/>
      <c r="GT72" s="627">
        <f t="shared" si="88"/>
        <v>0</v>
      </c>
      <c r="GU72" s="627"/>
      <c r="GV72" s="627">
        <f t="shared" si="89"/>
        <v>0</v>
      </c>
      <c r="GW72" s="627"/>
      <c r="GX72" s="627">
        <f t="shared" si="90"/>
        <v>0</v>
      </c>
      <c r="GY72" s="627"/>
      <c r="GZ72" s="627">
        <f t="shared" si="91"/>
        <v>0</v>
      </c>
      <c r="HA72" s="627"/>
      <c r="HB72" s="627">
        <f t="shared" si="92"/>
        <v>0</v>
      </c>
      <c r="HC72" s="627"/>
      <c r="HD72" s="627">
        <f t="shared" si="93"/>
        <v>0</v>
      </c>
      <c r="HE72" s="627"/>
      <c r="HF72" s="627">
        <f t="shared" si="94"/>
        <v>0</v>
      </c>
      <c r="HG72" s="627"/>
      <c r="HH72" s="627">
        <f t="shared" si="95"/>
        <v>0</v>
      </c>
      <c r="HI72" s="627"/>
      <c r="HJ72" s="627">
        <f t="shared" si="96"/>
        <v>0</v>
      </c>
      <c r="HK72" s="627"/>
      <c r="HL72" s="627">
        <f t="shared" si="97"/>
        <v>0</v>
      </c>
      <c r="HM72" s="627"/>
      <c r="HN72" s="627">
        <f t="shared" si="98"/>
        <v>0</v>
      </c>
      <c r="HO72" s="627"/>
      <c r="HP72" s="627">
        <f t="shared" si="99"/>
        <v>0</v>
      </c>
      <c r="HQ72" s="627"/>
      <c r="HR72" s="627">
        <f t="shared" si="100"/>
        <v>0</v>
      </c>
      <c r="HS72" s="627"/>
      <c r="HT72" s="627">
        <f t="shared" si="101"/>
        <v>0</v>
      </c>
      <c r="HU72" s="627"/>
      <c r="HV72" s="627">
        <f t="shared" si="102"/>
        <v>0</v>
      </c>
      <c r="HW72" s="627"/>
      <c r="HX72" s="627">
        <f t="shared" si="103"/>
        <v>0</v>
      </c>
      <c r="HY72" s="627"/>
      <c r="HZ72" s="627">
        <f t="shared" si="104"/>
        <v>0</v>
      </c>
      <c r="IA72" s="627"/>
      <c r="IC72" s="1055">
        <f t="shared" si="105"/>
        <v>0</v>
      </c>
      <c r="ID72" s="1055"/>
      <c r="IE72" s="1055">
        <f t="shared" si="106"/>
        <v>0</v>
      </c>
      <c r="IF72" s="1055"/>
      <c r="IG72" s="1055">
        <f t="shared" si="107"/>
        <v>0</v>
      </c>
      <c r="IH72" s="1055"/>
      <c r="II72" s="1055">
        <f t="shared" si="108"/>
        <v>0</v>
      </c>
      <c r="IJ72" s="1055"/>
      <c r="IK72" s="1055">
        <f t="shared" si="109"/>
        <v>0</v>
      </c>
      <c r="IL72" s="1055"/>
      <c r="IN72" s="627">
        <f>IF(CNGE_2026_M3_Secc1!$AH$706=CNGE_2026_M3_Secc1!$AJ$706,0,IF(CNGE_2026_M3_Secc1!Y758="",0,CNGE_2026_M3_Secc1!Y758))</f>
        <v>0</v>
      </c>
      <c r="IO72" s="627"/>
      <c r="IP72" s="627">
        <f t="shared" si="110"/>
        <v>0</v>
      </c>
      <c r="IQ72" s="627"/>
      <c r="IR72" s="639">
        <f t="shared" si="111"/>
        <v>0</v>
      </c>
      <c r="IS72" s="641"/>
      <c r="IX72" s="627">
        <f t="shared" si="112"/>
        <v>0</v>
      </c>
      <c r="IY72" s="627"/>
      <c r="IZ72" s="639">
        <f t="shared" si="113"/>
        <v>0</v>
      </c>
      <c r="JA72" s="641"/>
      <c r="JB72" s="639">
        <f t="shared" si="114"/>
        <v>0</v>
      </c>
      <c r="JC72" s="641"/>
      <c r="JD72" s="639">
        <f t="shared" si="115"/>
        <v>0</v>
      </c>
      <c r="JE72" s="641"/>
      <c r="JF72" s="639">
        <f t="shared" si="116"/>
        <v>0</v>
      </c>
      <c r="JG72" s="641"/>
    </row>
    <row r="73" spans="1:267" ht="15" customHeight="1">
      <c r="A73" s="108"/>
      <c r="B73" s="114"/>
      <c r="C73" s="82" t="s">
        <v>125</v>
      </c>
      <c r="D73" s="792" t="str">
        <f>IF($DD$13=1,"",IF(CNGE_2026_M3_Secc1!$AH$627=CNGE_2026_M3_Secc1!$AJ$627,"",IF(CNGE_2026_M3_Secc1!D689="","",CNGE_2026_M3_Secc1!D689)))</f>
        <v/>
      </c>
      <c r="E73" s="793"/>
      <c r="F73" s="793"/>
      <c r="G73" s="794"/>
      <c r="H73" s="702"/>
      <c r="I73" s="702"/>
      <c r="J73" s="702"/>
      <c r="K73" s="702"/>
      <c r="L73" s="702"/>
      <c r="M73" s="702"/>
      <c r="N73" s="702"/>
      <c r="O73" s="702"/>
      <c r="P73" s="1209"/>
      <c r="Q73" s="1209"/>
      <c r="R73" s="1209"/>
      <c r="S73" s="1209"/>
      <c r="T73" s="1209"/>
      <c r="U73" s="1209"/>
      <c r="V73" s="1209"/>
      <c r="W73" s="1209"/>
      <c r="X73" s="1210"/>
      <c r="Y73" s="1210"/>
      <c r="Z73" s="702"/>
      <c r="AA73" s="702"/>
      <c r="AB73" s="702"/>
      <c r="AC73" s="702"/>
      <c r="AD73" s="702"/>
      <c r="AE73" s="702"/>
      <c r="AF73" s="702"/>
      <c r="AG73" s="702"/>
      <c r="AH73" s="1209"/>
      <c r="AI73" s="1209"/>
      <c r="AJ73" s="1209"/>
      <c r="AK73" s="1209"/>
      <c r="AL73" s="1209"/>
      <c r="AM73" s="1209"/>
      <c r="AN73" s="1209"/>
      <c r="AO73" s="1209"/>
      <c r="AP73" s="1210"/>
      <c r="AQ73" s="1210"/>
      <c r="AR73" s="702"/>
      <c r="AS73" s="702"/>
      <c r="AT73" s="702"/>
      <c r="AU73" s="702"/>
      <c r="AV73" s="702"/>
      <c r="AW73" s="702"/>
      <c r="AX73" s="702"/>
      <c r="AY73" s="702"/>
      <c r="AZ73" s="1209"/>
      <c r="BA73" s="1209"/>
      <c r="BB73" s="1209"/>
      <c r="BC73" s="1209"/>
      <c r="BD73" s="1209"/>
      <c r="BE73" s="1209"/>
      <c r="BF73" s="1209"/>
      <c r="BG73" s="1209"/>
      <c r="BH73" s="1210"/>
      <c r="BI73" s="1210"/>
      <c r="BJ73" s="702"/>
      <c r="BK73" s="702"/>
      <c r="BL73" s="702"/>
      <c r="BM73" s="702"/>
      <c r="BN73" s="702"/>
      <c r="BO73" s="702"/>
      <c r="BP73" s="702"/>
      <c r="BQ73" s="702"/>
      <c r="BR73" s="1209"/>
      <c r="BS73" s="1209"/>
      <c r="BT73" s="1209"/>
      <c r="BU73" s="1209"/>
      <c r="BV73" s="1209"/>
      <c r="BW73" s="1209"/>
      <c r="BX73" s="1209"/>
      <c r="BY73" s="1209"/>
      <c r="BZ73" s="1210"/>
      <c r="CA73" s="1210"/>
      <c r="CB73" s="702"/>
      <c r="CC73" s="702"/>
      <c r="CD73" s="702"/>
      <c r="CE73" s="702"/>
      <c r="CF73" s="702"/>
      <c r="CG73" s="702"/>
      <c r="CH73" s="702"/>
      <c r="CI73" s="702"/>
      <c r="CJ73" s="1209"/>
      <c r="CK73" s="1209"/>
      <c r="CL73" s="1209"/>
      <c r="CM73" s="1209"/>
      <c r="CN73" s="1209"/>
      <c r="CO73" s="1209"/>
      <c r="CP73" s="1209"/>
      <c r="CQ73" s="1209"/>
      <c r="CR73" s="1210"/>
      <c r="CS73" s="1210"/>
      <c r="CW73" s="1084">
        <f>IF(CNGE_2026_M3_Secc1!$AH$706=CNGE_2026_M3_Secc1!$AJ$705,0,CNGE_2026_M3_Secc1!AH759)</f>
        <v>0</v>
      </c>
      <c r="CX73" s="1085"/>
      <c r="CZ73" s="80" t="b">
        <f t="shared" si="0"/>
        <v>0</v>
      </c>
      <c r="DA73" s="80" t="str">
        <f t="shared" si="1"/>
        <v/>
      </c>
      <c r="DB73" s="80">
        <f t="shared" si="2"/>
        <v>0</v>
      </c>
      <c r="DC73" s="115" t="b">
        <f t="shared" si="3"/>
        <v>0</v>
      </c>
      <c r="DD73" s="116" t="str">
        <f t="shared" si="4"/>
        <v/>
      </c>
      <c r="DE73" s="115">
        <f t="shared" si="5"/>
        <v>0</v>
      </c>
      <c r="DF73" s="115" t="b">
        <f t="shared" si="6"/>
        <v>0</v>
      </c>
      <c r="DG73" s="115">
        <f t="shared" si="7"/>
        <v>0</v>
      </c>
      <c r="DH73" s="80" t="b">
        <f t="shared" si="8"/>
        <v>0</v>
      </c>
      <c r="DI73" s="80" t="str">
        <f t="shared" si="9"/>
        <v/>
      </c>
      <c r="DJ73" s="80">
        <f t="shared" si="10"/>
        <v>0</v>
      </c>
      <c r="DK73" s="115" t="b">
        <f t="shared" si="11"/>
        <v>0</v>
      </c>
      <c r="DL73" s="116" t="str">
        <f t="shared" si="12"/>
        <v/>
      </c>
      <c r="DM73" s="115">
        <f t="shared" si="13"/>
        <v>0</v>
      </c>
      <c r="DN73" s="115" t="b">
        <f t="shared" si="14"/>
        <v>0</v>
      </c>
      <c r="DO73" s="115">
        <f t="shared" si="15"/>
        <v>0</v>
      </c>
      <c r="DP73" s="80" t="b">
        <f t="shared" si="16"/>
        <v>0</v>
      </c>
      <c r="DQ73" s="80" t="str">
        <f t="shared" si="17"/>
        <v/>
      </c>
      <c r="DR73" s="80">
        <f t="shared" si="18"/>
        <v>0</v>
      </c>
      <c r="DS73" s="115" t="b">
        <f t="shared" si="19"/>
        <v>0</v>
      </c>
      <c r="DT73" s="116" t="str">
        <f t="shared" si="20"/>
        <v/>
      </c>
      <c r="DU73" s="115">
        <f t="shared" si="21"/>
        <v>0</v>
      </c>
      <c r="DV73" s="115" t="b">
        <f t="shared" si="22"/>
        <v>0</v>
      </c>
      <c r="DW73" s="115">
        <f t="shared" si="23"/>
        <v>0</v>
      </c>
      <c r="DX73" s="80" t="b">
        <f t="shared" si="24"/>
        <v>0</v>
      </c>
      <c r="DY73" s="80" t="str">
        <f t="shared" si="25"/>
        <v/>
      </c>
      <c r="DZ73" s="80">
        <f t="shared" si="26"/>
        <v>0</v>
      </c>
      <c r="EA73" s="115" t="b">
        <f t="shared" si="27"/>
        <v>0</v>
      </c>
      <c r="EB73" s="116" t="str">
        <f t="shared" si="28"/>
        <v/>
      </c>
      <c r="EC73" s="115">
        <f t="shared" si="29"/>
        <v>0</v>
      </c>
      <c r="ED73" s="115" t="b">
        <f t="shared" si="30"/>
        <v>0</v>
      </c>
      <c r="EE73" s="115">
        <f t="shared" si="31"/>
        <v>0</v>
      </c>
      <c r="EF73" s="80" t="b">
        <f t="shared" si="32"/>
        <v>0</v>
      </c>
      <c r="EG73" s="80" t="str">
        <f t="shared" si="33"/>
        <v/>
      </c>
      <c r="EH73" s="80">
        <f t="shared" si="34"/>
        <v>0</v>
      </c>
      <c r="EI73" s="115" t="b">
        <f t="shared" si="35"/>
        <v>0</v>
      </c>
      <c r="EJ73" s="116" t="str">
        <f t="shared" si="36"/>
        <v/>
      </c>
      <c r="EK73" s="115">
        <f t="shared" si="37"/>
        <v>0</v>
      </c>
      <c r="EL73" s="115" t="b">
        <f t="shared" si="38"/>
        <v>0</v>
      </c>
      <c r="EM73" s="446">
        <f t="shared" si="39"/>
        <v>0</v>
      </c>
      <c r="EN73" s="448"/>
      <c r="EO73" s="439" t="b">
        <f t="shared" si="40"/>
        <v>0</v>
      </c>
      <c r="EP73" s="80" t="str">
        <f t="shared" si="41"/>
        <v/>
      </c>
      <c r="EQ73" s="80">
        <f t="shared" si="42"/>
        <v>0</v>
      </c>
      <c r="ER73" s="115" t="b">
        <f t="shared" si="43"/>
        <v>0</v>
      </c>
      <c r="ES73" s="116" t="str">
        <f t="shared" si="44"/>
        <v/>
      </c>
      <c r="ET73" s="115">
        <f t="shared" si="45"/>
        <v>0</v>
      </c>
      <c r="EU73" s="115" t="b">
        <f t="shared" si="46"/>
        <v>0</v>
      </c>
      <c r="EV73" s="115">
        <f t="shared" si="47"/>
        <v>0</v>
      </c>
      <c r="EW73" s="80" t="b">
        <f t="shared" si="48"/>
        <v>0</v>
      </c>
      <c r="EX73" s="80" t="str">
        <f t="shared" si="49"/>
        <v/>
      </c>
      <c r="EY73" s="80">
        <f t="shared" si="50"/>
        <v>0</v>
      </c>
      <c r="EZ73" s="115" t="b">
        <f t="shared" si="51"/>
        <v>0</v>
      </c>
      <c r="FA73" s="116" t="str">
        <f t="shared" si="52"/>
        <v/>
      </c>
      <c r="FB73" s="115">
        <f t="shared" si="53"/>
        <v>0</v>
      </c>
      <c r="FC73" s="115" t="b">
        <f t="shared" si="54"/>
        <v>0</v>
      </c>
      <c r="FD73" s="115">
        <f t="shared" si="55"/>
        <v>0</v>
      </c>
      <c r="FE73" s="80" t="b">
        <f t="shared" si="56"/>
        <v>0</v>
      </c>
      <c r="FF73" s="80" t="str">
        <f t="shared" si="57"/>
        <v/>
      </c>
      <c r="FG73" s="80">
        <f t="shared" si="58"/>
        <v>0</v>
      </c>
      <c r="FH73" s="115" t="b">
        <f t="shared" si="59"/>
        <v>0</v>
      </c>
      <c r="FI73" s="116" t="str">
        <f t="shared" si="60"/>
        <v/>
      </c>
      <c r="FJ73" s="115">
        <f t="shared" si="61"/>
        <v>0</v>
      </c>
      <c r="FK73" s="115" t="b">
        <f t="shared" si="62"/>
        <v>0</v>
      </c>
      <c r="FL73" s="115">
        <f t="shared" si="63"/>
        <v>0</v>
      </c>
      <c r="FM73" s="80" t="b">
        <f t="shared" si="64"/>
        <v>0</v>
      </c>
      <c r="FN73" s="80" t="str">
        <f t="shared" si="65"/>
        <v/>
      </c>
      <c r="FO73" s="80">
        <f t="shared" si="66"/>
        <v>0</v>
      </c>
      <c r="FP73" s="115" t="b">
        <f t="shared" si="67"/>
        <v>0</v>
      </c>
      <c r="FQ73" s="116" t="str">
        <f t="shared" si="68"/>
        <v/>
      </c>
      <c r="FR73" s="115">
        <f t="shared" si="69"/>
        <v>0</v>
      </c>
      <c r="FS73" s="115" t="b">
        <f t="shared" si="70"/>
        <v>0</v>
      </c>
      <c r="FT73" s="115">
        <f t="shared" si="71"/>
        <v>0</v>
      </c>
      <c r="FU73" s="80" t="b">
        <f t="shared" si="72"/>
        <v>0</v>
      </c>
      <c r="FV73" s="80" t="str">
        <f t="shared" si="73"/>
        <v/>
      </c>
      <c r="FW73" s="80">
        <f t="shared" si="74"/>
        <v>0</v>
      </c>
      <c r="FX73" s="115" t="b">
        <f t="shared" si="75"/>
        <v>0</v>
      </c>
      <c r="FY73" s="116" t="str">
        <f t="shared" si="76"/>
        <v/>
      </c>
      <c r="FZ73" s="115">
        <f t="shared" si="77"/>
        <v>0</v>
      </c>
      <c r="GA73" s="115" t="b">
        <f t="shared" si="78"/>
        <v>0</v>
      </c>
      <c r="GB73" s="115">
        <f t="shared" si="79"/>
        <v>0</v>
      </c>
      <c r="GD73" s="627">
        <f t="shared" si="80"/>
        <v>0</v>
      </c>
      <c r="GE73" s="627"/>
      <c r="GF73" s="627">
        <f t="shared" si="81"/>
        <v>0</v>
      </c>
      <c r="GG73" s="627"/>
      <c r="GH73" s="627">
        <f t="shared" si="82"/>
        <v>0</v>
      </c>
      <c r="GI73" s="627"/>
      <c r="GJ73" s="627">
        <f t="shared" si="83"/>
        <v>0</v>
      </c>
      <c r="GK73" s="627"/>
      <c r="GL73" s="627">
        <f t="shared" si="84"/>
        <v>0</v>
      </c>
      <c r="GM73" s="627"/>
      <c r="GN73" s="627">
        <f t="shared" si="85"/>
        <v>0</v>
      </c>
      <c r="GO73" s="627"/>
      <c r="GP73" s="627">
        <f t="shared" si="86"/>
        <v>0</v>
      </c>
      <c r="GQ73" s="627"/>
      <c r="GR73" s="627">
        <f t="shared" si="87"/>
        <v>0</v>
      </c>
      <c r="GS73" s="627"/>
      <c r="GT73" s="627">
        <f t="shared" si="88"/>
        <v>0</v>
      </c>
      <c r="GU73" s="627"/>
      <c r="GV73" s="627">
        <f t="shared" si="89"/>
        <v>0</v>
      </c>
      <c r="GW73" s="627"/>
      <c r="GX73" s="627">
        <f t="shared" si="90"/>
        <v>0</v>
      </c>
      <c r="GY73" s="627"/>
      <c r="GZ73" s="627">
        <f t="shared" si="91"/>
        <v>0</v>
      </c>
      <c r="HA73" s="627"/>
      <c r="HB73" s="627">
        <f t="shared" si="92"/>
        <v>0</v>
      </c>
      <c r="HC73" s="627"/>
      <c r="HD73" s="627">
        <f t="shared" si="93"/>
        <v>0</v>
      </c>
      <c r="HE73" s="627"/>
      <c r="HF73" s="627">
        <f t="shared" si="94"/>
        <v>0</v>
      </c>
      <c r="HG73" s="627"/>
      <c r="HH73" s="627">
        <f t="shared" si="95"/>
        <v>0</v>
      </c>
      <c r="HI73" s="627"/>
      <c r="HJ73" s="627">
        <f t="shared" si="96"/>
        <v>0</v>
      </c>
      <c r="HK73" s="627"/>
      <c r="HL73" s="627">
        <f t="shared" si="97"/>
        <v>0</v>
      </c>
      <c r="HM73" s="627"/>
      <c r="HN73" s="627">
        <f t="shared" si="98"/>
        <v>0</v>
      </c>
      <c r="HO73" s="627"/>
      <c r="HP73" s="627">
        <f t="shared" si="99"/>
        <v>0</v>
      </c>
      <c r="HQ73" s="627"/>
      <c r="HR73" s="627">
        <f t="shared" si="100"/>
        <v>0</v>
      </c>
      <c r="HS73" s="627"/>
      <c r="HT73" s="627">
        <f t="shared" si="101"/>
        <v>0</v>
      </c>
      <c r="HU73" s="627"/>
      <c r="HV73" s="627">
        <f t="shared" si="102"/>
        <v>0</v>
      </c>
      <c r="HW73" s="627"/>
      <c r="HX73" s="627">
        <f t="shared" si="103"/>
        <v>0</v>
      </c>
      <c r="HY73" s="627"/>
      <c r="HZ73" s="627">
        <f t="shared" si="104"/>
        <v>0</v>
      </c>
      <c r="IA73" s="627"/>
      <c r="IC73" s="1055">
        <f t="shared" si="105"/>
        <v>0</v>
      </c>
      <c r="ID73" s="1055"/>
      <c r="IE73" s="1055">
        <f t="shared" si="106"/>
        <v>0</v>
      </c>
      <c r="IF73" s="1055"/>
      <c r="IG73" s="1055">
        <f t="shared" si="107"/>
        <v>0</v>
      </c>
      <c r="IH73" s="1055"/>
      <c r="II73" s="1055">
        <f t="shared" si="108"/>
        <v>0</v>
      </c>
      <c r="IJ73" s="1055"/>
      <c r="IK73" s="1055">
        <f t="shared" si="109"/>
        <v>0</v>
      </c>
      <c r="IL73" s="1055"/>
      <c r="IN73" s="627">
        <f>IF(CNGE_2026_M3_Secc1!$AH$706=CNGE_2026_M3_Secc1!$AJ$706,0,IF(CNGE_2026_M3_Secc1!Y759="",0,CNGE_2026_M3_Secc1!Y759))</f>
        <v>0</v>
      </c>
      <c r="IO73" s="627"/>
      <c r="IP73" s="627">
        <f t="shared" si="110"/>
        <v>0</v>
      </c>
      <c r="IQ73" s="627"/>
      <c r="IR73" s="639">
        <f t="shared" si="111"/>
        <v>0</v>
      </c>
      <c r="IS73" s="641"/>
      <c r="IX73" s="627">
        <f t="shared" si="112"/>
        <v>0</v>
      </c>
      <c r="IY73" s="627"/>
      <c r="IZ73" s="639">
        <f t="shared" si="113"/>
        <v>0</v>
      </c>
      <c r="JA73" s="641"/>
      <c r="JB73" s="639">
        <f t="shared" si="114"/>
        <v>0</v>
      </c>
      <c r="JC73" s="641"/>
      <c r="JD73" s="639">
        <f t="shared" si="115"/>
        <v>0</v>
      </c>
      <c r="JE73" s="641"/>
      <c r="JF73" s="639">
        <f t="shared" si="116"/>
        <v>0</v>
      </c>
      <c r="JG73" s="641"/>
    </row>
    <row r="74" spans="1:267" ht="15" customHeight="1">
      <c r="A74" s="44"/>
      <c r="B74" s="72"/>
      <c r="C74" s="82" t="s">
        <v>237</v>
      </c>
      <c r="D74" s="792" t="str">
        <f>IF($DD$13=1,"",IF(CNGE_2026_M3_Secc1!$AH$627=CNGE_2026_M3_Secc1!$AJ$627,"",IF(CNGE_2026_M3_Secc1!D690="","",CNGE_2026_M3_Secc1!D690)))</f>
        <v/>
      </c>
      <c r="E74" s="793"/>
      <c r="F74" s="793"/>
      <c r="G74" s="794"/>
      <c r="H74" s="702"/>
      <c r="I74" s="702"/>
      <c r="J74" s="702"/>
      <c r="K74" s="702"/>
      <c r="L74" s="702"/>
      <c r="M74" s="702"/>
      <c r="N74" s="702"/>
      <c r="O74" s="702"/>
      <c r="P74" s="1209"/>
      <c r="Q74" s="1209"/>
      <c r="R74" s="1209"/>
      <c r="S74" s="1209"/>
      <c r="T74" s="1209"/>
      <c r="U74" s="1209"/>
      <c r="V74" s="1209"/>
      <c r="W74" s="1209"/>
      <c r="X74" s="1210"/>
      <c r="Y74" s="1210"/>
      <c r="Z74" s="702"/>
      <c r="AA74" s="702"/>
      <c r="AB74" s="702"/>
      <c r="AC74" s="702"/>
      <c r="AD74" s="702"/>
      <c r="AE74" s="702"/>
      <c r="AF74" s="702"/>
      <c r="AG74" s="702"/>
      <c r="AH74" s="1209"/>
      <c r="AI74" s="1209"/>
      <c r="AJ74" s="1209"/>
      <c r="AK74" s="1209"/>
      <c r="AL74" s="1209"/>
      <c r="AM74" s="1209"/>
      <c r="AN74" s="1209"/>
      <c r="AO74" s="1209"/>
      <c r="AP74" s="1210"/>
      <c r="AQ74" s="1210"/>
      <c r="AR74" s="702"/>
      <c r="AS74" s="702"/>
      <c r="AT74" s="702"/>
      <c r="AU74" s="702"/>
      <c r="AV74" s="702"/>
      <c r="AW74" s="702"/>
      <c r="AX74" s="702"/>
      <c r="AY74" s="702"/>
      <c r="AZ74" s="1209"/>
      <c r="BA74" s="1209"/>
      <c r="BB74" s="1209"/>
      <c r="BC74" s="1209"/>
      <c r="BD74" s="1209"/>
      <c r="BE74" s="1209"/>
      <c r="BF74" s="1209"/>
      <c r="BG74" s="1209"/>
      <c r="BH74" s="1210"/>
      <c r="BI74" s="1210"/>
      <c r="BJ74" s="702"/>
      <c r="BK74" s="702"/>
      <c r="BL74" s="702"/>
      <c r="BM74" s="702"/>
      <c r="BN74" s="702"/>
      <c r="BO74" s="702"/>
      <c r="BP74" s="702"/>
      <c r="BQ74" s="702"/>
      <c r="BR74" s="1209"/>
      <c r="BS74" s="1209"/>
      <c r="BT74" s="1209"/>
      <c r="BU74" s="1209"/>
      <c r="BV74" s="1209"/>
      <c r="BW74" s="1209"/>
      <c r="BX74" s="1209"/>
      <c r="BY74" s="1209"/>
      <c r="BZ74" s="1210"/>
      <c r="CA74" s="1210"/>
      <c r="CB74" s="702"/>
      <c r="CC74" s="702"/>
      <c r="CD74" s="702"/>
      <c r="CE74" s="702"/>
      <c r="CF74" s="702"/>
      <c r="CG74" s="702"/>
      <c r="CH74" s="702"/>
      <c r="CI74" s="702"/>
      <c r="CJ74" s="1209"/>
      <c r="CK74" s="1209"/>
      <c r="CL74" s="1209"/>
      <c r="CM74" s="1209"/>
      <c r="CN74" s="1209"/>
      <c r="CO74" s="1209"/>
      <c r="CP74" s="1209"/>
      <c r="CQ74" s="1209"/>
      <c r="CR74" s="1210"/>
      <c r="CS74" s="1210"/>
      <c r="CW74" s="1084">
        <f>IF(CNGE_2026_M3_Secc1!$AH$706=CNGE_2026_M3_Secc1!$AJ$705,0,CNGE_2026_M3_Secc1!AH760)</f>
        <v>0</v>
      </c>
      <c r="CX74" s="1085"/>
      <c r="CZ74" s="80" t="b">
        <f>NOT(EXACT(H74,UPPER(H74)))</f>
        <v>0</v>
      </c>
      <c r="DA74" s="80" t="str">
        <f>SUBSTITUTE( SUBSTITUTE( SUBSTITUTE( SUBSTITUTE( SUBSTITUTE( SUBSTITUTE( SUBSTITUTE( SUBSTITUTE( SUBSTITUTE( SUBSTITUTE(H74, "á", "a"), "é", "e"), "í", "i"), "ó", "o"), "ú", "u"), "Á", "A"), "É", "E"), "Í", "I"), "Ó", "O"), "Ú", "U")</f>
        <v/>
      </c>
      <c r="DB74" s="80">
        <f>COUNTIF(CZ74,"VERDADERO")</f>
        <v>0</v>
      </c>
      <c r="DC74" s="115" t="b">
        <f>NOT(EXACT(H74,DA74))</f>
        <v>0</v>
      </c>
      <c r="DD74" s="116" t="str">
        <f>SUBSTITUTE((SUBSTITUTE(SUBSTITUTE(SUBSTITUTE(H74,".",""),",",""),"(","")),")","")</f>
        <v/>
      </c>
      <c r="DE74" s="115">
        <f>COUNTIF(DC74,"VERDADERO")</f>
        <v>0</v>
      </c>
      <c r="DF74" s="115" t="b">
        <f>NOT(EXACT(H74,DD74))</f>
        <v>0</v>
      </c>
      <c r="DG74" s="115">
        <f>COUNTIF(DF74,"VERDADERO")</f>
        <v>0</v>
      </c>
      <c r="DH74" s="80" t="b">
        <f>NOT(EXACT(Z74,UPPER(Z74)))</f>
        <v>0</v>
      </c>
      <c r="DI74" s="80" t="str">
        <f>SUBSTITUTE( SUBSTITUTE( SUBSTITUTE( SUBSTITUTE( SUBSTITUTE( SUBSTITUTE( SUBSTITUTE( SUBSTITUTE( SUBSTITUTE( SUBSTITUTE(Z74, "á", "a"), "é", "e"), "í", "i"), "ó", "o"), "ú", "u"), "Á", "A"), "É", "E"), "Í", "I"), "Ó", "O"), "Ú", "U")</f>
        <v/>
      </c>
      <c r="DJ74" s="80">
        <f>COUNTIF(DH74,"VERDADERO")</f>
        <v>0</v>
      </c>
      <c r="DK74" s="115" t="b">
        <f>NOT(EXACT(Z74,DI74))</f>
        <v>0</v>
      </c>
      <c r="DL74" s="116" t="str">
        <f>SUBSTITUTE((SUBSTITUTE(SUBSTITUTE(SUBSTITUTE(Z74,".",""),",",""),"(","")),")","")</f>
        <v/>
      </c>
      <c r="DM74" s="115">
        <f>COUNTIF(DK74,"VERDADERO")</f>
        <v>0</v>
      </c>
      <c r="DN74" s="115" t="b">
        <f>NOT(EXACT(Z74,DL74))</f>
        <v>0</v>
      </c>
      <c r="DO74" s="115">
        <f>COUNTIF(DN74,"VERDADERO")</f>
        <v>0</v>
      </c>
      <c r="DP74" s="80" t="b">
        <f>NOT(EXACT(AR74,UPPER(AR74)))</f>
        <v>0</v>
      </c>
      <c r="DQ74" s="80" t="str">
        <f>SUBSTITUTE( SUBSTITUTE( SUBSTITUTE( SUBSTITUTE( SUBSTITUTE( SUBSTITUTE( SUBSTITUTE( SUBSTITUTE( SUBSTITUTE( SUBSTITUTE(AR74, "á", "a"), "é", "e"), "í", "i"), "ó", "o"), "ú", "u"), "Á", "A"), "É", "E"), "Í", "I"), "Ó", "O"), "Ú", "U")</f>
        <v/>
      </c>
      <c r="DR74" s="80">
        <f>COUNTIF(DP74,"VERDADERO")</f>
        <v>0</v>
      </c>
      <c r="DS74" s="115" t="b">
        <f>NOT(EXACT(AR74,DQ74))</f>
        <v>0</v>
      </c>
      <c r="DT74" s="116" t="str">
        <f>SUBSTITUTE((SUBSTITUTE(SUBSTITUTE(SUBSTITUTE(AR74,".",""),",",""),"(","")),")","")</f>
        <v/>
      </c>
      <c r="DU74" s="115">
        <f>COUNTIF(DS74,"VERDADERO")</f>
        <v>0</v>
      </c>
      <c r="DV74" s="115" t="b">
        <f>NOT(EXACT(AR74,DT74))</f>
        <v>0</v>
      </c>
      <c r="DW74" s="115">
        <f>COUNTIF(DV74,"VERDADERO")</f>
        <v>0</v>
      </c>
      <c r="DX74" s="80" t="b">
        <f>NOT(EXACT(BJ74,UPPER(BJ74)))</f>
        <v>0</v>
      </c>
      <c r="DY74" s="80" t="str">
        <f>SUBSTITUTE( SUBSTITUTE( SUBSTITUTE( SUBSTITUTE( SUBSTITUTE( SUBSTITUTE( SUBSTITUTE( SUBSTITUTE( SUBSTITUTE( SUBSTITUTE(BJ74, "á", "a"), "é", "e"), "í", "i"), "ó", "o"), "ú", "u"), "Á", "A"), "É", "E"), "Í", "I"), "Ó", "O"), "Ú", "U")</f>
        <v/>
      </c>
      <c r="DZ74" s="80">
        <f>COUNTIF(DX74,"VERDADERO")</f>
        <v>0</v>
      </c>
      <c r="EA74" s="115" t="b">
        <f>NOT(EXACT(BJ74,DY74))</f>
        <v>0</v>
      </c>
      <c r="EB74" s="116" t="str">
        <f>SUBSTITUTE((SUBSTITUTE(SUBSTITUTE(SUBSTITUTE(BJ74,".",""),",",""),"(","")),")","")</f>
        <v/>
      </c>
      <c r="EC74" s="115">
        <f>COUNTIF(EA74,"VERDADERO")</f>
        <v>0</v>
      </c>
      <c r="ED74" s="115" t="b">
        <f>NOT(EXACT(BJ74,EB74))</f>
        <v>0</v>
      </c>
      <c r="EE74" s="115">
        <f>COUNTIF(ED74,"VERDADERO")</f>
        <v>0</v>
      </c>
      <c r="EF74" s="80" t="b">
        <f>NOT(EXACT(CB74,UPPER(CB74)))</f>
        <v>0</v>
      </c>
      <c r="EG74" s="80" t="str">
        <f>SUBSTITUTE( SUBSTITUTE( SUBSTITUTE( SUBSTITUTE( SUBSTITUTE( SUBSTITUTE( SUBSTITUTE( SUBSTITUTE( SUBSTITUTE( SUBSTITUTE(CB74, "á", "a"), "é", "e"), "í", "i"), "ó", "o"), "ú", "u"), "Á", "A"), "É", "E"), "Í", "I"), "Ó", "O"), "Ú", "U")</f>
        <v/>
      </c>
      <c r="EH74" s="80">
        <f>COUNTIF(EF74,"VERDADERO")</f>
        <v>0</v>
      </c>
      <c r="EI74" s="115" t="b">
        <f>NOT(EXACT(CB74,EG74))</f>
        <v>0</v>
      </c>
      <c r="EJ74" s="116" t="str">
        <f>SUBSTITUTE((SUBSTITUTE(SUBSTITUTE(SUBSTITUTE(CB74,".",""),",",""),"(","")),")","")</f>
        <v/>
      </c>
      <c r="EK74" s="115">
        <f>COUNTIF(EI74,"VERDADERO")</f>
        <v>0</v>
      </c>
      <c r="EL74" s="115" t="b">
        <f>NOT(EXACT(CB74,EJ74))</f>
        <v>0</v>
      </c>
      <c r="EM74" s="446">
        <f>COUNTIF(EL74,"VERDADERO")</f>
        <v>0</v>
      </c>
      <c r="EN74" s="448"/>
      <c r="EO74" s="439" t="b">
        <f>NOT(EXACT(L74,UPPER(L74)))</f>
        <v>0</v>
      </c>
      <c r="EP74" s="80" t="str">
        <f>SUBSTITUTE( SUBSTITUTE( SUBSTITUTE( SUBSTITUTE( SUBSTITUTE( SUBSTITUTE( SUBSTITUTE( SUBSTITUTE( SUBSTITUTE( SUBSTITUTE(L74, "á", "a"), "é", "e"), "í", "i"), "ó", "o"), "ú", "u"), "Á", "A"), "É", "E"), "Í", "I"), "Ó", "O"), "Ú", "U")</f>
        <v/>
      </c>
      <c r="EQ74" s="80">
        <f>COUNTIF(EO74,"VERDADERO")</f>
        <v>0</v>
      </c>
      <c r="ER74" s="115" t="b">
        <f>NOT(EXACT(L74,EP74))</f>
        <v>0</v>
      </c>
      <c r="ES74" s="116" t="str">
        <f>SUBSTITUTE((SUBSTITUTE(SUBSTITUTE(SUBSTITUTE(L74,".",""),",",""),"(","")),")","")</f>
        <v/>
      </c>
      <c r="ET74" s="115">
        <f>COUNTIF(ER74,"VERDADERO")</f>
        <v>0</v>
      </c>
      <c r="EU74" s="115" t="b">
        <f>NOT(EXACT(L74,ES74))</f>
        <v>0</v>
      </c>
      <c r="EV74" s="115">
        <f>COUNTIF(EU74,"VERDADERO")</f>
        <v>0</v>
      </c>
      <c r="EW74" s="80" t="b">
        <f>NOT(EXACT(AD74,UPPER(AD74)))</f>
        <v>0</v>
      </c>
      <c r="EX74" s="80" t="str">
        <f>SUBSTITUTE( SUBSTITUTE( SUBSTITUTE( SUBSTITUTE( SUBSTITUTE( SUBSTITUTE( SUBSTITUTE( SUBSTITUTE( SUBSTITUTE( SUBSTITUTE(AD74, "á", "a"), "é", "e"), "í", "i"), "ó", "o"), "ú", "u"), "Á", "A"), "É", "E"), "Í", "I"), "Ó", "O"), "Ú", "U")</f>
        <v/>
      </c>
      <c r="EY74" s="80">
        <f>COUNTIF(EW74,"VERDADERO")</f>
        <v>0</v>
      </c>
      <c r="EZ74" s="115" t="b">
        <f>NOT(EXACT(AD74,EX74))</f>
        <v>0</v>
      </c>
      <c r="FA74" s="116" t="str">
        <f>SUBSTITUTE((SUBSTITUTE(SUBSTITUTE(SUBSTITUTE(AD74,".",""),",",""),"(","")),")","")</f>
        <v/>
      </c>
      <c r="FB74" s="115">
        <f>COUNTIF(EZ74,"VERDADERO")</f>
        <v>0</v>
      </c>
      <c r="FC74" s="115" t="b">
        <f>NOT(EXACT(AD74,FA74))</f>
        <v>0</v>
      </c>
      <c r="FD74" s="115">
        <f>COUNTIF(FC74,"VERDADERO")</f>
        <v>0</v>
      </c>
      <c r="FE74" s="80" t="b">
        <f>NOT(EXACT(AV74,UPPER(AV74)))</f>
        <v>0</v>
      </c>
      <c r="FF74" s="80" t="str">
        <f>SUBSTITUTE( SUBSTITUTE( SUBSTITUTE( SUBSTITUTE( SUBSTITUTE( SUBSTITUTE( SUBSTITUTE( SUBSTITUTE( SUBSTITUTE( SUBSTITUTE(AV74, "á", "a"), "é", "e"), "í", "i"), "ó", "o"), "ú", "u"), "Á", "A"), "É", "E"), "Í", "I"), "Ó", "O"), "Ú", "U")</f>
        <v/>
      </c>
      <c r="FG74" s="80">
        <f>COUNTIF(FE74,"VERDADERO")</f>
        <v>0</v>
      </c>
      <c r="FH74" s="115" t="b">
        <f>NOT(EXACT(AV74,FF74))</f>
        <v>0</v>
      </c>
      <c r="FI74" s="116" t="str">
        <f>SUBSTITUTE((SUBSTITUTE(SUBSTITUTE(SUBSTITUTE(AV74,".",""),",",""),"(","")),")","")</f>
        <v/>
      </c>
      <c r="FJ74" s="115">
        <f>COUNTIF(FH74,"VERDADERO")</f>
        <v>0</v>
      </c>
      <c r="FK74" s="115" t="b">
        <f>NOT(EXACT(AV74,FI74))</f>
        <v>0</v>
      </c>
      <c r="FL74" s="115">
        <f>COUNTIF(FK74,"VERDADERO")</f>
        <v>0</v>
      </c>
      <c r="FM74" s="80" t="b">
        <f>NOT(EXACT(BN74,UPPER(BN74)))</f>
        <v>0</v>
      </c>
      <c r="FN74" s="80" t="str">
        <f>SUBSTITUTE( SUBSTITUTE( SUBSTITUTE( SUBSTITUTE( SUBSTITUTE( SUBSTITUTE( SUBSTITUTE( SUBSTITUTE( SUBSTITUTE( SUBSTITUTE(BN74, "á", "a"), "é", "e"), "í", "i"), "ó", "o"), "ú", "u"), "Á", "A"), "É", "E"), "Í", "I"), "Ó", "O"), "Ú", "U")</f>
        <v/>
      </c>
      <c r="FO74" s="80">
        <f>COUNTIF(FM74,"VERDADERO")</f>
        <v>0</v>
      </c>
      <c r="FP74" s="115" t="b">
        <f>NOT(EXACT(BN74,FN74))</f>
        <v>0</v>
      </c>
      <c r="FQ74" s="116" t="str">
        <f>SUBSTITUTE((SUBSTITUTE(SUBSTITUTE(SUBSTITUTE(BN74,".",""),",",""),"(","")),")","")</f>
        <v/>
      </c>
      <c r="FR74" s="115">
        <f>COUNTIF(FP74,"VERDADERO")</f>
        <v>0</v>
      </c>
      <c r="FS74" s="115" t="b">
        <f>NOT(EXACT(BN74,FQ74))</f>
        <v>0</v>
      </c>
      <c r="FT74" s="115">
        <f>COUNTIF(FS74,"VERDADERO")</f>
        <v>0</v>
      </c>
      <c r="FU74" s="80" t="b">
        <f>NOT(EXACT(CF74,UPPER(CF74)))</f>
        <v>0</v>
      </c>
      <c r="FV74" s="80" t="str">
        <f>SUBSTITUTE( SUBSTITUTE( SUBSTITUTE( SUBSTITUTE( SUBSTITUTE( SUBSTITUTE( SUBSTITUTE( SUBSTITUTE( SUBSTITUTE( SUBSTITUTE(CF74, "á", "a"), "é", "e"), "í", "i"), "ó", "o"), "ú", "u"), "Á", "A"), "É", "E"), "Í", "I"), "Ó", "O"), "Ú", "U")</f>
        <v/>
      </c>
      <c r="FW74" s="80">
        <f>COUNTIF(FU74,"VERDADERO")</f>
        <v>0</v>
      </c>
      <c r="FX74" s="115" t="b">
        <f>NOT(EXACT(CF74,FV74))</f>
        <v>0</v>
      </c>
      <c r="FY74" s="116" t="str">
        <f>SUBSTITUTE((SUBSTITUTE(SUBSTITUTE(SUBSTITUTE(CF74,".",""),",",""),"(","")),")","")</f>
        <v/>
      </c>
      <c r="FZ74" s="115">
        <f>COUNTIF(FX74,"VERDADERO")</f>
        <v>0</v>
      </c>
      <c r="GA74" s="115" t="b">
        <f>NOT(EXACT(CF74,FY74))</f>
        <v>0</v>
      </c>
      <c r="GB74" s="115">
        <f>COUNTIF(GA74,"VERDADERO")</f>
        <v>0</v>
      </c>
      <c r="GD74" s="627">
        <f>IF(P74="",0,IF(LEN(P74)=4,0,1))</f>
        <v>0</v>
      </c>
      <c r="GE74" s="627"/>
      <c r="GF74" s="627">
        <f>IF(R74="",0,IF(LEN(R74)=4,0,1))</f>
        <v>0</v>
      </c>
      <c r="GG74" s="627"/>
      <c r="GH74" s="627">
        <f>IF(T74="",0,IF(LEN(T74)=4,0,1))</f>
        <v>0</v>
      </c>
      <c r="GI74" s="627"/>
      <c r="GJ74" s="627">
        <f>IF(V74="",0,IF(LEN(V74)=4,0,1))</f>
        <v>0</v>
      </c>
      <c r="GK74" s="627"/>
      <c r="GL74" s="627">
        <f>IF($CW$13=$CY$13,0,IF(AND(P74&lt;&gt;"",X74="X"),0,IF(OR(R74&gt;=P74,T74&gt;=P74,V74&gt;=P74),0,1)))</f>
        <v>0</v>
      </c>
      <c r="GM74" s="627"/>
      <c r="GN74" s="627">
        <f>IF(AH74="",0,IF(LEN(AH74)=4,0,1))</f>
        <v>0</v>
      </c>
      <c r="GO74" s="627"/>
      <c r="GP74" s="627">
        <f>IF(AJ74="",0,IF(LEN(AJ74)=4,0,1))</f>
        <v>0</v>
      </c>
      <c r="GQ74" s="627"/>
      <c r="GR74" s="627">
        <f>IF(AL74="",0,IF(LEN(AL74)=4,0,1))</f>
        <v>0</v>
      </c>
      <c r="GS74" s="627"/>
      <c r="GT74" s="627">
        <f>IF(AN74="",0,IF(LEN(AN74)=4,0,1))</f>
        <v>0</v>
      </c>
      <c r="GU74" s="627"/>
      <c r="GV74" s="627">
        <f>IF($CW$13=$CY$13,0,IF(AND(AH74&lt;&gt;"",AP74="X"),0,IF(OR(AJ74&gt;=AH74,AL74&gt;=AH74,AN74&gt;=AH74),0,1)))</f>
        <v>0</v>
      </c>
      <c r="GW74" s="627"/>
      <c r="GX74" s="627">
        <f>IF(AZ74="",0,IF(LEN(AZ74)=4,0,1))</f>
        <v>0</v>
      </c>
      <c r="GY74" s="627"/>
      <c r="GZ74" s="627">
        <f>IF(BB74="",0,IF(LEN(BB74)=4,0,1))</f>
        <v>0</v>
      </c>
      <c r="HA74" s="627"/>
      <c r="HB74" s="627">
        <f>IF(BD74="",0,IF(LEN(BD74)=4,0,1))</f>
        <v>0</v>
      </c>
      <c r="HC74" s="627"/>
      <c r="HD74" s="627">
        <f>IF(BF74="",0,IF(LEN(BF74)=4,0,1))</f>
        <v>0</v>
      </c>
      <c r="HE74" s="627"/>
      <c r="HF74" s="627">
        <f>IF($CW$13=$CY$13,0,IF(AND(AZ74&lt;&gt;"",BH74="X"),0,IF(OR(BB74&gt;=AZ74,BD74&gt;=AZ74,BF74&gt;=AZ74),0,1)))</f>
        <v>0</v>
      </c>
      <c r="HG74" s="627"/>
      <c r="HH74" s="627">
        <f>IF(BR74="",0,IF(LEN(BR74)=4,0,1))</f>
        <v>0</v>
      </c>
      <c r="HI74" s="627"/>
      <c r="HJ74" s="627">
        <f>IF(BT74="",0,IF(LEN(BT74)=4,0,1))</f>
        <v>0</v>
      </c>
      <c r="HK74" s="627"/>
      <c r="HL74" s="627">
        <f>IF(BV74="",0,IF(LEN(BV74)=4,0,1))</f>
        <v>0</v>
      </c>
      <c r="HM74" s="627"/>
      <c r="HN74" s="627">
        <f>IF(BX74="",0,IF(LEN(BX74)=4,0,1))</f>
        <v>0</v>
      </c>
      <c r="HO74" s="627"/>
      <c r="HP74" s="627">
        <f>IF($CW$13=$CY$13,0,IF(AND(BR74&lt;&gt;"",BZ74="X"),0,IF(OR(BT74&gt;=BR74,BV74&gt;=BR74,BX74&gt;=BR74),0,1)))</f>
        <v>0</v>
      </c>
      <c r="HQ74" s="627"/>
      <c r="HR74" s="627">
        <f>IF(CJ74="",0,IF(LEN(CJ74)=4,0,1))</f>
        <v>0</v>
      </c>
      <c r="HS74" s="627"/>
      <c r="HT74" s="627">
        <f>IF(CL74="",0,IF(LEN(CL74)=4,0,1))</f>
        <v>0</v>
      </c>
      <c r="HU74" s="627"/>
      <c r="HV74" s="627">
        <f>IF(CN74="",0,IF(LEN(CN74)=4,0,1))</f>
        <v>0</v>
      </c>
      <c r="HW74" s="627"/>
      <c r="HX74" s="627">
        <f>IF(CP74="",0,IF(LEN(CP74)=4,0,1))</f>
        <v>0</v>
      </c>
      <c r="HY74" s="627"/>
      <c r="HZ74" s="627">
        <f>IF($CW$13=$CY$13,0,IF(AND(CJ74&lt;&gt;"",CR74="X"),0,IF(OR(CL74&gt;=CJ74,CN74&gt;=CJ74,CP74&gt;=CJ74),0,1)))</f>
        <v>0</v>
      </c>
      <c r="IA74" s="627"/>
      <c r="IC74" s="1055">
        <f>IF($CW$13=$CY$13,0,IF(X74="",0,1))</f>
        <v>0</v>
      </c>
      <c r="ID74" s="1055"/>
      <c r="IE74" s="1055">
        <f>IF($CW$13=$CY$13,0,IF(AP74="",0,1))</f>
        <v>0</v>
      </c>
      <c r="IF74" s="1055"/>
      <c r="IG74" s="1055">
        <f>IF($CW$13=$CY$13,0,IF(BH74="",0,1))</f>
        <v>0</v>
      </c>
      <c r="IH74" s="1055"/>
      <c r="II74" s="1055">
        <f>IF($CW$13=$CY$13,0,IF(BZ74="",0,1))</f>
        <v>0</v>
      </c>
      <c r="IJ74" s="1055"/>
      <c r="IK74" s="1055">
        <f>IF($CW$13=$CY$13,0,IF(CR74="",0,1))</f>
        <v>0</v>
      </c>
      <c r="IL74" s="1055"/>
      <c r="IN74" s="627">
        <f>IF(CNGE_2026_M3_Secc1!$AH$706=CNGE_2026_M3_Secc1!$AJ$706,0,IF(CNGE_2026_M3_Secc1!Y760="",0,CNGE_2026_M3_Secc1!Y760))</f>
        <v>0</v>
      </c>
      <c r="IO74" s="627"/>
      <c r="IP74" s="627">
        <f>COUNTA(H74,Z74,AR74,BJ74,CB74)</f>
        <v>0</v>
      </c>
      <c r="IQ74" s="627"/>
      <c r="IR74" s="639">
        <f>IF($CW$13=$CY$13,0,IF(OR(SUM(IP74)=SUM(IN74),AND(SUM(IN74)&gt;0,OR(IP74="NS",IP74="NA"))),0,1))</f>
        <v>0</v>
      </c>
      <c r="IS74" s="641"/>
      <c r="IX74" s="627">
        <f>IF($CW$13=$CY$13,0,IF(OR(AND($D$29&lt;&gt;"",$CW74=0,COUNTA($H74,$Z74,$AR74,$BJ74,$CB74)&lt;=SUM($IN74),COUNTA(H74:Q74)=COUNTA($H$27:$Q$28),IC74=0,COUNTA(R74:W74)=COUNTA($R$27)),AND($D$29&lt;&gt;"",$CW74=0,COUNTA($H74,$Z74,$AR74,$BJ74,$CB74)&lt;=SUM($IN74),COUNTA(H74:Q74)=COUNTA($H$27:$Q$28),IC74=1,COUNTA(R74:W74)=0),AND(D74&lt;&gt;"",$CW74=1,COUNTA(H74:Y74)=0),AND(D74="",COUNTA(H74:Y74)=0),AND(D74&lt;&gt;"",COUNTA($H74,$Z74,$AR74,$BJ74,$CB74)&lt;=SUM($IN74),COUNTA(H74:Y74)=0)),0,1))</f>
        <v>0</v>
      </c>
      <c r="IY74" s="627"/>
      <c r="IZ74" s="639">
        <f>IF($CW$13=$CY$13,0,IF(OR(AND($D$29&lt;&gt;"",$CW74=0,COUNTA($H74,$Z74,$AR74,$BJ74,$CB74)&lt;=SUM($IN74),COUNTA(Z74:AI74)=COUNTA($Z$27:$AI$28),IE74=0,COUNTA(AJ74:AQ74)=COUNTA($AJ$27)),AND($D$29&lt;&gt;"",$CW74=0,COUNTA($H74,$Z74,$AR74,$BJ74,$CB74)&lt;=SUM($IN74),COUNTA(Z74:AI74)=COUNTA($Z$27:$AI$28),IE74=1,COUNTA(AJ74:AQ74)=0),AND($D$29&lt;&gt;"",$CW74=1,COUNTA(Z74:AQ74)=0),AND($D$29="",COUNTA(Z74:AQ74)=0),AND($D$29&lt;&gt;"",COUNTA($H74,$Z74,$AR74,$BJ74,$CB74)&lt;=SUM($IN74),COUNTA(Z74:AQ74)=0)),0,1))</f>
        <v>0</v>
      </c>
      <c r="JA74" s="641"/>
      <c r="JB74" s="639">
        <f>IF($CW$13=$CY$13,0,IF(OR(AND($D$29&lt;&gt;"",$CW74=0,COUNTA($H74,$Z74,$AR74,$BJ74,$CB74)&lt;=SUM($IN74),COUNTA(AR74:BA74)=COUNTA($AR$27:$BA$28),IG74=0,COUNTA(BB74:BG74)=COUNTA($BB$27)),AND($D$29&lt;&gt;"",$CW74=0,COUNTA($H74,$Z74,$AR74,$BJ74,$CB74)&lt;=SUM($IN74),COUNTA(AR74:BA74)=COUNTA($AR$27:$BA$28),IG74=1,COUNTA(BB74:BG74)=0),AND($D$29&lt;&gt;"",$CW74=1,COUNTA(AR74:BI74)=0),AND($D$29="",COUNTA(AR74:BI74)=0),AND($D$29&lt;&gt;"",COUNTA($H74,$Z74,$AR74,$BJ74,$CB74)&lt;=SUM($IN74),COUNTA(AR74:BI74)=0)),0,1))</f>
        <v>0</v>
      </c>
      <c r="JC74" s="641"/>
      <c r="JD74" s="639">
        <f>IF($CW$13=$CY$13,0,IF(OR(AND($D$29&lt;&gt;"",$CW74=0,COUNTA($H74,$Z74,$AR74,$BJ74,$CB74)&lt;=SUM($IN74),COUNTA(BJ74:BS74)=COUNTA($BJ$27:$BS$28),II74=0,COUNTA(BT74:BY74)=COUNTA($BT$27)),AND($D$29&lt;&gt;"",$CW74=0,COUNTA($H74,$Z74,$AR74,$BJ74,$CB74)&lt;=SUM($IN74),COUNTA(BJ74:BS74)=COUNTA($BJ$27:$BS$28),II74=1,COUNTA(BT74:BY74)=0),AND($D$29&lt;&gt;"",$CW74=1,COUNTA(BJ74:CA74)=0),AND($D$29="",COUNTA(BJ74:CA74)=0),AND($D$29&lt;&gt;"",COUNTA($H74,$Z74,$AR74,$BJ74,$CB74)&lt;=SUM($IN74),COUNTA(BJ74:CA74)=0)),0,1))</f>
        <v>0</v>
      </c>
      <c r="JE74" s="641"/>
      <c r="JF74" s="639">
        <f>IF($CW$13=$CY$13,0,IF(OR(AND($D$29&lt;&gt;"",$CW74=0,COUNTA($H74,$Z74,$AR74,$BJ74,$CB74)&lt;=SUM($IN74),COUNTA(CB74:CK74)=COUNTA($CB$27:$CK$28),IK74=0,COUNTA(CL74:CQ74)=COUNTA($CL$27)),AND($D$29&lt;&gt;"",$CW74=0,COUNTA($H74,$Z74,$AR74,$BJ74,$CB74)&lt;=SUM($IN74),COUNTA(CB74:CK74)=COUNTA($CB$27:$CK$28),IK74=1,COUNTA(CL74:CQ74)=0),AND($D$29&lt;&gt;"",$CW74=1,COUNTA(CB74:CS74)=0),AND($D$29="",COUNTA(CB74:CS74)=0),AND($D$29&lt;&gt;"",COUNTA($H74,$Z74,$AR74,$BJ74,$CB74)&lt;=SUM($IN74),COUNTA(CB74:CS74)=0)),0,1))</f>
        <v>0</v>
      </c>
      <c r="JG74" s="641"/>
    </row>
    <row r="75" spans="1:267" ht="15" customHeight="1">
      <c r="A75" s="44"/>
      <c r="B75" s="44"/>
      <c r="C75" s="82" t="s">
        <v>238</v>
      </c>
      <c r="D75" s="792" t="str">
        <f>IF($DD$13=1,"",IF(CNGE_2026_M3_Secc1!$AH$627=CNGE_2026_M3_Secc1!$AJ$627,"",IF(CNGE_2026_M3_Secc1!D691="","",CNGE_2026_M3_Secc1!D691)))</f>
        <v/>
      </c>
      <c r="E75" s="793"/>
      <c r="F75" s="793"/>
      <c r="G75" s="794"/>
      <c r="H75" s="702"/>
      <c r="I75" s="702"/>
      <c r="J75" s="702"/>
      <c r="K75" s="702"/>
      <c r="L75" s="702"/>
      <c r="M75" s="702"/>
      <c r="N75" s="702"/>
      <c r="O75" s="702"/>
      <c r="P75" s="1209"/>
      <c r="Q75" s="1209"/>
      <c r="R75" s="1209"/>
      <c r="S75" s="1209"/>
      <c r="T75" s="1209"/>
      <c r="U75" s="1209"/>
      <c r="V75" s="1209"/>
      <c r="W75" s="1209"/>
      <c r="X75" s="1210"/>
      <c r="Y75" s="1210"/>
      <c r="Z75" s="702"/>
      <c r="AA75" s="702"/>
      <c r="AB75" s="702"/>
      <c r="AC75" s="702"/>
      <c r="AD75" s="702"/>
      <c r="AE75" s="702"/>
      <c r="AF75" s="702"/>
      <c r="AG75" s="702"/>
      <c r="AH75" s="1209"/>
      <c r="AI75" s="1209"/>
      <c r="AJ75" s="1209"/>
      <c r="AK75" s="1209"/>
      <c r="AL75" s="1209"/>
      <c r="AM75" s="1209"/>
      <c r="AN75" s="1209"/>
      <c r="AO75" s="1209"/>
      <c r="AP75" s="1210"/>
      <c r="AQ75" s="1210"/>
      <c r="AR75" s="702"/>
      <c r="AS75" s="702"/>
      <c r="AT75" s="702"/>
      <c r="AU75" s="702"/>
      <c r="AV75" s="702"/>
      <c r="AW75" s="702"/>
      <c r="AX75" s="702"/>
      <c r="AY75" s="702"/>
      <c r="AZ75" s="1209"/>
      <c r="BA75" s="1209"/>
      <c r="BB75" s="1209"/>
      <c r="BC75" s="1209"/>
      <c r="BD75" s="1209"/>
      <c r="BE75" s="1209"/>
      <c r="BF75" s="1209"/>
      <c r="BG75" s="1209"/>
      <c r="BH75" s="1210"/>
      <c r="BI75" s="1210"/>
      <c r="BJ75" s="702"/>
      <c r="BK75" s="702"/>
      <c r="BL75" s="702"/>
      <c r="BM75" s="702"/>
      <c r="BN75" s="702"/>
      <c r="BO75" s="702"/>
      <c r="BP75" s="702"/>
      <c r="BQ75" s="702"/>
      <c r="BR75" s="1209"/>
      <c r="BS75" s="1209"/>
      <c r="BT75" s="1209"/>
      <c r="BU75" s="1209"/>
      <c r="BV75" s="1209"/>
      <c r="BW75" s="1209"/>
      <c r="BX75" s="1209"/>
      <c r="BY75" s="1209"/>
      <c r="BZ75" s="1210"/>
      <c r="CA75" s="1210"/>
      <c r="CB75" s="702"/>
      <c r="CC75" s="702"/>
      <c r="CD75" s="702"/>
      <c r="CE75" s="702"/>
      <c r="CF75" s="702"/>
      <c r="CG75" s="702"/>
      <c r="CH75" s="702"/>
      <c r="CI75" s="702"/>
      <c r="CJ75" s="1209"/>
      <c r="CK75" s="1209"/>
      <c r="CL75" s="1209"/>
      <c r="CM75" s="1209"/>
      <c r="CN75" s="1209"/>
      <c r="CO75" s="1209"/>
      <c r="CP75" s="1209"/>
      <c r="CQ75" s="1209"/>
      <c r="CR75" s="1210"/>
      <c r="CS75" s="1210"/>
      <c r="CW75" s="1084">
        <f>IF(CNGE_2026_M3_Secc1!$AH$706=CNGE_2026_M3_Secc1!$AJ$705,0,CNGE_2026_M3_Secc1!AH761)</f>
        <v>0</v>
      </c>
      <c r="CX75" s="1085"/>
      <c r="CZ75" s="80" t="b">
        <f>NOT(EXACT(H75,UPPER(H75)))</f>
        <v>0</v>
      </c>
      <c r="DA75" s="80" t="str">
        <f>SUBSTITUTE( SUBSTITUTE( SUBSTITUTE( SUBSTITUTE( SUBSTITUTE( SUBSTITUTE( SUBSTITUTE( SUBSTITUTE( SUBSTITUTE( SUBSTITUTE(H75, "á", "a"), "é", "e"), "í", "i"), "ó", "o"), "ú", "u"), "Á", "A"), "É", "E"), "Í", "I"), "Ó", "O"), "Ú", "U")</f>
        <v/>
      </c>
      <c r="DB75" s="80">
        <f>COUNTIF(CZ75,"VERDADERO")</f>
        <v>0</v>
      </c>
      <c r="DC75" s="115" t="b">
        <f>NOT(EXACT(H75,DA75))</f>
        <v>0</v>
      </c>
      <c r="DD75" s="116" t="str">
        <f>SUBSTITUTE((SUBSTITUTE(SUBSTITUTE(SUBSTITUTE(H75,".",""),",",""),"(","")),")","")</f>
        <v/>
      </c>
      <c r="DE75" s="115">
        <f>COUNTIF(DC75,"VERDADERO")</f>
        <v>0</v>
      </c>
      <c r="DF75" s="115" t="b">
        <f>NOT(EXACT(H75,DD75))</f>
        <v>0</v>
      </c>
      <c r="DG75" s="115">
        <f>COUNTIF(DF75,"VERDADERO")</f>
        <v>0</v>
      </c>
      <c r="DH75" s="80" t="b">
        <f>NOT(EXACT(Z75,UPPER(Z75)))</f>
        <v>0</v>
      </c>
      <c r="DI75" s="80" t="str">
        <f>SUBSTITUTE( SUBSTITUTE( SUBSTITUTE( SUBSTITUTE( SUBSTITUTE( SUBSTITUTE( SUBSTITUTE( SUBSTITUTE( SUBSTITUTE( SUBSTITUTE(Z75, "á", "a"), "é", "e"), "í", "i"), "ó", "o"), "ú", "u"), "Á", "A"), "É", "E"), "Í", "I"), "Ó", "O"), "Ú", "U")</f>
        <v/>
      </c>
      <c r="DJ75" s="80">
        <f>COUNTIF(DH75,"VERDADERO")</f>
        <v>0</v>
      </c>
      <c r="DK75" s="115" t="b">
        <f>NOT(EXACT(Z75,DI75))</f>
        <v>0</v>
      </c>
      <c r="DL75" s="116" t="str">
        <f>SUBSTITUTE((SUBSTITUTE(SUBSTITUTE(SUBSTITUTE(Z75,".",""),",",""),"(","")),")","")</f>
        <v/>
      </c>
      <c r="DM75" s="115">
        <f>COUNTIF(DK75,"VERDADERO")</f>
        <v>0</v>
      </c>
      <c r="DN75" s="115" t="b">
        <f>NOT(EXACT(Z75,DL75))</f>
        <v>0</v>
      </c>
      <c r="DO75" s="115">
        <f>COUNTIF(DN75,"VERDADERO")</f>
        <v>0</v>
      </c>
      <c r="DP75" s="80" t="b">
        <f>NOT(EXACT(AR75,UPPER(AR75)))</f>
        <v>0</v>
      </c>
      <c r="DQ75" s="80" t="str">
        <f>SUBSTITUTE( SUBSTITUTE( SUBSTITUTE( SUBSTITUTE( SUBSTITUTE( SUBSTITUTE( SUBSTITUTE( SUBSTITUTE( SUBSTITUTE( SUBSTITUTE(AR75, "á", "a"), "é", "e"), "í", "i"), "ó", "o"), "ú", "u"), "Á", "A"), "É", "E"), "Í", "I"), "Ó", "O"), "Ú", "U")</f>
        <v/>
      </c>
      <c r="DR75" s="80">
        <f>COUNTIF(DP75,"VERDADERO")</f>
        <v>0</v>
      </c>
      <c r="DS75" s="115" t="b">
        <f>NOT(EXACT(AR75,DQ75))</f>
        <v>0</v>
      </c>
      <c r="DT75" s="116" t="str">
        <f>SUBSTITUTE((SUBSTITUTE(SUBSTITUTE(SUBSTITUTE(AR75,".",""),",",""),"(","")),")","")</f>
        <v/>
      </c>
      <c r="DU75" s="115">
        <f>COUNTIF(DS75,"VERDADERO")</f>
        <v>0</v>
      </c>
      <c r="DV75" s="115" t="b">
        <f>NOT(EXACT(AR75,DT75))</f>
        <v>0</v>
      </c>
      <c r="DW75" s="115">
        <f>COUNTIF(DV75,"VERDADERO")</f>
        <v>0</v>
      </c>
      <c r="DX75" s="80" t="b">
        <f>NOT(EXACT(BJ75,UPPER(BJ75)))</f>
        <v>0</v>
      </c>
      <c r="DY75" s="80" t="str">
        <f>SUBSTITUTE( SUBSTITUTE( SUBSTITUTE( SUBSTITUTE( SUBSTITUTE( SUBSTITUTE( SUBSTITUTE( SUBSTITUTE( SUBSTITUTE( SUBSTITUTE(BJ75, "á", "a"), "é", "e"), "í", "i"), "ó", "o"), "ú", "u"), "Á", "A"), "É", "E"), "Í", "I"), "Ó", "O"), "Ú", "U")</f>
        <v/>
      </c>
      <c r="DZ75" s="80">
        <f>COUNTIF(DX75,"VERDADERO")</f>
        <v>0</v>
      </c>
      <c r="EA75" s="115" t="b">
        <f>NOT(EXACT(BJ75,DY75))</f>
        <v>0</v>
      </c>
      <c r="EB75" s="116" t="str">
        <f>SUBSTITUTE((SUBSTITUTE(SUBSTITUTE(SUBSTITUTE(BJ75,".",""),",",""),"(","")),")","")</f>
        <v/>
      </c>
      <c r="EC75" s="115">
        <f>COUNTIF(EA75,"VERDADERO")</f>
        <v>0</v>
      </c>
      <c r="ED75" s="115" t="b">
        <f>NOT(EXACT(BJ75,EB75))</f>
        <v>0</v>
      </c>
      <c r="EE75" s="115">
        <f>COUNTIF(ED75,"VERDADERO")</f>
        <v>0</v>
      </c>
      <c r="EF75" s="80" t="b">
        <f>NOT(EXACT(CB75,UPPER(CB75)))</f>
        <v>0</v>
      </c>
      <c r="EG75" s="80" t="str">
        <f>SUBSTITUTE( SUBSTITUTE( SUBSTITUTE( SUBSTITUTE( SUBSTITUTE( SUBSTITUTE( SUBSTITUTE( SUBSTITUTE( SUBSTITUTE( SUBSTITUTE(CB75, "á", "a"), "é", "e"), "í", "i"), "ó", "o"), "ú", "u"), "Á", "A"), "É", "E"), "Í", "I"), "Ó", "O"), "Ú", "U")</f>
        <v/>
      </c>
      <c r="EH75" s="80">
        <f>COUNTIF(EF75,"VERDADERO")</f>
        <v>0</v>
      </c>
      <c r="EI75" s="115" t="b">
        <f>NOT(EXACT(CB75,EG75))</f>
        <v>0</v>
      </c>
      <c r="EJ75" s="116" t="str">
        <f>SUBSTITUTE((SUBSTITUTE(SUBSTITUTE(SUBSTITUTE(CB75,".",""),",",""),"(","")),")","")</f>
        <v/>
      </c>
      <c r="EK75" s="115">
        <f>COUNTIF(EI75,"VERDADERO")</f>
        <v>0</v>
      </c>
      <c r="EL75" s="115" t="b">
        <f>NOT(EXACT(CB75,EJ75))</f>
        <v>0</v>
      </c>
      <c r="EM75" s="446">
        <f>COUNTIF(EL75,"VERDADERO")</f>
        <v>0</v>
      </c>
      <c r="EN75" s="448"/>
      <c r="EO75" s="439" t="b">
        <f>NOT(EXACT(L75,UPPER(L75)))</f>
        <v>0</v>
      </c>
      <c r="EP75" s="80" t="str">
        <f>SUBSTITUTE( SUBSTITUTE( SUBSTITUTE( SUBSTITUTE( SUBSTITUTE( SUBSTITUTE( SUBSTITUTE( SUBSTITUTE( SUBSTITUTE( SUBSTITUTE(L75, "á", "a"), "é", "e"), "í", "i"), "ó", "o"), "ú", "u"), "Á", "A"), "É", "E"), "Í", "I"), "Ó", "O"), "Ú", "U")</f>
        <v/>
      </c>
      <c r="EQ75" s="80">
        <f>COUNTIF(EO75,"VERDADERO")</f>
        <v>0</v>
      </c>
      <c r="ER75" s="115" t="b">
        <f>NOT(EXACT(L75,EP75))</f>
        <v>0</v>
      </c>
      <c r="ES75" s="116" t="str">
        <f>SUBSTITUTE((SUBSTITUTE(SUBSTITUTE(SUBSTITUTE(L75,".",""),",",""),"(","")),")","")</f>
        <v/>
      </c>
      <c r="ET75" s="115">
        <f>COUNTIF(ER75,"VERDADERO")</f>
        <v>0</v>
      </c>
      <c r="EU75" s="115" t="b">
        <f>NOT(EXACT(L75,ES75))</f>
        <v>0</v>
      </c>
      <c r="EV75" s="115">
        <f>COUNTIF(EU75,"VERDADERO")</f>
        <v>0</v>
      </c>
      <c r="EW75" s="80" t="b">
        <f>NOT(EXACT(AD75,UPPER(AD75)))</f>
        <v>0</v>
      </c>
      <c r="EX75" s="80" t="str">
        <f>SUBSTITUTE( SUBSTITUTE( SUBSTITUTE( SUBSTITUTE( SUBSTITUTE( SUBSTITUTE( SUBSTITUTE( SUBSTITUTE( SUBSTITUTE( SUBSTITUTE(AD75, "á", "a"), "é", "e"), "í", "i"), "ó", "o"), "ú", "u"), "Á", "A"), "É", "E"), "Í", "I"), "Ó", "O"), "Ú", "U")</f>
        <v/>
      </c>
      <c r="EY75" s="80">
        <f>COUNTIF(EW75,"VERDADERO")</f>
        <v>0</v>
      </c>
      <c r="EZ75" s="115" t="b">
        <f>NOT(EXACT(AD75,EX75))</f>
        <v>0</v>
      </c>
      <c r="FA75" s="116" t="str">
        <f>SUBSTITUTE((SUBSTITUTE(SUBSTITUTE(SUBSTITUTE(AD75,".",""),",",""),"(","")),")","")</f>
        <v/>
      </c>
      <c r="FB75" s="115">
        <f>COUNTIF(EZ75,"VERDADERO")</f>
        <v>0</v>
      </c>
      <c r="FC75" s="115" t="b">
        <f>NOT(EXACT(AD75,FA75))</f>
        <v>0</v>
      </c>
      <c r="FD75" s="115">
        <f>COUNTIF(FC75,"VERDADERO")</f>
        <v>0</v>
      </c>
      <c r="FE75" s="80" t="b">
        <f>NOT(EXACT(AV75,UPPER(AV75)))</f>
        <v>0</v>
      </c>
      <c r="FF75" s="80" t="str">
        <f>SUBSTITUTE( SUBSTITUTE( SUBSTITUTE( SUBSTITUTE( SUBSTITUTE( SUBSTITUTE( SUBSTITUTE( SUBSTITUTE( SUBSTITUTE( SUBSTITUTE(AV75, "á", "a"), "é", "e"), "í", "i"), "ó", "o"), "ú", "u"), "Á", "A"), "É", "E"), "Í", "I"), "Ó", "O"), "Ú", "U")</f>
        <v/>
      </c>
      <c r="FG75" s="80">
        <f>COUNTIF(FE75,"VERDADERO")</f>
        <v>0</v>
      </c>
      <c r="FH75" s="115" t="b">
        <f>NOT(EXACT(AV75,FF75))</f>
        <v>0</v>
      </c>
      <c r="FI75" s="116" t="str">
        <f>SUBSTITUTE((SUBSTITUTE(SUBSTITUTE(SUBSTITUTE(AV75,".",""),",",""),"(","")),")","")</f>
        <v/>
      </c>
      <c r="FJ75" s="115">
        <f>COUNTIF(FH75,"VERDADERO")</f>
        <v>0</v>
      </c>
      <c r="FK75" s="115" t="b">
        <f>NOT(EXACT(AV75,FI75))</f>
        <v>0</v>
      </c>
      <c r="FL75" s="115">
        <f>COUNTIF(FK75,"VERDADERO")</f>
        <v>0</v>
      </c>
      <c r="FM75" s="80" t="b">
        <f>NOT(EXACT(BN75,UPPER(BN75)))</f>
        <v>0</v>
      </c>
      <c r="FN75" s="80" t="str">
        <f>SUBSTITUTE( SUBSTITUTE( SUBSTITUTE( SUBSTITUTE( SUBSTITUTE( SUBSTITUTE( SUBSTITUTE( SUBSTITUTE( SUBSTITUTE( SUBSTITUTE(BN75, "á", "a"), "é", "e"), "í", "i"), "ó", "o"), "ú", "u"), "Á", "A"), "É", "E"), "Í", "I"), "Ó", "O"), "Ú", "U")</f>
        <v/>
      </c>
      <c r="FO75" s="80">
        <f>COUNTIF(FM75,"VERDADERO")</f>
        <v>0</v>
      </c>
      <c r="FP75" s="115" t="b">
        <f>NOT(EXACT(BN75,FN75))</f>
        <v>0</v>
      </c>
      <c r="FQ75" s="116" t="str">
        <f>SUBSTITUTE((SUBSTITUTE(SUBSTITUTE(SUBSTITUTE(BN75,".",""),",",""),"(","")),")","")</f>
        <v/>
      </c>
      <c r="FR75" s="115">
        <f>COUNTIF(FP75,"VERDADERO")</f>
        <v>0</v>
      </c>
      <c r="FS75" s="115" t="b">
        <f>NOT(EXACT(BN75,FQ75))</f>
        <v>0</v>
      </c>
      <c r="FT75" s="115">
        <f>COUNTIF(FS75,"VERDADERO")</f>
        <v>0</v>
      </c>
      <c r="FU75" s="80" t="b">
        <f>NOT(EXACT(CF75,UPPER(CF75)))</f>
        <v>0</v>
      </c>
      <c r="FV75" s="80" t="str">
        <f>SUBSTITUTE( SUBSTITUTE( SUBSTITUTE( SUBSTITUTE( SUBSTITUTE( SUBSTITUTE( SUBSTITUTE( SUBSTITUTE( SUBSTITUTE( SUBSTITUTE(CF75, "á", "a"), "é", "e"), "í", "i"), "ó", "o"), "ú", "u"), "Á", "A"), "É", "E"), "Í", "I"), "Ó", "O"), "Ú", "U")</f>
        <v/>
      </c>
      <c r="FW75" s="80">
        <f>COUNTIF(FU75,"VERDADERO")</f>
        <v>0</v>
      </c>
      <c r="FX75" s="115" t="b">
        <f>NOT(EXACT(CF75,FV75))</f>
        <v>0</v>
      </c>
      <c r="FY75" s="116" t="str">
        <f>SUBSTITUTE((SUBSTITUTE(SUBSTITUTE(SUBSTITUTE(CF75,".",""),",",""),"(","")),")","")</f>
        <v/>
      </c>
      <c r="FZ75" s="115">
        <f>COUNTIF(FX75,"VERDADERO")</f>
        <v>0</v>
      </c>
      <c r="GA75" s="115" t="b">
        <f>NOT(EXACT(CF75,FY75))</f>
        <v>0</v>
      </c>
      <c r="GB75" s="115">
        <f>COUNTIF(GA75,"VERDADERO")</f>
        <v>0</v>
      </c>
      <c r="GD75" s="627">
        <f>IF(P75="",0,IF(LEN(P75)=4,0,1))</f>
        <v>0</v>
      </c>
      <c r="GE75" s="627"/>
      <c r="GF75" s="627">
        <f>IF(R75="",0,IF(LEN(R75)=4,0,1))</f>
        <v>0</v>
      </c>
      <c r="GG75" s="627"/>
      <c r="GH75" s="627">
        <f>IF(T75="",0,IF(LEN(T75)=4,0,1))</f>
        <v>0</v>
      </c>
      <c r="GI75" s="627"/>
      <c r="GJ75" s="627">
        <f>IF(V75="",0,IF(LEN(V75)=4,0,1))</f>
        <v>0</v>
      </c>
      <c r="GK75" s="627"/>
      <c r="GL75" s="627">
        <f>IF($CW$13=$CY$13,0,IF(AND(P75&lt;&gt;"",X75="X"),0,IF(OR(R75&gt;=P75,T75&gt;=P75,V75&gt;=P75),0,1)))</f>
        <v>0</v>
      </c>
      <c r="GM75" s="627"/>
      <c r="GN75" s="627">
        <f>IF(AH75="",0,IF(LEN(AH75)=4,0,1))</f>
        <v>0</v>
      </c>
      <c r="GO75" s="627"/>
      <c r="GP75" s="627">
        <f>IF(AJ75="",0,IF(LEN(AJ75)=4,0,1))</f>
        <v>0</v>
      </c>
      <c r="GQ75" s="627"/>
      <c r="GR75" s="627">
        <f>IF(AL75="",0,IF(LEN(AL75)=4,0,1))</f>
        <v>0</v>
      </c>
      <c r="GS75" s="627"/>
      <c r="GT75" s="627">
        <f>IF(AN75="",0,IF(LEN(AN75)=4,0,1))</f>
        <v>0</v>
      </c>
      <c r="GU75" s="627"/>
      <c r="GV75" s="627">
        <f>IF($CW$13=$CY$13,0,IF(AND(AH75&lt;&gt;"",AP75="X"),0,IF(OR(AJ75&gt;=AH75,AL75&gt;=AH75,AN75&gt;=AH75),0,1)))</f>
        <v>0</v>
      </c>
      <c r="GW75" s="627"/>
      <c r="GX75" s="627">
        <f>IF(AZ75="",0,IF(LEN(AZ75)=4,0,1))</f>
        <v>0</v>
      </c>
      <c r="GY75" s="627"/>
      <c r="GZ75" s="627">
        <f>IF(BB75="",0,IF(LEN(BB75)=4,0,1))</f>
        <v>0</v>
      </c>
      <c r="HA75" s="627"/>
      <c r="HB75" s="627">
        <f>IF(BD75="",0,IF(LEN(BD75)=4,0,1))</f>
        <v>0</v>
      </c>
      <c r="HC75" s="627"/>
      <c r="HD75" s="627">
        <f>IF(BF75="",0,IF(LEN(BF75)=4,0,1))</f>
        <v>0</v>
      </c>
      <c r="HE75" s="627"/>
      <c r="HF75" s="627">
        <f>IF($CW$13=$CY$13,0,IF(AND(AZ75&lt;&gt;"",BH75="X"),0,IF(OR(BB75&gt;=AZ75,BD75&gt;=AZ75,BF75&gt;=AZ75),0,1)))</f>
        <v>0</v>
      </c>
      <c r="HG75" s="627"/>
      <c r="HH75" s="627">
        <f>IF(BR75="",0,IF(LEN(BR75)=4,0,1))</f>
        <v>0</v>
      </c>
      <c r="HI75" s="627"/>
      <c r="HJ75" s="627">
        <f>IF(BT75="",0,IF(LEN(BT75)=4,0,1))</f>
        <v>0</v>
      </c>
      <c r="HK75" s="627"/>
      <c r="HL75" s="627">
        <f>IF(BV75="",0,IF(LEN(BV75)=4,0,1))</f>
        <v>0</v>
      </c>
      <c r="HM75" s="627"/>
      <c r="HN75" s="627">
        <f>IF(BX75="",0,IF(LEN(BX75)=4,0,1))</f>
        <v>0</v>
      </c>
      <c r="HO75" s="627"/>
      <c r="HP75" s="627">
        <f>IF($CW$13=$CY$13,0,IF(AND(BR75&lt;&gt;"",BZ75="X"),0,IF(OR(BT75&gt;=BR75,BV75&gt;=BR75,BX75&gt;=BR75),0,1)))</f>
        <v>0</v>
      </c>
      <c r="HQ75" s="627"/>
      <c r="HR75" s="627">
        <f>IF(CJ75="",0,IF(LEN(CJ75)=4,0,1))</f>
        <v>0</v>
      </c>
      <c r="HS75" s="627"/>
      <c r="HT75" s="627">
        <f>IF(CL75="",0,IF(LEN(CL75)=4,0,1))</f>
        <v>0</v>
      </c>
      <c r="HU75" s="627"/>
      <c r="HV75" s="627">
        <f>IF(CN75="",0,IF(LEN(CN75)=4,0,1))</f>
        <v>0</v>
      </c>
      <c r="HW75" s="627"/>
      <c r="HX75" s="627">
        <f>IF(CP75="",0,IF(LEN(CP75)=4,0,1))</f>
        <v>0</v>
      </c>
      <c r="HY75" s="627"/>
      <c r="HZ75" s="627">
        <f>IF($CW$13=$CY$13,0,IF(AND(CJ75&lt;&gt;"",CR75="X"),0,IF(OR(CL75&gt;=CJ75,CN75&gt;=CJ75,CP75&gt;=CJ75),0,1)))</f>
        <v>0</v>
      </c>
      <c r="IA75" s="627"/>
      <c r="IC75" s="1055">
        <f>IF($CW$13=$CY$13,0,IF(X75="",0,1))</f>
        <v>0</v>
      </c>
      <c r="ID75" s="1055"/>
      <c r="IE75" s="1055">
        <f>IF($CW$13=$CY$13,0,IF(AP75="",0,1))</f>
        <v>0</v>
      </c>
      <c r="IF75" s="1055"/>
      <c r="IG75" s="1055">
        <f>IF($CW$13=$CY$13,0,IF(BH75="",0,1))</f>
        <v>0</v>
      </c>
      <c r="IH75" s="1055"/>
      <c r="II75" s="1055">
        <f>IF($CW$13=$CY$13,0,IF(BZ75="",0,1))</f>
        <v>0</v>
      </c>
      <c r="IJ75" s="1055"/>
      <c r="IK75" s="1055">
        <f>IF($CW$13=$CY$13,0,IF(CR75="",0,1))</f>
        <v>0</v>
      </c>
      <c r="IL75" s="1055"/>
      <c r="IN75" s="627">
        <f>IF(CNGE_2026_M3_Secc1!$AH$706=CNGE_2026_M3_Secc1!$AJ$706,0,IF(CNGE_2026_M3_Secc1!Y761="",0,CNGE_2026_M3_Secc1!Y761))</f>
        <v>0</v>
      </c>
      <c r="IO75" s="627"/>
      <c r="IP75" s="627">
        <f>COUNTA(H75,Z75,AR75,BJ75,CB75)</f>
        <v>0</v>
      </c>
      <c r="IQ75" s="627"/>
      <c r="IR75" s="639">
        <f>IF($CW$13=$CY$13,0,IF(OR(SUM(IP75)=SUM(IN75),AND(SUM(IN75)&gt;0,OR(IP75="NS",IP75="NA"))),0,1))</f>
        <v>0</v>
      </c>
      <c r="IS75" s="641"/>
      <c r="IX75" s="627">
        <f>IF($CW$13=$CY$13,0,IF(OR(AND($D$29&lt;&gt;"",$CW75=0,COUNTA($H75,$Z75,$AR75,$BJ75,$CB75)&lt;=SUM($IN75),COUNTA(H75:Q75)=COUNTA($H$27:$Q$28),IC75=0,COUNTA(R75:W75)=COUNTA($R$27)),AND($D$29&lt;&gt;"",$CW75=0,COUNTA($H75,$Z75,$AR75,$BJ75,$CB75)&lt;=SUM($IN75),COUNTA(H75:Q75)=COUNTA($H$27:$Q$28),IC75=1,COUNTA(R75:W75)=0),AND(D75&lt;&gt;"",$CW75=1,COUNTA(H75:Y75)=0),AND(D75="",COUNTA(H75:Y75)=0),AND(D75&lt;&gt;"",COUNTA($H75,$Z75,$AR75,$BJ75,$CB75)&lt;=SUM($IN75),COUNTA(H75:Y75)=0)),0,1))</f>
        <v>0</v>
      </c>
      <c r="IY75" s="627"/>
      <c r="IZ75" s="639">
        <f>IF($CW$13=$CY$13,0,IF(OR(AND($D$29&lt;&gt;"",$CW75=0,COUNTA($H75,$Z75,$AR75,$BJ75,$CB75)&lt;=SUM($IN75),COUNTA(Z75:AI75)=COUNTA($Z$27:$AI$28),IE75=0,COUNTA(AJ75:AQ75)=COUNTA($AJ$27)),AND($D$29&lt;&gt;"",$CW75=0,COUNTA($H75,$Z75,$AR75,$BJ75,$CB75)&lt;=SUM($IN75),COUNTA(Z75:AI75)=COUNTA($Z$27:$AI$28),IE75=1,COUNTA(AJ75:AQ75)=0),AND($D$29&lt;&gt;"",$CW75=1,COUNTA(Z75:AQ75)=0),AND($D$29="",COUNTA(Z75:AQ75)=0),AND($D$29&lt;&gt;"",COUNTA($H75,$Z75,$AR75,$BJ75,$CB75)&lt;=SUM($IN75),COUNTA(Z75:AQ75)=0)),0,1))</f>
        <v>0</v>
      </c>
      <c r="JA75" s="641"/>
      <c r="JB75" s="639">
        <f>IF($CW$13=$CY$13,0,IF(OR(AND($D$29&lt;&gt;"",$CW75=0,COUNTA($H75,$Z75,$AR75,$BJ75,$CB75)&lt;=SUM($IN75),COUNTA(AR75:BA75)=COUNTA($AR$27:$BA$28),IG75=0,COUNTA(BB75:BG75)=COUNTA($BB$27)),AND($D$29&lt;&gt;"",$CW75=0,COUNTA($H75,$Z75,$AR75,$BJ75,$CB75)&lt;=SUM($IN75),COUNTA(AR75:BA75)=COUNTA($AR$27:$BA$28),IG75=1,COUNTA(BB75:BG75)=0),AND($D$29&lt;&gt;"",$CW75=1,COUNTA(AR75:BI75)=0),AND($D$29="",COUNTA(AR75:BI75)=0),AND($D$29&lt;&gt;"",COUNTA($H75,$Z75,$AR75,$BJ75,$CB75)&lt;=SUM($IN75),COUNTA(AR75:BI75)=0)),0,1))</f>
        <v>0</v>
      </c>
      <c r="JC75" s="641"/>
      <c r="JD75" s="639">
        <f>IF($CW$13=$CY$13,0,IF(OR(AND($D$29&lt;&gt;"",$CW75=0,COUNTA($H75,$Z75,$AR75,$BJ75,$CB75)&lt;=SUM($IN75),COUNTA(BJ75:BS75)=COUNTA($BJ$27:$BS$28),II75=0,COUNTA(BT75:BY75)=COUNTA($BT$27)),AND($D$29&lt;&gt;"",$CW75=0,COUNTA($H75,$Z75,$AR75,$BJ75,$CB75)&lt;=SUM($IN75),COUNTA(BJ75:BS75)=COUNTA($BJ$27:$BS$28),II75=1,COUNTA(BT75:BY75)=0),AND($D$29&lt;&gt;"",$CW75=1,COUNTA(BJ75:CA75)=0),AND($D$29="",COUNTA(BJ75:CA75)=0),AND($D$29&lt;&gt;"",COUNTA($H75,$Z75,$AR75,$BJ75,$CB75)&lt;=SUM($IN75),COUNTA(BJ75:CA75)=0)),0,1))</f>
        <v>0</v>
      </c>
      <c r="JE75" s="641"/>
      <c r="JF75" s="639">
        <f>IF($CW$13=$CY$13,0,IF(OR(AND($D$29&lt;&gt;"",$CW75=0,COUNTA($H75,$Z75,$AR75,$BJ75,$CB75)&lt;=SUM($IN75),COUNTA(CB75:CK75)=COUNTA($CB$27:$CK$28),IK75=0,COUNTA(CL75:CQ75)=COUNTA($CL$27)),AND($D$29&lt;&gt;"",$CW75=0,COUNTA($H75,$Z75,$AR75,$BJ75,$CB75)&lt;=SUM($IN75),COUNTA(CB75:CK75)=COUNTA($CB$27:$CK$28),IK75=1,COUNTA(CL75:CQ75)=0),AND($D$29&lt;&gt;"",$CW75=1,COUNTA(CB75:CS75)=0),AND($D$29="",COUNTA(CB75:CS75)=0),AND($D$29&lt;&gt;"",COUNTA($H75,$Z75,$AR75,$BJ75,$CB75)&lt;=SUM($IN75),COUNTA(CB75:CS75)=0)),0,1))</f>
        <v>0</v>
      </c>
      <c r="JG75" s="641"/>
    </row>
    <row r="76" spans="1:267" ht="15" customHeight="1">
      <c r="A76" s="44"/>
      <c r="B76" s="44"/>
      <c r="C76" s="82" t="s">
        <v>239</v>
      </c>
      <c r="D76" s="792" t="str">
        <f>IF($DD$13=1,"",IF(CNGE_2026_M3_Secc1!$AH$627=CNGE_2026_M3_Secc1!$AJ$627,"",IF(CNGE_2026_M3_Secc1!D692="","",CNGE_2026_M3_Secc1!D692)))</f>
        <v/>
      </c>
      <c r="E76" s="793"/>
      <c r="F76" s="793"/>
      <c r="G76" s="794"/>
      <c r="H76" s="702"/>
      <c r="I76" s="702"/>
      <c r="J76" s="702"/>
      <c r="K76" s="702"/>
      <c r="L76" s="702"/>
      <c r="M76" s="702"/>
      <c r="N76" s="702"/>
      <c r="O76" s="702"/>
      <c r="P76" s="1209"/>
      <c r="Q76" s="1209"/>
      <c r="R76" s="1209"/>
      <c r="S76" s="1209"/>
      <c r="T76" s="1209"/>
      <c r="U76" s="1209"/>
      <c r="V76" s="1209"/>
      <c r="W76" s="1209"/>
      <c r="X76" s="1210"/>
      <c r="Y76" s="1210"/>
      <c r="Z76" s="702"/>
      <c r="AA76" s="702"/>
      <c r="AB76" s="702"/>
      <c r="AC76" s="702"/>
      <c r="AD76" s="702"/>
      <c r="AE76" s="702"/>
      <c r="AF76" s="702"/>
      <c r="AG76" s="702"/>
      <c r="AH76" s="1209"/>
      <c r="AI76" s="1209"/>
      <c r="AJ76" s="1209"/>
      <c r="AK76" s="1209"/>
      <c r="AL76" s="1209"/>
      <c r="AM76" s="1209"/>
      <c r="AN76" s="1209"/>
      <c r="AO76" s="1209"/>
      <c r="AP76" s="1210"/>
      <c r="AQ76" s="1210"/>
      <c r="AR76" s="702"/>
      <c r="AS76" s="702"/>
      <c r="AT76" s="702"/>
      <c r="AU76" s="702"/>
      <c r="AV76" s="702"/>
      <c r="AW76" s="702"/>
      <c r="AX76" s="702"/>
      <c r="AY76" s="702"/>
      <c r="AZ76" s="1209"/>
      <c r="BA76" s="1209"/>
      <c r="BB76" s="1209"/>
      <c r="BC76" s="1209"/>
      <c r="BD76" s="1209"/>
      <c r="BE76" s="1209"/>
      <c r="BF76" s="1209"/>
      <c r="BG76" s="1209"/>
      <c r="BH76" s="1210"/>
      <c r="BI76" s="1210"/>
      <c r="BJ76" s="702"/>
      <c r="BK76" s="702"/>
      <c r="BL76" s="702"/>
      <c r="BM76" s="702"/>
      <c r="BN76" s="702"/>
      <c r="BO76" s="702"/>
      <c r="BP76" s="702"/>
      <c r="BQ76" s="702"/>
      <c r="BR76" s="1209"/>
      <c r="BS76" s="1209"/>
      <c r="BT76" s="1209"/>
      <c r="BU76" s="1209"/>
      <c r="BV76" s="1209"/>
      <c r="BW76" s="1209"/>
      <c r="BX76" s="1209"/>
      <c r="BY76" s="1209"/>
      <c r="BZ76" s="1210"/>
      <c r="CA76" s="1210"/>
      <c r="CB76" s="702"/>
      <c r="CC76" s="702"/>
      <c r="CD76" s="702"/>
      <c r="CE76" s="702"/>
      <c r="CF76" s="702"/>
      <c r="CG76" s="702"/>
      <c r="CH76" s="702"/>
      <c r="CI76" s="702"/>
      <c r="CJ76" s="1209"/>
      <c r="CK76" s="1209"/>
      <c r="CL76" s="1209"/>
      <c r="CM76" s="1209"/>
      <c r="CN76" s="1209"/>
      <c r="CO76" s="1209"/>
      <c r="CP76" s="1209"/>
      <c r="CQ76" s="1209"/>
      <c r="CR76" s="1210"/>
      <c r="CS76" s="1210"/>
      <c r="CW76" s="1084">
        <f>IF(CNGE_2026_M3_Secc1!$AH$706=CNGE_2026_M3_Secc1!$AJ$705,0,CNGE_2026_M3_Secc1!AH762)</f>
        <v>0</v>
      </c>
      <c r="CX76" s="1085"/>
      <c r="CZ76" s="80" t="b">
        <f>NOT(EXACT(H76,UPPER(H76)))</f>
        <v>0</v>
      </c>
      <c r="DA76" s="80" t="str">
        <f>SUBSTITUTE( SUBSTITUTE( SUBSTITUTE( SUBSTITUTE( SUBSTITUTE( SUBSTITUTE( SUBSTITUTE( SUBSTITUTE( SUBSTITUTE( SUBSTITUTE(H76, "á", "a"), "é", "e"), "í", "i"), "ó", "o"), "ú", "u"), "Á", "A"), "É", "E"), "Í", "I"), "Ó", "O"), "Ú", "U")</f>
        <v/>
      </c>
      <c r="DB76" s="80">
        <f>COUNTIF(CZ76,"VERDADERO")</f>
        <v>0</v>
      </c>
      <c r="DC76" s="115" t="b">
        <f>NOT(EXACT(H76,DA76))</f>
        <v>0</v>
      </c>
      <c r="DD76" s="116" t="str">
        <f>SUBSTITUTE((SUBSTITUTE(SUBSTITUTE(SUBSTITUTE(H76,".",""),",",""),"(","")),")","")</f>
        <v/>
      </c>
      <c r="DE76" s="115">
        <f>COUNTIF(DC76,"VERDADERO")</f>
        <v>0</v>
      </c>
      <c r="DF76" s="115" t="b">
        <f>NOT(EXACT(H76,DD76))</f>
        <v>0</v>
      </c>
      <c r="DG76" s="115">
        <f>COUNTIF(DF76,"VERDADERO")</f>
        <v>0</v>
      </c>
      <c r="DH76" s="80" t="b">
        <f>NOT(EXACT(Z76,UPPER(Z76)))</f>
        <v>0</v>
      </c>
      <c r="DI76" s="80" t="str">
        <f>SUBSTITUTE( SUBSTITUTE( SUBSTITUTE( SUBSTITUTE( SUBSTITUTE( SUBSTITUTE( SUBSTITUTE( SUBSTITUTE( SUBSTITUTE( SUBSTITUTE(Z76, "á", "a"), "é", "e"), "í", "i"), "ó", "o"), "ú", "u"), "Á", "A"), "É", "E"), "Í", "I"), "Ó", "O"), "Ú", "U")</f>
        <v/>
      </c>
      <c r="DJ76" s="80">
        <f>COUNTIF(DH76,"VERDADERO")</f>
        <v>0</v>
      </c>
      <c r="DK76" s="115" t="b">
        <f>NOT(EXACT(Z76,DI76))</f>
        <v>0</v>
      </c>
      <c r="DL76" s="116" t="str">
        <f>SUBSTITUTE((SUBSTITUTE(SUBSTITUTE(SUBSTITUTE(Z76,".",""),",",""),"(","")),")","")</f>
        <v/>
      </c>
      <c r="DM76" s="115">
        <f>COUNTIF(DK76,"VERDADERO")</f>
        <v>0</v>
      </c>
      <c r="DN76" s="115" t="b">
        <f>NOT(EXACT(Z76,DL76))</f>
        <v>0</v>
      </c>
      <c r="DO76" s="115">
        <f>COUNTIF(DN76,"VERDADERO")</f>
        <v>0</v>
      </c>
      <c r="DP76" s="80" t="b">
        <f>NOT(EXACT(AR76,UPPER(AR76)))</f>
        <v>0</v>
      </c>
      <c r="DQ76" s="80" t="str">
        <f>SUBSTITUTE( SUBSTITUTE( SUBSTITUTE( SUBSTITUTE( SUBSTITUTE( SUBSTITUTE( SUBSTITUTE( SUBSTITUTE( SUBSTITUTE( SUBSTITUTE(AR76, "á", "a"), "é", "e"), "í", "i"), "ó", "o"), "ú", "u"), "Á", "A"), "É", "E"), "Í", "I"), "Ó", "O"), "Ú", "U")</f>
        <v/>
      </c>
      <c r="DR76" s="80">
        <f>COUNTIF(DP76,"VERDADERO")</f>
        <v>0</v>
      </c>
      <c r="DS76" s="115" t="b">
        <f>NOT(EXACT(AR76,DQ76))</f>
        <v>0</v>
      </c>
      <c r="DT76" s="116" t="str">
        <f>SUBSTITUTE((SUBSTITUTE(SUBSTITUTE(SUBSTITUTE(AR76,".",""),",",""),"(","")),")","")</f>
        <v/>
      </c>
      <c r="DU76" s="115">
        <f>COUNTIF(DS76,"VERDADERO")</f>
        <v>0</v>
      </c>
      <c r="DV76" s="115" t="b">
        <f>NOT(EXACT(AR76,DT76))</f>
        <v>0</v>
      </c>
      <c r="DW76" s="115">
        <f>COUNTIF(DV76,"VERDADERO")</f>
        <v>0</v>
      </c>
      <c r="DX76" s="80" t="b">
        <f>NOT(EXACT(BJ76,UPPER(BJ76)))</f>
        <v>0</v>
      </c>
      <c r="DY76" s="80" t="str">
        <f>SUBSTITUTE( SUBSTITUTE( SUBSTITUTE( SUBSTITUTE( SUBSTITUTE( SUBSTITUTE( SUBSTITUTE( SUBSTITUTE( SUBSTITUTE( SUBSTITUTE(BJ76, "á", "a"), "é", "e"), "í", "i"), "ó", "o"), "ú", "u"), "Á", "A"), "É", "E"), "Í", "I"), "Ó", "O"), "Ú", "U")</f>
        <v/>
      </c>
      <c r="DZ76" s="80">
        <f>COUNTIF(DX76,"VERDADERO")</f>
        <v>0</v>
      </c>
      <c r="EA76" s="115" t="b">
        <f>NOT(EXACT(BJ76,DY76))</f>
        <v>0</v>
      </c>
      <c r="EB76" s="116" t="str">
        <f>SUBSTITUTE((SUBSTITUTE(SUBSTITUTE(SUBSTITUTE(BJ76,".",""),",",""),"(","")),")","")</f>
        <v/>
      </c>
      <c r="EC76" s="115">
        <f>COUNTIF(EA76,"VERDADERO")</f>
        <v>0</v>
      </c>
      <c r="ED76" s="115" t="b">
        <f>NOT(EXACT(BJ76,EB76))</f>
        <v>0</v>
      </c>
      <c r="EE76" s="115">
        <f>COUNTIF(ED76,"VERDADERO")</f>
        <v>0</v>
      </c>
      <c r="EF76" s="80" t="b">
        <f>NOT(EXACT(CB76,UPPER(CB76)))</f>
        <v>0</v>
      </c>
      <c r="EG76" s="80" t="str">
        <f>SUBSTITUTE( SUBSTITUTE( SUBSTITUTE( SUBSTITUTE( SUBSTITUTE( SUBSTITUTE( SUBSTITUTE( SUBSTITUTE( SUBSTITUTE( SUBSTITUTE(CB76, "á", "a"), "é", "e"), "í", "i"), "ó", "o"), "ú", "u"), "Á", "A"), "É", "E"), "Í", "I"), "Ó", "O"), "Ú", "U")</f>
        <v/>
      </c>
      <c r="EH76" s="80">
        <f>COUNTIF(EF76,"VERDADERO")</f>
        <v>0</v>
      </c>
      <c r="EI76" s="115" t="b">
        <f>NOT(EXACT(CB76,EG76))</f>
        <v>0</v>
      </c>
      <c r="EJ76" s="116" t="str">
        <f>SUBSTITUTE((SUBSTITUTE(SUBSTITUTE(SUBSTITUTE(CB76,".",""),",",""),"(","")),")","")</f>
        <v/>
      </c>
      <c r="EK76" s="115">
        <f>COUNTIF(EI76,"VERDADERO")</f>
        <v>0</v>
      </c>
      <c r="EL76" s="115" t="b">
        <f>NOT(EXACT(CB76,EJ76))</f>
        <v>0</v>
      </c>
      <c r="EM76" s="446">
        <f>COUNTIF(EL76,"VERDADERO")</f>
        <v>0</v>
      </c>
      <c r="EN76" s="448"/>
      <c r="EO76" s="439" t="b">
        <f>NOT(EXACT(L76,UPPER(L76)))</f>
        <v>0</v>
      </c>
      <c r="EP76" s="80" t="str">
        <f>SUBSTITUTE( SUBSTITUTE( SUBSTITUTE( SUBSTITUTE( SUBSTITUTE( SUBSTITUTE( SUBSTITUTE( SUBSTITUTE( SUBSTITUTE( SUBSTITUTE(L76, "á", "a"), "é", "e"), "í", "i"), "ó", "o"), "ú", "u"), "Á", "A"), "É", "E"), "Í", "I"), "Ó", "O"), "Ú", "U")</f>
        <v/>
      </c>
      <c r="EQ76" s="80">
        <f>COUNTIF(EO76,"VERDADERO")</f>
        <v>0</v>
      </c>
      <c r="ER76" s="115" t="b">
        <f>NOT(EXACT(L76,EP76))</f>
        <v>0</v>
      </c>
      <c r="ES76" s="116" t="str">
        <f>SUBSTITUTE((SUBSTITUTE(SUBSTITUTE(SUBSTITUTE(L76,".",""),",",""),"(","")),")","")</f>
        <v/>
      </c>
      <c r="ET76" s="115">
        <f>COUNTIF(ER76,"VERDADERO")</f>
        <v>0</v>
      </c>
      <c r="EU76" s="115" t="b">
        <f>NOT(EXACT(L76,ES76))</f>
        <v>0</v>
      </c>
      <c r="EV76" s="115">
        <f>COUNTIF(EU76,"VERDADERO")</f>
        <v>0</v>
      </c>
      <c r="EW76" s="80" t="b">
        <f>NOT(EXACT(AD76,UPPER(AD76)))</f>
        <v>0</v>
      </c>
      <c r="EX76" s="80" t="str">
        <f>SUBSTITUTE( SUBSTITUTE( SUBSTITUTE( SUBSTITUTE( SUBSTITUTE( SUBSTITUTE( SUBSTITUTE( SUBSTITUTE( SUBSTITUTE( SUBSTITUTE(AD76, "á", "a"), "é", "e"), "í", "i"), "ó", "o"), "ú", "u"), "Á", "A"), "É", "E"), "Í", "I"), "Ó", "O"), "Ú", "U")</f>
        <v/>
      </c>
      <c r="EY76" s="80">
        <f>COUNTIF(EW76,"VERDADERO")</f>
        <v>0</v>
      </c>
      <c r="EZ76" s="115" t="b">
        <f>NOT(EXACT(AD76,EX76))</f>
        <v>0</v>
      </c>
      <c r="FA76" s="116" t="str">
        <f>SUBSTITUTE((SUBSTITUTE(SUBSTITUTE(SUBSTITUTE(AD76,".",""),",",""),"(","")),")","")</f>
        <v/>
      </c>
      <c r="FB76" s="115">
        <f>COUNTIF(EZ76,"VERDADERO")</f>
        <v>0</v>
      </c>
      <c r="FC76" s="115" t="b">
        <f>NOT(EXACT(AD76,FA76))</f>
        <v>0</v>
      </c>
      <c r="FD76" s="115">
        <f>COUNTIF(FC76,"VERDADERO")</f>
        <v>0</v>
      </c>
      <c r="FE76" s="80" t="b">
        <f>NOT(EXACT(AV76,UPPER(AV76)))</f>
        <v>0</v>
      </c>
      <c r="FF76" s="80" t="str">
        <f>SUBSTITUTE( SUBSTITUTE( SUBSTITUTE( SUBSTITUTE( SUBSTITUTE( SUBSTITUTE( SUBSTITUTE( SUBSTITUTE( SUBSTITUTE( SUBSTITUTE(AV76, "á", "a"), "é", "e"), "í", "i"), "ó", "o"), "ú", "u"), "Á", "A"), "É", "E"), "Í", "I"), "Ó", "O"), "Ú", "U")</f>
        <v/>
      </c>
      <c r="FG76" s="80">
        <f>COUNTIF(FE76,"VERDADERO")</f>
        <v>0</v>
      </c>
      <c r="FH76" s="115" t="b">
        <f>NOT(EXACT(AV76,FF76))</f>
        <v>0</v>
      </c>
      <c r="FI76" s="116" t="str">
        <f>SUBSTITUTE((SUBSTITUTE(SUBSTITUTE(SUBSTITUTE(AV76,".",""),",",""),"(","")),")","")</f>
        <v/>
      </c>
      <c r="FJ76" s="115">
        <f>COUNTIF(FH76,"VERDADERO")</f>
        <v>0</v>
      </c>
      <c r="FK76" s="115" t="b">
        <f>NOT(EXACT(AV76,FI76))</f>
        <v>0</v>
      </c>
      <c r="FL76" s="115">
        <f>COUNTIF(FK76,"VERDADERO")</f>
        <v>0</v>
      </c>
      <c r="FM76" s="80" t="b">
        <f>NOT(EXACT(BN76,UPPER(BN76)))</f>
        <v>0</v>
      </c>
      <c r="FN76" s="80" t="str">
        <f>SUBSTITUTE( SUBSTITUTE( SUBSTITUTE( SUBSTITUTE( SUBSTITUTE( SUBSTITUTE( SUBSTITUTE( SUBSTITUTE( SUBSTITUTE( SUBSTITUTE(BN76, "á", "a"), "é", "e"), "í", "i"), "ó", "o"), "ú", "u"), "Á", "A"), "É", "E"), "Í", "I"), "Ó", "O"), "Ú", "U")</f>
        <v/>
      </c>
      <c r="FO76" s="80">
        <f>COUNTIF(FM76,"VERDADERO")</f>
        <v>0</v>
      </c>
      <c r="FP76" s="115" t="b">
        <f>NOT(EXACT(BN76,FN76))</f>
        <v>0</v>
      </c>
      <c r="FQ76" s="116" t="str">
        <f>SUBSTITUTE((SUBSTITUTE(SUBSTITUTE(SUBSTITUTE(BN76,".",""),",",""),"(","")),")","")</f>
        <v/>
      </c>
      <c r="FR76" s="115">
        <f>COUNTIF(FP76,"VERDADERO")</f>
        <v>0</v>
      </c>
      <c r="FS76" s="115" t="b">
        <f>NOT(EXACT(BN76,FQ76))</f>
        <v>0</v>
      </c>
      <c r="FT76" s="115">
        <f>COUNTIF(FS76,"VERDADERO")</f>
        <v>0</v>
      </c>
      <c r="FU76" s="80" t="b">
        <f>NOT(EXACT(CF76,UPPER(CF76)))</f>
        <v>0</v>
      </c>
      <c r="FV76" s="80" t="str">
        <f>SUBSTITUTE( SUBSTITUTE( SUBSTITUTE( SUBSTITUTE( SUBSTITUTE( SUBSTITUTE( SUBSTITUTE( SUBSTITUTE( SUBSTITUTE( SUBSTITUTE(CF76, "á", "a"), "é", "e"), "í", "i"), "ó", "o"), "ú", "u"), "Á", "A"), "É", "E"), "Í", "I"), "Ó", "O"), "Ú", "U")</f>
        <v/>
      </c>
      <c r="FW76" s="80">
        <f>COUNTIF(FU76,"VERDADERO")</f>
        <v>0</v>
      </c>
      <c r="FX76" s="115" t="b">
        <f>NOT(EXACT(CF76,FV76))</f>
        <v>0</v>
      </c>
      <c r="FY76" s="116" t="str">
        <f>SUBSTITUTE((SUBSTITUTE(SUBSTITUTE(SUBSTITUTE(CF76,".",""),",",""),"(","")),")","")</f>
        <v/>
      </c>
      <c r="FZ76" s="115">
        <f>COUNTIF(FX76,"VERDADERO")</f>
        <v>0</v>
      </c>
      <c r="GA76" s="115" t="b">
        <f>NOT(EXACT(CF76,FY76))</f>
        <v>0</v>
      </c>
      <c r="GB76" s="115">
        <f>COUNTIF(GA76,"VERDADERO")</f>
        <v>0</v>
      </c>
      <c r="GD76" s="627">
        <f>IF(P76="",0,IF(LEN(P76)=4,0,1))</f>
        <v>0</v>
      </c>
      <c r="GE76" s="627"/>
      <c r="GF76" s="627">
        <f>IF(R76="",0,IF(LEN(R76)=4,0,1))</f>
        <v>0</v>
      </c>
      <c r="GG76" s="627"/>
      <c r="GH76" s="627">
        <f>IF(T76="",0,IF(LEN(T76)=4,0,1))</f>
        <v>0</v>
      </c>
      <c r="GI76" s="627"/>
      <c r="GJ76" s="627">
        <f>IF(V76="",0,IF(LEN(V76)=4,0,1))</f>
        <v>0</v>
      </c>
      <c r="GK76" s="627"/>
      <c r="GL76" s="627">
        <f>IF($CW$13=$CY$13,0,IF(AND(P76&lt;&gt;"",X76="X"),0,IF(OR(R76&gt;=P76,T76&gt;=P76,V76&gt;=P76),0,1)))</f>
        <v>0</v>
      </c>
      <c r="GM76" s="627"/>
      <c r="GN76" s="627">
        <f>IF(AH76="",0,IF(LEN(AH76)=4,0,1))</f>
        <v>0</v>
      </c>
      <c r="GO76" s="627"/>
      <c r="GP76" s="627">
        <f>IF(AJ76="",0,IF(LEN(AJ76)=4,0,1))</f>
        <v>0</v>
      </c>
      <c r="GQ76" s="627"/>
      <c r="GR76" s="627">
        <f>IF(AL76="",0,IF(LEN(AL76)=4,0,1))</f>
        <v>0</v>
      </c>
      <c r="GS76" s="627"/>
      <c r="GT76" s="627">
        <f>IF(AN76="",0,IF(LEN(AN76)=4,0,1))</f>
        <v>0</v>
      </c>
      <c r="GU76" s="627"/>
      <c r="GV76" s="627">
        <f>IF($CW$13=$CY$13,0,IF(AND(AH76&lt;&gt;"",AP76="X"),0,IF(OR(AJ76&gt;=AH76,AL76&gt;=AH76,AN76&gt;=AH76),0,1)))</f>
        <v>0</v>
      </c>
      <c r="GW76" s="627"/>
      <c r="GX76" s="627">
        <f>IF(AZ76="",0,IF(LEN(AZ76)=4,0,1))</f>
        <v>0</v>
      </c>
      <c r="GY76" s="627"/>
      <c r="GZ76" s="627">
        <f>IF(BB76="",0,IF(LEN(BB76)=4,0,1))</f>
        <v>0</v>
      </c>
      <c r="HA76" s="627"/>
      <c r="HB76" s="627">
        <f>IF(BD76="",0,IF(LEN(BD76)=4,0,1))</f>
        <v>0</v>
      </c>
      <c r="HC76" s="627"/>
      <c r="HD76" s="627">
        <f>IF(BF76="",0,IF(LEN(BF76)=4,0,1))</f>
        <v>0</v>
      </c>
      <c r="HE76" s="627"/>
      <c r="HF76" s="627">
        <f>IF($CW$13=$CY$13,0,IF(AND(AZ76&lt;&gt;"",BH76="X"),0,IF(OR(BB76&gt;=AZ76,BD76&gt;=AZ76,BF76&gt;=AZ76),0,1)))</f>
        <v>0</v>
      </c>
      <c r="HG76" s="627"/>
      <c r="HH76" s="627">
        <f>IF(BR76="",0,IF(LEN(BR76)=4,0,1))</f>
        <v>0</v>
      </c>
      <c r="HI76" s="627"/>
      <c r="HJ76" s="627">
        <f>IF(BT76="",0,IF(LEN(BT76)=4,0,1))</f>
        <v>0</v>
      </c>
      <c r="HK76" s="627"/>
      <c r="HL76" s="627">
        <f>IF(BV76="",0,IF(LEN(BV76)=4,0,1))</f>
        <v>0</v>
      </c>
      <c r="HM76" s="627"/>
      <c r="HN76" s="627">
        <f>IF(BX76="",0,IF(LEN(BX76)=4,0,1))</f>
        <v>0</v>
      </c>
      <c r="HO76" s="627"/>
      <c r="HP76" s="627">
        <f>IF($CW$13=$CY$13,0,IF(AND(BR76&lt;&gt;"",BZ76="X"),0,IF(OR(BT76&gt;=BR76,BV76&gt;=BR76,BX76&gt;=BR76),0,1)))</f>
        <v>0</v>
      </c>
      <c r="HQ76" s="627"/>
      <c r="HR76" s="627">
        <f>IF(CJ76="",0,IF(LEN(CJ76)=4,0,1))</f>
        <v>0</v>
      </c>
      <c r="HS76" s="627"/>
      <c r="HT76" s="627">
        <f>IF(CL76="",0,IF(LEN(CL76)=4,0,1))</f>
        <v>0</v>
      </c>
      <c r="HU76" s="627"/>
      <c r="HV76" s="627">
        <f>IF(CN76="",0,IF(LEN(CN76)=4,0,1))</f>
        <v>0</v>
      </c>
      <c r="HW76" s="627"/>
      <c r="HX76" s="627">
        <f>IF(CP76="",0,IF(LEN(CP76)=4,0,1))</f>
        <v>0</v>
      </c>
      <c r="HY76" s="627"/>
      <c r="HZ76" s="627">
        <f>IF($CW$13=$CY$13,0,IF(AND(CJ76&lt;&gt;"",CR76="X"),0,IF(OR(CL76&gt;=CJ76,CN76&gt;=CJ76,CP76&gt;=CJ76),0,1)))</f>
        <v>0</v>
      </c>
      <c r="IA76" s="627"/>
      <c r="IC76" s="1055">
        <f>IF($CW$13=$CY$13,0,IF(X76="",0,1))</f>
        <v>0</v>
      </c>
      <c r="ID76" s="1055"/>
      <c r="IE76" s="1055">
        <f>IF($CW$13=$CY$13,0,IF(AP76="",0,1))</f>
        <v>0</v>
      </c>
      <c r="IF76" s="1055"/>
      <c r="IG76" s="1055">
        <f>IF($CW$13=$CY$13,0,IF(BH76="",0,1))</f>
        <v>0</v>
      </c>
      <c r="IH76" s="1055"/>
      <c r="II76" s="1055">
        <f>IF($CW$13=$CY$13,0,IF(BZ76="",0,1))</f>
        <v>0</v>
      </c>
      <c r="IJ76" s="1055"/>
      <c r="IK76" s="1055">
        <f>IF($CW$13=$CY$13,0,IF(CR76="",0,1))</f>
        <v>0</v>
      </c>
      <c r="IL76" s="1055"/>
      <c r="IN76" s="627">
        <f>IF(CNGE_2026_M3_Secc1!$AH$706=CNGE_2026_M3_Secc1!$AJ$706,0,IF(CNGE_2026_M3_Secc1!Y762="",0,CNGE_2026_M3_Secc1!Y762))</f>
        <v>0</v>
      </c>
      <c r="IO76" s="627"/>
      <c r="IP76" s="627">
        <f>COUNTA(H76,Z76,AR76,BJ76,CB76)</f>
        <v>0</v>
      </c>
      <c r="IQ76" s="627"/>
      <c r="IR76" s="639">
        <f>IF($CW$13=$CY$13,0,IF(OR(SUM(IP76)=SUM(IN76),AND(SUM(IN76)&gt;0,OR(IP76="NS",IP76="NA"))),0,1))</f>
        <v>0</v>
      </c>
      <c r="IS76" s="641"/>
      <c r="IX76" s="627">
        <f>IF($CW$13=$CY$13,0,IF(OR(AND($D$29&lt;&gt;"",$CW76=0,COUNTA($H76,$Z76,$AR76,$BJ76,$CB76)&lt;=SUM($IN76),COUNTA(H76:Q76)=COUNTA($H$27:$Q$28),IC76=0,COUNTA(R76:W76)=COUNTA($R$27)),AND($D$29&lt;&gt;"",$CW76=0,COUNTA($H76,$Z76,$AR76,$BJ76,$CB76)&lt;=SUM($IN76),COUNTA(H76:Q76)=COUNTA($H$27:$Q$28),IC76=1,COUNTA(R76:W76)=0),AND(D76&lt;&gt;"",$CW76=1,COUNTA(H76:Y76)=0),AND(D76="",COUNTA(H76:Y76)=0),AND(D76&lt;&gt;"",COUNTA($H76,$Z76,$AR76,$BJ76,$CB76)&lt;=SUM($IN76),COUNTA(H76:Y76)=0)),0,1))</f>
        <v>0</v>
      </c>
      <c r="IY76" s="627"/>
      <c r="IZ76" s="639">
        <f>IF($CW$13=$CY$13,0,IF(OR(AND($D$29&lt;&gt;"",$CW76=0,COUNTA($H76,$Z76,$AR76,$BJ76,$CB76)&lt;=SUM($IN76),COUNTA(Z76:AI76)=COUNTA($Z$27:$AI$28),IE76=0,COUNTA(AJ76:AQ76)=COUNTA($AJ$27)),AND($D$29&lt;&gt;"",$CW76=0,COUNTA($H76,$Z76,$AR76,$BJ76,$CB76)&lt;=SUM($IN76),COUNTA(Z76:AI76)=COUNTA($Z$27:$AI$28),IE76=1,COUNTA(AJ76:AQ76)=0),AND($D$29&lt;&gt;"",$CW76=1,COUNTA(Z76:AQ76)=0),AND($D$29="",COUNTA(Z76:AQ76)=0),AND($D$29&lt;&gt;"",COUNTA($H76,$Z76,$AR76,$BJ76,$CB76)&lt;=SUM($IN76),COUNTA(Z76:AQ76)=0)),0,1))</f>
        <v>0</v>
      </c>
      <c r="JA76" s="641"/>
      <c r="JB76" s="639">
        <f>IF($CW$13=$CY$13,0,IF(OR(AND($D$29&lt;&gt;"",$CW76=0,COUNTA($H76,$Z76,$AR76,$BJ76,$CB76)&lt;=SUM($IN76),COUNTA(AR76:BA76)=COUNTA($AR$27:$BA$28),IG76=0,COUNTA(BB76:BG76)=COUNTA($BB$27)),AND($D$29&lt;&gt;"",$CW76=0,COUNTA($H76,$Z76,$AR76,$BJ76,$CB76)&lt;=SUM($IN76),COUNTA(AR76:BA76)=COUNTA($AR$27:$BA$28),IG76=1,COUNTA(BB76:BG76)=0),AND($D$29&lt;&gt;"",$CW76=1,COUNTA(AR76:BI76)=0),AND($D$29="",COUNTA(AR76:BI76)=0),AND($D$29&lt;&gt;"",COUNTA($H76,$Z76,$AR76,$BJ76,$CB76)&lt;=SUM($IN76),COUNTA(AR76:BI76)=0)),0,1))</f>
        <v>0</v>
      </c>
      <c r="JC76" s="641"/>
      <c r="JD76" s="639">
        <f>IF($CW$13=$CY$13,0,IF(OR(AND($D$29&lt;&gt;"",$CW76=0,COUNTA($H76,$Z76,$AR76,$BJ76,$CB76)&lt;=SUM($IN76),COUNTA(BJ76:BS76)=COUNTA($BJ$27:$BS$28),II76=0,COUNTA(BT76:BY76)=COUNTA($BT$27)),AND($D$29&lt;&gt;"",$CW76=0,COUNTA($H76,$Z76,$AR76,$BJ76,$CB76)&lt;=SUM($IN76),COUNTA(BJ76:BS76)=COUNTA($BJ$27:$BS$28),II76=1,COUNTA(BT76:BY76)=0),AND($D$29&lt;&gt;"",$CW76=1,COUNTA(BJ76:CA76)=0),AND($D$29="",COUNTA(BJ76:CA76)=0),AND($D$29&lt;&gt;"",COUNTA($H76,$Z76,$AR76,$BJ76,$CB76)&lt;=SUM($IN76),COUNTA(BJ76:CA76)=0)),0,1))</f>
        <v>0</v>
      </c>
      <c r="JE76" s="641"/>
      <c r="JF76" s="639">
        <f>IF($CW$13=$CY$13,0,IF(OR(AND($D$29&lt;&gt;"",$CW76=0,COUNTA($H76,$Z76,$AR76,$BJ76,$CB76)&lt;=SUM($IN76),COUNTA(CB76:CK76)=COUNTA($CB$27:$CK$28),IK76=0,COUNTA(CL76:CQ76)=COUNTA($CL$27)),AND($D$29&lt;&gt;"",$CW76=0,COUNTA($H76,$Z76,$AR76,$BJ76,$CB76)&lt;=SUM($IN76),COUNTA(CB76:CK76)=COUNTA($CB$27:$CK$28),IK76=1,COUNTA(CL76:CQ76)=0),AND($D$29&lt;&gt;"",$CW76=1,COUNTA(CB76:CS76)=0),AND($D$29="",COUNTA(CB76:CS76)=0),AND($D$29&lt;&gt;"",COUNTA($H76,$Z76,$AR76,$BJ76,$CB76)&lt;=SUM($IN76),COUNTA(CB76:CS76)=0)),0,1))</f>
        <v>0</v>
      </c>
      <c r="JG76" s="641"/>
    </row>
    <row r="77" spans="1:267" ht="15" customHeight="1">
      <c r="A77" s="44"/>
      <c r="B77" s="44"/>
      <c r="C77" s="82" t="s">
        <v>240</v>
      </c>
      <c r="D77" s="792" t="str">
        <f>IF($DD$13=1,"",IF(CNGE_2026_M3_Secc1!$AH$627=CNGE_2026_M3_Secc1!$AJ$627,"",IF(CNGE_2026_M3_Secc1!D693="","",CNGE_2026_M3_Secc1!D693)))</f>
        <v/>
      </c>
      <c r="E77" s="793"/>
      <c r="F77" s="793"/>
      <c r="G77" s="794"/>
      <c r="H77" s="702"/>
      <c r="I77" s="702"/>
      <c r="J77" s="702"/>
      <c r="K77" s="702"/>
      <c r="L77" s="702"/>
      <c r="M77" s="702"/>
      <c r="N77" s="702"/>
      <c r="O77" s="702"/>
      <c r="P77" s="1209"/>
      <c r="Q77" s="1209"/>
      <c r="R77" s="1209"/>
      <c r="S77" s="1209"/>
      <c r="T77" s="1209"/>
      <c r="U77" s="1209"/>
      <c r="V77" s="1209"/>
      <c r="W77" s="1209"/>
      <c r="X77" s="1210"/>
      <c r="Y77" s="1210"/>
      <c r="Z77" s="702"/>
      <c r="AA77" s="702"/>
      <c r="AB77" s="702"/>
      <c r="AC77" s="702"/>
      <c r="AD77" s="702"/>
      <c r="AE77" s="702"/>
      <c r="AF77" s="702"/>
      <c r="AG77" s="702"/>
      <c r="AH77" s="1209"/>
      <c r="AI77" s="1209"/>
      <c r="AJ77" s="1209"/>
      <c r="AK77" s="1209"/>
      <c r="AL77" s="1209"/>
      <c r="AM77" s="1209"/>
      <c r="AN77" s="1209"/>
      <c r="AO77" s="1209"/>
      <c r="AP77" s="1210"/>
      <c r="AQ77" s="1210"/>
      <c r="AR77" s="702"/>
      <c r="AS77" s="702"/>
      <c r="AT77" s="702"/>
      <c r="AU77" s="702"/>
      <c r="AV77" s="702"/>
      <c r="AW77" s="702"/>
      <c r="AX77" s="702"/>
      <c r="AY77" s="702"/>
      <c r="AZ77" s="1209"/>
      <c r="BA77" s="1209"/>
      <c r="BB77" s="1209"/>
      <c r="BC77" s="1209"/>
      <c r="BD77" s="1209"/>
      <c r="BE77" s="1209"/>
      <c r="BF77" s="1209"/>
      <c r="BG77" s="1209"/>
      <c r="BH77" s="1210"/>
      <c r="BI77" s="1210"/>
      <c r="BJ77" s="702"/>
      <c r="BK77" s="702"/>
      <c r="BL77" s="702"/>
      <c r="BM77" s="702"/>
      <c r="BN77" s="702"/>
      <c r="BO77" s="702"/>
      <c r="BP77" s="702"/>
      <c r="BQ77" s="702"/>
      <c r="BR77" s="1209"/>
      <c r="BS77" s="1209"/>
      <c r="BT77" s="1209"/>
      <c r="BU77" s="1209"/>
      <c r="BV77" s="1209"/>
      <c r="BW77" s="1209"/>
      <c r="BX77" s="1209"/>
      <c r="BY77" s="1209"/>
      <c r="BZ77" s="1210"/>
      <c r="CA77" s="1210"/>
      <c r="CB77" s="702"/>
      <c r="CC77" s="702"/>
      <c r="CD77" s="702"/>
      <c r="CE77" s="702"/>
      <c r="CF77" s="702"/>
      <c r="CG77" s="702"/>
      <c r="CH77" s="702"/>
      <c r="CI77" s="702"/>
      <c r="CJ77" s="1209"/>
      <c r="CK77" s="1209"/>
      <c r="CL77" s="1209"/>
      <c r="CM77" s="1209"/>
      <c r="CN77" s="1209"/>
      <c r="CO77" s="1209"/>
      <c r="CP77" s="1209"/>
      <c r="CQ77" s="1209"/>
      <c r="CR77" s="1210"/>
      <c r="CS77" s="1210"/>
      <c r="CW77" s="1084">
        <f>IF(CNGE_2026_M3_Secc1!$AH$706=CNGE_2026_M3_Secc1!$AJ$705,0,CNGE_2026_M3_Secc1!AH763)</f>
        <v>0</v>
      </c>
      <c r="CX77" s="1085"/>
      <c r="CZ77" s="80" t="b">
        <f>NOT(EXACT(H77,UPPER(H77)))</f>
        <v>0</v>
      </c>
      <c r="DA77" s="80" t="str">
        <f>SUBSTITUTE( SUBSTITUTE( SUBSTITUTE( SUBSTITUTE( SUBSTITUTE( SUBSTITUTE( SUBSTITUTE( SUBSTITUTE( SUBSTITUTE( SUBSTITUTE(H77, "á", "a"), "é", "e"), "í", "i"), "ó", "o"), "ú", "u"), "Á", "A"), "É", "E"), "Í", "I"), "Ó", "O"), "Ú", "U")</f>
        <v/>
      </c>
      <c r="DB77" s="80">
        <f>COUNTIF(CZ77,"VERDADERO")</f>
        <v>0</v>
      </c>
      <c r="DC77" s="115" t="b">
        <f>NOT(EXACT(H77,DA77))</f>
        <v>0</v>
      </c>
      <c r="DD77" s="116" t="str">
        <f>SUBSTITUTE((SUBSTITUTE(SUBSTITUTE(SUBSTITUTE(H77,".",""),",",""),"(","")),")","")</f>
        <v/>
      </c>
      <c r="DE77" s="115">
        <f>COUNTIF(DC77,"VERDADERO")</f>
        <v>0</v>
      </c>
      <c r="DF77" s="115" t="b">
        <f>NOT(EXACT(H77,DD77))</f>
        <v>0</v>
      </c>
      <c r="DG77" s="115">
        <f>COUNTIF(DF77,"VERDADERO")</f>
        <v>0</v>
      </c>
      <c r="DH77" s="80" t="b">
        <f>NOT(EXACT(Z77,UPPER(Z77)))</f>
        <v>0</v>
      </c>
      <c r="DI77" s="80" t="str">
        <f>SUBSTITUTE( SUBSTITUTE( SUBSTITUTE( SUBSTITUTE( SUBSTITUTE( SUBSTITUTE( SUBSTITUTE( SUBSTITUTE( SUBSTITUTE( SUBSTITUTE(Z77, "á", "a"), "é", "e"), "í", "i"), "ó", "o"), "ú", "u"), "Á", "A"), "É", "E"), "Í", "I"), "Ó", "O"), "Ú", "U")</f>
        <v/>
      </c>
      <c r="DJ77" s="80">
        <f>COUNTIF(DH77,"VERDADERO")</f>
        <v>0</v>
      </c>
      <c r="DK77" s="115" t="b">
        <f>NOT(EXACT(Z77,DI77))</f>
        <v>0</v>
      </c>
      <c r="DL77" s="116" t="str">
        <f>SUBSTITUTE((SUBSTITUTE(SUBSTITUTE(SUBSTITUTE(Z77,".",""),",",""),"(","")),")","")</f>
        <v/>
      </c>
      <c r="DM77" s="115">
        <f>COUNTIF(DK77,"VERDADERO")</f>
        <v>0</v>
      </c>
      <c r="DN77" s="115" t="b">
        <f>NOT(EXACT(Z77,DL77))</f>
        <v>0</v>
      </c>
      <c r="DO77" s="115">
        <f>COUNTIF(DN77,"VERDADERO")</f>
        <v>0</v>
      </c>
      <c r="DP77" s="80" t="b">
        <f>NOT(EXACT(AR77,UPPER(AR77)))</f>
        <v>0</v>
      </c>
      <c r="DQ77" s="80" t="str">
        <f>SUBSTITUTE( SUBSTITUTE( SUBSTITUTE( SUBSTITUTE( SUBSTITUTE( SUBSTITUTE( SUBSTITUTE( SUBSTITUTE( SUBSTITUTE( SUBSTITUTE(AR77, "á", "a"), "é", "e"), "í", "i"), "ó", "o"), "ú", "u"), "Á", "A"), "É", "E"), "Í", "I"), "Ó", "O"), "Ú", "U")</f>
        <v/>
      </c>
      <c r="DR77" s="80">
        <f>COUNTIF(DP77,"VERDADERO")</f>
        <v>0</v>
      </c>
      <c r="DS77" s="115" t="b">
        <f>NOT(EXACT(AR77,DQ77))</f>
        <v>0</v>
      </c>
      <c r="DT77" s="116" t="str">
        <f>SUBSTITUTE((SUBSTITUTE(SUBSTITUTE(SUBSTITUTE(AR77,".",""),",",""),"(","")),")","")</f>
        <v/>
      </c>
      <c r="DU77" s="115">
        <f>COUNTIF(DS77,"VERDADERO")</f>
        <v>0</v>
      </c>
      <c r="DV77" s="115" t="b">
        <f>NOT(EXACT(AR77,DT77))</f>
        <v>0</v>
      </c>
      <c r="DW77" s="115">
        <f>COUNTIF(DV77,"VERDADERO")</f>
        <v>0</v>
      </c>
      <c r="DX77" s="80" t="b">
        <f>NOT(EXACT(BJ77,UPPER(BJ77)))</f>
        <v>0</v>
      </c>
      <c r="DY77" s="80" t="str">
        <f>SUBSTITUTE( SUBSTITUTE( SUBSTITUTE( SUBSTITUTE( SUBSTITUTE( SUBSTITUTE( SUBSTITUTE( SUBSTITUTE( SUBSTITUTE( SUBSTITUTE(BJ77, "á", "a"), "é", "e"), "í", "i"), "ó", "o"), "ú", "u"), "Á", "A"), "É", "E"), "Í", "I"), "Ó", "O"), "Ú", "U")</f>
        <v/>
      </c>
      <c r="DZ77" s="80">
        <f>COUNTIF(DX77,"VERDADERO")</f>
        <v>0</v>
      </c>
      <c r="EA77" s="115" t="b">
        <f>NOT(EXACT(BJ77,DY77))</f>
        <v>0</v>
      </c>
      <c r="EB77" s="116" t="str">
        <f>SUBSTITUTE((SUBSTITUTE(SUBSTITUTE(SUBSTITUTE(BJ77,".",""),",",""),"(","")),")","")</f>
        <v/>
      </c>
      <c r="EC77" s="115">
        <f>COUNTIF(EA77,"VERDADERO")</f>
        <v>0</v>
      </c>
      <c r="ED77" s="115" t="b">
        <f>NOT(EXACT(BJ77,EB77))</f>
        <v>0</v>
      </c>
      <c r="EE77" s="115">
        <f>COUNTIF(ED77,"VERDADERO")</f>
        <v>0</v>
      </c>
      <c r="EF77" s="80" t="b">
        <f>NOT(EXACT(CB77,UPPER(CB77)))</f>
        <v>0</v>
      </c>
      <c r="EG77" s="80" t="str">
        <f>SUBSTITUTE( SUBSTITUTE( SUBSTITUTE( SUBSTITUTE( SUBSTITUTE( SUBSTITUTE( SUBSTITUTE( SUBSTITUTE( SUBSTITUTE( SUBSTITUTE(CB77, "á", "a"), "é", "e"), "í", "i"), "ó", "o"), "ú", "u"), "Á", "A"), "É", "E"), "Í", "I"), "Ó", "O"), "Ú", "U")</f>
        <v/>
      </c>
      <c r="EH77" s="80">
        <f>COUNTIF(EF77,"VERDADERO")</f>
        <v>0</v>
      </c>
      <c r="EI77" s="115" t="b">
        <f>NOT(EXACT(CB77,EG77))</f>
        <v>0</v>
      </c>
      <c r="EJ77" s="116" t="str">
        <f>SUBSTITUTE((SUBSTITUTE(SUBSTITUTE(SUBSTITUTE(CB77,".",""),",",""),"(","")),")","")</f>
        <v/>
      </c>
      <c r="EK77" s="115">
        <f>COUNTIF(EI77,"VERDADERO")</f>
        <v>0</v>
      </c>
      <c r="EL77" s="115" t="b">
        <f>NOT(EXACT(CB77,EJ77))</f>
        <v>0</v>
      </c>
      <c r="EM77" s="446">
        <f>COUNTIF(EL77,"VERDADERO")</f>
        <v>0</v>
      </c>
      <c r="EN77" s="448"/>
      <c r="EO77" s="439" t="b">
        <f>NOT(EXACT(L77,UPPER(L77)))</f>
        <v>0</v>
      </c>
      <c r="EP77" s="80" t="str">
        <f>SUBSTITUTE( SUBSTITUTE( SUBSTITUTE( SUBSTITUTE( SUBSTITUTE( SUBSTITUTE( SUBSTITUTE( SUBSTITUTE( SUBSTITUTE( SUBSTITUTE(L77, "á", "a"), "é", "e"), "í", "i"), "ó", "o"), "ú", "u"), "Á", "A"), "É", "E"), "Í", "I"), "Ó", "O"), "Ú", "U")</f>
        <v/>
      </c>
      <c r="EQ77" s="80">
        <f>COUNTIF(EO77,"VERDADERO")</f>
        <v>0</v>
      </c>
      <c r="ER77" s="115" t="b">
        <f>NOT(EXACT(L77,EP77))</f>
        <v>0</v>
      </c>
      <c r="ES77" s="116" t="str">
        <f>SUBSTITUTE((SUBSTITUTE(SUBSTITUTE(SUBSTITUTE(L77,".",""),",",""),"(","")),")","")</f>
        <v/>
      </c>
      <c r="ET77" s="115">
        <f>COUNTIF(ER77,"VERDADERO")</f>
        <v>0</v>
      </c>
      <c r="EU77" s="115" t="b">
        <f>NOT(EXACT(L77,ES77))</f>
        <v>0</v>
      </c>
      <c r="EV77" s="115">
        <f>COUNTIF(EU77,"VERDADERO")</f>
        <v>0</v>
      </c>
      <c r="EW77" s="80" t="b">
        <f>NOT(EXACT(AD77,UPPER(AD77)))</f>
        <v>0</v>
      </c>
      <c r="EX77" s="80" t="str">
        <f>SUBSTITUTE( SUBSTITUTE( SUBSTITUTE( SUBSTITUTE( SUBSTITUTE( SUBSTITUTE( SUBSTITUTE( SUBSTITUTE( SUBSTITUTE( SUBSTITUTE(AD77, "á", "a"), "é", "e"), "í", "i"), "ó", "o"), "ú", "u"), "Á", "A"), "É", "E"), "Í", "I"), "Ó", "O"), "Ú", "U")</f>
        <v/>
      </c>
      <c r="EY77" s="80">
        <f>COUNTIF(EW77,"VERDADERO")</f>
        <v>0</v>
      </c>
      <c r="EZ77" s="115" t="b">
        <f>NOT(EXACT(AD77,EX77))</f>
        <v>0</v>
      </c>
      <c r="FA77" s="116" t="str">
        <f>SUBSTITUTE((SUBSTITUTE(SUBSTITUTE(SUBSTITUTE(AD77,".",""),",",""),"(","")),")","")</f>
        <v/>
      </c>
      <c r="FB77" s="115">
        <f>COUNTIF(EZ77,"VERDADERO")</f>
        <v>0</v>
      </c>
      <c r="FC77" s="115" t="b">
        <f>NOT(EXACT(AD77,FA77))</f>
        <v>0</v>
      </c>
      <c r="FD77" s="115">
        <f>COUNTIF(FC77,"VERDADERO")</f>
        <v>0</v>
      </c>
      <c r="FE77" s="80" t="b">
        <f>NOT(EXACT(AV77,UPPER(AV77)))</f>
        <v>0</v>
      </c>
      <c r="FF77" s="80" t="str">
        <f>SUBSTITUTE( SUBSTITUTE( SUBSTITUTE( SUBSTITUTE( SUBSTITUTE( SUBSTITUTE( SUBSTITUTE( SUBSTITUTE( SUBSTITUTE( SUBSTITUTE(AV77, "á", "a"), "é", "e"), "í", "i"), "ó", "o"), "ú", "u"), "Á", "A"), "É", "E"), "Í", "I"), "Ó", "O"), "Ú", "U")</f>
        <v/>
      </c>
      <c r="FG77" s="80">
        <f>COUNTIF(FE77,"VERDADERO")</f>
        <v>0</v>
      </c>
      <c r="FH77" s="115" t="b">
        <f>NOT(EXACT(AV77,FF77))</f>
        <v>0</v>
      </c>
      <c r="FI77" s="116" t="str">
        <f>SUBSTITUTE((SUBSTITUTE(SUBSTITUTE(SUBSTITUTE(AV77,".",""),",",""),"(","")),")","")</f>
        <v/>
      </c>
      <c r="FJ77" s="115">
        <f>COUNTIF(FH77,"VERDADERO")</f>
        <v>0</v>
      </c>
      <c r="FK77" s="115" t="b">
        <f>NOT(EXACT(AV77,FI77))</f>
        <v>0</v>
      </c>
      <c r="FL77" s="115">
        <f>COUNTIF(FK77,"VERDADERO")</f>
        <v>0</v>
      </c>
      <c r="FM77" s="80" t="b">
        <f>NOT(EXACT(BN77,UPPER(BN77)))</f>
        <v>0</v>
      </c>
      <c r="FN77" s="80" t="str">
        <f>SUBSTITUTE( SUBSTITUTE( SUBSTITUTE( SUBSTITUTE( SUBSTITUTE( SUBSTITUTE( SUBSTITUTE( SUBSTITUTE( SUBSTITUTE( SUBSTITUTE(BN77, "á", "a"), "é", "e"), "í", "i"), "ó", "o"), "ú", "u"), "Á", "A"), "É", "E"), "Í", "I"), "Ó", "O"), "Ú", "U")</f>
        <v/>
      </c>
      <c r="FO77" s="80">
        <f>COUNTIF(FM77,"VERDADERO")</f>
        <v>0</v>
      </c>
      <c r="FP77" s="115" t="b">
        <f>NOT(EXACT(BN77,FN77))</f>
        <v>0</v>
      </c>
      <c r="FQ77" s="116" t="str">
        <f>SUBSTITUTE((SUBSTITUTE(SUBSTITUTE(SUBSTITUTE(BN77,".",""),",",""),"(","")),")","")</f>
        <v/>
      </c>
      <c r="FR77" s="115">
        <f>COUNTIF(FP77,"VERDADERO")</f>
        <v>0</v>
      </c>
      <c r="FS77" s="115" t="b">
        <f>NOT(EXACT(BN77,FQ77))</f>
        <v>0</v>
      </c>
      <c r="FT77" s="115">
        <f>COUNTIF(FS77,"VERDADERO")</f>
        <v>0</v>
      </c>
      <c r="FU77" s="80" t="b">
        <f>NOT(EXACT(CF77,UPPER(CF77)))</f>
        <v>0</v>
      </c>
      <c r="FV77" s="80" t="str">
        <f>SUBSTITUTE( SUBSTITUTE( SUBSTITUTE( SUBSTITUTE( SUBSTITUTE( SUBSTITUTE( SUBSTITUTE( SUBSTITUTE( SUBSTITUTE( SUBSTITUTE(CF77, "á", "a"), "é", "e"), "í", "i"), "ó", "o"), "ú", "u"), "Á", "A"), "É", "E"), "Í", "I"), "Ó", "O"), "Ú", "U")</f>
        <v/>
      </c>
      <c r="FW77" s="80">
        <f>COUNTIF(FU77,"VERDADERO")</f>
        <v>0</v>
      </c>
      <c r="FX77" s="115" t="b">
        <f>NOT(EXACT(CF77,FV77))</f>
        <v>0</v>
      </c>
      <c r="FY77" s="116" t="str">
        <f>SUBSTITUTE((SUBSTITUTE(SUBSTITUTE(SUBSTITUTE(CF77,".",""),",",""),"(","")),")","")</f>
        <v/>
      </c>
      <c r="FZ77" s="115">
        <f>COUNTIF(FX77,"VERDADERO")</f>
        <v>0</v>
      </c>
      <c r="GA77" s="115" t="b">
        <f>NOT(EXACT(CF77,FY77))</f>
        <v>0</v>
      </c>
      <c r="GB77" s="115">
        <f>COUNTIF(GA77,"VERDADERO")</f>
        <v>0</v>
      </c>
      <c r="GD77" s="627">
        <f>IF(P77="",0,IF(LEN(P77)=4,0,1))</f>
        <v>0</v>
      </c>
      <c r="GE77" s="627"/>
      <c r="GF77" s="627">
        <f>IF(R77="",0,IF(LEN(R77)=4,0,1))</f>
        <v>0</v>
      </c>
      <c r="GG77" s="627"/>
      <c r="GH77" s="627">
        <f>IF(T77="",0,IF(LEN(T77)=4,0,1))</f>
        <v>0</v>
      </c>
      <c r="GI77" s="627"/>
      <c r="GJ77" s="627">
        <f>IF(V77="",0,IF(LEN(V77)=4,0,1))</f>
        <v>0</v>
      </c>
      <c r="GK77" s="627"/>
      <c r="GL77" s="627">
        <f>IF($CW$13=$CY$13,0,IF(AND(P77&lt;&gt;"",X77="X"),0,IF(OR(R77&gt;=P77,T77&gt;=P77,V77&gt;=P77),0,1)))</f>
        <v>0</v>
      </c>
      <c r="GM77" s="627"/>
      <c r="GN77" s="627">
        <f>IF(AH77="",0,IF(LEN(AH77)=4,0,1))</f>
        <v>0</v>
      </c>
      <c r="GO77" s="627"/>
      <c r="GP77" s="627">
        <f>IF(AJ77="",0,IF(LEN(AJ77)=4,0,1))</f>
        <v>0</v>
      </c>
      <c r="GQ77" s="627"/>
      <c r="GR77" s="627">
        <f>IF(AL77="",0,IF(LEN(AL77)=4,0,1))</f>
        <v>0</v>
      </c>
      <c r="GS77" s="627"/>
      <c r="GT77" s="627">
        <f>IF(AN77="",0,IF(LEN(AN77)=4,0,1))</f>
        <v>0</v>
      </c>
      <c r="GU77" s="627"/>
      <c r="GV77" s="627">
        <f>IF($CW$13=$CY$13,0,IF(AND(AH77&lt;&gt;"",AP77="X"),0,IF(OR(AJ77&gt;=AH77,AL77&gt;=AH77,AN77&gt;=AH77),0,1)))</f>
        <v>0</v>
      </c>
      <c r="GW77" s="627"/>
      <c r="GX77" s="627">
        <f>IF(AZ77="",0,IF(LEN(AZ77)=4,0,1))</f>
        <v>0</v>
      </c>
      <c r="GY77" s="627"/>
      <c r="GZ77" s="627">
        <f>IF(BB77="",0,IF(LEN(BB77)=4,0,1))</f>
        <v>0</v>
      </c>
      <c r="HA77" s="627"/>
      <c r="HB77" s="627">
        <f>IF(BD77="",0,IF(LEN(BD77)=4,0,1))</f>
        <v>0</v>
      </c>
      <c r="HC77" s="627"/>
      <c r="HD77" s="627">
        <f>IF(BF77="",0,IF(LEN(BF77)=4,0,1))</f>
        <v>0</v>
      </c>
      <c r="HE77" s="627"/>
      <c r="HF77" s="627">
        <f>IF($CW$13=$CY$13,0,IF(AND(AZ77&lt;&gt;"",BH77="X"),0,IF(OR(BB77&gt;=AZ77,BD77&gt;=AZ77,BF77&gt;=AZ77),0,1)))</f>
        <v>0</v>
      </c>
      <c r="HG77" s="627"/>
      <c r="HH77" s="627">
        <f>IF(BR77="",0,IF(LEN(BR77)=4,0,1))</f>
        <v>0</v>
      </c>
      <c r="HI77" s="627"/>
      <c r="HJ77" s="627">
        <f>IF(BT77="",0,IF(LEN(BT77)=4,0,1))</f>
        <v>0</v>
      </c>
      <c r="HK77" s="627"/>
      <c r="HL77" s="627">
        <f>IF(BV77="",0,IF(LEN(BV77)=4,0,1))</f>
        <v>0</v>
      </c>
      <c r="HM77" s="627"/>
      <c r="HN77" s="627">
        <f>IF(BX77="",0,IF(LEN(BX77)=4,0,1))</f>
        <v>0</v>
      </c>
      <c r="HO77" s="627"/>
      <c r="HP77" s="627">
        <f>IF($CW$13=$CY$13,0,IF(AND(BR77&lt;&gt;"",BZ77="X"),0,IF(OR(BT77&gt;=BR77,BV77&gt;=BR77,BX77&gt;=BR77),0,1)))</f>
        <v>0</v>
      </c>
      <c r="HQ77" s="627"/>
      <c r="HR77" s="627">
        <f>IF(CJ77="",0,IF(LEN(CJ77)=4,0,1))</f>
        <v>0</v>
      </c>
      <c r="HS77" s="627"/>
      <c r="HT77" s="627">
        <f>IF(CL77="",0,IF(LEN(CL77)=4,0,1))</f>
        <v>0</v>
      </c>
      <c r="HU77" s="627"/>
      <c r="HV77" s="627">
        <f>IF(CN77="",0,IF(LEN(CN77)=4,0,1))</f>
        <v>0</v>
      </c>
      <c r="HW77" s="627"/>
      <c r="HX77" s="627">
        <f>IF(CP77="",0,IF(LEN(CP77)=4,0,1))</f>
        <v>0</v>
      </c>
      <c r="HY77" s="627"/>
      <c r="HZ77" s="627">
        <f>IF($CW$13=$CY$13,0,IF(AND(CJ77&lt;&gt;"",CR77="X"),0,IF(OR(CL77&gt;=CJ77,CN77&gt;=CJ77,CP77&gt;=CJ77),0,1)))</f>
        <v>0</v>
      </c>
      <c r="IA77" s="627"/>
      <c r="IC77" s="1055">
        <f>IF($CW$13=$CY$13,0,IF(X77="",0,1))</f>
        <v>0</v>
      </c>
      <c r="ID77" s="1055"/>
      <c r="IE77" s="1055">
        <f>IF($CW$13=$CY$13,0,IF(AP77="",0,1))</f>
        <v>0</v>
      </c>
      <c r="IF77" s="1055"/>
      <c r="IG77" s="1055">
        <f>IF($CW$13=$CY$13,0,IF(BH77="",0,1))</f>
        <v>0</v>
      </c>
      <c r="IH77" s="1055"/>
      <c r="II77" s="1055">
        <f>IF($CW$13=$CY$13,0,IF(BZ77="",0,1))</f>
        <v>0</v>
      </c>
      <c r="IJ77" s="1055"/>
      <c r="IK77" s="1055">
        <f>IF($CW$13=$CY$13,0,IF(CR77="",0,1))</f>
        <v>0</v>
      </c>
      <c r="IL77" s="1055"/>
      <c r="IN77" s="627">
        <f>IF(CNGE_2026_M3_Secc1!$AH$706=CNGE_2026_M3_Secc1!$AJ$706,0,IF(CNGE_2026_M3_Secc1!Y763="",0,CNGE_2026_M3_Secc1!Y763))</f>
        <v>0</v>
      </c>
      <c r="IO77" s="627"/>
      <c r="IP77" s="627">
        <f>COUNTA(H77,Z77,AR77,BJ77,CB77)</f>
        <v>0</v>
      </c>
      <c r="IQ77" s="627"/>
      <c r="IR77" s="639">
        <f>IF($CW$13=$CY$13,0,IF(OR(SUM(IP77)=SUM(IN77),AND(SUM(IN77)&gt;0,OR(IP77="NS",IP77="NA"))),0,1))</f>
        <v>0</v>
      </c>
      <c r="IS77" s="641"/>
      <c r="IX77" s="627">
        <f>IF($CW$13=$CY$13,0,IF(OR(AND($D$29&lt;&gt;"",$CW77=0,COUNTA($H77,$Z77,$AR77,$BJ77,$CB77)&lt;=SUM($IN77),COUNTA(H77:Q77)=COUNTA($H$27:$Q$28),IC77=0,COUNTA(R77:W77)=COUNTA($R$27)),AND($D$29&lt;&gt;"",$CW77=0,COUNTA($H77,$Z77,$AR77,$BJ77,$CB77)&lt;=SUM($IN77),COUNTA(H77:Q77)=COUNTA($H$27:$Q$28),IC77=1,COUNTA(R77:W77)=0),AND(D77&lt;&gt;"",$CW77=1,COUNTA(H77:Y77)=0),AND(D77="",COUNTA(H77:Y77)=0),AND(D77&lt;&gt;"",COUNTA($H77,$Z77,$AR77,$BJ77,$CB77)&lt;=SUM($IN77),COUNTA(H77:Y77)=0)),0,1))</f>
        <v>0</v>
      </c>
      <c r="IY77" s="627"/>
      <c r="IZ77" s="639">
        <f>IF($CW$13=$CY$13,0,IF(OR(AND($D$29&lt;&gt;"",$CW77=0,COUNTA($H77,$Z77,$AR77,$BJ77,$CB77)&lt;=SUM($IN77),COUNTA(Z77:AI77)=COUNTA($Z$27:$AI$28),IE77=0,COUNTA(AJ77:AQ77)=COUNTA($AJ$27)),AND($D$29&lt;&gt;"",$CW77=0,COUNTA($H77,$Z77,$AR77,$BJ77,$CB77)&lt;=SUM($IN77),COUNTA(Z77:AI77)=COUNTA($Z$27:$AI$28),IE77=1,COUNTA(AJ77:AQ77)=0),AND($D$29&lt;&gt;"",$CW77=1,COUNTA(Z77:AQ77)=0),AND($D$29="",COUNTA(Z77:AQ77)=0),AND($D$29&lt;&gt;"",COUNTA($H77,$Z77,$AR77,$BJ77,$CB77)&lt;=SUM($IN77),COUNTA(Z77:AQ77)=0)),0,1))</f>
        <v>0</v>
      </c>
      <c r="JA77" s="641"/>
      <c r="JB77" s="639">
        <f>IF($CW$13=$CY$13,0,IF(OR(AND($D$29&lt;&gt;"",$CW77=0,COUNTA($H77,$Z77,$AR77,$BJ77,$CB77)&lt;=SUM($IN77),COUNTA(AR77:BA77)=COUNTA($AR$27:$BA$28),IG77=0,COUNTA(BB77:BG77)=COUNTA($BB$27)),AND($D$29&lt;&gt;"",$CW77=0,COUNTA($H77,$Z77,$AR77,$BJ77,$CB77)&lt;=SUM($IN77),COUNTA(AR77:BA77)=COUNTA($AR$27:$BA$28),IG77=1,COUNTA(BB77:BG77)=0),AND($D$29&lt;&gt;"",$CW77=1,COUNTA(AR77:BI77)=0),AND($D$29="",COUNTA(AR77:BI77)=0),AND($D$29&lt;&gt;"",COUNTA($H77,$Z77,$AR77,$BJ77,$CB77)&lt;=SUM($IN77),COUNTA(AR77:BI77)=0)),0,1))</f>
        <v>0</v>
      </c>
      <c r="JC77" s="641"/>
      <c r="JD77" s="639">
        <f>IF($CW$13=$CY$13,0,IF(OR(AND($D$29&lt;&gt;"",$CW77=0,COUNTA($H77,$Z77,$AR77,$BJ77,$CB77)&lt;=SUM($IN77),COUNTA(BJ77:BS77)=COUNTA($BJ$27:$BS$28),II77=0,COUNTA(BT77:BY77)=COUNTA($BT$27)),AND($D$29&lt;&gt;"",$CW77=0,COUNTA($H77,$Z77,$AR77,$BJ77,$CB77)&lt;=SUM($IN77),COUNTA(BJ77:BS77)=COUNTA($BJ$27:$BS$28),II77=1,COUNTA(BT77:BY77)=0),AND($D$29&lt;&gt;"",$CW77=1,COUNTA(BJ77:CA77)=0),AND($D$29="",COUNTA(BJ77:CA77)=0),AND($D$29&lt;&gt;"",COUNTA($H77,$Z77,$AR77,$BJ77,$CB77)&lt;=SUM($IN77),COUNTA(BJ77:CA77)=0)),0,1))</f>
        <v>0</v>
      </c>
      <c r="JE77" s="641"/>
      <c r="JF77" s="639">
        <f>IF($CW$13=$CY$13,0,IF(OR(AND($D$29&lt;&gt;"",$CW77=0,COUNTA($H77,$Z77,$AR77,$BJ77,$CB77)&lt;=SUM($IN77),COUNTA(CB77:CK77)=COUNTA($CB$27:$CK$28),IK77=0,COUNTA(CL77:CQ77)=COUNTA($CL$27)),AND($D$29&lt;&gt;"",$CW77=0,COUNTA($H77,$Z77,$AR77,$BJ77,$CB77)&lt;=SUM($IN77),COUNTA(CB77:CK77)=COUNTA($CB$27:$CK$28),IK77=1,COUNTA(CL77:CQ77)=0),AND($D$29&lt;&gt;"",$CW77=1,COUNTA(CB77:CS77)=0),AND($D$29="",COUNTA(CB77:CS77)=0),AND($D$29&lt;&gt;"",COUNTA($H77,$Z77,$AR77,$BJ77,$CB77)&lt;=SUM($IN77),COUNTA(CB77:CS77)=0)),0,1))</f>
        <v>0</v>
      </c>
      <c r="JG77" s="641"/>
    </row>
    <row r="78" spans="1:267" ht="15" customHeight="1">
      <c r="A78" s="44"/>
      <c r="B78" s="44"/>
      <c r="C78" s="82" t="s">
        <v>241</v>
      </c>
      <c r="D78" s="792" t="str">
        <f>IF($DD$13=1,"",IF(CNGE_2026_M3_Secc1!$AH$627=CNGE_2026_M3_Secc1!$AJ$627,"",IF(CNGE_2026_M3_Secc1!D694="","",CNGE_2026_M3_Secc1!D694)))</f>
        <v/>
      </c>
      <c r="E78" s="793"/>
      <c r="F78" s="793"/>
      <c r="G78" s="794"/>
      <c r="H78" s="702"/>
      <c r="I78" s="702"/>
      <c r="J78" s="702"/>
      <c r="K78" s="702"/>
      <c r="L78" s="702"/>
      <c r="M78" s="702"/>
      <c r="N78" s="702"/>
      <c r="O78" s="702"/>
      <c r="P78" s="1209"/>
      <c r="Q78" s="1209"/>
      <c r="R78" s="1209"/>
      <c r="S78" s="1209"/>
      <c r="T78" s="1209"/>
      <c r="U78" s="1209"/>
      <c r="V78" s="1209"/>
      <c r="W78" s="1209"/>
      <c r="X78" s="1210"/>
      <c r="Y78" s="1210"/>
      <c r="Z78" s="702"/>
      <c r="AA78" s="702"/>
      <c r="AB78" s="702"/>
      <c r="AC78" s="702"/>
      <c r="AD78" s="702"/>
      <c r="AE78" s="702"/>
      <c r="AF78" s="702"/>
      <c r="AG78" s="702"/>
      <c r="AH78" s="1209"/>
      <c r="AI78" s="1209"/>
      <c r="AJ78" s="1209"/>
      <c r="AK78" s="1209"/>
      <c r="AL78" s="1209"/>
      <c r="AM78" s="1209"/>
      <c r="AN78" s="1209"/>
      <c r="AO78" s="1209"/>
      <c r="AP78" s="1210"/>
      <c r="AQ78" s="1210"/>
      <c r="AR78" s="702"/>
      <c r="AS78" s="702"/>
      <c r="AT78" s="702"/>
      <c r="AU78" s="702"/>
      <c r="AV78" s="702"/>
      <c r="AW78" s="702"/>
      <c r="AX78" s="702"/>
      <c r="AY78" s="702"/>
      <c r="AZ78" s="1209"/>
      <c r="BA78" s="1209"/>
      <c r="BB78" s="1209"/>
      <c r="BC78" s="1209"/>
      <c r="BD78" s="1209"/>
      <c r="BE78" s="1209"/>
      <c r="BF78" s="1209"/>
      <c r="BG78" s="1209"/>
      <c r="BH78" s="1210"/>
      <c r="BI78" s="1210"/>
      <c r="BJ78" s="702"/>
      <c r="BK78" s="702"/>
      <c r="BL78" s="702"/>
      <c r="BM78" s="702"/>
      <c r="BN78" s="702"/>
      <c r="BO78" s="702"/>
      <c r="BP78" s="702"/>
      <c r="BQ78" s="702"/>
      <c r="BR78" s="1209"/>
      <c r="BS78" s="1209"/>
      <c r="BT78" s="1209"/>
      <c r="BU78" s="1209"/>
      <c r="BV78" s="1209"/>
      <c r="BW78" s="1209"/>
      <c r="BX78" s="1209"/>
      <c r="BY78" s="1209"/>
      <c r="BZ78" s="1210"/>
      <c r="CA78" s="1210"/>
      <c r="CB78" s="702"/>
      <c r="CC78" s="702"/>
      <c r="CD78" s="702"/>
      <c r="CE78" s="702"/>
      <c r="CF78" s="702"/>
      <c r="CG78" s="702"/>
      <c r="CH78" s="702"/>
      <c r="CI78" s="702"/>
      <c r="CJ78" s="1209"/>
      <c r="CK78" s="1209"/>
      <c r="CL78" s="1209"/>
      <c r="CM78" s="1209"/>
      <c r="CN78" s="1209"/>
      <c r="CO78" s="1209"/>
      <c r="CP78" s="1209"/>
      <c r="CQ78" s="1209"/>
      <c r="CR78" s="1210"/>
      <c r="CS78" s="1210"/>
      <c r="CW78" s="1084">
        <f>IF(CNGE_2026_M3_Secc1!$AH$706=CNGE_2026_M3_Secc1!$AJ$705,0,CNGE_2026_M3_Secc1!AH764)</f>
        <v>0</v>
      </c>
      <c r="CX78" s="1085"/>
      <c r="CZ78" s="80" t="b">
        <f>NOT(EXACT(H78,UPPER(H78)))</f>
        <v>0</v>
      </c>
      <c r="DA78" s="80" t="str">
        <f>SUBSTITUTE( SUBSTITUTE( SUBSTITUTE( SUBSTITUTE( SUBSTITUTE( SUBSTITUTE( SUBSTITUTE( SUBSTITUTE( SUBSTITUTE( SUBSTITUTE(H78, "á", "a"), "é", "e"), "í", "i"), "ó", "o"), "ú", "u"), "Á", "A"), "É", "E"), "Í", "I"), "Ó", "O"), "Ú", "U")</f>
        <v/>
      </c>
      <c r="DB78" s="80">
        <f>COUNTIF(CZ78,"VERDADERO")</f>
        <v>0</v>
      </c>
      <c r="DC78" s="115" t="b">
        <f>NOT(EXACT(H78,DA78))</f>
        <v>0</v>
      </c>
      <c r="DD78" s="116" t="str">
        <f>SUBSTITUTE((SUBSTITUTE(SUBSTITUTE(SUBSTITUTE(H78,".",""),",",""),"(","")),")","")</f>
        <v/>
      </c>
      <c r="DE78" s="115">
        <f>COUNTIF(DC78,"VERDADERO")</f>
        <v>0</v>
      </c>
      <c r="DF78" s="115" t="b">
        <f>NOT(EXACT(H78,DD78))</f>
        <v>0</v>
      </c>
      <c r="DG78" s="115">
        <f>COUNTIF(DF78,"VERDADERO")</f>
        <v>0</v>
      </c>
      <c r="DH78" s="80" t="b">
        <f>NOT(EXACT(Z78,UPPER(Z78)))</f>
        <v>0</v>
      </c>
      <c r="DI78" s="80" t="str">
        <f>SUBSTITUTE( SUBSTITUTE( SUBSTITUTE( SUBSTITUTE( SUBSTITUTE( SUBSTITUTE( SUBSTITUTE( SUBSTITUTE( SUBSTITUTE( SUBSTITUTE(Z78, "á", "a"), "é", "e"), "í", "i"), "ó", "o"), "ú", "u"), "Á", "A"), "É", "E"), "Í", "I"), "Ó", "O"), "Ú", "U")</f>
        <v/>
      </c>
      <c r="DJ78" s="80">
        <f>COUNTIF(DH78,"VERDADERO")</f>
        <v>0</v>
      </c>
      <c r="DK78" s="115" t="b">
        <f>NOT(EXACT(Z78,DI78))</f>
        <v>0</v>
      </c>
      <c r="DL78" s="116" t="str">
        <f>SUBSTITUTE((SUBSTITUTE(SUBSTITUTE(SUBSTITUTE(Z78,".",""),",",""),"(","")),")","")</f>
        <v/>
      </c>
      <c r="DM78" s="115">
        <f>COUNTIF(DK78,"VERDADERO")</f>
        <v>0</v>
      </c>
      <c r="DN78" s="115" t="b">
        <f>NOT(EXACT(Z78,DL78))</f>
        <v>0</v>
      </c>
      <c r="DO78" s="115">
        <f>COUNTIF(DN78,"VERDADERO")</f>
        <v>0</v>
      </c>
      <c r="DP78" s="80" t="b">
        <f>NOT(EXACT(AR78,UPPER(AR78)))</f>
        <v>0</v>
      </c>
      <c r="DQ78" s="80" t="str">
        <f>SUBSTITUTE( SUBSTITUTE( SUBSTITUTE( SUBSTITUTE( SUBSTITUTE( SUBSTITUTE( SUBSTITUTE( SUBSTITUTE( SUBSTITUTE( SUBSTITUTE(AR78, "á", "a"), "é", "e"), "í", "i"), "ó", "o"), "ú", "u"), "Á", "A"), "É", "E"), "Í", "I"), "Ó", "O"), "Ú", "U")</f>
        <v/>
      </c>
      <c r="DR78" s="80">
        <f>COUNTIF(DP78,"VERDADERO")</f>
        <v>0</v>
      </c>
      <c r="DS78" s="115" t="b">
        <f>NOT(EXACT(AR78,DQ78))</f>
        <v>0</v>
      </c>
      <c r="DT78" s="116" t="str">
        <f>SUBSTITUTE((SUBSTITUTE(SUBSTITUTE(SUBSTITUTE(AR78,".",""),",",""),"(","")),")","")</f>
        <v/>
      </c>
      <c r="DU78" s="115">
        <f>COUNTIF(DS78,"VERDADERO")</f>
        <v>0</v>
      </c>
      <c r="DV78" s="115" t="b">
        <f>NOT(EXACT(AR78,DT78))</f>
        <v>0</v>
      </c>
      <c r="DW78" s="115">
        <f>COUNTIF(DV78,"VERDADERO")</f>
        <v>0</v>
      </c>
      <c r="DX78" s="80" t="b">
        <f>NOT(EXACT(BJ78,UPPER(BJ78)))</f>
        <v>0</v>
      </c>
      <c r="DY78" s="80" t="str">
        <f>SUBSTITUTE( SUBSTITUTE( SUBSTITUTE( SUBSTITUTE( SUBSTITUTE( SUBSTITUTE( SUBSTITUTE( SUBSTITUTE( SUBSTITUTE( SUBSTITUTE(BJ78, "á", "a"), "é", "e"), "í", "i"), "ó", "o"), "ú", "u"), "Á", "A"), "É", "E"), "Í", "I"), "Ó", "O"), "Ú", "U")</f>
        <v/>
      </c>
      <c r="DZ78" s="80">
        <f>COUNTIF(DX78,"VERDADERO")</f>
        <v>0</v>
      </c>
      <c r="EA78" s="115" t="b">
        <f>NOT(EXACT(BJ78,DY78))</f>
        <v>0</v>
      </c>
      <c r="EB78" s="116" t="str">
        <f>SUBSTITUTE((SUBSTITUTE(SUBSTITUTE(SUBSTITUTE(BJ78,".",""),",",""),"(","")),")","")</f>
        <v/>
      </c>
      <c r="EC78" s="115">
        <f>COUNTIF(EA78,"VERDADERO")</f>
        <v>0</v>
      </c>
      <c r="ED78" s="115" t="b">
        <f>NOT(EXACT(BJ78,EB78))</f>
        <v>0</v>
      </c>
      <c r="EE78" s="115">
        <f>COUNTIF(ED78,"VERDADERO")</f>
        <v>0</v>
      </c>
      <c r="EF78" s="80" t="b">
        <f>NOT(EXACT(CB78,UPPER(CB78)))</f>
        <v>0</v>
      </c>
      <c r="EG78" s="80" t="str">
        <f>SUBSTITUTE( SUBSTITUTE( SUBSTITUTE( SUBSTITUTE( SUBSTITUTE( SUBSTITUTE( SUBSTITUTE( SUBSTITUTE( SUBSTITUTE( SUBSTITUTE(CB78, "á", "a"), "é", "e"), "í", "i"), "ó", "o"), "ú", "u"), "Á", "A"), "É", "E"), "Í", "I"), "Ó", "O"), "Ú", "U")</f>
        <v/>
      </c>
      <c r="EH78" s="80">
        <f>COUNTIF(EF78,"VERDADERO")</f>
        <v>0</v>
      </c>
      <c r="EI78" s="115" t="b">
        <f>NOT(EXACT(CB78,EG78))</f>
        <v>0</v>
      </c>
      <c r="EJ78" s="116" t="str">
        <f>SUBSTITUTE((SUBSTITUTE(SUBSTITUTE(SUBSTITUTE(CB78,".",""),",",""),"(","")),")","")</f>
        <v/>
      </c>
      <c r="EK78" s="115">
        <f>COUNTIF(EI78,"VERDADERO")</f>
        <v>0</v>
      </c>
      <c r="EL78" s="115" t="b">
        <f>NOT(EXACT(CB78,EJ78))</f>
        <v>0</v>
      </c>
      <c r="EM78" s="446">
        <f>COUNTIF(EL78,"VERDADERO")</f>
        <v>0</v>
      </c>
      <c r="EN78" s="449"/>
      <c r="EO78" s="439" t="b">
        <f>NOT(EXACT(L78,UPPER(L78)))</f>
        <v>0</v>
      </c>
      <c r="EP78" s="80" t="str">
        <f>SUBSTITUTE( SUBSTITUTE( SUBSTITUTE( SUBSTITUTE( SUBSTITUTE( SUBSTITUTE( SUBSTITUTE( SUBSTITUTE( SUBSTITUTE( SUBSTITUTE(L78, "á", "a"), "é", "e"), "í", "i"), "ó", "o"), "ú", "u"), "Á", "A"), "É", "E"), "Í", "I"), "Ó", "O"), "Ú", "U")</f>
        <v/>
      </c>
      <c r="EQ78" s="80">
        <f>COUNTIF(EO78,"VERDADERO")</f>
        <v>0</v>
      </c>
      <c r="ER78" s="115" t="b">
        <f>NOT(EXACT(L78,EP78))</f>
        <v>0</v>
      </c>
      <c r="ES78" s="116" t="str">
        <f>SUBSTITUTE((SUBSTITUTE(SUBSTITUTE(SUBSTITUTE(L78,".",""),",",""),"(","")),")","")</f>
        <v/>
      </c>
      <c r="ET78" s="115">
        <f>COUNTIF(ER78,"VERDADERO")</f>
        <v>0</v>
      </c>
      <c r="EU78" s="115" t="b">
        <f>NOT(EXACT(L78,ES78))</f>
        <v>0</v>
      </c>
      <c r="EV78" s="115">
        <f>COUNTIF(EU78,"VERDADERO")</f>
        <v>0</v>
      </c>
      <c r="EW78" s="80" t="b">
        <f>NOT(EXACT(AD78,UPPER(AD78)))</f>
        <v>0</v>
      </c>
      <c r="EX78" s="80" t="str">
        <f>SUBSTITUTE( SUBSTITUTE( SUBSTITUTE( SUBSTITUTE( SUBSTITUTE( SUBSTITUTE( SUBSTITUTE( SUBSTITUTE( SUBSTITUTE( SUBSTITUTE(AD78, "á", "a"), "é", "e"), "í", "i"), "ó", "o"), "ú", "u"), "Á", "A"), "É", "E"), "Í", "I"), "Ó", "O"), "Ú", "U")</f>
        <v/>
      </c>
      <c r="EY78" s="80">
        <f>COUNTIF(EW78,"VERDADERO")</f>
        <v>0</v>
      </c>
      <c r="EZ78" s="115" t="b">
        <f>NOT(EXACT(AD78,EX78))</f>
        <v>0</v>
      </c>
      <c r="FA78" s="116" t="str">
        <f>SUBSTITUTE((SUBSTITUTE(SUBSTITUTE(SUBSTITUTE(AD78,".",""),",",""),"(","")),")","")</f>
        <v/>
      </c>
      <c r="FB78" s="115">
        <f>COUNTIF(EZ78,"VERDADERO")</f>
        <v>0</v>
      </c>
      <c r="FC78" s="115" t="b">
        <f>NOT(EXACT(AD78,FA78))</f>
        <v>0</v>
      </c>
      <c r="FD78" s="115">
        <f>COUNTIF(FC78,"VERDADERO")</f>
        <v>0</v>
      </c>
      <c r="FE78" s="80" t="b">
        <f>NOT(EXACT(AV78,UPPER(AV78)))</f>
        <v>0</v>
      </c>
      <c r="FF78" s="80" t="str">
        <f>SUBSTITUTE( SUBSTITUTE( SUBSTITUTE( SUBSTITUTE( SUBSTITUTE( SUBSTITUTE( SUBSTITUTE( SUBSTITUTE( SUBSTITUTE( SUBSTITUTE(AV78, "á", "a"), "é", "e"), "í", "i"), "ó", "o"), "ú", "u"), "Á", "A"), "É", "E"), "Í", "I"), "Ó", "O"), "Ú", "U")</f>
        <v/>
      </c>
      <c r="FG78" s="80">
        <f>COUNTIF(FE78,"VERDADERO")</f>
        <v>0</v>
      </c>
      <c r="FH78" s="115" t="b">
        <f>NOT(EXACT(AV78,FF78))</f>
        <v>0</v>
      </c>
      <c r="FI78" s="116" t="str">
        <f>SUBSTITUTE((SUBSTITUTE(SUBSTITUTE(SUBSTITUTE(AV78,".",""),",",""),"(","")),")","")</f>
        <v/>
      </c>
      <c r="FJ78" s="115">
        <f>COUNTIF(FH78,"VERDADERO")</f>
        <v>0</v>
      </c>
      <c r="FK78" s="115" t="b">
        <f>NOT(EXACT(AV78,FI78))</f>
        <v>0</v>
      </c>
      <c r="FL78" s="115">
        <f>COUNTIF(FK78,"VERDADERO")</f>
        <v>0</v>
      </c>
      <c r="FM78" s="80" t="b">
        <f>NOT(EXACT(BN78,UPPER(BN78)))</f>
        <v>0</v>
      </c>
      <c r="FN78" s="80" t="str">
        <f>SUBSTITUTE( SUBSTITUTE( SUBSTITUTE( SUBSTITUTE( SUBSTITUTE( SUBSTITUTE( SUBSTITUTE( SUBSTITUTE( SUBSTITUTE( SUBSTITUTE(BN78, "á", "a"), "é", "e"), "í", "i"), "ó", "o"), "ú", "u"), "Á", "A"), "É", "E"), "Í", "I"), "Ó", "O"), "Ú", "U")</f>
        <v/>
      </c>
      <c r="FO78" s="80">
        <f>COUNTIF(FM78,"VERDADERO")</f>
        <v>0</v>
      </c>
      <c r="FP78" s="115" t="b">
        <f>NOT(EXACT(BN78,FN78))</f>
        <v>0</v>
      </c>
      <c r="FQ78" s="116" t="str">
        <f>SUBSTITUTE((SUBSTITUTE(SUBSTITUTE(SUBSTITUTE(BN78,".",""),",",""),"(","")),")","")</f>
        <v/>
      </c>
      <c r="FR78" s="115">
        <f>COUNTIF(FP78,"VERDADERO")</f>
        <v>0</v>
      </c>
      <c r="FS78" s="115" t="b">
        <f>NOT(EXACT(BN78,FQ78))</f>
        <v>0</v>
      </c>
      <c r="FT78" s="115">
        <f>COUNTIF(FS78,"VERDADERO")</f>
        <v>0</v>
      </c>
      <c r="FU78" s="80" t="b">
        <f>NOT(EXACT(CF78,UPPER(CF78)))</f>
        <v>0</v>
      </c>
      <c r="FV78" s="80" t="str">
        <f>SUBSTITUTE( SUBSTITUTE( SUBSTITUTE( SUBSTITUTE( SUBSTITUTE( SUBSTITUTE( SUBSTITUTE( SUBSTITUTE( SUBSTITUTE( SUBSTITUTE(CF78, "á", "a"), "é", "e"), "í", "i"), "ó", "o"), "ú", "u"), "Á", "A"), "É", "E"), "Í", "I"), "Ó", "O"), "Ú", "U")</f>
        <v/>
      </c>
      <c r="FW78" s="80">
        <f>COUNTIF(FU78,"VERDADERO")</f>
        <v>0</v>
      </c>
      <c r="FX78" s="115" t="b">
        <f>NOT(EXACT(CF78,FV78))</f>
        <v>0</v>
      </c>
      <c r="FY78" s="116" t="str">
        <f>SUBSTITUTE((SUBSTITUTE(SUBSTITUTE(SUBSTITUTE(CF78,".",""),",",""),"(","")),")","")</f>
        <v/>
      </c>
      <c r="FZ78" s="115">
        <f>COUNTIF(FX78,"VERDADERO")</f>
        <v>0</v>
      </c>
      <c r="GA78" s="115" t="b">
        <f>NOT(EXACT(CF78,FY78))</f>
        <v>0</v>
      </c>
      <c r="GB78" s="115">
        <f>COUNTIF(GA78,"VERDADERO")</f>
        <v>0</v>
      </c>
      <c r="GD78" s="627">
        <f>IF(P78="",0,IF(LEN(P78)=4,0,1))</f>
        <v>0</v>
      </c>
      <c r="GE78" s="627"/>
      <c r="GF78" s="627">
        <f>IF(R78="",0,IF(LEN(R78)=4,0,1))</f>
        <v>0</v>
      </c>
      <c r="GG78" s="627"/>
      <c r="GH78" s="627">
        <f>IF(T78="",0,IF(LEN(T78)=4,0,1))</f>
        <v>0</v>
      </c>
      <c r="GI78" s="627"/>
      <c r="GJ78" s="627">
        <f>IF(V78="",0,IF(LEN(V78)=4,0,1))</f>
        <v>0</v>
      </c>
      <c r="GK78" s="627"/>
      <c r="GL78" s="627">
        <f>IF($CW$13=$CY$13,0,IF(AND(P78&lt;&gt;"",X78="X"),0,IF(OR(R78&gt;=P78,T78&gt;=P78,V78&gt;=P78),0,1)))</f>
        <v>0</v>
      </c>
      <c r="GM78" s="627"/>
      <c r="GN78" s="627">
        <f>IF(AH78="",0,IF(LEN(AH78)=4,0,1))</f>
        <v>0</v>
      </c>
      <c r="GO78" s="627"/>
      <c r="GP78" s="627">
        <f>IF(AJ78="",0,IF(LEN(AJ78)=4,0,1))</f>
        <v>0</v>
      </c>
      <c r="GQ78" s="627"/>
      <c r="GR78" s="627">
        <f>IF(AL78="",0,IF(LEN(AL78)=4,0,1))</f>
        <v>0</v>
      </c>
      <c r="GS78" s="627"/>
      <c r="GT78" s="627">
        <f>IF(AN78="",0,IF(LEN(AN78)=4,0,1))</f>
        <v>0</v>
      </c>
      <c r="GU78" s="627"/>
      <c r="GV78" s="627">
        <f>IF($CW$13=$CY$13,0,IF(AND(AH78&lt;&gt;"",AP78="X"),0,IF(OR(AJ78&gt;=AH78,AL78&gt;=AH78,AN78&gt;=AH78),0,1)))</f>
        <v>0</v>
      </c>
      <c r="GW78" s="627"/>
      <c r="GX78" s="627">
        <f>IF(AZ78="",0,IF(LEN(AZ78)=4,0,1))</f>
        <v>0</v>
      </c>
      <c r="GY78" s="627"/>
      <c r="GZ78" s="627">
        <f>IF(BB78="",0,IF(LEN(BB78)=4,0,1))</f>
        <v>0</v>
      </c>
      <c r="HA78" s="627"/>
      <c r="HB78" s="627">
        <f>IF(BD78="",0,IF(LEN(BD78)=4,0,1))</f>
        <v>0</v>
      </c>
      <c r="HC78" s="627"/>
      <c r="HD78" s="627">
        <f>IF(BF78="",0,IF(LEN(BF78)=4,0,1))</f>
        <v>0</v>
      </c>
      <c r="HE78" s="627"/>
      <c r="HF78" s="627">
        <f>IF($CW$13=$CY$13,0,IF(AND(AZ78&lt;&gt;"",BH78="X"),0,IF(OR(BB78&gt;=AZ78,BD78&gt;=AZ78,BF78&gt;=AZ78),0,1)))</f>
        <v>0</v>
      </c>
      <c r="HG78" s="627"/>
      <c r="HH78" s="627">
        <f>IF(BR78="",0,IF(LEN(BR78)=4,0,1))</f>
        <v>0</v>
      </c>
      <c r="HI78" s="627"/>
      <c r="HJ78" s="627">
        <f>IF(BT78="",0,IF(LEN(BT78)=4,0,1))</f>
        <v>0</v>
      </c>
      <c r="HK78" s="627"/>
      <c r="HL78" s="627">
        <f>IF(BV78="",0,IF(LEN(BV78)=4,0,1))</f>
        <v>0</v>
      </c>
      <c r="HM78" s="627"/>
      <c r="HN78" s="627">
        <f>IF(BX78="",0,IF(LEN(BX78)=4,0,1))</f>
        <v>0</v>
      </c>
      <c r="HO78" s="627"/>
      <c r="HP78" s="627">
        <f>IF($CW$13=$CY$13,0,IF(AND(BR78&lt;&gt;"",BZ78="X"),0,IF(OR(BT78&gt;=BR78,BV78&gt;=BR78,BX78&gt;=BR78),0,1)))</f>
        <v>0</v>
      </c>
      <c r="HQ78" s="627"/>
      <c r="HR78" s="627">
        <f>IF(CJ78="",0,IF(LEN(CJ78)=4,0,1))</f>
        <v>0</v>
      </c>
      <c r="HS78" s="627"/>
      <c r="HT78" s="627">
        <f>IF(CL78="",0,IF(LEN(CL78)=4,0,1))</f>
        <v>0</v>
      </c>
      <c r="HU78" s="627"/>
      <c r="HV78" s="627">
        <f>IF(CN78="",0,IF(LEN(CN78)=4,0,1))</f>
        <v>0</v>
      </c>
      <c r="HW78" s="627"/>
      <c r="HX78" s="627">
        <f>IF(CP78="",0,IF(LEN(CP78)=4,0,1))</f>
        <v>0</v>
      </c>
      <c r="HY78" s="627"/>
      <c r="HZ78" s="627">
        <f>IF($CW$13=$CY$13,0,IF(AND(CJ78&lt;&gt;"",CR78="X"),0,IF(OR(CL78&gt;=CJ78,CN78&gt;=CJ78,CP78&gt;=CJ78),0,1)))</f>
        <v>0</v>
      </c>
      <c r="IA78" s="627"/>
      <c r="IC78" s="1055">
        <f>IF($CW$13=$CY$13,0,IF(X78="",0,1))</f>
        <v>0</v>
      </c>
      <c r="ID78" s="1055"/>
      <c r="IE78" s="1055">
        <f>IF($CW$13=$CY$13,0,IF(AP78="",0,1))</f>
        <v>0</v>
      </c>
      <c r="IF78" s="1055"/>
      <c r="IG78" s="1055">
        <f>IF($CW$13=$CY$13,0,IF(BH78="",0,1))</f>
        <v>0</v>
      </c>
      <c r="IH78" s="1055"/>
      <c r="II78" s="1055">
        <f>IF($CW$13=$CY$13,0,IF(BZ78="",0,1))</f>
        <v>0</v>
      </c>
      <c r="IJ78" s="1055"/>
      <c r="IK78" s="1055">
        <f>IF($CW$13=$CY$13,0,IF(CR78="",0,1))</f>
        <v>0</v>
      </c>
      <c r="IL78" s="1055"/>
      <c r="IN78" s="627">
        <f>IF(CNGE_2026_M3_Secc1!$AH$706=CNGE_2026_M3_Secc1!$AJ$706,0,IF(CNGE_2026_M3_Secc1!Y764="",0,CNGE_2026_M3_Secc1!Y764))</f>
        <v>0</v>
      </c>
      <c r="IO78" s="627"/>
      <c r="IP78" s="627">
        <f>COUNTA(H78,Z78,AR78,BJ78,CB78)</f>
        <v>0</v>
      </c>
      <c r="IQ78" s="627"/>
      <c r="IR78" s="639">
        <f>IF($CW$13=$CY$13,0,IF(OR(SUM(IP78)=SUM(IN78),AND(SUM(IN78)&gt;0,OR(IP78="NS",IP78="NA"))),0,1))</f>
        <v>0</v>
      </c>
      <c r="IS78" s="641"/>
      <c r="IX78" s="627">
        <f>IF($CW$13=$CY$13,0,IF(OR(AND($D$29&lt;&gt;"",$CW78=0,COUNTA($H78,$Z78,$AR78,$BJ78,$CB78)&lt;=SUM($IN78),COUNTA(H78:Q78)=COUNTA($H$27:$Q$28),IC78=0,COUNTA(R78:W78)=COUNTA($R$27)),AND($D$29&lt;&gt;"",$CW78=0,COUNTA($H78,$Z78,$AR78,$BJ78,$CB78)&lt;=SUM($IN78),COUNTA(H78:Q78)=COUNTA($H$27:$Q$28),IC78=1,COUNTA(R78:W78)=0),AND(D78&lt;&gt;"",$CW78=1,COUNTA(H78:Y78)=0),AND(D78="",COUNTA(H78:Y78)=0),AND(D78&lt;&gt;"",COUNTA($H78,$Z78,$AR78,$BJ78,$CB78)&lt;=SUM($IN78),COUNTA(H78:Y78)=0)),0,1))</f>
        <v>0</v>
      </c>
      <c r="IY78" s="627"/>
      <c r="IZ78" s="639">
        <f>IF($CW$13=$CY$13,0,IF(OR(AND($D$29&lt;&gt;"",$CW78=0,COUNTA($H78,$Z78,$AR78,$BJ78,$CB78)&lt;=SUM($IN78),COUNTA(Z78:AI78)=COUNTA($Z$27:$AI$28),IE78=0,COUNTA(AJ78:AQ78)=COUNTA($AJ$27)),AND($D$29&lt;&gt;"",$CW78=0,COUNTA($H78,$Z78,$AR78,$BJ78,$CB78)&lt;=SUM($IN78),COUNTA(Z78:AI78)=COUNTA($Z$27:$AI$28),IE78=1,COUNTA(AJ78:AQ78)=0),AND($D$29&lt;&gt;"",$CW78=1,COUNTA(Z78:AQ78)=0),AND($D$29="",COUNTA(Z78:AQ78)=0),AND($D$29&lt;&gt;"",COUNTA($H78,$Z78,$AR78,$BJ78,$CB78)&lt;=SUM($IN78),COUNTA(Z78:AQ78)=0)),0,1))</f>
        <v>0</v>
      </c>
      <c r="JA78" s="641"/>
      <c r="JB78" s="639">
        <f>IF($CW$13=$CY$13,0,IF(OR(AND($D$29&lt;&gt;"",$CW78=0,COUNTA($H78,$Z78,$AR78,$BJ78,$CB78)&lt;=SUM($IN78),COUNTA(AR78:BA78)=COUNTA($AR$27:$BA$28),IG78=0,COUNTA(BB78:BG78)=COUNTA($BB$27)),AND($D$29&lt;&gt;"",$CW78=0,COUNTA($H78,$Z78,$AR78,$BJ78,$CB78)&lt;=SUM($IN78),COUNTA(AR78:BA78)=COUNTA($AR$27:$BA$28),IG78=1,COUNTA(BB78:BG78)=0),AND($D$29&lt;&gt;"",$CW78=1,COUNTA(AR78:BI78)=0),AND($D$29="",COUNTA(AR78:BI78)=0),AND($D$29&lt;&gt;"",COUNTA($H78,$Z78,$AR78,$BJ78,$CB78)&lt;=SUM($IN78),COUNTA(AR78:BI78)=0)),0,1))</f>
        <v>0</v>
      </c>
      <c r="JC78" s="641"/>
      <c r="JD78" s="639">
        <f>IF($CW$13=$CY$13,0,IF(OR(AND($D$29&lt;&gt;"",$CW78=0,COUNTA($H78,$Z78,$AR78,$BJ78,$CB78)&lt;=SUM($IN78),COUNTA(BJ78:BS78)=COUNTA($BJ$27:$BS$28),II78=0,COUNTA(BT78:BY78)=COUNTA($BT$27)),AND($D$29&lt;&gt;"",$CW78=0,COUNTA($H78,$Z78,$AR78,$BJ78,$CB78)&lt;=SUM($IN78),COUNTA(BJ78:BS78)=COUNTA($BJ$27:$BS$28),II78=1,COUNTA(BT78:BY78)=0),AND($D$29&lt;&gt;"",$CW78=1,COUNTA(BJ78:CA78)=0),AND($D$29="",COUNTA(BJ78:CA78)=0),AND($D$29&lt;&gt;"",COUNTA($H78,$Z78,$AR78,$BJ78,$CB78)&lt;=SUM($IN78),COUNTA(BJ78:CA78)=0)),0,1))</f>
        <v>0</v>
      </c>
      <c r="JE78" s="641"/>
      <c r="JF78" s="639">
        <f>IF($CW$13=$CY$13,0,IF(OR(AND($D$29&lt;&gt;"",$CW78=0,COUNTA($H78,$Z78,$AR78,$BJ78,$CB78)&lt;=SUM($IN78),COUNTA(CB78:CK78)=COUNTA($CB$27:$CK$28),IK78=0,COUNTA(CL78:CQ78)=COUNTA($CL$27)),AND($D$29&lt;&gt;"",$CW78=0,COUNTA($H78,$Z78,$AR78,$BJ78,$CB78)&lt;=SUM($IN78),COUNTA(CB78:CK78)=COUNTA($CB$27:$CK$28),IK78=1,COUNTA(CL78:CQ78)=0),AND($D$29&lt;&gt;"",$CW78=1,COUNTA(CB78:CS78)=0),AND($D$29="",COUNTA(CB78:CS78)=0),AND($D$29&lt;&gt;"",COUNTA($H78,$Z78,$AR78,$BJ78,$CB78)&lt;=SUM($IN78),COUNTA(CB78:CS78)=0)),0,1))</f>
        <v>0</v>
      </c>
      <c r="JG78" s="641"/>
    </row>
    <row r="79" spans="1:267" ht="15" customHeight="1">
      <c r="A79" s="44"/>
      <c r="B79" s="44"/>
      <c r="C79" s="44"/>
      <c r="D79" s="44"/>
      <c r="E79" s="44"/>
      <c r="F79" s="44"/>
      <c r="G79" s="44"/>
      <c r="H79" s="44"/>
      <c r="I79" s="44"/>
      <c r="J79" s="44"/>
      <c r="K79" s="44"/>
      <c r="L79" s="44"/>
      <c r="M79" s="44"/>
      <c r="N79" s="44"/>
      <c r="O79" s="44"/>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44"/>
      <c r="BN79" s="44"/>
      <c r="BO79" s="44"/>
      <c r="BP79" s="44"/>
      <c r="BQ79" s="44"/>
      <c r="BR79" s="44"/>
      <c r="BS79" s="44"/>
      <c r="BT79" s="44"/>
      <c r="BU79" s="44"/>
      <c r="BV79" s="44"/>
      <c r="BW79" s="44"/>
      <c r="BX79" s="44"/>
      <c r="BY79" s="44"/>
      <c r="BZ79" s="44"/>
      <c r="CA79" s="44"/>
      <c r="CB79" s="44"/>
      <c r="CC79" s="44"/>
      <c r="CD79" s="44"/>
      <c r="CE79" s="44"/>
      <c r="CF79" s="44"/>
      <c r="CG79" s="44"/>
      <c r="CH79" s="44"/>
      <c r="CI79" s="44"/>
      <c r="CJ79" s="44"/>
      <c r="CK79" s="44"/>
      <c r="CL79" s="44"/>
      <c r="CM79" s="44"/>
      <c r="CN79" s="44"/>
      <c r="CO79" s="44"/>
      <c r="CP79" s="44"/>
      <c r="CQ79" s="44"/>
      <c r="CR79" s="44"/>
      <c r="CS79" s="44"/>
      <c r="EM79" s="117">
        <f>SUM(DB29:DB73,DE29:DE73,DG29:DG73,DJ29:DJ73,DM29:DM73,DO29:DO73,DR29:DR73,DU29:DU73,DW29:DW73,DZ29:DZ73,EC29:EC73,EE29:EE73,EH29:EH73,EK29:EK73,EM29:EM73)</f>
        <v>0</v>
      </c>
      <c r="GB79" s="117">
        <f>SUM(EQ29:EQ73,ET29:ET73,EV29:EV73,EY29:EY73,FB29:FB73,FD29:FD73,FG29:FG73,FJ29:FJ73,FL29:FL73,FO29:FO73,FR29:FR73,FT29:FT73,FW29:FW73,FZ29:FZ73,GB29:GB73)</f>
        <v>0</v>
      </c>
      <c r="HZ79" s="1212">
        <f>SUM(GL29:GM73,GV29:GW73,HF29:HG73,HP29:HQ73,HZ29:IA73)</f>
        <v>0</v>
      </c>
      <c r="IA79" s="1212"/>
      <c r="IR79" s="877">
        <f>SUM(IR29:IS73)</f>
        <v>0</v>
      </c>
      <c r="IS79" s="878"/>
      <c r="JF79" s="907">
        <f>SUM(IX29:JG73)</f>
        <v>0</v>
      </c>
      <c r="JG79" s="907"/>
    </row>
    <row r="80" spans="1:267" ht="15" customHeight="1">
      <c r="A80" s="44"/>
      <c r="B80" s="44"/>
      <c r="C80" s="578" t="s">
        <v>127</v>
      </c>
      <c r="D80" s="578"/>
      <c r="E80" s="578"/>
      <c r="F80" s="578"/>
      <c r="G80" s="578"/>
      <c r="H80" s="578"/>
      <c r="I80" s="578"/>
      <c r="J80" s="578"/>
      <c r="K80" s="578"/>
      <c r="L80" s="578"/>
      <c r="M80" s="578"/>
      <c r="N80" s="578"/>
      <c r="O80" s="578"/>
      <c r="P80" s="578"/>
      <c r="Q80" s="578"/>
      <c r="R80" s="578"/>
      <c r="S80" s="578"/>
      <c r="T80" s="578"/>
      <c r="U80" s="578"/>
      <c r="V80" s="578"/>
      <c r="W80" s="578"/>
      <c r="X80" s="578"/>
      <c r="Y80" s="578"/>
      <c r="Z80" s="578"/>
      <c r="AA80" s="578"/>
      <c r="AB80" s="578"/>
      <c r="AC80" s="578"/>
      <c r="AD80" s="578"/>
      <c r="AE80" s="578"/>
      <c r="AF80" s="578"/>
      <c r="AG80" s="578"/>
      <c r="AH80" s="578"/>
      <c r="AI80" s="578"/>
      <c r="AJ80" s="578"/>
      <c r="AK80" s="578"/>
      <c r="AL80" s="578"/>
      <c r="AM80" s="578"/>
      <c r="AN80" s="578"/>
      <c r="AO80" s="578"/>
      <c r="AP80" s="578"/>
      <c r="AQ80" s="578"/>
      <c r="AR80" s="578"/>
      <c r="AS80" s="578"/>
      <c r="AT80" s="578"/>
      <c r="AU80" s="578"/>
      <c r="AV80" s="578"/>
      <c r="AW80" s="578"/>
      <c r="AX80" s="578"/>
      <c r="AY80" s="578"/>
      <c r="AZ80" s="578"/>
      <c r="BA80" s="578"/>
      <c r="BB80" s="578"/>
      <c r="BC80" s="578"/>
      <c r="BD80" s="578"/>
      <c r="BE80" s="578"/>
      <c r="BF80" s="578"/>
      <c r="BG80" s="578"/>
      <c r="BH80" s="578"/>
      <c r="BI80" s="578"/>
      <c r="BJ80" s="578"/>
      <c r="BK80" s="578"/>
      <c r="BL80" s="578"/>
      <c r="BM80" s="578"/>
      <c r="BN80" s="578"/>
      <c r="BO80" s="578"/>
      <c r="BP80" s="578"/>
      <c r="BQ80" s="578"/>
      <c r="BR80" s="578"/>
      <c r="BS80" s="578"/>
      <c r="BT80" s="578"/>
      <c r="BU80" s="578"/>
      <c r="BV80" s="578"/>
      <c r="BW80" s="578"/>
      <c r="BX80" s="578"/>
      <c r="BY80" s="578"/>
      <c r="BZ80" s="578"/>
      <c r="CA80" s="578"/>
      <c r="CB80" s="578"/>
      <c r="CC80" s="578"/>
      <c r="CD80" s="578"/>
      <c r="CE80" s="578"/>
      <c r="CF80" s="578"/>
      <c r="CG80" s="578"/>
      <c r="CH80" s="578"/>
      <c r="CI80" s="578"/>
      <c r="CJ80" s="578"/>
      <c r="CK80" s="578"/>
      <c r="CL80" s="578"/>
      <c r="CM80" s="578"/>
      <c r="CN80" s="578"/>
      <c r="CO80" s="578"/>
      <c r="CP80" s="578"/>
      <c r="CQ80" s="578"/>
      <c r="CR80" s="578"/>
      <c r="CS80" s="578"/>
    </row>
    <row r="81" spans="1:97" ht="60" customHeight="1">
      <c r="A81" s="44"/>
      <c r="B81" s="44"/>
      <c r="C81" s="923"/>
      <c r="D81" s="923"/>
      <c r="E81" s="923"/>
      <c r="F81" s="923"/>
      <c r="G81" s="923"/>
      <c r="H81" s="923"/>
      <c r="I81" s="923"/>
      <c r="J81" s="923"/>
      <c r="K81" s="923"/>
      <c r="L81" s="923"/>
      <c r="M81" s="923"/>
      <c r="N81" s="923"/>
      <c r="O81" s="923"/>
      <c r="P81" s="923"/>
      <c r="Q81" s="923"/>
      <c r="R81" s="923"/>
      <c r="S81" s="923"/>
      <c r="T81" s="923"/>
      <c r="U81" s="923"/>
      <c r="V81" s="923"/>
      <c r="W81" s="923"/>
      <c r="X81" s="923"/>
      <c r="Y81" s="923"/>
      <c r="Z81" s="923"/>
      <c r="AA81" s="923"/>
      <c r="AB81" s="923"/>
      <c r="AC81" s="923"/>
      <c r="AD81" s="923"/>
      <c r="AE81" s="923"/>
      <c r="AF81" s="923"/>
      <c r="AG81" s="923"/>
      <c r="AH81" s="923"/>
      <c r="AI81" s="923"/>
      <c r="AJ81" s="923"/>
      <c r="AK81" s="923"/>
      <c r="AL81" s="923"/>
      <c r="AM81" s="923"/>
      <c r="AN81" s="923"/>
      <c r="AO81" s="923"/>
      <c r="AP81" s="923"/>
      <c r="AQ81" s="923"/>
      <c r="AR81" s="923"/>
      <c r="AS81" s="923"/>
      <c r="AT81" s="923"/>
      <c r="AU81" s="923"/>
      <c r="AV81" s="923"/>
      <c r="AW81" s="923"/>
      <c r="AX81" s="923"/>
      <c r="AY81" s="923"/>
      <c r="AZ81" s="923"/>
      <c r="BA81" s="923"/>
      <c r="BB81" s="923"/>
      <c r="BC81" s="923"/>
      <c r="BD81" s="923"/>
      <c r="BE81" s="923"/>
      <c r="BF81" s="923"/>
      <c r="BG81" s="923"/>
      <c r="BH81" s="923"/>
      <c r="BI81" s="923"/>
      <c r="BJ81" s="923"/>
      <c r="BK81" s="923"/>
      <c r="BL81" s="923"/>
      <c r="BM81" s="923"/>
      <c r="BN81" s="923"/>
      <c r="BO81" s="923"/>
      <c r="BP81" s="923"/>
      <c r="BQ81" s="923"/>
      <c r="BR81" s="923"/>
      <c r="BS81" s="923"/>
      <c r="BT81" s="923"/>
      <c r="BU81" s="923"/>
      <c r="BV81" s="923"/>
      <c r="BW81" s="923"/>
      <c r="BX81" s="923"/>
      <c r="BY81" s="923"/>
      <c r="BZ81" s="923"/>
      <c r="CA81" s="923"/>
      <c r="CB81" s="923"/>
      <c r="CC81" s="923"/>
      <c r="CD81" s="923"/>
      <c r="CE81" s="923"/>
      <c r="CF81" s="923"/>
      <c r="CG81" s="923"/>
      <c r="CH81" s="923"/>
      <c r="CI81" s="923"/>
      <c r="CJ81" s="923"/>
      <c r="CK81" s="923"/>
      <c r="CL81" s="923"/>
      <c r="CM81" s="923"/>
      <c r="CN81" s="923"/>
      <c r="CO81" s="923"/>
      <c r="CP81" s="923"/>
      <c r="CQ81" s="923"/>
      <c r="CR81" s="923"/>
      <c r="CS81" s="923"/>
    </row>
    <row r="82" spans="1:97" ht="15" customHeight="1">
      <c r="B82" s="624" t="str">
        <f>IF(JK32=0,"", IF(JK32=1,_xlfn.CONCAT("Error: Verificar la información registrada en el recuadro de especificación tomando en cuenta la instrucción ",JM32,"."),_xlfn.CONCAT("Error: Verificar la información registrada tomando en cuenta las instrucciones ",JM32)))</f>
        <v/>
      </c>
      <c r="C82" s="624"/>
      <c r="D82" s="624"/>
      <c r="E82" s="624"/>
      <c r="F82" s="624"/>
      <c r="G82" s="624"/>
      <c r="H82" s="624"/>
      <c r="I82" s="624"/>
      <c r="J82" s="624"/>
      <c r="K82" s="624"/>
      <c r="L82" s="624"/>
      <c r="M82" s="624"/>
      <c r="N82" s="624"/>
      <c r="O82" s="624"/>
      <c r="P82" s="624"/>
      <c r="Q82" s="624"/>
      <c r="R82" s="624"/>
      <c r="S82" s="624"/>
      <c r="T82" s="624"/>
      <c r="U82" s="624"/>
      <c r="V82" s="624"/>
      <c r="W82" s="624"/>
      <c r="X82" s="624"/>
      <c r="Y82" s="624"/>
      <c r="Z82" s="624"/>
      <c r="AA82" s="624"/>
      <c r="AB82" s="624"/>
      <c r="AC82" s="624"/>
      <c r="AD82" s="624"/>
      <c r="AE82" s="624"/>
      <c r="AF82" s="624"/>
      <c r="AG82" s="624"/>
      <c r="AH82" s="624"/>
      <c r="AI82" s="624"/>
      <c r="AJ82" s="624"/>
      <c r="AK82" s="624"/>
      <c r="AL82" s="624"/>
    </row>
    <row r="83" spans="1:97" ht="15" customHeight="1">
      <c r="B83" s="957" t="str">
        <f>IF(IU29=0,"","Alerta: Debe justificar el uso de NS argumentando el estado de la información desconocida.")</f>
        <v/>
      </c>
      <c r="C83" s="957"/>
      <c r="D83" s="957"/>
      <c r="E83" s="957"/>
      <c r="F83" s="957"/>
      <c r="G83" s="957"/>
      <c r="H83" s="957"/>
      <c r="I83" s="957"/>
      <c r="J83" s="957"/>
      <c r="K83" s="957"/>
      <c r="L83" s="957"/>
      <c r="M83" s="957"/>
      <c r="N83" s="957"/>
      <c r="O83" s="957"/>
      <c r="P83" s="957"/>
      <c r="Q83" s="957"/>
      <c r="R83" s="957"/>
      <c r="S83" s="957"/>
      <c r="T83" s="957"/>
      <c r="U83" s="957"/>
      <c r="V83" s="957"/>
      <c r="W83" s="957"/>
      <c r="X83" s="957"/>
      <c r="Y83" s="957"/>
      <c r="Z83" s="957"/>
      <c r="AA83" s="957"/>
      <c r="AB83" s="957"/>
      <c r="AC83" s="957"/>
      <c r="AD83" s="957"/>
      <c r="AE83" s="957"/>
      <c r="AF83" s="957"/>
      <c r="AG83" s="957"/>
      <c r="AH83" s="957"/>
      <c r="AI83" s="957"/>
      <c r="AJ83" s="957"/>
      <c r="AK83" s="957"/>
      <c r="AL83" s="957"/>
    </row>
    <row r="84" spans="1:97" ht="15" customHeight="1">
      <c r="B84" s="625" t="str">
        <f>IF(JF79=0,"","Error: Debe completar toda la información requerida.")</f>
        <v/>
      </c>
      <c r="C84" s="625"/>
      <c r="D84" s="625"/>
      <c r="E84" s="625"/>
      <c r="F84" s="625"/>
      <c r="G84" s="625"/>
      <c r="H84" s="625"/>
      <c r="I84" s="625"/>
      <c r="J84" s="625"/>
      <c r="K84" s="625"/>
      <c r="L84" s="625"/>
      <c r="M84" s="625"/>
      <c r="N84" s="625"/>
      <c r="O84" s="625"/>
      <c r="P84" s="625"/>
      <c r="Q84" s="625"/>
      <c r="R84" s="625"/>
      <c r="S84" s="625"/>
      <c r="T84" s="625"/>
      <c r="U84" s="625"/>
      <c r="V84" s="625"/>
      <c r="W84" s="625"/>
      <c r="X84" s="625"/>
      <c r="Y84" s="625"/>
      <c r="Z84" s="625"/>
      <c r="AA84" s="625"/>
      <c r="AB84" s="625"/>
      <c r="AC84" s="625"/>
      <c r="AD84" s="625"/>
      <c r="AE84" s="625"/>
      <c r="AF84" s="625"/>
      <c r="AG84" s="625"/>
      <c r="AH84" s="625"/>
      <c r="AI84" s="625"/>
      <c r="AJ84" s="625"/>
      <c r="AK84" s="625"/>
      <c r="AL84" s="625"/>
    </row>
    <row r="85" spans="1:97" ht="15" customHeight="1"/>
    <row r="86" spans="1:97" ht="15" customHeight="1"/>
    <row r="87" spans="1:97" ht="15" customHeight="1"/>
  </sheetData>
  <sheetProtection algorithmName="SHA-512" hashValue="Zir0lMO0z9+zTtxDDvCMX4LJV9Nw03uWvJ18dUcTuz9cKgVMOvUDJyd+Lez3ObgcfGM+U/hCLf7xXBGYMCsyXg==" saltValue="LlswETCxsB9RJE5JkXGx3g==" spinCount="100000" sheet="1" objects="1" scenarios="1"/>
  <mergeCells count="3938">
    <mergeCell ref="HZ78:IA78"/>
    <mergeCell ref="HL77:HM77"/>
    <mergeCell ref="HN77:HO77"/>
    <mergeCell ref="HP77:HQ77"/>
    <mergeCell ref="HR77:HS77"/>
    <mergeCell ref="HT77:HU77"/>
    <mergeCell ref="HV77:HW77"/>
    <mergeCell ref="HX77:HY77"/>
    <mergeCell ref="HZ77:IA77"/>
    <mergeCell ref="GD78:GE78"/>
    <mergeCell ref="GF78:GG78"/>
    <mergeCell ref="GH78:GI78"/>
    <mergeCell ref="GJ78:GK78"/>
    <mergeCell ref="GL78:GM78"/>
    <mergeCell ref="GN78:GO78"/>
    <mergeCell ref="GP78:GQ78"/>
    <mergeCell ref="GR78:GS78"/>
    <mergeCell ref="GT78:GU78"/>
    <mergeCell ref="GV78:GW78"/>
    <mergeCell ref="GX78:GY78"/>
    <mergeCell ref="GZ78:HA78"/>
    <mergeCell ref="HB78:HC78"/>
    <mergeCell ref="HD78:HE78"/>
    <mergeCell ref="HF78:HG78"/>
    <mergeCell ref="HH78:HI78"/>
    <mergeCell ref="HJ78:HK78"/>
    <mergeCell ref="HL78:HM78"/>
    <mergeCell ref="HN78:HO78"/>
    <mergeCell ref="HP78:HQ78"/>
    <mergeCell ref="HR78:HS78"/>
    <mergeCell ref="HT78:HU78"/>
    <mergeCell ref="HV78:HW78"/>
    <mergeCell ref="HX78:HY78"/>
    <mergeCell ref="GD77:GE77"/>
    <mergeCell ref="GF77:GG77"/>
    <mergeCell ref="GH77:GI77"/>
    <mergeCell ref="GJ77:GK77"/>
    <mergeCell ref="GL77:GM77"/>
    <mergeCell ref="GN77:GO77"/>
    <mergeCell ref="GP77:GQ77"/>
    <mergeCell ref="GR77:GS77"/>
    <mergeCell ref="GT77:GU77"/>
    <mergeCell ref="GV77:GW77"/>
    <mergeCell ref="GX77:GY77"/>
    <mergeCell ref="GZ77:HA77"/>
    <mergeCell ref="HB77:HC77"/>
    <mergeCell ref="HD77:HE77"/>
    <mergeCell ref="HF77:HG77"/>
    <mergeCell ref="HH77:HI77"/>
    <mergeCell ref="HJ77:HK77"/>
    <mergeCell ref="HN75:HO75"/>
    <mergeCell ref="HP75:HQ75"/>
    <mergeCell ref="HR75:HS75"/>
    <mergeCell ref="HT75:HU75"/>
    <mergeCell ref="HV75:HW75"/>
    <mergeCell ref="HX75:HY75"/>
    <mergeCell ref="HZ75:IA75"/>
    <mergeCell ref="GD76:GE76"/>
    <mergeCell ref="GF76:GG76"/>
    <mergeCell ref="GH76:GI76"/>
    <mergeCell ref="GJ76:GK76"/>
    <mergeCell ref="GL76:GM76"/>
    <mergeCell ref="GN76:GO76"/>
    <mergeCell ref="GP76:GQ76"/>
    <mergeCell ref="GR76:GS76"/>
    <mergeCell ref="GT76:GU76"/>
    <mergeCell ref="GV76:GW76"/>
    <mergeCell ref="GX76:GY76"/>
    <mergeCell ref="GZ76:HA76"/>
    <mergeCell ref="HB76:HC76"/>
    <mergeCell ref="HD76:HE76"/>
    <mergeCell ref="HF76:HG76"/>
    <mergeCell ref="HH76:HI76"/>
    <mergeCell ref="HJ76:HK76"/>
    <mergeCell ref="HL76:HM76"/>
    <mergeCell ref="HN76:HO76"/>
    <mergeCell ref="HP76:HQ76"/>
    <mergeCell ref="HR76:HS76"/>
    <mergeCell ref="HT76:HU76"/>
    <mergeCell ref="HV76:HW76"/>
    <mergeCell ref="HX76:HY76"/>
    <mergeCell ref="HZ76:IA76"/>
    <mergeCell ref="GF75:GG75"/>
    <mergeCell ref="GH75:GI75"/>
    <mergeCell ref="GJ75:GK75"/>
    <mergeCell ref="GL75:GM75"/>
    <mergeCell ref="GN75:GO75"/>
    <mergeCell ref="GP75:GQ75"/>
    <mergeCell ref="GR75:GS75"/>
    <mergeCell ref="GT75:GU75"/>
    <mergeCell ref="GV75:GW75"/>
    <mergeCell ref="GX75:GY75"/>
    <mergeCell ref="GZ75:HA75"/>
    <mergeCell ref="HB75:HC75"/>
    <mergeCell ref="HD75:HE75"/>
    <mergeCell ref="HF75:HG75"/>
    <mergeCell ref="HH75:HI75"/>
    <mergeCell ref="HJ75:HK75"/>
    <mergeCell ref="HL75:HM75"/>
    <mergeCell ref="IK77:IL77"/>
    <mergeCell ref="IC78:ID78"/>
    <mergeCell ref="IE78:IF78"/>
    <mergeCell ref="IG78:IH78"/>
    <mergeCell ref="II78:IJ78"/>
    <mergeCell ref="IK78:IL78"/>
    <mergeCell ref="GD74:GE74"/>
    <mergeCell ref="GF74:GG74"/>
    <mergeCell ref="GH74:GI74"/>
    <mergeCell ref="GJ74:GK74"/>
    <mergeCell ref="GL74:GM74"/>
    <mergeCell ref="GN74:GO74"/>
    <mergeCell ref="GP74:GQ74"/>
    <mergeCell ref="GR74:GS74"/>
    <mergeCell ref="GT74:GU74"/>
    <mergeCell ref="GV74:GW74"/>
    <mergeCell ref="GX74:GY74"/>
    <mergeCell ref="GZ74:HA74"/>
    <mergeCell ref="HB74:HC74"/>
    <mergeCell ref="HD74:HE74"/>
    <mergeCell ref="HF74:HG74"/>
    <mergeCell ref="HH74:HI74"/>
    <mergeCell ref="HJ74:HK74"/>
    <mergeCell ref="HL74:HM74"/>
    <mergeCell ref="HN74:HO74"/>
    <mergeCell ref="HP74:HQ74"/>
    <mergeCell ref="HR74:HS74"/>
    <mergeCell ref="HT74:HU74"/>
    <mergeCell ref="HV74:HW74"/>
    <mergeCell ref="HX74:HY74"/>
    <mergeCell ref="HZ74:IA74"/>
    <mergeCell ref="GD75:GE75"/>
    <mergeCell ref="IR74:IS74"/>
    <mergeCell ref="IN75:IO75"/>
    <mergeCell ref="IP75:IQ75"/>
    <mergeCell ref="IR75:IS75"/>
    <mergeCell ref="IN76:IO76"/>
    <mergeCell ref="IP76:IQ76"/>
    <mergeCell ref="IR76:IS76"/>
    <mergeCell ref="IN77:IO77"/>
    <mergeCell ref="IP77:IQ77"/>
    <mergeCell ref="IR77:IS77"/>
    <mergeCell ref="IN78:IO78"/>
    <mergeCell ref="IP78:IQ78"/>
    <mergeCell ref="IR78:IS78"/>
    <mergeCell ref="IC74:ID74"/>
    <mergeCell ref="IE74:IF74"/>
    <mergeCell ref="IG74:IH74"/>
    <mergeCell ref="II74:IJ74"/>
    <mergeCell ref="IK74:IL74"/>
    <mergeCell ref="IC75:ID75"/>
    <mergeCell ref="IE75:IF75"/>
    <mergeCell ref="IG75:IH75"/>
    <mergeCell ref="II75:IJ75"/>
    <mergeCell ref="IK75:IL75"/>
    <mergeCell ref="IC76:ID76"/>
    <mergeCell ref="IE76:IF76"/>
    <mergeCell ref="IG76:IH76"/>
    <mergeCell ref="II76:IJ76"/>
    <mergeCell ref="IK76:IL76"/>
    <mergeCell ref="IC77:ID77"/>
    <mergeCell ref="IE77:IF77"/>
    <mergeCell ref="IG77:IH77"/>
    <mergeCell ref="II77:IJ77"/>
    <mergeCell ref="CW74:CX74"/>
    <mergeCell ref="CW75:CX75"/>
    <mergeCell ref="CW76:CX76"/>
    <mergeCell ref="CW77:CX77"/>
    <mergeCell ref="CW78:CX78"/>
    <mergeCell ref="IX74:IY74"/>
    <mergeCell ref="IZ74:JA74"/>
    <mergeCell ref="JB74:JC74"/>
    <mergeCell ref="JD74:JE74"/>
    <mergeCell ref="JF74:JG74"/>
    <mergeCell ref="IX75:IY75"/>
    <mergeCell ref="IZ75:JA75"/>
    <mergeCell ref="JB75:JC75"/>
    <mergeCell ref="JD75:JE75"/>
    <mergeCell ref="JF75:JG75"/>
    <mergeCell ref="IX76:IY76"/>
    <mergeCell ref="IZ76:JA76"/>
    <mergeCell ref="JB76:JC76"/>
    <mergeCell ref="JD76:JE76"/>
    <mergeCell ref="JF76:JG76"/>
    <mergeCell ref="IX77:IY77"/>
    <mergeCell ref="IZ77:JA77"/>
    <mergeCell ref="JB77:JC77"/>
    <mergeCell ref="JD77:JE77"/>
    <mergeCell ref="JF77:JG77"/>
    <mergeCell ref="IX78:IY78"/>
    <mergeCell ref="IZ78:JA78"/>
    <mergeCell ref="JB78:JC78"/>
    <mergeCell ref="JD78:JE78"/>
    <mergeCell ref="JF78:JG78"/>
    <mergeCell ref="IN74:IO74"/>
    <mergeCell ref="IP74:IQ74"/>
    <mergeCell ref="CP78:CQ78"/>
    <mergeCell ref="CR78:CS78"/>
    <mergeCell ref="CP74:CQ74"/>
    <mergeCell ref="CR74:CS74"/>
    <mergeCell ref="CB75:CE75"/>
    <mergeCell ref="CF75:CI75"/>
    <mergeCell ref="CJ75:CK75"/>
    <mergeCell ref="CL75:CM75"/>
    <mergeCell ref="CN75:CO75"/>
    <mergeCell ref="CP75:CQ75"/>
    <mergeCell ref="CR75:CS75"/>
    <mergeCell ref="CB76:CE76"/>
    <mergeCell ref="CF76:CI76"/>
    <mergeCell ref="CJ76:CK76"/>
    <mergeCell ref="CL76:CM76"/>
    <mergeCell ref="CN76:CO76"/>
    <mergeCell ref="CP76:CQ76"/>
    <mergeCell ref="CR76:CS76"/>
    <mergeCell ref="CB77:CE77"/>
    <mergeCell ref="CF77:CI77"/>
    <mergeCell ref="CJ77:CK77"/>
    <mergeCell ref="CL77:CM77"/>
    <mergeCell ref="CN77:CO77"/>
    <mergeCell ref="CP77:CQ77"/>
    <mergeCell ref="CR77:CS77"/>
    <mergeCell ref="BR77:BS77"/>
    <mergeCell ref="BT77:BU77"/>
    <mergeCell ref="BV77:BW77"/>
    <mergeCell ref="BX77:BY77"/>
    <mergeCell ref="BZ77:CA77"/>
    <mergeCell ref="BJ78:BM78"/>
    <mergeCell ref="BN78:BQ78"/>
    <mergeCell ref="BR78:BS78"/>
    <mergeCell ref="BT78:BU78"/>
    <mergeCell ref="BV78:BW78"/>
    <mergeCell ref="BX78:BY78"/>
    <mergeCell ref="BZ78:CA78"/>
    <mergeCell ref="CB74:CE74"/>
    <mergeCell ref="CF74:CI74"/>
    <mergeCell ref="CJ74:CK74"/>
    <mergeCell ref="CL74:CM74"/>
    <mergeCell ref="CN74:CO74"/>
    <mergeCell ref="CB78:CE78"/>
    <mergeCell ref="CF78:CI78"/>
    <mergeCell ref="CJ78:CK78"/>
    <mergeCell ref="CL78:CM78"/>
    <mergeCell ref="CN78:CO78"/>
    <mergeCell ref="BF77:BG77"/>
    <mergeCell ref="BH77:BI77"/>
    <mergeCell ref="AR78:AU78"/>
    <mergeCell ref="AV78:AY78"/>
    <mergeCell ref="AZ78:BA78"/>
    <mergeCell ref="BB78:BC78"/>
    <mergeCell ref="BD78:BE78"/>
    <mergeCell ref="BF78:BG78"/>
    <mergeCell ref="BH78:BI78"/>
    <mergeCell ref="BJ74:BM74"/>
    <mergeCell ref="BN74:BQ74"/>
    <mergeCell ref="BR74:BS74"/>
    <mergeCell ref="BT74:BU74"/>
    <mergeCell ref="BV74:BW74"/>
    <mergeCell ref="BX74:BY74"/>
    <mergeCell ref="BZ74:CA74"/>
    <mergeCell ref="BJ75:BM75"/>
    <mergeCell ref="BN75:BQ75"/>
    <mergeCell ref="BR75:BS75"/>
    <mergeCell ref="BT75:BU75"/>
    <mergeCell ref="BV75:BW75"/>
    <mergeCell ref="BX75:BY75"/>
    <mergeCell ref="BZ75:CA75"/>
    <mergeCell ref="BJ76:BM76"/>
    <mergeCell ref="BN76:BQ76"/>
    <mergeCell ref="BR76:BS76"/>
    <mergeCell ref="BT76:BU76"/>
    <mergeCell ref="BV76:BW76"/>
    <mergeCell ref="BX76:BY76"/>
    <mergeCell ref="BZ76:CA76"/>
    <mergeCell ref="BJ77:BM77"/>
    <mergeCell ref="BN77:BQ77"/>
    <mergeCell ref="AD78:AG78"/>
    <mergeCell ref="AH78:AI78"/>
    <mergeCell ref="AJ78:AK78"/>
    <mergeCell ref="AL78:AM78"/>
    <mergeCell ref="AN78:AO78"/>
    <mergeCell ref="AP78:AQ78"/>
    <mergeCell ref="AR74:AU74"/>
    <mergeCell ref="AV74:AY74"/>
    <mergeCell ref="AZ74:BA74"/>
    <mergeCell ref="BB74:BC74"/>
    <mergeCell ref="BD74:BE74"/>
    <mergeCell ref="BF74:BG74"/>
    <mergeCell ref="BH74:BI74"/>
    <mergeCell ref="AR75:AU75"/>
    <mergeCell ref="AV75:AY75"/>
    <mergeCell ref="AZ75:BA75"/>
    <mergeCell ref="BB75:BC75"/>
    <mergeCell ref="BD75:BE75"/>
    <mergeCell ref="BF75:BG75"/>
    <mergeCell ref="BH75:BI75"/>
    <mergeCell ref="AR76:AU76"/>
    <mergeCell ref="AV76:AY76"/>
    <mergeCell ref="AZ76:BA76"/>
    <mergeCell ref="BB76:BC76"/>
    <mergeCell ref="BD76:BE76"/>
    <mergeCell ref="BF76:BG76"/>
    <mergeCell ref="BH76:BI76"/>
    <mergeCell ref="AR77:AU77"/>
    <mergeCell ref="AV77:AY77"/>
    <mergeCell ref="AZ77:BA77"/>
    <mergeCell ref="BB77:BC77"/>
    <mergeCell ref="BD77:BE77"/>
    <mergeCell ref="T78:U78"/>
    <mergeCell ref="V78:W78"/>
    <mergeCell ref="X78:Y78"/>
    <mergeCell ref="Z74:AC74"/>
    <mergeCell ref="AD74:AG74"/>
    <mergeCell ref="AH74:AI74"/>
    <mergeCell ref="AJ74:AK74"/>
    <mergeCell ref="AL74:AM74"/>
    <mergeCell ref="AN74:AO74"/>
    <mergeCell ref="AP74:AQ74"/>
    <mergeCell ref="Z75:AC75"/>
    <mergeCell ref="AD75:AG75"/>
    <mergeCell ref="AH75:AI75"/>
    <mergeCell ref="AJ75:AK75"/>
    <mergeCell ref="AL75:AM75"/>
    <mergeCell ref="AN75:AO75"/>
    <mergeCell ref="AP75:AQ75"/>
    <mergeCell ref="Z76:AC76"/>
    <mergeCell ref="AD76:AG76"/>
    <mergeCell ref="AH76:AI76"/>
    <mergeCell ref="AJ76:AK76"/>
    <mergeCell ref="AL76:AM76"/>
    <mergeCell ref="AN76:AO76"/>
    <mergeCell ref="AP76:AQ76"/>
    <mergeCell ref="Z77:AC77"/>
    <mergeCell ref="AD77:AG77"/>
    <mergeCell ref="AH77:AI77"/>
    <mergeCell ref="AJ77:AK77"/>
    <mergeCell ref="AL77:AM77"/>
    <mergeCell ref="AN77:AO77"/>
    <mergeCell ref="AP77:AQ77"/>
    <mergeCell ref="Z78:AC78"/>
    <mergeCell ref="T74:U74"/>
    <mergeCell ref="V74:W74"/>
    <mergeCell ref="X74:Y74"/>
    <mergeCell ref="P75:Q75"/>
    <mergeCell ref="R75:S75"/>
    <mergeCell ref="T75:U75"/>
    <mergeCell ref="V75:W75"/>
    <mergeCell ref="X75:Y75"/>
    <mergeCell ref="P76:Q76"/>
    <mergeCell ref="R76:S76"/>
    <mergeCell ref="T76:U76"/>
    <mergeCell ref="V76:W76"/>
    <mergeCell ref="X76:Y76"/>
    <mergeCell ref="P77:Q77"/>
    <mergeCell ref="R77:S77"/>
    <mergeCell ref="T77:U77"/>
    <mergeCell ref="V77:W77"/>
    <mergeCell ref="X77:Y77"/>
    <mergeCell ref="D74:G74"/>
    <mergeCell ref="D75:G75"/>
    <mergeCell ref="D76:G76"/>
    <mergeCell ref="D77:G77"/>
    <mergeCell ref="D78:G78"/>
    <mergeCell ref="H74:K74"/>
    <mergeCell ref="H75:K75"/>
    <mergeCell ref="H76:K76"/>
    <mergeCell ref="H77:K77"/>
    <mergeCell ref="H78:K78"/>
    <mergeCell ref="L74:O74"/>
    <mergeCell ref="L75:O75"/>
    <mergeCell ref="L76:O76"/>
    <mergeCell ref="L77:O77"/>
    <mergeCell ref="L78:O78"/>
    <mergeCell ref="P74:Q74"/>
    <mergeCell ref="R74:S74"/>
    <mergeCell ref="P78:Q78"/>
    <mergeCell ref="R78:S78"/>
    <mergeCell ref="IX73:IY73"/>
    <mergeCell ref="IZ73:JA73"/>
    <mergeCell ref="JB73:JC73"/>
    <mergeCell ref="JD73:JE73"/>
    <mergeCell ref="JF73:JG73"/>
    <mergeCell ref="IX27:JG27"/>
    <mergeCell ref="JF79:JG79"/>
    <mergeCell ref="JI27:JN27"/>
    <mergeCell ref="JI28:JJ28"/>
    <mergeCell ref="JK28:JL28"/>
    <mergeCell ref="JM28:JN28"/>
    <mergeCell ref="JI29:JJ29"/>
    <mergeCell ref="JK29:JL29"/>
    <mergeCell ref="JM29:JN29"/>
    <mergeCell ref="JI30:JJ30"/>
    <mergeCell ref="JK30:JL30"/>
    <mergeCell ref="JM30:JN30"/>
    <mergeCell ref="JK32:JL32"/>
    <mergeCell ref="JM32:JN32"/>
    <mergeCell ref="JI31:JJ31"/>
    <mergeCell ref="JK31:JL31"/>
    <mergeCell ref="JM31:JN31"/>
    <mergeCell ref="IX69:IY69"/>
    <mergeCell ref="IZ69:JA69"/>
    <mergeCell ref="JB69:JC69"/>
    <mergeCell ref="JD69:JE69"/>
    <mergeCell ref="JF69:JG69"/>
    <mergeCell ref="IX70:IY70"/>
    <mergeCell ref="IZ70:JA70"/>
    <mergeCell ref="JB70:JC70"/>
    <mergeCell ref="JD70:JE70"/>
    <mergeCell ref="JF70:JG70"/>
    <mergeCell ref="IX71:IY71"/>
    <mergeCell ref="IZ71:JA71"/>
    <mergeCell ref="JB71:JC71"/>
    <mergeCell ref="JD71:JE71"/>
    <mergeCell ref="JF71:JG71"/>
    <mergeCell ref="IX72:IY72"/>
    <mergeCell ref="IZ72:JA72"/>
    <mergeCell ref="JB72:JC72"/>
    <mergeCell ref="JD72:JE72"/>
    <mergeCell ref="JF72:JG72"/>
    <mergeCell ref="IX65:IY65"/>
    <mergeCell ref="IZ65:JA65"/>
    <mergeCell ref="JB65:JC65"/>
    <mergeCell ref="JD65:JE65"/>
    <mergeCell ref="JF65:JG65"/>
    <mergeCell ref="IX66:IY66"/>
    <mergeCell ref="IZ66:JA66"/>
    <mergeCell ref="JB66:JC66"/>
    <mergeCell ref="JD66:JE66"/>
    <mergeCell ref="JF66:JG66"/>
    <mergeCell ref="IX67:IY67"/>
    <mergeCell ref="IZ67:JA67"/>
    <mergeCell ref="JB67:JC67"/>
    <mergeCell ref="JD67:JE67"/>
    <mergeCell ref="JF67:JG67"/>
    <mergeCell ref="IX68:IY68"/>
    <mergeCell ref="IZ68:JA68"/>
    <mergeCell ref="JB68:JC68"/>
    <mergeCell ref="JD68:JE68"/>
    <mergeCell ref="JF68:JG68"/>
    <mergeCell ref="IX61:IY61"/>
    <mergeCell ref="IZ61:JA61"/>
    <mergeCell ref="JB61:JC61"/>
    <mergeCell ref="JD61:JE61"/>
    <mergeCell ref="JF61:JG61"/>
    <mergeCell ref="IX62:IY62"/>
    <mergeCell ref="IZ62:JA62"/>
    <mergeCell ref="JB62:JC62"/>
    <mergeCell ref="JD62:JE62"/>
    <mergeCell ref="JF62:JG62"/>
    <mergeCell ref="IX63:IY63"/>
    <mergeCell ref="IZ63:JA63"/>
    <mergeCell ref="JB63:JC63"/>
    <mergeCell ref="JD63:JE63"/>
    <mergeCell ref="JF63:JG63"/>
    <mergeCell ref="IX64:IY64"/>
    <mergeCell ref="IZ64:JA64"/>
    <mergeCell ref="JB64:JC64"/>
    <mergeCell ref="JD64:JE64"/>
    <mergeCell ref="JF64:JG64"/>
    <mergeCell ref="IX57:IY57"/>
    <mergeCell ref="IZ57:JA57"/>
    <mergeCell ref="JB57:JC57"/>
    <mergeCell ref="JD57:JE57"/>
    <mergeCell ref="JF57:JG57"/>
    <mergeCell ref="IX58:IY58"/>
    <mergeCell ref="IZ58:JA58"/>
    <mergeCell ref="JB58:JC58"/>
    <mergeCell ref="JD58:JE58"/>
    <mergeCell ref="JF58:JG58"/>
    <mergeCell ref="IX59:IY59"/>
    <mergeCell ref="IZ59:JA59"/>
    <mergeCell ref="JB59:JC59"/>
    <mergeCell ref="JD59:JE59"/>
    <mergeCell ref="JF59:JG59"/>
    <mergeCell ref="IX60:IY60"/>
    <mergeCell ref="IZ60:JA60"/>
    <mergeCell ref="JB60:JC60"/>
    <mergeCell ref="JD60:JE60"/>
    <mergeCell ref="JF60:JG60"/>
    <mergeCell ref="IX53:IY53"/>
    <mergeCell ref="IZ53:JA53"/>
    <mergeCell ref="JB53:JC53"/>
    <mergeCell ref="JD53:JE53"/>
    <mergeCell ref="JF53:JG53"/>
    <mergeCell ref="IX54:IY54"/>
    <mergeCell ref="IZ54:JA54"/>
    <mergeCell ref="JB54:JC54"/>
    <mergeCell ref="JD54:JE54"/>
    <mergeCell ref="JF54:JG54"/>
    <mergeCell ref="IX55:IY55"/>
    <mergeCell ref="IZ55:JA55"/>
    <mergeCell ref="JB55:JC55"/>
    <mergeCell ref="JD55:JE55"/>
    <mergeCell ref="JF55:JG55"/>
    <mergeCell ref="IX56:IY56"/>
    <mergeCell ref="IZ56:JA56"/>
    <mergeCell ref="JB56:JC56"/>
    <mergeCell ref="JD56:JE56"/>
    <mergeCell ref="JF56:JG56"/>
    <mergeCell ref="IX49:IY49"/>
    <mergeCell ref="IZ49:JA49"/>
    <mergeCell ref="JB49:JC49"/>
    <mergeCell ref="JD49:JE49"/>
    <mergeCell ref="JF49:JG49"/>
    <mergeCell ref="IX50:IY50"/>
    <mergeCell ref="IZ50:JA50"/>
    <mergeCell ref="JB50:JC50"/>
    <mergeCell ref="JD50:JE50"/>
    <mergeCell ref="JF50:JG50"/>
    <mergeCell ref="IX51:IY51"/>
    <mergeCell ref="IZ51:JA51"/>
    <mergeCell ref="JB51:JC51"/>
    <mergeCell ref="JD51:JE51"/>
    <mergeCell ref="JF51:JG51"/>
    <mergeCell ref="IX52:IY52"/>
    <mergeCell ref="IZ52:JA52"/>
    <mergeCell ref="JB52:JC52"/>
    <mergeCell ref="JD52:JE52"/>
    <mergeCell ref="JF52:JG52"/>
    <mergeCell ref="IX45:IY45"/>
    <mergeCell ref="IZ45:JA45"/>
    <mergeCell ref="JB45:JC45"/>
    <mergeCell ref="JD45:JE45"/>
    <mergeCell ref="JF45:JG45"/>
    <mergeCell ref="IX46:IY46"/>
    <mergeCell ref="IZ46:JA46"/>
    <mergeCell ref="JB46:JC46"/>
    <mergeCell ref="JD46:JE46"/>
    <mergeCell ref="JF46:JG46"/>
    <mergeCell ref="IX47:IY47"/>
    <mergeCell ref="IZ47:JA47"/>
    <mergeCell ref="JB47:JC47"/>
    <mergeCell ref="JD47:JE47"/>
    <mergeCell ref="JF47:JG47"/>
    <mergeCell ref="IX48:IY48"/>
    <mergeCell ref="IZ48:JA48"/>
    <mergeCell ref="JB48:JC48"/>
    <mergeCell ref="JD48:JE48"/>
    <mergeCell ref="JF48:JG48"/>
    <mergeCell ref="IX41:IY41"/>
    <mergeCell ref="IZ41:JA41"/>
    <mergeCell ref="JB41:JC41"/>
    <mergeCell ref="JD41:JE41"/>
    <mergeCell ref="JF41:JG41"/>
    <mergeCell ref="IX42:IY42"/>
    <mergeCell ref="IZ42:JA42"/>
    <mergeCell ref="JB42:JC42"/>
    <mergeCell ref="JD42:JE42"/>
    <mergeCell ref="JF42:JG42"/>
    <mergeCell ref="IX43:IY43"/>
    <mergeCell ref="IZ43:JA43"/>
    <mergeCell ref="JB43:JC43"/>
    <mergeCell ref="JD43:JE43"/>
    <mergeCell ref="JF43:JG43"/>
    <mergeCell ref="IX44:IY44"/>
    <mergeCell ref="IZ44:JA44"/>
    <mergeCell ref="JB44:JC44"/>
    <mergeCell ref="JD44:JE44"/>
    <mergeCell ref="JF44:JG44"/>
    <mergeCell ref="JF36:JG36"/>
    <mergeCell ref="IX37:IY37"/>
    <mergeCell ref="IZ37:JA37"/>
    <mergeCell ref="JB37:JC37"/>
    <mergeCell ref="JD37:JE37"/>
    <mergeCell ref="JF37:JG37"/>
    <mergeCell ref="IX38:IY38"/>
    <mergeCell ref="IZ38:JA38"/>
    <mergeCell ref="JB38:JC38"/>
    <mergeCell ref="JD38:JE38"/>
    <mergeCell ref="JF38:JG38"/>
    <mergeCell ref="IX39:IY39"/>
    <mergeCell ref="IZ39:JA39"/>
    <mergeCell ref="JB39:JC39"/>
    <mergeCell ref="JD39:JE39"/>
    <mergeCell ref="JF39:JG39"/>
    <mergeCell ref="IX40:IY40"/>
    <mergeCell ref="IZ40:JA40"/>
    <mergeCell ref="JB40:JC40"/>
    <mergeCell ref="JD40:JE40"/>
    <mergeCell ref="JF40:JG40"/>
    <mergeCell ref="B83:AL83"/>
    <mergeCell ref="B84:AL84"/>
    <mergeCell ref="IX30:IY30"/>
    <mergeCell ref="IZ30:JA30"/>
    <mergeCell ref="JB30:JC30"/>
    <mergeCell ref="JD30:JE30"/>
    <mergeCell ref="JF30:JG30"/>
    <mergeCell ref="IX31:IY31"/>
    <mergeCell ref="IZ31:JA31"/>
    <mergeCell ref="JB31:JC31"/>
    <mergeCell ref="JD31:JE31"/>
    <mergeCell ref="JF31:JG31"/>
    <mergeCell ref="IX32:IY32"/>
    <mergeCell ref="IZ32:JA32"/>
    <mergeCell ref="JB32:JC32"/>
    <mergeCell ref="JD32:JE32"/>
    <mergeCell ref="JF32:JG32"/>
    <mergeCell ref="IX33:IY33"/>
    <mergeCell ref="IZ33:JA33"/>
    <mergeCell ref="JB33:JC33"/>
    <mergeCell ref="JD33:JE33"/>
    <mergeCell ref="JF33:JG33"/>
    <mergeCell ref="IX34:IY34"/>
    <mergeCell ref="IZ34:JA34"/>
    <mergeCell ref="JB34:JC34"/>
    <mergeCell ref="JD34:JE34"/>
    <mergeCell ref="JF34:JG34"/>
    <mergeCell ref="IX35:IY35"/>
    <mergeCell ref="IZ35:JA35"/>
    <mergeCell ref="JB35:JC35"/>
    <mergeCell ref="JD35:JE35"/>
    <mergeCell ref="JF35:JG35"/>
    <mergeCell ref="IN70:IO70"/>
    <mergeCell ref="IP70:IQ70"/>
    <mergeCell ref="IR70:IS70"/>
    <mergeCell ref="IN71:IO71"/>
    <mergeCell ref="IP71:IQ71"/>
    <mergeCell ref="IR71:IS71"/>
    <mergeCell ref="IN72:IO72"/>
    <mergeCell ref="IP72:IQ72"/>
    <mergeCell ref="IR72:IS72"/>
    <mergeCell ref="IN73:IO73"/>
    <mergeCell ref="IP73:IQ73"/>
    <mergeCell ref="IR73:IS73"/>
    <mergeCell ref="IR79:IS79"/>
    <mergeCell ref="IU28:IV28"/>
    <mergeCell ref="IU29:IV29"/>
    <mergeCell ref="IX28:IY28"/>
    <mergeCell ref="IZ28:JA28"/>
    <mergeCell ref="IN66:IO66"/>
    <mergeCell ref="IP66:IQ66"/>
    <mergeCell ref="IR66:IS66"/>
    <mergeCell ref="IN67:IO67"/>
    <mergeCell ref="IP67:IQ67"/>
    <mergeCell ref="IR67:IS67"/>
    <mergeCell ref="IN68:IO68"/>
    <mergeCell ref="IP68:IQ68"/>
    <mergeCell ref="IR68:IS68"/>
    <mergeCell ref="IN69:IO69"/>
    <mergeCell ref="IP69:IQ69"/>
    <mergeCell ref="IR69:IS69"/>
    <mergeCell ref="IR62:IS62"/>
    <mergeCell ref="IN63:IO63"/>
    <mergeCell ref="IP63:IQ63"/>
    <mergeCell ref="JB28:JC28"/>
    <mergeCell ref="JD28:JE28"/>
    <mergeCell ref="JF28:JG28"/>
    <mergeCell ref="IX29:IY29"/>
    <mergeCell ref="IZ29:JA29"/>
    <mergeCell ref="JB29:JC29"/>
    <mergeCell ref="JD29:JE29"/>
    <mergeCell ref="JF29:JG29"/>
    <mergeCell ref="IX36:IY36"/>
    <mergeCell ref="IZ36:JA36"/>
    <mergeCell ref="JB36:JC36"/>
    <mergeCell ref="JD36:JE36"/>
    <mergeCell ref="IN64:IO64"/>
    <mergeCell ref="IP64:IQ64"/>
    <mergeCell ref="IR64:IS64"/>
    <mergeCell ref="IN65:IO65"/>
    <mergeCell ref="IP65:IQ65"/>
    <mergeCell ref="IR65:IS65"/>
    <mergeCell ref="IN58:IO58"/>
    <mergeCell ref="IP58:IQ58"/>
    <mergeCell ref="IR58:IS58"/>
    <mergeCell ref="IN59:IO59"/>
    <mergeCell ref="IP59:IQ59"/>
    <mergeCell ref="IR59:IS59"/>
    <mergeCell ref="IN60:IO60"/>
    <mergeCell ref="IP60:IQ60"/>
    <mergeCell ref="IR60:IS60"/>
    <mergeCell ref="IN61:IO61"/>
    <mergeCell ref="IP61:IQ61"/>
    <mergeCell ref="IR61:IS61"/>
    <mergeCell ref="IN62:IO62"/>
    <mergeCell ref="IP62:IQ62"/>
    <mergeCell ref="IR63:IS63"/>
    <mergeCell ref="IN52:IO52"/>
    <mergeCell ref="IP52:IQ52"/>
    <mergeCell ref="IR52:IS52"/>
    <mergeCell ref="IN53:IO53"/>
    <mergeCell ref="IP53:IQ53"/>
    <mergeCell ref="IR53:IS53"/>
    <mergeCell ref="IN54:IO54"/>
    <mergeCell ref="IP54:IQ54"/>
    <mergeCell ref="IR54:IS54"/>
    <mergeCell ref="IN55:IO55"/>
    <mergeCell ref="IP55:IQ55"/>
    <mergeCell ref="IR55:IS55"/>
    <mergeCell ref="IN56:IO56"/>
    <mergeCell ref="IP56:IQ56"/>
    <mergeCell ref="IR56:IS56"/>
    <mergeCell ref="IN57:IO57"/>
    <mergeCell ref="IP57:IQ57"/>
    <mergeCell ref="IR57:IS57"/>
    <mergeCell ref="IN46:IO46"/>
    <mergeCell ref="IP46:IQ46"/>
    <mergeCell ref="IR46:IS46"/>
    <mergeCell ref="IN47:IO47"/>
    <mergeCell ref="IP47:IQ47"/>
    <mergeCell ref="IR47:IS47"/>
    <mergeCell ref="IN48:IO48"/>
    <mergeCell ref="IP48:IQ48"/>
    <mergeCell ref="IR48:IS48"/>
    <mergeCell ref="IN49:IO49"/>
    <mergeCell ref="IP49:IQ49"/>
    <mergeCell ref="IR49:IS49"/>
    <mergeCell ref="IN50:IO50"/>
    <mergeCell ref="IP50:IQ50"/>
    <mergeCell ref="IR50:IS50"/>
    <mergeCell ref="IN51:IO51"/>
    <mergeCell ref="IP51:IQ51"/>
    <mergeCell ref="IR51:IS51"/>
    <mergeCell ref="IN40:IO40"/>
    <mergeCell ref="IP40:IQ40"/>
    <mergeCell ref="IR40:IS40"/>
    <mergeCell ref="IN41:IO41"/>
    <mergeCell ref="IP41:IQ41"/>
    <mergeCell ref="IR41:IS41"/>
    <mergeCell ref="IN42:IO42"/>
    <mergeCell ref="IP42:IQ42"/>
    <mergeCell ref="IR42:IS42"/>
    <mergeCell ref="IN43:IO43"/>
    <mergeCell ref="IP43:IQ43"/>
    <mergeCell ref="IR43:IS43"/>
    <mergeCell ref="IN44:IO44"/>
    <mergeCell ref="IP44:IQ44"/>
    <mergeCell ref="IR44:IS44"/>
    <mergeCell ref="IN45:IO45"/>
    <mergeCell ref="IP45:IQ45"/>
    <mergeCell ref="IR45:IS45"/>
    <mergeCell ref="IN34:IO34"/>
    <mergeCell ref="IP34:IQ34"/>
    <mergeCell ref="IR34:IS34"/>
    <mergeCell ref="IN35:IO35"/>
    <mergeCell ref="IP35:IQ35"/>
    <mergeCell ref="IR35:IS35"/>
    <mergeCell ref="IN36:IO36"/>
    <mergeCell ref="IP36:IQ36"/>
    <mergeCell ref="IR36:IS36"/>
    <mergeCell ref="IN37:IO37"/>
    <mergeCell ref="IP37:IQ37"/>
    <mergeCell ref="IR37:IS37"/>
    <mergeCell ref="IN38:IO38"/>
    <mergeCell ref="IP38:IQ38"/>
    <mergeCell ref="IR38:IS38"/>
    <mergeCell ref="IN39:IO39"/>
    <mergeCell ref="IP39:IQ39"/>
    <mergeCell ref="IR39:IS39"/>
    <mergeCell ref="IN27:IS27"/>
    <mergeCell ref="IN28:IO28"/>
    <mergeCell ref="IP28:IQ28"/>
    <mergeCell ref="IR28:IS28"/>
    <mergeCell ref="IN29:IO29"/>
    <mergeCell ref="IP29:IQ29"/>
    <mergeCell ref="IR29:IS29"/>
    <mergeCell ref="IN30:IO30"/>
    <mergeCell ref="IP30:IQ30"/>
    <mergeCell ref="IR30:IS30"/>
    <mergeCell ref="IN31:IO31"/>
    <mergeCell ref="IP31:IQ31"/>
    <mergeCell ref="IR31:IS31"/>
    <mergeCell ref="IN32:IO32"/>
    <mergeCell ref="IP32:IQ32"/>
    <mergeCell ref="IR32:IS32"/>
    <mergeCell ref="IN33:IO33"/>
    <mergeCell ref="IP33:IQ33"/>
    <mergeCell ref="IR33:IS33"/>
    <mergeCell ref="IC70:ID70"/>
    <mergeCell ref="IE70:IF70"/>
    <mergeCell ref="IG70:IH70"/>
    <mergeCell ref="II70:IJ70"/>
    <mergeCell ref="IK70:IL70"/>
    <mergeCell ref="IC71:ID71"/>
    <mergeCell ref="IE71:IF71"/>
    <mergeCell ref="IG71:IH71"/>
    <mergeCell ref="II71:IJ71"/>
    <mergeCell ref="IK71:IL71"/>
    <mergeCell ref="IC72:ID72"/>
    <mergeCell ref="IE72:IF72"/>
    <mergeCell ref="IG72:IH72"/>
    <mergeCell ref="II72:IJ72"/>
    <mergeCell ref="IK72:IL72"/>
    <mergeCell ref="IC73:ID73"/>
    <mergeCell ref="IE73:IF73"/>
    <mergeCell ref="IG73:IH73"/>
    <mergeCell ref="II73:IJ73"/>
    <mergeCell ref="IK73:IL73"/>
    <mergeCell ref="IC66:ID66"/>
    <mergeCell ref="IE66:IF66"/>
    <mergeCell ref="IG66:IH66"/>
    <mergeCell ref="II66:IJ66"/>
    <mergeCell ref="IK66:IL66"/>
    <mergeCell ref="IC67:ID67"/>
    <mergeCell ref="IE67:IF67"/>
    <mergeCell ref="IG67:IH67"/>
    <mergeCell ref="II67:IJ67"/>
    <mergeCell ref="IK67:IL67"/>
    <mergeCell ref="IC68:ID68"/>
    <mergeCell ref="IE68:IF68"/>
    <mergeCell ref="IG68:IH68"/>
    <mergeCell ref="II68:IJ68"/>
    <mergeCell ref="IK68:IL68"/>
    <mergeCell ref="IC69:ID69"/>
    <mergeCell ref="IE69:IF69"/>
    <mergeCell ref="IG69:IH69"/>
    <mergeCell ref="II69:IJ69"/>
    <mergeCell ref="IK69:IL69"/>
    <mergeCell ref="IC62:ID62"/>
    <mergeCell ref="IE62:IF62"/>
    <mergeCell ref="IG62:IH62"/>
    <mergeCell ref="II62:IJ62"/>
    <mergeCell ref="IK62:IL62"/>
    <mergeCell ref="IC63:ID63"/>
    <mergeCell ref="IE63:IF63"/>
    <mergeCell ref="IG63:IH63"/>
    <mergeCell ref="II63:IJ63"/>
    <mergeCell ref="IK63:IL63"/>
    <mergeCell ref="IC64:ID64"/>
    <mergeCell ref="IE64:IF64"/>
    <mergeCell ref="IG64:IH64"/>
    <mergeCell ref="II64:IJ64"/>
    <mergeCell ref="IK64:IL64"/>
    <mergeCell ref="IC65:ID65"/>
    <mergeCell ref="IE65:IF65"/>
    <mergeCell ref="IG65:IH65"/>
    <mergeCell ref="II65:IJ65"/>
    <mergeCell ref="IK65:IL65"/>
    <mergeCell ref="IC58:ID58"/>
    <mergeCell ref="IE58:IF58"/>
    <mergeCell ref="IG58:IH58"/>
    <mergeCell ref="II58:IJ58"/>
    <mergeCell ref="IK58:IL58"/>
    <mergeCell ref="IC59:ID59"/>
    <mergeCell ref="IE59:IF59"/>
    <mergeCell ref="IG59:IH59"/>
    <mergeCell ref="II59:IJ59"/>
    <mergeCell ref="IK59:IL59"/>
    <mergeCell ref="IC60:ID60"/>
    <mergeCell ref="IE60:IF60"/>
    <mergeCell ref="IG60:IH60"/>
    <mergeCell ref="II60:IJ60"/>
    <mergeCell ref="IK60:IL60"/>
    <mergeCell ref="IC61:ID61"/>
    <mergeCell ref="IE61:IF61"/>
    <mergeCell ref="IG61:IH61"/>
    <mergeCell ref="II61:IJ61"/>
    <mergeCell ref="IK61:IL61"/>
    <mergeCell ref="IC54:ID54"/>
    <mergeCell ref="IE54:IF54"/>
    <mergeCell ref="IG54:IH54"/>
    <mergeCell ref="II54:IJ54"/>
    <mergeCell ref="IK54:IL54"/>
    <mergeCell ref="IC55:ID55"/>
    <mergeCell ref="IE55:IF55"/>
    <mergeCell ref="IG55:IH55"/>
    <mergeCell ref="II55:IJ55"/>
    <mergeCell ref="IK55:IL55"/>
    <mergeCell ref="IC56:ID56"/>
    <mergeCell ref="IE56:IF56"/>
    <mergeCell ref="IG56:IH56"/>
    <mergeCell ref="II56:IJ56"/>
    <mergeCell ref="IK56:IL56"/>
    <mergeCell ref="IC57:ID57"/>
    <mergeCell ref="IE57:IF57"/>
    <mergeCell ref="IG57:IH57"/>
    <mergeCell ref="II57:IJ57"/>
    <mergeCell ref="IK57:IL57"/>
    <mergeCell ref="IC50:ID50"/>
    <mergeCell ref="IE50:IF50"/>
    <mergeCell ref="IG50:IH50"/>
    <mergeCell ref="II50:IJ50"/>
    <mergeCell ref="IK50:IL50"/>
    <mergeCell ref="IC51:ID51"/>
    <mergeCell ref="IE51:IF51"/>
    <mergeCell ref="IG51:IH51"/>
    <mergeCell ref="II51:IJ51"/>
    <mergeCell ref="IK51:IL51"/>
    <mergeCell ref="IC52:ID52"/>
    <mergeCell ref="IE52:IF52"/>
    <mergeCell ref="IG52:IH52"/>
    <mergeCell ref="II52:IJ52"/>
    <mergeCell ref="IK52:IL52"/>
    <mergeCell ref="IC53:ID53"/>
    <mergeCell ref="IE53:IF53"/>
    <mergeCell ref="IG53:IH53"/>
    <mergeCell ref="II53:IJ53"/>
    <mergeCell ref="IK53:IL53"/>
    <mergeCell ref="IC46:ID46"/>
    <mergeCell ref="IE46:IF46"/>
    <mergeCell ref="IG46:IH46"/>
    <mergeCell ref="II46:IJ46"/>
    <mergeCell ref="IK46:IL46"/>
    <mergeCell ref="IC47:ID47"/>
    <mergeCell ref="IE47:IF47"/>
    <mergeCell ref="IG47:IH47"/>
    <mergeCell ref="II47:IJ47"/>
    <mergeCell ref="IK47:IL47"/>
    <mergeCell ref="IC48:ID48"/>
    <mergeCell ref="IE48:IF48"/>
    <mergeCell ref="IG48:IH48"/>
    <mergeCell ref="II48:IJ48"/>
    <mergeCell ref="IK48:IL48"/>
    <mergeCell ref="IC49:ID49"/>
    <mergeCell ref="IE49:IF49"/>
    <mergeCell ref="IG49:IH49"/>
    <mergeCell ref="II49:IJ49"/>
    <mergeCell ref="IK49:IL49"/>
    <mergeCell ref="IC42:ID42"/>
    <mergeCell ref="IE42:IF42"/>
    <mergeCell ref="IG42:IH42"/>
    <mergeCell ref="II42:IJ42"/>
    <mergeCell ref="IK42:IL42"/>
    <mergeCell ref="IC43:ID43"/>
    <mergeCell ref="IE43:IF43"/>
    <mergeCell ref="IG43:IH43"/>
    <mergeCell ref="II43:IJ43"/>
    <mergeCell ref="IK43:IL43"/>
    <mergeCell ref="IC44:ID44"/>
    <mergeCell ref="IE44:IF44"/>
    <mergeCell ref="IG44:IH44"/>
    <mergeCell ref="II44:IJ44"/>
    <mergeCell ref="IK44:IL44"/>
    <mergeCell ref="IC45:ID45"/>
    <mergeCell ref="IE45:IF45"/>
    <mergeCell ref="IG45:IH45"/>
    <mergeCell ref="II45:IJ45"/>
    <mergeCell ref="IK45:IL45"/>
    <mergeCell ref="IC38:ID38"/>
    <mergeCell ref="IE38:IF38"/>
    <mergeCell ref="IG38:IH38"/>
    <mergeCell ref="II38:IJ38"/>
    <mergeCell ref="IK38:IL38"/>
    <mergeCell ref="IC39:ID39"/>
    <mergeCell ref="IE39:IF39"/>
    <mergeCell ref="IG39:IH39"/>
    <mergeCell ref="II39:IJ39"/>
    <mergeCell ref="IK39:IL39"/>
    <mergeCell ref="IC40:ID40"/>
    <mergeCell ref="IE40:IF40"/>
    <mergeCell ref="IG40:IH40"/>
    <mergeCell ref="II40:IJ40"/>
    <mergeCell ref="IK40:IL40"/>
    <mergeCell ref="IC41:ID41"/>
    <mergeCell ref="IE41:IF41"/>
    <mergeCell ref="IG41:IH41"/>
    <mergeCell ref="II41:IJ41"/>
    <mergeCell ref="IK41:IL41"/>
    <mergeCell ref="IC34:ID34"/>
    <mergeCell ref="IE34:IF34"/>
    <mergeCell ref="IG34:IH34"/>
    <mergeCell ref="II34:IJ34"/>
    <mergeCell ref="IK34:IL34"/>
    <mergeCell ref="IC35:ID35"/>
    <mergeCell ref="IE35:IF35"/>
    <mergeCell ref="IG35:IH35"/>
    <mergeCell ref="II35:IJ35"/>
    <mergeCell ref="IK35:IL35"/>
    <mergeCell ref="IC36:ID36"/>
    <mergeCell ref="IE36:IF36"/>
    <mergeCell ref="IG36:IH36"/>
    <mergeCell ref="II36:IJ36"/>
    <mergeCell ref="IK36:IL36"/>
    <mergeCell ref="IC37:ID37"/>
    <mergeCell ref="IE37:IF37"/>
    <mergeCell ref="IG37:IH37"/>
    <mergeCell ref="II37:IJ37"/>
    <mergeCell ref="IK37:IL37"/>
    <mergeCell ref="HZ79:IA79"/>
    <mergeCell ref="IC27:IL27"/>
    <mergeCell ref="IC28:ID28"/>
    <mergeCell ref="IE28:IF28"/>
    <mergeCell ref="IG28:IH28"/>
    <mergeCell ref="II28:IJ28"/>
    <mergeCell ref="IK28:IL28"/>
    <mergeCell ref="IC29:ID29"/>
    <mergeCell ref="IE29:IF29"/>
    <mergeCell ref="IG29:IH29"/>
    <mergeCell ref="II29:IJ29"/>
    <mergeCell ref="IK29:IL29"/>
    <mergeCell ref="IC30:ID30"/>
    <mergeCell ref="IE30:IF30"/>
    <mergeCell ref="IG30:IH30"/>
    <mergeCell ref="II30:IJ30"/>
    <mergeCell ref="IK30:IL30"/>
    <mergeCell ref="IC31:ID31"/>
    <mergeCell ref="IE31:IF31"/>
    <mergeCell ref="IG31:IH31"/>
    <mergeCell ref="II31:IJ31"/>
    <mergeCell ref="IK31:IL31"/>
    <mergeCell ref="IC32:ID32"/>
    <mergeCell ref="IE32:IF32"/>
    <mergeCell ref="IG32:IH32"/>
    <mergeCell ref="II32:IJ32"/>
    <mergeCell ref="IK32:IL32"/>
    <mergeCell ref="IC33:ID33"/>
    <mergeCell ref="IE33:IF33"/>
    <mergeCell ref="IG33:IH33"/>
    <mergeCell ref="II33:IJ33"/>
    <mergeCell ref="IK33:IL33"/>
    <mergeCell ref="HZ72:IA72"/>
    <mergeCell ref="GD73:GE73"/>
    <mergeCell ref="GF73:GG73"/>
    <mergeCell ref="GH73:GI73"/>
    <mergeCell ref="GJ73:GK73"/>
    <mergeCell ref="GL73:GM73"/>
    <mergeCell ref="GN73:GO73"/>
    <mergeCell ref="GP73:GQ73"/>
    <mergeCell ref="GR73:GS73"/>
    <mergeCell ref="GT73:GU73"/>
    <mergeCell ref="GV73:GW73"/>
    <mergeCell ref="GX73:GY73"/>
    <mergeCell ref="GZ73:HA73"/>
    <mergeCell ref="HB73:HC73"/>
    <mergeCell ref="HD73:HE73"/>
    <mergeCell ref="HF73:HG73"/>
    <mergeCell ref="HH73:HI73"/>
    <mergeCell ref="HJ73:HK73"/>
    <mergeCell ref="HL73:HM73"/>
    <mergeCell ref="HN73:HO73"/>
    <mergeCell ref="HP73:HQ73"/>
    <mergeCell ref="HR73:HS73"/>
    <mergeCell ref="HT73:HU73"/>
    <mergeCell ref="HV73:HW73"/>
    <mergeCell ref="HX73:HY73"/>
    <mergeCell ref="HZ73:IA73"/>
    <mergeCell ref="HL71:HM71"/>
    <mergeCell ref="HN71:HO71"/>
    <mergeCell ref="HP71:HQ71"/>
    <mergeCell ref="HR71:HS71"/>
    <mergeCell ref="HT71:HU71"/>
    <mergeCell ref="HV71:HW71"/>
    <mergeCell ref="HX71:HY71"/>
    <mergeCell ref="HZ71:IA71"/>
    <mergeCell ref="GD72:GE72"/>
    <mergeCell ref="GF72:GG72"/>
    <mergeCell ref="GH72:GI72"/>
    <mergeCell ref="GJ72:GK72"/>
    <mergeCell ref="GL72:GM72"/>
    <mergeCell ref="GN72:GO72"/>
    <mergeCell ref="GP72:GQ72"/>
    <mergeCell ref="GR72:GS72"/>
    <mergeCell ref="GT72:GU72"/>
    <mergeCell ref="GV72:GW72"/>
    <mergeCell ref="GX72:GY72"/>
    <mergeCell ref="GZ72:HA72"/>
    <mergeCell ref="HB72:HC72"/>
    <mergeCell ref="HD72:HE72"/>
    <mergeCell ref="HF72:HG72"/>
    <mergeCell ref="HH72:HI72"/>
    <mergeCell ref="HJ72:HK72"/>
    <mergeCell ref="HL72:HM72"/>
    <mergeCell ref="HN72:HO72"/>
    <mergeCell ref="HP72:HQ72"/>
    <mergeCell ref="HR72:HS72"/>
    <mergeCell ref="HT72:HU72"/>
    <mergeCell ref="HV72:HW72"/>
    <mergeCell ref="HX72:HY72"/>
    <mergeCell ref="GD71:GE71"/>
    <mergeCell ref="GF71:GG71"/>
    <mergeCell ref="GH71:GI71"/>
    <mergeCell ref="GJ71:GK71"/>
    <mergeCell ref="GL71:GM71"/>
    <mergeCell ref="GN71:GO71"/>
    <mergeCell ref="GP71:GQ71"/>
    <mergeCell ref="GR71:GS71"/>
    <mergeCell ref="GT71:GU71"/>
    <mergeCell ref="GV71:GW71"/>
    <mergeCell ref="GX71:GY71"/>
    <mergeCell ref="GZ71:HA71"/>
    <mergeCell ref="HB71:HC71"/>
    <mergeCell ref="HD71:HE71"/>
    <mergeCell ref="HF71:HG71"/>
    <mergeCell ref="HH71:HI71"/>
    <mergeCell ref="HJ71:HK71"/>
    <mergeCell ref="HZ69:IA69"/>
    <mergeCell ref="GD70:GE70"/>
    <mergeCell ref="GF70:GG70"/>
    <mergeCell ref="GH70:GI70"/>
    <mergeCell ref="GJ70:GK70"/>
    <mergeCell ref="GL70:GM70"/>
    <mergeCell ref="GN70:GO70"/>
    <mergeCell ref="GP70:GQ70"/>
    <mergeCell ref="GR70:GS70"/>
    <mergeCell ref="GT70:GU70"/>
    <mergeCell ref="GV70:GW70"/>
    <mergeCell ref="GX70:GY70"/>
    <mergeCell ref="GZ70:HA70"/>
    <mergeCell ref="HB70:HC70"/>
    <mergeCell ref="HD70:HE70"/>
    <mergeCell ref="HF70:HG70"/>
    <mergeCell ref="HH70:HI70"/>
    <mergeCell ref="HJ70:HK70"/>
    <mergeCell ref="HL70:HM70"/>
    <mergeCell ref="HN70:HO70"/>
    <mergeCell ref="HP70:HQ70"/>
    <mergeCell ref="HR70:HS70"/>
    <mergeCell ref="HT70:HU70"/>
    <mergeCell ref="HV70:HW70"/>
    <mergeCell ref="HX70:HY70"/>
    <mergeCell ref="HZ70:IA70"/>
    <mergeCell ref="HL68:HM68"/>
    <mergeCell ref="HN68:HO68"/>
    <mergeCell ref="HP68:HQ68"/>
    <mergeCell ref="HR68:HS68"/>
    <mergeCell ref="HT68:HU68"/>
    <mergeCell ref="HV68:HW68"/>
    <mergeCell ref="HX68:HY68"/>
    <mergeCell ref="HZ68:IA68"/>
    <mergeCell ref="GD69:GE69"/>
    <mergeCell ref="GF69:GG69"/>
    <mergeCell ref="GH69:GI69"/>
    <mergeCell ref="GJ69:GK69"/>
    <mergeCell ref="GL69:GM69"/>
    <mergeCell ref="GN69:GO69"/>
    <mergeCell ref="GP69:GQ69"/>
    <mergeCell ref="GR69:GS69"/>
    <mergeCell ref="GT69:GU69"/>
    <mergeCell ref="GV69:GW69"/>
    <mergeCell ref="GX69:GY69"/>
    <mergeCell ref="GZ69:HA69"/>
    <mergeCell ref="HB69:HC69"/>
    <mergeCell ref="HD69:HE69"/>
    <mergeCell ref="HF69:HG69"/>
    <mergeCell ref="HH69:HI69"/>
    <mergeCell ref="HJ69:HK69"/>
    <mergeCell ref="HL69:HM69"/>
    <mergeCell ref="HN69:HO69"/>
    <mergeCell ref="HP69:HQ69"/>
    <mergeCell ref="HR69:HS69"/>
    <mergeCell ref="HT69:HU69"/>
    <mergeCell ref="HV69:HW69"/>
    <mergeCell ref="HX69:HY69"/>
    <mergeCell ref="GD68:GE68"/>
    <mergeCell ref="GF68:GG68"/>
    <mergeCell ref="GH68:GI68"/>
    <mergeCell ref="GJ68:GK68"/>
    <mergeCell ref="GL68:GM68"/>
    <mergeCell ref="GN68:GO68"/>
    <mergeCell ref="GP68:GQ68"/>
    <mergeCell ref="GR68:GS68"/>
    <mergeCell ref="GT68:GU68"/>
    <mergeCell ref="GV68:GW68"/>
    <mergeCell ref="GX68:GY68"/>
    <mergeCell ref="GZ68:HA68"/>
    <mergeCell ref="HB68:HC68"/>
    <mergeCell ref="HD68:HE68"/>
    <mergeCell ref="HF68:HG68"/>
    <mergeCell ref="HH68:HI68"/>
    <mergeCell ref="HJ68:HK68"/>
    <mergeCell ref="HZ66:IA66"/>
    <mergeCell ref="GD67:GE67"/>
    <mergeCell ref="GF67:GG67"/>
    <mergeCell ref="GH67:GI67"/>
    <mergeCell ref="GJ67:GK67"/>
    <mergeCell ref="GL67:GM67"/>
    <mergeCell ref="GN67:GO67"/>
    <mergeCell ref="GP67:GQ67"/>
    <mergeCell ref="GR67:GS67"/>
    <mergeCell ref="GT67:GU67"/>
    <mergeCell ref="GV67:GW67"/>
    <mergeCell ref="GX67:GY67"/>
    <mergeCell ref="GZ67:HA67"/>
    <mergeCell ref="HB67:HC67"/>
    <mergeCell ref="HD67:HE67"/>
    <mergeCell ref="HF67:HG67"/>
    <mergeCell ref="HH67:HI67"/>
    <mergeCell ref="HJ67:HK67"/>
    <mergeCell ref="HL67:HM67"/>
    <mergeCell ref="HN67:HO67"/>
    <mergeCell ref="HP67:HQ67"/>
    <mergeCell ref="HR67:HS67"/>
    <mergeCell ref="HT67:HU67"/>
    <mergeCell ref="HV67:HW67"/>
    <mergeCell ref="HX67:HY67"/>
    <mergeCell ref="HZ67:IA67"/>
    <mergeCell ref="HL65:HM65"/>
    <mergeCell ref="HN65:HO65"/>
    <mergeCell ref="HP65:HQ65"/>
    <mergeCell ref="HR65:HS65"/>
    <mergeCell ref="HT65:HU65"/>
    <mergeCell ref="HV65:HW65"/>
    <mergeCell ref="HX65:HY65"/>
    <mergeCell ref="HZ65:IA65"/>
    <mergeCell ref="GD66:GE66"/>
    <mergeCell ref="GF66:GG66"/>
    <mergeCell ref="GH66:GI66"/>
    <mergeCell ref="GJ66:GK66"/>
    <mergeCell ref="GL66:GM66"/>
    <mergeCell ref="GN66:GO66"/>
    <mergeCell ref="GP66:GQ66"/>
    <mergeCell ref="GR66:GS66"/>
    <mergeCell ref="GT66:GU66"/>
    <mergeCell ref="GV66:GW66"/>
    <mergeCell ref="GX66:GY66"/>
    <mergeCell ref="GZ66:HA66"/>
    <mergeCell ref="HB66:HC66"/>
    <mergeCell ref="HD66:HE66"/>
    <mergeCell ref="HF66:HG66"/>
    <mergeCell ref="HH66:HI66"/>
    <mergeCell ref="HJ66:HK66"/>
    <mergeCell ref="HL66:HM66"/>
    <mergeCell ref="HN66:HO66"/>
    <mergeCell ref="HP66:HQ66"/>
    <mergeCell ref="HR66:HS66"/>
    <mergeCell ref="HT66:HU66"/>
    <mergeCell ref="HV66:HW66"/>
    <mergeCell ref="HX66:HY66"/>
    <mergeCell ref="GD65:GE65"/>
    <mergeCell ref="GF65:GG65"/>
    <mergeCell ref="GH65:GI65"/>
    <mergeCell ref="GJ65:GK65"/>
    <mergeCell ref="GL65:GM65"/>
    <mergeCell ref="GN65:GO65"/>
    <mergeCell ref="GP65:GQ65"/>
    <mergeCell ref="GR65:GS65"/>
    <mergeCell ref="GT65:GU65"/>
    <mergeCell ref="GV65:GW65"/>
    <mergeCell ref="GX65:GY65"/>
    <mergeCell ref="GZ65:HA65"/>
    <mergeCell ref="HB65:HC65"/>
    <mergeCell ref="HD65:HE65"/>
    <mergeCell ref="HF65:HG65"/>
    <mergeCell ref="HH65:HI65"/>
    <mergeCell ref="HJ65:HK65"/>
    <mergeCell ref="HZ63:IA63"/>
    <mergeCell ref="GD64:GE64"/>
    <mergeCell ref="GF64:GG64"/>
    <mergeCell ref="GH64:GI64"/>
    <mergeCell ref="GJ64:GK64"/>
    <mergeCell ref="GL64:GM64"/>
    <mergeCell ref="GN64:GO64"/>
    <mergeCell ref="GP64:GQ64"/>
    <mergeCell ref="GR64:GS64"/>
    <mergeCell ref="GT64:GU64"/>
    <mergeCell ref="GV64:GW64"/>
    <mergeCell ref="GX64:GY64"/>
    <mergeCell ref="GZ64:HA64"/>
    <mergeCell ref="HB64:HC64"/>
    <mergeCell ref="HD64:HE64"/>
    <mergeCell ref="HF64:HG64"/>
    <mergeCell ref="HH64:HI64"/>
    <mergeCell ref="HJ64:HK64"/>
    <mergeCell ref="HL64:HM64"/>
    <mergeCell ref="HN64:HO64"/>
    <mergeCell ref="HP64:HQ64"/>
    <mergeCell ref="HR64:HS64"/>
    <mergeCell ref="HT64:HU64"/>
    <mergeCell ref="HV64:HW64"/>
    <mergeCell ref="HX64:HY64"/>
    <mergeCell ref="HZ64:IA64"/>
    <mergeCell ref="HL62:HM62"/>
    <mergeCell ref="HN62:HO62"/>
    <mergeCell ref="HP62:HQ62"/>
    <mergeCell ref="HR62:HS62"/>
    <mergeCell ref="HT62:HU62"/>
    <mergeCell ref="HV62:HW62"/>
    <mergeCell ref="HX62:HY62"/>
    <mergeCell ref="HZ62:IA62"/>
    <mergeCell ref="GD63:GE63"/>
    <mergeCell ref="GF63:GG63"/>
    <mergeCell ref="GH63:GI63"/>
    <mergeCell ref="GJ63:GK63"/>
    <mergeCell ref="GL63:GM63"/>
    <mergeCell ref="GN63:GO63"/>
    <mergeCell ref="GP63:GQ63"/>
    <mergeCell ref="GR63:GS63"/>
    <mergeCell ref="GT63:GU63"/>
    <mergeCell ref="GV63:GW63"/>
    <mergeCell ref="GX63:GY63"/>
    <mergeCell ref="GZ63:HA63"/>
    <mergeCell ref="HB63:HC63"/>
    <mergeCell ref="HD63:HE63"/>
    <mergeCell ref="HF63:HG63"/>
    <mergeCell ref="HH63:HI63"/>
    <mergeCell ref="HJ63:HK63"/>
    <mergeCell ref="HL63:HM63"/>
    <mergeCell ref="HN63:HO63"/>
    <mergeCell ref="HP63:HQ63"/>
    <mergeCell ref="HR63:HS63"/>
    <mergeCell ref="HT63:HU63"/>
    <mergeCell ref="HV63:HW63"/>
    <mergeCell ref="HX63:HY63"/>
    <mergeCell ref="GD62:GE62"/>
    <mergeCell ref="GF62:GG62"/>
    <mergeCell ref="GH62:GI62"/>
    <mergeCell ref="GJ62:GK62"/>
    <mergeCell ref="GL62:GM62"/>
    <mergeCell ref="GN62:GO62"/>
    <mergeCell ref="GP62:GQ62"/>
    <mergeCell ref="GR62:GS62"/>
    <mergeCell ref="GT62:GU62"/>
    <mergeCell ref="GV62:GW62"/>
    <mergeCell ref="GX62:GY62"/>
    <mergeCell ref="GZ62:HA62"/>
    <mergeCell ref="HB62:HC62"/>
    <mergeCell ref="HD62:HE62"/>
    <mergeCell ref="HF62:HG62"/>
    <mergeCell ref="HH62:HI62"/>
    <mergeCell ref="HJ62:HK62"/>
    <mergeCell ref="HZ60:IA60"/>
    <mergeCell ref="GD61:GE61"/>
    <mergeCell ref="GF61:GG61"/>
    <mergeCell ref="GH61:GI61"/>
    <mergeCell ref="GJ61:GK61"/>
    <mergeCell ref="GL61:GM61"/>
    <mergeCell ref="GN61:GO61"/>
    <mergeCell ref="GP61:GQ61"/>
    <mergeCell ref="GR61:GS61"/>
    <mergeCell ref="GT61:GU61"/>
    <mergeCell ref="GV61:GW61"/>
    <mergeCell ref="GX61:GY61"/>
    <mergeCell ref="GZ61:HA61"/>
    <mergeCell ref="HB61:HC61"/>
    <mergeCell ref="HD61:HE61"/>
    <mergeCell ref="HF61:HG61"/>
    <mergeCell ref="HH61:HI61"/>
    <mergeCell ref="HJ61:HK61"/>
    <mergeCell ref="HL61:HM61"/>
    <mergeCell ref="HN61:HO61"/>
    <mergeCell ref="HP61:HQ61"/>
    <mergeCell ref="HR61:HS61"/>
    <mergeCell ref="HT61:HU61"/>
    <mergeCell ref="HV61:HW61"/>
    <mergeCell ref="HX61:HY61"/>
    <mergeCell ref="HZ61:IA61"/>
    <mergeCell ref="HL59:HM59"/>
    <mergeCell ref="HN59:HO59"/>
    <mergeCell ref="HP59:HQ59"/>
    <mergeCell ref="HR59:HS59"/>
    <mergeCell ref="HT59:HU59"/>
    <mergeCell ref="HV59:HW59"/>
    <mergeCell ref="HX59:HY59"/>
    <mergeCell ref="HZ59:IA59"/>
    <mergeCell ref="GD60:GE60"/>
    <mergeCell ref="GF60:GG60"/>
    <mergeCell ref="GH60:GI60"/>
    <mergeCell ref="GJ60:GK60"/>
    <mergeCell ref="GL60:GM60"/>
    <mergeCell ref="GN60:GO60"/>
    <mergeCell ref="GP60:GQ60"/>
    <mergeCell ref="GR60:GS60"/>
    <mergeCell ref="GT60:GU60"/>
    <mergeCell ref="GV60:GW60"/>
    <mergeCell ref="GX60:GY60"/>
    <mergeCell ref="GZ60:HA60"/>
    <mergeCell ref="HB60:HC60"/>
    <mergeCell ref="HD60:HE60"/>
    <mergeCell ref="HF60:HG60"/>
    <mergeCell ref="HH60:HI60"/>
    <mergeCell ref="HJ60:HK60"/>
    <mergeCell ref="HL60:HM60"/>
    <mergeCell ref="HN60:HO60"/>
    <mergeCell ref="HP60:HQ60"/>
    <mergeCell ref="HR60:HS60"/>
    <mergeCell ref="HT60:HU60"/>
    <mergeCell ref="HV60:HW60"/>
    <mergeCell ref="HX60:HY60"/>
    <mergeCell ref="GD59:GE59"/>
    <mergeCell ref="GF59:GG59"/>
    <mergeCell ref="GH59:GI59"/>
    <mergeCell ref="GJ59:GK59"/>
    <mergeCell ref="GL59:GM59"/>
    <mergeCell ref="GN59:GO59"/>
    <mergeCell ref="GP59:GQ59"/>
    <mergeCell ref="GR59:GS59"/>
    <mergeCell ref="GT59:GU59"/>
    <mergeCell ref="GV59:GW59"/>
    <mergeCell ref="GX59:GY59"/>
    <mergeCell ref="GZ59:HA59"/>
    <mergeCell ref="HB59:HC59"/>
    <mergeCell ref="HD59:HE59"/>
    <mergeCell ref="HF59:HG59"/>
    <mergeCell ref="HH59:HI59"/>
    <mergeCell ref="HJ59:HK59"/>
    <mergeCell ref="HZ57:IA57"/>
    <mergeCell ref="GD58:GE58"/>
    <mergeCell ref="GF58:GG58"/>
    <mergeCell ref="GH58:GI58"/>
    <mergeCell ref="GJ58:GK58"/>
    <mergeCell ref="GL58:GM58"/>
    <mergeCell ref="GN58:GO58"/>
    <mergeCell ref="GP58:GQ58"/>
    <mergeCell ref="GR58:GS58"/>
    <mergeCell ref="GT58:GU58"/>
    <mergeCell ref="GV58:GW58"/>
    <mergeCell ref="GX58:GY58"/>
    <mergeCell ref="GZ58:HA58"/>
    <mergeCell ref="HB58:HC58"/>
    <mergeCell ref="HD58:HE58"/>
    <mergeCell ref="HF58:HG58"/>
    <mergeCell ref="HH58:HI58"/>
    <mergeCell ref="HJ58:HK58"/>
    <mergeCell ref="HL58:HM58"/>
    <mergeCell ref="HN58:HO58"/>
    <mergeCell ref="HP58:HQ58"/>
    <mergeCell ref="HR58:HS58"/>
    <mergeCell ref="HT58:HU58"/>
    <mergeCell ref="HV58:HW58"/>
    <mergeCell ref="HX58:HY58"/>
    <mergeCell ref="HZ58:IA58"/>
    <mergeCell ref="HL56:HM56"/>
    <mergeCell ref="HN56:HO56"/>
    <mergeCell ref="HP56:HQ56"/>
    <mergeCell ref="HR56:HS56"/>
    <mergeCell ref="HT56:HU56"/>
    <mergeCell ref="HV56:HW56"/>
    <mergeCell ref="HX56:HY56"/>
    <mergeCell ref="HZ56:IA56"/>
    <mergeCell ref="GD57:GE57"/>
    <mergeCell ref="GF57:GG57"/>
    <mergeCell ref="GH57:GI57"/>
    <mergeCell ref="GJ57:GK57"/>
    <mergeCell ref="GL57:GM57"/>
    <mergeCell ref="GN57:GO57"/>
    <mergeCell ref="GP57:GQ57"/>
    <mergeCell ref="GR57:GS57"/>
    <mergeCell ref="GT57:GU57"/>
    <mergeCell ref="GV57:GW57"/>
    <mergeCell ref="GX57:GY57"/>
    <mergeCell ref="GZ57:HA57"/>
    <mergeCell ref="HB57:HC57"/>
    <mergeCell ref="HD57:HE57"/>
    <mergeCell ref="HF57:HG57"/>
    <mergeCell ref="HH57:HI57"/>
    <mergeCell ref="HJ57:HK57"/>
    <mergeCell ref="HL57:HM57"/>
    <mergeCell ref="HN57:HO57"/>
    <mergeCell ref="HP57:HQ57"/>
    <mergeCell ref="HR57:HS57"/>
    <mergeCell ref="HT57:HU57"/>
    <mergeCell ref="HV57:HW57"/>
    <mergeCell ref="HX57:HY57"/>
    <mergeCell ref="GD56:GE56"/>
    <mergeCell ref="GF56:GG56"/>
    <mergeCell ref="GH56:GI56"/>
    <mergeCell ref="GJ56:GK56"/>
    <mergeCell ref="GL56:GM56"/>
    <mergeCell ref="GN56:GO56"/>
    <mergeCell ref="GP56:GQ56"/>
    <mergeCell ref="GR56:GS56"/>
    <mergeCell ref="GT56:GU56"/>
    <mergeCell ref="GV56:GW56"/>
    <mergeCell ref="GX56:GY56"/>
    <mergeCell ref="GZ56:HA56"/>
    <mergeCell ref="HB56:HC56"/>
    <mergeCell ref="HD56:HE56"/>
    <mergeCell ref="HF56:HG56"/>
    <mergeCell ref="HH56:HI56"/>
    <mergeCell ref="HJ56:HK56"/>
    <mergeCell ref="HZ54:IA54"/>
    <mergeCell ref="GD55:GE55"/>
    <mergeCell ref="GF55:GG55"/>
    <mergeCell ref="GH55:GI55"/>
    <mergeCell ref="GJ55:GK55"/>
    <mergeCell ref="GL55:GM55"/>
    <mergeCell ref="GN55:GO55"/>
    <mergeCell ref="GP55:GQ55"/>
    <mergeCell ref="GR55:GS55"/>
    <mergeCell ref="GT55:GU55"/>
    <mergeCell ref="GV55:GW55"/>
    <mergeCell ref="GX55:GY55"/>
    <mergeCell ref="GZ55:HA55"/>
    <mergeCell ref="HB55:HC55"/>
    <mergeCell ref="HD55:HE55"/>
    <mergeCell ref="HF55:HG55"/>
    <mergeCell ref="HH55:HI55"/>
    <mergeCell ref="HJ55:HK55"/>
    <mergeCell ref="HL55:HM55"/>
    <mergeCell ref="HN55:HO55"/>
    <mergeCell ref="HP55:HQ55"/>
    <mergeCell ref="HR55:HS55"/>
    <mergeCell ref="HT55:HU55"/>
    <mergeCell ref="HV55:HW55"/>
    <mergeCell ref="HX55:HY55"/>
    <mergeCell ref="HZ55:IA55"/>
    <mergeCell ref="HL53:HM53"/>
    <mergeCell ref="HN53:HO53"/>
    <mergeCell ref="HP53:HQ53"/>
    <mergeCell ref="HR53:HS53"/>
    <mergeCell ref="HT53:HU53"/>
    <mergeCell ref="HV53:HW53"/>
    <mergeCell ref="HX53:HY53"/>
    <mergeCell ref="HZ53:IA53"/>
    <mergeCell ref="GD54:GE54"/>
    <mergeCell ref="GF54:GG54"/>
    <mergeCell ref="GH54:GI54"/>
    <mergeCell ref="GJ54:GK54"/>
    <mergeCell ref="GL54:GM54"/>
    <mergeCell ref="GN54:GO54"/>
    <mergeCell ref="GP54:GQ54"/>
    <mergeCell ref="GR54:GS54"/>
    <mergeCell ref="GT54:GU54"/>
    <mergeCell ref="GV54:GW54"/>
    <mergeCell ref="GX54:GY54"/>
    <mergeCell ref="GZ54:HA54"/>
    <mergeCell ref="HB54:HC54"/>
    <mergeCell ref="HD54:HE54"/>
    <mergeCell ref="HF54:HG54"/>
    <mergeCell ref="HH54:HI54"/>
    <mergeCell ref="HJ54:HK54"/>
    <mergeCell ref="HL54:HM54"/>
    <mergeCell ref="HN54:HO54"/>
    <mergeCell ref="HP54:HQ54"/>
    <mergeCell ref="HR54:HS54"/>
    <mergeCell ref="HT54:HU54"/>
    <mergeCell ref="HV54:HW54"/>
    <mergeCell ref="HX54:HY54"/>
    <mergeCell ref="GD53:GE53"/>
    <mergeCell ref="GF53:GG53"/>
    <mergeCell ref="GH53:GI53"/>
    <mergeCell ref="GJ53:GK53"/>
    <mergeCell ref="GL53:GM53"/>
    <mergeCell ref="GN53:GO53"/>
    <mergeCell ref="GP53:GQ53"/>
    <mergeCell ref="GR53:GS53"/>
    <mergeCell ref="GT53:GU53"/>
    <mergeCell ref="GV53:GW53"/>
    <mergeCell ref="GX53:GY53"/>
    <mergeCell ref="GZ53:HA53"/>
    <mergeCell ref="HB53:HC53"/>
    <mergeCell ref="HD53:HE53"/>
    <mergeCell ref="HF53:HG53"/>
    <mergeCell ref="HH53:HI53"/>
    <mergeCell ref="HJ53:HK53"/>
    <mergeCell ref="HZ51:IA51"/>
    <mergeCell ref="GD52:GE52"/>
    <mergeCell ref="GF52:GG52"/>
    <mergeCell ref="GH52:GI52"/>
    <mergeCell ref="GJ52:GK52"/>
    <mergeCell ref="GL52:GM52"/>
    <mergeCell ref="GN52:GO52"/>
    <mergeCell ref="GP52:GQ52"/>
    <mergeCell ref="GR52:GS52"/>
    <mergeCell ref="GT52:GU52"/>
    <mergeCell ref="GV52:GW52"/>
    <mergeCell ref="GX52:GY52"/>
    <mergeCell ref="GZ52:HA52"/>
    <mergeCell ref="HB52:HC52"/>
    <mergeCell ref="HD52:HE52"/>
    <mergeCell ref="HF52:HG52"/>
    <mergeCell ref="HH52:HI52"/>
    <mergeCell ref="HJ52:HK52"/>
    <mergeCell ref="HL52:HM52"/>
    <mergeCell ref="HN52:HO52"/>
    <mergeCell ref="HP52:HQ52"/>
    <mergeCell ref="HR52:HS52"/>
    <mergeCell ref="HT52:HU52"/>
    <mergeCell ref="HV52:HW52"/>
    <mergeCell ref="HX52:HY52"/>
    <mergeCell ref="HZ52:IA52"/>
    <mergeCell ref="HL50:HM50"/>
    <mergeCell ref="HN50:HO50"/>
    <mergeCell ref="HP50:HQ50"/>
    <mergeCell ref="HR50:HS50"/>
    <mergeCell ref="HT50:HU50"/>
    <mergeCell ref="HV50:HW50"/>
    <mergeCell ref="HX50:HY50"/>
    <mergeCell ref="HZ50:IA50"/>
    <mergeCell ref="GD51:GE51"/>
    <mergeCell ref="GF51:GG51"/>
    <mergeCell ref="GH51:GI51"/>
    <mergeCell ref="GJ51:GK51"/>
    <mergeCell ref="GL51:GM51"/>
    <mergeCell ref="GN51:GO51"/>
    <mergeCell ref="GP51:GQ51"/>
    <mergeCell ref="GR51:GS51"/>
    <mergeCell ref="GT51:GU51"/>
    <mergeCell ref="GV51:GW51"/>
    <mergeCell ref="GX51:GY51"/>
    <mergeCell ref="GZ51:HA51"/>
    <mergeCell ref="HB51:HC51"/>
    <mergeCell ref="HD51:HE51"/>
    <mergeCell ref="HF51:HG51"/>
    <mergeCell ref="HH51:HI51"/>
    <mergeCell ref="HJ51:HK51"/>
    <mergeCell ref="HL51:HM51"/>
    <mergeCell ref="HN51:HO51"/>
    <mergeCell ref="HP51:HQ51"/>
    <mergeCell ref="HR51:HS51"/>
    <mergeCell ref="HT51:HU51"/>
    <mergeCell ref="HV51:HW51"/>
    <mergeCell ref="HX51:HY51"/>
    <mergeCell ref="GD50:GE50"/>
    <mergeCell ref="GF50:GG50"/>
    <mergeCell ref="GH50:GI50"/>
    <mergeCell ref="GJ50:GK50"/>
    <mergeCell ref="GL50:GM50"/>
    <mergeCell ref="GN50:GO50"/>
    <mergeCell ref="GP50:GQ50"/>
    <mergeCell ref="GR50:GS50"/>
    <mergeCell ref="GT50:GU50"/>
    <mergeCell ref="GV50:GW50"/>
    <mergeCell ref="GX50:GY50"/>
    <mergeCell ref="GZ50:HA50"/>
    <mergeCell ref="HB50:HC50"/>
    <mergeCell ref="HD50:HE50"/>
    <mergeCell ref="HF50:HG50"/>
    <mergeCell ref="HH50:HI50"/>
    <mergeCell ref="HJ50:HK50"/>
    <mergeCell ref="HZ48:IA48"/>
    <mergeCell ref="GD49:GE49"/>
    <mergeCell ref="GF49:GG49"/>
    <mergeCell ref="GH49:GI49"/>
    <mergeCell ref="GJ49:GK49"/>
    <mergeCell ref="GL49:GM49"/>
    <mergeCell ref="GN49:GO49"/>
    <mergeCell ref="GP49:GQ49"/>
    <mergeCell ref="GR49:GS49"/>
    <mergeCell ref="GT49:GU49"/>
    <mergeCell ref="GV49:GW49"/>
    <mergeCell ref="GX49:GY49"/>
    <mergeCell ref="GZ49:HA49"/>
    <mergeCell ref="HB49:HC49"/>
    <mergeCell ref="HD49:HE49"/>
    <mergeCell ref="HF49:HG49"/>
    <mergeCell ref="HH49:HI49"/>
    <mergeCell ref="HJ49:HK49"/>
    <mergeCell ref="HL49:HM49"/>
    <mergeCell ref="HN49:HO49"/>
    <mergeCell ref="HP49:HQ49"/>
    <mergeCell ref="HR49:HS49"/>
    <mergeCell ref="HT49:HU49"/>
    <mergeCell ref="HV49:HW49"/>
    <mergeCell ref="HX49:HY49"/>
    <mergeCell ref="HZ49:IA49"/>
    <mergeCell ref="HL47:HM47"/>
    <mergeCell ref="HN47:HO47"/>
    <mergeCell ref="HP47:HQ47"/>
    <mergeCell ref="HR47:HS47"/>
    <mergeCell ref="HT47:HU47"/>
    <mergeCell ref="HV47:HW47"/>
    <mergeCell ref="HX47:HY47"/>
    <mergeCell ref="HZ47:IA47"/>
    <mergeCell ref="GD48:GE48"/>
    <mergeCell ref="GF48:GG48"/>
    <mergeCell ref="GH48:GI48"/>
    <mergeCell ref="GJ48:GK48"/>
    <mergeCell ref="GL48:GM48"/>
    <mergeCell ref="GN48:GO48"/>
    <mergeCell ref="GP48:GQ48"/>
    <mergeCell ref="GR48:GS48"/>
    <mergeCell ref="GT48:GU48"/>
    <mergeCell ref="GV48:GW48"/>
    <mergeCell ref="GX48:GY48"/>
    <mergeCell ref="GZ48:HA48"/>
    <mergeCell ref="HB48:HC48"/>
    <mergeCell ref="HD48:HE48"/>
    <mergeCell ref="HF48:HG48"/>
    <mergeCell ref="HH48:HI48"/>
    <mergeCell ref="HJ48:HK48"/>
    <mergeCell ref="HL48:HM48"/>
    <mergeCell ref="HN48:HO48"/>
    <mergeCell ref="HP48:HQ48"/>
    <mergeCell ref="HR48:HS48"/>
    <mergeCell ref="HT48:HU48"/>
    <mergeCell ref="HV48:HW48"/>
    <mergeCell ref="HX48:HY48"/>
    <mergeCell ref="GD47:GE47"/>
    <mergeCell ref="GF47:GG47"/>
    <mergeCell ref="GH47:GI47"/>
    <mergeCell ref="GJ47:GK47"/>
    <mergeCell ref="GL47:GM47"/>
    <mergeCell ref="GN47:GO47"/>
    <mergeCell ref="GP47:GQ47"/>
    <mergeCell ref="GR47:GS47"/>
    <mergeCell ref="GT47:GU47"/>
    <mergeCell ref="GV47:GW47"/>
    <mergeCell ref="GX47:GY47"/>
    <mergeCell ref="GZ47:HA47"/>
    <mergeCell ref="HB47:HC47"/>
    <mergeCell ref="HD47:HE47"/>
    <mergeCell ref="HF47:HG47"/>
    <mergeCell ref="HH47:HI47"/>
    <mergeCell ref="HJ47:HK47"/>
    <mergeCell ref="HZ45:IA45"/>
    <mergeCell ref="GD46:GE46"/>
    <mergeCell ref="GF46:GG46"/>
    <mergeCell ref="GH46:GI46"/>
    <mergeCell ref="GJ46:GK46"/>
    <mergeCell ref="GL46:GM46"/>
    <mergeCell ref="GN46:GO46"/>
    <mergeCell ref="GP46:GQ46"/>
    <mergeCell ref="GR46:GS46"/>
    <mergeCell ref="GT46:GU46"/>
    <mergeCell ref="GV46:GW46"/>
    <mergeCell ref="GX46:GY46"/>
    <mergeCell ref="GZ46:HA46"/>
    <mergeCell ref="HB46:HC46"/>
    <mergeCell ref="HD46:HE46"/>
    <mergeCell ref="HF46:HG46"/>
    <mergeCell ref="HH46:HI46"/>
    <mergeCell ref="HJ46:HK46"/>
    <mergeCell ref="HL46:HM46"/>
    <mergeCell ref="HN46:HO46"/>
    <mergeCell ref="HP46:HQ46"/>
    <mergeCell ref="HR46:HS46"/>
    <mergeCell ref="HT46:HU46"/>
    <mergeCell ref="HV46:HW46"/>
    <mergeCell ref="HX46:HY46"/>
    <mergeCell ref="HZ46:IA46"/>
    <mergeCell ref="HL44:HM44"/>
    <mergeCell ref="HN44:HO44"/>
    <mergeCell ref="HP44:HQ44"/>
    <mergeCell ref="HR44:HS44"/>
    <mergeCell ref="HT44:HU44"/>
    <mergeCell ref="HV44:HW44"/>
    <mergeCell ref="HX44:HY44"/>
    <mergeCell ref="HZ44:IA44"/>
    <mergeCell ref="GD45:GE45"/>
    <mergeCell ref="GF45:GG45"/>
    <mergeCell ref="GH45:GI45"/>
    <mergeCell ref="GJ45:GK45"/>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 ref="HL45:HM45"/>
    <mergeCell ref="HN45:HO45"/>
    <mergeCell ref="HP45:HQ45"/>
    <mergeCell ref="HR45:HS45"/>
    <mergeCell ref="HT45:HU45"/>
    <mergeCell ref="HV45:HW45"/>
    <mergeCell ref="HX45:HY45"/>
    <mergeCell ref="GD44:GE44"/>
    <mergeCell ref="GF44:GG44"/>
    <mergeCell ref="GH44:GI44"/>
    <mergeCell ref="GJ44:GK44"/>
    <mergeCell ref="GL44:GM44"/>
    <mergeCell ref="GN44:GO44"/>
    <mergeCell ref="GP44:GQ44"/>
    <mergeCell ref="GR44:GS44"/>
    <mergeCell ref="GT44:GU44"/>
    <mergeCell ref="GV44:GW44"/>
    <mergeCell ref="GX44:GY44"/>
    <mergeCell ref="GZ44:HA44"/>
    <mergeCell ref="HB44:HC44"/>
    <mergeCell ref="HD44:HE44"/>
    <mergeCell ref="HF44:HG44"/>
    <mergeCell ref="HH44:HI44"/>
    <mergeCell ref="HJ44:HK44"/>
    <mergeCell ref="HZ42:IA42"/>
    <mergeCell ref="GD43:GE43"/>
    <mergeCell ref="GF43:GG43"/>
    <mergeCell ref="GH43:GI43"/>
    <mergeCell ref="GJ43:GK43"/>
    <mergeCell ref="GL43:GM43"/>
    <mergeCell ref="GN43:GO43"/>
    <mergeCell ref="GP43:GQ43"/>
    <mergeCell ref="GR43:GS43"/>
    <mergeCell ref="GT43:GU43"/>
    <mergeCell ref="GV43:GW43"/>
    <mergeCell ref="GX43:GY43"/>
    <mergeCell ref="GZ43:HA43"/>
    <mergeCell ref="HB43:HC43"/>
    <mergeCell ref="HD43:HE43"/>
    <mergeCell ref="HF43:HG43"/>
    <mergeCell ref="HH43:HI43"/>
    <mergeCell ref="HJ43:HK43"/>
    <mergeCell ref="HL43:HM43"/>
    <mergeCell ref="HN43:HO43"/>
    <mergeCell ref="HP43:HQ43"/>
    <mergeCell ref="HR43:HS43"/>
    <mergeCell ref="HT43:HU43"/>
    <mergeCell ref="HV43:HW43"/>
    <mergeCell ref="HX43:HY43"/>
    <mergeCell ref="HZ43:IA43"/>
    <mergeCell ref="HL41:HM41"/>
    <mergeCell ref="HN41:HO41"/>
    <mergeCell ref="HP41:HQ41"/>
    <mergeCell ref="HR41:HS41"/>
    <mergeCell ref="HT41:HU41"/>
    <mergeCell ref="HV41:HW41"/>
    <mergeCell ref="HX41:HY41"/>
    <mergeCell ref="HZ41:IA41"/>
    <mergeCell ref="GD42:GE42"/>
    <mergeCell ref="GF42:GG42"/>
    <mergeCell ref="GH42:GI42"/>
    <mergeCell ref="GJ42:GK42"/>
    <mergeCell ref="GL42:GM42"/>
    <mergeCell ref="GN42:GO42"/>
    <mergeCell ref="GP42:GQ42"/>
    <mergeCell ref="GR42:GS42"/>
    <mergeCell ref="GT42:GU42"/>
    <mergeCell ref="GV42:GW42"/>
    <mergeCell ref="GX42:GY42"/>
    <mergeCell ref="GZ42:HA42"/>
    <mergeCell ref="HB42:HC42"/>
    <mergeCell ref="HD42:HE42"/>
    <mergeCell ref="HF42:HG42"/>
    <mergeCell ref="HH42:HI42"/>
    <mergeCell ref="HJ42:HK42"/>
    <mergeCell ref="HL42:HM42"/>
    <mergeCell ref="HN42:HO42"/>
    <mergeCell ref="HP42:HQ42"/>
    <mergeCell ref="HR42:HS42"/>
    <mergeCell ref="HT42:HU42"/>
    <mergeCell ref="HV42:HW42"/>
    <mergeCell ref="HX42:HY42"/>
    <mergeCell ref="GD41:GE41"/>
    <mergeCell ref="GF41:GG41"/>
    <mergeCell ref="GH41:GI41"/>
    <mergeCell ref="GJ41:GK41"/>
    <mergeCell ref="GL41:GM41"/>
    <mergeCell ref="GN41:GO41"/>
    <mergeCell ref="GP41:GQ41"/>
    <mergeCell ref="GR41:GS41"/>
    <mergeCell ref="GT41:GU41"/>
    <mergeCell ref="GV41:GW41"/>
    <mergeCell ref="GX41:GY41"/>
    <mergeCell ref="GZ41:HA41"/>
    <mergeCell ref="HB41:HC41"/>
    <mergeCell ref="HD41:HE41"/>
    <mergeCell ref="HF41:HG41"/>
    <mergeCell ref="HH41:HI41"/>
    <mergeCell ref="HJ41:HK41"/>
    <mergeCell ref="HZ39:IA39"/>
    <mergeCell ref="GD40:GE40"/>
    <mergeCell ref="GF40:GG40"/>
    <mergeCell ref="GH40:GI40"/>
    <mergeCell ref="GJ40:GK40"/>
    <mergeCell ref="GL40:GM40"/>
    <mergeCell ref="GN40:GO40"/>
    <mergeCell ref="GP40:GQ40"/>
    <mergeCell ref="GR40:GS40"/>
    <mergeCell ref="GT40:GU40"/>
    <mergeCell ref="GV40:GW40"/>
    <mergeCell ref="GX40:GY40"/>
    <mergeCell ref="GZ40:HA40"/>
    <mergeCell ref="HB40:HC40"/>
    <mergeCell ref="HD40:HE40"/>
    <mergeCell ref="HF40:HG40"/>
    <mergeCell ref="HH40:HI40"/>
    <mergeCell ref="HJ40:HK40"/>
    <mergeCell ref="HL40:HM40"/>
    <mergeCell ref="HN40:HO40"/>
    <mergeCell ref="HP40:HQ40"/>
    <mergeCell ref="HR40:HS40"/>
    <mergeCell ref="HT40:HU40"/>
    <mergeCell ref="HV40:HW40"/>
    <mergeCell ref="HX40:HY40"/>
    <mergeCell ref="HZ40:IA40"/>
    <mergeCell ref="HL38:HM38"/>
    <mergeCell ref="HN38:HO38"/>
    <mergeCell ref="HP38:HQ38"/>
    <mergeCell ref="HR38:HS38"/>
    <mergeCell ref="HT38:HU38"/>
    <mergeCell ref="HV38:HW38"/>
    <mergeCell ref="HX38:HY38"/>
    <mergeCell ref="HZ38:IA38"/>
    <mergeCell ref="GD39:GE39"/>
    <mergeCell ref="GF39:GG39"/>
    <mergeCell ref="GH39:GI39"/>
    <mergeCell ref="GJ39:GK39"/>
    <mergeCell ref="GL39:GM39"/>
    <mergeCell ref="GN39:GO39"/>
    <mergeCell ref="GP39:GQ39"/>
    <mergeCell ref="GR39:GS39"/>
    <mergeCell ref="GT39:GU39"/>
    <mergeCell ref="GV39:GW39"/>
    <mergeCell ref="GX39:GY39"/>
    <mergeCell ref="GZ39:HA39"/>
    <mergeCell ref="HB39:HC39"/>
    <mergeCell ref="HD39:HE39"/>
    <mergeCell ref="HF39:HG39"/>
    <mergeCell ref="HH39:HI39"/>
    <mergeCell ref="HJ39:HK39"/>
    <mergeCell ref="HL39:HM39"/>
    <mergeCell ref="HN39:HO39"/>
    <mergeCell ref="HP39:HQ39"/>
    <mergeCell ref="HR39:HS39"/>
    <mergeCell ref="HT39:HU39"/>
    <mergeCell ref="HV39:HW39"/>
    <mergeCell ref="HX39:HY39"/>
    <mergeCell ref="GD38:GE38"/>
    <mergeCell ref="GF38:GG38"/>
    <mergeCell ref="GH38:GI38"/>
    <mergeCell ref="GJ38:GK38"/>
    <mergeCell ref="GL38:GM38"/>
    <mergeCell ref="GN38:GO38"/>
    <mergeCell ref="GP38:GQ38"/>
    <mergeCell ref="GR38:GS38"/>
    <mergeCell ref="GT38:GU38"/>
    <mergeCell ref="GV38:GW38"/>
    <mergeCell ref="GX38:GY38"/>
    <mergeCell ref="GZ38:HA38"/>
    <mergeCell ref="HB38:HC38"/>
    <mergeCell ref="HD38:HE38"/>
    <mergeCell ref="HF38:HG38"/>
    <mergeCell ref="HH38:HI38"/>
    <mergeCell ref="HJ38:HK38"/>
    <mergeCell ref="HZ36:IA36"/>
    <mergeCell ref="GD37:GE37"/>
    <mergeCell ref="GF37:GG37"/>
    <mergeCell ref="GH37:GI37"/>
    <mergeCell ref="GJ37:GK37"/>
    <mergeCell ref="GL37:GM37"/>
    <mergeCell ref="GN37:GO37"/>
    <mergeCell ref="GP37:GQ37"/>
    <mergeCell ref="GR37:GS37"/>
    <mergeCell ref="GT37:GU37"/>
    <mergeCell ref="GV37:GW37"/>
    <mergeCell ref="GX37:GY37"/>
    <mergeCell ref="GZ37:HA37"/>
    <mergeCell ref="HB37:HC37"/>
    <mergeCell ref="HD37:HE37"/>
    <mergeCell ref="HF37:HG37"/>
    <mergeCell ref="HH37:HI37"/>
    <mergeCell ref="HJ37:HK37"/>
    <mergeCell ref="HL37:HM37"/>
    <mergeCell ref="HN37:HO37"/>
    <mergeCell ref="HP37:HQ37"/>
    <mergeCell ref="HR37:HS37"/>
    <mergeCell ref="HT37:HU37"/>
    <mergeCell ref="HV37:HW37"/>
    <mergeCell ref="HX37:HY37"/>
    <mergeCell ref="HZ37:IA37"/>
    <mergeCell ref="HL35:HM35"/>
    <mergeCell ref="HN35:HO35"/>
    <mergeCell ref="HP35:HQ35"/>
    <mergeCell ref="HR35:HS35"/>
    <mergeCell ref="HT35:HU35"/>
    <mergeCell ref="HV35:HW35"/>
    <mergeCell ref="HX35:HY35"/>
    <mergeCell ref="HZ35:IA35"/>
    <mergeCell ref="GD36:GE36"/>
    <mergeCell ref="GF36:GG36"/>
    <mergeCell ref="GH36:GI36"/>
    <mergeCell ref="GJ36:GK36"/>
    <mergeCell ref="GL36:GM36"/>
    <mergeCell ref="GN36:GO36"/>
    <mergeCell ref="GP36:GQ36"/>
    <mergeCell ref="GR36:GS36"/>
    <mergeCell ref="GT36:GU36"/>
    <mergeCell ref="GV36:GW36"/>
    <mergeCell ref="GX36:GY36"/>
    <mergeCell ref="GZ36:HA36"/>
    <mergeCell ref="HB36:HC36"/>
    <mergeCell ref="HD36:HE36"/>
    <mergeCell ref="HF36:HG36"/>
    <mergeCell ref="HH36:HI36"/>
    <mergeCell ref="HJ36:HK36"/>
    <mergeCell ref="HL36:HM36"/>
    <mergeCell ref="HN36:HO36"/>
    <mergeCell ref="HP36:HQ36"/>
    <mergeCell ref="HR36:HS36"/>
    <mergeCell ref="HT36:HU36"/>
    <mergeCell ref="HV36:HW36"/>
    <mergeCell ref="HX36:HY36"/>
    <mergeCell ref="GD35:GE35"/>
    <mergeCell ref="GF35:GG35"/>
    <mergeCell ref="GH35:GI35"/>
    <mergeCell ref="GJ35:GK35"/>
    <mergeCell ref="GL35:GM35"/>
    <mergeCell ref="GN35:GO35"/>
    <mergeCell ref="GP35:GQ35"/>
    <mergeCell ref="GR35:GS35"/>
    <mergeCell ref="GT35:GU35"/>
    <mergeCell ref="GV35:GW35"/>
    <mergeCell ref="GX35:GY35"/>
    <mergeCell ref="GZ35:HA35"/>
    <mergeCell ref="HB35:HC35"/>
    <mergeCell ref="HD35:HE35"/>
    <mergeCell ref="HF35:HG35"/>
    <mergeCell ref="HH35:HI35"/>
    <mergeCell ref="HJ35:HK35"/>
    <mergeCell ref="HZ33:IA33"/>
    <mergeCell ref="GD34:GE34"/>
    <mergeCell ref="GF34:GG34"/>
    <mergeCell ref="GH34:GI34"/>
    <mergeCell ref="GJ34:GK34"/>
    <mergeCell ref="GL34:GM34"/>
    <mergeCell ref="GN34:GO34"/>
    <mergeCell ref="GP34:GQ34"/>
    <mergeCell ref="GR34:GS34"/>
    <mergeCell ref="GT34:GU34"/>
    <mergeCell ref="GV34:GW34"/>
    <mergeCell ref="GX34:GY34"/>
    <mergeCell ref="GZ34:HA34"/>
    <mergeCell ref="HB34:HC34"/>
    <mergeCell ref="HD34:HE34"/>
    <mergeCell ref="HF34:HG34"/>
    <mergeCell ref="HH34:HI34"/>
    <mergeCell ref="HJ34:HK34"/>
    <mergeCell ref="HL34:HM34"/>
    <mergeCell ref="HN34:HO34"/>
    <mergeCell ref="HP34:HQ34"/>
    <mergeCell ref="HR34:HS34"/>
    <mergeCell ref="HT34:HU34"/>
    <mergeCell ref="HV34:HW34"/>
    <mergeCell ref="HX34:HY34"/>
    <mergeCell ref="HZ34:IA34"/>
    <mergeCell ref="HL32:HM32"/>
    <mergeCell ref="HN32:HO32"/>
    <mergeCell ref="HP32:HQ32"/>
    <mergeCell ref="HR32:HS32"/>
    <mergeCell ref="HT32:HU32"/>
    <mergeCell ref="HV32:HW32"/>
    <mergeCell ref="HX32:HY32"/>
    <mergeCell ref="HZ32:IA32"/>
    <mergeCell ref="GD33:GE33"/>
    <mergeCell ref="GF33:GG33"/>
    <mergeCell ref="GH33:GI33"/>
    <mergeCell ref="GJ33:GK33"/>
    <mergeCell ref="GL33:GM33"/>
    <mergeCell ref="GN33:GO33"/>
    <mergeCell ref="GP33:GQ33"/>
    <mergeCell ref="GR33:GS33"/>
    <mergeCell ref="GT33:GU33"/>
    <mergeCell ref="GV33:GW33"/>
    <mergeCell ref="GX33:GY33"/>
    <mergeCell ref="GZ33:HA33"/>
    <mergeCell ref="HB33:HC33"/>
    <mergeCell ref="HD33:HE33"/>
    <mergeCell ref="HF33:HG33"/>
    <mergeCell ref="HH33:HI33"/>
    <mergeCell ref="HJ33:HK33"/>
    <mergeCell ref="HL33:HM33"/>
    <mergeCell ref="HN33:HO33"/>
    <mergeCell ref="HP33:HQ33"/>
    <mergeCell ref="HR33:HS33"/>
    <mergeCell ref="HT33:HU33"/>
    <mergeCell ref="HV33:HW33"/>
    <mergeCell ref="HX33:HY33"/>
    <mergeCell ref="GD32:GE32"/>
    <mergeCell ref="GF32:GG32"/>
    <mergeCell ref="GH32:GI32"/>
    <mergeCell ref="GJ32:GK32"/>
    <mergeCell ref="GL32:GM32"/>
    <mergeCell ref="GN32:GO32"/>
    <mergeCell ref="GP32:GQ32"/>
    <mergeCell ref="GR32:GS32"/>
    <mergeCell ref="GT32:GU32"/>
    <mergeCell ref="GV32:GW32"/>
    <mergeCell ref="GX32:GY32"/>
    <mergeCell ref="GZ32:HA32"/>
    <mergeCell ref="HB32:HC32"/>
    <mergeCell ref="HD32:HE32"/>
    <mergeCell ref="HF32:HG32"/>
    <mergeCell ref="HH32:HI32"/>
    <mergeCell ref="HJ32:HK32"/>
    <mergeCell ref="HZ30:IA30"/>
    <mergeCell ref="GD31:GE31"/>
    <mergeCell ref="GF31:GG31"/>
    <mergeCell ref="GH31:GI31"/>
    <mergeCell ref="GJ31:GK31"/>
    <mergeCell ref="GL31:GM31"/>
    <mergeCell ref="GN31:GO31"/>
    <mergeCell ref="GP31:GQ31"/>
    <mergeCell ref="GR31:GS31"/>
    <mergeCell ref="GT31:GU31"/>
    <mergeCell ref="GV31:GW31"/>
    <mergeCell ref="GX31:GY31"/>
    <mergeCell ref="GZ31:HA31"/>
    <mergeCell ref="HB31:HC31"/>
    <mergeCell ref="HD31:HE31"/>
    <mergeCell ref="HF31:HG31"/>
    <mergeCell ref="HH31:HI31"/>
    <mergeCell ref="HJ31:HK31"/>
    <mergeCell ref="HL31:HM31"/>
    <mergeCell ref="HN31:HO31"/>
    <mergeCell ref="HP31:HQ31"/>
    <mergeCell ref="HR31:HS31"/>
    <mergeCell ref="HT31:HU31"/>
    <mergeCell ref="HV31:HW31"/>
    <mergeCell ref="HX31:HY31"/>
    <mergeCell ref="HZ31:IA31"/>
    <mergeCell ref="HL29:HM29"/>
    <mergeCell ref="HN29:HO29"/>
    <mergeCell ref="HP29:HQ29"/>
    <mergeCell ref="HR29:HS29"/>
    <mergeCell ref="HT29:HU29"/>
    <mergeCell ref="HV29:HW29"/>
    <mergeCell ref="HX29:HY29"/>
    <mergeCell ref="HZ29:IA29"/>
    <mergeCell ref="GD30:GE30"/>
    <mergeCell ref="GF30:GG30"/>
    <mergeCell ref="GH30:GI30"/>
    <mergeCell ref="GJ30:GK30"/>
    <mergeCell ref="GL30:GM30"/>
    <mergeCell ref="GN30:GO30"/>
    <mergeCell ref="GP30:GQ30"/>
    <mergeCell ref="GR30:GS30"/>
    <mergeCell ref="GT30:GU30"/>
    <mergeCell ref="GV30:GW30"/>
    <mergeCell ref="GX30:GY30"/>
    <mergeCell ref="GZ30:HA30"/>
    <mergeCell ref="HB30:HC30"/>
    <mergeCell ref="HD30:HE30"/>
    <mergeCell ref="HF30:HG30"/>
    <mergeCell ref="HH30:HI30"/>
    <mergeCell ref="HJ30:HK30"/>
    <mergeCell ref="HL30:HM30"/>
    <mergeCell ref="HN30:HO30"/>
    <mergeCell ref="HP30:HQ30"/>
    <mergeCell ref="HR30:HS30"/>
    <mergeCell ref="HT30:HU30"/>
    <mergeCell ref="HV30:HW30"/>
    <mergeCell ref="HX30:HY30"/>
    <mergeCell ref="GD29:GE29"/>
    <mergeCell ref="GF29:GG29"/>
    <mergeCell ref="GH29:GI29"/>
    <mergeCell ref="GJ29:GK29"/>
    <mergeCell ref="GL29:GM29"/>
    <mergeCell ref="GN29:GO29"/>
    <mergeCell ref="GP29:GQ29"/>
    <mergeCell ref="GR29:GS29"/>
    <mergeCell ref="GT29:GU29"/>
    <mergeCell ref="GV29:GW29"/>
    <mergeCell ref="GX29:GY29"/>
    <mergeCell ref="GZ29:HA29"/>
    <mergeCell ref="HB29:HC29"/>
    <mergeCell ref="HD29:HE29"/>
    <mergeCell ref="HF29:HG29"/>
    <mergeCell ref="HH29:HI29"/>
    <mergeCell ref="HJ29:HK29"/>
    <mergeCell ref="GD26:IA26"/>
    <mergeCell ref="GD27:GM27"/>
    <mergeCell ref="GN27:GW27"/>
    <mergeCell ref="GX27:HG27"/>
    <mergeCell ref="HH27:HQ27"/>
    <mergeCell ref="HR27:IA27"/>
    <mergeCell ref="GD28:GE28"/>
    <mergeCell ref="GF28:GG28"/>
    <mergeCell ref="GH28:GI28"/>
    <mergeCell ref="GJ28:GK28"/>
    <mergeCell ref="GL28:GM28"/>
    <mergeCell ref="GN28:GO28"/>
    <mergeCell ref="GP28:GQ28"/>
    <mergeCell ref="GR28:GS28"/>
    <mergeCell ref="GT28:GU28"/>
    <mergeCell ref="GV28:GW28"/>
    <mergeCell ref="GX28:GY28"/>
    <mergeCell ref="GZ28:HA28"/>
    <mergeCell ref="HB28:HC28"/>
    <mergeCell ref="HD28:HE28"/>
    <mergeCell ref="HF28:HG28"/>
    <mergeCell ref="HH28:HI28"/>
    <mergeCell ref="HJ28:HK28"/>
    <mergeCell ref="HL28:HM28"/>
    <mergeCell ref="HN28:HO28"/>
    <mergeCell ref="HP28:HQ28"/>
    <mergeCell ref="HR28:HS28"/>
    <mergeCell ref="HT28:HU28"/>
    <mergeCell ref="HV28:HW28"/>
    <mergeCell ref="HX28:HY28"/>
    <mergeCell ref="HZ28:IA28"/>
    <mergeCell ref="BR73:BS73"/>
    <mergeCell ref="BT73:BU73"/>
    <mergeCell ref="BV73:BW73"/>
    <mergeCell ref="BX72:BY72"/>
    <mergeCell ref="BZ72:CA72"/>
    <mergeCell ref="CB72:CE72"/>
    <mergeCell ref="CF72:CI72"/>
    <mergeCell ref="CJ72:CK72"/>
    <mergeCell ref="H72:K72"/>
    <mergeCell ref="L72:O72"/>
    <mergeCell ref="P72:Q72"/>
    <mergeCell ref="R72:S72"/>
    <mergeCell ref="T72:U72"/>
    <mergeCell ref="V72:W72"/>
    <mergeCell ref="X72:Y72"/>
    <mergeCell ref="Z72:AC72"/>
    <mergeCell ref="D73:G73"/>
    <mergeCell ref="H73:K73"/>
    <mergeCell ref="L73:O73"/>
    <mergeCell ref="P73:Q73"/>
    <mergeCell ref="R73:S73"/>
    <mergeCell ref="T73:U73"/>
    <mergeCell ref="V73:W73"/>
    <mergeCell ref="X73:Y73"/>
    <mergeCell ref="Z73:AC73"/>
    <mergeCell ref="AZ73:BA73"/>
    <mergeCell ref="C80:CS80"/>
    <mergeCell ref="C81:CS81"/>
    <mergeCell ref="B82:AL82"/>
    <mergeCell ref="CW12:CX12"/>
    <mergeCell ref="CY12:CZ12"/>
    <mergeCell ref="DA12:DB12"/>
    <mergeCell ref="CW13:CX13"/>
    <mergeCell ref="CY13:CZ13"/>
    <mergeCell ref="DA13:DB13"/>
    <mergeCell ref="BX73:BY73"/>
    <mergeCell ref="BZ73:CA73"/>
    <mergeCell ref="CB73:CE73"/>
    <mergeCell ref="CF73:CI73"/>
    <mergeCell ref="CJ73:CK73"/>
    <mergeCell ref="CL73:CM73"/>
    <mergeCell ref="CN73:CO73"/>
    <mergeCell ref="CP73:CQ73"/>
    <mergeCell ref="CR73:CS73"/>
    <mergeCell ref="BB73:BC73"/>
    <mergeCell ref="BD73:BE73"/>
    <mergeCell ref="BF73:BG73"/>
    <mergeCell ref="BH73:BI73"/>
    <mergeCell ref="BJ73:BM73"/>
    <mergeCell ref="BN73:BQ73"/>
    <mergeCell ref="AD73:AG73"/>
    <mergeCell ref="AH73:AI73"/>
    <mergeCell ref="AJ73:AK73"/>
    <mergeCell ref="AL73:AM73"/>
    <mergeCell ref="AN73:AO73"/>
    <mergeCell ref="AP73:AQ73"/>
    <mergeCell ref="AR73:AU73"/>
    <mergeCell ref="AV73:AY73"/>
    <mergeCell ref="D71:G71"/>
    <mergeCell ref="H71:K71"/>
    <mergeCell ref="L71:O71"/>
    <mergeCell ref="P71:Q71"/>
    <mergeCell ref="R71:S71"/>
    <mergeCell ref="T71:U71"/>
    <mergeCell ref="V71:W71"/>
    <mergeCell ref="X71:Y71"/>
    <mergeCell ref="Z71:AC71"/>
    <mergeCell ref="CR72:CS72"/>
    <mergeCell ref="BB72:BC72"/>
    <mergeCell ref="BD72:BE72"/>
    <mergeCell ref="BF72:BG72"/>
    <mergeCell ref="BH72:BI72"/>
    <mergeCell ref="BJ72:BM72"/>
    <mergeCell ref="BN72:BQ72"/>
    <mergeCell ref="BR72:BS72"/>
    <mergeCell ref="BT72:BU72"/>
    <mergeCell ref="BV72:BW72"/>
    <mergeCell ref="AD72:AG72"/>
    <mergeCell ref="AH72:AI72"/>
    <mergeCell ref="AJ72:AK72"/>
    <mergeCell ref="AL72:AM72"/>
    <mergeCell ref="AN72:AO72"/>
    <mergeCell ref="AP72:AQ72"/>
    <mergeCell ref="AR72:AU72"/>
    <mergeCell ref="AV72:AY72"/>
    <mergeCell ref="AZ72:BA72"/>
    <mergeCell ref="CL72:CM72"/>
    <mergeCell ref="CN72:CO72"/>
    <mergeCell ref="CP72:CQ72"/>
    <mergeCell ref="D72:G72"/>
    <mergeCell ref="CR71:CS71"/>
    <mergeCell ref="BB71:BC71"/>
    <mergeCell ref="BD71:BE71"/>
    <mergeCell ref="BF71:BG71"/>
    <mergeCell ref="BH71:BI71"/>
    <mergeCell ref="BJ71:BM71"/>
    <mergeCell ref="BN71:BQ71"/>
    <mergeCell ref="BR71:BS71"/>
    <mergeCell ref="BT71:BU71"/>
    <mergeCell ref="BV71:BW71"/>
    <mergeCell ref="AD71:AG71"/>
    <mergeCell ref="AH71:AI71"/>
    <mergeCell ref="AJ71:AK71"/>
    <mergeCell ref="AL71:AM71"/>
    <mergeCell ref="AN71:AO71"/>
    <mergeCell ref="AP71:AQ71"/>
    <mergeCell ref="AR71:AU71"/>
    <mergeCell ref="AV71:AY71"/>
    <mergeCell ref="AZ71:BA71"/>
    <mergeCell ref="BX71:BY71"/>
    <mergeCell ref="BZ71:CA71"/>
    <mergeCell ref="CB71:CE71"/>
    <mergeCell ref="CF71:CI71"/>
    <mergeCell ref="CJ71:CK71"/>
    <mergeCell ref="CL71:CM71"/>
    <mergeCell ref="CN71:CO71"/>
    <mergeCell ref="CP71:CQ71"/>
    <mergeCell ref="BX70:BY70"/>
    <mergeCell ref="BZ70:CA70"/>
    <mergeCell ref="CB70:CE70"/>
    <mergeCell ref="CF70:CI70"/>
    <mergeCell ref="CJ70:CK70"/>
    <mergeCell ref="CL70:CM70"/>
    <mergeCell ref="CN70:CO70"/>
    <mergeCell ref="CP70:CQ70"/>
    <mergeCell ref="CR70:CS70"/>
    <mergeCell ref="BB70:BC70"/>
    <mergeCell ref="BD70:BE70"/>
    <mergeCell ref="BF70:BG70"/>
    <mergeCell ref="BH70:BI70"/>
    <mergeCell ref="BJ70:BM70"/>
    <mergeCell ref="BN70:BQ70"/>
    <mergeCell ref="BR70:BS70"/>
    <mergeCell ref="BT70:BU70"/>
    <mergeCell ref="BV70:BW70"/>
    <mergeCell ref="AD70:AG70"/>
    <mergeCell ref="AH70:AI70"/>
    <mergeCell ref="AJ70:AK70"/>
    <mergeCell ref="AL70:AM70"/>
    <mergeCell ref="AN70:AO70"/>
    <mergeCell ref="AP70:AQ70"/>
    <mergeCell ref="AR70:AU70"/>
    <mergeCell ref="AV70:AY70"/>
    <mergeCell ref="AZ70:BA70"/>
    <mergeCell ref="D70:G70"/>
    <mergeCell ref="H70:K70"/>
    <mergeCell ref="L70:O70"/>
    <mergeCell ref="P70:Q70"/>
    <mergeCell ref="R70:S70"/>
    <mergeCell ref="T70:U70"/>
    <mergeCell ref="V70:W70"/>
    <mergeCell ref="X70:Y70"/>
    <mergeCell ref="Z70:AC70"/>
    <mergeCell ref="BX69:BY69"/>
    <mergeCell ref="BZ69:CA69"/>
    <mergeCell ref="CB69:CE69"/>
    <mergeCell ref="CF69:CI69"/>
    <mergeCell ref="CJ69:CK69"/>
    <mergeCell ref="CL69:CM69"/>
    <mergeCell ref="CN69:CO69"/>
    <mergeCell ref="CP69:CQ69"/>
    <mergeCell ref="CR69:CS69"/>
    <mergeCell ref="BB69:BC69"/>
    <mergeCell ref="BD69:BE69"/>
    <mergeCell ref="BF69:BG69"/>
    <mergeCell ref="BH69:BI69"/>
    <mergeCell ref="BJ69:BM69"/>
    <mergeCell ref="BN69:BQ69"/>
    <mergeCell ref="BR69:BS69"/>
    <mergeCell ref="BT69:BU69"/>
    <mergeCell ref="BV69:BW69"/>
    <mergeCell ref="AD69:AG69"/>
    <mergeCell ref="AH69:AI69"/>
    <mergeCell ref="AJ69:AK69"/>
    <mergeCell ref="AL69:AM69"/>
    <mergeCell ref="AN69:AO69"/>
    <mergeCell ref="AP69:AQ69"/>
    <mergeCell ref="AR69:AU69"/>
    <mergeCell ref="AV69:AY69"/>
    <mergeCell ref="AZ69:BA69"/>
    <mergeCell ref="D69:G69"/>
    <mergeCell ref="H69:K69"/>
    <mergeCell ref="L69:O69"/>
    <mergeCell ref="P69:Q69"/>
    <mergeCell ref="R69:S69"/>
    <mergeCell ref="T69:U69"/>
    <mergeCell ref="V69:W69"/>
    <mergeCell ref="X69:Y69"/>
    <mergeCell ref="Z69:AC69"/>
    <mergeCell ref="BX68:BY68"/>
    <mergeCell ref="BZ68:CA68"/>
    <mergeCell ref="CB68:CE68"/>
    <mergeCell ref="CF68:CI68"/>
    <mergeCell ref="CJ68:CK68"/>
    <mergeCell ref="CL68:CM68"/>
    <mergeCell ref="CN68:CO68"/>
    <mergeCell ref="CP68:CQ68"/>
    <mergeCell ref="CR68:CS68"/>
    <mergeCell ref="BB68:BC68"/>
    <mergeCell ref="BD68:BE68"/>
    <mergeCell ref="BF68:BG68"/>
    <mergeCell ref="BH68:BI68"/>
    <mergeCell ref="BJ68:BM68"/>
    <mergeCell ref="BN68:BQ68"/>
    <mergeCell ref="BR68:BS68"/>
    <mergeCell ref="BT68:BU68"/>
    <mergeCell ref="BV68:BW68"/>
    <mergeCell ref="AD68:AG68"/>
    <mergeCell ref="AH68:AI68"/>
    <mergeCell ref="AJ68:AK68"/>
    <mergeCell ref="AL68:AM68"/>
    <mergeCell ref="AN68:AO68"/>
    <mergeCell ref="AP68:AQ68"/>
    <mergeCell ref="AR68:AU68"/>
    <mergeCell ref="AV68:AY68"/>
    <mergeCell ref="AZ68:BA68"/>
    <mergeCell ref="D68:G68"/>
    <mergeCell ref="H68:K68"/>
    <mergeCell ref="L68:O68"/>
    <mergeCell ref="P68:Q68"/>
    <mergeCell ref="R68:S68"/>
    <mergeCell ref="T68:U68"/>
    <mergeCell ref="V68:W68"/>
    <mergeCell ref="X68:Y68"/>
    <mergeCell ref="Z68:AC68"/>
    <mergeCell ref="BX67:BY67"/>
    <mergeCell ref="BZ67:CA67"/>
    <mergeCell ref="CB67:CE67"/>
    <mergeCell ref="CF67:CI67"/>
    <mergeCell ref="CJ67:CK67"/>
    <mergeCell ref="CL67:CM67"/>
    <mergeCell ref="CN67:CO67"/>
    <mergeCell ref="CP67:CQ67"/>
    <mergeCell ref="CR67:CS67"/>
    <mergeCell ref="BB67:BC67"/>
    <mergeCell ref="BD67:BE67"/>
    <mergeCell ref="BF67:BG67"/>
    <mergeCell ref="BH67:BI67"/>
    <mergeCell ref="BJ67:BM67"/>
    <mergeCell ref="BN67:BQ67"/>
    <mergeCell ref="BR67:BS67"/>
    <mergeCell ref="BT67:BU67"/>
    <mergeCell ref="BV67:BW67"/>
    <mergeCell ref="AD67:AG67"/>
    <mergeCell ref="AH67:AI67"/>
    <mergeCell ref="AJ67:AK67"/>
    <mergeCell ref="AL67:AM67"/>
    <mergeCell ref="AN67:AO67"/>
    <mergeCell ref="AP67:AQ67"/>
    <mergeCell ref="AR67:AU67"/>
    <mergeCell ref="AV67:AY67"/>
    <mergeCell ref="AZ67:BA67"/>
    <mergeCell ref="D67:G67"/>
    <mergeCell ref="H67:K67"/>
    <mergeCell ref="L67:O67"/>
    <mergeCell ref="P67:Q67"/>
    <mergeCell ref="R67:S67"/>
    <mergeCell ref="T67:U67"/>
    <mergeCell ref="V67:W67"/>
    <mergeCell ref="X67:Y67"/>
    <mergeCell ref="Z67:AC67"/>
    <mergeCell ref="BX66:BY66"/>
    <mergeCell ref="BZ66:CA66"/>
    <mergeCell ref="CB66:CE66"/>
    <mergeCell ref="CF66:CI66"/>
    <mergeCell ref="CJ66:CK66"/>
    <mergeCell ref="CL66:CM66"/>
    <mergeCell ref="CN66:CO66"/>
    <mergeCell ref="CP66:CQ66"/>
    <mergeCell ref="CR66:CS66"/>
    <mergeCell ref="BB66:BC66"/>
    <mergeCell ref="BD66:BE66"/>
    <mergeCell ref="BF66:BG66"/>
    <mergeCell ref="BH66:BI66"/>
    <mergeCell ref="BJ66:BM66"/>
    <mergeCell ref="BN66:BQ66"/>
    <mergeCell ref="BR66:BS66"/>
    <mergeCell ref="BT66:BU66"/>
    <mergeCell ref="BV66:BW66"/>
    <mergeCell ref="AD66:AG66"/>
    <mergeCell ref="AH66:AI66"/>
    <mergeCell ref="AJ66:AK66"/>
    <mergeCell ref="AL66:AM66"/>
    <mergeCell ref="AN66:AO66"/>
    <mergeCell ref="AP66:AQ66"/>
    <mergeCell ref="AR66:AU66"/>
    <mergeCell ref="AV66:AY66"/>
    <mergeCell ref="AZ66:BA66"/>
    <mergeCell ref="D66:G66"/>
    <mergeCell ref="H66:K66"/>
    <mergeCell ref="L66:O66"/>
    <mergeCell ref="P66:Q66"/>
    <mergeCell ref="R66:S66"/>
    <mergeCell ref="T66:U66"/>
    <mergeCell ref="V66:W66"/>
    <mergeCell ref="X66:Y66"/>
    <mergeCell ref="Z66:AC66"/>
    <mergeCell ref="BX65:BY65"/>
    <mergeCell ref="BZ65:CA65"/>
    <mergeCell ref="CB65:CE65"/>
    <mergeCell ref="CF65:CI65"/>
    <mergeCell ref="CJ65:CK65"/>
    <mergeCell ref="CL65:CM65"/>
    <mergeCell ref="CN65:CO65"/>
    <mergeCell ref="CP65:CQ65"/>
    <mergeCell ref="CR65:CS65"/>
    <mergeCell ref="BB65:BC65"/>
    <mergeCell ref="BD65:BE65"/>
    <mergeCell ref="BF65:BG65"/>
    <mergeCell ref="BH65:BI65"/>
    <mergeCell ref="BJ65:BM65"/>
    <mergeCell ref="BN65:BQ65"/>
    <mergeCell ref="BR65:BS65"/>
    <mergeCell ref="BT65:BU65"/>
    <mergeCell ref="BV65:BW65"/>
    <mergeCell ref="AD65:AG65"/>
    <mergeCell ref="AH65:AI65"/>
    <mergeCell ref="AJ65:AK65"/>
    <mergeCell ref="AL65:AM65"/>
    <mergeCell ref="AN65:AO65"/>
    <mergeCell ref="AP65:AQ65"/>
    <mergeCell ref="AR65:AU65"/>
    <mergeCell ref="AV65:AY65"/>
    <mergeCell ref="AZ65:BA65"/>
    <mergeCell ref="D65:G65"/>
    <mergeCell ref="H65:K65"/>
    <mergeCell ref="L65:O65"/>
    <mergeCell ref="P65:Q65"/>
    <mergeCell ref="R65:S65"/>
    <mergeCell ref="T65:U65"/>
    <mergeCell ref="V65:W65"/>
    <mergeCell ref="X65:Y65"/>
    <mergeCell ref="Z65:AC65"/>
    <mergeCell ref="BX64:BY64"/>
    <mergeCell ref="BZ64:CA64"/>
    <mergeCell ref="CB64:CE64"/>
    <mergeCell ref="CF64:CI64"/>
    <mergeCell ref="CJ64:CK64"/>
    <mergeCell ref="CL64:CM64"/>
    <mergeCell ref="CN64:CO64"/>
    <mergeCell ref="CP64:CQ64"/>
    <mergeCell ref="CR64:CS64"/>
    <mergeCell ref="BB64:BC64"/>
    <mergeCell ref="BD64:BE64"/>
    <mergeCell ref="BF64:BG64"/>
    <mergeCell ref="BH64:BI64"/>
    <mergeCell ref="BJ64:BM64"/>
    <mergeCell ref="BN64:BQ64"/>
    <mergeCell ref="BR64:BS64"/>
    <mergeCell ref="BT64:BU64"/>
    <mergeCell ref="BV64:BW64"/>
    <mergeCell ref="AD64:AG64"/>
    <mergeCell ref="AH64:AI64"/>
    <mergeCell ref="AJ64:AK64"/>
    <mergeCell ref="AL64:AM64"/>
    <mergeCell ref="AN64:AO64"/>
    <mergeCell ref="AP64:AQ64"/>
    <mergeCell ref="AR64:AU64"/>
    <mergeCell ref="AV64:AY64"/>
    <mergeCell ref="AZ64:BA64"/>
    <mergeCell ref="D64:G64"/>
    <mergeCell ref="H64:K64"/>
    <mergeCell ref="L64:O64"/>
    <mergeCell ref="P64:Q64"/>
    <mergeCell ref="R64:S64"/>
    <mergeCell ref="T64:U64"/>
    <mergeCell ref="V64:W64"/>
    <mergeCell ref="X64:Y64"/>
    <mergeCell ref="Z64:AC64"/>
    <mergeCell ref="BX63:BY63"/>
    <mergeCell ref="BZ63:CA63"/>
    <mergeCell ref="CB63:CE63"/>
    <mergeCell ref="CF63:CI63"/>
    <mergeCell ref="CJ63:CK63"/>
    <mergeCell ref="CL63:CM63"/>
    <mergeCell ref="CN63:CO63"/>
    <mergeCell ref="CP63:CQ63"/>
    <mergeCell ref="CR63:CS63"/>
    <mergeCell ref="BB63:BC63"/>
    <mergeCell ref="BD63:BE63"/>
    <mergeCell ref="BF63:BG63"/>
    <mergeCell ref="BH63:BI63"/>
    <mergeCell ref="BJ63:BM63"/>
    <mergeCell ref="BN63:BQ63"/>
    <mergeCell ref="BR63:BS63"/>
    <mergeCell ref="BT63:BU63"/>
    <mergeCell ref="BV63:BW63"/>
    <mergeCell ref="AD63:AG63"/>
    <mergeCell ref="AH63:AI63"/>
    <mergeCell ref="AJ63:AK63"/>
    <mergeCell ref="AL63:AM63"/>
    <mergeCell ref="AN63:AO63"/>
    <mergeCell ref="AP63:AQ63"/>
    <mergeCell ref="AR63:AU63"/>
    <mergeCell ref="AV63:AY63"/>
    <mergeCell ref="AZ63:BA63"/>
    <mergeCell ref="D63:G63"/>
    <mergeCell ref="H63:K63"/>
    <mergeCell ref="L63:O63"/>
    <mergeCell ref="P63:Q63"/>
    <mergeCell ref="R63:S63"/>
    <mergeCell ref="T63:U63"/>
    <mergeCell ref="V63:W63"/>
    <mergeCell ref="X63:Y63"/>
    <mergeCell ref="Z63:AC63"/>
    <mergeCell ref="BX62:BY62"/>
    <mergeCell ref="BZ62:CA62"/>
    <mergeCell ref="CB62:CE62"/>
    <mergeCell ref="CF62:CI62"/>
    <mergeCell ref="CJ62:CK62"/>
    <mergeCell ref="CL62:CM62"/>
    <mergeCell ref="CN62:CO62"/>
    <mergeCell ref="CP62:CQ62"/>
    <mergeCell ref="CR62:CS62"/>
    <mergeCell ref="BB62:BC62"/>
    <mergeCell ref="BD62:BE62"/>
    <mergeCell ref="BF62:BG62"/>
    <mergeCell ref="BH62:BI62"/>
    <mergeCell ref="BJ62:BM62"/>
    <mergeCell ref="BN62:BQ62"/>
    <mergeCell ref="BR62:BS62"/>
    <mergeCell ref="BT62:BU62"/>
    <mergeCell ref="BV62:BW62"/>
    <mergeCell ref="AD62:AG62"/>
    <mergeCell ref="AH62:AI62"/>
    <mergeCell ref="AJ62:AK62"/>
    <mergeCell ref="AL62:AM62"/>
    <mergeCell ref="AN62:AO62"/>
    <mergeCell ref="AP62:AQ62"/>
    <mergeCell ref="AR62:AU62"/>
    <mergeCell ref="AV62:AY62"/>
    <mergeCell ref="AZ62:BA62"/>
    <mergeCell ref="D62:G62"/>
    <mergeCell ref="H62:K62"/>
    <mergeCell ref="L62:O62"/>
    <mergeCell ref="P62:Q62"/>
    <mergeCell ref="R62:S62"/>
    <mergeCell ref="T62:U62"/>
    <mergeCell ref="V62:W62"/>
    <mergeCell ref="X62:Y62"/>
    <mergeCell ref="Z62:AC62"/>
    <mergeCell ref="BX61:BY61"/>
    <mergeCell ref="BZ61:CA61"/>
    <mergeCell ref="CB61:CE61"/>
    <mergeCell ref="CF61:CI61"/>
    <mergeCell ref="CJ61:CK61"/>
    <mergeCell ref="CL61:CM61"/>
    <mergeCell ref="CN61:CO61"/>
    <mergeCell ref="CP61:CQ61"/>
    <mergeCell ref="CR61:CS61"/>
    <mergeCell ref="BB61:BC61"/>
    <mergeCell ref="BD61:BE61"/>
    <mergeCell ref="BF61:BG61"/>
    <mergeCell ref="BH61:BI61"/>
    <mergeCell ref="BJ61:BM61"/>
    <mergeCell ref="BN61:BQ61"/>
    <mergeCell ref="BR61:BS61"/>
    <mergeCell ref="BT61:BU61"/>
    <mergeCell ref="BV61:BW61"/>
    <mergeCell ref="AD61:AG61"/>
    <mergeCell ref="AH61:AI61"/>
    <mergeCell ref="AJ61:AK61"/>
    <mergeCell ref="AL61:AM61"/>
    <mergeCell ref="AN61:AO61"/>
    <mergeCell ref="AP61:AQ61"/>
    <mergeCell ref="AR61:AU61"/>
    <mergeCell ref="AV61:AY61"/>
    <mergeCell ref="AZ61:BA61"/>
    <mergeCell ref="D61:G61"/>
    <mergeCell ref="H61:K61"/>
    <mergeCell ref="L61:O61"/>
    <mergeCell ref="P61:Q61"/>
    <mergeCell ref="R61:S61"/>
    <mergeCell ref="T61:U61"/>
    <mergeCell ref="V61:W61"/>
    <mergeCell ref="X61:Y61"/>
    <mergeCell ref="Z61:AC61"/>
    <mergeCell ref="BX60:BY60"/>
    <mergeCell ref="BZ60:CA60"/>
    <mergeCell ref="CB60:CE60"/>
    <mergeCell ref="CF60:CI60"/>
    <mergeCell ref="CJ60:CK60"/>
    <mergeCell ref="CL60:CM60"/>
    <mergeCell ref="CN60:CO60"/>
    <mergeCell ref="CP60:CQ60"/>
    <mergeCell ref="CR60:CS60"/>
    <mergeCell ref="BB60:BC60"/>
    <mergeCell ref="BD60:BE60"/>
    <mergeCell ref="BF60:BG60"/>
    <mergeCell ref="BH60:BI60"/>
    <mergeCell ref="BJ60:BM60"/>
    <mergeCell ref="BN60:BQ60"/>
    <mergeCell ref="BR60:BS60"/>
    <mergeCell ref="BT60:BU60"/>
    <mergeCell ref="BV60:BW60"/>
    <mergeCell ref="AD60:AG60"/>
    <mergeCell ref="AH60:AI60"/>
    <mergeCell ref="AJ60:AK60"/>
    <mergeCell ref="AL60:AM60"/>
    <mergeCell ref="AN60:AO60"/>
    <mergeCell ref="AP60:AQ60"/>
    <mergeCell ref="AR60:AU60"/>
    <mergeCell ref="AV60:AY60"/>
    <mergeCell ref="AZ60:BA60"/>
    <mergeCell ref="D60:G60"/>
    <mergeCell ref="H60:K60"/>
    <mergeCell ref="L60:O60"/>
    <mergeCell ref="P60:Q60"/>
    <mergeCell ref="R60:S60"/>
    <mergeCell ref="T60:U60"/>
    <mergeCell ref="V60:W60"/>
    <mergeCell ref="X60:Y60"/>
    <mergeCell ref="Z60:AC60"/>
    <mergeCell ref="BX59:BY59"/>
    <mergeCell ref="BZ59:CA59"/>
    <mergeCell ref="CB59:CE59"/>
    <mergeCell ref="CF59:CI59"/>
    <mergeCell ref="CJ59:CK59"/>
    <mergeCell ref="CL59:CM59"/>
    <mergeCell ref="CN59:CO59"/>
    <mergeCell ref="CP59:CQ59"/>
    <mergeCell ref="CR59:CS59"/>
    <mergeCell ref="BB59:BC59"/>
    <mergeCell ref="BD59:BE59"/>
    <mergeCell ref="BF59:BG59"/>
    <mergeCell ref="BH59:BI59"/>
    <mergeCell ref="BJ59:BM59"/>
    <mergeCell ref="BN59:BQ59"/>
    <mergeCell ref="BR59:BS59"/>
    <mergeCell ref="BT59:BU59"/>
    <mergeCell ref="BV59:BW59"/>
    <mergeCell ref="AD59:AG59"/>
    <mergeCell ref="AH59:AI59"/>
    <mergeCell ref="AJ59:AK59"/>
    <mergeCell ref="AL59:AM59"/>
    <mergeCell ref="AN59:AO59"/>
    <mergeCell ref="AP59:AQ59"/>
    <mergeCell ref="AR59:AU59"/>
    <mergeCell ref="AV59:AY59"/>
    <mergeCell ref="AZ59:BA59"/>
    <mergeCell ref="D59:G59"/>
    <mergeCell ref="H59:K59"/>
    <mergeCell ref="L59:O59"/>
    <mergeCell ref="P59:Q59"/>
    <mergeCell ref="R59:S59"/>
    <mergeCell ref="T59:U59"/>
    <mergeCell ref="V59:W59"/>
    <mergeCell ref="X59:Y59"/>
    <mergeCell ref="Z59:AC59"/>
    <mergeCell ref="BX58:BY58"/>
    <mergeCell ref="BZ58:CA58"/>
    <mergeCell ref="CB58:CE58"/>
    <mergeCell ref="CF58:CI58"/>
    <mergeCell ref="CJ58:CK58"/>
    <mergeCell ref="CL58:CM58"/>
    <mergeCell ref="CN58:CO58"/>
    <mergeCell ref="CP58:CQ58"/>
    <mergeCell ref="CR58:CS58"/>
    <mergeCell ref="BB58:BC58"/>
    <mergeCell ref="BD58:BE58"/>
    <mergeCell ref="BF58:BG58"/>
    <mergeCell ref="BH58:BI58"/>
    <mergeCell ref="BJ58:BM58"/>
    <mergeCell ref="BN58:BQ58"/>
    <mergeCell ref="BR58:BS58"/>
    <mergeCell ref="BT58:BU58"/>
    <mergeCell ref="BV58:BW58"/>
    <mergeCell ref="AD58:AG58"/>
    <mergeCell ref="AH58:AI58"/>
    <mergeCell ref="AJ58:AK58"/>
    <mergeCell ref="AL58:AM58"/>
    <mergeCell ref="AN58:AO58"/>
    <mergeCell ref="AP58:AQ58"/>
    <mergeCell ref="AR58:AU58"/>
    <mergeCell ref="AV58:AY58"/>
    <mergeCell ref="AZ58:BA58"/>
    <mergeCell ref="D58:G58"/>
    <mergeCell ref="H58:K58"/>
    <mergeCell ref="L58:O58"/>
    <mergeCell ref="P58:Q58"/>
    <mergeCell ref="R58:S58"/>
    <mergeCell ref="T58:U58"/>
    <mergeCell ref="V58:W58"/>
    <mergeCell ref="X58:Y58"/>
    <mergeCell ref="Z58:AC58"/>
    <mergeCell ref="BX57:BY57"/>
    <mergeCell ref="BZ57:CA57"/>
    <mergeCell ref="CB57:CE57"/>
    <mergeCell ref="CF57:CI57"/>
    <mergeCell ref="CJ57:CK57"/>
    <mergeCell ref="CL57:CM57"/>
    <mergeCell ref="CN57:CO57"/>
    <mergeCell ref="CP57:CQ57"/>
    <mergeCell ref="CR57:CS57"/>
    <mergeCell ref="BB57:BC57"/>
    <mergeCell ref="BD57:BE57"/>
    <mergeCell ref="BF57:BG57"/>
    <mergeCell ref="BH57:BI57"/>
    <mergeCell ref="BJ57:BM57"/>
    <mergeCell ref="BN57:BQ57"/>
    <mergeCell ref="BR57:BS57"/>
    <mergeCell ref="BT57:BU57"/>
    <mergeCell ref="BV57:BW57"/>
    <mergeCell ref="AD57:AG57"/>
    <mergeCell ref="AH57:AI57"/>
    <mergeCell ref="AJ57:AK57"/>
    <mergeCell ref="AL57:AM57"/>
    <mergeCell ref="AN57:AO57"/>
    <mergeCell ref="AP57:AQ57"/>
    <mergeCell ref="AR57:AU57"/>
    <mergeCell ref="AV57:AY57"/>
    <mergeCell ref="AZ57:BA57"/>
    <mergeCell ref="D57:G57"/>
    <mergeCell ref="H57:K57"/>
    <mergeCell ref="L57:O57"/>
    <mergeCell ref="P57:Q57"/>
    <mergeCell ref="R57:S57"/>
    <mergeCell ref="T57:U57"/>
    <mergeCell ref="V57:W57"/>
    <mergeCell ref="X57:Y57"/>
    <mergeCell ref="Z57:AC57"/>
    <mergeCell ref="BX56:BY56"/>
    <mergeCell ref="BZ56:CA56"/>
    <mergeCell ref="CB56:CE56"/>
    <mergeCell ref="CF56:CI56"/>
    <mergeCell ref="CJ56:CK56"/>
    <mergeCell ref="CL56:CM56"/>
    <mergeCell ref="CN56:CO56"/>
    <mergeCell ref="CP56:CQ56"/>
    <mergeCell ref="CR56:CS56"/>
    <mergeCell ref="BB56:BC56"/>
    <mergeCell ref="BD56:BE56"/>
    <mergeCell ref="BF56:BG56"/>
    <mergeCell ref="BH56:BI56"/>
    <mergeCell ref="BJ56:BM56"/>
    <mergeCell ref="BN56:BQ56"/>
    <mergeCell ref="BR56:BS56"/>
    <mergeCell ref="BT56:BU56"/>
    <mergeCell ref="BV56:BW56"/>
    <mergeCell ref="AD56:AG56"/>
    <mergeCell ref="AH56:AI56"/>
    <mergeCell ref="AJ56:AK56"/>
    <mergeCell ref="AL56:AM56"/>
    <mergeCell ref="AN56:AO56"/>
    <mergeCell ref="AP56:AQ56"/>
    <mergeCell ref="AR56:AU56"/>
    <mergeCell ref="AV56:AY56"/>
    <mergeCell ref="AZ56:BA56"/>
    <mergeCell ref="D56:G56"/>
    <mergeCell ref="H56:K56"/>
    <mergeCell ref="L56:O56"/>
    <mergeCell ref="P56:Q56"/>
    <mergeCell ref="R56:S56"/>
    <mergeCell ref="T56:U56"/>
    <mergeCell ref="V56:W56"/>
    <mergeCell ref="X56:Y56"/>
    <mergeCell ref="Z56:AC56"/>
    <mergeCell ref="BX55:BY55"/>
    <mergeCell ref="BZ55:CA55"/>
    <mergeCell ref="CB55:CE55"/>
    <mergeCell ref="CF55:CI55"/>
    <mergeCell ref="CJ55:CK55"/>
    <mergeCell ref="CL55:CM55"/>
    <mergeCell ref="CN55:CO55"/>
    <mergeCell ref="CP55:CQ55"/>
    <mergeCell ref="CR55:CS55"/>
    <mergeCell ref="BB55:BC55"/>
    <mergeCell ref="BD55:BE55"/>
    <mergeCell ref="BF55:BG55"/>
    <mergeCell ref="BH55:BI55"/>
    <mergeCell ref="BJ55:BM55"/>
    <mergeCell ref="BN55:BQ55"/>
    <mergeCell ref="BR55:BS55"/>
    <mergeCell ref="BT55:BU55"/>
    <mergeCell ref="BV55:BW55"/>
    <mergeCell ref="BN54:BQ54"/>
    <mergeCell ref="BR54:BS54"/>
    <mergeCell ref="BT54:BU54"/>
    <mergeCell ref="BV54:BW54"/>
    <mergeCell ref="AD55:AG55"/>
    <mergeCell ref="AH55:AI55"/>
    <mergeCell ref="AJ55:AK55"/>
    <mergeCell ref="AL55:AM55"/>
    <mergeCell ref="AN55:AO55"/>
    <mergeCell ref="AP55:AQ55"/>
    <mergeCell ref="AR55:AU55"/>
    <mergeCell ref="AV55:AY55"/>
    <mergeCell ref="AZ55:BA55"/>
    <mergeCell ref="D55:G55"/>
    <mergeCell ref="H55:K55"/>
    <mergeCell ref="L55:O55"/>
    <mergeCell ref="P55:Q55"/>
    <mergeCell ref="R55:S55"/>
    <mergeCell ref="T55:U55"/>
    <mergeCell ref="V55:W55"/>
    <mergeCell ref="X55:Y55"/>
    <mergeCell ref="Z55:AC55"/>
    <mergeCell ref="B1:CS1"/>
    <mergeCell ref="B3:CS3"/>
    <mergeCell ref="B5:CS5"/>
    <mergeCell ref="CP7:CS7"/>
    <mergeCell ref="B8:L8"/>
    <mergeCell ref="N8:O8"/>
    <mergeCell ref="D54:G54"/>
    <mergeCell ref="H54:K54"/>
    <mergeCell ref="L54:O54"/>
    <mergeCell ref="P54:Q54"/>
    <mergeCell ref="R54:S54"/>
    <mergeCell ref="T54:U54"/>
    <mergeCell ref="V54:W54"/>
    <mergeCell ref="X54:Y54"/>
    <mergeCell ref="Z54:AC54"/>
    <mergeCell ref="AD54:AG54"/>
    <mergeCell ref="AH54:AI54"/>
    <mergeCell ref="AJ54:AK54"/>
    <mergeCell ref="AL54:AM54"/>
    <mergeCell ref="AN54:AO54"/>
    <mergeCell ref="AP54:AQ54"/>
    <mergeCell ref="AR54:AU54"/>
    <mergeCell ref="AV54:AY54"/>
    <mergeCell ref="AZ54:BA54"/>
    <mergeCell ref="C16:CS16"/>
    <mergeCell ref="C17:CS17"/>
    <mergeCell ref="C18:CS18"/>
    <mergeCell ref="D19:CS19"/>
    <mergeCell ref="D20:CS20"/>
    <mergeCell ref="D21:CS21"/>
    <mergeCell ref="CP10:CS10"/>
    <mergeCell ref="B12:CS12"/>
    <mergeCell ref="C13:CS13"/>
    <mergeCell ref="C14:CS14"/>
    <mergeCell ref="C24:CS24"/>
    <mergeCell ref="C15:CS15"/>
    <mergeCell ref="C22:CS22"/>
    <mergeCell ref="C23:CS23"/>
    <mergeCell ref="C26:G28"/>
    <mergeCell ref="H26:Y26"/>
    <mergeCell ref="Z26:AQ26"/>
    <mergeCell ref="AR26:BI26"/>
    <mergeCell ref="BJ26:CA26"/>
    <mergeCell ref="CB26:CS26"/>
    <mergeCell ref="H27:K28"/>
    <mergeCell ref="L27:O28"/>
    <mergeCell ref="P27:Q28"/>
    <mergeCell ref="R27:Y27"/>
    <mergeCell ref="Z27:AC28"/>
    <mergeCell ref="AD27:AG28"/>
    <mergeCell ref="AH27:AI28"/>
    <mergeCell ref="AJ27:AQ27"/>
    <mergeCell ref="R28:S28"/>
    <mergeCell ref="T28:U28"/>
    <mergeCell ref="V28:W28"/>
    <mergeCell ref="X28:Y28"/>
    <mergeCell ref="CR28:CS28"/>
    <mergeCell ref="CL27:CS27"/>
    <mergeCell ref="CL28:CM28"/>
    <mergeCell ref="CN28:CO28"/>
    <mergeCell ref="CP28:CQ28"/>
    <mergeCell ref="BN27:BQ28"/>
    <mergeCell ref="BF28:BG28"/>
    <mergeCell ref="BH28:BI28"/>
    <mergeCell ref="D29:G29"/>
    <mergeCell ref="H29:K29"/>
    <mergeCell ref="L29:O29"/>
    <mergeCell ref="P29:Q29"/>
    <mergeCell ref="R29:S29"/>
    <mergeCell ref="T29:U29"/>
    <mergeCell ref="AJ28:AK28"/>
    <mergeCell ref="AL28:AM28"/>
    <mergeCell ref="AN28:AO28"/>
    <mergeCell ref="AP28:AQ28"/>
    <mergeCell ref="BB28:BC28"/>
    <mergeCell ref="BD28:BE28"/>
    <mergeCell ref="BR27:BS28"/>
    <mergeCell ref="BT27:CA27"/>
    <mergeCell ref="CB27:CE28"/>
    <mergeCell ref="CF27:CI28"/>
    <mergeCell ref="CJ27:CK28"/>
    <mergeCell ref="BT28:BU28"/>
    <mergeCell ref="BV28:BW28"/>
    <mergeCell ref="BX28:BY28"/>
    <mergeCell ref="BZ28:CA28"/>
    <mergeCell ref="AR27:AU28"/>
    <mergeCell ref="V29:W29"/>
    <mergeCell ref="X29:Y29"/>
    <mergeCell ref="Z29:AC29"/>
    <mergeCell ref="AD29:AG29"/>
    <mergeCell ref="AH29:AI29"/>
    <mergeCell ref="AJ29:AK29"/>
    <mergeCell ref="AV27:AY28"/>
    <mergeCell ref="AZ27:BA28"/>
    <mergeCell ref="BB27:BI27"/>
    <mergeCell ref="BJ27:BM28"/>
    <mergeCell ref="BB29:BC29"/>
    <mergeCell ref="BD29:BE29"/>
    <mergeCell ref="BF29:BG29"/>
    <mergeCell ref="BH29:BI29"/>
    <mergeCell ref="BJ29:BM29"/>
    <mergeCell ref="BN29:BQ29"/>
    <mergeCell ref="AL29:AM29"/>
    <mergeCell ref="AN29:AO29"/>
    <mergeCell ref="AP29:AQ29"/>
    <mergeCell ref="AR29:AU29"/>
    <mergeCell ref="AV29:AY29"/>
    <mergeCell ref="AZ29:BA29"/>
    <mergeCell ref="CF29:CI29"/>
    <mergeCell ref="CJ29:CK29"/>
    <mergeCell ref="CL29:CM29"/>
    <mergeCell ref="CN29:CO29"/>
    <mergeCell ref="CP29:CQ29"/>
    <mergeCell ref="CR29:CS29"/>
    <mergeCell ref="BR29:BS29"/>
    <mergeCell ref="BT29:BU29"/>
    <mergeCell ref="BV29:BW29"/>
    <mergeCell ref="BX29:BY29"/>
    <mergeCell ref="BZ29:CA29"/>
    <mergeCell ref="CB29:CE29"/>
    <mergeCell ref="V30:W30"/>
    <mergeCell ref="X30:Y30"/>
    <mergeCell ref="Z30:AC30"/>
    <mergeCell ref="AD30:AG30"/>
    <mergeCell ref="AH30:AI30"/>
    <mergeCell ref="AJ30:AK30"/>
    <mergeCell ref="D30:G30"/>
    <mergeCell ref="H30:K30"/>
    <mergeCell ref="L30:O30"/>
    <mergeCell ref="P30:Q30"/>
    <mergeCell ref="R30:S30"/>
    <mergeCell ref="T30:U30"/>
    <mergeCell ref="BB30:BC30"/>
    <mergeCell ref="BD30:BE30"/>
    <mergeCell ref="BF30:BG30"/>
    <mergeCell ref="BH30:BI30"/>
    <mergeCell ref="BJ30:BM30"/>
    <mergeCell ref="BN30:BQ30"/>
    <mergeCell ref="AL30:AM30"/>
    <mergeCell ref="AN30:AO30"/>
    <mergeCell ref="AP30:AQ30"/>
    <mergeCell ref="AR30:AU30"/>
    <mergeCell ref="AV30:AY30"/>
    <mergeCell ref="AZ30:BA30"/>
    <mergeCell ref="CF30:CI30"/>
    <mergeCell ref="CJ30:CK30"/>
    <mergeCell ref="CL30:CM30"/>
    <mergeCell ref="CN30:CO30"/>
    <mergeCell ref="CP30:CQ30"/>
    <mergeCell ref="CR30:CS30"/>
    <mergeCell ref="BR30:BS30"/>
    <mergeCell ref="BT30:BU30"/>
    <mergeCell ref="BV30:BW30"/>
    <mergeCell ref="BX30:BY30"/>
    <mergeCell ref="BZ30:CA30"/>
    <mergeCell ref="CB30:CE30"/>
    <mergeCell ref="V31:W31"/>
    <mergeCell ref="X31:Y31"/>
    <mergeCell ref="Z31:AC31"/>
    <mergeCell ref="AD31:AG31"/>
    <mergeCell ref="AH31:AI31"/>
    <mergeCell ref="AJ31:AK31"/>
    <mergeCell ref="CF31:CI31"/>
    <mergeCell ref="CJ31:CK31"/>
    <mergeCell ref="CL31:CM31"/>
    <mergeCell ref="CN31:CO31"/>
    <mergeCell ref="CP31:CQ31"/>
    <mergeCell ref="CR31:CS31"/>
    <mergeCell ref="BR31:BS31"/>
    <mergeCell ref="BT31:BU31"/>
    <mergeCell ref="BV31:BW31"/>
    <mergeCell ref="BX31:BY31"/>
    <mergeCell ref="BZ31:CA31"/>
    <mergeCell ref="CB31:CE31"/>
    <mergeCell ref="D31:G31"/>
    <mergeCell ref="H31:K31"/>
    <mergeCell ref="L31:O31"/>
    <mergeCell ref="P31:Q31"/>
    <mergeCell ref="R31:S31"/>
    <mergeCell ref="T31:U31"/>
    <mergeCell ref="BB31:BC31"/>
    <mergeCell ref="BD31:BE31"/>
    <mergeCell ref="BF31:BG31"/>
    <mergeCell ref="BH31:BI31"/>
    <mergeCell ref="BJ31:BM31"/>
    <mergeCell ref="BN31:BQ31"/>
    <mergeCell ref="AL31:AM31"/>
    <mergeCell ref="AN31:AO31"/>
    <mergeCell ref="AP31:AQ31"/>
    <mergeCell ref="AR31:AU31"/>
    <mergeCell ref="AV31:AY31"/>
    <mergeCell ref="AZ31:BA31"/>
    <mergeCell ref="V32:W32"/>
    <mergeCell ref="X32:Y32"/>
    <mergeCell ref="Z32:AC32"/>
    <mergeCell ref="AD32:AG32"/>
    <mergeCell ref="AH32:AI32"/>
    <mergeCell ref="AJ32:AK32"/>
    <mergeCell ref="D32:G32"/>
    <mergeCell ref="H32:K32"/>
    <mergeCell ref="L32:O32"/>
    <mergeCell ref="P32:Q32"/>
    <mergeCell ref="R32:S32"/>
    <mergeCell ref="T32:U32"/>
    <mergeCell ref="BB32:BC32"/>
    <mergeCell ref="BD32:BE32"/>
    <mergeCell ref="BF32:BG32"/>
    <mergeCell ref="BH32:BI32"/>
    <mergeCell ref="BJ32:BM32"/>
    <mergeCell ref="BN32:BQ32"/>
    <mergeCell ref="AL32:AM32"/>
    <mergeCell ref="AN32:AO32"/>
    <mergeCell ref="AP32:AQ32"/>
    <mergeCell ref="AR32:AU32"/>
    <mergeCell ref="AV32:AY32"/>
    <mergeCell ref="AZ32:BA32"/>
    <mergeCell ref="CF32:CI32"/>
    <mergeCell ref="CJ32:CK32"/>
    <mergeCell ref="CL32:CM32"/>
    <mergeCell ref="CN32:CO32"/>
    <mergeCell ref="CP32:CQ32"/>
    <mergeCell ref="CR32:CS32"/>
    <mergeCell ref="BR32:BS32"/>
    <mergeCell ref="BT32:BU32"/>
    <mergeCell ref="BV32:BW32"/>
    <mergeCell ref="BX32:BY32"/>
    <mergeCell ref="BZ32:CA32"/>
    <mergeCell ref="CB32:CE32"/>
    <mergeCell ref="V33:W33"/>
    <mergeCell ref="X33:Y33"/>
    <mergeCell ref="Z33:AC33"/>
    <mergeCell ref="AD33:AG33"/>
    <mergeCell ref="AH33:AI33"/>
    <mergeCell ref="AJ33:AK33"/>
    <mergeCell ref="D33:G33"/>
    <mergeCell ref="H33:K33"/>
    <mergeCell ref="L33:O33"/>
    <mergeCell ref="P33:Q33"/>
    <mergeCell ref="R33:S33"/>
    <mergeCell ref="T33:U33"/>
    <mergeCell ref="BB33:BC33"/>
    <mergeCell ref="BD33:BE33"/>
    <mergeCell ref="BF33:BG33"/>
    <mergeCell ref="BH33:BI33"/>
    <mergeCell ref="BJ33:BM33"/>
    <mergeCell ref="BN33:BQ33"/>
    <mergeCell ref="AL33:AM33"/>
    <mergeCell ref="AN33:AO33"/>
    <mergeCell ref="AP33:AQ33"/>
    <mergeCell ref="AR33:AU33"/>
    <mergeCell ref="AV33:AY33"/>
    <mergeCell ref="AZ33:BA33"/>
    <mergeCell ref="CF33:CI33"/>
    <mergeCell ref="CJ33:CK33"/>
    <mergeCell ref="CL33:CM33"/>
    <mergeCell ref="CN33:CO33"/>
    <mergeCell ref="CP33:CQ33"/>
    <mergeCell ref="CR33:CS33"/>
    <mergeCell ref="BR33:BS33"/>
    <mergeCell ref="BT33:BU33"/>
    <mergeCell ref="BV33:BW33"/>
    <mergeCell ref="BX33:BY33"/>
    <mergeCell ref="BZ33:CA33"/>
    <mergeCell ref="CB33:CE33"/>
    <mergeCell ref="V34:W34"/>
    <mergeCell ref="X34:Y34"/>
    <mergeCell ref="Z34:AC34"/>
    <mergeCell ref="AD34:AG34"/>
    <mergeCell ref="AH34:AI34"/>
    <mergeCell ref="AJ34:AK34"/>
    <mergeCell ref="D34:G34"/>
    <mergeCell ref="H34:K34"/>
    <mergeCell ref="L34:O34"/>
    <mergeCell ref="P34:Q34"/>
    <mergeCell ref="R34:S34"/>
    <mergeCell ref="T34:U34"/>
    <mergeCell ref="BB34:BC34"/>
    <mergeCell ref="BD34:BE34"/>
    <mergeCell ref="BF34:BG34"/>
    <mergeCell ref="BH34:BI34"/>
    <mergeCell ref="BJ34:BM34"/>
    <mergeCell ref="BN34:BQ34"/>
    <mergeCell ref="AL34:AM34"/>
    <mergeCell ref="AN34:AO34"/>
    <mergeCell ref="AP34:AQ34"/>
    <mergeCell ref="AR34:AU34"/>
    <mergeCell ref="AV34:AY34"/>
    <mergeCell ref="AZ34:BA34"/>
    <mergeCell ref="CF34:CI34"/>
    <mergeCell ref="CJ34:CK34"/>
    <mergeCell ref="CL34:CM34"/>
    <mergeCell ref="CN34:CO34"/>
    <mergeCell ref="CP34:CQ34"/>
    <mergeCell ref="CR34:CS34"/>
    <mergeCell ref="BR34:BS34"/>
    <mergeCell ref="BT34:BU34"/>
    <mergeCell ref="BV34:BW34"/>
    <mergeCell ref="BX34:BY34"/>
    <mergeCell ref="BZ34:CA34"/>
    <mergeCell ref="CB34:CE34"/>
    <mergeCell ref="V35:W35"/>
    <mergeCell ref="X35:Y35"/>
    <mergeCell ref="Z35:AC35"/>
    <mergeCell ref="AD35:AG35"/>
    <mergeCell ref="AH35:AI35"/>
    <mergeCell ref="AJ35:AK35"/>
    <mergeCell ref="D35:G35"/>
    <mergeCell ref="H35:K35"/>
    <mergeCell ref="L35:O35"/>
    <mergeCell ref="P35:Q35"/>
    <mergeCell ref="R35:S35"/>
    <mergeCell ref="T35:U35"/>
    <mergeCell ref="BB35:BC35"/>
    <mergeCell ref="BD35:BE35"/>
    <mergeCell ref="BF35:BG35"/>
    <mergeCell ref="BH35:BI35"/>
    <mergeCell ref="BJ35:BM35"/>
    <mergeCell ref="BN35:BQ35"/>
    <mergeCell ref="AL35:AM35"/>
    <mergeCell ref="AN35:AO35"/>
    <mergeCell ref="AP35:AQ35"/>
    <mergeCell ref="AR35:AU35"/>
    <mergeCell ref="AV35:AY35"/>
    <mergeCell ref="AZ35:BA35"/>
    <mergeCell ref="CF35:CI35"/>
    <mergeCell ref="CJ35:CK35"/>
    <mergeCell ref="CL35:CM35"/>
    <mergeCell ref="CN35:CO35"/>
    <mergeCell ref="CP35:CQ35"/>
    <mergeCell ref="CR35:CS35"/>
    <mergeCell ref="BR35:BS35"/>
    <mergeCell ref="BT35:BU35"/>
    <mergeCell ref="BV35:BW35"/>
    <mergeCell ref="BX35:BY35"/>
    <mergeCell ref="BZ35:CA35"/>
    <mergeCell ref="CB35:CE35"/>
    <mergeCell ref="V36:W36"/>
    <mergeCell ref="X36:Y36"/>
    <mergeCell ref="Z36:AC36"/>
    <mergeCell ref="AD36:AG36"/>
    <mergeCell ref="AH36:AI36"/>
    <mergeCell ref="AJ36:AK36"/>
    <mergeCell ref="D36:G36"/>
    <mergeCell ref="H36:K36"/>
    <mergeCell ref="L36:O36"/>
    <mergeCell ref="P36:Q36"/>
    <mergeCell ref="R36:S36"/>
    <mergeCell ref="T36:U36"/>
    <mergeCell ref="BB36:BC36"/>
    <mergeCell ref="BD36:BE36"/>
    <mergeCell ref="BF36:BG36"/>
    <mergeCell ref="BH36:BI36"/>
    <mergeCell ref="BJ36:BM36"/>
    <mergeCell ref="BN36:BQ36"/>
    <mergeCell ref="AL36:AM36"/>
    <mergeCell ref="AN36:AO36"/>
    <mergeCell ref="AP36:AQ36"/>
    <mergeCell ref="AR36:AU36"/>
    <mergeCell ref="AV36:AY36"/>
    <mergeCell ref="AZ36:BA36"/>
    <mergeCell ref="CF36:CI36"/>
    <mergeCell ref="CJ36:CK36"/>
    <mergeCell ref="CL36:CM36"/>
    <mergeCell ref="CN36:CO36"/>
    <mergeCell ref="CP36:CQ36"/>
    <mergeCell ref="CR36:CS36"/>
    <mergeCell ref="BR36:BS36"/>
    <mergeCell ref="BT36:BU36"/>
    <mergeCell ref="BV36:BW36"/>
    <mergeCell ref="BX36:BY36"/>
    <mergeCell ref="BZ36:CA36"/>
    <mergeCell ref="CB36:CE36"/>
    <mergeCell ref="V37:W37"/>
    <mergeCell ref="X37:Y37"/>
    <mergeCell ref="Z37:AC37"/>
    <mergeCell ref="AD37:AG37"/>
    <mergeCell ref="AH37:AI37"/>
    <mergeCell ref="AJ37:AK37"/>
    <mergeCell ref="D37:G37"/>
    <mergeCell ref="H37:K37"/>
    <mergeCell ref="L37:O37"/>
    <mergeCell ref="P37:Q37"/>
    <mergeCell ref="R37:S37"/>
    <mergeCell ref="T37:U37"/>
    <mergeCell ref="BB37:BC37"/>
    <mergeCell ref="BD37:BE37"/>
    <mergeCell ref="BF37:BG37"/>
    <mergeCell ref="BH37:BI37"/>
    <mergeCell ref="BJ37:BM37"/>
    <mergeCell ref="BN37:BQ37"/>
    <mergeCell ref="AL37:AM37"/>
    <mergeCell ref="AN37:AO37"/>
    <mergeCell ref="AP37:AQ37"/>
    <mergeCell ref="AR37:AU37"/>
    <mergeCell ref="AV37:AY37"/>
    <mergeCell ref="AZ37:BA37"/>
    <mergeCell ref="CF37:CI37"/>
    <mergeCell ref="CJ37:CK37"/>
    <mergeCell ref="CL37:CM37"/>
    <mergeCell ref="CN37:CO37"/>
    <mergeCell ref="CP37:CQ37"/>
    <mergeCell ref="CR37:CS37"/>
    <mergeCell ref="BR37:BS37"/>
    <mergeCell ref="BT37:BU37"/>
    <mergeCell ref="BV37:BW37"/>
    <mergeCell ref="BX37:BY37"/>
    <mergeCell ref="BZ37:CA37"/>
    <mergeCell ref="CB37:CE37"/>
    <mergeCell ref="V38:W38"/>
    <mergeCell ref="X38:Y38"/>
    <mergeCell ref="Z38:AC38"/>
    <mergeCell ref="AD38:AG38"/>
    <mergeCell ref="AH38:AI38"/>
    <mergeCell ref="AJ38:AK38"/>
    <mergeCell ref="D38:G38"/>
    <mergeCell ref="H38:K38"/>
    <mergeCell ref="L38:O38"/>
    <mergeCell ref="P38:Q38"/>
    <mergeCell ref="R38:S38"/>
    <mergeCell ref="T38:U38"/>
    <mergeCell ref="BB38:BC38"/>
    <mergeCell ref="BD38:BE38"/>
    <mergeCell ref="BF38:BG38"/>
    <mergeCell ref="BH38:BI38"/>
    <mergeCell ref="BJ38:BM38"/>
    <mergeCell ref="BN38:BQ38"/>
    <mergeCell ref="AL38:AM38"/>
    <mergeCell ref="AN38:AO38"/>
    <mergeCell ref="AP38:AQ38"/>
    <mergeCell ref="AR38:AU38"/>
    <mergeCell ref="AV38:AY38"/>
    <mergeCell ref="AZ38:BA38"/>
    <mergeCell ref="CF38:CI38"/>
    <mergeCell ref="CJ38:CK38"/>
    <mergeCell ref="CL38:CM38"/>
    <mergeCell ref="CN38:CO38"/>
    <mergeCell ref="CP38:CQ38"/>
    <mergeCell ref="CR38:CS38"/>
    <mergeCell ref="BR38:BS38"/>
    <mergeCell ref="BT38:BU38"/>
    <mergeCell ref="BV38:BW38"/>
    <mergeCell ref="BX38:BY38"/>
    <mergeCell ref="BZ38:CA38"/>
    <mergeCell ref="CB38:CE38"/>
    <mergeCell ref="V39:W39"/>
    <mergeCell ref="X39:Y39"/>
    <mergeCell ref="Z39:AC39"/>
    <mergeCell ref="AD39:AG39"/>
    <mergeCell ref="AH39:AI39"/>
    <mergeCell ref="AJ39:AK39"/>
    <mergeCell ref="D39:G39"/>
    <mergeCell ref="H39:K39"/>
    <mergeCell ref="L39:O39"/>
    <mergeCell ref="P39:Q39"/>
    <mergeCell ref="R39:S39"/>
    <mergeCell ref="T39:U39"/>
    <mergeCell ref="BB39:BC39"/>
    <mergeCell ref="BD39:BE39"/>
    <mergeCell ref="BF39:BG39"/>
    <mergeCell ref="BH39:BI39"/>
    <mergeCell ref="BJ39:BM39"/>
    <mergeCell ref="BN39:BQ39"/>
    <mergeCell ref="AL39:AM39"/>
    <mergeCell ref="AN39:AO39"/>
    <mergeCell ref="AP39:AQ39"/>
    <mergeCell ref="AR39:AU39"/>
    <mergeCell ref="AV39:AY39"/>
    <mergeCell ref="AZ39:BA39"/>
    <mergeCell ref="CF39:CI39"/>
    <mergeCell ref="CJ39:CK39"/>
    <mergeCell ref="CL39:CM39"/>
    <mergeCell ref="CN39:CO39"/>
    <mergeCell ref="CP39:CQ39"/>
    <mergeCell ref="CR39:CS39"/>
    <mergeCell ref="BR39:BS39"/>
    <mergeCell ref="BT39:BU39"/>
    <mergeCell ref="BV39:BW39"/>
    <mergeCell ref="BX39:BY39"/>
    <mergeCell ref="BZ39:CA39"/>
    <mergeCell ref="CB39:CE39"/>
    <mergeCell ref="V40:W40"/>
    <mergeCell ref="X40:Y40"/>
    <mergeCell ref="Z40:AC40"/>
    <mergeCell ref="AD40:AG40"/>
    <mergeCell ref="AH40:AI40"/>
    <mergeCell ref="AJ40:AK40"/>
    <mergeCell ref="D40:G40"/>
    <mergeCell ref="H40:K40"/>
    <mergeCell ref="L40:O40"/>
    <mergeCell ref="P40:Q40"/>
    <mergeCell ref="R40:S40"/>
    <mergeCell ref="T40:U40"/>
    <mergeCell ref="BB40:BC40"/>
    <mergeCell ref="BD40:BE40"/>
    <mergeCell ref="BF40:BG40"/>
    <mergeCell ref="BH40:BI40"/>
    <mergeCell ref="BJ40:BM40"/>
    <mergeCell ref="BN40:BQ40"/>
    <mergeCell ref="AL40:AM40"/>
    <mergeCell ref="AN40:AO40"/>
    <mergeCell ref="AP40:AQ40"/>
    <mergeCell ref="AR40:AU40"/>
    <mergeCell ref="AV40:AY40"/>
    <mergeCell ref="AZ40:BA40"/>
    <mergeCell ref="CF40:CI40"/>
    <mergeCell ref="CJ40:CK40"/>
    <mergeCell ref="CL40:CM40"/>
    <mergeCell ref="CN40:CO40"/>
    <mergeCell ref="CP40:CQ40"/>
    <mergeCell ref="CR40:CS40"/>
    <mergeCell ref="BR40:BS40"/>
    <mergeCell ref="BT40:BU40"/>
    <mergeCell ref="BV40:BW40"/>
    <mergeCell ref="BX40:BY40"/>
    <mergeCell ref="BZ40:CA40"/>
    <mergeCell ref="CB40:CE40"/>
    <mergeCell ref="V41:W41"/>
    <mergeCell ref="X41:Y41"/>
    <mergeCell ref="Z41:AC41"/>
    <mergeCell ref="AD41:AG41"/>
    <mergeCell ref="AH41:AI41"/>
    <mergeCell ref="AJ41:AK41"/>
    <mergeCell ref="D41:G41"/>
    <mergeCell ref="H41:K41"/>
    <mergeCell ref="L41:O41"/>
    <mergeCell ref="P41:Q41"/>
    <mergeCell ref="R41:S41"/>
    <mergeCell ref="T41:U41"/>
    <mergeCell ref="BB41:BC41"/>
    <mergeCell ref="BD41:BE41"/>
    <mergeCell ref="BF41:BG41"/>
    <mergeCell ref="BH41:BI41"/>
    <mergeCell ref="BJ41:BM41"/>
    <mergeCell ref="BN41:BQ41"/>
    <mergeCell ref="AL41:AM41"/>
    <mergeCell ref="AN41:AO41"/>
    <mergeCell ref="AP41:AQ41"/>
    <mergeCell ref="AR41:AU41"/>
    <mergeCell ref="AV41:AY41"/>
    <mergeCell ref="AZ41:BA41"/>
    <mergeCell ref="CF41:CI41"/>
    <mergeCell ref="CJ41:CK41"/>
    <mergeCell ref="CL41:CM41"/>
    <mergeCell ref="CN41:CO41"/>
    <mergeCell ref="CP41:CQ41"/>
    <mergeCell ref="CR41:CS41"/>
    <mergeCell ref="BR41:BS41"/>
    <mergeCell ref="BT41:BU41"/>
    <mergeCell ref="BV41:BW41"/>
    <mergeCell ref="BX41:BY41"/>
    <mergeCell ref="BZ41:CA41"/>
    <mergeCell ref="CB41:CE41"/>
    <mergeCell ref="V42:W42"/>
    <mergeCell ref="X42:Y42"/>
    <mergeCell ref="Z42:AC42"/>
    <mergeCell ref="AD42:AG42"/>
    <mergeCell ref="AH42:AI42"/>
    <mergeCell ref="AJ42:AK42"/>
    <mergeCell ref="D42:G42"/>
    <mergeCell ref="H42:K42"/>
    <mergeCell ref="L42:O42"/>
    <mergeCell ref="P42:Q42"/>
    <mergeCell ref="R42:S42"/>
    <mergeCell ref="T42:U42"/>
    <mergeCell ref="BB42:BC42"/>
    <mergeCell ref="BD42:BE42"/>
    <mergeCell ref="BF42:BG42"/>
    <mergeCell ref="BH42:BI42"/>
    <mergeCell ref="BJ42:BM42"/>
    <mergeCell ref="BN42:BQ42"/>
    <mergeCell ref="AL42:AM42"/>
    <mergeCell ref="AN42:AO42"/>
    <mergeCell ref="AP42:AQ42"/>
    <mergeCell ref="AR42:AU42"/>
    <mergeCell ref="AV42:AY42"/>
    <mergeCell ref="AZ42:BA42"/>
    <mergeCell ref="CF42:CI42"/>
    <mergeCell ref="CJ42:CK42"/>
    <mergeCell ref="CL42:CM42"/>
    <mergeCell ref="CN42:CO42"/>
    <mergeCell ref="CP42:CQ42"/>
    <mergeCell ref="CR42:CS42"/>
    <mergeCell ref="BR42:BS42"/>
    <mergeCell ref="BT42:BU42"/>
    <mergeCell ref="BV42:BW42"/>
    <mergeCell ref="BX42:BY42"/>
    <mergeCell ref="BZ42:CA42"/>
    <mergeCell ref="CB42:CE42"/>
    <mergeCell ref="V43:W43"/>
    <mergeCell ref="X43:Y43"/>
    <mergeCell ref="Z43:AC43"/>
    <mergeCell ref="AD43:AG43"/>
    <mergeCell ref="AH43:AI43"/>
    <mergeCell ref="AJ43:AK43"/>
    <mergeCell ref="D43:G43"/>
    <mergeCell ref="H43:K43"/>
    <mergeCell ref="L43:O43"/>
    <mergeCell ref="P43:Q43"/>
    <mergeCell ref="R43:S43"/>
    <mergeCell ref="T43:U43"/>
    <mergeCell ref="BB43:BC43"/>
    <mergeCell ref="BD43:BE43"/>
    <mergeCell ref="BF43:BG43"/>
    <mergeCell ref="BH43:BI43"/>
    <mergeCell ref="BJ43:BM43"/>
    <mergeCell ref="BN43:BQ43"/>
    <mergeCell ref="AL43:AM43"/>
    <mergeCell ref="AN43:AO43"/>
    <mergeCell ref="AP43:AQ43"/>
    <mergeCell ref="AR43:AU43"/>
    <mergeCell ref="AV43:AY43"/>
    <mergeCell ref="AZ43:BA43"/>
    <mergeCell ref="CF43:CI43"/>
    <mergeCell ref="CJ43:CK43"/>
    <mergeCell ref="CL43:CM43"/>
    <mergeCell ref="CN43:CO43"/>
    <mergeCell ref="CP43:CQ43"/>
    <mergeCell ref="CR43:CS43"/>
    <mergeCell ref="BR43:BS43"/>
    <mergeCell ref="BT43:BU43"/>
    <mergeCell ref="BV43:BW43"/>
    <mergeCell ref="BX43:BY43"/>
    <mergeCell ref="BZ43:CA43"/>
    <mergeCell ref="CB43:CE43"/>
    <mergeCell ref="V44:W44"/>
    <mergeCell ref="X44:Y44"/>
    <mergeCell ref="Z44:AC44"/>
    <mergeCell ref="AD44:AG44"/>
    <mergeCell ref="AH44:AI44"/>
    <mergeCell ref="AJ44:AK44"/>
    <mergeCell ref="D44:G44"/>
    <mergeCell ref="H44:K44"/>
    <mergeCell ref="L44:O44"/>
    <mergeCell ref="P44:Q44"/>
    <mergeCell ref="R44:S44"/>
    <mergeCell ref="T44:U44"/>
    <mergeCell ref="BB44:BC44"/>
    <mergeCell ref="BD44:BE44"/>
    <mergeCell ref="BF44:BG44"/>
    <mergeCell ref="BH44:BI44"/>
    <mergeCell ref="BJ44:BM44"/>
    <mergeCell ref="BN44:BQ44"/>
    <mergeCell ref="AL44:AM44"/>
    <mergeCell ref="AN44:AO44"/>
    <mergeCell ref="AP44:AQ44"/>
    <mergeCell ref="AR44:AU44"/>
    <mergeCell ref="AV44:AY44"/>
    <mergeCell ref="AZ44:BA44"/>
    <mergeCell ref="CF44:CI44"/>
    <mergeCell ref="CJ44:CK44"/>
    <mergeCell ref="CL44:CM44"/>
    <mergeCell ref="CN44:CO44"/>
    <mergeCell ref="CP44:CQ44"/>
    <mergeCell ref="CR44:CS44"/>
    <mergeCell ref="BR44:BS44"/>
    <mergeCell ref="BT44:BU44"/>
    <mergeCell ref="BV44:BW44"/>
    <mergeCell ref="BX44:BY44"/>
    <mergeCell ref="BZ44:CA44"/>
    <mergeCell ref="CB44:CE44"/>
    <mergeCell ref="V45:W45"/>
    <mergeCell ref="X45:Y45"/>
    <mergeCell ref="Z45:AC45"/>
    <mergeCell ref="AD45:AG45"/>
    <mergeCell ref="AH45:AI45"/>
    <mergeCell ref="AJ45:AK45"/>
    <mergeCell ref="D45:G45"/>
    <mergeCell ref="H45:K45"/>
    <mergeCell ref="L45:O45"/>
    <mergeCell ref="P45:Q45"/>
    <mergeCell ref="R45:S45"/>
    <mergeCell ref="T45:U45"/>
    <mergeCell ref="BB45:BC45"/>
    <mergeCell ref="BD45:BE45"/>
    <mergeCell ref="BF45:BG45"/>
    <mergeCell ref="BH45:BI45"/>
    <mergeCell ref="BJ45:BM45"/>
    <mergeCell ref="BN45:BQ45"/>
    <mergeCell ref="AL45:AM45"/>
    <mergeCell ref="AN45:AO45"/>
    <mergeCell ref="AP45:AQ45"/>
    <mergeCell ref="AR45:AU45"/>
    <mergeCell ref="AV45:AY45"/>
    <mergeCell ref="AZ45:BA45"/>
    <mergeCell ref="CF45:CI45"/>
    <mergeCell ref="CJ45:CK45"/>
    <mergeCell ref="CL45:CM45"/>
    <mergeCell ref="CN45:CO45"/>
    <mergeCell ref="CP45:CQ45"/>
    <mergeCell ref="CR45:CS45"/>
    <mergeCell ref="BR45:BS45"/>
    <mergeCell ref="BT45:BU45"/>
    <mergeCell ref="BV45:BW45"/>
    <mergeCell ref="BX45:BY45"/>
    <mergeCell ref="BZ45:CA45"/>
    <mergeCell ref="CB45:CE45"/>
    <mergeCell ref="V46:W46"/>
    <mergeCell ref="X46:Y46"/>
    <mergeCell ref="Z46:AC46"/>
    <mergeCell ref="AD46:AG46"/>
    <mergeCell ref="AH46:AI46"/>
    <mergeCell ref="AJ46:AK46"/>
    <mergeCell ref="D46:G46"/>
    <mergeCell ref="H46:K46"/>
    <mergeCell ref="L46:O46"/>
    <mergeCell ref="P46:Q46"/>
    <mergeCell ref="R46:S46"/>
    <mergeCell ref="T46:U46"/>
    <mergeCell ref="BB46:BC46"/>
    <mergeCell ref="BD46:BE46"/>
    <mergeCell ref="BF46:BG46"/>
    <mergeCell ref="BH46:BI46"/>
    <mergeCell ref="BJ46:BM46"/>
    <mergeCell ref="BN46:BQ46"/>
    <mergeCell ref="AL46:AM46"/>
    <mergeCell ref="AN46:AO46"/>
    <mergeCell ref="AP46:AQ46"/>
    <mergeCell ref="AR46:AU46"/>
    <mergeCell ref="AV46:AY46"/>
    <mergeCell ref="AZ46:BA46"/>
    <mergeCell ref="CF46:CI46"/>
    <mergeCell ref="CJ46:CK46"/>
    <mergeCell ref="CL46:CM46"/>
    <mergeCell ref="CN46:CO46"/>
    <mergeCell ref="CP46:CQ46"/>
    <mergeCell ref="CR46:CS46"/>
    <mergeCell ref="BR46:BS46"/>
    <mergeCell ref="BT46:BU46"/>
    <mergeCell ref="BV46:BW46"/>
    <mergeCell ref="BX46:BY46"/>
    <mergeCell ref="BZ46:CA46"/>
    <mergeCell ref="CB46:CE46"/>
    <mergeCell ref="V47:W47"/>
    <mergeCell ref="X47:Y47"/>
    <mergeCell ref="Z47:AC47"/>
    <mergeCell ref="AD47:AG47"/>
    <mergeCell ref="AH47:AI47"/>
    <mergeCell ref="AJ47:AK47"/>
    <mergeCell ref="D47:G47"/>
    <mergeCell ref="H47:K47"/>
    <mergeCell ref="L47:O47"/>
    <mergeCell ref="P47:Q47"/>
    <mergeCell ref="R47:S47"/>
    <mergeCell ref="T47:U47"/>
    <mergeCell ref="BB47:BC47"/>
    <mergeCell ref="BD47:BE47"/>
    <mergeCell ref="BF47:BG47"/>
    <mergeCell ref="BH47:BI47"/>
    <mergeCell ref="BJ47:BM47"/>
    <mergeCell ref="BN47:BQ47"/>
    <mergeCell ref="AL47:AM47"/>
    <mergeCell ref="AN47:AO47"/>
    <mergeCell ref="AP47:AQ47"/>
    <mergeCell ref="AR47:AU47"/>
    <mergeCell ref="AV47:AY47"/>
    <mergeCell ref="AZ47:BA47"/>
    <mergeCell ref="CF47:CI47"/>
    <mergeCell ref="CJ47:CK47"/>
    <mergeCell ref="CL47:CM47"/>
    <mergeCell ref="CN47:CO47"/>
    <mergeCell ref="CP47:CQ47"/>
    <mergeCell ref="CR47:CS47"/>
    <mergeCell ref="BR47:BS47"/>
    <mergeCell ref="BT47:BU47"/>
    <mergeCell ref="BV47:BW47"/>
    <mergeCell ref="BX47:BY47"/>
    <mergeCell ref="BZ47:CA47"/>
    <mergeCell ref="CB47:CE47"/>
    <mergeCell ref="V48:W48"/>
    <mergeCell ref="X48:Y48"/>
    <mergeCell ref="Z48:AC48"/>
    <mergeCell ref="AD48:AG48"/>
    <mergeCell ref="AH48:AI48"/>
    <mergeCell ref="AJ48:AK48"/>
    <mergeCell ref="D48:G48"/>
    <mergeCell ref="H48:K48"/>
    <mergeCell ref="L48:O48"/>
    <mergeCell ref="P48:Q48"/>
    <mergeCell ref="R48:S48"/>
    <mergeCell ref="T48:U48"/>
    <mergeCell ref="BB48:BC48"/>
    <mergeCell ref="BD48:BE48"/>
    <mergeCell ref="BF48:BG48"/>
    <mergeCell ref="BH48:BI48"/>
    <mergeCell ref="BJ48:BM48"/>
    <mergeCell ref="BN48:BQ48"/>
    <mergeCell ref="AL48:AM48"/>
    <mergeCell ref="AN48:AO48"/>
    <mergeCell ref="AP48:AQ48"/>
    <mergeCell ref="AR48:AU48"/>
    <mergeCell ref="AV48:AY48"/>
    <mergeCell ref="AZ48:BA48"/>
    <mergeCell ref="CF48:CI48"/>
    <mergeCell ref="CJ48:CK48"/>
    <mergeCell ref="CL48:CM48"/>
    <mergeCell ref="CN48:CO48"/>
    <mergeCell ref="CP48:CQ48"/>
    <mergeCell ref="CR48:CS48"/>
    <mergeCell ref="BR48:BS48"/>
    <mergeCell ref="BT48:BU48"/>
    <mergeCell ref="BV48:BW48"/>
    <mergeCell ref="BX48:BY48"/>
    <mergeCell ref="BZ48:CA48"/>
    <mergeCell ref="CB48:CE48"/>
    <mergeCell ref="V49:W49"/>
    <mergeCell ref="X49:Y49"/>
    <mergeCell ref="Z49:AC49"/>
    <mergeCell ref="AD49:AG49"/>
    <mergeCell ref="AH49:AI49"/>
    <mergeCell ref="AJ49:AK49"/>
    <mergeCell ref="D49:G49"/>
    <mergeCell ref="H49:K49"/>
    <mergeCell ref="L49:O49"/>
    <mergeCell ref="P49:Q49"/>
    <mergeCell ref="R49:S49"/>
    <mergeCell ref="T49:U49"/>
    <mergeCell ref="BB49:BC49"/>
    <mergeCell ref="BD49:BE49"/>
    <mergeCell ref="BF49:BG49"/>
    <mergeCell ref="BH49:BI49"/>
    <mergeCell ref="BJ49:BM49"/>
    <mergeCell ref="BN49:BQ49"/>
    <mergeCell ref="AL49:AM49"/>
    <mergeCell ref="AN49:AO49"/>
    <mergeCell ref="AP49:AQ49"/>
    <mergeCell ref="AR49:AU49"/>
    <mergeCell ref="AV49:AY49"/>
    <mergeCell ref="AZ49:BA49"/>
    <mergeCell ref="CF49:CI49"/>
    <mergeCell ref="CJ49:CK49"/>
    <mergeCell ref="CL49:CM49"/>
    <mergeCell ref="CN49:CO49"/>
    <mergeCell ref="CP49:CQ49"/>
    <mergeCell ref="CR49:CS49"/>
    <mergeCell ref="BR49:BS49"/>
    <mergeCell ref="BT49:BU49"/>
    <mergeCell ref="BV49:BW49"/>
    <mergeCell ref="BX49:BY49"/>
    <mergeCell ref="BZ49:CA49"/>
    <mergeCell ref="CB49:CE49"/>
    <mergeCell ref="V50:W50"/>
    <mergeCell ref="X50:Y50"/>
    <mergeCell ref="Z50:AC50"/>
    <mergeCell ref="AD50:AG50"/>
    <mergeCell ref="AH50:AI50"/>
    <mergeCell ref="AJ50:AK50"/>
    <mergeCell ref="D50:G50"/>
    <mergeCell ref="H50:K50"/>
    <mergeCell ref="L50:O50"/>
    <mergeCell ref="P50:Q50"/>
    <mergeCell ref="R50:S50"/>
    <mergeCell ref="T50:U50"/>
    <mergeCell ref="BB50:BC50"/>
    <mergeCell ref="BD50:BE50"/>
    <mergeCell ref="BF50:BG50"/>
    <mergeCell ref="BH50:BI50"/>
    <mergeCell ref="BJ50:BM50"/>
    <mergeCell ref="BN50:BQ50"/>
    <mergeCell ref="AL50:AM50"/>
    <mergeCell ref="AN50:AO50"/>
    <mergeCell ref="AP50:AQ50"/>
    <mergeCell ref="AR50:AU50"/>
    <mergeCell ref="AV50:AY50"/>
    <mergeCell ref="AZ50:BA50"/>
    <mergeCell ref="CF50:CI50"/>
    <mergeCell ref="CJ50:CK50"/>
    <mergeCell ref="CL50:CM50"/>
    <mergeCell ref="CN50:CO50"/>
    <mergeCell ref="CP50:CQ50"/>
    <mergeCell ref="CR50:CS50"/>
    <mergeCell ref="BR50:BS50"/>
    <mergeCell ref="BT50:BU50"/>
    <mergeCell ref="BV50:BW50"/>
    <mergeCell ref="BX50:BY50"/>
    <mergeCell ref="BZ50:CA50"/>
    <mergeCell ref="CB50:CE50"/>
    <mergeCell ref="V51:W51"/>
    <mergeCell ref="X51:Y51"/>
    <mergeCell ref="Z51:AC51"/>
    <mergeCell ref="AD51:AG51"/>
    <mergeCell ref="AH51:AI51"/>
    <mergeCell ref="AJ51:AK51"/>
    <mergeCell ref="D51:G51"/>
    <mergeCell ref="H51:K51"/>
    <mergeCell ref="L51:O51"/>
    <mergeCell ref="P51:Q51"/>
    <mergeCell ref="R51:S51"/>
    <mergeCell ref="T51:U51"/>
    <mergeCell ref="BB51:BC51"/>
    <mergeCell ref="BD51:BE51"/>
    <mergeCell ref="BF51:BG51"/>
    <mergeCell ref="BH51:BI51"/>
    <mergeCell ref="BJ51:BM51"/>
    <mergeCell ref="BN51:BQ51"/>
    <mergeCell ref="AL51:AM51"/>
    <mergeCell ref="AN51:AO51"/>
    <mergeCell ref="AP51:AQ51"/>
    <mergeCell ref="AR51:AU51"/>
    <mergeCell ref="AV51:AY51"/>
    <mergeCell ref="AZ51:BA51"/>
    <mergeCell ref="CF51:CI51"/>
    <mergeCell ref="CJ51:CK51"/>
    <mergeCell ref="CL51:CM51"/>
    <mergeCell ref="CN51:CO51"/>
    <mergeCell ref="CP51:CQ51"/>
    <mergeCell ref="CR51:CS51"/>
    <mergeCell ref="BR51:BS51"/>
    <mergeCell ref="BT51:BU51"/>
    <mergeCell ref="BV51:BW51"/>
    <mergeCell ref="BX51:BY51"/>
    <mergeCell ref="BZ51:CA51"/>
    <mergeCell ref="CB51:CE51"/>
    <mergeCell ref="V52:W52"/>
    <mergeCell ref="X52:Y52"/>
    <mergeCell ref="Z52:AC52"/>
    <mergeCell ref="AD52:AG52"/>
    <mergeCell ref="AH52:AI52"/>
    <mergeCell ref="AJ52:AK52"/>
    <mergeCell ref="D52:G52"/>
    <mergeCell ref="H52:K52"/>
    <mergeCell ref="L52:O52"/>
    <mergeCell ref="P52:Q52"/>
    <mergeCell ref="R52:S52"/>
    <mergeCell ref="T52:U52"/>
    <mergeCell ref="BB52:BC52"/>
    <mergeCell ref="BD52:BE52"/>
    <mergeCell ref="BF52:BG52"/>
    <mergeCell ref="BH52:BI52"/>
    <mergeCell ref="BJ52:BM52"/>
    <mergeCell ref="BN52:BQ52"/>
    <mergeCell ref="AL52:AM52"/>
    <mergeCell ref="AN52:AO52"/>
    <mergeCell ref="AP52:AQ52"/>
    <mergeCell ref="AR52:AU52"/>
    <mergeCell ref="AV52:AY52"/>
    <mergeCell ref="AZ52:BA52"/>
    <mergeCell ref="CF52:CI52"/>
    <mergeCell ref="CJ52:CK52"/>
    <mergeCell ref="CL52:CM52"/>
    <mergeCell ref="CN52:CO52"/>
    <mergeCell ref="CP52:CQ52"/>
    <mergeCell ref="CR52:CS52"/>
    <mergeCell ref="BR52:BS52"/>
    <mergeCell ref="BT52:BU52"/>
    <mergeCell ref="BV52:BW52"/>
    <mergeCell ref="BX52:BY52"/>
    <mergeCell ref="BZ52:CA52"/>
    <mergeCell ref="CB52:CE52"/>
    <mergeCell ref="CF53:CI53"/>
    <mergeCell ref="CJ53:CK53"/>
    <mergeCell ref="CL53:CM53"/>
    <mergeCell ref="CN53:CO53"/>
    <mergeCell ref="CP53:CQ53"/>
    <mergeCell ref="CR53:CS53"/>
    <mergeCell ref="BR53:BS53"/>
    <mergeCell ref="BT53:BU53"/>
    <mergeCell ref="BV53:BW53"/>
    <mergeCell ref="BX53:BY53"/>
    <mergeCell ref="BZ53:CA53"/>
    <mergeCell ref="CB53:CE53"/>
    <mergeCell ref="BB53:BC53"/>
    <mergeCell ref="BD53:BE53"/>
    <mergeCell ref="BF53:BG53"/>
    <mergeCell ref="BH53:BI53"/>
    <mergeCell ref="BX54:BY54"/>
    <mergeCell ref="BZ54:CA54"/>
    <mergeCell ref="CB54:CE54"/>
    <mergeCell ref="CF54:CI54"/>
    <mergeCell ref="CJ54:CK54"/>
    <mergeCell ref="CL54:CM54"/>
    <mergeCell ref="CN54:CO54"/>
    <mergeCell ref="CP54:CQ54"/>
    <mergeCell ref="CR54:CS54"/>
    <mergeCell ref="BB54:BC54"/>
    <mergeCell ref="BD54:BE54"/>
    <mergeCell ref="BF54:BG54"/>
    <mergeCell ref="BH54:BI54"/>
    <mergeCell ref="BJ54:BM54"/>
    <mergeCell ref="BJ53:BM53"/>
    <mergeCell ref="BN53:BQ53"/>
    <mergeCell ref="AL53:AM53"/>
    <mergeCell ref="AN53:AO53"/>
    <mergeCell ref="AP53:AQ53"/>
    <mergeCell ref="AR53:AU53"/>
    <mergeCell ref="AV53:AY53"/>
    <mergeCell ref="AZ53:BA53"/>
    <mergeCell ref="V53:W53"/>
    <mergeCell ref="X53:Y53"/>
    <mergeCell ref="Z53:AC53"/>
    <mergeCell ref="AD53:AG53"/>
    <mergeCell ref="AH53:AI53"/>
    <mergeCell ref="AJ53:AK53"/>
    <mergeCell ref="D53:G53"/>
    <mergeCell ref="H53:K53"/>
    <mergeCell ref="L53:O53"/>
    <mergeCell ref="P53:Q53"/>
    <mergeCell ref="R53:S53"/>
    <mergeCell ref="T53:U53"/>
    <mergeCell ref="DD12:DE12"/>
    <mergeCell ref="DD13:DE13"/>
    <mergeCell ref="CW28:CX28"/>
    <mergeCell ref="CW29:CX29"/>
    <mergeCell ref="CW30:CX30"/>
    <mergeCell ref="CW31:CX31"/>
    <mergeCell ref="CW32:CX32"/>
    <mergeCell ref="CW33:CX33"/>
    <mergeCell ref="CW34:CX34"/>
    <mergeCell ref="CW35:CX35"/>
    <mergeCell ref="CW36:CX36"/>
    <mergeCell ref="CW37:CX37"/>
    <mergeCell ref="CW38:CX38"/>
    <mergeCell ref="CW39:CX39"/>
    <mergeCell ref="CW40:CX40"/>
    <mergeCell ref="CW41:CX41"/>
    <mergeCell ref="CW42:CX42"/>
    <mergeCell ref="CW43:CX43"/>
    <mergeCell ref="CW44:CX44"/>
    <mergeCell ref="CW45:CX45"/>
    <mergeCell ref="CW46:CX46"/>
    <mergeCell ref="CW47:CX47"/>
    <mergeCell ref="CW48:CX48"/>
    <mergeCell ref="CW49:CX49"/>
    <mergeCell ref="CW50:CX50"/>
    <mergeCell ref="CW51:CX51"/>
    <mergeCell ref="CW52:CX52"/>
    <mergeCell ref="CW53:CX53"/>
    <mergeCell ref="CW54:CX54"/>
    <mergeCell ref="CW55:CX55"/>
    <mergeCell ref="CW56:CX56"/>
    <mergeCell ref="CW57:CX57"/>
    <mergeCell ref="CW58:CX58"/>
    <mergeCell ref="CW59:CX59"/>
    <mergeCell ref="CW60:CX60"/>
    <mergeCell ref="CW61:CX61"/>
    <mergeCell ref="CW62:CX62"/>
    <mergeCell ref="CW63:CX63"/>
    <mergeCell ref="CW64:CX64"/>
    <mergeCell ref="CW65:CX65"/>
    <mergeCell ref="CW66:CX66"/>
    <mergeCell ref="CW67:CX67"/>
    <mergeCell ref="CW68:CX68"/>
    <mergeCell ref="CW69:CX69"/>
    <mergeCell ref="CW70:CX70"/>
    <mergeCell ref="CW71:CX71"/>
    <mergeCell ref="CW72:CX72"/>
    <mergeCell ref="CW73:CX73"/>
    <mergeCell ref="CZ26:GB26"/>
    <mergeCell ref="CZ27:DG27"/>
    <mergeCell ref="DH27:DO27"/>
    <mergeCell ref="DP27:DW27"/>
    <mergeCell ref="DX27:EE27"/>
    <mergeCell ref="EF27:EM27"/>
    <mergeCell ref="EO27:EV27"/>
    <mergeCell ref="EW27:FD27"/>
    <mergeCell ref="FE27:FL27"/>
    <mergeCell ref="FM27:FT27"/>
    <mergeCell ref="FU27:GB27"/>
    <mergeCell ref="CZ28:DB28"/>
    <mergeCell ref="DC28:DE28"/>
    <mergeCell ref="DF28:DG28"/>
    <mergeCell ref="DH28:DJ28"/>
    <mergeCell ref="DK28:DM28"/>
    <mergeCell ref="DN28:DO28"/>
    <mergeCell ref="DP28:DR28"/>
    <mergeCell ref="FM28:FO28"/>
    <mergeCell ref="FP28:FR28"/>
    <mergeCell ref="FS28:FT28"/>
    <mergeCell ref="FU28:FW28"/>
    <mergeCell ref="FX28:FZ28"/>
    <mergeCell ref="GA28:GB28"/>
    <mergeCell ref="DS28:DU28"/>
    <mergeCell ref="DV28:DW28"/>
    <mergeCell ref="DX28:DZ28"/>
    <mergeCell ref="EA28:EC28"/>
    <mergeCell ref="ED28:EE28"/>
    <mergeCell ref="EF28:EH28"/>
    <mergeCell ref="EI28:EK28"/>
    <mergeCell ref="EL28:EM28"/>
    <mergeCell ref="EO28:EQ28"/>
    <mergeCell ref="ER28:ET28"/>
    <mergeCell ref="EU28:EV28"/>
    <mergeCell ref="EW28:EY28"/>
    <mergeCell ref="EZ28:FB28"/>
    <mergeCell ref="FC28:FD28"/>
    <mergeCell ref="FE28:FG28"/>
    <mergeCell ref="FH28:FJ28"/>
    <mergeCell ref="FK28:FL28"/>
  </mergeCells>
  <phoneticPr fontId="51" type="noConversion"/>
  <conditionalFormatting sqref="A1:XFD1048576">
    <cfRule type="expression" dxfId="100" priority="46" stopIfTrue="1">
      <formula>AND($A$1&lt;&gt;"",SEARCH("igual o mayor",A1)&gt;0)</formula>
    </cfRule>
    <cfRule type="expression" dxfId="99" priority="47" stopIfTrue="1">
      <formula>AND($A$1&lt;&gt;"",SEARCH("igual o menor",A1)&gt;0)</formula>
    </cfRule>
    <cfRule type="expression" dxfId="98" priority="48" stopIfTrue="1">
      <formula>AND($A$1&lt;&gt;"",SEARCH("pase a la pregunta",A1)&gt;0)</formula>
    </cfRule>
    <cfRule type="expression" dxfId="97" priority="49" stopIfTrue="1">
      <formula>AND($A$1&lt;&gt;"",SEARCH("en blanco",A1)&gt;0)</formula>
    </cfRule>
    <cfRule type="expression" dxfId="96" priority="50" stopIfTrue="1">
      <formula>AND($A$1&lt;&gt;"",SEARCH("no puede registrar",A1)&gt;0)</formula>
    </cfRule>
    <cfRule type="expression" dxfId="95" priority="51" stopIfTrue="1">
      <formula>AND($A$1&lt;&gt;"",SUM(A1)&gt;0)</formula>
    </cfRule>
    <cfRule type="expression" dxfId="94" priority="52" stopIfTrue="1">
      <formula>AND($A$1&lt;&gt;"",SEARCH("la pregunta",A1)&gt;0)</formula>
    </cfRule>
    <cfRule type="expression" dxfId="93" priority="53" stopIfTrue="1">
      <formula>AND($A$1&lt;&gt;"",SEARCH("igual o mayor",A1)&gt;0)</formula>
    </cfRule>
    <cfRule type="expression" dxfId="92" priority="54" stopIfTrue="1">
      <formula>AND($A$1&lt;&gt;"",SEARCH("igual o menor",A1)&gt;0)</formula>
    </cfRule>
    <cfRule type="expression" dxfId="91" priority="55" stopIfTrue="1">
      <formula>AND($A$1&lt;&gt;"",SEARCH("pase a la pregunta",A1)&gt;0)</formula>
    </cfRule>
    <cfRule type="expression" dxfId="90" priority="56" stopIfTrue="1">
      <formula>AND($A$1&lt;&gt;"",SEARCH("en blanco",A1)&gt;0)</formula>
    </cfRule>
    <cfRule type="expression" dxfId="89" priority="57" stopIfTrue="1">
      <formula>AND($A$1&lt;&gt;"",SEARCH("no puede registrar",A1)&gt;0)</formula>
    </cfRule>
    <cfRule type="expression" dxfId="88" priority="58" stopIfTrue="1">
      <formula>AND($A$1&lt;&gt;"",SUM(A1)&gt;0)</formula>
    </cfRule>
    <cfRule type="expression" dxfId="87" priority="59" stopIfTrue="1">
      <formula>AND($A$1&lt;&gt;"",SEARCH("la pregunta",A1)&gt;0)</formula>
    </cfRule>
  </conditionalFormatting>
  <conditionalFormatting sqref="D29:CS78">
    <cfRule type="expression" dxfId="86" priority="3">
      <formula>$DD$13=1</formula>
    </cfRule>
  </conditionalFormatting>
  <conditionalFormatting sqref="H29:CS78">
    <cfRule type="expression" dxfId="85" priority="2">
      <formula>$CW29=1</formula>
    </cfRule>
  </conditionalFormatting>
  <conditionalFormatting sqref="R29:W73">
    <cfRule type="expression" dxfId="84" priority="45">
      <formula>$IC29=1</formula>
    </cfRule>
  </conditionalFormatting>
  <conditionalFormatting sqref="AJ29:AO73">
    <cfRule type="expression" dxfId="83" priority="44">
      <formula>$IE29=1</formula>
    </cfRule>
  </conditionalFormatting>
  <conditionalFormatting sqref="BB29:BG73">
    <cfRule type="expression" dxfId="82" priority="43">
      <formula>$IG29=1</formula>
    </cfRule>
  </conditionalFormatting>
  <conditionalFormatting sqref="BT29:BY73">
    <cfRule type="expression" dxfId="81" priority="42">
      <formula>$II29=1</formula>
    </cfRule>
  </conditionalFormatting>
  <conditionalFormatting sqref="CL29:CQ73">
    <cfRule type="expression" dxfId="80" priority="41">
      <formula>$IK29=1</formula>
    </cfRule>
  </conditionalFormatting>
  <dataValidations disablePrompts="1" count="1">
    <dataValidation type="list" allowBlank="1" showInputMessage="1" showErrorMessage="1" sqref="CR29:CS78 AP29:AQ78 BH29:BI78 BZ29:CA78 X29:Y78">
      <formula1>"X"</formula1>
    </dataValidation>
  </dataValidations>
  <hyperlinks>
    <hyperlink ref="CP7:CS7" location="Índice!B35" display="Índice"/>
    <hyperlink ref="CP10:CS10" location="CNPJE_2026_M5_Secc1!A705" display="Pregunta 1.8"/>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3
Complemento 4</oddHeader>
    <oddFooter>&amp;LCenso Nacional de Gobiernos Estatales 2026&amp;R&amp;P de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autoPageBreaks="0"/>
  </sheetPr>
  <dimension ref="A1:CQ43"/>
  <sheetViews>
    <sheetView showGridLines="0" view="pageBreakPreview" zoomScale="120" zoomScaleNormal="100" zoomScaleSheetLayoutView="120" workbookViewId="0"/>
  </sheetViews>
  <sheetFormatPr baseColWidth="10" defaultColWidth="0" defaultRowHeight="0" customHeight="1" zeroHeight="1"/>
  <cols>
    <col min="1" max="1" width="5.7109375" style="29" customWidth="1"/>
    <col min="2" max="41" width="3.7109375" style="29" customWidth="1"/>
    <col min="42" max="42" width="5.7109375" style="29" customWidth="1"/>
    <col min="43" max="43" width="3.7109375" style="30" hidden="1" customWidth="1"/>
    <col min="44" max="16384" width="3.7109375" style="29" hidden="1"/>
  </cols>
  <sheetData>
    <row r="1" spans="1:73" ht="173.25" customHeight="1">
      <c r="A1" s="10"/>
      <c r="B1" s="535" t="s">
        <v>8172</v>
      </c>
      <c r="C1" s="535"/>
      <c r="D1" s="535"/>
      <c r="E1" s="535"/>
      <c r="F1" s="535"/>
      <c r="G1" s="535"/>
      <c r="H1" s="535"/>
      <c r="I1" s="535"/>
      <c r="J1" s="535"/>
      <c r="K1" s="535"/>
      <c r="L1" s="535"/>
      <c r="M1" s="535"/>
      <c r="N1" s="535"/>
      <c r="O1" s="535"/>
      <c r="P1" s="535"/>
      <c r="Q1" s="535"/>
      <c r="R1" s="535"/>
      <c r="S1" s="535"/>
      <c r="T1" s="535"/>
      <c r="U1" s="535"/>
      <c r="V1" s="535"/>
      <c r="W1" s="535"/>
      <c r="X1" s="535"/>
      <c r="Y1" s="535"/>
      <c r="Z1" s="535"/>
      <c r="AA1" s="535"/>
      <c r="AB1" s="535"/>
      <c r="AC1" s="535"/>
      <c r="AD1" s="535"/>
      <c r="AE1" s="535"/>
      <c r="AF1" s="535"/>
      <c r="AG1" s="535"/>
      <c r="AH1" s="535"/>
      <c r="AI1" s="535"/>
      <c r="AJ1" s="535"/>
      <c r="AK1" s="535"/>
      <c r="AL1" s="535"/>
      <c r="AM1" s="535"/>
      <c r="AN1" s="535"/>
      <c r="AO1" s="535"/>
    </row>
    <row r="2" spans="1:73" ht="15" customHeight="1">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row>
    <row r="3" spans="1:73" ht="45" customHeight="1">
      <c r="A3" s="12"/>
      <c r="B3" s="536" t="s">
        <v>8170</v>
      </c>
      <c r="C3" s="536"/>
      <c r="D3" s="536"/>
      <c r="E3" s="536"/>
      <c r="F3" s="536"/>
      <c r="G3" s="536"/>
      <c r="H3" s="536"/>
      <c r="I3" s="536"/>
      <c r="J3" s="536"/>
      <c r="K3" s="536"/>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row>
    <row r="4" spans="1:73" ht="15" customHeight="1">
      <c r="A4" s="12"/>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row>
    <row r="5" spans="1:73" ht="60" customHeight="1">
      <c r="A5" s="15"/>
      <c r="B5" s="536" t="s">
        <v>2219</v>
      </c>
      <c r="C5" s="536"/>
      <c r="D5" s="536"/>
      <c r="E5" s="536"/>
      <c r="F5" s="536"/>
      <c r="G5" s="536"/>
      <c r="H5" s="536"/>
      <c r="I5" s="536"/>
      <c r="J5" s="536"/>
      <c r="K5" s="536"/>
      <c r="L5" s="536"/>
      <c r="M5" s="536"/>
      <c r="N5" s="536"/>
      <c r="O5" s="536"/>
      <c r="P5" s="536"/>
      <c r="Q5" s="536"/>
      <c r="R5" s="536"/>
      <c r="S5" s="536"/>
      <c r="T5" s="536"/>
      <c r="U5" s="536"/>
      <c r="V5" s="536"/>
      <c r="W5" s="536"/>
      <c r="X5" s="536"/>
      <c r="Y5" s="536"/>
      <c r="Z5" s="536"/>
      <c r="AA5" s="536"/>
      <c r="AB5" s="536"/>
      <c r="AC5" s="536"/>
      <c r="AD5" s="536"/>
      <c r="AE5" s="536"/>
      <c r="AF5" s="536"/>
      <c r="AG5" s="536"/>
      <c r="AH5" s="536"/>
      <c r="AI5" s="536"/>
      <c r="AJ5" s="536"/>
      <c r="AK5" s="536"/>
      <c r="AL5" s="536"/>
      <c r="AM5" s="536"/>
      <c r="AN5" s="536"/>
      <c r="AO5" s="536"/>
    </row>
    <row r="6" spans="1:73" ht="15" customHeight="1"/>
    <row r="7" spans="1:73" ht="15" customHeight="1" thickBot="1">
      <c r="B7" s="17" t="s">
        <v>1</v>
      </c>
      <c r="C7"/>
      <c r="D7"/>
      <c r="E7"/>
      <c r="F7"/>
      <c r="G7"/>
      <c r="H7"/>
      <c r="I7"/>
      <c r="J7"/>
      <c r="K7"/>
      <c r="L7"/>
      <c r="M7"/>
      <c r="N7" s="17" t="s">
        <v>2</v>
      </c>
      <c r="O7"/>
      <c r="P7" s="12"/>
      <c r="Q7" s="12"/>
      <c r="R7" s="12"/>
      <c r="S7" s="12"/>
      <c r="T7" s="12"/>
      <c r="U7" s="12"/>
      <c r="V7" s="12"/>
      <c r="W7" s="12"/>
      <c r="X7" s="12"/>
      <c r="Y7" s="12"/>
      <c r="Z7" s="12"/>
      <c r="AA7" s="12"/>
      <c r="AB7" s="12"/>
      <c r="AC7" s="12"/>
      <c r="AD7" s="12"/>
      <c r="AE7" s="12"/>
      <c r="AF7" s="12"/>
      <c r="AG7" s="12"/>
      <c r="AH7" s="12"/>
      <c r="AI7" s="12"/>
      <c r="AJ7" s="12"/>
      <c r="AK7" s="12"/>
      <c r="AL7" s="543" t="s">
        <v>0</v>
      </c>
      <c r="AM7" s="543"/>
      <c r="AN7" s="543"/>
      <c r="AO7" s="543"/>
    </row>
    <row r="8" spans="1:73" ht="15" customHeight="1" thickBot="1">
      <c r="B8" s="537" t="str">
        <f>IF(Presentación!B8="","",Presentación!B8)</f>
        <v>Veracruz de Ignacio de la Llave</v>
      </c>
      <c r="C8" s="538"/>
      <c r="D8" s="538"/>
      <c r="E8" s="538"/>
      <c r="F8" s="538"/>
      <c r="G8" s="538"/>
      <c r="H8" s="538"/>
      <c r="I8" s="538"/>
      <c r="J8" s="538"/>
      <c r="K8" s="538"/>
      <c r="L8" s="539"/>
      <c r="M8" s="18"/>
      <c r="N8" s="537" t="str">
        <f>IF(Presentación!N8="","",Presentación!N8)</f>
        <v>230</v>
      </c>
      <c r="O8" s="539"/>
      <c r="P8" s="12"/>
      <c r="Q8" s="12"/>
      <c r="R8" s="12"/>
      <c r="S8" s="12"/>
      <c r="T8" s="12"/>
      <c r="U8" s="12"/>
      <c r="V8" s="12"/>
      <c r="W8" s="12"/>
      <c r="X8" s="12"/>
      <c r="Y8" s="12"/>
      <c r="Z8" s="12"/>
      <c r="AA8" s="12"/>
      <c r="AB8" s="12"/>
      <c r="AC8" s="12"/>
      <c r="AD8" s="12"/>
      <c r="AE8" s="12"/>
      <c r="AF8" s="12"/>
      <c r="AG8" s="12"/>
      <c r="AH8" s="12"/>
      <c r="AI8" s="12"/>
      <c r="AJ8" s="12"/>
      <c r="AK8" s="12"/>
      <c r="AL8" s="12"/>
      <c r="AM8" s="12"/>
      <c r="AN8" s="12"/>
      <c r="AO8" s="12"/>
    </row>
    <row r="9" spans="1:73" ht="15" customHeight="1">
      <c r="B9" s="12"/>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row>
    <row r="10" spans="1:73" ht="15" customHeight="1">
      <c r="B10" s="71"/>
      <c r="C10" s="71"/>
      <c r="D10" s="71"/>
      <c r="E10" s="71"/>
      <c r="F10" s="71"/>
      <c r="G10" s="71"/>
      <c r="H10" s="71"/>
      <c r="I10" s="71"/>
      <c r="J10" s="71"/>
      <c r="K10" s="71"/>
      <c r="L10" s="71"/>
      <c r="M10" s="18"/>
      <c r="N10" s="72"/>
      <c r="O10" s="15"/>
      <c r="P10" s="9"/>
      <c r="Q10" s="9"/>
      <c r="R10" s="9"/>
      <c r="S10" s="9"/>
      <c r="T10" s="9"/>
      <c r="U10" s="9"/>
      <c r="V10" s="9"/>
      <c r="W10" s="9"/>
      <c r="X10" s="9"/>
      <c r="Y10" s="9"/>
      <c r="Z10" s="9"/>
      <c r="AA10" s="9"/>
      <c r="AB10" s="9"/>
      <c r="AC10" s="9"/>
      <c r="AD10" s="9"/>
      <c r="AE10" s="9"/>
      <c r="AF10" s="9"/>
      <c r="AG10" s="9"/>
      <c r="AH10" s="9"/>
      <c r="AI10" s="9"/>
      <c r="AJ10" s="9"/>
      <c r="AK10" s="9"/>
      <c r="AL10" s="1192" t="s">
        <v>7781</v>
      </c>
      <c r="AM10" s="1192"/>
      <c r="AN10" s="1192"/>
      <c r="AO10" s="1192"/>
    </row>
    <row r="11" spans="1:73" ht="15" customHeight="1"/>
    <row r="12" spans="1:73" ht="15" customHeight="1">
      <c r="B12" s="778" t="s">
        <v>520</v>
      </c>
      <c r="C12" s="779"/>
      <c r="D12" s="779"/>
      <c r="E12" s="779"/>
      <c r="F12" s="779"/>
      <c r="G12" s="779"/>
      <c r="H12" s="779"/>
      <c r="I12" s="779"/>
      <c r="J12" s="779"/>
      <c r="K12" s="779"/>
      <c r="L12" s="779"/>
      <c r="M12" s="779"/>
      <c r="N12" s="779"/>
      <c r="O12" s="779"/>
      <c r="P12" s="779"/>
      <c r="Q12" s="779"/>
      <c r="R12" s="779"/>
      <c r="S12" s="779"/>
      <c r="T12" s="779"/>
      <c r="U12" s="779"/>
      <c r="V12" s="779"/>
      <c r="W12" s="779"/>
      <c r="X12" s="779"/>
      <c r="Y12" s="779"/>
      <c r="Z12" s="779"/>
      <c r="AA12" s="779"/>
      <c r="AB12" s="779"/>
      <c r="AC12" s="779"/>
      <c r="AD12" s="779"/>
      <c r="AE12" s="779"/>
      <c r="AF12" s="779"/>
      <c r="AG12" s="779"/>
      <c r="AH12" s="779"/>
      <c r="AI12" s="779"/>
      <c r="AJ12" s="779"/>
      <c r="AK12" s="779"/>
      <c r="AL12" s="779"/>
      <c r="AM12" s="779"/>
      <c r="AN12" s="779"/>
      <c r="AO12" s="780"/>
      <c r="AS12" s="560" t="s">
        <v>7211</v>
      </c>
      <c r="AT12" s="560"/>
      <c r="AU12" s="560" t="s">
        <v>7212</v>
      </c>
      <c r="AV12" s="560"/>
      <c r="AW12" s="560" t="s">
        <v>7213</v>
      </c>
      <c r="AX12" s="560"/>
      <c r="BT12" s="648" t="s">
        <v>7433</v>
      </c>
      <c r="BU12" s="650"/>
    </row>
    <row r="13" spans="1:73" ht="36" customHeight="1">
      <c r="B13" s="522"/>
      <c r="C13" s="671" t="s">
        <v>7849</v>
      </c>
      <c r="D13" s="671"/>
      <c r="E13" s="671"/>
      <c r="F13" s="671"/>
      <c r="G13" s="671"/>
      <c r="H13" s="671"/>
      <c r="I13" s="671"/>
      <c r="J13" s="671"/>
      <c r="K13" s="671"/>
      <c r="L13" s="671"/>
      <c r="M13" s="671"/>
      <c r="N13" s="671"/>
      <c r="O13" s="671"/>
      <c r="P13" s="671"/>
      <c r="Q13" s="671"/>
      <c r="R13" s="671"/>
      <c r="S13" s="671"/>
      <c r="T13" s="671"/>
      <c r="U13" s="671"/>
      <c r="V13" s="671"/>
      <c r="W13" s="671"/>
      <c r="X13" s="671"/>
      <c r="Y13" s="671"/>
      <c r="Z13" s="671"/>
      <c r="AA13" s="671"/>
      <c r="AB13" s="671"/>
      <c r="AC13" s="671"/>
      <c r="AD13" s="671"/>
      <c r="AE13" s="671"/>
      <c r="AF13" s="671"/>
      <c r="AG13" s="671"/>
      <c r="AH13" s="671"/>
      <c r="AI13" s="671"/>
      <c r="AJ13" s="671"/>
      <c r="AK13" s="671"/>
      <c r="AL13" s="671"/>
      <c r="AM13" s="671"/>
      <c r="AN13" s="671"/>
      <c r="AO13" s="787"/>
      <c r="AS13" s="994">
        <f>COUNTBLANK(D25:AO34)</f>
        <v>370</v>
      </c>
      <c r="AT13" s="994"/>
      <c r="AU13" s="560">
        <v>370</v>
      </c>
      <c r="AV13" s="560"/>
      <c r="AW13" s="560"/>
      <c r="AX13" s="560"/>
      <c r="BT13" s="704">
        <f>CNGE_2026_M3_Secc1!AH1243</f>
        <v>0</v>
      </c>
      <c r="BU13" s="705"/>
    </row>
    <row r="14" spans="1:73" ht="15" customHeight="1">
      <c r="A14" s="89"/>
      <c r="B14" s="90"/>
      <c r="C14" s="671" t="s">
        <v>7848</v>
      </c>
      <c r="D14" s="671"/>
      <c r="E14" s="671"/>
      <c r="F14" s="671"/>
      <c r="G14" s="671"/>
      <c r="H14" s="671"/>
      <c r="I14" s="671"/>
      <c r="J14" s="671"/>
      <c r="K14" s="671"/>
      <c r="L14" s="671"/>
      <c r="M14" s="671"/>
      <c r="N14" s="671"/>
      <c r="O14" s="671"/>
      <c r="P14" s="671"/>
      <c r="Q14" s="671"/>
      <c r="R14" s="671"/>
      <c r="S14" s="671"/>
      <c r="T14" s="671"/>
      <c r="U14" s="671"/>
      <c r="V14" s="671"/>
      <c r="W14" s="671"/>
      <c r="X14" s="671"/>
      <c r="Y14" s="671"/>
      <c r="Z14" s="671"/>
      <c r="AA14" s="671"/>
      <c r="AB14" s="671"/>
      <c r="AC14" s="671"/>
      <c r="AD14" s="671"/>
      <c r="AE14" s="671"/>
      <c r="AF14" s="671"/>
      <c r="AG14" s="671"/>
      <c r="AH14" s="671"/>
      <c r="AI14" s="671"/>
      <c r="AJ14" s="671"/>
      <c r="AK14" s="671"/>
      <c r="AL14" s="671"/>
      <c r="AM14" s="671"/>
      <c r="AN14" s="671"/>
      <c r="AO14" s="787"/>
    </row>
    <row r="15" spans="1:73" ht="15" customHeight="1">
      <c r="B15" s="91"/>
      <c r="C15" s="671" t="s">
        <v>7765</v>
      </c>
      <c r="D15" s="671"/>
      <c r="E15" s="671"/>
      <c r="F15" s="671"/>
      <c r="G15" s="671"/>
      <c r="H15" s="671"/>
      <c r="I15" s="671"/>
      <c r="J15" s="671"/>
      <c r="K15" s="671"/>
      <c r="L15" s="671"/>
      <c r="M15" s="671"/>
      <c r="N15" s="671"/>
      <c r="O15" s="671"/>
      <c r="P15" s="671"/>
      <c r="Q15" s="671"/>
      <c r="R15" s="671"/>
      <c r="S15" s="671"/>
      <c r="T15" s="671"/>
      <c r="U15" s="671"/>
      <c r="V15" s="671"/>
      <c r="W15" s="671"/>
      <c r="X15" s="671"/>
      <c r="Y15" s="671"/>
      <c r="Z15" s="671"/>
      <c r="AA15" s="671"/>
      <c r="AB15" s="671"/>
      <c r="AC15" s="671"/>
      <c r="AD15" s="671"/>
      <c r="AE15" s="671"/>
      <c r="AF15" s="671"/>
      <c r="AG15" s="671"/>
      <c r="AH15" s="671"/>
      <c r="AI15" s="671"/>
      <c r="AJ15" s="671"/>
      <c r="AK15" s="671"/>
      <c r="AL15" s="671"/>
      <c r="AM15" s="671"/>
      <c r="AN15" s="671"/>
      <c r="AO15" s="787"/>
    </row>
    <row r="16" spans="1:73" ht="15" customHeight="1">
      <c r="B16" s="90"/>
      <c r="C16" s="671" t="s">
        <v>7766</v>
      </c>
      <c r="D16" s="671"/>
      <c r="E16" s="671"/>
      <c r="F16" s="671"/>
      <c r="G16" s="671"/>
      <c r="H16" s="671"/>
      <c r="I16" s="671"/>
      <c r="J16" s="671"/>
      <c r="K16" s="671"/>
      <c r="L16" s="671"/>
      <c r="M16" s="671"/>
      <c r="N16" s="671"/>
      <c r="O16" s="671"/>
      <c r="P16" s="671"/>
      <c r="Q16" s="671"/>
      <c r="R16" s="671"/>
      <c r="S16" s="671"/>
      <c r="T16" s="671"/>
      <c r="U16" s="671"/>
      <c r="V16" s="671"/>
      <c r="W16" s="671"/>
      <c r="X16" s="671"/>
      <c r="Y16" s="671"/>
      <c r="Z16" s="671"/>
      <c r="AA16" s="671"/>
      <c r="AB16" s="671"/>
      <c r="AC16" s="671"/>
      <c r="AD16" s="671"/>
      <c r="AE16" s="671"/>
      <c r="AF16" s="671"/>
      <c r="AG16" s="671"/>
      <c r="AH16" s="671"/>
      <c r="AI16" s="671"/>
      <c r="AJ16" s="671"/>
      <c r="AK16" s="671"/>
      <c r="AL16" s="671"/>
      <c r="AM16" s="671"/>
      <c r="AN16" s="671"/>
      <c r="AO16" s="787"/>
    </row>
    <row r="17" spans="2:95" ht="24" customHeight="1">
      <c r="B17" s="90"/>
      <c r="C17" s="671" t="s">
        <v>7767</v>
      </c>
      <c r="D17" s="671"/>
      <c r="E17" s="671"/>
      <c r="F17" s="671"/>
      <c r="G17" s="671"/>
      <c r="H17" s="671"/>
      <c r="I17" s="671"/>
      <c r="J17" s="671"/>
      <c r="K17" s="671"/>
      <c r="L17" s="671"/>
      <c r="M17" s="671"/>
      <c r="N17" s="671"/>
      <c r="O17" s="671"/>
      <c r="P17" s="671"/>
      <c r="Q17" s="671"/>
      <c r="R17" s="671"/>
      <c r="S17" s="671"/>
      <c r="T17" s="671"/>
      <c r="U17" s="671"/>
      <c r="V17" s="671"/>
      <c r="W17" s="671"/>
      <c r="X17" s="671"/>
      <c r="Y17" s="671"/>
      <c r="Z17" s="671"/>
      <c r="AA17" s="671"/>
      <c r="AB17" s="671"/>
      <c r="AC17" s="671"/>
      <c r="AD17" s="671"/>
      <c r="AE17" s="671"/>
      <c r="AF17" s="671"/>
      <c r="AG17" s="671"/>
      <c r="AH17" s="671"/>
      <c r="AI17" s="671"/>
      <c r="AJ17" s="671"/>
      <c r="AK17" s="671"/>
      <c r="AL17" s="671"/>
      <c r="AM17" s="671"/>
      <c r="AN17" s="671"/>
      <c r="AO17" s="787"/>
    </row>
    <row r="18" spans="2:95" ht="72" customHeight="1">
      <c r="B18" s="90"/>
      <c r="C18" s="578" t="s">
        <v>7768</v>
      </c>
      <c r="D18" s="578"/>
      <c r="E18" s="578"/>
      <c r="F18" s="578"/>
      <c r="G18" s="578"/>
      <c r="H18" s="578"/>
      <c r="I18" s="578"/>
      <c r="J18" s="578"/>
      <c r="K18" s="578"/>
      <c r="L18" s="578"/>
      <c r="M18" s="578"/>
      <c r="N18" s="578"/>
      <c r="O18" s="578"/>
      <c r="P18" s="578"/>
      <c r="Q18" s="578"/>
      <c r="R18" s="578"/>
      <c r="S18" s="578"/>
      <c r="T18" s="578"/>
      <c r="U18" s="578"/>
      <c r="V18" s="578"/>
      <c r="W18" s="578"/>
      <c r="X18" s="578"/>
      <c r="Y18" s="578"/>
      <c r="Z18" s="578"/>
      <c r="AA18" s="578"/>
      <c r="AB18" s="578"/>
      <c r="AC18" s="578"/>
      <c r="AD18" s="578"/>
      <c r="AE18" s="578"/>
      <c r="AF18" s="578"/>
      <c r="AG18" s="578"/>
      <c r="AH18" s="578"/>
      <c r="AI18" s="578"/>
      <c r="AJ18" s="578"/>
      <c r="AK18" s="578"/>
      <c r="AL18" s="578"/>
      <c r="AM18" s="578"/>
      <c r="AN18" s="578"/>
      <c r="AO18" s="579"/>
    </row>
    <row r="19" spans="2:95" ht="36" customHeight="1">
      <c r="B19" s="92"/>
      <c r="C19" s="578" t="s">
        <v>7769</v>
      </c>
      <c r="D19" s="578"/>
      <c r="E19" s="578"/>
      <c r="F19" s="578"/>
      <c r="G19" s="578"/>
      <c r="H19" s="578"/>
      <c r="I19" s="578"/>
      <c r="J19" s="578"/>
      <c r="K19" s="578"/>
      <c r="L19" s="578"/>
      <c r="M19" s="578"/>
      <c r="N19" s="578"/>
      <c r="O19" s="578"/>
      <c r="P19" s="578"/>
      <c r="Q19" s="578"/>
      <c r="R19" s="578"/>
      <c r="S19" s="578"/>
      <c r="T19" s="578"/>
      <c r="U19" s="578"/>
      <c r="V19" s="578"/>
      <c r="W19" s="578"/>
      <c r="X19" s="578"/>
      <c r="Y19" s="578"/>
      <c r="Z19" s="578"/>
      <c r="AA19" s="578"/>
      <c r="AB19" s="578"/>
      <c r="AC19" s="578"/>
      <c r="AD19" s="578"/>
      <c r="AE19" s="578"/>
      <c r="AF19" s="578"/>
      <c r="AG19" s="578"/>
      <c r="AH19" s="578"/>
      <c r="AI19" s="578"/>
      <c r="AJ19" s="578"/>
      <c r="AK19" s="578"/>
      <c r="AL19" s="578"/>
      <c r="AM19" s="578"/>
      <c r="AN19" s="578"/>
      <c r="AO19" s="579"/>
    </row>
    <row r="20" spans="2:95" ht="24" customHeight="1">
      <c r="B20" s="92"/>
      <c r="C20" s="578" t="s">
        <v>7770</v>
      </c>
      <c r="D20" s="578"/>
      <c r="E20" s="578"/>
      <c r="F20" s="578"/>
      <c r="G20" s="578"/>
      <c r="H20" s="578"/>
      <c r="I20" s="578"/>
      <c r="J20" s="578"/>
      <c r="K20" s="578"/>
      <c r="L20" s="578"/>
      <c r="M20" s="578"/>
      <c r="N20" s="578"/>
      <c r="O20" s="578"/>
      <c r="P20" s="578"/>
      <c r="Q20" s="578"/>
      <c r="R20" s="578"/>
      <c r="S20" s="578"/>
      <c r="T20" s="578"/>
      <c r="U20" s="578"/>
      <c r="V20" s="578"/>
      <c r="W20" s="578"/>
      <c r="X20" s="578"/>
      <c r="Y20" s="578"/>
      <c r="Z20" s="578"/>
      <c r="AA20" s="578"/>
      <c r="AB20" s="578"/>
      <c r="AC20" s="578"/>
      <c r="AD20" s="578"/>
      <c r="AE20" s="578"/>
      <c r="AF20" s="578"/>
      <c r="AG20" s="578"/>
      <c r="AH20" s="578"/>
      <c r="AI20" s="578"/>
      <c r="AJ20" s="578"/>
      <c r="AK20" s="578"/>
      <c r="AL20" s="578"/>
      <c r="AM20" s="578"/>
      <c r="AN20" s="578"/>
      <c r="AO20" s="579"/>
      <c r="CI20" s="1162" t="s">
        <v>7429</v>
      </c>
      <c r="CJ20" s="1163"/>
    </row>
    <row r="21" spans="2:95" ht="36" customHeight="1">
      <c r="B21" s="94"/>
      <c r="C21" s="580" t="s">
        <v>7771</v>
      </c>
      <c r="D21" s="580"/>
      <c r="E21" s="580"/>
      <c r="F21" s="580"/>
      <c r="G21" s="580"/>
      <c r="H21" s="580"/>
      <c r="I21" s="580"/>
      <c r="J21" s="580"/>
      <c r="K21" s="580"/>
      <c r="L21" s="580"/>
      <c r="M21" s="580"/>
      <c r="N21" s="580"/>
      <c r="O21" s="580"/>
      <c r="P21" s="580"/>
      <c r="Q21" s="580"/>
      <c r="R21" s="580"/>
      <c r="S21" s="580"/>
      <c r="T21" s="580"/>
      <c r="U21" s="580"/>
      <c r="V21" s="580"/>
      <c r="W21" s="580"/>
      <c r="X21" s="580"/>
      <c r="Y21" s="580"/>
      <c r="Z21" s="580"/>
      <c r="AA21" s="580"/>
      <c r="AB21" s="580"/>
      <c r="AC21" s="580"/>
      <c r="AD21" s="580"/>
      <c r="AE21" s="580"/>
      <c r="AF21" s="580"/>
      <c r="AG21" s="580"/>
      <c r="AH21" s="580"/>
      <c r="AI21" s="580"/>
      <c r="AJ21" s="580"/>
      <c r="AK21" s="580"/>
      <c r="AL21" s="580"/>
      <c r="AM21" s="580"/>
      <c r="AN21" s="580"/>
      <c r="AO21" s="581"/>
      <c r="BS21" s="1172" t="s">
        <v>7254</v>
      </c>
      <c r="BT21" s="1172"/>
      <c r="CI21" s="665">
        <v>21</v>
      </c>
      <c r="CJ21" s="665"/>
    </row>
    <row r="22" spans="2:95" ht="15" customHeight="1">
      <c r="BS22" s="1168" t="s">
        <v>7434</v>
      </c>
      <c r="BT22" s="1168"/>
      <c r="CI22" s="651">
        <v>30</v>
      </c>
      <c r="CJ22" s="653"/>
      <c r="CL22" s="639" t="s">
        <v>7224</v>
      </c>
      <c r="CM22" s="640"/>
      <c r="CN22" s="640"/>
      <c r="CO22" s="640"/>
      <c r="CP22" s="640"/>
      <c r="CQ22" s="641"/>
    </row>
    <row r="23" spans="2:95" ht="168" customHeight="1">
      <c r="B23" s="15"/>
      <c r="C23" s="670" t="s">
        <v>260</v>
      </c>
      <c r="D23" s="670"/>
      <c r="E23" s="670"/>
      <c r="F23" s="670"/>
      <c r="G23" s="670"/>
      <c r="H23" s="821" t="s">
        <v>1242</v>
      </c>
      <c r="I23" s="821"/>
      <c r="J23" s="785" t="s">
        <v>2218</v>
      </c>
      <c r="K23" s="1193"/>
      <c r="L23" s="786"/>
      <c r="M23" s="1012" t="s">
        <v>533</v>
      </c>
      <c r="N23" s="1013"/>
      <c r="O23" s="1014"/>
      <c r="P23" s="670" t="s">
        <v>521</v>
      </c>
      <c r="Q23" s="670"/>
      <c r="R23" s="670"/>
      <c r="S23" s="670"/>
      <c r="T23" s="670"/>
      <c r="U23" s="558" t="s">
        <v>522</v>
      </c>
      <c r="V23" s="558"/>
      <c r="W23" s="558"/>
      <c r="X23" s="558" t="s">
        <v>523</v>
      </c>
      <c r="Y23" s="558"/>
      <c r="Z23" s="558"/>
      <c r="AA23" s="1215" t="s">
        <v>529</v>
      </c>
      <c r="AB23" s="558" t="s">
        <v>524</v>
      </c>
      <c r="AC23" s="558"/>
      <c r="AD23" s="558"/>
      <c r="AE23" s="558" t="s">
        <v>525</v>
      </c>
      <c r="AF23" s="558"/>
      <c r="AG23" s="558"/>
      <c r="AH23" s="558" t="s">
        <v>526</v>
      </c>
      <c r="AI23" s="558"/>
      <c r="AJ23" s="558"/>
      <c r="AK23" s="558" t="s">
        <v>527</v>
      </c>
      <c r="AL23" s="558"/>
      <c r="AM23" s="558"/>
      <c r="AN23" s="822" t="s">
        <v>1243</v>
      </c>
      <c r="AO23" s="822"/>
      <c r="AV23" s="651" t="s">
        <v>7265</v>
      </c>
      <c r="AW23" s="652"/>
      <c r="AX23" s="652"/>
      <c r="AY23" s="653"/>
      <c r="AZ23" s="267"/>
      <c r="BA23" s="651" t="s">
        <v>7277</v>
      </c>
      <c r="BB23" s="652"/>
      <c r="BC23" s="652"/>
      <c r="BD23" s="653"/>
      <c r="BF23" s="639" t="s">
        <v>7232</v>
      </c>
      <c r="BG23" s="640"/>
      <c r="BH23" s="640"/>
      <c r="BI23" s="640"/>
      <c r="BJ23" s="640"/>
      <c r="BK23" s="640"/>
      <c r="BL23" s="640"/>
      <c r="BM23" s="640"/>
      <c r="BN23" s="640"/>
      <c r="BO23" s="640"/>
      <c r="BP23" s="640"/>
      <c r="BQ23" s="641"/>
      <c r="BS23" s="1173">
        <f>IF(CNGE_2026_M3_Secc1!$AH$1266=CNGE_2026_M3_Secc1!$AJ$1266,0,COUNTA(CNGE_2026_M3_Secc1!D1275:P1284))</f>
        <v>0</v>
      </c>
      <c r="BT23" s="1169"/>
      <c r="BV23" s="1167" t="s">
        <v>7315</v>
      </c>
      <c r="BW23" s="1167"/>
      <c r="BX23" s="1167"/>
      <c r="BY23" s="1167"/>
      <c r="CA23" s="975" t="s">
        <v>7427</v>
      </c>
      <c r="CB23" s="976"/>
      <c r="CC23" s="976"/>
      <c r="CD23" s="977"/>
      <c r="CI23" s="665">
        <v>31</v>
      </c>
      <c r="CJ23" s="665"/>
      <c r="CL23" s="639" t="s">
        <v>7259</v>
      </c>
      <c r="CM23" s="641"/>
      <c r="CN23" s="639" t="s">
        <v>7260</v>
      </c>
      <c r="CO23" s="641"/>
      <c r="CP23" s="639" t="s">
        <v>7226</v>
      </c>
      <c r="CQ23" s="641"/>
    </row>
    <row r="24" spans="2:95" ht="15" customHeight="1">
      <c r="B24" s="32"/>
      <c r="C24" s="670"/>
      <c r="D24" s="670"/>
      <c r="E24" s="670"/>
      <c r="F24" s="670"/>
      <c r="G24" s="670"/>
      <c r="H24" s="821"/>
      <c r="I24" s="821"/>
      <c r="J24" s="1194"/>
      <c r="K24" s="1195"/>
      <c r="L24" s="1196"/>
      <c r="M24" s="1018"/>
      <c r="N24" s="1019"/>
      <c r="O24" s="1020"/>
      <c r="P24" s="666" t="s">
        <v>7709</v>
      </c>
      <c r="Q24" s="666"/>
      <c r="R24" s="553" t="s">
        <v>528</v>
      </c>
      <c r="S24" s="553"/>
      <c r="T24" s="553"/>
      <c r="U24" s="558"/>
      <c r="V24" s="558"/>
      <c r="W24" s="558"/>
      <c r="X24" s="558"/>
      <c r="Y24" s="558"/>
      <c r="Z24" s="558"/>
      <c r="AA24" s="1215"/>
      <c r="AB24" s="558"/>
      <c r="AC24" s="558"/>
      <c r="AD24" s="558"/>
      <c r="AE24" s="558"/>
      <c r="AF24" s="558"/>
      <c r="AG24" s="558"/>
      <c r="AH24" s="558"/>
      <c r="AI24" s="558"/>
      <c r="AJ24" s="558"/>
      <c r="AK24" s="558"/>
      <c r="AL24" s="558"/>
      <c r="AM24" s="558"/>
      <c r="AN24" s="822"/>
      <c r="AO24" s="822"/>
      <c r="AS24" s="1202" t="s">
        <v>7241</v>
      </c>
      <c r="AT24" s="1203"/>
      <c r="AV24" s="886" t="s">
        <v>7279</v>
      </c>
      <c r="AW24" s="974"/>
      <c r="AX24" s="886" t="s">
        <v>7223</v>
      </c>
      <c r="AY24" s="974"/>
      <c r="AZ24" s="511"/>
      <c r="BA24" s="1175" t="s">
        <v>7424</v>
      </c>
      <c r="BB24" s="1175"/>
      <c r="BC24" s="1176" t="s">
        <v>7279</v>
      </c>
      <c r="BD24" s="1177"/>
      <c r="BF24" s="632" t="s">
        <v>7230</v>
      </c>
      <c r="BG24" s="1180"/>
      <c r="BH24" s="632" t="s">
        <v>7577</v>
      </c>
      <c r="BI24" s="1180"/>
      <c r="BJ24" s="1178" t="s">
        <v>7578</v>
      </c>
      <c r="BK24" s="1179"/>
      <c r="BL24" s="1178" t="s">
        <v>7579</v>
      </c>
      <c r="BM24" s="1179"/>
      <c r="BN24" s="632" t="s">
        <v>7223</v>
      </c>
      <c r="BO24" s="1180"/>
      <c r="BP24" s="626" t="s">
        <v>7580</v>
      </c>
      <c r="BQ24" s="626"/>
      <c r="BS24" s="1174" t="s">
        <v>7435</v>
      </c>
      <c r="BT24" s="1174"/>
      <c r="BV24" s="1162" t="s">
        <v>7438</v>
      </c>
      <c r="BW24" s="1163"/>
      <c r="BX24" s="1168" t="s">
        <v>7223</v>
      </c>
      <c r="BY24" s="1168"/>
      <c r="CA24" s="1166" t="s">
        <v>7223</v>
      </c>
      <c r="CB24" s="1166"/>
      <c r="CC24" s="1166" t="s">
        <v>7428</v>
      </c>
      <c r="CD24" s="1166"/>
      <c r="CF24" s="666" t="s">
        <v>7233</v>
      </c>
      <c r="CG24" s="666"/>
      <c r="CI24" s="637" t="s">
        <v>7234</v>
      </c>
      <c r="CJ24" s="637"/>
      <c r="CL24" s="639">
        <v>3</v>
      </c>
      <c r="CM24" s="641"/>
      <c r="CN24" s="639">
        <f>IF(AX35=0,0,1)</f>
        <v>0</v>
      </c>
      <c r="CO24" s="641"/>
      <c r="CP24" s="639" t="str">
        <f>IF(CN24=0,"",IF(SUM($CN$24:CN24)=1,_xlfn.CONCAT(CL24,),IF($CN$28&gt;SUM($CN$24:CN24),_xlfn.CONCAT(", ",CL24),IF($CN$28=SUM($CN$24:CN24),_xlfn.CONCAT(" y ",CL24,".")))))</f>
        <v/>
      </c>
      <c r="CQ24" s="641"/>
    </row>
    <row r="25" spans="2:95" ht="15" customHeight="1">
      <c r="C25" s="86" t="s">
        <v>66</v>
      </c>
      <c r="D25" s="792" t="str">
        <f>IF($BT$13=1,"",IF(CNGE_2026_M3_Secc1!$AH$1266=CNGE_2026_M3_Secc1!$AJ$1266,"",IF(CNGE_2026_M3_Secc1!D1275="","",CNGE_2026_M3_Secc1!D1275)))</f>
        <v/>
      </c>
      <c r="E25" s="793"/>
      <c r="F25" s="793"/>
      <c r="G25" s="794"/>
      <c r="H25" s="570" t="str">
        <f>IF($BT$13=1,"",IF(CNGE_2026_M3_Secc1!$AH$1266=CNGE_2026_M3_Secc1!$AJ$1266,"",IF(CNGE_2026_M3_Secc1!Q1275="","",CNGE_2026_M3_Secc1!Q1275)))</f>
        <v/>
      </c>
      <c r="I25" s="572"/>
      <c r="J25" s="573"/>
      <c r="K25" s="573"/>
      <c r="L25" s="573"/>
      <c r="M25" s="685"/>
      <c r="N25" s="685"/>
      <c r="O25" s="685"/>
      <c r="P25" s="570" t="str">
        <f>IFERROR(VLOOKUP(R25,Presentación!$AL$8:$AM$586,2,FALSE),"")</f>
        <v/>
      </c>
      <c r="Q25" s="572"/>
      <c r="R25" s="702"/>
      <c r="S25" s="702"/>
      <c r="T25" s="702"/>
      <c r="U25" s="702"/>
      <c r="V25" s="702"/>
      <c r="W25" s="702"/>
      <c r="X25" s="573"/>
      <c r="Y25" s="573"/>
      <c r="Z25" s="573"/>
      <c r="AA25" s="85" t="s">
        <v>529</v>
      </c>
      <c r="AB25" s="573"/>
      <c r="AC25" s="573"/>
      <c r="AD25" s="573"/>
      <c r="AE25" s="573"/>
      <c r="AF25" s="573"/>
      <c r="AG25" s="573"/>
      <c r="AH25" s="573"/>
      <c r="AI25" s="573"/>
      <c r="AJ25" s="573"/>
      <c r="AK25" s="573"/>
      <c r="AL25" s="573"/>
      <c r="AM25" s="573"/>
      <c r="AN25" s="830"/>
      <c r="AO25" s="831"/>
      <c r="AS25" s="1216">
        <f>IF(CNGE_2026_M3_Secc1!$AH$1266=CNGE_2026_M3_Secc1!$AJ$1266,0,IF(OR(CNGE_2026_M3_Secc1!W1275="",CNGE_2026_M3_Secc1!W1275=1),0,1))</f>
        <v>0</v>
      </c>
      <c r="AT25" s="1217"/>
      <c r="AV25" s="1218">
        <f>IF(OR(M25="",M25="NA",M25="NS"),0,LEN(M25)-LEN(INT(M25))-1)</f>
        <v>0</v>
      </c>
      <c r="AW25" s="1219"/>
      <c r="AX25" s="1218">
        <f t="shared" ref="AX25" si="0">IF(AV25&lt;1,0,1)</f>
        <v>0</v>
      </c>
      <c r="AY25" s="1219"/>
      <c r="AZ25" s="512"/>
      <c r="BA25" s="1214">
        <f t="shared" ref="BA25:BA34" si="1">IF($AS$13=$AU$13,0,IF(LEN(X25)&lt;=9,0,1))</f>
        <v>0</v>
      </c>
      <c r="BB25" s="1214"/>
      <c r="BC25" s="1214">
        <f>IF($AS$13=$AU$13,0,IF(LEN(AB25)&lt;=11,0,1))</f>
        <v>0</v>
      </c>
      <c r="BD25" s="1214"/>
      <c r="BF25" s="699">
        <f>IF(OR(AE25="",AE25="NS"),0,_xlfn.LET(_xlpm.t,AE25,_xlpm.g,FIND("-",_xlpm.t),TRIM(LEFT(_xlpm.t,_xlpm.g-1))))</f>
        <v>0</v>
      </c>
      <c r="BG25" s="696"/>
      <c r="BH25" s="699">
        <f>IF(OR(AE25="",AE25="NS"),0,_xlfn.LET(_xlpm.t,AE25,_xlpm.g,FIND("-",_xlpm.t),_xlpm.c,IFERROR(FIND(",",_xlpm.t),9999),_xlpm.p,IFERROR(FIND("(",_xlpm.t),9999),_xlpm.fin,MIN(_xlpm.c,_xlpm.p,LEN(_xlpm.t)+1),TRIM(MID(_xlpm.t,_xlpm.g+1,_xlpm.fin-_xlpm.g-1))))</f>
        <v>0</v>
      </c>
      <c r="BI25" s="700"/>
      <c r="BJ25" s="699">
        <f>IF(OR(AE25="",AE25="NS"),0,_xlfn.LET(_xlpm.t,AE25,_xlpm.g,FIND("-",_xlpm.t),_xlpm.c,IFERROR(FIND(",",_xlpm.t),9999),_xlpm.p,IFERROR(FIND("(",_xlpm.t),9999),_xlpm.fin,MIN(_xlpm.c,_xlpm.p,LEN(_xlpm.t)+1),TRIM(MID(_xlpm.t,_xlpm.g+1,_xlpm.fin-_xlpm.g-1))))</f>
        <v>0</v>
      </c>
      <c r="BK25" s="700"/>
      <c r="BL25" s="699" t="str">
        <f>IF(OR(AE25="",AE25="NS"),"",IFERROR(_xlfn.LET(_xlpm.t,TRIM(MID(AE25,FIND(",",AE25)+1,LEN(AE25))),_xlpm.s,TRIM(LEFT(_xlpm.t,IFERROR(FIND("(",_xlpm.t),LEN(_xlpm.t)+1)-1)),_xlpm.g,FIND("-",_xlpm.s),TRIM(MID(_xlpm.s,_xlpm.g+1,LEN(_xlpm.s)-_xlpm.g))),""))</f>
        <v/>
      </c>
      <c r="BM25" s="700"/>
      <c r="BN25" s="1170" t="b">
        <f>IF(
   OR(AE25="",AE25="NS",AE25="24 hrs",AE25="00:00 - 24:00",AE25="00:00-24:00",AE25="0:00 - 24:00",AE25="0:00-24:00"),
   TRUE,
   AND(
      NOT(ISERROR(FIND(":",TRIM(BF25)))),
      ISNUMBER(VALUE(LEFT(TRIM(BF25),FIND(":",TRIM(BF25))-1))),
      ISNUMBER(VALUE(RIGHT(TRIM(BF25),LEN(TRIM(BF25))-FIND(":",TRIM(BF25))))),
      VALUE(LEFT(TRIM(BF25),FIND(":",TRIM(BF25))-1))&gt;=0,
      VALUE(LEFT(TRIM(BF25),FIND(":",TRIM(BF25))-1))&lt;=23,
      VALUE(RIGHT(TRIM(BF25),LEN(TRIM(BF25))-FIND(":",TRIM(BF25))))&gt;=0,
      VALUE(RIGHT(TRIM(BF25),LEN(TRIM(BF25))-FIND(":",TRIM(BF25))))&lt;=59,
      ISNUMBER(VALUE(TRIM(BF25))),
      VALUE(TRIM(BF25))&gt;=0,
      VALUE(TRIM(BF25))&lt;1,
      NOT(ISERROR(FIND(":",TRIM(BH25)))),
      ISNUMBER(VALUE(LEFT(TRIM(BH25),FIND(":",TRIM(BH25))-1))),
      ISNUMBER(VALUE(RIGHT(TRIM(BH25),LEN(TRIM(BH25))-FIND(":",TRIM(BH25))))),
      VALUE(LEFT(TRIM(BH25),FIND(":",TRIM(BH25))-1))&gt;=0,
      VALUE(LEFT(TRIM(BH25),FIND(":",TRIM(BH25))-1))&lt;=23,
      VALUE(RIGHT(TRIM(BH25),LEN(TRIM(BH25))-FIND(":",TRIM(BH25))))&gt;=0,
      VALUE(RIGHT(TRIM(BH25),LEN(TRIM(BH25))-FIND(":",TRIM(BH25))))&lt;=59,
      ISNUMBER(VALUE(TRIM(BH25))),
      VALUE(TRIM(BH25))&gt;=0,
      VALUE(TRIM(BH25))&lt;1,
      VALUE(TRIM(BF25))&lt;VALUE(TRIM(BH25)),
      IF(
         OR(TRIM(BJ25)="",TRIM(BL25)=""),
         TRUE,
         AND(
            NOT(ISERROR(FIND(":",TRIM(BJ25)))),
            ISNUMBER(VALUE(LEFT(TRIM(BJ25),FIND(":",TRIM(BJ25))-1))),
            ISNUMBER(VALUE(RIGHT(TRIM(BJ25),LEN(TRIM(BJ25))-FIND(":",TRIM(BJ25))))),
            VALUE(LEFT(TRIM(BJ25),FIND(":",TRIM(BJ25))-1))&gt;=0,
            VALUE(LEFT(TRIM(BJ25),FIND(":",TRIM(BJ25))-1))&lt;=23,
            VALUE(RIGHT(TRIM(BJ25),LEN(TRIM(BJ25))-FIND(":",TRIM(BJ25))))&gt;=0,
            VALUE(RIGHT(TRIM(BJ25),LEN(TRIM(BJ25))-FIND(":",TRIM(BJ25))))&lt;=59,
            ISNUMBER(VALUE(TRIM(BJ25))),
            VALUE(TRIM(BJ25))&gt;=0,
            VALUE(TRIM(BJ25))&lt;1,
            NOT(ISERROR(FIND(":",TRIM(BL25)))),
            ISNUMBER(VALUE(LEFT(TRIM(BL25),FIND(":",TRIM(BL25))-1))),
            ISNUMBER(VALUE(RIGHT(TRIM(BL25),LEN(TRIM(BL25))-FIND(":",TRIM(BL25))))),
            VALUE(LEFT(TRIM(BL25),FIND(":",TRIM(BL25))-1))&gt;=0,
            VALUE(LEFT(TRIM(BL25),FIND(":",TRIM(BL25))-1))&lt;=23,
            VALUE(RIGHT(TRIM(BL25),LEN(TRIM(BL25))-FIND(":",TRIM(BL25))))&gt;=0,
            VALUE(RIGHT(TRIM(BL25),LEN(TRIM(BL25))-FIND(":",TRIM(BL25))))&lt;=59,
            ISNUMBER(VALUE(TRIM(BL25))),
            VALUE(TRIM(BL25))&gt;=0,
            VALUE(TRIM(BL25))&lt;1,
            VALUE(TRIM(BJ25))&lt;VALUE(TRIM(BL25)),
            IF(
               NOT(ISERROR(FIND("(",#REF!))),
               TRUE,
               VALUE(TRIM(BH25))&lt;=VALUE(TRIM(BJ25))
            )
         )
      )
   )
)</f>
        <v>1</v>
      </c>
      <c r="BO25" s="1171"/>
      <c r="BP25" s="560">
        <f>IF(ISERROR(BN25),1,IF(BN25=FALSE,1,0))</f>
        <v>0</v>
      </c>
      <c r="BQ25" s="560"/>
      <c r="BS25" s="510">
        <f t="shared" ref="BS25:BS34" si="2">IF($AS$13=$AU$13,0,IF(_xlfn.NUMBERVALUE(C25)&lt;=$BS$23,_xlfn.NUMBERVALUE(C25),""))</f>
        <v>0</v>
      </c>
      <c r="BT25" s="505"/>
      <c r="BV25" s="1161">
        <f t="shared" ref="BV25:BV34" si="3">IF($AS$13=$AU$13,0,IF(Q25="",0,1))</f>
        <v>0</v>
      </c>
      <c r="BW25" s="1161"/>
      <c r="BX25" s="560">
        <f t="shared" ref="BX25:BX34" si="4">IF($AS$13=$AU$13,0,IF(AN25&lt;&gt;_xlfn.NUMBERVALUE(C25),0,1))</f>
        <v>0</v>
      </c>
      <c r="BY25" s="560"/>
      <c r="CA25" s="560" t="str">
        <f t="shared" ref="CA25:CA34" si="5">SUBSTITUTE( SUBSTITUTE( SUBSTITUTE( SUBSTITUTE( SUBSTITUTE( SUBSTITUTE( SUBSTITUTE( SUBSTITUTE( SUBSTITUTE( SUBSTITUTE(AK25, 0, ""), 1, ""),2, ""), 3, ""), 4, ""),5, ""), 6, ""), 7, ""), 8, ""), 9, "")</f>
        <v/>
      </c>
      <c r="CB25" s="560"/>
      <c r="CC25" s="560">
        <f t="shared" ref="CC25:CC34" si="6">IF(OR(AK25="",AK25="NA",AK25="NS"),0,
IF(OR((LEN(AK25)-LEN(CA25))&lt;10,(LEN(AK25)-LEN(CA25))&gt;10),1,0))</f>
        <v>0</v>
      </c>
      <c r="CD25" s="560"/>
      <c r="CF25" s="1164">
        <f>IF($AS$13=$AU$13,0,IF(COUNTIF(J25:AO34,"NS")=0,0,1))</f>
        <v>0</v>
      </c>
      <c r="CG25" s="1165"/>
      <c r="CI25" s="1169">
        <f>IF($AS$13=$AU$13,0,IF(OR(AND(D25&lt;&gt;"",H25="",AN25="",AS25=0,COUNTBLANK(J25:AO25)=$CI$21),AND(D25&lt;&gt;"",H25="",AN25&lt;&gt;"",COUNTBLANK(J25:AO25)=$CI$22),AND(D25&lt;&gt;"",H25="",AS25=1,COUNTA(P25:Z25,AB25)=COUNTA($P$24:$T$24,$U$23:$Z$24,$AB$23),COUNTA(J25:O25,AE25:AM25)=0),AND(D25="",H25="",COUNTBLANK(J25:AO25)=$CI$23)),0,1))</f>
        <v>0</v>
      </c>
      <c r="CJ25" s="1169"/>
      <c r="CL25" s="639">
        <v>6</v>
      </c>
      <c r="CM25" s="641"/>
      <c r="CN25" s="639">
        <f>IF(BC35=0,0,1)</f>
        <v>0</v>
      </c>
      <c r="CO25" s="641"/>
      <c r="CP25" s="639" t="str">
        <f>IF(CN25=0,"",IF(SUM($CN$24:CN25)=1,_xlfn.CONCAT(CL25,),IF($CN$28&gt;SUM($CN$24:CN25),_xlfn.CONCAT(", ",CL25),IF($CN$28=SUM($CN$24:CN25),_xlfn.CONCAT(" y ",CL25,".")))))</f>
        <v/>
      </c>
      <c r="CQ25" s="641"/>
    </row>
    <row r="26" spans="2:95" ht="15" customHeight="1">
      <c r="C26" s="86" t="s">
        <v>67</v>
      </c>
      <c r="D26" s="792" t="str">
        <f>IF($BT$13=1,"",IF(CNGE_2026_M3_Secc1!$AH$1266=CNGE_2026_M3_Secc1!$AJ$1266,"",IF(CNGE_2026_M3_Secc1!D1276="","",CNGE_2026_M3_Secc1!D1276)))</f>
        <v/>
      </c>
      <c r="E26" s="793"/>
      <c r="F26" s="793"/>
      <c r="G26" s="794"/>
      <c r="H26" s="570" t="str">
        <f>IF($BT$13=1,"",IF(CNGE_2026_M3_Secc1!$AH$1266=CNGE_2026_M3_Secc1!$AJ$1266,"",IF(CNGE_2026_M3_Secc1!Q1276="","",CNGE_2026_M3_Secc1!Q1276)))</f>
        <v/>
      </c>
      <c r="I26" s="572"/>
      <c r="J26" s="573"/>
      <c r="K26" s="573"/>
      <c r="L26" s="573"/>
      <c r="M26" s="685"/>
      <c r="N26" s="685"/>
      <c r="O26" s="685"/>
      <c r="P26" s="570" t="str">
        <f>IFERROR(VLOOKUP(R26,Presentación!$AL$8:$AM$586,2,FALSE),"")</f>
        <v/>
      </c>
      <c r="Q26" s="572"/>
      <c r="R26" s="702"/>
      <c r="S26" s="702"/>
      <c r="T26" s="702"/>
      <c r="U26" s="702"/>
      <c r="V26" s="702"/>
      <c r="W26" s="702"/>
      <c r="X26" s="573"/>
      <c r="Y26" s="573"/>
      <c r="Z26" s="573"/>
      <c r="AA26" s="85" t="s">
        <v>529</v>
      </c>
      <c r="AB26" s="573"/>
      <c r="AC26" s="573"/>
      <c r="AD26" s="573"/>
      <c r="AE26" s="573"/>
      <c r="AF26" s="573"/>
      <c r="AG26" s="573"/>
      <c r="AH26" s="573"/>
      <c r="AI26" s="573"/>
      <c r="AJ26" s="573"/>
      <c r="AK26" s="573"/>
      <c r="AL26" s="573"/>
      <c r="AM26" s="573"/>
      <c r="AN26" s="830"/>
      <c r="AO26" s="831"/>
      <c r="AS26" s="1216">
        <f>IF(CNGE_2026_M3_Secc1!$AH$1266=CNGE_2026_M3_Secc1!$AJ$1266,0,IF(OR(CNGE_2026_M3_Secc1!W1276="",CNGE_2026_M3_Secc1!W1276=1),0,1))</f>
        <v>0</v>
      </c>
      <c r="AT26" s="1217"/>
      <c r="AV26" s="1218">
        <f t="shared" ref="AV26:AV34" si="7">IF(OR(M26="",M26="NA",M26="NS"),0,LEN(M26)-LEN(INT(M26))-1)</f>
        <v>0</v>
      </c>
      <c r="AW26" s="1219"/>
      <c r="AX26" s="1218">
        <f t="shared" ref="AX26:AX34" si="8">IF(AV26&lt;1,0,1)</f>
        <v>0</v>
      </c>
      <c r="AY26" s="1219"/>
      <c r="AZ26" s="512"/>
      <c r="BA26" s="1214">
        <f t="shared" si="1"/>
        <v>0</v>
      </c>
      <c r="BB26" s="1214"/>
      <c r="BC26" s="1214">
        <f t="shared" ref="BC26:BC34" si="9">IF($AS$13=$AU$13,0,IF(LEN(AB26)&lt;=11,0,1))</f>
        <v>0</v>
      </c>
      <c r="BD26" s="1214"/>
      <c r="BF26" s="699">
        <f t="shared" ref="BF26:BF34" si="10">IF(OR(AE26="",AE26="NS"),0,_xlfn.LET(_xlpm.t,AE26,_xlpm.g,FIND("-",_xlpm.t),TRIM(LEFT(_xlpm.t,_xlpm.g-1))))</f>
        <v>0</v>
      </c>
      <c r="BG26" s="696"/>
      <c r="BH26" s="699">
        <f t="shared" ref="BH26:BH34" si="11">IF(OR(AE26="",AE26="NS"),0,_xlfn.LET(_xlpm.t,AE26,_xlpm.g,FIND("-",_xlpm.t),_xlpm.c,IFERROR(FIND(",",_xlpm.t),9999),_xlpm.p,IFERROR(FIND("(",_xlpm.t),9999),_xlpm.fin,MIN(_xlpm.c,_xlpm.p,LEN(_xlpm.t)+1),TRIM(MID(_xlpm.t,_xlpm.g+1,_xlpm.fin-_xlpm.g-1))))</f>
        <v>0</v>
      </c>
      <c r="BI26" s="700"/>
      <c r="BJ26" s="699">
        <f t="shared" ref="BJ26:BJ34" si="12">IF(OR(AE26="",AE26="NS"),0,_xlfn.LET(_xlpm.t,AE26,_xlpm.g,FIND("-",_xlpm.t),_xlpm.c,IFERROR(FIND(",",_xlpm.t),9999),_xlpm.p,IFERROR(FIND("(",_xlpm.t),9999),_xlpm.fin,MIN(_xlpm.c,_xlpm.p,LEN(_xlpm.t)+1),TRIM(MID(_xlpm.t,_xlpm.g+1,_xlpm.fin-_xlpm.g-1))))</f>
        <v>0</v>
      </c>
      <c r="BK26" s="700"/>
      <c r="BL26" s="699" t="str">
        <f t="shared" ref="BL26:BL34" si="13">IF(OR(AE26="",AE26="NS"),"",IFERROR(_xlfn.LET(_xlpm.t,TRIM(MID(AE26,FIND(",",AE26)+1,LEN(AE26))),_xlpm.s,TRIM(LEFT(_xlpm.t,IFERROR(FIND("(",_xlpm.t),LEN(_xlpm.t)+1)-1)),_xlpm.g,FIND("-",_xlpm.s),TRIM(MID(_xlpm.s,_xlpm.g+1,LEN(_xlpm.s)-_xlpm.g))),""))</f>
        <v/>
      </c>
      <c r="BM26" s="700"/>
      <c r="BN26" s="1170" t="b">
        <f>IF(
   OR(AE26="",AE26="NS",AE26="24 hrs",AE26="00:00 - 24:00",AE26="00:00-24:00",AE26="0:00 - 24:00",AE26="0:00-24:00"),
   TRUE,
   AND(
      NOT(ISERROR(FIND(":",TRIM(BF26)))),
      ISNUMBER(VALUE(LEFT(TRIM(BF26),FIND(":",TRIM(BF26))-1))),
      ISNUMBER(VALUE(RIGHT(TRIM(BF26),LEN(TRIM(BF26))-FIND(":",TRIM(BF26))))),
      VALUE(LEFT(TRIM(BF26),FIND(":",TRIM(BF26))-1))&gt;=0,
      VALUE(LEFT(TRIM(BF26),FIND(":",TRIM(BF26))-1))&lt;=23,
      VALUE(RIGHT(TRIM(BF26),LEN(TRIM(BF26))-FIND(":",TRIM(BF26))))&gt;=0,
      VALUE(RIGHT(TRIM(BF26),LEN(TRIM(BF26))-FIND(":",TRIM(BF26))))&lt;=59,
      ISNUMBER(VALUE(TRIM(BF26))),
      VALUE(TRIM(BF26))&gt;=0,
      VALUE(TRIM(BF26))&lt;1,
      NOT(ISERROR(FIND(":",TRIM(BH26)))),
      ISNUMBER(VALUE(LEFT(TRIM(BH26),FIND(":",TRIM(BH26))-1))),
      ISNUMBER(VALUE(RIGHT(TRIM(BH26),LEN(TRIM(BH26))-FIND(":",TRIM(BH26))))),
      VALUE(LEFT(TRIM(BH26),FIND(":",TRIM(BH26))-1))&gt;=0,
      VALUE(LEFT(TRIM(BH26),FIND(":",TRIM(BH26))-1))&lt;=23,
      VALUE(RIGHT(TRIM(BH26),LEN(TRIM(BH26))-FIND(":",TRIM(BH26))))&gt;=0,
      VALUE(RIGHT(TRIM(BH26),LEN(TRIM(BH26))-FIND(":",TRIM(BH26))))&lt;=59,
      ISNUMBER(VALUE(TRIM(BH26))),
      VALUE(TRIM(BH26))&gt;=0,
      VALUE(TRIM(BH26))&lt;1,
      VALUE(TRIM(BF26))&lt;VALUE(TRIM(BH26)),
      IF(
         OR(TRIM(BJ26)="",TRIM(BL26)=""),
         TRUE,
         AND(
            NOT(ISERROR(FIND(":",TRIM(BJ26)))),
            ISNUMBER(VALUE(LEFT(TRIM(BJ26),FIND(":",TRIM(BJ26))-1))),
            ISNUMBER(VALUE(RIGHT(TRIM(BJ26),LEN(TRIM(BJ26))-FIND(":",TRIM(BJ26))))),
            VALUE(LEFT(TRIM(BJ26),FIND(":",TRIM(BJ26))-1))&gt;=0,
            VALUE(LEFT(TRIM(BJ26),FIND(":",TRIM(BJ26))-1))&lt;=23,
            VALUE(RIGHT(TRIM(BJ26),LEN(TRIM(BJ26))-FIND(":",TRIM(BJ26))))&gt;=0,
            VALUE(RIGHT(TRIM(BJ26),LEN(TRIM(BJ26))-FIND(":",TRIM(BJ26))))&lt;=59,
            ISNUMBER(VALUE(TRIM(BJ26))),
            VALUE(TRIM(BJ26))&gt;=0,
            VALUE(TRIM(BJ26))&lt;1,
            NOT(ISERROR(FIND(":",TRIM(BL26)))),
            ISNUMBER(VALUE(LEFT(TRIM(BL26),FIND(":",TRIM(BL26))-1))),
            ISNUMBER(VALUE(RIGHT(TRIM(BL26),LEN(TRIM(BL26))-FIND(":",TRIM(BL26))))),
            VALUE(LEFT(TRIM(BL26),FIND(":",TRIM(BL26))-1))&gt;=0,
            VALUE(LEFT(TRIM(BL26),FIND(":",TRIM(BL26))-1))&lt;=23,
            VALUE(RIGHT(TRIM(BL26),LEN(TRIM(BL26))-FIND(":",TRIM(BL26))))&gt;=0,
            VALUE(RIGHT(TRIM(BL26),LEN(TRIM(BL26))-FIND(":",TRIM(BL26))))&lt;=59,
            ISNUMBER(VALUE(TRIM(BL26))),
            VALUE(TRIM(BL26))&gt;=0,
            VALUE(TRIM(BL26))&lt;1,
            VALUE(TRIM(BJ26))&lt;VALUE(TRIM(BL26)),
            IF(
               NOT(ISERROR(FIND("(",#REF!))),
               TRUE,
               VALUE(TRIM(BH26))&lt;=VALUE(TRIM(BJ26))
            )
         )
      )
   )
)</f>
        <v>1</v>
      </c>
      <c r="BO26" s="1171"/>
      <c r="BP26" s="560">
        <f t="shared" ref="BP26:BP34" si="14">IF(ISERROR(BN26),1,IF(BN26=FALSE,1,0))</f>
        <v>0</v>
      </c>
      <c r="BQ26" s="560"/>
      <c r="BS26" s="510">
        <f t="shared" si="2"/>
        <v>0</v>
      </c>
      <c r="BT26" s="505"/>
      <c r="BV26" s="1161">
        <f t="shared" si="3"/>
        <v>0</v>
      </c>
      <c r="BW26" s="1161"/>
      <c r="BX26" s="560">
        <f t="shared" si="4"/>
        <v>0</v>
      </c>
      <c r="BY26" s="560"/>
      <c r="CA26" s="560" t="str">
        <f t="shared" si="5"/>
        <v/>
      </c>
      <c r="CB26" s="560"/>
      <c r="CC26" s="560">
        <f t="shared" si="6"/>
        <v>0</v>
      </c>
      <c r="CD26" s="560"/>
      <c r="CI26" s="1169">
        <f t="shared" ref="CI26:CI34" si="15">IF($AS$13=$AU$13,0,IF(OR(AND(D26&lt;&gt;"",H26="",AN26="",AS26=0,COUNTBLANK(J26:AO26)=$CI$21),AND(D26&lt;&gt;"",H26="",AN26&lt;&gt;"",COUNTBLANK(J26:AO26)=$CI$22),AND(D26&lt;&gt;"",H26="",AS26=1,COUNTA(P26:Z26,AB26)=COUNTA($P$24:$T$24,$U$23:$Z$24,$AB$23),COUNTA(J26:O26,AE26:AM26)=0),AND(D26="",H26="",COUNTBLANK(J26:AO26)=$CI$23)),0,1))</f>
        <v>0</v>
      </c>
      <c r="CJ26" s="1169"/>
      <c r="CL26" s="627">
        <v>7</v>
      </c>
      <c r="CM26" s="627"/>
      <c r="CN26" s="627">
        <f>IF(BP35=0,0,1)</f>
        <v>0</v>
      </c>
      <c r="CO26" s="627"/>
      <c r="CP26" s="639" t="str">
        <f>IF(CN26=0,"",IF(SUM($CN$24:CN26)=1,_xlfn.CONCAT(CL26,),IF($CN$28&gt;SUM($CN$24:CN26),_xlfn.CONCAT(", ",CL26),IF($CN$28=SUM($CN$24:CN26),_xlfn.CONCAT(" y ",CL26,".")))))</f>
        <v/>
      </c>
      <c r="CQ26" s="641"/>
    </row>
    <row r="27" spans="2:95" ht="15" customHeight="1">
      <c r="C27" s="86" t="s">
        <v>68</v>
      </c>
      <c r="D27" s="792" t="str">
        <f>IF($BT$13=1,"",IF(CNGE_2026_M3_Secc1!$AH$1266=CNGE_2026_M3_Secc1!$AJ$1266,"",IF(CNGE_2026_M3_Secc1!D1277="","",CNGE_2026_M3_Secc1!D1277)))</f>
        <v/>
      </c>
      <c r="E27" s="793"/>
      <c r="F27" s="793"/>
      <c r="G27" s="794"/>
      <c r="H27" s="570" t="str">
        <f>IF($BT$13=1,"",IF(CNGE_2026_M3_Secc1!$AH$1266=CNGE_2026_M3_Secc1!$AJ$1266,"",IF(CNGE_2026_M3_Secc1!Q1277="","",CNGE_2026_M3_Secc1!Q1277)))</f>
        <v/>
      </c>
      <c r="I27" s="572"/>
      <c r="J27" s="573"/>
      <c r="K27" s="573"/>
      <c r="L27" s="573"/>
      <c r="M27" s="685"/>
      <c r="N27" s="685"/>
      <c r="O27" s="685"/>
      <c r="P27" s="570" t="str">
        <f>IFERROR(VLOOKUP(R27,Presentación!$AL$8:$AM$586,2,FALSE),"")</f>
        <v/>
      </c>
      <c r="Q27" s="572"/>
      <c r="R27" s="702"/>
      <c r="S27" s="702"/>
      <c r="T27" s="702"/>
      <c r="U27" s="702"/>
      <c r="V27" s="702"/>
      <c r="W27" s="702"/>
      <c r="X27" s="573"/>
      <c r="Y27" s="573"/>
      <c r="Z27" s="573"/>
      <c r="AA27" s="85" t="s">
        <v>529</v>
      </c>
      <c r="AB27" s="573"/>
      <c r="AC27" s="573"/>
      <c r="AD27" s="573"/>
      <c r="AE27" s="573"/>
      <c r="AF27" s="573"/>
      <c r="AG27" s="573"/>
      <c r="AH27" s="573"/>
      <c r="AI27" s="573"/>
      <c r="AJ27" s="573"/>
      <c r="AK27" s="573"/>
      <c r="AL27" s="573"/>
      <c r="AM27" s="573"/>
      <c r="AN27" s="830"/>
      <c r="AO27" s="831"/>
      <c r="AS27" s="1216">
        <f>IF(CNGE_2026_M3_Secc1!$AH$1266=CNGE_2026_M3_Secc1!$AJ$1266,0,IF(OR(CNGE_2026_M3_Secc1!W1277="",CNGE_2026_M3_Secc1!W1277=1),0,1))</f>
        <v>0</v>
      </c>
      <c r="AT27" s="1217"/>
      <c r="AV27" s="1218">
        <f t="shared" si="7"/>
        <v>0</v>
      </c>
      <c r="AW27" s="1219"/>
      <c r="AX27" s="1218">
        <f t="shared" si="8"/>
        <v>0</v>
      </c>
      <c r="AY27" s="1219"/>
      <c r="AZ27" s="512"/>
      <c r="BA27" s="1214">
        <f t="shared" si="1"/>
        <v>0</v>
      </c>
      <c r="BB27" s="1214"/>
      <c r="BC27" s="1214">
        <f t="shared" si="9"/>
        <v>0</v>
      </c>
      <c r="BD27" s="1214"/>
      <c r="BF27" s="699">
        <f t="shared" si="10"/>
        <v>0</v>
      </c>
      <c r="BG27" s="696"/>
      <c r="BH27" s="699">
        <f t="shared" si="11"/>
        <v>0</v>
      </c>
      <c r="BI27" s="700"/>
      <c r="BJ27" s="699">
        <f t="shared" si="12"/>
        <v>0</v>
      </c>
      <c r="BK27" s="700"/>
      <c r="BL27" s="699" t="str">
        <f t="shared" si="13"/>
        <v/>
      </c>
      <c r="BM27" s="700"/>
      <c r="BN27" s="1170" t="b">
        <f>IF(
   OR(AE27="",AE27="NS",AE27="24 hrs",AE27="00:00 - 24:00",AE27="00:00-24:00",AE27="0:00 - 24:00",AE27="0:00-24:00"),
   TRUE,
   AND(
      NOT(ISERROR(FIND(":",TRIM(BF27)))),
      ISNUMBER(VALUE(LEFT(TRIM(BF27),FIND(":",TRIM(BF27))-1))),
      ISNUMBER(VALUE(RIGHT(TRIM(BF27),LEN(TRIM(BF27))-FIND(":",TRIM(BF27))))),
      VALUE(LEFT(TRIM(BF27),FIND(":",TRIM(BF27))-1))&gt;=0,
      VALUE(LEFT(TRIM(BF27),FIND(":",TRIM(BF27))-1))&lt;=23,
      VALUE(RIGHT(TRIM(BF27),LEN(TRIM(BF27))-FIND(":",TRIM(BF27))))&gt;=0,
      VALUE(RIGHT(TRIM(BF27),LEN(TRIM(BF27))-FIND(":",TRIM(BF27))))&lt;=59,
      ISNUMBER(VALUE(TRIM(BF27))),
      VALUE(TRIM(BF27))&gt;=0,
      VALUE(TRIM(BF27))&lt;1,
      NOT(ISERROR(FIND(":",TRIM(BH27)))),
      ISNUMBER(VALUE(LEFT(TRIM(BH27),FIND(":",TRIM(BH27))-1))),
      ISNUMBER(VALUE(RIGHT(TRIM(BH27),LEN(TRIM(BH27))-FIND(":",TRIM(BH27))))),
      VALUE(LEFT(TRIM(BH27),FIND(":",TRIM(BH27))-1))&gt;=0,
      VALUE(LEFT(TRIM(BH27),FIND(":",TRIM(BH27))-1))&lt;=23,
      VALUE(RIGHT(TRIM(BH27),LEN(TRIM(BH27))-FIND(":",TRIM(BH27))))&gt;=0,
      VALUE(RIGHT(TRIM(BH27),LEN(TRIM(BH27))-FIND(":",TRIM(BH27))))&lt;=59,
      ISNUMBER(VALUE(TRIM(BH27))),
      VALUE(TRIM(BH27))&gt;=0,
      VALUE(TRIM(BH27))&lt;1,
      VALUE(TRIM(BF27))&lt;VALUE(TRIM(BH27)),
      IF(
         OR(TRIM(BJ27)="",TRIM(BL27)=""),
         TRUE,
         AND(
            NOT(ISERROR(FIND(":",TRIM(BJ27)))),
            ISNUMBER(VALUE(LEFT(TRIM(BJ27),FIND(":",TRIM(BJ27))-1))),
            ISNUMBER(VALUE(RIGHT(TRIM(BJ27),LEN(TRIM(BJ27))-FIND(":",TRIM(BJ27))))),
            VALUE(LEFT(TRIM(BJ27),FIND(":",TRIM(BJ27))-1))&gt;=0,
            VALUE(LEFT(TRIM(BJ27),FIND(":",TRIM(BJ27))-1))&lt;=23,
            VALUE(RIGHT(TRIM(BJ27),LEN(TRIM(BJ27))-FIND(":",TRIM(BJ27))))&gt;=0,
            VALUE(RIGHT(TRIM(BJ27),LEN(TRIM(BJ27))-FIND(":",TRIM(BJ27))))&lt;=59,
            ISNUMBER(VALUE(TRIM(BJ27))),
            VALUE(TRIM(BJ27))&gt;=0,
            VALUE(TRIM(BJ27))&lt;1,
            NOT(ISERROR(FIND(":",TRIM(BL27)))),
            ISNUMBER(VALUE(LEFT(TRIM(BL27),FIND(":",TRIM(BL27))-1))),
            ISNUMBER(VALUE(RIGHT(TRIM(BL27),LEN(TRIM(BL27))-FIND(":",TRIM(BL27))))),
            VALUE(LEFT(TRIM(BL27),FIND(":",TRIM(BL27))-1))&gt;=0,
            VALUE(LEFT(TRIM(BL27),FIND(":",TRIM(BL27))-1))&lt;=23,
            VALUE(RIGHT(TRIM(BL27),LEN(TRIM(BL27))-FIND(":",TRIM(BL27))))&gt;=0,
            VALUE(RIGHT(TRIM(BL27),LEN(TRIM(BL27))-FIND(":",TRIM(BL27))))&lt;=59,
            ISNUMBER(VALUE(TRIM(BL27))),
            VALUE(TRIM(BL27))&gt;=0,
            VALUE(TRIM(BL27))&lt;1,
            VALUE(TRIM(BJ27))&lt;VALUE(TRIM(BL27)),
            IF(
               NOT(ISERROR(FIND("(",#REF!))),
               TRUE,
               VALUE(TRIM(BH27))&lt;=VALUE(TRIM(BJ27))
            )
         )
      )
   )
)</f>
        <v>1</v>
      </c>
      <c r="BO27" s="1171"/>
      <c r="BP27" s="560">
        <f t="shared" si="14"/>
        <v>0</v>
      </c>
      <c r="BQ27" s="560"/>
      <c r="BS27" s="510">
        <f t="shared" si="2"/>
        <v>0</v>
      </c>
      <c r="BT27" s="505"/>
      <c r="BV27" s="1161">
        <f t="shared" si="3"/>
        <v>0</v>
      </c>
      <c r="BW27" s="1161"/>
      <c r="BX27" s="560">
        <f t="shared" si="4"/>
        <v>0</v>
      </c>
      <c r="BY27" s="560"/>
      <c r="CA27" s="560" t="str">
        <f t="shared" si="5"/>
        <v/>
      </c>
      <c r="CB27" s="560"/>
      <c r="CC27" s="560">
        <f t="shared" si="6"/>
        <v>0</v>
      </c>
      <c r="CD27" s="560"/>
      <c r="CI27" s="1169">
        <f t="shared" si="15"/>
        <v>0</v>
      </c>
      <c r="CJ27" s="1169"/>
      <c r="CL27" s="627">
        <v>9</v>
      </c>
      <c r="CM27" s="627"/>
      <c r="CN27" s="627">
        <f>IF(BX35=0,0,1)</f>
        <v>0</v>
      </c>
      <c r="CO27" s="627"/>
      <c r="CP27" s="639" t="str">
        <f>IF(CN27=0,"",IF(SUM($CN$24:CN27)=1,_xlfn.CONCAT(CL27,),IF($CN$28&gt;SUM($CN$24:CN27),_xlfn.CONCAT(", ",CL27),IF($CN$28=SUM($CN$24:CN27),_xlfn.CONCAT(" y ",CL27,".")))))</f>
        <v/>
      </c>
      <c r="CQ27" s="641"/>
    </row>
    <row r="28" spans="2:95" ht="15" customHeight="1">
      <c r="C28" s="86" t="s">
        <v>69</v>
      </c>
      <c r="D28" s="792" t="str">
        <f>IF($BT$13=1,"",IF(CNGE_2026_M3_Secc1!$AH$1266=CNGE_2026_M3_Secc1!$AJ$1266,"",IF(CNGE_2026_M3_Secc1!D1278="","",CNGE_2026_M3_Secc1!D1278)))</f>
        <v/>
      </c>
      <c r="E28" s="793"/>
      <c r="F28" s="793"/>
      <c r="G28" s="794"/>
      <c r="H28" s="570" t="str">
        <f>IF($BT$13=1,"",IF(CNGE_2026_M3_Secc1!$AH$1266=CNGE_2026_M3_Secc1!$AJ$1266,"",IF(CNGE_2026_M3_Secc1!Q1278="","",CNGE_2026_M3_Secc1!Q1278)))</f>
        <v/>
      </c>
      <c r="I28" s="572"/>
      <c r="J28" s="573"/>
      <c r="K28" s="573"/>
      <c r="L28" s="573"/>
      <c r="M28" s="685"/>
      <c r="N28" s="685"/>
      <c r="O28" s="685"/>
      <c r="P28" s="570" t="str">
        <f>IFERROR(VLOOKUP(R28,Presentación!$AL$8:$AM$586,2,FALSE),"")</f>
        <v/>
      </c>
      <c r="Q28" s="572"/>
      <c r="R28" s="702"/>
      <c r="S28" s="702"/>
      <c r="T28" s="702"/>
      <c r="U28" s="702"/>
      <c r="V28" s="702"/>
      <c r="W28" s="702"/>
      <c r="X28" s="573"/>
      <c r="Y28" s="573"/>
      <c r="Z28" s="573"/>
      <c r="AA28" s="85" t="s">
        <v>529</v>
      </c>
      <c r="AB28" s="573"/>
      <c r="AC28" s="573"/>
      <c r="AD28" s="573"/>
      <c r="AE28" s="573"/>
      <c r="AF28" s="573"/>
      <c r="AG28" s="573"/>
      <c r="AH28" s="573"/>
      <c r="AI28" s="573"/>
      <c r="AJ28" s="573"/>
      <c r="AK28" s="573"/>
      <c r="AL28" s="573"/>
      <c r="AM28" s="573"/>
      <c r="AN28" s="830"/>
      <c r="AO28" s="831"/>
      <c r="AS28" s="1216">
        <f>IF(CNGE_2026_M3_Secc1!$AH$1266=CNGE_2026_M3_Secc1!$AJ$1266,0,IF(OR(CNGE_2026_M3_Secc1!W1278="",CNGE_2026_M3_Secc1!W1278=1),0,1))</f>
        <v>0</v>
      </c>
      <c r="AT28" s="1217"/>
      <c r="AV28" s="1218">
        <f t="shared" si="7"/>
        <v>0</v>
      </c>
      <c r="AW28" s="1219"/>
      <c r="AX28" s="1218">
        <f t="shared" si="8"/>
        <v>0</v>
      </c>
      <c r="AY28" s="1219"/>
      <c r="AZ28" s="512"/>
      <c r="BA28" s="1214">
        <f t="shared" si="1"/>
        <v>0</v>
      </c>
      <c r="BB28" s="1214"/>
      <c r="BC28" s="1214">
        <f t="shared" si="9"/>
        <v>0</v>
      </c>
      <c r="BD28" s="1214"/>
      <c r="BF28" s="699">
        <f t="shared" si="10"/>
        <v>0</v>
      </c>
      <c r="BG28" s="696"/>
      <c r="BH28" s="699">
        <f t="shared" si="11"/>
        <v>0</v>
      </c>
      <c r="BI28" s="700"/>
      <c r="BJ28" s="699">
        <f t="shared" si="12"/>
        <v>0</v>
      </c>
      <c r="BK28" s="700"/>
      <c r="BL28" s="699" t="str">
        <f t="shared" si="13"/>
        <v/>
      </c>
      <c r="BM28" s="700"/>
      <c r="BN28" s="1170" t="b">
        <f>IF(
   OR(AE28="",AE28="NS",AE28="24 hrs",AE28="00:00 - 24:00",AE28="00:00-24:00",AE28="0:00 - 24:00",AE28="0:00-24:00"),
   TRUE,
   AND(
      NOT(ISERROR(FIND(":",TRIM(BF28)))),
      ISNUMBER(VALUE(LEFT(TRIM(BF28),FIND(":",TRIM(BF28))-1))),
      ISNUMBER(VALUE(RIGHT(TRIM(BF28),LEN(TRIM(BF28))-FIND(":",TRIM(BF28))))),
      VALUE(LEFT(TRIM(BF28),FIND(":",TRIM(BF28))-1))&gt;=0,
      VALUE(LEFT(TRIM(BF28),FIND(":",TRIM(BF28))-1))&lt;=23,
      VALUE(RIGHT(TRIM(BF28),LEN(TRIM(BF28))-FIND(":",TRIM(BF28))))&gt;=0,
      VALUE(RIGHT(TRIM(BF28),LEN(TRIM(BF28))-FIND(":",TRIM(BF28))))&lt;=59,
      ISNUMBER(VALUE(TRIM(BF28))),
      VALUE(TRIM(BF28))&gt;=0,
      VALUE(TRIM(BF28))&lt;1,
      NOT(ISERROR(FIND(":",TRIM(BH28)))),
      ISNUMBER(VALUE(LEFT(TRIM(BH28),FIND(":",TRIM(BH28))-1))),
      ISNUMBER(VALUE(RIGHT(TRIM(BH28),LEN(TRIM(BH28))-FIND(":",TRIM(BH28))))),
      VALUE(LEFT(TRIM(BH28),FIND(":",TRIM(BH28))-1))&gt;=0,
      VALUE(LEFT(TRIM(BH28),FIND(":",TRIM(BH28))-1))&lt;=23,
      VALUE(RIGHT(TRIM(BH28),LEN(TRIM(BH28))-FIND(":",TRIM(BH28))))&gt;=0,
      VALUE(RIGHT(TRIM(BH28),LEN(TRIM(BH28))-FIND(":",TRIM(BH28))))&lt;=59,
      ISNUMBER(VALUE(TRIM(BH28))),
      VALUE(TRIM(BH28))&gt;=0,
      VALUE(TRIM(BH28))&lt;1,
      VALUE(TRIM(BF28))&lt;VALUE(TRIM(BH28)),
      IF(
         OR(TRIM(BJ28)="",TRIM(BL28)=""),
         TRUE,
         AND(
            NOT(ISERROR(FIND(":",TRIM(BJ28)))),
            ISNUMBER(VALUE(LEFT(TRIM(BJ28),FIND(":",TRIM(BJ28))-1))),
            ISNUMBER(VALUE(RIGHT(TRIM(BJ28),LEN(TRIM(BJ28))-FIND(":",TRIM(BJ28))))),
            VALUE(LEFT(TRIM(BJ28),FIND(":",TRIM(BJ28))-1))&gt;=0,
            VALUE(LEFT(TRIM(BJ28),FIND(":",TRIM(BJ28))-1))&lt;=23,
            VALUE(RIGHT(TRIM(BJ28),LEN(TRIM(BJ28))-FIND(":",TRIM(BJ28))))&gt;=0,
            VALUE(RIGHT(TRIM(BJ28),LEN(TRIM(BJ28))-FIND(":",TRIM(BJ28))))&lt;=59,
            ISNUMBER(VALUE(TRIM(BJ28))),
            VALUE(TRIM(BJ28))&gt;=0,
            VALUE(TRIM(BJ28))&lt;1,
            NOT(ISERROR(FIND(":",TRIM(BL28)))),
            ISNUMBER(VALUE(LEFT(TRIM(BL28),FIND(":",TRIM(BL28))-1))),
            ISNUMBER(VALUE(RIGHT(TRIM(BL28),LEN(TRIM(BL28))-FIND(":",TRIM(BL28))))),
            VALUE(LEFT(TRIM(BL28),FIND(":",TRIM(BL28))-1))&gt;=0,
            VALUE(LEFT(TRIM(BL28),FIND(":",TRIM(BL28))-1))&lt;=23,
            VALUE(RIGHT(TRIM(BL28),LEN(TRIM(BL28))-FIND(":",TRIM(BL28))))&gt;=0,
            VALUE(RIGHT(TRIM(BL28),LEN(TRIM(BL28))-FIND(":",TRIM(BL28))))&lt;=59,
            ISNUMBER(VALUE(TRIM(BL28))),
            VALUE(TRIM(BL28))&gt;=0,
            VALUE(TRIM(BL28))&lt;1,
            VALUE(TRIM(BJ28))&lt;VALUE(TRIM(BL28)),
            IF(
               NOT(ISERROR(FIND("(",#REF!))),
               TRUE,
               VALUE(TRIM(BH28))&lt;=VALUE(TRIM(BJ28))
            )
         )
      )
   )
)</f>
        <v>1</v>
      </c>
      <c r="BO28" s="1171"/>
      <c r="BP28" s="560">
        <f t="shared" si="14"/>
        <v>0</v>
      </c>
      <c r="BQ28" s="560"/>
      <c r="BS28" s="510">
        <f t="shared" si="2"/>
        <v>0</v>
      </c>
      <c r="BT28" s="505"/>
      <c r="BV28" s="1161">
        <f t="shared" si="3"/>
        <v>0</v>
      </c>
      <c r="BW28" s="1161"/>
      <c r="BX28" s="560">
        <f t="shared" si="4"/>
        <v>0</v>
      </c>
      <c r="BY28" s="560"/>
      <c r="CA28" s="560" t="str">
        <f t="shared" si="5"/>
        <v/>
      </c>
      <c r="CB28" s="560"/>
      <c r="CC28" s="560">
        <f t="shared" si="6"/>
        <v>0</v>
      </c>
      <c r="CD28" s="560"/>
      <c r="CI28" s="1169">
        <f t="shared" si="15"/>
        <v>0</v>
      </c>
      <c r="CJ28" s="1169"/>
      <c r="CN28" s="1134">
        <f>SUM(CN24:CO27)</f>
        <v>0</v>
      </c>
      <c r="CO28" s="1135"/>
      <c r="CP28" s="1136" t="str">
        <f>IF(CN28=0,"", _xlfn.CONCAT(CP24:CQ27))</f>
        <v/>
      </c>
      <c r="CQ28" s="1137"/>
    </row>
    <row r="29" spans="2:95" ht="15" customHeight="1">
      <c r="C29" s="86" t="s">
        <v>70</v>
      </c>
      <c r="D29" s="792" t="str">
        <f>IF($BT$13=1,"",IF(CNGE_2026_M3_Secc1!$AH$1266=CNGE_2026_M3_Secc1!$AJ$1266,"",IF(CNGE_2026_M3_Secc1!D1279="","",CNGE_2026_M3_Secc1!D1279)))</f>
        <v/>
      </c>
      <c r="E29" s="793"/>
      <c r="F29" s="793"/>
      <c r="G29" s="794"/>
      <c r="H29" s="570" t="str">
        <f>IF($BT$13=1,"",IF(CNGE_2026_M3_Secc1!$AH$1266=CNGE_2026_M3_Secc1!$AJ$1266,"",IF(CNGE_2026_M3_Secc1!Q1279="","",CNGE_2026_M3_Secc1!Q1279)))</f>
        <v/>
      </c>
      <c r="I29" s="572"/>
      <c r="J29" s="573"/>
      <c r="K29" s="573"/>
      <c r="L29" s="573"/>
      <c r="M29" s="685"/>
      <c r="N29" s="685"/>
      <c r="O29" s="685"/>
      <c r="P29" s="570" t="str">
        <f>IFERROR(VLOOKUP(R29,Presentación!$AL$8:$AM$586,2,FALSE),"")</f>
        <v/>
      </c>
      <c r="Q29" s="572"/>
      <c r="R29" s="702"/>
      <c r="S29" s="702"/>
      <c r="T29" s="702"/>
      <c r="U29" s="702"/>
      <c r="V29" s="702"/>
      <c r="W29" s="702"/>
      <c r="X29" s="573"/>
      <c r="Y29" s="573"/>
      <c r="Z29" s="573"/>
      <c r="AA29" s="85" t="s">
        <v>529</v>
      </c>
      <c r="AB29" s="573"/>
      <c r="AC29" s="573"/>
      <c r="AD29" s="573"/>
      <c r="AE29" s="573"/>
      <c r="AF29" s="573"/>
      <c r="AG29" s="573"/>
      <c r="AH29" s="573"/>
      <c r="AI29" s="573"/>
      <c r="AJ29" s="573"/>
      <c r="AK29" s="573"/>
      <c r="AL29" s="573"/>
      <c r="AM29" s="573"/>
      <c r="AN29" s="830"/>
      <c r="AO29" s="831"/>
      <c r="AS29" s="1216">
        <f>IF(CNGE_2026_M3_Secc1!$AH$1266=CNGE_2026_M3_Secc1!$AJ$1266,0,IF(OR(CNGE_2026_M3_Secc1!W1279="",CNGE_2026_M3_Secc1!W1279=1),0,1))</f>
        <v>0</v>
      </c>
      <c r="AT29" s="1217"/>
      <c r="AV29" s="1218">
        <f t="shared" si="7"/>
        <v>0</v>
      </c>
      <c r="AW29" s="1219"/>
      <c r="AX29" s="1218">
        <f t="shared" si="8"/>
        <v>0</v>
      </c>
      <c r="AY29" s="1219"/>
      <c r="AZ29" s="512"/>
      <c r="BA29" s="1214">
        <f t="shared" si="1"/>
        <v>0</v>
      </c>
      <c r="BB29" s="1214"/>
      <c r="BC29" s="1214">
        <f t="shared" si="9"/>
        <v>0</v>
      </c>
      <c r="BD29" s="1214"/>
      <c r="BF29" s="699">
        <f t="shared" si="10"/>
        <v>0</v>
      </c>
      <c r="BG29" s="696"/>
      <c r="BH29" s="699">
        <f t="shared" si="11"/>
        <v>0</v>
      </c>
      <c r="BI29" s="700"/>
      <c r="BJ29" s="699">
        <f t="shared" si="12"/>
        <v>0</v>
      </c>
      <c r="BK29" s="700"/>
      <c r="BL29" s="699" t="str">
        <f t="shared" si="13"/>
        <v/>
      </c>
      <c r="BM29" s="700"/>
      <c r="BN29" s="1170" t="b">
        <f>IF(
   OR(AE29="",AE29="NS",AE29="24 hrs",AE29="00:00 - 24:00",AE29="00:00-24:00",AE29="0:00 - 24:00",AE29="0:00-24:00"),
   TRUE,
   AND(
      NOT(ISERROR(FIND(":",TRIM(BF29)))),
      ISNUMBER(VALUE(LEFT(TRIM(BF29),FIND(":",TRIM(BF29))-1))),
      ISNUMBER(VALUE(RIGHT(TRIM(BF29),LEN(TRIM(BF29))-FIND(":",TRIM(BF29))))),
      VALUE(LEFT(TRIM(BF29),FIND(":",TRIM(BF29))-1))&gt;=0,
      VALUE(LEFT(TRIM(BF29),FIND(":",TRIM(BF29))-1))&lt;=23,
      VALUE(RIGHT(TRIM(BF29),LEN(TRIM(BF29))-FIND(":",TRIM(BF29))))&gt;=0,
      VALUE(RIGHT(TRIM(BF29),LEN(TRIM(BF29))-FIND(":",TRIM(BF29))))&lt;=59,
      ISNUMBER(VALUE(TRIM(BF29))),
      VALUE(TRIM(BF29))&gt;=0,
      VALUE(TRIM(BF29))&lt;1,
      NOT(ISERROR(FIND(":",TRIM(BH29)))),
      ISNUMBER(VALUE(LEFT(TRIM(BH29),FIND(":",TRIM(BH29))-1))),
      ISNUMBER(VALUE(RIGHT(TRIM(BH29),LEN(TRIM(BH29))-FIND(":",TRIM(BH29))))),
      VALUE(LEFT(TRIM(BH29),FIND(":",TRIM(BH29))-1))&gt;=0,
      VALUE(LEFT(TRIM(BH29),FIND(":",TRIM(BH29))-1))&lt;=23,
      VALUE(RIGHT(TRIM(BH29),LEN(TRIM(BH29))-FIND(":",TRIM(BH29))))&gt;=0,
      VALUE(RIGHT(TRIM(BH29),LEN(TRIM(BH29))-FIND(":",TRIM(BH29))))&lt;=59,
      ISNUMBER(VALUE(TRIM(BH29))),
      VALUE(TRIM(BH29))&gt;=0,
      VALUE(TRIM(BH29))&lt;1,
      VALUE(TRIM(BF29))&lt;VALUE(TRIM(BH29)),
      IF(
         OR(TRIM(BJ29)="",TRIM(BL29)=""),
         TRUE,
         AND(
            NOT(ISERROR(FIND(":",TRIM(BJ29)))),
            ISNUMBER(VALUE(LEFT(TRIM(BJ29),FIND(":",TRIM(BJ29))-1))),
            ISNUMBER(VALUE(RIGHT(TRIM(BJ29),LEN(TRIM(BJ29))-FIND(":",TRIM(BJ29))))),
            VALUE(LEFT(TRIM(BJ29),FIND(":",TRIM(BJ29))-1))&gt;=0,
            VALUE(LEFT(TRIM(BJ29),FIND(":",TRIM(BJ29))-1))&lt;=23,
            VALUE(RIGHT(TRIM(BJ29),LEN(TRIM(BJ29))-FIND(":",TRIM(BJ29))))&gt;=0,
            VALUE(RIGHT(TRIM(BJ29),LEN(TRIM(BJ29))-FIND(":",TRIM(BJ29))))&lt;=59,
            ISNUMBER(VALUE(TRIM(BJ29))),
            VALUE(TRIM(BJ29))&gt;=0,
            VALUE(TRIM(BJ29))&lt;1,
            NOT(ISERROR(FIND(":",TRIM(BL29)))),
            ISNUMBER(VALUE(LEFT(TRIM(BL29),FIND(":",TRIM(BL29))-1))),
            ISNUMBER(VALUE(RIGHT(TRIM(BL29),LEN(TRIM(BL29))-FIND(":",TRIM(BL29))))),
            VALUE(LEFT(TRIM(BL29),FIND(":",TRIM(BL29))-1))&gt;=0,
            VALUE(LEFT(TRIM(BL29),FIND(":",TRIM(BL29))-1))&lt;=23,
            VALUE(RIGHT(TRIM(BL29),LEN(TRIM(BL29))-FIND(":",TRIM(BL29))))&gt;=0,
            VALUE(RIGHT(TRIM(BL29),LEN(TRIM(BL29))-FIND(":",TRIM(BL29))))&lt;=59,
            ISNUMBER(VALUE(TRIM(BL29))),
            VALUE(TRIM(BL29))&gt;=0,
            VALUE(TRIM(BL29))&lt;1,
            VALUE(TRIM(BJ29))&lt;VALUE(TRIM(BL29)),
            IF(
               NOT(ISERROR(FIND("(",#REF!))),
               TRUE,
               VALUE(TRIM(BH29))&lt;=VALUE(TRIM(BJ29))
            )
         )
      )
   )
)</f>
        <v>1</v>
      </c>
      <c r="BO29" s="1171"/>
      <c r="BP29" s="560">
        <f t="shared" si="14"/>
        <v>0</v>
      </c>
      <c r="BQ29" s="560"/>
      <c r="BS29" s="510">
        <f t="shared" si="2"/>
        <v>0</v>
      </c>
      <c r="BT29" s="505"/>
      <c r="BV29" s="1161">
        <f t="shared" si="3"/>
        <v>0</v>
      </c>
      <c r="BW29" s="1161"/>
      <c r="BX29" s="560">
        <f t="shared" si="4"/>
        <v>0</v>
      </c>
      <c r="BY29" s="560"/>
      <c r="CA29" s="560" t="str">
        <f t="shared" si="5"/>
        <v/>
      </c>
      <c r="CB29" s="560"/>
      <c r="CC29" s="560">
        <f t="shared" si="6"/>
        <v>0</v>
      </c>
      <c r="CD29" s="560"/>
      <c r="CI29" s="1169">
        <f t="shared" si="15"/>
        <v>0</v>
      </c>
      <c r="CJ29" s="1169"/>
    </row>
    <row r="30" spans="2:95" ht="15" customHeight="1">
      <c r="C30" s="82" t="s">
        <v>71</v>
      </c>
      <c r="D30" s="792" t="str">
        <f>IF($BT$13=1,"",IF(CNGE_2026_M3_Secc1!$AH$1266=CNGE_2026_M3_Secc1!$AJ$1266,"",IF(CNGE_2026_M3_Secc1!D1280="","",CNGE_2026_M3_Secc1!D1280)))</f>
        <v/>
      </c>
      <c r="E30" s="793"/>
      <c r="F30" s="793"/>
      <c r="G30" s="794"/>
      <c r="H30" s="570" t="str">
        <f>IF($BT$13=1,"",IF(CNGE_2026_M3_Secc1!$AH$1266=CNGE_2026_M3_Secc1!$AJ$1266,"",IF(CNGE_2026_M3_Secc1!Q1280="","",CNGE_2026_M3_Secc1!Q1280)))</f>
        <v/>
      </c>
      <c r="I30" s="572"/>
      <c r="J30" s="573"/>
      <c r="K30" s="573"/>
      <c r="L30" s="573"/>
      <c r="M30" s="685"/>
      <c r="N30" s="685"/>
      <c r="O30" s="685"/>
      <c r="P30" s="570" t="str">
        <f>IFERROR(VLOOKUP(R30,Presentación!$AL$8:$AM$586,2,FALSE),"")</f>
        <v/>
      </c>
      <c r="Q30" s="572"/>
      <c r="R30" s="702"/>
      <c r="S30" s="702"/>
      <c r="T30" s="702"/>
      <c r="U30" s="702"/>
      <c r="V30" s="702"/>
      <c r="W30" s="702"/>
      <c r="X30" s="573"/>
      <c r="Y30" s="573"/>
      <c r="Z30" s="573"/>
      <c r="AA30" s="85" t="s">
        <v>529</v>
      </c>
      <c r="AB30" s="573"/>
      <c r="AC30" s="573"/>
      <c r="AD30" s="573"/>
      <c r="AE30" s="573"/>
      <c r="AF30" s="573"/>
      <c r="AG30" s="573"/>
      <c r="AH30" s="573"/>
      <c r="AI30" s="573"/>
      <c r="AJ30" s="573"/>
      <c r="AK30" s="573"/>
      <c r="AL30" s="573"/>
      <c r="AM30" s="573"/>
      <c r="AN30" s="830"/>
      <c r="AO30" s="831"/>
      <c r="AS30" s="1216">
        <f>IF(CNGE_2026_M3_Secc1!$AH$1266=CNGE_2026_M3_Secc1!$AJ$1266,0,IF(OR(CNGE_2026_M3_Secc1!W1280="",CNGE_2026_M3_Secc1!W1280=1),0,1))</f>
        <v>0</v>
      </c>
      <c r="AT30" s="1217"/>
      <c r="AV30" s="1218">
        <f t="shared" si="7"/>
        <v>0</v>
      </c>
      <c r="AW30" s="1219"/>
      <c r="AX30" s="1218">
        <f t="shared" si="8"/>
        <v>0</v>
      </c>
      <c r="AY30" s="1219"/>
      <c r="AZ30" s="512"/>
      <c r="BA30" s="1214">
        <f t="shared" si="1"/>
        <v>0</v>
      </c>
      <c r="BB30" s="1214"/>
      <c r="BC30" s="1214">
        <f t="shared" si="9"/>
        <v>0</v>
      </c>
      <c r="BD30" s="1214"/>
      <c r="BF30" s="699">
        <f t="shared" si="10"/>
        <v>0</v>
      </c>
      <c r="BG30" s="696"/>
      <c r="BH30" s="699">
        <f t="shared" si="11"/>
        <v>0</v>
      </c>
      <c r="BI30" s="700"/>
      <c r="BJ30" s="699">
        <f t="shared" si="12"/>
        <v>0</v>
      </c>
      <c r="BK30" s="700"/>
      <c r="BL30" s="699" t="str">
        <f t="shared" si="13"/>
        <v/>
      </c>
      <c r="BM30" s="700"/>
      <c r="BN30" s="1170" t="b">
        <f>IF(
   OR(AE30="",AE30="NS",AE30="24 hrs",AE30="00:00 - 24:00",AE30="00:00-24:00",AE30="0:00 - 24:00",AE30="0:00-24:00"),
   TRUE,
   AND(
      NOT(ISERROR(FIND(":",TRIM(BF30)))),
      ISNUMBER(VALUE(LEFT(TRIM(BF30),FIND(":",TRIM(BF30))-1))),
      ISNUMBER(VALUE(RIGHT(TRIM(BF30),LEN(TRIM(BF30))-FIND(":",TRIM(BF30))))),
      VALUE(LEFT(TRIM(BF30),FIND(":",TRIM(BF30))-1))&gt;=0,
      VALUE(LEFT(TRIM(BF30),FIND(":",TRIM(BF30))-1))&lt;=23,
      VALUE(RIGHT(TRIM(BF30),LEN(TRIM(BF30))-FIND(":",TRIM(BF30))))&gt;=0,
      VALUE(RIGHT(TRIM(BF30),LEN(TRIM(BF30))-FIND(":",TRIM(BF30))))&lt;=59,
      ISNUMBER(VALUE(TRIM(BF30))),
      VALUE(TRIM(BF30))&gt;=0,
      VALUE(TRIM(BF30))&lt;1,
      NOT(ISERROR(FIND(":",TRIM(BH30)))),
      ISNUMBER(VALUE(LEFT(TRIM(BH30),FIND(":",TRIM(BH30))-1))),
      ISNUMBER(VALUE(RIGHT(TRIM(BH30),LEN(TRIM(BH30))-FIND(":",TRIM(BH30))))),
      VALUE(LEFT(TRIM(BH30),FIND(":",TRIM(BH30))-1))&gt;=0,
      VALUE(LEFT(TRIM(BH30),FIND(":",TRIM(BH30))-1))&lt;=23,
      VALUE(RIGHT(TRIM(BH30),LEN(TRIM(BH30))-FIND(":",TRIM(BH30))))&gt;=0,
      VALUE(RIGHT(TRIM(BH30),LEN(TRIM(BH30))-FIND(":",TRIM(BH30))))&lt;=59,
      ISNUMBER(VALUE(TRIM(BH30))),
      VALUE(TRIM(BH30))&gt;=0,
      VALUE(TRIM(BH30))&lt;1,
      VALUE(TRIM(BF30))&lt;VALUE(TRIM(BH30)),
      IF(
         OR(TRIM(BJ30)="",TRIM(BL30)=""),
         TRUE,
         AND(
            NOT(ISERROR(FIND(":",TRIM(BJ30)))),
            ISNUMBER(VALUE(LEFT(TRIM(BJ30),FIND(":",TRIM(BJ30))-1))),
            ISNUMBER(VALUE(RIGHT(TRIM(BJ30),LEN(TRIM(BJ30))-FIND(":",TRIM(BJ30))))),
            VALUE(LEFT(TRIM(BJ30),FIND(":",TRIM(BJ30))-1))&gt;=0,
            VALUE(LEFT(TRIM(BJ30),FIND(":",TRIM(BJ30))-1))&lt;=23,
            VALUE(RIGHT(TRIM(BJ30),LEN(TRIM(BJ30))-FIND(":",TRIM(BJ30))))&gt;=0,
            VALUE(RIGHT(TRIM(BJ30),LEN(TRIM(BJ30))-FIND(":",TRIM(BJ30))))&lt;=59,
            ISNUMBER(VALUE(TRIM(BJ30))),
            VALUE(TRIM(BJ30))&gt;=0,
            VALUE(TRIM(BJ30))&lt;1,
            NOT(ISERROR(FIND(":",TRIM(BL30)))),
            ISNUMBER(VALUE(LEFT(TRIM(BL30),FIND(":",TRIM(BL30))-1))),
            ISNUMBER(VALUE(RIGHT(TRIM(BL30),LEN(TRIM(BL30))-FIND(":",TRIM(BL30))))),
            VALUE(LEFT(TRIM(BL30),FIND(":",TRIM(BL30))-1))&gt;=0,
            VALUE(LEFT(TRIM(BL30),FIND(":",TRIM(BL30))-1))&lt;=23,
            VALUE(RIGHT(TRIM(BL30),LEN(TRIM(BL30))-FIND(":",TRIM(BL30))))&gt;=0,
            VALUE(RIGHT(TRIM(BL30),LEN(TRIM(BL30))-FIND(":",TRIM(BL30))))&lt;=59,
            ISNUMBER(VALUE(TRIM(BL30))),
            VALUE(TRIM(BL30))&gt;=0,
            VALUE(TRIM(BL30))&lt;1,
            VALUE(TRIM(BJ30))&lt;VALUE(TRIM(BL30)),
            IF(
               NOT(ISERROR(FIND("(",#REF!))),
               TRUE,
               VALUE(TRIM(BH30))&lt;=VALUE(TRIM(BJ30))
            )
         )
      )
   )
)</f>
        <v>1</v>
      </c>
      <c r="BO30" s="1171"/>
      <c r="BP30" s="560">
        <f t="shared" si="14"/>
        <v>0</v>
      </c>
      <c r="BQ30" s="560"/>
      <c r="BS30" s="510">
        <f t="shared" si="2"/>
        <v>0</v>
      </c>
      <c r="BT30" s="505"/>
      <c r="BV30" s="1161">
        <f t="shared" si="3"/>
        <v>0</v>
      </c>
      <c r="BW30" s="1161"/>
      <c r="BX30" s="560">
        <f t="shared" si="4"/>
        <v>0</v>
      </c>
      <c r="BY30" s="560"/>
      <c r="CA30" s="560" t="str">
        <f t="shared" si="5"/>
        <v/>
      </c>
      <c r="CB30" s="560"/>
      <c r="CC30" s="560">
        <f t="shared" si="6"/>
        <v>0</v>
      </c>
      <c r="CD30" s="560"/>
      <c r="CI30" s="1169">
        <f t="shared" si="15"/>
        <v>0</v>
      </c>
      <c r="CJ30" s="1169"/>
    </row>
    <row r="31" spans="2:95" ht="15" customHeight="1">
      <c r="C31" s="82" t="s">
        <v>72</v>
      </c>
      <c r="D31" s="792" t="str">
        <f>IF($BT$13=1,"",IF(CNGE_2026_M3_Secc1!$AH$1266=CNGE_2026_M3_Secc1!$AJ$1266,"",IF(CNGE_2026_M3_Secc1!D1281="","",CNGE_2026_M3_Secc1!D1281)))</f>
        <v/>
      </c>
      <c r="E31" s="793"/>
      <c r="F31" s="793"/>
      <c r="G31" s="794"/>
      <c r="H31" s="570" t="str">
        <f>IF($BT$13=1,"",IF(CNGE_2026_M3_Secc1!$AH$1266=CNGE_2026_M3_Secc1!$AJ$1266,"",IF(CNGE_2026_M3_Secc1!Q1281="","",CNGE_2026_M3_Secc1!Q1281)))</f>
        <v/>
      </c>
      <c r="I31" s="572"/>
      <c r="J31" s="573"/>
      <c r="K31" s="573"/>
      <c r="L31" s="573"/>
      <c r="M31" s="685"/>
      <c r="N31" s="685"/>
      <c r="O31" s="685"/>
      <c r="P31" s="570" t="str">
        <f>IFERROR(VLOOKUP(R31,Presentación!$AL$8:$AM$586,2,FALSE),"")</f>
        <v/>
      </c>
      <c r="Q31" s="572"/>
      <c r="R31" s="702"/>
      <c r="S31" s="702"/>
      <c r="T31" s="702"/>
      <c r="U31" s="702"/>
      <c r="V31" s="702"/>
      <c r="W31" s="702"/>
      <c r="X31" s="573"/>
      <c r="Y31" s="573"/>
      <c r="Z31" s="573"/>
      <c r="AA31" s="85" t="s">
        <v>529</v>
      </c>
      <c r="AB31" s="573"/>
      <c r="AC31" s="573"/>
      <c r="AD31" s="573"/>
      <c r="AE31" s="573"/>
      <c r="AF31" s="573"/>
      <c r="AG31" s="573"/>
      <c r="AH31" s="573"/>
      <c r="AI31" s="573"/>
      <c r="AJ31" s="573"/>
      <c r="AK31" s="573"/>
      <c r="AL31" s="573"/>
      <c r="AM31" s="573"/>
      <c r="AN31" s="830"/>
      <c r="AO31" s="831"/>
      <c r="AS31" s="1216">
        <f>IF(CNGE_2026_M3_Secc1!$AH$1266=CNGE_2026_M3_Secc1!$AJ$1266,0,IF(OR(CNGE_2026_M3_Secc1!W1281="",CNGE_2026_M3_Secc1!W1281=1),0,1))</f>
        <v>0</v>
      </c>
      <c r="AT31" s="1217"/>
      <c r="AV31" s="1218">
        <f t="shared" si="7"/>
        <v>0</v>
      </c>
      <c r="AW31" s="1219"/>
      <c r="AX31" s="1218">
        <f t="shared" si="8"/>
        <v>0</v>
      </c>
      <c r="AY31" s="1219"/>
      <c r="AZ31" s="512"/>
      <c r="BA31" s="1214">
        <f t="shared" si="1"/>
        <v>0</v>
      </c>
      <c r="BB31" s="1214"/>
      <c r="BC31" s="1214">
        <f t="shared" si="9"/>
        <v>0</v>
      </c>
      <c r="BD31" s="1214"/>
      <c r="BF31" s="699">
        <f t="shared" si="10"/>
        <v>0</v>
      </c>
      <c r="BG31" s="696"/>
      <c r="BH31" s="699">
        <f t="shared" si="11"/>
        <v>0</v>
      </c>
      <c r="BI31" s="700"/>
      <c r="BJ31" s="699">
        <f t="shared" si="12"/>
        <v>0</v>
      </c>
      <c r="BK31" s="700"/>
      <c r="BL31" s="699" t="str">
        <f t="shared" si="13"/>
        <v/>
      </c>
      <c r="BM31" s="700"/>
      <c r="BN31" s="1170" t="b">
        <f>IF(
   OR(AE31="",AE31="NS",AE31="24 hrs",AE31="00:00 - 24:00",AE31="00:00-24:00",AE31="0:00 - 24:00",AE31="0:00-24:00"),
   TRUE,
   AND(
      NOT(ISERROR(FIND(":",TRIM(BF31)))),
      ISNUMBER(VALUE(LEFT(TRIM(BF31),FIND(":",TRIM(BF31))-1))),
      ISNUMBER(VALUE(RIGHT(TRIM(BF31),LEN(TRIM(BF31))-FIND(":",TRIM(BF31))))),
      VALUE(LEFT(TRIM(BF31),FIND(":",TRIM(BF31))-1))&gt;=0,
      VALUE(LEFT(TRIM(BF31),FIND(":",TRIM(BF31))-1))&lt;=23,
      VALUE(RIGHT(TRIM(BF31),LEN(TRIM(BF31))-FIND(":",TRIM(BF31))))&gt;=0,
      VALUE(RIGHT(TRIM(BF31),LEN(TRIM(BF31))-FIND(":",TRIM(BF31))))&lt;=59,
      ISNUMBER(VALUE(TRIM(BF31))),
      VALUE(TRIM(BF31))&gt;=0,
      VALUE(TRIM(BF31))&lt;1,
      NOT(ISERROR(FIND(":",TRIM(BH31)))),
      ISNUMBER(VALUE(LEFT(TRIM(BH31),FIND(":",TRIM(BH31))-1))),
      ISNUMBER(VALUE(RIGHT(TRIM(BH31),LEN(TRIM(BH31))-FIND(":",TRIM(BH31))))),
      VALUE(LEFT(TRIM(BH31),FIND(":",TRIM(BH31))-1))&gt;=0,
      VALUE(LEFT(TRIM(BH31),FIND(":",TRIM(BH31))-1))&lt;=23,
      VALUE(RIGHT(TRIM(BH31),LEN(TRIM(BH31))-FIND(":",TRIM(BH31))))&gt;=0,
      VALUE(RIGHT(TRIM(BH31),LEN(TRIM(BH31))-FIND(":",TRIM(BH31))))&lt;=59,
      ISNUMBER(VALUE(TRIM(BH31))),
      VALUE(TRIM(BH31))&gt;=0,
      VALUE(TRIM(BH31))&lt;1,
      VALUE(TRIM(BF31))&lt;VALUE(TRIM(BH31)),
      IF(
         OR(TRIM(BJ31)="",TRIM(BL31)=""),
         TRUE,
         AND(
            NOT(ISERROR(FIND(":",TRIM(BJ31)))),
            ISNUMBER(VALUE(LEFT(TRIM(BJ31),FIND(":",TRIM(BJ31))-1))),
            ISNUMBER(VALUE(RIGHT(TRIM(BJ31),LEN(TRIM(BJ31))-FIND(":",TRIM(BJ31))))),
            VALUE(LEFT(TRIM(BJ31),FIND(":",TRIM(BJ31))-1))&gt;=0,
            VALUE(LEFT(TRIM(BJ31),FIND(":",TRIM(BJ31))-1))&lt;=23,
            VALUE(RIGHT(TRIM(BJ31),LEN(TRIM(BJ31))-FIND(":",TRIM(BJ31))))&gt;=0,
            VALUE(RIGHT(TRIM(BJ31),LEN(TRIM(BJ31))-FIND(":",TRIM(BJ31))))&lt;=59,
            ISNUMBER(VALUE(TRIM(BJ31))),
            VALUE(TRIM(BJ31))&gt;=0,
            VALUE(TRIM(BJ31))&lt;1,
            NOT(ISERROR(FIND(":",TRIM(BL31)))),
            ISNUMBER(VALUE(LEFT(TRIM(BL31),FIND(":",TRIM(BL31))-1))),
            ISNUMBER(VALUE(RIGHT(TRIM(BL31),LEN(TRIM(BL31))-FIND(":",TRIM(BL31))))),
            VALUE(LEFT(TRIM(BL31),FIND(":",TRIM(BL31))-1))&gt;=0,
            VALUE(LEFT(TRIM(BL31),FIND(":",TRIM(BL31))-1))&lt;=23,
            VALUE(RIGHT(TRIM(BL31),LEN(TRIM(BL31))-FIND(":",TRIM(BL31))))&gt;=0,
            VALUE(RIGHT(TRIM(BL31),LEN(TRIM(BL31))-FIND(":",TRIM(BL31))))&lt;=59,
            ISNUMBER(VALUE(TRIM(BL31))),
            VALUE(TRIM(BL31))&gt;=0,
            VALUE(TRIM(BL31))&lt;1,
            VALUE(TRIM(BJ31))&lt;VALUE(TRIM(BL31)),
            IF(
               NOT(ISERROR(FIND("(",#REF!))),
               TRUE,
               VALUE(TRIM(BH31))&lt;=VALUE(TRIM(BJ31))
            )
         )
      )
   )
)</f>
        <v>1</v>
      </c>
      <c r="BO31" s="1171"/>
      <c r="BP31" s="560">
        <f t="shared" si="14"/>
        <v>0</v>
      </c>
      <c r="BQ31" s="560"/>
      <c r="BS31" s="510">
        <f t="shared" si="2"/>
        <v>0</v>
      </c>
      <c r="BT31" s="505"/>
      <c r="BV31" s="1161">
        <f t="shared" si="3"/>
        <v>0</v>
      </c>
      <c r="BW31" s="1161"/>
      <c r="BX31" s="560">
        <f t="shared" si="4"/>
        <v>0</v>
      </c>
      <c r="BY31" s="560"/>
      <c r="CA31" s="560" t="str">
        <f t="shared" si="5"/>
        <v/>
      </c>
      <c r="CB31" s="560"/>
      <c r="CC31" s="560">
        <f t="shared" si="6"/>
        <v>0</v>
      </c>
      <c r="CD31" s="560"/>
      <c r="CI31" s="1169">
        <f t="shared" si="15"/>
        <v>0</v>
      </c>
      <c r="CJ31" s="1169"/>
    </row>
    <row r="32" spans="2:95" ht="15" customHeight="1">
      <c r="C32" s="82" t="s">
        <v>73</v>
      </c>
      <c r="D32" s="792" t="str">
        <f>IF($BT$13=1,"",IF(CNGE_2026_M3_Secc1!$AH$1266=CNGE_2026_M3_Secc1!$AJ$1266,"",IF(CNGE_2026_M3_Secc1!D1282="","",CNGE_2026_M3_Secc1!D1282)))</f>
        <v/>
      </c>
      <c r="E32" s="793"/>
      <c r="F32" s="793"/>
      <c r="G32" s="794"/>
      <c r="H32" s="570" t="str">
        <f>IF($BT$13=1,"",IF(CNGE_2026_M3_Secc1!$AH$1266=CNGE_2026_M3_Secc1!$AJ$1266,"",IF(CNGE_2026_M3_Secc1!Q1282="","",CNGE_2026_M3_Secc1!Q1282)))</f>
        <v/>
      </c>
      <c r="I32" s="572"/>
      <c r="J32" s="573"/>
      <c r="K32" s="573"/>
      <c r="L32" s="573"/>
      <c r="M32" s="685"/>
      <c r="N32" s="685"/>
      <c r="O32" s="685"/>
      <c r="P32" s="570" t="str">
        <f>IFERROR(VLOOKUP(R32,Presentación!$AL$8:$AM$586,2,FALSE),"")</f>
        <v/>
      </c>
      <c r="Q32" s="572"/>
      <c r="R32" s="702"/>
      <c r="S32" s="702"/>
      <c r="T32" s="702"/>
      <c r="U32" s="702"/>
      <c r="V32" s="702"/>
      <c r="W32" s="702"/>
      <c r="X32" s="573"/>
      <c r="Y32" s="573"/>
      <c r="Z32" s="573"/>
      <c r="AA32" s="85" t="s">
        <v>529</v>
      </c>
      <c r="AB32" s="573"/>
      <c r="AC32" s="573"/>
      <c r="AD32" s="573"/>
      <c r="AE32" s="573"/>
      <c r="AF32" s="573"/>
      <c r="AG32" s="573"/>
      <c r="AH32" s="573"/>
      <c r="AI32" s="573"/>
      <c r="AJ32" s="573"/>
      <c r="AK32" s="573"/>
      <c r="AL32" s="573"/>
      <c r="AM32" s="573"/>
      <c r="AN32" s="830"/>
      <c r="AO32" s="831"/>
      <c r="AS32" s="1216">
        <f>IF(CNGE_2026_M3_Secc1!$AH$1266=CNGE_2026_M3_Secc1!$AJ$1266,0,IF(OR(CNGE_2026_M3_Secc1!W1282="",CNGE_2026_M3_Secc1!W1282=1),0,1))</f>
        <v>0</v>
      </c>
      <c r="AT32" s="1217"/>
      <c r="AV32" s="1218">
        <f t="shared" si="7"/>
        <v>0</v>
      </c>
      <c r="AW32" s="1219"/>
      <c r="AX32" s="1218">
        <f t="shared" si="8"/>
        <v>0</v>
      </c>
      <c r="AY32" s="1219"/>
      <c r="AZ32" s="512"/>
      <c r="BA32" s="1214">
        <f t="shared" si="1"/>
        <v>0</v>
      </c>
      <c r="BB32" s="1214"/>
      <c r="BC32" s="1214">
        <f t="shared" si="9"/>
        <v>0</v>
      </c>
      <c r="BD32" s="1214"/>
      <c r="BF32" s="699">
        <f t="shared" si="10"/>
        <v>0</v>
      </c>
      <c r="BG32" s="696"/>
      <c r="BH32" s="699">
        <f t="shared" si="11"/>
        <v>0</v>
      </c>
      <c r="BI32" s="700"/>
      <c r="BJ32" s="699">
        <f t="shared" si="12"/>
        <v>0</v>
      </c>
      <c r="BK32" s="700"/>
      <c r="BL32" s="699" t="str">
        <f t="shared" si="13"/>
        <v/>
      </c>
      <c r="BM32" s="700"/>
      <c r="BN32" s="1170" t="b">
        <f>IF(
   OR(AE32="",AE32="NS",AE32="24 hrs",AE32="00:00 - 24:00",AE32="00:00-24:00",AE32="0:00 - 24:00",AE32="0:00-24:00"),
   TRUE,
   AND(
      NOT(ISERROR(FIND(":",TRIM(BF32)))),
      ISNUMBER(VALUE(LEFT(TRIM(BF32),FIND(":",TRIM(BF32))-1))),
      ISNUMBER(VALUE(RIGHT(TRIM(BF32),LEN(TRIM(BF32))-FIND(":",TRIM(BF32))))),
      VALUE(LEFT(TRIM(BF32),FIND(":",TRIM(BF32))-1))&gt;=0,
      VALUE(LEFT(TRIM(BF32),FIND(":",TRIM(BF32))-1))&lt;=23,
      VALUE(RIGHT(TRIM(BF32),LEN(TRIM(BF32))-FIND(":",TRIM(BF32))))&gt;=0,
      VALUE(RIGHT(TRIM(BF32),LEN(TRIM(BF32))-FIND(":",TRIM(BF32))))&lt;=59,
      ISNUMBER(VALUE(TRIM(BF32))),
      VALUE(TRIM(BF32))&gt;=0,
      VALUE(TRIM(BF32))&lt;1,
      NOT(ISERROR(FIND(":",TRIM(BH32)))),
      ISNUMBER(VALUE(LEFT(TRIM(BH32),FIND(":",TRIM(BH32))-1))),
      ISNUMBER(VALUE(RIGHT(TRIM(BH32),LEN(TRIM(BH32))-FIND(":",TRIM(BH32))))),
      VALUE(LEFT(TRIM(BH32),FIND(":",TRIM(BH32))-1))&gt;=0,
      VALUE(LEFT(TRIM(BH32),FIND(":",TRIM(BH32))-1))&lt;=23,
      VALUE(RIGHT(TRIM(BH32),LEN(TRIM(BH32))-FIND(":",TRIM(BH32))))&gt;=0,
      VALUE(RIGHT(TRIM(BH32),LEN(TRIM(BH32))-FIND(":",TRIM(BH32))))&lt;=59,
      ISNUMBER(VALUE(TRIM(BH32))),
      VALUE(TRIM(BH32))&gt;=0,
      VALUE(TRIM(BH32))&lt;1,
      VALUE(TRIM(BF32))&lt;VALUE(TRIM(BH32)),
      IF(
         OR(TRIM(BJ32)="",TRIM(BL32)=""),
         TRUE,
         AND(
            NOT(ISERROR(FIND(":",TRIM(BJ32)))),
            ISNUMBER(VALUE(LEFT(TRIM(BJ32),FIND(":",TRIM(BJ32))-1))),
            ISNUMBER(VALUE(RIGHT(TRIM(BJ32),LEN(TRIM(BJ32))-FIND(":",TRIM(BJ32))))),
            VALUE(LEFT(TRIM(BJ32),FIND(":",TRIM(BJ32))-1))&gt;=0,
            VALUE(LEFT(TRIM(BJ32),FIND(":",TRIM(BJ32))-1))&lt;=23,
            VALUE(RIGHT(TRIM(BJ32),LEN(TRIM(BJ32))-FIND(":",TRIM(BJ32))))&gt;=0,
            VALUE(RIGHT(TRIM(BJ32),LEN(TRIM(BJ32))-FIND(":",TRIM(BJ32))))&lt;=59,
            ISNUMBER(VALUE(TRIM(BJ32))),
            VALUE(TRIM(BJ32))&gt;=0,
            VALUE(TRIM(BJ32))&lt;1,
            NOT(ISERROR(FIND(":",TRIM(BL32)))),
            ISNUMBER(VALUE(LEFT(TRIM(BL32),FIND(":",TRIM(BL32))-1))),
            ISNUMBER(VALUE(RIGHT(TRIM(BL32),LEN(TRIM(BL32))-FIND(":",TRIM(BL32))))),
            VALUE(LEFT(TRIM(BL32),FIND(":",TRIM(BL32))-1))&gt;=0,
            VALUE(LEFT(TRIM(BL32),FIND(":",TRIM(BL32))-1))&lt;=23,
            VALUE(RIGHT(TRIM(BL32),LEN(TRIM(BL32))-FIND(":",TRIM(BL32))))&gt;=0,
            VALUE(RIGHT(TRIM(BL32),LEN(TRIM(BL32))-FIND(":",TRIM(BL32))))&lt;=59,
            ISNUMBER(VALUE(TRIM(BL32))),
            VALUE(TRIM(BL32))&gt;=0,
            VALUE(TRIM(BL32))&lt;1,
            VALUE(TRIM(BJ32))&lt;VALUE(TRIM(BL32)),
            IF(
               NOT(ISERROR(FIND("(",#REF!))),
               TRUE,
               VALUE(TRIM(BH32))&lt;=VALUE(TRIM(BJ32))
            )
         )
      )
   )
)</f>
        <v>1</v>
      </c>
      <c r="BO32" s="1171"/>
      <c r="BP32" s="560">
        <f t="shared" si="14"/>
        <v>0</v>
      </c>
      <c r="BQ32" s="560"/>
      <c r="BS32" s="510">
        <f t="shared" si="2"/>
        <v>0</v>
      </c>
      <c r="BT32" s="505"/>
      <c r="BV32" s="1161">
        <f t="shared" si="3"/>
        <v>0</v>
      </c>
      <c r="BW32" s="1161"/>
      <c r="BX32" s="560">
        <f t="shared" si="4"/>
        <v>0</v>
      </c>
      <c r="BY32" s="560"/>
      <c r="CA32" s="560" t="str">
        <f t="shared" si="5"/>
        <v/>
      </c>
      <c r="CB32" s="560"/>
      <c r="CC32" s="560">
        <f t="shared" si="6"/>
        <v>0</v>
      </c>
      <c r="CD32" s="560"/>
      <c r="CI32" s="1169">
        <f t="shared" si="15"/>
        <v>0</v>
      </c>
      <c r="CJ32" s="1169"/>
    </row>
    <row r="33" spans="2:88" ht="15" customHeight="1">
      <c r="C33" s="82" t="s">
        <v>74</v>
      </c>
      <c r="D33" s="792" t="str">
        <f>IF($BT$13=1,"",IF(CNGE_2026_M3_Secc1!$AH$1266=CNGE_2026_M3_Secc1!$AJ$1266,"",IF(CNGE_2026_M3_Secc1!D1283="","",CNGE_2026_M3_Secc1!D1283)))</f>
        <v/>
      </c>
      <c r="E33" s="793"/>
      <c r="F33" s="793"/>
      <c r="G33" s="794"/>
      <c r="H33" s="570" t="str">
        <f>IF($BT$13=1,"",IF(CNGE_2026_M3_Secc1!$AH$1266=CNGE_2026_M3_Secc1!$AJ$1266,"",IF(CNGE_2026_M3_Secc1!Q1283="","",CNGE_2026_M3_Secc1!Q1283)))</f>
        <v/>
      </c>
      <c r="I33" s="572"/>
      <c r="J33" s="573"/>
      <c r="K33" s="573"/>
      <c r="L33" s="573"/>
      <c r="M33" s="685"/>
      <c r="N33" s="685"/>
      <c r="O33" s="685"/>
      <c r="P33" s="570" t="str">
        <f>IFERROR(VLOOKUP(R33,Presentación!$AL$8:$AM$586,2,FALSE),"")</f>
        <v/>
      </c>
      <c r="Q33" s="572"/>
      <c r="R33" s="702"/>
      <c r="S33" s="702"/>
      <c r="T33" s="702"/>
      <c r="U33" s="702"/>
      <c r="V33" s="702"/>
      <c r="W33" s="702"/>
      <c r="X33" s="573"/>
      <c r="Y33" s="573"/>
      <c r="Z33" s="573"/>
      <c r="AA33" s="85" t="s">
        <v>529</v>
      </c>
      <c r="AB33" s="573"/>
      <c r="AC33" s="573"/>
      <c r="AD33" s="573"/>
      <c r="AE33" s="573"/>
      <c r="AF33" s="573"/>
      <c r="AG33" s="573"/>
      <c r="AH33" s="573"/>
      <c r="AI33" s="573"/>
      <c r="AJ33" s="573"/>
      <c r="AK33" s="573"/>
      <c r="AL33" s="573"/>
      <c r="AM33" s="573"/>
      <c r="AN33" s="830"/>
      <c r="AO33" s="831"/>
      <c r="AS33" s="1216">
        <f>IF(CNGE_2026_M3_Secc1!$AH$1266=CNGE_2026_M3_Secc1!$AJ$1266,0,IF(OR(CNGE_2026_M3_Secc1!W1283="",CNGE_2026_M3_Secc1!W1283=1),0,1))</f>
        <v>0</v>
      </c>
      <c r="AT33" s="1217"/>
      <c r="AV33" s="1218">
        <f t="shared" si="7"/>
        <v>0</v>
      </c>
      <c r="AW33" s="1219"/>
      <c r="AX33" s="1218">
        <f t="shared" si="8"/>
        <v>0</v>
      </c>
      <c r="AY33" s="1219"/>
      <c r="AZ33" s="512"/>
      <c r="BA33" s="1214">
        <f t="shared" si="1"/>
        <v>0</v>
      </c>
      <c r="BB33" s="1214"/>
      <c r="BC33" s="1214">
        <f t="shared" si="9"/>
        <v>0</v>
      </c>
      <c r="BD33" s="1214"/>
      <c r="BF33" s="699">
        <f t="shared" si="10"/>
        <v>0</v>
      </c>
      <c r="BG33" s="696"/>
      <c r="BH33" s="699">
        <f t="shared" si="11"/>
        <v>0</v>
      </c>
      <c r="BI33" s="700"/>
      <c r="BJ33" s="699">
        <f t="shared" si="12"/>
        <v>0</v>
      </c>
      <c r="BK33" s="700"/>
      <c r="BL33" s="699" t="str">
        <f t="shared" si="13"/>
        <v/>
      </c>
      <c r="BM33" s="700"/>
      <c r="BN33" s="1170" t="b">
        <f>IF(
   OR(AE33="",AE33="NS",AE33="24 hrs",AE33="00:00 - 24:00",AE33="00:00-24:00",AE33="0:00 - 24:00",AE33="0:00-24:00"),
   TRUE,
   AND(
      NOT(ISERROR(FIND(":",TRIM(BF33)))),
      ISNUMBER(VALUE(LEFT(TRIM(BF33),FIND(":",TRIM(BF33))-1))),
      ISNUMBER(VALUE(RIGHT(TRIM(BF33),LEN(TRIM(BF33))-FIND(":",TRIM(BF33))))),
      VALUE(LEFT(TRIM(BF33),FIND(":",TRIM(BF33))-1))&gt;=0,
      VALUE(LEFT(TRIM(BF33),FIND(":",TRIM(BF33))-1))&lt;=23,
      VALUE(RIGHT(TRIM(BF33),LEN(TRIM(BF33))-FIND(":",TRIM(BF33))))&gt;=0,
      VALUE(RIGHT(TRIM(BF33),LEN(TRIM(BF33))-FIND(":",TRIM(BF33))))&lt;=59,
      ISNUMBER(VALUE(TRIM(BF33))),
      VALUE(TRIM(BF33))&gt;=0,
      VALUE(TRIM(BF33))&lt;1,
      NOT(ISERROR(FIND(":",TRIM(BH33)))),
      ISNUMBER(VALUE(LEFT(TRIM(BH33),FIND(":",TRIM(BH33))-1))),
      ISNUMBER(VALUE(RIGHT(TRIM(BH33),LEN(TRIM(BH33))-FIND(":",TRIM(BH33))))),
      VALUE(LEFT(TRIM(BH33),FIND(":",TRIM(BH33))-1))&gt;=0,
      VALUE(LEFT(TRIM(BH33),FIND(":",TRIM(BH33))-1))&lt;=23,
      VALUE(RIGHT(TRIM(BH33),LEN(TRIM(BH33))-FIND(":",TRIM(BH33))))&gt;=0,
      VALUE(RIGHT(TRIM(BH33),LEN(TRIM(BH33))-FIND(":",TRIM(BH33))))&lt;=59,
      ISNUMBER(VALUE(TRIM(BH33))),
      VALUE(TRIM(BH33))&gt;=0,
      VALUE(TRIM(BH33))&lt;1,
      VALUE(TRIM(BF33))&lt;VALUE(TRIM(BH33)),
      IF(
         OR(TRIM(BJ33)="",TRIM(BL33)=""),
         TRUE,
         AND(
            NOT(ISERROR(FIND(":",TRIM(BJ33)))),
            ISNUMBER(VALUE(LEFT(TRIM(BJ33),FIND(":",TRIM(BJ33))-1))),
            ISNUMBER(VALUE(RIGHT(TRIM(BJ33),LEN(TRIM(BJ33))-FIND(":",TRIM(BJ33))))),
            VALUE(LEFT(TRIM(BJ33),FIND(":",TRIM(BJ33))-1))&gt;=0,
            VALUE(LEFT(TRIM(BJ33),FIND(":",TRIM(BJ33))-1))&lt;=23,
            VALUE(RIGHT(TRIM(BJ33),LEN(TRIM(BJ33))-FIND(":",TRIM(BJ33))))&gt;=0,
            VALUE(RIGHT(TRIM(BJ33),LEN(TRIM(BJ33))-FIND(":",TRIM(BJ33))))&lt;=59,
            ISNUMBER(VALUE(TRIM(BJ33))),
            VALUE(TRIM(BJ33))&gt;=0,
            VALUE(TRIM(BJ33))&lt;1,
            NOT(ISERROR(FIND(":",TRIM(BL33)))),
            ISNUMBER(VALUE(LEFT(TRIM(BL33),FIND(":",TRIM(BL33))-1))),
            ISNUMBER(VALUE(RIGHT(TRIM(BL33),LEN(TRIM(BL33))-FIND(":",TRIM(BL33))))),
            VALUE(LEFT(TRIM(BL33),FIND(":",TRIM(BL33))-1))&gt;=0,
            VALUE(LEFT(TRIM(BL33),FIND(":",TRIM(BL33))-1))&lt;=23,
            VALUE(RIGHT(TRIM(BL33),LEN(TRIM(BL33))-FIND(":",TRIM(BL33))))&gt;=0,
            VALUE(RIGHT(TRIM(BL33),LEN(TRIM(BL33))-FIND(":",TRIM(BL33))))&lt;=59,
            ISNUMBER(VALUE(TRIM(BL33))),
            VALUE(TRIM(BL33))&gt;=0,
            VALUE(TRIM(BL33))&lt;1,
            VALUE(TRIM(BJ33))&lt;VALUE(TRIM(BL33)),
            IF(
               NOT(ISERROR(FIND("(",#REF!))),
               TRUE,
               VALUE(TRIM(BH33))&lt;=VALUE(TRIM(BJ33))
            )
         )
      )
   )
)</f>
        <v>1</v>
      </c>
      <c r="BO33" s="1171"/>
      <c r="BP33" s="560">
        <f t="shared" si="14"/>
        <v>0</v>
      </c>
      <c r="BQ33" s="560"/>
      <c r="BS33" s="510">
        <f t="shared" si="2"/>
        <v>0</v>
      </c>
      <c r="BT33" s="505"/>
      <c r="BV33" s="1161">
        <f t="shared" si="3"/>
        <v>0</v>
      </c>
      <c r="BW33" s="1161"/>
      <c r="BX33" s="560">
        <f t="shared" si="4"/>
        <v>0</v>
      </c>
      <c r="BY33" s="560"/>
      <c r="CA33" s="560" t="str">
        <f t="shared" si="5"/>
        <v/>
      </c>
      <c r="CB33" s="560"/>
      <c r="CC33" s="560">
        <f t="shared" si="6"/>
        <v>0</v>
      </c>
      <c r="CD33" s="560"/>
      <c r="CI33" s="1169">
        <f>IF($AS$13=$AU$13,0,IF(OR(AND(D33&lt;&gt;"",H33="",AN33="",AS33=0,COUNTBLANK(J33:AO33)=$CI$21),AND(D33&lt;&gt;"",H33="",AN33&lt;&gt;"",COUNTBLANK(J33:AO33)=$CI$22),AND(D33&lt;&gt;"",H33="",AS33=1,COUNTA(P33:Z33,AB33)=COUNTA($P$24:$T$24,$U$23:$Z$24,$AB$23),COUNTA(J33:O33,AE33:AM33)=0),AND(D33="",H33="",COUNTBLANK(J33:AO33)=$CI$23)),0,1))</f>
        <v>0</v>
      </c>
      <c r="CJ33" s="1169"/>
    </row>
    <row r="34" spans="2:88" ht="15" customHeight="1">
      <c r="C34" s="82" t="s">
        <v>75</v>
      </c>
      <c r="D34" s="792" t="str">
        <f>IF($BT$13=1,"",IF(CNGE_2026_M3_Secc1!$AH$1266=CNGE_2026_M3_Secc1!$AJ$1266,"",IF(CNGE_2026_M3_Secc1!D1284="","",CNGE_2026_M3_Secc1!D1284)))</f>
        <v/>
      </c>
      <c r="E34" s="793"/>
      <c r="F34" s="793"/>
      <c r="G34" s="794"/>
      <c r="H34" s="570" t="str">
        <f>IF($BT$13=1,"",IF(CNGE_2026_M3_Secc1!$AH$1266=CNGE_2026_M3_Secc1!$AJ$1266,"",IF(CNGE_2026_M3_Secc1!Q1284="","",CNGE_2026_M3_Secc1!Q1284)))</f>
        <v/>
      </c>
      <c r="I34" s="572"/>
      <c r="J34" s="573"/>
      <c r="K34" s="573"/>
      <c r="L34" s="573"/>
      <c r="M34" s="685"/>
      <c r="N34" s="685"/>
      <c r="O34" s="685"/>
      <c r="P34" s="570" t="str">
        <f>IFERROR(VLOOKUP(R34,Presentación!$AL$8:$AM$586,2,FALSE),"")</f>
        <v/>
      </c>
      <c r="Q34" s="572"/>
      <c r="R34" s="702"/>
      <c r="S34" s="702"/>
      <c r="T34" s="702"/>
      <c r="U34" s="702"/>
      <c r="V34" s="702"/>
      <c r="W34" s="702"/>
      <c r="X34" s="573"/>
      <c r="Y34" s="573"/>
      <c r="Z34" s="573"/>
      <c r="AA34" s="85" t="s">
        <v>529</v>
      </c>
      <c r="AB34" s="573"/>
      <c r="AC34" s="573"/>
      <c r="AD34" s="573"/>
      <c r="AE34" s="573"/>
      <c r="AF34" s="573"/>
      <c r="AG34" s="573"/>
      <c r="AH34" s="573"/>
      <c r="AI34" s="573"/>
      <c r="AJ34" s="573"/>
      <c r="AK34" s="573"/>
      <c r="AL34" s="573"/>
      <c r="AM34" s="573"/>
      <c r="AN34" s="830"/>
      <c r="AO34" s="831"/>
      <c r="AS34" s="1216">
        <f>IF(CNGE_2026_M3_Secc1!$AH$1266=CNGE_2026_M3_Secc1!$AJ$1266,0,IF(OR(CNGE_2026_M3_Secc1!W1284="",CNGE_2026_M3_Secc1!W1284=1),0,1))</f>
        <v>0</v>
      </c>
      <c r="AT34" s="1217"/>
      <c r="AV34" s="1218">
        <f t="shared" si="7"/>
        <v>0</v>
      </c>
      <c r="AW34" s="1219"/>
      <c r="AX34" s="1218">
        <f t="shared" si="8"/>
        <v>0</v>
      </c>
      <c r="AY34" s="1219"/>
      <c r="AZ34" s="512"/>
      <c r="BA34" s="1214">
        <f t="shared" si="1"/>
        <v>0</v>
      </c>
      <c r="BB34" s="1214"/>
      <c r="BC34" s="1214">
        <f t="shared" si="9"/>
        <v>0</v>
      </c>
      <c r="BD34" s="1214"/>
      <c r="BF34" s="699">
        <f t="shared" si="10"/>
        <v>0</v>
      </c>
      <c r="BG34" s="696"/>
      <c r="BH34" s="699">
        <f t="shared" si="11"/>
        <v>0</v>
      </c>
      <c r="BI34" s="700"/>
      <c r="BJ34" s="699">
        <f t="shared" si="12"/>
        <v>0</v>
      </c>
      <c r="BK34" s="700"/>
      <c r="BL34" s="699" t="str">
        <f t="shared" si="13"/>
        <v/>
      </c>
      <c r="BM34" s="700"/>
      <c r="BN34" s="1170" t="b">
        <f>IF(
   OR(AE34="",AE34="NS",AE34="24 hrs",AE34="00:00 - 24:00",AE34="00:00-24:00",AE34="0:00 - 24:00",AE34="0:00-24:00"),
   TRUE,
   AND(
      NOT(ISERROR(FIND(":",TRIM(BF34)))),
      ISNUMBER(VALUE(LEFT(TRIM(BF34),FIND(":",TRIM(BF34))-1))),
      ISNUMBER(VALUE(RIGHT(TRIM(BF34),LEN(TRIM(BF34))-FIND(":",TRIM(BF34))))),
      VALUE(LEFT(TRIM(BF34),FIND(":",TRIM(BF34))-1))&gt;=0,
      VALUE(LEFT(TRIM(BF34),FIND(":",TRIM(BF34))-1))&lt;=23,
      VALUE(RIGHT(TRIM(BF34),LEN(TRIM(BF34))-FIND(":",TRIM(BF34))))&gt;=0,
      VALUE(RIGHT(TRIM(BF34),LEN(TRIM(BF34))-FIND(":",TRIM(BF34))))&lt;=59,
      ISNUMBER(VALUE(TRIM(BF34))),
      VALUE(TRIM(BF34))&gt;=0,
      VALUE(TRIM(BF34))&lt;1,
      NOT(ISERROR(FIND(":",TRIM(BH34)))),
      ISNUMBER(VALUE(LEFT(TRIM(BH34),FIND(":",TRIM(BH34))-1))),
      ISNUMBER(VALUE(RIGHT(TRIM(BH34),LEN(TRIM(BH34))-FIND(":",TRIM(BH34))))),
      VALUE(LEFT(TRIM(BH34),FIND(":",TRIM(BH34))-1))&gt;=0,
      VALUE(LEFT(TRIM(BH34),FIND(":",TRIM(BH34))-1))&lt;=23,
      VALUE(RIGHT(TRIM(BH34),LEN(TRIM(BH34))-FIND(":",TRIM(BH34))))&gt;=0,
      VALUE(RIGHT(TRIM(BH34),LEN(TRIM(BH34))-FIND(":",TRIM(BH34))))&lt;=59,
      ISNUMBER(VALUE(TRIM(BH34))),
      VALUE(TRIM(BH34))&gt;=0,
      VALUE(TRIM(BH34))&lt;1,
      VALUE(TRIM(BF34))&lt;VALUE(TRIM(BH34)),
      IF(
         OR(TRIM(BJ34)="",TRIM(BL34)=""),
         TRUE,
         AND(
            NOT(ISERROR(FIND(":",TRIM(BJ34)))),
            ISNUMBER(VALUE(LEFT(TRIM(BJ34),FIND(":",TRIM(BJ34))-1))),
            ISNUMBER(VALUE(RIGHT(TRIM(BJ34),LEN(TRIM(BJ34))-FIND(":",TRIM(BJ34))))),
            VALUE(LEFT(TRIM(BJ34),FIND(":",TRIM(BJ34))-1))&gt;=0,
            VALUE(LEFT(TRIM(BJ34),FIND(":",TRIM(BJ34))-1))&lt;=23,
            VALUE(RIGHT(TRIM(BJ34),LEN(TRIM(BJ34))-FIND(":",TRIM(BJ34))))&gt;=0,
            VALUE(RIGHT(TRIM(BJ34),LEN(TRIM(BJ34))-FIND(":",TRIM(BJ34))))&lt;=59,
            ISNUMBER(VALUE(TRIM(BJ34))),
            VALUE(TRIM(BJ34))&gt;=0,
            VALUE(TRIM(BJ34))&lt;1,
            NOT(ISERROR(FIND(":",TRIM(BL34)))),
            ISNUMBER(VALUE(LEFT(TRIM(BL34),FIND(":",TRIM(BL34))-1))),
            ISNUMBER(VALUE(RIGHT(TRIM(BL34),LEN(TRIM(BL34))-FIND(":",TRIM(BL34))))),
            VALUE(LEFT(TRIM(BL34),FIND(":",TRIM(BL34))-1))&gt;=0,
            VALUE(LEFT(TRIM(BL34),FIND(":",TRIM(BL34))-1))&lt;=23,
            VALUE(RIGHT(TRIM(BL34),LEN(TRIM(BL34))-FIND(":",TRIM(BL34))))&gt;=0,
            VALUE(RIGHT(TRIM(BL34),LEN(TRIM(BL34))-FIND(":",TRIM(BL34))))&lt;=59,
            ISNUMBER(VALUE(TRIM(BL34))),
            VALUE(TRIM(BL34))&gt;=0,
            VALUE(TRIM(BL34))&lt;1,
            VALUE(TRIM(BJ34))&lt;VALUE(TRIM(BL34)),
            IF(
               NOT(ISERROR(FIND("(",#REF!))),
               TRUE,
               VALUE(TRIM(BH34))&lt;=VALUE(TRIM(BJ34))
            )
         )
      )
   )
)</f>
        <v>1</v>
      </c>
      <c r="BO34" s="1171"/>
      <c r="BP34" s="560">
        <f t="shared" si="14"/>
        <v>0</v>
      </c>
      <c r="BQ34" s="560"/>
      <c r="BS34" s="510">
        <f t="shared" si="2"/>
        <v>0</v>
      </c>
      <c r="BT34" s="505"/>
      <c r="BV34" s="1161">
        <f t="shared" si="3"/>
        <v>0</v>
      </c>
      <c r="BW34" s="1161"/>
      <c r="BX34" s="560">
        <f t="shared" si="4"/>
        <v>0</v>
      </c>
      <c r="BY34" s="560"/>
      <c r="CA34" s="560" t="str">
        <f t="shared" si="5"/>
        <v/>
      </c>
      <c r="CB34" s="560"/>
      <c r="CC34" s="560">
        <f t="shared" si="6"/>
        <v>0</v>
      </c>
      <c r="CD34" s="560"/>
      <c r="CI34" s="1169">
        <f t="shared" si="15"/>
        <v>0</v>
      </c>
      <c r="CJ34" s="1169"/>
    </row>
    <row r="35" spans="2:88" ht="15" customHeight="1">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c r="AI35"/>
      <c r="AJ35"/>
      <c r="AK35"/>
      <c r="AL35"/>
      <c r="AM35"/>
      <c r="AN35"/>
      <c r="AO35"/>
      <c r="AX35" s="656">
        <f>SUM(AX25:AY34)</f>
        <v>0</v>
      </c>
      <c r="AY35" s="657"/>
      <c r="AZ35" s="72"/>
      <c r="BC35" s="656">
        <f>SUM(BA25:BD34)</f>
        <v>0</v>
      </c>
      <c r="BD35" s="657"/>
      <c r="BP35" s="656">
        <f>SUM(BP25:BQ34)</f>
        <v>0</v>
      </c>
      <c r="BQ35" s="657"/>
      <c r="BX35" s="913">
        <f>SUM(BX25:BY34)</f>
        <v>0</v>
      </c>
      <c r="BY35" s="914"/>
      <c r="CC35" s="1160">
        <f>SUM(CC25:CD34)</f>
        <v>0</v>
      </c>
      <c r="CD35" s="1160"/>
      <c r="CI35" s="708">
        <f>SUM(CI25:CJ34)</f>
        <v>0</v>
      </c>
      <c r="CJ35" s="709"/>
    </row>
    <row r="36" spans="2:88" ht="24" customHeight="1">
      <c r="C36" s="578" t="s">
        <v>127</v>
      </c>
      <c r="D36" s="578"/>
      <c r="E36" s="578"/>
      <c r="F36" s="578"/>
      <c r="G36" s="578"/>
      <c r="H36" s="578"/>
      <c r="I36" s="578"/>
      <c r="J36" s="578"/>
      <c r="K36" s="578"/>
      <c r="L36" s="578"/>
      <c r="M36" s="578"/>
      <c r="N36" s="578"/>
      <c r="O36" s="578"/>
      <c r="P36" s="578"/>
      <c r="Q36" s="578"/>
      <c r="R36" s="578"/>
      <c r="S36" s="578"/>
      <c r="T36" s="578"/>
      <c r="U36" s="578"/>
      <c r="V36" s="578"/>
      <c r="W36" s="578"/>
      <c r="X36" s="578"/>
      <c r="Y36" s="578"/>
      <c r="Z36" s="578"/>
      <c r="AA36" s="578"/>
      <c r="AB36" s="578"/>
      <c r="AC36" s="578"/>
      <c r="AD36" s="578"/>
      <c r="AE36" s="578"/>
      <c r="AF36" s="578"/>
      <c r="AG36" s="578"/>
      <c r="AH36" s="578"/>
      <c r="AI36" s="578"/>
      <c r="AJ36" s="578"/>
      <c r="AK36" s="578"/>
      <c r="AL36" s="578"/>
      <c r="AM36" s="578"/>
      <c r="AN36" s="578"/>
      <c r="AO36" s="578"/>
    </row>
    <row r="37" spans="2:88" ht="60" customHeight="1">
      <c r="C37" s="702"/>
      <c r="D37" s="702"/>
      <c r="E37" s="702"/>
      <c r="F37" s="702"/>
      <c r="G37" s="702"/>
      <c r="H37" s="702"/>
      <c r="I37" s="702"/>
      <c r="J37" s="702"/>
      <c r="K37" s="702"/>
      <c r="L37" s="702"/>
      <c r="M37" s="702"/>
      <c r="N37" s="702"/>
      <c r="O37" s="702"/>
      <c r="P37" s="702"/>
      <c r="Q37" s="702"/>
      <c r="R37" s="702"/>
      <c r="S37" s="702"/>
      <c r="T37" s="702"/>
      <c r="U37" s="702"/>
      <c r="V37" s="702"/>
      <c r="W37" s="702"/>
      <c r="X37" s="702"/>
      <c r="Y37" s="702"/>
      <c r="Z37" s="702"/>
      <c r="AA37" s="702"/>
      <c r="AB37" s="702"/>
      <c r="AC37" s="702"/>
      <c r="AD37" s="702"/>
      <c r="AE37" s="702"/>
      <c r="AF37" s="702"/>
      <c r="AG37" s="702"/>
      <c r="AH37" s="702"/>
      <c r="AI37" s="702"/>
      <c r="AJ37" s="702"/>
      <c r="AK37" s="702"/>
      <c r="AL37" s="702"/>
      <c r="AM37" s="702"/>
      <c r="AN37" s="702"/>
      <c r="AO37" s="702"/>
    </row>
    <row r="38" spans="2:88" ht="15" customHeight="1">
      <c r="B38" s="624" t="str">
        <f>IF(CN28=0,"", IF(CN28=1,_xlfn.CONCAT("Error: Verificar la información registrada tomando en cuenta la instrucción ",CP28,"."),_xlfn.CONCAT("Error: Verificar la información registrada tomando en cuenta las instrucciones ",CP28)))</f>
        <v/>
      </c>
      <c r="C38" s="624"/>
      <c r="D38" s="624"/>
      <c r="E38" s="624"/>
      <c r="F38" s="624"/>
      <c r="G38" s="624"/>
      <c r="H38" s="624"/>
      <c r="I38" s="624"/>
      <c r="J38" s="624"/>
      <c r="K38" s="624"/>
      <c r="L38" s="624"/>
      <c r="M38" s="624"/>
      <c r="N38" s="624"/>
      <c r="O38" s="624"/>
      <c r="P38" s="624"/>
      <c r="Q38" s="624"/>
      <c r="R38" s="624"/>
      <c r="S38" s="624"/>
      <c r="T38" s="624"/>
      <c r="U38" s="624"/>
      <c r="V38" s="624"/>
      <c r="W38" s="624"/>
      <c r="X38" s="624"/>
      <c r="Y38" s="624"/>
      <c r="Z38" s="624"/>
      <c r="AA38" s="624"/>
      <c r="AB38" s="624"/>
      <c r="AC38" s="624"/>
      <c r="AD38" s="624"/>
      <c r="AE38" s="624"/>
      <c r="AF38" s="624"/>
      <c r="AG38" s="624"/>
      <c r="AH38" s="624"/>
      <c r="AI38" s="624"/>
      <c r="AJ38" s="624"/>
      <c r="AK38" s="624"/>
      <c r="AL38" s="624"/>
      <c r="AM38" s="624"/>
      <c r="AN38" s="624"/>
      <c r="AO38" s="624"/>
    </row>
    <row r="39" spans="2:88" ht="15" customHeight="1">
      <c r="B39" s="624" t="str">
        <f>IF(CC35=0,"","Error: Verificar la información registrada en número telefónico de contacto considerando que deben anotarse 10 dígitos.")</f>
        <v/>
      </c>
      <c r="C39" s="624"/>
      <c r="D39" s="624"/>
      <c r="E39" s="624"/>
      <c r="F39" s="624"/>
      <c r="G39" s="624"/>
      <c r="H39" s="624"/>
      <c r="I39" s="624"/>
      <c r="J39" s="624"/>
      <c r="K39" s="624"/>
      <c r="L39" s="624"/>
      <c r="M39" s="624"/>
      <c r="N39" s="624"/>
      <c r="O39" s="624"/>
      <c r="P39" s="624"/>
      <c r="Q39" s="624"/>
      <c r="R39" s="624"/>
      <c r="S39" s="624"/>
      <c r="T39" s="624"/>
      <c r="U39" s="624"/>
      <c r="V39" s="624"/>
      <c r="W39" s="624"/>
      <c r="X39" s="624"/>
      <c r="Y39" s="624"/>
      <c r="Z39" s="624"/>
      <c r="AA39" s="624"/>
      <c r="AB39" s="624"/>
      <c r="AC39" s="624"/>
      <c r="AD39" s="624"/>
      <c r="AE39" s="624"/>
      <c r="AF39" s="624"/>
      <c r="AG39" s="624"/>
      <c r="AH39" s="624"/>
      <c r="AI39" s="624"/>
      <c r="AJ39" s="624"/>
      <c r="AK39" s="624"/>
      <c r="AL39" s="624"/>
      <c r="AM39" s="624"/>
      <c r="AN39" s="624"/>
      <c r="AO39" s="624"/>
    </row>
    <row r="40" spans="2:88" ht="15" customHeight="1">
      <c r="B40" s="957" t="str">
        <f>IF(CF25=0,"","Alerta: Debe justificar el uso de NS argumentando el estado de la información desconocida.")</f>
        <v/>
      </c>
      <c r="C40" s="957"/>
      <c r="D40" s="957"/>
      <c r="E40" s="957"/>
      <c r="F40" s="957"/>
      <c r="G40" s="957"/>
      <c r="H40" s="957"/>
      <c r="I40" s="957"/>
      <c r="J40" s="957"/>
      <c r="K40" s="957"/>
      <c r="L40" s="957"/>
      <c r="M40" s="957"/>
      <c r="N40" s="957"/>
      <c r="O40" s="957"/>
      <c r="P40" s="957"/>
      <c r="Q40" s="957"/>
      <c r="R40" s="957"/>
      <c r="S40" s="957"/>
      <c r="T40" s="957"/>
      <c r="U40" s="957"/>
      <c r="V40" s="957"/>
      <c r="W40" s="957"/>
      <c r="X40" s="957"/>
      <c r="Y40" s="957"/>
      <c r="Z40" s="957"/>
      <c r="AA40" s="957"/>
      <c r="AB40" s="957"/>
      <c r="AC40" s="957"/>
      <c r="AD40" s="957"/>
      <c r="AE40" s="957"/>
      <c r="AF40" s="957"/>
      <c r="AG40" s="957"/>
      <c r="AH40" s="957"/>
      <c r="AI40" s="957"/>
      <c r="AJ40" s="957"/>
      <c r="AK40" s="957"/>
      <c r="AL40" s="957"/>
      <c r="AM40" s="957"/>
      <c r="AN40" s="957"/>
      <c r="AO40" s="957"/>
    </row>
    <row r="41" spans="2:88" ht="15" customHeight="1">
      <c r="B41" s="625" t="str">
        <f>IF(CI35=0,"","Error: Debe completar toda la información requerida.")</f>
        <v/>
      </c>
      <c r="C41" s="625"/>
      <c r="D41" s="625"/>
      <c r="E41" s="625"/>
      <c r="F41" s="625"/>
      <c r="G41" s="625"/>
      <c r="H41" s="625"/>
      <c r="I41" s="625"/>
      <c r="J41" s="625"/>
      <c r="K41" s="625"/>
      <c r="L41" s="625"/>
      <c r="M41" s="625"/>
      <c r="N41" s="625"/>
      <c r="O41" s="625"/>
      <c r="P41" s="625"/>
      <c r="Q41" s="625"/>
      <c r="R41" s="625"/>
      <c r="S41" s="625"/>
      <c r="T41" s="625"/>
      <c r="U41" s="625"/>
      <c r="V41" s="625"/>
      <c r="W41" s="625"/>
      <c r="X41" s="625"/>
      <c r="Y41" s="625"/>
      <c r="Z41" s="625"/>
      <c r="AA41" s="625"/>
      <c r="AB41" s="625"/>
      <c r="AC41" s="625"/>
      <c r="AD41" s="625"/>
      <c r="AE41" s="625"/>
      <c r="AF41" s="625"/>
      <c r="AG41" s="625"/>
      <c r="AH41" s="625"/>
      <c r="AI41" s="625"/>
      <c r="AJ41" s="625"/>
      <c r="AK41" s="625"/>
      <c r="AL41" s="625"/>
      <c r="AM41" s="625"/>
      <c r="AN41" s="625"/>
      <c r="AO41" s="625"/>
    </row>
    <row r="42" spans="2:88" ht="15" customHeight="1"/>
    <row r="43" spans="2:88" ht="15" customHeight="1"/>
  </sheetData>
  <sheetProtection algorithmName="SHA-512" hashValue="7ynaIIf4kp0k92eXxz/EAfywOJYg74H3gPw5/7K8CBBi/DDF9Gj74ntbN0EpJzar+l034N8hTz2BDXvHR+OGWw==" saltValue="3jQpOk2KwJ+xllcbJPK8nQ==" spinCount="100000" sheet="1" objects="1" scenarios="1"/>
  <mergeCells count="391">
    <mergeCell ref="AX35:AY35"/>
    <mergeCell ref="AX30:AY30"/>
    <mergeCell ref="AV31:AW31"/>
    <mergeCell ref="AX31:AY31"/>
    <mergeCell ref="AV32:AW32"/>
    <mergeCell ref="AX32:AY32"/>
    <mergeCell ref="AV33:AW33"/>
    <mergeCell ref="AX33:AY33"/>
    <mergeCell ref="AV34:AW34"/>
    <mergeCell ref="AX34:AY34"/>
    <mergeCell ref="AS34:AT34"/>
    <mergeCell ref="AV28:AW28"/>
    <mergeCell ref="AX28:AY28"/>
    <mergeCell ref="AV29:AW29"/>
    <mergeCell ref="AX29:AY29"/>
    <mergeCell ref="AV30:AW30"/>
    <mergeCell ref="BX31:BY31"/>
    <mergeCell ref="AV23:AY23"/>
    <mergeCell ref="AV24:AW24"/>
    <mergeCell ref="AX24:AY24"/>
    <mergeCell ref="AV25:AW25"/>
    <mergeCell ref="AX25:AY25"/>
    <mergeCell ref="AV26:AW26"/>
    <mergeCell ref="AX26:AY26"/>
    <mergeCell ref="AV27:AW27"/>
    <mergeCell ref="AX27:AY27"/>
    <mergeCell ref="AS25:AT25"/>
    <mergeCell ref="AS26:AT26"/>
    <mergeCell ref="AS27:AT27"/>
    <mergeCell ref="AS28:AT28"/>
    <mergeCell ref="AS29:AT29"/>
    <mergeCell ref="AS30:AT30"/>
    <mergeCell ref="AS31:AT31"/>
    <mergeCell ref="AS32:AT32"/>
    <mergeCell ref="AS33:AT33"/>
    <mergeCell ref="BV32:BW32"/>
    <mergeCell ref="BX32:BY32"/>
    <mergeCell ref="BV33:BW33"/>
    <mergeCell ref="BX33:BY33"/>
    <mergeCell ref="BV34:BW34"/>
    <mergeCell ref="BX34:BY34"/>
    <mergeCell ref="BP35:BQ35"/>
    <mergeCell ref="BV23:BY23"/>
    <mergeCell ref="BV24:BW24"/>
    <mergeCell ref="BX24:BY24"/>
    <mergeCell ref="BV25:BW25"/>
    <mergeCell ref="BX25:BY25"/>
    <mergeCell ref="BV26:BW26"/>
    <mergeCell ref="BX26:BY26"/>
    <mergeCell ref="BV27:BW27"/>
    <mergeCell ref="BX27:BY27"/>
    <mergeCell ref="BV28:BW28"/>
    <mergeCell ref="BX28:BY28"/>
    <mergeCell ref="BV29:BW29"/>
    <mergeCell ref="BX29:BY29"/>
    <mergeCell ref="BV30:BW30"/>
    <mergeCell ref="BX30:BY30"/>
    <mergeCell ref="BV31:BW31"/>
    <mergeCell ref="BX35:BY35"/>
    <mergeCell ref="BJ31:BK31"/>
    <mergeCell ref="BL31:BM31"/>
    <mergeCell ref="BN31:BO31"/>
    <mergeCell ref="BP31:BQ31"/>
    <mergeCell ref="BF32:BG32"/>
    <mergeCell ref="BH32:BI32"/>
    <mergeCell ref="BJ32:BK32"/>
    <mergeCell ref="BL32:BM32"/>
    <mergeCell ref="BN32:BO32"/>
    <mergeCell ref="BP32:BQ32"/>
    <mergeCell ref="BJ29:BK29"/>
    <mergeCell ref="BL29:BM29"/>
    <mergeCell ref="BN29:BO29"/>
    <mergeCell ref="BP29:BQ29"/>
    <mergeCell ref="BF30:BG30"/>
    <mergeCell ref="BH30:BI30"/>
    <mergeCell ref="BJ30:BK30"/>
    <mergeCell ref="BL30:BM30"/>
    <mergeCell ref="BN30:BO30"/>
    <mergeCell ref="BP30:BQ30"/>
    <mergeCell ref="BP26:BQ26"/>
    <mergeCell ref="BF27:BG27"/>
    <mergeCell ref="BH27:BI27"/>
    <mergeCell ref="BJ27:BK27"/>
    <mergeCell ref="BL27:BM27"/>
    <mergeCell ref="BN27:BO27"/>
    <mergeCell ref="BP27:BQ27"/>
    <mergeCell ref="BF28:BG28"/>
    <mergeCell ref="BH28:BI28"/>
    <mergeCell ref="BJ28:BK28"/>
    <mergeCell ref="BL28:BM28"/>
    <mergeCell ref="BN28:BO28"/>
    <mergeCell ref="BP28:BQ28"/>
    <mergeCell ref="C17:AO17"/>
    <mergeCell ref="C18:AO18"/>
    <mergeCell ref="C19:AO19"/>
    <mergeCell ref="C20:AO20"/>
    <mergeCell ref="C21:AO21"/>
    <mergeCell ref="C23:G24"/>
    <mergeCell ref="H23:I24"/>
    <mergeCell ref="J23:L24"/>
    <mergeCell ref="M23:O24"/>
    <mergeCell ref="P23:T23"/>
    <mergeCell ref="AK23:AM24"/>
    <mergeCell ref="AN23:AO24"/>
    <mergeCell ref="P24:Q24"/>
    <mergeCell ref="R24:T24"/>
    <mergeCell ref="AB23:AD24"/>
    <mergeCell ref="AE23:AG24"/>
    <mergeCell ref="AH23:AJ24"/>
    <mergeCell ref="AL10:AO10"/>
    <mergeCell ref="B12:AO12"/>
    <mergeCell ref="C13:AO13"/>
    <mergeCell ref="C14:AO14"/>
    <mergeCell ref="C15:AO15"/>
    <mergeCell ref="C16:AO16"/>
    <mergeCell ref="B1:AO1"/>
    <mergeCell ref="B3:AO3"/>
    <mergeCell ref="B5:AO5"/>
    <mergeCell ref="AL7:AO7"/>
    <mergeCell ref="B8:L8"/>
    <mergeCell ref="N8:O8"/>
    <mergeCell ref="AN26:AO26"/>
    <mergeCell ref="AN25:AO25"/>
    <mergeCell ref="AE25:AG25"/>
    <mergeCell ref="AH25:AJ25"/>
    <mergeCell ref="AK25:AM25"/>
    <mergeCell ref="AE26:AG26"/>
    <mergeCell ref="AH26:AJ26"/>
    <mergeCell ref="AK26:AM26"/>
    <mergeCell ref="U23:W24"/>
    <mergeCell ref="X23:Z24"/>
    <mergeCell ref="AA23:AA24"/>
    <mergeCell ref="U25:W25"/>
    <mergeCell ref="X25:Z25"/>
    <mergeCell ref="AB25:AD25"/>
    <mergeCell ref="D25:G25"/>
    <mergeCell ref="H25:I25"/>
    <mergeCell ref="J25:L25"/>
    <mergeCell ref="M25:O25"/>
    <mergeCell ref="R26:T26"/>
    <mergeCell ref="U26:W26"/>
    <mergeCell ref="X26:Z26"/>
    <mergeCell ref="AB26:AD26"/>
    <mergeCell ref="P25:Q25"/>
    <mergeCell ref="R25:T25"/>
    <mergeCell ref="D26:G26"/>
    <mergeCell ref="H26:I26"/>
    <mergeCell ref="J26:L26"/>
    <mergeCell ref="M26:O26"/>
    <mergeCell ref="P26:Q26"/>
    <mergeCell ref="R27:T27"/>
    <mergeCell ref="AN27:AO27"/>
    <mergeCell ref="D28:G28"/>
    <mergeCell ref="H28:I28"/>
    <mergeCell ref="J28:L28"/>
    <mergeCell ref="M28:O28"/>
    <mergeCell ref="P28:Q28"/>
    <mergeCell ref="R28:T28"/>
    <mergeCell ref="U28:W28"/>
    <mergeCell ref="X28:Z28"/>
    <mergeCell ref="AB28:AD28"/>
    <mergeCell ref="U27:W27"/>
    <mergeCell ref="X27:Z27"/>
    <mergeCell ref="AB27:AD27"/>
    <mergeCell ref="AE27:AG27"/>
    <mergeCell ref="AH27:AJ27"/>
    <mergeCell ref="AK27:AM27"/>
    <mergeCell ref="AE28:AG28"/>
    <mergeCell ref="AH28:AJ28"/>
    <mergeCell ref="D27:G27"/>
    <mergeCell ref="H27:I27"/>
    <mergeCell ref="J27:L27"/>
    <mergeCell ref="M27:O27"/>
    <mergeCell ref="P27:Q27"/>
    <mergeCell ref="R30:T30"/>
    <mergeCell ref="U30:W30"/>
    <mergeCell ref="X30:Z30"/>
    <mergeCell ref="AB30:AD30"/>
    <mergeCell ref="AK28:AM28"/>
    <mergeCell ref="AN28:AO28"/>
    <mergeCell ref="D29:G29"/>
    <mergeCell ref="H29:I29"/>
    <mergeCell ref="J29:L29"/>
    <mergeCell ref="M29:O29"/>
    <mergeCell ref="P29:Q29"/>
    <mergeCell ref="R29:T29"/>
    <mergeCell ref="AN29:AO29"/>
    <mergeCell ref="U29:W29"/>
    <mergeCell ref="X29:Z29"/>
    <mergeCell ref="AB29:AD29"/>
    <mergeCell ref="AE29:AG29"/>
    <mergeCell ref="AH29:AJ29"/>
    <mergeCell ref="AK29:AM29"/>
    <mergeCell ref="X32:Z32"/>
    <mergeCell ref="AB32:AD32"/>
    <mergeCell ref="AE30:AG30"/>
    <mergeCell ref="AH30:AJ30"/>
    <mergeCell ref="AK30:AM30"/>
    <mergeCell ref="AN30:AO30"/>
    <mergeCell ref="D31:G31"/>
    <mergeCell ref="H31:I31"/>
    <mergeCell ref="J31:L31"/>
    <mergeCell ref="M31:O31"/>
    <mergeCell ref="P31:Q31"/>
    <mergeCell ref="R31:T31"/>
    <mergeCell ref="AN31:AO31"/>
    <mergeCell ref="U31:W31"/>
    <mergeCell ref="X31:Z31"/>
    <mergeCell ref="AB31:AD31"/>
    <mergeCell ref="AE31:AG31"/>
    <mergeCell ref="AH31:AJ31"/>
    <mergeCell ref="AK31:AM31"/>
    <mergeCell ref="D30:G30"/>
    <mergeCell ref="H30:I30"/>
    <mergeCell ref="J30:L30"/>
    <mergeCell ref="M30:O30"/>
    <mergeCell ref="P30:Q30"/>
    <mergeCell ref="AE32:AG32"/>
    <mergeCell ref="AH32:AJ32"/>
    <mergeCell ref="AK32:AM32"/>
    <mergeCell ref="AN32:AO32"/>
    <mergeCell ref="D33:G33"/>
    <mergeCell ref="H33:I33"/>
    <mergeCell ref="J33:L33"/>
    <mergeCell ref="M33:O33"/>
    <mergeCell ref="P33:Q33"/>
    <mergeCell ref="R33:T33"/>
    <mergeCell ref="AN33:AO33"/>
    <mergeCell ref="U33:W33"/>
    <mergeCell ref="X33:Z33"/>
    <mergeCell ref="AB33:AD33"/>
    <mergeCell ref="AE33:AG33"/>
    <mergeCell ref="AH33:AJ33"/>
    <mergeCell ref="AK33:AM33"/>
    <mergeCell ref="D32:G32"/>
    <mergeCell ref="H32:I32"/>
    <mergeCell ref="J32:L32"/>
    <mergeCell ref="M32:O32"/>
    <mergeCell ref="P32:Q32"/>
    <mergeCell ref="R32:T32"/>
    <mergeCell ref="U32:W32"/>
    <mergeCell ref="C36:AO36"/>
    <mergeCell ref="C37:AO37"/>
    <mergeCell ref="AE34:AG34"/>
    <mergeCell ref="AH34:AJ34"/>
    <mergeCell ref="AK34:AM34"/>
    <mergeCell ref="AN34:AO34"/>
    <mergeCell ref="D34:G34"/>
    <mergeCell ref="H34:I34"/>
    <mergeCell ref="J34:L34"/>
    <mergeCell ref="M34:O34"/>
    <mergeCell ref="P34:Q34"/>
    <mergeCell ref="R34:T34"/>
    <mergeCell ref="U34:W34"/>
    <mergeCell ref="X34:Z34"/>
    <mergeCell ref="AB34:AD34"/>
    <mergeCell ref="BT12:BU12"/>
    <mergeCell ref="BT13:BU13"/>
    <mergeCell ref="BA23:BD23"/>
    <mergeCell ref="BA24:BB24"/>
    <mergeCell ref="BC24:BD24"/>
    <mergeCell ref="BA25:BB25"/>
    <mergeCell ref="BC25:BD25"/>
    <mergeCell ref="BA26:BB26"/>
    <mergeCell ref="BC26:BD26"/>
    <mergeCell ref="BF25:BG25"/>
    <mergeCell ref="BH25:BI25"/>
    <mergeCell ref="BS21:BT21"/>
    <mergeCell ref="BS22:BT22"/>
    <mergeCell ref="BS23:BT23"/>
    <mergeCell ref="BS24:BT24"/>
    <mergeCell ref="BJ25:BK25"/>
    <mergeCell ref="BL25:BM25"/>
    <mergeCell ref="BN25:BO25"/>
    <mergeCell ref="BP25:BQ25"/>
    <mergeCell ref="BF26:BG26"/>
    <mergeCell ref="BH26:BI26"/>
    <mergeCell ref="BJ26:BK26"/>
    <mergeCell ref="BL26:BM26"/>
    <mergeCell ref="BN26:BO26"/>
    <mergeCell ref="AS12:AT12"/>
    <mergeCell ref="AU12:AV12"/>
    <mergeCell ref="AW12:AX12"/>
    <mergeCell ref="AS13:AT13"/>
    <mergeCell ref="AU13:AV13"/>
    <mergeCell ref="AW13:AX13"/>
    <mergeCell ref="BF23:BQ23"/>
    <mergeCell ref="BF24:BG24"/>
    <mergeCell ref="BH24:BI24"/>
    <mergeCell ref="BJ24:BK24"/>
    <mergeCell ref="BL24:BM24"/>
    <mergeCell ref="BN24:BO24"/>
    <mergeCell ref="BP24:BQ24"/>
    <mergeCell ref="AS24:AT24"/>
    <mergeCell ref="BC32:BD32"/>
    <mergeCell ref="BA33:BB33"/>
    <mergeCell ref="BC33:BD33"/>
    <mergeCell ref="BA34:BB34"/>
    <mergeCell ref="BC34:BD34"/>
    <mergeCell ref="BC35:BD35"/>
    <mergeCell ref="BF33:BG33"/>
    <mergeCell ref="BH33:BI33"/>
    <mergeCell ref="BA27:BB27"/>
    <mergeCell ref="BC27:BD27"/>
    <mergeCell ref="BA28:BB28"/>
    <mergeCell ref="BC28:BD28"/>
    <mergeCell ref="BA29:BB29"/>
    <mergeCell ref="BC29:BD29"/>
    <mergeCell ref="BA30:BB30"/>
    <mergeCell ref="BC30:BD30"/>
    <mergeCell ref="BA31:BB31"/>
    <mergeCell ref="BC31:BD31"/>
    <mergeCell ref="BF29:BG29"/>
    <mergeCell ref="BH29:BI29"/>
    <mergeCell ref="BF31:BG31"/>
    <mergeCell ref="BH31:BI31"/>
    <mergeCell ref="CI20:CJ20"/>
    <mergeCell ref="CI27:CJ27"/>
    <mergeCell ref="CI28:CJ28"/>
    <mergeCell ref="CI29:CJ29"/>
    <mergeCell ref="CF24:CG24"/>
    <mergeCell ref="CF25:CG25"/>
    <mergeCell ref="CI30:CJ30"/>
    <mergeCell ref="CI31:CJ31"/>
    <mergeCell ref="CI32:CJ32"/>
    <mergeCell ref="CI35:CJ35"/>
    <mergeCell ref="CI21:CJ21"/>
    <mergeCell ref="CI22:CJ22"/>
    <mergeCell ref="CI23:CJ23"/>
    <mergeCell ref="CI24:CJ24"/>
    <mergeCell ref="CI25:CJ25"/>
    <mergeCell ref="CI26:CJ26"/>
    <mergeCell ref="CC35:CD35"/>
    <mergeCell ref="B38:AO38"/>
    <mergeCell ref="CC31:CD31"/>
    <mergeCell ref="CA32:CB32"/>
    <mergeCell ref="CC32:CD32"/>
    <mergeCell ref="CA33:CB33"/>
    <mergeCell ref="CC33:CD33"/>
    <mergeCell ref="CA34:CB34"/>
    <mergeCell ref="CC34:CD34"/>
    <mergeCell ref="CI33:CJ33"/>
    <mergeCell ref="CI34:CJ34"/>
    <mergeCell ref="BJ33:BK33"/>
    <mergeCell ref="BL33:BM33"/>
    <mergeCell ref="BN33:BO33"/>
    <mergeCell ref="BP33:BQ33"/>
    <mergeCell ref="BF34:BG34"/>
    <mergeCell ref="BH34:BI34"/>
    <mergeCell ref="B39:AO39"/>
    <mergeCell ref="B40:AO40"/>
    <mergeCell ref="B41:AO41"/>
    <mergeCell ref="CA23:CD23"/>
    <mergeCell ref="CA24:CB24"/>
    <mergeCell ref="CC24:CD24"/>
    <mergeCell ref="CA25:CB25"/>
    <mergeCell ref="CC25:CD25"/>
    <mergeCell ref="CA26:CB26"/>
    <mergeCell ref="CC26:CD26"/>
    <mergeCell ref="CA27:CB27"/>
    <mergeCell ref="CC27:CD27"/>
    <mergeCell ref="CA28:CB28"/>
    <mergeCell ref="CC28:CD28"/>
    <mergeCell ref="CA29:CB29"/>
    <mergeCell ref="CC29:CD29"/>
    <mergeCell ref="CA30:CB30"/>
    <mergeCell ref="CC30:CD30"/>
    <mergeCell ref="CA31:CB31"/>
    <mergeCell ref="BJ34:BK34"/>
    <mergeCell ref="BL34:BM34"/>
    <mergeCell ref="BN34:BO34"/>
    <mergeCell ref="BP34:BQ34"/>
    <mergeCell ref="BA32:BB32"/>
    <mergeCell ref="CL26:CM26"/>
    <mergeCell ref="CN26:CO26"/>
    <mergeCell ref="CP26:CQ26"/>
    <mergeCell ref="CN28:CO28"/>
    <mergeCell ref="CP28:CQ28"/>
    <mergeCell ref="CL22:CQ22"/>
    <mergeCell ref="CL23:CM23"/>
    <mergeCell ref="CN23:CO23"/>
    <mergeCell ref="CP23:CQ23"/>
    <mergeCell ref="CL25:CM25"/>
    <mergeCell ref="CN25:CO25"/>
    <mergeCell ref="CP25:CQ25"/>
    <mergeCell ref="CL27:CM27"/>
    <mergeCell ref="CN27:CO27"/>
    <mergeCell ref="CP27:CQ27"/>
    <mergeCell ref="CL24:CM24"/>
    <mergeCell ref="CN24:CO24"/>
    <mergeCell ref="CP24:CQ24"/>
  </mergeCells>
  <conditionalFormatting sqref="A24:CH34 A1:XFD23 A35:XFD1048576">
    <cfRule type="expression" dxfId="79" priority="1001" stopIfTrue="1">
      <formula>AND($A$1&lt;&gt;"",SEARCH("igual o mayor",A1)&gt;0)</formula>
    </cfRule>
  </conditionalFormatting>
  <conditionalFormatting sqref="A1:XFD23 A24:CH34 A35:XFD1048576 CK24:XFD34">
    <cfRule type="expression" dxfId="78" priority="1008" stopIfTrue="1">
      <formula>AND($A$1&lt;&gt;"",SEARCH("igual o mayor",A1)&gt;0)</formula>
    </cfRule>
  </conditionalFormatting>
  <conditionalFormatting sqref="A1:XFD23 A24:CH34 A35:XFD1048576">
    <cfRule type="expression" dxfId="77" priority="1002" stopIfTrue="1">
      <formula>AND($A$1&lt;&gt;"",SEARCH("igual o menor",A1)&gt;0)</formula>
    </cfRule>
    <cfRule type="expression" dxfId="76" priority="1003" stopIfTrue="1">
      <formula>AND($A$1&lt;&gt;"",SEARCH("pase a la pregunta",A1)&gt;0)</formula>
    </cfRule>
    <cfRule type="expression" dxfId="75" priority="1004" stopIfTrue="1">
      <formula>AND($A$1&lt;&gt;"",SEARCH("en blanco",A1)&gt;0)</formula>
    </cfRule>
    <cfRule type="expression" dxfId="74" priority="1005" stopIfTrue="1">
      <formula>AND($A$1&lt;&gt;"",SEARCH("no puede registrar",A1)&gt;0)</formula>
    </cfRule>
    <cfRule type="expression" dxfId="73" priority="1006" stopIfTrue="1">
      <formula>AND($A$1&lt;&gt;"",SUM(A1)&gt;0)</formula>
    </cfRule>
    <cfRule type="expression" dxfId="72" priority="1007" stopIfTrue="1">
      <formula>AND($A$1&lt;&gt;"",SEARCH("la pregunta",A1)&gt;0)</formula>
    </cfRule>
  </conditionalFormatting>
  <conditionalFormatting sqref="A1:XFD23 A24:CH34 CK24:XFD34 A35:XFD1048576">
    <cfRule type="expression" dxfId="71" priority="1009" stopIfTrue="1">
      <formula>AND($A$1&lt;&gt;"",SEARCH("igual o menor",A1)&gt;0)</formula>
    </cfRule>
    <cfRule type="expression" dxfId="70" priority="1010" stopIfTrue="1">
      <formula>AND($A$1&lt;&gt;"",SEARCH("pase a la pregunta",A1)&gt;0)</formula>
    </cfRule>
    <cfRule type="expression" dxfId="69" priority="1011" stopIfTrue="1">
      <formula>AND($A$1&lt;&gt;"",SEARCH("en blanco",A1)&gt;0)</formula>
    </cfRule>
    <cfRule type="expression" dxfId="68" priority="1012" stopIfTrue="1">
      <formula>AND($A$1&lt;&gt;"",SEARCH("no puede registrar",A1)&gt;0)</formula>
    </cfRule>
    <cfRule type="expression" dxfId="67" priority="1013" stopIfTrue="1">
      <formula>AND($A$1&lt;&gt;"",SUM(A1)&gt;0)</formula>
    </cfRule>
    <cfRule type="expression" dxfId="66" priority="1014" stopIfTrue="1">
      <formula>AND($A$1&lt;&gt;"",SEARCH("la pregunta",A1)&gt;0)</formula>
    </cfRule>
  </conditionalFormatting>
  <conditionalFormatting sqref="D25:O34 R25:Z34 AB25:AO34">
    <cfRule type="expression" dxfId="65" priority="1000">
      <formula>$BT$13=1</formula>
    </cfRule>
  </conditionalFormatting>
  <conditionalFormatting sqref="J25:O34 AE25:AM34">
    <cfRule type="expression" dxfId="64" priority="15">
      <formula>$AS25=1</formula>
    </cfRule>
  </conditionalFormatting>
  <conditionalFormatting sqref="P25:Z34 AB25:AD34">
    <cfRule type="expression" dxfId="63" priority="992">
      <formula>$BV25</formula>
    </cfRule>
  </conditionalFormatting>
  <conditionalFormatting sqref="CI24:CJ34">
    <cfRule type="expression" dxfId="62" priority="1" stopIfTrue="1">
      <formula>AND($A$1&lt;&gt;"",SEARCH("igual o mayor",CI24)&gt;0)</formula>
    </cfRule>
    <cfRule type="expression" dxfId="61" priority="2" stopIfTrue="1">
      <formula>AND($A$1&lt;&gt;"",SEARCH("igual o menor",CI24)&gt;0)</formula>
    </cfRule>
    <cfRule type="expression" dxfId="60" priority="3" stopIfTrue="1">
      <formula>AND($A$1&lt;&gt;"",SEARCH("pase a la pregunta",CI24)&gt;0)</formula>
    </cfRule>
    <cfRule type="expression" dxfId="59" priority="4" stopIfTrue="1">
      <formula>AND($A$1&lt;&gt;"",SEARCH("en blanco",CI24)&gt;0)</formula>
    </cfRule>
    <cfRule type="expression" dxfId="58" priority="5" stopIfTrue="1">
      <formula>AND($A$1&lt;&gt;"",SEARCH("no puede registrar",CI24)&gt;0)</formula>
    </cfRule>
    <cfRule type="expression" dxfId="57" priority="6" stopIfTrue="1">
      <formula>AND($A$1&lt;&gt;"",SUM(CI24)&gt;0)</formula>
    </cfRule>
    <cfRule type="expression" dxfId="56" priority="7" stopIfTrue="1">
      <formula>AND($A$1&lt;&gt;"",SEARCH("la pregunta",CI24)&gt;0)</formula>
    </cfRule>
  </conditionalFormatting>
  <conditionalFormatting sqref="CI24:XFD34">
    <cfRule type="expression" dxfId="55" priority="8" stopIfTrue="1">
      <formula>AND($A$1&lt;&gt;"",SEARCH("igual o mayor",CI24)&gt;0)</formula>
    </cfRule>
    <cfRule type="expression" dxfId="54" priority="9" stopIfTrue="1">
      <formula>AND($A$1&lt;&gt;"",SEARCH("igual o menor",CI24)&gt;0)</formula>
    </cfRule>
    <cfRule type="expression" dxfId="53" priority="10" stopIfTrue="1">
      <formula>AND($A$1&lt;&gt;"",SEARCH("pase a la pregunta",CI24)&gt;0)</formula>
    </cfRule>
    <cfRule type="expression" dxfId="52" priority="11" stopIfTrue="1">
      <formula>AND($A$1&lt;&gt;"",SEARCH("en blanco",CI24)&gt;0)</formula>
    </cfRule>
    <cfRule type="expression" dxfId="51" priority="12" stopIfTrue="1">
      <formula>AND($A$1&lt;&gt;"",SEARCH("no puede registrar",CI24)&gt;0)</formula>
    </cfRule>
    <cfRule type="expression" dxfId="50" priority="13" stopIfTrue="1">
      <formula>AND($A$1&lt;&gt;"",SUM(CI24)&gt;0)</formula>
    </cfRule>
    <cfRule type="expression" dxfId="49" priority="14" stopIfTrue="1">
      <formula>AND($A$1&lt;&gt;"",SEARCH("la pregunta",CI24)&gt;0)</formula>
    </cfRule>
  </conditionalFormatting>
  <dataValidations disablePrompts="1" count="2">
    <dataValidation type="list" allowBlank="1" showInputMessage="1" showErrorMessage="1" sqref="J25:L34">
      <formula1>"1,2,3"</formula1>
    </dataValidation>
    <dataValidation type="list" allowBlank="1" showInputMessage="1" showErrorMessage="1" sqref="AN25:AO34">
      <formula1>$BS$25:$BS$34</formula1>
    </dataValidation>
  </dataValidations>
  <hyperlinks>
    <hyperlink ref="AL7:AO7" location="Índice!B37" display="Índice"/>
    <hyperlink ref="AL10:AO10" location="CNPJE_2026_M5_Secc1!A1265" display="Pregunta 1.19"/>
  </hyperlinks>
  <printOptions horizontalCentered="1" verticalCentered="1"/>
  <pageMargins left="0.70866141732283472" right="0.70866141732283472" top="0.74803149606299213" bottom="0.74803149606299213" header="0.31496062992125984" footer="0.31496062992125984"/>
  <pageSetup scale="56" orientation="portrait" r:id="rId1"/>
  <headerFooter>
    <oddHeader>&amp;CMódulo 3
Complemento 5</oddHeader>
    <oddFooter>&amp;LCenso Nacional de Gobiernos Estatales 2026&amp;R&amp;P de &amp;N</oddFooter>
  </headerFooter>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Presentación!$AL$9:$AL$586</xm:f>
          </x14:formula1>
          <xm:sqref>R25:T34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pageSetUpPr autoPageBreaks="0"/>
  </sheetPr>
  <dimension ref="A1:CA60"/>
  <sheetViews>
    <sheetView showGridLines="0" view="pageBreakPreview" zoomScale="120" zoomScaleNormal="100" zoomScaleSheetLayoutView="120" workbookViewId="0"/>
  </sheetViews>
  <sheetFormatPr baseColWidth="10" defaultColWidth="0" defaultRowHeight="0" customHeight="1" zeroHeight="1"/>
  <cols>
    <col min="1" max="1" width="5.7109375" customWidth="1"/>
    <col min="2" max="65" width="3.7109375" customWidth="1"/>
    <col min="66" max="66" width="5.7109375" customWidth="1"/>
    <col min="67" max="67" width="3.7109375" style="37" hidden="1" customWidth="1"/>
    <col min="68" max="16384" width="3.7109375" hidden="1"/>
  </cols>
  <sheetData>
    <row r="1" spans="1:77" ht="173.25" customHeight="1">
      <c r="B1" s="535" t="s">
        <v>8172</v>
      </c>
      <c r="C1" s="535"/>
      <c r="D1" s="535"/>
      <c r="E1" s="535"/>
      <c r="F1" s="535"/>
      <c r="G1" s="535"/>
      <c r="H1" s="535"/>
      <c r="I1" s="535"/>
      <c r="J1" s="535"/>
      <c r="K1" s="535"/>
      <c r="L1" s="535"/>
      <c r="M1" s="535"/>
      <c r="N1" s="535"/>
      <c r="O1" s="535"/>
      <c r="P1" s="535"/>
      <c r="Q1" s="535"/>
      <c r="R1" s="535"/>
      <c r="S1" s="535"/>
      <c r="T1" s="535"/>
      <c r="U1" s="535"/>
      <c r="V1" s="535"/>
      <c r="W1" s="535"/>
      <c r="X1" s="535"/>
      <c r="Y1" s="535"/>
      <c r="Z1" s="535"/>
      <c r="AA1" s="535"/>
      <c r="AB1" s="535"/>
      <c r="AC1" s="535"/>
      <c r="AD1" s="535"/>
      <c r="AE1" s="535"/>
      <c r="AF1" s="535"/>
      <c r="AG1" s="535"/>
      <c r="AH1" s="535"/>
      <c r="AI1" s="535"/>
      <c r="AJ1" s="535"/>
      <c r="AK1" s="535"/>
      <c r="AL1" s="535"/>
      <c r="AM1" s="535"/>
      <c r="AN1" s="535"/>
      <c r="AO1" s="535"/>
      <c r="AP1" s="535"/>
      <c r="AQ1" s="535"/>
      <c r="AR1" s="535"/>
      <c r="AS1" s="535"/>
      <c r="AT1" s="535"/>
      <c r="AU1" s="535"/>
      <c r="AV1" s="535"/>
      <c r="AW1" s="535"/>
      <c r="AX1" s="535"/>
      <c r="AY1" s="535"/>
      <c r="AZ1" s="535"/>
      <c r="BA1" s="535"/>
      <c r="BB1" s="535"/>
      <c r="BC1" s="535"/>
      <c r="BD1" s="535"/>
      <c r="BE1" s="535"/>
      <c r="BF1" s="535"/>
      <c r="BG1" s="535"/>
      <c r="BH1" s="535"/>
      <c r="BI1" s="535"/>
      <c r="BJ1" s="535"/>
      <c r="BK1" s="535"/>
      <c r="BL1" s="535"/>
      <c r="BM1" s="535"/>
    </row>
    <row r="2" spans="1:77" ht="15" customHeight="1">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row>
    <row r="3" spans="1:77" ht="45" customHeight="1">
      <c r="B3" s="536" t="s">
        <v>8170</v>
      </c>
      <c r="C3" s="536"/>
      <c r="D3" s="536"/>
      <c r="E3" s="536"/>
      <c r="F3" s="536"/>
      <c r="G3" s="536"/>
      <c r="H3" s="536"/>
      <c r="I3" s="536"/>
      <c r="J3" s="536"/>
      <c r="K3" s="536"/>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c r="AT3" s="536"/>
      <c r="AU3" s="536"/>
      <c r="AV3" s="536"/>
      <c r="AW3" s="536"/>
      <c r="AX3" s="536"/>
      <c r="AY3" s="536"/>
      <c r="AZ3" s="536"/>
      <c r="BA3" s="536"/>
      <c r="BB3" s="536"/>
      <c r="BC3" s="536"/>
      <c r="BD3" s="536"/>
      <c r="BE3" s="536"/>
      <c r="BF3" s="536"/>
      <c r="BG3" s="536"/>
      <c r="BH3" s="536"/>
      <c r="BI3" s="536"/>
      <c r="BJ3" s="536"/>
      <c r="BK3" s="536"/>
      <c r="BL3" s="536"/>
      <c r="BM3" s="536"/>
    </row>
    <row r="4" spans="1:77" ht="15" customHeight="1">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row>
    <row r="5" spans="1:77" ht="60" customHeight="1">
      <c r="B5" s="536" t="s">
        <v>1217</v>
      </c>
      <c r="C5" s="536"/>
      <c r="D5" s="536"/>
      <c r="E5" s="536"/>
      <c r="F5" s="536"/>
      <c r="G5" s="536"/>
      <c r="H5" s="536"/>
      <c r="I5" s="536"/>
      <c r="J5" s="536"/>
      <c r="K5" s="536"/>
      <c r="L5" s="536"/>
      <c r="M5" s="536"/>
      <c r="N5" s="536"/>
      <c r="O5" s="536"/>
      <c r="P5" s="536"/>
      <c r="Q5" s="536"/>
      <c r="R5" s="536"/>
      <c r="S5" s="536"/>
      <c r="T5" s="536"/>
      <c r="U5" s="536"/>
      <c r="V5" s="536"/>
      <c r="W5" s="536"/>
      <c r="X5" s="536"/>
      <c r="Y5" s="536"/>
      <c r="Z5" s="536"/>
      <c r="AA5" s="536"/>
      <c r="AB5" s="536"/>
      <c r="AC5" s="536"/>
      <c r="AD5" s="536"/>
      <c r="AE5" s="536"/>
      <c r="AF5" s="536"/>
      <c r="AG5" s="536"/>
      <c r="AH5" s="536"/>
      <c r="AI5" s="536"/>
      <c r="AJ5" s="536"/>
      <c r="AK5" s="536"/>
      <c r="AL5" s="536"/>
      <c r="AM5" s="536"/>
      <c r="AN5" s="536"/>
      <c r="AO5" s="536"/>
      <c r="AP5" s="536"/>
      <c r="AQ5" s="536"/>
      <c r="AR5" s="536"/>
      <c r="AS5" s="536"/>
      <c r="AT5" s="536"/>
      <c r="AU5" s="536"/>
      <c r="AV5" s="536"/>
      <c r="AW5" s="536"/>
      <c r="AX5" s="536"/>
      <c r="AY5" s="536"/>
      <c r="AZ5" s="536"/>
      <c r="BA5" s="536"/>
      <c r="BB5" s="536"/>
      <c r="BC5" s="536"/>
      <c r="BD5" s="536"/>
      <c r="BE5" s="536"/>
      <c r="BF5" s="536"/>
      <c r="BG5" s="536"/>
      <c r="BH5" s="536"/>
      <c r="BI5" s="536"/>
      <c r="BJ5" s="536"/>
      <c r="BK5" s="536"/>
      <c r="BL5" s="536"/>
      <c r="BM5" s="536"/>
    </row>
    <row r="6" spans="1:77" ht="15" customHeight="1"/>
    <row r="7" spans="1:77" ht="15" customHeight="1" thickBot="1">
      <c r="B7" s="17" t="s">
        <v>1</v>
      </c>
      <c r="N7" s="17" t="s">
        <v>2</v>
      </c>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22" t="s">
        <v>0</v>
      </c>
      <c r="BK7" s="1222"/>
      <c r="BL7" s="1222"/>
      <c r="BM7" s="1222"/>
    </row>
    <row r="8" spans="1:77" ht="15" customHeight="1" thickBot="1">
      <c r="B8" s="537" t="str">
        <f>IF(Presentación!B8="","",Presentación!B8)</f>
        <v>Veracruz de Ignacio de la Llave</v>
      </c>
      <c r="C8" s="538"/>
      <c r="D8" s="538"/>
      <c r="E8" s="538"/>
      <c r="F8" s="538"/>
      <c r="G8" s="538"/>
      <c r="H8" s="538"/>
      <c r="I8" s="538"/>
      <c r="J8" s="538"/>
      <c r="K8" s="538"/>
      <c r="L8" s="539"/>
      <c r="M8" s="18"/>
      <c r="N8" s="1223" t="str">
        <f>IF(Presentación!N8="","",Presentación!N8)</f>
        <v>230</v>
      </c>
      <c r="O8" s="1224"/>
      <c r="P8" s="57"/>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row>
    <row r="9" spans="1:77" ht="15" customHeight="1">
      <c r="B9" s="12"/>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row>
    <row r="10" spans="1:77" ht="15" customHeight="1">
      <c r="B10" s="71"/>
      <c r="C10" s="71"/>
      <c r="D10" s="71"/>
      <c r="E10" s="71"/>
      <c r="F10" s="71"/>
      <c r="G10" s="71"/>
      <c r="H10" s="71"/>
      <c r="I10" s="71"/>
      <c r="J10" s="71"/>
      <c r="K10" s="71"/>
      <c r="L10" s="71"/>
      <c r="M10" s="18"/>
      <c r="N10" s="72"/>
      <c r="O10" s="15"/>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15"/>
      <c r="BC10" s="15"/>
      <c r="BD10" s="15"/>
      <c r="BE10" s="15"/>
      <c r="BF10" s="15"/>
      <c r="BG10" s="15"/>
      <c r="BH10" s="15"/>
      <c r="BI10" s="15"/>
      <c r="BJ10" s="1192" t="s">
        <v>2053</v>
      </c>
      <c r="BK10" s="1192"/>
      <c r="BL10" s="1192"/>
      <c r="BM10" s="1192"/>
    </row>
    <row r="11" spans="1:77" ht="15" customHeight="1"/>
    <row r="12" spans="1:77" ht="15" customHeight="1">
      <c r="B12" s="778" t="s">
        <v>520</v>
      </c>
      <c r="C12" s="779"/>
      <c r="D12" s="779"/>
      <c r="E12" s="779"/>
      <c r="F12" s="779"/>
      <c r="G12" s="779"/>
      <c r="H12" s="779"/>
      <c r="I12" s="779"/>
      <c r="J12" s="779"/>
      <c r="K12" s="779"/>
      <c r="L12" s="779"/>
      <c r="M12" s="779"/>
      <c r="N12" s="779"/>
      <c r="O12" s="779"/>
      <c r="P12" s="779"/>
      <c r="Q12" s="779"/>
      <c r="R12" s="779"/>
      <c r="S12" s="779"/>
      <c r="T12" s="779"/>
      <c r="U12" s="779"/>
      <c r="V12" s="779"/>
      <c r="W12" s="779"/>
      <c r="X12" s="779"/>
      <c r="Y12" s="779"/>
      <c r="Z12" s="779"/>
      <c r="AA12" s="779"/>
      <c r="AB12" s="779"/>
      <c r="AC12" s="779"/>
      <c r="AD12" s="779"/>
      <c r="AE12" s="779"/>
      <c r="AF12" s="779"/>
      <c r="AG12" s="779"/>
      <c r="AH12" s="779"/>
      <c r="AI12" s="779"/>
      <c r="AJ12" s="779"/>
      <c r="AK12" s="779"/>
      <c r="AL12" s="779"/>
      <c r="AM12" s="779"/>
      <c r="AN12" s="779"/>
      <c r="AO12" s="779"/>
      <c r="AP12" s="779"/>
      <c r="AQ12" s="779"/>
      <c r="AR12" s="779"/>
      <c r="AS12" s="779"/>
      <c r="AT12" s="779"/>
      <c r="AU12" s="779"/>
      <c r="AV12" s="779"/>
      <c r="AW12" s="779"/>
      <c r="AX12" s="779"/>
      <c r="AY12" s="779"/>
      <c r="AZ12" s="779"/>
      <c r="BA12" s="779"/>
      <c r="BB12" s="779"/>
      <c r="BC12" s="779"/>
      <c r="BD12" s="779"/>
      <c r="BE12" s="779"/>
      <c r="BF12" s="779"/>
      <c r="BG12" s="779"/>
      <c r="BH12" s="779"/>
      <c r="BI12" s="779"/>
      <c r="BJ12" s="779"/>
      <c r="BK12" s="779"/>
      <c r="BL12" s="779"/>
      <c r="BM12" s="780"/>
      <c r="BQ12" s="560" t="s">
        <v>7211</v>
      </c>
      <c r="BR12" s="560"/>
      <c r="BS12" s="560" t="s">
        <v>7212</v>
      </c>
      <c r="BT12" s="560"/>
      <c r="BU12" s="560" t="s">
        <v>7213</v>
      </c>
      <c r="BV12" s="560"/>
      <c r="BX12" s="1220" t="s">
        <v>7441</v>
      </c>
      <c r="BY12" s="1220"/>
    </row>
    <row r="13" spans="1:77" ht="15" customHeight="1">
      <c r="B13" s="74"/>
      <c r="C13" s="671" t="s">
        <v>2073</v>
      </c>
      <c r="D13" s="671"/>
      <c r="E13" s="671"/>
      <c r="F13" s="671"/>
      <c r="G13" s="671"/>
      <c r="H13" s="671"/>
      <c r="I13" s="671"/>
      <c r="J13" s="671"/>
      <c r="K13" s="671"/>
      <c r="L13" s="671"/>
      <c r="M13" s="671"/>
      <c r="N13" s="671"/>
      <c r="O13" s="671"/>
      <c r="P13" s="671"/>
      <c r="Q13" s="671"/>
      <c r="R13" s="671"/>
      <c r="S13" s="671"/>
      <c r="T13" s="671"/>
      <c r="U13" s="671"/>
      <c r="V13" s="671"/>
      <c r="W13" s="671"/>
      <c r="X13" s="671"/>
      <c r="Y13" s="671"/>
      <c r="Z13" s="671"/>
      <c r="AA13" s="671"/>
      <c r="AB13" s="671"/>
      <c r="AC13" s="671"/>
      <c r="AD13" s="671"/>
      <c r="AE13" s="671"/>
      <c r="AF13" s="671"/>
      <c r="AG13" s="671"/>
      <c r="AH13" s="671"/>
      <c r="AI13" s="671"/>
      <c r="AJ13" s="671"/>
      <c r="AK13" s="671"/>
      <c r="AL13" s="671"/>
      <c r="AM13" s="671"/>
      <c r="AN13" s="671"/>
      <c r="AO13" s="671"/>
      <c r="AP13" s="671"/>
      <c r="AQ13" s="671"/>
      <c r="AR13" s="671"/>
      <c r="AS13" s="671"/>
      <c r="AT13" s="671"/>
      <c r="AU13" s="671"/>
      <c r="AV13" s="671"/>
      <c r="AW13" s="671"/>
      <c r="AX13" s="671"/>
      <c r="AY13" s="671"/>
      <c r="AZ13" s="671"/>
      <c r="BA13" s="671"/>
      <c r="BB13" s="671"/>
      <c r="BC13" s="671"/>
      <c r="BD13" s="671"/>
      <c r="BE13" s="671"/>
      <c r="BF13" s="671"/>
      <c r="BG13" s="671"/>
      <c r="BH13" s="671"/>
      <c r="BI13" s="671"/>
      <c r="BJ13" s="671"/>
      <c r="BK13" s="671"/>
      <c r="BL13" s="671"/>
      <c r="BM13" s="787"/>
      <c r="BQ13" s="994">
        <f>COUNTBLANK(D22:AX51)</f>
        <v>1410</v>
      </c>
      <c r="BR13" s="994"/>
      <c r="BS13" s="560">
        <v>1410</v>
      </c>
      <c r="BT13" s="560"/>
      <c r="BU13" s="560"/>
      <c r="BV13" s="560"/>
      <c r="BX13" s="1008">
        <f>CNGE_2026_M3_Secc4!AO150</f>
        <v>0</v>
      </c>
      <c r="BY13" s="1008"/>
    </row>
    <row r="14" spans="1:77" ht="15" customHeight="1">
      <c r="B14" s="74"/>
      <c r="C14" s="671" t="s">
        <v>1168</v>
      </c>
      <c r="D14" s="671"/>
      <c r="E14" s="671"/>
      <c r="F14" s="671"/>
      <c r="G14" s="671"/>
      <c r="H14" s="671"/>
      <c r="I14" s="671"/>
      <c r="J14" s="671"/>
      <c r="K14" s="671"/>
      <c r="L14" s="671"/>
      <c r="M14" s="671"/>
      <c r="N14" s="671"/>
      <c r="O14" s="671"/>
      <c r="P14" s="671"/>
      <c r="Q14" s="671"/>
      <c r="R14" s="671"/>
      <c r="S14" s="671"/>
      <c r="T14" s="671"/>
      <c r="U14" s="671"/>
      <c r="V14" s="671"/>
      <c r="W14" s="671"/>
      <c r="X14" s="671"/>
      <c r="Y14" s="671"/>
      <c r="Z14" s="671"/>
      <c r="AA14" s="671"/>
      <c r="AB14" s="671"/>
      <c r="AC14" s="671"/>
      <c r="AD14" s="671"/>
      <c r="AE14" s="671"/>
      <c r="AF14" s="671"/>
      <c r="AG14" s="671"/>
      <c r="AH14" s="671"/>
      <c r="AI14" s="671"/>
      <c r="AJ14" s="671"/>
      <c r="AK14" s="671"/>
      <c r="AL14" s="671"/>
      <c r="AM14" s="671"/>
      <c r="AN14" s="671"/>
      <c r="AO14" s="671"/>
      <c r="AP14" s="671"/>
      <c r="AQ14" s="671"/>
      <c r="AR14" s="671"/>
      <c r="AS14" s="671"/>
      <c r="AT14" s="671"/>
      <c r="AU14" s="671"/>
      <c r="AV14" s="671"/>
      <c r="AW14" s="671"/>
      <c r="AX14" s="671"/>
      <c r="AY14" s="671"/>
      <c r="AZ14" s="671"/>
      <c r="BA14" s="671"/>
      <c r="BB14" s="671"/>
      <c r="BC14" s="671"/>
      <c r="BD14" s="671"/>
      <c r="BE14" s="671"/>
      <c r="BF14" s="671"/>
      <c r="BG14" s="671"/>
      <c r="BH14" s="671"/>
      <c r="BI14" s="671"/>
      <c r="BJ14" s="671"/>
      <c r="BK14" s="671"/>
      <c r="BL14" s="671"/>
      <c r="BM14" s="787"/>
    </row>
    <row r="15" spans="1:77" ht="48" customHeight="1">
      <c r="A15" s="76"/>
      <c r="B15" s="523"/>
      <c r="C15" s="671" t="s">
        <v>7850</v>
      </c>
      <c r="D15" s="671"/>
      <c r="E15" s="671"/>
      <c r="F15" s="671"/>
      <c r="G15" s="671"/>
      <c r="H15" s="671"/>
      <c r="I15" s="671"/>
      <c r="J15" s="671"/>
      <c r="K15" s="671"/>
      <c r="L15" s="671"/>
      <c r="M15" s="671"/>
      <c r="N15" s="671"/>
      <c r="O15" s="671"/>
      <c r="P15" s="671"/>
      <c r="Q15" s="671"/>
      <c r="R15" s="671"/>
      <c r="S15" s="671"/>
      <c r="T15" s="671"/>
      <c r="U15" s="671"/>
      <c r="V15" s="671"/>
      <c r="W15" s="671"/>
      <c r="X15" s="671"/>
      <c r="Y15" s="671"/>
      <c r="Z15" s="671"/>
      <c r="AA15" s="671"/>
      <c r="AB15" s="671"/>
      <c r="AC15" s="671"/>
      <c r="AD15" s="671"/>
      <c r="AE15" s="671"/>
      <c r="AF15" s="671"/>
      <c r="AG15" s="671"/>
      <c r="AH15" s="671"/>
      <c r="AI15" s="671"/>
      <c r="AJ15" s="671"/>
      <c r="AK15" s="671"/>
      <c r="AL15" s="671"/>
      <c r="AM15" s="671"/>
      <c r="AN15" s="671"/>
      <c r="AO15" s="671"/>
      <c r="AP15" s="671"/>
      <c r="AQ15" s="671"/>
      <c r="AR15" s="671"/>
      <c r="AS15" s="671"/>
      <c r="AT15" s="671"/>
      <c r="AU15" s="671"/>
      <c r="AV15" s="671"/>
      <c r="AW15" s="671"/>
      <c r="AX15" s="671"/>
      <c r="AY15" s="671"/>
      <c r="AZ15" s="671"/>
      <c r="BA15" s="671"/>
      <c r="BB15" s="671"/>
      <c r="BC15" s="671"/>
      <c r="BD15" s="671"/>
      <c r="BE15" s="671"/>
      <c r="BF15" s="671"/>
      <c r="BG15" s="671"/>
      <c r="BH15" s="671"/>
      <c r="BI15" s="671"/>
      <c r="BJ15" s="671"/>
      <c r="BK15" s="671"/>
      <c r="BL15" s="671"/>
      <c r="BM15" s="787"/>
      <c r="BN15" s="77"/>
      <c r="BP15" s="77"/>
      <c r="BQ15" s="77"/>
      <c r="BR15" s="77"/>
      <c r="BS15" s="77"/>
      <c r="BT15" s="77"/>
      <c r="BU15" s="77"/>
      <c r="BV15" s="77"/>
      <c r="BW15" s="77"/>
    </row>
    <row r="16" spans="1:77" ht="24" customHeight="1">
      <c r="B16" s="74"/>
      <c r="C16" s="671" t="s">
        <v>7782</v>
      </c>
      <c r="D16" s="671"/>
      <c r="E16" s="671"/>
      <c r="F16" s="671"/>
      <c r="G16" s="671"/>
      <c r="H16" s="671"/>
      <c r="I16" s="671"/>
      <c r="J16" s="671"/>
      <c r="K16" s="671"/>
      <c r="L16" s="671"/>
      <c r="M16" s="671"/>
      <c r="N16" s="671"/>
      <c r="O16" s="671"/>
      <c r="P16" s="671"/>
      <c r="Q16" s="671"/>
      <c r="R16" s="671"/>
      <c r="S16" s="671"/>
      <c r="T16" s="671"/>
      <c r="U16" s="671"/>
      <c r="V16" s="671"/>
      <c r="W16" s="671"/>
      <c r="X16" s="671"/>
      <c r="Y16" s="671"/>
      <c r="Z16" s="671"/>
      <c r="AA16" s="671"/>
      <c r="AB16" s="671"/>
      <c r="AC16" s="671"/>
      <c r="AD16" s="671"/>
      <c r="AE16" s="671"/>
      <c r="AF16" s="671"/>
      <c r="AG16" s="671"/>
      <c r="AH16" s="671"/>
      <c r="AI16" s="671"/>
      <c r="AJ16" s="671"/>
      <c r="AK16" s="671"/>
      <c r="AL16" s="671"/>
      <c r="AM16" s="671"/>
      <c r="AN16" s="671"/>
      <c r="AO16" s="671"/>
      <c r="AP16" s="671"/>
      <c r="AQ16" s="671"/>
      <c r="AR16" s="671"/>
      <c r="AS16" s="671"/>
      <c r="AT16" s="671"/>
      <c r="AU16" s="671"/>
      <c r="AV16" s="671"/>
      <c r="AW16" s="671"/>
      <c r="AX16" s="671"/>
      <c r="AY16" s="671"/>
      <c r="AZ16" s="671"/>
      <c r="BA16" s="671"/>
      <c r="BB16" s="671"/>
      <c r="BC16" s="671"/>
      <c r="BD16" s="671"/>
      <c r="BE16" s="671"/>
      <c r="BF16" s="671"/>
      <c r="BG16" s="671"/>
      <c r="BH16" s="671"/>
      <c r="BI16" s="671"/>
      <c r="BJ16" s="671"/>
      <c r="BK16" s="671"/>
      <c r="BL16" s="671"/>
      <c r="BM16" s="787"/>
    </row>
    <row r="17" spans="2:79" ht="15" customHeight="1">
      <c r="B17" s="78"/>
      <c r="C17" s="817" t="s">
        <v>7783</v>
      </c>
      <c r="D17" s="817"/>
      <c r="E17" s="817"/>
      <c r="F17" s="817"/>
      <c r="G17" s="817"/>
      <c r="H17" s="817"/>
      <c r="I17" s="817"/>
      <c r="J17" s="817"/>
      <c r="K17" s="817"/>
      <c r="L17" s="817"/>
      <c r="M17" s="817"/>
      <c r="N17" s="817"/>
      <c r="O17" s="817"/>
      <c r="P17" s="817"/>
      <c r="Q17" s="817"/>
      <c r="R17" s="817"/>
      <c r="S17" s="817"/>
      <c r="T17" s="817"/>
      <c r="U17" s="817"/>
      <c r="V17" s="817"/>
      <c r="W17" s="817"/>
      <c r="X17" s="817"/>
      <c r="Y17" s="817"/>
      <c r="Z17" s="817"/>
      <c r="AA17" s="817"/>
      <c r="AB17" s="817"/>
      <c r="AC17" s="817"/>
      <c r="AD17" s="817"/>
      <c r="AE17" s="817"/>
      <c r="AF17" s="817"/>
      <c r="AG17" s="817"/>
      <c r="AH17" s="817"/>
      <c r="AI17" s="817"/>
      <c r="AJ17" s="817"/>
      <c r="AK17" s="817"/>
      <c r="AL17" s="817"/>
      <c r="AM17" s="817"/>
      <c r="AN17" s="817"/>
      <c r="AO17" s="817"/>
      <c r="AP17" s="817"/>
      <c r="AQ17" s="817"/>
      <c r="AR17" s="817"/>
      <c r="AS17" s="817"/>
      <c r="AT17" s="817"/>
      <c r="AU17" s="817"/>
      <c r="AV17" s="817"/>
      <c r="AW17" s="817"/>
      <c r="AX17" s="817"/>
      <c r="AY17" s="817"/>
      <c r="AZ17" s="817"/>
      <c r="BA17" s="817"/>
      <c r="BB17" s="817"/>
      <c r="BC17" s="817"/>
      <c r="BD17" s="817"/>
      <c r="BE17" s="817"/>
      <c r="BF17" s="817"/>
      <c r="BG17" s="817"/>
      <c r="BH17" s="817"/>
      <c r="BI17" s="817"/>
      <c r="BJ17" s="817"/>
      <c r="BK17" s="817"/>
      <c r="BL17" s="817"/>
      <c r="BM17" s="818"/>
    </row>
    <row r="18" spans="2:79" ht="15" customHeight="1">
      <c r="AY18" s="72"/>
    </row>
    <row r="19" spans="2:79" ht="15" customHeight="1">
      <c r="C19" s="670" t="s">
        <v>1109</v>
      </c>
      <c r="D19" s="670"/>
      <c r="E19" s="670"/>
      <c r="F19" s="670"/>
      <c r="G19" s="670"/>
      <c r="H19" s="1225" t="s">
        <v>2371</v>
      </c>
      <c r="I19" s="1226"/>
      <c r="J19" s="1108" t="s">
        <v>951</v>
      </c>
      <c r="K19" s="555" t="s">
        <v>535</v>
      </c>
      <c r="L19" s="556"/>
      <c r="M19" s="556"/>
      <c r="N19" s="556"/>
      <c r="O19" s="556"/>
      <c r="P19" s="556"/>
      <c r="Q19" s="556"/>
      <c r="R19" s="556"/>
      <c r="S19" s="556"/>
      <c r="T19" s="556"/>
      <c r="U19" s="556"/>
      <c r="V19" s="556"/>
      <c r="W19" s="556"/>
      <c r="X19" s="556"/>
      <c r="Y19" s="556"/>
      <c r="Z19" s="556"/>
      <c r="AA19" s="556"/>
      <c r="AB19" s="556"/>
      <c r="AC19" s="556"/>
      <c r="AD19" s="556"/>
      <c r="AE19" s="556"/>
      <c r="AF19" s="556"/>
      <c r="AG19" s="556"/>
      <c r="AH19" s="556"/>
      <c r="AI19" s="556"/>
      <c r="AJ19" s="556"/>
      <c r="AK19" s="556"/>
      <c r="AL19" s="556"/>
      <c r="AM19" s="556"/>
      <c r="AN19" s="556"/>
      <c r="AO19" s="556"/>
      <c r="AP19" s="556"/>
      <c r="AQ19" s="556"/>
      <c r="AR19" s="556"/>
      <c r="AS19" s="556"/>
      <c r="AT19" s="556"/>
      <c r="AU19" s="556"/>
      <c r="AV19" s="556"/>
      <c r="AW19" s="556"/>
      <c r="AX19" s="556"/>
      <c r="AY19" s="556"/>
      <c r="AZ19" s="556"/>
      <c r="BA19" s="556"/>
      <c r="BB19" s="556"/>
      <c r="BC19" s="556"/>
      <c r="BD19" s="556"/>
      <c r="BE19" s="556"/>
      <c r="BF19" s="556"/>
      <c r="BG19" s="556"/>
      <c r="BH19" s="556"/>
      <c r="BI19" s="556"/>
      <c r="BJ19" s="556"/>
      <c r="BK19" s="556"/>
      <c r="BL19" s="556"/>
      <c r="BM19" s="557"/>
    </row>
    <row r="20" spans="2:79" ht="260.10000000000002" customHeight="1">
      <c r="C20" s="670"/>
      <c r="D20" s="670"/>
      <c r="E20" s="670"/>
      <c r="F20" s="670"/>
      <c r="G20" s="670"/>
      <c r="H20" s="1227"/>
      <c r="I20" s="1228"/>
      <c r="J20" s="1109"/>
      <c r="K20" s="524" t="str">
        <f>IF(BX13=1,"",CNGE_2026_M3_Secc1!CL60)</f>
        <v/>
      </c>
      <c r="L20" s="524" t="str">
        <f>IF(BY13=1,"",CNGE_2026_M3_Secc1!CM60)</f>
        <v/>
      </c>
      <c r="M20" s="524" t="str">
        <f>IF(BZ13=1,"",CNGE_2026_M3_Secc1!CN60)</f>
        <v/>
      </c>
      <c r="N20" s="524" t="str">
        <f>IF(CA13=1,"",CNGE_2026_M3_Secc1!CO60)</f>
        <v/>
      </c>
      <c r="O20" s="524" t="str">
        <f>IF(CB13=1,"",CNGE_2026_M3_Secc1!CP60)</f>
        <v/>
      </c>
      <c r="P20" s="524" t="str">
        <f>IF(CC13=1,"",CNGE_2026_M3_Secc1!CQ60)</f>
        <v/>
      </c>
      <c r="Q20" s="524" t="str">
        <f>IF(CD13=1,"",CNGE_2026_M3_Secc1!CR60)</f>
        <v/>
      </c>
      <c r="R20" s="524" t="str">
        <f>IF(CE13=1,"",CNGE_2026_M3_Secc1!CS60)</f>
        <v/>
      </c>
      <c r="S20" s="524" t="str">
        <f>IF(CF13=1,"",CNGE_2026_M3_Secc1!CT60)</f>
        <v/>
      </c>
      <c r="T20" s="524" t="str">
        <f>IF(CG13=1,"",CNGE_2026_M3_Secc1!CU60)</f>
        <v/>
      </c>
      <c r="U20" s="524" t="str">
        <f>IF(CH13=1,"",CNGE_2026_M3_Secc1!CV60)</f>
        <v/>
      </c>
      <c r="V20" s="524" t="str">
        <f>IF(CI13=1,"",CNGE_2026_M3_Secc1!CW60)</f>
        <v/>
      </c>
      <c r="W20" s="524" t="str">
        <f>IF(CJ13=1,"",CNGE_2026_M3_Secc1!CX60)</f>
        <v/>
      </c>
      <c r="X20" s="524" t="str">
        <f>IF(CK13=1,"",CNGE_2026_M3_Secc1!CY60)</f>
        <v/>
      </c>
      <c r="Y20" s="524" t="str">
        <f>IF(CL13=1,"",CNGE_2026_M3_Secc1!CZ60)</f>
        <v/>
      </c>
      <c r="Z20" s="524" t="str">
        <f>IF(CM13=1,"",CNGE_2026_M3_Secc1!DA60)</f>
        <v/>
      </c>
      <c r="AA20" s="524" t="str">
        <f>IF(CN13=1,"",CNGE_2026_M3_Secc1!DB60)</f>
        <v/>
      </c>
      <c r="AB20" s="524" t="str">
        <f>IF(CO13=1,"",CNGE_2026_M3_Secc1!DC60)</f>
        <v/>
      </c>
      <c r="AC20" s="524" t="str">
        <f>IF(CP13=1,"",CNGE_2026_M3_Secc1!DD60)</f>
        <v/>
      </c>
      <c r="AD20" s="524" t="str">
        <f>IF(CQ13=1,"",CNGE_2026_M3_Secc1!DE60)</f>
        <v/>
      </c>
      <c r="AE20" s="524" t="str">
        <f>IF(CR13=1,"",CNGE_2026_M3_Secc1!DF60)</f>
        <v/>
      </c>
      <c r="AF20" s="524" t="str">
        <f>IF(CS13=1,"",CNGE_2026_M3_Secc1!DG60)</f>
        <v/>
      </c>
      <c r="AG20" s="524" t="str">
        <f>IF(CT13=1,"",CNGE_2026_M3_Secc1!DH60)</f>
        <v/>
      </c>
      <c r="AH20" s="524" t="str">
        <f>IF(CU13=1,"",CNGE_2026_M3_Secc1!DI60)</f>
        <v/>
      </c>
      <c r="AI20" s="524" t="str">
        <f>IF(CV13=1,"",CNGE_2026_M3_Secc1!DJ60)</f>
        <v/>
      </c>
      <c r="AJ20" s="524" t="str">
        <f>IF(CW13=1,"",CNGE_2026_M3_Secc1!DK60)</f>
        <v/>
      </c>
      <c r="AK20" s="524" t="str">
        <f>IF(CX13=1,"",CNGE_2026_M3_Secc1!DL60)</f>
        <v/>
      </c>
      <c r="AL20" s="524" t="str">
        <f>IF(CY13=1,"",CNGE_2026_M3_Secc1!DM60)</f>
        <v/>
      </c>
      <c r="AM20" s="524" t="str">
        <f>IF(CZ13=1,"",CNGE_2026_M3_Secc1!DN60)</f>
        <v/>
      </c>
      <c r="AN20" s="524" t="str">
        <f>IF(DA13=1,"",CNGE_2026_M3_Secc1!DO60)</f>
        <v/>
      </c>
      <c r="AO20" s="524" t="str">
        <f>IF(DB13=1,"",CNGE_2026_M3_Secc1!DP60)</f>
        <v/>
      </c>
      <c r="AP20" s="524" t="str">
        <f>IF(DC13=1,"",CNGE_2026_M3_Secc1!DQ60)</f>
        <v/>
      </c>
      <c r="AQ20" s="524" t="str">
        <f>IF(DD13=1,"",CNGE_2026_M3_Secc1!DR60)</f>
        <v/>
      </c>
      <c r="AR20" s="524" t="str">
        <f>IF(DE13=1,"",CNGE_2026_M3_Secc1!DS60)</f>
        <v/>
      </c>
      <c r="AS20" s="524" t="str">
        <f>IF(DF13=1,"",CNGE_2026_M3_Secc1!DT60)</f>
        <v/>
      </c>
      <c r="AT20" s="524" t="str">
        <f>IF(DG13=1,"",CNGE_2026_M3_Secc1!DU60)</f>
        <v/>
      </c>
      <c r="AU20" s="524" t="str">
        <f>IF(DH13=1,"",CNGE_2026_M3_Secc1!DV60)</f>
        <v/>
      </c>
      <c r="AV20" s="524" t="str">
        <f>IF(DI13=1,"",CNGE_2026_M3_Secc1!DW60)</f>
        <v/>
      </c>
      <c r="AW20" s="524" t="str">
        <f>IF(DJ13=1,"",CNGE_2026_M3_Secc1!DX60)</f>
        <v/>
      </c>
      <c r="AX20" s="524" t="str">
        <f>IF(DK13=1,"",CNGE_2026_M3_Secc1!DY60)</f>
        <v/>
      </c>
      <c r="AY20" s="524" t="str">
        <f>IF(DL13=1,"",CNGE_2026_M3_Secc1!DZ60)</f>
        <v/>
      </c>
      <c r="AZ20" s="524" t="str">
        <f>IF(DM13=1,"",CNGE_2026_M3_Secc1!EA60)</f>
        <v/>
      </c>
      <c r="BA20" s="524" t="str">
        <f>IF(DN13=1,"",CNGE_2026_M3_Secc1!EB60)</f>
        <v/>
      </c>
      <c r="BB20" s="524" t="str">
        <f>IF(DO13=1,"",CNGE_2026_M3_Secc1!EC60)</f>
        <v/>
      </c>
      <c r="BC20" s="524" t="str">
        <f>IF(DP13=1,"",CNGE_2026_M3_Secc1!ED60)</f>
        <v/>
      </c>
      <c r="BD20" s="524" t="str">
        <f>IF(DQ13=1,"",CNGE_2026_M3_Secc1!EE60)</f>
        <v/>
      </c>
      <c r="BE20" s="524" t="str">
        <f>IF(DR13=1,"",CNGE_2026_M3_Secc1!EF60)</f>
        <v/>
      </c>
      <c r="BF20" s="524" t="str">
        <f>IF(DS13=1,"",CNGE_2026_M3_Secc1!EG60)</f>
        <v/>
      </c>
      <c r="BG20" s="524" t="str">
        <f>IF(DT13=1,"",CNGE_2026_M3_Secc1!EH60)</f>
        <v/>
      </c>
      <c r="BH20" s="524" t="str">
        <f>IF(DU13=1,"",CNGE_2026_M3_Secc1!EI60)</f>
        <v/>
      </c>
      <c r="BI20" s="524" t="str">
        <f>IF(DV13=1,"",CNGE_2026_M3_Secc1!EJ60)</f>
        <v/>
      </c>
      <c r="BJ20" s="524" t="str">
        <f>IF(DW13=1,"",CNGE_2026_M3_Secc1!EK60)</f>
        <v/>
      </c>
      <c r="BK20" s="524" t="str">
        <f>IF(DX13=1,"",CNGE_2026_M3_Secc1!EL60)</f>
        <v/>
      </c>
      <c r="BL20" s="524" t="str">
        <f>IF(DY13=1,"",CNGE_2026_M3_Secc1!EM60)</f>
        <v/>
      </c>
      <c r="BM20" s="524" t="str">
        <f>IF(DZ13=1,"",CNGE_2026_M3_Secc1!EN60)</f>
        <v/>
      </c>
    </row>
    <row r="21" spans="2:79" ht="36" customHeight="1">
      <c r="C21" s="670"/>
      <c r="D21" s="670"/>
      <c r="E21" s="670"/>
      <c r="F21" s="670"/>
      <c r="G21" s="670"/>
      <c r="H21" s="1229"/>
      <c r="I21" s="1230"/>
      <c r="J21" s="1110"/>
      <c r="K21" s="80" t="s">
        <v>66</v>
      </c>
      <c r="L21" s="80" t="s">
        <v>67</v>
      </c>
      <c r="M21" s="80" t="s">
        <v>68</v>
      </c>
      <c r="N21" s="80" t="s">
        <v>69</v>
      </c>
      <c r="O21" s="80" t="s">
        <v>70</v>
      </c>
      <c r="P21" s="80" t="s">
        <v>71</v>
      </c>
      <c r="Q21" s="80" t="s">
        <v>72</v>
      </c>
      <c r="R21" s="80" t="s">
        <v>73</v>
      </c>
      <c r="S21" s="80" t="s">
        <v>74</v>
      </c>
      <c r="T21" s="80" t="s">
        <v>75</v>
      </c>
      <c r="U21" s="80" t="s">
        <v>76</v>
      </c>
      <c r="V21" s="80" t="s">
        <v>77</v>
      </c>
      <c r="W21" s="80" t="s">
        <v>78</v>
      </c>
      <c r="X21" s="80" t="s">
        <v>79</v>
      </c>
      <c r="Y21" s="80" t="s">
        <v>80</v>
      </c>
      <c r="Z21" s="80" t="s">
        <v>81</v>
      </c>
      <c r="AA21" s="80" t="s">
        <v>82</v>
      </c>
      <c r="AB21" s="80" t="s">
        <v>83</v>
      </c>
      <c r="AC21" s="80" t="s">
        <v>84</v>
      </c>
      <c r="AD21" s="80" t="s">
        <v>85</v>
      </c>
      <c r="AE21" s="80" t="s">
        <v>86</v>
      </c>
      <c r="AF21" s="80" t="s">
        <v>87</v>
      </c>
      <c r="AG21" s="80" t="s">
        <v>88</v>
      </c>
      <c r="AH21" s="80" t="s">
        <v>89</v>
      </c>
      <c r="AI21" s="80" t="s">
        <v>90</v>
      </c>
      <c r="AJ21" s="80" t="s">
        <v>91</v>
      </c>
      <c r="AK21" s="80" t="s">
        <v>92</v>
      </c>
      <c r="AL21" s="80" t="s">
        <v>93</v>
      </c>
      <c r="AM21" s="80" t="s">
        <v>94</v>
      </c>
      <c r="AN21" s="80" t="s">
        <v>95</v>
      </c>
      <c r="AO21" s="80" t="s">
        <v>96</v>
      </c>
      <c r="AP21" s="80" t="s">
        <v>97</v>
      </c>
      <c r="AQ21" s="81" t="s">
        <v>98</v>
      </c>
      <c r="AR21" s="81" t="s">
        <v>99</v>
      </c>
      <c r="AS21" s="81" t="s">
        <v>100</v>
      </c>
      <c r="AT21" s="82" t="s">
        <v>116</v>
      </c>
      <c r="AU21" s="81" t="s">
        <v>117</v>
      </c>
      <c r="AV21" s="80" t="s">
        <v>118</v>
      </c>
      <c r="AW21" s="80" t="s">
        <v>119</v>
      </c>
      <c r="AX21" s="80" t="s">
        <v>120</v>
      </c>
      <c r="AY21" s="81" t="s">
        <v>121</v>
      </c>
      <c r="AZ21" s="81" t="s">
        <v>122</v>
      </c>
      <c r="BA21" s="81" t="s">
        <v>123</v>
      </c>
      <c r="BB21" s="81" t="s">
        <v>124</v>
      </c>
      <c r="BC21" s="81" t="s">
        <v>125</v>
      </c>
      <c r="BD21" s="81" t="s">
        <v>237</v>
      </c>
      <c r="BE21" s="81" t="s">
        <v>238</v>
      </c>
      <c r="BF21" s="81" t="s">
        <v>239</v>
      </c>
      <c r="BG21" s="81" t="s">
        <v>240</v>
      </c>
      <c r="BH21" s="81" t="s">
        <v>241</v>
      </c>
      <c r="BI21" s="81" t="s">
        <v>242</v>
      </c>
      <c r="BJ21" s="81" t="s">
        <v>243</v>
      </c>
      <c r="BK21" s="81" t="s">
        <v>244</v>
      </c>
      <c r="BL21" s="81" t="s">
        <v>245</v>
      </c>
      <c r="BM21" s="81" t="s">
        <v>246</v>
      </c>
      <c r="BQ21" s="1168" t="s">
        <v>7251</v>
      </c>
      <c r="BR21" s="1168"/>
      <c r="BS21" s="83"/>
      <c r="BT21" s="1168" t="s">
        <v>7251</v>
      </c>
      <c r="BU21" s="1168"/>
      <c r="BW21" s="1168" t="s">
        <v>7253</v>
      </c>
      <c r="BX21" s="1168"/>
      <c r="BZ21" s="1221" t="s">
        <v>7234</v>
      </c>
      <c r="CA21" s="1221"/>
    </row>
    <row r="22" spans="2:79" ht="15" customHeight="1">
      <c r="C22" s="84" t="s">
        <v>66</v>
      </c>
      <c r="D22" s="803" t="str">
        <f>IF($BX$13=1,"",IF(CNGE_2026_M3_Secc4!$AH$163=CNGE_2026_M3_Secc4!$AJ$163,"",IF(CNGE_2026_M3_Secc4!D174="","",CNGE_2026_M3_Secc4!D174)))</f>
        <v/>
      </c>
      <c r="E22" s="804"/>
      <c r="F22" s="804"/>
      <c r="G22" s="805"/>
      <c r="H22" s="925"/>
      <c r="I22" s="927"/>
      <c r="J22" s="430"/>
      <c r="K22" s="430"/>
      <c r="L22" s="430"/>
      <c r="M22" s="430"/>
      <c r="N22" s="430"/>
      <c r="O22" s="430"/>
      <c r="P22" s="430"/>
      <c r="Q22" s="430"/>
      <c r="R22" s="430"/>
      <c r="S22" s="430"/>
      <c r="T22" s="430"/>
      <c r="U22" s="430"/>
      <c r="V22" s="430"/>
      <c r="W22" s="430"/>
      <c r="X22" s="430"/>
      <c r="Y22" s="430"/>
      <c r="Z22" s="430"/>
      <c r="AA22" s="430"/>
      <c r="AB22" s="430"/>
      <c r="AC22" s="430"/>
      <c r="AD22" s="430"/>
      <c r="AE22" s="430"/>
      <c r="AF22" s="430"/>
      <c r="AG22" s="430"/>
      <c r="AH22" s="430"/>
      <c r="AI22" s="430"/>
      <c r="AJ22" s="430"/>
      <c r="AK22" s="430"/>
      <c r="AL22" s="430"/>
      <c r="AM22" s="430"/>
      <c r="AN22" s="430"/>
      <c r="AO22" s="430"/>
      <c r="AP22" s="430"/>
      <c r="AQ22" s="430"/>
      <c r="AR22" s="430"/>
      <c r="AS22" s="430"/>
      <c r="AT22" s="430"/>
      <c r="AU22" s="430"/>
      <c r="AV22" s="430"/>
      <c r="AW22" s="430"/>
      <c r="AX22" s="430"/>
      <c r="AY22" s="430"/>
      <c r="AZ22" s="430"/>
      <c r="BA22" s="430"/>
      <c r="BB22" s="430"/>
      <c r="BC22" s="430"/>
      <c r="BD22" s="430"/>
      <c r="BE22" s="430"/>
      <c r="BF22" s="430"/>
      <c r="BG22" s="430"/>
      <c r="BH22" s="430"/>
      <c r="BI22" s="430"/>
      <c r="BJ22" s="430"/>
      <c r="BK22" s="430"/>
      <c r="BL22" s="430"/>
      <c r="BM22" s="430"/>
      <c r="BQ22" s="703">
        <f>IF(CNGE_2026_M3_Secc4!$AH$163=CNGE_2026_M3_Secc4!$AJ$163,0,(IF(OR(CNGE_2026_M3_Secc4!N174="",CNGE_2026_M3_Secc4!N174&lt;&gt;3),0,1)))</f>
        <v>0</v>
      </c>
      <c r="BR22" s="703"/>
      <c r="BS22" s="184"/>
      <c r="BT22" s="703">
        <f t="shared" ref="BT22:BT51" si="0">IF($BQ$13=$BS$13,0,IF(H22="",0,1))</f>
        <v>0</v>
      </c>
      <c r="BU22" s="703"/>
      <c r="BV22" s="184"/>
      <c r="BW22" s="703">
        <f t="shared" ref="BW22:BW51" si="1">IF($BQ$13=$BS$13,0,IF(J22="",0,1))</f>
        <v>0</v>
      </c>
      <c r="BX22" s="703"/>
      <c r="BZ22" s="699">
        <f t="shared" ref="BZ22:BZ51" si="2">IF($BQ$13=$BS$13,0,IF(OR(AND(D22&lt;&gt;"",SUM(BT22,BW22)=0,COUNTA(K22:BM22)&gt;0),AND(D22&lt;&gt;"",SUM(BT22,BW22)=1,COUNTA(K22:BM22)=0),AND(D22="",COUNTA(H22:BM22)=0)),0,1))</f>
        <v>0</v>
      </c>
      <c r="CA22" s="696"/>
    </row>
    <row r="23" spans="2:79" ht="15" customHeight="1">
      <c r="C23" s="86" t="s">
        <v>67</v>
      </c>
      <c r="D23" s="803" t="str">
        <f>IF($BX$13=1,"",IF(CNGE_2026_M3_Secc4!$AH$163=CNGE_2026_M3_Secc4!$AJ$163,"",IF(CNGE_2026_M3_Secc4!D175="","",CNGE_2026_M3_Secc4!D175)))</f>
        <v/>
      </c>
      <c r="E23" s="804"/>
      <c r="F23" s="804"/>
      <c r="G23" s="805"/>
      <c r="H23" s="925"/>
      <c r="I23" s="927"/>
      <c r="J23" s="430"/>
      <c r="K23" s="430"/>
      <c r="L23" s="430"/>
      <c r="M23" s="430"/>
      <c r="N23" s="430"/>
      <c r="O23" s="430"/>
      <c r="P23" s="430"/>
      <c r="Q23" s="430"/>
      <c r="R23" s="430"/>
      <c r="S23" s="430"/>
      <c r="T23" s="430"/>
      <c r="U23" s="430"/>
      <c r="V23" s="430"/>
      <c r="W23" s="430"/>
      <c r="X23" s="430"/>
      <c r="Y23" s="430"/>
      <c r="Z23" s="430"/>
      <c r="AA23" s="430"/>
      <c r="AB23" s="430"/>
      <c r="AC23" s="430"/>
      <c r="AD23" s="430"/>
      <c r="AE23" s="430"/>
      <c r="AF23" s="430"/>
      <c r="AG23" s="430"/>
      <c r="AH23" s="430"/>
      <c r="AI23" s="430"/>
      <c r="AJ23" s="430"/>
      <c r="AK23" s="430"/>
      <c r="AL23" s="430"/>
      <c r="AM23" s="430"/>
      <c r="AN23" s="430"/>
      <c r="AO23" s="430"/>
      <c r="AP23" s="430"/>
      <c r="AQ23" s="430"/>
      <c r="AR23" s="430"/>
      <c r="AS23" s="430"/>
      <c r="AT23" s="430"/>
      <c r="AU23" s="430"/>
      <c r="AV23" s="430"/>
      <c r="AW23" s="430"/>
      <c r="AX23" s="430"/>
      <c r="AY23" s="430"/>
      <c r="AZ23" s="430"/>
      <c r="BA23" s="430"/>
      <c r="BB23" s="430"/>
      <c r="BC23" s="430"/>
      <c r="BD23" s="430"/>
      <c r="BE23" s="430"/>
      <c r="BF23" s="430"/>
      <c r="BG23" s="430"/>
      <c r="BH23" s="430"/>
      <c r="BI23" s="430"/>
      <c r="BJ23" s="430"/>
      <c r="BK23" s="430"/>
      <c r="BL23" s="430"/>
      <c r="BM23" s="430"/>
      <c r="BQ23" s="703">
        <f>IF(CNGE_2026_M3_Secc4!$AH$163=CNGE_2026_M3_Secc4!$AJ$163,0,(IF(OR(CNGE_2026_M3_Secc4!N175="",CNGE_2026_M3_Secc4!N175&lt;&gt;3),0,1)))</f>
        <v>0</v>
      </c>
      <c r="BR23" s="703"/>
      <c r="BS23" s="184"/>
      <c r="BT23" s="703">
        <f t="shared" si="0"/>
        <v>0</v>
      </c>
      <c r="BU23" s="703"/>
      <c r="BV23" s="184"/>
      <c r="BW23" s="703">
        <f t="shared" si="1"/>
        <v>0</v>
      </c>
      <c r="BX23" s="703"/>
      <c r="BZ23" s="699">
        <f t="shared" si="2"/>
        <v>0</v>
      </c>
      <c r="CA23" s="696"/>
    </row>
    <row r="24" spans="2:79" ht="15" customHeight="1">
      <c r="C24" s="86" t="s">
        <v>68</v>
      </c>
      <c r="D24" s="803" t="str">
        <f>IF($BX$13=1,"",IF(CNGE_2026_M3_Secc4!$AH$163=CNGE_2026_M3_Secc4!$AJ$163,"",IF(CNGE_2026_M3_Secc4!D176="","",CNGE_2026_M3_Secc4!D176)))</f>
        <v/>
      </c>
      <c r="E24" s="804"/>
      <c r="F24" s="804"/>
      <c r="G24" s="805"/>
      <c r="H24" s="925"/>
      <c r="I24" s="927"/>
      <c r="J24" s="430"/>
      <c r="K24" s="430"/>
      <c r="L24" s="430"/>
      <c r="M24" s="430"/>
      <c r="N24" s="430"/>
      <c r="O24" s="430"/>
      <c r="P24" s="430"/>
      <c r="Q24" s="430"/>
      <c r="R24" s="430"/>
      <c r="S24" s="430"/>
      <c r="T24" s="430"/>
      <c r="U24" s="430"/>
      <c r="V24" s="430"/>
      <c r="W24" s="430"/>
      <c r="X24" s="430"/>
      <c r="Y24" s="430"/>
      <c r="Z24" s="430"/>
      <c r="AA24" s="430"/>
      <c r="AB24" s="430"/>
      <c r="AC24" s="430"/>
      <c r="AD24" s="430"/>
      <c r="AE24" s="430"/>
      <c r="AF24" s="430"/>
      <c r="AG24" s="430"/>
      <c r="AH24" s="430"/>
      <c r="AI24" s="430"/>
      <c r="AJ24" s="430"/>
      <c r="AK24" s="430"/>
      <c r="AL24" s="430"/>
      <c r="AM24" s="430"/>
      <c r="AN24" s="430"/>
      <c r="AO24" s="430"/>
      <c r="AP24" s="430"/>
      <c r="AQ24" s="430"/>
      <c r="AR24" s="430"/>
      <c r="AS24" s="430"/>
      <c r="AT24" s="430"/>
      <c r="AU24" s="430"/>
      <c r="AV24" s="430"/>
      <c r="AW24" s="430"/>
      <c r="AX24" s="430"/>
      <c r="AY24" s="430"/>
      <c r="AZ24" s="430"/>
      <c r="BA24" s="430"/>
      <c r="BB24" s="430"/>
      <c r="BC24" s="430"/>
      <c r="BD24" s="430"/>
      <c r="BE24" s="430"/>
      <c r="BF24" s="430"/>
      <c r="BG24" s="430"/>
      <c r="BH24" s="430"/>
      <c r="BI24" s="430"/>
      <c r="BJ24" s="430"/>
      <c r="BK24" s="430"/>
      <c r="BL24" s="430"/>
      <c r="BM24" s="430"/>
      <c r="BQ24" s="703">
        <f>IF(CNGE_2026_M3_Secc4!$AH$163=CNGE_2026_M3_Secc4!$AJ$163,0,(IF(OR(CNGE_2026_M3_Secc4!N176="",CNGE_2026_M3_Secc4!N176&lt;&gt;3),0,1)))</f>
        <v>0</v>
      </c>
      <c r="BR24" s="703"/>
      <c r="BS24" s="184"/>
      <c r="BT24" s="703">
        <f t="shared" si="0"/>
        <v>0</v>
      </c>
      <c r="BU24" s="703"/>
      <c r="BV24" s="184"/>
      <c r="BW24" s="703">
        <f t="shared" si="1"/>
        <v>0</v>
      </c>
      <c r="BX24" s="703"/>
      <c r="BZ24" s="699">
        <f t="shared" si="2"/>
        <v>0</v>
      </c>
      <c r="CA24" s="696"/>
    </row>
    <row r="25" spans="2:79" ht="15" customHeight="1">
      <c r="C25" s="86" t="s">
        <v>69</v>
      </c>
      <c r="D25" s="803" t="str">
        <f>IF($BX$13=1,"",IF(CNGE_2026_M3_Secc4!$AH$163=CNGE_2026_M3_Secc4!$AJ$163,"",IF(CNGE_2026_M3_Secc4!D177="","",CNGE_2026_M3_Secc4!D177)))</f>
        <v/>
      </c>
      <c r="E25" s="804"/>
      <c r="F25" s="804"/>
      <c r="G25" s="805"/>
      <c r="H25" s="925"/>
      <c r="I25" s="927"/>
      <c r="J25" s="430"/>
      <c r="K25" s="430"/>
      <c r="L25" s="430"/>
      <c r="M25" s="430"/>
      <c r="N25" s="430"/>
      <c r="O25" s="430"/>
      <c r="P25" s="430"/>
      <c r="Q25" s="430"/>
      <c r="R25" s="430"/>
      <c r="S25" s="430"/>
      <c r="T25" s="430"/>
      <c r="U25" s="430"/>
      <c r="V25" s="430"/>
      <c r="W25" s="430"/>
      <c r="X25" s="430"/>
      <c r="Y25" s="430"/>
      <c r="Z25" s="430"/>
      <c r="AA25" s="430"/>
      <c r="AB25" s="430"/>
      <c r="AC25" s="430"/>
      <c r="AD25" s="430"/>
      <c r="AE25" s="430"/>
      <c r="AF25" s="430"/>
      <c r="AG25" s="430"/>
      <c r="AH25" s="430"/>
      <c r="AI25" s="430"/>
      <c r="AJ25" s="430"/>
      <c r="AK25" s="430"/>
      <c r="AL25" s="430"/>
      <c r="AM25" s="430"/>
      <c r="AN25" s="430"/>
      <c r="AO25" s="430"/>
      <c r="AP25" s="430"/>
      <c r="AQ25" s="430"/>
      <c r="AR25" s="430"/>
      <c r="AS25" s="430"/>
      <c r="AT25" s="430"/>
      <c r="AU25" s="430"/>
      <c r="AV25" s="430"/>
      <c r="AW25" s="430"/>
      <c r="AX25" s="430"/>
      <c r="AY25" s="430"/>
      <c r="AZ25" s="430"/>
      <c r="BA25" s="430"/>
      <c r="BB25" s="430"/>
      <c r="BC25" s="430"/>
      <c r="BD25" s="430"/>
      <c r="BE25" s="430"/>
      <c r="BF25" s="430"/>
      <c r="BG25" s="430"/>
      <c r="BH25" s="430"/>
      <c r="BI25" s="430"/>
      <c r="BJ25" s="430"/>
      <c r="BK25" s="430"/>
      <c r="BL25" s="430"/>
      <c r="BM25" s="430"/>
      <c r="BQ25" s="703">
        <f>IF(CNGE_2026_M3_Secc4!$AH$163=CNGE_2026_M3_Secc4!$AJ$163,0,(IF(OR(CNGE_2026_M3_Secc4!N177="",CNGE_2026_M3_Secc4!N177&lt;&gt;3),0,1)))</f>
        <v>0</v>
      </c>
      <c r="BR25" s="703"/>
      <c r="BS25" s="184"/>
      <c r="BT25" s="703">
        <f t="shared" si="0"/>
        <v>0</v>
      </c>
      <c r="BU25" s="703"/>
      <c r="BV25" s="184"/>
      <c r="BW25" s="703">
        <f t="shared" si="1"/>
        <v>0</v>
      </c>
      <c r="BX25" s="703"/>
      <c r="BZ25" s="699">
        <f t="shared" si="2"/>
        <v>0</v>
      </c>
      <c r="CA25" s="696"/>
    </row>
    <row r="26" spans="2:79" ht="15" customHeight="1">
      <c r="C26" s="86" t="s">
        <v>70</v>
      </c>
      <c r="D26" s="803" t="str">
        <f>IF($BX$13=1,"",IF(CNGE_2026_M3_Secc4!$AH$163=CNGE_2026_M3_Secc4!$AJ$163,"",IF(CNGE_2026_M3_Secc4!D178="","",CNGE_2026_M3_Secc4!D178)))</f>
        <v/>
      </c>
      <c r="E26" s="804"/>
      <c r="F26" s="804"/>
      <c r="G26" s="805"/>
      <c r="H26" s="925"/>
      <c r="I26" s="927"/>
      <c r="J26" s="430"/>
      <c r="K26" s="430"/>
      <c r="L26" s="430"/>
      <c r="M26" s="430"/>
      <c r="N26" s="430"/>
      <c r="O26" s="430"/>
      <c r="P26" s="430"/>
      <c r="Q26" s="430"/>
      <c r="R26" s="430"/>
      <c r="S26" s="430"/>
      <c r="T26" s="430"/>
      <c r="U26" s="430"/>
      <c r="V26" s="430"/>
      <c r="W26" s="430"/>
      <c r="X26" s="430"/>
      <c r="Y26" s="430"/>
      <c r="Z26" s="430"/>
      <c r="AA26" s="430"/>
      <c r="AB26" s="430"/>
      <c r="AC26" s="430"/>
      <c r="AD26" s="430"/>
      <c r="AE26" s="430"/>
      <c r="AF26" s="430"/>
      <c r="AG26" s="430"/>
      <c r="AH26" s="430"/>
      <c r="AI26" s="430"/>
      <c r="AJ26" s="430"/>
      <c r="AK26" s="430"/>
      <c r="AL26" s="430"/>
      <c r="AM26" s="430"/>
      <c r="AN26" s="430"/>
      <c r="AO26" s="430"/>
      <c r="AP26" s="430"/>
      <c r="AQ26" s="430"/>
      <c r="AR26" s="430"/>
      <c r="AS26" s="430"/>
      <c r="AT26" s="430"/>
      <c r="AU26" s="430"/>
      <c r="AV26" s="430"/>
      <c r="AW26" s="430"/>
      <c r="AX26" s="430"/>
      <c r="AY26" s="430"/>
      <c r="AZ26" s="430"/>
      <c r="BA26" s="430"/>
      <c r="BB26" s="430"/>
      <c r="BC26" s="430"/>
      <c r="BD26" s="430"/>
      <c r="BE26" s="430"/>
      <c r="BF26" s="430"/>
      <c r="BG26" s="430"/>
      <c r="BH26" s="430"/>
      <c r="BI26" s="430"/>
      <c r="BJ26" s="430"/>
      <c r="BK26" s="430"/>
      <c r="BL26" s="430"/>
      <c r="BM26" s="430"/>
      <c r="BQ26" s="703">
        <f>IF(CNGE_2026_M3_Secc4!$AH$163=CNGE_2026_M3_Secc4!$AJ$163,0,(IF(OR(CNGE_2026_M3_Secc4!N178="",CNGE_2026_M3_Secc4!N178&lt;&gt;3),0,1)))</f>
        <v>0</v>
      </c>
      <c r="BR26" s="703"/>
      <c r="BS26" s="184"/>
      <c r="BT26" s="703">
        <f t="shared" si="0"/>
        <v>0</v>
      </c>
      <c r="BU26" s="703"/>
      <c r="BV26" s="184"/>
      <c r="BW26" s="703">
        <f t="shared" si="1"/>
        <v>0</v>
      </c>
      <c r="BX26" s="703"/>
      <c r="BZ26" s="699">
        <f t="shared" si="2"/>
        <v>0</v>
      </c>
      <c r="CA26" s="696"/>
    </row>
    <row r="27" spans="2:79" ht="15" customHeight="1">
      <c r="C27" s="82" t="s">
        <v>71</v>
      </c>
      <c r="D27" s="803" t="str">
        <f>IF($BX$13=1,"",IF(CNGE_2026_M3_Secc4!$AH$163=CNGE_2026_M3_Secc4!$AJ$163,"",IF(CNGE_2026_M3_Secc4!D179="","",CNGE_2026_M3_Secc4!D179)))</f>
        <v/>
      </c>
      <c r="E27" s="804"/>
      <c r="F27" s="804"/>
      <c r="G27" s="805"/>
      <c r="H27" s="925"/>
      <c r="I27" s="927"/>
      <c r="J27" s="430"/>
      <c r="K27" s="430"/>
      <c r="L27" s="430"/>
      <c r="M27" s="430"/>
      <c r="N27" s="430"/>
      <c r="O27" s="430"/>
      <c r="P27" s="430"/>
      <c r="Q27" s="430"/>
      <c r="R27" s="430"/>
      <c r="S27" s="430"/>
      <c r="T27" s="430"/>
      <c r="U27" s="430"/>
      <c r="V27" s="430"/>
      <c r="W27" s="430"/>
      <c r="X27" s="430"/>
      <c r="Y27" s="430"/>
      <c r="Z27" s="430"/>
      <c r="AA27" s="430"/>
      <c r="AB27" s="430"/>
      <c r="AC27" s="430"/>
      <c r="AD27" s="430"/>
      <c r="AE27" s="430"/>
      <c r="AF27" s="430"/>
      <c r="AG27" s="430"/>
      <c r="AH27" s="430"/>
      <c r="AI27" s="430"/>
      <c r="AJ27" s="430"/>
      <c r="AK27" s="430"/>
      <c r="AL27" s="430"/>
      <c r="AM27" s="430"/>
      <c r="AN27" s="430"/>
      <c r="AO27" s="430"/>
      <c r="AP27" s="430"/>
      <c r="AQ27" s="430"/>
      <c r="AR27" s="430"/>
      <c r="AS27" s="430"/>
      <c r="AT27" s="430"/>
      <c r="AU27" s="430"/>
      <c r="AV27" s="430"/>
      <c r="AW27" s="430"/>
      <c r="AX27" s="430"/>
      <c r="AY27" s="430"/>
      <c r="AZ27" s="430"/>
      <c r="BA27" s="430"/>
      <c r="BB27" s="430"/>
      <c r="BC27" s="430"/>
      <c r="BD27" s="430"/>
      <c r="BE27" s="430"/>
      <c r="BF27" s="430"/>
      <c r="BG27" s="430"/>
      <c r="BH27" s="430"/>
      <c r="BI27" s="430"/>
      <c r="BJ27" s="430"/>
      <c r="BK27" s="430"/>
      <c r="BL27" s="430"/>
      <c r="BM27" s="430"/>
      <c r="BQ27" s="703">
        <f>IF(CNGE_2026_M3_Secc4!$AH$163=CNGE_2026_M3_Secc4!$AJ$163,0,(IF(OR(CNGE_2026_M3_Secc4!N179="",CNGE_2026_M3_Secc4!N179&lt;&gt;3),0,1)))</f>
        <v>0</v>
      </c>
      <c r="BR27" s="703"/>
      <c r="BS27" s="184"/>
      <c r="BT27" s="703">
        <f t="shared" si="0"/>
        <v>0</v>
      </c>
      <c r="BU27" s="703"/>
      <c r="BV27" s="184"/>
      <c r="BW27" s="703">
        <f t="shared" si="1"/>
        <v>0</v>
      </c>
      <c r="BX27" s="703"/>
      <c r="BZ27" s="699">
        <f t="shared" si="2"/>
        <v>0</v>
      </c>
      <c r="CA27" s="696"/>
    </row>
    <row r="28" spans="2:79" ht="15" customHeight="1">
      <c r="C28" s="82" t="s">
        <v>72</v>
      </c>
      <c r="D28" s="803" t="str">
        <f>IF($BX$13=1,"",IF(CNGE_2026_M3_Secc4!$AH$163=CNGE_2026_M3_Secc4!$AJ$163,"",IF(CNGE_2026_M3_Secc4!D180="","",CNGE_2026_M3_Secc4!D180)))</f>
        <v/>
      </c>
      <c r="E28" s="804"/>
      <c r="F28" s="804"/>
      <c r="G28" s="805"/>
      <c r="H28" s="925"/>
      <c r="I28" s="927"/>
      <c r="J28" s="430"/>
      <c r="K28" s="430"/>
      <c r="L28" s="430"/>
      <c r="M28" s="430"/>
      <c r="N28" s="430"/>
      <c r="O28" s="430"/>
      <c r="P28" s="430"/>
      <c r="Q28" s="430"/>
      <c r="R28" s="430"/>
      <c r="S28" s="430"/>
      <c r="T28" s="430"/>
      <c r="U28" s="430"/>
      <c r="V28" s="430"/>
      <c r="W28" s="430"/>
      <c r="X28" s="430"/>
      <c r="Y28" s="430"/>
      <c r="Z28" s="430"/>
      <c r="AA28" s="430"/>
      <c r="AB28" s="430"/>
      <c r="AC28" s="430"/>
      <c r="AD28" s="430"/>
      <c r="AE28" s="430"/>
      <c r="AF28" s="430"/>
      <c r="AG28" s="430"/>
      <c r="AH28" s="430"/>
      <c r="AI28" s="430"/>
      <c r="AJ28" s="430"/>
      <c r="AK28" s="430"/>
      <c r="AL28" s="430"/>
      <c r="AM28" s="430"/>
      <c r="AN28" s="430"/>
      <c r="AO28" s="430"/>
      <c r="AP28" s="430"/>
      <c r="AQ28" s="430"/>
      <c r="AR28" s="430"/>
      <c r="AS28" s="430"/>
      <c r="AT28" s="430"/>
      <c r="AU28" s="430"/>
      <c r="AV28" s="430"/>
      <c r="AW28" s="430"/>
      <c r="AX28" s="430"/>
      <c r="AY28" s="430"/>
      <c r="AZ28" s="430"/>
      <c r="BA28" s="430"/>
      <c r="BB28" s="430"/>
      <c r="BC28" s="430"/>
      <c r="BD28" s="430"/>
      <c r="BE28" s="430"/>
      <c r="BF28" s="430"/>
      <c r="BG28" s="430"/>
      <c r="BH28" s="430"/>
      <c r="BI28" s="430"/>
      <c r="BJ28" s="430"/>
      <c r="BK28" s="430"/>
      <c r="BL28" s="430"/>
      <c r="BM28" s="430"/>
      <c r="BQ28" s="703">
        <f>IF(CNGE_2026_M3_Secc4!$AH$163=CNGE_2026_M3_Secc4!$AJ$163,0,(IF(OR(CNGE_2026_M3_Secc4!N180="",CNGE_2026_M3_Secc4!N180&lt;&gt;3),0,1)))</f>
        <v>0</v>
      </c>
      <c r="BR28" s="703"/>
      <c r="BS28" s="184"/>
      <c r="BT28" s="703">
        <f t="shared" si="0"/>
        <v>0</v>
      </c>
      <c r="BU28" s="703"/>
      <c r="BV28" s="184"/>
      <c r="BW28" s="703">
        <f t="shared" si="1"/>
        <v>0</v>
      </c>
      <c r="BX28" s="703"/>
      <c r="BZ28" s="699">
        <f t="shared" si="2"/>
        <v>0</v>
      </c>
      <c r="CA28" s="696"/>
    </row>
    <row r="29" spans="2:79" ht="15" customHeight="1">
      <c r="C29" s="82" t="s">
        <v>73</v>
      </c>
      <c r="D29" s="803" t="str">
        <f>IF($BX$13=1,"",IF(CNGE_2026_M3_Secc4!$AH$163=CNGE_2026_M3_Secc4!$AJ$163,"",IF(CNGE_2026_M3_Secc4!D181="","",CNGE_2026_M3_Secc4!D181)))</f>
        <v/>
      </c>
      <c r="E29" s="804"/>
      <c r="F29" s="804"/>
      <c r="G29" s="805"/>
      <c r="H29" s="925"/>
      <c r="I29" s="927"/>
      <c r="J29" s="430"/>
      <c r="K29" s="430"/>
      <c r="L29" s="430"/>
      <c r="M29" s="430"/>
      <c r="N29" s="430"/>
      <c r="O29" s="430"/>
      <c r="P29" s="430"/>
      <c r="Q29" s="430"/>
      <c r="R29" s="430"/>
      <c r="S29" s="430"/>
      <c r="T29" s="430"/>
      <c r="U29" s="430"/>
      <c r="V29" s="430"/>
      <c r="W29" s="430"/>
      <c r="X29" s="430"/>
      <c r="Y29" s="430"/>
      <c r="Z29" s="430"/>
      <c r="AA29" s="430"/>
      <c r="AB29" s="430"/>
      <c r="AC29" s="430"/>
      <c r="AD29" s="430"/>
      <c r="AE29" s="430"/>
      <c r="AF29" s="430"/>
      <c r="AG29" s="430"/>
      <c r="AH29" s="430"/>
      <c r="AI29" s="430"/>
      <c r="AJ29" s="430"/>
      <c r="AK29" s="430"/>
      <c r="AL29" s="430"/>
      <c r="AM29" s="430"/>
      <c r="AN29" s="430"/>
      <c r="AO29" s="430"/>
      <c r="AP29" s="430"/>
      <c r="AQ29" s="430"/>
      <c r="AR29" s="430"/>
      <c r="AS29" s="430"/>
      <c r="AT29" s="430"/>
      <c r="AU29" s="430"/>
      <c r="AV29" s="430"/>
      <c r="AW29" s="430"/>
      <c r="AX29" s="430"/>
      <c r="AY29" s="430"/>
      <c r="AZ29" s="430"/>
      <c r="BA29" s="430"/>
      <c r="BB29" s="430"/>
      <c r="BC29" s="430"/>
      <c r="BD29" s="430"/>
      <c r="BE29" s="430"/>
      <c r="BF29" s="430"/>
      <c r="BG29" s="430"/>
      <c r="BH29" s="430"/>
      <c r="BI29" s="430"/>
      <c r="BJ29" s="430"/>
      <c r="BK29" s="430"/>
      <c r="BL29" s="430"/>
      <c r="BM29" s="430"/>
      <c r="BQ29" s="703">
        <f>IF(CNGE_2026_M3_Secc4!$AH$163=CNGE_2026_M3_Secc4!$AJ$163,0,(IF(OR(CNGE_2026_M3_Secc4!N181="",CNGE_2026_M3_Secc4!N181&lt;&gt;3),0,1)))</f>
        <v>0</v>
      </c>
      <c r="BR29" s="703"/>
      <c r="BS29" s="184"/>
      <c r="BT29" s="703">
        <f t="shared" si="0"/>
        <v>0</v>
      </c>
      <c r="BU29" s="703"/>
      <c r="BV29" s="184"/>
      <c r="BW29" s="703">
        <f t="shared" si="1"/>
        <v>0</v>
      </c>
      <c r="BX29" s="703"/>
      <c r="BZ29" s="699">
        <f t="shared" si="2"/>
        <v>0</v>
      </c>
      <c r="CA29" s="696"/>
    </row>
    <row r="30" spans="2:79" ht="15" customHeight="1">
      <c r="C30" s="82" t="s">
        <v>74</v>
      </c>
      <c r="D30" s="803" t="str">
        <f>IF($BX$13=1,"",IF(CNGE_2026_M3_Secc4!$AH$163=CNGE_2026_M3_Secc4!$AJ$163,"",IF(CNGE_2026_M3_Secc4!D182="","",CNGE_2026_M3_Secc4!D182)))</f>
        <v/>
      </c>
      <c r="E30" s="804"/>
      <c r="F30" s="804"/>
      <c r="G30" s="805"/>
      <c r="H30" s="925"/>
      <c r="I30" s="927"/>
      <c r="J30" s="430"/>
      <c r="K30" s="430"/>
      <c r="L30" s="430"/>
      <c r="M30" s="430"/>
      <c r="N30" s="430"/>
      <c r="O30" s="430"/>
      <c r="P30" s="430"/>
      <c r="Q30" s="430"/>
      <c r="R30" s="430"/>
      <c r="S30" s="430"/>
      <c r="T30" s="430"/>
      <c r="U30" s="430"/>
      <c r="V30" s="430"/>
      <c r="W30" s="430"/>
      <c r="X30" s="430"/>
      <c r="Y30" s="430"/>
      <c r="Z30" s="430"/>
      <c r="AA30" s="430"/>
      <c r="AB30" s="430"/>
      <c r="AC30" s="430"/>
      <c r="AD30" s="430"/>
      <c r="AE30" s="430"/>
      <c r="AF30" s="430"/>
      <c r="AG30" s="430"/>
      <c r="AH30" s="430"/>
      <c r="AI30" s="430"/>
      <c r="AJ30" s="430"/>
      <c r="AK30" s="430"/>
      <c r="AL30" s="430"/>
      <c r="AM30" s="430"/>
      <c r="AN30" s="430"/>
      <c r="AO30" s="430"/>
      <c r="AP30" s="430"/>
      <c r="AQ30" s="430"/>
      <c r="AR30" s="430"/>
      <c r="AS30" s="430"/>
      <c r="AT30" s="430"/>
      <c r="AU30" s="430"/>
      <c r="AV30" s="430"/>
      <c r="AW30" s="430"/>
      <c r="AX30" s="430"/>
      <c r="AY30" s="430"/>
      <c r="AZ30" s="430"/>
      <c r="BA30" s="430"/>
      <c r="BB30" s="430"/>
      <c r="BC30" s="430"/>
      <c r="BD30" s="430"/>
      <c r="BE30" s="430"/>
      <c r="BF30" s="430"/>
      <c r="BG30" s="430"/>
      <c r="BH30" s="430"/>
      <c r="BI30" s="430"/>
      <c r="BJ30" s="430"/>
      <c r="BK30" s="430"/>
      <c r="BL30" s="430"/>
      <c r="BM30" s="430"/>
      <c r="BQ30" s="703">
        <f>IF(CNGE_2026_M3_Secc4!$AH$163=CNGE_2026_M3_Secc4!$AJ$163,0,(IF(OR(CNGE_2026_M3_Secc4!N182="",CNGE_2026_M3_Secc4!N182&lt;&gt;3),0,1)))</f>
        <v>0</v>
      </c>
      <c r="BR30" s="703"/>
      <c r="BS30" s="184"/>
      <c r="BT30" s="703">
        <f t="shared" si="0"/>
        <v>0</v>
      </c>
      <c r="BU30" s="703"/>
      <c r="BV30" s="184"/>
      <c r="BW30" s="703">
        <f t="shared" si="1"/>
        <v>0</v>
      </c>
      <c r="BX30" s="703"/>
      <c r="BZ30" s="699">
        <f t="shared" si="2"/>
        <v>0</v>
      </c>
      <c r="CA30" s="696"/>
    </row>
    <row r="31" spans="2:79" ht="15" customHeight="1">
      <c r="C31" s="82" t="s">
        <v>75</v>
      </c>
      <c r="D31" s="803" t="str">
        <f>IF($BX$13=1,"",IF(CNGE_2026_M3_Secc4!$AH$163=CNGE_2026_M3_Secc4!$AJ$163,"",IF(CNGE_2026_M3_Secc4!D183="","",CNGE_2026_M3_Secc4!D183)))</f>
        <v/>
      </c>
      <c r="E31" s="804"/>
      <c r="F31" s="804"/>
      <c r="G31" s="805"/>
      <c r="H31" s="925"/>
      <c r="I31" s="927"/>
      <c r="J31" s="430"/>
      <c r="K31" s="430"/>
      <c r="L31" s="430"/>
      <c r="M31" s="430"/>
      <c r="N31" s="430"/>
      <c r="O31" s="430"/>
      <c r="P31" s="430"/>
      <c r="Q31" s="430"/>
      <c r="R31" s="430"/>
      <c r="S31" s="430"/>
      <c r="T31" s="430"/>
      <c r="U31" s="430"/>
      <c r="V31" s="430"/>
      <c r="W31" s="430"/>
      <c r="X31" s="430"/>
      <c r="Y31" s="430"/>
      <c r="Z31" s="430"/>
      <c r="AA31" s="430"/>
      <c r="AB31" s="430"/>
      <c r="AC31" s="430"/>
      <c r="AD31" s="430"/>
      <c r="AE31" s="430"/>
      <c r="AF31" s="430"/>
      <c r="AG31" s="430"/>
      <c r="AH31" s="430"/>
      <c r="AI31" s="430"/>
      <c r="AJ31" s="430"/>
      <c r="AK31" s="430"/>
      <c r="AL31" s="430"/>
      <c r="AM31" s="430"/>
      <c r="AN31" s="430"/>
      <c r="AO31" s="430"/>
      <c r="AP31" s="430"/>
      <c r="AQ31" s="430"/>
      <c r="AR31" s="430"/>
      <c r="AS31" s="430"/>
      <c r="AT31" s="430"/>
      <c r="AU31" s="430"/>
      <c r="AV31" s="430"/>
      <c r="AW31" s="430"/>
      <c r="AX31" s="430"/>
      <c r="AY31" s="430"/>
      <c r="AZ31" s="430"/>
      <c r="BA31" s="430"/>
      <c r="BB31" s="430"/>
      <c r="BC31" s="430"/>
      <c r="BD31" s="430"/>
      <c r="BE31" s="430"/>
      <c r="BF31" s="430"/>
      <c r="BG31" s="430"/>
      <c r="BH31" s="430"/>
      <c r="BI31" s="430"/>
      <c r="BJ31" s="430"/>
      <c r="BK31" s="430"/>
      <c r="BL31" s="430"/>
      <c r="BM31" s="430"/>
      <c r="BQ31" s="703">
        <f>IF(CNGE_2026_M3_Secc4!$AH$163=CNGE_2026_M3_Secc4!$AJ$163,0,(IF(OR(CNGE_2026_M3_Secc4!N183="",CNGE_2026_M3_Secc4!N183&lt;&gt;3),0,1)))</f>
        <v>0</v>
      </c>
      <c r="BR31" s="703"/>
      <c r="BS31" s="184"/>
      <c r="BT31" s="703">
        <f t="shared" si="0"/>
        <v>0</v>
      </c>
      <c r="BU31" s="703"/>
      <c r="BV31" s="184"/>
      <c r="BW31" s="703">
        <f t="shared" si="1"/>
        <v>0</v>
      </c>
      <c r="BX31" s="703"/>
      <c r="BZ31" s="699">
        <f t="shared" si="2"/>
        <v>0</v>
      </c>
      <c r="CA31" s="696"/>
    </row>
    <row r="32" spans="2:79" ht="15" customHeight="1">
      <c r="C32" s="82" t="s">
        <v>76</v>
      </c>
      <c r="D32" s="803" t="str">
        <f>IF($BX$13=1,"",IF(CNGE_2026_M3_Secc4!$AH$163=CNGE_2026_M3_Secc4!$AJ$163,"",IF(CNGE_2026_M3_Secc4!D184="","",CNGE_2026_M3_Secc4!D184)))</f>
        <v/>
      </c>
      <c r="E32" s="804"/>
      <c r="F32" s="804"/>
      <c r="G32" s="805"/>
      <c r="H32" s="925"/>
      <c r="I32" s="927"/>
      <c r="J32" s="430"/>
      <c r="K32" s="430"/>
      <c r="L32" s="430"/>
      <c r="M32" s="430"/>
      <c r="N32" s="430"/>
      <c r="O32" s="430"/>
      <c r="P32" s="430"/>
      <c r="Q32" s="430"/>
      <c r="R32" s="430"/>
      <c r="S32" s="430"/>
      <c r="T32" s="430"/>
      <c r="U32" s="430"/>
      <c r="V32" s="430"/>
      <c r="W32" s="430"/>
      <c r="X32" s="430"/>
      <c r="Y32" s="430"/>
      <c r="Z32" s="430"/>
      <c r="AA32" s="430"/>
      <c r="AB32" s="430"/>
      <c r="AC32" s="430"/>
      <c r="AD32" s="430"/>
      <c r="AE32" s="430"/>
      <c r="AF32" s="430"/>
      <c r="AG32" s="430"/>
      <c r="AH32" s="430"/>
      <c r="AI32" s="430"/>
      <c r="AJ32" s="430"/>
      <c r="AK32" s="430"/>
      <c r="AL32" s="430"/>
      <c r="AM32" s="430"/>
      <c r="AN32" s="430"/>
      <c r="AO32" s="430"/>
      <c r="AP32" s="430"/>
      <c r="AQ32" s="430"/>
      <c r="AR32" s="430"/>
      <c r="AS32" s="430"/>
      <c r="AT32" s="430"/>
      <c r="AU32" s="430"/>
      <c r="AV32" s="430"/>
      <c r="AW32" s="430"/>
      <c r="AX32" s="430"/>
      <c r="AY32" s="430"/>
      <c r="AZ32" s="430"/>
      <c r="BA32" s="430"/>
      <c r="BB32" s="430"/>
      <c r="BC32" s="430"/>
      <c r="BD32" s="430"/>
      <c r="BE32" s="430"/>
      <c r="BF32" s="430"/>
      <c r="BG32" s="430"/>
      <c r="BH32" s="430"/>
      <c r="BI32" s="430"/>
      <c r="BJ32" s="430"/>
      <c r="BK32" s="430"/>
      <c r="BL32" s="430"/>
      <c r="BM32" s="430"/>
      <c r="BQ32" s="703">
        <f>IF(CNGE_2026_M3_Secc4!$AH$163=CNGE_2026_M3_Secc4!$AJ$163,0,(IF(OR(CNGE_2026_M3_Secc4!N184="",CNGE_2026_M3_Secc4!N184&lt;&gt;3),0,1)))</f>
        <v>0</v>
      </c>
      <c r="BR32" s="703"/>
      <c r="BS32" s="184"/>
      <c r="BT32" s="703">
        <f t="shared" si="0"/>
        <v>0</v>
      </c>
      <c r="BU32" s="703"/>
      <c r="BV32" s="184"/>
      <c r="BW32" s="703">
        <f t="shared" si="1"/>
        <v>0</v>
      </c>
      <c r="BX32" s="703"/>
      <c r="BZ32" s="699">
        <f t="shared" si="2"/>
        <v>0</v>
      </c>
      <c r="CA32" s="696"/>
    </row>
    <row r="33" spans="3:79" ht="15" customHeight="1">
      <c r="C33" s="82" t="s">
        <v>77</v>
      </c>
      <c r="D33" s="803" t="str">
        <f>IF($BX$13=1,"",IF(CNGE_2026_M3_Secc4!$AH$163=CNGE_2026_M3_Secc4!$AJ$163,"",IF(CNGE_2026_M3_Secc4!D185="","",CNGE_2026_M3_Secc4!D185)))</f>
        <v/>
      </c>
      <c r="E33" s="804"/>
      <c r="F33" s="804"/>
      <c r="G33" s="805"/>
      <c r="H33" s="925"/>
      <c r="I33" s="927"/>
      <c r="J33" s="430"/>
      <c r="K33" s="430"/>
      <c r="L33" s="430"/>
      <c r="M33" s="430"/>
      <c r="N33" s="430"/>
      <c r="O33" s="430"/>
      <c r="P33" s="430"/>
      <c r="Q33" s="430"/>
      <c r="R33" s="430"/>
      <c r="S33" s="430"/>
      <c r="T33" s="430"/>
      <c r="U33" s="430"/>
      <c r="V33" s="430"/>
      <c r="W33" s="430"/>
      <c r="X33" s="430"/>
      <c r="Y33" s="430"/>
      <c r="Z33" s="430"/>
      <c r="AA33" s="430"/>
      <c r="AB33" s="430"/>
      <c r="AC33" s="430"/>
      <c r="AD33" s="430"/>
      <c r="AE33" s="430"/>
      <c r="AF33" s="430"/>
      <c r="AG33" s="430"/>
      <c r="AH33" s="430"/>
      <c r="AI33" s="430"/>
      <c r="AJ33" s="430"/>
      <c r="AK33" s="430"/>
      <c r="AL33" s="430"/>
      <c r="AM33" s="430"/>
      <c r="AN33" s="430"/>
      <c r="AO33" s="430"/>
      <c r="AP33" s="430"/>
      <c r="AQ33" s="430"/>
      <c r="AR33" s="430"/>
      <c r="AS33" s="430"/>
      <c r="AT33" s="430"/>
      <c r="AU33" s="430"/>
      <c r="AV33" s="430"/>
      <c r="AW33" s="430"/>
      <c r="AX33" s="430"/>
      <c r="AY33" s="430"/>
      <c r="AZ33" s="430"/>
      <c r="BA33" s="430"/>
      <c r="BB33" s="430"/>
      <c r="BC33" s="430"/>
      <c r="BD33" s="430"/>
      <c r="BE33" s="430"/>
      <c r="BF33" s="430"/>
      <c r="BG33" s="430"/>
      <c r="BH33" s="430"/>
      <c r="BI33" s="430"/>
      <c r="BJ33" s="430"/>
      <c r="BK33" s="430"/>
      <c r="BL33" s="430"/>
      <c r="BM33" s="430"/>
      <c r="BQ33" s="703">
        <f>IF(CNGE_2026_M3_Secc4!$AH$163=CNGE_2026_M3_Secc4!$AJ$163,0,(IF(OR(CNGE_2026_M3_Secc4!N185="",CNGE_2026_M3_Secc4!N185&lt;&gt;3),0,1)))</f>
        <v>0</v>
      </c>
      <c r="BR33" s="703"/>
      <c r="BS33" s="184"/>
      <c r="BT33" s="703">
        <f t="shared" si="0"/>
        <v>0</v>
      </c>
      <c r="BU33" s="703"/>
      <c r="BV33" s="184"/>
      <c r="BW33" s="703">
        <f t="shared" si="1"/>
        <v>0</v>
      </c>
      <c r="BX33" s="703"/>
      <c r="BZ33" s="699">
        <f t="shared" si="2"/>
        <v>0</v>
      </c>
      <c r="CA33" s="696"/>
    </row>
    <row r="34" spans="3:79" ht="15" customHeight="1">
      <c r="C34" s="82" t="s">
        <v>78</v>
      </c>
      <c r="D34" s="803" t="str">
        <f>IF($BX$13=1,"",IF(CNGE_2026_M3_Secc4!$AH$163=CNGE_2026_M3_Secc4!$AJ$163,"",IF(CNGE_2026_M3_Secc4!D186="","",CNGE_2026_M3_Secc4!D186)))</f>
        <v/>
      </c>
      <c r="E34" s="804"/>
      <c r="F34" s="804"/>
      <c r="G34" s="805"/>
      <c r="H34" s="925"/>
      <c r="I34" s="927"/>
      <c r="J34" s="430"/>
      <c r="K34" s="430"/>
      <c r="L34" s="430"/>
      <c r="M34" s="430"/>
      <c r="N34" s="430"/>
      <c r="O34" s="430"/>
      <c r="P34" s="430"/>
      <c r="Q34" s="430"/>
      <c r="R34" s="430"/>
      <c r="S34" s="430"/>
      <c r="T34" s="430"/>
      <c r="U34" s="430"/>
      <c r="V34" s="430"/>
      <c r="W34" s="430"/>
      <c r="X34" s="430"/>
      <c r="Y34" s="430"/>
      <c r="Z34" s="430"/>
      <c r="AA34" s="430"/>
      <c r="AB34" s="430"/>
      <c r="AC34" s="430"/>
      <c r="AD34" s="430"/>
      <c r="AE34" s="430"/>
      <c r="AF34" s="430"/>
      <c r="AG34" s="430"/>
      <c r="AH34" s="430"/>
      <c r="AI34" s="430"/>
      <c r="AJ34" s="430"/>
      <c r="AK34" s="430"/>
      <c r="AL34" s="430"/>
      <c r="AM34" s="430"/>
      <c r="AN34" s="430"/>
      <c r="AO34" s="430"/>
      <c r="AP34" s="430"/>
      <c r="AQ34" s="430"/>
      <c r="AR34" s="430"/>
      <c r="AS34" s="430"/>
      <c r="AT34" s="430"/>
      <c r="AU34" s="430"/>
      <c r="AV34" s="430"/>
      <c r="AW34" s="430"/>
      <c r="AX34" s="430"/>
      <c r="AY34" s="430"/>
      <c r="AZ34" s="430"/>
      <c r="BA34" s="430"/>
      <c r="BB34" s="430"/>
      <c r="BC34" s="430"/>
      <c r="BD34" s="430"/>
      <c r="BE34" s="430"/>
      <c r="BF34" s="430"/>
      <c r="BG34" s="430"/>
      <c r="BH34" s="430"/>
      <c r="BI34" s="430"/>
      <c r="BJ34" s="430"/>
      <c r="BK34" s="430"/>
      <c r="BL34" s="430"/>
      <c r="BM34" s="430"/>
      <c r="BQ34" s="703">
        <f>IF(CNGE_2026_M3_Secc4!$AH$163=CNGE_2026_M3_Secc4!$AJ$163,0,(IF(OR(CNGE_2026_M3_Secc4!N186="",CNGE_2026_M3_Secc4!N186&lt;&gt;3),0,1)))</f>
        <v>0</v>
      </c>
      <c r="BR34" s="703"/>
      <c r="BS34" s="184"/>
      <c r="BT34" s="703">
        <f t="shared" si="0"/>
        <v>0</v>
      </c>
      <c r="BU34" s="703"/>
      <c r="BV34" s="184"/>
      <c r="BW34" s="703">
        <f t="shared" si="1"/>
        <v>0</v>
      </c>
      <c r="BX34" s="703"/>
      <c r="BZ34" s="699">
        <f t="shared" si="2"/>
        <v>0</v>
      </c>
      <c r="CA34" s="696"/>
    </row>
    <row r="35" spans="3:79" ht="15" customHeight="1">
      <c r="C35" s="82" t="s">
        <v>79</v>
      </c>
      <c r="D35" s="803" t="str">
        <f>IF($BX$13=1,"",IF(CNGE_2026_M3_Secc4!$AH$163=CNGE_2026_M3_Secc4!$AJ$163,"",IF(CNGE_2026_M3_Secc4!D187="","",CNGE_2026_M3_Secc4!D187)))</f>
        <v/>
      </c>
      <c r="E35" s="804"/>
      <c r="F35" s="804"/>
      <c r="G35" s="805"/>
      <c r="H35" s="925"/>
      <c r="I35" s="927"/>
      <c r="J35" s="430"/>
      <c r="K35" s="430"/>
      <c r="L35" s="430"/>
      <c r="M35" s="430"/>
      <c r="N35" s="430"/>
      <c r="O35" s="430"/>
      <c r="P35" s="430"/>
      <c r="Q35" s="430"/>
      <c r="R35" s="430"/>
      <c r="S35" s="430"/>
      <c r="T35" s="430"/>
      <c r="U35" s="430"/>
      <c r="V35" s="430"/>
      <c r="W35" s="430"/>
      <c r="X35" s="430"/>
      <c r="Y35" s="430"/>
      <c r="Z35" s="430"/>
      <c r="AA35" s="430"/>
      <c r="AB35" s="430"/>
      <c r="AC35" s="430"/>
      <c r="AD35" s="430"/>
      <c r="AE35" s="430"/>
      <c r="AF35" s="430"/>
      <c r="AG35" s="430"/>
      <c r="AH35" s="430"/>
      <c r="AI35" s="430"/>
      <c r="AJ35" s="430"/>
      <c r="AK35" s="430"/>
      <c r="AL35" s="430"/>
      <c r="AM35" s="430"/>
      <c r="AN35" s="430"/>
      <c r="AO35" s="430"/>
      <c r="AP35" s="430"/>
      <c r="AQ35" s="430"/>
      <c r="AR35" s="430"/>
      <c r="AS35" s="430"/>
      <c r="AT35" s="430"/>
      <c r="AU35" s="430"/>
      <c r="AV35" s="430"/>
      <c r="AW35" s="430"/>
      <c r="AX35" s="430"/>
      <c r="AY35" s="430"/>
      <c r="AZ35" s="430"/>
      <c r="BA35" s="430"/>
      <c r="BB35" s="430"/>
      <c r="BC35" s="430"/>
      <c r="BD35" s="430"/>
      <c r="BE35" s="430"/>
      <c r="BF35" s="430"/>
      <c r="BG35" s="430"/>
      <c r="BH35" s="430"/>
      <c r="BI35" s="430"/>
      <c r="BJ35" s="430"/>
      <c r="BK35" s="430"/>
      <c r="BL35" s="430"/>
      <c r="BM35" s="430"/>
      <c r="BQ35" s="703">
        <f>IF(CNGE_2026_M3_Secc4!$AH$163=CNGE_2026_M3_Secc4!$AJ$163,0,(IF(OR(CNGE_2026_M3_Secc4!N187="",CNGE_2026_M3_Secc4!N187&lt;&gt;3),0,1)))</f>
        <v>0</v>
      </c>
      <c r="BR35" s="703"/>
      <c r="BS35" s="184"/>
      <c r="BT35" s="703">
        <f t="shared" si="0"/>
        <v>0</v>
      </c>
      <c r="BU35" s="703"/>
      <c r="BV35" s="184"/>
      <c r="BW35" s="703">
        <f t="shared" si="1"/>
        <v>0</v>
      </c>
      <c r="BX35" s="703"/>
      <c r="BZ35" s="699">
        <f t="shared" si="2"/>
        <v>0</v>
      </c>
      <c r="CA35" s="696"/>
    </row>
    <row r="36" spans="3:79" ht="15" customHeight="1">
      <c r="C36" s="82" t="s">
        <v>80</v>
      </c>
      <c r="D36" s="803" t="str">
        <f>IF($BX$13=1,"",IF(CNGE_2026_M3_Secc4!$AH$163=CNGE_2026_M3_Secc4!$AJ$163,"",IF(CNGE_2026_M3_Secc4!D188="","",CNGE_2026_M3_Secc4!D188)))</f>
        <v/>
      </c>
      <c r="E36" s="804"/>
      <c r="F36" s="804"/>
      <c r="G36" s="805"/>
      <c r="H36" s="925"/>
      <c r="I36" s="927"/>
      <c r="J36" s="430"/>
      <c r="K36" s="430"/>
      <c r="L36" s="430"/>
      <c r="M36" s="430"/>
      <c r="N36" s="430"/>
      <c r="O36" s="430"/>
      <c r="P36" s="430"/>
      <c r="Q36" s="430"/>
      <c r="R36" s="430"/>
      <c r="S36" s="430"/>
      <c r="T36" s="430"/>
      <c r="U36" s="430"/>
      <c r="V36" s="430"/>
      <c r="W36" s="430"/>
      <c r="X36" s="430"/>
      <c r="Y36" s="430"/>
      <c r="Z36" s="430"/>
      <c r="AA36" s="430"/>
      <c r="AB36" s="430"/>
      <c r="AC36" s="430"/>
      <c r="AD36" s="430"/>
      <c r="AE36" s="430"/>
      <c r="AF36" s="430"/>
      <c r="AG36" s="430"/>
      <c r="AH36" s="430"/>
      <c r="AI36" s="430"/>
      <c r="AJ36" s="430"/>
      <c r="AK36" s="430"/>
      <c r="AL36" s="430"/>
      <c r="AM36" s="430"/>
      <c r="AN36" s="430"/>
      <c r="AO36" s="430"/>
      <c r="AP36" s="430"/>
      <c r="AQ36" s="430"/>
      <c r="AR36" s="430"/>
      <c r="AS36" s="430"/>
      <c r="AT36" s="430"/>
      <c r="AU36" s="430"/>
      <c r="AV36" s="430"/>
      <c r="AW36" s="430"/>
      <c r="AX36" s="430"/>
      <c r="AY36" s="430"/>
      <c r="AZ36" s="430"/>
      <c r="BA36" s="430"/>
      <c r="BB36" s="430"/>
      <c r="BC36" s="430"/>
      <c r="BD36" s="430"/>
      <c r="BE36" s="430"/>
      <c r="BF36" s="430"/>
      <c r="BG36" s="430"/>
      <c r="BH36" s="430"/>
      <c r="BI36" s="430"/>
      <c r="BJ36" s="430"/>
      <c r="BK36" s="430"/>
      <c r="BL36" s="430"/>
      <c r="BM36" s="430"/>
      <c r="BQ36" s="703">
        <f>IF(CNGE_2026_M3_Secc4!$AH$163=CNGE_2026_M3_Secc4!$AJ$163,0,(IF(OR(CNGE_2026_M3_Secc4!N188="",CNGE_2026_M3_Secc4!N188&lt;&gt;3),0,1)))</f>
        <v>0</v>
      </c>
      <c r="BR36" s="703"/>
      <c r="BS36" s="184"/>
      <c r="BT36" s="703">
        <f t="shared" si="0"/>
        <v>0</v>
      </c>
      <c r="BU36" s="703"/>
      <c r="BV36" s="184"/>
      <c r="BW36" s="703">
        <f t="shared" si="1"/>
        <v>0</v>
      </c>
      <c r="BX36" s="703"/>
      <c r="BZ36" s="699">
        <f t="shared" si="2"/>
        <v>0</v>
      </c>
      <c r="CA36" s="696"/>
    </row>
    <row r="37" spans="3:79" ht="15" customHeight="1">
      <c r="C37" s="82" t="s">
        <v>81</v>
      </c>
      <c r="D37" s="803" t="str">
        <f>IF($BX$13=1,"",IF(CNGE_2026_M3_Secc4!$AH$163=CNGE_2026_M3_Secc4!$AJ$163,"",IF(CNGE_2026_M3_Secc4!D189="","",CNGE_2026_M3_Secc4!D189)))</f>
        <v/>
      </c>
      <c r="E37" s="804"/>
      <c r="F37" s="804"/>
      <c r="G37" s="805"/>
      <c r="H37" s="925"/>
      <c r="I37" s="927"/>
      <c r="J37" s="430"/>
      <c r="K37" s="430"/>
      <c r="L37" s="430"/>
      <c r="M37" s="430"/>
      <c r="N37" s="430"/>
      <c r="O37" s="430"/>
      <c r="P37" s="430"/>
      <c r="Q37" s="430"/>
      <c r="R37" s="430"/>
      <c r="S37" s="430"/>
      <c r="T37" s="430"/>
      <c r="U37" s="430"/>
      <c r="V37" s="430"/>
      <c r="W37" s="430"/>
      <c r="X37" s="430"/>
      <c r="Y37" s="430"/>
      <c r="Z37" s="430"/>
      <c r="AA37" s="430"/>
      <c r="AB37" s="430"/>
      <c r="AC37" s="430"/>
      <c r="AD37" s="430"/>
      <c r="AE37" s="430"/>
      <c r="AF37" s="430"/>
      <c r="AG37" s="430"/>
      <c r="AH37" s="430"/>
      <c r="AI37" s="430"/>
      <c r="AJ37" s="430"/>
      <c r="AK37" s="430"/>
      <c r="AL37" s="430"/>
      <c r="AM37" s="430"/>
      <c r="AN37" s="430"/>
      <c r="AO37" s="430"/>
      <c r="AP37" s="430"/>
      <c r="AQ37" s="430"/>
      <c r="AR37" s="430"/>
      <c r="AS37" s="430"/>
      <c r="AT37" s="430"/>
      <c r="AU37" s="430"/>
      <c r="AV37" s="430"/>
      <c r="AW37" s="430"/>
      <c r="AX37" s="430"/>
      <c r="AY37" s="430"/>
      <c r="AZ37" s="430"/>
      <c r="BA37" s="430"/>
      <c r="BB37" s="430"/>
      <c r="BC37" s="430"/>
      <c r="BD37" s="430"/>
      <c r="BE37" s="430"/>
      <c r="BF37" s="430"/>
      <c r="BG37" s="430"/>
      <c r="BH37" s="430"/>
      <c r="BI37" s="430"/>
      <c r="BJ37" s="430"/>
      <c r="BK37" s="430"/>
      <c r="BL37" s="430"/>
      <c r="BM37" s="430"/>
      <c r="BQ37" s="703">
        <f>IF(CNGE_2026_M3_Secc4!$AH$163=CNGE_2026_M3_Secc4!$AJ$163,0,(IF(OR(CNGE_2026_M3_Secc4!N189="",CNGE_2026_M3_Secc4!N189&lt;&gt;3),0,1)))</f>
        <v>0</v>
      </c>
      <c r="BR37" s="703"/>
      <c r="BS37" s="184"/>
      <c r="BT37" s="703">
        <f t="shared" si="0"/>
        <v>0</v>
      </c>
      <c r="BU37" s="703"/>
      <c r="BV37" s="184"/>
      <c r="BW37" s="703">
        <f t="shared" si="1"/>
        <v>0</v>
      </c>
      <c r="BX37" s="703"/>
      <c r="BZ37" s="699">
        <f t="shared" si="2"/>
        <v>0</v>
      </c>
      <c r="CA37" s="696"/>
    </row>
    <row r="38" spans="3:79" ht="15" customHeight="1">
      <c r="C38" s="82" t="s">
        <v>82</v>
      </c>
      <c r="D38" s="803" t="str">
        <f>IF($BX$13=1,"",IF(CNGE_2026_M3_Secc4!$AH$163=CNGE_2026_M3_Secc4!$AJ$163,"",IF(CNGE_2026_M3_Secc4!D190="","",CNGE_2026_M3_Secc4!D190)))</f>
        <v/>
      </c>
      <c r="E38" s="804"/>
      <c r="F38" s="804"/>
      <c r="G38" s="805"/>
      <c r="H38" s="925"/>
      <c r="I38" s="927"/>
      <c r="J38" s="430"/>
      <c r="K38" s="430"/>
      <c r="L38" s="430"/>
      <c r="M38" s="430"/>
      <c r="N38" s="430"/>
      <c r="O38" s="430"/>
      <c r="P38" s="430"/>
      <c r="Q38" s="430"/>
      <c r="R38" s="430"/>
      <c r="S38" s="430"/>
      <c r="T38" s="430"/>
      <c r="U38" s="430"/>
      <c r="V38" s="430"/>
      <c r="W38" s="430"/>
      <c r="X38" s="430"/>
      <c r="Y38" s="430"/>
      <c r="Z38" s="430"/>
      <c r="AA38" s="430"/>
      <c r="AB38" s="430"/>
      <c r="AC38" s="430"/>
      <c r="AD38" s="430"/>
      <c r="AE38" s="430"/>
      <c r="AF38" s="430"/>
      <c r="AG38" s="430"/>
      <c r="AH38" s="430"/>
      <c r="AI38" s="430"/>
      <c r="AJ38" s="430"/>
      <c r="AK38" s="430"/>
      <c r="AL38" s="430"/>
      <c r="AM38" s="430"/>
      <c r="AN38" s="430"/>
      <c r="AO38" s="430"/>
      <c r="AP38" s="430"/>
      <c r="AQ38" s="430"/>
      <c r="AR38" s="430"/>
      <c r="AS38" s="430"/>
      <c r="AT38" s="430"/>
      <c r="AU38" s="430"/>
      <c r="AV38" s="430"/>
      <c r="AW38" s="430"/>
      <c r="AX38" s="430"/>
      <c r="AY38" s="430"/>
      <c r="AZ38" s="430"/>
      <c r="BA38" s="430"/>
      <c r="BB38" s="430"/>
      <c r="BC38" s="430"/>
      <c r="BD38" s="430"/>
      <c r="BE38" s="430"/>
      <c r="BF38" s="430"/>
      <c r="BG38" s="430"/>
      <c r="BH38" s="430"/>
      <c r="BI38" s="430"/>
      <c r="BJ38" s="430"/>
      <c r="BK38" s="430"/>
      <c r="BL38" s="430"/>
      <c r="BM38" s="430"/>
      <c r="BQ38" s="703">
        <f>IF(CNGE_2026_M3_Secc4!$AH$163=CNGE_2026_M3_Secc4!$AJ$163,0,(IF(OR(CNGE_2026_M3_Secc4!N190="",CNGE_2026_M3_Secc4!N190&lt;&gt;3),0,1)))</f>
        <v>0</v>
      </c>
      <c r="BR38" s="703"/>
      <c r="BS38" s="184"/>
      <c r="BT38" s="703">
        <f t="shared" si="0"/>
        <v>0</v>
      </c>
      <c r="BU38" s="703"/>
      <c r="BV38" s="184"/>
      <c r="BW38" s="703">
        <f t="shared" si="1"/>
        <v>0</v>
      </c>
      <c r="BX38" s="703"/>
      <c r="BZ38" s="699">
        <f t="shared" si="2"/>
        <v>0</v>
      </c>
      <c r="CA38" s="696"/>
    </row>
    <row r="39" spans="3:79" ht="15" customHeight="1">
      <c r="C39" s="82" t="s">
        <v>83</v>
      </c>
      <c r="D39" s="803" t="str">
        <f>IF($BX$13=1,"",IF(CNGE_2026_M3_Secc4!$AH$163=CNGE_2026_M3_Secc4!$AJ$163,"",IF(CNGE_2026_M3_Secc4!D191="","",CNGE_2026_M3_Secc4!D191)))</f>
        <v/>
      </c>
      <c r="E39" s="804"/>
      <c r="F39" s="804"/>
      <c r="G39" s="805"/>
      <c r="H39" s="925"/>
      <c r="I39" s="927"/>
      <c r="J39" s="430"/>
      <c r="K39" s="430"/>
      <c r="L39" s="430"/>
      <c r="M39" s="430"/>
      <c r="N39" s="430"/>
      <c r="O39" s="430"/>
      <c r="P39" s="430"/>
      <c r="Q39" s="430"/>
      <c r="R39" s="430"/>
      <c r="S39" s="430"/>
      <c r="T39" s="430"/>
      <c r="U39" s="430"/>
      <c r="V39" s="430"/>
      <c r="W39" s="430"/>
      <c r="X39" s="430"/>
      <c r="Y39" s="430"/>
      <c r="Z39" s="430"/>
      <c r="AA39" s="430"/>
      <c r="AB39" s="430"/>
      <c r="AC39" s="430"/>
      <c r="AD39" s="430"/>
      <c r="AE39" s="430"/>
      <c r="AF39" s="430"/>
      <c r="AG39" s="430"/>
      <c r="AH39" s="430"/>
      <c r="AI39" s="430"/>
      <c r="AJ39" s="430"/>
      <c r="AK39" s="430"/>
      <c r="AL39" s="430"/>
      <c r="AM39" s="430"/>
      <c r="AN39" s="430"/>
      <c r="AO39" s="430"/>
      <c r="AP39" s="430"/>
      <c r="AQ39" s="430"/>
      <c r="AR39" s="430"/>
      <c r="AS39" s="430"/>
      <c r="AT39" s="430"/>
      <c r="AU39" s="430"/>
      <c r="AV39" s="430"/>
      <c r="AW39" s="430"/>
      <c r="AX39" s="430"/>
      <c r="AY39" s="430"/>
      <c r="AZ39" s="430"/>
      <c r="BA39" s="430"/>
      <c r="BB39" s="430"/>
      <c r="BC39" s="430"/>
      <c r="BD39" s="430"/>
      <c r="BE39" s="430"/>
      <c r="BF39" s="430"/>
      <c r="BG39" s="430"/>
      <c r="BH39" s="430"/>
      <c r="BI39" s="430"/>
      <c r="BJ39" s="430"/>
      <c r="BK39" s="430"/>
      <c r="BL39" s="430"/>
      <c r="BM39" s="430"/>
      <c r="BQ39" s="703">
        <f>IF(CNGE_2026_M3_Secc4!$AH$163=CNGE_2026_M3_Secc4!$AJ$163,0,(IF(OR(CNGE_2026_M3_Secc4!N191="",CNGE_2026_M3_Secc4!N191&lt;&gt;3),0,1)))</f>
        <v>0</v>
      </c>
      <c r="BR39" s="703"/>
      <c r="BS39" s="184"/>
      <c r="BT39" s="703">
        <f t="shared" si="0"/>
        <v>0</v>
      </c>
      <c r="BU39" s="703"/>
      <c r="BV39" s="184"/>
      <c r="BW39" s="703">
        <f t="shared" si="1"/>
        <v>0</v>
      </c>
      <c r="BX39" s="703"/>
      <c r="BZ39" s="699">
        <f t="shared" si="2"/>
        <v>0</v>
      </c>
      <c r="CA39" s="696"/>
    </row>
    <row r="40" spans="3:79" ht="15" customHeight="1">
      <c r="C40" s="82" t="s">
        <v>84</v>
      </c>
      <c r="D40" s="803" t="str">
        <f>IF($BX$13=1,"",IF(CNGE_2026_M3_Secc4!$AH$163=CNGE_2026_M3_Secc4!$AJ$163,"",IF(CNGE_2026_M3_Secc4!D192="","",CNGE_2026_M3_Secc4!D192)))</f>
        <v/>
      </c>
      <c r="E40" s="804"/>
      <c r="F40" s="804"/>
      <c r="G40" s="805"/>
      <c r="H40" s="925"/>
      <c r="I40" s="927"/>
      <c r="J40" s="430"/>
      <c r="K40" s="430"/>
      <c r="L40" s="430"/>
      <c r="M40" s="430"/>
      <c r="N40" s="430"/>
      <c r="O40" s="430"/>
      <c r="P40" s="430"/>
      <c r="Q40" s="430"/>
      <c r="R40" s="430"/>
      <c r="S40" s="430"/>
      <c r="T40" s="430"/>
      <c r="U40" s="430"/>
      <c r="V40" s="430"/>
      <c r="W40" s="430"/>
      <c r="X40" s="430"/>
      <c r="Y40" s="430"/>
      <c r="Z40" s="430"/>
      <c r="AA40" s="430"/>
      <c r="AB40" s="430"/>
      <c r="AC40" s="430"/>
      <c r="AD40" s="430"/>
      <c r="AE40" s="430"/>
      <c r="AF40" s="430"/>
      <c r="AG40" s="430"/>
      <c r="AH40" s="430"/>
      <c r="AI40" s="430"/>
      <c r="AJ40" s="430"/>
      <c r="AK40" s="430"/>
      <c r="AL40" s="430"/>
      <c r="AM40" s="430"/>
      <c r="AN40" s="430"/>
      <c r="AO40" s="430"/>
      <c r="AP40" s="430"/>
      <c r="AQ40" s="430"/>
      <c r="AR40" s="430"/>
      <c r="AS40" s="430"/>
      <c r="AT40" s="430"/>
      <c r="AU40" s="430"/>
      <c r="AV40" s="430"/>
      <c r="AW40" s="430"/>
      <c r="AX40" s="430"/>
      <c r="AY40" s="430"/>
      <c r="AZ40" s="430"/>
      <c r="BA40" s="430"/>
      <c r="BB40" s="430"/>
      <c r="BC40" s="430"/>
      <c r="BD40" s="430"/>
      <c r="BE40" s="430"/>
      <c r="BF40" s="430"/>
      <c r="BG40" s="430"/>
      <c r="BH40" s="430"/>
      <c r="BI40" s="430"/>
      <c r="BJ40" s="430"/>
      <c r="BK40" s="430"/>
      <c r="BL40" s="430"/>
      <c r="BM40" s="430"/>
      <c r="BQ40" s="703">
        <f>IF(CNGE_2026_M3_Secc4!$AH$163=CNGE_2026_M3_Secc4!$AJ$163,0,(IF(OR(CNGE_2026_M3_Secc4!N192="",CNGE_2026_M3_Secc4!N192&lt;&gt;3),0,1)))</f>
        <v>0</v>
      </c>
      <c r="BR40" s="703"/>
      <c r="BS40" s="184"/>
      <c r="BT40" s="703">
        <f t="shared" si="0"/>
        <v>0</v>
      </c>
      <c r="BU40" s="703"/>
      <c r="BV40" s="184"/>
      <c r="BW40" s="703">
        <f t="shared" si="1"/>
        <v>0</v>
      </c>
      <c r="BX40" s="703"/>
      <c r="BZ40" s="699">
        <f t="shared" si="2"/>
        <v>0</v>
      </c>
      <c r="CA40" s="696"/>
    </row>
    <row r="41" spans="3:79" ht="15" customHeight="1">
      <c r="C41" s="82" t="s">
        <v>85</v>
      </c>
      <c r="D41" s="803" t="str">
        <f>IF($BX$13=1,"",IF(CNGE_2026_M3_Secc4!$AH$163=CNGE_2026_M3_Secc4!$AJ$163,"",IF(CNGE_2026_M3_Secc4!D193="","",CNGE_2026_M3_Secc4!D193)))</f>
        <v/>
      </c>
      <c r="E41" s="804"/>
      <c r="F41" s="804"/>
      <c r="G41" s="805"/>
      <c r="H41" s="925"/>
      <c r="I41" s="927"/>
      <c r="J41" s="430"/>
      <c r="K41" s="430"/>
      <c r="L41" s="430"/>
      <c r="M41" s="430"/>
      <c r="N41" s="430"/>
      <c r="O41" s="430"/>
      <c r="P41" s="430"/>
      <c r="Q41" s="430"/>
      <c r="R41" s="430"/>
      <c r="S41" s="430"/>
      <c r="T41" s="430"/>
      <c r="U41" s="430"/>
      <c r="V41" s="430"/>
      <c r="W41" s="430"/>
      <c r="X41" s="430"/>
      <c r="Y41" s="430"/>
      <c r="Z41" s="430"/>
      <c r="AA41" s="430"/>
      <c r="AB41" s="430"/>
      <c r="AC41" s="430"/>
      <c r="AD41" s="430"/>
      <c r="AE41" s="430"/>
      <c r="AF41" s="430"/>
      <c r="AG41" s="430"/>
      <c r="AH41" s="430"/>
      <c r="AI41" s="430"/>
      <c r="AJ41" s="430"/>
      <c r="AK41" s="430"/>
      <c r="AL41" s="430"/>
      <c r="AM41" s="430"/>
      <c r="AN41" s="430"/>
      <c r="AO41" s="430"/>
      <c r="AP41" s="430"/>
      <c r="AQ41" s="430"/>
      <c r="AR41" s="430"/>
      <c r="AS41" s="430"/>
      <c r="AT41" s="430"/>
      <c r="AU41" s="430"/>
      <c r="AV41" s="430"/>
      <c r="AW41" s="430"/>
      <c r="AX41" s="430"/>
      <c r="AY41" s="430"/>
      <c r="AZ41" s="430"/>
      <c r="BA41" s="430"/>
      <c r="BB41" s="430"/>
      <c r="BC41" s="430"/>
      <c r="BD41" s="430"/>
      <c r="BE41" s="430"/>
      <c r="BF41" s="430"/>
      <c r="BG41" s="430"/>
      <c r="BH41" s="430"/>
      <c r="BI41" s="430"/>
      <c r="BJ41" s="430"/>
      <c r="BK41" s="430"/>
      <c r="BL41" s="430"/>
      <c r="BM41" s="430"/>
      <c r="BQ41" s="703">
        <f>IF(CNGE_2026_M3_Secc4!$AH$163=CNGE_2026_M3_Secc4!$AJ$163,0,(IF(OR(CNGE_2026_M3_Secc4!N193="",CNGE_2026_M3_Secc4!N193&lt;&gt;3),0,1)))</f>
        <v>0</v>
      </c>
      <c r="BR41" s="703"/>
      <c r="BS41" s="184"/>
      <c r="BT41" s="703">
        <f t="shared" si="0"/>
        <v>0</v>
      </c>
      <c r="BU41" s="703"/>
      <c r="BV41" s="184"/>
      <c r="BW41" s="703">
        <f t="shared" si="1"/>
        <v>0</v>
      </c>
      <c r="BX41" s="703"/>
      <c r="BZ41" s="699">
        <f t="shared" si="2"/>
        <v>0</v>
      </c>
      <c r="CA41" s="696"/>
    </row>
    <row r="42" spans="3:79" ht="15" customHeight="1">
      <c r="C42" s="82" t="s">
        <v>86</v>
      </c>
      <c r="D42" s="803" t="str">
        <f>IF($BX$13=1,"",IF(CNGE_2026_M3_Secc4!$AH$163=CNGE_2026_M3_Secc4!$AJ$163,"",IF(CNGE_2026_M3_Secc4!D194="","",CNGE_2026_M3_Secc4!D194)))</f>
        <v/>
      </c>
      <c r="E42" s="804"/>
      <c r="F42" s="804"/>
      <c r="G42" s="805"/>
      <c r="H42" s="925"/>
      <c r="I42" s="927"/>
      <c r="J42" s="430"/>
      <c r="K42" s="430"/>
      <c r="L42" s="430"/>
      <c r="M42" s="430"/>
      <c r="N42" s="430"/>
      <c r="O42" s="430"/>
      <c r="P42" s="430"/>
      <c r="Q42" s="430"/>
      <c r="R42" s="430"/>
      <c r="S42" s="430"/>
      <c r="T42" s="430"/>
      <c r="U42" s="430"/>
      <c r="V42" s="430"/>
      <c r="W42" s="430"/>
      <c r="X42" s="430"/>
      <c r="Y42" s="430"/>
      <c r="Z42" s="430"/>
      <c r="AA42" s="430"/>
      <c r="AB42" s="430"/>
      <c r="AC42" s="430"/>
      <c r="AD42" s="430"/>
      <c r="AE42" s="430"/>
      <c r="AF42" s="430"/>
      <c r="AG42" s="430"/>
      <c r="AH42" s="430"/>
      <c r="AI42" s="430"/>
      <c r="AJ42" s="430"/>
      <c r="AK42" s="430"/>
      <c r="AL42" s="430"/>
      <c r="AM42" s="430"/>
      <c r="AN42" s="430"/>
      <c r="AO42" s="430"/>
      <c r="AP42" s="430"/>
      <c r="AQ42" s="430"/>
      <c r="AR42" s="430"/>
      <c r="AS42" s="430"/>
      <c r="AT42" s="430"/>
      <c r="AU42" s="430"/>
      <c r="AV42" s="430"/>
      <c r="AW42" s="430"/>
      <c r="AX42" s="430"/>
      <c r="AY42" s="430"/>
      <c r="AZ42" s="430"/>
      <c r="BA42" s="430"/>
      <c r="BB42" s="430"/>
      <c r="BC42" s="430"/>
      <c r="BD42" s="430"/>
      <c r="BE42" s="430"/>
      <c r="BF42" s="430"/>
      <c r="BG42" s="430"/>
      <c r="BH42" s="430"/>
      <c r="BI42" s="430"/>
      <c r="BJ42" s="430"/>
      <c r="BK42" s="430"/>
      <c r="BL42" s="430"/>
      <c r="BM42" s="430"/>
      <c r="BQ42" s="703">
        <f>IF(CNGE_2026_M3_Secc4!$AH$163=CNGE_2026_M3_Secc4!$AJ$163,0,(IF(OR(CNGE_2026_M3_Secc4!N194="",CNGE_2026_M3_Secc4!N194&lt;&gt;3),0,1)))</f>
        <v>0</v>
      </c>
      <c r="BR42" s="703"/>
      <c r="BS42" s="184"/>
      <c r="BT42" s="703">
        <f t="shared" si="0"/>
        <v>0</v>
      </c>
      <c r="BU42" s="703"/>
      <c r="BV42" s="184"/>
      <c r="BW42" s="703">
        <f t="shared" si="1"/>
        <v>0</v>
      </c>
      <c r="BX42" s="703"/>
      <c r="BZ42" s="699">
        <f t="shared" si="2"/>
        <v>0</v>
      </c>
      <c r="CA42" s="696"/>
    </row>
    <row r="43" spans="3:79" ht="15" customHeight="1">
      <c r="C43" s="82" t="s">
        <v>87</v>
      </c>
      <c r="D43" s="803" t="str">
        <f>IF($BX$13=1,"",IF(CNGE_2026_M3_Secc4!$AH$163=CNGE_2026_M3_Secc4!$AJ$163,"",IF(CNGE_2026_M3_Secc4!D195="","",CNGE_2026_M3_Secc4!D195)))</f>
        <v/>
      </c>
      <c r="E43" s="804"/>
      <c r="F43" s="804"/>
      <c r="G43" s="805"/>
      <c r="H43" s="925"/>
      <c r="I43" s="927"/>
      <c r="J43" s="430"/>
      <c r="K43" s="430"/>
      <c r="L43" s="430"/>
      <c r="M43" s="430"/>
      <c r="N43" s="430"/>
      <c r="O43" s="430"/>
      <c r="P43" s="430"/>
      <c r="Q43" s="430"/>
      <c r="R43" s="430"/>
      <c r="S43" s="430"/>
      <c r="T43" s="430"/>
      <c r="U43" s="430"/>
      <c r="V43" s="430"/>
      <c r="W43" s="430"/>
      <c r="X43" s="430"/>
      <c r="Y43" s="430"/>
      <c r="Z43" s="430"/>
      <c r="AA43" s="430"/>
      <c r="AB43" s="430"/>
      <c r="AC43" s="430"/>
      <c r="AD43" s="430"/>
      <c r="AE43" s="430"/>
      <c r="AF43" s="430"/>
      <c r="AG43" s="430"/>
      <c r="AH43" s="430"/>
      <c r="AI43" s="430"/>
      <c r="AJ43" s="430"/>
      <c r="AK43" s="430"/>
      <c r="AL43" s="430"/>
      <c r="AM43" s="430"/>
      <c r="AN43" s="430"/>
      <c r="AO43" s="430"/>
      <c r="AP43" s="430"/>
      <c r="AQ43" s="430"/>
      <c r="AR43" s="430"/>
      <c r="AS43" s="430"/>
      <c r="AT43" s="430"/>
      <c r="AU43" s="430"/>
      <c r="AV43" s="430"/>
      <c r="AW43" s="430"/>
      <c r="AX43" s="430"/>
      <c r="AY43" s="430"/>
      <c r="AZ43" s="430"/>
      <c r="BA43" s="430"/>
      <c r="BB43" s="430"/>
      <c r="BC43" s="430"/>
      <c r="BD43" s="430"/>
      <c r="BE43" s="430"/>
      <c r="BF43" s="430"/>
      <c r="BG43" s="430"/>
      <c r="BH43" s="430"/>
      <c r="BI43" s="430"/>
      <c r="BJ43" s="430"/>
      <c r="BK43" s="430"/>
      <c r="BL43" s="430"/>
      <c r="BM43" s="430"/>
      <c r="BQ43" s="703">
        <f>IF(CNGE_2026_M3_Secc4!$AH$163=CNGE_2026_M3_Secc4!$AJ$163,0,(IF(OR(CNGE_2026_M3_Secc4!N195="",CNGE_2026_M3_Secc4!N195&lt;&gt;3),0,1)))</f>
        <v>0</v>
      </c>
      <c r="BR43" s="703"/>
      <c r="BS43" s="184"/>
      <c r="BT43" s="703">
        <f t="shared" si="0"/>
        <v>0</v>
      </c>
      <c r="BU43" s="703"/>
      <c r="BV43" s="184"/>
      <c r="BW43" s="703">
        <f t="shared" si="1"/>
        <v>0</v>
      </c>
      <c r="BX43" s="703"/>
      <c r="BZ43" s="699">
        <f t="shared" si="2"/>
        <v>0</v>
      </c>
      <c r="CA43" s="696"/>
    </row>
    <row r="44" spans="3:79" ht="15" customHeight="1">
      <c r="C44" s="82" t="s">
        <v>88</v>
      </c>
      <c r="D44" s="803" t="str">
        <f>IF($BX$13=1,"",IF(CNGE_2026_M3_Secc4!$AH$163=CNGE_2026_M3_Secc4!$AJ$163,"",IF(CNGE_2026_M3_Secc4!D196="","",CNGE_2026_M3_Secc4!D196)))</f>
        <v/>
      </c>
      <c r="E44" s="804"/>
      <c r="F44" s="804"/>
      <c r="G44" s="805"/>
      <c r="H44" s="925"/>
      <c r="I44" s="927"/>
      <c r="J44" s="430"/>
      <c r="K44" s="430"/>
      <c r="L44" s="430"/>
      <c r="M44" s="430"/>
      <c r="N44" s="430"/>
      <c r="O44" s="430"/>
      <c r="P44" s="430"/>
      <c r="Q44" s="430"/>
      <c r="R44" s="430"/>
      <c r="S44" s="430"/>
      <c r="T44" s="430"/>
      <c r="U44" s="430"/>
      <c r="V44" s="430"/>
      <c r="W44" s="430"/>
      <c r="X44" s="430"/>
      <c r="Y44" s="430"/>
      <c r="Z44" s="430"/>
      <c r="AA44" s="430"/>
      <c r="AB44" s="430"/>
      <c r="AC44" s="430"/>
      <c r="AD44" s="430"/>
      <c r="AE44" s="430"/>
      <c r="AF44" s="430"/>
      <c r="AG44" s="430"/>
      <c r="AH44" s="430"/>
      <c r="AI44" s="430"/>
      <c r="AJ44" s="430"/>
      <c r="AK44" s="430"/>
      <c r="AL44" s="430"/>
      <c r="AM44" s="430"/>
      <c r="AN44" s="430"/>
      <c r="AO44" s="430"/>
      <c r="AP44" s="430"/>
      <c r="AQ44" s="430"/>
      <c r="AR44" s="430"/>
      <c r="AS44" s="430"/>
      <c r="AT44" s="430"/>
      <c r="AU44" s="430"/>
      <c r="AV44" s="430"/>
      <c r="AW44" s="430"/>
      <c r="AX44" s="430"/>
      <c r="AY44" s="430"/>
      <c r="AZ44" s="430"/>
      <c r="BA44" s="430"/>
      <c r="BB44" s="430"/>
      <c r="BC44" s="430"/>
      <c r="BD44" s="430"/>
      <c r="BE44" s="430"/>
      <c r="BF44" s="430"/>
      <c r="BG44" s="430"/>
      <c r="BH44" s="430"/>
      <c r="BI44" s="430"/>
      <c r="BJ44" s="430"/>
      <c r="BK44" s="430"/>
      <c r="BL44" s="430"/>
      <c r="BM44" s="430"/>
      <c r="BQ44" s="703">
        <f>IF(CNGE_2026_M3_Secc4!$AH$163=CNGE_2026_M3_Secc4!$AJ$163,0,(IF(OR(CNGE_2026_M3_Secc4!N196="",CNGE_2026_M3_Secc4!N196&lt;&gt;3),0,1)))</f>
        <v>0</v>
      </c>
      <c r="BR44" s="703"/>
      <c r="BS44" s="184"/>
      <c r="BT44" s="703">
        <f t="shared" si="0"/>
        <v>0</v>
      </c>
      <c r="BU44" s="703"/>
      <c r="BV44" s="184"/>
      <c r="BW44" s="703">
        <f t="shared" si="1"/>
        <v>0</v>
      </c>
      <c r="BX44" s="703"/>
      <c r="BZ44" s="699">
        <f t="shared" si="2"/>
        <v>0</v>
      </c>
      <c r="CA44" s="696"/>
    </row>
    <row r="45" spans="3:79" ht="15" customHeight="1">
      <c r="C45" s="82" t="s">
        <v>89</v>
      </c>
      <c r="D45" s="803" t="str">
        <f>IF($BX$13=1,"",IF(CNGE_2026_M3_Secc4!$AH$163=CNGE_2026_M3_Secc4!$AJ$163,"",IF(CNGE_2026_M3_Secc4!D197="","",CNGE_2026_M3_Secc4!D197)))</f>
        <v/>
      </c>
      <c r="E45" s="804"/>
      <c r="F45" s="804"/>
      <c r="G45" s="805"/>
      <c r="H45" s="925"/>
      <c r="I45" s="927"/>
      <c r="J45" s="430"/>
      <c r="K45" s="430"/>
      <c r="L45" s="430"/>
      <c r="M45" s="430"/>
      <c r="N45" s="430"/>
      <c r="O45" s="430"/>
      <c r="P45" s="430"/>
      <c r="Q45" s="430"/>
      <c r="R45" s="430"/>
      <c r="S45" s="430"/>
      <c r="T45" s="430"/>
      <c r="U45" s="430"/>
      <c r="V45" s="430"/>
      <c r="W45" s="430"/>
      <c r="X45" s="430"/>
      <c r="Y45" s="430"/>
      <c r="Z45" s="430"/>
      <c r="AA45" s="430"/>
      <c r="AB45" s="430"/>
      <c r="AC45" s="430"/>
      <c r="AD45" s="430"/>
      <c r="AE45" s="430"/>
      <c r="AF45" s="430"/>
      <c r="AG45" s="430"/>
      <c r="AH45" s="430"/>
      <c r="AI45" s="430"/>
      <c r="AJ45" s="430"/>
      <c r="AK45" s="430"/>
      <c r="AL45" s="430"/>
      <c r="AM45" s="430"/>
      <c r="AN45" s="430"/>
      <c r="AO45" s="430"/>
      <c r="AP45" s="430"/>
      <c r="AQ45" s="430"/>
      <c r="AR45" s="430"/>
      <c r="AS45" s="430"/>
      <c r="AT45" s="430"/>
      <c r="AU45" s="430"/>
      <c r="AV45" s="430"/>
      <c r="AW45" s="430"/>
      <c r="AX45" s="430"/>
      <c r="AY45" s="430"/>
      <c r="AZ45" s="430"/>
      <c r="BA45" s="430"/>
      <c r="BB45" s="430"/>
      <c r="BC45" s="430"/>
      <c r="BD45" s="430"/>
      <c r="BE45" s="430"/>
      <c r="BF45" s="430"/>
      <c r="BG45" s="430"/>
      <c r="BH45" s="430"/>
      <c r="BI45" s="430"/>
      <c r="BJ45" s="430"/>
      <c r="BK45" s="430"/>
      <c r="BL45" s="430"/>
      <c r="BM45" s="430"/>
      <c r="BQ45" s="703">
        <f>IF(CNGE_2026_M3_Secc4!$AH$163=CNGE_2026_M3_Secc4!$AJ$163,0,(IF(OR(CNGE_2026_M3_Secc4!N197="",CNGE_2026_M3_Secc4!N197&lt;&gt;3),0,1)))</f>
        <v>0</v>
      </c>
      <c r="BR45" s="703"/>
      <c r="BS45" s="184"/>
      <c r="BT45" s="703">
        <f t="shared" si="0"/>
        <v>0</v>
      </c>
      <c r="BU45" s="703"/>
      <c r="BV45" s="184"/>
      <c r="BW45" s="703">
        <f t="shared" si="1"/>
        <v>0</v>
      </c>
      <c r="BX45" s="703"/>
      <c r="BZ45" s="699">
        <f t="shared" si="2"/>
        <v>0</v>
      </c>
      <c r="CA45" s="696"/>
    </row>
    <row r="46" spans="3:79" ht="15" customHeight="1">
      <c r="C46" s="82" t="s">
        <v>90</v>
      </c>
      <c r="D46" s="803" t="str">
        <f>IF($BX$13=1,"",IF(CNGE_2026_M3_Secc4!$AH$163=CNGE_2026_M3_Secc4!$AJ$163,"",IF(CNGE_2026_M3_Secc4!D198="","",CNGE_2026_M3_Secc4!D198)))</f>
        <v/>
      </c>
      <c r="E46" s="804"/>
      <c r="F46" s="804"/>
      <c r="G46" s="805"/>
      <c r="H46" s="925"/>
      <c r="I46" s="927"/>
      <c r="J46" s="430"/>
      <c r="K46" s="430"/>
      <c r="L46" s="430"/>
      <c r="M46" s="430"/>
      <c r="N46" s="430"/>
      <c r="O46" s="430"/>
      <c r="P46" s="430"/>
      <c r="Q46" s="430"/>
      <c r="R46" s="430"/>
      <c r="S46" s="430"/>
      <c r="T46" s="430"/>
      <c r="U46" s="430"/>
      <c r="V46" s="430"/>
      <c r="W46" s="430"/>
      <c r="X46" s="430"/>
      <c r="Y46" s="430"/>
      <c r="Z46" s="430"/>
      <c r="AA46" s="430"/>
      <c r="AB46" s="430"/>
      <c r="AC46" s="430"/>
      <c r="AD46" s="430"/>
      <c r="AE46" s="430"/>
      <c r="AF46" s="430"/>
      <c r="AG46" s="430"/>
      <c r="AH46" s="430"/>
      <c r="AI46" s="430"/>
      <c r="AJ46" s="430"/>
      <c r="AK46" s="430"/>
      <c r="AL46" s="430"/>
      <c r="AM46" s="430"/>
      <c r="AN46" s="430"/>
      <c r="AO46" s="430"/>
      <c r="AP46" s="430"/>
      <c r="AQ46" s="430"/>
      <c r="AR46" s="430"/>
      <c r="AS46" s="430"/>
      <c r="AT46" s="430"/>
      <c r="AU46" s="430"/>
      <c r="AV46" s="430"/>
      <c r="AW46" s="430"/>
      <c r="AX46" s="430"/>
      <c r="AY46" s="430"/>
      <c r="AZ46" s="430"/>
      <c r="BA46" s="430"/>
      <c r="BB46" s="430"/>
      <c r="BC46" s="430"/>
      <c r="BD46" s="430"/>
      <c r="BE46" s="430"/>
      <c r="BF46" s="430"/>
      <c r="BG46" s="430"/>
      <c r="BH46" s="430"/>
      <c r="BI46" s="430"/>
      <c r="BJ46" s="430"/>
      <c r="BK46" s="430"/>
      <c r="BL46" s="430"/>
      <c r="BM46" s="430"/>
      <c r="BQ46" s="703">
        <f>IF(CNGE_2026_M3_Secc4!$AH$163=CNGE_2026_M3_Secc4!$AJ$163,0,(IF(OR(CNGE_2026_M3_Secc4!N198="",CNGE_2026_M3_Secc4!N198&lt;&gt;3),0,1)))</f>
        <v>0</v>
      </c>
      <c r="BR46" s="703"/>
      <c r="BS46" s="184"/>
      <c r="BT46" s="703">
        <f t="shared" si="0"/>
        <v>0</v>
      </c>
      <c r="BU46" s="703"/>
      <c r="BV46" s="184"/>
      <c r="BW46" s="703">
        <f t="shared" si="1"/>
        <v>0</v>
      </c>
      <c r="BX46" s="703"/>
      <c r="BZ46" s="699">
        <f t="shared" si="2"/>
        <v>0</v>
      </c>
      <c r="CA46" s="696"/>
    </row>
    <row r="47" spans="3:79" ht="15" customHeight="1">
      <c r="C47" s="82" t="s">
        <v>91</v>
      </c>
      <c r="D47" s="803" t="str">
        <f>IF($BX$13=1,"",IF(CNGE_2026_M3_Secc4!$AH$163=CNGE_2026_M3_Secc4!$AJ$163,"",IF(CNGE_2026_M3_Secc4!D199="","",CNGE_2026_M3_Secc4!D199)))</f>
        <v/>
      </c>
      <c r="E47" s="804"/>
      <c r="F47" s="804"/>
      <c r="G47" s="805"/>
      <c r="H47" s="925"/>
      <c r="I47" s="927"/>
      <c r="J47" s="430"/>
      <c r="K47" s="430"/>
      <c r="L47" s="430"/>
      <c r="M47" s="430"/>
      <c r="N47" s="430"/>
      <c r="O47" s="430"/>
      <c r="P47" s="430"/>
      <c r="Q47" s="430"/>
      <c r="R47" s="430"/>
      <c r="S47" s="430"/>
      <c r="T47" s="430"/>
      <c r="U47" s="430"/>
      <c r="V47" s="430"/>
      <c r="W47" s="430"/>
      <c r="X47" s="430"/>
      <c r="Y47" s="430"/>
      <c r="Z47" s="430"/>
      <c r="AA47" s="430"/>
      <c r="AB47" s="430"/>
      <c r="AC47" s="430"/>
      <c r="AD47" s="430"/>
      <c r="AE47" s="430"/>
      <c r="AF47" s="430"/>
      <c r="AG47" s="430"/>
      <c r="AH47" s="430"/>
      <c r="AI47" s="430"/>
      <c r="AJ47" s="430"/>
      <c r="AK47" s="430"/>
      <c r="AL47" s="430"/>
      <c r="AM47" s="430"/>
      <c r="AN47" s="430"/>
      <c r="AO47" s="430"/>
      <c r="AP47" s="430"/>
      <c r="AQ47" s="430"/>
      <c r="AR47" s="430"/>
      <c r="AS47" s="430"/>
      <c r="AT47" s="430"/>
      <c r="AU47" s="430"/>
      <c r="AV47" s="430"/>
      <c r="AW47" s="430"/>
      <c r="AX47" s="430"/>
      <c r="AY47" s="430"/>
      <c r="AZ47" s="430"/>
      <c r="BA47" s="430"/>
      <c r="BB47" s="430"/>
      <c r="BC47" s="430"/>
      <c r="BD47" s="430"/>
      <c r="BE47" s="430"/>
      <c r="BF47" s="430"/>
      <c r="BG47" s="430"/>
      <c r="BH47" s="430"/>
      <c r="BI47" s="430"/>
      <c r="BJ47" s="430"/>
      <c r="BK47" s="430"/>
      <c r="BL47" s="430"/>
      <c r="BM47" s="430"/>
      <c r="BQ47" s="703">
        <f>IF(CNGE_2026_M3_Secc4!$AH$163=CNGE_2026_M3_Secc4!$AJ$163,0,(IF(OR(CNGE_2026_M3_Secc4!N199="",CNGE_2026_M3_Secc4!N199&lt;&gt;3),0,1)))</f>
        <v>0</v>
      </c>
      <c r="BR47" s="703"/>
      <c r="BS47" s="184"/>
      <c r="BT47" s="703">
        <f t="shared" si="0"/>
        <v>0</v>
      </c>
      <c r="BU47" s="703"/>
      <c r="BV47" s="184"/>
      <c r="BW47" s="703">
        <f t="shared" si="1"/>
        <v>0</v>
      </c>
      <c r="BX47" s="703"/>
      <c r="BZ47" s="699">
        <f t="shared" si="2"/>
        <v>0</v>
      </c>
      <c r="CA47" s="696"/>
    </row>
    <row r="48" spans="3:79" ht="15" customHeight="1">
      <c r="C48" s="82" t="s">
        <v>92</v>
      </c>
      <c r="D48" s="803" t="str">
        <f>IF($BX$13=1,"",IF(CNGE_2026_M3_Secc4!$AH$163=CNGE_2026_M3_Secc4!$AJ$163,"",IF(CNGE_2026_M3_Secc4!D200="","",CNGE_2026_M3_Secc4!D200)))</f>
        <v/>
      </c>
      <c r="E48" s="804"/>
      <c r="F48" s="804"/>
      <c r="G48" s="805"/>
      <c r="H48" s="925"/>
      <c r="I48" s="927"/>
      <c r="J48" s="430"/>
      <c r="K48" s="430"/>
      <c r="L48" s="430"/>
      <c r="M48" s="430"/>
      <c r="N48" s="430"/>
      <c r="O48" s="430"/>
      <c r="P48" s="430"/>
      <c r="Q48" s="430"/>
      <c r="R48" s="430"/>
      <c r="S48" s="430"/>
      <c r="T48" s="430"/>
      <c r="U48" s="430"/>
      <c r="V48" s="430"/>
      <c r="W48" s="430"/>
      <c r="X48" s="430"/>
      <c r="Y48" s="430"/>
      <c r="Z48" s="430"/>
      <c r="AA48" s="430"/>
      <c r="AB48" s="430"/>
      <c r="AC48" s="430"/>
      <c r="AD48" s="430"/>
      <c r="AE48" s="430"/>
      <c r="AF48" s="430"/>
      <c r="AG48" s="430"/>
      <c r="AH48" s="430"/>
      <c r="AI48" s="430"/>
      <c r="AJ48" s="430"/>
      <c r="AK48" s="430"/>
      <c r="AL48" s="430"/>
      <c r="AM48" s="430"/>
      <c r="AN48" s="430"/>
      <c r="AO48" s="430"/>
      <c r="AP48" s="430"/>
      <c r="AQ48" s="430"/>
      <c r="AR48" s="430"/>
      <c r="AS48" s="430"/>
      <c r="AT48" s="430"/>
      <c r="AU48" s="430"/>
      <c r="AV48" s="430"/>
      <c r="AW48" s="430"/>
      <c r="AX48" s="430"/>
      <c r="AY48" s="430"/>
      <c r="AZ48" s="430"/>
      <c r="BA48" s="430"/>
      <c r="BB48" s="430"/>
      <c r="BC48" s="430"/>
      <c r="BD48" s="430"/>
      <c r="BE48" s="430"/>
      <c r="BF48" s="430"/>
      <c r="BG48" s="430"/>
      <c r="BH48" s="430"/>
      <c r="BI48" s="430"/>
      <c r="BJ48" s="430"/>
      <c r="BK48" s="430"/>
      <c r="BL48" s="430"/>
      <c r="BM48" s="430"/>
      <c r="BQ48" s="703">
        <f>IF(CNGE_2026_M3_Secc4!$AH$163=CNGE_2026_M3_Secc4!$AJ$163,0,(IF(OR(CNGE_2026_M3_Secc4!N200="",CNGE_2026_M3_Secc4!N200&lt;&gt;3),0,1)))</f>
        <v>0</v>
      </c>
      <c r="BR48" s="703"/>
      <c r="BS48" s="184"/>
      <c r="BT48" s="703">
        <f t="shared" si="0"/>
        <v>0</v>
      </c>
      <c r="BU48" s="703"/>
      <c r="BV48" s="184"/>
      <c r="BW48" s="703">
        <f t="shared" si="1"/>
        <v>0</v>
      </c>
      <c r="BX48" s="703"/>
      <c r="BZ48" s="699">
        <f t="shared" si="2"/>
        <v>0</v>
      </c>
      <c r="CA48" s="696"/>
    </row>
    <row r="49" spans="2:79" ht="15" customHeight="1">
      <c r="C49" s="82" t="s">
        <v>93</v>
      </c>
      <c r="D49" s="803" t="str">
        <f>IF($BX$13=1,"",IF(CNGE_2026_M3_Secc4!$AH$163=CNGE_2026_M3_Secc4!$AJ$163,"",IF(CNGE_2026_M3_Secc4!D201="","",CNGE_2026_M3_Secc4!D201)))</f>
        <v/>
      </c>
      <c r="E49" s="804"/>
      <c r="F49" s="804"/>
      <c r="G49" s="805"/>
      <c r="H49" s="925"/>
      <c r="I49" s="927"/>
      <c r="J49" s="430"/>
      <c r="K49" s="430"/>
      <c r="L49" s="430"/>
      <c r="M49" s="430"/>
      <c r="N49" s="430"/>
      <c r="O49" s="430"/>
      <c r="P49" s="430"/>
      <c r="Q49" s="430"/>
      <c r="R49" s="430"/>
      <c r="S49" s="430"/>
      <c r="T49" s="430"/>
      <c r="U49" s="430"/>
      <c r="V49" s="430"/>
      <c r="W49" s="430"/>
      <c r="X49" s="430"/>
      <c r="Y49" s="430"/>
      <c r="Z49" s="430"/>
      <c r="AA49" s="430"/>
      <c r="AB49" s="430"/>
      <c r="AC49" s="430"/>
      <c r="AD49" s="430"/>
      <c r="AE49" s="430"/>
      <c r="AF49" s="430"/>
      <c r="AG49" s="430"/>
      <c r="AH49" s="430"/>
      <c r="AI49" s="430"/>
      <c r="AJ49" s="430"/>
      <c r="AK49" s="430"/>
      <c r="AL49" s="430"/>
      <c r="AM49" s="430"/>
      <c r="AN49" s="430"/>
      <c r="AO49" s="430"/>
      <c r="AP49" s="430"/>
      <c r="AQ49" s="430"/>
      <c r="AR49" s="430"/>
      <c r="AS49" s="430"/>
      <c r="AT49" s="430"/>
      <c r="AU49" s="430"/>
      <c r="AV49" s="430"/>
      <c r="AW49" s="430"/>
      <c r="AX49" s="430"/>
      <c r="AY49" s="430"/>
      <c r="AZ49" s="430"/>
      <c r="BA49" s="430"/>
      <c r="BB49" s="430"/>
      <c r="BC49" s="430"/>
      <c r="BD49" s="430"/>
      <c r="BE49" s="430"/>
      <c r="BF49" s="430"/>
      <c r="BG49" s="430"/>
      <c r="BH49" s="430"/>
      <c r="BI49" s="430"/>
      <c r="BJ49" s="430"/>
      <c r="BK49" s="430"/>
      <c r="BL49" s="430"/>
      <c r="BM49" s="430"/>
      <c r="BQ49" s="703">
        <f>IF(CNGE_2026_M3_Secc4!$AH$163=CNGE_2026_M3_Secc4!$AJ$163,0,(IF(OR(CNGE_2026_M3_Secc4!N201="",CNGE_2026_M3_Secc4!N201&lt;&gt;3),0,1)))</f>
        <v>0</v>
      </c>
      <c r="BR49" s="703"/>
      <c r="BS49" s="184"/>
      <c r="BT49" s="703">
        <f t="shared" si="0"/>
        <v>0</v>
      </c>
      <c r="BU49" s="703"/>
      <c r="BV49" s="184"/>
      <c r="BW49" s="703">
        <f t="shared" si="1"/>
        <v>0</v>
      </c>
      <c r="BX49" s="703"/>
      <c r="BZ49" s="699">
        <f t="shared" si="2"/>
        <v>0</v>
      </c>
      <c r="CA49" s="696"/>
    </row>
    <row r="50" spans="2:79" ht="15" customHeight="1">
      <c r="C50" s="82" t="s">
        <v>94</v>
      </c>
      <c r="D50" s="803" t="str">
        <f>IF($BX$13=1,"",IF(CNGE_2026_M3_Secc4!$AH$163=CNGE_2026_M3_Secc4!$AJ$163,"",IF(CNGE_2026_M3_Secc4!D202="","",CNGE_2026_M3_Secc4!D202)))</f>
        <v/>
      </c>
      <c r="E50" s="804"/>
      <c r="F50" s="804"/>
      <c r="G50" s="805"/>
      <c r="H50" s="925"/>
      <c r="I50" s="927"/>
      <c r="J50" s="430"/>
      <c r="K50" s="430"/>
      <c r="L50" s="430"/>
      <c r="M50" s="430"/>
      <c r="N50" s="430"/>
      <c r="O50" s="430"/>
      <c r="P50" s="430"/>
      <c r="Q50" s="430"/>
      <c r="R50" s="430"/>
      <c r="S50" s="430"/>
      <c r="T50" s="430"/>
      <c r="U50" s="430"/>
      <c r="V50" s="430"/>
      <c r="W50" s="430"/>
      <c r="X50" s="430"/>
      <c r="Y50" s="430"/>
      <c r="Z50" s="430"/>
      <c r="AA50" s="430"/>
      <c r="AB50" s="430"/>
      <c r="AC50" s="430"/>
      <c r="AD50" s="430"/>
      <c r="AE50" s="430"/>
      <c r="AF50" s="430"/>
      <c r="AG50" s="430"/>
      <c r="AH50" s="430"/>
      <c r="AI50" s="430"/>
      <c r="AJ50" s="430"/>
      <c r="AK50" s="430"/>
      <c r="AL50" s="430"/>
      <c r="AM50" s="430"/>
      <c r="AN50" s="430"/>
      <c r="AO50" s="430"/>
      <c r="AP50" s="430"/>
      <c r="AQ50" s="430"/>
      <c r="AR50" s="430"/>
      <c r="AS50" s="430"/>
      <c r="AT50" s="430"/>
      <c r="AU50" s="430"/>
      <c r="AV50" s="430"/>
      <c r="AW50" s="430"/>
      <c r="AX50" s="430"/>
      <c r="AY50" s="430"/>
      <c r="AZ50" s="430"/>
      <c r="BA50" s="430"/>
      <c r="BB50" s="430"/>
      <c r="BC50" s="430"/>
      <c r="BD50" s="430"/>
      <c r="BE50" s="430"/>
      <c r="BF50" s="430"/>
      <c r="BG50" s="430"/>
      <c r="BH50" s="430"/>
      <c r="BI50" s="430"/>
      <c r="BJ50" s="430"/>
      <c r="BK50" s="430"/>
      <c r="BL50" s="430"/>
      <c r="BM50" s="430"/>
      <c r="BQ50" s="703">
        <f>IF(CNGE_2026_M3_Secc4!$AH$163=CNGE_2026_M3_Secc4!$AJ$163,0,(IF(OR(CNGE_2026_M3_Secc4!N202="",CNGE_2026_M3_Secc4!N202&lt;&gt;3),0,1)))</f>
        <v>0</v>
      </c>
      <c r="BR50" s="703"/>
      <c r="BS50" s="184"/>
      <c r="BT50" s="703">
        <f t="shared" si="0"/>
        <v>0</v>
      </c>
      <c r="BU50" s="703"/>
      <c r="BV50" s="184"/>
      <c r="BW50" s="703">
        <f t="shared" si="1"/>
        <v>0</v>
      </c>
      <c r="BX50" s="703"/>
      <c r="BZ50" s="699">
        <f t="shared" si="2"/>
        <v>0</v>
      </c>
      <c r="CA50" s="696"/>
    </row>
    <row r="51" spans="2:79" ht="15" customHeight="1">
      <c r="C51" s="82" t="s">
        <v>95</v>
      </c>
      <c r="D51" s="803" t="str">
        <f>IF($BX$13=1,"",IF(CNGE_2026_M3_Secc4!$AH$163=CNGE_2026_M3_Secc4!$AJ$163,"",IF(CNGE_2026_M3_Secc4!D203="","",CNGE_2026_M3_Secc4!D203)))</f>
        <v/>
      </c>
      <c r="E51" s="804"/>
      <c r="F51" s="804"/>
      <c r="G51" s="805"/>
      <c r="H51" s="925"/>
      <c r="I51" s="927"/>
      <c r="J51" s="430"/>
      <c r="K51" s="430"/>
      <c r="L51" s="430"/>
      <c r="M51" s="430"/>
      <c r="N51" s="430"/>
      <c r="O51" s="430"/>
      <c r="P51" s="430"/>
      <c r="Q51" s="430"/>
      <c r="R51" s="430"/>
      <c r="S51" s="430"/>
      <c r="T51" s="430"/>
      <c r="U51" s="430"/>
      <c r="V51" s="430"/>
      <c r="W51" s="430"/>
      <c r="X51" s="430"/>
      <c r="Y51" s="430"/>
      <c r="Z51" s="430"/>
      <c r="AA51" s="430"/>
      <c r="AB51" s="430"/>
      <c r="AC51" s="430"/>
      <c r="AD51" s="430"/>
      <c r="AE51" s="430"/>
      <c r="AF51" s="430"/>
      <c r="AG51" s="430"/>
      <c r="AH51" s="430"/>
      <c r="AI51" s="430"/>
      <c r="AJ51" s="430"/>
      <c r="AK51" s="430"/>
      <c r="AL51" s="430"/>
      <c r="AM51" s="430"/>
      <c r="AN51" s="430"/>
      <c r="AO51" s="430"/>
      <c r="AP51" s="430"/>
      <c r="AQ51" s="430"/>
      <c r="AR51" s="430"/>
      <c r="AS51" s="430"/>
      <c r="AT51" s="430"/>
      <c r="AU51" s="430"/>
      <c r="AV51" s="430"/>
      <c r="AW51" s="430"/>
      <c r="AX51" s="430"/>
      <c r="AY51" s="430"/>
      <c r="AZ51" s="430"/>
      <c r="BA51" s="430"/>
      <c r="BB51" s="430"/>
      <c r="BC51" s="430"/>
      <c r="BD51" s="430"/>
      <c r="BE51" s="430"/>
      <c r="BF51" s="430"/>
      <c r="BG51" s="430"/>
      <c r="BH51" s="430"/>
      <c r="BI51" s="430"/>
      <c r="BJ51" s="430"/>
      <c r="BK51" s="430"/>
      <c r="BL51" s="430"/>
      <c r="BM51" s="430"/>
      <c r="BQ51" s="703">
        <f>IF(CNGE_2026_M3_Secc4!$AH$163=CNGE_2026_M3_Secc4!$AJ$163,0,(IF(OR(CNGE_2026_M3_Secc4!N203="",CNGE_2026_M3_Secc4!N203&lt;&gt;3),0,1)))</f>
        <v>0</v>
      </c>
      <c r="BR51" s="703"/>
      <c r="BS51" s="184"/>
      <c r="BT51" s="703">
        <f t="shared" si="0"/>
        <v>0</v>
      </c>
      <c r="BU51" s="703"/>
      <c r="BV51" s="184"/>
      <c r="BW51" s="703">
        <f t="shared" si="1"/>
        <v>0</v>
      </c>
      <c r="BX51" s="703"/>
      <c r="BZ51" s="699">
        <f t="shared" si="2"/>
        <v>0</v>
      </c>
      <c r="CA51" s="696"/>
    </row>
    <row r="52" spans="2:79" ht="15" customHeight="1">
      <c r="C52" s="72"/>
      <c r="D52" s="72"/>
      <c r="E52" s="72"/>
      <c r="F52" s="72"/>
      <c r="G52" s="72"/>
      <c r="H52" s="72"/>
      <c r="I52" s="72"/>
      <c r="J52" s="72"/>
      <c r="K52" s="72"/>
      <c r="L52" s="72"/>
      <c r="M52" s="72"/>
      <c r="N52" s="72"/>
      <c r="O52" s="72"/>
      <c r="P52" s="72"/>
      <c r="Q52" s="72"/>
      <c r="R52" s="72"/>
      <c r="S52" s="72"/>
      <c r="T52" s="72"/>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Z52" s="622">
        <f>SUM(BZ22:CA51)</f>
        <v>0</v>
      </c>
      <c r="CA52" s="623"/>
    </row>
    <row r="53" spans="2:79" ht="15" customHeight="1">
      <c r="C53" s="580" t="s">
        <v>127</v>
      </c>
      <c r="D53" s="580"/>
      <c r="E53" s="580"/>
      <c r="F53" s="580"/>
      <c r="G53" s="580"/>
      <c r="H53" s="580"/>
      <c r="I53" s="580"/>
      <c r="J53" s="580"/>
      <c r="K53" s="580"/>
      <c r="L53" s="580"/>
      <c r="M53" s="580"/>
      <c r="N53" s="580"/>
      <c r="O53" s="580"/>
      <c r="P53" s="580"/>
      <c r="Q53" s="580"/>
      <c r="R53" s="580"/>
      <c r="S53" s="580"/>
      <c r="T53" s="580"/>
      <c r="U53" s="580"/>
      <c r="V53" s="580"/>
      <c r="W53" s="580"/>
      <c r="X53" s="580"/>
      <c r="Y53" s="580"/>
      <c r="Z53" s="580"/>
      <c r="AA53" s="580"/>
      <c r="AB53" s="580"/>
      <c r="AC53" s="580"/>
      <c r="AD53" s="580"/>
      <c r="AE53" s="580"/>
      <c r="AF53" s="580"/>
      <c r="AG53" s="580"/>
      <c r="AH53" s="580"/>
      <c r="AI53" s="580"/>
      <c r="AJ53" s="580"/>
      <c r="AK53" s="580"/>
      <c r="AL53" s="580"/>
      <c r="AM53" s="580"/>
      <c r="AN53" s="580"/>
      <c r="AO53" s="580"/>
      <c r="AP53" s="580"/>
      <c r="AQ53" s="580"/>
      <c r="AR53" s="580"/>
      <c r="AS53" s="580"/>
      <c r="AT53" s="580"/>
      <c r="AU53" s="580"/>
      <c r="AV53" s="580"/>
      <c r="AW53" s="580"/>
      <c r="AX53" s="580"/>
      <c r="AY53" s="580"/>
      <c r="AZ53" s="580"/>
      <c r="BA53" s="580"/>
      <c r="BB53" s="580"/>
      <c r="BC53" s="580"/>
      <c r="BD53" s="580"/>
      <c r="BE53" s="580"/>
      <c r="BF53" s="580"/>
      <c r="BG53" s="580"/>
      <c r="BH53" s="580"/>
      <c r="BI53" s="580"/>
      <c r="BJ53" s="580"/>
      <c r="BK53" s="580"/>
      <c r="BL53" s="580"/>
      <c r="BM53" s="580"/>
    </row>
    <row r="54" spans="2:79" ht="60" customHeight="1">
      <c r="C54" s="763"/>
      <c r="D54" s="764"/>
      <c r="E54" s="764"/>
      <c r="F54" s="764"/>
      <c r="G54" s="764"/>
      <c r="H54" s="764"/>
      <c r="I54" s="764"/>
      <c r="J54" s="764"/>
      <c r="K54" s="764"/>
      <c r="L54" s="764"/>
      <c r="M54" s="764"/>
      <c r="N54" s="764"/>
      <c r="O54" s="764"/>
      <c r="P54" s="764"/>
      <c r="Q54" s="764"/>
      <c r="R54" s="764"/>
      <c r="S54" s="764"/>
      <c r="T54" s="764"/>
      <c r="U54" s="764"/>
      <c r="V54" s="764"/>
      <c r="W54" s="764"/>
      <c r="X54" s="764"/>
      <c r="Y54" s="764"/>
      <c r="Z54" s="764"/>
      <c r="AA54" s="764"/>
      <c r="AB54" s="764"/>
      <c r="AC54" s="764"/>
      <c r="AD54" s="764"/>
      <c r="AE54" s="764"/>
      <c r="AF54" s="764"/>
      <c r="AG54" s="764"/>
      <c r="AH54" s="764"/>
      <c r="AI54" s="764"/>
      <c r="AJ54" s="764"/>
      <c r="AK54" s="764"/>
      <c r="AL54" s="764"/>
      <c r="AM54" s="764"/>
      <c r="AN54" s="764"/>
      <c r="AO54" s="764"/>
      <c r="AP54" s="764"/>
      <c r="AQ54" s="764"/>
      <c r="AR54" s="764"/>
      <c r="AS54" s="764"/>
      <c r="AT54" s="764"/>
      <c r="AU54" s="764"/>
      <c r="AV54" s="764"/>
      <c r="AW54" s="764"/>
      <c r="AX54" s="764"/>
      <c r="AY54" s="764"/>
      <c r="AZ54" s="764"/>
      <c r="BA54" s="764"/>
      <c r="BB54" s="764"/>
      <c r="BC54" s="764"/>
      <c r="BD54" s="764"/>
      <c r="BE54" s="764"/>
      <c r="BF54" s="764"/>
      <c r="BG54" s="764"/>
      <c r="BH54" s="764"/>
      <c r="BI54" s="764"/>
      <c r="BJ54" s="764"/>
      <c r="BK54" s="764"/>
      <c r="BL54" s="764"/>
      <c r="BM54" s="765"/>
    </row>
    <row r="55" spans="2:79" ht="15" customHeight="1">
      <c r="B55" s="625" t="str">
        <f>IF(BZ52=0,"","Error: Debe completar toda la información requerida.")</f>
        <v/>
      </c>
      <c r="C55" s="625"/>
      <c r="D55" s="625"/>
      <c r="E55" s="625"/>
      <c r="F55" s="625"/>
      <c r="G55" s="625"/>
      <c r="H55" s="625"/>
      <c r="I55" s="625"/>
      <c r="J55" s="625"/>
      <c r="K55" s="625"/>
      <c r="L55" s="625"/>
      <c r="M55" s="625"/>
      <c r="N55" s="625"/>
      <c r="O55" s="625"/>
      <c r="P55" s="625"/>
      <c r="Q55" s="625"/>
      <c r="R55" s="625"/>
      <c r="S55" s="625"/>
      <c r="T55" s="625"/>
      <c r="U55" s="625"/>
      <c r="V55" s="625"/>
      <c r="W55" s="625"/>
      <c r="X55" s="625"/>
      <c r="Y55" s="625"/>
      <c r="Z55" s="625"/>
      <c r="AA55" s="625"/>
      <c r="AB55" s="625"/>
      <c r="AC55" s="625"/>
      <c r="AD55" s="625"/>
      <c r="AE55" s="625"/>
      <c r="AF55" s="625"/>
      <c r="AG55" s="625"/>
      <c r="AH55" s="625"/>
      <c r="AI55" s="625"/>
      <c r="AJ55" s="625"/>
      <c r="AK55" s="625"/>
      <c r="AL55" s="625"/>
      <c r="AM55" s="625"/>
      <c r="AN55" s="625"/>
      <c r="AO55" s="625"/>
      <c r="AP55" s="625"/>
      <c r="AQ55" s="625"/>
      <c r="AR55" s="625"/>
      <c r="AS55" s="625"/>
      <c r="AT55" s="625"/>
      <c r="AU55" s="625"/>
      <c r="AV55" s="625"/>
      <c r="AW55" s="625"/>
      <c r="AX55" s="625"/>
      <c r="AY55" s="625"/>
      <c r="AZ55" s="625"/>
      <c r="BA55" s="625"/>
      <c r="BB55" s="625"/>
      <c r="BC55" s="625"/>
      <c r="BD55" s="625"/>
      <c r="BE55" s="625"/>
      <c r="BF55" s="625"/>
      <c r="BG55" s="625"/>
      <c r="BH55" s="625"/>
      <c r="BI55" s="625"/>
      <c r="BJ55" s="625"/>
      <c r="BK55" s="625"/>
      <c r="BL55" s="625"/>
      <c r="BM55" s="625"/>
    </row>
    <row r="56" spans="2:79" ht="15" customHeight="1">
      <c r="B56" s="88"/>
      <c r="C56" s="88"/>
      <c r="D56" s="88"/>
      <c r="E56" s="88"/>
      <c r="F56" s="88"/>
      <c r="G56" s="88"/>
      <c r="H56" s="88"/>
      <c r="I56" s="88"/>
      <c r="J56" s="88"/>
      <c r="K56" s="88"/>
      <c r="L56" s="88"/>
      <c r="M56" s="88"/>
      <c r="N56" s="88"/>
      <c r="O56" s="88"/>
      <c r="P56" s="88"/>
      <c r="Q56" s="88"/>
      <c r="R56" s="88"/>
      <c r="S56" s="88"/>
      <c r="T56" s="88"/>
      <c r="U56" s="88"/>
      <c r="V56" s="88"/>
      <c r="W56" s="88"/>
      <c r="X56" s="88"/>
      <c r="Y56" s="88"/>
      <c r="Z56" s="88"/>
      <c r="AA56" s="88"/>
      <c r="AB56" s="88"/>
      <c r="AC56" s="88"/>
      <c r="AD56" s="88"/>
      <c r="AE56" s="88"/>
      <c r="AF56" s="88"/>
      <c r="AG56" s="88"/>
      <c r="AH56" s="88"/>
      <c r="AI56" s="88"/>
      <c r="AJ56" s="88"/>
      <c r="AK56" s="88"/>
      <c r="AL56" s="88"/>
      <c r="AM56" s="88"/>
      <c r="AN56" s="88"/>
      <c r="AO56" s="88"/>
      <c r="AP56" s="88"/>
      <c r="AQ56" s="88"/>
      <c r="AR56" s="88"/>
      <c r="AS56" s="88"/>
    </row>
    <row r="57" spans="2:79" ht="15" customHeight="1"/>
    <row r="58" spans="2:79" ht="15" customHeight="1"/>
    <row r="59" spans="2:79" ht="15" customHeight="1"/>
    <row r="60" spans="2:79" ht="15" customHeight="1"/>
  </sheetData>
  <sheetProtection algorithmName="SHA-512" hashValue="39PHmtO8tjx00uUc5wKhEbouaKOiOAFw+gYl9ll6Hl/LY29JbR//DlDVJ1hB9ZumYWyB35hDFo83j+x+QKf8rw==" saltValue="ncLtah6ZNtIKUsWyKPuozA==" spinCount="100000" sheet="1" objects="1" scenarios="1"/>
  <mergeCells count="213">
    <mergeCell ref="BQ44:BR44"/>
    <mergeCell ref="BQ45:BR45"/>
    <mergeCell ref="BQ46:BR46"/>
    <mergeCell ref="BQ47:BR47"/>
    <mergeCell ref="BQ48:BR48"/>
    <mergeCell ref="BQ49:BR49"/>
    <mergeCell ref="BQ50:BR50"/>
    <mergeCell ref="BQ51:BR51"/>
    <mergeCell ref="BQ35:BR35"/>
    <mergeCell ref="BQ36:BR36"/>
    <mergeCell ref="BQ37:BR37"/>
    <mergeCell ref="BQ38:BR38"/>
    <mergeCell ref="BQ39:BR39"/>
    <mergeCell ref="BQ40:BR40"/>
    <mergeCell ref="BQ41:BR41"/>
    <mergeCell ref="BQ42:BR42"/>
    <mergeCell ref="BQ43:BR43"/>
    <mergeCell ref="BQ26:BR26"/>
    <mergeCell ref="BQ27:BR27"/>
    <mergeCell ref="BQ28:BR28"/>
    <mergeCell ref="BQ29:BR29"/>
    <mergeCell ref="BQ30:BR30"/>
    <mergeCell ref="BQ31:BR31"/>
    <mergeCell ref="BQ32:BR32"/>
    <mergeCell ref="BQ33:BR33"/>
    <mergeCell ref="BQ34:BR34"/>
    <mergeCell ref="H37:I37"/>
    <mergeCell ref="H38:I38"/>
    <mergeCell ref="H39:I39"/>
    <mergeCell ref="H40:I40"/>
    <mergeCell ref="H41:I41"/>
    <mergeCell ref="H32:I32"/>
    <mergeCell ref="H33:I33"/>
    <mergeCell ref="H34:I34"/>
    <mergeCell ref="H35:I35"/>
    <mergeCell ref="H36:I36"/>
    <mergeCell ref="K19:BM19"/>
    <mergeCell ref="BQ12:BR12"/>
    <mergeCell ref="BS12:BT12"/>
    <mergeCell ref="D23:G23"/>
    <mergeCell ref="D24:G24"/>
    <mergeCell ref="D25:G25"/>
    <mergeCell ref="C19:G21"/>
    <mergeCell ref="D22:G22"/>
    <mergeCell ref="J19:J21"/>
    <mergeCell ref="H19:I21"/>
    <mergeCell ref="H22:I22"/>
    <mergeCell ref="H23:I23"/>
    <mergeCell ref="H24:I24"/>
    <mergeCell ref="H25:I25"/>
    <mergeCell ref="BQ21:BR21"/>
    <mergeCell ref="BQ22:BR22"/>
    <mergeCell ref="BQ23:BR23"/>
    <mergeCell ref="BQ24:BR24"/>
    <mergeCell ref="BQ25:BR25"/>
    <mergeCell ref="BQ13:BR13"/>
    <mergeCell ref="D38:G38"/>
    <mergeCell ref="D39:G39"/>
    <mergeCell ref="D40:G40"/>
    <mergeCell ref="D35:G35"/>
    <mergeCell ref="D36:G36"/>
    <mergeCell ref="D37:G37"/>
    <mergeCell ref="D32:G32"/>
    <mergeCell ref="D33:G33"/>
    <mergeCell ref="D34:G34"/>
    <mergeCell ref="D51:G51"/>
    <mergeCell ref="H46:I46"/>
    <mergeCell ref="H47:I47"/>
    <mergeCell ref="H48:I48"/>
    <mergeCell ref="H49:I49"/>
    <mergeCell ref="H50:I50"/>
    <mergeCell ref="H51:I51"/>
    <mergeCell ref="D41:G41"/>
    <mergeCell ref="D42:G42"/>
    <mergeCell ref="D43:G43"/>
    <mergeCell ref="H42:I42"/>
    <mergeCell ref="H43:I43"/>
    <mergeCell ref="H44:I44"/>
    <mergeCell ref="H45:I45"/>
    <mergeCell ref="B1:BM1"/>
    <mergeCell ref="C16:BM16"/>
    <mergeCell ref="C17:BM17"/>
    <mergeCell ref="BJ10:BM10"/>
    <mergeCell ref="BJ7:BM7"/>
    <mergeCell ref="B5:BM5"/>
    <mergeCell ref="B12:BM12"/>
    <mergeCell ref="C13:BM13"/>
    <mergeCell ref="C14:BM14"/>
    <mergeCell ref="C15:BM15"/>
    <mergeCell ref="B8:L8"/>
    <mergeCell ref="N8:O8"/>
    <mergeCell ref="B3:BM3"/>
    <mergeCell ref="BT32:BU32"/>
    <mergeCell ref="BW32:BX32"/>
    <mergeCell ref="BX12:BY12"/>
    <mergeCell ref="BX13:BY13"/>
    <mergeCell ref="BT21:BU21"/>
    <mergeCell ref="BT22:BU22"/>
    <mergeCell ref="BW21:BX21"/>
    <mergeCell ref="BW22:BX22"/>
    <mergeCell ref="BZ21:CA21"/>
    <mergeCell ref="BZ22:CA22"/>
    <mergeCell ref="BZ23:CA23"/>
    <mergeCell ref="BZ24:CA24"/>
    <mergeCell ref="BZ25:CA25"/>
    <mergeCell ref="BZ26:CA26"/>
    <mergeCell ref="BZ27:CA27"/>
    <mergeCell ref="BZ28:CA28"/>
    <mergeCell ref="BZ29:CA29"/>
    <mergeCell ref="BU12:BV12"/>
    <mergeCell ref="BS13:BT13"/>
    <mergeCell ref="BU13:BV13"/>
    <mergeCell ref="BT26:BU26"/>
    <mergeCell ref="BW26:BX26"/>
    <mergeCell ref="BW30:BX30"/>
    <mergeCell ref="BT31:BU31"/>
    <mergeCell ref="D31:G31"/>
    <mergeCell ref="D26:G26"/>
    <mergeCell ref="D27:G27"/>
    <mergeCell ref="D28:G28"/>
    <mergeCell ref="H26:I26"/>
    <mergeCell ref="H27:I27"/>
    <mergeCell ref="H28:I28"/>
    <mergeCell ref="H29:I29"/>
    <mergeCell ref="H30:I30"/>
    <mergeCell ref="H31:I31"/>
    <mergeCell ref="D29:G29"/>
    <mergeCell ref="D30:G30"/>
    <mergeCell ref="BW31:BX31"/>
    <mergeCell ref="BT28:BU28"/>
    <mergeCell ref="BW28:BX28"/>
    <mergeCell ref="BT23:BU23"/>
    <mergeCell ref="BW23:BX23"/>
    <mergeCell ref="BT24:BU24"/>
    <mergeCell ref="BW24:BX24"/>
    <mergeCell ref="BT25:BU25"/>
    <mergeCell ref="BW25:BX25"/>
    <mergeCell ref="BT27:BU27"/>
    <mergeCell ref="BW27:BX27"/>
    <mergeCell ref="BT29:BU29"/>
    <mergeCell ref="BW29:BX29"/>
    <mergeCell ref="BT30:BU30"/>
    <mergeCell ref="BT35:BU35"/>
    <mergeCell ref="BW35:BX35"/>
    <mergeCell ref="BT36:BU36"/>
    <mergeCell ref="BW36:BX36"/>
    <mergeCell ref="BT37:BU37"/>
    <mergeCell ref="BW37:BX37"/>
    <mergeCell ref="BT33:BU33"/>
    <mergeCell ref="BW33:BX33"/>
    <mergeCell ref="BT34:BU34"/>
    <mergeCell ref="BW34:BX34"/>
    <mergeCell ref="BT41:BU41"/>
    <mergeCell ref="BW41:BX41"/>
    <mergeCell ref="BT42:BU42"/>
    <mergeCell ref="BW42:BX42"/>
    <mergeCell ref="BT43:BU43"/>
    <mergeCell ref="BW43:BX43"/>
    <mergeCell ref="BT38:BU38"/>
    <mergeCell ref="BW38:BX38"/>
    <mergeCell ref="BT39:BU39"/>
    <mergeCell ref="BW39:BX39"/>
    <mergeCell ref="BT40:BU40"/>
    <mergeCell ref="BW40:BX40"/>
    <mergeCell ref="BW47:BX47"/>
    <mergeCell ref="BT48:BU48"/>
    <mergeCell ref="BW48:BX48"/>
    <mergeCell ref="BT49:BU49"/>
    <mergeCell ref="BW49:BX49"/>
    <mergeCell ref="BT44:BU44"/>
    <mergeCell ref="BW44:BX44"/>
    <mergeCell ref="BT45:BU45"/>
    <mergeCell ref="BW45:BX45"/>
    <mergeCell ref="BT46:BU46"/>
    <mergeCell ref="BW46:BX46"/>
    <mergeCell ref="BT47:BU47"/>
    <mergeCell ref="BZ38:CA38"/>
    <mergeCell ref="BZ39:CA39"/>
    <mergeCell ref="BZ30:CA30"/>
    <mergeCell ref="BZ31:CA31"/>
    <mergeCell ref="BZ32:CA32"/>
    <mergeCell ref="BZ40:CA40"/>
    <mergeCell ref="BZ41:CA41"/>
    <mergeCell ref="BZ42:CA42"/>
    <mergeCell ref="BZ33:CA33"/>
    <mergeCell ref="BZ34:CA34"/>
    <mergeCell ref="BZ35:CA35"/>
    <mergeCell ref="BZ36:CA36"/>
    <mergeCell ref="BZ37:CA37"/>
    <mergeCell ref="BZ48:CA48"/>
    <mergeCell ref="BZ49:CA49"/>
    <mergeCell ref="BZ50:CA50"/>
    <mergeCell ref="BZ51:CA51"/>
    <mergeCell ref="B55:BM55"/>
    <mergeCell ref="BZ52:CA52"/>
    <mergeCell ref="BZ43:CA43"/>
    <mergeCell ref="BZ44:CA44"/>
    <mergeCell ref="BZ45:CA45"/>
    <mergeCell ref="BZ46:CA46"/>
    <mergeCell ref="BZ47:CA47"/>
    <mergeCell ref="BT50:BU50"/>
    <mergeCell ref="BW50:BX50"/>
    <mergeCell ref="BT51:BU51"/>
    <mergeCell ref="BW51:BX51"/>
    <mergeCell ref="C54:BM54"/>
    <mergeCell ref="C53:BM53"/>
    <mergeCell ref="D44:G44"/>
    <mergeCell ref="D45:G45"/>
    <mergeCell ref="D46:G46"/>
    <mergeCell ref="D47:G47"/>
    <mergeCell ref="D48:G48"/>
    <mergeCell ref="D49:G49"/>
    <mergeCell ref="D50:G50"/>
  </mergeCells>
  <conditionalFormatting sqref="A1:XFD1048576">
    <cfRule type="expression" dxfId="48" priority="995" stopIfTrue="1">
      <formula>AND($A$1&lt;&gt;"",SEARCH("igual o mayor",A1)&gt;0)</formula>
    </cfRule>
    <cfRule type="expression" dxfId="47" priority="996" stopIfTrue="1">
      <formula>AND($A$1&lt;&gt;"",SEARCH("igual o menor",A1)&gt;0)</formula>
    </cfRule>
    <cfRule type="expression" dxfId="46" priority="997" stopIfTrue="1">
      <formula>AND($A$1&lt;&gt;"",SEARCH("pase a la pregunta",A1)&gt;0)</formula>
    </cfRule>
    <cfRule type="expression" dxfId="45" priority="998" stopIfTrue="1">
      <formula>AND($A$1&lt;&gt;"",SEARCH("en blanco",A1)&gt;0)</formula>
    </cfRule>
    <cfRule type="expression" dxfId="44" priority="999" stopIfTrue="1">
      <formula>AND($A$1&lt;&gt;"",SEARCH("no puede registrar",A1)&gt;0)</formula>
    </cfRule>
    <cfRule type="expression" dxfId="43" priority="1000" stopIfTrue="1">
      <formula>AND($A$1&lt;&gt;"",SUM(A1)&gt;0)</formula>
    </cfRule>
    <cfRule type="expression" dxfId="42" priority="1001" stopIfTrue="1">
      <formula>AND($A$1&lt;&gt;"",SEARCH("la pregunta",A1)&gt;0)</formula>
    </cfRule>
    <cfRule type="expression" dxfId="41" priority="1002" stopIfTrue="1">
      <formula>AND($A$1&lt;&gt;"",SEARCH("igual o mayor",A1)&gt;0)</formula>
    </cfRule>
    <cfRule type="expression" dxfId="40" priority="1003" stopIfTrue="1">
      <formula>AND($A$1&lt;&gt;"",SEARCH("igual o menor",A1)&gt;0)</formula>
    </cfRule>
    <cfRule type="expression" dxfId="39" priority="1004" stopIfTrue="1">
      <formula>AND($A$1&lt;&gt;"",SEARCH("pase a la pregunta",A1)&gt;0)</formula>
    </cfRule>
    <cfRule type="expression" dxfId="38" priority="1005" stopIfTrue="1">
      <formula>AND($A$1&lt;&gt;"",SEARCH("en blanco",A1)&gt;0)</formula>
    </cfRule>
    <cfRule type="expression" dxfId="37" priority="1006" stopIfTrue="1">
      <formula>AND($A$1&lt;&gt;"",SEARCH("no puede registrar",A1)&gt;0)</formula>
    </cfRule>
    <cfRule type="expression" dxfId="36" priority="1007" stopIfTrue="1">
      <formula>AND($A$1&lt;&gt;"",SUM(A1)&gt;0)</formula>
    </cfRule>
    <cfRule type="expression" dxfId="35" priority="1008" stopIfTrue="1">
      <formula>AND($A$1&lt;&gt;"",SEARCH("la pregunta",A1)&gt;0)</formula>
    </cfRule>
  </conditionalFormatting>
  <conditionalFormatting sqref="D22:BM51">
    <cfRule type="expression" dxfId="34" priority="6">
      <formula>$BX$13=1</formula>
    </cfRule>
  </conditionalFormatting>
  <conditionalFormatting sqref="H22:I51 K22:BM51">
    <cfRule type="expression" dxfId="33" priority="991">
      <formula>$BW22=1</formula>
    </cfRule>
  </conditionalFormatting>
  <conditionalFormatting sqref="H22:I51">
    <cfRule type="expression" dxfId="32" priority="1">
      <formula>$BQ22=1</formula>
    </cfRule>
  </conditionalFormatting>
  <conditionalFormatting sqref="J22:BM51">
    <cfRule type="expression" dxfId="31" priority="994">
      <formula>$BT22=1</formula>
    </cfRule>
  </conditionalFormatting>
  <conditionalFormatting sqref="K20:BM20">
    <cfRule type="expression" dxfId="30" priority="11">
      <formula>$BX$13=1</formula>
    </cfRule>
  </conditionalFormatting>
  <dataValidations disablePrompts="1" count="1">
    <dataValidation type="list" allowBlank="1" showInputMessage="1" showErrorMessage="1" sqref="H22:BM51">
      <formula1>"X"</formula1>
    </dataValidation>
  </dataValidations>
  <hyperlinks>
    <hyperlink ref="BJ10:BM10" location="CNPJE_2026_M5_Secc4!A162" display="Pregunta 4.5"/>
    <hyperlink ref="BJ7:BM7" location="Índice!B39" display="Índice"/>
  </hyperlinks>
  <printOptions horizontalCentered="1" verticalCentered="1"/>
  <pageMargins left="0.70866141732283472" right="0.70866141732283472" top="0.74803149606299213" bottom="0.74803149606299213" header="0.31496062992125984" footer="0.31496062992125984"/>
  <pageSetup scale="72" orientation="portrait" r:id="rId1"/>
  <headerFooter>
    <oddHeader>&amp;CMódulo 3
Complemento 6</oddHeader>
    <oddFooter>&amp;LCenso Nacional de Gobiernos Estatales 2026&amp;R&amp;P de &amp;N</oddFooter>
  </headerFooter>
  <colBreaks count="1" manualBreakCount="1">
    <brk id="33" max="59"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pageSetUpPr autoPageBreaks="0"/>
  </sheetPr>
  <dimension ref="A1:AZ427"/>
  <sheetViews>
    <sheetView showGridLines="0" view="pageBreakPreview" zoomScale="120" zoomScaleNormal="100" zoomScaleSheetLayoutView="120" workbookViewId="0"/>
  </sheetViews>
  <sheetFormatPr baseColWidth="10" defaultColWidth="0" defaultRowHeight="0" customHeight="1" zeroHeight="1"/>
  <cols>
    <col min="1" max="1" width="5.7109375" style="12" customWidth="1"/>
    <col min="2" max="30" width="3.7109375" style="12" customWidth="1"/>
    <col min="31" max="31" width="5.7109375" style="12" customWidth="1"/>
    <col min="32" max="32" width="3.7109375" style="13" hidden="1" customWidth="1"/>
    <col min="33" max="52" width="0" style="12" hidden="1" customWidth="1"/>
    <col min="53" max="16384" width="3.7109375" style="12" hidden="1"/>
  </cols>
  <sheetData>
    <row r="1" spans="1:32" s="10" customFormat="1" ht="173.25" customHeight="1">
      <c r="B1" s="535" t="s">
        <v>8172</v>
      </c>
      <c r="C1" s="535"/>
      <c r="D1" s="535"/>
      <c r="E1" s="535"/>
      <c r="F1" s="535"/>
      <c r="G1" s="535"/>
      <c r="H1" s="535"/>
      <c r="I1" s="535"/>
      <c r="J1" s="535"/>
      <c r="K1" s="535"/>
      <c r="L1" s="535"/>
      <c r="M1" s="535"/>
      <c r="N1" s="535"/>
      <c r="O1" s="535"/>
      <c r="P1" s="535"/>
      <c r="Q1" s="535"/>
      <c r="R1" s="535"/>
      <c r="S1" s="535"/>
      <c r="T1" s="535"/>
      <c r="U1" s="535"/>
      <c r="V1" s="535"/>
      <c r="W1" s="535"/>
      <c r="X1" s="535"/>
      <c r="Y1" s="535"/>
      <c r="Z1" s="535"/>
      <c r="AA1" s="535"/>
      <c r="AB1" s="535"/>
      <c r="AC1" s="535"/>
      <c r="AD1" s="535"/>
      <c r="AF1" s="11"/>
    </row>
    <row r="2" spans="1:32" ht="15" customHeight="1"/>
    <row r="3" spans="1:32" s="15" customFormat="1" ht="45" customHeight="1">
      <c r="A3" s="14"/>
      <c r="B3" s="536" t="s">
        <v>8170</v>
      </c>
      <c r="C3" s="536"/>
      <c r="D3" s="536"/>
      <c r="E3" s="536"/>
      <c r="F3" s="536"/>
      <c r="G3" s="536"/>
      <c r="H3" s="536"/>
      <c r="I3" s="536"/>
      <c r="J3" s="536"/>
      <c r="K3" s="536"/>
      <c r="L3" s="536"/>
      <c r="M3" s="536"/>
      <c r="N3" s="536"/>
      <c r="O3" s="536"/>
      <c r="P3" s="536"/>
      <c r="Q3" s="536"/>
      <c r="R3" s="536"/>
      <c r="S3" s="536"/>
      <c r="T3" s="536"/>
      <c r="U3" s="536"/>
      <c r="V3" s="536"/>
      <c r="W3" s="536"/>
      <c r="X3" s="536"/>
      <c r="Y3" s="536"/>
      <c r="Z3" s="536"/>
      <c r="AA3" s="536"/>
      <c r="AB3" s="536"/>
      <c r="AC3" s="536"/>
      <c r="AD3" s="536"/>
      <c r="AF3" s="16"/>
    </row>
    <row r="4" spans="1:32" ht="15" customHeight="1"/>
    <row r="5" spans="1:32" s="15" customFormat="1" ht="60" customHeight="1">
      <c r="B5" s="536" t="s">
        <v>6</v>
      </c>
      <c r="C5" s="536"/>
      <c r="D5" s="536"/>
      <c r="E5" s="536"/>
      <c r="F5" s="536"/>
      <c r="G5" s="536"/>
      <c r="H5" s="536"/>
      <c r="I5" s="536"/>
      <c r="J5" s="536"/>
      <c r="K5" s="536"/>
      <c r="L5" s="536"/>
      <c r="M5" s="536"/>
      <c r="N5" s="536"/>
      <c r="O5" s="536"/>
      <c r="P5" s="536"/>
      <c r="Q5" s="536"/>
      <c r="R5" s="536"/>
      <c r="S5" s="536"/>
      <c r="T5" s="536"/>
      <c r="U5" s="536"/>
      <c r="V5" s="536"/>
      <c r="W5" s="536"/>
      <c r="X5" s="536"/>
      <c r="Y5" s="536"/>
      <c r="Z5" s="536"/>
      <c r="AA5" s="536"/>
      <c r="AB5" s="536"/>
      <c r="AC5" s="536"/>
      <c r="AD5" s="536"/>
      <c r="AF5" s="16"/>
    </row>
    <row r="6" spans="1:32" ht="15" customHeight="1"/>
    <row r="7" spans="1:32" ht="15" customHeight="1" thickBot="1">
      <c r="A7" s="15"/>
      <c r="B7" s="17" t="s">
        <v>1</v>
      </c>
      <c r="C7"/>
      <c r="D7"/>
      <c r="E7"/>
      <c r="F7"/>
      <c r="G7"/>
      <c r="H7"/>
      <c r="I7"/>
      <c r="J7"/>
      <c r="K7"/>
      <c r="L7"/>
      <c r="M7"/>
      <c r="N7" s="17" t="s">
        <v>2</v>
      </c>
      <c r="O7"/>
      <c r="AA7" s="543" t="s">
        <v>0</v>
      </c>
      <c r="AB7" s="543"/>
      <c r="AC7" s="543"/>
      <c r="AD7" s="543"/>
      <c r="AE7" s="15"/>
    </row>
    <row r="8" spans="1:32" ht="15" customHeight="1" thickBot="1">
      <c r="B8" s="537" t="str">
        <f>IF(Presentación!B8="","",Presentación!B8)</f>
        <v>Veracruz de Ignacio de la Llave</v>
      </c>
      <c r="C8" s="538"/>
      <c r="D8" s="538"/>
      <c r="E8" s="538"/>
      <c r="F8" s="538"/>
      <c r="G8" s="538"/>
      <c r="H8" s="538"/>
      <c r="I8" s="538"/>
      <c r="J8" s="538"/>
      <c r="K8" s="538"/>
      <c r="L8" s="539"/>
      <c r="M8" s="18"/>
      <c r="N8" s="537" t="str">
        <f>IF(Presentación!N8="","",Presentación!N8)</f>
        <v>230</v>
      </c>
      <c r="O8" s="539"/>
    </row>
    <row r="9" spans="1:32" ht="15" customHeight="1">
      <c r="A9" s="58"/>
      <c r="AE9" s="58"/>
    </row>
    <row r="10" spans="1:32" ht="15" customHeight="1">
      <c r="A10" s="58"/>
      <c r="AA10" s="1192" t="s">
        <v>1038</v>
      </c>
      <c r="AB10" s="1192"/>
      <c r="AC10" s="1192"/>
      <c r="AD10" s="1192"/>
      <c r="AE10" s="58"/>
    </row>
    <row r="11" spans="1:32" ht="15" customHeight="1">
      <c r="A11" s="58"/>
      <c r="AE11" s="58"/>
    </row>
    <row r="12" spans="1:32" s="15" customFormat="1" ht="24" customHeight="1">
      <c r="A12" s="12"/>
      <c r="B12" s="542" t="s">
        <v>2178</v>
      </c>
      <c r="C12" s="542"/>
      <c r="D12" s="542"/>
      <c r="E12" s="542"/>
      <c r="F12" s="542"/>
      <c r="G12" s="542"/>
      <c r="H12" s="542"/>
      <c r="I12" s="542"/>
      <c r="J12" s="542"/>
      <c r="K12" s="542"/>
      <c r="L12" s="542"/>
      <c r="M12" s="542"/>
      <c r="N12" s="542"/>
      <c r="O12" s="542"/>
      <c r="P12" s="542"/>
      <c r="Q12" s="542"/>
      <c r="R12" s="542"/>
      <c r="S12" s="542"/>
      <c r="T12" s="542"/>
      <c r="U12" s="542"/>
      <c r="V12" s="542"/>
      <c r="W12" s="542"/>
      <c r="X12" s="542"/>
      <c r="Y12" s="542"/>
      <c r="Z12" s="542"/>
      <c r="AA12" s="542"/>
      <c r="AB12" s="542"/>
      <c r="AC12" s="542"/>
      <c r="AD12" s="542"/>
      <c r="AE12" s="12"/>
      <c r="AF12" s="16"/>
    </row>
    <row r="13" spans="1:32" s="15" customFormat="1" ht="15" customHeight="1" thickBot="1">
      <c r="A13" s="58"/>
      <c r="AE13" s="58"/>
      <c r="AF13" s="16"/>
    </row>
    <row r="14" spans="1:32" s="15" customFormat="1" ht="15" customHeight="1" thickBot="1">
      <c r="A14" s="29"/>
      <c r="B14" s="595" t="s">
        <v>175</v>
      </c>
      <c r="C14" s="596"/>
      <c r="D14" s="596"/>
      <c r="E14" s="596"/>
      <c r="F14" s="596"/>
      <c r="G14" s="596"/>
      <c r="H14" s="596"/>
      <c r="I14" s="596"/>
      <c r="J14" s="596"/>
      <c r="K14" s="596"/>
      <c r="L14" s="596"/>
      <c r="M14" s="596"/>
      <c r="N14" s="596"/>
      <c r="O14" s="596"/>
      <c r="P14" s="596"/>
      <c r="Q14" s="596"/>
      <c r="R14" s="596"/>
      <c r="S14" s="596"/>
      <c r="T14" s="596"/>
      <c r="U14" s="596"/>
      <c r="V14" s="596"/>
      <c r="W14" s="596"/>
      <c r="X14" s="596"/>
      <c r="Y14" s="596"/>
      <c r="Z14" s="596"/>
      <c r="AA14" s="596"/>
      <c r="AB14" s="596"/>
      <c r="AC14" s="596"/>
      <c r="AD14" s="597"/>
      <c r="AE14" s="12"/>
      <c r="AF14" s="16"/>
    </row>
    <row r="15" spans="1:32" s="15" customFormat="1" ht="15" customHeight="1">
      <c r="A15" s="29"/>
      <c r="AE15" s="58"/>
      <c r="AF15" s="16"/>
    </row>
    <row r="16" spans="1:32" s="15" customFormat="1" ht="48" customHeight="1">
      <c r="A16" s="29"/>
      <c r="B16" s="18"/>
      <c r="C16" s="540" t="s">
        <v>2127</v>
      </c>
      <c r="D16" s="540"/>
      <c r="E16" s="540"/>
      <c r="F16" s="540"/>
      <c r="G16" s="540"/>
      <c r="H16" s="540"/>
      <c r="I16" s="540"/>
      <c r="J16" s="540"/>
      <c r="K16" s="540"/>
      <c r="L16" s="540"/>
      <c r="M16" s="540"/>
      <c r="N16" s="540"/>
      <c r="O16" s="540"/>
      <c r="P16" s="540"/>
      <c r="Q16" s="540"/>
      <c r="R16" s="540"/>
      <c r="S16" s="540"/>
      <c r="T16" s="540"/>
      <c r="U16" s="540"/>
      <c r="V16" s="540"/>
      <c r="W16" s="540"/>
      <c r="X16" s="540"/>
      <c r="Y16" s="540"/>
      <c r="Z16" s="540"/>
      <c r="AA16" s="540"/>
      <c r="AB16" s="540"/>
      <c r="AC16" s="540"/>
      <c r="AD16" s="540"/>
      <c r="AE16" s="12"/>
      <c r="AF16" s="16"/>
    </row>
    <row r="17" spans="1:52" s="15" customFormat="1" ht="15" customHeight="1">
      <c r="A17" s="29"/>
      <c r="AF17" s="16"/>
    </row>
    <row r="18" spans="1:52" s="15" customFormat="1" ht="15" customHeight="1">
      <c r="A18" s="29"/>
      <c r="B18" s="18"/>
      <c r="C18" s="31" t="s">
        <v>681</v>
      </c>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F18" s="16"/>
    </row>
    <row r="19" spans="1:52" s="15" customFormat="1" ht="48" customHeight="1">
      <c r="A19" s="59"/>
      <c r="B19" s="18"/>
      <c r="C19" s="540" t="s">
        <v>2086</v>
      </c>
      <c r="D19" s="540"/>
      <c r="E19" s="540"/>
      <c r="F19" s="540"/>
      <c r="G19" s="540"/>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60"/>
      <c r="AF19" s="61"/>
      <c r="AG19" s="57"/>
      <c r="AH19" s="57"/>
      <c r="AI19" s="57"/>
      <c r="AJ19" s="57"/>
      <c r="AK19" s="57"/>
      <c r="AL19" s="57"/>
      <c r="AM19" s="57"/>
      <c r="AN19" s="57"/>
      <c r="AO19" s="57"/>
      <c r="AP19" s="57"/>
      <c r="AQ19" s="57"/>
      <c r="AR19" s="57"/>
      <c r="AS19" s="57"/>
      <c r="AT19" s="57"/>
      <c r="AU19" s="57"/>
      <c r="AV19" s="57"/>
      <c r="AW19" s="57"/>
      <c r="AX19" s="57"/>
      <c r="AY19" s="57"/>
      <c r="AZ19" s="57"/>
    </row>
    <row r="20" spans="1:52" s="15" customFormat="1" ht="15" customHeight="1">
      <c r="A20" s="29"/>
      <c r="AE20" s="58"/>
      <c r="AF20" s="16"/>
    </row>
    <row r="21" spans="1:52" s="15" customFormat="1" ht="15" customHeight="1">
      <c r="A21" s="62"/>
      <c r="B21" s="18"/>
      <c r="C21" s="31" t="s">
        <v>682</v>
      </c>
      <c r="D21" s="31"/>
      <c r="E21" s="31"/>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63"/>
      <c r="AF21" s="16"/>
    </row>
    <row r="22" spans="1:52" s="15" customFormat="1" ht="84" customHeight="1">
      <c r="A22" s="29"/>
      <c r="B22" s="18"/>
      <c r="C22" s="540" t="s">
        <v>2087</v>
      </c>
      <c r="D22" s="540"/>
      <c r="E22" s="540"/>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8"/>
      <c r="AF22" s="16"/>
    </row>
    <row r="23" spans="1:52" s="15" customFormat="1" ht="15" customHeight="1">
      <c r="A23" s="62"/>
      <c r="AE23" s="63"/>
      <c r="AF23" s="16"/>
    </row>
    <row r="24" spans="1:52" s="15" customFormat="1" ht="15" customHeight="1">
      <c r="A24" s="29"/>
      <c r="B24" s="18"/>
      <c r="C24" s="31" t="s">
        <v>683</v>
      </c>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58"/>
      <c r="AF24" s="16"/>
    </row>
    <row r="25" spans="1:52" s="15" customFormat="1" ht="24" customHeight="1">
      <c r="A25" s="62"/>
      <c r="B25" s="18"/>
      <c r="C25" s="540" t="s">
        <v>2088</v>
      </c>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63"/>
      <c r="AF25" s="16"/>
    </row>
    <row r="26" spans="1:52" s="15" customFormat="1" ht="15" customHeight="1">
      <c r="A26" s="29"/>
      <c r="AE26" s="58"/>
      <c r="AF26" s="16"/>
    </row>
    <row r="27" spans="1:52" s="15" customFormat="1" ht="15" customHeight="1">
      <c r="A27" s="62"/>
      <c r="C27" s="31" t="s">
        <v>684</v>
      </c>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63"/>
      <c r="AF27" s="16"/>
    </row>
    <row r="28" spans="1:52" s="15" customFormat="1" ht="36" customHeight="1">
      <c r="A28" s="29"/>
      <c r="C28" s="542" t="s">
        <v>2089</v>
      </c>
      <c r="D28" s="542"/>
      <c r="E28" s="542"/>
      <c r="F28" s="542"/>
      <c r="G28" s="542"/>
      <c r="H28" s="542"/>
      <c r="I28" s="542"/>
      <c r="J28" s="542"/>
      <c r="K28" s="542"/>
      <c r="L28" s="542"/>
      <c r="M28" s="542"/>
      <c r="N28" s="542"/>
      <c r="O28" s="542"/>
      <c r="P28" s="542"/>
      <c r="Q28" s="542"/>
      <c r="R28" s="542"/>
      <c r="S28" s="542"/>
      <c r="T28" s="542"/>
      <c r="U28" s="542"/>
      <c r="V28" s="542"/>
      <c r="W28" s="542"/>
      <c r="X28" s="542"/>
      <c r="Y28" s="542"/>
      <c r="Z28" s="542"/>
      <c r="AA28" s="542"/>
      <c r="AB28" s="542"/>
      <c r="AC28" s="542"/>
      <c r="AD28" s="542"/>
      <c r="AE28" s="58"/>
      <c r="AF28" s="16"/>
    </row>
    <row r="29" spans="1:52" s="15" customFormat="1" ht="15" customHeight="1">
      <c r="A29" s="62"/>
      <c r="AE29" s="63"/>
      <c r="AF29" s="16"/>
    </row>
    <row r="30" spans="1:52" s="15" customFormat="1" ht="15" customHeight="1">
      <c r="A30" s="29"/>
      <c r="C30" s="31" t="s">
        <v>685</v>
      </c>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58"/>
      <c r="AF30" s="16"/>
    </row>
    <row r="31" spans="1:52" s="15" customFormat="1" ht="36" customHeight="1">
      <c r="A31" s="62"/>
      <c r="C31" s="542" t="s">
        <v>2091</v>
      </c>
      <c r="D31" s="542"/>
      <c r="E31" s="542"/>
      <c r="F31" s="542"/>
      <c r="G31" s="542"/>
      <c r="H31" s="542"/>
      <c r="I31" s="542"/>
      <c r="J31" s="542"/>
      <c r="K31" s="542"/>
      <c r="L31" s="542"/>
      <c r="M31" s="542"/>
      <c r="N31" s="542"/>
      <c r="O31" s="542"/>
      <c r="P31" s="542"/>
      <c r="Q31" s="542"/>
      <c r="R31" s="542"/>
      <c r="S31" s="542"/>
      <c r="T31" s="542"/>
      <c r="U31" s="542"/>
      <c r="V31" s="542"/>
      <c r="W31" s="542"/>
      <c r="X31" s="542"/>
      <c r="Y31" s="542"/>
      <c r="Z31" s="542"/>
      <c r="AA31" s="542"/>
      <c r="AB31" s="542"/>
      <c r="AC31" s="542"/>
      <c r="AD31" s="542"/>
      <c r="AE31" s="63"/>
      <c r="AF31" s="16"/>
    </row>
    <row r="32" spans="1:52" s="15" customFormat="1" ht="15" customHeight="1">
      <c r="A32" s="29"/>
      <c r="AE32" s="58"/>
      <c r="AF32" s="16"/>
    </row>
    <row r="33" spans="1:32" s="15" customFormat="1" ht="15" customHeight="1">
      <c r="A33" s="62"/>
      <c r="C33" s="31" t="s">
        <v>686</v>
      </c>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63"/>
      <c r="AF33" s="16"/>
    </row>
    <row r="34" spans="1:32" s="15" customFormat="1" ht="48" customHeight="1">
      <c r="A34" s="29"/>
      <c r="C34" s="540" t="s">
        <v>2092</v>
      </c>
      <c r="D34" s="540"/>
      <c r="E34" s="540"/>
      <c r="F34" s="540"/>
      <c r="G34" s="540"/>
      <c r="H34" s="540"/>
      <c r="I34" s="540"/>
      <c r="J34" s="540"/>
      <c r="K34" s="540"/>
      <c r="L34" s="540"/>
      <c r="M34" s="540"/>
      <c r="N34" s="540"/>
      <c r="O34" s="540"/>
      <c r="P34" s="540"/>
      <c r="Q34" s="540"/>
      <c r="R34" s="540"/>
      <c r="S34" s="540"/>
      <c r="T34" s="540"/>
      <c r="U34" s="540"/>
      <c r="V34" s="540"/>
      <c r="W34" s="540"/>
      <c r="X34" s="540"/>
      <c r="Y34" s="540"/>
      <c r="Z34" s="540"/>
      <c r="AA34" s="540"/>
      <c r="AB34" s="540"/>
      <c r="AC34" s="540"/>
      <c r="AD34" s="540"/>
      <c r="AE34" s="58"/>
      <c r="AF34" s="16"/>
    </row>
    <row r="35" spans="1:32" s="15" customFormat="1" ht="15" customHeight="1">
      <c r="A35" s="29"/>
      <c r="AE35" s="58"/>
      <c r="AF35" s="16"/>
    </row>
    <row r="36" spans="1:32" s="15" customFormat="1" ht="15" customHeight="1">
      <c r="A36" s="29"/>
      <c r="C36" s="31" t="s">
        <v>829</v>
      </c>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12"/>
      <c r="AF36" s="16"/>
    </row>
    <row r="37" spans="1:32" s="15" customFormat="1" ht="48" customHeight="1">
      <c r="A37" s="29"/>
      <c r="C37" s="542" t="s">
        <v>2128</v>
      </c>
      <c r="D37" s="542"/>
      <c r="E37" s="542"/>
      <c r="F37" s="542"/>
      <c r="G37" s="542"/>
      <c r="H37" s="542"/>
      <c r="I37" s="542"/>
      <c r="J37" s="542"/>
      <c r="K37" s="542"/>
      <c r="L37" s="542"/>
      <c r="M37" s="542"/>
      <c r="N37" s="542"/>
      <c r="O37" s="542"/>
      <c r="P37" s="542"/>
      <c r="Q37" s="542"/>
      <c r="R37" s="542"/>
      <c r="S37" s="542"/>
      <c r="T37" s="542"/>
      <c r="U37" s="542"/>
      <c r="V37" s="542"/>
      <c r="W37" s="542"/>
      <c r="X37" s="542"/>
      <c r="Y37" s="542"/>
      <c r="Z37" s="542"/>
      <c r="AA37" s="542"/>
      <c r="AB37" s="542"/>
      <c r="AC37" s="542"/>
      <c r="AD37" s="542"/>
      <c r="AE37" s="12"/>
      <c r="AF37" s="16"/>
    </row>
    <row r="38" spans="1:32" s="15" customFormat="1" ht="15" customHeight="1">
      <c r="A38" s="29"/>
      <c r="AE38" s="12"/>
      <c r="AF38" s="16"/>
    </row>
    <row r="39" spans="1:32" s="15" customFormat="1" ht="15" customHeight="1">
      <c r="A39" s="29"/>
      <c r="C39" s="31" t="s">
        <v>687</v>
      </c>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12"/>
      <c r="AF39" s="16"/>
    </row>
    <row r="40" spans="1:32" s="15" customFormat="1" ht="36" customHeight="1">
      <c r="A40" s="29"/>
      <c r="C40" s="542" t="s">
        <v>688</v>
      </c>
      <c r="D40" s="542"/>
      <c r="E40" s="542"/>
      <c r="F40" s="542"/>
      <c r="G40" s="542"/>
      <c r="H40" s="542"/>
      <c r="I40" s="542"/>
      <c r="J40" s="542"/>
      <c r="K40" s="542"/>
      <c r="L40" s="542"/>
      <c r="M40" s="542"/>
      <c r="N40" s="542"/>
      <c r="O40" s="542"/>
      <c r="P40" s="542"/>
      <c r="Q40" s="542"/>
      <c r="R40" s="542"/>
      <c r="S40" s="542"/>
      <c r="T40" s="542"/>
      <c r="U40" s="542"/>
      <c r="V40" s="542"/>
      <c r="W40" s="542"/>
      <c r="X40" s="542"/>
      <c r="Y40" s="542"/>
      <c r="Z40" s="542"/>
      <c r="AA40" s="542"/>
      <c r="AB40" s="542"/>
      <c r="AC40" s="542"/>
      <c r="AD40" s="542"/>
      <c r="AE40" s="12"/>
      <c r="AF40" s="16"/>
    </row>
    <row r="41" spans="1:32" s="15" customFormat="1" ht="15" customHeight="1">
      <c r="A41" s="29"/>
      <c r="AE41" s="12"/>
      <c r="AF41" s="16"/>
    </row>
    <row r="42" spans="1:32" s="15" customFormat="1" ht="15" customHeight="1">
      <c r="A42" s="29"/>
      <c r="C42" s="31" t="s">
        <v>689</v>
      </c>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12"/>
      <c r="AF42" s="16"/>
    </row>
    <row r="43" spans="1:32" s="15" customFormat="1" ht="36" customHeight="1">
      <c r="A43" s="29"/>
      <c r="C43" s="540" t="s">
        <v>2093</v>
      </c>
      <c r="D43" s="540"/>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12"/>
      <c r="AF43" s="16"/>
    </row>
    <row r="44" spans="1:32" s="15" customFormat="1" ht="15" customHeight="1">
      <c r="A44" s="29"/>
      <c r="AE44" s="12"/>
      <c r="AF44" s="16"/>
    </row>
    <row r="45" spans="1:32" s="15" customFormat="1" ht="15" customHeight="1">
      <c r="A45" s="29"/>
      <c r="C45" s="31" t="s">
        <v>690</v>
      </c>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12"/>
      <c r="AF45" s="16"/>
    </row>
    <row r="46" spans="1:32" s="15" customFormat="1" ht="36" customHeight="1">
      <c r="A46" s="29"/>
      <c r="C46" s="540" t="s">
        <v>2094</v>
      </c>
      <c r="D46" s="540"/>
      <c r="E46" s="540"/>
      <c r="F46" s="540"/>
      <c r="G46" s="540"/>
      <c r="H46" s="540"/>
      <c r="I46" s="540"/>
      <c r="J46" s="540"/>
      <c r="K46" s="540"/>
      <c r="L46" s="540"/>
      <c r="M46" s="540"/>
      <c r="N46" s="540"/>
      <c r="O46" s="540"/>
      <c r="P46" s="540"/>
      <c r="Q46" s="540"/>
      <c r="R46" s="540"/>
      <c r="S46" s="540"/>
      <c r="T46" s="540"/>
      <c r="U46" s="540"/>
      <c r="V46" s="540"/>
      <c r="W46" s="540"/>
      <c r="X46" s="540"/>
      <c r="Y46" s="540"/>
      <c r="Z46" s="540"/>
      <c r="AA46" s="540"/>
      <c r="AB46" s="540"/>
      <c r="AC46" s="540"/>
      <c r="AD46" s="540"/>
      <c r="AE46" s="12"/>
      <c r="AF46" s="16"/>
    </row>
    <row r="47" spans="1:32" s="15" customFormat="1" ht="15" customHeight="1">
      <c r="A47" s="29"/>
      <c r="AE47" s="12"/>
      <c r="AF47" s="16"/>
    </row>
    <row r="48" spans="1:32" s="15" customFormat="1" ht="15" customHeight="1">
      <c r="A48" s="29"/>
      <c r="C48" s="31" t="s">
        <v>691</v>
      </c>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12"/>
      <c r="AF48" s="16"/>
    </row>
    <row r="49" spans="1:32" s="15" customFormat="1" ht="48" customHeight="1">
      <c r="A49" s="29"/>
      <c r="C49" s="542" t="s">
        <v>2129</v>
      </c>
      <c r="D49" s="542"/>
      <c r="E49" s="542"/>
      <c r="F49" s="542"/>
      <c r="G49" s="542"/>
      <c r="H49" s="542"/>
      <c r="I49" s="542"/>
      <c r="J49" s="542"/>
      <c r="K49" s="542"/>
      <c r="L49" s="542"/>
      <c r="M49" s="542"/>
      <c r="N49" s="542"/>
      <c r="O49" s="542"/>
      <c r="P49" s="542"/>
      <c r="Q49" s="542"/>
      <c r="R49" s="542"/>
      <c r="S49" s="542"/>
      <c r="T49" s="542"/>
      <c r="U49" s="542"/>
      <c r="V49" s="542"/>
      <c r="W49" s="542"/>
      <c r="X49" s="542"/>
      <c r="Y49" s="542"/>
      <c r="Z49" s="542"/>
      <c r="AA49" s="542"/>
      <c r="AB49" s="542"/>
      <c r="AC49" s="542"/>
      <c r="AD49" s="542"/>
      <c r="AE49" s="12"/>
      <c r="AF49" s="16"/>
    </row>
    <row r="50" spans="1:32" s="15" customFormat="1" ht="15" customHeight="1">
      <c r="A50" s="29"/>
      <c r="AE50" s="12"/>
      <c r="AF50" s="16"/>
    </row>
    <row r="51" spans="1:32" s="15" customFormat="1" ht="15" customHeight="1">
      <c r="A51" s="29"/>
      <c r="C51" s="31" t="s">
        <v>692</v>
      </c>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12"/>
      <c r="AF51" s="16"/>
    </row>
    <row r="52" spans="1:32" s="15" customFormat="1" ht="48" customHeight="1">
      <c r="A52" s="29"/>
      <c r="C52" s="540" t="s">
        <v>1329</v>
      </c>
      <c r="D52" s="540"/>
      <c r="E52" s="540"/>
      <c r="F52" s="540"/>
      <c r="G52" s="540"/>
      <c r="H52" s="540"/>
      <c r="I52" s="540"/>
      <c r="J52" s="540"/>
      <c r="K52" s="540"/>
      <c r="L52" s="540"/>
      <c r="M52" s="540"/>
      <c r="N52" s="540"/>
      <c r="O52" s="540"/>
      <c r="P52" s="540"/>
      <c r="Q52" s="540"/>
      <c r="R52" s="540"/>
      <c r="S52" s="540"/>
      <c r="T52" s="540"/>
      <c r="U52" s="540"/>
      <c r="V52" s="540"/>
      <c r="W52" s="540"/>
      <c r="X52" s="540"/>
      <c r="Y52" s="540"/>
      <c r="Z52" s="540"/>
      <c r="AA52" s="540"/>
      <c r="AB52" s="540"/>
      <c r="AC52" s="540"/>
      <c r="AD52" s="540"/>
      <c r="AE52" s="12"/>
      <c r="AF52" s="16"/>
    </row>
    <row r="53" spans="1:32" s="15" customFormat="1" ht="15" customHeight="1">
      <c r="A53" s="29"/>
      <c r="AE53" s="12"/>
      <c r="AF53" s="16"/>
    </row>
    <row r="54" spans="1:32" s="15" customFormat="1" ht="15" customHeight="1">
      <c r="A54" s="29"/>
      <c r="C54" s="31" t="s">
        <v>693</v>
      </c>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12"/>
      <c r="AF54" s="16"/>
    </row>
    <row r="55" spans="1:32" s="15" customFormat="1" ht="48" customHeight="1">
      <c r="A55" s="29"/>
      <c r="C55" s="542" t="s">
        <v>1339</v>
      </c>
      <c r="D55" s="542"/>
      <c r="E55" s="542"/>
      <c r="F55" s="542"/>
      <c r="G55" s="542"/>
      <c r="H55" s="542"/>
      <c r="I55" s="542"/>
      <c r="J55" s="542"/>
      <c r="K55" s="542"/>
      <c r="L55" s="542"/>
      <c r="M55" s="542"/>
      <c r="N55" s="542"/>
      <c r="O55" s="542"/>
      <c r="P55" s="542"/>
      <c r="Q55" s="542"/>
      <c r="R55" s="542"/>
      <c r="S55" s="542"/>
      <c r="T55" s="542"/>
      <c r="U55" s="542"/>
      <c r="V55" s="542"/>
      <c r="W55" s="542"/>
      <c r="X55" s="542"/>
      <c r="Y55" s="542"/>
      <c r="Z55" s="542"/>
      <c r="AA55" s="542"/>
      <c r="AB55" s="542"/>
      <c r="AC55" s="542"/>
      <c r="AD55" s="542"/>
      <c r="AE55" s="12"/>
      <c r="AF55" s="16"/>
    </row>
    <row r="56" spans="1:32" s="15" customFormat="1" ht="15" customHeight="1">
      <c r="A56" s="29"/>
      <c r="AE56" s="12"/>
      <c r="AF56" s="16"/>
    </row>
    <row r="57" spans="1:32" s="15" customFormat="1" ht="15" customHeight="1">
      <c r="A57" s="29"/>
      <c r="C57" s="31" t="s">
        <v>694</v>
      </c>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12"/>
      <c r="AF57" s="16"/>
    </row>
    <row r="58" spans="1:32" s="15" customFormat="1" ht="24" customHeight="1">
      <c r="A58" s="29"/>
      <c r="C58" s="540" t="s">
        <v>1330</v>
      </c>
      <c r="D58" s="540"/>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12"/>
      <c r="AF58" s="16"/>
    </row>
    <row r="59" spans="1:32" s="15" customFormat="1" ht="15" customHeight="1">
      <c r="A59" s="29"/>
      <c r="AE59" s="12"/>
      <c r="AF59" s="16"/>
    </row>
    <row r="60" spans="1:32" s="15" customFormat="1" ht="15" customHeight="1">
      <c r="A60" s="29"/>
      <c r="C60" s="31" t="s">
        <v>695</v>
      </c>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12"/>
      <c r="AF60" s="16"/>
    </row>
    <row r="61" spans="1:32" s="15" customFormat="1" ht="24" customHeight="1">
      <c r="A61" s="29"/>
      <c r="C61" s="542" t="s">
        <v>2090</v>
      </c>
      <c r="D61" s="542"/>
      <c r="E61" s="542"/>
      <c r="F61" s="542"/>
      <c r="G61" s="542"/>
      <c r="H61" s="542"/>
      <c r="I61" s="542"/>
      <c r="J61" s="542"/>
      <c r="K61" s="542"/>
      <c r="L61" s="542"/>
      <c r="M61" s="542"/>
      <c r="N61" s="542"/>
      <c r="O61" s="542"/>
      <c r="P61" s="542"/>
      <c r="Q61" s="542"/>
      <c r="R61" s="542"/>
      <c r="S61" s="542"/>
      <c r="T61" s="542"/>
      <c r="U61" s="542"/>
      <c r="V61" s="542"/>
      <c r="W61" s="542"/>
      <c r="X61" s="542"/>
      <c r="Y61" s="542"/>
      <c r="Z61" s="542"/>
      <c r="AA61" s="542"/>
      <c r="AB61" s="542"/>
      <c r="AC61" s="542"/>
      <c r="AD61" s="542"/>
      <c r="AE61" s="12"/>
      <c r="AF61" s="16"/>
    </row>
    <row r="62" spans="1:32" s="15" customFormat="1" ht="15" customHeight="1">
      <c r="A62" s="29"/>
      <c r="AE62" s="12"/>
      <c r="AF62" s="16"/>
    </row>
    <row r="63" spans="1:32" s="15" customFormat="1" ht="15" customHeight="1">
      <c r="A63" s="29"/>
      <c r="C63" s="31" t="s">
        <v>696</v>
      </c>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12"/>
      <c r="AF63" s="16"/>
    </row>
    <row r="64" spans="1:32" s="15" customFormat="1" ht="60" customHeight="1">
      <c r="A64" s="29"/>
      <c r="C64" s="540" t="s">
        <v>2095</v>
      </c>
      <c r="D64" s="540"/>
      <c r="E64" s="540"/>
      <c r="F64" s="540"/>
      <c r="G64" s="540"/>
      <c r="H64" s="540"/>
      <c r="I64" s="540"/>
      <c r="J64" s="540"/>
      <c r="K64" s="540"/>
      <c r="L64" s="540"/>
      <c r="M64" s="540"/>
      <c r="N64" s="540"/>
      <c r="O64" s="540"/>
      <c r="P64" s="540"/>
      <c r="Q64" s="540"/>
      <c r="R64" s="540"/>
      <c r="S64" s="540"/>
      <c r="T64" s="540"/>
      <c r="U64" s="540"/>
      <c r="V64" s="540"/>
      <c r="W64" s="540"/>
      <c r="X64" s="540"/>
      <c r="Y64" s="540"/>
      <c r="Z64" s="540"/>
      <c r="AA64" s="540"/>
      <c r="AB64" s="540"/>
      <c r="AC64" s="540"/>
      <c r="AD64" s="540"/>
      <c r="AE64" s="12"/>
      <c r="AF64" s="16"/>
    </row>
    <row r="65" spans="1:32" s="15" customFormat="1" ht="15" customHeight="1">
      <c r="A65" s="29"/>
      <c r="AE65" s="12"/>
      <c r="AF65" s="16"/>
    </row>
    <row r="66" spans="1:32" s="15" customFormat="1" ht="15" customHeight="1">
      <c r="A66" s="29"/>
      <c r="C66" s="31" t="s">
        <v>697</v>
      </c>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12"/>
      <c r="AF66" s="16"/>
    </row>
    <row r="67" spans="1:32" s="15" customFormat="1" ht="24" customHeight="1">
      <c r="A67" s="29"/>
      <c r="C67" s="540" t="s">
        <v>2096</v>
      </c>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12"/>
      <c r="AF67" s="16"/>
    </row>
    <row r="68" spans="1:32" s="15" customFormat="1" ht="15" customHeight="1">
      <c r="A68" s="29"/>
      <c r="AE68" s="12"/>
      <c r="AF68" s="16"/>
    </row>
    <row r="69" spans="1:32" s="15" customFormat="1" ht="15" customHeight="1">
      <c r="A69" s="29"/>
      <c r="C69" s="31" t="s">
        <v>698</v>
      </c>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12"/>
      <c r="AF69" s="16"/>
    </row>
    <row r="70" spans="1:32" s="15" customFormat="1" ht="36" customHeight="1">
      <c r="A70" s="29"/>
      <c r="C70" s="542" t="s">
        <v>699</v>
      </c>
      <c r="D70" s="542"/>
      <c r="E70" s="542"/>
      <c r="F70" s="542"/>
      <c r="G70" s="542"/>
      <c r="H70" s="542"/>
      <c r="I70" s="542"/>
      <c r="J70" s="542"/>
      <c r="K70" s="542"/>
      <c r="L70" s="542"/>
      <c r="M70" s="542"/>
      <c r="N70" s="542"/>
      <c r="O70" s="542"/>
      <c r="P70" s="542"/>
      <c r="Q70" s="542"/>
      <c r="R70" s="542"/>
      <c r="S70" s="542"/>
      <c r="T70" s="542"/>
      <c r="U70" s="542"/>
      <c r="V70" s="542"/>
      <c r="W70" s="542"/>
      <c r="X70" s="542"/>
      <c r="Y70" s="542"/>
      <c r="Z70" s="542"/>
      <c r="AA70" s="542"/>
      <c r="AB70" s="542"/>
      <c r="AC70" s="542"/>
      <c r="AD70" s="542"/>
      <c r="AE70" s="12"/>
      <c r="AF70" s="16"/>
    </row>
    <row r="71" spans="1:32" s="15" customFormat="1" ht="15" customHeight="1">
      <c r="A71" s="29"/>
      <c r="AE71" s="12"/>
      <c r="AF71" s="16"/>
    </row>
    <row r="72" spans="1:32" s="15" customFormat="1" ht="15" customHeight="1">
      <c r="A72" s="29"/>
      <c r="C72" s="31" t="s">
        <v>1320</v>
      </c>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12"/>
      <c r="AF72" s="16"/>
    </row>
    <row r="73" spans="1:32" s="15" customFormat="1" ht="36" customHeight="1">
      <c r="A73" s="29"/>
      <c r="C73" s="540" t="s">
        <v>1331</v>
      </c>
      <c r="D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12"/>
      <c r="AF73" s="16"/>
    </row>
    <row r="74" spans="1:32" s="15" customFormat="1" ht="15" customHeight="1">
      <c r="A74" s="29"/>
      <c r="AE74" s="12"/>
      <c r="AF74" s="16"/>
    </row>
    <row r="75" spans="1:32" s="15" customFormat="1" ht="15" customHeight="1">
      <c r="A75" s="29"/>
      <c r="C75" s="31" t="s">
        <v>1321</v>
      </c>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12"/>
      <c r="AF75" s="16"/>
    </row>
    <row r="76" spans="1:32" s="15" customFormat="1" ht="24" customHeight="1">
      <c r="A76" s="29"/>
      <c r="C76" s="540" t="s">
        <v>1881</v>
      </c>
      <c r="D76" s="540"/>
      <c r="E76" s="540"/>
      <c r="F76" s="540"/>
      <c r="G76" s="540"/>
      <c r="H76" s="540"/>
      <c r="I76" s="540"/>
      <c r="J76" s="540"/>
      <c r="K76" s="540"/>
      <c r="L76" s="540"/>
      <c r="M76" s="540"/>
      <c r="N76" s="540"/>
      <c r="O76" s="540"/>
      <c r="P76" s="540"/>
      <c r="Q76" s="540"/>
      <c r="R76" s="540"/>
      <c r="S76" s="540"/>
      <c r="T76" s="540"/>
      <c r="U76" s="540"/>
      <c r="V76" s="540"/>
      <c r="W76" s="540"/>
      <c r="X76" s="540"/>
      <c r="Y76" s="540"/>
      <c r="Z76" s="540"/>
      <c r="AA76" s="540"/>
      <c r="AB76" s="540"/>
      <c r="AC76" s="540"/>
      <c r="AD76" s="540"/>
      <c r="AE76" s="12"/>
      <c r="AF76" s="16"/>
    </row>
    <row r="77" spans="1:32" s="15" customFormat="1" ht="15" customHeight="1">
      <c r="A77" s="29"/>
      <c r="AE77" s="12"/>
      <c r="AF77" s="16"/>
    </row>
    <row r="78" spans="1:32" s="15" customFormat="1" ht="15" customHeight="1">
      <c r="A78" s="29"/>
      <c r="C78" s="31" t="s">
        <v>1322</v>
      </c>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12"/>
      <c r="AF78" s="16"/>
    </row>
    <row r="79" spans="1:32" s="15" customFormat="1" ht="24" customHeight="1">
      <c r="A79" s="29"/>
      <c r="C79" s="542" t="s">
        <v>2133</v>
      </c>
      <c r="D79" s="542"/>
      <c r="E79" s="542"/>
      <c r="F79" s="542"/>
      <c r="G79" s="542"/>
      <c r="H79" s="542"/>
      <c r="I79" s="542"/>
      <c r="J79" s="542"/>
      <c r="K79" s="542"/>
      <c r="L79" s="542"/>
      <c r="M79" s="542"/>
      <c r="N79" s="542"/>
      <c r="O79" s="542"/>
      <c r="P79" s="542"/>
      <c r="Q79" s="542"/>
      <c r="R79" s="542"/>
      <c r="S79" s="542"/>
      <c r="T79" s="542"/>
      <c r="U79" s="542"/>
      <c r="V79" s="542"/>
      <c r="W79" s="542"/>
      <c r="X79" s="542"/>
      <c r="Y79" s="542"/>
      <c r="Z79" s="542"/>
      <c r="AA79" s="542"/>
      <c r="AB79" s="542"/>
      <c r="AC79" s="542"/>
      <c r="AD79" s="542"/>
      <c r="AE79" s="12"/>
      <c r="AF79" s="16"/>
    </row>
    <row r="80" spans="1:32" s="15" customFormat="1" ht="15" customHeight="1">
      <c r="A80" s="29"/>
      <c r="AE80" s="12"/>
      <c r="AF80" s="16"/>
    </row>
    <row r="81" spans="1:32" s="15" customFormat="1" ht="24" customHeight="1">
      <c r="A81" s="29"/>
      <c r="D81" s="540" t="s">
        <v>2097</v>
      </c>
      <c r="E81" s="540"/>
      <c r="F81" s="540"/>
      <c r="G81" s="540"/>
      <c r="H81" s="540"/>
      <c r="I81" s="540"/>
      <c r="J81" s="540"/>
      <c r="K81" s="540"/>
      <c r="L81" s="540"/>
      <c r="M81" s="540"/>
      <c r="N81" s="540"/>
      <c r="O81" s="540"/>
      <c r="P81" s="540"/>
      <c r="Q81" s="540"/>
      <c r="R81" s="540"/>
      <c r="S81" s="540"/>
      <c r="T81" s="540"/>
      <c r="U81" s="540"/>
      <c r="V81" s="540"/>
      <c r="W81" s="540"/>
      <c r="X81" s="540"/>
      <c r="Y81" s="540"/>
      <c r="Z81" s="540"/>
      <c r="AA81" s="540"/>
      <c r="AB81" s="540"/>
      <c r="AC81" s="540"/>
      <c r="AD81" s="540"/>
      <c r="AE81" s="12"/>
      <c r="AF81" s="16"/>
    </row>
    <row r="82" spans="1:32" s="15" customFormat="1" ht="5.25" customHeight="1">
      <c r="A82" s="29"/>
      <c r="D82" s="27"/>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2"/>
      <c r="AF82" s="16"/>
    </row>
    <row r="83" spans="1:32" s="15" customFormat="1" ht="24" customHeight="1">
      <c r="A83" s="29"/>
      <c r="D83" s="540" t="s">
        <v>2098</v>
      </c>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12"/>
      <c r="AF83" s="16"/>
    </row>
    <row r="84" spans="1:32" s="15" customFormat="1" ht="5.25" customHeight="1">
      <c r="A84" s="29"/>
      <c r="D84" s="27"/>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2"/>
      <c r="AF84" s="16"/>
    </row>
    <row r="85" spans="1:32" s="15" customFormat="1" ht="24" customHeight="1">
      <c r="A85" s="29"/>
      <c r="D85" s="540" t="s">
        <v>2099</v>
      </c>
      <c r="E85" s="540"/>
      <c r="F85" s="540"/>
      <c r="G85" s="540"/>
      <c r="H85" s="540"/>
      <c r="I85" s="540"/>
      <c r="J85" s="540"/>
      <c r="K85" s="540"/>
      <c r="L85" s="540"/>
      <c r="M85" s="540"/>
      <c r="N85" s="540"/>
      <c r="O85" s="540"/>
      <c r="P85" s="540"/>
      <c r="Q85" s="540"/>
      <c r="R85" s="540"/>
      <c r="S85" s="540"/>
      <c r="T85" s="540"/>
      <c r="U85" s="540"/>
      <c r="V85" s="540"/>
      <c r="W85" s="540"/>
      <c r="X85" s="540"/>
      <c r="Y85" s="540"/>
      <c r="Z85" s="540"/>
      <c r="AA85" s="540"/>
      <c r="AB85" s="540"/>
      <c r="AC85" s="540"/>
      <c r="AD85" s="540"/>
      <c r="AE85" s="12"/>
      <c r="AF85" s="16"/>
    </row>
    <row r="86" spans="1:32" s="15" customFormat="1" ht="5.25" customHeight="1">
      <c r="A86" s="29"/>
      <c r="D86" s="27"/>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2"/>
      <c r="AF86" s="16"/>
    </row>
    <row r="87" spans="1:32" s="15" customFormat="1" ht="24" customHeight="1">
      <c r="A87" s="29"/>
      <c r="D87" s="540" t="s">
        <v>2100</v>
      </c>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12"/>
      <c r="AF87" s="16"/>
    </row>
    <row r="88" spans="1:32" s="15" customFormat="1" ht="5.25" customHeight="1">
      <c r="A88" s="29"/>
      <c r="D88" s="27"/>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2"/>
      <c r="AF88" s="16"/>
    </row>
    <row r="89" spans="1:32" s="15" customFormat="1" ht="24" customHeight="1">
      <c r="A89" s="29"/>
      <c r="D89" s="540" t="s">
        <v>2101</v>
      </c>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12"/>
      <c r="AF89" s="16"/>
    </row>
    <row r="90" spans="1:32" s="15" customFormat="1" ht="5.25" customHeight="1">
      <c r="A90" s="29"/>
      <c r="D90" s="27"/>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2"/>
      <c r="AF90" s="16"/>
    </row>
    <row r="91" spans="1:32" s="15" customFormat="1" ht="24" customHeight="1">
      <c r="A91" s="29"/>
      <c r="D91" s="542" t="s">
        <v>700</v>
      </c>
      <c r="E91" s="542"/>
      <c r="F91" s="542"/>
      <c r="G91" s="542"/>
      <c r="H91" s="542"/>
      <c r="I91" s="542"/>
      <c r="J91" s="542"/>
      <c r="K91" s="542"/>
      <c r="L91" s="542"/>
      <c r="M91" s="542"/>
      <c r="N91" s="542"/>
      <c r="O91" s="542"/>
      <c r="P91" s="542"/>
      <c r="Q91" s="542"/>
      <c r="R91" s="542"/>
      <c r="S91" s="542"/>
      <c r="T91" s="542"/>
      <c r="U91" s="542"/>
      <c r="V91" s="542"/>
      <c r="W91" s="542"/>
      <c r="X91" s="542"/>
      <c r="Y91" s="542"/>
      <c r="Z91" s="542"/>
      <c r="AA91" s="542"/>
      <c r="AB91" s="542"/>
      <c r="AC91" s="542"/>
      <c r="AD91" s="542"/>
      <c r="AE91" s="12"/>
      <c r="AF91" s="16"/>
    </row>
    <row r="92" spans="1:32" s="15" customFormat="1" ht="5.25" customHeight="1">
      <c r="A92" s="29"/>
      <c r="D92" s="27"/>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2"/>
      <c r="AF92" s="16"/>
    </row>
    <row r="93" spans="1:32" s="15" customFormat="1" ht="24" customHeight="1">
      <c r="A93" s="29"/>
      <c r="D93" s="542" t="s">
        <v>701</v>
      </c>
      <c r="E93" s="542"/>
      <c r="F93" s="542"/>
      <c r="G93" s="542"/>
      <c r="H93" s="542"/>
      <c r="I93" s="542"/>
      <c r="J93" s="542"/>
      <c r="K93" s="542"/>
      <c r="L93" s="542"/>
      <c r="M93" s="542"/>
      <c r="N93" s="542"/>
      <c r="O93" s="542"/>
      <c r="P93" s="542"/>
      <c r="Q93" s="542"/>
      <c r="R93" s="542"/>
      <c r="S93" s="542"/>
      <c r="T93" s="542"/>
      <c r="U93" s="542"/>
      <c r="V93" s="542"/>
      <c r="W93" s="542"/>
      <c r="X93" s="542"/>
      <c r="Y93" s="542"/>
      <c r="Z93" s="542"/>
      <c r="AA93" s="542"/>
      <c r="AB93" s="542"/>
      <c r="AC93" s="542"/>
      <c r="AD93" s="542"/>
      <c r="AE93" s="12"/>
      <c r="AF93" s="16"/>
    </row>
    <row r="94" spans="1:32" s="15" customFormat="1" ht="5.25" customHeight="1">
      <c r="A94" s="29"/>
      <c r="D94" s="27"/>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2"/>
      <c r="AF94" s="16"/>
    </row>
    <row r="95" spans="1:32" s="15" customFormat="1" ht="24" customHeight="1">
      <c r="A95" s="29"/>
      <c r="D95" s="540" t="s">
        <v>2102</v>
      </c>
      <c r="E95" s="540"/>
      <c r="F95" s="540"/>
      <c r="G95" s="540"/>
      <c r="H95" s="540"/>
      <c r="I95" s="540"/>
      <c r="J95" s="540"/>
      <c r="K95" s="540"/>
      <c r="L95" s="540"/>
      <c r="M95" s="540"/>
      <c r="N95" s="540"/>
      <c r="O95" s="540"/>
      <c r="P95" s="540"/>
      <c r="Q95" s="540"/>
      <c r="R95" s="540"/>
      <c r="S95" s="540"/>
      <c r="T95" s="540"/>
      <c r="U95" s="540"/>
      <c r="V95" s="540"/>
      <c r="W95" s="540"/>
      <c r="X95" s="540"/>
      <c r="Y95" s="540"/>
      <c r="Z95" s="540"/>
      <c r="AA95" s="540"/>
      <c r="AB95" s="540"/>
      <c r="AC95" s="540"/>
      <c r="AD95" s="540"/>
      <c r="AE95" s="12"/>
      <c r="AF95" s="16"/>
    </row>
    <row r="96" spans="1:32" s="15" customFormat="1" ht="5.25" customHeight="1">
      <c r="A96" s="29"/>
      <c r="D96" s="27"/>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2"/>
      <c r="AF96" s="16"/>
    </row>
    <row r="97" spans="1:32" s="15" customFormat="1" ht="24" customHeight="1">
      <c r="A97" s="29"/>
      <c r="B97" s="29"/>
      <c r="D97" s="540" t="s">
        <v>2103</v>
      </c>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12"/>
      <c r="AF97" s="16"/>
    </row>
    <row r="98" spans="1:32" s="53" customFormat="1" ht="5.25" customHeight="1">
      <c r="A98" s="29"/>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AC98" s="64"/>
      <c r="AD98" s="64"/>
      <c r="AE98" s="12"/>
      <c r="AF98" s="54"/>
    </row>
    <row r="99" spans="1:32" s="15" customFormat="1" ht="24" customHeight="1">
      <c r="A99" s="29"/>
      <c r="D99" s="540" t="s">
        <v>2104</v>
      </c>
      <c r="E99" s="540"/>
      <c r="F99" s="540"/>
      <c r="G99" s="540"/>
      <c r="H99" s="540"/>
      <c r="I99" s="540"/>
      <c r="J99" s="540"/>
      <c r="K99" s="540"/>
      <c r="L99" s="540"/>
      <c r="M99" s="540"/>
      <c r="N99" s="540"/>
      <c r="O99" s="540"/>
      <c r="P99" s="540"/>
      <c r="Q99" s="540"/>
      <c r="R99" s="540"/>
      <c r="S99" s="540"/>
      <c r="T99" s="540"/>
      <c r="U99" s="540"/>
      <c r="V99" s="540"/>
      <c r="W99" s="540"/>
      <c r="X99" s="540"/>
      <c r="Y99" s="540"/>
      <c r="Z99" s="540"/>
      <c r="AA99" s="540"/>
      <c r="AB99" s="540"/>
      <c r="AC99" s="540"/>
      <c r="AD99" s="540"/>
      <c r="AE99" s="12"/>
      <c r="AF99" s="16"/>
    </row>
    <row r="100" spans="1:32" s="15" customFormat="1" ht="5.25" customHeight="1">
      <c r="A100" s="29"/>
      <c r="D100" s="27"/>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2"/>
      <c r="AF100" s="16"/>
    </row>
    <row r="101" spans="1:32" s="15" customFormat="1" ht="15" customHeight="1">
      <c r="A101" s="29"/>
      <c r="D101" s="542" t="s">
        <v>702</v>
      </c>
      <c r="E101" s="542"/>
      <c r="F101" s="542"/>
      <c r="G101" s="542"/>
      <c r="H101" s="542"/>
      <c r="I101" s="542"/>
      <c r="J101" s="542"/>
      <c r="K101" s="542"/>
      <c r="L101" s="542"/>
      <c r="M101" s="542"/>
      <c r="N101" s="542"/>
      <c r="O101" s="542"/>
      <c r="P101" s="542"/>
      <c r="Q101" s="542"/>
      <c r="R101" s="542"/>
      <c r="S101" s="542"/>
      <c r="T101" s="542"/>
      <c r="U101" s="542"/>
      <c r="V101" s="542"/>
      <c r="W101" s="542"/>
      <c r="X101" s="542"/>
      <c r="Y101" s="542"/>
      <c r="Z101" s="542"/>
      <c r="AA101" s="542"/>
      <c r="AB101" s="542"/>
      <c r="AC101" s="542"/>
      <c r="AD101" s="542"/>
      <c r="AE101" s="12"/>
      <c r="AF101" s="16"/>
    </row>
    <row r="102" spans="1:32" s="15" customFormat="1" ht="5.25" customHeight="1">
      <c r="A102" s="29"/>
      <c r="D102" s="27"/>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2"/>
      <c r="AF102" s="16"/>
    </row>
    <row r="103" spans="1:32" s="15" customFormat="1" ht="36" customHeight="1">
      <c r="A103" s="29"/>
      <c r="D103" s="542" t="s">
        <v>2113</v>
      </c>
      <c r="E103" s="542"/>
      <c r="F103" s="542"/>
      <c r="G103" s="542"/>
      <c r="H103" s="542"/>
      <c r="I103" s="542"/>
      <c r="J103" s="542"/>
      <c r="K103" s="542"/>
      <c r="L103" s="542"/>
      <c r="M103" s="542"/>
      <c r="N103" s="542"/>
      <c r="O103" s="542"/>
      <c r="P103" s="542"/>
      <c r="Q103" s="542"/>
      <c r="R103" s="542"/>
      <c r="S103" s="542"/>
      <c r="T103" s="542"/>
      <c r="U103" s="542"/>
      <c r="V103" s="542"/>
      <c r="W103" s="542"/>
      <c r="X103" s="542"/>
      <c r="Y103" s="542"/>
      <c r="Z103" s="542"/>
      <c r="AA103" s="542"/>
      <c r="AB103" s="542"/>
      <c r="AC103" s="542"/>
      <c r="AD103" s="542"/>
      <c r="AE103" s="12"/>
      <c r="AF103" s="16"/>
    </row>
    <row r="104" spans="1:32" s="15" customFormat="1" ht="5.25" customHeight="1">
      <c r="A104" s="29"/>
      <c r="D104" s="27"/>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2"/>
      <c r="AF104" s="16"/>
    </row>
    <row r="105" spans="1:32" s="15" customFormat="1" ht="36" customHeight="1">
      <c r="A105" s="29"/>
      <c r="D105" s="542" t="s">
        <v>2130</v>
      </c>
      <c r="E105" s="542"/>
      <c r="F105" s="542"/>
      <c r="G105" s="542"/>
      <c r="H105" s="542"/>
      <c r="I105" s="542"/>
      <c r="J105" s="542"/>
      <c r="K105" s="542"/>
      <c r="L105" s="542"/>
      <c r="M105" s="542"/>
      <c r="N105" s="542"/>
      <c r="O105" s="542"/>
      <c r="P105" s="542"/>
      <c r="Q105" s="542"/>
      <c r="R105" s="542"/>
      <c r="S105" s="542"/>
      <c r="T105" s="542"/>
      <c r="U105" s="542"/>
      <c r="V105" s="542"/>
      <c r="W105" s="542"/>
      <c r="X105" s="542"/>
      <c r="Y105" s="542"/>
      <c r="Z105" s="542"/>
      <c r="AA105" s="542"/>
      <c r="AB105" s="542"/>
      <c r="AC105" s="542"/>
      <c r="AD105" s="542"/>
      <c r="AE105" s="12"/>
      <c r="AF105" s="16"/>
    </row>
    <row r="106" spans="1:32" s="15" customFormat="1" ht="15" customHeight="1" thickBot="1">
      <c r="A106" s="29"/>
      <c r="AE106" s="12"/>
      <c r="AF106" s="16"/>
    </row>
    <row r="107" spans="1:32" s="15" customFormat="1" ht="15" customHeight="1" thickBot="1">
      <c r="A107" s="29"/>
      <c r="B107" s="595" t="s">
        <v>210</v>
      </c>
      <c r="C107" s="596"/>
      <c r="D107" s="596"/>
      <c r="E107" s="596"/>
      <c r="F107" s="596"/>
      <c r="G107" s="596"/>
      <c r="H107" s="596"/>
      <c r="I107" s="596"/>
      <c r="J107" s="596"/>
      <c r="K107" s="596"/>
      <c r="L107" s="596"/>
      <c r="M107" s="596"/>
      <c r="N107" s="596"/>
      <c r="O107" s="596"/>
      <c r="P107" s="596"/>
      <c r="Q107" s="596"/>
      <c r="R107" s="596"/>
      <c r="S107" s="596"/>
      <c r="T107" s="596"/>
      <c r="U107" s="596"/>
      <c r="V107" s="596"/>
      <c r="W107" s="596"/>
      <c r="X107" s="596"/>
      <c r="Y107" s="596"/>
      <c r="Z107" s="596"/>
      <c r="AA107" s="596"/>
      <c r="AB107" s="596"/>
      <c r="AC107" s="596"/>
      <c r="AD107" s="597"/>
      <c r="AE107" s="12"/>
      <c r="AF107" s="16"/>
    </row>
    <row r="108" spans="1:32" s="15" customFormat="1" ht="15" customHeight="1">
      <c r="A108" s="29"/>
      <c r="AE108" s="12"/>
      <c r="AF108" s="16"/>
    </row>
    <row r="109" spans="1:32" s="15" customFormat="1" ht="48" customHeight="1">
      <c r="A109" s="29"/>
      <c r="C109" s="540" t="s">
        <v>2131</v>
      </c>
      <c r="D109" s="540"/>
      <c r="E109" s="540"/>
      <c r="F109" s="540"/>
      <c r="G109" s="540"/>
      <c r="H109" s="540"/>
      <c r="I109" s="540"/>
      <c r="J109" s="540"/>
      <c r="K109" s="540"/>
      <c r="L109" s="540"/>
      <c r="M109" s="540"/>
      <c r="N109" s="540"/>
      <c r="O109" s="540"/>
      <c r="P109" s="540"/>
      <c r="Q109" s="540"/>
      <c r="R109" s="540"/>
      <c r="S109" s="540"/>
      <c r="T109" s="540"/>
      <c r="U109" s="540"/>
      <c r="V109" s="540"/>
      <c r="W109" s="540"/>
      <c r="X109" s="540"/>
      <c r="Y109" s="540"/>
      <c r="Z109" s="540"/>
      <c r="AA109" s="540"/>
      <c r="AB109" s="540"/>
      <c r="AC109" s="540"/>
      <c r="AD109" s="540"/>
      <c r="AE109" s="12"/>
      <c r="AF109" s="16"/>
    </row>
    <row r="110" spans="1:32" s="15" customFormat="1" ht="15" customHeight="1">
      <c r="A110" s="29"/>
      <c r="AE110" s="12"/>
      <c r="AF110" s="16"/>
    </row>
    <row r="111" spans="1:32" s="15" customFormat="1" ht="15" customHeight="1">
      <c r="A111" s="29"/>
      <c r="C111" s="31" t="s">
        <v>703</v>
      </c>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12"/>
      <c r="AF111" s="16"/>
    </row>
    <row r="112" spans="1:32" s="15" customFormat="1" ht="24" customHeight="1">
      <c r="A112" s="29"/>
      <c r="C112" s="540" t="s">
        <v>2105</v>
      </c>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12"/>
      <c r="AF112" s="16"/>
    </row>
    <row r="113" spans="1:32" s="15" customFormat="1" ht="15" customHeight="1">
      <c r="A113" s="29"/>
      <c r="AE113" s="12"/>
      <c r="AF113" s="16"/>
    </row>
    <row r="114" spans="1:32" s="15" customFormat="1" ht="15" customHeight="1">
      <c r="A114" s="29"/>
      <c r="C114" s="31" t="s">
        <v>704</v>
      </c>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12"/>
      <c r="AF114" s="16"/>
    </row>
    <row r="115" spans="1:32" s="15" customFormat="1" ht="36" customHeight="1">
      <c r="A115" s="29"/>
      <c r="C115" s="540" t="s">
        <v>2106</v>
      </c>
      <c r="D115" s="540"/>
      <c r="E115" s="540"/>
      <c r="F115" s="540"/>
      <c r="G115" s="540"/>
      <c r="H115" s="540"/>
      <c r="I115" s="540"/>
      <c r="J115" s="540"/>
      <c r="K115" s="540"/>
      <c r="L115" s="540"/>
      <c r="M115" s="540"/>
      <c r="N115" s="540"/>
      <c r="O115" s="540"/>
      <c r="P115" s="540"/>
      <c r="Q115" s="540"/>
      <c r="R115" s="540"/>
      <c r="S115" s="540"/>
      <c r="T115" s="540"/>
      <c r="U115" s="540"/>
      <c r="V115" s="540"/>
      <c r="W115" s="540"/>
      <c r="X115" s="540"/>
      <c r="Y115" s="540"/>
      <c r="Z115" s="540"/>
      <c r="AA115" s="540"/>
      <c r="AB115" s="540"/>
      <c r="AC115" s="540"/>
      <c r="AD115" s="540"/>
      <c r="AE115" s="12"/>
      <c r="AF115" s="16"/>
    </row>
    <row r="116" spans="1:32" s="15" customFormat="1" ht="15" customHeight="1">
      <c r="A116" s="29"/>
      <c r="AE116" s="12"/>
      <c r="AF116" s="16"/>
    </row>
    <row r="117" spans="1:32" s="15" customFormat="1" ht="15" customHeight="1">
      <c r="A117" s="29"/>
      <c r="C117" s="31" t="s">
        <v>705</v>
      </c>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12"/>
      <c r="AF117" s="16"/>
    </row>
    <row r="118" spans="1:32" s="15" customFormat="1" ht="36" customHeight="1">
      <c r="A118" s="29"/>
      <c r="C118" s="540" t="s">
        <v>1332</v>
      </c>
      <c r="D118" s="540"/>
      <c r="E118" s="540"/>
      <c r="F118" s="540"/>
      <c r="G118" s="540"/>
      <c r="H118" s="540"/>
      <c r="I118" s="540"/>
      <c r="J118" s="540"/>
      <c r="K118" s="540"/>
      <c r="L118" s="540"/>
      <c r="M118" s="540"/>
      <c r="N118" s="540"/>
      <c r="O118" s="540"/>
      <c r="P118" s="540"/>
      <c r="Q118" s="540"/>
      <c r="R118" s="540"/>
      <c r="S118" s="540"/>
      <c r="T118" s="540"/>
      <c r="U118" s="540"/>
      <c r="V118" s="540"/>
      <c r="W118" s="540"/>
      <c r="X118" s="540"/>
      <c r="Y118" s="540"/>
      <c r="Z118" s="540"/>
      <c r="AA118" s="540"/>
      <c r="AB118" s="540"/>
      <c r="AC118" s="540"/>
      <c r="AD118" s="540"/>
      <c r="AE118" s="12"/>
      <c r="AF118" s="16"/>
    </row>
    <row r="119" spans="1:32" s="15" customFormat="1" ht="15" customHeight="1">
      <c r="A119" s="29"/>
      <c r="AE119" s="12"/>
      <c r="AF119" s="16"/>
    </row>
    <row r="120" spans="1:32" s="15" customFormat="1" ht="15" customHeight="1">
      <c r="A120" s="29"/>
      <c r="C120" s="31" t="s">
        <v>706</v>
      </c>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12"/>
      <c r="AF120" s="16"/>
    </row>
    <row r="121" spans="1:32" s="15" customFormat="1" ht="72" customHeight="1">
      <c r="A121" s="29"/>
      <c r="C121" s="540" t="s">
        <v>2132</v>
      </c>
      <c r="D121" s="540"/>
      <c r="E121" s="540"/>
      <c r="F121" s="540"/>
      <c r="G121" s="540"/>
      <c r="H121" s="540"/>
      <c r="I121" s="540"/>
      <c r="J121" s="540"/>
      <c r="K121" s="540"/>
      <c r="L121" s="540"/>
      <c r="M121" s="540"/>
      <c r="N121" s="540"/>
      <c r="O121" s="540"/>
      <c r="P121" s="540"/>
      <c r="Q121" s="540"/>
      <c r="R121" s="540"/>
      <c r="S121" s="540"/>
      <c r="T121" s="540"/>
      <c r="U121" s="540"/>
      <c r="V121" s="540"/>
      <c r="W121" s="540"/>
      <c r="X121" s="540"/>
      <c r="Y121" s="540"/>
      <c r="Z121" s="540"/>
      <c r="AA121" s="540"/>
      <c r="AB121" s="540"/>
      <c r="AC121" s="540"/>
      <c r="AD121" s="540"/>
      <c r="AE121" s="12"/>
      <c r="AF121" s="16"/>
    </row>
    <row r="122" spans="1:32" s="15" customFormat="1" ht="15" customHeight="1">
      <c r="A122" s="29"/>
      <c r="AE122" s="12"/>
      <c r="AF122" s="16"/>
    </row>
    <row r="123" spans="1:32" s="15" customFormat="1" ht="15" customHeight="1">
      <c r="A123" s="29"/>
      <c r="C123" s="31" t="s">
        <v>707</v>
      </c>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12"/>
      <c r="AF123" s="16"/>
    </row>
    <row r="124" spans="1:32" s="15" customFormat="1" ht="36" customHeight="1">
      <c r="A124" s="29"/>
      <c r="C124" s="540" t="s">
        <v>2107</v>
      </c>
      <c r="D124" s="540"/>
      <c r="E124" s="540"/>
      <c r="F124" s="540"/>
      <c r="G124" s="540"/>
      <c r="H124" s="540"/>
      <c r="I124" s="540"/>
      <c r="J124" s="540"/>
      <c r="K124" s="540"/>
      <c r="L124" s="540"/>
      <c r="M124" s="540"/>
      <c r="N124" s="540"/>
      <c r="O124" s="540"/>
      <c r="P124" s="540"/>
      <c r="Q124" s="540"/>
      <c r="R124" s="540"/>
      <c r="S124" s="540"/>
      <c r="T124" s="540"/>
      <c r="U124" s="540"/>
      <c r="V124" s="540"/>
      <c r="W124" s="540"/>
      <c r="X124" s="540"/>
      <c r="Y124" s="540"/>
      <c r="Z124" s="540"/>
      <c r="AA124" s="540"/>
      <c r="AB124" s="540"/>
      <c r="AC124" s="540"/>
      <c r="AD124" s="540"/>
      <c r="AE124" s="12"/>
      <c r="AF124" s="11"/>
    </row>
    <row r="125" spans="1:32" s="15" customFormat="1" ht="15" customHeight="1">
      <c r="A125" s="29"/>
      <c r="AE125" s="12"/>
      <c r="AF125" s="16"/>
    </row>
    <row r="126" spans="1:32" s="15" customFormat="1" ht="15" customHeight="1">
      <c r="A126" s="29"/>
      <c r="C126" s="31" t="s">
        <v>708</v>
      </c>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12"/>
      <c r="AF126" s="16"/>
    </row>
    <row r="127" spans="1:32" s="15" customFormat="1" ht="24" customHeight="1">
      <c r="A127" s="29"/>
      <c r="C127" s="540" t="s">
        <v>2134</v>
      </c>
      <c r="D127" s="540"/>
      <c r="E127" s="540"/>
      <c r="F127" s="540"/>
      <c r="G127" s="540"/>
      <c r="H127" s="540"/>
      <c r="I127" s="540"/>
      <c r="J127" s="540"/>
      <c r="K127" s="540"/>
      <c r="L127" s="540"/>
      <c r="M127" s="540"/>
      <c r="N127" s="540"/>
      <c r="O127" s="540"/>
      <c r="P127" s="540"/>
      <c r="Q127" s="540"/>
      <c r="R127" s="540"/>
      <c r="S127" s="540"/>
      <c r="T127" s="540"/>
      <c r="U127" s="540"/>
      <c r="V127" s="540"/>
      <c r="W127" s="540"/>
      <c r="X127" s="540"/>
      <c r="Y127" s="540"/>
      <c r="Z127" s="540"/>
      <c r="AA127" s="540"/>
      <c r="AB127" s="540"/>
      <c r="AC127" s="540"/>
      <c r="AD127" s="540"/>
      <c r="AE127" s="12"/>
      <c r="AF127" s="16"/>
    </row>
    <row r="128" spans="1:32" s="15" customFormat="1" ht="15" customHeight="1" thickBot="1">
      <c r="A128" s="29"/>
      <c r="AE128" s="12"/>
      <c r="AF128" s="16"/>
    </row>
    <row r="129" spans="1:32" s="15" customFormat="1" ht="15" customHeight="1" thickBot="1">
      <c r="A129" s="29"/>
      <c r="B129" s="595" t="s">
        <v>709</v>
      </c>
      <c r="C129" s="596"/>
      <c r="D129" s="596"/>
      <c r="E129" s="596"/>
      <c r="F129" s="596"/>
      <c r="G129" s="596"/>
      <c r="H129" s="596"/>
      <c r="I129" s="596"/>
      <c r="J129" s="596"/>
      <c r="K129" s="596"/>
      <c r="L129" s="596"/>
      <c r="M129" s="596"/>
      <c r="N129" s="596"/>
      <c r="O129" s="596"/>
      <c r="P129" s="596"/>
      <c r="Q129" s="596"/>
      <c r="R129" s="596"/>
      <c r="S129" s="596"/>
      <c r="T129" s="596"/>
      <c r="U129" s="596"/>
      <c r="V129" s="596"/>
      <c r="W129" s="596"/>
      <c r="X129" s="596"/>
      <c r="Y129" s="596"/>
      <c r="Z129" s="596"/>
      <c r="AA129" s="596"/>
      <c r="AB129" s="596"/>
      <c r="AC129" s="596"/>
      <c r="AD129" s="597"/>
      <c r="AE129" s="12"/>
      <c r="AF129" s="16"/>
    </row>
    <row r="130" spans="1:32" s="15" customFormat="1" ht="15" customHeight="1">
      <c r="A130" s="29"/>
      <c r="AE130" s="12"/>
      <c r="AF130" s="16"/>
    </row>
    <row r="131" spans="1:32" s="15" customFormat="1" ht="72" customHeight="1">
      <c r="A131" s="29"/>
      <c r="C131" s="540" t="s">
        <v>2140</v>
      </c>
      <c r="D131" s="540"/>
      <c r="E131" s="540"/>
      <c r="F131" s="540"/>
      <c r="G131" s="540"/>
      <c r="H131" s="540"/>
      <c r="I131" s="540"/>
      <c r="J131" s="540"/>
      <c r="K131" s="540"/>
      <c r="L131" s="540"/>
      <c r="M131" s="540"/>
      <c r="N131" s="540"/>
      <c r="O131" s="540"/>
      <c r="P131" s="540"/>
      <c r="Q131" s="540"/>
      <c r="R131" s="540"/>
      <c r="S131" s="540"/>
      <c r="T131" s="540"/>
      <c r="U131" s="540"/>
      <c r="V131" s="540"/>
      <c r="W131" s="540"/>
      <c r="X131" s="540"/>
      <c r="Y131" s="540"/>
      <c r="Z131" s="540"/>
      <c r="AA131" s="540"/>
      <c r="AB131" s="540"/>
      <c r="AC131" s="540"/>
      <c r="AD131" s="540"/>
      <c r="AE131" s="12"/>
      <c r="AF131" s="16"/>
    </row>
    <row r="132" spans="1:32" s="15" customFormat="1" ht="15" customHeight="1" thickBot="1">
      <c r="A132" s="29"/>
      <c r="C132" s="18"/>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12"/>
      <c r="AF132" s="16"/>
    </row>
    <row r="133" spans="1:32" s="15" customFormat="1" ht="15" customHeight="1" thickBot="1">
      <c r="A133" s="29"/>
      <c r="B133" s="595" t="s">
        <v>710</v>
      </c>
      <c r="C133" s="596"/>
      <c r="D133" s="596"/>
      <c r="E133" s="596"/>
      <c r="F133" s="596"/>
      <c r="G133" s="596"/>
      <c r="H133" s="596"/>
      <c r="I133" s="596"/>
      <c r="J133" s="596"/>
      <c r="K133" s="596"/>
      <c r="L133" s="596"/>
      <c r="M133" s="596"/>
      <c r="N133" s="596"/>
      <c r="O133" s="596"/>
      <c r="P133" s="596"/>
      <c r="Q133" s="596"/>
      <c r="R133" s="596"/>
      <c r="S133" s="596"/>
      <c r="T133" s="596"/>
      <c r="U133" s="596"/>
      <c r="V133" s="596"/>
      <c r="W133" s="596"/>
      <c r="X133" s="596"/>
      <c r="Y133" s="596"/>
      <c r="Z133" s="596"/>
      <c r="AA133" s="596"/>
      <c r="AB133" s="596"/>
      <c r="AC133" s="596"/>
      <c r="AD133" s="597"/>
      <c r="AE133" s="12"/>
      <c r="AF133" s="16"/>
    </row>
    <row r="134" spans="1:32" s="15" customFormat="1" ht="15" customHeight="1">
      <c r="A134" s="29"/>
      <c r="AE134" s="12"/>
      <c r="AF134" s="16"/>
    </row>
    <row r="135" spans="1:32" s="15" customFormat="1" ht="72" customHeight="1">
      <c r="A135" s="29"/>
      <c r="C135" s="540" t="s">
        <v>2139</v>
      </c>
      <c r="D135" s="540"/>
      <c r="E135" s="540"/>
      <c r="F135" s="540"/>
      <c r="G135" s="540"/>
      <c r="H135" s="540"/>
      <c r="I135" s="540"/>
      <c r="J135" s="540"/>
      <c r="K135" s="540"/>
      <c r="L135" s="540"/>
      <c r="M135" s="540"/>
      <c r="N135" s="540"/>
      <c r="O135" s="540"/>
      <c r="P135" s="540"/>
      <c r="Q135" s="540"/>
      <c r="R135" s="540"/>
      <c r="S135" s="540"/>
      <c r="T135" s="540"/>
      <c r="U135" s="540"/>
      <c r="V135" s="540"/>
      <c r="W135" s="540"/>
      <c r="X135" s="540"/>
      <c r="Y135" s="540"/>
      <c r="Z135" s="540"/>
      <c r="AA135" s="540"/>
      <c r="AB135" s="540"/>
      <c r="AC135" s="540"/>
      <c r="AD135" s="540"/>
      <c r="AE135" s="12"/>
      <c r="AF135" s="16"/>
    </row>
    <row r="136" spans="1:32" s="15" customFormat="1" ht="15" customHeight="1" thickBot="1">
      <c r="A136" s="29"/>
      <c r="C136" s="18"/>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12"/>
      <c r="AF136" s="16"/>
    </row>
    <row r="137" spans="1:32" s="15" customFormat="1" ht="15" customHeight="1" thickBot="1">
      <c r="A137" s="29"/>
      <c r="B137" s="595" t="s">
        <v>222</v>
      </c>
      <c r="C137" s="596"/>
      <c r="D137" s="596"/>
      <c r="E137" s="596"/>
      <c r="F137" s="596"/>
      <c r="G137" s="596"/>
      <c r="H137" s="596"/>
      <c r="I137" s="596"/>
      <c r="J137" s="596"/>
      <c r="K137" s="596"/>
      <c r="L137" s="596"/>
      <c r="M137" s="596"/>
      <c r="N137" s="596"/>
      <c r="O137" s="596"/>
      <c r="P137" s="596"/>
      <c r="Q137" s="596"/>
      <c r="R137" s="596"/>
      <c r="S137" s="596"/>
      <c r="T137" s="596"/>
      <c r="U137" s="596"/>
      <c r="V137" s="596"/>
      <c r="W137" s="596"/>
      <c r="X137" s="596"/>
      <c r="Y137" s="596"/>
      <c r="Z137" s="596"/>
      <c r="AA137" s="596"/>
      <c r="AB137" s="596"/>
      <c r="AC137" s="596"/>
      <c r="AD137" s="597"/>
      <c r="AE137" s="12"/>
      <c r="AF137" s="16"/>
    </row>
    <row r="138" spans="1:32" s="15" customFormat="1" ht="15" customHeight="1">
      <c r="A138" s="29"/>
      <c r="AE138" s="12"/>
      <c r="AF138" s="16"/>
    </row>
    <row r="139" spans="1:32" s="15" customFormat="1" ht="36" customHeight="1">
      <c r="A139" s="29"/>
      <c r="C139" s="542" t="s">
        <v>711</v>
      </c>
      <c r="D139" s="542"/>
      <c r="E139" s="542"/>
      <c r="F139" s="542"/>
      <c r="G139" s="542"/>
      <c r="H139" s="542"/>
      <c r="I139" s="542"/>
      <c r="J139" s="542"/>
      <c r="K139" s="542"/>
      <c r="L139" s="542"/>
      <c r="M139" s="542"/>
      <c r="N139" s="542"/>
      <c r="O139" s="542"/>
      <c r="P139" s="542"/>
      <c r="Q139" s="542"/>
      <c r="R139" s="542"/>
      <c r="S139" s="542"/>
      <c r="T139" s="542"/>
      <c r="U139" s="542"/>
      <c r="V139" s="542"/>
      <c r="W139" s="542"/>
      <c r="X139" s="542"/>
      <c r="Y139" s="542"/>
      <c r="Z139" s="542"/>
      <c r="AA139" s="542"/>
      <c r="AB139" s="542"/>
      <c r="AC139" s="542"/>
      <c r="AD139" s="542"/>
      <c r="AE139" s="12"/>
      <c r="AF139" s="16"/>
    </row>
    <row r="140" spans="1:32" s="15" customFormat="1" ht="15" customHeight="1">
      <c r="A140" s="29"/>
      <c r="AE140" s="12"/>
      <c r="AF140" s="16"/>
    </row>
    <row r="141" spans="1:32" s="15" customFormat="1" ht="24" customHeight="1">
      <c r="A141" s="29"/>
      <c r="C141" s="540" t="s">
        <v>2108</v>
      </c>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12"/>
      <c r="AF141" s="16"/>
    </row>
    <row r="142" spans="1:32" s="15" customFormat="1" ht="15" customHeight="1">
      <c r="A142" s="29"/>
      <c r="AE142" s="12"/>
      <c r="AF142" s="16"/>
    </row>
    <row r="143" spans="1:32" s="15" customFormat="1" ht="24" customHeight="1">
      <c r="A143" s="29"/>
      <c r="C143" s="542" t="s">
        <v>2109</v>
      </c>
      <c r="D143" s="542"/>
      <c r="E143" s="542"/>
      <c r="F143" s="542"/>
      <c r="G143" s="542"/>
      <c r="H143" s="542"/>
      <c r="I143" s="542"/>
      <c r="J143" s="542"/>
      <c r="K143" s="542"/>
      <c r="L143" s="542"/>
      <c r="M143" s="542"/>
      <c r="N143" s="542"/>
      <c r="O143" s="542"/>
      <c r="P143" s="542"/>
      <c r="Q143" s="542"/>
      <c r="R143" s="542"/>
      <c r="S143" s="542"/>
      <c r="T143" s="542"/>
      <c r="U143" s="542"/>
      <c r="V143" s="542"/>
      <c r="W143" s="542"/>
      <c r="X143" s="542"/>
      <c r="Y143" s="542"/>
      <c r="Z143" s="542"/>
      <c r="AA143" s="542"/>
      <c r="AB143" s="542"/>
      <c r="AC143" s="542"/>
      <c r="AD143" s="542"/>
      <c r="AE143" s="12"/>
      <c r="AF143" s="16"/>
    </row>
    <row r="144" spans="1:32" s="15" customFormat="1" ht="15" customHeight="1">
      <c r="A144" s="29"/>
      <c r="AE144" s="12"/>
      <c r="AF144" s="16"/>
    </row>
    <row r="145" spans="1:32" s="15" customFormat="1" ht="15" customHeight="1">
      <c r="A145" s="29"/>
      <c r="C145" s="542" t="s">
        <v>2135</v>
      </c>
      <c r="D145" s="542"/>
      <c r="E145" s="542"/>
      <c r="F145" s="542"/>
      <c r="G145" s="542"/>
      <c r="H145" s="542"/>
      <c r="I145" s="542"/>
      <c r="J145" s="542"/>
      <c r="K145" s="542"/>
      <c r="L145" s="542"/>
      <c r="M145" s="542"/>
      <c r="N145" s="542"/>
      <c r="O145" s="542"/>
      <c r="P145" s="542"/>
      <c r="Q145" s="542"/>
      <c r="R145" s="542"/>
      <c r="S145" s="542"/>
      <c r="T145" s="542"/>
      <c r="U145" s="542"/>
      <c r="V145" s="542"/>
      <c r="W145" s="542"/>
      <c r="X145" s="542"/>
      <c r="Y145" s="542"/>
      <c r="Z145" s="542"/>
      <c r="AA145" s="542"/>
      <c r="AB145" s="542"/>
      <c r="AC145" s="542"/>
      <c r="AD145" s="542"/>
      <c r="AE145" s="12"/>
      <c r="AF145" s="16"/>
    </row>
    <row r="146" spans="1:32" s="15" customFormat="1" ht="15" customHeight="1">
      <c r="A146" s="29"/>
      <c r="AE146" s="12"/>
      <c r="AF146" s="16"/>
    </row>
    <row r="147" spans="1:32" s="15" customFormat="1" ht="15" customHeight="1">
      <c r="A147" s="29"/>
      <c r="C147" s="31" t="s">
        <v>1340</v>
      </c>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12"/>
      <c r="AF147" s="16"/>
    </row>
    <row r="148" spans="1:32" s="15" customFormat="1" ht="36" customHeight="1">
      <c r="A148" s="29"/>
      <c r="C148" s="542" t="s">
        <v>712</v>
      </c>
      <c r="D148" s="542"/>
      <c r="E148" s="542"/>
      <c r="F148" s="542"/>
      <c r="G148" s="542"/>
      <c r="H148" s="542"/>
      <c r="I148" s="542"/>
      <c r="J148" s="542"/>
      <c r="K148" s="542"/>
      <c r="L148" s="542"/>
      <c r="M148" s="542"/>
      <c r="N148" s="542"/>
      <c r="O148" s="542"/>
      <c r="P148" s="542"/>
      <c r="Q148" s="542"/>
      <c r="R148" s="542"/>
      <c r="S148" s="542"/>
      <c r="T148" s="542"/>
      <c r="U148" s="542"/>
      <c r="V148" s="542"/>
      <c r="W148" s="542"/>
      <c r="X148" s="542"/>
      <c r="Y148" s="542"/>
      <c r="Z148" s="542"/>
      <c r="AA148" s="542"/>
      <c r="AB148" s="542"/>
      <c r="AC148" s="542"/>
      <c r="AD148" s="542"/>
      <c r="AE148" s="12"/>
      <c r="AF148" s="16"/>
    </row>
    <row r="149" spans="1:32" s="15" customFormat="1" ht="15" customHeight="1">
      <c r="A149" s="29"/>
      <c r="AE149" s="12"/>
      <c r="AF149" s="16"/>
    </row>
    <row r="150" spans="1:32" s="15" customFormat="1" ht="15" customHeight="1">
      <c r="A150" s="29"/>
      <c r="C150" s="31" t="s">
        <v>713</v>
      </c>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12"/>
      <c r="AF150" s="16"/>
    </row>
    <row r="151" spans="1:32" s="15" customFormat="1" ht="48" customHeight="1">
      <c r="A151" s="29"/>
      <c r="C151" s="540" t="s">
        <v>1333</v>
      </c>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12"/>
      <c r="AF151" s="16"/>
    </row>
    <row r="152" spans="1:32" s="15" customFormat="1" ht="15" customHeight="1">
      <c r="A152" s="29"/>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12"/>
      <c r="AF152" s="16"/>
    </row>
    <row r="153" spans="1:32" s="15" customFormat="1" ht="15" customHeight="1">
      <c r="A153" s="29"/>
      <c r="C153" s="31" t="s">
        <v>714</v>
      </c>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12"/>
      <c r="AF153" s="16"/>
    </row>
    <row r="154" spans="1:32" s="15" customFormat="1" ht="48" customHeight="1">
      <c r="A154" s="29"/>
      <c r="C154" s="542" t="s">
        <v>715</v>
      </c>
      <c r="D154" s="542"/>
      <c r="E154" s="542"/>
      <c r="F154" s="542"/>
      <c r="G154" s="542"/>
      <c r="H154" s="542"/>
      <c r="I154" s="542"/>
      <c r="J154" s="542"/>
      <c r="K154" s="542"/>
      <c r="L154" s="542"/>
      <c r="M154" s="542"/>
      <c r="N154" s="542"/>
      <c r="O154" s="542"/>
      <c r="P154" s="542"/>
      <c r="Q154" s="542"/>
      <c r="R154" s="542"/>
      <c r="S154" s="542"/>
      <c r="T154" s="542"/>
      <c r="U154" s="542"/>
      <c r="V154" s="542"/>
      <c r="W154" s="542"/>
      <c r="X154" s="542"/>
      <c r="Y154" s="542"/>
      <c r="Z154" s="542"/>
      <c r="AA154" s="542"/>
      <c r="AB154" s="542"/>
      <c r="AC154" s="542"/>
      <c r="AD154" s="542"/>
      <c r="AE154" s="12"/>
      <c r="AF154" s="16"/>
    </row>
    <row r="155" spans="1:32" s="15" customFormat="1" ht="15" customHeight="1">
      <c r="A155" s="29"/>
      <c r="AE155" s="12"/>
      <c r="AF155" s="16"/>
    </row>
    <row r="156" spans="1:32" s="15" customFormat="1" ht="15" customHeight="1">
      <c r="A156" s="29"/>
      <c r="C156" s="31" t="s">
        <v>716</v>
      </c>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12"/>
      <c r="AF156" s="16"/>
    </row>
    <row r="157" spans="1:32" s="15" customFormat="1" ht="36" customHeight="1">
      <c r="A157" s="29"/>
      <c r="C157" s="540" t="s">
        <v>2136</v>
      </c>
      <c r="D157" s="540"/>
      <c r="E157" s="540"/>
      <c r="F157" s="540"/>
      <c r="G157" s="540"/>
      <c r="H157" s="540"/>
      <c r="I157" s="540"/>
      <c r="J157" s="540"/>
      <c r="K157" s="540"/>
      <c r="L157" s="540"/>
      <c r="M157" s="540"/>
      <c r="N157" s="540"/>
      <c r="O157" s="540"/>
      <c r="P157" s="540"/>
      <c r="Q157" s="540"/>
      <c r="R157" s="540"/>
      <c r="S157" s="540"/>
      <c r="T157" s="540"/>
      <c r="U157" s="540"/>
      <c r="V157" s="540"/>
      <c r="W157" s="540"/>
      <c r="X157" s="540"/>
      <c r="Y157" s="540"/>
      <c r="Z157" s="540"/>
      <c r="AA157" s="540"/>
      <c r="AB157" s="540"/>
      <c r="AC157" s="540"/>
      <c r="AD157" s="540"/>
      <c r="AE157" s="12"/>
      <c r="AF157" s="16"/>
    </row>
    <row r="158" spans="1:32" s="15" customFormat="1" ht="15" customHeight="1" thickBot="1">
      <c r="A158" s="29"/>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c r="AA158" s="29"/>
      <c r="AB158" s="29"/>
      <c r="AE158" s="12"/>
      <c r="AF158" s="16"/>
    </row>
    <row r="159" spans="1:32" s="15" customFormat="1" ht="15" customHeight="1" thickBot="1">
      <c r="A159" s="29"/>
      <c r="B159" s="595" t="s">
        <v>717</v>
      </c>
      <c r="C159" s="596"/>
      <c r="D159" s="596"/>
      <c r="E159" s="596"/>
      <c r="F159" s="596"/>
      <c r="G159" s="596"/>
      <c r="H159" s="596"/>
      <c r="I159" s="596"/>
      <c r="J159" s="596"/>
      <c r="K159" s="596"/>
      <c r="L159" s="596"/>
      <c r="M159" s="596"/>
      <c r="N159" s="596"/>
      <c r="O159" s="596"/>
      <c r="P159" s="596"/>
      <c r="Q159" s="596"/>
      <c r="R159" s="596"/>
      <c r="S159" s="596"/>
      <c r="T159" s="596"/>
      <c r="U159" s="596"/>
      <c r="V159" s="596"/>
      <c r="W159" s="596"/>
      <c r="X159" s="596"/>
      <c r="Y159" s="596"/>
      <c r="Z159" s="596"/>
      <c r="AA159" s="596"/>
      <c r="AB159" s="596"/>
      <c r="AC159" s="596"/>
      <c r="AD159" s="597"/>
      <c r="AE159" s="12"/>
      <c r="AF159" s="16"/>
    </row>
    <row r="160" spans="1:32" s="15" customFormat="1" ht="15" customHeight="1">
      <c r="A160" s="29"/>
      <c r="AE160" s="12"/>
      <c r="AF160" s="16"/>
    </row>
    <row r="161" spans="1:32" s="15" customFormat="1" ht="36" customHeight="1">
      <c r="A161" s="29"/>
      <c r="C161" s="540" t="s">
        <v>2142</v>
      </c>
      <c r="D161" s="540"/>
      <c r="E161" s="540"/>
      <c r="F161" s="540"/>
      <c r="G161" s="540"/>
      <c r="H161" s="540"/>
      <c r="I161" s="540"/>
      <c r="J161" s="540"/>
      <c r="K161" s="540"/>
      <c r="L161" s="540"/>
      <c r="M161" s="540"/>
      <c r="N161" s="540"/>
      <c r="O161" s="540"/>
      <c r="P161" s="540"/>
      <c r="Q161" s="540"/>
      <c r="R161" s="540"/>
      <c r="S161" s="540"/>
      <c r="T161" s="540"/>
      <c r="U161" s="540"/>
      <c r="V161" s="540"/>
      <c r="W161" s="540"/>
      <c r="X161" s="540"/>
      <c r="Y161" s="540"/>
      <c r="Z161" s="540"/>
      <c r="AA161" s="540"/>
      <c r="AB161" s="540"/>
      <c r="AC161" s="540"/>
      <c r="AD161" s="540"/>
      <c r="AE161" s="12"/>
      <c r="AF161" s="16"/>
    </row>
    <row r="162" spans="1:32" s="15" customFormat="1" ht="15" customHeight="1">
      <c r="A162" s="29"/>
      <c r="B162" s="29"/>
      <c r="C162" s="29"/>
      <c r="D162" s="57"/>
      <c r="E162" s="57"/>
      <c r="F162" s="57"/>
      <c r="G162" s="57"/>
      <c r="H162" s="57"/>
      <c r="I162" s="57"/>
      <c r="J162" s="57"/>
      <c r="K162" s="57"/>
      <c r="L162" s="57"/>
      <c r="M162" s="57"/>
      <c r="N162" s="57"/>
      <c r="O162" s="57"/>
      <c r="P162" s="57"/>
      <c r="Q162" s="57"/>
      <c r="R162" s="57"/>
      <c r="S162" s="57"/>
      <c r="T162" s="57"/>
      <c r="U162" s="57"/>
      <c r="V162" s="57"/>
      <c r="W162" s="57"/>
      <c r="X162" s="57"/>
      <c r="Y162" s="57"/>
      <c r="Z162" s="57"/>
      <c r="AA162" s="57"/>
      <c r="AB162" s="57"/>
      <c r="AC162" s="57"/>
      <c r="AD162" s="57"/>
      <c r="AE162" s="12"/>
      <c r="AF162" s="16"/>
    </row>
    <row r="163" spans="1:32" s="15" customFormat="1" ht="48" customHeight="1">
      <c r="A163" s="29"/>
      <c r="B163" s="29"/>
      <c r="C163" s="540" t="s">
        <v>2110</v>
      </c>
      <c r="D163" s="540"/>
      <c r="E163" s="540"/>
      <c r="F163" s="540"/>
      <c r="G163" s="540"/>
      <c r="H163" s="540"/>
      <c r="I163" s="540"/>
      <c r="J163" s="540"/>
      <c r="K163" s="540"/>
      <c r="L163" s="540"/>
      <c r="M163" s="540"/>
      <c r="N163" s="540"/>
      <c r="O163" s="540"/>
      <c r="P163" s="540"/>
      <c r="Q163" s="540"/>
      <c r="R163" s="540"/>
      <c r="S163" s="540"/>
      <c r="T163" s="540"/>
      <c r="U163" s="540"/>
      <c r="V163" s="540"/>
      <c r="W163" s="540"/>
      <c r="X163" s="540"/>
      <c r="Y163" s="540"/>
      <c r="Z163" s="540"/>
      <c r="AA163" s="540"/>
      <c r="AB163" s="540"/>
      <c r="AC163" s="540"/>
      <c r="AD163" s="540"/>
      <c r="AE163" s="12"/>
      <c r="AF163" s="16"/>
    </row>
    <row r="164" spans="1:32" s="53" customFormat="1" ht="5.25" customHeight="1">
      <c r="A164" s="29"/>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c r="AD164" s="65"/>
      <c r="AE164" s="12"/>
      <c r="AF164" s="54"/>
    </row>
    <row r="165" spans="1:32" s="15" customFormat="1" ht="15" customHeight="1">
      <c r="A165" s="29"/>
      <c r="B165" s="29"/>
      <c r="C165" s="540" t="s">
        <v>2111</v>
      </c>
      <c r="D165" s="540"/>
      <c r="E165" s="540"/>
      <c r="F165" s="540"/>
      <c r="G165" s="540"/>
      <c r="H165" s="540"/>
      <c r="I165" s="540"/>
      <c r="J165" s="540"/>
      <c r="K165" s="540"/>
      <c r="L165" s="540"/>
      <c r="M165" s="540"/>
      <c r="N165" s="540"/>
      <c r="O165" s="540"/>
      <c r="P165" s="540"/>
      <c r="Q165" s="540"/>
      <c r="R165" s="540"/>
      <c r="S165" s="540"/>
      <c r="T165" s="540"/>
      <c r="U165" s="540"/>
      <c r="V165" s="540"/>
      <c r="W165" s="540"/>
      <c r="X165" s="540"/>
      <c r="Y165" s="540"/>
      <c r="Z165" s="540"/>
      <c r="AA165" s="540"/>
      <c r="AB165" s="540"/>
      <c r="AC165" s="540"/>
      <c r="AD165" s="540"/>
      <c r="AE165" s="12"/>
      <c r="AF165" s="16"/>
    </row>
    <row r="166" spans="1:32" s="53" customFormat="1" ht="5.25" customHeight="1">
      <c r="A166" s="29"/>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c r="AD166" s="65"/>
      <c r="AE166" s="12"/>
      <c r="AF166" s="54"/>
    </row>
    <row r="167" spans="1:32" s="15" customFormat="1" ht="24" customHeight="1">
      <c r="A167" s="29"/>
      <c r="B167" s="29"/>
      <c r="C167" s="542" t="s">
        <v>746</v>
      </c>
      <c r="D167" s="542"/>
      <c r="E167" s="542"/>
      <c r="F167" s="542"/>
      <c r="G167" s="542"/>
      <c r="H167" s="542"/>
      <c r="I167" s="542"/>
      <c r="J167" s="542"/>
      <c r="K167" s="542"/>
      <c r="L167" s="542"/>
      <c r="M167" s="542"/>
      <c r="N167" s="542"/>
      <c r="O167" s="542"/>
      <c r="P167" s="542"/>
      <c r="Q167" s="542"/>
      <c r="R167" s="542"/>
      <c r="S167" s="542"/>
      <c r="T167" s="542"/>
      <c r="U167" s="542"/>
      <c r="V167" s="542"/>
      <c r="W167" s="542"/>
      <c r="X167" s="542"/>
      <c r="Y167" s="542"/>
      <c r="Z167" s="542"/>
      <c r="AA167" s="542"/>
      <c r="AB167" s="542"/>
      <c r="AC167" s="542"/>
      <c r="AD167" s="542"/>
      <c r="AE167" s="12"/>
      <c r="AF167" s="16"/>
    </row>
    <row r="168" spans="1:32" s="53" customFormat="1" ht="5.25" customHeight="1">
      <c r="A168" s="29"/>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c r="AD168" s="65"/>
      <c r="AE168" s="12"/>
      <c r="AF168" s="54"/>
    </row>
    <row r="169" spans="1:32" s="15" customFormat="1" ht="24" customHeight="1">
      <c r="A169" s="29"/>
      <c r="B169" s="29"/>
      <c r="C169" s="542" t="s">
        <v>764</v>
      </c>
      <c r="D169" s="542"/>
      <c r="E169" s="542"/>
      <c r="F169" s="542"/>
      <c r="G169" s="542"/>
      <c r="H169" s="542"/>
      <c r="I169" s="542"/>
      <c r="J169" s="542"/>
      <c r="K169" s="542"/>
      <c r="L169" s="542"/>
      <c r="M169" s="542"/>
      <c r="N169" s="542"/>
      <c r="O169" s="542"/>
      <c r="P169" s="542"/>
      <c r="Q169" s="542"/>
      <c r="R169" s="542"/>
      <c r="S169" s="542"/>
      <c r="T169" s="542"/>
      <c r="U169" s="542"/>
      <c r="V169" s="542"/>
      <c r="W169" s="542"/>
      <c r="X169" s="542"/>
      <c r="Y169" s="542"/>
      <c r="Z169" s="542"/>
      <c r="AA169" s="542"/>
      <c r="AB169" s="542"/>
      <c r="AC169" s="542"/>
      <c r="AD169" s="542"/>
      <c r="AE169" s="12"/>
      <c r="AF169" s="16"/>
    </row>
    <row r="170" spans="1:32" s="53" customFormat="1" ht="5.25" customHeight="1">
      <c r="A170" s="29"/>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c r="AD170" s="65"/>
      <c r="AE170" s="12"/>
      <c r="AF170" s="54"/>
    </row>
    <row r="171" spans="1:32" s="15" customFormat="1" ht="24" customHeight="1">
      <c r="A171" s="29"/>
      <c r="B171" s="29"/>
      <c r="C171" s="542" t="s">
        <v>765</v>
      </c>
      <c r="D171" s="542"/>
      <c r="E171" s="542"/>
      <c r="F171" s="542"/>
      <c r="G171" s="542"/>
      <c r="H171" s="542"/>
      <c r="I171" s="542"/>
      <c r="J171" s="542"/>
      <c r="K171" s="542"/>
      <c r="L171" s="542"/>
      <c r="M171" s="542"/>
      <c r="N171" s="542"/>
      <c r="O171" s="542"/>
      <c r="P171" s="542"/>
      <c r="Q171" s="542"/>
      <c r="R171" s="542"/>
      <c r="S171" s="542"/>
      <c r="T171" s="542"/>
      <c r="U171" s="542"/>
      <c r="V171" s="542"/>
      <c r="W171" s="542"/>
      <c r="X171" s="542"/>
      <c r="Y171" s="542"/>
      <c r="Z171" s="542"/>
      <c r="AA171" s="542"/>
      <c r="AB171" s="542"/>
      <c r="AC171" s="542"/>
      <c r="AD171" s="542"/>
      <c r="AE171" s="12"/>
      <c r="AF171" s="16"/>
    </row>
    <row r="172" spans="1:32" s="53" customFormat="1" ht="5.25" customHeight="1">
      <c r="A172" s="29"/>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c r="AD172" s="65"/>
      <c r="AE172" s="12"/>
      <c r="AF172" s="54"/>
    </row>
    <row r="173" spans="1:32" s="15" customFormat="1" ht="24" customHeight="1">
      <c r="A173" s="29"/>
      <c r="B173" s="29"/>
      <c r="C173" s="542" t="s">
        <v>1899</v>
      </c>
      <c r="D173" s="542"/>
      <c r="E173" s="542"/>
      <c r="F173" s="542"/>
      <c r="G173" s="542"/>
      <c r="H173" s="542"/>
      <c r="I173" s="542"/>
      <c r="J173" s="542"/>
      <c r="K173" s="542"/>
      <c r="L173" s="542"/>
      <c r="M173" s="542"/>
      <c r="N173" s="542"/>
      <c r="O173" s="542"/>
      <c r="P173" s="542"/>
      <c r="Q173" s="542"/>
      <c r="R173" s="542"/>
      <c r="S173" s="542"/>
      <c r="T173" s="542"/>
      <c r="U173" s="542"/>
      <c r="V173" s="542"/>
      <c r="W173" s="542"/>
      <c r="X173" s="542"/>
      <c r="Y173" s="542"/>
      <c r="Z173" s="542"/>
      <c r="AA173" s="542"/>
      <c r="AB173" s="542"/>
      <c r="AC173" s="542"/>
      <c r="AD173" s="542"/>
      <c r="AE173" s="12"/>
      <c r="AF173" s="16"/>
    </row>
    <row r="174" spans="1:32" s="53" customFormat="1" ht="5.25" customHeight="1">
      <c r="A174" s="29"/>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c r="AD174" s="65"/>
      <c r="AE174" s="12"/>
      <c r="AF174" s="54"/>
    </row>
    <row r="175" spans="1:32" s="15" customFormat="1" ht="15" customHeight="1">
      <c r="A175" s="29"/>
      <c r="B175" s="29"/>
      <c r="C175" s="542" t="s">
        <v>1882</v>
      </c>
      <c r="D175" s="542"/>
      <c r="E175" s="542"/>
      <c r="F175" s="542"/>
      <c r="G175" s="542"/>
      <c r="H175" s="542"/>
      <c r="I175" s="542"/>
      <c r="J175" s="542"/>
      <c r="K175" s="542"/>
      <c r="L175" s="542"/>
      <c r="M175" s="542"/>
      <c r="N175" s="542"/>
      <c r="O175" s="542"/>
      <c r="P175" s="542"/>
      <c r="Q175" s="542"/>
      <c r="R175" s="542"/>
      <c r="S175" s="542"/>
      <c r="T175" s="542"/>
      <c r="U175" s="542"/>
      <c r="V175" s="542"/>
      <c r="W175" s="542"/>
      <c r="X175" s="542"/>
      <c r="Y175" s="542"/>
      <c r="Z175" s="542"/>
      <c r="AA175" s="542"/>
      <c r="AB175" s="542"/>
      <c r="AC175" s="542"/>
      <c r="AD175" s="542"/>
      <c r="AE175" s="12"/>
      <c r="AF175" s="16"/>
    </row>
    <row r="176" spans="1:32" s="15" customFormat="1" ht="15" customHeight="1" thickBot="1">
      <c r="A176" s="29"/>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c r="Z176" s="29"/>
      <c r="AA176" s="29"/>
      <c r="AB176" s="29"/>
      <c r="AE176" s="12"/>
      <c r="AF176" s="16"/>
    </row>
    <row r="177" spans="1:32" s="15" customFormat="1" ht="15" customHeight="1" thickBot="1">
      <c r="A177" s="29"/>
      <c r="B177" s="595" t="s">
        <v>718</v>
      </c>
      <c r="C177" s="596"/>
      <c r="D177" s="596"/>
      <c r="E177" s="596"/>
      <c r="F177" s="596"/>
      <c r="G177" s="596"/>
      <c r="H177" s="596"/>
      <c r="I177" s="596"/>
      <c r="J177" s="596"/>
      <c r="K177" s="596"/>
      <c r="L177" s="596"/>
      <c r="M177" s="596"/>
      <c r="N177" s="596"/>
      <c r="O177" s="596"/>
      <c r="P177" s="596"/>
      <c r="Q177" s="596"/>
      <c r="R177" s="596"/>
      <c r="S177" s="596"/>
      <c r="T177" s="596"/>
      <c r="U177" s="596"/>
      <c r="V177" s="596"/>
      <c r="W177" s="596"/>
      <c r="X177" s="596"/>
      <c r="Y177" s="596"/>
      <c r="Z177" s="596"/>
      <c r="AA177" s="596"/>
      <c r="AB177" s="596"/>
      <c r="AC177" s="596"/>
      <c r="AD177" s="597"/>
      <c r="AE177" s="12"/>
      <c r="AF177" s="16"/>
    </row>
    <row r="178" spans="1:32" s="15" customFormat="1" ht="15" customHeight="1">
      <c r="A178" s="29"/>
      <c r="AE178" s="12"/>
      <c r="AF178" s="16"/>
    </row>
    <row r="179" spans="1:32" s="15" customFormat="1" ht="60" customHeight="1">
      <c r="A179" s="29"/>
      <c r="C179" s="540" t="s">
        <v>2143</v>
      </c>
      <c r="D179" s="540"/>
      <c r="E179" s="540"/>
      <c r="F179" s="540"/>
      <c r="G179" s="540"/>
      <c r="H179" s="540"/>
      <c r="I179" s="540"/>
      <c r="J179" s="540"/>
      <c r="K179" s="540"/>
      <c r="L179" s="540"/>
      <c r="M179" s="540"/>
      <c r="N179" s="540"/>
      <c r="O179" s="540"/>
      <c r="P179" s="540"/>
      <c r="Q179" s="540"/>
      <c r="R179" s="540"/>
      <c r="S179" s="540"/>
      <c r="T179" s="540"/>
      <c r="U179" s="540"/>
      <c r="V179" s="540"/>
      <c r="W179" s="540"/>
      <c r="X179" s="540"/>
      <c r="Y179" s="540"/>
      <c r="Z179" s="540"/>
      <c r="AA179" s="540"/>
      <c r="AB179" s="540"/>
      <c r="AC179" s="540"/>
      <c r="AD179" s="540"/>
      <c r="AE179" s="12"/>
      <c r="AF179" s="16"/>
    </row>
    <row r="180" spans="1:32" s="15" customFormat="1" ht="15" customHeight="1">
      <c r="A180" s="29"/>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c r="AA180" s="29"/>
      <c r="AB180" s="29"/>
      <c r="AE180" s="12"/>
      <c r="AF180" s="16"/>
    </row>
    <row r="181" spans="1:32" s="15" customFormat="1" ht="36" customHeight="1">
      <c r="A181" s="29"/>
      <c r="B181" s="29"/>
      <c r="C181" s="542" t="s">
        <v>766</v>
      </c>
      <c r="D181" s="542"/>
      <c r="E181" s="542"/>
      <c r="F181" s="542"/>
      <c r="G181" s="542"/>
      <c r="H181" s="542"/>
      <c r="I181" s="542"/>
      <c r="J181" s="542"/>
      <c r="K181" s="542"/>
      <c r="L181" s="542"/>
      <c r="M181" s="542"/>
      <c r="N181" s="542"/>
      <c r="O181" s="542"/>
      <c r="P181" s="542"/>
      <c r="Q181" s="542"/>
      <c r="R181" s="542"/>
      <c r="S181" s="542"/>
      <c r="T181" s="542"/>
      <c r="U181" s="542"/>
      <c r="V181" s="542"/>
      <c r="W181" s="542"/>
      <c r="X181" s="542"/>
      <c r="Y181" s="542"/>
      <c r="Z181" s="542"/>
      <c r="AA181" s="542"/>
      <c r="AB181" s="542"/>
      <c r="AC181" s="542"/>
      <c r="AD181" s="542"/>
      <c r="AE181" s="12"/>
      <c r="AF181" s="16"/>
    </row>
    <row r="182" spans="1:32" s="53" customFormat="1" ht="5.25" customHeight="1">
      <c r="A182" s="29"/>
      <c r="C182" s="66"/>
      <c r="D182" s="66"/>
      <c r="E182" s="66"/>
      <c r="F182" s="66"/>
      <c r="G182" s="66"/>
      <c r="H182" s="66"/>
      <c r="I182" s="66"/>
      <c r="J182" s="66"/>
      <c r="K182" s="66"/>
      <c r="L182" s="66"/>
      <c r="M182" s="66"/>
      <c r="N182" s="66"/>
      <c r="O182" s="66"/>
      <c r="P182" s="66"/>
      <c r="Q182" s="66"/>
      <c r="R182" s="66"/>
      <c r="S182" s="66"/>
      <c r="T182" s="66"/>
      <c r="U182" s="66"/>
      <c r="V182" s="66"/>
      <c r="W182" s="66"/>
      <c r="X182" s="66"/>
      <c r="Y182" s="66"/>
      <c r="Z182" s="66"/>
      <c r="AA182" s="66"/>
      <c r="AB182" s="66"/>
      <c r="AC182" s="66"/>
      <c r="AD182" s="66"/>
      <c r="AE182" s="12"/>
      <c r="AF182" s="54"/>
    </row>
    <row r="183" spans="1:32" s="15" customFormat="1" ht="36" customHeight="1">
      <c r="A183" s="29"/>
      <c r="B183" s="29"/>
      <c r="C183" s="542" t="s">
        <v>2211</v>
      </c>
      <c r="D183" s="542"/>
      <c r="E183" s="542"/>
      <c r="F183" s="542"/>
      <c r="G183" s="542"/>
      <c r="H183" s="542"/>
      <c r="I183" s="542"/>
      <c r="J183" s="542"/>
      <c r="K183" s="542"/>
      <c r="L183" s="542"/>
      <c r="M183" s="542"/>
      <c r="N183" s="542"/>
      <c r="O183" s="542"/>
      <c r="P183" s="542"/>
      <c r="Q183" s="542"/>
      <c r="R183" s="542"/>
      <c r="S183" s="542"/>
      <c r="T183" s="542"/>
      <c r="U183" s="542"/>
      <c r="V183" s="542"/>
      <c r="W183" s="542"/>
      <c r="X183" s="542"/>
      <c r="Y183" s="542"/>
      <c r="Z183" s="542"/>
      <c r="AA183" s="542"/>
      <c r="AB183" s="542"/>
      <c r="AC183" s="542"/>
      <c r="AD183" s="542"/>
      <c r="AE183" s="12"/>
      <c r="AF183" s="16"/>
    </row>
    <row r="184" spans="1:32" s="53" customFormat="1" ht="5.25" customHeight="1">
      <c r="A184" s="29"/>
      <c r="C184" s="66"/>
      <c r="D184" s="66"/>
      <c r="E184" s="66"/>
      <c r="F184" s="66"/>
      <c r="G184" s="66"/>
      <c r="H184" s="66"/>
      <c r="I184" s="66"/>
      <c r="J184" s="66"/>
      <c r="K184" s="66"/>
      <c r="L184" s="66"/>
      <c r="M184" s="66"/>
      <c r="N184" s="66"/>
      <c r="O184" s="66"/>
      <c r="P184" s="66"/>
      <c r="Q184" s="66"/>
      <c r="R184" s="66"/>
      <c r="S184" s="66"/>
      <c r="T184" s="66"/>
      <c r="U184" s="66"/>
      <c r="V184" s="66"/>
      <c r="W184" s="66"/>
      <c r="X184" s="66"/>
      <c r="Y184" s="66"/>
      <c r="Z184" s="66"/>
      <c r="AA184" s="66"/>
      <c r="AB184" s="66"/>
      <c r="AC184" s="66"/>
      <c r="AD184" s="66"/>
      <c r="AE184" s="12"/>
      <c r="AF184" s="54"/>
    </row>
    <row r="185" spans="1:32" s="15" customFormat="1" ht="36" customHeight="1">
      <c r="A185" s="29"/>
      <c r="B185" s="29"/>
      <c r="C185" s="542" t="s">
        <v>2137</v>
      </c>
      <c r="D185" s="542"/>
      <c r="E185" s="542"/>
      <c r="F185" s="542"/>
      <c r="G185" s="542"/>
      <c r="H185" s="542"/>
      <c r="I185" s="542"/>
      <c r="J185" s="542"/>
      <c r="K185" s="542"/>
      <c r="L185" s="542"/>
      <c r="M185" s="542"/>
      <c r="N185" s="542"/>
      <c r="O185" s="542"/>
      <c r="P185" s="542"/>
      <c r="Q185" s="542"/>
      <c r="R185" s="542"/>
      <c r="S185" s="542"/>
      <c r="T185" s="542"/>
      <c r="U185" s="542"/>
      <c r="V185" s="542"/>
      <c r="W185" s="542"/>
      <c r="X185" s="542"/>
      <c r="Y185" s="542"/>
      <c r="Z185" s="542"/>
      <c r="AA185" s="542"/>
      <c r="AB185" s="542"/>
      <c r="AC185" s="542"/>
      <c r="AD185" s="542"/>
      <c r="AE185" s="12"/>
      <c r="AF185" s="16"/>
    </row>
    <row r="186" spans="1:32" s="53" customFormat="1" ht="5.25" customHeight="1">
      <c r="A186" s="29"/>
      <c r="C186" s="66"/>
      <c r="D186" s="66"/>
      <c r="E186" s="66"/>
      <c r="F186" s="66"/>
      <c r="G186" s="66"/>
      <c r="H186" s="66"/>
      <c r="I186" s="66"/>
      <c r="J186" s="66"/>
      <c r="K186" s="66"/>
      <c r="L186" s="66"/>
      <c r="M186" s="66"/>
      <c r="N186" s="66"/>
      <c r="O186" s="66"/>
      <c r="P186" s="66"/>
      <c r="Q186" s="66"/>
      <c r="R186" s="66"/>
      <c r="S186" s="66"/>
      <c r="T186" s="66"/>
      <c r="U186" s="66"/>
      <c r="V186" s="66"/>
      <c r="W186" s="66"/>
      <c r="X186" s="66"/>
      <c r="Y186" s="66"/>
      <c r="Z186" s="66"/>
      <c r="AA186" s="66"/>
      <c r="AB186" s="66"/>
      <c r="AC186" s="66"/>
      <c r="AD186" s="66"/>
      <c r="AE186" s="12"/>
      <c r="AF186" s="54"/>
    </row>
    <row r="187" spans="1:32" s="15" customFormat="1" ht="36" customHeight="1">
      <c r="A187" s="29"/>
      <c r="B187" s="29"/>
      <c r="C187" s="542" t="s">
        <v>2138</v>
      </c>
      <c r="D187" s="542"/>
      <c r="E187" s="542"/>
      <c r="F187" s="542"/>
      <c r="G187" s="542"/>
      <c r="H187" s="542"/>
      <c r="I187" s="542"/>
      <c r="J187" s="542"/>
      <c r="K187" s="542"/>
      <c r="L187" s="542"/>
      <c r="M187" s="542"/>
      <c r="N187" s="542"/>
      <c r="O187" s="542"/>
      <c r="P187" s="542"/>
      <c r="Q187" s="542"/>
      <c r="R187" s="542"/>
      <c r="S187" s="542"/>
      <c r="T187" s="542"/>
      <c r="U187" s="542"/>
      <c r="V187" s="542"/>
      <c r="W187" s="542"/>
      <c r="X187" s="542"/>
      <c r="Y187" s="542"/>
      <c r="Z187" s="542"/>
      <c r="AA187" s="542"/>
      <c r="AB187" s="542"/>
      <c r="AC187" s="542"/>
      <c r="AD187" s="542"/>
      <c r="AE187" s="12"/>
      <c r="AF187" s="16"/>
    </row>
    <row r="188" spans="1:32" s="53" customFormat="1" ht="5.25" customHeight="1">
      <c r="A188" s="29"/>
      <c r="C188" s="66"/>
      <c r="D188" s="66"/>
      <c r="E188" s="66"/>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66"/>
      <c r="AD188" s="66"/>
      <c r="AE188" s="12"/>
      <c r="AF188" s="54"/>
    </row>
    <row r="189" spans="1:32" s="15" customFormat="1" ht="36" customHeight="1">
      <c r="A189" s="29"/>
      <c r="B189" s="29"/>
      <c r="C189" s="540" t="s">
        <v>2158</v>
      </c>
      <c r="D189" s="540"/>
      <c r="E189" s="540"/>
      <c r="F189" s="540"/>
      <c r="G189" s="540"/>
      <c r="H189" s="540"/>
      <c r="I189" s="540"/>
      <c r="J189" s="540"/>
      <c r="K189" s="540"/>
      <c r="L189" s="540"/>
      <c r="M189" s="540"/>
      <c r="N189" s="540"/>
      <c r="O189" s="540"/>
      <c r="P189" s="540"/>
      <c r="Q189" s="540"/>
      <c r="R189" s="540"/>
      <c r="S189" s="540"/>
      <c r="T189" s="540"/>
      <c r="U189" s="540"/>
      <c r="V189" s="540"/>
      <c r="W189" s="540"/>
      <c r="X189" s="540"/>
      <c r="Y189" s="540"/>
      <c r="Z189" s="540"/>
      <c r="AA189" s="540"/>
      <c r="AB189" s="540"/>
      <c r="AC189" s="540"/>
      <c r="AD189" s="540"/>
      <c r="AE189" s="12"/>
      <c r="AF189" s="16"/>
    </row>
    <row r="190" spans="1:32" s="53" customFormat="1" ht="5.25" customHeight="1">
      <c r="A190" s="29"/>
      <c r="C190" s="66"/>
      <c r="D190" s="66"/>
      <c r="E190" s="66"/>
      <c r="F190" s="66"/>
      <c r="G190" s="66"/>
      <c r="H190" s="66"/>
      <c r="I190" s="66"/>
      <c r="J190" s="66"/>
      <c r="K190" s="66"/>
      <c r="L190" s="66"/>
      <c r="M190" s="66"/>
      <c r="N190" s="66"/>
      <c r="O190" s="66"/>
      <c r="P190" s="66"/>
      <c r="Q190" s="66"/>
      <c r="R190" s="66"/>
      <c r="S190" s="66"/>
      <c r="T190" s="66"/>
      <c r="U190" s="66"/>
      <c r="V190" s="66"/>
      <c r="W190" s="66"/>
      <c r="X190" s="66"/>
      <c r="Y190" s="66"/>
      <c r="Z190" s="66"/>
      <c r="AA190" s="66"/>
      <c r="AB190" s="66"/>
      <c r="AC190" s="66"/>
      <c r="AD190" s="66"/>
      <c r="AE190" s="12"/>
      <c r="AF190" s="54"/>
    </row>
    <row r="191" spans="1:32" s="15" customFormat="1" ht="48" customHeight="1">
      <c r="A191" s="29"/>
      <c r="B191" s="29"/>
      <c r="C191" s="540" t="s">
        <v>2112</v>
      </c>
      <c r="D191" s="540"/>
      <c r="E191" s="540"/>
      <c r="F191" s="540"/>
      <c r="G191" s="540"/>
      <c r="H191" s="540"/>
      <c r="I191" s="540"/>
      <c r="J191" s="540"/>
      <c r="K191" s="540"/>
      <c r="L191" s="540"/>
      <c r="M191" s="540"/>
      <c r="N191" s="540"/>
      <c r="O191" s="540"/>
      <c r="P191" s="540"/>
      <c r="Q191" s="540"/>
      <c r="R191" s="540"/>
      <c r="S191" s="540"/>
      <c r="T191" s="540"/>
      <c r="U191" s="540"/>
      <c r="V191" s="540"/>
      <c r="W191" s="540"/>
      <c r="X191" s="540"/>
      <c r="Y191" s="540"/>
      <c r="Z191" s="540"/>
      <c r="AA191" s="540"/>
      <c r="AB191" s="540"/>
      <c r="AC191" s="540"/>
      <c r="AD191" s="540"/>
      <c r="AE191" s="12"/>
      <c r="AF191" s="16"/>
    </row>
    <row r="192" spans="1:32" s="53" customFormat="1" ht="5.25" customHeight="1">
      <c r="A192" s="29"/>
      <c r="C192" s="66"/>
      <c r="D192" s="66"/>
      <c r="E192" s="66"/>
      <c r="F192" s="66"/>
      <c r="G192" s="66"/>
      <c r="H192" s="66"/>
      <c r="I192" s="66"/>
      <c r="J192" s="66"/>
      <c r="K192" s="66"/>
      <c r="L192" s="66"/>
      <c r="M192" s="66"/>
      <c r="N192" s="66"/>
      <c r="O192" s="66"/>
      <c r="P192" s="66"/>
      <c r="Q192" s="66"/>
      <c r="R192" s="66"/>
      <c r="S192" s="66"/>
      <c r="T192" s="66"/>
      <c r="U192" s="66"/>
      <c r="V192" s="66"/>
      <c r="W192" s="66"/>
      <c r="X192" s="66"/>
      <c r="Y192" s="66"/>
      <c r="Z192" s="66"/>
      <c r="AA192" s="66"/>
      <c r="AB192" s="66"/>
      <c r="AC192" s="66"/>
      <c r="AD192" s="66"/>
      <c r="AE192" s="12"/>
      <c r="AF192" s="54"/>
    </row>
    <row r="193" spans="1:32" s="15" customFormat="1" ht="15" customHeight="1">
      <c r="A193" s="29"/>
      <c r="B193" s="29"/>
      <c r="C193" s="542" t="s">
        <v>1883</v>
      </c>
      <c r="D193" s="542"/>
      <c r="E193" s="542"/>
      <c r="F193" s="542"/>
      <c r="G193" s="542"/>
      <c r="H193" s="542"/>
      <c r="I193" s="542"/>
      <c r="J193" s="542"/>
      <c r="K193" s="542"/>
      <c r="L193" s="542"/>
      <c r="M193" s="542"/>
      <c r="N193" s="542"/>
      <c r="O193" s="542"/>
      <c r="P193" s="542"/>
      <c r="Q193" s="542"/>
      <c r="R193" s="542"/>
      <c r="S193" s="542"/>
      <c r="T193" s="542"/>
      <c r="U193" s="542"/>
      <c r="V193" s="542"/>
      <c r="W193" s="542"/>
      <c r="X193" s="542"/>
      <c r="Y193" s="542"/>
      <c r="Z193" s="542"/>
      <c r="AA193" s="542"/>
      <c r="AB193" s="542"/>
      <c r="AC193" s="542"/>
      <c r="AD193" s="542"/>
      <c r="AE193" s="12"/>
      <c r="AF193" s="16"/>
    </row>
    <row r="194" spans="1:32" s="15" customFormat="1" ht="15" customHeight="1" thickBot="1">
      <c r="A194" s="29"/>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c r="AA194" s="29"/>
      <c r="AB194" s="29"/>
      <c r="AE194" s="12"/>
      <c r="AF194" s="16"/>
    </row>
    <row r="195" spans="1:32" s="15" customFormat="1" ht="15" customHeight="1" thickBot="1">
      <c r="A195" s="29"/>
      <c r="B195" s="595" t="s">
        <v>719</v>
      </c>
      <c r="C195" s="596"/>
      <c r="D195" s="596"/>
      <c r="E195" s="596"/>
      <c r="F195" s="596"/>
      <c r="G195" s="596"/>
      <c r="H195" s="596"/>
      <c r="I195" s="596"/>
      <c r="J195" s="596"/>
      <c r="K195" s="596"/>
      <c r="L195" s="596"/>
      <c r="M195" s="596"/>
      <c r="N195" s="596"/>
      <c r="O195" s="596"/>
      <c r="P195" s="596"/>
      <c r="Q195" s="596"/>
      <c r="R195" s="596"/>
      <c r="S195" s="596"/>
      <c r="T195" s="596"/>
      <c r="U195" s="596"/>
      <c r="V195" s="596"/>
      <c r="W195" s="596"/>
      <c r="X195" s="596"/>
      <c r="Y195" s="596"/>
      <c r="Z195" s="596"/>
      <c r="AA195" s="596"/>
      <c r="AB195" s="596"/>
      <c r="AC195" s="596"/>
      <c r="AD195" s="597"/>
      <c r="AE195" s="12"/>
      <c r="AF195" s="16"/>
    </row>
    <row r="196" spans="1:32" s="15" customFormat="1" ht="15" customHeight="1">
      <c r="A196" s="29"/>
      <c r="AE196" s="12"/>
      <c r="AF196" s="16"/>
    </row>
    <row r="197" spans="1:32" s="15" customFormat="1" ht="84" customHeight="1">
      <c r="A197" s="29"/>
      <c r="C197" s="540" t="s">
        <v>2179</v>
      </c>
      <c r="D197" s="540"/>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C197" s="540"/>
      <c r="AD197" s="540"/>
      <c r="AE197" s="12"/>
      <c r="AF197" s="16"/>
    </row>
    <row r="198" spans="1:32" s="15" customFormat="1" ht="15" customHeight="1" thickBot="1">
      <c r="A198" s="29"/>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c r="AA198" s="29"/>
      <c r="AB198" s="29"/>
      <c r="AE198" s="12"/>
      <c r="AF198" s="16"/>
    </row>
    <row r="199" spans="1:32" s="15" customFormat="1" ht="15" customHeight="1" thickBot="1">
      <c r="A199" s="29"/>
      <c r="B199" s="595" t="s">
        <v>720</v>
      </c>
      <c r="C199" s="596"/>
      <c r="D199" s="596"/>
      <c r="E199" s="596"/>
      <c r="F199" s="596"/>
      <c r="G199" s="596"/>
      <c r="H199" s="596"/>
      <c r="I199" s="596"/>
      <c r="J199" s="596"/>
      <c r="K199" s="596"/>
      <c r="L199" s="596"/>
      <c r="M199" s="596"/>
      <c r="N199" s="596"/>
      <c r="O199" s="596"/>
      <c r="P199" s="596"/>
      <c r="Q199" s="596"/>
      <c r="R199" s="596"/>
      <c r="S199" s="596"/>
      <c r="T199" s="596"/>
      <c r="U199" s="596"/>
      <c r="V199" s="596"/>
      <c r="W199" s="596"/>
      <c r="X199" s="596"/>
      <c r="Y199" s="596"/>
      <c r="Z199" s="596"/>
      <c r="AA199" s="596"/>
      <c r="AB199" s="596"/>
      <c r="AC199" s="596"/>
      <c r="AD199" s="597"/>
      <c r="AE199" s="12"/>
      <c r="AF199" s="16"/>
    </row>
    <row r="200" spans="1:32" s="15" customFormat="1" ht="15" customHeight="1">
      <c r="A200" s="29"/>
      <c r="AE200" s="12"/>
      <c r="AF200" s="16"/>
    </row>
    <row r="201" spans="1:32" s="15" customFormat="1" ht="48" customHeight="1">
      <c r="A201" s="29"/>
      <c r="C201" s="542" t="s">
        <v>2165</v>
      </c>
      <c r="D201" s="542"/>
      <c r="E201" s="542"/>
      <c r="F201" s="542"/>
      <c r="G201" s="542"/>
      <c r="H201" s="542"/>
      <c r="I201" s="542"/>
      <c r="J201" s="542"/>
      <c r="K201" s="542"/>
      <c r="L201" s="542"/>
      <c r="M201" s="542"/>
      <c r="N201" s="542"/>
      <c r="O201" s="542"/>
      <c r="P201" s="542"/>
      <c r="Q201" s="542"/>
      <c r="R201" s="542"/>
      <c r="S201" s="542"/>
      <c r="T201" s="542"/>
      <c r="U201" s="542"/>
      <c r="V201" s="542"/>
      <c r="W201" s="542"/>
      <c r="X201" s="542"/>
      <c r="Y201" s="542"/>
      <c r="Z201" s="542"/>
      <c r="AA201" s="542"/>
      <c r="AB201" s="542"/>
      <c r="AC201" s="542"/>
      <c r="AD201" s="542"/>
      <c r="AE201" s="12"/>
      <c r="AF201" s="16"/>
    </row>
    <row r="202" spans="1:32" s="15" customFormat="1" ht="15" customHeight="1">
      <c r="A202" s="29"/>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c r="Z202" s="29"/>
      <c r="AA202" s="29"/>
      <c r="AB202" s="29"/>
      <c r="AE202" s="12"/>
      <c r="AF202" s="16"/>
    </row>
    <row r="203" spans="1:32" s="15" customFormat="1" ht="15" customHeight="1">
      <c r="A203" s="29"/>
      <c r="B203" s="29"/>
      <c r="C203" s="542" t="s">
        <v>1884</v>
      </c>
      <c r="D203" s="542"/>
      <c r="E203" s="542"/>
      <c r="F203" s="542"/>
      <c r="G203" s="542"/>
      <c r="H203" s="542"/>
      <c r="I203" s="542"/>
      <c r="J203" s="542"/>
      <c r="K203" s="542"/>
      <c r="L203" s="542"/>
      <c r="M203" s="542"/>
      <c r="N203" s="542"/>
      <c r="O203" s="542"/>
      <c r="P203" s="542"/>
      <c r="Q203" s="542"/>
      <c r="R203" s="542"/>
      <c r="S203" s="542"/>
      <c r="T203" s="542"/>
      <c r="U203" s="542"/>
      <c r="V203" s="542"/>
      <c r="W203" s="542"/>
      <c r="X203" s="542"/>
      <c r="Y203" s="542"/>
      <c r="Z203" s="542"/>
      <c r="AA203" s="542"/>
      <c r="AB203" s="542"/>
      <c r="AC203" s="542"/>
      <c r="AD203" s="542"/>
      <c r="AE203" s="12"/>
      <c r="AF203" s="16"/>
    </row>
    <row r="204" spans="1:32" s="53" customFormat="1" ht="5.25" customHeight="1">
      <c r="A204" s="29"/>
      <c r="C204" s="66"/>
      <c r="D204" s="66"/>
      <c r="E204" s="66"/>
      <c r="F204" s="66"/>
      <c r="G204" s="66"/>
      <c r="H204" s="66"/>
      <c r="I204" s="66"/>
      <c r="J204" s="66"/>
      <c r="K204" s="66"/>
      <c r="L204" s="66"/>
      <c r="M204" s="66"/>
      <c r="N204" s="66"/>
      <c r="O204" s="66"/>
      <c r="P204" s="66"/>
      <c r="Q204" s="66"/>
      <c r="R204" s="66"/>
      <c r="S204" s="66"/>
      <c r="T204" s="66"/>
      <c r="U204" s="66"/>
      <c r="V204" s="66"/>
      <c r="W204" s="66"/>
      <c r="X204" s="66"/>
      <c r="Y204" s="66"/>
      <c r="Z204" s="66"/>
      <c r="AA204" s="66"/>
      <c r="AB204" s="66"/>
      <c r="AC204" s="66"/>
      <c r="AD204" s="66"/>
      <c r="AE204" s="12"/>
      <c r="AF204" s="54"/>
    </row>
    <row r="205" spans="1:32" s="15" customFormat="1" ht="24" customHeight="1">
      <c r="A205" s="29"/>
      <c r="B205" s="29"/>
      <c r="C205" s="542" t="s">
        <v>767</v>
      </c>
      <c r="D205" s="542"/>
      <c r="E205" s="542"/>
      <c r="F205" s="542"/>
      <c r="G205" s="542"/>
      <c r="H205" s="542"/>
      <c r="I205" s="542"/>
      <c r="J205" s="542"/>
      <c r="K205" s="542"/>
      <c r="L205" s="542"/>
      <c r="M205" s="542"/>
      <c r="N205" s="542"/>
      <c r="O205" s="542"/>
      <c r="P205" s="542"/>
      <c r="Q205" s="542"/>
      <c r="R205" s="542"/>
      <c r="S205" s="542"/>
      <c r="T205" s="542"/>
      <c r="U205" s="542"/>
      <c r="V205" s="542"/>
      <c r="W205" s="542"/>
      <c r="X205" s="542"/>
      <c r="Y205" s="542"/>
      <c r="Z205" s="542"/>
      <c r="AA205" s="542"/>
      <c r="AB205" s="542"/>
      <c r="AC205" s="542"/>
      <c r="AD205" s="542"/>
      <c r="AE205" s="12"/>
      <c r="AF205" s="16"/>
    </row>
    <row r="206" spans="1:32" s="53" customFormat="1" ht="5.25" customHeight="1">
      <c r="A206" s="29"/>
      <c r="C206" s="66"/>
      <c r="D206" s="66"/>
      <c r="E206" s="66"/>
      <c r="F206" s="66"/>
      <c r="G206" s="66"/>
      <c r="H206" s="66"/>
      <c r="I206" s="66"/>
      <c r="J206" s="66"/>
      <c r="K206" s="66"/>
      <c r="L206" s="66"/>
      <c r="M206" s="66"/>
      <c r="N206" s="66"/>
      <c r="O206" s="66"/>
      <c r="P206" s="66"/>
      <c r="Q206" s="66"/>
      <c r="R206" s="66"/>
      <c r="S206" s="66"/>
      <c r="T206" s="66"/>
      <c r="U206" s="66"/>
      <c r="V206" s="66"/>
      <c r="W206" s="66"/>
      <c r="X206" s="66"/>
      <c r="Y206" s="66"/>
      <c r="Z206" s="66"/>
      <c r="AA206" s="66"/>
      <c r="AB206" s="66"/>
      <c r="AC206" s="66"/>
      <c r="AD206" s="66"/>
      <c r="AE206" s="12"/>
      <c r="AF206" s="54"/>
    </row>
    <row r="207" spans="1:32" s="15" customFormat="1" ht="36" customHeight="1">
      <c r="A207" s="29"/>
      <c r="B207" s="29"/>
      <c r="C207" s="542" t="s">
        <v>768</v>
      </c>
      <c r="D207" s="542"/>
      <c r="E207" s="542"/>
      <c r="F207" s="542"/>
      <c r="G207" s="542"/>
      <c r="H207" s="542"/>
      <c r="I207" s="542"/>
      <c r="J207" s="542"/>
      <c r="K207" s="542"/>
      <c r="L207" s="542"/>
      <c r="M207" s="542"/>
      <c r="N207" s="542"/>
      <c r="O207" s="542"/>
      <c r="P207" s="542"/>
      <c r="Q207" s="542"/>
      <c r="R207" s="542"/>
      <c r="S207" s="542"/>
      <c r="T207" s="542"/>
      <c r="U207" s="542"/>
      <c r="V207" s="542"/>
      <c r="W207" s="542"/>
      <c r="X207" s="542"/>
      <c r="Y207" s="542"/>
      <c r="Z207" s="542"/>
      <c r="AA207" s="542"/>
      <c r="AB207" s="542"/>
      <c r="AC207" s="542"/>
      <c r="AD207" s="542"/>
      <c r="AE207" s="12"/>
      <c r="AF207" s="16"/>
    </row>
    <row r="208" spans="1:32" s="53" customFormat="1" ht="5.25" customHeight="1">
      <c r="A208" s="29"/>
      <c r="C208" s="66"/>
      <c r="D208" s="66"/>
      <c r="E208" s="66"/>
      <c r="F208" s="66"/>
      <c r="G208" s="66"/>
      <c r="H208" s="66"/>
      <c r="I208" s="66"/>
      <c r="J208" s="66"/>
      <c r="K208" s="66"/>
      <c r="L208" s="66"/>
      <c r="M208" s="66"/>
      <c r="N208" s="66"/>
      <c r="O208" s="66"/>
      <c r="P208" s="66"/>
      <c r="Q208" s="66"/>
      <c r="R208" s="66"/>
      <c r="S208" s="66"/>
      <c r="T208" s="66"/>
      <c r="U208" s="66"/>
      <c r="V208" s="66"/>
      <c r="W208" s="66"/>
      <c r="X208" s="66"/>
      <c r="Y208" s="66"/>
      <c r="Z208" s="66"/>
      <c r="AA208" s="66"/>
      <c r="AB208" s="66"/>
      <c r="AC208" s="66"/>
      <c r="AD208" s="66"/>
      <c r="AE208" s="12"/>
      <c r="AF208" s="54"/>
    </row>
    <row r="209" spans="1:32" s="15" customFormat="1" ht="36" customHeight="1">
      <c r="A209" s="29"/>
      <c r="B209" s="29"/>
      <c r="C209" s="540" t="s">
        <v>2114</v>
      </c>
      <c r="D209" s="540"/>
      <c r="E209" s="540"/>
      <c r="F209" s="540"/>
      <c r="G209" s="540"/>
      <c r="H209" s="540"/>
      <c r="I209" s="540"/>
      <c r="J209" s="540"/>
      <c r="K209" s="540"/>
      <c r="L209" s="540"/>
      <c r="M209" s="540"/>
      <c r="N209" s="540"/>
      <c r="O209" s="540"/>
      <c r="P209" s="540"/>
      <c r="Q209" s="540"/>
      <c r="R209" s="540"/>
      <c r="S209" s="540"/>
      <c r="T209" s="540"/>
      <c r="U209" s="540"/>
      <c r="V209" s="540"/>
      <c r="W209" s="540"/>
      <c r="X209" s="540"/>
      <c r="Y209" s="540"/>
      <c r="Z209" s="540"/>
      <c r="AA209" s="540"/>
      <c r="AB209" s="540"/>
      <c r="AC209" s="540"/>
      <c r="AD209" s="540"/>
      <c r="AE209" s="12"/>
      <c r="AF209" s="16"/>
    </row>
    <row r="210" spans="1:32" s="53" customFormat="1" ht="5.25" customHeight="1">
      <c r="A210" s="29"/>
      <c r="C210" s="66"/>
      <c r="D210" s="66"/>
      <c r="E210" s="66"/>
      <c r="F210" s="66"/>
      <c r="G210" s="66"/>
      <c r="H210" s="66"/>
      <c r="I210" s="66"/>
      <c r="J210" s="66"/>
      <c r="K210" s="66"/>
      <c r="L210" s="66"/>
      <c r="M210" s="66"/>
      <c r="N210" s="66"/>
      <c r="O210" s="66"/>
      <c r="P210" s="66"/>
      <c r="Q210" s="66"/>
      <c r="R210" s="66"/>
      <c r="S210" s="66"/>
      <c r="T210" s="66"/>
      <c r="U210" s="66"/>
      <c r="V210" s="66"/>
      <c r="W210" s="66"/>
      <c r="X210" s="66"/>
      <c r="Y210" s="66"/>
      <c r="Z210" s="66"/>
      <c r="AA210" s="66"/>
      <c r="AB210" s="66"/>
      <c r="AC210" s="66"/>
      <c r="AD210" s="66"/>
      <c r="AE210" s="12"/>
      <c r="AF210" s="54"/>
    </row>
    <row r="211" spans="1:32" s="15" customFormat="1" ht="24" customHeight="1">
      <c r="A211" s="29"/>
      <c r="B211" s="29"/>
      <c r="C211" s="540" t="s">
        <v>2115</v>
      </c>
      <c r="D211" s="540"/>
      <c r="E211" s="540"/>
      <c r="F211" s="540"/>
      <c r="G211" s="540"/>
      <c r="H211" s="540"/>
      <c r="I211" s="540"/>
      <c r="J211" s="540"/>
      <c r="K211" s="540"/>
      <c r="L211" s="540"/>
      <c r="M211" s="540"/>
      <c r="N211" s="540"/>
      <c r="O211" s="540"/>
      <c r="P211" s="540"/>
      <c r="Q211" s="540"/>
      <c r="R211" s="540"/>
      <c r="S211" s="540"/>
      <c r="T211" s="540"/>
      <c r="U211" s="540"/>
      <c r="V211" s="540"/>
      <c r="W211" s="540"/>
      <c r="X211" s="540"/>
      <c r="Y211" s="540"/>
      <c r="Z211" s="540"/>
      <c r="AA211" s="540"/>
      <c r="AB211" s="540"/>
      <c r="AC211" s="540"/>
      <c r="AD211" s="540"/>
      <c r="AE211" s="12"/>
      <c r="AF211" s="16"/>
    </row>
    <row r="212" spans="1:32" s="53" customFormat="1" ht="5.25" customHeight="1">
      <c r="A212" s="29"/>
      <c r="C212" s="66"/>
      <c r="D212" s="66"/>
      <c r="E212" s="66"/>
      <c r="F212" s="66"/>
      <c r="G212" s="66"/>
      <c r="H212" s="66"/>
      <c r="I212" s="66"/>
      <c r="J212" s="66"/>
      <c r="K212" s="66"/>
      <c r="L212" s="66"/>
      <c r="M212" s="66"/>
      <c r="N212" s="66"/>
      <c r="O212" s="66"/>
      <c r="P212" s="66"/>
      <c r="Q212" s="66"/>
      <c r="R212" s="66"/>
      <c r="S212" s="66"/>
      <c r="T212" s="66"/>
      <c r="U212" s="66"/>
      <c r="V212" s="66"/>
      <c r="W212" s="66"/>
      <c r="X212" s="66"/>
      <c r="Y212" s="66"/>
      <c r="Z212" s="66"/>
      <c r="AA212" s="66"/>
      <c r="AB212" s="66"/>
      <c r="AC212" s="66"/>
      <c r="AD212" s="66"/>
      <c r="AE212" s="12"/>
      <c r="AF212" s="54"/>
    </row>
    <row r="213" spans="1:32" s="15" customFormat="1" ht="15" customHeight="1">
      <c r="A213" s="29"/>
      <c r="B213" s="29"/>
      <c r="C213" s="542" t="s">
        <v>1885</v>
      </c>
      <c r="D213" s="542"/>
      <c r="E213" s="542"/>
      <c r="F213" s="542"/>
      <c r="G213" s="542"/>
      <c r="H213" s="542"/>
      <c r="I213" s="542"/>
      <c r="J213" s="542"/>
      <c r="K213" s="542"/>
      <c r="L213" s="542"/>
      <c r="M213" s="542"/>
      <c r="N213" s="542"/>
      <c r="O213" s="542"/>
      <c r="P213" s="542"/>
      <c r="Q213" s="542"/>
      <c r="R213" s="542"/>
      <c r="S213" s="542"/>
      <c r="T213" s="542"/>
      <c r="U213" s="542"/>
      <c r="V213" s="542"/>
      <c r="W213" s="542"/>
      <c r="X213" s="542"/>
      <c r="Y213" s="542"/>
      <c r="Z213" s="542"/>
      <c r="AA213" s="542"/>
      <c r="AB213" s="542"/>
      <c r="AC213" s="542"/>
      <c r="AD213" s="542"/>
      <c r="AE213" s="12"/>
      <c r="AF213" s="16"/>
    </row>
    <row r="214" spans="1:32" s="53" customFormat="1" ht="5.25" customHeight="1">
      <c r="A214" s="29"/>
      <c r="C214" s="66"/>
      <c r="D214" s="66"/>
      <c r="E214" s="66"/>
      <c r="F214" s="66"/>
      <c r="G214" s="66"/>
      <c r="H214" s="66"/>
      <c r="I214" s="66"/>
      <c r="J214" s="66"/>
      <c r="K214" s="66"/>
      <c r="L214" s="66"/>
      <c r="M214" s="66"/>
      <c r="N214" s="66"/>
      <c r="O214" s="66"/>
      <c r="P214" s="66"/>
      <c r="Q214" s="66"/>
      <c r="R214" s="66"/>
      <c r="S214" s="66"/>
      <c r="T214" s="66"/>
      <c r="U214" s="66"/>
      <c r="V214" s="66"/>
      <c r="W214" s="66"/>
      <c r="X214" s="66"/>
      <c r="Y214" s="66"/>
      <c r="Z214" s="66"/>
      <c r="AA214" s="66"/>
      <c r="AB214" s="66"/>
      <c r="AC214" s="66"/>
      <c r="AD214" s="66"/>
      <c r="AE214" s="12"/>
      <c r="AF214" s="54"/>
    </row>
    <row r="215" spans="1:32" s="15" customFormat="1" ht="24" customHeight="1">
      <c r="A215" s="29"/>
      <c r="B215" s="29"/>
      <c r="C215" s="542" t="s">
        <v>769</v>
      </c>
      <c r="D215" s="542"/>
      <c r="E215" s="542"/>
      <c r="F215" s="542"/>
      <c r="G215" s="542"/>
      <c r="H215" s="542"/>
      <c r="I215" s="542"/>
      <c r="J215" s="542"/>
      <c r="K215" s="542"/>
      <c r="L215" s="542"/>
      <c r="M215" s="542"/>
      <c r="N215" s="542"/>
      <c r="O215" s="542"/>
      <c r="P215" s="542"/>
      <c r="Q215" s="542"/>
      <c r="R215" s="542"/>
      <c r="S215" s="542"/>
      <c r="T215" s="542"/>
      <c r="U215" s="542"/>
      <c r="V215" s="542"/>
      <c r="W215" s="542"/>
      <c r="X215" s="542"/>
      <c r="Y215" s="542"/>
      <c r="Z215" s="542"/>
      <c r="AA215" s="542"/>
      <c r="AB215" s="542"/>
      <c r="AC215" s="542"/>
      <c r="AD215" s="542"/>
      <c r="AE215" s="12"/>
      <c r="AF215" s="16"/>
    </row>
    <row r="216" spans="1:32" s="53" customFormat="1" ht="5.25" customHeight="1">
      <c r="A216" s="29"/>
      <c r="C216" s="66"/>
      <c r="D216" s="66"/>
      <c r="E216" s="66"/>
      <c r="F216" s="66"/>
      <c r="G216" s="66"/>
      <c r="H216" s="66"/>
      <c r="I216" s="66"/>
      <c r="J216" s="66"/>
      <c r="K216" s="66"/>
      <c r="L216" s="66"/>
      <c r="M216" s="66"/>
      <c r="N216" s="66"/>
      <c r="O216" s="66"/>
      <c r="P216" s="66"/>
      <c r="Q216" s="66"/>
      <c r="R216" s="66"/>
      <c r="S216" s="66"/>
      <c r="T216" s="66"/>
      <c r="U216" s="66"/>
      <c r="V216" s="66"/>
      <c r="W216" s="66"/>
      <c r="X216" s="66"/>
      <c r="Y216" s="66"/>
      <c r="Z216" s="66"/>
      <c r="AA216" s="66"/>
      <c r="AB216" s="66"/>
      <c r="AC216" s="66"/>
      <c r="AD216" s="66"/>
      <c r="AE216" s="12"/>
      <c r="AF216" s="54"/>
    </row>
    <row r="217" spans="1:32" s="15" customFormat="1" ht="24" customHeight="1">
      <c r="A217" s="29"/>
      <c r="B217" s="29"/>
      <c r="C217" s="542" t="s">
        <v>2116</v>
      </c>
      <c r="D217" s="542"/>
      <c r="E217" s="542"/>
      <c r="F217" s="542"/>
      <c r="G217" s="542"/>
      <c r="H217" s="542"/>
      <c r="I217" s="542"/>
      <c r="J217" s="542"/>
      <c r="K217" s="542"/>
      <c r="L217" s="542"/>
      <c r="M217" s="542"/>
      <c r="N217" s="542"/>
      <c r="O217" s="542"/>
      <c r="P217" s="542"/>
      <c r="Q217" s="542"/>
      <c r="R217" s="542"/>
      <c r="S217" s="542"/>
      <c r="T217" s="542"/>
      <c r="U217" s="542"/>
      <c r="V217" s="542"/>
      <c r="W217" s="542"/>
      <c r="X217" s="542"/>
      <c r="Y217" s="542"/>
      <c r="Z217" s="542"/>
      <c r="AA217" s="542"/>
      <c r="AB217" s="542"/>
      <c r="AC217" s="542"/>
      <c r="AD217" s="542"/>
      <c r="AE217" s="12"/>
      <c r="AF217" s="16"/>
    </row>
    <row r="218" spans="1:32" s="53" customFormat="1" ht="5.25" customHeight="1">
      <c r="A218" s="29"/>
      <c r="C218" s="66"/>
      <c r="D218" s="66"/>
      <c r="E218" s="66"/>
      <c r="F218" s="66"/>
      <c r="G218" s="66"/>
      <c r="H218" s="66"/>
      <c r="I218" s="66"/>
      <c r="J218" s="66"/>
      <c r="K218" s="66"/>
      <c r="L218" s="66"/>
      <c r="M218" s="66"/>
      <c r="N218" s="66"/>
      <c r="O218" s="66"/>
      <c r="P218" s="66"/>
      <c r="Q218" s="66"/>
      <c r="R218" s="66"/>
      <c r="S218" s="66"/>
      <c r="T218" s="66"/>
      <c r="U218" s="66"/>
      <c r="V218" s="66"/>
      <c r="W218" s="66"/>
      <c r="X218" s="66"/>
      <c r="Y218" s="66"/>
      <c r="Z218" s="66"/>
      <c r="AA218" s="66"/>
      <c r="AB218" s="66"/>
      <c r="AC218" s="66"/>
      <c r="AD218" s="66"/>
      <c r="AE218" s="12"/>
      <c r="AF218" s="54"/>
    </row>
    <row r="219" spans="1:32" s="15" customFormat="1" ht="36" customHeight="1">
      <c r="A219" s="29"/>
      <c r="B219" s="29"/>
      <c r="C219" s="542" t="s">
        <v>2117</v>
      </c>
      <c r="D219" s="542"/>
      <c r="E219" s="542"/>
      <c r="F219" s="542"/>
      <c r="G219" s="542"/>
      <c r="H219" s="542"/>
      <c r="I219" s="542"/>
      <c r="J219" s="542"/>
      <c r="K219" s="542"/>
      <c r="L219" s="542"/>
      <c r="M219" s="542"/>
      <c r="N219" s="542"/>
      <c r="O219" s="542"/>
      <c r="P219" s="542"/>
      <c r="Q219" s="542"/>
      <c r="R219" s="542"/>
      <c r="S219" s="542"/>
      <c r="T219" s="542"/>
      <c r="U219" s="542"/>
      <c r="V219" s="542"/>
      <c r="W219" s="542"/>
      <c r="X219" s="542"/>
      <c r="Y219" s="542"/>
      <c r="Z219" s="542"/>
      <c r="AA219" s="542"/>
      <c r="AB219" s="542"/>
      <c r="AC219" s="542"/>
      <c r="AD219" s="542"/>
      <c r="AE219" s="12"/>
      <c r="AF219" s="16"/>
    </row>
    <row r="220" spans="1:32" s="53" customFormat="1" ht="5.25" customHeight="1">
      <c r="A220" s="29"/>
      <c r="C220" s="66"/>
      <c r="D220" s="66"/>
      <c r="E220" s="66"/>
      <c r="F220" s="66"/>
      <c r="G220" s="66"/>
      <c r="H220" s="66"/>
      <c r="I220" s="66"/>
      <c r="J220" s="66"/>
      <c r="K220" s="66"/>
      <c r="L220" s="66"/>
      <c r="M220" s="66"/>
      <c r="N220" s="66"/>
      <c r="O220" s="66"/>
      <c r="P220" s="66"/>
      <c r="Q220" s="66"/>
      <c r="R220" s="66"/>
      <c r="S220" s="66"/>
      <c r="T220" s="66"/>
      <c r="U220" s="66"/>
      <c r="V220" s="66"/>
      <c r="W220" s="66"/>
      <c r="X220" s="66"/>
      <c r="Y220" s="66"/>
      <c r="Z220" s="66"/>
      <c r="AA220" s="66"/>
      <c r="AB220" s="66"/>
      <c r="AC220" s="66"/>
      <c r="AD220" s="66"/>
      <c r="AE220" s="12"/>
      <c r="AF220" s="54"/>
    </row>
    <row r="221" spans="1:32" s="15" customFormat="1" ht="24" customHeight="1">
      <c r="A221" s="29"/>
      <c r="B221" s="29"/>
      <c r="C221" s="542" t="s">
        <v>1334</v>
      </c>
      <c r="D221" s="542"/>
      <c r="E221" s="542"/>
      <c r="F221" s="542"/>
      <c r="G221" s="542"/>
      <c r="H221" s="542"/>
      <c r="I221" s="542"/>
      <c r="J221" s="542"/>
      <c r="K221" s="542"/>
      <c r="L221" s="542"/>
      <c r="M221" s="542"/>
      <c r="N221" s="542"/>
      <c r="O221" s="542"/>
      <c r="P221" s="542"/>
      <c r="Q221" s="542"/>
      <c r="R221" s="542"/>
      <c r="S221" s="542"/>
      <c r="T221" s="542"/>
      <c r="U221" s="542"/>
      <c r="V221" s="542"/>
      <c r="W221" s="542"/>
      <c r="X221" s="542"/>
      <c r="Y221" s="542"/>
      <c r="Z221" s="542"/>
      <c r="AA221" s="542"/>
      <c r="AB221" s="542"/>
      <c r="AC221" s="542"/>
      <c r="AD221" s="542"/>
      <c r="AE221" s="12"/>
      <c r="AF221" s="16"/>
    </row>
    <row r="222" spans="1:32" s="53" customFormat="1" ht="5.25" customHeight="1">
      <c r="A222" s="29"/>
      <c r="C222" s="66"/>
      <c r="D222" s="66"/>
      <c r="E222" s="66"/>
      <c r="F222" s="66"/>
      <c r="G222" s="66"/>
      <c r="H222" s="66"/>
      <c r="I222" s="66"/>
      <c r="J222" s="66"/>
      <c r="K222" s="66"/>
      <c r="L222" s="66"/>
      <c r="M222" s="66"/>
      <c r="N222" s="66"/>
      <c r="O222" s="66"/>
      <c r="P222" s="66"/>
      <c r="Q222" s="66"/>
      <c r="R222" s="66"/>
      <c r="S222" s="66"/>
      <c r="T222" s="66"/>
      <c r="U222" s="66"/>
      <c r="V222" s="66"/>
      <c r="W222" s="66"/>
      <c r="X222" s="66"/>
      <c r="Y222" s="66"/>
      <c r="Z222" s="66"/>
      <c r="AA222" s="66"/>
      <c r="AB222" s="66"/>
      <c r="AC222" s="66"/>
      <c r="AD222" s="66"/>
      <c r="AE222" s="12"/>
      <c r="AF222" s="54"/>
    </row>
    <row r="223" spans="1:32" s="15" customFormat="1" ht="36" customHeight="1">
      <c r="A223" s="29"/>
      <c r="B223" s="29"/>
      <c r="C223" s="540" t="s">
        <v>2118</v>
      </c>
      <c r="D223" s="540"/>
      <c r="E223" s="540"/>
      <c r="F223" s="540"/>
      <c r="G223" s="540"/>
      <c r="H223" s="540"/>
      <c r="I223" s="540"/>
      <c r="J223" s="540"/>
      <c r="K223" s="540"/>
      <c r="L223" s="540"/>
      <c r="M223" s="540"/>
      <c r="N223" s="540"/>
      <c r="O223" s="540"/>
      <c r="P223" s="540"/>
      <c r="Q223" s="540"/>
      <c r="R223" s="540"/>
      <c r="S223" s="540"/>
      <c r="T223" s="540"/>
      <c r="U223" s="540"/>
      <c r="V223" s="540"/>
      <c r="W223" s="540"/>
      <c r="X223" s="540"/>
      <c r="Y223" s="540"/>
      <c r="Z223" s="540"/>
      <c r="AA223" s="540"/>
      <c r="AB223" s="540"/>
      <c r="AC223" s="540"/>
      <c r="AD223" s="540"/>
      <c r="AE223" s="12"/>
      <c r="AF223" s="16"/>
    </row>
    <row r="224" spans="1:32" s="53" customFormat="1" ht="5.25" customHeight="1">
      <c r="A224" s="29"/>
      <c r="C224" s="66"/>
      <c r="D224" s="66"/>
      <c r="E224" s="66"/>
      <c r="F224" s="66"/>
      <c r="G224" s="66"/>
      <c r="H224" s="66"/>
      <c r="I224" s="66"/>
      <c r="J224" s="66"/>
      <c r="K224" s="66"/>
      <c r="L224" s="66"/>
      <c r="M224" s="66"/>
      <c r="N224" s="66"/>
      <c r="O224" s="66"/>
      <c r="P224" s="66"/>
      <c r="Q224" s="66"/>
      <c r="R224" s="66"/>
      <c r="S224" s="66"/>
      <c r="T224" s="66"/>
      <c r="U224" s="66"/>
      <c r="V224" s="66"/>
      <c r="W224" s="66"/>
      <c r="X224" s="66"/>
      <c r="Y224" s="66"/>
      <c r="Z224" s="66"/>
      <c r="AA224" s="66"/>
      <c r="AB224" s="66"/>
      <c r="AC224" s="66"/>
      <c r="AD224" s="66"/>
      <c r="AE224" s="12"/>
      <c r="AF224" s="54"/>
    </row>
    <row r="225" spans="1:32" s="15" customFormat="1" ht="24" customHeight="1">
      <c r="A225" s="29"/>
      <c r="B225" s="29"/>
      <c r="C225" s="542" t="s">
        <v>770</v>
      </c>
      <c r="D225" s="542"/>
      <c r="E225" s="542"/>
      <c r="F225" s="542"/>
      <c r="G225" s="542"/>
      <c r="H225" s="542"/>
      <c r="I225" s="542"/>
      <c r="J225" s="542"/>
      <c r="K225" s="542"/>
      <c r="L225" s="542"/>
      <c r="M225" s="542"/>
      <c r="N225" s="542"/>
      <c r="O225" s="542"/>
      <c r="P225" s="542"/>
      <c r="Q225" s="542"/>
      <c r="R225" s="542"/>
      <c r="S225" s="542"/>
      <c r="T225" s="542"/>
      <c r="U225" s="542"/>
      <c r="V225" s="542"/>
      <c r="W225" s="542"/>
      <c r="X225" s="542"/>
      <c r="Y225" s="542"/>
      <c r="Z225" s="542"/>
      <c r="AA225" s="542"/>
      <c r="AB225" s="542"/>
      <c r="AC225" s="542"/>
      <c r="AD225" s="542"/>
      <c r="AE225" s="12"/>
      <c r="AF225" s="16"/>
    </row>
    <row r="226" spans="1:32" s="53" customFormat="1" ht="5.25" customHeight="1">
      <c r="A226" s="29"/>
      <c r="C226" s="66"/>
      <c r="D226" s="66"/>
      <c r="E226" s="66"/>
      <c r="F226" s="66"/>
      <c r="G226" s="66"/>
      <c r="H226" s="66"/>
      <c r="I226" s="66"/>
      <c r="J226" s="66"/>
      <c r="K226" s="66"/>
      <c r="L226" s="66"/>
      <c r="M226" s="66"/>
      <c r="N226" s="66"/>
      <c r="O226" s="66"/>
      <c r="P226" s="66"/>
      <c r="Q226" s="66"/>
      <c r="R226" s="66"/>
      <c r="S226" s="66"/>
      <c r="T226" s="66"/>
      <c r="U226" s="66"/>
      <c r="V226" s="66"/>
      <c r="W226" s="66"/>
      <c r="X226" s="66"/>
      <c r="Y226" s="66"/>
      <c r="Z226" s="66"/>
      <c r="AA226" s="66"/>
      <c r="AB226" s="66"/>
      <c r="AC226" s="66"/>
      <c r="AD226" s="66"/>
      <c r="AE226" s="12"/>
      <c r="AF226" s="54"/>
    </row>
    <row r="227" spans="1:32" s="15" customFormat="1" ht="24" customHeight="1">
      <c r="A227" s="29"/>
      <c r="B227" s="29"/>
      <c r="C227" s="542" t="s">
        <v>771</v>
      </c>
      <c r="D227" s="542"/>
      <c r="E227" s="542"/>
      <c r="F227" s="542"/>
      <c r="G227" s="542"/>
      <c r="H227" s="542"/>
      <c r="I227" s="542"/>
      <c r="J227" s="542"/>
      <c r="K227" s="542"/>
      <c r="L227" s="542"/>
      <c r="M227" s="542"/>
      <c r="N227" s="542"/>
      <c r="O227" s="542"/>
      <c r="P227" s="542"/>
      <c r="Q227" s="542"/>
      <c r="R227" s="542"/>
      <c r="S227" s="542"/>
      <c r="T227" s="542"/>
      <c r="U227" s="542"/>
      <c r="V227" s="542"/>
      <c r="W227" s="542"/>
      <c r="X227" s="542"/>
      <c r="Y227" s="542"/>
      <c r="Z227" s="542"/>
      <c r="AA227" s="542"/>
      <c r="AB227" s="542"/>
      <c r="AC227" s="542"/>
      <c r="AD227" s="542"/>
      <c r="AE227" s="12"/>
      <c r="AF227" s="16"/>
    </row>
    <row r="228" spans="1:32" s="53" customFormat="1" ht="5.25" customHeight="1">
      <c r="A228" s="29"/>
      <c r="C228" s="66"/>
      <c r="D228" s="66"/>
      <c r="E228" s="66"/>
      <c r="F228" s="66"/>
      <c r="G228" s="66"/>
      <c r="H228" s="66"/>
      <c r="I228" s="66"/>
      <c r="J228" s="66"/>
      <c r="K228" s="66"/>
      <c r="L228" s="66"/>
      <c r="M228" s="66"/>
      <c r="N228" s="66"/>
      <c r="O228" s="66"/>
      <c r="P228" s="66"/>
      <c r="Q228" s="66"/>
      <c r="R228" s="66"/>
      <c r="S228" s="66"/>
      <c r="T228" s="66"/>
      <c r="U228" s="66"/>
      <c r="V228" s="66"/>
      <c r="W228" s="66"/>
      <c r="X228" s="66"/>
      <c r="Y228" s="66"/>
      <c r="Z228" s="66"/>
      <c r="AA228" s="66"/>
      <c r="AB228" s="66"/>
      <c r="AC228" s="66"/>
      <c r="AD228" s="66"/>
      <c r="AE228" s="12"/>
      <c r="AF228" s="54"/>
    </row>
    <row r="229" spans="1:32" s="15" customFormat="1" ht="24" customHeight="1">
      <c r="A229" s="29"/>
      <c r="B229" s="29"/>
      <c r="C229" s="540" t="s">
        <v>2119</v>
      </c>
      <c r="D229" s="540"/>
      <c r="E229" s="540"/>
      <c r="F229" s="540"/>
      <c r="G229" s="540"/>
      <c r="H229" s="540"/>
      <c r="I229" s="540"/>
      <c r="J229" s="540"/>
      <c r="K229" s="540"/>
      <c r="L229" s="540"/>
      <c r="M229" s="540"/>
      <c r="N229" s="540"/>
      <c r="O229" s="540"/>
      <c r="P229" s="540"/>
      <c r="Q229" s="540"/>
      <c r="R229" s="540"/>
      <c r="S229" s="540"/>
      <c r="T229" s="540"/>
      <c r="U229" s="540"/>
      <c r="V229" s="540"/>
      <c r="W229" s="540"/>
      <c r="X229" s="540"/>
      <c r="Y229" s="540"/>
      <c r="Z229" s="540"/>
      <c r="AA229" s="540"/>
      <c r="AB229" s="540"/>
      <c r="AC229" s="540"/>
      <c r="AD229" s="540"/>
      <c r="AE229" s="12"/>
      <c r="AF229" s="16"/>
    </row>
    <row r="230" spans="1:32" s="53" customFormat="1" ht="5.25" customHeight="1">
      <c r="A230" s="29"/>
      <c r="C230" s="66"/>
      <c r="D230" s="66"/>
      <c r="E230" s="66"/>
      <c r="F230" s="66"/>
      <c r="G230" s="66"/>
      <c r="H230" s="66"/>
      <c r="I230" s="66"/>
      <c r="J230" s="66"/>
      <c r="K230" s="66"/>
      <c r="L230" s="66"/>
      <c r="M230" s="66"/>
      <c r="N230" s="66"/>
      <c r="O230" s="66"/>
      <c r="P230" s="66"/>
      <c r="Q230" s="66"/>
      <c r="R230" s="66"/>
      <c r="S230" s="66"/>
      <c r="T230" s="66"/>
      <c r="U230" s="66"/>
      <c r="V230" s="66"/>
      <c r="W230" s="66"/>
      <c r="X230" s="66"/>
      <c r="Y230" s="66"/>
      <c r="Z230" s="66"/>
      <c r="AA230" s="66"/>
      <c r="AB230" s="66"/>
      <c r="AC230" s="66"/>
      <c r="AD230" s="66"/>
      <c r="AE230" s="12"/>
      <c r="AF230" s="54"/>
    </row>
    <row r="231" spans="1:32" s="15" customFormat="1" ht="24" customHeight="1">
      <c r="A231" s="29"/>
      <c r="B231" s="29"/>
      <c r="C231" s="542" t="s">
        <v>772</v>
      </c>
      <c r="D231" s="542"/>
      <c r="E231" s="542"/>
      <c r="F231" s="542"/>
      <c r="G231" s="542"/>
      <c r="H231" s="542"/>
      <c r="I231" s="542"/>
      <c r="J231" s="542"/>
      <c r="K231" s="542"/>
      <c r="L231" s="542"/>
      <c r="M231" s="542"/>
      <c r="N231" s="542"/>
      <c r="O231" s="542"/>
      <c r="P231" s="542"/>
      <c r="Q231" s="542"/>
      <c r="R231" s="542"/>
      <c r="S231" s="542"/>
      <c r="T231" s="542"/>
      <c r="U231" s="542"/>
      <c r="V231" s="542"/>
      <c r="W231" s="542"/>
      <c r="X231" s="542"/>
      <c r="Y231" s="542"/>
      <c r="Z231" s="542"/>
      <c r="AA231" s="542"/>
      <c r="AB231" s="542"/>
      <c r="AC231" s="542"/>
      <c r="AD231" s="542"/>
      <c r="AE231" s="12"/>
      <c r="AF231" s="16"/>
    </row>
    <row r="232" spans="1:32" s="53" customFormat="1" ht="5.25" customHeight="1">
      <c r="A232" s="29"/>
      <c r="C232" s="66"/>
      <c r="D232" s="66"/>
      <c r="E232" s="66"/>
      <c r="F232" s="66"/>
      <c r="G232" s="66"/>
      <c r="H232" s="66"/>
      <c r="I232" s="66"/>
      <c r="J232" s="66"/>
      <c r="K232" s="66"/>
      <c r="L232" s="66"/>
      <c r="M232" s="66"/>
      <c r="N232" s="66"/>
      <c r="O232" s="66"/>
      <c r="P232" s="66"/>
      <c r="Q232" s="66"/>
      <c r="R232" s="66"/>
      <c r="S232" s="66"/>
      <c r="T232" s="66"/>
      <c r="U232" s="66"/>
      <c r="V232" s="66"/>
      <c r="W232" s="66"/>
      <c r="X232" s="66"/>
      <c r="Y232" s="66"/>
      <c r="Z232" s="66"/>
      <c r="AA232" s="66"/>
      <c r="AB232" s="66"/>
      <c r="AC232" s="66"/>
      <c r="AD232" s="66"/>
      <c r="AE232" s="12"/>
      <c r="AF232" s="54"/>
    </row>
    <row r="233" spans="1:32" s="15" customFormat="1" ht="36" customHeight="1">
      <c r="A233" s="29"/>
      <c r="B233" s="29"/>
      <c r="C233" s="540" t="s">
        <v>2120</v>
      </c>
      <c r="D233" s="540"/>
      <c r="E233" s="540"/>
      <c r="F233" s="540"/>
      <c r="G233" s="540"/>
      <c r="H233" s="540"/>
      <c r="I233" s="540"/>
      <c r="J233" s="540"/>
      <c r="K233" s="540"/>
      <c r="L233" s="540"/>
      <c r="M233" s="540"/>
      <c r="N233" s="540"/>
      <c r="O233" s="540"/>
      <c r="P233" s="540"/>
      <c r="Q233" s="540"/>
      <c r="R233" s="540"/>
      <c r="S233" s="540"/>
      <c r="T233" s="540"/>
      <c r="U233" s="540"/>
      <c r="V233" s="540"/>
      <c r="W233" s="540"/>
      <c r="X233" s="540"/>
      <c r="Y233" s="540"/>
      <c r="Z233" s="540"/>
      <c r="AA233" s="540"/>
      <c r="AB233" s="540"/>
      <c r="AC233" s="540"/>
      <c r="AD233" s="540"/>
      <c r="AE233" s="12"/>
      <c r="AF233" s="16"/>
    </row>
    <row r="234" spans="1:32" s="53" customFormat="1" ht="5.25" customHeight="1">
      <c r="A234" s="29"/>
      <c r="C234" s="66"/>
      <c r="D234" s="66"/>
      <c r="E234" s="66"/>
      <c r="F234" s="66"/>
      <c r="G234" s="66"/>
      <c r="H234" s="66"/>
      <c r="I234" s="66"/>
      <c r="J234" s="66"/>
      <c r="K234" s="66"/>
      <c r="L234" s="66"/>
      <c r="M234" s="66"/>
      <c r="N234" s="66"/>
      <c r="O234" s="66"/>
      <c r="P234" s="66"/>
      <c r="Q234" s="66"/>
      <c r="R234" s="66"/>
      <c r="S234" s="66"/>
      <c r="T234" s="66"/>
      <c r="U234" s="66"/>
      <c r="V234" s="66"/>
      <c r="W234" s="66"/>
      <c r="X234" s="66"/>
      <c r="Y234" s="66"/>
      <c r="Z234" s="66"/>
      <c r="AA234" s="66"/>
      <c r="AB234" s="66"/>
      <c r="AC234" s="66"/>
      <c r="AD234" s="66"/>
      <c r="AE234" s="12"/>
      <c r="AF234" s="54"/>
    </row>
    <row r="235" spans="1:32" s="15" customFormat="1" ht="24" customHeight="1">
      <c r="A235" s="29"/>
      <c r="B235" s="29"/>
      <c r="C235" s="542" t="s">
        <v>747</v>
      </c>
      <c r="D235" s="542"/>
      <c r="E235" s="542"/>
      <c r="F235" s="542"/>
      <c r="G235" s="542"/>
      <c r="H235" s="542"/>
      <c r="I235" s="542"/>
      <c r="J235" s="542"/>
      <c r="K235" s="542"/>
      <c r="L235" s="542"/>
      <c r="M235" s="542"/>
      <c r="N235" s="542"/>
      <c r="O235" s="542"/>
      <c r="P235" s="542"/>
      <c r="Q235" s="542"/>
      <c r="R235" s="542"/>
      <c r="S235" s="542"/>
      <c r="T235" s="542"/>
      <c r="U235" s="542"/>
      <c r="V235" s="542"/>
      <c r="W235" s="542"/>
      <c r="X235" s="542"/>
      <c r="Y235" s="542"/>
      <c r="Z235" s="542"/>
      <c r="AA235" s="542"/>
      <c r="AB235" s="542"/>
      <c r="AC235" s="542"/>
      <c r="AD235" s="542"/>
      <c r="AE235" s="12"/>
      <c r="AF235" s="16"/>
    </row>
    <row r="236" spans="1:32" s="53" customFormat="1" ht="5.25" customHeight="1">
      <c r="A236" s="29"/>
      <c r="C236" s="66"/>
      <c r="D236" s="66"/>
      <c r="E236" s="66"/>
      <c r="F236" s="66"/>
      <c r="G236" s="66"/>
      <c r="H236" s="66"/>
      <c r="I236" s="66"/>
      <c r="J236" s="66"/>
      <c r="K236" s="66"/>
      <c r="L236" s="66"/>
      <c r="M236" s="66"/>
      <c r="N236" s="66"/>
      <c r="O236" s="66"/>
      <c r="P236" s="66"/>
      <c r="Q236" s="66"/>
      <c r="R236" s="66"/>
      <c r="S236" s="66"/>
      <c r="T236" s="66"/>
      <c r="U236" s="66"/>
      <c r="V236" s="66"/>
      <c r="W236" s="66"/>
      <c r="X236" s="66"/>
      <c r="Y236" s="66"/>
      <c r="Z236" s="66"/>
      <c r="AA236" s="66"/>
      <c r="AB236" s="66"/>
      <c r="AC236" s="66"/>
      <c r="AD236" s="66"/>
      <c r="AE236" s="12"/>
      <c r="AF236" s="54"/>
    </row>
    <row r="237" spans="1:32" s="15" customFormat="1" ht="24" customHeight="1">
      <c r="A237" s="29"/>
      <c r="B237" s="29"/>
      <c r="C237" s="542" t="s">
        <v>1335</v>
      </c>
      <c r="D237" s="542"/>
      <c r="E237" s="542"/>
      <c r="F237" s="542"/>
      <c r="G237" s="542"/>
      <c r="H237" s="542"/>
      <c r="I237" s="542"/>
      <c r="J237" s="542"/>
      <c r="K237" s="542"/>
      <c r="L237" s="542"/>
      <c r="M237" s="542"/>
      <c r="N237" s="542"/>
      <c r="O237" s="542"/>
      <c r="P237" s="542"/>
      <c r="Q237" s="542"/>
      <c r="R237" s="542"/>
      <c r="S237" s="542"/>
      <c r="T237" s="542"/>
      <c r="U237" s="542"/>
      <c r="V237" s="542"/>
      <c r="W237" s="542"/>
      <c r="X237" s="542"/>
      <c r="Y237" s="542"/>
      <c r="Z237" s="542"/>
      <c r="AA237" s="542"/>
      <c r="AB237" s="542"/>
      <c r="AC237" s="542"/>
      <c r="AD237" s="542"/>
      <c r="AE237" s="12"/>
      <c r="AF237" s="16"/>
    </row>
    <row r="238" spans="1:32" s="53" customFormat="1" ht="5.25" customHeight="1">
      <c r="A238" s="29"/>
      <c r="C238" s="66"/>
      <c r="D238" s="66"/>
      <c r="E238" s="66"/>
      <c r="F238" s="66"/>
      <c r="G238" s="66"/>
      <c r="H238" s="66"/>
      <c r="I238" s="66"/>
      <c r="J238" s="66"/>
      <c r="K238" s="66"/>
      <c r="L238" s="66"/>
      <c r="M238" s="66"/>
      <c r="N238" s="66"/>
      <c r="O238" s="66"/>
      <c r="P238" s="66"/>
      <c r="Q238" s="66"/>
      <c r="R238" s="66"/>
      <c r="S238" s="66"/>
      <c r="T238" s="66"/>
      <c r="U238" s="66"/>
      <c r="V238" s="66"/>
      <c r="W238" s="66"/>
      <c r="X238" s="66"/>
      <c r="Y238" s="66"/>
      <c r="Z238" s="66"/>
      <c r="AA238" s="66"/>
      <c r="AB238" s="66"/>
      <c r="AC238" s="66"/>
      <c r="AD238" s="66"/>
      <c r="AE238" s="12"/>
      <c r="AF238" s="54"/>
    </row>
    <row r="239" spans="1:32" s="15" customFormat="1" ht="24" customHeight="1">
      <c r="A239" s="29"/>
      <c r="B239" s="29"/>
      <c r="C239" s="542" t="s">
        <v>1336</v>
      </c>
      <c r="D239" s="542"/>
      <c r="E239" s="542"/>
      <c r="F239" s="542"/>
      <c r="G239" s="542"/>
      <c r="H239" s="542"/>
      <c r="I239" s="542"/>
      <c r="J239" s="542"/>
      <c r="K239" s="542"/>
      <c r="L239" s="542"/>
      <c r="M239" s="542"/>
      <c r="N239" s="542"/>
      <c r="O239" s="542"/>
      <c r="P239" s="542"/>
      <c r="Q239" s="542"/>
      <c r="R239" s="542"/>
      <c r="S239" s="542"/>
      <c r="T239" s="542"/>
      <c r="U239" s="542"/>
      <c r="V239" s="542"/>
      <c r="W239" s="542"/>
      <c r="X239" s="542"/>
      <c r="Y239" s="542"/>
      <c r="Z239" s="542"/>
      <c r="AA239" s="542"/>
      <c r="AB239" s="542"/>
      <c r="AC239" s="542"/>
      <c r="AD239" s="542"/>
      <c r="AE239" s="12"/>
      <c r="AF239" s="16"/>
    </row>
    <row r="240" spans="1:32" s="53" customFormat="1" ht="5.25" customHeight="1">
      <c r="A240" s="29"/>
      <c r="C240" s="66"/>
      <c r="D240" s="66"/>
      <c r="E240" s="66"/>
      <c r="F240" s="66"/>
      <c r="G240" s="66"/>
      <c r="H240" s="66"/>
      <c r="I240" s="66"/>
      <c r="J240" s="66"/>
      <c r="K240" s="66"/>
      <c r="L240" s="66"/>
      <c r="M240" s="66"/>
      <c r="N240" s="66"/>
      <c r="O240" s="66"/>
      <c r="P240" s="66"/>
      <c r="Q240" s="66"/>
      <c r="R240" s="66"/>
      <c r="S240" s="66"/>
      <c r="T240" s="66"/>
      <c r="U240" s="66"/>
      <c r="V240" s="66"/>
      <c r="W240" s="66"/>
      <c r="X240" s="66"/>
      <c r="Y240" s="66"/>
      <c r="Z240" s="66"/>
      <c r="AA240" s="66"/>
      <c r="AB240" s="66"/>
      <c r="AC240" s="66"/>
      <c r="AD240" s="66"/>
      <c r="AE240" s="12"/>
      <c r="AF240" s="54"/>
    </row>
    <row r="241" spans="1:32" s="15" customFormat="1" ht="24" customHeight="1">
      <c r="A241" s="29"/>
      <c r="B241" s="29"/>
      <c r="C241" s="542" t="s">
        <v>748</v>
      </c>
      <c r="D241" s="542"/>
      <c r="E241" s="542"/>
      <c r="F241" s="542"/>
      <c r="G241" s="542"/>
      <c r="H241" s="542"/>
      <c r="I241" s="542"/>
      <c r="J241" s="542"/>
      <c r="K241" s="542"/>
      <c r="L241" s="542"/>
      <c r="M241" s="542"/>
      <c r="N241" s="542"/>
      <c r="O241" s="542"/>
      <c r="P241" s="542"/>
      <c r="Q241" s="542"/>
      <c r="R241" s="542"/>
      <c r="S241" s="542"/>
      <c r="T241" s="542"/>
      <c r="U241" s="542"/>
      <c r="V241" s="542"/>
      <c r="W241" s="542"/>
      <c r="X241" s="542"/>
      <c r="Y241" s="542"/>
      <c r="Z241" s="542"/>
      <c r="AA241" s="542"/>
      <c r="AB241" s="542"/>
      <c r="AC241" s="542"/>
      <c r="AD241" s="542"/>
      <c r="AE241" s="12"/>
      <c r="AF241" s="16"/>
    </row>
    <row r="242" spans="1:32" s="53" customFormat="1" ht="5.25" customHeight="1">
      <c r="A242" s="29"/>
      <c r="C242" s="66"/>
      <c r="D242" s="66"/>
      <c r="E242" s="66"/>
      <c r="F242" s="66"/>
      <c r="G242" s="66"/>
      <c r="H242" s="66"/>
      <c r="I242" s="66"/>
      <c r="J242" s="66"/>
      <c r="K242" s="66"/>
      <c r="L242" s="66"/>
      <c r="M242" s="66"/>
      <c r="N242" s="66"/>
      <c r="O242" s="66"/>
      <c r="P242" s="66"/>
      <c r="Q242" s="66"/>
      <c r="R242" s="66"/>
      <c r="S242" s="66"/>
      <c r="T242" s="66"/>
      <c r="U242" s="66"/>
      <c r="V242" s="66"/>
      <c r="W242" s="66"/>
      <c r="X242" s="66"/>
      <c r="Y242" s="66"/>
      <c r="Z242" s="66"/>
      <c r="AA242" s="66"/>
      <c r="AB242" s="66"/>
      <c r="AC242" s="66"/>
      <c r="AD242" s="66"/>
      <c r="AE242" s="12"/>
      <c r="AF242" s="54"/>
    </row>
    <row r="243" spans="1:32" s="15" customFormat="1" ht="24" customHeight="1">
      <c r="A243" s="29"/>
      <c r="B243" s="29"/>
      <c r="C243" s="542" t="s">
        <v>1337</v>
      </c>
      <c r="D243" s="542"/>
      <c r="E243" s="542"/>
      <c r="F243" s="542"/>
      <c r="G243" s="542"/>
      <c r="H243" s="542"/>
      <c r="I243" s="542"/>
      <c r="J243" s="542"/>
      <c r="K243" s="542"/>
      <c r="L243" s="542"/>
      <c r="M243" s="542"/>
      <c r="N243" s="542"/>
      <c r="O243" s="542"/>
      <c r="P243" s="542"/>
      <c r="Q243" s="542"/>
      <c r="R243" s="542"/>
      <c r="S243" s="542"/>
      <c r="T243" s="542"/>
      <c r="U243" s="542"/>
      <c r="V243" s="542"/>
      <c r="W243" s="542"/>
      <c r="X243" s="542"/>
      <c r="Y243" s="542"/>
      <c r="Z243" s="542"/>
      <c r="AA243" s="542"/>
      <c r="AB243" s="542"/>
      <c r="AC243" s="542"/>
      <c r="AD243" s="542"/>
      <c r="AE243" s="12"/>
      <c r="AF243" s="16"/>
    </row>
    <row r="244" spans="1:32" s="53" customFormat="1" ht="5.25" customHeight="1">
      <c r="A244" s="29"/>
      <c r="C244" s="66"/>
      <c r="D244" s="66"/>
      <c r="E244" s="66"/>
      <c r="F244" s="66"/>
      <c r="G244" s="66"/>
      <c r="H244" s="66"/>
      <c r="I244" s="66"/>
      <c r="J244" s="66"/>
      <c r="K244" s="66"/>
      <c r="L244" s="66"/>
      <c r="M244" s="66"/>
      <c r="N244" s="66"/>
      <c r="O244" s="66"/>
      <c r="P244" s="66"/>
      <c r="Q244" s="66"/>
      <c r="R244" s="66"/>
      <c r="S244" s="66"/>
      <c r="T244" s="66"/>
      <c r="U244" s="66"/>
      <c r="V244" s="66"/>
      <c r="W244" s="66"/>
      <c r="X244" s="66"/>
      <c r="Y244" s="66"/>
      <c r="Z244" s="66"/>
      <c r="AA244" s="66"/>
      <c r="AB244" s="66"/>
      <c r="AC244" s="66"/>
      <c r="AD244" s="66"/>
      <c r="AE244" s="12"/>
      <c r="AF244" s="54"/>
    </row>
    <row r="245" spans="1:32" s="15" customFormat="1" ht="24" customHeight="1">
      <c r="A245" s="29"/>
      <c r="B245" s="29"/>
      <c r="C245" s="542" t="s">
        <v>2121</v>
      </c>
      <c r="D245" s="542"/>
      <c r="E245" s="542"/>
      <c r="F245" s="542"/>
      <c r="G245" s="542"/>
      <c r="H245" s="542"/>
      <c r="I245" s="542"/>
      <c r="J245" s="542"/>
      <c r="K245" s="542"/>
      <c r="L245" s="542"/>
      <c r="M245" s="542"/>
      <c r="N245" s="542"/>
      <c r="O245" s="542"/>
      <c r="P245" s="542"/>
      <c r="Q245" s="542"/>
      <c r="R245" s="542"/>
      <c r="S245" s="542"/>
      <c r="T245" s="542"/>
      <c r="U245" s="542"/>
      <c r="V245" s="542"/>
      <c r="W245" s="542"/>
      <c r="X245" s="542"/>
      <c r="Y245" s="542"/>
      <c r="Z245" s="542"/>
      <c r="AA245" s="542"/>
      <c r="AB245" s="542"/>
      <c r="AC245" s="542"/>
      <c r="AD245" s="542"/>
      <c r="AE245" s="12"/>
      <c r="AF245" s="16"/>
    </row>
    <row r="246" spans="1:32" s="53" customFormat="1" ht="5.25" customHeight="1">
      <c r="A246" s="29"/>
      <c r="C246" s="66"/>
      <c r="D246" s="66"/>
      <c r="E246" s="66"/>
      <c r="F246" s="66"/>
      <c r="G246" s="66"/>
      <c r="H246" s="66"/>
      <c r="I246" s="66"/>
      <c r="J246" s="66"/>
      <c r="K246" s="66"/>
      <c r="L246" s="66"/>
      <c r="M246" s="66"/>
      <c r="N246" s="66"/>
      <c r="O246" s="66"/>
      <c r="P246" s="66"/>
      <c r="Q246" s="66"/>
      <c r="R246" s="66"/>
      <c r="S246" s="66"/>
      <c r="T246" s="66"/>
      <c r="U246" s="66"/>
      <c r="V246" s="66"/>
      <c r="W246" s="66"/>
      <c r="X246" s="66"/>
      <c r="Y246" s="66"/>
      <c r="Z246" s="66"/>
      <c r="AA246" s="66"/>
      <c r="AB246" s="66"/>
      <c r="AC246" s="66"/>
      <c r="AD246" s="66"/>
      <c r="AE246" s="12"/>
      <c r="AF246" s="54"/>
    </row>
    <row r="247" spans="1:32" s="15" customFormat="1" ht="15" customHeight="1">
      <c r="A247" s="29"/>
      <c r="B247" s="29"/>
      <c r="C247" s="542" t="s">
        <v>1338</v>
      </c>
      <c r="D247" s="542"/>
      <c r="E247" s="542"/>
      <c r="F247" s="542"/>
      <c r="G247" s="542"/>
      <c r="H247" s="542"/>
      <c r="I247" s="542"/>
      <c r="J247" s="542"/>
      <c r="K247" s="542"/>
      <c r="L247" s="542"/>
      <c r="M247" s="542"/>
      <c r="N247" s="542"/>
      <c r="O247" s="542"/>
      <c r="P247" s="542"/>
      <c r="Q247" s="542"/>
      <c r="R247" s="542"/>
      <c r="S247" s="542"/>
      <c r="T247" s="542"/>
      <c r="U247" s="542"/>
      <c r="V247" s="542"/>
      <c r="W247" s="542"/>
      <c r="X247" s="542"/>
      <c r="Y247" s="542"/>
      <c r="Z247" s="542"/>
      <c r="AA247" s="542"/>
      <c r="AB247" s="542"/>
      <c r="AC247" s="542"/>
      <c r="AD247" s="542"/>
      <c r="AE247" s="12"/>
      <c r="AF247" s="16"/>
    </row>
    <row r="248" spans="1:32" s="53" customFormat="1" ht="5.25" customHeight="1">
      <c r="A248" s="29"/>
      <c r="C248" s="66"/>
      <c r="D248" s="66"/>
      <c r="E248" s="66"/>
      <c r="F248" s="66"/>
      <c r="G248" s="66"/>
      <c r="H248" s="66"/>
      <c r="I248" s="66"/>
      <c r="J248" s="66"/>
      <c r="K248" s="66"/>
      <c r="L248" s="66"/>
      <c r="M248" s="66"/>
      <c r="N248" s="66"/>
      <c r="O248" s="66"/>
      <c r="P248" s="66"/>
      <c r="Q248" s="66"/>
      <c r="R248" s="66"/>
      <c r="S248" s="66"/>
      <c r="T248" s="66"/>
      <c r="U248" s="66"/>
      <c r="V248" s="66"/>
      <c r="W248" s="66"/>
      <c r="X248" s="66"/>
      <c r="Y248" s="66"/>
      <c r="Z248" s="66"/>
      <c r="AA248" s="66"/>
      <c r="AB248" s="66"/>
      <c r="AC248" s="66"/>
      <c r="AD248" s="66"/>
      <c r="AE248" s="12"/>
      <c r="AF248" s="54"/>
    </row>
    <row r="249" spans="1:32" s="15" customFormat="1" ht="36" customHeight="1">
      <c r="A249" s="29"/>
      <c r="B249" s="29"/>
      <c r="C249" s="542" t="s">
        <v>2122</v>
      </c>
      <c r="D249" s="542"/>
      <c r="E249" s="542"/>
      <c r="F249" s="542"/>
      <c r="G249" s="542"/>
      <c r="H249" s="542"/>
      <c r="I249" s="542"/>
      <c r="J249" s="542"/>
      <c r="K249" s="542"/>
      <c r="L249" s="542"/>
      <c r="M249" s="542"/>
      <c r="N249" s="542"/>
      <c r="O249" s="542"/>
      <c r="P249" s="542"/>
      <c r="Q249" s="542"/>
      <c r="R249" s="542"/>
      <c r="S249" s="542"/>
      <c r="T249" s="542"/>
      <c r="U249" s="542"/>
      <c r="V249" s="542"/>
      <c r="W249" s="542"/>
      <c r="X249" s="542"/>
      <c r="Y249" s="542"/>
      <c r="Z249" s="542"/>
      <c r="AA249" s="542"/>
      <c r="AB249" s="542"/>
      <c r="AC249" s="542"/>
      <c r="AD249" s="542"/>
      <c r="AE249" s="12"/>
      <c r="AF249" s="16"/>
    </row>
    <row r="250" spans="1:32" s="53" customFormat="1" ht="5.25" customHeight="1">
      <c r="A250" s="29"/>
      <c r="C250" s="66"/>
      <c r="D250" s="66"/>
      <c r="E250" s="66"/>
      <c r="F250" s="66"/>
      <c r="G250" s="66"/>
      <c r="H250" s="66"/>
      <c r="I250" s="66"/>
      <c r="J250" s="66"/>
      <c r="K250" s="66"/>
      <c r="L250" s="66"/>
      <c r="M250" s="66"/>
      <c r="N250" s="66"/>
      <c r="O250" s="66"/>
      <c r="P250" s="66"/>
      <c r="Q250" s="66"/>
      <c r="R250" s="66"/>
      <c r="S250" s="66"/>
      <c r="T250" s="66"/>
      <c r="U250" s="66"/>
      <c r="V250" s="66"/>
      <c r="W250" s="66"/>
      <c r="X250" s="66"/>
      <c r="Y250" s="66"/>
      <c r="Z250" s="66"/>
      <c r="AA250" s="66"/>
      <c r="AB250" s="66"/>
      <c r="AC250" s="66"/>
      <c r="AD250" s="66"/>
      <c r="AE250" s="12"/>
      <c r="AF250" s="54"/>
    </row>
    <row r="251" spans="1:32" s="15" customFormat="1" ht="24" customHeight="1">
      <c r="A251" s="29"/>
      <c r="B251" s="29"/>
      <c r="C251" s="542" t="s">
        <v>773</v>
      </c>
      <c r="D251" s="542"/>
      <c r="E251" s="542"/>
      <c r="F251" s="542"/>
      <c r="G251" s="542"/>
      <c r="H251" s="542"/>
      <c r="I251" s="542"/>
      <c r="J251" s="542"/>
      <c r="K251" s="542"/>
      <c r="L251" s="542"/>
      <c r="M251" s="542"/>
      <c r="N251" s="542"/>
      <c r="O251" s="542"/>
      <c r="P251" s="542"/>
      <c r="Q251" s="542"/>
      <c r="R251" s="542"/>
      <c r="S251" s="542"/>
      <c r="T251" s="542"/>
      <c r="U251" s="542"/>
      <c r="V251" s="542"/>
      <c r="W251" s="542"/>
      <c r="X251" s="542"/>
      <c r="Y251" s="542"/>
      <c r="Z251" s="542"/>
      <c r="AA251" s="542"/>
      <c r="AB251" s="542"/>
      <c r="AC251" s="542"/>
      <c r="AD251" s="542"/>
      <c r="AE251" s="12"/>
      <c r="AF251" s="16"/>
    </row>
    <row r="252" spans="1:32" s="53" customFormat="1" ht="5.25" customHeight="1">
      <c r="A252" s="29"/>
      <c r="C252" s="66"/>
      <c r="D252" s="66"/>
      <c r="E252" s="66"/>
      <c r="F252" s="66"/>
      <c r="G252" s="66"/>
      <c r="H252" s="66"/>
      <c r="I252" s="66"/>
      <c r="J252" s="66"/>
      <c r="K252" s="66"/>
      <c r="L252" s="66"/>
      <c r="M252" s="66"/>
      <c r="N252" s="66"/>
      <c r="O252" s="66"/>
      <c r="P252" s="66"/>
      <c r="Q252" s="66"/>
      <c r="R252" s="66"/>
      <c r="S252" s="66"/>
      <c r="T252" s="66"/>
      <c r="U252" s="66"/>
      <c r="V252" s="66"/>
      <c r="W252" s="66"/>
      <c r="X252" s="66"/>
      <c r="Y252" s="66"/>
      <c r="Z252" s="66"/>
      <c r="AA252" s="66"/>
      <c r="AB252" s="66"/>
      <c r="AC252" s="66"/>
      <c r="AD252" s="66"/>
      <c r="AE252" s="12"/>
      <c r="AF252" s="54"/>
    </row>
    <row r="253" spans="1:32" s="15" customFormat="1" ht="36" customHeight="1">
      <c r="A253" s="29"/>
      <c r="B253" s="29"/>
      <c r="C253" s="542" t="s">
        <v>2123</v>
      </c>
      <c r="D253" s="542"/>
      <c r="E253" s="542"/>
      <c r="F253" s="542"/>
      <c r="G253" s="542"/>
      <c r="H253" s="542"/>
      <c r="I253" s="542"/>
      <c r="J253" s="542"/>
      <c r="K253" s="542"/>
      <c r="L253" s="542"/>
      <c r="M253" s="542"/>
      <c r="N253" s="542"/>
      <c r="O253" s="542"/>
      <c r="P253" s="542"/>
      <c r="Q253" s="542"/>
      <c r="R253" s="542"/>
      <c r="S253" s="542"/>
      <c r="T253" s="542"/>
      <c r="U253" s="542"/>
      <c r="V253" s="542"/>
      <c r="W253" s="542"/>
      <c r="X253" s="542"/>
      <c r="Y253" s="542"/>
      <c r="Z253" s="542"/>
      <c r="AA253" s="542"/>
      <c r="AB253" s="542"/>
      <c r="AC253" s="542"/>
      <c r="AD253" s="542"/>
      <c r="AE253" s="12"/>
      <c r="AF253" s="16"/>
    </row>
    <row r="254" spans="1:32" s="53" customFormat="1" ht="5.25" customHeight="1">
      <c r="A254" s="29"/>
      <c r="C254" s="66"/>
      <c r="D254" s="66"/>
      <c r="E254" s="66"/>
      <c r="F254" s="66"/>
      <c r="G254" s="66"/>
      <c r="H254" s="66"/>
      <c r="I254" s="66"/>
      <c r="J254" s="66"/>
      <c r="K254" s="66"/>
      <c r="L254" s="66"/>
      <c r="M254" s="66"/>
      <c r="N254" s="66"/>
      <c r="O254" s="66"/>
      <c r="P254" s="66"/>
      <c r="Q254" s="66"/>
      <c r="R254" s="66"/>
      <c r="S254" s="66"/>
      <c r="T254" s="66"/>
      <c r="U254" s="66"/>
      <c r="V254" s="66"/>
      <c r="W254" s="66"/>
      <c r="X254" s="66"/>
      <c r="Y254" s="66"/>
      <c r="Z254" s="66"/>
      <c r="AA254" s="66"/>
      <c r="AB254" s="66"/>
      <c r="AC254" s="66"/>
      <c r="AD254" s="66"/>
      <c r="AE254" s="12"/>
      <c r="AF254" s="54"/>
    </row>
    <row r="255" spans="1:32" s="15" customFormat="1" ht="24" customHeight="1">
      <c r="A255" s="29"/>
      <c r="B255" s="29"/>
      <c r="C255" s="542" t="s">
        <v>2124</v>
      </c>
      <c r="D255" s="542"/>
      <c r="E255" s="542"/>
      <c r="F255" s="542"/>
      <c r="G255" s="542"/>
      <c r="H255" s="542"/>
      <c r="I255" s="542"/>
      <c r="J255" s="542"/>
      <c r="K255" s="542"/>
      <c r="L255" s="542"/>
      <c r="M255" s="542"/>
      <c r="N255" s="542"/>
      <c r="O255" s="542"/>
      <c r="P255" s="542"/>
      <c r="Q255" s="542"/>
      <c r="R255" s="542"/>
      <c r="S255" s="542"/>
      <c r="T255" s="542"/>
      <c r="U255" s="542"/>
      <c r="V255" s="542"/>
      <c r="W255" s="542"/>
      <c r="X255" s="542"/>
      <c r="Y255" s="542"/>
      <c r="Z255" s="542"/>
      <c r="AA255" s="542"/>
      <c r="AB255" s="542"/>
      <c r="AC255" s="542"/>
      <c r="AD255" s="542"/>
      <c r="AE255" s="12"/>
      <c r="AF255" s="16"/>
    </row>
    <row r="256" spans="1:32" s="53" customFormat="1" ht="5.25" customHeight="1">
      <c r="A256" s="29"/>
      <c r="C256" s="66"/>
      <c r="D256" s="66"/>
      <c r="E256" s="66"/>
      <c r="F256" s="66"/>
      <c r="G256" s="66"/>
      <c r="H256" s="66"/>
      <c r="I256" s="66"/>
      <c r="J256" s="66"/>
      <c r="K256" s="66"/>
      <c r="L256" s="66"/>
      <c r="M256" s="66"/>
      <c r="N256" s="66"/>
      <c r="O256" s="66"/>
      <c r="P256" s="66"/>
      <c r="Q256" s="66"/>
      <c r="R256" s="66"/>
      <c r="S256" s="66"/>
      <c r="T256" s="66"/>
      <c r="U256" s="66"/>
      <c r="V256" s="66"/>
      <c r="W256" s="66"/>
      <c r="X256" s="66"/>
      <c r="Y256" s="66"/>
      <c r="Z256" s="66"/>
      <c r="AA256" s="66"/>
      <c r="AB256" s="66"/>
      <c r="AC256" s="66"/>
      <c r="AD256" s="66"/>
      <c r="AE256" s="12"/>
      <c r="AF256" s="54"/>
    </row>
    <row r="257" spans="1:32" s="15" customFormat="1" ht="36" customHeight="1">
      <c r="A257" s="29"/>
      <c r="B257" s="29"/>
      <c r="C257" s="540" t="s">
        <v>2125</v>
      </c>
      <c r="D257" s="540"/>
      <c r="E257" s="540"/>
      <c r="F257" s="540"/>
      <c r="G257" s="540"/>
      <c r="H257" s="540"/>
      <c r="I257" s="540"/>
      <c r="J257" s="540"/>
      <c r="K257" s="540"/>
      <c r="L257" s="540"/>
      <c r="M257" s="540"/>
      <c r="N257" s="540"/>
      <c r="O257" s="540"/>
      <c r="P257" s="540"/>
      <c r="Q257" s="540"/>
      <c r="R257" s="540"/>
      <c r="S257" s="540"/>
      <c r="T257" s="540"/>
      <c r="U257" s="540"/>
      <c r="V257" s="540"/>
      <c r="W257" s="540"/>
      <c r="X257" s="540"/>
      <c r="Y257" s="540"/>
      <c r="Z257" s="540"/>
      <c r="AA257" s="540"/>
      <c r="AB257" s="540"/>
      <c r="AC257" s="540"/>
      <c r="AD257" s="540"/>
      <c r="AE257" s="12"/>
      <c r="AF257" s="16"/>
    </row>
    <row r="258" spans="1:32" s="53" customFormat="1" ht="5.25" customHeight="1">
      <c r="A258" s="29"/>
      <c r="C258" s="66"/>
      <c r="D258" s="66"/>
      <c r="E258" s="66"/>
      <c r="F258" s="66"/>
      <c r="G258" s="66"/>
      <c r="H258" s="66"/>
      <c r="I258" s="66"/>
      <c r="J258" s="66"/>
      <c r="K258" s="66"/>
      <c r="L258" s="66"/>
      <c r="M258" s="66"/>
      <c r="N258" s="66"/>
      <c r="O258" s="66"/>
      <c r="P258" s="66"/>
      <c r="Q258" s="66"/>
      <c r="R258" s="66"/>
      <c r="S258" s="66"/>
      <c r="T258" s="66"/>
      <c r="U258" s="66"/>
      <c r="V258" s="66"/>
      <c r="W258" s="66"/>
      <c r="X258" s="66"/>
      <c r="Y258" s="66"/>
      <c r="Z258" s="66"/>
      <c r="AA258" s="66"/>
      <c r="AB258" s="66"/>
      <c r="AC258" s="66"/>
      <c r="AD258" s="66"/>
      <c r="AE258" s="12"/>
      <c r="AF258" s="54"/>
    </row>
    <row r="259" spans="1:32" s="15" customFormat="1" ht="36" customHeight="1">
      <c r="A259" s="29"/>
      <c r="B259" s="29"/>
      <c r="C259" s="542" t="s">
        <v>774</v>
      </c>
      <c r="D259" s="542"/>
      <c r="E259" s="542"/>
      <c r="F259" s="542"/>
      <c r="G259" s="542"/>
      <c r="H259" s="542"/>
      <c r="I259" s="542"/>
      <c r="J259" s="542"/>
      <c r="K259" s="542"/>
      <c r="L259" s="542"/>
      <c r="M259" s="542"/>
      <c r="N259" s="542"/>
      <c r="O259" s="542"/>
      <c r="P259" s="542"/>
      <c r="Q259" s="542"/>
      <c r="R259" s="542"/>
      <c r="S259" s="542"/>
      <c r="T259" s="542"/>
      <c r="U259" s="542"/>
      <c r="V259" s="542"/>
      <c r="W259" s="542"/>
      <c r="X259" s="542"/>
      <c r="Y259" s="542"/>
      <c r="Z259" s="542"/>
      <c r="AA259" s="542"/>
      <c r="AB259" s="542"/>
      <c r="AC259" s="542"/>
      <c r="AD259" s="542"/>
      <c r="AE259" s="12"/>
      <c r="AF259" s="16"/>
    </row>
    <row r="260" spans="1:32" s="53" customFormat="1" ht="5.25" customHeight="1">
      <c r="A260" s="29"/>
      <c r="C260" s="66"/>
      <c r="D260" s="66"/>
      <c r="E260" s="66"/>
      <c r="F260" s="66"/>
      <c r="G260" s="66"/>
      <c r="H260" s="66"/>
      <c r="I260" s="66"/>
      <c r="J260" s="66"/>
      <c r="K260" s="66"/>
      <c r="L260" s="66"/>
      <c r="M260" s="66"/>
      <c r="N260" s="66"/>
      <c r="O260" s="66"/>
      <c r="P260" s="66"/>
      <c r="Q260" s="66"/>
      <c r="R260" s="66"/>
      <c r="S260" s="66"/>
      <c r="T260" s="66"/>
      <c r="U260" s="66"/>
      <c r="V260" s="66"/>
      <c r="W260" s="66"/>
      <c r="X260" s="66"/>
      <c r="Y260" s="66"/>
      <c r="Z260" s="66"/>
      <c r="AA260" s="66"/>
      <c r="AB260" s="66"/>
      <c r="AC260" s="66"/>
      <c r="AD260" s="66"/>
      <c r="AE260" s="12"/>
      <c r="AF260" s="54"/>
    </row>
    <row r="261" spans="1:32" s="15" customFormat="1" ht="15" customHeight="1">
      <c r="A261" s="29"/>
      <c r="B261" s="29"/>
      <c r="C261" s="542" t="s">
        <v>1886</v>
      </c>
      <c r="D261" s="542"/>
      <c r="E261" s="542"/>
      <c r="F261" s="542"/>
      <c r="G261" s="542"/>
      <c r="H261" s="542"/>
      <c r="I261" s="542"/>
      <c r="J261" s="542"/>
      <c r="K261" s="542"/>
      <c r="L261" s="542"/>
      <c r="M261" s="542"/>
      <c r="N261" s="542"/>
      <c r="O261" s="542"/>
      <c r="P261" s="542"/>
      <c r="Q261" s="542"/>
      <c r="R261" s="542"/>
      <c r="S261" s="542"/>
      <c r="T261" s="542"/>
      <c r="U261" s="542"/>
      <c r="V261" s="542"/>
      <c r="W261" s="542"/>
      <c r="X261" s="542"/>
      <c r="Y261" s="542"/>
      <c r="Z261" s="542"/>
      <c r="AA261" s="542"/>
      <c r="AB261" s="542"/>
      <c r="AC261" s="542"/>
      <c r="AD261" s="542"/>
      <c r="AE261" s="12"/>
      <c r="AF261" s="16"/>
    </row>
    <row r="262" spans="1:32" s="15" customFormat="1" ht="15" customHeight="1" thickBot="1">
      <c r="A262" s="29"/>
      <c r="B262" s="29"/>
      <c r="C262" s="29"/>
      <c r="D262" s="29"/>
      <c r="E262" s="29"/>
      <c r="F262" s="29"/>
      <c r="G262" s="29"/>
      <c r="H262" s="29"/>
      <c r="I262" s="29"/>
      <c r="J262" s="29"/>
      <c r="K262" s="29"/>
      <c r="L262" s="29"/>
      <c r="M262" s="29"/>
      <c r="N262" s="29"/>
      <c r="O262" s="29"/>
      <c r="P262" s="29"/>
      <c r="Q262" s="29"/>
      <c r="R262" s="29"/>
      <c r="S262" s="29"/>
      <c r="T262" s="29"/>
      <c r="U262" s="29"/>
      <c r="V262" s="29"/>
      <c r="W262" s="29"/>
      <c r="X262" s="29"/>
      <c r="Y262" s="29"/>
      <c r="Z262" s="29"/>
      <c r="AA262" s="29"/>
      <c r="AB262" s="29"/>
      <c r="AE262" s="12"/>
      <c r="AF262" s="16"/>
    </row>
    <row r="263" spans="1:32" s="15" customFormat="1" ht="15" customHeight="1" thickBot="1">
      <c r="A263" s="29"/>
      <c r="B263" s="595" t="s">
        <v>721</v>
      </c>
      <c r="C263" s="596"/>
      <c r="D263" s="596"/>
      <c r="E263" s="596"/>
      <c r="F263" s="596"/>
      <c r="G263" s="596"/>
      <c r="H263" s="596"/>
      <c r="I263" s="596"/>
      <c r="J263" s="596"/>
      <c r="K263" s="596"/>
      <c r="L263" s="596"/>
      <c r="M263" s="596"/>
      <c r="N263" s="596"/>
      <c r="O263" s="596"/>
      <c r="P263" s="596"/>
      <c r="Q263" s="596"/>
      <c r="R263" s="596"/>
      <c r="S263" s="596"/>
      <c r="T263" s="596"/>
      <c r="U263" s="596"/>
      <c r="V263" s="596"/>
      <c r="W263" s="596"/>
      <c r="X263" s="596"/>
      <c r="Y263" s="596"/>
      <c r="Z263" s="596"/>
      <c r="AA263" s="596"/>
      <c r="AB263" s="596"/>
      <c r="AC263" s="596"/>
      <c r="AD263" s="597"/>
      <c r="AE263" s="12"/>
      <c r="AF263" s="16"/>
    </row>
    <row r="264" spans="1:32" s="15" customFormat="1" ht="15" customHeight="1">
      <c r="A264" s="29"/>
      <c r="AE264" s="12"/>
      <c r="AF264" s="16"/>
    </row>
    <row r="265" spans="1:32" s="15" customFormat="1" ht="36" customHeight="1">
      <c r="A265" s="29"/>
      <c r="C265" s="540" t="s">
        <v>2141</v>
      </c>
      <c r="D265" s="540"/>
      <c r="E265" s="540"/>
      <c r="F265" s="540"/>
      <c r="G265" s="540"/>
      <c r="H265" s="540"/>
      <c r="I265" s="540"/>
      <c r="J265" s="540"/>
      <c r="K265" s="540"/>
      <c r="L265" s="540"/>
      <c r="M265" s="540"/>
      <c r="N265" s="540"/>
      <c r="O265" s="540"/>
      <c r="P265" s="540"/>
      <c r="Q265" s="540"/>
      <c r="R265" s="540"/>
      <c r="S265" s="540"/>
      <c r="T265" s="540"/>
      <c r="U265" s="540"/>
      <c r="V265" s="540"/>
      <c r="W265" s="540"/>
      <c r="X265" s="540"/>
      <c r="Y265" s="540"/>
      <c r="Z265" s="540"/>
      <c r="AA265" s="540"/>
      <c r="AB265" s="540"/>
      <c r="AC265" s="540"/>
      <c r="AD265" s="540"/>
      <c r="AE265" s="12"/>
      <c r="AF265" s="16"/>
    </row>
    <row r="266" spans="1:32" s="15" customFormat="1" ht="15" customHeight="1">
      <c r="A266" s="29"/>
      <c r="B266" s="29"/>
      <c r="C266" s="29"/>
      <c r="D266" s="29"/>
      <c r="E266" s="29"/>
      <c r="F266" s="29"/>
      <c r="G266" s="29"/>
      <c r="H266" s="29"/>
      <c r="I266" s="29"/>
      <c r="J266" s="29"/>
      <c r="K266" s="29"/>
      <c r="L266" s="29"/>
      <c r="M266" s="29"/>
      <c r="N266" s="29"/>
      <c r="O266" s="29"/>
      <c r="P266" s="29"/>
      <c r="Q266" s="29"/>
      <c r="R266" s="29"/>
      <c r="S266" s="29"/>
      <c r="T266" s="29"/>
      <c r="U266" s="29"/>
      <c r="V266" s="29"/>
      <c r="W266" s="29"/>
      <c r="X266" s="29"/>
      <c r="Y266" s="29"/>
      <c r="Z266" s="29"/>
      <c r="AA266" s="29"/>
      <c r="AB266" s="29"/>
      <c r="AE266" s="12"/>
      <c r="AF266" s="16"/>
    </row>
    <row r="267" spans="1:32" s="15" customFormat="1" ht="24" customHeight="1">
      <c r="A267" s="29"/>
      <c r="B267" s="29"/>
      <c r="C267" s="542" t="s">
        <v>775</v>
      </c>
      <c r="D267" s="542"/>
      <c r="E267" s="542"/>
      <c r="F267" s="542"/>
      <c r="G267" s="542"/>
      <c r="H267" s="542"/>
      <c r="I267" s="542"/>
      <c r="J267" s="542"/>
      <c r="K267" s="542"/>
      <c r="L267" s="542"/>
      <c r="M267" s="542"/>
      <c r="N267" s="542"/>
      <c r="O267" s="542"/>
      <c r="P267" s="542"/>
      <c r="Q267" s="542"/>
      <c r="R267" s="542"/>
      <c r="S267" s="542"/>
      <c r="T267" s="542"/>
      <c r="U267" s="542"/>
      <c r="V267" s="542"/>
      <c r="W267" s="542"/>
      <c r="X267" s="542"/>
      <c r="Y267" s="542"/>
      <c r="Z267" s="542"/>
      <c r="AA267" s="542"/>
      <c r="AB267" s="542"/>
      <c r="AC267" s="542"/>
      <c r="AD267" s="542"/>
      <c r="AE267" s="12"/>
      <c r="AF267" s="16"/>
    </row>
    <row r="268" spans="1:32" s="53" customFormat="1" ht="5.25" customHeight="1">
      <c r="A268" s="29"/>
      <c r="C268" s="66"/>
      <c r="D268" s="66"/>
      <c r="E268" s="66"/>
      <c r="F268" s="66"/>
      <c r="G268" s="66"/>
      <c r="H268" s="66"/>
      <c r="I268" s="66"/>
      <c r="J268" s="66"/>
      <c r="K268" s="66"/>
      <c r="L268" s="66"/>
      <c r="M268" s="66"/>
      <c r="N268" s="66"/>
      <c r="O268" s="66"/>
      <c r="P268" s="66"/>
      <c r="Q268" s="66"/>
      <c r="R268" s="66"/>
      <c r="S268" s="66"/>
      <c r="T268" s="66"/>
      <c r="U268" s="66"/>
      <c r="V268" s="66"/>
      <c r="W268" s="66"/>
      <c r="X268" s="66"/>
      <c r="Y268" s="66"/>
      <c r="Z268" s="66"/>
      <c r="AA268" s="66"/>
      <c r="AB268" s="66"/>
      <c r="AC268" s="66"/>
      <c r="AD268" s="66"/>
      <c r="AE268" s="12"/>
      <c r="AF268" s="54"/>
    </row>
    <row r="269" spans="1:32" s="15" customFormat="1" ht="24" customHeight="1">
      <c r="A269" s="29"/>
      <c r="B269" s="29"/>
      <c r="C269" s="540" t="s">
        <v>2144</v>
      </c>
      <c r="D269" s="540"/>
      <c r="E269" s="540"/>
      <c r="F269" s="540"/>
      <c r="G269" s="540"/>
      <c r="H269" s="540"/>
      <c r="I269" s="540"/>
      <c r="J269" s="540"/>
      <c r="K269" s="540"/>
      <c r="L269" s="540"/>
      <c r="M269" s="540"/>
      <c r="N269" s="540"/>
      <c r="O269" s="540"/>
      <c r="P269" s="540"/>
      <c r="Q269" s="540"/>
      <c r="R269" s="540"/>
      <c r="S269" s="540"/>
      <c r="T269" s="540"/>
      <c r="U269" s="540"/>
      <c r="V269" s="540"/>
      <c r="W269" s="540"/>
      <c r="X269" s="540"/>
      <c r="Y269" s="540"/>
      <c r="Z269" s="540"/>
      <c r="AA269" s="540"/>
      <c r="AB269" s="540"/>
      <c r="AC269" s="540"/>
      <c r="AD269" s="540"/>
      <c r="AE269" s="12"/>
      <c r="AF269" s="16"/>
    </row>
    <row r="270" spans="1:32" s="53" customFormat="1" ht="5.25" customHeight="1">
      <c r="A270" s="29"/>
      <c r="C270" s="66"/>
      <c r="D270" s="66"/>
      <c r="E270" s="66"/>
      <c r="F270" s="66"/>
      <c r="G270" s="66"/>
      <c r="H270" s="66"/>
      <c r="I270" s="66"/>
      <c r="J270" s="66"/>
      <c r="K270" s="66"/>
      <c r="L270" s="66"/>
      <c r="M270" s="66"/>
      <c r="N270" s="66"/>
      <c r="O270" s="66"/>
      <c r="P270" s="66"/>
      <c r="Q270" s="66"/>
      <c r="R270" s="66"/>
      <c r="S270" s="66"/>
      <c r="T270" s="66"/>
      <c r="U270" s="66"/>
      <c r="V270" s="66"/>
      <c r="W270" s="66"/>
      <c r="X270" s="66"/>
      <c r="Y270" s="66"/>
      <c r="Z270" s="66"/>
      <c r="AA270" s="66"/>
      <c r="AB270" s="66"/>
      <c r="AC270" s="66"/>
      <c r="AD270" s="66"/>
      <c r="AE270" s="12"/>
      <c r="AF270" s="54"/>
    </row>
    <row r="271" spans="1:32" s="15" customFormat="1" ht="24" customHeight="1">
      <c r="A271" s="29"/>
      <c r="B271" s="29"/>
      <c r="C271" s="540" t="s">
        <v>2145</v>
      </c>
      <c r="D271" s="540"/>
      <c r="E271" s="540"/>
      <c r="F271" s="540"/>
      <c r="G271" s="540"/>
      <c r="H271" s="540"/>
      <c r="I271" s="540"/>
      <c r="J271" s="540"/>
      <c r="K271" s="540"/>
      <c r="L271" s="540"/>
      <c r="M271" s="540"/>
      <c r="N271" s="540"/>
      <c r="O271" s="540"/>
      <c r="P271" s="540"/>
      <c r="Q271" s="540"/>
      <c r="R271" s="540"/>
      <c r="S271" s="540"/>
      <c r="T271" s="540"/>
      <c r="U271" s="540"/>
      <c r="V271" s="540"/>
      <c r="W271" s="540"/>
      <c r="X271" s="540"/>
      <c r="Y271" s="540"/>
      <c r="Z271" s="540"/>
      <c r="AA271" s="540"/>
      <c r="AB271" s="540"/>
      <c r="AC271" s="540"/>
      <c r="AD271" s="540"/>
      <c r="AE271" s="12"/>
      <c r="AF271" s="16"/>
    </row>
    <row r="272" spans="1:32" s="53" customFormat="1" ht="5.25" customHeight="1">
      <c r="A272" s="29"/>
      <c r="C272" s="66"/>
      <c r="D272" s="66"/>
      <c r="E272" s="66"/>
      <c r="F272" s="66"/>
      <c r="G272" s="66"/>
      <c r="H272" s="66"/>
      <c r="I272" s="66"/>
      <c r="J272" s="66"/>
      <c r="K272" s="66"/>
      <c r="L272" s="66"/>
      <c r="M272" s="66"/>
      <c r="N272" s="66"/>
      <c r="O272" s="66"/>
      <c r="P272" s="66"/>
      <c r="Q272" s="66"/>
      <c r="R272" s="66"/>
      <c r="S272" s="66"/>
      <c r="T272" s="66"/>
      <c r="U272" s="66"/>
      <c r="V272" s="66"/>
      <c r="W272" s="66"/>
      <c r="X272" s="66"/>
      <c r="Y272" s="66"/>
      <c r="Z272" s="66"/>
      <c r="AA272" s="66"/>
      <c r="AB272" s="66"/>
      <c r="AC272" s="66"/>
      <c r="AD272" s="66"/>
      <c r="AE272" s="12"/>
      <c r="AF272" s="54"/>
    </row>
    <row r="273" spans="1:32" s="15" customFormat="1" ht="24" customHeight="1">
      <c r="A273" s="29"/>
      <c r="B273" s="29"/>
      <c r="C273" s="542" t="s">
        <v>2146</v>
      </c>
      <c r="D273" s="542"/>
      <c r="E273" s="542"/>
      <c r="F273" s="542"/>
      <c r="G273" s="542"/>
      <c r="H273" s="542"/>
      <c r="I273" s="542"/>
      <c r="J273" s="542"/>
      <c r="K273" s="542"/>
      <c r="L273" s="542"/>
      <c r="M273" s="542"/>
      <c r="N273" s="542"/>
      <c r="O273" s="542"/>
      <c r="P273" s="542"/>
      <c r="Q273" s="542"/>
      <c r="R273" s="542"/>
      <c r="S273" s="542"/>
      <c r="T273" s="542"/>
      <c r="U273" s="542"/>
      <c r="V273" s="542"/>
      <c r="W273" s="542"/>
      <c r="X273" s="542"/>
      <c r="Y273" s="542"/>
      <c r="Z273" s="542"/>
      <c r="AA273" s="542"/>
      <c r="AB273" s="542"/>
      <c r="AC273" s="542"/>
      <c r="AD273" s="542"/>
      <c r="AE273" s="12"/>
      <c r="AF273" s="16"/>
    </row>
    <row r="274" spans="1:32" s="53" customFormat="1" ht="5.25" customHeight="1">
      <c r="A274" s="29"/>
      <c r="C274" s="66"/>
      <c r="D274" s="66"/>
      <c r="E274" s="66"/>
      <c r="F274" s="66"/>
      <c r="G274" s="66"/>
      <c r="H274" s="66"/>
      <c r="I274" s="66"/>
      <c r="J274" s="66"/>
      <c r="K274" s="66"/>
      <c r="L274" s="66"/>
      <c r="M274" s="66"/>
      <c r="N274" s="66"/>
      <c r="O274" s="66"/>
      <c r="P274" s="66"/>
      <c r="Q274" s="66"/>
      <c r="R274" s="66"/>
      <c r="S274" s="66"/>
      <c r="T274" s="66"/>
      <c r="U274" s="66"/>
      <c r="V274" s="66"/>
      <c r="W274" s="66"/>
      <c r="X274" s="66"/>
      <c r="Y274" s="66"/>
      <c r="Z274" s="66"/>
      <c r="AA274" s="66"/>
      <c r="AB274" s="66"/>
      <c r="AC274" s="66"/>
      <c r="AD274" s="66"/>
      <c r="AE274" s="12"/>
      <c r="AF274" s="54"/>
    </row>
    <row r="275" spans="1:32" s="15" customFormat="1" ht="24" customHeight="1">
      <c r="A275" s="29"/>
      <c r="B275" s="29"/>
      <c r="C275" s="542" t="s">
        <v>776</v>
      </c>
      <c r="D275" s="542"/>
      <c r="E275" s="542"/>
      <c r="F275" s="542"/>
      <c r="G275" s="542"/>
      <c r="H275" s="542"/>
      <c r="I275" s="542"/>
      <c r="J275" s="542"/>
      <c r="K275" s="542"/>
      <c r="L275" s="542"/>
      <c r="M275" s="542"/>
      <c r="N275" s="542"/>
      <c r="O275" s="542"/>
      <c r="P275" s="542"/>
      <c r="Q275" s="542"/>
      <c r="R275" s="542"/>
      <c r="S275" s="542"/>
      <c r="T275" s="542"/>
      <c r="U275" s="542"/>
      <c r="V275" s="542"/>
      <c r="W275" s="542"/>
      <c r="X275" s="542"/>
      <c r="Y275" s="542"/>
      <c r="Z275" s="542"/>
      <c r="AA275" s="542"/>
      <c r="AB275" s="542"/>
      <c r="AC275" s="542"/>
      <c r="AD275" s="542"/>
      <c r="AE275" s="12"/>
      <c r="AF275" s="16"/>
    </row>
    <row r="276" spans="1:32" s="53" customFormat="1" ht="5.25" customHeight="1">
      <c r="A276" s="29"/>
      <c r="C276" s="66"/>
      <c r="D276" s="66"/>
      <c r="E276" s="66"/>
      <c r="F276" s="66"/>
      <c r="G276" s="66"/>
      <c r="H276" s="66"/>
      <c r="I276" s="66"/>
      <c r="J276" s="66"/>
      <c r="K276" s="66"/>
      <c r="L276" s="66"/>
      <c r="M276" s="66"/>
      <c r="N276" s="66"/>
      <c r="O276" s="66"/>
      <c r="P276" s="66"/>
      <c r="Q276" s="66"/>
      <c r="R276" s="66"/>
      <c r="S276" s="66"/>
      <c r="T276" s="66"/>
      <c r="U276" s="66"/>
      <c r="V276" s="66"/>
      <c r="W276" s="66"/>
      <c r="X276" s="66"/>
      <c r="Y276" s="66"/>
      <c r="Z276" s="66"/>
      <c r="AA276" s="66"/>
      <c r="AB276" s="66"/>
      <c r="AC276" s="66"/>
      <c r="AD276" s="66"/>
      <c r="AE276" s="12"/>
      <c r="AF276" s="54"/>
    </row>
    <row r="277" spans="1:32" s="15" customFormat="1" ht="24" customHeight="1">
      <c r="A277" s="29"/>
      <c r="B277" s="29"/>
      <c r="C277" s="540" t="s">
        <v>2126</v>
      </c>
      <c r="D277" s="540"/>
      <c r="E277" s="540"/>
      <c r="F277" s="540"/>
      <c r="G277" s="540"/>
      <c r="H277" s="540"/>
      <c r="I277" s="540"/>
      <c r="J277" s="540"/>
      <c r="K277" s="540"/>
      <c r="L277" s="540"/>
      <c r="M277" s="540"/>
      <c r="N277" s="540"/>
      <c r="O277" s="540"/>
      <c r="P277" s="540"/>
      <c r="Q277" s="540"/>
      <c r="R277" s="540"/>
      <c r="S277" s="540"/>
      <c r="T277" s="540"/>
      <c r="U277" s="540"/>
      <c r="V277" s="540"/>
      <c r="W277" s="540"/>
      <c r="X277" s="540"/>
      <c r="Y277" s="540"/>
      <c r="Z277" s="540"/>
      <c r="AA277" s="540"/>
      <c r="AB277" s="540"/>
      <c r="AC277" s="540"/>
      <c r="AD277" s="540"/>
      <c r="AE277" s="12"/>
      <c r="AF277" s="16"/>
    </row>
    <row r="278" spans="1:32" s="53" customFormat="1" ht="5.25" customHeight="1">
      <c r="A278" s="29"/>
      <c r="C278" s="66"/>
      <c r="D278" s="66"/>
      <c r="E278" s="66"/>
      <c r="F278" s="66"/>
      <c r="G278" s="66"/>
      <c r="H278" s="66"/>
      <c r="I278" s="66"/>
      <c r="J278" s="66"/>
      <c r="K278" s="66"/>
      <c r="L278" s="66"/>
      <c r="M278" s="66"/>
      <c r="N278" s="66"/>
      <c r="O278" s="66"/>
      <c r="P278" s="66"/>
      <c r="Q278" s="66"/>
      <c r="R278" s="66"/>
      <c r="S278" s="66"/>
      <c r="T278" s="66"/>
      <c r="U278" s="66"/>
      <c r="V278" s="66"/>
      <c r="W278" s="66"/>
      <c r="X278" s="66"/>
      <c r="Y278" s="66"/>
      <c r="Z278" s="66"/>
      <c r="AA278" s="66"/>
      <c r="AB278" s="66"/>
      <c r="AC278" s="66"/>
      <c r="AD278" s="66"/>
      <c r="AE278" s="12"/>
      <c r="AF278" s="54"/>
    </row>
    <row r="279" spans="1:32" s="15" customFormat="1" ht="24" customHeight="1">
      <c r="A279" s="29"/>
      <c r="B279" s="29"/>
      <c r="C279" s="542" t="s">
        <v>777</v>
      </c>
      <c r="D279" s="542"/>
      <c r="E279" s="542"/>
      <c r="F279" s="542"/>
      <c r="G279" s="542"/>
      <c r="H279" s="542"/>
      <c r="I279" s="542"/>
      <c r="J279" s="542"/>
      <c r="K279" s="542"/>
      <c r="L279" s="542"/>
      <c r="M279" s="542"/>
      <c r="N279" s="542"/>
      <c r="O279" s="542"/>
      <c r="P279" s="542"/>
      <c r="Q279" s="542"/>
      <c r="R279" s="542"/>
      <c r="S279" s="542"/>
      <c r="T279" s="542"/>
      <c r="U279" s="542"/>
      <c r="V279" s="542"/>
      <c r="W279" s="542"/>
      <c r="X279" s="542"/>
      <c r="Y279" s="542"/>
      <c r="Z279" s="542"/>
      <c r="AA279" s="542"/>
      <c r="AB279" s="542"/>
      <c r="AC279" s="542"/>
      <c r="AD279" s="542"/>
      <c r="AE279" s="12"/>
      <c r="AF279" s="16"/>
    </row>
    <row r="280" spans="1:32" s="53" customFormat="1" ht="5.25" customHeight="1">
      <c r="A280" s="29"/>
      <c r="C280" s="66"/>
      <c r="D280" s="66"/>
      <c r="E280" s="66"/>
      <c r="F280" s="66"/>
      <c r="G280" s="66"/>
      <c r="H280" s="66"/>
      <c r="I280" s="66"/>
      <c r="J280" s="66"/>
      <c r="K280" s="66"/>
      <c r="L280" s="66"/>
      <c r="M280" s="66"/>
      <c r="N280" s="66"/>
      <c r="O280" s="66"/>
      <c r="P280" s="66"/>
      <c r="Q280" s="66"/>
      <c r="R280" s="66"/>
      <c r="S280" s="66"/>
      <c r="T280" s="66"/>
      <c r="U280" s="66"/>
      <c r="V280" s="66"/>
      <c r="W280" s="66"/>
      <c r="X280" s="66"/>
      <c r="Y280" s="66"/>
      <c r="Z280" s="66"/>
      <c r="AA280" s="66"/>
      <c r="AB280" s="66"/>
      <c r="AC280" s="66"/>
      <c r="AD280" s="66"/>
      <c r="AE280" s="12"/>
      <c r="AF280" s="54"/>
    </row>
    <row r="281" spans="1:32" s="15" customFormat="1" ht="24" customHeight="1">
      <c r="A281" s="29"/>
      <c r="B281" s="29"/>
      <c r="C281" s="542" t="s">
        <v>778</v>
      </c>
      <c r="D281" s="542"/>
      <c r="E281" s="542"/>
      <c r="F281" s="542"/>
      <c r="G281" s="542"/>
      <c r="H281" s="542"/>
      <c r="I281" s="542"/>
      <c r="J281" s="542"/>
      <c r="K281" s="542"/>
      <c r="L281" s="542"/>
      <c r="M281" s="542"/>
      <c r="N281" s="542"/>
      <c r="O281" s="542"/>
      <c r="P281" s="542"/>
      <c r="Q281" s="542"/>
      <c r="R281" s="542"/>
      <c r="S281" s="542"/>
      <c r="T281" s="542"/>
      <c r="U281" s="542"/>
      <c r="V281" s="542"/>
      <c r="W281" s="542"/>
      <c r="X281" s="542"/>
      <c r="Y281" s="542"/>
      <c r="Z281" s="542"/>
      <c r="AA281" s="542"/>
      <c r="AB281" s="542"/>
      <c r="AC281" s="542"/>
      <c r="AD281" s="542"/>
      <c r="AE281" s="12"/>
      <c r="AF281" s="16"/>
    </row>
    <row r="282" spans="1:32" s="53" customFormat="1" ht="5.25" customHeight="1">
      <c r="A282" s="29"/>
      <c r="C282" s="66"/>
      <c r="D282" s="66"/>
      <c r="E282" s="66"/>
      <c r="F282" s="66"/>
      <c r="G282" s="66"/>
      <c r="H282" s="66"/>
      <c r="I282" s="66"/>
      <c r="J282" s="66"/>
      <c r="K282" s="66"/>
      <c r="L282" s="66"/>
      <c r="M282" s="66"/>
      <c r="N282" s="66"/>
      <c r="O282" s="66"/>
      <c r="P282" s="66"/>
      <c r="Q282" s="66"/>
      <c r="R282" s="66"/>
      <c r="S282" s="66"/>
      <c r="T282" s="66"/>
      <c r="U282" s="66"/>
      <c r="V282" s="66"/>
      <c r="W282" s="66"/>
      <c r="X282" s="66"/>
      <c r="Y282" s="66"/>
      <c r="Z282" s="66"/>
      <c r="AA282" s="66"/>
      <c r="AB282" s="66"/>
      <c r="AC282" s="66"/>
      <c r="AD282" s="66"/>
      <c r="AE282" s="12"/>
      <c r="AF282" s="54"/>
    </row>
    <row r="283" spans="1:32" s="15" customFormat="1" ht="36" customHeight="1">
      <c r="A283" s="29"/>
      <c r="B283" s="29"/>
      <c r="C283" s="542" t="s">
        <v>779</v>
      </c>
      <c r="D283" s="542"/>
      <c r="E283" s="542"/>
      <c r="F283" s="542"/>
      <c r="G283" s="542"/>
      <c r="H283" s="542"/>
      <c r="I283" s="542"/>
      <c r="J283" s="542"/>
      <c r="K283" s="542"/>
      <c r="L283" s="542"/>
      <c r="M283" s="542"/>
      <c r="N283" s="542"/>
      <c r="O283" s="542"/>
      <c r="P283" s="542"/>
      <c r="Q283" s="542"/>
      <c r="R283" s="542"/>
      <c r="S283" s="542"/>
      <c r="T283" s="542"/>
      <c r="U283" s="542"/>
      <c r="V283" s="542"/>
      <c r="W283" s="542"/>
      <c r="X283" s="542"/>
      <c r="Y283" s="542"/>
      <c r="Z283" s="542"/>
      <c r="AA283" s="542"/>
      <c r="AB283" s="542"/>
      <c r="AC283" s="542"/>
      <c r="AD283" s="542"/>
      <c r="AE283" s="12"/>
      <c r="AF283" s="16"/>
    </row>
    <row r="284" spans="1:32" s="53" customFormat="1" ht="5.25" customHeight="1">
      <c r="A284" s="29"/>
      <c r="C284" s="66"/>
      <c r="D284" s="66"/>
      <c r="E284" s="66"/>
      <c r="F284" s="66"/>
      <c r="G284" s="66"/>
      <c r="H284" s="66"/>
      <c r="I284" s="66"/>
      <c r="J284" s="66"/>
      <c r="K284" s="66"/>
      <c r="L284" s="66"/>
      <c r="M284" s="66"/>
      <c r="N284" s="66"/>
      <c r="O284" s="66"/>
      <c r="P284" s="66"/>
      <c r="Q284" s="66"/>
      <c r="R284" s="66"/>
      <c r="S284" s="66"/>
      <c r="T284" s="66"/>
      <c r="U284" s="66"/>
      <c r="V284" s="66"/>
      <c r="W284" s="66"/>
      <c r="X284" s="66"/>
      <c r="Y284" s="66"/>
      <c r="Z284" s="66"/>
      <c r="AA284" s="66"/>
      <c r="AB284" s="66"/>
      <c r="AC284" s="66"/>
      <c r="AD284" s="66"/>
      <c r="AE284" s="12"/>
      <c r="AF284" s="54"/>
    </row>
    <row r="285" spans="1:32" s="15" customFormat="1" ht="24" customHeight="1">
      <c r="A285" s="29"/>
      <c r="B285" s="29"/>
      <c r="C285" s="542" t="s">
        <v>780</v>
      </c>
      <c r="D285" s="542"/>
      <c r="E285" s="542"/>
      <c r="F285" s="542"/>
      <c r="G285" s="542"/>
      <c r="H285" s="542"/>
      <c r="I285" s="542"/>
      <c r="J285" s="542"/>
      <c r="K285" s="542"/>
      <c r="L285" s="542"/>
      <c r="M285" s="542"/>
      <c r="N285" s="542"/>
      <c r="O285" s="542"/>
      <c r="P285" s="542"/>
      <c r="Q285" s="542"/>
      <c r="R285" s="542"/>
      <c r="S285" s="542"/>
      <c r="T285" s="542"/>
      <c r="U285" s="542"/>
      <c r="V285" s="542"/>
      <c r="W285" s="542"/>
      <c r="X285" s="542"/>
      <c r="Y285" s="542"/>
      <c r="Z285" s="542"/>
      <c r="AA285" s="542"/>
      <c r="AB285" s="542"/>
      <c r="AC285" s="542"/>
      <c r="AD285" s="542"/>
      <c r="AE285" s="12"/>
      <c r="AF285" s="16"/>
    </row>
    <row r="286" spans="1:32" s="53" customFormat="1" ht="5.25" customHeight="1">
      <c r="A286" s="29"/>
      <c r="C286" s="66"/>
      <c r="D286" s="66"/>
      <c r="E286" s="66"/>
      <c r="F286" s="66"/>
      <c r="G286" s="66"/>
      <c r="H286" s="66"/>
      <c r="I286" s="66"/>
      <c r="J286" s="66"/>
      <c r="K286" s="66"/>
      <c r="L286" s="66"/>
      <c r="M286" s="66"/>
      <c r="N286" s="66"/>
      <c r="O286" s="66"/>
      <c r="P286" s="66"/>
      <c r="Q286" s="66"/>
      <c r="R286" s="66"/>
      <c r="S286" s="66"/>
      <c r="T286" s="66"/>
      <c r="U286" s="66"/>
      <c r="V286" s="66"/>
      <c r="W286" s="66"/>
      <c r="X286" s="66"/>
      <c r="Y286" s="66"/>
      <c r="Z286" s="66"/>
      <c r="AA286" s="66"/>
      <c r="AB286" s="66"/>
      <c r="AC286" s="66"/>
      <c r="AD286" s="66"/>
      <c r="AE286" s="12"/>
      <c r="AF286" s="54"/>
    </row>
    <row r="287" spans="1:32" s="15" customFormat="1" ht="36" customHeight="1">
      <c r="A287" s="29"/>
      <c r="B287" s="29"/>
      <c r="C287" s="542" t="s">
        <v>2149</v>
      </c>
      <c r="D287" s="542"/>
      <c r="E287" s="542"/>
      <c r="F287" s="542"/>
      <c r="G287" s="542"/>
      <c r="H287" s="542"/>
      <c r="I287" s="542"/>
      <c r="J287" s="542"/>
      <c r="K287" s="542"/>
      <c r="L287" s="542"/>
      <c r="M287" s="542"/>
      <c r="N287" s="542"/>
      <c r="O287" s="542"/>
      <c r="P287" s="542"/>
      <c r="Q287" s="542"/>
      <c r="R287" s="542"/>
      <c r="S287" s="542"/>
      <c r="T287" s="542"/>
      <c r="U287" s="542"/>
      <c r="V287" s="542"/>
      <c r="W287" s="542"/>
      <c r="X287" s="542"/>
      <c r="Y287" s="542"/>
      <c r="Z287" s="542"/>
      <c r="AA287" s="542"/>
      <c r="AB287" s="542"/>
      <c r="AC287" s="542"/>
      <c r="AD287" s="542"/>
      <c r="AE287" s="12"/>
      <c r="AF287" s="16"/>
    </row>
    <row r="288" spans="1:32" s="53" customFormat="1" ht="5.25" customHeight="1">
      <c r="A288" s="29"/>
      <c r="C288" s="66"/>
      <c r="D288" s="66"/>
      <c r="E288" s="66"/>
      <c r="F288" s="66"/>
      <c r="G288" s="66"/>
      <c r="H288" s="66"/>
      <c r="I288" s="66"/>
      <c r="J288" s="66"/>
      <c r="K288" s="66"/>
      <c r="L288" s="66"/>
      <c r="M288" s="66"/>
      <c r="N288" s="66"/>
      <c r="O288" s="66"/>
      <c r="P288" s="66"/>
      <c r="Q288" s="66"/>
      <c r="R288" s="66"/>
      <c r="S288" s="66"/>
      <c r="T288" s="66"/>
      <c r="U288" s="66"/>
      <c r="V288" s="66"/>
      <c r="W288" s="66"/>
      <c r="X288" s="66"/>
      <c r="Y288" s="66"/>
      <c r="Z288" s="66"/>
      <c r="AA288" s="66"/>
      <c r="AB288" s="66"/>
      <c r="AC288" s="66"/>
      <c r="AD288" s="66"/>
      <c r="AE288" s="12"/>
      <c r="AF288" s="54"/>
    </row>
    <row r="289" spans="1:32" s="15" customFormat="1" ht="36" customHeight="1">
      <c r="A289" s="29"/>
      <c r="B289" s="29"/>
      <c r="C289" s="542" t="s">
        <v>2147</v>
      </c>
      <c r="D289" s="542"/>
      <c r="E289" s="542"/>
      <c r="F289" s="542"/>
      <c r="G289" s="542"/>
      <c r="H289" s="542"/>
      <c r="I289" s="542"/>
      <c r="J289" s="542"/>
      <c r="K289" s="542"/>
      <c r="L289" s="542"/>
      <c r="M289" s="542"/>
      <c r="N289" s="542"/>
      <c r="O289" s="542"/>
      <c r="P289" s="542"/>
      <c r="Q289" s="542"/>
      <c r="R289" s="542"/>
      <c r="S289" s="542"/>
      <c r="T289" s="542"/>
      <c r="U289" s="542"/>
      <c r="V289" s="542"/>
      <c r="W289" s="542"/>
      <c r="X289" s="542"/>
      <c r="Y289" s="542"/>
      <c r="Z289" s="542"/>
      <c r="AA289" s="542"/>
      <c r="AB289" s="542"/>
      <c r="AC289" s="542"/>
      <c r="AD289" s="542"/>
      <c r="AE289" s="12"/>
      <c r="AF289" s="16"/>
    </row>
    <row r="290" spans="1:32" s="53" customFormat="1" ht="5.25" customHeight="1">
      <c r="A290" s="29"/>
      <c r="C290" s="66"/>
      <c r="D290" s="66"/>
      <c r="E290" s="66"/>
      <c r="F290" s="66"/>
      <c r="G290" s="66"/>
      <c r="H290" s="66"/>
      <c r="I290" s="66"/>
      <c r="J290" s="66"/>
      <c r="K290" s="66"/>
      <c r="L290" s="66"/>
      <c r="M290" s="66"/>
      <c r="N290" s="66"/>
      <c r="O290" s="66"/>
      <c r="P290" s="66"/>
      <c r="Q290" s="66"/>
      <c r="R290" s="66"/>
      <c r="S290" s="66"/>
      <c r="T290" s="66"/>
      <c r="U290" s="66"/>
      <c r="V290" s="66"/>
      <c r="W290" s="66"/>
      <c r="X290" s="66"/>
      <c r="Y290" s="66"/>
      <c r="Z290" s="66"/>
      <c r="AA290" s="66"/>
      <c r="AB290" s="66"/>
      <c r="AC290" s="66"/>
      <c r="AD290" s="66"/>
      <c r="AE290" s="12"/>
      <c r="AF290" s="54"/>
    </row>
    <row r="291" spans="1:32" s="15" customFormat="1" ht="24" customHeight="1">
      <c r="A291" s="29"/>
      <c r="B291" s="29"/>
      <c r="C291" s="542" t="s">
        <v>781</v>
      </c>
      <c r="D291" s="542"/>
      <c r="E291" s="542"/>
      <c r="F291" s="542"/>
      <c r="G291" s="542"/>
      <c r="H291" s="542"/>
      <c r="I291" s="542"/>
      <c r="J291" s="542"/>
      <c r="K291" s="542"/>
      <c r="L291" s="542"/>
      <c r="M291" s="542"/>
      <c r="N291" s="542"/>
      <c r="O291" s="542"/>
      <c r="P291" s="542"/>
      <c r="Q291" s="542"/>
      <c r="R291" s="542"/>
      <c r="S291" s="542"/>
      <c r="T291" s="542"/>
      <c r="U291" s="542"/>
      <c r="V291" s="542"/>
      <c r="W291" s="542"/>
      <c r="X291" s="542"/>
      <c r="Y291" s="542"/>
      <c r="Z291" s="542"/>
      <c r="AA291" s="542"/>
      <c r="AB291" s="542"/>
      <c r="AC291" s="542"/>
      <c r="AD291" s="542"/>
      <c r="AE291" s="12"/>
      <c r="AF291" s="16"/>
    </row>
    <row r="292" spans="1:32" s="53" customFormat="1" ht="5.25" customHeight="1">
      <c r="A292" s="29"/>
      <c r="C292" s="66"/>
      <c r="D292" s="66"/>
      <c r="E292" s="66"/>
      <c r="F292" s="66"/>
      <c r="G292" s="66"/>
      <c r="H292" s="66"/>
      <c r="I292" s="66"/>
      <c r="J292" s="66"/>
      <c r="K292" s="66"/>
      <c r="L292" s="66"/>
      <c r="M292" s="66"/>
      <c r="N292" s="66"/>
      <c r="O292" s="66"/>
      <c r="P292" s="66"/>
      <c r="Q292" s="66"/>
      <c r="R292" s="66"/>
      <c r="S292" s="66"/>
      <c r="T292" s="66"/>
      <c r="U292" s="66"/>
      <c r="V292" s="66"/>
      <c r="W292" s="66"/>
      <c r="X292" s="66"/>
      <c r="Y292" s="66"/>
      <c r="Z292" s="66"/>
      <c r="AA292" s="66"/>
      <c r="AB292" s="66"/>
      <c r="AC292" s="66"/>
      <c r="AD292" s="66"/>
      <c r="AE292" s="12"/>
      <c r="AF292" s="54"/>
    </row>
    <row r="293" spans="1:32" s="15" customFormat="1" ht="24" customHeight="1">
      <c r="A293" s="29"/>
      <c r="B293" s="29"/>
      <c r="C293" s="540" t="s">
        <v>2148</v>
      </c>
      <c r="D293" s="540"/>
      <c r="E293" s="540"/>
      <c r="F293" s="540"/>
      <c r="G293" s="540"/>
      <c r="H293" s="540"/>
      <c r="I293" s="540"/>
      <c r="J293" s="540"/>
      <c r="K293" s="540"/>
      <c r="L293" s="540"/>
      <c r="M293" s="540"/>
      <c r="N293" s="540"/>
      <c r="O293" s="540"/>
      <c r="P293" s="540"/>
      <c r="Q293" s="540"/>
      <c r="R293" s="540"/>
      <c r="S293" s="540"/>
      <c r="T293" s="540"/>
      <c r="U293" s="540"/>
      <c r="V293" s="540"/>
      <c r="W293" s="540"/>
      <c r="X293" s="540"/>
      <c r="Y293" s="540"/>
      <c r="Z293" s="540"/>
      <c r="AA293" s="540"/>
      <c r="AB293" s="540"/>
      <c r="AC293" s="540"/>
      <c r="AD293" s="540"/>
      <c r="AE293" s="12"/>
      <c r="AF293" s="16"/>
    </row>
    <row r="294" spans="1:32" s="53" customFormat="1" ht="5.25" customHeight="1">
      <c r="A294" s="29"/>
      <c r="C294" s="66"/>
      <c r="D294" s="66"/>
      <c r="E294" s="66"/>
      <c r="F294" s="66"/>
      <c r="G294" s="66"/>
      <c r="H294" s="66"/>
      <c r="I294" s="66"/>
      <c r="J294" s="66"/>
      <c r="K294" s="66"/>
      <c r="L294" s="66"/>
      <c r="M294" s="66"/>
      <c r="N294" s="66"/>
      <c r="O294" s="66"/>
      <c r="P294" s="66"/>
      <c r="Q294" s="66"/>
      <c r="R294" s="66"/>
      <c r="S294" s="66"/>
      <c r="T294" s="66"/>
      <c r="U294" s="66"/>
      <c r="V294" s="66"/>
      <c r="W294" s="66"/>
      <c r="X294" s="66"/>
      <c r="Y294" s="66"/>
      <c r="Z294" s="66"/>
      <c r="AA294" s="66"/>
      <c r="AB294" s="66"/>
      <c r="AC294" s="66"/>
      <c r="AD294" s="66"/>
      <c r="AE294" s="12"/>
      <c r="AF294" s="54"/>
    </row>
    <row r="295" spans="1:32" s="15" customFormat="1" ht="24" customHeight="1">
      <c r="A295" s="29"/>
      <c r="B295" s="29"/>
      <c r="C295" s="542" t="s">
        <v>782</v>
      </c>
      <c r="D295" s="542"/>
      <c r="E295" s="542"/>
      <c r="F295" s="542"/>
      <c r="G295" s="542"/>
      <c r="H295" s="542"/>
      <c r="I295" s="542"/>
      <c r="J295" s="542"/>
      <c r="K295" s="542"/>
      <c r="L295" s="542"/>
      <c r="M295" s="542"/>
      <c r="N295" s="542"/>
      <c r="O295" s="542"/>
      <c r="P295" s="542"/>
      <c r="Q295" s="542"/>
      <c r="R295" s="542"/>
      <c r="S295" s="542"/>
      <c r="T295" s="542"/>
      <c r="U295" s="542"/>
      <c r="V295" s="542"/>
      <c r="W295" s="542"/>
      <c r="X295" s="542"/>
      <c r="Y295" s="542"/>
      <c r="Z295" s="542"/>
      <c r="AA295" s="542"/>
      <c r="AB295" s="542"/>
      <c r="AC295" s="542"/>
      <c r="AD295" s="542"/>
      <c r="AE295" s="12"/>
      <c r="AF295" s="16"/>
    </row>
    <row r="296" spans="1:32" s="53" customFormat="1" ht="5.25" customHeight="1">
      <c r="A296" s="29"/>
      <c r="C296" s="66"/>
      <c r="D296" s="66"/>
      <c r="E296" s="66"/>
      <c r="F296" s="66"/>
      <c r="G296" s="66"/>
      <c r="H296" s="66"/>
      <c r="I296" s="66"/>
      <c r="J296" s="66"/>
      <c r="K296" s="66"/>
      <c r="L296" s="66"/>
      <c r="M296" s="66"/>
      <c r="N296" s="66"/>
      <c r="O296" s="66"/>
      <c r="P296" s="66"/>
      <c r="Q296" s="66"/>
      <c r="R296" s="66"/>
      <c r="S296" s="66"/>
      <c r="T296" s="66"/>
      <c r="U296" s="66"/>
      <c r="V296" s="66"/>
      <c r="W296" s="66"/>
      <c r="X296" s="66"/>
      <c r="Y296" s="66"/>
      <c r="Z296" s="66"/>
      <c r="AA296" s="66"/>
      <c r="AB296" s="66"/>
      <c r="AC296" s="66"/>
      <c r="AD296" s="66"/>
      <c r="AE296" s="12"/>
      <c r="AF296" s="54"/>
    </row>
    <row r="297" spans="1:32" s="15" customFormat="1" ht="15" customHeight="1">
      <c r="A297" s="29"/>
      <c r="B297" s="29"/>
      <c r="C297" s="542" t="s">
        <v>1887</v>
      </c>
      <c r="D297" s="542"/>
      <c r="E297" s="542"/>
      <c r="F297" s="542"/>
      <c r="G297" s="542"/>
      <c r="H297" s="542"/>
      <c r="I297" s="542"/>
      <c r="J297" s="542"/>
      <c r="K297" s="542"/>
      <c r="L297" s="542"/>
      <c r="M297" s="542"/>
      <c r="N297" s="542"/>
      <c r="O297" s="542"/>
      <c r="P297" s="542"/>
      <c r="Q297" s="542"/>
      <c r="R297" s="542"/>
      <c r="S297" s="542"/>
      <c r="T297" s="542"/>
      <c r="U297" s="542"/>
      <c r="V297" s="542"/>
      <c r="W297" s="542"/>
      <c r="X297" s="542"/>
      <c r="Y297" s="542"/>
      <c r="Z297" s="542"/>
      <c r="AA297" s="542"/>
      <c r="AB297" s="542"/>
      <c r="AC297" s="542"/>
      <c r="AD297" s="542"/>
      <c r="AE297" s="12"/>
      <c r="AF297" s="16"/>
    </row>
    <row r="298" spans="1:32" s="15" customFormat="1" ht="15" customHeight="1" thickBot="1">
      <c r="A298" s="29"/>
      <c r="B298" s="29"/>
      <c r="C298" s="29"/>
      <c r="D298" s="29"/>
      <c r="E298" s="29"/>
      <c r="F298" s="29"/>
      <c r="G298" s="29"/>
      <c r="H298" s="29"/>
      <c r="I298" s="29"/>
      <c r="J298" s="29"/>
      <c r="K298" s="29"/>
      <c r="L298" s="29"/>
      <c r="M298" s="29"/>
      <c r="N298" s="29"/>
      <c r="O298" s="29"/>
      <c r="P298" s="29"/>
      <c r="Q298" s="29"/>
      <c r="R298" s="29"/>
      <c r="S298" s="29"/>
      <c r="T298" s="29"/>
      <c r="U298" s="29"/>
      <c r="V298" s="29"/>
      <c r="W298" s="29"/>
      <c r="X298" s="29"/>
      <c r="Y298" s="29"/>
      <c r="Z298" s="29"/>
      <c r="AA298" s="29"/>
      <c r="AB298" s="29"/>
      <c r="AE298" s="12"/>
      <c r="AF298" s="16"/>
    </row>
    <row r="299" spans="1:32" s="15" customFormat="1" ht="15" customHeight="1" thickBot="1">
      <c r="A299" s="29"/>
      <c r="B299" s="595" t="s">
        <v>722</v>
      </c>
      <c r="C299" s="596"/>
      <c r="D299" s="596"/>
      <c r="E299" s="596"/>
      <c r="F299" s="596"/>
      <c r="G299" s="596"/>
      <c r="H299" s="596"/>
      <c r="I299" s="596"/>
      <c r="J299" s="596"/>
      <c r="K299" s="596"/>
      <c r="L299" s="596"/>
      <c r="M299" s="596"/>
      <c r="N299" s="596"/>
      <c r="O299" s="596"/>
      <c r="P299" s="596"/>
      <c r="Q299" s="596"/>
      <c r="R299" s="596"/>
      <c r="S299" s="596"/>
      <c r="T299" s="596"/>
      <c r="U299" s="596"/>
      <c r="V299" s="596"/>
      <c r="W299" s="596"/>
      <c r="X299" s="596"/>
      <c r="Y299" s="596"/>
      <c r="Z299" s="596"/>
      <c r="AA299" s="596"/>
      <c r="AB299" s="596"/>
      <c r="AC299" s="596"/>
      <c r="AD299" s="597"/>
      <c r="AE299" s="12"/>
      <c r="AF299" s="16"/>
    </row>
    <row r="300" spans="1:32" s="15" customFormat="1" ht="15" customHeight="1">
      <c r="A300" s="29"/>
      <c r="AE300" s="12"/>
      <c r="AF300" s="16"/>
    </row>
    <row r="301" spans="1:32" s="15" customFormat="1" ht="60" customHeight="1">
      <c r="A301" s="29"/>
      <c r="C301" s="540" t="s">
        <v>2152</v>
      </c>
      <c r="D301" s="540"/>
      <c r="E301" s="540"/>
      <c r="F301" s="540"/>
      <c r="G301" s="540"/>
      <c r="H301" s="540"/>
      <c r="I301" s="540"/>
      <c r="J301" s="540"/>
      <c r="K301" s="540"/>
      <c r="L301" s="540"/>
      <c r="M301" s="540"/>
      <c r="N301" s="540"/>
      <c r="O301" s="540"/>
      <c r="P301" s="540"/>
      <c r="Q301" s="540"/>
      <c r="R301" s="540"/>
      <c r="S301" s="540"/>
      <c r="T301" s="540"/>
      <c r="U301" s="540"/>
      <c r="V301" s="540"/>
      <c r="W301" s="540"/>
      <c r="X301" s="540"/>
      <c r="Y301" s="540"/>
      <c r="Z301" s="540"/>
      <c r="AA301" s="540"/>
      <c r="AB301" s="540"/>
      <c r="AC301" s="540"/>
      <c r="AD301" s="540"/>
      <c r="AE301" s="12"/>
      <c r="AF301" s="16"/>
    </row>
    <row r="302" spans="1:32" s="15" customFormat="1" ht="15" customHeight="1" thickBot="1">
      <c r="A302" s="29"/>
      <c r="B302" s="29"/>
      <c r="C302" s="29"/>
      <c r="D302" s="29"/>
      <c r="E302" s="29"/>
      <c r="F302" s="29"/>
      <c r="G302" s="29"/>
      <c r="H302" s="29"/>
      <c r="I302" s="29"/>
      <c r="J302" s="29"/>
      <c r="K302" s="29"/>
      <c r="L302" s="29"/>
      <c r="M302" s="29"/>
      <c r="N302" s="29"/>
      <c r="O302" s="29"/>
      <c r="P302" s="29"/>
      <c r="Q302" s="29"/>
      <c r="R302" s="29"/>
      <c r="S302" s="29"/>
      <c r="T302" s="29"/>
      <c r="U302" s="29"/>
      <c r="V302" s="29"/>
      <c r="W302" s="29"/>
      <c r="X302" s="29"/>
      <c r="Y302" s="29"/>
      <c r="Z302" s="29"/>
      <c r="AA302" s="29"/>
      <c r="AB302" s="29"/>
      <c r="AE302" s="12"/>
      <c r="AF302" s="16"/>
    </row>
    <row r="303" spans="1:32" s="15" customFormat="1" ht="15" customHeight="1" thickBot="1">
      <c r="A303" s="29"/>
      <c r="B303" s="595" t="s">
        <v>723</v>
      </c>
      <c r="C303" s="596"/>
      <c r="D303" s="596"/>
      <c r="E303" s="596"/>
      <c r="F303" s="596"/>
      <c r="G303" s="596"/>
      <c r="H303" s="596"/>
      <c r="I303" s="596"/>
      <c r="J303" s="596"/>
      <c r="K303" s="596"/>
      <c r="L303" s="596"/>
      <c r="M303" s="596"/>
      <c r="N303" s="596"/>
      <c r="O303" s="596"/>
      <c r="P303" s="596"/>
      <c r="Q303" s="596"/>
      <c r="R303" s="596"/>
      <c r="S303" s="596"/>
      <c r="T303" s="596"/>
      <c r="U303" s="596"/>
      <c r="V303" s="596"/>
      <c r="W303" s="596"/>
      <c r="X303" s="596"/>
      <c r="Y303" s="596"/>
      <c r="Z303" s="596"/>
      <c r="AA303" s="596"/>
      <c r="AB303" s="596"/>
      <c r="AC303" s="596"/>
      <c r="AD303" s="597"/>
      <c r="AE303" s="12"/>
      <c r="AF303" s="16"/>
    </row>
    <row r="304" spans="1:32" s="15" customFormat="1" ht="15" customHeight="1">
      <c r="A304" s="29"/>
      <c r="AE304" s="12"/>
      <c r="AF304" s="16"/>
    </row>
    <row r="305" spans="1:32" s="15" customFormat="1" ht="84" customHeight="1">
      <c r="A305" s="29"/>
      <c r="C305" s="540" t="s">
        <v>2150</v>
      </c>
      <c r="D305" s="540"/>
      <c r="E305" s="540"/>
      <c r="F305" s="540"/>
      <c r="G305" s="540"/>
      <c r="H305" s="540"/>
      <c r="I305" s="540"/>
      <c r="J305" s="540"/>
      <c r="K305" s="540"/>
      <c r="L305" s="540"/>
      <c r="M305" s="540"/>
      <c r="N305" s="540"/>
      <c r="O305" s="540"/>
      <c r="P305" s="540"/>
      <c r="Q305" s="540"/>
      <c r="R305" s="540"/>
      <c r="S305" s="540"/>
      <c r="T305" s="540"/>
      <c r="U305" s="540"/>
      <c r="V305" s="540"/>
      <c r="W305" s="540"/>
      <c r="X305" s="540"/>
      <c r="Y305" s="540"/>
      <c r="Z305" s="540"/>
      <c r="AA305" s="540"/>
      <c r="AB305" s="540"/>
      <c r="AC305" s="540"/>
      <c r="AD305" s="540"/>
      <c r="AE305" s="12"/>
      <c r="AF305" s="16"/>
    </row>
    <row r="306" spans="1:32" s="15" customFormat="1" ht="15" customHeight="1" thickBot="1">
      <c r="A306" s="29"/>
      <c r="B306" s="29"/>
      <c r="C306" s="29"/>
      <c r="D306" s="29"/>
      <c r="E306" s="29"/>
      <c r="F306" s="29"/>
      <c r="G306" s="29"/>
      <c r="H306" s="29"/>
      <c r="I306" s="29"/>
      <c r="J306" s="29"/>
      <c r="K306" s="29"/>
      <c r="L306" s="29"/>
      <c r="M306" s="29"/>
      <c r="N306" s="29"/>
      <c r="O306" s="29"/>
      <c r="P306" s="29"/>
      <c r="Q306" s="29"/>
      <c r="R306" s="29"/>
      <c r="S306" s="29"/>
      <c r="T306" s="29"/>
      <c r="U306" s="29"/>
      <c r="V306" s="29"/>
      <c r="W306" s="29"/>
      <c r="X306" s="29"/>
      <c r="Y306" s="29"/>
      <c r="Z306" s="29"/>
      <c r="AA306" s="29"/>
      <c r="AB306" s="29"/>
      <c r="AE306" s="12"/>
      <c r="AF306" s="16"/>
    </row>
    <row r="307" spans="1:32" s="15" customFormat="1" ht="15" customHeight="1" thickBot="1">
      <c r="A307" s="29"/>
      <c r="B307" s="595" t="s">
        <v>724</v>
      </c>
      <c r="C307" s="596"/>
      <c r="D307" s="596"/>
      <c r="E307" s="596"/>
      <c r="F307" s="596"/>
      <c r="G307" s="596"/>
      <c r="H307" s="596"/>
      <c r="I307" s="596"/>
      <c r="J307" s="596"/>
      <c r="K307" s="596"/>
      <c r="L307" s="596"/>
      <c r="M307" s="596"/>
      <c r="N307" s="596"/>
      <c r="O307" s="596"/>
      <c r="P307" s="596"/>
      <c r="Q307" s="596"/>
      <c r="R307" s="596"/>
      <c r="S307" s="596"/>
      <c r="T307" s="596"/>
      <c r="U307" s="596"/>
      <c r="V307" s="596"/>
      <c r="W307" s="596"/>
      <c r="X307" s="596"/>
      <c r="Y307" s="596"/>
      <c r="Z307" s="596"/>
      <c r="AA307" s="596"/>
      <c r="AB307" s="596"/>
      <c r="AC307" s="596"/>
      <c r="AD307" s="597"/>
      <c r="AE307" s="12"/>
      <c r="AF307" s="16"/>
    </row>
    <row r="308" spans="1:32" s="15" customFormat="1" ht="15" customHeight="1">
      <c r="A308" s="29"/>
      <c r="AE308" s="12"/>
      <c r="AF308" s="16"/>
    </row>
    <row r="309" spans="1:32" s="15" customFormat="1" ht="48" customHeight="1">
      <c r="A309" s="29"/>
      <c r="C309" s="540" t="s">
        <v>2151</v>
      </c>
      <c r="D309" s="540"/>
      <c r="E309" s="540"/>
      <c r="F309" s="540"/>
      <c r="G309" s="540"/>
      <c r="H309" s="540"/>
      <c r="I309" s="540"/>
      <c r="J309" s="540"/>
      <c r="K309" s="540"/>
      <c r="L309" s="540"/>
      <c r="M309" s="540"/>
      <c r="N309" s="540"/>
      <c r="O309" s="540"/>
      <c r="P309" s="540"/>
      <c r="Q309" s="540"/>
      <c r="R309" s="540"/>
      <c r="S309" s="540"/>
      <c r="T309" s="540"/>
      <c r="U309" s="540"/>
      <c r="V309" s="540"/>
      <c r="W309" s="540"/>
      <c r="X309" s="540"/>
      <c r="Y309" s="540"/>
      <c r="Z309" s="540"/>
      <c r="AA309" s="540"/>
      <c r="AB309" s="540"/>
      <c r="AC309" s="540"/>
      <c r="AD309" s="540"/>
      <c r="AE309" s="12"/>
      <c r="AF309" s="16"/>
    </row>
    <row r="310" spans="1:32" s="15" customFormat="1" ht="15" customHeight="1" thickBot="1">
      <c r="A310" s="29"/>
      <c r="B310" s="29"/>
      <c r="C310" s="29"/>
      <c r="D310" s="29"/>
      <c r="E310" s="29"/>
      <c r="F310" s="29"/>
      <c r="G310" s="29"/>
      <c r="H310" s="29"/>
      <c r="I310" s="29"/>
      <c r="J310" s="29"/>
      <c r="K310" s="29"/>
      <c r="L310" s="29"/>
      <c r="M310" s="29"/>
      <c r="N310" s="29"/>
      <c r="O310" s="29"/>
      <c r="P310" s="29"/>
      <c r="Q310" s="29"/>
      <c r="R310" s="29"/>
      <c r="S310" s="29"/>
      <c r="T310" s="29"/>
      <c r="U310" s="29"/>
      <c r="V310" s="29"/>
      <c r="W310" s="29"/>
      <c r="X310" s="29"/>
      <c r="Y310" s="29"/>
      <c r="Z310" s="29"/>
      <c r="AA310" s="29"/>
      <c r="AB310" s="29"/>
      <c r="AE310" s="12"/>
      <c r="AF310" s="16"/>
    </row>
    <row r="311" spans="1:32" s="15" customFormat="1" ht="15" customHeight="1" thickBot="1">
      <c r="A311" s="29"/>
      <c r="B311" s="595" t="s">
        <v>191</v>
      </c>
      <c r="C311" s="596"/>
      <c r="D311" s="596"/>
      <c r="E311" s="596"/>
      <c r="F311" s="596"/>
      <c r="G311" s="596"/>
      <c r="H311" s="596"/>
      <c r="I311" s="596"/>
      <c r="J311" s="596"/>
      <c r="K311" s="596"/>
      <c r="L311" s="596"/>
      <c r="M311" s="596"/>
      <c r="N311" s="596"/>
      <c r="O311" s="596"/>
      <c r="P311" s="596"/>
      <c r="Q311" s="596"/>
      <c r="R311" s="596"/>
      <c r="S311" s="596"/>
      <c r="T311" s="596"/>
      <c r="U311" s="596"/>
      <c r="V311" s="596"/>
      <c r="W311" s="596"/>
      <c r="X311" s="596"/>
      <c r="Y311" s="596"/>
      <c r="Z311" s="596"/>
      <c r="AA311" s="596"/>
      <c r="AB311" s="596"/>
      <c r="AC311" s="596"/>
      <c r="AD311" s="597"/>
      <c r="AE311" s="12"/>
      <c r="AF311" s="16"/>
    </row>
    <row r="312" spans="1:32" s="15" customFormat="1" ht="15" customHeight="1">
      <c r="A312" s="29"/>
      <c r="AE312" s="12"/>
      <c r="AF312" s="16"/>
    </row>
    <row r="313" spans="1:32" s="15" customFormat="1" ht="72" customHeight="1">
      <c r="A313" s="29"/>
      <c r="C313" s="540" t="s">
        <v>2164</v>
      </c>
      <c r="D313" s="540"/>
      <c r="E313" s="540"/>
      <c r="F313" s="540"/>
      <c r="G313" s="540"/>
      <c r="H313" s="540"/>
      <c r="I313" s="540"/>
      <c r="J313" s="540"/>
      <c r="K313" s="540"/>
      <c r="L313" s="540"/>
      <c r="M313" s="540"/>
      <c r="N313" s="540"/>
      <c r="O313" s="540"/>
      <c r="P313" s="540"/>
      <c r="Q313" s="540"/>
      <c r="R313" s="540"/>
      <c r="S313" s="540"/>
      <c r="T313" s="540"/>
      <c r="U313" s="540"/>
      <c r="V313" s="540"/>
      <c r="W313" s="540"/>
      <c r="X313" s="540"/>
      <c r="Y313" s="540"/>
      <c r="Z313" s="540"/>
      <c r="AA313" s="540"/>
      <c r="AB313" s="540"/>
      <c r="AC313" s="540"/>
      <c r="AD313" s="540"/>
      <c r="AE313" s="12"/>
      <c r="AF313" s="16"/>
    </row>
    <row r="314" spans="1:32" s="15" customFormat="1" ht="15" customHeight="1">
      <c r="A314" s="29"/>
      <c r="B314" s="29"/>
      <c r="C314" s="29"/>
      <c r="D314" s="29"/>
      <c r="E314" s="29"/>
      <c r="F314" s="29"/>
      <c r="G314" s="29"/>
      <c r="H314" s="29"/>
      <c r="I314" s="29"/>
      <c r="J314" s="29"/>
      <c r="K314" s="29"/>
      <c r="L314" s="29"/>
      <c r="M314" s="29"/>
      <c r="N314" s="29"/>
      <c r="O314" s="29"/>
      <c r="P314" s="29"/>
      <c r="Q314" s="29"/>
      <c r="R314" s="29"/>
      <c r="S314" s="29"/>
      <c r="T314" s="29"/>
      <c r="U314" s="29"/>
      <c r="V314" s="29"/>
      <c r="W314" s="29"/>
      <c r="X314" s="29"/>
      <c r="Y314" s="29"/>
      <c r="Z314" s="29"/>
      <c r="AA314" s="29"/>
      <c r="AB314" s="29"/>
      <c r="AE314" s="12"/>
      <c r="AF314" s="16"/>
    </row>
    <row r="315" spans="1:32" s="15" customFormat="1" ht="15" customHeight="1">
      <c r="A315" s="29"/>
      <c r="B315" s="29"/>
      <c r="C315" s="31" t="s">
        <v>725</v>
      </c>
      <c r="D315" s="29"/>
      <c r="E315" s="29"/>
      <c r="F315" s="29"/>
      <c r="G315" s="29"/>
      <c r="H315" s="29"/>
      <c r="I315" s="29"/>
      <c r="J315" s="29"/>
      <c r="K315" s="29"/>
      <c r="L315" s="29"/>
      <c r="M315" s="29"/>
      <c r="N315" s="29"/>
      <c r="O315" s="29"/>
      <c r="P315" s="29"/>
      <c r="Q315" s="29"/>
      <c r="R315" s="29"/>
      <c r="S315" s="29"/>
      <c r="T315" s="29"/>
      <c r="U315" s="29"/>
      <c r="V315" s="29"/>
      <c r="W315" s="29"/>
      <c r="X315" s="29"/>
      <c r="Y315" s="29"/>
      <c r="Z315" s="29"/>
      <c r="AA315" s="29"/>
      <c r="AB315" s="29"/>
      <c r="AE315" s="12"/>
      <c r="AF315" s="16"/>
    </row>
    <row r="316" spans="1:32" s="15" customFormat="1" ht="24" customHeight="1">
      <c r="A316" s="29"/>
      <c r="B316" s="29"/>
      <c r="C316" s="542" t="s">
        <v>2153</v>
      </c>
      <c r="D316" s="542"/>
      <c r="E316" s="542"/>
      <c r="F316" s="542"/>
      <c r="G316" s="542"/>
      <c r="H316" s="542"/>
      <c r="I316" s="542"/>
      <c r="J316" s="542"/>
      <c r="K316" s="542"/>
      <c r="L316" s="542"/>
      <c r="M316" s="542"/>
      <c r="N316" s="542"/>
      <c r="O316" s="542"/>
      <c r="P316" s="542"/>
      <c r="Q316" s="542"/>
      <c r="R316" s="542"/>
      <c r="S316" s="542"/>
      <c r="T316" s="542"/>
      <c r="U316" s="542"/>
      <c r="V316" s="542"/>
      <c r="W316" s="542"/>
      <c r="X316" s="542"/>
      <c r="Y316" s="542"/>
      <c r="Z316" s="542"/>
      <c r="AA316" s="542"/>
      <c r="AB316" s="542"/>
      <c r="AC316" s="542"/>
      <c r="AD316" s="542"/>
      <c r="AE316" s="12"/>
      <c r="AF316" s="16"/>
    </row>
    <row r="317" spans="1:32" s="15" customFormat="1" ht="15" customHeight="1">
      <c r="A317" s="29"/>
      <c r="B317" s="29"/>
      <c r="C317" s="29"/>
      <c r="D317" s="29"/>
      <c r="E317" s="29"/>
      <c r="F317" s="29"/>
      <c r="G317" s="29"/>
      <c r="H317" s="29"/>
      <c r="I317" s="29"/>
      <c r="J317" s="29"/>
      <c r="K317" s="29"/>
      <c r="L317" s="29"/>
      <c r="M317" s="29"/>
      <c r="N317" s="29"/>
      <c r="O317" s="29"/>
      <c r="P317" s="29"/>
      <c r="Q317" s="29"/>
      <c r="R317" s="29"/>
      <c r="S317" s="29"/>
      <c r="T317" s="29"/>
      <c r="U317" s="29"/>
      <c r="V317" s="29"/>
      <c r="W317" s="29"/>
      <c r="X317" s="29"/>
      <c r="Y317" s="29"/>
      <c r="Z317" s="29"/>
      <c r="AA317" s="29"/>
      <c r="AB317" s="29"/>
      <c r="AE317" s="12"/>
      <c r="AF317" s="16"/>
    </row>
    <row r="318" spans="1:32" s="15" customFormat="1" ht="15" customHeight="1">
      <c r="A318" s="29"/>
      <c r="B318" s="29"/>
      <c r="C318" s="31" t="s">
        <v>726</v>
      </c>
      <c r="D318" s="29"/>
      <c r="E318" s="29"/>
      <c r="F318" s="29"/>
      <c r="G318" s="29"/>
      <c r="H318" s="29"/>
      <c r="I318" s="29"/>
      <c r="J318" s="29"/>
      <c r="K318" s="29"/>
      <c r="L318" s="29"/>
      <c r="M318" s="29"/>
      <c r="N318" s="29"/>
      <c r="O318" s="29"/>
      <c r="P318" s="29"/>
      <c r="Q318" s="29"/>
      <c r="R318" s="29"/>
      <c r="S318" s="29"/>
      <c r="T318" s="29"/>
      <c r="U318" s="29"/>
      <c r="V318" s="29"/>
      <c r="W318" s="29"/>
      <c r="X318" s="29"/>
      <c r="Y318" s="29"/>
      <c r="Z318" s="29"/>
      <c r="AA318" s="29"/>
      <c r="AB318" s="29"/>
      <c r="AE318" s="12"/>
      <c r="AF318" s="16"/>
    </row>
    <row r="319" spans="1:32" s="15" customFormat="1" ht="48" customHeight="1">
      <c r="A319" s="29"/>
      <c r="B319" s="29"/>
      <c r="C319" s="542" t="s">
        <v>727</v>
      </c>
      <c r="D319" s="542"/>
      <c r="E319" s="542"/>
      <c r="F319" s="542"/>
      <c r="G319" s="542"/>
      <c r="H319" s="542"/>
      <c r="I319" s="542"/>
      <c r="J319" s="542"/>
      <c r="K319" s="542"/>
      <c r="L319" s="542"/>
      <c r="M319" s="542"/>
      <c r="N319" s="542"/>
      <c r="O319" s="542"/>
      <c r="P319" s="542"/>
      <c r="Q319" s="542"/>
      <c r="R319" s="542"/>
      <c r="S319" s="542"/>
      <c r="T319" s="542"/>
      <c r="U319" s="542"/>
      <c r="V319" s="542"/>
      <c r="W319" s="542"/>
      <c r="X319" s="542"/>
      <c r="Y319" s="542"/>
      <c r="Z319" s="542"/>
      <c r="AA319" s="542"/>
      <c r="AB319" s="542"/>
      <c r="AC319" s="542"/>
      <c r="AD319" s="542"/>
      <c r="AE319" s="12"/>
      <c r="AF319" s="16"/>
    </row>
    <row r="320" spans="1:32" s="15" customFormat="1" ht="15" customHeight="1">
      <c r="A320" s="29"/>
      <c r="B320" s="29"/>
      <c r="C320" s="29"/>
      <c r="D320" s="29"/>
      <c r="E320" s="29"/>
      <c r="F320" s="29"/>
      <c r="G320" s="29"/>
      <c r="H320" s="29"/>
      <c r="I320" s="29"/>
      <c r="J320" s="29"/>
      <c r="K320" s="29"/>
      <c r="L320" s="29"/>
      <c r="M320" s="29"/>
      <c r="N320" s="29"/>
      <c r="O320" s="29"/>
      <c r="P320" s="29"/>
      <c r="Q320" s="29"/>
      <c r="R320" s="29"/>
      <c r="S320" s="29"/>
      <c r="T320" s="29"/>
      <c r="U320" s="29"/>
      <c r="V320" s="29"/>
      <c r="W320" s="29"/>
      <c r="X320" s="29"/>
      <c r="Y320" s="29"/>
      <c r="Z320" s="29"/>
      <c r="AA320" s="29"/>
      <c r="AB320" s="29"/>
      <c r="AE320" s="12"/>
      <c r="AF320" s="16"/>
    </row>
    <row r="321" spans="1:32" s="15" customFormat="1" ht="15" customHeight="1">
      <c r="A321" s="29"/>
      <c r="B321" s="29"/>
      <c r="C321" s="31" t="s">
        <v>728</v>
      </c>
      <c r="D321" s="29"/>
      <c r="E321" s="29"/>
      <c r="F321" s="29"/>
      <c r="G321" s="29"/>
      <c r="H321" s="29"/>
      <c r="I321" s="29"/>
      <c r="J321" s="29"/>
      <c r="K321" s="29"/>
      <c r="L321" s="29"/>
      <c r="M321" s="29"/>
      <c r="N321" s="29"/>
      <c r="O321" s="29"/>
      <c r="P321" s="29"/>
      <c r="Q321" s="29"/>
      <c r="R321" s="29"/>
      <c r="S321" s="29"/>
      <c r="T321" s="29"/>
      <c r="U321" s="29"/>
      <c r="V321" s="29"/>
      <c r="W321" s="29"/>
      <c r="X321" s="29"/>
      <c r="Y321" s="29"/>
      <c r="Z321" s="29"/>
      <c r="AA321" s="29"/>
      <c r="AB321" s="29"/>
      <c r="AE321" s="12"/>
      <c r="AF321" s="16"/>
    </row>
    <row r="322" spans="1:32" s="15" customFormat="1" ht="36" customHeight="1">
      <c r="A322" s="29"/>
      <c r="B322" s="29"/>
      <c r="C322" s="542" t="s">
        <v>2154</v>
      </c>
      <c r="D322" s="542"/>
      <c r="E322" s="542"/>
      <c r="F322" s="542"/>
      <c r="G322" s="542"/>
      <c r="H322" s="542"/>
      <c r="I322" s="542"/>
      <c r="J322" s="542"/>
      <c r="K322" s="542"/>
      <c r="L322" s="542"/>
      <c r="M322" s="542"/>
      <c r="N322" s="542"/>
      <c r="O322" s="542"/>
      <c r="P322" s="542"/>
      <c r="Q322" s="542"/>
      <c r="R322" s="542"/>
      <c r="S322" s="542"/>
      <c r="T322" s="542"/>
      <c r="U322" s="542"/>
      <c r="V322" s="542"/>
      <c r="W322" s="542"/>
      <c r="X322" s="542"/>
      <c r="Y322" s="542"/>
      <c r="Z322" s="542"/>
      <c r="AA322" s="542"/>
      <c r="AB322" s="542"/>
      <c r="AC322" s="542"/>
      <c r="AD322" s="542"/>
      <c r="AE322" s="12"/>
      <c r="AF322" s="16"/>
    </row>
    <row r="323" spans="1:32" s="15" customFormat="1" ht="15" customHeight="1" thickBot="1">
      <c r="A323" s="29"/>
      <c r="B323" s="29"/>
      <c r="C323" s="29"/>
      <c r="D323" s="29"/>
      <c r="E323" s="29"/>
      <c r="F323" s="29"/>
      <c r="G323" s="29"/>
      <c r="H323" s="29"/>
      <c r="I323" s="29"/>
      <c r="J323" s="29"/>
      <c r="K323" s="29"/>
      <c r="L323" s="29"/>
      <c r="M323" s="29"/>
      <c r="N323" s="29"/>
      <c r="O323" s="29"/>
      <c r="P323" s="29"/>
      <c r="Q323" s="29"/>
      <c r="R323" s="29"/>
      <c r="S323" s="29"/>
      <c r="T323" s="29"/>
      <c r="U323" s="29"/>
      <c r="V323" s="29"/>
      <c r="W323" s="29"/>
      <c r="X323" s="29"/>
      <c r="Y323" s="29"/>
      <c r="Z323" s="29"/>
      <c r="AA323" s="29"/>
      <c r="AB323" s="29"/>
      <c r="AE323" s="12"/>
      <c r="AF323" s="16"/>
    </row>
    <row r="324" spans="1:32" s="15" customFormat="1" ht="15" customHeight="1" thickBot="1">
      <c r="A324" s="29"/>
      <c r="B324" s="595" t="s">
        <v>198</v>
      </c>
      <c r="C324" s="596"/>
      <c r="D324" s="596"/>
      <c r="E324" s="596"/>
      <c r="F324" s="596"/>
      <c r="G324" s="596"/>
      <c r="H324" s="596"/>
      <c r="I324" s="596"/>
      <c r="J324" s="596"/>
      <c r="K324" s="596"/>
      <c r="L324" s="596"/>
      <c r="M324" s="596"/>
      <c r="N324" s="596"/>
      <c r="O324" s="596"/>
      <c r="P324" s="596"/>
      <c r="Q324" s="596"/>
      <c r="R324" s="596"/>
      <c r="S324" s="596"/>
      <c r="T324" s="596"/>
      <c r="U324" s="596"/>
      <c r="V324" s="596"/>
      <c r="W324" s="596"/>
      <c r="X324" s="596"/>
      <c r="Y324" s="596"/>
      <c r="Z324" s="596"/>
      <c r="AA324" s="596"/>
      <c r="AB324" s="596"/>
      <c r="AC324" s="596"/>
      <c r="AD324" s="597"/>
      <c r="AE324" s="12"/>
      <c r="AF324" s="16"/>
    </row>
    <row r="325" spans="1:32" s="15" customFormat="1" ht="15" customHeight="1">
      <c r="A325" s="29"/>
      <c r="AE325" s="12"/>
      <c r="AF325" s="16"/>
    </row>
    <row r="326" spans="1:32" s="15" customFormat="1" ht="36" customHeight="1">
      <c r="A326" s="29"/>
      <c r="C326" s="540" t="s">
        <v>2163</v>
      </c>
      <c r="D326" s="540"/>
      <c r="E326" s="540"/>
      <c r="F326" s="540"/>
      <c r="G326" s="540"/>
      <c r="H326" s="540"/>
      <c r="I326" s="540"/>
      <c r="J326" s="540"/>
      <c r="K326" s="540"/>
      <c r="L326" s="540"/>
      <c r="M326" s="540"/>
      <c r="N326" s="540"/>
      <c r="O326" s="540"/>
      <c r="P326" s="540"/>
      <c r="Q326" s="540"/>
      <c r="R326" s="540"/>
      <c r="S326" s="540"/>
      <c r="T326" s="540"/>
      <c r="U326" s="540"/>
      <c r="V326" s="540"/>
      <c r="W326" s="540"/>
      <c r="X326" s="540"/>
      <c r="Y326" s="540"/>
      <c r="Z326" s="540"/>
      <c r="AA326" s="540"/>
      <c r="AB326" s="540"/>
      <c r="AC326" s="540"/>
      <c r="AD326" s="540"/>
      <c r="AE326" s="12"/>
      <c r="AF326" s="16"/>
    </row>
    <row r="327" spans="1:32" s="15" customFormat="1" ht="15" customHeight="1">
      <c r="A327" s="29"/>
      <c r="AE327" s="12"/>
      <c r="AF327" s="16"/>
    </row>
    <row r="328" spans="1:32" s="15" customFormat="1" ht="15" customHeight="1">
      <c r="A328" s="29"/>
      <c r="C328" s="31" t="s">
        <v>729</v>
      </c>
      <c r="AE328" s="12"/>
      <c r="AF328" s="16"/>
    </row>
    <row r="329" spans="1:32" s="15" customFormat="1" ht="24" customHeight="1">
      <c r="A329" s="29"/>
      <c r="C329" s="542" t="s">
        <v>2155</v>
      </c>
      <c r="D329" s="542"/>
      <c r="E329" s="542"/>
      <c r="F329" s="542"/>
      <c r="G329" s="542"/>
      <c r="H329" s="542"/>
      <c r="I329" s="542"/>
      <c r="J329" s="542"/>
      <c r="K329" s="542"/>
      <c r="L329" s="542"/>
      <c r="M329" s="542"/>
      <c r="N329" s="542"/>
      <c r="O329" s="542"/>
      <c r="P329" s="542"/>
      <c r="Q329" s="542"/>
      <c r="R329" s="542"/>
      <c r="S329" s="542"/>
      <c r="T329" s="542"/>
      <c r="U329" s="542"/>
      <c r="V329" s="542"/>
      <c r="W329" s="542"/>
      <c r="X329" s="542"/>
      <c r="Y329" s="542"/>
      <c r="Z329" s="542"/>
      <c r="AA329" s="542"/>
      <c r="AB329" s="542"/>
      <c r="AC329" s="542"/>
      <c r="AD329" s="542"/>
      <c r="AE329" s="12"/>
      <c r="AF329" s="16"/>
    </row>
    <row r="330" spans="1:32" s="15" customFormat="1" ht="15" customHeight="1">
      <c r="A330" s="29"/>
      <c r="C330" s="67"/>
      <c r="D330" s="68"/>
      <c r="E330" s="68"/>
      <c r="F330" s="68"/>
      <c r="G330" s="68"/>
      <c r="H330" s="68"/>
      <c r="I330" s="68"/>
      <c r="J330" s="68"/>
      <c r="K330" s="68"/>
      <c r="L330" s="68"/>
      <c r="M330" s="68"/>
      <c r="N330" s="68"/>
      <c r="AE330" s="12"/>
      <c r="AF330" s="16"/>
    </row>
    <row r="331" spans="1:32" s="15" customFormat="1" ht="15" customHeight="1">
      <c r="A331" s="29"/>
      <c r="C331" s="31" t="s">
        <v>730</v>
      </c>
      <c r="D331" s="68"/>
      <c r="E331" s="68"/>
      <c r="F331" s="68"/>
      <c r="G331" s="68"/>
      <c r="H331" s="68"/>
      <c r="I331" s="68"/>
      <c r="J331" s="68"/>
      <c r="K331" s="68"/>
      <c r="L331" s="68"/>
      <c r="M331" s="68"/>
      <c r="N331" s="68"/>
      <c r="AE331" s="12"/>
      <c r="AF331" s="16"/>
    </row>
    <row r="332" spans="1:32" s="15" customFormat="1" ht="24" customHeight="1">
      <c r="A332" s="29"/>
      <c r="C332" s="542" t="s">
        <v>731</v>
      </c>
      <c r="D332" s="542"/>
      <c r="E332" s="542"/>
      <c r="F332" s="542"/>
      <c r="G332" s="542"/>
      <c r="H332" s="542"/>
      <c r="I332" s="542"/>
      <c r="J332" s="542"/>
      <c r="K332" s="542"/>
      <c r="L332" s="542"/>
      <c r="M332" s="542"/>
      <c r="N332" s="542"/>
      <c r="O332" s="542"/>
      <c r="P332" s="542"/>
      <c r="Q332" s="542"/>
      <c r="R332" s="542"/>
      <c r="S332" s="542"/>
      <c r="T332" s="542"/>
      <c r="U332" s="542"/>
      <c r="V332" s="542"/>
      <c r="W332" s="542"/>
      <c r="X332" s="542"/>
      <c r="Y332" s="542"/>
      <c r="Z332" s="542"/>
      <c r="AA332" s="542"/>
      <c r="AB332" s="542"/>
      <c r="AC332" s="542"/>
      <c r="AD332" s="542"/>
      <c r="AE332" s="12"/>
      <c r="AF332" s="16"/>
    </row>
    <row r="333" spans="1:32" s="15" customFormat="1" ht="15" customHeight="1">
      <c r="A333" s="29"/>
      <c r="AE333" s="12"/>
      <c r="AF333" s="16"/>
    </row>
    <row r="334" spans="1:32" s="15" customFormat="1" ht="15" customHeight="1">
      <c r="A334" s="29"/>
      <c r="C334" s="31" t="s">
        <v>732</v>
      </c>
      <c r="AE334" s="12"/>
      <c r="AF334" s="16"/>
    </row>
    <row r="335" spans="1:32" s="15" customFormat="1" ht="24" customHeight="1">
      <c r="A335" s="29"/>
      <c r="C335" s="542" t="s">
        <v>733</v>
      </c>
      <c r="D335" s="542"/>
      <c r="E335" s="542"/>
      <c r="F335" s="542"/>
      <c r="G335" s="542"/>
      <c r="H335" s="542"/>
      <c r="I335" s="542"/>
      <c r="J335" s="542"/>
      <c r="K335" s="542"/>
      <c r="L335" s="542"/>
      <c r="M335" s="542"/>
      <c r="N335" s="542"/>
      <c r="O335" s="542"/>
      <c r="P335" s="542"/>
      <c r="Q335" s="542"/>
      <c r="R335" s="542"/>
      <c r="S335" s="542"/>
      <c r="T335" s="542"/>
      <c r="U335" s="542"/>
      <c r="V335" s="542"/>
      <c r="W335" s="542"/>
      <c r="X335" s="542"/>
      <c r="Y335" s="542"/>
      <c r="Z335" s="542"/>
      <c r="AA335" s="542"/>
      <c r="AB335" s="542"/>
      <c r="AC335" s="542"/>
      <c r="AD335" s="542"/>
      <c r="AE335" s="12"/>
      <c r="AF335" s="16"/>
    </row>
    <row r="336" spans="1:32" s="15" customFormat="1" ht="15" customHeight="1">
      <c r="A336" s="29"/>
      <c r="AE336" s="12"/>
      <c r="AF336" s="16"/>
    </row>
    <row r="337" spans="1:32" s="15" customFormat="1" ht="15" customHeight="1">
      <c r="A337" s="29"/>
      <c r="C337" s="31" t="s">
        <v>734</v>
      </c>
      <c r="AE337" s="12"/>
      <c r="AF337" s="16"/>
    </row>
    <row r="338" spans="1:32" s="15" customFormat="1" ht="24" customHeight="1">
      <c r="A338" s="29"/>
      <c r="C338" s="540" t="s">
        <v>735</v>
      </c>
      <c r="D338" s="540"/>
      <c r="E338" s="540"/>
      <c r="F338" s="540"/>
      <c r="G338" s="540"/>
      <c r="H338" s="540"/>
      <c r="I338" s="540"/>
      <c r="J338" s="540"/>
      <c r="K338" s="540"/>
      <c r="L338" s="540"/>
      <c r="M338" s="540"/>
      <c r="N338" s="540"/>
      <c r="O338" s="540"/>
      <c r="P338" s="540"/>
      <c r="Q338" s="540"/>
      <c r="R338" s="540"/>
      <c r="S338" s="540"/>
      <c r="T338" s="540"/>
      <c r="U338" s="540"/>
      <c r="V338" s="540"/>
      <c r="W338" s="540"/>
      <c r="X338" s="540"/>
      <c r="Y338" s="540"/>
      <c r="Z338" s="540"/>
      <c r="AA338" s="540"/>
      <c r="AB338" s="540"/>
      <c r="AC338" s="540"/>
      <c r="AD338" s="540"/>
      <c r="AE338" s="12"/>
      <c r="AF338" s="16"/>
    </row>
    <row r="339" spans="1:32" s="15" customFormat="1" ht="15" customHeight="1">
      <c r="A339" s="29"/>
      <c r="AE339" s="12"/>
      <c r="AF339" s="16"/>
    </row>
    <row r="340" spans="1:32" s="15" customFormat="1" ht="15" customHeight="1">
      <c r="A340" s="29"/>
      <c r="C340" s="31" t="s">
        <v>736</v>
      </c>
      <c r="D340" s="68"/>
      <c r="E340" s="68"/>
      <c r="F340" s="68"/>
      <c r="G340" s="68"/>
      <c r="H340" s="68"/>
      <c r="I340" s="68"/>
      <c r="J340" s="68"/>
      <c r="K340" s="68"/>
      <c r="L340" s="68"/>
      <c r="M340" s="68"/>
      <c r="N340" s="68"/>
      <c r="AE340" s="12"/>
      <c r="AF340" s="16"/>
    </row>
    <row r="341" spans="1:32" s="15" customFormat="1" ht="36" customHeight="1">
      <c r="A341" s="29"/>
      <c r="C341" s="542" t="s">
        <v>2156</v>
      </c>
      <c r="D341" s="542"/>
      <c r="E341" s="542"/>
      <c r="F341" s="542"/>
      <c r="G341" s="542"/>
      <c r="H341" s="542"/>
      <c r="I341" s="542"/>
      <c r="J341" s="542"/>
      <c r="K341" s="542"/>
      <c r="L341" s="542"/>
      <c r="M341" s="542"/>
      <c r="N341" s="542"/>
      <c r="O341" s="542"/>
      <c r="P341" s="542"/>
      <c r="Q341" s="542"/>
      <c r="R341" s="542"/>
      <c r="S341" s="542"/>
      <c r="T341" s="542"/>
      <c r="U341" s="542"/>
      <c r="V341" s="542"/>
      <c r="W341" s="542"/>
      <c r="X341" s="542"/>
      <c r="Y341" s="542"/>
      <c r="Z341" s="542"/>
      <c r="AA341" s="542"/>
      <c r="AB341" s="542"/>
      <c r="AC341" s="542"/>
      <c r="AD341" s="542"/>
      <c r="AE341" s="12"/>
      <c r="AF341" s="16"/>
    </row>
    <row r="342" spans="1:32" s="15" customFormat="1" ht="15" customHeight="1" thickBot="1">
      <c r="A342" s="29"/>
      <c r="C342" s="69"/>
      <c r="E342" s="68"/>
      <c r="F342" s="68"/>
      <c r="G342" s="68"/>
      <c r="H342" s="68"/>
      <c r="I342" s="68"/>
      <c r="J342" s="68"/>
      <c r="K342" s="68"/>
      <c r="L342" s="68"/>
      <c r="M342" s="68"/>
      <c r="N342" s="68"/>
      <c r="AE342" s="12"/>
      <c r="AF342" s="16"/>
    </row>
    <row r="343" spans="1:32" s="15" customFormat="1" ht="15" customHeight="1" thickBot="1">
      <c r="A343" s="29"/>
      <c r="B343" s="595" t="s">
        <v>737</v>
      </c>
      <c r="C343" s="596"/>
      <c r="D343" s="596"/>
      <c r="E343" s="596"/>
      <c r="F343" s="596"/>
      <c r="G343" s="596"/>
      <c r="H343" s="596"/>
      <c r="I343" s="596"/>
      <c r="J343" s="596"/>
      <c r="K343" s="596"/>
      <c r="L343" s="596"/>
      <c r="M343" s="596"/>
      <c r="N343" s="596"/>
      <c r="O343" s="596"/>
      <c r="P343" s="596"/>
      <c r="Q343" s="596"/>
      <c r="R343" s="596"/>
      <c r="S343" s="596"/>
      <c r="T343" s="596"/>
      <c r="U343" s="596"/>
      <c r="V343" s="596"/>
      <c r="W343" s="596"/>
      <c r="X343" s="596"/>
      <c r="Y343" s="596"/>
      <c r="Z343" s="596"/>
      <c r="AA343" s="596"/>
      <c r="AB343" s="596"/>
      <c r="AC343" s="596"/>
      <c r="AD343" s="597"/>
      <c r="AE343" s="12"/>
      <c r="AF343" s="16"/>
    </row>
    <row r="344" spans="1:32" s="15" customFormat="1" ht="15" customHeight="1">
      <c r="A344" s="29"/>
      <c r="AE344" s="12"/>
      <c r="AF344" s="16"/>
    </row>
    <row r="345" spans="1:32" s="15" customFormat="1" ht="60" customHeight="1">
      <c r="A345" s="29"/>
      <c r="C345" s="540" t="s">
        <v>2157</v>
      </c>
      <c r="D345" s="540"/>
      <c r="E345" s="540"/>
      <c r="F345" s="540"/>
      <c r="G345" s="540"/>
      <c r="H345" s="540"/>
      <c r="I345" s="540"/>
      <c r="J345" s="540"/>
      <c r="K345" s="540"/>
      <c r="L345" s="540"/>
      <c r="M345" s="540"/>
      <c r="N345" s="540"/>
      <c r="O345" s="540"/>
      <c r="P345" s="540"/>
      <c r="Q345" s="540"/>
      <c r="R345" s="540"/>
      <c r="S345" s="540"/>
      <c r="T345" s="540"/>
      <c r="U345" s="540"/>
      <c r="V345" s="540"/>
      <c r="W345" s="540"/>
      <c r="X345" s="540"/>
      <c r="Y345" s="540"/>
      <c r="Z345" s="540"/>
      <c r="AA345" s="540"/>
      <c r="AB345" s="540"/>
      <c r="AC345" s="540"/>
      <c r="AD345" s="540"/>
      <c r="AE345" s="12"/>
      <c r="AF345" s="16"/>
    </row>
    <row r="346" spans="1:32" s="15" customFormat="1" ht="15" customHeight="1" thickBot="1">
      <c r="A346" s="29"/>
      <c r="AE346" s="12"/>
      <c r="AF346" s="16"/>
    </row>
    <row r="347" spans="1:32" s="15" customFormat="1" ht="15" customHeight="1" thickBot="1">
      <c r="A347" s="29"/>
      <c r="B347" s="595" t="s">
        <v>738</v>
      </c>
      <c r="C347" s="596"/>
      <c r="D347" s="596"/>
      <c r="E347" s="596"/>
      <c r="F347" s="596"/>
      <c r="G347" s="596"/>
      <c r="H347" s="596"/>
      <c r="I347" s="596"/>
      <c r="J347" s="596"/>
      <c r="K347" s="596"/>
      <c r="L347" s="596"/>
      <c r="M347" s="596"/>
      <c r="N347" s="596"/>
      <c r="O347" s="596"/>
      <c r="P347" s="596"/>
      <c r="Q347" s="596"/>
      <c r="R347" s="596"/>
      <c r="S347" s="596"/>
      <c r="T347" s="596"/>
      <c r="U347" s="596"/>
      <c r="V347" s="596"/>
      <c r="W347" s="596"/>
      <c r="X347" s="596"/>
      <c r="Y347" s="596"/>
      <c r="Z347" s="596"/>
      <c r="AA347" s="596"/>
      <c r="AB347" s="596"/>
      <c r="AC347" s="596"/>
      <c r="AD347" s="597"/>
      <c r="AE347" s="12"/>
      <c r="AF347" s="16"/>
    </row>
    <row r="348" spans="1:32" s="15" customFormat="1" ht="15" customHeight="1">
      <c r="A348" s="29"/>
      <c r="AE348" s="12"/>
      <c r="AF348" s="16"/>
    </row>
    <row r="349" spans="1:32" s="15" customFormat="1" ht="72" customHeight="1">
      <c r="A349" s="29"/>
      <c r="C349" s="540" t="s">
        <v>2159</v>
      </c>
      <c r="D349" s="540"/>
      <c r="E349" s="540"/>
      <c r="F349" s="540"/>
      <c r="G349" s="540"/>
      <c r="H349" s="540"/>
      <c r="I349" s="540"/>
      <c r="J349" s="540"/>
      <c r="K349" s="540"/>
      <c r="L349" s="540"/>
      <c r="M349" s="540"/>
      <c r="N349" s="540"/>
      <c r="O349" s="540"/>
      <c r="P349" s="540"/>
      <c r="Q349" s="540"/>
      <c r="R349" s="540"/>
      <c r="S349" s="540"/>
      <c r="T349" s="540"/>
      <c r="U349" s="540"/>
      <c r="V349" s="540"/>
      <c r="W349" s="540"/>
      <c r="X349" s="540"/>
      <c r="Y349" s="540"/>
      <c r="Z349" s="540"/>
      <c r="AA349" s="540"/>
      <c r="AB349" s="540"/>
      <c r="AC349" s="540"/>
      <c r="AD349" s="540"/>
      <c r="AE349" s="12"/>
      <c r="AF349" s="16"/>
    </row>
    <row r="350" spans="1:32" s="15" customFormat="1" ht="15" customHeight="1" thickBot="1">
      <c r="A350" s="29"/>
      <c r="AE350" s="12"/>
      <c r="AF350" s="16"/>
    </row>
    <row r="351" spans="1:32" s="15" customFormat="1" ht="15" customHeight="1" thickBot="1">
      <c r="A351" s="29"/>
      <c r="B351" s="595" t="s">
        <v>739</v>
      </c>
      <c r="C351" s="596"/>
      <c r="D351" s="596"/>
      <c r="E351" s="596"/>
      <c r="F351" s="596"/>
      <c r="G351" s="596"/>
      <c r="H351" s="596"/>
      <c r="I351" s="596"/>
      <c r="J351" s="596"/>
      <c r="K351" s="596"/>
      <c r="L351" s="596"/>
      <c r="M351" s="596"/>
      <c r="N351" s="596"/>
      <c r="O351" s="596"/>
      <c r="P351" s="596"/>
      <c r="Q351" s="596"/>
      <c r="R351" s="596"/>
      <c r="S351" s="596"/>
      <c r="T351" s="596"/>
      <c r="U351" s="596"/>
      <c r="V351" s="596"/>
      <c r="W351" s="596"/>
      <c r="X351" s="596"/>
      <c r="Y351" s="596"/>
      <c r="Z351" s="596"/>
      <c r="AA351" s="596"/>
      <c r="AB351" s="596"/>
      <c r="AC351" s="596"/>
      <c r="AD351" s="597"/>
      <c r="AE351" s="12"/>
      <c r="AF351" s="16"/>
    </row>
    <row r="352" spans="1:32" s="15" customFormat="1" ht="15" customHeight="1">
      <c r="A352" s="29"/>
      <c r="AE352" s="12"/>
      <c r="AF352" s="16"/>
    </row>
    <row r="353" spans="1:32" s="15" customFormat="1" ht="36" customHeight="1">
      <c r="A353" s="29"/>
      <c r="C353" s="542" t="s">
        <v>2161</v>
      </c>
      <c r="D353" s="542"/>
      <c r="E353" s="542"/>
      <c r="F353" s="542"/>
      <c r="G353" s="542"/>
      <c r="H353" s="542"/>
      <c r="I353" s="542"/>
      <c r="J353" s="542"/>
      <c r="K353" s="542"/>
      <c r="L353" s="542"/>
      <c r="M353" s="542"/>
      <c r="N353" s="542"/>
      <c r="O353" s="542"/>
      <c r="P353" s="542"/>
      <c r="Q353" s="542"/>
      <c r="R353" s="542"/>
      <c r="S353" s="542"/>
      <c r="T353" s="542"/>
      <c r="U353" s="542"/>
      <c r="V353" s="542"/>
      <c r="W353" s="542"/>
      <c r="X353" s="542"/>
      <c r="Y353" s="542"/>
      <c r="Z353" s="542"/>
      <c r="AA353" s="542"/>
      <c r="AB353" s="542"/>
      <c r="AC353" s="542"/>
      <c r="AD353" s="542"/>
      <c r="AE353" s="12"/>
      <c r="AF353" s="16"/>
    </row>
    <row r="354" spans="1:32" s="15" customFormat="1" ht="15" customHeight="1">
      <c r="A354" s="29"/>
      <c r="AE354" s="12"/>
      <c r="AF354" s="16"/>
    </row>
    <row r="355" spans="1:32" s="15" customFormat="1" ht="24" customHeight="1">
      <c r="A355" s="29"/>
      <c r="C355" s="542" t="s">
        <v>1920</v>
      </c>
      <c r="D355" s="542"/>
      <c r="E355" s="542"/>
      <c r="F355" s="542"/>
      <c r="G355" s="542"/>
      <c r="H355" s="542"/>
      <c r="I355" s="542"/>
      <c r="J355" s="542"/>
      <c r="K355" s="542"/>
      <c r="L355" s="542"/>
      <c r="M355" s="542"/>
      <c r="N355" s="542"/>
      <c r="O355" s="542"/>
      <c r="P355" s="542"/>
      <c r="Q355" s="542"/>
      <c r="R355" s="542"/>
      <c r="S355" s="542"/>
      <c r="T355" s="542"/>
      <c r="U355" s="542"/>
      <c r="V355" s="542"/>
      <c r="W355" s="542"/>
      <c r="X355" s="542"/>
      <c r="Y355" s="542"/>
      <c r="Z355" s="542"/>
      <c r="AA355" s="542"/>
      <c r="AB355" s="542"/>
      <c r="AC355" s="542"/>
      <c r="AD355" s="542"/>
      <c r="AE355" s="12"/>
      <c r="AF355" s="16"/>
    </row>
    <row r="356" spans="1:32" s="15" customFormat="1" ht="5.25" customHeight="1">
      <c r="A356" s="29"/>
      <c r="C356" s="70"/>
      <c r="D356" s="70"/>
      <c r="E356" s="70"/>
      <c r="F356" s="70"/>
      <c r="G356" s="70"/>
      <c r="H356" s="70"/>
      <c r="I356" s="70"/>
      <c r="J356" s="70"/>
      <c r="K356" s="70"/>
      <c r="L356" s="70"/>
      <c r="M356" s="70"/>
      <c r="N356" s="70"/>
      <c r="O356" s="70"/>
      <c r="P356" s="70"/>
      <c r="Q356" s="70"/>
      <c r="R356" s="70"/>
      <c r="S356" s="70"/>
      <c r="T356" s="70"/>
      <c r="U356" s="70"/>
      <c r="V356" s="70"/>
      <c r="W356" s="70"/>
      <c r="X356" s="70"/>
      <c r="Y356" s="70"/>
      <c r="Z356" s="70"/>
      <c r="AA356" s="70"/>
      <c r="AB356" s="70"/>
      <c r="AC356" s="70"/>
      <c r="AD356" s="70"/>
      <c r="AE356" s="12"/>
      <c r="AF356" s="16"/>
    </row>
    <row r="357" spans="1:32" s="15" customFormat="1" ht="24" customHeight="1">
      <c r="A357" s="29"/>
      <c r="C357" s="540" t="s">
        <v>783</v>
      </c>
      <c r="D357" s="540"/>
      <c r="E357" s="540"/>
      <c r="F357" s="540"/>
      <c r="G357" s="540"/>
      <c r="H357" s="540"/>
      <c r="I357" s="540"/>
      <c r="J357" s="540"/>
      <c r="K357" s="540"/>
      <c r="L357" s="540"/>
      <c r="M357" s="540"/>
      <c r="N357" s="540"/>
      <c r="O357" s="540"/>
      <c r="P357" s="540"/>
      <c r="Q357" s="540"/>
      <c r="R357" s="540"/>
      <c r="S357" s="540"/>
      <c r="T357" s="540"/>
      <c r="U357" s="540"/>
      <c r="V357" s="540"/>
      <c r="W357" s="540"/>
      <c r="X357" s="540"/>
      <c r="Y357" s="540"/>
      <c r="Z357" s="540"/>
      <c r="AA357" s="540"/>
      <c r="AB357" s="540"/>
      <c r="AC357" s="540"/>
      <c r="AD357" s="540"/>
      <c r="AE357" s="12"/>
      <c r="AF357" s="16"/>
    </row>
    <row r="358" spans="1:32" s="15" customFormat="1" ht="5.25" customHeight="1">
      <c r="A358" s="29"/>
      <c r="C358" s="70"/>
      <c r="D358" s="70"/>
      <c r="E358" s="70"/>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12"/>
      <c r="AF358" s="16"/>
    </row>
    <row r="359" spans="1:32" s="15" customFormat="1" ht="60" customHeight="1">
      <c r="A359" s="29"/>
      <c r="C359" s="540" t="s">
        <v>2160</v>
      </c>
      <c r="D359" s="540"/>
      <c r="E359" s="540"/>
      <c r="F359" s="540"/>
      <c r="G359" s="540"/>
      <c r="H359" s="540"/>
      <c r="I359" s="540"/>
      <c r="J359" s="540"/>
      <c r="K359" s="540"/>
      <c r="L359" s="540"/>
      <c r="M359" s="540"/>
      <c r="N359" s="540"/>
      <c r="O359" s="540"/>
      <c r="P359" s="540"/>
      <c r="Q359" s="540"/>
      <c r="R359" s="540"/>
      <c r="S359" s="540"/>
      <c r="T359" s="540"/>
      <c r="U359" s="540"/>
      <c r="V359" s="540"/>
      <c r="W359" s="540"/>
      <c r="X359" s="540"/>
      <c r="Y359" s="540"/>
      <c r="Z359" s="540"/>
      <c r="AA359" s="540"/>
      <c r="AB359" s="540"/>
      <c r="AC359" s="540"/>
      <c r="AD359" s="540"/>
      <c r="AE359" s="12"/>
      <c r="AF359" s="16"/>
    </row>
    <row r="360" spans="1:32" s="15" customFormat="1" ht="5.25" customHeight="1">
      <c r="A360" s="29"/>
      <c r="C360" s="70"/>
      <c r="D360" s="70"/>
      <c r="E360" s="70"/>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12"/>
      <c r="AF360" s="16"/>
    </row>
    <row r="361" spans="1:32" s="15" customFormat="1" ht="24" customHeight="1">
      <c r="A361" s="29"/>
      <c r="C361" s="542" t="s">
        <v>784</v>
      </c>
      <c r="D361" s="542"/>
      <c r="E361" s="542"/>
      <c r="F361" s="542"/>
      <c r="G361" s="542"/>
      <c r="H361" s="542"/>
      <c r="I361" s="542"/>
      <c r="J361" s="542"/>
      <c r="K361" s="542"/>
      <c r="L361" s="542"/>
      <c r="M361" s="542"/>
      <c r="N361" s="542"/>
      <c r="O361" s="542"/>
      <c r="P361" s="542"/>
      <c r="Q361" s="542"/>
      <c r="R361" s="542"/>
      <c r="S361" s="542"/>
      <c r="T361" s="542"/>
      <c r="U361" s="542"/>
      <c r="V361" s="542"/>
      <c r="W361" s="542"/>
      <c r="X361" s="542"/>
      <c r="Y361" s="542"/>
      <c r="Z361" s="542"/>
      <c r="AA361" s="542"/>
      <c r="AB361" s="542"/>
      <c r="AC361" s="542"/>
      <c r="AD361" s="542"/>
      <c r="AE361" s="12"/>
      <c r="AF361" s="16"/>
    </row>
    <row r="362" spans="1:32" s="15" customFormat="1" ht="5.25" customHeight="1">
      <c r="A362" s="29"/>
      <c r="C362" s="70"/>
      <c r="D362" s="70"/>
      <c r="E362" s="70"/>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12"/>
      <c r="AF362" s="16"/>
    </row>
    <row r="363" spans="1:32" s="15" customFormat="1" ht="24" customHeight="1">
      <c r="A363" s="29"/>
      <c r="C363" s="542" t="s">
        <v>785</v>
      </c>
      <c r="D363" s="542"/>
      <c r="E363" s="542"/>
      <c r="F363" s="542"/>
      <c r="G363" s="542"/>
      <c r="H363" s="542"/>
      <c r="I363" s="542"/>
      <c r="J363" s="542"/>
      <c r="K363" s="542"/>
      <c r="L363" s="542"/>
      <c r="M363" s="542"/>
      <c r="N363" s="542"/>
      <c r="O363" s="542"/>
      <c r="P363" s="542"/>
      <c r="Q363" s="542"/>
      <c r="R363" s="542"/>
      <c r="S363" s="542"/>
      <c r="T363" s="542"/>
      <c r="U363" s="542"/>
      <c r="V363" s="542"/>
      <c r="W363" s="542"/>
      <c r="X363" s="542"/>
      <c r="Y363" s="542"/>
      <c r="Z363" s="542"/>
      <c r="AA363" s="542"/>
      <c r="AB363" s="542"/>
      <c r="AC363" s="542"/>
      <c r="AD363" s="542"/>
      <c r="AE363" s="12"/>
      <c r="AF363" s="16"/>
    </row>
    <row r="364" spans="1:32" s="15" customFormat="1" ht="5.25" customHeight="1">
      <c r="A364" s="29"/>
      <c r="C364" s="70"/>
      <c r="D364" s="70"/>
      <c r="E364" s="70"/>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12"/>
      <c r="AF364" s="16"/>
    </row>
    <row r="365" spans="1:32" s="15" customFormat="1" ht="36" customHeight="1">
      <c r="A365" s="29"/>
      <c r="C365" s="542" t="s">
        <v>786</v>
      </c>
      <c r="D365" s="542"/>
      <c r="E365" s="542"/>
      <c r="F365" s="542"/>
      <c r="G365" s="542"/>
      <c r="H365" s="542"/>
      <c r="I365" s="542"/>
      <c r="J365" s="542"/>
      <c r="K365" s="542"/>
      <c r="L365" s="542"/>
      <c r="M365" s="542"/>
      <c r="N365" s="542"/>
      <c r="O365" s="542"/>
      <c r="P365" s="542"/>
      <c r="Q365" s="542"/>
      <c r="R365" s="542"/>
      <c r="S365" s="542"/>
      <c r="T365" s="542"/>
      <c r="U365" s="542"/>
      <c r="V365" s="542"/>
      <c r="W365" s="542"/>
      <c r="X365" s="542"/>
      <c r="Y365" s="542"/>
      <c r="Z365" s="542"/>
      <c r="AA365" s="542"/>
      <c r="AB365" s="542"/>
      <c r="AC365" s="542"/>
      <c r="AD365" s="542"/>
      <c r="AE365" s="12"/>
      <c r="AF365" s="16"/>
    </row>
    <row r="366" spans="1:32" s="15" customFormat="1" ht="5.25" customHeight="1">
      <c r="A366" s="29"/>
      <c r="C366" s="70"/>
      <c r="D366" s="70"/>
      <c r="E366" s="70"/>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12"/>
      <c r="AF366" s="16"/>
    </row>
    <row r="367" spans="1:32" s="15" customFormat="1" ht="24" customHeight="1">
      <c r="A367" s="29"/>
      <c r="C367" s="542" t="s">
        <v>787</v>
      </c>
      <c r="D367" s="542"/>
      <c r="E367" s="542"/>
      <c r="F367" s="542"/>
      <c r="G367" s="542"/>
      <c r="H367" s="542"/>
      <c r="I367" s="542"/>
      <c r="J367" s="542"/>
      <c r="K367" s="542"/>
      <c r="L367" s="542"/>
      <c r="M367" s="542"/>
      <c r="N367" s="542"/>
      <c r="O367" s="542"/>
      <c r="P367" s="542"/>
      <c r="Q367" s="542"/>
      <c r="R367" s="542"/>
      <c r="S367" s="542"/>
      <c r="T367" s="542"/>
      <c r="U367" s="542"/>
      <c r="V367" s="542"/>
      <c r="W367" s="542"/>
      <c r="X367" s="542"/>
      <c r="Y367" s="542"/>
      <c r="Z367" s="542"/>
      <c r="AA367" s="542"/>
      <c r="AB367" s="542"/>
      <c r="AC367" s="542"/>
      <c r="AD367" s="542"/>
      <c r="AE367" s="12"/>
      <c r="AF367" s="16"/>
    </row>
    <row r="368" spans="1:32" s="15" customFormat="1" ht="5.25" customHeight="1">
      <c r="A368" s="29"/>
      <c r="C368" s="70"/>
      <c r="D368" s="70"/>
      <c r="E368" s="70"/>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12"/>
      <c r="AF368" s="16"/>
    </row>
    <row r="369" spans="1:32" s="15" customFormat="1" ht="36" customHeight="1">
      <c r="A369" s="29"/>
      <c r="C369" s="542" t="s">
        <v>788</v>
      </c>
      <c r="D369" s="542"/>
      <c r="E369" s="542"/>
      <c r="F369" s="542"/>
      <c r="G369" s="542"/>
      <c r="H369" s="542"/>
      <c r="I369" s="542"/>
      <c r="J369" s="542"/>
      <c r="K369" s="542"/>
      <c r="L369" s="542"/>
      <c r="M369" s="542"/>
      <c r="N369" s="542"/>
      <c r="O369" s="542"/>
      <c r="P369" s="542"/>
      <c r="Q369" s="542"/>
      <c r="R369" s="542"/>
      <c r="S369" s="542"/>
      <c r="T369" s="542"/>
      <c r="U369" s="542"/>
      <c r="V369" s="542"/>
      <c r="W369" s="542"/>
      <c r="X369" s="542"/>
      <c r="Y369" s="542"/>
      <c r="Z369" s="542"/>
      <c r="AA369" s="542"/>
      <c r="AB369" s="542"/>
      <c r="AC369" s="542"/>
      <c r="AD369" s="542"/>
      <c r="AE369" s="12"/>
      <c r="AF369" s="16"/>
    </row>
    <row r="370" spans="1:32" s="15" customFormat="1" ht="5.25" customHeight="1">
      <c r="A370" s="29"/>
      <c r="C370" s="70"/>
      <c r="D370" s="70"/>
      <c r="E370" s="70"/>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12"/>
      <c r="AF370" s="16"/>
    </row>
    <row r="371" spans="1:32" s="15" customFormat="1" ht="24" customHeight="1">
      <c r="A371" s="29"/>
      <c r="C371" s="542" t="s">
        <v>789</v>
      </c>
      <c r="D371" s="542"/>
      <c r="E371" s="542"/>
      <c r="F371" s="542"/>
      <c r="G371" s="542"/>
      <c r="H371" s="542"/>
      <c r="I371" s="542"/>
      <c r="J371" s="542"/>
      <c r="K371" s="542"/>
      <c r="L371" s="542"/>
      <c r="M371" s="542"/>
      <c r="N371" s="542"/>
      <c r="O371" s="542"/>
      <c r="P371" s="542"/>
      <c r="Q371" s="542"/>
      <c r="R371" s="542"/>
      <c r="S371" s="542"/>
      <c r="T371" s="542"/>
      <c r="U371" s="542"/>
      <c r="V371" s="542"/>
      <c r="W371" s="542"/>
      <c r="X371" s="542"/>
      <c r="Y371" s="542"/>
      <c r="Z371" s="542"/>
      <c r="AA371" s="542"/>
      <c r="AB371" s="542"/>
      <c r="AC371" s="542"/>
      <c r="AD371" s="542"/>
      <c r="AE371" s="12"/>
      <c r="AF371" s="16"/>
    </row>
    <row r="372" spans="1:32" s="15" customFormat="1" ht="5.25" customHeight="1">
      <c r="A372" s="29"/>
      <c r="C372" s="70"/>
      <c r="D372" s="70"/>
      <c r="E372" s="70"/>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12"/>
      <c r="AF372" s="16"/>
    </row>
    <row r="373" spans="1:32" s="15" customFormat="1" ht="24" customHeight="1">
      <c r="A373" s="29"/>
      <c r="C373" s="540" t="s">
        <v>2162</v>
      </c>
      <c r="D373" s="540"/>
      <c r="E373" s="540"/>
      <c r="F373" s="540"/>
      <c r="G373" s="540"/>
      <c r="H373" s="540"/>
      <c r="I373" s="540"/>
      <c r="J373" s="540"/>
      <c r="K373" s="540"/>
      <c r="L373" s="540"/>
      <c r="M373" s="540"/>
      <c r="N373" s="540"/>
      <c r="O373" s="540"/>
      <c r="P373" s="540"/>
      <c r="Q373" s="540"/>
      <c r="R373" s="540"/>
      <c r="S373" s="540"/>
      <c r="T373" s="540"/>
      <c r="U373" s="540"/>
      <c r="V373" s="540"/>
      <c r="W373" s="540"/>
      <c r="X373" s="540"/>
      <c r="Y373" s="540"/>
      <c r="Z373" s="540"/>
      <c r="AA373" s="540"/>
      <c r="AB373" s="540"/>
      <c r="AC373" s="540"/>
      <c r="AD373" s="540"/>
      <c r="AE373" s="12"/>
      <c r="AF373" s="16"/>
    </row>
    <row r="374" spans="1:32" s="15" customFormat="1" ht="5.25" customHeight="1">
      <c r="A374" s="29"/>
      <c r="C374" s="70"/>
      <c r="D374" s="70"/>
      <c r="E374" s="70"/>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12"/>
      <c r="AF374" s="16"/>
    </row>
    <row r="375" spans="1:32" s="15" customFormat="1" ht="15" customHeight="1">
      <c r="A375" s="29"/>
      <c r="C375" s="542" t="s">
        <v>1888</v>
      </c>
      <c r="D375" s="542"/>
      <c r="E375" s="542"/>
      <c r="F375" s="542"/>
      <c r="G375" s="542"/>
      <c r="H375" s="542"/>
      <c r="I375" s="542"/>
      <c r="J375" s="542"/>
      <c r="K375" s="542"/>
      <c r="L375" s="542"/>
      <c r="M375" s="542"/>
      <c r="N375" s="542"/>
      <c r="O375" s="542"/>
      <c r="P375" s="542"/>
      <c r="Q375" s="542"/>
      <c r="R375" s="542"/>
      <c r="S375" s="542"/>
      <c r="T375" s="542"/>
      <c r="U375" s="542"/>
      <c r="V375" s="542"/>
      <c r="W375" s="542"/>
      <c r="X375" s="542"/>
      <c r="Y375" s="542"/>
      <c r="Z375" s="542"/>
      <c r="AA375" s="542"/>
      <c r="AB375" s="542"/>
      <c r="AC375" s="542"/>
      <c r="AD375" s="542"/>
      <c r="AE375" s="12"/>
      <c r="AF375" s="16"/>
    </row>
    <row r="376" spans="1:32" s="15" customFormat="1" ht="15" customHeight="1" thickBot="1">
      <c r="A376" s="29"/>
      <c r="AE376" s="12"/>
      <c r="AF376" s="16"/>
    </row>
    <row r="377" spans="1:32" s="15" customFormat="1" ht="15" customHeight="1" thickBot="1">
      <c r="A377" s="29"/>
      <c r="B377" s="595" t="s">
        <v>740</v>
      </c>
      <c r="C377" s="596"/>
      <c r="D377" s="596"/>
      <c r="E377" s="596"/>
      <c r="F377" s="596"/>
      <c r="G377" s="596"/>
      <c r="H377" s="596"/>
      <c r="I377" s="596"/>
      <c r="J377" s="596"/>
      <c r="K377" s="596"/>
      <c r="L377" s="596"/>
      <c r="M377" s="596"/>
      <c r="N377" s="596"/>
      <c r="O377" s="596"/>
      <c r="P377" s="596"/>
      <c r="Q377" s="596"/>
      <c r="R377" s="596"/>
      <c r="S377" s="596"/>
      <c r="T377" s="596"/>
      <c r="U377" s="596"/>
      <c r="V377" s="596"/>
      <c r="W377" s="596"/>
      <c r="X377" s="596"/>
      <c r="Y377" s="596"/>
      <c r="Z377" s="596"/>
      <c r="AA377" s="596"/>
      <c r="AB377" s="596"/>
      <c r="AC377" s="596"/>
      <c r="AD377" s="597"/>
      <c r="AE377" s="12"/>
      <c r="AF377" s="16"/>
    </row>
    <row r="378" spans="1:32" s="15" customFormat="1" ht="15" customHeight="1">
      <c r="A378" s="29"/>
      <c r="AE378" s="12"/>
      <c r="AF378" s="16"/>
    </row>
    <row r="379" spans="1:32" s="15" customFormat="1" ht="60" customHeight="1">
      <c r="A379" s="29"/>
      <c r="C379" s="540" t="s">
        <v>2166</v>
      </c>
      <c r="D379" s="540"/>
      <c r="E379" s="540"/>
      <c r="F379" s="540"/>
      <c r="G379" s="540"/>
      <c r="H379" s="540"/>
      <c r="I379" s="540"/>
      <c r="J379" s="540"/>
      <c r="K379" s="540"/>
      <c r="L379" s="540"/>
      <c r="M379" s="540"/>
      <c r="N379" s="540"/>
      <c r="O379" s="540"/>
      <c r="P379" s="540"/>
      <c r="Q379" s="540"/>
      <c r="R379" s="540"/>
      <c r="S379" s="540"/>
      <c r="T379" s="540"/>
      <c r="U379" s="540"/>
      <c r="V379" s="540"/>
      <c r="W379" s="540"/>
      <c r="X379" s="540"/>
      <c r="Y379" s="540"/>
      <c r="Z379" s="540"/>
      <c r="AA379" s="540"/>
      <c r="AB379" s="540"/>
      <c r="AC379" s="540"/>
      <c r="AD379" s="540"/>
      <c r="AE379" s="12"/>
      <c r="AF379" s="16"/>
    </row>
    <row r="380" spans="1:32" s="15" customFormat="1" ht="15" customHeight="1">
      <c r="A380" s="29"/>
      <c r="AE380" s="12"/>
      <c r="AF380" s="16"/>
    </row>
    <row r="381" spans="1:32" s="15" customFormat="1" ht="15" customHeight="1">
      <c r="A381" s="29"/>
      <c r="C381" s="31" t="s">
        <v>831</v>
      </c>
      <c r="AE381" s="12"/>
      <c r="AF381" s="16"/>
    </row>
    <row r="382" spans="1:32" s="15" customFormat="1" ht="48" customHeight="1">
      <c r="A382" s="29"/>
      <c r="C382" s="540" t="s">
        <v>2167</v>
      </c>
      <c r="D382" s="540"/>
      <c r="E382" s="540"/>
      <c r="F382" s="540"/>
      <c r="G382" s="540"/>
      <c r="H382" s="540"/>
      <c r="I382" s="540"/>
      <c r="J382" s="540"/>
      <c r="K382" s="540"/>
      <c r="L382" s="540"/>
      <c r="M382" s="540"/>
      <c r="N382" s="540"/>
      <c r="O382" s="540"/>
      <c r="P382" s="540"/>
      <c r="Q382" s="540"/>
      <c r="R382" s="540"/>
      <c r="S382" s="540"/>
      <c r="T382" s="540"/>
      <c r="U382" s="540"/>
      <c r="V382" s="540"/>
      <c r="W382" s="540"/>
      <c r="X382" s="540"/>
      <c r="Y382" s="540"/>
      <c r="Z382" s="540"/>
      <c r="AA382" s="540"/>
      <c r="AB382" s="540"/>
      <c r="AC382" s="540"/>
      <c r="AD382" s="540"/>
      <c r="AE382" s="12"/>
      <c r="AF382" s="16"/>
    </row>
    <row r="383" spans="1:32" s="15" customFormat="1" ht="15" customHeight="1">
      <c r="A383" s="29"/>
      <c r="C383" s="70"/>
      <c r="D383" s="70"/>
      <c r="E383" s="70"/>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c r="AE383" s="12"/>
      <c r="AF383" s="16"/>
    </row>
    <row r="384" spans="1:32" s="15" customFormat="1" ht="15" customHeight="1">
      <c r="A384" s="29"/>
      <c r="C384" s="31" t="s">
        <v>832</v>
      </c>
      <c r="AE384" s="12"/>
      <c r="AF384" s="16"/>
    </row>
    <row r="385" spans="1:32" s="15" customFormat="1" ht="24" customHeight="1">
      <c r="A385" s="29"/>
      <c r="C385" s="542" t="s">
        <v>1921</v>
      </c>
      <c r="D385" s="542"/>
      <c r="E385" s="542"/>
      <c r="F385" s="542"/>
      <c r="G385" s="542"/>
      <c r="H385" s="542"/>
      <c r="I385" s="542"/>
      <c r="J385" s="542"/>
      <c r="K385" s="542"/>
      <c r="L385" s="542"/>
      <c r="M385" s="542"/>
      <c r="N385" s="542"/>
      <c r="O385" s="542"/>
      <c r="P385" s="542"/>
      <c r="Q385" s="542"/>
      <c r="R385" s="542"/>
      <c r="S385" s="542"/>
      <c r="T385" s="542"/>
      <c r="U385" s="542"/>
      <c r="V385" s="542"/>
      <c r="W385" s="542"/>
      <c r="X385" s="542"/>
      <c r="Y385" s="542"/>
      <c r="Z385" s="542"/>
      <c r="AA385" s="542"/>
      <c r="AB385" s="542"/>
      <c r="AC385" s="542"/>
      <c r="AD385" s="542"/>
      <c r="AE385" s="12"/>
      <c r="AF385" s="16"/>
    </row>
    <row r="386" spans="1:32" s="15" customFormat="1" ht="15" customHeight="1">
      <c r="A386" s="29"/>
      <c r="C386" s="70"/>
      <c r="D386" s="70"/>
      <c r="E386" s="70"/>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12"/>
      <c r="AF386" s="16"/>
    </row>
    <row r="387" spans="1:32" s="15" customFormat="1" ht="15" customHeight="1">
      <c r="A387" s="29"/>
      <c r="C387" s="31" t="s">
        <v>833</v>
      </c>
      <c r="AE387" s="12"/>
      <c r="AF387" s="16"/>
    </row>
    <row r="388" spans="1:32" s="15" customFormat="1" ht="48" customHeight="1">
      <c r="A388" s="29"/>
      <c r="C388" s="540" t="s">
        <v>2168</v>
      </c>
      <c r="D388" s="540"/>
      <c r="E388" s="540"/>
      <c r="F388" s="540"/>
      <c r="G388" s="540"/>
      <c r="H388" s="540"/>
      <c r="I388" s="540"/>
      <c r="J388" s="540"/>
      <c r="K388" s="540"/>
      <c r="L388" s="540"/>
      <c r="M388" s="540"/>
      <c r="N388" s="540"/>
      <c r="O388" s="540"/>
      <c r="P388" s="540"/>
      <c r="Q388" s="540"/>
      <c r="R388" s="540"/>
      <c r="S388" s="540"/>
      <c r="T388" s="540"/>
      <c r="U388" s="540"/>
      <c r="V388" s="540"/>
      <c r="W388" s="540"/>
      <c r="X388" s="540"/>
      <c r="Y388" s="540"/>
      <c r="Z388" s="540"/>
      <c r="AA388" s="540"/>
      <c r="AB388" s="540"/>
      <c r="AC388" s="540"/>
      <c r="AD388" s="540"/>
      <c r="AE388" s="12"/>
      <c r="AF388" s="16"/>
    </row>
    <row r="389" spans="1:32" s="15" customFormat="1" ht="15" customHeight="1">
      <c r="A389" s="29"/>
      <c r="C389" s="70"/>
      <c r="D389" s="70"/>
      <c r="E389" s="70"/>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c r="AE389" s="12"/>
      <c r="AF389" s="16"/>
    </row>
    <row r="390" spans="1:32" s="15" customFormat="1" ht="15" customHeight="1">
      <c r="A390" s="29"/>
      <c r="C390" s="31" t="s">
        <v>834</v>
      </c>
      <c r="AE390" s="12"/>
      <c r="AF390" s="16"/>
    </row>
    <row r="391" spans="1:32" s="15" customFormat="1" ht="24" customHeight="1">
      <c r="A391" s="29"/>
      <c r="C391" s="540" t="s">
        <v>2169</v>
      </c>
      <c r="D391" s="540"/>
      <c r="E391" s="540"/>
      <c r="F391" s="540"/>
      <c r="G391" s="540"/>
      <c r="H391" s="540"/>
      <c r="I391" s="540"/>
      <c r="J391" s="540"/>
      <c r="K391" s="540"/>
      <c r="L391" s="540"/>
      <c r="M391" s="540"/>
      <c r="N391" s="540"/>
      <c r="O391" s="540"/>
      <c r="P391" s="540"/>
      <c r="Q391" s="540"/>
      <c r="R391" s="540"/>
      <c r="S391" s="540"/>
      <c r="T391" s="540"/>
      <c r="U391" s="540"/>
      <c r="V391" s="540"/>
      <c r="W391" s="540"/>
      <c r="X391" s="540"/>
      <c r="Y391" s="540"/>
      <c r="Z391" s="540"/>
      <c r="AA391" s="540"/>
      <c r="AB391" s="540"/>
      <c r="AC391" s="540"/>
      <c r="AD391" s="540"/>
      <c r="AE391" s="12"/>
      <c r="AF391" s="16"/>
    </row>
    <row r="392" spans="1:32" s="15" customFormat="1" ht="15" customHeight="1">
      <c r="A392" s="29"/>
      <c r="C392" s="70"/>
      <c r="D392" s="70"/>
      <c r="E392" s="70"/>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12"/>
      <c r="AF392" s="16"/>
    </row>
    <row r="393" spans="1:32" s="15" customFormat="1" ht="15" customHeight="1">
      <c r="A393" s="29"/>
      <c r="C393" s="31" t="s">
        <v>835</v>
      </c>
      <c r="AE393" s="12"/>
      <c r="AF393" s="16"/>
    </row>
    <row r="394" spans="1:32" s="15" customFormat="1" ht="24" customHeight="1">
      <c r="A394" s="29"/>
      <c r="C394" s="540" t="s">
        <v>870</v>
      </c>
      <c r="D394" s="540"/>
      <c r="E394" s="540"/>
      <c r="F394" s="540"/>
      <c r="G394" s="540"/>
      <c r="H394" s="540"/>
      <c r="I394" s="540"/>
      <c r="J394" s="540"/>
      <c r="K394" s="540"/>
      <c r="L394" s="540"/>
      <c r="M394" s="540"/>
      <c r="N394" s="540"/>
      <c r="O394" s="540"/>
      <c r="P394" s="540"/>
      <c r="Q394" s="540"/>
      <c r="R394" s="540"/>
      <c r="S394" s="540"/>
      <c r="T394" s="540"/>
      <c r="U394" s="540"/>
      <c r="V394" s="540"/>
      <c r="W394" s="540"/>
      <c r="X394" s="540"/>
      <c r="Y394" s="540"/>
      <c r="Z394" s="540"/>
      <c r="AA394" s="540"/>
      <c r="AB394" s="540"/>
      <c r="AC394" s="540"/>
      <c r="AD394" s="540"/>
      <c r="AE394" s="12"/>
      <c r="AF394" s="16"/>
    </row>
    <row r="395" spans="1:32" s="15" customFormat="1" ht="15" customHeight="1">
      <c r="A395" s="29"/>
      <c r="C395" s="70"/>
      <c r="D395" s="70"/>
      <c r="E395" s="70"/>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c r="AE395" s="12"/>
      <c r="AF395" s="16"/>
    </row>
    <row r="396" spans="1:32" s="15" customFormat="1" ht="15" customHeight="1">
      <c r="A396" s="29"/>
      <c r="C396" s="31" t="s">
        <v>836</v>
      </c>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12"/>
      <c r="AF396" s="16"/>
    </row>
    <row r="397" spans="1:32" s="15" customFormat="1" ht="24" customHeight="1">
      <c r="A397" s="29"/>
      <c r="C397" s="542" t="s">
        <v>2170</v>
      </c>
      <c r="D397" s="542"/>
      <c r="E397" s="542"/>
      <c r="F397" s="542"/>
      <c r="G397" s="542"/>
      <c r="H397" s="542"/>
      <c r="I397" s="542"/>
      <c r="J397" s="542"/>
      <c r="K397" s="542"/>
      <c r="L397" s="542"/>
      <c r="M397" s="542"/>
      <c r="N397" s="542"/>
      <c r="O397" s="542"/>
      <c r="P397" s="542"/>
      <c r="Q397" s="542"/>
      <c r="R397" s="542"/>
      <c r="S397" s="542"/>
      <c r="T397" s="542"/>
      <c r="U397" s="542"/>
      <c r="V397" s="542"/>
      <c r="W397" s="542"/>
      <c r="X397" s="542"/>
      <c r="Y397" s="542"/>
      <c r="Z397" s="542"/>
      <c r="AA397" s="542"/>
      <c r="AB397" s="542"/>
      <c r="AC397" s="542"/>
      <c r="AD397" s="542"/>
      <c r="AE397" s="12"/>
      <c r="AF397" s="16"/>
    </row>
    <row r="398" spans="1:32" s="15" customFormat="1" ht="15" customHeight="1">
      <c r="A398" s="29"/>
      <c r="C398" s="70"/>
      <c r="D398" s="70"/>
      <c r="E398" s="70"/>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12"/>
      <c r="AF398" s="16"/>
    </row>
    <row r="399" spans="1:32" s="15" customFormat="1" ht="24" customHeight="1">
      <c r="A399" s="29"/>
      <c r="D399" s="540" t="s">
        <v>2171</v>
      </c>
      <c r="E399" s="540"/>
      <c r="F399" s="540"/>
      <c r="G399" s="540"/>
      <c r="H399" s="540"/>
      <c r="I399" s="540"/>
      <c r="J399" s="540"/>
      <c r="K399" s="540"/>
      <c r="L399" s="540"/>
      <c r="M399" s="540"/>
      <c r="N399" s="540"/>
      <c r="O399" s="540"/>
      <c r="P399" s="540"/>
      <c r="Q399" s="540"/>
      <c r="R399" s="540"/>
      <c r="S399" s="540"/>
      <c r="T399" s="540"/>
      <c r="U399" s="540"/>
      <c r="V399" s="540"/>
      <c r="W399" s="540"/>
      <c r="X399" s="540"/>
      <c r="Y399" s="540"/>
      <c r="Z399" s="540"/>
      <c r="AA399" s="540"/>
      <c r="AB399" s="540"/>
      <c r="AC399" s="540"/>
      <c r="AD399" s="540"/>
      <c r="AE399" s="12"/>
      <c r="AF399" s="16"/>
    </row>
    <row r="400" spans="1:32" s="15" customFormat="1" ht="5.25" customHeight="1">
      <c r="A400" s="29"/>
      <c r="D400" s="70"/>
      <c r="E400" s="70"/>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12"/>
      <c r="AF400" s="16"/>
    </row>
    <row r="401" spans="1:32" s="15" customFormat="1" ht="36" customHeight="1">
      <c r="A401" s="29"/>
      <c r="D401" s="540" t="s">
        <v>2172</v>
      </c>
      <c r="E401" s="540"/>
      <c r="F401" s="540"/>
      <c r="G401" s="540"/>
      <c r="H401" s="540"/>
      <c r="I401" s="540"/>
      <c r="J401" s="540"/>
      <c r="K401" s="540"/>
      <c r="L401" s="540"/>
      <c r="M401" s="540"/>
      <c r="N401" s="540"/>
      <c r="O401" s="540"/>
      <c r="P401" s="540"/>
      <c r="Q401" s="540"/>
      <c r="R401" s="540"/>
      <c r="S401" s="540"/>
      <c r="T401" s="540"/>
      <c r="U401" s="540"/>
      <c r="V401" s="540"/>
      <c r="W401" s="540"/>
      <c r="X401" s="540"/>
      <c r="Y401" s="540"/>
      <c r="Z401" s="540"/>
      <c r="AA401" s="540"/>
      <c r="AB401" s="540"/>
      <c r="AC401" s="540"/>
      <c r="AD401" s="540"/>
      <c r="AE401" s="12"/>
      <c r="AF401" s="16"/>
    </row>
    <row r="402" spans="1:32" s="15" customFormat="1" ht="5.25" customHeight="1">
      <c r="A402" s="29"/>
      <c r="D402" s="70"/>
      <c r="E402" s="70"/>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12"/>
      <c r="AF402" s="16"/>
    </row>
    <row r="403" spans="1:32" s="15" customFormat="1" ht="24" customHeight="1">
      <c r="A403" s="29"/>
      <c r="D403" s="540" t="s">
        <v>790</v>
      </c>
      <c r="E403" s="540"/>
      <c r="F403" s="540"/>
      <c r="G403" s="540"/>
      <c r="H403" s="540"/>
      <c r="I403" s="540"/>
      <c r="J403" s="540"/>
      <c r="K403" s="540"/>
      <c r="L403" s="540"/>
      <c r="M403" s="540"/>
      <c r="N403" s="540"/>
      <c r="O403" s="540"/>
      <c r="P403" s="540"/>
      <c r="Q403" s="540"/>
      <c r="R403" s="540"/>
      <c r="S403" s="540"/>
      <c r="T403" s="540"/>
      <c r="U403" s="540"/>
      <c r="V403" s="540"/>
      <c r="W403" s="540"/>
      <c r="X403" s="540"/>
      <c r="Y403" s="540"/>
      <c r="Z403" s="540"/>
      <c r="AA403" s="540"/>
      <c r="AB403" s="540"/>
      <c r="AC403" s="540"/>
      <c r="AD403" s="540"/>
      <c r="AE403" s="12"/>
      <c r="AF403" s="16"/>
    </row>
    <row r="404" spans="1:32" s="15" customFormat="1" ht="5.25" customHeight="1">
      <c r="A404" s="29"/>
      <c r="D404" s="70"/>
      <c r="E404" s="70"/>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12"/>
      <c r="AF404" s="16"/>
    </row>
    <row r="405" spans="1:32" s="15" customFormat="1" ht="36" customHeight="1">
      <c r="A405" s="29"/>
      <c r="D405" s="540" t="s">
        <v>2174</v>
      </c>
      <c r="E405" s="540"/>
      <c r="F405" s="540"/>
      <c r="G405" s="540"/>
      <c r="H405" s="540"/>
      <c r="I405" s="540"/>
      <c r="J405" s="540"/>
      <c r="K405" s="540"/>
      <c r="L405" s="540"/>
      <c r="M405" s="540"/>
      <c r="N405" s="540"/>
      <c r="O405" s="540"/>
      <c r="P405" s="540"/>
      <c r="Q405" s="540"/>
      <c r="R405" s="540"/>
      <c r="S405" s="540"/>
      <c r="T405" s="540"/>
      <c r="U405" s="540"/>
      <c r="V405" s="540"/>
      <c r="W405" s="540"/>
      <c r="X405" s="540"/>
      <c r="Y405" s="540"/>
      <c r="Z405" s="540"/>
      <c r="AA405" s="540"/>
      <c r="AB405" s="540"/>
      <c r="AC405" s="540"/>
      <c r="AD405" s="540"/>
      <c r="AE405" s="12"/>
      <c r="AF405" s="16"/>
    </row>
    <row r="406" spans="1:32" s="15" customFormat="1" ht="5.25" customHeight="1">
      <c r="A406" s="29"/>
      <c r="D406" s="70"/>
      <c r="E406" s="70"/>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12"/>
      <c r="AF406" s="16"/>
    </row>
    <row r="407" spans="1:32" s="15" customFormat="1" ht="36" customHeight="1">
      <c r="A407" s="29"/>
      <c r="D407" s="540" t="s">
        <v>2173</v>
      </c>
      <c r="E407" s="540"/>
      <c r="F407" s="540"/>
      <c r="G407" s="540"/>
      <c r="H407" s="540"/>
      <c r="I407" s="540"/>
      <c r="J407" s="540"/>
      <c r="K407" s="540"/>
      <c r="L407" s="540"/>
      <c r="M407" s="540"/>
      <c r="N407" s="540"/>
      <c r="O407" s="540"/>
      <c r="P407" s="540"/>
      <c r="Q407" s="540"/>
      <c r="R407" s="540"/>
      <c r="S407" s="540"/>
      <c r="T407" s="540"/>
      <c r="U407" s="540"/>
      <c r="V407" s="540"/>
      <c r="W407" s="540"/>
      <c r="X407" s="540"/>
      <c r="Y407" s="540"/>
      <c r="Z407" s="540"/>
      <c r="AA407" s="540"/>
      <c r="AB407" s="540"/>
      <c r="AC407" s="540"/>
      <c r="AD407" s="540"/>
      <c r="AE407" s="12"/>
      <c r="AF407" s="16"/>
    </row>
    <row r="408" spans="1:32" s="15" customFormat="1" ht="5.25" customHeight="1">
      <c r="A408" s="29"/>
      <c r="D408" s="70"/>
      <c r="E408" s="70"/>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12"/>
      <c r="AF408" s="16"/>
    </row>
    <row r="409" spans="1:32" s="15" customFormat="1" ht="48" customHeight="1">
      <c r="A409" s="29"/>
      <c r="D409" s="540" t="s">
        <v>791</v>
      </c>
      <c r="E409" s="540"/>
      <c r="F409" s="540"/>
      <c r="G409" s="540"/>
      <c r="H409" s="540"/>
      <c r="I409" s="540"/>
      <c r="J409" s="540"/>
      <c r="K409" s="540"/>
      <c r="L409" s="540"/>
      <c r="M409" s="540"/>
      <c r="N409" s="540"/>
      <c r="O409" s="540"/>
      <c r="P409" s="540"/>
      <c r="Q409" s="540"/>
      <c r="R409" s="540"/>
      <c r="S409" s="540"/>
      <c r="T409" s="540"/>
      <c r="U409" s="540"/>
      <c r="V409" s="540"/>
      <c r="W409" s="540"/>
      <c r="X409" s="540"/>
      <c r="Y409" s="540"/>
      <c r="Z409" s="540"/>
      <c r="AA409" s="540"/>
      <c r="AB409" s="540"/>
      <c r="AC409" s="540"/>
      <c r="AD409" s="540"/>
      <c r="AE409" s="12"/>
      <c r="AF409" s="16"/>
    </row>
    <row r="410" spans="1:32" s="15" customFormat="1" ht="15" customHeight="1" thickBot="1">
      <c r="A410" s="29"/>
      <c r="AE410" s="12"/>
      <c r="AF410" s="16"/>
    </row>
    <row r="411" spans="1:32" s="15" customFormat="1" ht="15" customHeight="1" thickBot="1">
      <c r="A411" s="29"/>
      <c r="B411" s="595" t="s">
        <v>741</v>
      </c>
      <c r="C411" s="596"/>
      <c r="D411" s="596"/>
      <c r="E411" s="596"/>
      <c r="F411" s="596"/>
      <c r="G411" s="596"/>
      <c r="H411" s="596"/>
      <c r="I411" s="596"/>
      <c r="J411" s="596"/>
      <c r="K411" s="596"/>
      <c r="L411" s="596"/>
      <c r="M411" s="596"/>
      <c r="N411" s="596"/>
      <c r="O411" s="596"/>
      <c r="P411" s="596"/>
      <c r="Q411" s="596"/>
      <c r="R411" s="596"/>
      <c r="S411" s="596"/>
      <c r="T411" s="596"/>
      <c r="U411" s="596"/>
      <c r="V411" s="596"/>
      <c r="W411" s="596"/>
      <c r="X411" s="596"/>
      <c r="Y411" s="596"/>
      <c r="Z411" s="596"/>
      <c r="AA411" s="596"/>
      <c r="AB411" s="596"/>
      <c r="AC411" s="596"/>
      <c r="AD411" s="597"/>
      <c r="AE411" s="12"/>
      <c r="AF411" s="16"/>
    </row>
    <row r="412" spans="1:32" s="15" customFormat="1" ht="15" customHeight="1">
      <c r="A412" s="29"/>
      <c r="AE412" s="12"/>
      <c r="AF412" s="16"/>
    </row>
    <row r="413" spans="1:32" s="15" customFormat="1" ht="24" customHeight="1">
      <c r="A413" s="29"/>
      <c r="C413" s="542" t="s">
        <v>2175</v>
      </c>
      <c r="D413" s="542"/>
      <c r="E413" s="542"/>
      <c r="F413" s="542"/>
      <c r="G413" s="542"/>
      <c r="H413" s="542"/>
      <c r="I413" s="542"/>
      <c r="J413" s="542"/>
      <c r="K413" s="542"/>
      <c r="L413" s="542"/>
      <c r="M413" s="542"/>
      <c r="N413" s="542"/>
      <c r="O413" s="542"/>
      <c r="P413" s="542"/>
      <c r="Q413" s="542"/>
      <c r="R413" s="542"/>
      <c r="S413" s="542"/>
      <c r="T413" s="542"/>
      <c r="U413" s="542"/>
      <c r="V413" s="542"/>
      <c r="W413" s="542"/>
      <c r="X413" s="542"/>
      <c r="Y413" s="542"/>
      <c r="Z413" s="542"/>
      <c r="AA413" s="542"/>
      <c r="AB413" s="542"/>
      <c r="AC413" s="542"/>
      <c r="AD413" s="542"/>
      <c r="AE413" s="12"/>
      <c r="AF413" s="16"/>
    </row>
    <row r="414" spans="1:32" s="15" customFormat="1" ht="15" customHeight="1">
      <c r="A414" s="29"/>
      <c r="AE414" s="12"/>
      <c r="AF414" s="16"/>
    </row>
    <row r="415" spans="1:32" s="15" customFormat="1" ht="48" customHeight="1">
      <c r="A415" s="29"/>
      <c r="C415" s="542" t="s">
        <v>2176</v>
      </c>
      <c r="D415" s="542"/>
      <c r="E415" s="542"/>
      <c r="F415" s="542"/>
      <c r="G415" s="542"/>
      <c r="H415" s="542"/>
      <c r="I415" s="542"/>
      <c r="J415" s="542"/>
      <c r="K415" s="542"/>
      <c r="L415" s="542"/>
      <c r="M415" s="542"/>
      <c r="N415" s="542"/>
      <c r="O415" s="542"/>
      <c r="P415" s="542"/>
      <c r="Q415" s="542"/>
      <c r="R415" s="542"/>
      <c r="S415" s="542"/>
      <c r="T415" s="542"/>
      <c r="U415" s="542"/>
      <c r="V415" s="542"/>
      <c r="W415" s="542"/>
      <c r="X415" s="542"/>
      <c r="Y415" s="542"/>
      <c r="Z415" s="542"/>
      <c r="AA415" s="542"/>
      <c r="AB415" s="542"/>
      <c r="AC415" s="542"/>
      <c r="AD415" s="542"/>
      <c r="AE415" s="12"/>
      <c r="AF415" s="16"/>
    </row>
    <row r="416" spans="1:32" s="15" customFormat="1" ht="15" customHeight="1">
      <c r="A416" s="29"/>
      <c r="AE416" s="12"/>
      <c r="AF416" s="16"/>
    </row>
    <row r="417" spans="1:32" s="15" customFormat="1" ht="36" customHeight="1">
      <c r="A417" s="29"/>
      <c r="C417" s="542" t="s">
        <v>2177</v>
      </c>
      <c r="D417" s="542"/>
      <c r="E417" s="542"/>
      <c r="F417" s="542"/>
      <c r="G417" s="542"/>
      <c r="H417" s="542"/>
      <c r="I417" s="542"/>
      <c r="J417" s="542"/>
      <c r="K417" s="542"/>
      <c r="L417" s="542"/>
      <c r="M417" s="542"/>
      <c r="N417" s="542"/>
      <c r="O417" s="542"/>
      <c r="P417" s="542"/>
      <c r="Q417" s="542"/>
      <c r="R417" s="542"/>
      <c r="S417" s="542"/>
      <c r="T417" s="542"/>
      <c r="U417" s="542"/>
      <c r="V417" s="542"/>
      <c r="W417" s="542"/>
      <c r="X417" s="542"/>
      <c r="Y417" s="542"/>
      <c r="Z417" s="542"/>
      <c r="AA417" s="542"/>
      <c r="AB417" s="542"/>
      <c r="AC417" s="542"/>
      <c r="AD417" s="542"/>
      <c r="AE417" s="12"/>
      <c r="AF417" s="16"/>
    </row>
    <row r="418" spans="1:32" s="15" customFormat="1" ht="15" customHeight="1" thickBot="1">
      <c r="A418" s="29"/>
      <c r="AE418" s="12"/>
      <c r="AF418" s="16"/>
    </row>
    <row r="419" spans="1:32" s="15" customFormat="1" ht="15" customHeight="1" thickBot="1">
      <c r="A419" s="29"/>
      <c r="B419" s="595" t="s">
        <v>1323</v>
      </c>
      <c r="C419" s="596"/>
      <c r="D419" s="596"/>
      <c r="E419" s="596"/>
      <c r="F419" s="596"/>
      <c r="G419" s="596"/>
      <c r="H419" s="596"/>
      <c r="I419" s="596"/>
      <c r="J419" s="596"/>
      <c r="K419" s="596"/>
      <c r="L419" s="596"/>
      <c r="M419" s="596"/>
      <c r="N419" s="596"/>
      <c r="O419" s="596"/>
      <c r="P419" s="596"/>
      <c r="Q419" s="596"/>
      <c r="R419" s="596"/>
      <c r="S419" s="596"/>
      <c r="T419" s="596"/>
      <c r="U419" s="596"/>
      <c r="V419" s="596"/>
      <c r="W419" s="596"/>
      <c r="X419" s="596"/>
      <c r="Y419" s="596"/>
      <c r="Z419" s="596"/>
      <c r="AA419" s="596"/>
      <c r="AB419" s="596"/>
      <c r="AC419" s="596"/>
      <c r="AD419" s="597"/>
      <c r="AE419" s="12"/>
      <c r="AF419" s="16"/>
    </row>
    <row r="420" spans="1:32" s="15" customFormat="1" ht="15" customHeight="1">
      <c r="A420" s="29"/>
      <c r="AE420" s="12"/>
      <c r="AF420" s="16"/>
    </row>
    <row r="421" spans="1:32" s="15" customFormat="1" ht="15" customHeight="1">
      <c r="A421" s="29"/>
      <c r="C421" s="542" t="s">
        <v>2085</v>
      </c>
      <c r="D421" s="542"/>
      <c r="E421" s="542"/>
      <c r="F421" s="542"/>
      <c r="G421" s="542"/>
      <c r="H421" s="542"/>
      <c r="I421" s="542"/>
      <c r="J421" s="542"/>
      <c r="K421" s="542"/>
      <c r="L421" s="542"/>
      <c r="M421" s="542"/>
      <c r="N421" s="542"/>
      <c r="O421" s="542"/>
      <c r="P421" s="542"/>
      <c r="Q421" s="542"/>
      <c r="R421" s="542"/>
      <c r="S421" s="542"/>
      <c r="T421" s="542"/>
      <c r="U421" s="542"/>
      <c r="V421" s="542"/>
      <c r="W421" s="542"/>
      <c r="X421" s="542"/>
      <c r="Y421" s="542"/>
      <c r="Z421" s="542"/>
      <c r="AA421" s="542"/>
      <c r="AB421" s="542"/>
      <c r="AC421" s="542"/>
      <c r="AD421" s="542"/>
      <c r="AE421" s="12"/>
      <c r="AF421" s="16"/>
    </row>
    <row r="422" spans="1:32" ht="15" customHeight="1"/>
    <row r="423" spans="1:32" ht="15" customHeight="1"/>
    <row r="424" spans="1:32" ht="15" customHeight="1"/>
    <row r="425" spans="1:32" ht="15" customHeight="1"/>
    <row r="426" spans="1:32" ht="15" customHeight="1"/>
    <row r="427" spans="1:32" ht="15" customHeight="1"/>
  </sheetData>
  <sheetProtection algorithmName="SHA-512" hashValue="7PMR+rlsJk8vfrGGZIidf3f3XQFbBHOjfS/b0bmkWvV21ra/LsacBVsgUsUQMZGyMLnskZOEkVjqKAg/ghEljA==" saltValue="vNYC08aMd8mMeB8LCOyd5Q==" spinCount="100000" sheet="1" objects="1" scenarios="1"/>
  <mergeCells count="190">
    <mergeCell ref="C421:AD421"/>
    <mergeCell ref="B411:AD411"/>
    <mergeCell ref="C413:AD413"/>
    <mergeCell ref="C397:AD397"/>
    <mergeCell ref="D403:AD403"/>
    <mergeCell ref="D409:AD409"/>
    <mergeCell ref="D405:AD405"/>
    <mergeCell ref="D407:AD407"/>
    <mergeCell ref="C391:AD391"/>
    <mergeCell ref="C394:AD394"/>
    <mergeCell ref="C379:AD379"/>
    <mergeCell ref="C382:AD382"/>
    <mergeCell ref="C385:AD385"/>
    <mergeCell ref="C388:AD388"/>
    <mergeCell ref="C415:AD415"/>
    <mergeCell ref="C417:AD417"/>
    <mergeCell ref="B419:AD419"/>
    <mergeCell ref="C369:AD369"/>
    <mergeCell ref="C371:AD371"/>
    <mergeCell ref="C373:AD373"/>
    <mergeCell ref="C375:AD375"/>
    <mergeCell ref="B377:AD377"/>
    <mergeCell ref="C359:AD359"/>
    <mergeCell ref="C361:AD361"/>
    <mergeCell ref="C363:AD363"/>
    <mergeCell ref="C365:AD365"/>
    <mergeCell ref="C367:AD367"/>
    <mergeCell ref="C349:AD349"/>
    <mergeCell ref="B351:AD351"/>
    <mergeCell ref="C353:AD353"/>
    <mergeCell ref="C355:AD355"/>
    <mergeCell ref="C357:AD357"/>
    <mergeCell ref="C338:AD338"/>
    <mergeCell ref="C341:AD341"/>
    <mergeCell ref="B343:AD343"/>
    <mergeCell ref="C345:AD345"/>
    <mergeCell ref="B347:AD347"/>
    <mergeCell ref="C326:AD326"/>
    <mergeCell ref="C329:AD329"/>
    <mergeCell ref="C332:AD332"/>
    <mergeCell ref="C335:AD335"/>
    <mergeCell ref="B324:AD324"/>
    <mergeCell ref="C283:AD283"/>
    <mergeCell ref="C285:AD285"/>
    <mergeCell ref="C287:AD287"/>
    <mergeCell ref="C289:AD289"/>
    <mergeCell ref="C277:AD277"/>
    <mergeCell ref="C279:AD279"/>
    <mergeCell ref="C281:AD281"/>
    <mergeCell ref="C301:AD301"/>
    <mergeCell ref="B303:AD303"/>
    <mergeCell ref="B311:AD311"/>
    <mergeCell ref="C313:AD313"/>
    <mergeCell ref="C316:AD316"/>
    <mergeCell ref="C319:AD319"/>
    <mergeCell ref="C322:AD322"/>
    <mergeCell ref="C305:AD305"/>
    <mergeCell ref="B307:AD307"/>
    <mergeCell ref="C309:AD309"/>
    <mergeCell ref="C291:AD291"/>
    <mergeCell ref="C293:AD293"/>
    <mergeCell ref="C295:AD295"/>
    <mergeCell ref="C297:AD297"/>
    <mergeCell ref="B299:AD299"/>
    <mergeCell ref="C269:AD269"/>
    <mergeCell ref="C271:AD271"/>
    <mergeCell ref="C273:AD273"/>
    <mergeCell ref="C275:AD275"/>
    <mergeCell ref="C259:AD259"/>
    <mergeCell ref="C261:AD261"/>
    <mergeCell ref="B263:AD263"/>
    <mergeCell ref="C265:AD265"/>
    <mergeCell ref="C267:AD267"/>
    <mergeCell ref="C249:AD249"/>
    <mergeCell ref="C251:AD251"/>
    <mergeCell ref="C253:AD253"/>
    <mergeCell ref="C255:AD255"/>
    <mergeCell ref="C257:AD257"/>
    <mergeCell ref="C239:AD239"/>
    <mergeCell ref="C241:AD241"/>
    <mergeCell ref="C243:AD243"/>
    <mergeCell ref="C245:AD245"/>
    <mergeCell ref="C247:AD247"/>
    <mergeCell ref="C231:AD231"/>
    <mergeCell ref="C233:AD233"/>
    <mergeCell ref="C235:AD235"/>
    <mergeCell ref="C237:AD237"/>
    <mergeCell ref="C229:AD229"/>
    <mergeCell ref="C225:AD225"/>
    <mergeCell ref="C227:AD227"/>
    <mergeCell ref="C217:AD217"/>
    <mergeCell ref="C219:AD219"/>
    <mergeCell ref="C221:AD221"/>
    <mergeCell ref="C223:AD223"/>
    <mergeCell ref="C207:AD207"/>
    <mergeCell ref="C209:AD209"/>
    <mergeCell ref="C211:AD211"/>
    <mergeCell ref="C213:AD213"/>
    <mergeCell ref="C215:AD215"/>
    <mergeCell ref="B199:AD199"/>
    <mergeCell ref="C201:AD201"/>
    <mergeCell ref="C203:AD203"/>
    <mergeCell ref="C205:AD205"/>
    <mergeCell ref="C193:AD193"/>
    <mergeCell ref="B195:AD195"/>
    <mergeCell ref="C197:AD197"/>
    <mergeCell ref="C187:AD187"/>
    <mergeCell ref="C189:AD189"/>
    <mergeCell ref="C191:AD191"/>
    <mergeCell ref="B177:AD177"/>
    <mergeCell ref="C179:AD179"/>
    <mergeCell ref="C181:AD181"/>
    <mergeCell ref="C183:AD183"/>
    <mergeCell ref="C185:AD185"/>
    <mergeCell ref="C169:AD169"/>
    <mergeCell ref="C171:AD171"/>
    <mergeCell ref="C173:AD173"/>
    <mergeCell ref="C175:AD175"/>
    <mergeCell ref="C157:AD157"/>
    <mergeCell ref="B159:AD159"/>
    <mergeCell ref="C161:AD161"/>
    <mergeCell ref="C163:AD163"/>
    <mergeCell ref="C165:AD165"/>
    <mergeCell ref="C46:AD46"/>
    <mergeCell ref="C49:AD49"/>
    <mergeCell ref="C52:AD52"/>
    <mergeCell ref="C55:AD55"/>
    <mergeCell ref="C121:AD121"/>
    <mergeCell ref="C124:AD124"/>
    <mergeCell ref="C79:AD79"/>
    <mergeCell ref="C61:AD61"/>
    <mergeCell ref="C64:AD64"/>
    <mergeCell ref="C67:AD67"/>
    <mergeCell ref="C70:AD70"/>
    <mergeCell ref="C73:AD73"/>
    <mergeCell ref="C76:AD76"/>
    <mergeCell ref="C58:AD58"/>
    <mergeCell ref="D81:AD81"/>
    <mergeCell ref="D83:AD83"/>
    <mergeCell ref="D85:AD85"/>
    <mergeCell ref="D87:AD87"/>
    <mergeCell ref="D89:AD89"/>
    <mergeCell ref="D95:AD95"/>
    <mergeCell ref="B107:AD107"/>
    <mergeCell ref="C112:AD112"/>
    <mergeCell ref="C115:AD115"/>
    <mergeCell ref="C118:AD118"/>
    <mergeCell ref="B1:AD1"/>
    <mergeCell ref="B3:AD3"/>
    <mergeCell ref="B5:AD5"/>
    <mergeCell ref="AA7:AD7"/>
    <mergeCell ref="B8:L8"/>
    <mergeCell ref="N8:O8"/>
    <mergeCell ref="C28:AD28"/>
    <mergeCell ref="C31:AD31"/>
    <mergeCell ref="C43:AD43"/>
    <mergeCell ref="C34:AD34"/>
    <mergeCell ref="C37:AD37"/>
    <mergeCell ref="C40:AD40"/>
    <mergeCell ref="B14:AD14"/>
    <mergeCell ref="C16:AD16"/>
    <mergeCell ref="C19:AD19"/>
    <mergeCell ref="C22:AD22"/>
    <mergeCell ref="C25:AD25"/>
    <mergeCell ref="AA10:AD10"/>
    <mergeCell ref="B12:AD12"/>
    <mergeCell ref="D97:AD97"/>
    <mergeCell ref="D99:AD99"/>
    <mergeCell ref="D91:AD91"/>
    <mergeCell ref="D93:AD93"/>
    <mergeCell ref="D101:AD101"/>
    <mergeCell ref="D103:AD103"/>
    <mergeCell ref="D105:AD105"/>
    <mergeCell ref="D399:AD399"/>
    <mergeCell ref="D401:AD401"/>
    <mergeCell ref="C127:AD127"/>
    <mergeCell ref="B129:AD129"/>
    <mergeCell ref="C131:AD131"/>
    <mergeCell ref="C109:AD109"/>
    <mergeCell ref="C143:AD143"/>
    <mergeCell ref="C145:AD145"/>
    <mergeCell ref="C148:AD148"/>
    <mergeCell ref="C151:AD151"/>
    <mergeCell ref="C154:AD154"/>
    <mergeCell ref="B133:AD133"/>
    <mergeCell ref="B137:AD137"/>
    <mergeCell ref="C139:AD139"/>
    <mergeCell ref="C141:AD141"/>
    <mergeCell ref="C135:AD135"/>
    <mergeCell ref="C167:AD167"/>
  </mergeCells>
  <conditionalFormatting sqref="A1:XFD1048576">
    <cfRule type="expression" dxfId="29" priority="1">
      <formula>CELL("proteger",A1)=0</formula>
    </cfRule>
    <cfRule type="expression" dxfId="28" priority="2" stopIfTrue="1">
      <formula>AND($A$1&lt;&gt;"",SEARCH("igual o mayor",A1)&gt;0)</formula>
    </cfRule>
    <cfRule type="expression" dxfId="27" priority="3" stopIfTrue="1">
      <formula>AND($A$1&lt;&gt;"",SEARCH("igual o menor",A1)&gt;0)</formula>
    </cfRule>
    <cfRule type="expression" dxfId="26" priority="4" stopIfTrue="1">
      <formula>AND($A$1&lt;&gt;"",SEARCH("pase a la pregunta",A1)&gt;0)</formula>
    </cfRule>
    <cfRule type="expression" dxfId="25" priority="5" stopIfTrue="1">
      <formula>AND($A$1&lt;&gt;"",SEARCH("en blanco",A1)&gt;0)</formula>
    </cfRule>
    <cfRule type="expression" dxfId="24" priority="6" stopIfTrue="1">
      <formula>AND($A$1&lt;&gt;"",SEARCH("no puede registrar",A1)&gt;0)</formula>
    </cfRule>
    <cfRule type="expression" dxfId="23" priority="7" stopIfTrue="1">
      <formula>AND($A$1&lt;&gt;"",SUM(A1)&gt;0)</formula>
    </cfRule>
    <cfRule type="expression" dxfId="22" priority="8" stopIfTrue="1">
      <formula>AND($A$1&lt;&gt;"",SEARCH("la pregunta",A1)&gt;0)</formula>
    </cfRule>
    <cfRule type="expression" dxfId="21" priority="9" stopIfTrue="1">
      <formula>AND($A$1&lt;&gt;"",SEARCH("igual o mayor",A1)&gt;0)</formula>
    </cfRule>
    <cfRule type="expression" dxfId="20" priority="10" stopIfTrue="1">
      <formula>AND($A$1&lt;&gt;"",SEARCH("igual o menor",A1)&gt;0)</formula>
    </cfRule>
    <cfRule type="expression" dxfId="19" priority="11" stopIfTrue="1">
      <formula>AND($A$1&lt;&gt;"",SEARCH("pase a la pregunta",A1)&gt;0)</formula>
    </cfRule>
    <cfRule type="expression" dxfId="18" priority="12" stopIfTrue="1">
      <formula>AND($A$1&lt;&gt;"",SEARCH("en blanco",A1)&gt;0)</formula>
    </cfRule>
    <cfRule type="expression" dxfId="17" priority="13" stopIfTrue="1">
      <formula>AND($A$1&lt;&gt;"",SEARCH("no puede registrar",A1)&gt;0)</formula>
    </cfRule>
    <cfRule type="expression" dxfId="16" priority="14" stopIfTrue="1">
      <formula>AND($A$1&lt;&gt;"",SUM(A1)&gt;0)</formula>
    </cfRule>
    <cfRule type="expression" dxfId="15" priority="15" stopIfTrue="1">
      <formula>AND($A$1&lt;&gt;"",SEARCH("la pregunta",A1)&gt;0)</formula>
    </cfRule>
  </conditionalFormatting>
  <hyperlinks>
    <hyperlink ref="AA7:AD7" location="Índice!B41" display="Índice"/>
    <hyperlink ref="AA10:AD10" location="CNPJE_2026_M5_Secc1!A127" display="Pregunta 1.2"/>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3
Anexo</oddHeader>
    <oddFooter>&amp;LCenso Nacional de Gobiernos Estatales 2026&amp;R&amp;P de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pageSetUpPr autoPageBreaks="0"/>
  </sheetPr>
  <dimension ref="A1:AF253"/>
  <sheetViews>
    <sheetView showGridLines="0" view="pageBreakPreview" zoomScale="120" zoomScaleNormal="100" zoomScaleSheetLayoutView="120" workbookViewId="0"/>
  </sheetViews>
  <sheetFormatPr baseColWidth="10" defaultColWidth="0" defaultRowHeight="15" customHeight="1" zeroHeight="1"/>
  <cols>
    <col min="1" max="1" width="5.7109375" style="29" customWidth="1"/>
    <col min="2" max="30" width="3.7109375" style="29" customWidth="1"/>
    <col min="31" max="31" width="5.7109375" style="29" customWidth="1"/>
    <col min="32" max="32" width="3.7109375" style="16" hidden="1" customWidth="1"/>
    <col min="33" max="16384" width="3.7109375" style="29" hidden="1"/>
  </cols>
  <sheetData>
    <row r="1" spans="1:32" ht="173.25" customHeight="1">
      <c r="A1" s="10"/>
      <c r="B1" s="535" t="s">
        <v>8172</v>
      </c>
      <c r="C1" s="535"/>
      <c r="D1" s="535"/>
      <c r="E1" s="535"/>
      <c r="F1" s="535"/>
      <c r="G1" s="535"/>
      <c r="H1" s="535"/>
      <c r="I1" s="535"/>
      <c r="J1" s="535"/>
      <c r="K1" s="535"/>
      <c r="L1" s="535"/>
      <c r="M1" s="535"/>
      <c r="N1" s="535"/>
      <c r="O1" s="535"/>
      <c r="P1" s="535"/>
      <c r="Q1" s="535"/>
      <c r="R1" s="535"/>
      <c r="S1" s="535"/>
      <c r="T1" s="535"/>
      <c r="U1" s="535"/>
      <c r="V1" s="535"/>
      <c r="W1" s="535"/>
      <c r="X1" s="535"/>
      <c r="Y1" s="535"/>
      <c r="Z1" s="535"/>
      <c r="AA1" s="535"/>
      <c r="AB1" s="535"/>
      <c r="AC1" s="535"/>
      <c r="AD1" s="535"/>
      <c r="AF1" s="30"/>
    </row>
    <row r="2" spans="1:32" ht="15" customHeight="1">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F2" s="30"/>
    </row>
    <row r="3" spans="1:32" ht="45" customHeight="1">
      <c r="A3" s="14"/>
      <c r="B3" s="536" t="s">
        <v>8170</v>
      </c>
      <c r="C3" s="536"/>
      <c r="D3" s="536"/>
      <c r="E3" s="536"/>
      <c r="F3" s="536"/>
      <c r="G3" s="536"/>
      <c r="H3" s="536"/>
      <c r="I3" s="536"/>
      <c r="J3" s="536"/>
      <c r="K3" s="536"/>
      <c r="L3" s="536"/>
      <c r="M3" s="536"/>
      <c r="N3" s="536"/>
      <c r="O3" s="536"/>
      <c r="P3" s="536"/>
      <c r="Q3" s="536"/>
      <c r="R3" s="536"/>
      <c r="S3" s="536"/>
      <c r="T3" s="536"/>
      <c r="U3" s="536"/>
      <c r="V3" s="536"/>
      <c r="W3" s="536"/>
      <c r="X3" s="536"/>
      <c r="Y3" s="536"/>
      <c r="Z3" s="536"/>
      <c r="AA3" s="536"/>
      <c r="AB3" s="536"/>
      <c r="AC3" s="536"/>
      <c r="AD3" s="536"/>
      <c r="AF3" s="30"/>
    </row>
    <row r="4" spans="1:32" ht="15" customHeight="1">
      <c r="A4" s="12"/>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F4" s="30"/>
    </row>
    <row r="5" spans="1:32" ht="60" customHeight="1">
      <c r="A5" s="15"/>
      <c r="B5" s="536" t="s">
        <v>7</v>
      </c>
      <c r="C5" s="536"/>
      <c r="D5" s="536"/>
      <c r="E5" s="536"/>
      <c r="F5" s="536"/>
      <c r="G5" s="536"/>
      <c r="H5" s="536"/>
      <c r="I5" s="536"/>
      <c r="J5" s="536"/>
      <c r="K5" s="536"/>
      <c r="L5" s="536"/>
      <c r="M5" s="536"/>
      <c r="N5" s="536"/>
      <c r="O5" s="536"/>
      <c r="P5" s="536"/>
      <c r="Q5" s="536"/>
      <c r="R5" s="536"/>
      <c r="S5" s="536"/>
      <c r="T5" s="536"/>
      <c r="U5" s="536"/>
      <c r="V5" s="536"/>
      <c r="W5" s="536"/>
      <c r="X5" s="536"/>
      <c r="Y5" s="536"/>
      <c r="Z5" s="536"/>
      <c r="AA5" s="536"/>
      <c r="AB5" s="536"/>
      <c r="AC5" s="536"/>
      <c r="AD5" s="536"/>
      <c r="AF5" s="30"/>
    </row>
    <row r="6" spans="1:32" ht="15" customHeight="1">
      <c r="AF6" s="30"/>
    </row>
    <row r="7" spans="1:32" s="12" customFormat="1" ht="15" customHeight="1" thickBot="1">
      <c r="B7" s="17" t="s">
        <v>1</v>
      </c>
      <c r="C7"/>
      <c r="D7"/>
      <c r="E7"/>
      <c r="F7"/>
      <c r="G7"/>
      <c r="H7"/>
      <c r="I7"/>
      <c r="J7"/>
      <c r="K7"/>
      <c r="L7"/>
      <c r="M7"/>
      <c r="N7" s="17" t="s">
        <v>2</v>
      </c>
      <c r="O7"/>
      <c r="AA7" s="543" t="s">
        <v>0</v>
      </c>
      <c r="AB7" s="543"/>
      <c r="AC7" s="543"/>
      <c r="AD7" s="543"/>
      <c r="AF7" s="13"/>
    </row>
    <row r="8" spans="1:32" s="12" customFormat="1" ht="15" customHeight="1" thickBot="1">
      <c r="B8" s="537" t="str">
        <f>IF(Presentación!B8="","",Presentación!B8)</f>
        <v>Veracruz de Ignacio de la Llave</v>
      </c>
      <c r="C8" s="538"/>
      <c r="D8" s="538"/>
      <c r="E8" s="538"/>
      <c r="F8" s="538"/>
      <c r="G8" s="538"/>
      <c r="H8" s="538"/>
      <c r="I8" s="538"/>
      <c r="J8" s="538"/>
      <c r="K8" s="538"/>
      <c r="L8" s="539"/>
      <c r="M8" s="18"/>
      <c r="N8" s="537" t="str">
        <f>IF(Presentación!N8="","",Presentación!N8)</f>
        <v>230</v>
      </c>
      <c r="O8" s="539"/>
      <c r="AF8" s="13"/>
    </row>
    <row r="9" spans="1:32" s="12" customFormat="1" ht="15" customHeight="1">
      <c r="AF9" s="13"/>
    </row>
    <row r="10" spans="1:32" s="12" customFormat="1" ht="15" customHeight="1">
      <c r="B10" s="31" t="s">
        <v>580</v>
      </c>
      <c r="C10" s="32"/>
      <c r="D10" s="32"/>
      <c r="E10" s="32"/>
      <c r="F10" s="32"/>
      <c r="G10" s="32"/>
      <c r="H10" s="32"/>
      <c r="I10" s="32"/>
      <c r="J10" s="32"/>
      <c r="K10" s="32"/>
      <c r="L10" s="32"/>
      <c r="M10" s="32"/>
      <c r="N10" s="32"/>
      <c r="O10" s="32"/>
      <c r="P10" s="32"/>
      <c r="Q10" s="32"/>
      <c r="R10" s="32"/>
      <c r="S10" s="32"/>
      <c r="T10" s="32"/>
      <c r="U10" s="32"/>
      <c r="V10" s="32"/>
      <c r="W10" s="32"/>
      <c r="X10" s="32"/>
      <c r="Y10" s="32"/>
      <c r="Z10" s="32"/>
      <c r="AA10" s="32"/>
      <c r="AB10" s="32"/>
      <c r="AC10" s="32"/>
      <c r="AD10" s="32"/>
      <c r="AF10" s="13"/>
    </row>
    <row r="11" spans="1:32" s="12" customFormat="1" ht="48" customHeight="1">
      <c r="B11" s="29"/>
      <c r="C11" s="542" t="s">
        <v>581</v>
      </c>
      <c r="D11" s="542"/>
      <c r="E11" s="542"/>
      <c r="F11" s="542"/>
      <c r="G11" s="542"/>
      <c r="H11" s="542"/>
      <c r="I11" s="542"/>
      <c r="J11" s="542"/>
      <c r="K11" s="542"/>
      <c r="L11" s="542"/>
      <c r="M11" s="542"/>
      <c r="N11" s="542"/>
      <c r="O11" s="542"/>
      <c r="P11" s="542"/>
      <c r="Q11" s="542"/>
      <c r="R11" s="542"/>
      <c r="S11" s="542"/>
      <c r="T11" s="542"/>
      <c r="U11" s="542"/>
      <c r="V11" s="542"/>
      <c r="W11" s="542"/>
      <c r="X11" s="542"/>
      <c r="Y11" s="542"/>
      <c r="Z11" s="542"/>
      <c r="AA11" s="542"/>
      <c r="AB11" s="542"/>
      <c r="AC11" s="542"/>
      <c r="AD11" s="542"/>
      <c r="AF11" s="13"/>
    </row>
    <row r="12" spans="1:32" s="12" customFormat="1" ht="15" customHeight="1">
      <c r="B12" s="29"/>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F12" s="13"/>
    </row>
    <row r="13" spans="1:32" customFormat="1" ht="15" customHeight="1">
      <c r="B13" s="35"/>
      <c r="C13" s="18"/>
      <c r="D13" s="540" t="s">
        <v>1099</v>
      </c>
      <c r="E13" s="540"/>
      <c r="F13" s="540"/>
      <c r="G13" s="540"/>
      <c r="H13" s="540"/>
      <c r="I13" s="540"/>
      <c r="J13" s="540"/>
      <c r="K13" s="540"/>
      <c r="L13" s="540"/>
      <c r="M13" s="540"/>
      <c r="N13" s="540"/>
      <c r="O13" s="540"/>
      <c r="P13" s="540"/>
      <c r="Q13" s="540"/>
      <c r="R13" s="540"/>
      <c r="S13" s="540"/>
      <c r="T13" s="540"/>
      <c r="U13" s="540"/>
      <c r="V13" s="540"/>
      <c r="W13" s="540"/>
      <c r="X13" s="540"/>
      <c r="Y13" s="540"/>
      <c r="Z13" s="540"/>
      <c r="AA13" s="540"/>
      <c r="AB13" s="540"/>
      <c r="AC13" s="540"/>
      <c r="AD13" s="540"/>
      <c r="AF13" s="37"/>
    </row>
    <row r="14" spans="1:32" customFormat="1" ht="15" customHeight="1">
      <c r="B14" s="35"/>
      <c r="C14" s="18"/>
      <c r="D14" s="33"/>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c r="AF14" s="37"/>
    </row>
    <row r="15" spans="1:32" customFormat="1" ht="36" customHeight="1">
      <c r="B15" s="35"/>
      <c r="C15" s="18"/>
      <c r="D15" s="540" t="s">
        <v>825</v>
      </c>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F15" s="37"/>
    </row>
    <row r="16" spans="1:32" customFormat="1" ht="15" customHeight="1">
      <c r="B16" s="35"/>
      <c r="C16" s="18"/>
      <c r="D16" s="33"/>
      <c r="E16" s="33"/>
      <c r="F16" s="33"/>
      <c r="G16" s="33"/>
      <c r="H16" s="33"/>
      <c r="I16" s="33"/>
      <c r="J16" s="33"/>
      <c r="K16" s="33"/>
      <c r="L16" s="33"/>
      <c r="M16" s="33"/>
      <c r="N16" s="33"/>
      <c r="O16" s="33"/>
      <c r="P16" s="33"/>
      <c r="Q16" s="33"/>
      <c r="R16" s="33"/>
      <c r="S16" s="33"/>
      <c r="T16" s="33"/>
      <c r="U16" s="33"/>
      <c r="V16" s="33"/>
      <c r="W16" s="33"/>
      <c r="X16" s="33"/>
      <c r="Y16" s="33"/>
      <c r="Z16" s="33"/>
      <c r="AA16" s="33"/>
      <c r="AB16" s="33"/>
      <c r="AC16" s="33"/>
      <c r="AD16" s="33"/>
      <c r="AF16" s="37"/>
    </row>
    <row r="17" spans="1:32" customFormat="1" ht="24" customHeight="1">
      <c r="B17" s="35"/>
      <c r="C17" s="18"/>
      <c r="D17" s="540" t="s">
        <v>1100</v>
      </c>
      <c r="E17" s="540"/>
      <c r="F17" s="540"/>
      <c r="G17" s="540"/>
      <c r="H17" s="540"/>
      <c r="I17" s="540"/>
      <c r="J17" s="540"/>
      <c r="K17" s="540"/>
      <c r="L17" s="540"/>
      <c r="M17" s="540"/>
      <c r="N17" s="540"/>
      <c r="O17" s="540"/>
      <c r="P17" s="540"/>
      <c r="Q17" s="540"/>
      <c r="R17" s="540"/>
      <c r="S17" s="540"/>
      <c r="T17" s="540"/>
      <c r="U17" s="540"/>
      <c r="V17" s="540"/>
      <c r="W17" s="540"/>
      <c r="X17" s="540"/>
      <c r="Y17" s="540"/>
      <c r="Z17" s="540"/>
      <c r="AA17" s="540"/>
      <c r="AB17" s="540"/>
      <c r="AC17" s="540"/>
      <c r="AD17" s="540"/>
      <c r="AF17" s="37"/>
    </row>
    <row r="18" spans="1:32" s="12" customFormat="1" ht="15" customHeight="1">
      <c r="AF18" s="13"/>
    </row>
    <row r="19" spans="1:32" s="12" customFormat="1" ht="15" customHeight="1">
      <c r="A19" s="38"/>
      <c r="B19" s="39" t="s">
        <v>871</v>
      </c>
      <c r="C19" s="36"/>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F19" s="13"/>
    </row>
    <row r="20" spans="1:32" s="12" customFormat="1" ht="15" customHeight="1">
      <c r="B20" s="40"/>
      <c r="C20" s="540" t="s">
        <v>1082</v>
      </c>
      <c r="D20" s="540"/>
      <c r="E20" s="540"/>
      <c r="F20" s="540"/>
      <c r="G20" s="540"/>
      <c r="H20" s="540"/>
      <c r="I20" s="540"/>
      <c r="J20" s="540"/>
      <c r="K20" s="540"/>
      <c r="L20" s="540"/>
      <c r="M20" s="540"/>
      <c r="N20" s="540"/>
      <c r="O20" s="540"/>
      <c r="P20" s="540"/>
      <c r="Q20" s="540"/>
      <c r="R20" s="540"/>
      <c r="S20" s="540"/>
      <c r="T20" s="540"/>
      <c r="U20" s="540"/>
      <c r="V20" s="540"/>
      <c r="W20" s="540"/>
      <c r="X20" s="540"/>
      <c r="Y20" s="540"/>
      <c r="Z20" s="540"/>
      <c r="AA20" s="540"/>
      <c r="AB20" s="540"/>
      <c r="AC20" s="540"/>
      <c r="AD20" s="540"/>
      <c r="AF20" s="13"/>
    </row>
    <row r="21" spans="1:32" s="12" customFormat="1" ht="15" customHeight="1">
      <c r="AF21" s="13"/>
    </row>
    <row r="22" spans="1:32" s="15" customFormat="1" ht="15" customHeight="1">
      <c r="A22" s="38"/>
      <c r="B22" s="31" t="s">
        <v>1020</v>
      </c>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F22" s="16"/>
    </row>
    <row r="23" spans="1:32" s="15" customFormat="1" ht="36" customHeight="1">
      <c r="A23" s="38"/>
      <c r="B23" s="29"/>
      <c r="C23" s="542" t="s">
        <v>2199</v>
      </c>
      <c r="D23" s="542"/>
      <c r="E23" s="542"/>
      <c r="F23" s="542"/>
      <c r="G23" s="542"/>
      <c r="H23" s="542"/>
      <c r="I23" s="542"/>
      <c r="J23" s="542"/>
      <c r="K23" s="542"/>
      <c r="L23" s="542"/>
      <c r="M23" s="542"/>
      <c r="N23" s="542"/>
      <c r="O23" s="542"/>
      <c r="P23" s="542"/>
      <c r="Q23" s="542"/>
      <c r="R23" s="542"/>
      <c r="S23" s="542"/>
      <c r="T23" s="542"/>
      <c r="U23" s="542"/>
      <c r="V23" s="542"/>
      <c r="W23" s="542"/>
      <c r="X23" s="542"/>
      <c r="Y23" s="542"/>
      <c r="Z23" s="542"/>
      <c r="AA23" s="542"/>
      <c r="AB23" s="542"/>
      <c r="AC23" s="542"/>
      <c r="AD23" s="542"/>
      <c r="AF23" s="16"/>
    </row>
    <row r="24" spans="1:32" s="15" customFormat="1" ht="15" customHeight="1">
      <c r="A24" s="38"/>
      <c r="B24" s="29"/>
      <c r="C24" s="33"/>
      <c r="D24" s="33"/>
      <c r="E24" s="33"/>
      <c r="F24" s="33"/>
      <c r="G24" s="33"/>
      <c r="H24" s="33"/>
      <c r="I24" s="33"/>
      <c r="J24" s="33"/>
      <c r="K24" s="33"/>
      <c r="L24" s="33"/>
      <c r="M24" s="33"/>
      <c r="N24" s="33"/>
      <c r="O24" s="33"/>
      <c r="P24" s="33"/>
      <c r="Q24" s="33"/>
      <c r="R24" s="33"/>
      <c r="S24" s="33"/>
      <c r="T24" s="33"/>
      <c r="U24" s="33"/>
      <c r="V24" s="33"/>
      <c r="W24" s="33"/>
      <c r="X24" s="33"/>
      <c r="Y24" s="33"/>
      <c r="Z24" s="33"/>
      <c r="AA24" s="33"/>
      <c r="AB24" s="33"/>
      <c r="AC24" s="33"/>
      <c r="AD24" s="33"/>
      <c r="AF24" s="16"/>
    </row>
    <row r="25" spans="1:32" s="15" customFormat="1" ht="15" customHeight="1">
      <c r="A25" s="38"/>
      <c r="B25" s="31" t="s">
        <v>1903</v>
      </c>
      <c r="C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F25" s="16"/>
    </row>
    <row r="26" spans="1:32" s="15" customFormat="1" ht="48" customHeight="1">
      <c r="A26" s="38"/>
      <c r="B26" s="29"/>
      <c r="C26" s="542" t="s">
        <v>1902</v>
      </c>
      <c r="D26" s="542"/>
      <c r="E26" s="542"/>
      <c r="F26" s="542"/>
      <c r="G26" s="542"/>
      <c r="H26" s="542"/>
      <c r="I26" s="542"/>
      <c r="J26" s="542"/>
      <c r="K26" s="542"/>
      <c r="L26" s="542"/>
      <c r="M26" s="542"/>
      <c r="N26" s="542"/>
      <c r="O26" s="542"/>
      <c r="P26" s="542"/>
      <c r="Q26" s="542"/>
      <c r="R26" s="542"/>
      <c r="S26" s="542"/>
      <c r="T26" s="542"/>
      <c r="U26" s="542"/>
      <c r="V26" s="542"/>
      <c r="W26" s="542"/>
      <c r="X26" s="542"/>
      <c r="Y26" s="542"/>
      <c r="Z26" s="542"/>
      <c r="AA26" s="542"/>
      <c r="AB26" s="542"/>
      <c r="AC26" s="542"/>
      <c r="AD26" s="542"/>
      <c r="AF26" s="16"/>
    </row>
    <row r="27" spans="1:32" s="15" customFormat="1" ht="15" customHeight="1">
      <c r="A27" s="38"/>
      <c r="B27" s="29"/>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F27" s="16"/>
    </row>
    <row r="28" spans="1:32" s="15" customFormat="1" ht="15" customHeight="1">
      <c r="A28" s="38"/>
      <c r="B28" s="39" t="s">
        <v>111</v>
      </c>
      <c r="C28" s="36"/>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F28" s="16"/>
    </row>
    <row r="29" spans="1:32" s="15" customFormat="1" ht="24" customHeight="1">
      <c r="A29" s="38"/>
      <c r="B29" s="40"/>
      <c r="C29" s="540" t="s">
        <v>7719</v>
      </c>
      <c r="D29" s="54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F29" s="16"/>
    </row>
    <row r="30" spans="1:32" s="15" customFormat="1" ht="15" customHeight="1">
      <c r="A30" s="38"/>
      <c r="B30" s="40"/>
      <c r="C30" s="36"/>
      <c r="D30" s="36"/>
      <c r="E30" s="36"/>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F30" s="16"/>
    </row>
    <row r="31" spans="1:32" s="15" customFormat="1" ht="15" customHeight="1">
      <c r="A31" s="38"/>
      <c r="B31" s="39" t="s">
        <v>826</v>
      </c>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F31" s="16"/>
    </row>
    <row r="32" spans="1:32" s="15" customFormat="1" ht="24" customHeight="1">
      <c r="A32" s="38"/>
      <c r="B32" s="40"/>
      <c r="C32" s="540" t="s">
        <v>7788</v>
      </c>
      <c r="D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F32" s="16"/>
    </row>
    <row r="33" spans="1:32" s="15" customFormat="1" ht="15" customHeight="1">
      <c r="A33" s="38"/>
      <c r="B33" s="29"/>
      <c r="C33" s="33"/>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F33" s="16"/>
    </row>
    <row r="34" spans="1:32" s="15" customFormat="1" ht="15" customHeight="1">
      <c r="A34" s="38"/>
      <c r="B34" s="39" t="s">
        <v>1192</v>
      </c>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F34" s="16"/>
    </row>
    <row r="35" spans="1:32" s="15" customFormat="1" ht="36" customHeight="1">
      <c r="A35" s="38"/>
      <c r="B35" s="40"/>
      <c r="C35" s="540" t="s">
        <v>1193</v>
      </c>
      <c r="D35" s="540"/>
      <c r="E35" s="540"/>
      <c r="F35" s="540"/>
      <c r="G35" s="540"/>
      <c r="H35" s="540"/>
      <c r="I35" s="540"/>
      <c r="J35" s="540"/>
      <c r="K35" s="540"/>
      <c r="L35" s="540"/>
      <c r="M35" s="540"/>
      <c r="N35" s="540"/>
      <c r="O35" s="540"/>
      <c r="P35" s="540"/>
      <c r="Q35" s="540"/>
      <c r="R35" s="540"/>
      <c r="S35" s="540"/>
      <c r="T35" s="540"/>
      <c r="U35" s="540"/>
      <c r="V35" s="540"/>
      <c r="W35" s="540"/>
      <c r="X35" s="540"/>
      <c r="Y35" s="540"/>
      <c r="Z35" s="540"/>
      <c r="AA35" s="540"/>
      <c r="AB35" s="540"/>
      <c r="AC35" s="540"/>
      <c r="AD35" s="540"/>
      <c r="AF35" s="16"/>
    </row>
    <row r="36" spans="1:32" s="15" customFormat="1" ht="15" customHeight="1">
      <c r="A36" s="38"/>
      <c r="B36" s="29"/>
      <c r="C36" s="33"/>
      <c r="D36" s="33"/>
      <c r="E36" s="33"/>
      <c r="F36" s="33"/>
      <c r="G36" s="33"/>
      <c r="H36" s="33"/>
      <c r="I36" s="33"/>
      <c r="J36" s="33"/>
      <c r="K36" s="33"/>
      <c r="L36" s="33"/>
      <c r="M36" s="33"/>
      <c r="N36" s="33"/>
      <c r="O36" s="33"/>
      <c r="P36" s="33"/>
      <c r="Q36" s="33"/>
      <c r="R36" s="33"/>
      <c r="S36" s="33"/>
      <c r="T36" s="33"/>
      <c r="U36" s="33"/>
      <c r="V36" s="33"/>
      <c r="W36" s="33"/>
      <c r="X36" s="33"/>
      <c r="Y36" s="33"/>
      <c r="Z36" s="33"/>
      <c r="AA36" s="33"/>
      <c r="AB36" s="33"/>
      <c r="AC36" s="33"/>
      <c r="AD36" s="33"/>
      <c r="AF36" s="16"/>
    </row>
    <row r="37" spans="1:32" s="15" customFormat="1" ht="15" customHeight="1">
      <c r="A37" s="38"/>
      <c r="B37" s="39" t="s">
        <v>7724</v>
      </c>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F37" s="16"/>
    </row>
    <row r="38" spans="1:32" s="15" customFormat="1" ht="36" customHeight="1">
      <c r="A38" s="38"/>
      <c r="B38" s="40"/>
      <c r="C38" s="540" t="s">
        <v>7741</v>
      </c>
      <c r="D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F38" s="16"/>
    </row>
    <row r="39" spans="1:32" s="15" customFormat="1" ht="15" customHeight="1">
      <c r="A39" s="38"/>
      <c r="B39" s="40"/>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F39" s="16"/>
    </row>
    <row r="40" spans="1:32" s="15" customFormat="1" ht="15" customHeight="1">
      <c r="A40" s="38"/>
      <c r="B40" s="39" t="s">
        <v>582</v>
      </c>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F40" s="16"/>
    </row>
    <row r="41" spans="1:32" s="15" customFormat="1" ht="24" customHeight="1">
      <c r="A41" s="38"/>
      <c r="B41" s="40"/>
      <c r="C41" s="540" t="s">
        <v>7792</v>
      </c>
      <c r="D41" s="540"/>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F41" s="16"/>
    </row>
    <row r="42" spans="1:32" s="15" customFormat="1" ht="15" customHeight="1">
      <c r="A42" s="38"/>
      <c r="B42" s="40"/>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F42" s="16"/>
    </row>
    <row r="43" spans="1:32" s="15" customFormat="1" ht="15" customHeight="1">
      <c r="A43" s="38"/>
      <c r="B43" s="39" t="s">
        <v>2200</v>
      </c>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F43" s="16"/>
    </row>
    <row r="44" spans="1:32" s="15" customFormat="1" ht="48" customHeight="1">
      <c r="A44" s="38"/>
      <c r="B44" s="40"/>
      <c r="C44" s="540" t="s">
        <v>7725</v>
      </c>
      <c r="D44" s="540"/>
      <c r="E44" s="540"/>
      <c r="F44" s="540"/>
      <c r="G44" s="540"/>
      <c r="H44" s="540"/>
      <c r="I44" s="540"/>
      <c r="J44" s="540"/>
      <c r="K44" s="540"/>
      <c r="L44" s="540"/>
      <c r="M44" s="540"/>
      <c r="N44" s="540"/>
      <c r="O44" s="540"/>
      <c r="P44" s="540"/>
      <c r="Q44" s="540"/>
      <c r="R44" s="540"/>
      <c r="S44" s="540"/>
      <c r="T44" s="540"/>
      <c r="U44" s="540"/>
      <c r="V44" s="540"/>
      <c r="W44" s="540"/>
      <c r="X44" s="540"/>
      <c r="Y44" s="540"/>
      <c r="Z44" s="540"/>
      <c r="AA44" s="540"/>
      <c r="AB44" s="540"/>
      <c r="AC44" s="540"/>
      <c r="AD44" s="540"/>
      <c r="AF44" s="16"/>
    </row>
    <row r="45" spans="1:32" s="15" customFormat="1" ht="15" customHeight="1">
      <c r="A45" s="38"/>
      <c r="B45" s="29"/>
      <c r="C45" s="29"/>
      <c r="D45" s="29"/>
      <c r="E45" s="29"/>
      <c r="F45" s="29"/>
      <c r="G45" s="29"/>
      <c r="H45" s="29"/>
      <c r="I45" s="29"/>
      <c r="J45" s="29"/>
      <c r="K45" s="29"/>
      <c r="L45" s="29"/>
      <c r="M45" s="29"/>
      <c r="N45" s="29"/>
      <c r="O45" s="29"/>
      <c r="P45" s="29"/>
      <c r="Q45" s="29"/>
      <c r="R45" s="29"/>
      <c r="S45" s="29"/>
      <c r="T45" s="29"/>
      <c r="U45" s="29"/>
      <c r="V45" s="29"/>
      <c r="W45" s="29"/>
      <c r="X45" s="29"/>
      <c r="Y45" s="29"/>
      <c r="Z45" s="29"/>
      <c r="AA45" s="29"/>
      <c r="AB45" s="29"/>
      <c r="AC45" s="29"/>
      <c r="AD45" s="29"/>
      <c r="AF45" s="16"/>
    </row>
    <row r="46" spans="1:32" s="41" customFormat="1" ht="15" customHeight="1">
      <c r="A46" s="38"/>
      <c r="B46" s="39" t="s">
        <v>583</v>
      </c>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c r="AF46" s="42"/>
    </row>
    <row r="47" spans="1:32" s="41" customFormat="1" ht="36" customHeight="1">
      <c r="A47" s="34"/>
      <c r="B47" s="40"/>
      <c r="C47" s="540" t="s">
        <v>7752</v>
      </c>
      <c r="D47" s="540"/>
      <c r="E47" s="540"/>
      <c r="F47" s="540"/>
      <c r="G47" s="540"/>
      <c r="H47" s="540"/>
      <c r="I47" s="540"/>
      <c r="J47" s="540"/>
      <c r="K47" s="540"/>
      <c r="L47" s="540"/>
      <c r="M47" s="540"/>
      <c r="N47" s="540"/>
      <c r="O47" s="540"/>
      <c r="P47" s="540"/>
      <c r="Q47" s="540"/>
      <c r="R47" s="540"/>
      <c r="S47" s="540"/>
      <c r="T47" s="540"/>
      <c r="U47" s="540"/>
      <c r="V47" s="540"/>
      <c r="W47" s="540"/>
      <c r="X47" s="540"/>
      <c r="Y47" s="540"/>
      <c r="Z47" s="540"/>
      <c r="AA47" s="540"/>
      <c r="AB47" s="540"/>
      <c r="AC47" s="540"/>
      <c r="AD47" s="540"/>
      <c r="AF47" s="42"/>
    </row>
    <row r="48" spans="1:32" s="41" customFormat="1" ht="15" customHeight="1">
      <c r="A48" s="34"/>
      <c r="B48" s="40"/>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c r="AD48" s="43"/>
      <c r="AF48" s="42"/>
    </row>
    <row r="49" spans="1:32" s="41" customFormat="1" ht="15" customHeight="1">
      <c r="A49" s="38"/>
      <c r="B49" s="39" t="s">
        <v>477</v>
      </c>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c r="AF49" s="42"/>
    </row>
    <row r="50" spans="1:32" s="41" customFormat="1" ht="15" customHeight="1">
      <c r="A50" s="34"/>
      <c r="B50" s="40"/>
      <c r="C50" s="540" t="s">
        <v>584</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F50" s="42"/>
    </row>
    <row r="51" spans="1:32" s="41" customFormat="1" ht="15" customHeight="1">
      <c r="A51" s="34"/>
      <c r="B51" s="29"/>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F51" s="42"/>
    </row>
    <row r="52" spans="1:32" s="41" customFormat="1" ht="15" customHeight="1">
      <c r="A52" s="38"/>
      <c r="B52" s="39" t="s">
        <v>585</v>
      </c>
      <c r="C52" s="44"/>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F52" s="42"/>
    </row>
    <row r="53" spans="1:32" s="41" customFormat="1" ht="36" customHeight="1">
      <c r="A53" s="34"/>
      <c r="B53" s="45"/>
      <c r="C53" s="540" t="s">
        <v>586</v>
      </c>
      <c r="D53" s="540"/>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F53" s="42"/>
    </row>
    <row r="54" spans="1:32" s="41" customFormat="1" ht="15" customHeight="1">
      <c r="A54" s="34"/>
      <c r="B54" s="46"/>
      <c r="C54" s="47"/>
      <c r="D54" s="47"/>
      <c r="E54" s="47"/>
      <c r="F54" s="47"/>
      <c r="G54" s="47"/>
      <c r="H54" s="47"/>
      <c r="I54" s="47"/>
      <c r="J54" s="47"/>
      <c r="K54" s="47"/>
      <c r="L54" s="47"/>
      <c r="M54" s="47"/>
      <c r="N54" s="47"/>
      <c r="O54" s="47"/>
      <c r="P54" s="47"/>
      <c r="Q54" s="47"/>
      <c r="R54" s="47"/>
      <c r="S54" s="47"/>
      <c r="T54" s="47"/>
      <c r="U54" s="47"/>
      <c r="V54" s="47"/>
      <c r="W54" s="47"/>
      <c r="X54" s="47"/>
      <c r="Y54" s="47"/>
      <c r="Z54" s="47"/>
      <c r="AA54" s="47"/>
      <c r="AB54" s="47"/>
      <c r="AC54" s="47"/>
      <c r="AD54" s="47"/>
      <c r="AF54" s="42"/>
    </row>
    <row r="55" spans="1:32" s="41" customFormat="1" ht="36" customHeight="1">
      <c r="A55" s="34"/>
      <c r="B55" s="46"/>
      <c r="C55" s="47"/>
      <c r="D55" s="540" t="s">
        <v>1204</v>
      </c>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F55" s="42"/>
    </row>
    <row r="56" spans="1:32" s="41" customFormat="1" ht="15" customHeight="1">
      <c r="A56" s="34"/>
      <c r="B56" s="46"/>
      <c r="C56" s="47"/>
      <c r="D56" s="36"/>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c r="AF56" s="42"/>
    </row>
    <row r="57" spans="1:32" s="41" customFormat="1" ht="24" customHeight="1">
      <c r="A57" s="34"/>
      <c r="B57" s="46"/>
      <c r="C57" s="47"/>
      <c r="D57" s="540" t="s">
        <v>610</v>
      </c>
      <c r="E57" s="540"/>
      <c r="F57" s="540"/>
      <c r="G57" s="540"/>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F57" s="42"/>
    </row>
    <row r="58" spans="1:32" s="41" customFormat="1" ht="15" customHeight="1">
      <c r="A58" s="34"/>
      <c r="B58" s="46"/>
      <c r="C58" s="47"/>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F58" s="42"/>
    </row>
    <row r="59" spans="1:32" s="41" customFormat="1" ht="36" customHeight="1">
      <c r="A59" s="34"/>
      <c r="B59" s="46"/>
      <c r="C59" s="47"/>
      <c r="D59" s="540" t="s">
        <v>611</v>
      </c>
      <c r="E59" s="540"/>
      <c r="F59" s="540"/>
      <c r="G59" s="540"/>
      <c r="H59" s="540"/>
      <c r="I59" s="540"/>
      <c r="J59" s="540"/>
      <c r="K59" s="540"/>
      <c r="L59" s="540"/>
      <c r="M59" s="540"/>
      <c r="N59" s="540"/>
      <c r="O59" s="540"/>
      <c r="P59" s="540"/>
      <c r="Q59" s="540"/>
      <c r="R59" s="540"/>
      <c r="S59" s="540"/>
      <c r="T59" s="540"/>
      <c r="U59" s="540"/>
      <c r="V59" s="540"/>
      <c r="W59" s="540"/>
      <c r="X59" s="540"/>
      <c r="Y59" s="540"/>
      <c r="Z59" s="540"/>
      <c r="AA59" s="540"/>
      <c r="AB59" s="540"/>
      <c r="AC59" s="540"/>
      <c r="AD59" s="540"/>
      <c r="AF59" s="42"/>
    </row>
    <row r="60" spans="1:32" s="41" customFormat="1" ht="15" customHeight="1">
      <c r="A60" s="34"/>
      <c r="B60" s="46"/>
      <c r="C60" s="47"/>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F60" s="42"/>
    </row>
    <row r="61" spans="1:32" s="41" customFormat="1" ht="48" customHeight="1">
      <c r="A61" s="34"/>
      <c r="B61" s="46"/>
      <c r="C61" s="47"/>
      <c r="D61" s="540" t="s">
        <v>612</v>
      </c>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F61" s="42"/>
    </row>
    <row r="62" spans="1:32" s="41" customFormat="1" ht="15" customHeight="1">
      <c r="A62" s="34"/>
      <c r="B62" s="46"/>
      <c r="C62" s="47"/>
      <c r="D62" s="47"/>
      <c r="E62" s="47"/>
      <c r="F62" s="47"/>
      <c r="G62" s="47"/>
      <c r="H62" s="47"/>
      <c r="I62" s="47"/>
      <c r="J62" s="47"/>
      <c r="K62" s="47"/>
      <c r="L62" s="47"/>
      <c r="M62" s="47"/>
      <c r="N62" s="47"/>
      <c r="O62" s="47"/>
      <c r="P62" s="47"/>
      <c r="Q62" s="47"/>
      <c r="R62" s="47"/>
      <c r="S62" s="47"/>
      <c r="T62" s="47"/>
      <c r="U62" s="47"/>
      <c r="V62" s="47"/>
      <c r="W62" s="47"/>
      <c r="X62" s="47"/>
      <c r="Y62" s="47"/>
      <c r="Z62" s="47"/>
      <c r="AA62" s="47"/>
      <c r="AB62" s="47"/>
      <c r="AC62" s="47"/>
      <c r="AD62" s="47"/>
      <c r="AF62" s="42"/>
    </row>
    <row r="63" spans="1:32" s="41" customFormat="1" ht="36" customHeight="1">
      <c r="A63" s="34"/>
      <c r="B63" s="46"/>
      <c r="C63" s="47"/>
      <c r="D63" s="540" t="s">
        <v>1205</v>
      </c>
      <c r="E63" s="540"/>
      <c r="F63" s="540"/>
      <c r="G63" s="540"/>
      <c r="H63" s="540"/>
      <c r="I63" s="540"/>
      <c r="J63" s="540"/>
      <c r="K63" s="540"/>
      <c r="L63" s="540"/>
      <c r="M63" s="540"/>
      <c r="N63" s="540"/>
      <c r="O63" s="540"/>
      <c r="P63" s="540"/>
      <c r="Q63" s="540"/>
      <c r="R63" s="540"/>
      <c r="S63" s="540"/>
      <c r="T63" s="540"/>
      <c r="U63" s="540"/>
      <c r="V63" s="540"/>
      <c r="W63" s="540"/>
      <c r="X63" s="540"/>
      <c r="Y63" s="540"/>
      <c r="Z63" s="540"/>
      <c r="AA63" s="540"/>
      <c r="AB63" s="540"/>
      <c r="AC63" s="540"/>
      <c r="AD63" s="540"/>
      <c r="AF63" s="42"/>
    </row>
    <row r="64" spans="1:32" s="41" customFormat="1" ht="15" customHeight="1">
      <c r="A64" s="34"/>
      <c r="B64" s="46"/>
      <c r="C64" s="47"/>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F64" s="42"/>
    </row>
    <row r="65" spans="1:32" s="41" customFormat="1" ht="24" customHeight="1">
      <c r="A65" s="34"/>
      <c r="B65" s="46"/>
      <c r="C65" s="47"/>
      <c r="D65" s="540" t="s">
        <v>613</v>
      </c>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F65" s="42"/>
    </row>
    <row r="66" spans="1:32" s="41" customFormat="1" ht="15" customHeight="1">
      <c r="A66" s="34"/>
      <c r="B66" s="46"/>
      <c r="C66" s="47"/>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F66" s="42"/>
    </row>
    <row r="67" spans="1:32" s="41" customFormat="1" ht="48" customHeight="1">
      <c r="A67" s="34"/>
      <c r="B67" s="46"/>
      <c r="C67" s="47"/>
      <c r="D67" s="540" t="s">
        <v>614</v>
      </c>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F67" s="42"/>
    </row>
    <row r="68" spans="1:32" s="41" customFormat="1" ht="15" customHeight="1">
      <c r="A68" s="34"/>
      <c r="B68" s="46"/>
      <c r="C68" s="47"/>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F68" s="42"/>
    </row>
    <row r="69" spans="1:32" s="41" customFormat="1" ht="48" customHeight="1">
      <c r="A69" s="34"/>
      <c r="B69" s="46"/>
      <c r="C69" s="47"/>
      <c r="D69" s="540" t="s">
        <v>1206</v>
      </c>
      <c r="E69" s="540"/>
      <c r="F69" s="540"/>
      <c r="G69" s="540"/>
      <c r="H69" s="540"/>
      <c r="I69" s="540"/>
      <c r="J69" s="540"/>
      <c r="K69" s="540"/>
      <c r="L69" s="540"/>
      <c r="M69" s="540"/>
      <c r="N69" s="540"/>
      <c r="O69" s="540"/>
      <c r="P69" s="540"/>
      <c r="Q69" s="540"/>
      <c r="R69" s="540"/>
      <c r="S69" s="540"/>
      <c r="T69" s="540"/>
      <c r="U69" s="540"/>
      <c r="V69" s="540"/>
      <c r="W69" s="540"/>
      <c r="X69" s="540"/>
      <c r="Y69" s="540"/>
      <c r="Z69" s="540"/>
      <c r="AA69" s="540"/>
      <c r="AB69" s="540"/>
      <c r="AC69" s="540"/>
      <c r="AD69" s="540"/>
      <c r="AF69" s="42"/>
    </row>
    <row r="70" spans="1:32" s="41" customFormat="1" ht="15" customHeight="1">
      <c r="A70" s="34"/>
      <c r="B70" s="46"/>
      <c r="C70" s="47"/>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F70" s="42"/>
    </row>
    <row r="71" spans="1:32" s="41" customFormat="1" ht="48" customHeight="1">
      <c r="A71" s="34"/>
      <c r="B71" s="46"/>
      <c r="C71" s="47"/>
      <c r="D71" s="540" t="s">
        <v>1207</v>
      </c>
      <c r="E71" s="540"/>
      <c r="F71" s="540"/>
      <c r="G71" s="540"/>
      <c r="H71" s="540"/>
      <c r="I71" s="540"/>
      <c r="J71" s="540"/>
      <c r="K71" s="540"/>
      <c r="L71" s="540"/>
      <c r="M71" s="540"/>
      <c r="N71" s="540"/>
      <c r="O71" s="540"/>
      <c r="P71" s="540"/>
      <c r="Q71" s="540"/>
      <c r="R71" s="540"/>
      <c r="S71" s="540"/>
      <c r="T71" s="540"/>
      <c r="U71" s="540"/>
      <c r="V71" s="540"/>
      <c r="W71" s="540"/>
      <c r="X71" s="540"/>
      <c r="Y71" s="540"/>
      <c r="Z71" s="540"/>
      <c r="AA71" s="540"/>
      <c r="AB71" s="540"/>
      <c r="AC71" s="540"/>
      <c r="AD71" s="540"/>
      <c r="AF71" s="42"/>
    </row>
    <row r="72" spans="1:32" s="12" customFormat="1" ht="15" customHeight="1">
      <c r="AF72" s="13"/>
    </row>
    <row r="73" spans="1:32" s="15" customFormat="1" ht="15" customHeight="1">
      <c r="A73" s="38"/>
      <c r="B73" s="39" t="s">
        <v>925</v>
      </c>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F73" s="16"/>
    </row>
    <row r="74" spans="1:32" s="15" customFormat="1" ht="24" customHeight="1">
      <c r="A74" s="38"/>
      <c r="B74" s="40"/>
      <c r="C74" s="540" t="s">
        <v>1154</v>
      </c>
      <c r="D74" s="540"/>
      <c r="E74" s="540"/>
      <c r="F74" s="540"/>
      <c r="G74" s="540"/>
      <c r="H74" s="540"/>
      <c r="I74" s="540"/>
      <c r="J74" s="540"/>
      <c r="K74" s="540"/>
      <c r="L74" s="540"/>
      <c r="M74" s="540"/>
      <c r="N74" s="540"/>
      <c r="O74" s="540"/>
      <c r="P74" s="540"/>
      <c r="Q74" s="540"/>
      <c r="R74" s="540"/>
      <c r="S74" s="540"/>
      <c r="T74" s="540"/>
      <c r="U74" s="540"/>
      <c r="V74" s="540"/>
      <c r="W74" s="540"/>
      <c r="X74" s="540"/>
      <c r="Y74" s="540"/>
      <c r="Z74" s="540"/>
      <c r="AA74" s="540"/>
      <c r="AB74" s="540"/>
      <c r="AC74" s="540"/>
      <c r="AD74" s="540"/>
      <c r="AF74" s="16"/>
    </row>
    <row r="75" spans="1:32" s="15" customFormat="1" ht="15" customHeight="1">
      <c r="A75" s="38"/>
      <c r="B75" s="40"/>
      <c r="C75" s="40"/>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F75" s="16"/>
    </row>
    <row r="76" spans="1:32" s="15" customFormat="1" ht="15" customHeight="1">
      <c r="A76" s="38"/>
      <c r="B76" s="39" t="s">
        <v>587</v>
      </c>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c r="AF76" s="16"/>
    </row>
    <row r="77" spans="1:32" s="15" customFormat="1" ht="48" customHeight="1">
      <c r="A77" s="48"/>
      <c r="B77" s="40"/>
      <c r="C77" s="540" t="s">
        <v>2313</v>
      </c>
      <c r="D77" s="54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F77" s="16"/>
    </row>
    <row r="78" spans="1:32" s="12" customFormat="1" ht="15" customHeight="1">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F78" s="13"/>
    </row>
    <row r="79" spans="1:32" s="15" customFormat="1" ht="15" customHeight="1">
      <c r="A79" s="38"/>
      <c r="B79" s="39" t="s">
        <v>796</v>
      </c>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F79" s="16"/>
    </row>
    <row r="80" spans="1:32" s="15" customFormat="1" ht="24" customHeight="1">
      <c r="A80" s="38"/>
      <c r="B80" s="40"/>
      <c r="C80" s="540" t="s">
        <v>1076</v>
      </c>
      <c r="D80" s="540"/>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F80" s="16"/>
    </row>
    <row r="81" spans="1:32" s="15" customFormat="1" ht="15" customHeight="1">
      <c r="A81" s="38"/>
      <c r="B81" s="40"/>
      <c r="C81" s="40"/>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F81" s="16"/>
    </row>
    <row r="82" spans="1:32" s="15" customFormat="1" ht="15" customHeight="1">
      <c r="A82" s="38"/>
      <c r="B82" s="39" t="s">
        <v>7716</v>
      </c>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F82" s="16"/>
    </row>
    <row r="83" spans="1:32" s="15" customFormat="1" ht="15" customHeight="1">
      <c r="A83" s="38"/>
      <c r="B83" s="40"/>
      <c r="C83" s="540" t="s">
        <v>7827</v>
      </c>
      <c r="D83" s="54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F83" s="16"/>
    </row>
    <row r="84" spans="1:32" s="15" customFormat="1" ht="15" customHeight="1">
      <c r="A84" s="38"/>
      <c r="B84" s="29"/>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F84" s="16"/>
    </row>
    <row r="85" spans="1:32" s="15" customFormat="1" ht="15" customHeight="1">
      <c r="A85" s="38"/>
      <c r="B85" s="39" t="s">
        <v>588</v>
      </c>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c r="AF85" s="16"/>
    </row>
    <row r="86" spans="1:32" s="15" customFormat="1" ht="24" customHeight="1">
      <c r="A86" s="48"/>
      <c r="B86" s="40"/>
      <c r="C86" s="540" t="s">
        <v>2201</v>
      </c>
      <c r="D86" s="540"/>
      <c r="E86" s="540"/>
      <c r="F86" s="540"/>
      <c r="G86" s="540"/>
      <c r="H86" s="540"/>
      <c r="I86" s="540"/>
      <c r="J86" s="540"/>
      <c r="K86" s="540"/>
      <c r="L86" s="540"/>
      <c r="M86" s="540"/>
      <c r="N86" s="540"/>
      <c r="O86" s="540"/>
      <c r="P86" s="540"/>
      <c r="Q86" s="540"/>
      <c r="R86" s="540"/>
      <c r="S86" s="540"/>
      <c r="T86" s="540"/>
      <c r="U86" s="540"/>
      <c r="V86" s="540"/>
      <c r="W86" s="540"/>
      <c r="X86" s="540"/>
      <c r="Y86" s="540"/>
      <c r="Z86" s="540"/>
      <c r="AA86" s="540"/>
      <c r="AB86" s="540"/>
      <c r="AC86" s="540"/>
      <c r="AD86" s="540"/>
      <c r="AF86" s="16"/>
    </row>
    <row r="87" spans="1:32" s="15" customFormat="1" ht="15" customHeight="1">
      <c r="A87" s="48"/>
      <c r="B87" s="40"/>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c r="AD87" s="43"/>
      <c r="AF87" s="16"/>
    </row>
    <row r="88" spans="1:32" s="15" customFormat="1" ht="15" customHeight="1">
      <c r="A88" s="38"/>
      <c r="B88" s="39" t="s">
        <v>589</v>
      </c>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c r="AF88" s="16"/>
    </row>
    <row r="89" spans="1:32" s="15" customFormat="1" ht="48" customHeight="1">
      <c r="A89" s="48"/>
      <c r="B89" s="40"/>
      <c r="C89" s="540" t="s">
        <v>590</v>
      </c>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F89" s="16"/>
    </row>
    <row r="90" spans="1:32" s="15" customFormat="1" ht="15" customHeight="1">
      <c r="A90" s="38"/>
      <c r="B90" s="40"/>
      <c r="C90" s="40"/>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F90" s="16"/>
    </row>
    <row r="91" spans="1:32" s="15" customFormat="1" ht="15" customHeight="1">
      <c r="A91" s="38"/>
      <c r="B91" s="39" t="s">
        <v>112</v>
      </c>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c r="AD91" s="43"/>
      <c r="AF91" s="16"/>
    </row>
    <row r="92" spans="1:32" s="15" customFormat="1" ht="36" customHeight="1">
      <c r="A92" s="48"/>
      <c r="B92" s="40"/>
      <c r="C92" s="540" t="s">
        <v>7885</v>
      </c>
      <c r="D92" s="540"/>
      <c r="E92" s="540"/>
      <c r="F92" s="540"/>
      <c r="G92" s="540"/>
      <c r="H92" s="540"/>
      <c r="I92" s="540"/>
      <c r="J92" s="540"/>
      <c r="K92" s="540"/>
      <c r="L92" s="540"/>
      <c r="M92" s="540"/>
      <c r="N92" s="540"/>
      <c r="O92" s="540"/>
      <c r="P92" s="540"/>
      <c r="Q92" s="540"/>
      <c r="R92" s="540"/>
      <c r="S92" s="540"/>
      <c r="T92" s="540"/>
      <c r="U92" s="540"/>
      <c r="V92" s="540"/>
      <c r="W92" s="540"/>
      <c r="X92" s="540"/>
      <c r="Y92" s="540"/>
      <c r="Z92" s="540"/>
      <c r="AA92" s="540"/>
      <c r="AB92" s="540"/>
      <c r="AC92" s="540"/>
      <c r="AD92" s="540"/>
      <c r="AF92" s="16"/>
    </row>
    <row r="93" spans="1:32" s="15" customFormat="1" ht="15" customHeight="1">
      <c r="A93" s="38"/>
      <c r="B93" s="40"/>
      <c r="C93" s="40"/>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F93" s="16"/>
    </row>
    <row r="94" spans="1:32" s="15" customFormat="1" ht="15" customHeight="1">
      <c r="A94" s="38"/>
      <c r="B94" s="39" t="s">
        <v>591</v>
      </c>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c r="AD94" s="43"/>
      <c r="AF94" s="16"/>
    </row>
    <row r="95" spans="1:32" s="15" customFormat="1" ht="15" customHeight="1">
      <c r="A95" s="48"/>
      <c r="B95" s="40"/>
      <c r="C95" s="540" t="s">
        <v>1922</v>
      </c>
      <c r="D95" s="540"/>
      <c r="E95" s="540"/>
      <c r="F95" s="540"/>
      <c r="G95" s="540"/>
      <c r="H95" s="540"/>
      <c r="I95" s="540"/>
      <c r="J95" s="540"/>
      <c r="K95" s="540"/>
      <c r="L95" s="540"/>
      <c r="M95" s="540"/>
      <c r="N95" s="540"/>
      <c r="O95" s="540"/>
      <c r="P95" s="540"/>
      <c r="Q95" s="540"/>
      <c r="R95" s="540"/>
      <c r="S95" s="540"/>
      <c r="T95" s="540"/>
      <c r="U95" s="540"/>
      <c r="V95" s="540"/>
      <c r="W95" s="540"/>
      <c r="X95" s="540"/>
      <c r="Y95" s="540"/>
      <c r="Z95" s="540"/>
      <c r="AA95" s="540"/>
      <c r="AB95" s="540"/>
      <c r="AC95" s="540"/>
      <c r="AD95" s="540"/>
      <c r="AF95" s="16"/>
    </row>
    <row r="96" spans="1:32" s="15" customFormat="1" ht="15" customHeight="1">
      <c r="A96" s="38"/>
      <c r="B96" s="29"/>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F96" s="16"/>
    </row>
    <row r="97" spans="1:32" s="15" customFormat="1" ht="15" customHeight="1">
      <c r="A97" s="38"/>
      <c r="B97" s="50" t="s">
        <v>7889</v>
      </c>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c r="AF97" s="16"/>
    </row>
    <row r="98" spans="1:32" s="15" customFormat="1" ht="24" customHeight="1">
      <c r="A98" s="38"/>
      <c r="B98" s="40"/>
      <c r="C98" s="540" t="s">
        <v>1077</v>
      </c>
      <c r="D98" s="540"/>
      <c r="E98" s="540"/>
      <c r="F98" s="540"/>
      <c r="G98" s="540"/>
      <c r="H98" s="540"/>
      <c r="I98" s="540"/>
      <c r="J98" s="540"/>
      <c r="K98" s="540"/>
      <c r="L98" s="540"/>
      <c r="M98" s="540"/>
      <c r="N98" s="540"/>
      <c r="O98" s="540"/>
      <c r="P98" s="540"/>
      <c r="Q98" s="540"/>
      <c r="R98" s="540"/>
      <c r="S98" s="540"/>
      <c r="T98" s="540"/>
      <c r="U98" s="540"/>
      <c r="V98" s="540"/>
      <c r="W98" s="540"/>
      <c r="X98" s="540"/>
      <c r="Y98" s="540"/>
      <c r="Z98" s="540"/>
      <c r="AA98" s="540"/>
      <c r="AB98" s="540"/>
      <c r="AC98" s="540"/>
      <c r="AD98" s="540"/>
      <c r="AF98" s="16"/>
    </row>
    <row r="99" spans="1:32" s="15" customFormat="1" ht="15" customHeight="1">
      <c r="A99" s="38"/>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F99" s="16"/>
    </row>
    <row r="100" spans="1:32" s="15" customFormat="1" ht="15" customHeight="1">
      <c r="A100" s="38"/>
      <c r="B100" s="39" t="s">
        <v>7890</v>
      </c>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c r="AF100" s="16"/>
    </row>
    <row r="101" spans="1:32" s="15" customFormat="1" ht="24" customHeight="1">
      <c r="A101" s="38"/>
      <c r="B101" s="40"/>
      <c r="C101" s="540" t="s">
        <v>1077</v>
      </c>
      <c r="D101" s="540"/>
      <c r="E101" s="540"/>
      <c r="F101" s="540"/>
      <c r="G101" s="540"/>
      <c r="H101" s="540"/>
      <c r="I101" s="540"/>
      <c r="J101" s="540"/>
      <c r="K101" s="540"/>
      <c r="L101" s="540"/>
      <c r="M101" s="540"/>
      <c r="N101" s="540"/>
      <c r="O101" s="540"/>
      <c r="P101" s="540"/>
      <c r="Q101" s="540"/>
      <c r="R101" s="540"/>
      <c r="S101" s="540"/>
      <c r="T101" s="540"/>
      <c r="U101" s="540"/>
      <c r="V101" s="540"/>
      <c r="W101" s="540"/>
      <c r="X101" s="540"/>
      <c r="Y101" s="540"/>
      <c r="Z101" s="540"/>
      <c r="AA101" s="540"/>
      <c r="AB101" s="540"/>
      <c r="AC101" s="540"/>
      <c r="AD101" s="540"/>
      <c r="AF101" s="16"/>
    </row>
    <row r="102" spans="1:32" s="15" customFormat="1" ht="15" customHeight="1">
      <c r="A102" s="38"/>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F102" s="16"/>
    </row>
    <row r="103" spans="1:32" s="51" customFormat="1" ht="15" customHeight="1">
      <c r="A103" s="38"/>
      <c r="B103" s="39" t="s">
        <v>1045</v>
      </c>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c r="AF103" s="52"/>
    </row>
    <row r="104" spans="1:32" s="51" customFormat="1" ht="24" customHeight="1">
      <c r="A104" s="43"/>
      <c r="B104" s="40"/>
      <c r="C104" s="540" t="s">
        <v>7851</v>
      </c>
      <c r="D104" s="540"/>
      <c r="E104" s="540"/>
      <c r="F104" s="540"/>
      <c r="G104" s="540"/>
      <c r="H104" s="540"/>
      <c r="I104" s="540"/>
      <c r="J104" s="540"/>
      <c r="K104" s="540"/>
      <c r="L104" s="540"/>
      <c r="M104" s="540"/>
      <c r="N104" s="540"/>
      <c r="O104" s="540"/>
      <c r="P104" s="540"/>
      <c r="Q104" s="540"/>
      <c r="R104" s="540"/>
      <c r="S104" s="540"/>
      <c r="T104" s="540"/>
      <c r="U104" s="540"/>
      <c r="V104" s="540"/>
      <c r="W104" s="540"/>
      <c r="X104" s="540"/>
      <c r="Y104" s="540"/>
      <c r="Z104" s="540"/>
      <c r="AA104" s="540"/>
      <c r="AB104" s="540"/>
      <c r="AC104" s="540"/>
      <c r="AD104" s="540"/>
      <c r="AF104" s="52"/>
    </row>
    <row r="105" spans="1:32" s="51" customFormat="1" ht="15" customHeight="1">
      <c r="A105" s="43"/>
      <c r="B105" s="40"/>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c r="AD105" s="43"/>
      <c r="AF105" s="52"/>
    </row>
    <row r="106" spans="1:32" s="15" customFormat="1" ht="15" customHeight="1">
      <c r="A106" s="38"/>
      <c r="B106" s="31" t="s">
        <v>592</v>
      </c>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F106" s="16"/>
    </row>
    <row r="107" spans="1:32" s="15" customFormat="1" ht="36" customHeight="1">
      <c r="A107" s="48"/>
      <c r="B107" s="29"/>
      <c r="C107" s="542" t="s">
        <v>593</v>
      </c>
      <c r="D107" s="542"/>
      <c r="E107" s="542"/>
      <c r="F107" s="542"/>
      <c r="G107" s="542"/>
      <c r="H107" s="542"/>
      <c r="I107" s="542"/>
      <c r="J107" s="542"/>
      <c r="K107" s="542"/>
      <c r="L107" s="542"/>
      <c r="M107" s="542"/>
      <c r="N107" s="542"/>
      <c r="O107" s="542"/>
      <c r="P107" s="542"/>
      <c r="Q107" s="542"/>
      <c r="R107" s="542"/>
      <c r="S107" s="542"/>
      <c r="T107" s="542"/>
      <c r="U107" s="542"/>
      <c r="V107" s="542"/>
      <c r="W107" s="542"/>
      <c r="X107" s="542"/>
      <c r="Y107" s="542"/>
      <c r="Z107" s="542"/>
      <c r="AA107" s="542"/>
      <c r="AB107" s="542"/>
      <c r="AC107" s="542"/>
      <c r="AD107" s="542"/>
      <c r="AF107" s="16"/>
    </row>
    <row r="108" spans="1:32" s="41" customFormat="1" ht="15" customHeight="1">
      <c r="A108" s="34"/>
      <c r="B108" s="29"/>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F108" s="42"/>
    </row>
    <row r="109" spans="1:32" s="41" customFormat="1" ht="15" customHeight="1">
      <c r="A109" s="38"/>
      <c r="B109" s="39" t="s">
        <v>594</v>
      </c>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c r="AF109" s="42"/>
    </row>
    <row r="110" spans="1:32" s="41" customFormat="1" ht="15" customHeight="1">
      <c r="A110" s="34"/>
      <c r="B110" s="40"/>
      <c r="C110" s="540" t="s">
        <v>595</v>
      </c>
      <c r="D110" s="540"/>
      <c r="E110" s="540"/>
      <c r="F110" s="540"/>
      <c r="G110" s="540"/>
      <c r="H110" s="540"/>
      <c r="I110" s="540"/>
      <c r="J110" s="540"/>
      <c r="K110" s="540"/>
      <c r="L110" s="540"/>
      <c r="M110" s="540"/>
      <c r="N110" s="540"/>
      <c r="O110" s="540"/>
      <c r="P110" s="540"/>
      <c r="Q110" s="540"/>
      <c r="R110" s="540"/>
      <c r="S110" s="540"/>
      <c r="T110" s="540"/>
      <c r="U110" s="540"/>
      <c r="V110" s="540"/>
      <c r="W110" s="540"/>
      <c r="X110" s="540"/>
      <c r="Y110" s="540"/>
      <c r="Z110" s="540"/>
      <c r="AA110" s="540"/>
      <c r="AB110" s="540"/>
      <c r="AC110" s="540"/>
      <c r="AD110" s="540"/>
      <c r="AF110" s="42"/>
    </row>
    <row r="111" spans="1:32" s="41" customFormat="1" ht="15" customHeight="1">
      <c r="A111" s="34"/>
      <c r="B111" s="40"/>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F111" s="42"/>
    </row>
    <row r="112" spans="1:32" s="41" customFormat="1" ht="15" customHeight="1">
      <c r="A112" s="38"/>
      <c r="B112" s="39" t="s">
        <v>557</v>
      </c>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c r="AF112" s="42"/>
    </row>
    <row r="113" spans="1:32" s="41" customFormat="1" ht="24" customHeight="1">
      <c r="A113" s="34"/>
      <c r="B113" s="40"/>
      <c r="C113" s="540" t="s">
        <v>2314</v>
      </c>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F113" s="42"/>
    </row>
    <row r="114" spans="1:32" s="41" customFormat="1" ht="15" customHeight="1">
      <c r="A114" s="34"/>
      <c r="B114" s="40"/>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F114" s="42"/>
    </row>
    <row r="115" spans="1:32" s="41" customFormat="1" ht="15" customHeight="1">
      <c r="A115" s="38"/>
      <c r="B115" s="39" t="s">
        <v>1046</v>
      </c>
      <c r="C115" s="43"/>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F115" s="42"/>
    </row>
    <row r="116" spans="1:32" s="41" customFormat="1" ht="24" customHeight="1">
      <c r="A116" s="34"/>
      <c r="B116" s="40"/>
      <c r="C116" s="540" t="s">
        <v>7720</v>
      </c>
      <c r="D116" s="540"/>
      <c r="E116" s="540"/>
      <c r="F116" s="540"/>
      <c r="G116" s="540"/>
      <c r="H116" s="540"/>
      <c r="I116" s="540"/>
      <c r="J116" s="540"/>
      <c r="K116" s="540"/>
      <c r="L116" s="540"/>
      <c r="M116" s="540"/>
      <c r="N116" s="540"/>
      <c r="O116" s="540"/>
      <c r="P116" s="540"/>
      <c r="Q116" s="540"/>
      <c r="R116" s="540"/>
      <c r="S116" s="540"/>
      <c r="T116" s="540"/>
      <c r="U116" s="540"/>
      <c r="V116" s="540"/>
      <c r="W116" s="540"/>
      <c r="X116" s="540"/>
      <c r="Y116" s="540"/>
      <c r="Z116" s="540"/>
      <c r="AA116" s="540"/>
      <c r="AB116" s="540"/>
      <c r="AC116" s="540"/>
      <c r="AD116" s="540"/>
      <c r="AF116" s="42"/>
    </row>
    <row r="117" spans="1:32" s="41" customFormat="1" ht="15" customHeight="1">
      <c r="A117" s="34"/>
      <c r="B117" s="40"/>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F117" s="42"/>
    </row>
    <row r="118" spans="1:32" s="41" customFormat="1" ht="15" customHeight="1">
      <c r="A118" s="38"/>
      <c r="B118" s="39" t="s">
        <v>347</v>
      </c>
      <c r="C118" s="43"/>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F118" s="42"/>
    </row>
    <row r="119" spans="1:32" s="41" customFormat="1" ht="48" customHeight="1">
      <c r="A119" s="34"/>
      <c r="B119" s="40"/>
      <c r="C119" s="540" t="s">
        <v>2202</v>
      </c>
      <c r="D119" s="540"/>
      <c r="E119" s="540"/>
      <c r="F119" s="540"/>
      <c r="G119" s="540"/>
      <c r="H119" s="540"/>
      <c r="I119" s="540"/>
      <c r="J119" s="540"/>
      <c r="K119" s="540"/>
      <c r="L119" s="540"/>
      <c r="M119" s="540"/>
      <c r="N119" s="540"/>
      <c r="O119" s="540"/>
      <c r="P119" s="540"/>
      <c r="Q119" s="540"/>
      <c r="R119" s="540"/>
      <c r="S119" s="540"/>
      <c r="T119" s="540"/>
      <c r="U119" s="540"/>
      <c r="V119" s="540"/>
      <c r="W119" s="540"/>
      <c r="X119" s="540"/>
      <c r="Y119" s="540"/>
      <c r="Z119" s="540"/>
      <c r="AA119" s="540"/>
      <c r="AB119" s="540"/>
      <c r="AC119" s="540"/>
      <c r="AD119" s="540"/>
      <c r="AF119" s="42"/>
    </row>
    <row r="120" spans="1:32" s="41" customFormat="1" ht="15" customHeight="1">
      <c r="A120" s="34"/>
      <c r="B120" s="29"/>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F120" s="42"/>
    </row>
    <row r="121" spans="1:32" s="41" customFormat="1" ht="15" customHeight="1">
      <c r="A121" s="38"/>
      <c r="B121" s="39" t="s">
        <v>1950</v>
      </c>
      <c r="C121" s="43"/>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F121" s="42"/>
    </row>
    <row r="122" spans="1:32" s="41" customFormat="1" ht="60" customHeight="1">
      <c r="A122" s="34"/>
      <c r="B122" s="40"/>
      <c r="C122" s="540" t="s">
        <v>2372</v>
      </c>
      <c r="D122" s="540"/>
      <c r="E122" s="540"/>
      <c r="F122" s="540"/>
      <c r="G122" s="540"/>
      <c r="H122" s="540"/>
      <c r="I122" s="540"/>
      <c r="J122" s="540"/>
      <c r="K122" s="540"/>
      <c r="L122" s="540"/>
      <c r="M122" s="540"/>
      <c r="N122" s="540"/>
      <c r="O122" s="540"/>
      <c r="P122" s="540"/>
      <c r="Q122" s="540"/>
      <c r="R122" s="540"/>
      <c r="S122" s="540"/>
      <c r="T122" s="540"/>
      <c r="U122" s="540"/>
      <c r="V122" s="540"/>
      <c r="W122" s="540"/>
      <c r="X122" s="540"/>
      <c r="Y122" s="540"/>
      <c r="Z122" s="540"/>
      <c r="AA122" s="540"/>
      <c r="AB122" s="540"/>
      <c r="AC122" s="540"/>
      <c r="AD122" s="540"/>
      <c r="AF122" s="42"/>
    </row>
    <row r="123" spans="1:32" s="41" customFormat="1" ht="15" customHeight="1">
      <c r="A123" s="34"/>
      <c r="B123" s="40"/>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F123" s="42"/>
    </row>
    <row r="124" spans="1:32" s="41" customFormat="1" ht="15" customHeight="1">
      <c r="A124" s="38"/>
      <c r="B124" s="39" t="s">
        <v>344</v>
      </c>
      <c r="C124" s="43"/>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F124" s="42"/>
    </row>
    <row r="125" spans="1:32" s="41" customFormat="1" ht="36" customHeight="1">
      <c r="A125" s="34"/>
      <c r="B125" s="40"/>
      <c r="C125" s="540" t="s">
        <v>609</v>
      </c>
      <c r="D125" s="540"/>
      <c r="E125" s="540"/>
      <c r="F125" s="540"/>
      <c r="G125" s="540"/>
      <c r="H125" s="540"/>
      <c r="I125" s="540"/>
      <c r="J125" s="540"/>
      <c r="K125" s="540"/>
      <c r="L125" s="540"/>
      <c r="M125" s="540"/>
      <c r="N125" s="540"/>
      <c r="O125" s="540"/>
      <c r="P125" s="540"/>
      <c r="Q125" s="540"/>
      <c r="R125" s="540"/>
      <c r="S125" s="540"/>
      <c r="T125" s="540"/>
      <c r="U125" s="540"/>
      <c r="V125" s="540"/>
      <c r="W125" s="540"/>
      <c r="X125" s="540"/>
      <c r="Y125" s="540"/>
      <c r="Z125" s="540"/>
      <c r="AA125" s="540"/>
      <c r="AB125" s="540"/>
      <c r="AC125" s="540"/>
      <c r="AD125" s="540"/>
      <c r="AF125" s="42"/>
    </row>
    <row r="126" spans="1:32" s="41" customFormat="1" ht="15" customHeight="1">
      <c r="A126" s="34"/>
      <c r="B126" s="40"/>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F126" s="42"/>
    </row>
    <row r="127" spans="1:32" s="41" customFormat="1" ht="15" customHeight="1">
      <c r="A127" s="38"/>
      <c r="B127" s="39" t="s">
        <v>345</v>
      </c>
      <c r="C127" s="43"/>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F127" s="42"/>
    </row>
    <row r="128" spans="1:32" s="41" customFormat="1" ht="24" customHeight="1">
      <c r="A128" s="34"/>
      <c r="B128" s="40"/>
      <c r="C128" s="540" t="s">
        <v>1021</v>
      </c>
      <c r="D128" s="540"/>
      <c r="E128" s="540"/>
      <c r="F128" s="540"/>
      <c r="G128" s="540"/>
      <c r="H128" s="540"/>
      <c r="I128" s="540"/>
      <c r="J128" s="540"/>
      <c r="K128" s="540"/>
      <c r="L128" s="540"/>
      <c r="M128" s="540"/>
      <c r="N128" s="540"/>
      <c r="O128" s="540"/>
      <c r="P128" s="540"/>
      <c r="Q128" s="540"/>
      <c r="R128" s="540"/>
      <c r="S128" s="540"/>
      <c r="T128" s="540"/>
      <c r="U128" s="540"/>
      <c r="V128" s="540"/>
      <c r="W128" s="540"/>
      <c r="X128" s="540"/>
      <c r="Y128" s="540"/>
      <c r="Z128" s="540"/>
      <c r="AA128" s="540"/>
      <c r="AB128" s="540"/>
      <c r="AC128" s="540"/>
      <c r="AD128" s="540"/>
      <c r="AF128" s="42"/>
    </row>
    <row r="129" spans="1:32" s="41" customFormat="1" ht="15" customHeight="1">
      <c r="A129" s="34"/>
      <c r="B129" s="40"/>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F129" s="42"/>
    </row>
    <row r="130" spans="1:32" s="41" customFormat="1" ht="15" customHeight="1">
      <c r="A130" s="38"/>
      <c r="B130" s="39" t="s">
        <v>346</v>
      </c>
      <c r="C130" s="43"/>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F130" s="42"/>
    </row>
    <row r="131" spans="1:32" s="41" customFormat="1" ht="24" customHeight="1">
      <c r="A131" s="34"/>
      <c r="B131" s="40"/>
      <c r="C131" s="540" t="s">
        <v>1086</v>
      </c>
      <c r="D131" s="540"/>
      <c r="E131" s="540"/>
      <c r="F131" s="540"/>
      <c r="G131" s="540"/>
      <c r="H131" s="540"/>
      <c r="I131" s="540"/>
      <c r="J131" s="540"/>
      <c r="K131" s="540"/>
      <c r="L131" s="540"/>
      <c r="M131" s="540"/>
      <c r="N131" s="540"/>
      <c r="O131" s="540"/>
      <c r="P131" s="540"/>
      <c r="Q131" s="540"/>
      <c r="R131" s="540"/>
      <c r="S131" s="540"/>
      <c r="T131" s="540"/>
      <c r="U131" s="540"/>
      <c r="V131" s="540"/>
      <c r="W131" s="540"/>
      <c r="X131" s="540"/>
      <c r="Y131" s="540"/>
      <c r="Z131" s="540"/>
      <c r="AA131" s="540"/>
      <c r="AB131" s="540"/>
      <c r="AC131" s="540"/>
      <c r="AD131" s="540"/>
      <c r="AF131" s="42"/>
    </row>
    <row r="132" spans="1:32" s="41" customFormat="1" ht="15" customHeight="1">
      <c r="A132" s="34"/>
      <c r="B132" s="29"/>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F132" s="42"/>
    </row>
    <row r="133" spans="1:32" s="15" customFormat="1" ht="15" customHeight="1">
      <c r="A133" s="38"/>
      <c r="B133" s="31" t="s">
        <v>414</v>
      </c>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F133" s="16"/>
    </row>
    <row r="134" spans="1:32" s="15" customFormat="1" ht="24" customHeight="1">
      <c r="A134" s="48"/>
      <c r="B134" s="29"/>
      <c r="C134" s="542" t="s">
        <v>596</v>
      </c>
      <c r="D134" s="542"/>
      <c r="E134" s="542"/>
      <c r="F134" s="542"/>
      <c r="G134" s="542"/>
      <c r="H134" s="542"/>
      <c r="I134" s="542"/>
      <c r="J134" s="542"/>
      <c r="K134" s="542"/>
      <c r="L134" s="542"/>
      <c r="M134" s="542"/>
      <c r="N134" s="542"/>
      <c r="O134" s="542"/>
      <c r="P134" s="542"/>
      <c r="Q134" s="542"/>
      <c r="R134" s="542"/>
      <c r="S134" s="542"/>
      <c r="T134" s="542"/>
      <c r="U134" s="542"/>
      <c r="V134" s="542"/>
      <c r="W134" s="542"/>
      <c r="X134" s="542"/>
      <c r="Y134" s="542"/>
      <c r="Z134" s="542"/>
      <c r="AA134" s="542"/>
      <c r="AB134" s="542"/>
      <c r="AC134" s="542"/>
      <c r="AD134" s="542"/>
      <c r="AF134" s="16"/>
    </row>
    <row r="135" spans="1:32" s="15" customFormat="1" ht="15" customHeight="1">
      <c r="A135" s="38"/>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c r="AA135" s="29"/>
      <c r="AB135" s="29"/>
      <c r="AC135" s="29"/>
      <c r="AD135" s="29"/>
      <c r="AF135" s="16"/>
    </row>
    <row r="136" spans="1:32" s="15" customFormat="1" ht="15" customHeight="1">
      <c r="A136" s="38"/>
      <c r="B136" s="31" t="s">
        <v>1030</v>
      </c>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F136" s="16"/>
    </row>
    <row r="137" spans="1:32" s="15" customFormat="1" ht="36" customHeight="1">
      <c r="A137" s="38"/>
      <c r="B137" s="29"/>
      <c r="C137" s="542" t="s">
        <v>1279</v>
      </c>
      <c r="D137" s="542"/>
      <c r="E137" s="542"/>
      <c r="F137" s="542"/>
      <c r="G137" s="542"/>
      <c r="H137" s="542"/>
      <c r="I137" s="542"/>
      <c r="J137" s="542"/>
      <c r="K137" s="542"/>
      <c r="L137" s="542"/>
      <c r="M137" s="542"/>
      <c r="N137" s="542"/>
      <c r="O137" s="542"/>
      <c r="P137" s="542"/>
      <c r="Q137" s="542"/>
      <c r="R137" s="542"/>
      <c r="S137" s="542"/>
      <c r="T137" s="542"/>
      <c r="U137" s="542"/>
      <c r="V137" s="542"/>
      <c r="W137" s="542"/>
      <c r="X137" s="542"/>
      <c r="Y137" s="542"/>
      <c r="Z137" s="542"/>
      <c r="AA137" s="542"/>
      <c r="AB137" s="542"/>
      <c r="AC137" s="542"/>
      <c r="AD137" s="542"/>
      <c r="AF137" s="16"/>
    </row>
    <row r="138" spans="1:32" s="15" customFormat="1" ht="15" customHeight="1">
      <c r="A138" s="38"/>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c r="AA138" s="29"/>
      <c r="AB138" s="29"/>
      <c r="AC138" s="29"/>
      <c r="AD138" s="29"/>
      <c r="AF138" s="16"/>
    </row>
    <row r="139" spans="1:32" s="15" customFormat="1" ht="36" customHeight="1">
      <c r="A139" s="38"/>
      <c r="B139" s="29"/>
      <c r="C139" s="29"/>
      <c r="D139" s="540" t="s">
        <v>7852</v>
      </c>
      <c r="E139" s="540"/>
      <c r="F139" s="540"/>
      <c r="G139" s="540"/>
      <c r="H139" s="540"/>
      <c r="I139" s="540"/>
      <c r="J139" s="540"/>
      <c r="K139" s="540"/>
      <c r="L139" s="540"/>
      <c r="M139" s="540"/>
      <c r="N139" s="540"/>
      <c r="O139" s="540"/>
      <c r="P139" s="540"/>
      <c r="Q139" s="540"/>
      <c r="R139" s="540"/>
      <c r="S139" s="540"/>
      <c r="T139" s="540"/>
      <c r="U139" s="540"/>
      <c r="V139" s="540"/>
      <c r="W139" s="540"/>
      <c r="X139" s="540"/>
      <c r="Y139" s="540"/>
      <c r="Z139" s="540"/>
      <c r="AA139" s="540"/>
      <c r="AB139" s="540"/>
      <c r="AC139" s="540"/>
      <c r="AD139" s="540"/>
      <c r="AF139" s="16"/>
    </row>
    <row r="140" spans="1:32" s="15" customFormat="1" ht="15" customHeight="1">
      <c r="A140" s="38"/>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c r="AA140" s="29"/>
      <c r="AB140" s="29"/>
      <c r="AC140" s="29"/>
      <c r="AD140" s="29"/>
      <c r="AF140" s="16"/>
    </row>
    <row r="141" spans="1:32" s="15" customFormat="1" ht="24" customHeight="1">
      <c r="A141" s="38"/>
      <c r="B141" s="29"/>
      <c r="C141" s="29"/>
      <c r="D141" s="540" t="s">
        <v>1280</v>
      </c>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F141" s="16"/>
    </row>
    <row r="142" spans="1:32" s="15" customFormat="1" ht="15" customHeight="1">
      <c r="A142" s="38"/>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c r="AA142" s="29"/>
      <c r="AB142" s="29"/>
      <c r="AC142" s="29"/>
      <c r="AD142" s="29"/>
      <c r="AF142" s="16"/>
    </row>
    <row r="143" spans="1:32" s="15" customFormat="1" ht="48" customHeight="1">
      <c r="A143" s="38"/>
      <c r="B143" s="29"/>
      <c r="C143" s="29"/>
      <c r="D143" s="540" t="s">
        <v>2236</v>
      </c>
      <c r="E143" s="540"/>
      <c r="F143" s="540"/>
      <c r="G143" s="540"/>
      <c r="H143" s="540"/>
      <c r="I143" s="540"/>
      <c r="J143" s="540"/>
      <c r="K143" s="540"/>
      <c r="L143" s="540"/>
      <c r="M143" s="540"/>
      <c r="N143" s="540"/>
      <c r="O143" s="540"/>
      <c r="P143" s="540"/>
      <c r="Q143" s="540"/>
      <c r="R143" s="540"/>
      <c r="S143" s="540"/>
      <c r="T143" s="540"/>
      <c r="U143" s="540"/>
      <c r="V143" s="540"/>
      <c r="W143" s="540"/>
      <c r="X143" s="540"/>
      <c r="Y143" s="540"/>
      <c r="Z143" s="540"/>
      <c r="AA143" s="540"/>
      <c r="AB143" s="540"/>
      <c r="AC143" s="540"/>
      <c r="AD143" s="540"/>
      <c r="AF143" s="16"/>
    </row>
    <row r="144" spans="1:32" s="15" customFormat="1" ht="15" customHeight="1">
      <c r="A144" s="38"/>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c r="AD144" s="29"/>
      <c r="AF144" s="16"/>
    </row>
    <row r="145" spans="1:32" s="15" customFormat="1" ht="60" customHeight="1">
      <c r="A145" s="38"/>
      <c r="B145" s="29"/>
      <c r="C145" s="29"/>
      <c r="D145" s="540" t="s">
        <v>2203</v>
      </c>
      <c r="E145" s="540"/>
      <c r="F145" s="540"/>
      <c r="G145" s="540"/>
      <c r="H145" s="540"/>
      <c r="I145" s="540"/>
      <c r="J145" s="540"/>
      <c r="K145" s="540"/>
      <c r="L145" s="540"/>
      <c r="M145" s="540"/>
      <c r="N145" s="540"/>
      <c r="O145" s="540"/>
      <c r="P145" s="540"/>
      <c r="Q145" s="540"/>
      <c r="R145" s="540"/>
      <c r="S145" s="540"/>
      <c r="T145" s="540"/>
      <c r="U145" s="540"/>
      <c r="V145" s="540"/>
      <c r="W145" s="540"/>
      <c r="X145" s="540"/>
      <c r="Y145" s="540"/>
      <c r="Z145" s="540"/>
      <c r="AA145" s="540"/>
      <c r="AB145" s="540"/>
      <c r="AC145" s="540"/>
      <c r="AD145" s="540"/>
      <c r="AF145" s="16"/>
    </row>
    <row r="146" spans="1:32" s="15" customFormat="1" ht="15" customHeight="1">
      <c r="A146" s="38"/>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c r="AA146" s="29"/>
      <c r="AB146" s="29"/>
      <c r="AC146" s="29"/>
      <c r="AD146" s="29"/>
      <c r="AF146" s="16"/>
    </row>
    <row r="147" spans="1:32" s="15" customFormat="1" ht="15" customHeight="1">
      <c r="A147" s="38"/>
      <c r="B147" s="31" t="s">
        <v>597</v>
      </c>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F147" s="16"/>
    </row>
    <row r="148" spans="1:32" s="15" customFormat="1" ht="48" customHeight="1">
      <c r="A148" s="38"/>
      <c r="B148" s="29"/>
      <c r="C148" s="540" t="s">
        <v>7714</v>
      </c>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16"/>
    </row>
    <row r="149" spans="1:32" s="15" customFormat="1" ht="15" customHeight="1">
      <c r="A149" s="38"/>
      <c r="B149" s="29"/>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F149" s="16"/>
    </row>
    <row r="150" spans="1:32" s="15" customFormat="1" ht="15" customHeight="1">
      <c r="A150" s="38"/>
      <c r="B150" s="39" t="s">
        <v>478</v>
      </c>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c r="AF150" s="16"/>
    </row>
    <row r="151" spans="1:32" s="15" customFormat="1" ht="36" customHeight="1">
      <c r="A151" s="38"/>
      <c r="B151" s="40"/>
      <c r="C151" s="540" t="s">
        <v>598</v>
      </c>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F151" s="16"/>
    </row>
    <row r="152" spans="1:32" s="15" customFormat="1" ht="15" customHeight="1">
      <c r="A152" s="38"/>
      <c r="B152" s="40"/>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c r="AD152" s="43"/>
      <c r="AF152" s="16"/>
    </row>
    <row r="153" spans="1:32" s="15" customFormat="1" ht="15" customHeight="1">
      <c r="A153" s="38"/>
      <c r="B153" s="39" t="s">
        <v>485</v>
      </c>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F153" s="16"/>
    </row>
    <row r="154" spans="1:32" s="15" customFormat="1" ht="36" customHeight="1">
      <c r="A154" s="38"/>
      <c r="B154" s="40"/>
      <c r="C154" s="540" t="s">
        <v>2204</v>
      </c>
      <c r="D154" s="540"/>
      <c r="E154" s="540"/>
      <c r="F154" s="540"/>
      <c r="G154" s="540"/>
      <c r="H154" s="540"/>
      <c r="I154" s="540"/>
      <c r="J154" s="540"/>
      <c r="K154" s="540"/>
      <c r="L154" s="540"/>
      <c r="M154" s="540"/>
      <c r="N154" s="540"/>
      <c r="O154" s="540"/>
      <c r="P154" s="540"/>
      <c r="Q154" s="540"/>
      <c r="R154" s="540"/>
      <c r="S154" s="540"/>
      <c r="T154" s="540"/>
      <c r="U154" s="540"/>
      <c r="V154" s="540"/>
      <c r="W154" s="540"/>
      <c r="X154" s="540"/>
      <c r="Y154" s="540"/>
      <c r="Z154" s="540"/>
      <c r="AA154" s="540"/>
      <c r="AB154" s="540"/>
      <c r="AC154" s="540"/>
      <c r="AD154" s="540"/>
      <c r="AF154" s="16"/>
    </row>
    <row r="155" spans="1:32" s="15" customFormat="1" ht="15" customHeight="1">
      <c r="A155" s="38"/>
      <c r="B155" s="40"/>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c r="AD155" s="43"/>
      <c r="AF155" s="16"/>
    </row>
    <row r="156" spans="1:32" s="15" customFormat="1" ht="15" customHeight="1">
      <c r="A156" s="38"/>
      <c r="B156" s="39" t="s">
        <v>872</v>
      </c>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F156" s="16"/>
    </row>
    <row r="157" spans="1:32" s="15" customFormat="1" ht="24" customHeight="1">
      <c r="A157" s="38"/>
      <c r="B157" s="40"/>
      <c r="C157" s="540" t="s">
        <v>1078</v>
      </c>
      <c r="D157" s="540"/>
      <c r="E157" s="540"/>
      <c r="F157" s="540"/>
      <c r="G157" s="540"/>
      <c r="H157" s="540"/>
      <c r="I157" s="540"/>
      <c r="J157" s="540"/>
      <c r="K157" s="540"/>
      <c r="L157" s="540"/>
      <c r="M157" s="540"/>
      <c r="N157" s="540"/>
      <c r="O157" s="540"/>
      <c r="P157" s="540"/>
      <c r="Q157" s="540"/>
      <c r="R157" s="540"/>
      <c r="S157" s="540"/>
      <c r="T157" s="540"/>
      <c r="U157" s="540"/>
      <c r="V157" s="540"/>
      <c r="W157" s="540"/>
      <c r="X157" s="540"/>
      <c r="Y157" s="540"/>
      <c r="Z157" s="540"/>
      <c r="AA157" s="540"/>
      <c r="AB157" s="540"/>
      <c r="AC157" s="540"/>
      <c r="AD157" s="540"/>
      <c r="AF157" s="16"/>
    </row>
    <row r="158" spans="1:32" s="15" customFormat="1" ht="15" customHeight="1">
      <c r="A158" s="38"/>
      <c r="B158" s="40"/>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c r="AD158" s="43"/>
      <c r="AF158" s="16"/>
    </row>
    <row r="159" spans="1:32" s="15" customFormat="1" ht="15" customHeight="1">
      <c r="A159" s="38"/>
      <c r="B159" s="39" t="s">
        <v>599</v>
      </c>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F159" s="16"/>
    </row>
    <row r="160" spans="1:32" s="15" customFormat="1" ht="24" customHeight="1">
      <c r="A160" s="48"/>
      <c r="B160" s="40"/>
      <c r="C160" s="540" t="s">
        <v>7717</v>
      </c>
      <c r="D160" s="540"/>
      <c r="E160" s="540"/>
      <c r="F160" s="540"/>
      <c r="G160" s="540"/>
      <c r="H160" s="540"/>
      <c r="I160" s="540"/>
      <c r="J160" s="540"/>
      <c r="K160" s="540"/>
      <c r="L160" s="540"/>
      <c r="M160" s="540"/>
      <c r="N160" s="540"/>
      <c r="O160" s="540"/>
      <c r="P160" s="540"/>
      <c r="Q160" s="540"/>
      <c r="R160" s="540"/>
      <c r="S160" s="540"/>
      <c r="T160" s="540"/>
      <c r="U160" s="540"/>
      <c r="V160" s="540"/>
      <c r="W160" s="540"/>
      <c r="X160" s="540"/>
      <c r="Y160" s="540"/>
      <c r="Z160" s="540"/>
      <c r="AA160" s="540"/>
      <c r="AB160" s="540"/>
      <c r="AC160" s="540"/>
      <c r="AD160" s="540"/>
      <c r="AF160" s="16"/>
    </row>
    <row r="161" spans="1:32" s="15" customFormat="1" ht="15" customHeight="1">
      <c r="A161" s="48"/>
      <c r="B161" s="40"/>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F161" s="16"/>
    </row>
    <row r="162" spans="1:32" s="15" customFormat="1" ht="48" customHeight="1">
      <c r="A162" s="48"/>
      <c r="B162" s="40"/>
      <c r="C162" s="36"/>
      <c r="D162" s="542" t="s">
        <v>7793</v>
      </c>
      <c r="E162" s="542"/>
      <c r="F162" s="542"/>
      <c r="G162" s="542"/>
      <c r="H162" s="542"/>
      <c r="I162" s="542"/>
      <c r="J162" s="542"/>
      <c r="K162" s="542"/>
      <c r="L162" s="542"/>
      <c r="M162" s="542"/>
      <c r="N162" s="542"/>
      <c r="O162" s="542"/>
      <c r="P162" s="542"/>
      <c r="Q162" s="542"/>
      <c r="R162" s="542"/>
      <c r="S162" s="542"/>
      <c r="T162" s="542"/>
      <c r="U162" s="542"/>
      <c r="V162" s="542"/>
      <c r="W162" s="542"/>
      <c r="X162" s="542"/>
      <c r="Y162" s="542"/>
      <c r="Z162" s="542"/>
      <c r="AA162" s="542"/>
      <c r="AB162" s="542"/>
      <c r="AC162" s="542"/>
      <c r="AD162" s="542"/>
      <c r="AF162" s="16"/>
    </row>
    <row r="163" spans="1:32" s="15" customFormat="1" ht="15" customHeight="1">
      <c r="A163" s="48"/>
      <c r="B163" s="40"/>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F163" s="16"/>
    </row>
    <row r="164" spans="1:32" s="15" customFormat="1" ht="24" customHeight="1">
      <c r="A164" s="48"/>
      <c r="B164" s="40"/>
      <c r="C164" s="36"/>
      <c r="D164" s="540" t="s">
        <v>7794</v>
      </c>
      <c r="E164" s="540"/>
      <c r="F164" s="540"/>
      <c r="G164" s="540"/>
      <c r="H164" s="540"/>
      <c r="I164" s="540"/>
      <c r="J164" s="540"/>
      <c r="K164" s="540"/>
      <c r="L164" s="540"/>
      <c r="M164" s="540"/>
      <c r="N164" s="540"/>
      <c r="O164" s="540"/>
      <c r="P164" s="540"/>
      <c r="Q164" s="540"/>
      <c r="R164" s="540"/>
      <c r="S164" s="540"/>
      <c r="T164" s="540"/>
      <c r="U164" s="540"/>
      <c r="V164" s="540"/>
      <c r="W164" s="540"/>
      <c r="X164" s="540"/>
      <c r="Y164" s="540"/>
      <c r="Z164" s="540"/>
      <c r="AA164" s="540"/>
      <c r="AB164" s="540"/>
      <c r="AC164" s="540"/>
      <c r="AD164" s="540"/>
      <c r="AF164" s="16"/>
    </row>
    <row r="165" spans="1:32" s="15" customFormat="1" ht="15" customHeight="1">
      <c r="A165" s="48"/>
      <c r="B165" s="40"/>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F165" s="16"/>
    </row>
    <row r="166" spans="1:32" s="53" customFormat="1" ht="15" customHeight="1">
      <c r="A166" s="38"/>
      <c r="B166" s="39" t="s">
        <v>1022</v>
      </c>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F166" s="54"/>
    </row>
    <row r="167" spans="1:32" s="53" customFormat="1" ht="24" customHeight="1">
      <c r="A167" s="46"/>
      <c r="B167" s="40"/>
      <c r="C167" s="540" t="s">
        <v>7810</v>
      </c>
      <c r="D167" s="540"/>
      <c r="E167" s="540"/>
      <c r="F167" s="540"/>
      <c r="G167" s="540"/>
      <c r="H167" s="540"/>
      <c r="I167" s="540"/>
      <c r="J167" s="540"/>
      <c r="K167" s="540"/>
      <c r="L167" s="540"/>
      <c r="M167" s="540"/>
      <c r="N167" s="540"/>
      <c r="O167" s="540"/>
      <c r="P167" s="540"/>
      <c r="Q167" s="540"/>
      <c r="R167" s="540"/>
      <c r="S167" s="540"/>
      <c r="T167" s="540"/>
      <c r="U167" s="540"/>
      <c r="V167" s="540"/>
      <c r="W167" s="540"/>
      <c r="X167" s="540"/>
      <c r="Y167" s="540"/>
      <c r="Z167" s="540"/>
      <c r="AA167" s="540"/>
      <c r="AB167" s="540"/>
      <c r="AC167" s="540"/>
      <c r="AD167" s="540"/>
      <c r="AF167" s="54"/>
    </row>
    <row r="168" spans="1:32" s="49" customFormat="1" ht="15" customHeight="1">
      <c r="AF168" s="55"/>
    </row>
    <row r="169" spans="1:32" s="53" customFormat="1" ht="15" customHeight="1">
      <c r="A169" s="38"/>
      <c r="B169" s="39" t="s">
        <v>1023</v>
      </c>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F169" s="54"/>
    </row>
    <row r="170" spans="1:32" s="53" customFormat="1" ht="24" customHeight="1">
      <c r="A170" s="46"/>
      <c r="B170" s="40"/>
      <c r="C170" s="540" t="s">
        <v>7811</v>
      </c>
      <c r="D170" s="540"/>
      <c r="E170" s="540"/>
      <c r="F170" s="540"/>
      <c r="G170" s="540"/>
      <c r="H170" s="540"/>
      <c r="I170" s="540"/>
      <c r="J170" s="540"/>
      <c r="K170" s="540"/>
      <c r="L170" s="540"/>
      <c r="M170" s="540"/>
      <c r="N170" s="540"/>
      <c r="O170" s="540"/>
      <c r="P170" s="540"/>
      <c r="Q170" s="540"/>
      <c r="R170" s="540"/>
      <c r="S170" s="540"/>
      <c r="T170" s="540"/>
      <c r="U170" s="540"/>
      <c r="V170" s="540"/>
      <c r="W170" s="540"/>
      <c r="X170" s="540"/>
      <c r="Y170" s="540"/>
      <c r="Z170" s="540"/>
      <c r="AA170" s="540"/>
      <c r="AB170" s="540"/>
      <c r="AC170" s="540"/>
      <c r="AD170" s="540"/>
      <c r="AF170" s="54"/>
    </row>
    <row r="171" spans="1:32" s="49" customFormat="1" ht="15" customHeight="1">
      <c r="AF171" s="55"/>
    </row>
    <row r="172" spans="1:32" s="15" customFormat="1" ht="15" customHeight="1">
      <c r="A172" s="38"/>
      <c r="B172" s="39" t="s">
        <v>1041</v>
      </c>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F172" s="16"/>
    </row>
    <row r="173" spans="1:32" s="15" customFormat="1" ht="36" customHeight="1">
      <c r="A173" s="48"/>
      <c r="B173" s="40"/>
      <c r="C173" s="540" t="s">
        <v>2205</v>
      </c>
      <c r="D173" s="540"/>
      <c r="E173" s="540"/>
      <c r="F173" s="540"/>
      <c r="G173" s="540"/>
      <c r="H173" s="540"/>
      <c r="I173" s="540"/>
      <c r="J173" s="540"/>
      <c r="K173" s="540"/>
      <c r="L173" s="540"/>
      <c r="M173" s="540"/>
      <c r="N173" s="540"/>
      <c r="O173" s="540"/>
      <c r="P173" s="540"/>
      <c r="Q173" s="540"/>
      <c r="R173" s="540"/>
      <c r="S173" s="540"/>
      <c r="T173" s="540"/>
      <c r="U173" s="540"/>
      <c r="V173" s="540"/>
      <c r="W173" s="540"/>
      <c r="X173" s="540"/>
      <c r="Y173" s="540"/>
      <c r="Z173" s="540"/>
      <c r="AA173" s="540"/>
      <c r="AB173" s="540"/>
      <c r="AC173" s="540"/>
      <c r="AD173" s="540"/>
      <c r="AF173" s="16"/>
    </row>
    <row r="174" spans="1:32" s="12" customFormat="1" ht="15" customHeight="1">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F174" s="13"/>
    </row>
    <row r="175" spans="1:32" s="15" customFormat="1" ht="15" customHeight="1">
      <c r="A175" s="38"/>
      <c r="B175" s="39" t="s">
        <v>600</v>
      </c>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F175" s="16"/>
    </row>
    <row r="176" spans="1:32" s="15" customFormat="1" ht="60" customHeight="1">
      <c r="A176" s="48"/>
      <c r="B176" s="40"/>
      <c r="C176" s="540" t="s">
        <v>7796</v>
      </c>
      <c r="D176" s="540"/>
      <c r="E176" s="540"/>
      <c r="F176" s="540"/>
      <c r="G176" s="540"/>
      <c r="H176" s="540"/>
      <c r="I176" s="540"/>
      <c r="J176" s="540"/>
      <c r="K176" s="540"/>
      <c r="L176" s="540"/>
      <c r="M176" s="540"/>
      <c r="N176" s="540"/>
      <c r="O176" s="540"/>
      <c r="P176" s="540"/>
      <c r="Q176" s="540"/>
      <c r="R176" s="540"/>
      <c r="S176" s="540"/>
      <c r="T176" s="540"/>
      <c r="U176" s="540"/>
      <c r="V176" s="540"/>
      <c r="W176" s="540"/>
      <c r="X176" s="540"/>
      <c r="Y176" s="540"/>
      <c r="Z176" s="540"/>
      <c r="AA176" s="540"/>
      <c r="AB176" s="540"/>
      <c r="AC176" s="540"/>
      <c r="AD176" s="540"/>
      <c r="AF176" s="16"/>
    </row>
    <row r="177" spans="1:32" s="12" customFormat="1" ht="15" customHeight="1">
      <c r="AF177" s="13"/>
    </row>
    <row r="178" spans="1:32" s="15" customFormat="1" ht="15" customHeight="1">
      <c r="A178" s="38"/>
      <c r="B178" s="31" t="s">
        <v>601</v>
      </c>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F178" s="16"/>
    </row>
    <row r="179" spans="1:32" s="15" customFormat="1" ht="36" customHeight="1">
      <c r="A179" s="48"/>
      <c r="B179" s="29"/>
      <c r="C179" s="542" t="s">
        <v>7784</v>
      </c>
      <c r="D179" s="542"/>
      <c r="E179" s="542"/>
      <c r="F179" s="542"/>
      <c r="G179" s="542"/>
      <c r="H179" s="542"/>
      <c r="I179" s="542"/>
      <c r="J179" s="542"/>
      <c r="K179" s="542"/>
      <c r="L179" s="542"/>
      <c r="M179" s="542"/>
      <c r="N179" s="542"/>
      <c r="O179" s="542"/>
      <c r="P179" s="542"/>
      <c r="Q179" s="542"/>
      <c r="R179" s="542"/>
      <c r="S179" s="542"/>
      <c r="T179" s="542"/>
      <c r="U179" s="542"/>
      <c r="V179" s="542"/>
      <c r="W179" s="542"/>
      <c r="X179" s="542"/>
      <c r="Y179" s="542"/>
      <c r="Z179" s="542"/>
      <c r="AA179" s="542"/>
      <c r="AB179" s="542"/>
      <c r="AC179" s="542"/>
      <c r="AD179" s="542"/>
      <c r="AF179" s="16"/>
    </row>
    <row r="180" spans="1:32" s="12" customFormat="1" ht="15" customHeight="1">
      <c r="AF180" s="13"/>
    </row>
    <row r="181" spans="1:32" s="12" customFormat="1" ht="15" customHeight="1">
      <c r="A181" s="38"/>
      <c r="B181" s="39" t="s">
        <v>602</v>
      </c>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F181" s="13"/>
    </row>
    <row r="182" spans="1:32" s="12" customFormat="1" ht="72" customHeight="1">
      <c r="B182" s="49"/>
      <c r="C182" s="540" t="s">
        <v>7721</v>
      </c>
      <c r="D182" s="540"/>
      <c r="E182" s="540"/>
      <c r="F182" s="540"/>
      <c r="G182" s="540"/>
      <c r="H182" s="540"/>
      <c r="I182" s="540"/>
      <c r="J182" s="540"/>
      <c r="K182" s="540"/>
      <c r="L182" s="540"/>
      <c r="M182" s="540"/>
      <c r="N182" s="540"/>
      <c r="O182" s="540"/>
      <c r="P182" s="540"/>
      <c r="Q182" s="540"/>
      <c r="R182" s="540"/>
      <c r="S182" s="540"/>
      <c r="T182" s="540"/>
      <c r="U182" s="540"/>
      <c r="V182" s="540"/>
      <c r="W182" s="540"/>
      <c r="X182" s="540"/>
      <c r="Y182" s="540"/>
      <c r="Z182" s="540"/>
      <c r="AA182" s="540"/>
      <c r="AB182" s="540"/>
      <c r="AC182" s="540"/>
      <c r="AD182" s="540"/>
      <c r="AF182" s="13"/>
    </row>
    <row r="183" spans="1:32" s="12" customFormat="1" ht="15" customHeight="1">
      <c r="AF183" s="13"/>
    </row>
    <row r="184" spans="1:32" s="12" customFormat="1" ht="15" customHeight="1">
      <c r="A184" s="38"/>
      <c r="B184" s="31" t="s">
        <v>603</v>
      </c>
      <c r="AF184" s="13"/>
    </row>
    <row r="185" spans="1:32" s="12" customFormat="1" ht="36" customHeight="1">
      <c r="C185" s="542" t="s">
        <v>7729</v>
      </c>
      <c r="D185" s="542"/>
      <c r="E185" s="542"/>
      <c r="F185" s="542"/>
      <c r="G185" s="542"/>
      <c r="H185" s="542"/>
      <c r="I185" s="542"/>
      <c r="J185" s="542"/>
      <c r="K185" s="542"/>
      <c r="L185" s="542"/>
      <c r="M185" s="542"/>
      <c r="N185" s="542"/>
      <c r="O185" s="542"/>
      <c r="P185" s="542"/>
      <c r="Q185" s="542"/>
      <c r="R185" s="542"/>
      <c r="S185" s="542"/>
      <c r="T185" s="542"/>
      <c r="U185" s="542"/>
      <c r="V185" s="542"/>
      <c r="W185" s="542"/>
      <c r="X185" s="542"/>
      <c r="Y185" s="542"/>
      <c r="Z185" s="542"/>
      <c r="AA185" s="542"/>
      <c r="AB185" s="542"/>
      <c r="AC185" s="542"/>
      <c r="AD185" s="542"/>
      <c r="AF185" s="13"/>
    </row>
    <row r="186" spans="1:32" s="12" customFormat="1" ht="15" customHeight="1">
      <c r="C186" s="47"/>
      <c r="D186" s="47"/>
      <c r="E186" s="47"/>
      <c r="F186" s="47"/>
      <c r="G186" s="47"/>
      <c r="H186" s="47"/>
      <c r="I186" s="47"/>
      <c r="J186" s="47"/>
      <c r="K186" s="47"/>
      <c r="L186" s="47"/>
      <c r="M186" s="47"/>
      <c r="N186" s="47"/>
      <c r="O186" s="47"/>
      <c r="P186" s="47"/>
      <c r="Q186" s="47"/>
      <c r="R186" s="47"/>
      <c r="S186" s="47"/>
      <c r="T186" s="47"/>
      <c r="U186" s="47"/>
      <c r="V186" s="47"/>
      <c r="W186" s="47"/>
      <c r="X186" s="47"/>
      <c r="Y186" s="47"/>
      <c r="Z186" s="47"/>
      <c r="AA186" s="47"/>
      <c r="AB186" s="47"/>
      <c r="AC186" s="47"/>
      <c r="AD186" s="47"/>
      <c r="AF186" s="13"/>
    </row>
    <row r="187" spans="1:32" s="12" customFormat="1" ht="15" customHeight="1">
      <c r="A187" s="38"/>
      <c r="B187" s="31" t="s">
        <v>604</v>
      </c>
      <c r="AF187" s="13"/>
    </row>
    <row r="188" spans="1:32" s="12" customFormat="1" ht="36" customHeight="1">
      <c r="C188" s="542" t="s">
        <v>1177</v>
      </c>
      <c r="D188" s="542"/>
      <c r="E188" s="542"/>
      <c r="F188" s="542"/>
      <c r="G188" s="542"/>
      <c r="H188" s="542"/>
      <c r="I188" s="542"/>
      <c r="J188" s="542"/>
      <c r="K188" s="542"/>
      <c r="L188" s="542"/>
      <c r="M188" s="542"/>
      <c r="N188" s="542"/>
      <c r="O188" s="542"/>
      <c r="P188" s="542"/>
      <c r="Q188" s="542"/>
      <c r="R188" s="542"/>
      <c r="S188" s="542"/>
      <c r="T188" s="542"/>
      <c r="U188" s="542"/>
      <c r="V188" s="542"/>
      <c r="W188" s="542"/>
      <c r="X188" s="542"/>
      <c r="Y188" s="542"/>
      <c r="Z188" s="542"/>
      <c r="AA188" s="542"/>
      <c r="AB188" s="542"/>
      <c r="AC188" s="542"/>
      <c r="AD188" s="542"/>
      <c r="AF188" s="13"/>
    </row>
    <row r="189" spans="1:32" s="12" customFormat="1" ht="15" customHeight="1">
      <c r="C189" s="47"/>
      <c r="D189" s="47"/>
      <c r="E189" s="47"/>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F189" s="13"/>
    </row>
    <row r="190" spans="1:32" s="12" customFormat="1" ht="15" customHeight="1">
      <c r="A190" s="38"/>
      <c r="B190" s="31" t="s">
        <v>605</v>
      </c>
      <c r="AF190" s="13"/>
    </row>
    <row r="191" spans="1:32" s="12" customFormat="1" ht="36" customHeight="1">
      <c r="C191" s="542" t="s">
        <v>2360</v>
      </c>
      <c r="D191" s="542"/>
      <c r="E191" s="542"/>
      <c r="F191" s="542"/>
      <c r="G191" s="542"/>
      <c r="H191" s="542"/>
      <c r="I191" s="542"/>
      <c r="J191" s="542"/>
      <c r="K191" s="542"/>
      <c r="L191" s="542"/>
      <c r="M191" s="542"/>
      <c r="N191" s="542"/>
      <c r="O191" s="542"/>
      <c r="P191" s="542"/>
      <c r="Q191" s="542"/>
      <c r="R191" s="542"/>
      <c r="S191" s="542"/>
      <c r="T191" s="542"/>
      <c r="U191" s="542"/>
      <c r="V191" s="542"/>
      <c r="W191" s="542"/>
      <c r="X191" s="542"/>
      <c r="Y191" s="542"/>
      <c r="Z191" s="542"/>
      <c r="AA191" s="542"/>
      <c r="AB191" s="542"/>
      <c r="AC191" s="542"/>
      <c r="AD191" s="542"/>
      <c r="AF191" s="13"/>
    </row>
    <row r="192" spans="1:32" s="12" customFormat="1" ht="15" customHeight="1">
      <c r="C192" s="47"/>
      <c r="D192" s="47"/>
      <c r="E192" s="47"/>
      <c r="F192" s="47"/>
      <c r="G192" s="47"/>
      <c r="H192" s="47"/>
      <c r="I192" s="47"/>
      <c r="J192" s="47"/>
      <c r="K192" s="47"/>
      <c r="L192" s="47"/>
      <c r="M192" s="47"/>
      <c r="N192" s="47"/>
      <c r="O192" s="47"/>
      <c r="P192" s="47"/>
      <c r="Q192" s="47"/>
      <c r="R192" s="47"/>
      <c r="S192" s="47"/>
      <c r="T192" s="47"/>
      <c r="U192" s="47"/>
      <c r="V192" s="47"/>
      <c r="W192" s="47"/>
      <c r="X192" s="47"/>
      <c r="Y192" s="47"/>
      <c r="Z192" s="47"/>
      <c r="AA192" s="47"/>
      <c r="AB192" s="47"/>
      <c r="AC192" s="47"/>
      <c r="AD192" s="47"/>
      <c r="AF192" s="13"/>
    </row>
    <row r="193" spans="1:32" s="12" customFormat="1" ht="15" customHeight="1">
      <c r="A193" s="38"/>
      <c r="B193" s="31" t="s">
        <v>606</v>
      </c>
      <c r="C193" s="47"/>
      <c r="D193" s="47"/>
      <c r="E193" s="47"/>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F193" s="13"/>
    </row>
    <row r="194" spans="1:32" s="12" customFormat="1" ht="48" customHeight="1">
      <c r="C194" s="542" t="s">
        <v>2361</v>
      </c>
      <c r="D194" s="542"/>
      <c r="E194" s="542"/>
      <c r="F194" s="542"/>
      <c r="G194" s="542"/>
      <c r="H194" s="542"/>
      <c r="I194" s="542"/>
      <c r="J194" s="542"/>
      <c r="K194" s="542"/>
      <c r="L194" s="542"/>
      <c r="M194" s="542"/>
      <c r="N194" s="542"/>
      <c r="O194" s="542"/>
      <c r="P194" s="542"/>
      <c r="Q194" s="542"/>
      <c r="R194" s="542"/>
      <c r="S194" s="542"/>
      <c r="T194" s="542"/>
      <c r="U194" s="542"/>
      <c r="V194" s="542"/>
      <c r="W194" s="542"/>
      <c r="X194" s="542"/>
      <c r="Y194" s="542"/>
      <c r="Z194" s="542"/>
      <c r="AA194" s="542"/>
      <c r="AB194" s="542"/>
      <c r="AC194" s="542"/>
      <c r="AD194" s="542"/>
      <c r="AF194" s="13"/>
    </row>
    <row r="195" spans="1:32" s="12" customFormat="1" ht="15" customHeight="1">
      <c r="AF195" s="13"/>
    </row>
    <row r="196" spans="1:32" s="12" customFormat="1" ht="15" customHeight="1">
      <c r="A196" s="38"/>
      <c r="B196" s="31" t="s">
        <v>465</v>
      </c>
      <c r="AF196" s="13"/>
    </row>
    <row r="197" spans="1:32" s="12" customFormat="1" ht="36" customHeight="1">
      <c r="C197" s="542" t="s">
        <v>1180</v>
      </c>
      <c r="D197" s="542"/>
      <c r="E197" s="542"/>
      <c r="F197" s="542"/>
      <c r="G197" s="542"/>
      <c r="H197" s="542"/>
      <c r="I197" s="542"/>
      <c r="J197" s="542"/>
      <c r="K197" s="542"/>
      <c r="L197" s="542"/>
      <c r="M197" s="542"/>
      <c r="N197" s="542"/>
      <c r="O197" s="542"/>
      <c r="P197" s="542"/>
      <c r="Q197" s="542"/>
      <c r="R197" s="542"/>
      <c r="S197" s="542"/>
      <c r="T197" s="542"/>
      <c r="U197" s="542"/>
      <c r="V197" s="542"/>
      <c r="W197" s="542"/>
      <c r="X197" s="542"/>
      <c r="Y197" s="542"/>
      <c r="Z197" s="542"/>
      <c r="AA197" s="542"/>
      <c r="AB197" s="542"/>
      <c r="AC197" s="542"/>
      <c r="AD197" s="542"/>
      <c r="AF197" s="13"/>
    </row>
    <row r="198" spans="1:32" s="12" customFormat="1" ht="15" customHeight="1">
      <c r="AF198" s="13"/>
    </row>
    <row r="199" spans="1:32" customFormat="1" ht="15" customHeight="1">
      <c r="A199" s="38"/>
      <c r="B199" s="31" t="s">
        <v>607</v>
      </c>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c r="AA199" s="43"/>
      <c r="AB199" s="43"/>
      <c r="AC199" s="43"/>
      <c r="AD199" s="43"/>
      <c r="AF199" s="37"/>
    </row>
    <row r="200" spans="1:32" customFormat="1" ht="84" customHeight="1">
      <c r="B200" s="40"/>
      <c r="C200" s="540" t="s">
        <v>827</v>
      </c>
      <c r="D200" s="540"/>
      <c r="E200" s="540"/>
      <c r="F200" s="540"/>
      <c r="G200" s="540"/>
      <c r="H200" s="540"/>
      <c r="I200" s="540"/>
      <c r="J200" s="540"/>
      <c r="K200" s="540"/>
      <c r="L200" s="540"/>
      <c r="M200" s="540"/>
      <c r="N200" s="540"/>
      <c r="O200" s="540"/>
      <c r="P200" s="540"/>
      <c r="Q200" s="540"/>
      <c r="R200" s="540"/>
      <c r="S200" s="540"/>
      <c r="T200" s="540"/>
      <c r="U200" s="540"/>
      <c r="V200" s="540"/>
      <c r="W200" s="540"/>
      <c r="X200" s="540"/>
      <c r="Y200" s="540"/>
      <c r="Z200" s="540"/>
      <c r="AA200" s="540"/>
      <c r="AB200" s="540"/>
      <c r="AC200" s="540"/>
      <c r="AD200" s="540"/>
      <c r="AF200" s="37"/>
    </row>
    <row r="201" spans="1:32" customFormat="1" ht="15" customHeight="1">
      <c r="B201" s="4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F201" s="37"/>
    </row>
    <row r="202" spans="1:32" customFormat="1" ht="15" customHeight="1">
      <c r="A202" s="38"/>
      <c r="B202" s="31" t="s">
        <v>464</v>
      </c>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c r="AA202" s="43"/>
      <c r="AB202" s="43"/>
      <c r="AC202" s="43"/>
      <c r="AD202" s="43"/>
      <c r="AF202" s="37"/>
    </row>
    <row r="203" spans="1:32" customFormat="1" ht="60" customHeight="1">
      <c r="B203" s="40"/>
      <c r="C203" s="542" t="s">
        <v>608</v>
      </c>
      <c r="D203" s="542"/>
      <c r="E203" s="542"/>
      <c r="F203" s="542"/>
      <c r="G203" s="542"/>
      <c r="H203" s="542"/>
      <c r="I203" s="542"/>
      <c r="J203" s="542"/>
      <c r="K203" s="542"/>
      <c r="L203" s="542"/>
      <c r="M203" s="542"/>
      <c r="N203" s="542"/>
      <c r="O203" s="542"/>
      <c r="P203" s="542"/>
      <c r="Q203" s="542"/>
      <c r="R203" s="542"/>
      <c r="S203" s="542"/>
      <c r="T203" s="542"/>
      <c r="U203" s="542"/>
      <c r="V203" s="542"/>
      <c r="W203" s="542"/>
      <c r="X203" s="542"/>
      <c r="Y203" s="542"/>
      <c r="Z203" s="542"/>
      <c r="AA203" s="542"/>
      <c r="AB203" s="542"/>
      <c r="AC203" s="542"/>
      <c r="AD203" s="542"/>
      <c r="AF203" s="37"/>
    </row>
    <row r="204" spans="1:32" s="12" customFormat="1" ht="15" customHeight="1">
      <c r="AF204" s="13"/>
    </row>
    <row r="205" spans="1:32" s="15" customFormat="1" ht="15" customHeight="1">
      <c r="A205" s="38"/>
      <c r="B205" s="31" t="s">
        <v>1123</v>
      </c>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c r="AF205" s="16"/>
    </row>
    <row r="206" spans="1:32" s="15" customFormat="1" ht="60" customHeight="1">
      <c r="A206" s="38"/>
      <c r="B206" s="29"/>
      <c r="C206" s="542" t="s">
        <v>2301</v>
      </c>
      <c r="D206" s="542"/>
      <c r="E206" s="542"/>
      <c r="F206" s="542"/>
      <c r="G206" s="542"/>
      <c r="H206" s="542"/>
      <c r="I206" s="542"/>
      <c r="J206" s="542"/>
      <c r="K206" s="542"/>
      <c r="L206" s="542"/>
      <c r="M206" s="542"/>
      <c r="N206" s="542"/>
      <c r="O206" s="542"/>
      <c r="P206" s="542"/>
      <c r="Q206" s="542"/>
      <c r="R206" s="542"/>
      <c r="S206" s="542"/>
      <c r="T206" s="542"/>
      <c r="U206" s="542"/>
      <c r="V206" s="542"/>
      <c r="W206" s="542"/>
      <c r="X206" s="542"/>
      <c r="Y206" s="542"/>
      <c r="Z206" s="542"/>
      <c r="AA206" s="542"/>
      <c r="AB206" s="542"/>
      <c r="AC206" s="542"/>
      <c r="AD206" s="542"/>
      <c r="AF206" s="16"/>
    </row>
    <row r="207" spans="1:32" s="15" customFormat="1" ht="15" customHeight="1">
      <c r="A207" s="38"/>
      <c r="B207" s="31"/>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c r="AF207" s="16"/>
    </row>
    <row r="208" spans="1:32" s="15" customFormat="1" ht="36" customHeight="1">
      <c r="A208" s="38"/>
      <c r="B208" s="29"/>
      <c r="C208" s="18"/>
      <c r="D208" s="542" t="s">
        <v>7715</v>
      </c>
      <c r="E208" s="542"/>
      <c r="F208" s="542"/>
      <c r="G208" s="542"/>
      <c r="H208" s="542"/>
      <c r="I208" s="542"/>
      <c r="J208" s="542"/>
      <c r="K208" s="542"/>
      <c r="L208" s="542"/>
      <c r="M208" s="542"/>
      <c r="N208" s="542"/>
      <c r="O208" s="542"/>
      <c r="P208" s="542"/>
      <c r="Q208" s="542"/>
      <c r="R208" s="542"/>
      <c r="S208" s="542"/>
      <c r="T208" s="542"/>
      <c r="U208" s="542"/>
      <c r="V208" s="542"/>
      <c r="W208" s="542"/>
      <c r="X208" s="542"/>
      <c r="Y208" s="542"/>
      <c r="Z208" s="542"/>
      <c r="AA208" s="542"/>
      <c r="AB208" s="542"/>
      <c r="AC208" s="542"/>
      <c r="AD208" s="542"/>
      <c r="AF208" s="16"/>
    </row>
    <row r="209" spans="1:32" s="15" customFormat="1" ht="15" customHeight="1">
      <c r="A209" s="38"/>
      <c r="B209" s="31"/>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c r="AF209" s="16"/>
    </row>
    <row r="210" spans="1:32" s="15" customFormat="1" ht="60" customHeight="1">
      <c r="A210" s="38"/>
      <c r="B210" s="31"/>
      <c r="D210" s="18"/>
      <c r="E210" s="1231" t="s">
        <v>7817</v>
      </c>
      <c r="F210" s="1231"/>
      <c r="G210" s="1231"/>
      <c r="H210" s="1231"/>
      <c r="I210" s="1231"/>
      <c r="J210" s="1231"/>
      <c r="K210" s="1231"/>
      <c r="L210" s="1231"/>
      <c r="M210" s="1231"/>
      <c r="N210" s="1231"/>
      <c r="O210" s="1231"/>
      <c r="P210" s="1231"/>
      <c r="Q210" s="1231"/>
      <c r="R210" s="1231"/>
      <c r="S210" s="1231"/>
      <c r="T210" s="1231"/>
      <c r="U210" s="1231"/>
      <c r="V210" s="1231"/>
      <c r="W210" s="1231"/>
      <c r="X210" s="1231"/>
      <c r="Y210" s="1231"/>
      <c r="Z210" s="1231"/>
      <c r="AA210" s="1231"/>
      <c r="AB210" s="1231"/>
      <c r="AC210" s="1231"/>
      <c r="AD210" s="1231"/>
      <c r="AF210" s="16"/>
    </row>
    <row r="211" spans="1:32" s="15" customFormat="1" ht="15" customHeight="1">
      <c r="A211" s="38"/>
      <c r="B211" s="31"/>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c r="AF211" s="16"/>
    </row>
    <row r="212" spans="1:32" s="15" customFormat="1" ht="48" customHeight="1">
      <c r="A212" s="38"/>
      <c r="B212" s="31"/>
      <c r="D212" s="18"/>
      <c r="E212" s="1231" t="s">
        <v>2206</v>
      </c>
      <c r="F212" s="1231"/>
      <c r="G212" s="1231"/>
      <c r="H212" s="1231"/>
      <c r="I212" s="1231"/>
      <c r="J212" s="1231"/>
      <c r="K212" s="1231"/>
      <c r="L212" s="1231"/>
      <c r="M212" s="1231"/>
      <c r="N212" s="1231"/>
      <c r="O212" s="1231"/>
      <c r="P212" s="1231"/>
      <c r="Q212" s="1231"/>
      <c r="R212" s="1231"/>
      <c r="S212" s="1231"/>
      <c r="T212" s="1231"/>
      <c r="U212" s="1231"/>
      <c r="V212" s="1231"/>
      <c r="W212" s="1231"/>
      <c r="X212" s="1231"/>
      <c r="Y212" s="1231"/>
      <c r="Z212" s="1231"/>
      <c r="AA212" s="1231"/>
      <c r="AB212" s="1231"/>
      <c r="AC212" s="1231"/>
      <c r="AD212" s="1231"/>
      <c r="AF212" s="16"/>
    </row>
    <row r="213" spans="1:32" s="15" customFormat="1" ht="15" customHeight="1">
      <c r="A213" s="38"/>
      <c r="B213" s="31"/>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c r="AF213" s="16"/>
    </row>
    <row r="214" spans="1:32" s="15" customFormat="1" ht="24" customHeight="1">
      <c r="A214" s="38"/>
      <c r="B214" s="31"/>
      <c r="D214" s="18"/>
      <c r="E214" s="1231" t="s">
        <v>7756</v>
      </c>
      <c r="F214" s="1231"/>
      <c r="G214" s="1231"/>
      <c r="H214" s="1231"/>
      <c r="I214" s="1231"/>
      <c r="J214" s="1231"/>
      <c r="K214" s="1231"/>
      <c r="L214" s="1231"/>
      <c r="M214" s="1231"/>
      <c r="N214" s="1231"/>
      <c r="O214" s="1231"/>
      <c r="P214" s="1231"/>
      <c r="Q214" s="1231"/>
      <c r="R214" s="1231"/>
      <c r="S214" s="1231"/>
      <c r="T214" s="1231"/>
      <c r="U214" s="1231"/>
      <c r="V214" s="1231"/>
      <c r="W214" s="1231"/>
      <c r="X214" s="1231"/>
      <c r="Y214" s="1231"/>
      <c r="Z214" s="1231"/>
      <c r="AA214" s="1231"/>
      <c r="AB214" s="1231"/>
      <c r="AC214" s="1231"/>
      <c r="AD214" s="1231"/>
      <c r="AF214" s="16"/>
    </row>
    <row r="215" spans="1:32" s="15" customFormat="1" ht="15" customHeight="1">
      <c r="A215" s="38"/>
      <c r="B215" s="31"/>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c r="AF215" s="16"/>
    </row>
    <row r="216" spans="1:32" s="15" customFormat="1" ht="36" customHeight="1">
      <c r="A216" s="38"/>
      <c r="B216" s="31"/>
      <c r="D216" s="18"/>
      <c r="E216" s="1231" t="s">
        <v>2302</v>
      </c>
      <c r="F216" s="1231"/>
      <c r="G216" s="1231"/>
      <c r="H216" s="1231"/>
      <c r="I216" s="1231"/>
      <c r="J216" s="1231"/>
      <c r="K216" s="1231"/>
      <c r="L216" s="1231"/>
      <c r="M216" s="1231"/>
      <c r="N216" s="1231"/>
      <c r="O216" s="1231"/>
      <c r="P216" s="1231"/>
      <c r="Q216" s="1231"/>
      <c r="R216" s="1231"/>
      <c r="S216" s="1231"/>
      <c r="T216" s="1231"/>
      <c r="U216" s="1231"/>
      <c r="V216" s="1231"/>
      <c r="W216" s="1231"/>
      <c r="X216" s="1231"/>
      <c r="Y216" s="1231"/>
      <c r="Z216" s="1231"/>
      <c r="AA216" s="1231"/>
      <c r="AB216" s="1231"/>
      <c r="AC216" s="1231"/>
      <c r="AD216" s="1231"/>
      <c r="AF216" s="16"/>
    </row>
    <row r="217" spans="1:32" s="15" customFormat="1" ht="15" customHeight="1">
      <c r="A217" s="38"/>
      <c r="B217" s="31"/>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c r="AF217" s="16"/>
    </row>
    <row r="218" spans="1:32" s="15" customFormat="1" ht="36" customHeight="1">
      <c r="A218" s="38"/>
      <c r="B218" s="29"/>
      <c r="C218" s="18"/>
      <c r="D218" s="542" t="s">
        <v>2303</v>
      </c>
      <c r="E218" s="542"/>
      <c r="F218" s="542"/>
      <c r="G218" s="542"/>
      <c r="H218" s="542"/>
      <c r="I218" s="542"/>
      <c r="J218" s="542"/>
      <c r="K218" s="542"/>
      <c r="L218" s="542"/>
      <c r="M218" s="542"/>
      <c r="N218" s="542"/>
      <c r="O218" s="542"/>
      <c r="P218" s="542"/>
      <c r="Q218" s="542"/>
      <c r="R218" s="542"/>
      <c r="S218" s="542"/>
      <c r="T218" s="542"/>
      <c r="U218" s="542"/>
      <c r="V218" s="542"/>
      <c r="W218" s="542"/>
      <c r="X218" s="542"/>
      <c r="Y218" s="542"/>
      <c r="Z218" s="542"/>
      <c r="AA218" s="542"/>
      <c r="AB218" s="542"/>
      <c r="AC218" s="542"/>
      <c r="AD218" s="542"/>
      <c r="AF218" s="16"/>
    </row>
    <row r="219" spans="1:32" s="15" customFormat="1" ht="15" customHeight="1">
      <c r="A219" s="38"/>
      <c r="B219" s="31"/>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c r="AF219" s="16"/>
    </row>
    <row r="220" spans="1:32" s="15" customFormat="1" ht="48" customHeight="1">
      <c r="A220" s="38"/>
      <c r="B220" s="29"/>
      <c r="C220" s="18"/>
      <c r="D220" s="540" t="s">
        <v>1124</v>
      </c>
      <c r="E220" s="540"/>
      <c r="F220" s="540"/>
      <c r="G220" s="540"/>
      <c r="H220" s="540"/>
      <c r="I220" s="540"/>
      <c r="J220" s="540"/>
      <c r="K220" s="540"/>
      <c r="L220" s="540"/>
      <c r="M220" s="540"/>
      <c r="N220" s="540"/>
      <c r="O220" s="540"/>
      <c r="P220" s="540"/>
      <c r="Q220" s="540"/>
      <c r="R220" s="540"/>
      <c r="S220" s="540"/>
      <c r="T220" s="540"/>
      <c r="U220" s="540"/>
      <c r="V220" s="540"/>
      <c r="W220" s="540"/>
      <c r="X220" s="540"/>
      <c r="Y220" s="540"/>
      <c r="Z220" s="540"/>
      <c r="AA220" s="540"/>
      <c r="AB220" s="540"/>
      <c r="AC220" s="540"/>
      <c r="AD220" s="540"/>
      <c r="AF220" s="16"/>
    </row>
    <row r="221" spans="1:32" s="15" customFormat="1" ht="15" customHeight="1">
      <c r="A221" s="38"/>
      <c r="B221" s="31"/>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c r="AF221" s="16"/>
    </row>
    <row r="222" spans="1:32" s="15" customFormat="1" ht="48" customHeight="1">
      <c r="A222" s="38"/>
      <c r="B222" s="29"/>
      <c r="C222" s="18"/>
      <c r="D222" s="542" t="s">
        <v>1125</v>
      </c>
      <c r="E222" s="542"/>
      <c r="F222" s="542"/>
      <c r="G222" s="542"/>
      <c r="H222" s="542"/>
      <c r="I222" s="542"/>
      <c r="J222" s="542"/>
      <c r="K222" s="542"/>
      <c r="L222" s="542"/>
      <c r="M222" s="542"/>
      <c r="N222" s="542"/>
      <c r="O222" s="542"/>
      <c r="P222" s="542"/>
      <c r="Q222" s="542"/>
      <c r="R222" s="542"/>
      <c r="S222" s="542"/>
      <c r="T222" s="542"/>
      <c r="U222" s="542"/>
      <c r="V222" s="542"/>
      <c r="W222" s="542"/>
      <c r="X222" s="542"/>
      <c r="Y222" s="542"/>
      <c r="Z222" s="542"/>
      <c r="AA222" s="542"/>
      <c r="AB222" s="542"/>
      <c r="AC222" s="542"/>
      <c r="AD222" s="542"/>
      <c r="AF222" s="16"/>
    </row>
    <row r="223" spans="1:32" s="15" customFormat="1" ht="15" customHeight="1">
      <c r="A223" s="38"/>
      <c r="B223" s="29"/>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F223" s="16"/>
    </row>
    <row r="224" spans="1:32" s="15" customFormat="1" ht="24" customHeight="1">
      <c r="A224" s="38"/>
      <c r="B224" s="29"/>
      <c r="D224" s="540" t="s">
        <v>1126</v>
      </c>
      <c r="E224" s="540"/>
      <c r="F224" s="540"/>
      <c r="G224" s="540"/>
      <c r="H224" s="540"/>
      <c r="I224" s="540"/>
      <c r="J224" s="540"/>
      <c r="K224" s="540"/>
      <c r="L224" s="540"/>
      <c r="M224" s="540"/>
      <c r="N224" s="540"/>
      <c r="O224" s="540"/>
      <c r="P224" s="540"/>
      <c r="Q224" s="540"/>
      <c r="R224" s="540"/>
      <c r="S224" s="540"/>
      <c r="T224" s="540"/>
      <c r="U224" s="540"/>
      <c r="V224" s="540"/>
      <c r="W224" s="540"/>
      <c r="X224" s="540"/>
      <c r="Y224" s="540"/>
      <c r="Z224" s="540"/>
      <c r="AA224" s="540"/>
      <c r="AB224" s="540"/>
      <c r="AC224" s="540"/>
      <c r="AD224" s="540"/>
      <c r="AF224" s="16"/>
    </row>
    <row r="225" spans="1:32" s="15" customFormat="1" ht="15" customHeight="1">
      <c r="A225" s="38"/>
      <c r="B225" s="29"/>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F225" s="16"/>
    </row>
    <row r="226" spans="1:32" s="15" customFormat="1" ht="36" customHeight="1">
      <c r="A226" s="38"/>
      <c r="B226" s="29"/>
      <c r="C226" s="18"/>
      <c r="D226" s="542" t="s">
        <v>1284</v>
      </c>
      <c r="E226" s="542"/>
      <c r="F226" s="542"/>
      <c r="G226" s="542"/>
      <c r="H226" s="542"/>
      <c r="I226" s="542"/>
      <c r="J226" s="542"/>
      <c r="K226" s="542"/>
      <c r="L226" s="542"/>
      <c r="M226" s="542"/>
      <c r="N226" s="542"/>
      <c r="O226" s="542"/>
      <c r="P226" s="542"/>
      <c r="Q226" s="542"/>
      <c r="R226" s="542"/>
      <c r="S226" s="542"/>
      <c r="T226" s="542"/>
      <c r="U226" s="542"/>
      <c r="V226" s="542"/>
      <c r="W226" s="542"/>
      <c r="X226" s="542"/>
      <c r="Y226" s="542"/>
      <c r="Z226" s="542"/>
      <c r="AA226" s="542"/>
      <c r="AB226" s="542"/>
      <c r="AC226" s="542"/>
      <c r="AD226" s="542"/>
      <c r="AF226" s="16"/>
    </row>
    <row r="227" spans="1:32" s="15" customFormat="1" ht="15" customHeight="1">
      <c r="A227" s="38"/>
      <c r="B227" s="29"/>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F227" s="16"/>
    </row>
    <row r="228" spans="1:32" s="15" customFormat="1" ht="36" customHeight="1">
      <c r="A228" s="38"/>
      <c r="B228" s="29"/>
      <c r="C228" s="18"/>
      <c r="D228" s="57"/>
      <c r="E228" s="540" t="s">
        <v>615</v>
      </c>
      <c r="F228" s="540"/>
      <c r="G228" s="540"/>
      <c r="H228" s="540"/>
      <c r="I228" s="540"/>
      <c r="J228" s="540"/>
      <c r="K228" s="540"/>
      <c r="L228" s="540"/>
      <c r="M228" s="540"/>
      <c r="N228" s="540"/>
      <c r="O228" s="540"/>
      <c r="P228" s="540"/>
      <c r="Q228" s="540"/>
      <c r="R228" s="540"/>
      <c r="S228" s="540"/>
      <c r="T228" s="540"/>
      <c r="U228" s="540"/>
      <c r="V228" s="540"/>
      <c r="W228" s="540"/>
      <c r="X228" s="540"/>
      <c r="Y228" s="540"/>
      <c r="Z228" s="540"/>
      <c r="AA228" s="540"/>
      <c r="AB228" s="540"/>
      <c r="AC228" s="540"/>
      <c r="AD228" s="540"/>
      <c r="AF228" s="16"/>
    </row>
    <row r="229" spans="1:32" s="15" customFormat="1" ht="15" customHeight="1">
      <c r="A229" s="38"/>
      <c r="B229" s="29"/>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F229" s="16"/>
    </row>
    <row r="230" spans="1:32" s="15" customFormat="1" ht="36" customHeight="1">
      <c r="A230" s="38"/>
      <c r="B230" s="29"/>
      <c r="C230" s="18"/>
      <c r="D230" s="33"/>
      <c r="E230" s="542" t="s">
        <v>616</v>
      </c>
      <c r="F230" s="542"/>
      <c r="G230" s="542"/>
      <c r="H230" s="542"/>
      <c r="I230" s="542"/>
      <c r="J230" s="542"/>
      <c r="K230" s="542"/>
      <c r="L230" s="542"/>
      <c r="M230" s="542"/>
      <c r="N230" s="542"/>
      <c r="O230" s="542"/>
      <c r="P230" s="542"/>
      <c r="Q230" s="542"/>
      <c r="R230" s="542"/>
      <c r="S230" s="542"/>
      <c r="T230" s="542"/>
      <c r="U230" s="542"/>
      <c r="V230" s="542"/>
      <c r="W230" s="542"/>
      <c r="X230" s="542"/>
      <c r="Y230" s="542"/>
      <c r="Z230" s="542"/>
      <c r="AA230" s="542"/>
      <c r="AB230" s="542"/>
      <c r="AC230" s="542"/>
      <c r="AD230" s="542"/>
      <c r="AF230" s="16"/>
    </row>
    <row r="231" spans="1:32" s="15" customFormat="1" ht="15" customHeight="1">
      <c r="A231" s="38"/>
      <c r="B231" s="29"/>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F231" s="16"/>
    </row>
    <row r="232" spans="1:32" s="15" customFormat="1" ht="36" customHeight="1">
      <c r="A232" s="38"/>
      <c r="B232" s="29"/>
      <c r="C232" s="18"/>
      <c r="D232" s="33"/>
      <c r="E232" s="542" t="s">
        <v>617</v>
      </c>
      <c r="F232" s="542"/>
      <c r="G232" s="542"/>
      <c r="H232" s="542"/>
      <c r="I232" s="542"/>
      <c r="J232" s="542"/>
      <c r="K232" s="542"/>
      <c r="L232" s="542"/>
      <c r="M232" s="542"/>
      <c r="N232" s="542"/>
      <c r="O232" s="542"/>
      <c r="P232" s="542"/>
      <c r="Q232" s="542"/>
      <c r="R232" s="542"/>
      <c r="S232" s="542"/>
      <c r="T232" s="542"/>
      <c r="U232" s="542"/>
      <c r="V232" s="542"/>
      <c r="W232" s="542"/>
      <c r="X232" s="542"/>
      <c r="Y232" s="542"/>
      <c r="Z232" s="542"/>
      <c r="AA232" s="542"/>
      <c r="AB232" s="542"/>
      <c r="AC232" s="542"/>
      <c r="AD232" s="542"/>
      <c r="AF232" s="16"/>
    </row>
    <row r="233" spans="1:32" s="15" customFormat="1" ht="15" customHeight="1">
      <c r="A233" s="38"/>
      <c r="B233" s="29"/>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F233" s="16"/>
    </row>
    <row r="234" spans="1:32" s="15" customFormat="1" ht="36" customHeight="1">
      <c r="A234" s="38"/>
      <c r="B234" s="29"/>
      <c r="C234" s="18"/>
      <c r="D234" s="33"/>
      <c r="E234" s="540" t="s">
        <v>618</v>
      </c>
      <c r="F234" s="540"/>
      <c r="G234" s="540"/>
      <c r="H234" s="540"/>
      <c r="I234" s="540"/>
      <c r="J234" s="540"/>
      <c r="K234" s="540"/>
      <c r="L234" s="540"/>
      <c r="M234" s="540"/>
      <c r="N234" s="540"/>
      <c r="O234" s="540"/>
      <c r="P234" s="540"/>
      <c r="Q234" s="540"/>
      <c r="R234" s="540"/>
      <c r="S234" s="540"/>
      <c r="T234" s="540"/>
      <c r="U234" s="540"/>
      <c r="V234" s="540"/>
      <c r="W234" s="540"/>
      <c r="X234" s="540"/>
      <c r="Y234" s="540"/>
      <c r="Z234" s="540"/>
      <c r="AA234" s="540"/>
      <c r="AB234" s="540"/>
      <c r="AC234" s="540"/>
      <c r="AD234" s="540"/>
      <c r="AF234" s="16"/>
    </row>
    <row r="235" spans="1:32" s="15" customFormat="1" ht="15" customHeight="1">
      <c r="A235" s="38"/>
      <c r="B235" s="29"/>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F235" s="16"/>
    </row>
    <row r="236" spans="1:32" s="15" customFormat="1" ht="36" customHeight="1">
      <c r="A236" s="38"/>
      <c r="B236" s="29"/>
      <c r="C236" s="18"/>
      <c r="D236" s="33"/>
      <c r="E236" s="542" t="s">
        <v>1127</v>
      </c>
      <c r="F236" s="542"/>
      <c r="G236" s="542"/>
      <c r="H236" s="542"/>
      <c r="I236" s="542"/>
      <c r="J236" s="542"/>
      <c r="K236" s="542"/>
      <c r="L236" s="542"/>
      <c r="M236" s="542"/>
      <c r="N236" s="542"/>
      <c r="O236" s="542"/>
      <c r="P236" s="542"/>
      <c r="Q236" s="542"/>
      <c r="R236" s="542"/>
      <c r="S236" s="542"/>
      <c r="T236" s="542"/>
      <c r="U236" s="542"/>
      <c r="V236" s="542"/>
      <c r="W236" s="542"/>
      <c r="X236" s="542"/>
      <c r="Y236" s="542"/>
      <c r="Z236" s="542"/>
      <c r="AA236" s="542"/>
      <c r="AB236" s="542"/>
      <c r="AC236" s="542"/>
      <c r="AD236" s="542"/>
      <c r="AF236" s="16"/>
    </row>
    <row r="237" spans="1:32" s="15" customFormat="1" ht="15" customHeight="1">
      <c r="A237" s="38"/>
      <c r="B237" s="29"/>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F237" s="16"/>
    </row>
    <row r="238" spans="1:32" s="15" customFormat="1" ht="48" customHeight="1">
      <c r="A238" s="38"/>
      <c r="B238" s="29"/>
      <c r="C238" s="18"/>
      <c r="D238" s="540" t="s">
        <v>7887</v>
      </c>
      <c r="E238" s="540"/>
      <c r="F238" s="540"/>
      <c r="G238" s="540"/>
      <c r="H238" s="540"/>
      <c r="I238" s="540"/>
      <c r="J238" s="540"/>
      <c r="K238" s="540"/>
      <c r="L238" s="540"/>
      <c r="M238" s="540"/>
      <c r="N238" s="540"/>
      <c r="O238" s="540"/>
      <c r="P238" s="540"/>
      <c r="Q238" s="540"/>
      <c r="R238" s="540"/>
      <c r="S238" s="540"/>
      <c r="T238" s="540"/>
      <c r="U238" s="540"/>
      <c r="V238" s="540"/>
      <c r="W238" s="540"/>
      <c r="X238" s="540"/>
      <c r="Y238" s="540"/>
      <c r="Z238" s="540"/>
      <c r="AA238" s="540"/>
      <c r="AB238" s="540"/>
      <c r="AC238" s="540"/>
      <c r="AD238" s="540"/>
      <c r="AF238" s="16"/>
    </row>
    <row r="239" spans="1:32" s="15" customFormat="1" ht="15" customHeight="1">
      <c r="A239" s="38"/>
      <c r="B239" s="29"/>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F239" s="16"/>
    </row>
    <row r="240" spans="1:32" customFormat="1" ht="15" customHeight="1">
      <c r="A240" s="38"/>
      <c r="B240" s="31" t="s">
        <v>1024</v>
      </c>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c r="AA240" s="43"/>
      <c r="AB240" s="43"/>
      <c r="AC240" s="43"/>
      <c r="AD240" s="43"/>
      <c r="AF240" s="16"/>
    </row>
    <row r="241" spans="1:32" customFormat="1" ht="36" customHeight="1">
      <c r="B241" s="40"/>
      <c r="C241" s="540" t="s">
        <v>1326</v>
      </c>
      <c r="D241" s="540"/>
      <c r="E241" s="540"/>
      <c r="F241" s="540"/>
      <c r="G241" s="540"/>
      <c r="H241" s="540"/>
      <c r="I241" s="540"/>
      <c r="J241" s="540"/>
      <c r="K241" s="540"/>
      <c r="L241" s="540"/>
      <c r="M241" s="540"/>
      <c r="N241" s="540"/>
      <c r="O241" s="540"/>
      <c r="P241" s="540"/>
      <c r="Q241" s="540"/>
      <c r="R241" s="540"/>
      <c r="S241" s="540"/>
      <c r="T241" s="540"/>
      <c r="U241" s="540"/>
      <c r="V241" s="540"/>
      <c r="W241" s="540"/>
      <c r="X241" s="540"/>
      <c r="Y241" s="540"/>
      <c r="Z241" s="540"/>
      <c r="AA241" s="540"/>
      <c r="AB241" s="540"/>
      <c r="AC241" s="540"/>
      <c r="AD241" s="540"/>
      <c r="AF241" s="16"/>
    </row>
    <row r="242" spans="1:32" s="12" customFormat="1" ht="15" customHeight="1">
      <c r="AF242" s="16"/>
    </row>
    <row r="243" spans="1:32" s="12" customFormat="1" ht="15" customHeight="1">
      <c r="A243" s="38"/>
      <c r="B243" s="31" t="s">
        <v>1998</v>
      </c>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c r="AA243" s="43"/>
      <c r="AB243" s="43"/>
      <c r="AC243" s="43"/>
      <c r="AD243" s="43"/>
      <c r="AF243" s="16"/>
    </row>
    <row r="244" spans="1:32" s="12" customFormat="1" ht="24" customHeight="1">
      <c r="B244" s="40"/>
      <c r="C244" s="540" t="s">
        <v>2207</v>
      </c>
      <c r="D244" s="540"/>
      <c r="E244" s="540"/>
      <c r="F244" s="540"/>
      <c r="G244" s="540"/>
      <c r="H244" s="540"/>
      <c r="I244" s="540"/>
      <c r="J244" s="540"/>
      <c r="K244" s="540"/>
      <c r="L244" s="540"/>
      <c r="M244" s="540"/>
      <c r="N244" s="540"/>
      <c r="O244" s="540"/>
      <c r="P244" s="540"/>
      <c r="Q244" s="540"/>
      <c r="R244" s="540"/>
      <c r="S244" s="540"/>
      <c r="T244" s="540"/>
      <c r="U244" s="540"/>
      <c r="V244" s="540"/>
      <c r="W244" s="540"/>
      <c r="X244" s="540"/>
      <c r="Y244" s="540"/>
      <c r="Z244" s="540"/>
      <c r="AA244" s="540"/>
      <c r="AB244" s="540"/>
      <c r="AC244" s="540"/>
      <c r="AD244" s="540"/>
      <c r="AF244" s="16"/>
    </row>
    <row r="245" spans="1:32" s="12" customFormat="1" ht="15" customHeight="1">
      <c r="AF245" s="16"/>
    </row>
    <row r="246" spans="1:32" s="12" customFormat="1" ht="15" customHeight="1">
      <c r="A246" s="38"/>
      <c r="B246" s="39" t="s">
        <v>7722</v>
      </c>
      <c r="C246" s="49"/>
      <c r="D246" s="49"/>
      <c r="E246" s="49"/>
      <c r="F246" s="49"/>
      <c r="G246" s="49"/>
      <c r="H246" s="49"/>
      <c r="I246" s="49"/>
      <c r="J246" s="49"/>
      <c r="K246" s="49"/>
      <c r="L246" s="49"/>
      <c r="M246" s="49"/>
      <c r="N246" s="49"/>
      <c r="O246" s="49"/>
      <c r="P246" s="49"/>
      <c r="Q246" s="49"/>
      <c r="R246" s="49"/>
      <c r="S246" s="49"/>
      <c r="T246" s="49"/>
      <c r="U246" s="49"/>
      <c r="V246" s="49"/>
      <c r="W246" s="49"/>
      <c r="X246" s="49"/>
      <c r="Y246" s="49"/>
      <c r="Z246" s="49"/>
      <c r="AA246" s="49"/>
      <c r="AB246" s="49"/>
      <c r="AC246" s="49"/>
      <c r="AD246" s="49"/>
      <c r="AF246" s="16"/>
    </row>
    <row r="247" spans="1:32" s="12" customFormat="1" ht="60" customHeight="1">
      <c r="B247" s="49"/>
      <c r="C247" s="540" t="s">
        <v>7723</v>
      </c>
      <c r="D247" s="540"/>
      <c r="E247" s="540"/>
      <c r="F247" s="540"/>
      <c r="G247" s="540"/>
      <c r="H247" s="540"/>
      <c r="I247" s="540"/>
      <c r="J247" s="540"/>
      <c r="K247" s="540"/>
      <c r="L247" s="540"/>
      <c r="M247" s="540"/>
      <c r="N247" s="540"/>
      <c r="O247" s="540"/>
      <c r="P247" s="540"/>
      <c r="Q247" s="540"/>
      <c r="R247" s="540"/>
      <c r="S247" s="540"/>
      <c r="T247" s="540"/>
      <c r="U247" s="540"/>
      <c r="V247" s="540"/>
      <c r="W247" s="540"/>
      <c r="X247" s="540"/>
      <c r="Y247" s="540"/>
      <c r="Z247" s="540"/>
      <c r="AA247" s="540"/>
      <c r="AB247" s="540"/>
      <c r="AC247" s="540"/>
      <c r="AD247" s="540"/>
      <c r="AF247" s="16"/>
    </row>
    <row r="248" spans="1:32" ht="15" customHeight="1"/>
    <row r="249" spans="1:32" ht="15" customHeight="1"/>
    <row r="250" spans="1:32" ht="15" customHeight="1"/>
    <row r="251" spans="1:32" ht="15" customHeight="1"/>
    <row r="252" spans="1:32" ht="15" customHeight="1"/>
    <row r="253" spans="1:32" ht="15" customHeight="1"/>
  </sheetData>
  <sheetProtection algorithmName="SHA-512" hashValue="iWGVJSa1OUhnEjouI5Wn3TKkVJC1Tl02UlESUjqWzbPWUdpr7qbh3HG9MQeGcQuprLNgFGkpDseucr7xp6u21g==" saltValue="Z5jWwmlhLHtANo/7esFloA==" spinCount="100000" sheet="1" objects="1" scenarios="1"/>
  <mergeCells count="97">
    <mergeCell ref="C247:AD247"/>
    <mergeCell ref="E232:AD232"/>
    <mergeCell ref="E234:AD234"/>
    <mergeCell ref="E236:AD236"/>
    <mergeCell ref="D238:AD238"/>
    <mergeCell ref="C241:AD241"/>
    <mergeCell ref="C244:AD244"/>
    <mergeCell ref="E230:AD230"/>
    <mergeCell ref="D220:AD220"/>
    <mergeCell ref="D222:AD222"/>
    <mergeCell ref="D224:AD224"/>
    <mergeCell ref="D226:AD226"/>
    <mergeCell ref="E228:AD228"/>
    <mergeCell ref="D218:AD218"/>
    <mergeCell ref="C191:AD191"/>
    <mergeCell ref="C194:AD194"/>
    <mergeCell ref="C197:AD197"/>
    <mergeCell ref="C200:AD200"/>
    <mergeCell ref="C203:AD203"/>
    <mergeCell ref="C206:AD206"/>
    <mergeCell ref="D208:AD208"/>
    <mergeCell ref="E210:AD210"/>
    <mergeCell ref="E212:AD212"/>
    <mergeCell ref="E214:AD214"/>
    <mergeCell ref="E216:AD216"/>
    <mergeCell ref="C188:AD188"/>
    <mergeCell ref="C157:AD157"/>
    <mergeCell ref="C160:AD160"/>
    <mergeCell ref="D162:AD162"/>
    <mergeCell ref="D164:AD164"/>
    <mergeCell ref="C167:AD167"/>
    <mergeCell ref="C170:AD170"/>
    <mergeCell ref="C173:AD173"/>
    <mergeCell ref="C176:AD176"/>
    <mergeCell ref="C179:AD179"/>
    <mergeCell ref="C182:AD182"/>
    <mergeCell ref="C185:AD185"/>
    <mergeCell ref="C154:AD154"/>
    <mergeCell ref="C122:AD122"/>
    <mergeCell ref="C128:AD128"/>
    <mergeCell ref="C131:AD131"/>
    <mergeCell ref="C134:AD134"/>
    <mergeCell ref="C137:AD137"/>
    <mergeCell ref="D139:AD139"/>
    <mergeCell ref="D141:AD141"/>
    <mergeCell ref="D143:AD143"/>
    <mergeCell ref="D145:AD145"/>
    <mergeCell ref="C148:AD148"/>
    <mergeCell ref="C151:AD151"/>
    <mergeCell ref="C125:AD125"/>
    <mergeCell ref="C32:AD32"/>
    <mergeCell ref="C35:AD35"/>
    <mergeCell ref="C38:AD38"/>
    <mergeCell ref="C119:AD119"/>
    <mergeCell ref="C83:AD83"/>
    <mergeCell ref="C86:AD86"/>
    <mergeCell ref="C89:AD89"/>
    <mergeCell ref="D69:AD69"/>
    <mergeCell ref="D71:AD71"/>
    <mergeCell ref="C74:AD74"/>
    <mergeCell ref="C77:AD77"/>
    <mergeCell ref="C80:AD80"/>
    <mergeCell ref="C107:AD107"/>
    <mergeCell ref="C110:AD110"/>
    <mergeCell ref="C113:AD113"/>
    <mergeCell ref="C116:AD116"/>
    <mergeCell ref="C101:AD101"/>
    <mergeCell ref="C104:AD104"/>
    <mergeCell ref="D67:AD67"/>
    <mergeCell ref="C47:AD47"/>
    <mergeCell ref="C50:AD50"/>
    <mergeCell ref="C53:AD53"/>
    <mergeCell ref="D55:AD55"/>
    <mergeCell ref="D57:AD57"/>
    <mergeCell ref="D59:AD59"/>
    <mergeCell ref="D61:AD61"/>
    <mergeCell ref="D63:AD63"/>
    <mergeCell ref="D65:AD65"/>
    <mergeCell ref="C92:AD92"/>
    <mergeCell ref="C95:AD95"/>
    <mergeCell ref="C98:AD98"/>
    <mergeCell ref="C44:AD44"/>
    <mergeCell ref="B1:AD1"/>
    <mergeCell ref="B3:AD3"/>
    <mergeCell ref="B5:AD5"/>
    <mergeCell ref="AA7:AD7"/>
    <mergeCell ref="B8:L8"/>
    <mergeCell ref="N8:O8"/>
    <mergeCell ref="C41:AD41"/>
    <mergeCell ref="C11:AD11"/>
    <mergeCell ref="D13:AD13"/>
    <mergeCell ref="D15:AD15"/>
    <mergeCell ref="D17:AD17"/>
    <mergeCell ref="C20:AD20"/>
    <mergeCell ref="C23:AD23"/>
    <mergeCell ref="C26:AD26"/>
    <mergeCell ref="C29:AD29"/>
  </mergeCells>
  <conditionalFormatting sqref="A1:XFD1048576">
    <cfRule type="expression" dxfId="14" priority="1">
      <formula>CELL("proteger",A1)=0</formula>
    </cfRule>
    <cfRule type="expression" dxfId="13" priority="2" stopIfTrue="1">
      <formula>AND($A$1&lt;&gt;"",SEARCH("igual o mayor",A1)&gt;0)</formula>
    </cfRule>
    <cfRule type="expression" dxfId="12" priority="3" stopIfTrue="1">
      <formula>AND($A$1&lt;&gt;"",SEARCH("igual o menor",A1)&gt;0)</formula>
    </cfRule>
    <cfRule type="expression" dxfId="11" priority="4" stopIfTrue="1">
      <formula>AND($A$1&lt;&gt;"",SEARCH("pase a la pregunta",A1)&gt;0)</formula>
    </cfRule>
    <cfRule type="expression" dxfId="10" priority="5" stopIfTrue="1">
      <formula>AND($A$1&lt;&gt;"",SEARCH("en blanco",A1)&gt;0)</formula>
    </cfRule>
    <cfRule type="expression" dxfId="9" priority="6" stopIfTrue="1">
      <formula>AND($A$1&lt;&gt;"",SEARCH("no puede registrar",A1)&gt;0)</formula>
    </cfRule>
    <cfRule type="expression" dxfId="8" priority="7" stopIfTrue="1">
      <formula>AND($A$1&lt;&gt;"",SUM(A1)&gt;0)</formula>
    </cfRule>
    <cfRule type="expression" dxfId="7" priority="8" stopIfTrue="1">
      <formula>AND($A$1&lt;&gt;"",SEARCH("la pregunta",A1)&gt;0)</formula>
    </cfRule>
    <cfRule type="expression" dxfId="6" priority="9" stopIfTrue="1">
      <formula>AND($A$1&lt;&gt;"",SEARCH("igual o mayor",A1)&gt;0)</formula>
    </cfRule>
    <cfRule type="expression" dxfId="5" priority="10" stopIfTrue="1">
      <formula>AND($A$1&lt;&gt;"",SEARCH("igual o menor",A1)&gt;0)</formula>
    </cfRule>
    <cfRule type="expression" dxfId="4" priority="11" stopIfTrue="1">
      <formula>AND($A$1&lt;&gt;"",SEARCH("pase a la pregunta",A1)&gt;0)</formula>
    </cfRule>
    <cfRule type="expression" dxfId="3" priority="12" stopIfTrue="1">
      <formula>AND($A$1&lt;&gt;"",SEARCH("en blanco",A1)&gt;0)</formula>
    </cfRule>
    <cfRule type="expression" dxfId="2" priority="13" stopIfTrue="1">
      <formula>AND($A$1&lt;&gt;"",SEARCH("no puede registrar",A1)&gt;0)</formula>
    </cfRule>
    <cfRule type="expression" dxfId="1" priority="14" stopIfTrue="1">
      <formula>AND($A$1&lt;&gt;"",SUM(A1)&gt;0)</formula>
    </cfRule>
    <cfRule type="expression" dxfId="0" priority="15" stopIfTrue="1">
      <formula>AND($A$1&lt;&gt;"",SEARCH("la pregunta",A1)&gt;0)</formula>
    </cfRule>
  </conditionalFormatting>
  <hyperlinks>
    <hyperlink ref="AA7:AD7" location="Índice!B43" display="Índic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3
Glosario</oddHeader>
    <oddFooter>&amp;LCenso Nacional de Gobiernos Estatales 2026&amp;R&amp;P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pageSetUpPr autoPageBreaks="0"/>
  </sheetPr>
  <dimension ref="A1:DD594"/>
  <sheetViews>
    <sheetView showGridLines="0" view="pageBreakPreview" zoomScale="120" zoomScaleNormal="100" zoomScaleSheetLayoutView="120" workbookViewId="0"/>
  </sheetViews>
  <sheetFormatPr baseColWidth="10" defaultColWidth="0" defaultRowHeight="0" customHeight="1" zeroHeight="1"/>
  <cols>
    <col min="1" max="1" width="5.7109375" customWidth="1"/>
    <col min="2" max="30" width="3.7109375" customWidth="1"/>
    <col min="31" max="31" width="5.7109375" customWidth="1"/>
    <col min="32" max="32" width="3.7109375" style="37" hidden="1" customWidth="1"/>
    <col min="33" max="16384" width="3.7109375" hidden="1"/>
  </cols>
  <sheetData>
    <row r="1" spans="1:108" s="10" customFormat="1" ht="173.25" customHeight="1">
      <c r="B1" s="535" t="s">
        <v>8172</v>
      </c>
      <c r="C1" s="535"/>
      <c r="D1" s="535"/>
      <c r="E1" s="535"/>
      <c r="F1" s="535"/>
      <c r="G1" s="535"/>
      <c r="H1" s="535"/>
      <c r="I1" s="535"/>
      <c r="J1" s="535"/>
      <c r="K1" s="535"/>
      <c r="L1" s="535"/>
      <c r="M1" s="535"/>
      <c r="N1" s="535"/>
      <c r="O1" s="535"/>
      <c r="P1" s="535"/>
      <c r="Q1" s="535"/>
      <c r="R1" s="535"/>
      <c r="S1" s="535"/>
      <c r="T1" s="535"/>
      <c r="U1" s="535"/>
      <c r="V1" s="535"/>
      <c r="W1" s="535"/>
      <c r="X1" s="535"/>
      <c r="Y1" s="535"/>
      <c r="Z1" s="535"/>
      <c r="AA1" s="535"/>
      <c r="AB1" s="535"/>
      <c r="AC1" s="535"/>
      <c r="AD1" s="535"/>
      <c r="AF1" s="11"/>
    </row>
    <row r="2" spans="1:108" s="12" customFormat="1" ht="15" customHeight="1">
      <c r="AF2" s="13"/>
    </row>
    <row r="3" spans="1:108" s="15" customFormat="1" ht="45" customHeight="1">
      <c r="A3" s="14"/>
      <c r="B3" s="536" t="s">
        <v>8170</v>
      </c>
      <c r="C3" s="536"/>
      <c r="D3" s="536"/>
      <c r="E3" s="536"/>
      <c r="F3" s="536"/>
      <c r="G3" s="536"/>
      <c r="H3" s="536"/>
      <c r="I3" s="536"/>
      <c r="J3" s="536"/>
      <c r="K3" s="536"/>
      <c r="L3" s="536"/>
      <c r="M3" s="536"/>
      <c r="N3" s="536"/>
      <c r="O3" s="536"/>
      <c r="P3" s="536"/>
      <c r="Q3" s="536"/>
      <c r="R3" s="536"/>
      <c r="S3" s="536"/>
      <c r="T3" s="536"/>
      <c r="U3" s="536"/>
      <c r="V3" s="536"/>
      <c r="W3" s="536"/>
      <c r="X3" s="536"/>
      <c r="Y3" s="536"/>
      <c r="Z3" s="536"/>
      <c r="AA3" s="536"/>
      <c r="AB3" s="536"/>
      <c r="AC3" s="536"/>
      <c r="AD3" s="536"/>
      <c r="AF3" s="16"/>
    </row>
    <row r="4" spans="1:108" s="12" customFormat="1" ht="15" customHeight="1">
      <c r="AF4" s="13"/>
    </row>
    <row r="5" spans="1:108" s="15" customFormat="1" ht="60" customHeight="1">
      <c r="B5" s="536" t="s">
        <v>3</v>
      </c>
      <c r="C5" s="536"/>
      <c r="D5" s="536"/>
      <c r="E5" s="536"/>
      <c r="F5" s="536"/>
      <c r="G5" s="536"/>
      <c r="H5" s="536"/>
      <c r="I5" s="536"/>
      <c r="J5" s="536"/>
      <c r="K5" s="536"/>
      <c r="L5" s="536"/>
      <c r="M5" s="536"/>
      <c r="N5" s="536"/>
      <c r="O5" s="536"/>
      <c r="P5" s="536"/>
      <c r="Q5" s="536"/>
      <c r="R5" s="536"/>
      <c r="S5" s="536"/>
      <c r="T5" s="536"/>
      <c r="U5" s="536"/>
      <c r="V5" s="536"/>
      <c r="W5" s="536"/>
      <c r="X5" s="536"/>
      <c r="Y5" s="536"/>
      <c r="Z5" s="536"/>
      <c r="AA5" s="536"/>
      <c r="AB5" s="536"/>
      <c r="AC5" s="536"/>
      <c r="AD5" s="536"/>
      <c r="AF5" s="16"/>
    </row>
    <row r="6" spans="1:108" s="12" customFormat="1" ht="15" customHeight="1">
      <c r="AF6" s="13"/>
      <c r="AH6"/>
      <c r="AI6"/>
      <c r="AJ6"/>
      <c r="AK6"/>
      <c r="AL6"/>
      <c r="AM6"/>
      <c r="AN6"/>
      <c r="AO6" s="560" t="s">
        <v>2373</v>
      </c>
      <c r="AP6" s="560"/>
      <c r="AQ6" s="560"/>
      <c r="AR6" s="560"/>
      <c r="AS6" s="560"/>
      <c r="AT6" s="560"/>
      <c r="AU6" s="560"/>
      <c r="AV6" s="560"/>
      <c r="AW6" s="560"/>
      <c r="AX6" s="560"/>
      <c r="AY6" s="560"/>
      <c r="AZ6" s="560"/>
      <c r="BA6" s="560"/>
      <c r="BB6" s="560"/>
      <c r="BC6" s="560"/>
      <c r="BD6" s="560"/>
      <c r="BE6" s="560"/>
      <c r="BF6" s="560"/>
      <c r="BG6" s="560"/>
      <c r="BH6" s="560"/>
      <c r="BI6" s="560"/>
      <c r="BJ6" s="560"/>
      <c r="BK6" s="560"/>
      <c r="BL6" s="560"/>
      <c r="BM6" s="560"/>
      <c r="BN6" s="560"/>
      <c r="BO6" s="560"/>
      <c r="BP6" s="560"/>
      <c r="BQ6" s="560"/>
      <c r="BR6" s="560"/>
      <c r="BS6" s="560"/>
      <c r="BT6" s="560"/>
      <c r="BU6" s="560"/>
      <c r="BV6"/>
      <c r="BW6"/>
      <c r="BX6"/>
      <c r="BY6" s="560" t="s">
        <v>2374</v>
      </c>
      <c r="BZ6" s="560"/>
      <c r="CA6" s="560"/>
      <c r="CB6" s="560"/>
      <c r="CC6" s="560"/>
      <c r="CD6" s="560"/>
      <c r="CE6" s="560"/>
      <c r="CF6" s="560"/>
      <c r="CG6" s="560"/>
      <c r="CH6" s="560"/>
      <c r="CI6" s="560"/>
      <c r="CJ6" s="560"/>
      <c r="CK6" s="560"/>
      <c r="CL6" s="560"/>
      <c r="CM6" s="560"/>
      <c r="CN6" s="560"/>
      <c r="CO6" s="560"/>
      <c r="CP6" s="560"/>
      <c r="CQ6" s="560"/>
      <c r="CR6" s="560"/>
      <c r="CS6" s="560"/>
      <c r="CT6" s="560"/>
      <c r="CU6" s="560"/>
      <c r="CV6" s="560"/>
      <c r="CW6" s="560"/>
      <c r="CX6" s="560"/>
      <c r="CY6" s="560"/>
      <c r="CZ6" s="560"/>
      <c r="DA6" s="560"/>
      <c r="DB6" s="560"/>
      <c r="DC6" s="560"/>
      <c r="DD6" s="560"/>
    </row>
    <row r="7" spans="1:108" s="15" customFormat="1" ht="15" customHeight="1" thickBot="1">
      <c r="A7" s="38"/>
      <c r="B7" s="17" t="s">
        <v>1</v>
      </c>
      <c r="C7"/>
      <c r="D7"/>
      <c r="E7"/>
      <c r="F7"/>
      <c r="G7"/>
      <c r="H7"/>
      <c r="I7"/>
      <c r="J7"/>
      <c r="K7"/>
      <c r="L7"/>
      <c r="M7"/>
      <c r="N7" s="17" t="s">
        <v>2</v>
      </c>
      <c r="O7"/>
      <c r="AA7" s="543" t="s">
        <v>0</v>
      </c>
      <c r="AB7" s="543"/>
      <c r="AC7" s="543"/>
      <c r="AD7" s="543"/>
      <c r="AF7" s="16"/>
      <c r="AH7" s="204" t="s">
        <v>2375</v>
      </c>
      <c r="AI7" s="204" t="s">
        <v>2376</v>
      </c>
      <c r="AJ7"/>
      <c r="AK7" s="204" t="s">
        <v>2377</v>
      </c>
      <c r="AL7" s="204" t="s">
        <v>2378</v>
      </c>
      <c r="AM7" s="204" t="s">
        <v>2379</v>
      </c>
      <c r="AN7"/>
      <c r="AO7" s="73">
        <v>1</v>
      </c>
      <c r="AP7" s="371" t="s">
        <v>7496</v>
      </c>
      <c r="AQ7" s="371" t="s">
        <v>7497</v>
      </c>
      <c r="AR7" s="371" t="s">
        <v>7498</v>
      </c>
      <c r="AS7" s="371" t="s">
        <v>7499</v>
      </c>
      <c r="AT7" s="371" t="s">
        <v>7500</v>
      </c>
      <c r="AU7" s="371" t="s">
        <v>7501</v>
      </c>
      <c r="AV7" s="371" t="s">
        <v>7502</v>
      </c>
      <c r="AW7" s="371" t="s">
        <v>7503</v>
      </c>
      <c r="AX7" s="371" t="s">
        <v>7504</v>
      </c>
      <c r="AY7" s="371" t="s">
        <v>7505</v>
      </c>
      <c r="AZ7" s="371" t="s">
        <v>7506</v>
      </c>
      <c r="BA7" s="371" t="s">
        <v>7507</v>
      </c>
      <c r="BB7" s="371" t="s">
        <v>7508</v>
      </c>
      <c r="BC7" s="371" t="s">
        <v>7509</v>
      </c>
      <c r="BD7" s="371" t="s">
        <v>7510</v>
      </c>
      <c r="BE7" s="371" t="s">
        <v>7511</v>
      </c>
      <c r="BF7" s="371" t="s">
        <v>7512</v>
      </c>
      <c r="BG7" s="371" t="s">
        <v>7513</v>
      </c>
      <c r="BH7" s="371" t="s">
        <v>7514</v>
      </c>
      <c r="BI7" s="371" t="s">
        <v>7515</v>
      </c>
      <c r="BJ7" s="371" t="s">
        <v>7516</v>
      </c>
      <c r="BK7" s="371" t="s">
        <v>7517</v>
      </c>
      <c r="BL7" s="371" t="s">
        <v>7518</v>
      </c>
      <c r="BM7" s="371" t="s">
        <v>7519</v>
      </c>
      <c r="BN7" s="371" t="s">
        <v>7520</v>
      </c>
      <c r="BO7" s="371" t="s">
        <v>7521</v>
      </c>
      <c r="BP7" s="371" t="s">
        <v>7522</v>
      </c>
      <c r="BQ7" s="371" t="s">
        <v>7523</v>
      </c>
      <c r="BR7" s="371" t="s">
        <v>7524</v>
      </c>
      <c r="BS7" s="371" t="s">
        <v>7525</v>
      </c>
      <c r="BT7" s="371" t="s">
        <v>7526</v>
      </c>
      <c r="BU7" s="371" t="s">
        <v>7527</v>
      </c>
      <c r="BV7" s="372"/>
      <c r="BW7" s="130"/>
      <c r="BX7" s="130"/>
      <c r="BY7" s="371" t="s">
        <v>7496</v>
      </c>
      <c r="BZ7" s="371" t="s">
        <v>7497</v>
      </c>
      <c r="CA7" s="371" t="s">
        <v>7498</v>
      </c>
      <c r="CB7" s="371" t="s">
        <v>7499</v>
      </c>
      <c r="CC7" s="371" t="s">
        <v>7500</v>
      </c>
      <c r="CD7" s="371" t="s">
        <v>7501</v>
      </c>
      <c r="CE7" s="371" t="s">
        <v>7502</v>
      </c>
      <c r="CF7" s="371" t="s">
        <v>7503</v>
      </c>
      <c r="CG7" s="371" t="s">
        <v>7504</v>
      </c>
      <c r="CH7" s="371" t="s">
        <v>7505</v>
      </c>
      <c r="CI7" s="371" t="s">
        <v>7506</v>
      </c>
      <c r="CJ7" s="371" t="s">
        <v>7507</v>
      </c>
      <c r="CK7" s="371" t="s">
        <v>7508</v>
      </c>
      <c r="CL7" s="371" t="s">
        <v>7509</v>
      </c>
      <c r="CM7" s="371" t="s">
        <v>7510</v>
      </c>
      <c r="CN7" s="371" t="s">
        <v>7511</v>
      </c>
      <c r="CO7" s="371" t="s">
        <v>7512</v>
      </c>
      <c r="CP7" s="371" t="s">
        <v>7513</v>
      </c>
      <c r="CQ7" s="371" t="s">
        <v>7514</v>
      </c>
      <c r="CR7" s="371" t="s">
        <v>7515</v>
      </c>
      <c r="CS7" s="371" t="s">
        <v>7516</v>
      </c>
      <c r="CT7" s="371" t="s">
        <v>7517</v>
      </c>
      <c r="CU7" s="371" t="s">
        <v>7518</v>
      </c>
      <c r="CV7" s="371" t="s">
        <v>7519</v>
      </c>
      <c r="CW7" s="371" t="s">
        <v>7520</v>
      </c>
      <c r="CX7" s="371" t="s">
        <v>7521</v>
      </c>
      <c r="CY7" s="371" t="s">
        <v>7522</v>
      </c>
      <c r="CZ7" s="371" t="s">
        <v>7523</v>
      </c>
      <c r="DA7" s="371" t="s">
        <v>7524</v>
      </c>
      <c r="DB7" s="371" t="s">
        <v>7525</v>
      </c>
      <c r="DC7" s="371" t="s">
        <v>7526</v>
      </c>
      <c r="DD7" s="371" t="s">
        <v>7527</v>
      </c>
    </row>
    <row r="8" spans="1:108" s="15" customFormat="1" ht="15" customHeight="1" thickBot="1">
      <c r="A8" s="38"/>
      <c r="B8" s="544" t="s">
        <v>3908</v>
      </c>
      <c r="C8" s="545"/>
      <c r="D8" s="545"/>
      <c r="E8" s="545"/>
      <c r="F8" s="545"/>
      <c r="G8" s="545"/>
      <c r="H8" s="545"/>
      <c r="I8" s="545"/>
      <c r="J8" s="545"/>
      <c r="K8" s="545"/>
      <c r="L8" s="546"/>
      <c r="M8" s="18"/>
      <c r="N8" s="537" t="str">
        <f>IFERROR(VLOOKUP(B8,AH9:AI40,2,FALSE),"")</f>
        <v>230</v>
      </c>
      <c r="O8" s="539"/>
      <c r="AF8" s="16"/>
      <c r="AH8" s="204"/>
      <c r="AI8" s="204"/>
      <c r="AJ8"/>
      <c r="AK8" s="204"/>
      <c r="AL8" s="204"/>
      <c r="AM8" s="204"/>
      <c r="AN8"/>
      <c r="AO8" s="73">
        <v>2</v>
      </c>
      <c r="AP8" s="73" t="s">
        <v>2380</v>
      </c>
      <c r="AQ8" s="73" t="s">
        <v>2381</v>
      </c>
      <c r="AR8" s="73" t="s">
        <v>2382</v>
      </c>
      <c r="AS8" s="73" t="s">
        <v>2383</v>
      </c>
      <c r="AT8" s="73" t="s">
        <v>2384</v>
      </c>
      <c r="AU8" s="73" t="s">
        <v>2385</v>
      </c>
      <c r="AV8" s="73" t="s">
        <v>2386</v>
      </c>
      <c r="AW8" s="73" t="s">
        <v>2387</v>
      </c>
      <c r="AX8" s="73" t="s">
        <v>2388</v>
      </c>
      <c r="AY8" s="73" t="s">
        <v>2389</v>
      </c>
      <c r="AZ8" s="73" t="s">
        <v>2390</v>
      </c>
      <c r="BA8" s="73" t="s">
        <v>2391</v>
      </c>
      <c r="BB8" s="73" t="s">
        <v>2392</v>
      </c>
      <c r="BC8" s="73" t="s">
        <v>2393</v>
      </c>
      <c r="BD8" s="373" t="s">
        <v>2394</v>
      </c>
      <c r="BE8" s="73" t="s">
        <v>2395</v>
      </c>
      <c r="BF8" s="73" t="s">
        <v>2396</v>
      </c>
      <c r="BG8" s="73" t="s">
        <v>2397</v>
      </c>
      <c r="BH8" s="73" t="s">
        <v>2398</v>
      </c>
      <c r="BI8" s="73" t="s">
        <v>2399</v>
      </c>
      <c r="BJ8" s="73" t="s">
        <v>2400</v>
      </c>
      <c r="BK8" s="73" t="s">
        <v>2401</v>
      </c>
      <c r="BL8" s="73" t="s">
        <v>2402</v>
      </c>
      <c r="BM8" s="73" t="s">
        <v>2403</v>
      </c>
      <c r="BN8" s="73" t="s">
        <v>2404</v>
      </c>
      <c r="BO8" s="73" t="s">
        <v>2405</v>
      </c>
      <c r="BP8" s="73" t="s">
        <v>2406</v>
      </c>
      <c r="BQ8" s="73" t="s">
        <v>2407</v>
      </c>
      <c r="BR8" s="73" t="s">
        <v>2408</v>
      </c>
      <c r="BS8" s="73" t="s">
        <v>2409</v>
      </c>
      <c r="BT8" s="73" t="s">
        <v>2410</v>
      </c>
      <c r="BU8" s="73" t="s">
        <v>2411</v>
      </c>
      <c r="BV8" s="130"/>
      <c r="BW8" s="130"/>
      <c r="BX8" s="130"/>
      <c r="BY8" s="374" t="s">
        <v>2412</v>
      </c>
      <c r="BZ8" s="374" t="s">
        <v>2413</v>
      </c>
      <c r="CA8" s="374" t="s">
        <v>2414</v>
      </c>
      <c r="CB8" s="374" t="s">
        <v>2415</v>
      </c>
      <c r="CC8" s="374" t="s">
        <v>2416</v>
      </c>
      <c r="CD8" s="374" t="s">
        <v>2417</v>
      </c>
      <c r="CE8" s="374" t="s">
        <v>2418</v>
      </c>
      <c r="CF8" s="374" t="s">
        <v>2419</v>
      </c>
      <c r="CG8" s="374" t="s">
        <v>2420</v>
      </c>
      <c r="CH8" s="374" t="s">
        <v>2421</v>
      </c>
      <c r="CI8" s="374" t="s">
        <v>2416</v>
      </c>
      <c r="CJ8" s="374" t="s">
        <v>2422</v>
      </c>
      <c r="CK8" s="374" t="s">
        <v>2423</v>
      </c>
      <c r="CL8" s="374" t="s">
        <v>2424</v>
      </c>
      <c r="CM8" s="204" t="s">
        <v>2425</v>
      </c>
      <c r="CN8" s="374" t="s">
        <v>2426</v>
      </c>
      <c r="CO8" s="374" t="s">
        <v>2427</v>
      </c>
      <c r="CP8" s="374" t="s">
        <v>2428</v>
      </c>
      <c r="CQ8" s="374" t="s">
        <v>2416</v>
      </c>
      <c r="CR8" s="374" t="s">
        <v>2429</v>
      </c>
      <c r="CS8" s="374" t="s">
        <v>2430</v>
      </c>
      <c r="CT8" s="374" t="s">
        <v>2431</v>
      </c>
      <c r="CU8" s="374" t="s">
        <v>2432</v>
      </c>
      <c r="CV8" s="374" t="s">
        <v>2433</v>
      </c>
      <c r="CW8" s="374" t="s">
        <v>2434</v>
      </c>
      <c r="CX8" s="374" t="s">
        <v>2435</v>
      </c>
      <c r="CY8" s="374" t="s">
        <v>2436</v>
      </c>
      <c r="CZ8" s="374" t="s">
        <v>2416</v>
      </c>
      <c r="DA8" s="374" t="s">
        <v>2437</v>
      </c>
      <c r="DB8" s="374" t="s">
        <v>2430</v>
      </c>
      <c r="DC8" s="374" t="s">
        <v>2438</v>
      </c>
      <c r="DD8" s="374" t="s">
        <v>2439</v>
      </c>
    </row>
    <row r="9" spans="1:108" s="15" customFormat="1" ht="15" customHeight="1" thickBot="1">
      <c r="A9" s="38"/>
      <c r="AF9" s="16"/>
      <c r="AH9" s="204" t="s">
        <v>2412</v>
      </c>
      <c r="AI9" s="371" t="s">
        <v>7496</v>
      </c>
      <c r="AJ9"/>
      <c r="AK9" s="375">
        <v>1</v>
      </c>
      <c r="AL9" s="204" t="str">
        <f t="shared" ref="AL9:AL72" si="0">IFERROR(IF(HLOOKUP($N$8,$BY$7:$DD$578,AK10,FALSE)=0,"",HLOOKUP($N$8,$BY$7:$DD$578,AK10,FALSE)),"")</f>
        <v>Acajete</v>
      </c>
      <c r="AM9" s="204" t="str">
        <f t="shared" ref="AM9:AM72" si="1">IFERROR(IF(HLOOKUP($N$8,$AP$7:$BU$578,AK10,FALSE)=0,"",HLOOKUP($N$8,$AP$7:$BU$578,AK10,FALSE)),"")</f>
        <v>30001</v>
      </c>
      <c r="AN9"/>
      <c r="AO9" s="73">
        <v>3</v>
      </c>
      <c r="AP9" s="73" t="s">
        <v>2440</v>
      </c>
      <c r="AQ9" s="73" t="s">
        <v>2441</v>
      </c>
      <c r="AR9" s="73" t="s">
        <v>2442</v>
      </c>
      <c r="AS9" s="73" t="s">
        <v>2443</v>
      </c>
      <c r="AT9" s="73" t="s">
        <v>2444</v>
      </c>
      <c r="AU9" s="73" t="s">
        <v>2445</v>
      </c>
      <c r="AV9" s="73" t="s">
        <v>2446</v>
      </c>
      <c r="AW9" s="73" t="s">
        <v>2447</v>
      </c>
      <c r="AX9" s="73" t="s">
        <v>2448</v>
      </c>
      <c r="AY9" s="73" t="s">
        <v>2449</v>
      </c>
      <c r="AZ9" s="73" t="s">
        <v>2450</v>
      </c>
      <c r="BA9" s="73" t="s">
        <v>2451</v>
      </c>
      <c r="BB9" s="73" t="s">
        <v>2452</v>
      </c>
      <c r="BC9" s="73" t="s">
        <v>2453</v>
      </c>
      <c r="BD9" s="373" t="s">
        <v>2454</v>
      </c>
      <c r="BE9" s="73" t="s">
        <v>2455</v>
      </c>
      <c r="BF9" s="73" t="s">
        <v>2456</v>
      </c>
      <c r="BG9" s="73" t="s">
        <v>2457</v>
      </c>
      <c r="BH9" s="73" t="s">
        <v>2458</v>
      </c>
      <c r="BI9" s="73" t="s">
        <v>2459</v>
      </c>
      <c r="BJ9" s="73" t="s">
        <v>2460</v>
      </c>
      <c r="BK9" s="73" t="s">
        <v>2461</v>
      </c>
      <c r="BL9" s="73" t="s">
        <v>2462</v>
      </c>
      <c r="BM9" s="73" t="s">
        <v>2463</v>
      </c>
      <c r="BN9" s="73" t="s">
        <v>2464</v>
      </c>
      <c r="BO9" s="73" t="s">
        <v>2465</v>
      </c>
      <c r="BP9" s="73" t="s">
        <v>2466</v>
      </c>
      <c r="BQ9" s="73" t="s">
        <v>2467</v>
      </c>
      <c r="BR9" s="73" t="s">
        <v>2468</v>
      </c>
      <c r="BS9" s="73" t="s">
        <v>2469</v>
      </c>
      <c r="BT9" s="73" t="s">
        <v>2470</v>
      </c>
      <c r="BU9" s="73" t="s">
        <v>2471</v>
      </c>
      <c r="BV9" s="130"/>
      <c r="BW9" s="130"/>
      <c r="BX9" s="130"/>
      <c r="BY9" s="374" t="s">
        <v>2472</v>
      </c>
      <c r="BZ9" s="374" t="s">
        <v>2473</v>
      </c>
      <c r="CA9" s="374" t="s">
        <v>2474</v>
      </c>
      <c r="CB9" s="374" t="s">
        <v>2475</v>
      </c>
      <c r="CC9" s="374" t="s">
        <v>2476</v>
      </c>
      <c r="CD9" s="374" t="s">
        <v>2477</v>
      </c>
      <c r="CE9" s="374" t="s">
        <v>2478</v>
      </c>
      <c r="CF9" s="374" t="s">
        <v>2479</v>
      </c>
      <c r="CG9" s="374" t="s">
        <v>2480</v>
      </c>
      <c r="CH9" s="374" t="s">
        <v>2481</v>
      </c>
      <c r="CI9" s="374" t="s">
        <v>2482</v>
      </c>
      <c r="CJ9" s="374" t="s">
        <v>2483</v>
      </c>
      <c r="CK9" s="374" t="s">
        <v>2484</v>
      </c>
      <c r="CL9" s="374" t="s">
        <v>2485</v>
      </c>
      <c r="CM9" s="204" t="s">
        <v>2486</v>
      </c>
      <c r="CN9" s="374" t="s">
        <v>2487</v>
      </c>
      <c r="CO9" s="374" t="s">
        <v>2488</v>
      </c>
      <c r="CP9" s="374" t="s">
        <v>2489</v>
      </c>
      <c r="CQ9" s="374" t="s">
        <v>2490</v>
      </c>
      <c r="CR9" s="374" t="s">
        <v>2491</v>
      </c>
      <c r="CS9" s="374" t="s">
        <v>2492</v>
      </c>
      <c r="CT9" s="374" t="s">
        <v>2493</v>
      </c>
      <c r="CU9" s="374" t="s">
        <v>2494</v>
      </c>
      <c r="CV9" s="374" t="s">
        <v>2495</v>
      </c>
      <c r="CW9" s="374" t="s">
        <v>2496</v>
      </c>
      <c r="CX9" s="374" t="s">
        <v>2497</v>
      </c>
      <c r="CY9" s="374" t="s">
        <v>2498</v>
      </c>
      <c r="CZ9" s="374" t="s">
        <v>2479</v>
      </c>
      <c r="DA9" s="374" t="s">
        <v>2499</v>
      </c>
      <c r="DB9" s="374" t="s">
        <v>2423</v>
      </c>
      <c r="DC9" s="374" t="s">
        <v>2500</v>
      </c>
      <c r="DD9" s="374" t="s">
        <v>2501</v>
      </c>
    </row>
    <row r="10" spans="1:108" s="44" customFormat="1" ht="15" customHeight="1">
      <c r="A10" s="15"/>
      <c r="B10" s="376"/>
      <c r="C10" s="377" t="s">
        <v>8</v>
      </c>
      <c r="D10" s="378"/>
      <c r="E10" s="378"/>
      <c r="F10" s="378"/>
      <c r="G10" s="378"/>
      <c r="H10" s="378"/>
      <c r="I10" s="378"/>
      <c r="J10" s="378"/>
      <c r="K10" s="378"/>
      <c r="L10" s="378"/>
      <c r="M10" s="379"/>
      <c r="N10" s="380"/>
      <c r="O10" s="381"/>
      <c r="P10" s="380"/>
      <c r="Q10" s="380"/>
      <c r="R10" s="380"/>
      <c r="S10" s="380"/>
      <c r="T10" s="380"/>
      <c r="U10" s="380"/>
      <c r="V10" s="380"/>
      <c r="W10" s="380"/>
      <c r="X10" s="380"/>
      <c r="Y10" s="380"/>
      <c r="Z10" s="380"/>
      <c r="AA10" s="380"/>
      <c r="AB10" s="380"/>
      <c r="AC10" s="380"/>
      <c r="AD10" s="382"/>
      <c r="AE10"/>
      <c r="AF10" s="271"/>
      <c r="AH10" s="204" t="s">
        <v>2502</v>
      </c>
      <c r="AI10" s="371" t="s">
        <v>7497</v>
      </c>
      <c r="AK10" s="383">
        <v>2</v>
      </c>
      <c r="AL10" s="204" t="str">
        <f t="shared" si="0"/>
        <v>Acatlán</v>
      </c>
      <c r="AM10" s="204" t="str">
        <f t="shared" si="1"/>
        <v>30002</v>
      </c>
      <c r="AN10"/>
      <c r="AO10" s="73">
        <v>4</v>
      </c>
      <c r="AP10" s="73" t="s">
        <v>2503</v>
      </c>
      <c r="AQ10" s="73" t="s">
        <v>2504</v>
      </c>
      <c r="AR10" s="73" t="s">
        <v>2505</v>
      </c>
      <c r="AS10" s="73" t="s">
        <v>2506</v>
      </c>
      <c r="AT10" s="73" t="s">
        <v>2507</v>
      </c>
      <c r="AU10" s="73" t="s">
        <v>2508</v>
      </c>
      <c r="AV10" s="73" t="s">
        <v>2509</v>
      </c>
      <c r="AW10" s="73" t="s">
        <v>2510</v>
      </c>
      <c r="AX10" s="73" t="s">
        <v>2511</v>
      </c>
      <c r="AY10" s="73" t="s">
        <v>2512</v>
      </c>
      <c r="AZ10" s="73" t="s">
        <v>2513</v>
      </c>
      <c r="BA10" s="73" t="s">
        <v>2514</v>
      </c>
      <c r="BB10" s="73" t="s">
        <v>2515</v>
      </c>
      <c r="BC10" s="73" t="s">
        <v>2516</v>
      </c>
      <c r="BD10" s="373" t="s">
        <v>2517</v>
      </c>
      <c r="BE10" s="73" t="s">
        <v>2518</v>
      </c>
      <c r="BF10" s="73" t="s">
        <v>2519</v>
      </c>
      <c r="BG10" s="73" t="s">
        <v>2520</v>
      </c>
      <c r="BH10" s="73" t="s">
        <v>2521</v>
      </c>
      <c r="BI10" s="73" t="s">
        <v>2522</v>
      </c>
      <c r="BJ10" s="73" t="s">
        <v>2523</v>
      </c>
      <c r="BK10" s="73" t="s">
        <v>2524</v>
      </c>
      <c r="BL10" s="73" t="s">
        <v>2525</v>
      </c>
      <c r="BM10" s="73" t="s">
        <v>2526</v>
      </c>
      <c r="BN10" s="73" t="s">
        <v>2527</v>
      </c>
      <c r="BO10" s="73" t="s">
        <v>2528</v>
      </c>
      <c r="BP10" s="73" t="s">
        <v>2529</v>
      </c>
      <c r="BQ10" s="73" t="s">
        <v>2530</v>
      </c>
      <c r="BR10" s="73" t="s">
        <v>2531</v>
      </c>
      <c r="BS10" s="73" t="s">
        <v>2532</v>
      </c>
      <c r="BT10" s="73" t="s">
        <v>2533</v>
      </c>
      <c r="BU10" s="73" t="s">
        <v>2534</v>
      </c>
      <c r="BV10" s="130"/>
      <c r="BW10" s="130"/>
      <c r="BX10" s="130"/>
      <c r="BY10" s="374" t="s">
        <v>2535</v>
      </c>
      <c r="BZ10" s="374" t="s">
        <v>2536</v>
      </c>
      <c r="CA10" s="374" t="s">
        <v>2537</v>
      </c>
      <c r="CB10" s="374" t="s">
        <v>2538</v>
      </c>
      <c r="CC10" s="374" t="s">
        <v>2539</v>
      </c>
      <c r="CD10" s="374" t="s">
        <v>2540</v>
      </c>
      <c r="CE10" s="374" t="s">
        <v>2541</v>
      </c>
      <c r="CF10" s="374" t="s">
        <v>2539</v>
      </c>
      <c r="CG10" s="374" t="s">
        <v>2542</v>
      </c>
      <c r="CH10" s="374" t="s">
        <v>2543</v>
      </c>
      <c r="CI10" s="374" t="s">
        <v>2544</v>
      </c>
      <c r="CJ10" s="374" t="s">
        <v>2545</v>
      </c>
      <c r="CK10" s="374" t="s">
        <v>2546</v>
      </c>
      <c r="CL10" s="374" t="s">
        <v>2547</v>
      </c>
      <c r="CM10" s="204" t="s">
        <v>2548</v>
      </c>
      <c r="CN10" s="374" t="s">
        <v>2549</v>
      </c>
      <c r="CO10" s="374" t="s">
        <v>2550</v>
      </c>
      <c r="CP10" s="374" t="s">
        <v>2551</v>
      </c>
      <c r="CQ10" s="374" t="s">
        <v>2552</v>
      </c>
      <c r="CR10" s="374" t="s">
        <v>2553</v>
      </c>
      <c r="CS10" s="374" t="s">
        <v>2423</v>
      </c>
      <c r="CT10" s="374" t="s">
        <v>2554</v>
      </c>
      <c r="CU10" s="374" t="s">
        <v>2555</v>
      </c>
      <c r="CV10" s="374" t="s">
        <v>2556</v>
      </c>
      <c r="CW10" s="374" t="s">
        <v>2557</v>
      </c>
      <c r="CX10" s="374" t="s">
        <v>2558</v>
      </c>
      <c r="CY10" s="374" t="s">
        <v>2559</v>
      </c>
      <c r="CZ10" s="374" t="s">
        <v>2560</v>
      </c>
      <c r="DA10" s="374" t="s">
        <v>2561</v>
      </c>
      <c r="DB10" s="374" t="s">
        <v>2562</v>
      </c>
      <c r="DC10" s="374" t="s">
        <v>2563</v>
      </c>
      <c r="DD10" s="374" t="s">
        <v>2564</v>
      </c>
    </row>
    <row r="11" spans="1:108" s="349" customFormat="1" ht="84" customHeight="1" thickBot="1">
      <c r="B11" s="384"/>
      <c r="C11" s="548" t="s">
        <v>2222</v>
      </c>
      <c r="D11" s="548"/>
      <c r="E11" s="548"/>
      <c r="F11" s="548"/>
      <c r="G11" s="548"/>
      <c r="H11" s="548"/>
      <c r="I11" s="548"/>
      <c r="J11" s="548"/>
      <c r="K11" s="548"/>
      <c r="L11" s="548"/>
      <c r="M11" s="548"/>
      <c r="N11" s="548"/>
      <c r="O11" s="548"/>
      <c r="P11" s="548"/>
      <c r="Q11" s="548"/>
      <c r="R11" s="548"/>
      <c r="S11" s="548"/>
      <c r="T11" s="548"/>
      <c r="U11" s="548"/>
      <c r="V11" s="548"/>
      <c r="W11" s="548"/>
      <c r="X11" s="548"/>
      <c r="Y11" s="548"/>
      <c r="Z11" s="548"/>
      <c r="AA11" s="548"/>
      <c r="AB11" s="548"/>
      <c r="AC11" s="548"/>
      <c r="AD11" s="385"/>
      <c r="AE11"/>
      <c r="AF11" s="386"/>
      <c r="AH11" s="204" t="s">
        <v>2565</v>
      </c>
      <c r="AI11" s="371" t="s">
        <v>7498</v>
      </c>
      <c r="AK11" s="383">
        <v>3</v>
      </c>
      <c r="AL11" s="204" t="str">
        <f t="shared" si="0"/>
        <v>Acayucan</v>
      </c>
      <c r="AM11" s="204" t="str">
        <f t="shared" si="1"/>
        <v>30003</v>
      </c>
      <c r="AN11"/>
      <c r="AO11" s="73">
        <v>5</v>
      </c>
      <c r="AP11" s="73" t="s">
        <v>2566</v>
      </c>
      <c r="AQ11" s="73" t="s">
        <v>2567</v>
      </c>
      <c r="AR11" s="73" t="s">
        <v>2568</v>
      </c>
      <c r="AS11" s="73" t="s">
        <v>2569</v>
      </c>
      <c r="AT11" s="73" t="s">
        <v>2570</v>
      </c>
      <c r="AU11" s="73" t="s">
        <v>2571</v>
      </c>
      <c r="AV11" s="73" t="s">
        <v>2572</v>
      </c>
      <c r="AW11" s="73" t="s">
        <v>2573</v>
      </c>
      <c r="AX11" s="73" t="s">
        <v>2574</v>
      </c>
      <c r="AY11" s="73" t="s">
        <v>2575</v>
      </c>
      <c r="AZ11" s="73" t="s">
        <v>2576</v>
      </c>
      <c r="BA11" s="73" t="s">
        <v>2577</v>
      </c>
      <c r="BB11" s="73" t="s">
        <v>2578</v>
      </c>
      <c r="BC11" s="73" t="s">
        <v>2579</v>
      </c>
      <c r="BD11" s="373" t="s">
        <v>2580</v>
      </c>
      <c r="BE11" s="73" t="s">
        <v>2581</v>
      </c>
      <c r="BF11" s="73" t="s">
        <v>2582</v>
      </c>
      <c r="BG11" s="73" t="s">
        <v>2583</v>
      </c>
      <c r="BH11" s="73" t="s">
        <v>2584</v>
      </c>
      <c r="BI11" s="73" t="s">
        <v>2585</v>
      </c>
      <c r="BJ11" s="73" t="s">
        <v>2586</v>
      </c>
      <c r="BK11" s="73" t="s">
        <v>2587</v>
      </c>
      <c r="BL11" s="73" t="s">
        <v>2588</v>
      </c>
      <c r="BM11" s="73" t="s">
        <v>2589</v>
      </c>
      <c r="BN11" s="73" t="s">
        <v>2590</v>
      </c>
      <c r="BO11" s="73" t="s">
        <v>2591</v>
      </c>
      <c r="BP11" s="73" t="s">
        <v>2592</v>
      </c>
      <c r="BQ11" s="73" t="s">
        <v>2593</v>
      </c>
      <c r="BR11" s="73" t="s">
        <v>2594</v>
      </c>
      <c r="BS11" s="73" t="s">
        <v>2595</v>
      </c>
      <c r="BT11" s="73" t="s">
        <v>2596</v>
      </c>
      <c r="BU11" s="73" t="s">
        <v>2597</v>
      </c>
      <c r="BV11" s="130"/>
      <c r="BW11" s="130"/>
      <c r="BX11" s="130"/>
      <c r="BY11" s="374" t="s">
        <v>2598</v>
      </c>
      <c r="BZ11" s="374" t="s">
        <v>2599</v>
      </c>
      <c r="CA11" s="374" t="s">
        <v>2600</v>
      </c>
      <c r="CB11" s="374" t="s">
        <v>2601</v>
      </c>
      <c r="CC11" s="374" t="s">
        <v>2602</v>
      </c>
      <c r="CD11" s="374" t="s">
        <v>2603</v>
      </c>
      <c r="CE11" s="374" t="s">
        <v>2604</v>
      </c>
      <c r="CF11" s="374" t="s">
        <v>2605</v>
      </c>
      <c r="CG11" s="374" t="s">
        <v>2606</v>
      </c>
      <c r="CH11" s="374" t="s">
        <v>2607</v>
      </c>
      <c r="CI11" s="374" t="s">
        <v>2608</v>
      </c>
      <c r="CJ11" s="374" t="s">
        <v>2609</v>
      </c>
      <c r="CK11" s="374" t="s">
        <v>2610</v>
      </c>
      <c r="CL11" s="374" t="s">
        <v>2611</v>
      </c>
      <c r="CM11" s="204" t="s">
        <v>2612</v>
      </c>
      <c r="CN11" s="374" t="s">
        <v>2613</v>
      </c>
      <c r="CO11" s="374" t="s">
        <v>2614</v>
      </c>
      <c r="CP11" s="374" t="s">
        <v>2615</v>
      </c>
      <c r="CQ11" s="374" t="s">
        <v>2539</v>
      </c>
      <c r="CR11" s="374" t="s">
        <v>2616</v>
      </c>
      <c r="CS11" s="374" t="s">
        <v>2617</v>
      </c>
      <c r="CT11" s="374" t="s">
        <v>2618</v>
      </c>
      <c r="CU11" s="374" t="s">
        <v>2619</v>
      </c>
      <c r="CV11" s="374" t="s">
        <v>2620</v>
      </c>
      <c r="CW11" s="374" t="s">
        <v>2621</v>
      </c>
      <c r="CX11" s="374" t="s">
        <v>2622</v>
      </c>
      <c r="CY11" s="374" t="s">
        <v>2623</v>
      </c>
      <c r="CZ11" s="374" t="s">
        <v>2624</v>
      </c>
      <c r="DA11" s="374" t="s">
        <v>2625</v>
      </c>
      <c r="DB11" s="374" t="s">
        <v>2546</v>
      </c>
      <c r="DC11" s="374" t="s">
        <v>2626</v>
      </c>
      <c r="DD11" s="374" t="s">
        <v>2627</v>
      </c>
    </row>
    <row r="12" spans="1:108" s="44" customFormat="1" ht="15" customHeight="1" thickBot="1">
      <c r="AE12"/>
      <c r="AF12" s="271"/>
      <c r="AH12" s="204" t="s">
        <v>2475</v>
      </c>
      <c r="AI12" s="371" t="s">
        <v>7499</v>
      </c>
      <c r="AK12" s="383">
        <v>4</v>
      </c>
      <c r="AL12" s="204" t="str">
        <f t="shared" si="0"/>
        <v>Actopan</v>
      </c>
      <c r="AM12" s="204" t="str">
        <f t="shared" si="1"/>
        <v>30004</v>
      </c>
      <c r="AN12"/>
      <c r="AO12" s="73">
        <v>6</v>
      </c>
      <c r="AP12" s="73" t="s">
        <v>2628</v>
      </c>
      <c r="AQ12" s="73" t="s">
        <v>2629</v>
      </c>
      <c r="AR12" s="73" t="s">
        <v>2630</v>
      </c>
      <c r="AS12" s="73" t="s">
        <v>2631</v>
      </c>
      <c r="AT12" s="73" t="s">
        <v>2632</v>
      </c>
      <c r="AU12" s="73" t="s">
        <v>2633</v>
      </c>
      <c r="AV12" s="73" t="s">
        <v>2634</v>
      </c>
      <c r="AW12" s="73" t="s">
        <v>2635</v>
      </c>
      <c r="AX12" s="73" t="s">
        <v>2636</v>
      </c>
      <c r="AY12" s="73" t="s">
        <v>2637</v>
      </c>
      <c r="AZ12" s="73" t="s">
        <v>2638</v>
      </c>
      <c r="BA12" s="73" t="s">
        <v>2639</v>
      </c>
      <c r="BB12" s="73" t="s">
        <v>2640</v>
      </c>
      <c r="BC12" s="73" t="s">
        <v>2641</v>
      </c>
      <c r="BD12" s="373" t="s">
        <v>2642</v>
      </c>
      <c r="BE12" s="73" t="s">
        <v>2643</v>
      </c>
      <c r="BF12" s="73" t="s">
        <v>2644</v>
      </c>
      <c r="BG12" s="73" t="s">
        <v>2645</v>
      </c>
      <c r="BH12" s="73" t="s">
        <v>2646</v>
      </c>
      <c r="BI12" s="73" t="s">
        <v>2647</v>
      </c>
      <c r="BJ12" s="73" t="s">
        <v>2648</v>
      </c>
      <c r="BK12" s="73" t="s">
        <v>2649</v>
      </c>
      <c r="BL12" s="73" t="s">
        <v>2650</v>
      </c>
      <c r="BM12" s="73" t="s">
        <v>2651</v>
      </c>
      <c r="BN12" s="73" t="s">
        <v>2652</v>
      </c>
      <c r="BO12" s="73" t="s">
        <v>2653</v>
      </c>
      <c r="BP12" s="73" t="s">
        <v>2654</v>
      </c>
      <c r="BQ12" s="73" t="s">
        <v>2655</v>
      </c>
      <c r="BR12" s="73" t="s">
        <v>2656</v>
      </c>
      <c r="BS12" s="73" t="s">
        <v>2657</v>
      </c>
      <c r="BT12" s="73" t="s">
        <v>2658</v>
      </c>
      <c r="BU12" s="73" t="s">
        <v>2659</v>
      </c>
      <c r="BV12" s="130"/>
      <c r="BW12" s="130"/>
      <c r="BX12" s="130"/>
      <c r="BY12" s="374" t="s">
        <v>2660</v>
      </c>
      <c r="BZ12" s="374" t="s">
        <v>2661</v>
      </c>
      <c r="CA12" s="374" t="s">
        <v>2662</v>
      </c>
      <c r="CB12" s="374" t="s">
        <v>2663</v>
      </c>
      <c r="CC12" s="374" t="s">
        <v>2664</v>
      </c>
      <c r="CD12" s="374" t="s">
        <v>2665</v>
      </c>
      <c r="CE12" s="374" t="s">
        <v>2666</v>
      </c>
      <c r="CF12" s="374" t="s">
        <v>2667</v>
      </c>
      <c r="CG12" s="374" t="s">
        <v>2668</v>
      </c>
      <c r="CH12" s="374" t="s">
        <v>2669</v>
      </c>
      <c r="CI12" s="374" t="s">
        <v>2670</v>
      </c>
      <c r="CJ12" s="374" t="s">
        <v>2671</v>
      </c>
      <c r="CK12" s="374" t="s">
        <v>2672</v>
      </c>
      <c r="CL12" s="374" t="s">
        <v>2673</v>
      </c>
      <c r="CM12" s="204" t="s">
        <v>2674</v>
      </c>
      <c r="CN12" s="374" t="s">
        <v>2675</v>
      </c>
      <c r="CO12" s="374" t="s">
        <v>2676</v>
      </c>
      <c r="CP12" s="374" t="s">
        <v>2677</v>
      </c>
      <c r="CQ12" s="374" t="s">
        <v>2678</v>
      </c>
      <c r="CR12" s="374" t="s">
        <v>2679</v>
      </c>
      <c r="CS12" s="374" t="s">
        <v>2680</v>
      </c>
      <c r="CT12" s="374" t="s">
        <v>2681</v>
      </c>
      <c r="CU12" s="374" t="s">
        <v>2627</v>
      </c>
      <c r="CV12" s="374" t="s">
        <v>2498</v>
      </c>
      <c r="CW12" s="374" t="s">
        <v>2682</v>
      </c>
      <c r="CX12" s="374" t="s">
        <v>2683</v>
      </c>
      <c r="CY12" s="374" t="s">
        <v>2684</v>
      </c>
      <c r="CZ12" s="374" t="s">
        <v>2685</v>
      </c>
      <c r="DA12" s="374" t="s">
        <v>2686</v>
      </c>
      <c r="DB12" s="374" t="s">
        <v>2687</v>
      </c>
      <c r="DC12" s="374" t="s">
        <v>2688</v>
      </c>
      <c r="DD12" s="374" t="s">
        <v>2689</v>
      </c>
    </row>
    <row r="13" spans="1:108" s="44" customFormat="1" ht="15" customHeight="1">
      <c r="A13" s="15"/>
      <c r="B13" s="387"/>
      <c r="C13" s="377" t="s">
        <v>2054</v>
      </c>
      <c r="D13" s="378"/>
      <c r="E13" s="378"/>
      <c r="F13" s="378"/>
      <c r="G13" s="378"/>
      <c r="H13" s="378"/>
      <c r="I13" s="378"/>
      <c r="J13" s="378"/>
      <c r="K13" s="378"/>
      <c r="L13" s="378"/>
      <c r="M13" s="379"/>
      <c r="N13" s="380"/>
      <c r="O13" s="381"/>
      <c r="P13" s="380"/>
      <c r="Q13" s="380"/>
      <c r="R13" s="380"/>
      <c r="S13" s="380"/>
      <c r="T13" s="380"/>
      <c r="U13" s="380"/>
      <c r="V13" s="380"/>
      <c r="W13" s="380"/>
      <c r="X13" s="380"/>
      <c r="Y13" s="380"/>
      <c r="Z13" s="380"/>
      <c r="AA13" s="380"/>
      <c r="AB13" s="380"/>
      <c r="AC13" s="380"/>
      <c r="AD13" s="382"/>
      <c r="AE13"/>
      <c r="AF13" s="271"/>
      <c r="AH13" s="204" t="s">
        <v>2690</v>
      </c>
      <c r="AI13" s="371" t="s">
        <v>7500</v>
      </c>
      <c r="AK13" s="375">
        <v>5</v>
      </c>
      <c r="AL13" s="204" t="str">
        <f t="shared" si="0"/>
        <v>Acula</v>
      </c>
      <c r="AM13" s="204" t="str">
        <f t="shared" si="1"/>
        <v>30005</v>
      </c>
      <c r="AN13"/>
      <c r="AO13" s="73">
        <v>7</v>
      </c>
      <c r="AP13" s="73" t="s">
        <v>2691</v>
      </c>
      <c r="AQ13" s="73" t="s">
        <v>2692</v>
      </c>
      <c r="AR13" s="388" t="s">
        <v>2693</v>
      </c>
      <c r="AS13" s="73" t="s">
        <v>2694</v>
      </c>
      <c r="AT13" s="73" t="s">
        <v>2695</v>
      </c>
      <c r="AU13" s="73" t="s">
        <v>2696</v>
      </c>
      <c r="AV13" s="73" t="s">
        <v>2697</v>
      </c>
      <c r="AW13" s="73" t="s">
        <v>2698</v>
      </c>
      <c r="AX13" s="73" t="s">
        <v>2699</v>
      </c>
      <c r="AY13" s="73" t="s">
        <v>2700</v>
      </c>
      <c r="AZ13" s="73" t="s">
        <v>2701</v>
      </c>
      <c r="BA13" s="73" t="s">
        <v>2702</v>
      </c>
      <c r="BB13" s="73" t="s">
        <v>2703</v>
      </c>
      <c r="BC13" s="73" t="s">
        <v>2704</v>
      </c>
      <c r="BD13" s="373" t="s">
        <v>2705</v>
      </c>
      <c r="BE13" s="73" t="s">
        <v>2706</v>
      </c>
      <c r="BF13" s="73" t="s">
        <v>2707</v>
      </c>
      <c r="BG13" s="73" t="s">
        <v>2708</v>
      </c>
      <c r="BH13" s="73" t="s">
        <v>2709</v>
      </c>
      <c r="BI13" s="73" t="s">
        <v>2710</v>
      </c>
      <c r="BJ13" s="73" t="s">
        <v>2711</v>
      </c>
      <c r="BK13" s="73" t="s">
        <v>2712</v>
      </c>
      <c r="BL13" s="73" t="s">
        <v>2713</v>
      </c>
      <c r="BM13" s="73" t="s">
        <v>2714</v>
      </c>
      <c r="BN13" s="73" t="s">
        <v>2715</v>
      </c>
      <c r="BO13" s="73" t="s">
        <v>2716</v>
      </c>
      <c r="BP13" s="73" t="s">
        <v>2717</v>
      </c>
      <c r="BQ13" s="73" t="s">
        <v>2718</v>
      </c>
      <c r="BR13" s="73" t="s">
        <v>2719</v>
      </c>
      <c r="BS13" s="73" t="s">
        <v>2720</v>
      </c>
      <c r="BT13" s="73" t="s">
        <v>2721</v>
      </c>
      <c r="BU13" s="73" t="s">
        <v>2722</v>
      </c>
      <c r="BV13" s="130"/>
      <c r="BW13" s="130"/>
      <c r="BX13" s="130"/>
      <c r="BY13" s="374" t="s">
        <v>2723</v>
      </c>
      <c r="BZ13" s="374" t="s">
        <v>2724</v>
      </c>
      <c r="CA13" s="374" t="s">
        <v>270</v>
      </c>
      <c r="CB13" s="374" t="s">
        <v>2725</v>
      </c>
      <c r="CC13" s="374" t="s">
        <v>2726</v>
      </c>
      <c r="CD13" s="374" t="s">
        <v>2727</v>
      </c>
      <c r="CE13" s="374" t="s">
        <v>2728</v>
      </c>
      <c r="CF13" s="374" t="s">
        <v>2729</v>
      </c>
      <c r="CG13" s="374" t="s">
        <v>2730</v>
      </c>
      <c r="CH13" s="374" t="s">
        <v>2731</v>
      </c>
      <c r="CI13" s="374" t="s">
        <v>2732</v>
      </c>
      <c r="CJ13" s="411" t="s">
        <v>8148</v>
      </c>
      <c r="CK13" s="374" t="s">
        <v>2733</v>
      </c>
      <c r="CL13" s="374" t="s">
        <v>2734</v>
      </c>
      <c r="CM13" s="204" t="s">
        <v>2735</v>
      </c>
      <c r="CN13" s="374" t="s">
        <v>2736</v>
      </c>
      <c r="CO13" s="374" t="s">
        <v>2737</v>
      </c>
      <c r="CP13" s="374" t="s">
        <v>2738</v>
      </c>
      <c r="CQ13" s="374" t="s">
        <v>2739</v>
      </c>
      <c r="CR13" s="374" t="s">
        <v>2740</v>
      </c>
      <c r="CS13" s="374" t="s">
        <v>2489</v>
      </c>
      <c r="CT13" s="374" t="s">
        <v>2741</v>
      </c>
      <c r="CU13" s="374" t="s">
        <v>2742</v>
      </c>
      <c r="CV13" s="374" t="s">
        <v>2743</v>
      </c>
      <c r="CW13" s="374" t="s">
        <v>2744</v>
      </c>
      <c r="CX13" s="374" t="s">
        <v>2745</v>
      </c>
      <c r="CY13" s="374" t="s">
        <v>2746</v>
      </c>
      <c r="CZ13" s="374" t="s">
        <v>2747</v>
      </c>
      <c r="DA13" s="374" t="s">
        <v>2748</v>
      </c>
      <c r="DB13" s="374" t="s">
        <v>2749</v>
      </c>
      <c r="DC13" s="374" t="s">
        <v>2750</v>
      </c>
      <c r="DD13" s="374" t="s">
        <v>2751</v>
      </c>
    </row>
    <row r="14" spans="1:108" s="44" customFormat="1" ht="72" customHeight="1">
      <c r="B14" s="389"/>
      <c r="C14" s="549" t="s">
        <v>2223</v>
      </c>
      <c r="D14" s="549"/>
      <c r="E14" s="549"/>
      <c r="F14" s="549"/>
      <c r="G14" s="549"/>
      <c r="H14" s="549"/>
      <c r="I14" s="549"/>
      <c r="J14" s="549"/>
      <c r="K14" s="549"/>
      <c r="L14" s="549"/>
      <c r="M14" s="549"/>
      <c r="N14" s="549"/>
      <c r="O14" s="549"/>
      <c r="P14" s="549"/>
      <c r="Q14" s="549"/>
      <c r="R14" s="549"/>
      <c r="S14" s="549"/>
      <c r="T14" s="549"/>
      <c r="U14" s="549"/>
      <c r="V14" s="549"/>
      <c r="W14" s="549"/>
      <c r="X14" s="549"/>
      <c r="Y14" s="549"/>
      <c r="Z14" s="549"/>
      <c r="AA14" s="549"/>
      <c r="AB14" s="549"/>
      <c r="AC14" s="549"/>
      <c r="AD14" s="390"/>
      <c r="AE14"/>
      <c r="AF14" s="271"/>
      <c r="AH14" s="204" t="s">
        <v>2477</v>
      </c>
      <c r="AI14" s="371" t="s">
        <v>7501</v>
      </c>
      <c r="AK14" s="383">
        <v>6</v>
      </c>
      <c r="AL14" s="204" t="str">
        <f t="shared" si="0"/>
        <v>Acultzingo</v>
      </c>
      <c r="AM14" s="204" t="str">
        <f t="shared" si="1"/>
        <v>30006</v>
      </c>
      <c r="AN14"/>
      <c r="AO14" s="73">
        <v>8</v>
      </c>
      <c r="AP14" s="73" t="s">
        <v>2752</v>
      </c>
      <c r="AQ14" s="73" t="s">
        <v>2753</v>
      </c>
      <c r="AR14" s="73"/>
      <c r="AS14" s="73" t="s">
        <v>2754</v>
      </c>
      <c r="AT14" s="73" t="s">
        <v>2755</v>
      </c>
      <c r="AU14" s="73" t="s">
        <v>2756</v>
      </c>
      <c r="AV14" s="73" t="s">
        <v>2757</v>
      </c>
      <c r="AW14" s="73" t="s">
        <v>2758</v>
      </c>
      <c r="AX14" s="73" t="s">
        <v>2759</v>
      </c>
      <c r="AY14" s="73" t="s">
        <v>2760</v>
      </c>
      <c r="AZ14" s="73" t="s">
        <v>2761</v>
      </c>
      <c r="BA14" s="73" t="s">
        <v>2762</v>
      </c>
      <c r="BB14" s="73" t="s">
        <v>2763</v>
      </c>
      <c r="BC14" s="73" t="s">
        <v>2764</v>
      </c>
      <c r="BD14" s="373" t="s">
        <v>2765</v>
      </c>
      <c r="BE14" s="73" t="s">
        <v>2766</v>
      </c>
      <c r="BF14" s="73" t="s">
        <v>2767</v>
      </c>
      <c r="BG14" s="73" t="s">
        <v>2768</v>
      </c>
      <c r="BH14" s="73" t="s">
        <v>2769</v>
      </c>
      <c r="BI14" s="73" t="s">
        <v>2770</v>
      </c>
      <c r="BJ14" s="73" t="s">
        <v>2771</v>
      </c>
      <c r="BK14" s="73" t="s">
        <v>2772</v>
      </c>
      <c r="BL14" s="73" t="s">
        <v>2773</v>
      </c>
      <c r="BM14" s="73" t="s">
        <v>2774</v>
      </c>
      <c r="BN14" s="73" t="s">
        <v>2775</v>
      </c>
      <c r="BO14" s="73" t="s">
        <v>2776</v>
      </c>
      <c r="BP14" s="73" t="s">
        <v>2777</v>
      </c>
      <c r="BQ14" s="73" t="s">
        <v>2778</v>
      </c>
      <c r="BR14" s="73" t="s">
        <v>2779</v>
      </c>
      <c r="BS14" s="73" t="s">
        <v>2780</v>
      </c>
      <c r="BT14" s="73" t="s">
        <v>2781</v>
      </c>
      <c r="BU14" s="73" t="s">
        <v>2782</v>
      </c>
      <c r="BV14" s="130"/>
      <c r="BW14" s="130"/>
      <c r="BX14" s="130"/>
      <c r="BY14" s="374" t="s">
        <v>2783</v>
      </c>
      <c r="BZ14" s="374" t="s">
        <v>2784</v>
      </c>
      <c r="CA14" s="374"/>
      <c r="CB14" s="374" t="s">
        <v>2785</v>
      </c>
      <c r="CC14" s="374" t="s">
        <v>2786</v>
      </c>
      <c r="CD14" s="374" t="s">
        <v>2787</v>
      </c>
      <c r="CE14" s="374" t="s">
        <v>2788</v>
      </c>
      <c r="CF14" s="374" t="s">
        <v>2789</v>
      </c>
      <c r="CG14" s="374" t="s">
        <v>2790</v>
      </c>
      <c r="CH14" s="374" t="s">
        <v>2791</v>
      </c>
      <c r="CI14" s="374" t="s">
        <v>2792</v>
      </c>
      <c r="CJ14" s="374" t="s">
        <v>2793</v>
      </c>
      <c r="CK14" s="374" t="s">
        <v>2794</v>
      </c>
      <c r="CL14" s="374" t="s">
        <v>2795</v>
      </c>
      <c r="CM14" s="204" t="s">
        <v>2796</v>
      </c>
      <c r="CN14" s="374" t="s">
        <v>2797</v>
      </c>
      <c r="CO14" s="374" t="s">
        <v>2798</v>
      </c>
      <c r="CP14" s="374" t="s">
        <v>2799</v>
      </c>
      <c r="CQ14" s="374" t="s">
        <v>2800</v>
      </c>
      <c r="CR14" s="374" t="s">
        <v>2801</v>
      </c>
      <c r="CS14" s="374" t="s">
        <v>2802</v>
      </c>
      <c r="CT14" s="374" t="s">
        <v>2803</v>
      </c>
      <c r="CU14" s="374" t="s">
        <v>2804</v>
      </c>
      <c r="CV14" s="374" t="s">
        <v>2805</v>
      </c>
      <c r="CW14" s="374" t="s">
        <v>2806</v>
      </c>
      <c r="CX14" s="374" t="s">
        <v>2807</v>
      </c>
      <c r="CY14" s="374" t="s">
        <v>2808</v>
      </c>
      <c r="CZ14" s="374" t="s">
        <v>2809</v>
      </c>
      <c r="DA14" s="374" t="s">
        <v>2810</v>
      </c>
      <c r="DB14" s="374" t="s">
        <v>2811</v>
      </c>
      <c r="DC14" s="374" t="s">
        <v>2812</v>
      </c>
      <c r="DD14" s="374" t="s">
        <v>2813</v>
      </c>
    </row>
    <row r="15" spans="1:108" s="44" customFormat="1" ht="6.75" customHeight="1">
      <c r="B15" s="389"/>
      <c r="C15" s="391"/>
      <c r="D15" s="392"/>
      <c r="E15" s="392"/>
      <c r="F15" s="392"/>
      <c r="G15" s="392"/>
      <c r="H15" s="392"/>
      <c r="I15" s="392"/>
      <c r="J15" s="392"/>
      <c r="K15" s="392"/>
      <c r="L15" s="392"/>
      <c r="M15" s="393"/>
      <c r="N15" s="394"/>
      <c r="O15" s="391"/>
      <c r="P15" s="394"/>
      <c r="Q15" s="394"/>
      <c r="R15" s="394"/>
      <c r="S15" s="394"/>
      <c r="T15" s="394"/>
      <c r="U15" s="394"/>
      <c r="V15" s="394"/>
      <c r="W15" s="394"/>
      <c r="X15" s="394"/>
      <c r="Y15" s="394"/>
      <c r="Z15" s="394"/>
      <c r="AA15" s="394"/>
      <c r="AB15" s="394"/>
      <c r="AC15" s="394"/>
      <c r="AD15" s="390"/>
      <c r="AE15"/>
      <c r="AF15" s="271"/>
      <c r="AH15" s="204" t="s">
        <v>2814</v>
      </c>
      <c r="AI15" s="371" t="s">
        <v>7502</v>
      </c>
      <c r="AK15" s="383">
        <v>7</v>
      </c>
      <c r="AL15" s="204" t="str">
        <f t="shared" si="0"/>
        <v>Camarón de Tejeda</v>
      </c>
      <c r="AM15" s="204" t="str">
        <f t="shared" si="1"/>
        <v>30007</v>
      </c>
      <c r="AN15"/>
      <c r="AO15" s="73">
        <v>9</v>
      </c>
      <c r="AP15" s="73" t="s">
        <v>2815</v>
      </c>
      <c r="AQ15" s="388" t="s">
        <v>2816</v>
      </c>
      <c r="AR15" s="73"/>
      <c r="AS15" s="73" t="s">
        <v>2817</v>
      </c>
      <c r="AT15" s="73" t="s">
        <v>2818</v>
      </c>
      <c r="AU15" s="73" t="s">
        <v>2819</v>
      </c>
      <c r="AV15" s="73" t="s">
        <v>2820</v>
      </c>
      <c r="AW15" s="73" t="s">
        <v>2821</v>
      </c>
      <c r="AX15" s="73" t="s">
        <v>2822</v>
      </c>
      <c r="AY15" s="73" t="s">
        <v>2823</v>
      </c>
      <c r="AZ15" s="73" t="s">
        <v>2824</v>
      </c>
      <c r="BA15" s="73" t="s">
        <v>2825</v>
      </c>
      <c r="BB15" s="73" t="s">
        <v>2826</v>
      </c>
      <c r="BC15" s="73" t="s">
        <v>2827</v>
      </c>
      <c r="BD15" s="373" t="s">
        <v>2828</v>
      </c>
      <c r="BE15" s="73" t="s">
        <v>2829</v>
      </c>
      <c r="BF15" s="73" t="s">
        <v>2830</v>
      </c>
      <c r="BG15" s="73" t="s">
        <v>2831</v>
      </c>
      <c r="BH15" s="73" t="s">
        <v>2832</v>
      </c>
      <c r="BI15" s="73" t="s">
        <v>2833</v>
      </c>
      <c r="BJ15" s="73" t="s">
        <v>2834</v>
      </c>
      <c r="BK15" s="73" t="s">
        <v>2835</v>
      </c>
      <c r="BL15" s="73" t="s">
        <v>2836</v>
      </c>
      <c r="BM15" s="73" t="s">
        <v>2837</v>
      </c>
      <c r="BN15" s="73" t="s">
        <v>2838</v>
      </c>
      <c r="BO15" s="73" t="s">
        <v>2839</v>
      </c>
      <c r="BP15" s="73" t="s">
        <v>2840</v>
      </c>
      <c r="BQ15" s="73" t="s">
        <v>2841</v>
      </c>
      <c r="BR15" s="73" t="s">
        <v>2842</v>
      </c>
      <c r="BS15" s="73" t="s">
        <v>2843</v>
      </c>
      <c r="BT15" s="73" t="s">
        <v>2844</v>
      </c>
      <c r="BU15" s="73" t="s">
        <v>2845</v>
      </c>
      <c r="BV15" s="130"/>
      <c r="BW15" s="130"/>
      <c r="BX15" s="130"/>
      <c r="BY15" s="374" t="s">
        <v>2846</v>
      </c>
      <c r="BZ15" s="374" t="s">
        <v>270</v>
      </c>
      <c r="CA15" s="374"/>
      <c r="CB15" s="374" t="s">
        <v>2847</v>
      </c>
      <c r="CC15" s="374" t="s">
        <v>2848</v>
      </c>
      <c r="CD15" s="374" t="s">
        <v>2849</v>
      </c>
      <c r="CE15" t="s">
        <v>2850</v>
      </c>
      <c r="CF15" s="374" t="s">
        <v>2851</v>
      </c>
      <c r="CG15" s="374" t="s">
        <v>2852</v>
      </c>
      <c r="CH15" s="374" t="s">
        <v>2853</v>
      </c>
      <c r="CI15" s="374" t="s">
        <v>2854</v>
      </c>
      <c r="CJ15" s="374" t="s">
        <v>2855</v>
      </c>
      <c r="CK15" s="374" t="s">
        <v>2856</v>
      </c>
      <c r="CL15" s="374" t="s">
        <v>2857</v>
      </c>
      <c r="CM15" s="204" t="s">
        <v>2858</v>
      </c>
      <c r="CN15" s="374" t="s">
        <v>2859</v>
      </c>
      <c r="CO15" s="374" t="s">
        <v>2808</v>
      </c>
      <c r="CP15" s="374" t="s">
        <v>2860</v>
      </c>
      <c r="CQ15" s="374" t="s">
        <v>2747</v>
      </c>
      <c r="CR15" s="374" t="s">
        <v>2861</v>
      </c>
      <c r="CS15" s="374" t="s">
        <v>2862</v>
      </c>
      <c r="CT15" s="374" t="s">
        <v>2863</v>
      </c>
      <c r="CU15" s="411" t="s">
        <v>8150</v>
      </c>
      <c r="CV15" s="374" t="s">
        <v>2864</v>
      </c>
      <c r="CW15" s="374" t="s">
        <v>2865</v>
      </c>
      <c r="CX15" s="374" t="s">
        <v>2866</v>
      </c>
      <c r="CY15" s="374" t="s">
        <v>2867</v>
      </c>
      <c r="CZ15" s="374" t="s">
        <v>2868</v>
      </c>
      <c r="DA15" s="374" t="s">
        <v>2869</v>
      </c>
      <c r="DB15" s="374" t="s">
        <v>2870</v>
      </c>
      <c r="DC15" s="374" t="s">
        <v>2871</v>
      </c>
      <c r="DD15" s="374" t="s">
        <v>2665</v>
      </c>
    </row>
    <row r="16" spans="1:108" s="44" customFormat="1" ht="120" customHeight="1">
      <c r="B16" s="389"/>
      <c r="C16" s="549" t="s">
        <v>1996</v>
      </c>
      <c r="D16" s="549"/>
      <c r="E16" s="549"/>
      <c r="F16" s="549"/>
      <c r="G16" s="549"/>
      <c r="H16" s="549"/>
      <c r="I16" s="549"/>
      <c r="J16" s="549"/>
      <c r="K16" s="549"/>
      <c r="L16" s="549"/>
      <c r="M16" s="549"/>
      <c r="N16" s="549"/>
      <c r="O16" s="549"/>
      <c r="P16" s="549"/>
      <c r="Q16" s="549"/>
      <c r="R16" s="549"/>
      <c r="S16" s="549"/>
      <c r="T16" s="549"/>
      <c r="U16" s="549"/>
      <c r="V16" s="549"/>
      <c r="W16" s="549"/>
      <c r="X16" s="549"/>
      <c r="Y16" s="549"/>
      <c r="Z16" s="549"/>
      <c r="AA16" s="549"/>
      <c r="AB16" s="549"/>
      <c r="AC16" s="549"/>
      <c r="AD16" s="390"/>
      <c r="AE16"/>
      <c r="AF16" s="271"/>
      <c r="AH16" s="204" t="s">
        <v>2872</v>
      </c>
      <c r="AI16" s="371" t="s">
        <v>7503</v>
      </c>
      <c r="AK16" s="383">
        <v>8</v>
      </c>
      <c r="AL16" s="204" t="str">
        <f t="shared" si="0"/>
        <v>Alpatláhuac</v>
      </c>
      <c r="AM16" s="204" t="str">
        <f t="shared" si="1"/>
        <v>30008</v>
      </c>
      <c r="AN16"/>
      <c r="AO16" s="73">
        <v>10</v>
      </c>
      <c r="AP16" s="73" t="s">
        <v>2873</v>
      </c>
      <c r="AQ16" s="73"/>
      <c r="AR16" s="73"/>
      <c r="AS16" s="73" t="s">
        <v>2874</v>
      </c>
      <c r="AT16" s="73" t="s">
        <v>2875</v>
      </c>
      <c r="AU16" s="73" t="s">
        <v>2876</v>
      </c>
      <c r="AV16" s="73" t="s">
        <v>2877</v>
      </c>
      <c r="AW16" s="73" t="s">
        <v>2878</v>
      </c>
      <c r="AX16" s="73" t="s">
        <v>2879</v>
      </c>
      <c r="AY16" s="73" t="s">
        <v>2880</v>
      </c>
      <c r="AZ16" s="73" t="s">
        <v>2881</v>
      </c>
      <c r="BA16" s="73" t="s">
        <v>2882</v>
      </c>
      <c r="BB16" s="73" t="s">
        <v>2883</v>
      </c>
      <c r="BC16" s="73" t="s">
        <v>2884</v>
      </c>
      <c r="BD16" s="373" t="s">
        <v>2885</v>
      </c>
      <c r="BE16" s="73" t="s">
        <v>2886</v>
      </c>
      <c r="BF16" s="73" t="s">
        <v>2887</v>
      </c>
      <c r="BG16" s="73" t="s">
        <v>2888</v>
      </c>
      <c r="BH16" s="73" t="s">
        <v>2889</v>
      </c>
      <c r="BI16" s="73" t="s">
        <v>2890</v>
      </c>
      <c r="BJ16" s="73" t="s">
        <v>2891</v>
      </c>
      <c r="BK16" s="73" t="s">
        <v>2892</v>
      </c>
      <c r="BL16" s="73" t="s">
        <v>2893</v>
      </c>
      <c r="BM16" s="73" t="s">
        <v>2894</v>
      </c>
      <c r="BN16" s="73" t="s">
        <v>2895</v>
      </c>
      <c r="BO16" s="73" t="s">
        <v>2896</v>
      </c>
      <c r="BP16" s="73" t="s">
        <v>2897</v>
      </c>
      <c r="BQ16" s="73" t="s">
        <v>2898</v>
      </c>
      <c r="BR16" s="73" t="s">
        <v>2899</v>
      </c>
      <c r="BS16" s="73" t="s">
        <v>2900</v>
      </c>
      <c r="BT16" s="73" t="s">
        <v>2901</v>
      </c>
      <c r="BU16" s="73" t="s">
        <v>2902</v>
      </c>
      <c r="BV16" s="130"/>
      <c r="BW16" s="130"/>
      <c r="BX16" s="130"/>
      <c r="BY16" s="374" t="s">
        <v>2903</v>
      </c>
      <c r="BZ16" s="374"/>
      <c r="CA16" s="374"/>
      <c r="CB16" s="374" t="s">
        <v>2904</v>
      </c>
      <c r="CC16" s="374" t="s">
        <v>2905</v>
      </c>
      <c r="CD16" s="374" t="s">
        <v>2906</v>
      </c>
      <c r="CE16" s="374" t="s">
        <v>2907</v>
      </c>
      <c r="CF16" s="374" t="s">
        <v>2908</v>
      </c>
      <c r="CG16" s="374" t="s">
        <v>2549</v>
      </c>
      <c r="CH16" s="374" t="s">
        <v>2909</v>
      </c>
      <c r="CI16" s="374" t="s">
        <v>2910</v>
      </c>
      <c r="CJ16" s="374" t="s">
        <v>2911</v>
      </c>
      <c r="CK16" s="374" t="s">
        <v>2912</v>
      </c>
      <c r="CL16" s="374" t="s">
        <v>2912</v>
      </c>
      <c r="CM16" s="204" t="s">
        <v>2913</v>
      </c>
      <c r="CN16" s="374" t="s">
        <v>2914</v>
      </c>
      <c r="CO16" s="374" t="s">
        <v>2915</v>
      </c>
      <c r="CP16" s="374" t="s">
        <v>2916</v>
      </c>
      <c r="CQ16" s="374" t="s">
        <v>2917</v>
      </c>
      <c r="CR16" s="374" t="s">
        <v>2918</v>
      </c>
      <c r="CS16" s="374" t="s">
        <v>2919</v>
      </c>
      <c r="CT16" s="374" t="s">
        <v>2920</v>
      </c>
      <c r="CU16" s="374" t="s">
        <v>2921</v>
      </c>
      <c r="CV16" s="374" t="s">
        <v>2922</v>
      </c>
      <c r="CW16" s="374" t="s">
        <v>2923</v>
      </c>
      <c r="CX16" s="374" t="s">
        <v>2924</v>
      </c>
      <c r="CY16" s="374" t="s">
        <v>2925</v>
      </c>
      <c r="CZ16" s="374" t="s">
        <v>2926</v>
      </c>
      <c r="DA16" s="374" t="s">
        <v>2927</v>
      </c>
      <c r="DB16" s="374" t="s">
        <v>2928</v>
      </c>
      <c r="DC16" s="374" t="s">
        <v>2929</v>
      </c>
      <c r="DD16" s="374" t="s">
        <v>2930</v>
      </c>
    </row>
    <row r="17" spans="1:108" s="44" customFormat="1" ht="6.75" customHeight="1">
      <c r="B17" s="389"/>
      <c r="C17" s="391"/>
      <c r="D17" s="392"/>
      <c r="E17" s="392"/>
      <c r="F17" s="392"/>
      <c r="G17" s="392"/>
      <c r="H17" s="392"/>
      <c r="I17" s="392"/>
      <c r="J17" s="392"/>
      <c r="K17" s="392"/>
      <c r="L17" s="392"/>
      <c r="M17" s="393"/>
      <c r="N17" s="394"/>
      <c r="O17" s="391"/>
      <c r="P17" s="394"/>
      <c r="Q17" s="394"/>
      <c r="R17" s="394"/>
      <c r="S17" s="394"/>
      <c r="T17" s="394"/>
      <c r="U17" s="394"/>
      <c r="V17" s="394"/>
      <c r="W17" s="394"/>
      <c r="X17" s="394"/>
      <c r="Y17" s="394"/>
      <c r="Z17" s="394"/>
      <c r="AA17" s="394"/>
      <c r="AB17" s="394"/>
      <c r="AC17" s="394"/>
      <c r="AD17" s="390"/>
      <c r="AE17"/>
      <c r="AF17" s="271"/>
      <c r="AH17" s="204" t="s">
        <v>2931</v>
      </c>
      <c r="AI17" s="371" t="s">
        <v>7504</v>
      </c>
      <c r="AK17" s="375">
        <v>9</v>
      </c>
      <c r="AL17" s="204" t="str">
        <f t="shared" si="0"/>
        <v>Alto Lucero de Gutiérrez Barrios</v>
      </c>
      <c r="AM17" s="204" t="str">
        <f t="shared" si="1"/>
        <v>30009</v>
      </c>
      <c r="AN17"/>
      <c r="AO17" s="73">
        <v>11</v>
      </c>
      <c r="AP17" s="73" t="s">
        <v>2932</v>
      </c>
      <c r="AQ17" s="73"/>
      <c r="AR17" s="73"/>
      <c r="AS17" s="73" t="s">
        <v>2933</v>
      </c>
      <c r="AT17" s="73" t="s">
        <v>2934</v>
      </c>
      <c r="AU17" s="73" t="s">
        <v>2935</v>
      </c>
      <c r="AV17" s="73" t="s">
        <v>2936</v>
      </c>
      <c r="AW17" s="73" t="s">
        <v>2937</v>
      </c>
      <c r="AX17" s="73" t="s">
        <v>2938</v>
      </c>
      <c r="AY17" s="73" t="s">
        <v>2939</v>
      </c>
      <c r="AZ17" s="73" t="s">
        <v>2940</v>
      </c>
      <c r="BA17" s="73" t="s">
        <v>2941</v>
      </c>
      <c r="BB17" s="73" t="s">
        <v>2942</v>
      </c>
      <c r="BC17" s="73" t="s">
        <v>2943</v>
      </c>
      <c r="BD17" s="373" t="s">
        <v>2944</v>
      </c>
      <c r="BE17" s="73" t="s">
        <v>2945</v>
      </c>
      <c r="BF17" s="73" t="s">
        <v>2946</v>
      </c>
      <c r="BG17" s="73" t="s">
        <v>2947</v>
      </c>
      <c r="BH17" s="73" t="s">
        <v>2948</v>
      </c>
      <c r="BI17" s="73" t="s">
        <v>2949</v>
      </c>
      <c r="BJ17" s="73" t="s">
        <v>2950</v>
      </c>
      <c r="BK17" s="73" t="s">
        <v>2951</v>
      </c>
      <c r="BL17" s="73" t="s">
        <v>2952</v>
      </c>
      <c r="BM17" s="73" t="s">
        <v>2953</v>
      </c>
      <c r="BN17" s="73" t="s">
        <v>2954</v>
      </c>
      <c r="BO17" s="73" t="s">
        <v>2955</v>
      </c>
      <c r="BP17" s="73" t="s">
        <v>2956</v>
      </c>
      <c r="BQ17" s="73" t="s">
        <v>2957</v>
      </c>
      <c r="BR17" s="73" t="s">
        <v>2958</v>
      </c>
      <c r="BS17" s="73" t="s">
        <v>2959</v>
      </c>
      <c r="BT17" s="73" t="s">
        <v>2960</v>
      </c>
      <c r="BU17" s="73" t="s">
        <v>2961</v>
      </c>
      <c r="BV17" s="130"/>
      <c r="BW17" s="130"/>
      <c r="BX17" s="130"/>
      <c r="BY17" s="374" t="s">
        <v>2962</v>
      </c>
      <c r="BZ17" s="374"/>
      <c r="CA17" s="374"/>
      <c r="CB17" s="374" t="s">
        <v>2963</v>
      </c>
      <c r="CC17" s="374" t="s">
        <v>2964</v>
      </c>
      <c r="CD17" s="374" t="s">
        <v>2965</v>
      </c>
      <c r="CE17" s="374" t="s">
        <v>2966</v>
      </c>
      <c r="CF17" s="374" t="s">
        <v>2967</v>
      </c>
      <c r="CG17" s="374" t="s">
        <v>2968</v>
      </c>
      <c r="CH17" s="374" t="s">
        <v>2969</v>
      </c>
      <c r="CI17" s="374" t="s">
        <v>2970</v>
      </c>
      <c r="CJ17" s="374" t="s">
        <v>2971</v>
      </c>
      <c r="CK17" s="374" t="s">
        <v>2972</v>
      </c>
      <c r="CL17" s="374" t="s">
        <v>2973</v>
      </c>
      <c r="CM17" s="204" t="s">
        <v>2974</v>
      </c>
      <c r="CN17" s="374" t="s">
        <v>2602</v>
      </c>
      <c r="CO17" s="374" t="s">
        <v>2975</v>
      </c>
      <c r="CP17" s="374" t="s">
        <v>2976</v>
      </c>
      <c r="CQ17" s="374" t="s">
        <v>2977</v>
      </c>
      <c r="CR17" s="374" t="s">
        <v>2978</v>
      </c>
      <c r="CS17" s="374" t="s">
        <v>2979</v>
      </c>
      <c r="CT17" s="374" t="s">
        <v>2980</v>
      </c>
      <c r="CU17" s="374" t="s">
        <v>2981</v>
      </c>
      <c r="CV17" s="374" t="s">
        <v>2982</v>
      </c>
      <c r="CW17" s="374" t="s">
        <v>2983</v>
      </c>
      <c r="CX17" s="374" t="s">
        <v>2984</v>
      </c>
      <c r="CY17" s="374" t="s">
        <v>2985</v>
      </c>
      <c r="CZ17" s="374" t="s">
        <v>2986</v>
      </c>
      <c r="DA17" s="374" t="s">
        <v>2987</v>
      </c>
      <c r="DB17" s="374" t="s">
        <v>2988</v>
      </c>
      <c r="DC17" s="374" t="s">
        <v>2989</v>
      </c>
      <c r="DD17" s="374" t="s">
        <v>2990</v>
      </c>
    </row>
    <row r="18" spans="1:108" s="44" customFormat="1" ht="84" customHeight="1">
      <c r="B18" s="389"/>
      <c r="C18" s="549" t="s">
        <v>8169</v>
      </c>
      <c r="D18" s="549"/>
      <c r="E18" s="549"/>
      <c r="F18" s="549"/>
      <c r="G18" s="549"/>
      <c r="H18" s="549"/>
      <c r="I18" s="549"/>
      <c r="J18" s="549"/>
      <c r="K18" s="549"/>
      <c r="L18" s="549"/>
      <c r="M18" s="549"/>
      <c r="N18" s="549"/>
      <c r="O18" s="549"/>
      <c r="P18" s="549"/>
      <c r="Q18" s="549"/>
      <c r="R18" s="549"/>
      <c r="S18" s="549"/>
      <c r="T18" s="549"/>
      <c r="U18" s="549"/>
      <c r="V18" s="549"/>
      <c r="W18" s="549"/>
      <c r="X18" s="549"/>
      <c r="Y18" s="549"/>
      <c r="Z18" s="549"/>
      <c r="AA18" s="549"/>
      <c r="AB18" s="549"/>
      <c r="AC18" s="549"/>
      <c r="AD18" s="390"/>
      <c r="AE18"/>
      <c r="AF18" s="271"/>
      <c r="AH18" s="204" t="s">
        <v>2669</v>
      </c>
      <c r="AI18" s="371" t="s">
        <v>7505</v>
      </c>
      <c r="AK18" s="383">
        <v>10</v>
      </c>
      <c r="AL18" s="204" t="str">
        <f t="shared" si="0"/>
        <v>Altotonga</v>
      </c>
      <c r="AM18" s="204" t="str">
        <f t="shared" si="1"/>
        <v>30010</v>
      </c>
      <c r="AN18"/>
      <c r="AO18" s="73">
        <v>12</v>
      </c>
      <c r="AP18" s="73" t="s">
        <v>2991</v>
      </c>
      <c r="AQ18" s="73"/>
      <c r="AR18" s="73"/>
      <c r="AS18" s="73" t="s">
        <v>2992</v>
      </c>
      <c r="AT18" s="73" t="s">
        <v>2993</v>
      </c>
      <c r="AU18" s="388" t="s">
        <v>2994</v>
      </c>
      <c r="AV18" s="73" t="s">
        <v>2995</v>
      </c>
      <c r="AW18" s="73" t="s">
        <v>2996</v>
      </c>
      <c r="AX18" s="73" t="s">
        <v>2997</v>
      </c>
      <c r="AY18" s="73" t="s">
        <v>2998</v>
      </c>
      <c r="AZ18" s="73" t="s">
        <v>2999</v>
      </c>
      <c r="BA18" s="73" t="s">
        <v>3000</v>
      </c>
      <c r="BB18" s="73" t="s">
        <v>3001</v>
      </c>
      <c r="BC18" s="73" t="s">
        <v>3002</v>
      </c>
      <c r="BD18" s="373" t="s">
        <v>3003</v>
      </c>
      <c r="BE18" s="73" t="s">
        <v>3004</v>
      </c>
      <c r="BF18" s="73" t="s">
        <v>3005</v>
      </c>
      <c r="BG18" s="73" t="s">
        <v>3006</v>
      </c>
      <c r="BH18" s="73" t="s">
        <v>3007</v>
      </c>
      <c r="BI18" s="73" t="s">
        <v>3008</v>
      </c>
      <c r="BJ18" s="73" t="s">
        <v>3009</v>
      </c>
      <c r="BK18" s="73" t="s">
        <v>3010</v>
      </c>
      <c r="BL18" s="73" t="s">
        <v>3011</v>
      </c>
      <c r="BM18" s="73" t="s">
        <v>3012</v>
      </c>
      <c r="BN18" s="73" t="s">
        <v>3013</v>
      </c>
      <c r="BO18" s="73" t="s">
        <v>3014</v>
      </c>
      <c r="BP18" s="73" t="s">
        <v>3015</v>
      </c>
      <c r="BQ18" s="73" t="s">
        <v>3016</v>
      </c>
      <c r="BR18" s="73" t="s">
        <v>3017</v>
      </c>
      <c r="BS18" s="73" t="s">
        <v>3018</v>
      </c>
      <c r="BT18" s="73" t="s">
        <v>3019</v>
      </c>
      <c r="BU18" s="73" t="s">
        <v>3020</v>
      </c>
      <c r="BV18" s="130"/>
      <c r="BW18" s="130"/>
      <c r="BX18" s="130"/>
      <c r="BY18" s="374" t="s">
        <v>3021</v>
      </c>
      <c r="BZ18" s="374"/>
      <c r="CA18" s="374"/>
      <c r="CB18" s="374" t="s">
        <v>3022</v>
      </c>
      <c r="CC18" s="374" t="s">
        <v>3023</v>
      </c>
      <c r="CD18" s="374" t="s">
        <v>270</v>
      </c>
      <c r="CE18" s="374" t="s">
        <v>3024</v>
      </c>
      <c r="CF18" s="374" t="s">
        <v>2809</v>
      </c>
      <c r="CG18" s="374" t="s">
        <v>3025</v>
      </c>
      <c r="CH18" s="374" t="s">
        <v>3026</v>
      </c>
      <c r="CI18" s="374" t="s">
        <v>3027</v>
      </c>
      <c r="CJ18" s="374" t="s">
        <v>3028</v>
      </c>
      <c r="CK18" s="374" t="s">
        <v>3029</v>
      </c>
      <c r="CL18" s="374" t="s">
        <v>3030</v>
      </c>
      <c r="CM18" s="204" t="s">
        <v>3031</v>
      </c>
      <c r="CN18" s="374" t="s">
        <v>3032</v>
      </c>
      <c r="CO18" s="374" t="s">
        <v>3033</v>
      </c>
      <c r="CP18" s="374" t="s">
        <v>3034</v>
      </c>
      <c r="CQ18" s="374" t="s">
        <v>3035</v>
      </c>
      <c r="CR18" s="374" t="s">
        <v>3036</v>
      </c>
      <c r="CS18" s="374" t="s">
        <v>3037</v>
      </c>
      <c r="CT18" s="374" t="s">
        <v>3038</v>
      </c>
      <c r="CU18" s="374" t="s">
        <v>3039</v>
      </c>
      <c r="CV18" s="374" t="s">
        <v>3040</v>
      </c>
      <c r="CW18" s="374" t="s">
        <v>3041</v>
      </c>
      <c r="CX18" s="374" t="s">
        <v>3042</v>
      </c>
      <c r="CY18" s="374" t="s">
        <v>3043</v>
      </c>
      <c r="CZ18" s="374" t="s">
        <v>3044</v>
      </c>
      <c r="DA18" s="374" t="s">
        <v>3045</v>
      </c>
      <c r="DB18" s="374" t="s">
        <v>3046</v>
      </c>
      <c r="DC18" s="374" t="s">
        <v>3047</v>
      </c>
      <c r="DD18" s="374" t="s">
        <v>3048</v>
      </c>
    </row>
    <row r="19" spans="1:108" s="44" customFormat="1" ht="6.75" customHeight="1">
      <c r="B19" s="389"/>
      <c r="C19" s="391"/>
      <c r="D19" s="395"/>
      <c r="E19" s="395"/>
      <c r="F19" s="395"/>
      <c r="G19" s="395"/>
      <c r="H19" s="395"/>
      <c r="I19" s="395"/>
      <c r="J19" s="395"/>
      <c r="K19" s="395"/>
      <c r="L19" s="395"/>
      <c r="M19" s="396"/>
      <c r="N19" s="397"/>
      <c r="O19" s="391"/>
      <c r="P19" s="397"/>
      <c r="Q19" s="397"/>
      <c r="R19" s="397"/>
      <c r="S19" s="397"/>
      <c r="T19" s="397"/>
      <c r="U19" s="397"/>
      <c r="V19" s="397"/>
      <c r="W19" s="397"/>
      <c r="X19" s="397"/>
      <c r="Y19" s="397"/>
      <c r="Z19" s="397"/>
      <c r="AA19" s="397"/>
      <c r="AB19" s="397"/>
      <c r="AC19" s="397"/>
      <c r="AD19" s="390"/>
      <c r="AE19"/>
      <c r="AF19" s="271"/>
      <c r="AH19" s="204" t="s">
        <v>3049</v>
      </c>
      <c r="AI19" s="371" t="s">
        <v>7506</v>
      </c>
      <c r="AK19" s="383">
        <v>11</v>
      </c>
      <c r="AL19" s="204" t="str">
        <f t="shared" si="0"/>
        <v>Alvarado</v>
      </c>
      <c r="AM19" s="204" t="str">
        <f t="shared" si="1"/>
        <v>30011</v>
      </c>
      <c r="AN19"/>
      <c r="AO19" s="73">
        <v>13</v>
      </c>
      <c r="AP19" s="388" t="s">
        <v>3050</v>
      </c>
      <c r="AQ19" s="73"/>
      <c r="AR19" s="73"/>
      <c r="AS19" s="73" t="s">
        <v>3051</v>
      </c>
      <c r="AT19" s="73" t="s">
        <v>3052</v>
      </c>
      <c r="AU19" s="73"/>
      <c r="AV19" s="73" t="s">
        <v>3053</v>
      </c>
      <c r="AW19" s="73" t="s">
        <v>3054</v>
      </c>
      <c r="AX19" s="73" t="s">
        <v>3055</v>
      </c>
      <c r="AY19" s="73" t="s">
        <v>3056</v>
      </c>
      <c r="AZ19" s="73" t="s">
        <v>3057</v>
      </c>
      <c r="BA19" s="73" t="s">
        <v>3058</v>
      </c>
      <c r="BB19" s="73" t="s">
        <v>3059</v>
      </c>
      <c r="BC19" s="73" t="s">
        <v>3060</v>
      </c>
      <c r="BD19" s="373" t="s">
        <v>3061</v>
      </c>
      <c r="BE19" s="73" t="s">
        <v>3062</v>
      </c>
      <c r="BF19" s="73" t="s">
        <v>3063</v>
      </c>
      <c r="BG19" s="73" t="s">
        <v>3064</v>
      </c>
      <c r="BH19" s="73" t="s">
        <v>3065</v>
      </c>
      <c r="BI19" s="73" t="s">
        <v>3066</v>
      </c>
      <c r="BJ19" s="73" t="s">
        <v>3067</v>
      </c>
      <c r="BK19" s="73" t="s">
        <v>3068</v>
      </c>
      <c r="BL19" s="73">
        <v>23099</v>
      </c>
      <c r="BM19" s="73" t="s">
        <v>3069</v>
      </c>
      <c r="BN19" s="73" t="s">
        <v>3070</v>
      </c>
      <c r="BO19" s="73" t="s">
        <v>3071</v>
      </c>
      <c r="BP19" s="73" t="s">
        <v>3072</v>
      </c>
      <c r="BQ19" s="73" t="s">
        <v>3073</v>
      </c>
      <c r="BR19" s="73" t="s">
        <v>3074</v>
      </c>
      <c r="BS19" s="73" t="s">
        <v>3075</v>
      </c>
      <c r="BT19" s="73" t="s">
        <v>3076</v>
      </c>
      <c r="BU19" s="73" t="s">
        <v>3077</v>
      </c>
      <c r="BV19" s="130"/>
      <c r="BW19"/>
      <c r="BX19" s="130"/>
      <c r="BY19" s="374" t="s">
        <v>270</v>
      </c>
      <c r="BZ19" s="374"/>
      <c r="CA19" s="374"/>
      <c r="CB19" s="374" t="s">
        <v>3078</v>
      </c>
      <c r="CC19" s="374" t="s">
        <v>3079</v>
      </c>
      <c r="CD19" s="374"/>
      <c r="CE19" s="374" t="s">
        <v>3080</v>
      </c>
      <c r="CF19" s="374" t="s">
        <v>3081</v>
      </c>
      <c r="CG19" s="374" t="s">
        <v>3082</v>
      </c>
      <c r="CH19" s="374" t="s">
        <v>3083</v>
      </c>
      <c r="CI19" s="374" t="s">
        <v>3084</v>
      </c>
      <c r="CJ19" s="374" t="s">
        <v>3085</v>
      </c>
      <c r="CK19" s="374" t="s">
        <v>3086</v>
      </c>
      <c r="CL19" s="374" t="s">
        <v>3087</v>
      </c>
      <c r="CM19" s="204" t="s">
        <v>3088</v>
      </c>
      <c r="CN19" s="374" t="s">
        <v>3089</v>
      </c>
      <c r="CO19" s="374" t="s">
        <v>3090</v>
      </c>
      <c r="CP19" s="374" t="s">
        <v>3091</v>
      </c>
      <c r="CQ19" s="374" t="s">
        <v>3092</v>
      </c>
      <c r="CR19" s="374" t="s">
        <v>3093</v>
      </c>
      <c r="CS19" s="374" t="s">
        <v>3094</v>
      </c>
      <c r="CT19" s="374" t="s">
        <v>3095</v>
      </c>
      <c r="CU19" s="374" t="s">
        <v>270</v>
      </c>
      <c r="CV19" s="374" t="s">
        <v>3096</v>
      </c>
      <c r="CW19" s="374" t="s">
        <v>3097</v>
      </c>
      <c r="CX19" s="374" t="s">
        <v>3098</v>
      </c>
      <c r="CY19" s="374" t="s">
        <v>3099</v>
      </c>
      <c r="CZ19" s="374" t="s">
        <v>3100</v>
      </c>
      <c r="DA19" s="374" t="s">
        <v>3101</v>
      </c>
      <c r="DB19" s="374" t="s">
        <v>3102</v>
      </c>
      <c r="DC19" s="374" t="s">
        <v>3103</v>
      </c>
      <c r="DD19" s="374" t="s">
        <v>3104</v>
      </c>
    </row>
    <row r="20" spans="1:108" s="44" customFormat="1" ht="120" customHeight="1" thickBot="1">
      <c r="B20" s="398"/>
      <c r="C20" s="548" t="s">
        <v>2224</v>
      </c>
      <c r="D20" s="548"/>
      <c r="E20" s="548"/>
      <c r="F20" s="548"/>
      <c r="G20" s="548"/>
      <c r="H20" s="548"/>
      <c r="I20" s="548"/>
      <c r="J20" s="548"/>
      <c r="K20" s="548"/>
      <c r="L20" s="548"/>
      <c r="M20" s="548"/>
      <c r="N20" s="548"/>
      <c r="O20" s="548"/>
      <c r="P20" s="548"/>
      <c r="Q20" s="548"/>
      <c r="R20" s="548"/>
      <c r="S20" s="548"/>
      <c r="T20" s="548"/>
      <c r="U20" s="548"/>
      <c r="V20" s="548"/>
      <c r="W20" s="548"/>
      <c r="X20" s="548"/>
      <c r="Y20" s="548"/>
      <c r="Z20" s="548"/>
      <c r="AA20" s="548"/>
      <c r="AB20" s="548"/>
      <c r="AC20" s="548"/>
      <c r="AD20" s="399"/>
      <c r="AE20"/>
      <c r="AF20" s="271"/>
      <c r="AH20" s="204" t="s">
        <v>3079</v>
      </c>
      <c r="AI20" s="371" t="s">
        <v>7507</v>
      </c>
      <c r="AK20" s="383">
        <v>12</v>
      </c>
      <c r="AL20" s="204" t="str">
        <f t="shared" si="0"/>
        <v>Amatitlán</v>
      </c>
      <c r="AM20" s="204" t="str">
        <f t="shared" si="1"/>
        <v>30012</v>
      </c>
      <c r="AN20"/>
      <c r="AO20" s="73">
        <v>14</v>
      </c>
      <c r="AP20" s="73"/>
      <c r="AQ20" s="73"/>
      <c r="AR20" s="73"/>
      <c r="AS20" s="73" t="s">
        <v>3105</v>
      </c>
      <c r="AT20" s="73" t="s">
        <v>3106</v>
      </c>
      <c r="AU20" s="73"/>
      <c r="AV20" s="73" t="s">
        <v>3107</v>
      </c>
      <c r="AW20" s="73" t="s">
        <v>3108</v>
      </c>
      <c r="AX20" s="73" t="s">
        <v>3109</v>
      </c>
      <c r="AY20" s="73" t="s">
        <v>3110</v>
      </c>
      <c r="AZ20" s="73" t="s">
        <v>3111</v>
      </c>
      <c r="BA20" s="73" t="s">
        <v>3112</v>
      </c>
      <c r="BB20" s="73" t="s">
        <v>3113</v>
      </c>
      <c r="BC20" s="73" t="s">
        <v>3114</v>
      </c>
      <c r="BD20" s="373" t="s">
        <v>3115</v>
      </c>
      <c r="BE20" s="73" t="s">
        <v>3116</v>
      </c>
      <c r="BF20" s="73" t="s">
        <v>3117</v>
      </c>
      <c r="BG20" s="73" t="s">
        <v>3118</v>
      </c>
      <c r="BH20" s="73" t="s">
        <v>3119</v>
      </c>
      <c r="BI20" s="73" t="s">
        <v>3120</v>
      </c>
      <c r="BJ20" s="73" t="s">
        <v>3121</v>
      </c>
      <c r="BK20" s="73" t="s">
        <v>3122</v>
      </c>
      <c r="BL20" s="73"/>
      <c r="BM20" s="73" t="s">
        <v>3123</v>
      </c>
      <c r="BN20" s="73" t="s">
        <v>3124</v>
      </c>
      <c r="BO20" s="73" t="s">
        <v>3125</v>
      </c>
      <c r="BP20" s="73" t="s">
        <v>3126</v>
      </c>
      <c r="BQ20" s="73" t="s">
        <v>3127</v>
      </c>
      <c r="BR20" s="73" t="s">
        <v>3128</v>
      </c>
      <c r="BS20" s="73" t="s">
        <v>3129</v>
      </c>
      <c r="BT20" s="73" t="s">
        <v>3130</v>
      </c>
      <c r="BU20" s="73" t="s">
        <v>3131</v>
      </c>
      <c r="BV20" s="130"/>
      <c r="BW20" s="130"/>
      <c r="BX20" s="130"/>
      <c r="BY20" s="374"/>
      <c r="BZ20" s="374"/>
      <c r="CA20" s="374"/>
      <c r="CB20" s="374" t="s">
        <v>3132</v>
      </c>
      <c r="CC20" s="374" t="s">
        <v>2969</v>
      </c>
      <c r="CD20" s="374"/>
      <c r="CE20" s="374" t="s">
        <v>3133</v>
      </c>
      <c r="CF20" s="374" t="s">
        <v>3134</v>
      </c>
      <c r="CG20" s="374" t="s">
        <v>2627</v>
      </c>
      <c r="CH20" s="374" t="s">
        <v>3135</v>
      </c>
      <c r="CI20" s="374" t="s">
        <v>3136</v>
      </c>
      <c r="CJ20" s="374" t="s">
        <v>3137</v>
      </c>
      <c r="CK20" s="374" t="s">
        <v>3138</v>
      </c>
      <c r="CL20" s="374" t="s">
        <v>3139</v>
      </c>
      <c r="CM20" s="204" t="s">
        <v>3140</v>
      </c>
      <c r="CN20" s="374" t="s">
        <v>3141</v>
      </c>
      <c r="CO20" s="374" t="s">
        <v>3142</v>
      </c>
      <c r="CP20" s="374" t="s">
        <v>3143</v>
      </c>
      <c r="CQ20" s="374" t="s">
        <v>3144</v>
      </c>
      <c r="CR20" s="374" t="s">
        <v>3145</v>
      </c>
      <c r="CS20" s="374" t="s">
        <v>3146</v>
      </c>
      <c r="CT20" s="374" t="s">
        <v>3147</v>
      </c>
      <c r="CU20" s="374"/>
      <c r="CV20" s="374" t="s">
        <v>3148</v>
      </c>
      <c r="CW20" s="374" t="s">
        <v>3149</v>
      </c>
      <c r="CX20" s="374" t="s">
        <v>3150</v>
      </c>
      <c r="CY20" s="374" t="s">
        <v>3151</v>
      </c>
      <c r="CZ20" s="374" t="s">
        <v>3152</v>
      </c>
      <c r="DA20" s="374" t="s">
        <v>3153</v>
      </c>
      <c r="DB20" s="374" t="s">
        <v>3154</v>
      </c>
      <c r="DC20" s="374" t="s">
        <v>3155</v>
      </c>
      <c r="DD20" s="374" t="s">
        <v>3156</v>
      </c>
    </row>
    <row r="21" spans="1:108" s="44" customFormat="1" ht="15" customHeight="1" thickBot="1">
      <c r="C21" s="45"/>
      <c r="AE21"/>
      <c r="AF21" s="271"/>
      <c r="AH21" s="204" t="s">
        <v>2969</v>
      </c>
      <c r="AI21" s="371" t="s">
        <v>7508</v>
      </c>
      <c r="AK21" s="375">
        <v>13</v>
      </c>
      <c r="AL21" s="204" t="str">
        <f t="shared" si="0"/>
        <v>Naranjos Amatlán</v>
      </c>
      <c r="AM21" s="204" t="str">
        <f t="shared" si="1"/>
        <v>30013</v>
      </c>
      <c r="AN21"/>
      <c r="AO21" s="73">
        <v>15</v>
      </c>
      <c r="AP21" s="73"/>
      <c r="AQ21" s="73"/>
      <c r="AR21" s="73"/>
      <c r="AS21" s="388" t="s">
        <v>3157</v>
      </c>
      <c r="AT21" s="73" t="s">
        <v>3158</v>
      </c>
      <c r="AU21" s="73"/>
      <c r="AV21" s="73" t="s">
        <v>3159</v>
      </c>
      <c r="AW21" s="73" t="s">
        <v>3160</v>
      </c>
      <c r="AX21" s="73" t="s">
        <v>3161</v>
      </c>
      <c r="AY21" s="73" t="s">
        <v>3162</v>
      </c>
      <c r="AZ21" s="73" t="s">
        <v>3163</v>
      </c>
      <c r="BA21" s="73" t="s">
        <v>3164</v>
      </c>
      <c r="BB21" s="73" t="s">
        <v>3165</v>
      </c>
      <c r="BC21" s="73" t="s">
        <v>3166</v>
      </c>
      <c r="BD21" s="373" t="s">
        <v>3167</v>
      </c>
      <c r="BE21" s="73" t="s">
        <v>3168</v>
      </c>
      <c r="BF21" s="73" t="s">
        <v>3169</v>
      </c>
      <c r="BG21" s="73" t="s">
        <v>3170</v>
      </c>
      <c r="BH21" s="73" t="s">
        <v>3171</v>
      </c>
      <c r="BI21" s="73" t="s">
        <v>3172</v>
      </c>
      <c r="BJ21" s="73" t="s">
        <v>3173</v>
      </c>
      <c r="BK21" s="73" t="s">
        <v>3174</v>
      </c>
      <c r="BL21" s="73"/>
      <c r="BM21" s="73" t="s">
        <v>3175</v>
      </c>
      <c r="BN21" s="73" t="s">
        <v>3176</v>
      </c>
      <c r="BO21" s="73" t="s">
        <v>3177</v>
      </c>
      <c r="BP21" s="73" t="s">
        <v>3178</v>
      </c>
      <c r="BQ21" s="73" t="s">
        <v>3179</v>
      </c>
      <c r="BR21" s="73" t="s">
        <v>3180</v>
      </c>
      <c r="BS21" s="73" t="s">
        <v>3181</v>
      </c>
      <c r="BT21" s="73" t="s">
        <v>3182</v>
      </c>
      <c r="BU21" s="73" t="s">
        <v>3183</v>
      </c>
      <c r="BV21" s="130"/>
      <c r="BW21" s="130"/>
      <c r="BX21" s="130"/>
      <c r="BY21" s="374"/>
      <c r="BZ21" s="374"/>
      <c r="CA21" s="374"/>
      <c r="CB21" s="374" t="s">
        <v>270</v>
      </c>
      <c r="CC21" s="374" t="s">
        <v>3184</v>
      </c>
      <c r="CD21" s="374"/>
      <c r="CE21" s="374" t="s">
        <v>3185</v>
      </c>
      <c r="CF21" s="374" t="s">
        <v>3186</v>
      </c>
      <c r="CG21" s="374" t="s">
        <v>2665</v>
      </c>
      <c r="CH21" s="374" t="s">
        <v>3187</v>
      </c>
      <c r="CI21" s="374" t="s">
        <v>3188</v>
      </c>
      <c r="CJ21" s="374" t="s">
        <v>2627</v>
      </c>
      <c r="CK21" s="374" t="s">
        <v>3189</v>
      </c>
      <c r="CL21" s="374" t="s">
        <v>3190</v>
      </c>
      <c r="CM21" s="204" t="s">
        <v>3191</v>
      </c>
      <c r="CN21" s="374" t="s">
        <v>3192</v>
      </c>
      <c r="CO21" s="374" t="s">
        <v>3193</v>
      </c>
      <c r="CP21" s="374" t="s">
        <v>3194</v>
      </c>
      <c r="CQ21" s="374" t="s">
        <v>3195</v>
      </c>
      <c r="CR21" s="374" t="s">
        <v>3196</v>
      </c>
      <c r="CS21" s="374" t="s">
        <v>3197</v>
      </c>
      <c r="CT21" s="374" t="s">
        <v>3198</v>
      </c>
      <c r="CU21" s="374"/>
      <c r="CV21" s="374" t="s">
        <v>3199</v>
      </c>
      <c r="CW21" s="374" t="s">
        <v>3200</v>
      </c>
      <c r="CX21" s="374" t="s">
        <v>3201</v>
      </c>
      <c r="CY21" s="374" t="s">
        <v>3202</v>
      </c>
      <c r="CZ21" s="374" t="s">
        <v>3079</v>
      </c>
      <c r="DA21" s="374" t="s">
        <v>3203</v>
      </c>
      <c r="DB21" s="374" t="s">
        <v>3204</v>
      </c>
      <c r="DC21" s="374" t="s">
        <v>3205</v>
      </c>
      <c r="DD21" s="374" t="s">
        <v>3206</v>
      </c>
    </row>
    <row r="22" spans="1:108" s="44" customFormat="1" ht="15" customHeight="1">
      <c r="A22" s="15"/>
      <c r="B22" s="376"/>
      <c r="C22" s="377" t="s">
        <v>9</v>
      </c>
      <c r="D22" s="378"/>
      <c r="E22" s="378"/>
      <c r="F22" s="378"/>
      <c r="G22" s="378"/>
      <c r="H22" s="378"/>
      <c r="I22" s="378"/>
      <c r="J22" s="378"/>
      <c r="K22" s="378"/>
      <c r="L22" s="378"/>
      <c r="M22" s="378"/>
      <c r="N22" s="378"/>
      <c r="O22" s="378"/>
      <c r="P22" s="378"/>
      <c r="Q22" s="378"/>
      <c r="R22" s="378"/>
      <c r="S22" s="378"/>
      <c r="T22" s="378"/>
      <c r="U22" s="378"/>
      <c r="V22" s="378"/>
      <c r="W22" s="378"/>
      <c r="X22" s="378"/>
      <c r="Y22" s="378"/>
      <c r="Z22" s="378"/>
      <c r="AA22" s="378"/>
      <c r="AB22" s="378"/>
      <c r="AC22" s="378"/>
      <c r="AD22" s="382"/>
      <c r="AE22"/>
      <c r="AF22" s="271"/>
      <c r="AH22" s="204" t="s">
        <v>3207</v>
      </c>
      <c r="AI22" s="371" t="s">
        <v>7509</v>
      </c>
      <c r="AK22" s="383">
        <v>14</v>
      </c>
      <c r="AL22" s="204" t="str">
        <f t="shared" si="0"/>
        <v>Amatlán de los Reyes</v>
      </c>
      <c r="AM22" s="204" t="str">
        <f t="shared" si="1"/>
        <v>30014</v>
      </c>
      <c r="AN22"/>
      <c r="AO22" s="73">
        <v>16</v>
      </c>
      <c r="AP22" s="73"/>
      <c r="AQ22" s="73"/>
      <c r="AR22" s="73"/>
      <c r="AS22" s="73"/>
      <c r="AT22" s="73" t="s">
        <v>3208</v>
      </c>
      <c r="AU22" s="73"/>
      <c r="AV22" s="73" t="s">
        <v>3209</v>
      </c>
      <c r="AW22" s="73" t="s">
        <v>3210</v>
      </c>
      <c r="AX22" s="73" t="s">
        <v>3211</v>
      </c>
      <c r="AY22" s="73" t="s">
        <v>3212</v>
      </c>
      <c r="AZ22" s="73" t="s">
        <v>3213</v>
      </c>
      <c r="BA22" s="73" t="s">
        <v>3214</v>
      </c>
      <c r="BB22" s="73" t="s">
        <v>3215</v>
      </c>
      <c r="BC22" s="73" t="s">
        <v>3216</v>
      </c>
      <c r="BD22" s="373" t="s">
        <v>3217</v>
      </c>
      <c r="BE22" s="73" t="s">
        <v>3218</v>
      </c>
      <c r="BF22" s="73" t="s">
        <v>3219</v>
      </c>
      <c r="BG22" s="73" t="s">
        <v>3220</v>
      </c>
      <c r="BH22" s="73" t="s">
        <v>3221</v>
      </c>
      <c r="BI22" s="73" t="s">
        <v>3222</v>
      </c>
      <c r="BJ22" s="73" t="s">
        <v>3223</v>
      </c>
      <c r="BK22" s="73" t="s">
        <v>3224</v>
      </c>
      <c r="BL22" s="73"/>
      <c r="BM22" s="73" t="s">
        <v>3225</v>
      </c>
      <c r="BN22" s="73" t="s">
        <v>3226</v>
      </c>
      <c r="BO22" s="73" t="s">
        <v>3227</v>
      </c>
      <c r="BP22" s="73" t="s">
        <v>3228</v>
      </c>
      <c r="BQ22" s="73" t="s">
        <v>3229</v>
      </c>
      <c r="BR22" s="73" t="s">
        <v>3230</v>
      </c>
      <c r="BS22" s="73" t="s">
        <v>3231</v>
      </c>
      <c r="BT22" s="73" t="s">
        <v>3232</v>
      </c>
      <c r="BU22" s="73" t="s">
        <v>3233</v>
      </c>
      <c r="BV22" s="130"/>
      <c r="BW22" s="130"/>
      <c r="BX22" s="130"/>
      <c r="BY22" s="374"/>
      <c r="BZ22" s="374"/>
      <c r="CA22" s="374"/>
      <c r="CB22" s="374"/>
      <c r="CC22" s="374" t="s">
        <v>3234</v>
      </c>
      <c r="CD22" s="374"/>
      <c r="CE22" s="374" t="s">
        <v>3235</v>
      </c>
      <c r="CF22" s="374" t="s">
        <v>3236</v>
      </c>
      <c r="CG22" s="374" t="s">
        <v>3237</v>
      </c>
      <c r="CH22" s="374" t="s">
        <v>3238</v>
      </c>
      <c r="CI22" s="374" t="s">
        <v>3049</v>
      </c>
      <c r="CJ22" s="374" t="s">
        <v>3239</v>
      </c>
      <c r="CK22" s="374" t="s">
        <v>3240</v>
      </c>
      <c r="CL22" s="374" t="s">
        <v>3241</v>
      </c>
      <c r="CM22" s="204" t="s">
        <v>3242</v>
      </c>
      <c r="CN22" s="374" t="s">
        <v>3243</v>
      </c>
      <c r="CO22" s="374" t="s">
        <v>3244</v>
      </c>
      <c r="CP22" s="374" t="s">
        <v>3245</v>
      </c>
      <c r="CQ22" s="374" t="s">
        <v>3246</v>
      </c>
      <c r="CR22" s="374" t="s">
        <v>3247</v>
      </c>
      <c r="CS22" s="374" t="s">
        <v>3248</v>
      </c>
      <c r="CT22" s="374" t="s">
        <v>3249</v>
      </c>
      <c r="CU22" s="374"/>
      <c r="CV22" s="374" t="s">
        <v>3250</v>
      </c>
      <c r="CW22" s="374" t="s">
        <v>3251</v>
      </c>
      <c r="CX22" s="374" t="s">
        <v>3252</v>
      </c>
      <c r="CY22" s="374" t="s">
        <v>3253</v>
      </c>
      <c r="CZ22" s="374" t="s">
        <v>3254</v>
      </c>
      <c r="DA22" s="374" t="s">
        <v>3255</v>
      </c>
      <c r="DB22" s="374" t="s">
        <v>3256</v>
      </c>
      <c r="DC22" s="374" t="s">
        <v>3257</v>
      </c>
      <c r="DD22" s="374" t="s">
        <v>3258</v>
      </c>
    </row>
    <row r="23" spans="1:108" s="44" customFormat="1" ht="36" customHeight="1" thickBot="1">
      <c r="B23" s="398"/>
      <c r="C23" s="548" t="s">
        <v>2225</v>
      </c>
      <c r="D23" s="548"/>
      <c r="E23" s="548"/>
      <c r="F23" s="548"/>
      <c r="G23" s="548"/>
      <c r="H23" s="548"/>
      <c r="I23" s="548"/>
      <c r="J23" s="548"/>
      <c r="K23" s="548"/>
      <c r="L23" s="548"/>
      <c r="M23" s="548"/>
      <c r="N23" s="548"/>
      <c r="O23" s="548"/>
      <c r="P23" s="548"/>
      <c r="Q23" s="548"/>
      <c r="R23" s="548"/>
      <c r="S23" s="548"/>
      <c r="T23" s="548"/>
      <c r="U23" s="548"/>
      <c r="V23" s="548"/>
      <c r="W23" s="548"/>
      <c r="X23" s="548"/>
      <c r="Y23" s="548"/>
      <c r="Z23" s="548"/>
      <c r="AA23" s="548"/>
      <c r="AB23" s="548"/>
      <c r="AC23" s="548"/>
      <c r="AD23" s="399"/>
      <c r="AE23"/>
      <c r="AF23" s="271"/>
      <c r="AH23" s="204" t="s">
        <v>3259</v>
      </c>
      <c r="AI23" s="371" t="s">
        <v>7510</v>
      </c>
      <c r="AK23" s="383">
        <v>15</v>
      </c>
      <c r="AL23" s="204" t="str">
        <f t="shared" si="0"/>
        <v>Angel R. Cabada</v>
      </c>
      <c r="AM23" s="204" t="str">
        <f t="shared" si="1"/>
        <v>30015</v>
      </c>
      <c r="AN23"/>
      <c r="AO23" s="73">
        <v>17</v>
      </c>
      <c r="AP23" s="73"/>
      <c r="AQ23" s="73"/>
      <c r="AR23" s="73"/>
      <c r="AS23" s="73"/>
      <c r="AT23" s="73" t="s">
        <v>3260</v>
      </c>
      <c r="AU23" s="73"/>
      <c r="AV23" s="73" t="s">
        <v>3261</v>
      </c>
      <c r="AW23" s="73" t="s">
        <v>3262</v>
      </c>
      <c r="AX23" s="73" t="s">
        <v>3263</v>
      </c>
      <c r="AY23" s="73" t="s">
        <v>3264</v>
      </c>
      <c r="AZ23" s="73" t="s">
        <v>3265</v>
      </c>
      <c r="BA23" s="73" t="s">
        <v>3266</v>
      </c>
      <c r="BB23" s="73" t="s">
        <v>3267</v>
      </c>
      <c r="BC23" s="73" t="s">
        <v>3268</v>
      </c>
      <c r="BD23" s="373" t="s">
        <v>3269</v>
      </c>
      <c r="BE23" s="73" t="s">
        <v>3270</v>
      </c>
      <c r="BF23" s="73" t="s">
        <v>3271</v>
      </c>
      <c r="BG23" s="73" t="s">
        <v>3272</v>
      </c>
      <c r="BH23" s="73" t="s">
        <v>3273</v>
      </c>
      <c r="BI23" s="73" t="s">
        <v>3274</v>
      </c>
      <c r="BJ23" s="73" t="s">
        <v>3275</v>
      </c>
      <c r="BK23" s="73" t="s">
        <v>3276</v>
      </c>
      <c r="BL23" s="73"/>
      <c r="BM23" s="73" t="s">
        <v>3277</v>
      </c>
      <c r="BN23" s="73" t="s">
        <v>3278</v>
      </c>
      <c r="BO23" s="73" t="s">
        <v>3279</v>
      </c>
      <c r="BP23" s="73" t="s">
        <v>3280</v>
      </c>
      <c r="BQ23" s="73" t="s">
        <v>3281</v>
      </c>
      <c r="BR23" s="73" t="s">
        <v>3282</v>
      </c>
      <c r="BS23" s="73" t="s">
        <v>3283</v>
      </c>
      <c r="BT23" s="73" t="s">
        <v>3284</v>
      </c>
      <c r="BU23" s="73" t="s">
        <v>3285</v>
      </c>
      <c r="BV23" s="130"/>
      <c r="BW23" s="130"/>
      <c r="BX23" s="130"/>
      <c r="BY23" s="374"/>
      <c r="BZ23" s="374"/>
      <c r="CA23" s="374"/>
      <c r="CB23" s="374"/>
      <c r="CC23" s="374" t="s">
        <v>3286</v>
      </c>
      <c r="CD23" s="374"/>
      <c r="CE23" s="374" t="s">
        <v>3287</v>
      </c>
      <c r="CF23" s="374" t="s">
        <v>3288</v>
      </c>
      <c r="CG23" s="374" t="s">
        <v>3289</v>
      </c>
      <c r="CH23" s="374" t="s">
        <v>3290</v>
      </c>
      <c r="CI23" s="374" t="s">
        <v>3291</v>
      </c>
      <c r="CJ23" s="374" t="s">
        <v>3292</v>
      </c>
      <c r="CK23" s="374" t="s">
        <v>3293</v>
      </c>
      <c r="CL23" s="374" t="s">
        <v>3294</v>
      </c>
      <c r="CM23" s="204" t="s">
        <v>3295</v>
      </c>
      <c r="CN23" s="374" t="s">
        <v>3296</v>
      </c>
      <c r="CO23" s="374" t="s">
        <v>3297</v>
      </c>
      <c r="CP23" s="374" t="s">
        <v>3298</v>
      </c>
      <c r="CQ23" s="374" t="s">
        <v>3299</v>
      </c>
      <c r="CR23" s="374" t="s">
        <v>3300</v>
      </c>
      <c r="CS23" s="374" t="s">
        <v>3301</v>
      </c>
      <c r="CT23" s="374" t="s">
        <v>3302</v>
      </c>
      <c r="CU23" s="374"/>
      <c r="CV23" s="374" t="s">
        <v>3303</v>
      </c>
      <c r="CW23" s="374" t="s">
        <v>3304</v>
      </c>
      <c r="CX23" s="374" t="s">
        <v>3305</v>
      </c>
      <c r="CY23" s="374" t="s">
        <v>3306</v>
      </c>
      <c r="CZ23" s="374" t="s">
        <v>2969</v>
      </c>
      <c r="DA23" s="374" t="s">
        <v>3307</v>
      </c>
      <c r="DB23" s="374" t="s">
        <v>3308</v>
      </c>
      <c r="DC23" s="374" t="s">
        <v>3309</v>
      </c>
      <c r="DD23" s="374" t="s">
        <v>3310</v>
      </c>
    </row>
    <row r="24" spans="1:108" s="15" customFormat="1" ht="15" customHeight="1" thickBot="1">
      <c r="A24" s="38"/>
      <c r="AF24" s="16"/>
      <c r="AH24" s="204" t="s">
        <v>3311</v>
      </c>
      <c r="AI24" s="371" t="s">
        <v>7511</v>
      </c>
      <c r="AJ24"/>
      <c r="AK24" s="383">
        <v>16</v>
      </c>
      <c r="AL24" s="204" t="str">
        <f t="shared" si="0"/>
        <v>La Antigua</v>
      </c>
      <c r="AM24" s="204" t="str">
        <f t="shared" si="1"/>
        <v>30016</v>
      </c>
      <c r="AN24"/>
      <c r="AO24" s="73">
        <v>18</v>
      </c>
      <c r="AP24" s="73"/>
      <c r="AQ24" s="73"/>
      <c r="AR24" s="73"/>
      <c r="AS24" s="73"/>
      <c r="AT24" s="73" t="s">
        <v>3312</v>
      </c>
      <c r="AU24" s="73"/>
      <c r="AV24" s="73" t="s">
        <v>3313</v>
      </c>
      <c r="AW24" s="73" t="s">
        <v>3314</v>
      </c>
      <c r="AX24" s="388" t="s">
        <v>3315</v>
      </c>
      <c r="AY24" s="73" t="s">
        <v>3316</v>
      </c>
      <c r="AZ24" s="73" t="s">
        <v>3317</v>
      </c>
      <c r="BA24" s="73" t="s">
        <v>3318</v>
      </c>
      <c r="BB24" s="73" t="s">
        <v>3319</v>
      </c>
      <c r="BC24" s="73" t="s">
        <v>3320</v>
      </c>
      <c r="BD24" s="373" t="s">
        <v>3321</v>
      </c>
      <c r="BE24" s="73" t="s">
        <v>3322</v>
      </c>
      <c r="BF24" s="73" t="s">
        <v>3323</v>
      </c>
      <c r="BG24" s="73" t="s">
        <v>3324</v>
      </c>
      <c r="BH24" s="73" t="s">
        <v>3325</v>
      </c>
      <c r="BI24" s="73" t="s">
        <v>3326</v>
      </c>
      <c r="BJ24" s="73" t="s">
        <v>3327</v>
      </c>
      <c r="BK24" s="73" t="s">
        <v>3328</v>
      </c>
      <c r="BL24" s="73"/>
      <c r="BM24" s="73" t="s">
        <v>3329</v>
      </c>
      <c r="BN24" s="73" t="s">
        <v>3330</v>
      </c>
      <c r="BO24" s="73" t="s">
        <v>3331</v>
      </c>
      <c r="BP24" s="73" t="s">
        <v>3332</v>
      </c>
      <c r="BQ24" s="73" t="s">
        <v>3333</v>
      </c>
      <c r="BR24" s="73" t="s">
        <v>3334</v>
      </c>
      <c r="BS24" s="73" t="s">
        <v>3335</v>
      </c>
      <c r="BT24" s="73" t="s">
        <v>3336</v>
      </c>
      <c r="BU24" s="73" t="s">
        <v>3337</v>
      </c>
      <c r="BV24" s="130"/>
      <c r="BW24" s="130"/>
      <c r="BX24" s="130"/>
      <c r="BY24" s="374"/>
      <c r="BZ24" s="374"/>
      <c r="CA24" s="374"/>
      <c r="CB24" s="374"/>
      <c r="CC24" s="374" t="s">
        <v>3338</v>
      </c>
      <c r="CD24" s="374"/>
      <c r="CE24" s="374" t="s">
        <v>3339</v>
      </c>
      <c r="CF24" s="374" t="s">
        <v>2665</v>
      </c>
      <c r="CG24" s="374" t="s">
        <v>270</v>
      </c>
      <c r="CH24" s="374" t="s">
        <v>3340</v>
      </c>
      <c r="CI24" s="374" t="s">
        <v>3341</v>
      </c>
      <c r="CJ24" s="374" t="s">
        <v>3342</v>
      </c>
      <c r="CK24" s="374" t="s">
        <v>3343</v>
      </c>
      <c r="CL24" s="374" t="s">
        <v>3344</v>
      </c>
      <c r="CM24" s="204" t="s">
        <v>3345</v>
      </c>
      <c r="CN24" s="374" t="s">
        <v>3346</v>
      </c>
      <c r="CO24" s="374" t="s">
        <v>3347</v>
      </c>
      <c r="CP24" s="374" t="s">
        <v>3348</v>
      </c>
      <c r="CQ24" s="374" t="s">
        <v>3349</v>
      </c>
      <c r="CR24" s="374" t="s">
        <v>3350</v>
      </c>
      <c r="CS24" s="374" t="s">
        <v>3351</v>
      </c>
      <c r="CT24" s="374" t="s">
        <v>3352</v>
      </c>
      <c r="CU24" s="374"/>
      <c r="CV24" s="374" t="s">
        <v>3353</v>
      </c>
      <c r="CW24" s="374" t="s">
        <v>3354</v>
      </c>
      <c r="CX24" s="374" t="s">
        <v>3355</v>
      </c>
      <c r="CY24" s="374" t="s">
        <v>3356</v>
      </c>
      <c r="CZ24" s="374" t="s">
        <v>3357</v>
      </c>
      <c r="DA24" s="374" t="s">
        <v>3358</v>
      </c>
      <c r="DB24" s="374" t="s">
        <v>3359</v>
      </c>
      <c r="DC24" s="374" t="s">
        <v>3360</v>
      </c>
      <c r="DD24" s="374" t="s">
        <v>59</v>
      </c>
    </row>
    <row r="25" spans="1:108" s="15" customFormat="1" ht="15" customHeight="1">
      <c r="A25" s="38"/>
      <c r="B25" s="400"/>
      <c r="C25" s="401"/>
      <c r="D25" s="401"/>
      <c r="E25" s="401"/>
      <c r="F25" s="401"/>
      <c r="G25" s="401"/>
      <c r="H25" s="401"/>
      <c r="I25" s="401"/>
      <c r="J25" s="401"/>
      <c r="K25" s="401"/>
      <c r="L25" s="401"/>
      <c r="M25" s="401"/>
      <c r="N25" s="401"/>
      <c r="O25" s="401"/>
      <c r="P25" s="401"/>
      <c r="Q25" s="401"/>
      <c r="R25" s="401"/>
      <c r="S25" s="401"/>
      <c r="T25" s="401"/>
      <c r="U25" s="401"/>
      <c r="V25" s="401"/>
      <c r="W25" s="401"/>
      <c r="X25" s="401"/>
      <c r="Y25" s="401"/>
      <c r="Z25" s="401"/>
      <c r="AA25" s="401"/>
      <c r="AB25" s="401"/>
      <c r="AC25" s="401"/>
      <c r="AD25" s="402"/>
      <c r="AF25" s="16"/>
      <c r="AH25" s="204" t="s">
        <v>3361</v>
      </c>
      <c r="AI25" s="371" t="s">
        <v>7512</v>
      </c>
      <c r="AJ25"/>
      <c r="AK25" s="375">
        <v>17</v>
      </c>
      <c r="AL25" s="204" t="str">
        <f t="shared" si="0"/>
        <v>Apazapan</v>
      </c>
      <c r="AM25" s="204" t="str">
        <f t="shared" si="1"/>
        <v>30017</v>
      </c>
      <c r="AN25"/>
      <c r="AO25" s="73">
        <v>19</v>
      </c>
      <c r="AP25" s="73"/>
      <c r="AQ25" s="73"/>
      <c r="AR25" s="73"/>
      <c r="AS25" s="73"/>
      <c r="AT25" s="73" t="s">
        <v>3362</v>
      </c>
      <c r="AU25" s="73"/>
      <c r="AV25" s="73" t="s">
        <v>3363</v>
      </c>
      <c r="AW25" s="73" t="s">
        <v>3364</v>
      </c>
      <c r="AX25" s="73"/>
      <c r="AY25" s="73" t="s">
        <v>3365</v>
      </c>
      <c r="AZ25" s="73" t="s">
        <v>3366</v>
      </c>
      <c r="BA25" s="73" t="s">
        <v>3367</v>
      </c>
      <c r="BB25" s="73" t="s">
        <v>3368</v>
      </c>
      <c r="BC25" s="73" t="s">
        <v>3369</v>
      </c>
      <c r="BD25" s="373" t="s">
        <v>3370</v>
      </c>
      <c r="BE25" s="73" t="s">
        <v>3371</v>
      </c>
      <c r="BF25" s="73" t="s">
        <v>3372</v>
      </c>
      <c r="BG25" s="73" t="s">
        <v>3373</v>
      </c>
      <c r="BH25" s="73" t="s">
        <v>3374</v>
      </c>
      <c r="BI25" s="73" t="s">
        <v>3375</v>
      </c>
      <c r="BJ25" s="73" t="s">
        <v>3376</v>
      </c>
      <c r="BK25" s="73" t="s">
        <v>3377</v>
      </c>
      <c r="BL25" s="73"/>
      <c r="BM25" s="73" t="s">
        <v>3378</v>
      </c>
      <c r="BN25" s="73" t="s">
        <v>3379</v>
      </c>
      <c r="BO25" s="73" t="s">
        <v>3380</v>
      </c>
      <c r="BP25" s="73">
        <v>27099</v>
      </c>
      <c r="BQ25" s="73" t="s">
        <v>3381</v>
      </c>
      <c r="BR25" s="73" t="s">
        <v>3382</v>
      </c>
      <c r="BS25" s="73" t="s">
        <v>3383</v>
      </c>
      <c r="BT25" s="73" t="s">
        <v>3384</v>
      </c>
      <c r="BU25" s="73" t="s">
        <v>3385</v>
      </c>
      <c r="BV25" s="130"/>
      <c r="BW25" s="130"/>
      <c r="BX25" s="130"/>
      <c r="BY25" s="374"/>
      <c r="BZ25" s="374"/>
      <c r="CA25" s="374"/>
      <c r="CB25" s="374"/>
      <c r="CC25" s="374" t="s">
        <v>3386</v>
      </c>
      <c r="CD25" s="374"/>
      <c r="CE25" s="374" t="s">
        <v>3387</v>
      </c>
      <c r="CF25" s="374" t="s">
        <v>3388</v>
      </c>
      <c r="CG25" s="374"/>
      <c r="CH25" s="374" t="s">
        <v>3389</v>
      </c>
      <c r="CI25" s="374" t="s">
        <v>3390</v>
      </c>
      <c r="CJ25" s="374" t="s">
        <v>3391</v>
      </c>
      <c r="CK25" s="374" t="s">
        <v>3392</v>
      </c>
      <c r="CL25" s="374" t="s">
        <v>3393</v>
      </c>
      <c r="CM25" s="204" t="s">
        <v>3394</v>
      </c>
      <c r="CN25" s="374" t="s">
        <v>3395</v>
      </c>
      <c r="CO25" s="374" t="s">
        <v>3396</v>
      </c>
      <c r="CP25" s="374" t="s">
        <v>3397</v>
      </c>
      <c r="CQ25" s="374" t="s">
        <v>61</v>
      </c>
      <c r="CR25" s="374" t="s">
        <v>3398</v>
      </c>
      <c r="CS25" s="374" t="s">
        <v>3399</v>
      </c>
      <c r="CT25" s="374" t="s">
        <v>3400</v>
      </c>
      <c r="CU25" s="374"/>
      <c r="CV25" s="374" t="s">
        <v>3401</v>
      </c>
      <c r="CW25" s="374" t="s">
        <v>3402</v>
      </c>
      <c r="CX25" s="374" t="s">
        <v>3403</v>
      </c>
      <c r="CY25" s="374" t="s">
        <v>270</v>
      </c>
      <c r="CZ25" s="374" t="s">
        <v>3184</v>
      </c>
      <c r="DA25" s="374" t="s">
        <v>3404</v>
      </c>
      <c r="DB25" s="374" t="s">
        <v>2859</v>
      </c>
      <c r="DC25" s="374" t="s">
        <v>3405</v>
      </c>
      <c r="DD25" s="374" t="s">
        <v>3406</v>
      </c>
    </row>
    <row r="26" spans="1:108" s="15" customFormat="1" ht="48" customHeight="1">
      <c r="A26" s="38"/>
      <c r="B26" s="403"/>
      <c r="C26" s="540" t="s">
        <v>8168</v>
      </c>
      <c r="D26" s="540"/>
      <c r="E26" s="540"/>
      <c r="F26" s="540"/>
      <c r="G26" s="540"/>
      <c r="H26" s="540"/>
      <c r="I26" s="540"/>
      <c r="J26" s="540"/>
      <c r="K26" s="540"/>
      <c r="L26" s="540"/>
      <c r="M26" s="540"/>
      <c r="N26" s="540"/>
      <c r="O26" s="540"/>
      <c r="P26" s="540"/>
      <c r="Q26" s="540"/>
      <c r="R26" s="540"/>
      <c r="S26" s="540"/>
      <c r="T26" s="540"/>
      <c r="U26" s="540"/>
      <c r="V26" s="540"/>
      <c r="W26" s="540"/>
      <c r="X26" s="540"/>
      <c r="Y26" s="540"/>
      <c r="Z26" s="540"/>
      <c r="AA26" s="540"/>
      <c r="AB26" s="540"/>
      <c r="AC26" s="540"/>
      <c r="AD26" s="404"/>
      <c r="AF26" s="16"/>
      <c r="AH26" s="204" t="s">
        <v>3407</v>
      </c>
      <c r="AI26" s="371" t="s">
        <v>7513</v>
      </c>
      <c r="AJ26"/>
      <c r="AK26" s="383">
        <v>18</v>
      </c>
      <c r="AL26" s="204" t="str">
        <f t="shared" si="0"/>
        <v>Aquila</v>
      </c>
      <c r="AM26" s="204" t="str">
        <f t="shared" si="1"/>
        <v>30018</v>
      </c>
      <c r="AN26"/>
      <c r="AO26" s="73">
        <v>20</v>
      </c>
      <c r="AP26" s="73"/>
      <c r="AQ26" s="73"/>
      <c r="AR26" s="73"/>
      <c r="AS26" s="73"/>
      <c r="AT26" s="73" t="s">
        <v>3408</v>
      </c>
      <c r="AU26" s="73"/>
      <c r="AV26" s="73" t="s">
        <v>3409</v>
      </c>
      <c r="AW26" s="73" t="s">
        <v>3410</v>
      </c>
      <c r="AX26" s="73"/>
      <c r="AY26" s="73" t="s">
        <v>3411</v>
      </c>
      <c r="AZ26" s="73" t="s">
        <v>3412</v>
      </c>
      <c r="BA26" s="73" t="s">
        <v>3413</v>
      </c>
      <c r="BB26" s="73" t="s">
        <v>3414</v>
      </c>
      <c r="BC26" s="73" t="s">
        <v>3415</v>
      </c>
      <c r="BD26" s="373" t="s">
        <v>3416</v>
      </c>
      <c r="BE26" s="73" t="s">
        <v>3417</v>
      </c>
      <c r="BF26" s="73" t="s">
        <v>3418</v>
      </c>
      <c r="BG26" s="73" t="s">
        <v>3419</v>
      </c>
      <c r="BH26" s="73" t="s">
        <v>3420</v>
      </c>
      <c r="BI26" s="73" t="s">
        <v>3421</v>
      </c>
      <c r="BJ26" s="73" t="s">
        <v>3422</v>
      </c>
      <c r="BK26" s="73">
        <v>22099</v>
      </c>
      <c r="BL26" s="73"/>
      <c r="BM26" s="73" t="s">
        <v>3423</v>
      </c>
      <c r="BN26" s="188" t="s">
        <v>3424</v>
      </c>
      <c r="BO26" s="73" t="s">
        <v>3425</v>
      </c>
      <c r="BP26" s="73"/>
      <c r="BQ26" s="73" t="s">
        <v>3426</v>
      </c>
      <c r="BR26" s="73" t="s">
        <v>3427</v>
      </c>
      <c r="BS26" s="73" t="s">
        <v>3428</v>
      </c>
      <c r="BT26" s="73" t="s">
        <v>3429</v>
      </c>
      <c r="BU26" s="73" t="s">
        <v>3430</v>
      </c>
      <c r="BV26" s="130"/>
      <c r="BW26" s="130"/>
      <c r="BX26" s="130"/>
      <c r="BY26" s="374"/>
      <c r="BZ26" s="374"/>
      <c r="CA26" s="374"/>
      <c r="CB26" s="374"/>
      <c r="CC26" s="374" t="s">
        <v>3361</v>
      </c>
      <c r="CD26" s="374"/>
      <c r="CE26" s="374" t="s">
        <v>3431</v>
      </c>
      <c r="CF26" s="374" t="s">
        <v>2872</v>
      </c>
      <c r="CG26" s="374"/>
      <c r="CH26" s="374" t="s">
        <v>3432</v>
      </c>
      <c r="CI26" s="374" t="s">
        <v>3433</v>
      </c>
      <c r="CJ26" s="374" t="s">
        <v>3434</v>
      </c>
      <c r="CK26" s="374" t="s">
        <v>3435</v>
      </c>
      <c r="CL26" s="374" t="s">
        <v>3436</v>
      </c>
      <c r="CM26" s="204" t="s">
        <v>3437</v>
      </c>
      <c r="CN26" s="374" t="s">
        <v>3438</v>
      </c>
      <c r="CO26" s="374" t="s">
        <v>3439</v>
      </c>
      <c r="CP26" s="374" t="s">
        <v>3440</v>
      </c>
      <c r="CQ26" s="374" t="s">
        <v>3441</v>
      </c>
      <c r="CR26" s="374" t="s">
        <v>3442</v>
      </c>
      <c r="CS26" s="374" t="s">
        <v>3443</v>
      </c>
      <c r="CT26" s="374" t="s">
        <v>270</v>
      </c>
      <c r="CU26" s="374"/>
      <c r="CV26" s="374" t="s">
        <v>3444</v>
      </c>
      <c r="CW26" s="405" t="s">
        <v>3445</v>
      </c>
      <c r="CX26" s="374" t="s">
        <v>3446</v>
      </c>
      <c r="CY26" s="374"/>
      <c r="CZ26" s="374" t="s">
        <v>3447</v>
      </c>
      <c r="DA26" s="374" t="s">
        <v>3448</v>
      </c>
      <c r="DB26" s="374" t="s">
        <v>3449</v>
      </c>
      <c r="DC26" s="374" t="s">
        <v>3450</v>
      </c>
      <c r="DD26" s="374" t="s">
        <v>3451</v>
      </c>
    </row>
    <row r="27" spans="1:108" s="15" customFormat="1" ht="6.75" customHeight="1">
      <c r="A27" s="38"/>
      <c r="B27" s="403"/>
      <c r="C27" s="143"/>
      <c r="D27" s="143"/>
      <c r="E27" s="143"/>
      <c r="F27" s="143"/>
      <c r="G27" s="143"/>
      <c r="H27" s="143"/>
      <c r="I27" s="143"/>
      <c r="J27" s="143"/>
      <c r="K27" s="143"/>
      <c r="L27" s="143"/>
      <c r="M27" s="143"/>
      <c r="N27" s="143"/>
      <c r="O27" s="143"/>
      <c r="P27" s="143"/>
      <c r="Q27" s="143"/>
      <c r="R27" s="143"/>
      <c r="S27" s="143"/>
      <c r="T27" s="143"/>
      <c r="U27" s="143"/>
      <c r="V27" s="143"/>
      <c r="W27" s="143"/>
      <c r="X27" s="143"/>
      <c r="Y27" s="143"/>
      <c r="Z27" s="143"/>
      <c r="AA27" s="143"/>
      <c r="AB27" s="143"/>
      <c r="AC27" s="143"/>
      <c r="AD27" s="404"/>
      <c r="AF27" s="16"/>
      <c r="AH27" s="204" t="s">
        <v>3452</v>
      </c>
      <c r="AI27" s="371" t="s">
        <v>7514</v>
      </c>
      <c r="AJ27"/>
      <c r="AK27" s="383">
        <v>19</v>
      </c>
      <c r="AL27" s="204" t="str">
        <f t="shared" si="0"/>
        <v>Astacinga</v>
      </c>
      <c r="AM27" s="204" t="str">
        <f t="shared" si="1"/>
        <v>30019</v>
      </c>
      <c r="AN27"/>
      <c r="AO27" s="73">
        <v>21</v>
      </c>
      <c r="AP27" s="73"/>
      <c r="AQ27" s="73"/>
      <c r="AR27" s="73"/>
      <c r="AS27" s="73"/>
      <c r="AT27" s="73" t="s">
        <v>3453</v>
      </c>
      <c r="AU27" s="73"/>
      <c r="AV27" s="73" t="s">
        <v>3454</v>
      </c>
      <c r="AW27" s="73" t="s">
        <v>3455</v>
      </c>
      <c r="AX27" s="73"/>
      <c r="AY27" s="73" t="s">
        <v>3456</v>
      </c>
      <c r="AZ27" s="73" t="s">
        <v>3457</v>
      </c>
      <c r="BA27" s="73" t="s">
        <v>3458</v>
      </c>
      <c r="BB27" s="73" t="s">
        <v>3459</v>
      </c>
      <c r="BC27" s="73" t="s">
        <v>3460</v>
      </c>
      <c r="BD27" s="373" t="s">
        <v>3461</v>
      </c>
      <c r="BE27" s="73" t="s">
        <v>3462</v>
      </c>
      <c r="BF27" s="73" t="s">
        <v>3463</v>
      </c>
      <c r="BG27" s="73" t="s">
        <v>3464</v>
      </c>
      <c r="BH27" s="73" t="s">
        <v>3465</v>
      </c>
      <c r="BI27" s="73" t="s">
        <v>3466</v>
      </c>
      <c r="BJ27" s="73" t="s">
        <v>3467</v>
      </c>
      <c r="BK27" s="73"/>
      <c r="BL27" s="73"/>
      <c r="BM27" s="73" t="s">
        <v>3468</v>
      </c>
      <c r="BN27" s="188" t="s">
        <v>3469</v>
      </c>
      <c r="BO27" s="73" t="s">
        <v>3470</v>
      </c>
      <c r="BP27" s="73"/>
      <c r="BQ27" s="73" t="s">
        <v>3471</v>
      </c>
      <c r="BR27" s="73" t="s">
        <v>3472</v>
      </c>
      <c r="BS27" s="73" t="s">
        <v>3473</v>
      </c>
      <c r="BT27" s="73" t="s">
        <v>3474</v>
      </c>
      <c r="BU27" s="73" t="s">
        <v>3475</v>
      </c>
      <c r="BV27" s="130"/>
      <c r="BW27" s="130"/>
      <c r="BX27" s="130"/>
      <c r="BY27" s="374"/>
      <c r="BZ27" s="374"/>
      <c r="CA27" s="374"/>
      <c r="CB27" s="374"/>
      <c r="CC27" s="374" t="s">
        <v>3476</v>
      </c>
      <c r="CD27" s="374"/>
      <c r="CE27" s="374" t="s">
        <v>3477</v>
      </c>
      <c r="CF27" s="374" t="s">
        <v>3478</v>
      </c>
      <c r="CG27" s="374"/>
      <c r="CH27" s="374" t="s">
        <v>3479</v>
      </c>
      <c r="CI27" s="374" t="s">
        <v>3480</v>
      </c>
      <c r="CJ27" s="374" t="s">
        <v>3481</v>
      </c>
      <c r="CK27" s="374" t="s">
        <v>3482</v>
      </c>
      <c r="CL27" s="374" t="s">
        <v>3483</v>
      </c>
      <c r="CM27" s="204" t="s">
        <v>3484</v>
      </c>
      <c r="CN27" s="374" t="s">
        <v>3485</v>
      </c>
      <c r="CO27" s="374" t="s">
        <v>3486</v>
      </c>
      <c r="CP27" s="374" t="s">
        <v>3487</v>
      </c>
      <c r="CQ27" s="374" t="s">
        <v>3488</v>
      </c>
      <c r="CR27" s="374" t="s">
        <v>3489</v>
      </c>
      <c r="CS27" s="374" t="s">
        <v>3490</v>
      </c>
      <c r="CT27" s="374"/>
      <c r="CU27" s="374"/>
      <c r="CV27" s="374" t="s">
        <v>3491</v>
      </c>
      <c r="CW27" s="405" t="s">
        <v>3492</v>
      </c>
      <c r="CX27" s="374" t="s">
        <v>3493</v>
      </c>
      <c r="CY27" s="374"/>
      <c r="CZ27" s="374" t="s">
        <v>3494</v>
      </c>
      <c r="DA27" s="374" t="s">
        <v>3495</v>
      </c>
      <c r="DB27" s="374" t="s">
        <v>3496</v>
      </c>
      <c r="DC27" s="374" t="s">
        <v>3497</v>
      </c>
      <c r="DD27" s="374" t="s">
        <v>3498</v>
      </c>
    </row>
    <row r="28" spans="1:108" s="44" customFormat="1" ht="36" customHeight="1">
      <c r="B28" s="403"/>
      <c r="C28" s="542" t="s">
        <v>10</v>
      </c>
      <c r="D28" s="542"/>
      <c r="E28" s="542"/>
      <c r="F28" s="542"/>
      <c r="G28" s="542"/>
      <c r="H28" s="542"/>
      <c r="I28" s="542"/>
      <c r="J28" s="542"/>
      <c r="K28" s="542"/>
      <c r="L28" s="542"/>
      <c r="M28" s="542"/>
      <c r="N28" s="542"/>
      <c r="O28" s="542"/>
      <c r="P28" s="542"/>
      <c r="Q28" s="542"/>
      <c r="R28" s="542"/>
      <c r="S28" s="542"/>
      <c r="T28" s="542"/>
      <c r="U28" s="542"/>
      <c r="V28" s="542"/>
      <c r="W28" s="542"/>
      <c r="X28" s="542"/>
      <c r="Y28" s="542"/>
      <c r="Z28" s="542"/>
      <c r="AA28" s="542"/>
      <c r="AB28" s="542"/>
      <c r="AC28" s="542"/>
      <c r="AD28" s="404"/>
      <c r="AF28" s="271"/>
      <c r="AH28" s="204" t="s">
        <v>3499</v>
      </c>
      <c r="AI28" s="371" t="s">
        <v>7515</v>
      </c>
      <c r="AJ28"/>
      <c r="AK28" s="383">
        <v>20</v>
      </c>
      <c r="AL28" s="204" t="str">
        <f t="shared" si="0"/>
        <v>Atlahuilco</v>
      </c>
      <c r="AM28" s="204" t="str">
        <f t="shared" si="1"/>
        <v>30020</v>
      </c>
      <c r="AN28"/>
      <c r="AO28" s="73">
        <v>22</v>
      </c>
      <c r="AP28" s="73"/>
      <c r="AQ28" s="73"/>
      <c r="AR28" s="73"/>
      <c r="AS28" s="73"/>
      <c r="AT28" s="73" t="s">
        <v>3500</v>
      </c>
      <c r="AU28" s="73"/>
      <c r="AV28" s="73" t="s">
        <v>3501</v>
      </c>
      <c r="AW28" s="73" t="s">
        <v>3502</v>
      </c>
      <c r="AX28" s="73"/>
      <c r="AY28" s="73" t="s">
        <v>3503</v>
      </c>
      <c r="AZ28" s="73" t="s">
        <v>3504</v>
      </c>
      <c r="BA28" s="73" t="s">
        <v>3505</v>
      </c>
      <c r="BB28" s="73" t="s">
        <v>3506</v>
      </c>
      <c r="BC28" s="73" t="s">
        <v>3507</v>
      </c>
      <c r="BD28" s="373" t="s">
        <v>3508</v>
      </c>
      <c r="BE28" s="73" t="s">
        <v>3509</v>
      </c>
      <c r="BF28" s="73" t="s">
        <v>3510</v>
      </c>
      <c r="BG28" s="73">
        <v>18099</v>
      </c>
      <c r="BH28" s="73" t="s">
        <v>3511</v>
      </c>
      <c r="BI28" s="73" t="s">
        <v>3512</v>
      </c>
      <c r="BJ28" s="73" t="s">
        <v>3513</v>
      </c>
      <c r="BK28" s="73"/>
      <c r="BL28" s="73"/>
      <c r="BM28" s="73" t="s">
        <v>3514</v>
      </c>
      <c r="BN28" s="73">
        <v>25099</v>
      </c>
      <c r="BO28" s="73" t="s">
        <v>3515</v>
      </c>
      <c r="BP28" s="73"/>
      <c r="BQ28" s="73" t="s">
        <v>3516</v>
      </c>
      <c r="BR28" s="73" t="s">
        <v>3517</v>
      </c>
      <c r="BS28" s="73" t="s">
        <v>3518</v>
      </c>
      <c r="BT28" s="73" t="s">
        <v>3519</v>
      </c>
      <c r="BU28" s="73" t="s">
        <v>3520</v>
      </c>
      <c r="BV28" s="130"/>
      <c r="BW28" s="130"/>
      <c r="BX28" s="130"/>
      <c r="BY28" s="374"/>
      <c r="BZ28" s="374"/>
      <c r="CA28" s="374"/>
      <c r="CB28" s="374"/>
      <c r="CC28" s="374" t="s">
        <v>3521</v>
      </c>
      <c r="CD28" s="374"/>
      <c r="CE28" s="374" t="s">
        <v>3522</v>
      </c>
      <c r="CF28" s="374" t="s">
        <v>3523</v>
      </c>
      <c r="CG28" s="374"/>
      <c r="CH28" s="374" t="s">
        <v>3524</v>
      </c>
      <c r="CI28" s="374" t="s">
        <v>3525</v>
      </c>
      <c r="CJ28" s="374" t="s">
        <v>3526</v>
      </c>
      <c r="CK28" s="374" t="s">
        <v>2808</v>
      </c>
      <c r="CL28" s="374" t="s">
        <v>3527</v>
      </c>
      <c r="CM28" s="204" t="s">
        <v>3528</v>
      </c>
      <c r="CN28" s="374" t="s">
        <v>3529</v>
      </c>
      <c r="CO28" s="374" t="s">
        <v>3530</v>
      </c>
      <c r="CP28" s="374" t="s">
        <v>270</v>
      </c>
      <c r="CQ28" s="374" t="s">
        <v>3531</v>
      </c>
      <c r="CR28" s="374" t="s">
        <v>3532</v>
      </c>
      <c r="CS28" s="374" t="s">
        <v>3533</v>
      </c>
      <c r="CT28" s="374"/>
      <c r="CU28" s="374"/>
      <c r="CV28" s="374" t="s">
        <v>3534</v>
      </c>
      <c r="CW28" s="374" t="s">
        <v>270</v>
      </c>
      <c r="CX28" s="374" t="s">
        <v>3535</v>
      </c>
      <c r="CY28" s="374"/>
      <c r="CZ28" s="374" t="s">
        <v>3536</v>
      </c>
      <c r="DA28" s="374" t="s">
        <v>3537</v>
      </c>
      <c r="DB28" s="374" t="s">
        <v>3190</v>
      </c>
      <c r="DC28" s="374" t="s">
        <v>3538</v>
      </c>
      <c r="DD28" s="374" t="s">
        <v>3539</v>
      </c>
    </row>
    <row r="29" spans="1:108" s="44" customFormat="1" ht="6.75" customHeight="1">
      <c r="B29" s="403"/>
      <c r="C29" s="143"/>
      <c r="D29" s="143"/>
      <c r="E29" s="143"/>
      <c r="F29" s="143"/>
      <c r="G29" s="143"/>
      <c r="H29" s="143"/>
      <c r="I29" s="143"/>
      <c r="J29" s="143"/>
      <c r="K29" s="143"/>
      <c r="L29" s="143"/>
      <c r="M29" s="143"/>
      <c r="N29" s="143"/>
      <c r="O29" s="143"/>
      <c r="P29" s="143"/>
      <c r="Q29" s="143"/>
      <c r="R29" s="143"/>
      <c r="S29" s="143"/>
      <c r="T29" s="143"/>
      <c r="U29" s="143"/>
      <c r="V29" s="143"/>
      <c r="W29" s="143"/>
      <c r="X29" s="143"/>
      <c r="Y29" s="143"/>
      <c r="Z29" s="143"/>
      <c r="AA29" s="143"/>
      <c r="AB29" s="143"/>
      <c r="AC29" s="143"/>
      <c r="AD29" s="404"/>
      <c r="AF29" s="271"/>
      <c r="AH29" s="204" t="s">
        <v>3540</v>
      </c>
      <c r="AI29" s="371" t="s">
        <v>7516</v>
      </c>
      <c r="AJ29"/>
      <c r="AK29" s="375">
        <v>21</v>
      </c>
      <c r="AL29" s="204" t="str">
        <f t="shared" si="0"/>
        <v>Atoyac</v>
      </c>
      <c r="AM29" s="204" t="str">
        <f t="shared" si="1"/>
        <v>30021</v>
      </c>
      <c r="AN29"/>
      <c r="AO29" s="73">
        <v>23</v>
      </c>
      <c r="AP29" s="73"/>
      <c r="AQ29" s="73"/>
      <c r="AR29" s="73"/>
      <c r="AS29" s="73"/>
      <c r="AT29" s="73" t="s">
        <v>3541</v>
      </c>
      <c r="AU29" s="73"/>
      <c r="AV29" s="73" t="s">
        <v>3542</v>
      </c>
      <c r="AW29" s="73" t="s">
        <v>3543</v>
      </c>
      <c r="AX29" s="73"/>
      <c r="AY29" s="73" t="s">
        <v>3544</v>
      </c>
      <c r="AZ29" s="73" t="s">
        <v>3545</v>
      </c>
      <c r="BA29" s="73" t="s">
        <v>3546</v>
      </c>
      <c r="BB29" s="73" t="s">
        <v>3547</v>
      </c>
      <c r="BC29" s="73" t="s">
        <v>3548</v>
      </c>
      <c r="BD29" s="373" t="s">
        <v>3549</v>
      </c>
      <c r="BE29" s="73" t="s">
        <v>3550</v>
      </c>
      <c r="BF29" s="73" t="s">
        <v>3551</v>
      </c>
      <c r="BG29" s="73"/>
      <c r="BH29" s="73" t="s">
        <v>3552</v>
      </c>
      <c r="BI29" s="73" t="s">
        <v>3553</v>
      </c>
      <c r="BJ29" s="73" t="s">
        <v>3554</v>
      </c>
      <c r="BK29" s="73"/>
      <c r="BL29" s="73"/>
      <c r="BM29" s="73" t="s">
        <v>3555</v>
      </c>
      <c r="BN29" s="73"/>
      <c r="BO29" s="73" t="s">
        <v>3556</v>
      </c>
      <c r="BP29" s="73"/>
      <c r="BQ29" s="73" t="s">
        <v>3557</v>
      </c>
      <c r="BR29" s="73" t="s">
        <v>3558</v>
      </c>
      <c r="BS29" s="73" t="s">
        <v>3559</v>
      </c>
      <c r="BT29" s="73" t="s">
        <v>3560</v>
      </c>
      <c r="BU29" s="73" t="s">
        <v>3561</v>
      </c>
      <c r="BV29" s="130"/>
      <c r="BW29" s="130"/>
      <c r="BX29" s="130"/>
      <c r="BY29" s="374"/>
      <c r="BZ29" s="374"/>
      <c r="CA29" s="374"/>
      <c r="CB29" s="374"/>
      <c r="CC29" s="374" t="s">
        <v>3562</v>
      </c>
      <c r="CD29" s="374"/>
      <c r="CE29" s="374" t="s">
        <v>3563</v>
      </c>
      <c r="CF29" s="374" t="s">
        <v>3564</v>
      </c>
      <c r="CG29" s="374"/>
      <c r="CH29" s="374" t="s">
        <v>3565</v>
      </c>
      <c r="CI29" s="374" t="s">
        <v>3340</v>
      </c>
      <c r="CJ29" s="374" t="s">
        <v>3566</v>
      </c>
      <c r="CK29" s="374" t="s">
        <v>3567</v>
      </c>
      <c r="CL29" s="374" t="s">
        <v>3568</v>
      </c>
      <c r="CM29" s="204" t="s">
        <v>3569</v>
      </c>
      <c r="CN29" s="374" t="s">
        <v>3570</v>
      </c>
      <c r="CO29" s="374" t="s">
        <v>3571</v>
      </c>
      <c r="CP29" s="374"/>
      <c r="CQ29" s="374" t="s">
        <v>3572</v>
      </c>
      <c r="CR29" s="374" t="s">
        <v>3573</v>
      </c>
      <c r="CS29" s="374" t="s">
        <v>3574</v>
      </c>
      <c r="CT29" s="374"/>
      <c r="CU29" s="374"/>
      <c r="CV29" s="374" t="s">
        <v>3575</v>
      </c>
      <c r="CW29" s="374"/>
      <c r="CX29" s="374" t="s">
        <v>3576</v>
      </c>
      <c r="CY29" s="374"/>
      <c r="CZ29" s="374" t="s">
        <v>3338</v>
      </c>
      <c r="DA29" s="374" t="s">
        <v>3577</v>
      </c>
      <c r="DB29" s="374" t="s">
        <v>3578</v>
      </c>
      <c r="DC29" s="374" t="s">
        <v>3579</v>
      </c>
      <c r="DD29" s="374" t="s">
        <v>3580</v>
      </c>
    </row>
    <row r="30" spans="1:108" s="44" customFormat="1" ht="15" customHeight="1">
      <c r="B30" s="403"/>
      <c r="C30" s="542" t="s">
        <v>11</v>
      </c>
      <c r="D30" s="542"/>
      <c r="E30" s="542"/>
      <c r="F30" s="542"/>
      <c r="G30" s="542"/>
      <c r="H30" s="542"/>
      <c r="I30" s="542"/>
      <c r="J30" s="542"/>
      <c r="K30" s="542"/>
      <c r="L30" s="542"/>
      <c r="M30" s="542"/>
      <c r="N30" s="542"/>
      <c r="O30" s="542"/>
      <c r="P30" s="542"/>
      <c r="Q30" s="542"/>
      <c r="R30" s="542"/>
      <c r="S30" s="542"/>
      <c r="T30" s="542"/>
      <c r="U30" s="542"/>
      <c r="V30" s="542"/>
      <c r="W30" s="542"/>
      <c r="X30" s="542"/>
      <c r="Y30" s="542"/>
      <c r="Z30" s="542"/>
      <c r="AA30" s="542"/>
      <c r="AB30" s="542"/>
      <c r="AC30" s="542"/>
      <c r="AD30" s="404"/>
      <c r="AF30" s="271"/>
      <c r="AH30" s="204" t="s">
        <v>3198</v>
      </c>
      <c r="AI30" s="371" t="s">
        <v>7517</v>
      </c>
      <c r="AJ30"/>
      <c r="AK30" s="383">
        <v>22</v>
      </c>
      <c r="AL30" s="204" t="str">
        <f t="shared" si="0"/>
        <v>Atzacan</v>
      </c>
      <c r="AM30" s="204" t="str">
        <f t="shared" si="1"/>
        <v>30022</v>
      </c>
      <c r="AN30"/>
      <c r="AO30" s="73">
        <v>24</v>
      </c>
      <c r="AP30" s="73"/>
      <c r="AQ30" s="73"/>
      <c r="AR30" s="73"/>
      <c r="AS30" s="73"/>
      <c r="AT30" s="73" t="s">
        <v>3581</v>
      </c>
      <c r="AU30" s="73"/>
      <c r="AV30" s="73" t="s">
        <v>3582</v>
      </c>
      <c r="AW30" s="73" t="s">
        <v>3583</v>
      </c>
      <c r="AX30" s="73"/>
      <c r="AY30" s="73" t="s">
        <v>3584</v>
      </c>
      <c r="AZ30" s="73" t="s">
        <v>3585</v>
      </c>
      <c r="BA30" s="73" t="s">
        <v>3586</v>
      </c>
      <c r="BB30" s="73" t="s">
        <v>3587</v>
      </c>
      <c r="BC30" s="73" t="s">
        <v>3588</v>
      </c>
      <c r="BD30" s="373" t="s">
        <v>3589</v>
      </c>
      <c r="BE30" s="73" t="s">
        <v>3590</v>
      </c>
      <c r="BF30" s="73" t="s">
        <v>3591</v>
      </c>
      <c r="BG30" s="73"/>
      <c r="BH30" s="73" t="s">
        <v>3592</v>
      </c>
      <c r="BI30" s="73" t="s">
        <v>3593</v>
      </c>
      <c r="BJ30" s="73" t="s">
        <v>3594</v>
      </c>
      <c r="BK30" s="73"/>
      <c r="BL30" s="73"/>
      <c r="BM30" s="73" t="s">
        <v>3595</v>
      </c>
      <c r="BN30" s="73"/>
      <c r="BO30" s="73" t="s">
        <v>3596</v>
      </c>
      <c r="BP30" s="73"/>
      <c r="BQ30" s="73" t="s">
        <v>3597</v>
      </c>
      <c r="BR30" s="73" t="s">
        <v>3598</v>
      </c>
      <c r="BS30" s="73" t="s">
        <v>3599</v>
      </c>
      <c r="BT30" s="73" t="s">
        <v>3600</v>
      </c>
      <c r="BU30" s="73" t="s">
        <v>3601</v>
      </c>
      <c r="BV30" s="130"/>
      <c r="BW30" s="130"/>
      <c r="BX30" s="130"/>
      <c r="BY30" s="374"/>
      <c r="BZ30" s="374"/>
      <c r="CA30" s="374"/>
      <c r="CB30" s="374"/>
      <c r="CC30" s="374" t="s">
        <v>3340</v>
      </c>
      <c r="CD30" s="374"/>
      <c r="CE30" s="374" t="s">
        <v>3602</v>
      </c>
      <c r="CF30" s="374" t="s">
        <v>3349</v>
      </c>
      <c r="CG30" s="374"/>
      <c r="CH30" s="374" t="s">
        <v>3603</v>
      </c>
      <c r="CI30" s="374" t="s">
        <v>3604</v>
      </c>
      <c r="CJ30" s="374" t="s">
        <v>3605</v>
      </c>
      <c r="CK30" s="374" t="s">
        <v>2905</v>
      </c>
      <c r="CL30" s="374" t="s">
        <v>3606</v>
      </c>
      <c r="CM30" s="204" t="s">
        <v>3607</v>
      </c>
      <c r="CN30" s="374" t="s">
        <v>3608</v>
      </c>
      <c r="CO30" s="374" t="s">
        <v>3609</v>
      </c>
      <c r="CP30" s="374"/>
      <c r="CQ30" s="374" t="s">
        <v>3610</v>
      </c>
      <c r="CR30" s="374" t="s">
        <v>3611</v>
      </c>
      <c r="CS30" s="374" t="s">
        <v>3612</v>
      </c>
      <c r="CT30" s="374"/>
      <c r="CU30" s="374"/>
      <c r="CV30" s="374" t="s">
        <v>3613</v>
      </c>
      <c r="CW30" s="374"/>
      <c r="CX30" s="374" t="s">
        <v>3614</v>
      </c>
      <c r="CY30" s="374"/>
      <c r="CZ30" s="374" t="s">
        <v>3615</v>
      </c>
      <c r="DA30" s="374" t="s">
        <v>3616</v>
      </c>
      <c r="DB30" s="374" t="s">
        <v>3617</v>
      </c>
      <c r="DC30" s="374" t="s">
        <v>3618</v>
      </c>
      <c r="DD30" s="374" t="s">
        <v>3619</v>
      </c>
    </row>
    <row r="31" spans="1:108" s="44" customFormat="1" ht="6.75" customHeight="1">
      <c r="B31" s="403"/>
      <c r="C31" s="18"/>
      <c r="D31" s="18"/>
      <c r="E31" s="18"/>
      <c r="F31" s="18"/>
      <c r="G31" s="18"/>
      <c r="H31" s="18"/>
      <c r="I31" s="18"/>
      <c r="J31" s="18"/>
      <c r="K31" s="18"/>
      <c r="L31" s="18"/>
      <c r="M31" s="18"/>
      <c r="N31" s="18"/>
      <c r="O31" s="18"/>
      <c r="P31" s="18"/>
      <c r="Q31" s="18"/>
      <c r="R31" s="18"/>
      <c r="S31" s="18"/>
      <c r="T31" s="18"/>
      <c r="U31" s="18"/>
      <c r="V31" s="18"/>
      <c r="W31" s="18"/>
      <c r="X31" s="18"/>
      <c r="Y31" s="18"/>
      <c r="Z31" s="18"/>
      <c r="AA31" s="18"/>
      <c r="AB31" s="18"/>
      <c r="AC31" s="18"/>
      <c r="AD31" s="404"/>
      <c r="AF31" s="271"/>
      <c r="AH31" s="204" t="s">
        <v>3620</v>
      </c>
      <c r="AI31" s="371" t="s">
        <v>7518</v>
      </c>
      <c r="AJ31"/>
      <c r="AK31" s="383">
        <v>23</v>
      </c>
      <c r="AL31" s="204" t="str">
        <f t="shared" si="0"/>
        <v>Atzalan</v>
      </c>
      <c r="AM31" s="204" t="str">
        <f t="shared" si="1"/>
        <v>30023</v>
      </c>
      <c r="AN31"/>
      <c r="AO31" s="73">
        <v>25</v>
      </c>
      <c r="AP31" s="149"/>
      <c r="AQ31" s="149"/>
      <c r="AR31" s="149"/>
      <c r="AS31" s="149"/>
      <c r="AT31" s="73" t="s">
        <v>3621</v>
      </c>
      <c r="AU31" s="149"/>
      <c r="AV31" s="73" t="s">
        <v>3622</v>
      </c>
      <c r="AW31" s="73" t="s">
        <v>3623</v>
      </c>
      <c r="AX31" s="149"/>
      <c r="AY31" s="73" t="s">
        <v>3624</v>
      </c>
      <c r="AZ31" s="73" t="s">
        <v>3625</v>
      </c>
      <c r="BA31" s="73" t="s">
        <v>3626</v>
      </c>
      <c r="BB31" s="73" t="s">
        <v>3627</v>
      </c>
      <c r="BC31" s="73" t="s">
        <v>3628</v>
      </c>
      <c r="BD31" s="373" t="s">
        <v>3629</v>
      </c>
      <c r="BE31" s="73" t="s">
        <v>3630</v>
      </c>
      <c r="BF31" s="73" t="s">
        <v>3631</v>
      </c>
      <c r="BG31" s="149"/>
      <c r="BH31" s="73" t="s">
        <v>3632</v>
      </c>
      <c r="BI31" s="73" t="s">
        <v>3633</v>
      </c>
      <c r="BJ31" s="73" t="s">
        <v>3634</v>
      </c>
      <c r="BK31" s="149"/>
      <c r="BL31" s="149"/>
      <c r="BM31" s="73" t="s">
        <v>3635</v>
      </c>
      <c r="BN31" s="149"/>
      <c r="BO31" s="73" t="s">
        <v>3636</v>
      </c>
      <c r="BP31" s="149"/>
      <c r="BQ31" s="73" t="s">
        <v>3637</v>
      </c>
      <c r="BR31" s="73" t="s">
        <v>3638</v>
      </c>
      <c r="BS31" s="73" t="s">
        <v>3639</v>
      </c>
      <c r="BT31" s="73" t="s">
        <v>3640</v>
      </c>
      <c r="BU31" s="73" t="s">
        <v>3641</v>
      </c>
      <c r="BV31" s="406"/>
      <c r="BW31" s="406"/>
      <c r="BX31" s="406"/>
      <c r="BY31" s="407"/>
      <c r="BZ31" s="407"/>
      <c r="CA31" s="407"/>
      <c r="CB31" s="407"/>
      <c r="CC31" s="374" t="s">
        <v>3642</v>
      </c>
      <c r="CD31" s="407"/>
      <c r="CE31" s="374" t="s">
        <v>3643</v>
      </c>
      <c r="CF31" s="374" t="s">
        <v>3644</v>
      </c>
      <c r="CG31" s="407"/>
      <c r="CH31" s="374" t="s">
        <v>3645</v>
      </c>
      <c r="CI31" s="374" t="s">
        <v>3603</v>
      </c>
      <c r="CJ31" s="374" t="s">
        <v>3646</v>
      </c>
      <c r="CK31" s="374" t="s">
        <v>3647</v>
      </c>
      <c r="CL31" s="374" t="s">
        <v>3342</v>
      </c>
      <c r="CM31" s="204" t="s">
        <v>3648</v>
      </c>
      <c r="CN31" s="374" t="s">
        <v>3649</v>
      </c>
      <c r="CO31" s="374" t="s">
        <v>3650</v>
      </c>
      <c r="CP31" s="407"/>
      <c r="CQ31" s="374" t="s">
        <v>3651</v>
      </c>
      <c r="CR31" s="374" t="s">
        <v>3652</v>
      </c>
      <c r="CS31" s="374" t="s">
        <v>3653</v>
      </c>
      <c r="CT31" s="407"/>
      <c r="CU31" s="407"/>
      <c r="CV31" s="374" t="s">
        <v>3654</v>
      </c>
      <c r="CW31" s="407"/>
      <c r="CX31" s="374" t="s">
        <v>3655</v>
      </c>
      <c r="CY31" s="407"/>
      <c r="CZ31" s="374" t="s">
        <v>3656</v>
      </c>
      <c r="DA31" s="374" t="s">
        <v>3657</v>
      </c>
      <c r="DB31" s="374" t="s">
        <v>3658</v>
      </c>
      <c r="DC31" s="374" t="s">
        <v>3659</v>
      </c>
      <c r="DD31" s="374" t="s">
        <v>2662</v>
      </c>
    </row>
    <row r="32" spans="1:108" s="44" customFormat="1" ht="48" customHeight="1">
      <c r="B32" s="403"/>
      <c r="C32" s="18"/>
      <c r="D32" s="542" t="s">
        <v>12</v>
      </c>
      <c r="E32" s="542"/>
      <c r="F32" s="542"/>
      <c r="G32" s="542"/>
      <c r="H32" s="542"/>
      <c r="I32" s="542"/>
      <c r="J32" s="542"/>
      <c r="K32" s="542"/>
      <c r="L32" s="542"/>
      <c r="M32" s="542"/>
      <c r="N32" s="542"/>
      <c r="O32" s="542"/>
      <c r="P32" s="542"/>
      <c r="Q32" s="542"/>
      <c r="R32" s="542"/>
      <c r="S32" s="542"/>
      <c r="T32" s="542"/>
      <c r="U32" s="542"/>
      <c r="V32" s="542"/>
      <c r="W32" s="542"/>
      <c r="X32" s="542"/>
      <c r="Y32" s="542"/>
      <c r="Z32" s="542"/>
      <c r="AA32" s="542"/>
      <c r="AB32" s="542"/>
      <c r="AC32" s="542"/>
      <c r="AD32" s="404"/>
      <c r="AF32" s="271"/>
      <c r="AH32" s="204" t="s">
        <v>3660</v>
      </c>
      <c r="AI32" s="371" t="s">
        <v>7519</v>
      </c>
      <c r="AJ32"/>
      <c r="AK32" s="383">
        <v>24</v>
      </c>
      <c r="AL32" s="204" t="str">
        <f t="shared" si="0"/>
        <v>Tlaltetela</v>
      </c>
      <c r="AM32" s="204" t="str">
        <f t="shared" si="1"/>
        <v>30024</v>
      </c>
      <c r="AN32"/>
      <c r="AO32" s="73">
        <v>26</v>
      </c>
      <c r="AP32" s="149"/>
      <c r="AQ32" s="149"/>
      <c r="AR32" s="149"/>
      <c r="AS32" s="149"/>
      <c r="AT32" s="73" t="s">
        <v>3661</v>
      </c>
      <c r="AU32" s="149"/>
      <c r="AV32" s="73" t="s">
        <v>3662</v>
      </c>
      <c r="AW32" s="73" t="s">
        <v>3663</v>
      </c>
      <c r="AX32" s="149"/>
      <c r="AY32" s="73" t="s">
        <v>3664</v>
      </c>
      <c r="AZ32" s="73" t="s">
        <v>3665</v>
      </c>
      <c r="BA32" s="73" t="s">
        <v>3666</v>
      </c>
      <c r="BB32" s="73" t="s">
        <v>3667</v>
      </c>
      <c r="BC32" s="73" t="s">
        <v>3668</v>
      </c>
      <c r="BD32" s="373" t="s">
        <v>3669</v>
      </c>
      <c r="BE32" s="73" t="s">
        <v>3670</v>
      </c>
      <c r="BF32" s="73" t="s">
        <v>3671</v>
      </c>
      <c r="BG32" s="149"/>
      <c r="BH32" s="73" t="s">
        <v>3672</v>
      </c>
      <c r="BI32" s="73" t="s">
        <v>3673</v>
      </c>
      <c r="BJ32" s="73" t="s">
        <v>3674</v>
      </c>
      <c r="BK32" s="149"/>
      <c r="BL32" s="149"/>
      <c r="BM32" s="73" t="s">
        <v>3675</v>
      </c>
      <c r="BN32" s="149"/>
      <c r="BO32" s="73" t="s">
        <v>3676</v>
      </c>
      <c r="BP32" s="149"/>
      <c r="BQ32" s="73" t="s">
        <v>3677</v>
      </c>
      <c r="BR32" s="73" t="s">
        <v>3678</v>
      </c>
      <c r="BS32" s="73" t="s">
        <v>3679</v>
      </c>
      <c r="BT32" s="73" t="s">
        <v>3680</v>
      </c>
      <c r="BU32" s="73" t="s">
        <v>3681</v>
      </c>
      <c r="BV32" s="406"/>
      <c r="BW32" s="406"/>
      <c r="BX32" s="406"/>
      <c r="BY32" s="407"/>
      <c r="BZ32" s="407"/>
      <c r="CA32" s="407"/>
      <c r="CB32" s="407"/>
      <c r="CC32" s="374" t="s">
        <v>3682</v>
      </c>
      <c r="CD32" s="407"/>
      <c r="CE32" s="374" t="s">
        <v>3683</v>
      </c>
      <c r="CF32" s="374" t="s">
        <v>3044</v>
      </c>
      <c r="CG32" s="407"/>
      <c r="CH32" s="374" t="s">
        <v>3684</v>
      </c>
      <c r="CI32" s="374" t="s">
        <v>3685</v>
      </c>
      <c r="CJ32" s="374" t="s">
        <v>3686</v>
      </c>
      <c r="CK32" s="374" t="s">
        <v>3687</v>
      </c>
      <c r="CL32" s="374" t="s">
        <v>3688</v>
      </c>
      <c r="CM32" s="204" t="s">
        <v>3689</v>
      </c>
      <c r="CN32" s="374" t="s">
        <v>3690</v>
      </c>
      <c r="CO32" s="374" t="s">
        <v>3691</v>
      </c>
      <c r="CP32" s="407"/>
      <c r="CQ32" s="374" t="s">
        <v>3692</v>
      </c>
      <c r="CR32" s="374" t="s">
        <v>3693</v>
      </c>
      <c r="CS32" s="374" t="s">
        <v>3694</v>
      </c>
      <c r="CT32" s="407"/>
      <c r="CU32" s="407"/>
      <c r="CV32" s="374" t="s">
        <v>3695</v>
      </c>
      <c r="CW32" s="407"/>
      <c r="CX32" s="374" t="s">
        <v>3696</v>
      </c>
      <c r="CY32" s="407"/>
      <c r="CZ32" s="374" t="s">
        <v>3697</v>
      </c>
      <c r="DA32" s="374" t="s">
        <v>3698</v>
      </c>
      <c r="DB32" s="374" t="s">
        <v>3699</v>
      </c>
      <c r="DC32" s="374" t="s">
        <v>3700</v>
      </c>
      <c r="DD32" s="374" t="s">
        <v>3701</v>
      </c>
    </row>
    <row r="33" spans="1:108" s="44" customFormat="1" ht="6.75" customHeight="1">
      <c r="B33" s="403"/>
      <c r="C33" s="408"/>
      <c r="D33" s="408"/>
      <c r="E33" s="408"/>
      <c r="F33" s="408"/>
      <c r="G33" s="408"/>
      <c r="H33" s="408"/>
      <c r="I33" s="408"/>
      <c r="J33" s="408"/>
      <c r="K33" s="408"/>
      <c r="L33" s="408"/>
      <c r="M33" s="408"/>
      <c r="N33" s="408"/>
      <c r="O33" s="408"/>
      <c r="P33" s="408"/>
      <c r="Q33" s="408"/>
      <c r="R33" s="408"/>
      <c r="S33" s="408"/>
      <c r="T33" s="408"/>
      <c r="U33" s="408"/>
      <c r="V33" s="408"/>
      <c r="W33" s="408"/>
      <c r="X33" s="408"/>
      <c r="Y33" s="408"/>
      <c r="Z33" s="408"/>
      <c r="AA33" s="408"/>
      <c r="AB33" s="408"/>
      <c r="AC33" s="408"/>
      <c r="AD33" s="404"/>
      <c r="AF33" s="271"/>
      <c r="AH33" s="204" t="s">
        <v>3354</v>
      </c>
      <c r="AI33" s="371" t="s">
        <v>7520</v>
      </c>
      <c r="AJ33"/>
      <c r="AK33" s="375">
        <v>25</v>
      </c>
      <c r="AL33" s="204" t="str">
        <f t="shared" si="0"/>
        <v>Ayahualulco</v>
      </c>
      <c r="AM33" s="204" t="str">
        <f t="shared" si="1"/>
        <v>30025</v>
      </c>
      <c r="AN33"/>
      <c r="AO33" s="73">
        <v>27</v>
      </c>
      <c r="AP33" s="149"/>
      <c r="AQ33" s="149"/>
      <c r="AR33" s="149"/>
      <c r="AS33" s="149"/>
      <c r="AT33" s="73" t="s">
        <v>3702</v>
      </c>
      <c r="AU33" s="149"/>
      <c r="AV33" s="73" t="s">
        <v>3703</v>
      </c>
      <c r="AW33" s="73" t="s">
        <v>3704</v>
      </c>
      <c r="AX33" s="149"/>
      <c r="AY33" s="73" t="s">
        <v>3705</v>
      </c>
      <c r="AZ33" s="73" t="s">
        <v>3706</v>
      </c>
      <c r="BA33" s="73" t="s">
        <v>3707</v>
      </c>
      <c r="BB33" s="73" t="s">
        <v>3708</v>
      </c>
      <c r="BC33" s="73" t="s">
        <v>3709</v>
      </c>
      <c r="BD33" s="373" t="s">
        <v>3710</v>
      </c>
      <c r="BE33" s="73" t="s">
        <v>3711</v>
      </c>
      <c r="BF33" s="73" t="s">
        <v>3712</v>
      </c>
      <c r="BG33" s="149"/>
      <c r="BH33" s="73" t="s">
        <v>3713</v>
      </c>
      <c r="BI33" s="73" t="s">
        <v>3714</v>
      </c>
      <c r="BJ33" s="73" t="s">
        <v>3715</v>
      </c>
      <c r="BK33" s="149"/>
      <c r="BL33" s="149"/>
      <c r="BM33" s="73" t="s">
        <v>3716</v>
      </c>
      <c r="BN33" s="149"/>
      <c r="BO33" s="73" t="s">
        <v>3717</v>
      </c>
      <c r="BP33" s="149"/>
      <c r="BQ33" s="73" t="s">
        <v>3718</v>
      </c>
      <c r="BR33" s="73" t="s">
        <v>3719</v>
      </c>
      <c r="BS33" s="73" t="s">
        <v>3720</v>
      </c>
      <c r="BT33" s="73" t="s">
        <v>3721</v>
      </c>
      <c r="BU33" s="73" t="s">
        <v>3722</v>
      </c>
      <c r="BV33" s="406"/>
      <c r="BW33" s="406"/>
      <c r="BX33" s="406"/>
      <c r="BY33" s="407"/>
      <c r="BZ33" s="407"/>
      <c r="CA33" s="407"/>
      <c r="CB33" s="407"/>
      <c r="CC33" s="374" t="s">
        <v>3723</v>
      </c>
      <c r="CD33" s="407"/>
      <c r="CE33" s="374" t="s">
        <v>3724</v>
      </c>
      <c r="CF33" s="374" t="s">
        <v>3725</v>
      </c>
      <c r="CG33" s="407"/>
      <c r="CH33" s="374" t="s">
        <v>3726</v>
      </c>
      <c r="CI33" s="374" t="s">
        <v>3727</v>
      </c>
      <c r="CJ33" s="374" t="s">
        <v>3728</v>
      </c>
      <c r="CK33" s="374" t="s">
        <v>3729</v>
      </c>
      <c r="CL33" s="374" t="s">
        <v>3730</v>
      </c>
      <c r="CM33" s="204" t="s">
        <v>3731</v>
      </c>
      <c r="CN33" s="374" t="s">
        <v>3732</v>
      </c>
      <c r="CO33" s="374" t="s">
        <v>3733</v>
      </c>
      <c r="CP33" s="407"/>
      <c r="CQ33" s="374" t="s">
        <v>59</v>
      </c>
      <c r="CR33" s="374" t="s">
        <v>3734</v>
      </c>
      <c r="CS33" s="374" t="s">
        <v>3735</v>
      </c>
      <c r="CT33" s="407"/>
      <c r="CU33" s="407"/>
      <c r="CV33" s="374" t="s">
        <v>3736</v>
      </c>
      <c r="CW33" s="407"/>
      <c r="CX33" s="374" t="s">
        <v>3737</v>
      </c>
      <c r="CY33" s="407"/>
      <c r="CZ33" s="374" t="s">
        <v>3738</v>
      </c>
      <c r="DA33" s="374" t="s">
        <v>3739</v>
      </c>
      <c r="DB33" s="374" t="s">
        <v>3740</v>
      </c>
      <c r="DC33" s="374" t="s">
        <v>3741</v>
      </c>
      <c r="DD33" s="374" t="s">
        <v>3742</v>
      </c>
    </row>
    <row r="34" spans="1:108" s="44" customFormat="1" ht="36" customHeight="1">
      <c r="B34" s="403"/>
      <c r="C34" s="542" t="s">
        <v>646</v>
      </c>
      <c r="D34" s="541"/>
      <c r="E34" s="541"/>
      <c r="F34" s="541"/>
      <c r="G34" s="541"/>
      <c r="H34" s="541"/>
      <c r="I34" s="541"/>
      <c r="J34" s="541"/>
      <c r="K34" s="541"/>
      <c r="L34" s="541"/>
      <c r="M34" s="541"/>
      <c r="N34" s="541"/>
      <c r="O34" s="541"/>
      <c r="P34" s="541"/>
      <c r="Q34" s="541"/>
      <c r="R34" s="541"/>
      <c r="S34" s="541"/>
      <c r="T34" s="541"/>
      <c r="U34" s="541"/>
      <c r="V34" s="541"/>
      <c r="W34" s="541"/>
      <c r="X34" s="541"/>
      <c r="Y34" s="541"/>
      <c r="Z34" s="541"/>
      <c r="AA34" s="541"/>
      <c r="AB34" s="541"/>
      <c r="AC34" s="541"/>
      <c r="AD34" s="404"/>
      <c r="AF34" s="271"/>
      <c r="AH34" s="204" t="s">
        <v>3743</v>
      </c>
      <c r="AI34" s="371" t="s">
        <v>7521</v>
      </c>
      <c r="AJ34"/>
      <c r="AK34" s="383">
        <v>26</v>
      </c>
      <c r="AL34" s="204" t="str">
        <f t="shared" si="0"/>
        <v>Banderilla</v>
      </c>
      <c r="AM34" s="204" t="str">
        <f t="shared" si="1"/>
        <v>30026</v>
      </c>
      <c r="AN34"/>
      <c r="AO34" s="73">
        <v>28</v>
      </c>
      <c r="AP34" s="149"/>
      <c r="AQ34" s="149"/>
      <c r="AR34" s="149"/>
      <c r="AS34" s="149"/>
      <c r="AT34" s="73" t="s">
        <v>3744</v>
      </c>
      <c r="AU34" s="149"/>
      <c r="AV34" s="73" t="s">
        <v>3745</v>
      </c>
      <c r="AW34" s="73" t="s">
        <v>3746</v>
      </c>
      <c r="AX34" s="149"/>
      <c r="AY34" s="73" t="s">
        <v>3747</v>
      </c>
      <c r="AZ34" s="73" t="s">
        <v>3748</v>
      </c>
      <c r="BA34" s="73" t="s">
        <v>3749</v>
      </c>
      <c r="BB34" s="73" t="s">
        <v>3750</v>
      </c>
      <c r="BC34" s="73" t="s">
        <v>3751</v>
      </c>
      <c r="BD34" s="373" t="s">
        <v>3752</v>
      </c>
      <c r="BE34" s="73" t="s">
        <v>3753</v>
      </c>
      <c r="BF34" s="73" t="s">
        <v>3754</v>
      </c>
      <c r="BG34" s="149"/>
      <c r="BH34" s="73" t="s">
        <v>3755</v>
      </c>
      <c r="BI34" s="73" t="s">
        <v>3756</v>
      </c>
      <c r="BJ34" s="73" t="s">
        <v>3757</v>
      </c>
      <c r="BK34" s="149"/>
      <c r="BL34" s="149"/>
      <c r="BM34" s="73" t="s">
        <v>3758</v>
      </c>
      <c r="BN34" s="149"/>
      <c r="BO34" s="73" t="s">
        <v>3759</v>
      </c>
      <c r="BP34" s="149"/>
      <c r="BQ34" s="73" t="s">
        <v>3760</v>
      </c>
      <c r="BR34" s="73" t="s">
        <v>3761</v>
      </c>
      <c r="BS34" s="73" t="s">
        <v>3762</v>
      </c>
      <c r="BT34" s="73" t="s">
        <v>3763</v>
      </c>
      <c r="BU34" s="73" t="s">
        <v>3764</v>
      </c>
      <c r="BV34" s="406"/>
      <c r="BW34" s="406"/>
      <c r="BX34" s="406"/>
      <c r="BY34" s="407"/>
      <c r="BZ34" s="407"/>
      <c r="CA34" s="407"/>
      <c r="CB34" s="407"/>
      <c r="CC34" s="374" t="s">
        <v>3765</v>
      </c>
      <c r="CD34" s="407"/>
      <c r="CE34" s="374" t="s">
        <v>3766</v>
      </c>
      <c r="CF34" s="374" t="s">
        <v>3767</v>
      </c>
      <c r="CG34" s="407"/>
      <c r="CH34" s="374" t="s">
        <v>3768</v>
      </c>
      <c r="CI34" s="374" t="s">
        <v>3769</v>
      </c>
      <c r="CJ34" s="374" t="s">
        <v>3770</v>
      </c>
      <c r="CK34" s="374" t="s">
        <v>3771</v>
      </c>
      <c r="CL34" s="374" t="s">
        <v>3772</v>
      </c>
      <c r="CM34" s="204" t="s">
        <v>3773</v>
      </c>
      <c r="CN34" s="374" t="s">
        <v>3774</v>
      </c>
      <c r="CO34" s="374" t="s">
        <v>3775</v>
      </c>
      <c r="CP34" s="407"/>
      <c r="CQ34" s="374" t="s">
        <v>3776</v>
      </c>
      <c r="CR34" s="374" t="s">
        <v>3777</v>
      </c>
      <c r="CS34" s="374" t="s">
        <v>3778</v>
      </c>
      <c r="CT34" s="407"/>
      <c r="CU34" s="407"/>
      <c r="CV34" s="374" t="s">
        <v>3779</v>
      </c>
      <c r="CW34" s="407"/>
      <c r="CX34" s="374" t="s">
        <v>3780</v>
      </c>
      <c r="CY34" s="407"/>
      <c r="CZ34" s="374" t="s">
        <v>3781</v>
      </c>
      <c r="DA34" s="374" t="s">
        <v>3782</v>
      </c>
      <c r="DB34" s="374" t="s">
        <v>2627</v>
      </c>
      <c r="DC34" s="374" t="s">
        <v>3783</v>
      </c>
      <c r="DD34" s="374" t="s">
        <v>3784</v>
      </c>
    </row>
    <row r="35" spans="1:108" s="44" customFormat="1" ht="6.75" customHeight="1">
      <c r="B35" s="403"/>
      <c r="C35" s="18"/>
      <c r="D35" s="18"/>
      <c r="E35" s="18"/>
      <c r="F35" s="18"/>
      <c r="G35" s="18"/>
      <c r="H35" s="18"/>
      <c r="I35" s="18"/>
      <c r="J35" s="18"/>
      <c r="K35" s="18"/>
      <c r="L35" s="18"/>
      <c r="M35" s="18"/>
      <c r="N35" s="18"/>
      <c r="O35" s="18"/>
      <c r="P35" s="18"/>
      <c r="Q35" s="18"/>
      <c r="R35" s="18"/>
      <c r="S35" s="18"/>
      <c r="T35" s="18"/>
      <c r="U35" s="18"/>
      <c r="V35" s="18"/>
      <c r="W35" s="18"/>
      <c r="X35" s="18"/>
      <c r="Y35" s="18"/>
      <c r="Z35" s="18"/>
      <c r="AA35" s="18"/>
      <c r="AB35" s="18"/>
      <c r="AC35" s="18"/>
      <c r="AD35" s="404"/>
      <c r="AF35" s="271"/>
      <c r="AH35" s="204" t="s">
        <v>3785</v>
      </c>
      <c r="AI35" s="371" t="s">
        <v>7522</v>
      </c>
      <c r="AJ35"/>
      <c r="AK35" s="383">
        <v>27</v>
      </c>
      <c r="AL35" s="204" t="str">
        <f t="shared" si="0"/>
        <v>Benito Juárez</v>
      </c>
      <c r="AM35" s="204" t="str">
        <f t="shared" si="1"/>
        <v>30027</v>
      </c>
      <c r="AN35"/>
      <c r="AO35" s="73">
        <v>29</v>
      </c>
      <c r="AP35" s="149"/>
      <c r="AQ35" s="149"/>
      <c r="AR35" s="149"/>
      <c r="AS35" s="149"/>
      <c r="AT35" s="73" t="s">
        <v>3786</v>
      </c>
      <c r="AU35" s="149"/>
      <c r="AV35" s="73" t="s">
        <v>3787</v>
      </c>
      <c r="AW35" s="73" t="s">
        <v>3788</v>
      </c>
      <c r="AX35" s="149"/>
      <c r="AY35" s="73" t="s">
        <v>3789</v>
      </c>
      <c r="AZ35" s="73" t="s">
        <v>3790</v>
      </c>
      <c r="BA35" s="73" t="s">
        <v>3791</v>
      </c>
      <c r="BB35" s="73" t="s">
        <v>3792</v>
      </c>
      <c r="BC35" s="73" t="s">
        <v>3793</v>
      </c>
      <c r="BD35" s="373" t="s">
        <v>3794</v>
      </c>
      <c r="BE35" s="73" t="s">
        <v>3795</v>
      </c>
      <c r="BF35" s="73" t="s">
        <v>3796</v>
      </c>
      <c r="BG35" s="149"/>
      <c r="BH35" s="73" t="s">
        <v>3797</v>
      </c>
      <c r="BI35" s="73" t="s">
        <v>3798</v>
      </c>
      <c r="BJ35" s="73" t="s">
        <v>3799</v>
      </c>
      <c r="BK35" s="149"/>
      <c r="BL35" s="149"/>
      <c r="BM35" s="73" t="s">
        <v>3800</v>
      </c>
      <c r="BN35" s="149"/>
      <c r="BO35" s="73" t="s">
        <v>3801</v>
      </c>
      <c r="BP35" s="149"/>
      <c r="BQ35" s="73" t="s">
        <v>3802</v>
      </c>
      <c r="BR35" s="73" t="s">
        <v>3803</v>
      </c>
      <c r="BS35" s="73" t="s">
        <v>3804</v>
      </c>
      <c r="BT35" s="73" t="s">
        <v>3805</v>
      </c>
      <c r="BU35" s="73" t="s">
        <v>3806</v>
      </c>
      <c r="BV35" s="406"/>
      <c r="BW35" s="406"/>
      <c r="BX35" s="406"/>
      <c r="BY35" s="407"/>
      <c r="BZ35" s="407"/>
      <c r="CA35" s="407"/>
      <c r="CB35" s="407"/>
      <c r="CC35" s="374" t="s">
        <v>3807</v>
      </c>
      <c r="CD35" s="407"/>
      <c r="CE35" s="374" t="s">
        <v>3808</v>
      </c>
      <c r="CF35" s="374" t="s">
        <v>59</v>
      </c>
      <c r="CG35" s="407"/>
      <c r="CH35" s="374" t="s">
        <v>3302</v>
      </c>
      <c r="CI35" s="374" t="s">
        <v>3809</v>
      </c>
      <c r="CJ35" s="374" t="s">
        <v>3810</v>
      </c>
      <c r="CK35" s="374" t="s">
        <v>3811</v>
      </c>
      <c r="CL35" s="374" t="s">
        <v>2737</v>
      </c>
      <c r="CM35" s="204" t="s">
        <v>3812</v>
      </c>
      <c r="CN35" s="374" t="s">
        <v>3813</v>
      </c>
      <c r="CO35" s="374" t="s">
        <v>3814</v>
      </c>
      <c r="CP35" s="407"/>
      <c r="CQ35" s="374" t="s">
        <v>3815</v>
      </c>
      <c r="CR35" s="374" t="s">
        <v>3816</v>
      </c>
      <c r="CS35" s="374" t="s">
        <v>3817</v>
      </c>
      <c r="CT35" s="407"/>
      <c r="CU35" s="407"/>
      <c r="CV35" s="374" t="s">
        <v>3660</v>
      </c>
      <c r="CW35" s="407"/>
      <c r="CX35" s="374" t="s">
        <v>3818</v>
      </c>
      <c r="CY35" s="407"/>
      <c r="CZ35" s="374" t="s">
        <v>3819</v>
      </c>
      <c r="DA35" s="374" t="s">
        <v>3820</v>
      </c>
      <c r="DB35" s="374" t="s">
        <v>3821</v>
      </c>
      <c r="DC35" s="374" t="s">
        <v>3822</v>
      </c>
      <c r="DD35" s="374" t="s">
        <v>3823</v>
      </c>
    </row>
    <row r="36" spans="1:108" s="44" customFormat="1" ht="60" customHeight="1">
      <c r="B36" s="403"/>
      <c r="C36" s="542" t="s">
        <v>13</v>
      </c>
      <c r="D36" s="541"/>
      <c r="E36" s="541"/>
      <c r="F36" s="541"/>
      <c r="G36" s="541"/>
      <c r="H36" s="541"/>
      <c r="I36" s="541"/>
      <c r="J36" s="541"/>
      <c r="K36" s="541"/>
      <c r="L36" s="541"/>
      <c r="M36" s="541"/>
      <c r="N36" s="541"/>
      <c r="O36" s="541"/>
      <c r="P36" s="541"/>
      <c r="Q36" s="541"/>
      <c r="R36" s="541"/>
      <c r="S36" s="541"/>
      <c r="T36" s="541"/>
      <c r="U36" s="541"/>
      <c r="V36" s="541"/>
      <c r="W36" s="541"/>
      <c r="X36" s="541"/>
      <c r="Y36" s="541"/>
      <c r="Z36" s="541"/>
      <c r="AA36" s="541"/>
      <c r="AB36" s="541"/>
      <c r="AC36" s="541"/>
      <c r="AD36" s="404"/>
      <c r="AF36" s="271"/>
      <c r="AH36" s="204" t="s">
        <v>3824</v>
      </c>
      <c r="AI36" s="371" t="s">
        <v>7523</v>
      </c>
      <c r="AJ36"/>
      <c r="AK36" s="383">
        <v>28</v>
      </c>
      <c r="AL36" s="204" t="str">
        <f t="shared" si="0"/>
        <v>Boca del Río</v>
      </c>
      <c r="AM36" s="204" t="str">
        <f t="shared" si="1"/>
        <v>30028</v>
      </c>
      <c r="AN36"/>
      <c r="AO36" s="73">
        <v>30</v>
      </c>
      <c r="AP36" s="149"/>
      <c r="AQ36" s="149"/>
      <c r="AR36" s="149"/>
      <c r="AS36" s="149"/>
      <c r="AT36" s="73" t="s">
        <v>3825</v>
      </c>
      <c r="AU36" s="149"/>
      <c r="AV36" s="73" t="s">
        <v>3826</v>
      </c>
      <c r="AW36" s="73" t="s">
        <v>3827</v>
      </c>
      <c r="AX36" s="149"/>
      <c r="AY36" s="73" t="s">
        <v>3828</v>
      </c>
      <c r="AZ36" s="73" t="s">
        <v>3829</v>
      </c>
      <c r="BA36" s="73" t="s">
        <v>3830</v>
      </c>
      <c r="BB36" s="73" t="s">
        <v>3831</v>
      </c>
      <c r="BC36" s="73" t="s">
        <v>3832</v>
      </c>
      <c r="BD36" s="373" t="s">
        <v>3833</v>
      </c>
      <c r="BE36" s="73" t="s">
        <v>3834</v>
      </c>
      <c r="BF36" s="73" t="s">
        <v>3835</v>
      </c>
      <c r="BG36" s="149"/>
      <c r="BH36" s="73" t="s">
        <v>3836</v>
      </c>
      <c r="BI36" s="73" t="s">
        <v>3837</v>
      </c>
      <c r="BJ36" s="73" t="s">
        <v>3838</v>
      </c>
      <c r="BK36" s="149"/>
      <c r="BL36" s="149"/>
      <c r="BM36" s="73" t="s">
        <v>3839</v>
      </c>
      <c r="BN36" s="149"/>
      <c r="BO36" s="73" t="s">
        <v>3840</v>
      </c>
      <c r="BP36" s="149"/>
      <c r="BQ36" s="73" t="s">
        <v>3841</v>
      </c>
      <c r="BR36" s="73" t="s">
        <v>3842</v>
      </c>
      <c r="BS36" s="73" t="s">
        <v>3843</v>
      </c>
      <c r="BT36" s="73" t="s">
        <v>3844</v>
      </c>
      <c r="BU36" s="73" t="s">
        <v>3845</v>
      </c>
      <c r="BV36" s="406"/>
      <c r="BW36" s="406"/>
      <c r="BX36" s="406"/>
      <c r="BY36" s="407"/>
      <c r="BZ36" s="407"/>
      <c r="CA36" s="407"/>
      <c r="CB36" s="407"/>
      <c r="CC36" s="374" t="s">
        <v>3846</v>
      </c>
      <c r="CD36" s="407"/>
      <c r="CE36" s="374" t="s">
        <v>3847</v>
      </c>
      <c r="CF36" s="374" t="s">
        <v>3848</v>
      </c>
      <c r="CG36" s="407"/>
      <c r="CH36" s="374" t="s">
        <v>3849</v>
      </c>
      <c r="CI36" s="374" t="s">
        <v>3850</v>
      </c>
      <c r="CJ36" s="374" t="s">
        <v>3851</v>
      </c>
      <c r="CK36" s="374" t="s">
        <v>3852</v>
      </c>
      <c r="CL36" s="374" t="s">
        <v>3853</v>
      </c>
      <c r="CM36" s="204" t="s">
        <v>3854</v>
      </c>
      <c r="CN36" s="374" t="s">
        <v>3855</v>
      </c>
      <c r="CO36" s="374" t="s">
        <v>3856</v>
      </c>
      <c r="CP36" s="407"/>
      <c r="CQ36" s="374" t="s">
        <v>3857</v>
      </c>
      <c r="CR36" s="374" t="s">
        <v>3858</v>
      </c>
      <c r="CS36" s="374" t="s">
        <v>3859</v>
      </c>
      <c r="CT36" s="407"/>
      <c r="CU36" s="407"/>
      <c r="CV36" s="374" t="s">
        <v>3860</v>
      </c>
      <c r="CW36" s="407"/>
      <c r="CX36" s="374" t="s">
        <v>3861</v>
      </c>
      <c r="CY36" s="407"/>
      <c r="CZ36" s="374" t="s">
        <v>3340</v>
      </c>
      <c r="DA36" s="374" t="s">
        <v>3862</v>
      </c>
      <c r="DB36" s="374" t="s">
        <v>3863</v>
      </c>
      <c r="DC36" s="374" t="s">
        <v>3864</v>
      </c>
      <c r="DD36" s="374" t="s">
        <v>3865</v>
      </c>
    </row>
    <row r="37" spans="1:108" s="44" customFormat="1" ht="6.75" customHeight="1">
      <c r="B37" s="403"/>
      <c r="C37" s="143"/>
      <c r="D37" s="143"/>
      <c r="E37" s="143"/>
      <c r="F37" s="143"/>
      <c r="G37" s="143"/>
      <c r="H37" s="143"/>
      <c r="I37" s="143"/>
      <c r="J37" s="143"/>
      <c r="K37" s="143"/>
      <c r="L37" s="143"/>
      <c r="M37" s="143"/>
      <c r="N37" s="143"/>
      <c r="O37" s="143"/>
      <c r="P37" s="143"/>
      <c r="Q37" s="143"/>
      <c r="R37" s="143"/>
      <c r="S37" s="143"/>
      <c r="T37" s="143"/>
      <c r="U37" s="143"/>
      <c r="V37" s="143"/>
      <c r="W37" s="143"/>
      <c r="X37" s="143"/>
      <c r="Y37" s="143"/>
      <c r="Z37" s="143"/>
      <c r="AA37" s="143"/>
      <c r="AB37" s="143"/>
      <c r="AC37" s="143"/>
      <c r="AD37" s="404"/>
      <c r="AF37" s="271"/>
      <c r="AH37" s="204" t="s">
        <v>3866</v>
      </c>
      <c r="AI37" s="371" t="s">
        <v>7524</v>
      </c>
      <c r="AJ37"/>
      <c r="AK37" s="375">
        <v>29</v>
      </c>
      <c r="AL37" s="204" t="str">
        <f t="shared" si="0"/>
        <v>Calcahualco</v>
      </c>
      <c r="AM37" s="204" t="str">
        <f t="shared" si="1"/>
        <v>30029</v>
      </c>
      <c r="AN37"/>
      <c r="AO37" s="73">
        <v>31</v>
      </c>
      <c r="AP37" s="149"/>
      <c r="AQ37" s="149"/>
      <c r="AR37" s="149"/>
      <c r="AS37" s="149"/>
      <c r="AT37" s="73" t="s">
        <v>3867</v>
      </c>
      <c r="AU37" s="149"/>
      <c r="AV37" s="73" t="s">
        <v>3868</v>
      </c>
      <c r="AW37" s="73" t="s">
        <v>3869</v>
      </c>
      <c r="AX37" s="149"/>
      <c r="AY37" s="73" t="s">
        <v>3870</v>
      </c>
      <c r="AZ37" s="73" t="s">
        <v>3871</v>
      </c>
      <c r="BA37" s="73" t="s">
        <v>3872</v>
      </c>
      <c r="BB37" s="73" t="s">
        <v>3873</v>
      </c>
      <c r="BC37" s="73" t="s">
        <v>3874</v>
      </c>
      <c r="BD37" s="373" t="s">
        <v>3875</v>
      </c>
      <c r="BE37" s="73" t="s">
        <v>3876</v>
      </c>
      <c r="BF37" s="73" t="s">
        <v>3877</v>
      </c>
      <c r="BG37" s="149"/>
      <c r="BH37" s="73" t="s">
        <v>3878</v>
      </c>
      <c r="BI37" s="73" t="s">
        <v>3879</v>
      </c>
      <c r="BJ37" s="73" t="s">
        <v>3880</v>
      </c>
      <c r="BK37" s="149"/>
      <c r="BL37" s="149"/>
      <c r="BM37" s="73" t="s">
        <v>3881</v>
      </c>
      <c r="BN37" s="149"/>
      <c r="BO37" s="73" t="s">
        <v>3882</v>
      </c>
      <c r="BP37" s="149"/>
      <c r="BQ37" s="73" t="s">
        <v>3883</v>
      </c>
      <c r="BR37" s="73" t="s">
        <v>3884</v>
      </c>
      <c r="BS37" s="73" t="s">
        <v>3885</v>
      </c>
      <c r="BT37" s="73" t="s">
        <v>3886</v>
      </c>
      <c r="BU37" s="73" t="s">
        <v>3887</v>
      </c>
      <c r="BV37" s="406"/>
      <c r="BW37" s="406"/>
      <c r="BX37" s="406"/>
      <c r="BY37" s="407"/>
      <c r="BZ37" s="407"/>
      <c r="CA37" s="407"/>
      <c r="CB37" s="407"/>
      <c r="CC37" s="374" t="s">
        <v>3888</v>
      </c>
      <c r="CD37" s="407"/>
      <c r="CE37" s="374" t="s">
        <v>3889</v>
      </c>
      <c r="CF37" s="374" t="s">
        <v>3890</v>
      </c>
      <c r="CG37" s="407"/>
      <c r="CH37" s="374" t="s">
        <v>3891</v>
      </c>
      <c r="CI37" s="374" t="s">
        <v>2784</v>
      </c>
      <c r="CJ37" s="374" t="s">
        <v>3892</v>
      </c>
      <c r="CK37" s="374" t="s">
        <v>3893</v>
      </c>
      <c r="CL37" s="374" t="s">
        <v>3894</v>
      </c>
      <c r="CM37" s="204" t="s">
        <v>3895</v>
      </c>
      <c r="CN37" s="374" t="s">
        <v>3896</v>
      </c>
      <c r="CO37" s="374" t="s">
        <v>3897</v>
      </c>
      <c r="CP37" s="407"/>
      <c r="CQ37" s="374" t="s">
        <v>3898</v>
      </c>
      <c r="CR37" s="374" t="s">
        <v>3899</v>
      </c>
      <c r="CS37" s="374" t="s">
        <v>3900</v>
      </c>
      <c r="CT37" s="407"/>
      <c r="CU37" s="407"/>
      <c r="CV37" s="374" t="s">
        <v>3901</v>
      </c>
      <c r="CW37" s="407"/>
      <c r="CX37" s="374" t="s">
        <v>3902</v>
      </c>
      <c r="CY37" s="407"/>
      <c r="CZ37" s="374" t="s">
        <v>3903</v>
      </c>
      <c r="DA37" s="374" t="s">
        <v>3904</v>
      </c>
      <c r="DB37" s="374" t="s">
        <v>3905</v>
      </c>
      <c r="DC37" s="374" t="s">
        <v>3906</v>
      </c>
      <c r="DD37" s="374" t="s">
        <v>3907</v>
      </c>
    </row>
    <row r="38" spans="1:108" s="15" customFormat="1" ht="48" customHeight="1">
      <c r="A38" s="38"/>
      <c r="B38" s="403"/>
      <c r="C38" s="540" t="s">
        <v>8167</v>
      </c>
      <c r="D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404"/>
      <c r="AF38" s="16"/>
      <c r="AH38" s="204" t="s">
        <v>3908</v>
      </c>
      <c r="AI38" s="371" t="s">
        <v>7525</v>
      </c>
      <c r="AJ38"/>
      <c r="AK38" s="383">
        <v>30</v>
      </c>
      <c r="AL38" s="204" t="str">
        <f t="shared" si="0"/>
        <v>Camerino Z. Mendoza</v>
      </c>
      <c r="AM38" s="204" t="str">
        <f t="shared" si="1"/>
        <v>30030</v>
      </c>
      <c r="AN38"/>
      <c r="AO38" s="73">
        <v>32</v>
      </c>
      <c r="AP38" s="149"/>
      <c r="AQ38" s="149"/>
      <c r="AR38" s="149"/>
      <c r="AS38" s="149"/>
      <c r="AT38" s="73" t="s">
        <v>3909</v>
      </c>
      <c r="AU38" s="149"/>
      <c r="AV38" s="73" t="s">
        <v>3910</v>
      </c>
      <c r="AW38" s="73" t="s">
        <v>3911</v>
      </c>
      <c r="AX38" s="149"/>
      <c r="AY38" s="73" t="s">
        <v>3912</v>
      </c>
      <c r="AZ38" s="73" t="s">
        <v>3913</v>
      </c>
      <c r="BA38" s="73" t="s">
        <v>3914</v>
      </c>
      <c r="BB38" s="73" t="s">
        <v>3915</v>
      </c>
      <c r="BC38" s="73" t="s">
        <v>3916</v>
      </c>
      <c r="BD38" s="373" t="s">
        <v>3917</v>
      </c>
      <c r="BE38" s="73" t="s">
        <v>3918</v>
      </c>
      <c r="BF38" s="73" t="s">
        <v>3919</v>
      </c>
      <c r="BG38" s="149"/>
      <c r="BH38" s="73" t="s">
        <v>3920</v>
      </c>
      <c r="BI38" s="73" t="s">
        <v>3921</v>
      </c>
      <c r="BJ38" s="73" t="s">
        <v>3922</v>
      </c>
      <c r="BK38" s="149"/>
      <c r="BL38" s="149"/>
      <c r="BM38" s="73" t="s">
        <v>3923</v>
      </c>
      <c r="BN38" s="149"/>
      <c r="BO38" s="73" t="s">
        <v>3924</v>
      </c>
      <c r="BP38" s="149"/>
      <c r="BQ38" s="73" t="s">
        <v>3925</v>
      </c>
      <c r="BR38" s="73" t="s">
        <v>3926</v>
      </c>
      <c r="BS38" s="73" t="s">
        <v>3927</v>
      </c>
      <c r="BT38" s="73" t="s">
        <v>3928</v>
      </c>
      <c r="BU38" s="73" t="s">
        <v>3929</v>
      </c>
      <c r="BV38" s="406"/>
      <c r="BW38" s="406"/>
      <c r="BX38" s="406"/>
      <c r="BY38" s="407"/>
      <c r="BZ38" s="407"/>
      <c r="CA38" s="407"/>
      <c r="CB38" s="407"/>
      <c r="CC38" s="374" t="s">
        <v>3930</v>
      </c>
      <c r="CD38" s="407"/>
      <c r="CE38" s="374" t="s">
        <v>3931</v>
      </c>
      <c r="CF38" s="374" t="s">
        <v>3079</v>
      </c>
      <c r="CG38" s="407"/>
      <c r="CH38" s="374" t="s">
        <v>3932</v>
      </c>
      <c r="CI38" s="374" t="s">
        <v>3933</v>
      </c>
      <c r="CJ38" s="374" t="s">
        <v>3934</v>
      </c>
      <c r="CK38" s="374" t="s">
        <v>3935</v>
      </c>
      <c r="CL38" s="374" t="s">
        <v>3936</v>
      </c>
      <c r="CM38" s="204" t="s">
        <v>3937</v>
      </c>
      <c r="CN38" s="374" t="s">
        <v>3938</v>
      </c>
      <c r="CO38" s="374" t="s">
        <v>3939</v>
      </c>
      <c r="CP38" s="407"/>
      <c r="CQ38" s="374" t="s">
        <v>3234</v>
      </c>
      <c r="CR38" s="374" t="s">
        <v>3940</v>
      </c>
      <c r="CS38" s="374" t="s">
        <v>3941</v>
      </c>
      <c r="CT38" s="407"/>
      <c r="CU38" s="407"/>
      <c r="CV38" s="374" t="s">
        <v>3942</v>
      </c>
      <c r="CW38" s="407"/>
      <c r="CX38" s="374" t="s">
        <v>3943</v>
      </c>
      <c r="CY38" s="407"/>
      <c r="CZ38" s="374" t="s">
        <v>3944</v>
      </c>
      <c r="DA38" s="374" t="s">
        <v>3945</v>
      </c>
      <c r="DB38" s="374" t="s">
        <v>3946</v>
      </c>
      <c r="DC38" s="374" t="s">
        <v>3947</v>
      </c>
      <c r="DD38" s="374" t="s">
        <v>3948</v>
      </c>
    </row>
    <row r="39" spans="1:108" s="15" customFormat="1" ht="6.75" customHeight="1">
      <c r="A39" s="38"/>
      <c r="B39" s="403"/>
      <c r="C39" s="143"/>
      <c r="D39" s="143"/>
      <c r="E39" s="143"/>
      <c r="F39" s="143"/>
      <c r="G39" s="143"/>
      <c r="H39" s="143"/>
      <c r="I39" s="143"/>
      <c r="J39" s="143"/>
      <c r="K39" s="143"/>
      <c r="L39" s="143"/>
      <c r="M39" s="143"/>
      <c r="N39" s="143"/>
      <c r="O39" s="143"/>
      <c r="P39" s="143"/>
      <c r="Q39" s="143"/>
      <c r="R39" s="143"/>
      <c r="S39" s="143"/>
      <c r="T39" s="143"/>
      <c r="U39" s="143"/>
      <c r="V39" s="143"/>
      <c r="W39" s="143"/>
      <c r="X39" s="143"/>
      <c r="Y39" s="143"/>
      <c r="Z39" s="143"/>
      <c r="AA39" s="143"/>
      <c r="AB39" s="143"/>
      <c r="AC39" s="143"/>
      <c r="AD39" s="404"/>
      <c r="AF39" s="16"/>
      <c r="AH39" s="204" t="s">
        <v>3949</v>
      </c>
      <c r="AI39" s="371" t="s">
        <v>7526</v>
      </c>
      <c r="AJ39"/>
      <c r="AK39" s="383">
        <v>31</v>
      </c>
      <c r="AL39" s="204" t="str">
        <f t="shared" si="0"/>
        <v>Carrillo Puerto</v>
      </c>
      <c r="AM39" s="204" t="str">
        <f t="shared" si="1"/>
        <v>30031</v>
      </c>
      <c r="AN39"/>
      <c r="AO39" s="73">
        <v>33</v>
      </c>
      <c r="AP39" s="149"/>
      <c r="AQ39" s="149"/>
      <c r="AR39" s="149"/>
      <c r="AS39" s="149"/>
      <c r="AT39" s="73" t="s">
        <v>3950</v>
      </c>
      <c r="AU39" s="149"/>
      <c r="AV39" s="73" t="s">
        <v>3951</v>
      </c>
      <c r="AW39" s="73" t="s">
        <v>3952</v>
      </c>
      <c r="AX39" s="149"/>
      <c r="AY39" s="73" t="s">
        <v>3953</v>
      </c>
      <c r="AZ39" s="73" t="s">
        <v>3954</v>
      </c>
      <c r="BA39" s="73" t="s">
        <v>3955</v>
      </c>
      <c r="BB39" s="73" t="s">
        <v>3956</v>
      </c>
      <c r="BC39" s="73" t="s">
        <v>3957</v>
      </c>
      <c r="BD39" s="373" t="s">
        <v>3958</v>
      </c>
      <c r="BE39" s="73" t="s">
        <v>3959</v>
      </c>
      <c r="BF39" s="73" t="s">
        <v>3960</v>
      </c>
      <c r="BG39" s="149"/>
      <c r="BH39" s="73" t="s">
        <v>3961</v>
      </c>
      <c r="BI39" s="73" t="s">
        <v>3962</v>
      </c>
      <c r="BJ39" s="73" t="s">
        <v>3963</v>
      </c>
      <c r="BK39" s="149"/>
      <c r="BL39" s="149"/>
      <c r="BM39" s="73" t="s">
        <v>3964</v>
      </c>
      <c r="BN39" s="149"/>
      <c r="BO39" s="73" t="s">
        <v>3965</v>
      </c>
      <c r="BP39" s="149"/>
      <c r="BQ39" s="73" t="s">
        <v>3966</v>
      </c>
      <c r="BR39" s="73" t="s">
        <v>3967</v>
      </c>
      <c r="BS39" s="73" t="s">
        <v>3968</v>
      </c>
      <c r="BT39" s="73" t="s">
        <v>3969</v>
      </c>
      <c r="BU39" s="73" t="s">
        <v>3970</v>
      </c>
      <c r="BV39" s="406"/>
      <c r="BW39" s="406"/>
      <c r="BX39" s="406"/>
      <c r="BY39" s="407"/>
      <c r="BZ39" s="407"/>
      <c r="CA39" s="407"/>
      <c r="CB39" s="407"/>
      <c r="CC39" s="374" t="s">
        <v>3971</v>
      </c>
      <c r="CD39" s="407"/>
      <c r="CE39" s="374" t="s">
        <v>3972</v>
      </c>
      <c r="CF39" s="374" t="s">
        <v>3973</v>
      </c>
      <c r="CG39" s="407"/>
      <c r="CH39" s="374" t="s">
        <v>3974</v>
      </c>
      <c r="CI39" s="411" t="s">
        <v>8147</v>
      </c>
      <c r="CJ39" s="374" t="s">
        <v>3975</v>
      </c>
      <c r="CK39" s="374" t="s">
        <v>3976</v>
      </c>
      <c r="CL39" s="374" t="s">
        <v>3977</v>
      </c>
      <c r="CM39" s="204" t="s">
        <v>3978</v>
      </c>
      <c r="CN39" s="374" t="s">
        <v>3979</v>
      </c>
      <c r="CO39" s="374" t="s">
        <v>3980</v>
      </c>
      <c r="CP39" s="407"/>
      <c r="CQ39" s="374" t="s">
        <v>3981</v>
      </c>
      <c r="CR39" s="374" t="s">
        <v>3982</v>
      </c>
      <c r="CS39" s="374" t="s">
        <v>3983</v>
      </c>
      <c r="CT39" s="407"/>
      <c r="CU39" s="407"/>
      <c r="CV39" s="374" t="s">
        <v>3984</v>
      </c>
      <c r="CW39" s="407"/>
      <c r="CX39" s="374" t="s">
        <v>3985</v>
      </c>
      <c r="CY39" s="407"/>
      <c r="CZ39" s="374" t="s">
        <v>3986</v>
      </c>
      <c r="DA39" s="374" t="s">
        <v>3987</v>
      </c>
      <c r="DB39" s="374" t="s">
        <v>3988</v>
      </c>
      <c r="DC39" s="374" t="s">
        <v>3989</v>
      </c>
      <c r="DD39" s="374" t="s">
        <v>3361</v>
      </c>
    </row>
    <row r="40" spans="1:108" s="15" customFormat="1" ht="48" customHeight="1">
      <c r="A40" s="38"/>
      <c r="B40" s="403"/>
      <c r="C40" s="542" t="s">
        <v>8166</v>
      </c>
      <c r="D40" s="542"/>
      <c r="E40" s="542"/>
      <c r="F40" s="542"/>
      <c r="G40" s="542"/>
      <c r="H40" s="542"/>
      <c r="I40" s="542"/>
      <c r="J40" s="542"/>
      <c r="K40" s="542"/>
      <c r="L40" s="542"/>
      <c r="M40" s="542"/>
      <c r="N40" s="542"/>
      <c r="O40" s="542"/>
      <c r="P40" s="542"/>
      <c r="Q40" s="542"/>
      <c r="R40" s="542"/>
      <c r="S40" s="542"/>
      <c r="T40" s="542"/>
      <c r="U40" s="542"/>
      <c r="V40" s="542"/>
      <c r="W40" s="542"/>
      <c r="X40" s="542"/>
      <c r="Y40" s="542"/>
      <c r="Z40" s="542"/>
      <c r="AA40" s="542"/>
      <c r="AB40" s="542"/>
      <c r="AC40" s="542"/>
      <c r="AD40" s="404"/>
      <c r="AF40" s="16"/>
      <c r="AH40" s="204" t="s">
        <v>3990</v>
      </c>
      <c r="AI40" s="371" t="s">
        <v>7527</v>
      </c>
      <c r="AJ40"/>
      <c r="AK40" s="383">
        <v>32</v>
      </c>
      <c r="AL40" s="204" t="str">
        <f t="shared" si="0"/>
        <v>Catemaco</v>
      </c>
      <c r="AM40" s="204" t="str">
        <f t="shared" si="1"/>
        <v>30032</v>
      </c>
      <c r="AN40"/>
      <c r="AO40" s="73">
        <v>34</v>
      </c>
      <c r="AP40" s="149"/>
      <c r="AQ40" s="149"/>
      <c r="AR40" s="149"/>
      <c r="AS40" s="149"/>
      <c r="AT40" s="73" t="s">
        <v>3991</v>
      </c>
      <c r="AU40" s="149"/>
      <c r="AV40" s="73" t="s">
        <v>3992</v>
      </c>
      <c r="AW40" s="73" t="s">
        <v>3993</v>
      </c>
      <c r="AX40" s="149"/>
      <c r="AY40" s="73" t="s">
        <v>3994</v>
      </c>
      <c r="AZ40" s="73" t="s">
        <v>3995</v>
      </c>
      <c r="BA40" s="73" t="s">
        <v>3996</v>
      </c>
      <c r="BB40" s="73" t="s">
        <v>3997</v>
      </c>
      <c r="BC40" s="73" t="s">
        <v>3998</v>
      </c>
      <c r="BD40" s="373" t="s">
        <v>3999</v>
      </c>
      <c r="BE40" s="73" t="s">
        <v>4000</v>
      </c>
      <c r="BF40" s="73" t="s">
        <v>4001</v>
      </c>
      <c r="BG40" s="149"/>
      <c r="BH40" s="73" t="s">
        <v>4002</v>
      </c>
      <c r="BI40" s="73" t="s">
        <v>4003</v>
      </c>
      <c r="BJ40" s="73" t="s">
        <v>4004</v>
      </c>
      <c r="BK40" s="149"/>
      <c r="BL40" s="149"/>
      <c r="BM40" s="73" t="s">
        <v>4005</v>
      </c>
      <c r="BN40" s="149"/>
      <c r="BO40" s="73" t="s">
        <v>4006</v>
      </c>
      <c r="BP40" s="149"/>
      <c r="BQ40" s="73" t="s">
        <v>4007</v>
      </c>
      <c r="BR40" s="73" t="s">
        <v>4008</v>
      </c>
      <c r="BS40" s="73" t="s">
        <v>4009</v>
      </c>
      <c r="BT40" s="73" t="s">
        <v>4010</v>
      </c>
      <c r="BU40" s="73" t="s">
        <v>4011</v>
      </c>
      <c r="BV40" s="406"/>
      <c r="BW40" s="406"/>
      <c r="BX40" s="406"/>
      <c r="BY40" s="407"/>
      <c r="BZ40" s="407"/>
      <c r="CA40" s="407"/>
      <c r="CB40" s="407"/>
      <c r="CC40" s="374" t="s">
        <v>4012</v>
      </c>
      <c r="CD40" s="407"/>
      <c r="CE40" s="374" t="s">
        <v>4013</v>
      </c>
      <c r="CF40" s="374" t="s">
        <v>4014</v>
      </c>
      <c r="CG40" s="407"/>
      <c r="CH40" s="374" t="s">
        <v>4015</v>
      </c>
      <c r="CI40" s="374" t="s">
        <v>4016</v>
      </c>
      <c r="CJ40" s="374" t="s">
        <v>4017</v>
      </c>
      <c r="CK40" s="374" t="s">
        <v>4018</v>
      </c>
      <c r="CL40" s="374" t="s">
        <v>4019</v>
      </c>
      <c r="CM40" s="204" t="s">
        <v>4020</v>
      </c>
      <c r="CN40" s="374" t="s">
        <v>4021</v>
      </c>
      <c r="CO40" s="374" t="s">
        <v>4022</v>
      </c>
      <c r="CP40" s="407"/>
      <c r="CQ40" s="374" t="s">
        <v>4023</v>
      </c>
      <c r="CR40" s="374" t="s">
        <v>4024</v>
      </c>
      <c r="CS40" s="374" t="s">
        <v>4025</v>
      </c>
      <c r="CT40" s="407"/>
      <c r="CU40" s="407"/>
      <c r="CV40" s="374" t="s">
        <v>4026</v>
      </c>
      <c r="CW40" s="407"/>
      <c r="CX40" s="374" t="s">
        <v>4027</v>
      </c>
      <c r="CY40" s="407"/>
      <c r="CZ40" s="374" t="s">
        <v>4028</v>
      </c>
      <c r="DA40" s="374" t="s">
        <v>3866</v>
      </c>
      <c r="DB40" s="374" t="s">
        <v>4029</v>
      </c>
      <c r="DC40" s="374" t="s">
        <v>4030</v>
      </c>
      <c r="DD40" s="374" t="s">
        <v>4031</v>
      </c>
    </row>
    <row r="41" spans="1:108" s="15" customFormat="1" ht="6.75" customHeight="1">
      <c r="A41" s="38"/>
      <c r="B41" s="403"/>
      <c r="C41" s="143"/>
      <c r="D41" s="143"/>
      <c r="E41" s="143"/>
      <c r="F41" s="143"/>
      <c r="G41" s="143"/>
      <c r="H41" s="143"/>
      <c r="I41" s="143"/>
      <c r="J41" s="143"/>
      <c r="K41" s="143"/>
      <c r="L41" s="143"/>
      <c r="M41" s="143"/>
      <c r="N41" s="143"/>
      <c r="O41" s="143"/>
      <c r="P41" s="143"/>
      <c r="Q41" s="143"/>
      <c r="R41" s="143"/>
      <c r="S41" s="143"/>
      <c r="T41" s="143"/>
      <c r="U41" s="143"/>
      <c r="V41" s="143"/>
      <c r="W41" s="143"/>
      <c r="X41" s="143"/>
      <c r="Y41" s="143"/>
      <c r="Z41" s="143"/>
      <c r="AA41" s="143"/>
      <c r="AB41" s="143"/>
      <c r="AC41" s="143"/>
      <c r="AD41" s="404"/>
      <c r="AF41" s="16"/>
      <c r="AH41"/>
      <c r="AI41"/>
      <c r="AJ41"/>
      <c r="AK41" s="375">
        <v>33</v>
      </c>
      <c r="AL41" s="204" t="str">
        <f t="shared" si="0"/>
        <v>Cazones de Herrera</v>
      </c>
      <c r="AM41" s="204" t="str">
        <f t="shared" si="1"/>
        <v>30033</v>
      </c>
      <c r="AN41"/>
      <c r="AO41" s="73">
        <v>35</v>
      </c>
      <c r="AP41" s="73"/>
      <c r="AQ41" s="73"/>
      <c r="AR41" s="73"/>
      <c r="AS41" s="73"/>
      <c r="AT41" s="73" t="s">
        <v>4032</v>
      </c>
      <c r="AU41" s="73"/>
      <c r="AV41" s="73" t="s">
        <v>4033</v>
      </c>
      <c r="AW41" s="73" t="s">
        <v>4034</v>
      </c>
      <c r="AX41" s="73"/>
      <c r="AY41" s="73" t="s">
        <v>4035</v>
      </c>
      <c r="AZ41" s="73" t="s">
        <v>4036</v>
      </c>
      <c r="BA41" s="73" t="s">
        <v>4037</v>
      </c>
      <c r="BB41" s="73" t="s">
        <v>4038</v>
      </c>
      <c r="BC41" s="73" t="s">
        <v>4039</v>
      </c>
      <c r="BD41" s="373" t="s">
        <v>4040</v>
      </c>
      <c r="BE41" s="73" t="s">
        <v>4041</v>
      </c>
      <c r="BF41" s="73" t="s">
        <v>4042</v>
      </c>
      <c r="BG41" s="73"/>
      <c r="BH41" s="73" t="s">
        <v>4043</v>
      </c>
      <c r="BI41" s="73" t="s">
        <v>4044</v>
      </c>
      <c r="BJ41" s="73" t="s">
        <v>4045</v>
      </c>
      <c r="BK41" s="73"/>
      <c r="BL41" s="73"/>
      <c r="BM41" s="73" t="s">
        <v>4046</v>
      </c>
      <c r="BN41" s="73"/>
      <c r="BO41" s="73" t="s">
        <v>4047</v>
      </c>
      <c r="BP41" s="73"/>
      <c r="BQ41" s="73" t="s">
        <v>4048</v>
      </c>
      <c r="BR41" s="73" t="s">
        <v>4049</v>
      </c>
      <c r="BS41" s="73" t="s">
        <v>4050</v>
      </c>
      <c r="BT41" s="73" t="s">
        <v>4051</v>
      </c>
      <c r="BU41" s="73" t="s">
        <v>4052</v>
      </c>
      <c r="BV41" s="130"/>
      <c r="BW41" s="130"/>
      <c r="BX41" s="130"/>
      <c r="BY41" s="374"/>
      <c r="BZ41" s="374"/>
      <c r="CA41" s="374"/>
      <c r="CB41" s="374"/>
      <c r="CC41" s="374" t="s">
        <v>4053</v>
      </c>
      <c r="CD41" s="374"/>
      <c r="CE41" s="374" t="s">
        <v>4054</v>
      </c>
      <c r="CF41" s="374" t="s">
        <v>4055</v>
      </c>
      <c r="CG41" s="374"/>
      <c r="CH41" s="374" t="s">
        <v>4056</v>
      </c>
      <c r="CI41" s="374" t="s">
        <v>3942</v>
      </c>
      <c r="CJ41" s="374" t="s">
        <v>4057</v>
      </c>
      <c r="CK41" s="374" t="s">
        <v>4058</v>
      </c>
      <c r="CL41" s="374" t="s">
        <v>4059</v>
      </c>
      <c r="CM41" s="204" t="s">
        <v>4060</v>
      </c>
      <c r="CN41" s="374" t="s">
        <v>2969</v>
      </c>
      <c r="CO41" s="374" t="s">
        <v>4061</v>
      </c>
      <c r="CP41" s="374"/>
      <c r="CQ41" s="374" t="s">
        <v>4062</v>
      </c>
      <c r="CR41" s="374" t="s">
        <v>4063</v>
      </c>
      <c r="CS41" s="374" t="s">
        <v>4064</v>
      </c>
      <c r="CT41" s="374"/>
      <c r="CU41" s="374"/>
      <c r="CV41" s="374" t="s">
        <v>4065</v>
      </c>
      <c r="CW41" s="374"/>
      <c r="CX41" s="374" t="s">
        <v>4066</v>
      </c>
      <c r="CY41" s="374"/>
      <c r="CZ41" s="374" t="s">
        <v>4067</v>
      </c>
      <c r="DA41" s="374" t="s">
        <v>4068</v>
      </c>
      <c r="DB41" s="374" t="s">
        <v>4069</v>
      </c>
      <c r="DC41" s="374" t="s">
        <v>4070</v>
      </c>
      <c r="DD41" s="374" t="s">
        <v>4071</v>
      </c>
    </row>
    <row r="42" spans="1:108" ht="84" customHeight="1">
      <c r="B42" s="403"/>
      <c r="C42" s="547" t="s">
        <v>8165</v>
      </c>
      <c r="D42" s="547"/>
      <c r="E42" s="547"/>
      <c r="F42" s="547"/>
      <c r="G42" s="547"/>
      <c r="H42" s="547"/>
      <c r="I42" s="547"/>
      <c r="J42" s="547"/>
      <c r="K42" s="547"/>
      <c r="L42" s="547"/>
      <c r="M42" s="547"/>
      <c r="N42" s="547"/>
      <c r="O42" s="547"/>
      <c r="P42" s="547"/>
      <c r="Q42" s="547"/>
      <c r="R42" s="547"/>
      <c r="S42" s="547"/>
      <c r="T42" s="547"/>
      <c r="U42" s="547"/>
      <c r="V42" s="547"/>
      <c r="W42" s="547"/>
      <c r="X42" s="547"/>
      <c r="Y42" s="547"/>
      <c r="Z42" s="547"/>
      <c r="AA42" s="547"/>
      <c r="AB42" s="547"/>
      <c r="AC42" s="547"/>
      <c r="AD42" s="404"/>
      <c r="AK42" s="383">
        <v>34</v>
      </c>
      <c r="AL42" s="204" t="str">
        <f t="shared" si="0"/>
        <v>Cerro Azul</v>
      </c>
      <c r="AM42" s="204" t="str">
        <f t="shared" si="1"/>
        <v>30034</v>
      </c>
      <c r="AO42" s="73">
        <v>36</v>
      </c>
      <c r="AP42" s="149"/>
      <c r="AQ42" s="149"/>
      <c r="AR42" s="149"/>
      <c r="AS42" s="149"/>
      <c r="AT42" s="73" t="s">
        <v>4072</v>
      </c>
      <c r="AU42" s="149"/>
      <c r="AV42" s="73" t="s">
        <v>4073</v>
      </c>
      <c r="AW42" s="73" t="s">
        <v>4074</v>
      </c>
      <c r="AX42" s="149"/>
      <c r="AY42" s="73" t="s">
        <v>4075</v>
      </c>
      <c r="AZ42" s="73" t="s">
        <v>4076</v>
      </c>
      <c r="BA42" s="73" t="s">
        <v>4077</v>
      </c>
      <c r="BB42" s="73" t="s">
        <v>4078</v>
      </c>
      <c r="BC42" s="73" t="s">
        <v>4079</v>
      </c>
      <c r="BD42" s="373" t="s">
        <v>4080</v>
      </c>
      <c r="BE42" s="73" t="s">
        <v>4081</v>
      </c>
      <c r="BF42" s="73" t="s">
        <v>4082</v>
      </c>
      <c r="BG42" s="149"/>
      <c r="BH42" s="73" t="s">
        <v>4083</v>
      </c>
      <c r="BI42" s="73" t="s">
        <v>4084</v>
      </c>
      <c r="BJ42" s="73" t="s">
        <v>4085</v>
      </c>
      <c r="BK42" s="149"/>
      <c r="BL42" s="149"/>
      <c r="BM42" s="73" t="s">
        <v>4086</v>
      </c>
      <c r="BN42" s="149"/>
      <c r="BO42" s="73" t="s">
        <v>4087</v>
      </c>
      <c r="BP42" s="149"/>
      <c r="BQ42" s="73" t="s">
        <v>4088</v>
      </c>
      <c r="BR42" s="73" t="s">
        <v>4089</v>
      </c>
      <c r="BS42" s="73" t="s">
        <v>4090</v>
      </c>
      <c r="BT42" s="73" t="s">
        <v>4091</v>
      </c>
      <c r="BU42" s="73" t="s">
        <v>4092</v>
      </c>
      <c r="BV42" s="406"/>
      <c r="BW42" s="406"/>
      <c r="BX42" s="406"/>
      <c r="BY42" s="407"/>
      <c r="BZ42" s="407"/>
      <c r="CA42" s="407"/>
      <c r="CB42" s="407"/>
      <c r="CC42" s="374" t="s">
        <v>4093</v>
      </c>
      <c r="CD42" s="407"/>
      <c r="CE42" s="374" t="s">
        <v>4094</v>
      </c>
      <c r="CF42" s="374" t="s">
        <v>4095</v>
      </c>
      <c r="CG42" s="407"/>
      <c r="CH42" s="374" t="s">
        <v>4096</v>
      </c>
      <c r="CI42" s="374" t="s">
        <v>4097</v>
      </c>
      <c r="CJ42" s="374" t="s">
        <v>4098</v>
      </c>
      <c r="CK42" s="374" t="s">
        <v>4099</v>
      </c>
      <c r="CL42" s="374" t="s">
        <v>4100</v>
      </c>
      <c r="CM42" s="204" t="s">
        <v>4101</v>
      </c>
      <c r="CN42" s="374" t="s">
        <v>4102</v>
      </c>
      <c r="CO42" s="374" t="s">
        <v>4103</v>
      </c>
      <c r="CP42" s="407"/>
      <c r="CQ42" s="374" t="s">
        <v>3784</v>
      </c>
      <c r="CR42" s="374" t="s">
        <v>4104</v>
      </c>
      <c r="CS42" s="374" t="s">
        <v>3199</v>
      </c>
      <c r="CT42" s="407"/>
      <c r="CU42" s="407"/>
      <c r="CV42" s="374" t="s">
        <v>4105</v>
      </c>
      <c r="CW42" s="407"/>
      <c r="CX42" s="374" t="s">
        <v>4106</v>
      </c>
      <c r="CY42" s="407"/>
      <c r="CZ42" s="374" t="s">
        <v>4107</v>
      </c>
      <c r="DA42" s="374" t="s">
        <v>4108</v>
      </c>
      <c r="DB42" s="374" t="s">
        <v>4109</v>
      </c>
      <c r="DC42" s="374" t="s">
        <v>4110</v>
      </c>
      <c r="DD42" s="374" t="s">
        <v>4111</v>
      </c>
    </row>
    <row r="43" spans="1:108" ht="6.75" customHeight="1">
      <c r="B43" s="409"/>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c r="AD43" s="410"/>
      <c r="AK43" s="383">
        <v>35</v>
      </c>
      <c r="AL43" s="204" t="str">
        <f t="shared" si="0"/>
        <v>Citlaltépetl</v>
      </c>
      <c r="AM43" s="204" t="str">
        <f t="shared" si="1"/>
        <v>30035</v>
      </c>
      <c r="AO43" s="73">
        <v>37</v>
      </c>
      <c r="AP43" s="149"/>
      <c r="AQ43" s="149"/>
      <c r="AR43" s="149"/>
      <c r="AS43" s="149"/>
      <c r="AT43" s="73" t="s">
        <v>4112</v>
      </c>
      <c r="AU43" s="149"/>
      <c r="AV43" s="73" t="s">
        <v>4113</v>
      </c>
      <c r="AW43" s="73" t="s">
        <v>4114</v>
      </c>
      <c r="AX43" s="149"/>
      <c r="AY43" s="73" t="s">
        <v>4115</v>
      </c>
      <c r="AZ43" s="73" t="s">
        <v>4116</v>
      </c>
      <c r="BA43" s="73" t="s">
        <v>4117</v>
      </c>
      <c r="BB43" s="73" t="s">
        <v>4118</v>
      </c>
      <c r="BC43" s="73" t="s">
        <v>4119</v>
      </c>
      <c r="BD43" s="373" t="s">
        <v>4120</v>
      </c>
      <c r="BE43" s="73" t="s">
        <v>4121</v>
      </c>
      <c r="BF43" s="73" t="s">
        <v>4122</v>
      </c>
      <c r="BG43" s="149"/>
      <c r="BH43" s="73" t="s">
        <v>4123</v>
      </c>
      <c r="BI43" s="73" t="s">
        <v>4124</v>
      </c>
      <c r="BJ43" s="73" t="s">
        <v>4125</v>
      </c>
      <c r="BK43" s="149"/>
      <c r="BL43" s="149"/>
      <c r="BM43" s="73" t="s">
        <v>4126</v>
      </c>
      <c r="BN43" s="149"/>
      <c r="BO43" s="73" t="s">
        <v>4127</v>
      </c>
      <c r="BP43" s="149"/>
      <c r="BQ43" s="73" t="s">
        <v>4128</v>
      </c>
      <c r="BR43" s="73" t="s">
        <v>4129</v>
      </c>
      <c r="BS43" s="73" t="s">
        <v>4130</v>
      </c>
      <c r="BT43" s="73" t="s">
        <v>4131</v>
      </c>
      <c r="BU43" s="73" t="s">
        <v>4132</v>
      </c>
      <c r="BV43" s="406"/>
      <c r="BW43" s="406"/>
      <c r="BX43" s="406"/>
      <c r="BY43" s="407"/>
      <c r="BZ43" s="407"/>
      <c r="CA43" s="407"/>
      <c r="CB43" s="407"/>
      <c r="CC43" s="374" t="s">
        <v>4133</v>
      </c>
      <c r="CD43" s="407"/>
      <c r="CE43" s="374" t="s">
        <v>4134</v>
      </c>
      <c r="CF43" s="374" t="s">
        <v>3184</v>
      </c>
      <c r="CG43" s="407"/>
      <c r="CH43" s="374" t="s">
        <v>4135</v>
      </c>
      <c r="CI43" s="374" t="s">
        <v>4136</v>
      </c>
      <c r="CJ43" s="374" t="s">
        <v>4137</v>
      </c>
      <c r="CK43" s="374" t="s">
        <v>4138</v>
      </c>
      <c r="CL43" s="374" t="s">
        <v>4139</v>
      </c>
      <c r="CM43" s="204" t="s">
        <v>4140</v>
      </c>
      <c r="CN43" s="374" t="s">
        <v>4141</v>
      </c>
      <c r="CO43" s="374" t="s">
        <v>4142</v>
      </c>
      <c r="CP43" s="407"/>
      <c r="CQ43" s="374" t="s">
        <v>4143</v>
      </c>
      <c r="CR43" s="374" t="s">
        <v>4144</v>
      </c>
      <c r="CS43" s="374" t="s">
        <v>4145</v>
      </c>
      <c r="CT43" s="407"/>
      <c r="CU43" s="407"/>
      <c r="CV43" s="374" t="s">
        <v>4146</v>
      </c>
      <c r="CW43" s="407"/>
      <c r="CX43" s="374" t="s">
        <v>4147</v>
      </c>
      <c r="CY43" s="407"/>
      <c r="CZ43" s="374" t="s">
        <v>4148</v>
      </c>
      <c r="DA43" s="374" t="s">
        <v>4149</v>
      </c>
      <c r="DB43" s="374" t="s">
        <v>4150</v>
      </c>
      <c r="DC43" s="374" t="s">
        <v>4151</v>
      </c>
      <c r="DD43" s="374" t="s">
        <v>4152</v>
      </c>
    </row>
    <row r="44" spans="1:108" ht="36" customHeight="1">
      <c r="B44" s="409"/>
      <c r="C44" s="542" t="s">
        <v>8164</v>
      </c>
      <c r="D44" s="542"/>
      <c r="E44" s="542"/>
      <c r="F44" s="542"/>
      <c r="G44" s="542"/>
      <c r="H44" s="542"/>
      <c r="I44" s="542"/>
      <c r="J44" s="542"/>
      <c r="K44" s="542"/>
      <c r="L44" s="542"/>
      <c r="M44" s="542"/>
      <c r="N44" s="542"/>
      <c r="O44" s="542"/>
      <c r="P44" s="542"/>
      <c r="Q44" s="542"/>
      <c r="R44" s="542"/>
      <c r="S44" s="542"/>
      <c r="T44" s="542"/>
      <c r="U44" s="542"/>
      <c r="V44" s="542"/>
      <c r="W44" s="542"/>
      <c r="X44" s="542"/>
      <c r="Y44" s="542"/>
      <c r="Z44" s="542"/>
      <c r="AA44" s="542"/>
      <c r="AB44" s="542"/>
      <c r="AC44" s="542"/>
      <c r="AD44" s="404"/>
      <c r="AK44" s="383">
        <v>36</v>
      </c>
      <c r="AL44" s="204" t="str">
        <f t="shared" si="0"/>
        <v>Coacoatzintla</v>
      </c>
      <c r="AM44" s="204" t="str">
        <f t="shared" si="1"/>
        <v>30036</v>
      </c>
      <c r="AO44" s="73">
        <v>38</v>
      </c>
      <c r="AP44" s="149"/>
      <c r="AQ44" s="149"/>
      <c r="AR44" s="149"/>
      <c r="AS44" s="149"/>
      <c r="AT44" s="73" t="s">
        <v>4153</v>
      </c>
      <c r="AU44" s="149"/>
      <c r="AV44" s="73" t="s">
        <v>4154</v>
      </c>
      <c r="AW44" s="73" t="s">
        <v>4155</v>
      </c>
      <c r="AX44" s="149"/>
      <c r="AY44" s="73" t="s">
        <v>4156</v>
      </c>
      <c r="AZ44" s="73" t="s">
        <v>4157</v>
      </c>
      <c r="BA44" s="73" t="s">
        <v>4158</v>
      </c>
      <c r="BB44" s="73" t="s">
        <v>4159</v>
      </c>
      <c r="BC44" s="73" t="s">
        <v>4160</v>
      </c>
      <c r="BD44" s="373" t="s">
        <v>4161</v>
      </c>
      <c r="BE44" s="73" t="s">
        <v>4162</v>
      </c>
      <c r="BF44" s="73">
        <v>17099</v>
      </c>
      <c r="BG44" s="149"/>
      <c r="BH44" s="73" t="s">
        <v>4163</v>
      </c>
      <c r="BI44" s="73" t="s">
        <v>4164</v>
      </c>
      <c r="BJ44" s="73" t="s">
        <v>4165</v>
      </c>
      <c r="BK44" s="149"/>
      <c r="BL44" s="149"/>
      <c r="BM44" s="73" t="s">
        <v>4166</v>
      </c>
      <c r="BN44" s="149"/>
      <c r="BO44" s="73" t="s">
        <v>4167</v>
      </c>
      <c r="BP44" s="149"/>
      <c r="BQ44" s="73" t="s">
        <v>4168</v>
      </c>
      <c r="BR44" s="73" t="s">
        <v>4169</v>
      </c>
      <c r="BS44" s="73" t="s">
        <v>4170</v>
      </c>
      <c r="BT44" s="73" t="s">
        <v>4171</v>
      </c>
      <c r="BU44" s="73" t="s">
        <v>4172</v>
      </c>
      <c r="BV44" s="406"/>
      <c r="BW44" s="406"/>
      <c r="BX44" s="406"/>
      <c r="BY44" s="407"/>
      <c r="BZ44" s="407"/>
      <c r="CA44" s="407"/>
      <c r="CB44" s="407"/>
      <c r="CC44" s="374" t="s">
        <v>4173</v>
      </c>
      <c r="CD44" s="407"/>
      <c r="CE44" s="374" t="s">
        <v>4174</v>
      </c>
      <c r="CF44" s="374" t="s">
        <v>3234</v>
      </c>
      <c r="CG44" s="407"/>
      <c r="CH44" s="374" t="s">
        <v>4175</v>
      </c>
      <c r="CI44" s="374" t="s">
        <v>4176</v>
      </c>
      <c r="CJ44" s="374" t="s">
        <v>4177</v>
      </c>
      <c r="CK44" s="374" t="s">
        <v>4178</v>
      </c>
      <c r="CL44" s="374" t="s">
        <v>4179</v>
      </c>
      <c r="CM44" s="204" t="s">
        <v>4180</v>
      </c>
      <c r="CN44" s="374" t="s">
        <v>4181</v>
      </c>
      <c r="CO44" s="374" t="s">
        <v>270</v>
      </c>
      <c r="CP44" s="407"/>
      <c r="CQ44" s="374" t="s">
        <v>4182</v>
      </c>
      <c r="CR44" s="374" t="s">
        <v>4183</v>
      </c>
      <c r="CS44" s="374" t="s">
        <v>3607</v>
      </c>
      <c r="CT44" s="407"/>
      <c r="CU44" s="407"/>
      <c r="CV44" s="374" t="s">
        <v>4184</v>
      </c>
      <c r="CW44" s="407"/>
      <c r="CX44" s="374" t="s">
        <v>4185</v>
      </c>
      <c r="CY44" s="407"/>
      <c r="CZ44" s="374" t="s">
        <v>4186</v>
      </c>
      <c r="DA44" s="374" t="s">
        <v>4187</v>
      </c>
      <c r="DB44" s="374" t="s">
        <v>4188</v>
      </c>
      <c r="DC44" s="374" t="s">
        <v>4189</v>
      </c>
      <c r="DD44" s="374" t="s">
        <v>4190</v>
      </c>
    </row>
    <row r="45" spans="1:108" ht="6.75" customHeight="1">
      <c r="B45" s="403"/>
      <c r="C45" s="526"/>
      <c r="D45" s="526"/>
      <c r="E45" s="526"/>
      <c r="F45" s="526"/>
      <c r="G45" s="526"/>
      <c r="H45" s="526"/>
      <c r="I45" s="526"/>
      <c r="J45" s="526"/>
      <c r="K45" s="526"/>
      <c r="L45" s="526"/>
      <c r="M45" s="526"/>
      <c r="N45" s="526"/>
      <c r="O45" s="526"/>
      <c r="P45" s="526"/>
      <c r="Q45" s="526"/>
      <c r="R45" s="526"/>
      <c r="S45" s="526"/>
      <c r="T45" s="526"/>
      <c r="U45" s="526"/>
      <c r="V45" s="526"/>
      <c r="W45" s="526"/>
      <c r="X45" s="526"/>
      <c r="Y45" s="526"/>
      <c r="Z45" s="526"/>
      <c r="AA45" s="526"/>
      <c r="AB45" s="526"/>
      <c r="AC45" s="526"/>
      <c r="AD45" s="404"/>
      <c r="AK45" s="375">
        <v>37</v>
      </c>
      <c r="AL45" s="204" t="str">
        <f t="shared" si="0"/>
        <v>Coahuitlán</v>
      </c>
      <c r="AM45" s="204" t="str">
        <f t="shared" si="1"/>
        <v>30037</v>
      </c>
      <c r="AO45" s="73">
        <v>39</v>
      </c>
      <c r="AP45" s="149"/>
      <c r="AQ45" s="149"/>
      <c r="AR45" s="149"/>
      <c r="AS45" s="149"/>
      <c r="AT45" s="73" t="s">
        <v>4191</v>
      </c>
      <c r="AU45" s="149"/>
      <c r="AV45" s="73" t="s">
        <v>4192</v>
      </c>
      <c r="AW45" s="73" t="s">
        <v>4193</v>
      </c>
      <c r="AX45" s="149"/>
      <c r="AY45" s="73" t="s">
        <v>4194</v>
      </c>
      <c r="AZ45" s="73" t="s">
        <v>4195</v>
      </c>
      <c r="BA45" s="73" t="s">
        <v>4196</v>
      </c>
      <c r="BB45" s="73" t="s">
        <v>4197</v>
      </c>
      <c r="BC45" s="73" t="s">
        <v>4198</v>
      </c>
      <c r="BD45" s="373" t="s">
        <v>4199</v>
      </c>
      <c r="BE45" s="73" t="s">
        <v>4200</v>
      </c>
      <c r="BF45" s="149"/>
      <c r="BG45" s="149"/>
      <c r="BH45" s="73" t="s">
        <v>4201</v>
      </c>
      <c r="BI45" s="73" t="s">
        <v>4202</v>
      </c>
      <c r="BJ45" s="73" t="s">
        <v>4203</v>
      </c>
      <c r="BK45" s="149"/>
      <c r="BL45" s="149"/>
      <c r="BM45" s="73" t="s">
        <v>4204</v>
      </c>
      <c r="BN45" s="149"/>
      <c r="BO45" s="73" t="s">
        <v>4205</v>
      </c>
      <c r="BP45" s="149"/>
      <c r="BQ45" s="73" t="s">
        <v>4206</v>
      </c>
      <c r="BR45" s="73" t="s">
        <v>4207</v>
      </c>
      <c r="BS45" s="73" t="s">
        <v>4208</v>
      </c>
      <c r="BT45" s="73" t="s">
        <v>4209</v>
      </c>
      <c r="BU45" s="73" t="s">
        <v>4210</v>
      </c>
      <c r="BV45" s="406"/>
      <c r="BW45" s="406"/>
      <c r="BX45" s="406"/>
      <c r="BY45" s="407"/>
      <c r="BZ45" s="407"/>
      <c r="CA45" s="407"/>
      <c r="CB45" s="407"/>
      <c r="CC45" s="374" t="s">
        <v>4211</v>
      </c>
      <c r="CD45" s="407"/>
      <c r="CE45" s="374" t="s">
        <v>4212</v>
      </c>
      <c r="CF45" s="374" t="s">
        <v>4213</v>
      </c>
      <c r="CG45" s="407"/>
      <c r="CH45" s="374" t="s">
        <v>4214</v>
      </c>
      <c r="CI45" s="374" t="s">
        <v>4215</v>
      </c>
      <c r="CJ45" s="374" t="s">
        <v>4216</v>
      </c>
      <c r="CK45" s="374" t="s">
        <v>4217</v>
      </c>
      <c r="CL45" s="374" t="s">
        <v>4218</v>
      </c>
      <c r="CM45" s="204" t="s">
        <v>4219</v>
      </c>
      <c r="CN45" s="374" t="s">
        <v>4220</v>
      </c>
      <c r="CO45" s="407"/>
      <c r="CP45" s="407"/>
      <c r="CQ45" s="374" t="s">
        <v>4221</v>
      </c>
      <c r="CR45" s="411" t="s">
        <v>4222</v>
      </c>
      <c r="CS45" s="374" t="s">
        <v>4223</v>
      </c>
      <c r="CT45" s="407"/>
      <c r="CU45" s="407"/>
      <c r="CV45" s="374" t="s">
        <v>4224</v>
      </c>
      <c r="CW45" s="407"/>
      <c r="CX45" s="374" t="s">
        <v>3575</v>
      </c>
      <c r="CY45" s="407"/>
      <c r="CZ45" s="374" t="s">
        <v>4225</v>
      </c>
      <c r="DA45" s="374" t="s">
        <v>4226</v>
      </c>
      <c r="DB45" s="374" t="s">
        <v>3900</v>
      </c>
      <c r="DC45" s="374" t="s">
        <v>4227</v>
      </c>
      <c r="DD45" s="374" t="s">
        <v>4228</v>
      </c>
    </row>
    <row r="46" spans="1:108" s="15" customFormat="1" ht="36" customHeight="1">
      <c r="A46" s="38"/>
      <c r="B46" s="403"/>
      <c r="C46" s="143"/>
      <c r="D46" s="547" t="s">
        <v>8163</v>
      </c>
      <c r="E46" s="547"/>
      <c r="F46" s="547"/>
      <c r="G46" s="547"/>
      <c r="H46" s="547"/>
      <c r="I46" s="547"/>
      <c r="J46" s="547"/>
      <c r="K46" s="547"/>
      <c r="L46" s="547"/>
      <c r="M46" s="547"/>
      <c r="N46" s="547"/>
      <c r="O46" s="547"/>
      <c r="P46" s="547"/>
      <c r="Q46" s="547"/>
      <c r="R46" s="547"/>
      <c r="S46" s="547"/>
      <c r="T46" s="547"/>
      <c r="U46" s="547"/>
      <c r="V46" s="547"/>
      <c r="W46" s="547"/>
      <c r="X46" s="547"/>
      <c r="Y46" s="547"/>
      <c r="Z46" s="547"/>
      <c r="AA46" s="547"/>
      <c r="AB46" s="547"/>
      <c r="AC46" s="547"/>
      <c r="AD46" s="404"/>
      <c r="AF46" s="16"/>
      <c r="AH46"/>
      <c r="AI46"/>
      <c r="AJ46"/>
      <c r="AK46" s="383">
        <v>38</v>
      </c>
      <c r="AL46" s="204" t="str">
        <f t="shared" si="0"/>
        <v>Coatepec</v>
      </c>
      <c r="AM46" s="204" t="str">
        <f t="shared" si="1"/>
        <v>30038</v>
      </c>
      <c r="AN46"/>
      <c r="AO46" s="73">
        <v>40</v>
      </c>
      <c r="AP46" s="149"/>
      <c r="AQ46" s="149"/>
      <c r="AR46" s="149"/>
      <c r="AS46" s="149"/>
      <c r="AT46" s="412" t="s">
        <v>4229</v>
      </c>
      <c r="AU46" s="149"/>
      <c r="AV46" s="73" t="s">
        <v>4230</v>
      </c>
      <c r="AW46" s="73" t="s">
        <v>4231</v>
      </c>
      <c r="AX46" s="149"/>
      <c r="AY46" s="73" t="s">
        <v>4232</v>
      </c>
      <c r="AZ46" s="73" t="s">
        <v>4233</v>
      </c>
      <c r="BA46" s="73" t="s">
        <v>4234</v>
      </c>
      <c r="BB46" s="73" t="s">
        <v>4235</v>
      </c>
      <c r="BC46" s="73" t="s">
        <v>4236</v>
      </c>
      <c r="BD46" s="373" t="s">
        <v>4237</v>
      </c>
      <c r="BE46" s="73" t="s">
        <v>4238</v>
      </c>
      <c r="BF46" s="149"/>
      <c r="BG46" s="149"/>
      <c r="BH46" s="73" t="s">
        <v>4239</v>
      </c>
      <c r="BI46" s="73" t="s">
        <v>4240</v>
      </c>
      <c r="BJ46" s="73" t="s">
        <v>4241</v>
      </c>
      <c r="BK46" s="149"/>
      <c r="BL46" s="149"/>
      <c r="BM46" s="73" t="s">
        <v>4242</v>
      </c>
      <c r="BN46" s="149"/>
      <c r="BO46" s="73" t="s">
        <v>4243</v>
      </c>
      <c r="BP46" s="149"/>
      <c r="BQ46" s="73" t="s">
        <v>4244</v>
      </c>
      <c r="BR46" s="73" t="s">
        <v>4245</v>
      </c>
      <c r="BS46" s="73" t="s">
        <v>4246</v>
      </c>
      <c r="BT46" s="73" t="s">
        <v>4247</v>
      </c>
      <c r="BU46" s="73" t="s">
        <v>4248</v>
      </c>
      <c r="BV46" s="406"/>
      <c r="BW46" s="406"/>
      <c r="BX46" s="406"/>
      <c r="BY46" s="407"/>
      <c r="BZ46" s="407"/>
      <c r="CA46" s="407"/>
      <c r="CB46" s="407"/>
      <c r="CC46" s="374" t="s">
        <v>270</v>
      </c>
      <c r="CD46" s="407"/>
      <c r="CE46" s="374" t="s">
        <v>4249</v>
      </c>
      <c r="CF46" s="374" t="s">
        <v>4250</v>
      </c>
      <c r="CG46" s="407"/>
      <c r="CH46" s="374" t="s">
        <v>4251</v>
      </c>
      <c r="CI46" s="374" t="s">
        <v>4252</v>
      </c>
      <c r="CJ46" s="374" t="s">
        <v>4253</v>
      </c>
      <c r="CK46" s="374" t="s">
        <v>4254</v>
      </c>
      <c r="CL46" s="374" t="s">
        <v>4255</v>
      </c>
      <c r="CM46" s="204" t="s">
        <v>4256</v>
      </c>
      <c r="CN46" s="374" t="s">
        <v>4257</v>
      </c>
      <c r="CO46" s="407"/>
      <c r="CP46" s="407"/>
      <c r="CQ46" s="374" t="s">
        <v>4258</v>
      </c>
      <c r="CR46" s="374" t="s">
        <v>4259</v>
      </c>
      <c r="CS46" s="374" t="s">
        <v>4260</v>
      </c>
      <c r="CT46" s="407"/>
      <c r="CU46" s="407"/>
      <c r="CV46" s="374" t="s">
        <v>4261</v>
      </c>
      <c r="CW46" s="407"/>
      <c r="CX46" s="374" t="s">
        <v>4262</v>
      </c>
      <c r="CY46" s="407"/>
      <c r="CZ46" s="374" t="s">
        <v>4263</v>
      </c>
      <c r="DA46" s="374" t="s">
        <v>4264</v>
      </c>
      <c r="DB46" s="374" t="s">
        <v>4265</v>
      </c>
      <c r="DC46" s="374" t="s">
        <v>4266</v>
      </c>
      <c r="DD46" s="374" t="s">
        <v>4267</v>
      </c>
    </row>
    <row r="47" spans="1:108" s="15" customFormat="1" ht="6.75" customHeight="1">
      <c r="A47" s="44"/>
      <c r="B47" s="403"/>
      <c r="C47" s="143"/>
      <c r="D47" s="143"/>
      <c r="E47" s="143"/>
      <c r="F47" s="143"/>
      <c r="G47" s="143"/>
      <c r="H47" s="143"/>
      <c r="I47" s="143"/>
      <c r="J47" s="143"/>
      <c r="K47" s="143"/>
      <c r="L47" s="143"/>
      <c r="M47" s="143"/>
      <c r="N47" s="143"/>
      <c r="O47" s="143"/>
      <c r="P47" s="143"/>
      <c r="Q47" s="143"/>
      <c r="R47" s="143"/>
      <c r="S47" s="143"/>
      <c r="T47" s="143"/>
      <c r="U47" s="143"/>
      <c r="V47" s="143"/>
      <c r="W47" s="143"/>
      <c r="X47" s="143"/>
      <c r="Y47" s="143"/>
      <c r="Z47" s="143"/>
      <c r="AA47" s="143"/>
      <c r="AB47" s="143"/>
      <c r="AC47" s="143"/>
      <c r="AD47" s="404"/>
      <c r="AF47" s="16"/>
      <c r="AH47"/>
      <c r="AI47"/>
      <c r="AJ47"/>
      <c r="AK47" s="383">
        <v>39</v>
      </c>
      <c r="AL47" s="204" t="str">
        <f t="shared" si="0"/>
        <v>Coatzacoalcos</v>
      </c>
      <c r="AM47" s="204" t="str">
        <f t="shared" si="1"/>
        <v>30039</v>
      </c>
      <c r="AN47"/>
      <c r="AO47" s="73">
        <v>41</v>
      </c>
      <c r="AP47" s="149"/>
      <c r="AQ47" s="149"/>
      <c r="AR47" s="149"/>
      <c r="AS47" s="149"/>
      <c r="AT47" s="149"/>
      <c r="AU47" s="149"/>
      <c r="AV47" s="73" t="s">
        <v>4268</v>
      </c>
      <c r="AW47" s="73" t="s">
        <v>4269</v>
      </c>
      <c r="AX47" s="149"/>
      <c r="AY47" s="149">
        <v>10099</v>
      </c>
      <c r="AZ47" s="73" t="s">
        <v>4270</v>
      </c>
      <c r="BA47" s="73" t="s">
        <v>4271</v>
      </c>
      <c r="BB47" s="73" t="s">
        <v>4272</v>
      </c>
      <c r="BC47" s="73" t="s">
        <v>4273</v>
      </c>
      <c r="BD47" s="373" t="s">
        <v>4274</v>
      </c>
      <c r="BE47" s="73" t="s">
        <v>4275</v>
      </c>
      <c r="BF47" s="149"/>
      <c r="BG47" s="149"/>
      <c r="BH47" s="73" t="s">
        <v>4276</v>
      </c>
      <c r="BI47" s="73" t="s">
        <v>4277</v>
      </c>
      <c r="BJ47" s="73" t="s">
        <v>4278</v>
      </c>
      <c r="BK47" s="149"/>
      <c r="BL47" s="149"/>
      <c r="BM47" s="73" t="s">
        <v>4279</v>
      </c>
      <c r="BN47" s="149"/>
      <c r="BO47" s="73" t="s">
        <v>4280</v>
      </c>
      <c r="BP47" s="149"/>
      <c r="BQ47" s="73" t="s">
        <v>4281</v>
      </c>
      <c r="BR47" s="73" t="s">
        <v>4282</v>
      </c>
      <c r="BS47" s="73" t="s">
        <v>4283</v>
      </c>
      <c r="BT47" s="73" t="s">
        <v>4284</v>
      </c>
      <c r="BU47" s="73" t="s">
        <v>4285</v>
      </c>
      <c r="BV47" s="406"/>
      <c r="BW47" s="406"/>
      <c r="BX47" s="406"/>
      <c r="BY47" s="407"/>
      <c r="BZ47" s="407"/>
      <c r="CA47" s="407"/>
      <c r="CB47" s="407"/>
      <c r="CC47" s="407"/>
      <c r="CD47" s="407"/>
      <c r="CE47" s="374" t="s">
        <v>4286</v>
      </c>
      <c r="CF47" s="374" t="s">
        <v>4287</v>
      </c>
      <c r="CG47" s="407"/>
      <c r="CH47" s="374" t="s">
        <v>270</v>
      </c>
      <c r="CI47" s="374" t="s">
        <v>4288</v>
      </c>
      <c r="CJ47" s="374" t="s">
        <v>4289</v>
      </c>
      <c r="CK47" s="374" t="s">
        <v>4290</v>
      </c>
      <c r="CL47" s="374" t="s">
        <v>4291</v>
      </c>
      <c r="CM47" s="204" t="s">
        <v>4292</v>
      </c>
      <c r="CN47" s="374" t="s">
        <v>4293</v>
      </c>
      <c r="CO47" s="407"/>
      <c r="CP47" s="407"/>
      <c r="CQ47" s="374" t="s">
        <v>4294</v>
      </c>
      <c r="CR47" s="374" t="s">
        <v>4295</v>
      </c>
      <c r="CS47" s="374" t="s">
        <v>4296</v>
      </c>
      <c r="CT47" s="407"/>
      <c r="CU47" s="407"/>
      <c r="CV47" s="374" t="s">
        <v>4297</v>
      </c>
      <c r="CW47" s="407"/>
      <c r="CX47" s="374" t="s">
        <v>4298</v>
      </c>
      <c r="CY47" s="407"/>
      <c r="CZ47" s="374" t="s">
        <v>4299</v>
      </c>
      <c r="DA47" s="374" t="s">
        <v>4300</v>
      </c>
      <c r="DB47" s="374" t="s">
        <v>4301</v>
      </c>
      <c r="DC47" s="374" t="s">
        <v>4302</v>
      </c>
      <c r="DD47" s="374" t="s">
        <v>4303</v>
      </c>
    </row>
    <row r="48" spans="1:108" s="15" customFormat="1" ht="72" customHeight="1">
      <c r="A48" s="38"/>
      <c r="B48" s="403"/>
      <c r="C48" s="547" t="s">
        <v>8162</v>
      </c>
      <c r="D48" s="547"/>
      <c r="E48" s="547"/>
      <c r="F48" s="547"/>
      <c r="G48" s="547"/>
      <c r="H48" s="547"/>
      <c r="I48" s="547"/>
      <c r="J48" s="547"/>
      <c r="K48" s="547"/>
      <c r="L48" s="547"/>
      <c r="M48" s="547"/>
      <c r="N48" s="547"/>
      <c r="O48" s="547"/>
      <c r="P48" s="547"/>
      <c r="Q48" s="547"/>
      <c r="R48" s="547"/>
      <c r="S48" s="547"/>
      <c r="T48" s="547"/>
      <c r="U48" s="547"/>
      <c r="V48" s="547"/>
      <c r="W48" s="547"/>
      <c r="X48" s="547"/>
      <c r="Y48" s="547"/>
      <c r="Z48" s="547"/>
      <c r="AA48" s="547"/>
      <c r="AB48" s="547"/>
      <c r="AC48" s="547"/>
      <c r="AD48" s="404"/>
      <c r="AF48" s="16"/>
      <c r="AH48"/>
      <c r="AI48"/>
      <c r="AJ48"/>
      <c r="AK48" s="383">
        <v>40</v>
      </c>
      <c r="AL48" s="204" t="str">
        <f t="shared" si="0"/>
        <v>Coatzintla</v>
      </c>
      <c r="AM48" s="204" t="str">
        <f t="shared" si="1"/>
        <v>30040</v>
      </c>
      <c r="AN48"/>
      <c r="AO48" s="73">
        <v>42</v>
      </c>
      <c r="AP48" s="149"/>
      <c r="AQ48" s="149"/>
      <c r="AR48" s="149"/>
      <c r="AS48" s="149"/>
      <c r="AT48" s="149"/>
      <c r="AU48" s="149"/>
      <c r="AV48" s="73" t="s">
        <v>4304</v>
      </c>
      <c r="AW48" s="73" t="s">
        <v>4305</v>
      </c>
      <c r="AX48" s="149"/>
      <c r="AY48" s="149"/>
      <c r="AZ48" s="73" t="s">
        <v>4306</v>
      </c>
      <c r="BA48" s="73" t="s">
        <v>4307</v>
      </c>
      <c r="BB48" s="73" t="s">
        <v>4308</v>
      </c>
      <c r="BC48" s="73" t="s">
        <v>4309</v>
      </c>
      <c r="BD48" s="373" t="s">
        <v>4310</v>
      </c>
      <c r="BE48" s="73" t="s">
        <v>4311</v>
      </c>
      <c r="BF48" s="149"/>
      <c r="BG48" s="149"/>
      <c r="BH48" s="73" t="s">
        <v>4312</v>
      </c>
      <c r="BI48" s="73" t="s">
        <v>4313</v>
      </c>
      <c r="BJ48" s="73" t="s">
        <v>4314</v>
      </c>
      <c r="BK48" s="149"/>
      <c r="BL48" s="149"/>
      <c r="BM48" s="73" t="s">
        <v>4315</v>
      </c>
      <c r="BN48" s="149"/>
      <c r="BO48" s="73" t="s">
        <v>4316</v>
      </c>
      <c r="BP48" s="149"/>
      <c r="BQ48" s="73" t="s">
        <v>4317</v>
      </c>
      <c r="BR48" s="73" t="s">
        <v>4318</v>
      </c>
      <c r="BS48" s="73" t="s">
        <v>4319</v>
      </c>
      <c r="BT48" s="73" t="s">
        <v>4320</v>
      </c>
      <c r="BU48" s="73" t="s">
        <v>4321</v>
      </c>
      <c r="BV48" s="406"/>
      <c r="BW48" s="406"/>
      <c r="BX48" s="406"/>
      <c r="BY48" s="407"/>
      <c r="BZ48" s="407"/>
      <c r="CA48" s="407"/>
      <c r="CB48" s="407"/>
      <c r="CC48" s="407"/>
      <c r="CD48" s="407"/>
      <c r="CE48" s="374" t="s">
        <v>4322</v>
      </c>
      <c r="CF48" s="374" t="s">
        <v>4323</v>
      </c>
      <c r="CG48" s="407"/>
      <c r="CH48" s="407"/>
      <c r="CI48" s="374" t="s">
        <v>4324</v>
      </c>
      <c r="CJ48" s="374" t="s">
        <v>4325</v>
      </c>
      <c r="CK48" s="374" t="s">
        <v>4326</v>
      </c>
      <c r="CL48" s="374" t="s">
        <v>4327</v>
      </c>
      <c r="CM48" s="204" t="s">
        <v>4328</v>
      </c>
      <c r="CN48" s="374" t="s">
        <v>4329</v>
      </c>
      <c r="CO48" s="407"/>
      <c r="CP48" s="407"/>
      <c r="CQ48" s="374" t="s">
        <v>4330</v>
      </c>
      <c r="CR48" s="374" t="s">
        <v>4331</v>
      </c>
      <c r="CS48" s="374" t="s">
        <v>4332</v>
      </c>
      <c r="CT48" s="407"/>
      <c r="CU48" s="407"/>
      <c r="CV48" s="374" t="s">
        <v>4333</v>
      </c>
      <c r="CW48" s="407"/>
      <c r="CX48" s="374" t="s">
        <v>4334</v>
      </c>
      <c r="CY48" s="407"/>
      <c r="CZ48" s="374" t="s">
        <v>4335</v>
      </c>
      <c r="DA48" s="374" t="s">
        <v>4336</v>
      </c>
      <c r="DB48" s="374" t="s">
        <v>4337</v>
      </c>
      <c r="DC48" s="374" t="s">
        <v>4338</v>
      </c>
      <c r="DD48" s="374" t="s">
        <v>4339</v>
      </c>
    </row>
    <row r="49" spans="1:108" s="15" customFormat="1" ht="6.75" customHeight="1">
      <c r="A49" s="44"/>
      <c r="B49" s="413"/>
      <c r="C49" s="143"/>
      <c r="D49" s="143"/>
      <c r="E49" s="143"/>
      <c r="F49" s="143"/>
      <c r="G49" s="143"/>
      <c r="H49" s="143"/>
      <c r="I49" s="143"/>
      <c r="J49" s="143"/>
      <c r="K49" s="143"/>
      <c r="L49" s="143"/>
      <c r="M49" s="143"/>
      <c r="N49" s="143"/>
      <c r="O49" s="143"/>
      <c r="P49" s="143"/>
      <c r="Q49" s="143"/>
      <c r="R49" s="143"/>
      <c r="S49" s="143"/>
      <c r="T49" s="143"/>
      <c r="U49" s="143"/>
      <c r="V49" s="143"/>
      <c r="W49" s="143"/>
      <c r="X49" s="143"/>
      <c r="Y49" s="143"/>
      <c r="Z49" s="143"/>
      <c r="AA49" s="143"/>
      <c r="AB49" s="143"/>
      <c r="AC49" s="143"/>
      <c r="AD49" s="415"/>
      <c r="AF49" s="16"/>
      <c r="AH49"/>
      <c r="AI49"/>
      <c r="AJ49"/>
      <c r="AK49" s="375">
        <v>41</v>
      </c>
      <c r="AL49" s="204" t="str">
        <f t="shared" si="0"/>
        <v>Coetzala</v>
      </c>
      <c r="AM49" s="204" t="str">
        <f t="shared" si="1"/>
        <v>30041</v>
      </c>
      <c r="AN49"/>
      <c r="AO49" s="73">
        <v>43</v>
      </c>
      <c r="AP49" s="149"/>
      <c r="AQ49" s="149"/>
      <c r="AR49" s="149"/>
      <c r="AS49" s="149"/>
      <c r="AT49" s="149"/>
      <c r="AU49" s="149"/>
      <c r="AV49" s="73" t="s">
        <v>4340</v>
      </c>
      <c r="AW49" s="73" t="s">
        <v>4341</v>
      </c>
      <c r="AX49" s="149"/>
      <c r="AY49" s="149"/>
      <c r="AZ49" s="73" t="s">
        <v>4342</v>
      </c>
      <c r="BA49" s="73" t="s">
        <v>4343</v>
      </c>
      <c r="BB49" s="73" t="s">
        <v>4344</v>
      </c>
      <c r="BC49" s="73" t="s">
        <v>4345</v>
      </c>
      <c r="BD49" s="373" t="s">
        <v>4346</v>
      </c>
      <c r="BE49" s="73" t="s">
        <v>4347</v>
      </c>
      <c r="BF49" s="149"/>
      <c r="BG49" s="149"/>
      <c r="BH49" s="73" t="s">
        <v>4348</v>
      </c>
      <c r="BI49" s="73" t="s">
        <v>4349</v>
      </c>
      <c r="BJ49" s="73" t="s">
        <v>4350</v>
      </c>
      <c r="BK49" s="149"/>
      <c r="BL49" s="149"/>
      <c r="BM49" s="73" t="s">
        <v>4351</v>
      </c>
      <c r="BN49" s="149"/>
      <c r="BO49" s="73" t="s">
        <v>4352</v>
      </c>
      <c r="BP49" s="149"/>
      <c r="BQ49" s="73" t="s">
        <v>4353</v>
      </c>
      <c r="BR49" s="73" t="s">
        <v>4354</v>
      </c>
      <c r="BS49" s="73" t="s">
        <v>4355</v>
      </c>
      <c r="BT49" s="73" t="s">
        <v>4356</v>
      </c>
      <c r="BU49" s="73" t="s">
        <v>4357</v>
      </c>
      <c r="BV49" s="406"/>
      <c r="BW49" s="406"/>
      <c r="BX49" s="406"/>
      <c r="BY49" s="407"/>
      <c r="BZ49" s="407"/>
      <c r="CA49" s="407"/>
      <c r="CB49" s="407"/>
      <c r="CC49" s="407"/>
      <c r="CD49" s="407"/>
      <c r="CE49" s="374" t="s">
        <v>4358</v>
      </c>
      <c r="CF49" s="374" t="s">
        <v>4359</v>
      </c>
      <c r="CG49" s="407"/>
      <c r="CH49" s="407"/>
      <c r="CI49" s="374" t="s">
        <v>4360</v>
      </c>
      <c r="CJ49" s="374" t="s">
        <v>4361</v>
      </c>
      <c r="CK49" s="374" t="s">
        <v>4362</v>
      </c>
      <c r="CL49" s="374" t="s">
        <v>4363</v>
      </c>
      <c r="CM49" s="204" t="s">
        <v>4364</v>
      </c>
      <c r="CN49" s="374" t="s">
        <v>4365</v>
      </c>
      <c r="CO49" s="407"/>
      <c r="CP49" s="407"/>
      <c r="CQ49" s="374" t="s">
        <v>4366</v>
      </c>
      <c r="CR49" s="374" t="s">
        <v>4367</v>
      </c>
      <c r="CS49" s="374" t="s">
        <v>4368</v>
      </c>
      <c r="CT49" s="407"/>
      <c r="CU49" s="407"/>
      <c r="CV49" s="374" t="s">
        <v>4369</v>
      </c>
      <c r="CW49" s="407"/>
      <c r="CX49" s="374" t="s">
        <v>4370</v>
      </c>
      <c r="CY49" s="407"/>
      <c r="CZ49" s="374" t="s">
        <v>4371</v>
      </c>
      <c r="DA49" s="374" t="s">
        <v>4372</v>
      </c>
      <c r="DB49" s="374" t="s">
        <v>4373</v>
      </c>
      <c r="DC49" s="374" t="s">
        <v>4374</v>
      </c>
      <c r="DD49" s="374" t="s">
        <v>4375</v>
      </c>
    </row>
    <row r="50" spans="1:108" s="15" customFormat="1" ht="48" customHeight="1">
      <c r="A50" s="38"/>
      <c r="B50" s="413"/>
      <c r="C50" s="540" t="s">
        <v>8161</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415"/>
      <c r="AF50" s="16"/>
      <c r="AH50"/>
      <c r="AI50"/>
      <c r="AJ50"/>
      <c r="AK50" s="383">
        <v>42</v>
      </c>
      <c r="AL50" s="204" t="str">
        <f t="shared" si="0"/>
        <v>Colipa</v>
      </c>
      <c r="AM50" s="204" t="str">
        <f t="shared" si="1"/>
        <v>30042</v>
      </c>
      <c r="AN50"/>
      <c r="AO50" s="73">
        <v>44</v>
      </c>
      <c r="AP50" s="149"/>
      <c r="AQ50" s="149"/>
      <c r="AR50" s="149"/>
      <c r="AS50" s="149"/>
      <c r="AT50" s="149"/>
      <c r="AU50" s="149"/>
      <c r="AV50" s="73" t="s">
        <v>4376</v>
      </c>
      <c r="AW50" s="73" t="s">
        <v>4377</v>
      </c>
      <c r="AX50" s="149"/>
      <c r="AY50" s="149"/>
      <c r="AZ50" s="73" t="s">
        <v>4378</v>
      </c>
      <c r="BA50" s="73" t="s">
        <v>4379</v>
      </c>
      <c r="BB50" s="73" t="s">
        <v>4380</v>
      </c>
      <c r="BC50" s="73" t="s">
        <v>4381</v>
      </c>
      <c r="BD50" s="373" t="s">
        <v>4382</v>
      </c>
      <c r="BE50" s="73" t="s">
        <v>4383</v>
      </c>
      <c r="BF50" s="149"/>
      <c r="BG50" s="149"/>
      <c r="BH50" s="73" t="s">
        <v>4384</v>
      </c>
      <c r="BI50" s="73" t="s">
        <v>4385</v>
      </c>
      <c r="BJ50" s="73" t="s">
        <v>4386</v>
      </c>
      <c r="BK50" s="149"/>
      <c r="BL50" s="149"/>
      <c r="BM50" s="73" t="s">
        <v>4387</v>
      </c>
      <c r="BN50" s="149"/>
      <c r="BO50" s="73" t="s">
        <v>4388</v>
      </c>
      <c r="BP50" s="149"/>
      <c r="BQ50" s="73" t="s">
        <v>4389</v>
      </c>
      <c r="BR50" s="73" t="s">
        <v>4390</v>
      </c>
      <c r="BS50" s="73" t="s">
        <v>4391</v>
      </c>
      <c r="BT50" s="73" t="s">
        <v>4392</v>
      </c>
      <c r="BU50" s="73" t="s">
        <v>4393</v>
      </c>
      <c r="BV50" s="406"/>
      <c r="BW50" s="406"/>
      <c r="BX50" s="406"/>
      <c r="BY50" s="407"/>
      <c r="BZ50" s="407"/>
      <c r="CA50" s="407"/>
      <c r="CB50" s="407"/>
      <c r="CC50" s="407"/>
      <c r="CD50" s="407"/>
      <c r="CE50" s="374" t="s">
        <v>4394</v>
      </c>
      <c r="CF50" s="374" t="s">
        <v>4395</v>
      </c>
      <c r="CG50" s="407"/>
      <c r="CH50" s="407"/>
      <c r="CI50" s="374" t="s">
        <v>4335</v>
      </c>
      <c r="CJ50" s="374" t="s">
        <v>4396</v>
      </c>
      <c r="CK50" s="374" t="s">
        <v>4397</v>
      </c>
      <c r="CL50" s="374" t="s">
        <v>4398</v>
      </c>
      <c r="CM50" s="204" t="s">
        <v>4399</v>
      </c>
      <c r="CN50" s="374" t="s">
        <v>4400</v>
      </c>
      <c r="CO50" s="407"/>
      <c r="CP50" s="407"/>
      <c r="CQ50" s="374" t="s">
        <v>4401</v>
      </c>
      <c r="CR50" s="411" t="s">
        <v>4402</v>
      </c>
      <c r="CS50" s="374" t="s">
        <v>4403</v>
      </c>
      <c r="CT50" s="407"/>
      <c r="CU50" s="407"/>
      <c r="CV50" s="374" t="s">
        <v>4404</v>
      </c>
      <c r="CW50" s="407"/>
      <c r="CX50" s="374" t="s">
        <v>4405</v>
      </c>
      <c r="CY50" s="407"/>
      <c r="CZ50" s="374" t="s">
        <v>4406</v>
      </c>
      <c r="DA50" s="374" t="s">
        <v>4407</v>
      </c>
      <c r="DB50" s="374" t="s">
        <v>4408</v>
      </c>
      <c r="DC50" s="374" t="s">
        <v>4409</v>
      </c>
      <c r="DD50" s="374" t="s">
        <v>4410</v>
      </c>
    </row>
    <row r="51" spans="1:108" s="15" customFormat="1" ht="6.75" customHeight="1">
      <c r="A51" s="38"/>
      <c r="B51" s="413"/>
      <c r="C51" s="143"/>
      <c r="D51" s="143"/>
      <c r="E51" s="143"/>
      <c r="F51" s="143"/>
      <c r="G51" s="143"/>
      <c r="H51" s="143"/>
      <c r="I51" s="143"/>
      <c r="J51" s="143"/>
      <c r="K51" s="143"/>
      <c r="L51" s="143"/>
      <c r="M51" s="143"/>
      <c r="N51" s="143"/>
      <c r="O51" s="143"/>
      <c r="P51" s="143"/>
      <c r="Q51" s="143"/>
      <c r="R51" s="143"/>
      <c r="S51" s="143"/>
      <c r="T51" s="143"/>
      <c r="U51" s="143"/>
      <c r="V51" s="143"/>
      <c r="W51" s="143"/>
      <c r="X51" s="143"/>
      <c r="Y51" s="143"/>
      <c r="Z51" s="143"/>
      <c r="AA51" s="143"/>
      <c r="AB51" s="143"/>
      <c r="AC51" s="143"/>
      <c r="AD51" s="415"/>
      <c r="AF51" s="16"/>
      <c r="AH51"/>
      <c r="AI51"/>
      <c r="AJ51"/>
      <c r="AK51" s="383">
        <v>43</v>
      </c>
      <c r="AL51" s="204" t="str">
        <f t="shared" si="0"/>
        <v>Comapa</v>
      </c>
      <c r="AM51" s="204" t="str">
        <f t="shared" si="1"/>
        <v>30043</v>
      </c>
      <c r="AN51"/>
      <c r="AO51" s="73">
        <v>45</v>
      </c>
      <c r="AP51" s="149"/>
      <c r="AQ51" s="149"/>
      <c r="AR51" s="149"/>
      <c r="AS51" s="149"/>
      <c r="AT51" s="149"/>
      <c r="AU51" s="149"/>
      <c r="AV51" s="73" t="s">
        <v>4411</v>
      </c>
      <c r="AW51" s="73" t="s">
        <v>4412</v>
      </c>
      <c r="AX51" s="149"/>
      <c r="AY51" s="149"/>
      <c r="AZ51" s="73" t="s">
        <v>4413</v>
      </c>
      <c r="BA51" s="73" t="s">
        <v>4414</v>
      </c>
      <c r="BB51" s="73" t="s">
        <v>4415</v>
      </c>
      <c r="BC51" s="73" t="s">
        <v>4416</v>
      </c>
      <c r="BD51" s="373" t="s">
        <v>4417</v>
      </c>
      <c r="BE51" s="73" t="s">
        <v>4418</v>
      </c>
      <c r="BF51" s="149"/>
      <c r="BG51" s="149"/>
      <c r="BH51" s="73" t="s">
        <v>4419</v>
      </c>
      <c r="BI51" s="73" t="s">
        <v>4420</v>
      </c>
      <c r="BJ51" s="73" t="s">
        <v>4421</v>
      </c>
      <c r="BK51" s="149"/>
      <c r="BL51" s="149"/>
      <c r="BM51" s="73" t="s">
        <v>4422</v>
      </c>
      <c r="BN51" s="149"/>
      <c r="BO51" s="73" t="s">
        <v>4423</v>
      </c>
      <c r="BP51" s="149"/>
      <c r="BQ51" s="149">
        <v>28099</v>
      </c>
      <c r="BR51" s="73" t="s">
        <v>4424</v>
      </c>
      <c r="BS51" s="73" t="s">
        <v>4425</v>
      </c>
      <c r="BT51" s="73" t="s">
        <v>4426</v>
      </c>
      <c r="BU51" s="73" t="s">
        <v>4427</v>
      </c>
      <c r="BV51" s="406"/>
      <c r="BW51" s="406"/>
      <c r="BX51" s="406"/>
      <c r="BY51" s="407"/>
      <c r="BZ51" s="407"/>
      <c r="CA51" s="407"/>
      <c r="CB51" s="407"/>
      <c r="CC51" s="407"/>
      <c r="CD51" s="407"/>
      <c r="CE51" s="374" t="s">
        <v>4428</v>
      </c>
      <c r="CF51" s="374" t="s">
        <v>3338</v>
      </c>
      <c r="CG51" s="407"/>
      <c r="CH51" s="407"/>
      <c r="CI51" s="374" t="s">
        <v>4371</v>
      </c>
      <c r="CJ51" s="374" t="s">
        <v>4429</v>
      </c>
      <c r="CK51" s="374" t="s">
        <v>4430</v>
      </c>
      <c r="CL51" s="374" t="s">
        <v>4431</v>
      </c>
      <c r="CM51" s="204" t="s">
        <v>4432</v>
      </c>
      <c r="CN51" s="374" t="s">
        <v>3184</v>
      </c>
      <c r="CO51" s="407"/>
      <c r="CP51" s="407"/>
      <c r="CQ51" s="374" t="s">
        <v>4433</v>
      </c>
      <c r="CR51" s="374" t="s">
        <v>4434</v>
      </c>
      <c r="CS51" s="374" t="s">
        <v>4435</v>
      </c>
      <c r="CT51" s="407"/>
      <c r="CU51" s="407"/>
      <c r="CV51" s="374" t="s">
        <v>4436</v>
      </c>
      <c r="CW51" s="407"/>
      <c r="CX51" s="374" t="s">
        <v>4437</v>
      </c>
      <c r="CY51" s="407"/>
      <c r="CZ51" s="374" t="s">
        <v>270</v>
      </c>
      <c r="DA51" s="374" t="s">
        <v>4438</v>
      </c>
      <c r="DB51" s="374" t="s">
        <v>4439</v>
      </c>
      <c r="DC51" s="374" t="s">
        <v>4440</v>
      </c>
      <c r="DD51" s="374" t="s">
        <v>3785</v>
      </c>
    </row>
    <row r="52" spans="1:108" ht="60" customHeight="1">
      <c r="B52" s="403"/>
      <c r="C52" s="547" t="s">
        <v>8160</v>
      </c>
      <c r="D52" s="547"/>
      <c r="E52" s="547"/>
      <c r="F52" s="547"/>
      <c r="G52" s="547"/>
      <c r="H52" s="547"/>
      <c r="I52" s="547"/>
      <c r="J52" s="547"/>
      <c r="K52" s="547"/>
      <c r="L52" s="547"/>
      <c r="M52" s="547"/>
      <c r="N52" s="547"/>
      <c r="O52" s="547"/>
      <c r="P52" s="547"/>
      <c r="Q52" s="547"/>
      <c r="R52" s="547"/>
      <c r="S52" s="547"/>
      <c r="T52" s="547"/>
      <c r="U52" s="547"/>
      <c r="V52" s="547"/>
      <c r="W52" s="547"/>
      <c r="X52" s="547"/>
      <c r="Y52" s="547"/>
      <c r="Z52" s="547"/>
      <c r="AA52" s="547"/>
      <c r="AB52" s="547"/>
      <c r="AC52" s="547"/>
      <c r="AD52" s="404"/>
      <c r="AK52" s="383">
        <v>44</v>
      </c>
      <c r="AL52" s="204" t="str">
        <f t="shared" si="0"/>
        <v>Córdoba</v>
      </c>
      <c r="AM52" s="204" t="str">
        <f t="shared" si="1"/>
        <v>30044</v>
      </c>
      <c r="AO52" s="73">
        <v>46</v>
      </c>
      <c r="AP52" s="149"/>
      <c r="AQ52" s="149"/>
      <c r="AR52" s="149"/>
      <c r="AS52" s="149"/>
      <c r="AT52" s="149"/>
      <c r="AU52" s="149"/>
      <c r="AV52" s="73" t="s">
        <v>4441</v>
      </c>
      <c r="AW52" s="73" t="s">
        <v>4442</v>
      </c>
      <c r="AX52" s="149"/>
      <c r="AY52" s="149"/>
      <c r="AZ52" s="73" t="s">
        <v>4443</v>
      </c>
      <c r="BA52" s="73" t="s">
        <v>4444</v>
      </c>
      <c r="BB52" s="73" t="s">
        <v>4445</v>
      </c>
      <c r="BC52" s="73" t="s">
        <v>4446</v>
      </c>
      <c r="BD52" s="373" t="s">
        <v>4447</v>
      </c>
      <c r="BE52" s="73" t="s">
        <v>4448</v>
      </c>
      <c r="BF52" s="149"/>
      <c r="BG52" s="149"/>
      <c r="BH52" s="73" t="s">
        <v>4449</v>
      </c>
      <c r="BI52" s="73" t="s">
        <v>4450</v>
      </c>
      <c r="BJ52" s="73" t="s">
        <v>4451</v>
      </c>
      <c r="BK52" s="149"/>
      <c r="BL52" s="149"/>
      <c r="BM52" s="73" t="s">
        <v>4452</v>
      </c>
      <c r="BN52" s="149"/>
      <c r="BO52" s="73" t="s">
        <v>4453</v>
      </c>
      <c r="BP52" s="149"/>
      <c r="BQ52" s="149"/>
      <c r="BR52" s="73" t="s">
        <v>4454</v>
      </c>
      <c r="BS52" s="73" t="s">
        <v>4455</v>
      </c>
      <c r="BT52" s="73" t="s">
        <v>4456</v>
      </c>
      <c r="BU52" s="73" t="s">
        <v>4457</v>
      </c>
      <c r="BV52" s="406"/>
      <c r="BW52" s="406"/>
      <c r="BX52" s="406"/>
      <c r="BY52" s="407"/>
      <c r="BZ52" s="407"/>
      <c r="CA52" s="407"/>
      <c r="CB52" s="407"/>
      <c r="CC52" s="407"/>
      <c r="CD52" s="407"/>
      <c r="CE52" s="374" t="s">
        <v>4458</v>
      </c>
      <c r="CF52" s="374" t="s">
        <v>4459</v>
      </c>
      <c r="CG52" s="407"/>
      <c r="CH52" s="407"/>
      <c r="CI52" s="374" t="s">
        <v>4460</v>
      </c>
      <c r="CJ52" s="374" t="s">
        <v>4461</v>
      </c>
      <c r="CK52" s="374" t="s">
        <v>4462</v>
      </c>
      <c r="CL52" s="374" t="s">
        <v>4463</v>
      </c>
      <c r="CM52" s="204" t="s">
        <v>4464</v>
      </c>
      <c r="CN52" s="374" t="s">
        <v>4465</v>
      </c>
      <c r="CO52" s="407"/>
      <c r="CP52" s="407"/>
      <c r="CQ52" s="374" t="s">
        <v>4466</v>
      </c>
      <c r="CR52" s="374" t="s">
        <v>4467</v>
      </c>
      <c r="CS52" s="374" t="s">
        <v>4468</v>
      </c>
      <c r="CT52" s="407"/>
      <c r="CU52" s="407"/>
      <c r="CV52" s="374" t="s">
        <v>4469</v>
      </c>
      <c r="CW52" s="407"/>
      <c r="CX52" s="374" t="s">
        <v>4470</v>
      </c>
      <c r="CY52" s="407"/>
      <c r="CZ52" s="407"/>
      <c r="DA52" s="374" t="s">
        <v>2627</v>
      </c>
      <c r="DB52" s="374" t="s">
        <v>4471</v>
      </c>
      <c r="DC52" s="374" t="s">
        <v>4472</v>
      </c>
      <c r="DD52" s="374" t="s">
        <v>4473</v>
      </c>
    </row>
    <row r="53" spans="1:108" ht="6.75" customHeight="1">
      <c r="A53" s="44"/>
      <c r="B53" s="403"/>
      <c r="C53" s="143"/>
      <c r="D53" s="143"/>
      <c r="E53" s="143"/>
      <c r="F53" s="143"/>
      <c r="G53" s="143"/>
      <c r="H53" s="143"/>
      <c r="I53" s="143"/>
      <c r="J53" s="143"/>
      <c r="K53" s="143"/>
      <c r="L53" s="143"/>
      <c r="M53" s="143"/>
      <c r="N53" s="143"/>
      <c r="O53" s="143"/>
      <c r="P53" s="143"/>
      <c r="Q53" s="143"/>
      <c r="R53" s="143"/>
      <c r="S53" s="143"/>
      <c r="T53" s="143"/>
      <c r="U53" s="143"/>
      <c r="V53" s="143"/>
      <c r="W53" s="143"/>
      <c r="X53" s="143"/>
      <c r="Y53" s="143"/>
      <c r="Z53" s="143"/>
      <c r="AA53" s="143"/>
      <c r="AB53" s="143"/>
      <c r="AC53" s="143"/>
      <c r="AD53" s="404"/>
      <c r="AK53" s="375">
        <v>45</v>
      </c>
      <c r="AL53" s="204" t="str">
        <f t="shared" si="0"/>
        <v>Cosamaloapan de Carpio</v>
      </c>
      <c r="AM53" s="204" t="str">
        <f t="shared" si="1"/>
        <v>30045</v>
      </c>
      <c r="AO53" s="73">
        <v>47</v>
      </c>
      <c r="AP53" s="149"/>
      <c r="AQ53" s="149"/>
      <c r="AR53" s="149"/>
      <c r="AS53" s="149"/>
      <c r="AT53" s="149"/>
      <c r="AU53" s="149"/>
      <c r="AV53" s="73" t="s">
        <v>4474</v>
      </c>
      <c r="AW53" s="73" t="s">
        <v>4475</v>
      </c>
      <c r="AX53" s="149"/>
      <c r="AY53" s="149"/>
      <c r="AZ53" s="73" t="s">
        <v>4476</v>
      </c>
      <c r="BA53" s="73" t="s">
        <v>4477</v>
      </c>
      <c r="BB53" s="73" t="s">
        <v>4478</v>
      </c>
      <c r="BC53" s="73" t="s">
        <v>4479</v>
      </c>
      <c r="BD53" s="373" t="s">
        <v>4480</v>
      </c>
      <c r="BE53" s="73" t="s">
        <v>4481</v>
      </c>
      <c r="BF53" s="149"/>
      <c r="BG53" s="149"/>
      <c r="BH53" s="73" t="s">
        <v>4482</v>
      </c>
      <c r="BI53" s="73" t="s">
        <v>4483</v>
      </c>
      <c r="BJ53" s="73" t="s">
        <v>4484</v>
      </c>
      <c r="BK53" s="149"/>
      <c r="BL53" s="149"/>
      <c r="BM53" s="73" t="s">
        <v>4485</v>
      </c>
      <c r="BN53" s="149"/>
      <c r="BO53" s="73" t="s">
        <v>4486</v>
      </c>
      <c r="BP53" s="149"/>
      <c r="BQ53" s="149"/>
      <c r="BR53" s="73" t="s">
        <v>4487</v>
      </c>
      <c r="BS53" s="73" t="s">
        <v>4488</v>
      </c>
      <c r="BT53" s="73" t="s">
        <v>4489</v>
      </c>
      <c r="BU53" s="73" t="s">
        <v>4490</v>
      </c>
      <c r="BV53" s="406"/>
      <c r="BW53" s="406"/>
      <c r="BX53" s="406"/>
      <c r="BY53" s="407"/>
      <c r="BZ53" s="407"/>
      <c r="CA53" s="407"/>
      <c r="CB53" s="407"/>
      <c r="CC53" s="407"/>
      <c r="CD53" s="407"/>
      <c r="CE53" s="374" t="s">
        <v>4491</v>
      </c>
      <c r="CF53" s="374" t="s">
        <v>3361</v>
      </c>
      <c r="CG53" s="407"/>
      <c r="CH53" s="407"/>
      <c r="CI53" s="374" t="s">
        <v>4492</v>
      </c>
      <c r="CJ53" s="374" t="s">
        <v>4493</v>
      </c>
      <c r="CK53" s="374" t="s">
        <v>4494</v>
      </c>
      <c r="CL53" s="374" t="s">
        <v>4495</v>
      </c>
      <c r="CM53" s="204" t="s">
        <v>4496</v>
      </c>
      <c r="CN53" s="374" t="s">
        <v>3234</v>
      </c>
      <c r="CO53" s="407"/>
      <c r="CP53" s="407"/>
      <c r="CQ53" s="374" t="s">
        <v>4497</v>
      </c>
      <c r="CR53" s="374" t="s">
        <v>4498</v>
      </c>
      <c r="CS53" s="374" t="s">
        <v>4499</v>
      </c>
      <c r="CT53" s="407"/>
      <c r="CU53" s="407"/>
      <c r="CV53" s="374" t="s">
        <v>4500</v>
      </c>
      <c r="CW53" s="407"/>
      <c r="CX53" s="374" t="s">
        <v>4501</v>
      </c>
      <c r="CY53" s="407"/>
      <c r="CZ53" s="407"/>
      <c r="DA53" s="374" t="s">
        <v>2808</v>
      </c>
      <c r="DB53" s="374" t="s">
        <v>4502</v>
      </c>
      <c r="DC53" s="374" t="s">
        <v>4503</v>
      </c>
      <c r="DD53" s="374" t="s">
        <v>4504</v>
      </c>
    </row>
    <row r="54" spans="1:108" ht="24" customHeight="1">
      <c r="B54" s="403"/>
      <c r="C54" s="547" t="s">
        <v>8159</v>
      </c>
      <c r="D54" s="547"/>
      <c r="E54" s="547"/>
      <c r="F54" s="547"/>
      <c r="G54" s="547"/>
      <c r="H54" s="547"/>
      <c r="I54" s="547"/>
      <c r="J54" s="547"/>
      <c r="K54" s="547"/>
      <c r="L54" s="547"/>
      <c r="M54" s="547"/>
      <c r="N54" s="547"/>
      <c r="O54" s="547"/>
      <c r="P54" s="547"/>
      <c r="Q54" s="547"/>
      <c r="R54" s="547"/>
      <c r="S54" s="547"/>
      <c r="T54" s="547"/>
      <c r="U54" s="547"/>
      <c r="V54" s="547"/>
      <c r="W54" s="547"/>
      <c r="X54" s="547"/>
      <c r="Y54" s="547"/>
      <c r="Z54" s="547"/>
      <c r="AA54" s="547"/>
      <c r="AB54" s="547"/>
      <c r="AC54" s="547"/>
      <c r="AD54" s="404"/>
      <c r="AK54" s="383">
        <v>46</v>
      </c>
      <c r="AL54" s="204" t="str">
        <f t="shared" si="0"/>
        <v>Cosautlán de Carvajal</v>
      </c>
      <c r="AM54" s="204" t="str">
        <f t="shared" si="1"/>
        <v>30046</v>
      </c>
      <c r="AO54" s="73">
        <v>48</v>
      </c>
      <c r="AP54" s="149"/>
      <c r="AQ54" s="149"/>
      <c r="AR54" s="149"/>
      <c r="AS54" s="149"/>
      <c r="AT54" s="149"/>
      <c r="AU54" s="149"/>
      <c r="AV54" s="73" t="s">
        <v>4505</v>
      </c>
      <c r="AW54" s="73" t="s">
        <v>4506</v>
      </c>
      <c r="AX54" s="149"/>
      <c r="AY54" s="149"/>
      <c r="AZ54" s="149">
        <v>11099</v>
      </c>
      <c r="BA54" s="73" t="s">
        <v>4507</v>
      </c>
      <c r="BB54" s="73" t="s">
        <v>4508</v>
      </c>
      <c r="BC54" s="73" t="s">
        <v>4509</v>
      </c>
      <c r="BD54" s="373" t="s">
        <v>4510</v>
      </c>
      <c r="BE54" s="73" t="s">
        <v>4511</v>
      </c>
      <c r="BF54" s="149"/>
      <c r="BG54" s="149"/>
      <c r="BH54" s="73" t="s">
        <v>4512</v>
      </c>
      <c r="BI54" s="73" t="s">
        <v>4513</v>
      </c>
      <c r="BJ54" s="73" t="s">
        <v>4514</v>
      </c>
      <c r="BK54" s="149"/>
      <c r="BL54" s="149"/>
      <c r="BM54" s="73" t="s">
        <v>4515</v>
      </c>
      <c r="BN54" s="149"/>
      <c r="BO54" s="73" t="s">
        <v>4516</v>
      </c>
      <c r="BP54" s="149"/>
      <c r="BQ54" s="149"/>
      <c r="BR54" s="73" t="s">
        <v>4517</v>
      </c>
      <c r="BS54" s="73" t="s">
        <v>4518</v>
      </c>
      <c r="BT54" s="73" t="s">
        <v>4519</v>
      </c>
      <c r="BU54" s="73" t="s">
        <v>4520</v>
      </c>
      <c r="BV54" s="406"/>
      <c r="BW54" s="406"/>
      <c r="BX54" s="406"/>
      <c r="BY54" s="407"/>
      <c r="BZ54" s="407"/>
      <c r="CA54" s="407"/>
      <c r="CB54" s="407"/>
      <c r="CC54" s="407"/>
      <c r="CD54" s="407"/>
      <c r="CE54" s="374" t="s">
        <v>4521</v>
      </c>
      <c r="CF54" s="374" t="s">
        <v>4522</v>
      </c>
      <c r="CG54" s="407"/>
      <c r="CH54" s="407"/>
      <c r="CI54" s="374" t="s">
        <v>270</v>
      </c>
      <c r="CJ54" s="374" t="s">
        <v>4523</v>
      </c>
      <c r="CK54" s="374" t="s">
        <v>4524</v>
      </c>
      <c r="CL54" s="374" t="s">
        <v>4525</v>
      </c>
      <c r="CM54" s="204" t="s">
        <v>4526</v>
      </c>
      <c r="CN54" s="374" t="s">
        <v>4527</v>
      </c>
      <c r="CO54" s="407"/>
      <c r="CP54" s="407"/>
      <c r="CQ54" s="374" t="s">
        <v>2969</v>
      </c>
      <c r="CR54" s="374" t="s">
        <v>4528</v>
      </c>
      <c r="CS54" s="374" t="s">
        <v>3812</v>
      </c>
      <c r="CT54" s="407"/>
      <c r="CU54" s="407"/>
      <c r="CV54" s="374" t="s">
        <v>4529</v>
      </c>
      <c r="CW54" s="407"/>
      <c r="CX54" s="374" t="s">
        <v>4530</v>
      </c>
      <c r="CY54" s="407"/>
      <c r="CZ54" s="407"/>
      <c r="DA54" s="374" t="s">
        <v>2804</v>
      </c>
      <c r="DB54" s="374" t="s">
        <v>4531</v>
      </c>
      <c r="DC54" s="374" t="s">
        <v>4532</v>
      </c>
      <c r="DD54" s="374" t="s">
        <v>4533</v>
      </c>
    </row>
    <row r="55" spans="1:108" ht="6.75" customHeight="1">
      <c r="B55" s="403"/>
      <c r="C55" s="143"/>
      <c r="D55" s="143"/>
      <c r="E55" s="143"/>
      <c r="F55" s="143"/>
      <c r="G55" s="143"/>
      <c r="H55" s="143"/>
      <c r="I55" s="143"/>
      <c r="J55" s="143"/>
      <c r="K55" s="143"/>
      <c r="L55" s="143"/>
      <c r="M55" s="143"/>
      <c r="N55" s="143"/>
      <c r="O55" s="143"/>
      <c r="P55" s="143"/>
      <c r="Q55" s="143"/>
      <c r="R55" s="143"/>
      <c r="S55" s="143"/>
      <c r="T55" s="143"/>
      <c r="U55" s="143"/>
      <c r="V55" s="143"/>
      <c r="W55" s="143"/>
      <c r="X55" s="143"/>
      <c r="Y55" s="143"/>
      <c r="Z55" s="143"/>
      <c r="AA55" s="143"/>
      <c r="AB55" s="143"/>
      <c r="AC55" s="143"/>
      <c r="AD55" s="404"/>
      <c r="AK55" s="383">
        <v>47</v>
      </c>
      <c r="AL55" s="204" t="str">
        <f t="shared" si="0"/>
        <v>Coscomatepec</v>
      </c>
      <c r="AM55" s="204" t="str">
        <f t="shared" si="1"/>
        <v>30047</v>
      </c>
      <c r="AO55" s="73">
        <v>49</v>
      </c>
      <c r="AP55" s="149"/>
      <c r="AQ55" s="149"/>
      <c r="AR55" s="149"/>
      <c r="AS55" s="149"/>
      <c r="AT55" s="149"/>
      <c r="AU55" s="149"/>
      <c r="AV55" s="73" t="s">
        <v>4534</v>
      </c>
      <c r="AW55" s="73" t="s">
        <v>4535</v>
      </c>
      <c r="AX55" s="149"/>
      <c r="AY55" s="149"/>
      <c r="AZ55" s="149"/>
      <c r="BA55" s="73" t="s">
        <v>4536</v>
      </c>
      <c r="BB55" s="73" t="s">
        <v>4537</v>
      </c>
      <c r="BC55" s="73" t="s">
        <v>4538</v>
      </c>
      <c r="BD55" s="373" t="s">
        <v>4539</v>
      </c>
      <c r="BE55" s="73" t="s">
        <v>4540</v>
      </c>
      <c r="BF55" s="149"/>
      <c r="BG55" s="149"/>
      <c r="BH55" s="73" t="s">
        <v>4541</v>
      </c>
      <c r="BI55" s="73" t="s">
        <v>4542</v>
      </c>
      <c r="BJ55" s="73" t="s">
        <v>4543</v>
      </c>
      <c r="BK55" s="149"/>
      <c r="BL55" s="149"/>
      <c r="BM55" s="73" t="s">
        <v>4544</v>
      </c>
      <c r="BN55" s="149"/>
      <c r="BO55" s="73" t="s">
        <v>4545</v>
      </c>
      <c r="BP55" s="149"/>
      <c r="BQ55" s="149"/>
      <c r="BR55" s="73" t="s">
        <v>4546</v>
      </c>
      <c r="BS55" s="73" t="s">
        <v>4547</v>
      </c>
      <c r="BT55" s="73" t="s">
        <v>4548</v>
      </c>
      <c r="BU55" s="73" t="s">
        <v>4549</v>
      </c>
      <c r="BV55" s="406"/>
      <c r="BW55" s="406"/>
      <c r="BX55" s="406"/>
      <c r="BY55" s="407"/>
      <c r="BZ55" s="407"/>
      <c r="CA55" s="407"/>
      <c r="CB55" s="407"/>
      <c r="CC55" s="407"/>
      <c r="CD55" s="407"/>
      <c r="CE55" s="374" t="s">
        <v>3234</v>
      </c>
      <c r="CF55" s="374" t="s">
        <v>4550</v>
      </c>
      <c r="CG55" s="407"/>
      <c r="CH55" s="407"/>
      <c r="CI55" s="407"/>
      <c r="CJ55" s="374" t="s">
        <v>4551</v>
      </c>
      <c r="CK55" s="374" t="s">
        <v>4552</v>
      </c>
      <c r="CL55" s="374" t="s">
        <v>2660</v>
      </c>
      <c r="CM55" s="204" t="s">
        <v>4553</v>
      </c>
      <c r="CN55" s="374" t="s">
        <v>3444</v>
      </c>
      <c r="CO55" s="407"/>
      <c r="CP55" s="407"/>
      <c r="CQ55" s="374" t="s">
        <v>3942</v>
      </c>
      <c r="CR55" s="374" t="s">
        <v>4554</v>
      </c>
      <c r="CS55" s="374" t="s">
        <v>4555</v>
      </c>
      <c r="CT55" s="407"/>
      <c r="CU55" s="407"/>
      <c r="CV55" s="374" t="s">
        <v>4556</v>
      </c>
      <c r="CW55" s="407"/>
      <c r="CX55" s="374" t="s">
        <v>4557</v>
      </c>
      <c r="CY55" s="407"/>
      <c r="CZ55" s="407"/>
      <c r="DA55" s="374" t="s">
        <v>4558</v>
      </c>
      <c r="DB55" s="374" t="s">
        <v>4559</v>
      </c>
      <c r="DC55" s="374" t="s">
        <v>4560</v>
      </c>
      <c r="DD55" s="374" t="s">
        <v>4561</v>
      </c>
    </row>
    <row r="56" spans="1:108" s="15" customFormat="1" ht="60" customHeight="1">
      <c r="A56" s="38"/>
      <c r="B56" s="403"/>
      <c r="C56" s="540" t="s">
        <v>8158</v>
      </c>
      <c r="D56" s="540"/>
      <c r="E56" s="540"/>
      <c r="F56" s="540"/>
      <c r="G56" s="540"/>
      <c r="H56" s="540"/>
      <c r="I56" s="540"/>
      <c r="J56" s="540"/>
      <c r="K56" s="540"/>
      <c r="L56" s="540"/>
      <c r="M56" s="540"/>
      <c r="N56" s="540"/>
      <c r="O56" s="540"/>
      <c r="P56" s="540"/>
      <c r="Q56" s="540"/>
      <c r="R56" s="540"/>
      <c r="S56" s="540"/>
      <c r="T56" s="540"/>
      <c r="U56" s="540"/>
      <c r="V56" s="540"/>
      <c r="W56" s="540"/>
      <c r="X56" s="540"/>
      <c r="Y56" s="540"/>
      <c r="Z56" s="540"/>
      <c r="AA56" s="540"/>
      <c r="AB56" s="540"/>
      <c r="AC56" s="540"/>
      <c r="AD56" s="404"/>
      <c r="AF56" s="16"/>
      <c r="AH56"/>
      <c r="AI56"/>
      <c r="AJ56"/>
      <c r="AK56" s="383">
        <v>48</v>
      </c>
      <c r="AL56" s="204" t="str">
        <f t="shared" si="0"/>
        <v>Cosoleacaque</v>
      </c>
      <c r="AM56" s="204" t="str">
        <f t="shared" si="1"/>
        <v>30048</v>
      </c>
      <c r="AN56"/>
      <c r="AO56" s="73">
        <v>50</v>
      </c>
      <c r="AP56" s="149"/>
      <c r="AQ56" s="149"/>
      <c r="AR56" s="149"/>
      <c r="AS56" s="149"/>
      <c r="AT56" s="149"/>
      <c r="AU56" s="149"/>
      <c r="AV56" s="73" t="s">
        <v>4562</v>
      </c>
      <c r="AW56" s="73" t="s">
        <v>4563</v>
      </c>
      <c r="AX56" s="149"/>
      <c r="AY56" s="149"/>
      <c r="AZ56" s="149"/>
      <c r="BA56" s="73" t="s">
        <v>4564</v>
      </c>
      <c r="BB56" s="73" t="s">
        <v>4565</v>
      </c>
      <c r="BC56" s="73" t="s">
        <v>4566</v>
      </c>
      <c r="BD56" s="373" t="s">
        <v>4567</v>
      </c>
      <c r="BE56" s="73" t="s">
        <v>4568</v>
      </c>
      <c r="BF56" s="149"/>
      <c r="BG56" s="149"/>
      <c r="BH56" s="73" t="s">
        <v>4569</v>
      </c>
      <c r="BI56" s="73" t="s">
        <v>4570</v>
      </c>
      <c r="BJ56" s="73" t="s">
        <v>4571</v>
      </c>
      <c r="BK56" s="149"/>
      <c r="BL56" s="149"/>
      <c r="BM56" s="73" t="s">
        <v>4572</v>
      </c>
      <c r="BN56" s="149"/>
      <c r="BO56" s="73" t="s">
        <v>4573</v>
      </c>
      <c r="BP56" s="149"/>
      <c r="BQ56" s="149"/>
      <c r="BR56" s="73" t="s">
        <v>4574</v>
      </c>
      <c r="BS56" s="73" t="s">
        <v>4575</v>
      </c>
      <c r="BT56" s="73" t="s">
        <v>4576</v>
      </c>
      <c r="BU56" s="73" t="s">
        <v>4577</v>
      </c>
      <c r="BV56" s="406"/>
      <c r="BW56" s="406"/>
      <c r="BX56" s="406"/>
      <c r="BY56" s="407"/>
      <c r="BZ56" s="407"/>
      <c r="CA56" s="407"/>
      <c r="CB56" s="407"/>
      <c r="CC56" s="407"/>
      <c r="CD56" s="407"/>
      <c r="CE56" s="374" t="s">
        <v>4578</v>
      </c>
      <c r="CF56" s="374" t="s">
        <v>4579</v>
      </c>
      <c r="CG56" s="407"/>
      <c r="CH56" s="407"/>
      <c r="CI56" s="407"/>
      <c r="CJ56" s="374" t="s">
        <v>4580</v>
      </c>
      <c r="CK56" s="374" t="s">
        <v>4581</v>
      </c>
      <c r="CL56" s="374" t="s">
        <v>4582</v>
      </c>
      <c r="CM56" s="204" t="s">
        <v>4583</v>
      </c>
      <c r="CN56" s="374" t="s">
        <v>4584</v>
      </c>
      <c r="CO56" s="407"/>
      <c r="CP56" s="407"/>
      <c r="CQ56" s="374" t="s">
        <v>4585</v>
      </c>
      <c r="CR56" s="374" t="s">
        <v>4586</v>
      </c>
      <c r="CS56" s="374" t="s">
        <v>4587</v>
      </c>
      <c r="CT56" s="407"/>
      <c r="CU56" s="407"/>
      <c r="CV56" s="374" t="s">
        <v>4588</v>
      </c>
      <c r="CW56" s="407"/>
      <c r="CX56" s="374" t="s">
        <v>4589</v>
      </c>
      <c r="CY56" s="407"/>
      <c r="CZ56" s="407"/>
      <c r="DA56" s="374" t="s">
        <v>4590</v>
      </c>
      <c r="DB56" s="374" t="s">
        <v>4591</v>
      </c>
      <c r="DC56" s="374" t="s">
        <v>4592</v>
      </c>
      <c r="DD56" s="374" t="s">
        <v>4593</v>
      </c>
    </row>
    <row r="57" spans="1:108" s="15" customFormat="1" ht="6.75" customHeight="1">
      <c r="A57" s="38"/>
      <c r="B57" s="403"/>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143"/>
      <c r="AB57" s="143"/>
      <c r="AC57" s="143"/>
      <c r="AD57" s="404"/>
      <c r="AF57" s="16"/>
      <c r="AH57"/>
      <c r="AI57"/>
      <c r="AJ57"/>
      <c r="AK57" s="375">
        <v>49</v>
      </c>
      <c r="AL57" s="204" t="str">
        <f t="shared" si="0"/>
        <v>Cotaxtla</v>
      </c>
      <c r="AM57" s="204" t="str">
        <f t="shared" si="1"/>
        <v>30049</v>
      </c>
      <c r="AN57"/>
      <c r="AO57" s="73">
        <v>51</v>
      </c>
      <c r="AP57" s="149"/>
      <c r="AQ57" s="149"/>
      <c r="AR57" s="149"/>
      <c r="AS57" s="149"/>
      <c r="AT57" s="149"/>
      <c r="AU57" s="149"/>
      <c r="AV57" s="73" t="s">
        <v>4594</v>
      </c>
      <c r="AW57" s="73" t="s">
        <v>4595</v>
      </c>
      <c r="AX57" s="149"/>
      <c r="AY57" s="149"/>
      <c r="AZ57" s="149"/>
      <c r="BA57" s="73" t="s">
        <v>4596</v>
      </c>
      <c r="BB57" s="73" t="s">
        <v>4597</v>
      </c>
      <c r="BC57" s="73" t="s">
        <v>4598</v>
      </c>
      <c r="BD57" s="373" t="s">
        <v>4599</v>
      </c>
      <c r="BE57" s="73" t="s">
        <v>4600</v>
      </c>
      <c r="BF57" s="149"/>
      <c r="BG57" s="149"/>
      <c r="BH57" s="73" t="s">
        <v>4601</v>
      </c>
      <c r="BI57" s="73" t="s">
        <v>4602</v>
      </c>
      <c r="BJ57" s="73" t="s">
        <v>4603</v>
      </c>
      <c r="BK57" s="149"/>
      <c r="BL57" s="149"/>
      <c r="BM57" s="73" t="s">
        <v>4604</v>
      </c>
      <c r="BN57" s="149"/>
      <c r="BO57" s="73" t="s">
        <v>4605</v>
      </c>
      <c r="BP57" s="149"/>
      <c r="BQ57" s="149"/>
      <c r="BR57" s="73" t="s">
        <v>4606</v>
      </c>
      <c r="BS57" s="73" t="s">
        <v>4607</v>
      </c>
      <c r="BT57" s="73" t="s">
        <v>4608</v>
      </c>
      <c r="BU57" s="73" t="s">
        <v>4609</v>
      </c>
      <c r="BV57" s="406"/>
      <c r="BW57" s="406"/>
      <c r="BX57" s="406"/>
      <c r="BY57" s="407"/>
      <c r="BZ57" s="407"/>
      <c r="CA57" s="407"/>
      <c r="CB57" s="407"/>
      <c r="CC57" s="407"/>
      <c r="CD57" s="407"/>
      <c r="CE57" s="374" t="s">
        <v>4610</v>
      </c>
      <c r="CF57" s="374" t="s">
        <v>4611</v>
      </c>
      <c r="CG57" s="407"/>
      <c r="CH57" s="407"/>
      <c r="CI57" s="407"/>
      <c r="CJ57" s="374" t="s">
        <v>4612</v>
      </c>
      <c r="CK57" s="374" t="s">
        <v>4613</v>
      </c>
      <c r="CL57" s="374" t="s">
        <v>4614</v>
      </c>
      <c r="CM57" s="204" t="s">
        <v>4615</v>
      </c>
      <c r="CN57" s="374" t="s">
        <v>4616</v>
      </c>
      <c r="CO57" s="407"/>
      <c r="CP57" s="407"/>
      <c r="CQ57" s="374" t="s">
        <v>4617</v>
      </c>
      <c r="CR57" s="374" t="s">
        <v>4618</v>
      </c>
      <c r="CS57" s="374" t="s">
        <v>4619</v>
      </c>
      <c r="CT57" s="407"/>
      <c r="CU57" s="407"/>
      <c r="CV57" s="374" t="s">
        <v>4620</v>
      </c>
      <c r="CW57" s="407"/>
      <c r="CX57" s="374" t="s">
        <v>3613</v>
      </c>
      <c r="CY57" s="407"/>
      <c r="CZ57" s="407"/>
      <c r="DA57" s="374" t="s">
        <v>4621</v>
      </c>
      <c r="DB57" s="374" t="s">
        <v>4622</v>
      </c>
      <c r="DC57" s="374" t="s">
        <v>4623</v>
      </c>
      <c r="DD57" s="374" t="s">
        <v>4624</v>
      </c>
    </row>
    <row r="58" spans="1:108" s="15" customFormat="1" ht="15" customHeight="1">
      <c r="A58" s="38"/>
      <c r="B58" s="403"/>
      <c r="C58" s="540" t="s">
        <v>8157</v>
      </c>
      <c r="D58" s="540"/>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404"/>
      <c r="AF58" s="16"/>
      <c r="AH58"/>
      <c r="AI58"/>
      <c r="AJ58"/>
      <c r="AK58" s="383">
        <v>50</v>
      </c>
      <c r="AL58" s="204" t="str">
        <f t="shared" si="0"/>
        <v>Coxquihui</v>
      </c>
      <c r="AM58" s="204" t="str">
        <f t="shared" si="1"/>
        <v>30050</v>
      </c>
      <c r="AN58"/>
      <c r="AO58" s="73">
        <v>52</v>
      </c>
      <c r="AP58" s="149"/>
      <c r="AQ58" s="149"/>
      <c r="AR58" s="149"/>
      <c r="AS58" s="149"/>
      <c r="AT58" s="149"/>
      <c r="AU58" s="149"/>
      <c r="AV58" s="73" t="s">
        <v>4625</v>
      </c>
      <c r="AW58" s="73" t="s">
        <v>4626</v>
      </c>
      <c r="AX58" s="149"/>
      <c r="AY58" s="149"/>
      <c r="AZ58" s="149"/>
      <c r="BA58" s="73" t="s">
        <v>4627</v>
      </c>
      <c r="BB58" s="73" t="s">
        <v>4628</v>
      </c>
      <c r="BC58" s="73" t="s">
        <v>4629</v>
      </c>
      <c r="BD58" s="373" t="s">
        <v>4630</v>
      </c>
      <c r="BE58" s="73" t="s">
        <v>4631</v>
      </c>
      <c r="BF58" s="149"/>
      <c r="BG58" s="149"/>
      <c r="BH58" s="73" t="s">
        <v>4632</v>
      </c>
      <c r="BI58" s="73" t="s">
        <v>4633</v>
      </c>
      <c r="BJ58" s="73" t="s">
        <v>4634</v>
      </c>
      <c r="BK58" s="149"/>
      <c r="BL58" s="149"/>
      <c r="BM58" s="73" t="s">
        <v>4635</v>
      </c>
      <c r="BN58" s="149"/>
      <c r="BO58" s="73" t="s">
        <v>4636</v>
      </c>
      <c r="BP58" s="149"/>
      <c r="BQ58" s="149"/>
      <c r="BR58" s="73" t="s">
        <v>4637</v>
      </c>
      <c r="BS58" s="73" t="s">
        <v>4638</v>
      </c>
      <c r="BT58" s="73" t="s">
        <v>4639</v>
      </c>
      <c r="BU58" s="73" t="s">
        <v>4640</v>
      </c>
      <c r="BV58" s="406"/>
      <c r="BW58" s="406"/>
      <c r="BX58" s="406"/>
      <c r="BY58" s="407"/>
      <c r="BZ58" s="407"/>
      <c r="CA58" s="407"/>
      <c r="CB58" s="407"/>
      <c r="CC58" s="407"/>
      <c r="CD58" s="407"/>
      <c r="CE58" s="374" t="s">
        <v>4641</v>
      </c>
      <c r="CF58" s="374" t="s">
        <v>3340</v>
      </c>
      <c r="CG58" s="407"/>
      <c r="CH58" s="407"/>
      <c r="CI58" s="407"/>
      <c r="CJ58" s="374" t="s">
        <v>4642</v>
      </c>
      <c r="CK58" s="374" t="s">
        <v>4643</v>
      </c>
      <c r="CL58" s="374" t="s">
        <v>4644</v>
      </c>
      <c r="CM58" s="204" t="s">
        <v>4645</v>
      </c>
      <c r="CN58" s="374" t="s">
        <v>4646</v>
      </c>
      <c r="CO58" s="407"/>
      <c r="CP58" s="407"/>
      <c r="CQ58" s="374" t="s">
        <v>4647</v>
      </c>
      <c r="CR58" s="374" t="s">
        <v>4648</v>
      </c>
      <c r="CS58" s="374" t="s">
        <v>4649</v>
      </c>
      <c r="CT58" s="407"/>
      <c r="CU58" s="407"/>
      <c r="CV58" s="374" t="s">
        <v>4650</v>
      </c>
      <c r="CW58" s="407"/>
      <c r="CX58" s="374" t="s">
        <v>3200</v>
      </c>
      <c r="CY58" s="407"/>
      <c r="CZ58" s="407"/>
      <c r="DA58" s="374" t="s">
        <v>4651</v>
      </c>
      <c r="DB58" s="374" t="s">
        <v>4652</v>
      </c>
      <c r="DC58" s="374" t="s">
        <v>4653</v>
      </c>
      <c r="DD58" s="374" t="s">
        <v>4654</v>
      </c>
    </row>
    <row r="59" spans="1:108" s="15" customFormat="1" ht="6.75" customHeight="1">
      <c r="A59" s="38"/>
      <c r="B59" s="413"/>
      <c r="C59" s="414"/>
      <c r="D59" s="414"/>
      <c r="E59" s="414"/>
      <c r="F59" s="414"/>
      <c r="G59" s="414"/>
      <c r="H59" s="414"/>
      <c r="I59" s="414"/>
      <c r="J59" s="414"/>
      <c r="K59" s="414"/>
      <c r="L59" s="414"/>
      <c r="M59" s="414"/>
      <c r="N59" s="414"/>
      <c r="O59" s="414"/>
      <c r="P59" s="414"/>
      <c r="Q59" s="414"/>
      <c r="R59" s="414"/>
      <c r="S59" s="414"/>
      <c r="T59" s="414"/>
      <c r="U59" s="414"/>
      <c r="V59" s="414"/>
      <c r="W59" s="414"/>
      <c r="X59" s="414"/>
      <c r="Y59" s="414"/>
      <c r="Z59" s="414"/>
      <c r="AA59" s="414"/>
      <c r="AB59" s="414"/>
      <c r="AC59" s="414"/>
      <c r="AD59" s="415"/>
      <c r="AF59" s="16"/>
      <c r="AH59"/>
      <c r="AI59"/>
      <c r="AJ59"/>
      <c r="AK59" s="383">
        <v>51</v>
      </c>
      <c r="AL59" s="204" t="str">
        <f t="shared" si="0"/>
        <v>Coyutla</v>
      </c>
      <c r="AM59" s="204" t="str">
        <f t="shared" si="1"/>
        <v>30051</v>
      </c>
      <c r="AN59"/>
      <c r="AO59" s="73">
        <v>53</v>
      </c>
      <c r="AP59" s="149"/>
      <c r="AQ59" s="149"/>
      <c r="AR59" s="149"/>
      <c r="AS59" s="149"/>
      <c r="AT59" s="149"/>
      <c r="AU59" s="149"/>
      <c r="AV59" s="73" t="s">
        <v>4655</v>
      </c>
      <c r="AW59" s="73" t="s">
        <v>4656</v>
      </c>
      <c r="AX59" s="149"/>
      <c r="AY59" s="149"/>
      <c r="AZ59" s="149"/>
      <c r="BA59" s="73" t="s">
        <v>4657</v>
      </c>
      <c r="BB59" s="73" t="s">
        <v>4658</v>
      </c>
      <c r="BC59" s="73" t="s">
        <v>4659</v>
      </c>
      <c r="BD59" s="373" t="s">
        <v>4660</v>
      </c>
      <c r="BE59" s="73" t="s">
        <v>4661</v>
      </c>
      <c r="BF59" s="149"/>
      <c r="BG59" s="149"/>
      <c r="BH59" s="149">
        <v>19099</v>
      </c>
      <c r="BI59" s="73" t="s">
        <v>4662</v>
      </c>
      <c r="BJ59" s="73" t="s">
        <v>4663</v>
      </c>
      <c r="BK59" s="149"/>
      <c r="BL59" s="149"/>
      <c r="BM59" s="73" t="s">
        <v>4664</v>
      </c>
      <c r="BN59" s="149"/>
      <c r="BO59" s="73" t="s">
        <v>4665</v>
      </c>
      <c r="BP59" s="149"/>
      <c r="BQ59" s="149"/>
      <c r="BR59" s="73" t="s">
        <v>4666</v>
      </c>
      <c r="BS59" s="73" t="s">
        <v>4667</v>
      </c>
      <c r="BT59" s="73" t="s">
        <v>4668</v>
      </c>
      <c r="BU59" s="73" t="s">
        <v>4669</v>
      </c>
      <c r="BV59" s="406"/>
      <c r="BW59" s="406"/>
      <c r="BX59" s="406"/>
      <c r="BY59" s="407"/>
      <c r="BZ59" s="407"/>
      <c r="CA59" s="407"/>
      <c r="CB59" s="407"/>
      <c r="CC59" s="407"/>
      <c r="CD59" s="407"/>
      <c r="CE59" s="374" t="s">
        <v>4670</v>
      </c>
      <c r="CF59" s="374" t="s">
        <v>4671</v>
      </c>
      <c r="CG59" s="407"/>
      <c r="CH59" s="407"/>
      <c r="CI59" s="407"/>
      <c r="CJ59" s="374" t="s">
        <v>4672</v>
      </c>
      <c r="CK59" s="374" t="s">
        <v>4673</v>
      </c>
      <c r="CL59" s="374" t="s">
        <v>4674</v>
      </c>
      <c r="CM59" s="204" t="s">
        <v>4675</v>
      </c>
      <c r="CN59" s="374" t="s">
        <v>2804</v>
      </c>
      <c r="CO59" s="407"/>
      <c r="CP59" s="407"/>
      <c r="CQ59" s="374" t="s">
        <v>270</v>
      </c>
      <c r="CR59" s="374" t="s">
        <v>4676</v>
      </c>
      <c r="CS59" s="374" t="s">
        <v>4677</v>
      </c>
      <c r="CT59" s="407"/>
      <c r="CU59" s="407"/>
      <c r="CV59" s="374" t="s">
        <v>4678</v>
      </c>
      <c r="CW59" s="407"/>
      <c r="CX59" s="374" t="s">
        <v>4679</v>
      </c>
      <c r="CY59" s="407"/>
      <c r="CZ59" s="407"/>
      <c r="DA59" s="374" t="s">
        <v>4680</v>
      </c>
      <c r="DB59" s="374" t="s">
        <v>4681</v>
      </c>
      <c r="DC59" s="374" t="s">
        <v>4682</v>
      </c>
      <c r="DD59" s="374" t="s">
        <v>4683</v>
      </c>
    </row>
    <row r="60" spans="1:108" s="15" customFormat="1" ht="72" customHeight="1">
      <c r="A60" s="38"/>
      <c r="B60" s="403"/>
      <c r="C60" s="414"/>
      <c r="D60" s="559" t="s">
        <v>8171</v>
      </c>
      <c r="E60" s="559"/>
      <c r="F60" s="559"/>
      <c r="G60" s="559"/>
      <c r="H60" s="559"/>
      <c r="I60" s="559"/>
      <c r="J60" s="559"/>
      <c r="K60" s="559"/>
      <c r="L60" s="559"/>
      <c r="M60" s="559"/>
      <c r="N60" s="559"/>
      <c r="O60" s="559"/>
      <c r="P60" s="559"/>
      <c r="Q60" s="559"/>
      <c r="R60" s="559"/>
      <c r="S60" s="559"/>
      <c r="T60" s="559"/>
      <c r="U60" s="559"/>
      <c r="V60" s="559"/>
      <c r="W60" s="559"/>
      <c r="X60" s="559"/>
      <c r="Y60" s="559"/>
      <c r="Z60" s="559"/>
      <c r="AA60" s="559"/>
      <c r="AB60" s="559"/>
      <c r="AC60" s="559"/>
      <c r="AD60" s="404"/>
      <c r="AF60" s="16"/>
      <c r="AH60"/>
      <c r="AI60"/>
      <c r="AJ60"/>
      <c r="AK60" s="383">
        <v>52</v>
      </c>
      <c r="AL60" s="204" t="str">
        <f t="shared" si="0"/>
        <v>Cuichapa</v>
      </c>
      <c r="AM60" s="204" t="str">
        <f t="shared" si="1"/>
        <v>30052</v>
      </c>
      <c r="AN60"/>
      <c r="AO60" s="73">
        <v>54</v>
      </c>
      <c r="AP60" s="149"/>
      <c r="AQ60" s="149"/>
      <c r="AR60" s="149"/>
      <c r="AS60" s="149"/>
      <c r="AT60" s="149"/>
      <c r="AU60" s="149"/>
      <c r="AV60" s="73" t="s">
        <v>4684</v>
      </c>
      <c r="AW60" s="73" t="s">
        <v>4685</v>
      </c>
      <c r="AX60" s="149"/>
      <c r="AY60" s="149"/>
      <c r="AZ60" s="149"/>
      <c r="BA60" s="73" t="s">
        <v>4686</v>
      </c>
      <c r="BB60" s="73" t="s">
        <v>4687</v>
      </c>
      <c r="BC60" s="73" t="s">
        <v>4688</v>
      </c>
      <c r="BD60" s="373" t="s">
        <v>4689</v>
      </c>
      <c r="BE60" s="73" t="s">
        <v>4690</v>
      </c>
      <c r="BF60" s="149"/>
      <c r="BG60" s="149"/>
      <c r="BH60" s="149"/>
      <c r="BI60" s="73" t="s">
        <v>4691</v>
      </c>
      <c r="BJ60" s="73" t="s">
        <v>4692</v>
      </c>
      <c r="BK60" s="149"/>
      <c r="BL60" s="149"/>
      <c r="BM60" s="73" t="s">
        <v>4693</v>
      </c>
      <c r="BN60" s="149"/>
      <c r="BO60" s="73" t="s">
        <v>4694</v>
      </c>
      <c r="BP60" s="149"/>
      <c r="BQ60" s="149"/>
      <c r="BR60" s="73" t="s">
        <v>4695</v>
      </c>
      <c r="BS60" s="73" t="s">
        <v>4696</v>
      </c>
      <c r="BT60" s="73" t="s">
        <v>4697</v>
      </c>
      <c r="BU60" s="73" t="s">
        <v>4698</v>
      </c>
      <c r="BV60" s="406"/>
      <c r="BW60" s="406"/>
      <c r="BX60" s="406"/>
      <c r="BY60" s="407"/>
      <c r="BZ60" s="407"/>
      <c r="CA60" s="407"/>
      <c r="CB60" s="407"/>
      <c r="CC60" s="407"/>
      <c r="CD60" s="407"/>
      <c r="CE60" s="374" t="s">
        <v>4699</v>
      </c>
      <c r="CF60" s="374" t="s">
        <v>4700</v>
      </c>
      <c r="CG60" s="407"/>
      <c r="CH60" s="407"/>
      <c r="CI60" s="407"/>
      <c r="CJ60" s="374" t="s">
        <v>4701</v>
      </c>
      <c r="CK60" s="374" t="s">
        <v>4702</v>
      </c>
      <c r="CL60" s="374" t="s">
        <v>4703</v>
      </c>
      <c r="CM60" s="204" t="s">
        <v>3784</v>
      </c>
      <c r="CN60" s="374" t="s">
        <v>4704</v>
      </c>
      <c r="CO60" s="407"/>
      <c r="CP60" s="407"/>
      <c r="CQ60" s="407"/>
      <c r="CR60" s="374" t="s">
        <v>4705</v>
      </c>
      <c r="CS60" s="374" t="s">
        <v>4706</v>
      </c>
      <c r="CT60" s="407"/>
      <c r="CU60" s="407"/>
      <c r="CV60" s="374" t="s">
        <v>4707</v>
      </c>
      <c r="CW60" s="407"/>
      <c r="CX60" s="374" t="s">
        <v>4708</v>
      </c>
      <c r="CY60" s="407"/>
      <c r="CZ60" s="407"/>
      <c r="DA60" s="374" t="s">
        <v>4709</v>
      </c>
      <c r="DB60" s="374" t="s">
        <v>4710</v>
      </c>
      <c r="DC60" s="374" t="s">
        <v>4711</v>
      </c>
      <c r="DD60" s="374" t="s">
        <v>4712</v>
      </c>
    </row>
    <row r="61" spans="1:108" s="15" customFormat="1" ht="6.75" customHeight="1">
      <c r="A61" s="38"/>
      <c r="B61" s="403"/>
      <c r="C61" s="143"/>
      <c r="D61" s="143"/>
      <c r="E61" s="143"/>
      <c r="F61" s="143"/>
      <c r="G61" s="143"/>
      <c r="H61" s="143"/>
      <c r="I61" s="143"/>
      <c r="J61" s="143"/>
      <c r="K61" s="143"/>
      <c r="L61" s="143"/>
      <c r="M61" s="143"/>
      <c r="N61" s="143"/>
      <c r="O61" s="143"/>
      <c r="P61" s="143"/>
      <c r="Q61" s="143"/>
      <c r="R61" s="143"/>
      <c r="S61" s="143"/>
      <c r="T61" s="143"/>
      <c r="U61" s="143"/>
      <c r="V61" s="143"/>
      <c r="W61" s="143"/>
      <c r="X61" s="143"/>
      <c r="Y61" s="143"/>
      <c r="Z61" s="143"/>
      <c r="AA61" s="143"/>
      <c r="AB61" s="143"/>
      <c r="AC61" s="143"/>
      <c r="AD61" s="404"/>
      <c r="AF61" s="16"/>
      <c r="AH61"/>
      <c r="AI61"/>
      <c r="AJ61"/>
      <c r="AK61" s="375">
        <v>53</v>
      </c>
      <c r="AL61" s="204" t="str">
        <f t="shared" si="0"/>
        <v>Cuitláhuac</v>
      </c>
      <c r="AM61" s="204" t="str">
        <f t="shared" si="1"/>
        <v>30053</v>
      </c>
      <c r="AN61"/>
      <c r="AO61" s="73">
        <v>55</v>
      </c>
      <c r="AP61" s="149"/>
      <c r="AQ61" s="149"/>
      <c r="AR61" s="149"/>
      <c r="AS61" s="149"/>
      <c r="AT61" s="149"/>
      <c r="AU61" s="149"/>
      <c r="AV61" s="73" t="s">
        <v>4713</v>
      </c>
      <c r="AW61" s="73" t="s">
        <v>4714</v>
      </c>
      <c r="AX61" s="149"/>
      <c r="AY61" s="149"/>
      <c r="AZ61" s="149"/>
      <c r="BA61" s="73" t="s">
        <v>4715</v>
      </c>
      <c r="BB61" s="73" t="s">
        <v>4716</v>
      </c>
      <c r="BC61" s="73" t="s">
        <v>4717</v>
      </c>
      <c r="BD61" s="373" t="s">
        <v>4718</v>
      </c>
      <c r="BE61" s="73" t="s">
        <v>4719</v>
      </c>
      <c r="BF61" s="149"/>
      <c r="BG61" s="149"/>
      <c r="BH61" s="149"/>
      <c r="BI61" s="73" t="s">
        <v>4720</v>
      </c>
      <c r="BJ61" s="73" t="s">
        <v>4721</v>
      </c>
      <c r="BK61" s="149"/>
      <c r="BL61" s="149"/>
      <c r="BM61" s="73" t="s">
        <v>4722</v>
      </c>
      <c r="BN61" s="149"/>
      <c r="BO61" s="73" t="s">
        <v>4723</v>
      </c>
      <c r="BP61" s="149"/>
      <c r="BQ61" s="149"/>
      <c r="BR61" s="73" t="s">
        <v>4724</v>
      </c>
      <c r="BS61" s="73" t="s">
        <v>4725</v>
      </c>
      <c r="BT61" s="73" t="s">
        <v>4726</v>
      </c>
      <c r="BU61" s="73" t="s">
        <v>4727</v>
      </c>
      <c r="BV61" s="406"/>
      <c r="BW61" s="406"/>
      <c r="BX61" s="406"/>
      <c r="BY61" s="407"/>
      <c r="BZ61" s="407"/>
      <c r="CA61" s="407"/>
      <c r="CB61" s="407"/>
      <c r="CC61" s="407"/>
      <c r="CD61" s="407"/>
      <c r="CE61" s="374" t="s">
        <v>4185</v>
      </c>
      <c r="CF61" s="374" t="s">
        <v>4728</v>
      </c>
      <c r="CG61" s="407"/>
      <c r="CH61" s="407"/>
      <c r="CI61" s="407"/>
      <c r="CJ61" s="374" t="s">
        <v>4729</v>
      </c>
      <c r="CK61" s="374" t="s">
        <v>4730</v>
      </c>
      <c r="CL61" s="374" t="s">
        <v>4731</v>
      </c>
      <c r="CM61" s="204" t="s">
        <v>4099</v>
      </c>
      <c r="CN61" s="374" t="s">
        <v>3361</v>
      </c>
      <c r="CO61" s="407"/>
      <c r="CP61" s="407"/>
      <c r="CQ61" s="407"/>
      <c r="CR61" s="374" t="s">
        <v>4732</v>
      </c>
      <c r="CS61" s="374" t="s">
        <v>4733</v>
      </c>
      <c r="CT61" s="407"/>
      <c r="CU61" s="407"/>
      <c r="CV61" s="374" t="s">
        <v>4734</v>
      </c>
      <c r="CW61" s="407"/>
      <c r="CX61" s="374" t="s">
        <v>4735</v>
      </c>
      <c r="CY61" s="407"/>
      <c r="CZ61" s="407"/>
      <c r="DA61" s="374" t="s">
        <v>4736</v>
      </c>
      <c r="DB61" s="374" t="s">
        <v>4737</v>
      </c>
      <c r="DC61" s="374" t="s">
        <v>4738</v>
      </c>
      <c r="DD61" s="374" t="s">
        <v>4650</v>
      </c>
    </row>
    <row r="62" spans="1:108" s="44" customFormat="1" ht="15" customHeight="1">
      <c r="B62" s="403"/>
      <c r="C62" s="540" t="s">
        <v>14</v>
      </c>
      <c r="D62" s="540"/>
      <c r="E62" s="540"/>
      <c r="F62" s="540"/>
      <c r="G62" s="540"/>
      <c r="H62" s="540"/>
      <c r="I62" s="540"/>
      <c r="J62" s="540"/>
      <c r="K62" s="540"/>
      <c r="L62" s="540"/>
      <c r="M62" s="540"/>
      <c r="N62" s="540"/>
      <c r="O62" s="540"/>
      <c r="P62" s="540"/>
      <c r="Q62" s="540"/>
      <c r="R62" s="540"/>
      <c r="S62" s="540"/>
      <c r="T62" s="540"/>
      <c r="U62" s="540"/>
      <c r="V62" s="540"/>
      <c r="W62" s="540"/>
      <c r="X62" s="540"/>
      <c r="Y62" s="540"/>
      <c r="Z62" s="540"/>
      <c r="AA62" s="540"/>
      <c r="AB62" s="540"/>
      <c r="AC62" s="540"/>
      <c r="AD62" s="404"/>
      <c r="AF62" s="271"/>
      <c r="AH62"/>
      <c r="AI62"/>
      <c r="AJ62"/>
      <c r="AK62" s="383">
        <v>54</v>
      </c>
      <c r="AL62" s="204" t="str">
        <f t="shared" si="0"/>
        <v>Chacaltianguis</v>
      </c>
      <c r="AM62" s="204" t="str">
        <f t="shared" si="1"/>
        <v>30054</v>
      </c>
      <c r="AN62"/>
      <c r="AO62" s="73">
        <v>56</v>
      </c>
      <c r="AP62" s="149"/>
      <c r="AQ62" s="149"/>
      <c r="AR62" s="149"/>
      <c r="AS62" s="149"/>
      <c r="AT62" s="149"/>
      <c r="AU62" s="149"/>
      <c r="AV62" s="73" t="s">
        <v>4739</v>
      </c>
      <c r="AW62" s="73" t="s">
        <v>4740</v>
      </c>
      <c r="AX62" s="149"/>
      <c r="AY62" s="149"/>
      <c r="AZ62" s="149"/>
      <c r="BA62" s="73" t="s">
        <v>4741</v>
      </c>
      <c r="BB62" s="73" t="s">
        <v>4742</v>
      </c>
      <c r="BC62" s="73" t="s">
        <v>4743</v>
      </c>
      <c r="BD62" s="373" t="s">
        <v>4744</v>
      </c>
      <c r="BE62" s="73" t="s">
        <v>4745</v>
      </c>
      <c r="BF62" s="149"/>
      <c r="BG62" s="149"/>
      <c r="BH62" s="149"/>
      <c r="BI62" s="73" t="s">
        <v>4746</v>
      </c>
      <c r="BJ62" s="73" t="s">
        <v>4747</v>
      </c>
      <c r="BK62" s="149"/>
      <c r="BL62" s="149"/>
      <c r="BM62" s="73" t="s">
        <v>4748</v>
      </c>
      <c r="BN62" s="149"/>
      <c r="BO62" s="73" t="s">
        <v>4749</v>
      </c>
      <c r="BP62" s="149"/>
      <c r="BQ62" s="149"/>
      <c r="BR62" s="73" t="s">
        <v>4750</v>
      </c>
      <c r="BS62" s="73" t="s">
        <v>4751</v>
      </c>
      <c r="BT62" s="73" t="s">
        <v>4752</v>
      </c>
      <c r="BU62" s="73" t="s">
        <v>4753</v>
      </c>
      <c r="BV62" s="406"/>
      <c r="BW62" s="406"/>
      <c r="BX62" s="406"/>
      <c r="BY62" s="407"/>
      <c r="BZ62" s="407"/>
      <c r="CA62" s="407"/>
      <c r="CB62" s="407"/>
      <c r="CC62" s="407"/>
      <c r="CD62" s="407"/>
      <c r="CE62" s="374" t="s">
        <v>4754</v>
      </c>
      <c r="CF62" s="374" t="s">
        <v>4755</v>
      </c>
      <c r="CG62" s="407"/>
      <c r="CH62" s="407"/>
      <c r="CI62" s="407"/>
      <c r="CJ62" s="374" t="s">
        <v>4756</v>
      </c>
      <c r="CK62" s="374" t="s">
        <v>4757</v>
      </c>
      <c r="CL62" s="374" t="s">
        <v>4147</v>
      </c>
      <c r="CM62" s="204" t="s">
        <v>4758</v>
      </c>
      <c r="CN62" s="374" t="s">
        <v>4759</v>
      </c>
      <c r="CO62" s="407"/>
      <c r="CP62" s="407"/>
      <c r="CQ62" s="407"/>
      <c r="CR62" s="374" t="s">
        <v>4760</v>
      </c>
      <c r="CS62" s="374" t="s">
        <v>4761</v>
      </c>
      <c r="CT62" s="407"/>
      <c r="CU62" s="407"/>
      <c r="CV62" s="374" t="s">
        <v>4211</v>
      </c>
      <c r="CW62" s="407"/>
      <c r="CX62" s="374" t="s">
        <v>4762</v>
      </c>
      <c r="CY62" s="407"/>
      <c r="CZ62" s="407"/>
      <c r="DA62" s="374" t="s">
        <v>4763</v>
      </c>
      <c r="DB62" s="374" t="s">
        <v>4764</v>
      </c>
      <c r="DC62" s="374" t="s">
        <v>4765</v>
      </c>
      <c r="DD62" s="374" t="s">
        <v>4766</v>
      </c>
    </row>
    <row r="63" spans="1:108" s="44" customFormat="1" ht="6.75" customHeight="1">
      <c r="B63" s="403"/>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c r="AD63" s="404"/>
      <c r="AF63" s="271"/>
      <c r="AH63"/>
      <c r="AI63"/>
      <c r="AJ63"/>
      <c r="AK63" s="383">
        <v>55</v>
      </c>
      <c r="AL63" s="204" t="str">
        <f t="shared" si="0"/>
        <v>Chalma</v>
      </c>
      <c r="AM63" s="204" t="str">
        <f t="shared" si="1"/>
        <v>30055</v>
      </c>
      <c r="AN63"/>
      <c r="AO63" s="73">
        <v>57</v>
      </c>
      <c r="AP63" s="149"/>
      <c r="AQ63" s="149"/>
      <c r="AR63" s="149"/>
      <c r="AS63" s="149"/>
      <c r="AT63" s="149"/>
      <c r="AU63" s="149"/>
      <c r="AV63" s="73" t="s">
        <v>4767</v>
      </c>
      <c r="AW63" s="73" t="s">
        <v>4768</v>
      </c>
      <c r="AX63" s="149"/>
      <c r="AY63" s="149"/>
      <c r="AZ63" s="149"/>
      <c r="BA63" s="73" t="s">
        <v>4769</v>
      </c>
      <c r="BB63" s="73" t="s">
        <v>4770</v>
      </c>
      <c r="BC63" s="73" t="s">
        <v>4771</v>
      </c>
      <c r="BD63" s="373" t="s">
        <v>4772</v>
      </c>
      <c r="BE63" s="73" t="s">
        <v>4773</v>
      </c>
      <c r="BF63" s="149"/>
      <c r="BG63" s="149"/>
      <c r="BH63" s="149"/>
      <c r="BI63" s="73" t="s">
        <v>4774</v>
      </c>
      <c r="BJ63" s="73" t="s">
        <v>4775</v>
      </c>
      <c r="BK63" s="149"/>
      <c r="BL63" s="149"/>
      <c r="BM63" s="73" t="s">
        <v>4776</v>
      </c>
      <c r="BN63" s="149"/>
      <c r="BO63" s="73" t="s">
        <v>4777</v>
      </c>
      <c r="BP63" s="149"/>
      <c r="BQ63" s="149"/>
      <c r="BR63" s="73" t="s">
        <v>4778</v>
      </c>
      <c r="BS63" s="73" t="s">
        <v>4779</v>
      </c>
      <c r="BT63" s="73" t="s">
        <v>4780</v>
      </c>
      <c r="BU63" s="73" t="s">
        <v>4781</v>
      </c>
      <c r="BV63" s="406"/>
      <c r="BW63" s="406"/>
      <c r="BX63" s="406"/>
      <c r="BY63" s="407"/>
      <c r="BZ63" s="407"/>
      <c r="CA63" s="407"/>
      <c r="CB63" s="407"/>
      <c r="CC63" s="407"/>
      <c r="CD63" s="407"/>
      <c r="CE63" s="374" t="s">
        <v>4782</v>
      </c>
      <c r="CF63" s="411" t="s">
        <v>8146</v>
      </c>
      <c r="CG63" s="407"/>
      <c r="CH63" s="407"/>
      <c r="CI63" s="407"/>
      <c r="CJ63" s="374" t="s">
        <v>4783</v>
      </c>
      <c r="CK63" s="374" t="s">
        <v>4784</v>
      </c>
      <c r="CL63" s="374" t="s">
        <v>3194</v>
      </c>
      <c r="CM63" s="204" t="s">
        <v>3361</v>
      </c>
      <c r="CN63" s="374" t="s">
        <v>4785</v>
      </c>
      <c r="CO63" s="407"/>
      <c r="CP63" s="407"/>
      <c r="CQ63" s="407"/>
      <c r="CR63" s="374" t="s">
        <v>4786</v>
      </c>
      <c r="CS63" s="374" t="s">
        <v>4787</v>
      </c>
      <c r="CT63" s="407"/>
      <c r="CU63" s="407"/>
      <c r="CV63" s="374" t="s">
        <v>4788</v>
      </c>
      <c r="CW63" s="407"/>
      <c r="CX63" s="374" t="s">
        <v>4789</v>
      </c>
      <c r="CY63" s="407"/>
      <c r="CZ63" s="407"/>
      <c r="DA63" s="374" t="s">
        <v>4790</v>
      </c>
      <c r="DB63" s="374" t="s">
        <v>4791</v>
      </c>
      <c r="DC63" s="374" t="s">
        <v>4792</v>
      </c>
      <c r="DD63" s="374" t="s">
        <v>3990</v>
      </c>
    </row>
    <row r="64" spans="1:108" s="44" customFormat="1" ht="24" customHeight="1">
      <c r="B64" s="403"/>
      <c r="C64" s="18"/>
      <c r="D64" s="540" t="s">
        <v>15</v>
      </c>
      <c r="E64" s="541"/>
      <c r="F64" s="541"/>
      <c r="G64" s="541"/>
      <c r="H64" s="541"/>
      <c r="I64" s="541"/>
      <c r="J64" s="541"/>
      <c r="K64" s="541"/>
      <c r="L64" s="541"/>
      <c r="M64" s="541"/>
      <c r="N64" s="541"/>
      <c r="O64" s="541"/>
      <c r="P64" s="541"/>
      <c r="Q64" s="541"/>
      <c r="R64" s="541"/>
      <c r="S64" s="541"/>
      <c r="T64" s="541"/>
      <c r="U64" s="541"/>
      <c r="V64" s="541"/>
      <c r="W64" s="541"/>
      <c r="X64" s="541"/>
      <c r="Y64" s="541"/>
      <c r="Z64" s="541"/>
      <c r="AA64" s="541"/>
      <c r="AB64" s="541"/>
      <c r="AC64" s="541"/>
      <c r="AD64" s="404"/>
      <c r="AF64" s="271"/>
      <c r="AH64"/>
      <c r="AI64"/>
      <c r="AJ64"/>
      <c r="AK64" s="383">
        <v>56</v>
      </c>
      <c r="AL64" s="204" t="str">
        <f t="shared" si="0"/>
        <v>Chiconamel</v>
      </c>
      <c r="AM64" s="204" t="str">
        <f t="shared" si="1"/>
        <v>30056</v>
      </c>
      <c r="AN64"/>
      <c r="AO64" s="73">
        <v>58</v>
      </c>
      <c r="AP64" s="149"/>
      <c r="AQ64" s="149"/>
      <c r="AR64" s="149"/>
      <c r="AS64" s="149"/>
      <c r="AT64" s="149"/>
      <c r="AU64" s="149"/>
      <c r="AV64" s="73" t="s">
        <v>4793</v>
      </c>
      <c r="AW64" s="73" t="s">
        <v>4794</v>
      </c>
      <c r="AX64" s="149"/>
      <c r="AY64" s="149"/>
      <c r="AZ64" s="149"/>
      <c r="BA64" s="73" t="s">
        <v>4795</v>
      </c>
      <c r="BB64" s="73" t="s">
        <v>4796</v>
      </c>
      <c r="BC64" s="73" t="s">
        <v>4797</v>
      </c>
      <c r="BD64" s="373" t="s">
        <v>4798</v>
      </c>
      <c r="BE64" s="73" t="s">
        <v>4799</v>
      </c>
      <c r="BF64" s="149"/>
      <c r="BG64" s="149"/>
      <c r="BH64" s="149"/>
      <c r="BI64" s="73" t="s">
        <v>4800</v>
      </c>
      <c r="BJ64" s="73" t="s">
        <v>4801</v>
      </c>
      <c r="BK64" s="149"/>
      <c r="BL64" s="149"/>
      <c r="BM64" s="73" t="s">
        <v>4802</v>
      </c>
      <c r="BN64" s="149"/>
      <c r="BO64" s="73" t="s">
        <v>4803</v>
      </c>
      <c r="BP64" s="149"/>
      <c r="BQ64" s="149"/>
      <c r="BR64" s="73" t="s">
        <v>4804</v>
      </c>
      <c r="BS64" s="73" t="s">
        <v>4805</v>
      </c>
      <c r="BT64" s="73" t="s">
        <v>4806</v>
      </c>
      <c r="BU64" s="73" t="s">
        <v>4807</v>
      </c>
      <c r="BV64" s="406"/>
      <c r="BW64" s="406"/>
      <c r="BX64" s="406"/>
      <c r="BY64" s="407"/>
      <c r="BZ64" s="407"/>
      <c r="CA64" s="407"/>
      <c r="CB64" s="407"/>
      <c r="CC64" s="407"/>
      <c r="CD64" s="407"/>
      <c r="CE64" s="374" t="s">
        <v>4808</v>
      </c>
      <c r="CF64" s="374" t="s">
        <v>4809</v>
      </c>
      <c r="CG64" s="407"/>
      <c r="CH64" s="407"/>
      <c r="CI64" s="407"/>
      <c r="CJ64" s="374" t="s">
        <v>4810</v>
      </c>
      <c r="CK64" s="374" t="s">
        <v>4811</v>
      </c>
      <c r="CL64" s="374" t="s">
        <v>4812</v>
      </c>
      <c r="CM64" s="204" t="s">
        <v>4813</v>
      </c>
      <c r="CN64" s="374" t="s">
        <v>4814</v>
      </c>
      <c r="CO64" s="407"/>
      <c r="CP64" s="407"/>
      <c r="CQ64" s="407"/>
      <c r="CR64" s="374" t="s">
        <v>4815</v>
      </c>
      <c r="CS64" s="374" t="s">
        <v>4816</v>
      </c>
      <c r="CT64" s="407"/>
      <c r="CU64" s="407"/>
      <c r="CV64" s="374" t="s">
        <v>4817</v>
      </c>
      <c r="CW64" s="407"/>
      <c r="CX64" s="374" t="s">
        <v>4818</v>
      </c>
      <c r="CY64" s="407"/>
      <c r="CZ64" s="407"/>
      <c r="DA64" s="374" t="s">
        <v>4819</v>
      </c>
      <c r="DB64" s="374" t="s">
        <v>4820</v>
      </c>
      <c r="DC64" s="374" t="s">
        <v>4821</v>
      </c>
      <c r="DD64" s="374" t="s">
        <v>4822</v>
      </c>
    </row>
    <row r="65" spans="1:108" s="44" customFormat="1" ht="6.75" customHeight="1">
      <c r="B65" s="403"/>
      <c r="C65" s="18"/>
      <c r="D65" s="143"/>
      <c r="E65" s="143"/>
      <c r="F65" s="143"/>
      <c r="G65" s="143"/>
      <c r="H65" s="143"/>
      <c r="I65" s="143"/>
      <c r="J65" s="143"/>
      <c r="K65" s="143"/>
      <c r="L65" s="143"/>
      <c r="M65" s="143"/>
      <c r="N65" s="143"/>
      <c r="O65" s="143"/>
      <c r="P65" s="143"/>
      <c r="Q65" s="143"/>
      <c r="R65" s="143"/>
      <c r="S65" s="143"/>
      <c r="T65" s="143"/>
      <c r="U65" s="143"/>
      <c r="V65" s="143"/>
      <c r="W65" s="143"/>
      <c r="X65" s="143"/>
      <c r="Y65" s="143"/>
      <c r="Z65" s="143"/>
      <c r="AA65" s="143"/>
      <c r="AB65" s="143"/>
      <c r="AC65" s="143"/>
      <c r="AD65" s="404"/>
      <c r="AF65" s="271"/>
      <c r="AH65"/>
      <c r="AI65"/>
      <c r="AJ65"/>
      <c r="AK65" s="375">
        <v>57</v>
      </c>
      <c r="AL65" s="204" t="str">
        <f t="shared" si="0"/>
        <v>Chiconquiaco</v>
      </c>
      <c r="AM65" s="204" t="str">
        <f t="shared" si="1"/>
        <v>30057</v>
      </c>
      <c r="AN65"/>
      <c r="AO65" s="73">
        <v>59</v>
      </c>
      <c r="AP65" s="149"/>
      <c r="AQ65" s="149"/>
      <c r="AR65" s="149"/>
      <c r="AS65" s="149"/>
      <c r="AT65" s="149"/>
      <c r="AU65" s="149"/>
      <c r="AV65" s="73" t="s">
        <v>4823</v>
      </c>
      <c r="AW65" s="73" t="s">
        <v>4824</v>
      </c>
      <c r="AX65" s="149"/>
      <c r="AY65" s="149"/>
      <c r="AZ65" s="149"/>
      <c r="BA65" s="73" t="s">
        <v>4825</v>
      </c>
      <c r="BB65" s="73" t="s">
        <v>4826</v>
      </c>
      <c r="BC65" s="73" t="s">
        <v>4827</v>
      </c>
      <c r="BD65" s="373" t="s">
        <v>4828</v>
      </c>
      <c r="BE65" s="73" t="s">
        <v>4829</v>
      </c>
      <c r="BF65" s="149"/>
      <c r="BG65" s="149"/>
      <c r="BH65" s="149"/>
      <c r="BI65" s="73" t="s">
        <v>4830</v>
      </c>
      <c r="BJ65" s="73" t="s">
        <v>4831</v>
      </c>
      <c r="BK65" s="149"/>
      <c r="BL65" s="149"/>
      <c r="BM65" s="73" t="s">
        <v>4832</v>
      </c>
      <c r="BN65" s="149"/>
      <c r="BO65" s="73" t="s">
        <v>4833</v>
      </c>
      <c r="BP65" s="149"/>
      <c r="BQ65" s="149"/>
      <c r="BR65" s="73" t="s">
        <v>4834</v>
      </c>
      <c r="BS65" s="73" t="s">
        <v>4835</v>
      </c>
      <c r="BT65" s="73" t="s">
        <v>4836</v>
      </c>
      <c r="BU65" s="73" t="s">
        <v>4837</v>
      </c>
      <c r="BV65" s="406"/>
      <c r="BW65" s="406"/>
      <c r="BX65" s="406"/>
      <c r="BY65" s="407"/>
      <c r="BZ65" s="407"/>
      <c r="CA65" s="407"/>
      <c r="CB65" s="407"/>
      <c r="CC65" s="407"/>
      <c r="CD65" s="407"/>
      <c r="CE65" s="374" t="s">
        <v>4838</v>
      </c>
      <c r="CF65" s="374" t="s">
        <v>4839</v>
      </c>
      <c r="CG65" s="407"/>
      <c r="CH65" s="407"/>
      <c r="CI65" s="407"/>
      <c r="CJ65" s="374" t="s">
        <v>4840</v>
      </c>
      <c r="CK65" s="374" t="s">
        <v>4841</v>
      </c>
      <c r="CL65" s="374" t="s">
        <v>4842</v>
      </c>
      <c r="CM65" s="204" t="s">
        <v>4843</v>
      </c>
      <c r="CN65" s="374" t="s">
        <v>4844</v>
      </c>
      <c r="CO65" s="407"/>
      <c r="CP65" s="407"/>
      <c r="CQ65" s="407"/>
      <c r="CR65" s="374" t="s">
        <v>4845</v>
      </c>
      <c r="CS65" s="374" t="s">
        <v>4846</v>
      </c>
      <c r="CT65" s="407"/>
      <c r="CU65" s="407"/>
      <c r="CV65" s="374" t="s">
        <v>4847</v>
      </c>
      <c r="CW65" s="407"/>
      <c r="CX65" s="374" t="s">
        <v>4848</v>
      </c>
      <c r="CY65" s="407"/>
      <c r="CZ65" s="407"/>
      <c r="DA65" s="374" t="s">
        <v>4849</v>
      </c>
      <c r="DB65" s="374" t="s">
        <v>4850</v>
      </c>
      <c r="DC65" s="374" t="s">
        <v>4851</v>
      </c>
      <c r="DD65" s="374" t="s">
        <v>4852</v>
      </c>
    </row>
    <row r="66" spans="1:108" s="44" customFormat="1" ht="24" customHeight="1">
      <c r="B66" s="403"/>
      <c r="C66" s="18"/>
      <c r="D66" s="540" t="s">
        <v>16</v>
      </c>
      <c r="E66" s="541"/>
      <c r="F66" s="541"/>
      <c r="G66" s="541"/>
      <c r="H66" s="541"/>
      <c r="I66" s="541"/>
      <c r="J66" s="541"/>
      <c r="K66" s="541"/>
      <c r="L66" s="541"/>
      <c r="M66" s="541"/>
      <c r="N66" s="541"/>
      <c r="O66" s="541"/>
      <c r="P66" s="541"/>
      <c r="Q66" s="541"/>
      <c r="R66" s="541"/>
      <c r="S66" s="541"/>
      <c r="T66" s="541"/>
      <c r="U66" s="541"/>
      <c r="V66" s="541"/>
      <c r="W66" s="541"/>
      <c r="X66" s="541"/>
      <c r="Y66" s="541"/>
      <c r="Z66" s="541"/>
      <c r="AA66" s="541"/>
      <c r="AB66" s="541"/>
      <c r="AC66" s="541"/>
      <c r="AD66" s="404"/>
      <c r="AF66" s="271"/>
      <c r="AH66"/>
      <c r="AI66"/>
      <c r="AJ66"/>
      <c r="AK66" s="383">
        <v>58</v>
      </c>
      <c r="AL66" s="204" t="str">
        <f t="shared" si="0"/>
        <v>Chicontepec</v>
      </c>
      <c r="AM66" s="204" t="str">
        <f t="shared" si="1"/>
        <v>30058</v>
      </c>
      <c r="AN66"/>
      <c r="AO66" s="73">
        <v>60</v>
      </c>
      <c r="AP66" s="149"/>
      <c r="AQ66" s="149"/>
      <c r="AR66" s="149"/>
      <c r="AS66" s="149"/>
      <c r="AT66" s="149"/>
      <c r="AU66" s="149"/>
      <c r="AV66" s="73" t="s">
        <v>4853</v>
      </c>
      <c r="AW66" s="73" t="s">
        <v>4854</v>
      </c>
      <c r="AX66" s="149"/>
      <c r="AY66" s="149"/>
      <c r="AZ66" s="149"/>
      <c r="BA66" s="73" t="s">
        <v>4855</v>
      </c>
      <c r="BB66" s="73" t="s">
        <v>4856</v>
      </c>
      <c r="BC66" s="73" t="s">
        <v>4857</v>
      </c>
      <c r="BD66" s="373" t="s">
        <v>4858</v>
      </c>
      <c r="BE66" s="73" t="s">
        <v>4859</v>
      </c>
      <c r="BF66" s="149"/>
      <c r="BG66" s="149"/>
      <c r="BH66" s="149"/>
      <c r="BI66" s="73" t="s">
        <v>4860</v>
      </c>
      <c r="BJ66" s="73" t="s">
        <v>4861</v>
      </c>
      <c r="BK66" s="149"/>
      <c r="BL66" s="149"/>
      <c r="BM66" s="417">
        <v>24059</v>
      </c>
      <c r="BN66" s="149"/>
      <c r="BO66" s="73" t="s">
        <v>4862</v>
      </c>
      <c r="BP66" s="149"/>
      <c r="BQ66" s="149"/>
      <c r="BR66" s="73" t="s">
        <v>4863</v>
      </c>
      <c r="BS66" s="73" t="s">
        <v>4864</v>
      </c>
      <c r="BT66" s="73" t="s">
        <v>4865</v>
      </c>
      <c r="BU66" s="149">
        <v>32099</v>
      </c>
      <c r="BV66" s="406"/>
      <c r="BW66" s="406"/>
      <c r="BX66" s="406"/>
      <c r="BY66" s="407"/>
      <c r="BZ66" s="407"/>
      <c r="CA66" s="407"/>
      <c r="CB66" s="407"/>
      <c r="CC66" s="407"/>
      <c r="CD66" s="407"/>
      <c r="CE66" s="374" t="s">
        <v>4866</v>
      </c>
      <c r="CF66" s="374" t="s">
        <v>4867</v>
      </c>
      <c r="CG66" s="407"/>
      <c r="CH66" s="407"/>
      <c r="CI66" s="407"/>
      <c r="CJ66" s="374" t="s">
        <v>4868</v>
      </c>
      <c r="CK66" s="374" t="s">
        <v>4869</v>
      </c>
      <c r="CL66" s="374" t="s">
        <v>4870</v>
      </c>
      <c r="CM66" s="204" t="s">
        <v>4871</v>
      </c>
      <c r="CN66" s="374" t="s">
        <v>4872</v>
      </c>
      <c r="CO66" s="407"/>
      <c r="CP66" s="407"/>
      <c r="CQ66" s="407"/>
      <c r="CR66" s="411" t="s">
        <v>8149</v>
      </c>
      <c r="CS66" s="374" t="s">
        <v>4873</v>
      </c>
      <c r="CT66" s="407"/>
      <c r="CU66" s="407"/>
      <c r="CV66" s="418" t="s">
        <v>4874</v>
      </c>
      <c r="CW66" s="407"/>
      <c r="CX66" s="374" t="s">
        <v>4875</v>
      </c>
      <c r="CY66" s="407"/>
      <c r="CZ66" s="407"/>
      <c r="DA66" s="374" t="s">
        <v>4876</v>
      </c>
      <c r="DB66" s="374" t="s">
        <v>4877</v>
      </c>
      <c r="DC66" s="374" t="s">
        <v>3723</v>
      </c>
      <c r="DD66" s="374" t="s">
        <v>270</v>
      </c>
    </row>
    <row r="67" spans="1:108" s="44" customFormat="1" ht="6.75" customHeight="1">
      <c r="B67" s="403"/>
      <c r="C67" s="18"/>
      <c r="D67" s="143"/>
      <c r="E67" s="143"/>
      <c r="F67" s="143"/>
      <c r="G67" s="143"/>
      <c r="H67" s="143"/>
      <c r="I67" s="143"/>
      <c r="J67" s="143"/>
      <c r="K67" s="143"/>
      <c r="L67" s="143"/>
      <c r="M67" s="143"/>
      <c r="N67" s="143"/>
      <c r="O67" s="143"/>
      <c r="P67" s="143"/>
      <c r="Q67" s="143"/>
      <c r="R67" s="143"/>
      <c r="S67" s="143"/>
      <c r="T67" s="143"/>
      <c r="U67" s="143"/>
      <c r="V67" s="143"/>
      <c r="W67" s="143"/>
      <c r="X67" s="143"/>
      <c r="Y67" s="143"/>
      <c r="Z67" s="143"/>
      <c r="AA67" s="143"/>
      <c r="AB67" s="143"/>
      <c r="AC67" s="143"/>
      <c r="AD67" s="404"/>
      <c r="AF67" s="271"/>
      <c r="AH67"/>
      <c r="AI67"/>
      <c r="AJ67"/>
      <c r="AK67" s="383">
        <v>59</v>
      </c>
      <c r="AL67" s="204" t="str">
        <f t="shared" si="0"/>
        <v>Chinameca</v>
      </c>
      <c r="AM67" s="204" t="str">
        <f t="shared" si="1"/>
        <v>30059</v>
      </c>
      <c r="AN67"/>
      <c r="AO67" s="73">
        <v>61</v>
      </c>
      <c r="AP67" s="149"/>
      <c r="AQ67" s="149"/>
      <c r="AR67" s="149"/>
      <c r="AS67" s="149"/>
      <c r="AT67" s="149"/>
      <c r="AU67" s="149"/>
      <c r="AV67" s="73" t="s">
        <v>4878</v>
      </c>
      <c r="AW67" s="73" t="s">
        <v>4879</v>
      </c>
      <c r="AX67" s="149"/>
      <c r="AY67" s="149"/>
      <c r="AZ67" s="149"/>
      <c r="BA67" s="73" t="s">
        <v>4880</v>
      </c>
      <c r="BB67" s="73" t="s">
        <v>4881</v>
      </c>
      <c r="BC67" s="73" t="s">
        <v>4882</v>
      </c>
      <c r="BD67" s="373" t="s">
        <v>4883</v>
      </c>
      <c r="BE67" s="73" t="s">
        <v>4884</v>
      </c>
      <c r="BF67" s="149"/>
      <c r="BG67" s="149"/>
      <c r="BH67" s="149"/>
      <c r="BI67" s="73" t="s">
        <v>4885</v>
      </c>
      <c r="BJ67" s="73" t="s">
        <v>4886</v>
      </c>
      <c r="BK67" s="149"/>
      <c r="BL67" s="149"/>
      <c r="BM67" s="149">
        <v>24099</v>
      </c>
      <c r="BN67" s="149"/>
      <c r="BO67" s="73" t="s">
        <v>4887</v>
      </c>
      <c r="BP67" s="149"/>
      <c r="BQ67" s="149"/>
      <c r="BR67" s="73" t="s">
        <v>4888</v>
      </c>
      <c r="BS67" s="73" t="s">
        <v>4889</v>
      </c>
      <c r="BT67" s="73" t="s">
        <v>4890</v>
      </c>
      <c r="BU67" s="149"/>
      <c r="BV67" s="406"/>
      <c r="BW67" s="406"/>
      <c r="BX67" s="406"/>
      <c r="BY67" s="407"/>
      <c r="BZ67" s="407"/>
      <c r="CA67" s="407"/>
      <c r="CB67" s="407"/>
      <c r="CC67" s="407"/>
      <c r="CD67" s="407"/>
      <c r="CE67" s="374" t="s">
        <v>4891</v>
      </c>
      <c r="CF67" s="374" t="s">
        <v>4892</v>
      </c>
      <c r="CG67" s="407"/>
      <c r="CH67" s="407"/>
      <c r="CI67" s="407"/>
      <c r="CJ67" s="374" t="s">
        <v>4893</v>
      </c>
      <c r="CK67" s="374" t="s">
        <v>4894</v>
      </c>
      <c r="CL67" s="374" t="s">
        <v>4895</v>
      </c>
      <c r="CM67" s="204" t="s">
        <v>4896</v>
      </c>
      <c r="CN67" s="374" t="s">
        <v>4897</v>
      </c>
      <c r="CO67" s="407"/>
      <c r="CP67" s="407"/>
      <c r="CQ67" s="407"/>
      <c r="CR67" s="374" t="s">
        <v>4898</v>
      </c>
      <c r="CS67" s="374" t="s">
        <v>4899</v>
      </c>
      <c r="CT67" s="407"/>
      <c r="CU67" s="407"/>
      <c r="CV67" s="374" t="s">
        <v>270</v>
      </c>
      <c r="CW67" s="407"/>
      <c r="CX67" s="374" t="s">
        <v>4900</v>
      </c>
      <c r="CY67" s="407"/>
      <c r="CZ67" s="407"/>
      <c r="DA67" s="374" t="s">
        <v>4901</v>
      </c>
      <c r="DB67" s="374" t="s">
        <v>4902</v>
      </c>
      <c r="DC67" s="374" t="s">
        <v>3620</v>
      </c>
      <c r="DD67" s="407"/>
    </row>
    <row r="68" spans="1:108" s="44" customFormat="1" ht="24" customHeight="1">
      <c r="B68" s="403"/>
      <c r="C68" s="18"/>
      <c r="D68" s="540" t="s">
        <v>1997</v>
      </c>
      <c r="E68" s="541"/>
      <c r="F68" s="541"/>
      <c r="G68" s="541"/>
      <c r="H68" s="541"/>
      <c r="I68" s="541"/>
      <c r="J68" s="541"/>
      <c r="K68" s="541"/>
      <c r="L68" s="541"/>
      <c r="M68" s="541"/>
      <c r="N68" s="541"/>
      <c r="O68" s="541"/>
      <c r="P68" s="541"/>
      <c r="Q68" s="541"/>
      <c r="R68" s="541"/>
      <c r="S68" s="541"/>
      <c r="T68" s="541"/>
      <c r="U68" s="541"/>
      <c r="V68" s="541"/>
      <c r="W68" s="541"/>
      <c r="X68" s="541"/>
      <c r="Y68" s="541"/>
      <c r="Z68" s="541"/>
      <c r="AA68" s="541"/>
      <c r="AB68" s="541"/>
      <c r="AC68" s="541"/>
      <c r="AD68" s="404"/>
      <c r="AF68" s="271"/>
      <c r="AH68"/>
      <c r="AI68"/>
      <c r="AJ68"/>
      <c r="AK68" s="383">
        <v>60</v>
      </c>
      <c r="AL68" s="204" t="str">
        <f t="shared" si="0"/>
        <v>Chinampa de Gorostiza</v>
      </c>
      <c r="AM68" s="204" t="str">
        <f t="shared" si="1"/>
        <v>30060</v>
      </c>
      <c r="AN68"/>
      <c r="AO68" s="73">
        <v>62</v>
      </c>
      <c r="AP68" s="149"/>
      <c r="AQ68" s="149"/>
      <c r="AR68" s="149"/>
      <c r="AS68" s="149"/>
      <c r="AT68" s="149"/>
      <c r="AU68" s="149"/>
      <c r="AV68" s="73" t="s">
        <v>4903</v>
      </c>
      <c r="AW68" s="73" t="s">
        <v>4904</v>
      </c>
      <c r="AX68" s="149"/>
      <c r="AY68" s="149"/>
      <c r="AZ68" s="149"/>
      <c r="BA68" s="73" t="s">
        <v>4905</v>
      </c>
      <c r="BB68" s="73" t="s">
        <v>4906</v>
      </c>
      <c r="BC68" s="73" t="s">
        <v>4907</v>
      </c>
      <c r="BD68" s="373" t="s">
        <v>4908</v>
      </c>
      <c r="BE68" s="73" t="s">
        <v>4909</v>
      </c>
      <c r="BF68" s="149"/>
      <c r="BG68" s="149"/>
      <c r="BH68" s="149"/>
      <c r="BI68" s="73" t="s">
        <v>4910</v>
      </c>
      <c r="BJ68" s="73" t="s">
        <v>4911</v>
      </c>
      <c r="BK68" s="149"/>
      <c r="BL68" s="149"/>
      <c r="BM68" s="149"/>
      <c r="BN68" s="149"/>
      <c r="BO68" s="73" t="s">
        <v>4912</v>
      </c>
      <c r="BP68" s="149"/>
      <c r="BQ68" s="149"/>
      <c r="BR68" s="149">
        <v>29099</v>
      </c>
      <c r="BS68" s="73" t="s">
        <v>4913</v>
      </c>
      <c r="BT68" s="73" t="s">
        <v>4914</v>
      </c>
      <c r="BU68" s="149"/>
      <c r="BV68" s="406"/>
      <c r="BW68" s="406"/>
      <c r="BX68" s="406"/>
      <c r="BY68" s="407"/>
      <c r="BZ68" s="407"/>
      <c r="CA68" s="407"/>
      <c r="CB68" s="407"/>
      <c r="CC68" s="407"/>
      <c r="CD68" s="407"/>
      <c r="CE68" s="374" t="s">
        <v>4915</v>
      </c>
      <c r="CF68" s="374" t="s">
        <v>4916</v>
      </c>
      <c r="CG68" s="407"/>
      <c r="CH68" s="407"/>
      <c r="CI68" s="407"/>
      <c r="CJ68" s="374" t="s">
        <v>4917</v>
      </c>
      <c r="CK68" s="374" t="s">
        <v>4918</v>
      </c>
      <c r="CL68" s="374" t="s">
        <v>4919</v>
      </c>
      <c r="CM68" s="204" t="s">
        <v>4920</v>
      </c>
      <c r="CN68" s="374" t="s">
        <v>3340</v>
      </c>
      <c r="CO68" s="407"/>
      <c r="CP68" s="407"/>
      <c r="CQ68" s="407"/>
      <c r="CR68" s="374" t="s">
        <v>4921</v>
      </c>
      <c r="CS68" s="374" t="s">
        <v>3482</v>
      </c>
      <c r="CT68" s="407"/>
      <c r="CU68" s="407"/>
      <c r="CV68" s="407"/>
      <c r="CW68" s="407"/>
      <c r="CX68" s="374" t="s">
        <v>4922</v>
      </c>
      <c r="CY68" s="407"/>
      <c r="CZ68" s="407"/>
      <c r="DA68" s="374" t="s">
        <v>270</v>
      </c>
      <c r="DB68" s="374" t="s">
        <v>4923</v>
      </c>
      <c r="DC68" s="374" t="s">
        <v>4924</v>
      </c>
      <c r="DD68" s="407"/>
    </row>
    <row r="69" spans="1:108" s="44" customFormat="1" ht="6.75" customHeight="1">
      <c r="B69" s="403"/>
      <c r="C69" s="18"/>
      <c r="D69" s="143"/>
      <c r="E69" s="143"/>
      <c r="F69" s="143"/>
      <c r="G69" s="143"/>
      <c r="H69" s="143"/>
      <c r="I69" s="143"/>
      <c r="J69" s="143"/>
      <c r="K69" s="143"/>
      <c r="L69" s="143"/>
      <c r="M69" s="143"/>
      <c r="N69" s="143"/>
      <c r="O69" s="143"/>
      <c r="P69" s="143"/>
      <c r="Q69" s="143"/>
      <c r="R69" s="143"/>
      <c r="S69" s="143"/>
      <c r="T69" s="143"/>
      <c r="U69" s="143"/>
      <c r="V69" s="143"/>
      <c r="W69" s="143"/>
      <c r="X69" s="143"/>
      <c r="Y69" s="143"/>
      <c r="Z69" s="143"/>
      <c r="AA69" s="143"/>
      <c r="AB69" s="143"/>
      <c r="AC69" s="143"/>
      <c r="AD69" s="404"/>
      <c r="AF69" s="271"/>
      <c r="AH69"/>
      <c r="AI69"/>
      <c r="AJ69"/>
      <c r="AK69" s="375">
        <v>61</v>
      </c>
      <c r="AL69" s="204" t="str">
        <f t="shared" si="0"/>
        <v>Las Choapas</v>
      </c>
      <c r="AM69" s="204" t="str">
        <f t="shared" si="1"/>
        <v>30061</v>
      </c>
      <c r="AN69"/>
      <c r="AO69" s="73">
        <v>63</v>
      </c>
      <c r="AP69" s="149"/>
      <c r="AQ69" s="149"/>
      <c r="AR69" s="149"/>
      <c r="AS69" s="149"/>
      <c r="AT69" s="149"/>
      <c r="AU69" s="149"/>
      <c r="AV69" s="73" t="s">
        <v>4925</v>
      </c>
      <c r="AW69" s="73" t="s">
        <v>4926</v>
      </c>
      <c r="AX69" s="149"/>
      <c r="AY69" s="149"/>
      <c r="AZ69" s="149"/>
      <c r="BA69" s="73" t="s">
        <v>4927</v>
      </c>
      <c r="BB69" s="73" t="s">
        <v>4928</v>
      </c>
      <c r="BC69" s="73" t="s">
        <v>4929</v>
      </c>
      <c r="BD69" s="373" t="s">
        <v>4930</v>
      </c>
      <c r="BE69" s="73" t="s">
        <v>4931</v>
      </c>
      <c r="BF69" s="149"/>
      <c r="BG69" s="149"/>
      <c r="BH69" s="149"/>
      <c r="BI69" s="73" t="s">
        <v>4932</v>
      </c>
      <c r="BJ69" s="73" t="s">
        <v>4933</v>
      </c>
      <c r="BK69" s="149"/>
      <c r="BL69" s="149"/>
      <c r="BM69" s="149"/>
      <c r="BN69" s="149"/>
      <c r="BO69" s="73" t="s">
        <v>4934</v>
      </c>
      <c r="BP69" s="149"/>
      <c r="BQ69" s="149"/>
      <c r="BR69" s="149"/>
      <c r="BS69" s="73" t="s">
        <v>4935</v>
      </c>
      <c r="BT69" s="73" t="s">
        <v>4936</v>
      </c>
      <c r="BU69" s="149"/>
      <c r="BV69" s="406"/>
      <c r="BW69" s="406"/>
      <c r="BX69" s="406"/>
      <c r="BY69" s="407"/>
      <c r="BZ69" s="407"/>
      <c r="CA69" s="407"/>
      <c r="CB69" s="407"/>
      <c r="CC69" s="407"/>
      <c r="CD69" s="407"/>
      <c r="CE69" s="374" t="s">
        <v>4937</v>
      </c>
      <c r="CF69" s="374" t="s">
        <v>4938</v>
      </c>
      <c r="CG69" s="407"/>
      <c r="CH69" s="407"/>
      <c r="CI69" s="407"/>
      <c r="CJ69" s="374" t="s">
        <v>4939</v>
      </c>
      <c r="CK69" s="374" t="s">
        <v>4940</v>
      </c>
      <c r="CL69" s="374" t="s">
        <v>4941</v>
      </c>
      <c r="CM69" s="204" t="s">
        <v>4942</v>
      </c>
      <c r="CN69" s="374" t="s">
        <v>4943</v>
      </c>
      <c r="CO69" s="407"/>
      <c r="CP69" s="407"/>
      <c r="CQ69" s="407"/>
      <c r="CR69" s="374" t="s">
        <v>4944</v>
      </c>
      <c r="CS69" s="374" t="s">
        <v>4945</v>
      </c>
      <c r="CT69" s="407"/>
      <c r="CU69" s="407"/>
      <c r="CV69" s="407"/>
      <c r="CW69" s="407"/>
      <c r="CX69" s="374" t="s">
        <v>4946</v>
      </c>
      <c r="CY69" s="407"/>
      <c r="CZ69" s="407"/>
      <c r="DA69" s="407"/>
      <c r="DB69" s="374" t="s">
        <v>4947</v>
      </c>
      <c r="DC69" s="374" t="s">
        <v>4948</v>
      </c>
      <c r="DD69" s="407"/>
    </row>
    <row r="70" spans="1:108" s="44" customFormat="1" ht="36" customHeight="1">
      <c r="B70" s="403"/>
      <c r="C70" s="18"/>
      <c r="D70" s="540" t="s">
        <v>7712</v>
      </c>
      <c r="E70" s="540"/>
      <c r="F70" s="540"/>
      <c r="G70" s="540"/>
      <c r="H70" s="540"/>
      <c r="I70" s="540"/>
      <c r="J70" s="540"/>
      <c r="K70" s="540"/>
      <c r="L70" s="540"/>
      <c r="M70" s="540"/>
      <c r="N70" s="540"/>
      <c r="O70" s="540"/>
      <c r="P70" s="540"/>
      <c r="Q70" s="540"/>
      <c r="R70" s="540"/>
      <c r="S70" s="540"/>
      <c r="T70" s="540"/>
      <c r="U70" s="540"/>
      <c r="V70" s="540"/>
      <c r="W70" s="540"/>
      <c r="X70" s="540"/>
      <c r="Y70" s="540"/>
      <c r="Z70" s="540"/>
      <c r="AA70" s="540"/>
      <c r="AB70" s="540"/>
      <c r="AC70" s="540"/>
      <c r="AD70" s="404"/>
      <c r="AF70" s="271"/>
      <c r="AH70"/>
      <c r="AI70"/>
      <c r="AJ70"/>
      <c r="AK70" s="383">
        <v>62</v>
      </c>
      <c r="AL70" s="204" t="str">
        <f t="shared" si="0"/>
        <v>Chocamán</v>
      </c>
      <c r="AM70" s="204" t="str">
        <f t="shared" si="1"/>
        <v>30062</v>
      </c>
      <c r="AN70"/>
      <c r="AO70" s="73">
        <v>64</v>
      </c>
      <c r="AP70" s="149"/>
      <c r="AQ70" s="149"/>
      <c r="AR70" s="149"/>
      <c r="AS70" s="149"/>
      <c r="AT70" s="149"/>
      <c r="AU70" s="149"/>
      <c r="AV70" s="73" t="s">
        <v>4949</v>
      </c>
      <c r="AW70" s="73" t="s">
        <v>4950</v>
      </c>
      <c r="AX70" s="149"/>
      <c r="AY70" s="149"/>
      <c r="AZ70" s="149"/>
      <c r="BA70" s="73" t="s">
        <v>4951</v>
      </c>
      <c r="BB70" s="73" t="s">
        <v>4952</v>
      </c>
      <c r="BC70" s="73" t="s">
        <v>4953</v>
      </c>
      <c r="BD70" s="373" t="s">
        <v>4954</v>
      </c>
      <c r="BE70" s="73" t="s">
        <v>4955</v>
      </c>
      <c r="BF70" s="149"/>
      <c r="BG70" s="149"/>
      <c r="BH70" s="149"/>
      <c r="BI70" s="73" t="s">
        <v>4956</v>
      </c>
      <c r="BJ70" s="73" t="s">
        <v>4957</v>
      </c>
      <c r="BK70" s="149"/>
      <c r="BL70" s="149"/>
      <c r="BM70" s="149"/>
      <c r="BN70" s="149"/>
      <c r="BO70" s="73" t="s">
        <v>4958</v>
      </c>
      <c r="BP70" s="149"/>
      <c r="BQ70" s="149"/>
      <c r="BR70" s="149"/>
      <c r="BS70" s="73" t="s">
        <v>4959</v>
      </c>
      <c r="BT70" s="73" t="s">
        <v>4960</v>
      </c>
      <c r="BU70" s="149"/>
      <c r="BV70" s="406"/>
      <c r="BW70" s="406"/>
      <c r="BX70" s="406"/>
      <c r="BY70" s="407"/>
      <c r="BZ70" s="407"/>
      <c r="CA70" s="407"/>
      <c r="CB70" s="407"/>
      <c r="CC70" s="407"/>
      <c r="CD70" s="407"/>
      <c r="CE70" s="374" t="s">
        <v>4961</v>
      </c>
      <c r="CF70" s="374" t="s">
        <v>4962</v>
      </c>
      <c r="CG70" s="407"/>
      <c r="CH70" s="407"/>
      <c r="CI70" s="407"/>
      <c r="CJ70" s="374" t="s">
        <v>4963</v>
      </c>
      <c r="CK70" s="374" t="s">
        <v>4964</v>
      </c>
      <c r="CL70" s="374" t="s">
        <v>4965</v>
      </c>
      <c r="CM70" s="204" t="s">
        <v>4966</v>
      </c>
      <c r="CN70" s="374" t="s">
        <v>4967</v>
      </c>
      <c r="CO70" s="407"/>
      <c r="CP70" s="407"/>
      <c r="CQ70" s="407"/>
      <c r="CR70" s="374" t="s">
        <v>4968</v>
      </c>
      <c r="CS70" s="374" t="s">
        <v>4969</v>
      </c>
      <c r="CT70" s="407"/>
      <c r="CU70" s="407"/>
      <c r="CV70" s="407"/>
      <c r="CW70" s="407"/>
      <c r="CX70" s="374" t="s">
        <v>4970</v>
      </c>
      <c r="CY70" s="407"/>
      <c r="CZ70" s="407"/>
      <c r="DA70" s="407"/>
      <c r="DB70" s="374" t="s">
        <v>4971</v>
      </c>
      <c r="DC70" s="374" t="s">
        <v>4972</v>
      </c>
      <c r="DD70" s="407"/>
    </row>
    <row r="71" spans="1:108" s="44" customFormat="1" ht="6.75" customHeight="1">
      <c r="B71" s="403"/>
      <c r="C71" s="18"/>
      <c r="D71" s="143"/>
      <c r="E71" s="143"/>
      <c r="F71" s="143"/>
      <c r="G71" s="143"/>
      <c r="H71" s="143"/>
      <c r="I71" s="143"/>
      <c r="J71" s="143"/>
      <c r="K71" s="143"/>
      <c r="L71" s="143"/>
      <c r="M71" s="143"/>
      <c r="N71" s="143"/>
      <c r="O71" s="143"/>
      <c r="P71" s="143"/>
      <c r="Q71" s="143"/>
      <c r="R71" s="143"/>
      <c r="S71" s="143"/>
      <c r="T71" s="143"/>
      <c r="U71" s="143"/>
      <c r="V71" s="143"/>
      <c r="W71" s="143"/>
      <c r="X71" s="143"/>
      <c r="Y71" s="143"/>
      <c r="Z71" s="143"/>
      <c r="AA71" s="143"/>
      <c r="AB71" s="143"/>
      <c r="AC71" s="143"/>
      <c r="AD71" s="404"/>
      <c r="AF71" s="271"/>
      <c r="AH71"/>
      <c r="AI71"/>
      <c r="AJ71"/>
      <c r="AK71" s="383">
        <v>63</v>
      </c>
      <c r="AL71" s="204" t="str">
        <f t="shared" si="0"/>
        <v>Chontla</v>
      </c>
      <c r="AM71" s="204" t="str">
        <f t="shared" si="1"/>
        <v>30063</v>
      </c>
      <c r="AN71"/>
      <c r="AO71" s="73">
        <v>65</v>
      </c>
      <c r="AP71" s="149"/>
      <c r="AQ71" s="149"/>
      <c r="AR71" s="149"/>
      <c r="AS71" s="149"/>
      <c r="AT71" s="149"/>
      <c r="AU71" s="149"/>
      <c r="AV71" s="73" t="s">
        <v>4973</v>
      </c>
      <c r="AW71" s="73" t="s">
        <v>4974</v>
      </c>
      <c r="AX71" s="149"/>
      <c r="AY71" s="149"/>
      <c r="AZ71" s="149"/>
      <c r="BA71" s="73" t="s">
        <v>4975</v>
      </c>
      <c r="BB71" s="73" t="s">
        <v>4976</v>
      </c>
      <c r="BC71" s="73" t="s">
        <v>4977</v>
      </c>
      <c r="BD71" s="373" t="s">
        <v>4978</v>
      </c>
      <c r="BE71" s="73" t="s">
        <v>4979</v>
      </c>
      <c r="BF71" s="149"/>
      <c r="BG71" s="149"/>
      <c r="BH71" s="149"/>
      <c r="BI71" s="73" t="s">
        <v>4980</v>
      </c>
      <c r="BJ71" s="73" t="s">
        <v>4981</v>
      </c>
      <c r="BK71" s="149"/>
      <c r="BL71" s="149"/>
      <c r="BM71" s="149"/>
      <c r="BN71" s="149"/>
      <c r="BO71" s="73" t="s">
        <v>4982</v>
      </c>
      <c r="BP71" s="149"/>
      <c r="BQ71" s="149"/>
      <c r="BR71" s="149"/>
      <c r="BS71" s="73" t="s">
        <v>4983</v>
      </c>
      <c r="BT71" s="73" t="s">
        <v>4984</v>
      </c>
      <c r="BU71" s="149"/>
      <c r="BV71" s="406"/>
      <c r="BW71" s="406"/>
      <c r="BX71" s="406"/>
      <c r="BY71" s="407"/>
      <c r="BZ71" s="407"/>
      <c r="CA71" s="407"/>
      <c r="CB71" s="407"/>
      <c r="CC71" s="407"/>
      <c r="CD71" s="407"/>
      <c r="CE71" s="374" t="s">
        <v>4985</v>
      </c>
      <c r="CF71" s="374" t="s">
        <v>4986</v>
      </c>
      <c r="CG71" s="407"/>
      <c r="CH71" s="407"/>
      <c r="CI71" s="407"/>
      <c r="CJ71" s="374" t="s">
        <v>4987</v>
      </c>
      <c r="CK71" s="374" t="s">
        <v>4988</v>
      </c>
      <c r="CL71" s="374" t="s">
        <v>4989</v>
      </c>
      <c r="CM71" s="204" t="s">
        <v>3389</v>
      </c>
      <c r="CN71" s="374" t="s">
        <v>4990</v>
      </c>
      <c r="CO71" s="407"/>
      <c r="CP71" s="407"/>
      <c r="CQ71" s="407"/>
      <c r="CR71" s="374" t="s">
        <v>4991</v>
      </c>
      <c r="CS71" s="374" t="s">
        <v>4992</v>
      </c>
      <c r="CT71" s="407"/>
      <c r="CU71" s="407"/>
      <c r="CV71" s="407"/>
      <c r="CW71" s="407"/>
      <c r="CX71" s="374" t="s">
        <v>4993</v>
      </c>
      <c r="CY71" s="407"/>
      <c r="CZ71" s="407"/>
      <c r="DA71" s="407"/>
      <c r="DB71" s="374" t="s">
        <v>4994</v>
      </c>
      <c r="DC71" s="374" t="s">
        <v>4995</v>
      </c>
      <c r="DD71" s="407"/>
    </row>
    <row r="72" spans="1:108" s="44" customFormat="1" ht="15" customHeight="1">
      <c r="B72" s="403"/>
      <c r="C72" s="18"/>
      <c r="D72" s="540" t="s">
        <v>17</v>
      </c>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404"/>
      <c r="AF72" s="271"/>
      <c r="AH72"/>
      <c r="AI72"/>
      <c r="AJ72"/>
      <c r="AK72" s="383">
        <v>64</v>
      </c>
      <c r="AL72" s="204" t="str">
        <f t="shared" si="0"/>
        <v>Chumatlán</v>
      </c>
      <c r="AM72" s="204" t="str">
        <f t="shared" si="1"/>
        <v>30064</v>
      </c>
      <c r="AN72"/>
      <c r="AO72" s="73">
        <v>66</v>
      </c>
      <c r="AP72" s="149"/>
      <c r="AQ72" s="149"/>
      <c r="AR72" s="149"/>
      <c r="AS72" s="149"/>
      <c r="AT72" s="149"/>
      <c r="AU72" s="149"/>
      <c r="AV72" s="73" t="s">
        <v>4996</v>
      </c>
      <c r="AW72" s="73" t="s">
        <v>4997</v>
      </c>
      <c r="AX72" s="149"/>
      <c r="AY72" s="149"/>
      <c r="AZ72" s="149"/>
      <c r="BA72" s="73" t="s">
        <v>4998</v>
      </c>
      <c r="BB72" s="73" t="s">
        <v>4999</v>
      </c>
      <c r="BC72" s="73" t="s">
        <v>5000</v>
      </c>
      <c r="BD72" s="373" t="s">
        <v>5001</v>
      </c>
      <c r="BE72" s="73" t="s">
        <v>5002</v>
      </c>
      <c r="BF72" s="149"/>
      <c r="BG72" s="149"/>
      <c r="BH72" s="149"/>
      <c r="BI72" s="73" t="s">
        <v>5003</v>
      </c>
      <c r="BJ72" s="73" t="s">
        <v>5004</v>
      </c>
      <c r="BK72" s="149"/>
      <c r="BL72" s="149"/>
      <c r="BM72" s="149"/>
      <c r="BN72" s="149"/>
      <c r="BO72" s="73" t="s">
        <v>5005</v>
      </c>
      <c r="BP72" s="149"/>
      <c r="BQ72" s="149"/>
      <c r="BR72" s="149"/>
      <c r="BS72" s="73" t="s">
        <v>5006</v>
      </c>
      <c r="BT72" s="73" t="s">
        <v>5007</v>
      </c>
      <c r="BU72" s="149"/>
      <c r="BV72" s="406"/>
      <c r="BW72" s="406"/>
      <c r="BX72" s="406"/>
      <c r="BY72" s="407"/>
      <c r="BZ72" s="407"/>
      <c r="CA72" s="407"/>
      <c r="CB72" s="407"/>
      <c r="CC72" s="407"/>
      <c r="CD72" s="407"/>
      <c r="CE72" s="374" t="s">
        <v>5008</v>
      </c>
      <c r="CF72" s="374" t="s">
        <v>5009</v>
      </c>
      <c r="CG72" s="407"/>
      <c r="CH72" s="407"/>
      <c r="CI72" s="407"/>
      <c r="CJ72" s="374" t="s">
        <v>5010</v>
      </c>
      <c r="CK72" s="374" t="s">
        <v>5011</v>
      </c>
      <c r="CL72" s="374" t="s">
        <v>5012</v>
      </c>
      <c r="CM72" s="204" t="s">
        <v>5013</v>
      </c>
      <c r="CN72" s="374" t="s">
        <v>5014</v>
      </c>
      <c r="CO72" s="407"/>
      <c r="CP72" s="407"/>
      <c r="CQ72" s="407"/>
      <c r="CR72" s="374" t="s">
        <v>5015</v>
      </c>
      <c r="CS72" s="374" t="s">
        <v>5016</v>
      </c>
      <c r="CT72" s="407"/>
      <c r="CU72" s="407"/>
      <c r="CV72" s="407"/>
      <c r="CW72" s="407"/>
      <c r="CX72" s="374" t="s">
        <v>5017</v>
      </c>
      <c r="CY72" s="407"/>
      <c r="CZ72" s="407"/>
      <c r="DA72" s="407"/>
      <c r="DB72" s="374" t="s">
        <v>2808</v>
      </c>
      <c r="DC72" s="374" t="s">
        <v>2784</v>
      </c>
      <c r="DD72" s="407"/>
    </row>
    <row r="73" spans="1:108" s="44" customFormat="1" ht="6.75" customHeight="1">
      <c r="B73" s="403"/>
      <c r="C73" s="143"/>
      <c r="D73" s="143"/>
      <c r="E73" s="143"/>
      <c r="F73" s="143"/>
      <c r="G73" s="143"/>
      <c r="H73" s="143"/>
      <c r="I73" s="143"/>
      <c r="J73" s="143"/>
      <c r="K73" s="143"/>
      <c r="L73" s="143"/>
      <c r="M73" s="143"/>
      <c r="N73" s="143"/>
      <c r="O73" s="143"/>
      <c r="P73" s="143"/>
      <c r="Q73" s="143"/>
      <c r="R73" s="143"/>
      <c r="S73" s="143"/>
      <c r="T73" s="143"/>
      <c r="U73" s="143"/>
      <c r="V73" s="143"/>
      <c r="W73" s="143"/>
      <c r="X73" s="143"/>
      <c r="Y73" s="143"/>
      <c r="Z73" s="143"/>
      <c r="AA73" s="143"/>
      <c r="AB73" s="143"/>
      <c r="AC73" s="143"/>
      <c r="AD73" s="404"/>
      <c r="AF73" s="271"/>
      <c r="AH73"/>
      <c r="AI73"/>
      <c r="AJ73"/>
      <c r="AK73" s="375">
        <v>65</v>
      </c>
      <c r="AL73" s="204" t="str">
        <f t="shared" ref="AL73:AL136" si="2">IFERROR(IF(HLOOKUP($N$8,$BY$7:$DD$578,AK74,FALSE)=0,"",HLOOKUP($N$8,$BY$7:$DD$578,AK74,FALSE)),"")</f>
        <v>Emiliano Zapata</v>
      </c>
      <c r="AM73" s="204" t="str">
        <f t="shared" ref="AM73:AM136" si="3">IFERROR(IF(HLOOKUP($N$8,$AP$7:$BU$578,AK74,FALSE)=0,"",HLOOKUP($N$8,$AP$7:$BU$578,AK74,FALSE)),"")</f>
        <v>30065</v>
      </c>
      <c r="AN73"/>
      <c r="AO73" s="73">
        <v>67</v>
      </c>
      <c r="AP73" s="149"/>
      <c r="AQ73" s="149"/>
      <c r="AR73" s="149"/>
      <c r="AS73" s="149"/>
      <c r="AT73" s="149"/>
      <c r="AU73" s="149"/>
      <c r="AV73" s="73" t="s">
        <v>5018</v>
      </c>
      <c r="AW73" s="73" t="s">
        <v>5019</v>
      </c>
      <c r="AX73" s="149"/>
      <c r="AY73" s="149"/>
      <c r="AZ73" s="149"/>
      <c r="BA73" s="73" t="s">
        <v>5020</v>
      </c>
      <c r="BB73" s="73" t="s">
        <v>5021</v>
      </c>
      <c r="BC73" s="73" t="s">
        <v>5022</v>
      </c>
      <c r="BD73" s="373" t="s">
        <v>5023</v>
      </c>
      <c r="BE73" s="73" t="s">
        <v>5024</v>
      </c>
      <c r="BF73" s="149"/>
      <c r="BG73" s="149"/>
      <c r="BH73" s="149"/>
      <c r="BI73" s="73" t="s">
        <v>5025</v>
      </c>
      <c r="BJ73" s="73" t="s">
        <v>5026</v>
      </c>
      <c r="BK73" s="149"/>
      <c r="BL73" s="149"/>
      <c r="BM73" s="149"/>
      <c r="BN73" s="149"/>
      <c r="BO73" s="73" t="s">
        <v>5027</v>
      </c>
      <c r="BP73" s="149"/>
      <c r="BQ73" s="149"/>
      <c r="BR73" s="149"/>
      <c r="BS73" s="73" t="s">
        <v>5028</v>
      </c>
      <c r="BT73" s="73" t="s">
        <v>5029</v>
      </c>
      <c r="BU73" s="149"/>
      <c r="BV73" s="406"/>
      <c r="BW73" s="406"/>
      <c r="BX73" s="406"/>
      <c r="BY73" s="407"/>
      <c r="BZ73" s="407"/>
      <c r="CA73" s="407"/>
      <c r="CB73" s="407"/>
      <c r="CC73" s="407"/>
      <c r="CD73" s="407"/>
      <c r="CE73" s="374" t="s">
        <v>5030</v>
      </c>
      <c r="CF73" s="374" t="s">
        <v>5031</v>
      </c>
      <c r="CG73" s="407"/>
      <c r="CH73" s="407"/>
      <c r="CI73" s="407"/>
      <c r="CJ73" s="374" t="s">
        <v>5032</v>
      </c>
      <c r="CK73" s="374" t="s">
        <v>5033</v>
      </c>
      <c r="CL73" s="374" t="s">
        <v>5034</v>
      </c>
      <c r="CM73" s="204" t="s">
        <v>5035</v>
      </c>
      <c r="CN73" s="374" t="s">
        <v>5036</v>
      </c>
      <c r="CO73" s="407"/>
      <c r="CP73" s="407"/>
      <c r="CQ73" s="407"/>
      <c r="CR73" s="374" t="s">
        <v>5037</v>
      </c>
      <c r="CS73" s="374" t="s">
        <v>59</v>
      </c>
      <c r="CT73" s="407"/>
      <c r="CU73" s="407"/>
      <c r="CV73" s="407"/>
      <c r="CW73" s="407"/>
      <c r="CX73" s="374" t="s">
        <v>5038</v>
      </c>
      <c r="CY73" s="407"/>
      <c r="CZ73" s="407"/>
      <c r="DA73" s="407"/>
      <c r="DB73" s="374" t="s">
        <v>5039</v>
      </c>
      <c r="DC73" s="374" t="s">
        <v>5040</v>
      </c>
      <c r="DD73" s="407"/>
    </row>
    <row r="74" spans="1:108" s="44" customFormat="1" ht="36" customHeight="1">
      <c r="B74" s="403"/>
      <c r="C74" s="542" t="s">
        <v>7713</v>
      </c>
      <c r="D74" s="542"/>
      <c r="E74" s="542"/>
      <c r="F74" s="542"/>
      <c r="G74" s="542"/>
      <c r="H74" s="542"/>
      <c r="I74" s="542"/>
      <c r="J74" s="542"/>
      <c r="K74" s="542"/>
      <c r="L74" s="542"/>
      <c r="M74" s="542"/>
      <c r="N74" s="542"/>
      <c r="O74" s="542"/>
      <c r="P74" s="542"/>
      <c r="Q74" s="542"/>
      <c r="R74" s="542"/>
      <c r="S74" s="542"/>
      <c r="T74" s="542"/>
      <c r="U74" s="542"/>
      <c r="V74" s="542"/>
      <c r="W74" s="542"/>
      <c r="X74" s="542"/>
      <c r="Y74" s="542"/>
      <c r="Z74" s="542"/>
      <c r="AA74" s="542"/>
      <c r="AB74" s="542"/>
      <c r="AC74" s="542"/>
      <c r="AD74" s="404"/>
      <c r="AF74" s="271"/>
      <c r="AH74"/>
      <c r="AI74"/>
      <c r="AJ74"/>
      <c r="AK74" s="383">
        <v>66</v>
      </c>
      <c r="AL74" s="204" t="str">
        <f t="shared" si="2"/>
        <v>Espinal</v>
      </c>
      <c r="AM74" s="204" t="str">
        <f t="shared" si="3"/>
        <v>30066</v>
      </c>
      <c r="AN74"/>
      <c r="AO74" s="73">
        <v>68</v>
      </c>
      <c r="AP74" s="149"/>
      <c r="AQ74" s="149"/>
      <c r="AR74" s="149"/>
      <c r="AS74" s="149"/>
      <c r="AT74" s="149"/>
      <c r="AU74" s="149"/>
      <c r="AV74" s="73" t="s">
        <v>5041</v>
      </c>
      <c r="AW74" s="73" t="s">
        <v>5042</v>
      </c>
      <c r="AX74" s="149"/>
      <c r="AY74" s="149"/>
      <c r="AZ74" s="149"/>
      <c r="BA74" s="73" t="s">
        <v>5043</v>
      </c>
      <c r="BB74" s="73" t="s">
        <v>5044</v>
      </c>
      <c r="BC74" s="73" t="s">
        <v>5045</v>
      </c>
      <c r="BD74" s="373" t="s">
        <v>5046</v>
      </c>
      <c r="BE74" s="73" t="s">
        <v>5047</v>
      </c>
      <c r="BF74" s="149"/>
      <c r="BG74" s="149"/>
      <c r="BH74" s="149"/>
      <c r="BI74" s="73" t="s">
        <v>5048</v>
      </c>
      <c r="BJ74" s="73" t="s">
        <v>5049</v>
      </c>
      <c r="BK74" s="149"/>
      <c r="BL74" s="149"/>
      <c r="BM74" s="149"/>
      <c r="BN74" s="149"/>
      <c r="BO74" s="73" t="s">
        <v>5050</v>
      </c>
      <c r="BP74" s="149"/>
      <c r="BQ74" s="149"/>
      <c r="BR74" s="149"/>
      <c r="BS74" s="73" t="s">
        <v>5051</v>
      </c>
      <c r="BT74" s="73" t="s">
        <v>5052</v>
      </c>
      <c r="BU74" s="149"/>
      <c r="BV74" s="406"/>
      <c r="BW74" s="406"/>
      <c r="BX74" s="406"/>
      <c r="BY74" s="407"/>
      <c r="BZ74" s="407"/>
      <c r="CA74" s="407"/>
      <c r="CB74" s="407"/>
      <c r="CC74" s="407"/>
      <c r="CD74" s="407"/>
      <c r="CE74" s="374" t="s">
        <v>5053</v>
      </c>
      <c r="CF74" s="374" t="s">
        <v>5054</v>
      </c>
      <c r="CG74" s="407"/>
      <c r="CH74" s="407"/>
      <c r="CI74" s="407"/>
      <c r="CJ74" s="374" t="s">
        <v>5055</v>
      </c>
      <c r="CK74" s="374" t="s">
        <v>5056</v>
      </c>
      <c r="CL74" s="374" t="s">
        <v>5057</v>
      </c>
      <c r="CM74" s="204" t="s">
        <v>5058</v>
      </c>
      <c r="CN74" s="374" t="s">
        <v>5059</v>
      </c>
      <c r="CO74" s="407"/>
      <c r="CP74" s="407"/>
      <c r="CQ74" s="407"/>
      <c r="CR74" s="374" t="s">
        <v>5060</v>
      </c>
      <c r="CS74" s="374" t="s">
        <v>2853</v>
      </c>
      <c r="CT74" s="407"/>
      <c r="CU74" s="407"/>
      <c r="CV74" s="407"/>
      <c r="CW74" s="407"/>
      <c r="CX74" s="374" t="s">
        <v>4650</v>
      </c>
      <c r="CY74" s="407"/>
      <c r="CZ74" s="407"/>
      <c r="DA74" s="407"/>
      <c r="DB74" s="374" t="s">
        <v>5061</v>
      </c>
      <c r="DC74" s="374" t="s">
        <v>5062</v>
      </c>
      <c r="DD74" s="407"/>
    </row>
    <row r="75" spans="1:108" s="15" customFormat="1" ht="6.75" customHeight="1">
      <c r="A75" s="38"/>
      <c r="B75" s="413"/>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c r="AD75" s="415"/>
      <c r="AF75" s="16"/>
      <c r="AH75"/>
      <c r="AI75"/>
      <c r="AJ75"/>
      <c r="AK75" s="383">
        <v>67</v>
      </c>
      <c r="AL75" s="204" t="str">
        <f t="shared" si="2"/>
        <v>Filomeno Mata</v>
      </c>
      <c r="AM75" s="204" t="str">
        <f t="shared" si="3"/>
        <v>30067</v>
      </c>
      <c r="AN75"/>
      <c r="AO75" s="73">
        <v>69</v>
      </c>
      <c r="AP75" s="149"/>
      <c r="AQ75" s="149"/>
      <c r="AR75" s="149"/>
      <c r="AS75" s="149"/>
      <c r="AT75" s="149"/>
      <c r="AU75" s="149"/>
      <c r="AV75" s="73" t="s">
        <v>5063</v>
      </c>
      <c r="AW75" s="412" t="s">
        <v>5064</v>
      </c>
      <c r="AX75" s="149"/>
      <c r="AY75" s="149"/>
      <c r="AZ75" s="149"/>
      <c r="BA75" s="73" t="s">
        <v>5065</v>
      </c>
      <c r="BB75" s="73" t="s">
        <v>5066</v>
      </c>
      <c r="BC75" s="73" t="s">
        <v>5067</v>
      </c>
      <c r="BD75" s="373" t="s">
        <v>5068</v>
      </c>
      <c r="BE75" s="73" t="s">
        <v>5069</v>
      </c>
      <c r="BF75" s="149"/>
      <c r="BG75" s="149"/>
      <c r="BH75" s="149"/>
      <c r="BI75" s="73" t="s">
        <v>5070</v>
      </c>
      <c r="BJ75" s="73" t="s">
        <v>5071</v>
      </c>
      <c r="BK75" s="149"/>
      <c r="BL75" s="149"/>
      <c r="BM75" s="149"/>
      <c r="BN75" s="149"/>
      <c r="BO75" s="73" t="s">
        <v>5072</v>
      </c>
      <c r="BP75" s="149"/>
      <c r="BQ75" s="149"/>
      <c r="BR75" s="149"/>
      <c r="BS75" s="73" t="s">
        <v>5073</v>
      </c>
      <c r="BT75" s="73" t="s">
        <v>5074</v>
      </c>
      <c r="BU75" s="149"/>
      <c r="BV75" s="406"/>
      <c r="BW75" s="406"/>
      <c r="BX75" s="406"/>
      <c r="BY75" s="407"/>
      <c r="BZ75" s="407"/>
      <c r="CA75" s="407"/>
      <c r="CB75" s="407"/>
      <c r="CC75" s="407"/>
      <c r="CD75" s="407"/>
      <c r="CE75" s="374" t="s">
        <v>5075</v>
      </c>
      <c r="CF75" s="374" t="s">
        <v>270</v>
      </c>
      <c r="CG75" s="407"/>
      <c r="CH75" s="407"/>
      <c r="CI75" s="407"/>
      <c r="CJ75" s="374" t="s">
        <v>5076</v>
      </c>
      <c r="CK75" s="374" t="s">
        <v>5077</v>
      </c>
      <c r="CL75" s="374" t="s">
        <v>5078</v>
      </c>
      <c r="CM75" s="204" t="s">
        <v>5079</v>
      </c>
      <c r="CN75" s="374" t="s">
        <v>5080</v>
      </c>
      <c r="CO75" s="407"/>
      <c r="CP75" s="407"/>
      <c r="CQ75" s="407"/>
      <c r="CR75" s="374" t="s">
        <v>5081</v>
      </c>
      <c r="CS75" s="374" t="s">
        <v>5082</v>
      </c>
      <c r="CT75" s="407"/>
      <c r="CU75" s="407"/>
      <c r="CV75" s="407"/>
      <c r="CW75" s="407"/>
      <c r="CX75" s="374" t="s">
        <v>5083</v>
      </c>
      <c r="CY75" s="407"/>
      <c r="CZ75" s="407"/>
      <c r="DA75" s="407"/>
      <c r="DB75" s="374" t="s">
        <v>5084</v>
      </c>
      <c r="DC75" s="374" t="s">
        <v>5085</v>
      </c>
      <c r="DD75" s="407"/>
    </row>
    <row r="76" spans="1:108" s="15" customFormat="1" ht="60" customHeight="1">
      <c r="A76" s="38"/>
      <c r="B76" s="413"/>
      <c r="C76" s="540" t="s">
        <v>8156</v>
      </c>
      <c r="D76" s="540"/>
      <c r="E76" s="540"/>
      <c r="F76" s="540"/>
      <c r="G76" s="540"/>
      <c r="H76" s="540"/>
      <c r="I76" s="540"/>
      <c r="J76" s="540"/>
      <c r="K76" s="540"/>
      <c r="L76" s="540"/>
      <c r="M76" s="540"/>
      <c r="N76" s="540"/>
      <c r="O76" s="540"/>
      <c r="P76" s="540"/>
      <c r="Q76" s="540"/>
      <c r="R76" s="540"/>
      <c r="S76" s="540"/>
      <c r="T76" s="540"/>
      <c r="U76" s="540"/>
      <c r="V76" s="540"/>
      <c r="W76" s="540"/>
      <c r="X76" s="540"/>
      <c r="Y76" s="540"/>
      <c r="Z76" s="540"/>
      <c r="AA76" s="540"/>
      <c r="AB76" s="540"/>
      <c r="AC76" s="540"/>
      <c r="AD76" s="416"/>
      <c r="AF76" s="16"/>
      <c r="AH76"/>
      <c r="AI76"/>
      <c r="AJ76"/>
      <c r="AK76" s="383">
        <v>68</v>
      </c>
      <c r="AL76" s="204" t="str">
        <f t="shared" si="2"/>
        <v>Fortín</v>
      </c>
      <c r="AM76" s="204" t="str">
        <f t="shared" si="3"/>
        <v>30068</v>
      </c>
      <c r="AN76"/>
      <c r="AO76" s="73">
        <v>70</v>
      </c>
      <c r="AP76" s="149"/>
      <c r="AQ76" s="149"/>
      <c r="AR76" s="149"/>
      <c r="AS76" s="149"/>
      <c r="AT76" s="149"/>
      <c r="AU76" s="149"/>
      <c r="AV76" s="73" t="s">
        <v>5086</v>
      </c>
      <c r="AW76" s="149"/>
      <c r="AX76" s="149"/>
      <c r="AY76" s="149"/>
      <c r="AZ76" s="149"/>
      <c r="BA76" s="73" t="s">
        <v>5087</v>
      </c>
      <c r="BB76" s="73" t="s">
        <v>5088</v>
      </c>
      <c r="BC76" s="73" t="s">
        <v>5089</v>
      </c>
      <c r="BD76" s="373" t="s">
        <v>5090</v>
      </c>
      <c r="BE76" s="73" t="s">
        <v>5091</v>
      </c>
      <c r="BF76" s="149"/>
      <c r="BG76" s="149"/>
      <c r="BH76" s="149"/>
      <c r="BI76" s="73" t="s">
        <v>5092</v>
      </c>
      <c r="BJ76" s="73" t="s">
        <v>5093</v>
      </c>
      <c r="BK76" s="149"/>
      <c r="BL76" s="149"/>
      <c r="BM76" s="149"/>
      <c r="BN76" s="149"/>
      <c r="BO76" s="73" t="s">
        <v>5094</v>
      </c>
      <c r="BP76" s="149"/>
      <c r="BQ76" s="149"/>
      <c r="BR76" s="149"/>
      <c r="BS76" s="73" t="s">
        <v>5095</v>
      </c>
      <c r="BT76" s="73" t="s">
        <v>5096</v>
      </c>
      <c r="BU76" s="149"/>
      <c r="BV76" s="406"/>
      <c r="BW76" s="406"/>
      <c r="BX76" s="406"/>
      <c r="BY76" s="407"/>
      <c r="BZ76" s="407"/>
      <c r="CA76" s="407"/>
      <c r="CB76" s="407"/>
      <c r="CC76" s="407"/>
      <c r="CD76" s="407"/>
      <c r="CE76" s="374" t="s">
        <v>5097</v>
      </c>
      <c r="CF76" s="407"/>
      <c r="CG76" s="407"/>
      <c r="CH76" s="407"/>
      <c r="CI76" s="407"/>
      <c r="CJ76" s="374" t="s">
        <v>5098</v>
      </c>
      <c r="CK76" s="374" t="s">
        <v>5099</v>
      </c>
      <c r="CL76" s="374" t="s">
        <v>5100</v>
      </c>
      <c r="CM76" s="204" t="s">
        <v>5101</v>
      </c>
      <c r="CN76" s="374" t="s">
        <v>5102</v>
      </c>
      <c r="CO76" s="407"/>
      <c r="CP76" s="407"/>
      <c r="CQ76" s="407"/>
      <c r="CR76" s="374" t="s">
        <v>5103</v>
      </c>
      <c r="CS76" s="374" t="s">
        <v>5104</v>
      </c>
      <c r="CT76" s="407"/>
      <c r="CU76" s="407"/>
      <c r="CV76" s="407"/>
      <c r="CW76" s="407"/>
      <c r="CX76" s="374" t="s">
        <v>5105</v>
      </c>
      <c r="CY76" s="407"/>
      <c r="CZ76" s="407"/>
      <c r="DA76" s="407"/>
      <c r="DB76" s="374" t="s">
        <v>5106</v>
      </c>
      <c r="DC76" s="374" t="s">
        <v>5107</v>
      </c>
      <c r="DD76" s="407"/>
    </row>
    <row r="77" spans="1:108" s="15" customFormat="1" ht="6.75" customHeight="1">
      <c r="A77" s="38"/>
      <c r="B77" s="413"/>
      <c r="C77" s="414"/>
      <c r="D77" s="414"/>
      <c r="E77" s="414"/>
      <c r="F77" s="414"/>
      <c r="G77" s="414"/>
      <c r="H77" s="414"/>
      <c r="I77" s="414"/>
      <c r="J77" s="414"/>
      <c r="K77" s="414"/>
      <c r="L77" s="414"/>
      <c r="M77" s="414"/>
      <c r="N77" s="414"/>
      <c r="O77" s="414"/>
      <c r="P77" s="414"/>
      <c r="Q77" s="414"/>
      <c r="R77" s="414"/>
      <c r="S77" s="414"/>
      <c r="T77" s="414"/>
      <c r="U77" s="414"/>
      <c r="V77" s="414"/>
      <c r="W77" s="414"/>
      <c r="X77" s="414"/>
      <c r="Y77" s="414"/>
      <c r="Z77" s="414"/>
      <c r="AA77" s="414"/>
      <c r="AB77" s="414"/>
      <c r="AC77" s="414"/>
      <c r="AD77" s="415"/>
      <c r="AF77" s="16"/>
      <c r="AH77"/>
      <c r="AI77"/>
      <c r="AJ77"/>
      <c r="AK77" s="375">
        <v>69</v>
      </c>
      <c r="AL77" s="204" t="str">
        <f t="shared" si="2"/>
        <v>Gutiérrez Zamora</v>
      </c>
      <c r="AM77" s="204" t="str">
        <f t="shared" si="3"/>
        <v>30069</v>
      </c>
      <c r="AN77"/>
      <c r="AO77" s="73">
        <v>71</v>
      </c>
      <c r="AP77" s="149"/>
      <c r="AQ77" s="149"/>
      <c r="AR77" s="149"/>
      <c r="AS77" s="149"/>
      <c r="AT77" s="149"/>
      <c r="AU77" s="149"/>
      <c r="AV77" s="73" t="s">
        <v>5108</v>
      </c>
      <c r="AW77" s="149"/>
      <c r="AX77" s="149"/>
      <c r="AY77" s="149"/>
      <c r="AZ77" s="149"/>
      <c r="BA77" s="73" t="s">
        <v>5109</v>
      </c>
      <c r="BB77" s="73" t="s">
        <v>5110</v>
      </c>
      <c r="BC77" s="73" t="s">
        <v>5111</v>
      </c>
      <c r="BD77" s="373" t="s">
        <v>5112</v>
      </c>
      <c r="BE77" s="73" t="s">
        <v>5113</v>
      </c>
      <c r="BF77" s="149"/>
      <c r="BG77" s="149"/>
      <c r="BH77" s="149"/>
      <c r="BI77" s="73" t="s">
        <v>5114</v>
      </c>
      <c r="BJ77" s="73" t="s">
        <v>5115</v>
      </c>
      <c r="BK77" s="149"/>
      <c r="BL77" s="149"/>
      <c r="BM77" s="149"/>
      <c r="BN77" s="149"/>
      <c r="BO77" s="73" t="s">
        <v>5116</v>
      </c>
      <c r="BP77" s="149"/>
      <c r="BQ77" s="149"/>
      <c r="BR77" s="149"/>
      <c r="BS77" s="73" t="s">
        <v>5117</v>
      </c>
      <c r="BT77" s="73" t="s">
        <v>5118</v>
      </c>
      <c r="BU77" s="149"/>
      <c r="BV77" s="406"/>
      <c r="BW77" s="406"/>
      <c r="BX77" s="406"/>
      <c r="BY77" s="407"/>
      <c r="BZ77" s="407"/>
      <c r="CA77" s="407"/>
      <c r="CB77" s="407"/>
      <c r="CC77" s="407"/>
      <c r="CD77" s="407"/>
      <c r="CE77" s="374" t="s">
        <v>5119</v>
      </c>
      <c r="CF77" s="407"/>
      <c r="CG77" s="407"/>
      <c r="CH77" s="407"/>
      <c r="CI77" s="407"/>
      <c r="CJ77" s="374" t="s">
        <v>5120</v>
      </c>
      <c r="CK77" s="374" t="s">
        <v>5121</v>
      </c>
      <c r="CL77" s="374" t="s">
        <v>5122</v>
      </c>
      <c r="CM77" s="204" t="s">
        <v>2537</v>
      </c>
      <c r="CN77" s="374" t="s">
        <v>5123</v>
      </c>
      <c r="CO77" s="407"/>
      <c r="CP77" s="407"/>
      <c r="CQ77" s="407"/>
      <c r="CR77" s="374" t="s">
        <v>5124</v>
      </c>
      <c r="CS77" s="374" t="s">
        <v>5125</v>
      </c>
      <c r="CT77" s="407"/>
      <c r="CU77" s="407"/>
      <c r="CV77" s="407"/>
      <c r="CW77" s="407"/>
      <c r="CX77" s="374" t="s">
        <v>5126</v>
      </c>
      <c r="CY77" s="407"/>
      <c r="CZ77" s="407"/>
      <c r="DA77" s="407"/>
      <c r="DB77" s="374" t="s">
        <v>5127</v>
      </c>
      <c r="DC77" s="374" t="s">
        <v>5128</v>
      </c>
      <c r="DD77" s="407"/>
    </row>
    <row r="78" spans="1:108" s="15" customFormat="1" ht="15" customHeight="1">
      <c r="A78" s="38"/>
      <c r="B78" s="413"/>
      <c r="C78" s="542" t="s">
        <v>7786</v>
      </c>
      <c r="D78" s="542"/>
      <c r="E78" s="542"/>
      <c r="F78" s="542"/>
      <c r="G78" s="542"/>
      <c r="H78" s="542"/>
      <c r="I78" s="542"/>
      <c r="J78" s="542"/>
      <c r="K78" s="542"/>
      <c r="L78" s="542"/>
      <c r="M78" s="542"/>
      <c r="N78" s="542"/>
      <c r="O78" s="542"/>
      <c r="P78" s="542"/>
      <c r="Q78" s="542"/>
      <c r="R78" s="542"/>
      <c r="S78" s="542"/>
      <c r="T78" s="542"/>
      <c r="U78" s="542"/>
      <c r="V78" s="542"/>
      <c r="W78" s="542"/>
      <c r="X78" s="542"/>
      <c r="Y78" s="542"/>
      <c r="Z78" s="542"/>
      <c r="AA78" s="542"/>
      <c r="AB78" s="542"/>
      <c r="AC78" s="542"/>
      <c r="AD78" s="419"/>
      <c r="AF78" s="16"/>
      <c r="AH78"/>
      <c r="AI78"/>
      <c r="AJ78"/>
      <c r="AK78" s="383">
        <v>70</v>
      </c>
      <c r="AL78" s="204" t="str">
        <f t="shared" si="2"/>
        <v>Hidalgotitlán</v>
      </c>
      <c r="AM78" s="204" t="str">
        <f t="shared" si="3"/>
        <v>30070</v>
      </c>
      <c r="AN78"/>
      <c r="AO78" s="73">
        <v>72</v>
      </c>
      <c r="AP78" s="149"/>
      <c r="AQ78" s="149"/>
      <c r="AR78" s="149"/>
      <c r="AS78" s="149"/>
      <c r="AT78" s="149"/>
      <c r="AU78" s="149"/>
      <c r="AV78" s="73" t="s">
        <v>5129</v>
      </c>
      <c r="AW78" s="149"/>
      <c r="AX78" s="149"/>
      <c r="AY78" s="149"/>
      <c r="AZ78" s="149"/>
      <c r="BA78" s="73" t="s">
        <v>5130</v>
      </c>
      <c r="BB78" s="73" t="s">
        <v>5131</v>
      </c>
      <c r="BC78" s="73" t="s">
        <v>5132</v>
      </c>
      <c r="BD78" s="373" t="s">
        <v>5133</v>
      </c>
      <c r="BE78" s="73" t="s">
        <v>5134</v>
      </c>
      <c r="BF78" s="149"/>
      <c r="BG78" s="149"/>
      <c r="BH78" s="149"/>
      <c r="BI78" s="73" t="s">
        <v>5135</v>
      </c>
      <c r="BJ78" s="73" t="s">
        <v>5136</v>
      </c>
      <c r="BK78" s="149"/>
      <c r="BL78" s="149"/>
      <c r="BM78" s="149"/>
      <c r="BN78" s="149"/>
      <c r="BO78" s="73" t="s">
        <v>5137</v>
      </c>
      <c r="BP78" s="149"/>
      <c r="BQ78" s="149"/>
      <c r="BR78" s="149"/>
      <c r="BS78" s="73" t="s">
        <v>5138</v>
      </c>
      <c r="BT78" s="73" t="s">
        <v>5139</v>
      </c>
      <c r="BU78" s="149"/>
      <c r="BV78" s="406"/>
      <c r="BW78" s="406"/>
      <c r="BX78" s="406"/>
      <c r="BY78" s="407"/>
      <c r="BZ78" s="407"/>
      <c r="CA78" s="407"/>
      <c r="CB78" s="407"/>
      <c r="CC78" s="407"/>
      <c r="CD78" s="407"/>
      <c r="CE78" s="374" t="s">
        <v>5140</v>
      </c>
      <c r="CF78" s="407"/>
      <c r="CG78" s="407"/>
      <c r="CH78" s="407"/>
      <c r="CI78" s="407"/>
      <c r="CJ78" s="374" t="s">
        <v>5141</v>
      </c>
      <c r="CK78" s="374" t="s">
        <v>5142</v>
      </c>
      <c r="CL78" s="374" t="s">
        <v>5143</v>
      </c>
      <c r="CM78" s="204" t="s">
        <v>5144</v>
      </c>
      <c r="CN78" s="374" t="s">
        <v>5145</v>
      </c>
      <c r="CO78" s="407"/>
      <c r="CP78" s="407"/>
      <c r="CQ78" s="407"/>
      <c r="CR78" s="374" t="s">
        <v>5146</v>
      </c>
      <c r="CS78" s="374" t="s">
        <v>5147</v>
      </c>
      <c r="CT78" s="407"/>
      <c r="CU78" s="407"/>
      <c r="CV78" s="407"/>
      <c r="CW78" s="407"/>
      <c r="CX78" s="374" t="s">
        <v>2627</v>
      </c>
      <c r="CY78" s="407"/>
      <c r="CZ78" s="407"/>
      <c r="DA78" s="407"/>
      <c r="DB78" s="374" t="s">
        <v>5148</v>
      </c>
      <c r="DC78" s="374" t="s">
        <v>5149</v>
      </c>
      <c r="DD78" s="407"/>
    </row>
    <row r="79" spans="1:108" s="15" customFormat="1" ht="6.75" customHeight="1">
      <c r="A79" s="38"/>
      <c r="B79" s="413"/>
      <c r="C79" s="414"/>
      <c r="D79" s="414"/>
      <c r="E79" s="414"/>
      <c r="F79" s="414"/>
      <c r="G79" s="414"/>
      <c r="H79" s="414"/>
      <c r="I79" s="414"/>
      <c r="J79" s="414"/>
      <c r="K79" s="414"/>
      <c r="L79" s="414"/>
      <c r="M79" s="414"/>
      <c r="N79" s="414"/>
      <c r="O79" s="414"/>
      <c r="P79" s="414"/>
      <c r="Q79" s="414"/>
      <c r="R79" s="414"/>
      <c r="S79" s="414"/>
      <c r="T79" s="414"/>
      <c r="U79" s="414"/>
      <c r="V79" s="414"/>
      <c r="W79" s="414"/>
      <c r="X79" s="414"/>
      <c r="Y79" s="414"/>
      <c r="Z79" s="414"/>
      <c r="AA79" s="414"/>
      <c r="AB79" s="414"/>
      <c r="AC79" s="414"/>
      <c r="AD79" s="415"/>
      <c r="AF79" s="16"/>
      <c r="AH79"/>
      <c r="AI79"/>
      <c r="AJ79"/>
      <c r="AK79" s="383">
        <v>71</v>
      </c>
      <c r="AL79" s="204" t="str">
        <f t="shared" si="2"/>
        <v>Huatusco</v>
      </c>
      <c r="AM79" s="204" t="str">
        <f t="shared" si="3"/>
        <v>30071</v>
      </c>
      <c r="AN79"/>
      <c r="AO79" s="73">
        <v>73</v>
      </c>
      <c r="AP79" s="149"/>
      <c r="AQ79" s="149"/>
      <c r="AR79" s="149"/>
      <c r="AS79" s="149"/>
      <c r="AT79" s="149"/>
      <c r="AU79" s="149"/>
      <c r="AV79" s="73" t="s">
        <v>5150</v>
      </c>
      <c r="AW79" s="149"/>
      <c r="AX79" s="149"/>
      <c r="AY79" s="149"/>
      <c r="AZ79" s="149"/>
      <c r="BA79" s="73" t="s">
        <v>5151</v>
      </c>
      <c r="BB79" s="73" t="s">
        <v>5152</v>
      </c>
      <c r="BC79" s="73" t="s">
        <v>5153</v>
      </c>
      <c r="BD79" s="373" t="s">
        <v>5154</v>
      </c>
      <c r="BE79" s="73" t="s">
        <v>5155</v>
      </c>
      <c r="BF79" s="149"/>
      <c r="BG79" s="149"/>
      <c r="BH79" s="149"/>
      <c r="BI79" s="73" t="s">
        <v>5156</v>
      </c>
      <c r="BJ79" s="73" t="s">
        <v>5157</v>
      </c>
      <c r="BK79" s="149"/>
      <c r="BL79" s="149"/>
      <c r="BM79" s="149"/>
      <c r="BN79" s="149"/>
      <c r="BO79" s="73" t="s">
        <v>5158</v>
      </c>
      <c r="BP79" s="149"/>
      <c r="BQ79" s="149"/>
      <c r="BR79" s="149"/>
      <c r="BS79" s="73" t="s">
        <v>5159</v>
      </c>
      <c r="BT79" s="73" t="s">
        <v>5160</v>
      </c>
      <c r="BU79" s="149"/>
      <c r="BV79" s="406"/>
      <c r="BW79" s="406"/>
      <c r="BX79" s="406"/>
      <c r="BY79" s="407"/>
      <c r="BZ79" s="407"/>
      <c r="CA79" s="407"/>
      <c r="CB79" s="407"/>
      <c r="CC79" s="407"/>
      <c r="CD79" s="407"/>
      <c r="CE79" s="374" t="s">
        <v>5161</v>
      </c>
      <c r="CF79" s="407"/>
      <c r="CG79" s="407"/>
      <c r="CH79" s="407"/>
      <c r="CI79" s="407"/>
      <c r="CJ79" s="374" t="s">
        <v>5162</v>
      </c>
      <c r="CK79" s="374" t="s">
        <v>5163</v>
      </c>
      <c r="CL79" s="374" t="s">
        <v>5164</v>
      </c>
      <c r="CM79" s="204" t="s">
        <v>3613</v>
      </c>
      <c r="CN79" s="374" t="s">
        <v>5165</v>
      </c>
      <c r="CO79" s="407"/>
      <c r="CP79" s="407"/>
      <c r="CQ79" s="407"/>
      <c r="CR79" s="374" t="s">
        <v>5166</v>
      </c>
      <c r="CS79" s="374" t="s">
        <v>3771</v>
      </c>
      <c r="CT79" s="407"/>
      <c r="CU79" s="407"/>
      <c r="CV79" s="407"/>
      <c r="CW79" s="407"/>
      <c r="CX79" s="374" t="s">
        <v>5167</v>
      </c>
      <c r="CY79" s="407"/>
      <c r="CZ79" s="407"/>
      <c r="DA79" s="407"/>
      <c r="DB79" s="374" t="s">
        <v>5168</v>
      </c>
      <c r="DC79" s="374" t="s">
        <v>5169</v>
      </c>
      <c r="DD79" s="407"/>
    </row>
    <row r="80" spans="1:108" s="15" customFormat="1" ht="84" customHeight="1">
      <c r="A80" s="38"/>
      <c r="B80" s="413"/>
      <c r="C80" s="33"/>
      <c r="D80" s="542" t="s">
        <v>2180</v>
      </c>
      <c r="E80" s="542"/>
      <c r="F80" s="542"/>
      <c r="G80" s="542"/>
      <c r="H80" s="542"/>
      <c r="I80" s="542"/>
      <c r="J80" s="542"/>
      <c r="K80" s="542"/>
      <c r="L80" s="542"/>
      <c r="M80" s="542"/>
      <c r="N80" s="542"/>
      <c r="O80" s="542"/>
      <c r="P80" s="542"/>
      <c r="Q80" s="542"/>
      <c r="R80" s="542"/>
      <c r="S80" s="542"/>
      <c r="T80" s="542"/>
      <c r="U80" s="542"/>
      <c r="V80" s="542"/>
      <c r="W80" s="542"/>
      <c r="X80" s="542"/>
      <c r="Y80" s="542"/>
      <c r="Z80" s="542"/>
      <c r="AA80" s="542"/>
      <c r="AB80" s="542"/>
      <c r="AC80" s="542"/>
      <c r="AD80" s="416"/>
      <c r="AF80" s="16"/>
      <c r="AH80"/>
      <c r="AI80"/>
      <c r="AJ80"/>
      <c r="AK80" s="383">
        <v>72</v>
      </c>
      <c r="AL80" s="204" t="str">
        <f t="shared" si="2"/>
        <v>Huayacocotla</v>
      </c>
      <c r="AM80" s="204" t="str">
        <f t="shared" si="3"/>
        <v>30072</v>
      </c>
      <c r="AN80"/>
      <c r="AO80" s="73">
        <v>74</v>
      </c>
      <c r="AP80" s="149"/>
      <c r="AQ80" s="149"/>
      <c r="AR80" s="149"/>
      <c r="AS80" s="149"/>
      <c r="AT80" s="149"/>
      <c r="AU80" s="149"/>
      <c r="AV80" s="73" t="s">
        <v>5170</v>
      </c>
      <c r="AW80" s="149"/>
      <c r="AX80" s="149"/>
      <c r="AY80" s="149"/>
      <c r="AZ80" s="149"/>
      <c r="BA80" s="73" t="s">
        <v>5171</v>
      </c>
      <c r="BB80" s="73" t="s">
        <v>5172</v>
      </c>
      <c r="BC80" s="73" t="s">
        <v>5173</v>
      </c>
      <c r="BD80" s="373" t="s">
        <v>5174</v>
      </c>
      <c r="BE80" s="73" t="s">
        <v>5175</v>
      </c>
      <c r="BF80" s="149"/>
      <c r="BG80" s="149"/>
      <c r="BH80" s="149"/>
      <c r="BI80" s="73" t="s">
        <v>5176</v>
      </c>
      <c r="BJ80" s="73" t="s">
        <v>5177</v>
      </c>
      <c r="BK80" s="149"/>
      <c r="BL80" s="149"/>
      <c r="BM80" s="149"/>
      <c r="BN80" s="149"/>
      <c r="BO80" s="149">
        <v>26099</v>
      </c>
      <c r="BP80" s="149"/>
      <c r="BQ80" s="149"/>
      <c r="BR80" s="149"/>
      <c r="BS80" s="73" t="s">
        <v>5178</v>
      </c>
      <c r="BT80" s="73" t="s">
        <v>5179</v>
      </c>
      <c r="BU80" s="149"/>
      <c r="BV80" s="406"/>
      <c r="BW80" s="406"/>
      <c r="BX80" s="406"/>
      <c r="BY80" s="407"/>
      <c r="BZ80" s="407"/>
      <c r="CA80" s="407"/>
      <c r="CB80" s="407"/>
      <c r="CC80" s="407"/>
      <c r="CD80" s="407"/>
      <c r="CE80" s="374" t="s">
        <v>3613</v>
      </c>
      <c r="CF80" s="407"/>
      <c r="CG80" s="407"/>
      <c r="CH80" s="407"/>
      <c r="CI80" s="407"/>
      <c r="CJ80" s="374" t="s">
        <v>5180</v>
      </c>
      <c r="CK80" s="374" t="s">
        <v>5181</v>
      </c>
      <c r="CL80" s="374" t="s">
        <v>5182</v>
      </c>
      <c r="CM80" s="204" t="s">
        <v>5183</v>
      </c>
      <c r="CN80" s="374" t="s">
        <v>5184</v>
      </c>
      <c r="CO80" s="407"/>
      <c r="CP80" s="407"/>
      <c r="CQ80" s="407"/>
      <c r="CR80" s="374" t="s">
        <v>5185</v>
      </c>
      <c r="CS80" s="374" t="s">
        <v>5186</v>
      </c>
      <c r="CT80" s="407"/>
      <c r="CU80" s="407"/>
      <c r="CV80" s="407"/>
      <c r="CW80" s="407"/>
      <c r="CX80" s="374" t="s">
        <v>270</v>
      </c>
      <c r="CY80" s="407"/>
      <c r="CZ80" s="407"/>
      <c r="DA80" s="407"/>
      <c r="DB80" s="374" t="s">
        <v>5187</v>
      </c>
      <c r="DC80" s="374" t="s">
        <v>5188</v>
      </c>
      <c r="DD80" s="407"/>
    </row>
    <row r="81" spans="1:108" s="15" customFormat="1" ht="6.75" customHeight="1">
      <c r="A81" s="38"/>
      <c r="B81" s="413"/>
      <c r="C81" s="414"/>
      <c r="D81" s="414"/>
      <c r="E81" s="414"/>
      <c r="F81" s="414"/>
      <c r="G81" s="414"/>
      <c r="H81" s="414"/>
      <c r="I81" s="414"/>
      <c r="J81" s="414"/>
      <c r="K81" s="414"/>
      <c r="L81" s="414"/>
      <c r="M81" s="414"/>
      <c r="N81" s="414"/>
      <c r="O81" s="414"/>
      <c r="P81" s="414"/>
      <c r="Q81" s="414"/>
      <c r="R81" s="414"/>
      <c r="S81" s="414"/>
      <c r="T81" s="414"/>
      <c r="U81" s="414"/>
      <c r="V81" s="414"/>
      <c r="W81" s="414"/>
      <c r="X81" s="414"/>
      <c r="Y81" s="414"/>
      <c r="Z81" s="414"/>
      <c r="AA81" s="414"/>
      <c r="AB81" s="414"/>
      <c r="AC81" s="414"/>
      <c r="AD81" s="415"/>
      <c r="AF81" s="16"/>
      <c r="AH81"/>
      <c r="AI81"/>
      <c r="AJ81"/>
      <c r="AK81" s="375">
        <v>73</v>
      </c>
      <c r="AL81" s="204" t="str">
        <f t="shared" si="2"/>
        <v>Hueyapan de Ocampo</v>
      </c>
      <c r="AM81" s="204" t="str">
        <f t="shared" si="3"/>
        <v>30073</v>
      </c>
      <c r="AN81"/>
      <c r="AO81" s="73">
        <v>75</v>
      </c>
      <c r="AP81" s="149"/>
      <c r="AQ81" s="149"/>
      <c r="AR81" s="149"/>
      <c r="AS81" s="149"/>
      <c r="AT81" s="149"/>
      <c r="AU81" s="149"/>
      <c r="AV81" s="73" t="s">
        <v>5189</v>
      </c>
      <c r="AW81" s="149"/>
      <c r="AX81" s="149"/>
      <c r="AY81" s="149"/>
      <c r="AZ81" s="149"/>
      <c r="BA81" s="73" t="s">
        <v>5190</v>
      </c>
      <c r="BB81" s="73" t="s">
        <v>5191</v>
      </c>
      <c r="BC81" s="73" t="s">
        <v>5192</v>
      </c>
      <c r="BD81" s="373" t="s">
        <v>5193</v>
      </c>
      <c r="BE81" s="73" t="s">
        <v>5194</v>
      </c>
      <c r="BF81" s="149"/>
      <c r="BG81" s="149"/>
      <c r="BH81" s="149"/>
      <c r="BI81" s="73" t="s">
        <v>5195</v>
      </c>
      <c r="BJ81" s="73" t="s">
        <v>5196</v>
      </c>
      <c r="BK81" s="149"/>
      <c r="BL81" s="149"/>
      <c r="BM81" s="149"/>
      <c r="BN81" s="149"/>
      <c r="BO81" s="149"/>
      <c r="BP81" s="149"/>
      <c r="BQ81" s="149"/>
      <c r="BR81" s="149"/>
      <c r="BS81" s="73" t="s">
        <v>5197</v>
      </c>
      <c r="BT81" s="73" t="s">
        <v>5198</v>
      </c>
      <c r="BU81" s="149"/>
      <c r="BV81" s="406"/>
      <c r="BW81" s="406"/>
      <c r="BX81" s="406"/>
      <c r="BY81" s="407"/>
      <c r="BZ81" s="407"/>
      <c r="CA81" s="407"/>
      <c r="CB81" s="407"/>
      <c r="CC81" s="407"/>
      <c r="CD81" s="407"/>
      <c r="CE81" s="374" t="s">
        <v>5199</v>
      </c>
      <c r="CF81" s="407"/>
      <c r="CG81" s="407"/>
      <c r="CH81" s="407"/>
      <c r="CI81" s="407"/>
      <c r="CJ81" s="374" t="s">
        <v>5200</v>
      </c>
      <c r="CK81" s="374" t="s">
        <v>5201</v>
      </c>
      <c r="CL81" s="374" t="s">
        <v>5202</v>
      </c>
      <c r="CM81" s="204" t="s">
        <v>5203</v>
      </c>
      <c r="CN81" s="374" t="s">
        <v>5204</v>
      </c>
      <c r="CO81" s="407"/>
      <c r="CP81" s="407"/>
      <c r="CQ81" s="407"/>
      <c r="CR81" s="374" t="s">
        <v>5205</v>
      </c>
      <c r="CS81" s="374" t="s">
        <v>5206</v>
      </c>
      <c r="CT81" s="407"/>
      <c r="CU81" s="407"/>
      <c r="CV81" s="407"/>
      <c r="CW81" s="407"/>
      <c r="CX81" s="407"/>
      <c r="CY81" s="407"/>
      <c r="CZ81" s="407"/>
      <c r="DA81" s="407"/>
      <c r="DB81" s="374" t="s">
        <v>5207</v>
      </c>
      <c r="DC81" s="374" t="s">
        <v>5208</v>
      </c>
      <c r="DD81" s="407"/>
    </row>
    <row r="82" spans="1:108" s="15" customFormat="1" ht="60" customHeight="1">
      <c r="A82" s="38"/>
      <c r="B82" s="403"/>
      <c r="C82" s="540" t="s">
        <v>650</v>
      </c>
      <c r="D82" s="540"/>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404"/>
      <c r="AF82" s="16"/>
      <c r="AH82"/>
      <c r="AI82"/>
      <c r="AJ82"/>
      <c r="AK82" s="383">
        <v>74</v>
      </c>
      <c r="AL82" s="204" t="str">
        <f t="shared" si="2"/>
        <v>Huiloapan de Cuauhtémoc</v>
      </c>
      <c r="AM82" s="204" t="str">
        <f t="shared" si="3"/>
        <v>30074</v>
      </c>
      <c r="AN82"/>
      <c r="AO82" s="73">
        <v>76</v>
      </c>
      <c r="AP82" s="149"/>
      <c r="AQ82" s="149"/>
      <c r="AR82" s="149"/>
      <c r="AS82" s="149"/>
      <c r="AT82" s="149"/>
      <c r="AU82" s="149"/>
      <c r="AV82" s="73" t="s">
        <v>5209</v>
      </c>
      <c r="AW82" s="149"/>
      <c r="AX82" s="149"/>
      <c r="AY82" s="149"/>
      <c r="AZ82" s="149"/>
      <c r="BA82" s="73" t="s">
        <v>5210</v>
      </c>
      <c r="BB82" s="73" t="s">
        <v>5211</v>
      </c>
      <c r="BC82" s="73" t="s">
        <v>5212</v>
      </c>
      <c r="BD82" s="373" t="s">
        <v>5213</v>
      </c>
      <c r="BE82" s="73" t="s">
        <v>5214</v>
      </c>
      <c r="BF82" s="149"/>
      <c r="BG82" s="149"/>
      <c r="BH82" s="149"/>
      <c r="BI82" s="73" t="s">
        <v>5215</v>
      </c>
      <c r="BJ82" s="73" t="s">
        <v>5216</v>
      </c>
      <c r="BK82" s="149"/>
      <c r="BL82" s="149"/>
      <c r="BM82" s="149"/>
      <c r="BN82" s="149"/>
      <c r="BO82" s="149"/>
      <c r="BP82" s="149"/>
      <c r="BQ82" s="149"/>
      <c r="BR82" s="149"/>
      <c r="BS82" s="73" t="s">
        <v>5217</v>
      </c>
      <c r="BT82" s="73" t="s">
        <v>5218</v>
      </c>
      <c r="BU82" s="149"/>
      <c r="BV82" s="406"/>
      <c r="BW82" s="406"/>
      <c r="BX82" s="406"/>
      <c r="BY82" s="407"/>
      <c r="BZ82" s="407"/>
      <c r="CA82" s="407"/>
      <c r="CB82" s="407"/>
      <c r="CC82" s="407"/>
      <c r="CD82" s="407"/>
      <c r="CE82" s="374" t="s">
        <v>5219</v>
      </c>
      <c r="CF82" s="407"/>
      <c r="CG82" s="407"/>
      <c r="CH82" s="407"/>
      <c r="CI82" s="407"/>
      <c r="CJ82" s="374" t="s">
        <v>5220</v>
      </c>
      <c r="CK82" s="374" t="s">
        <v>5221</v>
      </c>
      <c r="CL82" s="374" t="s">
        <v>4701</v>
      </c>
      <c r="CM82" s="204" t="s">
        <v>5222</v>
      </c>
      <c r="CN82" s="374" t="s">
        <v>5223</v>
      </c>
      <c r="CO82" s="407"/>
      <c r="CP82" s="407"/>
      <c r="CQ82" s="407"/>
      <c r="CR82" s="374" t="s">
        <v>5224</v>
      </c>
      <c r="CS82" s="374" t="s">
        <v>4142</v>
      </c>
      <c r="CT82" s="407"/>
      <c r="CU82" s="407"/>
      <c r="CV82" s="407"/>
      <c r="CW82" s="407"/>
      <c r="CX82" s="407"/>
      <c r="CY82" s="407"/>
      <c r="CZ82" s="407"/>
      <c r="DA82" s="407"/>
      <c r="DB82" s="374" t="s">
        <v>5225</v>
      </c>
      <c r="DC82" s="374" t="s">
        <v>5226</v>
      </c>
      <c r="DD82" s="407"/>
    </row>
    <row r="83" spans="1:108" s="15" customFormat="1" ht="6.75" customHeight="1">
      <c r="A83" s="38"/>
      <c r="B83" s="403"/>
      <c r="C83" s="420"/>
      <c r="D83" s="420"/>
      <c r="E83" s="420"/>
      <c r="F83" s="420"/>
      <c r="G83" s="420"/>
      <c r="H83" s="420"/>
      <c r="I83" s="420"/>
      <c r="J83" s="420"/>
      <c r="K83" s="420"/>
      <c r="L83" s="420"/>
      <c r="M83" s="420"/>
      <c r="N83" s="420"/>
      <c r="O83" s="420"/>
      <c r="P83" s="420"/>
      <c r="Q83" s="420"/>
      <c r="R83" s="420"/>
      <c r="S83" s="420"/>
      <c r="T83" s="420"/>
      <c r="U83" s="420"/>
      <c r="V83" s="420"/>
      <c r="W83" s="420"/>
      <c r="X83" s="420"/>
      <c r="Y83" s="420"/>
      <c r="Z83" s="420"/>
      <c r="AA83" s="420"/>
      <c r="AB83" s="420"/>
      <c r="AC83" s="420"/>
      <c r="AD83" s="404"/>
      <c r="AF83" s="16"/>
      <c r="AH83"/>
      <c r="AI83"/>
      <c r="AJ83"/>
      <c r="AK83" s="383">
        <v>75</v>
      </c>
      <c r="AL83" s="204" t="str">
        <f t="shared" si="2"/>
        <v>Ignacio de la Llave</v>
      </c>
      <c r="AM83" s="204" t="str">
        <f t="shared" si="3"/>
        <v>30075</v>
      </c>
      <c r="AN83"/>
      <c r="AO83" s="73">
        <v>77</v>
      </c>
      <c r="AP83" s="149"/>
      <c r="AQ83" s="149"/>
      <c r="AR83" s="149"/>
      <c r="AS83" s="149"/>
      <c r="AT83" s="149"/>
      <c r="AU83" s="149"/>
      <c r="AV83" s="73" t="s">
        <v>5227</v>
      </c>
      <c r="AW83" s="149"/>
      <c r="AX83" s="149"/>
      <c r="AY83" s="149"/>
      <c r="AZ83" s="149"/>
      <c r="BA83" s="73" t="s">
        <v>5228</v>
      </c>
      <c r="BB83" s="73" t="s">
        <v>5229</v>
      </c>
      <c r="BC83" s="73" t="s">
        <v>5230</v>
      </c>
      <c r="BD83" s="373" t="s">
        <v>5231</v>
      </c>
      <c r="BE83" s="73" t="s">
        <v>5232</v>
      </c>
      <c r="BF83" s="149"/>
      <c r="BG83" s="149"/>
      <c r="BH83" s="149"/>
      <c r="BI83" s="73" t="s">
        <v>5233</v>
      </c>
      <c r="BJ83" s="73" t="s">
        <v>5234</v>
      </c>
      <c r="BK83" s="149"/>
      <c r="BL83" s="149"/>
      <c r="BM83" s="149"/>
      <c r="BN83" s="149"/>
      <c r="BO83" s="149"/>
      <c r="BP83" s="149"/>
      <c r="BQ83" s="149"/>
      <c r="BR83" s="149"/>
      <c r="BS83" s="73" t="s">
        <v>5235</v>
      </c>
      <c r="BT83" s="73" t="s">
        <v>5236</v>
      </c>
      <c r="BU83" s="149"/>
      <c r="BV83" s="406"/>
      <c r="BW83" s="406"/>
      <c r="BX83" s="406"/>
      <c r="BY83" s="407"/>
      <c r="BZ83" s="407"/>
      <c r="CA83" s="407"/>
      <c r="CB83" s="407"/>
      <c r="CC83" s="407"/>
      <c r="CD83" s="407"/>
      <c r="CE83" s="374" t="s">
        <v>5237</v>
      </c>
      <c r="CF83" s="407"/>
      <c r="CG83" s="407"/>
      <c r="CH83" s="407"/>
      <c r="CI83" s="407"/>
      <c r="CJ83" s="374" t="s">
        <v>5238</v>
      </c>
      <c r="CK83" s="374" t="s">
        <v>5239</v>
      </c>
      <c r="CL83" s="374" t="s">
        <v>5240</v>
      </c>
      <c r="CM83" s="204" t="s">
        <v>5241</v>
      </c>
      <c r="CN83" s="374" t="s">
        <v>5242</v>
      </c>
      <c r="CO83" s="407"/>
      <c r="CP83" s="407"/>
      <c r="CQ83" s="407"/>
      <c r="CR83" s="374" t="s">
        <v>5243</v>
      </c>
      <c r="CS83" s="374" t="s">
        <v>5244</v>
      </c>
      <c r="CT83" s="407"/>
      <c r="CU83" s="407"/>
      <c r="CV83" s="407"/>
      <c r="CW83" s="407"/>
      <c r="CX83" s="407"/>
      <c r="CY83" s="407"/>
      <c r="CZ83" s="407"/>
      <c r="DA83" s="407"/>
      <c r="DB83" s="374" t="s">
        <v>5245</v>
      </c>
      <c r="DC83" s="374" t="s">
        <v>5246</v>
      </c>
      <c r="DD83" s="407"/>
    </row>
    <row r="84" spans="1:108" s="15" customFormat="1" ht="60" customHeight="1">
      <c r="A84" s="38"/>
      <c r="B84" s="403"/>
      <c r="C84" s="540" t="s">
        <v>651</v>
      </c>
      <c r="D84" s="540"/>
      <c r="E84" s="540"/>
      <c r="F84" s="540"/>
      <c r="G84" s="540"/>
      <c r="H84" s="540"/>
      <c r="I84" s="540"/>
      <c r="J84" s="540"/>
      <c r="K84" s="540"/>
      <c r="L84" s="540"/>
      <c r="M84" s="540"/>
      <c r="N84" s="540"/>
      <c r="O84" s="540"/>
      <c r="P84" s="540"/>
      <c r="Q84" s="540"/>
      <c r="R84" s="540"/>
      <c r="S84" s="540"/>
      <c r="T84" s="540"/>
      <c r="U84" s="540"/>
      <c r="V84" s="540"/>
      <c r="W84" s="540"/>
      <c r="X84" s="540"/>
      <c r="Y84" s="540"/>
      <c r="Z84" s="540"/>
      <c r="AA84" s="540"/>
      <c r="AB84" s="540"/>
      <c r="AC84" s="540"/>
      <c r="AD84" s="404"/>
      <c r="AF84" s="16"/>
      <c r="AH84"/>
      <c r="AI84"/>
      <c r="AJ84"/>
      <c r="AK84" s="383">
        <v>76</v>
      </c>
      <c r="AL84" s="204" t="str">
        <f t="shared" si="2"/>
        <v>Ilamatlán</v>
      </c>
      <c r="AM84" s="204" t="str">
        <f t="shared" si="3"/>
        <v>30076</v>
      </c>
      <c r="AN84"/>
      <c r="AO84" s="73">
        <v>78</v>
      </c>
      <c r="AP84" s="149"/>
      <c r="AQ84" s="149"/>
      <c r="AR84" s="149"/>
      <c r="AS84" s="149"/>
      <c r="AT84" s="149"/>
      <c r="AU84" s="149"/>
      <c r="AV84" s="73" t="s">
        <v>5247</v>
      </c>
      <c r="AW84" s="149"/>
      <c r="AX84" s="149"/>
      <c r="AY84" s="149"/>
      <c r="AZ84" s="149"/>
      <c r="BA84" s="73" t="s">
        <v>5248</v>
      </c>
      <c r="BB84" s="73" t="s">
        <v>5249</v>
      </c>
      <c r="BC84" s="73" t="s">
        <v>5250</v>
      </c>
      <c r="BD84" s="373" t="s">
        <v>5251</v>
      </c>
      <c r="BE84" s="73" t="s">
        <v>5252</v>
      </c>
      <c r="BF84" s="149"/>
      <c r="BG84" s="149"/>
      <c r="BH84" s="149"/>
      <c r="BI84" s="73" t="s">
        <v>5253</v>
      </c>
      <c r="BJ84" s="73" t="s">
        <v>5254</v>
      </c>
      <c r="BK84" s="149"/>
      <c r="BL84" s="149"/>
      <c r="BM84" s="149"/>
      <c r="BN84" s="149"/>
      <c r="BO84" s="149"/>
      <c r="BP84" s="149"/>
      <c r="BQ84" s="149"/>
      <c r="BR84" s="149"/>
      <c r="BS84" s="73" t="s">
        <v>5255</v>
      </c>
      <c r="BT84" s="73" t="s">
        <v>5256</v>
      </c>
      <c r="BU84" s="149"/>
      <c r="BV84" s="406"/>
      <c r="BW84" s="406"/>
      <c r="BX84" s="406"/>
      <c r="BY84" s="407"/>
      <c r="BZ84" s="407"/>
      <c r="CA84" s="407"/>
      <c r="CB84" s="407"/>
      <c r="CC84" s="407"/>
      <c r="CD84" s="407"/>
      <c r="CE84" s="374" t="s">
        <v>5257</v>
      </c>
      <c r="CF84" s="407"/>
      <c r="CG84" s="407"/>
      <c r="CH84" s="407"/>
      <c r="CI84" s="407"/>
      <c r="CJ84" s="374" t="s">
        <v>5258</v>
      </c>
      <c r="CK84" s="374" t="s">
        <v>5259</v>
      </c>
      <c r="CL84" s="374" t="s">
        <v>5260</v>
      </c>
      <c r="CM84" s="204" t="s">
        <v>5261</v>
      </c>
      <c r="CN84" s="374" t="s">
        <v>5262</v>
      </c>
      <c r="CO84" s="407"/>
      <c r="CP84" s="407"/>
      <c r="CQ84" s="407"/>
      <c r="CR84" s="374" t="s">
        <v>5263</v>
      </c>
      <c r="CS84" s="374" t="s">
        <v>5264</v>
      </c>
      <c r="CT84" s="407"/>
      <c r="CU84" s="407"/>
      <c r="CV84" s="407"/>
      <c r="CW84" s="407"/>
      <c r="CX84" s="407"/>
      <c r="CY84" s="407"/>
      <c r="CZ84" s="407"/>
      <c r="DA84" s="407"/>
      <c r="DB84" s="374" t="s">
        <v>5265</v>
      </c>
      <c r="DC84" s="374" t="s">
        <v>5266</v>
      </c>
      <c r="DD84" s="407"/>
    </row>
    <row r="85" spans="1:108" s="15" customFormat="1" ht="6.75" customHeight="1">
      <c r="A85" s="38"/>
      <c r="B85" s="403"/>
      <c r="C85" s="143"/>
      <c r="D85" s="143"/>
      <c r="E85" s="143"/>
      <c r="F85" s="143"/>
      <c r="G85" s="143"/>
      <c r="H85" s="143"/>
      <c r="I85" s="143"/>
      <c r="J85" s="143"/>
      <c r="K85" s="143"/>
      <c r="L85" s="143"/>
      <c r="M85" s="143"/>
      <c r="N85" s="143"/>
      <c r="O85" s="143"/>
      <c r="P85" s="143"/>
      <c r="Q85" s="143"/>
      <c r="R85" s="143"/>
      <c r="S85" s="143"/>
      <c r="T85" s="143"/>
      <c r="U85" s="143"/>
      <c r="V85" s="143"/>
      <c r="W85" s="143"/>
      <c r="X85" s="143"/>
      <c r="Y85" s="143"/>
      <c r="Z85" s="143"/>
      <c r="AA85" s="143"/>
      <c r="AB85" s="143"/>
      <c r="AC85" s="143"/>
      <c r="AD85" s="404"/>
      <c r="AF85" s="16"/>
      <c r="AH85"/>
      <c r="AI85"/>
      <c r="AJ85"/>
      <c r="AK85" s="375">
        <v>77</v>
      </c>
      <c r="AL85" s="204" t="str">
        <f t="shared" si="2"/>
        <v>Isla</v>
      </c>
      <c r="AM85" s="204" t="str">
        <f t="shared" si="3"/>
        <v>30077</v>
      </c>
      <c r="AN85"/>
      <c r="AO85" s="73">
        <v>79</v>
      </c>
      <c r="AP85" s="149"/>
      <c r="AQ85" s="149"/>
      <c r="AR85" s="149"/>
      <c r="AS85" s="149"/>
      <c r="AT85" s="149"/>
      <c r="AU85" s="149"/>
      <c r="AV85" s="73" t="s">
        <v>5267</v>
      </c>
      <c r="AW85" s="149"/>
      <c r="AX85" s="149"/>
      <c r="AY85" s="149"/>
      <c r="AZ85" s="149"/>
      <c r="BA85" s="73" t="s">
        <v>5268</v>
      </c>
      <c r="BB85" s="73" t="s">
        <v>5269</v>
      </c>
      <c r="BC85" s="73" t="s">
        <v>5270</v>
      </c>
      <c r="BD85" s="373" t="s">
        <v>5271</v>
      </c>
      <c r="BE85" s="73" t="s">
        <v>5272</v>
      </c>
      <c r="BF85" s="149"/>
      <c r="BG85" s="149"/>
      <c r="BH85" s="149"/>
      <c r="BI85" s="73" t="s">
        <v>5273</v>
      </c>
      <c r="BJ85" s="73" t="s">
        <v>5274</v>
      </c>
      <c r="BK85" s="149"/>
      <c r="BL85" s="149"/>
      <c r="BM85" s="149"/>
      <c r="BN85" s="149"/>
      <c r="BO85" s="149"/>
      <c r="BP85" s="149"/>
      <c r="BQ85" s="149"/>
      <c r="BR85" s="149"/>
      <c r="BS85" s="73" t="s">
        <v>5275</v>
      </c>
      <c r="BT85" s="73" t="s">
        <v>5276</v>
      </c>
      <c r="BU85" s="149"/>
      <c r="BV85" s="406"/>
      <c r="BW85" s="406"/>
      <c r="BX85" s="406"/>
      <c r="BY85" s="407"/>
      <c r="BZ85" s="407"/>
      <c r="CA85" s="407"/>
      <c r="CB85" s="407"/>
      <c r="CC85" s="407"/>
      <c r="CD85" s="407"/>
      <c r="CE85" s="374" t="s">
        <v>5277</v>
      </c>
      <c r="CF85" s="407"/>
      <c r="CG85" s="407"/>
      <c r="CH85" s="407"/>
      <c r="CI85" s="407"/>
      <c r="CJ85" s="374" t="s">
        <v>5278</v>
      </c>
      <c r="CK85" s="374" t="s">
        <v>5279</v>
      </c>
      <c r="CL85" s="374" t="s">
        <v>5280</v>
      </c>
      <c r="CM85" s="204" t="s">
        <v>5281</v>
      </c>
      <c r="CN85" s="374" t="s">
        <v>5282</v>
      </c>
      <c r="CO85" s="407"/>
      <c r="CP85" s="407"/>
      <c r="CQ85" s="407"/>
      <c r="CR85" s="374" t="s">
        <v>5283</v>
      </c>
      <c r="CS85" s="374" t="s">
        <v>5284</v>
      </c>
      <c r="CT85" s="407"/>
      <c r="CU85" s="407"/>
      <c r="CV85" s="407"/>
      <c r="CW85" s="407"/>
      <c r="CX85" s="407"/>
      <c r="CY85" s="407"/>
      <c r="CZ85" s="407"/>
      <c r="DA85" s="407"/>
      <c r="DB85" s="374" t="s">
        <v>5285</v>
      </c>
      <c r="DC85" s="374" t="s">
        <v>5286</v>
      </c>
      <c r="DD85" s="407"/>
    </row>
    <row r="86" spans="1:108" s="15" customFormat="1" ht="36" customHeight="1">
      <c r="A86" s="38"/>
      <c r="B86" s="403"/>
      <c r="C86" s="542" t="s">
        <v>2057</v>
      </c>
      <c r="D86" s="542"/>
      <c r="E86" s="542"/>
      <c r="F86" s="542"/>
      <c r="G86" s="542"/>
      <c r="H86" s="542"/>
      <c r="I86" s="542"/>
      <c r="J86" s="542"/>
      <c r="K86" s="542"/>
      <c r="L86" s="542"/>
      <c r="M86" s="542"/>
      <c r="N86" s="542"/>
      <c r="O86" s="542"/>
      <c r="P86" s="542"/>
      <c r="Q86" s="542"/>
      <c r="R86" s="542"/>
      <c r="S86" s="542"/>
      <c r="T86" s="542"/>
      <c r="U86" s="542"/>
      <c r="V86" s="542"/>
      <c r="W86" s="542"/>
      <c r="X86" s="542"/>
      <c r="Y86" s="542"/>
      <c r="Z86" s="542"/>
      <c r="AA86" s="542"/>
      <c r="AB86" s="542"/>
      <c r="AC86" s="542"/>
      <c r="AD86" s="404"/>
      <c r="AF86" s="16"/>
      <c r="AH86"/>
      <c r="AI86"/>
      <c r="AJ86"/>
      <c r="AK86" s="383">
        <v>78</v>
      </c>
      <c r="AL86" s="204" t="str">
        <f t="shared" si="2"/>
        <v>Ixcatepec</v>
      </c>
      <c r="AM86" s="204" t="str">
        <f t="shared" si="3"/>
        <v>30078</v>
      </c>
      <c r="AN86"/>
      <c r="AO86" s="73">
        <v>80</v>
      </c>
      <c r="AP86" s="149"/>
      <c r="AQ86" s="149"/>
      <c r="AR86" s="149"/>
      <c r="AS86" s="149"/>
      <c r="AT86" s="149"/>
      <c r="AU86" s="149"/>
      <c r="AV86" s="73" t="s">
        <v>5287</v>
      </c>
      <c r="AW86" s="149"/>
      <c r="AX86" s="149"/>
      <c r="AY86" s="149"/>
      <c r="AZ86" s="149"/>
      <c r="BA86" s="73" t="s">
        <v>5288</v>
      </c>
      <c r="BB86" s="73" t="s">
        <v>5289</v>
      </c>
      <c r="BC86" s="73" t="s">
        <v>5290</v>
      </c>
      <c r="BD86" s="373" t="s">
        <v>5291</v>
      </c>
      <c r="BE86" s="73" t="s">
        <v>5292</v>
      </c>
      <c r="BF86" s="149"/>
      <c r="BG86" s="149"/>
      <c r="BH86" s="149"/>
      <c r="BI86" s="73" t="s">
        <v>5293</v>
      </c>
      <c r="BJ86" s="73" t="s">
        <v>5294</v>
      </c>
      <c r="BK86" s="149"/>
      <c r="BL86" s="149"/>
      <c r="BM86" s="149"/>
      <c r="BN86" s="149"/>
      <c r="BO86" s="149"/>
      <c r="BP86" s="149"/>
      <c r="BQ86" s="149"/>
      <c r="BR86" s="149"/>
      <c r="BS86" s="73" t="s">
        <v>5295</v>
      </c>
      <c r="BT86" s="73" t="s">
        <v>5296</v>
      </c>
      <c r="BU86" s="149"/>
      <c r="BV86" s="406"/>
      <c r="BW86" s="406"/>
      <c r="BX86" s="406"/>
      <c r="BY86" s="407"/>
      <c r="BZ86" s="407"/>
      <c r="CA86" s="407"/>
      <c r="CB86" s="407"/>
      <c r="CC86" s="407"/>
      <c r="CD86" s="407"/>
      <c r="CE86" s="374" t="s">
        <v>4107</v>
      </c>
      <c r="CF86" s="407"/>
      <c r="CG86" s="407"/>
      <c r="CH86" s="407"/>
      <c r="CI86" s="407"/>
      <c r="CJ86" s="374" t="s">
        <v>5297</v>
      </c>
      <c r="CK86" s="374" t="s">
        <v>5298</v>
      </c>
      <c r="CL86" s="374" t="s">
        <v>3044</v>
      </c>
      <c r="CM86" s="204" t="s">
        <v>5299</v>
      </c>
      <c r="CN86" s="374" t="s">
        <v>5300</v>
      </c>
      <c r="CO86" s="407"/>
      <c r="CP86" s="407"/>
      <c r="CQ86" s="407"/>
      <c r="CR86" s="374" t="s">
        <v>5301</v>
      </c>
      <c r="CS86" s="374" t="s">
        <v>5302</v>
      </c>
      <c r="CT86" s="407"/>
      <c r="CU86" s="407"/>
      <c r="CV86" s="407"/>
      <c r="CW86" s="407"/>
      <c r="CX86" s="407"/>
      <c r="CY86" s="407"/>
      <c r="CZ86" s="407"/>
      <c r="DA86" s="407"/>
      <c r="DB86" s="374" t="s">
        <v>5303</v>
      </c>
      <c r="DC86" s="374" t="s">
        <v>5304</v>
      </c>
      <c r="DD86" s="407"/>
    </row>
    <row r="87" spans="1:108" s="15" customFormat="1" ht="15" customHeight="1" thickBot="1">
      <c r="A87" s="38"/>
      <c r="B87" s="421"/>
      <c r="C87" s="422"/>
      <c r="D87" s="422"/>
      <c r="E87" s="422"/>
      <c r="F87" s="422"/>
      <c r="G87" s="422"/>
      <c r="H87" s="422"/>
      <c r="I87" s="422"/>
      <c r="J87" s="422"/>
      <c r="K87" s="422"/>
      <c r="L87" s="422"/>
      <c r="M87" s="422"/>
      <c r="N87" s="422"/>
      <c r="O87" s="422"/>
      <c r="P87" s="422"/>
      <c r="Q87" s="422"/>
      <c r="R87" s="422"/>
      <c r="S87" s="422"/>
      <c r="T87" s="422"/>
      <c r="U87" s="422"/>
      <c r="V87" s="422"/>
      <c r="W87" s="422"/>
      <c r="X87" s="422"/>
      <c r="Y87" s="422"/>
      <c r="Z87" s="422"/>
      <c r="AA87" s="422"/>
      <c r="AB87" s="422"/>
      <c r="AC87" s="422"/>
      <c r="AD87" s="423"/>
      <c r="AF87" s="16"/>
      <c r="AH87"/>
      <c r="AI87"/>
      <c r="AJ87"/>
      <c r="AK87" s="383">
        <v>79</v>
      </c>
      <c r="AL87" s="204" t="str">
        <f t="shared" si="2"/>
        <v>Ixhuacán de los Reyes</v>
      </c>
      <c r="AM87" s="204" t="str">
        <f t="shared" si="3"/>
        <v>30079</v>
      </c>
      <c r="AN87"/>
      <c r="AO87" s="73">
        <v>81</v>
      </c>
      <c r="AP87" s="149"/>
      <c r="AQ87" s="149"/>
      <c r="AR87" s="149"/>
      <c r="AS87" s="149"/>
      <c r="AT87" s="149"/>
      <c r="AU87" s="149"/>
      <c r="AV87" s="73" t="s">
        <v>5305</v>
      </c>
      <c r="AW87" s="149"/>
      <c r="AX87" s="149"/>
      <c r="AY87" s="149"/>
      <c r="AZ87" s="149"/>
      <c r="BA87" s="73" t="s">
        <v>5306</v>
      </c>
      <c r="BB87" s="73" t="s">
        <v>5307</v>
      </c>
      <c r="BC87" s="73" t="s">
        <v>5308</v>
      </c>
      <c r="BD87" s="373" t="s">
        <v>5309</v>
      </c>
      <c r="BE87" s="73" t="s">
        <v>5310</v>
      </c>
      <c r="BF87" s="149"/>
      <c r="BG87" s="149"/>
      <c r="BH87" s="149"/>
      <c r="BI87" s="73" t="s">
        <v>5311</v>
      </c>
      <c r="BJ87" s="73" t="s">
        <v>5312</v>
      </c>
      <c r="BK87" s="149"/>
      <c r="BL87" s="149"/>
      <c r="BM87" s="149"/>
      <c r="BN87" s="149"/>
      <c r="BO87" s="149"/>
      <c r="BP87" s="149"/>
      <c r="BQ87" s="149"/>
      <c r="BR87" s="149"/>
      <c r="BS87" s="73" t="s">
        <v>5313</v>
      </c>
      <c r="BT87" s="73" t="s">
        <v>5314</v>
      </c>
      <c r="BU87" s="149"/>
      <c r="BV87" s="406"/>
      <c r="BW87" s="406"/>
      <c r="BX87" s="406"/>
      <c r="BY87" s="407"/>
      <c r="BZ87" s="407"/>
      <c r="CA87" s="407"/>
      <c r="CB87" s="407"/>
      <c r="CC87" s="407"/>
      <c r="CD87" s="407"/>
      <c r="CE87" s="374" t="s">
        <v>5315</v>
      </c>
      <c r="CF87" s="407"/>
      <c r="CG87" s="407"/>
      <c r="CH87" s="407"/>
      <c r="CI87" s="407"/>
      <c r="CJ87" s="374" t="s">
        <v>5316</v>
      </c>
      <c r="CK87" s="374" t="s">
        <v>5317</v>
      </c>
      <c r="CL87" s="374" t="s">
        <v>5318</v>
      </c>
      <c r="CM87" s="204" t="s">
        <v>5319</v>
      </c>
      <c r="CN87" s="374" t="s">
        <v>5320</v>
      </c>
      <c r="CO87" s="407"/>
      <c r="CP87" s="407"/>
      <c r="CQ87" s="407"/>
      <c r="CR87" s="374" t="s">
        <v>5321</v>
      </c>
      <c r="CS87" s="374" t="s">
        <v>5322</v>
      </c>
      <c r="CT87" s="407"/>
      <c r="CU87" s="407"/>
      <c r="CV87" s="407"/>
      <c r="CW87" s="407"/>
      <c r="CX87" s="407"/>
      <c r="CY87" s="407"/>
      <c r="CZ87" s="407"/>
      <c r="DA87" s="407"/>
      <c r="DB87" s="374" t="s">
        <v>5323</v>
      </c>
      <c r="DC87" s="374" t="s">
        <v>5324</v>
      </c>
      <c r="DD87" s="407"/>
    </row>
    <row r="88" spans="1:108" s="15" customFormat="1" ht="15" customHeight="1" thickBot="1">
      <c r="A88" s="38"/>
      <c r="AF88" s="16"/>
      <c r="AH88"/>
      <c r="AI88"/>
      <c r="AJ88"/>
      <c r="AK88" s="383">
        <v>80</v>
      </c>
      <c r="AL88" s="204" t="str">
        <f t="shared" si="2"/>
        <v>Ixhuatlán del Café</v>
      </c>
      <c r="AM88" s="204" t="str">
        <f t="shared" si="3"/>
        <v>30080</v>
      </c>
      <c r="AN88"/>
      <c r="AO88" s="73">
        <v>82</v>
      </c>
      <c r="AP88" s="149"/>
      <c r="AQ88" s="149"/>
      <c r="AR88" s="149"/>
      <c r="AS88" s="149"/>
      <c r="AT88" s="149"/>
      <c r="AU88" s="149"/>
      <c r="AV88" s="73" t="s">
        <v>5325</v>
      </c>
      <c r="AW88" s="149"/>
      <c r="AX88" s="149"/>
      <c r="AY88" s="149"/>
      <c r="AZ88" s="149"/>
      <c r="BA88" s="73" t="s">
        <v>5326</v>
      </c>
      <c r="BB88" s="73" t="s">
        <v>5327</v>
      </c>
      <c r="BC88" s="73" t="s">
        <v>5328</v>
      </c>
      <c r="BD88" s="373" t="s">
        <v>5329</v>
      </c>
      <c r="BE88" s="73" t="s">
        <v>5330</v>
      </c>
      <c r="BF88" s="149"/>
      <c r="BG88" s="149"/>
      <c r="BH88" s="149"/>
      <c r="BI88" s="73" t="s">
        <v>5331</v>
      </c>
      <c r="BJ88" s="73" t="s">
        <v>5332</v>
      </c>
      <c r="BK88" s="149"/>
      <c r="BL88" s="149"/>
      <c r="BM88" s="149"/>
      <c r="BN88" s="149"/>
      <c r="BO88" s="149"/>
      <c r="BP88" s="149"/>
      <c r="BQ88" s="149"/>
      <c r="BR88" s="149"/>
      <c r="BS88" s="73" t="s">
        <v>5333</v>
      </c>
      <c r="BT88" s="73" t="s">
        <v>5334</v>
      </c>
      <c r="BU88" s="149"/>
      <c r="BV88" s="406"/>
      <c r="BW88" s="406"/>
      <c r="BX88" s="406"/>
      <c r="BY88" s="407"/>
      <c r="BZ88" s="407"/>
      <c r="CA88" s="407"/>
      <c r="CB88" s="407"/>
      <c r="CC88" s="407"/>
      <c r="CD88" s="407"/>
      <c r="CE88" s="374" t="s">
        <v>5335</v>
      </c>
      <c r="CF88" s="407"/>
      <c r="CG88" s="407"/>
      <c r="CH88" s="407"/>
      <c r="CI88" s="407"/>
      <c r="CJ88" s="374" t="s">
        <v>5336</v>
      </c>
      <c r="CK88" s="374" t="s">
        <v>5337</v>
      </c>
      <c r="CL88" s="374" t="s">
        <v>5338</v>
      </c>
      <c r="CM88" s="204" t="s">
        <v>5339</v>
      </c>
      <c r="CN88" s="374" t="s">
        <v>5340</v>
      </c>
      <c r="CO88" s="407"/>
      <c r="CP88" s="407"/>
      <c r="CQ88" s="407"/>
      <c r="CR88" s="374" t="s">
        <v>5341</v>
      </c>
      <c r="CS88" s="374" t="s">
        <v>5342</v>
      </c>
      <c r="CT88" s="407"/>
      <c r="CU88" s="407"/>
      <c r="CV88" s="407"/>
      <c r="CW88" s="407"/>
      <c r="CX88" s="407"/>
      <c r="CY88" s="407"/>
      <c r="CZ88" s="407"/>
      <c r="DA88" s="407"/>
      <c r="DB88" s="374" t="s">
        <v>5343</v>
      </c>
      <c r="DC88" s="374" t="s">
        <v>5344</v>
      </c>
      <c r="DD88" s="407"/>
    </row>
    <row r="89" spans="1:108" ht="15" customHeight="1">
      <c r="A89" s="44"/>
      <c r="B89" s="400"/>
      <c r="C89" s="401"/>
      <c r="D89" s="401"/>
      <c r="E89" s="401"/>
      <c r="F89" s="401"/>
      <c r="G89" s="401"/>
      <c r="H89" s="401"/>
      <c r="I89" s="401"/>
      <c r="J89" s="401"/>
      <c r="K89" s="401"/>
      <c r="L89" s="401"/>
      <c r="M89" s="401"/>
      <c r="N89" s="401"/>
      <c r="O89" s="401"/>
      <c r="P89" s="401"/>
      <c r="Q89" s="401"/>
      <c r="R89" s="401"/>
      <c r="S89" s="401"/>
      <c r="T89" s="401"/>
      <c r="U89" s="401"/>
      <c r="V89" s="401"/>
      <c r="W89" s="401"/>
      <c r="X89" s="401"/>
      <c r="Y89" s="401"/>
      <c r="Z89" s="401"/>
      <c r="AA89" s="401"/>
      <c r="AB89" s="401"/>
      <c r="AC89" s="401"/>
      <c r="AD89" s="402"/>
      <c r="AK89" s="375">
        <v>81</v>
      </c>
      <c r="AL89" s="204" t="str">
        <f t="shared" si="2"/>
        <v>Ixhuatlancillo</v>
      </c>
      <c r="AM89" s="204" t="str">
        <f t="shared" si="3"/>
        <v>30081</v>
      </c>
      <c r="AO89" s="73">
        <v>83</v>
      </c>
      <c r="AP89" s="73"/>
      <c r="AQ89" s="73"/>
      <c r="AR89" s="73"/>
      <c r="AS89" s="73"/>
      <c r="AT89" s="73"/>
      <c r="AU89" s="73"/>
      <c r="AV89" s="73" t="s">
        <v>5345</v>
      </c>
      <c r="AW89" s="73"/>
      <c r="AX89" s="73"/>
      <c r="AY89" s="73"/>
      <c r="AZ89" s="73"/>
      <c r="BA89" s="73" t="s">
        <v>5346</v>
      </c>
      <c r="BB89" s="73" t="s">
        <v>5347</v>
      </c>
      <c r="BC89" s="73" t="s">
        <v>5348</v>
      </c>
      <c r="BD89" s="373" t="s">
        <v>5349</v>
      </c>
      <c r="BE89" s="73" t="s">
        <v>5350</v>
      </c>
      <c r="BF89" s="73"/>
      <c r="BG89" s="73"/>
      <c r="BH89" s="73"/>
      <c r="BI89" s="73" t="s">
        <v>5351</v>
      </c>
      <c r="BJ89" s="73" t="s">
        <v>5352</v>
      </c>
      <c r="BK89" s="73"/>
      <c r="BL89" s="73"/>
      <c r="BM89" s="73"/>
      <c r="BN89" s="73"/>
      <c r="BO89" s="73"/>
      <c r="BP89" s="73"/>
      <c r="BQ89" s="73"/>
      <c r="BR89" s="73"/>
      <c r="BS89" s="73" t="s">
        <v>5353</v>
      </c>
      <c r="BT89" s="73" t="s">
        <v>5354</v>
      </c>
      <c r="BU89" s="73"/>
      <c r="BV89" s="130"/>
      <c r="BW89" s="130"/>
      <c r="BX89" s="130"/>
      <c r="BY89" s="374"/>
      <c r="BZ89" s="374"/>
      <c r="CA89" s="374"/>
      <c r="CB89" s="374"/>
      <c r="CC89" s="374"/>
      <c r="CD89" s="374"/>
      <c r="CE89" s="374" t="s">
        <v>5355</v>
      </c>
      <c r="CF89" s="374"/>
      <c r="CG89" s="374"/>
      <c r="CH89" s="374"/>
      <c r="CI89" s="374"/>
      <c r="CJ89" s="374" t="s">
        <v>5356</v>
      </c>
      <c r="CK89" s="374" t="s">
        <v>5357</v>
      </c>
      <c r="CL89" s="374" t="s">
        <v>5358</v>
      </c>
      <c r="CM89" s="204" t="s">
        <v>5359</v>
      </c>
      <c r="CN89" s="374" t="s">
        <v>5360</v>
      </c>
      <c r="CO89" s="374"/>
      <c r="CP89" s="374"/>
      <c r="CQ89" s="374"/>
      <c r="CR89" s="374" t="s">
        <v>5361</v>
      </c>
      <c r="CS89" s="374" t="s">
        <v>5362</v>
      </c>
      <c r="CT89" s="374"/>
      <c r="CU89" s="374"/>
      <c r="CV89" s="374"/>
      <c r="CW89" s="374"/>
      <c r="CX89" s="374"/>
      <c r="CY89" s="374"/>
      <c r="CZ89" s="374"/>
      <c r="DA89" s="374"/>
      <c r="DB89" s="374" t="s">
        <v>5363</v>
      </c>
      <c r="DC89" s="374" t="s">
        <v>5364</v>
      </c>
      <c r="DD89" s="374"/>
    </row>
    <row r="90" spans="1:108" ht="36" customHeight="1">
      <c r="A90" s="44"/>
      <c r="B90" s="403"/>
      <c r="C90" s="540" t="s">
        <v>625</v>
      </c>
      <c r="D90" s="540"/>
      <c r="E90" s="540"/>
      <c r="F90" s="540"/>
      <c r="G90" s="540"/>
      <c r="H90" s="540"/>
      <c r="I90" s="540"/>
      <c r="J90" s="540"/>
      <c r="K90" s="540"/>
      <c r="L90" s="540"/>
      <c r="M90" s="540"/>
      <c r="N90" s="540"/>
      <c r="O90" s="540"/>
      <c r="P90" s="540"/>
      <c r="Q90" s="540"/>
      <c r="R90" s="540"/>
      <c r="S90" s="540"/>
      <c r="T90" s="540"/>
      <c r="U90" s="540"/>
      <c r="V90" s="540"/>
      <c r="W90" s="540"/>
      <c r="X90" s="540"/>
      <c r="Y90" s="540"/>
      <c r="Z90" s="540"/>
      <c r="AA90" s="540"/>
      <c r="AB90" s="540"/>
      <c r="AC90" s="540"/>
      <c r="AD90" s="404"/>
      <c r="AK90" s="383">
        <v>82</v>
      </c>
      <c r="AL90" s="204" t="str">
        <f t="shared" si="2"/>
        <v>Ixhuatlán del Sureste</v>
      </c>
      <c r="AM90" s="204" t="str">
        <f t="shared" si="3"/>
        <v>30082</v>
      </c>
      <c r="AO90" s="73">
        <v>84</v>
      </c>
      <c r="AP90" s="149"/>
      <c r="AQ90" s="149"/>
      <c r="AR90" s="149"/>
      <c r="AS90" s="149"/>
      <c r="AT90" s="149"/>
      <c r="AU90" s="149"/>
      <c r="AV90" s="73" t="s">
        <v>5365</v>
      </c>
      <c r="AW90" s="149"/>
      <c r="AX90" s="149"/>
      <c r="AY90" s="149"/>
      <c r="AZ90" s="149"/>
      <c r="BA90" s="73" t="s">
        <v>5366</v>
      </c>
      <c r="BB90" s="73" t="s">
        <v>5367</v>
      </c>
      <c r="BC90" s="73" t="s">
        <v>5368</v>
      </c>
      <c r="BD90" s="373" t="s">
        <v>5369</v>
      </c>
      <c r="BE90" s="73" t="s">
        <v>5370</v>
      </c>
      <c r="BF90" s="149"/>
      <c r="BG90" s="149"/>
      <c r="BH90" s="149"/>
      <c r="BI90" s="73" t="s">
        <v>5371</v>
      </c>
      <c r="BJ90" s="73" t="s">
        <v>5372</v>
      </c>
      <c r="BK90" s="149"/>
      <c r="BL90" s="149"/>
      <c r="BM90" s="149"/>
      <c r="BN90" s="149"/>
      <c r="BO90" s="149"/>
      <c r="BP90" s="149"/>
      <c r="BQ90" s="149"/>
      <c r="BR90" s="149"/>
      <c r="BS90" s="73" t="s">
        <v>5373</v>
      </c>
      <c r="BT90" s="73" t="s">
        <v>5374</v>
      </c>
      <c r="BU90" s="149"/>
      <c r="BV90" s="406"/>
      <c r="BW90" s="406"/>
      <c r="BX90" s="406"/>
      <c r="BY90" s="407"/>
      <c r="BZ90" s="407"/>
      <c r="CA90" s="407"/>
      <c r="CB90" s="407"/>
      <c r="CC90" s="407"/>
      <c r="CD90" s="407"/>
      <c r="CE90" s="374" t="s">
        <v>5375</v>
      </c>
      <c r="CF90" s="407"/>
      <c r="CG90" s="407"/>
      <c r="CH90" s="407"/>
      <c r="CI90" s="407"/>
      <c r="CJ90" s="407" t="s">
        <v>5376</v>
      </c>
      <c r="CK90" s="374" t="s">
        <v>5377</v>
      </c>
      <c r="CL90" s="374" t="s">
        <v>5378</v>
      </c>
      <c r="CM90" s="204" t="s">
        <v>5379</v>
      </c>
      <c r="CN90" s="374" t="s">
        <v>5380</v>
      </c>
      <c r="CO90" s="407"/>
      <c r="CP90" s="407"/>
      <c r="CQ90" s="407"/>
      <c r="CR90" s="374" t="s">
        <v>5381</v>
      </c>
      <c r="CS90" s="374" t="s">
        <v>5382</v>
      </c>
      <c r="CT90" s="407"/>
      <c r="CU90" s="407"/>
      <c r="CV90" s="407"/>
      <c r="CW90" s="407"/>
      <c r="CX90" s="407"/>
      <c r="CY90" s="407"/>
      <c r="CZ90" s="407"/>
      <c r="DA90" s="407"/>
      <c r="DB90" s="374" t="s">
        <v>5383</v>
      </c>
      <c r="DC90" s="374" t="s">
        <v>5384</v>
      </c>
      <c r="DD90" s="407"/>
    </row>
    <row r="91" spans="1:108" ht="6.75" customHeight="1">
      <c r="A91" s="44"/>
      <c r="B91" s="403"/>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404"/>
      <c r="AK91" s="383">
        <v>83</v>
      </c>
      <c r="AL91" s="204" t="str">
        <f t="shared" si="2"/>
        <v>Ixhuatlán de Madero</v>
      </c>
      <c r="AM91" s="204" t="str">
        <f t="shared" si="3"/>
        <v>30083</v>
      </c>
      <c r="AO91" s="73">
        <v>85</v>
      </c>
      <c r="AP91" s="149"/>
      <c r="AQ91" s="149"/>
      <c r="AR91" s="149"/>
      <c r="AS91" s="149"/>
      <c r="AT91" s="149"/>
      <c r="AU91" s="149"/>
      <c r="AV91" s="73" t="s">
        <v>5385</v>
      </c>
      <c r="AW91" s="149"/>
      <c r="AX91" s="149"/>
      <c r="AY91" s="149"/>
      <c r="AZ91" s="149"/>
      <c r="BA91" s="73" t="s">
        <v>5386</v>
      </c>
      <c r="BB91" s="73" t="s">
        <v>5387</v>
      </c>
      <c r="BC91" s="73" t="s">
        <v>5388</v>
      </c>
      <c r="BD91" s="373" t="s">
        <v>5389</v>
      </c>
      <c r="BE91" s="73" t="s">
        <v>5390</v>
      </c>
      <c r="BF91" s="149"/>
      <c r="BG91" s="149"/>
      <c r="BH91" s="149"/>
      <c r="BI91" s="73" t="s">
        <v>5391</v>
      </c>
      <c r="BJ91" s="73" t="s">
        <v>5392</v>
      </c>
      <c r="BK91" s="149"/>
      <c r="BL91" s="149"/>
      <c r="BM91" s="149"/>
      <c r="BN91" s="149"/>
      <c r="BO91" s="149"/>
      <c r="BP91" s="149"/>
      <c r="BQ91" s="149"/>
      <c r="BR91" s="149"/>
      <c r="BS91" s="73" t="s">
        <v>5393</v>
      </c>
      <c r="BT91" s="73" t="s">
        <v>5394</v>
      </c>
      <c r="BU91" s="149"/>
      <c r="BV91" s="406"/>
      <c r="BW91" s="406"/>
      <c r="BX91" s="406"/>
      <c r="BY91" s="407"/>
      <c r="BZ91" s="407"/>
      <c r="CA91" s="407"/>
      <c r="CB91" s="407"/>
      <c r="CC91" s="407"/>
      <c r="CD91" s="407"/>
      <c r="CE91" s="374" t="s">
        <v>5395</v>
      </c>
      <c r="CF91" s="407"/>
      <c r="CG91" s="407"/>
      <c r="CH91" s="407"/>
      <c r="CI91" s="407"/>
      <c r="CJ91" s="407" t="s">
        <v>5396</v>
      </c>
      <c r="CK91" s="374" t="s">
        <v>5397</v>
      </c>
      <c r="CL91" s="374" t="s">
        <v>5398</v>
      </c>
      <c r="CM91" s="204" t="s">
        <v>5399</v>
      </c>
      <c r="CN91" s="374" t="s">
        <v>5400</v>
      </c>
      <c r="CO91" s="407"/>
      <c r="CP91" s="407"/>
      <c r="CQ91" s="407"/>
      <c r="CR91" s="374" t="s">
        <v>5401</v>
      </c>
      <c r="CS91" s="374" t="s">
        <v>5402</v>
      </c>
      <c r="CT91" s="407"/>
      <c r="CU91" s="407"/>
      <c r="CV91" s="407"/>
      <c r="CW91" s="407"/>
      <c r="CX91" s="407"/>
      <c r="CY91" s="407"/>
      <c r="CZ91" s="407"/>
      <c r="DA91" s="407"/>
      <c r="DB91" s="374" t="s">
        <v>5403</v>
      </c>
      <c r="DC91" s="374" t="s">
        <v>5404</v>
      </c>
      <c r="DD91" s="407"/>
    </row>
    <row r="92" spans="1:108" ht="84" customHeight="1">
      <c r="A92" s="44"/>
      <c r="B92" s="403"/>
      <c r="C92" s="540" t="s">
        <v>1866</v>
      </c>
      <c r="D92" s="540"/>
      <c r="E92" s="540"/>
      <c r="F92" s="540"/>
      <c r="G92" s="540"/>
      <c r="H92" s="540"/>
      <c r="I92" s="540"/>
      <c r="J92" s="540"/>
      <c r="K92" s="540"/>
      <c r="L92" s="540"/>
      <c r="M92" s="540"/>
      <c r="N92" s="540"/>
      <c r="O92" s="540"/>
      <c r="P92" s="540"/>
      <c r="Q92" s="540"/>
      <c r="R92" s="540"/>
      <c r="S92" s="540"/>
      <c r="T92" s="540"/>
      <c r="U92" s="540"/>
      <c r="V92" s="540"/>
      <c r="W92" s="540"/>
      <c r="X92" s="540"/>
      <c r="Y92" s="540"/>
      <c r="Z92" s="540"/>
      <c r="AA92" s="540"/>
      <c r="AB92" s="540"/>
      <c r="AC92" s="540"/>
      <c r="AD92" s="404"/>
      <c r="AK92" s="383">
        <v>84</v>
      </c>
      <c r="AL92" s="204" t="str">
        <f t="shared" si="2"/>
        <v>Ixmatlahuacan</v>
      </c>
      <c r="AM92" s="204" t="str">
        <f t="shared" si="3"/>
        <v>30084</v>
      </c>
      <c r="AO92" s="73">
        <v>86</v>
      </c>
      <c r="AP92" s="149"/>
      <c r="AQ92" s="149"/>
      <c r="AR92" s="149"/>
      <c r="AS92" s="149"/>
      <c r="AT92" s="149"/>
      <c r="AU92" s="149"/>
      <c r="AV92" s="73" t="s">
        <v>5405</v>
      </c>
      <c r="AW92" s="149"/>
      <c r="AX92" s="149"/>
      <c r="AY92" s="149"/>
      <c r="AZ92" s="149"/>
      <c r="BA92" s="73" t="s">
        <v>5406</v>
      </c>
      <c r="BB92" s="149">
        <v>13099</v>
      </c>
      <c r="BC92" s="73" t="s">
        <v>5407</v>
      </c>
      <c r="BD92" s="373" t="s">
        <v>5408</v>
      </c>
      <c r="BE92" s="73" t="s">
        <v>5409</v>
      </c>
      <c r="BF92" s="149"/>
      <c r="BG92" s="149"/>
      <c r="BH92" s="149"/>
      <c r="BI92" s="73" t="s">
        <v>5410</v>
      </c>
      <c r="BJ92" s="73" t="s">
        <v>5411</v>
      </c>
      <c r="BK92" s="149"/>
      <c r="BL92" s="149"/>
      <c r="BM92" s="149"/>
      <c r="BN92" s="149"/>
      <c r="BO92" s="149"/>
      <c r="BP92" s="149"/>
      <c r="BQ92" s="149"/>
      <c r="BR92" s="149"/>
      <c r="BS92" s="73" t="s">
        <v>5412</v>
      </c>
      <c r="BT92" s="73" t="s">
        <v>5413</v>
      </c>
      <c r="BU92" s="149"/>
      <c r="BV92" s="406"/>
      <c r="BW92" s="406"/>
      <c r="BX92" s="406"/>
      <c r="BY92" s="407"/>
      <c r="BZ92" s="407"/>
      <c r="CA92" s="407"/>
      <c r="CB92" s="407"/>
      <c r="CC92" s="407"/>
      <c r="CD92" s="407"/>
      <c r="CE92" s="374" t="s">
        <v>5414</v>
      </c>
      <c r="CF92" s="407"/>
      <c r="CG92" s="407"/>
      <c r="CH92" s="407"/>
      <c r="CI92" s="407"/>
      <c r="CJ92" s="407" t="s">
        <v>4148</v>
      </c>
      <c r="CK92" s="374" t="s">
        <v>270</v>
      </c>
      <c r="CL92" s="374" t="s">
        <v>5415</v>
      </c>
      <c r="CM92" s="204" t="s">
        <v>5416</v>
      </c>
      <c r="CN92" s="374" t="s">
        <v>5417</v>
      </c>
      <c r="CO92" s="407"/>
      <c r="CP92" s="407"/>
      <c r="CQ92" s="407"/>
      <c r="CR92" s="374" t="s">
        <v>5418</v>
      </c>
      <c r="CS92" s="374" t="s">
        <v>5419</v>
      </c>
      <c r="CT92" s="407"/>
      <c r="CU92" s="407"/>
      <c r="CV92" s="407"/>
      <c r="CW92" s="407"/>
      <c r="CX92" s="407"/>
      <c r="CY92" s="407"/>
      <c r="CZ92" s="407"/>
      <c r="DA92" s="407"/>
      <c r="DB92" s="374" t="s">
        <v>5420</v>
      </c>
      <c r="DC92" s="374" t="s">
        <v>5421</v>
      </c>
      <c r="DD92" s="407"/>
    </row>
    <row r="93" spans="1:108" ht="6.75" customHeight="1">
      <c r="A93" s="44"/>
      <c r="B93" s="403"/>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404"/>
      <c r="AK93" s="375">
        <v>85</v>
      </c>
      <c r="AL93" s="204" t="str">
        <f t="shared" si="2"/>
        <v>Ixtaczoquitlán</v>
      </c>
      <c r="AM93" s="204" t="str">
        <f t="shared" si="3"/>
        <v>30085</v>
      </c>
      <c r="AO93" s="73">
        <v>87</v>
      </c>
      <c r="AP93" s="149"/>
      <c r="AQ93" s="149"/>
      <c r="AR93" s="149"/>
      <c r="AS93" s="149"/>
      <c r="AT93" s="149"/>
      <c r="AU93" s="149"/>
      <c r="AV93" s="73" t="s">
        <v>5422</v>
      </c>
      <c r="AW93" s="149"/>
      <c r="AX93" s="149"/>
      <c r="AY93" s="149"/>
      <c r="AZ93" s="149"/>
      <c r="BA93" s="73">
        <v>12099</v>
      </c>
      <c r="BB93" s="149"/>
      <c r="BC93" s="73" t="s">
        <v>5423</v>
      </c>
      <c r="BD93" s="373" t="s">
        <v>5424</v>
      </c>
      <c r="BE93" s="73" t="s">
        <v>5425</v>
      </c>
      <c r="BF93" s="149"/>
      <c r="BG93" s="149"/>
      <c r="BH93" s="149"/>
      <c r="BI93" s="73" t="s">
        <v>5426</v>
      </c>
      <c r="BJ93" s="73" t="s">
        <v>5427</v>
      </c>
      <c r="BK93" s="149"/>
      <c r="BL93" s="149"/>
      <c r="BM93" s="149"/>
      <c r="BN93" s="149"/>
      <c r="BO93" s="149"/>
      <c r="BP93" s="149"/>
      <c r="BQ93" s="149"/>
      <c r="BR93" s="149"/>
      <c r="BS93" s="73" t="s">
        <v>5428</v>
      </c>
      <c r="BT93" s="73" t="s">
        <v>5429</v>
      </c>
      <c r="BU93" s="149"/>
      <c r="BV93" s="406"/>
      <c r="BW93" s="406"/>
      <c r="BX93" s="406"/>
      <c r="BY93" s="407"/>
      <c r="BZ93" s="407"/>
      <c r="CA93" s="407"/>
      <c r="CB93" s="407"/>
      <c r="CC93" s="407"/>
      <c r="CD93" s="407"/>
      <c r="CE93" s="374" t="s">
        <v>5430</v>
      </c>
      <c r="CF93" s="407"/>
      <c r="CG93" s="407"/>
      <c r="CH93" s="407"/>
      <c r="CI93" s="407"/>
      <c r="CJ93" s="374" t="s">
        <v>270</v>
      </c>
      <c r="CK93" s="407"/>
      <c r="CL93" s="374" t="s">
        <v>5431</v>
      </c>
      <c r="CM93" s="204" t="s">
        <v>5432</v>
      </c>
      <c r="CN93" s="374" t="s">
        <v>5433</v>
      </c>
      <c r="CO93" s="407"/>
      <c r="CP93" s="407"/>
      <c r="CQ93" s="407"/>
      <c r="CR93" s="374" t="s">
        <v>5434</v>
      </c>
      <c r="CS93" s="374" t="s">
        <v>5435</v>
      </c>
      <c r="CT93" s="407"/>
      <c r="CU93" s="407"/>
      <c r="CV93" s="407"/>
      <c r="CW93" s="407"/>
      <c r="CX93" s="407"/>
      <c r="CY93" s="407"/>
      <c r="CZ93" s="407"/>
      <c r="DA93" s="407"/>
      <c r="DB93" s="374" t="s">
        <v>5436</v>
      </c>
      <c r="DC93" s="374" t="s">
        <v>5437</v>
      </c>
      <c r="DD93" s="407"/>
    </row>
    <row r="94" spans="1:108" ht="96" customHeight="1">
      <c r="A94" s="44"/>
      <c r="B94" s="403"/>
      <c r="C94" s="542" t="s">
        <v>2058</v>
      </c>
      <c r="D94" s="542"/>
      <c r="E94" s="542"/>
      <c r="F94" s="542"/>
      <c r="G94" s="542"/>
      <c r="H94" s="542"/>
      <c r="I94" s="542"/>
      <c r="J94" s="542"/>
      <c r="K94" s="542"/>
      <c r="L94" s="542"/>
      <c r="M94" s="542"/>
      <c r="N94" s="542"/>
      <c r="O94" s="542"/>
      <c r="P94" s="542"/>
      <c r="Q94" s="542"/>
      <c r="R94" s="542"/>
      <c r="S94" s="542"/>
      <c r="T94" s="542"/>
      <c r="U94" s="542"/>
      <c r="V94" s="542"/>
      <c r="W94" s="542"/>
      <c r="X94" s="542"/>
      <c r="Y94" s="542"/>
      <c r="Z94" s="542"/>
      <c r="AA94" s="542"/>
      <c r="AB94" s="542"/>
      <c r="AC94" s="542"/>
      <c r="AD94" s="404"/>
      <c r="AK94" s="383">
        <v>86</v>
      </c>
      <c r="AL94" s="204" t="str">
        <f t="shared" si="2"/>
        <v>Jalacingo</v>
      </c>
      <c r="AM94" s="204" t="str">
        <f t="shared" si="3"/>
        <v>30086</v>
      </c>
      <c r="AO94" s="73">
        <v>88</v>
      </c>
      <c r="AP94" s="149"/>
      <c r="AQ94" s="149"/>
      <c r="AR94" s="149"/>
      <c r="AS94" s="149"/>
      <c r="AT94" s="149"/>
      <c r="AU94" s="149"/>
      <c r="AV94" s="73" t="s">
        <v>5438</v>
      </c>
      <c r="AW94" s="149"/>
      <c r="AX94" s="149"/>
      <c r="AY94" s="149"/>
      <c r="AZ94" s="149"/>
      <c r="BA94" s="149"/>
      <c r="BB94" s="149"/>
      <c r="BC94" s="73" t="s">
        <v>5439</v>
      </c>
      <c r="BD94" s="373" t="s">
        <v>5440</v>
      </c>
      <c r="BE94" s="73" t="s">
        <v>5441</v>
      </c>
      <c r="BF94" s="149"/>
      <c r="BG94" s="149"/>
      <c r="BH94" s="149"/>
      <c r="BI94" s="73" t="s">
        <v>5442</v>
      </c>
      <c r="BJ94" s="73" t="s">
        <v>5443</v>
      </c>
      <c r="BK94" s="149"/>
      <c r="BL94" s="149"/>
      <c r="BM94" s="149"/>
      <c r="BN94" s="149"/>
      <c r="BO94" s="149"/>
      <c r="BP94" s="149"/>
      <c r="BQ94" s="149"/>
      <c r="BR94" s="149"/>
      <c r="BS94" s="73" t="s">
        <v>5444</v>
      </c>
      <c r="BT94" s="73" t="s">
        <v>5445</v>
      </c>
      <c r="BU94" s="149"/>
      <c r="BV94" s="406"/>
      <c r="BW94" s="406"/>
      <c r="BX94" s="406"/>
      <c r="BY94" s="407"/>
      <c r="BZ94" s="407"/>
      <c r="CA94" s="407"/>
      <c r="CB94" s="407"/>
      <c r="CC94" s="407"/>
      <c r="CD94" s="407"/>
      <c r="CE94" s="374" t="s">
        <v>5446</v>
      </c>
      <c r="CF94" s="407"/>
      <c r="CG94" s="407"/>
      <c r="CH94" s="407"/>
      <c r="CI94" s="407"/>
      <c r="CJ94" s="407"/>
      <c r="CK94" s="407"/>
      <c r="CL94" s="374" t="s">
        <v>5447</v>
      </c>
      <c r="CM94" s="204" t="s">
        <v>5448</v>
      </c>
      <c r="CN94" s="374" t="s">
        <v>5449</v>
      </c>
      <c r="CO94" s="407"/>
      <c r="CP94" s="407"/>
      <c r="CQ94" s="407"/>
      <c r="CR94" s="374" t="s">
        <v>5450</v>
      </c>
      <c r="CS94" s="374" t="s">
        <v>5451</v>
      </c>
      <c r="CT94" s="407"/>
      <c r="CU94" s="407"/>
      <c r="CV94" s="407"/>
      <c r="CW94" s="407"/>
      <c r="CX94" s="407"/>
      <c r="CY94" s="407"/>
      <c r="CZ94" s="407"/>
      <c r="DA94" s="407"/>
      <c r="DB94" s="374" t="s">
        <v>5452</v>
      </c>
      <c r="DC94" s="374" t="s">
        <v>5453</v>
      </c>
      <c r="DD94" s="407"/>
    </row>
    <row r="95" spans="1:108" ht="6.75" customHeight="1">
      <c r="A95" s="44"/>
      <c r="B95" s="403"/>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404"/>
      <c r="AK95" s="383">
        <v>87</v>
      </c>
      <c r="AL95" s="204" t="str">
        <f t="shared" si="2"/>
        <v>Xalapa</v>
      </c>
      <c r="AM95" s="204" t="str">
        <f t="shared" si="3"/>
        <v>30087</v>
      </c>
      <c r="AO95" s="73">
        <v>89</v>
      </c>
      <c r="AP95" s="149"/>
      <c r="AQ95" s="149"/>
      <c r="AR95" s="149"/>
      <c r="AS95" s="149"/>
      <c r="AT95" s="149"/>
      <c r="AU95" s="149"/>
      <c r="AV95" s="73" t="s">
        <v>5454</v>
      </c>
      <c r="AW95" s="149"/>
      <c r="AX95" s="149"/>
      <c r="AY95" s="149"/>
      <c r="AZ95" s="149"/>
      <c r="BA95" s="149"/>
      <c r="BB95" s="149"/>
      <c r="BC95" s="73" t="s">
        <v>5455</v>
      </c>
      <c r="BD95" s="373" t="s">
        <v>5456</v>
      </c>
      <c r="BE95" s="73" t="s">
        <v>5457</v>
      </c>
      <c r="BF95" s="149"/>
      <c r="BG95" s="149"/>
      <c r="BH95" s="149"/>
      <c r="BI95" s="73" t="s">
        <v>5458</v>
      </c>
      <c r="BJ95" s="73" t="s">
        <v>5459</v>
      </c>
      <c r="BK95" s="149"/>
      <c r="BL95" s="149"/>
      <c r="BM95" s="149"/>
      <c r="BN95" s="149"/>
      <c r="BO95" s="149"/>
      <c r="BP95" s="149"/>
      <c r="BQ95" s="149"/>
      <c r="BR95" s="149"/>
      <c r="BS95" s="73" t="s">
        <v>5460</v>
      </c>
      <c r="BT95" s="73" t="s">
        <v>5461</v>
      </c>
      <c r="BU95" s="149"/>
      <c r="BV95" s="406"/>
      <c r="BW95" s="406"/>
      <c r="BX95" s="406"/>
      <c r="BY95" s="407"/>
      <c r="BZ95" s="407"/>
      <c r="CA95" s="407"/>
      <c r="CB95" s="407"/>
      <c r="CC95" s="407"/>
      <c r="CD95" s="407"/>
      <c r="CE95" s="374" t="s">
        <v>5462</v>
      </c>
      <c r="CF95" s="407"/>
      <c r="CG95" s="407"/>
      <c r="CH95" s="407"/>
      <c r="CI95" s="407"/>
      <c r="CJ95" s="407"/>
      <c r="CK95" s="407"/>
      <c r="CL95" s="374" t="s">
        <v>5463</v>
      </c>
      <c r="CM95" s="204" t="s">
        <v>3782</v>
      </c>
      <c r="CN95" s="374" t="s">
        <v>5464</v>
      </c>
      <c r="CO95" s="407"/>
      <c r="CP95" s="407"/>
      <c r="CQ95" s="407"/>
      <c r="CR95" s="374" t="s">
        <v>5465</v>
      </c>
      <c r="CS95" s="374" t="s">
        <v>5466</v>
      </c>
      <c r="CT95" s="407"/>
      <c r="CU95" s="407"/>
      <c r="CV95" s="407"/>
      <c r="CW95" s="407"/>
      <c r="CX95" s="407"/>
      <c r="CY95" s="407"/>
      <c r="CZ95" s="407"/>
      <c r="DA95" s="407"/>
      <c r="DB95" s="374" t="s">
        <v>5467</v>
      </c>
      <c r="DC95" s="374" t="s">
        <v>5468</v>
      </c>
      <c r="DD95" s="407"/>
    </row>
    <row r="96" spans="1:108" ht="36" customHeight="1">
      <c r="A96" s="44"/>
      <c r="B96" s="403"/>
      <c r="C96" s="554" t="s">
        <v>8173</v>
      </c>
      <c r="D96" s="554"/>
      <c r="E96" s="554"/>
      <c r="F96" s="554"/>
      <c r="G96" s="554"/>
      <c r="H96" s="554"/>
      <c r="I96" s="554"/>
      <c r="J96" s="554"/>
      <c r="K96" s="554"/>
      <c r="L96" s="554"/>
      <c r="M96" s="554"/>
      <c r="N96" s="554"/>
      <c r="O96" s="554"/>
      <c r="P96" s="554"/>
      <c r="Q96" s="554"/>
      <c r="R96" s="554"/>
      <c r="S96" s="554"/>
      <c r="T96" s="554"/>
      <c r="U96" s="554"/>
      <c r="V96" s="554"/>
      <c r="W96" s="554"/>
      <c r="X96" s="554"/>
      <c r="Y96" s="554"/>
      <c r="Z96" s="554"/>
      <c r="AA96" s="554"/>
      <c r="AB96" s="554"/>
      <c r="AC96" s="554"/>
      <c r="AD96" s="404"/>
      <c r="AK96" s="383">
        <v>88</v>
      </c>
      <c r="AL96" s="204" t="str">
        <f t="shared" si="2"/>
        <v>Jalcomulco</v>
      </c>
      <c r="AM96" s="204" t="str">
        <f t="shared" si="3"/>
        <v>30088</v>
      </c>
      <c r="AO96" s="73">
        <v>90</v>
      </c>
      <c r="AP96" s="149"/>
      <c r="AQ96" s="149"/>
      <c r="AR96" s="149"/>
      <c r="AS96" s="149"/>
      <c r="AT96" s="149"/>
      <c r="AU96" s="149"/>
      <c r="AV96" s="73" t="s">
        <v>5469</v>
      </c>
      <c r="AW96" s="149"/>
      <c r="AX96" s="149"/>
      <c r="AY96" s="149"/>
      <c r="AZ96" s="149"/>
      <c r="BA96" s="149"/>
      <c r="BB96" s="149"/>
      <c r="BC96" s="73" t="s">
        <v>5470</v>
      </c>
      <c r="BD96" s="373" t="s">
        <v>5471</v>
      </c>
      <c r="BE96" s="73" t="s">
        <v>5472</v>
      </c>
      <c r="BF96" s="149"/>
      <c r="BG96" s="149"/>
      <c r="BH96" s="149"/>
      <c r="BI96" s="73" t="s">
        <v>5473</v>
      </c>
      <c r="BJ96" s="73" t="s">
        <v>5474</v>
      </c>
      <c r="BK96" s="149"/>
      <c r="BL96" s="149"/>
      <c r="BM96" s="149"/>
      <c r="BN96" s="149"/>
      <c r="BO96" s="149"/>
      <c r="BP96" s="149"/>
      <c r="BQ96" s="149"/>
      <c r="BR96" s="149"/>
      <c r="BS96" s="73" t="s">
        <v>5475</v>
      </c>
      <c r="BT96" s="73" t="s">
        <v>5476</v>
      </c>
      <c r="BU96" s="149"/>
      <c r="BV96" s="406"/>
      <c r="BW96" s="406"/>
      <c r="BX96" s="406"/>
      <c r="BY96" s="407"/>
      <c r="BZ96" s="407"/>
      <c r="CA96" s="407"/>
      <c r="CB96" s="407"/>
      <c r="CC96" s="407"/>
      <c r="CD96" s="407"/>
      <c r="CE96" s="374" t="s">
        <v>5477</v>
      </c>
      <c r="CF96" s="407"/>
      <c r="CG96" s="407"/>
      <c r="CH96" s="407"/>
      <c r="CI96" s="407"/>
      <c r="CJ96" s="407"/>
      <c r="CK96" s="407"/>
      <c r="CL96" s="374" t="s">
        <v>5478</v>
      </c>
      <c r="CM96" s="204" t="s">
        <v>5479</v>
      </c>
      <c r="CN96" s="374" t="s">
        <v>5480</v>
      </c>
      <c r="CO96" s="407"/>
      <c r="CP96" s="407"/>
      <c r="CQ96" s="407"/>
      <c r="CR96" s="374" t="s">
        <v>5481</v>
      </c>
      <c r="CS96" s="374" t="s">
        <v>5482</v>
      </c>
      <c r="CT96" s="407"/>
      <c r="CU96" s="407"/>
      <c r="CV96" s="407"/>
      <c r="CW96" s="407"/>
      <c r="CX96" s="407"/>
      <c r="CY96" s="407"/>
      <c r="CZ96" s="407"/>
      <c r="DA96" s="407"/>
      <c r="DB96" s="374" t="s">
        <v>5483</v>
      </c>
      <c r="DC96" s="374" t="s">
        <v>5484</v>
      </c>
      <c r="DD96" s="407"/>
    </row>
    <row r="97" spans="1:108" ht="6.75" customHeight="1">
      <c r="A97" s="44"/>
      <c r="B97" s="403"/>
      <c r="C97" s="424"/>
      <c r="D97" s="424"/>
      <c r="E97" s="424"/>
      <c r="F97" s="424"/>
      <c r="G97" s="424"/>
      <c r="H97" s="424"/>
      <c r="I97" s="424"/>
      <c r="J97" s="424"/>
      <c r="K97" s="424"/>
      <c r="L97" s="424"/>
      <c r="M97" s="424"/>
      <c r="N97" s="424"/>
      <c r="O97" s="424"/>
      <c r="P97" s="424"/>
      <c r="Q97" s="424"/>
      <c r="R97" s="424"/>
      <c r="S97" s="424"/>
      <c r="T97" s="424"/>
      <c r="U97" s="424"/>
      <c r="V97" s="424"/>
      <c r="W97" s="424"/>
      <c r="X97" s="424"/>
      <c r="Y97" s="424"/>
      <c r="Z97" s="424"/>
      <c r="AA97" s="424"/>
      <c r="AB97" s="424"/>
      <c r="AC97" s="424"/>
      <c r="AD97" s="404"/>
      <c r="AK97" s="375">
        <v>89</v>
      </c>
      <c r="AL97" s="204" t="str">
        <f t="shared" si="2"/>
        <v>Jáltipan</v>
      </c>
      <c r="AM97" s="204" t="str">
        <f t="shared" si="3"/>
        <v>30089</v>
      </c>
      <c r="AO97" s="73">
        <v>91</v>
      </c>
      <c r="AP97" s="149"/>
      <c r="AQ97" s="149"/>
      <c r="AR97" s="149"/>
      <c r="AS97" s="149"/>
      <c r="AT97" s="149"/>
      <c r="AU97" s="149"/>
      <c r="AV97" s="73" t="s">
        <v>5485</v>
      </c>
      <c r="AW97" s="149"/>
      <c r="AX97" s="149"/>
      <c r="AY97" s="149"/>
      <c r="AZ97" s="149"/>
      <c r="BA97" s="149"/>
      <c r="BB97" s="149"/>
      <c r="BC97" s="73" t="s">
        <v>5486</v>
      </c>
      <c r="BD97" s="373" t="s">
        <v>5487</v>
      </c>
      <c r="BE97" s="73" t="s">
        <v>5488</v>
      </c>
      <c r="BF97" s="149"/>
      <c r="BG97" s="149"/>
      <c r="BH97" s="149"/>
      <c r="BI97" s="73" t="s">
        <v>5489</v>
      </c>
      <c r="BJ97" s="73" t="s">
        <v>5490</v>
      </c>
      <c r="BK97" s="149"/>
      <c r="BL97" s="149"/>
      <c r="BM97" s="149"/>
      <c r="BN97" s="149"/>
      <c r="BO97" s="149"/>
      <c r="BP97" s="149"/>
      <c r="BQ97" s="149"/>
      <c r="BR97" s="149"/>
      <c r="BS97" s="73" t="s">
        <v>5491</v>
      </c>
      <c r="BT97" s="73" t="s">
        <v>5492</v>
      </c>
      <c r="BU97" s="149"/>
      <c r="BV97" s="406"/>
      <c r="BW97" s="406"/>
      <c r="BX97" s="406"/>
      <c r="BY97" s="407"/>
      <c r="BZ97" s="407"/>
      <c r="CA97" s="407"/>
      <c r="CB97" s="407"/>
      <c r="CC97" s="407"/>
      <c r="CD97" s="407"/>
      <c r="CE97" s="374" t="s">
        <v>5493</v>
      </c>
      <c r="CF97" s="407"/>
      <c r="CG97" s="407"/>
      <c r="CH97" s="407"/>
      <c r="CI97" s="407"/>
      <c r="CJ97" s="407"/>
      <c r="CK97" s="407"/>
      <c r="CL97" s="374" t="s">
        <v>5494</v>
      </c>
      <c r="CM97" s="204" t="s">
        <v>5495</v>
      </c>
      <c r="CN97" s="374" t="s">
        <v>5496</v>
      </c>
      <c r="CO97" s="407"/>
      <c r="CP97" s="407"/>
      <c r="CQ97" s="407"/>
      <c r="CR97" s="374" t="s">
        <v>5497</v>
      </c>
      <c r="CS97" s="374" t="s">
        <v>5498</v>
      </c>
      <c r="CT97" s="407"/>
      <c r="CU97" s="407"/>
      <c r="CV97" s="407"/>
      <c r="CW97" s="407"/>
      <c r="CX97" s="407"/>
      <c r="CY97" s="407"/>
      <c r="CZ97" s="407"/>
      <c r="DA97" s="407"/>
      <c r="DB97" s="374" t="s">
        <v>5499</v>
      </c>
      <c r="DC97" s="374" t="s">
        <v>5500</v>
      </c>
      <c r="DD97" s="407"/>
    </row>
    <row r="98" spans="1:108" ht="15" customHeight="1">
      <c r="A98" s="44"/>
      <c r="B98" s="403"/>
      <c r="C98" s="540" t="s">
        <v>626</v>
      </c>
      <c r="D98" s="540"/>
      <c r="E98" s="540"/>
      <c r="F98" s="540"/>
      <c r="G98" s="540"/>
      <c r="H98" s="540"/>
      <c r="I98" s="540"/>
      <c r="J98" s="540"/>
      <c r="K98" s="540"/>
      <c r="L98" s="540"/>
      <c r="M98" s="540"/>
      <c r="N98" s="540"/>
      <c r="O98" s="540"/>
      <c r="P98" s="540"/>
      <c r="Q98" s="540"/>
      <c r="R98" s="540"/>
      <c r="S98" s="540"/>
      <c r="T98" s="540"/>
      <c r="U98" s="540"/>
      <c r="V98" s="540"/>
      <c r="W98" s="540"/>
      <c r="X98" s="540"/>
      <c r="Y98" s="540"/>
      <c r="Z98" s="540"/>
      <c r="AA98" s="540"/>
      <c r="AB98" s="540"/>
      <c r="AC98" s="540"/>
      <c r="AD98" s="404"/>
      <c r="AK98" s="383">
        <v>90</v>
      </c>
      <c r="AL98" s="204" t="str">
        <f t="shared" si="2"/>
        <v>Jamapa</v>
      </c>
      <c r="AM98" s="204" t="str">
        <f t="shared" si="3"/>
        <v>30090</v>
      </c>
      <c r="AO98" s="73">
        <v>92</v>
      </c>
      <c r="AP98" s="149"/>
      <c r="AQ98" s="149"/>
      <c r="AR98" s="149"/>
      <c r="AS98" s="149"/>
      <c r="AT98" s="149"/>
      <c r="AU98" s="149"/>
      <c r="AV98" s="73" t="s">
        <v>5501</v>
      </c>
      <c r="AW98" s="149"/>
      <c r="AX98" s="149"/>
      <c r="AY98" s="149"/>
      <c r="AZ98" s="149"/>
      <c r="BA98" s="149"/>
      <c r="BB98" s="149"/>
      <c r="BC98" s="73" t="s">
        <v>5502</v>
      </c>
      <c r="BD98" s="373" t="s">
        <v>5503</v>
      </c>
      <c r="BE98" s="73" t="s">
        <v>5504</v>
      </c>
      <c r="BF98" s="149"/>
      <c r="BG98" s="149"/>
      <c r="BH98" s="149"/>
      <c r="BI98" s="73" t="s">
        <v>5505</v>
      </c>
      <c r="BJ98" s="73" t="s">
        <v>5506</v>
      </c>
      <c r="BK98" s="149"/>
      <c r="BL98" s="149"/>
      <c r="BM98" s="149"/>
      <c r="BN98" s="149"/>
      <c r="BO98" s="149"/>
      <c r="BP98" s="149"/>
      <c r="BQ98" s="149"/>
      <c r="BR98" s="149"/>
      <c r="BS98" s="73" t="s">
        <v>5507</v>
      </c>
      <c r="BT98" s="73" t="s">
        <v>5508</v>
      </c>
      <c r="BU98" s="149"/>
      <c r="BV98" s="406"/>
      <c r="BW98" s="406"/>
      <c r="BX98" s="406"/>
      <c r="BY98" s="407"/>
      <c r="BZ98" s="407"/>
      <c r="CA98" s="407"/>
      <c r="CB98" s="407"/>
      <c r="CC98" s="407"/>
      <c r="CD98" s="407"/>
      <c r="CE98" s="374" t="s">
        <v>5509</v>
      </c>
      <c r="CF98" s="407"/>
      <c r="CG98" s="407"/>
      <c r="CH98" s="407"/>
      <c r="CI98" s="407"/>
      <c r="CJ98" s="407"/>
      <c r="CK98" s="407"/>
      <c r="CL98" s="374" t="s">
        <v>5510</v>
      </c>
      <c r="CM98" s="204" t="s">
        <v>5511</v>
      </c>
      <c r="CN98" s="374" t="s">
        <v>5512</v>
      </c>
      <c r="CO98" s="407"/>
      <c r="CP98" s="407"/>
      <c r="CQ98" s="407"/>
      <c r="CR98" s="374" t="s">
        <v>5513</v>
      </c>
      <c r="CS98" s="374" t="s">
        <v>5514</v>
      </c>
      <c r="CT98" s="407"/>
      <c r="CU98" s="407"/>
      <c r="CV98" s="407"/>
      <c r="CW98" s="407"/>
      <c r="CX98" s="407"/>
      <c r="CY98" s="407"/>
      <c r="CZ98" s="407"/>
      <c r="DA98" s="407"/>
      <c r="DB98" s="374" t="s">
        <v>5515</v>
      </c>
      <c r="DC98" s="374" t="s">
        <v>5516</v>
      </c>
      <c r="DD98" s="407"/>
    </row>
    <row r="99" spans="1:108" ht="6.75" customHeight="1">
      <c r="A99" s="44"/>
      <c r="B99" s="403"/>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404"/>
      <c r="AK99" s="383">
        <v>91</v>
      </c>
      <c r="AL99" s="204" t="str">
        <f t="shared" si="2"/>
        <v>Jesús Carranza</v>
      </c>
      <c r="AM99" s="204" t="str">
        <f t="shared" si="3"/>
        <v>30091</v>
      </c>
      <c r="AO99" s="73">
        <v>93</v>
      </c>
      <c r="AP99" s="149"/>
      <c r="AQ99" s="149"/>
      <c r="AR99" s="149"/>
      <c r="AS99" s="149"/>
      <c r="AT99" s="149"/>
      <c r="AU99" s="149"/>
      <c r="AV99" s="73" t="s">
        <v>5517</v>
      </c>
      <c r="AW99" s="149"/>
      <c r="AX99" s="149"/>
      <c r="AY99" s="149"/>
      <c r="AZ99" s="149"/>
      <c r="BA99" s="149"/>
      <c r="BB99" s="149"/>
      <c r="BC99" s="73" t="s">
        <v>5518</v>
      </c>
      <c r="BD99" s="373" t="s">
        <v>5519</v>
      </c>
      <c r="BE99" s="73" t="s">
        <v>5520</v>
      </c>
      <c r="BF99" s="149"/>
      <c r="BG99" s="149"/>
      <c r="BH99" s="149"/>
      <c r="BI99" s="73" t="s">
        <v>5521</v>
      </c>
      <c r="BJ99" s="73" t="s">
        <v>5522</v>
      </c>
      <c r="BK99" s="149"/>
      <c r="BL99" s="149"/>
      <c r="BM99" s="149"/>
      <c r="BN99" s="149"/>
      <c r="BO99" s="149"/>
      <c r="BP99" s="149"/>
      <c r="BQ99" s="149"/>
      <c r="BR99" s="149"/>
      <c r="BS99" s="73" t="s">
        <v>5523</v>
      </c>
      <c r="BT99" s="73" t="s">
        <v>5524</v>
      </c>
      <c r="BU99" s="149"/>
      <c r="BV99" s="406"/>
      <c r="BW99" s="406"/>
      <c r="BX99" s="406"/>
      <c r="BY99" s="407"/>
      <c r="BZ99" s="407"/>
      <c r="CA99" s="407"/>
      <c r="CB99" s="407"/>
      <c r="CC99" s="407"/>
      <c r="CD99" s="407"/>
      <c r="CE99" s="374" t="s">
        <v>5525</v>
      </c>
      <c r="CF99" s="407"/>
      <c r="CG99" s="407"/>
      <c r="CH99" s="407"/>
      <c r="CI99" s="407"/>
      <c r="CJ99" s="407"/>
      <c r="CK99" s="407"/>
      <c r="CL99" s="374" t="s">
        <v>5526</v>
      </c>
      <c r="CM99" s="204" t="s">
        <v>5527</v>
      </c>
      <c r="CN99" s="374" t="s">
        <v>5528</v>
      </c>
      <c r="CO99" s="407"/>
      <c r="CP99" s="407"/>
      <c r="CQ99" s="407"/>
      <c r="CR99" s="374" t="s">
        <v>5529</v>
      </c>
      <c r="CS99" s="374" t="s">
        <v>5530</v>
      </c>
      <c r="CT99" s="407"/>
      <c r="CU99" s="407"/>
      <c r="CV99" s="407"/>
      <c r="CW99" s="407"/>
      <c r="CX99" s="407"/>
      <c r="CY99" s="407"/>
      <c r="CZ99" s="407"/>
      <c r="DA99" s="407"/>
      <c r="DB99" s="374" t="s">
        <v>5531</v>
      </c>
      <c r="DC99" s="374" t="s">
        <v>5532</v>
      </c>
      <c r="DD99" s="407"/>
    </row>
    <row r="100" spans="1:108" ht="15" customHeight="1">
      <c r="A100" s="44"/>
      <c r="B100" s="403"/>
      <c r="C100" s="36"/>
      <c r="D100" s="36"/>
      <c r="E100" s="36"/>
      <c r="F100" s="555" t="s">
        <v>18</v>
      </c>
      <c r="G100" s="556"/>
      <c r="H100" s="556"/>
      <c r="I100" s="556"/>
      <c r="J100" s="557"/>
      <c r="K100" s="558" t="s">
        <v>19</v>
      </c>
      <c r="L100" s="558"/>
      <c r="M100" s="558"/>
      <c r="N100" s="558"/>
      <c r="O100" s="558"/>
      <c r="P100" s="558"/>
      <c r="Q100" s="558"/>
      <c r="R100" s="558"/>
      <c r="S100" s="558"/>
      <c r="T100" s="558"/>
      <c r="U100" s="558"/>
      <c r="V100" s="558"/>
      <c r="W100" s="558"/>
      <c r="X100" s="558"/>
      <c r="Y100" s="558"/>
      <c r="Z100" s="558"/>
      <c r="AA100" s="36"/>
      <c r="AB100" s="36"/>
      <c r="AC100" s="36"/>
      <c r="AD100" s="404"/>
      <c r="AK100" s="383">
        <v>92</v>
      </c>
      <c r="AL100" s="204" t="str">
        <f t="shared" si="2"/>
        <v>Xico</v>
      </c>
      <c r="AM100" s="204" t="str">
        <f t="shared" si="3"/>
        <v>30092</v>
      </c>
      <c r="AO100" s="73">
        <v>94</v>
      </c>
      <c r="AP100" s="149"/>
      <c r="AQ100" s="149"/>
      <c r="AR100" s="149"/>
      <c r="AS100" s="149"/>
      <c r="AT100" s="149"/>
      <c r="AU100" s="149"/>
      <c r="AV100" s="73" t="s">
        <v>5533</v>
      </c>
      <c r="AW100" s="149"/>
      <c r="AX100" s="149"/>
      <c r="AY100" s="149"/>
      <c r="AZ100" s="149"/>
      <c r="BA100" s="149"/>
      <c r="BB100" s="149"/>
      <c r="BC100" s="73" t="s">
        <v>5534</v>
      </c>
      <c r="BD100" s="373" t="s">
        <v>5535</v>
      </c>
      <c r="BE100" s="73" t="s">
        <v>5536</v>
      </c>
      <c r="BF100" s="149"/>
      <c r="BG100" s="149"/>
      <c r="BH100" s="149"/>
      <c r="BI100" s="73" t="s">
        <v>5537</v>
      </c>
      <c r="BJ100" s="73" t="s">
        <v>5538</v>
      </c>
      <c r="BK100" s="149"/>
      <c r="BL100" s="149"/>
      <c r="BM100" s="149"/>
      <c r="BN100" s="149"/>
      <c r="BO100" s="149"/>
      <c r="BP100" s="149"/>
      <c r="BQ100" s="149"/>
      <c r="BR100" s="149"/>
      <c r="BS100" s="73" t="s">
        <v>5539</v>
      </c>
      <c r="BT100" s="73" t="s">
        <v>5540</v>
      </c>
      <c r="BU100" s="149"/>
      <c r="BV100" s="406"/>
      <c r="BW100" s="406"/>
      <c r="BX100" s="406"/>
      <c r="BY100" s="407"/>
      <c r="BZ100" s="407"/>
      <c r="CA100" s="407"/>
      <c r="CB100" s="407"/>
      <c r="CC100" s="407"/>
      <c r="CD100" s="407"/>
      <c r="CE100" s="374" t="s">
        <v>5541</v>
      </c>
      <c r="CF100" s="407"/>
      <c r="CG100" s="407"/>
      <c r="CH100" s="407"/>
      <c r="CI100" s="407"/>
      <c r="CJ100" s="407"/>
      <c r="CK100" s="407"/>
      <c r="CL100" s="374" t="s">
        <v>5542</v>
      </c>
      <c r="CM100" s="204" t="s">
        <v>5543</v>
      </c>
      <c r="CN100" s="374" t="s">
        <v>5544</v>
      </c>
      <c r="CO100" s="407"/>
      <c r="CP100" s="407"/>
      <c r="CQ100" s="407"/>
      <c r="CR100" s="374" t="s">
        <v>5545</v>
      </c>
      <c r="CS100" s="374" t="s">
        <v>5546</v>
      </c>
      <c r="CT100" s="407"/>
      <c r="CU100" s="407"/>
      <c r="CV100" s="407"/>
      <c r="CW100" s="407"/>
      <c r="CX100" s="407"/>
      <c r="CY100" s="407"/>
      <c r="CZ100" s="407"/>
      <c r="DA100" s="407"/>
      <c r="DB100" s="374" t="s">
        <v>4464</v>
      </c>
      <c r="DC100" s="374" t="s">
        <v>5547</v>
      </c>
      <c r="DD100" s="407"/>
    </row>
    <row r="101" spans="1:108" ht="24" customHeight="1">
      <c r="A101" s="44"/>
      <c r="B101" s="403"/>
      <c r="C101" s="36"/>
      <c r="D101" s="36"/>
      <c r="E101" s="36"/>
      <c r="F101" s="550" t="s">
        <v>8174</v>
      </c>
      <c r="G101" s="551"/>
      <c r="H101" s="551"/>
      <c r="I101" s="551"/>
      <c r="J101" s="552"/>
      <c r="K101" s="553" t="s">
        <v>2181</v>
      </c>
      <c r="L101" s="553"/>
      <c r="M101" s="553"/>
      <c r="N101" s="553"/>
      <c r="O101" s="553"/>
      <c r="P101" s="553"/>
      <c r="Q101" s="553"/>
      <c r="R101" s="553"/>
      <c r="S101" s="553"/>
      <c r="T101" s="553"/>
      <c r="U101" s="553"/>
      <c r="V101" s="553"/>
      <c r="W101" s="553"/>
      <c r="X101" s="553"/>
      <c r="Y101" s="553"/>
      <c r="Z101" s="553"/>
      <c r="AA101" s="36"/>
      <c r="AB101" s="36"/>
      <c r="AC101" s="36"/>
      <c r="AD101" s="404"/>
      <c r="AK101" s="375">
        <v>93</v>
      </c>
      <c r="AL101" s="204" t="str">
        <f t="shared" si="2"/>
        <v>Jilotepec</v>
      </c>
      <c r="AM101" s="204" t="str">
        <f t="shared" si="3"/>
        <v>30093</v>
      </c>
      <c r="AO101" s="73">
        <v>95</v>
      </c>
      <c r="AP101" s="149"/>
      <c r="AQ101" s="149"/>
      <c r="AR101" s="149"/>
      <c r="AS101" s="149"/>
      <c r="AT101" s="149"/>
      <c r="AU101" s="149"/>
      <c r="AV101" s="73" t="s">
        <v>5548</v>
      </c>
      <c r="AW101" s="149"/>
      <c r="AX101" s="149"/>
      <c r="AY101" s="149"/>
      <c r="AZ101" s="149"/>
      <c r="BA101" s="149"/>
      <c r="BB101" s="149"/>
      <c r="BC101" s="73" t="s">
        <v>5549</v>
      </c>
      <c r="BD101" s="373" t="s">
        <v>5550</v>
      </c>
      <c r="BE101" s="73" t="s">
        <v>5551</v>
      </c>
      <c r="BF101" s="149"/>
      <c r="BG101" s="149"/>
      <c r="BH101" s="149"/>
      <c r="BI101" s="73" t="s">
        <v>5552</v>
      </c>
      <c r="BJ101" s="73" t="s">
        <v>5553</v>
      </c>
      <c r="BK101" s="149"/>
      <c r="BL101" s="149"/>
      <c r="BM101" s="149"/>
      <c r="BN101" s="149"/>
      <c r="BO101" s="149"/>
      <c r="BP101" s="149"/>
      <c r="BQ101" s="149"/>
      <c r="BR101" s="149"/>
      <c r="BS101" s="73" t="s">
        <v>5554</v>
      </c>
      <c r="BT101" s="73" t="s">
        <v>5555</v>
      </c>
      <c r="BU101" s="149"/>
      <c r="BV101" s="406"/>
      <c r="BW101" s="406"/>
      <c r="BX101" s="406"/>
      <c r="BY101" s="407"/>
      <c r="BZ101" s="407"/>
      <c r="CA101" s="407"/>
      <c r="CB101" s="407"/>
      <c r="CC101" s="407"/>
      <c r="CD101" s="407"/>
      <c r="CE101" s="374" t="s">
        <v>5556</v>
      </c>
      <c r="CF101" s="407"/>
      <c r="CG101" s="407"/>
      <c r="CH101" s="407"/>
      <c r="CI101" s="407"/>
      <c r="CJ101" s="407"/>
      <c r="CK101" s="407"/>
      <c r="CL101" s="374" t="s">
        <v>5557</v>
      </c>
      <c r="CM101" s="204" t="s">
        <v>5558</v>
      </c>
      <c r="CN101" s="374" t="s">
        <v>5559</v>
      </c>
      <c r="CO101" s="407"/>
      <c r="CP101" s="407"/>
      <c r="CQ101" s="407"/>
      <c r="CR101" s="374" t="s">
        <v>5560</v>
      </c>
      <c r="CS101" s="374" t="s">
        <v>5561</v>
      </c>
      <c r="CT101" s="407"/>
      <c r="CU101" s="407"/>
      <c r="CV101" s="407"/>
      <c r="CW101" s="407"/>
      <c r="CX101" s="407"/>
      <c r="CY101" s="407"/>
      <c r="CZ101" s="407"/>
      <c r="DA101" s="407"/>
      <c r="DB101" s="374" t="s">
        <v>5562</v>
      </c>
      <c r="DC101" s="411" t="s">
        <v>5563</v>
      </c>
      <c r="DD101" s="407"/>
    </row>
    <row r="102" spans="1:108" ht="36" customHeight="1">
      <c r="A102" s="44"/>
      <c r="B102" s="403"/>
      <c r="C102" s="36"/>
      <c r="D102" s="36"/>
      <c r="E102" s="36"/>
      <c r="F102" s="550" t="s">
        <v>8175</v>
      </c>
      <c r="G102" s="551"/>
      <c r="H102" s="551"/>
      <c r="I102" s="551"/>
      <c r="J102" s="552"/>
      <c r="K102" s="553" t="s">
        <v>2182</v>
      </c>
      <c r="L102" s="553"/>
      <c r="M102" s="553"/>
      <c r="N102" s="553"/>
      <c r="O102" s="553"/>
      <c r="P102" s="553"/>
      <c r="Q102" s="553"/>
      <c r="R102" s="553"/>
      <c r="S102" s="553"/>
      <c r="T102" s="553"/>
      <c r="U102" s="553"/>
      <c r="V102" s="553"/>
      <c r="W102" s="553"/>
      <c r="X102" s="553"/>
      <c r="Y102" s="553"/>
      <c r="Z102" s="553"/>
      <c r="AA102" s="36"/>
      <c r="AB102" s="36"/>
      <c r="AC102" s="36"/>
      <c r="AD102" s="404"/>
      <c r="AK102" s="383">
        <v>94</v>
      </c>
      <c r="AL102" s="204" t="str">
        <f t="shared" si="2"/>
        <v>Juan Rodríguez Clara</v>
      </c>
      <c r="AM102" s="204" t="str">
        <f t="shared" si="3"/>
        <v>30094</v>
      </c>
      <c r="AO102" s="73">
        <v>96</v>
      </c>
      <c r="AP102" s="149"/>
      <c r="AQ102" s="149"/>
      <c r="AR102" s="149"/>
      <c r="AS102" s="149"/>
      <c r="AT102" s="149"/>
      <c r="AU102" s="149"/>
      <c r="AV102" s="73" t="s">
        <v>5564</v>
      </c>
      <c r="AW102" s="149"/>
      <c r="AX102" s="149"/>
      <c r="AY102" s="149"/>
      <c r="AZ102" s="149"/>
      <c r="BA102" s="149"/>
      <c r="BB102" s="149"/>
      <c r="BC102" s="73" t="s">
        <v>5565</v>
      </c>
      <c r="BD102" s="373" t="s">
        <v>5566</v>
      </c>
      <c r="BE102" s="73" t="s">
        <v>5567</v>
      </c>
      <c r="BF102" s="149"/>
      <c r="BG102" s="149"/>
      <c r="BH102" s="149"/>
      <c r="BI102" s="73" t="s">
        <v>5568</v>
      </c>
      <c r="BJ102" s="73" t="s">
        <v>5569</v>
      </c>
      <c r="BK102" s="149"/>
      <c r="BL102" s="149"/>
      <c r="BM102" s="149"/>
      <c r="BN102" s="149"/>
      <c r="BO102" s="149"/>
      <c r="BP102" s="149"/>
      <c r="BQ102" s="149"/>
      <c r="BR102" s="149"/>
      <c r="BS102" s="73" t="s">
        <v>5570</v>
      </c>
      <c r="BT102" s="73" t="s">
        <v>5571</v>
      </c>
      <c r="BU102" s="149"/>
      <c r="BV102" s="406"/>
      <c r="BW102" s="406"/>
      <c r="BX102" s="406"/>
      <c r="BY102" s="407"/>
      <c r="BZ102" s="407"/>
      <c r="CA102" s="407"/>
      <c r="CB102" s="407"/>
      <c r="CC102" s="407"/>
      <c r="CD102" s="407"/>
      <c r="CE102" s="374" t="s">
        <v>5572</v>
      </c>
      <c r="CF102" s="407"/>
      <c r="CG102" s="407"/>
      <c r="CH102" s="407"/>
      <c r="CI102" s="407"/>
      <c r="CJ102" s="407"/>
      <c r="CK102" s="407"/>
      <c r="CL102" s="374" t="s">
        <v>5573</v>
      </c>
      <c r="CM102" s="204" t="s">
        <v>5574</v>
      </c>
      <c r="CN102" s="374" t="s">
        <v>5575</v>
      </c>
      <c r="CO102" s="407"/>
      <c r="CP102" s="407"/>
      <c r="CQ102" s="407"/>
      <c r="CR102" s="374" t="s">
        <v>5576</v>
      </c>
      <c r="CS102" s="374" t="s">
        <v>5577</v>
      </c>
      <c r="CT102" s="407"/>
      <c r="CU102" s="407"/>
      <c r="CV102" s="407"/>
      <c r="CW102" s="407"/>
      <c r="CX102" s="407"/>
      <c r="CY102" s="407"/>
      <c r="CZ102" s="407"/>
      <c r="DA102" s="407"/>
      <c r="DB102" s="374" t="s">
        <v>5578</v>
      </c>
      <c r="DC102" s="374" t="s">
        <v>5579</v>
      </c>
      <c r="DD102" s="407"/>
    </row>
    <row r="103" spans="1:108" ht="36" customHeight="1">
      <c r="A103" s="44"/>
      <c r="B103" s="403"/>
      <c r="C103" s="36"/>
      <c r="D103" s="36"/>
      <c r="E103" s="36"/>
      <c r="F103" s="550" t="s">
        <v>8176</v>
      </c>
      <c r="G103" s="551"/>
      <c r="H103" s="551"/>
      <c r="I103" s="551"/>
      <c r="J103" s="552"/>
      <c r="K103" s="553" t="s">
        <v>20</v>
      </c>
      <c r="L103" s="553"/>
      <c r="M103" s="553"/>
      <c r="N103" s="553"/>
      <c r="O103" s="553"/>
      <c r="P103" s="553"/>
      <c r="Q103" s="553"/>
      <c r="R103" s="553"/>
      <c r="S103" s="553"/>
      <c r="T103" s="553"/>
      <c r="U103" s="553"/>
      <c r="V103" s="553"/>
      <c r="W103" s="553"/>
      <c r="X103" s="553"/>
      <c r="Y103" s="553"/>
      <c r="Z103" s="553"/>
      <c r="AA103" s="36"/>
      <c r="AB103" s="36"/>
      <c r="AC103" s="36"/>
      <c r="AD103" s="404"/>
      <c r="AK103" s="383">
        <v>95</v>
      </c>
      <c r="AL103" s="204" t="str">
        <f t="shared" si="2"/>
        <v>Juchique de Ferrer</v>
      </c>
      <c r="AM103" s="204" t="str">
        <f t="shared" si="3"/>
        <v>30095</v>
      </c>
      <c r="AO103" s="73">
        <v>97</v>
      </c>
      <c r="AP103" s="149"/>
      <c r="AQ103" s="149"/>
      <c r="AR103" s="149"/>
      <c r="AS103" s="149"/>
      <c r="AT103" s="149"/>
      <c r="AU103" s="149"/>
      <c r="AV103" s="73" t="s">
        <v>5580</v>
      </c>
      <c r="AW103" s="149"/>
      <c r="AX103" s="149"/>
      <c r="AY103" s="149"/>
      <c r="AZ103" s="149"/>
      <c r="BA103" s="149"/>
      <c r="BB103" s="149"/>
      <c r="BC103" s="73" t="s">
        <v>5581</v>
      </c>
      <c r="BD103" s="373" t="s">
        <v>5582</v>
      </c>
      <c r="BE103" s="73" t="s">
        <v>5583</v>
      </c>
      <c r="BF103" s="149"/>
      <c r="BG103" s="149"/>
      <c r="BH103" s="149"/>
      <c r="BI103" s="73" t="s">
        <v>5584</v>
      </c>
      <c r="BJ103" s="73" t="s">
        <v>5585</v>
      </c>
      <c r="BK103" s="149"/>
      <c r="BL103" s="149"/>
      <c r="BM103" s="149"/>
      <c r="BN103" s="149"/>
      <c r="BO103" s="149"/>
      <c r="BP103" s="149"/>
      <c r="BQ103" s="149"/>
      <c r="BR103" s="149"/>
      <c r="BS103" s="73" t="s">
        <v>5586</v>
      </c>
      <c r="BT103" s="73" t="s">
        <v>5587</v>
      </c>
      <c r="BU103" s="149"/>
      <c r="BV103" s="406"/>
      <c r="BW103" s="406"/>
      <c r="BX103" s="406"/>
      <c r="BY103" s="407"/>
      <c r="BZ103" s="407"/>
      <c r="CA103" s="407"/>
      <c r="CB103" s="407"/>
      <c r="CC103" s="407"/>
      <c r="CD103" s="407"/>
      <c r="CE103" s="374" t="s">
        <v>5588</v>
      </c>
      <c r="CF103" s="407"/>
      <c r="CG103" s="407"/>
      <c r="CH103" s="407"/>
      <c r="CI103" s="407"/>
      <c r="CJ103" s="407"/>
      <c r="CK103" s="407"/>
      <c r="CL103" s="374" t="s">
        <v>5589</v>
      </c>
      <c r="CM103" s="204" t="s">
        <v>5590</v>
      </c>
      <c r="CN103" s="374" t="s">
        <v>5591</v>
      </c>
      <c r="CO103" s="407"/>
      <c r="CP103" s="407"/>
      <c r="CQ103" s="407"/>
      <c r="CR103" s="374" t="s">
        <v>5592</v>
      </c>
      <c r="CS103" s="374" t="s">
        <v>5593</v>
      </c>
      <c r="CT103" s="407"/>
      <c r="CU103" s="407"/>
      <c r="CV103" s="407"/>
      <c r="CW103" s="407"/>
      <c r="CX103" s="407"/>
      <c r="CY103" s="407"/>
      <c r="CZ103" s="407"/>
      <c r="DA103" s="407"/>
      <c r="DB103" s="374" t="s">
        <v>5594</v>
      </c>
      <c r="DC103" s="374" t="s">
        <v>5595</v>
      </c>
      <c r="DD103" s="407"/>
    </row>
    <row r="104" spans="1:108" ht="24" customHeight="1">
      <c r="A104" s="44"/>
      <c r="B104" s="403"/>
      <c r="C104" s="36"/>
      <c r="D104" s="36"/>
      <c r="E104" s="36"/>
      <c r="F104" s="550" t="s">
        <v>8177</v>
      </c>
      <c r="G104" s="551"/>
      <c r="H104" s="551"/>
      <c r="I104" s="551"/>
      <c r="J104" s="552"/>
      <c r="K104" s="553" t="s">
        <v>21</v>
      </c>
      <c r="L104" s="553"/>
      <c r="M104" s="553"/>
      <c r="N104" s="553"/>
      <c r="O104" s="553"/>
      <c r="P104" s="553"/>
      <c r="Q104" s="553"/>
      <c r="R104" s="553"/>
      <c r="S104" s="553"/>
      <c r="T104" s="553"/>
      <c r="U104" s="553"/>
      <c r="V104" s="553"/>
      <c r="W104" s="553"/>
      <c r="X104" s="553"/>
      <c r="Y104" s="553"/>
      <c r="Z104" s="553"/>
      <c r="AA104" s="36"/>
      <c r="AB104" s="36"/>
      <c r="AC104" s="36"/>
      <c r="AD104" s="404"/>
      <c r="AK104" s="383">
        <v>96</v>
      </c>
      <c r="AL104" s="204" t="str">
        <f t="shared" si="2"/>
        <v>Landero y Coss</v>
      </c>
      <c r="AM104" s="204" t="str">
        <f t="shared" si="3"/>
        <v>30096</v>
      </c>
      <c r="AO104" s="73">
        <v>98</v>
      </c>
      <c r="AP104" s="149"/>
      <c r="AQ104" s="149"/>
      <c r="AR104" s="149"/>
      <c r="AS104" s="149"/>
      <c r="AT104" s="149"/>
      <c r="AU104" s="149"/>
      <c r="AV104" s="73" t="s">
        <v>5596</v>
      </c>
      <c r="AW104" s="149"/>
      <c r="AX104" s="149"/>
      <c r="AY104" s="149"/>
      <c r="AZ104" s="149"/>
      <c r="BA104" s="149"/>
      <c r="BB104" s="149"/>
      <c r="BC104" s="73" t="s">
        <v>5597</v>
      </c>
      <c r="BD104" s="373" t="s">
        <v>5598</v>
      </c>
      <c r="BE104" s="73" t="s">
        <v>5599</v>
      </c>
      <c r="BF104" s="149"/>
      <c r="BG104" s="149"/>
      <c r="BH104" s="149"/>
      <c r="BI104" s="73" t="s">
        <v>5600</v>
      </c>
      <c r="BJ104" s="73" t="s">
        <v>5601</v>
      </c>
      <c r="BK104" s="149"/>
      <c r="BL104" s="149"/>
      <c r="BM104" s="149"/>
      <c r="BN104" s="149"/>
      <c r="BO104" s="149"/>
      <c r="BP104" s="149"/>
      <c r="BQ104" s="149"/>
      <c r="BR104" s="149"/>
      <c r="BS104" s="73" t="s">
        <v>5602</v>
      </c>
      <c r="BT104" s="73" t="s">
        <v>5603</v>
      </c>
      <c r="BU104" s="149"/>
      <c r="BV104" s="406"/>
      <c r="BW104" s="406"/>
      <c r="BX104" s="406"/>
      <c r="BY104" s="407"/>
      <c r="BZ104" s="407"/>
      <c r="CA104" s="407"/>
      <c r="CB104" s="407"/>
      <c r="CC104" s="407"/>
      <c r="CD104" s="407"/>
      <c r="CE104" s="374" t="s">
        <v>5604</v>
      </c>
      <c r="CF104" s="407"/>
      <c r="CG104" s="407"/>
      <c r="CH104" s="407"/>
      <c r="CI104" s="407"/>
      <c r="CJ104" s="407"/>
      <c r="CK104" s="407"/>
      <c r="CL104" s="374" t="s">
        <v>5605</v>
      </c>
      <c r="CM104" s="204" t="s">
        <v>5606</v>
      </c>
      <c r="CN104" s="374" t="s">
        <v>5607</v>
      </c>
      <c r="CO104" s="407"/>
      <c r="CP104" s="407"/>
      <c r="CQ104" s="407"/>
      <c r="CR104" s="374" t="s">
        <v>5608</v>
      </c>
      <c r="CS104" s="374" t="s">
        <v>5609</v>
      </c>
      <c r="CT104" s="407"/>
      <c r="CU104" s="407"/>
      <c r="CV104" s="407"/>
      <c r="CW104" s="407"/>
      <c r="CX104" s="407"/>
      <c r="CY104" s="407"/>
      <c r="CZ104" s="407"/>
      <c r="DA104" s="407"/>
      <c r="DB104" s="374" t="s">
        <v>5610</v>
      </c>
      <c r="DC104" s="374" t="s">
        <v>5611</v>
      </c>
      <c r="DD104" s="407"/>
    </row>
    <row r="105" spans="1:108" ht="6.75" customHeight="1">
      <c r="A105" s="44"/>
      <c r="B105" s="403"/>
      <c r="C105" s="143"/>
      <c r="D105" s="143"/>
      <c r="E105" s="143"/>
      <c r="F105" s="143"/>
      <c r="G105" s="143"/>
      <c r="H105" s="143"/>
      <c r="I105" s="143"/>
      <c r="J105" s="143"/>
      <c r="K105" s="143"/>
      <c r="L105" s="143"/>
      <c r="M105" s="143"/>
      <c r="N105" s="143"/>
      <c r="O105" s="143"/>
      <c r="P105" s="143"/>
      <c r="Q105" s="143"/>
      <c r="R105" s="143"/>
      <c r="S105" s="143"/>
      <c r="T105" s="143"/>
      <c r="U105" s="143"/>
      <c r="V105" s="143"/>
      <c r="W105" s="143"/>
      <c r="X105" s="143"/>
      <c r="Y105" s="143"/>
      <c r="Z105" s="143"/>
      <c r="AA105" s="143"/>
      <c r="AB105" s="143"/>
      <c r="AC105" s="143"/>
      <c r="AD105" s="404"/>
      <c r="AK105" s="375">
        <v>97</v>
      </c>
      <c r="AL105" s="204" t="str">
        <f t="shared" si="2"/>
        <v>Lerdo de Tejada</v>
      </c>
      <c r="AM105" s="204" t="str">
        <f t="shared" si="3"/>
        <v>30097</v>
      </c>
      <c r="AO105" s="73">
        <v>99</v>
      </c>
      <c r="AP105" s="149"/>
      <c r="AQ105" s="149"/>
      <c r="AR105" s="149"/>
      <c r="AS105" s="149"/>
      <c r="AT105" s="149"/>
      <c r="AU105" s="149"/>
      <c r="AV105" s="73" t="s">
        <v>5612</v>
      </c>
      <c r="AW105" s="149"/>
      <c r="AX105" s="149"/>
      <c r="AY105" s="149"/>
      <c r="AZ105" s="149"/>
      <c r="BA105" s="149"/>
      <c r="BB105" s="149"/>
      <c r="BC105" s="73" t="s">
        <v>5613</v>
      </c>
      <c r="BD105" s="373" t="s">
        <v>5614</v>
      </c>
      <c r="BE105" s="73" t="s">
        <v>5615</v>
      </c>
      <c r="BF105" s="149"/>
      <c r="BG105" s="149"/>
      <c r="BH105" s="149"/>
      <c r="BI105" s="73" t="s">
        <v>5616</v>
      </c>
      <c r="BJ105" s="73" t="s">
        <v>5617</v>
      </c>
      <c r="BK105" s="149"/>
      <c r="BL105" s="149"/>
      <c r="BM105" s="149"/>
      <c r="BN105" s="149"/>
      <c r="BO105" s="149"/>
      <c r="BP105" s="149"/>
      <c r="BQ105" s="149"/>
      <c r="BR105" s="149"/>
      <c r="BS105" s="73" t="s">
        <v>5618</v>
      </c>
      <c r="BT105" s="73" t="s">
        <v>5619</v>
      </c>
      <c r="BU105" s="149"/>
      <c r="BV105" s="406"/>
      <c r="BW105" s="406"/>
      <c r="BX105" s="406"/>
      <c r="BY105" s="407"/>
      <c r="BZ105" s="407"/>
      <c r="CA105" s="407"/>
      <c r="CB105" s="407"/>
      <c r="CC105" s="407"/>
      <c r="CD105" s="407"/>
      <c r="CE105" s="374" t="s">
        <v>5620</v>
      </c>
      <c r="CF105" s="407"/>
      <c r="CG105" s="407"/>
      <c r="CH105" s="407"/>
      <c r="CI105" s="407"/>
      <c r="CJ105" s="407"/>
      <c r="CK105" s="407"/>
      <c r="CL105" s="374" t="s">
        <v>5621</v>
      </c>
      <c r="CM105" s="204" t="s">
        <v>5622</v>
      </c>
      <c r="CN105" s="374" t="s">
        <v>3397</v>
      </c>
      <c r="CO105" s="407"/>
      <c r="CP105" s="407"/>
      <c r="CQ105" s="407"/>
      <c r="CR105" s="374" t="s">
        <v>5623</v>
      </c>
      <c r="CS105" s="374" t="s">
        <v>5624</v>
      </c>
      <c r="CT105" s="407"/>
      <c r="CU105" s="407"/>
      <c r="CV105" s="407"/>
      <c r="CW105" s="407"/>
      <c r="CX105" s="407"/>
      <c r="CY105" s="407"/>
      <c r="CZ105" s="407"/>
      <c r="DA105" s="407"/>
      <c r="DB105" s="374" t="s">
        <v>4147</v>
      </c>
      <c r="DC105" s="374" t="s">
        <v>5625</v>
      </c>
      <c r="DD105" s="407"/>
    </row>
    <row r="106" spans="1:108" ht="36" customHeight="1">
      <c r="A106" s="44"/>
      <c r="B106" s="403"/>
      <c r="C106" s="540" t="s">
        <v>652</v>
      </c>
      <c r="D106" s="540"/>
      <c r="E106" s="540"/>
      <c r="F106" s="540"/>
      <c r="G106" s="540"/>
      <c r="H106" s="540"/>
      <c r="I106" s="540"/>
      <c r="J106" s="540"/>
      <c r="K106" s="540"/>
      <c r="L106" s="540"/>
      <c r="M106" s="540"/>
      <c r="N106" s="540"/>
      <c r="O106" s="540"/>
      <c r="P106" s="540"/>
      <c r="Q106" s="540"/>
      <c r="R106" s="540"/>
      <c r="S106" s="540"/>
      <c r="T106" s="540"/>
      <c r="U106" s="540"/>
      <c r="V106" s="540"/>
      <c r="W106" s="540"/>
      <c r="X106" s="540"/>
      <c r="Y106" s="540"/>
      <c r="Z106" s="540"/>
      <c r="AA106" s="540"/>
      <c r="AB106" s="540"/>
      <c r="AC106" s="540"/>
      <c r="AD106" s="404"/>
      <c r="AK106" s="383">
        <v>98</v>
      </c>
      <c r="AL106" s="204" t="str">
        <f t="shared" si="2"/>
        <v>Magdalena</v>
      </c>
      <c r="AM106" s="204" t="str">
        <f t="shared" si="3"/>
        <v>30098</v>
      </c>
      <c r="AO106" s="73">
        <v>100</v>
      </c>
      <c r="AP106" s="149"/>
      <c r="AQ106" s="149"/>
      <c r="AR106" s="149"/>
      <c r="AS106" s="149"/>
      <c r="AT106" s="149"/>
      <c r="AU106" s="149"/>
      <c r="AV106" s="73" t="s">
        <v>5626</v>
      </c>
      <c r="AW106" s="149"/>
      <c r="AX106" s="149"/>
      <c r="AY106" s="149"/>
      <c r="AZ106" s="149"/>
      <c r="BA106" s="149"/>
      <c r="BB106" s="149"/>
      <c r="BC106" s="73" t="s">
        <v>5627</v>
      </c>
      <c r="BD106" s="373" t="s">
        <v>5628</v>
      </c>
      <c r="BE106" s="73" t="s">
        <v>5629</v>
      </c>
      <c r="BF106" s="149"/>
      <c r="BG106" s="149"/>
      <c r="BH106" s="149"/>
      <c r="BI106" s="73" t="s">
        <v>5630</v>
      </c>
      <c r="BJ106" s="73" t="s">
        <v>5631</v>
      </c>
      <c r="BK106" s="149"/>
      <c r="BL106" s="149"/>
      <c r="BM106" s="149"/>
      <c r="BN106" s="149"/>
      <c r="BO106" s="149"/>
      <c r="BP106" s="149"/>
      <c r="BQ106" s="149"/>
      <c r="BR106" s="149"/>
      <c r="BS106" s="73" t="s">
        <v>5632</v>
      </c>
      <c r="BT106" s="73" t="s">
        <v>5633</v>
      </c>
      <c r="BU106" s="149"/>
      <c r="BV106" s="406"/>
      <c r="BW106" s="406"/>
      <c r="BX106" s="406"/>
      <c r="BY106" s="407"/>
      <c r="BZ106" s="407"/>
      <c r="CA106" s="407"/>
      <c r="CB106" s="407"/>
      <c r="CC106" s="407"/>
      <c r="CD106" s="407"/>
      <c r="CE106" s="374" t="s">
        <v>5634</v>
      </c>
      <c r="CF106" s="407"/>
      <c r="CG106" s="407"/>
      <c r="CH106" s="407"/>
      <c r="CI106" s="407"/>
      <c r="CJ106" s="407"/>
      <c r="CK106" s="407"/>
      <c r="CL106" s="374" t="s">
        <v>3400</v>
      </c>
      <c r="CM106" s="204" t="s">
        <v>5635</v>
      </c>
      <c r="CN106" s="374" t="s">
        <v>5636</v>
      </c>
      <c r="CO106" s="407"/>
      <c r="CP106" s="407"/>
      <c r="CQ106" s="407"/>
      <c r="CR106" s="374" t="s">
        <v>5637</v>
      </c>
      <c r="CS106" s="374" t="s">
        <v>5638</v>
      </c>
      <c r="CT106" s="407"/>
      <c r="CU106" s="407"/>
      <c r="CV106" s="407"/>
      <c r="CW106" s="407"/>
      <c r="CX106" s="407"/>
      <c r="CY106" s="407"/>
      <c r="CZ106" s="407"/>
      <c r="DA106" s="407"/>
      <c r="DB106" s="374" t="s">
        <v>5639</v>
      </c>
      <c r="DC106" s="374" t="s">
        <v>5640</v>
      </c>
      <c r="DD106" s="407"/>
    </row>
    <row r="107" spans="1:108" ht="6.75" customHeight="1">
      <c r="A107" s="44"/>
      <c r="B107" s="403"/>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404"/>
      <c r="AK107" s="383">
        <v>99</v>
      </c>
      <c r="AL107" s="204" t="str">
        <f t="shared" si="2"/>
        <v>Maltrata</v>
      </c>
      <c r="AM107" s="204" t="str">
        <f t="shared" si="3"/>
        <v>30099</v>
      </c>
      <c r="AO107" s="73">
        <v>101</v>
      </c>
      <c r="AP107" s="149"/>
      <c r="AQ107" s="149"/>
      <c r="AR107" s="149"/>
      <c r="AS107" s="149"/>
      <c r="AT107" s="149"/>
      <c r="AU107" s="149"/>
      <c r="AV107" s="73" t="s">
        <v>5641</v>
      </c>
      <c r="AW107" s="149"/>
      <c r="AX107" s="149"/>
      <c r="AY107" s="149"/>
      <c r="AZ107" s="149"/>
      <c r="BA107" s="149"/>
      <c r="BB107" s="149"/>
      <c r="BC107" s="73" t="s">
        <v>5642</v>
      </c>
      <c r="BD107" s="373" t="s">
        <v>5643</v>
      </c>
      <c r="BE107" s="73" t="s">
        <v>5644</v>
      </c>
      <c r="BF107" s="149"/>
      <c r="BG107" s="149"/>
      <c r="BH107" s="149"/>
      <c r="BI107" s="73" t="s">
        <v>5645</v>
      </c>
      <c r="BJ107" s="73" t="s">
        <v>5646</v>
      </c>
      <c r="BK107" s="149"/>
      <c r="BL107" s="149"/>
      <c r="BM107" s="149"/>
      <c r="BN107" s="149"/>
      <c r="BO107" s="149"/>
      <c r="BP107" s="149"/>
      <c r="BQ107" s="149"/>
      <c r="BR107" s="149"/>
      <c r="BS107" s="73" t="s">
        <v>5647</v>
      </c>
      <c r="BT107" s="73" t="s">
        <v>5648</v>
      </c>
      <c r="BU107" s="149"/>
      <c r="BV107" s="406"/>
      <c r="BW107" s="406"/>
      <c r="BX107" s="406"/>
      <c r="BY107" s="407"/>
      <c r="BZ107" s="407"/>
      <c r="CA107" s="407"/>
      <c r="CB107" s="407"/>
      <c r="CC107" s="407"/>
      <c r="CD107" s="407"/>
      <c r="CE107" s="374" t="s">
        <v>5649</v>
      </c>
      <c r="CF107" s="407"/>
      <c r="CG107" s="407"/>
      <c r="CH107" s="407"/>
      <c r="CI107" s="407"/>
      <c r="CJ107" s="407"/>
      <c r="CK107" s="407"/>
      <c r="CL107" s="374" t="s">
        <v>5650</v>
      </c>
      <c r="CM107" s="204" t="s">
        <v>5651</v>
      </c>
      <c r="CN107" s="374" t="s">
        <v>5652</v>
      </c>
      <c r="CO107" s="407"/>
      <c r="CP107" s="407"/>
      <c r="CQ107" s="407"/>
      <c r="CR107" s="374" t="s">
        <v>5653</v>
      </c>
      <c r="CS107" s="374" t="s">
        <v>5654</v>
      </c>
      <c r="CT107" s="407"/>
      <c r="CU107" s="407"/>
      <c r="CV107" s="407"/>
      <c r="CW107" s="407"/>
      <c r="CX107" s="407"/>
      <c r="CY107" s="407"/>
      <c r="CZ107" s="407"/>
      <c r="DA107" s="407"/>
      <c r="DB107" s="374" t="s">
        <v>5655</v>
      </c>
      <c r="DC107" s="374" t="s">
        <v>5656</v>
      </c>
      <c r="DD107" s="407"/>
    </row>
    <row r="108" spans="1:108" ht="15">
      <c r="A108" s="44"/>
      <c r="B108" s="403"/>
      <c r="C108" s="143"/>
      <c r="D108" s="39" t="s">
        <v>22</v>
      </c>
      <c r="E108" s="143"/>
      <c r="F108" s="143"/>
      <c r="G108" s="143"/>
      <c r="H108" s="143"/>
      <c r="I108" s="143"/>
      <c r="J108" s="143"/>
      <c r="K108" s="143"/>
      <c r="L108" s="143"/>
      <c r="M108" s="143"/>
      <c r="N108" s="143"/>
      <c r="O108" s="143"/>
      <c r="P108" s="143"/>
      <c r="Q108" s="143"/>
      <c r="R108" s="143"/>
      <c r="S108" s="143"/>
      <c r="T108" s="143"/>
      <c r="U108" s="143"/>
      <c r="V108" s="143"/>
      <c r="W108" s="143"/>
      <c r="X108" s="143"/>
      <c r="Y108" s="143"/>
      <c r="Z108" s="143"/>
      <c r="AA108" s="143"/>
      <c r="AB108" s="143"/>
      <c r="AC108" s="143"/>
      <c r="AD108" s="404"/>
      <c r="AK108" s="383">
        <v>100</v>
      </c>
      <c r="AL108" s="204" t="str">
        <f t="shared" si="2"/>
        <v>Manlio Fabio Altamirano</v>
      </c>
      <c r="AM108" s="204" t="str">
        <f t="shared" si="3"/>
        <v>30100</v>
      </c>
      <c r="AO108" s="73">
        <v>102</v>
      </c>
      <c r="AP108" s="149"/>
      <c r="AQ108" s="149"/>
      <c r="AR108" s="149"/>
      <c r="AS108" s="149"/>
      <c r="AT108" s="149"/>
      <c r="AU108" s="149"/>
      <c r="AV108" s="73" t="s">
        <v>5657</v>
      </c>
      <c r="AW108" s="149"/>
      <c r="AX108" s="149"/>
      <c r="AY108" s="149"/>
      <c r="AZ108" s="149"/>
      <c r="BA108" s="149"/>
      <c r="BB108" s="149"/>
      <c r="BC108" s="73" t="s">
        <v>5658</v>
      </c>
      <c r="BD108" s="373" t="s">
        <v>5659</v>
      </c>
      <c r="BE108" s="73" t="s">
        <v>5660</v>
      </c>
      <c r="BF108" s="149"/>
      <c r="BG108" s="149"/>
      <c r="BH108" s="149"/>
      <c r="BI108" s="73" t="s">
        <v>5661</v>
      </c>
      <c r="BJ108" s="73" t="s">
        <v>5662</v>
      </c>
      <c r="BK108" s="149"/>
      <c r="BL108" s="149"/>
      <c r="BM108" s="149"/>
      <c r="BN108" s="149"/>
      <c r="BO108" s="149"/>
      <c r="BP108" s="149"/>
      <c r="BQ108" s="149"/>
      <c r="BR108" s="149"/>
      <c r="BS108" s="73" t="s">
        <v>5663</v>
      </c>
      <c r="BT108" s="73" t="s">
        <v>5664</v>
      </c>
      <c r="BU108" s="149"/>
      <c r="BV108" s="406"/>
      <c r="BW108" s="406"/>
      <c r="BX108" s="406"/>
      <c r="BY108" s="407"/>
      <c r="BZ108" s="407"/>
      <c r="CA108" s="407"/>
      <c r="CB108" s="407"/>
      <c r="CC108" s="407"/>
      <c r="CD108" s="407"/>
      <c r="CE108" s="374" t="s">
        <v>5665</v>
      </c>
      <c r="CF108" s="407"/>
      <c r="CG108" s="407"/>
      <c r="CH108" s="407"/>
      <c r="CI108" s="407"/>
      <c r="CJ108" s="407"/>
      <c r="CK108" s="407"/>
      <c r="CL108" s="374" t="s">
        <v>5588</v>
      </c>
      <c r="CM108" s="204" t="s">
        <v>5666</v>
      </c>
      <c r="CN108" s="374" t="s">
        <v>5667</v>
      </c>
      <c r="CO108" s="407"/>
      <c r="CP108" s="407"/>
      <c r="CQ108" s="407"/>
      <c r="CR108" s="374" t="s">
        <v>5668</v>
      </c>
      <c r="CS108" s="374" t="s">
        <v>5669</v>
      </c>
      <c r="CT108" s="407"/>
      <c r="CU108" s="407"/>
      <c r="CV108" s="407"/>
      <c r="CW108" s="407"/>
      <c r="CX108" s="407"/>
      <c r="CY108" s="407"/>
      <c r="CZ108" s="407"/>
      <c r="DA108" s="407"/>
      <c r="DB108" s="374" t="s">
        <v>5670</v>
      </c>
      <c r="DC108" s="374" t="s">
        <v>5671</v>
      </c>
      <c r="DD108" s="407"/>
    </row>
    <row r="109" spans="1:108" ht="6.75" customHeight="1">
      <c r="A109" s="44"/>
      <c r="B109" s="403"/>
      <c r="C109" s="143"/>
      <c r="D109" s="39"/>
      <c r="E109" s="143"/>
      <c r="F109" s="143"/>
      <c r="G109" s="143"/>
      <c r="H109" s="143"/>
      <c r="I109" s="143"/>
      <c r="J109" s="143"/>
      <c r="K109" s="143"/>
      <c r="L109" s="143"/>
      <c r="M109" s="143"/>
      <c r="N109" s="143"/>
      <c r="O109" s="143"/>
      <c r="P109" s="143"/>
      <c r="Q109" s="143"/>
      <c r="R109" s="143"/>
      <c r="S109" s="143"/>
      <c r="T109" s="143"/>
      <c r="U109" s="143"/>
      <c r="V109" s="143"/>
      <c r="W109" s="143"/>
      <c r="X109" s="143"/>
      <c r="Y109" s="143"/>
      <c r="Z109" s="143"/>
      <c r="AA109" s="143"/>
      <c r="AB109" s="143"/>
      <c r="AC109" s="143"/>
      <c r="AD109" s="404"/>
      <c r="AK109" s="375">
        <v>101</v>
      </c>
      <c r="AL109" s="204" t="str">
        <f t="shared" si="2"/>
        <v>Mariano Escobedo</v>
      </c>
      <c r="AM109" s="204" t="str">
        <f t="shared" si="3"/>
        <v>30101</v>
      </c>
      <c r="AO109" s="73">
        <v>103</v>
      </c>
      <c r="AP109" s="149"/>
      <c r="AQ109" s="149"/>
      <c r="AR109" s="149"/>
      <c r="AS109" s="149"/>
      <c r="AT109" s="149"/>
      <c r="AU109" s="149"/>
      <c r="AV109" s="73" t="s">
        <v>5672</v>
      </c>
      <c r="AW109" s="149"/>
      <c r="AX109" s="149"/>
      <c r="AY109" s="149"/>
      <c r="AZ109" s="149"/>
      <c r="BA109" s="149"/>
      <c r="BB109" s="149"/>
      <c r="BC109" s="73" t="s">
        <v>5673</v>
      </c>
      <c r="BD109" s="373" t="s">
        <v>5674</v>
      </c>
      <c r="BE109" s="73" t="s">
        <v>5675</v>
      </c>
      <c r="BF109" s="149"/>
      <c r="BG109" s="149"/>
      <c r="BH109" s="149"/>
      <c r="BI109" s="73" t="s">
        <v>5676</v>
      </c>
      <c r="BJ109" s="73" t="s">
        <v>5677</v>
      </c>
      <c r="BK109" s="149"/>
      <c r="BL109" s="149"/>
      <c r="BM109" s="149"/>
      <c r="BN109" s="149"/>
      <c r="BO109" s="149"/>
      <c r="BP109" s="149"/>
      <c r="BQ109" s="149"/>
      <c r="BR109" s="149"/>
      <c r="BS109" s="73" t="s">
        <v>5678</v>
      </c>
      <c r="BT109" s="73" t="s">
        <v>5679</v>
      </c>
      <c r="BU109" s="149"/>
      <c r="BV109" s="406"/>
      <c r="BW109" s="406"/>
      <c r="BX109" s="406"/>
      <c r="BY109" s="407"/>
      <c r="BZ109" s="407"/>
      <c r="CA109" s="407"/>
      <c r="CB109" s="407"/>
      <c r="CC109" s="407"/>
      <c r="CD109" s="407"/>
      <c r="CE109" s="374" t="s">
        <v>5680</v>
      </c>
      <c r="CF109" s="407"/>
      <c r="CG109" s="407"/>
      <c r="CH109" s="407"/>
      <c r="CI109" s="407"/>
      <c r="CJ109" s="407"/>
      <c r="CK109" s="407"/>
      <c r="CL109" s="374" t="s">
        <v>5681</v>
      </c>
      <c r="CM109" s="204" t="s">
        <v>5682</v>
      </c>
      <c r="CN109" s="374" t="s">
        <v>5683</v>
      </c>
      <c r="CO109" s="407"/>
      <c r="CP109" s="407"/>
      <c r="CQ109" s="407"/>
      <c r="CR109" s="374" t="s">
        <v>5684</v>
      </c>
      <c r="CS109" s="374" t="s">
        <v>5685</v>
      </c>
      <c r="CT109" s="407"/>
      <c r="CU109" s="407"/>
      <c r="CV109" s="407"/>
      <c r="CW109" s="407"/>
      <c r="CX109" s="407"/>
      <c r="CY109" s="407"/>
      <c r="CZ109" s="407"/>
      <c r="DA109" s="407"/>
      <c r="DB109" s="374" t="s">
        <v>5686</v>
      </c>
      <c r="DC109" s="374" t="s">
        <v>5687</v>
      </c>
      <c r="DD109" s="407"/>
    </row>
    <row r="110" spans="1:108" ht="24" customHeight="1">
      <c r="A110" s="44"/>
      <c r="B110" s="403"/>
      <c r="C110" s="143"/>
      <c r="D110" s="554" t="s">
        <v>8178</v>
      </c>
      <c r="E110" s="554"/>
      <c r="F110" s="554"/>
      <c r="G110" s="554"/>
      <c r="H110" s="554"/>
      <c r="I110" s="554"/>
      <c r="J110" s="554"/>
      <c r="K110" s="554"/>
      <c r="L110" s="554"/>
      <c r="M110" s="554"/>
      <c r="N110" s="554"/>
      <c r="O110" s="554"/>
      <c r="P110" s="554"/>
      <c r="Q110" s="554"/>
      <c r="R110" s="554"/>
      <c r="S110" s="554"/>
      <c r="T110" s="554"/>
      <c r="U110" s="554"/>
      <c r="V110" s="554"/>
      <c r="W110" s="554"/>
      <c r="X110" s="554"/>
      <c r="Y110" s="554"/>
      <c r="Z110" s="554"/>
      <c r="AA110" s="554"/>
      <c r="AB110" s="554"/>
      <c r="AC110" s="554"/>
      <c r="AD110" s="404"/>
      <c r="AK110" s="383">
        <v>102</v>
      </c>
      <c r="AL110" s="204" t="str">
        <f t="shared" si="2"/>
        <v>Martínez de la Torre</v>
      </c>
      <c r="AM110" s="204" t="str">
        <f t="shared" si="3"/>
        <v>30102</v>
      </c>
      <c r="AO110" s="73">
        <v>104</v>
      </c>
      <c r="AP110" s="149"/>
      <c r="AQ110" s="149"/>
      <c r="AR110" s="149"/>
      <c r="AS110" s="149"/>
      <c r="AT110" s="149"/>
      <c r="AU110" s="149"/>
      <c r="AV110" s="73" t="s">
        <v>5688</v>
      </c>
      <c r="AW110" s="149"/>
      <c r="AX110" s="149"/>
      <c r="AY110" s="149"/>
      <c r="AZ110" s="149"/>
      <c r="BA110" s="149"/>
      <c r="BB110" s="149"/>
      <c r="BC110" s="73" t="s">
        <v>5689</v>
      </c>
      <c r="BD110" s="373" t="s">
        <v>5690</v>
      </c>
      <c r="BE110" s="73" t="s">
        <v>5691</v>
      </c>
      <c r="BF110" s="149"/>
      <c r="BG110" s="149"/>
      <c r="BH110" s="149"/>
      <c r="BI110" s="73" t="s">
        <v>5692</v>
      </c>
      <c r="BJ110" s="73" t="s">
        <v>5693</v>
      </c>
      <c r="BK110" s="149"/>
      <c r="BL110" s="149"/>
      <c r="BM110" s="149"/>
      <c r="BN110" s="149"/>
      <c r="BO110" s="149"/>
      <c r="BP110" s="149"/>
      <c r="BQ110" s="149"/>
      <c r="BR110" s="149"/>
      <c r="BS110" s="73" t="s">
        <v>5694</v>
      </c>
      <c r="BT110" s="73" t="s">
        <v>5695</v>
      </c>
      <c r="BU110" s="149"/>
      <c r="BV110" s="406"/>
      <c r="BW110" s="406"/>
      <c r="BX110" s="406"/>
      <c r="BY110" s="407"/>
      <c r="BZ110" s="407"/>
      <c r="CA110" s="407"/>
      <c r="CB110" s="407"/>
      <c r="CC110" s="407"/>
      <c r="CD110" s="407"/>
      <c r="CE110" s="374" t="s">
        <v>5696</v>
      </c>
      <c r="CF110" s="407"/>
      <c r="CG110" s="407"/>
      <c r="CH110" s="407"/>
      <c r="CI110" s="407"/>
      <c r="CJ110" s="407"/>
      <c r="CK110" s="407"/>
      <c r="CL110" s="374" t="s">
        <v>5697</v>
      </c>
      <c r="CM110" s="204" t="s">
        <v>5698</v>
      </c>
      <c r="CN110" s="374" t="s">
        <v>3289</v>
      </c>
      <c r="CO110" s="407"/>
      <c r="CP110" s="407"/>
      <c r="CQ110" s="407"/>
      <c r="CR110" s="374" t="s">
        <v>5699</v>
      </c>
      <c r="CS110" s="374" t="s">
        <v>5700</v>
      </c>
      <c r="CT110" s="407"/>
      <c r="CU110" s="407"/>
      <c r="CV110" s="407"/>
      <c r="CW110" s="407"/>
      <c r="CX110" s="407"/>
      <c r="CY110" s="407"/>
      <c r="CZ110" s="407"/>
      <c r="DA110" s="407"/>
      <c r="DB110" s="374" t="s">
        <v>5701</v>
      </c>
      <c r="DC110" s="374" t="s">
        <v>5702</v>
      </c>
      <c r="DD110" s="407"/>
    </row>
    <row r="111" spans="1:108" ht="6.75" customHeight="1">
      <c r="A111" s="44"/>
      <c r="B111" s="403"/>
      <c r="C111" s="143"/>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404"/>
      <c r="AK111" s="383">
        <v>103</v>
      </c>
      <c r="AL111" s="204" t="str">
        <f t="shared" si="2"/>
        <v>Mecatlán</v>
      </c>
      <c r="AM111" s="204" t="str">
        <f t="shared" si="3"/>
        <v>30103</v>
      </c>
      <c r="AO111" s="73">
        <v>105</v>
      </c>
      <c r="AP111" s="149"/>
      <c r="AQ111" s="149"/>
      <c r="AR111" s="149"/>
      <c r="AS111" s="149"/>
      <c r="AT111" s="149"/>
      <c r="AU111" s="149"/>
      <c r="AV111" s="73" t="s">
        <v>5703</v>
      </c>
      <c r="AW111" s="149"/>
      <c r="AX111" s="149"/>
      <c r="AY111" s="149"/>
      <c r="AZ111" s="149"/>
      <c r="BA111" s="149"/>
      <c r="BB111" s="149"/>
      <c r="BC111" s="73" t="s">
        <v>5704</v>
      </c>
      <c r="BD111" s="373" t="s">
        <v>5705</v>
      </c>
      <c r="BE111" s="73" t="s">
        <v>5706</v>
      </c>
      <c r="BF111" s="149"/>
      <c r="BG111" s="149"/>
      <c r="BH111" s="149"/>
      <c r="BI111" s="73" t="s">
        <v>5707</v>
      </c>
      <c r="BJ111" s="73" t="s">
        <v>5708</v>
      </c>
      <c r="BK111" s="149"/>
      <c r="BL111" s="149"/>
      <c r="BM111" s="149"/>
      <c r="BN111" s="149"/>
      <c r="BO111" s="149"/>
      <c r="BP111" s="149"/>
      <c r="BQ111" s="149"/>
      <c r="BR111" s="149"/>
      <c r="BS111" s="73" t="s">
        <v>5709</v>
      </c>
      <c r="BT111" s="73" t="s">
        <v>5710</v>
      </c>
      <c r="BU111" s="149"/>
      <c r="BV111" s="406"/>
      <c r="BW111" s="406"/>
      <c r="BX111" s="406"/>
      <c r="BY111" s="407"/>
      <c r="BZ111" s="407"/>
      <c r="CA111" s="407"/>
      <c r="CB111" s="407"/>
      <c r="CC111" s="407"/>
      <c r="CD111" s="407"/>
      <c r="CE111" s="374" t="s">
        <v>5711</v>
      </c>
      <c r="CF111" s="407"/>
      <c r="CG111" s="407"/>
      <c r="CH111" s="407"/>
      <c r="CI111" s="407"/>
      <c r="CJ111" s="407"/>
      <c r="CK111" s="407"/>
      <c r="CL111" s="374" t="s">
        <v>5712</v>
      </c>
      <c r="CM111" s="204" t="s">
        <v>5713</v>
      </c>
      <c r="CN111" s="374" t="s">
        <v>5714</v>
      </c>
      <c r="CO111" s="407"/>
      <c r="CP111" s="407"/>
      <c r="CQ111" s="407"/>
      <c r="CR111" s="374" t="s">
        <v>5715</v>
      </c>
      <c r="CS111" s="374" t="s">
        <v>5716</v>
      </c>
      <c r="CT111" s="407"/>
      <c r="CU111" s="407"/>
      <c r="CV111" s="407"/>
      <c r="CW111" s="407"/>
      <c r="CX111" s="407"/>
      <c r="CY111" s="407"/>
      <c r="CZ111" s="407"/>
      <c r="DA111" s="407"/>
      <c r="DB111" s="374" t="s">
        <v>5717</v>
      </c>
      <c r="DC111" s="374" t="s">
        <v>5718</v>
      </c>
      <c r="DD111" s="407"/>
    </row>
    <row r="112" spans="1:108" ht="15">
      <c r="A112" s="44"/>
      <c r="B112" s="403"/>
      <c r="C112" s="143"/>
      <c r="D112" s="39" t="s">
        <v>23</v>
      </c>
      <c r="E112" s="143"/>
      <c r="F112" s="143"/>
      <c r="G112" s="143"/>
      <c r="H112" s="143"/>
      <c r="I112" s="143"/>
      <c r="J112" s="143"/>
      <c r="K112" s="143"/>
      <c r="L112" s="143"/>
      <c r="M112" s="143"/>
      <c r="N112" s="143"/>
      <c r="O112" s="143"/>
      <c r="P112" s="143"/>
      <c r="Q112" s="143"/>
      <c r="R112" s="143"/>
      <c r="S112" s="143"/>
      <c r="T112" s="143"/>
      <c r="U112" s="143"/>
      <c r="V112" s="143"/>
      <c r="W112" s="143"/>
      <c r="X112" s="143"/>
      <c r="Y112" s="143"/>
      <c r="Z112" s="143"/>
      <c r="AA112" s="143"/>
      <c r="AB112" s="143"/>
      <c r="AC112" s="143"/>
      <c r="AD112" s="404"/>
      <c r="AK112" s="383">
        <v>104</v>
      </c>
      <c r="AL112" s="204" t="str">
        <f t="shared" si="2"/>
        <v>Mecayapan</v>
      </c>
      <c r="AM112" s="204" t="str">
        <f t="shared" si="3"/>
        <v>30104</v>
      </c>
      <c r="AO112" s="73">
        <v>106</v>
      </c>
      <c r="AP112" s="149"/>
      <c r="AQ112" s="149"/>
      <c r="AR112" s="149"/>
      <c r="AS112" s="149"/>
      <c r="AT112" s="149"/>
      <c r="AU112" s="149"/>
      <c r="AV112" s="73" t="s">
        <v>5719</v>
      </c>
      <c r="AW112" s="149"/>
      <c r="AX112" s="149"/>
      <c r="AY112" s="149"/>
      <c r="AZ112" s="149"/>
      <c r="BA112" s="149"/>
      <c r="BB112" s="149"/>
      <c r="BC112" s="73" t="s">
        <v>5720</v>
      </c>
      <c r="BD112" s="373" t="s">
        <v>5721</v>
      </c>
      <c r="BE112" s="73" t="s">
        <v>5722</v>
      </c>
      <c r="BF112" s="149"/>
      <c r="BG112" s="149"/>
      <c r="BH112" s="149"/>
      <c r="BI112" s="73" t="s">
        <v>5723</v>
      </c>
      <c r="BJ112" s="73" t="s">
        <v>5724</v>
      </c>
      <c r="BK112" s="149"/>
      <c r="BL112" s="149"/>
      <c r="BM112" s="149"/>
      <c r="BN112" s="149"/>
      <c r="BO112" s="149"/>
      <c r="BP112" s="149"/>
      <c r="BQ112" s="149"/>
      <c r="BR112" s="149"/>
      <c r="BS112" s="73" t="s">
        <v>5725</v>
      </c>
      <c r="BT112" s="73" t="s">
        <v>5726</v>
      </c>
      <c r="BU112" s="149"/>
      <c r="BV112" s="406"/>
      <c r="BW112" s="406"/>
      <c r="BX112" s="406"/>
      <c r="BY112" s="407"/>
      <c r="BZ112" s="407"/>
      <c r="CA112" s="407"/>
      <c r="CB112" s="407"/>
      <c r="CC112" s="407"/>
      <c r="CD112" s="407"/>
      <c r="CE112" s="374" t="s">
        <v>3289</v>
      </c>
      <c r="CF112" s="407"/>
      <c r="CG112" s="407"/>
      <c r="CH112" s="407"/>
      <c r="CI112" s="407"/>
      <c r="CJ112" s="407"/>
      <c r="CK112" s="407"/>
      <c r="CL112" s="374" t="s">
        <v>5727</v>
      </c>
      <c r="CM112" s="204" t="s">
        <v>5728</v>
      </c>
      <c r="CN112" s="374" t="s">
        <v>5729</v>
      </c>
      <c r="CO112" s="407"/>
      <c r="CP112" s="407"/>
      <c r="CQ112" s="407"/>
      <c r="CR112" s="374" t="s">
        <v>5730</v>
      </c>
      <c r="CS112" s="374" t="s">
        <v>4891</v>
      </c>
      <c r="CT112" s="407"/>
      <c r="CU112" s="407"/>
      <c r="CV112" s="407"/>
      <c r="CW112" s="407"/>
      <c r="CX112" s="407"/>
      <c r="CY112" s="407"/>
      <c r="CZ112" s="407"/>
      <c r="DA112" s="407"/>
      <c r="DB112" s="374" t="s">
        <v>5731</v>
      </c>
      <c r="DC112" s="374" t="s">
        <v>5732</v>
      </c>
      <c r="DD112" s="407"/>
    </row>
    <row r="113" spans="1:108" ht="6.75" customHeight="1">
      <c r="A113" s="44"/>
      <c r="B113" s="403"/>
      <c r="C113" s="143"/>
      <c r="D113" s="39"/>
      <c r="E113" s="143"/>
      <c r="F113" s="143"/>
      <c r="G113" s="143"/>
      <c r="H113" s="143"/>
      <c r="I113" s="143"/>
      <c r="J113" s="143"/>
      <c r="K113" s="143"/>
      <c r="L113" s="143"/>
      <c r="M113" s="143"/>
      <c r="N113" s="143"/>
      <c r="O113" s="143"/>
      <c r="P113" s="143"/>
      <c r="Q113" s="143"/>
      <c r="R113" s="143"/>
      <c r="S113" s="143"/>
      <c r="T113" s="143"/>
      <c r="U113" s="143"/>
      <c r="V113" s="143"/>
      <c r="W113" s="143"/>
      <c r="X113" s="143"/>
      <c r="Y113" s="143"/>
      <c r="Z113" s="143"/>
      <c r="AA113" s="143"/>
      <c r="AB113" s="143"/>
      <c r="AC113" s="143"/>
      <c r="AD113" s="404"/>
      <c r="AK113" s="375">
        <v>105</v>
      </c>
      <c r="AL113" s="204" t="str">
        <f t="shared" si="2"/>
        <v>Medellín de Bravo</v>
      </c>
      <c r="AM113" s="204" t="str">
        <f t="shared" si="3"/>
        <v>30105</v>
      </c>
      <c r="AO113" s="73">
        <v>107</v>
      </c>
      <c r="AP113" s="149"/>
      <c r="AQ113" s="149"/>
      <c r="AR113" s="149"/>
      <c r="AS113" s="149"/>
      <c r="AT113" s="149"/>
      <c r="AU113" s="149"/>
      <c r="AV113" s="73" t="s">
        <v>5733</v>
      </c>
      <c r="AW113" s="149"/>
      <c r="AX113" s="149"/>
      <c r="AY113" s="149"/>
      <c r="AZ113" s="149"/>
      <c r="BA113" s="149"/>
      <c r="BB113" s="149"/>
      <c r="BC113" s="73" t="s">
        <v>5734</v>
      </c>
      <c r="BD113" s="373" t="s">
        <v>5735</v>
      </c>
      <c r="BE113" s="73" t="s">
        <v>5736</v>
      </c>
      <c r="BF113" s="149"/>
      <c r="BG113" s="149"/>
      <c r="BH113" s="149"/>
      <c r="BI113" s="73" t="s">
        <v>5737</v>
      </c>
      <c r="BJ113" s="73" t="s">
        <v>5738</v>
      </c>
      <c r="BK113" s="149"/>
      <c r="BL113" s="149"/>
      <c r="BM113" s="149"/>
      <c r="BN113" s="149"/>
      <c r="BO113" s="149"/>
      <c r="BP113" s="149"/>
      <c r="BQ113" s="149"/>
      <c r="BR113" s="149"/>
      <c r="BS113" s="73" t="s">
        <v>5739</v>
      </c>
      <c r="BT113" s="73" t="s">
        <v>5740</v>
      </c>
      <c r="BU113" s="149"/>
      <c r="BV113" s="406"/>
      <c r="BW113" s="406"/>
      <c r="BX113" s="406"/>
      <c r="BY113" s="407"/>
      <c r="BZ113" s="407"/>
      <c r="CA113" s="407"/>
      <c r="CB113" s="407"/>
      <c r="CC113" s="407"/>
      <c r="CD113" s="407"/>
      <c r="CE113" s="374" t="s">
        <v>5741</v>
      </c>
      <c r="CF113" s="407"/>
      <c r="CG113" s="407"/>
      <c r="CH113" s="407"/>
      <c r="CI113" s="407"/>
      <c r="CJ113" s="407"/>
      <c r="CK113" s="407"/>
      <c r="CL113" s="374" t="s">
        <v>5742</v>
      </c>
      <c r="CM113" s="204" t="s">
        <v>5743</v>
      </c>
      <c r="CN113" s="374" t="s">
        <v>5744</v>
      </c>
      <c r="CO113" s="407"/>
      <c r="CP113" s="407"/>
      <c r="CQ113" s="407"/>
      <c r="CR113" s="374" t="s">
        <v>5745</v>
      </c>
      <c r="CS113" s="374" t="s">
        <v>5746</v>
      </c>
      <c r="CT113" s="407"/>
      <c r="CU113" s="407"/>
      <c r="CV113" s="407"/>
      <c r="CW113" s="407"/>
      <c r="CX113" s="407"/>
      <c r="CY113" s="407"/>
      <c r="CZ113" s="407"/>
      <c r="DA113" s="407"/>
      <c r="DB113" s="374" t="s">
        <v>5747</v>
      </c>
      <c r="DC113" s="374" t="s">
        <v>5748</v>
      </c>
      <c r="DD113" s="407"/>
    </row>
    <row r="114" spans="1:108" ht="24" customHeight="1">
      <c r="A114" s="44"/>
      <c r="B114" s="403"/>
      <c r="C114" s="143"/>
      <c r="D114" s="540" t="s">
        <v>7731</v>
      </c>
      <c r="E114" s="540"/>
      <c r="F114" s="540"/>
      <c r="G114" s="540"/>
      <c r="H114" s="540"/>
      <c r="I114" s="540"/>
      <c r="J114" s="540"/>
      <c r="K114" s="540"/>
      <c r="L114" s="540"/>
      <c r="M114" s="540"/>
      <c r="N114" s="540"/>
      <c r="O114" s="540"/>
      <c r="P114" s="540"/>
      <c r="Q114" s="540"/>
      <c r="R114" s="540"/>
      <c r="S114" s="540"/>
      <c r="T114" s="540"/>
      <c r="U114" s="540"/>
      <c r="V114" s="540"/>
      <c r="W114" s="540"/>
      <c r="X114" s="540"/>
      <c r="Y114" s="540"/>
      <c r="Z114" s="540"/>
      <c r="AA114" s="540"/>
      <c r="AB114" s="540"/>
      <c r="AC114" s="540"/>
      <c r="AD114" s="404"/>
      <c r="AK114" s="383">
        <v>106</v>
      </c>
      <c r="AL114" s="204" t="str">
        <f t="shared" si="2"/>
        <v>Miahuatlán</v>
      </c>
      <c r="AM114" s="204" t="str">
        <f t="shared" si="3"/>
        <v>30106</v>
      </c>
      <c r="AO114" s="73">
        <v>108</v>
      </c>
      <c r="AP114" s="149"/>
      <c r="AQ114" s="149"/>
      <c r="AR114" s="149"/>
      <c r="AS114" s="149"/>
      <c r="AT114" s="149"/>
      <c r="AU114" s="149"/>
      <c r="AV114" s="73" t="s">
        <v>5749</v>
      </c>
      <c r="AW114" s="149"/>
      <c r="AX114" s="149"/>
      <c r="AY114" s="149"/>
      <c r="AZ114" s="149"/>
      <c r="BA114" s="149"/>
      <c r="BB114" s="149"/>
      <c r="BC114" s="73" t="s">
        <v>5750</v>
      </c>
      <c r="BD114" s="373" t="s">
        <v>5751</v>
      </c>
      <c r="BE114" s="73" t="s">
        <v>5752</v>
      </c>
      <c r="BF114" s="149"/>
      <c r="BG114" s="149"/>
      <c r="BH114" s="149"/>
      <c r="BI114" s="73" t="s">
        <v>5753</v>
      </c>
      <c r="BJ114" s="73" t="s">
        <v>5754</v>
      </c>
      <c r="BK114" s="149"/>
      <c r="BL114" s="149"/>
      <c r="BM114" s="149"/>
      <c r="BN114" s="149"/>
      <c r="BO114" s="149"/>
      <c r="BP114" s="149"/>
      <c r="BQ114" s="149"/>
      <c r="BR114" s="149"/>
      <c r="BS114" s="73" t="s">
        <v>5755</v>
      </c>
      <c r="BT114" s="149">
        <v>31999</v>
      </c>
      <c r="BU114" s="149"/>
      <c r="BV114" s="406"/>
      <c r="BW114" s="406"/>
      <c r="BX114" s="406"/>
      <c r="BY114" s="407"/>
      <c r="BZ114" s="407"/>
      <c r="CA114" s="407"/>
      <c r="CB114" s="407"/>
      <c r="CC114" s="407"/>
      <c r="CD114" s="407"/>
      <c r="CE114" s="374" t="s">
        <v>5756</v>
      </c>
      <c r="CF114" s="407"/>
      <c r="CG114" s="407"/>
      <c r="CH114" s="407"/>
      <c r="CI114" s="407"/>
      <c r="CJ114" s="407"/>
      <c r="CK114" s="407"/>
      <c r="CL114" s="374" t="s">
        <v>5757</v>
      </c>
      <c r="CM114" s="204" t="s">
        <v>5758</v>
      </c>
      <c r="CN114" s="374" t="s">
        <v>5759</v>
      </c>
      <c r="CO114" s="407"/>
      <c r="CP114" s="407"/>
      <c r="CQ114" s="407"/>
      <c r="CR114" s="374" t="s">
        <v>5760</v>
      </c>
      <c r="CS114" s="374" t="s">
        <v>5761</v>
      </c>
      <c r="CT114" s="407"/>
      <c r="CU114" s="407"/>
      <c r="CV114" s="407"/>
      <c r="CW114" s="407"/>
      <c r="CX114" s="407"/>
      <c r="CY114" s="407"/>
      <c r="CZ114" s="407"/>
      <c r="DA114" s="407"/>
      <c r="DB114" s="374" t="s">
        <v>5762</v>
      </c>
      <c r="DC114" s="374" t="s">
        <v>270</v>
      </c>
      <c r="DD114" s="407"/>
    </row>
    <row r="115" spans="1:108" ht="6.75" customHeight="1">
      <c r="A115" s="44"/>
      <c r="B115" s="403"/>
      <c r="C115" s="143"/>
      <c r="D115" s="47"/>
      <c r="E115" s="47"/>
      <c r="F115" s="47"/>
      <c r="G115" s="47"/>
      <c r="H115" s="47"/>
      <c r="I115" s="47"/>
      <c r="J115" s="47"/>
      <c r="K115" s="47"/>
      <c r="L115" s="47"/>
      <c r="M115" s="47"/>
      <c r="N115" s="47"/>
      <c r="O115" s="47"/>
      <c r="P115" s="47"/>
      <c r="Q115" s="47"/>
      <c r="R115" s="47"/>
      <c r="S115" s="47"/>
      <c r="T115" s="47"/>
      <c r="U115" s="47"/>
      <c r="V115" s="47"/>
      <c r="W115" s="47"/>
      <c r="X115" s="47"/>
      <c r="Y115" s="47"/>
      <c r="Z115" s="47"/>
      <c r="AA115" s="47"/>
      <c r="AB115" s="47"/>
      <c r="AC115" s="47"/>
      <c r="AD115" s="404"/>
      <c r="AK115" s="383">
        <v>107</v>
      </c>
      <c r="AL115" s="204" t="str">
        <f t="shared" si="2"/>
        <v>Las Minas</v>
      </c>
      <c r="AM115" s="204" t="str">
        <f t="shared" si="3"/>
        <v>30107</v>
      </c>
      <c r="AO115" s="73">
        <v>109</v>
      </c>
      <c r="AP115" s="149"/>
      <c r="AQ115" s="149"/>
      <c r="AR115" s="149"/>
      <c r="AS115" s="149"/>
      <c r="AT115" s="149"/>
      <c r="AU115" s="149"/>
      <c r="AV115" s="73" t="s">
        <v>5763</v>
      </c>
      <c r="AW115" s="149"/>
      <c r="AX115" s="149"/>
      <c r="AY115" s="149"/>
      <c r="AZ115" s="149"/>
      <c r="BA115" s="149"/>
      <c r="BB115" s="149"/>
      <c r="BC115" s="73" t="s">
        <v>5764</v>
      </c>
      <c r="BD115" s="373" t="s">
        <v>5765</v>
      </c>
      <c r="BE115" s="73" t="s">
        <v>5766</v>
      </c>
      <c r="BF115" s="149"/>
      <c r="BG115" s="149"/>
      <c r="BH115" s="149"/>
      <c r="BI115" s="73" t="s">
        <v>5767</v>
      </c>
      <c r="BJ115" s="73" t="s">
        <v>5768</v>
      </c>
      <c r="BK115" s="149"/>
      <c r="BL115" s="149"/>
      <c r="BM115" s="149"/>
      <c r="BN115" s="149"/>
      <c r="BO115" s="149"/>
      <c r="BP115" s="149"/>
      <c r="BQ115" s="149"/>
      <c r="BR115" s="149"/>
      <c r="BS115" s="73" t="s">
        <v>5769</v>
      </c>
      <c r="BT115" s="149"/>
      <c r="BU115" s="149"/>
      <c r="BV115" s="406"/>
      <c r="BW115" s="406"/>
      <c r="BX115" s="406"/>
      <c r="BY115" s="407"/>
      <c r="BZ115" s="407"/>
      <c r="CA115" s="407"/>
      <c r="CB115" s="407"/>
      <c r="CC115" s="407"/>
      <c r="CD115" s="407"/>
      <c r="CE115" s="374" t="s">
        <v>5770</v>
      </c>
      <c r="CF115" s="407"/>
      <c r="CG115" s="407"/>
      <c r="CH115" s="407"/>
      <c r="CI115" s="407"/>
      <c r="CJ115" s="407"/>
      <c r="CK115" s="407"/>
      <c r="CL115" s="374" t="s">
        <v>3397</v>
      </c>
      <c r="CM115" s="204" t="s">
        <v>5771</v>
      </c>
      <c r="CN115" s="374" t="s">
        <v>5772</v>
      </c>
      <c r="CO115" s="407"/>
      <c r="CP115" s="407"/>
      <c r="CQ115" s="407"/>
      <c r="CR115" s="374" t="s">
        <v>5773</v>
      </c>
      <c r="CS115" s="374" t="s">
        <v>5774</v>
      </c>
      <c r="CT115" s="407"/>
      <c r="CU115" s="407"/>
      <c r="CV115" s="407"/>
      <c r="CW115" s="407"/>
      <c r="CX115" s="407"/>
      <c r="CY115" s="407"/>
      <c r="CZ115" s="407"/>
      <c r="DA115" s="407"/>
      <c r="DB115" s="374" t="s">
        <v>2849</v>
      </c>
      <c r="DC115" s="407"/>
      <c r="DD115" s="407"/>
    </row>
    <row r="116" spans="1:108" ht="15">
      <c r="A116" s="44"/>
      <c r="B116" s="403"/>
      <c r="C116" s="143"/>
      <c r="D116" s="39" t="s">
        <v>627</v>
      </c>
      <c r="E116" s="173"/>
      <c r="F116" s="173"/>
      <c r="G116" s="425"/>
      <c r="H116" s="561" t="s">
        <v>8179</v>
      </c>
      <c r="I116" s="561"/>
      <c r="J116" s="561"/>
      <c r="K116" s="561"/>
      <c r="L116" s="561"/>
      <c r="M116" s="561"/>
      <c r="N116" s="561"/>
      <c r="O116" s="561"/>
      <c r="P116" s="561"/>
      <c r="Q116" s="561"/>
      <c r="R116" s="561"/>
      <c r="S116" s="561"/>
      <c r="T116" s="561"/>
      <c r="U116" s="561"/>
      <c r="V116" s="561"/>
      <c r="W116" s="561"/>
      <c r="X116" s="561"/>
      <c r="Y116" s="561"/>
      <c r="Z116" s="561"/>
      <c r="AA116" s="561"/>
      <c r="AB116" s="561"/>
      <c r="AC116" s="561"/>
      <c r="AD116" s="404"/>
      <c r="AK116" s="383">
        <v>108</v>
      </c>
      <c r="AL116" s="204" t="str">
        <f t="shared" si="2"/>
        <v>Minatitlán</v>
      </c>
      <c r="AM116" s="204" t="str">
        <f t="shared" si="3"/>
        <v>30108</v>
      </c>
      <c r="AO116" s="73">
        <v>110</v>
      </c>
      <c r="AP116" s="149"/>
      <c r="AQ116" s="149"/>
      <c r="AR116" s="149"/>
      <c r="AS116" s="149"/>
      <c r="AT116" s="149"/>
      <c r="AU116" s="149"/>
      <c r="AV116" s="73" t="s">
        <v>5775</v>
      </c>
      <c r="AW116" s="149"/>
      <c r="AX116" s="149"/>
      <c r="AY116" s="149"/>
      <c r="AZ116" s="149"/>
      <c r="BA116" s="149"/>
      <c r="BB116" s="149"/>
      <c r="BC116" s="73" t="s">
        <v>5776</v>
      </c>
      <c r="BD116" s="373" t="s">
        <v>5777</v>
      </c>
      <c r="BE116" s="73" t="s">
        <v>5778</v>
      </c>
      <c r="BF116" s="149"/>
      <c r="BG116" s="149"/>
      <c r="BH116" s="149"/>
      <c r="BI116" s="73" t="s">
        <v>5779</v>
      </c>
      <c r="BJ116" s="73" t="s">
        <v>5780</v>
      </c>
      <c r="BK116" s="149"/>
      <c r="BL116" s="149"/>
      <c r="BM116" s="149"/>
      <c r="BN116" s="149"/>
      <c r="BO116" s="149"/>
      <c r="BP116" s="149"/>
      <c r="BQ116" s="149"/>
      <c r="BR116" s="149"/>
      <c r="BS116" s="73" t="s">
        <v>5781</v>
      </c>
      <c r="BT116" s="149"/>
      <c r="BU116" s="149"/>
      <c r="BV116" s="406"/>
      <c r="BW116" s="406"/>
      <c r="BX116" s="406"/>
      <c r="BY116" s="407"/>
      <c r="BZ116" s="407"/>
      <c r="CA116" s="407"/>
      <c r="CB116" s="407"/>
      <c r="CC116" s="407"/>
      <c r="CD116" s="407"/>
      <c r="CE116" s="374" t="s">
        <v>5262</v>
      </c>
      <c r="CF116" s="407"/>
      <c r="CG116" s="407"/>
      <c r="CH116" s="407"/>
      <c r="CI116" s="407"/>
      <c r="CJ116" s="407"/>
      <c r="CK116" s="407"/>
      <c r="CL116" s="374" t="s">
        <v>5782</v>
      </c>
      <c r="CM116" s="204" t="s">
        <v>5783</v>
      </c>
      <c r="CN116" s="374" t="s">
        <v>5784</v>
      </c>
      <c r="CO116" s="407"/>
      <c r="CP116" s="407"/>
      <c r="CQ116" s="407"/>
      <c r="CR116" s="374" t="s">
        <v>5785</v>
      </c>
      <c r="CS116" s="374" t="s">
        <v>5786</v>
      </c>
      <c r="CT116" s="407"/>
      <c r="CU116" s="407"/>
      <c r="CV116" s="407"/>
      <c r="CW116" s="407"/>
      <c r="CX116" s="407"/>
      <c r="CY116" s="407"/>
      <c r="CZ116" s="407"/>
      <c r="DA116" s="407"/>
      <c r="DB116" s="374" t="s">
        <v>5787</v>
      </c>
      <c r="DC116" s="407"/>
      <c r="DD116" s="407"/>
    </row>
    <row r="117" spans="1:108" ht="6.75" customHeight="1">
      <c r="A117" s="44"/>
      <c r="B117" s="403"/>
      <c r="C117" s="143"/>
      <c r="D117" s="131"/>
      <c r="E117" s="131"/>
      <c r="F117" s="131"/>
      <c r="G117" s="249"/>
      <c r="H117" s="121"/>
      <c r="I117" s="249"/>
      <c r="J117" s="249"/>
      <c r="K117" s="249"/>
      <c r="L117" s="249"/>
      <c r="M117" s="249"/>
      <c r="N117" s="249"/>
      <c r="O117" s="249"/>
      <c r="P117" s="249"/>
      <c r="Q117" s="249"/>
      <c r="R117" s="249"/>
      <c r="S117" s="249"/>
      <c r="T117" s="249"/>
      <c r="U117" s="249"/>
      <c r="V117" s="249"/>
      <c r="W117" s="249"/>
      <c r="X117" s="249"/>
      <c r="Y117" s="249"/>
      <c r="Z117" s="249"/>
      <c r="AA117" s="249"/>
      <c r="AB117" s="249"/>
      <c r="AC117" s="249"/>
      <c r="AD117" s="404"/>
      <c r="AK117" s="375">
        <v>109</v>
      </c>
      <c r="AL117" s="204" t="str">
        <f t="shared" si="2"/>
        <v>Misantla</v>
      </c>
      <c r="AM117" s="204" t="str">
        <f t="shared" si="3"/>
        <v>30109</v>
      </c>
      <c r="AO117" s="73">
        <v>111</v>
      </c>
      <c r="AP117" s="149"/>
      <c r="AQ117" s="149"/>
      <c r="AR117" s="149"/>
      <c r="AS117" s="149"/>
      <c r="AT117" s="149"/>
      <c r="AU117" s="149"/>
      <c r="AV117" s="73" t="s">
        <v>5788</v>
      </c>
      <c r="AW117" s="149"/>
      <c r="AX117" s="149"/>
      <c r="AY117" s="149"/>
      <c r="AZ117" s="149"/>
      <c r="BA117" s="149"/>
      <c r="BB117" s="149"/>
      <c r="BC117" s="73" t="s">
        <v>5789</v>
      </c>
      <c r="BD117" s="373" t="s">
        <v>5790</v>
      </c>
      <c r="BE117" s="73" t="s">
        <v>5791</v>
      </c>
      <c r="BF117" s="149"/>
      <c r="BG117" s="149"/>
      <c r="BH117" s="149"/>
      <c r="BI117" s="73" t="s">
        <v>5792</v>
      </c>
      <c r="BJ117" s="73" t="s">
        <v>5793</v>
      </c>
      <c r="BK117" s="149"/>
      <c r="BL117" s="149"/>
      <c r="BM117" s="149"/>
      <c r="BN117" s="149"/>
      <c r="BO117" s="149"/>
      <c r="BP117" s="149"/>
      <c r="BQ117" s="149"/>
      <c r="BR117" s="149"/>
      <c r="BS117" s="73" t="s">
        <v>5794</v>
      </c>
      <c r="BT117" s="149"/>
      <c r="BU117" s="149"/>
      <c r="BV117" s="406"/>
      <c r="BW117" s="406"/>
      <c r="BX117" s="406"/>
      <c r="BY117" s="407"/>
      <c r="BZ117" s="407"/>
      <c r="CA117" s="407"/>
      <c r="CB117" s="407"/>
      <c r="CC117" s="407"/>
      <c r="CD117" s="407"/>
      <c r="CE117" s="374" t="s">
        <v>5795</v>
      </c>
      <c r="CF117" s="407"/>
      <c r="CG117" s="407"/>
      <c r="CH117" s="407"/>
      <c r="CI117" s="407"/>
      <c r="CJ117" s="407"/>
      <c r="CK117" s="407"/>
      <c r="CL117" s="374" t="s">
        <v>5796</v>
      </c>
      <c r="CM117" s="204" t="s">
        <v>5797</v>
      </c>
      <c r="CN117" s="374" t="s">
        <v>5798</v>
      </c>
      <c r="CO117" s="407"/>
      <c r="CP117" s="407"/>
      <c r="CQ117" s="407"/>
      <c r="CR117" s="374" t="s">
        <v>5799</v>
      </c>
      <c r="CS117" s="374" t="s">
        <v>5800</v>
      </c>
      <c r="CT117" s="407"/>
      <c r="CU117" s="407"/>
      <c r="CV117" s="407"/>
      <c r="CW117" s="407"/>
      <c r="CX117" s="407"/>
      <c r="CY117" s="407"/>
      <c r="CZ117" s="407"/>
      <c r="DA117" s="407"/>
      <c r="DB117" s="374" t="s">
        <v>5801</v>
      </c>
      <c r="DC117" s="407"/>
      <c r="DD117" s="407"/>
    </row>
    <row r="118" spans="1:108" ht="15">
      <c r="A118" s="44"/>
      <c r="B118" s="403"/>
      <c r="C118" s="143"/>
      <c r="D118" s="39" t="s">
        <v>24</v>
      </c>
      <c r="E118" s="39"/>
      <c r="F118" s="39"/>
      <c r="G118" s="193"/>
      <c r="H118" s="561" t="s">
        <v>8180</v>
      </c>
      <c r="I118" s="561"/>
      <c r="J118" s="561"/>
      <c r="K118" s="561"/>
      <c r="L118" s="561"/>
      <c r="M118" s="561"/>
      <c r="N118" s="561"/>
      <c r="O118" s="561"/>
      <c r="P118" s="561"/>
      <c r="Q118" s="561"/>
      <c r="R118" s="561"/>
      <c r="S118" s="561"/>
      <c r="T118" s="561"/>
      <c r="U118" s="561"/>
      <c r="V118" s="561"/>
      <c r="W118" s="561"/>
      <c r="X118" s="561"/>
      <c r="Y118" s="561"/>
      <c r="Z118" s="561"/>
      <c r="AA118" s="561"/>
      <c r="AB118" s="561"/>
      <c r="AC118" s="561"/>
      <c r="AD118" s="404"/>
      <c r="AK118" s="383">
        <v>110</v>
      </c>
      <c r="AL118" s="204" t="str">
        <f t="shared" si="2"/>
        <v>Mixtla de Altamirano</v>
      </c>
      <c r="AM118" s="204" t="str">
        <f t="shared" si="3"/>
        <v>30110</v>
      </c>
      <c r="AO118" s="73">
        <v>112</v>
      </c>
      <c r="AP118" s="149"/>
      <c r="AQ118" s="149"/>
      <c r="AR118" s="149"/>
      <c r="AS118" s="149"/>
      <c r="AT118" s="149"/>
      <c r="AU118" s="149"/>
      <c r="AV118" s="73" t="s">
        <v>5802</v>
      </c>
      <c r="AW118" s="149"/>
      <c r="AX118" s="149"/>
      <c r="AY118" s="149"/>
      <c r="AZ118" s="149"/>
      <c r="BA118" s="149"/>
      <c r="BB118" s="149"/>
      <c r="BC118" s="73" t="s">
        <v>5803</v>
      </c>
      <c r="BD118" s="373" t="s">
        <v>5804</v>
      </c>
      <c r="BE118" s="73" t="s">
        <v>5805</v>
      </c>
      <c r="BF118" s="149"/>
      <c r="BG118" s="149"/>
      <c r="BH118" s="149"/>
      <c r="BI118" s="73" t="s">
        <v>5806</v>
      </c>
      <c r="BJ118" s="73" t="s">
        <v>5807</v>
      </c>
      <c r="BK118" s="149"/>
      <c r="BL118" s="149"/>
      <c r="BM118" s="149"/>
      <c r="BN118" s="149"/>
      <c r="BO118" s="149"/>
      <c r="BP118" s="149"/>
      <c r="BQ118" s="149"/>
      <c r="BR118" s="149"/>
      <c r="BS118" s="73" t="s">
        <v>5808</v>
      </c>
      <c r="BT118" s="149"/>
      <c r="BU118" s="149"/>
      <c r="BV118" s="406"/>
      <c r="BW118" s="406"/>
      <c r="BX118" s="406"/>
      <c r="BY118" s="407"/>
      <c r="BZ118" s="407"/>
      <c r="CA118" s="407"/>
      <c r="CB118" s="407"/>
      <c r="CC118" s="407"/>
      <c r="CD118" s="407"/>
      <c r="CE118" s="374" t="s">
        <v>5809</v>
      </c>
      <c r="CF118" s="407"/>
      <c r="CG118" s="407"/>
      <c r="CH118" s="407"/>
      <c r="CI118" s="407"/>
      <c r="CJ118" s="407"/>
      <c r="CK118" s="407"/>
      <c r="CL118" s="374" t="s">
        <v>5810</v>
      </c>
      <c r="CM118" s="204" t="s">
        <v>5811</v>
      </c>
      <c r="CN118" s="374" t="s">
        <v>5812</v>
      </c>
      <c r="CO118" s="407"/>
      <c r="CP118" s="407"/>
      <c r="CQ118" s="407"/>
      <c r="CR118" s="374" t="s">
        <v>5813</v>
      </c>
      <c r="CS118" s="374" t="s">
        <v>5053</v>
      </c>
      <c r="CT118" s="407"/>
      <c r="CU118" s="407"/>
      <c r="CV118" s="407"/>
      <c r="CW118" s="407"/>
      <c r="CX118" s="407"/>
      <c r="CY118" s="407"/>
      <c r="CZ118" s="407"/>
      <c r="DA118" s="407"/>
      <c r="DB118" s="374" t="s">
        <v>5814</v>
      </c>
      <c r="DC118" s="407"/>
      <c r="DD118" s="407"/>
    </row>
    <row r="119" spans="1:108" ht="15" customHeight="1" thickBot="1">
      <c r="A119" s="44"/>
      <c r="B119" s="421"/>
      <c r="C119" s="528"/>
      <c r="D119" s="529"/>
      <c r="E119" s="529"/>
      <c r="F119" s="529"/>
      <c r="G119" s="530"/>
      <c r="H119" s="530"/>
      <c r="I119" s="530"/>
      <c r="J119" s="530"/>
      <c r="K119" s="530"/>
      <c r="L119" s="530"/>
      <c r="M119" s="530"/>
      <c r="N119" s="530"/>
      <c r="O119" s="530"/>
      <c r="P119" s="530"/>
      <c r="Q119" s="530"/>
      <c r="R119" s="530"/>
      <c r="S119" s="530"/>
      <c r="T119" s="530"/>
      <c r="U119" s="530"/>
      <c r="V119" s="530"/>
      <c r="W119" s="530"/>
      <c r="X119" s="530"/>
      <c r="Y119" s="530"/>
      <c r="Z119" s="530"/>
      <c r="AA119" s="530"/>
      <c r="AB119" s="530"/>
      <c r="AC119" s="530"/>
      <c r="AD119" s="423"/>
      <c r="AK119" s="383">
        <v>111</v>
      </c>
      <c r="AL119" s="204" t="str">
        <f t="shared" si="2"/>
        <v>Moloacán</v>
      </c>
      <c r="AM119" s="204" t="str">
        <f t="shared" si="3"/>
        <v>30111</v>
      </c>
      <c r="AO119" s="73">
        <v>113</v>
      </c>
      <c r="AP119" s="149"/>
      <c r="AQ119" s="149"/>
      <c r="AR119" s="149"/>
      <c r="AS119" s="149"/>
      <c r="AT119" s="149"/>
      <c r="AU119" s="149"/>
      <c r="AV119" s="73" t="s">
        <v>5815</v>
      </c>
      <c r="AW119" s="149"/>
      <c r="AX119" s="149"/>
      <c r="AY119" s="149"/>
      <c r="AZ119" s="149"/>
      <c r="BA119" s="149"/>
      <c r="BB119" s="149"/>
      <c r="BC119" s="73" t="s">
        <v>5816</v>
      </c>
      <c r="BD119" s="373" t="s">
        <v>5817</v>
      </c>
      <c r="BE119" s="73" t="s">
        <v>5818</v>
      </c>
      <c r="BF119" s="149"/>
      <c r="BG119" s="149"/>
      <c r="BH119" s="149"/>
      <c r="BI119" s="73" t="s">
        <v>5819</v>
      </c>
      <c r="BJ119" s="73" t="s">
        <v>5820</v>
      </c>
      <c r="BK119" s="149"/>
      <c r="BL119" s="149"/>
      <c r="BM119" s="149"/>
      <c r="BN119" s="149"/>
      <c r="BO119" s="149"/>
      <c r="BP119" s="149"/>
      <c r="BQ119" s="149"/>
      <c r="BR119" s="149"/>
      <c r="BS119" s="73" t="s">
        <v>5821</v>
      </c>
      <c r="BT119" s="149"/>
      <c r="BU119" s="149"/>
      <c r="BV119" s="406"/>
      <c r="BW119" s="406"/>
      <c r="BX119" s="406"/>
      <c r="BY119" s="407"/>
      <c r="BZ119" s="407"/>
      <c r="CA119" s="407"/>
      <c r="CB119" s="407"/>
      <c r="CC119" s="407"/>
      <c r="CD119" s="407"/>
      <c r="CE119" s="374" t="s">
        <v>2479</v>
      </c>
      <c r="CF119" s="407"/>
      <c r="CG119" s="407"/>
      <c r="CH119" s="407"/>
      <c r="CI119" s="407"/>
      <c r="CJ119" s="407"/>
      <c r="CK119" s="407"/>
      <c r="CL119" s="374" t="s">
        <v>5822</v>
      </c>
      <c r="CM119" s="204" t="s">
        <v>5823</v>
      </c>
      <c r="CN119" s="374" t="s">
        <v>5824</v>
      </c>
      <c r="CO119" s="407"/>
      <c r="CP119" s="407"/>
      <c r="CQ119" s="407"/>
      <c r="CR119" s="374" t="s">
        <v>5825</v>
      </c>
      <c r="CS119" s="374" t="s">
        <v>5826</v>
      </c>
      <c r="CT119" s="407"/>
      <c r="CU119" s="407"/>
      <c r="CV119" s="407"/>
      <c r="CW119" s="407"/>
      <c r="CX119" s="407"/>
      <c r="CY119" s="407"/>
      <c r="CZ119" s="407"/>
      <c r="DA119" s="407"/>
      <c r="DB119" s="374" t="s">
        <v>5827</v>
      </c>
      <c r="DC119" s="407"/>
      <c r="DD119" s="407"/>
    </row>
    <row r="120" spans="1:108" ht="15" customHeight="1" thickBot="1">
      <c r="A120" s="44"/>
      <c r="B120" s="44"/>
      <c r="C120" s="531"/>
      <c r="D120" s="531"/>
      <c r="E120" s="531"/>
      <c r="F120" s="531"/>
      <c r="G120" s="531"/>
      <c r="H120" s="531"/>
      <c r="I120" s="531"/>
      <c r="J120" s="531"/>
      <c r="K120" s="531"/>
      <c r="L120" s="531"/>
      <c r="M120" s="531"/>
      <c r="N120" s="531"/>
      <c r="O120" s="531"/>
      <c r="P120" s="531"/>
      <c r="Q120" s="531"/>
      <c r="R120" s="531"/>
      <c r="S120" s="531"/>
      <c r="T120" s="531"/>
      <c r="U120" s="531"/>
      <c r="V120" s="531"/>
      <c r="W120" s="531"/>
      <c r="X120" s="531"/>
      <c r="Y120" s="531"/>
      <c r="Z120" s="531"/>
      <c r="AA120" s="531"/>
      <c r="AB120" s="531"/>
      <c r="AC120" s="531"/>
      <c r="AD120" s="44"/>
      <c r="AK120" s="383">
        <v>112</v>
      </c>
      <c r="AL120" s="204" t="str">
        <f t="shared" si="2"/>
        <v>Naolinco</v>
      </c>
      <c r="AM120" s="204" t="str">
        <f t="shared" si="3"/>
        <v>30112</v>
      </c>
      <c r="AO120" s="73">
        <v>114</v>
      </c>
      <c r="AP120" s="149"/>
      <c r="AQ120" s="149"/>
      <c r="AR120" s="149"/>
      <c r="AS120" s="149"/>
      <c r="AT120" s="149"/>
      <c r="AU120" s="149"/>
      <c r="AV120" s="73" t="s">
        <v>5828</v>
      </c>
      <c r="AW120" s="149"/>
      <c r="AX120" s="149"/>
      <c r="AY120" s="149"/>
      <c r="AZ120" s="149"/>
      <c r="BA120" s="149"/>
      <c r="BB120" s="149"/>
      <c r="BC120" s="73" t="s">
        <v>5829</v>
      </c>
      <c r="BD120" s="373" t="s">
        <v>5830</v>
      </c>
      <c r="BE120" s="73" t="s">
        <v>5831</v>
      </c>
      <c r="BF120" s="149"/>
      <c r="BG120" s="149"/>
      <c r="BH120" s="149"/>
      <c r="BI120" s="73" t="s">
        <v>5832</v>
      </c>
      <c r="BJ120" s="73" t="s">
        <v>5833</v>
      </c>
      <c r="BK120" s="149"/>
      <c r="BL120" s="149"/>
      <c r="BM120" s="149"/>
      <c r="BN120" s="149"/>
      <c r="BO120" s="149"/>
      <c r="BP120" s="149"/>
      <c r="BQ120" s="149"/>
      <c r="BR120" s="149"/>
      <c r="BS120" s="73" t="s">
        <v>5834</v>
      </c>
      <c r="BT120" s="149"/>
      <c r="BU120" s="149"/>
      <c r="BV120" s="406"/>
      <c r="BW120" s="406"/>
      <c r="BX120" s="406"/>
      <c r="BY120" s="407"/>
      <c r="BZ120" s="407"/>
      <c r="CA120" s="407"/>
      <c r="CB120" s="407"/>
      <c r="CC120" s="407"/>
      <c r="CD120" s="407"/>
      <c r="CE120" s="374" t="s">
        <v>5835</v>
      </c>
      <c r="CF120" s="407"/>
      <c r="CG120" s="407"/>
      <c r="CH120" s="407"/>
      <c r="CI120" s="407"/>
      <c r="CJ120" s="407"/>
      <c r="CK120" s="407"/>
      <c r="CL120" s="374" t="s">
        <v>5836</v>
      </c>
      <c r="CM120" s="204" t="s">
        <v>5837</v>
      </c>
      <c r="CN120" s="374" t="s">
        <v>5838</v>
      </c>
      <c r="CO120" s="407"/>
      <c r="CP120" s="407"/>
      <c r="CQ120" s="407"/>
      <c r="CR120" s="374" t="s">
        <v>5839</v>
      </c>
      <c r="CS120" s="374" t="s">
        <v>5840</v>
      </c>
      <c r="CT120" s="407"/>
      <c r="CU120" s="407"/>
      <c r="CV120" s="407"/>
      <c r="CW120" s="407"/>
      <c r="CX120" s="407"/>
      <c r="CY120" s="407"/>
      <c r="CZ120" s="407"/>
      <c r="DA120" s="407"/>
      <c r="DB120" s="374" t="s">
        <v>5841</v>
      </c>
      <c r="DC120" s="407"/>
      <c r="DD120" s="407"/>
    </row>
    <row r="121" spans="1:108" ht="15" customHeight="1">
      <c r="A121" s="44"/>
      <c r="B121" s="400"/>
      <c r="C121" s="532"/>
      <c r="D121" s="532"/>
      <c r="E121" s="532"/>
      <c r="F121" s="532"/>
      <c r="G121" s="532"/>
      <c r="H121" s="532"/>
      <c r="I121" s="532"/>
      <c r="J121" s="532"/>
      <c r="K121" s="532"/>
      <c r="L121" s="532"/>
      <c r="M121" s="532"/>
      <c r="N121" s="532"/>
      <c r="O121" s="532"/>
      <c r="P121" s="532"/>
      <c r="Q121" s="532"/>
      <c r="R121" s="532"/>
      <c r="S121" s="532"/>
      <c r="T121" s="532"/>
      <c r="U121" s="532"/>
      <c r="V121" s="532"/>
      <c r="W121" s="532"/>
      <c r="X121" s="532"/>
      <c r="Y121" s="532"/>
      <c r="Z121" s="532"/>
      <c r="AA121" s="532"/>
      <c r="AB121" s="532"/>
      <c r="AC121" s="532"/>
      <c r="AD121" s="402"/>
      <c r="AK121" s="375">
        <v>113</v>
      </c>
      <c r="AL121" s="204" t="str">
        <f t="shared" si="2"/>
        <v>Naranjal</v>
      </c>
      <c r="AM121" s="204" t="str">
        <f t="shared" si="3"/>
        <v>30113</v>
      </c>
      <c r="AO121" s="73">
        <v>115</v>
      </c>
      <c r="AP121" s="149"/>
      <c r="AQ121" s="149"/>
      <c r="AR121" s="149"/>
      <c r="AS121" s="149"/>
      <c r="AT121" s="149"/>
      <c r="AU121" s="149"/>
      <c r="AV121" s="73" t="s">
        <v>5842</v>
      </c>
      <c r="AW121" s="149"/>
      <c r="AX121" s="149"/>
      <c r="AY121" s="149"/>
      <c r="AZ121" s="149"/>
      <c r="BA121" s="149"/>
      <c r="BB121" s="149"/>
      <c r="BC121" s="73" t="s">
        <v>5843</v>
      </c>
      <c r="BD121" s="373" t="s">
        <v>5844</v>
      </c>
      <c r="BE121" s="149">
        <v>16999</v>
      </c>
      <c r="BF121" s="149"/>
      <c r="BG121" s="149"/>
      <c r="BH121" s="149"/>
      <c r="BI121" s="73" t="s">
        <v>5845</v>
      </c>
      <c r="BJ121" s="73" t="s">
        <v>5846</v>
      </c>
      <c r="BK121" s="149"/>
      <c r="BL121" s="149"/>
      <c r="BM121" s="149"/>
      <c r="BN121" s="149"/>
      <c r="BO121" s="149"/>
      <c r="BP121" s="149"/>
      <c r="BQ121" s="149"/>
      <c r="BR121" s="149"/>
      <c r="BS121" s="73" t="s">
        <v>5847</v>
      </c>
      <c r="BT121" s="149"/>
      <c r="BU121" s="149"/>
      <c r="BV121" s="406"/>
      <c r="BW121" s="406"/>
      <c r="BX121" s="406"/>
      <c r="BY121" s="407"/>
      <c r="BZ121" s="407"/>
      <c r="CA121" s="407"/>
      <c r="CB121" s="407"/>
      <c r="CC121" s="407"/>
      <c r="CD121" s="407"/>
      <c r="CE121" s="374" t="s">
        <v>5848</v>
      </c>
      <c r="CF121" s="407"/>
      <c r="CG121" s="407"/>
      <c r="CH121" s="407"/>
      <c r="CI121" s="407"/>
      <c r="CJ121" s="407"/>
      <c r="CK121" s="407"/>
      <c r="CL121" s="374" t="s">
        <v>5849</v>
      </c>
      <c r="CM121" s="204" t="s">
        <v>5850</v>
      </c>
      <c r="CN121" s="374" t="s">
        <v>270</v>
      </c>
      <c r="CO121" s="407"/>
      <c r="CP121" s="407"/>
      <c r="CQ121" s="407"/>
      <c r="CR121" s="374" t="s">
        <v>5851</v>
      </c>
      <c r="CS121" s="374" t="s">
        <v>3540</v>
      </c>
      <c r="CT121" s="407"/>
      <c r="CU121" s="407"/>
      <c r="CV121" s="407"/>
      <c r="CW121" s="407"/>
      <c r="CX121" s="407"/>
      <c r="CY121" s="407"/>
      <c r="CZ121" s="407"/>
      <c r="DA121" s="407"/>
      <c r="DB121" s="374" t="s">
        <v>5852</v>
      </c>
      <c r="DC121" s="407"/>
      <c r="DD121" s="407"/>
    </row>
    <row r="122" spans="1:108" ht="24" customHeight="1">
      <c r="A122" s="44"/>
      <c r="B122" s="403"/>
      <c r="C122" s="540" t="s">
        <v>653</v>
      </c>
      <c r="D122" s="540"/>
      <c r="E122" s="540"/>
      <c r="F122" s="540"/>
      <c r="G122" s="540"/>
      <c r="H122" s="540"/>
      <c r="I122" s="540"/>
      <c r="J122" s="540"/>
      <c r="K122" s="540"/>
      <c r="L122" s="540"/>
      <c r="M122" s="540"/>
      <c r="N122" s="540"/>
      <c r="O122" s="540"/>
      <c r="P122" s="540"/>
      <c r="Q122" s="540"/>
      <c r="R122" s="540"/>
      <c r="S122" s="540"/>
      <c r="T122" s="540"/>
      <c r="U122" s="540"/>
      <c r="V122" s="540"/>
      <c r="W122" s="540"/>
      <c r="X122" s="540"/>
      <c r="Y122" s="540"/>
      <c r="Z122" s="540"/>
      <c r="AA122" s="540"/>
      <c r="AB122" s="540"/>
      <c r="AC122" s="540"/>
      <c r="AD122" s="404"/>
      <c r="AK122" s="383">
        <v>114</v>
      </c>
      <c r="AL122" s="204" t="str">
        <f t="shared" si="2"/>
        <v>Nautla</v>
      </c>
      <c r="AM122" s="204" t="str">
        <f t="shared" si="3"/>
        <v>30114</v>
      </c>
      <c r="AO122" s="73">
        <v>116</v>
      </c>
      <c r="AP122" s="149"/>
      <c r="AQ122" s="149"/>
      <c r="AR122" s="149"/>
      <c r="AS122" s="149"/>
      <c r="AT122" s="149"/>
      <c r="AU122" s="149"/>
      <c r="AV122" s="73" t="s">
        <v>5853</v>
      </c>
      <c r="AW122" s="149"/>
      <c r="AX122" s="149"/>
      <c r="AY122" s="149"/>
      <c r="AZ122" s="149"/>
      <c r="BA122" s="149"/>
      <c r="BB122" s="149"/>
      <c r="BC122" s="73" t="s">
        <v>5854</v>
      </c>
      <c r="BD122" s="373" t="s">
        <v>5855</v>
      </c>
      <c r="BE122" s="149"/>
      <c r="BF122" s="149"/>
      <c r="BG122" s="149"/>
      <c r="BH122" s="149"/>
      <c r="BI122" s="73" t="s">
        <v>5856</v>
      </c>
      <c r="BJ122" s="73" t="s">
        <v>5857</v>
      </c>
      <c r="BK122" s="149"/>
      <c r="BL122" s="149"/>
      <c r="BM122" s="149"/>
      <c r="BN122" s="149"/>
      <c r="BO122" s="149"/>
      <c r="BP122" s="149"/>
      <c r="BQ122" s="149"/>
      <c r="BR122" s="149"/>
      <c r="BS122" s="73" t="s">
        <v>5858</v>
      </c>
      <c r="BT122" s="149"/>
      <c r="BU122" s="149"/>
      <c r="BV122" s="406"/>
      <c r="BW122" s="406"/>
      <c r="BX122" s="406"/>
      <c r="BY122" s="407"/>
      <c r="BZ122" s="407"/>
      <c r="CA122" s="407"/>
      <c r="CB122" s="407"/>
      <c r="CC122" s="407"/>
      <c r="CD122" s="407"/>
      <c r="CE122" s="374" t="s">
        <v>5859</v>
      </c>
      <c r="CF122" s="407"/>
      <c r="CG122" s="407"/>
      <c r="CH122" s="407"/>
      <c r="CI122" s="407"/>
      <c r="CJ122" s="407"/>
      <c r="CK122" s="407"/>
      <c r="CL122" s="374" t="s">
        <v>5837</v>
      </c>
      <c r="CM122" s="204" t="s">
        <v>5860</v>
      </c>
      <c r="CN122" s="407"/>
      <c r="CO122" s="407"/>
      <c r="CP122" s="407"/>
      <c r="CQ122" s="407"/>
      <c r="CR122" s="374" t="s">
        <v>5861</v>
      </c>
      <c r="CS122" s="374" t="s">
        <v>5862</v>
      </c>
      <c r="CT122" s="407"/>
      <c r="CU122" s="407"/>
      <c r="CV122" s="407"/>
      <c r="CW122" s="407"/>
      <c r="CX122" s="407"/>
      <c r="CY122" s="407"/>
      <c r="CZ122" s="407"/>
      <c r="DA122" s="407"/>
      <c r="DB122" s="374" t="s">
        <v>4405</v>
      </c>
      <c r="DC122" s="407"/>
      <c r="DD122" s="407"/>
    </row>
    <row r="123" spans="1:108" ht="6.75" customHeight="1">
      <c r="A123" s="44"/>
      <c r="B123" s="403"/>
      <c r="C123" s="143"/>
      <c r="D123" s="143"/>
      <c r="E123" s="143"/>
      <c r="F123" s="143"/>
      <c r="G123" s="143"/>
      <c r="H123" s="143"/>
      <c r="I123" s="143"/>
      <c r="J123" s="143"/>
      <c r="K123" s="143"/>
      <c r="L123" s="143"/>
      <c r="M123" s="143"/>
      <c r="N123" s="143"/>
      <c r="O123" s="143"/>
      <c r="P123" s="143"/>
      <c r="Q123" s="143"/>
      <c r="R123" s="143"/>
      <c r="S123" s="143"/>
      <c r="T123" s="143"/>
      <c r="U123" s="143"/>
      <c r="V123" s="143"/>
      <c r="W123" s="143"/>
      <c r="X123" s="143"/>
      <c r="Y123" s="143"/>
      <c r="Z123" s="143"/>
      <c r="AA123" s="143"/>
      <c r="AB123" s="143"/>
      <c r="AC123" s="143"/>
      <c r="AD123" s="404"/>
      <c r="AK123" s="383">
        <v>115</v>
      </c>
      <c r="AL123" s="204" t="str">
        <f t="shared" si="2"/>
        <v>Nogales</v>
      </c>
      <c r="AM123" s="204" t="str">
        <f t="shared" si="3"/>
        <v>30115</v>
      </c>
      <c r="AO123" s="73">
        <v>117</v>
      </c>
      <c r="AP123" s="149"/>
      <c r="AQ123" s="149"/>
      <c r="AR123" s="149"/>
      <c r="AS123" s="149"/>
      <c r="AT123" s="149"/>
      <c r="AU123" s="149"/>
      <c r="AV123" s="73" t="s">
        <v>5863</v>
      </c>
      <c r="AW123" s="149"/>
      <c r="AX123" s="149"/>
      <c r="AY123" s="149"/>
      <c r="AZ123" s="149"/>
      <c r="BA123" s="149"/>
      <c r="BB123" s="149"/>
      <c r="BC123" s="73" t="s">
        <v>5864</v>
      </c>
      <c r="BD123" s="373" t="s">
        <v>5865</v>
      </c>
      <c r="BE123" s="149"/>
      <c r="BF123" s="149"/>
      <c r="BG123" s="149"/>
      <c r="BH123" s="149"/>
      <c r="BI123" s="73" t="s">
        <v>5866</v>
      </c>
      <c r="BJ123" s="73" t="s">
        <v>5867</v>
      </c>
      <c r="BK123" s="149"/>
      <c r="BL123" s="149"/>
      <c r="BM123" s="149"/>
      <c r="BN123" s="149"/>
      <c r="BO123" s="149"/>
      <c r="BP123" s="149"/>
      <c r="BQ123" s="149"/>
      <c r="BR123" s="149"/>
      <c r="BS123" s="73" t="s">
        <v>5868</v>
      </c>
      <c r="BT123" s="149"/>
      <c r="BU123" s="149"/>
      <c r="BV123" s="406"/>
      <c r="BW123" s="406"/>
      <c r="BX123" s="406"/>
      <c r="BY123" s="407"/>
      <c r="BZ123" s="407"/>
      <c r="CA123" s="407"/>
      <c r="CB123" s="407"/>
      <c r="CC123" s="407"/>
      <c r="CD123" s="407"/>
      <c r="CE123" s="374" t="s">
        <v>5869</v>
      </c>
      <c r="CF123" s="407"/>
      <c r="CG123" s="407"/>
      <c r="CH123" s="407"/>
      <c r="CI123" s="407"/>
      <c r="CJ123" s="407"/>
      <c r="CK123" s="407"/>
      <c r="CL123" s="374" t="s">
        <v>4650</v>
      </c>
      <c r="CM123" s="204" t="s">
        <v>5870</v>
      </c>
      <c r="CN123" s="407"/>
      <c r="CO123" s="407"/>
      <c r="CP123" s="407"/>
      <c r="CQ123" s="407"/>
      <c r="CR123" s="374" t="s">
        <v>5871</v>
      </c>
      <c r="CS123" s="374" t="s">
        <v>5872</v>
      </c>
      <c r="CT123" s="407"/>
      <c r="CU123" s="407"/>
      <c r="CV123" s="407"/>
      <c r="CW123" s="407"/>
      <c r="CX123" s="407"/>
      <c r="CY123" s="407"/>
      <c r="CZ123" s="407"/>
      <c r="DA123" s="407"/>
      <c r="DB123" s="374" t="s">
        <v>5873</v>
      </c>
      <c r="DC123" s="407"/>
      <c r="DD123" s="407"/>
    </row>
    <row r="124" spans="1:108" ht="15" customHeight="1">
      <c r="A124" s="44"/>
      <c r="B124" s="403"/>
      <c r="C124" s="143"/>
      <c r="D124" s="40" t="s">
        <v>25</v>
      </c>
      <c r="E124" s="143"/>
      <c r="F124" s="143"/>
      <c r="G124" s="561" t="s">
        <v>8181</v>
      </c>
      <c r="H124" s="561"/>
      <c r="I124" s="561"/>
      <c r="J124" s="561"/>
      <c r="K124" s="561"/>
      <c r="L124" s="561"/>
      <c r="M124" s="561"/>
      <c r="N124" s="561"/>
      <c r="O124" s="561"/>
      <c r="P124" s="561"/>
      <c r="Q124" s="561"/>
      <c r="R124" s="561"/>
      <c r="S124" s="561"/>
      <c r="T124" s="561"/>
      <c r="U124" s="561"/>
      <c r="V124" s="561"/>
      <c r="W124" s="561"/>
      <c r="X124" s="561"/>
      <c r="Y124" s="561"/>
      <c r="Z124" s="561"/>
      <c r="AA124" s="561"/>
      <c r="AB124" s="561"/>
      <c r="AC124" s="561"/>
      <c r="AD124" s="404"/>
      <c r="AK124" s="383">
        <v>116</v>
      </c>
      <c r="AL124" s="204" t="str">
        <f t="shared" si="2"/>
        <v>Oluta</v>
      </c>
      <c r="AM124" s="204" t="str">
        <f t="shared" si="3"/>
        <v>30116</v>
      </c>
      <c r="AO124" s="73">
        <v>118</v>
      </c>
      <c r="AP124" s="149"/>
      <c r="AQ124" s="149"/>
      <c r="AR124" s="149"/>
      <c r="AS124" s="149"/>
      <c r="AT124" s="149"/>
      <c r="AU124" s="149"/>
      <c r="AV124" s="73" t="s">
        <v>5874</v>
      </c>
      <c r="AW124" s="149"/>
      <c r="AX124" s="149"/>
      <c r="AY124" s="149"/>
      <c r="AZ124" s="149"/>
      <c r="BA124" s="149"/>
      <c r="BB124" s="149"/>
      <c r="BC124" s="73" t="s">
        <v>5875</v>
      </c>
      <c r="BD124" s="373" t="s">
        <v>5876</v>
      </c>
      <c r="BE124" s="149"/>
      <c r="BF124" s="149"/>
      <c r="BG124" s="149"/>
      <c r="BH124" s="149"/>
      <c r="BI124" s="73" t="s">
        <v>5877</v>
      </c>
      <c r="BJ124" s="73" t="s">
        <v>5878</v>
      </c>
      <c r="BK124" s="149"/>
      <c r="BL124" s="149"/>
      <c r="BM124" s="149"/>
      <c r="BN124" s="149"/>
      <c r="BO124" s="149"/>
      <c r="BP124" s="149"/>
      <c r="BQ124" s="149"/>
      <c r="BR124" s="149"/>
      <c r="BS124" s="73" t="s">
        <v>5879</v>
      </c>
      <c r="BT124" s="149"/>
      <c r="BU124" s="149"/>
      <c r="BV124" s="406"/>
      <c r="BW124" s="406"/>
      <c r="BX124" s="406"/>
      <c r="BY124" s="407"/>
      <c r="BZ124" s="407"/>
      <c r="CA124" s="407"/>
      <c r="CB124" s="407"/>
      <c r="CC124" s="407"/>
      <c r="CD124" s="407"/>
      <c r="CE124" s="374" t="s">
        <v>5880</v>
      </c>
      <c r="CF124" s="407"/>
      <c r="CG124" s="407"/>
      <c r="CH124" s="407"/>
      <c r="CI124" s="407"/>
      <c r="CJ124" s="407"/>
      <c r="CK124" s="407"/>
      <c r="CL124" s="374" t="s">
        <v>5881</v>
      </c>
      <c r="CM124" s="204" t="s">
        <v>5882</v>
      </c>
      <c r="CN124" s="407"/>
      <c r="CO124" s="407"/>
      <c r="CP124" s="407"/>
      <c r="CQ124" s="407"/>
      <c r="CR124" s="374" t="s">
        <v>5883</v>
      </c>
      <c r="CS124" s="374" t="s">
        <v>5884</v>
      </c>
      <c r="CT124" s="407"/>
      <c r="CU124" s="407"/>
      <c r="CV124" s="407"/>
      <c r="CW124" s="407"/>
      <c r="CX124" s="407"/>
      <c r="CY124" s="407"/>
      <c r="CZ124" s="407"/>
      <c r="DA124" s="407"/>
      <c r="DB124" s="374" t="s">
        <v>5885</v>
      </c>
      <c r="DC124" s="407"/>
      <c r="DD124" s="407"/>
    </row>
    <row r="125" spans="1:108" ht="15" customHeight="1">
      <c r="A125" s="44"/>
      <c r="B125" s="403"/>
      <c r="C125" s="143"/>
      <c r="D125" s="40" t="s">
        <v>26</v>
      </c>
      <c r="E125" s="143"/>
      <c r="F125" s="143"/>
      <c r="G125" s="143"/>
      <c r="H125" s="143"/>
      <c r="I125" s="143"/>
      <c r="J125" s="143"/>
      <c r="K125" s="562" t="s">
        <v>8182</v>
      </c>
      <c r="L125" s="562"/>
      <c r="M125" s="562"/>
      <c r="N125" s="562"/>
      <c r="O125" s="562"/>
      <c r="P125" s="562"/>
      <c r="Q125" s="562"/>
      <c r="R125" s="562"/>
      <c r="S125" s="562"/>
      <c r="T125" s="562"/>
      <c r="U125" s="562"/>
      <c r="V125" s="562"/>
      <c r="W125" s="562"/>
      <c r="X125" s="562"/>
      <c r="Y125" s="562"/>
      <c r="Z125" s="562"/>
      <c r="AA125" s="562"/>
      <c r="AB125" s="562"/>
      <c r="AC125" s="562"/>
      <c r="AD125" s="404"/>
      <c r="AK125" s="375">
        <v>117</v>
      </c>
      <c r="AL125" s="204" t="str">
        <f t="shared" si="2"/>
        <v>Omealca</v>
      </c>
      <c r="AM125" s="204" t="str">
        <f t="shared" si="3"/>
        <v>30117</v>
      </c>
      <c r="AO125" s="73">
        <v>119</v>
      </c>
      <c r="AP125" s="149"/>
      <c r="AQ125" s="149"/>
      <c r="AR125" s="149"/>
      <c r="AS125" s="149"/>
      <c r="AT125" s="149"/>
      <c r="AU125" s="149"/>
      <c r="AV125" s="73" t="s">
        <v>5886</v>
      </c>
      <c r="AW125" s="149"/>
      <c r="AX125" s="149"/>
      <c r="AY125" s="149"/>
      <c r="AZ125" s="149"/>
      <c r="BA125" s="149"/>
      <c r="BB125" s="149"/>
      <c r="BC125" s="73" t="s">
        <v>5887</v>
      </c>
      <c r="BD125" s="373" t="s">
        <v>5888</v>
      </c>
      <c r="BE125" s="149"/>
      <c r="BF125" s="149"/>
      <c r="BG125" s="149"/>
      <c r="BH125" s="149"/>
      <c r="BI125" s="73" t="s">
        <v>5889</v>
      </c>
      <c r="BJ125" s="73" t="s">
        <v>5890</v>
      </c>
      <c r="BK125" s="149"/>
      <c r="BL125" s="149"/>
      <c r="BM125" s="149"/>
      <c r="BN125" s="149"/>
      <c r="BO125" s="149"/>
      <c r="BP125" s="149"/>
      <c r="BQ125" s="149"/>
      <c r="BR125" s="149"/>
      <c r="BS125" s="73" t="s">
        <v>5891</v>
      </c>
      <c r="BT125" s="149"/>
      <c r="BU125" s="149"/>
      <c r="BV125" s="406"/>
      <c r="BW125" s="406"/>
      <c r="BX125" s="406"/>
      <c r="BY125" s="407"/>
      <c r="BZ125" s="407"/>
      <c r="CA125" s="407"/>
      <c r="CB125" s="407"/>
      <c r="CC125" s="407"/>
      <c r="CD125" s="407"/>
      <c r="CE125" s="374" t="s">
        <v>5892</v>
      </c>
      <c r="CF125" s="407"/>
      <c r="CG125" s="407"/>
      <c r="CH125" s="407"/>
      <c r="CI125" s="407"/>
      <c r="CJ125" s="407"/>
      <c r="CK125" s="407"/>
      <c r="CL125" s="374" t="s">
        <v>5893</v>
      </c>
      <c r="CM125" s="204" t="s">
        <v>5894</v>
      </c>
      <c r="CN125" s="407"/>
      <c r="CO125" s="407"/>
      <c r="CP125" s="407"/>
      <c r="CQ125" s="407"/>
      <c r="CR125" s="374" t="s">
        <v>5895</v>
      </c>
      <c r="CS125" s="374" t="s">
        <v>5896</v>
      </c>
      <c r="CT125" s="407"/>
      <c r="CU125" s="407"/>
      <c r="CV125" s="407"/>
      <c r="CW125" s="407"/>
      <c r="CX125" s="407"/>
      <c r="CY125" s="407"/>
      <c r="CZ125" s="407"/>
      <c r="DA125" s="407"/>
      <c r="DB125" s="374" t="s">
        <v>5897</v>
      </c>
      <c r="DC125" s="407"/>
      <c r="DD125" s="407"/>
    </row>
    <row r="126" spans="1:108" ht="15" customHeight="1">
      <c r="A126" s="44"/>
      <c r="B126" s="403"/>
      <c r="C126" s="143"/>
      <c r="D126" s="40" t="s">
        <v>27</v>
      </c>
      <c r="E126" s="143"/>
      <c r="F126" s="143"/>
      <c r="G126" s="561" t="s">
        <v>8183</v>
      </c>
      <c r="H126" s="561"/>
      <c r="I126" s="561"/>
      <c r="J126" s="561"/>
      <c r="K126" s="561"/>
      <c r="L126" s="561"/>
      <c r="M126" s="561"/>
      <c r="N126" s="561"/>
      <c r="O126" s="561"/>
      <c r="P126" s="561"/>
      <c r="Q126" s="561"/>
      <c r="R126" s="561"/>
      <c r="S126" s="561"/>
      <c r="T126" s="561"/>
      <c r="U126" s="561"/>
      <c r="V126" s="561"/>
      <c r="W126" s="561"/>
      <c r="X126" s="561"/>
      <c r="Y126" s="561"/>
      <c r="Z126" s="561"/>
      <c r="AA126" s="561"/>
      <c r="AB126" s="561"/>
      <c r="AC126" s="561"/>
      <c r="AD126" s="404"/>
      <c r="AK126" s="383">
        <v>118</v>
      </c>
      <c r="AL126" s="204" t="str">
        <f t="shared" si="2"/>
        <v>Orizaba</v>
      </c>
      <c r="AM126" s="204" t="str">
        <f t="shared" si="3"/>
        <v>30118</v>
      </c>
      <c r="AO126" s="73">
        <v>120</v>
      </c>
      <c r="AP126" s="149"/>
      <c r="AQ126" s="149"/>
      <c r="AR126" s="149"/>
      <c r="AS126" s="149"/>
      <c r="AT126" s="149"/>
      <c r="AU126" s="149"/>
      <c r="AV126" s="73" t="s">
        <v>5898</v>
      </c>
      <c r="AW126" s="149"/>
      <c r="AX126" s="149"/>
      <c r="AY126" s="149"/>
      <c r="AZ126" s="149"/>
      <c r="BA126" s="149"/>
      <c r="BB126" s="149"/>
      <c r="BC126" s="73" t="s">
        <v>5899</v>
      </c>
      <c r="BD126" s="373" t="s">
        <v>5900</v>
      </c>
      <c r="BE126" s="149"/>
      <c r="BF126" s="149"/>
      <c r="BG126" s="149"/>
      <c r="BH126" s="149"/>
      <c r="BI126" s="73" t="s">
        <v>5901</v>
      </c>
      <c r="BJ126" s="73" t="s">
        <v>5902</v>
      </c>
      <c r="BK126" s="149"/>
      <c r="BL126" s="149"/>
      <c r="BM126" s="149"/>
      <c r="BN126" s="149"/>
      <c r="BO126" s="149"/>
      <c r="BP126" s="149"/>
      <c r="BQ126" s="149"/>
      <c r="BR126" s="149"/>
      <c r="BS126" s="73" t="s">
        <v>5903</v>
      </c>
      <c r="BT126" s="149"/>
      <c r="BU126" s="149"/>
      <c r="BV126" s="406"/>
      <c r="BW126" s="406"/>
      <c r="BX126" s="406"/>
      <c r="BY126" s="407"/>
      <c r="BZ126" s="407"/>
      <c r="CA126" s="407"/>
      <c r="CB126" s="407"/>
      <c r="CC126" s="407"/>
      <c r="CD126" s="407"/>
      <c r="CE126" s="204" t="s">
        <v>5904</v>
      </c>
      <c r="CF126" s="407"/>
      <c r="CG126" s="407"/>
      <c r="CH126" s="407"/>
      <c r="CI126" s="407"/>
      <c r="CJ126" s="407"/>
      <c r="CK126" s="407"/>
      <c r="CL126" s="374" t="s">
        <v>5905</v>
      </c>
      <c r="CM126" s="204" t="s">
        <v>5906</v>
      </c>
      <c r="CN126" s="407"/>
      <c r="CO126" s="407"/>
      <c r="CP126" s="407"/>
      <c r="CQ126" s="407"/>
      <c r="CR126" s="374" t="s">
        <v>5907</v>
      </c>
      <c r="CS126" s="374" t="s">
        <v>5908</v>
      </c>
      <c r="CT126" s="407"/>
      <c r="CU126" s="407"/>
      <c r="CV126" s="407"/>
      <c r="CW126" s="407"/>
      <c r="CX126" s="407"/>
      <c r="CY126" s="407"/>
      <c r="CZ126" s="407"/>
      <c r="DA126" s="407"/>
      <c r="DB126" s="374" t="s">
        <v>5909</v>
      </c>
      <c r="DC126" s="407"/>
      <c r="DD126" s="407"/>
    </row>
    <row r="127" spans="1:108" ht="15" customHeight="1">
      <c r="A127" s="44"/>
      <c r="B127" s="403"/>
      <c r="C127" s="143"/>
      <c r="D127" s="40" t="s">
        <v>28</v>
      </c>
      <c r="E127" s="143"/>
      <c r="F127" s="143"/>
      <c r="G127" s="143"/>
      <c r="H127" s="143"/>
      <c r="I127" s="562" t="s">
        <v>8184</v>
      </c>
      <c r="J127" s="562"/>
      <c r="K127" s="562"/>
      <c r="L127" s="562"/>
      <c r="M127" s="562"/>
      <c r="N127" s="562"/>
      <c r="O127" s="562"/>
      <c r="P127" s="562"/>
      <c r="Q127" s="562"/>
      <c r="R127" s="562"/>
      <c r="S127" s="562"/>
      <c r="T127" s="562"/>
      <c r="U127" s="562"/>
      <c r="V127" s="562"/>
      <c r="W127" s="562"/>
      <c r="X127" s="562"/>
      <c r="Y127" s="562"/>
      <c r="Z127" s="562"/>
      <c r="AA127" s="562"/>
      <c r="AB127" s="562"/>
      <c r="AC127" s="562"/>
      <c r="AD127" s="404"/>
      <c r="AK127" s="383">
        <v>119</v>
      </c>
      <c r="AL127" s="204" t="str">
        <f t="shared" si="2"/>
        <v>Otatitlán</v>
      </c>
      <c r="AM127" s="204" t="str">
        <f t="shared" si="3"/>
        <v>30119</v>
      </c>
      <c r="AO127" s="73">
        <v>121</v>
      </c>
      <c r="AP127" s="149"/>
      <c r="AQ127" s="149"/>
      <c r="AR127" s="149"/>
      <c r="AS127" s="149"/>
      <c r="AT127" s="149"/>
      <c r="AU127" s="149"/>
      <c r="AV127" s="73" t="s">
        <v>5910</v>
      </c>
      <c r="AW127" s="149"/>
      <c r="AX127" s="149"/>
      <c r="AY127" s="149"/>
      <c r="AZ127" s="149"/>
      <c r="BA127" s="149"/>
      <c r="BB127" s="149"/>
      <c r="BC127" s="73" t="s">
        <v>5911</v>
      </c>
      <c r="BD127" s="373" t="s">
        <v>5912</v>
      </c>
      <c r="BE127" s="149"/>
      <c r="BF127" s="149"/>
      <c r="BG127" s="149"/>
      <c r="BH127" s="149"/>
      <c r="BI127" s="73" t="s">
        <v>5913</v>
      </c>
      <c r="BJ127" s="73" t="s">
        <v>5914</v>
      </c>
      <c r="BK127" s="149"/>
      <c r="BL127" s="149"/>
      <c r="BM127" s="149"/>
      <c r="BN127" s="149"/>
      <c r="BO127" s="149"/>
      <c r="BP127" s="149"/>
      <c r="BQ127" s="149"/>
      <c r="BR127" s="149"/>
      <c r="BS127" s="73" t="s">
        <v>5915</v>
      </c>
      <c r="BT127" s="149"/>
      <c r="BU127" s="149"/>
      <c r="BV127" s="406"/>
      <c r="BW127" s="406"/>
      <c r="BX127" s="406"/>
      <c r="BY127" s="407"/>
      <c r="BZ127" s="407"/>
      <c r="CA127" s="407"/>
      <c r="CB127" s="407"/>
      <c r="CC127" s="407"/>
      <c r="CD127" s="407"/>
      <c r="CE127" s="204" t="s">
        <v>5916</v>
      </c>
      <c r="CF127" s="407"/>
      <c r="CG127" s="407"/>
      <c r="CH127" s="407"/>
      <c r="CI127" s="407"/>
      <c r="CJ127" s="407"/>
      <c r="CK127" s="407"/>
      <c r="CL127" s="374" t="s">
        <v>5917</v>
      </c>
      <c r="CM127" s="204" t="s">
        <v>5918</v>
      </c>
      <c r="CN127" s="407"/>
      <c r="CO127" s="407"/>
      <c r="CP127" s="407"/>
      <c r="CQ127" s="407"/>
      <c r="CR127" s="374" t="s">
        <v>5919</v>
      </c>
      <c r="CS127" s="374" t="s">
        <v>5920</v>
      </c>
      <c r="CT127" s="407"/>
      <c r="CU127" s="407"/>
      <c r="CV127" s="407"/>
      <c r="CW127" s="407"/>
      <c r="CX127" s="407"/>
      <c r="CY127" s="407"/>
      <c r="CZ127" s="407"/>
      <c r="DA127" s="407"/>
      <c r="DB127" s="374" t="s">
        <v>5921</v>
      </c>
      <c r="DC127" s="407"/>
      <c r="DD127" s="407"/>
    </row>
    <row r="128" spans="1:108" ht="15" customHeight="1">
      <c r="A128" s="44"/>
      <c r="B128" s="403"/>
      <c r="C128" s="143"/>
      <c r="D128" s="40" t="s">
        <v>29</v>
      </c>
      <c r="E128" s="143"/>
      <c r="F128" s="143"/>
      <c r="G128" s="561" t="s">
        <v>8185</v>
      </c>
      <c r="H128" s="561"/>
      <c r="I128" s="561"/>
      <c r="J128" s="561"/>
      <c r="K128" s="561"/>
      <c r="L128" s="561"/>
      <c r="M128" s="561"/>
      <c r="N128" s="561"/>
      <c r="O128" s="561"/>
      <c r="P128" s="561"/>
      <c r="Q128" s="561"/>
      <c r="R128" s="40" t="s">
        <v>30</v>
      </c>
      <c r="S128" s="40"/>
      <c r="T128" s="40"/>
      <c r="U128" s="562">
        <v>8496</v>
      </c>
      <c r="V128" s="562"/>
      <c r="W128" s="562"/>
      <c r="X128" s="562"/>
      <c r="Y128" s="562"/>
      <c r="Z128" s="562"/>
      <c r="AA128" s="562"/>
      <c r="AB128" s="562"/>
      <c r="AC128" s="562"/>
      <c r="AD128" s="404"/>
      <c r="AK128" s="383">
        <v>120</v>
      </c>
      <c r="AL128" s="204" t="str">
        <f t="shared" si="2"/>
        <v>Oteapan</v>
      </c>
      <c r="AM128" s="204" t="str">
        <f t="shared" si="3"/>
        <v>30120</v>
      </c>
      <c r="AO128" s="73">
        <v>122</v>
      </c>
      <c r="AP128" s="149"/>
      <c r="AQ128" s="149"/>
      <c r="AR128" s="149"/>
      <c r="AS128" s="149"/>
      <c r="AT128" s="149"/>
      <c r="AU128" s="149"/>
      <c r="AV128" s="73" t="s">
        <v>5922</v>
      </c>
      <c r="AW128" s="149"/>
      <c r="AX128" s="149"/>
      <c r="AY128" s="149"/>
      <c r="AZ128" s="149"/>
      <c r="BA128" s="149"/>
      <c r="BB128" s="149"/>
      <c r="BC128" s="73" t="s">
        <v>5923</v>
      </c>
      <c r="BD128" s="373" t="s">
        <v>5924</v>
      </c>
      <c r="BE128" s="149"/>
      <c r="BF128" s="149"/>
      <c r="BG128" s="149"/>
      <c r="BH128" s="149"/>
      <c r="BI128" s="73" t="s">
        <v>5925</v>
      </c>
      <c r="BJ128" s="73" t="s">
        <v>5926</v>
      </c>
      <c r="BK128" s="149"/>
      <c r="BL128" s="149"/>
      <c r="BM128" s="149"/>
      <c r="BN128" s="149"/>
      <c r="BO128" s="149"/>
      <c r="BP128" s="149"/>
      <c r="BQ128" s="149"/>
      <c r="BR128" s="149"/>
      <c r="BS128" s="73" t="s">
        <v>5927</v>
      </c>
      <c r="BT128" s="149"/>
      <c r="BU128" s="149"/>
      <c r="BV128" s="406"/>
      <c r="BW128" s="406"/>
      <c r="BX128" s="406"/>
      <c r="BY128" s="407"/>
      <c r="BZ128" s="407"/>
      <c r="CA128" s="407"/>
      <c r="CB128" s="407"/>
      <c r="CC128" s="407"/>
      <c r="CD128" s="407"/>
      <c r="CE128" s="204" t="s">
        <v>5928</v>
      </c>
      <c r="CF128" s="407"/>
      <c r="CG128" s="407"/>
      <c r="CH128" s="407"/>
      <c r="CI128" s="407"/>
      <c r="CJ128" s="407"/>
      <c r="CK128" s="407"/>
      <c r="CL128" s="374" t="s">
        <v>5929</v>
      </c>
      <c r="CM128" s="204" t="s">
        <v>5930</v>
      </c>
      <c r="CN128" s="407"/>
      <c r="CO128" s="407"/>
      <c r="CP128" s="407"/>
      <c r="CQ128" s="407"/>
      <c r="CR128" s="374" t="s">
        <v>5931</v>
      </c>
      <c r="CS128" s="374" t="s">
        <v>5932</v>
      </c>
      <c r="CT128" s="407"/>
      <c r="CU128" s="407"/>
      <c r="CV128" s="407"/>
      <c r="CW128" s="407"/>
      <c r="CX128" s="407"/>
      <c r="CY128" s="407"/>
      <c r="CZ128" s="407"/>
      <c r="DA128" s="407"/>
      <c r="DB128" s="374" t="s">
        <v>5933</v>
      </c>
      <c r="DC128" s="407"/>
      <c r="DD128" s="407"/>
    </row>
    <row r="129" spans="1:108" ht="15" customHeight="1" thickBot="1">
      <c r="A129" s="44"/>
      <c r="B129" s="421"/>
      <c r="C129" s="422"/>
      <c r="D129" s="422"/>
      <c r="E129" s="422"/>
      <c r="F129" s="422"/>
      <c r="G129" s="422"/>
      <c r="H129" s="422"/>
      <c r="I129" s="422"/>
      <c r="J129" s="422"/>
      <c r="K129" s="422"/>
      <c r="L129" s="422"/>
      <c r="M129" s="422"/>
      <c r="N129" s="422"/>
      <c r="O129" s="422"/>
      <c r="P129" s="422"/>
      <c r="Q129" s="422"/>
      <c r="R129" s="422"/>
      <c r="S129" s="422"/>
      <c r="T129" s="422"/>
      <c r="U129" s="422"/>
      <c r="V129" s="422"/>
      <c r="W129" s="422"/>
      <c r="X129" s="422"/>
      <c r="Y129" s="422"/>
      <c r="Z129" s="422"/>
      <c r="AA129" s="422"/>
      <c r="AB129" s="422"/>
      <c r="AC129" s="422"/>
      <c r="AD129" s="423"/>
      <c r="AK129" s="375">
        <v>121</v>
      </c>
      <c r="AL129" s="204" t="str">
        <f t="shared" si="2"/>
        <v>Ozuluama de Mascareñas</v>
      </c>
      <c r="AM129" s="204" t="str">
        <f t="shared" si="3"/>
        <v>30121</v>
      </c>
      <c r="AO129" s="73">
        <v>123</v>
      </c>
      <c r="AP129" s="149"/>
      <c r="AQ129" s="149"/>
      <c r="AR129" s="149"/>
      <c r="AS129" s="149"/>
      <c r="AT129" s="149"/>
      <c r="AU129" s="149"/>
      <c r="AV129" s="73" t="s">
        <v>5934</v>
      </c>
      <c r="AW129" s="149"/>
      <c r="AX129" s="149"/>
      <c r="AY129" s="149"/>
      <c r="AZ129" s="149"/>
      <c r="BA129" s="149"/>
      <c r="BB129" s="149"/>
      <c r="BC129" s="73" t="s">
        <v>5935</v>
      </c>
      <c r="BD129" s="373" t="s">
        <v>5936</v>
      </c>
      <c r="BE129" s="149"/>
      <c r="BF129" s="149"/>
      <c r="BG129" s="149"/>
      <c r="BH129" s="149"/>
      <c r="BI129" s="73" t="s">
        <v>5937</v>
      </c>
      <c r="BJ129" s="73" t="s">
        <v>5938</v>
      </c>
      <c r="BK129" s="149"/>
      <c r="BL129" s="149"/>
      <c r="BM129" s="149"/>
      <c r="BN129" s="149"/>
      <c r="BO129" s="149"/>
      <c r="BP129" s="149"/>
      <c r="BQ129" s="149"/>
      <c r="BR129" s="149"/>
      <c r="BS129" s="73" t="s">
        <v>5939</v>
      </c>
      <c r="BT129" s="149"/>
      <c r="BU129" s="149"/>
      <c r="BV129" s="406"/>
      <c r="BW129" s="406"/>
      <c r="BX129" s="406"/>
      <c r="BY129" s="407"/>
      <c r="BZ129" s="407"/>
      <c r="CA129" s="407"/>
      <c r="CB129" s="407"/>
      <c r="CC129" s="407"/>
      <c r="CD129" s="407"/>
      <c r="CE129" s="204" t="s">
        <v>2808</v>
      </c>
      <c r="CF129" s="407"/>
      <c r="CG129" s="407"/>
      <c r="CH129" s="407"/>
      <c r="CI129" s="407"/>
      <c r="CJ129" s="407"/>
      <c r="CK129" s="407"/>
      <c r="CL129" s="374" t="s">
        <v>5940</v>
      </c>
      <c r="CM129" s="204" t="s">
        <v>5941</v>
      </c>
      <c r="CN129" s="407"/>
      <c r="CO129" s="407"/>
      <c r="CP129" s="407"/>
      <c r="CQ129" s="407"/>
      <c r="CR129" s="374" t="s">
        <v>5942</v>
      </c>
      <c r="CS129" s="374" t="s">
        <v>5943</v>
      </c>
      <c r="CT129" s="407"/>
      <c r="CU129" s="407"/>
      <c r="CV129" s="407"/>
      <c r="CW129" s="407"/>
      <c r="CX129" s="407"/>
      <c r="CY129" s="407"/>
      <c r="CZ129" s="407"/>
      <c r="DA129" s="407"/>
      <c r="DB129" s="374" t="s">
        <v>5944</v>
      </c>
      <c r="DC129" s="407"/>
      <c r="DD129" s="407"/>
    </row>
    <row r="130" spans="1:108" ht="15" customHeight="1">
      <c r="AK130" s="383">
        <v>122</v>
      </c>
      <c r="AL130" s="204" t="str">
        <f t="shared" si="2"/>
        <v>Pajapan</v>
      </c>
      <c r="AM130" s="204" t="str">
        <f t="shared" si="3"/>
        <v>30122</v>
      </c>
      <c r="AO130" s="73">
        <v>124</v>
      </c>
      <c r="AP130" s="149"/>
      <c r="AQ130" s="149"/>
      <c r="AR130" s="149"/>
      <c r="AS130" s="149"/>
      <c r="AT130" s="149"/>
      <c r="AU130" s="149"/>
      <c r="AV130" s="73" t="s">
        <v>5945</v>
      </c>
      <c r="AW130" s="149"/>
      <c r="AX130" s="149"/>
      <c r="AY130" s="149"/>
      <c r="AZ130" s="149"/>
      <c r="BA130" s="149"/>
      <c r="BB130" s="149"/>
      <c r="BC130" s="73" t="s">
        <v>5946</v>
      </c>
      <c r="BD130" s="373" t="s">
        <v>5947</v>
      </c>
      <c r="BE130" s="149"/>
      <c r="BF130" s="149"/>
      <c r="BG130" s="149"/>
      <c r="BH130" s="149"/>
      <c r="BI130" s="73" t="s">
        <v>5948</v>
      </c>
      <c r="BJ130" s="73" t="s">
        <v>5949</v>
      </c>
      <c r="BK130" s="149"/>
      <c r="BL130" s="149"/>
      <c r="BM130" s="149"/>
      <c r="BN130" s="149"/>
      <c r="BO130" s="149"/>
      <c r="BP130" s="149"/>
      <c r="BQ130" s="149"/>
      <c r="BR130" s="149"/>
      <c r="BS130" s="73" t="s">
        <v>5950</v>
      </c>
      <c r="BT130" s="149"/>
      <c r="BU130" s="149"/>
      <c r="BV130" s="406"/>
      <c r="BW130" s="406"/>
      <c r="BX130" s="406"/>
      <c r="BY130" s="407"/>
      <c r="BZ130" s="407"/>
      <c r="CA130" s="407"/>
      <c r="CB130" s="407"/>
      <c r="CC130" s="407"/>
      <c r="CD130" s="407"/>
      <c r="CE130" s="204" t="s">
        <v>5951</v>
      </c>
      <c r="CF130" s="407"/>
      <c r="CG130" s="407"/>
      <c r="CH130" s="407"/>
      <c r="CI130" s="407"/>
      <c r="CJ130" s="407"/>
      <c r="CK130" s="407"/>
      <c r="CL130" s="374" t="s">
        <v>5952</v>
      </c>
      <c r="CM130" s="204" t="s">
        <v>5953</v>
      </c>
      <c r="CN130" s="407"/>
      <c r="CO130" s="407"/>
      <c r="CP130" s="407"/>
      <c r="CQ130" s="407"/>
      <c r="CR130" s="374" t="s">
        <v>5954</v>
      </c>
      <c r="CS130" s="374" t="s">
        <v>5955</v>
      </c>
      <c r="CT130" s="407"/>
      <c r="CU130" s="407"/>
      <c r="CV130" s="407"/>
      <c r="CW130" s="407"/>
      <c r="CX130" s="407"/>
      <c r="CY130" s="407"/>
      <c r="CZ130" s="407"/>
      <c r="DA130" s="407"/>
      <c r="DB130" s="374" t="s">
        <v>4190</v>
      </c>
      <c r="DC130" s="407"/>
      <c r="DD130" s="407"/>
    </row>
    <row r="131" spans="1:108" ht="15" customHeight="1">
      <c r="AK131" s="383">
        <v>123</v>
      </c>
      <c r="AL131" s="204" t="str">
        <f t="shared" si="2"/>
        <v>Pánuco</v>
      </c>
      <c r="AM131" s="204" t="str">
        <f t="shared" si="3"/>
        <v>30123</v>
      </c>
      <c r="AO131" s="73">
        <v>125</v>
      </c>
      <c r="AP131" s="149"/>
      <c r="AQ131" s="149"/>
      <c r="AR131" s="149"/>
      <c r="AS131" s="149"/>
      <c r="AT131" s="149"/>
      <c r="AU131" s="149"/>
      <c r="AV131" s="73" t="s">
        <v>5956</v>
      </c>
      <c r="AW131" s="149"/>
      <c r="AX131" s="149"/>
      <c r="AY131" s="149"/>
      <c r="AZ131" s="149"/>
      <c r="BA131" s="149"/>
      <c r="BB131" s="149"/>
      <c r="BC131" s="73" t="s">
        <v>5957</v>
      </c>
      <c r="BD131" s="373" t="s">
        <v>5958</v>
      </c>
      <c r="BE131" s="149"/>
      <c r="BF131" s="149"/>
      <c r="BG131" s="149"/>
      <c r="BH131" s="149"/>
      <c r="BI131" s="73" t="s">
        <v>5959</v>
      </c>
      <c r="BJ131" s="73" t="s">
        <v>5960</v>
      </c>
      <c r="BK131" s="149"/>
      <c r="BL131" s="149"/>
      <c r="BM131" s="149"/>
      <c r="BN131" s="149"/>
      <c r="BO131" s="149"/>
      <c r="BP131" s="149"/>
      <c r="BQ131" s="149"/>
      <c r="BR131" s="149"/>
      <c r="BS131" s="73" t="s">
        <v>5961</v>
      </c>
      <c r="BT131" s="149"/>
      <c r="BU131" s="149"/>
      <c r="BV131" s="406"/>
      <c r="BW131" s="406"/>
      <c r="BX131" s="406"/>
      <c r="BY131" s="407"/>
      <c r="BZ131" s="407"/>
      <c r="CA131" s="407"/>
      <c r="CB131" s="407"/>
      <c r="CC131" s="407"/>
      <c r="CD131" s="407"/>
      <c r="CE131" s="204" t="s">
        <v>5962</v>
      </c>
      <c r="CF131" s="407"/>
      <c r="CG131" s="407"/>
      <c r="CH131" s="407"/>
      <c r="CI131" s="407"/>
      <c r="CJ131" s="407"/>
      <c r="CK131" s="407"/>
      <c r="CL131" s="374" t="s">
        <v>5963</v>
      </c>
      <c r="CM131" s="204" t="s">
        <v>5964</v>
      </c>
      <c r="CN131" s="407"/>
      <c r="CO131" s="407"/>
      <c r="CP131" s="407"/>
      <c r="CQ131" s="407"/>
      <c r="CR131" s="411" t="s">
        <v>5965</v>
      </c>
      <c r="CS131" s="374" t="s">
        <v>5966</v>
      </c>
      <c r="CT131" s="407"/>
      <c r="CU131" s="407"/>
      <c r="CV131" s="407"/>
      <c r="CW131" s="407"/>
      <c r="CX131" s="407"/>
      <c r="CY131" s="407"/>
      <c r="CZ131" s="407"/>
      <c r="DA131" s="407"/>
      <c r="DB131" s="374" t="s">
        <v>5967</v>
      </c>
      <c r="DC131" s="407"/>
      <c r="DD131" s="407"/>
    </row>
    <row r="132" spans="1:108" ht="15" customHeight="1">
      <c r="AK132" s="383">
        <v>124</v>
      </c>
      <c r="AL132" s="204" t="str">
        <f t="shared" si="2"/>
        <v>Papantla</v>
      </c>
      <c r="AM132" s="204" t="str">
        <f t="shared" si="3"/>
        <v>30124</v>
      </c>
      <c r="AO132" s="73">
        <v>126</v>
      </c>
      <c r="AP132" s="149"/>
      <c r="AQ132" s="149"/>
      <c r="AR132" s="149"/>
      <c r="AS132" s="149"/>
      <c r="AT132" s="149"/>
      <c r="AU132" s="149"/>
      <c r="AV132" s="412" t="s">
        <v>5968</v>
      </c>
      <c r="AW132" s="149"/>
      <c r="AX132" s="149"/>
      <c r="AY132" s="149"/>
      <c r="AZ132" s="149"/>
      <c r="BA132" s="149"/>
      <c r="BB132" s="149"/>
      <c r="BC132" s="73" t="s">
        <v>5969</v>
      </c>
      <c r="BD132" s="373" t="s">
        <v>5970</v>
      </c>
      <c r="BE132" s="149"/>
      <c r="BF132" s="149"/>
      <c r="BG132" s="149"/>
      <c r="BH132" s="149"/>
      <c r="BI132" s="73" t="s">
        <v>5971</v>
      </c>
      <c r="BJ132" s="73" t="s">
        <v>5972</v>
      </c>
      <c r="BK132" s="149"/>
      <c r="BL132" s="149"/>
      <c r="BM132" s="149"/>
      <c r="BN132" s="149"/>
      <c r="BO132" s="149"/>
      <c r="BP132" s="149"/>
      <c r="BQ132" s="149"/>
      <c r="BR132" s="149"/>
      <c r="BS132" s="73" t="s">
        <v>5973</v>
      </c>
      <c r="BT132" s="149"/>
      <c r="BU132" s="149"/>
      <c r="BV132" s="406"/>
      <c r="BW132" s="406"/>
      <c r="BX132" s="406"/>
      <c r="BY132" s="407"/>
      <c r="BZ132" s="407"/>
      <c r="CA132" s="407"/>
      <c r="CB132" s="407"/>
      <c r="CC132" s="407"/>
      <c r="CD132" s="407"/>
      <c r="CE132" s="374" t="s">
        <v>270</v>
      </c>
      <c r="CF132" s="407"/>
      <c r="CG132" s="407"/>
      <c r="CH132" s="407"/>
      <c r="CI132" s="407"/>
      <c r="CJ132" s="407"/>
      <c r="CK132" s="407"/>
      <c r="CL132" s="374" t="s">
        <v>5974</v>
      </c>
      <c r="CM132" s="204" t="s">
        <v>5975</v>
      </c>
      <c r="CN132" s="407"/>
      <c r="CO132" s="407"/>
      <c r="CP132" s="407"/>
      <c r="CQ132" s="407"/>
      <c r="CR132" s="374" t="s">
        <v>5976</v>
      </c>
      <c r="CS132" s="374" t="s">
        <v>5977</v>
      </c>
      <c r="CT132" s="407"/>
      <c r="CU132" s="407"/>
      <c r="CV132" s="407"/>
      <c r="CW132" s="407"/>
      <c r="CX132" s="407"/>
      <c r="CY132" s="407"/>
      <c r="CZ132" s="407"/>
      <c r="DA132" s="407"/>
      <c r="DB132" s="374" t="s">
        <v>5978</v>
      </c>
      <c r="DC132" s="407"/>
      <c r="DD132" s="407"/>
    </row>
    <row r="133" spans="1:108" ht="15" customHeight="1">
      <c r="AK133" s="375">
        <v>125</v>
      </c>
      <c r="AL133" s="204" t="str">
        <f t="shared" si="2"/>
        <v>Paso del Macho</v>
      </c>
      <c r="AM133" s="204" t="str">
        <f t="shared" si="3"/>
        <v>30125</v>
      </c>
      <c r="AO133" s="73">
        <v>127</v>
      </c>
      <c r="AP133" s="149"/>
      <c r="AQ133" s="149"/>
      <c r="AR133" s="149"/>
      <c r="AS133" s="149"/>
      <c r="AT133" s="149"/>
      <c r="AU133" s="149"/>
      <c r="AV133" s="149"/>
      <c r="AW133" s="149"/>
      <c r="AX133" s="149"/>
      <c r="AY133" s="149"/>
      <c r="AZ133" s="149"/>
      <c r="BA133" s="149"/>
      <c r="BB133" s="149"/>
      <c r="BC133" s="149">
        <v>14999</v>
      </c>
      <c r="BD133" s="149">
        <v>15999</v>
      </c>
      <c r="BE133" s="149"/>
      <c r="BF133" s="149"/>
      <c r="BG133" s="149"/>
      <c r="BH133" s="149"/>
      <c r="BI133" s="73" t="s">
        <v>5979</v>
      </c>
      <c r="BJ133" s="73" t="s">
        <v>5980</v>
      </c>
      <c r="BK133" s="149"/>
      <c r="BL133" s="149"/>
      <c r="BM133" s="149"/>
      <c r="BN133" s="149"/>
      <c r="BO133" s="149"/>
      <c r="BP133" s="149"/>
      <c r="BQ133" s="149"/>
      <c r="BR133" s="149"/>
      <c r="BS133" s="73" t="s">
        <v>5981</v>
      </c>
      <c r="BT133" s="149"/>
      <c r="BU133" s="149"/>
      <c r="BV133" s="406"/>
      <c r="BW133" s="406"/>
      <c r="BX133" s="406"/>
      <c r="BY133" s="407"/>
      <c r="BZ133" s="407"/>
      <c r="CA133" s="407"/>
      <c r="CB133" s="407"/>
      <c r="CC133" s="407"/>
      <c r="CD133" s="407"/>
      <c r="CE133" s="407"/>
      <c r="CF133" s="407"/>
      <c r="CG133" s="407"/>
      <c r="CH133" s="407"/>
      <c r="CI133" s="407"/>
      <c r="CJ133" s="407"/>
      <c r="CK133" s="407"/>
      <c r="CL133" s="374" t="s">
        <v>270</v>
      </c>
      <c r="CM133" s="374" t="s">
        <v>270</v>
      </c>
      <c r="CN133" s="407"/>
      <c r="CO133" s="407"/>
      <c r="CP133" s="407"/>
      <c r="CQ133" s="407"/>
      <c r="CR133" s="374" t="s">
        <v>5982</v>
      </c>
      <c r="CS133" s="374" t="s">
        <v>5983</v>
      </c>
      <c r="CT133" s="407"/>
      <c r="CU133" s="407"/>
      <c r="CV133" s="407"/>
      <c r="CW133" s="407"/>
      <c r="CX133" s="407"/>
      <c r="CY133" s="407"/>
      <c r="CZ133" s="407"/>
      <c r="DA133" s="407"/>
      <c r="DB133" s="374" t="s">
        <v>5984</v>
      </c>
      <c r="DC133" s="407"/>
      <c r="DD133" s="407"/>
    </row>
    <row r="134" spans="1:108" ht="15" customHeight="1">
      <c r="AK134" s="383">
        <v>126</v>
      </c>
      <c r="AL134" s="204" t="str">
        <f t="shared" si="2"/>
        <v>Paso de Ovejas</v>
      </c>
      <c r="AM134" s="204" t="str">
        <f t="shared" si="3"/>
        <v>30126</v>
      </c>
      <c r="AO134" s="73">
        <v>128</v>
      </c>
      <c r="AP134" s="149"/>
      <c r="AQ134" s="149"/>
      <c r="AR134" s="149"/>
      <c r="AS134" s="149"/>
      <c r="AT134" s="149"/>
      <c r="AU134" s="149"/>
      <c r="AV134" s="149"/>
      <c r="AW134" s="149"/>
      <c r="AX134" s="149"/>
      <c r="AY134" s="149"/>
      <c r="AZ134" s="149"/>
      <c r="BA134" s="149"/>
      <c r="BB134" s="149"/>
      <c r="BC134" s="149"/>
      <c r="BD134" s="149"/>
      <c r="BE134" s="149"/>
      <c r="BF134" s="149"/>
      <c r="BG134" s="149"/>
      <c r="BH134" s="149"/>
      <c r="BI134" s="73" t="s">
        <v>5985</v>
      </c>
      <c r="BJ134" s="73" t="s">
        <v>5986</v>
      </c>
      <c r="BK134" s="149"/>
      <c r="BL134" s="149"/>
      <c r="BM134" s="149"/>
      <c r="BN134" s="149"/>
      <c r="BO134" s="149"/>
      <c r="BP134" s="149"/>
      <c r="BQ134" s="149"/>
      <c r="BR134" s="149"/>
      <c r="BS134" s="73" t="s">
        <v>5987</v>
      </c>
      <c r="BT134" s="149"/>
      <c r="BU134" s="149"/>
      <c r="BV134" s="406"/>
      <c r="BW134" s="406"/>
      <c r="BX134" s="406"/>
      <c r="BY134" s="407"/>
      <c r="BZ134" s="407"/>
      <c r="CA134" s="407"/>
      <c r="CB134" s="407"/>
      <c r="CC134" s="407"/>
      <c r="CD134" s="407"/>
      <c r="CE134" s="407"/>
      <c r="CF134" s="407"/>
      <c r="CG134" s="407"/>
      <c r="CH134" s="407"/>
      <c r="CI134" s="407"/>
      <c r="CJ134" s="407"/>
      <c r="CK134" s="407"/>
      <c r="CL134" s="407"/>
      <c r="CM134" s="407"/>
      <c r="CN134" s="407"/>
      <c r="CO134" s="407"/>
      <c r="CP134" s="407"/>
      <c r="CQ134" s="407"/>
      <c r="CR134" s="374" t="s">
        <v>5988</v>
      </c>
      <c r="CS134" s="374" t="s">
        <v>5989</v>
      </c>
      <c r="CT134" s="407"/>
      <c r="CU134" s="407"/>
      <c r="CV134" s="407"/>
      <c r="CW134" s="407"/>
      <c r="CX134" s="407"/>
      <c r="CY134" s="407"/>
      <c r="CZ134" s="407"/>
      <c r="DA134" s="407"/>
      <c r="DB134" s="374" t="s">
        <v>5990</v>
      </c>
      <c r="DC134" s="407"/>
      <c r="DD134" s="407"/>
    </row>
    <row r="135" spans="1:108" ht="15" customHeight="1">
      <c r="AK135" s="383">
        <v>127</v>
      </c>
      <c r="AL135" s="204" t="str">
        <f t="shared" si="2"/>
        <v>La Perla</v>
      </c>
      <c r="AM135" s="204" t="str">
        <f t="shared" si="3"/>
        <v>30127</v>
      </c>
      <c r="AO135" s="73">
        <v>129</v>
      </c>
      <c r="AP135" s="149"/>
      <c r="AQ135" s="149"/>
      <c r="AR135" s="149"/>
      <c r="AS135" s="149"/>
      <c r="AT135" s="149"/>
      <c r="AU135" s="149"/>
      <c r="AV135" s="149"/>
      <c r="AW135" s="149"/>
      <c r="AX135" s="149"/>
      <c r="AY135" s="149"/>
      <c r="AZ135" s="149"/>
      <c r="BA135" s="149"/>
      <c r="BB135" s="149"/>
      <c r="BC135" s="149"/>
      <c r="BD135" s="149"/>
      <c r="BE135" s="149"/>
      <c r="BF135" s="149"/>
      <c r="BG135" s="149"/>
      <c r="BH135" s="149"/>
      <c r="BI135" s="73" t="s">
        <v>5991</v>
      </c>
      <c r="BJ135" s="73" t="s">
        <v>5992</v>
      </c>
      <c r="BK135" s="149"/>
      <c r="BL135" s="149"/>
      <c r="BM135" s="149"/>
      <c r="BN135" s="149"/>
      <c r="BO135" s="149"/>
      <c r="BP135" s="149"/>
      <c r="BQ135" s="149"/>
      <c r="BR135" s="149"/>
      <c r="BS135" s="73" t="s">
        <v>5993</v>
      </c>
      <c r="BT135" s="149"/>
      <c r="BU135" s="149"/>
      <c r="BV135" s="406"/>
      <c r="BW135" s="406"/>
      <c r="BX135" s="406"/>
      <c r="BY135" s="407"/>
      <c r="BZ135" s="407"/>
      <c r="CA135" s="407"/>
      <c r="CB135" s="407"/>
      <c r="CC135" s="407"/>
      <c r="CD135" s="407"/>
      <c r="CE135" s="407"/>
      <c r="CF135" s="407"/>
      <c r="CG135" s="407"/>
      <c r="CH135" s="407"/>
      <c r="CI135" s="407"/>
      <c r="CJ135" s="407"/>
      <c r="CK135" s="407"/>
      <c r="CL135" s="407"/>
      <c r="CM135" s="407"/>
      <c r="CN135" s="407"/>
      <c r="CO135" s="407"/>
      <c r="CP135" s="407"/>
      <c r="CQ135" s="407"/>
      <c r="CR135" s="374" t="s">
        <v>5994</v>
      </c>
      <c r="CS135" s="374" t="s">
        <v>5995</v>
      </c>
      <c r="CT135" s="407"/>
      <c r="CU135" s="407"/>
      <c r="CV135" s="407"/>
      <c r="CW135" s="407"/>
      <c r="CX135" s="407"/>
      <c r="CY135" s="407"/>
      <c r="CZ135" s="407"/>
      <c r="DA135" s="407"/>
      <c r="DB135" s="374" t="s">
        <v>5996</v>
      </c>
      <c r="DC135" s="407"/>
      <c r="DD135" s="407"/>
    </row>
    <row r="136" spans="1:108" ht="15" hidden="1" customHeight="1">
      <c r="AK136" s="383">
        <v>128</v>
      </c>
      <c r="AL136" s="204" t="str">
        <f t="shared" si="2"/>
        <v>Perote</v>
      </c>
      <c r="AM136" s="204" t="str">
        <f t="shared" si="3"/>
        <v>30128</v>
      </c>
      <c r="AO136" s="73">
        <v>130</v>
      </c>
      <c r="AP136" s="149"/>
      <c r="AQ136" s="149"/>
      <c r="AR136" s="149"/>
      <c r="AS136" s="149"/>
      <c r="AT136" s="149"/>
      <c r="AU136" s="149"/>
      <c r="AV136" s="149"/>
      <c r="AW136" s="149"/>
      <c r="AX136" s="149"/>
      <c r="AY136" s="149"/>
      <c r="AZ136" s="149"/>
      <c r="BA136" s="149"/>
      <c r="BB136" s="149"/>
      <c r="BC136" s="149"/>
      <c r="BD136" s="149"/>
      <c r="BE136" s="149"/>
      <c r="BF136" s="149"/>
      <c r="BG136" s="149"/>
      <c r="BH136" s="149"/>
      <c r="BI136" s="73" t="s">
        <v>5997</v>
      </c>
      <c r="BJ136" s="73" t="s">
        <v>5998</v>
      </c>
      <c r="BK136" s="149"/>
      <c r="BL136" s="149"/>
      <c r="BM136" s="149"/>
      <c r="BN136" s="149"/>
      <c r="BO136" s="149"/>
      <c r="BP136" s="149"/>
      <c r="BQ136" s="149"/>
      <c r="BR136" s="149"/>
      <c r="BS136" s="73" t="s">
        <v>5999</v>
      </c>
      <c r="BT136" s="149"/>
      <c r="BU136" s="149"/>
      <c r="BV136" s="406"/>
      <c r="BW136" s="406"/>
      <c r="BX136" s="406"/>
      <c r="BY136" s="407"/>
      <c r="BZ136" s="407"/>
      <c r="CA136" s="407"/>
      <c r="CB136" s="407"/>
      <c r="CC136" s="407"/>
      <c r="CD136" s="407"/>
      <c r="CE136" s="407"/>
      <c r="CF136" s="407"/>
      <c r="CG136" s="407"/>
      <c r="CH136" s="407"/>
      <c r="CI136" s="407"/>
      <c r="CJ136" s="407"/>
      <c r="CK136" s="407"/>
      <c r="CL136" s="407"/>
      <c r="CM136" s="407"/>
      <c r="CN136" s="407"/>
      <c r="CO136" s="407"/>
      <c r="CP136" s="407"/>
      <c r="CQ136" s="407"/>
      <c r="CR136" s="374" t="s">
        <v>6000</v>
      </c>
      <c r="CS136" s="374" t="s">
        <v>6001</v>
      </c>
      <c r="CT136" s="407"/>
      <c r="CU136" s="407"/>
      <c r="CV136" s="407"/>
      <c r="CW136" s="407"/>
      <c r="CX136" s="407"/>
      <c r="CY136" s="407"/>
      <c r="CZ136" s="407"/>
      <c r="DA136" s="407"/>
      <c r="DB136" s="374" t="s">
        <v>6002</v>
      </c>
      <c r="DC136" s="407"/>
      <c r="DD136" s="407"/>
    </row>
    <row r="137" spans="1:108" ht="15" hidden="1" customHeight="1">
      <c r="AK137" s="375">
        <v>129</v>
      </c>
      <c r="AL137" s="204" t="str">
        <f t="shared" ref="AL137:AL200" si="4">IFERROR(IF(HLOOKUP($N$8,$BY$7:$DD$578,AK138,FALSE)=0,"",HLOOKUP($N$8,$BY$7:$DD$578,AK138,FALSE)),"")</f>
        <v>Platón Sánchez</v>
      </c>
      <c r="AM137" s="204" t="str">
        <f t="shared" ref="AM137:AM200" si="5">IFERROR(IF(HLOOKUP($N$8,$AP$7:$BU$578,AK138,FALSE)=0,"",HLOOKUP($N$8,$AP$7:$BU$578,AK138,FALSE)),"")</f>
        <v>30129</v>
      </c>
      <c r="AO137" s="73">
        <v>131</v>
      </c>
      <c r="AP137" s="149"/>
      <c r="AQ137" s="149"/>
      <c r="AR137" s="149"/>
      <c r="AS137" s="149"/>
      <c r="AT137" s="149"/>
      <c r="AU137" s="149"/>
      <c r="AV137" s="149"/>
      <c r="AW137" s="149"/>
      <c r="AX137" s="149"/>
      <c r="AY137" s="149"/>
      <c r="AZ137" s="149"/>
      <c r="BA137" s="149"/>
      <c r="BB137" s="149"/>
      <c r="BC137" s="149"/>
      <c r="BD137" s="149"/>
      <c r="BE137" s="149"/>
      <c r="BF137" s="149"/>
      <c r="BG137" s="149"/>
      <c r="BH137" s="149"/>
      <c r="BI137" s="73" t="s">
        <v>6003</v>
      </c>
      <c r="BJ137" s="73" t="s">
        <v>6004</v>
      </c>
      <c r="BK137" s="149"/>
      <c r="BL137" s="149"/>
      <c r="BM137" s="149"/>
      <c r="BN137" s="149"/>
      <c r="BO137" s="149"/>
      <c r="BP137" s="149"/>
      <c r="BQ137" s="149"/>
      <c r="BR137" s="149"/>
      <c r="BS137" s="73" t="s">
        <v>6005</v>
      </c>
      <c r="BT137" s="149"/>
      <c r="BU137" s="149"/>
      <c r="BV137" s="406"/>
      <c r="BW137" s="406"/>
      <c r="BX137" s="406"/>
      <c r="BY137" s="407"/>
      <c r="BZ137" s="407"/>
      <c r="CA137" s="407"/>
      <c r="CB137" s="407"/>
      <c r="CC137" s="407"/>
      <c r="CD137" s="407"/>
      <c r="CE137" s="407"/>
      <c r="CF137" s="407"/>
      <c r="CG137" s="407"/>
      <c r="CH137" s="407"/>
      <c r="CI137" s="407"/>
      <c r="CJ137" s="407"/>
      <c r="CK137" s="407"/>
      <c r="CL137" s="407"/>
      <c r="CM137" s="407"/>
      <c r="CN137" s="407"/>
      <c r="CO137" s="407"/>
      <c r="CP137" s="407"/>
      <c r="CQ137" s="407"/>
      <c r="CR137" s="374" t="s">
        <v>6006</v>
      </c>
      <c r="CS137" s="374" t="s">
        <v>6007</v>
      </c>
      <c r="CT137" s="407"/>
      <c r="CU137" s="407"/>
      <c r="CV137" s="407"/>
      <c r="CW137" s="407"/>
      <c r="CX137" s="407"/>
      <c r="CY137" s="407"/>
      <c r="CZ137" s="407"/>
      <c r="DA137" s="407"/>
      <c r="DB137" s="374" t="s">
        <v>6008</v>
      </c>
      <c r="DC137" s="407"/>
      <c r="DD137" s="407"/>
    </row>
    <row r="138" spans="1:108" ht="15" hidden="1" customHeight="1">
      <c r="AK138" s="383">
        <v>130</v>
      </c>
      <c r="AL138" s="204" t="str">
        <f t="shared" si="4"/>
        <v>Playa Vicente</v>
      </c>
      <c r="AM138" s="204" t="str">
        <f t="shared" si="5"/>
        <v>30130</v>
      </c>
      <c r="AO138" s="73">
        <v>132</v>
      </c>
      <c r="AP138" s="149"/>
      <c r="AQ138" s="149"/>
      <c r="AR138" s="149"/>
      <c r="AS138" s="149"/>
      <c r="AT138" s="149"/>
      <c r="AU138" s="149"/>
      <c r="AV138" s="149"/>
      <c r="AW138" s="149"/>
      <c r="AX138" s="149"/>
      <c r="AY138" s="149"/>
      <c r="AZ138" s="149"/>
      <c r="BA138" s="149"/>
      <c r="BB138" s="149"/>
      <c r="BC138" s="149"/>
      <c r="BD138" s="149"/>
      <c r="BE138" s="149"/>
      <c r="BF138" s="149"/>
      <c r="BG138" s="149"/>
      <c r="BH138" s="149"/>
      <c r="BI138" s="73" t="s">
        <v>6009</v>
      </c>
      <c r="BJ138" s="73" t="s">
        <v>6010</v>
      </c>
      <c r="BK138" s="149"/>
      <c r="BL138" s="149"/>
      <c r="BM138" s="149"/>
      <c r="BN138" s="149"/>
      <c r="BO138" s="149"/>
      <c r="BP138" s="149"/>
      <c r="BQ138" s="149"/>
      <c r="BR138" s="149"/>
      <c r="BS138" s="73" t="s">
        <v>6011</v>
      </c>
      <c r="BT138" s="149"/>
      <c r="BU138" s="149"/>
      <c r="BV138" s="406"/>
      <c r="BW138" s="406"/>
      <c r="BX138" s="406"/>
      <c r="BY138" s="407"/>
      <c r="BZ138" s="407"/>
      <c r="CA138" s="407"/>
      <c r="CB138" s="407"/>
      <c r="CC138" s="407"/>
      <c r="CD138" s="407"/>
      <c r="CE138" s="407"/>
      <c r="CF138" s="407"/>
      <c r="CG138" s="407"/>
      <c r="CH138" s="407"/>
      <c r="CI138" s="407"/>
      <c r="CJ138" s="407"/>
      <c r="CK138" s="407"/>
      <c r="CL138" s="407"/>
      <c r="CM138" s="407"/>
      <c r="CN138" s="407"/>
      <c r="CO138" s="407"/>
      <c r="CP138" s="407"/>
      <c r="CQ138" s="407"/>
      <c r="CR138" s="374" t="s">
        <v>6012</v>
      </c>
      <c r="CS138" s="374" t="s">
        <v>6013</v>
      </c>
      <c r="CT138" s="407"/>
      <c r="CU138" s="407"/>
      <c r="CV138" s="407"/>
      <c r="CW138" s="407"/>
      <c r="CX138" s="407"/>
      <c r="CY138" s="407"/>
      <c r="CZ138" s="407"/>
      <c r="DA138" s="407"/>
      <c r="DB138" s="374" t="s">
        <v>6014</v>
      </c>
      <c r="DC138" s="407"/>
      <c r="DD138" s="407"/>
    </row>
    <row r="139" spans="1:108" ht="15" hidden="1" customHeight="1">
      <c r="AK139" s="383">
        <v>131</v>
      </c>
      <c r="AL139" s="204" t="str">
        <f t="shared" si="4"/>
        <v>Poza Rica de Hidalgo</v>
      </c>
      <c r="AM139" s="204" t="str">
        <f t="shared" si="5"/>
        <v>30131</v>
      </c>
      <c r="AO139" s="73">
        <v>133</v>
      </c>
      <c r="AP139" s="149"/>
      <c r="AQ139" s="149"/>
      <c r="AR139" s="149"/>
      <c r="AS139" s="149"/>
      <c r="AT139" s="149"/>
      <c r="AU139" s="149"/>
      <c r="AV139" s="149"/>
      <c r="AW139" s="149"/>
      <c r="AX139" s="149"/>
      <c r="AY139" s="149"/>
      <c r="AZ139" s="149"/>
      <c r="BA139" s="149"/>
      <c r="BB139" s="149"/>
      <c r="BC139" s="149"/>
      <c r="BD139" s="149"/>
      <c r="BE139" s="149"/>
      <c r="BF139" s="149"/>
      <c r="BG139" s="149"/>
      <c r="BH139" s="149"/>
      <c r="BI139" s="73" t="s">
        <v>6015</v>
      </c>
      <c r="BJ139" s="73" t="s">
        <v>6016</v>
      </c>
      <c r="BK139" s="149"/>
      <c r="BL139" s="149"/>
      <c r="BM139" s="149"/>
      <c r="BN139" s="149"/>
      <c r="BO139" s="149"/>
      <c r="BP139" s="149"/>
      <c r="BQ139" s="149"/>
      <c r="BR139" s="149"/>
      <c r="BS139" s="73" t="s">
        <v>6017</v>
      </c>
      <c r="BT139" s="149"/>
      <c r="BU139" s="149"/>
      <c r="BV139" s="406"/>
      <c r="BW139" s="406"/>
      <c r="BX139" s="406"/>
      <c r="BY139" s="407"/>
      <c r="BZ139" s="407"/>
      <c r="CA139" s="407"/>
      <c r="CB139" s="407"/>
      <c r="CC139" s="407"/>
      <c r="CD139" s="407"/>
      <c r="CE139" s="407"/>
      <c r="CF139" s="407"/>
      <c r="CG139" s="407"/>
      <c r="CH139" s="407"/>
      <c r="CI139" s="407"/>
      <c r="CJ139" s="407"/>
      <c r="CK139" s="407"/>
      <c r="CL139" s="407"/>
      <c r="CM139" s="407"/>
      <c r="CN139" s="407"/>
      <c r="CO139" s="407"/>
      <c r="CP139" s="407"/>
      <c r="CQ139" s="407"/>
      <c r="CR139" s="374" t="s">
        <v>6018</v>
      </c>
      <c r="CS139" s="374" t="s">
        <v>6019</v>
      </c>
      <c r="CT139" s="407"/>
      <c r="CU139" s="407"/>
      <c r="CV139" s="407"/>
      <c r="CW139" s="407"/>
      <c r="CX139" s="407"/>
      <c r="CY139" s="407"/>
      <c r="CZ139" s="407"/>
      <c r="DA139" s="407"/>
      <c r="DB139" s="374" t="s">
        <v>6020</v>
      </c>
      <c r="DC139" s="407"/>
      <c r="DD139" s="407"/>
    </row>
    <row r="140" spans="1:108" ht="15" hidden="1" customHeight="1">
      <c r="AK140" s="383">
        <v>132</v>
      </c>
      <c r="AL140" s="204" t="str">
        <f t="shared" si="4"/>
        <v>Las Vigas de Ramírez</v>
      </c>
      <c r="AM140" s="204" t="str">
        <f t="shared" si="5"/>
        <v>30132</v>
      </c>
      <c r="AO140" s="73">
        <v>134</v>
      </c>
      <c r="AP140" s="149"/>
      <c r="AQ140" s="149"/>
      <c r="AR140" s="149"/>
      <c r="AS140" s="149"/>
      <c r="AT140" s="149"/>
      <c r="AU140" s="149"/>
      <c r="AV140" s="149"/>
      <c r="AW140" s="149"/>
      <c r="AX140" s="149"/>
      <c r="AY140" s="149"/>
      <c r="AZ140" s="149"/>
      <c r="BA140" s="149"/>
      <c r="BB140" s="149"/>
      <c r="BC140" s="149"/>
      <c r="BD140" s="149"/>
      <c r="BE140" s="149"/>
      <c r="BF140" s="149"/>
      <c r="BG140" s="149"/>
      <c r="BH140" s="149"/>
      <c r="BI140" s="73" t="s">
        <v>6021</v>
      </c>
      <c r="BJ140" s="73" t="s">
        <v>6022</v>
      </c>
      <c r="BK140" s="149"/>
      <c r="BL140" s="149"/>
      <c r="BM140" s="149"/>
      <c r="BN140" s="149"/>
      <c r="BO140" s="149"/>
      <c r="BP140" s="149"/>
      <c r="BQ140" s="149"/>
      <c r="BR140" s="149"/>
      <c r="BS140" s="73" t="s">
        <v>6023</v>
      </c>
      <c r="BT140" s="149"/>
      <c r="BU140" s="149"/>
      <c r="BV140" s="406"/>
      <c r="BW140" s="406"/>
      <c r="BX140" s="406"/>
      <c r="BY140" s="407"/>
      <c r="BZ140" s="407"/>
      <c r="CA140" s="407"/>
      <c r="CB140" s="407"/>
      <c r="CC140" s="407"/>
      <c r="CD140" s="407"/>
      <c r="CE140" s="407"/>
      <c r="CF140" s="407"/>
      <c r="CG140" s="407"/>
      <c r="CH140" s="407"/>
      <c r="CI140" s="407"/>
      <c r="CJ140" s="407"/>
      <c r="CK140" s="407"/>
      <c r="CL140" s="407"/>
      <c r="CM140" s="407"/>
      <c r="CN140" s="407"/>
      <c r="CO140" s="407"/>
      <c r="CP140" s="407"/>
      <c r="CQ140" s="407"/>
      <c r="CR140" s="374" t="s">
        <v>6024</v>
      </c>
      <c r="CS140" s="374" t="s">
        <v>6025</v>
      </c>
      <c r="CT140" s="407"/>
      <c r="CU140" s="407"/>
      <c r="CV140" s="407"/>
      <c r="CW140" s="407"/>
      <c r="CX140" s="407"/>
      <c r="CY140" s="407"/>
      <c r="CZ140" s="407"/>
      <c r="DA140" s="407"/>
      <c r="DB140" s="374" t="s">
        <v>6026</v>
      </c>
      <c r="DC140" s="407"/>
      <c r="DD140" s="407"/>
    </row>
    <row r="141" spans="1:108" ht="15" hidden="1" customHeight="1">
      <c r="AK141" s="375">
        <v>133</v>
      </c>
      <c r="AL141" s="204" t="str">
        <f t="shared" si="4"/>
        <v>Pueblo Viejo</v>
      </c>
      <c r="AM141" s="204" t="str">
        <f t="shared" si="5"/>
        <v>30133</v>
      </c>
      <c r="AO141" s="73">
        <v>135</v>
      </c>
      <c r="AP141" s="149"/>
      <c r="AQ141" s="149"/>
      <c r="AR141" s="149"/>
      <c r="AS141" s="149"/>
      <c r="AT141" s="149"/>
      <c r="AU141" s="149"/>
      <c r="AV141" s="149"/>
      <c r="AW141" s="149"/>
      <c r="AX141" s="149"/>
      <c r="AY141" s="149"/>
      <c r="AZ141" s="149"/>
      <c r="BA141" s="149"/>
      <c r="BB141" s="149"/>
      <c r="BC141" s="149"/>
      <c r="BD141" s="149"/>
      <c r="BE141" s="149"/>
      <c r="BF141" s="149"/>
      <c r="BG141" s="149"/>
      <c r="BH141" s="149"/>
      <c r="BI141" s="73" t="s">
        <v>6027</v>
      </c>
      <c r="BJ141" s="73" t="s">
        <v>6028</v>
      </c>
      <c r="BK141" s="149"/>
      <c r="BL141" s="149"/>
      <c r="BM141" s="149"/>
      <c r="BN141" s="149"/>
      <c r="BO141" s="149"/>
      <c r="BP141" s="149"/>
      <c r="BQ141" s="149"/>
      <c r="BR141" s="149"/>
      <c r="BS141" s="73" t="s">
        <v>6029</v>
      </c>
      <c r="BT141" s="149"/>
      <c r="BU141" s="149"/>
      <c r="BV141" s="406"/>
      <c r="BW141" s="406"/>
      <c r="BX141" s="406"/>
      <c r="BY141" s="407"/>
      <c r="BZ141" s="407"/>
      <c r="CA141" s="407"/>
      <c r="CB141" s="407"/>
      <c r="CC141" s="407"/>
      <c r="CD141" s="407"/>
      <c r="CE141" s="407"/>
      <c r="CF141" s="407"/>
      <c r="CG141" s="407"/>
      <c r="CH141" s="407"/>
      <c r="CI141" s="407"/>
      <c r="CJ141" s="407"/>
      <c r="CK141" s="407"/>
      <c r="CL141" s="407"/>
      <c r="CM141" s="407"/>
      <c r="CN141" s="407"/>
      <c r="CO141" s="407"/>
      <c r="CP141" s="407"/>
      <c r="CQ141" s="407"/>
      <c r="CR141" s="374" t="s">
        <v>6030</v>
      </c>
      <c r="CS141" s="374" t="s">
        <v>6031</v>
      </c>
      <c r="CT141" s="407"/>
      <c r="CU141" s="407"/>
      <c r="CV141" s="407"/>
      <c r="CW141" s="407"/>
      <c r="CX141" s="407"/>
      <c r="CY141" s="407"/>
      <c r="CZ141" s="407"/>
      <c r="DA141" s="407"/>
      <c r="DB141" s="374" t="s">
        <v>6032</v>
      </c>
      <c r="DC141" s="407"/>
      <c r="DD141" s="407"/>
    </row>
    <row r="142" spans="1:108" ht="15" hidden="1" customHeight="1">
      <c r="AK142" s="383">
        <v>134</v>
      </c>
      <c r="AL142" s="204" t="str">
        <f t="shared" si="4"/>
        <v>Puente Nacional</v>
      </c>
      <c r="AM142" s="204" t="str">
        <f t="shared" si="5"/>
        <v>30134</v>
      </c>
      <c r="AO142" s="73">
        <v>136</v>
      </c>
      <c r="AP142" s="149"/>
      <c r="AQ142" s="149"/>
      <c r="AR142" s="149"/>
      <c r="AS142" s="149"/>
      <c r="AT142" s="149"/>
      <c r="AU142" s="149"/>
      <c r="AV142" s="149"/>
      <c r="AW142" s="149"/>
      <c r="AX142" s="149"/>
      <c r="AY142" s="149"/>
      <c r="AZ142" s="149"/>
      <c r="BA142" s="149"/>
      <c r="BB142" s="149"/>
      <c r="BC142" s="149"/>
      <c r="BD142" s="149"/>
      <c r="BE142" s="149"/>
      <c r="BF142" s="149"/>
      <c r="BG142" s="149"/>
      <c r="BH142" s="149"/>
      <c r="BI142" s="73" t="s">
        <v>6033</v>
      </c>
      <c r="BJ142" s="73" t="s">
        <v>6034</v>
      </c>
      <c r="BK142" s="149"/>
      <c r="BL142" s="149"/>
      <c r="BM142" s="149"/>
      <c r="BN142" s="149"/>
      <c r="BO142" s="149"/>
      <c r="BP142" s="149"/>
      <c r="BQ142" s="149"/>
      <c r="BR142" s="149"/>
      <c r="BS142" s="73" t="s">
        <v>6035</v>
      </c>
      <c r="BT142" s="149"/>
      <c r="BU142" s="149"/>
      <c r="BV142" s="406"/>
      <c r="BW142" s="406"/>
      <c r="BX142" s="406"/>
      <c r="BY142" s="407"/>
      <c r="BZ142" s="407"/>
      <c r="CA142" s="407"/>
      <c r="CB142" s="407"/>
      <c r="CC142" s="407"/>
      <c r="CD142" s="407"/>
      <c r="CE142" s="407"/>
      <c r="CF142" s="407"/>
      <c r="CG142" s="407"/>
      <c r="CH142" s="407"/>
      <c r="CI142" s="407"/>
      <c r="CJ142" s="407"/>
      <c r="CK142" s="407"/>
      <c r="CL142" s="407"/>
      <c r="CM142" s="407"/>
      <c r="CN142" s="407"/>
      <c r="CO142" s="407"/>
      <c r="CP142" s="407"/>
      <c r="CQ142" s="407"/>
      <c r="CR142" s="374" t="s">
        <v>6036</v>
      </c>
      <c r="CS142" s="374" t="s">
        <v>6037</v>
      </c>
      <c r="CT142" s="407"/>
      <c r="CU142" s="407"/>
      <c r="CV142" s="407"/>
      <c r="CW142" s="407"/>
      <c r="CX142" s="407"/>
      <c r="CY142" s="407"/>
      <c r="CZ142" s="407"/>
      <c r="DA142" s="407"/>
      <c r="DB142" s="374" t="s">
        <v>6038</v>
      </c>
      <c r="DC142" s="407"/>
      <c r="DD142" s="407"/>
    </row>
    <row r="143" spans="1:108" ht="15" hidden="1" customHeight="1">
      <c r="AK143" s="383">
        <v>135</v>
      </c>
      <c r="AL143" s="204" t="str">
        <f t="shared" si="4"/>
        <v>Rafael Delgado</v>
      </c>
      <c r="AM143" s="204" t="str">
        <f t="shared" si="5"/>
        <v>30135</v>
      </c>
      <c r="AO143" s="73">
        <v>137</v>
      </c>
      <c r="AP143" s="149"/>
      <c r="AQ143" s="149"/>
      <c r="AR143" s="149"/>
      <c r="AS143" s="149"/>
      <c r="AT143" s="149"/>
      <c r="AU143" s="149"/>
      <c r="AV143" s="149"/>
      <c r="AW143" s="149"/>
      <c r="AX143" s="149"/>
      <c r="AY143" s="149"/>
      <c r="AZ143" s="149"/>
      <c r="BA143" s="149"/>
      <c r="BB143" s="149"/>
      <c r="BC143" s="149"/>
      <c r="BD143" s="149"/>
      <c r="BE143" s="149"/>
      <c r="BF143" s="149"/>
      <c r="BG143" s="149"/>
      <c r="BH143" s="149"/>
      <c r="BI143" s="73" t="s">
        <v>6039</v>
      </c>
      <c r="BJ143" s="73" t="s">
        <v>6040</v>
      </c>
      <c r="BK143" s="149"/>
      <c r="BL143" s="149"/>
      <c r="BM143" s="149"/>
      <c r="BN143" s="149"/>
      <c r="BO143" s="149"/>
      <c r="BP143" s="149"/>
      <c r="BQ143" s="149"/>
      <c r="BR143" s="149"/>
      <c r="BS143" s="73" t="s">
        <v>6041</v>
      </c>
      <c r="BT143" s="149"/>
      <c r="BU143" s="149"/>
      <c r="BV143" s="406"/>
      <c r="BW143" s="406"/>
      <c r="BX143" s="406"/>
      <c r="BY143" s="407"/>
      <c r="BZ143" s="407"/>
      <c r="CA143" s="407"/>
      <c r="CB143" s="407"/>
      <c r="CC143" s="407"/>
      <c r="CD143" s="407"/>
      <c r="CE143" s="407"/>
      <c r="CF143" s="407"/>
      <c r="CG143" s="407"/>
      <c r="CH143" s="407"/>
      <c r="CI143" s="407"/>
      <c r="CJ143" s="407"/>
      <c r="CK143" s="407"/>
      <c r="CL143" s="407"/>
      <c r="CM143" s="407"/>
      <c r="CN143" s="407"/>
      <c r="CO143" s="407"/>
      <c r="CP143" s="407"/>
      <c r="CQ143" s="407"/>
      <c r="CR143" s="374" t="s">
        <v>6042</v>
      </c>
      <c r="CS143" s="374" t="s">
        <v>6043</v>
      </c>
      <c r="CT143" s="407"/>
      <c r="CU143" s="407"/>
      <c r="CV143" s="407"/>
      <c r="CW143" s="407"/>
      <c r="CX143" s="407"/>
      <c r="CY143" s="407"/>
      <c r="CZ143" s="407"/>
      <c r="DA143" s="407"/>
      <c r="DB143" s="374" t="s">
        <v>6044</v>
      </c>
      <c r="DC143" s="407"/>
      <c r="DD143" s="407"/>
    </row>
    <row r="144" spans="1:108" ht="15" hidden="1" customHeight="1">
      <c r="AK144" s="383">
        <v>136</v>
      </c>
      <c r="AL144" s="204" t="str">
        <f t="shared" si="4"/>
        <v>Rafael Lucio</v>
      </c>
      <c r="AM144" s="204" t="str">
        <f t="shared" si="5"/>
        <v>30136</v>
      </c>
      <c r="AO144" s="73">
        <v>138</v>
      </c>
      <c r="AP144" s="149"/>
      <c r="AQ144" s="149"/>
      <c r="AR144" s="149"/>
      <c r="AS144" s="149"/>
      <c r="AT144" s="149"/>
      <c r="AU144" s="149"/>
      <c r="AV144" s="149"/>
      <c r="AW144" s="149"/>
      <c r="AX144" s="149"/>
      <c r="AY144" s="149"/>
      <c r="AZ144" s="149"/>
      <c r="BA144" s="149"/>
      <c r="BB144" s="149"/>
      <c r="BC144" s="149"/>
      <c r="BD144" s="149"/>
      <c r="BE144" s="149"/>
      <c r="BF144" s="149"/>
      <c r="BG144" s="149"/>
      <c r="BH144" s="149"/>
      <c r="BI144" s="73" t="s">
        <v>6045</v>
      </c>
      <c r="BJ144" s="73" t="s">
        <v>6046</v>
      </c>
      <c r="BK144" s="149"/>
      <c r="BL144" s="149"/>
      <c r="BM144" s="149"/>
      <c r="BN144" s="149"/>
      <c r="BO144" s="149"/>
      <c r="BP144" s="149"/>
      <c r="BQ144" s="149"/>
      <c r="BR144" s="149"/>
      <c r="BS144" s="73" t="s">
        <v>6047</v>
      </c>
      <c r="BT144" s="149"/>
      <c r="BU144" s="149"/>
      <c r="BV144" s="406"/>
      <c r="BW144" s="406"/>
      <c r="BX144" s="406"/>
      <c r="BY144" s="407"/>
      <c r="BZ144" s="407"/>
      <c r="CA144" s="407"/>
      <c r="CB144" s="407"/>
      <c r="CC144" s="407"/>
      <c r="CD144" s="407"/>
      <c r="CE144" s="407"/>
      <c r="CF144" s="407"/>
      <c r="CG144" s="407"/>
      <c r="CH144" s="407"/>
      <c r="CI144" s="407"/>
      <c r="CJ144" s="407"/>
      <c r="CK144" s="407"/>
      <c r="CL144" s="407"/>
      <c r="CM144" s="407"/>
      <c r="CN144" s="407"/>
      <c r="CO144" s="407"/>
      <c r="CP144" s="407"/>
      <c r="CQ144" s="407"/>
      <c r="CR144" s="374" t="s">
        <v>6048</v>
      </c>
      <c r="CS144" s="374" t="s">
        <v>6049</v>
      </c>
      <c r="CT144" s="407"/>
      <c r="CU144" s="407"/>
      <c r="CV144" s="407"/>
      <c r="CW144" s="407"/>
      <c r="CX144" s="407"/>
      <c r="CY144" s="407"/>
      <c r="CZ144" s="407"/>
      <c r="DA144" s="407"/>
      <c r="DB144" s="374" t="s">
        <v>5223</v>
      </c>
      <c r="DC144" s="407"/>
      <c r="DD144" s="407"/>
    </row>
    <row r="145" spans="37:108" ht="15" hidden="1" customHeight="1">
      <c r="AK145" s="375">
        <v>137</v>
      </c>
      <c r="AL145" s="204" t="str">
        <f t="shared" si="4"/>
        <v>Los Reyes</v>
      </c>
      <c r="AM145" s="204" t="str">
        <f t="shared" si="5"/>
        <v>30137</v>
      </c>
      <c r="AO145" s="73">
        <v>139</v>
      </c>
      <c r="AP145" s="149"/>
      <c r="AQ145" s="149"/>
      <c r="AR145" s="149"/>
      <c r="AS145" s="149"/>
      <c r="AT145" s="149"/>
      <c r="AU145" s="149"/>
      <c r="AV145" s="149"/>
      <c r="AW145" s="149"/>
      <c r="AX145" s="149"/>
      <c r="AY145" s="149"/>
      <c r="AZ145" s="149"/>
      <c r="BA145" s="149"/>
      <c r="BB145" s="149"/>
      <c r="BC145" s="149"/>
      <c r="BD145" s="149"/>
      <c r="BE145" s="149"/>
      <c r="BF145" s="149"/>
      <c r="BG145" s="149"/>
      <c r="BH145" s="149"/>
      <c r="BI145" s="73" t="s">
        <v>6050</v>
      </c>
      <c r="BJ145" s="73" t="s">
        <v>6051</v>
      </c>
      <c r="BK145" s="149"/>
      <c r="BL145" s="149"/>
      <c r="BM145" s="149"/>
      <c r="BN145" s="149"/>
      <c r="BO145" s="149"/>
      <c r="BP145" s="149"/>
      <c r="BQ145" s="149"/>
      <c r="BR145" s="149"/>
      <c r="BS145" s="73" t="s">
        <v>6052</v>
      </c>
      <c r="BT145" s="149"/>
      <c r="BU145" s="149"/>
      <c r="BV145" s="406"/>
      <c r="BW145" s="406"/>
      <c r="BX145" s="406"/>
      <c r="BY145" s="407"/>
      <c r="BZ145" s="407"/>
      <c r="CA145" s="407"/>
      <c r="CB145" s="407"/>
      <c r="CC145" s="407"/>
      <c r="CD145" s="407"/>
      <c r="CE145" s="407"/>
      <c r="CF145" s="407"/>
      <c r="CG145" s="407"/>
      <c r="CH145" s="407"/>
      <c r="CI145" s="407"/>
      <c r="CJ145" s="407"/>
      <c r="CK145" s="407"/>
      <c r="CL145" s="407"/>
      <c r="CM145" s="407"/>
      <c r="CN145" s="407"/>
      <c r="CO145" s="407"/>
      <c r="CP145" s="407"/>
      <c r="CQ145" s="407"/>
      <c r="CR145" s="374" t="s">
        <v>6053</v>
      </c>
      <c r="CS145" s="374" t="s">
        <v>6054</v>
      </c>
      <c r="CT145" s="407"/>
      <c r="CU145" s="407"/>
      <c r="CV145" s="407"/>
      <c r="CW145" s="407"/>
      <c r="CX145" s="407"/>
      <c r="CY145" s="407"/>
      <c r="CZ145" s="407"/>
      <c r="DA145" s="407"/>
      <c r="DB145" s="374" t="s">
        <v>6055</v>
      </c>
      <c r="DC145" s="407"/>
      <c r="DD145" s="407"/>
    </row>
    <row r="146" spans="37:108" ht="15" hidden="1" customHeight="1">
      <c r="AK146" s="383">
        <v>138</v>
      </c>
      <c r="AL146" s="204" t="str">
        <f t="shared" si="4"/>
        <v>Río Blanco</v>
      </c>
      <c r="AM146" s="204" t="str">
        <f t="shared" si="5"/>
        <v>30138</v>
      </c>
      <c r="AO146" s="73">
        <v>140</v>
      </c>
      <c r="AP146" s="149"/>
      <c r="AQ146" s="149"/>
      <c r="AR146" s="149"/>
      <c r="AS146" s="149"/>
      <c r="AT146" s="149"/>
      <c r="AU146" s="149"/>
      <c r="AV146" s="149"/>
      <c r="AW146" s="149"/>
      <c r="AX146" s="149"/>
      <c r="AY146" s="149"/>
      <c r="AZ146" s="149"/>
      <c r="BA146" s="149"/>
      <c r="BB146" s="149"/>
      <c r="BC146" s="149"/>
      <c r="BD146" s="149"/>
      <c r="BE146" s="149"/>
      <c r="BF146" s="149"/>
      <c r="BG146" s="149"/>
      <c r="BH146" s="149"/>
      <c r="BI146" s="73" t="s">
        <v>6056</v>
      </c>
      <c r="BJ146" s="73" t="s">
        <v>6057</v>
      </c>
      <c r="BK146" s="149"/>
      <c r="BL146" s="149"/>
      <c r="BM146" s="149"/>
      <c r="BN146" s="149"/>
      <c r="BO146" s="149"/>
      <c r="BP146" s="149"/>
      <c r="BQ146" s="149"/>
      <c r="BR146" s="149"/>
      <c r="BS146" s="73" t="s">
        <v>6058</v>
      </c>
      <c r="BT146" s="149"/>
      <c r="BU146" s="149"/>
      <c r="BV146" s="406"/>
      <c r="BW146" s="406"/>
      <c r="BX146" s="406"/>
      <c r="BY146" s="407"/>
      <c r="BZ146" s="407"/>
      <c r="CA146" s="407"/>
      <c r="CB146" s="407"/>
      <c r="CC146" s="407"/>
      <c r="CD146" s="407"/>
      <c r="CE146" s="407"/>
      <c r="CF146" s="407"/>
      <c r="CG146" s="407"/>
      <c r="CH146" s="407"/>
      <c r="CI146" s="407"/>
      <c r="CJ146" s="407"/>
      <c r="CK146" s="407"/>
      <c r="CL146" s="407"/>
      <c r="CM146" s="407"/>
      <c r="CN146" s="407"/>
      <c r="CO146" s="407"/>
      <c r="CP146" s="407"/>
      <c r="CQ146" s="407"/>
      <c r="CR146" s="374" t="s">
        <v>6059</v>
      </c>
      <c r="CS146" s="374" t="s">
        <v>6060</v>
      </c>
      <c r="CT146" s="407"/>
      <c r="CU146" s="407"/>
      <c r="CV146" s="407"/>
      <c r="CW146" s="407"/>
      <c r="CX146" s="407"/>
      <c r="CY146" s="407"/>
      <c r="CZ146" s="407"/>
      <c r="DA146" s="407"/>
      <c r="DB146" s="374" t="s">
        <v>6061</v>
      </c>
      <c r="DC146" s="407"/>
      <c r="DD146" s="407"/>
    </row>
    <row r="147" spans="37:108" ht="15" hidden="1" customHeight="1">
      <c r="AK147" s="383">
        <v>139</v>
      </c>
      <c r="AL147" s="204" t="str">
        <f t="shared" si="4"/>
        <v>Saltabarranca</v>
      </c>
      <c r="AM147" s="204" t="str">
        <f t="shared" si="5"/>
        <v>30139</v>
      </c>
      <c r="AO147" s="73">
        <v>141</v>
      </c>
      <c r="AP147" s="149"/>
      <c r="AQ147" s="149"/>
      <c r="AR147" s="149"/>
      <c r="AS147" s="149"/>
      <c r="AT147" s="149"/>
      <c r="AU147" s="149"/>
      <c r="AV147" s="149"/>
      <c r="AW147" s="149"/>
      <c r="AX147" s="149"/>
      <c r="AY147" s="149"/>
      <c r="AZ147" s="149"/>
      <c r="BA147" s="149"/>
      <c r="BB147" s="149"/>
      <c r="BC147" s="149"/>
      <c r="BD147" s="149"/>
      <c r="BE147" s="149"/>
      <c r="BF147" s="149"/>
      <c r="BG147" s="149"/>
      <c r="BH147" s="149"/>
      <c r="BI147" s="73" t="s">
        <v>6062</v>
      </c>
      <c r="BJ147" s="73" t="s">
        <v>6063</v>
      </c>
      <c r="BK147" s="149"/>
      <c r="BL147" s="149"/>
      <c r="BM147" s="149"/>
      <c r="BN147" s="149"/>
      <c r="BO147" s="149"/>
      <c r="BP147" s="149"/>
      <c r="BQ147" s="149"/>
      <c r="BR147" s="149"/>
      <c r="BS147" s="73" t="s">
        <v>6064</v>
      </c>
      <c r="BT147" s="149"/>
      <c r="BU147" s="149"/>
      <c r="BV147" s="406"/>
      <c r="BW147" s="406"/>
      <c r="BX147" s="406"/>
      <c r="BY147" s="407"/>
      <c r="BZ147" s="407"/>
      <c r="CA147" s="407"/>
      <c r="CB147" s="407"/>
      <c r="CC147" s="407"/>
      <c r="CD147" s="407"/>
      <c r="CE147" s="407"/>
      <c r="CF147" s="407"/>
      <c r="CG147" s="407"/>
      <c r="CH147" s="407"/>
      <c r="CI147" s="407"/>
      <c r="CJ147" s="407"/>
      <c r="CK147" s="407"/>
      <c r="CL147" s="407"/>
      <c r="CM147" s="407"/>
      <c r="CN147" s="407"/>
      <c r="CO147" s="407"/>
      <c r="CP147" s="407"/>
      <c r="CQ147" s="407"/>
      <c r="CR147" s="374" t="s">
        <v>6065</v>
      </c>
      <c r="CS147" s="374" t="s">
        <v>6066</v>
      </c>
      <c r="CT147" s="407"/>
      <c r="CU147" s="407"/>
      <c r="CV147" s="407"/>
      <c r="CW147" s="407"/>
      <c r="CX147" s="407"/>
      <c r="CY147" s="407"/>
      <c r="CZ147" s="407"/>
      <c r="DA147" s="407"/>
      <c r="DB147" s="374" t="s">
        <v>6067</v>
      </c>
      <c r="DC147" s="407"/>
      <c r="DD147" s="407"/>
    </row>
    <row r="148" spans="37:108" ht="15" hidden="1" customHeight="1">
      <c r="AK148" s="383">
        <v>140</v>
      </c>
      <c r="AL148" s="204" t="str">
        <f t="shared" si="4"/>
        <v>San Andrés Tenejapan</v>
      </c>
      <c r="AM148" s="204" t="str">
        <f t="shared" si="5"/>
        <v>30140</v>
      </c>
      <c r="AO148" s="73">
        <v>142</v>
      </c>
      <c r="AP148" s="149"/>
      <c r="AQ148" s="149"/>
      <c r="AR148" s="149"/>
      <c r="AS148" s="149"/>
      <c r="AT148" s="149"/>
      <c r="AU148" s="149"/>
      <c r="AV148" s="149"/>
      <c r="AW148" s="149"/>
      <c r="AX148" s="149"/>
      <c r="AY148" s="149"/>
      <c r="AZ148" s="149"/>
      <c r="BA148" s="149"/>
      <c r="BB148" s="149"/>
      <c r="BC148" s="149"/>
      <c r="BD148" s="149"/>
      <c r="BE148" s="149"/>
      <c r="BF148" s="149"/>
      <c r="BG148" s="149"/>
      <c r="BH148" s="149"/>
      <c r="BI148" s="73" t="s">
        <v>6068</v>
      </c>
      <c r="BJ148" s="73" t="s">
        <v>6069</v>
      </c>
      <c r="BK148" s="149"/>
      <c r="BL148" s="149"/>
      <c r="BM148" s="149"/>
      <c r="BN148" s="149"/>
      <c r="BO148" s="149"/>
      <c r="BP148" s="149"/>
      <c r="BQ148" s="149"/>
      <c r="BR148" s="149"/>
      <c r="BS148" s="73" t="s">
        <v>6070</v>
      </c>
      <c r="BT148" s="149"/>
      <c r="BU148" s="149"/>
      <c r="BV148" s="406"/>
      <c r="BW148" s="406"/>
      <c r="BX148" s="406"/>
      <c r="BY148" s="407"/>
      <c r="BZ148" s="407"/>
      <c r="CA148" s="407"/>
      <c r="CB148" s="407"/>
      <c r="CC148" s="407"/>
      <c r="CD148" s="407"/>
      <c r="CE148" s="407"/>
      <c r="CF148" s="407"/>
      <c r="CG148" s="407"/>
      <c r="CH148" s="407"/>
      <c r="CI148" s="407"/>
      <c r="CJ148" s="407"/>
      <c r="CK148" s="407"/>
      <c r="CL148" s="407"/>
      <c r="CM148" s="407"/>
      <c r="CN148" s="407"/>
      <c r="CO148" s="407"/>
      <c r="CP148" s="407"/>
      <c r="CQ148" s="407"/>
      <c r="CR148" s="374" t="s">
        <v>6071</v>
      </c>
      <c r="CS148" s="374" t="s">
        <v>6072</v>
      </c>
      <c r="CT148" s="407"/>
      <c r="CU148" s="407"/>
      <c r="CV148" s="407"/>
      <c r="CW148" s="407"/>
      <c r="CX148" s="407"/>
      <c r="CY148" s="407"/>
      <c r="CZ148" s="407"/>
      <c r="DA148" s="407"/>
      <c r="DB148" s="374" t="s">
        <v>6073</v>
      </c>
      <c r="DC148" s="407"/>
      <c r="DD148" s="407"/>
    </row>
    <row r="149" spans="37:108" ht="15" hidden="1" customHeight="1">
      <c r="AK149" s="375">
        <v>141</v>
      </c>
      <c r="AL149" s="204" t="str">
        <f t="shared" si="4"/>
        <v>San Andrés Tuxtla</v>
      </c>
      <c r="AM149" s="204" t="str">
        <f t="shared" si="5"/>
        <v>30141</v>
      </c>
      <c r="AO149" s="73">
        <v>143</v>
      </c>
      <c r="AP149" s="149"/>
      <c r="AQ149" s="149"/>
      <c r="AR149" s="149"/>
      <c r="AS149" s="149"/>
      <c r="AT149" s="149"/>
      <c r="AU149" s="149"/>
      <c r="AV149" s="149"/>
      <c r="AW149" s="149"/>
      <c r="AX149" s="149"/>
      <c r="AY149" s="149"/>
      <c r="AZ149" s="149"/>
      <c r="BA149" s="149"/>
      <c r="BB149" s="149"/>
      <c r="BC149" s="149"/>
      <c r="BD149" s="149"/>
      <c r="BE149" s="149"/>
      <c r="BF149" s="149"/>
      <c r="BG149" s="149"/>
      <c r="BH149" s="149"/>
      <c r="BI149" s="73" t="s">
        <v>6074</v>
      </c>
      <c r="BJ149" s="73" t="s">
        <v>6075</v>
      </c>
      <c r="BK149" s="149"/>
      <c r="BL149" s="149"/>
      <c r="BM149" s="149"/>
      <c r="BN149" s="149"/>
      <c r="BO149" s="149"/>
      <c r="BP149" s="149"/>
      <c r="BQ149" s="149"/>
      <c r="BR149" s="149"/>
      <c r="BS149" s="73" t="s">
        <v>6076</v>
      </c>
      <c r="BT149" s="149"/>
      <c r="BU149" s="149"/>
      <c r="BV149" s="406"/>
      <c r="BW149" s="406"/>
      <c r="BX149" s="406"/>
      <c r="BY149" s="407"/>
      <c r="BZ149" s="407"/>
      <c r="CA149" s="407"/>
      <c r="CB149" s="407"/>
      <c r="CC149" s="407"/>
      <c r="CD149" s="407"/>
      <c r="CE149" s="407"/>
      <c r="CF149" s="407"/>
      <c r="CG149" s="407"/>
      <c r="CH149" s="407"/>
      <c r="CI149" s="407"/>
      <c r="CJ149" s="407"/>
      <c r="CK149" s="407"/>
      <c r="CL149" s="407"/>
      <c r="CM149" s="407"/>
      <c r="CN149" s="407"/>
      <c r="CO149" s="407"/>
      <c r="CP149" s="407"/>
      <c r="CQ149" s="407"/>
      <c r="CR149" s="374" t="s">
        <v>6077</v>
      </c>
      <c r="CS149" s="374" t="s">
        <v>6078</v>
      </c>
      <c r="CT149" s="407"/>
      <c r="CU149" s="407"/>
      <c r="CV149" s="407"/>
      <c r="CW149" s="407"/>
      <c r="CX149" s="407"/>
      <c r="CY149" s="407"/>
      <c r="CZ149" s="407"/>
      <c r="DA149" s="407"/>
      <c r="DB149" s="374" t="s">
        <v>6079</v>
      </c>
      <c r="DC149" s="407"/>
      <c r="DD149" s="407"/>
    </row>
    <row r="150" spans="37:108" ht="15" hidden="1" customHeight="1">
      <c r="AK150" s="383">
        <v>142</v>
      </c>
      <c r="AL150" s="204" t="str">
        <f t="shared" si="4"/>
        <v>San Juan Evangelista</v>
      </c>
      <c r="AM150" s="204" t="str">
        <f t="shared" si="5"/>
        <v>30142</v>
      </c>
      <c r="AO150" s="73">
        <v>144</v>
      </c>
      <c r="AP150" s="149"/>
      <c r="AQ150" s="149"/>
      <c r="AR150" s="149"/>
      <c r="AS150" s="149"/>
      <c r="AT150" s="149"/>
      <c r="AU150" s="149"/>
      <c r="AV150" s="149"/>
      <c r="AW150" s="149"/>
      <c r="AX150" s="149"/>
      <c r="AY150" s="149"/>
      <c r="AZ150" s="149"/>
      <c r="BA150" s="149"/>
      <c r="BB150" s="149"/>
      <c r="BC150" s="149"/>
      <c r="BD150" s="149"/>
      <c r="BE150" s="149"/>
      <c r="BF150" s="149"/>
      <c r="BG150" s="149"/>
      <c r="BH150" s="149"/>
      <c r="BI150" s="73" t="s">
        <v>6080</v>
      </c>
      <c r="BJ150" s="73" t="s">
        <v>6081</v>
      </c>
      <c r="BK150" s="149"/>
      <c r="BL150" s="149"/>
      <c r="BM150" s="149"/>
      <c r="BN150" s="149"/>
      <c r="BO150" s="149"/>
      <c r="BP150" s="149"/>
      <c r="BQ150" s="149"/>
      <c r="BR150" s="149"/>
      <c r="BS150" s="73" t="s">
        <v>6082</v>
      </c>
      <c r="BT150" s="149"/>
      <c r="BU150" s="149"/>
      <c r="BV150" s="406"/>
      <c r="BW150" s="406"/>
      <c r="BX150" s="406"/>
      <c r="BY150" s="407"/>
      <c r="BZ150" s="407"/>
      <c r="CA150" s="407"/>
      <c r="CB150" s="407"/>
      <c r="CC150" s="407"/>
      <c r="CD150" s="407"/>
      <c r="CE150" s="407"/>
      <c r="CF150" s="407"/>
      <c r="CG150" s="407"/>
      <c r="CH150" s="407"/>
      <c r="CI150" s="407"/>
      <c r="CJ150" s="407"/>
      <c r="CK150" s="407"/>
      <c r="CL150" s="407"/>
      <c r="CM150" s="407"/>
      <c r="CN150" s="407"/>
      <c r="CO150" s="407"/>
      <c r="CP150" s="407"/>
      <c r="CQ150" s="407"/>
      <c r="CR150" s="374" t="s">
        <v>6083</v>
      </c>
      <c r="CS150" s="374" t="s">
        <v>6084</v>
      </c>
      <c r="CT150" s="407"/>
      <c r="CU150" s="407"/>
      <c r="CV150" s="407"/>
      <c r="CW150" s="407"/>
      <c r="CX150" s="407"/>
      <c r="CY150" s="407"/>
      <c r="CZ150" s="407"/>
      <c r="DA150" s="407"/>
      <c r="DB150" s="374" t="s">
        <v>6085</v>
      </c>
      <c r="DC150" s="407"/>
      <c r="DD150" s="407"/>
    </row>
    <row r="151" spans="37:108" ht="15" hidden="1" customHeight="1">
      <c r="AK151" s="383">
        <v>143</v>
      </c>
      <c r="AL151" s="204" t="str">
        <f t="shared" si="4"/>
        <v>Santiago Tuxtla</v>
      </c>
      <c r="AM151" s="204" t="str">
        <f t="shared" si="5"/>
        <v>30143</v>
      </c>
      <c r="AO151" s="73">
        <v>145</v>
      </c>
      <c r="AP151" s="149"/>
      <c r="AQ151" s="149"/>
      <c r="AR151" s="149"/>
      <c r="AS151" s="149"/>
      <c r="AT151" s="149"/>
      <c r="AU151" s="149"/>
      <c r="AV151" s="149"/>
      <c r="AW151" s="149"/>
      <c r="AX151" s="149"/>
      <c r="AY151" s="149"/>
      <c r="AZ151" s="149"/>
      <c r="BA151" s="149"/>
      <c r="BB151" s="149"/>
      <c r="BC151" s="149"/>
      <c r="BD151" s="149"/>
      <c r="BE151" s="149"/>
      <c r="BF151" s="149"/>
      <c r="BG151" s="149"/>
      <c r="BH151" s="149"/>
      <c r="BI151" s="73" t="s">
        <v>6086</v>
      </c>
      <c r="BJ151" s="73" t="s">
        <v>6087</v>
      </c>
      <c r="BK151" s="149"/>
      <c r="BL151" s="149"/>
      <c r="BM151" s="149"/>
      <c r="BN151" s="149"/>
      <c r="BO151" s="149"/>
      <c r="BP151" s="149"/>
      <c r="BQ151" s="149"/>
      <c r="BR151" s="149"/>
      <c r="BS151" s="73" t="s">
        <v>6088</v>
      </c>
      <c r="BT151" s="149"/>
      <c r="BU151" s="149"/>
      <c r="BV151" s="406"/>
      <c r="BW151" s="406"/>
      <c r="BX151" s="406"/>
      <c r="BY151" s="407"/>
      <c r="BZ151" s="407"/>
      <c r="CA151" s="407"/>
      <c r="CB151" s="407"/>
      <c r="CC151" s="407"/>
      <c r="CD151" s="407"/>
      <c r="CE151" s="407"/>
      <c r="CF151" s="407"/>
      <c r="CG151" s="407"/>
      <c r="CH151" s="407"/>
      <c r="CI151" s="407"/>
      <c r="CJ151" s="407"/>
      <c r="CK151" s="407"/>
      <c r="CL151" s="407"/>
      <c r="CM151" s="407"/>
      <c r="CN151" s="407"/>
      <c r="CO151" s="407"/>
      <c r="CP151" s="407"/>
      <c r="CQ151" s="407"/>
      <c r="CR151" s="374" t="s">
        <v>6089</v>
      </c>
      <c r="CS151" s="374" t="s">
        <v>6090</v>
      </c>
      <c r="CT151" s="407"/>
      <c r="CU151" s="407"/>
      <c r="CV151" s="407"/>
      <c r="CW151" s="407"/>
      <c r="CX151" s="407"/>
      <c r="CY151" s="407"/>
      <c r="CZ151" s="407"/>
      <c r="DA151" s="407"/>
      <c r="DB151" s="374" t="s">
        <v>6091</v>
      </c>
      <c r="DC151" s="407"/>
      <c r="DD151" s="407"/>
    </row>
    <row r="152" spans="37:108" ht="15" hidden="1" customHeight="1">
      <c r="AK152" s="383">
        <v>144</v>
      </c>
      <c r="AL152" s="204" t="str">
        <f t="shared" si="4"/>
        <v>Sayula de Alemán</v>
      </c>
      <c r="AM152" s="204" t="str">
        <f t="shared" si="5"/>
        <v>30144</v>
      </c>
      <c r="AO152" s="73">
        <v>146</v>
      </c>
      <c r="AP152" s="149"/>
      <c r="AQ152" s="149"/>
      <c r="AR152" s="149"/>
      <c r="AS152" s="149"/>
      <c r="AT152" s="149"/>
      <c r="AU152" s="149"/>
      <c r="AV152" s="149"/>
      <c r="AW152" s="149"/>
      <c r="AX152" s="149"/>
      <c r="AY152" s="149"/>
      <c r="AZ152" s="149"/>
      <c r="BA152" s="149"/>
      <c r="BB152" s="149"/>
      <c r="BC152" s="149"/>
      <c r="BD152" s="149"/>
      <c r="BE152" s="149"/>
      <c r="BF152" s="149"/>
      <c r="BG152" s="149"/>
      <c r="BH152" s="149"/>
      <c r="BI152" s="73" t="s">
        <v>6092</v>
      </c>
      <c r="BJ152" s="73" t="s">
        <v>6093</v>
      </c>
      <c r="BK152" s="149"/>
      <c r="BL152" s="149"/>
      <c r="BM152" s="149"/>
      <c r="BN152" s="149"/>
      <c r="BO152" s="149"/>
      <c r="BP152" s="149"/>
      <c r="BQ152" s="149"/>
      <c r="BR152" s="149"/>
      <c r="BS152" s="73" t="s">
        <v>6094</v>
      </c>
      <c r="BT152" s="149"/>
      <c r="BU152" s="149"/>
      <c r="BV152" s="406"/>
      <c r="BW152" s="406"/>
      <c r="BX152" s="406"/>
      <c r="BY152" s="407"/>
      <c r="BZ152" s="407"/>
      <c r="CA152" s="407"/>
      <c r="CB152" s="407"/>
      <c r="CC152" s="407"/>
      <c r="CD152" s="407"/>
      <c r="CE152" s="407"/>
      <c r="CF152" s="407"/>
      <c r="CG152" s="407"/>
      <c r="CH152" s="407"/>
      <c r="CI152" s="407"/>
      <c r="CJ152" s="407"/>
      <c r="CK152" s="407"/>
      <c r="CL152" s="407"/>
      <c r="CM152" s="407"/>
      <c r="CN152" s="407"/>
      <c r="CO152" s="407"/>
      <c r="CP152" s="407"/>
      <c r="CQ152" s="407"/>
      <c r="CR152" s="374" t="s">
        <v>6095</v>
      </c>
      <c r="CS152" s="374" t="s">
        <v>6096</v>
      </c>
      <c r="CT152" s="407"/>
      <c r="CU152" s="407"/>
      <c r="CV152" s="407"/>
      <c r="CW152" s="407"/>
      <c r="CX152" s="407"/>
      <c r="CY152" s="407"/>
      <c r="CZ152" s="407"/>
      <c r="DA152" s="407"/>
      <c r="DB152" s="374" t="s">
        <v>6097</v>
      </c>
      <c r="DC152" s="407"/>
      <c r="DD152" s="407"/>
    </row>
    <row r="153" spans="37:108" ht="15" hidden="1" customHeight="1">
      <c r="AK153" s="375">
        <v>145</v>
      </c>
      <c r="AL153" s="204" t="str">
        <f t="shared" si="4"/>
        <v>Soconusco</v>
      </c>
      <c r="AM153" s="204" t="str">
        <f t="shared" si="5"/>
        <v>30145</v>
      </c>
      <c r="AO153" s="73">
        <v>147</v>
      </c>
      <c r="AP153" s="149"/>
      <c r="AQ153" s="149"/>
      <c r="AR153" s="149"/>
      <c r="AS153" s="149"/>
      <c r="AT153" s="149"/>
      <c r="AU153" s="149"/>
      <c r="AV153" s="149"/>
      <c r="AW153" s="149"/>
      <c r="AX153" s="149"/>
      <c r="AY153" s="149"/>
      <c r="AZ153" s="149"/>
      <c r="BA153" s="149"/>
      <c r="BB153" s="149"/>
      <c r="BC153" s="149"/>
      <c r="BD153" s="149"/>
      <c r="BE153" s="149"/>
      <c r="BF153" s="149"/>
      <c r="BG153" s="149"/>
      <c r="BH153" s="149"/>
      <c r="BI153" s="73" t="s">
        <v>6098</v>
      </c>
      <c r="BJ153" s="73" t="s">
        <v>6099</v>
      </c>
      <c r="BK153" s="149"/>
      <c r="BL153" s="149"/>
      <c r="BM153" s="149"/>
      <c r="BN153" s="149"/>
      <c r="BO153" s="149"/>
      <c r="BP153" s="149"/>
      <c r="BQ153" s="149"/>
      <c r="BR153" s="149"/>
      <c r="BS153" s="73" t="s">
        <v>6100</v>
      </c>
      <c r="BT153" s="149"/>
      <c r="BU153" s="149"/>
      <c r="BV153" s="406"/>
      <c r="BW153" s="406"/>
      <c r="BX153" s="406"/>
      <c r="BY153" s="407"/>
      <c r="BZ153" s="407"/>
      <c r="CA153" s="407"/>
      <c r="CB153" s="407"/>
      <c r="CC153" s="407"/>
      <c r="CD153" s="407"/>
      <c r="CE153" s="407"/>
      <c r="CF153" s="407"/>
      <c r="CG153" s="407"/>
      <c r="CH153" s="407"/>
      <c r="CI153" s="407"/>
      <c r="CJ153" s="407"/>
      <c r="CK153" s="407"/>
      <c r="CL153" s="407"/>
      <c r="CM153" s="407"/>
      <c r="CN153" s="407"/>
      <c r="CO153" s="407"/>
      <c r="CP153" s="407"/>
      <c r="CQ153" s="407"/>
      <c r="CR153" s="374" t="s">
        <v>6101</v>
      </c>
      <c r="CS153" s="374" t="s">
        <v>6102</v>
      </c>
      <c r="CT153" s="407"/>
      <c r="CU153" s="407"/>
      <c r="CV153" s="407"/>
      <c r="CW153" s="407"/>
      <c r="CX153" s="407"/>
      <c r="CY153" s="407"/>
      <c r="CZ153" s="407"/>
      <c r="DA153" s="407"/>
      <c r="DB153" s="374" t="s">
        <v>6103</v>
      </c>
      <c r="DC153" s="407"/>
      <c r="DD153" s="407"/>
    </row>
    <row r="154" spans="37:108" ht="15" hidden="1" customHeight="1">
      <c r="AK154" s="383">
        <v>146</v>
      </c>
      <c r="AL154" s="204" t="str">
        <f t="shared" si="4"/>
        <v>Sochiapa</v>
      </c>
      <c r="AM154" s="204" t="str">
        <f t="shared" si="5"/>
        <v>30146</v>
      </c>
      <c r="AO154" s="73">
        <v>148</v>
      </c>
      <c r="AP154" s="149"/>
      <c r="AQ154" s="149"/>
      <c r="AR154" s="149"/>
      <c r="AS154" s="149"/>
      <c r="AT154" s="149"/>
      <c r="AU154" s="149"/>
      <c r="AV154" s="149"/>
      <c r="AW154" s="149"/>
      <c r="AX154" s="149"/>
      <c r="AY154" s="149"/>
      <c r="AZ154" s="149"/>
      <c r="BA154" s="149"/>
      <c r="BB154" s="149"/>
      <c r="BC154" s="149"/>
      <c r="BD154" s="149"/>
      <c r="BE154" s="149"/>
      <c r="BF154" s="149"/>
      <c r="BG154" s="149"/>
      <c r="BH154" s="149"/>
      <c r="BI154" s="73" t="s">
        <v>6104</v>
      </c>
      <c r="BJ154" s="73" t="s">
        <v>6105</v>
      </c>
      <c r="BK154" s="149"/>
      <c r="BL154" s="149"/>
      <c r="BM154" s="149"/>
      <c r="BN154" s="149"/>
      <c r="BO154" s="149"/>
      <c r="BP154" s="149"/>
      <c r="BQ154" s="149"/>
      <c r="BR154" s="149"/>
      <c r="BS154" s="73" t="s">
        <v>6106</v>
      </c>
      <c r="BT154" s="149"/>
      <c r="BU154" s="149"/>
      <c r="BV154" s="406"/>
      <c r="BW154" s="406"/>
      <c r="BX154" s="406"/>
      <c r="BY154" s="407"/>
      <c r="BZ154" s="407"/>
      <c r="CA154" s="407"/>
      <c r="CB154" s="407"/>
      <c r="CC154" s="407"/>
      <c r="CD154" s="407"/>
      <c r="CE154" s="407"/>
      <c r="CF154" s="407"/>
      <c r="CG154" s="407"/>
      <c r="CH154" s="407"/>
      <c r="CI154" s="407"/>
      <c r="CJ154" s="407"/>
      <c r="CK154" s="407"/>
      <c r="CL154" s="407"/>
      <c r="CM154" s="407"/>
      <c r="CN154" s="407"/>
      <c r="CO154" s="407"/>
      <c r="CP154" s="407"/>
      <c r="CQ154" s="407"/>
      <c r="CR154" s="374" t="s">
        <v>6107</v>
      </c>
      <c r="CS154" s="374" t="s">
        <v>6108</v>
      </c>
      <c r="CT154" s="407"/>
      <c r="CU154" s="407"/>
      <c r="CV154" s="407"/>
      <c r="CW154" s="407"/>
      <c r="CX154" s="407"/>
      <c r="CY154" s="407"/>
      <c r="CZ154" s="407"/>
      <c r="DA154" s="407"/>
      <c r="DB154" s="374" t="s">
        <v>6109</v>
      </c>
      <c r="DC154" s="407"/>
      <c r="DD154" s="407"/>
    </row>
    <row r="155" spans="37:108" ht="15" hidden="1" customHeight="1">
      <c r="AK155" s="383">
        <v>147</v>
      </c>
      <c r="AL155" s="204" t="str">
        <f t="shared" si="4"/>
        <v>Soledad Atzompa</v>
      </c>
      <c r="AM155" s="204" t="str">
        <f t="shared" si="5"/>
        <v>30147</v>
      </c>
      <c r="AO155" s="73">
        <v>149</v>
      </c>
      <c r="AP155" s="149"/>
      <c r="AQ155" s="149"/>
      <c r="AR155" s="149"/>
      <c r="AS155" s="149"/>
      <c r="AT155" s="149"/>
      <c r="AU155" s="149"/>
      <c r="AV155" s="149"/>
      <c r="AW155" s="149"/>
      <c r="AX155" s="149"/>
      <c r="AY155" s="149"/>
      <c r="AZ155" s="149"/>
      <c r="BA155" s="149"/>
      <c r="BB155" s="149"/>
      <c r="BC155" s="149"/>
      <c r="BD155" s="149"/>
      <c r="BE155" s="149"/>
      <c r="BF155" s="149"/>
      <c r="BG155" s="149"/>
      <c r="BH155" s="149"/>
      <c r="BI155" s="73" t="s">
        <v>6110</v>
      </c>
      <c r="BJ155" s="73" t="s">
        <v>6111</v>
      </c>
      <c r="BK155" s="149"/>
      <c r="BL155" s="149"/>
      <c r="BM155" s="149"/>
      <c r="BN155" s="149"/>
      <c r="BO155" s="149"/>
      <c r="BP155" s="149"/>
      <c r="BQ155" s="149"/>
      <c r="BR155" s="149"/>
      <c r="BS155" s="73" t="s">
        <v>6112</v>
      </c>
      <c r="BT155" s="149"/>
      <c r="BU155" s="149"/>
      <c r="BV155" s="406"/>
      <c r="BW155" s="406"/>
      <c r="BX155" s="406"/>
      <c r="BY155" s="407"/>
      <c r="BZ155" s="407"/>
      <c r="CA155" s="407"/>
      <c r="CB155" s="407"/>
      <c r="CC155" s="407"/>
      <c r="CD155" s="407"/>
      <c r="CE155" s="407"/>
      <c r="CF155" s="407"/>
      <c r="CG155" s="407"/>
      <c r="CH155" s="407"/>
      <c r="CI155" s="407"/>
      <c r="CJ155" s="407"/>
      <c r="CK155" s="407"/>
      <c r="CL155" s="407"/>
      <c r="CM155" s="407"/>
      <c r="CN155" s="407"/>
      <c r="CO155" s="407"/>
      <c r="CP155" s="407"/>
      <c r="CQ155" s="407"/>
      <c r="CR155" s="374" t="s">
        <v>6113</v>
      </c>
      <c r="CS155" s="374" t="s">
        <v>6114</v>
      </c>
      <c r="CT155" s="407"/>
      <c r="CU155" s="407"/>
      <c r="CV155" s="407"/>
      <c r="CW155" s="407"/>
      <c r="CX155" s="407"/>
      <c r="CY155" s="407"/>
      <c r="CZ155" s="407"/>
      <c r="DA155" s="407"/>
      <c r="DB155" s="374" t="s">
        <v>6115</v>
      </c>
      <c r="DC155" s="407"/>
      <c r="DD155" s="407"/>
    </row>
    <row r="156" spans="37:108" ht="15" hidden="1" customHeight="1">
      <c r="AK156" s="383">
        <v>148</v>
      </c>
      <c r="AL156" s="204" t="str">
        <f t="shared" si="4"/>
        <v>Soledad de Doblado</v>
      </c>
      <c r="AM156" s="204" t="str">
        <f t="shared" si="5"/>
        <v>30148</v>
      </c>
      <c r="AO156" s="130">
        <v>150</v>
      </c>
      <c r="AP156" s="149"/>
      <c r="AQ156" s="149"/>
      <c r="AR156" s="149"/>
      <c r="AS156" s="149"/>
      <c r="AT156" s="149"/>
      <c r="AU156" s="149"/>
      <c r="AV156" s="149"/>
      <c r="AW156" s="149"/>
      <c r="AX156" s="149"/>
      <c r="AY156" s="149"/>
      <c r="AZ156" s="149"/>
      <c r="BA156" s="149"/>
      <c r="BB156" s="149"/>
      <c r="BC156" s="149"/>
      <c r="BD156" s="149"/>
      <c r="BE156" s="149"/>
      <c r="BF156" s="149"/>
      <c r="BG156" s="149"/>
      <c r="BH156" s="149"/>
      <c r="BI156" s="73" t="s">
        <v>6116</v>
      </c>
      <c r="BJ156" s="73" t="s">
        <v>6117</v>
      </c>
      <c r="BK156" s="149"/>
      <c r="BL156" s="149"/>
      <c r="BM156" s="149"/>
      <c r="BN156" s="149"/>
      <c r="BO156" s="149"/>
      <c r="BP156" s="149"/>
      <c r="BQ156" s="149"/>
      <c r="BR156" s="149"/>
      <c r="BS156" s="73" t="s">
        <v>6118</v>
      </c>
      <c r="BT156" s="149"/>
      <c r="BU156" s="149"/>
      <c r="BV156" s="406"/>
      <c r="BW156" s="406"/>
      <c r="BX156" s="406"/>
      <c r="BY156" s="407"/>
      <c r="BZ156" s="407"/>
      <c r="CA156" s="407"/>
      <c r="CB156" s="407"/>
      <c r="CC156" s="407"/>
      <c r="CD156" s="407"/>
      <c r="CE156" s="407"/>
      <c r="CF156" s="407"/>
      <c r="CG156" s="407"/>
      <c r="CH156" s="407"/>
      <c r="CI156" s="407"/>
      <c r="CJ156" s="407"/>
      <c r="CK156" s="407"/>
      <c r="CL156" s="407"/>
      <c r="CM156" s="407"/>
      <c r="CN156" s="407"/>
      <c r="CO156" s="407"/>
      <c r="CP156" s="407"/>
      <c r="CQ156" s="407"/>
      <c r="CR156" s="374" t="s">
        <v>6119</v>
      </c>
      <c r="CS156" s="374" t="s">
        <v>6120</v>
      </c>
      <c r="CT156" s="407"/>
      <c r="CU156" s="407"/>
      <c r="CV156" s="407"/>
      <c r="CW156" s="407"/>
      <c r="CX156" s="407"/>
      <c r="CY156" s="407"/>
      <c r="CZ156" s="407"/>
      <c r="DA156" s="407"/>
      <c r="DB156" s="374" t="s">
        <v>6121</v>
      </c>
      <c r="DC156" s="407"/>
      <c r="DD156" s="407"/>
    </row>
    <row r="157" spans="37:108" ht="15" hidden="1" customHeight="1">
      <c r="AK157" s="375">
        <v>149</v>
      </c>
      <c r="AL157" s="204" t="str">
        <f t="shared" si="4"/>
        <v>Soteapan</v>
      </c>
      <c r="AM157" s="204" t="str">
        <f t="shared" si="5"/>
        <v>30149</v>
      </c>
      <c r="AO157" s="130">
        <v>151</v>
      </c>
      <c r="AP157" s="149"/>
      <c r="AQ157" s="149"/>
      <c r="AR157" s="149"/>
      <c r="AS157" s="149"/>
      <c r="AT157" s="149"/>
      <c r="AU157" s="149"/>
      <c r="AV157" s="149"/>
      <c r="AW157" s="149"/>
      <c r="AX157" s="149"/>
      <c r="AY157" s="149"/>
      <c r="AZ157" s="149"/>
      <c r="BA157" s="149"/>
      <c r="BB157" s="149"/>
      <c r="BC157" s="149"/>
      <c r="BD157" s="149"/>
      <c r="BE157" s="149"/>
      <c r="BF157" s="149"/>
      <c r="BG157" s="149"/>
      <c r="BH157" s="149"/>
      <c r="BI157" s="73" t="s">
        <v>6122</v>
      </c>
      <c r="BJ157" s="73" t="s">
        <v>6123</v>
      </c>
      <c r="BK157" s="149"/>
      <c r="BL157" s="149"/>
      <c r="BM157" s="149"/>
      <c r="BN157" s="149"/>
      <c r="BO157" s="149"/>
      <c r="BP157" s="149"/>
      <c r="BQ157" s="149"/>
      <c r="BR157" s="149"/>
      <c r="BS157" s="73" t="s">
        <v>6124</v>
      </c>
      <c r="BT157" s="149"/>
      <c r="BU157" s="149"/>
      <c r="BV157" s="406"/>
      <c r="BW157" s="406"/>
      <c r="BX157" s="406"/>
      <c r="BY157" s="407"/>
      <c r="BZ157" s="407"/>
      <c r="CA157" s="407"/>
      <c r="CB157" s="407"/>
      <c r="CC157" s="407"/>
      <c r="CD157" s="407"/>
      <c r="CE157" s="407"/>
      <c r="CF157" s="407"/>
      <c r="CG157" s="407"/>
      <c r="CH157" s="407"/>
      <c r="CI157" s="407"/>
      <c r="CJ157" s="407"/>
      <c r="CK157" s="407"/>
      <c r="CL157" s="407"/>
      <c r="CM157" s="407"/>
      <c r="CN157" s="407"/>
      <c r="CO157" s="407"/>
      <c r="CP157" s="407"/>
      <c r="CQ157" s="407"/>
      <c r="CR157" s="374" t="s">
        <v>6125</v>
      </c>
      <c r="CS157" s="374" t="s">
        <v>6126</v>
      </c>
      <c r="CT157" s="407"/>
      <c r="CU157" s="407"/>
      <c r="CV157" s="407"/>
      <c r="CW157" s="407"/>
      <c r="CX157" s="407"/>
      <c r="CY157" s="407"/>
      <c r="CZ157" s="407"/>
      <c r="DA157" s="407"/>
      <c r="DB157" s="374" t="s">
        <v>6127</v>
      </c>
      <c r="DC157" s="407"/>
      <c r="DD157" s="407"/>
    </row>
    <row r="158" spans="37:108" ht="15" hidden="1" customHeight="1">
      <c r="AK158" s="383">
        <v>150</v>
      </c>
      <c r="AL158" s="204" t="str">
        <f t="shared" si="4"/>
        <v>Tamalín</v>
      </c>
      <c r="AM158" s="204" t="str">
        <f t="shared" si="5"/>
        <v>30150</v>
      </c>
      <c r="AO158" s="130">
        <v>152</v>
      </c>
      <c r="AP158" s="149"/>
      <c r="AQ158" s="149"/>
      <c r="AR158" s="149"/>
      <c r="AS158" s="149"/>
      <c r="AT158" s="149"/>
      <c r="AU158" s="149"/>
      <c r="AV158" s="149"/>
      <c r="AW158" s="149"/>
      <c r="AX158" s="149"/>
      <c r="AY158" s="149"/>
      <c r="AZ158" s="149"/>
      <c r="BA158" s="149"/>
      <c r="BB158" s="149"/>
      <c r="BC158" s="149"/>
      <c r="BD158" s="149"/>
      <c r="BE158" s="149"/>
      <c r="BF158" s="149"/>
      <c r="BG158" s="149"/>
      <c r="BH158" s="149"/>
      <c r="BI158" s="73" t="s">
        <v>6128</v>
      </c>
      <c r="BJ158" s="73" t="s">
        <v>6129</v>
      </c>
      <c r="BK158" s="149"/>
      <c r="BL158" s="149"/>
      <c r="BM158" s="149"/>
      <c r="BN158" s="149"/>
      <c r="BO158" s="149"/>
      <c r="BP158" s="149"/>
      <c r="BQ158" s="149"/>
      <c r="BR158" s="149"/>
      <c r="BS158" s="73" t="s">
        <v>6130</v>
      </c>
      <c r="BT158" s="149"/>
      <c r="BU158" s="149"/>
      <c r="BV158" s="406"/>
      <c r="BW158" s="406"/>
      <c r="BX158" s="406"/>
      <c r="BY158" s="407"/>
      <c r="BZ158" s="407"/>
      <c r="CA158" s="407"/>
      <c r="CB158" s="407"/>
      <c r="CC158" s="407"/>
      <c r="CD158" s="407"/>
      <c r="CE158" s="407"/>
      <c r="CF158" s="407"/>
      <c r="CG158" s="407"/>
      <c r="CH158" s="407"/>
      <c r="CI158" s="407"/>
      <c r="CJ158" s="407"/>
      <c r="CK158" s="407"/>
      <c r="CL158" s="407"/>
      <c r="CM158" s="407"/>
      <c r="CN158" s="407"/>
      <c r="CO158" s="407"/>
      <c r="CP158" s="407"/>
      <c r="CQ158" s="407"/>
      <c r="CR158" s="374" t="s">
        <v>6131</v>
      </c>
      <c r="CS158" s="374" t="s">
        <v>6132</v>
      </c>
      <c r="CT158" s="407"/>
      <c r="CU158" s="407"/>
      <c r="CV158" s="407"/>
      <c r="CW158" s="407"/>
      <c r="CX158" s="407"/>
      <c r="CY158" s="407"/>
      <c r="CZ158" s="407"/>
      <c r="DA158" s="407"/>
      <c r="DB158" s="374" t="s">
        <v>6133</v>
      </c>
      <c r="DC158" s="407"/>
      <c r="DD158" s="407"/>
    </row>
    <row r="159" spans="37:108" ht="15" hidden="1" customHeight="1">
      <c r="AK159" s="383">
        <v>151</v>
      </c>
      <c r="AL159" s="204" t="str">
        <f t="shared" si="4"/>
        <v>Tamiahua</v>
      </c>
      <c r="AM159" s="204" t="str">
        <f t="shared" si="5"/>
        <v>30151</v>
      </c>
      <c r="AO159" s="130">
        <v>153</v>
      </c>
      <c r="AP159" s="149"/>
      <c r="AQ159" s="149"/>
      <c r="AR159" s="149"/>
      <c r="AS159" s="149"/>
      <c r="AT159" s="149"/>
      <c r="AU159" s="149"/>
      <c r="AV159" s="149"/>
      <c r="AW159" s="149"/>
      <c r="AX159" s="149"/>
      <c r="AY159" s="149"/>
      <c r="AZ159" s="149"/>
      <c r="BA159" s="149"/>
      <c r="BB159" s="149"/>
      <c r="BC159" s="149"/>
      <c r="BD159" s="149"/>
      <c r="BE159" s="149"/>
      <c r="BF159" s="149"/>
      <c r="BG159" s="149"/>
      <c r="BH159" s="149"/>
      <c r="BI159" s="73" t="s">
        <v>6134</v>
      </c>
      <c r="BJ159" s="73" t="s">
        <v>6135</v>
      </c>
      <c r="BK159" s="149"/>
      <c r="BL159" s="149"/>
      <c r="BM159" s="149"/>
      <c r="BN159" s="149"/>
      <c r="BO159" s="149"/>
      <c r="BP159" s="149"/>
      <c r="BQ159" s="149"/>
      <c r="BR159" s="149"/>
      <c r="BS159" s="73" t="s">
        <v>6136</v>
      </c>
      <c r="BT159" s="149"/>
      <c r="BU159" s="149"/>
      <c r="BV159" s="406"/>
      <c r="BW159" s="406"/>
      <c r="BX159" s="406"/>
      <c r="BY159" s="407"/>
      <c r="BZ159" s="407"/>
      <c r="CA159" s="407"/>
      <c r="CB159" s="407"/>
      <c r="CC159" s="407"/>
      <c r="CD159" s="407"/>
      <c r="CE159" s="407"/>
      <c r="CF159" s="407"/>
      <c r="CG159" s="407"/>
      <c r="CH159" s="407"/>
      <c r="CI159" s="407"/>
      <c r="CJ159" s="407"/>
      <c r="CK159" s="407"/>
      <c r="CL159" s="407"/>
      <c r="CM159" s="407"/>
      <c r="CN159" s="407"/>
      <c r="CO159" s="407"/>
      <c r="CP159" s="407"/>
      <c r="CQ159" s="407"/>
      <c r="CR159" s="374" t="s">
        <v>6137</v>
      </c>
      <c r="CS159" s="374" t="s">
        <v>6138</v>
      </c>
      <c r="CT159" s="407"/>
      <c r="CU159" s="407"/>
      <c r="CV159" s="407"/>
      <c r="CW159" s="407"/>
      <c r="CX159" s="407"/>
      <c r="CY159" s="407"/>
      <c r="CZ159" s="407"/>
      <c r="DA159" s="407"/>
      <c r="DB159" s="374" t="s">
        <v>6139</v>
      </c>
      <c r="DC159" s="407"/>
      <c r="DD159" s="407"/>
    </row>
    <row r="160" spans="37:108" ht="15" hidden="1" customHeight="1">
      <c r="AK160" s="383">
        <v>152</v>
      </c>
      <c r="AL160" s="204" t="str">
        <f t="shared" si="4"/>
        <v>Tampico Alto</v>
      </c>
      <c r="AM160" s="204" t="str">
        <f t="shared" si="5"/>
        <v>30152</v>
      </c>
      <c r="AO160" s="130">
        <v>154</v>
      </c>
      <c r="AP160" s="149"/>
      <c r="AQ160" s="149"/>
      <c r="AR160" s="149"/>
      <c r="AS160" s="149"/>
      <c r="AT160" s="149"/>
      <c r="AU160" s="149"/>
      <c r="AV160" s="149"/>
      <c r="AW160" s="149"/>
      <c r="AX160" s="149"/>
      <c r="AY160" s="149"/>
      <c r="AZ160" s="149"/>
      <c r="BA160" s="149"/>
      <c r="BB160" s="149"/>
      <c r="BC160" s="149"/>
      <c r="BD160" s="149"/>
      <c r="BE160" s="149"/>
      <c r="BF160" s="149"/>
      <c r="BG160" s="149"/>
      <c r="BH160" s="149"/>
      <c r="BI160" s="73" t="s">
        <v>6140</v>
      </c>
      <c r="BJ160" s="73" t="s">
        <v>6141</v>
      </c>
      <c r="BK160" s="149"/>
      <c r="BL160" s="149"/>
      <c r="BM160" s="149"/>
      <c r="BN160" s="149"/>
      <c r="BO160" s="149"/>
      <c r="BP160" s="149"/>
      <c r="BQ160" s="149"/>
      <c r="BR160" s="149"/>
      <c r="BS160" s="73" t="s">
        <v>6142</v>
      </c>
      <c r="BT160" s="149"/>
      <c r="BU160" s="149"/>
      <c r="BV160" s="406"/>
      <c r="BW160" s="406"/>
      <c r="BX160" s="406"/>
      <c r="BY160" s="407"/>
      <c r="BZ160" s="407"/>
      <c r="CA160" s="407"/>
      <c r="CB160" s="407"/>
      <c r="CC160" s="407"/>
      <c r="CD160" s="407"/>
      <c r="CE160" s="407"/>
      <c r="CF160" s="407"/>
      <c r="CG160" s="407"/>
      <c r="CH160" s="407"/>
      <c r="CI160" s="407"/>
      <c r="CJ160" s="407"/>
      <c r="CK160" s="407"/>
      <c r="CL160" s="407"/>
      <c r="CM160" s="407"/>
      <c r="CN160" s="407"/>
      <c r="CO160" s="407"/>
      <c r="CP160" s="407"/>
      <c r="CQ160" s="407"/>
      <c r="CR160" s="374" t="s">
        <v>6143</v>
      </c>
      <c r="CS160" s="374" t="s">
        <v>6144</v>
      </c>
      <c r="CT160" s="407"/>
      <c r="CU160" s="407"/>
      <c r="CV160" s="407"/>
      <c r="CW160" s="407"/>
      <c r="CX160" s="407"/>
      <c r="CY160" s="407"/>
      <c r="CZ160" s="407"/>
      <c r="DA160" s="407"/>
      <c r="DB160" s="374" t="s">
        <v>6145</v>
      </c>
      <c r="DC160" s="407"/>
      <c r="DD160" s="407"/>
    </row>
    <row r="161" spans="37:108" ht="15" hidden="1" customHeight="1">
      <c r="AK161" s="375">
        <v>153</v>
      </c>
      <c r="AL161" s="204" t="str">
        <f t="shared" si="4"/>
        <v>Tancoco</v>
      </c>
      <c r="AM161" s="204" t="str">
        <f t="shared" si="5"/>
        <v>30153</v>
      </c>
      <c r="AO161" s="130">
        <v>155</v>
      </c>
      <c r="AP161" s="149"/>
      <c r="AQ161" s="149"/>
      <c r="AR161" s="149"/>
      <c r="AS161" s="149"/>
      <c r="AT161" s="149"/>
      <c r="AU161" s="149"/>
      <c r="AV161" s="149"/>
      <c r="AW161" s="149"/>
      <c r="AX161" s="149"/>
      <c r="AY161" s="149"/>
      <c r="AZ161" s="149"/>
      <c r="BA161" s="149"/>
      <c r="BB161" s="149"/>
      <c r="BC161" s="149"/>
      <c r="BD161" s="149"/>
      <c r="BE161" s="149"/>
      <c r="BF161" s="149"/>
      <c r="BG161" s="149"/>
      <c r="BH161" s="149"/>
      <c r="BI161" s="73" t="s">
        <v>6146</v>
      </c>
      <c r="BJ161" s="73" t="s">
        <v>6147</v>
      </c>
      <c r="BK161" s="149"/>
      <c r="BL161" s="149"/>
      <c r="BM161" s="149"/>
      <c r="BN161" s="149"/>
      <c r="BO161" s="149"/>
      <c r="BP161" s="149"/>
      <c r="BQ161" s="149"/>
      <c r="BR161" s="149"/>
      <c r="BS161" s="73" t="s">
        <v>6148</v>
      </c>
      <c r="BT161" s="149"/>
      <c r="BU161" s="149"/>
      <c r="BV161" s="406"/>
      <c r="BW161" s="406"/>
      <c r="BX161" s="406"/>
      <c r="BY161" s="407"/>
      <c r="BZ161" s="407"/>
      <c r="CA161" s="407"/>
      <c r="CB161" s="407"/>
      <c r="CC161" s="407"/>
      <c r="CD161" s="407"/>
      <c r="CE161" s="407"/>
      <c r="CF161" s="407"/>
      <c r="CG161" s="407"/>
      <c r="CH161" s="407"/>
      <c r="CI161" s="407"/>
      <c r="CJ161" s="407"/>
      <c r="CK161" s="407"/>
      <c r="CL161" s="407"/>
      <c r="CM161" s="407"/>
      <c r="CN161" s="407"/>
      <c r="CO161" s="407"/>
      <c r="CP161" s="407"/>
      <c r="CQ161" s="407"/>
      <c r="CR161" s="374" t="s">
        <v>6149</v>
      </c>
      <c r="CS161" s="374" t="s">
        <v>6150</v>
      </c>
      <c r="CT161" s="407"/>
      <c r="CU161" s="407"/>
      <c r="CV161" s="407"/>
      <c r="CW161" s="407"/>
      <c r="CX161" s="407"/>
      <c r="CY161" s="407"/>
      <c r="CZ161" s="407"/>
      <c r="DA161" s="407"/>
      <c r="DB161" s="374" t="s">
        <v>6151</v>
      </c>
      <c r="DC161" s="407"/>
      <c r="DD161" s="407"/>
    </row>
    <row r="162" spans="37:108" ht="15" hidden="1" customHeight="1">
      <c r="AK162" s="383">
        <v>154</v>
      </c>
      <c r="AL162" s="204" t="str">
        <f t="shared" si="4"/>
        <v>Tantima</v>
      </c>
      <c r="AM162" s="204" t="str">
        <f t="shared" si="5"/>
        <v>30154</v>
      </c>
      <c r="AO162" s="130">
        <v>156</v>
      </c>
      <c r="AP162" s="149"/>
      <c r="AQ162" s="149"/>
      <c r="AR162" s="149"/>
      <c r="AS162" s="149"/>
      <c r="AT162" s="149"/>
      <c r="AU162" s="149"/>
      <c r="AV162" s="149"/>
      <c r="AW162" s="149"/>
      <c r="AX162" s="149"/>
      <c r="AY162" s="149"/>
      <c r="AZ162" s="149"/>
      <c r="BA162" s="149"/>
      <c r="BB162" s="149"/>
      <c r="BC162" s="149"/>
      <c r="BD162" s="149"/>
      <c r="BE162" s="149"/>
      <c r="BF162" s="149"/>
      <c r="BG162" s="149"/>
      <c r="BH162" s="149"/>
      <c r="BI162" s="73" t="s">
        <v>6152</v>
      </c>
      <c r="BJ162" s="73" t="s">
        <v>6153</v>
      </c>
      <c r="BK162" s="149"/>
      <c r="BL162" s="149"/>
      <c r="BM162" s="149"/>
      <c r="BN162" s="149"/>
      <c r="BO162" s="149"/>
      <c r="BP162" s="149"/>
      <c r="BQ162" s="149"/>
      <c r="BR162" s="149"/>
      <c r="BS162" s="73" t="s">
        <v>6154</v>
      </c>
      <c r="BT162" s="149"/>
      <c r="BU162" s="149"/>
      <c r="BV162" s="406"/>
      <c r="BW162" s="406"/>
      <c r="BX162" s="406"/>
      <c r="BY162" s="407"/>
      <c r="BZ162" s="407"/>
      <c r="CA162" s="407"/>
      <c r="CB162" s="407"/>
      <c r="CC162" s="407"/>
      <c r="CD162" s="407"/>
      <c r="CE162" s="407"/>
      <c r="CF162" s="407"/>
      <c r="CG162" s="407"/>
      <c r="CH162" s="407"/>
      <c r="CI162" s="407"/>
      <c r="CJ162" s="407"/>
      <c r="CK162" s="407"/>
      <c r="CL162" s="407"/>
      <c r="CM162" s="407"/>
      <c r="CN162" s="407"/>
      <c r="CO162" s="407"/>
      <c r="CP162" s="407"/>
      <c r="CQ162" s="407"/>
      <c r="CR162" s="374" t="s">
        <v>6155</v>
      </c>
      <c r="CS162" s="374" t="s">
        <v>6156</v>
      </c>
      <c r="CT162" s="407"/>
      <c r="CU162" s="407"/>
      <c r="CV162" s="407"/>
      <c r="CW162" s="407"/>
      <c r="CX162" s="407"/>
      <c r="CY162" s="407"/>
      <c r="CZ162" s="407"/>
      <c r="DA162" s="407"/>
      <c r="DB162" s="374" t="s">
        <v>6157</v>
      </c>
      <c r="DC162" s="407"/>
      <c r="DD162" s="407"/>
    </row>
    <row r="163" spans="37:108" ht="15" hidden="1" customHeight="1">
      <c r="AK163" s="383">
        <v>155</v>
      </c>
      <c r="AL163" s="204" t="str">
        <f t="shared" si="4"/>
        <v>Tantoyuca</v>
      </c>
      <c r="AM163" s="204" t="str">
        <f t="shared" si="5"/>
        <v>30155</v>
      </c>
      <c r="AO163" s="130">
        <v>157</v>
      </c>
      <c r="AP163" s="149"/>
      <c r="AQ163" s="149"/>
      <c r="AR163" s="149"/>
      <c r="AS163" s="149"/>
      <c r="AT163" s="149"/>
      <c r="AU163" s="149"/>
      <c r="AV163" s="149"/>
      <c r="AW163" s="149"/>
      <c r="AX163" s="149"/>
      <c r="AY163" s="149"/>
      <c r="AZ163" s="149"/>
      <c r="BA163" s="149"/>
      <c r="BB163" s="149"/>
      <c r="BC163" s="149"/>
      <c r="BD163" s="149"/>
      <c r="BE163" s="149"/>
      <c r="BF163" s="149"/>
      <c r="BG163" s="149"/>
      <c r="BH163" s="149"/>
      <c r="BI163" s="73" t="s">
        <v>6158</v>
      </c>
      <c r="BJ163" s="73" t="s">
        <v>6159</v>
      </c>
      <c r="BK163" s="149"/>
      <c r="BL163" s="149"/>
      <c r="BM163" s="149"/>
      <c r="BN163" s="149"/>
      <c r="BO163" s="149"/>
      <c r="BP163" s="149"/>
      <c r="BQ163" s="149"/>
      <c r="BR163" s="149"/>
      <c r="BS163" s="73" t="s">
        <v>6160</v>
      </c>
      <c r="BT163" s="149"/>
      <c r="BU163" s="149"/>
      <c r="BV163" s="406"/>
      <c r="BW163" s="406"/>
      <c r="BX163" s="406"/>
      <c r="BY163" s="407"/>
      <c r="BZ163" s="407"/>
      <c r="CA163" s="407"/>
      <c r="CB163" s="407"/>
      <c r="CC163" s="407"/>
      <c r="CD163" s="407"/>
      <c r="CE163" s="407"/>
      <c r="CF163" s="407"/>
      <c r="CG163" s="407"/>
      <c r="CH163" s="407"/>
      <c r="CI163" s="407"/>
      <c r="CJ163" s="407"/>
      <c r="CK163" s="407"/>
      <c r="CL163" s="407"/>
      <c r="CM163" s="407"/>
      <c r="CN163" s="407"/>
      <c r="CO163" s="407"/>
      <c r="CP163" s="407"/>
      <c r="CQ163" s="407"/>
      <c r="CR163" s="374" t="s">
        <v>6161</v>
      </c>
      <c r="CS163" s="374" t="s">
        <v>6162</v>
      </c>
      <c r="CT163" s="407"/>
      <c r="CU163" s="407"/>
      <c r="CV163" s="407"/>
      <c r="CW163" s="407"/>
      <c r="CX163" s="407"/>
      <c r="CY163" s="407"/>
      <c r="CZ163" s="407"/>
      <c r="DA163" s="407"/>
      <c r="DB163" s="374" t="s">
        <v>6163</v>
      </c>
      <c r="DC163" s="407"/>
      <c r="DD163" s="407"/>
    </row>
    <row r="164" spans="37:108" ht="15" hidden="1" customHeight="1">
      <c r="AK164" s="383">
        <v>156</v>
      </c>
      <c r="AL164" s="204" t="str">
        <f t="shared" si="4"/>
        <v>Tatatila</v>
      </c>
      <c r="AM164" s="204" t="str">
        <f t="shared" si="5"/>
        <v>30156</v>
      </c>
      <c r="AO164" s="130">
        <v>158</v>
      </c>
      <c r="AP164" s="149"/>
      <c r="AQ164" s="149"/>
      <c r="AR164" s="149"/>
      <c r="AS164" s="149"/>
      <c r="AT164" s="149"/>
      <c r="AU164" s="149"/>
      <c r="AV164" s="149"/>
      <c r="AW164" s="149"/>
      <c r="AX164" s="149"/>
      <c r="AY164" s="149"/>
      <c r="AZ164" s="149"/>
      <c r="BA164" s="149"/>
      <c r="BB164" s="149"/>
      <c r="BC164" s="149"/>
      <c r="BD164" s="149"/>
      <c r="BE164" s="149"/>
      <c r="BF164" s="149"/>
      <c r="BG164" s="149"/>
      <c r="BH164" s="149"/>
      <c r="BI164" s="73" t="s">
        <v>6164</v>
      </c>
      <c r="BJ164" s="73" t="s">
        <v>6165</v>
      </c>
      <c r="BK164" s="149"/>
      <c r="BL164" s="149"/>
      <c r="BM164" s="149"/>
      <c r="BN164" s="149"/>
      <c r="BO164" s="149"/>
      <c r="BP164" s="149"/>
      <c r="BQ164" s="149"/>
      <c r="BR164" s="149"/>
      <c r="BS164" s="73" t="s">
        <v>6166</v>
      </c>
      <c r="BT164" s="149"/>
      <c r="BU164" s="149"/>
      <c r="BV164" s="406"/>
      <c r="BW164" s="406"/>
      <c r="BX164" s="406"/>
      <c r="BY164" s="407"/>
      <c r="BZ164" s="407"/>
      <c r="CA164" s="407"/>
      <c r="CB164" s="407"/>
      <c r="CC164" s="407"/>
      <c r="CD164" s="407"/>
      <c r="CE164" s="407"/>
      <c r="CF164" s="407"/>
      <c r="CG164" s="407"/>
      <c r="CH164" s="407"/>
      <c r="CI164" s="407"/>
      <c r="CJ164" s="407"/>
      <c r="CK164" s="407"/>
      <c r="CL164" s="407"/>
      <c r="CM164" s="407"/>
      <c r="CN164" s="407"/>
      <c r="CO164" s="407"/>
      <c r="CP164" s="407"/>
      <c r="CQ164" s="407"/>
      <c r="CR164" s="374" t="s">
        <v>6167</v>
      </c>
      <c r="CS164" s="374" t="s">
        <v>6168</v>
      </c>
      <c r="CT164" s="407"/>
      <c r="CU164" s="407"/>
      <c r="CV164" s="407"/>
      <c r="CW164" s="407"/>
      <c r="CX164" s="407"/>
      <c r="CY164" s="407"/>
      <c r="CZ164" s="407"/>
      <c r="DA164" s="407"/>
      <c r="DB164" s="374" t="s">
        <v>6169</v>
      </c>
      <c r="DC164" s="407"/>
      <c r="DD164" s="407"/>
    </row>
    <row r="165" spans="37:108" ht="15" hidden="1" customHeight="1">
      <c r="AK165" s="375">
        <v>157</v>
      </c>
      <c r="AL165" s="204" t="str">
        <f t="shared" si="4"/>
        <v>Castillo de Teayo</v>
      </c>
      <c r="AM165" s="204" t="str">
        <f t="shared" si="5"/>
        <v>30157</v>
      </c>
      <c r="AO165" s="130">
        <v>159</v>
      </c>
      <c r="AP165" s="149"/>
      <c r="AQ165" s="149"/>
      <c r="AR165" s="149"/>
      <c r="AS165" s="149"/>
      <c r="AT165" s="149"/>
      <c r="AU165" s="149"/>
      <c r="AV165" s="149"/>
      <c r="AW165" s="149"/>
      <c r="AX165" s="149"/>
      <c r="AY165" s="149"/>
      <c r="AZ165" s="149"/>
      <c r="BA165" s="149"/>
      <c r="BB165" s="149"/>
      <c r="BC165" s="149"/>
      <c r="BD165" s="149"/>
      <c r="BE165" s="149"/>
      <c r="BF165" s="149"/>
      <c r="BG165" s="149"/>
      <c r="BH165" s="149"/>
      <c r="BI165" s="73" t="s">
        <v>6170</v>
      </c>
      <c r="BJ165" s="73" t="s">
        <v>6171</v>
      </c>
      <c r="BK165" s="149"/>
      <c r="BL165" s="149"/>
      <c r="BM165" s="149"/>
      <c r="BN165" s="149"/>
      <c r="BO165" s="149"/>
      <c r="BP165" s="149"/>
      <c r="BQ165" s="149"/>
      <c r="BR165" s="149"/>
      <c r="BS165" s="73" t="s">
        <v>6172</v>
      </c>
      <c r="BT165" s="149"/>
      <c r="BU165" s="149"/>
      <c r="BV165" s="406"/>
      <c r="BW165" s="406"/>
      <c r="BX165" s="406"/>
      <c r="BY165" s="407"/>
      <c r="BZ165" s="407"/>
      <c r="CA165" s="407"/>
      <c r="CB165" s="407"/>
      <c r="CC165" s="407"/>
      <c r="CD165" s="407"/>
      <c r="CE165" s="407"/>
      <c r="CF165" s="407"/>
      <c r="CG165" s="407"/>
      <c r="CH165" s="407"/>
      <c r="CI165" s="407"/>
      <c r="CJ165" s="407"/>
      <c r="CK165" s="407"/>
      <c r="CL165" s="407"/>
      <c r="CM165" s="407"/>
      <c r="CN165" s="407"/>
      <c r="CO165" s="407"/>
      <c r="CP165" s="407"/>
      <c r="CQ165" s="407"/>
      <c r="CR165" s="374" t="s">
        <v>6173</v>
      </c>
      <c r="CS165" s="374" t="s">
        <v>6174</v>
      </c>
      <c r="CT165" s="407"/>
      <c r="CU165" s="407"/>
      <c r="CV165" s="407"/>
      <c r="CW165" s="407"/>
      <c r="CX165" s="407"/>
      <c r="CY165" s="407"/>
      <c r="CZ165" s="407"/>
      <c r="DA165" s="407"/>
      <c r="DB165" s="374" t="s">
        <v>6175</v>
      </c>
      <c r="DC165" s="407"/>
      <c r="DD165" s="407"/>
    </row>
    <row r="166" spans="37:108" ht="15" hidden="1" customHeight="1">
      <c r="AK166" s="383">
        <v>158</v>
      </c>
      <c r="AL166" s="204" t="str">
        <f t="shared" si="4"/>
        <v>Tecolutla</v>
      </c>
      <c r="AM166" s="204" t="str">
        <f t="shared" si="5"/>
        <v>30158</v>
      </c>
      <c r="AO166" s="130">
        <v>160</v>
      </c>
      <c r="AP166" s="149"/>
      <c r="AQ166" s="149"/>
      <c r="AR166" s="149"/>
      <c r="AS166" s="149"/>
      <c r="AT166" s="149"/>
      <c r="AU166" s="149"/>
      <c r="AV166" s="149"/>
      <c r="AW166" s="149"/>
      <c r="AX166" s="149"/>
      <c r="AY166" s="149"/>
      <c r="AZ166" s="149"/>
      <c r="BA166" s="149"/>
      <c r="BB166" s="149"/>
      <c r="BC166" s="149"/>
      <c r="BD166" s="149"/>
      <c r="BE166" s="149"/>
      <c r="BF166" s="149"/>
      <c r="BG166" s="149"/>
      <c r="BH166" s="149"/>
      <c r="BI166" s="73" t="s">
        <v>6176</v>
      </c>
      <c r="BJ166" s="73" t="s">
        <v>6177</v>
      </c>
      <c r="BK166" s="149"/>
      <c r="BL166" s="149"/>
      <c r="BM166" s="149"/>
      <c r="BN166" s="149"/>
      <c r="BO166" s="149"/>
      <c r="BP166" s="149"/>
      <c r="BQ166" s="149"/>
      <c r="BR166" s="149"/>
      <c r="BS166" s="73" t="s">
        <v>6178</v>
      </c>
      <c r="BT166" s="149"/>
      <c r="BU166" s="149"/>
      <c r="BV166" s="406"/>
      <c r="BW166" s="406"/>
      <c r="BX166" s="406"/>
      <c r="BY166" s="407"/>
      <c r="BZ166" s="407"/>
      <c r="CA166" s="407"/>
      <c r="CB166" s="407"/>
      <c r="CC166" s="407"/>
      <c r="CD166" s="407"/>
      <c r="CE166" s="407"/>
      <c r="CF166" s="407"/>
      <c r="CG166" s="407"/>
      <c r="CH166" s="407"/>
      <c r="CI166" s="407"/>
      <c r="CJ166" s="407"/>
      <c r="CK166" s="407"/>
      <c r="CL166" s="407"/>
      <c r="CM166" s="407"/>
      <c r="CN166" s="407"/>
      <c r="CO166" s="407"/>
      <c r="CP166" s="407"/>
      <c r="CQ166" s="407"/>
      <c r="CR166" s="374" t="s">
        <v>6179</v>
      </c>
      <c r="CS166" s="374" t="s">
        <v>6180</v>
      </c>
      <c r="CT166" s="407"/>
      <c r="CU166" s="407"/>
      <c r="CV166" s="407"/>
      <c r="CW166" s="407"/>
      <c r="CX166" s="407"/>
      <c r="CY166" s="407"/>
      <c r="CZ166" s="407"/>
      <c r="DA166" s="407"/>
      <c r="DB166" s="374" t="s">
        <v>6181</v>
      </c>
      <c r="DC166" s="407"/>
      <c r="DD166" s="407"/>
    </row>
    <row r="167" spans="37:108" ht="15" hidden="1" customHeight="1">
      <c r="AK167" s="383">
        <v>159</v>
      </c>
      <c r="AL167" s="204" t="str">
        <f t="shared" si="4"/>
        <v>Tehuipango</v>
      </c>
      <c r="AM167" s="204" t="str">
        <f t="shared" si="5"/>
        <v>30159</v>
      </c>
      <c r="AO167" s="130">
        <v>161</v>
      </c>
      <c r="AP167" s="149"/>
      <c r="AQ167" s="149"/>
      <c r="AR167" s="149"/>
      <c r="AS167" s="149"/>
      <c r="AT167" s="149"/>
      <c r="AU167" s="149"/>
      <c r="AV167" s="149"/>
      <c r="AW167" s="149"/>
      <c r="AX167" s="149"/>
      <c r="AY167" s="149"/>
      <c r="AZ167" s="149"/>
      <c r="BA167" s="149"/>
      <c r="BB167" s="149"/>
      <c r="BC167" s="149"/>
      <c r="BD167" s="149"/>
      <c r="BE167" s="149"/>
      <c r="BF167" s="149"/>
      <c r="BG167" s="149"/>
      <c r="BH167" s="149"/>
      <c r="BI167" s="73" t="s">
        <v>6182</v>
      </c>
      <c r="BJ167" s="73" t="s">
        <v>6183</v>
      </c>
      <c r="BK167" s="149"/>
      <c r="BL167" s="149"/>
      <c r="BM167" s="149"/>
      <c r="BN167" s="149"/>
      <c r="BO167" s="149"/>
      <c r="BP167" s="149"/>
      <c r="BQ167" s="149"/>
      <c r="BR167" s="149"/>
      <c r="BS167" s="73" t="s">
        <v>6184</v>
      </c>
      <c r="BT167" s="149"/>
      <c r="BU167" s="149"/>
      <c r="BV167" s="406"/>
      <c r="BW167" s="406"/>
      <c r="BX167" s="406"/>
      <c r="BY167" s="407"/>
      <c r="BZ167" s="407"/>
      <c r="CA167" s="407"/>
      <c r="CB167" s="407"/>
      <c r="CC167" s="407"/>
      <c r="CD167" s="407"/>
      <c r="CE167" s="407"/>
      <c r="CF167" s="407"/>
      <c r="CG167" s="407"/>
      <c r="CH167" s="407"/>
      <c r="CI167" s="407"/>
      <c r="CJ167" s="407"/>
      <c r="CK167" s="407"/>
      <c r="CL167" s="407"/>
      <c r="CM167" s="407"/>
      <c r="CN167" s="407"/>
      <c r="CO167" s="407"/>
      <c r="CP167" s="407"/>
      <c r="CQ167" s="407"/>
      <c r="CR167" s="374" t="s">
        <v>6185</v>
      </c>
      <c r="CS167" s="374" t="s">
        <v>6186</v>
      </c>
      <c r="CT167" s="407"/>
      <c r="CU167" s="407"/>
      <c r="CV167" s="407"/>
      <c r="CW167" s="407"/>
      <c r="CX167" s="407"/>
      <c r="CY167" s="407"/>
      <c r="CZ167" s="407"/>
      <c r="DA167" s="407"/>
      <c r="DB167" s="374" t="s">
        <v>6187</v>
      </c>
      <c r="DC167" s="407"/>
      <c r="DD167" s="407"/>
    </row>
    <row r="168" spans="37:108" ht="15" hidden="1" customHeight="1">
      <c r="AK168" s="383">
        <v>160</v>
      </c>
      <c r="AL168" s="204" t="str">
        <f t="shared" si="4"/>
        <v>Álamo Temapache</v>
      </c>
      <c r="AM168" s="204" t="str">
        <f t="shared" si="5"/>
        <v>30160</v>
      </c>
      <c r="AO168" s="130">
        <v>162</v>
      </c>
      <c r="AP168" s="149"/>
      <c r="AQ168" s="149"/>
      <c r="AR168" s="149"/>
      <c r="AS168" s="149"/>
      <c r="AT168" s="149"/>
      <c r="AU168" s="149"/>
      <c r="AV168" s="149"/>
      <c r="AW168" s="149"/>
      <c r="AX168" s="149"/>
      <c r="AY168" s="149"/>
      <c r="AZ168" s="149"/>
      <c r="BA168" s="149"/>
      <c r="BB168" s="149"/>
      <c r="BC168" s="149"/>
      <c r="BD168" s="149"/>
      <c r="BE168" s="149"/>
      <c r="BF168" s="149"/>
      <c r="BG168" s="149"/>
      <c r="BH168" s="149"/>
      <c r="BI168" s="73" t="s">
        <v>6188</v>
      </c>
      <c r="BJ168" s="73" t="s">
        <v>6189</v>
      </c>
      <c r="BK168" s="149"/>
      <c r="BL168" s="149"/>
      <c r="BM168" s="149"/>
      <c r="BN168" s="149"/>
      <c r="BO168" s="149"/>
      <c r="BP168" s="149"/>
      <c r="BQ168" s="149"/>
      <c r="BR168" s="149"/>
      <c r="BS168" s="73" t="s">
        <v>6190</v>
      </c>
      <c r="BT168" s="149"/>
      <c r="BU168" s="149"/>
      <c r="BV168" s="406"/>
      <c r="BW168" s="406"/>
      <c r="BX168" s="406"/>
      <c r="BY168" s="407"/>
      <c r="BZ168" s="407"/>
      <c r="CA168" s="407"/>
      <c r="CB168" s="407"/>
      <c r="CC168" s="407"/>
      <c r="CD168" s="407"/>
      <c r="CE168" s="407"/>
      <c r="CF168" s="407"/>
      <c r="CG168" s="407"/>
      <c r="CH168" s="407"/>
      <c r="CI168" s="407"/>
      <c r="CJ168" s="407"/>
      <c r="CK168" s="407"/>
      <c r="CL168" s="407"/>
      <c r="CM168" s="407"/>
      <c r="CN168" s="407"/>
      <c r="CO168" s="407"/>
      <c r="CP168" s="407"/>
      <c r="CQ168" s="407"/>
      <c r="CR168" s="374" t="s">
        <v>6191</v>
      </c>
      <c r="CS168" s="374" t="s">
        <v>6192</v>
      </c>
      <c r="CT168" s="407"/>
      <c r="CU168" s="407"/>
      <c r="CV168" s="407"/>
      <c r="CW168" s="407"/>
      <c r="CX168" s="407"/>
      <c r="CY168" s="407"/>
      <c r="CZ168" s="407"/>
      <c r="DA168" s="407"/>
      <c r="DB168" s="374" t="s">
        <v>6193</v>
      </c>
      <c r="DC168" s="407"/>
      <c r="DD168" s="407"/>
    </row>
    <row r="169" spans="37:108" ht="15" hidden="1" customHeight="1">
      <c r="AK169" s="375">
        <v>161</v>
      </c>
      <c r="AL169" s="204" t="str">
        <f t="shared" si="4"/>
        <v>Tempoal</v>
      </c>
      <c r="AM169" s="204" t="str">
        <f t="shared" si="5"/>
        <v>30161</v>
      </c>
      <c r="AO169" s="130">
        <v>163</v>
      </c>
      <c r="AP169" s="149"/>
      <c r="AQ169" s="149"/>
      <c r="AR169" s="149"/>
      <c r="AS169" s="149"/>
      <c r="AT169" s="149"/>
      <c r="AU169" s="149"/>
      <c r="AV169" s="149"/>
      <c r="AW169" s="149"/>
      <c r="AX169" s="149"/>
      <c r="AY169" s="149"/>
      <c r="AZ169" s="149"/>
      <c r="BA169" s="149"/>
      <c r="BB169" s="149"/>
      <c r="BC169" s="149"/>
      <c r="BD169" s="149"/>
      <c r="BE169" s="149"/>
      <c r="BF169" s="149"/>
      <c r="BG169" s="149"/>
      <c r="BH169" s="149"/>
      <c r="BI169" s="73" t="s">
        <v>6194</v>
      </c>
      <c r="BJ169" s="73" t="s">
        <v>6195</v>
      </c>
      <c r="BK169" s="149"/>
      <c r="BL169" s="149"/>
      <c r="BM169" s="149"/>
      <c r="BN169" s="149"/>
      <c r="BO169" s="149"/>
      <c r="BP169" s="149"/>
      <c r="BQ169" s="149"/>
      <c r="BR169" s="149"/>
      <c r="BS169" s="73" t="s">
        <v>6196</v>
      </c>
      <c r="BT169" s="149"/>
      <c r="BU169" s="149"/>
      <c r="BV169" s="406"/>
      <c r="BW169" s="406"/>
      <c r="BX169" s="406"/>
      <c r="BY169" s="407"/>
      <c r="BZ169" s="407"/>
      <c r="CA169" s="407"/>
      <c r="CB169" s="407"/>
      <c r="CC169" s="407"/>
      <c r="CD169" s="407"/>
      <c r="CE169" s="407"/>
      <c r="CF169" s="407"/>
      <c r="CG169" s="407"/>
      <c r="CH169" s="407"/>
      <c r="CI169" s="407"/>
      <c r="CJ169" s="407"/>
      <c r="CK169" s="407"/>
      <c r="CL169" s="407"/>
      <c r="CM169" s="407"/>
      <c r="CN169" s="407"/>
      <c r="CO169" s="407"/>
      <c r="CP169" s="407"/>
      <c r="CQ169" s="407"/>
      <c r="CR169" s="374" t="s">
        <v>6197</v>
      </c>
      <c r="CS169" s="374" t="s">
        <v>6198</v>
      </c>
      <c r="CT169" s="407"/>
      <c r="CU169" s="407"/>
      <c r="CV169" s="407"/>
      <c r="CW169" s="407"/>
      <c r="CX169" s="407"/>
      <c r="CY169" s="407"/>
      <c r="CZ169" s="407"/>
      <c r="DA169" s="407"/>
      <c r="DB169" s="374" t="s">
        <v>6199</v>
      </c>
      <c r="DC169" s="407"/>
      <c r="DD169" s="407"/>
    </row>
    <row r="170" spans="37:108" ht="15" hidden="1" customHeight="1">
      <c r="AK170" s="383">
        <v>162</v>
      </c>
      <c r="AL170" s="204" t="str">
        <f t="shared" si="4"/>
        <v>Tenampa</v>
      </c>
      <c r="AM170" s="204" t="str">
        <f t="shared" si="5"/>
        <v>30162</v>
      </c>
      <c r="AO170" s="130">
        <v>164</v>
      </c>
      <c r="AP170" s="149"/>
      <c r="AQ170" s="149"/>
      <c r="AR170" s="149"/>
      <c r="AS170" s="149"/>
      <c r="AT170" s="149"/>
      <c r="AU170" s="149"/>
      <c r="AV170" s="149"/>
      <c r="AW170" s="149"/>
      <c r="AX170" s="149"/>
      <c r="AY170" s="149"/>
      <c r="AZ170" s="149"/>
      <c r="BA170" s="149"/>
      <c r="BB170" s="149"/>
      <c r="BC170" s="149"/>
      <c r="BD170" s="149"/>
      <c r="BE170" s="149"/>
      <c r="BF170" s="149"/>
      <c r="BG170" s="149"/>
      <c r="BH170" s="149"/>
      <c r="BI170" s="73" t="s">
        <v>6200</v>
      </c>
      <c r="BJ170" s="73" t="s">
        <v>6201</v>
      </c>
      <c r="BK170" s="149"/>
      <c r="BL170" s="149"/>
      <c r="BM170" s="149"/>
      <c r="BN170" s="149"/>
      <c r="BO170" s="149"/>
      <c r="BP170" s="149"/>
      <c r="BQ170" s="149"/>
      <c r="BR170" s="149"/>
      <c r="BS170" s="73" t="s">
        <v>6202</v>
      </c>
      <c r="BT170" s="149"/>
      <c r="BU170" s="149"/>
      <c r="BV170" s="406"/>
      <c r="BW170" s="406"/>
      <c r="BX170" s="406"/>
      <c r="BY170" s="407"/>
      <c r="BZ170" s="407"/>
      <c r="CA170" s="407"/>
      <c r="CB170" s="407"/>
      <c r="CC170" s="407"/>
      <c r="CD170" s="407"/>
      <c r="CE170" s="407"/>
      <c r="CF170" s="407"/>
      <c r="CG170" s="407"/>
      <c r="CH170" s="407"/>
      <c r="CI170" s="407"/>
      <c r="CJ170" s="407"/>
      <c r="CK170" s="407"/>
      <c r="CL170" s="407"/>
      <c r="CM170" s="407"/>
      <c r="CN170" s="407"/>
      <c r="CO170" s="407"/>
      <c r="CP170" s="407"/>
      <c r="CQ170" s="407"/>
      <c r="CR170" s="374" t="s">
        <v>6203</v>
      </c>
      <c r="CS170" s="374" t="s">
        <v>6204</v>
      </c>
      <c r="CT170" s="407"/>
      <c r="CU170" s="407"/>
      <c r="CV170" s="407"/>
      <c r="CW170" s="407"/>
      <c r="CX170" s="407"/>
      <c r="CY170" s="407"/>
      <c r="CZ170" s="407"/>
      <c r="DA170" s="407"/>
      <c r="DB170" s="374" t="s">
        <v>6205</v>
      </c>
      <c r="DC170" s="407"/>
      <c r="DD170" s="407"/>
    </row>
    <row r="171" spans="37:108" ht="15" hidden="1" customHeight="1">
      <c r="AK171" s="383">
        <v>163</v>
      </c>
      <c r="AL171" s="204" t="str">
        <f t="shared" si="4"/>
        <v>Tenochtitlán</v>
      </c>
      <c r="AM171" s="204" t="str">
        <f t="shared" si="5"/>
        <v>30163</v>
      </c>
      <c r="AO171" s="130">
        <v>165</v>
      </c>
      <c r="AP171" s="149"/>
      <c r="AQ171" s="149"/>
      <c r="AR171" s="149"/>
      <c r="AS171" s="149"/>
      <c r="AT171" s="149"/>
      <c r="AU171" s="149"/>
      <c r="AV171" s="149"/>
      <c r="AW171" s="149"/>
      <c r="AX171" s="149"/>
      <c r="AY171" s="149"/>
      <c r="AZ171" s="149"/>
      <c r="BA171" s="149"/>
      <c r="BB171" s="149"/>
      <c r="BC171" s="149"/>
      <c r="BD171" s="149"/>
      <c r="BE171" s="149"/>
      <c r="BF171" s="149"/>
      <c r="BG171" s="149"/>
      <c r="BH171" s="149"/>
      <c r="BI171" s="73" t="s">
        <v>6206</v>
      </c>
      <c r="BJ171" s="73" t="s">
        <v>6207</v>
      </c>
      <c r="BK171" s="149"/>
      <c r="BL171" s="149"/>
      <c r="BM171" s="149"/>
      <c r="BN171" s="149"/>
      <c r="BO171" s="149"/>
      <c r="BP171" s="149"/>
      <c r="BQ171" s="149"/>
      <c r="BR171" s="149"/>
      <c r="BS171" s="73" t="s">
        <v>6208</v>
      </c>
      <c r="BT171" s="149"/>
      <c r="BU171" s="149"/>
      <c r="BV171" s="406"/>
      <c r="BW171" s="406"/>
      <c r="BX171" s="406"/>
      <c r="BY171" s="407"/>
      <c r="BZ171" s="407"/>
      <c r="CA171" s="407"/>
      <c r="CB171" s="407"/>
      <c r="CC171" s="407"/>
      <c r="CD171" s="407"/>
      <c r="CE171" s="407"/>
      <c r="CF171" s="407"/>
      <c r="CG171" s="407"/>
      <c r="CH171" s="407"/>
      <c r="CI171" s="407"/>
      <c r="CJ171" s="407"/>
      <c r="CK171" s="407"/>
      <c r="CL171" s="407"/>
      <c r="CM171" s="407"/>
      <c r="CN171" s="407"/>
      <c r="CO171" s="407"/>
      <c r="CP171" s="407"/>
      <c r="CQ171" s="407"/>
      <c r="CR171" s="374" t="s">
        <v>6209</v>
      </c>
      <c r="CS171" s="374" t="s">
        <v>6210</v>
      </c>
      <c r="CT171" s="407"/>
      <c r="CU171" s="407"/>
      <c r="CV171" s="407"/>
      <c r="CW171" s="407"/>
      <c r="CX171" s="407"/>
      <c r="CY171" s="407"/>
      <c r="CZ171" s="407"/>
      <c r="DA171" s="407"/>
      <c r="DB171" s="374" t="s">
        <v>6211</v>
      </c>
      <c r="DC171" s="407"/>
      <c r="DD171" s="407"/>
    </row>
    <row r="172" spans="37:108" ht="15" hidden="1" customHeight="1">
      <c r="AK172" s="383">
        <v>164</v>
      </c>
      <c r="AL172" s="204" t="str">
        <f t="shared" si="4"/>
        <v>Teocelo</v>
      </c>
      <c r="AM172" s="204" t="str">
        <f t="shared" si="5"/>
        <v>30164</v>
      </c>
      <c r="AO172" s="130">
        <v>166</v>
      </c>
      <c r="AP172" s="149"/>
      <c r="AQ172" s="149"/>
      <c r="AR172" s="149"/>
      <c r="AS172" s="149"/>
      <c r="AT172" s="149"/>
      <c r="AU172" s="149"/>
      <c r="AV172" s="149"/>
      <c r="AW172" s="149"/>
      <c r="AX172" s="149"/>
      <c r="AY172" s="149"/>
      <c r="AZ172" s="149"/>
      <c r="BA172" s="149"/>
      <c r="BB172" s="149"/>
      <c r="BC172" s="149"/>
      <c r="BD172" s="149"/>
      <c r="BE172" s="149"/>
      <c r="BF172" s="149"/>
      <c r="BG172" s="149"/>
      <c r="BH172" s="149"/>
      <c r="BI172" s="73" t="s">
        <v>6212</v>
      </c>
      <c r="BJ172" s="73" t="s">
        <v>6213</v>
      </c>
      <c r="BK172" s="149"/>
      <c r="BL172" s="149"/>
      <c r="BM172" s="149"/>
      <c r="BN172" s="149"/>
      <c r="BO172" s="149"/>
      <c r="BP172" s="149"/>
      <c r="BQ172" s="149"/>
      <c r="BR172" s="149"/>
      <c r="BS172" s="73" t="s">
        <v>6214</v>
      </c>
      <c r="BT172" s="149"/>
      <c r="BU172" s="149"/>
      <c r="BV172" s="406"/>
      <c r="BW172" s="406"/>
      <c r="BX172" s="406"/>
      <c r="BY172" s="407"/>
      <c r="BZ172" s="407"/>
      <c r="CA172" s="407"/>
      <c r="CB172" s="407"/>
      <c r="CC172" s="407"/>
      <c r="CD172" s="407"/>
      <c r="CE172" s="407"/>
      <c r="CF172" s="407"/>
      <c r="CG172" s="407"/>
      <c r="CH172" s="407"/>
      <c r="CI172" s="407"/>
      <c r="CJ172" s="407"/>
      <c r="CK172" s="407"/>
      <c r="CL172" s="407"/>
      <c r="CM172" s="407"/>
      <c r="CN172" s="407"/>
      <c r="CO172" s="407"/>
      <c r="CP172" s="407"/>
      <c r="CQ172" s="407"/>
      <c r="CR172" s="374" t="s">
        <v>6215</v>
      </c>
      <c r="CS172" s="374" t="s">
        <v>6216</v>
      </c>
      <c r="CT172" s="407"/>
      <c r="CU172" s="407"/>
      <c r="CV172" s="407"/>
      <c r="CW172" s="407"/>
      <c r="CX172" s="407"/>
      <c r="CY172" s="407"/>
      <c r="CZ172" s="407"/>
      <c r="DA172" s="407"/>
      <c r="DB172" s="374" t="s">
        <v>6217</v>
      </c>
      <c r="DC172" s="407"/>
      <c r="DD172" s="407"/>
    </row>
    <row r="173" spans="37:108" ht="15" hidden="1" customHeight="1">
      <c r="AK173" s="375">
        <v>165</v>
      </c>
      <c r="AL173" s="204" t="str">
        <f t="shared" si="4"/>
        <v>Tepatlaxco</v>
      </c>
      <c r="AM173" s="204" t="str">
        <f t="shared" si="5"/>
        <v>30165</v>
      </c>
      <c r="AO173" s="130">
        <v>167</v>
      </c>
      <c r="AP173" s="149"/>
      <c r="AQ173" s="149"/>
      <c r="AR173" s="149"/>
      <c r="AS173" s="149"/>
      <c r="AT173" s="149"/>
      <c r="AU173" s="149"/>
      <c r="AV173" s="149"/>
      <c r="AW173" s="149"/>
      <c r="AX173" s="149"/>
      <c r="AY173" s="149"/>
      <c r="AZ173" s="149"/>
      <c r="BA173" s="149"/>
      <c r="BB173" s="149"/>
      <c r="BC173" s="149"/>
      <c r="BD173" s="149"/>
      <c r="BE173" s="149"/>
      <c r="BF173" s="149"/>
      <c r="BG173" s="149"/>
      <c r="BH173" s="149"/>
      <c r="BI173" s="73" t="s">
        <v>6218</v>
      </c>
      <c r="BJ173" s="73" t="s">
        <v>6219</v>
      </c>
      <c r="BK173" s="149"/>
      <c r="BL173" s="149"/>
      <c r="BM173" s="149"/>
      <c r="BN173" s="149"/>
      <c r="BO173" s="149"/>
      <c r="BP173" s="149"/>
      <c r="BQ173" s="149"/>
      <c r="BR173" s="149"/>
      <c r="BS173" s="73" t="s">
        <v>6220</v>
      </c>
      <c r="BT173" s="149"/>
      <c r="BU173" s="149"/>
      <c r="BV173" s="406"/>
      <c r="BW173" s="406"/>
      <c r="BX173" s="406"/>
      <c r="BY173" s="407"/>
      <c r="BZ173" s="407"/>
      <c r="CA173" s="407"/>
      <c r="CB173" s="407"/>
      <c r="CC173" s="407"/>
      <c r="CD173" s="407"/>
      <c r="CE173" s="407"/>
      <c r="CF173" s="407"/>
      <c r="CG173" s="407"/>
      <c r="CH173" s="407"/>
      <c r="CI173" s="407"/>
      <c r="CJ173" s="407"/>
      <c r="CK173" s="407"/>
      <c r="CL173" s="407"/>
      <c r="CM173" s="407"/>
      <c r="CN173" s="407"/>
      <c r="CO173" s="407"/>
      <c r="CP173" s="407"/>
      <c r="CQ173" s="407"/>
      <c r="CR173" s="374" t="s">
        <v>6221</v>
      </c>
      <c r="CS173" s="374" t="s">
        <v>6222</v>
      </c>
      <c r="CT173" s="407"/>
      <c r="CU173" s="407"/>
      <c r="CV173" s="407"/>
      <c r="CW173" s="407"/>
      <c r="CX173" s="407"/>
      <c r="CY173" s="407"/>
      <c r="CZ173" s="407"/>
      <c r="DA173" s="407"/>
      <c r="DB173" s="374" t="s">
        <v>6223</v>
      </c>
      <c r="DC173" s="407"/>
      <c r="DD173" s="407"/>
    </row>
    <row r="174" spans="37:108" ht="15" hidden="1" customHeight="1">
      <c r="AK174" s="383">
        <v>166</v>
      </c>
      <c r="AL174" s="204" t="str">
        <f t="shared" si="4"/>
        <v>Tepetlán</v>
      </c>
      <c r="AM174" s="204" t="str">
        <f t="shared" si="5"/>
        <v>30166</v>
      </c>
      <c r="AO174" s="130">
        <v>168</v>
      </c>
      <c r="AP174" s="149"/>
      <c r="AQ174" s="149"/>
      <c r="AR174" s="149"/>
      <c r="AS174" s="149"/>
      <c r="AT174" s="149"/>
      <c r="AU174" s="149"/>
      <c r="AV174" s="149"/>
      <c r="AW174" s="149"/>
      <c r="AX174" s="149"/>
      <c r="AY174" s="149"/>
      <c r="AZ174" s="149"/>
      <c r="BA174" s="149"/>
      <c r="BB174" s="149"/>
      <c r="BC174" s="149"/>
      <c r="BD174" s="149"/>
      <c r="BE174" s="149"/>
      <c r="BF174" s="149"/>
      <c r="BG174" s="149"/>
      <c r="BH174" s="149"/>
      <c r="BI174" s="73" t="s">
        <v>6224</v>
      </c>
      <c r="BJ174" s="73" t="s">
        <v>6225</v>
      </c>
      <c r="BK174" s="149"/>
      <c r="BL174" s="149"/>
      <c r="BM174" s="149"/>
      <c r="BN174" s="149"/>
      <c r="BO174" s="149"/>
      <c r="BP174" s="149"/>
      <c r="BQ174" s="149"/>
      <c r="BR174" s="149"/>
      <c r="BS174" s="73" t="s">
        <v>6226</v>
      </c>
      <c r="BT174" s="149"/>
      <c r="BU174" s="149"/>
      <c r="BV174" s="406"/>
      <c r="BW174" s="406"/>
      <c r="BX174" s="406"/>
      <c r="BY174" s="407"/>
      <c r="BZ174" s="407"/>
      <c r="CA174" s="407"/>
      <c r="CB174" s="407"/>
      <c r="CC174" s="407"/>
      <c r="CD174" s="407"/>
      <c r="CE174" s="407"/>
      <c r="CF174" s="407"/>
      <c r="CG174" s="407"/>
      <c r="CH174" s="407"/>
      <c r="CI174" s="407"/>
      <c r="CJ174" s="407"/>
      <c r="CK174" s="407"/>
      <c r="CL174" s="407"/>
      <c r="CM174" s="407"/>
      <c r="CN174" s="407"/>
      <c r="CO174" s="407"/>
      <c r="CP174" s="407"/>
      <c r="CQ174" s="407"/>
      <c r="CR174" s="374" t="s">
        <v>6227</v>
      </c>
      <c r="CS174" s="374" t="s">
        <v>6228</v>
      </c>
      <c r="CT174" s="407"/>
      <c r="CU174" s="407"/>
      <c r="CV174" s="407"/>
      <c r="CW174" s="407"/>
      <c r="CX174" s="407"/>
      <c r="CY174" s="407"/>
      <c r="CZ174" s="407"/>
      <c r="DA174" s="407"/>
      <c r="DB174" s="374" t="s">
        <v>6228</v>
      </c>
      <c r="DC174" s="407"/>
      <c r="DD174" s="407"/>
    </row>
    <row r="175" spans="37:108" ht="15" hidden="1" customHeight="1">
      <c r="AK175" s="383">
        <v>167</v>
      </c>
      <c r="AL175" s="204" t="str">
        <f t="shared" si="4"/>
        <v>Tepetzintla</v>
      </c>
      <c r="AM175" s="204" t="str">
        <f t="shared" si="5"/>
        <v>30167</v>
      </c>
      <c r="AO175" s="130">
        <v>169</v>
      </c>
      <c r="AP175" s="149"/>
      <c r="AQ175" s="149"/>
      <c r="AR175" s="149"/>
      <c r="AS175" s="149"/>
      <c r="AT175" s="149"/>
      <c r="AU175" s="149"/>
      <c r="AV175" s="149"/>
      <c r="AW175" s="149"/>
      <c r="AX175" s="149"/>
      <c r="AY175" s="149"/>
      <c r="AZ175" s="149"/>
      <c r="BA175" s="149"/>
      <c r="BB175" s="149"/>
      <c r="BC175" s="149"/>
      <c r="BD175" s="149"/>
      <c r="BE175" s="149"/>
      <c r="BF175" s="149"/>
      <c r="BG175" s="149"/>
      <c r="BH175" s="149"/>
      <c r="BI175" s="73" t="s">
        <v>6229</v>
      </c>
      <c r="BJ175" s="73" t="s">
        <v>6230</v>
      </c>
      <c r="BK175" s="149"/>
      <c r="BL175" s="149"/>
      <c r="BM175" s="149"/>
      <c r="BN175" s="149"/>
      <c r="BO175" s="149"/>
      <c r="BP175" s="149"/>
      <c r="BQ175" s="149"/>
      <c r="BR175" s="149"/>
      <c r="BS175" s="73" t="s">
        <v>6231</v>
      </c>
      <c r="BT175" s="149"/>
      <c r="BU175" s="149"/>
      <c r="BV175" s="406"/>
      <c r="BW175" s="406"/>
      <c r="BX175" s="406"/>
      <c r="BY175" s="407"/>
      <c r="BZ175" s="407"/>
      <c r="CA175" s="407"/>
      <c r="CB175" s="407"/>
      <c r="CC175" s="407"/>
      <c r="CD175" s="407"/>
      <c r="CE175" s="407"/>
      <c r="CF175" s="407"/>
      <c r="CG175" s="407"/>
      <c r="CH175" s="407"/>
      <c r="CI175" s="407"/>
      <c r="CJ175" s="407"/>
      <c r="CK175" s="407"/>
      <c r="CL175" s="407"/>
      <c r="CM175" s="407"/>
      <c r="CN175" s="407"/>
      <c r="CO175" s="407"/>
      <c r="CP175" s="407"/>
      <c r="CQ175" s="407"/>
      <c r="CR175" s="374" t="s">
        <v>6232</v>
      </c>
      <c r="CS175" s="374" t="s">
        <v>6233</v>
      </c>
      <c r="CT175" s="407"/>
      <c r="CU175" s="407"/>
      <c r="CV175" s="407"/>
      <c r="CW175" s="407"/>
      <c r="CX175" s="407"/>
      <c r="CY175" s="407"/>
      <c r="CZ175" s="407"/>
      <c r="DA175" s="407"/>
      <c r="DB175" s="374" t="s">
        <v>5557</v>
      </c>
      <c r="DC175" s="407"/>
      <c r="DD175" s="407"/>
    </row>
    <row r="176" spans="37:108" ht="15" hidden="1" customHeight="1">
      <c r="AK176" s="383">
        <v>168</v>
      </c>
      <c r="AL176" s="204" t="str">
        <f t="shared" si="4"/>
        <v>Tequila</v>
      </c>
      <c r="AM176" s="204" t="str">
        <f t="shared" si="5"/>
        <v>30168</v>
      </c>
      <c r="AO176" s="130">
        <v>170</v>
      </c>
      <c r="AP176" s="149"/>
      <c r="AQ176" s="149"/>
      <c r="AR176" s="149"/>
      <c r="AS176" s="149"/>
      <c r="AT176" s="149"/>
      <c r="AU176" s="149"/>
      <c r="AV176" s="149"/>
      <c r="AW176" s="149"/>
      <c r="AX176" s="149"/>
      <c r="AY176" s="149"/>
      <c r="AZ176" s="149"/>
      <c r="BA176" s="149"/>
      <c r="BB176" s="149"/>
      <c r="BC176" s="149"/>
      <c r="BD176" s="149"/>
      <c r="BE176" s="149"/>
      <c r="BF176" s="149"/>
      <c r="BG176" s="149"/>
      <c r="BH176" s="149"/>
      <c r="BI176" s="73" t="s">
        <v>6234</v>
      </c>
      <c r="BJ176" s="73" t="s">
        <v>6235</v>
      </c>
      <c r="BK176" s="149"/>
      <c r="BL176" s="149"/>
      <c r="BM176" s="149"/>
      <c r="BN176" s="149"/>
      <c r="BO176" s="149"/>
      <c r="BP176" s="149"/>
      <c r="BQ176" s="149"/>
      <c r="BR176" s="149"/>
      <c r="BS176" s="73" t="s">
        <v>6236</v>
      </c>
      <c r="BT176" s="149"/>
      <c r="BU176" s="149"/>
      <c r="BV176" s="406"/>
      <c r="BW176" s="406"/>
      <c r="BX176" s="406"/>
      <c r="BY176" s="407"/>
      <c r="BZ176" s="407"/>
      <c r="CA176" s="407"/>
      <c r="CB176" s="407"/>
      <c r="CC176" s="407"/>
      <c r="CD176" s="407"/>
      <c r="CE176" s="407"/>
      <c r="CF176" s="407"/>
      <c r="CG176" s="407"/>
      <c r="CH176" s="407"/>
      <c r="CI176" s="407"/>
      <c r="CJ176" s="407"/>
      <c r="CK176" s="407"/>
      <c r="CL176" s="407"/>
      <c r="CM176" s="407"/>
      <c r="CN176" s="407"/>
      <c r="CO176" s="407"/>
      <c r="CP176" s="407"/>
      <c r="CQ176" s="407"/>
      <c r="CR176" s="374" t="s">
        <v>6237</v>
      </c>
      <c r="CS176" s="374" t="s">
        <v>6238</v>
      </c>
      <c r="CT176" s="407"/>
      <c r="CU176" s="407"/>
      <c r="CV176" s="407"/>
      <c r="CW176" s="407"/>
      <c r="CX176" s="407"/>
      <c r="CY176" s="407"/>
      <c r="CZ176" s="407"/>
      <c r="DA176" s="407"/>
      <c r="DB176" s="374" t="s">
        <v>6239</v>
      </c>
      <c r="DC176" s="407"/>
      <c r="DD176" s="407"/>
    </row>
    <row r="177" spans="37:108" ht="15" hidden="1" customHeight="1">
      <c r="AK177" s="375">
        <v>169</v>
      </c>
      <c r="AL177" s="204" t="str">
        <f t="shared" si="4"/>
        <v>José Azueta</v>
      </c>
      <c r="AM177" s="204" t="str">
        <f t="shared" si="5"/>
        <v>30169</v>
      </c>
      <c r="AO177" s="130">
        <v>171</v>
      </c>
      <c r="AP177" s="149"/>
      <c r="AQ177" s="149"/>
      <c r="AR177" s="149"/>
      <c r="AS177" s="149"/>
      <c r="AT177" s="149"/>
      <c r="AU177" s="149"/>
      <c r="AV177" s="149"/>
      <c r="AW177" s="149"/>
      <c r="AX177" s="149"/>
      <c r="AY177" s="149"/>
      <c r="AZ177" s="149"/>
      <c r="BA177" s="149"/>
      <c r="BB177" s="149"/>
      <c r="BC177" s="149"/>
      <c r="BD177" s="149"/>
      <c r="BE177" s="149"/>
      <c r="BF177" s="149"/>
      <c r="BG177" s="149"/>
      <c r="BH177" s="149"/>
      <c r="BI177" s="73" t="s">
        <v>6240</v>
      </c>
      <c r="BJ177" s="73" t="s">
        <v>6241</v>
      </c>
      <c r="BK177" s="149"/>
      <c r="BL177" s="149"/>
      <c r="BM177" s="149"/>
      <c r="BN177" s="149"/>
      <c r="BO177" s="149"/>
      <c r="BP177" s="149"/>
      <c r="BQ177" s="149"/>
      <c r="BR177" s="149"/>
      <c r="BS177" s="73" t="s">
        <v>6242</v>
      </c>
      <c r="BT177" s="149"/>
      <c r="BU177" s="149"/>
      <c r="BV177" s="406"/>
      <c r="BW177" s="406"/>
      <c r="BX177" s="406"/>
      <c r="BY177" s="407"/>
      <c r="BZ177" s="407"/>
      <c r="CA177" s="407"/>
      <c r="CB177" s="407"/>
      <c r="CC177" s="407"/>
      <c r="CD177" s="407"/>
      <c r="CE177" s="407"/>
      <c r="CF177" s="407"/>
      <c r="CG177" s="407"/>
      <c r="CH177" s="407"/>
      <c r="CI177" s="407"/>
      <c r="CJ177" s="407"/>
      <c r="CK177" s="407"/>
      <c r="CL177" s="407"/>
      <c r="CM177" s="407"/>
      <c r="CN177" s="407"/>
      <c r="CO177" s="407"/>
      <c r="CP177" s="407"/>
      <c r="CQ177" s="407"/>
      <c r="CR177" s="374" t="s">
        <v>6243</v>
      </c>
      <c r="CS177" s="374" t="s">
        <v>6244</v>
      </c>
      <c r="CT177" s="407"/>
      <c r="CU177" s="407"/>
      <c r="CV177" s="407"/>
      <c r="CW177" s="407"/>
      <c r="CX177" s="407"/>
      <c r="CY177" s="407"/>
      <c r="CZ177" s="407"/>
      <c r="DA177" s="407"/>
      <c r="DB177" s="374" t="s">
        <v>6245</v>
      </c>
      <c r="DC177" s="407"/>
      <c r="DD177" s="407"/>
    </row>
    <row r="178" spans="37:108" ht="15" hidden="1" customHeight="1">
      <c r="AK178" s="383">
        <v>170</v>
      </c>
      <c r="AL178" s="204" t="str">
        <f t="shared" si="4"/>
        <v>Texcatepec</v>
      </c>
      <c r="AM178" s="204" t="str">
        <f t="shared" si="5"/>
        <v>30170</v>
      </c>
      <c r="AO178" s="130">
        <v>172</v>
      </c>
      <c r="AP178" s="149"/>
      <c r="AQ178" s="149"/>
      <c r="AR178" s="149"/>
      <c r="AS178" s="149"/>
      <c r="AT178" s="149"/>
      <c r="AU178" s="149"/>
      <c r="AV178" s="149"/>
      <c r="AW178" s="149"/>
      <c r="AX178" s="149"/>
      <c r="AY178" s="149"/>
      <c r="AZ178" s="149"/>
      <c r="BA178" s="149"/>
      <c r="BB178" s="149"/>
      <c r="BC178" s="149"/>
      <c r="BD178" s="149"/>
      <c r="BE178" s="149"/>
      <c r="BF178" s="149"/>
      <c r="BG178" s="149"/>
      <c r="BH178" s="149"/>
      <c r="BI178" s="73" t="s">
        <v>6246</v>
      </c>
      <c r="BJ178" s="73" t="s">
        <v>6247</v>
      </c>
      <c r="BK178" s="149"/>
      <c r="BL178" s="149"/>
      <c r="BM178" s="149"/>
      <c r="BN178" s="149"/>
      <c r="BO178" s="149"/>
      <c r="BP178" s="149"/>
      <c r="BQ178" s="149"/>
      <c r="BR178" s="149"/>
      <c r="BS178" s="73" t="s">
        <v>6248</v>
      </c>
      <c r="BT178" s="149"/>
      <c r="BU178" s="149"/>
      <c r="BV178" s="406"/>
      <c r="BW178" s="406"/>
      <c r="BX178" s="406"/>
      <c r="BY178" s="407"/>
      <c r="BZ178" s="407"/>
      <c r="CA178" s="407"/>
      <c r="CB178" s="407"/>
      <c r="CC178" s="407"/>
      <c r="CD178" s="407"/>
      <c r="CE178" s="407"/>
      <c r="CF178" s="407"/>
      <c r="CG178" s="407"/>
      <c r="CH178" s="407"/>
      <c r="CI178" s="407"/>
      <c r="CJ178" s="407"/>
      <c r="CK178" s="407"/>
      <c r="CL178" s="407"/>
      <c r="CM178" s="407"/>
      <c r="CN178" s="407"/>
      <c r="CO178" s="407"/>
      <c r="CP178" s="407"/>
      <c r="CQ178" s="407"/>
      <c r="CR178" s="374" t="s">
        <v>6249</v>
      </c>
      <c r="CS178" s="374" t="s">
        <v>6250</v>
      </c>
      <c r="CT178" s="407"/>
      <c r="CU178" s="407"/>
      <c r="CV178" s="407"/>
      <c r="CW178" s="407"/>
      <c r="CX178" s="407"/>
      <c r="CY178" s="407"/>
      <c r="CZ178" s="407"/>
      <c r="DA178" s="407"/>
      <c r="DB178" s="374" t="s">
        <v>6251</v>
      </c>
      <c r="DC178" s="407"/>
      <c r="DD178" s="407"/>
    </row>
    <row r="179" spans="37:108" ht="15" hidden="1" customHeight="1">
      <c r="AK179" s="383">
        <v>171</v>
      </c>
      <c r="AL179" s="204" t="str">
        <f t="shared" si="4"/>
        <v>Texhuacán</v>
      </c>
      <c r="AM179" s="204" t="str">
        <f t="shared" si="5"/>
        <v>30171</v>
      </c>
      <c r="AO179" s="130">
        <v>173</v>
      </c>
      <c r="AP179" s="149"/>
      <c r="AQ179" s="149"/>
      <c r="AR179" s="149"/>
      <c r="AS179" s="149"/>
      <c r="AT179" s="149"/>
      <c r="AU179" s="149"/>
      <c r="AV179" s="149"/>
      <c r="AW179" s="149"/>
      <c r="AX179" s="149"/>
      <c r="AY179" s="149"/>
      <c r="AZ179" s="149"/>
      <c r="BA179" s="149"/>
      <c r="BB179" s="149"/>
      <c r="BC179" s="149"/>
      <c r="BD179" s="149"/>
      <c r="BE179" s="149"/>
      <c r="BF179" s="149"/>
      <c r="BG179" s="149"/>
      <c r="BH179" s="149"/>
      <c r="BI179" s="73" t="s">
        <v>6252</v>
      </c>
      <c r="BJ179" s="73" t="s">
        <v>6253</v>
      </c>
      <c r="BK179" s="149"/>
      <c r="BL179" s="149"/>
      <c r="BM179" s="149"/>
      <c r="BN179" s="149"/>
      <c r="BO179" s="149"/>
      <c r="BP179" s="149"/>
      <c r="BQ179" s="149"/>
      <c r="BR179" s="149"/>
      <c r="BS179" s="73" t="s">
        <v>6254</v>
      </c>
      <c r="BT179" s="149"/>
      <c r="BU179" s="149"/>
      <c r="BV179" s="406"/>
      <c r="BW179" s="406"/>
      <c r="BX179" s="406"/>
      <c r="BY179" s="407"/>
      <c r="BZ179" s="407"/>
      <c r="CA179" s="407"/>
      <c r="CB179" s="407"/>
      <c r="CC179" s="407"/>
      <c r="CD179" s="407"/>
      <c r="CE179" s="407"/>
      <c r="CF179" s="407"/>
      <c r="CG179" s="407"/>
      <c r="CH179" s="407"/>
      <c r="CI179" s="407"/>
      <c r="CJ179" s="407"/>
      <c r="CK179" s="407"/>
      <c r="CL179" s="407"/>
      <c r="CM179" s="407"/>
      <c r="CN179" s="407"/>
      <c r="CO179" s="407"/>
      <c r="CP179" s="407"/>
      <c r="CQ179" s="407"/>
      <c r="CR179" s="374" t="s">
        <v>6255</v>
      </c>
      <c r="CS179" s="374" t="s">
        <v>6256</v>
      </c>
      <c r="CT179" s="407"/>
      <c r="CU179" s="407"/>
      <c r="CV179" s="407"/>
      <c r="CW179" s="407"/>
      <c r="CX179" s="407"/>
      <c r="CY179" s="407"/>
      <c r="CZ179" s="407"/>
      <c r="DA179" s="407"/>
      <c r="DB179" s="374" t="s">
        <v>6257</v>
      </c>
      <c r="DC179" s="407"/>
      <c r="DD179" s="407"/>
    </row>
    <row r="180" spans="37:108" ht="15" hidden="1" customHeight="1">
      <c r="AK180" s="383">
        <v>172</v>
      </c>
      <c r="AL180" s="204" t="str">
        <f t="shared" si="4"/>
        <v>Texistepec</v>
      </c>
      <c r="AM180" s="204" t="str">
        <f t="shared" si="5"/>
        <v>30172</v>
      </c>
      <c r="AO180" s="130">
        <v>174</v>
      </c>
      <c r="AP180" s="149"/>
      <c r="AQ180" s="149"/>
      <c r="AR180" s="149"/>
      <c r="AS180" s="149"/>
      <c r="AT180" s="149"/>
      <c r="AU180" s="149"/>
      <c r="AV180" s="149"/>
      <c r="AW180" s="149"/>
      <c r="AX180" s="149"/>
      <c r="AY180" s="149"/>
      <c r="AZ180" s="149"/>
      <c r="BA180" s="149"/>
      <c r="BB180" s="149"/>
      <c r="BC180" s="149"/>
      <c r="BD180" s="149"/>
      <c r="BE180" s="149"/>
      <c r="BF180" s="149"/>
      <c r="BG180" s="149"/>
      <c r="BH180" s="149"/>
      <c r="BI180" s="73" t="s">
        <v>6258</v>
      </c>
      <c r="BJ180" s="73" t="s">
        <v>6259</v>
      </c>
      <c r="BK180" s="149"/>
      <c r="BL180" s="149"/>
      <c r="BM180" s="149"/>
      <c r="BN180" s="149"/>
      <c r="BO180" s="149"/>
      <c r="BP180" s="149"/>
      <c r="BQ180" s="149"/>
      <c r="BR180" s="149"/>
      <c r="BS180" s="73" t="s">
        <v>6260</v>
      </c>
      <c r="BT180" s="149"/>
      <c r="BU180" s="149"/>
      <c r="BV180" s="406"/>
      <c r="BW180" s="406"/>
      <c r="BX180" s="406"/>
      <c r="BY180" s="407"/>
      <c r="BZ180" s="407"/>
      <c r="CA180" s="407"/>
      <c r="CB180" s="407"/>
      <c r="CC180" s="407"/>
      <c r="CD180" s="407"/>
      <c r="CE180" s="407"/>
      <c r="CF180" s="407"/>
      <c r="CG180" s="407"/>
      <c r="CH180" s="407"/>
      <c r="CI180" s="407"/>
      <c r="CJ180" s="407"/>
      <c r="CK180" s="407"/>
      <c r="CL180" s="407"/>
      <c r="CM180" s="407"/>
      <c r="CN180" s="407"/>
      <c r="CO180" s="407"/>
      <c r="CP180" s="407"/>
      <c r="CQ180" s="407"/>
      <c r="CR180" s="374" t="s">
        <v>6261</v>
      </c>
      <c r="CS180" s="374" t="s">
        <v>6262</v>
      </c>
      <c r="CT180" s="407"/>
      <c r="CU180" s="407"/>
      <c r="CV180" s="407"/>
      <c r="CW180" s="407"/>
      <c r="CX180" s="407"/>
      <c r="CY180" s="407"/>
      <c r="CZ180" s="407"/>
      <c r="DA180" s="407"/>
      <c r="DB180" s="374" t="s">
        <v>6263</v>
      </c>
      <c r="DC180" s="407"/>
      <c r="DD180" s="407"/>
    </row>
    <row r="181" spans="37:108" ht="15" hidden="1" customHeight="1">
      <c r="AK181" s="375">
        <v>173</v>
      </c>
      <c r="AL181" s="204" t="str">
        <f t="shared" si="4"/>
        <v>Tezonapa</v>
      </c>
      <c r="AM181" s="204" t="str">
        <f t="shared" si="5"/>
        <v>30173</v>
      </c>
      <c r="AO181" s="130">
        <v>175</v>
      </c>
      <c r="AP181" s="149"/>
      <c r="AQ181" s="149"/>
      <c r="AR181" s="149"/>
      <c r="AS181" s="149"/>
      <c r="AT181" s="149"/>
      <c r="AU181" s="149"/>
      <c r="AV181" s="149"/>
      <c r="AW181" s="149"/>
      <c r="AX181" s="149"/>
      <c r="AY181" s="149"/>
      <c r="AZ181" s="149"/>
      <c r="BA181" s="149"/>
      <c r="BB181" s="149"/>
      <c r="BC181" s="149"/>
      <c r="BD181" s="149"/>
      <c r="BE181" s="149"/>
      <c r="BF181" s="149"/>
      <c r="BG181" s="149"/>
      <c r="BH181" s="149"/>
      <c r="BI181" s="73" t="s">
        <v>6264</v>
      </c>
      <c r="BJ181" s="73" t="s">
        <v>6265</v>
      </c>
      <c r="BK181" s="149"/>
      <c r="BL181" s="149"/>
      <c r="BM181" s="149"/>
      <c r="BN181" s="149"/>
      <c r="BO181" s="149"/>
      <c r="BP181" s="149"/>
      <c r="BQ181" s="149"/>
      <c r="BR181" s="149"/>
      <c r="BS181" s="73" t="s">
        <v>6266</v>
      </c>
      <c r="BT181" s="149"/>
      <c r="BU181" s="149"/>
      <c r="BV181" s="406"/>
      <c r="BW181" s="406"/>
      <c r="BX181" s="406"/>
      <c r="BY181" s="407"/>
      <c r="BZ181" s="407"/>
      <c r="CA181" s="407"/>
      <c r="CB181" s="407"/>
      <c r="CC181" s="407"/>
      <c r="CD181" s="407"/>
      <c r="CE181" s="407"/>
      <c r="CF181" s="407"/>
      <c r="CG181" s="407"/>
      <c r="CH181" s="407"/>
      <c r="CI181" s="407"/>
      <c r="CJ181" s="407"/>
      <c r="CK181" s="407"/>
      <c r="CL181" s="407"/>
      <c r="CM181" s="407"/>
      <c r="CN181" s="407"/>
      <c r="CO181" s="407"/>
      <c r="CP181" s="407"/>
      <c r="CQ181" s="407"/>
      <c r="CR181" s="374" t="s">
        <v>6267</v>
      </c>
      <c r="CS181" s="374" t="s">
        <v>6268</v>
      </c>
      <c r="CT181" s="407"/>
      <c r="CU181" s="407"/>
      <c r="CV181" s="407"/>
      <c r="CW181" s="407"/>
      <c r="CX181" s="407"/>
      <c r="CY181" s="407"/>
      <c r="CZ181" s="407"/>
      <c r="DA181" s="407"/>
      <c r="DB181" s="374" t="s">
        <v>4288</v>
      </c>
      <c r="DC181" s="407"/>
      <c r="DD181" s="407"/>
    </row>
    <row r="182" spans="37:108" ht="15" hidden="1" customHeight="1">
      <c r="AK182" s="383">
        <v>174</v>
      </c>
      <c r="AL182" s="204" t="str">
        <f t="shared" si="4"/>
        <v>Tierra Blanca</v>
      </c>
      <c r="AM182" s="204" t="str">
        <f t="shared" si="5"/>
        <v>30174</v>
      </c>
      <c r="AO182" s="130">
        <v>176</v>
      </c>
      <c r="AP182" s="149"/>
      <c r="AQ182" s="149"/>
      <c r="AR182" s="149"/>
      <c r="AS182" s="149"/>
      <c r="AT182" s="149"/>
      <c r="AU182" s="149"/>
      <c r="AV182" s="149"/>
      <c r="AW182" s="149"/>
      <c r="AX182" s="149"/>
      <c r="AY182" s="149"/>
      <c r="AZ182" s="149"/>
      <c r="BA182" s="149"/>
      <c r="BB182" s="149"/>
      <c r="BC182" s="149"/>
      <c r="BD182" s="149"/>
      <c r="BE182" s="149"/>
      <c r="BF182" s="149"/>
      <c r="BG182" s="149"/>
      <c r="BH182" s="149"/>
      <c r="BI182" s="73" t="s">
        <v>6269</v>
      </c>
      <c r="BJ182" s="73" t="s">
        <v>6270</v>
      </c>
      <c r="BK182" s="149"/>
      <c r="BL182" s="149"/>
      <c r="BM182" s="149"/>
      <c r="BN182" s="149"/>
      <c r="BO182" s="149"/>
      <c r="BP182" s="149"/>
      <c r="BQ182" s="149"/>
      <c r="BR182" s="149"/>
      <c r="BS182" s="73" t="s">
        <v>6271</v>
      </c>
      <c r="BT182" s="149"/>
      <c r="BU182" s="149"/>
      <c r="BV182" s="406"/>
      <c r="BW182" s="406"/>
      <c r="BX182" s="406"/>
      <c r="BY182" s="407"/>
      <c r="BZ182" s="407"/>
      <c r="CA182" s="407"/>
      <c r="CB182" s="407"/>
      <c r="CC182" s="407"/>
      <c r="CD182" s="407"/>
      <c r="CE182" s="407"/>
      <c r="CF182" s="407"/>
      <c r="CG182" s="407"/>
      <c r="CH182" s="407"/>
      <c r="CI182" s="407"/>
      <c r="CJ182" s="407"/>
      <c r="CK182" s="407"/>
      <c r="CL182" s="407"/>
      <c r="CM182" s="407"/>
      <c r="CN182" s="407"/>
      <c r="CO182" s="407"/>
      <c r="CP182" s="407"/>
      <c r="CQ182" s="407"/>
      <c r="CR182" s="374" t="s">
        <v>6272</v>
      </c>
      <c r="CS182" s="374" t="s">
        <v>6273</v>
      </c>
      <c r="CT182" s="407"/>
      <c r="CU182" s="407"/>
      <c r="CV182" s="407"/>
      <c r="CW182" s="407"/>
      <c r="CX182" s="407"/>
      <c r="CY182" s="407"/>
      <c r="CZ182" s="407"/>
      <c r="DA182" s="407"/>
      <c r="DB182" s="374" t="s">
        <v>6274</v>
      </c>
      <c r="DC182" s="407"/>
      <c r="DD182" s="407"/>
    </row>
    <row r="183" spans="37:108" ht="15" hidden="1" customHeight="1">
      <c r="AK183" s="383">
        <v>175</v>
      </c>
      <c r="AL183" s="204" t="str">
        <f t="shared" si="4"/>
        <v>Tihuatlán</v>
      </c>
      <c r="AM183" s="204" t="str">
        <f t="shared" si="5"/>
        <v>30175</v>
      </c>
      <c r="AO183" s="130">
        <v>177</v>
      </c>
      <c r="AP183" s="149"/>
      <c r="AQ183" s="149"/>
      <c r="AR183" s="149"/>
      <c r="AS183" s="149"/>
      <c r="AT183" s="149"/>
      <c r="AU183" s="149"/>
      <c r="AV183" s="149"/>
      <c r="AW183" s="149"/>
      <c r="AX183" s="149"/>
      <c r="AY183" s="149"/>
      <c r="AZ183" s="149"/>
      <c r="BA183" s="149"/>
      <c r="BB183" s="149"/>
      <c r="BC183" s="149"/>
      <c r="BD183" s="149"/>
      <c r="BE183" s="149"/>
      <c r="BF183" s="149"/>
      <c r="BG183" s="149"/>
      <c r="BH183" s="149"/>
      <c r="BI183" s="73" t="s">
        <v>6275</v>
      </c>
      <c r="BJ183" s="73" t="s">
        <v>6276</v>
      </c>
      <c r="BK183" s="149"/>
      <c r="BL183" s="149"/>
      <c r="BM183" s="149"/>
      <c r="BN183" s="149"/>
      <c r="BO183" s="149"/>
      <c r="BP183" s="149"/>
      <c r="BQ183" s="149"/>
      <c r="BR183" s="149"/>
      <c r="BS183" s="73" t="s">
        <v>6277</v>
      </c>
      <c r="BT183" s="149"/>
      <c r="BU183" s="149"/>
      <c r="BV183" s="406"/>
      <c r="BW183" s="406"/>
      <c r="BX183" s="406"/>
      <c r="BY183" s="407"/>
      <c r="BZ183" s="407"/>
      <c r="CA183" s="407"/>
      <c r="CB183" s="407"/>
      <c r="CC183" s="407"/>
      <c r="CD183" s="407"/>
      <c r="CE183" s="407"/>
      <c r="CF183" s="407"/>
      <c r="CG183" s="407"/>
      <c r="CH183" s="407"/>
      <c r="CI183" s="407"/>
      <c r="CJ183" s="407"/>
      <c r="CK183" s="407"/>
      <c r="CL183" s="407"/>
      <c r="CM183" s="407"/>
      <c r="CN183" s="407"/>
      <c r="CO183" s="407"/>
      <c r="CP183" s="407"/>
      <c r="CQ183" s="407"/>
      <c r="CR183" s="374" t="s">
        <v>6278</v>
      </c>
      <c r="CS183" s="374" t="s">
        <v>6279</v>
      </c>
      <c r="CT183" s="407"/>
      <c r="CU183" s="407"/>
      <c r="CV183" s="407"/>
      <c r="CW183" s="407"/>
      <c r="CX183" s="407"/>
      <c r="CY183" s="407"/>
      <c r="CZ183" s="407"/>
      <c r="DA183" s="407"/>
      <c r="DB183" s="374" t="s">
        <v>6280</v>
      </c>
      <c r="DC183" s="407"/>
      <c r="DD183" s="407"/>
    </row>
    <row r="184" spans="37:108" ht="15" hidden="1" customHeight="1">
      <c r="AK184" s="383">
        <v>176</v>
      </c>
      <c r="AL184" s="204" t="str">
        <f t="shared" si="4"/>
        <v>Tlacojalpan</v>
      </c>
      <c r="AM184" s="204" t="str">
        <f t="shared" si="5"/>
        <v>30176</v>
      </c>
      <c r="AO184" s="130">
        <v>178</v>
      </c>
      <c r="AP184" s="149"/>
      <c r="AQ184" s="149"/>
      <c r="AR184" s="149"/>
      <c r="AS184" s="149"/>
      <c r="AT184" s="149"/>
      <c r="AU184" s="149"/>
      <c r="AV184" s="149"/>
      <c r="AW184" s="149"/>
      <c r="AX184" s="149"/>
      <c r="AY184" s="149"/>
      <c r="AZ184" s="149"/>
      <c r="BA184" s="149"/>
      <c r="BB184" s="149"/>
      <c r="BC184" s="149"/>
      <c r="BD184" s="149"/>
      <c r="BE184" s="149"/>
      <c r="BF184" s="149"/>
      <c r="BG184" s="149"/>
      <c r="BH184" s="149"/>
      <c r="BI184" s="73" t="s">
        <v>6281</v>
      </c>
      <c r="BJ184" s="73" t="s">
        <v>6282</v>
      </c>
      <c r="BK184" s="149"/>
      <c r="BL184" s="149"/>
      <c r="BM184" s="149"/>
      <c r="BN184" s="149"/>
      <c r="BO184" s="149"/>
      <c r="BP184" s="149"/>
      <c r="BQ184" s="149"/>
      <c r="BR184" s="149"/>
      <c r="BS184" s="73" t="s">
        <v>6283</v>
      </c>
      <c r="BT184" s="149"/>
      <c r="BU184" s="149"/>
      <c r="BV184" s="406"/>
      <c r="BW184" s="406"/>
      <c r="BX184" s="406"/>
      <c r="BY184" s="407"/>
      <c r="BZ184" s="407"/>
      <c r="CA184" s="407"/>
      <c r="CB184" s="407"/>
      <c r="CC184" s="407"/>
      <c r="CD184" s="407"/>
      <c r="CE184" s="407"/>
      <c r="CF184" s="407"/>
      <c r="CG184" s="407"/>
      <c r="CH184" s="407"/>
      <c r="CI184" s="407"/>
      <c r="CJ184" s="407"/>
      <c r="CK184" s="407"/>
      <c r="CL184" s="407"/>
      <c r="CM184" s="407"/>
      <c r="CN184" s="407"/>
      <c r="CO184" s="407"/>
      <c r="CP184" s="407"/>
      <c r="CQ184" s="407"/>
      <c r="CR184" s="374" t="s">
        <v>6284</v>
      </c>
      <c r="CS184" s="374" t="s">
        <v>6285</v>
      </c>
      <c r="CT184" s="407"/>
      <c r="CU184" s="407"/>
      <c r="CV184" s="407"/>
      <c r="CW184" s="407"/>
      <c r="CX184" s="407"/>
      <c r="CY184" s="407"/>
      <c r="CZ184" s="407"/>
      <c r="DA184" s="407"/>
      <c r="DB184" s="374" t="s">
        <v>6286</v>
      </c>
      <c r="DC184" s="407"/>
      <c r="DD184" s="407"/>
    </row>
    <row r="185" spans="37:108" ht="15" hidden="1" customHeight="1">
      <c r="AK185" s="375">
        <v>177</v>
      </c>
      <c r="AL185" s="204" t="str">
        <f t="shared" si="4"/>
        <v>Tlacolulan</v>
      </c>
      <c r="AM185" s="204" t="str">
        <f t="shared" si="5"/>
        <v>30177</v>
      </c>
      <c r="AO185" s="130">
        <v>179</v>
      </c>
      <c r="AP185" s="149"/>
      <c r="AQ185" s="149"/>
      <c r="AR185" s="149"/>
      <c r="AS185" s="149"/>
      <c r="AT185" s="149"/>
      <c r="AU185" s="149"/>
      <c r="AV185" s="149"/>
      <c r="AW185" s="149"/>
      <c r="AX185" s="149"/>
      <c r="AY185" s="149"/>
      <c r="AZ185" s="149"/>
      <c r="BA185" s="149"/>
      <c r="BB185" s="149"/>
      <c r="BC185" s="149"/>
      <c r="BD185" s="149"/>
      <c r="BE185" s="149"/>
      <c r="BF185" s="149"/>
      <c r="BG185" s="149"/>
      <c r="BH185" s="149"/>
      <c r="BI185" s="73" t="s">
        <v>6287</v>
      </c>
      <c r="BJ185" s="73" t="s">
        <v>6288</v>
      </c>
      <c r="BK185" s="149"/>
      <c r="BL185" s="149"/>
      <c r="BM185" s="149"/>
      <c r="BN185" s="149"/>
      <c r="BO185" s="149"/>
      <c r="BP185" s="149"/>
      <c r="BQ185" s="149"/>
      <c r="BR185" s="149"/>
      <c r="BS185" s="73" t="s">
        <v>6289</v>
      </c>
      <c r="BT185" s="149"/>
      <c r="BU185" s="149"/>
      <c r="BV185" s="406"/>
      <c r="BW185" s="406"/>
      <c r="BX185" s="406"/>
      <c r="BY185" s="407"/>
      <c r="BZ185" s="407"/>
      <c r="CA185" s="407"/>
      <c r="CB185" s="407"/>
      <c r="CC185" s="407"/>
      <c r="CD185" s="407"/>
      <c r="CE185" s="407"/>
      <c r="CF185" s="407"/>
      <c r="CG185" s="407"/>
      <c r="CH185" s="407"/>
      <c r="CI185" s="407"/>
      <c r="CJ185" s="407"/>
      <c r="CK185" s="407"/>
      <c r="CL185" s="407"/>
      <c r="CM185" s="407"/>
      <c r="CN185" s="407"/>
      <c r="CO185" s="407"/>
      <c r="CP185" s="407"/>
      <c r="CQ185" s="407"/>
      <c r="CR185" s="374" t="s">
        <v>6290</v>
      </c>
      <c r="CS185" s="374" t="s">
        <v>6291</v>
      </c>
      <c r="CT185" s="407"/>
      <c r="CU185" s="407"/>
      <c r="CV185" s="407"/>
      <c r="CW185" s="407"/>
      <c r="CX185" s="407"/>
      <c r="CY185" s="407"/>
      <c r="CZ185" s="407"/>
      <c r="DA185" s="407"/>
      <c r="DB185" s="374" t="s">
        <v>6292</v>
      </c>
      <c r="DC185" s="407"/>
      <c r="DD185" s="407"/>
    </row>
    <row r="186" spans="37:108" ht="15" hidden="1" customHeight="1">
      <c r="AK186" s="383">
        <v>178</v>
      </c>
      <c r="AL186" s="204" t="str">
        <f t="shared" si="4"/>
        <v>Tlacotalpan</v>
      </c>
      <c r="AM186" s="204" t="str">
        <f t="shared" si="5"/>
        <v>30178</v>
      </c>
      <c r="AO186" s="130">
        <v>180</v>
      </c>
      <c r="AP186" s="149"/>
      <c r="AQ186" s="149"/>
      <c r="AR186" s="149"/>
      <c r="AS186" s="149"/>
      <c r="AT186" s="149"/>
      <c r="AU186" s="149"/>
      <c r="AV186" s="149"/>
      <c r="AW186" s="149"/>
      <c r="AX186" s="149"/>
      <c r="AY186" s="149"/>
      <c r="AZ186" s="149"/>
      <c r="BA186" s="149"/>
      <c r="BB186" s="149"/>
      <c r="BC186" s="149"/>
      <c r="BD186" s="149"/>
      <c r="BE186" s="149"/>
      <c r="BF186" s="149"/>
      <c r="BG186" s="149"/>
      <c r="BH186" s="149"/>
      <c r="BI186" s="73" t="s">
        <v>6293</v>
      </c>
      <c r="BJ186" s="73" t="s">
        <v>6294</v>
      </c>
      <c r="BK186" s="149"/>
      <c r="BL186" s="149"/>
      <c r="BM186" s="149"/>
      <c r="BN186" s="149"/>
      <c r="BO186" s="149"/>
      <c r="BP186" s="149"/>
      <c r="BQ186" s="149"/>
      <c r="BR186" s="149"/>
      <c r="BS186" s="73" t="s">
        <v>6295</v>
      </c>
      <c r="BT186" s="149"/>
      <c r="BU186" s="149"/>
      <c r="BV186" s="406"/>
      <c r="BW186" s="406"/>
      <c r="BX186" s="406"/>
      <c r="BY186" s="407"/>
      <c r="BZ186" s="407"/>
      <c r="CA186" s="407"/>
      <c r="CB186" s="407"/>
      <c r="CC186" s="407"/>
      <c r="CD186" s="407"/>
      <c r="CE186" s="407"/>
      <c r="CF186" s="407"/>
      <c r="CG186" s="407"/>
      <c r="CH186" s="407"/>
      <c r="CI186" s="407"/>
      <c r="CJ186" s="407"/>
      <c r="CK186" s="407"/>
      <c r="CL186" s="407"/>
      <c r="CM186" s="407"/>
      <c r="CN186" s="407"/>
      <c r="CO186" s="407"/>
      <c r="CP186" s="407"/>
      <c r="CQ186" s="407"/>
      <c r="CR186" s="374" t="s">
        <v>6296</v>
      </c>
      <c r="CS186" s="374" t="s">
        <v>6297</v>
      </c>
      <c r="CT186" s="407"/>
      <c r="CU186" s="407"/>
      <c r="CV186" s="407"/>
      <c r="CW186" s="407"/>
      <c r="CX186" s="407"/>
      <c r="CY186" s="407"/>
      <c r="CZ186" s="407"/>
      <c r="DA186" s="407"/>
      <c r="DB186" s="374" t="s">
        <v>6298</v>
      </c>
      <c r="DC186" s="407"/>
      <c r="DD186" s="407"/>
    </row>
    <row r="187" spans="37:108" ht="15" hidden="1" customHeight="1">
      <c r="AK187" s="383">
        <v>179</v>
      </c>
      <c r="AL187" s="204" t="str">
        <f t="shared" si="4"/>
        <v>Tlacotepec de Mejía</v>
      </c>
      <c r="AM187" s="204" t="str">
        <f t="shared" si="5"/>
        <v>30179</v>
      </c>
      <c r="AO187" s="130">
        <v>181</v>
      </c>
      <c r="AP187" s="149"/>
      <c r="AQ187" s="149"/>
      <c r="AR187" s="149"/>
      <c r="AS187" s="149"/>
      <c r="AT187" s="149"/>
      <c r="AU187" s="149"/>
      <c r="AV187" s="149"/>
      <c r="AW187" s="149"/>
      <c r="AX187" s="149"/>
      <c r="AY187" s="149"/>
      <c r="AZ187" s="149"/>
      <c r="BA187" s="149"/>
      <c r="BB187" s="149"/>
      <c r="BC187" s="149"/>
      <c r="BD187" s="149"/>
      <c r="BE187" s="149"/>
      <c r="BF187" s="149"/>
      <c r="BG187" s="149"/>
      <c r="BH187" s="149"/>
      <c r="BI187" s="73" t="s">
        <v>6299</v>
      </c>
      <c r="BJ187" s="73" t="s">
        <v>6300</v>
      </c>
      <c r="BK187" s="149"/>
      <c r="BL187" s="149"/>
      <c r="BM187" s="149"/>
      <c r="BN187" s="149"/>
      <c r="BO187" s="149"/>
      <c r="BP187" s="149"/>
      <c r="BQ187" s="149"/>
      <c r="BR187" s="149"/>
      <c r="BS187" s="73" t="s">
        <v>6301</v>
      </c>
      <c r="BT187" s="149"/>
      <c r="BU187" s="149"/>
      <c r="BV187" s="406"/>
      <c r="BW187" s="406"/>
      <c r="BX187" s="406"/>
      <c r="BY187" s="407"/>
      <c r="BZ187" s="407"/>
      <c r="CA187" s="407"/>
      <c r="CB187" s="407"/>
      <c r="CC187" s="407"/>
      <c r="CD187" s="407"/>
      <c r="CE187" s="407"/>
      <c r="CF187" s="407"/>
      <c r="CG187" s="407"/>
      <c r="CH187" s="407"/>
      <c r="CI187" s="407"/>
      <c r="CJ187" s="407"/>
      <c r="CK187" s="407"/>
      <c r="CL187" s="407"/>
      <c r="CM187" s="407"/>
      <c r="CN187" s="407"/>
      <c r="CO187" s="407"/>
      <c r="CP187" s="407"/>
      <c r="CQ187" s="407"/>
      <c r="CR187" s="374" t="s">
        <v>6302</v>
      </c>
      <c r="CS187" s="374" t="s">
        <v>6303</v>
      </c>
      <c r="CT187" s="407"/>
      <c r="CU187" s="407"/>
      <c r="CV187" s="407"/>
      <c r="CW187" s="407"/>
      <c r="CX187" s="407"/>
      <c r="CY187" s="407"/>
      <c r="CZ187" s="407"/>
      <c r="DA187" s="407"/>
      <c r="DB187" s="374" t="s">
        <v>6304</v>
      </c>
      <c r="DC187" s="407"/>
      <c r="DD187" s="407"/>
    </row>
    <row r="188" spans="37:108" ht="15" hidden="1" customHeight="1">
      <c r="AK188" s="383">
        <v>180</v>
      </c>
      <c r="AL188" s="204" t="str">
        <f t="shared" si="4"/>
        <v>Tlachichilco</v>
      </c>
      <c r="AM188" s="204" t="str">
        <f t="shared" si="5"/>
        <v>30180</v>
      </c>
      <c r="AO188" s="130">
        <v>182</v>
      </c>
      <c r="AP188" s="149"/>
      <c r="AQ188" s="149"/>
      <c r="AR188" s="149"/>
      <c r="AS188" s="149"/>
      <c r="AT188" s="149"/>
      <c r="AU188" s="149"/>
      <c r="AV188" s="149"/>
      <c r="AW188" s="149"/>
      <c r="AX188" s="149"/>
      <c r="AY188" s="149"/>
      <c r="AZ188" s="149"/>
      <c r="BA188" s="149"/>
      <c r="BB188" s="149"/>
      <c r="BC188" s="149"/>
      <c r="BD188" s="149"/>
      <c r="BE188" s="149"/>
      <c r="BF188" s="149"/>
      <c r="BG188" s="149"/>
      <c r="BH188" s="149"/>
      <c r="BI188" s="73" t="s">
        <v>6305</v>
      </c>
      <c r="BJ188" s="73" t="s">
        <v>6306</v>
      </c>
      <c r="BK188" s="149"/>
      <c r="BL188" s="149"/>
      <c r="BM188" s="149"/>
      <c r="BN188" s="149"/>
      <c r="BO188" s="149"/>
      <c r="BP188" s="149"/>
      <c r="BQ188" s="149"/>
      <c r="BR188" s="149"/>
      <c r="BS188" s="73" t="s">
        <v>6307</v>
      </c>
      <c r="BT188" s="149"/>
      <c r="BU188" s="149"/>
      <c r="BV188" s="406"/>
      <c r="BW188" s="406"/>
      <c r="BX188" s="406"/>
      <c r="BY188" s="407"/>
      <c r="BZ188" s="407"/>
      <c r="CA188" s="407"/>
      <c r="CB188" s="407"/>
      <c r="CC188" s="407"/>
      <c r="CD188" s="407"/>
      <c r="CE188" s="407"/>
      <c r="CF188" s="407"/>
      <c r="CG188" s="407"/>
      <c r="CH188" s="407"/>
      <c r="CI188" s="407"/>
      <c r="CJ188" s="407"/>
      <c r="CK188" s="407"/>
      <c r="CL188" s="407"/>
      <c r="CM188" s="407"/>
      <c r="CN188" s="407"/>
      <c r="CO188" s="407"/>
      <c r="CP188" s="407"/>
      <c r="CQ188" s="407"/>
      <c r="CR188" s="374" t="s">
        <v>6308</v>
      </c>
      <c r="CS188" s="374" t="s">
        <v>6309</v>
      </c>
      <c r="CT188" s="407"/>
      <c r="CU188" s="407"/>
      <c r="CV188" s="407"/>
      <c r="CW188" s="407"/>
      <c r="CX188" s="407"/>
      <c r="CY188" s="407"/>
      <c r="CZ188" s="407"/>
      <c r="DA188" s="407"/>
      <c r="DB188" s="374" t="s">
        <v>6310</v>
      </c>
      <c r="DC188" s="407"/>
      <c r="DD188" s="407"/>
    </row>
    <row r="189" spans="37:108" ht="15" hidden="1" customHeight="1">
      <c r="AK189" s="375">
        <v>181</v>
      </c>
      <c r="AL189" s="204" t="str">
        <f t="shared" si="4"/>
        <v>Tlalixcoyan</v>
      </c>
      <c r="AM189" s="204" t="str">
        <f t="shared" si="5"/>
        <v>30181</v>
      </c>
      <c r="AO189" s="130">
        <v>183</v>
      </c>
      <c r="AP189" s="149"/>
      <c r="AQ189" s="149"/>
      <c r="AR189" s="149"/>
      <c r="AS189" s="149"/>
      <c r="AT189" s="149"/>
      <c r="AU189" s="149"/>
      <c r="AV189" s="149"/>
      <c r="AW189" s="149"/>
      <c r="AX189" s="149"/>
      <c r="AY189" s="149"/>
      <c r="AZ189" s="149"/>
      <c r="BA189" s="149"/>
      <c r="BB189" s="149"/>
      <c r="BC189" s="149"/>
      <c r="BD189" s="149"/>
      <c r="BE189" s="149"/>
      <c r="BF189" s="149"/>
      <c r="BG189" s="149"/>
      <c r="BH189" s="149"/>
      <c r="BI189" s="73" t="s">
        <v>6311</v>
      </c>
      <c r="BJ189" s="73" t="s">
        <v>6312</v>
      </c>
      <c r="BK189" s="149"/>
      <c r="BL189" s="149"/>
      <c r="BM189" s="149"/>
      <c r="BN189" s="149"/>
      <c r="BO189" s="149"/>
      <c r="BP189" s="149"/>
      <c r="BQ189" s="149"/>
      <c r="BR189" s="149"/>
      <c r="BS189" s="73" t="s">
        <v>6313</v>
      </c>
      <c r="BT189" s="149"/>
      <c r="BU189" s="149"/>
      <c r="BV189" s="406"/>
      <c r="BW189" s="406"/>
      <c r="BX189" s="406"/>
      <c r="BY189" s="407"/>
      <c r="BZ189" s="407"/>
      <c r="CA189" s="407"/>
      <c r="CB189" s="407"/>
      <c r="CC189" s="407"/>
      <c r="CD189" s="407"/>
      <c r="CE189" s="407"/>
      <c r="CF189" s="407"/>
      <c r="CG189" s="407"/>
      <c r="CH189" s="407"/>
      <c r="CI189" s="407"/>
      <c r="CJ189" s="407"/>
      <c r="CK189" s="407"/>
      <c r="CL189" s="407"/>
      <c r="CM189" s="407"/>
      <c r="CN189" s="407"/>
      <c r="CO189" s="407"/>
      <c r="CP189" s="407"/>
      <c r="CQ189" s="407"/>
      <c r="CR189" s="374" t="s">
        <v>6314</v>
      </c>
      <c r="CS189" s="374" t="s">
        <v>6315</v>
      </c>
      <c r="CT189" s="407"/>
      <c r="CU189" s="407"/>
      <c r="CV189" s="407"/>
      <c r="CW189" s="407"/>
      <c r="CX189" s="407"/>
      <c r="CY189" s="407"/>
      <c r="CZ189" s="407"/>
      <c r="DA189" s="407"/>
      <c r="DB189" s="374" t="s">
        <v>6316</v>
      </c>
      <c r="DC189" s="407"/>
      <c r="DD189" s="407"/>
    </row>
    <row r="190" spans="37:108" ht="15" hidden="1" customHeight="1">
      <c r="AK190" s="383">
        <v>182</v>
      </c>
      <c r="AL190" s="204" t="str">
        <f t="shared" si="4"/>
        <v>Tlalnelhuayocan</v>
      </c>
      <c r="AM190" s="204" t="str">
        <f t="shared" si="5"/>
        <v>30182</v>
      </c>
      <c r="AO190" s="130">
        <v>184</v>
      </c>
      <c r="AP190" s="149"/>
      <c r="AQ190" s="149"/>
      <c r="AR190" s="149"/>
      <c r="AS190" s="149"/>
      <c r="AT190" s="149"/>
      <c r="AU190" s="149"/>
      <c r="AV190" s="149"/>
      <c r="AW190" s="149"/>
      <c r="AX190" s="149"/>
      <c r="AY190" s="149"/>
      <c r="AZ190" s="149"/>
      <c r="BA190" s="149"/>
      <c r="BB190" s="149"/>
      <c r="BC190" s="149"/>
      <c r="BD190" s="149"/>
      <c r="BE190" s="149"/>
      <c r="BF190" s="149"/>
      <c r="BG190" s="149"/>
      <c r="BH190" s="149"/>
      <c r="BI190" s="73" t="s">
        <v>6317</v>
      </c>
      <c r="BJ190" s="73" t="s">
        <v>6318</v>
      </c>
      <c r="BK190" s="149"/>
      <c r="BL190" s="149"/>
      <c r="BM190" s="149"/>
      <c r="BN190" s="149"/>
      <c r="BO190" s="149"/>
      <c r="BP190" s="149"/>
      <c r="BQ190" s="149"/>
      <c r="BR190" s="149"/>
      <c r="BS190" s="73" t="s">
        <v>6319</v>
      </c>
      <c r="BT190" s="149"/>
      <c r="BU190" s="149"/>
      <c r="BV190" s="406"/>
      <c r="BW190" s="406"/>
      <c r="BX190" s="406"/>
      <c r="BY190" s="407"/>
      <c r="BZ190" s="407"/>
      <c r="CA190" s="407"/>
      <c r="CB190" s="407"/>
      <c r="CC190" s="407"/>
      <c r="CD190" s="407"/>
      <c r="CE190" s="407"/>
      <c r="CF190" s="407"/>
      <c r="CG190" s="407"/>
      <c r="CH190" s="407"/>
      <c r="CI190" s="407"/>
      <c r="CJ190" s="407"/>
      <c r="CK190" s="407"/>
      <c r="CL190" s="407"/>
      <c r="CM190" s="407"/>
      <c r="CN190" s="407"/>
      <c r="CO190" s="407"/>
      <c r="CP190" s="407"/>
      <c r="CQ190" s="407"/>
      <c r="CR190" s="374" t="s">
        <v>6320</v>
      </c>
      <c r="CS190" s="374" t="s">
        <v>6321</v>
      </c>
      <c r="CT190" s="407"/>
      <c r="CU190" s="407"/>
      <c r="CV190" s="407"/>
      <c r="CW190" s="407"/>
      <c r="CX190" s="407"/>
      <c r="CY190" s="407"/>
      <c r="CZ190" s="407"/>
      <c r="DA190" s="407"/>
      <c r="DB190" s="374" t="s">
        <v>6322</v>
      </c>
      <c r="DC190" s="407"/>
      <c r="DD190" s="407"/>
    </row>
    <row r="191" spans="37:108" ht="15" hidden="1" customHeight="1">
      <c r="AK191" s="383">
        <v>183</v>
      </c>
      <c r="AL191" s="204" t="str">
        <f t="shared" si="4"/>
        <v>Tlapacoyan</v>
      </c>
      <c r="AM191" s="204" t="str">
        <f t="shared" si="5"/>
        <v>30183</v>
      </c>
      <c r="AO191" s="130">
        <v>185</v>
      </c>
      <c r="AP191" s="149"/>
      <c r="AQ191" s="149"/>
      <c r="AR191" s="149"/>
      <c r="AS191" s="149"/>
      <c r="AT191" s="149"/>
      <c r="AU191" s="149"/>
      <c r="AV191" s="149"/>
      <c r="AW191" s="149"/>
      <c r="AX191" s="149"/>
      <c r="AY191" s="149"/>
      <c r="AZ191" s="149"/>
      <c r="BA191" s="149"/>
      <c r="BB191" s="149"/>
      <c r="BC191" s="149"/>
      <c r="BD191" s="149"/>
      <c r="BE191" s="149"/>
      <c r="BF191" s="149"/>
      <c r="BG191" s="149"/>
      <c r="BH191" s="149"/>
      <c r="BI191" s="73" t="s">
        <v>6323</v>
      </c>
      <c r="BJ191" s="73" t="s">
        <v>6324</v>
      </c>
      <c r="BK191" s="149"/>
      <c r="BL191" s="149"/>
      <c r="BM191" s="149"/>
      <c r="BN191" s="149"/>
      <c r="BO191" s="149"/>
      <c r="BP191" s="149"/>
      <c r="BQ191" s="149"/>
      <c r="BR191" s="149"/>
      <c r="BS191" s="73" t="s">
        <v>6325</v>
      </c>
      <c r="BT191" s="149"/>
      <c r="BU191" s="149"/>
      <c r="BV191" s="406"/>
      <c r="BW191" s="406"/>
      <c r="BX191" s="406"/>
      <c r="BY191" s="407"/>
      <c r="BZ191" s="407"/>
      <c r="CA191" s="407"/>
      <c r="CB191" s="407"/>
      <c r="CC191" s="407"/>
      <c r="CD191" s="407"/>
      <c r="CE191" s="407"/>
      <c r="CF191" s="407"/>
      <c r="CG191" s="407"/>
      <c r="CH191" s="407"/>
      <c r="CI191" s="407"/>
      <c r="CJ191" s="407"/>
      <c r="CK191" s="407"/>
      <c r="CL191" s="407"/>
      <c r="CM191" s="407"/>
      <c r="CN191" s="407"/>
      <c r="CO191" s="407"/>
      <c r="CP191" s="407"/>
      <c r="CQ191" s="407"/>
      <c r="CR191" s="374" t="s">
        <v>6326</v>
      </c>
      <c r="CS191" s="374" t="s">
        <v>6327</v>
      </c>
      <c r="CT191" s="407"/>
      <c r="CU191" s="407"/>
      <c r="CV191" s="407"/>
      <c r="CW191" s="407"/>
      <c r="CX191" s="407"/>
      <c r="CY191" s="407"/>
      <c r="CZ191" s="407"/>
      <c r="DA191" s="407"/>
      <c r="DB191" s="374" t="s">
        <v>6328</v>
      </c>
      <c r="DC191" s="407"/>
      <c r="DD191" s="407"/>
    </row>
    <row r="192" spans="37:108" ht="15" hidden="1" customHeight="1">
      <c r="AK192" s="383">
        <v>184</v>
      </c>
      <c r="AL192" s="204" t="str">
        <f t="shared" si="4"/>
        <v>Tlaquilpa</v>
      </c>
      <c r="AM192" s="204" t="str">
        <f t="shared" si="5"/>
        <v>30184</v>
      </c>
      <c r="AO192" s="130">
        <v>186</v>
      </c>
      <c r="AP192" s="149"/>
      <c r="AQ192" s="149"/>
      <c r="AR192" s="149"/>
      <c r="AS192" s="149"/>
      <c r="AT192" s="149"/>
      <c r="AU192" s="149"/>
      <c r="AV192" s="149"/>
      <c r="AW192" s="149"/>
      <c r="AX192" s="149"/>
      <c r="AY192" s="149"/>
      <c r="AZ192" s="149"/>
      <c r="BA192" s="149"/>
      <c r="BB192" s="149"/>
      <c r="BC192" s="149"/>
      <c r="BD192" s="149"/>
      <c r="BE192" s="149"/>
      <c r="BF192" s="149"/>
      <c r="BG192" s="149"/>
      <c r="BH192" s="149"/>
      <c r="BI192" s="73" t="s">
        <v>6329</v>
      </c>
      <c r="BJ192" s="73" t="s">
        <v>6330</v>
      </c>
      <c r="BK192" s="149"/>
      <c r="BL192" s="149"/>
      <c r="BM192" s="149"/>
      <c r="BN192" s="149"/>
      <c r="BO192" s="149"/>
      <c r="BP192" s="149"/>
      <c r="BQ192" s="149"/>
      <c r="BR192" s="149"/>
      <c r="BS192" s="73" t="s">
        <v>6331</v>
      </c>
      <c r="BT192" s="149"/>
      <c r="BU192" s="149"/>
      <c r="BV192" s="406"/>
      <c r="BW192" s="406"/>
      <c r="BX192" s="406"/>
      <c r="BY192" s="407"/>
      <c r="BZ192" s="407"/>
      <c r="CA192" s="407"/>
      <c r="CB192" s="407"/>
      <c r="CC192" s="407"/>
      <c r="CD192" s="407"/>
      <c r="CE192" s="407"/>
      <c r="CF192" s="407"/>
      <c r="CG192" s="407"/>
      <c r="CH192" s="407"/>
      <c r="CI192" s="407"/>
      <c r="CJ192" s="407"/>
      <c r="CK192" s="407"/>
      <c r="CL192" s="407"/>
      <c r="CM192" s="407"/>
      <c r="CN192" s="407"/>
      <c r="CO192" s="407"/>
      <c r="CP192" s="407"/>
      <c r="CQ192" s="407"/>
      <c r="CR192" s="374" t="s">
        <v>6332</v>
      </c>
      <c r="CS192" s="374" t="s">
        <v>6333</v>
      </c>
      <c r="CT192" s="407"/>
      <c r="CU192" s="407"/>
      <c r="CV192" s="407"/>
      <c r="CW192" s="407"/>
      <c r="CX192" s="407"/>
      <c r="CY192" s="407"/>
      <c r="CZ192" s="407"/>
      <c r="DA192" s="407"/>
      <c r="DB192" s="374" t="s">
        <v>6334</v>
      </c>
      <c r="DC192" s="407"/>
      <c r="DD192" s="407"/>
    </row>
    <row r="193" spans="37:108" ht="15" hidden="1" customHeight="1">
      <c r="AK193" s="375">
        <v>185</v>
      </c>
      <c r="AL193" s="204" t="str">
        <f t="shared" si="4"/>
        <v>Tlilapan</v>
      </c>
      <c r="AM193" s="204" t="str">
        <f t="shared" si="5"/>
        <v>30185</v>
      </c>
      <c r="AO193" s="130">
        <v>187</v>
      </c>
      <c r="AP193" s="149"/>
      <c r="AQ193" s="149"/>
      <c r="AR193" s="149"/>
      <c r="AS193" s="149"/>
      <c r="AT193" s="149"/>
      <c r="AU193" s="149"/>
      <c r="AV193" s="149"/>
      <c r="AW193" s="149"/>
      <c r="AX193" s="149"/>
      <c r="AY193" s="149"/>
      <c r="AZ193" s="149"/>
      <c r="BA193" s="149"/>
      <c r="BB193" s="149"/>
      <c r="BC193" s="149"/>
      <c r="BD193" s="149"/>
      <c r="BE193" s="149"/>
      <c r="BF193" s="149"/>
      <c r="BG193" s="149"/>
      <c r="BH193" s="149"/>
      <c r="BI193" s="73" t="s">
        <v>6335</v>
      </c>
      <c r="BJ193" s="73" t="s">
        <v>6336</v>
      </c>
      <c r="BK193" s="149"/>
      <c r="BL193" s="149"/>
      <c r="BM193" s="149"/>
      <c r="BN193" s="149"/>
      <c r="BO193" s="149"/>
      <c r="BP193" s="149"/>
      <c r="BQ193" s="149"/>
      <c r="BR193" s="149"/>
      <c r="BS193" s="73" t="s">
        <v>6337</v>
      </c>
      <c r="BT193" s="149"/>
      <c r="BU193" s="149"/>
      <c r="BV193" s="406"/>
      <c r="BW193" s="406"/>
      <c r="BX193" s="406"/>
      <c r="BY193" s="407"/>
      <c r="BZ193" s="407"/>
      <c r="CA193" s="407"/>
      <c r="CB193" s="407"/>
      <c r="CC193" s="407"/>
      <c r="CD193" s="407"/>
      <c r="CE193" s="407"/>
      <c r="CF193" s="407"/>
      <c r="CG193" s="407"/>
      <c r="CH193" s="407"/>
      <c r="CI193" s="407"/>
      <c r="CJ193" s="407"/>
      <c r="CK193" s="407"/>
      <c r="CL193" s="407"/>
      <c r="CM193" s="407"/>
      <c r="CN193" s="407"/>
      <c r="CO193" s="407"/>
      <c r="CP193" s="407"/>
      <c r="CQ193" s="407"/>
      <c r="CR193" s="374" t="s">
        <v>6338</v>
      </c>
      <c r="CS193" s="374" t="s">
        <v>6339</v>
      </c>
      <c r="CT193" s="407"/>
      <c r="CU193" s="407"/>
      <c r="CV193" s="407"/>
      <c r="CW193" s="407"/>
      <c r="CX193" s="407"/>
      <c r="CY193" s="407"/>
      <c r="CZ193" s="407"/>
      <c r="DA193" s="407"/>
      <c r="DB193" s="374" t="s">
        <v>5650</v>
      </c>
      <c r="DC193" s="407"/>
      <c r="DD193" s="407"/>
    </row>
    <row r="194" spans="37:108" ht="15" hidden="1" customHeight="1">
      <c r="AK194" s="383">
        <v>186</v>
      </c>
      <c r="AL194" s="204" t="str">
        <f t="shared" si="4"/>
        <v>Tomatlán</v>
      </c>
      <c r="AM194" s="204" t="str">
        <f t="shared" si="5"/>
        <v>30186</v>
      </c>
      <c r="AO194" s="130">
        <v>188</v>
      </c>
      <c r="AP194" s="149"/>
      <c r="AQ194" s="149"/>
      <c r="AR194" s="149"/>
      <c r="AS194" s="149"/>
      <c r="AT194" s="149"/>
      <c r="AU194" s="149"/>
      <c r="AV194" s="149"/>
      <c r="AW194" s="149"/>
      <c r="AX194" s="149"/>
      <c r="AY194" s="149"/>
      <c r="AZ194" s="149"/>
      <c r="BA194" s="149"/>
      <c r="BB194" s="149"/>
      <c r="BC194" s="149"/>
      <c r="BD194" s="149"/>
      <c r="BE194" s="149"/>
      <c r="BF194" s="149"/>
      <c r="BG194" s="149"/>
      <c r="BH194" s="149"/>
      <c r="BI194" s="73" t="s">
        <v>6340</v>
      </c>
      <c r="BJ194" s="73" t="s">
        <v>6341</v>
      </c>
      <c r="BK194" s="149"/>
      <c r="BL194" s="149"/>
      <c r="BM194" s="149"/>
      <c r="BN194" s="149"/>
      <c r="BO194" s="149"/>
      <c r="BP194" s="149"/>
      <c r="BQ194" s="149"/>
      <c r="BR194" s="149"/>
      <c r="BS194" s="73" t="s">
        <v>6342</v>
      </c>
      <c r="BT194" s="149"/>
      <c r="BU194" s="149"/>
      <c r="BV194" s="406"/>
      <c r="BW194" s="406"/>
      <c r="BX194" s="406"/>
      <c r="BY194" s="407"/>
      <c r="BZ194" s="407"/>
      <c r="CA194" s="407"/>
      <c r="CB194" s="407"/>
      <c r="CC194" s="407"/>
      <c r="CD194" s="407"/>
      <c r="CE194" s="407"/>
      <c r="CF194" s="407"/>
      <c r="CG194" s="407"/>
      <c r="CH194" s="407"/>
      <c r="CI194" s="407"/>
      <c r="CJ194" s="407"/>
      <c r="CK194" s="407"/>
      <c r="CL194" s="407"/>
      <c r="CM194" s="407"/>
      <c r="CN194" s="407"/>
      <c r="CO194" s="407"/>
      <c r="CP194" s="407"/>
      <c r="CQ194" s="407"/>
      <c r="CR194" s="374" t="s">
        <v>6343</v>
      </c>
      <c r="CS194" s="374" t="s">
        <v>4068</v>
      </c>
      <c r="CT194" s="407"/>
      <c r="CU194" s="407"/>
      <c r="CV194" s="407"/>
      <c r="CW194" s="407"/>
      <c r="CX194" s="407"/>
      <c r="CY194" s="407"/>
      <c r="CZ194" s="407"/>
      <c r="DA194" s="407"/>
      <c r="DB194" s="374" t="s">
        <v>6344</v>
      </c>
      <c r="DC194" s="407"/>
      <c r="DD194" s="407"/>
    </row>
    <row r="195" spans="37:108" ht="15" hidden="1" customHeight="1">
      <c r="AK195" s="383">
        <v>187</v>
      </c>
      <c r="AL195" s="204" t="str">
        <f t="shared" si="4"/>
        <v>Tonayán</v>
      </c>
      <c r="AM195" s="204" t="str">
        <f t="shared" si="5"/>
        <v>30187</v>
      </c>
      <c r="AO195" s="130">
        <v>189</v>
      </c>
      <c r="AP195" s="149"/>
      <c r="AQ195" s="149"/>
      <c r="AR195" s="149"/>
      <c r="AS195" s="149"/>
      <c r="AT195" s="149"/>
      <c r="AU195" s="149"/>
      <c r="AV195" s="149"/>
      <c r="AW195" s="149"/>
      <c r="AX195" s="149"/>
      <c r="AY195" s="149"/>
      <c r="AZ195" s="149"/>
      <c r="BA195" s="149"/>
      <c r="BB195" s="149"/>
      <c r="BC195" s="149"/>
      <c r="BD195" s="149"/>
      <c r="BE195" s="149"/>
      <c r="BF195" s="149"/>
      <c r="BG195" s="149"/>
      <c r="BH195" s="149"/>
      <c r="BI195" s="73" t="s">
        <v>6345</v>
      </c>
      <c r="BJ195" s="73" t="s">
        <v>6346</v>
      </c>
      <c r="BK195" s="149"/>
      <c r="BL195" s="149"/>
      <c r="BM195" s="149"/>
      <c r="BN195" s="149"/>
      <c r="BO195" s="149"/>
      <c r="BP195" s="149"/>
      <c r="BQ195" s="149"/>
      <c r="BR195" s="149"/>
      <c r="BS195" s="73" t="s">
        <v>6347</v>
      </c>
      <c r="BT195" s="149"/>
      <c r="BU195" s="149"/>
      <c r="BV195" s="406"/>
      <c r="BW195" s="406"/>
      <c r="BX195" s="406"/>
      <c r="BY195" s="407"/>
      <c r="BZ195" s="407"/>
      <c r="CA195" s="407"/>
      <c r="CB195" s="407"/>
      <c r="CC195" s="407"/>
      <c r="CD195" s="407"/>
      <c r="CE195" s="407"/>
      <c r="CF195" s="407"/>
      <c r="CG195" s="407"/>
      <c r="CH195" s="407"/>
      <c r="CI195" s="407"/>
      <c r="CJ195" s="407"/>
      <c r="CK195" s="407"/>
      <c r="CL195" s="407"/>
      <c r="CM195" s="407"/>
      <c r="CN195" s="407"/>
      <c r="CO195" s="407"/>
      <c r="CP195" s="407"/>
      <c r="CQ195" s="407"/>
      <c r="CR195" s="374" t="s">
        <v>6348</v>
      </c>
      <c r="CS195" s="374" t="s">
        <v>6349</v>
      </c>
      <c r="CT195" s="407"/>
      <c r="CU195" s="407"/>
      <c r="CV195" s="407"/>
      <c r="CW195" s="407"/>
      <c r="CX195" s="407"/>
      <c r="CY195" s="407"/>
      <c r="CZ195" s="407"/>
      <c r="DA195" s="407"/>
      <c r="DB195" s="374" t="s">
        <v>6350</v>
      </c>
      <c r="DC195" s="407"/>
      <c r="DD195" s="407"/>
    </row>
    <row r="196" spans="37:108" ht="15" hidden="1" customHeight="1">
      <c r="AK196" s="383">
        <v>188</v>
      </c>
      <c r="AL196" s="204" t="str">
        <f t="shared" si="4"/>
        <v>Totutla</v>
      </c>
      <c r="AM196" s="204" t="str">
        <f t="shared" si="5"/>
        <v>30188</v>
      </c>
      <c r="AO196" s="130">
        <v>190</v>
      </c>
      <c r="AP196" s="149"/>
      <c r="AQ196" s="149"/>
      <c r="AR196" s="149"/>
      <c r="AS196" s="149"/>
      <c r="AT196" s="149"/>
      <c r="AU196" s="149"/>
      <c r="AV196" s="149"/>
      <c r="AW196" s="149"/>
      <c r="AX196" s="149"/>
      <c r="AY196" s="149"/>
      <c r="AZ196" s="149"/>
      <c r="BA196" s="149"/>
      <c r="BB196" s="149"/>
      <c r="BC196" s="149"/>
      <c r="BD196" s="149"/>
      <c r="BE196" s="149"/>
      <c r="BF196" s="149"/>
      <c r="BG196" s="149"/>
      <c r="BH196" s="149"/>
      <c r="BI196" s="73" t="s">
        <v>6351</v>
      </c>
      <c r="BJ196" s="73" t="s">
        <v>6352</v>
      </c>
      <c r="BK196" s="149"/>
      <c r="BL196" s="149"/>
      <c r="BM196" s="149"/>
      <c r="BN196" s="149"/>
      <c r="BO196" s="149"/>
      <c r="BP196" s="149"/>
      <c r="BQ196" s="149"/>
      <c r="BR196" s="149"/>
      <c r="BS196" s="73" t="s">
        <v>6353</v>
      </c>
      <c r="BT196" s="149"/>
      <c r="BU196" s="149"/>
      <c r="BV196" s="406"/>
      <c r="BW196" s="406"/>
      <c r="BX196" s="406"/>
      <c r="BY196" s="407"/>
      <c r="BZ196" s="407"/>
      <c r="CA196" s="407"/>
      <c r="CB196" s="407"/>
      <c r="CC196" s="407"/>
      <c r="CD196" s="407"/>
      <c r="CE196" s="407"/>
      <c r="CF196" s="407"/>
      <c r="CG196" s="407"/>
      <c r="CH196" s="407"/>
      <c r="CI196" s="407"/>
      <c r="CJ196" s="407"/>
      <c r="CK196" s="407"/>
      <c r="CL196" s="407"/>
      <c r="CM196" s="407"/>
      <c r="CN196" s="407"/>
      <c r="CO196" s="407"/>
      <c r="CP196" s="407"/>
      <c r="CQ196" s="407"/>
      <c r="CR196" s="374" t="s">
        <v>6354</v>
      </c>
      <c r="CS196" s="374" t="s">
        <v>6355</v>
      </c>
      <c r="CT196" s="407"/>
      <c r="CU196" s="407"/>
      <c r="CV196" s="407"/>
      <c r="CW196" s="407"/>
      <c r="CX196" s="407"/>
      <c r="CY196" s="407"/>
      <c r="CZ196" s="407"/>
      <c r="DA196" s="407"/>
      <c r="DB196" s="374" t="s">
        <v>3397</v>
      </c>
      <c r="DC196" s="407"/>
      <c r="DD196" s="407"/>
    </row>
    <row r="197" spans="37:108" ht="15" hidden="1" customHeight="1">
      <c r="AK197" s="375">
        <v>189</v>
      </c>
      <c r="AL197" s="204" t="str">
        <f t="shared" si="4"/>
        <v>Tuxpan</v>
      </c>
      <c r="AM197" s="204" t="str">
        <f t="shared" si="5"/>
        <v>30189</v>
      </c>
      <c r="AO197" s="130">
        <v>191</v>
      </c>
      <c r="AP197" s="149"/>
      <c r="AQ197" s="149"/>
      <c r="AR197" s="149"/>
      <c r="AS197" s="149"/>
      <c r="AT197" s="149"/>
      <c r="AU197" s="149"/>
      <c r="AV197" s="149"/>
      <c r="AW197" s="149"/>
      <c r="AX197" s="149"/>
      <c r="AY197" s="149"/>
      <c r="AZ197" s="149"/>
      <c r="BA197" s="149"/>
      <c r="BB197" s="149"/>
      <c r="BC197" s="149"/>
      <c r="BD197" s="149"/>
      <c r="BE197" s="149"/>
      <c r="BF197" s="149"/>
      <c r="BG197" s="149"/>
      <c r="BH197" s="149"/>
      <c r="BI197" s="73" t="s">
        <v>6356</v>
      </c>
      <c r="BJ197" s="73" t="s">
        <v>6357</v>
      </c>
      <c r="BK197" s="149"/>
      <c r="BL197" s="149"/>
      <c r="BM197" s="149"/>
      <c r="BN197" s="149"/>
      <c r="BO197" s="149"/>
      <c r="BP197" s="149"/>
      <c r="BQ197" s="149"/>
      <c r="BR197" s="149"/>
      <c r="BS197" s="73" t="s">
        <v>6358</v>
      </c>
      <c r="BT197" s="149"/>
      <c r="BU197" s="149"/>
      <c r="BV197" s="406"/>
      <c r="BW197" s="406"/>
      <c r="BX197" s="406"/>
      <c r="BY197" s="407"/>
      <c r="BZ197" s="407"/>
      <c r="CA197" s="407"/>
      <c r="CB197" s="407"/>
      <c r="CC197" s="407"/>
      <c r="CD197" s="407"/>
      <c r="CE197" s="407"/>
      <c r="CF197" s="407"/>
      <c r="CG197" s="407"/>
      <c r="CH197" s="407"/>
      <c r="CI197" s="407"/>
      <c r="CJ197" s="407"/>
      <c r="CK197" s="407"/>
      <c r="CL197" s="407"/>
      <c r="CM197" s="407"/>
      <c r="CN197" s="407"/>
      <c r="CO197" s="407"/>
      <c r="CP197" s="407"/>
      <c r="CQ197" s="407"/>
      <c r="CR197" s="374" t="s">
        <v>6359</v>
      </c>
      <c r="CS197" s="374" t="s">
        <v>6360</v>
      </c>
      <c r="CT197" s="407"/>
      <c r="CU197" s="407"/>
      <c r="CV197" s="407"/>
      <c r="CW197" s="407"/>
      <c r="CX197" s="407"/>
      <c r="CY197" s="407"/>
      <c r="CZ197" s="407"/>
      <c r="DA197" s="407"/>
      <c r="DB197" s="374" t="s">
        <v>6361</v>
      </c>
      <c r="DC197" s="407"/>
      <c r="DD197" s="407"/>
    </row>
    <row r="198" spans="37:108" ht="15" hidden="1" customHeight="1">
      <c r="AK198" s="383">
        <v>190</v>
      </c>
      <c r="AL198" s="204" t="str">
        <f t="shared" si="4"/>
        <v>Tuxtilla</v>
      </c>
      <c r="AM198" s="204" t="str">
        <f t="shared" si="5"/>
        <v>30190</v>
      </c>
      <c r="AO198" s="130">
        <v>192</v>
      </c>
      <c r="AP198" s="149"/>
      <c r="AQ198" s="149"/>
      <c r="AR198" s="149"/>
      <c r="AS198" s="149"/>
      <c r="AT198" s="149"/>
      <c r="AU198" s="149"/>
      <c r="AV198" s="149"/>
      <c r="AW198" s="149"/>
      <c r="AX198" s="149"/>
      <c r="AY198" s="149"/>
      <c r="AZ198" s="149"/>
      <c r="BA198" s="149"/>
      <c r="BB198" s="149"/>
      <c r="BC198" s="149"/>
      <c r="BD198" s="149"/>
      <c r="BE198" s="149"/>
      <c r="BF198" s="149"/>
      <c r="BG198" s="149"/>
      <c r="BH198" s="149"/>
      <c r="BI198" s="73" t="s">
        <v>6362</v>
      </c>
      <c r="BJ198" s="73" t="s">
        <v>6363</v>
      </c>
      <c r="BK198" s="149"/>
      <c r="BL198" s="149"/>
      <c r="BM198" s="149"/>
      <c r="BN198" s="149"/>
      <c r="BO198" s="149"/>
      <c r="BP198" s="149"/>
      <c r="BQ198" s="149"/>
      <c r="BR198" s="149"/>
      <c r="BS198" s="73" t="s">
        <v>6364</v>
      </c>
      <c r="BT198" s="149"/>
      <c r="BU198" s="149"/>
      <c r="BV198" s="406"/>
      <c r="BW198" s="406"/>
      <c r="BX198" s="406"/>
      <c r="BY198" s="407"/>
      <c r="BZ198" s="407"/>
      <c r="CA198" s="407"/>
      <c r="CB198" s="407"/>
      <c r="CC198" s="407"/>
      <c r="CD198" s="407"/>
      <c r="CE198" s="407"/>
      <c r="CF198" s="407"/>
      <c r="CG198" s="407"/>
      <c r="CH198" s="407"/>
      <c r="CI198" s="407"/>
      <c r="CJ198" s="407"/>
      <c r="CK198" s="407"/>
      <c r="CL198" s="407"/>
      <c r="CM198" s="407"/>
      <c r="CN198" s="407"/>
      <c r="CO198" s="407"/>
      <c r="CP198" s="407"/>
      <c r="CQ198" s="407"/>
      <c r="CR198" s="374" t="s">
        <v>6365</v>
      </c>
      <c r="CS198" s="374" t="s">
        <v>6366</v>
      </c>
      <c r="CT198" s="407"/>
      <c r="CU198" s="407"/>
      <c r="CV198" s="407"/>
      <c r="CW198" s="407"/>
      <c r="CX198" s="407"/>
      <c r="CY198" s="407"/>
      <c r="CZ198" s="407"/>
      <c r="DA198" s="407"/>
      <c r="DB198" s="374" t="s">
        <v>6367</v>
      </c>
      <c r="DC198" s="407"/>
      <c r="DD198" s="407"/>
    </row>
    <row r="199" spans="37:108" ht="15" hidden="1" customHeight="1">
      <c r="AK199" s="383">
        <v>191</v>
      </c>
      <c r="AL199" s="204" t="str">
        <f t="shared" si="4"/>
        <v>Ursulo Galván</v>
      </c>
      <c r="AM199" s="204" t="str">
        <f t="shared" si="5"/>
        <v>30191</v>
      </c>
      <c r="AO199" s="130">
        <v>193</v>
      </c>
      <c r="AP199" s="149"/>
      <c r="AQ199" s="149"/>
      <c r="AR199" s="149"/>
      <c r="AS199" s="149"/>
      <c r="AT199" s="149"/>
      <c r="AU199" s="149"/>
      <c r="AV199" s="149"/>
      <c r="AW199" s="149"/>
      <c r="AX199" s="149"/>
      <c r="AY199" s="149"/>
      <c r="AZ199" s="149"/>
      <c r="BA199" s="149"/>
      <c r="BB199" s="149"/>
      <c r="BC199" s="149"/>
      <c r="BD199" s="149"/>
      <c r="BE199" s="149"/>
      <c r="BF199" s="149"/>
      <c r="BG199" s="149"/>
      <c r="BH199" s="149"/>
      <c r="BI199" s="73" t="s">
        <v>6368</v>
      </c>
      <c r="BJ199" s="73" t="s">
        <v>6369</v>
      </c>
      <c r="BK199" s="149"/>
      <c r="BL199" s="149"/>
      <c r="BM199" s="149"/>
      <c r="BN199" s="149"/>
      <c r="BO199" s="149"/>
      <c r="BP199" s="149"/>
      <c r="BQ199" s="149"/>
      <c r="BR199" s="149"/>
      <c r="BS199" s="73" t="s">
        <v>6370</v>
      </c>
      <c r="BT199" s="149"/>
      <c r="BU199" s="149"/>
      <c r="BV199" s="406"/>
      <c r="BW199" s="406"/>
      <c r="BX199" s="406"/>
      <c r="BY199" s="407"/>
      <c r="BZ199" s="407"/>
      <c r="CA199" s="407"/>
      <c r="CB199" s="407"/>
      <c r="CC199" s="407"/>
      <c r="CD199" s="407"/>
      <c r="CE199" s="407"/>
      <c r="CF199" s="407"/>
      <c r="CG199" s="407"/>
      <c r="CH199" s="407"/>
      <c r="CI199" s="407"/>
      <c r="CJ199" s="407"/>
      <c r="CK199" s="407"/>
      <c r="CL199" s="407"/>
      <c r="CM199" s="407"/>
      <c r="CN199" s="407"/>
      <c r="CO199" s="407"/>
      <c r="CP199" s="407"/>
      <c r="CQ199" s="407"/>
      <c r="CR199" s="374" t="s">
        <v>6371</v>
      </c>
      <c r="CS199" s="374" t="s">
        <v>6372</v>
      </c>
      <c r="CT199" s="407"/>
      <c r="CU199" s="407"/>
      <c r="CV199" s="407"/>
      <c r="CW199" s="407"/>
      <c r="CX199" s="407"/>
      <c r="CY199" s="407"/>
      <c r="CZ199" s="407"/>
      <c r="DA199" s="407"/>
      <c r="DB199" s="374" t="s">
        <v>6373</v>
      </c>
      <c r="DC199" s="407"/>
      <c r="DD199" s="407"/>
    </row>
    <row r="200" spans="37:108" ht="15" hidden="1" customHeight="1">
      <c r="AK200" s="383">
        <v>192</v>
      </c>
      <c r="AL200" s="204" t="str">
        <f t="shared" si="4"/>
        <v>Vega de Alatorre</v>
      </c>
      <c r="AM200" s="204" t="str">
        <f t="shared" si="5"/>
        <v>30192</v>
      </c>
      <c r="AO200" s="130">
        <v>194</v>
      </c>
      <c r="AP200" s="149"/>
      <c r="AQ200" s="149"/>
      <c r="AR200" s="149"/>
      <c r="AS200" s="149"/>
      <c r="AT200" s="149"/>
      <c r="AU200" s="149"/>
      <c r="AV200" s="149"/>
      <c r="AW200" s="149"/>
      <c r="AX200" s="149"/>
      <c r="AY200" s="149"/>
      <c r="AZ200" s="149"/>
      <c r="BA200" s="149"/>
      <c r="BB200" s="149"/>
      <c r="BC200" s="149"/>
      <c r="BD200" s="149"/>
      <c r="BE200" s="149"/>
      <c r="BF200" s="149"/>
      <c r="BG200" s="149"/>
      <c r="BH200" s="149"/>
      <c r="BI200" s="73" t="s">
        <v>6374</v>
      </c>
      <c r="BJ200" s="73" t="s">
        <v>6375</v>
      </c>
      <c r="BK200" s="149"/>
      <c r="BL200" s="149"/>
      <c r="BM200" s="149"/>
      <c r="BN200" s="149"/>
      <c r="BO200" s="149"/>
      <c r="BP200" s="149"/>
      <c r="BQ200" s="149"/>
      <c r="BR200" s="149"/>
      <c r="BS200" s="73" t="s">
        <v>6376</v>
      </c>
      <c r="BT200" s="149"/>
      <c r="BU200" s="149"/>
      <c r="BV200" s="406"/>
      <c r="BW200" s="406"/>
      <c r="BX200" s="406"/>
      <c r="BY200" s="407"/>
      <c r="BZ200" s="407"/>
      <c r="CA200" s="407"/>
      <c r="CB200" s="407"/>
      <c r="CC200" s="407"/>
      <c r="CD200" s="407"/>
      <c r="CE200" s="407"/>
      <c r="CF200" s="407"/>
      <c r="CG200" s="407"/>
      <c r="CH200" s="407"/>
      <c r="CI200" s="407"/>
      <c r="CJ200" s="407"/>
      <c r="CK200" s="407"/>
      <c r="CL200" s="407"/>
      <c r="CM200" s="407"/>
      <c r="CN200" s="407"/>
      <c r="CO200" s="407"/>
      <c r="CP200" s="407"/>
      <c r="CQ200" s="407"/>
      <c r="CR200" s="374" t="s">
        <v>6377</v>
      </c>
      <c r="CS200" s="374" t="s">
        <v>6378</v>
      </c>
      <c r="CT200" s="407"/>
      <c r="CU200" s="407"/>
      <c r="CV200" s="407"/>
      <c r="CW200" s="407"/>
      <c r="CX200" s="407"/>
      <c r="CY200" s="407"/>
      <c r="CZ200" s="407"/>
      <c r="DA200" s="407"/>
      <c r="DB200" s="374" t="s">
        <v>6379</v>
      </c>
      <c r="DC200" s="407"/>
      <c r="DD200" s="407"/>
    </row>
    <row r="201" spans="37:108" ht="15" hidden="1" customHeight="1">
      <c r="AK201" s="375">
        <v>193</v>
      </c>
      <c r="AL201" s="204" t="str">
        <f t="shared" ref="AL201:AL264" si="6">IFERROR(IF(HLOOKUP($N$8,$BY$7:$DD$578,AK202,FALSE)=0,"",HLOOKUP($N$8,$BY$7:$DD$578,AK202,FALSE)),"")</f>
        <v>Veracruz</v>
      </c>
      <c r="AM201" s="204" t="str">
        <f t="shared" ref="AM201:AM264" si="7">IFERROR(IF(HLOOKUP($N$8,$AP$7:$BU$578,AK202,FALSE)=0,"",HLOOKUP($N$8,$AP$7:$BU$578,AK202,FALSE)),"")</f>
        <v>30193</v>
      </c>
      <c r="AO201" s="130">
        <v>195</v>
      </c>
      <c r="AP201" s="149"/>
      <c r="AQ201" s="149"/>
      <c r="AR201" s="149"/>
      <c r="AS201" s="149"/>
      <c r="AT201" s="149"/>
      <c r="AU201" s="149"/>
      <c r="AV201" s="149"/>
      <c r="AW201" s="149"/>
      <c r="AX201" s="149"/>
      <c r="AY201" s="149"/>
      <c r="AZ201" s="149"/>
      <c r="BA201" s="149"/>
      <c r="BB201" s="149"/>
      <c r="BC201" s="149"/>
      <c r="BD201" s="149"/>
      <c r="BE201" s="149"/>
      <c r="BF201" s="149"/>
      <c r="BG201" s="149"/>
      <c r="BH201" s="149"/>
      <c r="BI201" s="73" t="s">
        <v>6380</v>
      </c>
      <c r="BJ201" s="73" t="s">
        <v>6381</v>
      </c>
      <c r="BK201" s="149"/>
      <c r="BL201" s="149"/>
      <c r="BM201" s="149"/>
      <c r="BN201" s="149"/>
      <c r="BO201" s="149"/>
      <c r="BP201" s="149"/>
      <c r="BQ201" s="149"/>
      <c r="BR201" s="149"/>
      <c r="BS201" s="73" t="s">
        <v>6382</v>
      </c>
      <c r="BT201" s="149"/>
      <c r="BU201" s="149"/>
      <c r="BV201" s="406"/>
      <c r="BW201" s="406"/>
      <c r="BX201" s="406"/>
      <c r="BY201" s="407"/>
      <c r="BZ201" s="407"/>
      <c r="CA201" s="407"/>
      <c r="CB201" s="407"/>
      <c r="CC201" s="407"/>
      <c r="CD201" s="407"/>
      <c r="CE201" s="407"/>
      <c r="CF201" s="407"/>
      <c r="CG201" s="407"/>
      <c r="CH201" s="407"/>
      <c r="CI201" s="407"/>
      <c r="CJ201" s="407"/>
      <c r="CK201" s="407"/>
      <c r="CL201" s="407"/>
      <c r="CM201" s="407"/>
      <c r="CN201" s="407"/>
      <c r="CO201" s="407"/>
      <c r="CP201" s="407"/>
      <c r="CQ201" s="407"/>
      <c r="CR201" s="374" t="s">
        <v>3302</v>
      </c>
      <c r="CS201" s="374" t="s">
        <v>3289</v>
      </c>
      <c r="CT201" s="407"/>
      <c r="CU201" s="407"/>
      <c r="CV201" s="407"/>
      <c r="CW201" s="407"/>
      <c r="CX201" s="407"/>
      <c r="CY201" s="407"/>
      <c r="CZ201" s="407"/>
      <c r="DA201" s="407"/>
      <c r="DB201" s="374" t="s">
        <v>6383</v>
      </c>
      <c r="DC201" s="407"/>
      <c r="DD201" s="407"/>
    </row>
    <row r="202" spans="37:108" ht="15" hidden="1" customHeight="1">
      <c r="AK202" s="383">
        <v>194</v>
      </c>
      <c r="AL202" s="204" t="str">
        <f t="shared" si="6"/>
        <v>Villa Aldama</v>
      </c>
      <c r="AM202" s="204" t="str">
        <f t="shared" si="7"/>
        <v>30194</v>
      </c>
      <c r="AO202" s="130">
        <v>196</v>
      </c>
      <c r="AP202" s="149"/>
      <c r="AQ202" s="149"/>
      <c r="AR202" s="149"/>
      <c r="AS202" s="149"/>
      <c r="AT202" s="149"/>
      <c r="AU202" s="149"/>
      <c r="AV202" s="149"/>
      <c r="AW202" s="149"/>
      <c r="AX202" s="149"/>
      <c r="AY202" s="149"/>
      <c r="AZ202" s="149"/>
      <c r="BA202" s="149"/>
      <c r="BB202" s="149"/>
      <c r="BC202" s="149"/>
      <c r="BD202" s="149"/>
      <c r="BE202" s="149"/>
      <c r="BF202" s="149"/>
      <c r="BG202" s="149"/>
      <c r="BH202" s="149"/>
      <c r="BI202" s="73" t="s">
        <v>6384</v>
      </c>
      <c r="BJ202" s="73" t="s">
        <v>6385</v>
      </c>
      <c r="BK202" s="149"/>
      <c r="BL202" s="149"/>
      <c r="BM202" s="149"/>
      <c r="BN202" s="149"/>
      <c r="BO202" s="149"/>
      <c r="BP202" s="149"/>
      <c r="BQ202" s="149"/>
      <c r="BR202" s="149"/>
      <c r="BS202" s="73" t="s">
        <v>6386</v>
      </c>
      <c r="BT202" s="149"/>
      <c r="BU202" s="149"/>
      <c r="BV202" s="406"/>
      <c r="BW202" s="406"/>
      <c r="BX202" s="406"/>
      <c r="BY202" s="407"/>
      <c r="BZ202" s="407"/>
      <c r="CA202" s="407"/>
      <c r="CB202" s="407"/>
      <c r="CC202" s="407"/>
      <c r="CD202" s="407"/>
      <c r="CE202" s="407"/>
      <c r="CF202" s="407"/>
      <c r="CG202" s="407"/>
      <c r="CH202" s="407"/>
      <c r="CI202" s="407"/>
      <c r="CJ202" s="407"/>
      <c r="CK202" s="407"/>
      <c r="CL202" s="407"/>
      <c r="CM202" s="407"/>
      <c r="CN202" s="407"/>
      <c r="CO202" s="407"/>
      <c r="CP202" s="407"/>
      <c r="CQ202" s="407"/>
      <c r="CR202" s="374" t="s">
        <v>6387</v>
      </c>
      <c r="CS202" s="374" t="s">
        <v>4214</v>
      </c>
      <c r="CT202" s="407"/>
      <c r="CU202" s="407"/>
      <c r="CV202" s="407"/>
      <c r="CW202" s="407"/>
      <c r="CX202" s="407"/>
      <c r="CY202" s="407"/>
      <c r="CZ202" s="407"/>
      <c r="DA202" s="407"/>
      <c r="DB202" s="374" t="s">
        <v>4103</v>
      </c>
      <c r="DC202" s="407"/>
      <c r="DD202" s="407"/>
    </row>
    <row r="203" spans="37:108" ht="15" hidden="1" customHeight="1">
      <c r="AK203" s="383">
        <v>195</v>
      </c>
      <c r="AL203" s="204" t="str">
        <f t="shared" si="6"/>
        <v>Xoxocotla</v>
      </c>
      <c r="AM203" s="204" t="str">
        <f t="shared" si="7"/>
        <v>30195</v>
      </c>
      <c r="AO203" s="130">
        <v>197</v>
      </c>
      <c r="AP203" s="149"/>
      <c r="AQ203" s="149"/>
      <c r="AR203" s="149"/>
      <c r="AS203" s="149"/>
      <c r="AT203" s="149"/>
      <c r="AU203" s="149"/>
      <c r="AV203" s="149"/>
      <c r="AW203" s="149"/>
      <c r="AX203" s="149"/>
      <c r="AY203" s="149"/>
      <c r="AZ203" s="149"/>
      <c r="BA203" s="149"/>
      <c r="BB203" s="149"/>
      <c r="BC203" s="149"/>
      <c r="BD203" s="149"/>
      <c r="BE203" s="149"/>
      <c r="BF203" s="149"/>
      <c r="BG203" s="149"/>
      <c r="BH203" s="149"/>
      <c r="BI203" s="73" t="s">
        <v>6388</v>
      </c>
      <c r="BJ203" s="73" t="s">
        <v>6389</v>
      </c>
      <c r="BK203" s="149"/>
      <c r="BL203" s="149"/>
      <c r="BM203" s="149"/>
      <c r="BN203" s="149"/>
      <c r="BO203" s="149"/>
      <c r="BP203" s="149"/>
      <c r="BQ203" s="149"/>
      <c r="BR203" s="149"/>
      <c r="BS203" s="73" t="s">
        <v>6390</v>
      </c>
      <c r="BT203" s="149"/>
      <c r="BU203" s="149"/>
      <c r="BV203" s="406"/>
      <c r="BW203" s="406"/>
      <c r="BX203" s="406"/>
      <c r="BY203" s="407"/>
      <c r="BZ203" s="407"/>
      <c r="CA203" s="407"/>
      <c r="CB203" s="407"/>
      <c r="CC203" s="407"/>
      <c r="CD203" s="407"/>
      <c r="CE203" s="407"/>
      <c r="CF203" s="407"/>
      <c r="CG203" s="407"/>
      <c r="CH203" s="407"/>
      <c r="CI203" s="407"/>
      <c r="CJ203" s="407"/>
      <c r="CK203" s="407"/>
      <c r="CL203" s="407"/>
      <c r="CM203" s="407"/>
      <c r="CN203" s="407"/>
      <c r="CO203" s="407"/>
      <c r="CP203" s="407"/>
      <c r="CQ203" s="407"/>
      <c r="CR203" s="374" t="s">
        <v>6391</v>
      </c>
      <c r="CS203" s="374" t="s">
        <v>6392</v>
      </c>
      <c r="CT203" s="407"/>
      <c r="CU203" s="407"/>
      <c r="CV203" s="407"/>
      <c r="CW203" s="407"/>
      <c r="CX203" s="407"/>
      <c r="CY203" s="407"/>
      <c r="CZ203" s="407"/>
      <c r="DA203" s="407"/>
      <c r="DB203" s="374" t="s">
        <v>6393</v>
      </c>
      <c r="DC203" s="407"/>
      <c r="DD203" s="407"/>
    </row>
    <row r="204" spans="37:108" ht="15" hidden="1" customHeight="1">
      <c r="AK204" s="383">
        <v>196</v>
      </c>
      <c r="AL204" s="204" t="str">
        <f t="shared" si="6"/>
        <v>Yanga</v>
      </c>
      <c r="AM204" s="204" t="str">
        <f t="shared" si="7"/>
        <v>30196</v>
      </c>
      <c r="AO204" s="130">
        <v>198</v>
      </c>
      <c r="AP204" s="149"/>
      <c r="AQ204" s="149"/>
      <c r="AR204" s="149"/>
      <c r="AS204" s="149"/>
      <c r="AT204" s="149"/>
      <c r="AU204" s="149"/>
      <c r="AV204" s="149"/>
      <c r="AW204" s="149"/>
      <c r="AX204" s="149"/>
      <c r="AY204" s="149"/>
      <c r="AZ204" s="149"/>
      <c r="BA204" s="149"/>
      <c r="BB204" s="149"/>
      <c r="BC204" s="149"/>
      <c r="BD204" s="149"/>
      <c r="BE204" s="149"/>
      <c r="BF204" s="149"/>
      <c r="BG204" s="149"/>
      <c r="BH204" s="149"/>
      <c r="BI204" s="73" t="s">
        <v>6394</v>
      </c>
      <c r="BJ204" s="73" t="s">
        <v>6395</v>
      </c>
      <c r="BK204" s="149"/>
      <c r="BL204" s="149"/>
      <c r="BM204" s="149"/>
      <c r="BN204" s="149"/>
      <c r="BO204" s="149"/>
      <c r="BP204" s="149"/>
      <c r="BQ204" s="149"/>
      <c r="BR204" s="149"/>
      <c r="BS204" s="73" t="s">
        <v>6396</v>
      </c>
      <c r="BT204" s="149"/>
      <c r="BU204" s="149"/>
      <c r="BV204" s="406"/>
      <c r="BW204" s="406"/>
      <c r="BX204" s="406"/>
      <c r="BY204" s="407"/>
      <c r="BZ204" s="407"/>
      <c r="CA204" s="407"/>
      <c r="CB204" s="407"/>
      <c r="CC204" s="407"/>
      <c r="CD204" s="407"/>
      <c r="CE204" s="407"/>
      <c r="CF204" s="407"/>
      <c r="CG204" s="407"/>
      <c r="CH204" s="407"/>
      <c r="CI204" s="407"/>
      <c r="CJ204" s="407"/>
      <c r="CK204" s="407"/>
      <c r="CL204" s="407"/>
      <c r="CM204" s="407"/>
      <c r="CN204" s="407"/>
      <c r="CO204" s="407"/>
      <c r="CP204" s="407"/>
      <c r="CQ204" s="407"/>
      <c r="CR204" s="374" t="s">
        <v>6397</v>
      </c>
      <c r="CS204" s="374" t="s">
        <v>6398</v>
      </c>
      <c r="CT204" s="407"/>
      <c r="CU204" s="407"/>
      <c r="CV204" s="407"/>
      <c r="CW204" s="407"/>
      <c r="CX204" s="407"/>
      <c r="CY204" s="407"/>
      <c r="CZ204" s="407"/>
      <c r="DA204" s="407"/>
      <c r="DB204" s="374" t="s">
        <v>6399</v>
      </c>
      <c r="DC204" s="407"/>
      <c r="DD204" s="407"/>
    </row>
    <row r="205" spans="37:108" ht="15" hidden="1" customHeight="1">
      <c r="AK205" s="375">
        <v>197</v>
      </c>
      <c r="AL205" s="204" t="str">
        <f t="shared" si="6"/>
        <v>Yecuatla</v>
      </c>
      <c r="AM205" s="204" t="str">
        <f t="shared" si="7"/>
        <v>30197</v>
      </c>
      <c r="AO205" s="130">
        <v>199</v>
      </c>
      <c r="AP205" s="149"/>
      <c r="AQ205" s="149"/>
      <c r="AR205" s="149"/>
      <c r="AS205" s="149"/>
      <c r="AT205" s="149"/>
      <c r="AU205" s="149"/>
      <c r="AV205" s="149"/>
      <c r="AW205" s="149"/>
      <c r="AX205" s="149"/>
      <c r="AY205" s="149"/>
      <c r="AZ205" s="149"/>
      <c r="BA205" s="149"/>
      <c r="BB205" s="149"/>
      <c r="BC205" s="149"/>
      <c r="BD205" s="149"/>
      <c r="BE205" s="149"/>
      <c r="BF205" s="149"/>
      <c r="BG205" s="149"/>
      <c r="BH205" s="149"/>
      <c r="BI205" s="73" t="s">
        <v>6400</v>
      </c>
      <c r="BJ205" s="73" t="s">
        <v>6401</v>
      </c>
      <c r="BK205" s="149"/>
      <c r="BL205" s="149"/>
      <c r="BM205" s="149"/>
      <c r="BN205" s="149"/>
      <c r="BO205" s="149"/>
      <c r="BP205" s="149"/>
      <c r="BQ205" s="149"/>
      <c r="BR205" s="149"/>
      <c r="BS205" s="73" t="s">
        <v>6402</v>
      </c>
      <c r="BT205" s="149"/>
      <c r="BU205" s="149"/>
      <c r="BV205" s="406"/>
      <c r="BW205" s="406"/>
      <c r="BX205" s="406"/>
      <c r="BY205" s="407"/>
      <c r="BZ205" s="407"/>
      <c r="CA205" s="407"/>
      <c r="CB205" s="407"/>
      <c r="CC205" s="407"/>
      <c r="CD205" s="407"/>
      <c r="CE205" s="407"/>
      <c r="CF205" s="407"/>
      <c r="CG205" s="407"/>
      <c r="CH205" s="407"/>
      <c r="CI205" s="407"/>
      <c r="CJ205" s="407"/>
      <c r="CK205" s="407"/>
      <c r="CL205" s="407"/>
      <c r="CM205" s="407"/>
      <c r="CN205" s="407"/>
      <c r="CO205" s="407"/>
      <c r="CP205" s="407"/>
      <c r="CQ205" s="407"/>
      <c r="CR205" s="374" t="s">
        <v>6403</v>
      </c>
      <c r="CS205" s="374" t="s">
        <v>6404</v>
      </c>
      <c r="CT205" s="407"/>
      <c r="CU205" s="407"/>
      <c r="CV205" s="407"/>
      <c r="CW205" s="407"/>
      <c r="CX205" s="407"/>
      <c r="CY205" s="407"/>
      <c r="CZ205" s="407"/>
      <c r="DA205" s="407"/>
      <c r="DB205" s="374" t="s">
        <v>5882</v>
      </c>
      <c r="DC205" s="407"/>
      <c r="DD205" s="407"/>
    </row>
    <row r="206" spans="37:108" ht="15" hidden="1" customHeight="1">
      <c r="AK206" s="383">
        <v>198</v>
      </c>
      <c r="AL206" s="204" t="str">
        <f t="shared" si="6"/>
        <v>Zacualpan</v>
      </c>
      <c r="AM206" s="204" t="str">
        <f t="shared" si="7"/>
        <v>30198</v>
      </c>
      <c r="AO206" s="130">
        <v>200</v>
      </c>
      <c r="AP206" s="149"/>
      <c r="AQ206" s="149"/>
      <c r="AR206" s="149"/>
      <c r="AS206" s="149"/>
      <c r="AT206" s="149"/>
      <c r="AU206" s="149"/>
      <c r="AV206" s="149"/>
      <c r="AW206" s="149"/>
      <c r="AX206" s="149"/>
      <c r="AY206" s="149"/>
      <c r="AZ206" s="149"/>
      <c r="BA206" s="149"/>
      <c r="BB206" s="149"/>
      <c r="BC206" s="149"/>
      <c r="BD206" s="149"/>
      <c r="BE206" s="149"/>
      <c r="BF206" s="149"/>
      <c r="BG206" s="149"/>
      <c r="BH206" s="149"/>
      <c r="BI206" s="73" t="s">
        <v>6405</v>
      </c>
      <c r="BJ206" s="73" t="s">
        <v>6406</v>
      </c>
      <c r="BK206" s="149"/>
      <c r="BL206" s="149"/>
      <c r="BM206" s="149"/>
      <c r="BN206" s="149"/>
      <c r="BO206" s="149"/>
      <c r="BP206" s="149"/>
      <c r="BQ206" s="149"/>
      <c r="BR206" s="149"/>
      <c r="BS206" s="73" t="s">
        <v>6407</v>
      </c>
      <c r="BT206" s="149"/>
      <c r="BU206" s="149"/>
      <c r="BV206" s="406"/>
      <c r="BW206" s="406"/>
      <c r="BX206" s="406"/>
      <c r="BY206" s="407"/>
      <c r="BZ206" s="407"/>
      <c r="CA206" s="407"/>
      <c r="CB206" s="407"/>
      <c r="CC206" s="407"/>
      <c r="CD206" s="407"/>
      <c r="CE206" s="407"/>
      <c r="CF206" s="407"/>
      <c r="CG206" s="407"/>
      <c r="CH206" s="407"/>
      <c r="CI206" s="407"/>
      <c r="CJ206" s="407"/>
      <c r="CK206" s="407"/>
      <c r="CL206" s="407"/>
      <c r="CM206" s="407"/>
      <c r="CN206" s="407"/>
      <c r="CO206" s="407"/>
      <c r="CP206" s="407"/>
      <c r="CQ206" s="407"/>
      <c r="CR206" s="374" t="s">
        <v>6408</v>
      </c>
      <c r="CS206" s="374" t="s">
        <v>6409</v>
      </c>
      <c r="CT206" s="407"/>
      <c r="CU206" s="407"/>
      <c r="CV206" s="407"/>
      <c r="CW206" s="407"/>
      <c r="CX206" s="407"/>
      <c r="CY206" s="407"/>
      <c r="CZ206" s="407"/>
      <c r="DA206" s="407"/>
      <c r="DB206" s="374" t="s">
        <v>4211</v>
      </c>
      <c r="DC206" s="407"/>
      <c r="DD206" s="407"/>
    </row>
    <row r="207" spans="37:108" ht="15" hidden="1" customHeight="1">
      <c r="AK207" s="383">
        <v>199</v>
      </c>
      <c r="AL207" s="204" t="str">
        <f t="shared" si="6"/>
        <v>Zaragoza</v>
      </c>
      <c r="AM207" s="204" t="str">
        <f t="shared" si="7"/>
        <v>30199</v>
      </c>
      <c r="AO207" s="130">
        <v>201</v>
      </c>
      <c r="AP207" s="149"/>
      <c r="AQ207" s="149"/>
      <c r="AR207" s="149"/>
      <c r="AS207" s="149"/>
      <c r="AT207" s="149"/>
      <c r="AU207" s="149"/>
      <c r="AV207" s="149"/>
      <c r="AW207" s="149"/>
      <c r="AX207" s="149"/>
      <c r="AY207" s="149"/>
      <c r="AZ207" s="149"/>
      <c r="BA207" s="149"/>
      <c r="BB207" s="149"/>
      <c r="BC207" s="149"/>
      <c r="BD207" s="149"/>
      <c r="BE207" s="149"/>
      <c r="BF207" s="149"/>
      <c r="BG207" s="149"/>
      <c r="BH207" s="149"/>
      <c r="BI207" s="73" t="s">
        <v>6410</v>
      </c>
      <c r="BJ207" s="73" t="s">
        <v>6411</v>
      </c>
      <c r="BK207" s="149"/>
      <c r="BL207" s="149"/>
      <c r="BM207" s="149"/>
      <c r="BN207" s="149"/>
      <c r="BO207" s="149"/>
      <c r="BP207" s="149"/>
      <c r="BQ207" s="149"/>
      <c r="BR207" s="149"/>
      <c r="BS207" s="73" t="s">
        <v>6412</v>
      </c>
      <c r="BT207" s="149"/>
      <c r="BU207" s="149"/>
      <c r="BV207" s="406"/>
      <c r="BW207" s="406"/>
      <c r="BX207" s="406"/>
      <c r="BY207" s="407"/>
      <c r="BZ207" s="407"/>
      <c r="CA207" s="407"/>
      <c r="CB207" s="407"/>
      <c r="CC207" s="407"/>
      <c r="CD207" s="407"/>
      <c r="CE207" s="407"/>
      <c r="CF207" s="407"/>
      <c r="CG207" s="407"/>
      <c r="CH207" s="407"/>
      <c r="CI207" s="407"/>
      <c r="CJ207" s="407"/>
      <c r="CK207" s="407"/>
      <c r="CL207" s="407"/>
      <c r="CM207" s="407"/>
      <c r="CN207" s="407"/>
      <c r="CO207" s="407"/>
      <c r="CP207" s="407"/>
      <c r="CQ207" s="407"/>
      <c r="CR207" s="374" t="s">
        <v>6413</v>
      </c>
      <c r="CS207" s="374" t="s">
        <v>6414</v>
      </c>
      <c r="CT207" s="407"/>
      <c r="CU207" s="407"/>
      <c r="CV207" s="407"/>
      <c r="CW207" s="407"/>
      <c r="CX207" s="407"/>
      <c r="CY207" s="407"/>
      <c r="CZ207" s="407"/>
      <c r="DA207" s="407"/>
      <c r="DB207" s="374" t="s">
        <v>6415</v>
      </c>
      <c r="DC207" s="407"/>
      <c r="DD207" s="407"/>
    </row>
    <row r="208" spans="37:108" ht="15" hidden="1" customHeight="1">
      <c r="AK208" s="383">
        <v>200</v>
      </c>
      <c r="AL208" s="204" t="str">
        <f t="shared" si="6"/>
        <v>Zentla</v>
      </c>
      <c r="AM208" s="204" t="str">
        <f t="shared" si="7"/>
        <v>30200</v>
      </c>
      <c r="AO208" s="130">
        <v>202</v>
      </c>
      <c r="AP208" s="149"/>
      <c r="AQ208" s="149"/>
      <c r="AR208" s="149"/>
      <c r="AS208" s="149"/>
      <c r="AT208" s="149"/>
      <c r="AU208" s="149"/>
      <c r="AV208" s="149"/>
      <c r="AW208" s="149"/>
      <c r="AX208" s="149"/>
      <c r="AY208" s="149"/>
      <c r="AZ208" s="149"/>
      <c r="BA208" s="149"/>
      <c r="BB208" s="149"/>
      <c r="BC208" s="149"/>
      <c r="BD208" s="149"/>
      <c r="BE208" s="149"/>
      <c r="BF208" s="149"/>
      <c r="BG208" s="149"/>
      <c r="BH208" s="149"/>
      <c r="BI208" s="73" t="s">
        <v>6416</v>
      </c>
      <c r="BJ208" s="73" t="s">
        <v>6417</v>
      </c>
      <c r="BK208" s="149"/>
      <c r="BL208" s="149"/>
      <c r="BM208" s="149"/>
      <c r="BN208" s="149"/>
      <c r="BO208" s="149"/>
      <c r="BP208" s="149"/>
      <c r="BQ208" s="149"/>
      <c r="BR208" s="149"/>
      <c r="BS208" s="73" t="s">
        <v>6418</v>
      </c>
      <c r="BT208" s="149"/>
      <c r="BU208" s="149"/>
      <c r="BV208" s="406"/>
      <c r="BW208" s="406"/>
      <c r="BX208" s="406"/>
      <c r="BY208" s="407"/>
      <c r="BZ208" s="407"/>
      <c r="CA208" s="407"/>
      <c r="CB208" s="407"/>
      <c r="CC208" s="407"/>
      <c r="CD208" s="407"/>
      <c r="CE208" s="407"/>
      <c r="CF208" s="407"/>
      <c r="CG208" s="407"/>
      <c r="CH208" s="407"/>
      <c r="CI208" s="407"/>
      <c r="CJ208" s="407"/>
      <c r="CK208" s="407"/>
      <c r="CL208" s="407"/>
      <c r="CM208" s="407"/>
      <c r="CN208" s="407"/>
      <c r="CO208" s="407"/>
      <c r="CP208" s="407"/>
      <c r="CQ208" s="407"/>
      <c r="CR208" s="374" t="s">
        <v>6419</v>
      </c>
      <c r="CS208" s="374" t="s">
        <v>6420</v>
      </c>
      <c r="CT208" s="407"/>
      <c r="CU208" s="407"/>
      <c r="CV208" s="407"/>
      <c r="CW208" s="407"/>
      <c r="CX208" s="407"/>
      <c r="CY208" s="407"/>
      <c r="CZ208" s="407"/>
      <c r="DA208" s="407"/>
      <c r="DB208" s="374" t="s">
        <v>6421</v>
      </c>
      <c r="DC208" s="407"/>
      <c r="DD208" s="407"/>
    </row>
    <row r="209" spans="37:108" ht="15" hidden="1" customHeight="1">
      <c r="AK209" s="375">
        <v>201</v>
      </c>
      <c r="AL209" s="204" t="str">
        <f t="shared" si="6"/>
        <v>Zongolica</v>
      </c>
      <c r="AM209" s="204" t="str">
        <f t="shared" si="7"/>
        <v>30201</v>
      </c>
      <c r="AO209" s="130">
        <v>203</v>
      </c>
      <c r="AP209" s="149"/>
      <c r="AQ209" s="149"/>
      <c r="AR209" s="149"/>
      <c r="AS209" s="149"/>
      <c r="AT209" s="149"/>
      <c r="AU209" s="149"/>
      <c r="AV209" s="149"/>
      <c r="AW209" s="149"/>
      <c r="AX209" s="149"/>
      <c r="AY209" s="149"/>
      <c r="AZ209" s="149"/>
      <c r="BA209" s="149"/>
      <c r="BB209" s="149"/>
      <c r="BC209" s="149"/>
      <c r="BD209" s="149"/>
      <c r="BE209" s="149"/>
      <c r="BF209" s="149"/>
      <c r="BG209" s="149"/>
      <c r="BH209" s="149"/>
      <c r="BI209" s="73" t="s">
        <v>6422</v>
      </c>
      <c r="BJ209" s="73" t="s">
        <v>6423</v>
      </c>
      <c r="BK209" s="149"/>
      <c r="BL209" s="149"/>
      <c r="BM209" s="149"/>
      <c r="BN209" s="149"/>
      <c r="BO209" s="149"/>
      <c r="BP209" s="149"/>
      <c r="BQ209" s="149"/>
      <c r="BR209" s="149"/>
      <c r="BS209" s="73" t="s">
        <v>6424</v>
      </c>
      <c r="BT209" s="149"/>
      <c r="BU209" s="149"/>
      <c r="BV209" s="406"/>
      <c r="BW209" s="406"/>
      <c r="BX209" s="406"/>
      <c r="BY209" s="407"/>
      <c r="BZ209" s="407"/>
      <c r="CA209" s="407"/>
      <c r="CB209" s="407"/>
      <c r="CC209" s="407"/>
      <c r="CD209" s="407"/>
      <c r="CE209" s="407"/>
      <c r="CF209" s="407"/>
      <c r="CG209" s="407"/>
      <c r="CH209" s="407"/>
      <c r="CI209" s="407"/>
      <c r="CJ209" s="407"/>
      <c r="CK209" s="407"/>
      <c r="CL209" s="407"/>
      <c r="CM209" s="407"/>
      <c r="CN209" s="407"/>
      <c r="CO209" s="407"/>
      <c r="CP209" s="407"/>
      <c r="CQ209" s="407"/>
      <c r="CR209" s="374" t="s">
        <v>6425</v>
      </c>
      <c r="CS209" s="374" t="s">
        <v>6426</v>
      </c>
      <c r="CT209" s="407"/>
      <c r="CU209" s="407"/>
      <c r="CV209" s="407"/>
      <c r="CW209" s="407"/>
      <c r="CX209" s="407"/>
      <c r="CY209" s="407"/>
      <c r="CZ209" s="407"/>
      <c r="DA209" s="407"/>
      <c r="DB209" s="374" t="s">
        <v>6427</v>
      </c>
      <c r="DC209" s="407"/>
      <c r="DD209" s="407"/>
    </row>
    <row r="210" spans="37:108" ht="15" hidden="1" customHeight="1">
      <c r="AK210" s="383">
        <v>202</v>
      </c>
      <c r="AL210" s="204" t="str">
        <f t="shared" si="6"/>
        <v>Zontecomatlán de López y Fuentes</v>
      </c>
      <c r="AM210" s="204" t="str">
        <f t="shared" si="7"/>
        <v>30202</v>
      </c>
      <c r="AO210" s="130">
        <v>204</v>
      </c>
      <c r="AP210" s="149"/>
      <c r="AQ210" s="149"/>
      <c r="AR210" s="149"/>
      <c r="AS210" s="149"/>
      <c r="AT210" s="149"/>
      <c r="AU210" s="149"/>
      <c r="AV210" s="149"/>
      <c r="AW210" s="149"/>
      <c r="AX210" s="149"/>
      <c r="AY210" s="149"/>
      <c r="AZ210" s="149"/>
      <c r="BA210" s="149"/>
      <c r="BB210" s="149"/>
      <c r="BC210" s="149"/>
      <c r="BD210" s="149"/>
      <c r="BE210" s="149"/>
      <c r="BF210" s="149"/>
      <c r="BG210" s="149"/>
      <c r="BH210" s="149"/>
      <c r="BI210" s="73" t="s">
        <v>6428</v>
      </c>
      <c r="BJ210" s="73" t="s">
        <v>6429</v>
      </c>
      <c r="BK210" s="149"/>
      <c r="BL210" s="149"/>
      <c r="BM210" s="149"/>
      <c r="BN210" s="149"/>
      <c r="BO210" s="149"/>
      <c r="BP210" s="149"/>
      <c r="BQ210" s="149"/>
      <c r="BR210" s="149"/>
      <c r="BS210" s="73" t="s">
        <v>6430</v>
      </c>
      <c r="BT210" s="149"/>
      <c r="BU210" s="149"/>
      <c r="BV210" s="406"/>
      <c r="BW210" s="406"/>
      <c r="BX210" s="406"/>
      <c r="BY210" s="407"/>
      <c r="BZ210" s="407"/>
      <c r="CA210" s="407"/>
      <c r="CB210" s="407"/>
      <c r="CC210" s="407"/>
      <c r="CD210" s="407"/>
      <c r="CE210" s="407"/>
      <c r="CF210" s="407"/>
      <c r="CG210" s="407"/>
      <c r="CH210" s="407"/>
      <c r="CI210" s="407"/>
      <c r="CJ210" s="407"/>
      <c r="CK210" s="407"/>
      <c r="CL210" s="407"/>
      <c r="CM210" s="407"/>
      <c r="CN210" s="407"/>
      <c r="CO210" s="407"/>
      <c r="CP210" s="407"/>
      <c r="CQ210" s="407"/>
      <c r="CR210" s="374" t="s">
        <v>6431</v>
      </c>
      <c r="CS210" s="374" t="s">
        <v>6432</v>
      </c>
      <c r="CT210" s="407"/>
      <c r="CU210" s="407"/>
      <c r="CV210" s="407"/>
      <c r="CW210" s="407"/>
      <c r="CX210" s="407"/>
      <c r="CY210" s="407"/>
      <c r="CZ210" s="407"/>
      <c r="DA210" s="407"/>
      <c r="DB210" s="374" t="s">
        <v>6433</v>
      </c>
      <c r="DC210" s="407"/>
      <c r="DD210" s="407"/>
    </row>
    <row r="211" spans="37:108" ht="15" hidden="1" customHeight="1">
      <c r="AK211" s="383">
        <v>203</v>
      </c>
      <c r="AL211" s="204" t="str">
        <f t="shared" si="6"/>
        <v>Zozocolco de Hidalgo</v>
      </c>
      <c r="AM211" s="204" t="str">
        <f t="shared" si="7"/>
        <v>30203</v>
      </c>
      <c r="AO211" s="130">
        <v>205</v>
      </c>
      <c r="AP211" s="149"/>
      <c r="AQ211" s="149"/>
      <c r="AR211" s="149"/>
      <c r="AS211" s="149"/>
      <c r="AT211" s="149"/>
      <c r="AU211" s="149"/>
      <c r="AV211" s="149"/>
      <c r="AW211" s="149"/>
      <c r="AX211" s="149"/>
      <c r="AY211" s="149"/>
      <c r="AZ211" s="149"/>
      <c r="BA211" s="149"/>
      <c r="BB211" s="149"/>
      <c r="BC211" s="149"/>
      <c r="BD211" s="149"/>
      <c r="BE211" s="149"/>
      <c r="BF211" s="149"/>
      <c r="BG211" s="149"/>
      <c r="BH211" s="149"/>
      <c r="BI211" s="73" t="s">
        <v>6434</v>
      </c>
      <c r="BJ211" s="73" t="s">
        <v>6435</v>
      </c>
      <c r="BK211" s="149"/>
      <c r="BL211" s="149"/>
      <c r="BM211" s="149"/>
      <c r="BN211" s="149"/>
      <c r="BO211" s="149"/>
      <c r="BP211" s="149"/>
      <c r="BQ211" s="149"/>
      <c r="BR211" s="149"/>
      <c r="BS211" s="73" t="s">
        <v>6436</v>
      </c>
      <c r="BT211" s="149"/>
      <c r="BU211" s="149"/>
      <c r="BV211" s="406"/>
      <c r="BW211" s="406"/>
      <c r="BX211" s="406"/>
      <c r="BY211" s="407"/>
      <c r="BZ211" s="407"/>
      <c r="CA211" s="407"/>
      <c r="CB211" s="407"/>
      <c r="CC211" s="407"/>
      <c r="CD211" s="407"/>
      <c r="CE211" s="407"/>
      <c r="CF211" s="407"/>
      <c r="CG211" s="407"/>
      <c r="CH211" s="407"/>
      <c r="CI211" s="407"/>
      <c r="CJ211" s="407"/>
      <c r="CK211" s="407"/>
      <c r="CL211" s="407"/>
      <c r="CM211" s="407"/>
      <c r="CN211" s="407"/>
      <c r="CO211" s="407"/>
      <c r="CP211" s="407"/>
      <c r="CQ211" s="407"/>
      <c r="CR211" s="374" t="s">
        <v>6437</v>
      </c>
      <c r="CS211" s="374" t="s">
        <v>6438</v>
      </c>
      <c r="CT211" s="407"/>
      <c r="CU211" s="407"/>
      <c r="CV211" s="407"/>
      <c r="CW211" s="407"/>
      <c r="CX211" s="407"/>
      <c r="CY211" s="407"/>
      <c r="CZ211" s="407"/>
      <c r="DA211" s="407"/>
      <c r="DB211" s="374" t="s">
        <v>6439</v>
      </c>
      <c r="DC211" s="407"/>
      <c r="DD211" s="407"/>
    </row>
    <row r="212" spans="37:108" ht="15" hidden="1" customHeight="1">
      <c r="AK212" s="383">
        <v>204</v>
      </c>
      <c r="AL212" s="204" t="str">
        <f t="shared" si="6"/>
        <v>Agua Dulce</v>
      </c>
      <c r="AM212" s="204" t="str">
        <f t="shared" si="7"/>
        <v>30204</v>
      </c>
      <c r="AO212" s="130">
        <v>206</v>
      </c>
      <c r="AP212" s="149"/>
      <c r="AQ212" s="149"/>
      <c r="AR212" s="149"/>
      <c r="AS212" s="149"/>
      <c r="AT212" s="149"/>
      <c r="AU212" s="149"/>
      <c r="AV212" s="149"/>
      <c r="AW212" s="149"/>
      <c r="AX212" s="149"/>
      <c r="AY212" s="149"/>
      <c r="AZ212" s="149"/>
      <c r="BA212" s="149"/>
      <c r="BB212" s="149"/>
      <c r="BC212" s="149"/>
      <c r="BD212" s="149"/>
      <c r="BE212" s="149"/>
      <c r="BF212" s="149"/>
      <c r="BG212" s="149"/>
      <c r="BH212" s="149"/>
      <c r="BI212" s="73" t="s">
        <v>6440</v>
      </c>
      <c r="BJ212" s="73" t="s">
        <v>6441</v>
      </c>
      <c r="BK212" s="149"/>
      <c r="BL212" s="149"/>
      <c r="BM212" s="149"/>
      <c r="BN212" s="149"/>
      <c r="BO212" s="149"/>
      <c r="BP212" s="149"/>
      <c r="BQ212" s="149"/>
      <c r="BR212" s="149"/>
      <c r="BS212" s="73" t="s">
        <v>6442</v>
      </c>
      <c r="BT212" s="149"/>
      <c r="BU212" s="149"/>
      <c r="BV212" s="406"/>
      <c r="BW212" s="406"/>
      <c r="BX212" s="406"/>
      <c r="BY212" s="407"/>
      <c r="BZ212" s="407"/>
      <c r="CA212" s="407"/>
      <c r="CB212" s="407"/>
      <c r="CC212" s="407"/>
      <c r="CD212" s="407"/>
      <c r="CE212" s="407"/>
      <c r="CF212" s="407"/>
      <c r="CG212" s="407"/>
      <c r="CH212" s="407"/>
      <c r="CI212" s="407"/>
      <c r="CJ212" s="407"/>
      <c r="CK212" s="407"/>
      <c r="CL212" s="407"/>
      <c r="CM212" s="407"/>
      <c r="CN212" s="407"/>
      <c r="CO212" s="407"/>
      <c r="CP212" s="407"/>
      <c r="CQ212" s="407"/>
      <c r="CR212" s="374" t="s">
        <v>6443</v>
      </c>
      <c r="CS212" s="374" t="s">
        <v>6444</v>
      </c>
      <c r="CT212" s="407"/>
      <c r="CU212" s="407"/>
      <c r="CV212" s="407"/>
      <c r="CW212" s="407"/>
      <c r="CX212" s="407"/>
      <c r="CY212" s="407"/>
      <c r="CZ212" s="407"/>
      <c r="DA212" s="407"/>
      <c r="DB212" s="374" t="s">
        <v>6445</v>
      </c>
      <c r="DC212" s="407"/>
      <c r="DD212" s="407"/>
    </row>
    <row r="213" spans="37:108" ht="15" hidden="1" customHeight="1">
      <c r="AK213" s="375">
        <v>205</v>
      </c>
      <c r="AL213" s="204" t="str">
        <f t="shared" si="6"/>
        <v>El Higo</v>
      </c>
      <c r="AM213" s="204" t="str">
        <f t="shared" si="7"/>
        <v>30205</v>
      </c>
      <c r="AO213" s="130">
        <v>207</v>
      </c>
      <c r="AP213" s="149"/>
      <c r="AQ213" s="149"/>
      <c r="AR213" s="149"/>
      <c r="AS213" s="149"/>
      <c r="AT213" s="149"/>
      <c r="AU213" s="149"/>
      <c r="AV213" s="149"/>
      <c r="AW213" s="149"/>
      <c r="AX213" s="149"/>
      <c r="AY213" s="149"/>
      <c r="AZ213" s="149"/>
      <c r="BA213" s="149"/>
      <c r="BB213" s="149"/>
      <c r="BC213" s="149"/>
      <c r="BD213" s="149"/>
      <c r="BE213" s="149"/>
      <c r="BF213" s="149"/>
      <c r="BG213" s="149"/>
      <c r="BH213" s="149"/>
      <c r="BI213" s="73" t="s">
        <v>6446</v>
      </c>
      <c r="BJ213" s="73" t="s">
        <v>6447</v>
      </c>
      <c r="BK213" s="149"/>
      <c r="BL213" s="149"/>
      <c r="BM213" s="149"/>
      <c r="BN213" s="149"/>
      <c r="BO213" s="149"/>
      <c r="BP213" s="149"/>
      <c r="BQ213" s="149"/>
      <c r="BR213" s="149"/>
      <c r="BS213" s="73" t="s">
        <v>6448</v>
      </c>
      <c r="BT213" s="149"/>
      <c r="BU213" s="149"/>
      <c r="BV213" s="406"/>
      <c r="BW213" s="406"/>
      <c r="BX213" s="406"/>
      <c r="BY213" s="407"/>
      <c r="BZ213" s="407"/>
      <c r="CA213" s="407"/>
      <c r="CB213" s="407"/>
      <c r="CC213" s="407"/>
      <c r="CD213" s="407"/>
      <c r="CE213" s="407"/>
      <c r="CF213" s="407"/>
      <c r="CG213" s="407"/>
      <c r="CH213" s="407"/>
      <c r="CI213" s="407"/>
      <c r="CJ213" s="407"/>
      <c r="CK213" s="407"/>
      <c r="CL213" s="407"/>
      <c r="CM213" s="407"/>
      <c r="CN213" s="407"/>
      <c r="CO213" s="407"/>
      <c r="CP213" s="407"/>
      <c r="CQ213" s="407"/>
      <c r="CR213" s="374" t="s">
        <v>6449</v>
      </c>
      <c r="CS213" s="374" t="s">
        <v>6450</v>
      </c>
      <c r="CT213" s="407"/>
      <c r="CU213" s="407"/>
      <c r="CV213" s="407"/>
      <c r="CW213" s="407"/>
      <c r="CX213" s="407"/>
      <c r="CY213" s="407"/>
      <c r="CZ213" s="407"/>
      <c r="DA213" s="407"/>
      <c r="DB213" s="374" t="s">
        <v>6451</v>
      </c>
      <c r="DC213" s="407"/>
      <c r="DD213" s="407"/>
    </row>
    <row r="214" spans="37:108" ht="15" hidden="1" customHeight="1">
      <c r="AK214" s="383">
        <v>206</v>
      </c>
      <c r="AL214" s="204" t="str">
        <f t="shared" si="6"/>
        <v>Nanchital de Lázaro Cárdenas del Río</v>
      </c>
      <c r="AM214" s="204" t="str">
        <f t="shared" si="7"/>
        <v>30206</v>
      </c>
      <c r="AO214" s="130">
        <v>208</v>
      </c>
      <c r="AP214" s="149"/>
      <c r="AQ214" s="149"/>
      <c r="AR214" s="149"/>
      <c r="AS214" s="149"/>
      <c r="AT214" s="149"/>
      <c r="AU214" s="149"/>
      <c r="AV214" s="149"/>
      <c r="AW214" s="149"/>
      <c r="AX214" s="149"/>
      <c r="AY214" s="149"/>
      <c r="AZ214" s="149"/>
      <c r="BA214" s="149"/>
      <c r="BB214" s="149"/>
      <c r="BC214" s="149"/>
      <c r="BD214" s="149"/>
      <c r="BE214" s="149"/>
      <c r="BF214" s="149"/>
      <c r="BG214" s="149"/>
      <c r="BH214" s="149"/>
      <c r="BI214" s="73" t="s">
        <v>6452</v>
      </c>
      <c r="BJ214" s="73" t="s">
        <v>6453</v>
      </c>
      <c r="BK214" s="149"/>
      <c r="BL214" s="149"/>
      <c r="BM214" s="149"/>
      <c r="BN214" s="149"/>
      <c r="BO214" s="149"/>
      <c r="BP214" s="149"/>
      <c r="BQ214" s="149"/>
      <c r="BR214" s="149"/>
      <c r="BS214" s="73" t="s">
        <v>6454</v>
      </c>
      <c r="BT214" s="149"/>
      <c r="BU214" s="149"/>
      <c r="BV214" s="406"/>
      <c r="BW214" s="406"/>
      <c r="BX214" s="406"/>
      <c r="BY214" s="407"/>
      <c r="BZ214" s="407"/>
      <c r="CA214" s="407"/>
      <c r="CB214" s="407"/>
      <c r="CC214" s="407"/>
      <c r="CD214" s="407"/>
      <c r="CE214" s="407"/>
      <c r="CF214" s="407"/>
      <c r="CG214" s="407"/>
      <c r="CH214" s="407"/>
      <c r="CI214" s="407"/>
      <c r="CJ214" s="407"/>
      <c r="CK214" s="407"/>
      <c r="CL214" s="407"/>
      <c r="CM214" s="407"/>
      <c r="CN214" s="407"/>
      <c r="CO214" s="407"/>
      <c r="CP214" s="407"/>
      <c r="CQ214" s="407"/>
      <c r="CR214" s="374" t="s">
        <v>6455</v>
      </c>
      <c r="CS214" s="374" t="s">
        <v>6456</v>
      </c>
      <c r="CT214" s="407"/>
      <c r="CU214" s="407"/>
      <c r="CV214" s="407"/>
      <c r="CW214" s="407"/>
      <c r="CX214" s="407"/>
      <c r="CY214" s="407"/>
      <c r="CZ214" s="407"/>
      <c r="DA214" s="407"/>
      <c r="DB214" s="374" t="s">
        <v>6457</v>
      </c>
      <c r="DC214" s="407"/>
      <c r="DD214" s="407"/>
    </row>
    <row r="215" spans="37:108" ht="15" hidden="1" customHeight="1">
      <c r="AK215" s="383">
        <v>207</v>
      </c>
      <c r="AL215" s="204" t="str">
        <f t="shared" si="6"/>
        <v>Tres Valles</v>
      </c>
      <c r="AM215" s="204" t="str">
        <f t="shared" si="7"/>
        <v>30207</v>
      </c>
      <c r="AO215" s="130">
        <v>209</v>
      </c>
      <c r="AP215" s="149"/>
      <c r="AQ215" s="149"/>
      <c r="AR215" s="149"/>
      <c r="AS215" s="149"/>
      <c r="AT215" s="149"/>
      <c r="AU215" s="149"/>
      <c r="AV215" s="149"/>
      <c r="AW215" s="149"/>
      <c r="AX215" s="149"/>
      <c r="AY215" s="149"/>
      <c r="AZ215" s="149"/>
      <c r="BA215" s="149"/>
      <c r="BB215" s="149"/>
      <c r="BC215" s="149"/>
      <c r="BD215" s="149"/>
      <c r="BE215" s="149"/>
      <c r="BF215" s="149"/>
      <c r="BG215" s="149"/>
      <c r="BH215" s="149"/>
      <c r="BI215" s="73" t="s">
        <v>6458</v>
      </c>
      <c r="BJ215" s="73" t="s">
        <v>6459</v>
      </c>
      <c r="BK215" s="149"/>
      <c r="BL215" s="149"/>
      <c r="BM215" s="149"/>
      <c r="BN215" s="149"/>
      <c r="BO215" s="149"/>
      <c r="BP215" s="149"/>
      <c r="BQ215" s="149"/>
      <c r="BR215" s="149"/>
      <c r="BS215" s="73" t="s">
        <v>6460</v>
      </c>
      <c r="BT215" s="149"/>
      <c r="BU215" s="149"/>
      <c r="BV215" s="406"/>
      <c r="BW215" s="406"/>
      <c r="BX215" s="406"/>
      <c r="BY215" s="407"/>
      <c r="BZ215" s="407"/>
      <c r="CA215" s="407"/>
      <c r="CB215" s="407"/>
      <c r="CC215" s="407"/>
      <c r="CD215" s="407"/>
      <c r="CE215" s="407"/>
      <c r="CF215" s="407"/>
      <c r="CG215" s="407"/>
      <c r="CH215" s="407"/>
      <c r="CI215" s="407"/>
      <c r="CJ215" s="407"/>
      <c r="CK215" s="407"/>
      <c r="CL215" s="407"/>
      <c r="CM215" s="407"/>
      <c r="CN215" s="407"/>
      <c r="CO215" s="407"/>
      <c r="CP215" s="407"/>
      <c r="CQ215" s="407"/>
      <c r="CR215" s="374" t="s">
        <v>6461</v>
      </c>
      <c r="CS215" s="374" t="s">
        <v>6462</v>
      </c>
      <c r="CT215" s="407"/>
      <c r="CU215" s="407"/>
      <c r="CV215" s="407"/>
      <c r="CW215" s="407"/>
      <c r="CX215" s="407"/>
      <c r="CY215" s="407"/>
      <c r="CZ215" s="407"/>
      <c r="DA215" s="407"/>
      <c r="DB215" s="374" t="s">
        <v>6463</v>
      </c>
      <c r="DC215" s="407"/>
      <c r="DD215" s="407"/>
    </row>
    <row r="216" spans="37:108" ht="15" hidden="1" customHeight="1">
      <c r="AK216" s="383">
        <v>208</v>
      </c>
      <c r="AL216" s="204" t="str">
        <f t="shared" si="6"/>
        <v>Carlos A. Carrillo</v>
      </c>
      <c r="AM216" s="204" t="str">
        <f t="shared" si="7"/>
        <v>30208</v>
      </c>
      <c r="AO216" s="130">
        <v>210</v>
      </c>
      <c r="AP216" s="149"/>
      <c r="AQ216" s="149"/>
      <c r="AR216" s="149"/>
      <c r="AS216" s="149"/>
      <c r="AT216" s="149"/>
      <c r="AU216" s="149"/>
      <c r="AV216" s="149"/>
      <c r="AW216" s="149"/>
      <c r="AX216" s="149"/>
      <c r="AY216" s="149"/>
      <c r="AZ216" s="149"/>
      <c r="BA216" s="149"/>
      <c r="BB216" s="149"/>
      <c r="BC216" s="149"/>
      <c r="BD216" s="149"/>
      <c r="BE216" s="149"/>
      <c r="BF216" s="149"/>
      <c r="BG216" s="149"/>
      <c r="BH216" s="149"/>
      <c r="BI216" s="73" t="s">
        <v>6464</v>
      </c>
      <c r="BJ216" s="73" t="s">
        <v>6465</v>
      </c>
      <c r="BK216" s="149"/>
      <c r="BL216" s="149"/>
      <c r="BM216" s="149"/>
      <c r="BN216" s="149"/>
      <c r="BO216" s="149"/>
      <c r="BP216" s="149"/>
      <c r="BQ216" s="149"/>
      <c r="BR216" s="149"/>
      <c r="BS216" s="73" t="s">
        <v>6466</v>
      </c>
      <c r="BT216" s="149"/>
      <c r="BU216" s="149"/>
      <c r="BV216" s="406"/>
      <c r="BW216" s="406"/>
      <c r="BX216" s="406"/>
      <c r="BY216" s="407"/>
      <c r="BZ216" s="407"/>
      <c r="CA216" s="407"/>
      <c r="CB216" s="407"/>
      <c r="CC216" s="407"/>
      <c r="CD216" s="407"/>
      <c r="CE216" s="407"/>
      <c r="CF216" s="407"/>
      <c r="CG216" s="407"/>
      <c r="CH216" s="407"/>
      <c r="CI216" s="407"/>
      <c r="CJ216" s="407"/>
      <c r="CK216" s="407"/>
      <c r="CL216" s="407"/>
      <c r="CM216" s="407"/>
      <c r="CN216" s="407"/>
      <c r="CO216" s="407"/>
      <c r="CP216" s="407"/>
      <c r="CQ216" s="407"/>
      <c r="CR216" s="374" t="s">
        <v>6467</v>
      </c>
      <c r="CS216" s="374" t="s">
        <v>6468</v>
      </c>
      <c r="CT216" s="407"/>
      <c r="CU216" s="407"/>
      <c r="CV216" s="407"/>
      <c r="CW216" s="407"/>
      <c r="CX216" s="407"/>
      <c r="CY216" s="407"/>
      <c r="CZ216" s="407"/>
      <c r="DA216" s="407"/>
      <c r="DB216" s="374" t="s">
        <v>6469</v>
      </c>
      <c r="DC216" s="407"/>
      <c r="DD216" s="407"/>
    </row>
    <row r="217" spans="37:108" ht="15" hidden="1" customHeight="1">
      <c r="AK217" s="375">
        <v>209</v>
      </c>
      <c r="AL217" s="204" t="str">
        <f t="shared" si="6"/>
        <v>Tatahuicapan de Juárez</v>
      </c>
      <c r="AM217" s="204" t="str">
        <f t="shared" si="7"/>
        <v>30209</v>
      </c>
      <c r="AO217" s="130">
        <v>211</v>
      </c>
      <c r="AP217" s="149"/>
      <c r="AQ217" s="149"/>
      <c r="AR217" s="149"/>
      <c r="AS217" s="149"/>
      <c r="AT217" s="149"/>
      <c r="AU217" s="149"/>
      <c r="AV217" s="149"/>
      <c r="AW217" s="149"/>
      <c r="AX217" s="149"/>
      <c r="AY217" s="149"/>
      <c r="AZ217" s="149"/>
      <c r="BA217" s="149"/>
      <c r="BB217" s="149"/>
      <c r="BC217" s="149"/>
      <c r="BD217" s="149"/>
      <c r="BE217" s="149"/>
      <c r="BF217" s="149"/>
      <c r="BG217" s="149"/>
      <c r="BH217" s="149"/>
      <c r="BI217" s="73" t="s">
        <v>6470</v>
      </c>
      <c r="BJ217" s="73" t="s">
        <v>6471</v>
      </c>
      <c r="BK217" s="149"/>
      <c r="BL217" s="149"/>
      <c r="BM217" s="149"/>
      <c r="BN217" s="149"/>
      <c r="BO217" s="149"/>
      <c r="BP217" s="149"/>
      <c r="BQ217" s="149"/>
      <c r="BR217" s="149"/>
      <c r="BS217" s="73" t="s">
        <v>6472</v>
      </c>
      <c r="BT217" s="149"/>
      <c r="BU217" s="149"/>
      <c r="BV217" s="406"/>
      <c r="BW217" s="406"/>
      <c r="BX217" s="406"/>
      <c r="BY217" s="407"/>
      <c r="BZ217" s="407"/>
      <c r="CA217" s="407"/>
      <c r="CB217" s="407"/>
      <c r="CC217" s="407"/>
      <c r="CD217" s="407"/>
      <c r="CE217" s="407"/>
      <c r="CF217" s="407"/>
      <c r="CG217" s="407"/>
      <c r="CH217" s="407"/>
      <c r="CI217" s="407"/>
      <c r="CJ217" s="407"/>
      <c r="CK217" s="407"/>
      <c r="CL217" s="407"/>
      <c r="CM217" s="407"/>
      <c r="CN217" s="407"/>
      <c r="CO217" s="407"/>
      <c r="CP217" s="407"/>
      <c r="CQ217" s="407"/>
      <c r="CR217" s="374" t="s">
        <v>6473</v>
      </c>
      <c r="CS217" s="374" t="s">
        <v>6474</v>
      </c>
      <c r="CT217" s="407"/>
      <c r="CU217" s="407"/>
      <c r="CV217" s="407"/>
      <c r="CW217" s="407"/>
      <c r="CX217" s="407"/>
      <c r="CY217" s="407"/>
      <c r="CZ217" s="407"/>
      <c r="DA217" s="407"/>
      <c r="DB217" s="374" t="s">
        <v>6475</v>
      </c>
      <c r="DC217" s="407"/>
      <c r="DD217" s="407"/>
    </row>
    <row r="218" spans="37:108" ht="15" hidden="1" customHeight="1">
      <c r="AK218" s="383">
        <v>210</v>
      </c>
      <c r="AL218" s="204" t="str">
        <f t="shared" si="6"/>
        <v>Uxpanapa</v>
      </c>
      <c r="AM218" s="204" t="str">
        <f t="shared" si="7"/>
        <v>30210</v>
      </c>
      <c r="AO218" s="130">
        <v>212</v>
      </c>
      <c r="AP218" s="149"/>
      <c r="AQ218" s="149"/>
      <c r="AR218" s="149"/>
      <c r="AS218" s="149"/>
      <c r="AT218" s="149"/>
      <c r="AU218" s="149"/>
      <c r="AV218" s="149"/>
      <c r="AW218" s="149"/>
      <c r="AX218" s="149"/>
      <c r="AY218" s="149"/>
      <c r="AZ218" s="149"/>
      <c r="BA218" s="149"/>
      <c r="BB218" s="149"/>
      <c r="BC218" s="149"/>
      <c r="BD218" s="149"/>
      <c r="BE218" s="149"/>
      <c r="BF218" s="149"/>
      <c r="BG218" s="149"/>
      <c r="BH218" s="149"/>
      <c r="BI218" s="73" t="s">
        <v>6476</v>
      </c>
      <c r="BJ218" s="73" t="s">
        <v>6477</v>
      </c>
      <c r="BK218" s="149"/>
      <c r="BL218" s="149"/>
      <c r="BM218" s="149"/>
      <c r="BN218" s="149"/>
      <c r="BO218" s="149"/>
      <c r="BP218" s="149"/>
      <c r="BQ218" s="149"/>
      <c r="BR218" s="149"/>
      <c r="BS218" s="73" t="s">
        <v>6478</v>
      </c>
      <c r="BT218" s="149"/>
      <c r="BU218" s="149"/>
      <c r="BV218" s="406"/>
      <c r="BW218" s="406"/>
      <c r="BX218" s="406"/>
      <c r="BY218" s="407"/>
      <c r="BZ218" s="407"/>
      <c r="CA218" s="407"/>
      <c r="CB218" s="407"/>
      <c r="CC218" s="407"/>
      <c r="CD218" s="407"/>
      <c r="CE218" s="407"/>
      <c r="CF218" s="407"/>
      <c r="CG218" s="407"/>
      <c r="CH218" s="407"/>
      <c r="CI218" s="407"/>
      <c r="CJ218" s="407"/>
      <c r="CK218" s="407"/>
      <c r="CL218" s="407"/>
      <c r="CM218" s="407"/>
      <c r="CN218" s="407"/>
      <c r="CO218" s="407"/>
      <c r="CP218" s="407"/>
      <c r="CQ218" s="407"/>
      <c r="CR218" s="374" t="s">
        <v>6479</v>
      </c>
      <c r="CS218" s="374" t="s">
        <v>4211</v>
      </c>
      <c r="CT218" s="407"/>
      <c r="CU218" s="407"/>
      <c r="CV218" s="407"/>
      <c r="CW218" s="407"/>
      <c r="CX218" s="407"/>
      <c r="CY218" s="407"/>
      <c r="CZ218" s="407"/>
      <c r="DA218" s="407"/>
      <c r="DB218" s="374" t="s">
        <v>6480</v>
      </c>
      <c r="DC218" s="407"/>
      <c r="DD218" s="407"/>
    </row>
    <row r="219" spans="37:108" ht="15" hidden="1" customHeight="1">
      <c r="AK219" s="383">
        <v>211</v>
      </c>
      <c r="AL219" s="204" t="str">
        <f t="shared" si="6"/>
        <v>San Rafael</v>
      </c>
      <c r="AM219" s="204" t="str">
        <f t="shared" si="7"/>
        <v>30211</v>
      </c>
      <c r="AO219" s="130">
        <v>213</v>
      </c>
      <c r="AP219" s="149"/>
      <c r="AQ219" s="149"/>
      <c r="AR219" s="149"/>
      <c r="AS219" s="149"/>
      <c r="AT219" s="149"/>
      <c r="AU219" s="149"/>
      <c r="AV219" s="149"/>
      <c r="AW219" s="149"/>
      <c r="AX219" s="149"/>
      <c r="AY219" s="149"/>
      <c r="AZ219" s="149"/>
      <c r="BA219" s="149"/>
      <c r="BB219" s="149"/>
      <c r="BC219" s="149"/>
      <c r="BD219" s="149"/>
      <c r="BE219" s="149"/>
      <c r="BF219" s="149"/>
      <c r="BG219" s="149"/>
      <c r="BH219" s="149"/>
      <c r="BI219" s="73" t="s">
        <v>6481</v>
      </c>
      <c r="BJ219" s="73" t="s">
        <v>6482</v>
      </c>
      <c r="BK219" s="149"/>
      <c r="BL219" s="149"/>
      <c r="BM219" s="149"/>
      <c r="BN219" s="149"/>
      <c r="BO219" s="149"/>
      <c r="BP219" s="149"/>
      <c r="BQ219" s="149"/>
      <c r="BR219" s="149"/>
      <c r="BS219" s="73" t="s">
        <v>6483</v>
      </c>
      <c r="BT219" s="149"/>
      <c r="BU219" s="149"/>
      <c r="BV219" s="406"/>
      <c r="BW219" s="406"/>
      <c r="BX219" s="406"/>
      <c r="BY219" s="407"/>
      <c r="BZ219" s="407"/>
      <c r="CA219" s="407"/>
      <c r="CB219" s="407"/>
      <c r="CC219" s="407"/>
      <c r="CD219" s="407"/>
      <c r="CE219" s="407"/>
      <c r="CF219" s="407"/>
      <c r="CG219" s="407"/>
      <c r="CH219" s="407"/>
      <c r="CI219" s="407"/>
      <c r="CJ219" s="407"/>
      <c r="CK219" s="407"/>
      <c r="CL219" s="407"/>
      <c r="CM219" s="407"/>
      <c r="CN219" s="407"/>
      <c r="CO219" s="407"/>
      <c r="CP219" s="407"/>
      <c r="CQ219" s="407"/>
      <c r="CR219" s="374" t="s">
        <v>6484</v>
      </c>
      <c r="CS219" s="374" t="s">
        <v>6485</v>
      </c>
      <c r="CT219" s="407"/>
      <c r="CU219" s="407"/>
      <c r="CV219" s="407"/>
      <c r="CW219" s="407"/>
      <c r="CX219" s="407"/>
      <c r="CY219" s="407"/>
      <c r="CZ219" s="407"/>
      <c r="DA219" s="407"/>
      <c r="DB219" s="374" t="s">
        <v>6486</v>
      </c>
      <c r="DC219" s="407"/>
      <c r="DD219" s="407"/>
    </row>
    <row r="220" spans="37:108" ht="15" hidden="1" customHeight="1">
      <c r="AK220" s="383">
        <v>212</v>
      </c>
      <c r="AL220" s="204" t="str">
        <f t="shared" si="6"/>
        <v>Santiago Sochiapan</v>
      </c>
      <c r="AM220" s="204" t="str">
        <f t="shared" si="7"/>
        <v>30212</v>
      </c>
      <c r="AO220" s="130">
        <v>214</v>
      </c>
      <c r="AP220" s="149"/>
      <c r="AQ220" s="149"/>
      <c r="AR220" s="149"/>
      <c r="AS220" s="149"/>
      <c r="AT220" s="149"/>
      <c r="AU220" s="149"/>
      <c r="AV220" s="149"/>
      <c r="AW220" s="149"/>
      <c r="AX220" s="149"/>
      <c r="AY220" s="149"/>
      <c r="AZ220" s="149"/>
      <c r="BA220" s="149"/>
      <c r="BB220" s="149"/>
      <c r="BC220" s="149"/>
      <c r="BD220" s="149"/>
      <c r="BE220" s="149"/>
      <c r="BF220" s="149"/>
      <c r="BG220" s="149"/>
      <c r="BH220" s="149"/>
      <c r="BI220" s="73" t="s">
        <v>6487</v>
      </c>
      <c r="BJ220" s="73" t="s">
        <v>6488</v>
      </c>
      <c r="BK220" s="149"/>
      <c r="BL220" s="149"/>
      <c r="BM220" s="149"/>
      <c r="BN220" s="149"/>
      <c r="BO220" s="149"/>
      <c r="BP220" s="149"/>
      <c r="BQ220" s="149"/>
      <c r="BR220" s="149"/>
      <c r="BS220" s="149">
        <v>30999</v>
      </c>
      <c r="BT220" s="149"/>
      <c r="BU220" s="149"/>
      <c r="BV220" s="406"/>
      <c r="BW220" s="406"/>
      <c r="BX220" s="406"/>
      <c r="BY220" s="407"/>
      <c r="BZ220" s="407"/>
      <c r="CA220" s="407"/>
      <c r="CB220" s="407"/>
      <c r="CC220" s="407"/>
      <c r="CD220" s="407"/>
      <c r="CE220" s="407"/>
      <c r="CF220" s="407"/>
      <c r="CG220" s="407"/>
      <c r="CH220" s="407"/>
      <c r="CI220" s="407"/>
      <c r="CJ220" s="407"/>
      <c r="CK220" s="407"/>
      <c r="CL220" s="407"/>
      <c r="CM220" s="407"/>
      <c r="CN220" s="407"/>
      <c r="CO220" s="407"/>
      <c r="CP220" s="407"/>
      <c r="CQ220" s="407"/>
      <c r="CR220" s="374" t="s">
        <v>6489</v>
      </c>
      <c r="CS220" s="374" t="s">
        <v>6490</v>
      </c>
      <c r="CT220" s="407"/>
      <c r="CU220" s="407"/>
      <c r="CV220" s="407"/>
      <c r="CW220" s="407"/>
      <c r="CX220" s="407"/>
      <c r="CY220" s="407"/>
      <c r="CZ220" s="407"/>
      <c r="DA220" s="407"/>
      <c r="DB220" s="374" t="s">
        <v>270</v>
      </c>
      <c r="DC220" s="407"/>
      <c r="DD220" s="407"/>
    </row>
    <row r="221" spans="37:108" ht="15" hidden="1" customHeight="1">
      <c r="AK221" s="375">
        <v>213</v>
      </c>
      <c r="AL221" s="204" t="str">
        <f t="shared" si="6"/>
        <v>No identificado</v>
      </c>
      <c r="AM221" s="204">
        <f t="shared" si="7"/>
        <v>30999</v>
      </c>
      <c r="AO221" s="130">
        <v>215</v>
      </c>
      <c r="AP221" s="149"/>
      <c r="AQ221" s="149"/>
      <c r="AR221" s="149"/>
      <c r="AS221" s="149"/>
      <c r="AT221" s="149"/>
      <c r="AU221" s="149"/>
      <c r="AV221" s="149"/>
      <c r="AW221" s="149"/>
      <c r="AX221" s="149"/>
      <c r="AY221" s="149"/>
      <c r="AZ221" s="149"/>
      <c r="BA221" s="149"/>
      <c r="BB221" s="149"/>
      <c r="BC221" s="149"/>
      <c r="BD221" s="149"/>
      <c r="BE221" s="149"/>
      <c r="BF221" s="149"/>
      <c r="BG221" s="149"/>
      <c r="BH221" s="149"/>
      <c r="BI221" s="73" t="s">
        <v>6491</v>
      </c>
      <c r="BJ221" s="73" t="s">
        <v>6492</v>
      </c>
      <c r="BK221" s="149"/>
      <c r="BL221" s="149"/>
      <c r="BM221" s="149"/>
      <c r="BN221" s="149"/>
      <c r="BO221" s="149"/>
      <c r="BP221" s="149"/>
      <c r="BQ221" s="149"/>
      <c r="BR221" s="149"/>
      <c r="BS221" s="149"/>
      <c r="BT221" s="149"/>
      <c r="BU221" s="149"/>
      <c r="BV221" s="406"/>
      <c r="BW221" s="406"/>
      <c r="BX221" s="406"/>
      <c r="BY221" s="407"/>
      <c r="BZ221" s="407"/>
      <c r="CA221" s="407"/>
      <c r="CB221" s="407"/>
      <c r="CC221" s="407"/>
      <c r="CD221" s="407"/>
      <c r="CE221" s="407"/>
      <c r="CF221" s="407"/>
      <c r="CG221" s="407"/>
      <c r="CH221" s="407"/>
      <c r="CI221" s="407"/>
      <c r="CJ221" s="407"/>
      <c r="CK221" s="407"/>
      <c r="CL221" s="407"/>
      <c r="CM221" s="407"/>
      <c r="CN221" s="407"/>
      <c r="CO221" s="407"/>
      <c r="CP221" s="407"/>
      <c r="CQ221" s="407"/>
      <c r="CR221" s="374" t="s">
        <v>6493</v>
      </c>
      <c r="CS221" s="374" t="s">
        <v>6494</v>
      </c>
      <c r="CT221" s="407"/>
      <c r="CU221" s="407"/>
      <c r="CV221" s="407"/>
      <c r="CW221" s="407"/>
      <c r="CX221" s="407"/>
      <c r="CY221" s="407"/>
      <c r="CZ221" s="407"/>
      <c r="DA221" s="407"/>
      <c r="DB221" s="407"/>
      <c r="DC221" s="407"/>
      <c r="DD221" s="407"/>
    </row>
    <row r="222" spans="37:108" ht="15" hidden="1" customHeight="1">
      <c r="AK222" s="383">
        <v>214</v>
      </c>
      <c r="AL222" s="204" t="str">
        <f t="shared" si="6"/>
        <v/>
      </c>
      <c r="AM222" s="204" t="str">
        <f t="shared" si="7"/>
        <v/>
      </c>
      <c r="AO222" s="130">
        <v>216</v>
      </c>
      <c r="AP222" s="149"/>
      <c r="AQ222" s="149"/>
      <c r="AR222" s="149"/>
      <c r="AS222" s="149"/>
      <c r="AT222" s="149"/>
      <c r="AU222" s="149"/>
      <c r="AV222" s="149"/>
      <c r="AW222" s="149"/>
      <c r="AX222" s="149"/>
      <c r="AY222" s="149"/>
      <c r="AZ222" s="149"/>
      <c r="BA222" s="149"/>
      <c r="BB222" s="149"/>
      <c r="BC222" s="149"/>
      <c r="BD222" s="149"/>
      <c r="BE222" s="149"/>
      <c r="BF222" s="149"/>
      <c r="BG222" s="149"/>
      <c r="BH222" s="149"/>
      <c r="BI222" s="73" t="s">
        <v>6495</v>
      </c>
      <c r="BJ222" s="73" t="s">
        <v>6496</v>
      </c>
      <c r="BK222" s="149"/>
      <c r="BL222" s="149"/>
      <c r="BM222" s="149"/>
      <c r="BN222" s="149"/>
      <c r="BO222" s="149"/>
      <c r="BP222" s="149"/>
      <c r="BQ222" s="149"/>
      <c r="BR222" s="149"/>
      <c r="BS222" s="149"/>
      <c r="BT222" s="149"/>
      <c r="BU222" s="149"/>
      <c r="BV222" s="406"/>
      <c r="BW222" s="406"/>
      <c r="BX222" s="406"/>
      <c r="BY222" s="407"/>
      <c r="BZ222" s="407"/>
      <c r="CA222" s="407"/>
      <c r="CB222" s="407"/>
      <c r="CC222" s="407"/>
      <c r="CD222" s="407"/>
      <c r="CE222" s="407"/>
      <c r="CF222" s="407"/>
      <c r="CG222" s="407"/>
      <c r="CH222" s="407"/>
      <c r="CI222" s="407"/>
      <c r="CJ222" s="407"/>
      <c r="CK222" s="407"/>
      <c r="CL222" s="407"/>
      <c r="CM222" s="407"/>
      <c r="CN222" s="407"/>
      <c r="CO222" s="407"/>
      <c r="CP222" s="407"/>
      <c r="CQ222" s="407"/>
      <c r="CR222" s="374" t="s">
        <v>6497</v>
      </c>
      <c r="CS222" s="374" t="s">
        <v>6498</v>
      </c>
      <c r="CT222" s="407"/>
      <c r="CU222" s="407"/>
      <c r="CV222" s="407"/>
      <c r="CW222" s="407"/>
      <c r="CX222" s="407"/>
      <c r="CY222" s="407"/>
      <c r="CZ222" s="407"/>
      <c r="DA222" s="407"/>
      <c r="DB222" s="407"/>
      <c r="DC222" s="407"/>
      <c r="DD222" s="407"/>
    </row>
    <row r="223" spans="37:108" ht="15" hidden="1" customHeight="1">
      <c r="AK223" s="383">
        <v>215</v>
      </c>
      <c r="AL223" s="204" t="str">
        <f t="shared" si="6"/>
        <v/>
      </c>
      <c r="AM223" s="204" t="str">
        <f t="shared" si="7"/>
        <v/>
      </c>
      <c r="AO223" s="130">
        <v>217</v>
      </c>
      <c r="AP223" s="149"/>
      <c r="AQ223" s="149"/>
      <c r="AR223" s="149"/>
      <c r="AS223" s="149"/>
      <c r="AT223" s="149"/>
      <c r="AU223" s="149"/>
      <c r="AV223" s="149"/>
      <c r="AW223" s="149"/>
      <c r="AX223" s="149"/>
      <c r="AY223" s="149"/>
      <c r="AZ223" s="149"/>
      <c r="BA223" s="149"/>
      <c r="BB223" s="149"/>
      <c r="BC223" s="149"/>
      <c r="BD223" s="149"/>
      <c r="BE223" s="149"/>
      <c r="BF223" s="149"/>
      <c r="BG223" s="149"/>
      <c r="BH223" s="149"/>
      <c r="BI223" s="73" t="s">
        <v>6499</v>
      </c>
      <c r="BJ223" s="73" t="s">
        <v>6500</v>
      </c>
      <c r="BK223" s="149"/>
      <c r="BL223" s="149"/>
      <c r="BM223" s="149"/>
      <c r="BN223" s="149"/>
      <c r="BO223" s="149"/>
      <c r="BP223" s="149"/>
      <c r="BQ223" s="149"/>
      <c r="BR223" s="149"/>
      <c r="BS223" s="149"/>
      <c r="BT223" s="149"/>
      <c r="BU223" s="149"/>
      <c r="BV223" s="406"/>
      <c r="BW223" s="406"/>
      <c r="BX223" s="406"/>
      <c r="BY223" s="407"/>
      <c r="BZ223" s="407"/>
      <c r="CA223" s="407"/>
      <c r="CB223" s="407"/>
      <c r="CC223" s="407"/>
      <c r="CD223" s="407"/>
      <c r="CE223" s="407"/>
      <c r="CF223" s="407"/>
      <c r="CG223" s="407"/>
      <c r="CH223" s="407"/>
      <c r="CI223" s="407"/>
      <c r="CJ223" s="407"/>
      <c r="CK223" s="407"/>
      <c r="CL223" s="407"/>
      <c r="CM223" s="407"/>
      <c r="CN223" s="407"/>
      <c r="CO223" s="407"/>
      <c r="CP223" s="407"/>
      <c r="CQ223" s="407"/>
      <c r="CR223" s="374" t="s">
        <v>6501</v>
      </c>
      <c r="CS223" s="374" t="s">
        <v>6502</v>
      </c>
      <c r="CT223" s="407"/>
      <c r="CU223" s="407"/>
      <c r="CV223" s="407"/>
      <c r="CW223" s="407"/>
      <c r="CX223" s="407"/>
      <c r="CY223" s="407"/>
      <c r="CZ223" s="407"/>
      <c r="DA223" s="407"/>
      <c r="DB223" s="407"/>
      <c r="DC223" s="407"/>
      <c r="DD223" s="407"/>
    </row>
    <row r="224" spans="37:108" ht="15" hidden="1" customHeight="1">
      <c r="AK224" s="383">
        <v>216</v>
      </c>
      <c r="AL224" s="204" t="str">
        <f t="shared" si="6"/>
        <v/>
      </c>
      <c r="AM224" s="204" t="str">
        <f t="shared" si="7"/>
        <v/>
      </c>
      <c r="AO224" s="130">
        <v>218</v>
      </c>
      <c r="AP224" s="149"/>
      <c r="AQ224" s="149"/>
      <c r="AR224" s="149"/>
      <c r="AS224" s="149"/>
      <c r="AT224" s="149"/>
      <c r="AU224" s="149"/>
      <c r="AV224" s="149"/>
      <c r="AW224" s="149"/>
      <c r="AX224" s="149"/>
      <c r="AY224" s="149"/>
      <c r="AZ224" s="149"/>
      <c r="BA224" s="149"/>
      <c r="BB224" s="149"/>
      <c r="BC224" s="149"/>
      <c r="BD224" s="149"/>
      <c r="BE224" s="149"/>
      <c r="BF224" s="149"/>
      <c r="BG224" s="149"/>
      <c r="BH224" s="149"/>
      <c r="BI224" s="73" t="s">
        <v>6503</v>
      </c>
      <c r="BJ224" s="73" t="s">
        <v>6504</v>
      </c>
      <c r="BK224" s="149"/>
      <c r="BL224" s="149"/>
      <c r="BM224" s="149"/>
      <c r="BN224" s="149"/>
      <c r="BO224" s="149"/>
      <c r="BP224" s="149"/>
      <c r="BQ224" s="149"/>
      <c r="BR224" s="149"/>
      <c r="BS224" s="149"/>
      <c r="BT224" s="149"/>
      <c r="BU224" s="149"/>
      <c r="BV224" s="406"/>
      <c r="BW224" s="406"/>
      <c r="BX224" s="406"/>
      <c r="BY224" s="407"/>
      <c r="BZ224" s="407"/>
      <c r="CA224" s="407"/>
      <c r="CB224" s="407"/>
      <c r="CC224" s="407"/>
      <c r="CD224" s="407"/>
      <c r="CE224" s="407"/>
      <c r="CF224" s="407"/>
      <c r="CG224" s="407"/>
      <c r="CH224" s="407"/>
      <c r="CI224" s="407"/>
      <c r="CJ224" s="407"/>
      <c r="CK224" s="407"/>
      <c r="CL224" s="407"/>
      <c r="CM224" s="407"/>
      <c r="CN224" s="407"/>
      <c r="CO224" s="407"/>
      <c r="CP224" s="407"/>
      <c r="CQ224" s="407"/>
      <c r="CR224" s="374" t="s">
        <v>6505</v>
      </c>
      <c r="CS224" s="374" t="s">
        <v>6506</v>
      </c>
      <c r="CT224" s="407"/>
      <c r="CU224" s="407"/>
      <c r="CV224" s="407"/>
      <c r="CW224" s="407"/>
      <c r="CX224" s="407"/>
      <c r="CY224" s="407"/>
      <c r="CZ224" s="407"/>
      <c r="DA224" s="407"/>
      <c r="DB224" s="407"/>
      <c r="DC224" s="407"/>
      <c r="DD224" s="407"/>
    </row>
    <row r="225" spans="37:108" ht="15" hidden="1" customHeight="1">
      <c r="AK225" s="375">
        <v>217</v>
      </c>
      <c r="AL225" s="204" t="str">
        <f t="shared" si="6"/>
        <v/>
      </c>
      <c r="AM225" s="204" t="str">
        <f t="shared" si="7"/>
        <v/>
      </c>
      <c r="AO225" s="130">
        <v>219</v>
      </c>
      <c r="AP225" s="149"/>
      <c r="AQ225" s="149"/>
      <c r="AR225" s="149"/>
      <c r="AS225" s="149"/>
      <c r="AT225" s="149"/>
      <c r="AU225" s="149"/>
      <c r="AV225" s="149"/>
      <c r="AW225" s="149"/>
      <c r="AX225" s="149"/>
      <c r="AY225" s="149"/>
      <c r="AZ225" s="149"/>
      <c r="BA225" s="149"/>
      <c r="BB225" s="149"/>
      <c r="BC225" s="149"/>
      <c r="BD225" s="149"/>
      <c r="BE225" s="149"/>
      <c r="BF225" s="149"/>
      <c r="BG225" s="149"/>
      <c r="BH225" s="149"/>
      <c r="BI225" s="73" t="s">
        <v>6507</v>
      </c>
      <c r="BJ225" s="149">
        <v>21999</v>
      </c>
      <c r="BK225" s="149"/>
      <c r="BL225" s="149"/>
      <c r="BM225" s="149"/>
      <c r="BN225" s="149"/>
      <c r="BO225" s="149"/>
      <c r="BP225" s="149"/>
      <c r="BQ225" s="149"/>
      <c r="BR225" s="149"/>
      <c r="BS225" s="149"/>
      <c r="BT225" s="149"/>
      <c r="BU225" s="149"/>
      <c r="BV225" s="406"/>
      <c r="BW225" s="406"/>
      <c r="BX225" s="406"/>
      <c r="BY225" s="407"/>
      <c r="BZ225" s="407"/>
      <c r="CA225" s="407"/>
      <c r="CB225" s="407"/>
      <c r="CC225" s="407"/>
      <c r="CD225" s="407"/>
      <c r="CE225" s="407"/>
      <c r="CF225" s="407"/>
      <c r="CG225" s="407"/>
      <c r="CH225" s="407"/>
      <c r="CI225" s="407"/>
      <c r="CJ225" s="407"/>
      <c r="CK225" s="407"/>
      <c r="CL225" s="407"/>
      <c r="CM225" s="407"/>
      <c r="CN225" s="407"/>
      <c r="CO225" s="407"/>
      <c r="CP225" s="407"/>
      <c r="CQ225" s="407"/>
      <c r="CR225" s="374" t="s">
        <v>6508</v>
      </c>
      <c r="CS225" s="374" t="s">
        <v>270</v>
      </c>
      <c r="CT225" s="407"/>
      <c r="CU225" s="407"/>
      <c r="CV225" s="407"/>
      <c r="CW225" s="407"/>
      <c r="CX225" s="407"/>
      <c r="CY225" s="407"/>
      <c r="CZ225" s="407"/>
      <c r="DA225" s="407"/>
      <c r="DB225" s="407"/>
      <c r="DC225" s="407"/>
      <c r="DD225" s="407"/>
    </row>
    <row r="226" spans="37:108" ht="15" hidden="1" customHeight="1">
      <c r="AK226" s="383">
        <v>218</v>
      </c>
      <c r="AL226" s="204" t="str">
        <f t="shared" si="6"/>
        <v/>
      </c>
      <c r="AM226" s="204" t="str">
        <f t="shared" si="7"/>
        <v/>
      </c>
      <c r="AO226" s="130">
        <v>220</v>
      </c>
      <c r="AP226" s="149"/>
      <c r="AQ226" s="149"/>
      <c r="AR226" s="149"/>
      <c r="AS226" s="149"/>
      <c r="AT226" s="149"/>
      <c r="AU226" s="149"/>
      <c r="AV226" s="149"/>
      <c r="AW226" s="149"/>
      <c r="AX226" s="149"/>
      <c r="AY226" s="149"/>
      <c r="AZ226" s="149"/>
      <c r="BA226" s="149"/>
      <c r="BB226" s="149"/>
      <c r="BC226" s="149"/>
      <c r="BD226" s="149"/>
      <c r="BE226" s="149"/>
      <c r="BF226" s="149"/>
      <c r="BG226" s="149"/>
      <c r="BH226" s="149"/>
      <c r="BI226" s="73" t="s">
        <v>6509</v>
      </c>
      <c r="BJ226" s="149"/>
      <c r="BK226" s="149"/>
      <c r="BL226" s="149"/>
      <c r="BM226" s="149"/>
      <c r="BN226" s="149"/>
      <c r="BO226" s="149"/>
      <c r="BP226" s="149"/>
      <c r="BQ226" s="149"/>
      <c r="BR226" s="149"/>
      <c r="BS226" s="149"/>
      <c r="BT226" s="149"/>
      <c r="BU226" s="149"/>
      <c r="BV226" s="406"/>
      <c r="BW226" s="406"/>
      <c r="BX226" s="406"/>
      <c r="BY226" s="407"/>
      <c r="BZ226" s="407"/>
      <c r="CA226" s="407"/>
      <c r="CB226" s="407"/>
      <c r="CC226" s="407"/>
      <c r="CD226" s="407"/>
      <c r="CE226" s="407"/>
      <c r="CF226" s="407"/>
      <c r="CG226" s="407"/>
      <c r="CH226" s="407"/>
      <c r="CI226" s="407"/>
      <c r="CJ226" s="407"/>
      <c r="CK226" s="407"/>
      <c r="CL226" s="407"/>
      <c r="CM226" s="407"/>
      <c r="CN226" s="407"/>
      <c r="CO226" s="407"/>
      <c r="CP226" s="407"/>
      <c r="CQ226" s="407"/>
      <c r="CR226" s="374" t="s">
        <v>6510</v>
      </c>
      <c r="CS226" s="407"/>
      <c r="CT226" s="407"/>
      <c r="CU226" s="407"/>
      <c r="CV226" s="407"/>
      <c r="CW226" s="407"/>
      <c r="CX226" s="407"/>
      <c r="CY226" s="407"/>
      <c r="CZ226" s="407"/>
      <c r="DA226" s="407"/>
      <c r="DB226" s="407"/>
      <c r="DC226" s="407"/>
      <c r="DD226" s="407"/>
    </row>
    <row r="227" spans="37:108" ht="15" hidden="1" customHeight="1">
      <c r="AK227" s="383">
        <v>219</v>
      </c>
      <c r="AL227" s="204" t="str">
        <f t="shared" si="6"/>
        <v/>
      </c>
      <c r="AM227" s="204" t="str">
        <f t="shared" si="7"/>
        <v/>
      </c>
      <c r="AO227" s="130">
        <v>221</v>
      </c>
      <c r="AP227" s="149"/>
      <c r="AQ227" s="149"/>
      <c r="AR227" s="149"/>
      <c r="AS227" s="149"/>
      <c r="AT227" s="149"/>
      <c r="AU227" s="149"/>
      <c r="AV227" s="149"/>
      <c r="AW227" s="149"/>
      <c r="AX227" s="149"/>
      <c r="AY227" s="149"/>
      <c r="AZ227" s="149"/>
      <c r="BA227" s="149"/>
      <c r="BB227" s="149"/>
      <c r="BC227" s="149"/>
      <c r="BD227" s="149"/>
      <c r="BE227" s="149"/>
      <c r="BF227" s="149"/>
      <c r="BG227" s="149"/>
      <c r="BH227" s="149"/>
      <c r="BI227" s="73" t="s">
        <v>6511</v>
      </c>
      <c r="BJ227" s="149"/>
      <c r="BK227" s="149"/>
      <c r="BL227" s="149"/>
      <c r="BM227" s="149"/>
      <c r="BN227" s="149"/>
      <c r="BO227" s="149"/>
      <c r="BP227" s="149"/>
      <c r="BQ227" s="149"/>
      <c r="BR227" s="149"/>
      <c r="BS227" s="149"/>
      <c r="BT227" s="149"/>
      <c r="BU227" s="149"/>
      <c r="BV227" s="406"/>
      <c r="BW227" s="406"/>
      <c r="BX227" s="406"/>
      <c r="BY227" s="407"/>
      <c r="BZ227" s="407"/>
      <c r="CA227" s="407"/>
      <c r="CB227" s="407"/>
      <c r="CC227" s="407"/>
      <c r="CD227" s="407"/>
      <c r="CE227" s="407"/>
      <c r="CF227" s="407"/>
      <c r="CG227" s="407"/>
      <c r="CH227" s="407"/>
      <c r="CI227" s="407"/>
      <c r="CJ227" s="407"/>
      <c r="CK227" s="407"/>
      <c r="CL227" s="407"/>
      <c r="CM227" s="407"/>
      <c r="CN227" s="407"/>
      <c r="CO227" s="407"/>
      <c r="CP227" s="407"/>
      <c r="CQ227" s="407"/>
      <c r="CR227" s="374" t="s">
        <v>6512</v>
      </c>
      <c r="CS227" s="407"/>
      <c r="CT227" s="407"/>
      <c r="CU227" s="407"/>
      <c r="CV227" s="407"/>
      <c r="CW227" s="407"/>
      <c r="CX227" s="407"/>
      <c r="CY227" s="407"/>
      <c r="CZ227" s="407"/>
      <c r="DA227" s="407"/>
      <c r="DB227" s="407"/>
      <c r="DC227" s="407"/>
      <c r="DD227" s="407"/>
    </row>
    <row r="228" spans="37:108" ht="15" hidden="1" customHeight="1">
      <c r="AK228" s="383">
        <v>220</v>
      </c>
      <c r="AL228" s="204" t="str">
        <f t="shared" si="6"/>
        <v/>
      </c>
      <c r="AM228" s="204" t="str">
        <f t="shared" si="7"/>
        <v/>
      </c>
      <c r="AO228" s="130">
        <v>222</v>
      </c>
      <c r="AP228" s="149"/>
      <c r="AQ228" s="149"/>
      <c r="AR228" s="149"/>
      <c r="AS228" s="149"/>
      <c r="AT228" s="149"/>
      <c r="AU228" s="149"/>
      <c r="AV228" s="149"/>
      <c r="AW228" s="149"/>
      <c r="AX228" s="149"/>
      <c r="AY228" s="149"/>
      <c r="AZ228" s="149"/>
      <c r="BA228" s="149"/>
      <c r="BB228" s="149"/>
      <c r="BC228" s="149"/>
      <c r="BD228" s="149"/>
      <c r="BE228" s="149"/>
      <c r="BF228" s="149"/>
      <c r="BG228" s="149"/>
      <c r="BH228" s="149"/>
      <c r="BI228" s="73" t="s">
        <v>6513</v>
      </c>
      <c r="BJ228" s="149"/>
      <c r="BK228" s="149"/>
      <c r="BL228" s="149"/>
      <c r="BM228" s="149"/>
      <c r="BN228" s="149"/>
      <c r="BO228" s="149"/>
      <c r="BP228" s="149"/>
      <c r="BQ228" s="149"/>
      <c r="BR228" s="149"/>
      <c r="BS228" s="149"/>
      <c r="BT228" s="149"/>
      <c r="BU228" s="149"/>
      <c r="BV228" s="406"/>
      <c r="BW228" s="406"/>
      <c r="BX228" s="406"/>
      <c r="BY228" s="407"/>
      <c r="BZ228" s="407"/>
      <c r="CA228" s="407"/>
      <c r="CB228" s="407"/>
      <c r="CC228" s="407"/>
      <c r="CD228" s="407"/>
      <c r="CE228" s="407"/>
      <c r="CF228" s="407"/>
      <c r="CG228" s="407"/>
      <c r="CH228" s="407"/>
      <c r="CI228" s="407"/>
      <c r="CJ228" s="407"/>
      <c r="CK228" s="407"/>
      <c r="CL228" s="407"/>
      <c r="CM228" s="407"/>
      <c r="CN228" s="407"/>
      <c r="CO228" s="407"/>
      <c r="CP228" s="407"/>
      <c r="CQ228" s="407"/>
      <c r="CR228" s="374" t="s">
        <v>6514</v>
      </c>
      <c r="CS228" s="407"/>
      <c r="CT228" s="407"/>
      <c r="CU228" s="407"/>
      <c r="CV228" s="407"/>
      <c r="CW228" s="407"/>
      <c r="CX228" s="407"/>
      <c r="CY228" s="407"/>
      <c r="CZ228" s="407"/>
      <c r="DA228" s="407"/>
      <c r="DB228" s="407"/>
      <c r="DC228" s="407"/>
      <c r="DD228" s="407"/>
    </row>
    <row r="229" spans="37:108" ht="15" hidden="1" customHeight="1">
      <c r="AK229" s="375">
        <v>221</v>
      </c>
      <c r="AL229" s="204" t="str">
        <f t="shared" si="6"/>
        <v/>
      </c>
      <c r="AM229" s="204" t="str">
        <f t="shared" si="7"/>
        <v/>
      </c>
      <c r="AO229" s="130">
        <v>223</v>
      </c>
      <c r="AP229" s="149"/>
      <c r="AQ229" s="149"/>
      <c r="AR229" s="149"/>
      <c r="AS229" s="149"/>
      <c r="AT229" s="149"/>
      <c r="AU229" s="149"/>
      <c r="AV229" s="149"/>
      <c r="AW229" s="149"/>
      <c r="AX229" s="149"/>
      <c r="AY229" s="149"/>
      <c r="AZ229" s="149"/>
      <c r="BA229" s="149"/>
      <c r="BB229" s="149"/>
      <c r="BC229" s="149"/>
      <c r="BD229" s="149"/>
      <c r="BE229" s="149"/>
      <c r="BF229" s="149"/>
      <c r="BG229" s="149"/>
      <c r="BH229" s="149"/>
      <c r="BI229" s="73" t="s">
        <v>6515</v>
      </c>
      <c r="BJ229" s="149"/>
      <c r="BK229" s="149"/>
      <c r="BL229" s="149"/>
      <c r="BM229" s="149"/>
      <c r="BN229" s="149"/>
      <c r="BO229" s="149"/>
      <c r="BP229" s="149"/>
      <c r="BQ229" s="149"/>
      <c r="BR229" s="149"/>
      <c r="BS229" s="149"/>
      <c r="BT229" s="149"/>
      <c r="BU229" s="149"/>
      <c r="BV229" s="406"/>
      <c r="BW229" s="406"/>
      <c r="BX229" s="406"/>
      <c r="BY229" s="407"/>
      <c r="BZ229" s="407"/>
      <c r="CA229" s="407"/>
      <c r="CB229" s="407"/>
      <c r="CC229" s="407"/>
      <c r="CD229" s="407"/>
      <c r="CE229" s="407"/>
      <c r="CF229" s="407"/>
      <c r="CG229" s="407"/>
      <c r="CH229" s="407"/>
      <c r="CI229" s="407"/>
      <c r="CJ229" s="407"/>
      <c r="CK229" s="407"/>
      <c r="CL229" s="407"/>
      <c r="CM229" s="407"/>
      <c r="CN229" s="407"/>
      <c r="CO229" s="407"/>
      <c r="CP229" s="407"/>
      <c r="CQ229" s="407"/>
      <c r="CR229" s="374" t="s">
        <v>6516</v>
      </c>
      <c r="CS229" s="407"/>
      <c r="CT229" s="407"/>
      <c r="CU229" s="407"/>
      <c r="CV229" s="407"/>
      <c r="CW229" s="407"/>
      <c r="CX229" s="407"/>
      <c r="CY229" s="407"/>
      <c r="CZ229" s="407"/>
      <c r="DA229" s="407"/>
      <c r="DB229" s="407"/>
      <c r="DC229" s="407"/>
      <c r="DD229" s="407"/>
    </row>
    <row r="230" spans="37:108" ht="15" hidden="1" customHeight="1">
      <c r="AK230" s="383">
        <v>222</v>
      </c>
      <c r="AL230" s="204" t="str">
        <f t="shared" si="6"/>
        <v/>
      </c>
      <c r="AM230" s="204" t="str">
        <f t="shared" si="7"/>
        <v/>
      </c>
      <c r="AO230" s="130">
        <v>224</v>
      </c>
      <c r="AP230" s="149"/>
      <c r="AQ230" s="149"/>
      <c r="AR230" s="149"/>
      <c r="AS230" s="149"/>
      <c r="AT230" s="149"/>
      <c r="AU230" s="149"/>
      <c r="AV230" s="149"/>
      <c r="AW230" s="149"/>
      <c r="AX230" s="149"/>
      <c r="AY230" s="149"/>
      <c r="AZ230" s="149"/>
      <c r="BA230" s="149"/>
      <c r="BB230" s="149"/>
      <c r="BC230" s="149"/>
      <c r="BD230" s="149"/>
      <c r="BE230" s="149"/>
      <c r="BF230" s="149"/>
      <c r="BG230" s="149"/>
      <c r="BH230" s="149"/>
      <c r="BI230" s="73" t="s">
        <v>6517</v>
      </c>
      <c r="BJ230" s="149"/>
      <c r="BK230" s="149"/>
      <c r="BL230" s="149"/>
      <c r="BM230" s="149"/>
      <c r="BN230" s="149"/>
      <c r="BO230" s="149"/>
      <c r="BP230" s="149"/>
      <c r="BQ230" s="149"/>
      <c r="BR230" s="149"/>
      <c r="BS230" s="149"/>
      <c r="BT230" s="149"/>
      <c r="BU230" s="149"/>
      <c r="BV230" s="406"/>
      <c r="BW230" s="406"/>
      <c r="BX230" s="406"/>
      <c r="BY230" s="407"/>
      <c r="BZ230" s="407"/>
      <c r="CA230" s="407"/>
      <c r="CB230" s="407"/>
      <c r="CC230" s="407"/>
      <c r="CD230" s="407"/>
      <c r="CE230" s="407"/>
      <c r="CF230" s="407"/>
      <c r="CG230" s="407"/>
      <c r="CH230" s="407"/>
      <c r="CI230" s="407"/>
      <c r="CJ230" s="407"/>
      <c r="CK230" s="407"/>
      <c r="CL230" s="407"/>
      <c r="CM230" s="407"/>
      <c r="CN230" s="407"/>
      <c r="CO230" s="407"/>
      <c r="CP230" s="407"/>
      <c r="CQ230" s="407"/>
      <c r="CR230" s="374" t="s">
        <v>6518</v>
      </c>
      <c r="CS230" s="407"/>
      <c r="CT230" s="407"/>
      <c r="CU230" s="407"/>
      <c r="CV230" s="407"/>
      <c r="CW230" s="407"/>
      <c r="CX230" s="407"/>
      <c r="CY230" s="407"/>
      <c r="CZ230" s="407"/>
      <c r="DA230" s="407"/>
      <c r="DB230" s="407"/>
      <c r="DC230" s="407"/>
      <c r="DD230" s="407"/>
    </row>
    <row r="231" spans="37:108" ht="15" hidden="1" customHeight="1">
      <c r="AK231" s="383">
        <v>223</v>
      </c>
      <c r="AL231" s="204" t="str">
        <f t="shared" si="6"/>
        <v/>
      </c>
      <c r="AM231" s="204" t="str">
        <f t="shared" si="7"/>
        <v/>
      </c>
      <c r="AO231" s="130">
        <v>225</v>
      </c>
      <c r="AP231" s="149"/>
      <c r="AQ231" s="149"/>
      <c r="AR231" s="149"/>
      <c r="AS231" s="149"/>
      <c r="AT231" s="149"/>
      <c r="AU231" s="149"/>
      <c r="AV231" s="149"/>
      <c r="AW231" s="149"/>
      <c r="AX231" s="149"/>
      <c r="AY231" s="149"/>
      <c r="AZ231" s="149"/>
      <c r="BA231" s="149"/>
      <c r="BB231" s="149"/>
      <c r="BC231" s="149"/>
      <c r="BD231" s="149"/>
      <c r="BE231" s="149"/>
      <c r="BF231" s="149"/>
      <c r="BG231" s="149"/>
      <c r="BH231" s="149"/>
      <c r="BI231" s="73" t="s">
        <v>6519</v>
      </c>
      <c r="BJ231" s="149"/>
      <c r="BK231" s="149"/>
      <c r="BL231" s="149"/>
      <c r="BM231" s="149"/>
      <c r="BN231" s="149"/>
      <c r="BO231" s="149"/>
      <c r="BP231" s="149"/>
      <c r="BQ231" s="149"/>
      <c r="BR231" s="149"/>
      <c r="BS231" s="149"/>
      <c r="BT231" s="149"/>
      <c r="BU231" s="149"/>
      <c r="BV231" s="406"/>
      <c r="BW231" s="406"/>
      <c r="BX231" s="406"/>
      <c r="BY231" s="407"/>
      <c r="BZ231" s="407"/>
      <c r="CA231" s="407"/>
      <c r="CB231" s="407"/>
      <c r="CC231" s="407"/>
      <c r="CD231" s="407"/>
      <c r="CE231" s="407"/>
      <c r="CF231" s="407"/>
      <c r="CG231" s="407"/>
      <c r="CH231" s="407"/>
      <c r="CI231" s="407"/>
      <c r="CJ231" s="407"/>
      <c r="CK231" s="407"/>
      <c r="CL231" s="407"/>
      <c r="CM231" s="407"/>
      <c r="CN231" s="407"/>
      <c r="CO231" s="407"/>
      <c r="CP231" s="407"/>
      <c r="CQ231" s="407"/>
      <c r="CR231" s="374" t="s">
        <v>6520</v>
      </c>
      <c r="CS231" s="407"/>
      <c r="CT231" s="407"/>
      <c r="CU231" s="407"/>
      <c r="CV231" s="407"/>
      <c r="CW231" s="407"/>
      <c r="CX231" s="407"/>
      <c r="CY231" s="407"/>
      <c r="CZ231" s="407"/>
      <c r="DA231" s="407"/>
      <c r="DB231" s="407"/>
      <c r="DC231" s="407"/>
      <c r="DD231" s="407"/>
    </row>
    <row r="232" spans="37:108" ht="15" hidden="1" customHeight="1">
      <c r="AK232" s="383">
        <v>224</v>
      </c>
      <c r="AL232" s="204" t="str">
        <f t="shared" si="6"/>
        <v/>
      </c>
      <c r="AM232" s="204" t="str">
        <f t="shared" si="7"/>
        <v/>
      </c>
      <c r="AO232" s="130">
        <v>226</v>
      </c>
      <c r="AP232" s="149"/>
      <c r="AQ232" s="149"/>
      <c r="AR232" s="149"/>
      <c r="AS232" s="149"/>
      <c r="AT232" s="149"/>
      <c r="AU232" s="149"/>
      <c r="AV232" s="149"/>
      <c r="AW232" s="149"/>
      <c r="AX232" s="149"/>
      <c r="AY232" s="149"/>
      <c r="AZ232" s="149"/>
      <c r="BA232" s="149"/>
      <c r="BB232" s="149"/>
      <c r="BC232" s="149"/>
      <c r="BD232" s="149"/>
      <c r="BE232" s="149"/>
      <c r="BF232" s="149"/>
      <c r="BG232" s="149"/>
      <c r="BH232" s="149"/>
      <c r="BI232" s="73" t="s">
        <v>6521</v>
      </c>
      <c r="BJ232" s="149"/>
      <c r="BK232" s="149"/>
      <c r="BL232" s="149"/>
      <c r="BM232" s="149"/>
      <c r="BN232" s="149"/>
      <c r="BO232" s="149"/>
      <c r="BP232" s="149"/>
      <c r="BQ232" s="149"/>
      <c r="BR232" s="149"/>
      <c r="BS232" s="149"/>
      <c r="BT232" s="149"/>
      <c r="BU232" s="149"/>
      <c r="BV232" s="406"/>
      <c r="BW232" s="406"/>
      <c r="BX232" s="406"/>
      <c r="BY232" s="407"/>
      <c r="BZ232" s="407"/>
      <c r="CA232" s="407"/>
      <c r="CB232" s="407"/>
      <c r="CC232" s="407"/>
      <c r="CD232" s="407"/>
      <c r="CE232" s="407"/>
      <c r="CF232" s="407"/>
      <c r="CG232" s="407"/>
      <c r="CH232" s="407"/>
      <c r="CI232" s="407"/>
      <c r="CJ232" s="407"/>
      <c r="CK232" s="407"/>
      <c r="CL232" s="407"/>
      <c r="CM232" s="407"/>
      <c r="CN232" s="407"/>
      <c r="CO232" s="407"/>
      <c r="CP232" s="407"/>
      <c r="CQ232" s="407"/>
      <c r="CR232" s="374" t="s">
        <v>6522</v>
      </c>
      <c r="CS232" s="407"/>
      <c r="CT232" s="407"/>
      <c r="CU232" s="407"/>
      <c r="CV232" s="407"/>
      <c r="CW232" s="407"/>
      <c r="CX232" s="407"/>
      <c r="CY232" s="407"/>
      <c r="CZ232" s="407"/>
      <c r="DA232" s="407"/>
      <c r="DB232" s="407"/>
      <c r="DC232" s="407"/>
      <c r="DD232" s="407"/>
    </row>
    <row r="233" spans="37:108" ht="15" hidden="1" customHeight="1">
      <c r="AK233" s="375">
        <v>225</v>
      </c>
      <c r="AL233" s="204" t="str">
        <f t="shared" si="6"/>
        <v/>
      </c>
      <c r="AM233" s="204" t="str">
        <f t="shared" si="7"/>
        <v/>
      </c>
      <c r="AO233" s="130">
        <v>227</v>
      </c>
      <c r="AP233" s="149"/>
      <c r="AQ233" s="149"/>
      <c r="AR233" s="149"/>
      <c r="AS233" s="149"/>
      <c r="AT233" s="149"/>
      <c r="AU233" s="149"/>
      <c r="AV233" s="149"/>
      <c r="AW233" s="149"/>
      <c r="AX233" s="149"/>
      <c r="AY233" s="149"/>
      <c r="AZ233" s="149"/>
      <c r="BA233" s="149"/>
      <c r="BB233" s="149"/>
      <c r="BC233" s="149"/>
      <c r="BD233" s="149"/>
      <c r="BE233" s="149"/>
      <c r="BF233" s="149"/>
      <c r="BG233" s="149"/>
      <c r="BH233" s="149"/>
      <c r="BI233" s="73" t="s">
        <v>6523</v>
      </c>
      <c r="BJ233" s="149"/>
      <c r="BK233" s="149"/>
      <c r="BL233" s="149"/>
      <c r="BM233" s="149"/>
      <c r="BN233" s="149"/>
      <c r="BO233" s="149"/>
      <c r="BP233" s="149"/>
      <c r="BQ233" s="149"/>
      <c r="BR233" s="149"/>
      <c r="BS233" s="149"/>
      <c r="BT233" s="149"/>
      <c r="BU233" s="149"/>
      <c r="BV233" s="406"/>
      <c r="BW233" s="406"/>
      <c r="BX233" s="406"/>
      <c r="BY233" s="407"/>
      <c r="BZ233" s="407"/>
      <c r="CA233" s="407"/>
      <c r="CB233" s="407"/>
      <c r="CC233" s="407"/>
      <c r="CD233" s="407"/>
      <c r="CE233" s="407"/>
      <c r="CF233" s="407"/>
      <c r="CG233" s="407"/>
      <c r="CH233" s="407"/>
      <c r="CI233" s="407"/>
      <c r="CJ233" s="407"/>
      <c r="CK233" s="407"/>
      <c r="CL233" s="407"/>
      <c r="CM233" s="407"/>
      <c r="CN233" s="407"/>
      <c r="CO233" s="407"/>
      <c r="CP233" s="407"/>
      <c r="CQ233" s="407"/>
      <c r="CR233" s="374" t="s">
        <v>6524</v>
      </c>
      <c r="CS233" s="407"/>
      <c r="CT233" s="407"/>
      <c r="CU233" s="407"/>
      <c r="CV233" s="407"/>
      <c r="CW233" s="407"/>
      <c r="CX233" s="407"/>
      <c r="CY233" s="407"/>
      <c r="CZ233" s="407"/>
      <c r="DA233" s="407"/>
      <c r="DB233" s="407"/>
      <c r="DC233" s="407"/>
      <c r="DD233" s="407"/>
    </row>
    <row r="234" spans="37:108" ht="15" hidden="1" customHeight="1">
      <c r="AK234" s="383">
        <v>226</v>
      </c>
      <c r="AL234" s="204" t="str">
        <f t="shared" si="6"/>
        <v/>
      </c>
      <c r="AM234" s="204" t="str">
        <f t="shared" si="7"/>
        <v/>
      </c>
      <c r="AO234" s="130">
        <v>228</v>
      </c>
      <c r="AP234" s="149"/>
      <c r="AQ234" s="149"/>
      <c r="AR234" s="149"/>
      <c r="AS234" s="149"/>
      <c r="AT234" s="149"/>
      <c r="AU234" s="149"/>
      <c r="AV234" s="149"/>
      <c r="AW234" s="149"/>
      <c r="AX234" s="149"/>
      <c r="AY234" s="149"/>
      <c r="AZ234" s="149"/>
      <c r="BA234" s="149"/>
      <c r="BB234" s="149"/>
      <c r="BC234" s="149"/>
      <c r="BD234" s="149"/>
      <c r="BE234" s="149"/>
      <c r="BF234" s="149"/>
      <c r="BG234" s="149"/>
      <c r="BH234" s="149"/>
      <c r="BI234" s="73" t="s">
        <v>6525</v>
      </c>
      <c r="BJ234" s="149"/>
      <c r="BK234" s="149"/>
      <c r="BL234" s="149"/>
      <c r="BM234" s="149"/>
      <c r="BN234" s="149"/>
      <c r="BO234" s="149"/>
      <c r="BP234" s="149"/>
      <c r="BQ234" s="149"/>
      <c r="BR234" s="149"/>
      <c r="BS234" s="149"/>
      <c r="BT234" s="149"/>
      <c r="BU234" s="149"/>
      <c r="BV234" s="406"/>
      <c r="BW234" s="406"/>
      <c r="BX234" s="406"/>
      <c r="BY234" s="407"/>
      <c r="BZ234" s="407"/>
      <c r="CA234" s="407"/>
      <c r="CB234" s="407"/>
      <c r="CC234" s="407"/>
      <c r="CD234" s="407"/>
      <c r="CE234" s="407"/>
      <c r="CF234" s="407"/>
      <c r="CG234" s="407"/>
      <c r="CH234" s="407"/>
      <c r="CI234" s="407"/>
      <c r="CJ234" s="407"/>
      <c r="CK234" s="407"/>
      <c r="CL234" s="407"/>
      <c r="CM234" s="407"/>
      <c r="CN234" s="407"/>
      <c r="CO234" s="407"/>
      <c r="CP234" s="407"/>
      <c r="CQ234" s="407"/>
      <c r="CR234" s="374" t="s">
        <v>6526</v>
      </c>
      <c r="CS234" s="407"/>
      <c r="CT234" s="407"/>
      <c r="CU234" s="407"/>
      <c r="CV234" s="407"/>
      <c r="CW234" s="407"/>
      <c r="CX234" s="407"/>
      <c r="CY234" s="407"/>
      <c r="CZ234" s="407"/>
      <c r="DA234" s="407"/>
      <c r="DB234" s="407"/>
      <c r="DC234" s="407"/>
      <c r="DD234" s="407"/>
    </row>
    <row r="235" spans="37:108" ht="15" hidden="1" customHeight="1">
      <c r="AK235" s="383">
        <v>227</v>
      </c>
      <c r="AL235" s="204" t="str">
        <f t="shared" si="6"/>
        <v/>
      </c>
      <c r="AM235" s="204" t="str">
        <f t="shared" si="7"/>
        <v/>
      </c>
      <c r="AO235" s="130">
        <v>229</v>
      </c>
      <c r="AP235" s="149"/>
      <c r="AQ235" s="149"/>
      <c r="AR235" s="149"/>
      <c r="AS235" s="149"/>
      <c r="AT235" s="149"/>
      <c r="AU235" s="149"/>
      <c r="AV235" s="149"/>
      <c r="AW235" s="149"/>
      <c r="AX235" s="149"/>
      <c r="AY235" s="149"/>
      <c r="AZ235" s="149"/>
      <c r="BA235" s="149"/>
      <c r="BB235" s="149"/>
      <c r="BC235" s="149"/>
      <c r="BD235" s="149"/>
      <c r="BE235" s="149"/>
      <c r="BF235" s="149"/>
      <c r="BG235" s="149"/>
      <c r="BH235" s="149"/>
      <c r="BI235" s="73" t="s">
        <v>6527</v>
      </c>
      <c r="BJ235" s="149"/>
      <c r="BK235" s="149"/>
      <c r="BL235" s="149"/>
      <c r="BM235" s="149"/>
      <c r="BN235" s="149"/>
      <c r="BO235" s="149"/>
      <c r="BP235" s="149"/>
      <c r="BQ235" s="149"/>
      <c r="BR235" s="149"/>
      <c r="BS235" s="149"/>
      <c r="BT235" s="149"/>
      <c r="BU235" s="149"/>
      <c r="BV235" s="406"/>
      <c r="BW235" s="406"/>
      <c r="BX235" s="406"/>
      <c r="BY235" s="407"/>
      <c r="BZ235" s="407"/>
      <c r="CA235" s="407"/>
      <c r="CB235" s="407"/>
      <c r="CC235" s="407"/>
      <c r="CD235" s="407"/>
      <c r="CE235" s="407"/>
      <c r="CF235" s="407"/>
      <c r="CG235" s="407"/>
      <c r="CH235" s="407"/>
      <c r="CI235" s="407"/>
      <c r="CJ235" s="407"/>
      <c r="CK235" s="407"/>
      <c r="CL235" s="407"/>
      <c r="CM235" s="407"/>
      <c r="CN235" s="407"/>
      <c r="CO235" s="407"/>
      <c r="CP235" s="407"/>
      <c r="CQ235" s="407"/>
      <c r="CR235" s="374" t="s">
        <v>6528</v>
      </c>
      <c r="CS235" s="407"/>
      <c r="CT235" s="407"/>
      <c r="CU235" s="407"/>
      <c r="CV235" s="407"/>
      <c r="CW235" s="407"/>
      <c r="CX235" s="407"/>
      <c r="CY235" s="407"/>
      <c r="CZ235" s="407"/>
      <c r="DA235" s="407"/>
      <c r="DB235" s="407"/>
      <c r="DC235" s="407"/>
      <c r="DD235" s="407"/>
    </row>
    <row r="236" spans="37:108" ht="15" hidden="1" customHeight="1">
      <c r="AK236" s="383">
        <v>228</v>
      </c>
      <c r="AL236" s="204" t="str">
        <f t="shared" si="6"/>
        <v/>
      </c>
      <c r="AM236" s="204" t="str">
        <f t="shared" si="7"/>
        <v/>
      </c>
      <c r="AO236" s="130">
        <v>230</v>
      </c>
      <c r="AP236" s="149"/>
      <c r="AQ236" s="149"/>
      <c r="AR236" s="149"/>
      <c r="AS236" s="149"/>
      <c r="AT236" s="149"/>
      <c r="AU236" s="149"/>
      <c r="AV236" s="149"/>
      <c r="AW236" s="149"/>
      <c r="AX236" s="149"/>
      <c r="AY236" s="149"/>
      <c r="AZ236" s="149"/>
      <c r="BA236" s="149"/>
      <c r="BB236" s="149"/>
      <c r="BC236" s="149"/>
      <c r="BD236" s="149"/>
      <c r="BE236" s="149"/>
      <c r="BF236" s="149"/>
      <c r="BG236" s="149"/>
      <c r="BH236" s="149"/>
      <c r="BI236" s="73" t="s">
        <v>6529</v>
      </c>
      <c r="BJ236" s="149"/>
      <c r="BK236" s="149"/>
      <c r="BL236" s="149"/>
      <c r="BM236" s="149"/>
      <c r="BN236" s="149"/>
      <c r="BO236" s="149"/>
      <c r="BP236" s="149"/>
      <c r="BQ236" s="149"/>
      <c r="BR236" s="149"/>
      <c r="BS236" s="149"/>
      <c r="BT236" s="149"/>
      <c r="BU236" s="149"/>
      <c r="BV236" s="406"/>
      <c r="BW236" s="406"/>
      <c r="BX236" s="406"/>
      <c r="BY236" s="407"/>
      <c r="BZ236" s="407"/>
      <c r="CA236" s="407"/>
      <c r="CB236" s="407"/>
      <c r="CC236" s="407"/>
      <c r="CD236" s="407"/>
      <c r="CE236" s="407"/>
      <c r="CF236" s="407"/>
      <c r="CG236" s="407"/>
      <c r="CH236" s="407"/>
      <c r="CI236" s="407"/>
      <c r="CJ236" s="407"/>
      <c r="CK236" s="407"/>
      <c r="CL236" s="407"/>
      <c r="CM236" s="407"/>
      <c r="CN236" s="407"/>
      <c r="CO236" s="407"/>
      <c r="CP236" s="407"/>
      <c r="CQ236" s="407"/>
      <c r="CR236" s="374" t="s">
        <v>6530</v>
      </c>
      <c r="CS236" s="407"/>
      <c r="CT236" s="407"/>
      <c r="CU236" s="407"/>
      <c r="CV236" s="407"/>
      <c r="CW236" s="407"/>
      <c r="CX236" s="407"/>
      <c r="CY236" s="407"/>
      <c r="CZ236" s="407"/>
      <c r="DA236" s="407"/>
      <c r="DB236" s="407"/>
      <c r="DC236" s="407"/>
      <c r="DD236" s="407"/>
    </row>
    <row r="237" spans="37:108" ht="15" hidden="1" customHeight="1">
      <c r="AK237" s="375">
        <v>229</v>
      </c>
      <c r="AL237" s="204" t="str">
        <f t="shared" si="6"/>
        <v/>
      </c>
      <c r="AM237" s="204" t="str">
        <f t="shared" si="7"/>
        <v/>
      </c>
      <c r="AO237" s="130">
        <v>231</v>
      </c>
      <c r="AP237" s="149"/>
      <c r="AQ237" s="149"/>
      <c r="AR237" s="149"/>
      <c r="AS237" s="149"/>
      <c r="AT237" s="149"/>
      <c r="AU237" s="149"/>
      <c r="AV237" s="149"/>
      <c r="AW237" s="149"/>
      <c r="AX237" s="149"/>
      <c r="AY237" s="149"/>
      <c r="AZ237" s="149"/>
      <c r="BA237" s="149"/>
      <c r="BB237" s="149"/>
      <c r="BC237" s="149"/>
      <c r="BD237" s="149"/>
      <c r="BE237" s="149"/>
      <c r="BF237" s="149"/>
      <c r="BG237" s="149"/>
      <c r="BH237" s="149"/>
      <c r="BI237" s="73" t="s">
        <v>6531</v>
      </c>
      <c r="BJ237" s="149"/>
      <c r="BK237" s="149"/>
      <c r="BL237" s="149"/>
      <c r="BM237" s="149"/>
      <c r="BN237" s="149"/>
      <c r="BO237" s="149"/>
      <c r="BP237" s="149"/>
      <c r="BQ237" s="149"/>
      <c r="BR237" s="149"/>
      <c r="BS237" s="149"/>
      <c r="BT237" s="149"/>
      <c r="BU237" s="149"/>
      <c r="BV237" s="406"/>
      <c r="BW237" s="406"/>
      <c r="BX237" s="406"/>
      <c r="BY237" s="407"/>
      <c r="BZ237" s="407"/>
      <c r="CA237" s="407"/>
      <c r="CB237" s="407"/>
      <c r="CC237" s="407"/>
      <c r="CD237" s="407"/>
      <c r="CE237" s="407"/>
      <c r="CF237" s="407"/>
      <c r="CG237" s="407"/>
      <c r="CH237" s="407"/>
      <c r="CI237" s="407"/>
      <c r="CJ237" s="407"/>
      <c r="CK237" s="407"/>
      <c r="CL237" s="407"/>
      <c r="CM237" s="407"/>
      <c r="CN237" s="407"/>
      <c r="CO237" s="407"/>
      <c r="CP237" s="407"/>
      <c r="CQ237" s="407"/>
      <c r="CR237" s="374" t="s">
        <v>6532</v>
      </c>
      <c r="CS237" s="407"/>
      <c r="CT237" s="407"/>
      <c r="CU237" s="407"/>
      <c r="CV237" s="407"/>
      <c r="CW237" s="407"/>
      <c r="CX237" s="407"/>
      <c r="CY237" s="407"/>
      <c r="CZ237" s="407"/>
      <c r="DA237" s="407"/>
      <c r="DB237" s="407"/>
      <c r="DC237" s="407"/>
      <c r="DD237" s="407"/>
    </row>
    <row r="238" spans="37:108" ht="15" hidden="1" customHeight="1">
      <c r="AK238" s="383">
        <v>230</v>
      </c>
      <c r="AL238" s="204" t="str">
        <f t="shared" si="6"/>
        <v/>
      </c>
      <c r="AM238" s="204" t="str">
        <f t="shared" si="7"/>
        <v/>
      </c>
      <c r="AO238" s="130">
        <v>232</v>
      </c>
      <c r="AP238" s="149"/>
      <c r="AQ238" s="149"/>
      <c r="AR238" s="149"/>
      <c r="AS238" s="149"/>
      <c r="AT238" s="149"/>
      <c r="AU238" s="149"/>
      <c r="AV238" s="149"/>
      <c r="AW238" s="149"/>
      <c r="AX238" s="149"/>
      <c r="AY238" s="149"/>
      <c r="AZ238" s="149"/>
      <c r="BA238" s="149"/>
      <c r="BB238" s="149"/>
      <c r="BC238" s="149"/>
      <c r="BD238" s="149"/>
      <c r="BE238" s="149"/>
      <c r="BF238" s="149"/>
      <c r="BG238" s="149"/>
      <c r="BH238" s="149"/>
      <c r="BI238" s="73" t="s">
        <v>6533</v>
      </c>
      <c r="BJ238" s="149"/>
      <c r="BK238" s="149"/>
      <c r="BL238" s="149"/>
      <c r="BM238" s="149"/>
      <c r="BN238" s="149"/>
      <c r="BO238" s="149"/>
      <c r="BP238" s="149"/>
      <c r="BQ238" s="149"/>
      <c r="BR238" s="149"/>
      <c r="BS238" s="149"/>
      <c r="BT238" s="149"/>
      <c r="BU238" s="149"/>
      <c r="BV238" s="406"/>
      <c r="BW238" s="406"/>
      <c r="BX238" s="406"/>
      <c r="BY238" s="407"/>
      <c r="BZ238" s="407"/>
      <c r="CA238" s="407"/>
      <c r="CB238" s="407"/>
      <c r="CC238" s="407"/>
      <c r="CD238" s="407"/>
      <c r="CE238" s="407"/>
      <c r="CF238" s="407"/>
      <c r="CG238" s="407"/>
      <c r="CH238" s="407"/>
      <c r="CI238" s="407"/>
      <c r="CJ238" s="407"/>
      <c r="CK238" s="407"/>
      <c r="CL238" s="407"/>
      <c r="CM238" s="407"/>
      <c r="CN238" s="407"/>
      <c r="CO238" s="407"/>
      <c r="CP238" s="407"/>
      <c r="CQ238" s="407"/>
      <c r="CR238" s="374" t="s">
        <v>6534</v>
      </c>
      <c r="CS238" s="407"/>
      <c r="CT238" s="407"/>
      <c r="CU238" s="407"/>
      <c r="CV238" s="407"/>
      <c r="CW238" s="407"/>
      <c r="CX238" s="407"/>
      <c r="CY238" s="407"/>
      <c r="CZ238" s="407"/>
      <c r="DA238" s="407"/>
      <c r="DB238" s="407"/>
      <c r="DC238" s="407"/>
      <c r="DD238" s="407"/>
    </row>
    <row r="239" spans="37:108" ht="15" hidden="1" customHeight="1">
      <c r="AK239" s="383">
        <v>231</v>
      </c>
      <c r="AL239" s="204" t="str">
        <f t="shared" si="6"/>
        <v/>
      </c>
      <c r="AM239" s="204" t="str">
        <f t="shared" si="7"/>
        <v/>
      </c>
      <c r="AO239" s="130">
        <v>233</v>
      </c>
      <c r="AP239" s="149"/>
      <c r="AQ239" s="149"/>
      <c r="AR239" s="149"/>
      <c r="AS239" s="149"/>
      <c r="AT239" s="149"/>
      <c r="AU239" s="149"/>
      <c r="AV239" s="149"/>
      <c r="AW239" s="149"/>
      <c r="AX239" s="149"/>
      <c r="AY239" s="149"/>
      <c r="AZ239" s="149"/>
      <c r="BA239" s="149"/>
      <c r="BB239" s="149"/>
      <c r="BC239" s="149"/>
      <c r="BD239" s="149"/>
      <c r="BE239" s="149"/>
      <c r="BF239" s="149"/>
      <c r="BG239" s="149"/>
      <c r="BH239" s="149"/>
      <c r="BI239" s="73" t="s">
        <v>6535</v>
      </c>
      <c r="BJ239" s="149"/>
      <c r="BK239" s="149"/>
      <c r="BL239" s="149"/>
      <c r="BM239" s="149"/>
      <c r="BN239" s="149"/>
      <c r="BO239" s="149"/>
      <c r="BP239" s="149"/>
      <c r="BQ239" s="149"/>
      <c r="BR239" s="149"/>
      <c r="BS239" s="149"/>
      <c r="BT239" s="149"/>
      <c r="BU239" s="149"/>
      <c r="BV239" s="406"/>
      <c r="BW239" s="406"/>
      <c r="BX239" s="406"/>
      <c r="BY239" s="407"/>
      <c r="BZ239" s="407"/>
      <c r="CA239" s="407"/>
      <c r="CB239" s="407"/>
      <c r="CC239" s="407"/>
      <c r="CD239" s="407"/>
      <c r="CE239" s="407"/>
      <c r="CF239" s="407"/>
      <c r="CG239" s="407"/>
      <c r="CH239" s="407"/>
      <c r="CI239" s="407"/>
      <c r="CJ239" s="407"/>
      <c r="CK239" s="407"/>
      <c r="CL239" s="407"/>
      <c r="CM239" s="407"/>
      <c r="CN239" s="407"/>
      <c r="CO239" s="407"/>
      <c r="CP239" s="407"/>
      <c r="CQ239" s="407"/>
      <c r="CR239" s="374" t="s">
        <v>6536</v>
      </c>
      <c r="CS239" s="407"/>
      <c r="CT239" s="407"/>
      <c r="CU239" s="407"/>
      <c r="CV239" s="407"/>
      <c r="CW239" s="407"/>
      <c r="CX239" s="407"/>
      <c r="CY239" s="407"/>
      <c r="CZ239" s="407"/>
      <c r="DA239" s="407"/>
      <c r="DB239" s="407"/>
      <c r="DC239" s="407"/>
      <c r="DD239" s="407"/>
    </row>
    <row r="240" spans="37:108" ht="15" hidden="1" customHeight="1">
      <c r="AK240" s="383">
        <v>232</v>
      </c>
      <c r="AL240" s="204" t="str">
        <f t="shared" si="6"/>
        <v/>
      </c>
      <c r="AM240" s="204" t="str">
        <f t="shared" si="7"/>
        <v/>
      </c>
      <c r="AO240" s="130">
        <v>234</v>
      </c>
      <c r="AP240" s="149"/>
      <c r="AQ240" s="149"/>
      <c r="AR240" s="149"/>
      <c r="AS240" s="149"/>
      <c r="AT240" s="149"/>
      <c r="AU240" s="149"/>
      <c r="AV240" s="149"/>
      <c r="AW240" s="149"/>
      <c r="AX240" s="149"/>
      <c r="AY240" s="149"/>
      <c r="AZ240" s="149"/>
      <c r="BA240" s="149"/>
      <c r="BB240" s="149"/>
      <c r="BC240" s="149"/>
      <c r="BD240" s="149"/>
      <c r="BE240" s="149"/>
      <c r="BF240" s="149"/>
      <c r="BG240" s="149"/>
      <c r="BH240" s="149"/>
      <c r="BI240" s="73" t="s">
        <v>6537</v>
      </c>
      <c r="BJ240" s="149"/>
      <c r="BK240" s="149"/>
      <c r="BL240" s="149"/>
      <c r="BM240" s="149"/>
      <c r="BN240" s="149"/>
      <c r="BO240" s="149"/>
      <c r="BP240" s="149"/>
      <c r="BQ240" s="149"/>
      <c r="BR240" s="149"/>
      <c r="BS240" s="149"/>
      <c r="BT240" s="149"/>
      <c r="BU240" s="149"/>
      <c r="BV240" s="406"/>
      <c r="BW240" s="406"/>
      <c r="BX240" s="406"/>
      <c r="BY240" s="407"/>
      <c r="BZ240" s="407"/>
      <c r="CA240" s="407"/>
      <c r="CB240" s="407"/>
      <c r="CC240" s="407"/>
      <c r="CD240" s="407"/>
      <c r="CE240" s="407"/>
      <c r="CF240" s="407"/>
      <c r="CG240" s="407"/>
      <c r="CH240" s="407"/>
      <c r="CI240" s="407"/>
      <c r="CJ240" s="407"/>
      <c r="CK240" s="407"/>
      <c r="CL240" s="407"/>
      <c r="CM240" s="407"/>
      <c r="CN240" s="407"/>
      <c r="CO240" s="407"/>
      <c r="CP240" s="407"/>
      <c r="CQ240" s="407"/>
      <c r="CR240" s="374" t="s">
        <v>6538</v>
      </c>
      <c r="CS240" s="407"/>
      <c r="CT240" s="407"/>
      <c r="CU240" s="407"/>
      <c r="CV240" s="407"/>
      <c r="CW240" s="407"/>
      <c r="CX240" s="407"/>
      <c r="CY240" s="407"/>
      <c r="CZ240" s="407"/>
      <c r="DA240" s="407"/>
      <c r="DB240" s="407"/>
      <c r="DC240" s="407"/>
      <c r="DD240" s="407"/>
    </row>
    <row r="241" spans="37:108" ht="15" hidden="1" customHeight="1">
      <c r="AK241" s="375">
        <v>233</v>
      </c>
      <c r="AL241" s="204" t="str">
        <f t="shared" si="6"/>
        <v/>
      </c>
      <c r="AM241" s="204" t="str">
        <f t="shared" si="7"/>
        <v/>
      </c>
      <c r="AO241" s="130">
        <v>235</v>
      </c>
      <c r="AP241" s="149"/>
      <c r="AQ241" s="149"/>
      <c r="AR241" s="149"/>
      <c r="AS241" s="149"/>
      <c r="AT241" s="149"/>
      <c r="AU241" s="149"/>
      <c r="AV241" s="149"/>
      <c r="AW241" s="149"/>
      <c r="AX241" s="149"/>
      <c r="AY241" s="149"/>
      <c r="AZ241" s="149"/>
      <c r="BA241" s="149"/>
      <c r="BB241" s="149"/>
      <c r="BC241" s="149"/>
      <c r="BD241" s="149"/>
      <c r="BE241" s="149"/>
      <c r="BF241" s="149"/>
      <c r="BG241" s="149"/>
      <c r="BH241" s="149"/>
      <c r="BI241" s="73" t="s">
        <v>6539</v>
      </c>
      <c r="BJ241" s="149"/>
      <c r="BK241" s="149"/>
      <c r="BL241" s="149"/>
      <c r="BM241" s="149"/>
      <c r="BN241" s="149"/>
      <c r="BO241" s="149"/>
      <c r="BP241" s="149"/>
      <c r="BQ241" s="149"/>
      <c r="BR241" s="149"/>
      <c r="BS241" s="149"/>
      <c r="BT241" s="149"/>
      <c r="BU241" s="149"/>
      <c r="BV241" s="406"/>
      <c r="BW241" s="406"/>
      <c r="BX241" s="406"/>
      <c r="BY241" s="407"/>
      <c r="BZ241" s="407"/>
      <c r="CA241" s="407"/>
      <c r="CB241" s="407"/>
      <c r="CC241" s="407"/>
      <c r="CD241" s="407"/>
      <c r="CE241" s="407"/>
      <c r="CF241" s="407"/>
      <c r="CG241" s="407"/>
      <c r="CH241" s="407"/>
      <c r="CI241" s="407"/>
      <c r="CJ241" s="407"/>
      <c r="CK241" s="407"/>
      <c r="CL241" s="407"/>
      <c r="CM241" s="407"/>
      <c r="CN241" s="407"/>
      <c r="CO241" s="407"/>
      <c r="CP241" s="407"/>
      <c r="CQ241" s="407"/>
      <c r="CR241" s="374" t="s">
        <v>6540</v>
      </c>
      <c r="CS241" s="407"/>
      <c r="CT241" s="407"/>
      <c r="CU241" s="407"/>
      <c r="CV241" s="407"/>
      <c r="CW241" s="407"/>
      <c r="CX241" s="407"/>
      <c r="CY241" s="407"/>
      <c r="CZ241" s="407"/>
      <c r="DA241" s="407"/>
      <c r="DB241" s="407"/>
      <c r="DC241" s="407"/>
      <c r="DD241" s="407"/>
    </row>
    <row r="242" spans="37:108" ht="15" hidden="1" customHeight="1">
      <c r="AK242" s="383">
        <v>234</v>
      </c>
      <c r="AL242" s="204" t="str">
        <f t="shared" si="6"/>
        <v/>
      </c>
      <c r="AM242" s="204" t="str">
        <f t="shared" si="7"/>
        <v/>
      </c>
      <c r="AO242" s="130">
        <v>236</v>
      </c>
      <c r="AP242" s="149"/>
      <c r="AQ242" s="149"/>
      <c r="AR242" s="149"/>
      <c r="AS242" s="149"/>
      <c r="AT242" s="149"/>
      <c r="AU242" s="149"/>
      <c r="AV242" s="149"/>
      <c r="AW242" s="149"/>
      <c r="AX242" s="149"/>
      <c r="AY242" s="149"/>
      <c r="AZ242" s="149"/>
      <c r="BA242" s="149"/>
      <c r="BB242" s="149"/>
      <c r="BC242" s="149"/>
      <c r="BD242" s="149"/>
      <c r="BE242" s="149"/>
      <c r="BF242" s="149"/>
      <c r="BG242" s="149"/>
      <c r="BH242" s="149"/>
      <c r="BI242" s="73" t="s">
        <v>6541</v>
      </c>
      <c r="BJ242" s="149"/>
      <c r="BK242" s="149"/>
      <c r="BL242" s="149"/>
      <c r="BM242" s="149"/>
      <c r="BN242" s="149"/>
      <c r="BO242" s="149"/>
      <c r="BP242" s="149"/>
      <c r="BQ242" s="149"/>
      <c r="BR242" s="149"/>
      <c r="BS242" s="149"/>
      <c r="BT242" s="149"/>
      <c r="BU242" s="149"/>
      <c r="BV242" s="406"/>
      <c r="BW242" s="406"/>
      <c r="BX242" s="406"/>
      <c r="BY242" s="407"/>
      <c r="BZ242" s="407"/>
      <c r="CA242" s="407"/>
      <c r="CB242" s="407"/>
      <c r="CC242" s="407"/>
      <c r="CD242" s="407"/>
      <c r="CE242" s="407"/>
      <c r="CF242" s="407"/>
      <c r="CG242" s="407"/>
      <c r="CH242" s="407"/>
      <c r="CI242" s="407"/>
      <c r="CJ242" s="407"/>
      <c r="CK242" s="407"/>
      <c r="CL242" s="407"/>
      <c r="CM242" s="407"/>
      <c r="CN242" s="407"/>
      <c r="CO242" s="407"/>
      <c r="CP242" s="407"/>
      <c r="CQ242" s="407"/>
      <c r="CR242" s="374" t="s">
        <v>6542</v>
      </c>
      <c r="CS242" s="407"/>
      <c r="CT242" s="407"/>
      <c r="CU242" s="407"/>
      <c r="CV242" s="407"/>
      <c r="CW242" s="407"/>
      <c r="CX242" s="407"/>
      <c r="CY242" s="407"/>
      <c r="CZ242" s="407"/>
      <c r="DA242" s="407"/>
      <c r="DB242" s="407"/>
      <c r="DC242" s="407"/>
      <c r="DD242" s="407"/>
    </row>
    <row r="243" spans="37:108" ht="15" hidden="1" customHeight="1">
      <c r="AK243" s="383">
        <v>235</v>
      </c>
      <c r="AL243" s="204" t="str">
        <f t="shared" si="6"/>
        <v/>
      </c>
      <c r="AM243" s="204" t="str">
        <f t="shared" si="7"/>
        <v/>
      </c>
      <c r="AO243" s="130">
        <v>237</v>
      </c>
      <c r="AP243" s="149"/>
      <c r="AQ243" s="149"/>
      <c r="AR243" s="149"/>
      <c r="AS243" s="149"/>
      <c r="AT243" s="149"/>
      <c r="AU243" s="149"/>
      <c r="AV243" s="149"/>
      <c r="AW243" s="149"/>
      <c r="AX243" s="149"/>
      <c r="AY243" s="149"/>
      <c r="AZ243" s="149"/>
      <c r="BA243" s="149"/>
      <c r="BB243" s="149"/>
      <c r="BC243" s="149"/>
      <c r="BD243" s="149"/>
      <c r="BE243" s="149"/>
      <c r="BF243" s="149"/>
      <c r="BG243" s="149"/>
      <c r="BH243" s="149"/>
      <c r="BI243" s="73" t="s">
        <v>6543</v>
      </c>
      <c r="BJ243" s="149"/>
      <c r="BK243" s="149"/>
      <c r="BL243" s="149"/>
      <c r="BM243" s="149"/>
      <c r="BN243" s="149"/>
      <c r="BO243" s="149"/>
      <c r="BP243" s="149"/>
      <c r="BQ243" s="149"/>
      <c r="BR243" s="149"/>
      <c r="BS243" s="149"/>
      <c r="BT243" s="149"/>
      <c r="BU243" s="149"/>
      <c r="BV243" s="406"/>
      <c r="BW243" s="406"/>
      <c r="BX243" s="406"/>
      <c r="BY243" s="407"/>
      <c r="BZ243" s="407"/>
      <c r="CA243" s="407"/>
      <c r="CB243" s="407"/>
      <c r="CC243" s="407"/>
      <c r="CD243" s="407"/>
      <c r="CE243" s="407"/>
      <c r="CF243" s="407"/>
      <c r="CG243" s="407"/>
      <c r="CH243" s="407"/>
      <c r="CI243" s="407"/>
      <c r="CJ243" s="407"/>
      <c r="CK243" s="407"/>
      <c r="CL243" s="407"/>
      <c r="CM243" s="407"/>
      <c r="CN243" s="407"/>
      <c r="CO243" s="407"/>
      <c r="CP243" s="407"/>
      <c r="CQ243" s="407"/>
      <c r="CR243" s="374" t="s">
        <v>6544</v>
      </c>
      <c r="CS243" s="407"/>
      <c r="CT243" s="407"/>
      <c r="CU243" s="407"/>
      <c r="CV243" s="407"/>
      <c r="CW243" s="407"/>
      <c r="CX243" s="407"/>
      <c r="CY243" s="407"/>
      <c r="CZ243" s="407"/>
      <c r="DA243" s="407"/>
      <c r="DB243" s="407"/>
      <c r="DC243" s="407"/>
      <c r="DD243" s="407"/>
    </row>
    <row r="244" spans="37:108" ht="15" hidden="1" customHeight="1">
      <c r="AK244" s="383">
        <v>236</v>
      </c>
      <c r="AL244" s="204" t="str">
        <f t="shared" si="6"/>
        <v/>
      </c>
      <c r="AM244" s="204" t="str">
        <f t="shared" si="7"/>
        <v/>
      </c>
      <c r="AO244" s="130">
        <v>238</v>
      </c>
      <c r="AP244" s="149"/>
      <c r="AQ244" s="149"/>
      <c r="AR244" s="149"/>
      <c r="AS244" s="149"/>
      <c r="AT244" s="149"/>
      <c r="AU244" s="149"/>
      <c r="AV244" s="149"/>
      <c r="AW244" s="149"/>
      <c r="AX244" s="149"/>
      <c r="AY244" s="149"/>
      <c r="AZ244" s="149"/>
      <c r="BA244" s="149"/>
      <c r="BB244" s="149"/>
      <c r="BC244" s="149"/>
      <c r="BD244" s="149"/>
      <c r="BE244" s="149"/>
      <c r="BF244" s="149"/>
      <c r="BG244" s="149"/>
      <c r="BH244" s="149"/>
      <c r="BI244" s="73" t="s">
        <v>6545</v>
      </c>
      <c r="BJ244" s="149"/>
      <c r="BK244" s="149"/>
      <c r="BL244" s="149"/>
      <c r="BM244" s="149"/>
      <c r="BN244" s="149"/>
      <c r="BO244" s="149"/>
      <c r="BP244" s="149"/>
      <c r="BQ244" s="149"/>
      <c r="BR244" s="149"/>
      <c r="BS244" s="149"/>
      <c r="BT244" s="149"/>
      <c r="BU244" s="149"/>
      <c r="BV244" s="406"/>
      <c r="BW244" s="406"/>
      <c r="BX244" s="406"/>
      <c r="BY244" s="407"/>
      <c r="BZ244" s="407"/>
      <c r="CA244" s="407"/>
      <c r="CB244" s="407"/>
      <c r="CC244" s="407"/>
      <c r="CD244" s="407"/>
      <c r="CE244" s="407"/>
      <c r="CF244" s="407"/>
      <c r="CG244" s="407"/>
      <c r="CH244" s="407"/>
      <c r="CI244" s="407"/>
      <c r="CJ244" s="407"/>
      <c r="CK244" s="407"/>
      <c r="CL244" s="407"/>
      <c r="CM244" s="407"/>
      <c r="CN244" s="407"/>
      <c r="CO244" s="407"/>
      <c r="CP244" s="407"/>
      <c r="CQ244" s="407"/>
      <c r="CR244" s="374" t="s">
        <v>6546</v>
      </c>
      <c r="CS244" s="407"/>
      <c r="CT244" s="407"/>
      <c r="CU244" s="407"/>
      <c r="CV244" s="407"/>
      <c r="CW244" s="407"/>
      <c r="CX244" s="407"/>
      <c r="CY244" s="407"/>
      <c r="CZ244" s="407"/>
      <c r="DA244" s="407"/>
      <c r="DB244" s="407"/>
      <c r="DC244" s="407"/>
      <c r="DD244" s="407"/>
    </row>
    <row r="245" spans="37:108" ht="15" hidden="1" customHeight="1">
      <c r="AK245" s="375">
        <v>237</v>
      </c>
      <c r="AL245" s="204" t="str">
        <f t="shared" si="6"/>
        <v/>
      </c>
      <c r="AM245" s="204" t="str">
        <f t="shared" si="7"/>
        <v/>
      </c>
      <c r="AO245" s="130">
        <v>239</v>
      </c>
      <c r="AP245" s="149"/>
      <c r="AQ245" s="149"/>
      <c r="AR245" s="149"/>
      <c r="AS245" s="149"/>
      <c r="AT245" s="149"/>
      <c r="AU245" s="149"/>
      <c r="AV245" s="149"/>
      <c r="AW245" s="149"/>
      <c r="AX245" s="149"/>
      <c r="AY245" s="149"/>
      <c r="AZ245" s="149"/>
      <c r="BA245" s="149"/>
      <c r="BB245" s="149"/>
      <c r="BC245" s="149"/>
      <c r="BD245" s="149"/>
      <c r="BE245" s="149"/>
      <c r="BF245" s="149"/>
      <c r="BG245" s="149"/>
      <c r="BH245" s="149"/>
      <c r="BI245" s="73" t="s">
        <v>6547</v>
      </c>
      <c r="BJ245" s="149"/>
      <c r="BK245" s="149"/>
      <c r="BL245" s="149"/>
      <c r="BM245" s="149"/>
      <c r="BN245" s="149"/>
      <c r="BO245" s="149"/>
      <c r="BP245" s="149"/>
      <c r="BQ245" s="149"/>
      <c r="BR245" s="149"/>
      <c r="BS245" s="149"/>
      <c r="BT245" s="149"/>
      <c r="BU245" s="149"/>
      <c r="BV245" s="406"/>
      <c r="BW245" s="406"/>
      <c r="BX245" s="406"/>
      <c r="BY245" s="407"/>
      <c r="BZ245" s="407"/>
      <c r="CA245" s="407"/>
      <c r="CB245" s="407"/>
      <c r="CC245" s="407"/>
      <c r="CD245" s="407"/>
      <c r="CE245" s="407"/>
      <c r="CF245" s="407"/>
      <c r="CG245" s="407"/>
      <c r="CH245" s="407"/>
      <c r="CI245" s="407"/>
      <c r="CJ245" s="407"/>
      <c r="CK245" s="407"/>
      <c r="CL245" s="407"/>
      <c r="CM245" s="407"/>
      <c r="CN245" s="407"/>
      <c r="CO245" s="407"/>
      <c r="CP245" s="407"/>
      <c r="CQ245" s="407"/>
      <c r="CR245" s="411" t="s">
        <v>6548</v>
      </c>
      <c r="CS245" s="407"/>
      <c r="CT245" s="407"/>
      <c r="CU245" s="407"/>
      <c r="CV245" s="407"/>
      <c r="CW245" s="407"/>
      <c r="CX245" s="407"/>
      <c r="CY245" s="407"/>
      <c r="CZ245" s="407"/>
      <c r="DA245" s="407"/>
      <c r="DB245" s="407"/>
      <c r="DC245" s="407"/>
      <c r="DD245" s="407"/>
    </row>
    <row r="246" spans="37:108" ht="15" hidden="1" customHeight="1">
      <c r="AK246" s="383">
        <v>238</v>
      </c>
      <c r="AL246" s="204" t="str">
        <f t="shared" si="6"/>
        <v/>
      </c>
      <c r="AM246" s="204" t="str">
        <f t="shared" si="7"/>
        <v/>
      </c>
      <c r="AO246" s="130">
        <v>240</v>
      </c>
      <c r="AP246" s="149"/>
      <c r="AQ246" s="149"/>
      <c r="AR246" s="149"/>
      <c r="AS246" s="149"/>
      <c r="AT246" s="149"/>
      <c r="AU246" s="149"/>
      <c r="AV246" s="149"/>
      <c r="AW246" s="149"/>
      <c r="AX246" s="149"/>
      <c r="AY246" s="149"/>
      <c r="AZ246" s="149"/>
      <c r="BA246" s="149"/>
      <c r="BB246" s="149"/>
      <c r="BC246" s="149"/>
      <c r="BD246" s="149"/>
      <c r="BE246" s="149"/>
      <c r="BF246" s="149"/>
      <c r="BG246" s="149"/>
      <c r="BH246" s="149"/>
      <c r="BI246" s="73" t="s">
        <v>6549</v>
      </c>
      <c r="BJ246" s="149"/>
      <c r="BK246" s="149"/>
      <c r="BL246" s="149"/>
      <c r="BM246" s="149"/>
      <c r="BN246" s="149"/>
      <c r="BO246" s="149"/>
      <c r="BP246" s="149"/>
      <c r="BQ246" s="149"/>
      <c r="BR246" s="149"/>
      <c r="BS246" s="149"/>
      <c r="BT246" s="149"/>
      <c r="BU246" s="149"/>
      <c r="BV246" s="406"/>
      <c r="BW246" s="406"/>
      <c r="BX246" s="406"/>
      <c r="BY246" s="407"/>
      <c r="BZ246" s="407"/>
      <c r="CA246" s="407"/>
      <c r="CB246" s="407"/>
      <c r="CC246" s="407"/>
      <c r="CD246" s="407"/>
      <c r="CE246" s="407"/>
      <c r="CF246" s="407"/>
      <c r="CG246" s="407"/>
      <c r="CH246" s="407"/>
      <c r="CI246" s="407"/>
      <c r="CJ246" s="407"/>
      <c r="CK246" s="407"/>
      <c r="CL246" s="407"/>
      <c r="CM246" s="407"/>
      <c r="CN246" s="407"/>
      <c r="CO246" s="407"/>
      <c r="CP246" s="407"/>
      <c r="CQ246" s="407"/>
      <c r="CR246" s="374" t="s">
        <v>6550</v>
      </c>
      <c r="CS246" s="407"/>
      <c r="CT246" s="407"/>
      <c r="CU246" s="407"/>
      <c r="CV246" s="407"/>
      <c r="CW246" s="407"/>
      <c r="CX246" s="407"/>
      <c r="CY246" s="407"/>
      <c r="CZ246" s="407"/>
      <c r="DA246" s="407"/>
      <c r="DB246" s="407"/>
      <c r="DC246" s="407"/>
      <c r="DD246" s="407"/>
    </row>
    <row r="247" spans="37:108" ht="15" hidden="1" customHeight="1">
      <c r="AK247" s="383">
        <v>239</v>
      </c>
      <c r="AL247" s="204" t="str">
        <f t="shared" si="6"/>
        <v/>
      </c>
      <c r="AM247" s="204" t="str">
        <f t="shared" si="7"/>
        <v/>
      </c>
      <c r="AO247" s="130">
        <v>241</v>
      </c>
      <c r="AP247" s="149"/>
      <c r="AQ247" s="149"/>
      <c r="AR247" s="149"/>
      <c r="AS247" s="149"/>
      <c r="AT247" s="149"/>
      <c r="AU247" s="149"/>
      <c r="AV247" s="149"/>
      <c r="AW247" s="149"/>
      <c r="AX247" s="149"/>
      <c r="AY247" s="149"/>
      <c r="AZ247" s="149"/>
      <c r="BA247" s="149"/>
      <c r="BB247" s="149"/>
      <c r="BC247" s="149"/>
      <c r="BD247" s="149"/>
      <c r="BE247" s="149"/>
      <c r="BF247" s="149"/>
      <c r="BG247" s="149"/>
      <c r="BH247" s="149"/>
      <c r="BI247" s="73" t="s">
        <v>6551</v>
      </c>
      <c r="BJ247" s="149"/>
      <c r="BK247" s="149"/>
      <c r="BL247" s="149"/>
      <c r="BM247" s="149"/>
      <c r="BN247" s="149"/>
      <c r="BO247" s="149"/>
      <c r="BP247" s="149"/>
      <c r="BQ247" s="149"/>
      <c r="BR247" s="149"/>
      <c r="BS247" s="149"/>
      <c r="BT247" s="149"/>
      <c r="BU247" s="149"/>
      <c r="BV247" s="406"/>
      <c r="BW247" s="406"/>
      <c r="BX247" s="406"/>
      <c r="BY247" s="407"/>
      <c r="BZ247" s="407"/>
      <c r="CA247" s="407"/>
      <c r="CB247" s="407"/>
      <c r="CC247" s="407"/>
      <c r="CD247" s="407"/>
      <c r="CE247" s="407"/>
      <c r="CF247" s="407"/>
      <c r="CG247" s="407"/>
      <c r="CH247" s="407"/>
      <c r="CI247" s="407"/>
      <c r="CJ247" s="407"/>
      <c r="CK247" s="407"/>
      <c r="CL247" s="407"/>
      <c r="CM247" s="407"/>
      <c r="CN247" s="407"/>
      <c r="CO247" s="407"/>
      <c r="CP247" s="407"/>
      <c r="CQ247" s="407"/>
      <c r="CR247" s="374" t="s">
        <v>6552</v>
      </c>
      <c r="CS247" s="407"/>
      <c r="CT247" s="407"/>
      <c r="CU247" s="407"/>
      <c r="CV247" s="407"/>
      <c r="CW247" s="407"/>
      <c r="CX247" s="407"/>
      <c r="CY247" s="407"/>
      <c r="CZ247" s="407"/>
      <c r="DA247" s="407"/>
      <c r="DB247" s="407"/>
      <c r="DC247" s="407"/>
      <c r="DD247" s="407"/>
    </row>
    <row r="248" spans="37:108" ht="15" hidden="1" customHeight="1">
      <c r="AK248" s="383">
        <v>240</v>
      </c>
      <c r="AL248" s="204" t="str">
        <f t="shared" si="6"/>
        <v/>
      </c>
      <c r="AM248" s="204" t="str">
        <f t="shared" si="7"/>
        <v/>
      </c>
      <c r="AO248" s="130">
        <v>242</v>
      </c>
      <c r="AP248" s="149"/>
      <c r="AQ248" s="149"/>
      <c r="AR248" s="149"/>
      <c r="AS248" s="149"/>
      <c r="AT248" s="149"/>
      <c r="AU248" s="149"/>
      <c r="AV248" s="149"/>
      <c r="AW248" s="149"/>
      <c r="AX248" s="149"/>
      <c r="AY248" s="149"/>
      <c r="AZ248" s="149"/>
      <c r="BA248" s="149"/>
      <c r="BB248" s="149"/>
      <c r="BC248" s="149"/>
      <c r="BD248" s="149"/>
      <c r="BE248" s="149"/>
      <c r="BF248" s="149"/>
      <c r="BG248" s="149"/>
      <c r="BH248" s="149"/>
      <c r="BI248" s="73" t="s">
        <v>6553</v>
      </c>
      <c r="BJ248" s="149"/>
      <c r="BK248" s="149"/>
      <c r="BL248" s="149"/>
      <c r="BM248" s="149"/>
      <c r="BN248" s="149"/>
      <c r="BO248" s="149"/>
      <c r="BP248" s="149"/>
      <c r="BQ248" s="149"/>
      <c r="BR248" s="149"/>
      <c r="BS248" s="149"/>
      <c r="BT248" s="149"/>
      <c r="BU248" s="149"/>
      <c r="BV248" s="406"/>
      <c r="BW248" s="406"/>
      <c r="BX248" s="406"/>
      <c r="BY248" s="407"/>
      <c r="BZ248" s="407"/>
      <c r="CA248" s="407"/>
      <c r="CB248" s="407"/>
      <c r="CC248" s="407"/>
      <c r="CD248" s="407"/>
      <c r="CE248" s="407"/>
      <c r="CF248" s="407"/>
      <c r="CG248" s="407"/>
      <c r="CH248" s="407"/>
      <c r="CI248" s="407"/>
      <c r="CJ248" s="407"/>
      <c r="CK248" s="407"/>
      <c r="CL248" s="407"/>
      <c r="CM248" s="407"/>
      <c r="CN248" s="407"/>
      <c r="CO248" s="407"/>
      <c r="CP248" s="407"/>
      <c r="CQ248" s="407"/>
      <c r="CR248" s="374" t="s">
        <v>6554</v>
      </c>
      <c r="CS248" s="407"/>
      <c r="CT248" s="407"/>
      <c r="CU248" s="407"/>
      <c r="CV248" s="407"/>
      <c r="CW248" s="407"/>
      <c r="CX248" s="407"/>
      <c r="CY248" s="407"/>
      <c r="CZ248" s="407"/>
      <c r="DA248" s="407"/>
      <c r="DB248" s="407"/>
      <c r="DC248" s="407"/>
      <c r="DD248" s="407"/>
    </row>
    <row r="249" spans="37:108" ht="15" hidden="1" customHeight="1">
      <c r="AK249" s="375">
        <v>241</v>
      </c>
      <c r="AL249" s="204" t="str">
        <f t="shared" si="6"/>
        <v/>
      </c>
      <c r="AM249" s="204" t="str">
        <f t="shared" si="7"/>
        <v/>
      </c>
      <c r="AO249" s="130">
        <v>243</v>
      </c>
      <c r="AP249" s="149"/>
      <c r="AQ249" s="149"/>
      <c r="AR249" s="149"/>
      <c r="AS249" s="149"/>
      <c r="AT249" s="149"/>
      <c r="AU249" s="149"/>
      <c r="AV249" s="149"/>
      <c r="AW249" s="149"/>
      <c r="AX249" s="149"/>
      <c r="AY249" s="149"/>
      <c r="AZ249" s="149"/>
      <c r="BA249" s="149"/>
      <c r="BB249" s="149"/>
      <c r="BC249" s="149"/>
      <c r="BD249" s="149"/>
      <c r="BE249" s="149"/>
      <c r="BF249" s="149"/>
      <c r="BG249" s="149"/>
      <c r="BH249" s="149"/>
      <c r="BI249" s="73" t="s">
        <v>6555</v>
      </c>
      <c r="BJ249" s="149"/>
      <c r="BK249" s="149"/>
      <c r="BL249" s="149"/>
      <c r="BM249" s="149"/>
      <c r="BN249" s="149"/>
      <c r="BO249" s="149"/>
      <c r="BP249" s="149"/>
      <c r="BQ249" s="149"/>
      <c r="BR249" s="149"/>
      <c r="BS249" s="149"/>
      <c r="BT249" s="149"/>
      <c r="BU249" s="149"/>
      <c r="BV249" s="406"/>
      <c r="BW249" s="406"/>
      <c r="BX249" s="406"/>
      <c r="BY249" s="407"/>
      <c r="BZ249" s="407"/>
      <c r="CA249" s="407"/>
      <c r="CB249" s="407"/>
      <c r="CC249" s="407"/>
      <c r="CD249" s="407"/>
      <c r="CE249" s="407"/>
      <c r="CF249" s="407"/>
      <c r="CG249" s="407"/>
      <c r="CH249" s="407"/>
      <c r="CI249" s="407"/>
      <c r="CJ249" s="407"/>
      <c r="CK249" s="407"/>
      <c r="CL249" s="407"/>
      <c r="CM249" s="407"/>
      <c r="CN249" s="407"/>
      <c r="CO249" s="407"/>
      <c r="CP249" s="407"/>
      <c r="CQ249" s="407"/>
      <c r="CR249" s="374" t="s">
        <v>6556</v>
      </c>
      <c r="CS249" s="407"/>
      <c r="CT249" s="407"/>
      <c r="CU249" s="407"/>
      <c r="CV249" s="407"/>
      <c r="CW249" s="407"/>
      <c r="CX249" s="407"/>
      <c r="CY249" s="407"/>
      <c r="CZ249" s="407"/>
      <c r="DA249" s="407"/>
      <c r="DB249" s="407"/>
      <c r="DC249" s="407"/>
      <c r="DD249" s="407"/>
    </row>
    <row r="250" spans="37:108" ht="15" hidden="1" customHeight="1">
      <c r="AK250" s="383">
        <v>242</v>
      </c>
      <c r="AL250" s="204" t="str">
        <f t="shared" si="6"/>
        <v/>
      </c>
      <c r="AM250" s="204" t="str">
        <f t="shared" si="7"/>
        <v/>
      </c>
      <c r="AO250" s="130">
        <v>244</v>
      </c>
      <c r="AP250" s="149"/>
      <c r="AQ250" s="149"/>
      <c r="AR250" s="149"/>
      <c r="AS250" s="149"/>
      <c r="AT250" s="149"/>
      <c r="AU250" s="149"/>
      <c r="AV250" s="149"/>
      <c r="AW250" s="149"/>
      <c r="AX250" s="149"/>
      <c r="AY250" s="149"/>
      <c r="AZ250" s="149"/>
      <c r="BA250" s="149"/>
      <c r="BB250" s="149"/>
      <c r="BC250" s="149"/>
      <c r="BD250" s="149"/>
      <c r="BE250" s="149"/>
      <c r="BF250" s="149"/>
      <c r="BG250" s="149"/>
      <c r="BH250" s="149"/>
      <c r="BI250" s="73" t="s">
        <v>6557</v>
      </c>
      <c r="BJ250" s="149"/>
      <c r="BK250" s="149"/>
      <c r="BL250" s="149"/>
      <c r="BM250" s="149"/>
      <c r="BN250" s="149"/>
      <c r="BO250" s="149"/>
      <c r="BP250" s="149"/>
      <c r="BQ250" s="149"/>
      <c r="BR250" s="149"/>
      <c r="BS250" s="149"/>
      <c r="BT250" s="149"/>
      <c r="BU250" s="149"/>
      <c r="BV250" s="406"/>
      <c r="BW250" s="406"/>
      <c r="BX250" s="406"/>
      <c r="BY250" s="407"/>
      <c r="BZ250" s="407"/>
      <c r="CA250" s="407"/>
      <c r="CB250" s="407"/>
      <c r="CC250" s="407"/>
      <c r="CD250" s="407"/>
      <c r="CE250" s="407"/>
      <c r="CF250" s="407"/>
      <c r="CG250" s="407"/>
      <c r="CH250" s="407"/>
      <c r="CI250" s="407"/>
      <c r="CJ250" s="407"/>
      <c r="CK250" s="407"/>
      <c r="CL250" s="407"/>
      <c r="CM250" s="407"/>
      <c r="CN250" s="407"/>
      <c r="CO250" s="407"/>
      <c r="CP250" s="407"/>
      <c r="CQ250" s="407"/>
      <c r="CR250" s="374" t="s">
        <v>6558</v>
      </c>
      <c r="CS250" s="407"/>
      <c r="CT250" s="407"/>
      <c r="CU250" s="407"/>
      <c r="CV250" s="407"/>
      <c r="CW250" s="407"/>
      <c r="CX250" s="407"/>
      <c r="CY250" s="407"/>
      <c r="CZ250" s="407"/>
      <c r="DA250" s="407"/>
      <c r="DB250" s="407"/>
      <c r="DC250" s="407"/>
      <c r="DD250" s="407"/>
    </row>
    <row r="251" spans="37:108" ht="15" hidden="1" customHeight="1">
      <c r="AK251" s="383">
        <v>243</v>
      </c>
      <c r="AL251" s="204" t="str">
        <f t="shared" si="6"/>
        <v/>
      </c>
      <c r="AM251" s="204" t="str">
        <f t="shared" si="7"/>
        <v/>
      </c>
      <c r="AO251" s="130">
        <v>245</v>
      </c>
      <c r="AP251" s="149"/>
      <c r="AQ251" s="149"/>
      <c r="AR251" s="149"/>
      <c r="AS251" s="149"/>
      <c r="AT251" s="149"/>
      <c r="AU251" s="149"/>
      <c r="AV251" s="149"/>
      <c r="AW251" s="149"/>
      <c r="AX251" s="149"/>
      <c r="AY251" s="149"/>
      <c r="AZ251" s="149"/>
      <c r="BA251" s="149"/>
      <c r="BB251" s="149"/>
      <c r="BC251" s="149"/>
      <c r="BD251" s="149"/>
      <c r="BE251" s="149"/>
      <c r="BF251" s="149"/>
      <c r="BG251" s="149"/>
      <c r="BH251" s="149"/>
      <c r="BI251" s="73" t="s">
        <v>6559</v>
      </c>
      <c r="BJ251" s="149"/>
      <c r="BK251" s="149"/>
      <c r="BL251" s="149"/>
      <c r="BM251" s="149"/>
      <c r="BN251" s="149"/>
      <c r="BO251" s="149"/>
      <c r="BP251" s="149"/>
      <c r="BQ251" s="149"/>
      <c r="BR251" s="149"/>
      <c r="BS251" s="149"/>
      <c r="BT251" s="149"/>
      <c r="BU251" s="149"/>
      <c r="BV251" s="406"/>
      <c r="BW251" s="406"/>
      <c r="BX251" s="406"/>
      <c r="BY251" s="407"/>
      <c r="BZ251" s="407"/>
      <c r="CA251" s="407"/>
      <c r="CB251" s="407"/>
      <c r="CC251" s="407"/>
      <c r="CD251" s="407"/>
      <c r="CE251" s="407"/>
      <c r="CF251" s="407"/>
      <c r="CG251" s="407"/>
      <c r="CH251" s="407"/>
      <c r="CI251" s="407"/>
      <c r="CJ251" s="407"/>
      <c r="CK251" s="407"/>
      <c r="CL251" s="407"/>
      <c r="CM251" s="407"/>
      <c r="CN251" s="407"/>
      <c r="CO251" s="407"/>
      <c r="CP251" s="407"/>
      <c r="CQ251" s="407"/>
      <c r="CR251" s="374" t="s">
        <v>6560</v>
      </c>
      <c r="CS251" s="407"/>
      <c r="CT251" s="407"/>
      <c r="CU251" s="407"/>
      <c r="CV251" s="407"/>
      <c r="CW251" s="407"/>
      <c r="CX251" s="407"/>
      <c r="CY251" s="407"/>
      <c r="CZ251" s="407"/>
      <c r="DA251" s="407"/>
      <c r="DB251" s="407"/>
      <c r="DC251" s="407"/>
      <c r="DD251" s="407"/>
    </row>
    <row r="252" spans="37:108" ht="15" hidden="1" customHeight="1">
      <c r="AK252" s="383">
        <v>244</v>
      </c>
      <c r="AL252" s="204" t="str">
        <f t="shared" si="6"/>
        <v/>
      </c>
      <c r="AM252" s="204" t="str">
        <f t="shared" si="7"/>
        <v/>
      </c>
      <c r="AO252" s="130">
        <v>246</v>
      </c>
      <c r="AP252" s="149"/>
      <c r="AQ252" s="149"/>
      <c r="AR252" s="149"/>
      <c r="AS252" s="149"/>
      <c r="AT252" s="149"/>
      <c r="AU252" s="149"/>
      <c r="AV252" s="149"/>
      <c r="AW252" s="149"/>
      <c r="AX252" s="149"/>
      <c r="AY252" s="149"/>
      <c r="AZ252" s="149"/>
      <c r="BA252" s="149"/>
      <c r="BB252" s="149"/>
      <c r="BC252" s="149"/>
      <c r="BD252" s="149"/>
      <c r="BE252" s="149"/>
      <c r="BF252" s="149"/>
      <c r="BG252" s="149"/>
      <c r="BH252" s="149"/>
      <c r="BI252" s="73" t="s">
        <v>6561</v>
      </c>
      <c r="BJ252" s="149"/>
      <c r="BK252" s="149"/>
      <c r="BL252" s="149"/>
      <c r="BM252" s="149"/>
      <c r="BN252" s="149"/>
      <c r="BO252" s="149"/>
      <c r="BP252" s="149"/>
      <c r="BQ252" s="149"/>
      <c r="BR252" s="149"/>
      <c r="BS252" s="149"/>
      <c r="BT252" s="149"/>
      <c r="BU252" s="149"/>
      <c r="BV252" s="406"/>
      <c r="BW252" s="406"/>
      <c r="BX252" s="406"/>
      <c r="BY252" s="407"/>
      <c r="BZ252" s="407"/>
      <c r="CA252" s="407"/>
      <c r="CB252" s="407"/>
      <c r="CC252" s="407"/>
      <c r="CD252" s="407"/>
      <c r="CE252" s="407"/>
      <c r="CF252" s="407"/>
      <c r="CG252" s="407"/>
      <c r="CH252" s="407"/>
      <c r="CI252" s="407"/>
      <c r="CJ252" s="407"/>
      <c r="CK252" s="407"/>
      <c r="CL252" s="407"/>
      <c r="CM252" s="407"/>
      <c r="CN252" s="407"/>
      <c r="CO252" s="407"/>
      <c r="CP252" s="407"/>
      <c r="CQ252" s="407"/>
      <c r="CR252" s="374" t="s">
        <v>6562</v>
      </c>
      <c r="CS252" s="407"/>
      <c r="CT252" s="407"/>
      <c r="CU252" s="407"/>
      <c r="CV252" s="407"/>
      <c r="CW252" s="407"/>
      <c r="CX252" s="407"/>
      <c r="CY252" s="407"/>
      <c r="CZ252" s="407"/>
      <c r="DA252" s="407"/>
      <c r="DB252" s="407"/>
      <c r="DC252" s="407"/>
      <c r="DD252" s="407"/>
    </row>
    <row r="253" spans="37:108" ht="15" hidden="1" customHeight="1">
      <c r="AK253" s="375">
        <v>245</v>
      </c>
      <c r="AL253" s="204" t="str">
        <f t="shared" si="6"/>
        <v/>
      </c>
      <c r="AM253" s="204" t="str">
        <f t="shared" si="7"/>
        <v/>
      </c>
      <c r="AO253" s="130">
        <v>247</v>
      </c>
      <c r="AP253" s="149"/>
      <c r="AQ253" s="149"/>
      <c r="AR253" s="149"/>
      <c r="AS253" s="149"/>
      <c r="AT253" s="149"/>
      <c r="AU253" s="149"/>
      <c r="AV253" s="149"/>
      <c r="AW253" s="149"/>
      <c r="AX253" s="149"/>
      <c r="AY253" s="149"/>
      <c r="AZ253" s="149"/>
      <c r="BA253" s="149"/>
      <c r="BB253" s="149"/>
      <c r="BC253" s="149"/>
      <c r="BD253" s="149"/>
      <c r="BE253" s="149"/>
      <c r="BF253" s="149"/>
      <c r="BG253" s="149"/>
      <c r="BH253" s="149"/>
      <c r="BI253" s="73" t="s">
        <v>6563</v>
      </c>
      <c r="BJ253" s="149"/>
      <c r="BK253" s="149"/>
      <c r="BL253" s="149"/>
      <c r="BM253" s="149"/>
      <c r="BN253" s="149"/>
      <c r="BO253" s="149"/>
      <c r="BP253" s="149"/>
      <c r="BQ253" s="149"/>
      <c r="BR253" s="149"/>
      <c r="BS253" s="149"/>
      <c r="BT253" s="149"/>
      <c r="BU253" s="149"/>
      <c r="BV253" s="406"/>
      <c r="BW253" s="406"/>
      <c r="BX253" s="406"/>
      <c r="BY253" s="407"/>
      <c r="BZ253" s="407"/>
      <c r="CA253" s="407"/>
      <c r="CB253" s="407"/>
      <c r="CC253" s="407"/>
      <c r="CD253" s="407"/>
      <c r="CE253" s="407"/>
      <c r="CF253" s="407"/>
      <c r="CG253" s="407"/>
      <c r="CH253" s="407"/>
      <c r="CI253" s="407"/>
      <c r="CJ253" s="407"/>
      <c r="CK253" s="407"/>
      <c r="CL253" s="407"/>
      <c r="CM253" s="407"/>
      <c r="CN253" s="407"/>
      <c r="CO253" s="407"/>
      <c r="CP253" s="407"/>
      <c r="CQ253" s="407"/>
      <c r="CR253" s="374" t="s">
        <v>6564</v>
      </c>
      <c r="CS253" s="407"/>
      <c r="CT253" s="407"/>
      <c r="CU253" s="407"/>
      <c r="CV253" s="407"/>
      <c r="CW253" s="407"/>
      <c r="CX253" s="407"/>
      <c r="CY253" s="407"/>
      <c r="CZ253" s="407"/>
      <c r="DA253" s="407"/>
      <c r="DB253" s="407"/>
      <c r="DC253" s="407"/>
      <c r="DD253" s="407"/>
    </row>
    <row r="254" spans="37:108" ht="15" hidden="1" customHeight="1">
      <c r="AK254" s="383">
        <v>246</v>
      </c>
      <c r="AL254" s="204" t="str">
        <f t="shared" si="6"/>
        <v/>
      </c>
      <c r="AM254" s="204" t="str">
        <f t="shared" si="7"/>
        <v/>
      </c>
      <c r="AO254" s="130">
        <v>248</v>
      </c>
      <c r="AP254" s="149"/>
      <c r="AQ254" s="149"/>
      <c r="AR254" s="149"/>
      <c r="AS254" s="149"/>
      <c r="AT254" s="149"/>
      <c r="AU254" s="149"/>
      <c r="AV254" s="149"/>
      <c r="AW254" s="149"/>
      <c r="AX254" s="149"/>
      <c r="AY254" s="149"/>
      <c r="AZ254" s="149"/>
      <c r="BA254" s="149"/>
      <c r="BB254" s="149"/>
      <c r="BC254" s="149"/>
      <c r="BD254" s="149"/>
      <c r="BE254" s="149"/>
      <c r="BF254" s="149"/>
      <c r="BG254" s="149"/>
      <c r="BH254" s="149"/>
      <c r="BI254" s="73" t="s">
        <v>6565</v>
      </c>
      <c r="BJ254" s="149"/>
      <c r="BK254" s="149"/>
      <c r="BL254" s="149"/>
      <c r="BM254" s="149"/>
      <c r="BN254" s="149"/>
      <c r="BO254" s="149"/>
      <c r="BP254" s="149"/>
      <c r="BQ254" s="149"/>
      <c r="BR254" s="149"/>
      <c r="BS254" s="149"/>
      <c r="BT254" s="149"/>
      <c r="BU254" s="149"/>
      <c r="BV254" s="406"/>
      <c r="BW254" s="406"/>
      <c r="BX254" s="406"/>
      <c r="BY254" s="407"/>
      <c r="BZ254" s="407"/>
      <c r="CA254" s="407"/>
      <c r="CB254" s="407"/>
      <c r="CC254" s="407"/>
      <c r="CD254" s="407"/>
      <c r="CE254" s="407"/>
      <c r="CF254" s="407"/>
      <c r="CG254" s="407"/>
      <c r="CH254" s="407"/>
      <c r="CI254" s="407"/>
      <c r="CJ254" s="407"/>
      <c r="CK254" s="407"/>
      <c r="CL254" s="407"/>
      <c r="CM254" s="407"/>
      <c r="CN254" s="407"/>
      <c r="CO254" s="407"/>
      <c r="CP254" s="407"/>
      <c r="CQ254" s="407"/>
      <c r="CR254" s="374" t="s">
        <v>6566</v>
      </c>
      <c r="CS254" s="407"/>
      <c r="CT254" s="407"/>
      <c r="CU254" s="407"/>
      <c r="CV254" s="407"/>
      <c r="CW254" s="407"/>
      <c r="CX254" s="407"/>
      <c r="CY254" s="407"/>
      <c r="CZ254" s="407"/>
      <c r="DA254" s="407"/>
      <c r="DB254" s="407"/>
      <c r="DC254" s="407"/>
      <c r="DD254" s="407"/>
    </row>
    <row r="255" spans="37:108" ht="15" hidden="1" customHeight="1">
      <c r="AK255" s="383">
        <v>247</v>
      </c>
      <c r="AL255" s="204" t="str">
        <f t="shared" si="6"/>
        <v/>
      </c>
      <c r="AM255" s="204" t="str">
        <f t="shared" si="7"/>
        <v/>
      </c>
      <c r="AO255" s="130">
        <v>249</v>
      </c>
      <c r="AP255" s="149"/>
      <c r="AQ255" s="149"/>
      <c r="AR255" s="149"/>
      <c r="AS255" s="149"/>
      <c r="AT255" s="149"/>
      <c r="AU255" s="149"/>
      <c r="AV255" s="149"/>
      <c r="AW255" s="149"/>
      <c r="AX255" s="149"/>
      <c r="AY255" s="149"/>
      <c r="AZ255" s="149"/>
      <c r="BA255" s="149"/>
      <c r="BB255" s="149"/>
      <c r="BC255" s="149"/>
      <c r="BD255" s="149"/>
      <c r="BE255" s="149"/>
      <c r="BF255" s="149"/>
      <c r="BG255" s="149"/>
      <c r="BH255" s="149"/>
      <c r="BI255" s="73" t="s">
        <v>6567</v>
      </c>
      <c r="BJ255" s="149"/>
      <c r="BK255" s="149"/>
      <c r="BL255" s="149"/>
      <c r="BM255" s="149"/>
      <c r="BN255" s="149"/>
      <c r="BO255" s="149"/>
      <c r="BP255" s="149"/>
      <c r="BQ255" s="149"/>
      <c r="BR255" s="149"/>
      <c r="BS255" s="149"/>
      <c r="BT255" s="149"/>
      <c r="BU255" s="149"/>
      <c r="BV255" s="406"/>
      <c r="BW255" s="406"/>
      <c r="BX255" s="406"/>
      <c r="BY255" s="407"/>
      <c r="BZ255" s="407"/>
      <c r="CA255" s="407"/>
      <c r="CB255" s="407"/>
      <c r="CC255" s="407"/>
      <c r="CD255" s="407"/>
      <c r="CE255" s="407"/>
      <c r="CF255" s="407"/>
      <c r="CG255" s="407"/>
      <c r="CH255" s="407"/>
      <c r="CI255" s="407"/>
      <c r="CJ255" s="407"/>
      <c r="CK255" s="407"/>
      <c r="CL255" s="407"/>
      <c r="CM255" s="407"/>
      <c r="CN255" s="407"/>
      <c r="CO255" s="407"/>
      <c r="CP255" s="407"/>
      <c r="CQ255" s="407"/>
      <c r="CR255" s="374" t="s">
        <v>6568</v>
      </c>
      <c r="CS255" s="407"/>
      <c r="CT255" s="407"/>
      <c r="CU255" s="407"/>
      <c r="CV255" s="407"/>
      <c r="CW255" s="407"/>
      <c r="CX255" s="407"/>
      <c r="CY255" s="407"/>
      <c r="CZ255" s="407"/>
      <c r="DA255" s="407"/>
      <c r="DB255" s="407"/>
      <c r="DC255" s="407"/>
      <c r="DD255" s="407"/>
    </row>
    <row r="256" spans="37:108" ht="15" hidden="1" customHeight="1">
      <c r="AK256" s="383">
        <v>248</v>
      </c>
      <c r="AL256" s="204" t="str">
        <f t="shared" si="6"/>
        <v/>
      </c>
      <c r="AM256" s="204" t="str">
        <f t="shared" si="7"/>
        <v/>
      </c>
      <c r="AO256" s="130">
        <v>250</v>
      </c>
      <c r="AP256" s="149"/>
      <c r="AQ256" s="149"/>
      <c r="AR256" s="149"/>
      <c r="AS256" s="149"/>
      <c r="AT256" s="149"/>
      <c r="AU256" s="149"/>
      <c r="AV256" s="149"/>
      <c r="AW256" s="149"/>
      <c r="AX256" s="149"/>
      <c r="AY256" s="149"/>
      <c r="AZ256" s="149"/>
      <c r="BA256" s="149"/>
      <c r="BB256" s="149"/>
      <c r="BC256" s="149"/>
      <c r="BD256" s="149"/>
      <c r="BE256" s="149"/>
      <c r="BF256" s="149"/>
      <c r="BG256" s="149"/>
      <c r="BH256" s="149"/>
      <c r="BI256" s="73" t="s">
        <v>6569</v>
      </c>
      <c r="BJ256" s="149"/>
      <c r="BK256" s="149"/>
      <c r="BL256" s="149"/>
      <c r="BM256" s="149"/>
      <c r="BN256" s="149"/>
      <c r="BO256" s="149"/>
      <c r="BP256" s="149"/>
      <c r="BQ256" s="149"/>
      <c r="BR256" s="149"/>
      <c r="BS256" s="149"/>
      <c r="BT256" s="149"/>
      <c r="BU256" s="149"/>
      <c r="BV256" s="406"/>
      <c r="BW256" s="406"/>
      <c r="BX256" s="406"/>
      <c r="BY256" s="407"/>
      <c r="BZ256" s="407"/>
      <c r="CA256" s="407"/>
      <c r="CB256" s="407"/>
      <c r="CC256" s="407"/>
      <c r="CD256" s="407"/>
      <c r="CE256" s="407"/>
      <c r="CF256" s="407"/>
      <c r="CG256" s="407"/>
      <c r="CH256" s="407"/>
      <c r="CI256" s="407"/>
      <c r="CJ256" s="407"/>
      <c r="CK256" s="407"/>
      <c r="CL256" s="407"/>
      <c r="CM256" s="407"/>
      <c r="CN256" s="407"/>
      <c r="CO256" s="407"/>
      <c r="CP256" s="407"/>
      <c r="CQ256" s="407"/>
      <c r="CR256" s="374" t="s">
        <v>6570</v>
      </c>
      <c r="CS256" s="407"/>
      <c r="CT256" s="407"/>
      <c r="CU256" s="407"/>
      <c r="CV256" s="407"/>
      <c r="CW256" s="407"/>
      <c r="CX256" s="407"/>
      <c r="CY256" s="407"/>
      <c r="CZ256" s="407"/>
      <c r="DA256" s="407"/>
      <c r="DB256" s="407"/>
      <c r="DC256" s="407"/>
      <c r="DD256" s="407"/>
    </row>
    <row r="257" spans="37:108" ht="15" hidden="1" customHeight="1">
      <c r="AK257" s="375">
        <v>249</v>
      </c>
      <c r="AL257" s="204" t="str">
        <f t="shared" si="6"/>
        <v/>
      </c>
      <c r="AM257" s="204" t="str">
        <f t="shared" si="7"/>
        <v/>
      </c>
      <c r="AO257" s="130">
        <v>251</v>
      </c>
      <c r="AP257" s="149"/>
      <c r="AQ257" s="149"/>
      <c r="AR257" s="149"/>
      <c r="AS257" s="149"/>
      <c r="AT257" s="149"/>
      <c r="AU257" s="149"/>
      <c r="AV257" s="149"/>
      <c r="AW257" s="149"/>
      <c r="AX257" s="149"/>
      <c r="AY257" s="149"/>
      <c r="AZ257" s="149"/>
      <c r="BA257" s="149"/>
      <c r="BB257" s="149"/>
      <c r="BC257" s="149"/>
      <c r="BD257" s="149"/>
      <c r="BE257" s="149"/>
      <c r="BF257" s="149"/>
      <c r="BG257" s="149"/>
      <c r="BH257" s="149"/>
      <c r="BI257" s="73" t="s">
        <v>6571</v>
      </c>
      <c r="BJ257" s="149"/>
      <c r="BK257" s="149"/>
      <c r="BL257" s="149"/>
      <c r="BM257" s="149"/>
      <c r="BN257" s="149"/>
      <c r="BO257" s="149"/>
      <c r="BP257" s="149"/>
      <c r="BQ257" s="149"/>
      <c r="BR257" s="149"/>
      <c r="BS257" s="149"/>
      <c r="BT257" s="149"/>
      <c r="BU257" s="149"/>
      <c r="BV257" s="406"/>
      <c r="BW257" s="406"/>
      <c r="BX257" s="406"/>
      <c r="BY257" s="407"/>
      <c r="BZ257" s="407"/>
      <c r="CA257" s="407"/>
      <c r="CB257" s="407"/>
      <c r="CC257" s="407"/>
      <c r="CD257" s="407"/>
      <c r="CE257" s="407"/>
      <c r="CF257" s="407"/>
      <c r="CG257" s="407"/>
      <c r="CH257" s="407"/>
      <c r="CI257" s="407"/>
      <c r="CJ257" s="407"/>
      <c r="CK257" s="407"/>
      <c r="CL257" s="407"/>
      <c r="CM257" s="407"/>
      <c r="CN257" s="407"/>
      <c r="CO257" s="407"/>
      <c r="CP257" s="407"/>
      <c r="CQ257" s="407"/>
      <c r="CR257" s="374" t="s">
        <v>6572</v>
      </c>
      <c r="CS257" s="407"/>
      <c r="CT257" s="407"/>
      <c r="CU257" s="407"/>
      <c r="CV257" s="407"/>
      <c r="CW257" s="407"/>
      <c r="CX257" s="407"/>
      <c r="CY257" s="407"/>
      <c r="CZ257" s="407"/>
      <c r="DA257" s="407"/>
      <c r="DB257" s="407"/>
      <c r="DC257" s="407"/>
      <c r="DD257" s="407"/>
    </row>
    <row r="258" spans="37:108" ht="15" hidden="1" customHeight="1">
      <c r="AK258" s="383">
        <v>250</v>
      </c>
      <c r="AL258" s="204" t="str">
        <f t="shared" si="6"/>
        <v/>
      </c>
      <c r="AM258" s="204" t="str">
        <f t="shared" si="7"/>
        <v/>
      </c>
      <c r="AO258" s="130">
        <v>252</v>
      </c>
      <c r="AP258" s="149"/>
      <c r="AQ258" s="149"/>
      <c r="AR258" s="149"/>
      <c r="AS258" s="149"/>
      <c r="AT258" s="149"/>
      <c r="AU258" s="149"/>
      <c r="AV258" s="149"/>
      <c r="AW258" s="149"/>
      <c r="AX258" s="149"/>
      <c r="AY258" s="149"/>
      <c r="AZ258" s="149"/>
      <c r="BA258" s="149"/>
      <c r="BB258" s="149"/>
      <c r="BC258" s="149"/>
      <c r="BD258" s="149"/>
      <c r="BE258" s="149"/>
      <c r="BF258" s="149"/>
      <c r="BG258" s="149"/>
      <c r="BH258" s="149"/>
      <c r="BI258" s="73" t="s">
        <v>6573</v>
      </c>
      <c r="BJ258" s="149"/>
      <c r="BK258" s="149"/>
      <c r="BL258" s="149"/>
      <c r="BM258" s="149"/>
      <c r="BN258" s="149"/>
      <c r="BO258" s="149"/>
      <c r="BP258" s="149"/>
      <c r="BQ258" s="149"/>
      <c r="BR258" s="149"/>
      <c r="BS258" s="149"/>
      <c r="BT258" s="149"/>
      <c r="BU258" s="149"/>
      <c r="BV258" s="406"/>
      <c r="BW258" s="406"/>
      <c r="BX258" s="406"/>
      <c r="BY258" s="407"/>
      <c r="BZ258" s="407"/>
      <c r="CA258" s="407"/>
      <c r="CB258" s="407"/>
      <c r="CC258" s="407"/>
      <c r="CD258" s="407"/>
      <c r="CE258" s="407"/>
      <c r="CF258" s="407"/>
      <c r="CG258" s="407"/>
      <c r="CH258" s="407"/>
      <c r="CI258" s="407"/>
      <c r="CJ258" s="407"/>
      <c r="CK258" s="407"/>
      <c r="CL258" s="407"/>
      <c r="CM258" s="407"/>
      <c r="CN258" s="407"/>
      <c r="CO258" s="407"/>
      <c r="CP258" s="407"/>
      <c r="CQ258" s="407"/>
      <c r="CR258" s="374" t="s">
        <v>6574</v>
      </c>
      <c r="CS258" s="407"/>
      <c r="CT258" s="407"/>
      <c r="CU258" s="407"/>
      <c r="CV258" s="407"/>
      <c r="CW258" s="407"/>
      <c r="CX258" s="407"/>
      <c r="CY258" s="407"/>
      <c r="CZ258" s="407"/>
      <c r="DA258" s="407"/>
      <c r="DB258" s="407"/>
      <c r="DC258" s="407"/>
      <c r="DD258" s="407"/>
    </row>
    <row r="259" spans="37:108" ht="15" hidden="1" customHeight="1">
      <c r="AK259" s="383">
        <v>251</v>
      </c>
      <c r="AL259" s="204" t="str">
        <f t="shared" si="6"/>
        <v/>
      </c>
      <c r="AM259" s="204" t="str">
        <f t="shared" si="7"/>
        <v/>
      </c>
      <c r="AO259" s="130">
        <v>253</v>
      </c>
      <c r="AP259" s="149"/>
      <c r="AQ259" s="149"/>
      <c r="AR259" s="149"/>
      <c r="AS259" s="149"/>
      <c r="AT259" s="149"/>
      <c r="AU259" s="149"/>
      <c r="AV259" s="149"/>
      <c r="AW259" s="149"/>
      <c r="AX259" s="149"/>
      <c r="AY259" s="149"/>
      <c r="AZ259" s="149"/>
      <c r="BA259" s="149"/>
      <c r="BB259" s="149"/>
      <c r="BC259" s="149"/>
      <c r="BD259" s="149"/>
      <c r="BE259" s="149"/>
      <c r="BF259" s="149"/>
      <c r="BG259" s="149"/>
      <c r="BH259" s="149"/>
      <c r="BI259" s="73" t="s">
        <v>6575</v>
      </c>
      <c r="BJ259" s="149"/>
      <c r="BK259" s="149"/>
      <c r="BL259" s="149"/>
      <c r="BM259" s="149"/>
      <c r="BN259" s="149"/>
      <c r="BO259" s="149"/>
      <c r="BP259" s="149"/>
      <c r="BQ259" s="149"/>
      <c r="BR259" s="149"/>
      <c r="BS259" s="149"/>
      <c r="BT259" s="149"/>
      <c r="BU259" s="149"/>
      <c r="BV259" s="406"/>
      <c r="BW259" s="406"/>
      <c r="BX259" s="406"/>
      <c r="BY259" s="407"/>
      <c r="BZ259" s="407"/>
      <c r="CA259" s="407"/>
      <c r="CB259" s="407"/>
      <c r="CC259" s="407"/>
      <c r="CD259" s="407"/>
      <c r="CE259" s="407"/>
      <c r="CF259" s="407"/>
      <c r="CG259" s="407"/>
      <c r="CH259" s="407"/>
      <c r="CI259" s="407"/>
      <c r="CJ259" s="407"/>
      <c r="CK259" s="407"/>
      <c r="CL259" s="407"/>
      <c r="CM259" s="407"/>
      <c r="CN259" s="407"/>
      <c r="CO259" s="407"/>
      <c r="CP259" s="407"/>
      <c r="CQ259" s="407"/>
      <c r="CR259" s="374" t="s">
        <v>6576</v>
      </c>
      <c r="CS259" s="407"/>
      <c r="CT259" s="407"/>
      <c r="CU259" s="407"/>
      <c r="CV259" s="407"/>
      <c r="CW259" s="407"/>
      <c r="CX259" s="407"/>
      <c r="CY259" s="407"/>
      <c r="CZ259" s="407"/>
      <c r="DA259" s="407"/>
      <c r="DB259" s="407"/>
      <c r="DC259" s="407"/>
      <c r="DD259" s="407"/>
    </row>
    <row r="260" spans="37:108" ht="15" hidden="1" customHeight="1">
      <c r="AK260" s="383">
        <v>252</v>
      </c>
      <c r="AL260" s="204" t="str">
        <f t="shared" si="6"/>
        <v/>
      </c>
      <c r="AM260" s="204" t="str">
        <f t="shared" si="7"/>
        <v/>
      </c>
      <c r="AO260" s="130">
        <v>254</v>
      </c>
      <c r="AP260" s="149"/>
      <c r="AQ260" s="149"/>
      <c r="AR260" s="149"/>
      <c r="AS260" s="149"/>
      <c r="AT260" s="149"/>
      <c r="AU260" s="149"/>
      <c r="AV260" s="149"/>
      <c r="AW260" s="149"/>
      <c r="AX260" s="149"/>
      <c r="AY260" s="149"/>
      <c r="AZ260" s="149"/>
      <c r="BA260" s="149"/>
      <c r="BB260" s="149"/>
      <c r="BC260" s="149"/>
      <c r="BD260" s="149"/>
      <c r="BE260" s="149"/>
      <c r="BF260" s="149"/>
      <c r="BG260" s="149"/>
      <c r="BH260" s="149"/>
      <c r="BI260" s="73" t="s">
        <v>6577</v>
      </c>
      <c r="BJ260" s="149"/>
      <c r="BK260" s="149"/>
      <c r="BL260" s="149"/>
      <c r="BM260" s="149"/>
      <c r="BN260" s="149"/>
      <c r="BO260" s="149"/>
      <c r="BP260" s="149"/>
      <c r="BQ260" s="149"/>
      <c r="BR260" s="149"/>
      <c r="BS260" s="149"/>
      <c r="BT260" s="149"/>
      <c r="BU260" s="149"/>
      <c r="BV260" s="406"/>
      <c r="BW260" s="406"/>
      <c r="BX260" s="406"/>
      <c r="BY260" s="407"/>
      <c r="BZ260" s="407"/>
      <c r="CA260" s="407"/>
      <c r="CB260" s="407"/>
      <c r="CC260" s="407"/>
      <c r="CD260" s="407"/>
      <c r="CE260" s="407"/>
      <c r="CF260" s="407"/>
      <c r="CG260" s="407"/>
      <c r="CH260" s="407"/>
      <c r="CI260" s="407"/>
      <c r="CJ260" s="407"/>
      <c r="CK260" s="407"/>
      <c r="CL260" s="407"/>
      <c r="CM260" s="407"/>
      <c r="CN260" s="407"/>
      <c r="CO260" s="407"/>
      <c r="CP260" s="407"/>
      <c r="CQ260" s="407"/>
      <c r="CR260" s="374" t="s">
        <v>6578</v>
      </c>
      <c r="CS260" s="407"/>
      <c r="CT260" s="407"/>
      <c r="CU260" s="407"/>
      <c r="CV260" s="407"/>
      <c r="CW260" s="407"/>
      <c r="CX260" s="407"/>
      <c r="CY260" s="407"/>
      <c r="CZ260" s="407"/>
      <c r="DA260" s="407"/>
      <c r="DB260" s="407"/>
      <c r="DC260" s="407"/>
      <c r="DD260" s="407"/>
    </row>
    <row r="261" spans="37:108" ht="15" hidden="1" customHeight="1">
      <c r="AK261" s="375">
        <v>253</v>
      </c>
      <c r="AL261" s="204" t="str">
        <f t="shared" si="6"/>
        <v/>
      </c>
      <c r="AM261" s="204" t="str">
        <f t="shared" si="7"/>
        <v/>
      </c>
      <c r="AO261" s="130">
        <v>255</v>
      </c>
      <c r="AP261" s="149"/>
      <c r="AQ261" s="149"/>
      <c r="AR261" s="149"/>
      <c r="AS261" s="149"/>
      <c r="AT261" s="149"/>
      <c r="AU261" s="149"/>
      <c r="AV261" s="149"/>
      <c r="AW261" s="149"/>
      <c r="AX261" s="149"/>
      <c r="AY261" s="149"/>
      <c r="AZ261" s="149"/>
      <c r="BA261" s="149"/>
      <c r="BB261" s="149"/>
      <c r="BC261" s="149"/>
      <c r="BD261" s="149"/>
      <c r="BE261" s="149"/>
      <c r="BF261" s="149"/>
      <c r="BG261" s="149"/>
      <c r="BH261" s="149"/>
      <c r="BI261" s="73" t="s">
        <v>6579</v>
      </c>
      <c r="BJ261" s="149"/>
      <c r="BK261" s="149"/>
      <c r="BL261" s="149"/>
      <c r="BM261" s="149"/>
      <c r="BN261" s="149"/>
      <c r="BO261" s="149"/>
      <c r="BP261" s="149"/>
      <c r="BQ261" s="149"/>
      <c r="BR261" s="149"/>
      <c r="BS261" s="149"/>
      <c r="BT261" s="149"/>
      <c r="BU261" s="149"/>
      <c r="BV261" s="406"/>
      <c r="BW261" s="406"/>
      <c r="BX261" s="406"/>
      <c r="BY261" s="407"/>
      <c r="BZ261" s="407"/>
      <c r="CA261" s="407"/>
      <c r="CB261" s="407"/>
      <c r="CC261" s="407"/>
      <c r="CD261" s="407"/>
      <c r="CE261" s="407"/>
      <c r="CF261" s="407"/>
      <c r="CG261" s="407"/>
      <c r="CH261" s="407"/>
      <c r="CI261" s="407"/>
      <c r="CJ261" s="407"/>
      <c r="CK261" s="407"/>
      <c r="CL261" s="407"/>
      <c r="CM261" s="407"/>
      <c r="CN261" s="407"/>
      <c r="CO261" s="407"/>
      <c r="CP261" s="407"/>
      <c r="CQ261" s="407"/>
      <c r="CR261" s="374" t="s">
        <v>6580</v>
      </c>
      <c r="CS261" s="407"/>
      <c r="CT261" s="407"/>
      <c r="CU261" s="407"/>
      <c r="CV261" s="407"/>
      <c r="CW261" s="407"/>
      <c r="CX261" s="407"/>
      <c r="CY261" s="407"/>
      <c r="CZ261" s="407"/>
      <c r="DA261" s="407"/>
      <c r="DB261" s="407"/>
      <c r="DC261" s="407"/>
      <c r="DD261" s="407"/>
    </row>
    <row r="262" spans="37:108" ht="15" hidden="1" customHeight="1">
      <c r="AK262" s="383">
        <v>254</v>
      </c>
      <c r="AL262" s="204" t="str">
        <f t="shared" si="6"/>
        <v/>
      </c>
      <c r="AM262" s="204" t="str">
        <f t="shared" si="7"/>
        <v/>
      </c>
      <c r="AO262" s="130">
        <v>256</v>
      </c>
      <c r="AP262" s="149"/>
      <c r="AQ262" s="149"/>
      <c r="AR262" s="149"/>
      <c r="AS262" s="149"/>
      <c r="AT262" s="149"/>
      <c r="AU262" s="149"/>
      <c r="AV262" s="149"/>
      <c r="AW262" s="149"/>
      <c r="AX262" s="149"/>
      <c r="AY262" s="149"/>
      <c r="AZ262" s="149"/>
      <c r="BA262" s="149"/>
      <c r="BB262" s="149"/>
      <c r="BC262" s="149"/>
      <c r="BD262" s="149"/>
      <c r="BE262" s="149"/>
      <c r="BF262" s="149"/>
      <c r="BG262" s="149"/>
      <c r="BH262" s="149"/>
      <c r="BI262" s="73" t="s">
        <v>6581</v>
      </c>
      <c r="BJ262" s="149"/>
      <c r="BK262" s="149"/>
      <c r="BL262" s="149"/>
      <c r="BM262" s="149"/>
      <c r="BN262" s="149"/>
      <c r="BO262" s="149"/>
      <c r="BP262" s="149"/>
      <c r="BQ262" s="149"/>
      <c r="BR262" s="149"/>
      <c r="BS262" s="149"/>
      <c r="BT262" s="149"/>
      <c r="BU262" s="149"/>
      <c r="BV262" s="406"/>
      <c r="BW262" s="406"/>
      <c r="BX262" s="406"/>
      <c r="BY262" s="407"/>
      <c r="BZ262" s="407"/>
      <c r="CA262" s="407"/>
      <c r="CB262" s="407"/>
      <c r="CC262" s="407"/>
      <c r="CD262" s="407"/>
      <c r="CE262" s="407"/>
      <c r="CF262" s="407"/>
      <c r="CG262" s="407"/>
      <c r="CH262" s="407"/>
      <c r="CI262" s="407"/>
      <c r="CJ262" s="407"/>
      <c r="CK262" s="407"/>
      <c r="CL262" s="407"/>
      <c r="CM262" s="407"/>
      <c r="CN262" s="407"/>
      <c r="CO262" s="407"/>
      <c r="CP262" s="407"/>
      <c r="CQ262" s="407"/>
      <c r="CR262" s="374" t="s">
        <v>6582</v>
      </c>
      <c r="CS262" s="407"/>
      <c r="CT262" s="407"/>
      <c r="CU262" s="407"/>
      <c r="CV262" s="407"/>
      <c r="CW262" s="407"/>
      <c r="CX262" s="407"/>
      <c r="CY262" s="407"/>
      <c r="CZ262" s="407"/>
      <c r="DA262" s="407"/>
      <c r="DB262" s="407"/>
      <c r="DC262" s="407"/>
      <c r="DD262" s="407"/>
    </row>
    <row r="263" spans="37:108" ht="15" hidden="1" customHeight="1">
      <c r="AK263" s="383">
        <v>255</v>
      </c>
      <c r="AL263" s="204" t="str">
        <f t="shared" si="6"/>
        <v/>
      </c>
      <c r="AM263" s="204" t="str">
        <f t="shared" si="7"/>
        <v/>
      </c>
      <c r="AO263" s="130">
        <v>257</v>
      </c>
      <c r="AP263" s="149"/>
      <c r="AQ263" s="149"/>
      <c r="AR263" s="149"/>
      <c r="AS263" s="149"/>
      <c r="AT263" s="149"/>
      <c r="AU263" s="149"/>
      <c r="AV263" s="149"/>
      <c r="AW263" s="149"/>
      <c r="AX263" s="149"/>
      <c r="AY263" s="149"/>
      <c r="AZ263" s="149"/>
      <c r="BA263" s="149"/>
      <c r="BB263" s="149"/>
      <c r="BC263" s="149"/>
      <c r="BD263" s="149"/>
      <c r="BE263" s="149"/>
      <c r="BF263" s="149"/>
      <c r="BG263" s="149"/>
      <c r="BH263" s="149"/>
      <c r="BI263" s="73" t="s">
        <v>6583</v>
      </c>
      <c r="BJ263" s="149"/>
      <c r="BK263" s="149"/>
      <c r="BL263" s="149"/>
      <c r="BM263" s="149"/>
      <c r="BN263" s="149"/>
      <c r="BO263" s="149"/>
      <c r="BP263" s="149"/>
      <c r="BQ263" s="149"/>
      <c r="BR263" s="149"/>
      <c r="BS263" s="149"/>
      <c r="BT263" s="149"/>
      <c r="BU263" s="149"/>
      <c r="BV263" s="406"/>
      <c r="BW263" s="406"/>
      <c r="BX263" s="406"/>
      <c r="BY263" s="407"/>
      <c r="BZ263" s="407"/>
      <c r="CA263" s="407"/>
      <c r="CB263" s="407"/>
      <c r="CC263" s="407"/>
      <c r="CD263" s="407"/>
      <c r="CE263" s="407"/>
      <c r="CF263" s="407"/>
      <c r="CG263" s="407"/>
      <c r="CH263" s="407"/>
      <c r="CI263" s="407"/>
      <c r="CJ263" s="407"/>
      <c r="CK263" s="407"/>
      <c r="CL263" s="407"/>
      <c r="CM263" s="407"/>
      <c r="CN263" s="407"/>
      <c r="CO263" s="407"/>
      <c r="CP263" s="407"/>
      <c r="CQ263" s="407"/>
      <c r="CR263" s="374" t="s">
        <v>6584</v>
      </c>
      <c r="CS263" s="407"/>
      <c r="CT263" s="407"/>
      <c r="CU263" s="407"/>
      <c r="CV263" s="407"/>
      <c r="CW263" s="407"/>
      <c r="CX263" s="407"/>
      <c r="CY263" s="407"/>
      <c r="CZ263" s="407"/>
      <c r="DA263" s="407"/>
      <c r="DB263" s="407"/>
      <c r="DC263" s="407"/>
      <c r="DD263" s="407"/>
    </row>
    <row r="264" spans="37:108" ht="15" hidden="1" customHeight="1">
      <c r="AK264" s="383">
        <v>256</v>
      </c>
      <c r="AL264" s="204" t="str">
        <f t="shared" si="6"/>
        <v/>
      </c>
      <c r="AM264" s="204" t="str">
        <f t="shared" si="7"/>
        <v/>
      </c>
      <c r="AO264" s="130">
        <v>258</v>
      </c>
      <c r="AP264" s="149"/>
      <c r="AQ264" s="149"/>
      <c r="AR264" s="149"/>
      <c r="AS264" s="149"/>
      <c r="AT264" s="149"/>
      <c r="AU264" s="149"/>
      <c r="AV264" s="149"/>
      <c r="AW264" s="149"/>
      <c r="AX264" s="149"/>
      <c r="AY264" s="149"/>
      <c r="AZ264" s="149"/>
      <c r="BA264" s="149"/>
      <c r="BB264" s="149"/>
      <c r="BC264" s="149"/>
      <c r="BD264" s="149"/>
      <c r="BE264" s="149"/>
      <c r="BF264" s="149"/>
      <c r="BG264" s="149"/>
      <c r="BH264" s="149"/>
      <c r="BI264" s="73" t="s">
        <v>6585</v>
      </c>
      <c r="BJ264" s="149"/>
      <c r="BK264" s="149"/>
      <c r="BL264" s="149"/>
      <c r="BM264" s="149"/>
      <c r="BN264" s="149"/>
      <c r="BO264" s="149"/>
      <c r="BP264" s="149"/>
      <c r="BQ264" s="149"/>
      <c r="BR264" s="149"/>
      <c r="BS264" s="149"/>
      <c r="BT264" s="149"/>
      <c r="BU264" s="149"/>
      <c r="BV264" s="406"/>
      <c r="BW264" s="406"/>
      <c r="BX264" s="406"/>
      <c r="BY264" s="407"/>
      <c r="BZ264" s="407"/>
      <c r="CA264" s="407"/>
      <c r="CB264" s="407"/>
      <c r="CC264" s="407"/>
      <c r="CD264" s="407"/>
      <c r="CE264" s="407"/>
      <c r="CF264" s="407"/>
      <c r="CG264" s="407"/>
      <c r="CH264" s="407"/>
      <c r="CI264" s="407"/>
      <c r="CJ264" s="407"/>
      <c r="CK264" s="407"/>
      <c r="CL264" s="407"/>
      <c r="CM264" s="407"/>
      <c r="CN264" s="407"/>
      <c r="CO264" s="407"/>
      <c r="CP264" s="407"/>
      <c r="CQ264" s="407"/>
      <c r="CR264" s="374" t="s">
        <v>6586</v>
      </c>
      <c r="CS264" s="407"/>
      <c r="CT264" s="407"/>
      <c r="CU264" s="407"/>
      <c r="CV264" s="407"/>
      <c r="CW264" s="407"/>
      <c r="CX264" s="407"/>
      <c r="CY264" s="407"/>
      <c r="CZ264" s="407"/>
      <c r="DA264" s="407"/>
      <c r="DB264" s="407"/>
      <c r="DC264" s="407"/>
      <c r="DD264" s="407"/>
    </row>
    <row r="265" spans="37:108" ht="15" hidden="1" customHeight="1">
      <c r="AK265" s="375">
        <v>257</v>
      </c>
      <c r="AL265" s="204" t="str">
        <f t="shared" ref="AL265:AL328" si="8">IFERROR(IF(HLOOKUP($N$8,$BY$7:$DD$578,AK266,FALSE)=0,"",HLOOKUP($N$8,$BY$7:$DD$578,AK266,FALSE)),"")</f>
        <v/>
      </c>
      <c r="AM265" s="204" t="str">
        <f t="shared" ref="AM265:AM328" si="9">IFERROR(IF(HLOOKUP($N$8,$AP$7:$BU$578,AK266,FALSE)=0,"",HLOOKUP($N$8,$AP$7:$BU$578,AK266,FALSE)),"")</f>
        <v/>
      </c>
      <c r="AO265" s="130">
        <v>259</v>
      </c>
      <c r="AP265" s="149"/>
      <c r="AQ265" s="149"/>
      <c r="AR265" s="149"/>
      <c r="AS265" s="149"/>
      <c r="AT265" s="149"/>
      <c r="AU265" s="149"/>
      <c r="AV265" s="149"/>
      <c r="AW265" s="149"/>
      <c r="AX265" s="149"/>
      <c r="AY265" s="149"/>
      <c r="AZ265" s="149"/>
      <c r="BA265" s="149"/>
      <c r="BB265" s="149"/>
      <c r="BC265" s="149"/>
      <c r="BD265" s="149"/>
      <c r="BE265" s="149"/>
      <c r="BF265" s="149"/>
      <c r="BG265" s="149"/>
      <c r="BH265" s="149"/>
      <c r="BI265" s="73" t="s">
        <v>6587</v>
      </c>
      <c r="BJ265" s="149"/>
      <c r="BK265" s="149"/>
      <c r="BL265" s="149"/>
      <c r="BM265" s="149"/>
      <c r="BN265" s="149"/>
      <c r="BO265" s="149"/>
      <c r="BP265" s="149"/>
      <c r="BQ265" s="149"/>
      <c r="BR265" s="149"/>
      <c r="BS265" s="149"/>
      <c r="BT265" s="149"/>
      <c r="BU265" s="149"/>
      <c r="BV265" s="406"/>
      <c r="BW265" s="406"/>
      <c r="BX265" s="406"/>
      <c r="BY265" s="407"/>
      <c r="BZ265" s="407"/>
      <c r="CA265" s="407"/>
      <c r="CB265" s="407"/>
      <c r="CC265" s="407"/>
      <c r="CD265" s="407"/>
      <c r="CE265" s="407"/>
      <c r="CF265" s="407"/>
      <c r="CG265" s="407"/>
      <c r="CH265" s="407"/>
      <c r="CI265" s="407"/>
      <c r="CJ265" s="407"/>
      <c r="CK265" s="407"/>
      <c r="CL265" s="407"/>
      <c r="CM265" s="407"/>
      <c r="CN265" s="407"/>
      <c r="CO265" s="407"/>
      <c r="CP265" s="407"/>
      <c r="CQ265" s="407"/>
      <c r="CR265" s="374" t="s">
        <v>6588</v>
      </c>
      <c r="CS265" s="407"/>
      <c r="CT265" s="407"/>
      <c r="CU265" s="407"/>
      <c r="CV265" s="407"/>
      <c r="CW265" s="407"/>
      <c r="CX265" s="407"/>
      <c r="CY265" s="407"/>
      <c r="CZ265" s="407"/>
      <c r="DA265" s="407"/>
      <c r="DB265" s="407"/>
      <c r="DC265" s="407"/>
      <c r="DD265" s="407"/>
    </row>
    <row r="266" spans="37:108" ht="15" hidden="1" customHeight="1">
      <c r="AK266" s="383">
        <v>258</v>
      </c>
      <c r="AL266" s="204" t="str">
        <f t="shared" si="8"/>
        <v/>
      </c>
      <c r="AM266" s="204" t="str">
        <f t="shared" si="9"/>
        <v/>
      </c>
      <c r="AO266" s="130">
        <v>260</v>
      </c>
      <c r="AP266" s="149"/>
      <c r="AQ266" s="149"/>
      <c r="AR266" s="149"/>
      <c r="AS266" s="149"/>
      <c r="AT266" s="149"/>
      <c r="AU266" s="149"/>
      <c r="AV266" s="149"/>
      <c r="AW266" s="149"/>
      <c r="AX266" s="149"/>
      <c r="AY266" s="149"/>
      <c r="AZ266" s="149"/>
      <c r="BA266" s="149"/>
      <c r="BB266" s="149"/>
      <c r="BC266" s="149"/>
      <c r="BD266" s="149"/>
      <c r="BE266" s="149"/>
      <c r="BF266" s="149"/>
      <c r="BG266" s="149"/>
      <c r="BH266" s="149"/>
      <c r="BI266" s="73" t="s">
        <v>6589</v>
      </c>
      <c r="BJ266" s="149"/>
      <c r="BK266" s="149"/>
      <c r="BL266" s="149"/>
      <c r="BM266" s="149"/>
      <c r="BN266" s="149"/>
      <c r="BO266" s="149"/>
      <c r="BP266" s="149"/>
      <c r="BQ266" s="149"/>
      <c r="BR266" s="149"/>
      <c r="BS266" s="149"/>
      <c r="BT266" s="149"/>
      <c r="BU266" s="149"/>
      <c r="BV266" s="406"/>
      <c r="BW266" s="406"/>
      <c r="BX266" s="406"/>
      <c r="BY266" s="407"/>
      <c r="BZ266" s="407"/>
      <c r="CA266" s="407"/>
      <c r="CB266" s="407"/>
      <c r="CC266" s="407"/>
      <c r="CD266" s="407"/>
      <c r="CE266" s="407"/>
      <c r="CF266" s="407"/>
      <c r="CG266" s="407"/>
      <c r="CH266" s="407"/>
      <c r="CI266" s="407"/>
      <c r="CJ266" s="407"/>
      <c r="CK266" s="407"/>
      <c r="CL266" s="407"/>
      <c r="CM266" s="407"/>
      <c r="CN266" s="407"/>
      <c r="CO266" s="407"/>
      <c r="CP266" s="407"/>
      <c r="CQ266" s="407"/>
      <c r="CR266" s="374" t="s">
        <v>6590</v>
      </c>
      <c r="CS266" s="407"/>
      <c r="CT266" s="407"/>
      <c r="CU266" s="407"/>
      <c r="CV266" s="407"/>
      <c r="CW266" s="407"/>
      <c r="CX266" s="407"/>
      <c r="CY266" s="407"/>
      <c r="CZ266" s="407"/>
      <c r="DA266" s="407"/>
      <c r="DB266" s="407"/>
      <c r="DC266" s="407"/>
      <c r="DD266" s="407"/>
    </row>
    <row r="267" spans="37:108" ht="15" hidden="1" customHeight="1">
      <c r="AK267" s="383">
        <v>259</v>
      </c>
      <c r="AL267" s="204" t="str">
        <f t="shared" si="8"/>
        <v/>
      </c>
      <c r="AM267" s="204" t="str">
        <f t="shared" si="9"/>
        <v/>
      </c>
      <c r="AO267" s="130">
        <v>261</v>
      </c>
      <c r="AP267" s="149"/>
      <c r="AQ267" s="149"/>
      <c r="AR267" s="149"/>
      <c r="AS267" s="149"/>
      <c r="AT267" s="149"/>
      <c r="AU267" s="149"/>
      <c r="AV267" s="149"/>
      <c r="AW267" s="149"/>
      <c r="AX267" s="149"/>
      <c r="AY267" s="149"/>
      <c r="AZ267" s="149"/>
      <c r="BA267" s="149"/>
      <c r="BB267" s="149"/>
      <c r="BC267" s="149"/>
      <c r="BD267" s="149"/>
      <c r="BE267" s="149"/>
      <c r="BF267" s="149"/>
      <c r="BG267" s="149"/>
      <c r="BH267" s="149"/>
      <c r="BI267" s="73" t="s">
        <v>6591</v>
      </c>
      <c r="BJ267" s="149"/>
      <c r="BK267" s="149"/>
      <c r="BL267" s="149"/>
      <c r="BM267" s="149"/>
      <c r="BN267" s="149"/>
      <c r="BO267" s="149"/>
      <c r="BP267" s="149"/>
      <c r="BQ267" s="149"/>
      <c r="BR267" s="149"/>
      <c r="BS267" s="149"/>
      <c r="BT267" s="149"/>
      <c r="BU267" s="149"/>
      <c r="BV267" s="406"/>
      <c r="BW267" s="406"/>
      <c r="BX267" s="406"/>
      <c r="BY267" s="407"/>
      <c r="BZ267" s="407"/>
      <c r="CA267" s="407"/>
      <c r="CB267" s="407"/>
      <c r="CC267" s="407"/>
      <c r="CD267" s="407"/>
      <c r="CE267" s="407"/>
      <c r="CF267" s="407"/>
      <c r="CG267" s="407"/>
      <c r="CH267" s="407"/>
      <c r="CI267" s="407"/>
      <c r="CJ267" s="407"/>
      <c r="CK267" s="407"/>
      <c r="CL267" s="407"/>
      <c r="CM267" s="407"/>
      <c r="CN267" s="407"/>
      <c r="CO267" s="407"/>
      <c r="CP267" s="407"/>
      <c r="CQ267" s="407"/>
      <c r="CR267" s="374" t="s">
        <v>6592</v>
      </c>
      <c r="CS267" s="407"/>
      <c r="CT267" s="407"/>
      <c r="CU267" s="407"/>
      <c r="CV267" s="407"/>
      <c r="CW267" s="407"/>
      <c r="CX267" s="407"/>
      <c r="CY267" s="407"/>
      <c r="CZ267" s="407"/>
      <c r="DA267" s="407"/>
      <c r="DB267" s="407"/>
      <c r="DC267" s="407"/>
      <c r="DD267" s="407"/>
    </row>
    <row r="268" spans="37:108" ht="15" hidden="1" customHeight="1">
      <c r="AK268" s="383">
        <v>260</v>
      </c>
      <c r="AL268" s="204" t="str">
        <f t="shared" si="8"/>
        <v/>
      </c>
      <c r="AM268" s="204" t="str">
        <f t="shared" si="9"/>
        <v/>
      </c>
      <c r="AO268" s="130">
        <v>262</v>
      </c>
      <c r="AP268" s="149"/>
      <c r="AQ268" s="149"/>
      <c r="AR268" s="149"/>
      <c r="AS268" s="149"/>
      <c r="AT268" s="149"/>
      <c r="AU268" s="149"/>
      <c r="AV268" s="149"/>
      <c r="AW268" s="149"/>
      <c r="AX268" s="149"/>
      <c r="AY268" s="149"/>
      <c r="AZ268" s="149"/>
      <c r="BA268" s="149"/>
      <c r="BB268" s="149"/>
      <c r="BC268" s="149"/>
      <c r="BD268" s="149"/>
      <c r="BE268" s="149"/>
      <c r="BF268" s="149"/>
      <c r="BG268" s="149"/>
      <c r="BH268" s="149"/>
      <c r="BI268" s="73" t="s">
        <v>6593</v>
      </c>
      <c r="BJ268" s="149"/>
      <c r="BK268" s="149"/>
      <c r="BL268" s="149"/>
      <c r="BM268" s="149"/>
      <c r="BN268" s="149"/>
      <c r="BO268" s="149"/>
      <c r="BP268" s="149"/>
      <c r="BQ268" s="149"/>
      <c r="BR268" s="149"/>
      <c r="BS268" s="149"/>
      <c r="BT268" s="149"/>
      <c r="BU268" s="149"/>
      <c r="BV268" s="406"/>
      <c r="BW268" s="406"/>
      <c r="BX268" s="406"/>
      <c r="BY268" s="407"/>
      <c r="BZ268" s="407"/>
      <c r="CA268" s="407"/>
      <c r="CB268" s="407"/>
      <c r="CC268" s="407"/>
      <c r="CD268" s="407"/>
      <c r="CE268" s="407"/>
      <c r="CF268" s="407"/>
      <c r="CG268" s="407"/>
      <c r="CH268" s="407"/>
      <c r="CI268" s="407"/>
      <c r="CJ268" s="407"/>
      <c r="CK268" s="407"/>
      <c r="CL268" s="407"/>
      <c r="CM268" s="407"/>
      <c r="CN268" s="407"/>
      <c r="CO268" s="407"/>
      <c r="CP268" s="407"/>
      <c r="CQ268" s="407"/>
      <c r="CR268" s="374" t="s">
        <v>6594</v>
      </c>
      <c r="CS268" s="407"/>
      <c r="CT268" s="407"/>
      <c r="CU268" s="407"/>
      <c r="CV268" s="407"/>
      <c r="CW268" s="407"/>
      <c r="CX268" s="407"/>
      <c r="CY268" s="407"/>
      <c r="CZ268" s="407"/>
      <c r="DA268" s="407"/>
      <c r="DB268" s="407"/>
      <c r="DC268" s="407"/>
      <c r="DD268" s="407"/>
    </row>
    <row r="269" spans="37:108" ht="15" hidden="1" customHeight="1">
      <c r="AK269" s="375">
        <v>261</v>
      </c>
      <c r="AL269" s="204" t="str">
        <f t="shared" si="8"/>
        <v/>
      </c>
      <c r="AM269" s="204" t="str">
        <f t="shared" si="9"/>
        <v/>
      </c>
      <c r="AO269" s="130">
        <v>263</v>
      </c>
      <c r="AP269" s="149"/>
      <c r="AQ269" s="149"/>
      <c r="AR269" s="149"/>
      <c r="AS269" s="149"/>
      <c r="AT269" s="149"/>
      <c r="AU269" s="149"/>
      <c r="AV269" s="149"/>
      <c r="AW269" s="149"/>
      <c r="AX269" s="149"/>
      <c r="AY269" s="149"/>
      <c r="AZ269" s="149"/>
      <c r="BA269" s="149"/>
      <c r="BB269" s="149"/>
      <c r="BC269" s="149"/>
      <c r="BD269" s="149"/>
      <c r="BE269" s="149"/>
      <c r="BF269" s="149"/>
      <c r="BG269" s="149"/>
      <c r="BH269" s="149"/>
      <c r="BI269" s="73" t="s">
        <v>6595</v>
      </c>
      <c r="BJ269" s="149"/>
      <c r="BK269" s="149"/>
      <c r="BL269" s="149"/>
      <c r="BM269" s="149"/>
      <c r="BN269" s="149"/>
      <c r="BO269" s="149"/>
      <c r="BP269" s="149"/>
      <c r="BQ269" s="149"/>
      <c r="BR269" s="149"/>
      <c r="BS269" s="149"/>
      <c r="BT269" s="149"/>
      <c r="BU269" s="149"/>
      <c r="BV269" s="406"/>
      <c r="BW269" s="406"/>
      <c r="BX269" s="406"/>
      <c r="BY269" s="407"/>
      <c r="BZ269" s="407"/>
      <c r="CA269" s="407"/>
      <c r="CB269" s="407"/>
      <c r="CC269" s="407"/>
      <c r="CD269" s="407"/>
      <c r="CE269" s="407"/>
      <c r="CF269" s="407"/>
      <c r="CG269" s="407"/>
      <c r="CH269" s="407"/>
      <c r="CI269" s="407"/>
      <c r="CJ269" s="407"/>
      <c r="CK269" s="407"/>
      <c r="CL269" s="407"/>
      <c r="CM269" s="407"/>
      <c r="CN269" s="407"/>
      <c r="CO269" s="407"/>
      <c r="CP269" s="407"/>
      <c r="CQ269" s="407"/>
      <c r="CR269" s="374" t="s">
        <v>6596</v>
      </c>
      <c r="CS269" s="407"/>
      <c r="CT269" s="407"/>
      <c r="CU269" s="407"/>
      <c r="CV269" s="407"/>
      <c r="CW269" s="407"/>
      <c r="CX269" s="407"/>
      <c r="CY269" s="407"/>
      <c r="CZ269" s="407"/>
      <c r="DA269" s="407"/>
      <c r="DB269" s="407"/>
      <c r="DC269" s="407"/>
      <c r="DD269" s="407"/>
    </row>
    <row r="270" spans="37:108" ht="15" hidden="1" customHeight="1">
      <c r="AK270" s="383">
        <v>262</v>
      </c>
      <c r="AL270" s="204" t="str">
        <f t="shared" si="8"/>
        <v/>
      </c>
      <c r="AM270" s="204" t="str">
        <f t="shared" si="9"/>
        <v/>
      </c>
      <c r="AO270" s="130">
        <v>264</v>
      </c>
      <c r="AP270" s="149"/>
      <c r="AQ270" s="149"/>
      <c r="AR270" s="149"/>
      <c r="AS270" s="149"/>
      <c r="AT270" s="149"/>
      <c r="AU270" s="149"/>
      <c r="AV270" s="149"/>
      <c r="AW270" s="149"/>
      <c r="AX270" s="149"/>
      <c r="AY270" s="149"/>
      <c r="AZ270" s="149"/>
      <c r="BA270" s="149"/>
      <c r="BB270" s="149"/>
      <c r="BC270" s="149"/>
      <c r="BD270" s="149"/>
      <c r="BE270" s="149"/>
      <c r="BF270" s="149"/>
      <c r="BG270" s="149"/>
      <c r="BH270" s="149"/>
      <c r="BI270" s="73" t="s">
        <v>6597</v>
      </c>
      <c r="BJ270" s="149"/>
      <c r="BK270" s="149"/>
      <c r="BL270" s="149"/>
      <c r="BM270" s="149"/>
      <c r="BN270" s="149"/>
      <c r="BO270" s="149"/>
      <c r="BP270" s="149"/>
      <c r="BQ270" s="149"/>
      <c r="BR270" s="149"/>
      <c r="BS270" s="149"/>
      <c r="BT270" s="149"/>
      <c r="BU270" s="149"/>
      <c r="BV270" s="406"/>
      <c r="BW270" s="406"/>
      <c r="BX270" s="406"/>
      <c r="BY270" s="407"/>
      <c r="BZ270" s="407"/>
      <c r="CA270" s="407"/>
      <c r="CB270" s="407"/>
      <c r="CC270" s="407"/>
      <c r="CD270" s="407"/>
      <c r="CE270" s="407"/>
      <c r="CF270" s="407"/>
      <c r="CG270" s="407"/>
      <c r="CH270" s="407"/>
      <c r="CI270" s="407"/>
      <c r="CJ270" s="407"/>
      <c r="CK270" s="407"/>
      <c r="CL270" s="407"/>
      <c r="CM270" s="407"/>
      <c r="CN270" s="407"/>
      <c r="CO270" s="407"/>
      <c r="CP270" s="407"/>
      <c r="CQ270" s="407"/>
      <c r="CR270" s="374" t="s">
        <v>6598</v>
      </c>
      <c r="CS270" s="407"/>
      <c r="CT270" s="407"/>
      <c r="CU270" s="407"/>
      <c r="CV270" s="407"/>
      <c r="CW270" s="407"/>
      <c r="CX270" s="407"/>
      <c r="CY270" s="407"/>
      <c r="CZ270" s="407"/>
      <c r="DA270" s="407"/>
      <c r="DB270" s="407"/>
      <c r="DC270" s="407"/>
      <c r="DD270" s="407"/>
    </row>
    <row r="271" spans="37:108" ht="15" hidden="1" customHeight="1">
      <c r="AK271" s="383">
        <v>263</v>
      </c>
      <c r="AL271" s="204" t="str">
        <f t="shared" si="8"/>
        <v/>
      </c>
      <c r="AM271" s="204" t="str">
        <f t="shared" si="9"/>
        <v/>
      </c>
      <c r="AO271" s="130">
        <v>265</v>
      </c>
      <c r="AP271" s="149"/>
      <c r="AQ271" s="149"/>
      <c r="AR271" s="149"/>
      <c r="AS271" s="149"/>
      <c r="AT271" s="149"/>
      <c r="AU271" s="149"/>
      <c r="AV271" s="149"/>
      <c r="AW271" s="149"/>
      <c r="AX271" s="149"/>
      <c r="AY271" s="149"/>
      <c r="AZ271" s="149"/>
      <c r="BA271" s="149"/>
      <c r="BB271" s="149"/>
      <c r="BC271" s="149"/>
      <c r="BD271" s="149"/>
      <c r="BE271" s="149"/>
      <c r="BF271" s="149"/>
      <c r="BG271" s="149"/>
      <c r="BH271" s="149"/>
      <c r="BI271" s="73" t="s">
        <v>6599</v>
      </c>
      <c r="BJ271" s="149"/>
      <c r="BK271" s="149"/>
      <c r="BL271" s="149"/>
      <c r="BM271" s="149"/>
      <c r="BN271" s="149"/>
      <c r="BO271" s="149"/>
      <c r="BP271" s="149"/>
      <c r="BQ271" s="149"/>
      <c r="BR271" s="149"/>
      <c r="BS271" s="149"/>
      <c r="BT271" s="149"/>
      <c r="BU271" s="149"/>
      <c r="BV271" s="406"/>
      <c r="BW271" s="406"/>
      <c r="BX271" s="406"/>
      <c r="BY271" s="407"/>
      <c r="BZ271" s="407"/>
      <c r="CA271" s="407"/>
      <c r="CB271" s="407"/>
      <c r="CC271" s="407"/>
      <c r="CD271" s="407"/>
      <c r="CE271" s="407"/>
      <c r="CF271" s="407"/>
      <c r="CG271" s="407"/>
      <c r="CH271" s="407"/>
      <c r="CI271" s="407"/>
      <c r="CJ271" s="407"/>
      <c r="CK271" s="407"/>
      <c r="CL271" s="407"/>
      <c r="CM271" s="407"/>
      <c r="CN271" s="407"/>
      <c r="CO271" s="407"/>
      <c r="CP271" s="407"/>
      <c r="CQ271" s="407"/>
      <c r="CR271" s="374" t="s">
        <v>6600</v>
      </c>
      <c r="CS271" s="407"/>
      <c r="CT271" s="407"/>
      <c r="CU271" s="407"/>
      <c r="CV271" s="407"/>
      <c r="CW271" s="407"/>
      <c r="CX271" s="407"/>
      <c r="CY271" s="407"/>
      <c r="CZ271" s="407"/>
      <c r="DA271" s="407"/>
      <c r="DB271" s="407"/>
      <c r="DC271" s="407"/>
      <c r="DD271" s="407"/>
    </row>
    <row r="272" spans="37:108" ht="15" hidden="1" customHeight="1">
      <c r="AK272" s="383">
        <v>264</v>
      </c>
      <c r="AL272" s="204" t="str">
        <f t="shared" si="8"/>
        <v/>
      </c>
      <c r="AM272" s="204" t="str">
        <f t="shared" si="9"/>
        <v/>
      </c>
      <c r="AO272" s="130">
        <v>266</v>
      </c>
      <c r="AP272" s="149"/>
      <c r="AQ272" s="149"/>
      <c r="AR272" s="149"/>
      <c r="AS272" s="149"/>
      <c r="AT272" s="149"/>
      <c r="AU272" s="149"/>
      <c r="AV272" s="149"/>
      <c r="AW272" s="149"/>
      <c r="AX272" s="149"/>
      <c r="AY272" s="149"/>
      <c r="AZ272" s="149"/>
      <c r="BA272" s="149"/>
      <c r="BB272" s="149"/>
      <c r="BC272" s="149"/>
      <c r="BD272" s="149"/>
      <c r="BE272" s="149"/>
      <c r="BF272" s="149"/>
      <c r="BG272" s="149"/>
      <c r="BH272" s="149"/>
      <c r="BI272" s="73" t="s">
        <v>6601</v>
      </c>
      <c r="BJ272" s="149"/>
      <c r="BK272" s="149"/>
      <c r="BL272" s="149"/>
      <c r="BM272" s="149"/>
      <c r="BN272" s="149"/>
      <c r="BO272" s="149"/>
      <c r="BP272" s="149"/>
      <c r="BQ272" s="149"/>
      <c r="BR272" s="149"/>
      <c r="BS272" s="149"/>
      <c r="BT272" s="149"/>
      <c r="BU272" s="149"/>
      <c r="BV272" s="406"/>
      <c r="BW272" s="406"/>
      <c r="BX272" s="406"/>
      <c r="BY272" s="407"/>
      <c r="BZ272" s="407"/>
      <c r="CA272" s="407"/>
      <c r="CB272" s="407"/>
      <c r="CC272" s="407"/>
      <c r="CD272" s="407"/>
      <c r="CE272" s="407"/>
      <c r="CF272" s="407"/>
      <c r="CG272" s="407"/>
      <c r="CH272" s="407"/>
      <c r="CI272" s="407"/>
      <c r="CJ272" s="407"/>
      <c r="CK272" s="407"/>
      <c r="CL272" s="407"/>
      <c r="CM272" s="407"/>
      <c r="CN272" s="407"/>
      <c r="CO272" s="407"/>
      <c r="CP272" s="407"/>
      <c r="CQ272" s="407"/>
      <c r="CR272" s="374" t="s">
        <v>6602</v>
      </c>
      <c r="CS272" s="407"/>
      <c r="CT272" s="407"/>
      <c r="CU272" s="407"/>
      <c r="CV272" s="407"/>
      <c r="CW272" s="407"/>
      <c r="CX272" s="407"/>
      <c r="CY272" s="407"/>
      <c r="CZ272" s="407"/>
      <c r="DA272" s="407"/>
      <c r="DB272" s="407"/>
      <c r="DC272" s="407"/>
      <c r="DD272" s="407"/>
    </row>
    <row r="273" spans="37:108" ht="15" hidden="1" customHeight="1">
      <c r="AK273" s="375">
        <v>265</v>
      </c>
      <c r="AL273" s="204" t="str">
        <f t="shared" si="8"/>
        <v/>
      </c>
      <c r="AM273" s="204" t="str">
        <f t="shared" si="9"/>
        <v/>
      </c>
      <c r="AO273" s="130">
        <v>267</v>
      </c>
      <c r="AP273" s="149"/>
      <c r="AQ273" s="149"/>
      <c r="AR273" s="149"/>
      <c r="AS273" s="149"/>
      <c r="AT273" s="149"/>
      <c r="AU273" s="149"/>
      <c r="AV273" s="149"/>
      <c r="AW273" s="149"/>
      <c r="AX273" s="149"/>
      <c r="AY273" s="149"/>
      <c r="AZ273" s="149"/>
      <c r="BA273" s="149"/>
      <c r="BB273" s="149"/>
      <c r="BC273" s="149"/>
      <c r="BD273" s="149"/>
      <c r="BE273" s="149"/>
      <c r="BF273" s="149"/>
      <c r="BG273" s="149"/>
      <c r="BH273" s="149"/>
      <c r="BI273" s="73" t="s">
        <v>6603</v>
      </c>
      <c r="BJ273" s="149"/>
      <c r="BK273" s="149"/>
      <c r="BL273" s="149"/>
      <c r="BM273" s="149"/>
      <c r="BN273" s="149"/>
      <c r="BO273" s="149"/>
      <c r="BP273" s="149"/>
      <c r="BQ273" s="149"/>
      <c r="BR273" s="149"/>
      <c r="BS273" s="149"/>
      <c r="BT273" s="149"/>
      <c r="BU273" s="149"/>
      <c r="BV273" s="406"/>
      <c r="BW273" s="406"/>
      <c r="BX273" s="406"/>
      <c r="BY273" s="407"/>
      <c r="BZ273" s="407"/>
      <c r="CA273" s="407"/>
      <c r="CB273" s="407"/>
      <c r="CC273" s="407"/>
      <c r="CD273" s="407"/>
      <c r="CE273" s="407"/>
      <c r="CF273" s="407"/>
      <c r="CG273" s="407"/>
      <c r="CH273" s="407"/>
      <c r="CI273" s="407"/>
      <c r="CJ273" s="407"/>
      <c r="CK273" s="407"/>
      <c r="CL273" s="407"/>
      <c r="CM273" s="407"/>
      <c r="CN273" s="407"/>
      <c r="CO273" s="407"/>
      <c r="CP273" s="407"/>
      <c r="CQ273" s="407"/>
      <c r="CR273" s="374" t="s">
        <v>6604</v>
      </c>
      <c r="CS273" s="407"/>
      <c r="CT273" s="407"/>
      <c r="CU273" s="407"/>
      <c r="CV273" s="407"/>
      <c r="CW273" s="407"/>
      <c r="CX273" s="407"/>
      <c r="CY273" s="407"/>
      <c r="CZ273" s="407"/>
      <c r="DA273" s="407"/>
      <c r="DB273" s="407"/>
      <c r="DC273" s="407"/>
      <c r="DD273" s="407"/>
    </row>
    <row r="274" spans="37:108" ht="15" hidden="1" customHeight="1">
      <c r="AK274" s="383">
        <v>266</v>
      </c>
      <c r="AL274" s="204" t="str">
        <f t="shared" si="8"/>
        <v/>
      </c>
      <c r="AM274" s="204" t="str">
        <f t="shared" si="9"/>
        <v/>
      </c>
      <c r="AO274" s="130">
        <v>268</v>
      </c>
      <c r="AP274" s="149"/>
      <c r="AQ274" s="149"/>
      <c r="AR274" s="149"/>
      <c r="AS274" s="149"/>
      <c r="AT274" s="149"/>
      <c r="AU274" s="149"/>
      <c r="AV274" s="149"/>
      <c r="AW274" s="149"/>
      <c r="AX274" s="149"/>
      <c r="AY274" s="149"/>
      <c r="AZ274" s="149"/>
      <c r="BA274" s="149"/>
      <c r="BB274" s="149"/>
      <c r="BC274" s="149"/>
      <c r="BD274" s="149"/>
      <c r="BE274" s="149"/>
      <c r="BF274" s="149"/>
      <c r="BG274" s="149"/>
      <c r="BH274" s="149"/>
      <c r="BI274" s="73" t="s">
        <v>6605</v>
      </c>
      <c r="BJ274" s="149"/>
      <c r="BK274" s="149"/>
      <c r="BL274" s="149"/>
      <c r="BM274" s="149"/>
      <c r="BN274" s="149"/>
      <c r="BO274" s="149"/>
      <c r="BP274" s="149"/>
      <c r="BQ274" s="149"/>
      <c r="BR274" s="149"/>
      <c r="BS274" s="149"/>
      <c r="BT274" s="149"/>
      <c r="BU274" s="149"/>
      <c r="BV274" s="406"/>
      <c r="BW274" s="406"/>
      <c r="BX274" s="406"/>
      <c r="BY274" s="407"/>
      <c r="BZ274" s="407"/>
      <c r="CA274" s="407"/>
      <c r="CB274" s="407"/>
      <c r="CC274" s="407"/>
      <c r="CD274" s="407"/>
      <c r="CE274" s="407"/>
      <c r="CF274" s="407"/>
      <c r="CG274" s="407"/>
      <c r="CH274" s="407"/>
      <c r="CI274" s="407"/>
      <c r="CJ274" s="407"/>
      <c r="CK274" s="407"/>
      <c r="CL274" s="407"/>
      <c r="CM274" s="407"/>
      <c r="CN274" s="407"/>
      <c r="CO274" s="407"/>
      <c r="CP274" s="407"/>
      <c r="CQ274" s="407"/>
      <c r="CR274" s="374" t="s">
        <v>6606</v>
      </c>
      <c r="CS274" s="407"/>
      <c r="CT274" s="407"/>
      <c r="CU274" s="407"/>
      <c r="CV274" s="407"/>
      <c r="CW274" s="407"/>
      <c r="CX274" s="407"/>
      <c r="CY274" s="407"/>
      <c r="CZ274" s="407"/>
      <c r="DA274" s="407"/>
      <c r="DB274" s="407"/>
      <c r="DC274" s="407"/>
      <c r="DD274" s="407"/>
    </row>
    <row r="275" spans="37:108" ht="15" hidden="1" customHeight="1">
      <c r="AK275" s="383">
        <v>267</v>
      </c>
      <c r="AL275" s="204" t="str">
        <f t="shared" si="8"/>
        <v/>
      </c>
      <c r="AM275" s="204" t="str">
        <f t="shared" si="9"/>
        <v/>
      </c>
      <c r="AO275" s="130">
        <v>269</v>
      </c>
      <c r="AP275" s="149"/>
      <c r="AQ275" s="149"/>
      <c r="AR275" s="149"/>
      <c r="AS275" s="149"/>
      <c r="AT275" s="149"/>
      <c r="AU275" s="149"/>
      <c r="AV275" s="149"/>
      <c r="AW275" s="149"/>
      <c r="AX275" s="149"/>
      <c r="AY275" s="149"/>
      <c r="AZ275" s="149"/>
      <c r="BA275" s="149"/>
      <c r="BB275" s="149"/>
      <c r="BC275" s="149"/>
      <c r="BD275" s="149"/>
      <c r="BE275" s="149"/>
      <c r="BF275" s="149"/>
      <c r="BG275" s="149"/>
      <c r="BH275" s="149"/>
      <c r="BI275" s="73" t="s">
        <v>6607</v>
      </c>
      <c r="BJ275" s="149"/>
      <c r="BK275" s="149"/>
      <c r="BL275" s="149"/>
      <c r="BM275" s="149"/>
      <c r="BN275" s="149"/>
      <c r="BO275" s="149"/>
      <c r="BP275" s="149"/>
      <c r="BQ275" s="149"/>
      <c r="BR275" s="149"/>
      <c r="BS275" s="149"/>
      <c r="BT275" s="149"/>
      <c r="BU275" s="149"/>
      <c r="BV275" s="406"/>
      <c r="BW275" s="406"/>
      <c r="BX275" s="406"/>
      <c r="BY275" s="407"/>
      <c r="BZ275" s="407"/>
      <c r="CA275" s="407"/>
      <c r="CB275" s="407"/>
      <c r="CC275" s="407"/>
      <c r="CD275" s="407"/>
      <c r="CE275" s="407"/>
      <c r="CF275" s="407"/>
      <c r="CG275" s="407"/>
      <c r="CH275" s="407"/>
      <c r="CI275" s="407"/>
      <c r="CJ275" s="407"/>
      <c r="CK275" s="407"/>
      <c r="CL275" s="407"/>
      <c r="CM275" s="407"/>
      <c r="CN275" s="407"/>
      <c r="CO275" s="407"/>
      <c r="CP275" s="407"/>
      <c r="CQ275" s="407"/>
      <c r="CR275" s="374" t="s">
        <v>6608</v>
      </c>
      <c r="CS275" s="407"/>
      <c r="CT275" s="407"/>
      <c r="CU275" s="407"/>
      <c r="CV275" s="407"/>
      <c r="CW275" s="407"/>
      <c r="CX275" s="407"/>
      <c r="CY275" s="407"/>
      <c r="CZ275" s="407"/>
      <c r="DA275" s="407"/>
      <c r="DB275" s="407"/>
      <c r="DC275" s="407"/>
      <c r="DD275" s="407"/>
    </row>
    <row r="276" spans="37:108" ht="15" hidden="1" customHeight="1">
      <c r="AK276" s="383">
        <v>268</v>
      </c>
      <c r="AL276" s="204" t="str">
        <f t="shared" si="8"/>
        <v/>
      </c>
      <c r="AM276" s="204" t="str">
        <f t="shared" si="9"/>
        <v/>
      </c>
      <c r="AO276" s="130">
        <v>270</v>
      </c>
      <c r="AP276" s="149"/>
      <c r="AQ276" s="149"/>
      <c r="AR276" s="149"/>
      <c r="AS276" s="149"/>
      <c r="AT276" s="149"/>
      <c r="AU276" s="149"/>
      <c r="AV276" s="149"/>
      <c r="AW276" s="149"/>
      <c r="AX276" s="149"/>
      <c r="AY276" s="149"/>
      <c r="AZ276" s="149"/>
      <c r="BA276" s="149"/>
      <c r="BB276" s="149"/>
      <c r="BC276" s="149"/>
      <c r="BD276" s="149"/>
      <c r="BE276" s="149"/>
      <c r="BF276" s="149"/>
      <c r="BG276" s="149"/>
      <c r="BH276" s="149"/>
      <c r="BI276" s="73" t="s">
        <v>6609</v>
      </c>
      <c r="BJ276" s="149"/>
      <c r="BK276" s="149"/>
      <c r="BL276" s="149"/>
      <c r="BM276" s="149"/>
      <c r="BN276" s="149"/>
      <c r="BO276" s="149"/>
      <c r="BP276" s="149"/>
      <c r="BQ276" s="149"/>
      <c r="BR276" s="149"/>
      <c r="BS276" s="149"/>
      <c r="BT276" s="149"/>
      <c r="BU276" s="149"/>
      <c r="BV276" s="406"/>
      <c r="BW276" s="406"/>
      <c r="BX276" s="406"/>
      <c r="BY276" s="407"/>
      <c r="BZ276" s="407"/>
      <c r="CA276" s="407"/>
      <c r="CB276" s="407"/>
      <c r="CC276" s="407"/>
      <c r="CD276" s="407"/>
      <c r="CE276" s="407"/>
      <c r="CF276" s="407"/>
      <c r="CG276" s="407"/>
      <c r="CH276" s="407"/>
      <c r="CI276" s="407"/>
      <c r="CJ276" s="407"/>
      <c r="CK276" s="407"/>
      <c r="CL276" s="407"/>
      <c r="CM276" s="407"/>
      <c r="CN276" s="407"/>
      <c r="CO276" s="407"/>
      <c r="CP276" s="407"/>
      <c r="CQ276" s="407"/>
      <c r="CR276" s="374" t="s">
        <v>6610</v>
      </c>
      <c r="CS276" s="407"/>
      <c r="CT276" s="407"/>
      <c r="CU276" s="407"/>
      <c r="CV276" s="407"/>
      <c r="CW276" s="407"/>
      <c r="CX276" s="407"/>
      <c r="CY276" s="407"/>
      <c r="CZ276" s="407"/>
      <c r="DA276" s="407"/>
      <c r="DB276" s="407"/>
      <c r="DC276" s="407"/>
      <c r="DD276" s="407"/>
    </row>
    <row r="277" spans="37:108" ht="15" hidden="1" customHeight="1">
      <c r="AK277" s="375">
        <v>269</v>
      </c>
      <c r="AL277" s="204" t="str">
        <f t="shared" si="8"/>
        <v/>
      </c>
      <c r="AM277" s="204" t="str">
        <f t="shared" si="9"/>
        <v/>
      </c>
      <c r="AO277" s="130">
        <v>271</v>
      </c>
      <c r="AP277" s="149"/>
      <c r="AQ277" s="149"/>
      <c r="AR277" s="149"/>
      <c r="AS277" s="149"/>
      <c r="AT277" s="149"/>
      <c r="AU277" s="149"/>
      <c r="AV277" s="149"/>
      <c r="AW277" s="149"/>
      <c r="AX277" s="149"/>
      <c r="AY277" s="149"/>
      <c r="AZ277" s="149"/>
      <c r="BA277" s="149"/>
      <c r="BB277" s="149"/>
      <c r="BC277" s="149"/>
      <c r="BD277" s="149"/>
      <c r="BE277" s="149"/>
      <c r="BF277" s="149"/>
      <c r="BG277" s="149"/>
      <c r="BH277" s="149"/>
      <c r="BI277" s="73" t="s">
        <v>6611</v>
      </c>
      <c r="BJ277" s="149"/>
      <c r="BK277" s="149"/>
      <c r="BL277" s="149"/>
      <c r="BM277" s="149"/>
      <c r="BN277" s="149"/>
      <c r="BO277" s="149"/>
      <c r="BP277" s="149"/>
      <c r="BQ277" s="149"/>
      <c r="BR277" s="149"/>
      <c r="BS277" s="149"/>
      <c r="BT277" s="149"/>
      <c r="BU277" s="149"/>
      <c r="BV277" s="406"/>
      <c r="BW277" s="406"/>
      <c r="BX277" s="406"/>
      <c r="BY277" s="407"/>
      <c r="BZ277" s="407"/>
      <c r="CA277" s="407"/>
      <c r="CB277" s="407"/>
      <c r="CC277" s="407"/>
      <c r="CD277" s="407"/>
      <c r="CE277" s="407"/>
      <c r="CF277" s="407"/>
      <c r="CG277" s="407"/>
      <c r="CH277" s="407"/>
      <c r="CI277" s="407"/>
      <c r="CJ277" s="407"/>
      <c r="CK277" s="407"/>
      <c r="CL277" s="407"/>
      <c r="CM277" s="407"/>
      <c r="CN277" s="407"/>
      <c r="CO277" s="407"/>
      <c r="CP277" s="407"/>
      <c r="CQ277" s="407"/>
      <c r="CR277" s="374" t="s">
        <v>6612</v>
      </c>
      <c r="CS277" s="407"/>
      <c r="CT277" s="407"/>
      <c r="CU277" s="407"/>
      <c r="CV277" s="407"/>
      <c r="CW277" s="407"/>
      <c r="CX277" s="407"/>
      <c r="CY277" s="407"/>
      <c r="CZ277" s="407"/>
      <c r="DA277" s="407"/>
      <c r="DB277" s="407"/>
      <c r="DC277" s="407"/>
      <c r="DD277" s="407"/>
    </row>
    <row r="278" spans="37:108" ht="15" hidden="1" customHeight="1">
      <c r="AK278" s="383">
        <v>270</v>
      </c>
      <c r="AL278" s="204" t="str">
        <f t="shared" si="8"/>
        <v/>
      </c>
      <c r="AM278" s="204" t="str">
        <f t="shared" si="9"/>
        <v/>
      </c>
      <c r="AO278" s="130">
        <v>272</v>
      </c>
      <c r="AP278" s="149"/>
      <c r="AQ278" s="149"/>
      <c r="AR278" s="149"/>
      <c r="AS278" s="149"/>
      <c r="AT278" s="149"/>
      <c r="AU278" s="149"/>
      <c r="AV278" s="149"/>
      <c r="AW278" s="149"/>
      <c r="AX278" s="149"/>
      <c r="AY278" s="149"/>
      <c r="AZ278" s="149"/>
      <c r="BA278" s="149"/>
      <c r="BB278" s="149"/>
      <c r="BC278" s="149"/>
      <c r="BD278" s="149"/>
      <c r="BE278" s="149"/>
      <c r="BF278" s="149"/>
      <c r="BG278" s="149"/>
      <c r="BH278" s="149"/>
      <c r="BI278" s="73" t="s">
        <v>6613</v>
      </c>
      <c r="BJ278" s="149"/>
      <c r="BK278" s="149"/>
      <c r="BL278" s="149"/>
      <c r="BM278" s="149"/>
      <c r="BN278" s="149"/>
      <c r="BO278" s="149"/>
      <c r="BP278" s="149"/>
      <c r="BQ278" s="149"/>
      <c r="BR278" s="149"/>
      <c r="BS278" s="149"/>
      <c r="BT278" s="149"/>
      <c r="BU278" s="149"/>
      <c r="BV278" s="406"/>
      <c r="BW278" s="406"/>
      <c r="BX278" s="406"/>
      <c r="BY278" s="407"/>
      <c r="BZ278" s="407"/>
      <c r="CA278" s="407"/>
      <c r="CB278" s="407"/>
      <c r="CC278" s="407"/>
      <c r="CD278" s="407"/>
      <c r="CE278" s="407"/>
      <c r="CF278" s="407"/>
      <c r="CG278" s="407"/>
      <c r="CH278" s="407"/>
      <c r="CI278" s="407"/>
      <c r="CJ278" s="407"/>
      <c r="CK278" s="407"/>
      <c r="CL278" s="407"/>
      <c r="CM278" s="407"/>
      <c r="CN278" s="407"/>
      <c r="CO278" s="407"/>
      <c r="CP278" s="407"/>
      <c r="CQ278" s="407"/>
      <c r="CR278" s="374" t="s">
        <v>6614</v>
      </c>
      <c r="CS278" s="407"/>
      <c r="CT278" s="407"/>
      <c r="CU278" s="407"/>
      <c r="CV278" s="407"/>
      <c r="CW278" s="407"/>
      <c r="CX278" s="407"/>
      <c r="CY278" s="407"/>
      <c r="CZ278" s="407"/>
      <c r="DA278" s="407"/>
      <c r="DB278" s="407"/>
      <c r="DC278" s="407"/>
      <c r="DD278" s="407"/>
    </row>
    <row r="279" spans="37:108" ht="15" hidden="1" customHeight="1">
      <c r="AK279" s="383">
        <v>271</v>
      </c>
      <c r="AL279" s="204" t="str">
        <f t="shared" si="8"/>
        <v/>
      </c>
      <c r="AM279" s="204" t="str">
        <f t="shared" si="9"/>
        <v/>
      </c>
      <c r="AO279" s="130">
        <v>273</v>
      </c>
      <c r="AP279" s="149"/>
      <c r="AQ279" s="149"/>
      <c r="AR279" s="149"/>
      <c r="AS279" s="149"/>
      <c r="AT279" s="149"/>
      <c r="AU279" s="149"/>
      <c r="AV279" s="149"/>
      <c r="AW279" s="149"/>
      <c r="AX279" s="149"/>
      <c r="AY279" s="149"/>
      <c r="AZ279" s="149"/>
      <c r="BA279" s="149"/>
      <c r="BB279" s="149"/>
      <c r="BC279" s="149"/>
      <c r="BD279" s="149"/>
      <c r="BE279" s="149"/>
      <c r="BF279" s="149"/>
      <c r="BG279" s="149"/>
      <c r="BH279" s="149"/>
      <c r="BI279" s="73" t="s">
        <v>6615</v>
      </c>
      <c r="BJ279" s="149"/>
      <c r="BK279" s="149"/>
      <c r="BL279" s="149"/>
      <c r="BM279" s="149"/>
      <c r="BN279" s="149"/>
      <c r="BO279" s="149"/>
      <c r="BP279" s="149"/>
      <c r="BQ279" s="149"/>
      <c r="BR279" s="149"/>
      <c r="BS279" s="149"/>
      <c r="BT279" s="149"/>
      <c r="BU279" s="149"/>
      <c r="BV279" s="406"/>
      <c r="BW279" s="406"/>
      <c r="BX279" s="406"/>
      <c r="BY279" s="407"/>
      <c r="BZ279" s="407"/>
      <c r="CA279" s="407"/>
      <c r="CB279" s="407"/>
      <c r="CC279" s="407"/>
      <c r="CD279" s="407"/>
      <c r="CE279" s="407"/>
      <c r="CF279" s="407"/>
      <c r="CG279" s="407"/>
      <c r="CH279" s="407"/>
      <c r="CI279" s="407"/>
      <c r="CJ279" s="407"/>
      <c r="CK279" s="407"/>
      <c r="CL279" s="407"/>
      <c r="CM279" s="407"/>
      <c r="CN279" s="407"/>
      <c r="CO279" s="407"/>
      <c r="CP279" s="407"/>
      <c r="CQ279" s="407"/>
      <c r="CR279" s="374" t="s">
        <v>6616</v>
      </c>
      <c r="CS279" s="407"/>
      <c r="CT279" s="407"/>
      <c r="CU279" s="407"/>
      <c r="CV279" s="407"/>
      <c r="CW279" s="407"/>
      <c r="CX279" s="407"/>
      <c r="CY279" s="407"/>
      <c r="CZ279" s="407"/>
      <c r="DA279" s="407"/>
      <c r="DB279" s="407"/>
      <c r="DC279" s="407"/>
      <c r="DD279" s="407"/>
    </row>
    <row r="280" spans="37:108" ht="15" hidden="1" customHeight="1">
      <c r="AK280" s="383">
        <v>272</v>
      </c>
      <c r="AL280" s="204" t="str">
        <f t="shared" si="8"/>
        <v/>
      </c>
      <c r="AM280" s="204" t="str">
        <f t="shared" si="9"/>
        <v/>
      </c>
      <c r="AO280" s="130">
        <v>274</v>
      </c>
      <c r="AP280" s="149"/>
      <c r="AQ280" s="149"/>
      <c r="AR280" s="149"/>
      <c r="AS280" s="149"/>
      <c r="AT280" s="149"/>
      <c r="AU280" s="149"/>
      <c r="AV280" s="149"/>
      <c r="AW280" s="149"/>
      <c r="AX280" s="149"/>
      <c r="AY280" s="149"/>
      <c r="AZ280" s="149"/>
      <c r="BA280" s="149"/>
      <c r="BB280" s="149"/>
      <c r="BC280" s="149"/>
      <c r="BD280" s="149"/>
      <c r="BE280" s="149"/>
      <c r="BF280" s="149"/>
      <c r="BG280" s="149"/>
      <c r="BH280" s="149"/>
      <c r="BI280" s="73" t="s">
        <v>6617</v>
      </c>
      <c r="BJ280" s="149"/>
      <c r="BK280" s="149"/>
      <c r="BL280" s="149"/>
      <c r="BM280" s="149"/>
      <c r="BN280" s="149"/>
      <c r="BO280" s="149"/>
      <c r="BP280" s="149"/>
      <c r="BQ280" s="149"/>
      <c r="BR280" s="149"/>
      <c r="BS280" s="149"/>
      <c r="BT280" s="149"/>
      <c r="BU280" s="149"/>
      <c r="BV280" s="406"/>
      <c r="BW280" s="406"/>
      <c r="BX280" s="406"/>
      <c r="BY280" s="407"/>
      <c r="BZ280" s="407"/>
      <c r="CA280" s="407"/>
      <c r="CB280" s="407"/>
      <c r="CC280" s="407"/>
      <c r="CD280" s="407"/>
      <c r="CE280" s="407"/>
      <c r="CF280" s="407"/>
      <c r="CG280" s="407"/>
      <c r="CH280" s="407"/>
      <c r="CI280" s="407"/>
      <c r="CJ280" s="407"/>
      <c r="CK280" s="407"/>
      <c r="CL280" s="407"/>
      <c r="CM280" s="407"/>
      <c r="CN280" s="407"/>
      <c r="CO280" s="407"/>
      <c r="CP280" s="407"/>
      <c r="CQ280" s="407"/>
      <c r="CR280" s="374" t="s">
        <v>6618</v>
      </c>
      <c r="CS280" s="407"/>
      <c r="CT280" s="407"/>
      <c r="CU280" s="407"/>
      <c r="CV280" s="407"/>
      <c r="CW280" s="407"/>
      <c r="CX280" s="407"/>
      <c r="CY280" s="407"/>
      <c r="CZ280" s="407"/>
      <c r="DA280" s="407"/>
      <c r="DB280" s="407"/>
      <c r="DC280" s="407"/>
      <c r="DD280" s="407"/>
    </row>
    <row r="281" spans="37:108" ht="15" hidden="1" customHeight="1">
      <c r="AK281" s="375">
        <v>273</v>
      </c>
      <c r="AL281" s="204" t="str">
        <f t="shared" si="8"/>
        <v/>
      </c>
      <c r="AM281" s="204" t="str">
        <f t="shared" si="9"/>
        <v/>
      </c>
      <c r="AO281" s="130">
        <v>275</v>
      </c>
      <c r="AP281" s="149"/>
      <c r="AQ281" s="149"/>
      <c r="AR281" s="149"/>
      <c r="AS281" s="149"/>
      <c r="AT281" s="149"/>
      <c r="AU281" s="149"/>
      <c r="AV281" s="149"/>
      <c r="AW281" s="149"/>
      <c r="AX281" s="149"/>
      <c r="AY281" s="149"/>
      <c r="AZ281" s="149"/>
      <c r="BA281" s="149"/>
      <c r="BB281" s="149"/>
      <c r="BC281" s="149"/>
      <c r="BD281" s="149"/>
      <c r="BE281" s="149"/>
      <c r="BF281" s="149"/>
      <c r="BG281" s="149"/>
      <c r="BH281" s="149"/>
      <c r="BI281" s="73" t="s">
        <v>6619</v>
      </c>
      <c r="BJ281" s="149"/>
      <c r="BK281" s="149"/>
      <c r="BL281" s="149"/>
      <c r="BM281" s="149"/>
      <c r="BN281" s="149"/>
      <c r="BO281" s="149"/>
      <c r="BP281" s="149"/>
      <c r="BQ281" s="149"/>
      <c r="BR281" s="149"/>
      <c r="BS281" s="149"/>
      <c r="BT281" s="149"/>
      <c r="BU281" s="149"/>
      <c r="BV281" s="406"/>
      <c r="BW281" s="406"/>
      <c r="BX281" s="406"/>
      <c r="BY281" s="407"/>
      <c r="BZ281" s="407"/>
      <c r="CA281" s="407"/>
      <c r="CB281" s="407"/>
      <c r="CC281" s="407"/>
      <c r="CD281" s="407"/>
      <c r="CE281" s="407"/>
      <c r="CF281" s="407"/>
      <c r="CG281" s="407"/>
      <c r="CH281" s="407"/>
      <c r="CI281" s="407"/>
      <c r="CJ281" s="407"/>
      <c r="CK281" s="407"/>
      <c r="CL281" s="407"/>
      <c r="CM281" s="407"/>
      <c r="CN281" s="407"/>
      <c r="CO281" s="407"/>
      <c r="CP281" s="407"/>
      <c r="CQ281" s="407"/>
      <c r="CR281" s="374" t="s">
        <v>6620</v>
      </c>
      <c r="CS281" s="407"/>
      <c r="CT281" s="407"/>
      <c r="CU281" s="407"/>
      <c r="CV281" s="407"/>
      <c r="CW281" s="407"/>
      <c r="CX281" s="407"/>
      <c r="CY281" s="407"/>
      <c r="CZ281" s="407"/>
      <c r="DA281" s="407"/>
      <c r="DB281" s="407"/>
      <c r="DC281" s="407"/>
      <c r="DD281" s="407"/>
    </row>
    <row r="282" spans="37:108" ht="15" hidden="1" customHeight="1">
      <c r="AK282" s="383">
        <v>274</v>
      </c>
      <c r="AL282" s="204" t="str">
        <f t="shared" si="8"/>
        <v/>
      </c>
      <c r="AM282" s="204" t="str">
        <f t="shared" si="9"/>
        <v/>
      </c>
      <c r="AO282" s="130">
        <v>276</v>
      </c>
      <c r="AP282" s="149"/>
      <c r="AQ282" s="149"/>
      <c r="AR282" s="149"/>
      <c r="AS282" s="149"/>
      <c r="AT282" s="149"/>
      <c r="AU282" s="149"/>
      <c r="AV282" s="149"/>
      <c r="AW282" s="149"/>
      <c r="AX282" s="149"/>
      <c r="AY282" s="149"/>
      <c r="AZ282" s="149"/>
      <c r="BA282" s="149"/>
      <c r="BB282" s="149"/>
      <c r="BC282" s="149"/>
      <c r="BD282" s="149"/>
      <c r="BE282" s="149"/>
      <c r="BF282" s="149"/>
      <c r="BG282" s="149"/>
      <c r="BH282" s="149"/>
      <c r="BI282" s="73" t="s">
        <v>6621</v>
      </c>
      <c r="BJ282" s="149"/>
      <c r="BK282" s="149"/>
      <c r="BL282" s="149"/>
      <c r="BM282" s="149"/>
      <c r="BN282" s="149"/>
      <c r="BO282" s="149"/>
      <c r="BP282" s="149"/>
      <c r="BQ282" s="149"/>
      <c r="BR282" s="149"/>
      <c r="BS282" s="149"/>
      <c r="BT282" s="149"/>
      <c r="BU282" s="149"/>
      <c r="BV282" s="406"/>
      <c r="BW282" s="406"/>
      <c r="BX282" s="406"/>
      <c r="BY282" s="407"/>
      <c r="BZ282" s="407"/>
      <c r="CA282" s="407"/>
      <c r="CB282" s="407"/>
      <c r="CC282" s="407"/>
      <c r="CD282" s="407"/>
      <c r="CE282" s="407"/>
      <c r="CF282" s="407"/>
      <c r="CG282" s="407"/>
      <c r="CH282" s="407"/>
      <c r="CI282" s="407"/>
      <c r="CJ282" s="407"/>
      <c r="CK282" s="407"/>
      <c r="CL282" s="407"/>
      <c r="CM282" s="407"/>
      <c r="CN282" s="407"/>
      <c r="CO282" s="407"/>
      <c r="CP282" s="407"/>
      <c r="CQ282" s="407"/>
      <c r="CR282" s="374" t="s">
        <v>6622</v>
      </c>
      <c r="CS282" s="407"/>
      <c r="CT282" s="407"/>
      <c r="CU282" s="407"/>
      <c r="CV282" s="407"/>
      <c r="CW282" s="407"/>
      <c r="CX282" s="407"/>
      <c r="CY282" s="407"/>
      <c r="CZ282" s="407"/>
      <c r="DA282" s="407"/>
      <c r="DB282" s="407"/>
      <c r="DC282" s="407"/>
      <c r="DD282" s="407"/>
    </row>
    <row r="283" spans="37:108" ht="15" hidden="1" customHeight="1">
      <c r="AK283" s="383">
        <v>275</v>
      </c>
      <c r="AL283" s="204" t="str">
        <f t="shared" si="8"/>
        <v/>
      </c>
      <c r="AM283" s="204" t="str">
        <f t="shared" si="9"/>
        <v/>
      </c>
      <c r="AO283" s="130">
        <v>277</v>
      </c>
      <c r="AP283" s="149"/>
      <c r="AQ283" s="149"/>
      <c r="AR283" s="149"/>
      <c r="AS283" s="149"/>
      <c r="AT283" s="149"/>
      <c r="AU283" s="149"/>
      <c r="AV283" s="149"/>
      <c r="AW283" s="149"/>
      <c r="AX283" s="149"/>
      <c r="AY283" s="149"/>
      <c r="AZ283" s="149"/>
      <c r="BA283" s="149"/>
      <c r="BB283" s="149"/>
      <c r="BC283" s="149"/>
      <c r="BD283" s="149"/>
      <c r="BE283" s="149"/>
      <c r="BF283" s="149"/>
      <c r="BG283" s="149"/>
      <c r="BH283" s="149"/>
      <c r="BI283" s="73" t="s">
        <v>6623</v>
      </c>
      <c r="BJ283" s="149"/>
      <c r="BK283" s="149"/>
      <c r="BL283" s="149"/>
      <c r="BM283" s="149"/>
      <c r="BN283" s="149"/>
      <c r="BO283" s="149"/>
      <c r="BP283" s="149"/>
      <c r="BQ283" s="149"/>
      <c r="BR283" s="149"/>
      <c r="BS283" s="149"/>
      <c r="BT283" s="149"/>
      <c r="BU283" s="149"/>
      <c r="BV283" s="406"/>
      <c r="BW283" s="406"/>
      <c r="BX283" s="406"/>
      <c r="BY283" s="407"/>
      <c r="BZ283" s="407"/>
      <c r="CA283" s="407"/>
      <c r="CB283" s="407"/>
      <c r="CC283" s="407"/>
      <c r="CD283" s="407"/>
      <c r="CE283" s="407"/>
      <c r="CF283" s="407"/>
      <c r="CG283" s="407"/>
      <c r="CH283" s="407"/>
      <c r="CI283" s="407"/>
      <c r="CJ283" s="407"/>
      <c r="CK283" s="407"/>
      <c r="CL283" s="407"/>
      <c r="CM283" s="407"/>
      <c r="CN283" s="407"/>
      <c r="CO283" s="407"/>
      <c r="CP283" s="407"/>
      <c r="CQ283" s="407"/>
      <c r="CR283" s="374" t="s">
        <v>6624</v>
      </c>
      <c r="CS283" s="407"/>
      <c r="CT283" s="407"/>
      <c r="CU283" s="407"/>
      <c r="CV283" s="407"/>
      <c r="CW283" s="407"/>
      <c r="CX283" s="407"/>
      <c r="CY283" s="407"/>
      <c r="CZ283" s="407"/>
      <c r="DA283" s="407"/>
      <c r="DB283" s="407"/>
      <c r="DC283" s="407"/>
      <c r="DD283" s="407"/>
    </row>
    <row r="284" spans="37:108" ht="15" hidden="1" customHeight="1">
      <c r="AK284" s="383">
        <v>276</v>
      </c>
      <c r="AL284" s="204" t="str">
        <f t="shared" si="8"/>
        <v/>
      </c>
      <c r="AM284" s="204" t="str">
        <f t="shared" si="9"/>
        <v/>
      </c>
      <c r="AO284" s="130">
        <v>278</v>
      </c>
      <c r="AP284" s="149"/>
      <c r="AQ284" s="149"/>
      <c r="AR284" s="149"/>
      <c r="AS284" s="149"/>
      <c r="AT284" s="149"/>
      <c r="AU284" s="149"/>
      <c r="AV284" s="149"/>
      <c r="AW284" s="149"/>
      <c r="AX284" s="149"/>
      <c r="AY284" s="149"/>
      <c r="AZ284" s="149"/>
      <c r="BA284" s="149"/>
      <c r="BB284" s="149"/>
      <c r="BC284" s="149"/>
      <c r="BD284" s="149"/>
      <c r="BE284" s="149"/>
      <c r="BF284" s="149"/>
      <c r="BG284" s="149"/>
      <c r="BH284" s="149"/>
      <c r="BI284" s="73" t="s">
        <v>6625</v>
      </c>
      <c r="BJ284" s="149"/>
      <c r="BK284" s="149"/>
      <c r="BL284" s="149"/>
      <c r="BM284" s="149"/>
      <c r="BN284" s="149"/>
      <c r="BO284" s="149"/>
      <c r="BP284" s="149"/>
      <c r="BQ284" s="149"/>
      <c r="BR284" s="149"/>
      <c r="BS284" s="149"/>
      <c r="BT284" s="149"/>
      <c r="BU284" s="149"/>
      <c r="BV284" s="406"/>
      <c r="BW284" s="406"/>
      <c r="BX284" s="406"/>
      <c r="BY284" s="407"/>
      <c r="BZ284" s="407"/>
      <c r="CA284" s="407"/>
      <c r="CB284" s="407"/>
      <c r="CC284" s="407"/>
      <c r="CD284" s="407"/>
      <c r="CE284" s="407"/>
      <c r="CF284" s="407"/>
      <c r="CG284" s="407"/>
      <c r="CH284" s="407"/>
      <c r="CI284" s="407"/>
      <c r="CJ284" s="407"/>
      <c r="CK284" s="407"/>
      <c r="CL284" s="407"/>
      <c r="CM284" s="407"/>
      <c r="CN284" s="407"/>
      <c r="CO284" s="407"/>
      <c r="CP284" s="407"/>
      <c r="CQ284" s="407"/>
      <c r="CR284" s="374" t="s">
        <v>6626</v>
      </c>
      <c r="CS284" s="407"/>
      <c r="CT284" s="407"/>
      <c r="CU284" s="407"/>
      <c r="CV284" s="407"/>
      <c r="CW284" s="407"/>
      <c r="CX284" s="407"/>
      <c r="CY284" s="407"/>
      <c r="CZ284" s="407"/>
      <c r="DA284" s="407"/>
      <c r="DB284" s="407"/>
      <c r="DC284" s="407"/>
      <c r="DD284" s="407"/>
    </row>
    <row r="285" spans="37:108" ht="15" hidden="1" customHeight="1">
      <c r="AK285" s="375">
        <v>277</v>
      </c>
      <c r="AL285" s="204" t="str">
        <f t="shared" si="8"/>
        <v/>
      </c>
      <c r="AM285" s="204" t="str">
        <f t="shared" si="9"/>
        <v/>
      </c>
      <c r="AO285" s="130">
        <v>279</v>
      </c>
      <c r="AP285" s="149"/>
      <c r="AQ285" s="149"/>
      <c r="AR285" s="149"/>
      <c r="AS285" s="149"/>
      <c r="AT285" s="149"/>
      <c r="AU285" s="149"/>
      <c r="AV285" s="149"/>
      <c r="AW285" s="149"/>
      <c r="AX285" s="149"/>
      <c r="AY285" s="149"/>
      <c r="AZ285" s="149"/>
      <c r="BA285" s="149"/>
      <c r="BB285" s="149"/>
      <c r="BC285" s="149"/>
      <c r="BD285" s="149"/>
      <c r="BE285" s="149"/>
      <c r="BF285" s="149"/>
      <c r="BG285" s="149"/>
      <c r="BH285" s="149"/>
      <c r="BI285" s="73" t="s">
        <v>6627</v>
      </c>
      <c r="BJ285" s="149"/>
      <c r="BK285" s="149"/>
      <c r="BL285" s="149"/>
      <c r="BM285" s="149"/>
      <c r="BN285" s="149"/>
      <c r="BO285" s="149"/>
      <c r="BP285" s="149"/>
      <c r="BQ285" s="149"/>
      <c r="BR285" s="149"/>
      <c r="BS285" s="149"/>
      <c r="BT285" s="149"/>
      <c r="BU285" s="149"/>
      <c r="BV285" s="406"/>
      <c r="BW285" s="406"/>
      <c r="BX285" s="406"/>
      <c r="BY285" s="407"/>
      <c r="BZ285" s="407"/>
      <c r="CA285" s="407"/>
      <c r="CB285" s="407"/>
      <c r="CC285" s="407"/>
      <c r="CD285" s="407"/>
      <c r="CE285" s="407"/>
      <c r="CF285" s="407"/>
      <c r="CG285" s="407"/>
      <c r="CH285" s="407"/>
      <c r="CI285" s="407"/>
      <c r="CJ285" s="407"/>
      <c r="CK285" s="407"/>
      <c r="CL285" s="407"/>
      <c r="CM285" s="407"/>
      <c r="CN285" s="407"/>
      <c r="CO285" s="407"/>
      <c r="CP285" s="407"/>
      <c r="CQ285" s="407"/>
      <c r="CR285" s="374" t="s">
        <v>6628</v>
      </c>
      <c r="CS285" s="407"/>
      <c r="CT285" s="407"/>
      <c r="CU285" s="407"/>
      <c r="CV285" s="407"/>
      <c r="CW285" s="407"/>
      <c r="CX285" s="407"/>
      <c r="CY285" s="407"/>
      <c r="CZ285" s="407"/>
      <c r="DA285" s="407"/>
      <c r="DB285" s="407"/>
      <c r="DC285" s="407"/>
      <c r="DD285" s="407"/>
    </row>
    <row r="286" spans="37:108" ht="15" hidden="1" customHeight="1">
      <c r="AK286" s="383">
        <v>278</v>
      </c>
      <c r="AL286" s="204" t="str">
        <f t="shared" si="8"/>
        <v/>
      </c>
      <c r="AM286" s="204" t="str">
        <f t="shared" si="9"/>
        <v/>
      </c>
      <c r="AO286" s="130">
        <v>280</v>
      </c>
      <c r="AP286" s="149"/>
      <c r="AQ286" s="149"/>
      <c r="AR286" s="149"/>
      <c r="AS286" s="149"/>
      <c r="AT286" s="149"/>
      <c r="AU286" s="149"/>
      <c r="AV286" s="149"/>
      <c r="AW286" s="149"/>
      <c r="AX286" s="149"/>
      <c r="AY286" s="149"/>
      <c r="AZ286" s="149"/>
      <c r="BA286" s="149"/>
      <c r="BB286" s="149"/>
      <c r="BC286" s="149"/>
      <c r="BD286" s="149"/>
      <c r="BE286" s="149"/>
      <c r="BF286" s="149"/>
      <c r="BG286" s="149"/>
      <c r="BH286" s="149"/>
      <c r="BI286" s="73" t="s">
        <v>6629</v>
      </c>
      <c r="BJ286" s="149"/>
      <c r="BK286" s="149"/>
      <c r="BL286" s="149"/>
      <c r="BM286" s="149"/>
      <c r="BN286" s="149"/>
      <c r="BO286" s="149"/>
      <c r="BP286" s="149"/>
      <c r="BQ286" s="149"/>
      <c r="BR286" s="149"/>
      <c r="BS286" s="149"/>
      <c r="BT286" s="149"/>
      <c r="BU286" s="149"/>
      <c r="BV286" s="406"/>
      <c r="BW286" s="406"/>
      <c r="BX286" s="406"/>
      <c r="BY286" s="407"/>
      <c r="BZ286" s="407"/>
      <c r="CA286" s="407"/>
      <c r="CB286" s="407"/>
      <c r="CC286" s="407"/>
      <c r="CD286" s="407"/>
      <c r="CE286" s="407"/>
      <c r="CF286" s="407"/>
      <c r="CG286" s="407"/>
      <c r="CH286" s="407"/>
      <c r="CI286" s="407"/>
      <c r="CJ286" s="407"/>
      <c r="CK286" s="407"/>
      <c r="CL286" s="407"/>
      <c r="CM286" s="407"/>
      <c r="CN286" s="407"/>
      <c r="CO286" s="407"/>
      <c r="CP286" s="407"/>
      <c r="CQ286" s="407"/>
      <c r="CR286" s="374" t="s">
        <v>6630</v>
      </c>
      <c r="CS286" s="407"/>
      <c r="CT286" s="407"/>
      <c r="CU286" s="407"/>
      <c r="CV286" s="407"/>
      <c r="CW286" s="407"/>
      <c r="CX286" s="407"/>
      <c r="CY286" s="407"/>
      <c r="CZ286" s="407"/>
      <c r="DA286" s="407"/>
      <c r="DB286" s="407"/>
      <c r="DC286" s="407"/>
      <c r="DD286" s="407"/>
    </row>
    <row r="287" spans="37:108" ht="15" hidden="1" customHeight="1">
      <c r="AK287" s="383">
        <v>279</v>
      </c>
      <c r="AL287" s="204" t="str">
        <f t="shared" si="8"/>
        <v/>
      </c>
      <c r="AM287" s="204" t="str">
        <f t="shared" si="9"/>
        <v/>
      </c>
      <c r="AO287" s="130">
        <v>281</v>
      </c>
      <c r="AP287" s="149"/>
      <c r="AQ287" s="149"/>
      <c r="AR287" s="149"/>
      <c r="AS287" s="149"/>
      <c r="AT287" s="149"/>
      <c r="AU287" s="149"/>
      <c r="AV287" s="149"/>
      <c r="AW287" s="149"/>
      <c r="AX287" s="149"/>
      <c r="AY287" s="149"/>
      <c r="AZ287" s="149"/>
      <c r="BA287" s="149"/>
      <c r="BB287" s="149"/>
      <c r="BC287" s="149"/>
      <c r="BD287" s="149"/>
      <c r="BE287" s="149"/>
      <c r="BF287" s="149"/>
      <c r="BG287" s="149"/>
      <c r="BH287" s="149"/>
      <c r="BI287" s="73" t="s">
        <v>6631</v>
      </c>
      <c r="BJ287" s="149"/>
      <c r="BK287" s="149"/>
      <c r="BL287" s="149"/>
      <c r="BM287" s="149"/>
      <c r="BN287" s="149"/>
      <c r="BO287" s="149"/>
      <c r="BP287" s="149"/>
      <c r="BQ287" s="149"/>
      <c r="BR287" s="149"/>
      <c r="BS287" s="149"/>
      <c r="BT287" s="149"/>
      <c r="BU287" s="149"/>
      <c r="BV287" s="406"/>
      <c r="BW287" s="406"/>
      <c r="BX287" s="406"/>
      <c r="BY287" s="407"/>
      <c r="BZ287" s="407"/>
      <c r="CA287" s="407"/>
      <c r="CB287" s="407"/>
      <c r="CC287" s="407"/>
      <c r="CD287" s="407"/>
      <c r="CE287" s="407"/>
      <c r="CF287" s="407"/>
      <c r="CG287" s="407"/>
      <c r="CH287" s="407"/>
      <c r="CI287" s="407"/>
      <c r="CJ287" s="407"/>
      <c r="CK287" s="407"/>
      <c r="CL287" s="407"/>
      <c r="CM287" s="407"/>
      <c r="CN287" s="407"/>
      <c r="CO287" s="407"/>
      <c r="CP287" s="407"/>
      <c r="CQ287" s="407"/>
      <c r="CR287" s="374" t="s">
        <v>6632</v>
      </c>
      <c r="CS287" s="407"/>
      <c r="CT287" s="407"/>
      <c r="CU287" s="407"/>
      <c r="CV287" s="407"/>
      <c r="CW287" s="407"/>
      <c r="CX287" s="407"/>
      <c r="CY287" s="407"/>
      <c r="CZ287" s="407"/>
      <c r="DA287" s="407"/>
      <c r="DB287" s="407"/>
      <c r="DC287" s="407"/>
      <c r="DD287" s="407"/>
    </row>
    <row r="288" spans="37:108" ht="15" hidden="1" customHeight="1">
      <c r="AK288" s="383">
        <v>280</v>
      </c>
      <c r="AL288" s="204" t="str">
        <f t="shared" si="8"/>
        <v/>
      </c>
      <c r="AM288" s="204" t="str">
        <f t="shared" si="9"/>
        <v/>
      </c>
      <c r="AO288" s="130">
        <v>282</v>
      </c>
      <c r="AP288" s="149"/>
      <c r="AQ288" s="149"/>
      <c r="AR288" s="149"/>
      <c r="AS288" s="149"/>
      <c r="AT288" s="149"/>
      <c r="AU288" s="149"/>
      <c r="AV288" s="149"/>
      <c r="AW288" s="149"/>
      <c r="AX288" s="149"/>
      <c r="AY288" s="149"/>
      <c r="AZ288" s="149"/>
      <c r="BA288" s="149"/>
      <c r="BB288" s="149"/>
      <c r="BC288" s="149"/>
      <c r="BD288" s="149"/>
      <c r="BE288" s="149"/>
      <c r="BF288" s="149"/>
      <c r="BG288" s="149"/>
      <c r="BH288" s="149"/>
      <c r="BI288" s="73" t="s">
        <v>6633</v>
      </c>
      <c r="BJ288" s="149"/>
      <c r="BK288" s="149"/>
      <c r="BL288" s="149"/>
      <c r="BM288" s="149"/>
      <c r="BN288" s="149"/>
      <c r="BO288" s="149"/>
      <c r="BP288" s="149"/>
      <c r="BQ288" s="149"/>
      <c r="BR288" s="149"/>
      <c r="BS288" s="149"/>
      <c r="BT288" s="149"/>
      <c r="BU288" s="149"/>
      <c r="BV288" s="406"/>
      <c r="BW288" s="406"/>
      <c r="BX288" s="406"/>
      <c r="BY288" s="407"/>
      <c r="BZ288" s="407"/>
      <c r="CA288" s="407"/>
      <c r="CB288" s="407"/>
      <c r="CC288" s="407"/>
      <c r="CD288" s="407"/>
      <c r="CE288" s="407"/>
      <c r="CF288" s="407"/>
      <c r="CG288" s="407"/>
      <c r="CH288" s="407"/>
      <c r="CI288" s="407"/>
      <c r="CJ288" s="407"/>
      <c r="CK288" s="407"/>
      <c r="CL288" s="407"/>
      <c r="CM288" s="407"/>
      <c r="CN288" s="407"/>
      <c r="CO288" s="407"/>
      <c r="CP288" s="407"/>
      <c r="CQ288" s="407"/>
      <c r="CR288" s="374" t="s">
        <v>6634</v>
      </c>
      <c r="CS288" s="407"/>
      <c r="CT288" s="407"/>
      <c r="CU288" s="407"/>
      <c r="CV288" s="407"/>
      <c r="CW288" s="407"/>
      <c r="CX288" s="407"/>
      <c r="CY288" s="407"/>
      <c r="CZ288" s="407"/>
      <c r="DA288" s="407"/>
      <c r="DB288" s="407"/>
      <c r="DC288" s="407"/>
      <c r="DD288" s="407"/>
    </row>
    <row r="289" spans="37:108" ht="15" hidden="1" customHeight="1">
      <c r="AK289" s="375">
        <v>281</v>
      </c>
      <c r="AL289" s="204" t="str">
        <f t="shared" si="8"/>
        <v/>
      </c>
      <c r="AM289" s="204" t="str">
        <f t="shared" si="9"/>
        <v/>
      </c>
      <c r="AO289" s="130">
        <v>283</v>
      </c>
      <c r="AP289" s="149"/>
      <c r="AQ289" s="149"/>
      <c r="AR289" s="149"/>
      <c r="AS289" s="149"/>
      <c r="AT289" s="149"/>
      <c r="AU289" s="149"/>
      <c r="AV289" s="149"/>
      <c r="AW289" s="149"/>
      <c r="AX289" s="149"/>
      <c r="AY289" s="149"/>
      <c r="AZ289" s="149"/>
      <c r="BA289" s="149"/>
      <c r="BB289" s="149"/>
      <c r="BC289" s="149"/>
      <c r="BD289" s="149"/>
      <c r="BE289" s="149"/>
      <c r="BF289" s="149"/>
      <c r="BG289" s="149"/>
      <c r="BH289" s="149"/>
      <c r="BI289" s="73" t="s">
        <v>6635</v>
      </c>
      <c r="BJ289" s="149"/>
      <c r="BK289" s="149"/>
      <c r="BL289" s="149"/>
      <c r="BM289" s="149"/>
      <c r="BN289" s="149"/>
      <c r="BO289" s="149"/>
      <c r="BP289" s="149"/>
      <c r="BQ289" s="149"/>
      <c r="BR289" s="149"/>
      <c r="BS289" s="149"/>
      <c r="BT289" s="149"/>
      <c r="BU289" s="149"/>
      <c r="BV289" s="406"/>
      <c r="BW289" s="406"/>
      <c r="BX289" s="406"/>
      <c r="BY289" s="407"/>
      <c r="BZ289" s="407"/>
      <c r="CA289" s="407"/>
      <c r="CB289" s="407"/>
      <c r="CC289" s="407"/>
      <c r="CD289" s="407"/>
      <c r="CE289" s="407"/>
      <c r="CF289" s="407"/>
      <c r="CG289" s="407"/>
      <c r="CH289" s="407"/>
      <c r="CI289" s="407"/>
      <c r="CJ289" s="407"/>
      <c r="CK289" s="407"/>
      <c r="CL289" s="407"/>
      <c r="CM289" s="407"/>
      <c r="CN289" s="407"/>
      <c r="CO289" s="407"/>
      <c r="CP289" s="407"/>
      <c r="CQ289" s="407"/>
      <c r="CR289" s="374" t="s">
        <v>6636</v>
      </c>
      <c r="CS289" s="407"/>
      <c r="CT289" s="407"/>
      <c r="CU289" s="407"/>
      <c r="CV289" s="407"/>
      <c r="CW289" s="407"/>
      <c r="CX289" s="407"/>
      <c r="CY289" s="407"/>
      <c r="CZ289" s="407"/>
      <c r="DA289" s="407"/>
      <c r="DB289" s="407"/>
      <c r="DC289" s="407"/>
      <c r="DD289" s="407"/>
    </row>
    <row r="290" spans="37:108" ht="15" hidden="1" customHeight="1">
      <c r="AK290" s="383">
        <v>282</v>
      </c>
      <c r="AL290" s="204" t="str">
        <f t="shared" si="8"/>
        <v/>
      </c>
      <c r="AM290" s="204" t="str">
        <f t="shared" si="9"/>
        <v/>
      </c>
      <c r="AO290" s="130">
        <v>284</v>
      </c>
      <c r="AP290" s="149"/>
      <c r="AQ290" s="149"/>
      <c r="AR290" s="149"/>
      <c r="AS290" s="149"/>
      <c r="AT290" s="149"/>
      <c r="AU290" s="149"/>
      <c r="AV290" s="149"/>
      <c r="AW290" s="149"/>
      <c r="AX290" s="149"/>
      <c r="AY290" s="149"/>
      <c r="AZ290" s="149"/>
      <c r="BA290" s="149"/>
      <c r="BB290" s="149"/>
      <c r="BC290" s="149"/>
      <c r="BD290" s="149"/>
      <c r="BE290" s="149"/>
      <c r="BF290" s="149"/>
      <c r="BG290" s="149"/>
      <c r="BH290" s="149"/>
      <c r="BI290" s="73" t="s">
        <v>6637</v>
      </c>
      <c r="BJ290" s="149"/>
      <c r="BK290" s="149"/>
      <c r="BL290" s="149"/>
      <c r="BM290" s="149"/>
      <c r="BN290" s="149"/>
      <c r="BO290" s="149"/>
      <c r="BP290" s="149"/>
      <c r="BQ290" s="149"/>
      <c r="BR290" s="149"/>
      <c r="BS290" s="149"/>
      <c r="BT290" s="149"/>
      <c r="BU290" s="149"/>
      <c r="BV290" s="406"/>
      <c r="BW290" s="406"/>
      <c r="BX290" s="406"/>
      <c r="BY290" s="407"/>
      <c r="BZ290" s="407"/>
      <c r="CA290" s="407"/>
      <c r="CB290" s="407"/>
      <c r="CC290" s="407"/>
      <c r="CD290" s="407"/>
      <c r="CE290" s="407"/>
      <c r="CF290" s="407"/>
      <c r="CG290" s="407"/>
      <c r="CH290" s="407"/>
      <c r="CI290" s="407"/>
      <c r="CJ290" s="407"/>
      <c r="CK290" s="407"/>
      <c r="CL290" s="407"/>
      <c r="CM290" s="407"/>
      <c r="CN290" s="407"/>
      <c r="CO290" s="407"/>
      <c r="CP290" s="407"/>
      <c r="CQ290" s="407"/>
      <c r="CR290" s="374" t="s">
        <v>6638</v>
      </c>
      <c r="CS290" s="407"/>
      <c r="CT290" s="407"/>
      <c r="CU290" s="407"/>
      <c r="CV290" s="407"/>
      <c r="CW290" s="407"/>
      <c r="CX290" s="407"/>
      <c r="CY290" s="407"/>
      <c r="CZ290" s="407"/>
      <c r="DA290" s="407"/>
      <c r="DB290" s="407"/>
      <c r="DC290" s="407"/>
      <c r="DD290" s="407"/>
    </row>
    <row r="291" spans="37:108" ht="15" hidden="1" customHeight="1">
      <c r="AK291" s="383">
        <v>283</v>
      </c>
      <c r="AL291" s="204" t="str">
        <f t="shared" si="8"/>
        <v/>
      </c>
      <c r="AM291" s="204" t="str">
        <f t="shared" si="9"/>
        <v/>
      </c>
      <c r="AO291" s="130">
        <v>285</v>
      </c>
      <c r="AP291" s="149"/>
      <c r="AQ291" s="149"/>
      <c r="AR291" s="149"/>
      <c r="AS291" s="149"/>
      <c r="AT291" s="149"/>
      <c r="AU291" s="149"/>
      <c r="AV291" s="149"/>
      <c r="AW291" s="149"/>
      <c r="AX291" s="149"/>
      <c r="AY291" s="149"/>
      <c r="AZ291" s="149"/>
      <c r="BA291" s="149"/>
      <c r="BB291" s="149"/>
      <c r="BC291" s="149"/>
      <c r="BD291" s="149"/>
      <c r="BE291" s="149"/>
      <c r="BF291" s="149"/>
      <c r="BG291" s="149"/>
      <c r="BH291" s="149"/>
      <c r="BI291" s="73" t="s">
        <v>6639</v>
      </c>
      <c r="BJ291" s="149"/>
      <c r="BK291" s="149"/>
      <c r="BL291" s="149"/>
      <c r="BM291" s="149"/>
      <c r="BN291" s="149"/>
      <c r="BO291" s="149"/>
      <c r="BP291" s="149"/>
      <c r="BQ291" s="149"/>
      <c r="BR291" s="149"/>
      <c r="BS291" s="149"/>
      <c r="BT291" s="149"/>
      <c r="BU291" s="149"/>
      <c r="BV291" s="406"/>
      <c r="BW291" s="406"/>
      <c r="BX291" s="406"/>
      <c r="BY291" s="407"/>
      <c r="BZ291" s="407"/>
      <c r="CA291" s="407"/>
      <c r="CB291" s="407"/>
      <c r="CC291" s="407"/>
      <c r="CD291" s="407"/>
      <c r="CE291" s="407"/>
      <c r="CF291" s="407"/>
      <c r="CG291" s="407"/>
      <c r="CH291" s="407"/>
      <c r="CI291" s="407"/>
      <c r="CJ291" s="407"/>
      <c r="CK291" s="407"/>
      <c r="CL291" s="407"/>
      <c r="CM291" s="407"/>
      <c r="CN291" s="407"/>
      <c r="CO291" s="407"/>
      <c r="CP291" s="407"/>
      <c r="CQ291" s="407"/>
      <c r="CR291" s="374" t="s">
        <v>6640</v>
      </c>
      <c r="CS291" s="407"/>
      <c r="CT291" s="407"/>
      <c r="CU291" s="407"/>
      <c r="CV291" s="407"/>
      <c r="CW291" s="407"/>
      <c r="CX291" s="407"/>
      <c r="CY291" s="407"/>
      <c r="CZ291" s="407"/>
      <c r="DA291" s="407"/>
      <c r="DB291" s="407"/>
      <c r="DC291" s="407"/>
      <c r="DD291" s="407"/>
    </row>
    <row r="292" spans="37:108" ht="15" hidden="1" customHeight="1">
      <c r="AK292" s="383">
        <v>284</v>
      </c>
      <c r="AL292" s="204" t="str">
        <f t="shared" si="8"/>
        <v/>
      </c>
      <c r="AM292" s="204" t="str">
        <f t="shared" si="9"/>
        <v/>
      </c>
      <c r="AO292" s="130">
        <v>286</v>
      </c>
      <c r="AP292" s="149"/>
      <c r="AQ292" s="149"/>
      <c r="AR292" s="149"/>
      <c r="AS292" s="149"/>
      <c r="AT292" s="149"/>
      <c r="AU292" s="149"/>
      <c r="AV292" s="149"/>
      <c r="AW292" s="149"/>
      <c r="AX292" s="149"/>
      <c r="AY292" s="149"/>
      <c r="AZ292" s="149"/>
      <c r="BA292" s="149"/>
      <c r="BB292" s="149"/>
      <c r="BC292" s="149"/>
      <c r="BD292" s="149"/>
      <c r="BE292" s="149"/>
      <c r="BF292" s="149"/>
      <c r="BG292" s="149"/>
      <c r="BH292" s="149"/>
      <c r="BI292" s="73" t="s">
        <v>6641</v>
      </c>
      <c r="BJ292" s="149"/>
      <c r="BK292" s="149"/>
      <c r="BL292" s="149"/>
      <c r="BM292" s="149"/>
      <c r="BN292" s="149"/>
      <c r="BO292" s="149"/>
      <c r="BP292" s="149"/>
      <c r="BQ292" s="149"/>
      <c r="BR292" s="149"/>
      <c r="BS292" s="149"/>
      <c r="BT292" s="149"/>
      <c r="BU292" s="149"/>
      <c r="BV292" s="406"/>
      <c r="BW292" s="406"/>
      <c r="BX292" s="406"/>
      <c r="BY292" s="407"/>
      <c r="BZ292" s="407"/>
      <c r="CA292" s="407"/>
      <c r="CB292" s="407"/>
      <c r="CC292" s="407"/>
      <c r="CD292" s="407"/>
      <c r="CE292" s="407"/>
      <c r="CF292" s="407"/>
      <c r="CG292" s="407"/>
      <c r="CH292" s="407"/>
      <c r="CI292" s="407"/>
      <c r="CJ292" s="407"/>
      <c r="CK292" s="407"/>
      <c r="CL292" s="407"/>
      <c r="CM292" s="407"/>
      <c r="CN292" s="407"/>
      <c r="CO292" s="407"/>
      <c r="CP292" s="407"/>
      <c r="CQ292" s="407"/>
      <c r="CR292" s="374" t="s">
        <v>6642</v>
      </c>
      <c r="CS292" s="407"/>
      <c r="CT292" s="407"/>
      <c r="CU292" s="407"/>
      <c r="CV292" s="407"/>
      <c r="CW292" s="407"/>
      <c r="CX292" s="407"/>
      <c r="CY292" s="407"/>
      <c r="CZ292" s="407"/>
      <c r="DA292" s="407"/>
      <c r="DB292" s="407"/>
      <c r="DC292" s="407"/>
      <c r="DD292" s="407"/>
    </row>
    <row r="293" spans="37:108" ht="15" hidden="1" customHeight="1">
      <c r="AK293" s="375">
        <v>285</v>
      </c>
      <c r="AL293" s="204" t="str">
        <f t="shared" si="8"/>
        <v/>
      </c>
      <c r="AM293" s="204" t="str">
        <f t="shared" si="9"/>
        <v/>
      </c>
      <c r="AO293" s="130">
        <v>287</v>
      </c>
      <c r="AP293" s="149"/>
      <c r="AQ293" s="149"/>
      <c r="AR293" s="149"/>
      <c r="AS293" s="149"/>
      <c r="AT293" s="149"/>
      <c r="AU293" s="149"/>
      <c r="AV293" s="149"/>
      <c r="AW293" s="149"/>
      <c r="AX293" s="149"/>
      <c r="AY293" s="149"/>
      <c r="AZ293" s="149"/>
      <c r="BA293" s="149"/>
      <c r="BB293" s="149"/>
      <c r="BC293" s="149"/>
      <c r="BD293" s="149"/>
      <c r="BE293" s="149"/>
      <c r="BF293" s="149"/>
      <c r="BG293" s="149"/>
      <c r="BH293" s="149"/>
      <c r="BI293" s="73" t="s">
        <v>6643</v>
      </c>
      <c r="BJ293" s="149"/>
      <c r="BK293" s="149"/>
      <c r="BL293" s="149"/>
      <c r="BM293" s="149"/>
      <c r="BN293" s="149"/>
      <c r="BO293" s="149"/>
      <c r="BP293" s="149"/>
      <c r="BQ293" s="149"/>
      <c r="BR293" s="149"/>
      <c r="BS293" s="149"/>
      <c r="BT293" s="149"/>
      <c r="BU293" s="149"/>
      <c r="BV293" s="406"/>
      <c r="BW293" s="406"/>
      <c r="BX293" s="406"/>
      <c r="BY293" s="407"/>
      <c r="BZ293" s="407"/>
      <c r="CA293" s="407"/>
      <c r="CB293" s="407"/>
      <c r="CC293" s="407"/>
      <c r="CD293" s="407"/>
      <c r="CE293" s="407"/>
      <c r="CF293" s="407"/>
      <c r="CG293" s="407"/>
      <c r="CH293" s="407"/>
      <c r="CI293" s="407"/>
      <c r="CJ293" s="407"/>
      <c r="CK293" s="407"/>
      <c r="CL293" s="407"/>
      <c r="CM293" s="407"/>
      <c r="CN293" s="407"/>
      <c r="CO293" s="407"/>
      <c r="CP293" s="407"/>
      <c r="CQ293" s="407"/>
      <c r="CR293" s="374" t="s">
        <v>6644</v>
      </c>
      <c r="CS293" s="407"/>
      <c r="CT293" s="407"/>
      <c r="CU293" s="407"/>
      <c r="CV293" s="407"/>
      <c r="CW293" s="407"/>
      <c r="CX293" s="407"/>
      <c r="CY293" s="407"/>
      <c r="CZ293" s="407"/>
      <c r="DA293" s="407"/>
      <c r="DB293" s="407"/>
      <c r="DC293" s="407"/>
      <c r="DD293" s="407"/>
    </row>
    <row r="294" spans="37:108" ht="15" hidden="1" customHeight="1">
      <c r="AK294" s="383">
        <v>286</v>
      </c>
      <c r="AL294" s="204" t="str">
        <f t="shared" si="8"/>
        <v/>
      </c>
      <c r="AM294" s="204" t="str">
        <f t="shared" si="9"/>
        <v/>
      </c>
      <c r="AO294" s="130">
        <v>288</v>
      </c>
      <c r="AP294" s="149"/>
      <c r="AQ294" s="149"/>
      <c r="AR294" s="149"/>
      <c r="AS294" s="149"/>
      <c r="AT294" s="149"/>
      <c r="AU294" s="149"/>
      <c r="AV294" s="149"/>
      <c r="AW294" s="149"/>
      <c r="AX294" s="149"/>
      <c r="AY294" s="149"/>
      <c r="AZ294" s="149"/>
      <c r="BA294" s="149"/>
      <c r="BB294" s="149"/>
      <c r="BC294" s="149"/>
      <c r="BD294" s="149"/>
      <c r="BE294" s="149"/>
      <c r="BF294" s="149"/>
      <c r="BG294" s="149"/>
      <c r="BH294" s="149"/>
      <c r="BI294" s="73" t="s">
        <v>6645</v>
      </c>
      <c r="BJ294" s="149"/>
      <c r="BK294" s="149"/>
      <c r="BL294" s="149"/>
      <c r="BM294" s="149"/>
      <c r="BN294" s="149"/>
      <c r="BO294" s="149"/>
      <c r="BP294" s="149"/>
      <c r="BQ294" s="149"/>
      <c r="BR294" s="149"/>
      <c r="BS294" s="149"/>
      <c r="BT294" s="149"/>
      <c r="BU294" s="149"/>
      <c r="BV294" s="406"/>
      <c r="BW294" s="406"/>
      <c r="BX294" s="406"/>
      <c r="BY294" s="407"/>
      <c r="BZ294" s="407"/>
      <c r="CA294" s="407"/>
      <c r="CB294" s="407"/>
      <c r="CC294" s="407"/>
      <c r="CD294" s="407"/>
      <c r="CE294" s="407"/>
      <c r="CF294" s="407"/>
      <c r="CG294" s="407"/>
      <c r="CH294" s="407"/>
      <c r="CI294" s="407"/>
      <c r="CJ294" s="407"/>
      <c r="CK294" s="407"/>
      <c r="CL294" s="407"/>
      <c r="CM294" s="407"/>
      <c r="CN294" s="407"/>
      <c r="CO294" s="407"/>
      <c r="CP294" s="407"/>
      <c r="CQ294" s="407"/>
      <c r="CR294" s="374" t="s">
        <v>6646</v>
      </c>
      <c r="CS294" s="407"/>
      <c r="CT294" s="407"/>
      <c r="CU294" s="407"/>
      <c r="CV294" s="407"/>
      <c r="CW294" s="407"/>
      <c r="CX294" s="407"/>
      <c r="CY294" s="407"/>
      <c r="CZ294" s="407"/>
      <c r="DA294" s="407"/>
      <c r="DB294" s="407"/>
      <c r="DC294" s="407"/>
      <c r="DD294" s="407"/>
    </row>
    <row r="295" spans="37:108" ht="15" hidden="1" customHeight="1">
      <c r="AK295" s="383">
        <v>287</v>
      </c>
      <c r="AL295" s="204" t="str">
        <f t="shared" si="8"/>
        <v/>
      </c>
      <c r="AM295" s="204" t="str">
        <f t="shared" si="9"/>
        <v/>
      </c>
      <c r="AO295" s="130">
        <v>289</v>
      </c>
      <c r="AP295" s="149"/>
      <c r="AQ295" s="149"/>
      <c r="AR295" s="149"/>
      <c r="AS295" s="149"/>
      <c r="AT295" s="149"/>
      <c r="AU295" s="149"/>
      <c r="AV295" s="149"/>
      <c r="AW295" s="149"/>
      <c r="AX295" s="149"/>
      <c r="AY295" s="149"/>
      <c r="AZ295" s="149"/>
      <c r="BA295" s="149"/>
      <c r="BB295" s="149"/>
      <c r="BC295" s="149"/>
      <c r="BD295" s="149"/>
      <c r="BE295" s="149"/>
      <c r="BF295" s="149"/>
      <c r="BG295" s="149"/>
      <c r="BH295" s="149"/>
      <c r="BI295" s="73" t="s">
        <v>6647</v>
      </c>
      <c r="BJ295" s="149"/>
      <c r="BK295" s="149"/>
      <c r="BL295" s="149"/>
      <c r="BM295" s="149"/>
      <c r="BN295" s="149"/>
      <c r="BO295" s="149"/>
      <c r="BP295" s="149"/>
      <c r="BQ295" s="149"/>
      <c r="BR295" s="149"/>
      <c r="BS295" s="149"/>
      <c r="BT295" s="149"/>
      <c r="BU295" s="149"/>
      <c r="BV295" s="406"/>
      <c r="BW295" s="406"/>
      <c r="BX295" s="406"/>
      <c r="BY295" s="407"/>
      <c r="BZ295" s="407"/>
      <c r="CA295" s="407"/>
      <c r="CB295" s="407"/>
      <c r="CC295" s="407"/>
      <c r="CD295" s="407"/>
      <c r="CE295" s="407"/>
      <c r="CF295" s="407"/>
      <c r="CG295" s="407"/>
      <c r="CH295" s="407"/>
      <c r="CI295" s="407"/>
      <c r="CJ295" s="407"/>
      <c r="CK295" s="407"/>
      <c r="CL295" s="407"/>
      <c r="CM295" s="407"/>
      <c r="CN295" s="407"/>
      <c r="CO295" s="407"/>
      <c r="CP295" s="407"/>
      <c r="CQ295" s="407"/>
      <c r="CR295" s="374" t="s">
        <v>6648</v>
      </c>
      <c r="CS295" s="407"/>
      <c r="CT295" s="407"/>
      <c r="CU295" s="407"/>
      <c r="CV295" s="407"/>
      <c r="CW295" s="407"/>
      <c r="CX295" s="407"/>
      <c r="CY295" s="407"/>
      <c r="CZ295" s="407"/>
      <c r="DA295" s="407"/>
      <c r="DB295" s="407"/>
      <c r="DC295" s="407"/>
      <c r="DD295" s="407"/>
    </row>
    <row r="296" spans="37:108" ht="15" hidden="1" customHeight="1">
      <c r="AK296" s="383">
        <v>288</v>
      </c>
      <c r="AL296" s="204" t="str">
        <f t="shared" si="8"/>
        <v/>
      </c>
      <c r="AM296" s="204" t="str">
        <f t="shared" si="9"/>
        <v/>
      </c>
      <c r="AO296" s="130">
        <v>290</v>
      </c>
      <c r="AP296" s="149"/>
      <c r="AQ296" s="149"/>
      <c r="AR296" s="149"/>
      <c r="AS296" s="149"/>
      <c r="AT296" s="149"/>
      <c r="AU296" s="149"/>
      <c r="AV296" s="149"/>
      <c r="AW296" s="149"/>
      <c r="AX296" s="149"/>
      <c r="AY296" s="149"/>
      <c r="AZ296" s="149"/>
      <c r="BA296" s="149"/>
      <c r="BB296" s="149"/>
      <c r="BC296" s="149"/>
      <c r="BD296" s="149"/>
      <c r="BE296" s="149"/>
      <c r="BF296" s="149"/>
      <c r="BG296" s="149"/>
      <c r="BH296" s="149"/>
      <c r="BI296" s="73" t="s">
        <v>6649</v>
      </c>
      <c r="BJ296" s="149"/>
      <c r="BK296" s="149"/>
      <c r="BL296" s="149"/>
      <c r="BM296" s="149"/>
      <c r="BN296" s="149"/>
      <c r="BO296" s="149"/>
      <c r="BP296" s="149"/>
      <c r="BQ296" s="149"/>
      <c r="BR296" s="149"/>
      <c r="BS296" s="149"/>
      <c r="BT296" s="149"/>
      <c r="BU296" s="149"/>
      <c r="BV296" s="406"/>
      <c r="BW296" s="406"/>
      <c r="BX296" s="406"/>
      <c r="BY296" s="407"/>
      <c r="BZ296" s="407"/>
      <c r="CA296" s="407"/>
      <c r="CB296" s="407"/>
      <c r="CC296" s="407"/>
      <c r="CD296" s="407"/>
      <c r="CE296" s="407"/>
      <c r="CF296" s="407"/>
      <c r="CG296" s="407"/>
      <c r="CH296" s="407"/>
      <c r="CI296" s="407"/>
      <c r="CJ296" s="407"/>
      <c r="CK296" s="407"/>
      <c r="CL296" s="407"/>
      <c r="CM296" s="407"/>
      <c r="CN296" s="407"/>
      <c r="CO296" s="407"/>
      <c r="CP296" s="407"/>
      <c r="CQ296" s="407"/>
      <c r="CR296" s="374" t="s">
        <v>4148</v>
      </c>
      <c r="CS296" s="407"/>
      <c r="CT296" s="407"/>
      <c r="CU296" s="407"/>
      <c r="CV296" s="407"/>
      <c r="CW296" s="407"/>
      <c r="CX296" s="407"/>
      <c r="CY296" s="407"/>
      <c r="CZ296" s="407"/>
      <c r="DA296" s="407"/>
      <c r="DB296" s="407"/>
      <c r="DC296" s="407"/>
      <c r="DD296" s="407"/>
    </row>
    <row r="297" spans="37:108" ht="15" hidden="1" customHeight="1">
      <c r="AK297" s="375">
        <v>289</v>
      </c>
      <c r="AL297" s="204" t="str">
        <f t="shared" si="8"/>
        <v/>
      </c>
      <c r="AM297" s="204" t="str">
        <f t="shared" si="9"/>
        <v/>
      </c>
      <c r="AO297" s="130">
        <v>291</v>
      </c>
      <c r="AP297" s="149"/>
      <c r="AQ297" s="149"/>
      <c r="AR297" s="149"/>
      <c r="AS297" s="149"/>
      <c r="AT297" s="149"/>
      <c r="AU297" s="149"/>
      <c r="AV297" s="149"/>
      <c r="AW297" s="149"/>
      <c r="AX297" s="149"/>
      <c r="AY297" s="149"/>
      <c r="AZ297" s="149"/>
      <c r="BA297" s="149"/>
      <c r="BB297" s="149"/>
      <c r="BC297" s="149"/>
      <c r="BD297" s="149"/>
      <c r="BE297" s="149"/>
      <c r="BF297" s="149"/>
      <c r="BG297" s="149"/>
      <c r="BH297" s="149"/>
      <c r="BI297" s="73" t="s">
        <v>6650</v>
      </c>
      <c r="BJ297" s="149"/>
      <c r="BK297" s="149"/>
      <c r="BL297" s="149"/>
      <c r="BM297" s="149"/>
      <c r="BN297" s="149"/>
      <c r="BO297" s="149"/>
      <c r="BP297" s="149"/>
      <c r="BQ297" s="149"/>
      <c r="BR297" s="149"/>
      <c r="BS297" s="149"/>
      <c r="BT297" s="149"/>
      <c r="BU297" s="149"/>
      <c r="BV297" s="406"/>
      <c r="BW297" s="406"/>
      <c r="BX297" s="406"/>
      <c r="BY297" s="407"/>
      <c r="BZ297" s="407"/>
      <c r="CA297" s="407"/>
      <c r="CB297" s="407"/>
      <c r="CC297" s="407"/>
      <c r="CD297" s="407"/>
      <c r="CE297" s="407"/>
      <c r="CF297" s="407"/>
      <c r="CG297" s="407"/>
      <c r="CH297" s="407"/>
      <c r="CI297" s="407"/>
      <c r="CJ297" s="407"/>
      <c r="CK297" s="407"/>
      <c r="CL297" s="407"/>
      <c r="CM297" s="407"/>
      <c r="CN297" s="407"/>
      <c r="CO297" s="407"/>
      <c r="CP297" s="407"/>
      <c r="CQ297" s="407"/>
      <c r="CR297" s="374" t="s">
        <v>6651</v>
      </c>
      <c r="CS297" s="407"/>
      <c r="CT297" s="407"/>
      <c r="CU297" s="407"/>
      <c r="CV297" s="407"/>
      <c r="CW297" s="407"/>
      <c r="CX297" s="407"/>
      <c r="CY297" s="407"/>
      <c r="CZ297" s="407"/>
      <c r="DA297" s="407"/>
      <c r="DB297" s="407"/>
      <c r="DC297" s="407"/>
      <c r="DD297" s="407"/>
    </row>
    <row r="298" spans="37:108" ht="15" hidden="1" customHeight="1">
      <c r="AK298" s="383">
        <v>290</v>
      </c>
      <c r="AL298" s="204" t="str">
        <f t="shared" si="8"/>
        <v/>
      </c>
      <c r="AM298" s="204" t="str">
        <f t="shared" si="9"/>
        <v/>
      </c>
      <c r="AO298" s="130">
        <v>292</v>
      </c>
      <c r="AP298" s="149"/>
      <c r="AQ298" s="149"/>
      <c r="AR298" s="149"/>
      <c r="AS298" s="149"/>
      <c r="AT298" s="149"/>
      <c r="AU298" s="149"/>
      <c r="AV298" s="149"/>
      <c r="AW298" s="149"/>
      <c r="AX298" s="149"/>
      <c r="AY298" s="149"/>
      <c r="AZ298" s="149"/>
      <c r="BA298" s="149"/>
      <c r="BB298" s="149"/>
      <c r="BC298" s="149"/>
      <c r="BD298" s="149"/>
      <c r="BE298" s="149"/>
      <c r="BF298" s="149"/>
      <c r="BG298" s="149"/>
      <c r="BH298" s="149"/>
      <c r="BI298" s="73" t="s">
        <v>6652</v>
      </c>
      <c r="BJ298" s="149"/>
      <c r="BK298" s="149"/>
      <c r="BL298" s="149"/>
      <c r="BM298" s="149"/>
      <c r="BN298" s="149"/>
      <c r="BO298" s="149"/>
      <c r="BP298" s="149"/>
      <c r="BQ298" s="149"/>
      <c r="BR298" s="149"/>
      <c r="BS298" s="149"/>
      <c r="BT298" s="149"/>
      <c r="BU298" s="149"/>
      <c r="BV298" s="406"/>
      <c r="BW298" s="406"/>
      <c r="BX298" s="406"/>
      <c r="BY298" s="407"/>
      <c r="BZ298" s="407"/>
      <c r="CA298" s="407"/>
      <c r="CB298" s="407"/>
      <c r="CC298" s="407"/>
      <c r="CD298" s="407"/>
      <c r="CE298" s="407"/>
      <c r="CF298" s="407"/>
      <c r="CG298" s="407"/>
      <c r="CH298" s="407"/>
      <c r="CI298" s="407"/>
      <c r="CJ298" s="407"/>
      <c r="CK298" s="407"/>
      <c r="CL298" s="407"/>
      <c r="CM298" s="407"/>
      <c r="CN298" s="407"/>
      <c r="CO298" s="407"/>
      <c r="CP298" s="407"/>
      <c r="CQ298" s="407"/>
      <c r="CR298" s="374" t="s">
        <v>6653</v>
      </c>
      <c r="CS298" s="407"/>
      <c r="CT298" s="407"/>
      <c r="CU298" s="407"/>
      <c r="CV298" s="407"/>
      <c r="CW298" s="407"/>
      <c r="CX298" s="407"/>
      <c r="CY298" s="407"/>
      <c r="CZ298" s="407"/>
      <c r="DA298" s="407"/>
      <c r="DB298" s="407"/>
      <c r="DC298" s="407"/>
      <c r="DD298" s="407"/>
    </row>
    <row r="299" spans="37:108" ht="15" hidden="1" customHeight="1">
      <c r="AK299" s="383">
        <v>291</v>
      </c>
      <c r="AL299" s="204" t="str">
        <f t="shared" si="8"/>
        <v/>
      </c>
      <c r="AM299" s="204" t="str">
        <f t="shared" si="9"/>
        <v/>
      </c>
      <c r="AO299" s="130">
        <v>293</v>
      </c>
      <c r="AP299" s="149"/>
      <c r="AQ299" s="149"/>
      <c r="AR299" s="149"/>
      <c r="AS299" s="149"/>
      <c r="AT299" s="149"/>
      <c r="AU299" s="149"/>
      <c r="AV299" s="149"/>
      <c r="AW299" s="149"/>
      <c r="AX299" s="149"/>
      <c r="AY299" s="149"/>
      <c r="AZ299" s="149"/>
      <c r="BA299" s="149"/>
      <c r="BB299" s="149"/>
      <c r="BC299" s="149"/>
      <c r="BD299" s="149"/>
      <c r="BE299" s="149"/>
      <c r="BF299" s="149"/>
      <c r="BG299" s="149"/>
      <c r="BH299" s="149"/>
      <c r="BI299" s="73" t="s">
        <v>6654</v>
      </c>
      <c r="BJ299" s="149"/>
      <c r="BK299" s="149"/>
      <c r="BL299" s="149"/>
      <c r="BM299" s="149"/>
      <c r="BN299" s="149"/>
      <c r="BO299" s="149"/>
      <c r="BP299" s="149"/>
      <c r="BQ299" s="149"/>
      <c r="BR299" s="149"/>
      <c r="BS299" s="149"/>
      <c r="BT299" s="149"/>
      <c r="BU299" s="149"/>
      <c r="BV299" s="406"/>
      <c r="BW299" s="406"/>
      <c r="BX299" s="406"/>
      <c r="BY299" s="407"/>
      <c r="BZ299" s="407"/>
      <c r="CA299" s="407"/>
      <c r="CB299" s="407"/>
      <c r="CC299" s="407"/>
      <c r="CD299" s="407"/>
      <c r="CE299" s="407"/>
      <c r="CF299" s="407"/>
      <c r="CG299" s="407"/>
      <c r="CH299" s="407"/>
      <c r="CI299" s="407"/>
      <c r="CJ299" s="407"/>
      <c r="CK299" s="407"/>
      <c r="CL299" s="407"/>
      <c r="CM299" s="407"/>
      <c r="CN299" s="407"/>
      <c r="CO299" s="407"/>
      <c r="CP299" s="407"/>
      <c r="CQ299" s="407"/>
      <c r="CR299" s="374" t="s">
        <v>6655</v>
      </c>
      <c r="CS299" s="407"/>
      <c r="CT299" s="407"/>
      <c r="CU299" s="407"/>
      <c r="CV299" s="407"/>
      <c r="CW299" s="407"/>
      <c r="CX299" s="407"/>
      <c r="CY299" s="407"/>
      <c r="CZ299" s="407"/>
      <c r="DA299" s="407"/>
      <c r="DB299" s="407"/>
      <c r="DC299" s="407"/>
      <c r="DD299" s="407"/>
    </row>
    <row r="300" spans="37:108" ht="15" hidden="1" customHeight="1">
      <c r="AK300" s="383">
        <v>292</v>
      </c>
      <c r="AL300" s="204" t="str">
        <f t="shared" si="8"/>
        <v/>
      </c>
      <c r="AM300" s="204" t="str">
        <f t="shared" si="9"/>
        <v/>
      </c>
      <c r="AO300" s="130">
        <v>294</v>
      </c>
      <c r="AP300" s="149"/>
      <c r="AQ300" s="149"/>
      <c r="AR300" s="149"/>
      <c r="AS300" s="149"/>
      <c r="AT300" s="149"/>
      <c r="AU300" s="149"/>
      <c r="AV300" s="149"/>
      <c r="AW300" s="149"/>
      <c r="AX300" s="149"/>
      <c r="AY300" s="149"/>
      <c r="AZ300" s="149"/>
      <c r="BA300" s="149"/>
      <c r="BB300" s="149"/>
      <c r="BC300" s="149"/>
      <c r="BD300" s="149"/>
      <c r="BE300" s="149"/>
      <c r="BF300" s="149"/>
      <c r="BG300" s="149"/>
      <c r="BH300" s="149"/>
      <c r="BI300" s="73" t="s">
        <v>6656</v>
      </c>
      <c r="BJ300" s="149"/>
      <c r="BK300" s="149"/>
      <c r="BL300" s="149"/>
      <c r="BM300" s="149"/>
      <c r="BN300" s="149"/>
      <c r="BO300" s="149"/>
      <c r="BP300" s="149"/>
      <c r="BQ300" s="149"/>
      <c r="BR300" s="149"/>
      <c r="BS300" s="149"/>
      <c r="BT300" s="149"/>
      <c r="BU300" s="149"/>
      <c r="BV300" s="406"/>
      <c r="BW300" s="406"/>
      <c r="BX300" s="406"/>
      <c r="BY300" s="407"/>
      <c r="BZ300" s="407"/>
      <c r="CA300" s="407"/>
      <c r="CB300" s="407"/>
      <c r="CC300" s="407"/>
      <c r="CD300" s="407"/>
      <c r="CE300" s="407"/>
      <c r="CF300" s="407"/>
      <c r="CG300" s="407"/>
      <c r="CH300" s="407"/>
      <c r="CI300" s="407"/>
      <c r="CJ300" s="407"/>
      <c r="CK300" s="407"/>
      <c r="CL300" s="407"/>
      <c r="CM300" s="407"/>
      <c r="CN300" s="407"/>
      <c r="CO300" s="407"/>
      <c r="CP300" s="407"/>
      <c r="CQ300" s="407"/>
      <c r="CR300" s="374" t="s">
        <v>6657</v>
      </c>
      <c r="CS300" s="407"/>
      <c r="CT300" s="407"/>
      <c r="CU300" s="407"/>
      <c r="CV300" s="407"/>
      <c r="CW300" s="407"/>
      <c r="CX300" s="407"/>
      <c r="CY300" s="407"/>
      <c r="CZ300" s="407"/>
      <c r="DA300" s="407"/>
      <c r="DB300" s="407"/>
      <c r="DC300" s="407"/>
      <c r="DD300" s="407"/>
    </row>
    <row r="301" spans="37:108" ht="15" hidden="1" customHeight="1">
      <c r="AK301" s="375">
        <v>293</v>
      </c>
      <c r="AL301" s="204" t="str">
        <f t="shared" si="8"/>
        <v/>
      </c>
      <c r="AM301" s="204" t="str">
        <f t="shared" si="9"/>
        <v/>
      </c>
      <c r="AO301" s="130">
        <v>295</v>
      </c>
      <c r="AP301" s="149"/>
      <c r="AQ301" s="149"/>
      <c r="AR301" s="149"/>
      <c r="AS301" s="149"/>
      <c r="AT301" s="149"/>
      <c r="AU301" s="149"/>
      <c r="AV301" s="149"/>
      <c r="AW301" s="149"/>
      <c r="AX301" s="149"/>
      <c r="AY301" s="149"/>
      <c r="AZ301" s="149"/>
      <c r="BA301" s="149"/>
      <c r="BB301" s="149"/>
      <c r="BC301" s="149"/>
      <c r="BD301" s="149"/>
      <c r="BE301" s="149"/>
      <c r="BF301" s="149"/>
      <c r="BG301" s="149"/>
      <c r="BH301" s="149"/>
      <c r="BI301" s="73" t="s">
        <v>6658</v>
      </c>
      <c r="BJ301" s="149"/>
      <c r="BK301" s="149"/>
      <c r="BL301" s="149"/>
      <c r="BM301" s="149"/>
      <c r="BN301" s="149"/>
      <c r="BO301" s="149"/>
      <c r="BP301" s="149"/>
      <c r="BQ301" s="149"/>
      <c r="BR301" s="149"/>
      <c r="BS301" s="149"/>
      <c r="BT301" s="149"/>
      <c r="BU301" s="149"/>
      <c r="BV301" s="406"/>
      <c r="BW301" s="406"/>
      <c r="BX301" s="406"/>
      <c r="BY301" s="407"/>
      <c r="BZ301" s="407"/>
      <c r="CA301" s="407"/>
      <c r="CB301" s="407"/>
      <c r="CC301" s="407"/>
      <c r="CD301" s="407"/>
      <c r="CE301" s="407"/>
      <c r="CF301" s="407"/>
      <c r="CG301" s="407"/>
      <c r="CH301" s="407"/>
      <c r="CI301" s="407"/>
      <c r="CJ301" s="407"/>
      <c r="CK301" s="407"/>
      <c r="CL301" s="407"/>
      <c r="CM301" s="407"/>
      <c r="CN301" s="407"/>
      <c r="CO301" s="407"/>
      <c r="CP301" s="407"/>
      <c r="CQ301" s="407"/>
      <c r="CR301" s="374" t="s">
        <v>6659</v>
      </c>
      <c r="CS301" s="407"/>
      <c r="CT301" s="407"/>
      <c r="CU301" s="407"/>
      <c r="CV301" s="407"/>
      <c r="CW301" s="407"/>
      <c r="CX301" s="407"/>
      <c r="CY301" s="407"/>
      <c r="CZ301" s="407"/>
      <c r="DA301" s="407"/>
      <c r="DB301" s="407"/>
      <c r="DC301" s="407"/>
      <c r="DD301" s="407"/>
    </row>
    <row r="302" spans="37:108" ht="15" hidden="1" customHeight="1">
      <c r="AK302" s="383">
        <v>294</v>
      </c>
      <c r="AL302" s="204" t="str">
        <f t="shared" si="8"/>
        <v/>
      </c>
      <c r="AM302" s="204" t="str">
        <f t="shared" si="9"/>
        <v/>
      </c>
      <c r="AO302" s="130">
        <v>296</v>
      </c>
      <c r="AP302" s="149"/>
      <c r="AQ302" s="149"/>
      <c r="AR302" s="149"/>
      <c r="AS302" s="149"/>
      <c r="AT302" s="149"/>
      <c r="AU302" s="149"/>
      <c r="AV302" s="149"/>
      <c r="AW302" s="149"/>
      <c r="AX302" s="149"/>
      <c r="AY302" s="149"/>
      <c r="AZ302" s="149"/>
      <c r="BA302" s="149"/>
      <c r="BB302" s="149"/>
      <c r="BC302" s="149"/>
      <c r="BD302" s="149"/>
      <c r="BE302" s="149"/>
      <c r="BF302" s="149"/>
      <c r="BG302" s="149"/>
      <c r="BH302" s="149"/>
      <c r="BI302" s="73" t="s">
        <v>6660</v>
      </c>
      <c r="BJ302" s="149"/>
      <c r="BK302" s="149"/>
      <c r="BL302" s="149"/>
      <c r="BM302" s="149"/>
      <c r="BN302" s="149"/>
      <c r="BO302" s="149"/>
      <c r="BP302" s="149"/>
      <c r="BQ302" s="149"/>
      <c r="BR302" s="149"/>
      <c r="BS302" s="149"/>
      <c r="BT302" s="149"/>
      <c r="BU302" s="149"/>
      <c r="BV302" s="406"/>
      <c r="BW302" s="406"/>
      <c r="BX302" s="406"/>
      <c r="BY302" s="407"/>
      <c r="BZ302" s="407"/>
      <c r="CA302" s="407"/>
      <c r="CB302" s="407"/>
      <c r="CC302" s="407"/>
      <c r="CD302" s="407"/>
      <c r="CE302" s="407"/>
      <c r="CF302" s="407"/>
      <c r="CG302" s="407"/>
      <c r="CH302" s="407"/>
      <c r="CI302" s="407"/>
      <c r="CJ302" s="407"/>
      <c r="CK302" s="407"/>
      <c r="CL302" s="407"/>
      <c r="CM302" s="407"/>
      <c r="CN302" s="407"/>
      <c r="CO302" s="407"/>
      <c r="CP302" s="407"/>
      <c r="CQ302" s="407"/>
      <c r="CR302" s="374" t="s">
        <v>6661</v>
      </c>
      <c r="CS302" s="407"/>
      <c r="CT302" s="407"/>
      <c r="CU302" s="407"/>
      <c r="CV302" s="407"/>
      <c r="CW302" s="407"/>
      <c r="CX302" s="407"/>
      <c r="CY302" s="407"/>
      <c r="CZ302" s="407"/>
      <c r="DA302" s="407"/>
      <c r="DB302" s="407"/>
      <c r="DC302" s="407"/>
      <c r="DD302" s="407"/>
    </row>
    <row r="303" spans="37:108" ht="15" hidden="1" customHeight="1">
      <c r="AK303" s="383">
        <v>295</v>
      </c>
      <c r="AL303" s="204" t="str">
        <f t="shared" si="8"/>
        <v/>
      </c>
      <c r="AM303" s="204" t="str">
        <f t="shared" si="9"/>
        <v/>
      </c>
      <c r="AO303" s="130">
        <v>297</v>
      </c>
      <c r="AP303" s="149"/>
      <c r="AQ303" s="149"/>
      <c r="AR303" s="149"/>
      <c r="AS303" s="149"/>
      <c r="AT303" s="149"/>
      <c r="AU303" s="149"/>
      <c r="AV303" s="149"/>
      <c r="AW303" s="149"/>
      <c r="AX303" s="149"/>
      <c r="AY303" s="149"/>
      <c r="AZ303" s="149"/>
      <c r="BA303" s="149"/>
      <c r="BB303" s="149"/>
      <c r="BC303" s="149"/>
      <c r="BD303" s="149"/>
      <c r="BE303" s="149"/>
      <c r="BF303" s="149"/>
      <c r="BG303" s="149"/>
      <c r="BH303" s="149"/>
      <c r="BI303" s="73" t="s">
        <v>6662</v>
      </c>
      <c r="BJ303" s="149"/>
      <c r="BK303" s="149"/>
      <c r="BL303" s="149"/>
      <c r="BM303" s="149"/>
      <c r="BN303" s="149"/>
      <c r="BO303" s="149"/>
      <c r="BP303" s="149"/>
      <c r="BQ303" s="149"/>
      <c r="BR303" s="149"/>
      <c r="BS303" s="149"/>
      <c r="BT303" s="149"/>
      <c r="BU303" s="149"/>
      <c r="BV303" s="406"/>
      <c r="BW303" s="406"/>
      <c r="BX303" s="406"/>
      <c r="BY303" s="407"/>
      <c r="BZ303" s="407"/>
      <c r="CA303" s="407"/>
      <c r="CB303" s="407"/>
      <c r="CC303" s="407"/>
      <c r="CD303" s="407"/>
      <c r="CE303" s="407"/>
      <c r="CF303" s="407"/>
      <c r="CG303" s="407"/>
      <c r="CH303" s="407"/>
      <c r="CI303" s="407"/>
      <c r="CJ303" s="407"/>
      <c r="CK303" s="407"/>
      <c r="CL303" s="407"/>
      <c r="CM303" s="407"/>
      <c r="CN303" s="407"/>
      <c r="CO303" s="407"/>
      <c r="CP303" s="407"/>
      <c r="CQ303" s="407"/>
      <c r="CR303" s="374" t="s">
        <v>6663</v>
      </c>
      <c r="CS303" s="407"/>
      <c r="CT303" s="407"/>
      <c r="CU303" s="407"/>
      <c r="CV303" s="407"/>
      <c r="CW303" s="407"/>
      <c r="CX303" s="407"/>
      <c r="CY303" s="407"/>
      <c r="CZ303" s="407"/>
      <c r="DA303" s="407"/>
      <c r="DB303" s="407"/>
      <c r="DC303" s="407"/>
      <c r="DD303" s="407"/>
    </row>
    <row r="304" spans="37:108" ht="15" hidden="1" customHeight="1">
      <c r="AK304" s="383">
        <v>296</v>
      </c>
      <c r="AL304" s="204" t="str">
        <f t="shared" si="8"/>
        <v/>
      </c>
      <c r="AM304" s="204" t="str">
        <f t="shared" si="9"/>
        <v/>
      </c>
      <c r="AO304" s="130">
        <v>298</v>
      </c>
      <c r="AP304" s="149"/>
      <c r="AQ304" s="149"/>
      <c r="AR304" s="149"/>
      <c r="AS304" s="149"/>
      <c r="AT304" s="149"/>
      <c r="AU304" s="149"/>
      <c r="AV304" s="149"/>
      <c r="AW304" s="149"/>
      <c r="AX304" s="149"/>
      <c r="AY304" s="149"/>
      <c r="AZ304" s="149"/>
      <c r="BA304" s="149"/>
      <c r="BB304" s="149"/>
      <c r="BC304" s="149"/>
      <c r="BD304" s="149"/>
      <c r="BE304" s="149"/>
      <c r="BF304" s="149"/>
      <c r="BG304" s="149"/>
      <c r="BH304" s="149"/>
      <c r="BI304" s="73" t="s">
        <v>6664</v>
      </c>
      <c r="BJ304" s="149"/>
      <c r="BK304" s="149"/>
      <c r="BL304" s="149"/>
      <c r="BM304" s="149"/>
      <c r="BN304" s="149"/>
      <c r="BO304" s="149"/>
      <c r="BP304" s="149"/>
      <c r="BQ304" s="149"/>
      <c r="BR304" s="149"/>
      <c r="BS304" s="149"/>
      <c r="BT304" s="149"/>
      <c r="BU304" s="149"/>
      <c r="BV304" s="406"/>
      <c r="BW304" s="406"/>
      <c r="BX304" s="406"/>
      <c r="BY304" s="407"/>
      <c r="BZ304" s="407"/>
      <c r="CA304" s="407"/>
      <c r="CB304" s="407"/>
      <c r="CC304" s="407"/>
      <c r="CD304" s="407"/>
      <c r="CE304" s="407"/>
      <c r="CF304" s="407"/>
      <c r="CG304" s="407"/>
      <c r="CH304" s="407"/>
      <c r="CI304" s="407"/>
      <c r="CJ304" s="407"/>
      <c r="CK304" s="407"/>
      <c r="CL304" s="407"/>
      <c r="CM304" s="407"/>
      <c r="CN304" s="407"/>
      <c r="CO304" s="407"/>
      <c r="CP304" s="407"/>
      <c r="CQ304" s="407"/>
      <c r="CR304" s="374" t="s">
        <v>6665</v>
      </c>
      <c r="CS304" s="407"/>
      <c r="CT304" s="407"/>
      <c r="CU304" s="407"/>
      <c r="CV304" s="407"/>
      <c r="CW304" s="407"/>
      <c r="CX304" s="407"/>
      <c r="CY304" s="407"/>
      <c r="CZ304" s="407"/>
      <c r="DA304" s="407"/>
      <c r="DB304" s="407"/>
      <c r="DC304" s="407"/>
      <c r="DD304" s="407"/>
    </row>
    <row r="305" spans="37:108" ht="15" hidden="1" customHeight="1">
      <c r="AK305" s="375">
        <v>297</v>
      </c>
      <c r="AL305" s="204" t="str">
        <f t="shared" si="8"/>
        <v/>
      </c>
      <c r="AM305" s="204" t="str">
        <f t="shared" si="9"/>
        <v/>
      </c>
      <c r="AO305" s="130">
        <v>299</v>
      </c>
      <c r="AP305" s="149"/>
      <c r="AQ305" s="149"/>
      <c r="AR305" s="149"/>
      <c r="AS305" s="149"/>
      <c r="AT305" s="149"/>
      <c r="AU305" s="149"/>
      <c r="AV305" s="149"/>
      <c r="AW305" s="149"/>
      <c r="AX305" s="149"/>
      <c r="AY305" s="149"/>
      <c r="AZ305" s="149"/>
      <c r="BA305" s="149"/>
      <c r="BB305" s="149"/>
      <c r="BC305" s="149"/>
      <c r="BD305" s="149"/>
      <c r="BE305" s="149"/>
      <c r="BF305" s="149"/>
      <c r="BG305" s="149"/>
      <c r="BH305" s="149"/>
      <c r="BI305" s="73" t="s">
        <v>6666</v>
      </c>
      <c r="BJ305" s="149"/>
      <c r="BK305" s="149"/>
      <c r="BL305" s="149"/>
      <c r="BM305" s="149"/>
      <c r="BN305" s="149"/>
      <c r="BO305" s="149"/>
      <c r="BP305" s="149"/>
      <c r="BQ305" s="149"/>
      <c r="BR305" s="149"/>
      <c r="BS305" s="149"/>
      <c r="BT305" s="149"/>
      <c r="BU305" s="149"/>
      <c r="BV305" s="406"/>
      <c r="BW305" s="406"/>
      <c r="BX305" s="406"/>
      <c r="BY305" s="407"/>
      <c r="BZ305" s="407"/>
      <c r="CA305" s="407"/>
      <c r="CB305" s="407"/>
      <c r="CC305" s="407"/>
      <c r="CD305" s="407"/>
      <c r="CE305" s="407"/>
      <c r="CF305" s="407"/>
      <c r="CG305" s="407"/>
      <c r="CH305" s="407"/>
      <c r="CI305" s="407"/>
      <c r="CJ305" s="407"/>
      <c r="CK305" s="407"/>
      <c r="CL305" s="407"/>
      <c r="CM305" s="407"/>
      <c r="CN305" s="407"/>
      <c r="CO305" s="407"/>
      <c r="CP305" s="407"/>
      <c r="CQ305" s="407"/>
      <c r="CR305" s="374" t="s">
        <v>6667</v>
      </c>
      <c r="CS305" s="407"/>
      <c r="CT305" s="407"/>
      <c r="CU305" s="407"/>
      <c r="CV305" s="407"/>
      <c r="CW305" s="407"/>
      <c r="CX305" s="407"/>
      <c r="CY305" s="407"/>
      <c r="CZ305" s="407"/>
      <c r="DA305" s="407"/>
      <c r="DB305" s="407"/>
      <c r="DC305" s="407"/>
      <c r="DD305" s="407"/>
    </row>
    <row r="306" spans="37:108" ht="15" hidden="1" customHeight="1">
      <c r="AK306" s="383">
        <v>298</v>
      </c>
      <c r="AL306" s="204" t="str">
        <f t="shared" si="8"/>
        <v/>
      </c>
      <c r="AM306" s="204" t="str">
        <f t="shared" si="9"/>
        <v/>
      </c>
      <c r="AO306" s="130">
        <v>300</v>
      </c>
      <c r="AP306" s="149"/>
      <c r="AQ306" s="149"/>
      <c r="AR306" s="149"/>
      <c r="AS306" s="149"/>
      <c r="AT306" s="149"/>
      <c r="AU306" s="149"/>
      <c r="AV306" s="149"/>
      <c r="AW306" s="149"/>
      <c r="AX306" s="149"/>
      <c r="AY306" s="149"/>
      <c r="AZ306" s="149"/>
      <c r="BA306" s="149"/>
      <c r="BB306" s="149"/>
      <c r="BC306" s="149"/>
      <c r="BD306" s="149"/>
      <c r="BE306" s="149"/>
      <c r="BF306" s="149"/>
      <c r="BG306" s="149"/>
      <c r="BH306" s="149"/>
      <c r="BI306" s="73" t="s">
        <v>6668</v>
      </c>
      <c r="BJ306" s="149"/>
      <c r="BK306" s="149"/>
      <c r="BL306" s="149"/>
      <c r="BM306" s="149"/>
      <c r="BN306" s="149"/>
      <c r="BO306" s="149"/>
      <c r="BP306" s="149"/>
      <c r="BQ306" s="149"/>
      <c r="BR306" s="149"/>
      <c r="BS306" s="149"/>
      <c r="BT306" s="149"/>
      <c r="BU306" s="149"/>
      <c r="BV306" s="406"/>
      <c r="BW306" s="406"/>
      <c r="BX306" s="406"/>
      <c r="BY306" s="407"/>
      <c r="BZ306" s="407"/>
      <c r="CA306" s="407"/>
      <c r="CB306" s="407"/>
      <c r="CC306" s="407"/>
      <c r="CD306" s="407"/>
      <c r="CE306" s="407"/>
      <c r="CF306" s="407"/>
      <c r="CG306" s="407"/>
      <c r="CH306" s="407"/>
      <c r="CI306" s="407"/>
      <c r="CJ306" s="407"/>
      <c r="CK306" s="407"/>
      <c r="CL306" s="407"/>
      <c r="CM306" s="407"/>
      <c r="CN306" s="407"/>
      <c r="CO306" s="407"/>
      <c r="CP306" s="407"/>
      <c r="CQ306" s="407"/>
      <c r="CR306" s="374" t="s">
        <v>6669</v>
      </c>
      <c r="CS306" s="407"/>
      <c r="CT306" s="407"/>
      <c r="CU306" s="407"/>
      <c r="CV306" s="407"/>
      <c r="CW306" s="407"/>
      <c r="CX306" s="407"/>
      <c r="CY306" s="407"/>
      <c r="CZ306" s="407"/>
      <c r="DA306" s="407"/>
      <c r="DB306" s="407"/>
      <c r="DC306" s="407"/>
      <c r="DD306" s="407"/>
    </row>
    <row r="307" spans="37:108" ht="15" hidden="1" customHeight="1">
      <c r="AK307" s="383">
        <v>299</v>
      </c>
      <c r="AL307" s="204" t="str">
        <f t="shared" si="8"/>
        <v/>
      </c>
      <c r="AM307" s="204" t="str">
        <f t="shared" si="9"/>
        <v/>
      </c>
      <c r="AO307" s="130">
        <v>301</v>
      </c>
      <c r="AP307" s="149"/>
      <c r="AQ307" s="149"/>
      <c r="AR307" s="149"/>
      <c r="AS307" s="149"/>
      <c r="AT307" s="149"/>
      <c r="AU307" s="149"/>
      <c r="AV307" s="149"/>
      <c r="AW307" s="149"/>
      <c r="AX307" s="149"/>
      <c r="AY307" s="149"/>
      <c r="AZ307" s="149"/>
      <c r="BA307" s="149"/>
      <c r="BB307" s="149"/>
      <c r="BC307" s="149"/>
      <c r="BD307" s="149"/>
      <c r="BE307" s="149"/>
      <c r="BF307" s="149"/>
      <c r="BG307" s="149"/>
      <c r="BH307" s="149"/>
      <c r="BI307" s="73" t="s">
        <v>6670</v>
      </c>
      <c r="BJ307" s="149"/>
      <c r="BK307" s="149"/>
      <c r="BL307" s="149"/>
      <c r="BM307" s="149"/>
      <c r="BN307" s="149"/>
      <c r="BO307" s="149"/>
      <c r="BP307" s="149"/>
      <c r="BQ307" s="149"/>
      <c r="BR307" s="149"/>
      <c r="BS307" s="149"/>
      <c r="BT307" s="149"/>
      <c r="BU307" s="149"/>
      <c r="BV307" s="406"/>
      <c r="BW307" s="406"/>
      <c r="BX307" s="406"/>
      <c r="BY307" s="407"/>
      <c r="BZ307" s="407"/>
      <c r="CA307" s="407"/>
      <c r="CB307" s="407"/>
      <c r="CC307" s="407"/>
      <c r="CD307" s="407"/>
      <c r="CE307" s="407"/>
      <c r="CF307" s="407"/>
      <c r="CG307" s="407"/>
      <c r="CH307" s="407"/>
      <c r="CI307" s="407"/>
      <c r="CJ307" s="407"/>
      <c r="CK307" s="407"/>
      <c r="CL307" s="407"/>
      <c r="CM307" s="407"/>
      <c r="CN307" s="407"/>
      <c r="CO307" s="407"/>
      <c r="CP307" s="407"/>
      <c r="CQ307" s="407"/>
      <c r="CR307" s="374" t="s">
        <v>6671</v>
      </c>
      <c r="CS307" s="407"/>
      <c r="CT307" s="407"/>
      <c r="CU307" s="407"/>
      <c r="CV307" s="407"/>
      <c r="CW307" s="407"/>
      <c r="CX307" s="407"/>
      <c r="CY307" s="407"/>
      <c r="CZ307" s="407"/>
      <c r="DA307" s="407"/>
      <c r="DB307" s="407"/>
      <c r="DC307" s="407"/>
      <c r="DD307" s="407"/>
    </row>
    <row r="308" spans="37:108" ht="15" hidden="1" customHeight="1">
      <c r="AK308" s="383">
        <v>300</v>
      </c>
      <c r="AL308" s="204" t="str">
        <f t="shared" si="8"/>
        <v/>
      </c>
      <c r="AM308" s="204" t="str">
        <f t="shared" si="9"/>
        <v/>
      </c>
      <c r="AO308" s="130">
        <v>302</v>
      </c>
      <c r="AP308" s="149"/>
      <c r="AQ308" s="149"/>
      <c r="AR308" s="149"/>
      <c r="AS308" s="149"/>
      <c r="AT308" s="149"/>
      <c r="AU308" s="149"/>
      <c r="AV308" s="149"/>
      <c r="AW308" s="149"/>
      <c r="AX308" s="149"/>
      <c r="AY308" s="149"/>
      <c r="AZ308" s="149"/>
      <c r="BA308" s="149"/>
      <c r="BB308" s="149"/>
      <c r="BC308" s="149"/>
      <c r="BD308" s="149"/>
      <c r="BE308" s="149"/>
      <c r="BF308" s="149"/>
      <c r="BG308" s="149"/>
      <c r="BH308" s="149"/>
      <c r="BI308" s="73" t="s">
        <v>6672</v>
      </c>
      <c r="BJ308" s="149"/>
      <c r="BK308" s="149"/>
      <c r="BL308" s="149"/>
      <c r="BM308" s="149"/>
      <c r="BN308" s="149"/>
      <c r="BO308" s="149"/>
      <c r="BP308" s="149"/>
      <c r="BQ308" s="149"/>
      <c r="BR308" s="149"/>
      <c r="BS308" s="149"/>
      <c r="BT308" s="149"/>
      <c r="BU308" s="149"/>
      <c r="BV308" s="406"/>
      <c r="BW308" s="406"/>
      <c r="BX308" s="406"/>
      <c r="BY308" s="407"/>
      <c r="BZ308" s="407"/>
      <c r="CA308" s="407"/>
      <c r="CB308" s="407"/>
      <c r="CC308" s="407"/>
      <c r="CD308" s="407"/>
      <c r="CE308" s="407"/>
      <c r="CF308" s="407"/>
      <c r="CG308" s="407"/>
      <c r="CH308" s="407"/>
      <c r="CI308" s="407"/>
      <c r="CJ308" s="407"/>
      <c r="CK308" s="407"/>
      <c r="CL308" s="407"/>
      <c r="CM308" s="407"/>
      <c r="CN308" s="407"/>
      <c r="CO308" s="407"/>
      <c r="CP308" s="407"/>
      <c r="CQ308" s="407"/>
      <c r="CR308" s="374" t="s">
        <v>6673</v>
      </c>
      <c r="CS308" s="407"/>
      <c r="CT308" s="407"/>
      <c r="CU308" s="407"/>
      <c r="CV308" s="407"/>
      <c r="CW308" s="407"/>
      <c r="CX308" s="407"/>
      <c r="CY308" s="407"/>
      <c r="CZ308" s="407"/>
      <c r="DA308" s="407"/>
      <c r="DB308" s="407"/>
      <c r="DC308" s="407"/>
      <c r="DD308" s="407"/>
    </row>
    <row r="309" spans="37:108" ht="15" hidden="1" customHeight="1">
      <c r="AK309" s="375">
        <v>301</v>
      </c>
      <c r="AL309" s="204" t="str">
        <f t="shared" si="8"/>
        <v/>
      </c>
      <c r="AM309" s="204" t="str">
        <f t="shared" si="9"/>
        <v/>
      </c>
      <c r="AO309" s="130">
        <v>303</v>
      </c>
      <c r="AP309" s="149"/>
      <c r="AQ309" s="149"/>
      <c r="AR309" s="149"/>
      <c r="AS309" s="149"/>
      <c r="AT309" s="149"/>
      <c r="AU309" s="149"/>
      <c r="AV309" s="149"/>
      <c r="AW309" s="149"/>
      <c r="AX309" s="149"/>
      <c r="AY309" s="149"/>
      <c r="AZ309" s="149"/>
      <c r="BA309" s="149"/>
      <c r="BB309" s="149"/>
      <c r="BC309" s="149"/>
      <c r="BD309" s="149"/>
      <c r="BE309" s="149"/>
      <c r="BF309" s="149"/>
      <c r="BG309" s="149"/>
      <c r="BH309" s="149"/>
      <c r="BI309" s="73" t="s">
        <v>6674</v>
      </c>
      <c r="BJ309" s="149"/>
      <c r="BK309" s="149"/>
      <c r="BL309" s="149"/>
      <c r="BM309" s="149"/>
      <c r="BN309" s="149"/>
      <c r="BO309" s="149"/>
      <c r="BP309" s="149"/>
      <c r="BQ309" s="149"/>
      <c r="BR309" s="149"/>
      <c r="BS309" s="149"/>
      <c r="BT309" s="149"/>
      <c r="BU309" s="149"/>
      <c r="BV309" s="406"/>
      <c r="BW309" s="406"/>
      <c r="BX309" s="406"/>
      <c r="BY309" s="407"/>
      <c r="BZ309" s="407"/>
      <c r="CA309" s="407"/>
      <c r="CB309" s="407"/>
      <c r="CC309" s="407"/>
      <c r="CD309" s="407"/>
      <c r="CE309" s="407"/>
      <c r="CF309" s="407"/>
      <c r="CG309" s="407"/>
      <c r="CH309" s="407"/>
      <c r="CI309" s="407"/>
      <c r="CJ309" s="407"/>
      <c r="CK309" s="407"/>
      <c r="CL309" s="407"/>
      <c r="CM309" s="407"/>
      <c r="CN309" s="407"/>
      <c r="CO309" s="407"/>
      <c r="CP309" s="407"/>
      <c r="CQ309" s="407"/>
      <c r="CR309" s="374" t="s">
        <v>6675</v>
      </c>
      <c r="CS309" s="407"/>
      <c r="CT309" s="407"/>
      <c r="CU309" s="407"/>
      <c r="CV309" s="407"/>
      <c r="CW309" s="407"/>
      <c r="CX309" s="407"/>
      <c r="CY309" s="407"/>
      <c r="CZ309" s="407"/>
      <c r="DA309" s="407"/>
      <c r="DB309" s="407"/>
      <c r="DC309" s="407"/>
      <c r="DD309" s="407"/>
    </row>
    <row r="310" spans="37:108" ht="15" hidden="1" customHeight="1">
      <c r="AK310" s="383">
        <v>302</v>
      </c>
      <c r="AL310" s="204" t="str">
        <f t="shared" si="8"/>
        <v/>
      </c>
      <c r="AM310" s="204" t="str">
        <f t="shared" si="9"/>
        <v/>
      </c>
      <c r="AO310" s="130">
        <v>304</v>
      </c>
      <c r="AP310" s="149"/>
      <c r="AQ310" s="149"/>
      <c r="AR310" s="149"/>
      <c r="AS310" s="149"/>
      <c r="AT310" s="149"/>
      <c r="AU310" s="149"/>
      <c r="AV310" s="149"/>
      <c r="AW310" s="149"/>
      <c r="AX310" s="149"/>
      <c r="AY310" s="149"/>
      <c r="AZ310" s="149"/>
      <c r="BA310" s="149"/>
      <c r="BB310" s="149"/>
      <c r="BC310" s="149"/>
      <c r="BD310" s="149"/>
      <c r="BE310" s="149"/>
      <c r="BF310" s="149"/>
      <c r="BG310" s="149"/>
      <c r="BH310" s="149"/>
      <c r="BI310" s="73" t="s">
        <v>6676</v>
      </c>
      <c r="BJ310" s="149"/>
      <c r="BK310" s="149"/>
      <c r="BL310" s="149"/>
      <c r="BM310" s="149"/>
      <c r="BN310" s="149"/>
      <c r="BO310" s="149"/>
      <c r="BP310" s="149"/>
      <c r="BQ310" s="149"/>
      <c r="BR310" s="149"/>
      <c r="BS310" s="149"/>
      <c r="BT310" s="149"/>
      <c r="BU310" s="149"/>
      <c r="BV310" s="406"/>
      <c r="BW310" s="406"/>
      <c r="BX310" s="406"/>
      <c r="BY310" s="407"/>
      <c r="BZ310" s="407"/>
      <c r="CA310" s="407"/>
      <c r="CB310" s="407"/>
      <c r="CC310" s="407"/>
      <c r="CD310" s="407"/>
      <c r="CE310" s="407"/>
      <c r="CF310" s="407"/>
      <c r="CG310" s="407"/>
      <c r="CH310" s="407"/>
      <c r="CI310" s="407"/>
      <c r="CJ310" s="407"/>
      <c r="CK310" s="407"/>
      <c r="CL310" s="407"/>
      <c r="CM310" s="407"/>
      <c r="CN310" s="407"/>
      <c r="CO310" s="407"/>
      <c r="CP310" s="407"/>
      <c r="CQ310" s="407"/>
      <c r="CR310" s="374" t="s">
        <v>6677</v>
      </c>
      <c r="CS310" s="407"/>
      <c r="CT310" s="407"/>
      <c r="CU310" s="407"/>
      <c r="CV310" s="407"/>
      <c r="CW310" s="407"/>
      <c r="CX310" s="407"/>
      <c r="CY310" s="407"/>
      <c r="CZ310" s="407"/>
      <c r="DA310" s="407"/>
      <c r="DB310" s="407"/>
      <c r="DC310" s="407"/>
      <c r="DD310" s="407"/>
    </row>
    <row r="311" spans="37:108" ht="15" hidden="1" customHeight="1">
      <c r="AK311" s="383">
        <v>303</v>
      </c>
      <c r="AL311" s="204" t="str">
        <f t="shared" si="8"/>
        <v/>
      </c>
      <c r="AM311" s="204" t="str">
        <f t="shared" si="9"/>
        <v/>
      </c>
      <c r="AO311" s="130">
        <v>305</v>
      </c>
      <c r="AP311" s="149"/>
      <c r="AQ311" s="149"/>
      <c r="AR311" s="149"/>
      <c r="AS311" s="149"/>
      <c r="AT311" s="149"/>
      <c r="AU311" s="149"/>
      <c r="AV311" s="149"/>
      <c r="AW311" s="149"/>
      <c r="AX311" s="149"/>
      <c r="AY311" s="149"/>
      <c r="AZ311" s="149"/>
      <c r="BA311" s="149"/>
      <c r="BB311" s="149"/>
      <c r="BC311" s="149"/>
      <c r="BD311" s="149"/>
      <c r="BE311" s="149"/>
      <c r="BF311" s="149"/>
      <c r="BG311" s="149"/>
      <c r="BH311" s="149"/>
      <c r="BI311" s="73" t="s">
        <v>6678</v>
      </c>
      <c r="BJ311" s="149"/>
      <c r="BK311" s="149"/>
      <c r="BL311" s="149"/>
      <c r="BM311" s="149"/>
      <c r="BN311" s="149"/>
      <c r="BO311" s="149"/>
      <c r="BP311" s="149"/>
      <c r="BQ311" s="149"/>
      <c r="BR311" s="149"/>
      <c r="BS311" s="149"/>
      <c r="BT311" s="149"/>
      <c r="BU311" s="149"/>
      <c r="BV311" s="406"/>
      <c r="BW311" s="406"/>
      <c r="BX311" s="406"/>
      <c r="BY311" s="407"/>
      <c r="BZ311" s="407"/>
      <c r="CA311" s="407"/>
      <c r="CB311" s="407"/>
      <c r="CC311" s="407"/>
      <c r="CD311" s="407"/>
      <c r="CE311" s="407"/>
      <c r="CF311" s="407"/>
      <c r="CG311" s="407"/>
      <c r="CH311" s="407"/>
      <c r="CI311" s="407"/>
      <c r="CJ311" s="407"/>
      <c r="CK311" s="407"/>
      <c r="CL311" s="407"/>
      <c r="CM311" s="407"/>
      <c r="CN311" s="407"/>
      <c r="CO311" s="407"/>
      <c r="CP311" s="407"/>
      <c r="CQ311" s="407"/>
      <c r="CR311" s="374" t="s">
        <v>6679</v>
      </c>
      <c r="CS311" s="407"/>
      <c r="CT311" s="407"/>
      <c r="CU311" s="407"/>
      <c r="CV311" s="407"/>
      <c r="CW311" s="407"/>
      <c r="CX311" s="407"/>
      <c r="CY311" s="407"/>
      <c r="CZ311" s="407"/>
      <c r="DA311" s="407"/>
      <c r="DB311" s="407"/>
      <c r="DC311" s="407"/>
      <c r="DD311" s="407"/>
    </row>
    <row r="312" spans="37:108" ht="15" hidden="1" customHeight="1">
      <c r="AK312" s="383">
        <v>304</v>
      </c>
      <c r="AL312" s="204" t="str">
        <f t="shared" si="8"/>
        <v/>
      </c>
      <c r="AM312" s="204" t="str">
        <f t="shared" si="9"/>
        <v/>
      </c>
      <c r="AO312" s="130">
        <v>306</v>
      </c>
      <c r="AP312" s="149"/>
      <c r="AQ312" s="149"/>
      <c r="AR312" s="149"/>
      <c r="AS312" s="149"/>
      <c r="AT312" s="149"/>
      <c r="AU312" s="149"/>
      <c r="AV312" s="149"/>
      <c r="AW312" s="149"/>
      <c r="AX312" s="149"/>
      <c r="AY312" s="149"/>
      <c r="AZ312" s="149"/>
      <c r="BA312" s="149"/>
      <c r="BB312" s="149"/>
      <c r="BC312" s="149"/>
      <c r="BD312" s="149"/>
      <c r="BE312" s="149"/>
      <c r="BF312" s="149"/>
      <c r="BG312" s="149"/>
      <c r="BH312" s="149"/>
      <c r="BI312" s="73" t="s">
        <v>6680</v>
      </c>
      <c r="BJ312" s="149"/>
      <c r="BK312" s="149"/>
      <c r="BL312" s="149"/>
      <c r="BM312" s="149"/>
      <c r="BN312" s="149"/>
      <c r="BO312" s="149"/>
      <c r="BP312" s="149"/>
      <c r="BQ312" s="149"/>
      <c r="BR312" s="149"/>
      <c r="BS312" s="149"/>
      <c r="BT312" s="149"/>
      <c r="BU312" s="149"/>
      <c r="BV312" s="406"/>
      <c r="BW312" s="406"/>
      <c r="BX312" s="406"/>
      <c r="BY312" s="407"/>
      <c r="BZ312" s="407"/>
      <c r="CA312" s="407"/>
      <c r="CB312" s="407"/>
      <c r="CC312" s="407"/>
      <c r="CD312" s="407"/>
      <c r="CE312" s="407"/>
      <c r="CF312" s="407"/>
      <c r="CG312" s="407"/>
      <c r="CH312" s="407"/>
      <c r="CI312" s="407"/>
      <c r="CJ312" s="407"/>
      <c r="CK312" s="407"/>
      <c r="CL312" s="407"/>
      <c r="CM312" s="407"/>
      <c r="CN312" s="407"/>
      <c r="CO312" s="407"/>
      <c r="CP312" s="407"/>
      <c r="CQ312" s="407"/>
      <c r="CR312" s="374" t="s">
        <v>6681</v>
      </c>
      <c r="CS312" s="407"/>
      <c r="CT312" s="407"/>
      <c r="CU312" s="407"/>
      <c r="CV312" s="407"/>
      <c r="CW312" s="407"/>
      <c r="CX312" s="407"/>
      <c r="CY312" s="407"/>
      <c r="CZ312" s="407"/>
      <c r="DA312" s="407"/>
      <c r="DB312" s="407"/>
      <c r="DC312" s="407"/>
      <c r="DD312" s="407"/>
    </row>
    <row r="313" spans="37:108" ht="15" hidden="1" customHeight="1">
      <c r="AK313" s="375">
        <v>305</v>
      </c>
      <c r="AL313" s="204" t="str">
        <f t="shared" si="8"/>
        <v/>
      </c>
      <c r="AM313" s="204" t="str">
        <f t="shared" si="9"/>
        <v/>
      </c>
      <c r="AO313" s="130">
        <v>307</v>
      </c>
      <c r="AP313" s="149"/>
      <c r="AQ313" s="149"/>
      <c r="AR313" s="149"/>
      <c r="AS313" s="149"/>
      <c r="AT313" s="149"/>
      <c r="AU313" s="149"/>
      <c r="AV313" s="149"/>
      <c r="AW313" s="149"/>
      <c r="AX313" s="149"/>
      <c r="AY313" s="149"/>
      <c r="AZ313" s="149"/>
      <c r="BA313" s="149"/>
      <c r="BB313" s="149"/>
      <c r="BC313" s="149"/>
      <c r="BD313" s="149"/>
      <c r="BE313" s="149"/>
      <c r="BF313" s="149"/>
      <c r="BG313" s="149"/>
      <c r="BH313" s="149"/>
      <c r="BI313" s="73" t="s">
        <v>6682</v>
      </c>
      <c r="BJ313" s="149"/>
      <c r="BK313" s="149"/>
      <c r="BL313" s="149"/>
      <c r="BM313" s="149"/>
      <c r="BN313" s="149"/>
      <c r="BO313" s="149"/>
      <c r="BP313" s="149"/>
      <c r="BQ313" s="149"/>
      <c r="BR313" s="149"/>
      <c r="BS313" s="149"/>
      <c r="BT313" s="149"/>
      <c r="BU313" s="149"/>
      <c r="BV313" s="406"/>
      <c r="BW313" s="406"/>
      <c r="BX313" s="406"/>
      <c r="BY313" s="407"/>
      <c r="BZ313" s="407"/>
      <c r="CA313" s="407"/>
      <c r="CB313" s="407"/>
      <c r="CC313" s="407"/>
      <c r="CD313" s="407"/>
      <c r="CE313" s="407"/>
      <c r="CF313" s="407"/>
      <c r="CG313" s="407"/>
      <c r="CH313" s="407"/>
      <c r="CI313" s="407"/>
      <c r="CJ313" s="407"/>
      <c r="CK313" s="407"/>
      <c r="CL313" s="407"/>
      <c r="CM313" s="407"/>
      <c r="CN313" s="407"/>
      <c r="CO313" s="407"/>
      <c r="CP313" s="407"/>
      <c r="CQ313" s="407"/>
      <c r="CR313" s="374" t="s">
        <v>6683</v>
      </c>
      <c r="CS313" s="407"/>
      <c r="CT313" s="407"/>
      <c r="CU313" s="407"/>
      <c r="CV313" s="407"/>
      <c r="CW313" s="407"/>
      <c r="CX313" s="407"/>
      <c r="CY313" s="407"/>
      <c r="CZ313" s="407"/>
      <c r="DA313" s="407"/>
      <c r="DB313" s="407"/>
      <c r="DC313" s="407"/>
      <c r="DD313" s="407"/>
    </row>
    <row r="314" spans="37:108" ht="15" hidden="1" customHeight="1">
      <c r="AK314" s="383">
        <v>306</v>
      </c>
      <c r="AL314" s="204" t="str">
        <f t="shared" si="8"/>
        <v/>
      </c>
      <c r="AM314" s="204" t="str">
        <f t="shared" si="9"/>
        <v/>
      </c>
      <c r="AO314" s="130">
        <v>308</v>
      </c>
      <c r="AP314" s="149"/>
      <c r="AQ314" s="149"/>
      <c r="AR314" s="149"/>
      <c r="AS314" s="149"/>
      <c r="AT314" s="149"/>
      <c r="AU314" s="149"/>
      <c r="AV314" s="149"/>
      <c r="AW314" s="149"/>
      <c r="AX314" s="149"/>
      <c r="AY314" s="149"/>
      <c r="AZ314" s="149"/>
      <c r="BA314" s="149"/>
      <c r="BB314" s="149"/>
      <c r="BC314" s="149"/>
      <c r="BD314" s="149"/>
      <c r="BE314" s="149"/>
      <c r="BF314" s="149"/>
      <c r="BG314" s="149"/>
      <c r="BH314" s="149"/>
      <c r="BI314" s="73" t="s">
        <v>6684</v>
      </c>
      <c r="BJ314" s="149"/>
      <c r="BK314" s="149"/>
      <c r="BL314" s="149"/>
      <c r="BM314" s="149"/>
      <c r="BN314" s="149"/>
      <c r="BO314" s="149"/>
      <c r="BP314" s="149"/>
      <c r="BQ314" s="149"/>
      <c r="BR314" s="149"/>
      <c r="BS314" s="149"/>
      <c r="BT314" s="149"/>
      <c r="BU314" s="149"/>
      <c r="BV314" s="406"/>
      <c r="BW314" s="406"/>
      <c r="BX314" s="406"/>
      <c r="BY314" s="407"/>
      <c r="BZ314" s="407"/>
      <c r="CA314" s="407"/>
      <c r="CB314" s="407"/>
      <c r="CC314" s="407"/>
      <c r="CD314" s="407"/>
      <c r="CE314" s="407"/>
      <c r="CF314" s="407"/>
      <c r="CG314" s="407"/>
      <c r="CH314" s="407"/>
      <c r="CI314" s="407"/>
      <c r="CJ314" s="407"/>
      <c r="CK314" s="407"/>
      <c r="CL314" s="407"/>
      <c r="CM314" s="407"/>
      <c r="CN314" s="407"/>
      <c r="CO314" s="407"/>
      <c r="CP314" s="407"/>
      <c r="CQ314" s="407"/>
      <c r="CR314" s="374" t="s">
        <v>6685</v>
      </c>
      <c r="CS314" s="407"/>
      <c r="CT314" s="407"/>
      <c r="CU314" s="407"/>
      <c r="CV314" s="407"/>
      <c r="CW314" s="407"/>
      <c r="CX314" s="407"/>
      <c r="CY314" s="407"/>
      <c r="CZ314" s="407"/>
      <c r="DA314" s="407"/>
      <c r="DB314" s="407"/>
      <c r="DC314" s="407"/>
      <c r="DD314" s="407"/>
    </row>
    <row r="315" spans="37:108" ht="15" hidden="1" customHeight="1">
      <c r="AK315" s="383">
        <v>307</v>
      </c>
      <c r="AL315" s="204" t="str">
        <f t="shared" si="8"/>
        <v/>
      </c>
      <c r="AM315" s="204" t="str">
        <f t="shared" si="9"/>
        <v/>
      </c>
      <c r="AO315" s="130">
        <v>309</v>
      </c>
      <c r="AP315" s="149"/>
      <c r="AQ315" s="149"/>
      <c r="AR315" s="149"/>
      <c r="AS315" s="149"/>
      <c r="AT315" s="149"/>
      <c r="AU315" s="149"/>
      <c r="AV315" s="149"/>
      <c r="AW315" s="149"/>
      <c r="AX315" s="149"/>
      <c r="AY315" s="149"/>
      <c r="AZ315" s="149"/>
      <c r="BA315" s="149"/>
      <c r="BB315" s="149"/>
      <c r="BC315" s="149"/>
      <c r="BD315" s="149"/>
      <c r="BE315" s="149"/>
      <c r="BF315" s="149"/>
      <c r="BG315" s="149"/>
      <c r="BH315" s="149"/>
      <c r="BI315" s="73" t="s">
        <v>6686</v>
      </c>
      <c r="BJ315" s="149"/>
      <c r="BK315" s="149"/>
      <c r="BL315" s="149"/>
      <c r="BM315" s="149"/>
      <c r="BN315" s="149"/>
      <c r="BO315" s="149"/>
      <c r="BP315" s="149"/>
      <c r="BQ315" s="149"/>
      <c r="BR315" s="149"/>
      <c r="BS315" s="149"/>
      <c r="BT315" s="149"/>
      <c r="BU315" s="149"/>
      <c r="BV315" s="406"/>
      <c r="BW315" s="406"/>
      <c r="BX315" s="406"/>
      <c r="BY315" s="407"/>
      <c r="BZ315" s="407"/>
      <c r="CA315" s="407"/>
      <c r="CB315" s="407"/>
      <c r="CC315" s="407"/>
      <c r="CD315" s="407"/>
      <c r="CE315" s="407"/>
      <c r="CF315" s="407"/>
      <c r="CG315" s="407"/>
      <c r="CH315" s="407"/>
      <c r="CI315" s="407"/>
      <c r="CJ315" s="407"/>
      <c r="CK315" s="407"/>
      <c r="CL315" s="407"/>
      <c r="CM315" s="407"/>
      <c r="CN315" s="407"/>
      <c r="CO315" s="407"/>
      <c r="CP315" s="407"/>
      <c r="CQ315" s="407"/>
      <c r="CR315" s="374" t="s">
        <v>6687</v>
      </c>
      <c r="CS315" s="407"/>
      <c r="CT315" s="407"/>
      <c r="CU315" s="407"/>
      <c r="CV315" s="407"/>
      <c r="CW315" s="407"/>
      <c r="CX315" s="407"/>
      <c r="CY315" s="407"/>
      <c r="CZ315" s="407"/>
      <c r="DA315" s="407"/>
      <c r="DB315" s="407"/>
      <c r="DC315" s="407"/>
      <c r="DD315" s="407"/>
    </row>
    <row r="316" spans="37:108" ht="15" hidden="1" customHeight="1">
      <c r="AK316" s="383">
        <v>308</v>
      </c>
      <c r="AL316" s="204" t="str">
        <f t="shared" si="8"/>
        <v/>
      </c>
      <c r="AM316" s="204" t="str">
        <f t="shared" si="9"/>
        <v/>
      </c>
      <c r="AO316" s="130">
        <v>310</v>
      </c>
      <c r="AP316" s="149"/>
      <c r="AQ316" s="149"/>
      <c r="AR316" s="149"/>
      <c r="AS316" s="149"/>
      <c r="AT316" s="149"/>
      <c r="AU316" s="149"/>
      <c r="AV316" s="149"/>
      <c r="AW316" s="149"/>
      <c r="AX316" s="149"/>
      <c r="AY316" s="149"/>
      <c r="AZ316" s="149"/>
      <c r="BA316" s="149"/>
      <c r="BB316" s="149"/>
      <c r="BC316" s="149"/>
      <c r="BD316" s="149"/>
      <c r="BE316" s="149"/>
      <c r="BF316" s="149"/>
      <c r="BG316" s="149"/>
      <c r="BH316" s="149"/>
      <c r="BI316" s="73" t="s">
        <v>6688</v>
      </c>
      <c r="BJ316" s="149"/>
      <c r="BK316" s="149"/>
      <c r="BL316" s="149"/>
      <c r="BM316" s="149"/>
      <c r="BN316" s="149"/>
      <c r="BO316" s="149"/>
      <c r="BP316" s="149"/>
      <c r="BQ316" s="149"/>
      <c r="BR316" s="149"/>
      <c r="BS316" s="149"/>
      <c r="BT316" s="149"/>
      <c r="BU316" s="149"/>
      <c r="BV316" s="406"/>
      <c r="BW316" s="406"/>
      <c r="BX316" s="406"/>
      <c r="BY316" s="407"/>
      <c r="BZ316" s="407"/>
      <c r="CA316" s="407"/>
      <c r="CB316" s="407"/>
      <c r="CC316" s="407"/>
      <c r="CD316" s="407"/>
      <c r="CE316" s="407"/>
      <c r="CF316" s="407"/>
      <c r="CG316" s="407"/>
      <c r="CH316" s="407"/>
      <c r="CI316" s="407"/>
      <c r="CJ316" s="407"/>
      <c r="CK316" s="407"/>
      <c r="CL316" s="407"/>
      <c r="CM316" s="407"/>
      <c r="CN316" s="407"/>
      <c r="CO316" s="407"/>
      <c r="CP316" s="407"/>
      <c r="CQ316" s="407"/>
      <c r="CR316" s="374" t="s">
        <v>6689</v>
      </c>
      <c r="CS316" s="407"/>
      <c r="CT316" s="407"/>
      <c r="CU316" s="407"/>
      <c r="CV316" s="407"/>
      <c r="CW316" s="407"/>
      <c r="CX316" s="407"/>
      <c r="CY316" s="407"/>
      <c r="CZ316" s="407"/>
      <c r="DA316" s="407"/>
      <c r="DB316" s="407"/>
      <c r="DC316" s="407"/>
      <c r="DD316" s="407"/>
    </row>
    <row r="317" spans="37:108" ht="15" hidden="1" customHeight="1">
      <c r="AK317" s="375">
        <v>309</v>
      </c>
      <c r="AL317" s="204" t="str">
        <f t="shared" si="8"/>
        <v/>
      </c>
      <c r="AM317" s="204" t="str">
        <f t="shared" si="9"/>
        <v/>
      </c>
      <c r="AO317" s="130">
        <v>311</v>
      </c>
      <c r="AP317" s="149"/>
      <c r="AQ317" s="149"/>
      <c r="AR317" s="149"/>
      <c r="AS317" s="149"/>
      <c r="AT317" s="149"/>
      <c r="AU317" s="149"/>
      <c r="AV317" s="149"/>
      <c r="AW317" s="149"/>
      <c r="AX317" s="149"/>
      <c r="AY317" s="149"/>
      <c r="AZ317" s="149"/>
      <c r="BA317" s="149"/>
      <c r="BB317" s="149"/>
      <c r="BC317" s="149"/>
      <c r="BD317" s="149"/>
      <c r="BE317" s="149"/>
      <c r="BF317" s="149"/>
      <c r="BG317" s="149"/>
      <c r="BH317" s="149"/>
      <c r="BI317" s="73" t="s">
        <v>6690</v>
      </c>
      <c r="BJ317" s="149"/>
      <c r="BK317" s="149"/>
      <c r="BL317" s="149"/>
      <c r="BM317" s="149"/>
      <c r="BN317" s="149"/>
      <c r="BO317" s="149"/>
      <c r="BP317" s="149"/>
      <c r="BQ317" s="149"/>
      <c r="BR317" s="149"/>
      <c r="BS317" s="149"/>
      <c r="BT317" s="149"/>
      <c r="BU317" s="149"/>
      <c r="BV317" s="406"/>
      <c r="BW317" s="406"/>
      <c r="BX317" s="406"/>
      <c r="BY317" s="407"/>
      <c r="BZ317" s="407"/>
      <c r="CA317" s="407"/>
      <c r="CB317" s="407"/>
      <c r="CC317" s="407"/>
      <c r="CD317" s="407"/>
      <c r="CE317" s="407"/>
      <c r="CF317" s="407"/>
      <c r="CG317" s="407"/>
      <c r="CH317" s="407"/>
      <c r="CI317" s="407"/>
      <c r="CJ317" s="407"/>
      <c r="CK317" s="407"/>
      <c r="CL317" s="407"/>
      <c r="CM317" s="407"/>
      <c r="CN317" s="407"/>
      <c r="CO317" s="407"/>
      <c r="CP317" s="407"/>
      <c r="CQ317" s="407"/>
      <c r="CR317" s="374" t="s">
        <v>6691</v>
      </c>
      <c r="CS317" s="407"/>
      <c r="CT317" s="407"/>
      <c r="CU317" s="407"/>
      <c r="CV317" s="407"/>
      <c r="CW317" s="407"/>
      <c r="CX317" s="407"/>
      <c r="CY317" s="407"/>
      <c r="CZ317" s="407"/>
      <c r="DA317" s="407"/>
      <c r="DB317" s="407"/>
      <c r="DC317" s="407"/>
      <c r="DD317" s="407"/>
    </row>
    <row r="318" spans="37:108" ht="15" hidden="1" customHeight="1">
      <c r="AK318" s="383">
        <v>310</v>
      </c>
      <c r="AL318" s="204" t="str">
        <f t="shared" si="8"/>
        <v/>
      </c>
      <c r="AM318" s="204" t="str">
        <f t="shared" si="9"/>
        <v/>
      </c>
      <c r="AO318" s="130">
        <v>312</v>
      </c>
      <c r="AP318" s="149"/>
      <c r="AQ318" s="149"/>
      <c r="AR318" s="149"/>
      <c r="AS318" s="149"/>
      <c r="AT318" s="149"/>
      <c r="AU318" s="149"/>
      <c r="AV318" s="149"/>
      <c r="AW318" s="149"/>
      <c r="AX318" s="149"/>
      <c r="AY318" s="149"/>
      <c r="AZ318" s="149"/>
      <c r="BA318" s="149"/>
      <c r="BB318" s="149"/>
      <c r="BC318" s="149"/>
      <c r="BD318" s="149"/>
      <c r="BE318" s="149"/>
      <c r="BF318" s="149"/>
      <c r="BG318" s="149"/>
      <c r="BH318" s="149"/>
      <c r="BI318" s="73" t="s">
        <v>6692</v>
      </c>
      <c r="BJ318" s="149"/>
      <c r="BK318" s="149"/>
      <c r="BL318" s="149"/>
      <c r="BM318" s="149"/>
      <c r="BN318" s="149"/>
      <c r="BO318" s="149"/>
      <c r="BP318" s="149"/>
      <c r="BQ318" s="149"/>
      <c r="BR318" s="149"/>
      <c r="BS318" s="149"/>
      <c r="BT318" s="149"/>
      <c r="BU318" s="149"/>
      <c r="BV318" s="406"/>
      <c r="BW318" s="406"/>
      <c r="BX318" s="406"/>
      <c r="BY318" s="407"/>
      <c r="BZ318" s="407"/>
      <c r="CA318" s="407"/>
      <c r="CB318" s="407"/>
      <c r="CC318" s="407"/>
      <c r="CD318" s="407"/>
      <c r="CE318" s="407"/>
      <c r="CF318" s="407"/>
      <c r="CG318" s="407"/>
      <c r="CH318" s="407"/>
      <c r="CI318" s="407"/>
      <c r="CJ318" s="407"/>
      <c r="CK318" s="407"/>
      <c r="CL318" s="407"/>
      <c r="CM318" s="407"/>
      <c r="CN318" s="407"/>
      <c r="CO318" s="407"/>
      <c r="CP318" s="407"/>
      <c r="CQ318" s="407"/>
      <c r="CR318" s="374" t="s">
        <v>6693</v>
      </c>
      <c r="CS318" s="407"/>
      <c r="CT318" s="407"/>
      <c r="CU318" s="407"/>
      <c r="CV318" s="407"/>
      <c r="CW318" s="407"/>
      <c r="CX318" s="407"/>
      <c r="CY318" s="407"/>
      <c r="CZ318" s="407"/>
      <c r="DA318" s="407"/>
      <c r="DB318" s="407"/>
      <c r="DC318" s="407"/>
      <c r="DD318" s="407"/>
    </row>
    <row r="319" spans="37:108" ht="15" hidden="1" customHeight="1">
      <c r="AK319" s="383">
        <v>311</v>
      </c>
      <c r="AL319" s="204" t="str">
        <f t="shared" si="8"/>
        <v/>
      </c>
      <c r="AM319" s="204" t="str">
        <f t="shared" si="9"/>
        <v/>
      </c>
      <c r="AO319" s="130">
        <v>313</v>
      </c>
      <c r="AP319" s="149"/>
      <c r="AQ319" s="149"/>
      <c r="AR319" s="149"/>
      <c r="AS319" s="149"/>
      <c r="AT319" s="149"/>
      <c r="AU319" s="149"/>
      <c r="AV319" s="149"/>
      <c r="AW319" s="149"/>
      <c r="AX319" s="149"/>
      <c r="AY319" s="149"/>
      <c r="AZ319" s="149"/>
      <c r="BA319" s="149"/>
      <c r="BB319" s="149"/>
      <c r="BC319" s="149"/>
      <c r="BD319" s="149"/>
      <c r="BE319" s="149"/>
      <c r="BF319" s="149"/>
      <c r="BG319" s="149"/>
      <c r="BH319" s="149"/>
      <c r="BI319" s="73" t="s">
        <v>6694</v>
      </c>
      <c r="BJ319" s="149"/>
      <c r="BK319" s="149"/>
      <c r="BL319" s="149"/>
      <c r="BM319" s="149"/>
      <c r="BN319" s="149"/>
      <c r="BO319" s="149"/>
      <c r="BP319" s="149"/>
      <c r="BQ319" s="149"/>
      <c r="BR319" s="149"/>
      <c r="BS319" s="149"/>
      <c r="BT319" s="149"/>
      <c r="BU319" s="149"/>
      <c r="BV319" s="406"/>
      <c r="BW319" s="406"/>
      <c r="BX319" s="406"/>
      <c r="BY319" s="407"/>
      <c r="BZ319" s="407"/>
      <c r="CA319" s="407"/>
      <c r="CB319" s="407"/>
      <c r="CC319" s="407"/>
      <c r="CD319" s="407"/>
      <c r="CE319" s="407"/>
      <c r="CF319" s="407"/>
      <c r="CG319" s="407"/>
      <c r="CH319" s="407"/>
      <c r="CI319" s="407"/>
      <c r="CJ319" s="407"/>
      <c r="CK319" s="407"/>
      <c r="CL319" s="407"/>
      <c r="CM319" s="407"/>
      <c r="CN319" s="407"/>
      <c r="CO319" s="407"/>
      <c r="CP319" s="407"/>
      <c r="CQ319" s="407"/>
      <c r="CR319" s="374" t="s">
        <v>6695</v>
      </c>
      <c r="CS319" s="407"/>
      <c r="CT319" s="407"/>
      <c r="CU319" s="407"/>
      <c r="CV319" s="407"/>
      <c r="CW319" s="407"/>
      <c r="CX319" s="407"/>
      <c r="CY319" s="407"/>
      <c r="CZ319" s="407"/>
      <c r="DA319" s="407"/>
      <c r="DB319" s="407"/>
      <c r="DC319" s="407"/>
      <c r="DD319" s="407"/>
    </row>
    <row r="320" spans="37:108" ht="15" hidden="1" customHeight="1">
      <c r="AK320" s="383">
        <v>312</v>
      </c>
      <c r="AL320" s="204" t="str">
        <f t="shared" si="8"/>
        <v/>
      </c>
      <c r="AM320" s="204" t="str">
        <f t="shared" si="9"/>
        <v/>
      </c>
      <c r="AO320" s="130">
        <v>314</v>
      </c>
      <c r="AP320" s="149"/>
      <c r="AQ320" s="149"/>
      <c r="AR320" s="149"/>
      <c r="AS320" s="149"/>
      <c r="AT320" s="149"/>
      <c r="AU320" s="149"/>
      <c r="AV320" s="149"/>
      <c r="AW320" s="149"/>
      <c r="AX320" s="149"/>
      <c r="AY320" s="149"/>
      <c r="AZ320" s="149"/>
      <c r="BA320" s="149"/>
      <c r="BB320" s="149"/>
      <c r="BC320" s="149"/>
      <c r="BD320" s="149"/>
      <c r="BE320" s="149"/>
      <c r="BF320" s="149"/>
      <c r="BG320" s="149"/>
      <c r="BH320" s="149"/>
      <c r="BI320" s="73" t="s">
        <v>6696</v>
      </c>
      <c r="BJ320" s="149"/>
      <c r="BK320" s="149"/>
      <c r="BL320" s="149"/>
      <c r="BM320" s="149"/>
      <c r="BN320" s="149"/>
      <c r="BO320" s="149"/>
      <c r="BP320" s="149"/>
      <c r="BQ320" s="149"/>
      <c r="BR320" s="149"/>
      <c r="BS320" s="149"/>
      <c r="BT320" s="149"/>
      <c r="BU320" s="149"/>
      <c r="BV320" s="406"/>
      <c r="BW320" s="406"/>
      <c r="BX320" s="406"/>
      <c r="BY320" s="407"/>
      <c r="BZ320" s="407"/>
      <c r="CA320" s="407"/>
      <c r="CB320" s="407"/>
      <c r="CC320" s="407"/>
      <c r="CD320" s="407"/>
      <c r="CE320" s="407"/>
      <c r="CF320" s="407"/>
      <c r="CG320" s="407"/>
      <c r="CH320" s="407"/>
      <c r="CI320" s="407"/>
      <c r="CJ320" s="407"/>
      <c r="CK320" s="407"/>
      <c r="CL320" s="407"/>
      <c r="CM320" s="407"/>
      <c r="CN320" s="407"/>
      <c r="CO320" s="407"/>
      <c r="CP320" s="407"/>
      <c r="CQ320" s="407"/>
      <c r="CR320" s="374" t="s">
        <v>6697</v>
      </c>
      <c r="CS320" s="407"/>
      <c r="CT320" s="407"/>
      <c r="CU320" s="407"/>
      <c r="CV320" s="407"/>
      <c r="CW320" s="407"/>
      <c r="CX320" s="407"/>
      <c r="CY320" s="407"/>
      <c r="CZ320" s="407"/>
      <c r="DA320" s="407"/>
      <c r="DB320" s="407"/>
      <c r="DC320" s="407"/>
      <c r="DD320" s="407"/>
    </row>
    <row r="321" spans="37:108" ht="15" hidden="1" customHeight="1">
      <c r="AK321" s="375">
        <v>313</v>
      </c>
      <c r="AL321" s="204" t="str">
        <f t="shared" si="8"/>
        <v/>
      </c>
      <c r="AM321" s="204" t="str">
        <f t="shared" si="9"/>
        <v/>
      </c>
      <c r="AO321" s="130">
        <v>315</v>
      </c>
      <c r="AP321" s="149"/>
      <c r="AQ321" s="149"/>
      <c r="AR321" s="149"/>
      <c r="AS321" s="149"/>
      <c r="AT321" s="149"/>
      <c r="AU321" s="149"/>
      <c r="AV321" s="149"/>
      <c r="AW321" s="149"/>
      <c r="AX321" s="149"/>
      <c r="AY321" s="149"/>
      <c r="AZ321" s="149"/>
      <c r="BA321" s="149"/>
      <c r="BB321" s="149"/>
      <c r="BC321" s="149"/>
      <c r="BD321" s="149"/>
      <c r="BE321" s="149"/>
      <c r="BF321" s="149"/>
      <c r="BG321" s="149"/>
      <c r="BH321" s="149"/>
      <c r="BI321" s="73" t="s">
        <v>6698</v>
      </c>
      <c r="BJ321" s="149"/>
      <c r="BK321" s="149"/>
      <c r="BL321" s="149"/>
      <c r="BM321" s="149"/>
      <c r="BN321" s="149"/>
      <c r="BO321" s="149"/>
      <c r="BP321" s="149"/>
      <c r="BQ321" s="149"/>
      <c r="BR321" s="149"/>
      <c r="BS321" s="149"/>
      <c r="BT321" s="149"/>
      <c r="BU321" s="149"/>
      <c r="BV321" s="406"/>
      <c r="BW321" s="406"/>
      <c r="BX321" s="406"/>
      <c r="BY321" s="407"/>
      <c r="BZ321" s="407"/>
      <c r="CA321" s="407"/>
      <c r="CB321" s="407"/>
      <c r="CC321" s="407"/>
      <c r="CD321" s="407"/>
      <c r="CE321" s="407"/>
      <c r="CF321" s="407"/>
      <c r="CG321" s="407"/>
      <c r="CH321" s="407"/>
      <c r="CI321" s="407"/>
      <c r="CJ321" s="407"/>
      <c r="CK321" s="407"/>
      <c r="CL321" s="407"/>
      <c r="CM321" s="407"/>
      <c r="CN321" s="407"/>
      <c r="CO321" s="407"/>
      <c r="CP321" s="407"/>
      <c r="CQ321" s="407"/>
      <c r="CR321" s="374" t="s">
        <v>6699</v>
      </c>
      <c r="CS321" s="407"/>
      <c r="CT321" s="407"/>
      <c r="CU321" s="407"/>
      <c r="CV321" s="407"/>
      <c r="CW321" s="407"/>
      <c r="CX321" s="407"/>
      <c r="CY321" s="407"/>
      <c r="CZ321" s="407"/>
      <c r="DA321" s="407"/>
      <c r="DB321" s="407"/>
      <c r="DC321" s="407"/>
      <c r="DD321" s="407"/>
    </row>
    <row r="322" spans="37:108" ht="15" hidden="1" customHeight="1">
      <c r="AK322" s="383">
        <v>314</v>
      </c>
      <c r="AL322" s="204" t="str">
        <f t="shared" si="8"/>
        <v/>
      </c>
      <c r="AM322" s="204" t="str">
        <f t="shared" si="9"/>
        <v/>
      </c>
      <c r="AO322" s="130">
        <v>316</v>
      </c>
      <c r="AP322" s="149"/>
      <c r="AQ322" s="149"/>
      <c r="AR322" s="149"/>
      <c r="AS322" s="149"/>
      <c r="AT322" s="149"/>
      <c r="AU322" s="149"/>
      <c r="AV322" s="149"/>
      <c r="AW322" s="149"/>
      <c r="AX322" s="149"/>
      <c r="AY322" s="149"/>
      <c r="AZ322" s="149"/>
      <c r="BA322" s="149"/>
      <c r="BB322" s="149"/>
      <c r="BC322" s="149"/>
      <c r="BD322" s="149"/>
      <c r="BE322" s="149"/>
      <c r="BF322" s="149"/>
      <c r="BG322" s="149"/>
      <c r="BH322" s="149"/>
      <c r="BI322" s="73" t="s">
        <v>6700</v>
      </c>
      <c r="BJ322" s="149"/>
      <c r="BK322" s="149"/>
      <c r="BL322" s="149"/>
      <c r="BM322" s="149"/>
      <c r="BN322" s="149"/>
      <c r="BO322" s="149"/>
      <c r="BP322" s="149"/>
      <c r="BQ322" s="149"/>
      <c r="BR322" s="149"/>
      <c r="BS322" s="149"/>
      <c r="BT322" s="149"/>
      <c r="BU322" s="149"/>
      <c r="BV322" s="406"/>
      <c r="BW322" s="406"/>
      <c r="BX322" s="406"/>
      <c r="BY322" s="407"/>
      <c r="BZ322" s="407"/>
      <c r="CA322" s="407"/>
      <c r="CB322" s="407"/>
      <c r="CC322" s="407"/>
      <c r="CD322" s="407"/>
      <c r="CE322" s="407"/>
      <c r="CF322" s="407"/>
      <c r="CG322" s="407"/>
      <c r="CH322" s="407"/>
      <c r="CI322" s="407"/>
      <c r="CJ322" s="407"/>
      <c r="CK322" s="407"/>
      <c r="CL322" s="407"/>
      <c r="CM322" s="407"/>
      <c r="CN322" s="407"/>
      <c r="CO322" s="407"/>
      <c r="CP322" s="407"/>
      <c r="CQ322" s="407"/>
      <c r="CR322" s="374" t="s">
        <v>6701</v>
      </c>
      <c r="CS322" s="407"/>
      <c r="CT322" s="407"/>
      <c r="CU322" s="407"/>
      <c r="CV322" s="407"/>
      <c r="CW322" s="407"/>
      <c r="CX322" s="407"/>
      <c r="CY322" s="407"/>
      <c r="CZ322" s="407"/>
      <c r="DA322" s="407"/>
      <c r="DB322" s="407"/>
      <c r="DC322" s="407"/>
      <c r="DD322" s="407"/>
    </row>
    <row r="323" spans="37:108" ht="15" hidden="1" customHeight="1">
      <c r="AK323" s="383">
        <v>315</v>
      </c>
      <c r="AL323" s="204" t="str">
        <f t="shared" si="8"/>
        <v/>
      </c>
      <c r="AM323" s="204" t="str">
        <f t="shared" si="9"/>
        <v/>
      </c>
      <c r="AO323" s="130">
        <v>317</v>
      </c>
      <c r="AP323" s="149"/>
      <c r="AQ323" s="149"/>
      <c r="AR323" s="149"/>
      <c r="AS323" s="149"/>
      <c r="AT323" s="149"/>
      <c r="AU323" s="149"/>
      <c r="AV323" s="149"/>
      <c r="AW323" s="149"/>
      <c r="AX323" s="149"/>
      <c r="AY323" s="149"/>
      <c r="AZ323" s="149"/>
      <c r="BA323" s="149"/>
      <c r="BB323" s="149"/>
      <c r="BC323" s="149"/>
      <c r="BD323" s="149"/>
      <c r="BE323" s="149"/>
      <c r="BF323" s="149"/>
      <c r="BG323" s="149"/>
      <c r="BH323" s="149"/>
      <c r="BI323" s="73" t="s">
        <v>6702</v>
      </c>
      <c r="BJ323" s="149"/>
      <c r="BK323" s="149"/>
      <c r="BL323" s="149"/>
      <c r="BM323" s="149"/>
      <c r="BN323" s="149"/>
      <c r="BO323" s="149"/>
      <c r="BP323" s="149"/>
      <c r="BQ323" s="149"/>
      <c r="BR323" s="149"/>
      <c r="BS323" s="149"/>
      <c r="BT323" s="149"/>
      <c r="BU323" s="149"/>
      <c r="BV323" s="406"/>
      <c r="BW323" s="406"/>
      <c r="BX323" s="406"/>
      <c r="BY323" s="407"/>
      <c r="BZ323" s="407"/>
      <c r="CA323" s="407"/>
      <c r="CB323" s="407"/>
      <c r="CC323" s="407"/>
      <c r="CD323" s="407"/>
      <c r="CE323" s="407"/>
      <c r="CF323" s="407"/>
      <c r="CG323" s="407"/>
      <c r="CH323" s="407"/>
      <c r="CI323" s="407"/>
      <c r="CJ323" s="407"/>
      <c r="CK323" s="407"/>
      <c r="CL323" s="407"/>
      <c r="CM323" s="407"/>
      <c r="CN323" s="407"/>
      <c r="CO323" s="407"/>
      <c r="CP323" s="407"/>
      <c r="CQ323" s="407"/>
      <c r="CR323" s="374" t="s">
        <v>6703</v>
      </c>
      <c r="CS323" s="407"/>
      <c r="CT323" s="407"/>
      <c r="CU323" s="407"/>
      <c r="CV323" s="407"/>
      <c r="CW323" s="407"/>
      <c r="CX323" s="407"/>
      <c r="CY323" s="407"/>
      <c r="CZ323" s="407"/>
      <c r="DA323" s="407"/>
      <c r="DB323" s="407"/>
      <c r="DC323" s="407"/>
      <c r="DD323" s="407"/>
    </row>
    <row r="324" spans="37:108" ht="15" hidden="1" customHeight="1">
      <c r="AK324" s="383">
        <v>316</v>
      </c>
      <c r="AL324" s="204" t="str">
        <f t="shared" si="8"/>
        <v/>
      </c>
      <c r="AM324" s="204" t="str">
        <f t="shared" si="9"/>
        <v/>
      </c>
      <c r="AO324" s="130">
        <v>318</v>
      </c>
      <c r="AP324" s="149"/>
      <c r="AQ324" s="149"/>
      <c r="AR324" s="149"/>
      <c r="AS324" s="149"/>
      <c r="AT324" s="149"/>
      <c r="AU324" s="149"/>
      <c r="AV324" s="149"/>
      <c r="AW324" s="149"/>
      <c r="AX324" s="149"/>
      <c r="AY324" s="149"/>
      <c r="AZ324" s="149"/>
      <c r="BA324" s="149"/>
      <c r="BB324" s="149"/>
      <c r="BC324" s="149"/>
      <c r="BD324" s="149"/>
      <c r="BE324" s="149"/>
      <c r="BF324" s="149"/>
      <c r="BG324" s="149"/>
      <c r="BH324" s="149"/>
      <c r="BI324" s="73" t="s">
        <v>6704</v>
      </c>
      <c r="BJ324" s="149"/>
      <c r="BK324" s="149"/>
      <c r="BL324" s="149"/>
      <c r="BM324" s="149"/>
      <c r="BN324" s="149"/>
      <c r="BO324" s="149"/>
      <c r="BP324" s="149"/>
      <c r="BQ324" s="149"/>
      <c r="BR324" s="149"/>
      <c r="BS324" s="149"/>
      <c r="BT324" s="149"/>
      <c r="BU324" s="149"/>
      <c r="BV324" s="406"/>
      <c r="BW324" s="406"/>
      <c r="BX324" s="406"/>
      <c r="BY324" s="407"/>
      <c r="BZ324" s="407"/>
      <c r="CA324" s="407"/>
      <c r="CB324" s="407"/>
      <c r="CC324" s="407"/>
      <c r="CD324" s="407"/>
      <c r="CE324" s="407"/>
      <c r="CF324" s="407"/>
      <c r="CG324" s="407"/>
      <c r="CH324" s="407"/>
      <c r="CI324" s="407"/>
      <c r="CJ324" s="407"/>
      <c r="CK324" s="407"/>
      <c r="CL324" s="407"/>
      <c r="CM324" s="407"/>
      <c r="CN324" s="407"/>
      <c r="CO324" s="407"/>
      <c r="CP324" s="407"/>
      <c r="CQ324" s="407"/>
      <c r="CR324" s="374" t="s">
        <v>6705</v>
      </c>
      <c r="CS324" s="407"/>
      <c r="CT324" s="407"/>
      <c r="CU324" s="407"/>
      <c r="CV324" s="407"/>
      <c r="CW324" s="407"/>
      <c r="CX324" s="407"/>
      <c r="CY324" s="407"/>
      <c r="CZ324" s="407"/>
      <c r="DA324" s="407"/>
      <c r="DB324" s="407"/>
      <c r="DC324" s="407"/>
      <c r="DD324" s="407"/>
    </row>
    <row r="325" spans="37:108" ht="15" hidden="1" customHeight="1">
      <c r="AK325" s="375">
        <v>317</v>
      </c>
      <c r="AL325" s="204" t="str">
        <f t="shared" si="8"/>
        <v/>
      </c>
      <c r="AM325" s="204" t="str">
        <f t="shared" si="9"/>
        <v/>
      </c>
      <c r="AO325" s="130">
        <v>319</v>
      </c>
      <c r="AP325" s="149"/>
      <c r="AQ325" s="149"/>
      <c r="AR325" s="149"/>
      <c r="AS325" s="149"/>
      <c r="AT325" s="149"/>
      <c r="AU325" s="149"/>
      <c r="AV325" s="149"/>
      <c r="AW325" s="149"/>
      <c r="AX325" s="149"/>
      <c r="AY325" s="149"/>
      <c r="AZ325" s="149"/>
      <c r="BA325" s="149"/>
      <c r="BB325" s="149"/>
      <c r="BC325" s="149"/>
      <c r="BD325" s="149"/>
      <c r="BE325" s="149"/>
      <c r="BF325" s="149"/>
      <c r="BG325" s="149"/>
      <c r="BH325" s="149"/>
      <c r="BI325" s="73" t="s">
        <v>6706</v>
      </c>
      <c r="BJ325" s="149"/>
      <c r="BK325" s="149"/>
      <c r="BL325" s="149"/>
      <c r="BM325" s="149"/>
      <c r="BN325" s="149"/>
      <c r="BO325" s="149"/>
      <c r="BP325" s="149"/>
      <c r="BQ325" s="149"/>
      <c r="BR325" s="149"/>
      <c r="BS325" s="149"/>
      <c r="BT325" s="149"/>
      <c r="BU325" s="149"/>
      <c r="BV325" s="406"/>
      <c r="BW325" s="406"/>
      <c r="BX325" s="406"/>
      <c r="BY325" s="407"/>
      <c r="BZ325" s="407"/>
      <c r="CA325" s="407"/>
      <c r="CB325" s="407"/>
      <c r="CC325" s="407"/>
      <c r="CD325" s="407"/>
      <c r="CE325" s="407"/>
      <c r="CF325" s="407"/>
      <c r="CG325" s="407"/>
      <c r="CH325" s="407"/>
      <c r="CI325" s="407"/>
      <c r="CJ325" s="407"/>
      <c r="CK325" s="407"/>
      <c r="CL325" s="407"/>
      <c r="CM325" s="407"/>
      <c r="CN325" s="407"/>
      <c r="CO325" s="407"/>
      <c r="CP325" s="407"/>
      <c r="CQ325" s="407"/>
      <c r="CR325" s="374" t="s">
        <v>6707</v>
      </c>
      <c r="CS325" s="407"/>
      <c r="CT325" s="407"/>
      <c r="CU325" s="407"/>
      <c r="CV325" s="407"/>
      <c r="CW325" s="407"/>
      <c r="CX325" s="407"/>
      <c r="CY325" s="407"/>
      <c r="CZ325" s="407"/>
      <c r="DA325" s="407"/>
      <c r="DB325" s="407"/>
      <c r="DC325" s="407"/>
      <c r="DD325" s="407"/>
    </row>
    <row r="326" spans="37:108" ht="15" hidden="1" customHeight="1">
      <c r="AK326" s="383">
        <v>318</v>
      </c>
      <c r="AL326" s="204" t="str">
        <f t="shared" si="8"/>
        <v/>
      </c>
      <c r="AM326" s="204" t="str">
        <f t="shared" si="9"/>
        <v/>
      </c>
      <c r="AO326" s="130">
        <v>320</v>
      </c>
      <c r="AP326" s="149"/>
      <c r="AQ326" s="149"/>
      <c r="AR326" s="149"/>
      <c r="AS326" s="149"/>
      <c r="AT326" s="149"/>
      <c r="AU326" s="149"/>
      <c r="AV326" s="149"/>
      <c r="AW326" s="149"/>
      <c r="AX326" s="149"/>
      <c r="AY326" s="149"/>
      <c r="AZ326" s="149"/>
      <c r="BA326" s="149"/>
      <c r="BB326" s="149"/>
      <c r="BC326" s="149"/>
      <c r="BD326" s="149"/>
      <c r="BE326" s="149"/>
      <c r="BF326" s="149"/>
      <c r="BG326" s="149"/>
      <c r="BH326" s="149"/>
      <c r="BI326" s="73" t="s">
        <v>6708</v>
      </c>
      <c r="BJ326" s="149"/>
      <c r="BK326" s="149"/>
      <c r="BL326" s="149"/>
      <c r="BM326" s="149"/>
      <c r="BN326" s="149"/>
      <c r="BO326" s="149"/>
      <c r="BP326" s="149"/>
      <c r="BQ326" s="149"/>
      <c r="BR326" s="149"/>
      <c r="BS326" s="149"/>
      <c r="BT326" s="149"/>
      <c r="BU326" s="149"/>
      <c r="BV326" s="406"/>
      <c r="BW326" s="406"/>
      <c r="BX326" s="406"/>
      <c r="BY326" s="407"/>
      <c r="BZ326" s="407"/>
      <c r="CA326" s="407"/>
      <c r="CB326" s="407"/>
      <c r="CC326" s="407"/>
      <c r="CD326" s="407"/>
      <c r="CE326" s="407"/>
      <c r="CF326" s="407"/>
      <c r="CG326" s="407"/>
      <c r="CH326" s="407"/>
      <c r="CI326" s="407"/>
      <c r="CJ326" s="407"/>
      <c r="CK326" s="407"/>
      <c r="CL326" s="407"/>
      <c r="CM326" s="407"/>
      <c r="CN326" s="407"/>
      <c r="CO326" s="407"/>
      <c r="CP326" s="407"/>
      <c r="CQ326" s="407"/>
      <c r="CR326" s="374" t="s">
        <v>6709</v>
      </c>
      <c r="CS326" s="407"/>
      <c r="CT326" s="407"/>
      <c r="CU326" s="407"/>
      <c r="CV326" s="407"/>
      <c r="CW326" s="407"/>
      <c r="CX326" s="407"/>
      <c r="CY326" s="407"/>
      <c r="CZ326" s="407"/>
      <c r="DA326" s="407"/>
      <c r="DB326" s="407"/>
      <c r="DC326" s="407"/>
      <c r="DD326" s="407"/>
    </row>
    <row r="327" spans="37:108" ht="15" hidden="1" customHeight="1">
      <c r="AK327" s="383">
        <v>319</v>
      </c>
      <c r="AL327" s="204" t="str">
        <f t="shared" si="8"/>
        <v/>
      </c>
      <c r="AM327" s="204" t="str">
        <f t="shared" si="9"/>
        <v/>
      </c>
      <c r="AO327" s="130">
        <v>321</v>
      </c>
      <c r="AP327" s="149"/>
      <c r="AQ327" s="149"/>
      <c r="AR327" s="149"/>
      <c r="AS327" s="149"/>
      <c r="AT327" s="149"/>
      <c r="AU327" s="149"/>
      <c r="AV327" s="149"/>
      <c r="AW327" s="149"/>
      <c r="AX327" s="149"/>
      <c r="AY327" s="149"/>
      <c r="AZ327" s="149"/>
      <c r="BA327" s="149"/>
      <c r="BB327" s="149"/>
      <c r="BC327" s="149"/>
      <c r="BD327" s="149"/>
      <c r="BE327" s="149"/>
      <c r="BF327" s="149"/>
      <c r="BG327" s="149"/>
      <c r="BH327" s="149"/>
      <c r="BI327" s="73" t="s">
        <v>6710</v>
      </c>
      <c r="BJ327" s="149"/>
      <c r="BK327" s="149"/>
      <c r="BL327" s="149"/>
      <c r="BM327" s="149"/>
      <c r="BN327" s="149"/>
      <c r="BO327" s="149"/>
      <c r="BP327" s="149"/>
      <c r="BQ327" s="149"/>
      <c r="BR327" s="149"/>
      <c r="BS327" s="149"/>
      <c r="BT327" s="149"/>
      <c r="BU327" s="149"/>
      <c r="BV327" s="406"/>
      <c r="BW327" s="406"/>
      <c r="BX327" s="406"/>
      <c r="BY327" s="407"/>
      <c r="BZ327" s="407"/>
      <c r="CA327" s="407"/>
      <c r="CB327" s="407"/>
      <c r="CC327" s="407"/>
      <c r="CD327" s="407"/>
      <c r="CE327" s="407"/>
      <c r="CF327" s="407"/>
      <c r="CG327" s="407"/>
      <c r="CH327" s="407"/>
      <c r="CI327" s="407"/>
      <c r="CJ327" s="407"/>
      <c r="CK327" s="407"/>
      <c r="CL327" s="407"/>
      <c r="CM327" s="407"/>
      <c r="CN327" s="407"/>
      <c r="CO327" s="407"/>
      <c r="CP327" s="407"/>
      <c r="CQ327" s="407"/>
      <c r="CR327" s="374" t="s">
        <v>6711</v>
      </c>
      <c r="CS327" s="407"/>
      <c r="CT327" s="407"/>
      <c r="CU327" s="407"/>
      <c r="CV327" s="407"/>
      <c r="CW327" s="407"/>
      <c r="CX327" s="407"/>
      <c r="CY327" s="407"/>
      <c r="CZ327" s="407"/>
      <c r="DA327" s="407"/>
      <c r="DB327" s="407"/>
      <c r="DC327" s="407"/>
      <c r="DD327" s="407"/>
    </row>
    <row r="328" spans="37:108" ht="15" hidden="1" customHeight="1">
      <c r="AK328" s="383">
        <v>320</v>
      </c>
      <c r="AL328" s="204" t="str">
        <f t="shared" si="8"/>
        <v/>
      </c>
      <c r="AM328" s="204" t="str">
        <f t="shared" si="9"/>
        <v/>
      </c>
      <c r="AO328" s="130">
        <v>322</v>
      </c>
      <c r="AP328" s="149"/>
      <c r="AQ328" s="149"/>
      <c r="AR328" s="149"/>
      <c r="AS328" s="149"/>
      <c r="AT328" s="149"/>
      <c r="AU328" s="149"/>
      <c r="AV328" s="149"/>
      <c r="AW328" s="149"/>
      <c r="AX328" s="149"/>
      <c r="AY328" s="149"/>
      <c r="AZ328" s="149"/>
      <c r="BA328" s="149"/>
      <c r="BB328" s="149"/>
      <c r="BC328" s="149"/>
      <c r="BD328" s="149"/>
      <c r="BE328" s="149"/>
      <c r="BF328" s="149"/>
      <c r="BG328" s="149"/>
      <c r="BH328" s="149"/>
      <c r="BI328" s="73" t="s">
        <v>6712</v>
      </c>
      <c r="BJ328" s="149"/>
      <c r="BK328" s="149"/>
      <c r="BL328" s="149"/>
      <c r="BM328" s="149"/>
      <c r="BN328" s="149"/>
      <c r="BO328" s="149"/>
      <c r="BP328" s="149"/>
      <c r="BQ328" s="149"/>
      <c r="BR328" s="149"/>
      <c r="BS328" s="149"/>
      <c r="BT328" s="149"/>
      <c r="BU328" s="149"/>
      <c r="BV328" s="406"/>
      <c r="BW328" s="406"/>
      <c r="BX328" s="406"/>
      <c r="BY328" s="407"/>
      <c r="BZ328" s="407"/>
      <c r="CA328" s="407"/>
      <c r="CB328" s="407"/>
      <c r="CC328" s="407"/>
      <c r="CD328" s="407"/>
      <c r="CE328" s="407"/>
      <c r="CF328" s="407"/>
      <c r="CG328" s="407"/>
      <c r="CH328" s="407"/>
      <c r="CI328" s="407"/>
      <c r="CJ328" s="407"/>
      <c r="CK328" s="407"/>
      <c r="CL328" s="407"/>
      <c r="CM328" s="407"/>
      <c r="CN328" s="407"/>
      <c r="CO328" s="407"/>
      <c r="CP328" s="407"/>
      <c r="CQ328" s="407"/>
      <c r="CR328" s="374" t="s">
        <v>6713</v>
      </c>
      <c r="CS328" s="407"/>
      <c r="CT328" s="407"/>
      <c r="CU328" s="407"/>
      <c r="CV328" s="407"/>
      <c r="CW328" s="407"/>
      <c r="CX328" s="407"/>
      <c r="CY328" s="407"/>
      <c r="CZ328" s="407"/>
      <c r="DA328" s="407"/>
      <c r="DB328" s="407"/>
      <c r="DC328" s="407"/>
      <c r="DD328" s="407"/>
    </row>
    <row r="329" spans="37:108" ht="15" hidden="1" customHeight="1">
      <c r="AK329" s="375">
        <v>321</v>
      </c>
      <c r="AL329" s="204" t="str">
        <f t="shared" ref="AL329:AL392" si="10">IFERROR(IF(HLOOKUP($N$8,$BY$7:$DD$578,AK330,FALSE)=0,"",HLOOKUP($N$8,$BY$7:$DD$578,AK330,FALSE)),"")</f>
        <v/>
      </c>
      <c r="AM329" s="204" t="str">
        <f t="shared" ref="AM329:AM392" si="11">IFERROR(IF(HLOOKUP($N$8,$AP$7:$BU$578,AK330,FALSE)=0,"",HLOOKUP($N$8,$AP$7:$BU$578,AK330,FALSE)),"")</f>
        <v/>
      </c>
      <c r="AO329" s="130">
        <v>323</v>
      </c>
      <c r="AP329" s="426"/>
      <c r="AQ329" s="426"/>
      <c r="AR329" s="426"/>
      <c r="AS329" s="426"/>
      <c r="AT329" s="426"/>
      <c r="AU329" s="426"/>
      <c r="AV329" s="426"/>
      <c r="AW329" s="426"/>
      <c r="AX329" s="426"/>
      <c r="AY329" s="426"/>
      <c r="AZ329" s="426"/>
      <c r="BA329" s="426"/>
      <c r="BB329" s="426"/>
      <c r="BC329" s="426"/>
      <c r="BD329" s="426"/>
      <c r="BE329" s="426"/>
      <c r="BF329" s="426"/>
      <c r="BG329" s="426"/>
      <c r="BH329" s="426"/>
      <c r="BI329" s="73" t="s">
        <v>6714</v>
      </c>
      <c r="BJ329" s="426"/>
      <c r="BK329" s="426"/>
      <c r="BL329" s="426"/>
      <c r="BM329" s="426"/>
      <c r="BN329" s="426"/>
      <c r="BO329" s="426"/>
      <c r="BP329" s="426"/>
      <c r="BQ329" s="426"/>
      <c r="BR329" s="426"/>
      <c r="BS329" s="426"/>
      <c r="BT329" s="426"/>
      <c r="BU329" s="426"/>
      <c r="BV329" s="427"/>
      <c r="BW329" s="427"/>
      <c r="BX329" s="427"/>
      <c r="BY329" s="428"/>
      <c r="BZ329" s="428"/>
      <c r="CA329" s="428"/>
      <c r="CB329" s="428"/>
      <c r="CC329" s="428"/>
      <c r="CD329" s="428"/>
      <c r="CE329" s="428"/>
      <c r="CF329" s="428"/>
      <c r="CG329" s="428"/>
      <c r="CH329" s="428"/>
      <c r="CI329" s="428"/>
      <c r="CJ329" s="428"/>
      <c r="CK329" s="428"/>
      <c r="CL329" s="428"/>
      <c r="CM329" s="428"/>
      <c r="CN329" s="428"/>
      <c r="CO329" s="428"/>
      <c r="CP329" s="428"/>
      <c r="CQ329" s="428"/>
      <c r="CR329" s="374" t="s">
        <v>6715</v>
      </c>
      <c r="CS329" s="428"/>
      <c r="CT329" s="428"/>
      <c r="CU329" s="428"/>
      <c r="CV329" s="428"/>
      <c r="CW329" s="428"/>
      <c r="CX329" s="428"/>
      <c r="CY329" s="428"/>
      <c r="CZ329" s="428"/>
      <c r="DA329" s="428"/>
      <c r="DB329" s="428"/>
      <c r="DC329" s="428"/>
      <c r="DD329" s="428"/>
    </row>
    <row r="330" spans="37:108" ht="15" hidden="1" customHeight="1">
      <c r="AK330" s="383">
        <v>322</v>
      </c>
      <c r="AL330" s="204" t="str">
        <f t="shared" si="10"/>
        <v/>
      </c>
      <c r="AM330" s="204" t="str">
        <f t="shared" si="11"/>
        <v/>
      </c>
      <c r="AO330" s="130">
        <v>324</v>
      </c>
      <c r="AP330" s="426"/>
      <c r="AQ330" s="426"/>
      <c r="AR330" s="426"/>
      <c r="AS330" s="426"/>
      <c r="AT330" s="426"/>
      <c r="AU330" s="426"/>
      <c r="AV330" s="426"/>
      <c r="AW330" s="426"/>
      <c r="AX330" s="426"/>
      <c r="AY330" s="426"/>
      <c r="AZ330" s="426"/>
      <c r="BA330" s="426"/>
      <c r="BB330" s="426"/>
      <c r="BC330" s="426"/>
      <c r="BD330" s="426"/>
      <c r="BE330" s="426"/>
      <c r="BF330" s="426"/>
      <c r="BG330" s="426"/>
      <c r="BH330" s="426"/>
      <c r="BI330" s="73" t="s">
        <v>6716</v>
      </c>
      <c r="BJ330" s="426"/>
      <c r="BK330" s="426"/>
      <c r="BL330" s="426"/>
      <c r="BM330" s="426"/>
      <c r="BN330" s="426"/>
      <c r="BO330" s="426"/>
      <c r="BP330" s="426"/>
      <c r="BQ330" s="426"/>
      <c r="BR330" s="426"/>
      <c r="BS330" s="426"/>
      <c r="BT330" s="426"/>
      <c r="BU330" s="426"/>
      <c r="BV330" s="427"/>
      <c r="BW330" s="427"/>
      <c r="BX330" s="427"/>
      <c r="BY330" s="428"/>
      <c r="BZ330" s="428"/>
      <c r="CA330" s="428"/>
      <c r="CB330" s="428"/>
      <c r="CC330" s="428"/>
      <c r="CD330" s="428"/>
      <c r="CE330" s="428"/>
      <c r="CF330" s="428"/>
      <c r="CG330" s="428"/>
      <c r="CH330" s="428"/>
      <c r="CI330" s="428"/>
      <c r="CJ330" s="428"/>
      <c r="CK330" s="428"/>
      <c r="CL330" s="428"/>
      <c r="CM330" s="428"/>
      <c r="CN330" s="428"/>
      <c r="CO330" s="428"/>
      <c r="CP330" s="428"/>
      <c r="CQ330" s="428"/>
      <c r="CR330" s="374" t="s">
        <v>6717</v>
      </c>
      <c r="CS330" s="428"/>
      <c r="CT330" s="428"/>
      <c r="CU330" s="428"/>
      <c r="CV330" s="428"/>
      <c r="CW330" s="428"/>
      <c r="CX330" s="428"/>
      <c r="CY330" s="428"/>
      <c r="CZ330" s="428"/>
      <c r="DA330" s="428"/>
      <c r="DB330" s="428"/>
      <c r="DC330" s="428"/>
      <c r="DD330" s="428"/>
    </row>
    <row r="331" spans="37:108" ht="15" hidden="1" customHeight="1">
      <c r="AK331" s="383">
        <v>323</v>
      </c>
      <c r="AL331" s="204" t="str">
        <f t="shared" si="10"/>
        <v/>
      </c>
      <c r="AM331" s="204" t="str">
        <f t="shared" si="11"/>
        <v/>
      </c>
      <c r="AO331" s="130">
        <v>325</v>
      </c>
      <c r="AP331" s="149"/>
      <c r="AQ331" s="149"/>
      <c r="AR331" s="149"/>
      <c r="AS331" s="149"/>
      <c r="AT331" s="149"/>
      <c r="AU331" s="149"/>
      <c r="AV331" s="149"/>
      <c r="AW331" s="149"/>
      <c r="AX331" s="149"/>
      <c r="AY331" s="149"/>
      <c r="AZ331" s="149"/>
      <c r="BA331" s="149"/>
      <c r="BB331" s="149"/>
      <c r="BC331" s="149"/>
      <c r="BD331" s="149"/>
      <c r="BE331" s="149"/>
      <c r="BF331" s="149"/>
      <c r="BG331" s="149"/>
      <c r="BH331" s="149"/>
      <c r="BI331" s="73" t="s">
        <v>6718</v>
      </c>
      <c r="BJ331" s="149"/>
      <c r="BK331" s="149"/>
      <c r="BL331" s="149"/>
      <c r="BM331" s="149"/>
      <c r="BN331" s="149"/>
      <c r="BO331" s="149"/>
      <c r="BP331" s="149"/>
      <c r="BQ331" s="149"/>
      <c r="BR331" s="149"/>
      <c r="BS331" s="149"/>
      <c r="BT331" s="149"/>
      <c r="BU331" s="149"/>
      <c r="BV331" s="406"/>
      <c r="BW331" s="406"/>
      <c r="BX331" s="406"/>
      <c r="BY331" s="407"/>
      <c r="BZ331" s="407"/>
      <c r="CA331" s="407"/>
      <c r="CB331" s="407"/>
      <c r="CC331" s="407"/>
      <c r="CD331" s="407"/>
      <c r="CE331" s="407"/>
      <c r="CF331" s="407"/>
      <c r="CG331" s="407"/>
      <c r="CH331" s="407"/>
      <c r="CI331" s="407"/>
      <c r="CJ331" s="407"/>
      <c r="CK331" s="407"/>
      <c r="CL331" s="407"/>
      <c r="CM331" s="407"/>
      <c r="CN331" s="407"/>
      <c r="CO331" s="407"/>
      <c r="CP331" s="407"/>
      <c r="CQ331" s="407"/>
      <c r="CR331" s="374" t="s">
        <v>6719</v>
      </c>
      <c r="CS331" s="407"/>
      <c r="CT331" s="407"/>
      <c r="CU331" s="407"/>
      <c r="CV331" s="407"/>
      <c r="CW331" s="407"/>
      <c r="CX331" s="407"/>
      <c r="CY331" s="407"/>
      <c r="CZ331" s="407"/>
      <c r="DA331" s="407"/>
      <c r="DB331" s="407"/>
      <c r="DC331" s="407"/>
      <c r="DD331" s="407"/>
    </row>
    <row r="332" spans="37:108" ht="15" hidden="1" customHeight="1">
      <c r="AK332" s="383">
        <v>324</v>
      </c>
      <c r="AL332" s="204" t="str">
        <f t="shared" si="10"/>
        <v/>
      </c>
      <c r="AM332" s="204" t="str">
        <f t="shared" si="11"/>
        <v/>
      </c>
      <c r="AO332" s="130">
        <v>326</v>
      </c>
      <c r="AP332" s="149"/>
      <c r="AQ332" s="149"/>
      <c r="AR332" s="149"/>
      <c r="AS332" s="149"/>
      <c r="AT332" s="149"/>
      <c r="AU332" s="149"/>
      <c r="AV332" s="149"/>
      <c r="AW332" s="149"/>
      <c r="AX332" s="149"/>
      <c r="AY332" s="149"/>
      <c r="AZ332" s="149"/>
      <c r="BA332" s="149"/>
      <c r="BB332" s="149"/>
      <c r="BC332" s="149"/>
      <c r="BD332" s="149"/>
      <c r="BE332" s="149"/>
      <c r="BF332" s="149"/>
      <c r="BG332" s="149"/>
      <c r="BH332" s="149"/>
      <c r="BI332" s="73" t="s">
        <v>6720</v>
      </c>
      <c r="BJ332" s="149"/>
      <c r="BK332" s="149"/>
      <c r="BL332" s="149"/>
      <c r="BM332" s="149"/>
      <c r="BN332" s="149"/>
      <c r="BO332" s="149"/>
      <c r="BP332" s="149"/>
      <c r="BQ332" s="149"/>
      <c r="BR332" s="149"/>
      <c r="BS332" s="149"/>
      <c r="BT332" s="149"/>
      <c r="BU332" s="149"/>
      <c r="BV332" s="406"/>
      <c r="BW332" s="406"/>
      <c r="BX332" s="406"/>
      <c r="BY332" s="407"/>
      <c r="BZ332" s="407"/>
      <c r="CA332" s="407"/>
      <c r="CB332" s="407"/>
      <c r="CC332" s="407"/>
      <c r="CD332" s="407"/>
      <c r="CE332" s="407"/>
      <c r="CF332" s="407"/>
      <c r="CG332" s="407"/>
      <c r="CH332" s="407"/>
      <c r="CI332" s="407"/>
      <c r="CJ332" s="407"/>
      <c r="CK332" s="407"/>
      <c r="CL332" s="407"/>
      <c r="CM332" s="407"/>
      <c r="CN332" s="407"/>
      <c r="CO332" s="407"/>
      <c r="CP332" s="407"/>
      <c r="CQ332" s="407"/>
      <c r="CR332" s="374" t="s">
        <v>6721</v>
      </c>
      <c r="CS332" s="407"/>
      <c r="CT332" s="407"/>
      <c r="CU332" s="407"/>
      <c r="CV332" s="407"/>
      <c r="CW332" s="407"/>
      <c r="CX332" s="407"/>
      <c r="CY332" s="407"/>
      <c r="CZ332" s="407"/>
      <c r="DA332" s="407"/>
      <c r="DB332" s="407"/>
      <c r="DC332" s="407"/>
      <c r="DD332" s="407"/>
    </row>
    <row r="333" spans="37:108" ht="15" hidden="1" customHeight="1">
      <c r="AK333" s="375">
        <v>325</v>
      </c>
      <c r="AL333" s="204" t="str">
        <f t="shared" si="10"/>
        <v/>
      </c>
      <c r="AM333" s="204" t="str">
        <f t="shared" si="11"/>
        <v/>
      </c>
      <c r="AO333" s="130">
        <v>327</v>
      </c>
      <c r="AP333" s="149"/>
      <c r="AQ333" s="149"/>
      <c r="AR333" s="149"/>
      <c r="AS333" s="149"/>
      <c r="AT333" s="149"/>
      <c r="AU333" s="149"/>
      <c r="AV333" s="149"/>
      <c r="AW333" s="149"/>
      <c r="AX333" s="149"/>
      <c r="AY333" s="149"/>
      <c r="AZ333" s="149"/>
      <c r="BA333" s="149"/>
      <c r="BB333" s="149"/>
      <c r="BC333" s="149"/>
      <c r="BD333" s="149"/>
      <c r="BE333" s="149"/>
      <c r="BF333" s="149"/>
      <c r="BG333" s="149"/>
      <c r="BH333" s="149"/>
      <c r="BI333" s="73" t="s">
        <v>6722</v>
      </c>
      <c r="BJ333" s="149"/>
      <c r="BK333" s="149"/>
      <c r="BL333" s="149"/>
      <c r="BM333" s="149"/>
      <c r="BN333" s="149"/>
      <c r="BO333" s="149"/>
      <c r="BP333" s="149"/>
      <c r="BQ333" s="149"/>
      <c r="BR333" s="149"/>
      <c r="BS333" s="149"/>
      <c r="BT333" s="149"/>
      <c r="BU333" s="149"/>
      <c r="BV333" s="406"/>
      <c r="BW333" s="406"/>
      <c r="BX333" s="406"/>
      <c r="BY333" s="407"/>
      <c r="BZ333" s="407"/>
      <c r="CA333" s="407"/>
      <c r="CB333" s="407"/>
      <c r="CC333" s="407"/>
      <c r="CD333" s="407"/>
      <c r="CE333" s="407"/>
      <c r="CF333" s="407"/>
      <c r="CG333" s="407"/>
      <c r="CH333" s="407"/>
      <c r="CI333" s="407"/>
      <c r="CJ333" s="407"/>
      <c r="CK333" s="407"/>
      <c r="CL333" s="407"/>
      <c r="CM333" s="407"/>
      <c r="CN333" s="407"/>
      <c r="CO333" s="407"/>
      <c r="CP333" s="407"/>
      <c r="CQ333" s="407"/>
      <c r="CR333" s="374" t="s">
        <v>6723</v>
      </c>
      <c r="CS333" s="407"/>
      <c r="CT333" s="407"/>
      <c r="CU333" s="407"/>
      <c r="CV333" s="407"/>
      <c r="CW333" s="407"/>
      <c r="CX333" s="407"/>
      <c r="CY333" s="407"/>
      <c r="CZ333" s="407"/>
      <c r="DA333" s="407"/>
      <c r="DB333" s="407"/>
      <c r="DC333" s="407"/>
      <c r="DD333" s="407"/>
    </row>
    <row r="334" spans="37:108" ht="15" hidden="1" customHeight="1">
      <c r="AK334" s="383">
        <v>326</v>
      </c>
      <c r="AL334" s="204" t="str">
        <f t="shared" si="10"/>
        <v/>
      </c>
      <c r="AM334" s="204" t="str">
        <f t="shared" si="11"/>
        <v/>
      </c>
      <c r="AO334" s="130">
        <v>328</v>
      </c>
      <c r="AP334" s="149"/>
      <c r="AQ334" s="149"/>
      <c r="AR334" s="149"/>
      <c r="AS334" s="149"/>
      <c r="AT334" s="149"/>
      <c r="AU334" s="149"/>
      <c r="AV334" s="149"/>
      <c r="AW334" s="149"/>
      <c r="AX334" s="149"/>
      <c r="AY334" s="149"/>
      <c r="AZ334" s="149"/>
      <c r="BA334" s="149"/>
      <c r="BB334" s="149"/>
      <c r="BC334" s="149"/>
      <c r="BD334" s="149"/>
      <c r="BE334" s="149"/>
      <c r="BF334" s="149"/>
      <c r="BG334" s="149"/>
      <c r="BH334" s="149"/>
      <c r="BI334" s="73" t="s">
        <v>6724</v>
      </c>
      <c r="BJ334" s="149"/>
      <c r="BK334" s="149"/>
      <c r="BL334" s="149"/>
      <c r="BM334" s="149"/>
      <c r="BN334" s="149"/>
      <c r="BO334" s="149"/>
      <c r="BP334" s="149"/>
      <c r="BQ334" s="149"/>
      <c r="BR334" s="149"/>
      <c r="BS334" s="149"/>
      <c r="BT334" s="149"/>
      <c r="BU334" s="149"/>
      <c r="BV334" s="406"/>
      <c r="BW334" s="406"/>
      <c r="BX334" s="406"/>
      <c r="BY334" s="407"/>
      <c r="BZ334" s="407"/>
      <c r="CA334" s="407"/>
      <c r="CB334" s="407"/>
      <c r="CC334" s="407"/>
      <c r="CD334" s="407"/>
      <c r="CE334" s="407"/>
      <c r="CF334" s="407"/>
      <c r="CG334" s="407"/>
      <c r="CH334" s="407"/>
      <c r="CI334" s="407"/>
      <c r="CJ334" s="407"/>
      <c r="CK334" s="407"/>
      <c r="CL334" s="407"/>
      <c r="CM334" s="407"/>
      <c r="CN334" s="407"/>
      <c r="CO334" s="407"/>
      <c r="CP334" s="407"/>
      <c r="CQ334" s="407"/>
      <c r="CR334" s="374" t="s">
        <v>6725</v>
      </c>
      <c r="CS334" s="407"/>
      <c r="CT334" s="407"/>
      <c r="CU334" s="407"/>
      <c r="CV334" s="407"/>
      <c r="CW334" s="407"/>
      <c r="CX334" s="407"/>
      <c r="CY334" s="407"/>
      <c r="CZ334" s="407"/>
      <c r="DA334" s="407"/>
      <c r="DB334" s="407"/>
      <c r="DC334" s="407"/>
      <c r="DD334" s="407"/>
    </row>
    <row r="335" spans="37:108" ht="15" hidden="1" customHeight="1">
      <c r="AK335" s="383">
        <v>327</v>
      </c>
      <c r="AL335" s="204" t="str">
        <f t="shared" si="10"/>
        <v/>
      </c>
      <c r="AM335" s="204" t="str">
        <f t="shared" si="11"/>
        <v/>
      </c>
      <c r="AO335" s="130">
        <v>329</v>
      </c>
      <c r="AP335" s="149"/>
      <c r="AQ335" s="149"/>
      <c r="AR335" s="149"/>
      <c r="AS335" s="149"/>
      <c r="AT335" s="149"/>
      <c r="AU335" s="149"/>
      <c r="AV335" s="149"/>
      <c r="AW335" s="149"/>
      <c r="AX335" s="149"/>
      <c r="AY335" s="149"/>
      <c r="AZ335" s="149"/>
      <c r="BA335" s="149"/>
      <c r="BB335" s="149"/>
      <c r="BC335" s="149"/>
      <c r="BD335" s="149"/>
      <c r="BE335" s="149"/>
      <c r="BF335" s="149"/>
      <c r="BG335" s="149"/>
      <c r="BH335" s="149"/>
      <c r="BI335" s="73" t="s">
        <v>6726</v>
      </c>
      <c r="BJ335" s="149"/>
      <c r="BK335" s="149"/>
      <c r="BL335" s="149"/>
      <c r="BM335" s="149"/>
      <c r="BN335" s="149"/>
      <c r="BO335" s="149"/>
      <c r="BP335" s="149"/>
      <c r="BQ335" s="149"/>
      <c r="BR335" s="149"/>
      <c r="BS335" s="149"/>
      <c r="BT335" s="149"/>
      <c r="BU335" s="149"/>
      <c r="BV335" s="406"/>
      <c r="BW335" s="406"/>
      <c r="BX335" s="406"/>
      <c r="BY335" s="407"/>
      <c r="BZ335" s="407"/>
      <c r="CA335" s="407"/>
      <c r="CB335" s="407"/>
      <c r="CC335" s="407"/>
      <c r="CD335" s="407"/>
      <c r="CE335" s="407"/>
      <c r="CF335" s="407"/>
      <c r="CG335" s="407"/>
      <c r="CH335" s="407"/>
      <c r="CI335" s="407"/>
      <c r="CJ335" s="407"/>
      <c r="CK335" s="407"/>
      <c r="CL335" s="407"/>
      <c r="CM335" s="407"/>
      <c r="CN335" s="407"/>
      <c r="CO335" s="407"/>
      <c r="CP335" s="407"/>
      <c r="CQ335" s="407"/>
      <c r="CR335" s="374" t="s">
        <v>6727</v>
      </c>
      <c r="CS335" s="407"/>
      <c r="CT335" s="407"/>
      <c r="CU335" s="407"/>
      <c r="CV335" s="407"/>
      <c r="CW335" s="407"/>
      <c r="CX335" s="407"/>
      <c r="CY335" s="407"/>
      <c r="CZ335" s="407"/>
      <c r="DA335" s="407"/>
      <c r="DB335" s="407"/>
      <c r="DC335" s="407"/>
      <c r="DD335" s="407"/>
    </row>
    <row r="336" spans="37:108" ht="15" hidden="1" customHeight="1">
      <c r="AK336" s="383">
        <v>328</v>
      </c>
      <c r="AL336" s="204" t="str">
        <f t="shared" si="10"/>
        <v/>
      </c>
      <c r="AM336" s="204" t="str">
        <f t="shared" si="11"/>
        <v/>
      </c>
      <c r="AO336" s="130">
        <v>330</v>
      </c>
      <c r="AP336" s="149"/>
      <c r="AQ336" s="149"/>
      <c r="AR336" s="149"/>
      <c r="AS336" s="149"/>
      <c r="AT336" s="149"/>
      <c r="AU336" s="149"/>
      <c r="AV336" s="149"/>
      <c r="AW336" s="149"/>
      <c r="AX336" s="149"/>
      <c r="AY336" s="149"/>
      <c r="AZ336" s="149"/>
      <c r="BA336" s="149"/>
      <c r="BB336" s="149"/>
      <c r="BC336" s="149"/>
      <c r="BD336" s="149"/>
      <c r="BE336" s="149"/>
      <c r="BF336" s="149"/>
      <c r="BG336" s="149"/>
      <c r="BH336" s="149"/>
      <c r="BI336" s="73" t="s">
        <v>6728</v>
      </c>
      <c r="BJ336" s="149"/>
      <c r="BK336" s="149"/>
      <c r="BL336" s="149"/>
      <c r="BM336" s="149"/>
      <c r="BN336" s="149"/>
      <c r="BO336" s="149"/>
      <c r="BP336" s="149"/>
      <c r="BQ336" s="149"/>
      <c r="BR336" s="149"/>
      <c r="BS336" s="149"/>
      <c r="BT336" s="149"/>
      <c r="BU336" s="149"/>
      <c r="BV336" s="406"/>
      <c r="BW336" s="406"/>
      <c r="BX336" s="406"/>
      <c r="BY336" s="407"/>
      <c r="BZ336" s="407"/>
      <c r="CA336" s="407"/>
      <c r="CB336" s="407"/>
      <c r="CC336" s="407"/>
      <c r="CD336" s="407"/>
      <c r="CE336" s="407"/>
      <c r="CF336" s="407"/>
      <c r="CG336" s="407"/>
      <c r="CH336" s="407"/>
      <c r="CI336" s="407"/>
      <c r="CJ336" s="407"/>
      <c r="CK336" s="407"/>
      <c r="CL336" s="407"/>
      <c r="CM336" s="407"/>
      <c r="CN336" s="407"/>
      <c r="CO336" s="407"/>
      <c r="CP336" s="407"/>
      <c r="CQ336" s="407"/>
      <c r="CR336" s="374" t="s">
        <v>6729</v>
      </c>
      <c r="CS336" s="407"/>
      <c r="CT336" s="407"/>
      <c r="CU336" s="407"/>
      <c r="CV336" s="407"/>
      <c r="CW336" s="407"/>
      <c r="CX336" s="407"/>
      <c r="CY336" s="407"/>
      <c r="CZ336" s="407"/>
      <c r="DA336" s="407"/>
      <c r="DB336" s="407"/>
      <c r="DC336" s="407"/>
      <c r="DD336" s="407"/>
    </row>
    <row r="337" spans="37:108" ht="15" hidden="1" customHeight="1">
      <c r="AK337" s="375">
        <v>329</v>
      </c>
      <c r="AL337" s="204" t="str">
        <f t="shared" si="10"/>
        <v/>
      </c>
      <c r="AM337" s="204" t="str">
        <f t="shared" si="11"/>
        <v/>
      </c>
      <c r="AO337" s="130">
        <v>331</v>
      </c>
      <c r="AP337" s="149"/>
      <c r="AQ337" s="149"/>
      <c r="AR337" s="149"/>
      <c r="AS337" s="149"/>
      <c r="AT337" s="149"/>
      <c r="AU337" s="149"/>
      <c r="AV337" s="149"/>
      <c r="AW337" s="149"/>
      <c r="AX337" s="149"/>
      <c r="AY337" s="149"/>
      <c r="AZ337" s="149"/>
      <c r="BA337" s="149"/>
      <c r="BB337" s="149"/>
      <c r="BC337" s="149"/>
      <c r="BD337" s="149"/>
      <c r="BE337" s="149"/>
      <c r="BF337" s="149"/>
      <c r="BG337" s="149"/>
      <c r="BH337" s="149"/>
      <c r="BI337" s="73" t="s">
        <v>6730</v>
      </c>
      <c r="BJ337" s="149"/>
      <c r="BK337" s="149"/>
      <c r="BL337" s="149"/>
      <c r="BM337" s="149"/>
      <c r="BN337" s="149"/>
      <c r="BO337" s="149"/>
      <c r="BP337" s="149"/>
      <c r="BQ337" s="149"/>
      <c r="BR337" s="149"/>
      <c r="BS337" s="149"/>
      <c r="BT337" s="149"/>
      <c r="BU337" s="149"/>
      <c r="BV337" s="406"/>
      <c r="BW337" s="406"/>
      <c r="BX337" s="406"/>
      <c r="BY337" s="407"/>
      <c r="BZ337" s="407"/>
      <c r="CA337" s="407"/>
      <c r="CB337" s="407"/>
      <c r="CC337" s="407"/>
      <c r="CD337" s="407"/>
      <c r="CE337" s="407"/>
      <c r="CF337" s="407"/>
      <c r="CG337" s="407"/>
      <c r="CH337" s="407"/>
      <c r="CI337" s="407"/>
      <c r="CJ337" s="407"/>
      <c r="CK337" s="407"/>
      <c r="CL337" s="407"/>
      <c r="CM337" s="407"/>
      <c r="CN337" s="407"/>
      <c r="CO337" s="407"/>
      <c r="CP337" s="407"/>
      <c r="CQ337" s="407"/>
      <c r="CR337" s="374" t="s">
        <v>6731</v>
      </c>
      <c r="CS337" s="407"/>
      <c r="CT337" s="407"/>
      <c r="CU337" s="407"/>
      <c r="CV337" s="407"/>
      <c r="CW337" s="407"/>
      <c r="CX337" s="407"/>
      <c r="CY337" s="407"/>
      <c r="CZ337" s="407"/>
      <c r="DA337" s="407"/>
      <c r="DB337" s="407"/>
      <c r="DC337" s="407"/>
      <c r="DD337" s="407"/>
    </row>
    <row r="338" spans="37:108" ht="15" hidden="1" customHeight="1">
      <c r="AK338" s="383">
        <v>330</v>
      </c>
      <c r="AL338" s="204" t="str">
        <f t="shared" si="10"/>
        <v/>
      </c>
      <c r="AM338" s="204" t="str">
        <f t="shared" si="11"/>
        <v/>
      </c>
      <c r="AO338" s="130">
        <v>332</v>
      </c>
      <c r="AP338" s="149"/>
      <c r="AQ338" s="149"/>
      <c r="AR338" s="149"/>
      <c r="AS338" s="149"/>
      <c r="AT338" s="149"/>
      <c r="AU338" s="149"/>
      <c r="AV338" s="149"/>
      <c r="AW338" s="149"/>
      <c r="AX338" s="149"/>
      <c r="AY338" s="149"/>
      <c r="AZ338" s="149"/>
      <c r="BA338" s="149"/>
      <c r="BB338" s="149"/>
      <c r="BC338" s="149"/>
      <c r="BD338" s="149"/>
      <c r="BE338" s="149"/>
      <c r="BF338" s="149"/>
      <c r="BG338" s="149"/>
      <c r="BH338" s="149"/>
      <c r="BI338" s="73" t="s">
        <v>6732</v>
      </c>
      <c r="BJ338" s="149"/>
      <c r="BK338" s="149"/>
      <c r="BL338" s="149"/>
      <c r="BM338" s="149"/>
      <c r="BN338" s="149"/>
      <c r="BO338" s="149"/>
      <c r="BP338" s="149"/>
      <c r="BQ338" s="149"/>
      <c r="BR338" s="149"/>
      <c r="BS338" s="149"/>
      <c r="BT338" s="149"/>
      <c r="BU338" s="149"/>
      <c r="BV338" s="406"/>
      <c r="BW338" s="406"/>
      <c r="BX338" s="406"/>
      <c r="BY338" s="407"/>
      <c r="BZ338" s="407"/>
      <c r="CA338" s="407"/>
      <c r="CB338" s="407"/>
      <c r="CC338" s="407"/>
      <c r="CD338" s="407"/>
      <c r="CE338" s="407"/>
      <c r="CF338" s="407"/>
      <c r="CG338" s="407"/>
      <c r="CH338" s="407"/>
      <c r="CI338" s="407"/>
      <c r="CJ338" s="407"/>
      <c r="CK338" s="407"/>
      <c r="CL338" s="407"/>
      <c r="CM338" s="407"/>
      <c r="CN338" s="407"/>
      <c r="CO338" s="407"/>
      <c r="CP338" s="407"/>
      <c r="CQ338" s="407"/>
      <c r="CR338" s="374" t="s">
        <v>6733</v>
      </c>
      <c r="CS338" s="407"/>
      <c r="CT338" s="407"/>
      <c r="CU338" s="407"/>
      <c r="CV338" s="407"/>
      <c r="CW338" s="407"/>
      <c r="CX338" s="407"/>
      <c r="CY338" s="407"/>
      <c r="CZ338" s="407"/>
      <c r="DA338" s="407"/>
      <c r="DB338" s="407"/>
      <c r="DC338" s="407"/>
      <c r="DD338" s="407"/>
    </row>
    <row r="339" spans="37:108" ht="15" hidden="1" customHeight="1">
      <c r="AK339" s="383">
        <v>331</v>
      </c>
      <c r="AL339" s="204" t="str">
        <f t="shared" si="10"/>
        <v/>
      </c>
      <c r="AM339" s="204" t="str">
        <f t="shared" si="11"/>
        <v/>
      </c>
      <c r="AO339" s="130">
        <v>333</v>
      </c>
      <c r="AP339" s="149"/>
      <c r="AQ339" s="149"/>
      <c r="AR339" s="149"/>
      <c r="AS339" s="149"/>
      <c r="AT339" s="149"/>
      <c r="AU339" s="149"/>
      <c r="AV339" s="149"/>
      <c r="AW339" s="149"/>
      <c r="AX339" s="149"/>
      <c r="AY339" s="149"/>
      <c r="AZ339" s="149"/>
      <c r="BA339" s="149"/>
      <c r="BB339" s="149"/>
      <c r="BC339" s="149"/>
      <c r="BD339" s="149"/>
      <c r="BE339" s="149"/>
      <c r="BF339" s="149"/>
      <c r="BG339" s="149"/>
      <c r="BH339" s="149"/>
      <c r="BI339" s="73" t="s">
        <v>6734</v>
      </c>
      <c r="BJ339" s="149"/>
      <c r="BK339" s="149"/>
      <c r="BL339" s="149"/>
      <c r="BM339" s="149"/>
      <c r="BN339" s="149"/>
      <c r="BO339" s="149"/>
      <c r="BP339" s="149"/>
      <c r="BQ339" s="149"/>
      <c r="BR339" s="149"/>
      <c r="BS339" s="149"/>
      <c r="BT339" s="149"/>
      <c r="BU339" s="149"/>
      <c r="BV339" s="406"/>
      <c r="BW339" s="406"/>
      <c r="BX339" s="406"/>
      <c r="BY339" s="407"/>
      <c r="BZ339" s="407"/>
      <c r="CA339" s="407"/>
      <c r="CB339" s="407"/>
      <c r="CC339" s="407"/>
      <c r="CD339" s="407"/>
      <c r="CE339" s="407"/>
      <c r="CF339" s="407"/>
      <c r="CG339" s="407"/>
      <c r="CH339" s="407"/>
      <c r="CI339" s="407"/>
      <c r="CJ339" s="407"/>
      <c r="CK339" s="407"/>
      <c r="CL339" s="407"/>
      <c r="CM339" s="407"/>
      <c r="CN339" s="407"/>
      <c r="CO339" s="407"/>
      <c r="CP339" s="407"/>
      <c r="CQ339" s="407"/>
      <c r="CR339" s="374" t="s">
        <v>6735</v>
      </c>
      <c r="CS339" s="407"/>
      <c r="CT339" s="407"/>
      <c r="CU339" s="407"/>
      <c r="CV339" s="407"/>
      <c r="CW339" s="407"/>
      <c r="CX339" s="407"/>
      <c r="CY339" s="407"/>
      <c r="CZ339" s="407"/>
      <c r="DA339" s="407"/>
      <c r="DB339" s="407"/>
      <c r="DC339" s="407"/>
      <c r="DD339" s="407"/>
    </row>
    <row r="340" spans="37:108" ht="15" hidden="1" customHeight="1">
      <c r="AK340" s="383">
        <v>332</v>
      </c>
      <c r="AL340" s="204" t="str">
        <f t="shared" si="10"/>
        <v/>
      </c>
      <c r="AM340" s="204" t="str">
        <f t="shared" si="11"/>
        <v/>
      </c>
      <c r="AO340" s="130">
        <v>334</v>
      </c>
      <c r="AP340" s="149"/>
      <c r="AQ340" s="149"/>
      <c r="AR340" s="149"/>
      <c r="AS340" s="149"/>
      <c r="AT340" s="149"/>
      <c r="AU340" s="149"/>
      <c r="AV340" s="149"/>
      <c r="AW340" s="149"/>
      <c r="AX340" s="149"/>
      <c r="AY340" s="149"/>
      <c r="AZ340" s="149"/>
      <c r="BA340" s="149"/>
      <c r="BB340" s="149"/>
      <c r="BC340" s="149"/>
      <c r="BD340" s="149"/>
      <c r="BE340" s="149"/>
      <c r="BF340" s="149"/>
      <c r="BG340" s="149"/>
      <c r="BH340" s="149"/>
      <c r="BI340" s="73" t="s">
        <v>6736</v>
      </c>
      <c r="BJ340" s="149"/>
      <c r="BK340" s="149"/>
      <c r="BL340" s="149"/>
      <c r="BM340" s="149"/>
      <c r="BN340" s="149"/>
      <c r="BO340" s="149"/>
      <c r="BP340" s="149"/>
      <c r="BQ340" s="149"/>
      <c r="BR340" s="149"/>
      <c r="BS340" s="149"/>
      <c r="BT340" s="149"/>
      <c r="BU340" s="149"/>
      <c r="BV340" s="406"/>
      <c r="BW340" s="406"/>
      <c r="BX340" s="406"/>
      <c r="BY340" s="407"/>
      <c r="BZ340" s="407"/>
      <c r="CA340" s="407"/>
      <c r="CB340" s="407"/>
      <c r="CC340" s="407"/>
      <c r="CD340" s="407"/>
      <c r="CE340" s="407"/>
      <c r="CF340" s="407"/>
      <c r="CG340" s="407"/>
      <c r="CH340" s="407"/>
      <c r="CI340" s="407"/>
      <c r="CJ340" s="407"/>
      <c r="CK340" s="407"/>
      <c r="CL340" s="407"/>
      <c r="CM340" s="407"/>
      <c r="CN340" s="407"/>
      <c r="CO340" s="407"/>
      <c r="CP340" s="407"/>
      <c r="CQ340" s="407"/>
      <c r="CR340" s="374" t="s">
        <v>6737</v>
      </c>
      <c r="CS340" s="407"/>
      <c r="CT340" s="407"/>
      <c r="CU340" s="407"/>
      <c r="CV340" s="407"/>
      <c r="CW340" s="407"/>
      <c r="CX340" s="407"/>
      <c r="CY340" s="407"/>
      <c r="CZ340" s="407"/>
      <c r="DA340" s="407"/>
      <c r="DB340" s="407"/>
      <c r="DC340" s="407"/>
      <c r="DD340" s="407"/>
    </row>
    <row r="341" spans="37:108" ht="15" hidden="1" customHeight="1">
      <c r="AK341" s="375">
        <v>333</v>
      </c>
      <c r="AL341" s="204" t="str">
        <f t="shared" si="10"/>
        <v/>
      </c>
      <c r="AM341" s="204" t="str">
        <f t="shared" si="11"/>
        <v/>
      </c>
      <c r="AO341" s="130">
        <v>335</v>
      </c>
      <c r="AP341" s="149"/>
      <c r="AQ341" s="149"/>
      <c r="AR341" s="149"/>
      <c r="AS341" s="149"/>
      <c r="AT341" s="149"/>
      <c r="AU341" s="149"/>
      <c r="AV341" s="149"/>
      <c r="AW341" s="149"/>
      <c r="AX341" s="149"/>
      <c r="AY341" s="149"/>
      <c r="AZ341" s="149"/>
      <c r="BA341" s="149"/>
      <c r="BB341" s="149"/>
      <c r="BC341" s="149"/>
      <c r="BD341" s="149"/>
      <c r="BE341" s="149"/>
      <c r="BF341" s="149"/>
      <c r="BG341" s="149"/>
      <c r="BH341" s="149"/>
      <c r="BI341" s="73" t="s">
        <v>6738</v>
      </c>
      <c r="BJ341" s="149"/>
      <c r="BK341" s="149"/>
      <c r="BL341" s="149"/>
      <c r="BM341" s="149"/>
      <c r="BN341" s="149"/>
      <c r="BO341" s="149"/>
      <c r="BP341" s="149"/>
      <c r="BQ341" s="149"/>
      <c r="BR341" s="149"/>
      <c r="BS341" s="149"/>
      <c r="BT341" s="149"/>
      <c r="BU341" s="149"/>
      <c r="BV341" s="406"/>
      <c r="BW341" s="406"/>
      <c r="BX341" s="406"/>
      <c r="BY341" s="407"/>
      <c r="BZ341" s="407"/>
      <c r="CA341" s="407"/>
      <c r="CB341" s="407"/>
      <c r="CC341" s="407"/>
      <c r="CD341" s="407"/>
      <c r="CE341" s="407"/>
      <c r="CF341" s="407"/>
      <c r="CG341" s="407"/>
      <c r="CH341" s="407"/>
      <c r="CI341" s="407"/>
      <c r="CJ341" s="407"/>
      <c r="CK341" s="407"/>
      <c r="CL341" s="407"/>
      <c r="CM341" s="407"/>
      <c r="CN341" s="407"/>
      <c r="CO341" s="407"/>
      <c r="CP341" s="407"/>
      <c r="CQ341" s="407"/>
      <c r="CR341" s="374" t="s">
        <v>6739</v>
      </c>
      <c r="CS341" s="407"/>
      <c r="CT341" s="407"/>
      <c r="CU341" s="407"/>
      <c r="CV341" s="407"/>
      <c r="CW341" s="407"/>
      <c r="CX341" s="407"/>
      <c r="CY341" s="407"/>
      <c r="CZ341" s="407"/>
      <c r="DA341" s="407"/>
      <c r="DB341" s="407"/>
      <c r="DC341" s="407"/>
      <c r="DD341" s="407"/>
    </row>
    <row r="342" spans="37:108" ht="15" hidden="1" customHeight="1">
      <c r="AK342" s="383">
        <v>334</v>
      </c>
      <c r="AL342" s="204" t="str">
        <f t="shared" si="10"/>
        <v/>
      </c>
      <c r="AM342" s="204" t="str">
        <f t="shared" si="11"/>
        <v/>
      </c>
      <c r="AO342" s="130">
        <v>336</v>
      </c>
      <c r="AP342" s="149"/>
      <c r="AQ342" s="149"/>
      <c r="AR342" s="149"/>
      <c r="AS342" s="149"/>
      <c r="AT342" s="149"/>
      <c r="AU342" s="149"/>
      <c r="AV342" s="149"/>
      <c r="AW342" s="149"/>
      <c r="AX342" s="149"/>
      <c r="AY342" s="149"/>
      <c r="AZ342" s="149"/>
      <c r="BA342" s="149"/>
      <c r="BB342" s="149"/>
      <c r="BC342" s="149"/>
      <c r="BD342" s="149"/>
      <c r="BE342" s="149"/>
      <c r="BF342" s="149"/>
      <c r="BG342" s="149"/>
      <c r="BH342" s="149"/>
      <c r="BI342" s="73" t="s">
        <v>6740</v>
      </c>
      <c r="BJ342" s="149"/>
      <c r="BK342" s="149"/>
      <c r="BL342" s="149"/>
      <c r="BM342" s="149"/>
      <c r="BN342" s="149"/>
      <c r="BO342" s="149"/>
      <c r="BP342" s="149"/>
      <c r="BQ342" s="149"/>
      <c r="BR342" s="149"/>
      <c r="BS342" s="149"/>
      <c r="BT342" s="149"/>
      <c r="BU342" s="149"/>
      <c r="BV342" s="406"/>
      <c r="BW342" s="406"/>
      <c r="BX342" s="406"/>
      <c r="BY342" s="407"/>
      <c r="BZ342" s="407"/>
      <c r="CA342" s="407"/>
      <c r="CB342" s="407"/>
      <c r="CC342" s="407"/>
      <c r="CD342" s="407"/>
      <c r="CE342" s="407"/>
      <c r="CF342" s="407"/>
      <c r="CG342" s="407"/>
      <c r="CH342" s="407"/>
      <c r="CI342" s="407"/>
      <c r="CJ342" s="407"/>
      <c r="CK342" s="407"/>
      <c r="CL342" s="407"/>
      <c r="CM342" s="407"/>
      <c r="CN342" s="407"/>
      <c r="CO342" s="407"/>
      <c r="CP342" s="407"/>
      <c r="CQ342" s="407"/>
      <c r="CR342" s="374" t="s">
        <v>6741</v>
      </c>
      <c r="CS342" s="407"/>
      <c r="CT342" s="407"/>
      <c r="CU342" s="407"/>
      <c r="CV342" s="407"/>
      <c r="CW342" s="407"/>
      <c r="CX342" s="407"/>
      <c r="CY342" s="407"/>
      <c r="CZ342" s="407"/>
      <c r="DA342" s="407"/>
      <c r="DB342" s="407"/>
      <c r="DC342" s="407"/>
      <c r="DD342" s="407"/>
    </row>
    <row r="343" spans="37:108" ht="15" hidden="1" customHeight="1">
      <c r="AK343" s="383">
        <v>335</v>
      </c>
      <c r="AL343" s="204" t="str">
        <f t="shared" si="10"/>
        <v/>
      </c>
      <c r="AM343" s="204" t="str">
        <f t="shared" si="11"/>
        <v/>
      </c>
      <c r="AO343" s="130">
        <v>337</v>
      </c>
      <c r="AP343" s="149"/>
      <c r="AQ343" s="149"/>
      <c r="AR343" s="149"/>
      <c r="AS343" s="149"/>
      <c r="AT343" s="149"/>
      <c r="AU343" s="149"/>
      <c r="AV343" s="149"/>
      <c r="AW343" s="149"/>
      <c r="AX343" s="149"/>
      <c r="AY343" s="149"/>
      <c r="AZ343" s="149"/>
      <c r="BA343" s="149"/>
      <c r="BB343" s="149"/>
      <c r="BC343" s="149"/>
      <c r="BD343" s="149"/>
      <c r="BE343" s="149"/>
      <c r="BF343" s="149"/>
      <c r="BG343" s="149"/>
      <c r="BH343" s="149"/>
      <c r="BI343" s="73" t="s">
        <v>6742</v>
      </c>
      <c r="BJ343" s="149"/>
      <c r="BK343" s="149"/>
      <c r="BL343" s="149"/>
      <c r="BM343" s="149"/>
      <c r="BN343" s="149"/>
      <c r="BO343" s="149"/>
      <c r="BP343" s="149"/>
      <c r="BQ343" s="149"/>
      <c r="BR343" s="149"/>
      <c r="BS343" s="149"/>
      <c r="BT343" s="149"/>
      <c r="BU343" s="149"/>
      <c r="BV343" s="406"/>
      <c r="BW343" s="406"/>
      <c r="BX343" s="406"/>
      <c r="BY343" s="407"/>
      <c r="BZ343" s="407"/>
      <c r="CA343" s="407"/>
      <c r="CB343" s="407"/>
      <c r="CC343" s="407"/>
      <c r="CD343" s="407"/>
      <c r="CE343" s="407"/>
      <c r="CF343" s="407"/>
      <c r="CG343" s="407"/>
      <c r="CH343" s="407"/>
      <c r="CI343" s="407"/>
      <c r="CJ343" s="407"/>
      <c r="CK343" s="407"/>
      <c r="CL343" s="407"/>
      <c r="CM343" s="407"/>
      <c r="CN343" s="407"/>
      <c r="CO343" s="407"/>
      <c r="CP343" s="407"/>
      <c r="CQ343" s="407"/>
      <c r="CR343" s="374" t="s">
        <v>6743</v>
      </c>
      <c r="CS343" s="407"/>
      <c r="CT343" s="407"/>
      <c r="CU343" s="407"/>
      <c r="CV343" s="407"/>
      <c r="CW343" s="407"/>
      <c r="CX343" s="407"/>
      <c r="CY343" s="407"/>
      <c r="CZ343" s="407"/>
      <c r="DA343" s="407"/>
      <c r="DB343" s="407"/>
      <c r="DC343" s="407"/>
      <c r="DD343" s="407"/>
    </row>
    <row r="344" spans="37:108" ht="15" hidden="1" customHeight="1">
      <c r="AK344" s="383">
        <v>336</v>
      </c>
      <c r="AL344" s="204" t="str">
        <f t="shared" si="10"/>
        <v/>
      </c>
      <c r="AM344" s="204" t="str">
        <f t="shared" si="11"/>
        <v/>
      </c>
      <c r="AO344" s="130">
        <v>338</v>
      </c>
      <c r="AP344" s="149"/>
      <c r="AQ344" s="149"/>
      <c r="AR344" s="149"/>
      <c r="AS344" s="149"/>
      <c r="AT344" s="149"/>
      <c r="AU344" s="149"/>
      <c r="AV344" s="149"/>
      <c r="AW344" s="149"/>
      <c r="AX344" s="149"/>
      <c r="AY344" s="149"/>
      <c r="AZ344" s="149"/>
      <c r="BA344" s="149"/>
      <c r="BB344" s="149"/>
      <c r="BC344" s="149"/>
      <c r="BD344" s="149"/>
      <c r="BE344" s="149"/>
      <c r="BF344" s="149"/>
      <c r="BG344" s="149"/>
      <c r="BH344" s="149"/>
      <c r="BI344" s="73" t="s">
        <v>6744</v>
      </c>
      <c r="BJ344" s="149"/>
      <c r="BK344" s="149"/>
      <c r="BL344" s="149"/>
      <c r="BM344" s="149"/>
      <c r="BN344" s="149"/>
      <c r="BO344" s="149"/>
      <c r="BP344" s="149"/>
      <c r="BQ344" s="149"/>
      <c r="BR344" s="149"/>
      <c r="BS344" s="149"/>
      <c r="BT344" s="149"/>
      <c r="BU344" s="149"/>
      <c r="BV344" s="406"/>
      <c r="BW344" s="406"/>
      <c r="BX344" s="406"/>
      <c r="BY344" s="407"/>
      <c r="BZ344" s="407"/>
      <c r="CA344" s="407"/>
      <c r="CB344" s="407"/>
      <c r="CC344" s="407"/>
      <c r="CD344" s="407"/>
      <c r="CE344" s="407"/>
      <c r="CF344" s="407"/>
      <c r="CG344" s="407"/>
      <c r="CH344" s="407"/>
      <c r="CI344" s="407"/>
      <c r="CJ344" s="407"/>
      <c r="CK344" s="407"/>
      <c r="CL344" s="407"/>
      <c r="CM344" s="407"/>
      <c r="CN344" s="407"/>
      <c r="CO344" s="407"/>
      <c r="CP344" s="407"/>
      <c r="CQ344" s="407"/>
      <c r="CR344" s="374" t="s">
        <v>6745</v>
      </c>
      <c r="CS344" s="407"/>
      <c r="CT344" s="407"/>
      <c r="CU344" s="407"/>
      <c r="CV344" s="407"/>
      <c r="CW344" s="407"/>
      <c r="CX344" s="407"/>
      <c r="CY344" s="407"/>
      <c r="CZ344" s="407"/>
      <c r="DA344" s="407"/>
      <c r="DB344" s="407"/>
      <c r="DC344" s="407"/>
      <c r="DD344" s="407"/>
    </row>
    <row r="345" spans="37:108" ht="15" hidden="1" customHeight="1">
      <c r="AK345" s="375">
        <v>337</v>
      </c>
      <c r="AL345" s="204" t="str">
        <f t="shared" si="10"/>
        <v/>
      </c>
      <c r="AM345" s="204" t="str">
        <f t="shared" si="11"/>
        <v/>
      </c>
      <c r="AO345" s="130">
        <v>339</v>
      </c>
      <c r="AP345" s="149"/>
      <c r="AQ345" s="149"/>
      <c r="AR345" s="149"/>
      <c r="AS345" s="149"/>
      <c r="AT345" s="149"/>
      <c r="AU345" s="149"/>
      <c r="AV345" s="149"/>
      <c r="AW345" s="149"/>
      <c r="AX345" s="149"/>
      <c r="AY345" s="149"/>
      <c r="AZ345" s="149"/>
      <c r="BA345" s="149"/>
      <c r="BB345" s="149"/>
      <c r="BC345" s="149"/>
      <c r="BD345" s="149"/>
      <c r="BE345" s="149"/>
      <c r="BF345" s="149"/>
      <c r="BG345" s="149"/>
      <c r="BH345" s="149"/>
      <c r="BI345" s="73" t="s">
        <v>6746</v>
      </c>
      <c r="BJ345" s="149"/>
      <c r="BK345" s="149"/>
      <c r="BL345" s="149"/>
      <c r="BM345" s="149"/>
      <c r="BN345" s="149"/>
      <c r="BO345" s="149"/>
      <c r="BP345" s="149"/>
      <c r="BQ345" s="149"/>
      <c r="BR345" s="149"/>
      <c r="BS345" s="149"/>
      <c r="BT345" s="149"/>
      <c r="BU345" s="149"/>
      <c r="BV345" s="406"/>
      <c r="BW345" s="406"/>
      <c r="BX345" s="406"/>
      <c r="BY345" s="407"/>
      <c r="BZ345" s="407"/>
      <c r="CA345" s="407"/>
      <c r="CB345" s="407"/>
      <c r="CC345" s="407"/>
      <c r="CD345" s="407"/>
      <c r="CE345" s="407"/>
      <c r="CF345" s="407"/>
      <c r="CG345" s="407"/>
      <c r="CH345" s="407"/>
      <c r="CI345" s="407"/>
      <c r="CJ345" s="407"/>
      <c r="CK345" s="407"/>
      <c r="CL345" s="407"/>
      <c r="CM345" s="407"/>
      <c r="CN345" s="407"/>
      <c r="CO345" s="407"/>
      <c r="CP345" s="407"/>
      <c r="CQ345" s="407"/>
      <c r="CR345" s="374" t="s">
        <v>6747</v>
      </c>
      <c r="CS345" s="407"/>
      <c r="CT345" s="407"/>
      <c r="CU345" s="407"/>
      <c r="CV345" s="407"/>
      <c r="CW345" s="407"/>
      <c r="CX345" s="407"/>
      <c r="CY345" s="407"/>
      <c r="CZ345" s="407"/>
      <c r="DA345" s="407"/>
      <c r="DB345" s="407"/>
      <c r="DC345" s="407"/>
      <c r="DD345" s="407"/>
    </row>
    <row r="346" spans="37:108" ht="15" hidden="1" customHeight="1">
      <c r="AK346" s="383">
        <v>338</v>
      </c>
      <c r="AL346" s="204" t="str">
        <f t="shared" si="10"/>
        <v/>
      </c>
      <c r="AM346" s="204" t="str">
        <f t="shared" si="11"/>
        <v/>
      </c>
      <c r="AO346" s="130">
        <v>340</v>
      </c>
      <c r="AP346" s="149"/>
      <c r="AQ346" s="149"/>
      <c r="AR346" s="149"/>
      <c r="AS346" s="149"/>
      <c r="AT346" s="149"/>
      <c r="AU346" s="149"/>
      <c r="AV346" s="149"/>
      <c r="AW346" s="149"/>
      <c r="AX346" s="149"/>
      <c r="AY346" s="149"/>
      <c r="AZ346" s="149"/>
      <c r="BA346" s="149"/>
      <c r="BB346" s="149"/>
      <c r="BC346" s="149"/>
      <c r="BD346" s="149"/>
      <c r="BE346" s="149"/>
      <c r="BF346" s="149"/>
      <c r="BG346" s="149"/>
      <c r="BH346" s="149"/>
      <c r="BI346" s="73" t="s">
        <v>6748</v>
      </c>
      <c r="BJ346" s="149"/>
      <c r="BK346" s="149"/>
      <c r="BL346" s="149"/>
      <c r="BM346" s="149"/>
      <c r="BN346" s="149"/>
      <c r="BO346" s="149"/>
      <c r="BP346" s="149"/>
      <c r="BQ346" s="149"/>
      <c r="BR346" s="149"/>
      <c r="BS346" s="149"/>
      <c r="BT346" s="149"/>
      <c r="BU346" s="149"/>
      <c r="BV346" s="406"/>
      <c r="BW346" s="406"/>
      <c r="BX346" s="406"/>
      <c r="BY346" s="407"/>
      <c r="BZ346" s="407"/>
      <c r="CA346" s="407"/>
      <c r="CB346" s="407"/>
      <c r="CC346" s="407"/>
      <c r="CD346" s="407"/>
      <c r="CE346" s="407"/>
      <c r="CF346" s="407"/>
      <c r="CG346" s="407"/>
      <c r="CH346" s="407"/>
      <c r="CI346" s="407"/>
      <c r="CJ346" s="407"/>
      <c r="CK346" s="407"/>
      <c r="CL346" s="407"/>
      <c r="CM346" s="407"/>
      <c r="CN346" s="407"/>
      <c r="CO346" s="407"/>
      <c r="CP346" s="407"/>
      <c r="CQ346" s="407"/>
      <c r="CR346" s="374" t="s">
        <v>6749</v>
      </c>
      <c r="CS346" s="407"/>
      <c r="CT346" s="407"/>
      <c r="CU346" s="407"/>
      <c r="CV346" s="407"/>
      <c r="CW346" s="407"/>
      <c r="CX346" s="407"/>
      <c r="CY346" s="407"/>
      <c r="CZ346" s="407"/>
      <c r="DA346" s="407"/>
      <c r="DB346" s="407"/>
      <c r="DC346" s="407"/>
      <c r="DD346" s="407"/>
    </row>
    <row r="347" spans="37:108" ht="15" hidden="1" customHeight="1">
      <c r="AK347" s="383">
        <v>339</v>
      </c>
      <c r="AL347" s="204" t="str">
        <f t="shared" si="10"/>
        <v/>
      </c>
      <c r="AM347" s="204" t="str">
        <f t="shared" si="11"/>
        <v/>
      </c>
      <c r="AO347" s="130">
        <v>341</v>
      </c>
      <c r="AP347" s="149"/>
      <c r="AQ347" s="149"/>
      <c r="AR347" s="149"/>
      <c r="AS347" s="149"/>
      <c r="AT347" s="149"/>
      <c r="AU347" s="149"/>
      <c r="AV347" s="149"/>
      <c r="AW347" s="149"/>
      <c r="AX347" s="149"/>
      <c r="AY347" s="149"/>
      <c r="AZ347" s="149"/>
      <c r="BA347" s="149"/>
      <c r="BB347" s="149"/>
      <c r="BC347" s="149"/>
      <c r="BD347" s="149"/>
      <c r="BE347" s="149"/>
      <c r="BF347" s="149"/>
      <c r="BG347" s="149"/>
      <c r="BH347" s="149"/>
      <c r="BI347" s="73" t="s">
        <v>6750</v>
      </c>
      <c r="BJ347" s="149"/>
      <c r="BK347" s="149"/>
      <c r="BL347" s="149"/>
      <c r="BM347" s="149"/>
      <c r="BN347" s="149"/>
      <c r="BO347" s="149"/>
      <c r="BP347" s="149"/>
      <c r="BQ347" s="149"/>
      <c r="BR347" s="149"/>
      <c r="BS347" s="149"/>
      <c r="BT347" s="149"/>
      <c r="BU347" s="149"/>
      <c r="BV347" s="406"/>
      <c r="BW347" s="406"/>
      <c r="BX347" s="406"/>
      <c r="BY347" s="407"/>
      <c r="BZ347" s="407"/>
      <c r="CA347" s="407"/>
      <c r="CB347" s="407"/>
      <c r="CC347" s="407"/>
      <c r="CD347" s="407"/>
      <c r="CE347" s="407"/>
      <c r="CF347" s="407"/>
      <c r="CG347" s="407"/>
      <c r="CH347" s="407"/>
      <c r="CI347" s="407"/>
      <c r="CJ347" s="407"/>
      <c r="CK347" s="407"/>
      <c r="CL347" s="407"/>
      <c r="CM347" s="407"/>
      <c r="CN347" s="407"/>
      <c r="CO347" s="407"/>
      <c r="CP347" s="407"/>
      <c r="CQ347" s="407"/>
      <c r="CR347" s="374" t="s">
        <v>6751</v>
      </c>
      <c r="CS347" s="407"/>
      <c r="CT347" s="407"/>
      <c r="CU347" s="407"/>
      <c r="CV347" s="407"/>
      <c r="CW347" s="407"/>
      <c r="CX347" s="407"/>
      <c r="CY347" s="407"/>
      <c r="CZ347" s="407"/>
      <c r="DA347" s="407"/>
      <c r="DB347" s="407"/>
      <c r="DC347" s="407"/>
      <c r="DD347" s="407"/>
    </row>
    <row r="348" spans="37:108" ht="15" hidden="1" customHeight="1">
      <c r="AK348" s="383">
        <v>340</v>
      </c>
      <c r="AL348" s="204" t="str">
        <f t="shared" si="10"/>
        <v/>
      </c>
      <c r="AM348" s="204" t="str">
        <f t="shared" si="11"/>
        <v/>
      </c>
      <c r="AO348" s="130">
        <v>342</v>
      </c>
      <c r="AP348" s="149"/>
      <c r="AQ348" s="149"/>
      <c r="AR348" s="149"/>
      <c r="AS348" s="149"/>
      <c r="AT348" s="149"/>
      <c r="AU348" s="149"/>
      <c r="AV348" s="149"/>
      <c r="AW348" s="149"/>
      <c r="AX348" s="149"/>
      <c r="AY348" s="149"/>
      <c r="AZ348" s="149"/>
      <c r="BA348" s="149"/>
      <c r="BB348" s="149"/>
      <c r="BC348" s="149"/>
      <c r="BD348" s="149"/>
      <c r="BE348" s="149"/>
      <c r="BF348" s="149"/>
      <c r="BG348" s="149"/>
      <c r="BH348" s="149"/>
      <c r="BI348" s="73" t="s">
        <v>6752</v>
      </c>
      <c r="BJ348" s="149"/>
      <c r="BK348" s="149"/>
      <c r="BL348" s="149"/>
      <c r="BM348" s="149"/>
      <c r="BN348" s="149"/>
      <c r="BO348" s="149"/>
      <c r="BP348" s="149"/>
      <c r="BQ348" s="149"/>
      <c r="BR348" s="149"/>
      <c r="BS348" s="149"/>
      <c r="BT348" s="149"/>
      <c r="BU348" s="149"/>
      <c r="BV348" s="406"/>
      <c r="BW348" s="406"/>
      <c r="BX348" s="406"/>
      <c r="BY348" s="407"/>
      <c r="BZ348" s="407"/>
      <c r="CA348" s="407"/>
      <c r="CB348" s="407"/>
      <c r="CC348" s="407"/>
      <c r="CD348" s="407"/>
      <c r="CE348" s="407"/>
      <c r="CF348" s="407"/>
      <c r="CG348" s="407"/>
      <c r="CH348" s="407"/>
      <c r="CI348" s="407"/>
      <c r="CJ348" s="407"/>
      <c r="CK348" s="407"/>
      <c r="CL348" s="407"/>
      <c r="CM348" s="407"/>
      <c r="CN348" s="407"/>
      <c r="CO348" s="407"/>
      <c r="CP348" s="407"/>
      <c r="CQ348" s="407"/>
      <c r="CR348" s="374" t="s">
        <v>6753</v>
      </c>
      <c r="CS348" s="407"/>
      <c r="CT348" s="407"/>
      <c r="CU348" s="407"/>
      <c r="CV348" s="407"/>
      <c r="CW348" s="407"/>
      <c r="CX348" s="407"/>
      <c r="CY348" s="407"/>
      <c r="CZ348" s="407"/>
      <c r="DA348" s="407"/>
      <c r="DB348" s="407"/>
      <c r="DC348" s="407"/>
      <c r="DD348" s="407"/>
    </row>
    <row r="349" spans="37:108" ht="15" hidden="1" customHeight="1">
      <c r="AK349" s="375">
        <v>341</v>
      </c>
      <c r="AL349" s="204" t="str">
        <f t="shared" si="10"/>
        <v/>
      </c>
      <c r="AM349" s="204" t="str">
        <f t="shared" si="11"/>
        <v/>
      </c>
      <c r="AO349" s="130">
        <v>343</v>
      </c>
      <c r="AP349" s="149"/>
      <c r="AQ349" s="149"/>
      <c r="AR349" s="149"/>
      <c r="AS349" s="149"/>
      <c r="AT349" s="149"/>
      <c r="AU349" s="149"/>
      <c r="AV349" s="149"/>
      <c r="AW349" s="149"/>
      <c r="AX349" s="149"/>
      <c r="AY349" s="149"/>
      <c r="AZ349" s="149"/>
      <c r="BA349" s="149"/>
      <c r="BB349" s="149"/>
      <c r="BC349" s="149"/>
      <c r="BD349" s="149"/>
      <c r="BE349" s="149"/>
      <c r="BF349" s="149"/>
      <c r="BG349" s="149"/>
      <c r="BH349" s="149"/>
      <c r="BI349" s="73" t="s">
        <v>6754</v>
      </c>
      <c r="BJ349" s="149"/>
      <c r="BK349" s="149"/>
      <c r="BL349" s="149"/>
      <c r="BM349" s="149"/>
      <c r="BN349" s="149"/>
      <c r="BO349" s="149"/>
      <c r="BP349" s="149"/>
      <c r="BQ349" s="149"/>
      <c r="BR349" s="149"/>
      <c r="BS349" s="149"/>
      <c r="BT349" s="149"/>
      <c r="BU349" s="149"/>
      <c r="BV349" s="406"/>
      <c r="BW349" s="406"/>
      <c r="BX349" s="406"/>
      <c r="BY349" s="407"/>
      <c r="BZ349" s="407"/>
      <c r="CA349" s="407"/>
      <c r="CB349" s="407"/>
      <c r="CC349" s="407"/>
      <c r="CD349" s="407"/>
      <c r="CE349" s="407"/>
      <c r="CF349" s="407"/>
      <c r="CG349" s="407"/>
      <c r="CH349" s="407"/>
      <c r="CI349" s="407"/>
      <c r="CJ349" s="407"/>
      <c r="CK349" s="407"/>
      <c r="CL349" s="407"/>
      <c r="CM349" s="407"/>
      <c r="CN349" s="407"/>
      <c r="CO349" s="407"/>
      <c r="CP349" s="407"/>
      <c r="CQ349" s="407"/>
      <c r="CR349" s="374" t="s">
        <v>6755</v>
      </c>
      <c r="CS349" s="407"/>
      <c r="CT349" s="407"/>
      <c r="CU349" s="407"/>
      <c r="CV349" s="407"/>
      <c r="CW349" s="407"/>
      <c r="CX349" s="407"/>
      <c r="CY349" s="407"/>
      <c r="CZ349" s="407"/>
      <c r="DA349" s="407"/>
      <c r="DB349" s="407"/>
      <c r="DC349" s="407"/>
      <c r="DD349" s="407"/>
    </row>
    <row r="350" spans="37:108" ht="15" hidden="1" customHeight="1">
      <c r="AK350" s="383">
        <v>342</v>
      </c>
      <c r="AL350" s="204" t="str">
        <f t="shared" si="10"/>
        <v/>
      </c>
      <c r="AM350" s="204" t="str">
        <f t="shared" si="11"/>
        <v/>
      </c>
      <c r="AO350" s="130">
        <v>344</v>
      </c>
      <c r="AP350" s="149"/>
      <c r="AQ350" s="149"/>
      <c r="AR350" s="149"/>
      <c r="AS350" s="149"/>
      <c r="AT350" s="149"/>
      <c r="AU350" s="149"/>
      <c r="AV350" s="149"/>
      <c r="AW350" s="149"/>
      <c r="AX350" s="149"/>
      <c r="AY350" s="149"/>
      <c r="AZ350" s="149"/>
      <c r="BA350" s="149"/>
      <c r="BB350" s="149"/>
      <c r="BC350" s="149"/>
      <c r="BD350" s="149"/>
      <c r="BE350" s="149"/>
      <c r="BF350" s="149"/>
      <c r="BG350" s="149"/>
      <c r="BH350" s="149"/>
      <c r="BI350" s="73" t="s">
        <v>6756</v>
      </c>
      <c r="BJ350" s="149"/>
      <c r="BK350" s="149"/>
      <c r="BL350" s="149"/>
      <c r="BM350" s="149"/>
      <c r="BN350" s="149"/>
      <c r="BO350" s="149"/>
      <c r="BP350" s="149"/>
      <c r="BQ350" s="149"/>
      <c r="BR350" s="149"/>
      <c r="BS350" s="149"/>
      <c r="BT350" s="149"/>
      <c r="BU350" s="149"/>
      <c r="BV350" s="406"/>
      <c r="BW350" s="406"/>
      <c r="BX350" s="406"/>
      <c r="BY350" s="407"/>
      <c r="BZ350" s="407"/>
      <c r="CA350" s="407"/>
      <c r="CB350" s="407"/>
      <c r="CC350" s="407"/>
      <c r="CD350" s="407"/>
      <c r="CE350" s="407"/>
      <c r="CF350" s="407"/>
      <c r="CG350" s="407"/>
      <c r="CH350" s="407"/>
      <c r="CI350" s="407"/>
      <c r="CJ350" s="407"/>
      <c r="CK350" s="407"/>
      <c r="CL350" s="407"/>
      <c r="CM350" s="407"/>
      <c r="CN350" s="407"/>
      <c r="CO350" s="407"/>
      <c r="CP350" s="407"/>
      <c r="CQ350" s="407"/>
      <c r="CR350" s="374" t="s">
        <v>6757</v>
      </c>
      <c r="CS350" s="407"/>
      <c r="CT350" s="407"/>
      <c r="CU350" s="407"/>
      <c r="CV350" s="407"/>
      <c r="CW350" s="407"/>
      <c r="CX350" s="407"/>
      <c r="CY350" s="407"/>
      <c r="CZ350" s="407"/>
      <c r="DA350" s="407"/>
      <c r="DB350" s="407"/>
      <c r="DC350" s="407"/>
      <c r="DD350" s="407"/>
    </row>
    <row r="351" spans="37:108" ht="15" hidden="1" customHeight="1">
      <c r="AK351" s="383">
        <v>343</v>
      </c>
      <c r="AL351" s="204" t="str">
        <f t="shared" si="10"/>
        <v/>
      </c>
      <c r="AM351" s="204" t="str">
        <f t="shared" si="11"/>
        <v/>
      </c>
      <c r="AO351" s="130">
        <v>345</v>
      </c>
      <c r="AP351" s="149"/>
      <c r="AQ351" s="149"/>
      <c r="AR351" s="149"/>
      <c r="AS351" s="149"/>
      <c r="AT351" s="149"/>
      <c r="AU351" s="149"/>
      <c r="AV351" s="149"/>
      <c r="AW351" s="149"/>
      <c r="AX351" s="149"/>
      <c r="AY351" s="149"/>
      <c r="AZ351" s="149"/>
      <c r="BA351" s="149"/>
      <c r="BB351" s="149"/>
      <c r="BC351" s="149"/>
      <c r="BD351" s="149"/>
      <c r="BE351" s="149"/>
      <c r="BF351" s="149"/>
      <c r="BG351" s="149"/>
      <c r="BH351" s="149"/>
      <c r="BI351" s="73" t="s">
        <v>6758</v>
      </c>
      <c r="BJ351" s="149"/>
      <c r="BK351" s="149"/>
      <c r="BL351" s="149"/>
      <c r="BM351" s="149"/>
      <c r="BN351" s="149"/>
      <c r="BO351" s="149"/>
      <c r="BP351" s="149"/>
      <c r="BQ351" s="149"/>
      <c r="BR351" s="149"/>
      <c r="BS351" s="149"/>
      <c r="BT351" s="149"/>
      <c r="BU351" s="149"/>
      <c r="BV351" s="406"/>
      <c r="BW351" s="406"/>
      <c r="BX351" s="406"/>
      <c r="BY351" s="407"/>
      <c r="BZ351" s="407"/>
      <c r="CA351" s="407"/>
      <c r="CB351" s="407"/>
      <c r="CC351" s="407"/>
      <c r="CD351" s="407"/>
      <c r="CE351" s="407"/>
      <c r="CF351" s="407"/>
      <c r="CG351" s="407"/>
      <c r="CH351" s="407"/>
      <c r="CI351" s="407"/>
      <c r="CJ351" s="407"/>
      <c r="CK351" s="407"/>
      <c r="CL351" s="407"/>
      <c r="CM351" s="407"/>
      <c r="CN351" s="407"/>
      <c r="CO351" s="407"/>
      <c r="CP351" s="407"/>
      <c r="CQ351" s="407"/>
      <c r="CR351" s="374" t="s">
        <v>6759</v>
      </c>
      <c r="CS351" s="407"/>
      <c r="CT351" s="407"/>
      <c r="CU351" s="407"/>
      <c r="CV351" s="407"/>
      <c r="CW351" s="407"/>
      <c r="CX351" s="407"/>
      <c r="CY351" s="407"/>
      <c r="CZ351" s="407"/>
      <c r="DA351" s="407"/>
      <c r="DB351" s="407"/>
      <c r="DC351" s="407"/>
      <c r="DD351" s="407"/>
    </row>
    <row r="352" spans="37:108" ht="15" hidden="1" customHeight="1">
      <c r="AK352" s="383">
        <v>344</v>
      </c>
      <c r="AL352" s="204" t="str">
        <f t="shared" si="10"/>
        <v/>
      </c>
      <c r="AM352" s="204" t="str">
        <f t="shared" si="11"/>
        <v/>
      </c>
      <c r="AO352" s="130">
        <v>346</v>
      </c>
      <c r="AP352" s="149"/>
      <c r="AQ352" s="149"/>
      <c r="AR352" s="149"/>
      <c r="AS352" s="149"/>
      <c r="AT352" s="149"/>
      <c r="AU352" s="149"/>
      <c r="AV352" s="149"/>
      <c r="AW352" s="149"/>
      <c r="AX352" s="149"/>
      <c r="AY352" s="149"/>
      <c r="AZ352" s="149"/>
      <c r="BA352" s="149"/>
      <c r="BB352" s="149"/>
      <c r="BC352" s="149"/>
      <c r="BD352" s="149"/>
      <c r="BE352" s="149"/>
      <c r="BF352" s="149"/>
      <c r="BG352" s="149"/>
      <c r="BH352" s="149"/>
      <c r="BI352" s="73" t="s">
        <v>6760</v>
      </c>
      <c r="BJ352" s="149"/>
      <c r="BK352" s="149"/>
      <c r="BL352" s="149"/>
      <c r="BM352" s="149"/>
      <c r="BN352" s="149"/>
      <c r="BO352" s="149"/>
      <c r="BP352" s="149"/>
      <c r="BQ352" s="149"/>
      <c r="BR352" s="149"/>
      <c r="BS352" s="149"/>
      <c r="BT352" s="149"/>
      <c r="BU352" s="149"/>
      <c r="BV352" s="406"/>
      <c r="BW352" s="406"/>
      <c r="BX352" s="406"/>
      <c r="BY352" s="407"/>
      <c r="BZ352" s="407"/>
      <c r="CA352" s="407"/>
      <c r="CB352" s="407"/>
      <c r="CC352" s="407"/>
      <c r="CD352" s="407"/>
      <c r="CE352" s="407"/>
      <c r="CF352" s="407"/>
      <c r="CG352" s="407"/>
      <c r="CH352" s="407"/>
      <c r="CI352" s="407"/>
      <c r="CJ352" s="407"/>
      <c r="CK352" s="407"/>
      <c r="CL352" s="407"/>
      <c r="CM352" s="407"/>
      <c r="CN352" s="407"/>
      <c r="CO352" s="407"/>
      <c r="CP352" s="407"/>
      <c r="CQ352" s="407"/>
      <c r="CR352" s="374" t="s">
        <v>6761</v>
      </c>
      <c r="CS352" s="407"/>
      <c r="CT352" s="407"/>
      <c r="CU352" s="407"/>
      <c r="CV352" s="407"/>
      <c r="CW352" s="407"/>
      <c r="CX352" s="407"/>
      <c r="CY352" s="407"/>
      <c r="CZ352" s="407"/>
      <c r="DA352" s="407"/>
      <c r="DB352" s="407"/>
      <c r="DC352" s="407"/>
      <c r="DD352" s="407"/>
    </row>
    <row r="353" spans="37:108" ht="15" hidden="1" customHeight="1">
      <c r="AK353" s="375">
        <v>345</v>
      </c>
      <c r="AL353" s="204" t="str">
        <f t="shared" si="10"/>
        <v/>
      </c>
      <c r="AM353" s="204" t="str">
        <f t="shared" si="11"/>
        <v/>
      </c>
      <c r="AO353" s="130">
        <v>347</v>
      </c>
      <c r="AP353" s="149"/>
      <c r="AQ353" s="149"/>
      <c r="AR353" s="149"/>
      <c r="AS353" s="149"/>
      <c r="AT353" s="149"/>
      <c r="AU353" s="149"/>
      <c r="AV353" s="149"/>
      <c r="AW353" s="149"/>
      <c r="AX353" s="149"/>
      <c r="AY353" s="149"/>
      <c r="AZ353" s="149"/>
      <c r="BA353" s="149"/>
      <c r="BB353" s="149"/>
      <c r="BC353" s="149"/>
      <c r="BD353" s="149"/>
      <c r="BE353" s="149"/>
      <c r="BF353" s="149"/>
      <c r="BG353" s="149"/>
      <c r="BH353" s="149"/>
      <c r="BI353" s="73" t="s">
        <v>6762</v>
      </c>
      <c r="BJ353" s="149"/>
      <c r="BK353" s="149"/>
      <c r="BL353" s="149"/>
      <c r="BM353" s="149"/>
      <c r="BN353" s="149"/>
      <c r="BO353" s="149"/>
      <c r="BP353" s="149"/>
      <c r="BQ353" s="149"/>
      <c r="BR353" s="149"/>
      <c r="BS353" s="149"/>
      <c r="BT353" s="149"/>
      <c r="BU353" s="149"/>
      <c r="BV353" s="406"/>
      <c r="BW353" s="406"/>
      <c r="BX353" s="406"/>
      <c r="BY353" s="407"/>
      <c r="BZ353" s="407"/>
      <c r="CA353" s="407"/>
      <c r="CB353" s="407"/>
      <c r="CC353" s="407"/>
      <c r="CD353" s="407"/>
      <c r="CE353" s="407"/>
      <c r="CF353" s="407"/>
      <c r="CG353" s="407"/>
      <c r="CH353" s="407"/>
      <c r="CI353" s="407"/>
      <c r="CJ353" s="407"/>
      <c r="CK353" s="407"/>
      <c r="CL353" s="407"/>
      <c r="CM353" s="407"/>
      <c r="CN353" s="407"/>
      <c r="CO353" s="407"/>
      <c r="CP353" s="407"/>
      <c r="CQ353" s="407"/>
      <c r="CR353" s="374" t="s">
        <v>6763</v>
      </c>
      <c r="CS353" s="407"/>
      <c r="CT353" s="407"/>
      <c r="CU353" s="407"/>
      <c r="CV353" s="407"/>
      <c r="CW353" s="407"/>
      <c r="CX353" s="407"/>
      <c r="CY353" s="407"/>
      <c r="CZ353" s="407"/>
      <c r="DA353" s="407"/>
      <c r="DB353" s="407"/>
      <c r="DC353" s="407"/>
      <c r="DD353" s="407"/>
    </row>
    <row r="354" spans="37:108" ht="15" hidden="1" customHeight="1">
      <c r="AK354" s="383">
        <v>346</v>
      </c>
      <c r="AL354" s="204" t="str">
        <f t="shared" si="10"/>
        <v/>
      </c>
      <c r="AM354" s="204" t="str">
        <f t="shared" si="11"/>
        <v/>
      </c>
      <c r="AO354" s="130">
        <v>348</v>
      </c>
      <c r="AP354" s="149"/>
      <c r="AQ354" s="149"/>
      <c r="AR354" s="149"/>
      <c r="AS354" s="149"/>
      <c r="AT354" s="149"/>
      <c r="AU354" s="149"/>
      <c r="AV354" s="149"/>
      <c r="AW354" s="149"/>
      <c r="AX354" s="149"/>
      <c r="AY354" s="149"/>
      <c r="AZ354" s="149"/>
      <c r="BA354" s="149"/>
      <c r="BB354" s="149"/>
      <c r="BC354" s="149"/>
      <c r="BD354" s="149"/>
      <c r="BE354" s="149"/>
      <c r="BF354" s="149"/>
      <c r="BG354" s="149"/>
      <c r="BH354" s="149"/>
      <c r="BI354" s="73" t="s">
        <v>6764</v>
      </c>
      <c r="BJ354" s="149"/>
      <c r="BK354" s="149"/>
      <c r="BL354" s="149"/>
      <c r="BM354" s="149"/>
      <c r="BN354" s="149"/>
      <c r="BO354" s="149"/>
      <c r="BP354" s="149"/>
      <c r="BQ354" s="149"/>
      <c r="BR354" s="149"/>
      <c r="BS354" s="149"/>
      <c r="BT354" s="149"/>
      <c r="BU354" s="149"/>
      <c r="BV354" s="406"/>
      <c r="BW354" s="406"/>
      <c r="BX354" s="406"/>
      <c r="BY354" s="407"/>
      <c r="BZ354" s="407"/>
      <c r="CA354" s="407"/>
      <c r="CB354" s="407"/>
      <c r="CC354" s="407"/>
      <c r="CD354" s="407"/>
      <c r="CE354" s="407"/>
      <c r="CF354" s="407"/>
      <c r="CG354" s="407"/>
      <c r="CH354" s="407"/>
      <c r="CI354" s="407"/>
      <c r="CJ354" s="407"/>
      <c r="CK354" s="407"/>
      <c r="CL354" s="407"/>
      <c r="CM354" s="407"/>
      <c r="CN354" s="407"/>
      <c r="CO354" s="407"/>
      <c r="CP354" s="407"/>
      <c r="CQ354" s="407"/>
      <c r="CR354" s="374" t="s">
        <v>6765</v>
      </c>
      <c r="CS354" s="407"/>
      <c r="CT354" s="407"/>
      <c r="CU354" s="407"/>
      <c r="CV354" s="407"/>
      <c r="CW354" s="407"/>
      <c r="CX354" s="407"/>
      <c r="CY354" s="407"/>
      <c r="CZ354" s="407"/>
      <c r="DA354" s="407"/>
      <c r="DB354" s="407"/>
      <c r="DC354" s="407"/>
      <c r="DD354" s="407"/>
    </row>
    <row r="355" spans="37:108" ht="15" hidden="1" customHeight="1">
      <c r="AK355" s="383">
        <v>347</v>
      </c>
      <c r="AL355" s="204" t="str">
        <f t="shared" si="10"/>
        <v/>
      </c>
      <c r="AM355" s="204" t="str">
        <f t="shared" si="11"/>
        <v/>
      </c>
      <c r="AO355" s="130">
        <v>349</v>
      </c>
      <c r="AP355" s="149"/>
      <c r="AQ355" s="149"/>
      <c r="AR355" s="149"/>
      <c r="AS355" s="149"/>
      <c r="AT355" s="149"/>
      <c r="AU355" s="149"/>
      <c r="AV355" s="149"/>
      <c r="AW355" s="149"/>
      <c r="AX355" s="149"/>
      <c r="AY355" s="149"/>
      <c r="AZ355" s="149"/>
      <c r="BA355" s="149"/>
      <c r="BB355" s="149"/>
      <c r="BC355" s="149"/>
      <c r="BD355" s="149"/>
      <c r="BE355" s="149"/>
      <c r="BF355" s="149"/>
      <c r="BG355" s="149"/>
      <c r="BH355" s="149"/>
      <c r="BI355" s="73" t="s">
        <v>6766</v>
      </c>
      <c r="BJ355" s="149"/>
      <c r="BK355" s="149"/>
      <c r="BL355" s="149"/>
      <c r="BM355" s="149"/>
      <c r="BN355" s="149"/>
      <c r="BO355" s="149"/>
      <c r="BP355" s="149"/>
      <c r="BQ355" s="149"/>
      <c r="BR355" s="149"/>
      <c r="BS355" s="149"/>
      <c r="BT355" s="149"/>
      <c r="BU355" s="149"/>
      <c r="BV355" s="406"/>
      <c r="BW355" s="406"/>
      <c r="BX355" s="406"/>
      <c r="BY355" s="407"/>
      <c r="BZ355" s="407"/>
      <c r="CA355" s="407"/>
      <c r="CB355" s="407"/>
      <c r="CC355" s="407"/>
      <c r="CD355" s="407"/>
      <c r="CE355" s="407"/>
      <c r="CF355" s="407"/>
      <c r="CG355" s="407"/>
      <c r="CH355" s="407"/>
      <c r="CI355" s="407"/>
      <c r="CJ355" s="407"/>
      <c r="CK355" s="407"/>
      <c r="CL355" s="407"/>
      <c r="CM355" s="407"/>
      <c r="CN355" s="407"/>
      <c r="CO355" s="407"/>
      <c r="CP355" s="407"/>
      <c r="CQ355" s="407"/>
      <c r="CR355" s="374" t="s">
        <v>6767</v>
      </c>
      <c r="CS355" s="407"/>
      <c r="CT355" s="407"/>
      <c r="CU355" s="407"/>
      <c r="CV355" s="407"/>
      <c r="CW355" s="407"/>
      <c r="CX355" s="407"/>
      <c r="CY355" s="407"/>
      <c r="CZ355" s="407"/>
      <c r="DA355" s="407"/>
      <c r="DB355" s="407"/>
      <c r="DC355" s="407"/>
      <c r="DD355" s="407"/>
    </row>
    <row r="356" spans="37:108" ht="15" hidden="1" customHeight="1">
      <c r="AK356" s="383">
        <v>348</v>
      </c>
      <c r="AL356" s="204" t="str">
        <f t="shared" si="10"/>
        <v/>
      </c>
      <c r="AM356" s="204" t="str">
        <f t="shared" si="11"/>
        <v/>
      </c>
      <c r="AO356" s="130">
        <v>350</v>
      </c>
      <c r="AP356" s="149"/>
      <c r="AQ356" s="149"/>
      <c r="AR356" s="149"/>
      <c r="AS356" s="149"/>
      <c r="AT356" s="149"/>
      <c r="AU356" s="149"/>
      <c r="AV356" s="149"/>
      <c r="AW356" s="149"/>
      <c r="AX356" s="149"/>
      <c r="AY356" s="149"/>
      <c r="AZ356" s="149"/>
      <c r="BA356" s="149"/>
      <c r="BB356" s="149"/>
      <c r="BC356" s="149"/>
      <c r="BD356" s="149"/>
      <c r="BE356" s="149"/>
      <c r="BF356" s="149"/>
      <c r="BG356" s="149"/>
      <c r="BH356" s="149"/>
      <c r="BI356" s="73" t="s">
        <v>6768</v>
      </c>
      <c r="BJ356" s="149"/>
      <c r="BK356" s="149"/>
      <c r="BL356" s="149"/>
      <c r="BM356" s="149"/>
      <c r="BN356" s="149"/>
      <c r="BO356" s="149"/>
      <c r="BP356" s="149"/>
      <c r="BQ356" s="149"/>
      <c r="BR356" s="149"/>
      <c r="BS356" s="149"/>
      <c r="BT356" s="149"/>
      <c r="BU356" s="149"/>
      <c r="BV356" s="406"/>
      <c r="BW356" s="406"/>
      <c r="BX356" s="406"/>
      <c r="BY356" s="407"/>
      <c r="BZ356" s="407"/>
      <c r="CA356" s="407"/>
      <c r="CB356" s="407"/>
      <c r="CC356" s="407"/>
      <c r="CD356" s="407"/>
      <c r="CE356" s="407"/>
      <c r="CF356" s="407"/>
      <c r="CG356" s="407"/>
      <c r="CH356" s="407"/>
      <c r="CI356" s="407"/>
      <c r="CJ356" s="407"/>
      <c r="CK356" s="407"/>
      <c r="CL356" s="407"/>
      <c r="CM356" s="407"/>
      <c r="CN356" s="407"/>
      <c r="CO356" s="407"/>
      <c r="CP356" s="407"/>
      <c r="CQ356" s="407"/>
      <c r="CR356" s="374" t="s">
        <v>6769</v>
      </c>
      <c r="CS356" s="407"/>
      <c r="CT356" s="407"/>
      <c r="CU356" s="407"/>
      <c r="CV356" s="407"/>
      <c r="CW356" s="407"/>
      <c r="CX356" s="407"/>
      <c r="CY356" s="407"/>
      <c r="CZ356" s="407"/>
      <c r="DA356" s="407"/>
      <c r="DB356" s="407"/>
      <c r="DC356" s="407"/>
      <c r="DD356" s="407"/>
    </row>
    <row r="357" spans="37:108" ht="15" hidden="1" customHeight="1">
      <c r="AK357" s="375">
        <v>349</v>
      </c>
      <c r="AL357" s="204" t="str">
        <f t="shared" si="10"/>
        <v/>
      </c>
      <c r="AM357" s="204" t="str">
        <f t="shared" si="11"/>
        <v/>
      </c>
      <c r="AO357" s="130">
        <v>351</v>
      </c>
      <c r="AP357" s="73"/>
      <c r="AQ357" s="73"/>
      <c r="AR357" s="73"/>
      <c r="AS357" s="73"/>
      <c r="AT357" s="73"/>
      <c r="AU357" s="73"/>
      <c r="AV357" s="73"/>
      <c r="AW357" s="73"/>
      <c r="AX357" s="73"/>
      <c r="AY357" s="73"/>
      <c r="AZ357" s="73"/>
      <c r="BA357" s="73"/>
      <c r="BB357" s="73"/>
      <c r="BC357" s="73"/>
      <c r="BD357" s="73"/>
      <c r="BE357" s="73"/>
      <c r="BF357" s="73"/>
      <c r="BG357" s="73"/>
      <c r="BH357" s="73"/>
      <c r="BI357" s="73" t="s">
        <v>6770</v>
      </c>
      <c r="BJ357" s="73"/>
      <c r="BK357" s="73"/>
      <c r="BL357" s="73"/>
      <c r="BM357" s="73"/>
      <c r="BN357" s="73"/>
      <c r="BO357" s="73"/>
      <c r="BP357" s="73"/>
      <c r="BQ357" s="73"/>
      <c r="BR357" s="73"/>
      <c r="BS357" s="73"/>
      <c r="BT357" s="73"/>
      <c r="BU357" s="73"/>
      <c r="BV357" s="130"/>
      <c r="BW357" s="130"/>
      <c r="BX357" s="130"/>
      <c r="BY357" s="374"/>
      <c r="BZ357" s="374"/>
      <c r="CA357" s="374"/>
      <c r="CB357" s="374"/>
      <c r="CC357" s="374"/>
      <c r="CD357" s="374"/>
      <c r="CE357" s="374"/>
      <c r="CF357" s="374"/>
      <c r="CG357" s="374"/>
      <c r="CH357" s="374"/>
      <c r="CI357" s="374"/>
      <c r="CJ357" s="374"/>
      <c r="CK357" s="374"/>
      <c r="CL357" s="374"/>
      <c r="CM357" s="374"/>
      <c r="CN357" s="374"/>
      <c r="CO357" s="374"/>
      <c r="CP357" s="374"/>
      <c r="CQ357" s="374"/>
      <c r="CR357" s="374" t="s">
        <v>6771</v>
      </c>
      <c r="CS357" s="374"/>
      <c r="CT357" s="374"/>
      <c r="CU357" s="374"/>
      <c r="CV357" s="374"/>
      <c r="CW357" s="374"/>
      <c r="CX357" s="374"/>
      <c r="CY357" s="374"/>
      <c r="CZ357" s="374"/>
      <c r="DA357" s="374"/>
      <c r="DB357" s="374"/>
      <c r="DC357" s="374"/>
      <c r="DD357" s="374"/>
    </row>
    <row r="358" spans="37:108" ht="15" hidden="1" customHeight="1">
      <c r="AK358" s="383">
        <v>350</v>
      </c>
      <c r="AL358" s="204" t="str">
        <f t="shared" si="10"/>
        <v/>
      </c>
      <c r="AM358" s="204" t="str">
        <f t="shared" si="11"/>
        <v/>
      </c>
      <c r="AO358" s="130">
        <v>352</v>
      </c>
      <c r="AP358" s="73"/>
      <c r="AQ358" s="73"/>
      <c r="AR358" s="73"/>
      <c r="AS358" s="73"/>
      <c r="AT358" s="73"/>
      <c r="AU358" s="73"/>
      <c r="AV358" s="73"/>
      <c r="AW358" s="73"/>
      <c r="AX358" s="73"/>
      <c r="AY358" s="73"/>
      <c r="AZ358" s="73"/>
      <c r="BA358" s="73"/>
      <c r="BB358" s="73"/>
      <c r="BC358" s="73"/>
      <c r="BD358" s="73"/>
      <c r="BE358" s="73"/>
      <c r="BF358" s="73"/>
      <c r="BG358" s="73"/>
      <c r="BH358" s="73"/>
      <c r="BI358" s="73" t="s">
        <v>6772</v>
      </c>
      <c r="BJ358" s="73"/>
      <c r="BK358" s="73"/>
      <c r="BL358" s="73"/>
      <c r="BM358" s="73"/>
      <c r="BN358" s="73"/>
      <c r="BO358" s="73"/>
      <c r="BP358" s="73"/>
      <c r="BQ358" s="73"/>
      <c r="BR358" s="73"/>
      <c r="BS358" s="73"/>
      <c r="BT358" s="73"/>
      <c r="BU358" s="73"/>
      <c r="BV358" s="130"/>
      <c r="BW358" s="130"/>
      <c r="BX358" s="130"/>
      <c r="BY358" s="374"/>
      <c r="BZ358" s="374"/>
      <c r="CA358" s="374"/>
      <c r="CB358" s="374"/>
      <c r="CC358" s="374"/>
      <c r="CD358" s="374"/>
      <c r="CE358" s="374"/>
      <c r="CF358" s="374"/>
      <c r="CG358" s="374"/>
      <c r="CH358" s="374"/>
      <c r="CI358" s="374"/>
      <c r="CJ358" s="374"/>
      <c r="CK358" s="374"/>
      <c r="CL358" s="374"/>
      <c r="CM358" s="374"/>
      <c r="CN358" s="374"/>
      <c r="CO358" s="374"/>
      <c r="CP358" s="374"/>
      <c r="CQ358" s="374"/>
      <c r="CR358" s="374" t="s">
        <v>6773</v>
      </c>
      <c r="CS358" s="374"/>
      <c r="CT358" s="374"/>
      <c r="CU358" s="374"/>
      <c r="CV358" s="374"/>
      <c r="CW358" s="374"/>
      <c r="CX358" s="374"/>
      <c r="CY358" s="374"/>
      <c r="CZ358" s="374"/>
      <c r="DA358" s="374"/>
      <c r="DB358" s="374"/>
      <c r="DC358" s="374"/>
      <c r="DD358" s="374"/>
    </row>
    <row r="359" spans="37:108" ht="15" hidden="1" customHeight="1">
      <c r="AK359" s="383">
        <v>351</v>
      </c>
      <c r="AL359" s="204" t="str">
        <f t="shared" si="10"/>
        <v/>
      </c>
      <c r="AM359" s="204" t="str">
        <f t="shared" si="11"/>
        <v/>
      </c>
      <c r="AO359" s="130">
        <v>353</v>
      </c>
      <c r="AP359" s="73"/>
      <c r="AQ359" s="73"/>
      <c r="AR359" s="73"/>
      <c r="AS359" s="73"/>
      <c r="AT359" s="73"/>
      <c r="AU359" s="73"/>
      <c r="AV359" s="73"/>
      <c r="AW359" s="73"/>
      <c r="AX359" s="73"/>
      <c r="AY359" s="73"/>
      <c r="AZ359" s="73"/>
      <c r="BA359" s="73"/>
      <c r="BB359" s="73"/>
      <c r="BC359" s="73"/>
      <c r="BD359" s="73"/>
      <c r="BE359" s="73"/>
      <c r="BF359" s="73"/>
      <c r="BG359" s="73"/>
      <c r="BH359" s="73"/>
      <c r="BI359" s="73" t="s">
        <v>6774</v>
      </c>
      <c r="BJ359" s="73"/>
      <c r="BK359" s="73"/>
      <c r="BL359" s="73"/>
      <c r="BM359" s="73"/>
      <c r="BN359" s="73"/>
      <c r="BO359" s="73"/>
      <c r="BP359" s="73"/>
      <c r="BQ359" s="73"/>
      <c r="BR359" s="73"/>
      <c r="BS359" s="73"/>
      <c r="BT359" s="73"/>
      <c r="BU359" s="73"/>
      <c r="BV359" s="130"/>
      <c r="BW359" s="130"/>
      <c r="BX359" s="130"/>
      <c r="BY359" s="374"/>
      <c r="BZ359" s="374"/>
      <c r="CA359" s="374"/>
      <c r="CB359" s="374"/>
      <c r="CC359" s="374"/>
      <c r="CD359" s="374"/>
      <c r="CE359" s="374"/>
      <c r="CF359" s="374"/>
      <c r="CG359" s="374"/>
      <c r="CH359" s="374"/>
      <c r="CI359" s="374"/>
      <c r="CJ359" s="374"/>
      <c r="CK359" s="374"/>
      <c r="CL359" s="374"/>
      <c r="CM359" s="374"/>
      <c r="CN359" s="374"/>
      <c r="CO359" s="374"/>
      <c r="CP359" s="374"/>
      <c r="CQ359" s="374"/>
      <c r="CR359" s="374" t="s">
        <v>6775</v>
      </c>
      <c r="CS359" s="374"/>
      <c r="CT359" s="374"/>
      <c r="CU359" s="374"/>
      <c r="CV359" s="374"/>
      <c r="CW359" s="374"/>
      <c r="CX359" s="374"/>
      <c r="CY359" s="374"/>
      <c r="CZ359" s="374"/>
      <c r="DA359" s="374"/>
      <c r="DB359" s="374"/>
      <c r="DC359" s="374"/>
      <c r="DD359" s="374"/>
    </row>
    <row r="360" spans="37:108" ht="15" hidden="1" customHeight="1">
      <c r="AK360" s="383">
        <v>352</v>
      </c>
      <c r="AL360" s="204" t="str">
        <f t="shared" si="10"/>
        <v/>
      </c>
      <c r="AM360" s="204" t="str">
        <f t="shared" si="11"/>
        <v/>
      </c>
      <c r="AO360" s="130">
        <v>354</v>
      </c>
      <c r="AP360" s="149"/>
      <c r="AQ360" s="149"/>
      <c r="AR360" s="149"/>
      <c r="AS360" s="149"/>
      <c r="AT360" s="149"/>
      <c r="AU360" s="149"/>
      <c r="AV360" s="149"/>
      <c r="AW360" s="149"/>
      <c r="AX360" s="149"/>
      <c r="AY360" s="149"/>
      <c r="AZ360" s="149"/>
      <c r="BA360" s="149"/>
      <c r="BB360" s="149"/>
      <c r="BC360" s="149"/>
      <c r="BD360" s="149"/>
      <c r="BE360" s="149"/>
      <c r="BF360" s="149"/>
      <c r="BG360" s="149"/>
      <c r="BH360" s="149"/>
      <c r="BI360" s="73" t="s">
        <v>6776</v>
      </c>
      <c r="BJ360" s="149"/>
      <c r="BK360" s="149"/>
      <c r="BL360" s="149"/>
      <c r="BM360" s="149"/>
      <c r="BN360" s="149"/>
      <c r="BO360" s="149"/>
      <c r="BP360" s="149"/>
      <c r="BQ360" s="149"/>
      <c r="BR360" s="149"/>
      <c r="BS360" s="149"/>
      <c r="BT360" s="149"/>
      <c r="BU360" s="149"/>
      <c r="BV360" s="406"/>
      <c r="BW360" s="406"/>
      <c r="BX360" s="406"/>
      <c r="BY360" s="407"/>
      <c r="BZ360" s="407"/>
      <c r="CA360" s="407"/>
      <c r="CB360" s="407"/>
      <c r="CC360" s="407"/>
      <c r="CD360" s="407"/>
      <c r="CE360" s="407"/>
      <c r="CF360" s="407"/>
      <c r="CG360" s="407"/>
      <c r="CH360" s="407"/>
      <c r="CI360" s="407"/>
      <c r="CJ360" s="407"/>
      <c r="CK360" s="407"/>
      <c r="CL360" s="407"/>
      <c r="CM360" s="407"/>
      <c r="CN360" s="407"/>
      <c r="CO360" s="407"/>
      <c r="CP360" s="407"/>
      <c r="CQ360" s="407"/>
      <c r="CR360" s="374" t="s">
        <v>4848</v>
      </c>
      <c r="CS360" s="407"/>
      <c r="CT360" s="407"/>
      <c r="CU360" s="407"/>
      <c r="CV360" s="407"/>
      <c r="CW360" s="407"/>
      <c r="CX360" s="407"/>
      <c r="CY360" s="407"/>
      <c r="CZ360" s="407"/>
      <c r="DA360" s="407"/>
      <c r="DB360" s="407"/>
      <c r="DC360" s="407"/>
      <c r="DD360" s="407"/>
    </row>
    <row r="361" spans="37:108" ht="15" hidden="1" customHeight="1">
      <c r="AK361" s="375">
        <v>353</v>
      </c>
      <c r="AL361" s="204" t="str">
        <f t="shared" si="10"/>
        <v/>
      </c>
      <c r="AM361" s="204" t="str">
        <f t="shared" si="11"/>
        <v/>
      </c>
      <c r="AO361" s="130">
        <v>355</v>
      </c>
      <c r="AP361" s="149"/>
      <c r="AQ361" s="149"/>
      <c r="AR361" s="149"/>
      <c r="AS361" s="149"/>
      <c r="AT361" s="149"/>
      <c r="AU361" s="149"/>
      <c r="AV361" s="149"/>
      <c r="AW361" s="149"/>
      <c r="AX361" s="149"/>
      <c r="AY361" s="149"/>
      <c r="AZ361" s="149"/>
      <c r="BA361" s="149"/>
      <c r="BB361" s="149"/>
      <c r="BC361" s="149"/>
      <c r="BD361" s="149"/>
      <c r="BE361" s="149"/>
      <c r="BF361" s="149"/>
      <c r="BG361" s="149"/>
      <c r="BH361" s="149"/>
      <c r="BI361" s="73" t="s">
        <v>6777</v>
      </c>
      <c r="BJ361" s="149"/>
      <c r="BK361" s="149"/>
      <c r="BL361" s="149"/>
      <c r="BM361" s="149"/>
      <c r="BN361" s="149"/>
      <c r="BO361" s="149"/>
      <c r="BP361" s="149"/>
      <c r="BQ361" s="149"/>
      <c r="BR361" s="149"/>
      <c r="BS361" s="149"/>
      <c r="BT361" s="149"/>
      <c r="BU361" s="149"/>
      <c r="BV361" s="406"/>
      <c r="BW361" s="406"/>
      <c r="BX361" s="406"/>
      <c r="BY361" s="407"/>
      <c r="BZ361" s="407"/>
      <c r="CA361" s="407"/>
      <c r="CB361" s="407"/>
      <c r="CC361" s="407"/>
      <c r="CD361" s="407"/>
      <c r="CE361" s="407"/>
      <c r="CF361" s="407"/>
      <c r="CG361" s="407"/>
      <c r="CH361" s="407"/>
      <c r="CI361" s="407"/>
      <c r="CJ361" s="407"/>
      <c r="CK361" s="407"/>
      <c r="CL361" s="407"/>
      <c r="CM361" s="407"/>
      <c r="CN361" s="407"/>
      <c r="CO361" s="407"/>
      <c r="CP361" s="407"/>
      <c r="CQ361" s="407"/>
      <c r="CR361" s="374" t="s">
        <v>6778</v>
      </c>
      <c r="CS361" s="407"/>
      <c r="CT361" s="407"/>
      <c r="CU361" s="407"/>
      <c r="CV361" s="407"/>
      <c r="CW361" s="407"/>
      <c r="CX361" s="407"/>
      <c r="CY361" s="407"/>
      <c r="CZ361" s="407"/>
      <c r="DA361" s="407"/>
      <c r="DB361" s="407"/>
      <c r="DC361" s="407"/>
      <c r="DD361" s="407"/>
    </row>
    <row r="362" spans="37:108" ht="15" hidden="1" customHeight="1">
      <c r="AK362" s="383">
        <v>354</v>
      </c>
      <c r="AL362" s="204" t="str">
        <f t="shared" si="10"/>
        <v/>
      </c>
      <c r="AM362" s="204" t="str">
        <f t="shared" si="11"/>
        <v/>
      </c>
      <c r="AO362" s="130">
        <v>356</v>
      </c>
      <c r="AP362" s="149"/>
      <c r="AQ362" s="149"/>
      <c r="AR362" s="149"/>
      <c r="AS362" s="149"/>
      <c r="AT362" s="149"/>
      <c r="AU362" s="149"/>
      <c r="AV362" s="149"/>
      <c r="AW362" s="149"/>
      <c r="AX362" s="149"/>
      <c r="AY362" s="149"/>
      <c r="AZ362" s="149"/>
      <c r="BA362" s="149"/>
      <c r="BB362" s="149"/>
      <c r="BC362" s="149"/>
      <c r="BD362" s="149"/>
      <c r="BE362" s="149"/>
      <c r="BF362" s="149"/>
      <c r="BG362" s="149"/>
      <c r="BH362" s="149"/>
      <c r="BI362" s="73" t="s">
        <v>6779</v>
      </c>
      <c r="BJ362" s="149"/>
      <c r="BK362" s="149"/>
      <c r="BL362" s="149"/>
      <c r="BM362" s="149"/>
      <c r="BN362" s="149"/>
      <c r="BO362" s="149"/>
      <c r="BP362" s="149"/>
      <c r="BQ362" s="149"/>
      <c r="BR362" s="149"/>
      <c r="BS362" s="149"/>
      <c r="BT362" s="149"/>
      <c r="BU362" s="149"/>
      <c r="BV362" s="406"/>
      <c r="BW362" s="406"/>
      <c r="BX362" s="406"/>
      <c r="BY362" s="407"/>
      <c r="BZ362" s="407"/>
      <c r="CA362" s="407"/>
      <c r="CB362" s="407"/>
      <c r="CC362" s="407"/>
      <c r="CD362" s="407"/>
      <c r="CE362" s="407"/>
      <c r="CF362" s="407"/>
      <c r="CG362" s="407"/>
      <c r="CH362" s="407"/>
      <c r="CI362" s="407"/>
      <c r="CJ362" s="407"/>
      <c r="CK362" s="407"/>
      <c r="CL362" s="407"/>
      <c r="CM362" s="407"/>
      <c r="CN362" s="407"/>
      <c r="CO362" s="407"/>
      <c r="CP362" s="407"/>
      <c r="CQ362" s="407"/>
      <c r="CR362" s="374" t="s">
        <v>6780</v>
      </c>
      <c r="CS362" s="407"/>
      <c r="CT362" s="407"/>
      <c r="CU362" s="407"/>
      <c r="CV362" s="407"/>
      <c r="CW362" s="407"/>
      <c r="CX362" s="407"/>
      <c r="CY362" s="407"/>
      <c r="CZ362" s="407"/>
      <c r="DA362" s="407"/>
      <c r="DB362" s="407"/>
      <c r="DC362" s="407"/>
      <c r="DD362" s="407"/>
    </row>
    <row r="363" spans="37:108" ht="15" hidden="1" customHeight="1">
      <c r="AK363" s="383">
        <v>355</v>
      </c>
      <c r="AL363" s="204" t="str">
        <f t="shared" si="10"/>
        <v/>
      </c>
      <c r="AM363" s="204" t="str">
        <f t="shared" si="11"/>
        <v/>
      </c>
      <c r="AO363" s="130">
        <v>357</v>
      </c>
      <c r="AP363" s="149"/>
      <c r="AQ363" s="149"/>
      <c r="AR363" s="149"/>
      <c r="AS363" s="149"/>
      <c r="AT363" s="149"/>
      <c r="AU363" s="149"/>
      <c r="AV363" s="149"/>
      <c r="AW363" s="149"/>
      <c r="AX363" s="149"/>
      <c r="AY363" s="149"/>
      <c r="AZ363" s="149"/>
      <c r="BA363" s="149"/>
      <c r="BB363" s="149"/>
      <c r="BC363" s="149"/>
      <c r="BD363" s="149"/>
      <c r="BE363" s="149"/>
      <c r="BF363" s="149"/>
      <c r="BG363" s="149"/>
      <c r="BH363" s="149"/>
      <c r="BI363" s="73" t="s">
        <v>6781</v>
      </c>
      <c r="BJ363" s="149"/>
      <c r="BK363" s="149"/>
      <c r="BL363" s="149"/>
      <c r="BM363" s="149"/>
      <c r="BN363" s="149"/>
      <c r="BO363" s="149"/>
      <c r="BP363" s="149"/>
      <c r="BQ363" s="149"/>
      <c r="BR363" s="149"/>
      <c r="BS363" s="149"/>
      <c r="BT363" s="149"/>
      <c r="BU363" s="149"/>
      <c r="BV363" s="406"/>
      <c r="BW363" s="406"/>
      <c r="BX363" s="406"/>
      <c r="BY363" s="407"/>
      <c r="BZ363" s="407"/>
      <c r="CA363" s="407"/>
      <c r="CB363" s="407"/>
      <c r="CC363" s="407"/>
      <c r="CD363" s="407"/>
      <c r="CE363" s="407"/>
      <c r="CF363" s="407"/>
      <c r="CG363" s="407"/>
      <c r="CH363" s="407"/>
      <c r="CI363" s="407"/>
      <c r="CJ363" s="407"/>
      <c r="CK363" s="407"/>
      <c r="CL363" s="407"/>
      <c r="CM363" s="407"/>
      <c r="CN363" s="407"/>
      <c r="CO363" s="407"/>
      <c r="CP363" s="407"/>
      <c r="CQ363" s="407"/>
      <c r="CR363" s="374" t="s">
        <v>6782</v>
      </c>
      <c r="CS363" s="407"/>
      <c r="CT363" s="407"/>
      <c r="CU363" s="407"/>
      <c r="CV363" s="407"/>
      <c r="CW363" s="407"/>
      <c r="CX363" s="407"/>
      <c r="CY363" s="407"/>
      <c r="CZ363" s="407"/>
      <c r="DA363" s="407"/>
      <c r="DB363" s="407"/>
      <c r="DC363" s="407"/>
      <c r="DD363" s="407"/>
    </row>
    <row r="364" spans="37:108" ht="15" hidden="1" customHeight="1">
      <c r="AK364" s="383">
        <v>356</v>
      </c>
      <c r="AL364" s="204" t="str">
        <f t="shared" si="10"/>
        <v/>
      </c>
      <c r="AM364" s="204" t="str">
        <f t="shared" si="11"/>
        <v/>
      </c>
      <c r="AO364" s="130">
        <v>358</v>
      </c>
      <c r="AP364" s="149"/>
      <c r="AQ364" s="149"/>
      <c r="AR364" s="149"/>
      <c r="AS364" s="149"/>
      <c r="AT364" s="149"/>
      <c r="AU364" s="149"/>
      <c r="AV364" s="149"/>
      <c r="AW364" s="149"/>
      <c r="AX364" s="149"/>
      <c r="AY364" s="149"/>
      <c r="AZ364" s="149"/>
      <c r="BA364" s="149"/>
      <c r="BB364" s="149"/>
      <c r="BC364" s="149"/>
      <c r="BD364" s="149"/>
      <c r="BE364" s="149"/>
      <c r="BF364" s="149"/>
      <c r="BG364" s="149"/>
      <c r="BH364" s="149"/>
      <c r="BI364" s="73" t="s">
        <v>6783</v>
      </c>
      <c r="BJ364" s="149"/>
      <c r="BK364" s="149"/>
      <c r="BL364" s="149"/>
      <c r="BM364" s="149"/>
      <c r="BN364" s="149"/>
      <c r="BO364" s="149"/>
      <c r="BP364" s="149"/>
      <c r="BQ364" s="149"/>
      <c r="BR364" s="149"/>
      <c r="BS364" s="149"/>
      <c r="BT364" s="149"/>
      <c r="BU364" s="149"/>
      <c r="BV364" s="406"/>
      <c r="BW364" s="406"/>
      <c r="BX364" s="406"/>
      <c r="BY364" s="407"/>
      <c r="BZ364" s="407"/>
      <c r="CA364" s="407"/>
      <c r="CB364" s="407"/>
      <c r="CC364" s="407"/>
      <c r="CD364" s="407"/>
      <c r="CE364" s="407"/>
      <c r="CF364" s="407"/>
      <c r="CG364" s="407"/>
      <c r="CH364" s="407"/>
      <c r="CI364" s="407"/>
      <c r="CJ364" s="407"/>
      <c r="CK364" s="407"/>
      <c r="CL364" s="407"/>
      <c r="CM364" s="407"/>
      <c r="CN364" s="407"/>
      <c r="CO364" s="407"/>
      <c r="CP364" s="407"/>
      <c r="CQ364" s="407"/>
      <c r="CR364" s="374" t="s">
        <v>6784</v>
      </c>
      <c r="CS364" s="407"/>
      <c r="CT364" s="407"/>
      <c r="CU364" s="407"/>
      <c r="CV364" s="407"/>
      <c r="CW364" s="407"/>
      <c r="CX364" s="407"/>
      <c r="CY364" s="407"/>
      <c r="CZ364" s="407"/>
      <c r="DA364" s="407"/>
      <c r="DB364" s="407"/>
      <c r="DC364" s="407"/>
      <c r="DD364" s="407"/>
    </row>
    <row r="365" spans="37:108" ht="15" hidden="1" customHeight="1">
      <c r="AK365" s="375">
        <v>357</v>
      </c>
      <c r="AL365" s="204" t="str">
        <f t="shared" si="10"/>
        <v/>
      </c>
      <c r="AM365" s="204" t="str">
        <f t="shared" si="11"/>
        <v/>
      </c>
      <c r="AO365" s="130">
        <v>359</v>
      </c>
      <c r="AP365" s="149"/>
      <c r="AQ365" s="149"/>
      <c r="AR365" s="149"/>
      <c r="AS365" s="149"/>
      <c r="AT365" s="149"/>
      <c r="AU365" s="149"/>
      <c r="AV365" s="149"/>
      <c r="AW365" s="149"/>
      <c r="AX365" s="149"/>
      <c r="AY365" s="149"/>
      <c r="AZ365" s="149"/>
      <c r="BA365" s="149"/>
      <c r="BB365" s="149"/>
      <c r="BC365" s="149"/>
      <c r="BD365" s="149"/>
      <c r="BE365" s="149"/>
      <c r="BF365" s="149"/>
      <c r="BG365" s="149"/>
      <c r="BH365" s="149"/>
      <c r="BI365" s="73" t="s">
        <v>6785</v>
      </c>
      <c r="BJ365" s="149"/>
      <c r="BK365" s="149"/>
      <c r="BL365" s="149"/>
      <c r="BM365" s="149"/>
      <c r="BN365" s="149"/>
      <c r="BO365" s="149"/>
      <c r="BP365" s="149"/>
      <c r="BQ365" s="149"/>
      <c r="BR365" s="149"/>
      <c r="BS365" s="149"/>
      <c r="BT365" s="149"/>
      <c r="BU365" s="149"/>
      <c r="BV365" s="406"/>
      <c r="BW365" s="406"/>
      <c r="BX365" s="406"/>
      <c r="BY365" s="407"/>
      <c r="BZ365" s="407"/>
      <c r="CA365" s="407"/>
      <c r="CB365" s="407"/>
      <c r="CC365" s="407"/>
      <c r="CD365" s="407"/>
      <c r="CE365" s="407"/>
      <c r="CF365" s="407"/>
      <c r="CG365" s="407"/>
      <c r="CH365" s="407"/>
      <c r="CI365" s="407"/>
      <c r="CJ365" s="407"/>
      <c r="CK365" s="407"/>
      <c r="CL365" s="407"/>
      <c r="CM365" s="407"/>
      <c r="CN365" s="407"/>
      <c r="CO365" s="407"/>
      <c r="CP365" s="407"/>
      <c r="CQ365" s="407"/>
      <c r="CR365" s="374" t="s">
        <v>6786</v>
      </c>
      <c r="CS365" s="407"/>
      <c r="CT365" s="407"/>
      <c r="CU365" s="407"/>
      <c r="CV365" s="407"/>
      <c r="CW365" s="407"/>
      <c r="CX365" s="407"/>
      <c r="CY365" s="407"/>
      <c r="CZ365" s="407"/>
      <c r="DA365" s="407"/>
      <c r="DB365" s="407"/>
      <c r="DC365" s="407"/>
      <c r="DD365" s="407"/>
    </row>
    <row r="366" spans="37:108" ht="15" hidden="1" customHeight="1">
      <c r="AK366" s="383">
        <v>358</v>
      </c>
      <c r="AL366" s="204" t="str">
        <f t="shared" si="10"/>
        <v/>
      </c>
      <c r="AM366" s="204" t="str">
        <f t="shared" si="11"/>
        <v/>
      </c>
      <c r="AO366" s="130">
        <v>360</v>
      </c>
      <c r="AP366" s="149"/>
      <c r="AQ366" s="149"/>
      <c r="AR366" s="149"/>
      <c r="AS366" s="149"/>
      <c r="AT366" s="149"/>
      <c r="AU366" s="149"/>
      <c r="AV366" s="149"/>
      <c r="AW366" s="149"/>
      <c r="AX366" s="149"/>
      <c r="AY366" s="149"/>
      <c r="AZ366" s="149"/>
      <c r="BA366" s="149"/>
      <c r="BB366" s="149"/>
      <c r="BC366" s="149"/>
      <c r="BD366" s="149"/>
      <c r="BE366" s="149"/>
      <c r="BF366" s="149"/>
      <c r="BG366" s="149"/>
      <c r="BH366" s="149"/>
      <c r="BI366" s="73" t="s">
        <v>6787</v>
      </c>
      <c r="BJ366" s="149"/>
      <c r="BK366" s="149"/>
      <c r="BL366" s="149"/>
      <c r="BM366" s="149"/>
      <c r="BN366" s="149"/>
      <c r="BO366" s="149"/>
      <c r="BP366" s="149"/>
      <c r="BQ366" s="149"/>
      <c r="BR366" s="149"/>
      <c r="BS366" s="149"/>
      <c r="BT366" s="149"/>
      <c r="BU366" s="149"/>
      <c r="BV366" s="406"/>
      <c r="BW366" s="406"/>
      <c r="BX366" s="406"/>
      <c r="BY366" s="407"/>
      <c r="BZ366" s="407"/>
      <c r="CA366" s="407"/>
      <c r="CB366" s="407"/>
      <c r="CC366" s="407"/>
      <c r="CD366" s="407"/>
      <c r="CE366" s="407"/>
      <c r="CF366" s="407"/>
      <c r="CG366" s="407"/>
      <c r="CH366" s="407"/>
      <c r="CI366" s="407"/>
      <c r="CJ366" s="407"/>
      <c r="CK366" s="407"/>
      <c r="CL366" s="407"/>
      <c r="CM366" s="407"/>
      <c r="CN366" s="407"/>
      <c r="CO366" s="407"/>
      <c r="CP366" s="407"/>
      <c r="CQ366" s="407"/>
      <c r="CR366" s="374" t="s">
        <v>6788</v>
      </c>
      <c r="CS366" s="407"/>
      <c r="CT366" s="407"/>
      <c r="CU366" s="407"/>
      <c r="CV366" s="407"/>
      <c r="CW366" s="407"/>
      <c r="CX366" s="407"/>
      <c r="CY366" s="407"/>
      <c r="CZ366" s="407"/>
      <c r="DA366" s="407"/>
      <c r="DB366" s="407"/>
      <c r="DC366" s="407"/>
      <c r="DD366" s="407"/>
    </row>
    <row r="367" spans="37:108" ht="15" hidden="1" customHeight="1">
      <c r="AK367" s="383">
        <v>359</v>
      </c>
      <c r="AL367" s="204" t="str">
        <f t="shared" si="10"/>
        <v/>
      </c>
      <c r="AM367" s="204" t="str">
        <f t="shared" si="11"/>
        <v/>
      </c>
      <c r="AO367" s="130">
        <v>361</v>
      </c>
      <c r="AP367" s="149"/>
      <c r="AQ367" s="149"/>
      <c r="AR367" s="149"/>
      <c r="AS367" s="149"/>
      <c r="AT367" s="149"/>
      <c r="AU367" s="149"/>
      <c r="AV367" s="149"/>
      <c r="AW367" s="149"/>
      <c r="AX367" s="149"/>
      <c r="AY367" s="149"/>
      <c r="AZ367" s="149"/>
      <c r="BA367" s="149"/>
      <c r="BB367" s="149"/>
      <c r="BC367" s="149"/>
      <c r="BD367" s="149"/>
      <c r="BE367" s="149"/>
      <c r="BF367" s="149"/>
      <c r="BG367" s="149"/>
      <c r="BH367" s="149"/>
      <c r="BI367" s="73" t="s">
        <v>6789</v>
      </c>
      <c r="BJ367" s="149"/>
      <c r="BK367" s="149"/>
      <c r="BL367" s="149"/>
      <c r="BM367" s="149"/>
      <c r="BN367" s="149"/>
      <c r="BO367" s="149"/>
      <c r="BP367" s="149"/>
      <c r="BQ367" s="149"/>
      <c r="BR367" s="149"/>
      <c r="BS367" s="149"/>
      <c r="BT367" s="149"/>
      <c r="BU367" s="149"/>
      <c r="BV367" s="406"/>
      <c r="BW367" s="406"/>
      <c r="BX367" s="406"/>
      <c r="BY367" s="407"/>
      <c r="BZ367" s="407"/>
      <c r="CA367" s="407"/>
      <c r="CB367" s="407"/>
      <c r="CC367" s="407"/>
      <c r="CD367" s="407"/>
      <c r="CE367" s="407"/>
      <c r="CF367" s="407"/>
      <c r="CG367" s="407"/>
      <c r="CH367" s="407"/>
      <c r="CI367" s="407"/>
      <c r="CJ367" s="407"/>
      <c r="CK367" s="407"/>
      <c r="CL367" s="407"/>
      <c r="CM367" s="407"/>
      <c r="CN367" s="407"/>
      <c r="CO367" s="407"/>
      <c r="CP367" s="407"/>
      <c r="CQ367" s="407"/>
      <c r="CR367" s="374" t="s">
        <v>6790</v>
      </c>
      <c r="CS367" s="407"/>
      <c r="CT367" s="407"/>
      <c r="CU367" s="407"/>
      <c r="CV367" s="407"/>
      <c r="CW367" s="407"/>
      <c r="CX367" s="407"/>
      <c r="CY367" s="407"/>
      <c r="CZ367" s="407"/>
      <c r="DA367" s="407"/>
      <c r="DB367" s="407"/>
      <c r="DC367" s="407"/>
      <c r="DD367" s="407"/>
    </row>
    <row r="368" spans="37:108" ht="15" hidden="1" customHeight="1">
      <c r="AK368" s="383">
        <v>360</v>
      </c>
      <c r="AL368" s="204" t="str">
        <f t="shared" si="10"/>
        <v/>
      </c>
      <c r="AM368" s="204" t="str">
        <f t="shared" si="11"/>
        <v/>
      </c>
      <c r="AO368" s="130">
        <v>362</v>
      </c>
      <c r="AP368" s="149"/>
      <c r="AQ368" s="149"/>
      <c r="AR368" s="149"/>
      <c r="AS368" s="149"/>
      <c r="AT368" s="149"/>
      <c r="AU368" s="149"/>
      <c r="AV368" s="149"/>
      <c r="AW368" s="149"/>
      <c r="AX368" s="149"/>
      <c r="AY368" s="149"/>
      <c r="AZ368" s="149"/>
      <c r="BA368" s="149"/>
      <c r="BB368" s="149"/>
      <c r="BC368" s="149"/>
      <c r="BD368" s="149"/>
      <c r="BE368" s="149"/>
      <c r="BF368" s="149"/>
      <c r="BG368" s="149"/>
      <c r="BH368" s="149"/>
      <c r="BI368" s="73" t="s">
        <v>6791</v>
      </c>
      <c r="BJ368" s="149"/>
      <c r="BK368" s="149"/>
      <c r="BL368" s="149"/>
      <c r="BM368" s="149"/>
      <c r="BN368" s="149"/>
      <c r="BO368" s="149"/>
      <c r="BP368" s="149"/>
      <c r="BQ368" s="149"/>
      <c r="BR368" s="149"/>
      <c r="BS368" s="149"/>
      <c r="BT368" s="149"/>
      <c r="BU368" s="149"/>
      <c r="BV368" s="406"/>
      <c r="BW368" s="406"/>
      <c r="BX368" s="406"/>
      <c r="BY368" s="407"/>
      <c r="BZ368" s="407"/>
      <c r="CA368" s="407"/>
      <c r="CB368" s="407"/>
      <c r="CC368" s="407"/>
      <c r="CD368" s="407"/>
      <c r="CE368" s="407"/>
      <c r="CF368" s="407"/>
      <c r="CG368" s="407"/>
      <c r="CH368" s="407"/>
      <c r="CI368" s="407"/>
      <c r="CJ368" s="407"/>
      <c r="CK368" s="407"/>
      <c r="CL368" s="407"/>
      <c r="CM368" s="407"/>
      <c r="CN368" s="407"/>
      <c r="CO368" s="407"/>
      <c r="CP368" s="407"/>
      <c r="CQ368" s="407"/>
      <c r="CR368" s="374" t="s">
        <v>6792</v>
      </c>
      <c r="CS368" s="407"/>
      <c r="CT368" s="407"/>
      <c r="CU368" s="407"/>
      <c r="CV368" s="407"/>
      <c r="CW368" s="407"/>
      <c r="CX368" s="407"/>
      <c r="CY368" s="407"/>
      <c r="CZ368" s="407"/>
      <c r="DA368" s="407"/>
      <c r="DB368" s="407"/>
      <c r="DC368" s="407"/>
      <c r="DD368" s="407"/>
    </row>
    <row r="369" spans="37:108" ht="15" hidden="1" customHeight="1">
      <c r="AK369" s="375">
        <v>361</v>
      </c>
      <c r="AL369" s="204" t="str">
        <f t="shared" si="10"/>
        <v/>
      </c>
      <c r="AM369" s="204" t="str">
        <f t="shared" si="11"/>
        <v/>
      </c>
      <c r="AO369" s="130">
        <v>363</v>
      </c>
      <c r="AP369" s="149"/>
      <c r="AQ369" s="149"/>
      <c r="AR369" s="149"/>
      <c r="AS369" s="149"/>
      <c r="AT369" s="149"/>
      <c r="AU369" s="149"/>
      <c r="AV369" s="149"/>
      <c r="AW369" s="149"/>
      <c r="AX369" s="149"/>
      <c r="AY369" s="149"/>
      <c r="AZ369" s="149"/>
      <c r="BA369" s="149"/>
      <c r="BB369" s="149"/>
      <c r="BC369" s="149"/>
      <c r="BD369" s="149"/>
      <c r="BE369" s="149"/>
      <c r="BF369" s="149"/>
      <c r="BG369" s="149"/>
      <c r="BH369" s="149"/>
      <c r="BI369" s="73" t="s">
        <v>6793</v>
      </c>
      <c r="BJ369" s="149"/>
      <c r="BK369" s="149"/>
      <c r="BL369" s="149"/>
      <c r="BM369" s="149"/>
      <c r="BN369" s="149"/>
      <c r="BO369" s="149"/>
      <c r="BP369" s="149"/>
      <c r="BQ369" s="149"/>
      <c r="BR369" s="149"/>
      <c r="BS369" s="149"/>
      <c r="BT369" s="149"/>
      <c r="BU369" s="149"/>
      <c r="BV369" s="406"/>
      <c r="BW369" s="406"/>
      <c r="BX369" s="406"/>
      <c r="BY369" s="407"/>
      <c r="BZ369" s="407"/>
      <c r="CA369" s="407"/>
      <c r="CB369" s="407"/>
      <c r="CC369" s="407"/>
      <c r="CD369" s="407"/>
      <c r="CE369" s="407"/>
      <c r="CF369" s="407"/>
      <c r="CG369" s="407"/>
      <c r="CH369" s="407"/>
      <c r="CI369" s="407"/>
      <c r="CJ369" s="407"/>
      <c r="CK369" s="407"/>
      <c r="CL369" s="407"/>
      <c r="CM369" s="407"/>
      <c r="CN369" s="407"/>
      <c r="CO369" s="407"/>
      <c r="CP369" s="407"/>
      <c r="CQ369" s="407"/>
      <c r="CR369" s="374" t="s">
        <v>6794</v>
      </c>
      <c r="CS369" s="407"/>
      <c r="CT369" s="407"/>
      <c r="CU369" s="407"/>
      <c r="CV369" s="407"/>
      <c r="CW369" s="407"/>
      <c r="CX369" s="407"/>
      <c r="CY369" s="407"/>
      <c r="CZ369" s="407"/>
      <c r="DA369" s="407"/>
      <c r="DB369" s="407"/>
      <c r="DC369" s="407"/>
      <c r="DD369" s="407"/>
    </row>
    <row r="370" spans="37:108" ht="15" hidden="1" customHeight="1">
      <c r="AK370" s="383">
        <v>362</v>
      </c>
      <c r="AL370" s="204" t="str">
        <f t="shared" si="10"/>
        <v/>
      </c>
      <c r="AM370" s="204" t="str">
        <f t="shared" si="11"/>
        <v/>
      </c>
      <c r="AO370" s="130">
        <v>364</v>
      </c>
      <c r="AP370" s="149"/>
      <c r="AQ370" s="149"/>
      <c r="AR370" s="149"/>
      <c r="AS370" s="149"/>
      <c r="AT370" s="149"/>
      <c r="AU370" s="149"/>
      <c r="AV370" s="149"/>
      <c r="AW370" s="149"/>
      <c r="AX370" s="149"/>
      <c r="AY370" s="149"/>
      <c r="AZ370" s="149"/>
      <c r="BA370" s="149"/>
      <c r="BB370" s="149"/>
      <c r="BC370" s="149"/>
      <c r="BD370" s="149"/>
      <c r="BE370" s="149"/>
      <c r="BF370" s="149"/>
      <c r="BG370" s="149"/>
      <c r="BH370" s="149"/>
      <c r="BI370" s="73" t="s">
        <v>6795</v>
      </c>
      <c r="BJ370" s="149"/>
      <c r="BK370" s="149"/>
      <c r="BL370" s="149"/>
      <c r="BM370" s="149"/>
      <c r="BN370" s="149"/>
      <c r="BO370" s="149"/>
      <c r="BP370" s="149"/>
      <c r="BQ370" s="149"/>
      <c r="BR370" s="149"/>
      <c r="BS370" s="149"/>
      <c r="BT370" s="149"/>
      <c r="BU370" s="149"/>
      <c r="BV370" s="406"/>
      <c r="BW370" s="406"/>
      <c r="BX370" s="406"/>
      <c r="BY370" s="407"/>
      <c r="BZ370" s="407"/>
      <c r="CA370" s="407"/>
      <c r="CB370" s="407"/>
      <c r="CC370" s="407"/>
      <c r="CD370" s="407"/>
      <c r="CE370" s="407"/>
      <c r="CF370" s="407"/>
      <c r="CG370" s="407"/>
      <c r="CH370" s="407"/>
      <c r="CI370" s="407"/>
      <c r="CJ370" s="407"/>
      <c r="CK370" s="407"/>
      <c r="CL370" s="407"/>
      <c r="CM370" s="407"/>
      <c r="CN370" s="407"/>
      <c r="CO370" s="407"/>
      <c r="CP370" s="407"/>
      <c r="CQ370" s="407"/>
      <c r="CR370" s="374" t="s">
        <v>6796</v>
      </c>
      <c r="CS370" s="407"/>
      <c r="CT370" s="407"/>
      <c r="CU370" s="407"/>
      <c r="CV370" s="407"/>
      <c r="CW370" s="407"/>
      <c r="CX370" s="407"/>
      <c r="CY370" s="407"/>
      <c r="CZ370" s="407"/>
      <c r="DA370" s="407"/>
      <c r="DB370" s="407"/>
      <c r="DC370" s="407"/>
      <c r="DD370" s="407"/>
    </row>
    <row r="371" spans="37:108" ht="15" hidden="1" customHeight="1">
      <c r="AK371" s="383">
        <v>363</v>
      </c>
      <c r="AL371" s="204" t="str">
        <f t="shared" si="10"/>
        <v/>
      </c>
      <c r="AM371" s="204" t="str">
        <f t="shared" si="11"/>
        <v/>
      </c>
      <c r="AO371" s="130">
        <v>365</v>
      </c>
      <c r="AP371" s="149"/>
      <c r="AQ371" s="149"/>
      <c r="AR371" s="149"/>
      <c r="AS371" s="149"/>
      <c r="AT371" s="149"/>
      <c r="AU371" s="149"/>
      <c r="AV371" s="149"/>
      <c r="AW371" s="149"/>
      <c r="AX371" s="149"/>
      <c r="AY371" s="149"/>
      <c r="AZ371" s="149"/>
      <c r="BA371" s="149"/>
      <c r="BB371" s="149"/>
      <c r="BC371" s="149"/>
      <c r="BD371" s="149"/>
      <c r="BE371" s="149"/>
      <c r="BF371" s="149"/>
      <c r="BG371" s="149"/>
      <c r="BH371" s="149"/>
      <c r="BI371" s="73" t="s">
        <v>6797</v>
      </c>
      <c r="BJ371" s="149"/>
      <c r="BK371" s="149"/>
      <c r="BL371" s="149"/>
      <c r="BM371" s="149"/>
      <c r="BN371" s="149"/>
      <c r="BO371" s="149"/>
      <c r="BP371" s="149"/>
      <c r="BQ371" s="149"/>
      <c r="BR371" s="149"/>
      <c r="BS371" s="149"/>
      <c r="BT371" s="149"/>
      <c r="BU371" s="149"/>
      <c r="BV371" s="406"/>
      <c r="BW371" s="406"/>
      <c r="BX371" s="406"/>
      <c r="BY371" s="407"/>
      <c r="BZ371" s="407"/>
      <c r="CA371" s="407"/>
      <c r="CB371" s="407"/>
      <c r="CC371" s="407"/>
      <c r="CD371" s="407"/>
      <c r="CE371" s="407"/>
      <c r="CF371" s="407"/>
      <c r="CG371" s="407"/>
      <c r="CH371" s="407"/>
      <c r="CI371" s="407"/>
      <c r="CJ371" s="407"/>
      <c r="CK371" s="407"/>
      <c r="CL371" s="407"/>
      <c r="CM371" s="407"/>
      <c r="CN371" s="407"/>
      <c r="CO371" s="407"/>
      <c r="CP371" s="407"/>
      <c r="CQ371" s="407"/>
      <c r="CR371" s="374" t="s">
        <v>6798</v>
      </c>
      <c r="CS371" s="407"/>
      <c r="CT371" s="407"/>
      <c r="CU371" s="407"/>
      <c r="CV371" s="407"/>
      <c r="CW371" s="407"/>
      <c r="CX371" s="407"/>
      <c r="CY371" s="407"/>
      <c r="CZ371" s="407"/>
      <c r="DA371" s="407"/>
      <c r="DB371" s="407"/>
      <c r="DC371" s="407"/>
      <c r="DD371" s="407"/>
    </row>
    <row r="372" spans="37:108" ht="15" hidden="1" customHeight="1">
      <c r="AK372" s="383">
        <v>364</v>
      </c>
      <c r="AL372" s="204" t="str">
        <f t="shared" si="10"/>
        <v/>
      </c>
      <c r="AM372" s="204" t="str">
        <f t="shared" si="11"/>
        <v/>
      </c>
      <c r="AO372" s="130">
        <v>366</v>
      </c>
      <c r="AP372" s="149"/>
      <c r="AQ372" s="149"/>
      <c r="AR372" s="149"/>
      <c r="AS372" s="149"/>
      <c r="AT372" s="149"/>
      <c r="AU372" s="149"/>
      <c r="AV372" s="149"/>
      <c r="AW372" s="149"/>
      <c r="AX372" s="149"/>
      <c r="AY372" s="149"/>
      <c r="AZ372" s="149"/>
      <c r="BA372" s="149"/>
      <c r="BB372" s="149"/>
      <c r="BC372" s="149"/>
      <c r="BD372" s="149"/>
      <c r="BE372" s="149"/>
      <c r="BF372" s="149"/>
      <c r="BG372" s="149"/>
      <c r="BH372" s="149"/>
      <c r="BI372" s="73" t="s">
        <v>6799</v>
      </c>
      <c r="BJ372" s="149"/>
      <c r="BK372" s="149"/>
      <c r="BL372" s="149"/>
      <c r="BM372" s="149"/>
      <c r="BN372" s="149"/>
      <c r="BO372" s="149"/>
      <c r="BP372" s="149"/>
      <c r="BQ372" s="149"/>
      <c r="BR372" s="149"/>
      <c r="BS372" s="149"/>
      <c r="BT372" s="149"/>
      <c r="BU372" s="149"/>
      <c r="BV372" s="406"/>
      <c r="BW372" s="406"/>
      <c r="BX372" s="406"/>
      <c r="BY372" s="407"/>
      <c r="BZ372" s="407"/>
      <c r="CA372" s="407"/>
      <c r="CB372" s="407"/>
      <c r="CC372" s="407"/>
      <c r="CD372" s="407"/>
      <c r="CE372" s="407"/>
      <c r="CF372" s="407"/>
      <c r="CG372" s="407"/>
      <c r="CH372" s="407"/>
      <c r="CI372" s="407"/>
      <c r="CJ372" s="407"/>
      <c r="CK372" s="407"/>
      <c r="CL372" s="407"/>
      <c r="CM372" s="407"/>
      <c r="CN372" s="407"/>
      <c r="CO372" s="407"/>
      <c r="CP372" s="407"/>
      <c r="CQ372" s="407"/>
      <c r="CR372" s="374" t="s">
        <v>6800</v>
      </c>
      <c r="CS372" s="407"/>
      <c r="CT372" s="407"/>
      <c r="CU372" s="407"/>
      <c r="CV372" s="407"/>
      <c r="CW372" s="407"/>
      <c r="CX372" s="407"/>
      <c r="CY372" s="407"/>
      <c r="CZ372" s="407"/>
      <c r="DA372" s="407"/>
      <c r="DB372" s="407"/>
      <c r="DC372" s="407"/>
      <c r="DD372" s="407"/>
    </row>
    <row r="373" spans="37:108" ht="15" hidden="1" customHeight="1">
      <c r="AK373" s="375">
        <v>365</v>
      </c>
      <c r="AL373" s="204" t="str">
        <f t="shared" si="10"/>
        <v/>
      </c>
      <c r="AM373" s="204" t="str">
        <f t="shared" si="11"/>
        <v/>
      </c>
      <c r="AO373" s="130">
        <v>367</v>
      </c>
      <c r="AP373" s="149"/>
      <c r="AQ373" s="149"/>
      <c r="AR373" s="149"/>
      <c r="AS373" s="149"/>
      <c r="AT373" s="149"/>
      <c r="AU373" s="149"/>
      <c r="AV373" s="149"/>
      <c r="AW373" s="149"/>
      <c r="AX373" s="149"/>
      <c r="AY373" s="149"/>
      <c r="AZ373" s="149"/>
      <c r="BA373" s="149"/>
      <c r="BB373" s="149"/>
      <c r="BC373" s="149"/>
      <c r="BD373" s="149"/>
      <c r="BE373" s="149"/>
      <c r="BF373" s="149"/>
      <c r="BG373" s="149"/>
      <c r="BH373" s="149"/>
      <c r="BI373" s="73" t="s">
        <v>6801</v>
      </c>
      <c r="BJ373" s="149"/>
      <c r="BK373" s="149"/>
      <c r="BL373" s="149"/>
      <c r="BM373" s="149"/>
      <c r="BN373" s="149"/>
      <c r="BO373" s="149"/>
      <c r="BP373" s="149"/>
      <c r="BQ373" s="149"/>
      <c r="BR373" s="149"/>
      <c r="BS373" s="149"/>
      <c r="BT373" s="149"/>
      <c r="BU373" s="149"/>
      <c r="BV373" s="406"/>
      <c r="BW373" s="406"/>
      <c r="BX373" s="406"/>
      <c r="BY373" s="407"/>
      <c r="BZ373" s="407"/>
      <c r="CA373" s="407"/>
      <c r="CB373" s="407"/>
      <c r="CC373" s="407"/>
      <c r="CD373" s="407"/>
      <c r="CE373" s="407"/>
      <c r="CF373" s="407"/>
      <c r="CG373" s="407"/>
      <c r="CH373" s="407"/>
      <c r="CI373" s="407"/>
      <c r="CJ373" s="407"/>
      <c r="CK373" s="407"/>
      <c r="CL373" s="407"/>
      <c r="CM373" s="407"/>
      <c r="CN373" s="407"/>
      <c r="CO373" s="407"/>
      <c r="CP373" s="407"/>
      <c r="CQ373" s="407"/>
      <c r="CR373" s="374" t="s">
        <v>6802</v>
      </c>
      <c r="CS373" s="407"/>
      <c r="CT373" s="407"/>
      <c r="CU373" s="407"/>
      <c r="CV373" s="407"/>
      <c r="CW373" s="407"/>
      <c r="CX373" s="407"/>
      <c r="CY373" s="407"/>
      <c r="CZ373" s="407"/>
      <c r="DA373" s="407"/>
      <c r="DB373" s="407"/>
      <c r="DC373" s="407"/>
      <c r="DD373" s="407"/>
    </row>
    <row r="374" spans="37:108" ht="15" hidden="1" customHeight="1">
      <c r="AK374" s="383">
        <v>366</v>
      </c>
      <c r="AL374" s="204" t="str">
        <f t="shared" si="10"/>
        <v/>
      </c>
      <c r="AM374" s="204" t="str">
        <f t="shared" si="11"/>
        <v/>
      </c>
      <c r="AO374" s="130">
        <v>368</v>
      </c>
      <c r="AP374" s="149"/>
      <c r="AQ374" s="149"/>
      <c r="AR374" s="149"/>
      <c r="AS374" s="149"/>
      <c r="AT374" s="149"/>
      <c r="AU374" s="149"/>
      <c r="AV374" s="149"/>
      <c r="AW374" s="149"/>
      <c r="AX374" s="149"/>
      <c r="AY374" s="149"/>
      <c r="AZ374" s="149"/>
      <c r="BA374" s="149"/>
      <c r="BB374" s="149"/>
      <c r="BC374" s="149"/>
      <c r="BD374" s="149"/>
      <c r="BE374" s="149"/>
      <c r="BF374" s="149"/>
      <c r="BG374" s="149"/>
      <c r="BH374" s="149"/>
      <c r="BI374" s="73" t="s">
        <v>6803</v>
      </c>
      <c r="BJ374" s="149"/>
      <c r="BK374" s="149"/>
      <c r="BL374" s="149"/>
      <c r="BM374" s="149"/>
      <c r="BN374" s="149"/>
      <c r="BO374" s="149"/>
      <c r="BP374" s="149"/>
      <c r="BQ374" s="149"/>
      <c r="BR374" s="149"/>
      <c r="BS374" s="149"/>
      <c r="BT374" s="149"/>
      <c r="BU374" s="149"/>
      <c r="BV374" s="406"/>
      <c r="BW374" s="406"/>
      <c r="BX374" s="406"/>
      <c r="BY374" s="407"/>
      <c r="BZ374" s="407"/>
      <c r="CA374" s="407"/>
      <c r="CB374" s="407"/>
      <c r="CC374" s="407"/>
      <c r="CD374" s="407"/>
      <c r="CE374" s="407"/>
      <c r="CF374" s="407"/>
      <c r="CG374" s="407"/>
      <c r="CH374" s="407"/>
      <c r="CI374" s="407"/>
      <c r="CJ374" s="407"/>
      <c r="CK374" s="407"/>
      <c r="CL374" s="407"/>
      <c r="CM374" s="407"/>
      <c r="CN374" s="407"/>
      <c r="CO374" s="407"/>
      <c r="CP374" s="407"/>
      <c r="CQ374" s="407"/>
      <c r="CR374" s="374" t="s">
        <v>6804</v>
      </c>
      <c r="CS374" s="407"/>
      <c r="CT374" s="407"/>
      <c r="CU374" s="407"/>
      <c r="CV374" s="407"/>
      <c r="CW374" s="407"/>
      <c r="CX374" s="407"/>
      <c r="CY374" s="407"/>
      <c r="CZ374" s="407"/>
      <c r="DA374" s="407"/>
      <c r="DB374" s="407"/>
      <c r="DC374" s="407"/>
      <c r="DD374" s="407"/>
    </row>
    <row r="375" spans="37:108" ht="15" hidden="1" customHeight="1">
      <c r="AK375" s="383">
        <v>367</v>
      </c>
      <c r="AL375" s="204" t="str">
        <f t="shared" si="10"/>
        <v/>
      </c>
      <c r="AM375" s="204" t="str">
        <f t="shared" si="11"/>
        <v/>
      </c>
      <c r="AO375" s="130">
        <v>369</v>
      </c>
      <c r="AP375" s="149"/>
      <c r="AQ375" s="149"/>
      <c r="AR375" s="149"/>
      <c r="AS375" s="149"/>
      <c r="AT375" s="149"/>
      <c r="AU375" s="149"/>
      <c r="AV375" s="149"/>
      <c r="AW375" s="149"/>
      <c r="AX375" s="149"/>
      <c r="AY375" s="149"/>
      <c r="AZ375" s="149"/>
      <c r="BA375" s="149"/>
      <c r="BB375" s="149"/>
      <c r="BC375" s="149"/>
      <c r="BD375" s="149"/>
      <c r="BE375" s="149"/>
      <c r="BF375" s="149"/>
      <c r="BG375" s="149"/>
      <c r="BH375" s="149"/>
      <c r="BI375" s="73" t="s">
        <v>6805</v>
      </c>
      <c r="BJ375" s="149"/>
      <c r="BK375" s="149"/>
      <c r="BL375" s="149"/>
      <c r="BM375" s="149"/>
      <c r="BN375" s="149"/>
      <c r="BO375" s="149"/>
      <c r="BP375" s="149"/>
      <c r="BQ375" s="149"/>
      <c r="BR375" s="149"/>
      <c r="BS375" s="149"/>
      <c r="BT375" s="149"/>
      <c r="BU375" s="149"/>
      <c r="BV375" s="406"/>
      <c r="BW375" s="406"/>
      <c r="BX375" s="406"/>
      <c r="BY375" s="407"/>
      <c r="BZ375" s="407"/>
      <c r="CA375" s="407"/>
      <c r="CB375" s="407"/>
      <c r="CC375" s="407"/>
      <c r="CD375" s="407"/>
      <c r="CE375" s="407"/>
      <c r="CF375" s="407"/>
      <c r="CG375" s="407"/>
      <c r="CH375" s="407"/>
      <c r="CI375" s="407"/>
      <c r="CJ375" s="407"/>
      <c r="CK375" s="407"/>
      <c r="CL375" s="407"/>
      <c r="CM375" s="407"/>
      <c r="CN375" s="407"/>
      <c r="CO375" s="407"/>
      <c r="CP375" s="407"/>
      <c r="CQ375" s="407"/>
      <c r="CR375" s="374" t="s">
        <v>6806</v>
      </c>
      <c r="CS375" s="407"/>
      <c r="CT375" s="407"/>
      <c r="CU375" s="407"/>
      <c r="CV375" s="407"/>
      <c r="CW375" s="407"/>
      <c r="CX375" s="407"/>
      <c r="CY375" s="407"/>
      <c r="CZ375" s="407"/>
      <c r="DA375" s="407"/>
      <c r="DB375" s="407"/>
      <c r="DC375" s="407"/>
      <c r="DD375" s="407"/>
    </row>
    <row r="376" spans="37:108" ht="15" hidden="1" customHeight="1">
      <c r="AK376" s="383">
        <v>368</v>
      </c>
      <c r="AL376" s="204" t="str">
        <f t="shared" si="10"/>
        <v/>
      </c>
      <c r="AM376" s="204" t="str">
        <f t="shared" si="11"/>
        <v/>
      </c>
      <c r="AO376" s="130">
        <v>370</v>
      </c>
      <c r="AP376" s="149"/>
      <c r="AQ376" s="149"/>
      <c r="AR376" s="149"/>
      <c r="AS376" s="149"/>
      <c r="AT376" s="149"/>
      <c r="AU376" s="149"/>
      <c r="AV376" s="149"/>
      <c r="AW376" s="149"/>
      <c r="AX376" s="149"/>
      <c r="AY376" s="149"/>
      <c r="AZ376" s="149"/>
      <c r="BA376" s="149"/>
      <c r="BB376" s="149"/>
      <c r="BC376" s="149"/>
      <c r="BD376" s="149"/>
      <c r="BE376" s="149"/>
      <c r="BF376" s="149"/>
      <c r="BG376" s="149"/>
      <c r="BH376" s="149"/>
      <c r="BI376" s="73" t="s">
        <v>6807</v>
      </c>
      <c r="BJ376" s="149"/>
      <c r="BK376" s="149"/>
      <c r="BL376" s="149"/>
      <c r="BM376" s="149"/>
      <c r="BN376" s="149"/>
      <c r="BO376" s="149"/>
      <c r="BP376" s="149"/>
      <c r="BQ376" s="149"/>
      <c r="BR376" s="149"/>
      <c r="BS376" s="149"/>
      <c r="BT376" s="149"/>
      <c r="BU376" s="149"/>
      <c r="BV376" s="406"/>
      <c r="BW376" s="406"/>
      <c r="BX376" s="406"/>
      <c r="BY376" s="407"/>
      <c r="BZ376" s="407"/>
      <c r="CA376" s="407"/>
      <c r="CB376" s="407"/>
      <c r="CC376" s="407"/>
      <c r="CD376" s="407"/>
      <c r="CE376" s="407"/>
      <c r="CF376" s="407"/>
      <c r="CG376" s="407"/>
      <c r="CH376" s="407"/>
      <c r="CI376" s="407"/>
      <c r="CJ376" s="407"/>
      <c r="CK376" s="407"/>
      <c r="CL376" s="407"/>
      <c r="CM376" s="407"/>
      <c r="CN376" s="407"/>
      <c r="CO376" s="407"/>
      <c r="CP376" s="407"/>
      <c r="CQ376" s="407"/>
      <c r="CR376" s="374" t="s">
        <v>6808</v>
      </c>
      <c r="CS376" s="407"/>
      <c r="CT376" s="407"/>
      <c r="CU376" s="407"/>
      <c r="CV376" s="407"/>
      <c r="CW376" s="407"/>
      <c r="CX376" s="407"/>
      <c r="CY376" s="407"/>
      <c r="CZ376" s="407"/>
      <c r="DA376" s="407"/>
      <c r="DB376" s="407"/>
      <c r="DC376" s="407"/>
      <c r="DD376" s="407"/>
    </row>
    <row r="377" spans="37:108" ht="15" hidden="1" customHeight="1">
      <c r="AK377" s="375">
        <v>369</v>
      </c>
      <c r="AL377" s="204" t="str">
        <f t="shared" si="10"/>
        <v/>
      </c>
      <c r="AM377" s="204" t="str">
        <f t="shared" si="11"/>
        <v/>
      </c>
      <c r="AO377" s="130">
        <v>371</v>
      </c>
      <c r="AP377" s="149"/>
      <c r="AQ377" s="149"/>
      <c r="AR377" s="149"/>
      <c r="AS377" s="149"/>
      <c r="AT377" s="149"/>
      <c r="AU377" s="149"/>
      <c r="AV377" s="149"/>
      <c r="AW377" s="149"/>
      <c r="AX377" s="149"/>
      <c r="AY377" s="149"/>
      <c r="AZ377" s="149"/>
      <c r="BA377" s="149"/>
      <c r="BB377" s="149"/>
      <c r="BC377" s="149"/>
      <c r="BD377" s="149"/>
      <c r="BE377" s="149"/>
      <c r="BF377" s="149"/>
      <c r="BG377" s="149"/>
      <c r="BH377" s="149"/>
      <c r="BI377" s="73" t="s">
        <v>6809</v>
      </c>
      <c r="BJ377" s="149"/>
      <c r="BK377" s="149"/>
      <c r="BL377" s="149"/>
      <c r="BM377" s="149"/>
      <c r="BN377" s="149"/>
      <c r="BO377" s="149"/>
      <c r="BP377" s="149"/>
      <c r="BQ377" s="149"/>
      <c r="BR377" s="149"/>
      <c r="BS377" s="149"/>
      <c r="BT377" s="149"/>
      <c r="BU377" s="149"/>
      <c r="BV377" s="406"/>
      <c r="BW377" s="406"/>
      <c r="BX377" s="406"/>
      <c r="BY377" s="407"/>
      <c r="BZ377" s="407"/>
      <c r="CA377" s="407"/>
      <c r="CB377" s="407"/>
      <c r="CC377" s="407"/>
      <c r="CD377" s="407"/>
      <c r="CE377" s="407"/>
      <c r="CF377" s="407"/>
      <c r="CG377" s="407"/>
      <c r="CH377" s="407"/>
      <c r="CI377" s="407"/>
      <c r="CJ377" s="407"/>
      <c r="CK377" s="407"/>
      <c r="CL377" s="407"/>
      <c r="CM377" s="407"/>
      <c r="CN377" s="407"/>
      <c r="CO377" s="407"/>
      <c r="CP377" s="407"/>
      <c r="CQ377" s="407"/>
      <c r="CR377" s="374" t="s">
        <v>6810</v>
      </c>
      <c r="CS377" s="407"/>
      <c r="CT377" s="407"/>
      <c r="CU377" s="407"/>
      <c r="CV377" s="407"/>
      <c r="CW377" s="407"/>
      <c r="CX377" s="407"/>
      <c r="CY377" s="407"/>
      <c r="CZ377" s="407"/>
      <c r="DA377" s="407"/>
      <c r="DB377" s="407"/>
      <c r="DC377" s="407"/>
      <c r="DD377" s="407"/>
    </row>
    <row r="378" spans="37:108" ht="15" hidden="1" customHeight="1">
      <c r="AK378" s="383">
        <v>370</v>
      </c>
      <c r="AL378" s="204" t="str">
        <f t="shared" si="10"/>
        <v/>
      </c>
      <c r="AM378" s="204" t="str">
        <f t="shared" si="11"/>
        <v/>
      </c>
      <c r="AO378" s="130">
        <v>372</v>
      </c>
      <c r="AP378" s="149"/>
      <c r="AQ378" s="149"/>
      <c r="AR378" s="149"/>
      <c r="AS378" s="149"/>
      <c r="AT378" s="149"/>
      <c r="AU378" s="149"/>
      <c r="AV378" s="149"/>
      <c r="AW378" s="149"/>
      <c r="AX378" s="149"/>
      <c r="AY378" s="149"/>
      <c r="AZ378" s="149"/>
      <c r="BA378" s="149"/>
      <c r="BB378" s="149"/>
      <c r="BC378" s="149"/>
      <c r="BD378" s="149"/>
      <c r="BE378" s="149"/>
      <c r="BF378" s="149"/>
      <c r="BG378" s="149"/>
      <c r="BH378" s="149"/>
      <c r="BI378" s="73" t="s">
        <v>6811</v>
      </c>
      <c r="BJ378" s="149"/>
      <c r="BK378" s="149"/>
      <c r="BL378" s="149"/>
      <c r="BM378" s="149"/>
      <c r="BN378" s="149"/>
      <c r="BO378" s="149"/>
      <c r="BP378" s="149"/>
      <c r="BQ378" s="149"/>
      <c r="BR378" s="149"/>
      <c r="BS378" s="149"/>
      <c r="BT378" s="149"/>
      <c r="BU378" s="149"/>
      <c r="BV378" s="406"/>
      <c r="BW378" s="406"/>
      <c r="BX378" s="406"/>
      <c r="BY378" s="407"/>
      <c r="BZ378" s="407"/>
      <c r="CA378" s="407"/>
      <c r="CB378" s="407"/>
      <c r="CC378" s="407"/>
      <c r="CD378" s="407"/>
      <c r="CE378" s="407"/>
      <c r="CF378" s="407"/>
      <c r="CG378" s="407"/>
      <c r="CH378" s="407"/>
      <c r="CI378" s="407"/>
      <c r="CJ378" s="407"/>
      <c r="CK378" s="407"/>
      <c r="CL378" s="407"/>
      <c r="CM378" s="407"/>
      <c r="CN378" s="407"/>
      <c r="CO378" s="407"/>
      <c r="CP378" s="407"/>
      <c r="CQ378" s="407"/>
      <c r="CR378" s="374" t="s">
        <v>6812</v>
      </c>
      <c r="CS378" s="407"/>
      <c r="CT378" s="407"/>
      <c r="CU378" s="407"/>
      <c r="CV378" s="407"/>
      <c r="CW378" s="407"/>
      <c r="CX378" s="407"/>
      <c r="CY378" s="407"/>
      <c r="CZ378" s="407"/>
      <c r="DA378" s="407"/>
      <c r="DB378" s="407"/>
      <c r="DC378" s="407"/>
      <c r="DD378" s="407"/>
    </row>
    <row r="379" spans="37:108" ht="15" hidden="1" customHeight="1">
      <c r="AK379" s="383">
        <v>371</v>
      </c>
      <c r="AL379" s="204" t="str">
        <f t="shared" si="10"/>
        <v/>
      </c>
      <c r="AM379" s="204" t="str">
        <f t="shared" si="11"/>
        <v/>
      </c>
      <c r="AO379" s="130">
        <v>373</v>
      </c>
      <c r="AP379" s="73"/>
      <c r="AQ379" s="73"/>
      <c r="AR379" s="73"/>
      <c r="AS379" s="73"/>
      <c r="AT379" s="73"/>
      <c r="AU379" s="73"/>
      <c r="AV379" s="73"/>
      <c r="AW379" s="73"/>
      <c r="AX379" s="73"/>
      <c r="AY379" s="73"/>
      <c r="AZ379" s="73"/>
      <c r="BA379" s="73"/>
      <c r="BB379" s="73"/>
      <c r="BC379" s="73"/>
      <c r="BD379" s="73"/>
      <c r="BE379" s="73"/>
      <c r="BF379" s="73"/>
      <c r="BG379" s="73"/>
      <c r="BH379" s="73"/>
      <c r="BI379" s="73" t="s">
        <v>6813</v>
      </c>
      <c r="BJ379" s="73"/>
      <c r="BK379" s="73"/>
      <c r="BL379" s="73"/>
      <c r="BM379" s="73"/>
      <c r="BN379" s="73"/>
      <c r="BO379" s="73"/>
      <c r="BP379" s="73"/>
      <c r="BQ379" s="73"/>
      <c r="BR379" s="73"/>
      <c r="BS379" s="73"/>
      <c r="BT379" s="73"/>
      <c r="BU379" s="73"/>
      <c r="BV379" s="130"/>
      <c r="BW379" s="130"/>
      <c r="BX379" s="130"/>
      <c r="BY379" s="374"/>
      <c r="BZ379" s="374"/>
      <c r="CA379" s="374"/>
      <c r="CB379" s="374"/>
      <c r="CC379" s="374"/>
      <c r="CD379" s="374"/>
      <c r="CE379" s="374"/>
      <c r="CF379" s="374"/>
      <c r="CG379" s="374"/>
      <c r="CH379" s="374"/>
      <c r="CI379" s="374"/>
      <c r="CJ379" s="374"/>
      <c r="CK379" s="374"/>
      <c r="CL379" s="374"/>
      <c r="CM379" s="374"/>
      <c r="CN379" s="374"/>
      <c r="CO379" s="374"/>
      <c r="CP379" s="374"/>
      <c r="CQ379" s="374"/>
      <c r="CR379" s="374" t="s">
        <v>6814</v>
      </c>
      <c r="CS379" s="374"/>
      <c r="CT379" s="374"/>
      <c r="CU379" s="374"/>
      <c r="CV379" s="374"/>
      <c r="CW379" s="374"/>
      <c r="CX379" s="374"/>
      <c r="CY379" s="374"/>
      <c r="CZ379" s="374"/>
      <c r="DA379" s="374"/>
      <c r="DB379" s="374"/>
      <c r="DC379" s="374"/>
      <c r="DD379" s="374"/>
    </row>
    <row r="380" spans="37:108" ht="15" hidden="1" customHeight="1">
      <c r="AK380" s="383">
        <v>372</v>
      </c>
      <c r="AL380" s="204" t="str">
        <f t="shared" si="10"/>
        <v/>
      </c>
      <c r="AM380" s="204" t="str">
        <f t="shared" si="11"/>
        <v/>
      </c>
      <c r="AO380" s="130">
        <v>374</v>
      </c>
      <c r="AP380" s="73"/>
      <c r="AQ380" s="73"/>
      <c r="AR380" s="73"/>
      <c r="AS380" s="73"/>
      <c r="AT380" s="73"/>
      <c r="AU380" s="73"/>
      <c r="AV380" s="73"/>
      <c r="AW380" s="73"/>
      <c r="AX380" s="73"/>
      <c r="AY380" s="73"/>
      <c r="AZ380" s="73"/>
      <c r="BA380" s="73"/>
      <c r="BB380" s="73"/>
      <c r="BC380" s="73"/>
      <c r="BD380" s="73"/>
      <c r="BE380" s="73"/>
      <c r="BF380" s="73"/>
      <c r="BG380" s="73"/>
      <c r="BH380" s="73"/>
      <c r="BI380" s="73" t="s">
        <v>6815</v>
      </c>
      <c r="BJ380" s="73"/>
      <c r="BK380" s="73"/>
      <c r="BL380" s="73"/>
      <c r="BM380" s="73"/>
      <c r="BN380" s="73"/>
      <c r="BO380" s="73"/>
      <c r="BP380" s="73"/>
      <c r="BQ380" s="73"/>
      <c r="BR380" s="73"/>
      <c r="BS380" s="73"/>
      <c r="BT380" s="73"/>
      <c r="BU380" s="73"/>
      <c r="BV380" s="130"/>
      <c r="BW380" s="130"/>
      <c r="BX380" s="130"/>
      <c r="BY380" s="374"/>
      <c r="BZ380" s="374"/>
      <c r="CA380" s="374"/>
      <c r="CB380" s="374"/>
      <c r="CC380" s="374"/>
      <c r="CD380" s="374"/>
      <c r="CE380" s="374"/>
      <c r="CF380" s="374"/>
      <c r="CG380" s="374"/>
      <c r="CH380" s="374"/>
      <c r="CI380" s="374"/>
      <c r="CJ380" s="374"/>
      <c r="CK380" s="374"/>
      <c r="CL380" s="374"/>
      <c r="CM380" s="374"/>
      <c r="CN380" s="374"/>
      <c r="CO380" s="374"/>
      <c r="CP380" s="374"/>
      <c r="CQ380" s="374"/>
      <c r="CR380" s="374" t="s">
        <v>6816</v>
      </c>
      <c r="CS380" s="374"/>
      <c r="CT380" s="374"/>
      <c r="CU380" s="374"/>
      <c r="CV380" s="374"/>
      <c r="CW380" s="374"/>
      <c r="CX380" s="374"/>
      <c r="CY380" s="374"/>
      <c r="CZ380" s="374"/>
      <c r="DA380" s="374"/>
      <c r="DB380" s="374"/>
      <c r="DC380" s="374"/>
      <c r="DD380" s="374"/>
    </row>
    <row r="381" spans="37:108" ht="15" hidden="1" customHeight="1">
      <c r="AK381" s="375">
        <v>373</v>
      </c>
      <c r="AL381" s="204" t="str">
        <f t="shared" si="10"/>
        <v/>
      </c>
      <c r="AM381" s="204" t="str">
        <f t="shared" si="11"/>
        <v/>
      </c>
      <c r="AO381" s="130">
        <v>375</v>
      </c>
      <c r="AP381" s="149"/>
      <c r="AQ381" s="149"/>
      <c r="AR381" s="149"/>
      <c r="AS381" s="149"/>
      <c r="AT381" s="149"/>
      <c r="AU381" s="149"/>
      <c r="AV381" s="149"/>
      <c r="AW381" s="149"/>
      <c r="AX381" s="149"/>
      <c r="AY381" s="149"/>
      <c r="AZ381" s="149"/>
      <c r="BA381" s="149"/>
      <c r="BB381" s="149"/>
      <c r="BC381" s="149"/>
      <c r="BD381" s="149"/>
      <c r="BE381" s="149"/>
      <c r="BF381" s="149"/>
      <c r="BG381" s="149"/>
      <c r="BH381" s="149"/>
      <c r="BI381" s="73" t="s">
        <v>6817</v>
      </c>
      <c r="BJ381" s="149"/>
      <c r="BK381" s="149"/>
      <c r="BL381" s="149"/>
      <c r="BM381" s="149"/>
      <c r="BN381" s="149"/>
      <c r="BO381" s="149"/>
      <c r="BP381" s="149"/>
      <c r="BQ381" s="149"/>
      <c r="BR381" s="149"/>
      <c r="BS381" s="149"/>
      <c r="BT381" s="149"/>
      <c r="BU381" s="149"/>
      <c r="BV381" s="406"/>
      <c r="BW381" s="406"/>
      <c r="BX381" s="406"/>
      <c r="BY381" s="407"/>
      <c r="BZ381" s="407"/>
      <c r="CA381" s="407"/>
      <c r="CB381" s="407"/>
      <c r="CC381" s="407"/>
      <c r="CD381" s="407"/>
      <c r="CE381" s="407"/>
      <c r="CF381" s="407"/>
      <c r="CG381" s="407"/>
      <c r="CH381" s="407"/>
      <c r="CI381" s="407"/>
      <c r="CJ381" s="407"/>
      <c r="CK381" s="407"/>
      <c r="CL381" s="407"/>
      <c r="CM381" s="407"/>
      <c r="CN381" s="407"/>
      <c r="CO381" s="407"/>
      <c r="CP381" s="407"/>
      <c r="CQ381" s="407"/>
      <c r="CR381" s="374" t="s">
        <v>6818</v>
      </c>
      <c r="CS381" s="407"/>
      <c r="CT381" s="407"/>
      <c r="CU381" s="407"/>
      <c r="CV381" s="407"/>
      <c r="CW381" s="407"/>
      <c r="CX381" s="407"/>
      <c r="CY381" s="407"/>
      <c r="CZ381" s="407"/>
      <c r="DA381" s="407"/>
      <c r="DB381" s="407"/>
      <c r="DC381" s="407"/>
      <c r="DD381" s="407"/>
    </row>
    <row r="382" spans="37:108" ht="15" hidden="1" customHeight="1">
      <c r="AK382" s="383">
        <v>374</v>
      </c>
      <c r="AL382" s="204" t="str">
        <f t="shared" si="10"/>
        <v/>
      </c>
      <c r="AM382" s="204" t="str">
        <f t="shared" si="11"/>
        <v/>
      </c>
      <c r="AO382" s="130">
        <v>376</v>
      </c>
      <c r="AP382" s="149"/>
      <c r="AQ382" s="149"/>
      <c r="AR382" s="149"/>
      <c r="AS382" s="149"/>
      <c r="AT382" s="149"/>
      <c r="AU382" s="149"/>
      <c r="AV382" s="149"/>
      <c r="AW382" s="149"/>
      <c r="AX382" s="149"/>
      <c r="AY382" s="149"/>
      <c r="AZ382" s="149"/>
      <c r="BA382" s="149"/>
      <c r="BB382" s="149"/>
      <c r="BC382" s="149"/>
      <c r="BD382" s="149"/>
      <c r="BE382" s="149"/>
      <c r="BF382" s="149"/>
      <c r="BG382" s="149"/>
      <c r="BH382" s="149"/>
      <c r="BI382" s="73" t="s">
        <v>6819</v>
      </c>
      <c r="BJ382" s="149"/>
      <c r="BK382" s="149"/>
      <c r="BL382" s="149"/>
      <c r="BM382" s="149"/>
      <c r="BN382" s="149"/>
      <c r="BO382" s="149"/>
      <c r="BP382" s="149"/>
      <c r="BQ382" s="149"/>
      <c r="BR382" s="149"/>
      <c r="BS382" s="149"/>
      <c r="BT382" s="149"/>
      <c r="BU382" s="149"/>
      <c r="BV382" s="406"/>
      <c r="BW382" s="406"/>
      <c r="BX382" s="406"/>
      <c r="BY382" s="407"/>
      <c r="BZ382" s="407"/>
      <c r="CA382" s="407"/>
      <c r="CB382" s="407"/>
      <c r="CC382" s="407"/>
      <c r="CD382" s="407"/>
      <c r="CE382" s="407"/>
      <c r="CF382" s="407"/>
      <c r="CG382" s="407"/>
      <c r="CH382" s="407"/>
      <c r="CI382" s="407"/>
      <c r="CJ382" s="407"/>
      <c r="CK382" s="407"/>
      <c r="CL382" s="407"/>
      <c r="CM382" s="407"/>
      <c r="CN382" s="407"/>
      <c r="CO382" s="407"/>
      <c r="CP382" s="407"/>
      <c r="CQ382" s="407"/>
      <c r="CR382" s="374" t="s">
        <v>6820</v>
      </c>
      <c r="CS382" s="407"/>
      <c r="CT382" s="407"/>
      <c r="CU382" s="407"/>
      <c r="CV382" s="407"/>
      <c r="CW382" s="407"/>
      <c r="CX382" s="407"/>
      <c r="CY382" s="407"/>
      <c r="CZ382" s="407"/>
      <c r="DA382" s="407"/>
      <c r="DB382" s="407"/>
      <c r="DC382" s="407"/>
      <c r="DD382" s="407"/>
    </row>
    <row r="383" spans="37:108" ht="15" hidden="1" customHeight="1">
      <c r="AK383" s="383">
        <v>375</v>
      </c>
      <c r="AL383" s="204" t="str">
        <f t="shared" si="10"/>
        <v/>
      </c>
      <c r="AM383" s="204" t="str">
        <f t="shared" si="11"/>
        <v/>
      </c>
      <c r="AO383" s="130">
        <v>377</v>
      </c>
      <c r="AP383" s="149"/>
      <c r="AQ383" s="149"/>
      <c r="AR383" s="149"/>
      <c r="AS383" s="149"/>
      <c r="AT383" s="149"/>
      <c r="AU383" s="149"/>
      <c r="AV383" s="149"/>
      <c r="AW383" s="149"/>
      <c r="AX383" s="149"/>
      <c r="AY383" s="149"/>
      <c r="AZ383" s="149"/>
      <c r="BA383" s="149"/>
      <c r="BB383" s="149"/>
      <c r="BC383" s="149"/>
      <c r="BD383" s="149"/>
      <c r="BE383" s="149"/>
      <c r="BF383" s="149"/>
      <c r="BG383" s="149"/>
      <c r="BH383" s="149"/>
      <c r="BI383" s="73" t="s">
        <v>6821</v>
      </c>
      <c r="BJ383" s="149"/>
      <c r="BK383" s="149"/>
      <c r="BL383" s="149"/>
      <c r="BM383" s="149"/>
      <c r="BN383" s="149"/>
      <c r="BO383" s="149"/>
      <c r="BP383" s="149"/>
      <c r="BQ383" s="149"/>
      <c r="BR383" s="149"/>
      <c r="BS383" s="149"/>
      <c r="BT383" s="149"/>
      <c r="BU383" s="149"/>
      <c r="BV383" s="406"/>
      <c r="BW383" s="406"/>
      <c r="BX383" s="406"/>
      <c r="BY383" s="407"/>
      <c r="BZ383" s="407"/>
      <c r="CA383" s="407"/>
      <c r="CB383" s="407"/>
      <c r="CC383" s="407"/>
      <c r="CD383" s="407"/>
      <c r="CE383" s="407"/>
      <c r="CF383" s="407"/>
      <c r="CG383" s="407"/>
      <c r="CH383" s="407"/>
      <c r="CI383" s="407"/>
      <c r="CJ383" s="407"/>
      <c r="CK383" s="407"/>
      <c r="CL383" s="407"/>
      <c r="CM383" s="407"/>
      <c r="CN383" s="407"/>
      <c r="CO383" s="407"/>
      <c r="CP383" s="407"/>
      <c r="CQ383" s="407"/>
      <c r="CR383" s="374" t="s">
        <v>6822</v>
      </c>
      <c r="CS383" s="407"/>
      <c r="CT383" s="407"/>
      <c r="CU383" s="407"/>
      <c r="CV383" s="407"/>
      <c r="CW383" s="407"/>
      <c r="CX383" s="407"/>
      <c r="CY383" s="407"/>
      <c r="CZ383" s="407"/>
      <c r="DA383" s="407"/>
      <c r="DB383" s="407"/>
      <c r="DC383" s="407"/>
      <c r="DD383" s="407"/>
    </row>
    <row r="384" spans="37:108" ht="15" hidden="1" customHeight="1">
      <c r="AK384" s="383">
        <v>376</v>
      </c>
      <c r="AL384" s="204" t="str">
        <f t="shared" si="10"/>
        <v/>
      </c>
      <c r="AM384" s="204" t="str">
        <f t="shared" si="11"/>
        <v/>
      </c>
      <c r="AO384" s="130">
        <v>378</v>
      </c>
      <c r="AP384" s="149"/>
      <c r="AQ384" s="149"/>
      <c r="AR384" s="149"/>
      <c r="AS384" s="149"/>
      <c r="AT384" s="149"/>
      <c r="AU384" s="149"/>
      <c r="AV384" s="149"/>
      <c r="AW384" s="149"/>
      <c r="AX384" s="149"/>
      <c r="AY384" s="149"/>
      <c r="AZ384" s="149"/>
      <c r="BA384" s="149"/>
      <c r="BB384" s="149"/>
      <c r="BC384" s="149"/>
      <c r="BD384" s="149"/>
      <c r="BE384" s="149"/>
      <c r="BF384" s="149"/>
      <c r="BG384" s="149"/>
      <c r="BH384" s="149"/>
      <c r="BI384" s="73" t="s">
        <v>6823</v>
      </c>
      <c r="BJ384" s="149"/>
      <c r="BK384" s="149"/>
      <c r="BL384" s="149"/>
      <c r="BM384" s="149"/>
      <c r="BN384" s="149"/>
      <c r="BO384" s="149"/>
      <c r="BP384" s="149"/>
      <c r="BQ384" s="149"/>
      <c r="BR384" s="149"/>
      <c r="BS384" s="149"/>
      <c r="BT384" s="149"/>
      <c r="BU384" s="149"/>
      <c r="BV384" s="406"/>
      <c r="BW384" s="406"/>
      <c r="BX384" s="406"/>
      <c r="BY384" s="407"/>
      <c r="BZ384" s="407"/>
      <c r="CA384" s="407"/>
      <c r="CB384" s="407"/>
      <c r="CC384" s="407"/>
      <c r="CD384" s="407"/>
      <c r="CE384" s="407"/>
      <c r="CF384" s="407"/>
      <c r="CG384" s="407"/>
      <c r="CH384" s="407"/>
      <c r="CI384" s="407"/>
      <c r="CJ384" s="407"/>
      <c r="CK384" s="407"/>
      <c r="CL384" s="407"/>
      <c r="CM384" s="407"/>
      <c r="CN384" s="407"/>
      <c r="CO384" s="407"/>
      <c r="CP384" s="407"/>
      <c r="CQ384" s="407"/>
      <c r="CR384" s="374" t="s">
        <v>6824</v>
      </c>
      <c r="CS384" s="407"/>
      <c r="CT384" s="407"/>
      <c r="CU384" s="407"/>
      <c r="CV384" s="407"/>
      <c r="CW384" s="407"/>
      <c r="CX384" s="407"/>
      <c r="CY384" s="407"/>
      <c r="CZ384" s="407"/>
      <c r="DA384" s="407"/>
      <c r="DB384" s="407"/>
      <c r="DC384" s="407"/>
      <c r="DD384" s="407"/>
    </row>
    <row r="385" spans="37:108" ht="15" hidden="1" customHeight="1">
      <c r="AK385" s="375">
        <v>377</v>
      </c>
      <c r="AL385" s="204" t="str">
        <f t="shared" si="10"/>
        <v/>
      </c>
      <c r="AM385" s="204" t="str">
        <f t="shared" si="11"/>
        <v/>
      </c>
      <c r="AO385" s="130">
        <v>379</v>
      </c>
      <c r="AP385" s="149"/>
      <c r="AQ385" s="149"/>
      <c r="AR385" s="149"/>
      <c r="AS385" s="149"/>
      <c r="AT385" s="149"/>
      <c r="AU385" s="149"/>
      <c r="AV385" s="149"/>
      <c r="AW385" s="149"/>
      <c r="AX385" s="149"/>
      <c r="AY385" s="149"/>
      <c r="AZ385" s="149"/>
      <c r="BA385" s="149"/>
      <c r="BB385" s="149"/>
      <c r="BC385" s="149"/>
      <c r="BD385" s="149"/>
      <c r="BE385" s="149"/>
      <c r="BF385" s="149"/>
      <c r="BG385" s="149"/>
      <c r="BH385" s="149"/>
      <c r="BI385" s="73" t="s">
        <v>6825</v>
      </c>
      <c r="BJ385" s="149"/>
      <c r="BK385" s="149"/>
      <c r="BL385" s="149"/>
      <c r="BM385" s="149"/>
      <c r="BN385" s="149"/>
      <c r="BO385" s="149"/>
      <c r="BP385" s="149"/>
      <c r="BQ385" s="149"/>
      <c r="BR385" s="149"/>
      <c r="BS385" s="149"/>
      <c r="BT385" s="149"/>
      <c r="BU385" s="149"/>
      <c r="BV385" s="406"/>
      <c r="BW385" s="406"/>
      <c r="BX385" s="406"/>
      <c r="BY385" s="407"/>
      <c r="BZ385" s="407"/>
      <c r="CA385" s="407"/>
      <c r="CB385" s="407"/>
      <c r="CC385" s="407"/>
      <c r="CD385" s="407"/>
      <c r="CE385" s="407"/>
      <c r="CF385" s="407"/>
      <c r="CG385" s="407"/>
      <c r="CH385" s="407"/>
      <c r="CI385" s="407"/>
      <c r="CJ385" s="407"/>
      <c r="CK385" s="407"/>
      <c r="CL385" s="407"/>
      <c r="CM385" s="407"/>
      <c r="CN385" s="407"/>
      <c r="CO385" s="407"/>
      <c r="CP385" s="407"/>
      <c r="CQ385" s="407"/>
      <c r="CR385" s="374" t="s">
        <v>6826</v>
      </c>
      <c r="CS385" s="407"/>
      <c r="CT385" s="407"/>
      <c r="CU385" s="407"/>
      <c r="CV385" s="407"/>
      <c r="CW385" s="407"/>
      <c r="CX385" s="407"/>
      <c r="CY385" s="407"/>
      <c r="CZ385" s="407"/>
      <c r="DA385" s="407"/>
      <c r="DB385" s="407"/>
      <c r="DC385" s="407"/>
      <c r="DD385" s="407"/>
    </row>
    <row r="386" spans="37:108" ht="15" hidden="1" customHeight="1">
      <c r="AK386" s="383">
        <v>378</v>
      </c>
      <c r="AL386" s="204" t="str">
        <f t="shared" si="10"/>
        <v/>
      </c>
      <c r="AM386" s="204" t="str">
        <f t="shared" si="11"/>
        <v/>
      </c>
      <c r="AO386" s="130">
        <v>380</v>
      </c>
      <c r="AP386" s="149"/>
      <c r="AQ386" s="149"/>
      <c r="AR386" s="149"/>
      <c r="AS386" s="149"/>
      <c r="AT386" s="149"/>
      <c r="AU386" s="149"/>
      <c r="AV386" s="149"/>
      <c r="AW386" s="149"/>
      <c r="AX386" s="149"/>
      <c r="AY386" s="149"/>
      <c r="AZ386" s="149"/>
      <c r="BA386" s="149"/>
      <c r="BB386" s="149"/>
      <c r="BC386" s="149"/>
      <c r="BD386" s="149"/>
      <c r="BE386" s="149"/>
      <c r="BF386" s="149"/>
      <c r="BG386" s="149"/>
      <c r="BH386" s="149"/>
      <c r="BI386" s="73" t="s">
        <v>6827</v>
      </c>
      <c r="BJ386" s="149"/>
      <c r="BK386" s="149"/>
      <c r="BL386" s="149"/>
      <c r="BM386" s="149"/>
      <c r="BN386" s="149"/>
      <c r="BO386" s="149"/>
      <c r="BP386" s="149"/>
      <c r="BQ386" s="149"/>
      <c r="BR386" s="149"/>
      <c r="BS386" s="149"/>
      <c r="BT386" s="149"/>
      <c r="BU386" s="149"/>
      <c r="BV386" s="406"/>
      <c r="BW386" s="406"/>
      <c r="BX386" s="406"/>
      <c r="BY386" s="407"/>
      <c r="BZ386" s="407"/>
      <c r="CA386" s="407"/>
      <c r="CB386" s="407"/>
      <c r="CC386" s="407"/>
      <c r="CD386" s="407"/>
      <c r="CE386" s="407"/>
      <c r="CF386" s="407"/>
      <c r="CG386" s="407"/>
      <c r="CH386" s="407"/>
      <c r="CI386" s="407"/>
      <c r="CJ386" s="407"/>
      <c r="CK386" s="407"/>
      <c r="CL386" s="407"/>
      <c r="CM386" s="407"/>
      <c r="CN386" s="407"/>
      <c r="CO386" s="407"/>
      <c r="CP386" s="407"/>
      <c r="CQ386" s="407"/>
      <c r="CR386" s="374" t="s">
        <v>6828</v>
      </c>
      <c r="CS386" s="407"/>
      <c r="CT386" s="407"/>
      <c r="CU386" s="407"/>
      <c r="CV386" s="407"/>
      <c r="CW386" s="407"/>
      <c r="CX386" s="407"/>
      <c r="CY386" s="407"/>
      <c r="CZ386" s="407"/>
      <c r="DA386" s="407"/>
      <c r="DB386" s="407"/>
      <c r="DC386" s="407"/>
      <c r="DD386" s="407"/>
    </row>
    <row r="387" spans="37:108" ht="15" hidden="1" customHeight="1">
      <c r="AK387" s="383">
        <v>379</v>
      </c>
      <c r="AL387" s="204" t="str">
        <f t="shared" si="10"/>
        <v/>
      </c>
      <c r="AM387" s="204" t="str">
        <f t="shared" si="11"/>
        <v/>
      </c>
      <c r="AO387" s="130">
        <v>381</v>
      </c>
      <c r="AP387" s="149"/>
      <c r="AQ387" s="149"/>
      <c r="AR387" s="149"/>
      <c r="AS387" s="149"/>
      <c r="AT387" s="149"/>
      <c r="AU387" s="149"/>
      <c r="AV387" s="149"/>
      <c r="AW387" s="149"/>
      <c r="AX387" s="149"/>
      <c r="AY387" s="149"/>
      <c r="AZ387" s="149"/>
      <c r="BA387" s="149"/>
      <c r="BB387" s="149"/>
      <c r="BC387" s="149"/>
      <c r="BD387" s="149"/>
      <c r="BE387" s="149"/>
      <c r="BF387" s="149"/>
      <c r="BG387" s="149"/>
      <c r="BH387" s="149"/>
      <c r="BI387" s="73" t="s">
        <v>6829</v>
      </c>
      <c r="BJ387" s="149"/>
      <c r="BK387" s="149"/>
      <c r="BL387" s="149"/>
      <c r="BM387" s="149"/>
      <c r="BN387" s="149"/>
      <c r="BO387" s="149"/>
      <c r="BP387" s="149"/>
      <c r="BQ387" s="149"/>
      <c r="BR387" s="149"/>
      <c r="BS387" s="149"/>
      <c r="BT387" s="149"/>
      <c r="BU387" s="149"/>
      <c r="BV387" s="406"/>
      <c r="BW387" s="406"/>
      <c r="BX387" s="406"/>
      <c r="BY387" s="407"/>
      <c r="BZ387" s="407"/>
      <c r="CA387" s="407"/>
      <c r="CB387" s="407"/>
      <c r="CC387" s="407"/>
      <c r="CD387" s="407"/>
      <c r="CE387" s="407"/>
      <c r="CF387" s="407"/>
      <c r="CG387" s="407"/>
      <c r="CH387" s="407"/>
      <c r="CI387" s="407"/>
      <c r="CJ387" s="407"/>
      <c r="CK387" s="407"/>
      <c r="CL387" s="407"/>
      <c r="CM387" s="407"/>
      <c r="CN387" s="407"/>
      <c r="CO387" s="407"/>
      <c r="CP387" s="407"/>
      <c r="CQ387" s="407"/>
      <c r="CR387" s="374" t="s">
        <v>6830</v>
      </c>
      <c r="CS387" s="407"/>
      <c r="CT387" s="407"/>
      <c r="CU387" s="407"/>
      <c r="CV387" s="407"/>
      <c r="CW387" s="407"/>
      <c r="CX387" s="407"/>
      <c r="CY387" s="407"/>
      <c r="CZ387" s="407"/>
      <c r="DA387" s="407"/>
      <c r="DB387" s="407"/>
      <c r="DC387" s="407"/>
      <c r="DD387" s="407"/>
    </row>
    <row r="388" spans="37:108" ht="15" hidden="1" customHeight="1">
      <c r="AK388" s="383">
        <v>380</v>
      </c>
      <c r="AL388" s="204" t="str">
        <f t="shared" si="10"/>
        <v/>
      </c>
      <c r="AM388" s="204" t="str">
        <f t="shared" si="11"/>
        <v/>
      </c>
      <c r="AO388" s="130">
        <v>382</v>
      </c>
      <c r="AP388" s="149"/>
      <c r="AQ388" s="149"/>
      <c r="AR388" s="149"/>
      <c r="AS388" s="149"/>
      <c r="AT388" s="149"/>
      <c r="AU388" s="149"/>
      <c r="AV388" s="149"/>
      <c r="AW388" s="149"/>
      <c r="AX388" s="149"/>
      <c r="AY388" s="149"/>
      <c r="AZ388" s="149"/>
      <c r="BA388" s="149"/>
      <c r="BB388" s="149"/>
      <c r="BC388" s="149"/>
      <c r="BD388" s="149"/>
      <c r="BE388" s="149"/>
      <c r="BF388" s="149"/>
      <c r="BG388" s="149"/>
      <c r="BH388" s="149"/>
      <c r="BI388" s="73" t="s">
        <v>6831</v>
      </c>
      <c r="BJ388" s="149"/>
      <c r="BK388" s="149"/>
      <c r="BL388" s="149"/>
      <c r="BM388" s="149"/>
      <c r="BN388" s="149"/>
      <c r="BO388" s="149"/>
      <c r="BP388" s="149"/>
      <c r="BQ388" s="149"/>
      <c r="BR388" s="149"/>
      <c r="BS388" s="149"/>
      <c r="BT388" s="149"/>
      <c r="BU388" s="149"/>
      <c r="BV388" s="406"/>
      <c r="BW388" s="406"/>
      <c r="BX388" s="406"/>
      <c r="BY388" s="407"/>
      <c r="BZ388" s="407"/>
      <c r="CA388" s="407"/>
      <c r="CB388" s="407"/>
      <c r="CC388" s="407"/>
      <c r="CD388" s="407"/>
      <c r="CE388" s="407"/>
      <c r="CF388" s="407"/>
      <c r="CG388" s="407"/>
      <c r="CH388" s="407"/>
      <c r="CI388" s="407"/>
      <c r="CJ388" s="407"/>
      <c r="CK388" s="407"/>
      <c r="CL388" s="407"/>
      <c r="CM388" s="407"/>
      <c r="CN388" s="407"/>
      <c r="CO388" s="407"/>
      <c r="CP388" s="407"/>
      <c r="CQ388" s="407"/>
      <c r="CR388" s="374" t="s">
        <v>6832</v>
      </c>
      <c r="CS388" s="407"/>
      <c r="CT388" s="407"/>
      <c r="CU388" s="407"/>
      <c r="CV388" s="407"/>
      <c r="CW388" s="407"/>
      <c r="CX388" s="407"/>
      <c r="CY388" s="407"/>
      <c r="CZ388" s="407"/>
      <c r="DA388" s="407"/>
      <c r="DB388" s="407"/>
      <c r="DC388" s="407"/>
      <c r="DD388" s="407"/>
    </row>
    <row r="389" spans="37:108" ht="15" hidden="1" customHeight="1">
      <c r="AK389" s="375">
        <v>381</v>
      </c>
      <c r="AL389" s="204" t="str">
        <f t="shared" si="10"/>
        <v/>
      </c>
      <c r="AM389" s="204" t="str">
        <f t="shared" si="11"/>
        <v/>
      </c>
      <c r="AO389" s="130">
        <v>383</v>
      </c>
      <c r="AP389" s="149"/>
      <c r="AQ389" s="149"/>
      <c r="AR389" s="149"/>
      <c r="AS389" s="149"/>
      <c r="AT389" s="149"/>
      <c r="AU389" s="149"/>
      <c r="AV389" s="149"/>
      <c r="AW389" s="149"/>
      <c r="AX389" s="149"/>
      <c r="AY389" s="149"/>
      <c r="AZ389" s="149"/>
      <c r="BA389" s="149"/>
      <c r="BB389" s="149"/>
      <c r="BC389" s="149"/>
      <c r="BD389" s="149"/>
      <c r="BE389" s="149"/>
      <c r="BF389" s="149"/>
      <c r="BG389" s="149"/>
      <c r="BH389" s="149"/>
      <c r="BI389" s="73" t="s">
        <v>6833</v>
      </c>
      <c r="BJ389" s="149"/>
      <c r="BK389" s="149"/>
      <c r="BL389" s="149"/>
      <c r="BM389" s="149"/>
      <c r="BN389" s="149"/>
      <c r="BO389" s="149"/>
      <c r="BP389" s="149"/>
      <c r="BQ389" s="149"/>
      <c r="BR389" s="149"/>
      <c r="BS389" s="149"/>
      <c r="BT389" s="149"/>
      <c r="BU389" s="149"/>
      <c r="BV389" s="406"/>
      <c r="BW389" s="406"/>
      <c r="BX389" s="406"/>
      <c r="BY389" s="407"/>
      <c r="BZ389" s="407"/>
      <c r="CA389" s="407"/>
      <c r="CB389" s="407"/>
      <c r="CC389" s="407"/>
      <c r="CD389" s="407"/>
      <c r="CE389" s="407"/>
      <c r="CF389" s="407"/>
      <c r="CG389" s="407"/>
      <c r="CH389" s="407"/>
      <c r="CI389" s="407"/>
      <c r="CJ389" s="407"/>
      <c r="CK389" s="407"/>
      <c r="CL389" s="407"/>
      <c r="CM389" s="407"/>
      <c r="CN389" s="407"/>
      <c r="CO389" s="407"/>
      <c r="CP389" s="407"/>
      <c r="CQ389" s="407"/>
      <c r="CR389" s="374" t="s">
        <v>6834</v>
      </c>
      <c r="CS389" s="407"/>
      <c r="CT389" s="407"/>
      <c r="CU389" s="407"/>
      <c r="CV389" s="407"/>
      <c r="CW389" s="407"/>
      <c r="CX389" s="407"/>
      <c r="CY389" s="407"/>
      <c r="CZ389" s="407"/>
      <c r="DA389" s="407"/>
      <c r="DB389" s="407"/>
      <c r="DC389" s="407"/>
      <c r="DD389" s="407"/>
    </row>
    <row r="390" spans="37:108" ht="15" hidden="1" customHeight="1">
      <c r="AK390" s="383">
        <v>382</v>
      </c>
      <c r="AL390" s="204" t="str">
        <f t="shared" si="10"/>
        <v/>
      </c>
      <c r="AM390" s="204" t="str">
        <f t="shared" si="11"/>
        <v/>
      </c>
      <c r="AO390" s="130">
        <v>384</v>
      </c>
      <c r="AP390" s="149"/>
      <c r="AQ390" s="149"/>
      <c r="AR390" s="149"/>
      <c r="AS390" s="149"/>
      <c r="AT390" s="149"/>
      <c r="AU390" s="149"/>
      <c r="AV390" s="149"/>
      <c r="AW390" s="149"/>
      <c r="AX390" s="149"/>
      <c r="AY390" s="149"/>
      <c r="AZ390" s="149"/>
      <c r="BA390" s="149"/>
      <c r="BB390" s="149"/>
      <c r="BC390" s="149"/>
      <c r="BD390" s="149"/>
      <c r="BE390" s="149"/>
      <c r="BF390" s="149"/>
      <c r="BG390" s="149"/>
      <c r="BH390" s="149"/>
      <c r="BI390" s="73" t="s">
        <v>6835</v>
      </c>
      <c r="BJ390" s="149"/>
      <c r="BK390" s="149"/>
      <c r="BL390" s="149"/>
      <c r="BM390" s="149"/>
      <c r="BN390" s="149"/>
      <c r="BO390" s="149"/>
      <c r="BP390" s="149"/>
      <c r="BQ390" s="149"/>
      <c r="BR390" s="149"/>
      <c r="BS390" s="149"/>
      <c r="BT390" s="149"/>
      <c r="BU390" s="149"/>
      <c r="BV390" s="406"/>
      <c r="BW390" s="406"/>
      <c r="BX390" s="406"/>
      <c r="BY390" s="407"/>
      <c r="BZ390" s="407"/>
      <c r="CA390" s="407"/>
      <c r="CB390" s="407"/>
      <c r="CC390" s="407"/>
      <c r="CD390" s="407"/>
      <c r="CE390" s="407"/>
      <c r="CF390" s="407"/>
      <c r="CG390" s="407"/>
      <c r="CH390" s="407"/>
      <c r="CI390" s="407"/>
      <c r="CJ390" s="407"/>
      <c r="CK390" s="407"/>
      <c r="CL390" s="407"/>
      <c r="CM390" s="407"/>
      <c r="CN390" s="407"/>
      <c r="CO390" s="407"/>
      <c r="CP390" s="407"/>
      <c r="CQ390" s="407"/>
      <c r="CR390" s="374" t="s">
        <v>6836</v>
      </c>
      <c r="CS390" s="407"/>
      <c r="CT390" s="407"/>
      <c r="CU390" s="407"/>
      <c r="CV390" s="407"/>
      <c r="CW390" s="407"/>
      <c r="CX390" s="407"/>
      <c r="CY390" s="407"/>
      <c r="CZ390" s="407"/>
      <c r="DA390" s="407"/>
      <c r="DB390" s="407"/>
      <c r="DC390" s="407"/>
      <c r="DD390" s="407"/>
    </row>
    <row r="391" spans="37:108" ht="15" hidden="1" customHeight="1">
      <c r="AK391" s="383">
        <v>383</v>
      </c>
      <c r="AL391" s="204" t="str">
        <f t="shared" si="10"/>
        <v/>
      </c>
      <c r="AM391" s="204" t="str">
        <f t="shared" si="11"/>
        <v/>
      </c>
      <c r="AO391" s="130">
        <v>385</v>
      </c>
      <c r="AP391" s="149"/>
      <c r="AQ391" s="149"/>
      <c r="AR391" s="149"/>
      <c r="AS391" s="149"/>
      <c r="AT391" s="149"/>
      <c r="AU391" s="149"/>
      <c r="AV391" s="149"/>
      <c r="AW391" s="149"/>
      <c r="AX391" s="149"/>
      <c r="AY391" s="149"/>
      <c r="AZ391" s="149"/>
      <c r="BA391" s="149"/>
      <c r="BB391" s="149"/>
      <c r="BC391" s="149"/>
      <c r="BD391" s="149"/>
      <c r="BE391" s="149"/>
      <c r="BF391" s="149"/>
      <c r="BG391" s="149"/>
      <c r="BH391" s="149"/>
      <c r="BI391" s="73" t="s">
        <v>6837</v>
      </c>
      <c r="BJ391" s="149"/>
      <c r="BK391" s="149"/>
      <c r="BL391" s="149"/>
      <c r="BM391" s="149"/>
      <c r="BN391" s="149"/>
      <c r="BO391" s="149"/>
      <c r="BP391" s="149"/>
      <c r="BQ391" s="149"/>
      <c r="BR391" s="149"/>
      <c r="BS391" s="149"/>
      <c r="BT391" s="149"/>
      <c r="BU391" s="149"/>
      <c r="BV391" s="406"/>
      <c r="BW391" s="406"/>
      <c r="BX391" s="406"/>
      <c r="BY391" s="407"/>
      <c r="BZ391" s="407"/>
      <c r="CA391" s="407"/>
      <c r="CB391" s="407"/>
      <c r="CC391" s="407"/>
      <c r="CD391" s="407"/>
      <c r="CE391" s="407"/>
      <c r="CF391" s="407"/>
      <c r="CG391" s="407"/>
      <c r="CH391" s="407"/>
      <c r="CI391" s="407"/>
      <c r="CJ391" s="407"/>
      <c r="CK391" s="407"/>
      <c r="CL391" s="407"/>
      <c r="CM391" s="407"/>
      <c r="CN391" s="407"/>
      <c r="CO391" s="407"/>
      <c r="CP391" s="407"/>
      <c r="CQ391" s="407"/>
      <c r="CR391" s="374" t="s">
        <v>6838</v>
      </c>
      <c r="CS391" s="407"/>
      <c r="CT391" s="407"/>
      <c r="CU391" s="407"/>
      <c r="CV391" s="407"/>
      <c r="CW391" s="407"/>
      <c r="CX391" s="407"/>
      <c r="CY391" s="407"/>
      <c r="CZ391" s="407"/>
      <c r="DA391" s="407"/>
      <c r="DB391" s="407"/>
      <c r="DC391" s="407"/>
      <c r="DD391" s="407"/>
    </row>
    <row r="392" spans="37:108" ht="15" hidden="1" customHeight="1">
      <c r="AK392" s="383">
        <v>384</v>
      </c>
      <c r="AL392" s="204" t="str">
        <f t="shared" si="10"/>
        <v/>
      </c>
      <c r="AM392" s="204" t="str">
        <f t="shared" si="11"/>
        <v/>
      </c>
      <c r="AO392" s="130">
        <v>386</v>
      </c>
      <c r="AP392" s="149"/>
      <c r="AQ392" s="149"/>
      <c r="AR392" s="149"/>
      <c r="AS392" s="149"/>
      <c r="AT392" s="149"/>
      <c r="AU392" s="149"/>
      <c r="AV392" s="149"/>
      <c r="AW392" s="149"/>
      <c r="AX392" s="149"/>
      <c r="AY392" s="149"/>
      <c r="AZ392" s="149"/>
      <c r="BA392" s="149"/>
      <c r="BB392" s="149"/>
      <c r="BC392" s="149"/>
      <c r="BD392" s="149"/>
      <c r="BE392" s="149"/>
      <c r="BF392" s="149"/>
      <c r="BG392" s="149"/>
      <c r="BH392" s="149"/>
      <c r="BI392" s="73" t="s">
        <v>6839</v>
      </c>
      <c r="BJ392" s="149"/>
      <c r="BK392" s="149"/>
      <c r="BL392" s="149"/>
      <c r="BM392" s="149"/>
      <c r="BN392" s="149"/>
      <c r="BO392" s="149"/>
      <c r="BP392" s="149"/>
      <c r="BQ392" s="149"/>
      <c r="BR392" s="149"/>
      <c r="BS392" s="149"/>
      <c r="BT392" s="149"/>
      <c r="BU392" s="149"/>
      <c r="BV392" s="406"/>
      <c r="BW392" s="406"/>
      <c r="BX392" s="406"/>
      <c r="BY392" s="407"/>
      <c r="BZ392" s="407"/>
      <c r="CA392" s="407"/>
      <c r="CB392" s="407"/>
      <c r="CC392" s="407"/>
      <c r="CD392" s="407"/>
      <c r="CE392" s="407"/>
      <c r="CF392" s="407"/>
      <c r="CG392" s="407"/>
      <c r="CH392" s="407"/>
      <c r="CI392" s="407"/>
      <c r="CJ392" s="407"/>
      <c r="CK392" s="407"/>
      <c r="CL392" s="407"/>
      <c r="CM392" s="407"/>
      <c r="CN392" s="407"/>
      <c r="CO392" s="407"/>
      <c r="CP392" s="407"/>
      <c r="CQ392" s="407"/>
      <c r="CR392" s="374" t="s">
        <v>6840</v>
      </c>
      <c r="CS392" s="407"/>
      <c r="CT392" s="407"/>
      <c r="CU392" s="407"/>
      <c r="CV392" s="407"/>
      <c r="CW392" s="407"/>
      <c r="CX392" s="407"/>
      <c r="CY392" s="407"/>
      <c r="CZ392" s="407"/>
      <c r="DA392" s="407"/>
      <c r="DB392" s="407"/>
      <c r="DC392" s="407"/>
      <c r="DD392" s="407"/>
    </row>
    <row r="393" spans="37:108" ht="15" hidden="1" customHeight="1">
      <c r="AK393" s="375">
        <v>385</v>
      </c>
      <c r="AL393" s="204" t="str">
        <f t="shared" ref="AL393:AL456" si="12">IFERROR(IF(HLOOKUP($N$8,$BY$7:$DD$578,AK394,FALSE)=0,"",HLOOKUP($N$8,$BY$7:$DD$578,AK394,FALSE)),"")</f>
        <v/>
      </c>
      <c r="AM393" s="204" t="str">
        <f t="shared" ref="AM393:AM456" si="13">IFERROR(IF(HLOOKUP($N$8,$AP$7:$BU$578,AK394,FALSE)=0,"",HLOOKUP($N$8,$AP$7:$BU$578,AK394,FALSE)),"")</f>
        <v/>
      </c>
      <c r="AO393" s="130">
        <v>387</v>
      </c>
      <c r="AP393" s="149"/>
      <c r="AQ393" s="149"/>
      <c r="AR393" s="149"/>
      <c r="AS393" s="149"/>
      <c r="AT393" s="149"/>
      <c r="AU393" s="149"/>
      <c r="AV393" s="149"/>
      <c r="AW393" s="149"/>
      <c r="AX393" s="149"/>
      <c r="AY393" s="149"/>
      <c r="AZ393" s="149"/>
      <c r="BA393" s="149"/>
      <c r="BB393" s="149"/>
      <c r="BC393" s="149"/>
      <c r="BD393" s="149"/>
      <c r="BE393" s="149"/>
      <c r="BF393" s="149"/>
      <c r="BG393" s="149"/>
      <c r="BH393" s="149"/>
      <c r="BI393" s="73" t="s">
        <v>6841</v>
      </c>
      <c r="BJ393" s="149"/>
      <c r="BK393" s="149"/>
      <c r="BL393" s="149"/>
      <c r="BM393" s="149"/>
      <c r="BN393" s="149"/>
      <c r="BO393" s="149"/>
      <c r="BP393" s="149"/>
      <c r="BQ393" s="149"/>
      <c r="BR393" s="149"/>
      <c r="BS393" s="149"/>
      <c r="BT393" s="149"/>
      <c r="BU393" s="149"/>
      <c r="BV393" s="406"/>
      <c r="BW393" s="406"/>
      <c r="BX393" s="406"/>
      <c r="BY393" s="407"/>
      <c r="BZ393" s="407"/>
      <c r="CA393" s="407"/>
      <c r="CB393" s="407"/>
      <c r="CC393" s="407"/>
      <c r="CD393" s="407"/>
      <c r="CE393" s="407"/>
      <c r="CF393" s="407"/>
      <c r="CG393" s="407"/>
      <c r="CH393" s="407"/>
      <c r="CI393" s="407"/>
      <c r="CJ393" s="407"/>
      <c r="CK393" s="407"/>
      <c r="CL393" s="407"/>
      <c r="CM393" s="407"/>
      <c r="CN393" s="407"/>
      <c r="CO393" s="407"/>
      <c r="CP393" s="407"/>
      <c r="CQ393" s="407"/>
      <c r="CR393" s="374" t="s">
        <v>6842</v>
      </c>
      <c r="CS393" s="407"/>
      <c r="CT393" s="407"/>
      <c r="CU393" s="407"/>
      <c r="CV393" s="407"/>
      <c r="CW393" s="407"/>
      <c r="CX393" s="407"/>
      <c r="CY393" s="407"/>
      <c r="CZ393" s="407"/>
      <c r="DA393" s="407"/>
      <c r="DB393" s="407"/>
      <c r="DC393" s="407"/>
      <c r="DD393" s="407"/>
    </row>
    <row r="394" spans="37:108" ht="15" hidden="1" customHeight="1">
      <c r="AK394" s="383">
        <v>386</v>
      </c>
      <c r="AL394" s="204" t="str">
        <f t="shared" si="12"/>
        <v/>
      </c>
      <c r="AM394" s="204" t="str">
        <f t="shared" si="13"/>
        <v/>
      </c>
      <c r="AO394" s="130">
        <v>388</v>
      </c>
      <c r="AP394" s="149"/>
      <c r="AQ394" s="149"/>
      <c r="AR394" s="149"/>
      <c r="AS394" s="149"/>
      <c r="AT394" s="149"/>
      <c r="AU394" s="149"/>
      <c r="AV394" s="149"/>
      <c r="AW394" s="149"/>
      <c r="AX394" s="149"/>
      <c r="AY394" s="149"/>
      <c r="AZ394" s="149"/>
      <c r="BA394" s="149"/>
      <c r="BB394" s="149"/>
      <c r="BC394" s="149"/>
      <c r="BD394" s="149"/>
      <c r="BE394" s="149"/>
      <c r="BF394" s="149"/>
      <c r="BG394" s="149"/>
      <c r="BH394" s="149"/>
      <c r="BI394" s="73" t="s">
        <v>6843</v>
      </c>
      <c r="BJ394" s="149"/>
      <c r="BK394" s="149"/>
      <c r="BL394" s="149"/>
      <c r="BM394" s="149"/>
      <c r="BN394" s="149"/>
      <c r="BO394" s="149"/>
      <c r="BP394" s="149"/>
      <c r="BQ394" s="149"/>
      <c r="BR394" s="149"/>
      <c r="BS394" s="149"/>
      <c r="BT394" s="149"/>
      <c r="BU394" s="149"/>
      <c r="BV394" s="406"/>
      <c r="BW394" s="406"/>
      <c r="BX394" s="406"/>
      <c r="BY394" s="407"/>
      <c r="BZ394" s="407"/>
      <c r="CA394" s="407"/>
      <c r="CB394" s="407"/>
      <c r="CC394" s="407"/>
      <c r="CD394" s="407"/>
      <c r="CE394" s="407"/>
      <c r="CF394" s="407"/>
      <c r="CG394" s="407"/>
      <c r="CH394" s="407"/>
      <c r="CI394" s="407"/>
      <c r="CJ394" s="407"/>
      <c r="CK394" s="407"/>
      <c r="CL394" s="407"/>
      <c r="CM394" s="407"/>
      <c r="CN394" s="407"/>
      <c r="CO394" s="407"/>
      <c r="CP394" s="407"/>
      <c r="CQ394" s="407"/>
      <c r="CR394" s="374" t="s">
        <v>6844</v>
      </c>
      <c r="CS394" s="407"/>
      <c r="CT394" s="407"/>
      <c r="CU394" s="407"/>
      <c r="CV394" s="407"/>
      <c r="CW394" s="407"/>
      <c r="CX394" s="407"/>
      <c r="CY394" s="407"/>
      <c r="CZ394" s="407"/>
      <c r="DA394" s="407"/>
      <c r="DB394" s="407"/>
      <c r="DC394" s="407"/>
      <c r="DD394" s="407"/>
    </row>
    <row r="395" spans="37:108" ht="15" hidden="1" customHeight="1">
      <c r="AK395" s="383">
        <v>387</v>
      </c>
      <c r="AL395" s="204" t="str">
        <f t="shared" si="12"/>
        <v/>
      </c>
      <c r="AM395" s="204" t="str">
        <f t="shared" si="13"/>
        <v/>
      </c>
      <c r="AO395" s="130">
        <v>389</v>
      </c>
      <c r="AP395" s="149"/>
      <c r="AQ395" s="149"/>
      <c r="AR395" s="149"/>
      <c r="AS395" s="149"/>
      <c r="AT395" s="149"/>
      <c r="AU395" s="149"/>
      <c r="AV395" s="149"/>
      <c r="AW395" s="149"/>
      <c r="AX395" s="149"/>
      <c r="AY395" s="149"/>
      <c r="AZ395" s="149"/>
      <c r="BA395" s="149"/>
      <c r="BB395" s="149"/>
      <c r="BC395" s="149"/>
      <c r="BD395" s="149"/>
      <c r="BE395" s="149"/>
      <c r="BF395" s="149"/>
      <c r="BG395" s="149"/>
      <c r="BH395" s="149"/>
      <c r="BI395" s="73" t="s">
        <v>6845</v>
      </c>
      <c r="BJ395" s="149"/>
      <c r="BK395" s="149"/>
      <c r="BL395" s="149"/>
      <c r="BM395" s="149"/>
      <c r="BN395" s="149"/>
      <c r="BO395" s="149"/>
      <c r="BP395" s="149"/>
      <c r="BQ395" s="149"/>
      <c r="BR395" s="149"/>
      <c r="BS395" s="149"/>
      <c r="BT395" s="149"/>
      <c r="BU395" s="149"/>
      <c r="BV395" s="406"/>
      <c r="BW395" s="406"/>
      <c r="BX395" s="406"/>
      <c r="BY395" s="407"/>
      <c r="BZ395" s="407"/>
      <c r="CA395" s="407"/>
      <c r="CB395" s="407"/>
      <c r="CC395" s="407"/>
      <c r="CD395" s="407"/>
      <c r="CE395" s="407"/>
      <c r="CF395" s="407"/>
      <c r="CG395" s="407"/>
      <c r="CH395" s="407"/>
      <c r="CI395" s="407"/>
      <c r="CJ395" s="407"/>
      <c r="CK395" s="407"/>
      <c r="CL395" s="407"/>
      <c r="CM395" s="407"/>
      <c r="CN395" s="407"/>
      <c r="CO395" s="407"/>
      <c r="CP395" s="407"/>
      <c r="CQ395" s="407"/>
      <c r="CR395" s="374" t="s">
        <v>6846</v>
      </c>
      <c r="CS395" s="407"/>
      <c r="CT395" s="407"/>
      <c r="CU395" s="407"/>
      <c r="CV395" s="407"/>
      <c r="CW395" s="407"/>
      <c r="CX395" s="407"/>
      <c r="CY395" s="407"/>
      <c r="CZ395" s="407"/>
      <c r="DA395" s="407"/>
      <c r="DB395" s="407"/>
      <c r="DC395" s="407"/>
      <c r="DD395" s="407"/>
    </row>
    <row r="396" spans="37:108" ht="15" hidden="1" customHeight="1">
      <c r="AK396" s="383">
        <v>388</v>
      </c>
      <c r="AL396" s="204" t="str">
        <f t="shared" si="12"/>
        <v/>
      </c>
      <c r="AM396" s="204" t="str">
        <f t="shared" si="13"/>
        <v/>
      </c>
      <c r="AO396" s="130">
        <v>390</v>
      </c>
      <c r="AP396" s="149"/>
      <c r="AQ396" s="149"/>
      <c r="AR396" s="149"/>
      <c r="AS396" s="149"/>
      <c r="AT396" s="149"/>
      <c r="AU396" s="149"/>
      <c r="AV396" s="149"/>
      <c r="AW396" s="149"/>
      <c r="AX396" s="149"/>
      <c r="AY396" s="149"/>
      <c r="AZ396" s="149"/>
      <c r="BA396" s="149"/>
      <c r="BB396" s="149"/>
      <c r="BC396" s="149"/>
      <c r="BD396" s="149"/>
      <c r="BE396" s="149"/>
      <c r="BF396" s="149"/>
      <c r="BG396" s="149"/>
      <c r="BH396" s="149"/>
      <c r="BI396" s="73" t="s">
        <v>6847</v>
      </c>
      <c r="BJ396" s="149"/>
      <c r="BK396" s="149"/>
      <c r="BL396" s="149"/>
      <c r="BM396" s="149"/>
      <c r="BN396" s="149"/>
      <c r="BO396" s="149"/>
      <c r="BP396" s="149"/>
      <c r="BQ396" s="149"/>
      <c r="BR396" s="149"/>
      <c r="BS396" s="149"/>
      <c r="BT396" s="149"/>
      <c r="BU396" s="149"/>
      <c r="BV396" s="406"/>
      <c r="BW396" s="406"/>
      <c r="BX396" s="406"/>
      <c r="BY396" s="407"/>
      <c r="BZ396" s="407"/>
      <c r="CA396" s="407"/>
      <c r="CB396" s="407"/>
      <c r="CC396" s="407"/>
      <c r="CD396" s="407"/>
      <c r="CE396" s="407"/>
      <c r="CF396" s="407"/>
      <c r="CG396" s="407"/>
      <c r="CH396" s="407"/>
      <c r="CI396" s="407"/>
      <c r="CJ396" s="407"/>
      <c r="CK396" s="407"/>
      <c r="CL396" s="407"/>
      <c r="CM396" s="407"/>
      <c r="CN396" s="407"/>
      <c r="CO396" s="407"/>
      <c r="CP396" s="407"/>
      <c r="CQ396" s="407"/>
      <c r="CR396" s="374" t="s">
        <v>6848</v>
      </c>
      <c r="CS396" s="407"/>
      <c r="CT396" s="407"/>
      <c r="CU396" s="407"/>
      <c r="CV396" s="407"/>
      <c r="CW396" s="407"/>
      <c r="CX396" s="407"/>
      <c r="CY396" s="407"/>
      <c r="CZ396" s="407"/>
      <c r="DA396" s="407"/>
      <c r="DB396" s="407"/>
      <c r="DC396" s="407"/>
      <c r="DD396" s="407"/>
    </row>
    <row r="397" spans="37:108" ht="15" hidden="1" customHeight="1">
      <c r="AK397" s="375">
        <v>389</v>
      </c>
      <c r="AL397" s="204" t="str">
        <f t="shared" si="12"/>
        <v/>
      </c>
      <c r="AM397" s="204" t="str">
        <f t="shared" si="13"/>
        <v/>
      </c>
      <c r="AO397" s="130">
        <v>391</v>
      </c>
      <c r="AP397" s="149"/>
      <c r="AQ397" s="149"/>
      <c r="AR397" s="149"/>
      <c r="AS397" s="149"/>
      <c r="AT397" s="149"/>
      <c r="AU397" s="149"/>
      <c r="AV397" s="149"/>
      <c r="AW397" s="149"/>
      <c r="AX397" s="149"/>
      <c r="AY397" s="149"/>
      <c r="AZ397" s="149"/>
      <c r="BA397" s="149"/>
      <c r="BB397" s="149"/>
      <c r="BC397" s="149"/>
      <c r="BD397" s="149"/>
      <c r="BE397" s="149"/>
      <c r="BF397" s="149"/>
      <c r="BG397" s="149"/>
      <c r="BH397" s="149"/>
      <c r="BI397" s="73" t="s">
        <v>6849</v>
      </c>
      <c r="BJ397" s="149"/>
      <c r="BK397" s="149"/>
      <c r="BL397" s="149"/>
      <c r="BM397" s="149"/>
      <c r="BN397" s="149"/>
      <c r="BO397" s="149"/>
      <c r="BP397" s="149"/>
      <c r="BQ397" s="149"/>
      <c r="BR397" s="149"/>
      <c r="BS397" s="149"/>
      <c r="BT397" s="149"/>
      <c r="BU397" s="149"/>
      <c r="BV397" s="406"/>
      <c r="BW397" s="406"/>
      <c r="BX397" s="406"/>
      <c r="BY397" s="407"/>
      <c r="BZ397" s="407"/>
      <c r="CA397" s="407"/>
      <c r="CB397" s="407"/>
      <c r="CC397" s="407"/>
      <c r="CD397" s="407"/>
      <c r="CE397" s="407"/>
      <c r="CF397" s="407"/>
      <c r="CG397" s="407"/>
      <c r="CH397" s="407"/>
      <c r="CI397" s="407"/>
      <c r="CJ397" s="407"/>
      <c r="CK397" s="407"/>
      <c r="CL397" s="407"/>
      <c r="CM397" s="407"/>
      <c r="CN397" s="407"/>
      <c r="CO397" s="407"/>
      <c r="CP397" s="407"/>
      <c r="CQ397" s="407"/>
      <c r="CR397" s="374" t="s">
        <v>6850</v>
      </c>
      <c r="CS397" s="407"/>
      <c r="CT397" s="407"/>
      <c r="CU397" s="407"/>
      <c r="CV397" s="407"/>
      <c r="CW397" s="407"/>
      <c r="CX397" s="407"/>
      <c r="CY397" s="407"/>
      <c r="CZ397" s="407"/>
      <c r="DA397" s="407"/>
      <c r="DB397" s="407"/>
      <c r="DC397" s="407"/>
      <c r="DD397" s="407"/>
    </row>
    <row r="398" spans="37:108" ht="15" hidden="1" customHeight="1">
      <c r="AK398" s="383">
        <v>390</v>
      </c>
      <c r="AL398" s="204" t="str">
        <f t="shared" si="12"/>
        <v/>
      </c>
      <c r="AM398" s="204" t="str">
        <f t="shared" si="13"/>
        <v/>
      </c>
      <c r="AO398" s="130">
        <v>392</v>
      </c>
      <c r="AP398" s="149"/>
      <c r="AQ398" s="149"/>
      <c r="AR398" s="149"/>
      <c r="AS398" s="149"/>
      <c r="AT398" s="149"/>
      <c r="AU398" s="149"/>
      <c r="AV398" s="149"/>
      <c r="AW398" s="149"/>
      <c r="AX398" s="149"/>
      <c r="AY398" s="149"/>
      <c r="AZ398" s="149"/>
      <c r="BA398" s="149"/>
      <c r="BB398" s="149"/>
      <c r="BC398" s="149"/>
      <c r="BD398" s="149"/>
      <c r="BE398" s="149"/>
      <c r="BF398" s="149"/>
      <c r="BG398" s="149"/>
      <c r="BH398" s="149"/>
      <c r="BI398" s="73" t="s">
        <v>6851</v>
      </c>
      <c r="BJ398" s="149"/>
      <c r="BK398" s="149"/>
      <c r="BL398" s="149"/>
      <c r="BM398" s="149"/>
      <c r="BN398" s="149"/>
      <c r="BO398" s="149"/>
      <c r="BP398" s="149"/>
      <c r="BQ398" s="149"/>
      <c r="BR398" s="149"/>
      <c r="BS398" s="149"/>
      <c r="BT398" s="149"/>
      <c r="BU398" s="149"/>
      <c r="BV398" s="406"/>
      <c r="BW398" s="406"/>
      <c r="BX398" s="406"/>
      <c r="BY398" s="407"/>
      <c r="BZ398" s="407"/>
      <c r="CA398" s="407"/>
      <c r="CB398" s="407"/>
      <c r="CC398" s="407"/>
      <c r="CD398" s="407"/>
      <c r="CE398" s="407"/>
      <c r="CF398" s="407"/>
      <c r="CG398" s="407"/>
      <c r="CH398" s="407"/>
      <c r="CI398" s="407"/>
      <c r="CJ398" s="407"/>
      <c r="CK398" s="407"/>
      <c r="CL398" s="407"/>
      <c r="CM398" s="407"/>
      <c r="CN398" s="407"/>
      <c r="CO398" s="407"/>
      <c r="CP398" s="407"/>
      <c r="CQ398" s="407"/>
      <c r="CR398" s="374" t="s">
        <v>6852</v>
      </c>
      <c r="CS398" s="407"/>
      <c r="CT398" s="407"/>
      <c r="CU398" s="407"/>
      <c r="CV398" s="407"/>
      <c r="CW398" s="407"/>
      <c r="CX398" s="407"/>
      <c r="CY398" s="407"/>
      <c r="CZ398" s="407"/>
      <c r="DA398" s="407"/>
      <c r="DB398" s="407"/>
      <c r="DC398" s="407"/>
      <c r="DD398" s="407"/>
    </row>
    <row r="399" spans="37:108" ht="15" hidden="1" customHeight="1">
      <c r="AK399" s="383">
        <v>391</v>
      </c>
      <c r="AL399" s="204" t="str">
        <f t="shared" si="12"/>
        <v/>
      </c>
      <c r="AM399" s="204" t="str">
        <f t="shared" si="13"/>
        <v/>
      </c>
      <c r="AO399" s="130">
        <v>393</v>
      </c>
      <c r="AP399" s="149"/>
      <c r="AQ399" s="149"/>
      <c r="AR399" s="149"/>
      <c r="AS399" s="149"/>
      <c r="AT399" s="149"/>
      <c r="AU399" s="149"/>
      <c r="AV399" s="149"/>
      <c r="AW399" s="149"/>
      <c r="AX399" s="149"/>
      <c r="AY399" s="149"/>
      <c r="AZ399" s="149"/>
      <c r="BA399" s="149"/>
      <c r="BB399" s="149"/>
      <c r="BC399" s="149"/>
      <c r="BD399" s="149"/>
      <c r="BE399" s="149"/>
      <c r="BF399" s="149"/>
      <c r="BG399" s="149"/>
      <c r="BH399" s="149"/>
      <c r="BI399" s="73" t="s">
        <v>6853</v>
      </c>
      <c r="BJ399" s="149"/>
      <c r="BK399" s="149"/>
      <c r="BL399" s="149"/>
      <c r="BM399" s="149"/>
      <c r="BN399" s="149"/>
      <c r="BO399" s="149"/>
      <c r="BP399" s="149"/>
      <c r="BQ399" s="149"/>
      <c r="BR399" s="149"/>
      <c r="BS399" s="149"/>
      <c r="BT399" s="149"/>
      <c r="BU399" s="149"/>
      <c r="BV399" s="406"/>
      <c r="BW399" s="406"/>
      <c r="BX399" s="406"/>
      <c r="BY399" s="407"/>
      <c r="BZ399" s="407"/>
      <c r="CA399" s="407"/>
      <c r="CB399" s="407"/>
      <c r="CC399" s="407"/>
      <c r="CD399" s="407"/>
      <c r="CE399" s="407"/>
      <c r="CF399" s="407"/>
      <c r="CG399" s="407"/>
      <c r="CH399" s="407"/>
      <c r="CI399" s="407"/>
      <c r="CJ399" s="407"/>
      <c r="CK399" s="407"/>
      <c r="CL399" s="407"/>
      <c r="CM399" s="407"/>
      <c r="CN399" s="407"/>
      <c r="CO399" s="407"/>
      <c r="CP399" s="407"/>
      <c r="CQ399" s="407"/>
      <c r="CR399" s="374" t="s">
        <v>6854</v>
      </c>
      <c r="CS399" s="407"/>
      <c r="CT399" s="407"/>
      <c r="CU399" s="407"/>
      <c r="CV399" s="407"/>
      <c r="CW399" s="407"/>
      <c r="CX399" s="407"/>
      <c r="CY399" s="407"/>
      <c r="CZ399" s="407"/>
      <c r="DA399" s="407"/>
      <c r="DB399" s="407"/>
      <c r="DC399" s="407"/>
      <c r="DD399" s="407"/>
    </row>
    <row r="400" spans="37:108" ht="15" hidden="1" customHeight="1">
      <c r="AK400" s="383">
        <v>392</v>
      </c>
      <c r="AL400" s="204" t="str">
        <f t="shared" si="12"/>
        <v/>
      </c>
      <c r="AM400" s="204" t="str">
        <f t="shared" si="13"/>
        <v/>
      </c>
      <c r="AO400" s="130">
        <v>394</v>
      </c>
      <c r="AP400" s="149"/>
      <c r="AQ400" s="149"/>
      <c r="AR400" s="149"/>
      <c r="AS400" s="149"/>
      <c r="AT400" s="149"/>
      <c r="AU400" s="149"/>
      <c r="AV400" s="149"/>
      <c r="AW400" s="149"/>
      <c r="AX400" s="149"/>
      <c r="AY400" s="149"/>
      <c r="AZ400" s="149"/>
      <c r="BA400" s="149"/>
      <c r="BB400" s="149"/>
      <c r="BC400" s="149"/>
      <c r="BD400" s="149"/>
      <c r="BE400" s="149"/>
      <c r="BF400" s="149"/>
      <c r="BG400" s="149"/>
      <c r="BH400" s="149"/>
      <c r="BI400" s="73" t="s">
        <v>6855</v>
      </c>
      <c r="BJ400" s="149"/>
      <c r="BK400" s="149"/>
      <c r="BL400" s="149"/>
      <c r="BM400" s="149"/>
      <c r="BN400" s="149"/>
      <c r="BO400" s="149"/>
      <c r="BP400" s="149"/>
      <c r="BQ400" s="149"/>
      <c r="BR400" s="149"/>
      <c r="BS400" s="149"/>
      <c r="BT400" s="149"/>
      <c r="BU400" s="149"/>
      <c r="BV400" s="406"/>
      <c r="BW400" s="406"/>
      <c r="BX400" s="406"/>
      <c r="BY400" s="407"/>
      <c r="BZ400" s="407"/>
      <c r="CA400" s="407"/>
      <c r="CB400" s="407"/>
      <c r="CC400" s="407"/>
      <c r="CD400" s="407"/>
      <c r="CE400" s="407"/>
      <c r="CF400" s="407"/>
      <c r="CG400" s="407"/>
      <c r="CH400" s="407"/>
      <c r="CI400" s="407"/>
      <c r="CJ400" s="407"/>
      <c r="CK400" s="407"/>
      <c r="CL400" s="407"/>
      <c r="CM400" s="407"/>
      <c r="CN400" s="407"/>
      <c r="CO400" s="407"/>
      <c r="CP400" s="407"/>
      <c r="CQ400" s="407"/>
      <c r="CR400" s="374" t="s">
        <v>6856</v>
      </c>
      <c r="CS400" s="407"/>
      <c r="CT400" s="407"/>
      <c r="CU400" s="407"/>
      <c r="CV400" s="407"/>
      <c r="CW400" s="407"/>
      <c r="CX400" s="407"/>
      <c r="CY400" s="407"/>
      <c r="CZ400" s="407"/>
      <c r="DA400" s="407"/>
      <c r="DB400" s="407"/>
      <c r="DC400" s="407"/>
      <c r="DD400" s="407"/>
    </row>
    <row r="401" spans="37:108" ht="15" hidden="1" customHeight="1">
      <c r="AK401" s="375">
        <v>393</v>
      </c>
      <c r="AL401" s="204" t="str">
        <f t="shared" si="12"/>
        <v/>
      </c>
      <c r="AM401" s="204" t="str">
        <f t="shared" si="13"/>
        <v/>
      </c>
      <c r="AO401" s="130">
        <v>395</v>
      </c>
      <c r="AP401" s="149"/>
      <c r="AQ401" s="149"/>
      <c r="AR401" s="149"/>
      <c r="AS401" s="149"/>
      <c r="AT401" s="149"/>
      <c r="AU401" s="149"/>
      <c r="AV401" s="149"/>
      <c r="AW401" s="149"/>
      <c r="AX401" s="149"/>
      <c r="AY401" s="149"/>
      <c r="AZ401" s="149"/>
      <c r="BA401" s="149"/>
      <c r="BB401" s="149"/>
      <c r="BC401" s="149"/>
      <c r="BD401" s="149"/>
      <c r="BE401" s="149"/>
      <c r="BF401" s="149"/>
      <c r="BG401" s="149"/>
      <c r="BH401" s="149"/>
      <c r="BI401" s="73" t="s">
        <v>6857</v>
      </c>
      <c r="BJ401" s="149"/>
      <c r="BK401" s="149"/>
      <c r="BL401" s="149"/>
      <c r="BM401" s="149"/>
      <c r="BN401" s="149"/>
      <c r="BO401" s="149"/>
      <c r="BP401" s="149"/>
      <c r="BQ401" s="149"/>
      <c r="BR401" s="149"/>
      <c r="BS401" s="149"/>
      <c r="BT401" s="149"/>
      <c r="BU401" s="149"/>
      <c r="BV401" s="406"/>
      <c r="BW401" s="406"/>
      <c r="BX401" s="406"/>
      <c r="BY401" s="407"/>
      <c r="BZ401" s="407"/>
      <c r="CA401" s="407"/>
      <c r="CB401" s="407"/>
      <c r="CC401" s="407"/>
      <c r="CD401" s="407"/>
      <c r="CE401" s="407"/>
      <c r="CF401" s="407"/>
      <c r="CG401" s="407"/>
      <c r="CH401" s="407"/>
      <c r="CI401" s="407"/>
      <c r="CJ401" s="407"/>
      <c r="CK401" s="407"/>
      <c r="CL401" s="407"/>
      <c r="CM401" s="407"/>
      <c r="CN401" s="407"/>
      <c r="CO401" s="407"/>
      <c r="CP401" s="407"/>
      <c r="CQ401" s="407"/>
      <c r="CR401" s="374" t="s">
        <v>6858</v>
      </c>
      <c r="CS401" s="407"/>
      <c r="CT401" s="407"/>
      <c r="CU401" s="407"/>
      <c r="CV401" s="407"/>
      <c r="CW401" s="407"/>
      <c r="CX401" s="407"/>
      <c r="CY401" s="407"/>
      <c r="CZ401" s="407"/>
      <c r="DA401" s="407"/>
      <c r="DB401" s="407"/>
      <c r="DC401" s="407"/>
      <c r="DD401" s="407"/>
    </row>
    <row r="402" spans="37:108" ht="15" hidden="1" customHeight="1">
      <c r="AK402" s="383">
        <v>394</v>
      </c>
      <c r="AL402" s="204" t="str">
        <f t="shared" si="12"/>
        <v/>
      </c>
      <c r="AM402" s="204" t="str">
        <f t="shared" si="13"/>
        <v/>
      </c>
      <c r="AO402" s="130">
        <v>396</v>
      </c>
      <c r="AP402" s="149"/>
      <c r="AQ402" s="149"/>
      <c r="AR402" s="149"/>
      <c r="AS402" s="149"/>
      <c r="AT402" s="149"/>
      <c r="AU402" s="149"/>
      <c r="AV402" s="149"/>
      <c r="AW402" s="149"/>
      <c r="AX402" s="149"/>
      <c r="AY402" s="149"/>
      <c r="AZ402" s="149"/>
      <c r="BA402" s="149"/>
      <c r="BB402" s="149"/>
      <c r="BC402" s="149"/>
      <c r="BD402" s="149"/>
      <c r="BE402" s="149"/>
      <c r="BF402" s="149"/>
      <c r="BG402" s="149"/>
      <c r="BH402" s="149"/>
      <c r="BI402" s="73" t="s">
        <v>6859</v>
      </c>
      <c r="BJ402" s="149"/>
      <c r="BK402" s="149"/>
      <c r="BL402" s="149"/>
      <c r="BM402" s="149"/>
      <c r="BN402" s="149"/>
      <c r="BO402" s="149"/>
      <c r="BP402" s="149"/>
      <c r="BQ402" s="149"/>
      <c r="BR402" s="149"/>
      <c r="BS402" s="149"/>
      <c r="BT402" s="149"/>
      <c r="BU402" s="149"/>
      <c r="BV402" s="406"/>
      <c r="BW402" s="406"/>
      <c r="BX402" s="406"/>
      <c r="BY402" s="407"/>
      <c r="BZ402" s="407"/>
      <c r="CA402" s="407"/>
      <c r="CB402" s="407"/>
      <c r="CC402" s="407"/>
      <c r="CD402" s="407"/>
      <c r="CE402" s="407"/>
      <c r="CF402" s="407"/>
      <c r="CG402" s="407"/>
      <c r="CH402" s="407"/>
      <c r="CI402" s="407"/>
      <c r="CJ402" s="407"/>
      <c r="CK402" s="407"/>
      <c r="CL402" s="407"/>
      <c r="CM402" s="407"/>
      <c r="CN402" s="407"/>
      <c r="CO402" s="407"/>
      <c r="CP402" s="407"/>
      <c r="CQ402" s="407"/>
      <c r="CR402" s="374" t="s">
        <v>6860</v>
      </c>
      <c r="CS402" s="407"/>
      <c r="CT402" s="407"/>
      <c r="CU402" s="407"/>
      <c r="CV402" s="407"/>
      <c r="CW402" s="407"/>
      <c r="CX402" s="407"/>
      <c r="CY402" s="407"/>
      <c r="CZ402" s="407"/>
      <c r="DA402" s="407"/>
      <c r="DB402" s="407"/>
      <c r="DC402" s="407"/>
      <c r="DD402" s="407"/>
    </row>
    <row r="403" spans="37:108" ht="15" hidden="1" customHeight="1">
      <c r="AK403" s="383">
        <v>395</v>
      </c>
      <c r="AL403" s="204" t="str">
        <f t="shared" si="12"/>
        <v/>
      </c>
      <c r="AM403" s="204" t="str">
        <f t="shared" si="13"/>
        <v/>
      </c>
      <c r="AO403" s="130">
        <v>397</v>
      </c>
      <c r="AP403" s="149"/>
      <c r="AQ403" s="149"/>
      <c r="AR403" s="149"/>
      <c r="AS403" s="149"/>
      <c r="AT403" s="149"/>
      <c r="AU403" s="149"/>
      <c r="AV403" s="149"/>
      <c r="AW403" s="149"/>
      <c r="AX403" s="149"/>
      <c r="AY403" s="149"/>
      <c r="AZ403" s="149"/>
      <c r="BA403" s="149"/>
      <c r="BB403" s="149"/>
      <c r="BC403" s="149"/>
      <c r="BD403" s="149"/>
      <c r="BE403" s="149"/>
      <c r="BF403" s="149"/>
      <c r="BG403" s="149"/>
      <c r="BH403" s="149"/>
      <c r="BI403" s="73" t="s">
        <v>6861</v>
      </c>
      <c r="BJ403" s="149"/>
      <c r="BK403" s="149"/>
      <c r="BL403" s="149"/>
      <c r="BM403" s="149"/>
      <c r="BN403" s="149"/>
      <c r="BO403" s="149"/>
      <c r="BP403" s="149"/>
      <c r="BQ403" s="149"/>
      <c r="BR403" s="149"/>
      <c r="BS403" s="149"/>
      <c r="BT403" s="149"/>
      <c r="BU403" s="149"/>
      <c r="BV403" s="406"/>
      <c r="BW403" s="406"/>
      <c r="BX403" s="406"/>
      <c r="BY403" s="407"/>
      <c r="BZ403" s="407"/>
      <c r="CA403" s="407"/>
      <c r="CB403" s="407"/>
      <c r="CC403" s="407"/>
      <c r="CD403" s="407"/>
      <c r="CE403" s="407"/>
      <c r="CF403" s="407"/>
      <c r="CG403" s="407"/>
      <c r="CH403" s="407"/>
      <c r="CI403" s="407"/>
      <c r="CJ403" s="407"/>
      <c r="CK403" s="407"/>
      <c r="CL403" s="407"/>
      <c r="CM403" s="407"/>
      <c r="CN403" s="407"/>
      <c r="CO403" s="407"/>
      <c r="CP403" s="407"/>
      <c r="CQ403" s="407"/>
      <c r="CR403" s="374" t="s">
        <v>6862</v>
      </c>
      <c r="CS403" s="407"/>
      <c r="CT403" s="407"/>
      <c r="CU403" s="407"/>
      <c r="CV403" s="407"/>
      <c r="CW403" s="407"/>
      <c r="CX403" s="407"/>
      <c r="CY403" s="407"/>
      <c r="CZ403" s="407"/>
      <c r="DA403" s="407"/>
      <c r="DB403" s="407"/>
      <c r="DC403" s="407"/>
      <c r="DD403" s="407"/>
    </row>
    <row r="404" spans="37:108" ht="15" hidden="1" customHeight="1">
      <c r="AK404" s="383">
        <v>396</v>
      </c>
      <c r="AL404" s="204" t="str">
        <f t="shared" si="12"/>
        <v/>
      </c>
      <c r="AM404" s="204" t="str">
        <f t="shared" si="13"/>
        <v/>
      </c>
      <c r="AO404" s="130">
        <v>398</v>
      </c>
      <c r="AP404" s="149"/>
      <c r="AQ404" s="149"/>
      <c r="AR404" s="149"/>
      <c r="AS404" s="149"/>
      <c r="AT404" s="149"/>
      <c r="AU404" s="149"/>
      <c r="AV404" s="149"/>
      <c r="AW404" s="149"/>
      <c r="AX404" s="149"/>
      <c r="AY404" s="149"/>
      <c r="AZ404" s="149"/>
      <c r="BA404" s="149"/>
      <c r="BB404" s="149"/>
      <c r="BC404" s="149"/>
      <c r="BD404" s="149"/>
      <c r="BE404" s="149"/>
      <c r="BF404" s="149"/>
      <c r="BG404" s="149"/>
      <c r="BH404" s="149"/>
      <c r="BI404" s="73" t="s">
        <v>6863</v>
      </c>
      <c r="BJ404" s="149"/>
      <c r="BK404" s="149"/>
      <c r="BL404" s="149"/>
      <c r="BM404" s="149"/>
      <c r="BN404" s="149"/>
      <c r="BO404" s="149"/>
      <c r="BP404" s="149"/>
      <c r="BQ404" s="149"/>
      <c r="BR404" s="149"/>
      <c r="BS404" s="149"/>
      <c r="BT404" s="149"/>
      <c r="BU404" s="149"/>
      <c r="BV404" s="406"/>
      <c r="BW404" s="406"/>
      <c r="BX404" s="406"/>
      <c r="BY404" s="407"/>
      <c r="BZ404" s="407"/>
      <c r="CA404" s="407"/>
      <c r="CB404" s="407"/>
      <c r="CC404" s="407"/>
      <c r="CD404" s="407"/>
      <c r="CE404" s="407"/>
      <c r="CF404" s="407"/>
      <c r="CG404" s="407"/>
      <c r="CH404" s="407"/>
      <c r="CI404" s="407"/>
      <c r="CJ404" s="407"/>
      <c r="CK404" s="407"/>
      <c r="CL404" s="407"/>
      <c r="CM404" s="407"/>
      <c r="CN404" s="407"/>
      <c r="CO404" s="407"/>
      <c r="CP404" s="407"/>
      <c r="CQ404" s="407"/>
      <c r="CR404" s="374" t="s">
        <v>6864</v>
      </c>
      <c r="CS404" s="407"/>
      <c r="CT404" s="407"/>
      <c r="CU404" s="407"/>
      <c r="CV404" s="407"/>
      <c r="CW404" s="407"/>
      <c r="CX404" s="407"/>
      <c r="CY404" s="407"/>
      <c r="CZ404" s="407"/>
      <c r="DA404" s="407"/>
      <c r="DB404" s="407"/>
      <c r="DC404" s="407"/>
      <c r="DD404" s="407"/>
    </row>
    <row r="405" spans="37:108" ht="15" hidden="1" customHeight="1">
      <c r="AK405" s="375">
        <v>397</v>
      </c>
      <c r="AL405" s="204" t="str">
        <f t="shared" si="12"/>
        <v/>
      </c>
      <c r="AM405" s="204" t="str">
        <f t="shared" si="13"/>
        <v/>
      </c>
      <c r="AO405" s="130">
        <v>399</v>
      </c>
      <c r="AP405" s="149"/>
      <c r="AQ405" s="149"/>
      <c r="AR405" s="149"/>
      <c r="AS405" s="149"/>
      <c r="AT405" s="149"/>
      <c r="AU405" s="149"/>
      <c r="AV405" s="149"/>
      <c r="AW405" s="149"/>
      <c r="AX405" s="149"/>
      <c r="AY405" s="149"/>
      <c r="AZ405" s="149"/>
      <c r="BA405" s="149"/>
      <c r="BB405" s="149"/>
      <c r="BC405" s="149"/>
      <c r="BD405" s="149"/>
      <c r="BE405" s="149"/>
      <c r="BF405" s="149"/>
      <c r="BG405" s="149"/>
      <c r="BH405" s="149"/>
      <c r="BI405" s="73" t="s">
        <v>6865</v>
      </c>
      <c r="BJ405" s="149"/>
      <c r="BK405" s="149"/>
      <c r="BL405" s="149"/>
      <c r="BM405" s="149"/>
      <c r="BN405" s="149"/>
      <c r="BO405" s="149"/>
      <c r="BP405" s="149"/>
      <c r="BQ405" s="149"/>
      <c r="BR405" s="149"/>
      <c r="BS405" s="149"/>
      <c r="BT405" s="149"/>
      <c r="BU405" s="149"/>
      <c r="BV405" s="406"/>
      <c r="BW405" s="406"/>
      <c r="BX405" s="406"/>
      <c r="BY405" s="407"/>
      <c r="BZ405" s="407"/>
      <c r="CA405" s="407"/>
      <c r="CB405" s="407"/>
      <c r="CC405" s="407"/>
      <c r="CD405" s="407"/>
      <c r="CE405" s="407"/>
      <c r="CF405" s="407"/>
      <c r="CG405" s="407"/>
      <c r="CH405" s="407"/>
      <c r="CI405" s="407"/>
      <c r="CJ405" s="407"/>
      <c r="CK405" s="407"/>
      <c r="CL405" s="407"/>
      <c r="CM405" s="407"/>
      <c r="CN405" s="407"/>
      <c r="CO405" s="407"/>
      <c r="CP405" s="407"/>
      <c r="CQ405" s="407"/>
      <c r="CR405" s="374" t="s">
        <v>6866</v>
      </c>
      <c r="CS405" s="407"/>
      <c r="CT405" s="407"/>
      <c r="CU405" s="407"/>
      <c r="CV405" s="407"/>
      <c r="CW405" s="407"/>
      <c r="CX405" s="407"/>
      <c r="CY405" s="407"/>
      <c r="CZ405" s="407"/>
      <c r="DA405" s="407"/>
      <c r="DB405" s="407"/>
      <c r="DC405" s="407"/>
      <c r="DD405" s="407"/>
    </row>
    <row r="406" spans="37:108" ht="15" hidden="1" customHeight="1">
      <c r="AK406" s="383">
        <v>398</v>
      </c>
      <c r="AL406" s="204" t="str">
        <f t="shared" si="12"/>
        <v/>
      </c>
      <c r="AM406" s="204" t="str">
        <f t="shared" si="13"/>
        <v/>
      </c>
      <c r="AO406" s="130">
        <v>400</v>
      </c>
      <c r="AP406" s="149"/>
      <c r="AQ406" s="149"/>
      <c r="AR406" s="149"/>
      <c r="AS406" s="149"/>
      <c r="AT406" s="149"/>
      <c r="AU406" s="149"/>
      <c r="AV406" s="149"/>
      <c r="AW406" s="149"/>
      <c r="AX406" s="149"/>
      <c r="AY406" s="149"/>
      <c r="AZ406" s="149"/>
      <c r="BA406" s="149"/>
      <c r="BB406" s="149"/>
      <c r="BC406" s="149"/>
      <c r="BD406" s="149"/>
      <c r="BE406" s="149"/>
      <c r="BF406" s="149"/>
      <c r="BG406" s="149"/>
      <c r="BH406" s="149"/>
      <c r="BI406" s="73" t="s">
        <v>6867</v>
      </c>
      <c r="BJ406" s="149"/>
      <c r="BK406" s="149"/>
      <c r="BL406" s="149"/>
      <c r="BM406" s="149"/>
      <c r="BN406" s="149"/>
      <c r="BO406" s="149"/>
      <c r="BP406" s="149"/>
      <c r="BQ406" s="149"/>
      <c r="BR406" s="149"/>
      <c r="BS406" s="149"/>
      <c r="BT406" s="149"/>
      <c r="BU406" s="149"/>
      <c r="BV406" s="406"/>
      <c r="BW406" s="406"/>
      <c r="BX406" s="406"/>
      <c r="BY406" s="407"/>
      <c r="BZ406" s="407"/>
      <c r="CA406" s="407"/>
      <c r="CB406" s="407"/>
      <c r="CC406" s="407"/>
      <c r="CD406" s="407"/>
      <c r="CE406" s="407"/>
      <c r="CF406" s="407"/>
      <c r="CG406" s="407"/>
      <c r="CH406" s="407"/>
      <c r="CI406" s="407"/>
      <c r="CJ406" s="407"/>
      <c r="CK406" s="407"/>
      <c r="CL406" s="407"/>
      <c r="CM406" s="407"/>
      <c r="CN406" s="407"/>
      <c r="CO406" s="407"/>
      <c r="CP406" s="407"/>
      <c r="CQ406" s="407"/>
      <c r="CR406" s="374" t="s">
        <v>6868</v>
      </c>
      <c r="CS406" s="407"/>
      <c r="CT406" s="407"/>
      <c r="CU406" s="407"/>
      <c r="CV406" s="407"/>
      <c r="CW406" s="407"/>
      <c r="CX406" s="407"/>
      <c r="CY406" s="407"/>
      <c r="CZ406" s="407"/>
      <c r="DA406" s="407"/>
      <c r="DB406" s="407"/>
      <c r="DC406" s="407"/>
      <c r="DD406" s="407"/>
    </row>
    <row r="407" spans="37:108" ht="15" hidden="1" customHeight="1">
      <c r="AK407" s="383">
        <v>399</v>
      </c>
      <c r="AL407" s="204" t="str">
        <f t="shared" si="12"/>
        <v/>
      </c>
      <c r="AM407" s="204" t="str">
        <f t="shared" si="13"/>
        <v/>
      </c>
      <c r="AO407" s="130">
        <v>401</v>
      </c>
      <c r="AP407" s="149"/>
      <c r="AQ407" s="149"/>
      <c r="AR407" s="149"/>
      <c r="AS407" s="149"/>
      <c r="AT407" s="149"/>
      <c r="AU407" s="149"/>
      <c r="AV407" s="149"/>
      <c r="AW407" s="149"/>
      <c r="AX407" s="149"/>
      <c r="AY407" s="149"/>
      <c r="AZ407" s="149"/>
      <c r="BA407" s="149"/>
      <c r="BB407" s="149"/>
      <c r="BC407" s="149"/>
      <c r="BD407" s="149"/>
      <c r="BE407" s="149"/>
      <c r="BF407" s="149"/>
      <c r="BG407" s="149"/>
      <c r="BH407" s="149"/>
      <c r="BI407" s="73" t="s">
        <v>6869</v>
      </c>
      <c r="BJ407" s="149"/>
      <c r="BK407" s="149"/>
      <c r="BL407" s="149"/>
      <c r="BM407" s="149"/>
      <c r="BN407" s="149"/>
      <c r="BO407" s="149"/>
      <c r="BP407" s="149"/>
      <c r="BQ407" s="149"/>
      <c r="BR407" s="149"/>
      <c r="BS407" s="149"/>
      <c r="BT407" s="149"/>
      <c r="BU407" s="149"/>
      <c r="BV407" s="406"/>
      <c r="BW407" s="406"/>
      <c r="BX407" s="406"/>
      <c r="BY407" s="407"/>
      <c r="BZ407" s="407"/>
      <c r="CA407" s="407"/>
      <c r="CB407" s="407"/>
      <c r="CC407" s="407"/>
      <c r="CD407" s="407"/>
      <c r="CE407" s="407"/>
      <c r="CF407" s="407"/>
      <c r="CG407" s="407"/>
      <c r="CH407" s="407"/>
      <c r="CI407" s="407"/>
      <c r="CJ407" s="407"/>
      <c r="CK407" s="407"/>
      <c r="CL407" s="407"/>
      <c r="CM407" s="407"/>
      <c r="CN407" s="407"/>
      <c r="CO407" s="407"/>
      <c r="CP407" s="407"/>
      <c r="CQ407" s="407"/>
      <c r="CR407" s="374" t="s">
        <v>6870</v>
      </c>
      <c r="CS407" s="407"/>
      <c r="CT407" s="407"/>
      <c r="CU407" s="407"/>
      <c r="CV407" s="407"/>
      <c r="CW407" s="407"/>
      <c r="CX407" s="407"/>
      <c r="CY407" s="407"/>
      <c r="CZ407" s="407"/>
      <c r="DA407" s="407"/>
      <c r="DB407" s="407"/>
      <c r="DC407" s="407"/>
      <c r="DD407" s="407"/>
    </row>
    <row r="408" spans="37:108" ht="15" hidden="1" customHeight="1">
      <c r="AK408" s="383">
        <v>400</v>
      </c>
      <c r="AL408" s="204" t="str">
        <f t="shared" si="12"/>
        <v/>
      </c>
      <c r="AM408" s="204" t="str">
        <f t="shared" si="13"/>
        <v/>
      </c>
      <c r="AO408" s="130">
        <v>402</v>
      </c>
      <c r="AP408" s="149"/>
      <c r="AQ408" s="149"/>
      <c r="AR408" s="149"/>
      <c r="AS408" s="149"/>
      <c r="AT408" s="149"/>
      <c r="AU408" s="149"/>
      <c r="AV408" s="149"/>
      <c r="AW408" s="149"/>
      <c r="AX408" s="149"/>
      <c r="AY408" s="149"/>
      <c r="AZ408" s="149"/>
      <c r="BA408" s="149"/>
      <c r="BB408" s="149"/>
      <c r="BC408" s="149"/>
      <c r="BD408" s="149"/>
      <c r="BE408" s="149"/>
      <c r="BF408" s="149"/>
      <c r="BG408" s="149"/>
      <c r="BH408" s="149"/>
      <c r="BI408" s="73" t="s">
        <v>6871</v>
      </c>
      <c r="BJ408" s="149"/>
      <c r="BK408" s="149"/>
      <c r="BL408" s="149"/>
      <c r="BM408" s="149"/>
      <c r="BN408" s="149"/>
      <c r="BO408" s="149"/>
      <c r="BP408" s="149"/>
      <c r="BQ408" s="149"/>
      <c r="BR408" s="149"/>
      <c r="BS408" s="149"/>
      <c r="BT408" s="149"/>
      <c r="BU408" s="149"/>
      <c r="BV408" s="406"/>
      <c r="BW408" s="406"/>
      <c r="BX408" s="406"/>
      <c r="BY408" s="407"/>
      <c r="BZ408" s="407"/>
      <c r="CA408" s="407"/>
      <c r="CB408" s="407"/>
      <c r="CC408" s="407"/>
      <c r="CD408" s="407"/>
      <c r="CE408" s="407"/>
      <c r="CF408" s="407"/>
      <c r="CG408" s="407"/>
      <c r="CH408" s="407"/>
      <c r="CI408" s="407"/>
      <c r="CJ408" s="407"/>
      <c r="CK408" s="407"/>
      <c r="CL408" s="407"/>
      <c r="CM408" s="407"/>
      <c r="CN408" s="407"/>
      <c r="CO408" s="407"/>
      <c r="CP408" s="407"/>
      <c r="CQ408" s="407"/>
      <c r="CR408" s="374" t="s">
        <v>6872</v>
      </c>
      <c r="CS408" s="407"/>
      <c r="CT408" s="407"/>
      <c r="CU408" s="407"/>
      <c r="CV408" s="407"/>
      <c r="CW408" s="407"/>
      <c r="CX408" s="407"/>
      <c r="CY408" s="407"/>
      <c r="CZ408" s="407"/>
      <c r="DA408" s="407"/>
      <c r="DB408" s="407"/>
      <c r="DC408" s="407"/>
      <c r="DD408" s="407"/>
    </row>
    <row r="409" spans="37:108" ht="15" hidden="1" customHeight="1">
      <c r="AK409" s="375">
        <v>401</v>
      </c>
      <c r="AL409" s="204" t="str">
        <f t="shared" si="12"/>
        <v/>
      </c>
      <c r="AM409" s="204" t="str">
        <f t="shared" si="13"/>
        <v/>
      </c>
      <c r="AO409" s="130">
        <v>403</v>
      </c>
      <c r="AP409" s="149"/>
      <c r="AQ409" s="149"/>
      <c r="AR409" s="149"/>
      <c r="AS409" s="149"/>
      <c r="AT409" s="149"/>
      <c r="AU409" s="149"/>
      <c r="AV409" s="149"/>
      <c r="AW409" s="149"/>
      <c r="AX409" s="149"/>
      <c r="AY409" s="149"/>
      <c r="AZ409" s="149"/>
      <c r="BA409" s="149"/>
      <c r="BB409" s="149"/>
      <c r="BC409" s="149"/>
      <c r="BD409" s="149"/>
      <c r="BE409" s="149"/>
      <c r="BF409" s="149"/>
      <c r="BG409" s="149"/>
      <c r="BH409" s="149"/>
      <c r="BI409" s="73" t="s">
        <v>6873</v>
      </c>
      <c r="BJ409" s="149"/>
      <c r="BK409" s="149"/>
      <c r="BL409" s="149"/>
      <c r="BM409" s="149"/>
      <c r="BN409" s="149"/>
      <c r="BO409" s="149"/>
      <c r="BP409" s="149"/>
      <c r="BQ409" s="149"/>
      <c r="BR409" s="149"/>
      <c r="BS409" s="149"/>
      <c r="BT409" s="149"/>
      <c r="BU409" s="149"/>
      <c r="BV409" s="406"/>
      <c r="BW409" s="406"/>
      <c r="BX409" s="406"/>
      <c r="BY409" s="407"/>
      <c r="BZ409" s="407"/>
      <c r="CA409" s="407"/>
      <c r="CB409" s="407"/>
      <c r="CC409" s="407"/>
      <c r="CD409" s="407"/>
      <c r="CE409" s="407"/>
      <c r="CF409" s="407"/>
      <c r="CG409" s="407"/>
      <c r="CH409" s="407"/>
      <c r="CI409" s="407"/>
      <c r="CJ409" s="407"/>
      <c r="CK409" s="407"/>
      <c r="CL409" s="407"/>
      <c r="CM409" s="407"/>
      <c r="CN409" s="407"/>
      <c r="CO409" s="407"/>
      <c r="CP409" s="407"/>
      <c r="CQ409" s="407"/>
      <c r="CR409" s="374" t="s">
        <v>6874</v>
      </c>
      <c r="CS409" s="407"/>
      <c r="CT409" s="407"/>
      <c r="CU409" s="407"/>
      <c r="CV409" s="407"/>
      <c r="CW409" s="407"/>
      <c r="CX409" s="407"/>
      <c r="CY409" s="407"/>
      <c r="CZ409" s="407"/>
      <c r="DA409" s="407"/>
      <c r="DB409" s="407"/>
      <c r="DC409" s="407"/>
      <c r="DD409" s="407"/>
    </row>
    <row r="410" spans="37:108" ht="15" hidden="1" customHeight="1">
      <c r="AK410" s="383">
        <v>402</v>
      </c>
      <c r="AL410" s="204" t="str">
        <f t="shared" si="12"/>
        <v/>
      </c>
      <c r="AM410" s="204" t="str">
        <f t="shared" si="13"/>
        <v/>
      </c>
      <c r="AO410" s="130">
        <v>404</v>
      </c>
      <c r="AP410" s="149"/>
      <c r="AQ410" s="149"/>
      <c r="AR410" s="149"/>
      <c r="AS410" s="149"/>
      <c r="AT410" s="149"/>
      <c r="AU410" s="149"/>
      <c r="AV410" s="149"/>
      <c r="AW410" s="149"/>
      <c r="AX410" s="149"/>
      <c r="AY410" s="149"/>
      <c r="AZ410" s="149"/>
      <c r="BA410" s="149"/>
      <c r="BB410" s="149"/>
      <c r="BC410" s="149"/>
      <c r="BD410" s="149"/>
      <c r="BE410" s="149"/>
      <c r="BF410" s="149"/>
      <c r="BG410" s="149"/>
      <c r="BH410" s="149"/>
      <c r="BI410" s="73" t="s">
        <v>6875</v>
      </c>
      <c r="BJ410" s="149"/>
      <c r="BK410" s="149"/>
      <c r="BL410" s="149"/>
      <c r="BM410" s="149"/>
      <c r="BN410" s="149"/>
      <c r="BO410" s="149"/>
      <c r="BP410" s="149"/>
      <c r="BQ410" s="149"/>
      <c r="BR410" s="149"/>
      <c r="BS410" s="149"/>
      <c r="BT410" s="149"/>
      <c r="BU410" s="149"/>
      <c r="BV410" s="406"/>
      <c r="BW410" s="406"/>
      <c r="BX410" s="406"/>
      <c r="BY410" s="407"/>
      <c r="BZ410" s="407"/>
      <c r="CA410" s="407"/>
      <c r="CB410" s="407"/>
      <c r="CC410" s="407"/>
      <c r="CD410" s="407"/>
      <c r="CE410" s="407"/>
      <c r="CF410" s="407"/>
      <c r="CG410" s="407"/>
      <c r="CH410" s="407"/>
      <c r="CI410" s="407"/>
      <c r="CJ410" s="407"/>
      <c r="CK410" s="407"/>
      <c r="CL410" s="407"/>
      <c r="CM410" s="407"/>
      <c r="CN410" s="407"/>
      <c r="CO410" s="407"/>
      <c r="CP410" s="407"/>
      <c r="CQ410" s="407"/>
      <c r="CR410" s="374" t="s">
        <v>6876</v>
      </c>
      <c r="CS410" s="407"/>
      <c r="CT410" s="407"/>
      <c r="CU410" s="407"/>
      <c r="CV410" s="407"/>
      <c r="CW410" s="407"/>
      <c r="CX410" s="407"/>
      <c r="CY410" s="407"/>
      <c r="CZ410" s="407"/>
      <c r="DA410" s="407"/>
      <c r="DB410" s="407"/>
      <c r="DC410" s="407"/>
      <c r="DD410" s="407"/>
    </row>
    <row r="411" spans="37:108" ht="15" hidden="1" customHeight="1">
      <c r="AK411" s="383">
        <v>403</v>
      </c>
      <c r="AL411" s="204" t="str">
        <f t="shared" si="12"/>
        <v/>
      </c>
      <c r="AM411" s="204" t="str">
        <f t="shared" si="13"/>
        <v/>
      </c>
      <c r="AO411" s="130">
        <v>405</v>
      </c>
      <c r="AP411" s="149"/>
      <c r="AQ411" s="149"/>
      <c r="AR411" s="149"/>
      <c r="AS411" s="149"/>
      <c r="AT411" s="149"/>
      <c r="AU411" s="149"/>
      <c r="AV411" s="149"/>
      <c r="AW411" s="149"/>
      <c r="AX411" s="149"/>
      <c r="AY411" s="149"/>
      <c r="AZ411" s="149"/>
      <c r="BA411" s="149"/>
      <c r="BB411" s="149"/>
      <c r="BC411" s="149"/>
      <c r="BD411" s="149"/>
      <c r="BE411" s="149"/>
      <c r="BF411" s="149"/>
      <c r="BG411" s="149"/>
      <c r="BH411" s="149"/>
      <c r="BI411" s="73" t="s">
        <v>6877</v>
      </c>
      <c r="BJ411" s="149"/>
      <c r="BK411" s="149"/>
      <c r="BL411" s="149"/>
      <c r="BM411" s="149"/>
      <c r="BN411" s="149"/>
      <c r="BO411" s="149"/>
      <c r="BP411" s="149"/>
      <c r="BQ411" s="149"/>
      <c r="BR411" s="149"/>
      <c r="BS411" s="149"/>
      <c r="BT411" s="149"/>
      <c r="BU411" s="149"/>
      <c r="BV411" s="406"/>
      <c r="BW411" s="406"/>
      <c r="BX411" s="406"/>
      <c r="BY411" s="407"/>
      <c r="BZ411" s="407"/>
      <c r="CA411" s="407"/>
      <c r="CB411" s="407"/>
      <c r="CC411" s="407"/>
      <c r="CD411" s="407"/>
      <c r="CE411" s="407"/>
      <c r="CF411" s="407"/>
      <c r="CG411" s="407"/>
      <c r="CH411" s="407"/>
      <c r="CI411" s="407"/>
      <c r="CJ411" s="407"/>
      <c r="CK411" s="407"/>
      <c r="CL411" s="407"/>
      <c r="CM411" s="407"/>
      <c r="CN411" s="407"/>
      <c r="CO411" s="407"/>
      <c r="CP411" s="407"/>
      <c r="CQ411" s="407"/>
      <c r="CR411" s="374" t="s">
        <v>6878</v>
      </c>
      <c r="CS411" s="407"/>
      <c r="CT411" s="407"/>
      <c r="CU411" s="407"/>
      <c r="CV411" s="407"/>
      <c r="CW411" s="407"/>
      <c r="CX411" s="407"/>
      <c r="CY411" s="407"/>
      <c r="CZ411" s="407"/>
      <c r="DA411" s="407"/>
      <c r="DB411" s="407"/>
      <c r="DC411" s="407"/>
      <c r="DD411" s="407"/>
    </row>
    <row r="412" spans="37:108" ht="15" hidden="1" customHeight="1">
      <c r="AK412" s="383">
        <v>404</v>
      </c>
      <c r="AL412" s="204" t="str">
        <f t="shared" si="12"/>
        <v/>
      </c>
      <c r="AM412" s="204" t="str">
        <f t="shared" si="13"/>
        <v/>
      </c>
      <c r="AO412" s="130">
        <v>406</v>
      </c>
      <c r="AP412" s="149"/>
      <c r="AQ412" s="149"/>
      <c r="AR412" s="149"/>
      <c r="AS412" s="149"/>
      <c r="AT412" s="149"/>
      <c r="AU412" s="149"/>
      <c r="AV412" s="149"/>
      <c r="AW412" s="149"/>
      <c r="AX412" s="149"/>
      <c r="AY412" s="149"/>
      <c r="AZ412" s="149"/>
      <c r="BA412" s="149"/>
      <c r="BB412" s="149"/>
      <c r="BC412" s="149"/>
      <c r="BD412" s="149"/>
      <c r="BE412" s="149"/>
      <c r="BF412" s="149"/>
      <c r="BG412" s="149"/>
      <c r="BH412" s="149"/>
      <c r="BI412" s="73" t="s">
        <v>6879</v>
      </c>
      <c r="BJ412" s="149"/>
      <c r="BK412" s="149"/>
      <c r="BL412" s="149"/>
      <c r="BM412" s="149"/>
      <c r="BN412" s="149"/>
      <c r="BO412" s="149"/>
      <c r="BP412" s="149"/>
      <c r="BQ412" s="149"/>
      <c r="BR412" s="149"/>
      <c r="BS412" s="149"/>
      <c r="BT412" s="149"/>
      <c r="BU412" s="149"/>
      <c r="BV412" s="406"/>
      <c r="BW412" s="406"/>
      <c r="BX412" s="406"/>
      <c r="BY412" s="407"/>
      <c r="BZ412" s="407"/>
      <c r="CA412" s="407"/>
      <c r="CB412" s="407"/>
      <c r="CC412" s="407"/>
      <c r="CD412" s="407"/>
      <c r="CE412" s="407"/>
      <c r="CF412" s="407"/>
      <c r="CG412" s="407"/>
      <c r="CH412" s="407"/>
      <c r="CI412" s="407"/>
      <c r="CJ412" s="407"/>
      <c r="CK412" s="407"/>
      <c r="CL412" s="407"/>
      <c r="CM412" s="407"/>
      <c r="CN412" s="407"/>
      <c r="CO412" s="407"/>
      <c r="CP412" s="407"/>
      <c r="CQ412" s="407"/>
      <c r="CR412" s="374" t="s">
        <v>6880</v>
      </c>
      <c r="CS412" s="407"/>
      <c r="CT412" s="407"/>
      <c r="CU412" s="407"/>
      <c r="CV412" s="407"/>
      <c r="CW412" s="407"/>
      <c r="CX412" s="407"/>
      <c r="CY412" s="407"/>
      <c r="CZ412" s="407"/>
      <c r="DA412" s="407"/>
      <c r="DB412" s="407"/>
      <c r="DC412" s="407"/>
      <c r="DD412" s="407"/>
    </row>
    <row r="413" spans="37:108" ht="15" hidden="1" customHeight="1">
      <c r="AK413" s="375">
        <v>405</v>
      </c>
      <c r="AL413" s="204" t="str">
        <f t="shared" si="12"/>
        <v/>
      </c>
      <c r="AM413" s="204" t="str">
        <f t="shared" si="13"/>
        <v/>
      </c>
      <c r="AO413" s="130">
        <v>407</v>
      </c>
      <c r="AP413" s="149"/>
      <c r="AQ413" s="149"/>
      <c r="AR413" s="149"/>
      <c r="AS413" s="149"/>
      <c r="AT413" s="149"/>
      <c r="AU413" s="149"/>
      <c r="AV413" s="149"/>
      <c r="AW413" s="149"/>
      <c r="AX413" s="149"/>
      <c r="AY413" s="149"/>
      <c r="AZ413" s="149"/>
      <c r="BA413" s="149"/>
      <c r="BB413" s="149"/>
      <c r="BC413" s="149"/>
      <c r="BD413" s="149"/>
      <c r="BE413" s="149"/>
      <c r="BF413" s="149"/>
      <c r="BG413" s="149"/>
      <c r="BH413" s="149"/>
      <c r="BI413" s="73" t="s">
        <v>6881</v>
      </c>
      <c r="BJ413" s="149"/>
      <c r="BK413" s="149"/>
      <c r="BL413" s="149"/>
      <c r="BM413" s="149"/>
      <c r="BN413" s="149"/>
      <c r="BO413" s="149"/>
      <c r="BP413" s="149"/>
      <c r="BQ413" s="149"/>
      <c r="BR413" s="149"/>
      <c r="BS413" s="149"/>
      <c r="BT413" s="149"/>
      <c r="BU413" s="149"/>
      <c r="BV413" s="406"/>
      <c r="BW413" s="406"/>
      <c r="BX413" s="406"/>
      <c r="BY413" s="407"/>
      <c r="BZ413" s="407"/>
      <c r="CA413" s="407"/>
      <c r="CB413" s="407"/>
      <c r="CC413" s="407"/>
      <c r="CD413" s="407"/>
      <c r="CE413" s="407"/>
      <c r="CF413" s="407"/>
      <c r="CG413" s="407"/>
      <c r="CH413" s="407"/>
      <c r="CI413" s="407"/>
      <c r="CJ413" s="407"/>
      <c r="CK413" s="407"/>
      <c r="CL413" s="407"/>
      <c r="CM413" s="407"/>
      <c r="CN413" s="407"/>
      <c r="CO413" s="407"/>
      <c r="CP413" s="407"/>
      <c r="CQ413" s="407"/>
      <c r="CR413" s="374" t="s">
        <v>6882</v>
      </c>
      <c r="CS413" s="407"/>
      <c r="CT413" s="407"/>
      <c r="CU413" s="407"/>
      <c r="CV413" s="407"/>
      <c r="CW413" s="407"/>
      <c r="CX413" s="407"/>
      <c r="CY413" s="407"/>
      <c r="CZ413" s="407"/>
      <c r="DA413" s="407"/>
      <c r="DB413" s="407"/>
      <c r="DC413" s="407"/>
      <c r="DD413" s="407"/>
    </row>
    <row r="414" spans="37:108" ht="15" hidden="1" customHeight="1">
      <c r="AK414" s="383">
        <v>406</v>
      </c>
      <c r="AL414" s="204" t="str">
        <f t="shared" si="12"/>
        <v/>
      </c>
      <c r="AM414" s="204" t="str">
        <f t="shared" si="13"/>
        <v/>
      </c>
      <c r="AO414" s="130">
        <v>408</v>
      </c>
      <c r="AP414" s="149"/>
      <c r="AQ414" s="149"/>
      <c r="AR414" s="149"/>
      <c r="AS414" s="149"/>
      <c r="AT414" s="149"/>
      <c r="AU414" s="149"/>
      <c r="AV414" s="149"/>
      <c r="AW414" s="149"/>
      <c r="AX414" s="149"/>
      <c r="AY414" s="149"/>
      <c r="AZ414" s="149"/>
      <c r="BA414" s="149"/>
      <c r="BB414" s="149"/>
      <c r="BC414" s="149"/>
      <c r="BD414" s="149"/>
      <c r="BE414" s="149"/>
      <c r="BF414" s="149"/>
      <c r="BG414" s="149"/>
      <c r="BH414" s="149"/>
      <c r="BI414" s="73" t="s">
        <v>6883</v>
      </c>
      <c r="BJ414" s="149"/>
      <c r="BK414" s="149"/>
      <c r="BL414" s="149"/>
      <c r="BM414" s="149"/>
      <c r="BN414" s="149"/>
      <c r="BO414" s="149"/>
      <c r="BP414" s="149"/>
      <c r="BQ414" s="149"/>
      <c r="BR414" s="149"/>
      <c r="BS414" s="149"/>
      <c r="BT414" s="149"/>
      <c r="BU414" s="149"/>
      <c r="BV414" s="406"/>
      <c r="BW414" s="406"/>
      <c r="BX414" s="406"/>
      <c r="BY414" s="407"/>
      <c r="BZ414" s="407"/>
      <c r="CA414" s="407"/>
      <c r="CB414" s="407"/>
      <c r="CC414" s="407"/>
      <c r="CD414" s="407"/>
      <c r="CE414" s="407"/>
      <c r="CF414" s="407"/>
      <c r="CG414" s="407"/>
      <c r="CH414" s="407"/>
      <c r="CI414" s="407"/>
      <c r="CJ414" s="407"/>
      <c r="CK414" s="407"/>
      <c r="CL414" s="407"/>
      <c r="CM414" s="407"/>
      <c r="CN414" s="407"/>
      <c r="CO414" s="407"/>
      <c r="CP414" s="407"/>
      <c r="CQ414" s="407"/>
      <c r="CR414" s="374" t="s">
        <v>6884</v>
      </c>
      <c r="CS414" s="407"/>
      <c r="CT414" s="407"/>
      <c r="CU414" s="407"/>
      <c r="CV414" s="407"/>
      <c r="CW414" s="407"/>
      <c r="CX414" s="407"/>
      <c r="CY414" s="407"/>
      <c r="CZ414" s="407"/>
      <c r="DA414" s="407"/>
      <c r="DB414" s="407"/>
      <c r="DC414" s="407"/>
      <c r="DD414" s="407"/>
    </row>
    <row r="415" spans="37:108" ht="15" hidden="1" customHeight="1">
      <c r="AK415" s="383">
        <v>407</v>
      </c>
      <c r="AL415" s="204" t="str">
        <f t="shared" si="12"/>
        <v/>
      </c>
      <c r="AM415" s="204" t="str">
        <f t="shared" si="13"/>
        <v/>
      </c>
      <c r="AO415" s="130">
        <v>409</v>
      </c>
      <c r="AP415" s="149"/>
      <c r="AQ415" s="149"/>
      <c r="AR415" s="149"/>
      <c r="AS415" s="149"/>
      <c r="AT415" s="149"/>
      <c r="AU415" s="149"/>
      <c r="AV415" s="149"/>
      <c r="AW415" s="149"/>
      <c r="AX415" s="149"/>
      <c r="AY415" s="149"/>
      <c r="AZ415" s="149"/>
      <c r="BA415" s="149"/>
      <c r="BB415" s="149"/>
      <c r="BC415" s="149"/>
      <c r="BD415" s="149"/>
      <c r="BE415" s="149"/>
      <c r="BF415" s="149"/>
      <c r="BG415" s="149"/>
      <c r="BH415" s="149"/>
      <c r="BI415" s="73" t="s">
        <v>6885</v>
      </c>
      <c r="BJ415" s="149"/>
      <c r="BK415" s="149"/>
      <c r="BL415" s="149"/>
      <c r="BM415" s="149"/>
      <c r="BN415" s="149"/>
      <c r="BO415" s="149"/>
      <c r="BP415" s="149"/>
      <c r="BQ415" s="149"/>
      <c r="BR415" s="149"/>
      <c r="BS415" s="149"/>
      <c r="BT415" s="149"/>
      <c r="BU415" s="149"/>
      <c r="BV415" s="406"/>
      <c r="BW415" s="406"/>
      <c r="BX415" s="406"/>
      <c r="BY415" s="407"/>
      <c r="BZ415" s="407"/>
      <c r="CA415" s="407"/>
      <c r="CB415" s="407"/>
      <c r="CC415" s="407"/>
      <c r="CD415" s="407"/>
      <c r="CE415" s="407"/>
      <c r="CF415" s="407"/>
      <c r="CG415" s="407"/>
      <c r="CH415" s="407"/>
      <c r="CI415" s="407"/>
      <c r="CJ415" s="407"/>
      <c r="CK415" s="407"/>
      <c r="CL415" s="407"/>
      <c r="CM415" s="407"/>
      <c r="CN415" s="407"/>
      <c r="CO415" s="407"/>
      <c r="CP415" s="407"/>
      <c r="CQ415" s="407"/>
      <c r="CR415" s="374" t="s">
        <v>6886</v>
      </c>
      <c r="CS415" s="407"/>
      <c r="CT415" s="407"/>
      <c r="CU415" s="407"/>
      <c r="CV415" s="407"/>
      <c r="CW415" s="407"/>
      <c r="CX415" s="407"/>
      <c r="CY415" s="407"/>
      <c r="CZ415" s="407"/>
      <c r="DA415" s="407"/>
      <c r="DB415" s="407"/>
      <c r="DC415" s="407"/>
      <c r="DD415" s="407"/>
    </row>
    <row r="416" spans="37:108" ht="15" hidden="1" customHeight="1">
      <c r="AK416" s="383">
        <v>408</v>
      </c>
      <c r="AL416" s="204" t="str">
        <f t="shared" si="12"/>
        <v/>
      </c>
      <c r="AM416" s="204" t="str">
        <f t="shared" si="13"/>
        <v/>
      </c>
      <c r="AO416" s="130">
        <v>410</v>
      </c>
      <c r="AP416" s="149"/>
      <c r="AQ416" s="149"/>
      <c r="AR416" s="149"/>
      <c r="AS416" s="149"/>
      <c r="AT416" s="149"/>
      <c r="AU416" s="149"/>
      <c r="AV416" s="149"/>
      <c r="AW416" s="149"/>
      <c r="AX416" s="149"/>
      <c r="AY416" s="149"/>
      <c r="AZ416" s="149"/>
      <c r="BA416" s="149"/>
      <c r="BB416" s="149"/>
      <c r="BC416" s="149"/>
      <c r="BD416" s="149"/>
      <c r="BE416" s="149"/>
      <c r="BF416" s="149"/>
      <c r="BG416" s="149"/>
      <c r="BH416" s="149"/>
      <c r="BI416" s="73" t="s">
        <v>6887</v>
      </c>
      <c r="BJ416" s="149"/>
      <c r="BK416" s="149"/>
      <c r="BL416" s="149"/>
      <c r="BM416" s="149"/>
      <c r="BN416" s="149"/>
      <c r="BO416" s="149"/>
      <c r="BP416" s="149"/>
      <c r="BQ416" s="149"/>
      <c r="BR416" s="149"/>
      <c r="BS416" s="149"/>
      <c r="BT416" s="149"/>
      <c r="BU416" s="149"/>
      <c r="BV416" s="406"/>
      <c r="BW416" s="406"/>
      <c r="BX416" s="406"/>
      <c r="BY416" s="407"/>
      <c r="BZ416" s="407"/>
      <c r="CA416" s="407"/>
      <c r="CB416" s="407"/>
      <c r="CC416" s="407"/>
      <c r="CD416" s="407"/>
      <c r="CE416" s="407"/>
      <c r="CF416" s="407"/>
      <c r="CG416" s="407"/>
      <c r="CH416" s="407"/>
      <c r="CI416" s="407"/>
      <c r="CJ416" s="407"/>
      <c r="CK416" s="407"/>
      <c r="CL416" s="407"/>
      <c r="CM416" s="407"/>
      <c r="CN416" s="407"/>
      <c r="CO416" s="407"/>
      <c r="CP416" s="407"/>
      <c r="CQ416" s="407"/>
      <c r="CR416" s="374" t="s">
        <v>6888</v>
      </c>
      <c r="CS416" s="407"/>
      <c r="CT416" s="407"/>
      <c r="CU416" s="407"/>
      <c r="CV416" s="407"/>
      <c r="CW416" s="407"/>
      <c r="CX416" s="407"/>
      <c r="CY416" s="407"/>
      <c r="CZ416" s="407"/>
      <c r="DA416" s="407"/>
      <c r="DB416" s="407"/>
      <c r="DC416" s="407"/>
      <c r="DD416" s="407"/>
    </row>
    <row r="417" spans="37:108" ht="15" hidden="1" customHeight="1">
      <c r="AK417" s="375">
        <v>409</v>
      </c>
      <c r="AL417" s="204" t="str">
        <f t="shared" si="12"/>
        <v/>
      </c>
      <c r="AM417" s="204" t="str">
        <f t="shared" si="13"/>
        <v/>
      </c>
      <c r="AO417" s="130">
        <v>411</v>
      </c>
      <c r="AP417" s="149"/>
      <c r="AQ417" s="149"/>
      <c r="AR417" s="149"/>
      <c r="AS417" s="149"/>
      <c r="AT417" s="149"/>
      <c r="AU417" s="149"/>
      <c r="AV417" s="149"/>
      <c r="AW417" s="149"/>
      <c r="AX417" s="149"/>
      <c r="AY417" s="149"/>
      <c r="AZ417" s="149"/>
      <c r="BA417" s="149"/>
      <c r="BB417" s="149"/>
      <c r="BC417" s="149"/>
      <c r="BD417" s="149"/>
      <c r="BE417" s="149"/>
      <c r="BF417" s="149"/>
      <c r="BG417" s="149"/>
      <c r="BH417" s="149"/>
      <c r="BI417" s="73" t="s">
        <v>6889</v>
      </c>
      <c r="BJ417" s="149"/>
      <c r="BK417" s="149"/>
      <c r="BL417" s="149"/>
      <c r="BM417" s="149"/>
      <c r="BN417" s="149"/>
      <c r="BO417" s="149"/>
      <c r="BP417" s="149"/>
      <c r="BQ417" s="149"/>
      <c r="BR417" s="149"/>
      <c r="BS417" s="149"/>
      <c r="BT417" s="149"/>
      <c r="BU417" s="149"/>
      <c r="BV417" s="406"/>
      <c r="BW417" s="406"/>
      <c r="BX417" s="406"/>
      <c r="BY417" s="407"/>
      <c r="BZ417" s="407"/>
      <c r="CA417" s="407"/>
      <c r="CB417" s="407"/>
      <c r="CC417" s="407"/>
      <c r="CD417" s="407"/>
      <c r="CE417" s="407"/>
      <c r="CF417" s="407"/>
      <c r="CG417" s="407"/>
      <c r="CH417" s="407"/>
      <c r="CI417" s="407"/>
      <c r="CJ417" s="407"/>
      <c r="CK417" s="407"/>
      <c r="CL417" s="407"/>
      <c r="CM417" s="407"/>
      <c r="CN417" s="407"/>
      <c r="CO417" s="407"/>
      <c r="CP417" s="407"/>
      <c r="CQ417" s="407"/>
      <c r="CR417" s="374" t="s">
        <v>6890</v>
      </c>
      <c r="CS417" s="407"/>
      <c r="CT417" s="407"/>
      <c r="CU417" s="407"/>
      <c r="CV417" s="407"/>
      <c r="CW417" s="407"/>
      <c r="CX417" s="407"/>
      <c r="CY417" s="407"/>
      <c r="CZ417" s="407"/>
      <c r="DA417" s="407"/>
      <c r="DB417" s="407"/>
      <c r="DC417" s="407"/>
      <c r="DD417" s="407"/>
    </row>
    <row r="418" spans="37:108" ht="15" hidden="1" customHeight="1">
      <c r="AK418" s="383">
        <v>410</v>
      </c>
      <c r="AL418" s="204" t="str">
        <f t="shared" si="12"/>
        <v/>
      </c>
      <c r="AM418" s="204" t="str">
        <f t="shared" si="13"/>
        <v/>
      </c>
      <c r="AO418" s="130">
        <v>412</v>
      </c>
      <c r="AP418" s="149"/>
      <c r="AQ418" s="149"/>
      <c r="AR418" s="149"/>
      <c r="AS418" s="149"/>
      <c r="AT418" s="149"/>
      <c r="AU418" s="149"/>
      <c r="AV418" s="149"/>
      <c r="AW418" s="149"/>
      <c r="AX418" s="149"/>
      <c r="AY418" s="149"/>
      <c r="AZ418" s="149"/>
      <c r="BA418" s="149"/>
      <c r="BB418" s="149"/>
      <c r="BC418" s="149"/>
      <c r="BD418" s="149"/>
      <c r="BE418" s="149"/>
      <c r="BF418" s="149"/>
      <c r="BG418" s="149"/>
      <c r="BH418" s="149"/>
      <c r="BI418" s="73" t="s">
        <v>6891</v>
      </c>
      <c r="BJ418" s="149"/>
      <c r="BK418" s="149"/>
      <c r="BL418" s="149"/>
      <c r="BM418" s="149"/>
      <c r="BN418" s="149"/>
      <c r="BO418" s="149"/>
      <c r="BP418" s="149"/>
      <c r="BQ418" s="149"/>
      <c r="BR418" s="149"/>
      <c r="BS418" s="149"/>
      <c r="BT418" s="149"/>
      <c r="BU418" s="149"/>
      <c r="BV418" s="406"/>
      <c r="BW418" s="406"/>
      <c r="BX418" s="406"/>
      <c r="BY418" s="407"/>
      <c r="BZ418" s="407"/>
      <c r="CA418" s="407"/>
      <c r="CB418" s="407"/>
      <c r="CC418" s="407"/>
      <c r="CD418" s="407"/>
      <c r="CE418" s="407"/>
      <c r="CF418" s="407"/>
      <c r="CG418" s="407"/>
      <c r="CH418" s="407"/>
      <c r="CI418" s="407"/>
      <c r="CJ418" s="407"/>
      <c r="CK418" s="407"/>
      <c r="CL418" s="407"/>
      <c r="CM418" s="407"/>
      <c r="CN418" s="407"/>
      <c r="CO418" s="407"/>
      <c r="CP418" s="407"/>
      <c r="CQ418" s="407"/>
      <c r="CR418" s="374" t="s">
        <v>6892</v>
      </c>
      <c r="CS418" s="407"/>
      <c r="CT418" s="407"/>
      <c r="CU418" s="407"/>
      <c r="CV418" s="407"/>
      <c r="CW418" s="407"/>
      <c r="CX418" s="407"/>
      <c r="CY418" s="407"/>
      <c r="CZ418" s="407"/>
      <c r="DA418" s="407"/>
      <c r="DB418" s="407"/>
      <c r="DC418" s="407"/>
      <c r="DD418" s="407"/>
    </row>
    <row r="419" spans="37:108" ht="15" hidden="1" customHeight="1">
      <c r="AK419" s="383">
        <v>411</v>
      </c>
      <c r="AL419" s="204" t="str">
        <f t="shared" si="12"/>
        <v/>
      </c>
      <c r="AM419" s="204" t="str">
        <f t="shared" si="13"/>
        <v/>
      </c>
      <c r="AO419" s="130">
        <v>413</v>
      </c>
      <c r="AP419" s="149"/>
      <c r="AQ419" s="149"/>
      <c r="AR419" s="149"/>
      <c r="AS419" s="149"/>
      <c r="AT419" s="149"/>
      <c r="AU419" s="149"/>
      <c r="AV419" s="149"/>
      <c r="AW419" s="149"/>
      <c r="AX419" s="149"/>
      <c r="AY419" s="149"/>
      <c r="AZ419" s="149"/>
      <c r="BA419" s="149"/>
      <c r="BB419" s="149"/>
      <c r="BC419" s="149"/>
      <c r="BD419" s="149"/>
      <c r="BE419" s="149"/>
      <c r="BF419" s="149"/>
      <c r="BG419" s="149"/>
      <c r="BH419" s="149"/>
      <c r="BI419" s="73" t="s">
        <v>6893</v>
      </c>
      <c r="BJ419" s="149"/>
      <c r="BK419" s="149"/>
      <c r="BL419" s="149"/>
      <c r="BM419" s="149"/>
      <c r="BN419" s="149"/>
      <c r="BO419" s="149"/>
      <c r="BP419" s="149"/>
      <c r="BQ419" s="149"/>
      <c r="BR419" s="149"/>
      <c r="BS419" s="149"/>
      <c r="BT419" s="149"/>
      <c r="BU419" s="149"/>
      <c r="BV419" s="406"/>
      <c r="BW419" s="406"/>
      <c r="BX419" s="406"/>
      <c r="BY419" s="407"/>
      <c r="BZ419" s="407"/>
      <c r="CA419" s="407"/>
      <c r="CB419" s="407"/>
      <c r="CC419" s="407"/>
      <c r="CD419" s="407"/>
      <c r="CE419" s="407"/>
      <c r="CF419" s="407"/>
      <c r="CG419" s="407"/>
      <c r="CH419" s="407"/>
      <c r="CI419" s="407"/>
      <c r="CJ419" s="407"/>
      <c r="CK419" s="407"/>
      <c r="CL419" s="407"/>
      <c r="CM419" s="407"/>
      <c r="CN419" s="407"/>
      <c r="CO419" s="407"/>
      <c r="CP419" s="407"/>
      <c r="CQ419" s="407"/>
      <c r="CR419" s="374" t="s">
        <v>6894</v>
      </c>
      <c r="CS419" s="407"/>
      <c r="CT419" s="407"/>
      <c r="CU419" s="407"/>
      <c r="CV419" s="407"/>
      <c r="CW419" s="407"/>
      <c r="CX419" s="407"/>
      <c r="CY419" s="407"/>
      <c r="CZ419" s="407"/>
      <c r="DA419" s="407"/>
      <c r="DB419" s="407"/>
      <c r="DC419" s="407"/>
      <c r="DD419" s="407"/>
    </row>
    <row r="420" spans="37:108" ht="15" hidden="1" customHeight="1">
      <c r="AK420" s="383">
        <v>412</v>
      </c>
      <c r="AL420" s="204" t="str">
        <f t="shared" si="12"/>
        <v/>
      </c>
      <c r="AM420" s="204" t="str">
        <f t="shared" si="13"/>
        <v/>
      </c>
      <c r="AO420" s="130">
        <v>414</v>
      </c>
      <c r="AP420" s="149"/>
      <c r="AQ420" s="149"/>
      <c r="AR420" s="149"/>
      <c r="AS420" s="149"/>
      <c r="AT420" s="149"/>
      <c r="AU420" s="149"/>
      <c r="AV420" s="149"/>
      <c r="AW420" s="149"/>
      <c r="AX420" s="149"/>
      <c r="AY420" s="149"/>
      <c r="AZ420" s="149"/>
      <c r="BA420" s="149"/>
      <c r="BB420" s="149"/>
      <c r="BC420" s="149"/>
      <c r="BD420" s="149"/>
      <c r="BE420" s="149"/>
      <c r="BF420" s="149"/>
      <c r="BG420" s="149"/>
      <c r="BH420" s="149"/>
      <c r="BI420" s="73" t="s">
        <v>6895</v>
      </c>
      <c r="BJ420" s="149"/>
      <c r="BK420" s="149"/>
      <c r="BL420" s="149"/>
      <c r="BM420" s="149"/>
      <c r="BN420" s="149"/>
      <c r="BO420" s="149"/>
      <c r="BP420" s="149"/>
      <c r="BQ420" s="149"/>
      <c r="BR420" s="149"/>
      <c r="BS420" s="149"/>
      <c r="BT420" s="149"/>
      <c r="BU420" s="149"/>
      <c r="BV420" s="406"/>
      <c r="BW420" s="406"/>
      <c r="BX420" s="406"/>
      <c r="BY420" s="407"/>
      <c r="BZ420" s="407"/>
      <c r="CA420" s="407"/>
      <c r="CB420" s="407"/>
      <c r="CC420" s="407"/>
      <c r="CD420" s="407"/>
      <c r="CE420" s="407"/>
      <c r="CF420" s="407"/>
      <c r="CG420" s="407"/>
      <c r="CH420" s="407"/>
      <c r="CI420" s="407"/>
      <c r="CJ420" s="407"/>
      <c r="CK420" s="407"/>
      <c r="CL420" s="407"/>
      <c r="CM420" s="407"/>
      <c r="CN420" s="407"/>
      <c r="CO420" s="407"/>
      <c r="CP420" s="407"/>
      <c r="CQ420" s="407"/>
      <c r="CR420" s="374" t="s">
        <v>6896</v>
      </c>
      <c r="CS420" s="407"/>
      <c r="CT420" s="407"/>
      <c r="CU420" s="407"/>
      <c r="CV420" s="407"/>
      <c r="CW420" s="407"/>
      <c r="CX420" s="407"/>
      <c r="CY420" s="407"/>
      <c r="CZ420" s="407"/>
      <c r="DA420" s="407"/>
      <c r="DB420" s="407"/>
      <c r="DC420" s="407"/>
      <c r="DD420" s="407"/>
    </row>
    <row r="421" spans="37:108" ht="15" hidden="1" customHeight="1">
      <c r="AK421" s="375">
        <v>413</v>
      </c>
      <c r="AL421" s="204" t="str">
        <f t="shared" si="12"/>
        <v/>
      </c>
      <c r="AM421" s="204" t="str">
        <f t="shared" si="13"/>
        <v/>
      </c>
      <c r="AO421" s="130">
        <v>415</v>
      </c>
      <c r="AP421" s="149"/>
      <c r="AQ421" s="149"/>
      <c r="AR421" s="149"/>
      <c r="AS421" s="149"/>
      <c r="AT421" s="149"/>
      <c r="AU421" s="149"/>
      <c r="AV421" s="149"/>
      <c r="AW421" s="149"/>
      <c r="AX421" s="149"/>
      <c r="AY421" s="149"/>
      <c r="AZ421" s="149"/>
      <c r="BA421" s="149"/>
      <c r="BB421" s="149"/>
      <c r="BC421" s="149"/>
      <c r="BD421" s="149"/>
      <c r="BE421" s="149"/>
      <c r="BF421" s="149"/>
      <c r="BG421" s="149"/>
      <c r="BH421" s="149"/>
      <c r="BI421" s="73" t="s">
        <v>6897</v>
      </c>
      <c r="BJ421" s="149"/>
      <c r="BK421" s="149"/>
      <c r="BL421" s="149"/>
      <c r="BM421" s="149"/>
      <c r="BN421" s="149"/>
      <c r="BO421" s="149"/>
      <c r="BP421" s="149"/>
      <c r="BQ421" s="149"/>
      <c r="BR421" s="149"/>
      <c r="BS421" s="149"/>
      <c r="BT421" s="149"/>
      <c r="BU421" s="149"/>
      <c r="BV421" s="406"/>
      <c r="BW421" s="406"/>
      <c r="BX421" s="406"/>
      <c r="BY421" s="407"/>
      <c r="BZ421" s="407"/>
      <c r="CA421" s="407"/>
      <c r="CB421" s="407"/>
      <c r="CC421" s="407"/>
      <c r="CD421" s="407"/>
      <c r="CE421" s="407"/>
      <c r="CF421" s="407"/>
      <c r="CG421" s="407"/>
      <c r="CH421" s="407"/>
      <c r="CI421" s="407"/>
      <c r="CJ421" s="407"/>
      <c r="CK421" s="407"/>
      <c r="CL421" s="407"/>
      <c r="CM421" s="407"/>
      <c r="CN421" s="407"/>
      <c r="CO421" s="407"/>
      <c r="CP421" s="407"/>
      <c r="CQ421" s="407"/>
      <c r="CR421" s="374" t="s">
        <v>6898</v>
      </c>
      <c r="CS421" s="407"/>
      <c r="CT421" s="407"/>
      <c r="CU421" s="407"/>
      <c r="CV421" s="407"/>
      <c r="CW421" s="407"/>
      <c r="CX421" s="407"/>
      <c r="CY421" s="407"/>
      <c r="CZ421" s="407"/>
      <c r="DA421" s="407"/>
      <c r="DB421" s="407"/>
      <c r="DC421" s="407"/>
      <c r="DD421" s="407"/>
    </row>
    <row r="422" spans="37:108" ht="15" hidden="1" customHeight="1">
      <c r="AK422" s="383">
        <v>414</v>
      </c>
      <c r="AL422" s="204" t="str">
        <f t="shared" si="12"/>
        <v/>
      </c>
      <c r="AM422" s="204" t="str">
        <f t="shared" si="13"/>
        <v/>
      </c>
      <c r="AO422" s="130">
        <v>416</v>
      </c>
      <c r="AP422" s="149"/>
      <c r="AQ422" s="149"/>
      <c r="AR422" s="149"/>
      <c r="AS422" s="149"/>
      <c r="AT422" s="149"/>
      <c r="AU422" s="149"/>
      <c r="AV422" s="149"/>
      <c r="AW422" s="149"/>
      <c r="AX422" s="149"/>
      <c r="AY422" s="149"/>
      <c r="AZ422" s="149"/>
      <c r="BA422" s="149"/>
      <c r="BB422" s="149"/>
      <c r="BC422" s="149"/>
      <c r="BD422" s="149"/>
      <c r="BE422" s="149"/>
      <c r="BF422" s="149"/>
      <c r="BG422" s="149"/>
      <c r="BH422" s="149"/>
      <c r="BI422" s="73" t="s">
        <v>6899</v>
      </c>
      <c r="BJ422" s="149"/>
      <c r="BK422" s="149"/>
      <c r="BL422" s="149"/>
      <c r="BM422" s="149"/>
      <c r="BN422" s="149"/>
      <c r="BO422" s="149"/>
      <c r="BP422" s="149"/>
      <c r="BQ422" s="149"/>
      <c r="BR422" s="149"/>
      <c r="BS422" s="149"/>
      <c r="BT422" s="149"/>
      <c r="BU422" s="149"/>
      <c r="BV422" s="406"/>
      <c r="BW422" s="406"/>
      <c r="BX422" s="406"/>
      <c r="BY422" s="407"/>
      <c r="BZ422" s="407"/>
      <c r="CA422" s="407"/>
      <c r="CB422" s="407"/>
      <c r="CC422" s="407"/>
      <c r="CD422" s="407"/>
      <c r="CE422" s="407"/>
      <c r="CF422" s="407"/>
      <c r="CG422" s="407"/>
      <c r="CH422" s="407"/>
      <c r="CI422" s="407"/>
      <c r="CJ422" s="407"/>
      <c r="CK422" s="407"/>
      <c r="CL422" s="407"/>
      <c r="CM422" s="407"/>
      <c r="CN422" s="407"/>
      <c r="CO422" s="407"/>
      <c r="CP422" s="407"/>
      <c r="CQ422" s="407"/>
      <c r="CR422" s="374" t="s">
        <v>6900</v>
      </c>
      <c r="CS422" s="407"/>
      <c r="CT422" s="407"/>
      <c r="CU422" s="407"/>
      <c r="CV422" s="407"/>
      <c r="CW422" s="407"/>
      <c r="CX422" s="407"/>
      <c r="CY422" s="407"/>
      <c r="CZ422" s="407"/>
      <c r="DA422" s="407"/>
      <c r="DB422" s="407"/>
      <c r="DC422" s="407"/>
      <c r="DD422" s="407"/>
    </row>
    <row r="423" spans="37:108" ht="15" hidden="1" customHeight="1">
      <c r="AK423" s="383">
        <v>415</v>
      </c>
      <c r="AL423" s="204" t="str">
        <f t="shared" si="12"/>
        <v/>
      </c>
      <c r="AM423" s="204" t="str">
        <f t="shared" si="13"/>
        <v/>
      </c>
      <c r="AO423" s="130">
        <v>417</v>
      </c>
      <c r="AP423" s="149"/>
      <c r="AQ423" s="149"/>
      <c r="AR423" s="149"/>
      <c r="AS423" s="149"/>
      <c r="AT423" s="149"/>
      <c r="AU423" s="149"/>
      <c r="AV423" s="149"/>
      <c r="AW423" s="149"/>
      <c r="AX423" s="149"/>
      <c r="AY423" s="149"/>
      <c r="AZ423" s="149"/>
      <c r="BA423" s="149"/>
      <c r="BB423" s="149"/>
      <c r="BC423" s="149"/>
      <c r="BD423" s="149"/>
      <c r="BE423" s="149"/>
      <c r="BF423" s="149"/>
      <c r="BG423" s="149"/>
      <c r="BH423" s="149"/>
      <c r="BI423" s="73" t="s">
        <v>6901</v>
      </c>
      <c r="BJ423" s="149"/>
      <c r="BK423" s="149"/>
      <c r="BL423" s="149"/>
      <c r="BM423" s="149"/>
      <c r="BN423" s="149"/>
      <c r="BO423" s="149"/>
      <c r="BP423" s="149"/>
      <c r="BQ423" s="149"/>
      <c r="BR423" s="149"/>
      <c r="BS423" s="149"/>
      <c r="BT423" s="149"/>
      <c r="BU423" s="149"/>
      <c r="BV423" s="406"/>
      <c r="BW423" s="406"/>
      <c r="BX423" s="406"/>
      <c r="BY423" s="407"/>
      <c r="BZ423" s="407"/>
      <c r="CA423" s="407"/>
      <c r="CB423" s="407"/>
      <c r="CC423" s="407"/>
      <c r="CD423" s="407"/>
      <c r="CE423" s="407"/>
      <c r="CF423" s="407"/>
      <c r="CG423" s="407"/>
      <c r="CH423" s="407"/>
      <c r="CI423" s="407"/>
      <c r="CJ423" s="407"/>
      <c r="CK423" s="407"/>
      <c r="CL423" s="407"/>
      <c r="CM423" s="407"/>
      <c r="CN423" s="407"/>
      <c r="CO423" s="407"/>
      <c r="CP423" s="407"/>
      <c r="CQ423" s="407"/>
      <c r="CR423" s="374" t="s">
        <v>6902</v>
      </c>
      <c r="CS423" s="407"/>
      <c r="CT423" s="407"/>
      <c r="CU423" s="407"/>
      <c r="CV423" s="407"/>
      <c r="CW423" s="407"/>
      <c r="CX423" s="407"/>
      <c r="CY423" s="407"/>
      <c r="CZ423" s="407"/>
      <c r="DA423" s="407"/>
      <c r="DB423" s="407"/>
      <c r="DC423" s="407"/>
      <c r="DD423" s="407"/>
    </row>
    <row r="424" spans="37:108" ht="15" hidden="1" customHeight="1">
      <c r="AK424" s="383">
        <v>416</v>
      </c>
      <c r="AL424" s="204" t="str">
        <f t="shared" si="12"/>
        <v/>
      </c>
      <c r="AM424" s="204" t="str">
        <f t="shared" si="13"/>
        <v/>
      </c>
      <c r="AO424" s="130">
        <v>418</v>
      </c>
      <c r="AP424" s="149"/>
      <c r="AQ424" s="149"/>
      <c r="AR424" s="149"/>
      <c r="AS424" s="149"/>
      <c r="AT424" s="149"/>
      <c r="AU424" s="149"/>
      <c r="AV424" s="149"/>
      <c r="AW424" s="149"/>
      <c r="AX424" s="149"/>
      <c r="AY424" s="149"/>
      <c r="AZ424" s="149"/>
      <c r="BA424" s="149"/>
      <c r="BB424" s="149"/>
      <c r="BC424" s="149"/>
      <c r="BD424" s="149"/>
      <c r="BE424" s="149"/>
      <c r="BF424" s="149"/>
      <c r="BG424" s="149"/>
      <c r="BH424" s="149"/>
      <c r="BI424" s="73" t="s">
        <v>6903</v>
      </c>
      <c r="BJ424" s="149"/>
      <c r="BK424" s="149"/>
      <c r="BL424" s="149"/>
      <c r="BM424" s="149"/>
      <c r="BN424" s="149"/>
      <c r="BO424" s="149"/>
      <c r="BP424" s="149"/>
      <c r="BQ424" s="149"/>
      <c r="BR424" s="149"/>
      <c r="BS424" s="149"/>
      <c r="BT424" s="149"/>
      <c r="BU424" s="149"/>
      <c r="BV424" s="406"/>
      <c r="BW424" s="406"/>
      <c r="BX424" s="406"/>
      <c r="BY424" s="407"/>
      <c r="BZ424" s="407"/>
      <c r="CA424" s="407"/>
      <c r="CB424" s="407"/>
      <c r="CC424" s="407"/>
      <c r="CD424" s="407"/>
      <c r="CE424" s="407"/>
      <c r="CF424" s="407"/>
      <c r="CG424" s="407"/>
      <c r="CH424" s="407"/>
      <c r="CI424" s="407"/>
      <c r="CJ424" s="407"/>
      <c r="CK424" s="407"/>
      <c r="CL424" s="407"/>
      <c r="CM424" s="407"/>
      <c r="CN424" s="407"/>
      <c r="CO424" s="407"/>
      <c r="CP424" s="407"/>
      <c r="CQ424" s="407"/>
      <c r="CR424" s="374" t="s">
        <v>6904</v>
      </c>
      <c r="CS424" s="407"/>
      <c r="CT424" s="407"/>
      <c r="CU424" s="407"/>
      <c r="CV424" s="407"/>
      <c r="CW424" s="407"/>
      <c r="CX424" s="407"/>
      <c r="CY424" s="407"/>
      <c r="CZ424" s="407"/>
      <c r="DA424" s="407"/>
      <c r="DB424" s="407"/>
      <c r="DC424" s="407"/>
      <c r="DD424" s="407"/>
    </row>
    <row r="425" spans="37:108" ht="15" hidden="1" customHeight="1">
      <c r="AK425" s="375">
        <v>417</v>
      </c>
      <c r="AL425" s="204" t="str">
        <f t="shared" si="12"/>
        <v/>
      </c>
      <c r="AM425" s="204" t="str">
        <f t="shared" si="13"/>
        <v/>
      </c>
      <c r="AO425" s="130">
        <v>419</v>
      </c>
      <c r="AP425" s="149"/>
      <c r="AQ425" s="149"/>
      <c r="AR425" s="149"/>
      <c r="AS425" s="149"/>
      <c r="AT425" s="149"/>
      <c r="AU425" s="149"/>
      <c r="AV425" s="149"/>
      <c r="AW425" s="149"/>
      <c r="AX425" s="149"/>
      <c r="AY425" s="149"/>
      <c r="AZ425" s="149"/>
      <c r="BA425" s="149"/>
      <c r="BB425" s="149"/>
      <c r="BC425" s="149"/>
      <c r="BD425" s="149"/>
      <c r="BE425" s="149"/>
      <c r="BF425" s="149"/>
      <c r="BG425" s="149"/>
      <c r="BH425" s="149"/>
      <c r="BI425" s="73" t="s">
        <v>6905</v>
      </c>
      <c r="BJ425" s="149"/>
      <c r="BK425" s="149"/>
      <c r="BL425" s="149"/>
      <c r="BM425" s="149"/>
      <c r="BN425" s="149"/>
      <c r="BO425" s="149"/>
      <c r="BP425" s="149"/>
      <c r="BQ425" s="149"/>
      <c r="BR425" s="149"/>
      <c r="BS425" s="149"/>
      <c r="BT425" s="149"/>
      <c r="BU425" s="149"/>
      <c r="BV425" s="406"/>
      <c r="BW425" s="406"/>
      <c r="BX425" s="406"/>
      <c r="BY425" s="407"/>
      <c r="BZ425" s="407"/>
      <c r="CA425" s="407"/>
      <c r="CB425" s="407"/>
      <c r="CC425" s="407"/>
      <c r="CD425" s="407"/>
      <c r="CE425" s="407"/>
      <c r="CF425" s="407"/>
      <c r="CG425" s="407"/>
      <c r="CH425" s="407"/>
      <c r="CI425" s="407"/>
      <c r="CJ425" s="407"/>
      <c r="CK425" s="407"/>
      <c r="CL425" s="407"/>
      <c r="CM425" s="407"/>
      <c r="CN425" s="407"/>
      <c r="CO425" s="407"/>
      <c r="CP425" s="407"/>
      <c r="CQ425" s="407"/>
      <c r="CR425" s="374" t="s">
        <v>6906</v>
      </c>
      <c r="CS425" s="407"/>
      <c r="CT425" s="407"/>
      <c r="CU425" s="407"/>
      <c r="CV425" s="407"/>
      <c r="CW425" s="407"/>
      <c r="CX425" s="407"/>
      <c r="CY425" s="407"/>
      <c r="CZ425" s="407"/>
      <c r="DA425" s="407"/>
      <c r="DB425" s="407"/>
      <c r="DC425" s="407"/>
      <c r="DD425" s="407"/>
    </row>
    <row r="426" spans="37:108" ht="15" hidden="1" customHeight="1">
      <c r="AK426" s="383">
        <v>418</v>
      </c>
      <c r="AL426" s="204" t="str">
        <f t="shared" si="12"/>
        <v/>
      </c>
      <c r="AM426" s="204" t="str">
        <f t="shared" si="13"/>
        <v/>
      </c>
      <c r="AO426" s="130">
        <v>420</v>
      </c>
      <c r="AP426" s="149"/>
      <c r="AQ426" s="149"/>
      <c r="AR426" s="149"/>
      <c r="AS426" s="149"/>
      <c r="AT426" s="149"/>
      <c r="AU426" s="149"/>
      <c r="AV426" s="149"/>
      <c r="AW426" s="149"/>
      <c r="AX426" s="149"/>
      <c r="AY426" s="149"/>
      <c r="AZ426" s="149"/>
      <c r="BA426" s="149"/>
      <c r="BB426" s="149"/>
      <c r="BC426" s="149"/>
      <c r="BD426" s="149"/>
      <c r="BE426" s="149"/>
      <c r="BF426" s="149"/>
      <c r="BG426" s="149"/>
      <c r="BH426" s="149"/>
      <c r="BI426" s="73" t="s">
        <v>6907</v>
      </c>
      <c r="BJ426" s="149"/>
      <c r="BK426" s="149"/>
      <c r="BL426" s="149"/>
      <c r="BM426" s="149"/>
      <c r="BN426" s="149"/>
      <c r="BO426" s="149"/>
      <c r="BP426" s="149"/>
      <c r="BQ426" s="149"/>
      <c r="BR426" s="149"/>
      <c r="BS426" s="149"/>
      <c r="BT426" s="149"/>
      <c r="BU426" s="149"/>
      <c r="BV426" s="406"/>
      <c r="BW426" s="406"/>
      <c r="BX426" s="406"/>
      <c r="BY426" s="407"/>
      <c r="BZ426" s="407"/>
      <c r="CA426" s="407"/>
      <c r="CB426" s="407"/>
      <c r="CC426" s="407"/>
      <c r="CD426" s="407"/>
      <c r="CE426" s="407"/>
      <c r="CF426" s="407"/>
      <c r="CG426" s="407"/>
      <c r="CH426" s="407"/>
      <c r="CI426" s="407"/>
      <c r="CJ426" s="407"/>
      <c r="CK426" s="407"/>
      <c r="CL426" s="407"/>
      <c r="CM426" s="407"/>
      <c r="CN426" s="407"/>
      <c r="CO426" s="407"/>
      <c r="CP426" s="407"/>
      <c r="CQ426" s="407"/>
      <c r="CR426" s="374" t="s">
        <v>6908</v>
      </c>
      <c r="CS426" s="407"/>
      <c r="CT426" s="407"/>
      <c r="CU426" s="407"/>
      <c r="CV426" s="407"/>
      <c r="CW426" s="407"/>
      <c r="CX426" s="407"/>
      <c r="CY426" s="407"/>
      <c r="CZ426" s="407"/>
      <c r="DA426" s="407"/>
      <c r="DB426" s="407"/>
      <c r="DC426" s="407"/>
      <c r="DD426" s="407"/>
    </row>
    <row r="427" spans="37:108" ht="15" hidden="1" customHeight="1">
      <c r="AK427" s="383">
        <v>419</v>
      </c>
      <c r="AL427" s="204" t="str">
        <f t="shared" si="12"/>
        <v/>
      </c>
      <c r="AM427" s="204" t="str">
        <f t="shared" si="13"/>
        <v/>
      </c>
      <c r="AO427" s="130">
        <v>421</v>
      </c>
      <c r="AP427" s="149"/>
      <c r="AQ427" s="149"/>
      <c r="AR427" s="149"/>
      <c r="AS427" s="149"/>
      <c r="AT427" s="149"/>
      <c r="AU427" s="149"/>
      <c r="AV427" s="149"/>
      <c r="AW427" s="149"/>
      <c r="AX427" s="149"/>
      <c r="AY427" s="149"/>
      <c r="AZ427" s="149"/>
      <c r="BA427" s="149"/>
      <c r="BB427" s="149"/>
      <c r="BC427" s="149"/>
      <c r="BD427" s="149"/>
      <c r="BE427" s="149"/>
      <c r="BF427" s="149"/>
      <c r="BG427" s="149"/>
      <c r="BH427" s="149"/>
      <c r="BI427" s="73" t="s">
        <v>6909</v>
      </c>
      <c r="BJ427" s="149"/>
      <c r="BK427" s="149"/>
      <c r="BL427" s="149"/>
      <c r="BM427" s="149"/>
      <c r="BN427" s="149"/>
      <c r="BO427" s="149"/>
      <c r="BP427" s="149"/>
      <c r="BQ427" s="149"/>
      <c r="BR427" s="149"/>
      <c r="BS427" s="149"/>
      <c r="BT427" s="149"/>
      <c r="BU427" s="149"/>
      <c r="BV427" s="406"/>
      <c r="BW427" s="406"/>
      <c r="BX427" s="406"/>
      <c r="BY427" s="407"/>
      <c r="BZ427" s="407"/>
      <c r="CA427" s="407"/>
      <c r="CB427" s="407"/>
      <c r="CC427" s="407"/>
      <c r="CD427" s="407"/>
      <c r="CE427" s="407"/>
      <c r="CF427" s="407"/>
      <c r="CG427" s="407"/>
      <c r="CH427" s="407"/>
      <c r="CI427" s="407"/>
      <c r="CJ427" s="407"/>
      <c r="CK427" s="407"/>
      <c r="CL427" s="407"/>
      <c r="CM427" s="407"/>
      <c r="CN427" s="407"/>
      <c r="CO427" s="407"/>
      <c r="CP427" s="407"/>
      <c r="CQ427" s="407"/>
      <c r="CR427" s="374" t="s">
        <v>6910</v>
      </c>
      <c r="CS427" s="407"/>
      <c r="CT427" s="407"/>
      <c r="CU427" s="407"/>
      <c r="CV427" s="407"/>
      <c r="CW427" s="407"/>
      <c r="CX427" s="407"/>
      <c r="CY427" s="407"/>
      <c r="CZ427" s="407"/>
      <c r="DA427" s="407"/>
      <c r="DB427" s="407"/>
      <c r="DC427" s="407"/>
      <c r="DD427" s="407"/>
    </row>
    <row r="428" spans="37:108" ht="15" hidden="1" customHeight="1">
      <c r="AK428" s="383">
        <v>420</v>
      </c>
      <c r="AL428" s="204" t="str">
        <f t="shared" si="12"/>
        <v/>
      </c>
      <c r="AM428" s="204" t="str">
        <f t="shared" si="13"/>
        <v/>
      </c>
      <c r="AO428" s="130">
        <v>422</v>
      </c>
      <c r="AP428" s="149"/>
      <c r="AQ428" s="149"/>
      <c r="AR428" s="149"/>
      <c r="AS428" s="149"/>
      <c r="AT428" s="149"/>
      <c r="AU428" s="149"/>
      <c r="AV428" s="149"/>
      <c r="AW428" s="149"/>
      <c r="AX428" s="149"/>
      <c r="AY428" s="149"/>
      <c r="AZ428" s="149"/>
      <c r="BA428" s="149"/>
      <c r="BB428" s="149"/>
      <c r="BC428" s="149"/>
      <c r="BD428" s="149"/>
      <c r="BE428" s="149"/>
      <c r="BF428" s="149"/>
      <c r="BG428" s="149"/>
      <c r="BH428" s="149"/>
      <c r="BI428" s="73" t="s">
        <v>6911</v>
      </c>
      <c r="BJ428" s="149"/>
      <c r="BK428" s="149"/>
      <c r="BL428" s="149"/>
      <c r="BM428" s="149"/>
      <c r="BN428" s="149"/>
      <c r="BO428" s="149"/>
      <c r="BP428" s="149"/>
      <c r="BQ428" s="149"/>
      <c r="BR428" s="149"/>
      <c r="BS428" s="149"/>
      <c r="BT428" s="149"/>
      <c r="BU428" s="149"/>
      <c r="BV428" s="406"/>
      <c r="BW428" s="406"/>
      <c r="BX428" s="406"/>
      <c r="BY428" s="407"/>
      <c r="BZ428" s="407"/>
      <c r="CA428" s="407"/>
      <c r="CB428" s="407"/>
      <c r="CC428" s="407"/>
      <c r="CD428" s="407"/>
      <c r="CE428" s="407"/>
      <c r="CF428" s="407"/>
      <c r="CG428" s="407"/>
      <c r="CH428" s="407"/>
      <c r="CI428" s="407"/>
      <c r="CJ428" s="407"/>
      <c r="CK428" s="407"/>
      <c r="CL428" s="407"/>
      <c r="CM428" s="407"/>
      <c r="CN428" s="407"/>
      <c r="CO428" s="407"/>
      <c r="CP428" s="407"/>
      <c r="CQ428" s="407"/>
      <c r="CR428" s="374" t="s">
        <v>6912</v>
      </c>
      <c r="CS428" s="407"/>
      <c r="CT428" s="407"/>
      <c r="CU428" s="407"/>
      <c r="CV428" s="407"/>
      <c r="CW428" s="407"/>
      <c r="CX428" s="407"/>
      <c r="CY428" s="407"/>
      <c r="CZ428" s="407"/>
      <c r="DA428" s="407"/>
      <c r="DB428" s="407"/>
      <c r="DC428" s="407"/>
      <c r="DD428" s="407"/>
    </row>
    <row r="429" spans="37:108" ht="15" hidden="1" customHeight="1">
      <c r="AK429" s="375">
        <v>421</v>
      </c>
      <c r="AL429" s="204" t="str">
        <f t="shared" si="12"/>
        <v/>
      </c>
      <c r="AM429" s="204" t="str">
        <f t="shared" si="13"/>
        <v/>
      </c>
      <c r="AO429" s="130">
        <v>423</v>
      </c>
      <c r="AP429" s="149"/>
      <c r="AQ429" s="149"/>
      <c r="AR429" s="149"/>
      <c r="AS429" s="149"/>
      <c r="AT429" s="149"/>
      <c r="AU429" s="149"/>
      <c r="AV429" s="149"/>
      <c r="AW429" s="149"/>
      <c r="AX429" s="149"/>
      <c r="AY429" s="149"/>
      <c r="AZ429" s="149"/>
      <c r="BA429" s="149"/>
      <c r="BB429" s="149"/>
      <c r="BC429" s="149"/>
      <c r="BD429" s="149"/>
      <c r="BE429" s="149"/>
      <c r="BF429" s="149"/>
      <c r="BG429" s="149"/>
      <c r="BH429" s="149"/>
      <c r="BI429" s="73" t="s">
        <v>6913</v>
      </c>
      <c r="BJ429" s="149"/>
      <c r="BK429" s="149"/>
      <c r="BL429" s="149"/>
      <c r="BM429" s="149"/>
      <c r="BN429" s="149"/>
      <c r="BO429" s="149"/>
      <c r="BP429" s="149"/>
      <c r="BQ429" s="149"/>
      <c r="BR429" s="149"/>
      <c r="BS429" s="149"/>
      <c r="BT429" s="149"/>
      <c r="BU429" s="149"/>
      <c r="BV429" s="406"/>
      <c r="BW429" s="406"/>
      <c r="BX429" s="406"/>
      <c r="BY429" s="407"/>
      <c r="BZ429" s="407"/>
      <c r="CA429" s="407"/>
      <c r="CB429" s="407"/>
      <c r="CC429" s="407"/>
      <c r="CD429" s="407"/>
      <c r="CE429" s="407"/>
      <c r="CF429" s="407"/>
      <c r="CG429" s="407"/>
      <c r="CH429" s="407"/>
      <c r="CI429" s="407"/>
      <c r="CJ429" s="407"/>
      <c r="CK429" s="407"/>
      <c r="CL429" s="407"/>
      <c r="CM429" s="407"/>
      <c r="CN429" s="407"/>
      <c r="CO429" s="407"/>
      <c r="CP429" s="407"/>
      <c r="CQ429" s="407"/>
      <c r="CR429" s="374" t="s">
        <v>6914</v>
      </c>
      <c r="CS429" s="407"/>
      <c r="CT429" s="407"/>
      <c r="CU429" s="407"/>
      <c r="CV429" s="407"/>
      <c r="CW429" s="407"/>
      <c r="CX429" s="407"/>
      <c r="CY429" s="407"/>
      <c r="CZ429" s="407"/>
      <c r="DA429" s="407"/>
      <c r="DB429" s="407"/>
      <c r="DC429" s="407"/>
      <c r="DD429" s="407"/>
    </row>
    <row r="430" spans="37:108" ht="15" hidden="1" customHeight="1">
      <c r="AK430" s="383">
        <v>422</v>
      </c>
      <c r="AL430" s="204" t="str">
        <f t="shared" si="12"/>
        <v/>
      </c>
      <c r="AM430" s="204" t="str">
        <f t="shared" si="13"/>
        <v/>
      </c>
      <c r="AO430" s="130">
        <v>424</v>
      </c>
      <c r="AP430" s="149"/>
      <c r="AQ430" s="149"/>
      <c r="AR430" s="149"/>
      <c r="AS430" s="149"/>
      <c r="AT430" s="149"/>
      <c r="AU430" s="149"/>
      <c r="AV430" s="149"/>
      <c r="AW430" s="149"/>
      <c r="AX430" s="149"/>
      <c r="AY430" s="149"/>
      <c r="AZ430" s="149"/>
      <c r="BA430" s="149"/>
      <c r="BB430" s="149"/>
      <c r="BC430" s="149"/>
      <c r="BD430" s="149"/>
      <c r="BE430" s="149"/>
      <c r="BF430" s="149"/>
      <c r="BG430" s="149"/>
      <c r="BH430" s="149"/>
      <c r="BI430" s="73" t="s">
        <v>6915</v>
      </c>
      <c r="BJ430" s="149"/>
      <c r="BK430" s="149"/>
      <c r="BL430" s="149"/>
      <c r="BM430" s="149"/>
      <c r="BN430" s="149"/>
      <c r="BO430" s="149"/>
      <c r="BP430" s="149"/>
      <c r="BQ430" s="149"/>
      <c r="BR430" s="149"/>
      <c r="BS430" s="149"/>
      <c r="BT430" s="149"/>
      <c r="BU430" s="149"/>
      <c r="BV430" s="406"/>
      <c r="BW430" s="406"/>
      <c r="BX430" s="406"/>
      <c r="BY430" s="407"/>
      <c r="BZ430" s="407"/>
      <c r="CA430" s="407"/>
      <c r="CB430" s="407"/>
      <c r="CC430" s="407"/>
      <c r="CD430" s="407"/>
      <c r="CE430" s="407"/>
      <c r="CF430" s="407"/>
      <c r="CG430" s="407"/>
      <c r="CH430" s="407"/>
      <c r="CI430" s="407"/>
      <c r="CJ430" s="407"/>
      <c r="CK430" s="407"/>
      <c r="CL430" s="407"/>
      <c r="CM430" s="407"/>
      <c r="CN430" s="407"/>
      <c r="CO430" s="407"/>
      <c r="CP430" s="407"/>
      <c r="CQ430" s="407"/>
      <c r="CR430" s="374" t="s">
        <v>6916</v>
      </c>
      <c r="CS430" s="407"/>
      <c r="CT430" s="407"/>
      <c r="CU430" s="407"/>
      <c r="CV430" s="407"/>
      <c r="CW430" s="407"/>
      <c r="CX430" s="407"/>
      <c r="CY430" s="407"/>
      <c r="CZ430" s="407"/>
      <c r="DA430" s="407"/>
      <c r="DB430" s="407"/>
      <c r="DC430" s="407"/>
      <c r="DD430" s="407"/>
    </row>
    <row r="431" spans="37:108" ht="15" hidden="1" customHeight="1">
      <c r="AK431" s="383">
        <v>423</v>
      </c>
      <c r="AL431" s="204" t="str">
        <f t="shared" si="12"/>
        <v/>
      </c>
      <c r="AM431" s="204" t="str">
        <f t="shared" si="13"/>
        <v/>
      </c>
      <c r="AO431" s="130">
        <v>425</v>
      </c>
      <c r="AP431" s="149"/>
      <c r="AQ431" s="149"/>
      <c r="AR431" s="149"/>
      <c r="AS431" s="149"/>
      <c r="AT431" s="149"/>
      <c r="AU431" s="149"/>
      <c r="AV431" s="149"/>
      <c r="AW431" s="149"/>
      <c r="AX431" s="149"/>
      <c r="AY431" s="149"/>
      <c r="AZ431" s="149"/>
      <c r="BA431" s="149"/>
      <c r="BB431" s="149"/>
      <c r="BC431" s="149"/>
      <c r="BD431" s="149"/>
      <c r="BE431" s="149"/>
      <c r="BF431" s="149"/>
      <c r="BG431" s="149"/>
      <c r="BH431" s="149"/>
      <c r="BI431" s="73" t="s">
        <v>6917</v>
      </c>
      <c r="BJ431" s="149"/>
      <c r="BK431" s="149"/>
      <c r="BL431" s="149"/>
      <c r="BM431" s="149"/>
      <c r="BN431" s="149"/>
      <c r="BO431" s="149"/>
      <c r="BP431" s="149"/>
      <c r="BQ431" s="149"/>
      <c r="BR431" s="149"/>
      <c r="BS431" s="149"/>
      <c r="BT431" s="149"/>
      <c r="BU431" s="149"/>
      <c r="BV431" s="406"/>
      <c r="BW431" s="406"/>
      <c r="BX431" s="406"/>
      <c r="BY431" s="407"/>
      <c r="BZ431" s="407"/>
      <c r="CA431" s="407"/>
      <c r="CB431" s="407"/>
      <c r="CC431" s="407"/>
      <c r="CD431" s="407"/>
      <c r="CE431" s="407"/>
      <c r="CF431" s="407"/>
      <c r="CG431" s="407"/>
      <c r="CH431" s="407"/>
      <c r="CI431" s="407"/>
      <c r="CJ431" s="407"/>
      <c r="CK431" s="407"/>
      <c r="CL431" s="407"/>
      <c r="CM431" s="407"/>
      <c r="CN431" s="407"/>
      <c r="CO431" s="407"/>
      <c r="CP431" s="407"/>
      <c r="CQ431" s="407"/>
      <c r="CR431" s="374" t="s">
        <v>6918</v>
      </c>
      <c r="CS431" s="407"/>
      <c r="CT431" s="407"/>
      <c r="CU431" s="407"/>
      <c r="CV431" s="407"/>
      <c r="CW431" s="407"/>
      <c r="CX431" s="407"/>
      <c r="CY431" s="407"/>
      <c r="CZ431" s="407"/>
      <c r="DA431" s="407"/>
      <c r="DB431" s="407"/>
      <c r="DC431" s="407"/>
      <c r="DD431" s="407"/>
    </row>
    <row r="432" spans="37:108" ht="15" hidden="1" customHeight="1">
      <c r="AK432" s="383">
        <v>424</v>
      </c>
      <c r="AL432" s="204" t="str">
        <f t="shared" si="12"/>
        <v/>
      </c>
      <c r="AM432" s="204" t="str">
        <f t="shared" si="13"/>
        <v/>
      </c>
      <c r="AO432" s="130">
        <v>426</v>
      </c>
      <c r="AP432" s="149"/>
      <c r="AQ432" s="149"/>
      <c r="AR432" s="149"/>
      <c r="AS432" s="149"/>
      <c r="AT432" s="149"/>
      <c r="AU432" s="149"/>
      <c r="AV432" s="149"/>
      <c r="AW432" s="149"/>
      <c r="AX432" s="149"/>
      <c r="AY432" s="149"/>
      <c r="AZ432" s="149"/>
      <c r="BA432" s="149"/>
      <c r="BB432" s="149"/>
      <c r="BC432" s="149"/>
      <c r="BD432" s="149"/>
      <c r="BE432" s="149"/>
      <c r="BF432" s="149"/>
      <c r="BG432" s="149"/>
      <c r="BH432" s="149"/>
      <c r="BI432" s="73" t="s">
        <v>6919</v>
      </c>
      <c r="BJ432" s="149"/>
      <c r="BK432" s="149"/>
      <c r="BL432" s="149"/>
      <c r="BM432" s="149"/>
      <c r="BN432" s="149"/>
      <c r="BO432" s="149"/>
      <c r="BP432" s="149"/>
      <c r="BQ432" s="149"/>
      <c r="BR432" s="149"/>
      <c r="BS432" s="149"/>
      <c r="BT432" s="149"/>
      <c r="BU432" s="149"/>
      <c r="BV432" s="406"/>
      <c r="BW432" s="406"/>
      <c r="BX432" s="406"/>
      <c r="BY432" s="407"/>
      <c r="BZ432" s="407"/>
      <c r="CA432" s="407"/>
      <c r="CB432" s="407"/>
      <c r="CC432" s="407"/>
      <c r="CD432" s="407"/>
      <c r="CE432" s="407"/>
      <c r="CF432" s="407"/>
      <c r="CG432" s="407"/>
      <c r="CH432" s="407"/>
      <c r="CI432" s="407"/>
      <c r="CJ432" s="407"/>
      <c r="CK432" s="407"/>
      <c r="CL432" s="407"/>
      <c r="CM432" s="407"/>
      <c r="CN432" s="407"/>
      <c r="CO432" s="407"/>
      <c r="CP432" s="407"/>
      <c r="CQ432" s="407"/>
      <c r="CR432" s="374" t="s">
        <v>6920</v>
      </c>
      <c r="CS432" s="407"/>
      <c r="CT432" s="407"/>
      <c r="CU432" s="407"/>
      <c r="CV432" s="407"/>
      <c r="CW432" s="407"/>
      <c r="CX432" s="407"/>
      <c r="CY432" s="407"/>
      <c r="CZ432" s="407"/>
      <c r="DA432" s="407"/>
      <c r="DB432" s="407"/>
      <c r="DC432" s="407"/>
      <c r="DD432" s="407"/>
    </row>
    <row r="433" spans="37:108" ht="15" hidden="1" customHeight="1">
      <c r="AK433" s="375">
        <v>425</v>
      </c>
      <c r="AL433" s="204" t="str">
        <f t="shared" si="12"/>
        <v/>
      </c>
      <c r="AM433" s="204" t="str">
        <f t="shared" si="13"/>
        <v/>
      </c>
      <c r="AO433" s="130">
        <v>427</v>
      </c>
      <c r="AP433" s="149"/>
      <c r="AQ433" s="149"/>
      <c r="AR433" s="149"/>
      <c r="AS433" s="149"/>
      <c r="AT433" s="149"/>
      <c r="AU433" s="149"/>
      <c r="AV433" s="149"/>
      <c r="AW433" s="149"/>
      <c r="AX433" s="149"/>
      <c r="AY433" s="149"/>
      <c r="AZ433" s="149"/>
      <c r="BA433" s="149"/>
      <c r="BB433" s="149"/>
      <c r="BC433" s="149"/>
      <c r="BD433" s="149"/>
      <c r="BE433" s="149"/>
      <c r="BF433" s="149"/>
      <c r="BG433" s="149"/>
      <c r="BH433" s="149"/>
      <c r="BI433" s="73" t="s">
        <v>6921</v>
      </c>
      <c r="BJ433" s="149"/>
      <c r="BK433" s="149"/>
      <c r="BL433" s="149"/>
      <c r="BM433" s="149"/>
      <c r="BN433" s="149"/>
      <c r="BO433" s="149"/>
      <c r="BP433" s="149"/>
      <c r="BQ433" s="149"/>
      <c r="BR433" s="149"/>
      <c r="BS433" s="149"/>
      <c r="BT433" s="149"/>
      <c r="BU433" s="149"/>
      <c r="BV433" s="406"/>
      <c r="BW433" s="406"/>
      <c r="BX433" s="406"/>
      <c r="BY433" s="407"/>
      <c r="BZ433" s="407"/>
      <c r="CA433" s="407"/>
      <c r="CB433" s="407"/>
      <c r="CC433" s="407"/>
      <c r="CD433" s="407"/>
      <c r="CE433" s="407"/>
      <c r="CF433" s="407"/>
      <c r="CG433" s="407"/>
      <c r="CH433" s="407"/>
      <c r="CI433" s="407"/>
      <c r="CJ433" s="407"/>
      <c r="CK433" s="407"/>
      <c r="CL433" s="407"/>
      <c r="CM433" s="407"/>
      <c r="CN433" s="407"/>
      <c r="CO433" s="407"/>
      <c r="CP433" s="407"/>
      <c r="CQ433" s="407"/>
      <c r="CR433" s="374" t="s">
        <v>6922</v>
      </c>
      <c r="CS433" s="407"/>
      <c r="CT433" s="407"/>
      <c r="CU433" s="407"/>
      <c r="CV433" s="407"/>
      <c r="CW433" s="407"/>
      <c r="CX433" s="407"/>
      <c r="CY433" s="407"/>
      <c r="CZ433" s="407"/>
      <c r="DA433" s="407"/>
      <c r="DB433" s="407"/>
      <c r="DC433" s="407"/>
      <c r="DD433" s="407"/>
    </row>
    <row r="434" spans="37:108" ht="15" hidden="1" customHeight="1">
      <c r="AK434" s="383">
        <v>426</v>
      </c>
      <c r="AL434" s="204" t="str">
        <f t="shared" si="12"/>
        <v/>
      </c>
      <c r="AM434" s="204" t="str">
        <f t="shared" si="13"/>
        <v/>
      </c>
      <c r="AO434" s="130">
        <v>428</v>
      </c>
      <c r="AP434" s="149"/>
      <c r="AQ434" s="149"/>
      <c r="AR434" s="149"/>
      <c r="AS434" s="149"/>
      <c r="AT434" s="149"/>
      <c r="AU434" s="149"/>
      <c r="AV434" s="149"/>
      <c r="AW434" s="149"/>
      <c r="AX434" s="149"/>
      <c r="AY434" s="149"/>
      <c r="AZ434" s="149"/>
      <c r="BA434" s="149"/>
      <c r="BB434" s="149"/>
      <c r="BC434" s="149"/>
      <c r="BD434" s="149"/>
      <c r="BE434" s="149"/>
      <c r="BF434" s="149"/>
      <c r="BG434" s="149"/>
      <c r="BH434" s="149"/>
      <c r="BI434" s="73" t="s">
        <v>6923</v>
      </c>
      <c r="BJ434" s="149"/>
      <c r="BK434" s="149"/>
      <c r="BL434" s="149"/>
      <c r="BM434" s="149"/>
      <c r="BN434" s="149"/>
      <c r="BO434" s="149"/>
      <c r="BP434" s="149"/>
      <c r="BQ434" s="149"/>
      <c r="BR434" s="149"/>
      <c r="BS434" s="149"/>
      <c r="BT434" s="149"/>
      <c r="BU434" s="149"/>
      <c r="BV434" s="406"/>
      <c r="BW434" s="406"/>
      <c r="BX434" s="406"/>
      <c r="BY434" s="407"/>
      <c r="BZ434" s="407"/>
      <c r="CA434" s="407"/>
      <c r="CB434" s="407"/>
      <c r="CC434" s="407"/>
      <c r="CD434" s="407"/>
      <c r="CE434" s="407"/>
      <c r="CF434" s="407"/>
      <c r="CG434" s="407"/>
      <c r="CH434" s="407"/>
      <c r="CI434" s="407"/>
      <c r="CJ434" s="407"/>
      <c r="CK434" s="407"/>
      <c r="CL434" s="407"/>
      <c r="CM434" s="407"/>
      <c r="CN434" s="407"/>
      <c r="CO434" s="407"/>
      <c r="CP434" s="407"/>
      <c r="CQ434" s="407"/>
      <c r="CR434" s="374" t="s">
        <v>6924</v>
      </c>
      <c r="CS434" s="407"/>
      <c r="CT434" s="407"/>
      <c r="CU434" s="407"/>
      <c r="CV434" s="407"/>
      <c r="CW434" s="407"/>
      <c r="CX434" s="407"/>
      <c r="CY434" s="407"/>
      <c r="CZ434" s="407"/>
      <c r="DA434" s="407"/>
      <c r="DB434" s="407"/>
      <c r="DC434" s="407"/>
      <c r="DD434" s="407"/>
    </row>
    <row r="435" spans="37:108" ht="15" hidden="1" customHeight="1">
      <c r="AK435" s="383">
        <v>427</v>
      </c>
      <c r="AL435" s="204" t="str">
        <f t="shared" si="12"/>
        <v/>
      </c>
      <c r="AM435" s="204" t="str">
        <f t="shared" si="13"/>
        <v/>
      </c>
      <c r="AO435" s="130">
        <v>429</v>
      </c>
      <c r="AP435" s="149"/>
      <c r="AQ435" s="149"/>
      <c r="AR435" s="149"/>
      <c r="AS435" s="149"/>
      <c r="AT435" s="149"/>
      <c r="AU435" s="149"/>
      <c r="AV435" s="149"/>
      <c r="AW435" s="149"/>
      <c r="AX435" s="149"/>
      <c r="AY435" s="149"/>
      <c r="AZ435" s="149"/>
      <c r="BA435" s="149"/>
      <c r="BB435" s="149"/>
      <c r="BC435" s="149"/>
      <c r="BD435" s="149"/>
      <c r="BE435" s="149"/>
      <c r="BF435" s="149"/>
      <c r="BG435" s="149"/>
      <c r="BH435" s="149"/>
      <c r="BI435" s="73" t="s">
        <v>6925</v>
      </c>
      <c r="BJ435" s="149"/>
      <c r="BK435" s="149"/>
      <c r="BL435" s="149"/>
      <c r="BM435" s="149"/>
      <c r="BN435" s="149"/>
      <c r="BO435" s="149"/>
      <c r="BP435" s="149"/>
      <c r="BQ435" s="149"/>
      <c r="BR435" s="149"/>
      <c r="BS435" s="149"/>
      <c r="BT435" s="149"/>
      <c r="BU435" s="149"/>
      <c r="BV435" s="406"/>
      <c r="BW435" s="406"/>
      <c r="BX435" s="406"/>
      <c r="BY435" s="407"/>
      <c r="BZ435" s="407"/>
      <c r="CA435" s="407"/>
      <c r="CB435" s="407"/>
      <c r="CC435" s="407"/>
      <c r="CD435" s="407"/>
      <c r="CE435" s="407"/>
      <c r="CF435" s="407"/>
      <c r="CG435" s="407"/>
      <c r="CH435" s="407"/>
      <c r="CI435" s="407"/>
      <c r="CJ435" s="407"/>
      <c r="CK435" s="407"/>
      <c r="CL435" s="407"/>
      <c r="CM435" s="407"/>
      <c r="CN435" s="407"/>
      <c r="CO435" s="407"/>
      <c r="CP435" s="407"/>
      <c r="CQ435" s="407"/>
      <c r="CR435" s="374" t="s">
        <v>6926</v>
      </c>
      <c r="CS435" s="407"/>
      <c r="CT435" s="407"/>
      <c r="CU435" s="407"/>
      <c r="CV435" s="407"/>
      <c r="CW435" s="407"/>
      <c r="CX435" s="407"/>
      <c r="CY435" s="407"/>
      <c r="CZ435" s="407"/>
      <c r="DA435" s="407"/>
      <c r="DB435" s="407"/>
      <c r="DC435" s="407"/>
      <c r="DD435" s="407"/>
    </row>
    <row r="436" spans="37:108" ht="15" hidden="1" customHeight="1">
      <c r="AK436" s="383">
        <v>428</v>
      </c>
      <c r="AL436" s="204" t="str">
        <f t="shared" si="12"/>
        <v/>
      </c>
      <c r="AM436" s="204" t="str">
        <f t="shared" si="13"/>
        <v/>
      </c>
      <c r="AO436" s="130">
        <v>430</v>
      </c>
      <c r="AP436" s="149"/>
      <c r="AQ436" s="149"/>
      <c r="AR436" s="149"/>
      <c r="AS436" s="149"/>
      <c r="AT436" s="149"/>
      <c r="AU436" s="149"/>
      <c r="AV436" s="149"/>
      <c r="AW436" s="149"/>
      <c r="AX436" s="149"/>
      <c r="AY436" s="149"/>
      <c r="AZ436" s="149"/>
      <c r="BA436" s="149"/>
      <c r="BB436" s="149"/>
      <c r="BC436" s="149"/>
      <c r="BD436" s="149"/>
      <c r="BE436" s="149"/>
      <c r="BF436" s="149"/>
      <c r="BG436" s="149"/>
      <c r="BH436" s="149"/>
      <c r="BI436" s="73" t="s">
        <v>6927</v>
      </c>
      <c r="BJ436" s="149"/>
      <c r="BK436" s="149"/>
      <c r="BL436" s="149"/>
      <c r="BM436" s="149"/>
      <c r="BN436" s="149"/>
      <c r="BO436" s="149"/>
      <c r="BP436" s="149"/>
      <c r="BQ436" s="149"/>
      <c r="BR436" s="149"/>
      <c r="BS436" s="149"/>
      <c r="BT436" s="149"/>
      <c r="BU436" s="149"/>
      <c r="BV436" s="406"/>
      <c r="BW436" s="406"/>
      <c r="BX436" s="406"/>
      <c r="BY436" s="407"/>
      <c r="BZ436" s="407"/>
      <c r="CA436" s="407"/>
      <c r="CB436" s="407"/>
      <c r="CC436" s="407"/>
      <c r="CD436" s="407"/>
      <c r="CE436" s="407"/>
      <c r="CF436" s="407"/>
      <c r="CG436" s="407"/>
      <c r="CH436" s="407"/>
      <c r="CI436" s="407"/>
      <c r="CJ436" s="407"/>
      <c r="CK436" s="407"/>
      <c r="CL436" s="407"/>
      <c r="CM436" s="407"/>
      <c r="CN436" s="407"/>
      <c r="CO436" s="407"/>
      <c r="CP436" s="407"/>
      <c r="CQ436" s="407"/>
      <c r="CR436" s="374" t="s">
        <v>6928</v>
      </c>
      <c r="CS436" s="407"/>
      <c r="CT436" s="407"/>
      <c r="CU436" s="407"/>
      <c r="CV436" s="407"/>
      <c r="CW436" s="407"/>
      <c r="CX436" s="407"/>
      <c r="CY436" s="407"/>
      <c r="CZ436" s="407"/>
      <c r="DA436" s="407"/>
      <c r="DB436" s="407"/>
      <c r="DC436" s="407"/>
      <c r="DD436" s="407"/>
    </row>
    <row r="437" spans="37:108" ht="15" hidden="1" customHeight="1">
      <c r="AK437" s="375">
        <v>429</v>
      </c>
      <c r="AL437" s="204" t="str">
        <f t="shared" si="12"/>
        <v/>
      </c>
      <c r="AM437" s="204" t="str">
        <f t="shared" si="13"/>
        <v/>
      </c>
      <c r="AO437" s="130">
        <v>431</v>
      </c>
      <c r="AP437" s="149"/>
      <c r="AQ437" s="149"/>
      <c r="AR437" s="149"/>
      <c r="AS437" s="149"/>
      <c r="AT437" s="149"/>
      <c r="AU437" s="149"/>
      <c r="AV437" s="149"/>
      <c r="AW437" s="149"/>
      <c r="AX437" s="149"/>
      <c r="AY437" s="149"/>
      <c r="AZ437" s="149"/>
      <c r="BA437" s="149"/>
      <c r="BB437" s="149"/>
      <c r="BC437" s="149"/>
      <c r="BD437" s="149"/>
      <c r="BE437" s="149"/>
      <c r="BF437" s="149"/>
      <c r="BG437" s="149"/>
      <c r="BH437" s="149"/>
      <c r="BI437" s="73" t="s">
        <v>6929</v>
      </c>
      <c r="BJ437" s="149"/>
      <c r="BK437" s="149"/>
      <c r="BL437" s="149"/>
      <c r="BM437" s="149"/>
      <c r="BN437" s="149"/>
      <c r="BO437" s="149"/>
      <c r="BP437" s="149"/>
      <c r="BQ437" s="149"/>
      <c r="BR437" s="149"/>
      <c r="BS437" s="149"/>
      <c r="BT437" s="149"/>
      <c r="BU437" s="149"/>
      <c r="BV437" s="406"/>
      <c r="BW437" s="406"/>
      <c r="BX437" s="406"/>
      <c r="BY437" s="407"/>
      <c r="BZ437" s="407"/>
      <c r="CA437" s="407"/>
      <c r="CB437" s="407"/>
      <c r="CC437" s="407"/>
      <c r="CD437" s="407"/>
      <c r="CE437" s="407"/>
      <c r="CF437" s="407"/>
      <c r="CG437" s="407"/>
      <c r="CH437" s="407"/>
      <c r="CI437" s="407"/>
      <c r="CJ437" s="407"/>
      <c r="CK437" s="407"/>
      <c r="CL437" s="407"/>
      <c r="CM437" s="407"/>
      <c r="CN437" s="407"/>
      <c r="CO437" s="407"/>
      <c r="CP437" s="407"/>
      <c r="CQ437" s="407"/>
      <c r="CR437" s="374" t="s">
        <v>6930</v>
      </c>
      <c r="CS437" s="407"/>
      <c r="CT437" s="407"/>
      <c r="CU437" s="407"/>
      <c r="CV437" s="407"/>
      <c r="CW437" s="407"/>
      <c r="CX437" s="407"/>
      <c r="CY437" s="407"/>
      <c r="CZ437" s="407"/>
      <c r="DA437" s="407"/>
      <c r="DB437" s="407"/>
      <c r="DC437" s="407"/>
      <c r="DD437" s="407"/>
    </row>
    <row r="438" spans="37:108" ht="15" hidden="1" customHeight="1">
      <c r="AK438" s="383">
        <v>430</v>
      </c>
      <c r="AL438" s="204" t="str">
        <f t="shared" si="12"/>
        <v/>
      </c>
      <c r="AM438" s="204" t="str">
        <f t="shared" si="13"/>
        <v/>
      </c>
      <c r="AO438" s="130">
        <v>432</v>
      </c>
      <c r="AP438" s="149"/>
      <c r="AQ438" s="149"/>
      <c r="AR438" s="149"/>
      <c r="AS438" s="149"/>
      <c r="AT438" s="149"/>
      <c r="AU438" s="149"/>
      <c r="AV438" s="149"/>
      <c r="AW438" s="149"/>
      <c r="AX438" s="149"/>
      <c r="AY438" s="149"/>
      <c r="AZ438" s="149"/>
      <c r="BA438" s="149"/>
      <c r="BB438" s="149"/>
      <c r="BC438" s="149"/>
      <c r="BD438" s="149"/>
      <c r="BE438" s="149"/>
      <c r="BF438" s="149"/>
      <c r="BG438" s="149"/>
      <c r="BH438" s="149"/>
      <c r="BI438" s="73" t="s">
        <v>6931</v>
      </c>
      <c r="BJ438" s="149"/>
      <c r="BK438" s="149"/>
      <c r="BL438" s="149"/>
      <c r="BM438" s="149"/>
      <c r="BN438" s="149"/>
      <c r="BO438" s="149"/>
      <c r="BP438" s="149"/>
      <c r="BQ438" s="149"/>
      <c r="BR438" s="149"/>
      <c r="BS438" s="149"/>
      <c r="BT438" s="149"/>
      <c r="BU438" s="149"/>
      <c r="BV438" s="406"/>
      <c r="BW438" s="406"/>
      <c r="BX438" s="406"/>
      <c r="BY438" s="407"/>
      <c r="BZ438" s="407"/>
      <c r="CA438" s="407"/>
      <c r="CB438" s="407"/>
      <c r="CC438" s="407"/>
      <c r="CD438" s="407"/>
      <c r="CE438" s="407"/>
      <c r="CF438" s="407"/>
      <c r="CG438" s="407"/>
      <c r="CH438" s="407"/>
      <c r="CI438" s="407"/>
      <c r="CJ438" s="407"/>
      <c r="CK438" s="407"/>
      <c r="CL438" s="407"/>
      <c r="CM438" s="407"/>
      <c r="CN438" s="407"/>
      <c r="CO438" s="407"/>
      <c r="CP438" s="407"/>
      <c r="CQ438" s="407"/>
      <c r="CR438" s="374" t="s">
        <v>6932</v>
      </c>
      <c r="CS438" s="407"/>
      <c r="CT438" s="407"/>
      <c r="CU438" s="407"/>
      <c r="CV438" s="407"/>
      <c r="CW438" s="407"/>
      <c r="CX438" s="407"/>
      <c r="CY438" s="407"/>
      <c r="CZ438" s="407"/>
      <c r="DA438" s="407"/>
      <c r="DB438" s="407"/>
      <c r="DC438" s="407"/>
      <c r="DD438" s="407"/>
    </row>
    <row r="439" spans="37:108" ht="15" hidden="1" customHeight="1">
      <c r="AK439" s="383">
        <v>431</v>
      </c>
      <c r="AL439" s="204" t="str">
        <f t="shared" si="12"/>
        <v/>
      </c>
      <c r="AM439" s="204" t="str">
        <f t="shared" si="13"/>
        <v/>
      </c>
      <c r="AO439" s="130">
        <v>433</v>
      </c>
      <c r="AP439" s="149"/>
      <c r="AQ439" s="149"/>
      <c r="AR439" s="149"/>
      <c r="AS439" s="149"/>
      <c r="AT439" s="149"/>
      <c r="AU439" s="149"/>
      <c r="AV439" s="149"/>
      <c r="AW439" s="149"/>
      <c r="AX439" s="149"/>
      <c r="AY439" s="149"/>
      <c r="AZ439" s="149"/>
      <c r="BA439" s="149"/>
      <c r="BB439" s="149"/>
      <c r="BC439" s="149"/>
      <c r="BD439" s="149"/>
      <c r="BE439" s="149"/>
      <c r="BF439" s="149"/>
      <c r="BG439" s="149"/>
      <c r="BH439" s="149"/>
      <c r="BI439" s="73" t="s">
        <v>6933</v>
      </c>
      <c r="BJ439" s="149"/>
      <c r="BK439" s="149"/>
      <c r="BL439" s="149"/>
      <c r="BM439" s="149"/>
      <c r="BN439" s="149"/>
      <c r="BO439" s="149"/>
      <c r="BP439" s="149"/>
      <c r="BQ439" s="149"/>
      <c r="BR439" s="149"/>
      <c r="BS439" s="149"/>
      <c r="BT439" s="149"/>
      <c r="BU439" s="149"/>
      <c r="BV439" s="406"/>
      <c r="BW439" s="406"/>
      <c r="BX439" s="406"/>
      <c r="BY439" s="407"/>
      <c r="BZ439" s="407"/>
      <c r="CA439" s="407"/>
      <c r="CB439" s="407"/>
      <c r="CC439" s="407"/>
      <c r="CD439" s="407"/>
      <c r="CE439" s="407"/>
      <c r="CF439" s="407"/>
      <c r="CG439" s="407"/>
      <c r="CH439" s="407"/>
      <c r="CI439" s="407"/>
      <c r="CJ439" s="407"/>
      <c r="CK439" s="407"/>
      <c r="CL439" s="407"/>
      <c r="CM439" s="407"/>
      <c r="CN439" s="407"/>
      <c r="CO439" s="407"/>
      <c r="CP439" s="407"/>
      <c r="CQ439" s="407"/>
      <c r="CR439" s="374" t="s">
        <v>6934</v>
      </c>
      <c r="CS439" s="407"/>
      <c r="CT439" s="407"/>
      <c r="CU439" s="407"/>
      <c r="CV439" s="407"/>
      <c r="CW439" s="407"/>
      <c r="CX439" s="407"/>
      <c r="CY439" s="407"/>
      <c r="CZ439" s="407"/>
      <c r="DA439" s="407"/>
      <c r="DB439" s="407"/>
      <c r="DC439" s="407"/>
      <c r="DD439" s="407"/>
    </row>
    <row r="440" spans="37:108" ht="15" hidden="1" customHeight="1">
      <c r="AK440" s="383">
        <v>432</v>
      </c>
      <c r="AL440" s="204" t="str">
        <f t="shared" si="12"/>
        <v/>
      </c>
      <c r="AM440" s="204" t="str">
        <f t="shared" si="13"/>
        <v/>
      </c>
      <c r="AO440" s="130">
        <v>434</v>
      </c>
      <c r="AP440" s="149"/>
      <c r="AQ440" s="149"/>
      <c r="AR440" s="149"/>
      <c r="AS440" s="149"/>
      <c r="AT440" s="149"/>
      <c r="AU440" s="149"/>
      <c r="AV440" s="149"/>
      <c r="AW440" s="149"/>
      <c r="AX440" s="149"/>
      <c r="AY440" s="149"/>
      <c r="AZ440" s="149"/>
      <c r="BA440" s="149"/>
      <c r="BB440" s="149"/>
      <c r="BC440" s="149"/>
      <c r="BD440" s="149"/>
      <c r="BE440" s="149"/>
      <c r="BF440" s="149"/>
      <c r="BG440" s="149"/>
      <c r="BH440" s="149"/>
      <c r="BI440" s="73" t="s">
        <v>6935</v>
      </c>
      <c r="BJ440" s="149"/>
      <c r="BK440" s="149"/>
      <c r="BL440" s="149"/>
      <c r="BM440" s="149"/>
      <c r="BN440" s="149"/>
      <c r="BO440" s="149"/>
      <c r="BP440" s="149"/>
      <c r="BQ440" s="149"/>
      <c r="BR440" s="149"/>
      <c r="BS440" s="149"/>
      <c r="BT440" s="149"/>
      <c r="BU440" s="149"/>
      <c r="BV440" s="406"/>
      <c r="BW440" s="406"/>
      <c r="BX440" s="406"/>
      <c r="BY440" s="407"/>
      <c r="BZ440" s="407"/>
      <c r="CA440" s="407"/>
      <c r="CB440" s="407"/>
      <c r="CC440" s="407"/>
      <c r="CD440" s="407"/>
      <c r="CE440" s="407"/>
      <c r="CF440" s="407"/>
      <c r="CG440" s="407"/>
      <c r="CH440" s="407"/>
      <c r="CI440" s="407"/>
      <c r="CJ440" s="407"/>
      <c r="CK440" s="407"/>
      <c r="CL440" s="407"/>
      <c r="CM440" s="407"/>
      <c r="CN440" s="407"/>
      <c r="CO440" s="407"/>
      <c r="CP440" s="407"/>
      <c r="CQ440" s="407"/>
      <c r="CR440" s="374" t="s">
        <v>6936</v>
      </c>
      <c r="CS440" s="407"/>
      <c r="CT440" s="407"/>
      <c r="CU440" s="407"/>
      <c r="CV440" s="407"/>
      <c r="CW440" s="407"/>
      <c r="CX440" s="407"/>
      <c r="CY440" s="407"/>
      <c r="CZ440" s="407"/>
      <c r="DA440" s="407"/>
      <c r="DB440" s="407"/>
      <c r="DC440" s="407"/>
      <c r="DD440" s="407"/>
    </row>
    <row r="441" spans="37:108" ht="15" hidden="1" customHeight="1">
      <c r="AK441" s="375">
        <v>433</v>
      </c>
      <c r="AL441" s="204" t="str">
        <f t="shared" si="12"/>
        <v/>
      </c>
      <c r="AM441" s="204" t="str">
        <f t="shared" si="13"/>
        <v/>
      </c>
      <c r="AO441" s="130">
        <v>435</v>
      </c>
      <c r="AP441" s="149"/>
      <c r="AQ441" s="149"/>
      <c r="AR441" s="149"/>
      <c r="AS441" s="149"/>
      <c r="AT441" s="149"/>
      <c r="AU441" s="149"/>
      <c r="AV441" s="149"/>
      <c r="AW441" s="149"/>
      <c r="AX441" s="149"/>
      <c r="AY441" s="149"/>
      <c r="AZ441" s="149"/>
      <c r="BA441" s="149"/>
      <c r="BB441" s="149"/>
      <c r="BC441" s="149"/>
      <c r="BD441" s="149"/>
      <c r="BE441" s="149"/>
      <c r="BF441" s="149"/>
      <c r="BG441" s="149"/>
      <c r="BH441" s="149"/>
      <c r="BI441" s="73" t="s">
        <v>6937</v>
      </c>
      <c r="BJ441" s="149"/>
      <c r="BK441" s="149"/>
      <c r="BL441" s="149"/>
      <c r="BM441" s="149"/>
      <c r="BN441" s="149"/>
      <c r="BO441" s="149"/>
      <c r="BP441" s="149"/>
      <c r="BQ441" s="149"/>
      <c r="BR441" s="149"/>
      <c r="BS441" s="149"/>
      <c r="BT441" s="149"/>
      <c r="BU441" s="149"/>
      <c r="BV441" s="406"/>
      <c r="BW441" s="406"/>
      <c r="BX441" s="406"/>
      <c r="BY441" s="407"/>
      <c r="BZ441" s="407"/>
      <c r="CA441" s="407"/>
      <c r="CB441" s="407"/>
      <c r="CC441" s="407"/>
      <c r="CD441" s="407"/>
      <c r="CE441" s="407"/>
      <c r="CF441" s="407"/>
      <c r="CG441" s="407"/>
      <c r="CH441" s="407"/>
      <c r="CI441" s="407"/>
      <c r="CJ441" s="407"/>
      <c r="CK441" s="407"/>
      <c r="CL441" s="407"/>
      <c r="CM441" s="407"/>
      <c r="CN441" s="407"/>
      <c r="CO441" s="407"/>
      <c r="CP441" s="407"/>
      <c r="CQ441" s="407"/>
      <c r="CR441" s="374" t="s">
        <v>6938</v>
      </c>
      <c r="CS441" s="407"/>
      <c r="CT441" s="407"/>
      <c r="CU441" s="407"/>
      <c r="CV441" s="407"/>
      <c r="CW441" s="407"/>
      <c r="CX441" s="407"/>
      <c r="CY441" s="407"/>
      <c r="CZ441" s="407"/>
      <c r="DA441" s="407"/>
      <c r="DB441" s="407"/>
      <c r="DC441" s="407"/>
      <c r="DD441" s="407"/>
    </row>
    <row r="442" spans="37:108" ht="15" hidden="1" customHeight="1">
      <c r="AK442" s="383">
        <v>434</v>
      </c>
      <c r="AL442" s="204" t="str">
        <f t="shared" si="12"/>
        <v/>
      </c>
      <c r="AM442" s="204" t="str">
        <f t="shared" si="13"/>
        <v/>
      </c>
      <c r="AO442" s="130">
        <v>436</v>
      </c>
      <c r="AP442" s="149"/>
      <c r="AQ442" s="149"/>
      <c r="AR442" s="149"/>
      <c r="AS442" s="149"/>
      <c r="AT442" s="149"/>
      <c r="AU442" s="149"/>
      <c r="AV442" s="149"/>
      <c r="AW442" s="149"/>
      <c r="AX442" s="149"/>
      <c r="AY442" s="149"/>
      <c r="AZ442" s="149"/>
      <c r="BA442" s="149"/>
      <c r="BB442" s="149"/>
      <c r="BC442" s="149"/>
      <c r="BD442" s="149"/>
      <c r="BE442" s="149"/>
      <c r="BF442" s="149"/>
      <c r="BG442" s="149"/>
      <c r="BH442" s="149"/>
      <c r="BI442" s="73" t="s">
        <v>6939</v>
      </c>
      <c r="BJ442" s="149"/>
      <c r="BK442" s="149"/>
      <c r="BL442" s="149"/>
      <c r="BM442" s="149"/>
      <c r="BN442" s="149"/>
      <c r="BO442" s="149"/>
      <c r="BP442" s="149"/>
      <c r="BQ442" s="149"/>
      <c r="BR442" s="149"/>
      <c r="BS442" s="149"/>
      <c r="BT442" s="149"/>
      <c r="BU442" s="149"/>
      <c r="BV442" s="406"/>
      <c r="BW442" s="406"/>
      <c r="BX442" s="406"/>
      <c r="BY442" s="407"/>
      <c r="BZ442" s="407"/>
      <c r="CA442" s="407"/>
      <c r="CB442" s="407"/>
      <c r="CC442" s="407"/>
      <c r="CD442" s="407"/>
      <c r="CE442" s="407"/>
      <c r="CF442" s="407"/>
      <c r="CG442" s="407"/>
      <c r="CH442" s="407"/>
      <c r="CI442" s="407"/>
      <c r="CJ442" s="407"/>
      <c r="CK442" s="407"/>
      <c r="CL442" s="407"/>
      <c r="CM442" s="407"/>
      <c r="CN442" s="407"/>
      <c r="CO442" s="407"/>
      <c r="CP442" s="407"/>
      <c r="CQ442" s="407"/>
      <c r="CR442" s="374" t="s">
        <v>6940</v>
      </c>
      <c r="CS442" s="407"/>
      <c r="CT442" s="407"/>
      <c r="CU442" s="407"/>
      <c r="CV442" s="407"/>
      <c r="CW442" s="407"/>
      <c r="CX442" s="407"/>
      <c r="CY442" s="407"/>
      <c r="CZ442" s="407"/>
      <c r="DA442" s="407"/>
      <c r="DB442" s="407"/>
      <c r="DC442" s="407"/>
      <c r="DD442" s="407"/>
    </row>
    <row r="443" spans="37:108" ht="15" hidden="1" customHeight="1">
      <c r="AK443" s="383">
        <v>435</v>
      </c>
      <c r="AL443" s="204" t="str">
        <f t="shared" si="12"/>
        <v/>
      </c>
      <c r="AM443" s="204" t="str">
        <f t="shared" si="13"/>
        <v/>
      </c>
      <c r="AO443" s="130">
        <v>437</v>
      </c>
      <c r="AP443" s="73"/>
      <c r="AQ443" s="73"/>
      <c r="AR443" s="73"/>
      <c r="AS443" s="73"/>
      <c r="AT443" s="73"/>
      <c r="AU443" s="73"/>
      <c r="AV443" s="73"/>
      <c r="AW443" s="73"/>
      <c r="AX443" s="73"/>
      <c r="AY443" s="73"/>
      <c r="AZ443" s="73"/>
      <c r="BA443" s="73"/>
      <c r="BB443" s="73"/>
      <c r="BC443" s="73"/>
      <c r="BD443" s="73"/>
      <c r="BE443" s="73"/>
      <c r="BF443" s="73"/>
      <c r="BG443" s="73"/>
      <c r="BH443" s="73"/>
      <c r="BI443" s="73" t="s">
        <v>6941</v>
      </c>
      <c r="BJ443" s="73"/>
      <c r="BK443" s="73"/>
      <c r="BL443" s="73"/>
      <c r="BM443" s="73"/>
      <c r="BN443" s="73"/>
      <c r="BO443" s="73"/>
      <c r="BP443" s="73"/>
      <c r="BQ443" s="73"/>
      <c r="BR443" s="73"/>
      <c r="BS443" s="73"/>
      <c r="BT443" s="73"/>
      <c r="BU443" s="73"/>
      <c r="BV443" s="130"/>
      <c r="BW443" s="130"/>
      <c r="BX443" s="130"/>
      <c r="BY443" s="374"/>
      <c r="BZ443" s="374"/>
      <c r="CA443" s="374"/>
      <c r="CB443" s="374"/>
      <c r="CC443" s="374"/>
      <c r="CD443" s="374"/>
      <c r="CE443" s="374"/>
      <c r="CF443" s="374"/>
      <c r="CG443" s="374"/>
      <c r="CH443" s="374"/>
      <c r="CI443" s="374"/>
      <c r="CJ443" s="374"/>
      <c r="CK443" s="374"/>
      <c r="CL443" s="374"/>
      <c r="CM443" s="374"/>
      <c r="CN443" s="374"/>
      <c r="CO443" s="374"/>
      <c r="CP443" s="374"/>
      <c r="CQ443" s="374"/>
      <c r="CR443" s="374" t="s">
        <v>6942</v>
      </c>
      <c r="CS443" s="374"/>
      <c r="CT443" s="374"/>
      <c r="CU443" s="374"/>
      <c r="CV443" s="374"/>
      <c r="CW443" s="374"/>
      <c r="CX443" s="374"/>
      <c r="CY443" s="374"/>
      <c r="CZ443" s="374"/>
      <c r="DA443" s="374"/>
      <c r="DB443" s="374"/>
      <c r="DC443" s="374"/>
      <c r="DD443" s="374"/>
    </row>
    <row r="444" spans="37:108" ht="15" hidden="1" customHeight="1">
      <c r="AK444" s="383">
        <v>436</v>
      </c>
      <c r="AL444" s="204" t="str">
        <f t="shared" si="12"/>
        <v/>
      </c>
      <c r="AM444" s="204" t="str">
        <f t="shared" si="13"/>
        <v/>
      </c>
      <c r="AO444" s="130">
        <v>438</v>
      </c>
      <c r="AP444" s="149"/>
      <c r="AQ444" s="149"/>
      <c r="AR444" s="149"/>
      <c r="AS444" s="149"/>
      <c r="AT444" s="149"/>
      <c r="AU444" s="149"/>
      <c r="AV444" s="149"/>
      <c r="AW444" s="149"/>
      <c r="AX444" s="149"/>
      <c r="AY444" s="149"/>
      <c r="AZ444" s="149"/>
      <c r="BA444" s="149"/>
      <c r="BB444" s="149"/>
      <c r="BC444" s="149"/>
      <c r="BD444" s="149"/>
      <c r="BE444" s="149"/>
      <c r="BF444" s="149"/>
      <c r="BG444" s="149"/>
      <c r="BH444" s="149"/>
      <c r="BI444" s="73" t="s">
        <v>6943</v>
      </c>
      <c r="BJ444" s="149"/>
      <c r="BK444" s="149"/>
      <c r="BL444" s="149"/>
      <c r="BM444" s="149"/>
      <c r="BN444" s="149"/>
      <c r="BO444" s="149"/>
      <c r="BP444" s="149"/>
      <c r="BQ444" s="149"/>
      <c r="BR444" s="149"/>
      <c r="BS444" s="149"/>
      <c r="BT444" s="149"/>
      <c r="BU444" s="149"/>
      <c r="BV444" s="406"/>
      <c r="BW444" s="406"/>
      <c r="BX444" s="406"/>
      <c r="BY444" s="407"/>
      <c r="BZ444" s="407"/>
      <c r="CA444" s="407"/>
      <c r="CB444" s="407"/>
      <c r="CC444" s="407"/>
      <c r="CD444" s="407"/>
      <c r="CE444" s="407"/>
      <c r="CF444" s="407"/>
      <c r="CG444" s="407"/>
      <c r="CH444" s="407"/>
      <c r="CI444" s="407"/>
      <c r="CJ444" s="407"/>
      <c r="CK444" s="407"/>
      <c r="CL444" s="407"/>
      <c r="CM444" s="407"/>
      <c r="CN444" s="407"/>
      <c r="CO444" s="407"/>
      <c r="CP444" s="407"/>
      <c r="CQ444" s="407"/>
      <c r="CR444" s="374" t="s">
        <v>6944</v>
      </c>
      <c r="CS444" s="407"/>
      <c r="CT444" s="407"/>
      <c r="CU444" s="407"/>
      <c r="CV444" s="407"/>
      <c r="CW444" s="407"/>
      <c r="CX444" s="407"/>
      <c r="CY444" s="407"/>
      <c r="CZ444" s="407"/>
      <c r="DA444" s="407"/>
      <c r="DB444" s="407"/>
      <c r="DC444" s="407"/>
      <c r="DD444" s="407"/>
    </row>
    <row r="445" spans="37:108" ht="15" hidden="1" customHeight="1">
      <c r="AK445" s="375">
        <v>437</v>
      </c>
      <c r="AL445" s="204" t="str">
        <f t="shared" si="12"/>
        <v/>
      </c>
      <c r="AM445" s="204" t="str">
        <f t="shared" si="13"/>
        <v/>
      </c>
      <c r="AO445" s="130">
        <v>439</v>
      </c>
      <c r="AP445" s="149"/>
      <c r="AQ445" s="149"/>
      <c r="AR445" s="149"/>
      <c r="AS445" s="149"/>
      <c r="AT445" s="149"/>
      <c r="AU445" s="149"/>
      <c r="AV445" s="149"/>
      <c r="AW445" s="149"/>
      <c r="AX445" s="149"/>
      <c r="AY445" s="149"/>
      <c r="AZ445" s="149"/>
      <c r="BA445" s="149"/>
      <c r="BB445" s="149"/>
      <c r="BC445" s="149"/>
      <c r="BD445" s="149"/>
      <c r="BE445" s="149"/>
      <c r="BF445" s="149"/>
      <c r="BG445" s="149"/>
      <c r="BH445" s="149"/>
      <c r="BI445" s="73" t="s">
        <v>6945</v>
      </c>
      <c r="BJ445" s="149"/>
      <c r="BK445" s="149"/>
      <c r="BL445" s="149"/>
      <c r="BM445" s="149"/>
      <c r="BN445" s="149"/>
      <c r="BO445" s="149"/>
      <c r="BP445" s="149"/>
      <c r="BQ445" s="149"/>
      <c r="BR445" s="149"/>
      <c r="BS445" s="149"/>
      <c r="BT445" s="149"/>
      <c r="BU445" s="149"/>
      <c r="BV445" s="406"/>
      <c r="BW445" s="406"/>
      <c r="BX445" s="406"/>
      <c r="BY445" s="407"/>
      <c r="BZ445" s="407"/>
      <c r="CA445" s="407"/>
      <c r="CB445" s="407"/>
      <c r="CC445" s="407"/>
      <c r="CD445" s="407"/>
      <c r="CE445" s="407"/>
      <c r="CF445" s="407"/>
      <c r="CG445" s="407"/>
      <c r="CH445" s="407"/>
      <c r="CI445" s="407"/>
      <c r="CJ445" s="407"/>
      <c r="CK445" s="407"/>
      <c r="CL445" s="407"/>
      <c r="CM445" s="407"/>
      <c r="CN445" s="407"/>
      <c r="CO445" s="407"/>
      <c r="CP445" s="407"/>
      <c r="CQ445" s="407"/>
      <c r="CR445" s="374" t="s">
        <v>6946</v>
      </c>
      <c r="CS445" s="407"/>
      <c r="CT445" s="407"/>
      <c r="CU445" s="407"/>
      <c r="CV445" s="407"/>
      <c r="CW445" s="407"/>
      <c r="CX445" s="407"/>
      <c r="CY445" s="407"/>
      <c r="CZ445" s="407"/>
      <c r="DA445" s="407"/>
      <c r="DB445" s="407"/>
      <c r="DC445" s="407"/>
      <c r="DD445" s="407"/>
    </row>
    <row r="446" spans="37:108" ht="15" hidden="1" customHeight="1">
      <c r="AK446" s="383">
        <v>438</v>
      </c>
      <c r="AL446" s="204" t="str">
        <f t="shared" si="12"/>
        <v/>
      </c>
      <c r="AM446" s="204" t="str">
        <f t="shared" si="13"/>
        <v/>
      </c>
      <c r="AO446" s="130">
        <v>440</v>
      </c>
      <c r="AP446" s="149"/>
      <c r="AQ446" s="149"/>
      <c r="AR446" s="149"/>
      <c r="AS446" s="149"/>
      <c r="AT446" s="149"/>
      <c r="AU446" s="149"/>
      <c r="AV446" s="149"/>
      <c r="AW446" s="149"/>
      <c r="AX446" s="149"/>
      <c r="AY446" s="149"/>
      <c r="AZ446" s="149"/>
      <c r="BA446" s="149"/>
      <c r="BB446" s="149"/>
      <c r="BC446" s="149"/>
      <c r="BD446" s="149"/>
      <c r="BE446" s="149"/>
      <c r="BF446" s="149"/>
      <c r="BG446" s="149"/>
      <c r="BH446" s="149"/>
      <c r="BI446" s="73" t="s">
        <v>6947</v>
      </c>
      <c r="BJ446" s="149"/>
      <c r="BK446" s="149"/>
      <c r="BL446" s="149"/>
      <c r="BM446" s="149"/>
      <c r="BN446" s="149"/>
      <c r="BO446" s="149"/>
      <c r="BP446" s="149"/>
      <c r="BQ446" s="149"/>
      <c r="BR446" s="149"/>
      <c r="BS446" s="149"/>
      <c r="BT446" s="149"/>
      <c r="BU446" s="149"/>
      <c r="BV446" s="406"/>
      <c r="BW446" s="406"/>
      <c r="BX446" s="406"/>
      <c r="BY446" s="407"/>
      <c r="BZ446" s="407"/>
      <c r="CA446" s="407"/>
      <c r="CB446" s="407"/>
      <c r="CC446" s="407"/>
      <c r="CD446" s="407"/>
      <c r="CE446" s="407"/>
      <c r="CF446" s="407"/>
      <c r="CG446" s="407"/>
      <c r="CH446" s="407"/>
      <c r="CI446" s="407"/>
      <c r="CJ446" s="407"/>
      <c r="CK446" s="407"/>
      <c r="CL446" s="407"/>
      <c r="CM446" s="407"/>
      <c r="CN446" s="407"/>
      <c r="CO446" s="407"/>
      <c r="CP446" s="407"/>
      <c r="CQ446" s="407"/>
      <c r="CR446" s="374" t="s">
        <v>6948</v>
      </c>
      <c r="CS446" s="407"/>
      <c r="CT446" s="407"/>
      <c r="CU446" s="407"/>
      <c r="CV446" s="407"/>
      <c r="CW446" s="407"/>
      <c r="CX446" s="407"/>
      <c r="CY446" s="407"/>
      <c r="CZ446" s="407"/>
      <c r="DA446" s="407"/>
      <c r="DB446" s="407"/>
      <c r="DC446" s="407"/>
      <c r="DD446" s="407"/>
    </row>
    <row r="447" spans="37:108" ht="15" hidden="1" customHeight="1">
      <c r="AK447" s="383">
        <v>439</v>
      </c>
      <c r="AL447" s="204" t="str">
        <f t="shared" si="12"/>
        <v/>
      </c>
      <c r="AM447" s="204" t="str">
        <f t="shared" si="13"/>
        <v/>
      </c>
      <c r="AO447" s="130">
        <v>441</v>
      </c>
      <c r="AP447" s="149"/>
      <c r="AQ447" s="149"/>
      <c r="AR447" s="149"/>
      <c r="AS447" s="149"/>
      <c r="AT447" s="149"/>
      <c r="AU447" s="149"/>
      <c r="AV447" s="149"/>
      <c r="AW447" s="149"/>
      <c r="AX447" s="149"/>
      <c r="AY447" s="149"/>
      <c r="AZ447" s="149"/>
      <c r="BA447" s="149"/>
      <c r="BB447" s="149"/>
      <c r="BC447" s="149"/>
      <c r="BD447" s="149"/>
      <c r="BE447" s="149"/>
      <c r="BF447" s="149"/>
      <c r="BG447" s="149"/>
      <c r="BH447" s="149"/>
      <c r="BI447" s="73" t="s">
        <v>6949</v>
      </c>
      <c r="BJ447" s="149"/>
      <c r="BK447" s="149"/>
      <c r="BL447" s="149"/>
      <c r="BM447" s="149"/>
      <c r="BN447" s="149"/>
      <c r="BO447" s="149"/>
      <c r="BP447" s="149"/>
      <c r="BQ447" s="149"/>
      <c r="BR447" s="149"/>
      <c r="BS447" s="149"/>
      <c r="BT447" s="149"/>
      <c r="BU447" s="149"/>
      <c r="BV447" s="406"/>
      <c r="BW447" s="406"/>
      <c r="BX447" s="406"/>
      <c r="BY447" s="407"/>
      <c r="BZ447" s="407"/>
      <c r="CA447" s="407"/>
      <c r="CB447" s="407"/>
      <c r="CC447" s="407"/>
      <c r="CD447" s="407"/>
      <c r="CE447" s="407"/>
      <c r="CF447" s="407"/>
      <c r="CG447" s="407"/>
      <c r="CH447" s="407"/>
      <c r="CI447" s="407"/>
      <c r="CJ447" s="407"/>
      <c r="CK447" s="407"/>
      <c r="CL447" s="407"/>
      <c r="CM447" s="407"/>
      <c r="CN447" s="407"/>
      <c r="CO447" s="407"/>
      <c r="CP447" s="407"/>
      <c r="CQ447" s="407"/>
      <c r="CR447" s="374" t="s">
        <v>6950</v>
      </c>
      <c r="CS447" s="407"/>
      <c r="CT447" s="407"/>
      <c r="CU447" s="407"/>
      <c r="CV447" s="407"/>
      <c r="CW447" s="407"/>
      <c r="CX447" s="407"/>
      <c r="CY447" s="407"/>
      <c r="CZ447" s="407"/>
      <c r="DA447" s="407"/>
      <c r="DB447" s="407"/>
      <c r="DC447" s="407"/>
      <c r="DD447" s="407"/>
    </row>
    <row r="448" spans="37:108" ht="15" hidden="1" customHeight="1">
      <c r="AK448" s="383">
        <v>440</v>
      </c>
      <c r="AL448" s="204" t="str">
        <f t="shared" si="12"/>
        <v/>
      </c>
      <c r="AM448" s="204" t="str">
        <f t="shared" si="13"/>
        <v/>
      </c>
      <c r="AO448" s="130">
        <v>442</v>
      </c>
      <c r="AP448" s="149"/>
      <c r="AQ448" s="149"/>
      <c r="AR448" s="149"/>
      <c r="AS448" s="149"/>
      <c r="AT448" s="149"/>
      <c r="AU448" s="149"/>
      <c r="AV448" s="149"/>
      <c r="AW448" s="149"/>
      <c r="AX448" s="149"/>
      <c r="AY448" s="149"/>
      <c r="AZ448" s="149"/>
      <c r="BA448" s="149"/>
      <c r="BB448" s="149"/>
      <c r="BC448" s="149"/>
      <c r="BD448" s="149"/>
      <c r="BE448" s="149"/>
      <c r="BF448" s="149"/>
      <c r="BG448" s="149"/>
      <c r="BH448" s="149"/>
      <c r="BI448" s="73" t="s">
        <v>6951</v>
      </c>
      <c r="BJ448" s="149"/>
      <c r="BK448" s="149"/>
      <c r="BL448" s="149"/>
      <c r="BM448" s="149"/>
      <c r="BN448" s="149"/>
      <c r="BO448" s="149"/>
      <c r="BP448" s="149"/>
      <c r="BQ448" s="149"/>
      <c r="BR448" s="149"/>
      <c r="BS448" s="149"/>
      <c r="BT448" s="149"/>
      <c r="BU448" s="149"/>
      <c r="BV448" s="406"/>
      <c r="BW448" s="406"/>
      <c r="BX448" s="406"/>
      <c r="BY448" s="407"/>
      <c r="BZ448" s="407"/>
      <c r="CA448" s="407"/>
      <c r="CB448" s="407"/>
      <c r="CC448" s="407"/>
      <c r="CD448" s="407"/>
      <c r="CE448" s="407"/>
      <c r="CF448" s="407"/>
      <c r="CG448" s="407"/>
      <c r="CH448" s="407"/>
      <c r="CI448" s="407"/>
      <c r="CJ448" s="407"/>
      <c r="CK448" s="407"/>
      <c r="CL448" s="407"/>
      <c r="CM448" s="407"/>
      <c r="CN448" s="407"/>
      <c r="CO448" s="407"/>
      <c r="CP448" s="407"/>
      <c r="CQ448" s="407"/>
      <c r="CR448" s="374" t="s">
        <v>6952</v>
      </c>
      <c r="CS448" s="407"/>
      <c r="CT448" s="407"/>
      <c r="CU448" s="407"/>
      <c r="CV448" s="407"/>
      <c r="CW448" s="407"/>
      <c r="CX448" s="407"/>
      <c r="CY448" s="407"/>
      <c r="CZ448" s="407"/>
      <c r="DA448" s="407"/>
      <c r="DB448" s="407"/>
      <c r="DC448" s="407"/>
      <c r="DD448" s="407"/>
    </row>
    <row r="449" spans="37:108" ht="15" hidden="1" customHeight="1">
      <c r="AK449" s="375">
        <v>441</v>
      </c>
      <c r="AL449" s="204" t="str">
        <f t="shared" si="12"/>
        <v/>
      </c>
      <c r="AM449" s="204" t="str">
        <f t="shared" si="13"/>
        <v/>
      </c>
      <c r="AO449" s="130">
        <v>443</v>
      </c>
      <c r="AP449" s="149"/>
      <c r="AQ449" s="149"/>
      <c r="AR449" s="149"/>
      <c r="AS449" s="149"/>
      <c r="AT449" s="149"/>
      <c r="AU449" s="149"/>
      <c r="AV449" s="149"/>
      <c r="AW449" s="149"/>
      <c r="AX449" s="149"/>
      <c r="AY449" s="149"/>
      <c r="AZ449" s="149"/>
      <c r="BA449" s="149"/>
      <c r="BB449" s="149"/>
      <c r="BC449" s="149"/>
      <c r="BD449" s="149"/>
      <c r="BE449" s="149"/>
      <c r="BF449" s="149"/>
      <c r="BG449" s="149"/>
      <c r="BH449" s="149"/>
      <c r="BI449" s="73" t="s">
        <v>6953</v>
      </c>
      <c r="BJ449" s="149"/>
      <c r="BK449" s="149"/>
      <c r="BL449" s="149"/>
      <c r="BM449" s="149"/>
      <c r="BN449" s="149"/>
      <c r="BO449" s="149"/>
      <c r="BP449" s="149"/>
      <c r="BQ449" s="149"/>
      <c r="BR449" s="149"/>
      <c r="BS449" s="149"/>
      <c r="BT449" s="149"/>
      <c r="BU449" s="149"/>
      <c r="BV449" s="406"/>
      <c r="BW449" s="406"/>
      <c r="BX449" s="406"/>
      <c r="BY449" s="407"/>
      <c r="BZ449" s="407"/>
      <c r="CA449" s="407"/>
      <c r="CB449" s="407"/>
      <c r="CC449" s="407"/>
      <c r="CD449" s="407"/>
      <c r="CE449" s="407"/>
      <c r="CF449" s="407"/>
      <c r="CG449" s="407"/>
      <c r="CH449" s="407"/>
      <c r="CI449" s="407"/>
      <c r="CJ449" s="407"/>
      <c r="CK449" s="407"/>
      <c r="CL449" s="407"/>
      <c r="CM449" s="407"/>
      <c r="CN449" s="407"/>
      <c r="CO449" s="407"/>
      <c r="CP449" s="407"/>
      <c r="CQ449" s="407"/>
      <c r="CR449" s="374" t="s">
        <v>6954</v>
      </c>
      <c r="CS449" s="407"/>
      <c r="CT449" s="407"/>
      <c r="CU449" s="407"/>
      <c r="CV449" s="407"/>
      <c r="CW449" s="407"/>
      <c r="CX449" s="407"/>
      <c r="CY449" s="407"/>
      <c r="CZ449" s="407"/>
      <c r="DA449" s="407"/>
      <c r="DB449" s="407"/>
      <c r="DC449" s="407"/>
      <c r="DD449" s="407"/>
    </row>
    <row r="450" spans="37:108" ht="15" hidden="1" customHeight="1">
      <c r="AK450" s="383">
        <v>442</v>
      </c>
      <c r="AL450" s="204" t="str">
        <f t="shared" si="12"/>
        <v/>
      </c>
      <c r="AM450" s="204" t="str">
        <f t="shared" si="13"/>
        <v/>
      </c>
      <c r="AO450" s="130">
        <v>444</v>
      </c>
      <c r="AP450" s="149"/>
      <c r="AQ450" s="149"/>
      <c r="AR450" s="149"/>
      <c r="AS450" s="149"/>
      <c r="AT450" s="149"/>
      <c r="AU450" s="149"/>
      <c r="AV450" s="149"/>
      <c r="AW450" s="149"/>
      <c r="AX450" s="149"/>
      <c r="AY450" s="149"/>
      <c r="AZ450" s="149"/>
      <c r="BA450" s="149"/>
      <c r="BB450" s="149"/>
      <c r="BC450" s="149"/>
      <c r="BD450" s="149"/>
      <c r="BE450" s="149"/>
      <c r="BF450" s="149"/>
      <c r="BG450" s="149"/>
      <c r="BH450" s="149"/>
      <c r="BI450" s="73" t="s">
        <v>6955</v>
      </c>
      <c r="BJ450" s="149"/>
      <c r="BK450" s="149"/>
      <c r="BL450" s="149"/>
      <c r="BM450" s="149"/>
      <c r="BN450" s="149"/>
      <c r="BO450" s="149"/>
      <c r="BP450" s="149"/>
      <c r="BQ450" s="149"/>
      <c r="BR450" s="149"/>
      <c r="BS450" s="149"/>
      <c r="BT450" s="149"/>
      <c r="BU450" s="149"/>
      <c r="BV450" s="406"/>
      <c r="BW450" s="406"/>
      <c r="BX450" s="406"/>
      <c r="BY450" s="407"/>
      <c r="BZ450" s="407"/>
      <c r="CA450" s="407"/>
      <c r="CB450" s="407"/>
      <c r="CC450" s="407"/>
      <c r="CD450" s="407"/>
      <c r="CE450" s="407"/>
      <c r="CF450" s="407"/>
      <c r="CG450" s="407"/>
      <c r="CH450" s="407"/>
      <c r="CI450" s="407"/>
      <c r="CJ450" s="407"/>
      <c r="CK450" s="407"/>
      <c r="CL450" s="407"/>
      <c r="CM450" s="407"/>
      <c r="CN450" s="407"/>
      <c r="CO450" s="407"/>
      <c r="CP450" s="407"/>
      <c r="CQ450" s="407"/>
      <c r="CR450" s="374" t="s">
        <v>6956</v>
      </c>
      <c r="CS450" s="407"/>
      <c r="CT450" s="407"/>
      <c r="CU450" s="407"/>
      <c r="CV450" s="407"/>
      <c r="CW450" s="407"/>
      <c r="CX450" s="407"/>
      <c r="CY450" s="407"/>
      <c r="CZ450" s="407"/>
      <c r="DA450" s="407"/>
      <c r="DB450" s="407"/>
      <c r="DC450" s="407"/>
      <c r="DD450" s="407"/>
    </row>
    <row r="451" spans="37:108" ht="15" hidden="1" customHeight="1">
      <c r="AK451" s="383">
        <v>443</v>
      </c>
      <c r="AL451" s="204" t="str">
        <f t="shared" si="12"/>
        <v/>
      </c>
      <c r="AM451" s="204" t="str">
        <f t="shared" si="13"/>
        <v/>
      </c>
      <c r="AO451" s="130">
        <v>445</v>
      </c>
      <c r="AP451" s="149"/>
      <c r="AQ451" s="149"/>
      <c r="AR451" s="149"/>
      <c r="AS451" s="149"/>
      <c r="AT451" s="149"/>
      <c r="AU451" s="149"/>
      <c r="AV451" s="149"/>
      <c r="AW451" s="149"/>
      <c r="AX451" s="149"/>
      <c r="AY451" s="149"/>
      <c r="AZ451" s="149"/>
      <c r="BA451" s="149"/>
      <c r="BB451" s="149"/>
      <c r="BC451" s="149"/>
      <c r="BD451" s="149"/>
      <c r="BE451" s="149"/>
      <c r="BF451" s="149"/>
      <c r="BG451" s="149"/>
      <c r="BH451" s="149"/>
      <c r="BI451" s="73" t="s">
        <v>6957</v>
      </c>
      <c r="BJ451" s="149"/>
      <c r="BK451" s="149"/>
      <c r="BL451" s="149"/>
      <c r="BM451" s="149"/>
      <c r="BN451" s="149"/>
      <c r="BO451" s="149"/>
      <c r="BP451" s="149"/>
      <c r="BQ451" s="149"/>
      <c r="BR451" s="149"/>
      <c r="BS451" s="149"/>
      <c r="BT451" s="149"/>
      <c r="BU451" s="149"/>
      <c r="BV451" s="406"/>
      <c r="BW451" s="406"/>
      <c r="BX451" s="406"/>
      <c r="BY451" s="407"/>
      <c r="BZ451" s="407"/>
      <c r="CA451" s="407"/>
      <c r="CB451" s="407"/>
      <c r="CC451" s="407"/>
      <c r="CD451" s="407"/>
      <c r="CE451" s="407"/>
      <c r="CF451" s="407"/>
      <c r="CG451" s="407"/>
      <c r="CH451" s="407"/>
      <c r="CI451" s="407"/>
      <c r="CJ451" s="407"/>
      <c r="CK451" s="407"/>
      <c r="CL451" s="407"/>
      <c r="CM451" s="407"/>
      <c r="CN451" s="407"/>
      <c r="CO451" s="407"/>
      <c r="CP451" s="407"/>
      <c r="CQ451" s="407"/>
      <c r="CR451" s="374" t="s">
        <v>6958</v>
      </c>
      <c r="CS451" s="407"/>
      <c r="CT451" s="407"/>
      <c r="CU451" s="407"/>
      <c r="CV451" s="407"/>
      <c r="CW451" s="407"/>
      <c r="CX451" s="407"/>
      <c r="CY451" s="407"/>
      <c r="CZ451" s="407"/>
      <c r="DA451" s="407"/>
      <c r="DB451" s="407"/>
      <c r="DC451" s="407"/>
      <c r="DD451" s="407"/>
    </row>
    <row r="452" spans="37:108" ht="15" hidden="1" customHeight="1">
      <c r="AK452" s="383">
        <v>444</v>
      </c>
      <c r="AL452" s="204" t="str">
        <f t="shared" si="12"/>
        <v/>
      </c>
      <c r="AM452" s="204" t="str">
        <f t="shared" si="13"/>
        <v/>
      </c>
      <c r="AO452" s="130">
        <v>446</v>
      </c>
      <c r="AP452" s="149"/>
      <c r="AQ452" s="149"/>
      <c r="AR452" s="149"/>
      <c r="AS452" s="149"/>
      <c r="AT452" s="149"/>
      <c r="AU452" s="149"/>
      <c r="AV452" s="149"/>
      <c r="AW452" s="149"/>
      <c r="AX452" s="149"/>
      <c r="AY452" s="149"/>
      <c r="AZ452" s="149"/>
      <c r="BA452" s="149"/>
      <c r="BB452" s="149"/>
      <c r="BC452" s="149"/>
      <c r="BD452" s="149"/>
      <c r="BE452" s="149"/>
      <c r="BF452" s="149"/>
      <c r="BG452" s="149"/>
      <c r="BH452" s="149"/>
      <c r="BI452" s="73" t="s">
        <v>6959</v>
      </c>
      <c r="BJ452" s="149"/>
      <c r="BK452" s="149"/>
      <c r="BL452" s="149"/>
      <c r="BM452" s="149"/>
      <c r="BN452" s="149"/>
      <c r="BO452" s="149"/>
      <c r="BP452" s="149"/>
      <c r="BQ452" s="149"/>
      <c r="BR452" s="149"/>
      <c r="BS452" s="149"/>
      <c r="BT452" s="149"/>
      <c r="BU452" s="149"/>
      <c r="BV452" s="406"/>
      <c r="BW452" s="406"/>
      <c r="BX452" s="406"/>
      <c r="BY452" s="407"/>
      <c r="BZ452" s="407"/>
      <c r="CA452" s="407"/>
      <c r="CB452" s="407"/>
      <c r="CC452" s="407"/>
      <c r="CD452" s="407"/>
      <c r="CE452" s="407"/>
      <c r="CF452" s="407"/>
      <c r="CG452" s="407"/>
      <c r="CH452" s="407"/>
      <c r="CI452" s="407"/>
      <c r="CJ452" s="407"/>
      <c r="CK452" s="407"/>
      <c r="CL452" s="407"/>
      <c r="CM452" s="407"/>
      <c r="CN452" s="407"/>
      <c r="CO452" s="407"/>
      <c r="CP452" s="407"/>
      <c r="CQ452" s="407"/>
      <c r="CR452" s="374" t="s">
        <v>6960</v>
      </c>
      <c r="CS452" s="407"/>
      <c r="CT452" s="407"/>
      <c r="CU452" s="407"/>
      <c r="CV452" s="407"/>
      <c r="CW452" s="407"/>
      <c r="CX452" s="407"/>
      <c r="CY452" s="407"/>
      <c r="CZ452" s="407"/>
      <c r="DA452" s="407"/>
      <c r="DB452" s="407"/>
      <c r="DC452" s="407"/>
      <c r="DD452" s="407"/>
    </row>
    <row r="453" spans="37:108" ht="15" hidden="1" customHeight="1">
      <c r="AK453" s="375">
        <v>445</v>
      </c>
      <c r="AL453" s="204" t="str">
        <f t="shared" si="12"/>
        <v/>
      </c>
      <c r="AM453" s="204" t="str">
        <f t="shared" si="13"/>
        <v/>
      </c>
      <c r="AO453" s="130">
        <v>447</v>
      </c>
      <c r="AP453" s="149"/>
      <c r="AQ453" s="149"/>
      <c r="AR453" s="149"/>
      <c r="AS453" s="149"/>
      <c r="AT453" s="149"/>
      <c r="AU453" s="149"/>
      <c r="AV453" s="149"/>
      <c r="AW453" s="149"/>
      <c r="AX453" s="149"/>
      <c r="AY453" s="149"/>
      <c r="AZ453" s="149"/>
      <c r="BA453" s="149"/>
      <c r="BB453" s="149"/>
      <c r="BC453" s="149"/>
      <c r="BD453" s="149"/>
      <c r="BE453" s="149"/>
      <c r="BF453" s="149"/>
      <c r="BG453" s="149"/>
      <c r="BH453" s="149"/>
      <c r="BI453" s="73" t="s">
        <v>6961</v>
      </c>
      <c r="BJ453" s="149"/>
      <c r="BK453" s="149"/>
      <c r="BL453" s="149"/>
      <c r="BM453" s="149"/>
      <c r="BN453" s="149"/>
      <c r="BO453" s="149"/>
      <c r="BP453" s="149"/>
      <c r="BQ453" s="149"/>
      <c r="BR453" s="149"/>
      <c r="BS453" s="149"/>
      <c r="BT453" s="149"/>
      <c r="BU453" s="149"/>
      <c r="BV453" s="406"/>
      <c r="BW453" s="406"/>
      <c r="BX453" s="406"/>
      <c r="BY453" s="407"/>
      <c r="BZ453" s="407"/>
      <c r="CA453" s="407"/>
      <c r="CB453" s="407"/>
      <c r="CC453" s="407"/>
      <c r="CD453" s="407"/>
      <c r="CE453" s="407"/>
      <c r="CF453" s="407"/>
      <c r="CG453" s="407"/>
      <c r="CH453" s="407"/>
      <c r="CI453" s="407"/>
      <c r="CJ453" s="407"/>
      <c r="CK453" s="407"/>
      <c r="CL453" s="407"/>
      <c r="CM453" s="407"/>
      <c r="CN453" s="407"/>
      <c r="CO453" s="407"/>
      <c r="CP453" s="407"/>
      <c r="CQ453" s="407"/>
      <c r="CR453" s="374" t="s">
        <v>6962</v>
      </c>
      <c r="CS453" s="407"/>
      <c r="CT453" s="407"/>
      <c r="CU453" s="407"/>
      <c r="CV453" s="407"/>
      <c r="CW453" s="407"/>
      <c r="CX453" s="407"/>
      <c r="CY453" s="407"/>
      <c r="CZ453" s="407"/>
      <c r="DA453" s="407"/>
      <c r="DB453" s="407"/>
      <c r="DC453" s="407"/>
      <c r="DD453" s="407"/>
    </row>
    <row r="454" spans="37:108" ht="15" hidden="1" customHeight="1">
      <c r="AK454" s="383">
        <v>446</v>
      </c>
      <c r="AL454" s="204" t="str">
        <f t="shared" si="12"/>
        <v/>
      </c>
      <c r="AM454" s="204" t="str">
        <f t="shared" si="13"/>
        <v/>
      </c>
      <c r="AO454" s="130">
        <v>448</v>
      </c>
      <c r="AP454" s="149"/>
      <c r="AQ454" s="149"/>
      <c r="AR454" s="149"/>
      <c r="AS454" s="149"/>
      <c r="AT454" s="149"/>
      <c r="AU454" s="149"/>
      <c r="AV454" s="149"/>
      <c r="AW454" s="149"/>
      <c r="AX454" s="149"/>
      <c r="AY454" s="149"/>
      <c r="AZ454" s="149"/>
      <c r="BA454" s="149"/>
      <c r="BB454" s="149"/>
      <c r="BC454" s="149"/>
      <c r="BD454" s="149"/>
      <c r="BE454" s="149"/>
      <c r="BF454" s="149"/>
      <c r="BG454" s="149"/>
      <c r="BH454" s="149"/>
      <c r="BI454" s="73" t="s">
        <v>6963</v>
      </c>
      <c r="BJ454" s="149"/>
      <c r="BK454" s="149"/>
      <c r="BL454" s="149"/>
      <c r="BM454" s="149"/>
      <c r="BN454" s="149"/>
      <c r="BO454" s="149"/>
      <c r="BP454" s="149"/>
      <c r="BQ454" s="149"/>
      <c r="BR454" s="149"/>
      <c r="BS454" s="149"/>
      <c r="BT454" s="149"/>
      <c r="BU454" s="149"/>
      <c r="BV454" s="406"/>
      <c r="BW454" s="406"/>
      <c r="BX454" s="406"/>
      <c r="BY454" s="407"/>
      <c r="BZ454" s="407"/>
      <c r="CA454" s="407"/>
      <c r="CB454" s="407"/>
      <c r="CC454" s="407"/>
      <c r="CD454" s="407"/>
      <c r="CE454" s="407"/>
      <c r="CF454" s="407"/>
      <c r="CG454" s="407"/>
      <c r="CH454" s="407"/>
      <c r="CI454" s="407"/>
      <c r="CJ454" s="407"/>
      <c r="CK454" s="407"/>
      <c r="CL454" s="407"/>
      <c r="CM454" s="407"/>
      <c r="CN454" s="407"/>
      <c r="CO454" s="407"/>
      <c r="CP454" s="407"/>
      <c r="CQ454" s="407"/>
      <c r="CR454" s="374" t="s">
        <v>6964</v>
      </c>
      <c r="CS454" s="407"/>
      <c r="CT454" s="407"/>
      <c r="CU454" s="407"/>
      <c r="CV454" s="407"/>
      <c r="CW454" s="407"/>
      <c r="CX454" s="407"/>
      <c r="CY454" s="407"/>
      <c r="CZ454" s="407"/>
      <c r="DA454" s="407"/>
      <c r="DB454" s="407"/>
      <c r="DC454" s="407"/>
      <c r="DD454" s="407"/>
    </row>
    <row r="455" spans="37:108" ht="15" hidden="1" customHeight="1">
      <c r="AK455" s="383">
        <v>447</v>
      </c>
      <c r="AL455" s="204" t="str">
        <f t="shared" si="12"/>
        <v/>
      </c>
      <c r="AM455" s="204" t="str">
        <f t="shared" si="13"/>
        <v/>
      </c>
      <c r="AO455" s="130">
        <v>449</v>
      </c>
      <c r="AP455" s="149"/>
      <c r="AQ455" s="149"/>
      <c r="AR455" s="149"/>
      <c r="AS455" s="149"/>
      <c r="AT455" s="149"/>
      <c r="AU455" s="149"/>
      <c r="AV455" s="149"/>
      <c r="AW455" s="149"/>
      <c r="AX455" s="149"/>
      <c r="AY455" s="149"/>
      <c r="AZ455" s="149"/>
      <c r="BA455" s="149"/>
      <c r="BB455" s="149"/>
      <c r="BC455" s="149"/>
      <c r="BD455" s="149"/>
      <c r="BE455" s="149"/>
      <c r="BF455" s="149"/>
      <c r="BG455" s="149"/>
      <c r="BH455" s="149"/>
      <c r="BI455" s="73" t="s">
        <v>6965</v>
      </c>
      <c r="BJ455" s="149"/>
      <c r="BK455" s="149"/>
      <c r="BL455" s="149"/>
      <c r="BM455" s="149"/>
      <c r="BN455" s="149"/>
      <c r="BO455" s="149"/>
      <c r="BP455" s="149"/>
      <c r="BQ455" s="149"/>
      <c r="BR455" s="149"/>
      <c r="BS455" s="149"/>
      <c r="BT455" s="149"/>
      <c r="BU455" s="149"/>
      <c r="BV455" s="406"/>
      <c r="BW455" s="406"/>
      <c r="BX455" s="406"/>
      <c r="BY455" s="407"/>
      <c r="BZ455" s="407"/>
      <c r="CA455" s="407"/>
      <c r="CB455" s="407"/>
      <c r="CC455" s="407"/>
      <c r="CD455" s="407"/>
      <c r="CE455" s="407"/>
      <c r="CF455" s="407"/>
      <c r="CG455" s="407"/>
      <c r="CH455" s="407"/>
      <c r="CI455" s="407"/>
      <c r="CJ455" s="407"/>
      <c r="CK455" s="407"/>
      <c r="CL455" s="407"/>
      <c r="CM455" s="407"/>
      <c r="CN455" s="407"/>
      <c r="CO455" s="407"/>
      <c r="CP455" s="407"/>
      <c r="CQ455" s="407"/>
      <c r="CR455" s="374" t="s">
        <v>6966</v>
      </c>
      <c r="CS455" s="407"/>
      <c r="CT455" s="407"/>
      <c r="CU455" s="407"/>
      <c r="CV455" s="407"/>
      <c r="CW455" s="407"/>
      <c r="CX455" s="407"/>
      <c r="CY455" s="407"/>
      <c r="CZ455" s="407"/>
      <c r="DA455" s="407"/>
      <c r="DB455" s="407"/>
      <c r="DC455" s="407"/>
      <c r="DD455" s="407"/>
    </row>
    <row r="456" spans="37:108" ht="15" hidden="1" customHeight="1">
      <c r="AK456" s="383">
        <v>448</v>
      </c>
      <c r="AL456" s="204" t="str">
        <f t="shared" si="12"/>
        <v/>
      </c>
      <c r="AM456" s="204" t="str">
        <f t="shared" si="13"/>
        <v/>
      </c>
      <c r="AO456" s="130">
        <v>450</v>
      </c>
      <c r="AP456" s="149"/>
      <c r="AQ456" s="149"/>
      <c r="AR456" s="149"/>
      <c r="AS456" s="149"/>
      <c r="AT456" s="149"/>
      <c r="AU456" s="149"/>
      <c r="AV456" s="149"/>
      <c r="AW456" s="149"/>
      <c r="AX456" s="149"/>
      <c r="AY456" s="149"/>
      <c r="AZ456" s="149"/>
      <c r="BA456" s="149"/>
      <c r="BB456" s="149"/>
      <c r="BC456" s="149"/>
      <c r="BD456" s="149"/>
      <c r="BE456" s="149"/>
      <c r="BF456" s="149"/>
      <c r="BG456" s="149"/>
      <c r="BH456" s="149"/>
      <c r="BI456" s="73" t="s">
        <v>6967</v>
      </c>
      <c r="BJ456" s="149"/>
      <c r="BK456" s="149"/>
      <c r="BL456" s="149"/>
      <c r="BM456" s="149"/>
      <c r="BN456" s="149"/>
      <c r="BO456" s="149"/>
      <c r="BP456" s="149"/>
      <c r="BQ456" s="149"/>
      <c r="BR456" s="149"/>
      <c r="BS456" s="149"/>
      <c r="BT456" s="149"/>
      <c r="BU456" s="149"/>
      <c r="BV456" s="406"/>
      <c r="BW456" s="406"/>
      <c r="BX456" s="406"/>
      <c r="BY456" s="407"/>
      <c r="BZ456" s="407"/>
      <c r="CA456" s="407"/>
      <c r="CB456" s="407"/>
      <c r="CC456" s="407"/>
      <c r="CD456" s="407"/>
      <c r="CE456" s="407"/>
      <c r="CF456" s="407"/>
      <c r="CG456" s="407"/>
      <c r="CH456" s="407"/>
      <c r="CI456" s="407"/>
      <c r="CJ456" s="407"/>
      <c r="CK456" s="407"/>
      <c r="CL456" s="407"/>
      <c r="CM456" s="407"/>
      <c r="CN456" s="407"/>
      <c r="CO456" s="407"/>
      <c r="CP456" s="407"/>
      <c r="CQ456" s="407"/>
      <c r="CR456" s="374" t="s">
        <v>6968</v>
      </c>
      <c r="CS456" s="407"/>
      <c r="CT456" s="407"/>
      <c r="CU456" s="407"/>
      <c r="CV456" s="407"/>
      <c r="CW456" s="407"/>
      <c r="CX456" s="407"/>
      <c r="CY456" s="407"/>
      <c r="CZ456" s="407"/>
      <c r="DA456" s="407"/>
      <c r="DB456" s="407"/>
      <c r="DC456" s="407"/>
      <c r="DD456" s="407"/>
    </row>
    <row r="457" spans="37:108" ht="15" hidden="1" customHeight="1">
      <c r="AK457" s="375">
        <v>449</v>
      </c>
      <c r="AL457" s="204" t="str">
        <f t="shared" ref="AL457:AL520" si="14">IFERROR(IF(HLOOKUP($N$8,$BY$7:$DD$578,AK458,FALSE)=0,"",HLOOKUP($N$8,$BY$7:$DD$578,AK458,FALSE)),"")</f>
        <v/>
      </c>
      <c r="AM457" s="204" t="str">
        <f t="shared" ref="AM457:AM520" si="15">IFERROR(IF(HLOOKUP($N$8,$AP$7:$BU$578,AK458,FALSE)=0,"",HLOOKUP($N$8,$AP$7:$BU$578,AK458,FALSE)),"")</f>
        <v/>
      </c>
      <c r="AO457" s="130">
        <v>451</v>
      </c>
      <c r="AP457" s="149"/>
      <c r="AQ457" s="149"/>
      <c r="AR457" s="149"/>
      <c r="AS457" s="149"/>
      <c r="AT457" s="149"/>
      <c r="AU457" s="149"/>
      <c r="AV457" s="149"/>
      <c r="AW457" s="149"/>
      <c r="AX457" s="149"/>
      <c r="AY457" s="149"/>
      <c r="AZ457" s="149"/>
      <c r="BA457" s="149"/>
      <c r="BB457" s="149"/>
      <c r="BC457" s="149"/>
      <c r="BD457" s="149"/>
      <c r="BE457" s="149"/>
      <c r="BF457" s="149"/>
      <c r="BG457" s="149"/>
      <c r="BH457" s="149"/>
      <c r="BI457" s="73" t="s">
        <v>6969</v>
      </c>
      <c r="BJ457" s="149"/>
      <c r="BK457" s="149"/>
      <c r="BL457" s="149"/>
      <c r="BM457" s="149"/>
      <c r="BN457" s="149"/>
      <c r="BO457" s="149"/>
      <c r="BP457" s="149"/>
      <c r="BQ457" s="149"/>
      <c r="BR457" s="149"/>
      <c r="BS457" s="149"/>
      <c r="BT457" s="149"/>
      <c r="BU457" s="149"/>
      <c r="BV457" s="406"/>
      <c r="BW457" s="406"/>
      <c r="BX457" s="406"/>
      <c r="BY457" s="407"/>
      <c r="BZ457" s="407"/>
      <c r="CA457" s="407"/>
      <c r="CB457" s="407"/>
      <c r="CC457" s="407"/>
      <c r="CD457" s="407"/>
      <c r="CE457" s="407"/>
      <c r="CF457" s="407"/>
      <c r="CG457" s="407"/>
      <c r="CH457" s="407"/>
      <c r="CI457" s="407"/>
      <c r="CJ457" s="407"/>
      <c r="CK457" s="407"/>
      <c r="CL457" s="407"/>
      <c r="CM457" s="407"/>
      <c r="CN457" s="407"/>
      <c r="CO457" s="407"/>
      <c r="CP457" s="407"/>
      <c r="CQ457" s="407"/>
      <c r="CR457" s="374" t="s">
        <v>6970</v>
      </c>
      <c r="CS457" s="407"/>
      <c r="CT457" s="407"/>
      <c r="CU457" s="407"/>
      <c r="CV457" s="407"/>
      <c r="CW457" s="407"/>
      <c r="CX457" s="407"/>
      <c r="CY457" s="407"/>
      <c r="CZ457" s="407"/>
      <c r="DA457" s="407"/>
      <c r="DB457" s="407"/>
      <c r="DC457" s="407"/>
      <c r="DD457" s="407"/>
    </row>
    <row r="458" spans="37:108" ht="15" hidden="1" customHeight="1">
      <c r="AK458" s="383">
        <v>450</v>
      </c>
      <c r="AL458" s="204" t="str">
        <f t="shared" si="14"/>
        <v/>
      </c>
      <c r="AM458" s="204" t="str">
        <f t="shared" si="15"/>
        <v/>
      </c>
      <c r="AO458" s="130">
        <v>452</v>
      </c>
      <c r="AP458" s="149"/>
      <c r="AQ458" s="149"/>
      <c r="AR458" s="149"/>
      <c r="AS458" s="149"/>
      <c r="AT458" s="149"/>
      <c r="AU458" s="149"/>
      <c r="AV458" s="149"/>
      <c r="AW458" s="149"/>
      <c r="AX458" s="149"/>
      <c r="AY458" s="149"/>
      <c r="AZ458" s="149"/>
      <c r="BA458" s="149"/>
      <c r="BB458" s="149"/>
      <c r="BC458" s="149"/>
      <c r="BD458" s="149"/>
      <c r="BE458" s="149"/>
      <c r="BF458" s="149"/>
      <c r="BG458" s="149"/>
      <c r="BH458" s="149"/>
      <c r="BI458" s="73" t="s">
        <v>6971</v>
      </c>
      <c r="BJ458" s="149"/>
      <c r="BK458" s="149"/>
      <c r="BL458" s="149"/>
      <c r="BM458" s="149"/>
      <c r="BN458" s="149"/>
      <c r="BO458" s="149"/>
      <c r="BP458" s="149"/>
      <c r="BQ458" s="149"/>
      <c r="BR458" s="149"/>
      <c r="BS458" s="149"/>
      <c r="BT458" s="149"/>
      <c r="BU458" s="149"/>
      <c r="BV458" s="406"/>
      <c r="BW458" s="406"/>
      <c r="BX458" s="406"/>
      <c r="BY458" s="407"/>
      <c r="BZ458" s="407"/>
      <c r="CA458" s="407"/>
      <c r="CB458" s="407"/>
      <c r="CC458" s="407"/>
      <c r="CD458" s="407"/>
      <c r="CE458" s="407"/>
      <c r="CF458" s="407"/>
      <c r="CG458" s="407"/>
      <c r="CH458" s="407"/>
      <c r="CI458" s="407"/>
      <c r="CJ458" s="407"/>
      <c r="CK458" s="407"/>
      <c r="CL458" s="407"/>
      <c r="CM458" s="407"/>
      <c r="CN458" s="407"/>
      <c r="CO458" s="407"/>
      <c r="CP458" s="407"/>
      <c r="CQ458" s="407"/>
      <c r="CR458" s="374" t="s">
        <v>6972</v>
      </c>
      <c r="CS458" s="407"/>
      <c r="CT458" s="407"/>
      <c r="CU458" s="407"/>
      <c r="CV458" s="407"/>
      <c r="CW458" s="407"/>
      <c r="CX458" s="407"/>
      <c r="CY458" s="407"/>
      <c r="CZ458" s="407"/>
      <c r="DA458" s="407"/>
      <c r="DB458" s="407"/>
      <c r="DC458" s="407"/>
      <c r="DD458" s="407"/>
    </row>
    <row r="459" spans="37:108" ht="15" hidden="1" customHeight="1">
      <c r="AK459" s="383">
        <v>451</v>
      </c>
      <c r="AL459" s="204" t="str">
        <f t="shared" si="14"/>
        <v/>
      </c>
      <c r="AM459" s="204" t="str">
        <f t="shared" si="15"/>
        <v/>
      </c>
      <c r="AO459" s="130">
        <v>453</v>
      </c>
      <c r="AP459" s="149"/>
      <c r="AQ459" s="149"/>
      <c r="AR459" s="149"/>
      <c r="AS459" s="149"/>
      <c r="AT459" s="149"/>
      <c r="AU459" s="149"/>
      <c r="AV459" s="149"/>
      <c r="AW459" s="149"/>
      <c r="AX459" s="149"/>
      <c r="AY459" s="149"/>
      <c r="AZ459" s="149"/>
      <c r="BA459" s="149"/>
      <c r="BB459" s="149"/>
      <c r="BC459" s="149"/>
      <c r="BD459" s="149"/>
      <c r="BE459" s="149"/>
      <c r="BF459" s="149"/>
      <c r="BG459" s="149"/>
      <c r="BH459" s="149"/>
      <c r="BI459" s="73" t="s">
        <v>6973</v>
      </c>
      <c r="BJ459" s="149"/>
      <c r="BK459" s="149"/>
      <c r="BL459" s="149"/>
      <c r="BM459" s="149"/>
      <c r="BN459" s="149"/>
      <c r="BO459" s="149"/>
      <c r="BP459" s="149"/>
      <c r="BQ459" s="149"/>
      <c r="BR459" s="149"/>
      <c r="BS459" s="149"/>
      <c r="BT459" s="149"/>
      <c r="BU459" s="149"/>
      <c r="BV459" s="406"/>
      <c r="BW459" s="406"/>
      <c r="BX459" s="406"/>
      <c r="BY459" s="407"/>
      <c r="BZ459" s="407"/>
      <c r="CA459" s="407"/>
      <c r="CB459" s="407"/>
      <c r="CC459" s="407"/>
      <c r="CD459" s="407"/>
      <c r="CE459" s="407"/>
      <c r="CF459" s="407"/>
      <c r="CG459" s="407"/>
      <c r="CH459" s="407"/>
      <c r="CI459" s="407"/>
      <c r="CJ459" s="407"/>
      <c r="CK459" s="407"/>
      <c r="CL459" s="407"/>
      <c r="CM459" s="407"/>
      <c r="CN459" s="407"/>
      <c r="CO459" s="407"/>
      <c r="CP459" s="407"/>
      <c r="CQ459" s="407"/>
      <c r="CR459" s="374" t="s">
        <v>6974</v>
      </c>
      <c r="CS459" s="407"/>
      <c r="CT459" s="407"/>
      <c r="CU459" s="407"/>
      <c r="CV459" s="407"/>
      <c r="CW459" s="407"/>
      <c r="CX459" s="407"/>
      <c r="CY459" s="407"/>
      <c r="CZ459" s="407"/>
      <c r="DA459" s="407"/>
      <c r="DB459" s="407"/>
      <c r="DC459" s="407"/>
      <c r="DD459" s="407"/>
    </row>
    <row r="460" spans="37:108" ht="15" hidden="1" customHeight="1">
      <c r="AK460" s="383">
        <v>452</v>
      </c>
      <c r="AL460" s="204" t="str">
        <f t="shared" si="14"/>
        <v/>
      </c>
      <c r="AM460" s="204" t="str">
        <f t="shared" si="15"/>
        <v/>
      </c>
      <c r="AO460" s="130">
        <v>454</v>
      </c>
      <c r="AP460" s="149"/>
      <c r="AQ460" s="149"/>
      <c r="AR460" s="149"/>
      <c r="AS460" s="149"/>
      <c r="AT460" s="149"/>
      <c r="AU460" s="149"/>
      <c r="AV460" s="149"/>
      <c r="AW460" s="149"/>
      <c r="AX460" s="149"/>
      <c r="AY460" s="149"/>
      <c r="AZ460" s="149"/>
      <c r="BA460" s="149"/>
      <c r="BB460" s="149"/>
      <c r="BC460" s="149"/>
      <c r="BD460" s="149"/>
      <c r="BE460" s="149"/>
      <c r="BF460" s="149"/>
      <c r="BG460" s="149"/>
      <c r="BH460" s="149"/>
      <c r="BI460" s="73" t="s">
        <v>6975</v>
      </c>
      <c r="BJ460" s="149"/>
      <c r="BK460" s="149"/>
      <c r="BL460" s="149"/>
      <c r="BM460" s="149"/>
      <c r="BN460" s="149"/>
      <c r="BO460" s="149"/>
      <c r="BP460" s="149"/>
      <c r="BQ460" s="149"/>
      <c r="BR460" s="149"/>
      <c r="BS460" s="149"/>
      <c r="BT460" s="149"/>
      <c r="BU460" s="149"/>
      <c r="BV460" s="406"/>
      <c r="BW460" s="406"/>
      <c r="BX460" s="406"/>
      <c r="BY460" s="407"/>
      <c r="BZ460" s="407"/>
      <c r="CA460" s="407"/>
      <c r="CB460" s="407"/>
      <c r="CC460" s="407"/>
      <c r="CD460" s="407"/>
      <c r="CE460" s="407"/>
      <c r="CF460" s="407"/>
      <c r="CG460" s="407"/>
      <c r="CH460" s="407"/>
      <c r="CI460" s="407"/>
      <c r="CJ460" s="407"/>
      <c r="CK460" s="407"/>
      <c r="CL460" s="407"/>
      <c r="CM460" s="407"/>
      <c r="CN460" s="407"/>
      <c r="CO460" s="407"/>
      <c r="CP460" s="407"/>
      <c r="CQ460" s="407"/>
      <c r="CR460" s="374" t="s">
        <v>6976</v>
      </c>
      <c r="CS460" s="407"/>
      <c r="CT460" s="407"/>
      <c r="CU460" s="407"/>
      <c r="CV460" s="407"/>
      <c r="CW460" s="407"/>
      <c r="CX460" s="407"/>
      <c r="CY460" s="407"/>
      <c r="CZ460" s="407"/>
      <c r="DA460" s="407"/>
      <c r="DB460" s="407"/>
      <c r="DC460" s="407"/>
      <c r="DD460" s="407"/>
    </row>
    <row r="461" spans="37:108" ht="15" hidden="1" customHeight="1">
      <c r="AK461" s="375">
        <v>453</v>
      </c>
      <c r="AL461" s="204" t="str">
        <f t="shared" si="14"/>
        <v/>
      </c>
      <c r="AM461" s="204" t="str">
        <f t="shared" si="15"/>
        <v/>
      </c>
      <c r="AO461" s="130">
        <v>455</v>
      </c>
      <c r="AP461" s="149"/>
      <c r="AQ461" s="149"/>
      <c r="AR461" s="149"/>
      <c r="AS461" s="149"/>
      <c r="AT461" s="149"/>
      <c r="AU461" s="149"/>
      <c r="AV461" s="149"/>
      <c r="AW461" s="149"/>
      <c r="AX461" s="149"/>
      <c r="AY461" s="149"/>
      <c r="AZ461" s="149"/>
      <c r="BA461" s="149"/>
      <c r="BB461" s="149"/>
      <c r="BC461" s="149"/>
      <c r="BD461" s="149"/>
      <c r="BE461" s="149"/>
      <c r="BF461" s="149"/>
      <c r="BG461" s="149"/>
      <c r="BH461" s="149"/>
      <c r="BI461" s="73" t="s">
        <v>6977</v>
      </c>
      <c r="BJ461" s="149"/>
      <c r="BK461" s="149"/>
      <c r="BL461" s="149"/>
      <c r="BM461" s="149"/>
      <c r="BN461" s="149"/>
      <c r="BO461" s="149"/>
      <c r="BP461" s="149"/>
      <c r="BQ461" s="149"/>
      <c r="BR461" s="149"/>
      <c r="BS461" s="149"/>
      <c r="BT461" s="149"/>
      <c r="BU461" s="149"/>
      <c r="BV461" s="406"/>
      <c r="BW461" s="406"/>
      <c r="BX461" s="406"/>
      <c r="BY461" s="407"/>
      <c r="BZ461" s="407"/>
      <c r="CA461" s="407"/>
      <c r="CB461" s="407"/>
      <c r="CC461" s="407"/>
      <c r="CD461" s="407"/>
      <c r="CE461" s="407"/>
      <c r="CF461" s="407"/>
      <c r="CG461" s="407"/>
      <c r="CH461" s="407"/>
      <c r="CI461" s="407"/>
      <c r="CJ461" s="407"/>
      <c r="CK461" s="407"/>
      <c r="CL461" s="407"/>
      <c r="CM461" s="407"/>
      <c r="CN461" s="407"/>
      <c r="CO461" s="407"/>
      <c r="CP461" s="407"/>
      <c r="CQ461" s="407"/>
      <c r="CR461" s="374" t="s">
        <v>6978</v>
      </c>
      <c r="CS461" s="407"/>
      <c r="CT461" s="407"/>
      <c r="CU461" s="407"/>
      <c r="CV461" s="407"/>
      <c r="CW461" s="407"/>
      <c r="CX461" s="407"/>
      <c r="CY461" s="407"/>
      <c r="CZ461" s="407"/>
      <c r="DA461" s="407"/>
      <c r="DB461" s="407"/>
      <c r="DC461" s="407"/>
      <c r="DD461" s="407"/>
    </row>
    <row r="462" spans="37:108" ht="15" hidden="1" customHeight="1">
      <c r="AK462" s="383">
        <v>454</v>
      </c>
      <c r="AL462" s="204" t="str">
        <f t="shared" si="14"/>
        <v/>
      </c>
      <c r="AM462" s="204" t="str">
        <f t="shared" si="15"/>
        <v/>
      </c>
      <c r="AO462" s="130">
        <v>456</v>
      </c>
      <c r="AP462" s="149"/>
      <c r="AQ462" s="149"/>
      <c r="AR462" s="149"/>
      <c r="AS462" s="149"/>
      <c r="AT462" s="149"/>
      <c r="AU462" s="149"/>
      <c r="AV462" s="149"/>
      <c r="AW462" s="149"/>
      <c r="AX462" s="149"/>
      <c r="AY462" s="149"/>
      <c r="AZ462" s="149"/>
      <c r="BA462" s="149"/>
      <c r="BB462" s="149"/>
      <c r="BC462" s="149"/>
      <c r="BD462" s="149"/>
      <c r="BE462" s="149"/>
      <c r="BF462" s="149"/>
      <c r="BG462" s="149"/>
      <c r="BH462" s="149"/>
      <c r="BI462" s="73" t="s">
        <v>6979</v>
      </c>
      <c r="BJ462" s="149"/>
      <c r="BK462" s="149"/>
      <c r="BL462" s="149"/>
      <c r="BM462" s="149"/>
      <c r="BN462" s="149"/>
      <c r="BO462" s="149"/>
      <c r="BP462" s="149"/>
      <c r="BQ462" s="149"/>
      <c r="BR462" s="149"/>
      <c r="BS462" s="149"/>
      <c r="BT462" s="149"/>
      <c r="BU462" s="149"/>
      <c r="BV462" s="406"/>
      <c r="BW462" s="406"/>
      <c r="BX462" s="406"/>
      <c r="BY462" s="407"/>
      <c r="BZ462" s="407"/>
      <c r="CA462" s="407"/>
      <c r="CB462" s="407"/>
      <c r="CC462" s="407"/>
      <c r="CD462" s="407"/>
      <c r="CE462" s="407"/>
      <c r="CF462" s="407"/>
      <c r="CG462" s="407"/>
      <c r="CH462" s="407"/>
      <c r="CI462" s="407"/>
      <c r="CJ462" s="407"/>
      <c r="CK462" s="407"/>
      <c r="CL462" s="407"/>
      <c r="CM462" s="407"/>
      <c r="CN462" s="407"/>
      <c r="CO462" s="407"/>
      <c r="CP462" s="407"/>
      <c r="CQ462" s="407"/>
      <c r="CR462" s="374" t="s">
        <v>6980</v>
      </c>
      <c r="CS462" s="407"/>
      <c r="CT462" s="407"/>
      <c r="CU462" s="407"/>
      <c r="CV462" s="407"/>
      <c r="CW462" s="407"/>
      <c r="CX462" s="407"/>
      <c r="CY462" s="407"/>
      <c r="CZ462" s="407"/>
      <c r="DA462" s="407"/>
      <c r="DB462" s="407"/>
      <c r="DC462" s="407"/>
      <c r="DD462" s="407"/>
    </row>
    <row r="463" spans="37:108" ht="15" hidden="1" customHeight="1">
      <c r="AK463" s="383">
        <v>455</v>
      </c>
      <c r="AL463" s="204" t="str">
        <f t="shared" si="14"/>
        <v/>
      </c>
      <c r="AM463" s="204" t="str">
        <f t="shared" si="15"/>
        <v/>
      </c>
      <c r="AO463" s="130">
        <v>457</v>
      </c>
      <c r="AP463" s="149"/>
      <c r="AQ463" s="149"/>
      <c r="AR463" s="149"/>
      <c r="AS463" s="149"/>
      <c r="AT463" s="149"/>
      <c r="AU463" s="149"/>
      <c r="AV463" s="149"/>
      <c r="AW463" s="149"/>
      <c r="AX463" s="149"/>
      <c r="AY463" s="149"/>
      <c r="AZ463" s="149"/>
      <c r="BA463" s="149"/>
      <c r="BB463" s="149"/>
      <c r="BC463" s="149"/>
      <c r="BD463" s="149"/>
      <c r="BE463" s="149"/>
      <c r="BF463" s="149"/>
      <c r="BG463" s="149"/>
      <c r="BH463" s="149"/>
      <c r="BI463" s="73" t="s">
        <v>6981</v>
      </c>
      <c r="BJ463" s="149"/>
      <c r="BK463" s="149"/>
      <c r="BL463" s="149"/>
      <c r="BM463" s="149"/>
      <c r="BN463" s="149"/>
      <c r="BO463" s="149"/>
      <c r="BP463" s="149"/>
      <c r="BQ463" s="149"/>
      <c r="BR463" s="149"/>
      <c r="BS463" s="149"/>
      <c r="BT463" s="149"/>
      <c r="BU463" s="149"/>
      <c r="BV463" s="406"/>
      <c r="BW463" s="406"/>
      <c r="BX463" s="406"/>
      <c r="BY463" s="407"/>
      <c r="BZ463" s="407"/>
      <c r="CA463" s="407"/>
      <c r="CB463" s="407"/>
      <c r="CC463" s="407"/>
      <c r="CD463" s="407"/>
      <c r="CE463" s="407"/>
      <c r="CF463" s="407"/>
      <c r="CG463" s="407"/>
      <c r="CH463" s="407"/>
      <c r="CI463" s="407"/>
      <c r="CJ463" s="407"/>
      <c r="CK463" s="407"/>
      <c r="CL463" s="407"/>
      <c r="CM463" s="407"/>
      <c r="CN463" s="407"/>
      <c r="CO463" s="407"/>
      <c r="CP463" s="407"/>
      <c r="CQ463" s="407"/>
      <c r="CR463" s="374" t="s">
        <v>6982</v>
      </c>
      <c r="CS463" s="407"/>
      <c r="CT463" s="407"/>
      <c r="CU463" s="407"/>
      <c r="CV463" s="407"/>
      <c r="CW463" s="407"/>
      <c r="CX463" s="407"/>
      <c r="CY463" s="407"/>
      <c r="CZ463" s="407"/>
      <c r="DA463" s="407"/>
      <c r="DB463" s="407"/>
      <c r="DC463" s="407"/>
      <c r="DD463" s="407"/>
    </row>
    <row r="464" spans="37:108" ht="15" hidden="1" customHeight="1">
      <c r="AK464" s="383">
        <v>456</v>
      </c>
      <c r="AL464" s="204" t="str">
        <f t="shared" si="14"/>
        <v/>
      </c>
      <c r="AM464" s="204" t="str">
        <f t="shared" si="15"/>
        <v/>
      </c>
      <c r="AO464" s="130">
        <v>458</v>
      </c>
      <c r="AP464" s="149"/>
      <c r="AQ464" s="149"/>
      <c r="AR464" s="149"/>
      <c r="AS464" s="149"/>
      <c r="AT464" s="149"/>
      <c r="AU464" s="149"/>
      <c r="AV464" s="149"/>
      <c r="AW464" s="149"/>
      <c r="AX464" s="149"/>
      <c r="AY464" s="149"/>
      <c r="AZ464" s="149"/>
      <c r="BA464" s="149"/>
      <c r="BB464" s="149"/>
      <c r="BC464" s="149"/>
      <c r="BD464" s="149"/>
      <c r="BE464" s="149"/>
      <c r="BF464" s="149"/>
      <c r="BG464" s="149"/>
      <c r="BH464" s="149"/>
      <c r="BI464" s="73" t="s">
        <v>6983</v>
      </c>
      <c r="BJ464" s="149"/>
      <c r="BK464" s="149"/>
      <c r="BL464" s="149"/>
      <c r="BM464" s="149"/>
      <c r="BN464" s="149"/>
      <c r="BO464" s="149"/>
      <c r="BP464" s="149"/>
      <c r="BQ464" s="149"/>
      <c r="BR464" s="149"/>
      <c r="BS464" s="149"/>
      <c r="BT464" s="149"/>
      <c r="BU464" s="149"/>
      <c r="BV464" s="406"/>
      <c r="BW464" s="406"/>
      <c r="BX464" s="406"/>
      <c r="BY464" s="407"/>
      <c r="BZ464" s="407"/>
      <c r="CA464" s="407"/>
      <c r="CB464" s="407"/>
      <c r="CC464" s="407"/>
      <c r="CD464" s="407"/>
      <c r="CE464" s="407"/>
      <c r="CF464" s="407"/>
      <c r="CG464" s="407"/>
      <c r="CH464" s="407"/>
      <c r="CI464" s="407"/>
      <c r="CJ464" s="407"/>
      <c r="CK464" s="407"/>
      <c r="CL464" s="407"/>
      <c r="CM464" s="407"/>
      <c r="CN464" s="407"/>
      <c r="CO464" s="407"/>
      <c r="CP464" s="407"/>
      <c r="CQ464" s="407"/>
      <c r="CR464" s="374" t="s">
        <v>6984</v>
      </c>
      <c r="CS464" s="407"/>
      <c r="CT464" s="407"/>
      <c r="CU464" s="407"/>
      <c r="CV464" s="407"/>
      <c r="CW464" s="407"/>
      <c r="CX464" s="407"/>
      <c r="CY464" s="407"/>
      <c r="CZ464" s="407"/>
      <c r="DA464" s="407"/>
      <c r="DB464" s="407"/>
      <c r="DC464" s="407"/>
      <c r="DD464" s="407"/>
    </row>
    <row r="465" spans="37:108" ht="15" hidden="1" customHeight="1">
      <c r="AK465" s="375">
        <v>457</v>
      </c>
      <c r="AL465" s="204" t="str">
        <f t="shared" si="14"/>
        <v/>
      </c>
      <c r="AM465" s="204" t="str">
        <f t="shared" si="15"/>
        <v/>
      </c>
      <c r="AO465" s="130">
        <v>459</v>
      </c>
      <c r="AP465" s="149"/>
      <c r="AQ465" s="149"/>
      <c r="AR465" s="149"/>
      <c r="AS465" s="149"/>
      <c r="AT465" s="149"/>
      <c r="AU465" s="149"/>
      <c r="AV465" s="149"/>
      <c r="AW465" s="149"/>
      <c r="AX465" s="149"/>
      <c r="AY465" s="149"/>
      <c r="AZ465" s="149"/>
      <c r="BA465" s="149"/>
      <c r="BB465" s="149"/>
      <c r="BC465" s="149"/>
      <c r="BD465" s="149"/>
      <c r="BE465" s="149"/>
      <c r="BF465" s="149"/>
      <c r="BG465" s="149"/>
      <c r="BH465" s="149"/>
      <c r="BI465" s="73" t="s">
        <v>6985</v>
      </c>
      <c r="BJ465" s="149"/>
      <c r="BK465" s="149"/>
      <c r="BL465" s="149"/>
      <c r="BM465" s="149"/>
      <c r="BN465" s="149"/>
      <c r="BO465" s="149"/>
      <c r="BP465" s="149"/>
      <c r="BQ465" s="149"/>
      <c r="BR465" s="149"/>
      <c r="BS465" s="149"/>
      <c r="BT465" s="149"/>
      <c r="BU465" s="149"/>
      <c r="BV465" s="406"/>
      <c r="BW465" s="406"/>
      <c r="BX465" s="406"/>
      <c r="BY465" s="407"/>
      <c r="BZ465" s="407"/>
      <c r="CA465" s="407"/>
      <c r="CB465" s="407"/>
      <c r="CC465" s="407"/>
      <c r="CD465" s="407"/>
      <c r="CE465" s="407"/>
      <c r="CF465" s="407"/>
      <c r="CG465" s="407"/>
      <c r="CH465" s="407"/>
      <c r="CI465" s="407"/>
      <c r="CJ465" s="407"/>
      <c r="CK465" s="407"/>
      <c r="CL465" s="407"/>
      <c r="CM465" s="407"/>
      <c r="CN465" s="407"/>
      <c r="CO465" s="407"/>
      <c r="CP465" s="407"/>
      <c r="CQ465" s="407"/>
      <c r="CR465" s="374" t="s">
        <v>6986</v>
      </c>
      <c r="CS465" s="407"/>
      <c r="CT465" s="407"/>
      <c r="CU465" s="407"/>
      <c r="CV465" s="407"/>
      <c r="CW465" s="407"/>
      <c r="CX465" s="407"/>
      <c r="CY465" s="407"/>
      <c r="CZ465" s="407"/>
      <c r="DA465" s="407"/>
      <c r="DB465" s="407"/>
      <c r="DC465" s="407"/>
      <c r="DD465" s="407"/>
    </row>
    <row r="466" spans="37:108" ht="15" hidden="1" customHeight="1">
      <c r="AK466" s="383">
        <v>458</v>
      </c>
      <c r="AL466" s="204" t="str">
        <f t="shared" si="14"/>
        <v/>
      </c>
      <c r="AM466" s="204" t="str">
        <f t="shared" si="15"/>
        <v/>
      </c>
      <c r="AO466" s="130">
        <v>460</v>
      </c>
      <c r="AP466" s="149"/>
      <c r="AQ466" s="149"/>
      <c r="AR466" s="149"/>
      <c r="AS466" s="149"/>
      <c r="AT466" s="149"/>
      <c r="AU466" s="149"/>
      <c r="AV466" s="149"/>
      <c r="AW466" s="149"/>
      <c r="AX466" s="149"/>
      <c r="AY466" s="149"/>
      <c r="AZ466" s="149"/>
      <c r="BA466" s="149"/>
      <c r="BB466" s="149"/>
      <c r="BC466" s="149"/>
      <c r="BD466" s="149"/>
      <c r="BE466" s="149"/>
      <c r="BF466" s="149"/>
      <c r="BG466" s="149"/>
      <c r="BH466" s="149"/>
      <c r="BI466" s="73" t="s">
        <v>6987</v>
      </c>
      <c r="BJ466" s="149"/>
      <c r="BK466" s="149"/>
      <c r="BL466" s="149"/>
      <c r="BM466" s="149"/>
      <c r="BN466" s="149"/>
      <c r="BO466" s="149"/>
      <c r="BP466" s="149"/>
      <c r="BQ466" s="149"/>
      <c r="BR466" s="149"/>
      <c r="BS466" s="149"/>
      <c r="BT466" s="149"/>
      <c r="BU466" s="149"/>
      <c r="BV466" s="406"/>
      <c r="BW466" s="406"/>
      <c r="BX466" s="406"/>
      <c r="BY466" s="407"/>
      <c r="BZ466" s="407"/>
      <c r="CA466" s="407"/>
      <c r="CB466" s="407"/>
      <c r="CC466" s="407"/>
      <c r="CD466" s="407"/>
      <c r="CE466" s="407"/>
      <c r="CF466" s="407"/>
      <c r="CG466" s="407"/>
      <c r="CH466" s="407"/>
      <c r="CI466" s="407"/>
      <c r="CJ466" s="407"/>
      <c r="CK466" s="407"/>
      <c r="CL466" s="407"/>
      <c r="CM466" s="407"/>
      <c r="CN466" s="407"/>
      <c r="CO466" s="407"/>
      <c r="CP466" s="407"/>
      <c r="CQ466" s="407"/>
      <c r="CR466" s="374" t="s">
        <v>6988</v>
      </c>
      <c r="CS466" s="407"/>
      <c r="CT466" s="407"/>
      <c r="CU466" s="407"/>
      <c r="CV466" s="407"/>
      <c r="CW466" s="407"/>
      <c r="CX466" s="407"/>
      <c r="CY466" s="407"/>
      <c r="CZ466" s="407"/>
      <c r="DA466" s="407"/>
      <c r="DB466" s="407"/>
      <c r="DC466" s="407"/>
      <c r="DD466" s="407"/>
    </row>
    <row r="467" spans="37:108" ht="15" hidden="1" customHeight="1">
      <c r="AK467" s="383">
        <v>459</v>
      </c>
      <c r="AL467" s="204" t="str">
        <f t="shared" si="14"/>
        <v/>
      </c>
      <c r="AM467" s="204" t="str">
        <f t="shared" si="15"/>
        <v/>
      </c>
      <c r="AO467" s="130">
        <v>461</v>
      </c>
      <c r="AP467" s="149"/>
      <c r="AQ467" s="149"/>
      <c r="AR467" s="149"/>
      <c r="AS467" s="149"/>
      <c r="AT467" s="149"/>
      <c r="AU467" s="149"/>
      <c r="AV467" s="149"/>
      <c r="AW467" s="149"/>
      <c r="AX467" s="149"/>
      <c r="AY467" s="149"/>
      <c r="AZ467" s="149"/>
      <c r="BA467" s="149"/>
      <c r="BB467" s="149"/>
      <c r="BC467" s="149"/>
      <c r="BD467" s="149"/>
      <c r="BE467" s="149"/>
      <c r="BF467" s="149"/>
      <c r="BG467" s="149"/>
      <c r="BH467" s="149"/>
      <c r="BI467" s="73" t="s">
        <v>6989</v>
      </c>
      <c r="BJ467" s="149"/>
      <c r="BK467" s="149"/>
      <c r="BL467" s="149"/>
      <c r="BM467" s="149"/>
      <c r="BN467" s="149"/>
      <c r="BO467" s="149"/>
      <c r="BP467" s="149"/>
      <c r="BQ467" s="149"/>
      <c r="BR467" s="149"/>
      <c r="BS467" s="149"/>
      <c r="BT467" s="149"/>
      <c r="BU467" s="149"/>
      <c r="BV467" s="406"/>
      <c r="BW467" s="406"/>
      <c r="BX467" s="406"/>
      <c r="BY467" s="407"/>
      <c r="BZ467" s="407"/>
      <c r="CA467" s="407"/>
      <c r="CB467" s="407"/>
      <c r="CC467" s="407"/>
      <c r="CD467" s="407"/>
      <c r="CE467" s="407"/>
      <c r="CF467" s="407"/>
      <c r="CG467" s="407"/>
      <c r="CH467" s="407"/>
      <c r="CI467" s="407"/>
      <c r="CJ467" s="407"/>
      <c r="CK467" s="407"/>
      <c r="CL467" s="407"/>
      <c r="CM467" s="407"/>
      <c r="CN467" s="407"/>
      <c r="CO467" s="407"/>
      <c r="CP467" s="407"/>
      <c r="CQ467" s="407"/>
      <c r="CR467" s="374" t="s">
        <v>6990</v>
      </c>
      <c r="CS467" s="407"/>
      <c r="CT467" s="407"/>
      <c r="CU467" s="407"/>
      <c r="CV467" s="407"/>
      <c r="CW467" s="407"/>
      <c r="CX467" s="407"/>
      <c r="CY467" s="407"/>
      <c r="CZ467" s="407"/>
      <c r="DA467" s="407"/>
      <c r="DB467" s="407"/>
      <c r="DC467" s="407"/>
      <c r="DD467" s="407"/>
    </row>
    <row r="468" spans="37:108" ht="15" hidden="1" customHeight="1">
      <c r="AK468" s="383">
        <v>460</v>
      </c>
      <c r="AL468" s="204" t="str">
        <f t="shared" si="14"/>
        <v/>
      </c>
      <c r="AM468" s="204" t="str">
        <f t="shared" si="15"/>
        <v/>
      </c>
      <c r="AO468" s="130">
        <v>462</v>
      </c>
      <c r="AP468" s="149"/>
      <c r="AQ468" s="149"/>
      <c r="AR468" s="149"/>
      <c r="AS468" s="149"/>
      <c r="AT468" s="149"/>
      <c r="AU468" s="149"/>
      <c r="AV468" s="149"/>
      <c r="AW468" s="149"/>
      <c r="AX468" s="149"/>
      <c r="AY468" s="149"/>
      <c r="AZ468" s="149"/>
      <c r="BA468" s="149"/>
      <c r="BB468" s="149"/>
      <c r="BC468" s="149"/>
      <c r="BD468" s="149"/>
      <c r="BE468" s="149"/>
      <c r="BF468" s="149"/>
      <c r="BG468" s="149"/>
      <c r="BH468" s="149"/>
      <c r="BI468" s="73" t="s">
        <v>6991</v>
      </c>
      <c r="BJ468" s="149"/>
      <c r="BK468" s="149"/>
      <c r="BL468" s="149"/>
      <c r="BM468" s="149"/>
      <c r="BN468" s="149"/>
      <c r="BO468" s="149"/>
      <c r="BP468" s="149"/>
      <c r="BQ468" s="149"/>
      <c r="BR468" s="149"/>
      <c r="BS468" s="149"/>
      <c r="BT468" s="149"/>
      <c r="BU468" s="149"/>
      <c r="BV468" s="406"/>
      <c r="BW468" s="406"/>
      <c r="BX468" s="406"/>
      <c r="BY468" s="407"/>
      <c r="BZ468" s="407"/>
      <c r="CA468" s="407"/>
      <c r="CB468" s="407"/>
      <c r="CC468" s="407"/>
      <c r="CD468" s="407"/>
      <c r="CE468" s="407"/>
      <c r="CF468" s="407"/>
      <c r="CG468" s="407"/>
      <c r="CH468" s="407"/>
      <c r="CI468" s="407"/>
      <c r="CJ468" s="407"/>
      <c r="CK468" s="407"/>
      <c r="CL468" s="407"/>
      <c r="CM468" s="407"/>
      <c r="CN468" s="407"/>
      <c r="CO468" s="407"/>
      <c r="CP468" s="407"/>
      <c r="CQ468" s="407"/>
      <c r="CR468" s="374" t="s">
        <v>6992</v>
      </c>
      <c r="CS468" s="407"/>
      <c r="CT468" s="407"/>
      <c r="CU468" s="407"/>
      <c r="CV468" s="407"/>
      <c r="CW468" s="407"/>
      <c r="CX468" s="407"/>
      <c r="CY468" s="407"/>
      <c r="CZ468" s="407"/>
      <c r="DA468" s="407"/>
      <c r="DB468" s="407"/>
      <c r="DC468" s="407"/>
      <c r="DD468" s="407"/>
    </row>
    <row r="469" spans="37:108" ht="15" hidden="1" customHeight="1">
      <c r="AK469" s="375">
        <v>461</v>
      </c>
      <c r="AL469" s="204" t="str">
        <f t="shared" si="14"/>
        <v/>
      </c>
      <c r="AM469" s="204" t="str">
        <f t="shared" si="15"/>
        <v/>
      </c>
      <c r="AO469" s="130">
        <v>463</v>
      </c>
      <c r="AP469" s="149"/>
      <c r="AQ469" s="149"/>
      <c r="AR469" s="149"/>
      <c r="AS469" s="149"/>
      <c r="AT469" s="149"/>
      <c r="AU469" s="149"/>
      <c r="AV469" s="149"/>
      <c r="AW469" s="149"/>
      <c r="AX469" s="149"/>
      <c r="AY469" s="149"/>
      <c r="AZ469" s="149"/>
      <c r="BA469" s="149"/>
      <c r="BB469" s="149"/>
      <c r="BC469" s="149"/>
      <c r="BD469" s="149"/>
      <c r="BE469" s="149"/>
      <c r="BF469" s="149"/>
      <c r="BG469" s="149"/>
      <c r="BH469" s="149"/>
      <c r="BI469" s="73" t="s">
        <v>6993</v>
      </c>
      <c r="BJ469" s="149"/>
      <c r="BK469" s="149"/>
      <c r="BL469" s="149"/>
      <c r="BM469" s="149"/>
      <c r="BN469" s="149"/>
      <c r="BO469" s="149"/>
      <c r="BP469" s="149"/>
      <c r="BQ469" s="149"/>
      <c r="BR469" s="149"/>
      <c r="BS469" s="149"/>
      <c r="BT469" s="149"/>
      <c r="BU469" s="149"/>
      <c r="BV469" s="406"/>
      <c r="BW469" s="406"/>
      <c r="BX469" s="406"/>
      <c r="BY469" s="407"/>
      <c r="BZ469" s="407"/>
      <c r="CA469" s="407"/>
      <c r="CB469" s="407"/>
      <c r="CC469" s="407"/>
      <c r="CD469" s="407"/>
      <c r="CE469" s="407"/>
      <c r="CF469" s="407"/>
      <c r="CG469" s="407"/>
      <c r="CH469" s="407"/>
      <c r="CI469" s="407"/>
      <c r="CJ469" s="407"/>
      <c r="CK469" s="407"/>
      <c r="CL469" s="407"/>
      <c r="CM469" s="407"/>
      <c r="CN469" s="407"/>
      <c r="CO469" s="407"/>
      <c r="CP469" s="407"/>
      <c r="CQ469" s="407"/>
      <c r="CR469" s="374" t="s">
        <v>6994</v>
      </c>
      <c r="CS469" s="407"/>
      <c r="CT469" s="407"/>
      <c r="CU469" s="407"/>
      <c r="CV469" s="407"/>
      <c r="CW469" s="407"/>
      <c r="CX469" s="407"/>
      <c r="CY469" s="407"/>
      <c r="CZ469" s="407"/>
      <c r="DA469" s="407"/>
      <c r="DB469" s="407"/>
      <c r="DC469" s="407"/>
      <c r="DD469" s="407"/>
    </row>
    <row r="470" spans="37:108" ht="15" hidden="1" customHeight="1">
      <c r="AK470" s="383">
        <v>462</v>
      </c>
      <c r="AL470" s="204" t="str">
        <f t="shared" si="14"/>
        <v/>
      </c>
      <c r="AM470" s="204" t="str">
        <f t="shared" si="15"/>
        <v/>
      </c>
      <c r="AO470" s="130">
        <v>464</v>
      </c>
      <c r="AP470" s="149"/>
      <c r="AQ470" s="149"/>
      <c r="AR470" s="149"/>
      <c r="AS470" s="149"/>
      <c r="AT470" s="149"/>
      <c r="AU470" s="149"/>
      <c r="AV470" s="149"/>
      <c r="AW470" s="149"/>
      <c r="AX470" s="149"/>
      <c r="AY470" s="149"/>
      <c r="AZ470" s="149"/>
      <c r="BA470" s="149"/>
      <c r="BB470" s="149"/>
      <c r="BC470" s="149"/>
      <c r="BD470" s="149"/>
      <c r="BE470" s="149"/>
      <c r="BF470" s="149"/>
      <c r="BG470" s="149"/>
      <c r="BH470" s="149"/>
      <c r="BI470" s="73" t="s">
        <v>6995</v>
      </c>
      <c r="BJ470" s="149"/>
      <c r="BK470" s="149"/>
      <c r="BL470" s="149"/>
      <c r="BM470" s="149"/>
      <c r="BN470" s="149"/>
      <c r="BO470" s="149"/>
      <c r="BP470" s="149"/>
      <c r="BQ470" s="149"/>
      <c r="BR470" s="149"/>
      <c r="BS470" s="149"/>
      <c r="BT470" s="149"/>
      <c r="BU470" s="149"/>
      <c r="BV470" s="406"/>
      <c r="BW470" s="406"/>
      <c r="BX470" s="406"/>
      <c r="BY470" s="407"/>
      <c r="BZ470" s="407"/>
      <c r="CA470" s="407"/>
      <c r="CB470" s="407"/>
      <c r="CC470" s="407"/>
      <c r="CD470" s="407"/>
      <c r="CE470" s="407"/>
      <c r="CF470" s="407"/>
      <c r="CG470" s="407"/>
      <c r="CH470" s="407"/>
      <c r="CI470" s="407"/>
      <c r="CJ470" s="407"/>
      <c r="CK470" s="407"/>
      <c r="CL470" s="407"/>
      <c r="CM470" s="407"/>
      <c r="CN470" s="407"/>
      <c r="CO470" s="407"/>
      <c r="CP470" s="407"/>
      <c r="CQ470" s="407"/>
      <c r="CR470" s="374" t="s">
        <v>6996</v>
      </c>
      <c r="CS470" s="407"/>
      <c r="CT470" s="407"/>
      <c r="CU470" s="407"/>
      <c r="CV470" s="407"/>
      <c r="CW470" s="407"/>
      <c r="CX470" s="407"/>
      <c r="CY470" s="407"/>
      <c r="CZ470" s="407"/>
      <c r="DA470" s="407"/>
      <c r="DB470" s="407"/>
      <c r="DC470" s="407"/>
      <c r="DD470" s="407"/>
    </row>
    <row r="471" spans="37:108" ht="15" hidden="1" customHeight="1">
      <c r="AK471" s="383">
        <v>463</v>
      </c>
      <c r="AL471" s="204" t="str">
        <f t="shared" si="14"/>
        <v/>
      </c>
      <c r="AM471" s="204" t="str">
        <f t="shared" si="15"/>
        <v/>
      </c>
      <c r="AO471" s="130">
        <v>465</v>
      </c>
      <c r="AP471" s="149"/>
      <c r="AQ471" s="149"/>
      <c r="AR471" s="149"/>
      <c r="AS471" s="149"/>
      <c r="AT471" s="149"/>
      <c r="AU471" s="149"/>
      <c r="AV471" s="149"/>
      <c r="AW471" s="149"/>
      <c r="AX471" s="149"/>
      <c r="AY471" s="149"/>
      <c r="AZ471" s="149"/>
      <c r="BA471" s="149"/>
      <c r="BB471" s="149"/>
      <c r="BC471" s="149"/>
      <c r="BD471" s="149"/>
      <c r="BE471" s="149"/>
      <c r="BF471" s="149"/>
      <c r="BG471" s="149"/>
      <c r="BH471" s="149"/>
      <c r="BI471" s="73" t="s">
        <v>6997</v>
      </c>
      <c r="BJ471" s="149"/>
      <c r="BK471" s="149"/>
      <c r="BL471" s="149"/>
      <c r="BM471" s="149"/>
      <c r="BN471" s="149"/>
      <c r="BO471" s="149"/>
      <c r="BP471" s="149"/>
      <c r="BQ471" s="149"/>
      <c r="BR471" s="149"/>
      <c r="BS471" s="149"/>
      <c r="BT471" s="149"/>
      <c r="BU471" s="149"/>
      <c r="BV471" s="406"/>
      <c r="BW471" s="406"/>
      <c r="BX471" s="406"/>
      <c r="BY471" s="407"/>
      <c r="BZ471" s="407"/>
      <c r="CA471" s="407"/>
      <c r="CB471" s="407"/>
      <c r="CC471" s="407"/>
      <c r="CD471" s="407"/>
      <c r="CE471" s="407"/>
      <c r="CF471" s="407"/>
      <c r="CG471" s="407"/>
      <c r="CH471" s="407"/>
      <c r="CI471" s="407"/>
      <c r="CJ471" s="407"/>
      <c r="CK471" s="407"/>
      <c r="CL471" s="407"/>
      <c r="CM471" s="407"/>
      <c r="CN471" s="407"/>
      <c r="CO471" s="407"/>
      <c r="CP471" s="407"/>
      <c r="CQ471" s="407"/>
      <c r="CR471" s="374" t="s">
        <v>6998</v>
      </c>
      <c r="CS471" s="407"/>
      <c r="CT471" s="407"/>
      <c r="CU471" s="407"/>
      <c r="CV471" s="407"/>
      <c r="CW471" s="407"/>
      <c r="CX471" s="407"/>
      <c r="CY471" s="407"/>
      <c r="CZ471" s="407"/>
      <c r="DA471" s="407"/>
      <c r="DB471" s="407"/>
      <c r="DC471" s="407"/>
      <c r="DD471" s="407"/>
    </row>
    <row r="472" spans="37:108" ht="15" hidden="1" customHeight="1">
      <c r="AK472" s="383">
        <v>464</v>
      </c>
      <c r="AL472" s="204" t="str">
        <f t="shared" si="14"/>
        <v/>
      </c>
      <c r="AM472" s="204" t="str">
        <f t="shared" si="15"/>
        <v/>
      </c>
      <c r="AO472" s="130">
        <v>466</v>
      </c>
      <c r="AP472" s="149"/>
      <c r="AQ472" s="149"/>
      <c r="AR472" s="149"/>
      <c r="AS472" s="149"/>
      <c r="AT472" s="149"/>
      <c r="AU472" s="149"/>
      <c r="AV472" s="149"/>
      <c r="AW472" s="149"/>
      <c r="AX472" s="149"/>
      <c r="AY472" s="149"/>
      <c r="AZ472" s="149"/>
      <c r="BA472" s="149"/>
      <c r="BB472" s="149"/>
      <c r="BC472" s="149"/>
      <c r="BD472" s="149"/>
      <c r="BE472" s="149"/>
      <c r="BF472" s="149"/>
      <c r="BG472" s="149"/>
      <c r="BH472" s="149"/>
      <c r="BI472" s="73" t="s">
        <v>6999</v>
      </c>
      <c r="BJ472" s="149"/>
      <c r="BK472" s="149"/>
      <c r="BL472" s="149"/>
      <c r="BM472" s="149"/>
      <c r="BN472" s="149"/>
      <c r="BO472" s="149"/>
      <c r="BP472" s="149"/>
      <c r="BQ472" s="149"/>
      <c r="BR472" s="149"/>
      <c r="BS472" s="149"/>
      <c r="BT472" s="149"/>
      <c r="BU472" s="149"/>
      <c r="BV472" s="406"/>
      <c r="BW472" s="406"/>
      <c r="BX472" s="406"/>
      <c r="BY472" s="407"/>
      <c r="BZ472" s="407"/>
      <c r="CA472" s="407"/>
      <c r="CB472" s="407"/>
      <c r="CC472" s="407"/>
      <c r="CD472" s="407"/>
      <c r="CE472" s="407"/>
      <c r="CF472" s="407"/>
      <c r="CG472" s="407"/>
      <c r="CH472" s="407"/>
      <c r="CI472" s="407"/>
      <c r="CJ472" s="407"/>
      <c r="CK472" s="407"/>
      <c r="CL472" s="407"/>
      <c r="CM472" s="407"/>
      <c r="CN472" s="407"/>
      <c r="CO472" s="407"/>
      <c r="CP472" s="407"/>
      <c r="CQ472" s="407"/>
      <c r="CR472" s="374" t="s">
        <v>7000</v>
      </c>
      <c r="CS472" s="407"/>
      <c r="CT472" s="407"/>
      <c r="CU472" s="407"/>
      <c r="CV472" s="407"/>
      <c r="CW472" s="407"/>
      <c r="CX472" s="407"/>
      <c r="CY472" s="407"/>
      <c r="CZ472" s="407"/>
      <c r="DA472" s="407"/>
      <c r="DB472" s="407"/>
      <c r="DC472" s="407"/>
      <c r="DD472" s="407"/>
    </row>
    <row r="473" spans="37:108" ht="15" hidden="1" customHeight="1">
      <c r="AK473" s="375">
        <v>465</v>
      </c>
      <c r="AL473" s="204" t="str">
        <f t="shared" si="14"/>
        <v/>
      </c>
      <c r="AM473" s="204" t="str">
        <f t="shared" si="15"/>
        <v/>
      </c>
      <c r="AO473" s="130">
        <v>467</v>
      </c>
      <c r="AP473" s="73"/>
      <c r="AQ473" s="73"/>
      <c r="AR473" s="73"/>
      <c r="AS473" s="73"/>
      <c r="AT473" s="73"/>
      <c r="AU473" s="73"/>
      <c r="AV473" s="73"/>
      <c r="AW473" s="73"/>
      <c r="AX473" s="73"/>
      <c r="AY473" s="73"/>
      <c r="AZ473" s="73"/>
      <c r="BA473" s="73"/>
      <c r="BB473" s="73"/>
      <c r="BC473" s="73"/>
      <c r="BD473" s="73"/>
      <c r="BE473" s="73"/>
      <c r="BF473" s="73"/>
      <c r="BG473" s="73"/>
      <c r="BH473" s="73"/>
      <c r="BI473" s="73" t="s">
        <v>7001</v>
      </c>
      <c r="BJ473" s="73"/>
      <c r="BK473" s="73"/>
      <c r="BL473" s="73"/>
      <c r="BM473" s="73"/>
      <c r="BN473" s="73"/>
      <c r="BO473" s="73"/>
      <c r="BP473" s="73"/>
      <c r="BQ473" s="73"/>
      <c r="BR473" s="73"/>
      <c r="BS473" s="73"/>
      <c r="BT473" s="73"/>
      <c r="BU473" s="73"/>
      <c r="BV473" s="130"/>
      <c r="BW473" s="130"/>
      <c r="BX473" s="130"/>
      <c r="BY473" s="374"/>
      <c r="BZ473" s="374"/>
      <c r="CA473" s="374"/>
      <c r="CB473" s="374"/>
      <c r="CC473" s="374"/>
      <c r="CD473" s="374"/>
      <c r="CE473" s="374"/>
      <c r="CF473" s="374"/>
      <c r="CG473" s="374"/>
      <c r="CH473" s="374"/>
      <c r="CI473" s="374"/>
      <c r="CJ473" s="374"/>
      <c r="CK473" s="374"/>
      <c r="CL473" s="374"/>
      <c r="CM473" s="374"/>
      <c r="CN473" s="374"/>
      <c r="CO473" s="374"/>
      <c r="CP473" s="374"/>
      <c r="CQ473" s="374"/>
      <c r="CR473" s="374" t="s">
        <v>7002</v>
      </c>
      <c r="CS473" s="374"/>
      <c r="CT473" s="374"/>
      <c r="CU473" s="374"/>
      <c r="CV473" s="374"/>
      <c r="CW473" s="374"/>
      <c r="CX473" s="374"/>
      <c r="CY473" s="374"/>
      <c r="CZ473" s="374"/>
      <c r="DA473" s="374"/>
      <c r="DB473" s="374"/>
      <c r="DC473" s="374"/>
      <c r="DD473" s="374"/>
    </row>
    <row r="474" spans="37:108" ht="15" hidden="1" customHeight="1">
      <c r="AK474" s="383">
        <v>466</v>
      </c>
      <c r="AL474" s="204" t="str">
        <f t="shared" si="14"/>
        <v/>
      </c>
      <c r="AM474" s="204" t="str">
        <f t="shared" si="15"/>
        <v/>
      </c>
      <c r="AO474" s="130">
        <v>468</v>
      </c>
      <c r="AP474" s="149"/>
      <c r="AQ474" s="149"/>
      <c r="AR474" s="149"/>
      <c r="AS474" s="149"/>
      <c r="AT474" s="149"/>
      <c r="AU474" s="149"/>
      <c r="AV474" s="149"/>
      <c r="AW474" s="149"/>
      <c r="AX474" s="149"/>
      <c r="AY474" s="149"/>
      <c r="AZ474" s="149"/>
      <c r="BA474" s="149"/>
      <c r="BB474" s="149"/>
      <c r="BC474" s="149"/>
      <c r="BD474" s="149"/>
      <c r="BE474" s="149"/>
      <c r="BF474" s="149"/>
      <c r="BG474" s="149"/>
      <c r="BH474" s="149"/>
      <c r="BI474" s="73" t="s">
        <v>7003</v>
      </c>
      <c r="BJ474" s="149"/>
      <c r="BK474" s="149"/>
      <c r="BL474" s="149"/>
      <c r="BM474" s="149"/>
      <c r="BN474" s="149"/>
      <c r="BO474" s="149"/>
      <c r="BP474" s="149"/>
      <c r="BQ474" s="149"/>
      <c r="BR474" s="149"/>
      <c r="BS474" s="149"/>
      <c r="BT474" s="149"/>
      <c r="BU474" s="149"/>
      <c r="BV474" s="406"/>
      <c r="BW474" s="406"/>
      <c r="BX474" s="406"/>
      <c r="BY474" s="407"/>
      <c r="BZ474" s="407"/>
      <c r="CA474" s="407"/>
      <c r="CB474" s="407"/>
      <c r="CC474" s="407"/>
      <c r="CD474" s="407"/>
      <c r="CE474" s="407"/>
      <c r="CF474" s="407"/>
      <c r="CG474" s="407"/>
      <c r="CH474" s="407"/>
      <c r="CI474" s="407"/>
      <c r="CJ474" s="407"/>
      <c r="CK474" s="407"/>
      <c r="CL474" s="407"/>
      <c r="CM474" s="407"/>
      <c r="CN474" s="407"/>
      <c r="CO474" s="407"/>
      <c r="CP474" s="407"/>
      <c r="CQ474" s="407"/>
      <c r="CR474" s="374" t="s">
        <v>7004</v>
      </c>
      <c r="CS474" s="407"/>
      <c r="CT474" s="407"/>
      <c r="CU474" s="407"/>
      <c r="CV474" s="407"/>
      <c r="CW474" s="407"/>
      <c r="CX474" s="407"/>
      <c r="CY474" s="407"/>
      <c r="CZ474" s="407"/>
      <c r="DA474" s="407"/>
      <c r="DB474" s="407"/>
      <c r="DC474" s="407"/>
      <c r="DD474" s="407"/>
    </row>
    <row r="475" spans="37:108" ht="15" hidden="1" customHeight="1">
      <c r="AK475" s="383">
        <v>467</v>
      </c>
      <c r="AL475" s="204" t="str">
        <f t="shared" si="14"/>
        <v/>
      </c>
      <c r="AM475" s="204" t="str">
        <f t="shared" si="15"/>
        <v/>
      </c>
      <c r="AO475" s="130">
        <v>469</v>
      </c>
      <c r="AP475" s="149"/>
      <c r="AQ475" s="149"/>
      <c r="AR475" s="149"/>
      <c r="AS475" s="149"/>
      <c r="AT475" s="149"/>
      <c r="AU475" s="149"/>
      <c r="AV475" s="149"/>
      <c r="AW475" s="149"/>
      <c r="AX475" s="149"/>
      <c r="AY475" s="149"/>
      <c r="AZ475" s="149"/>
      <c r="BA475" s="149"/>
      <c r="BB475" s="149"/>
      <c r="BC475" s="149"/>
      <c r="BD475" s="149"/>
      <c r="BE475" s="149"/>
      <c r="BF475" s="149"/>
      <c r="BG475" s="149"/>
      <c r="BH475" s="149"/>
      <c r="BI475" s="73" t="s">
        <v>7005</v>
      </c>
      <c r="BJ475" s="149"/>
      <c r="BK475" s="149"/>
      <c r="BL475" s="149"/>
      <c r="BM475" s="149"/>
      <c r="BN475" s="149"/>
      <c r="BO475" s="149"/>
      <c r="BP475" s="149"/>
      <c r="BQ475" s="149"/>
      <c r="BR475" s="149"/>
      <c r="BS475" s="149"/>
      <c r="BT475" s="149"/>
      <c r="BU475" s="149"/>
      <c r="BV475" s="406"/>
      <c r="BW475" s="406"/>
      <c r="BX475" s="406"/>
      <c r="BY475" s="407"/>
      <c r="BZ475" s="407"/>
      <c r="CA475" s="407"/>
      <c r="CB475" s="407"/>
      <c r="CC475" s="407"/>
      <c r="CD475" s="407"/>
      <c r="CE475" s="407"/>
      <c r="CF475" s="407"/>
      <c r="CG475" s="407"/>
      <c r="CH475" s="407"/>
      <c r="CI475" s="407"/>
      <c r="CJ475" s="407"/>
      <c r="CK475" s="407"/>
      <c r="CL475" s="407"/>
      <c r="CM475" s="407"/>
      <c r="CN475" s="407"/>
      <c r="CO475" s="407"/>
      <c r="CP475" s="407"/>
      <c r="CQ475" s="407"/>
      <c r="CR475" s="374" t="s">
        <v>7006</v>
      </c>
      <c r="CS475" s="407"/>
      <c r="CT475" s="407"/>
      <c r="CU475" s="407"/>
      <c r="CV475" s="407"/>
      <c r="CW475" s="407"/>
      <c r="CX475" s="407"/>
      <c r="CY475" s="407"/>
      <c r="CZ475" s="407"/>
      <c r="DA475" s="407"/>
      <c r="DB475" s="407"/>
      <c r="DC475" s="407"/>
      <c r="DD475" s="407"/>
    </row>
    <row r="476" spans="37:108" ht="15" hidden="1" customHeight="1">
      <c r="AK476" s="383">
        <v>468</v>
      </c>
      <c r="AL476" s="204" t="str">
        <f t="shared" si="14"/>
        <v/>
      </c>
      <c r="AM476" s="204" t="str">
        <f t="shared" si="15"/>
        <v/>
      </c>
      <c r="AO476" s="130">
        <v>470</v>
      </c>
      <c r="AP476" s="149"/>
      <c r="AQ476" s="149"/>
      <c r="AR476" s="149"/>
      <c r="AS476" s="149"/>
      <c r="AT476" s="149"/>
      <c r="AU476" s="149"/>
      <c r="AV476" s="149"/>
      <c r="AW476" s="149"/>
      <c r="AX476" s="149"/>
      <c r="AY476" s="149"/>
      <c r="AZ476" s="149"/>
      <c r="BA476" s="149"/>
      <c r="BB476" s="149"/>
      <c r="BC476" s="149"/>
      <c r="BD476" s="149"/>
      <c r="BE476" s="149"/>
      <c r="BF476" s="149"/>
      <c r="BG476" s="149"/>
      <c r="BH476" s="149"/>
      <c r="BI476" s="73" t="s">
        <v>7007</v>
      </c>
      <c r="BJ476" s="149"/>
      <c r="BK476" s="149"/>
      <c r="BL476" s="149"/>
      <c r="BM476" s="149"/>
      <c r="BN476" s="149"/>
      <c r="BO476" s="149"/>
      <c r="BP476" s="149"/>
      <c r="BQ476" s="149"/>
      <c r="BR476" s="149"/>
      <c r="BS476" s="149"/>
      <c r="BT476" s="149"/>
      <c r="BU476" s="149"/>
      <c r="BV476" s="406"/>
      <c r="BW476" s="406"/>
      <c r="BX476" s="406"/>
      <c r="BY476" s="407"/>
      <c r="BZ476" s="407"/>
      <c r="CA476" s="407"/>
      <c r="CB476" s="407"/>
      <c r="CC476" s="407"/>
      <c r="CD476" s="407"/>
      <c r="CE476" s="407"/>
      <c r="CF476" s="407"/>
      <c r="CG476" s="407"/>
      <c r="CH476" s="407"/>
      <c r="CI476" s="407"/>
      <c r="CJ476" s="407"/>
      <c r="CK476" s="407"/>
      <c r="CL476" s="407"/>
      <c r="CM476" s="407"/>
      <c r="CN476" s="407"/>
      <c r="CO476" s="407"/>
      <c r="CP476" s="407"/>
      <c r="CQ476" s="407"/>
      <c r="CR476" s="374" t="s">
        <v>7008</v>
      </c>
      <c r="CS476" s="407"/>
      <c r="CT476" s="407"/>
      <c r="CU476" s="407"/>
      <c r="CV476" s="407"/>
      <c r="CW476" s="407"/>
      <c r="CX476" s="407"/>
      <c r="CY476" s="407"/>
      <c r="CZ476" s="407"/>
      <c r="DA476" s="407"/>
      <c r="DB476" s="407"/>
      <c r="DC476" s="407"/>
      <c r="DD476" s="407"/>
    </row>
    <row r="477" spans="37:108" ht="15" hidden="1" customHeight="1">
      <c r="AK477" s="375">
        <v>469</v>
      </c>
      <c r="AL477" s="204" t="str">
        <f t="shared" si="14"/>
        <v/>
      </c>
      <c r="AM477" s="204" t="str">
        <f t="shared" si="15"/>
        <v/>
      </c>
      <c r="AO477" s="130">
        <v>471</v>
      </c>
      <c r="AP477" s="149"/>
      <c r="AQ477" s="149"/>
      <c r="AR477" s="149"/>
      <c r="AS477" s="149"/>
      <c r="AT477" s="149"/>
      <c r="AU477" s="149"/>
      <c r="AV477" s="149"/>
      <c r="AW477" s="149"/>
      <c r="AX477" s="149"/>
      <c r="AY477" s="149"/>
      <c r="AZ477" s="149"/>
      <c r="BA477" s="149"/>
      <c r="BB477" s="149"/>
      <c r="BC477" s="149"/>
      <c r="BD477" s="149"/>
      <c r="BE477" s="149"/>
      <c r="BF477" s="149"/>
      <c r="BG477" s="149"/>
      <c r="BH477" s="149"/>
      <c r="BI477" s="73" t="s">
        <v>7009</v>
      </c>
      <c r="BJ477" s="149"/>
      <c r="BK477" s="149"/>
      <c r="BL477" s="149"/>
      <c r="BM477" s="149"/>
      <c r="BN477" s="149"/>
      <c r="BO477" s="149"/>
      <c r="BP477" s="149"/>
      <c r="BQ477" s="149"/>
      <c r="BR477" s="149"/>
      <c r="BS477" s="149"/>
      <c r="BT477" s="149"/>
      <c r="BU477" s="149"/>
      <c r="BV477" s="406"/>
      <c r="BW477" s="406"/>
      <c r="BX477" s="406"/>
      <c r="BY477" s="407"/>
      <c r="BZ477" s="407"/>
      <c r="CA477" s="407"/>
      <c r="CB477" s="407"/>
      <c r="CC477" s="407"/>
      <c r="CD477" s="407"/>
      <c r="CE477" s="407"/>
      <c r="CF477" s="407"/>
      <c r="CG477" s="407"/>
      <c r="CH477" s="407"/>
      <c r="CI477" s="407"/>
      <c r="CJ477" s="407"/>
      <c r="CK477" s="407"/>
      <c r="CL477" s="407"/>
      <c r="CM477" s="407"/>
      <c r="CN477" s="407"/>
      <c r="CO477" s="407"/>
      <c r="CP477" s="407"/>
      <c r="CQ477" s="407"/>
      <c r="CR477" s="374" t="s">
        <v>7010</v>
      </c>
      <c r="CS477" s="407"/>
      <c r="CT477" s="407"/>
      <c r="CU477" s="407"/>
      <c r="CV477" s="407"/>
      <c r="CW477" s="407"/>
      <c r="CX477" s="407"/>
      <c r="CY477" s="407"/>
      <c r="CZ477" s="407"/>
      <c r="DA477" s="407"/>
      <c r="DB477" s="407"/>
      <c r="DC477" s="407"/>
      <c r="DD477" s="407"/>
    </row>
    <row r="478" spans="37:108" ht="15" hidden="1" customHeight="1">
      <c r="AK478" s="383">
        <v>470</v>
      </c>
      <c r="AL478" s="204" t="str">
        <f t="shared" si="14"/>
        <v/>
      </c>
      <c r="AM478" s="204" t="str">
        <f t="shared" si="15"/>
        <v/>
      </c>
      <c r="AO478" s="130">
        <v>472</v>
      </c>
      <c r="AP478" s="149"/>
      <c r="AQ478" s="149"/>
      <c r="AR478" s="149"/>
      <c r="AS478" s="149"/>
      <c r="AT478" s="149"/>
      <c r="AU478" s="149"/>
      <c r="AV478" s="149"/>
      <c r="AW478" s="149"/>
      <c r="AX478" s="149"/>
      <c r="AY478" s="149"/>
      <c r="AZ478" s="149"/>
      <c r="BA478" s="149"/>
      <c r="BB478" s="149"/>
      <c r="BC478" s="149"/>
      <c r="BD478" s="149"/>
      <c r="BE478" s="149"/>
      <c r="BF478" s="149"/>
      <c r="BG478" s="149"/>
      <c r="BH478" s="149"/>
      <c r="BI478" s="73" t="s">
        <v>7011</v>
      </c>
      <c r="BJ478" s="149"/>
      <c r="BK478" s="149"/>
      <c r="BL478" s="149"/>
      <c r="BM478" s="149"/>
      <c r="BN478" s="149"/>
      <c r="BO478" s="149"/>
      <c r="BP478" s="149"/>
      <c r="BQ478" s="149"/>
      <c r="BR478" s="149"/>
      <c r="BS478" s="149"/>
      <c r="BT478" s="149"/>
      <c r="BU478" s="149"/>
      <c r="BV478" s="406"/>
      <c r="BW478" s="406"/>
      <c r="BX478" s="406"/>
      <c r="BY478" s="407"/>
      <c r="BZ478" s="407"/>
      <c r="CA478" s="407"/>
      <c r="CB478" s="407"/>
      <c r="CC478" s="407"/>
      <c r="CD478" s="407"/>
      <c r="CE478" s="407"/>
      <c r="CF478" s="407"/>
      <c r="CG478" s="407"/>
      <c r="CH478" s="407"/>
      <c r="CI478" s="407"/>
      <c r="CJ478" s="407"/>
      <c r="CK478" s="407"/>
      <c r="CL478" s="407"/>
      <c r="CM478" s="407"/>
      <c r="CN478" s="407"/>
      <c r="CO478" s="407"/>
      <c r="CP478" s="407"/>
      <c r="CQ478" s="407"/>
      <c r="CR478" s="374" t="s">
        <v>7012</v>
      </c>
      <c r="CS478" s="407"/>
      <c r="CT478" s="407"/>
      <c r="CU478" s="407"/>
      <c r="CV478" s="407"/>
      <c r="CW478" s="407"/>
      <c r="CX478" s="407"/>
      <c r="CY478" s="407"/>
      <c r="CZ478" s="407"/>
      <c r="DA478" s="407"/>
      <c r="DB478" s="407"/>
      <c r="DC478" s="407"/>
      <c r="DD478" s="407"/>
    </row>
    <row r="479" spans="37:108" ht="15" hidden="1" customHeight="1">
      <c r="AK479" s="383">
        <v>471</v>
      </c>
      <c r="AL479" s="204" t="str">
        <f t="shared" si="14"/>
        <v/>
      </c>
      <c r="AM479" s="204" t="str">
        <f t="shared" si="15"/>
        <v/>
      </c>
      <c r="AO479" s="130">
        <v>473</v>
      </c>
      <c r="AP479" s="149"/>
      <c r="AQ479" s="149"/>
      <c r="AR479" s="149"/>
      <c r="AS479" s="149"/>
      <c r="AT479" s="149"/>
      <c r="AU479" s="149"/>
      <c r="AV479" s="149"/>
      <c r="AW479" s="149"/>
      <c r="AX479" s="149"/>
      <c r="AY479" s="149"/>
      <c r="AZ479" s="149"/>
      <c r="BA479" s="149"/>
      <c r="BB479" s="149"/>
      <c r="BC479" s="149"/>
      <c r="BD479" s="149"/>
      <c r="BE479" s="149"/>
      <c r="BF479" s="149"/>
      <c r="BG479" s="149"/>
      <c r="BH479" s="149"/>
      <c r="BI479" s="73" t="s">
        <v>7013</v>
      </c>
      <c r="BJ479" s="149"/>
      <c r="BK479" s="149"/>
      <c r="BL479" s="149"/>
      <c r="BM479" s="149"/>
      <c r="BN479" s="149"/>
      <c r="BO479" s="149"/>
      <c r="BP479" s="149"/>
      <c r="BQ479" s="149"/>
      <c r="BR479" s="149"/>
      <c r="BS479" s="149"/>
      <c r="BT479" s="149"/>
      <c r="BU479" s="149"/>
      <c r="BV479" s="406"/>
      <c r="BW479" s="406"/>
      <c r="BX479" s="406"/>
      <c r="BY479" s="407"/>
      <c r="BZ479" s="407"/>
      <c r="CA479" s="407"/>
      <c r="CB479" s="407"/>
      <c r="CC479" s="407"/>
      <c r="CD479" s="407"/>
      <c r="CE479" s="407"/>
      <c r="CF479" s="407"/>
      <c r="CG479" s="407"/>
      <c r="CH479" s="407"/>
      <c r="CI479" s="407"/>
      <c r="CJ479" s="407"/>
      <c r="CK479" s="407"/>
      <c r="CL479" s="407"/>
      <c r="CM479" s="407"/>
      <c r="CN479" s="407"/>
      <c r="CO479" s="407"/>
      <c r="CP479" s="407"/>
      <c r="CQ479" s="407"/>
      <c r="CR479" s="374" t="s">
        <v>7014</v>
      </c>
      <c r="CS479" s="407"/>
      <c r="CT479" s="407"/>
      <c r="CU479" s="407"/>
      <c r="CV479" s="407"/>
      <c r="CW479" s="407"/>
      <c r="CX479" s="407"/>
      <c r="CY479" s="407"/>
      <c r="CZ479" s="407"/>
      <c r="DA479" s="407"/>
      <c r="DB479" s="407"/>
      <c r="DC479" s="407"/>
      <c r="DD479" s="407"/>
    </row>
    <row r="480" spans="37:108" ht="15" hidden="1" customHeight="1">
      <c r="AK480" s="383">
        <v>472</v>
      </c>
      <c r="AL480" s="204" t="str">
        <f t="shared" si="14"/>
        <v/>
      </c>
      <c r="AM480" s="204" t="str">
        <f t="shared" si="15"/>
        <v/>
      </c>
      <c r="AO480" s="130">
        <v>474</v>
      </c>
      <c r="AP480" s="149"/>
      <c r="AQ480" s="149"/>
      <c r="AR480" s="149"/>
      <c r="AS480" s="149"/>
      <c r="AT480" s="149"/>
      <c r="AU480" s="149"/>
      <c r="AV480" s="149"/>
      <c r="AW480" s="149"/>
      <c r="AX480" s="149"/>
      <c r="AY480" s="149"/>
      <c r="AZ480" s="149"/>
      <c r="BA480" s="149"/>
      <c r="BB480" s="149"/>
      <c r="BC480" s="149"/>
      <c r="BD480" s="149"/>
      <c r="BE480" s="149"/>
      <c r="BF480" s="149"/>
      <c r="BG480" s="149"/>
      <c r="BH480" s="149"/>
      <c r="BI480" s="73" t="s">
        <v>7015</v>
      </c>
      <c r="BJ480" s="149"/>
      <c r="BK480" s="149"/>
      <c r="BL480" s="149"/>
      <c r="BM480" s="149"/>
      <c r="BN480" s="149"/>
      <c r="BO480" s="149"/>
      <c r="BP480" s="149"/>
      <c r="BQ480" s="149"/>
      <c r="BR480" s="149"/>
      <c r="BS480" s="149"/>
      <c r="BT480" s="149"/>
      <c r="BU480" s="149"/>
      <c r="BV480" s="406"/>
      <c r="BW480" s="406"/>
      <c r="BX480" s="406"/>
      <c r="BY480" s="407"/>
      <c r="BZ480" s="407"/>
      <c r="CA480" s="407"/>
      <c r="CB480" s="407"/>
      <c r="CC480" s="407"/>
      <c r="CD480" s="407"/>
      <c r="CE480" s="407"/>
      <c r="CF480" s="407"/>
      <c r="CG480" s="407"/>
      <c r="CH480" s="407"/>
      <c r="CI480" s="407"/>
      <c r="CJ480" s="407"/>
      <c r="CK480" s="407"/>
      <c r="CL480" s="407"/>
      <c r="CM480" s="407"/>
      <c r="CN480" s="407"/>
      <c r="CO480" s="407"/>
      <c r="CP480" s="407"/>
      <c r="CQ480" s="407"/>
      <c r="CR480" s="374" t="s">
        <v>7016</v>
      </c>
      <c r="CS480" s="407"/>
      <c r="CT480" s="407"/>
      <c r="CU480" s="407"/>
      <c r="CV480" s="407"/>
      <c r="CW480" s="407"/>
      <c r="CX480" s="407"/>
      <c r="CY480" s="407"/>
      <c r="CZ480" s="407"/>
      <c r="DA480" s="407"/>
      <c r="DB480" s="407"/>
      <c r="DC480" s="407"/>
      <c r="DD480" s="407"/>
    </row>
    <row r="481" spans="37:108" ht="15" hidden="1" customHeight="1">
      <c r="AK481" s="375">
        <v>473</v>
      </c>
      <c r="AL481" s="204" t="str">
        <f t="shared" si="14"/>
        <v/>
      </c>
      <c r="AM481" s="204" t="str">
        <f t="shared" si="15"/>
        <v/>
      </c>
      <c r="AO481" s="130">
        <v>475</v>
      </c>
      <c r="AP481" s="149"/>
      <c r="AQ481" s="149"/>
      <c r="AR481" s="149"/>
      <c r="AS481" s="149"/>
      <c r="AT481" s="149"/>
      <c r="AU481" s="149"/>
      <c r="AV481" s="149"/>
      <c r="AW481" s="149"/>
      <c r="AX481" s="149"/>
      <c r="AY481" s="149"/>
      <c r="AZ481" s="149"/>
      <c r="BA481" s="149"/>
      <c r="BB481" s="149"/>
      <c r="BC481" s="149"/>
      <c r="BD481" s="149"/>
      <c r="BE481" s="149"/>
      <c r="BF481" s="149"/>
      <c r="BG481" s="149"/>
      <c r="BH481" s="149"/>
      <c r="BI481" s="73" t="s">
        <v>7017</v>
      </c>
      <c r="BJ481" s="149"/>
      <c r="BK481" s="149"/>
      <c r="BL481" s="149"/>
      <c r="BM481" s="149"/>
      <c r="BN481" s="149"/>
      <c r="BO481" s="149"/>
      <c r="BP481" s="149"/>
      <c r="BQ481" s="149"/>
      <c r="BR481" s="149"/>
      <c r="BS481" s="149"/>
      <c r="BT481" s="149"/>
      <c r="BU481" s="149"/>
      <c r="BV481" s="406"/>
      <c r="BW481" s="406"/>
      <c r="BX481" s="406"/>
      <c r="BY481" s="407"/>
      <c r="BZ481" s="407"/>
      <c r="CA481" s="407"/>
      <c r="CB481" s="407"/>
      <c r="CC481" s="407"/>
      <c r="CD481" s="407"/>
      <c r="CE481" s="407"/>
      <c r="CF481" s="407"/>
      <c r="CG481" s="407"/>
      <c r="CH481" s="407"/>
      <c r="CI481" s="407"/>
      <c r="CJ481" s="407"/>
      <c r="CK481" s="407"/>
      <c r="CL481" s="407"/>
      <c r="CM481" s="407"/>
      <c r="CN481" s="407"/>
      <c r="CO481" s="407"/>
      <c r="CP481" s="407"/>
      <c r="CQ481" s="407"/>
      <c r="CR481" s="374" t="s">
        <v>7018</v>
      </c>
      <c r="CS481" s="407"/>
      <c r="CT481" s="407"/>
      <c r="CU481" s="407"/>
      <c r="CV481" s="407"/>
      <c r="CW481" s="407"/>
      <c r="CX481" s="407"/>
      <c r="CY481" s="407"/>
      <c r="CZ481" s="407"/>
      <c r="DA481" s="407"/>
      <c r="DB481" s="407"/>
      <c r="DC481" s="407"/>
      <c r="DD481" s="407"/>
    </row>
    <row r="482" spans="37:108" ht="15" hidden="1" customHeight="1">
      <c r="AK482" s="383">
        <v>474</v>
      </c>
      <c r="AL482" s="204" t="str">
        <f t="shared" si="14"/>
        <v/>
      </c>
      <c r="AM482" s="204" t="str">
        <f t="shared" si="15"/>
        <v/>
      </c>
      <c r="AO482" s="130">
        <v>476</v>
      </c>
      <c r="AP482" s="149"/>
      <c r="AQ482" s="149"/>
      <c r="AR482" s="149"/>
      <c r="AS482" s="149"/>
      <c r="AT482" s="149"/>
      <c r="AU482" s="149"/>
      <c r="AV482" s="149"/>
      <c r="AW482" s="149"/>
      <c r="AX482" s="149"/>
      <c r="AY482" s="149"/>
      <c r="AZ482" s="149"/>
      <c r="BA482" s="149"/>
      <c r="BB482" s="149"/>
      <c r="BC482" s="149"/>
      <c r="BD482" s="149"/>
      <c r="BE482" s="149"/>
      <c r="BF482" s="149"/>
      <c r="BG482" s="149"/>
      <c r="BH482" s="149"/>
      <c r="BI482" s="73" t="s">
        <v>7019</v>
      </c>
      <c r="BJ482" s="149"/>
      <c r="BK482" s="149"/>
      <c r="BL482" s="149"/>
      <c r="BM482" s="149"/>
      <c r="BN482" s="149"/>
      <c r="BO482" s="149"/>
      <c r="BP482" s="149"/>
      <c r="BQ482" s="149"/>
      <c r="BR482" s="149"/>
      <c r="BS482" s="149"/>
      <c r="BT482" s="149"/>
      <c r="BU482" s="149"/>
      <c r="BV482" s="406"/>
      <c r="BW482" s="406"/>
      <c r="BX482" s="406"/>
      <c r="BY482" s="407"/>
      <c r="BZ482" s="407"/>
      <c r="CA482" s="407"/>
      <c r="CB482" s="407"/>
      <c r="CC482" s="407"/>
      <c r="CD482" s="407"/>
      <c r="CE482" s="407"/>
      <c r="CF482" s="407"/>
      <c r="CG482" s="407"/>
      <c r="CH482" s="407"/>
      <c r="CI482" s="407"/>
      <c r="CJ482" s="407"/>
      <c r="CK482" s="407"/>
      <c r="CL482" s="407"/>
      <c r="CM482" s="407"/>
      <c r="CN482" s="407"/>
      <c r="CO482" s="407"/>
      <c r="CP482" s="407"/>
      <c r="CQ482" s="407"/>
      <c r="CR482" s="374" t="s">
        <v>7020</v>
      </c>
      <c r="CS482" s="407"/>
      <c r="CT482" s="407"/>
      <c r="CU482" s="407"/>
      <c r="CV482" s="407"/>
      <c r="CW482" s="407"/>
      <c r="CX482" s="407"/>
      <c r="CY482" s="407"/>
      <c r="CZ482" s="407"/>
      <c r="DA482" s="407"/>
      <c r="DB482" s="407"/>
      <c r="DC482" s="407"/>
      <c r="DD482" s="407"/>
    </row>
    <row r="483" spans="37:108" ht="15" hidden="1" customHeight="1">
      <c r="AK483" s="383">
        <v>475</v>
      </c>
      <c r="AL483" s="204" t="str">
        <f t="shared" si="14"/>
        <v/>
      </c>
      <c r="AM483" s="204" t="str">
        <f t="shared" si="15"/>
        <v/>
      </c>
      <c r="AO483" s="130">
        <v>477</v>
      </c>
      <c r="AP483" s="149"/>
      <c r="AQ483" s="149"/>
      <c r="AR483" s="149"/>
      <c r="AS483" s="149"/>
      <c r="AT483" s="149"/>
      <c r="AU483" s="149"/>
      <c r="AV483" s="149"/>
      <c r="AW483" s="149"/>
      <c r="AX483" s="149"/>
      <c r="AY483" s="149"/>
      <c r="AZ483" s="149"/>
      <c r="BA483" s="149"/>
      <c r="BB483" s="149"/>
      <c r="BC483" s="149"/>
      <c r="BD483" s="149"/>
      <c r="BE483" s="149"/>
      <c r="BF483" s="149"/>
      <c r="BG483" s="149"/>
      <c r="BH483" s="149"/>
      <c r="BI483" s="73" t="s">
        <v>7021</v>
      </c>
      <c r="BJ483" s="149"/>
      <c r="BK483" s="149"/>
      <c r="BL483" s="149"/>
      <c r="BM483" s="149"/>
      <c r="BN483" s="149"/>
      <c r="BO483" s="149"/>
      <c r="BP483" s="149"/>
      <c r="BQ483" s="149"/>
      <c r="BR483" s="149"/>
      <c r="BS483" s="149"/>
      <c r="BT483" s="149"/>
      <c r="BU483" s="149"/>
      <c r="BV483" s="406"/>
      <c r="BW483" s="406"/>
      <c r="BX483" s="406"/>
      <c r="BY483" s="407"/>
      <c r="BZ483" s="407"/>
      <c r="CA483" s="407"/>
      <c r="CB483" s="407"/>
      <c r="CC483" s="407"/>
      <c r="CD483" s="407"/>
      <c r="CE483" s="407"/>
      <c r="CF483" s="407"/>
      <c r="CG483" s="407"/>
      <c r="CH483" s="407"/>
      <c r="CI483" s="407"/>
      <c r="CJ483" s="407"/>
      <c r="CK483" s="407"/>
      <c r="CL483" s="407"/>
      <c r="CM483" s="407"/>
      <c r="CN483" s="407"/>
      <c r="CO483" s="407"/>
      <c r="CP483" s="407"/>
      <c r="CQ483" s="407"/>
      <c r="CR483" s="374" t="s">
        <v>7022</v>
      </c>
      <c r="CS483" s="407"/>
      <c r="CT483" s="407"/>
      <c r="CU483" s="407"/>
      <c r="CV483" s="407"/>
      <c r="CW483" s="407"/>
      <c r="CX483" s="407"/>
      <c r="CY483" s="407"/>
      <c r="CZ483" s="407"/>
      <c r="DA483" s="407"/>
      <c r="DB483" s="407"/>
      <c r="DC483" s="407"/>
      <c r="DD483" s="407"/>
    </row>
    <row r="484" spans="37:108" ht="15" hidden="1" customHeight="1">
      <c r="AK484" s="383">
        <v>476</v>
      </c>
      <c r="AL484" s="204" t="str">
        <f t="shared" si="14"/>
        <v/>
      </c>
      <c r="AM484" s="204" t="str">
        <f t="shared" si="15"/>
        <v/>
      </c>
      <c r="AO484" s="130">
        <v>478</v>
      </c>
      <c r="AP484" s="149"/>
      <c r="AQ484" s="149"/>
      <c r="AR484" s="149"/>
      <c r="AS484" s="149"/>
      <c r="AT484" s="149"/>
      <c r="AU484" s="149"/>
      <c r="AV484" s="149"/>
      <c r="AW484" s="149"/>
      <c r="AX484" s="149"/>
      <c r="AY484" s="149"/>
      <c r="AZ484" s="149"/>
      <c r="BA484" s="149"/>
      <c r="BB484" s="149"/>
      <c r="BC484" s="149"/>
      <c r="BD484" s="149"/>
      <c r="BE484" s="149"/>
      <c r="BF484" s="149"/>
      <c r="BG484" s="149"/>
      <c r="BH484" s="149"/>
      <c r="BI484" s="73" t="s">
        <v>7023</v>
      </c>
      <c r="BJ484" s="149"/>
      <c r="BK484" s="149"/>
      <c r="BL484" s="149"/>
      <c r="BM484" s="149"/>
      <c r="BN484" s="149"/>
      <c r="BO484" s="149"/>
      <c r="BP484" s="149"/>
      <c r="BQ484" s="149"/>
      <c r="BR484" s="149"/>
      <c r="BS484" s="149"/>
      <c r="BT484" s="149"/>
      <c r="BU484" s="149"/>
      <c r="BV484" s="406"/>
      <c r="BW484" s="406"/>
      <c r="BX484" s="406"/>
      <c r="BY484" s="407"/>
      <c r="BZ484" s="407"/>
      <c r="CA484" s="407"/>
      <c r="CB484" s="407"/>
      <c r="CC484" s="407"/>
      <c r="CD484" s="407"/>
      <c r="CE484" s="407"/>
      <c r="CF484" s="407"/>
      <c r="CG484" s="407"/>
      <c r="CH484" s="407"/>
      <c r="CI484" s="407"/>
      <c r="CJ484" s="407"/>
      <c r="CK484" s="407"/>
      <c r="CL484" s="407"/>
      <c r="CM484" s="407"/>
      <c r="CN484" s="407"/>
      <c r="CO484" s="407"/>
      <c r="CP484" s="407"/>
      <c r="CQ484" s="407"/>
      <c r="CR484" s="374" t="s">
        <v>7024</v>
      </c>
      <c r="CS484" s="407"/>
      <c r="CT484" s="407"/>
      <c r="CU484" s="407"/>
      <c r="CV484" s="407"/>
      <c r="CW484" s="407"/>
      <c r="CX484" s="407"/>
      <c r="CY484" s="407"/>
      <c r="CZ484" s="407"/>
      <c r="DA484" s="407"/>
      <c r="DB484" s="407"/>
      <c r="DC484" s="407"/>
      <c r="DD484" s="407"/>
    </row>
    <row r="485" spans="37:108" ht="15" hidden="1" customHeight="1">
      <c r="AK485" s="375">
        <v>477</v>
      </c>
      <c r="AL485" s="204" t="str">
        <f t="shared" si="14"/>
        <v/>
      </c>
      <c r="AM485" s="204" t="str">
        <f t="shared" si="15"/>
        <v/>
      </c>
      <c r="AO485" s="130">
        <v>479</v>
      </c>
      <c r="AP485" s="149"/>
      <c r="AQ485" s="149"/>
      <c r="AR485" s="149"/>
      <c r="AS485" s="149"/>
      <c r="AT485" s="149"/>
      <c r="AU485" s="149"/>
      <c r="AV485" s="149"/>
      <c r="AW485" s="149"/>
      <c r="AX485" s="149"/>
      <c r="AY485" s="149"/>
      <c r="AZ485" s="149"/>
      <c r="BA485" s="149"/>
      <c r="BB485" s="149"/>
      <c r="BC485" s="149"/>
      <c r="BD485" s="149"/>
      <c r="BE485" s="149"/>
      <c r="BF485" s="149"/>
      <c r="BG485" s="149"/>
      <c r="BH485" s="149"/>
      <c r="BI485" s="73" t="s">
        <v>7025</v>
      </c>
      <c r="BJ485" s="149"/>
      <c r="BK485" s="149"/>
      <c r="BL485" s="149"/>
      <c r="BM485" s="149"/>
      <c r="BN485" s="149"/>
      <c r="BO485" s="149"/>
      <c r="BP485" s="149"/>
      <c r="BQ485" s="149"/>
      <c r="BR485" s="149"/>
      <c r="BS485" s="149"/>
      <c r="BT485" s="149"/>
      <c r="BU485" s="149"/>
      <c r="BV485" s="406"/>
      <c r="BW485" s="406"/>
      <c r="BX485" s="406"/>
      <c r="BY485" s="407"/>
      <c r="BZ485" s="407"/>
      <c r="CA485" s="407"/>
      <c r="CB485" s="407"/>
      <c r="CC485" s="407"/>
      <c r="CD485" s="407"/>
      <c r="CE485" s="407"/>
      <c r="CF485" s="407"/>
      <c r="CG485" s="407"/>
      <c r="CH485" s="407"/>
      <c r="CI485" s="407"/>
      <c r="CJ485" s="407"/>
      <c r="CK485" s="407"/>
      <c r="CL485" s="407"/>
      <c r="CM485" s="407"/>
      <c r="CN485" s="407"/>
      <c r="CO485" s="407"/>
      <c r="CP485" s="407"/>
      <c r="CQ485" s="407"/>
      <c r="CR485" s="374" t="s">
        <v>7026</v>
      </c>
      <c r="CS485" s="407"/>
      <c r="CT485" s="407"/>
      <c r="CU485" s="407"/>
      <c r="CV485" s="407"/>
      <c r="CW485" s="407"/>
      <c r="CX485" s="407"/>
      <c r="CY485" s="407"/>
      <c r="CZ485" s="407"/>
      <c r="DA485" s="407"/>
      <c r="DB485" s="407"/>
      <c r="DC485" s="407"/>
      <c r="DD485" s="407"/>
    </row>
    <row r="486" spans="37:108" ht="15" hidden="1" customHeight="1">
      <c r="AK486" s="383">
        <v>478</v>
      </c>
      <c r="AL486" s="204" t="str">
        <f t="shared" si="14"/>
        <v/>
      </c>
      <c r="AM486" s="204" t="str">
        <f t="shared" si="15"/>
        <v/>
      </c>
      <c r="AO486" s="130">
        <v>480</v>
      </c>
      <c r="AP486" s="149"/>
      <c r="AQ486" s="149"/>
      <c r="AR486" s="149"/>
      <c r="AS486" s="149"/>
      <c r="AT486" s="149"/>
      <c r="AU486" s="149"/>
      <c r="AV486" s="149"/>
      <c r="AW486" s="149"/>
      <c r="AX486" s="149"/>
      <c r="AY486" s="149"/>
      <c r="AZ486" s="149"/>
      <c r="BA486" s="149"/>
      <c r="BB486" s="149"/>
      <c r="BC486" s="149"/>
      <c r="BD486" s="149"/>
      <c r="BE486" s="149"/>
      <c r="BF486" s="149"/>
      <c r="BG486" s="149"/>
      <c r="BH486" s="149"/>
      <c r="BI486" s="73" t="s">
        <v>7027</v>
      </c>
      <c r="BJ486" s="149"/>
      <c r="BK486" s="149"/>
      <c r="BL486" s="149"/>
      <c r="BM486" s="149"/>
      <c r="BN486" s="149"/>
      <c r="BO486" s="149"/>
      <c r="BP486" s="149"/>
      <c r="BQ486" s="149"/>
      <c r="BR486" s="149"/>
      <c r="BS486" s="149"/>
      <c r="BT486" s="149"/>
      <c r="BU486" s="149"/>
      <c r="BV486" s="406"/>
      <c r="BW486" s="406"/>
      <c r="BX486" s="406"/>
      <c r="BY486" s="407"/>
      <c r="BZ486" s="407"/>
      <c r="CA486" s="407"/>
      <c r="CB486" s="407"/>
      <c r="CC486" s="407"/>
      <c r="CD486" s="407"/>
      <c r="CE486" s="407"/>
      <c r="CF486" s="407"/>
      <c r="CG486" s="407"/>
      <c r="CH486" s="407"/>
      <c r="CI486" s="407"/>
      <c r="CJ486" s="407"/>
      <c r="CK486" s="407"/>
      <c r="CL486" s="407"/>
      <c r="CM486" s="407"/>
      <c r="CN486" s="407"/>
      <c r="CO486" s="407"/>
      <c r="CP486" s="407"/>
      <c r="CQ486" s="407"/>
      <c r="CR486" s="374" t="s">
        <v>7028</v>
      </c>
      <c r="CS486" s="407"/>
      <c r="CT486" s="407"/>
      <c r="CU486" s="407"/>
      <c r="CV486" s="407"/>
      <c r="CW486" s="407"/>
      <c r="CX486" s="407"/>
      <c r="CY486" s="407"/>
      <c r="CZ486" s="407"/>
      <c r="DA486" s="407"/>
      <c r="DB486" s="407"/>
      <c r="DC486" s="407"/>
      <c r="DD486" s="407"/>
    </row>
    <row r="487" spans="37:108" ht="15" hidden="1" customHeight="1">
      <c r="AK487" s="383">
        <v>479</v>
      </c>
      <c r="AL487" s="204" t="str">
        <f t="shared" si="14"/>
        <v/>
      </c>
      <c r="AM487" s="204" t="str">
        <f t="shared" si="15"/>
        <v/>
      </c>
      <c r="AO487" s="130">
        <v>481</v>
      </c>
      <c r="AP487" s="149"/>
      <c r="AQ487" s="149"/>
      <c r="AR487" s="149"/>
      <c r="AS487" s="149"/>
      <c r="AT487" s="149"/>
      <c r="AU487" s="149"/>
      <c r="AV487" s="149"/>
      <c r="AW487" s="149"/>
      <c r="AX487" s="149"/>
      <c r="AY487" s="149"/>
      <c r="AZ487" s="149"/>
      <c r="BA487" s="149"/>
      <c r="BB487" s="149"/>
      <c r="BC487" s="149"/>
      <c r="BD487" s="149"/>
      <c r="BE487" s="149"/>
      <c r="BF487" s="149"/>
      <c r="BG487" s="149"/>
      <c r="BH487" s="149"/>
      <c r="BI487" s="73" t="s">
        <v>7029</v>
      </c>
      <c r="BJ487" s="149"/>
      <c r="BK487" s="149"/>
      <c r="BL487" s="149"/>
      <c r="BM487" s="149"/>
      <c r="BN487" s="149"/>
      <c r="BO487" s="149"/>
      <c r="BP487" s="149"/>
      <c r="BQ487" s="149"/>
      <c r="BR487" s="149"/>
      <c r="BS487" s="149"/>
      <c r="BT487" s="149"/>
      <c r="BU487" s="149"/>
      <c r="BV487" s="406"/>
      <c r="BW487" s="406"/>
      <c r="BX487" s="406"/>
      <c r="BY487" s="407"/>
      <c r="BZ487" s="407"/>
      <c r="CA487" s="407"/>
      <c r="CB487" s="407"/>
      <c r="CC487" s="407"/>
      <c r="CD487" s="407"/>
      <c r="CE487" s="407"/>
      <c r="CF487" s="407"/>
      <c r="CG487" s="407"/>
      <c r="CH487" s="407"/>
      <c r="CI487" s="407"/>
      <c r="CJ487" s="407"/>
      <c r="CK487" s="407"/>
      <c r="CL487" s="407"/>
      <c r="CM487" s="407"/>
      <c r="CN487" s="407"/>
      <c r="CO487" s="407"/>
      <c r="CP487" s="407"/>
      <c r="CQ487" s="407"/>
      <c r="CR487" s="374" t="s">
        <v>7030</v>
      </c>
      <c r="CS487" s="407"/>
      <c r="CT487" s="407"/>
      <c r="CU487" s="407"/>
      <c r="CV487" s="407"/>
      <c r="CW487" s="407"/>
      <c r="CX487" s="407"/>
      <c r="CY487" s="407"/>
      <c r="CZ487" s="407"/>
      <c r="DA487" s="407"/>
      <c r="DB487" s="407"/>
      <c r="DC487" s="407"/>
      <c r="DD487" s="407"/>
    </row>
    <row r="488" spans="37:108" ht="15" hidden="1" customHeight="1">
      <c r="AK488" s="383">
        <v>480</v>
      </c>
      <c r="AL488" s="204" t="str">
        <f t="shared" si="14"/>
        <v/>
      </c>
      <c r="AM488" s="204" t="str">
        <f t="shared" si="15"/>
        <v/>
      </c>
      <c r="AO488" s="130">
        <v>482</v>
      </c>
      <c r="AP488" s="149"/>
      <c r="AQ488" s="149"/>
      <c r="AR488" s="149"/>
      <c r="AS488" s="149"/>
      <c r="AT488" s="149"/>
      <c r="AU488" s="149"/>
      <c r="AV488" s="149"/>
      <c r="AW488" s="149"/>
      <c r="AX488" s="149"/>
      <c r="AY488" s="149"/>
      <c r="AZ488" s="149"/>
      <c r="BA488" s="149"/>
      <c r="BB488" s="149"/>
      <c r="BC488" s="149"/>
      <c r="BD488" s="149"/>
      <c r="BE488" s="149"/>
      <c r="BF488" s="149"/>
      <c r="BG488" s="149"/>
      <c r="BH488" s="149"/>
      <c r="BI488" s="73" t="s">
        <v>7031</v>
      </c>
      <c r="BJ488" s="149"/>
      <c r="BK488" s="149"/>
      <c r="BL488" s="149"/>
      <c r="BM488" s="149"/>
      <c r="BN488" s="149"/>
      <c r="BO488" s="149"/>
      <c r="BP488" s="149"/>
      <c r="BQ488" s="149"/>
      <c r="BR488" s="149"/>
      <c r="BS488" s="149"/>
      <c r="BT488" s="149"/>
      <c r="BU488" s="149"/>
      <c r="BV488" s="406"/>
      <c r="BW488" s="406"/>
      <c r="BX488" s="406"/>
      <c r="BY488" s="407"/>
      <c r="BZ488" s="407"/>
      <c r="CA488" s="407"/>
      <c r="CB488" s="407"/>
      <c r="CC488" s="407"/>
      <c r="CD488" s="407"/>
      <c r="CE488" s="407"/>
      <c r="CF488" s="407"/>
      <c r="CG488" s="407"/>
      <c r="CH488" s="407"/>
      <c r="CI488" s="407"/>
      <c r="CJ488" s="407"/>
      <c r="CK488" s="407"/>
      <c r="CL488" s="407"/>
      <c r="CM488" s="407"/>
      <c r="CN488" s="407"/>
      <c r="CO488" s="407"/>
      <c r="CP488" s="407"/>
      <c r="CQ488" s="407"/>
      <c r="CR488" s="374" t="s">
        <v>7032</v>
      </c>
      <c r="CS488" s="407"/>
      <c r="CT488" s="407"/>
      <c r="CU488" s="407"/>
      <c r="CV488" s="407"/>
      <c r="CW488" s="407"/>
      <c r="CX488" s="407"/>
      <c r="CY488" s="407"/>
      <c r="CZ488" s="407"/>
      <c r="DA488" s="407"/>
      <c r="DB488" s="407"/>
      <c r="DC488" s="407"/>
      <c r="DD488" s="407"/>
    </row>
    <row r="489" spans="37:108" ht="15" hidden="1" customHeight="1">
      <c r="AK489" s="375">
        <v>481</v>
      </c>
      <c r="AL489" s="204" t="str">
        <f t="shared" si="14"/>
        <v/>
      </c>
      <c r="AM489" s="204" t="str">
        <f t="shared" si="15"/>
        <v/>
      </c>
      <c r="AO489" s="130">
        <v>483</v>
      </c>
      <c r="AP489" s="149"/>
      <c r="AQ489" s="149"/>
      <c r="AR489" s="149"/>
      <c r="AS489" s="149"/>
      <c r="AT489" s="149"/>
      <c r="AU489" s="149"/>
      <c r="AV489" s="149"/>
      <c r="AW489" s="149"/>
      <c r="AX489" s="149"/>
      <c r="AY489" s="149"/>
      <c r="AZ489" s="149"/>
      <c r="BA489" s="149"/>
      <c r="BB489" s="149"/>
      <c r="BC489" s="149"/>
      <c r="BD489" s="149"/>
      <c r="BE489" s="149"/>
      <c r="BF489" s="149"/>
      <c r="BG489" s="149"/>
      <c r="BH489" s="149"/>
      <c r="BI489" s="73" t="s">
        <v>7033</v>
      </c>
      <c r="BJ489" s="149"/>
      <c r="BK489" s="149"/>
      <c r="BL489" s="149"/>
      <c r="BM489" s="149"/>
      <c r="BN489" s="149"/>
      <c r="BO489" s="149"/>
      <c r="BP489" s="149"/>
      <c r="BQ489" s="149"/>
      <c r="BR489" s="149"/>
      <c r="BS489" s="149"/>
      <c r="BT489" s="149"/>
      <c r="BU489" s="149"/>
      <c r="BV489" s="406"/>
      <c r="BW489" s="406"/>
      <c r="BX489" s="406"/>
      <c r="BY489" s="407"/>
      <c r="BZ489" s="407"/>
      <c r="CA489" s="407"/>
      <c r="CB489" s="407"/>
      <c r="CC489" s="407"/>
      <c r="CD489" s="407"/>
      <c r="CE489" s="407"/>
      <c r="CF489" s="407"/>
      <c r="CG489" s="407"/>
      <c r="CH489" s="407"/>
      <c r="CI489" s="407"/>
      <c r="CJ489" s="407"/>
      <c r="CK489" s="407"/>
      <c r="CL489" s="407"/>
      <c r="CM489" s="407"/>
      <c r="CN489" s="407"/>
      <c r="CO489" s="407"/>
      <c r="CP489" s="407"/>
      <c r="CQ489" s="407"/>
      <c r="CR489" s="374" t="s">
        <v>7034</v>
      </c>
      <c r="CS489" s="407"/>
      <c r="CT489" s="407"/>
      <c r="CU489" s="407"/>
      <c r="CV489" s="407"/>
      <c r="CW489" s="407"/>
      <c r="CX489" s="407"/>
      <c r="CY489" s="407"/>
      <c r="CZ489" s="407"/>
      <c r="DA489" s="407"/>
      <c r="DB489" s="407"/>
      <c r="DC489" s="407"/>
      <c r="DD489" s="407"/>
    </row>
    <row r="490" spans="37:108" ht="15" hidden="1" customHeight="1">
      <c r="AK490" s="383">
        <v>482</v>
      </c>
      <c r="AL490" s="204" t="str">
        <f t="shared" si="14"/>
        <v/>
      </c>
      <c r="AM490" s="204" t="str">
        <f t="shared" si="15"/>
        <v/>
      </c>
      <c r="AO490" s="130">
        <v>484</v>
      </c>
      <c r="AP490" s="149"/>
      <c r="AQ490" s="149"/>
      <c r="AR490" s="149"/>
      <c r="AS490" s="149"/>
      <c r="AT490" s="149"/>
      <c r="AU490" s="149"/>
      <c r="AV490" s="149"/>
      <c r="AW490" s="149"/>
      <c r="AX490" s="149"/>
      <c r="AY490" s="149"/>
      <c r="AZ490" s="149"/>
      <c r="BA490" s="149"/>
      <c r="BB490" s="149"/>
      <c r="BC490" s="149"/>
      <c r="BD490" s="149"/>
      <c r="BE490" s="149"/>
      <c r="BF490" s="149"/>
      <c r="BG490" s="149"/>
      <c r="BH490" s="149"/>
      <c r="BI490" s="73" t="s">
        <v>7035</v>
      </c>
      <c r="BJ490" s="149"/>
      <c r="BK490" s="149"/>
      <c r="BL490" s="149"/>
      <c r="BM490" s="149"/>
      <c r="BN490" s="149"/>
      <c r="BO490" s="149"/>
      <c r="BP490" s="149"/>
      <c r="BQ490" s="149"/>
      <c r="BR490" s="149"/>
      <c r="BS490" s="149"/>
      <c r="BT490" s="149"/>
      <c r="BU490" s="149"/>
      <c r="BV490" s="406"/>
      <c r="BW490" s="406"/>
      <c r="BX490" s="406"/>
      <c r="BY490" s="407"/>
      <c r="BZ490" s="407"/>
      <c r="CA490" s="407"/>
      <c r="CB490" s="407"/>
      <c r="CC490" s="407"/>
      <c r="CD490" s="407"/>
      <c r="CE490" s="407"/>
      <c r="CF490" s="407"/>
      <c r="CG490" s="407"/>
      <c r="CH490" s="407"/>
      <c r="CI490" s="407"/>
      <c r="CJ490" s="407"/>
      <c r="CK490" s="407"/>
      <c r="CL490" s="407"/>
      <c r="CM490" s="407"/>
      <c r="CN490" s="407"/>
      <c r="CO490" s="407"/>
      <c r="CP490" s="407"/>
      <c r="CQ490" s="407"/>
      <c r="CR490" s="374" t="s">
        <v>7036</v>
      </c>
      <c r="CS490" s="407"/>
      <c r="CT490" s="407"/>
      <c r="CU490" s="407"/>
      <c r="CV490" s="407"/>
      <c r="CW490" s="407"/>
      <c r="CX490" s="407"/>
      <c r="CY490" s="407"/>
      <c r="CZ490" s="407"/>
      <c r="DA490" s="407"/>
      <c r="DB490" s="407"/>
      <c r="DC490" s="407"/>
      <c r="DD490" s="407"/>
    </row>
    <row r="491" spans="37:108" ht="15" hidden="1" customHeight="1">
      <c r="AK491" s="383">
        <v>483</v>
      </c>
      <c r="AL491" s="204" t="str">
        <f t="shared" si="14"/>
        <v/>
      </c>
      <c r="AM491" s="204" t="str">
        <f t="shared" si="15"/>
        <v/>
      </c>
      <c r="AO491" s="130">
        <v>485</v>
      </c>
      <c r="AP491" s="149"/>
      <c r="AQ491" s="149"/>
      <c r="AR491" s="149"/>
      <c r="AS491" s="149"/>
      <c r="AT491" s="149"/>
      <c r="AU491" s="149"/>
      <c r="AV491" s="149"/>
      <c r="AW491" s="149"/>
      <c r="AX491" s="149"/>
      <c r="AY491" s="149"/>
      <c r="AZ491" s="149"/>
      <c r="BA491" s="149"/>
      <c r="BB491" s="149"/>
      <c r="BC491" s="149"/>
      <c r="BD491" s="149"/>
      <c r="BE491" s="149"/>
      <c r="BF491" s="149"/>
      <c r="BG491" s="149"/>
      <c r="BH491" s="149"/>
      <c r="BI491" s="73" t="s">
        <v>7037</v>
      </c>
      <c r="BJ491" s="149"/>
      <c r="BK491" s="149"/>
      <c r="BL491" s="149"/>
      <c r="BM491" s="149"/>
      <c r="BN491" s="149"/>
      <c r="BO491" s="149"/>
      <c r="BP491" s="149"/>
      <c r="BQ491" s="149"/>
      <c r="BR491" s="149"/>
      <c r="BS491" s="149"/>
      <c r="BT491" s="149"/>
      <c r="BU491" s="149"/>
      <c r="BV491" s="406"/>
      <c r="BW491" s="406"/>
      <c r="BX491" s="406"/>
      <c r="BY491" s="407"/>
      <c r="BZ491" s="407"/>
      <c r="CA491" s="407"/>
      <c r="CB491" s="407"/>
      <c r="CC491" s="407"/>
      <c r="CD491" s="407"/>
      <c r="CE491" s="407"/>
      <c r="CF491" s="407"/>
      <c r="CG491" s="407"/>
      <c r="CH491" s="407"/>
      <c r="CI491" s="407"/>
      <c r="CJ491" s="407"/>
      <c r="CK491" s="407"/>
      <c r="CL491" s="407"/>
      <c r="CM491" s="407"/>
      <c r="CN491" s="407"/>
      <c r="CO491" s="407"/>
      <c r="CP491" s="407"/>
      <c r="CQ491" s="407"/>
      <c r="CR491" s="374" t="s">
        <v>7038</v>
      </c>
      <c r="CS491" s="407"/>
      <c r="CT491" s="407"/>
      <c r="CU491" s="407"/>
      <c r="CV491" s="407"/>
      <c r="CW491" s="407"/>
      <c r="CX491" s="407"/>
      <c r="CY491" s="407"/>
      <c r="CZ491" s="407"/>
      <c r="DA491" s="407"/>
      <c r="DB491" s="407"/>
      <c r="DC491" s="407"/>
      <c r="DD491" s="407"/>
    </row>
    <row r="492" spans="37:108" ht="15" hidden="1" customHeight="1">
      <c r="AK492" s="383">
        <v>484</v>
      </c>
      <c r="AL492" s="204" t="str">
        <f t="shared" si="14"/>
        <v/>
      </c>
      <c r="AM492" s="204" t="str">
        <f t="shared" si="15"/>
        <v/>
      </c>
      <c r="AO492" s="130">
        <v>486</v>
      </c>
      <c r="AP492" s="149"/>
      <c r="AQ492" s="149"/>
      <c r="AR492" s="149"/>
      <c r="AS492" s="149"/>
      <c r="AT492" s="149"/>
      <c r="AU492" s="149"/>
      <c r="AV492" s="149"/>
      <c r="AW492" s="149"/>
      <c r="AX492" s="149"/>
      <c r="AY492" s="149"/>
      <c r="AZ492" s="149"/>
      <c r="BA492" s="149"/>
      <c r="BB492" s="149"/>
      <c r="BC492" s="149"/>
      <c r="BD492" s="149"/>
      <c r="BE492" s="149"/>
      <c r="BF492" s="149"/>
      <c r="BG492" s="149"/>
      <c r="BH492" s="149"/>
      <c r="BI492" s="73" t="s">
        <v>7039</v>
      </c>
      <c r="BJ492" s="149"/>
      <c r="BK492" s="149"/>
      <c r="BL492" s="149"/>
      <c r="BM492" s="149"/>
      <c r="BN492" s="149"/>
      <c r="BO492" s="149"/>
      <c r="BP492" s="149"/>
      <c r="BQ492" s="149"/>
      <c r="BR492" s="149"/>
      <c r="BS492" s="149"/>
      <c r="BT492" s="149"/>
      <c r="BU492" s="149"/>
      <c r="BV492" s="406"/>
      <c r="BW492" s="406"/>
      <c r="BX492" s="406"/>
      <c r="BY492" s="407"/>
      <c r="BZ492" s="407"/>
      <c r="CA492" s="407"/>
      <c r="CB492" s="407"/>
      <c r="CC492" s="407"/>
      <c r="CD492" s="407"/>
      <c r="CE492" s="407"/>
      <c r="CF492" s="407"/>
      <c r="CG492" s="407"/>
      <c r="CH492" s="407"/>
      <c r="CI492" s="407"/>
      <c r="CJ492" s="407"/>
      <c r="CK492" s="407"/>
      <c r="CL492" s="407"/>
      <c r="CM492" s="407"/>
      <c r="CN492" s="407"/>
      <c r="CO492" s="407"/>
      <c r="CP492" s="407"/>
      <c r="CQ492" s="407"/>
      <c r="CR492" s="374" t="s">
        <v>7040</v>
      </c>
      <c r="CS492" s="407"/>
      <c r="CT492" s="407"/>
      <c r="CU492" s="407"/>
      <c r="CV492" s="407"/>
      <c r="CW492" s="407"/>
      <c r="CX492" s="407"/>
      <c r="CY492" s="407"/>
      <c r="CZ492" s="407"/>
      <c r="DA492" s="407"/>
      <c r="DB492" s="407"/>
      <c r="DC492" s="407"/>
      <c r="DD492" s="407"/>
    </row>
    <row r="493" spans="37:108" ht="15" hidden="1" customHeight="1">
      <c r="AK493" s="375">
        <v>485</v>
      </c>
      <c r="AL493" s="204" t="str">
        <f t="shared" si="14"/>
        <v/>
      </c>
      <c r="AM493" s="204" t="str">
        <f t="shared" si="15"/>
        <v/>
      </c>
      <c r="AO493" s="130">
        <v>487</v>
      </c>
      <c r="AP493" s="149"/>
      <c r="AQ493" s="149"/>
      <c r="AR493" s="149"/>
      <c r="AS493" s="149"/>
      <c r="AT493" s="149"/>
      <c r="AU493" s="149"/>
      <c r="AV493" s="149"/>
      <c r="AW493" s="149"/>
      <c r="AX493" s="149"/>
      <c r="AY493" s="149"/>
      <c r="AZ493" s="149"/>
      <c r="BA493" s="149"/>
      <c r="BB493" s="149"/>
      <c r="BC493" s="149"/>
      <c r="BD493" s="149"/>
      <c r="BE493" s="149"/>
      <c r="BF493" s="149"/>
      <c r="BG493" s="149"/>
      <c r="BH493" s="149"/>
      <c r="BI493" s="73" t="s">
        <v>7041</v>
      </c>
      <c r="BJ493" s="149"/>
      <c r="BK493" s="149"/>
      <c r="BL493" s="149"/>
      <c r="BM493" s="149"/>
      <c r="BN493" s="149"/>
      <c r="BO493" s="149"/>
      <c r="BP493" s="149"/>
      <c r="BQ493" s="149"/>
      <c r="BR493" s="149"/>
      <c r="BS493" s="149"/>
      <c r="BT493" s="149"/>
      <c r="BU493" s="149"/>
      <c r="BV493" s="406"/>
      <c r="BW493" s="406"/>
      <c r="BX493" s="406"/>
      <c r="BY493" s="407"/>
      <c r="BZ493" s="407"/>
      <c r="CA493" s="407"/>
      <c r="CB493" s="407"/>
      <c r="CC493" s="407"/>
      <c r="CD493" s="407"/>
      <c r="CE493" s="407"/>
      <c r="CF493" s="407"/>
      <c r="CG493" s="407"/>
      <c r="CH493" s="407"/>
      <c r="CI493" s="407"/>
      <c r="CJ493" s="407"/>
      <c r="CK493" s="407"/>
      <c r="CL493" s="407"/>
      <c r="CM493" s="407"/>
      <c r="CN493" s="407"/>
      <c r="CO493" s="407"/>
      <c r="CP493" s="407"/>
      <c r="CQ493" s="407"/>
      <c r="CR493" s="374" t="s">
        <v>7042</v>
      </c>
      <c r="CS493" s="407"/>
      <c r="CT493" s="407"/>
      <c r="CU493" s="407"/>
      <c r="CV493" s="407"/>
      <c r="CW493" s="407"/>
      <c r="CX493" s="407"/>
      <c r="CY493" s="407"/>
      <c r="CZ493" s="407"/>
      <c r="DA493" s="407"/>
      <c r="DB493" s="407"/>
      <c r="DC493" s="407"/>
      <c r="DD493" s="407"/>
    </row>
    <row r="494" spans="37:108" ht="15" hidden="1" customHeight="1">
      <c r="AK494" s="383">
        <v>486</v>
      </c>
      <c r="AL494" s="204" t="str">
        <f t="shared" si="14"/>
        <v/>
      </c>
      <c r="AM494" s="204" t="str">
        <f t="shared" si="15"/>
        <v/>
      </c>
      <c r="AO494" s="130">
        <v>488</v>
      </c>
      <c r="AP494" s="149"/>
      <c r="AQ494" s="149"/>
      <c r="AR494" s="149"/>
      <c r="AS494" s="149"/>
      <c r="AT494" s="149"/>
      <c r="AU494" s="149"/>
      <c r="AV494" s="149"/>
      <c r="AW494" s="149"/>
      <c r="AX494" s="149"/>
      <c r="AY494" s="149"/>
      <c r="AZ494" s="149"/>
      <c r="BA494" s="149"/>
      <c r="BB494" s="149"/>
      <c r="BC494" s="149"/>
      <c r="BD494" s="149"/>
      <c r="BE494" s="149"/>
      <c r="BF494" s="149"/>
      <c r="BG494" s="149"/>
      <c r="BH494" s="149"/>
      <c r="BI494" s="73" t="s">
        <v>7043</v>
      </c>
      <c r="BJ494" s="149"/>
      <c r="BK494" s="149"/>
      <c r="BL494" s="149"/>
      <c r="BM494" s="149"/>
      <c r="BN494" s="149"/>
      <c r="BO494" s="149"/>
      <c r="BP494" s="149"/>
      <c r="BQ494" s="149"/>
      <c r="BR494" s="149"/>
      <c r="BS494" s="149"/>
      <c r="BT494" s="149"/>
      <c r="BU494" s="149"/>
      <c r="BV494" s="406"/>
      <c r="BW494" s="406"/>
      <c r="BX494" s="406"/>
      <c r="BY494" s="407"/>
      <c r="BZ494" s="407"/>
      <c r="CA494" s="407"/>
      <c r="CB494" s="407"/>
      <c r="CC494" s="407"/>
      <c r="CD494" s="407"/>
      <c r="CE494" s="407"/>
      <c r="CF494" s="407"/>
      <c r="CG494" s="407"/>
      <c r="CH494" s="407"/>
      <c r="CI494" s="407"/>
      <c r="CJ494" s="407"/>
      <c r="CK494" s="407"/>
      <c r="CL494" s="407"/>
      <c r="CM494" s="407"/>
      <c r="CN494" s="407"/>
      <c r="CO494" s="407"/>
      <c r="CP494" s="407"/>
      <c r="CQ494" s="407"/>
      <c r="CR494" s="374" t="s">
        <v>7044</v>
      </c>
      <c r="CS494" s="407"/>
      <c r="CT494" s="407"/>
      <c r="CU494" s="407"/>
      <c r="CV494" s="407"/>
      <c r="CW494" s="407"/>
      <c r="CX494" s="407"/>
      <c r="CY494" s="407"/>
      <c r="CZ494" s="407"/>
      <c r="DA494" s="407"/>
      <c r="DB494" s="407"/>
      <c r="DC494" s="407"/>
      <c r="DD494" s="407"/>
    </row>
    <row r="495" spans="37:108" ht="15" hidden="1" customHeight="1">
      <c r="AK495" s="383">
        <v>487</v>
      </c>
      <c r="AL495" s="204" t="str">
        <f t="shared" si="14"/>
        <v/>
      </c>
      <c r="AM495" s="204" t="str">
        <f t="shared" si="15"/>
        <v/>
      </c>
      <c r="AO495" s="130">
        <v>489</v>
      </c>
      <c r="AP495" s="149"/>
      <c r="AQ495" s="149"/>
      <c r="AR495" s="149"/>
      <c r="AS495" s="149"/>
      <c r="AT495" s="149"/>
      <c r="AU495" s="149"/>
      <c r="AV495" s="149"/>
      <c r="AW495" s="149"/>
      <c r="AX495" s="149"/>
      <c r="AY495" s="149"/>
      <c r="AZ495" s="149"/>
      <c r="BA495" s="149"/>
      <c r="BB495" s="149"/>
      <c r="BC495" s="149"/>
      <c r="BD495" s="149"/>
      <c r="BE495" s="149"/>
      <c r="BF495" s="149"/>
      <c r="BG495" s="149"/>
      <c r="BH495" s="149"/>
      <c r="BI495" s="73" t="s">
        <v>7045</v>
      </c>
      <c r="BJ495" s="149"/>
      <c r="BK495" s="149"/>
      <c r="BL495" s="149"/>
      <c r="BM495" s="149"/>
      <c r="BN495" s="149"/>
      <c r="BO495" s="149"/>
      <c r="BP495" s="149"/>
      <c r="BQ495" s="149"/>
      <c r="BR495" s="149"/>
      <c r="BS495" s="149"/>
      <c r="BT495" s="149"/>
      <c r="BU495" s="149"/>
      <c r="BV495" s="406"/>
      <c r="BW495" s="406"/>
      <c r="BX495" s="406"/>
      <c r="BY495" s="407"/>
      <c r="BZ495" s="407"/>
      <c r="CA495" s="407"/>
      <c r="CB495" s="407"/>
      <c r="CC495" s="407"/>
      <c r="CD495" s="407"/>
      <c r="CE495" s="407"/>
      <c r="CF495" s="407"/>
      <c r="CG495" s="407"/>
      <c r="CH495" s="407"/>
      <c r="CI495" s="407"/>
      <c r="CJ495" s="407"/>
      <c r="CK495" s="407"/>
      <c r="CL495" s="407"/>
      <c r="CM495" s="407"/>
      <c r="CN495" s="407"/>
      <c r="CO495" s="407"/>
      <c r="CP495" s="407"/>
      <c r="CQ495" s="407"/>
      <c r="CR495" s="374" t="s">
        <v>7046</v>
      </c>
      <c r="CS495" s="407"/>
      <c r="CT495" s="407"/>
      <c r="CU495" s="407"/>
      <c r="CV495" s="407"/>
      <c r="CW495" s="407"/>
      <c r="CX495" s="407"/>
      <c r="CY495" s="407"/>
      <c r="CZ495" s="407"/>
      <c r="DA495" s="407"/>
      <c r="DB495" s="407"/>
      <c r="DC495" s="407"/>
      <c r="DD495" s="407"/>
    </row>
    <row r="496" spans="37:108" ht="15" hidden="1" customHeight="1">
      <c r="AK496" s="383">
        <v>488</v>
      </c>
      <c r="AL496" s="204" t="str">
        <f t="shared" si="14"/>
        <v/>
      </c>
      <c r="AM496" s="204" t="str">
        <f t="shared" si="15"/>
        <v/>
      </c>
      <c r="AO496" s="130">
        <v>490</v>
      </c>
      <c r="AP496" s="149"/>
      <c r="AQ496" s="149"/>
      <c r="AR496" s="149"/>
      <c r="AS496" s="149"/>
      <c r="AT496" s="149"/>
      <c r="AU496" s="149"/>
      <c r="AV496" s="149"/>
      <c r="AW496" s="149"/>
      <c r="AX496" s="149"/>
      <c r="AY496" s="149"/>
      <c r="AZ496" s="149"/>
      <c r="BA496" s="149"/>
      <c r="BB496" s="149"/>
      <c r="BC496" s="149"/>
      <c r="BD496" s="149"/>
      <c r="BE496" s="149"/>
      <c r="BF496" s="149"/>
      <c r="BG496" s="149"/>
      <c r="BH496" s="149"/>
      <c r="BI496" s="73" t="s">
        <v>7047</v>
      </c>
      <c r="BJ496" s="149"/>
      <c r="BK496" s="149"/>
      <c r="BL496" s="149"/>
      <c r="BM496" s="149"/>
      <c r="BN496" s="149"/>
      <c r="BO496" s="149"/>
      <c r="BP496" s="149"/>
      <c r="BQ496" s="149"/>
      <c r="BR496" s="149"/>
      <c r="BS496" s="149"/>
      <c r="BT496" s="149"/>
      <c r="BU496" s="149"/>
      <c r="BV496" s="406"/>
      <c r="BW496" s="406"/>
      <c r="BX496" s="406"/>
      <c r="BY496" s="407"/>
      <c r="BZ496" s="407"/>
      <c r="CA496" s="407"/>
      <c r="CB496" s="407"/>
      <c r="CC496" s="407"/>
      <c r="CD496" s="407"/>
      <c r="CE496" s="407"/>
      <c r="CF496" s="407"/>
      <c r="CG496" s="407"/>
      <c r="CH496" s="407"/>
      <c r="CI496" s="407"/>
      <c r="CJ496" s="407"/>
      <c r="CK496" s="407"/>
      <c r="CL496" s="407"/>
      <c r="CM496" s="407"/>
      <c r="CN496" s="407"/>
      <c r="CO496" s="407"/>
      <c r="CP496" s="407"/>
      <c r="CQ496" s="407"/>
      <c r="CR496" s="374" t="s">
        <v>7048</v>
      </c>
      <c r="CS496" s="407"/>
      <c r="CT496" s="407"/>
      <c r="CU496" s="407"/>
      <c r="CV496" s="407"/>
      <c r="CW496" s="407"/>
      <c r="CX496" s="407"/>
      <c r="CY496" s="407"/>
      <c r="CZ496" s="407"/>
      <c r="DA496" s="407"/>
      <c r="DB496" s="407"/>
      <c r="DC496" s="407"/>
      <c r="DD496" s="407"/>
    </row>
    <row r="497" spans="37:108" ht="15" hidden="1" customHeight="1">
      <c r="AK497" s="375">
        <v>489</v>
      </c>
      <c r="AL497" s="204" t="str">
        <f t="shared" si="14"/>
        <v/>
      </c>
      <c r="AM497" s="204" t="str">
        <f t="shared" si="15"/>
        <v/>
      </c>
      <c r="AO497" s="130">
        <v>491</v>
      </c>
      <c r="AP497" s="73"/>
      <c r="AQ497" s="73"/>
      <c r="AR497" s="73"/>
      <c r="AS497" s="73"/>
      <c r="AT497" s="73"/>
      <c r="AU497" s="73"/>
      <c r="AV497" s="73"/>
      <c r="AW497" s="73"/>
      <c r="AX497" s="73"/>
      <c r="AY497" s="73"/>
      <c r="AZ497" s="73"/>
      <c r="BA497" s="73"/>
      <c r="BB497" s="73"/>
      <c r="BC497" s="73"/>
      <c r="BD497" s="73"/>
      <c r="BE497" s="73"/>
      <c r="BF497" s="73"/>
      <c r="BG497" s="73"/>
      <c r="BH497" s="73"/>
      <c r="BI497" s="73" t="s">
        <v>7049</v>
      </c>
      <c r="BJ497" s="73"/>
      <c r="BK497" s="73"/>
      <c r="BL497" s="73"/>
      <c r="BM497" s="73"/>
      <c r="BN497" s="73"/>
      <c r="BO497" s="73"/>
      <c r="BP497" s="73"/>
      <c r="BQ497" s="73"/>
      <c r="BR497" s="73"/>
      <c r="BS497" s="73"/>
      <c r="BT497" s="73"/>
      <c r="BU497" s="73"/>
      <c r="BV497" s="130"/>
      <c r="BW497" s="130"/>
      <c r="BX497" s="130"/>
      <c r="BY497" s="374"/>
      <c r="BZ497" s="374"/>
      <c r="CA497" s="374"/>
      <c r="CB497" s="374"/>
      <c r="CC497" s="374"/>
      <c r="CD497" s="374"/>
      <c r="CE497" s="374"/>
      <c r="CF497" s="374"/>
      <c r="CG497" s="374"/>
      <c r="CH497" s="374"/>
      <c r="CI497" s="374"/>
      <c r="CJ497" s="374"/>
      <c r="CK497" s="374"/>
      <c r="CL497" s="374"/>
      <c r="CM497" s="374"/>
      <c r="CN497" s="374"/>
      <c r="CO497" s="374"/>
      <c r="CP497" s="374"/>
      <c r="CQ497" s="374"/>
      <c r="CR497" s="374" t="s">
        <v>7050</v>
      </c>
      <c r="CS497" s="374"/>
      <c r="CT497" s="374"/>
      <c r="CU497" s="374"/>
      <c r="CV497" s="374"/>
      <c r="CW497" s="374"/>
      <c r="CX497" s="374"/>
      <c r="CY497" s="374"/>
      <c r="CZ497" s="374"/>
      <c r="DA497" s="374"/>
      <c r="DB497" s="374"/>
      <c r="DC497" s="374"/>
      <c r="DD497" s="374"/>
    </row>
    <row r="498" spans="37:108" ht="15" hidden="1" customHeight="1">
      <c r="AK498" s="383">
        <v>490</v>
      </c>
      <c r="AL498" s="204" t="str">
        <f t="shared" si="14"/>
        <v/>
      </c>
      <c r="AM498" s="204" t="str">
        <f t="shared" si="15"/>
        <v/>
      </c>
      <c r="AO498" s="130">
        <v>492</v>
      </c>
      <c r="AP498" s="149"/>
      <c r="AQ498" s="149"/>
      <c r="AR498" s="149"/>
      <c r="AS498" s="149"/>
      <c r="AT498" s="149"/>
      <c r="AU498" s="149"/>
      <c r="AV498" s="149"/>
      <c r="AW498" s="149"/>
      <c r="AX498" s="149"/>
      <c r="AY498" s="149"/>
      <c r="AZ498" s="149"/>
      <c r="BA498" s="149"/>
      <c r="BB498" s="149"/>
      <c r="BC498" s="149"/>
      <c r="BD498" s="149"/>
      <c r="BE498" s="149"/>
      <c r="BF498" s="149"/>
      <c r="BG498" s="149"/>
      <c r="BH498" s="149"/>
      <c r="BI498" s="73" t="s">
        <v>7051</v>
      </c>
      <c r="BJ498" s="149"/>
      <c r="BK498" s="149"/>
      <c r="BL498" s="149"/>
      <c r="BM498" s="149"/>
      <c r="BN498" s="149"/>
      <c r="BO498" s="149"/>
      <c r="BP498" s="149"/>
      <c r="BQ498" s="149"/>
      <c r="BR498" s="149"/>
      <c r="BS498" s="149"/>
      <c r="BT498" s="149"/>
      <c r="BU498" s="149"/>
      <c r="BV498" s="406"/>
      <c r="BW498" s="406"/>
      <c r="BX498" s="406"/>
      <c r="BY498" s="407"/>
      <c r="BZ498" s="407"/>
      <c r="CA498" s="407"/>
      <c r="CB498" s="407"/>
      <c r="CC498" s="407"/>
      <c r="CD498" s="407"/>
      <c r="CE498" s="407"/>
      <c r="CF498" s="407"/>
      <c r="CG498" s="407"/>
      <c r="CH498" s="407"/>
      <c r="CI498" s="407"/>
      <c r="CJ498" s="407"/>
      <c r="CK498" s="407"/>
      <c r="CL498" s="407"/>
      <c r="CM498" s="407"/>
      <c r="CN498" s="407"/>
      <c r="CO498" s="407"/>
      <c r="CP498" s="407"/>
      <c r="CQ498" s="407"/>
      <c r="CR498" s="374" t="s">
        <v>7052</v>
      </c>
      <c r="CS498" s="407"/>
      <c r="CT498" s="407"/>
      <c r="CU498" s="407"/>
      <c r="CV498" s="407"/>
      <c r="CW498" s="407"/>
      <c r="CX498" s="407"/>
      <c r="CY498" s="407"/>
      <c r="CZ498" s="407"/>
      <c r="DA498" s="407"/>
      <c r="DB498" s="407"/>
      <c r="DC498" s="407"/>
      <c r="DD498" s="407"/>
    </row>
    <row r="499" spans="37:108" ht="15" hidden="1" customHeight="1">
      <c r="AK499" s="383">
        <v>491</v>
      </c>
      <c r="AL499" s="204" t="str">
        <f t="shared" si="14"/>
        <v/>
      </c>
      <c r="AM499" s="204" t="str">
        <f t="shared" si="15"/>
        <v/>
      </c>
      <c r="AO499" s="130">
        <v>493</v>
      </c>
      <c r="AP499" s="149"/>
      <c r="AQ499" s="149"/>
      <c r="AR499" s="149"/>
      <c r="AS499" s="149"/>
      <c r="AT499" s="149"/>
      <c r="AU499" s="149"/>
      <c r="AV499" s="149"/>
      <c r="AW499" s="149"/>
      <c r="AX499" s="149"/>
      <c r="AY499" s="149"/>
      <c r="AZ499" s="149"/>
      <c r="BA499" s="149"/>
      <c r="BB499" s="149"/>
      <c r="BC499" s="149"/>
      <c r="BD499" s="149"/>
      <c r="BE499" s="149"/>
      <c r="BF499" s="149"/>
      <c r="BG499" s="149"/>
      <c r="BH499" s="149"/>
      <c r="BI499" s="73" t="s">
        <v>7053</v>
      </c>
      <c r="BJ499" s="149"/>
      <c r="BK499" s="149"/>
      <c r="BL499" s="149"/>
      <c r="BM499" s="149"/>
      <c r="BN499" s="149"/>
      <c r="BO499" s="149"/>
      <c r="BP499" s="149"/>
      <c r="BQ499" s="149"/>
      <c r="BR499" s="149"/>
      <c r="BS499" s="149"/>
      <c r="BT499" s="149"/>
      <c r="BU499" s="149"/>
      <c r="BV499" s="406"/>
      <c r="BW499" s="406"/>
      <c r="BX499" s="406"/>
      <c r="BY499" s="407"/>
      <c r="BZ499" s="407"/>
      <c r="CA499" s="407"/>
      <c r="CB499" s="407"/>
      <c r="CC499" s="407"/>
      <c r="CD499" s="407"/>
      <c r="CE499" s="407"/>
      <c r="CF499" s="407"/>
      <c r="CG499" s="407"/>
      <c r="CH499" s="407"/>
      <c r="CI499" s="407"/>
      <c r="CJ499" s="407"/>
      <c r="CK499" s="407"/>
      <c r="CL499" s="407"/>
      <c r="CM499" s="407"/>
      <c r="CN499" s="407"/>
      <c r="CO499" s="407"/>
      <c r="CP499" s="407"/>
      <c r="CQ499" s="407"/>
      <c r="CR499" s="374" t="s">
        <v>7054</v>
      </c>
      <c r="CS499" s="407"/>
      <c r="CT499" s="407"/>
      <c r="CU499" s="407"/>
      <c r="CV499" s="407"/>
      <c r="CW499" s="407"/>
      <c r="CX499" s="407"/>
      <c r="CY499" s="407"/>
      <c r="CZ499" s="407"/>
      <c r="DA499" s="407"/>
      <c r="DB499" s="407"/>
      <c r="DC499" s="407"/>
      <c r="DD499" s="407"/>
    </row>
    <row r="500" spans="37:108" ht="15" hidden="1" customHeight="1">
      <c r="AK500" s="383">
        <v>492</v>
      </c>
      <c r="AL500" s="204" t="str">
        <f t="shared" si="14"/>
        <v/>
      </c>
      <c r="AM500" s="204" t="str">
        <f t="shared" si="15"/>
        <v/>
      </c>
      <c r="AO500" s="130">
        <v>494</v>
      </c>
      <c r="AP500" s="149"/>
      <c r="AQ500" s="149"/>
      <c r="AR500" s="149"/>
      <c r="AS500" s="149"/>
      <c r="AT500" s="149"/>
      <c r="AU500" s="149"/>
      <c r="AV500" s="149"/>
      <c r="AW500" s="149"/>
      <c r="AX500" s="149"/>
      <c r="AY500" s="149"/>
      <c r="AZ500" s="149"/>
      <c r="BA500" s="149"/>
      <c r="BB500" s="149"/>
      <c r="BC500" s="149"/>
      <c r="BD500" s="149"/>
      <c r="BE500" s="149"/>
      <c r="BF500" s="149"/>
      <c r="BG500" s="149"/>
      <c r="BH500" s="149"/>
      <c r="BI500" s="73" t="s">
        <v>7055</v>
      </c>
      <c r="BJ500" s="149"/>
      <c r="BK500" s="149"/>
      <c r="BL500" s="149"/>
      <c r="BM500" s="149"/>
      <c r="BN500" s="149"/>
      <c r="BO500" s="149"/>
      <c r="BP500" s="149"/>
      <c r="BQ500" s="149"/>
      <c r="BR500" s="149"/>
      <c r="BS500" s="149"/>
      <c r="BT500" s="149"/>
      <c r="BU500" s="149"/>
      <c r="BV500" s="406"/>
      <c r="BW500" s="406"/>
      <c r="BX500" s="406"/>
      <c r="BY500" s="407"/>
      <c r="BZ500" s="407"/>
      <c r="CA500" s="407"/>
      <c r="CB500" s="407"/>
      <c r="CC500" s="407"/>
      <c r="CD500" s="407"/>
      <c r="CE500" s="407"/>
      <c r="CF500" s="407"/>
      <c r="CG500" s="407"/>
      <c r="CH500" s="407"/>
      <c r="CI500" s="407"/>
      <c r="CJ500" s="407"/>
      <c r="CK500" s="407"/>
      <c r="CL500" s="407"/>
      <c r="CM500" s="407"/>
      <c r="CN500" s="407"/>
      <c r="CO500" s="407"/>
      <c r="CP500" s="407"/>
      <c r="CQ500" s="407"/>
      <c r="CR500" s="374" t="s">
        <v>7056</v>
      </c>
      <c r="CS500" s="407"/>
      <c r="CT500" s="407"/>
      <c r="CU500" s="407"/>
      <c r="CV500" s="407"/>
      <c r="CW500" s="407"/>
      <c r="CX500" s="407"/>
      <c r="CY500" s="407"/>
      <c r="CZ500" s="407"/>
      <c r="DA500" s="407"/>
      <c r="DB500" s="407"/>
      <c r="DC500" s="407"/>
      <c r="DD500" s="407"/>
    </row>
    <row r="501" spans="37:108" ht="15" hidden="1" customHeight="1">
      <c r="AK501" s="375">
        <v>493</v>
      </c>
      <c r="AL501" s="204" t="str">
        <f t="shared" si="14"/>
        <v/>
      </c>
      <c r="AM501" s="204" t="str">
        <f t="shared" si="15"/>
        <v/>
      </c>
      <c r="AO501" s="130">
        <v>495</v>
      </c>
      <c r="AP501" s="149"/>
      <c r="AQ501" s="149"/>
      <c r="AR501" s="149"/>
      <c r="AS501" s="149"/>
      <c r="AT501" s="149"/>
      <c r="AU501" s="149"/>
      <c r="AV501" s="149"/>
      <c r="AW501" s="149"/>
      <c r="AX501" s="149"/>
      <c r="AY501" s="149"/>
      <c r="AZ501" s="149"/>
      <c r="BA501" s="149"/>
      <c r="BB501" s="149"/>
      <c r="BC501" s="149"/>
      <c r="BD501" s="149"/>
      <c r="BE501" s="149"/>
      <c r="BF501" s="149"/>
      <c r="BG501" s="149"/>
      <c r="BH501" s="149"/>
      <c r="BI501" s="73" t="s">
        <v>7057</v>
      </c>
      <c r="BJ501" s="149"/>
      <c r="BK501" s="149"/>
      <c r="BL501" s="149"/>
      <c r="BM501" s="149"/>
      <c r="BN501" s="149"/>
      <c r="BO501" s="149"/>
      <c r="BP501" s="149"/>
      <c r="BQ501" s="149"/>
      <c r="BR501" s="149"/>
      <c r="BS501" s="149"/>
      <c r="BT501" s="149"/>
      <c r="BU501" s="149"/>
      <c r="BV501" s="406"/>
      <c r="BW501" s="406"/>
      <c r="BX501" s="406"/>
      <c r="BY501" s="407"/>
      <c r="BZ501" s="407"/>
      <c r="CA501" s="407"/>
      <c r="CB501" s="407"/>
      <c r="CC501" s="407"/>
      <c r="CD501" s="407"/>
      <c r="CE501" s="407"/>
      <c r="CF501" s="407"/>
      <c r="CG501" s="407"/>
      <c r="CH501" s="407"/>
      <c r="CI501" s="407"/>
      <c r="CJ501" s="407"/>
      <c r="CK501" s="407"/>
      <c r="CL501" s="407"/>
      <c r="CM501" s="407"/>
      <c r="CN501" s="407"/>
      <c r="CO501" s="407"/>
      <c r="CP501" s="407"/>
      <c r="CQ501" s="407"/>
      <c r="CR501" s="374" t="s">
        <v>7058</v>
      </c>
      <c r="CS501" s="407"/>
      <c r="CT501" s="407"/>
      <c r="CU501" s="407"/>
      <c r="CV501" s="407"/>
      <c r="CW501" s="407"/>
      <c r="CX501" s="407"/>
      <c r="CY501" s="407"/>
      <c r="CZ501" s="407"/>
      <c r="DA501" s="407"/>
      <c r="DB501" s="407"/>
      <c r="DC501" s="407"/>
      <c r="DD501" s="407"/>
    </row>
    <row r="502" spans="37:108" ht="15" hidden="1" customHeight="1">
      <c r="AK502" s="383">
        <v>494</v>
      </c>
      <c r="AL502" s="204" t="str">
        <f t="shared" si="14"/>
        <v/>
      </c>
      <c r="AM502" s="204" t="str">
        <f t="shared" si="15"/>
        <v/>
      </c>
      <c r="AO502" s="130">
        <v>496</v>
      </c>
      <c r="AP502" s="149"/>
      <c r="AQ502" s="149"/>
      <c r="AR502" s="149"/>
      <c r="AS502" s="149"/>
      <c r="AT502" s="149"/>
      <c r="AU502" s="149"/>
      <c r="AV502" s="149"/>
      <c r="AW502" s="149"/>
      <c r="AX502" s="149"/>
      <c r="AY502" s="149"/>
      <c r="AZ502" s="149"/>
      <c r="BA502" s="149"/>
      <c r="BB502" s="149"/>
      <c r="BC502" s="149"/>
      <c r="BD502" s="149"/>
      <c r="BE502" s="149"/>
      <c r="BF502" s="149"/>
      <c r="BG502" s="149"/>
      <c r="BH502" s="149"/>
      <c r="BI502" s="73" t="s">
        <v>7059</v>
      </c>
      <c r="BJ502" s="149"/>
      <c r="BK502" s="149"/>
      <c r="BL502" s="149"/>
      <c r="BM502" s="149"/>
      <c r="BN502" s="149"/>
      <c r="BO502" s="149"/>
      <c r="BP502" s="149"/>
      <c r="BQ502" s="149"/>
      <c r="BR502" s="149"/>
      <c r="BS502" s="149"/>
      <c r="BT502" s="149"/>
      <c r="BU502" s="149"/>
      <c r="BV502" s="406"/>
      <c r="BW502" s="406"/>
      <c r="BX502" s="406"/>
      <c r="BY502" s="407"/>
      <c r="BZ502" s="407"/>
      <c r="CA502" s="407"/>
      <c r="CB502" s="407"/>
      <c r="CC502" s="407"/>
      <c r="CD502" s="407"/>
      <c r="CE502" s="407"/>
      <c r="CF502" s="407"/>
      <c r="CG502" s="407"/>
      <c r="CH502" s="407"/>
      <c r="CI502" s="407"/>
      <c r="CJ502" s="407"/>
      <c r="CK502" s="407"/>
      <c r="CL502" s="407"/>
      <c r="CM502" s="407"/>
      <c r="CN502" s="407"/>
      <c r="CO502" s="407"/>
      <c r="CP502" s="407"/>
      <c r="CQ502" s="407"/>
      <c r="CR502" s="374" t="s">
        <v>7060</v>
      </c>
      <c r="CS502" s="407"/>
      <c r="CT502" s="407"/>
      <c r="CU502" s="407"/>
      <c r="CV502" s="407"/>
      <c r="CW502" s="407"/>
      <c r="CX502" s="407"/>
      <c r="CY502" s="407"/>
      <c r="CZ502" s="407"/>
      <c r="DA502" s="407"/>
      <c r="DB502" s="407"/>
      <c r="DC502" s="407"/>
      <c r="DD502" s="407"/>
    </row>
    <row r="503" spans="37:108" ht="15" hidden="1" customHeight="1">
      <c r="AK503" s="383">
        <v>495</v>
      </c>
      <c r="AL503" s="204" t="str">
        <f t="shared" si="14"/>
        <v/>
      </c>
      <c r="AM503" s="204" t="str">
        <f t="shared" si="15"/>
        <v/>
      </c>
      <c r="AO503" s="130">
        <v>497</v>
      </c>
      <c r="AP503" s="149"/>
      <c r="AQ503" s="149"/>
      <c r="AR503" s="149"/>
      <c r="AS503" s="149"/>
      <c r="AT503" s="149"/>
      <c r="AU503" s="149"/>
      <c r="AV503" s="149"/>
      <c r="AW503" s="149"/>
      <c r="AX503" s="149"/>
      <c r="AY503" s="149"/>
      <c r="AZ503" s="149"/>
      <c r="BA503" s="149"/>
      <c r="BB503" s="149"/>
      <c r="BC503" s="149"/>
      <c r="BD503" s="149"/>
      <c r="BE503" s="149"/>
      <c r="BF503" s="149"/>
      <c r="BG503" s="149"/>
      <c r="BH503" s="149"/>
      <c r="BI503" s="73" t="s">
        <v>7061</v>
      </c>
      <c r="BJ503" s="149"/>
      <c r="BK503" s="149"/>
      <c r="BL503" s="149"/>
      <c r="BM503" s="149"/>
      <c r="BN503" s="149"/>
      <c r="BO503" s="149"/>
      <c r="BP503" s="149"/>
      <c r="BQ503" s="149"/>
      <c r="BR503" s="149"/>
      <c r="BS503" s="149"/>
      <c r="BT503" s="149"/>
      <c r="BU503" s="149"/>
      <c r="BV503" s="406"/>
      <c r="BW503" s="406"/>
      <c r="BX503" s="406"/>
      <c r="BY503" s="407"/>
      <c r="BZ503" s="407"/>
      <c r="CA503" s="407"/>
      <c r="CB503" s="407"/>
      <c r="CC503" s="407"/>
      <c r="CD503" s="407"/>
      <c r="CE503" s="407"/>
      <c r="CF503" s="407"/>
      <c r="CG503" s="407"/>
      <c r="CH503" s="407"/>
      <c r="CI503" s="407"/>
      <c r="CJ503" s="407"/>
      <c r="CK503" s="407"/>
      <c r="CL503" s="407"/>
      <c r="CM503" s="407"/>
      <c r="CN503" s="407"/>
      <c r="CO503" s="407"/>
      <c r="CP503" s="407"/>
      <c r="CQ503" s="407"/>
      <c r="CR503" s="374" t="s">
        <v>7062</v>
      </c>
      <c r="CS503" s="407"/>
      <c r="CT503" s="407"/>
      <c r="CU503" s="407"/>
      <c r="CV503" s="407"/>
      <c r="CW503" s="407"/>
      <c r="CX503" s="407"/>
      <c r="CY503" s="407"/>
      <c r="CZ503" s="407"/>
      <c r="DA503" s="407"/>
      <c r="DB503" s="407"/>
      <c r="DC503" s="407"/>
      <c r="DD503" s="407"/>
    </row>
    <row r="504" spans="37:108" ht="15" hidden="1" customHeight="1">
      <c r="AK504" s="383">
        <v>496</v>
      </c>
      <c r="AL504" s="204" t="str">
        <f t="shared" si="14"/>
        <v/>
      </c>
      <c r="AM504" s="204" t="str">
        <f t="shared" si="15"/>
        <v/>
      </c>
      <c r="AO504" s="130">
        <v>498</v>
      </c>
      <c r="AP504" s="149"/>
      <c r="AQ504" s="149"/>
      <c r="AR504" s="149"/>
      <c r="AS504" s="149"/>
      <c r="AT504" s="149"/>
      <c r="AU504" s="149"/>
      <c r="AV504" s="149"/>
      <c r="AW504" s="149"/>
      <c r="AX504" s="149"/>
      <c r="AY504" s="149"/>
      <c r="AZ504" s="149"/>
      <c r="BA504" s="149"/>
      <c r="BB504" s="149"/>
      <c r="BC504" s="149"/>
      <c r="BD504" s="149"/>
      <c r="BE504" s="149"/>
      <c r="BF504" s="149"/>
      <c r="BG504" s="149"/>
      <c r="BH504" s="149"/>
      <c r="BI504" s="73" t="s">
        <v>7063</v>
      </c>
      <c r="BJ504" s="149"/>
      <c r="BK504" s="149"/>
      <c r="BL504" s="149"/>
      <c r="BM504" s="149"/>
      <c r="BN504" s="149"/>
      <c r="BO504" s="149"/>
      <c r="BP504" s="149"/>
      <c r="BQ504" s="149"/>
      <c r="BR504" s="149"/>
      <c r="BS504" s="149"/>
      <c r="BT504" s="149"/>
      <c r="BU504" s="149"/>
      <c r="BV504" s="406"/>
      <c r="BW504" s="406"/>
      <c r="BX504" s="406"/>
      <c r="BY504" s="407"/>
      <c r="BZ504" s="407"/>
      <c r="CA504" s="407"/>
      <c r="CB504" s="407"/>
      <c r="CC504" s="407"/>
      <c r="CD504" s="407"/>
      <c r="CE504" s="407"/>
      <c r="CF504" s="407"/>
      <c r="CG504" s="407"/>
      <c r="CH504" s="407"/>
      <c r="CI504" s="407"/>
      <c r="CJ504" s="407"/>
      <c r="CK504" s="407"/>
      <c r="CL504" s="407"/>
      <c r="CM504" s="407"/>
      <c r="CN504" s="407"/>
      <c r="CO504" s="407"/>
      <c r="CP504" s="407"/>
      <c r="CQ504" s="407"/>
      <c r="CR504" s="374" t="s">
        <v>7064</v>
      </c>
      <c r="CS504" s="407"/>
      <c r="CT504" s="407"/>
      <c r="CU504" s="407"/>
      <c r="CV504" s="407"/>
      <c r="CW504" s="407"/>
      <c r="CX504" s="407"/>
      <c r="CY504" s="407"/>
      <c r="CZ504" s="407"/>
      <c r="DA504" s="407"/>
      <c r="DB504" s="407"/>
      <c r="DC504" s="407"/>
      <c r="DD504" s="407"/>
    </row>
    <row r="505" spans="37:108" ht="15" hidden="1" customHeight="1">
      <c r="AK505" s="375">
        <v>497</v>
      </c>
      <c r="AL505" s="204" t="str">
        <f t="shared" si="14"/>
        <v/>
      </c>
      <c r="AM505" s="204" t="str">
        <f t="shared" si="15"/>
        <v/>
      </c>
      <c r="AO505" s="130">
        <v>499</v>
      </c>
      <c r="AP505" s="149"/>
      <c r="AQ505" s="149"/>
      <c r="AR505" s="149"/>
      <c r="AS505" s="149"/>
      <c r="AT505" s="149"/>
      <c r="AU505" s="149"/>
      <c r="AV505" s="149"/>
      <c r="AW505" s="149"/>
      <c r="AX505" s="149"/>
      <c r="AY505" s="149"/>
      <c r="AZ505" s="149"/>
      <c r="BA505" s="149"/>
      <c r="BB505" s="149"/>
      <c r="BC505" s="149"/>
      <c r="BD505" s="149"/>
      <c r="BE505" s="149"/>
      <c r="BF505" s="149"/>
      <c r="BG505" s="149"/>
      <c r="BH505" s="149"/>
      <c r="BI505" s="73" t="s">
        <v>7065</v>
      </c>
      <c r="BJ505" s="149"/>
      <c r="BK505" s="149"/>
      <c r="BL505" s="149"/>
      <c r="BM505" s="149"/>
      <c r="BN505" s="149"/>
      <c r="BO505" s="149"/>
      <c r="BP505" s="149"/>
      <c r="BQ505" s="149"/>
      <c r="BR505" s="149"/>
      <c r="BS505" s="149"/>
      <c r="BT505" s="149"/>
      <c r="BU505" s="149"/>
      <c r="BV505" s="406"/>
      <c r="BW505" s="406"/>
      <c r="BX505" s="406"/>
      <c r="BY505" s="407"/>
      <c r="BZ505" s="407"/>
      <c r="CA505" s="407"/>
      <c r="CB505" s="407"/>
      <c r="CC505" s="407"/>
      <c r="CD505" s="407"/>
      <c r="CE505" s="407"/>
      <c r="CF505" s="407"/>
      <c r="CG505" s="407"/>
      <c r="CH505" s="407"/>
      <c r="CI505" s="407"/>
      <c r="CJ505" s="407"/>
      <c r="CK505" s="407"/>
      <c r="CL505" s="407"/>
      <c r="CM505" s="407"/>
      <c r="CN505" s="407"/>
      <c r="CO505" s="407"/>
      <c r="CP505" s="407"/>
      <c r="CQ505" s="407"/>
      <c r="CR505" s="374" t="s">
        <v>7066</v>
      </c>
      <c r="CS505" s="407"/>
      <c r="CT505" s="407"/>
      <c r="CU505" s="407"/>
      <c r="CV505" s="407"/>
      <c r="CW505" s="407"/>
      <c r="CX505" s="407"/>
      <c r="CY505" s="407"/>
      <c r="CZ505" s="407"/>
      <c r="DA505" s="407"/>
      <c r="DB505" s="407"/>
      <c r="DC505" s="407"/>
      <c r="DD505" s="407"/>
    </row>
    <row r="506" spans="37:108" ht="15" hidden="1" customHeight="1">
      <c r="AK506" s="383">
        <v>498</v>
      </c>
      <c r="AL506" s="204" t="str">
        <f t="shared" si="14"/>
        <v/>
      </c>
      <c r="AM506" s="204" t="str">
        <f t="shared" si="15"/>
        <v/>
      </c>
      <c r="AO506" s="130">
        <v>500</v>
      </c>
      <c r="AP506" s="149"/>
      <c r="AQ506" s="149"/>
      <c r="AR506" s="149"/>
      <c r="AS506" s="149"/>
      <c r="AT506" s="149"/>
      <c r="AU506" s="149"/>
      <c r="AV506" s="149"/>
      <c r="AW506" s="149"/>
      <c r="AX506" s="149"/>
      <c r="AY506" s="149"/>
      <c r="AZ506" s="149"/>
      <c r="BA506" s="149"/>
      <c r="BB506" s="149"/>
      <c r="BC506" s="149"/>
      <c r="BD506" s="149"/>
      <c r="BE506" s="149"/>
      <c r="BF506" s="149"/>
      <c r="BG506" s="149"/>
      <c r="BH506" s="149"/>
      <c r="BI506" s="73" t="s">
        <v>7067</v>
      </c>
      <c r="BJ506" s="149"/>
      <c r="BK506" s="149"/>
      <c r="BL506" s="149"/>
      <c r="BM506" s="149"/>
      <c r="BN506" s="149"/>
      <c r="BO506" s="149"/>
      <c r="BP506" s="149"/>
      <c r="BQ506" s="149"/>
      <c r="BR506" s="149"/>
      <c r="BS506" s="149"/>
      <c r="BT506" s="149"/>
      <c r="BU506" s="149"/>
      <c r="BV506" s="406"/>
      <c r="BW506" s="406"/>
      <c r="BX506" s="406"/>
      <c r="BY506" s="407"/>
      <c r="BZ506" s="407"/>
      <c r="CA506" s="407"/>
      <c r="CB506" s="407"/>
      <c r="CC506" s="407"/>
      <c r="CD506" s="407"/>
      <c r="CE506" s="407"/>
      <c r="CF506" s="407"/>
      <c r="CG506" s="407"/>
      <c r="CH506" s="407"/>
      <c r="CI506" s="407"/>
      <c r="CJ506" s="407"/>
      <c r="CK506" s="407"/>
      <c r="CL506" s="407"/>
      <c r="CM506" s="407"/>
      <c r="CN506" s="407"/>
      <c r="CO506" s="407"/>
      <c r="CP506" s="407"/>
      <c r="CQ506" s="407"/>
      <c r="CR506" s="374" t="s">
        <v>7068</v>
      </c>
      <c r="CS506" s="407"/>
      <c r="CT506" s="407"/>
      <c r="CU506" s="407"/>
      <c r="CV506" s="407"/>
      <c r="CW506" s="407"/>
      <c r="CX506" s="407"/>
      <c r="CY506" s="407"/>
      <c r="CZ506" s="407"/>
      <c r="DA506" s="407"/>
      <c r="DB506" s="407"/>
      <c r="DC506" s="407"/>
      <c r="DD506" s="407"/>
    </row>
    <row r="507" spans="37:108" ht="15" hidden="1" customHeight="1">
      <c r="AK507" s="383">
        <v>499</v>
      </c>
      <c r="AL507" s="204" t="str">
        <f t="shared" si="14"/>
        <v/>
      </c>
      <c r="AM507" s="204" t="str">
        <f t="shared" si="15"/>
        <v/>
      </c>
      <c r="AO507" s="130">
        <v>501</v>
      </c>
      <c r="AP507" s="149"/>
      <c r="AQ507" s="149"/>
      <c r="AR507" s="149"/>
      <c r="AS507" s="149"/>
      <c r="AT507" s="149"/>
      <c r="AU507" s="149"/>
      <c r="AV507" s="149"/>
      <c r="AW507" s="149"/>
      <c r="AX507" s="149"/>
      <c r="AY507" s="149"/>
      <c r="AZ507" s="149"/>
      <c r="BA507" s="149"/>
      <c r="BB507" s="149"/>
      <c r="BC507" s="149"/>
      <c r="BD507" s="149"/>
      <c r="BE507" s="149"/>
      <c r="BF507" s="149"/>
      <c r="BG507" s="149"/>
      <c r="BH507" s="149"/>
      <c r="BI507" s="73" t="s">
        <v>7069</v>
      </c>
      <c r="BJ507" s="149"/>
      <c r="BK507" s="149"/>
      <c r="BL507" s="149"/>
      <c r="BM507" s="149"/>
      <c r="BN507" s="149"/>
      <c r="BO507" s="149"/>
      <c r="BP507" s="149"/>
      <c r="BQ507" s="149"/>
      <c r="BR507" s="149"/>
      <c r="BS507" s="149"/>
      <c r="BT507" s="149"/>
      <c r="BU507" s="149"/>
      <c r="BV507" s="406"/>
      <c r="BW507" s="406"/>
      <c r="BX507" s="406"/>
      <c r="BY507" s="407"/>
      <c r="BZ507" s="407"/>
      <c r="CA507" s="407"/>
      <c r="CB507" s="407"/>
      <c r="CC507" s="407"/>
      <c r="CD507" s="407"/>
      <c r="CE507" s="407"/>
      <c r="CF507" s="407"/>
      <c r="CG507" s="407"/>
      <c r="CH507" s="407"/>
      <c r="CI507" s="407"/>
      <c r="CJ507" s="407"/>
      <c r="CK507" s="407"/>
      <c r="CL507" s="407"/>
      <c r="CM507" s="407"/>
      <c r="CN507" s="407"/>
      <c r="CO507" s="407"/>
      <c r="CP507" s="407"/>
      <c r="CQ507" s="407"/>
      <c r="CR507" s="374" t="s">
        <v>7070</v>
      </c>
      <c r="CS507" s="407"/>
      <c r="CT507" s="407"/>
      <c r="CU507" s="407"/>
      <c r="CV507" s="407"/>
      <c r="CW507" s="407"/>
      <c r="CX507" s="407"/>
      <c r="CY507" s="407"/>
      <c r="CZ507" s="407"/>
      <c r="DA507" s="407"/>
      <c r="DB507" s="407"/>
      <c r="DC507" s="407"/>
      <c r="DD507" s="407"/>
    </row>
    <row r="508" spans="37:108" ht="15" hidden="1" customHeight="1">
      <c r="AK508" s="383">
        <v>500</v>
      </c>
      <c r="AL508" s="204" t="str">
        <f t="shared" si="14"/>
        <v/>
      </c>
      <c r="AM508" s="204" t="str">
        <f t="shared" si="15"/>
        <v/>
      </c>
      <c r="AO508" s="130">
        <v>502</v>
      </c>
      <c r="AP508" s="149"/>
      <c r="AQ508" s="149"/>
      <c r="AR508" s="149"/>
      <c r="AS508" s="149"/>
      <c r="AT508" s="149"/>
      <c r="AU508" s="149"/>
      <c r="AV508" s="149"/>
      <c r="AW508" s="149"/>
      <c r="AX508" s="149"/>
      <c r="AY508" s="149"/>
      <c r="AZ508" s="149"/>
      <c r="BA508" s="149"/>
      <c r="BB508" s="149"/>
      <c r="BC508" s="149"/>
      <c r="BD508" s="149"/>
      <c r="BE508" s="149"/>
      <c r="BF508" s="149"/>
      <c r="BG508" s="149"/>
      <c r="BH508" s="149"/>
      <c r="BI508" s="73" t="s">
        <v>7071</v>
      </c>
      <c r="BJ508" s="149"/>
      <c r="BK508" s="149"/>
      <c r="BL508" s="149"/>
      <c r="BM508" s="149"/>
      <c r="BN508" s="149"/>
      <c r="BO508" s="149"/>
      <c r="BP508" s="149"/>
      <c r="BQ508" s="149"/>
      <c r="BR508" s="149"/>
      <c r="BS508" s="149"/>
      <c r="BT508" s="149"/>
      <c r="BU508" s="149"/>
      <c r="BV508" s="406"/>
      <c r="BW508" s="406"/>
      <c r="BX508" s="406"/>
      <c r="BY508" s="407"/>
      <c r="BZ508" s="407"/>
      <c r="CA508" s="407"/>
      <c r="CB508" s="407"/>
      <c r="CC508" s="407"/>
      <c r="CD508" s="407"/>
      <c r="CE508" s="407"/>
      <c r="CF508" s="407"/>
      <c r="CG508" s="407"/>
      <c r="CH508" s="407"/>
      <c r="CI508" s="407"/>
      <c r="CJ508" s="407"/>
      <c r="CK508" s="407"/>
      <c r="CL508" s="407"/>
      <c r="CM508" s="407"/>
      <c r="CN508" s="407"/>
      <c r="CO508" s="407"/>
      <c r="CP508" s="407"/>
      <c r="CQ508" s="407"/>
      <c r="CR508" s="374" t="s">
        <v>7072</v>
      </c>
      <c r="CS508" s="407"/>
      <c r="CT508" s="407"/>
      <c r="CU508" s="407"/>
      <c r="CV508" s="407"/>
      <c r="CW508" s="407"/>
      <c r="CX508" s="407"/>
      <c r="CY508" s="407"/>
      <c r="CZ508" s="407"/>
      <c r="DA508" s="407"/>
      <c r="DB508" s="407"/>
      <c r="DC508" s="407"/>
      <c r="DD508" s="407"/>
    </row>
    <row r="509" spans="37:108" ht="15" hidden="1" customHeight="1">
      <c r="AK509" s="375">
        <v>501</v>
      </c>
      <c r="AL509" s="204" t="str">
        <f t="shared" si="14"/>
        <v/>
      </c>
      <c r="AM509" s="204" t="str">
        <f t="shared" si="15"/>
        <v/>
      </c>
      <c r="AO509" s="130">
        <v>503</v>
      </c>
      <c r="AP509" s="149"/>
      <c r="AQ509" s="149"/>
      <c r="AR509" s="149"/>
      <c r="AS509" s="149"/>
      <c r="AT509" s="149"/>
      <c r="AU509" s="149"/>
      <c r="AV509" s="149"/>
      <c r="AW509" s="149"/>
      <c r="AX509" s="149"/>
      <c r="AY509" s="149"/>
      <c r="AZ509" s="149"/>
      <c r="BA509" s="149"/>
      <c r="BB509" s="149"/>
      <c r="BC509" s="149"/>
      <c r="BD509" s="149"/>
      <c r="BE509" s="149"/>
      <c r="BF509" s="149"/>
      <c r="BG509" s="149"/>
      <c r="BH509" s="149"/>
      <c r="BI509" s="73" t="s">
        <v>7073</v>
      </c>
      <c r="BJ509" s="149"/>
      <c r="BK509" s="149"/>
      <c r="BL509" s="149"/>
      <c r="BM509" s="149"/>
      <c r="BN509" s="149"/>
      <c r="BO509" s="149"/>
      <c r="BP509" s="149"/>
      <c r="BQ509" s="149"/>
      <c r="BR509" s="149"/>
      <c r="BS509" s="149"/>
      <c r="BT509" s="149"/>
      <c r="BU509" s="149"/>
      <c r="BV509" s="406"/>
      <c r="BW509" s="406"/>
      <c r="BX509" s="406"/>
      <c r="BY509" s="407"/>
      <c r="BZ509" s="407"/>
      <c r="CA509" s="407"/>
      <c r="CB509" s="407"/>
      <c r="CC509" s="407"/>
      <c r="CD509" s="407"/>
      <c r="CE509" s="407"/>
      <c r="CF509" s="407"/>
      <c r="CG509" s="407"/>
      <c r="CH509" s="407"/>
      <c r="CI509" s="407"/>
      <c r="CJ509" s="407"/>
      <c r="CK509" s="407"/>
      <c r="CL509" s="407"/>
      <c r="CM509" s="407"/>
      <c r="CN509" s="407"/>
      <c r="CO509" s="407"/>
      <c r="CP509" s="407"/>
      <c r="CQ509" s="407"/>
      <c r="CR509" s="374" t="s">
        <v>7074</v>
      </c>
      <c r="CS509" s="407"/>
      <c r="CT509" s="407"/>
      <c r="CU509" s="407"/>
      <c r="CV509" s="407"/>
      <c r="CW509" s="407"/>
      <c r="CX509" s="407"/>
      <c r="CY509" s="407"/>
      <c r="CZ509" s="407"/>
      <c r="DA509" s="407"/>
      <c r="DB509" s="407"/>
      <c r="DC509" s="407"/>
      <c r="DD509" s="407"/>
    </row>
    <row r="510" spans="37:108" ht="15" hidden="1" customHeight="1">
      <c r="AK510" s="383">
        <v>502</v>
      </c>
      <c r="AL510" s="204" t="str">
        <f t="shared" si="14"/>
        <v/>
      </c>
      <c r="AM510" s="204" t="str">
        <f t="shared" si="15"/>
        <v/>
      </c>
      <c r="AO510" s="130">
        <v>504</v>
      </c>
      <c r="AP510" s="149"/>
      <c r="AQ510" s="149"/>
      <c r="AR510" s="149"/>
      <c r="AS510" s="149"/>
      <c r="AT510" s="149"/>
      <c r="AU510" s="149"/>
      <c r="AV510" s="149"/>
      <c r="AW510" s="149"/>
      <c r="AX510" s="149"/>
      <c r="AY510" s="149"/>
      <c r="AZ510" s="149"/>
      <c r="BA510" s="149"/>
      <c r="BB510" s="149"/>
      <c r="BC510" s="149"/>
      <c r="BD510" s="149"/>
      <c r="BE510" s="149"/>
      <c r="BF510" s="149"/>
      <c r="BG510" s="149"/>
      <c r="BH510" s="149"/>
      <c r="BI510" s="73" t="s">
        <v>7075</v>
      </c>
      <c r="BJ510" s="149"/>
      <c r="BK510" s="149"/>
      <c r="BL510" s="149"/>
      <c r="BM510" s="149"/>
      <c r="BN510" s="149"/>
      <c r="BO510" s="149"/>
      <c r="BP510" s="149"/>
      <c r="BQ510" s="149"/>
      <c r="BR510" s="149"/>
      <c r="BS510" s="149"/>
      <c r="BT510" s="149"/>
      <c r="BU510" s="149"/>
      <c r="BV510" s="406"/>
      <c r="BW510" s="406"/>
      <c r="BX510" s="406"/>
      <c r="BY510" s="407"/>
      <c r="BZ510" s="407"/>
      <c r="CA510" s="407"/>
      <c r="CB510" s="407"/>
      <c r="CC510" s="407"/>
      <c r="CD510" s="407"/>
      <c r="CE510" s="407"/>
      <c r="CF510" s="407"/>
      <c r="CG510" s="407"/>
      <c r="CH510" s="407"/>
      <c r="CI510" s="407"/>
      <c r="CJ510" s="407"/>
      <c r="CK510" s="407"/>
      <c r="CL510" s="407"/>
      <c r="CM510" s="407"/>
      <c r="CN510" s="407"/>
      <c r="CO510" s="407"/>
      <c r="CP510" s="407"/>
      <c r="CQ510" s="407"/>
      <c r="CR510" s="374" t="s">
        <v>7076</v>
      </c>
      <c r="CS510" s="407"/>
      <c r="CT510" s="407"/>
      <c r="CU510" s="407"/>
      <c r="CV510" s="407"/>
      <c r="CW510" s="407"/>
      <c r="CX510" s="407"/>
      <c r="CY510" s="407"/>
      <c r="CZ510" s="407"/>
      <c r="DA510" s="407"/>
      <c r="DB510" s="407"/>
      <c r="DC510" s="407"/>
      <c r="DD510" s="407"/>
    </row>
    <row r="511" spans="37:108" ht="15" hidden="1" customHeight="1">
      <c r="AK511" s="383">
        <v>503</v>
      </c>
      <c r="AL511" s="204" t="str">
        <f t="shared" si="14"/>
        <v/>
      </c>
      <c r="AM511" s="204" t="str">
        <f t="shared" si="15"/>
        <v/>
      </c>
      <c r="AO511" s="130">
        <v>505</v>
      </c>
      <c r="AP511" s="149"/>
      <c r="AQ511" s="149"/>
      <c r="AR511" s="149"/>
      <c r="AS511" s="149"/>
      <c r="AT511" s="149"/>
      <c r="AU511" s="149"/>
      <c r="AV511" s="149"/>
      <c r="AW511" s="149"/>
      <c r="AX511" s="149"/>
      <c r="AY511" s="149"/>
      <c r="AZ511" s="149"/>
      <c r="BA511" s="149"/>
      <c r="BB511" s="149"/>
      <c r="BC511" s="149"/>
      <c r="BD511" s="149"/>
      <c r="BE511" s="149"/>
      <c r="BF511" s="149"/>
      <c r="BG511" s="149"/>
      <c r="BH511" s="149"/>
      <c r="BI511" s="73" t="s">
        <v>7077</v>
      </c>
      <c r="BJ511" s="149"/>
      <c r="BK511" s="149"/>
      <c r="BL511" s="149"/>
      <c r="BM511" s="149"/>
      <c r="BN511" s="149"/>
      <c r="BO511" s="149"/>
      <c r="BP511" s="149"/>
      <c r="BQ511" s="149"/>
      <c r="BR511" s="149"/>
      <c r="BS511" s="149"/>
      <c r="BT511" s="149"/>
      <c r="BU511" s="149"/>
      <c r="BV511" s="406"/>
      <c r="BW511" s="406"/>
      <c r="BX511" s="406"/>
      <c r="BY511" s="407"/>
      <c r="BZ511" s="407"/>
      <c r="CA511" s="407"/>
      <c r="CB511" s="407"/>
      <c r="CC511" s="407"/>
      <c r="CD511" s="407"/>
      <c r="CE511" s="407"/>
      <c r="CF511" s="407"/>
      <c r="CG511" s="407"/>
      <c r="CH511" s="407"/>
      <c r="CI511" s="407"/>
      <c r="CJ511" s="407"/>
      <c r="CK511" s="407"/>
      <c r="CL511" s="407"/>
      <c r="CM511" s="407"/>
      <c r="CN511" s="407"/>
      <c r="CO511" s="407"/>
      <c r="CP511" s="407"/>
      <c r="CQ511" s="407"/>
      <c r="CR511" s="374" t="s">
        <v>7078</v>
      </c>
      <c r="CS511" s="407"/>
      <c r="CT511" s="407"/>
      <c r="CU511" s="407"/>
      <c r="CV511" s="407"/>
      <c r="CW511" s="407"/>
      <c r="CX511" s="407"/>
      <c r="CY511" s="407"/>
      <c r="CZ511" s="407"/>
      <c r="DA511" s="407"/>
      <c r="DB511" s="407"/>
      <c r="DC511" s="407"/>
      <c r="DD511" s="407"/>
    </row>
    <row r="512" spans="37:108" ht="15" hidden="1" customHeight="1">
      <c r="AK512" s="383">
        <v>504</v>
      </c>
      <c r="AL512" s="204" t="str">
        <f t="shared" si="14"/>
        <v/>
      </c>
      <c r="AM512" s="204" t="str">
        <f t="shared" si="15"/>
        <v/>
      </c>
      <c r="AO512" s="130">
        <v>506</v>
      </c>
      <c r="AP512" s="149"/>
      <c r="AQ512" s="149"/>
      <c r="AR512" s="149"/>
      <c r="AS512" s="149"/>
      <c r="AT512" s="149"/>
      <c r="AU512" s="149"/>
      <c r="AV512" s="149"/>
      <c r="AW512" s="149"/>
      <c r="AX512" s="149"/>
      <c r="AY512" s="149"/>
      <c r="AZ512" s="149"/>
      <c r="BA512" s="149"/>
      <c r="BB512" s="149"/>
      <c r="BC512" s="149"/>
      <c r="BD512" s="149"/>
      <c r="BE512" s="149"/>
      <c r="BF512" s="149"/>
      <c r="BG512" s="149"/>
      <c r="BH512" s="149"/>
      <c r="BI512" s="73" t="s">
        <v>7079</v>
      </c>
      <c r="BJ512" s="149"/>
      <c r="BK512" s="149"/>
      <c r="BL512" s="149"/>
      <c r="BM512" s="149"/>
      <c r="BN512" s="149"/>
      <c r="BO512" s="149"/>
      <c r="BP512" s="149"/>
      <c r="BQ512" s="149"/>
      <c r="BR512" s="149"/>
      <c r="BS512" s="149"/>
      <c r="BT512" s="149"/>
      <c r="BU512" s="149"/>
      <c r="BV512" s="406"/>
      <c r="BW512" s="406"/>
      <c r="BX512" s="406"/>
      <c r="BY512" s="407"/>
      <c r="BZ512" s="407"/>
      <c r="CA512" s="407"/>
      <c r="CB512" s="407"/>
      <c r="CC512" s="407"/>
      <c r="CD512" s="407"/>
      <c r="CE512" s="407"/>
      <c r="CF512" s="407"/>
      <c r="CG512" s="407"/>
      <c r="CH512" s="407"/>
      <c r="CI512" s="407"/>
      <c r="CJ512" s="407"/>
      <c r="CK512" s="407"/>
      <c r="CL512" s="407"/>
      <c r="CM512" s="407"/>
      <c r="CN512" s="407"/>
      <c r="CO512" s="407"/>
      <c r="CP512" s="407"/>
      <c r="CQ512" s="407"/>
      <c r="CR512" s="374" t="s">
        <v>7080</v>
      </c>
      <c r="CS512" s="407"/>
      <c r="CT512" s="407"/>
      <c r="CU512" s="407"/>
      <c r="CV512" s="407"/>
      <c r="CW512" s="407"/>
      <c r="CX512" s="407"/>
      <c r="CY512" s="407"/>
      <c r="CZ512" s="407"/>
      <c r="DA512" s="407"/>
      <c r="DB512" s="407"/>
      <c r="DC512" s="407"/>
      <c r="DD512" s="407"/>
    </row>
    <row r="513" spans="37:108" ht="15" hidden="1" customHeight="1">
      <c r="AK513" s="375">
        <v>505</v>
      </c>
      <c r="AL513" s="204" t="str">
        <f t="shared" si="14"/>
        <v/>
      </c>
      <c r="AM513" s="204" t="str">
        <f t="shared" si="15"/>
        <v/>
      </c>
      <c r="AO513" s="130">
        <v>507</v>
      </c>
      <c r="AP513" s="149"/>
      <c r="AQ513" s="149"/>
      <c r="AR513" s="149"/>
      <c r="AS513" s="149"/>
      <c r="AT513" s="149"/>
      <c r="AU513" s="149"/>
      <c r="AV513" s="149"/>
      <c r="AW513" s="149"/>
      <c r="AX513" s="149"/>
      <c r="AY513" s="149"/>
      <c r="AZ513" s="149"/>
      <c r="BA513" s="149"/>
      <c r="BB513" s="149"/>
      <c r="BC513" s="149"/>
      <c r="BD513" s="149"/>
      <c r="BE513" s="149"/>
      <c r="BF513" s="149"/>
      <c r="BG513" s="149"/>
      <c r="BH513" s="149"/>
      <c r="BI513" s="73" t="s">
        <v>7081</v>
      </c>
      <c r="BJ513" s="149"/>
      <c r="BK513" s="149"/>
      <c r="BL513" s="149"/>
      <c r="BM513" s="149"/>
      <c r="BN513" s="149"/>
      <c r="BO513" s="149"/>
      <c r="BP513" s="149"/>
      <c r="BQ513" s="149"/>
      <c r="BR513" s="149"/>
      <c r="BS513" s="149"/>
      <c r="BT513" s="149"/>
      <c r="BU513" s="149"/>
      <c r="BV513" s="406"/>
      <c r="BW513" s="406"/>
      <c r="BX513" s="406"/>
      <c r="BY513" s="407"/>
      <c r="BZ513" s="407"/>
      <c r="CA513" s="407"/>
      <c r="CB513" s="407"/>
      <c r="CC513" s="407"/>
      <c r="CD513" s="407"/>
      <c r="CE513" s="407"/>
      <c r="CF513" s="407"/>
      <c r="CG513" s="407"/>
      <c r="CH513" s="407"/>
      <c r="CI513" s="407"/>
      <c r="CJ513" s="407"/>
      <c r="CK513" s="407"/>
      <c r="CL513" s="407"/>
      <c r="CM513" s="407"/>
      <c r="CN513" s="407"/>
      <c r="CO513" s="407"/>
      <c r="CP513" s="407"/>
      <c r="CQ513" s="407"/>
      <c r="CR513" s="374" t="s">
        <v>7082</v>
      </c>
      <c r="CS513" s="407"/>
      <c r="CT513" s="407"/>
      <c r="CU513" s="407"/>
      <c r="CV513" s="407"/>
      <c r="CW513" s="407"/>
      <c r="CX513" s="407"/>
      <c r="CY513" s="407"/>
      <c r="CZ513" s="407"/>
      <c r="DA513" s="407"/>
      <c r="DB513" s="407"/>
      <c r="DC513" s="407"/>
      <c r="DD513" s="407"/>
    </row>
    <row r="514" spans="37:108" ht="15" hidden="1" customHeight="1">
      <c r="AK514" s="383">
        <v>506</v>
      </c>
      <c r="AL514" s="204" t="str">
        <f t="shared" si="14"/>
        <v/>
      </c>
      <c r="AM514" s="204" t="str">
        <f t="shared" si="15"/>
        <v/>
      </c>
      <c r="AO514" s="130">
        <v>508</v>
      </c>
      <c r="AP514" s="149"/>
      <c r="AQ514" s="149"/>
      <c r="AR514" s="149"/>
      <c r="AS514" s="149"/>
      <c r="AT514" s="149"/>
      <c r="AU514" s="149"/>
      <c r="AV514" s="149"/>
      <c r="AW514" s="149"/>
      <c r="AX514" s="149"/>
      <c r="AY514" s="149"/>
      <c r="AZ514" s="149"/>
      <c r="BA514" s="149"/>
      <c r="BB514" s="149"/>
      <c r="BC514" s="149"/>
      <c r="BD514" s="149"/>
      <c r="BE514" s="149"/>
      <c r="BF514" s="149"/>
      <c r="BG514" s="149"/>
      <c r="BH514" s="149"/>
      <c r="BI514" s="73" t="s">
        <v>7083</v>
      </c>
      <c r="BJ514" s="149"/>
      <c r="BK514" s="149"/>
      <c r="BL514" s="149"/>
      <c r="BM514" s="149"/>
      <c r="BN514" s="149"/>
      <c r="BO514" s="149"/>
      <c r="BP514" s="149"/>
      <c r="BQ514" s="149"/>
      <c r="BR514" s="149"/>
      <c r="BS514" s="149"/>
      <c r="BT514" s="149"/>
      <c r="BU514" s="149"/>
      <c r="BV514" s="406"/>
      <c r="BW514" s="406"/>
      <c r="BX514" s="406"/>
      <c r="BY514" s="407"/>
      <c r="BZ514" s="407"/>
      <c r="CA514" s="407"/>
      <c r="CB514" s="407"/>
      <c r="CC514" s="407"/>
      <c r="CD514" s="407"/>
      <c r="CE514" s="407"/>
      <c r="CF514" s="407"/>
      <c r="CG514" s="407"/>
      <c r="CH514" s="407"/>
      <c r="CI514" s="407"/>
      <c r="CJ514" s="407"/>
      <c r="CK514" s="407"/>
      <c r="CL514" s="407"/>
      <c r="CM514" s="407"/>
      <c r="CN514" s="407"/>
      <c r="CO514" s="407"/>
      <c r="CP514" s="407"/>
      <c r="CQ514" s="407"/>
      <c r="CR514" s="374" t="s">
        <v>7084</v>
      </c>
      <c r="CS514" s="407"/>
      <c r="CT514" s="407"/>
      <c r="CU514" s="407"/>
      <c r="CV514" s="407"/>
      <c r="CW514" s="407"/>
      <c r="CX514" s="407"/>
      <c r="CY514" s="407"/>
      <c r="CZ514" s="407"/>
      <c r="DA514" s="407"/>
      <c r="DB514" s="407"/>
      <c r="DC514" s="407"/>
      <c r="DD514" s="407"/>
    </row>
    <row r="515" spans="37:108" ht="15" hidden="1" customHeight="1">
      <c r="AK515" s="383">
        <v>507</v>
      </c>
      <c r="AL515" s="204" t="str">
        <f t="shared" si="14"/>
        <v/>
      </c>
      <c r="AM515" s="204" t="str">
        <f t="shared" si="15"/>
        <v/>
      </c>
      <c r="AO515" s="130">
        <v>509</v>
      </c>
      <c r="AP515" s="149"/>
      <c r="AQ515" s="149"/>
      <c r="AR515" s="149"/>
      <c r="AS515" s="149"/>
      <c r="AT515" s="149"/>
      <c r="AU515" s="149"/>
      <c r="AV515" s="149"/>
      <c r="AW515" s="149"/>
      <c r="AX515" s="149"/>
      <c r="AY515" s="149"/>
      <c r="AZ515" s="149"/>
      <c r="BA515" s="149"/>
      <c r="BB515" s="149"/>
      <c r="BC515" s="149"/>
      <c r="BD515" s="149"/>
      <c r="BE515" s="149"/>
      <c r="BF515" s="149"/>
      <c r="BG515" s="149"/>
      <c r="BH515" s="149"/>
      <c r="BI515" s="73" t="s">
        <v>7085</v>
      </c>
      <c r="BJ515" s="149"/>
      <c r="BK515" s="149"/>
      <c r="BL515" s="149"/>
      <c r="BM515" s="149"/>
      <c r="BN515" s="149"/>
      <c r="BO515" s="149"/>
      <c r="BP515" s="149"/>
      <c r="BQ515" s="149"/>
      <c r="BR515" s="149"/>
      <c r="BS515" s="149"/>
      <c r="BT515" s="149"/>
      <c r="BU515" s="149"/>
      <c r="BV515" s="406"/>
      <c r="BW515" s="406"/>
      <c r="BX515" s="406"/>
      <c r="BY515" s="407"/>
      <c r="BZ515" s="407"/>
      <c r="CA515" s="407"/>
      <c r="CB515" s="407"/>
      <c r="CC515" s="407"/>
      <c r="CD515" s="407"/>
      <c r="CE515" s="407"/>
      <c r="CF515" s="407"/>
      <c r="CG515" s="407"/>
      <c r="CH515" s="407"/>
      <c r="CI515" s="407"/>
      <c r="CJ515" s="407"/>
      <c r="CK515" s="407"/>
      <c r="CL515" s="407"/>
      <c r="CM515" s="407"/>
      <c r="CN515" s="407"/>
      <c r="CO515" s="407"/>
      <c r="CP515" s="407"/>
      <c r="CQ515" s="407"/>
      <c r="CR515" s="374" t="s">
        <v>7086</v>
      </c>
      <c r="CS515" s="407"/>
      <c r="CT515" s="407"/>
      <c r="CU515" s="407"/>
      <c r="CV515" s="407"/>
      <c r="CW515" s="407"/>
      <c r="CX515" s="407"/>
      <c r="CY515" s="407"/>
      <c r="CZ515" s="407"/>
      <c r="DA515" s="407"/>
      <c r="DB515" s="407"/>
      <c r="DC515" s="407"/>
      <c r="DD515" s="407"/>
    </row>
    <row r="516" spans="37:108" ht="15" hidden="1" customHeight="1">
      <c r="AK516" s="383">
        <v>508</v>
      </c>
      <c r="AL516" s="204" t="str">
        <f t="shared" si="14"/>
        <v/>
      </c>
      <c r="AM516" s="204" t="str">
        <f t="shared" si="15"/>
        <v/>
      </c>
      <c r="AO516" s="130">
        <v>510</v>
      </c>
      <c r="AP516" s="149"/>
      <c r="AQ516" s="149"/>
      <c r="AR516" s="149"/>
      <c r="AS516" s="149"/>
      <c r="AT516" s="149"/>
      <c r="AU516" s="149"/>
      <c r="AV516" s="149"/>
      <c r="AW516" s="149"/>
      <c r="AX516" s="149"/>
      <c r="AY516" s="149"/>
      <c r="AZ516" s="149"/>
      <c r="BA516" s="149"/>
      <c r="BB516" s="149"/>
      <c r="BC516" s="149"/>
      <c r="BD516" s="149"/>
      <c r="BE516" s="149"/>
      <c r="BF516" s="149"/>
      <c r="BG516" s="149"/>
      <c r="BH516" s="149"/>
      <c r="BI516" s="73" t="s">
        <v>7087</v>
      </c>
      <c r="BJ516" s="149"/>
      <c r="BK516" s="149"/>
      <c r="BL516" s="149"/>
      <c r="BM516" s="149"/>
      <c r="BN516" s="149"/>
      <c r="BO516" s="149"/>
      <c r="BP516" s="149"/>
      <c r="BQ516" s="149"/>
      <c r="BR516" s="149"/>
      <c r="BS516" s="149"/>
      <c r="BT516" s="149"/>
      <c r="BU516" s="149"/>
      <c r="BV516" s="406"/>
      <c r="BW516" s="406"/>
      <c r="BX516" s="406"/>
      <c r="BY516" s="407"/>
      <c r="BZ516" s="407"/>
      <c r="CA516" s="407"/>
      <c r="CB516" s="407"/>
      <c r="CC516" s="407"/>
      <c r="CD516" s="407"/>
      <c r="CE516" s="407"/>
      <c r="CF516" s="407"/>
      <c r="CG516" s="407"/>
      <c r="CH516" s="407"/>
      <c r="CI516" s="407"/>
      <c r="CJ516" s="407"/>
      <c r="CK516" s="407"/>
      <c r="CL516" s="407"/>
      <c r="CM516" s="407"/>
      <c r="CN516" s="407"/>
      <c r="CO516" s="407"/>
      <c r="CP516" s="407"/>
      <c r="CQ516" s="407"/>
      <c r="CR516" s="374" t="s">
        <v>7088</v>
      </c>
      <c r="CS516" s="407"/>
      <c r="CT516" s="407"/>
      <c r="CU516" s="407"/>
      <c r="CV516" s="407"/>
      <c r="CW516" s="407"/>
      <c r="CX516" s="407"/>
      <c r="CY516" s="407"/>
      <c r="CZ516" s="407"/>
      <c r="DA516" s="407"/>
      <c r="DB516" s="407"/>
      <c r="DC516" s="407"/>
      <c r="DD516" s="407"/>
    </row>
    <row r="517" spans="37:108" ht="15" hidden="1" customHeight="1">
      <c r="AK517" s="375">
        <v>509</v>
      </c>
      <c r="AL517" s="204" t="str">
        <f t="shared" si="14"/>
        <v/>
      </c>
      <c r="AM517" s="204" t="str">
        <f t="shared" si="15"/>
        <v/>
      </c>
      <c r="AO517" s="130">
        <v>511</v>
      </c>
      <c r="AP517" s="149"/>
      <c r="AQ517" s="149"/>
      <c r="AR517" s="149"/>
      <c r="AS517" s="149"/>
      <c r="AT517" s="149"/>
      <c r="AU517" s="149"/>
      <c r="AV517" s="149"/>
      <c r="AW517" s="149"/>
      <c r="AX517" s="149"/>
      <c r="AY517" s="149"/>
      <c r="AZ517" s="149"/>
      <c r="BA517" s="149"/>
      <c r="BB517" s="149"/>
      <c r="BC517" s="149"/>
      <c r="BD517" s="149"/>
      <c r="BE517" s="149"/>
      <c r="BF517" s="149"/>
      <c r="BG517" s="149"/>
      <c r="BH517" s="149"/>
      <c r="BI517" s="73" t="s">
        <v>7089</v>
      </c>
      <c r="BJ517" s="149"/>
      <c r="BK517" s="149"/>
      <c r="BL517" s="149"/>
      <c r="BM517" s="149"/>
      <c r="BN517" s="149"/>
      <c r="BO517" s="149"/>
      <c r="BP517" s="149"/>
      <c r="BQ517" s="149"/>
      <c r="BR517" s="149"/>
      <c r="BS517" s="149"/>
      <c r="BT517" s="149"/>
      <c r="BU517" s="149"/>
      <c r="BV517" s="406"/>
      <c r="BW517" s="406"/>
      <c r="BX517" s="406"/>
      <c r="BY517" s="407"/>
      <c r="BZ517" s="407"/>
      <c r="CA517" s="407"/>
      <c r="CB517" s="407"/>
      <c r="CC517" s="407"/>
      <c r="CD517" s="407"/>
      <c r="CE517" s="407"/>
      <c r="CF517" s="407"/>
      <c r="CG517" s="407"/>
      <c r="CH517" s="407"/>
      <c r="CI517" s="407"/>
      <c r="CJ517" s="407"/>
      <c r="CK517" s="407"/>
      <c r="CL517" s="407"/>
      <c r="CM517" s="407"/>
      <c r="CN517" s="407"/>
      <c r="CO517" s="407"/>
      <c r="CP517" s="407"/>
      <c r="CQ517" s="407"/>
      <c r="CR517" s="374" t="s">
        <v>7090</v>
      </c>
      <c r="CS517" s="407"/>
      <c r="CT517" s="407"/>
      <c r="CU517" s="407"/>
      <c r="CV517" s="407"/>
      <c r="CW517" s="407"/>
      <c r="CX517" s="407"/>
      <c r="CY517" s="407"/>
      <c r="CZ517" s="407"/>
      <c r="DA517" s="407"/>
      <c r="DB517" s="407"/>
      <c r="DC517" s="407"/>
      <c r="DD517" s="407"/>
    </row>
    <row r="518" spans="37:108" ht="15" hidden="1" customHeight="1">
      <c r="AK518" s="383">
        <v>510</v>
      </c>
      <c r="AL518" s="204" t="str">
        <f t="shared" si="14"/>
        <v/>
      </c>
      <c r="AM518" s="204" t="str">
        <f t="shared" si="15"/>
        <v/>
      </c>
      <c r="AO518" s="130">
        <v>512</v>
      </c>
      <c r="AP518" s="149"/>
      <c r="AQ518" s="149"/>
      <c r="AR518" s="149"/>
      <c r="AS518" s="149"/>
      <c r="AT518" s="149"/>
      <c r="AU518" s="149"/>
      <c r="AV518" s="149"/>
      <c r="AW518" s="149"/>
      <c r="AX518" s="149"/>
      <c r="AY518" s="149"/>
      <c r="AZ518" s="149"/>
      <c r="BA518" s="149"/>
      <c r="BB518" s="149"/>
      <c r="BC518" s="149"/>
      <c r="BD518" s="149"/>
      <c r="BE518" s="149"/>
      <c r="BF518" s="149"/>
      <c r="BG518" s="149"/>
      <c r="BH518" s="149"/>
      <c r="BI518" s="73" t="s">
        <v>7091</v>
      </c>
      <c r="BJ518" s="149"/>
      <c r="BK518" s="149"/>
      <c r="BL518" s="149"/>
      <c r="BM518" s="149"/>
      <c r="BN518" s="149"/>
      <c r="BO518" s="149"/>
      <c r="BP518" s="149"/>
      <c r="BQ518" s="149"/>
      <c r="BR518" s="149"/>
      <c r="BS518" s="149"/>
      <c r="BT518" s="149"/>
      <c r="BU518" s="149"/>
      <c r="BV518" s="406"/>
      <c r="BW518" s="406"/>
      <c r="BX518" s="406"/>
      <c r="BY518" s="407"/>
      <c r="BZ518" s="407"/>
      <c r="CA518" s="407"/>
      <c r="CB518" s="407"/>
      <c r="CC518" s="407"/>
      <c r="CD518" s="407"/>
      <c r="CE518" s="407"/>
      <c r="CF518" s="407"/>
      <c r="CG518" s="407"/>
      <c r="CH518" s="407"/>
      <c r="CI518" s="407"/>
      <c r="CJ518" s="407"/>
      <c r="CK518" s="407"/>
      <c r="CL518" s="407"/>
      <c r="CM518" s="407"/>
      <c r="CN518" s="407"/>
      <c r="CO518" s="407"/>
      <c r="CP518" s="407"/>
      <c r="CQ518" s="407"/>
      <c r="CR518" s="374" t="s">
        <v>7092</v>
      </c>
      <c r="CS518" s="407"/>
      <c r="CT518" s="407"/>
      <c r="CU518" s="407"/>
      <c r="CV518" s="407"/>
      <c r="CW518" s="407"/>
      <c r="CX518" s="407"/>
      <c r="CY518" s="407"/>
      <c r="CZ518" s="407"/>
      <c r="DA518" s="407"/>
      <c r="DB518" s="407"/>
      <c r="DC518" s="407"/>
      <c r="DD518" s="407"/>
    </row>
    <row r="519" spans="37:108" ht="15" hidden="1" customHeight="1">
      <c r="AK519" s="383">
        <v>511</v>
      </c>
      <c r="AL519" s="204" t="str">
        <f t="shared" si="14"/>
        <v/>
      </c>
      <c r="AM519" s="204" t="str">
        <f t="shared" si="15"/>
        <v/>
      </c>
      <c r="AO519" s="130">
        <v>513</v>
      </c>
      <c r="AP519" s="149"/>
      <c r="AQ519" s="149"/>
      <c r="AR519" s="149"/>
      <c r="AS519" s="149"/>
      <c r="AT519" s="149"/>
      <c r="AU519" s="149"/>
      <c r="AV519" s="149"/>
      <c r="AW519" s="149"/>
      <c r="AX519" s="149"/>
      <c r="AY519" s="149"/>
      <c r="AZ519" s="149"/>
      <c r="BA519" s="149"/>
      <c r="BB519" s="149"/>
      <c r="BC519" s="149"/>
      <c r="BD519" s="149"/>
      <c r="BE519" s="149"/>
      <c r="BF519" s="149"/>
      <c r="BG519" s="149"/>
      <c r="BH519" s="149"/>
      <c r="BI519" s="73" t="s">
        <v>7093</v>
      </c>
      <c r="BJ519" s="149"/>
      <c r="BK519" s="149"/>
      <c r="BL519" s="149"/>
      <c r="BM519" s="149"/>
      <c r="BN519" s="149"/>
      <c r="BO519" s="149"/>
      <c r="BP519" s="149"/>
      <c r="BQ519" s="149"/>
      <c r="BR519" s="149"/>
      <c r="BS519" s="149"/>
      <c r="BT519" s="149"/>
      <c r="BU519" s="149"/>
      <c r="BV519" s="406"/>
      <c r="BW519" s="406"/>
      <c r="BX519" s="406"/>
      <c r="BY519" s="407"/>
      <c r="BZ519" s="407"/>
      <c r="CA519" s="407"/>
      <c r="CB519" s="407"/>
      <c r="CC519" s="407"/>
      <c r="CD519" s="407"/>
      <c r="CE519" s="407"/>
      <c r="CF519" s="407"/>
      <c r="CG519" s="407"/>
      <c r="CH519" s="407"/>
      <c r="CI519" s="407"/>
      <c r="CJ519" s="407"/>
      <c r="CK519" s="407"/>
      <c r="CL519" s="407"/>
      <c r="CM519" s="407"/>
      <c r="CN519" s="407"/>
      <c r="CO519" s="407"/>
      <c r="CP519" s="407"/>
      <c r="CQ519" s="407"/>
      <c r="CR519" s="374" t="s">
        <v>7094</v>
      </c>
      <c r="CS519" s="407"/>
      <c r="CT519" s="407"/>
      <c r="CU519" s="407"/>
      <c r="CV519" s="407"/>
      <c r="CW519" s="407"/>
      <c r="CX519" s="407"/>
      <c r="CY519" s="407"/>
      <c r="CZ519" s="407"/>
      <c r="DA519" s="407"/>
      <c r="DB519" s="407"/>
      <c r="DC519" s="407"/>
      <c r="DD519" s="407"/>
    </row>
    <row r="520" spans="37:108" ht="15" hidden="1" customHeight="1">
      <c r="AK520" s="383">
        <v>512</v>
      </c>
      <c r="AL520" s="204" t="str">
        <f t="shared" si="14"/>
        <v/>
      </c>
      <c r="AM520" s="204" t="str">
        <f t="shared" si="15"/>
        <v/>
      </c>
      <c r="AO520" s="130">
        <v>514</v>
      </c>
      <c r="AP520" s="149"/>
      <c r="AQ520" s="149"/>
      <c r="AR520" s="149"/>
      <c r="AS520" s="149"/>
      <c r="AT520" s="149"/>
      <c r="AU520" s="149"/>
      <c r="AV520" s="149"/>
      <c r="AW520" s="149"/>
      <c r="AX520" s="149"/>
      <c r="AY520" s="149"/>
      <c r="AZ520" s="149"/>
      <c r="BA520" s="149"/>
      <c r="BB520" s="149"/>
      <c r="BC520" s="149"/>
      <c r="BD520" s="149"/>
      <c r="BE520" s="149"/>
      <c r="BF520" s="149"/>
      <c r="BG520" s="149"/>
      <c r="BH520" s="149"/>
      <c r="BI520" s="73" t="s">
        <v>7095</v>
      </c>
      <c r="BJ520" s="149"/>
      <c r="BK520" s="149"/>
      <c r="BL520" s="149"/>
      <c r="BM520" s="149"/>
      <c r="BN520" s="149"/>
      <c r="BO520" s="149"/>
      <c r="BP520" s="149"/>
      <c r="BQ520" s="149"/>
      <c r="BR520" s="149"/>
      <c r="BS520" s="149"/>
      <c r="BT520" s="149"/>
      <c r="BU520" s="149"/>
      <c r="BV520" s="406"/>
      <c r="BW520" s="406"/>
      <c r="BX520" s="406"/>
      <c r="BY520" s="407"/>
      <c r="BZ520" s="407"/>
      <c r="CA520" s="407"/>
      <c r="CB520" s="407"/>
      <c r="CC520" s="407"/>
      <c r="CD520" s="407"/>
      <c r="CE520" s="407"/>
      <c r="CF520" s="407"/>
      <c r="CG520" s="407"/>
      <c r="CH520" s="407"/>
      <c r="CI520" s="407"/>
      <c r="CJ520" s="407"/>
      <c r="CK520" s="407"/>
      <c r="CL520" s="407"/>
      <c r="CM520" s="407"/>
      <c r="CN520" s="407"/>
      <c r="CO520" s="407"/>
      <c r="CP520" s="407"/>
      <c r="CQ520" s="407"/>
      <c r="CR520" s="374" t="s">
        <v>7096</v>
      </c>
      <c r="CS520" s="407"/>
      <c r="CT520" s="407"/>
      <c r="CU520" s="407"/>
      <c r="CV520" s="407"/>
      <c r="CW520" s="407"/>
      <c r="CX520" s="407"/>
      <c r="CY520" s="407"/>
      <c r="CZ520" s="407"/>
      <c r="DA520" s="407"/>
      <c r="DB520" s="407"/>
      <c r="DC520" s="407"/>
      <c r="DD520" s="407"/>
    </row>
    <row r="521" spans="37:108" ht="15" hidden="1" customHeight="1">
      <c r="AK521" s="375">
        <v>513</v>
      </c>
      <c r="AL521" s="204" t="str">
        <f t="shared" ref="AL521:AL578" si="16">IFERROR(IF(HLOOKUP($N$8,$BY$7:$DD$578,AK522,FALSE)=0,"",HLOOKUP($N$8,$BY$7:$DD$578,AK522,FALSE)),"")</f>
        <v/>
      </c>
      <c r="AM521" s="204" t="str">
        <f t="shared" ref="AM521:AM578" si="17">IFERROR(IF(HLOOKUP($N$8,$AP$7:$BU$578,AK522,FALSE)=0,"",HLOOKUP($N$8,$AP$7:$BU$578,AK522,FALSE)),"")</f>
        <v/>
      </c>
      <c r="AO521" s="130">
        <v>515</v>
      </c>
      <c r="AP521" s="149"/>
      <c r="AQ521" s="149"/>
      <c r="AR521" s="149"/>
      <c r="AS521" s="149"/>
      <c r="AT521" s="149"/>
      <c r="AU521" s="149"/>
      <c r="AV521" s="149"/>
      <c r="AW521" s="149"/>
      <c r="AX521" s="149"/>
      <c r="AY521" s="149"/>
      <c r="AZ521" s="149"/>
      <c r="BA521" s="149"/>
      <c r="BB521" s="149"/>
      <c r="BC521" s="149"/>
      <c r="BD521" s="149"/>
      <c r="BE521" s="149"/>
      <c r="BF521" s="149"/>
      <c r="BG521" s="149"/>
      <c r="BH521" s="149"/>
      <c r="BI521" s="73" t="s">
        <v>7097</v>
      </c>
      <c r="BJ521" s="149"/>
      <c r="BK521" s="149"/>
      <c r="BL521" s="149"/>
      <c r="BM521" s="149"/>
      <c r="BN521" s="149"/>
      <c r="BO521" s="149"/>
      <c r="BP521" s="149"/>
      <c r="BQ521" s="149"/>
      <c r="BR521" s="149"/>
      <c r="BS521" s="149"/>
      <c r="BT521" s="149"/>
      <c r="BU521" s="149"/>
      <c r="BV521" s="406"/>
      <c r="BW521" s="406"/>
      <c r="BX521" s="406"/>
      <c r="BY521" s="407"/>
      <c r="BZ521" s="407"/>
      <c r="CA521" s="407"/>
      <c r="CB521" s="407"/>
      <c r="CC521" s="407"/>
      <c r="CD521" s="407"/>
      <c r="CE521" s="407"/>
      <c r="CF521" s="407"/>
      <c r="CG521" s="407"/>
      <c r="CH521" s="407"/>
      <c r="CI521" s="407"/>
      <c r="CJ521" s="407"/>
      <c r="CK521" s="407"/>
      <c r="CL521" s="407"/>
      <c r="CM521" s="407"/>
      <c r="CN521" s="407"/>
      <c r="CO521" s="407"/>
      <c r="CP521" s="407"/>
      <c r="CQ521" s="407"/>
      <c r="CR521" s="374" t="s">
        <v>7098</v>
      </c>
      <c r="CS521" s="407"/>
      <c r="CT521" s="407"/>
      <c r="CU521" s="407"/>
      <c r="CV521" s="407"/>
      <c r="CW521" s="407"/>
      <c r="CX521" s="407"/>
      <c r="CY521" s="407"/>
      <c r="CZ521" s="407"/>
      <c r="DA521" s="407"/>
      <c r="DB521" s="407"/>
      <c r="DC521" s="407"/>
      <c r="DD521" s="407"/>
    </row>
    <row r="522" spans="37:108" ht="15" hidden="1" customHeight="1">
      <c r="AK522" s="383">
        <v>514</v>
      </c>
      <c r="AL522" s="204" t="str">
        <f t="shared" si="16"/>
        <v/>
      </c>
      <c r="AM522" s="204" t="str">
        <f t="shared" si="17"/>
        <v/>
      </c>
      <c r="AO522" s="130">
        <v>516</v>
      </c>
      <c r="AP522" s="149"/>
      <c r="AQ522" s="149"/>
      <c r="AR522" s="149"/>
      <c r="AS522" s="149"/>
      <c r="AT522" s="149"/>
      <c r="AU522" s="149"/>
      <c r="AV522" s="149"/>
      <c r="AW522" s="149"/>
      <c r="AX522" s="149"/>
      <c r="AY522" s="149"/>
      <c r="AZ522" s="149"/>
      <c r="BA522" s="149"/>
      <c r="BB522" s="149"/>
      <c r="BC522" s="149"/>
      <c r="BD522" s="149"/>
      <c r="BE522" s="149"/>
      <c r="BF522" s="149"/>
      <c r="BG522" s="149"/>
      <c r="BH522" s="149"/>
      <c r="BI522" s="73" t="s">
        <v>7099</v>
      </c>
      <c r="BJ522" s="149"/>
      <c r="BK522" s="149"/>
      <c r="BL522" s="149"/>
      <c r="BM522" s="149"/>
      <c r="BN522" s="149"/>
      <c r="BO522" s="149"/>
      <c r="BP522" s="149"/>
      <c r="BQ522" s="149"/>
      <c r="BR522" s="149"/>
      <c r="BS522" s="149"/>
      <c r="BT522" s="149"/>
      <c r="BU522" s="149"/>
      <c r="BV522" s="406"/>
      <c r="BW522" s="406"/>
      <c r="BX522" s="406"/>
      <c r="BY522" s="407"/>
      <c r="BZ522" s="407"/>
      <c r="CA522" s="407"/>
      <c r="CB522" s="407"/>
      <c r="CC522" s="407"/>
      <c r="CD522" s="407"/>
      <c r="CE522" s="407"/>
      <c r="CF522" s="407"/>
      <c r="CG522" s="407"/>
      <c r="CH522" s="407"/>
      <c r="CI522" s="407"/>
      <c r="CJ522" s="407"/>
      <c r="CK522" s="407"/>
      <c r="CL522" s="407"/>
      <c r="CM522" s="407"/>
      <c r="CN522" s="407"/>
      <c r="CO522" s="407"/>
      <c r="CP522" s="407"/>
      <c r="CQ522" s="407"/>
      <c r="CR522" s="374" t="s">
        <v>7100</v>
      </c>
      <c r="CS522" s="407"/>
      <c r="CT522" s="407"/>
      <c r="CU522" s="407"/>
      <c r="CV522" s="407"/>
      <c r="CW522" s="407"/>
      <c r="CX522" s="407"/>
      <c r="CY522" s="407"/>
      <c r="CZ522" s="407"/>
      <c r="DA522" s="407"/>
      <c r="DB522" s="407"/>
      <c r="DC522" s="407"/>
      <c r="DD522" s="407"/>
    </row>
    <row r="523" spans="37:108" ht="15" hidden="1" customHeight="1">
      <c r="AK523" s="383">
        <v>515</v>
      </c>
      <c r="AL523" s="204" t="str">
        <f t="shared" si="16"/>
        <v/>
      </c>
      <c r="AM523" s="204" t="str">
        <f t="shared" si="17"/>
        <v/>
      </c>
      <c r="AO523" s="130">
        <v>517</v>
      </c>
      <c r="AP523" s="149"/>
      <c r="AQ523" s="149"/>
      <c r="AR523" s="149"/>
      <c r="AS523" s="149"/>
      <c r="AT523" s="149"/>
      <c r="AU523" s="149"/>
      <c r="AV523" s="149"/>
      <c r="AW523" s="149"/>
      <c r="AX523" s="149"/>
      <c r="AY523" s="149"/>
      <c r="AZ523" s="149"/>
      <c r="BA523" s="149"/>
      <c r="BB523" s="149"/>
      <c r="BC523" s="149"/>
      <c r="BD523" s="149"/>
      <c r="BE523" s="149"/>
      <c r="BF523" s="149"/>
      <c r="BG523" s="149"/>
      <c r="BH523" s="149"/>
      <c r="BI523" s="73" t="s">
        <v>7101</v>
      </c>
      <c r="BJ523" s="149"/>
      <c r="BK523" s="149"/>
      <c r="BL523" s="149"/>
      <c r="BM523" s="149"/>
      <c r="BN523" s="149"/>
      <c r="BO523" s="149"/>
      <c r="BP523" s="149"/>
      <c r="BQ523" s="149"/>
      <c r="BR523" s="149"/>
      <c r="BS523" s="149"/>
      <c r="BT523" s="149"/>
      <c r="BU523" s="149"/>
      <c r="BV523" s="406"/>
      <c r="BW523" s="406"/>
      <c r="BX523" s="406"/>
      <c r="BY523" s="407"/>
      <c r="BZ523" s="407"/>
      <c r="CA523" s="407"/>
      <c r="CB523" s="407"/>
      <c r="CC523" s="407"/>
      <c r="CD523" s="407"/>
      <c r="CE523" s="407"/>
      <c r="CF523" s="407"/>
      <c r="CG523" s="407"/>
      <c r="CH523" s="407"/>
      <c r="CI523" s="407"/>
      <c r="CJ523" s="407"/>
      <c r="CK523" s="407"/>
      <c r="CL523" s="407"/>
      <c r="CM523" s="407"/>
      <c r="CN523" s="407"/>
      <c r="CO523" s="407"/>
      <c r="CP523" s="407"/>
      <c r="CQ523" s="407"/>
      <c r="CR523" s="374" t="s">
        <v>7102</v>
      </c>
      <c r="CS523" s="407"/>
      <c r="CT523" s="407"/>
      <c r="CU523" s="407"/>
      <c r="CV523" s="407"/>
      <c r="CW523" s="407"/>
      <c r="CX523" s="407"/>
      <c r="CY523" s="407"/>
      <c r="CZ523" s="407"/>
      <c r="DA523" s="407"/>
      <c r="DB523" s="407"/>
      <c r="DC523" s="407"/>
      <c r="DD523" s="407"/>
    </row>
    <row r="524" spans="37:108" ht="15" hidden="1" customHeight="1">
      <c r="AK524" s="383">
        <v>516</v>
      </c>
      <c r="AL524" s="204" t="str">
        <f t="shared" si="16"/>
        <v/>
      </c>
      <c r="AM524" s="204" t="str">
        <f t="shared" si="17"/>
        <v/>
      </c>
      <c r="AO524" s="130">
        <v>518</v>
      </c>
      <c r="AP524" s="149"/>
      <c r="AQ524" s="149"/>
      <c r="AR524" s="149"/>
      <c r="AS524" s="149"/>
      <c r="AT524" s="149"/>
      <c r="AU524" s="149"/>
      <c r="AV524" s="149"/>
      <c r="AW524" s="149"/>
      <c r="AX524" s="149"/>
      <c r="AY524" s="149"/>
      <c r="AZ524" s="149"/>
      <c r="BA524" s="149"/>
      <c r="BB524" s="149"/>
      <c r="BC524" s="149"/>
      <c r="BD524" s="149"/>
      <c r="BE524" s="149"/>
      <c r="BF524" s="149"/>
      <c r="BG524" s="149"/>
      <c r="BH524" s="149"/>
      <c r="BI524" s="73" t="s">
        <v>7103</v>
      </c>
      <c r="BJ524" s="149"/>
      <c r="BK524" s="149"/>
      <c r="BL524" s="149"/>
      <c r="BM524" s="149"/>
      <c r="BN524" s="149"/>
      <c r="BO524" s="149"/>
      <c r="BP524" s="149"/>
      <c r="BQ524" s="149"/>
      <c r="BR524" s="149"/>
      <c r="BS524" s="149"/>
      <c r="BT524" s="149"/>
      <c r="BU524" s="149"/>
      <c r="BV524" s="406"/>
      <c r="BW524" s="406"/>
      <c r="BX524" s="406"/>
      <c r="BY524" s="407"/>
      <c r="BZ524" s="407"/>
      <c r="CA524" s="407"/>
      <c r="CB524" s="407"/>
      <c r="CC524" s="407"/>
      <c r="CD524" s="407"/>
      <c r="CE524" s="407"/>
      <c r="CF524" s="407"/>
      <c r="CG524" s="407"/>
      <c r="CH524" s="407"/>
      <c r="CI524" s="407"/>
      <c r="CJ524" s="407"/>
      <c r="CK524" s="407"/>
      <c r="CL524" s="407"/>
      <c r="CM524" s="407"/>
      <c r="CN524" s="407"/>
      <c r="CO524" s="407"/>
      <c r="CP524" s="407"/>
      <c r="CQ524" s="407"/>
      <c r="CR524" s="374" t="s">
        <v>7104</v>
      </c>
      <c r="CS524" s="407"/>
      <c r="CT524" s="407"/>
      <c r="CU524" s="407"/>
      <c r="CV524" s="407"/>
      <c r="CW524" s="407"/>
      <c r="CX524" s="407"/>
      <c r="CY524" s="407"/>
      <c r="CZ524" s="407"/>
      <c r="DA524" s="407"/>
      <c r="DB524" s="407"/>
      <c r="DC524" s="407"/>
      <c r="DD524" s="407"/>
    </row>
    <row r="525" spans="37:108" ht="15" hidden="1" customHeight="1">
      <c r="AK525" s="375">
        <v>517</v>
      </c>
      <c r="AL525" s="204" t="str">
        <f t="shared" si="16"/>
        <v/>
      </c>
      <c r="AM525" s="204" t="str">
        <f t="shared" si="17"/>
        <v/>
      </c>
      <c r="AO525" s="130">
        <v>519</v>
      </c>
      <c r="AP525" s="149"/>
      <c r="AQ525" s="149"/>
      <c r="AR525" s="149"/>
      <c r="AS525" s="149"/>
      <c r="AT525" s="149"/>
      <c r="AU525" s="149"/>
      <c r="AV525" s="149"/>
      <c r="AW525" s="149"/>
      <c r="AX525" s="149"/>
      <c r="AY525" s="149"/>
      <c r="AZ525" s="149"/>
      <c r="BA525" s="149"/>
      <c r="BB525" s="149"/>
      <c r="BC525" s="149"/>
      <c r="BD525" s="149"/>
      <c r="BE525" s="149"/>
      <c r="BF525" s="149"/>
      <c r="BG525" s="149"/>
      <c r="BH525" s="149"/>
      <c r="BI525" s="73" t="s">
        <v>7105</v>
      </c>
      <c r="BJ525" s="149"/>
      <c r="BK525" s="149"/>
      <c r="BL525" s="149"/>
      <c r="BM525" s="149"/>
      <c r="BN525" s="149"/>
      <c r="BO525" s="149"/>
      <c r="BP525" s="149"/>
      <c r="BQ525" s="149"/>
      <c r="BR525" s="149"/>
      <c r="BS525" s="149"/>
      <c r="BT525" s="149"/>
      <c r="BU525" s="149"/>
      <c r="BV525" s="406"/>
      <c r="BW525" s="406"/>
      <c r="BX525" s="406"/>
      <c r="BY525" s="407"/>
      <c r="BZ525" s="407"/>
      <c r="CA525" s="407"/>
      <c r="CB525" s="407"/>
      <c r="CC525" s="407"/>
      <c r="CD525" s="407"/>
      <c r="CE525" s="407"/>
      <c r="CF525" s="407"/>
      <c r="CG525" s="407"/>
      <c r="CH525" s="407"/>
      <c r="CI525" s="407"/>
      <c r="CJ525" s="407"/>
      <c r="CK525" s="407"/>
      <c r="CL525" s="407"/>
      <c r="CM525" s="407"/>
      <c r="CN525" s="407"/>
      <c r="CO525" s="407"/>
      <c r="CP525" s="407"/>
      <c r="CQ525" s="407"/>
      <c r="CR525" s="374" t="s">
        <v>7106</v>
      </c>
      <c r="CS525" s="407"/>
      <c r="CT525" s="407"/>
      <c r="CU525" s="407"/>
      <c r="CV525" s="407"/>
      <c r="CW525" s="407"/>
      <c r="CX525" s="407"/>
      <c r="CY525" s="407"/>
      <c r="CZ525" s="407"/>
      <c r="DA525" s="407"/>
      <c r="DB525" s="407"/>
      <c r="DC525" s="407"/>
      <c r="DD525" s="407"/>
    </row>
    <row r="526" spans="37:108" ht="15" hidden="1" customHeight="1">
      <c r="AK526" s="383">
        <v>518</v>
      </c>
      <c r="AL526" s="204" t="str">
        <f t="shared" si="16"/>
        <v/>
      </c>
      <c r="AM526" s="204" t="str">
        <f t="shared" si="17"/>
        <v/>
      </c>
      <c r="AO526" s="130">
        <v>520</v>
      </c>
      <c r="AP526" s="149"/>
      <c r="AQ526" s="149"/>
      <c r="AR526" s="149"/>
      <c r="AS526" s="149"/>
      <c r="AT526" s="149"/>
      <c r="AU526" s="149"/>
      <c r="AV526" s="149"/>
      <c r="AW526" s="149"/>
      <c r="AX526" s="149"/>
      <c r="AY526" s="149"/>
      <c r="AZ526" s="149"/>
      <c r="BA526" s="149"/>
      <c r="BB526" s="149"/>
      <c r="BC526" s="149"/>
      <c r="BD526" s="149"/>
      <c r="BE526" s="149"/>
      <c r="BF526" s="149"/>
      <c r="BG526" s="149"/>
      <c r="BH526" s="149"/>
      <c r="BI526" s="73" t="s">
        <v>7107</v>
      </c>
      <c r="BJ526" s="149"/>
      <c r="BK526" s="149"/>
      <c r="BL526" s="149"/>
      <c r="BM526" s="149"/>
      <c r="BN526" s="149"/>
      <c r="BO526" s="149"/>
      <c r="BP526" s="149"/>
      <c r="BQ526" s="149"/>
      <c r="BR526" s="149"/>
      <c r="BS526" s="149"/>
      <c r="BT526" s="149"/>
      <c r="BU526" s="149"/>
      <c r="BV526" s="406"/>
      <c r="BW526" s="406"/>
      <c r="BX526" s="406"/>
      <c r="BY526" s="407"/>
      <c r="BZ526" s="407"/>
      <c r="CA526" s="407"/>
      <c r="CB526" s="407"/>
      <c r="CC526" s="407"/>
      <c r="CD526" s="407"/>
      <c r="CE526" s="407"/>
      <c r="CF526" s="407"/>
      <c r="CG526" s="407"/>
      <c r="CH526" s="407"/>
      <c r="CI526" s="407"/>
      <c r="CJ526" s="407"/>
      <c r="CK526" s="407"/>
      <c r="CL526" s="407"/>
      <c r="CM526" s="407"/>
      <c r="CN526" s="407"/>
      <c r="CO526" s="407"/>
      <c r="CP526" s="407"/>
      <c r="CQ526" s="407"/>
      <c r="CR526" s="374" t="s">
        <v>7108</v>
      </c>
      <c r="CS526" s="407"/>
      <c r="CT526" s="407"/>
      <c r="CU526" s="407"/>
      <c r="CV526" s="407"/>
      <c r="CW526" s="407"/>
      <c r="CX526" s="407"/>
      <c r="CY526" s="407"/>
      <c r="CZ526" s="407"/>
      <c r="DA526" s="407"/>
      <c r="DB526" s="407"/>
      <c r="DC526" s="407"/>
      <c r="DD526" s="407"/>
    </row>
    <row r="527" spans="37:108" ht="15" hidden="1" customHeight="1">
      <c r="AK527" s="383">
        <v>519</v>
      </c>
      <c r="AL527" s="204" t="str">
        <f t="shared" si="16"/>
        <v/>
      </c>
      <c r="AM527" s="204" t="str">
        <f t="shared" si="17"/>
        <v/>
      </c>
      <c r="AO527" s="130">
        <v>521</v>
      </c>
      <c r="AP527" s="149"/>
      <c r="AQ527" s="149"/>
      <c r="AR527" s="149"/>
      <c r="AS527" s="149"/>
      <c r="AT527" s="149"/>
      <c r="AU527" s="149"/>
      <c r="AV527" s="149"/>
      <c r="AW527" s="149"/>
      <c r="AX527" s="149"/>
      <c r="AY527" s="149"/>
      <c r="AZ527" s="149"/>
      <c r="BA527" s="149"/>
      <c r="BB527" s="149"/>
      <c r="BC527" s="149"/>
      <c r="BD527" s="149"/>
      <c r="BE527" s="149"/>
      <c r="BF527" s="149"/>
      <c r="BG527" s="149"/>
      <c r="BH527" s="149"/>
      <c r="BI527" s="73" t="s">
        <v>7109</v>
      </c>
      <c r="BJ527" s="149"/>
      <c r="BK527" s="149"/>
      <c r="BL527" s="149"/>
      <c r="BM527" s="149"/>
      <c r="BN527" s="149"/>
      <c r="BO527" s="149"/>
      <c r="BP527" s="149"/>
      <c r="BQ527" s="149"/>
      <c r="BR527" s="149"/>
      <c r="BS527" s="149"/>
      <c r="BT527" s="149"/>
      <c r="BU527" s="149"/>
      <c r="BV527" s="406"/>
      <c r="BW527" s="406"/>
      <c r="BX527" s="406"/>
      <c r="BY527" s="407"/>
      <c r="BZ527" s="407"/>
      <c r="CA527" s="407"/>
      <c r="CB527" s="407"/>
      <c r="CC527" s="407"/>
      <c r="CD527" s="407"/>
      <c r="CE527" s="407"/>
      <c r="CF527" s="407"/>
      <c r="CG527" s="407"/>
      <c r="CH527" s="407"/>
      <c r="CI527" s="407"/>
      <c r="CJ527" s="407"/>
      <c r="CK527" s="407"/>
      <c r="CL527" s="407"/>
      <c r="CM527" s="407"/>
      <c r="CN527" s="407"/>
      <c r="CO527" s="407"/>
      <c r="CP527" s="407"/>
      <c r="CQ527" s="407"/>
      <c r="CR527" s="374" t="s">
        <v>7110</v>
      </c>
      <c r="CS527" s="407"/>
      <c r="CT527" s="407"/>
      <c r="CU527" s="407"/>
      <c r="CV527" s="407"/>
      <c r="CW527" s="407"/>
      <c r="CX527" s="407"/>
      <c r="CY527" s="407"/>
      <c r="CZ527" s="407"/>
      <c r="DA527" s="407"/>
      <c r="DB527" s="407"/>
      <c r="DC527" s="407"/>
      <c r="DD527" s="407"/>
    </row>
    <row r="528" spans="37:108" ht="15" hidden="1" customHeight="1">
      <c r="AK528" s="383">
        <v>520</v>
      </c>
      <c r="AL528" s="204" t="str">
        <f t="shared" si="16"/>
        <v/>
      </c>
      <c r="AM528" s="204" t="str">
        <f t="shared" si="17"/>
        <v/>
      </c>
      <c r="AO528" s="130">
        <v>522</v>
      </c>
      <c r="AP528" s="149"/>
      <c r="AQ528" s="149"/>
      <c r="AR528" s="149"/>
      <c r="AS528" s="149"/>
      <c r="AT528" s="149"/>
      <c r="AU528" s="149"/>
      <c r="AV528" s="149"/>
      <c r="AW528" s="149"/>
      <c r="AX528" s="149"/>
      <c r="AY528" s="149"/>
      <c r="AZ528" s="149"/>
      <c r="BA528" s="149"/>
      <c r="BB528" s="149"/>
      <c r="BC528" s="149"/>
      <c r="BD528" s="149"/>
      <c r="BE528" s="149"/>
      <c r="BF528" s="149"/>
      <c r="BG528" s="149"/>
      <c r="BH528" s="149"/>
      <c r="BI528" s="73" t="s">
        <v>7111</v>
      </c>
      <c r="BJ528" s="149"/>
      <c r="BK528" s="149"/>
      <c r="BL528" s="149"/>
      <c r="BM528" s="149"/>
      <c r="BN528" s="149"/>
      <c r="BO528" s="149"/>
      <c r="BP528" s="149"/>
      <c r="BQ528" s="149"/>
      <c r="BR528" s="149"/>
      <c r="BS528" s="149"/>
      <c r="BT528" s="149"/>
      <c r="BU528" s="149"/>
      <c r="BV528" s="406"/>
      <c r="BW528" s="406"/>
      <c r="BX528" s="406"/>
      <c r="BY528" s="407"/>
      <c r="BZ528" s="407"/>
      <c r="CA528" s="407"/>
      <c r="CB528" s="407"/>
      <c r="CC528" s="407"/>
      <c r="CD528" s="407"/>
      <c r="CE528" s="407"/>
      <c r="CF528" s="407"/>
      <c r="CG528" s="407"/>
      <c r="CH528" s="407"/>
      <c r="CI528" s="407"/>
      <c r="CJ528" s="407"/>
      <c r="CK528" s="407"/>
      <c r="CL528" s="407"/>
      <c r="CM528" s="407"/>
      <c r="CN528" s="407"/>
      <c r="CO528" s="407"/>
      <c r="CP528" s="407"/>
      <c r="CQ528" s="407"/>
      <c r="CR528" s="374" t="s">
        <v>7112</v>
      </c>
      <c r="CS528" s="407"/>
      <c r="CT528" s="407"/>
      <c r="CU528" s="407"/>
      <c r="CV528" s="407"/>
      <c r="CW528" s="407"/>
      <c r="CX528" s="407"/>
      <c r="CY528" s="407"/>
      <c r="CZ528" s="407"/>
      <c r="DA528" s="407"/>
      <c r="DB528" s="407"/>
      <c r="DC528" s="407"/>
      <c r="DD528" s="407"/>
    </row>
    <row r="529" spans="37:108" ht="15" hidden="1" customHeight="1">
      <c r="AK529" s="375">
        <v>521</v>
      </c>
      <c r="AL529" s="204" t="str">
        <f t="shared" si="16"/>
        <v/>
      </c>
      <c r="AM529" s="204" t="str">
        <f t="shared" si="17"/>
        <v/>
      </c>
      <c r="AO529" s="130">
        <v>523</v>
      </c>
      <c r="AP529" s="149"/>
      <c r="AQ529" s="149"/>
      <c r="AR529" s="149"/>
      <c r="AS529" s="149"/>
      <c r="AT529" s="149"/>
      <c r="AU529" s="149"/>
      <c r="AV529" s="149"/>
      <c r="AW529" s="149"/>
      <c r="AX529" s="149"/>
      <c r="AY529" s="149"/>
      <c r="AZ529" s="149"/>
      <c r="BA529" s="149"/>
      <c r="BB529" s="149"/>
      <c r="BC529" s="149"/>
      <c r="BD529" s="149"/>
      <c r="BE529" s="149"/>
      <c r="BF529" s="149"/>
      <c r="BG529" s="149"/>
      <c r="BH529" s="149"/>
      <c r="BI529" s="73" t="s">
        <v>7113</v>
      </c>
      <c r="BJ529" s="149"/>
      <c r="BK529" s="149"/>
      <c r="BL529" s="149"/>
      <c r="BM529" s="149"/>
      <c r="BN529" s="149"/>
      <c r="BO529" s="149"/>
      <c r="BP529" s="149"/>
      <c r="BQ529" s="149"/>
      <c r="BR529" s="149"/>
      <c r="BS529" s="149"/>
      <c r="BT529" s="149"/>
      <c r="BU529" s="149"/>
      <c r="BV529" s="406"/>
      <c r="BW529" s="406"/>
      <c r="BX529" s="406"/>
      <c r="BY529" s="407"/>
      <c r="BZ529" s="407"/>
      <c r="CA529" s="407"/>
      <c r="CB529" s="407"/>
      <c r="CC529" s="407"/>
      <c r="CD529" s="407"/>
      <c r="CE529" s="407"/>
      <c r="CF529" s="407"/>
      <c r="CG529" s="407"/>
      <c r="CH529" s="407"/>
      <c r="CI529" s="407"/>
      <c r="CJ529" s="407"/>
      <c r="CK529" s="407"/>
      <c r="CL529" s="407"/>
      <c r="CM529" s="407"/>
      <c r="CN529" s="407"/>
      <c r="CO529" s="407"/>
      <c r="CP529" s="407"/>
      <c r="CQ529" s="407"/>
      <c r="CR529" s="374" t="s">
        <v>7114</v>
      </c>
      <c r="CS529" s="407"/>
      <c r="CT529" s="407"/>
      <c r="CU529" s="407"/>
      <c r="CV529" s="407"/>
      <c r="CW529" s="407"/>
      <c r="CX529" s="407"/>
      <c r="CY529" s="407"/>
      <c r="CZ529" s="407"/>
      <c r="DA529" s="407"/>
      <c r="DB529" s="407"/>
      <c r="DC529" s="407"/>
      <c r="DD529" s="407"/>
    </row>
    <row r="530" spans="37:108" ht="15" hidden="1" customHeight="1">
      <c r="AK530" s="383">
        <v>522</v>
      </c>
      <c r="AL530" s="204" t="str">
        <f t="shared" si="16"/>
        <v/>
      </c>
      <c r="AM530" s="204" t="str">
        <f t="shared" si="17"/>
        <v/>
      </c>
      <c r="AO530" s="130">
        <v>524</v>
      </c>
      <c r="AP530" s="149"/>
      <c r="AQ530" s="149"/>
      <c r="AR530" s="149"/>
      <c r="AS530" s="149"/>
      <c r="AT530" s="149"/>
      <c r="AU530" s="149"/>
      <c r="AV530" s="149"/>
      <c r="AW530" s="149"/>
      <c r="AX530" s="149"/>
      <c r="AY530" s="149"/>
      <c r="AZ530" s="149"/>
      <c r="BA530" s="149"/>
      <c r="BB530" s="149"/>
      <c r="BC530" s="149"/>
      <c r="BD530" s="149"/>
      <c r="BE530" s="149"/>
      <c r="BF530" s="149"/>
      <c r="BG530" s="149"/>
      <c r="BH530" s="149"/>
      <c r="BI530" s="73" t="s">
        <v>7115</v>
      </c>
      <c r="BJ530" s="149"/>
      <c r="BK530" s="149"/>
      <c r="BL530" s="149"/>
      <c r="BM530" s="149"/>
      <c r="BN530" s="149"/>
      <c r="BO530" s="149"/>
      <c r="BP530" s="149"/>
      <c r="BQ530" s="149"/>
      <c r="BR530" s="149"/>
      <c r="BS530" s="149"/>
      <c r="BT530" s="149"/>
      <c r="BU530" s="149"/>
      <c r="BV530" s="406"/>
      <c r="BW530" s="406"/>
      <c r="BX530" s="406"/>
      <c r="BY530" s="407"/>
      <c r="BZ530" s="407"/>
      <c r="CA530" s="407"/>
      <c r="CB530" s="407"/>
      <c r="CC530" s="407"/>
      <c r="CD530" s="407"/>
      <c r="CE530" s="407"/>
      <c r="CF530" s="407"/>
      <c r="CG530" s="407"/>
      <c r="CH530" s="407"/>
      <c r="CI530" s="407"/>
      <c r="CJ530" s="407"/>
      <c r="CK530" s="407"/>
      <c r="CL530" s="407"/>
      <c r="CM530" s="407"/>
      <c r="CN530" s="407"/>
      <c r="CO530" s="407"/>
      <c r="CP530" s="407"/>
      <c r="CQ530" s="407"/>
      <c r="CR530" s="374" t="s">
        <v>7116</v>
      </c>
      <c r="CS530" s="407"/>
      <c r="CT530" s="407"/>
      <c r="CU530" s="407"/>
      <c r="CV530" s="407"/>
      <c r="CW530" s="407"/>
      <c r="CX530" s="407"/>
      <c r="CY530" s="407"/>
      <c r="CZ530" s="407"/>
      <c r="DA530" s="407"/>
      <c r="DB530" s="407"/>
      <c r="DC530" s="407"/>
      <c r="DD530" s="407"/>
    </row>
    <row r="531" spans="37:108" ht="15" hidden="1" customHeight="1">
      <c r="AK531" s="383">
        <v>523</v>
      </c>
      <c r="AL531" s="204" t="str">
        <f t="shared" si="16"/>
        <v/>
      </c>
      <c r="AM531" s="204" t="str">
        <f t="shared" si="17"/>
        <v/>
      </c>
      <c r="AO531" s="130">
        <v>525</v>
      </c>
      <c r="AP531" s="149"/>
      <c r="AQ531" s="149"/>
      <c r="AR531" s="149"/>
      <c r="AS531" s="149"/>
      <c r="AT531" s="149"/>
      <c r="AU531" s="149"/>
      <c r="AV531" s="149"/>
      <c r="AW531" s="149"/>
      <c r="AX531" s="149"/>
      <c r="AY531" s="149"/>
      <c r="AZ531" s="149"/>
      <c r="BA531" s="149"/>
      <c r="BB531" s="149"/>
      <c r="BC531" s="149"/>
      <c r="BD531" s="149"/>
      <c r="BE531" s="149"/>
      <c r="BF531" s="149"/>
      <c r="BG531" s="149"/>
      <c r="BH531" s="149"/>
      <c r="BI531" s="73" t="s">
        <v>7117</v>
      </c>
      <c r="BJ531" s="149"/>
      <c r="BK531" s="149"/>
      <c r="BL531" s="149"/>
      <c r="BM531" s="149"/>
      <c r="BN531" s="149"/>
      <c r="BO531" s="149"/>
      <c r="BP531" s="149"/>
      <c r="BQ531" s="149"/>
      <c r="BR531" s="149"/>
      <c r="BS531" s="149"/>
      <c r="BT531" s="149"/>
      <c r="BU531" s="149"/>
      <c r="BV531" s="406"/>
      <c r="BW531" s="406"/>
      <c r="BX531" s="406"/>
      <c r="BY531" s="407"/>
      <c r="BZ531" s="407"/>
      <c r="CA531" s="407"/>
      <c r="CB531" s="407"/>
      <c r="CC531" s="407"/>
      <c r="CD531" s="407"/>
      <c r="CE531" s="407"/>
      <c r="CF531" s="407"/>
      <c r="CG531" s="407"/>
      <c r="CH531" s="407"/>
      <c r="CI531" s="407"/>
      <c r="CJ531" s="407"/>
      <c r="CK531" s="407"/>
      <c r="CL531" s="407"/>
      <c r="CM531" s="407"/>
      <c r="CN531" s="407"/>
      <c r="CO531" s="407"/>
      <c r="CP531" s="407"/>
      <c r="CQ531" s="407"/>
      <c r="CR531" s="374" t="s">
        <v>7118</v>
      </c>
      <c r="CS531" s="407"/>
      <c r="CT531" s="407"/>
      <c r="CU531" s="407"/>
      <c r="CV531" s="407"/>
      <c r="CW531" s="407"/>
      <c r="CX531" s="407"/>
      <c r="CY531" s="407"/>
      <c r="CZ531" s="407"/>
      <c r="DA531" s="407"/>
      <c r="DB531" s="407"/>
      <c r="DC531" s="407"/>
      <c r="DD531" s="407"/>
    </row>
    <row r="532" spans="37:108" ht="15" hidden="1" customHeight="1">
      <c r="AK532" s="383">
        <v>524</v>
      </c>
      <c r="AL532" s="204" t="str">
        <f t="shared" si="16"/>
        <v/>
      </c>
      <c r="AM532" s="204" t="str">
        <f t="shared" si="17"/>
        <v/>
      </c>
      <c r="AO532" s="130">
        <v>526</v>
      </c>
      <c r="AP532" s="149"/>
      <c r="AQ532" s="149"/>
      <c r="AR532" s="149"/>
      <c r="AS532" s="149"/>
      <c r="AT532" s="149"/>
      <c r="AU532" s="149"/>
      <c r="AV532" s="149"/>
      <c r="AW532" s="149"/>
      <c r="AX532" s="149"/>
      <c r="AY532" s="149"/>
      <c r="AZ532" s="149"/>
      <c r="BA532" s="149"/>
      <c r="BB532" s="149"/>
      <c r="BC532" s="149"/>
      <c r="BD532" s="149"/>
      <c r="BE532" s="149"/>
      <c r="BF532" s="149"/>
      <c r="BG532" s="149"/>
      <c r="BH532" s="149"/>
      <c r="BI532" s="73" t="s">
        <v>7119</v>
      </c>
      <c r="BJ532" s="149"/>
      <c r="BK532" s="149"/>
      <c r="BL532" s="149"/>
      <c r="BM532" s="149"/>
      <c r="BN532" s="149"/>
      <c r="BO532" s="149"/>
      <c r="BP532" s="149"/>
      <c r="BQ532" s="149"/>
      <c r="BR532" s="149"/>
      <c r="BS532" s="149"/>
      <c r="BT532" s="149"/>
      <c r="BU532" s="149"/>
      <c r="BV532" s="406"/>
      <c r="BW532" s="406"/>
      <c r="BX532" s="406"/>
      <c r="BY532" s="407"/>
      <c r="BZ532" s="407"/>
      <c r="CA532" s="407"/>
      <c r="CB532" s="407"/>
      <c r="CC532" s="407"/>
      <c r="CD532" s="407"/>
      <c r="CE532" s="407"/>
      <c r="CF532" s="407"/>
      <c r="CG532" s="407"/>
      <c r="CH532" s="407"/>
      <c r="CI532" s="407"/>
      <c r="CJ532" s="407"/>
      <c r="CK532" s="407"/>
      <c r="CL532" s="407"/>
      <c r="CM532" s="407"/>
      <c r="CN532" s="407"/>
      <c r="CO532" s="407"/>
      <c r="CP532" s="407"/>
      <c r="CQ532" s="407"/>
      <c r="CR532" s="374" t="s">
        <v>7120</v>
      </c>
      <c r="CS532" s="407"/>
      <c r="CT532" s="407"/>
      <c r="CU532" s="407"/>
      <c r="CV532" s="407"/>
      <c r="CW532" s="407"/>
      <c r="CX532" s="407"/>
      <c r="CY532" s="407"/>
      <c r="CZ532" s="407"/>
      <c r="DA532" s="407"/>
      <c r="DB532" s="407"/>
      <c r="DC532" s="407"/>
      <c r="DD532" s="407"/>
    </row>
    <row r="533" spans="37:108" ht="15" hidden="1" customHeight="1">
      <c r="AK533" s="375">
        <v>525</v>
      </c>
      <c r="AL533" s="204" t="str">
        <f t="shared" si="16"/>
        <v/>
      </c>
      <c r="AM533" s="204" t="str">
        <f t="shared" si="17"/>
        <v/>
      </c>
      <c r="AO533" s="130">
        <v>527</v>
      </c>
      <c r="AP533" s="149"/>
      <c r="AQ533" s="149"/>
      <c r="AR533" s="149"/>
      <c r="AS533" s="149"/>
      <c r="AT533" s="149"/>
      <c r="AU533" s="149"/>
      <c r="AV533" s="149"/>
      <c r="AW533" s="149"/>
      <c r="AX533" s="149"/>
      <c r="AY533" s="149"/>
      <c r="AZ533" s="149"/>
      <c r="BA533" s="149"/>
      <c r="BB533" s="149"/>
      <c r="BC533" s="149"/>
      <c r="BD533" s="149"/>
      <c r="BE533" s="149"/>
      <c r="BF533" s="149"/>
      <c r="BG533" s="149"/>
      <c r="BH533" s="149"/>
      <c r="BI533" s="73" t="s">
        <v>7121</v>
      </c>
      <c r="BJ533" s="149"/>
      <c r="BK533" s="149"/>
      <c r="BL533" s="149"/>
      <c r="BM533" s="149"/>
      <c r="BN533" s="149"/>
      <c r="BO533" s="149"/>
      <c r="BP533" s="149"/>
      <c r="BQ533" s="149"/>
      <c r="BR533" s="149"/>
      <c r="BS533" s="149"/>
      <c r="BT533" s="149"/>
      <c r="BU533" s="149"/>
      <c r="BV533" s="406"/>
      <c r="BW533" s="406"/>
      <c r="BX533" s="406"/>
      <c r="BY533" s="407"/>
      <c r="BZ533" s="407"/>
      <c r="CA533" s="407"/>
      <c r="CB533" s="407"/>
      <c r="CC533" s="407"/>
      <c r="CD533" s="407"/>
      <c r="CE533" s="407"/>
      <c r="CF533" s="407"/>
      <c r="CG533" s="407"/>
      <c r="CH533" s="407"/>
      <c r="CI533" s="407"/>
      <c r="CJ533" s="407"/>
      <c r="CK533" s="407"/>
      <c r="CL533" s="407"/>
      <c r="CM533" s="407"/>
      <c r="CN533" s="407"/>
      <c r="CO533" s="407"/>
      <c r="CP533" s="407"/>
      <c r="CQ533" s="407"/>
      <c r="CR533" s="374" t="s">
        <v>7122</v>
      </c>
      <c r="CS533" s="407"/>
      <c r="CT533" s="407"/>
      <c r="CU533" s="407"/>
      <c r="CV533" s="407"/>
      <c r="CW533" s="407"/>
      <c r="CX533" s="407"/>
      <c r="CY533" s="407"/>
      <c r="CZ533" s="407"/>
      <c r="DA533" s="407"/>
      <c r="DB533" s="407"/>
      <c r="DC533" s="407"/>
      <c r="DD533" s="407"/>
    </row>
    <row r="534" spans="37:108" ht="15" hidden="1" customHeight="1">
      <c r="AK534" s="383">
        <v>526</v>
      </c>
      <c r="AL534" s="204" t="str">
        <f t="shared" si="16"/>
        <v/>
      </c>
      <c r="AM534" s="204" t="str">
        <f t="shared" si="17"/>
        <v/>
      </c>
      <c r="AO534" s="130">
        <v>528</v>
      </c>
      <c r="AP534" s="149"/>
      <c r="AQ534" s="149"/>
      <c r="AR534" s="149"/>
      <c r="AS534" s="149"/>
      <c r="AT534" s="149"/>
      <c r="AU534" s="149"/>
      <c r="AV534" s="149"/>
      <c r="AW534" s="149"/>
      <c r="AX534" s="149"/>
      <c r="AY534" s="149"/>
      <c r="AZ534" s="149"/>
      <c r="BA534" s="149"/>
      <c r="BB534" s="149"/>
      <c r="BC534" s="149"/>
      <c r="BD534" s="149"/>
      <c r="BE534" s="149"/>
      <c r="BF534" s="149"/>
      <c r="BG534" s="149"/>
      <c r="BH534" s="149"/>
      <c r="BI534" s="73" t="s">
        <v>7123</v>
      </c>
      <c r="BJ534" s="149"/>
      <c r="BK534" s="149"/>
      <c r="BL534" s="149"/>
      <c r="BM534" s="149"/>
      <c r="BN534" s="149"/>
      <c r="BO534" s="149"/>
      <c r="BP534" s="149"/>
      <c r="BQ534" s="149"/>
      <c r="BR534" s="149"/>
      <c r="BS534" s="149"/>
      <c r="BT534" s="149"/>
      <c r="BU534" s="149"/>
      <c r="BV534" s="406"/>
      <c r="BW534" s="406"/>
      <c r="BX534" s="406"/>
      <c r="BY534" s="407"/>
      <c r="BZ534" s="407"/>
      <c r="CA534" s="407"/>
      <c r="CB534" s="407"/>
      <c r="CC534" s="407"/>
      <c r="CD534" s="407"/>
      <c r="CE534" s="407"/>
      <c r="CF534" s="407"/>
      <c r="CG534" s="407"/>
      <c r="CH534" s="407"/>
      <c r="CI534" s="407"/>
      <c r="CJ534" s="407"/>
      <c r="CK534" s="407"/>
      <c r="CL534" s="407"/>
      <c r="CM534" s="407"/>
      <c r="CN534" s="407"/>
      <c r="CO534" s="407"/>
      <c r="CP534" s="407"/>
      <c r="CQ534" s="407"/>
      <c r="CR534" s="374" t="s">
        <v>7124</v>
      </c>
      <c r="CS534" s="407"/>
      <c r="CT534" s="407"/>
      <c r="CU534" s="407"/>
      <c r="CV534" s="407"/>
      <c r="CW534" s="407"/>
      <c r="CX534" s="407"/>
      <c r="CY534" s="407"/>
      <c r="CZ534" s="407"/>
      <c r="DA534" s="407"/>
      <c r="DB534" s="407"/>
      <c r="DC534" s="407"/>
      <c r="DD534" s="407"/>
    </row>
    <row r="535" spans="37:108" ht="15" hidden="1" customHeight="1">
      <c r="AK535" s="383">
        <v>527</v>
      </c>
      <c r="AL535" s="204" t="str">
        <f t="shared" si="16"/>
        <v/>
      </c>
      <c r="AM535" s="204" t="str">
        <f t="shared" si="17"/>
        <v/>
      </c>
      <c r="AO535" s="130">
        <v>529</v>
      </c>
      <c r="AP535" s="149"/>
      <c r="AQ535" s="149"/>
      <c r="AR535" s="149"/>
      <c r="AS535" s="149"/>
      <c r="AT535" s="149"/>
      <c r="AU535" s="149"/>
      <c r="AV535" s="149"/>
      <c r="AW535" s="149"/>
      <c r="AX535" s="149"/>
      <c r="AY535" s="149"/>
      <c r="AZ535" s="149"/>
      <c r="BA535" s="149"/>
      <c r="BB535" s="149"/>
      <c r="BC535" s="149"/>
      <c r="BD535" s="149"/>
      <c r="BE535" s="149"/>
      <c r="BF535" s="149"/>
      <c r="BG535" s="149"/>
      <c r="BH535" s="149"/>
      <c r="BI535" s="73" t="s">
        <v>7125</v>
      </c>
      <c r="BJ535" s="149"/>
      <c r="BK535" s="149"/>
      <c r="BL535" s="149"/>
      <c r="BM535" s="149"/>
      <c r="BN535" s="149"/>
      <c r="BO535" s="149"/>
      <c r="BP535" s="149"/>
      <c r="BQ535" s="149"/>
      <c r="BR535" s="149"/>
      <c r="BS535" s="149"/>
      <c r="BT535" s="149"/>
      <c r="BU535" s="149"/>
      <c r="BV535" s="406"/>
      <c r="BW535" s="406"/>
      <c r="BX535" s="406"/>
      <c r="BY535" s="407"/>
      <c r="BZ535" s="407"/>
      <c r="CA535" s="407"/>
      <c r="CB535" s="407"/>
      <c r="CC535" s="407"/>
      <c r="CD535" s="407"/>
      <c r="CE535" s="407"/>
      <c r="CF535" s="407"/>
      <c r="CG535" s="407"/>
      <c r="CH535" s="407"/>
      <c r="CI535" s="407"/>
      <c r="CJ535" s="407"/>
      <c r="CK535" s="407"/>
      <c r="CL535" s="407"/>
      <c r="CM535" s="407"/>
      <c r="CN535" s="407"/>
      <c r="CO535" s="407"/>
      <c r="CP535" s="407"/>
      <c r="CQ535" s="407"/>
      <c r="CR535" s="374" t="s">
        <v>7126</v>
      </c>
      <c r="CS535" s="407"/>
      <c r="CT535" s="407"/>
      <c r="CU535" s="407"/>
      <c r="CV535" s="407"/>
      <c r="CW535" s="407"/>
      <c r="CX535" s="407"/>
      <c r="CY535" s="407"/>
      <c r="CZ535" s="407"/>
      <c r="DA535" s="407"/>
      <c r="DB535" s="407"/>
      <c r="DC535" s="407"/>
      <c r="DD535" s="407"/>
    </row>
    <row r="536" spans="37:108" ht="15" hidden="1" customHeight="1">
      <c r="AK536" s="383">
        <v>528</v>
      </c>
      <c r="AL536" s="204" t="str">
        <f t="shared" si="16"/>
        <v/>
      </c>
      <c r="AM536" s="204" t="str">
        <f t="shared" si="17"/>
        <v/>
      </c>
      <c r="AO536" s="130">
        <v>530</v>
      </c>
      <c r="AP536" s="149"/>
      <c r="AQ536" s="149"/>
      <c r="AR536" s="149"/>
      <c r="AS536" s="149"/>
      <c r="AT536" s="149"/>
      <c r="AU536" s="149"/>
      <c r="AV536" s="149"/>
      <c r="AW536" s="149"/>
      <c r="AX536" s="149"/>
      <c r="AY536" s="149"/>
      <c r="AZ536" s="149"/>
      <c r="BA536" s="149"/>
      <c r="BB536" s="149"/>
      <c r="BC536" s="149"/>
      <c r="BD536" s="149"/>
      <c r="BE536" s="149"/>
      <c r="BF536" s="149"/>
      <c r="BG536" s="149"/>
      <c r="BH536" s="149"/>
      <c r="BI536" s="73" t="s">
        <v>7127</v>
      </c>
      <c r="BJ536" s="149"/>
      <c r="BK536" s="149"/>
      <c r="BL536" s="149"/>
      <c r="BM536" s="149"/>
      <c r="BN536" s="149"/>
      <c r="BO536" s="149"/>
      <c r="BP536" s="149"/>
      <c r="BQ536" s="149"/>
      <c r="BR536" s="149"/>
      <c r="BS536" s="149"/>
      <c r="BT536" s="149"/>
      <c r="BU536" s="149"/>
      <c r="BV536" s="406"/>
      <c r="BW536" s="406"/>
      <c r="BX536" s="406"/>
      <c r="BY536" s="407"/>
      <c r="BZ536" s="407"/>
      <c r="CA536" s="407"/>
      <c r="CB536" s="407"/>
      <c r="CC536" s="407"/>
      <c r="CD536" s="407"/>
      <c r="CE536" s="407"/>
      <c r="CF536" s="407"/>
      <c r="CG536" s="407"/>
      <c r="CH536" s="407"/>
      <c r="CI536" s="407"/>
      <c r="CJ536" s="407"/>
      <c r="CK536" s="407"/>
      <c r="CL536" s="407"/>
      <c r="CM536" s="407"/>
      <c r="CN536" s="407"/>
      <c r="CO536" s="407"/>
      <c r="CP536" s="407"/>
      <c r="CQ536" s="407"/>
      <c r="CR536" s="374" t="s">
        <v>7128</v>
      </c>
      <c r="CS536" s="407"/>
      <c r="CT536" s="407"/>
      <c r="CU536" s="407"/>
      <c r="CV536" s="407"/>
      <c r="CW536" s="407"/>
      <c r="CX536" s="407"/>
      <c r="CY536" s="407"/>
      <c r="CZ536" s="407"/>
      <c r="DA536" s="407"/>
      <c r="DB536" s="407"/>
      <c r="DC536" s="407"/>
      <c r="DD536" s="407"/>
    </row>
    <row r="537" spans="37:108" ht="15" hidden="1" customHeight="1">
      <c r="AK537" s="375">
        <v>529</v>
      </c>
      <c r="AL537" s="204" t="str">
        <f t="shared" si="16"/>
        <v/>
      </c>
      <c r="AM537" s="204" t="str">
        <f t="shared" si="17"/>
        <v/>
      </c>
      <c r="AO537" s="130">
        <v>531</v>
      </c>
      <c r="AP537" s="149"/>
      <c r="AQ537" s="149"/>
      <c r="AR537" s="149"/>
      <c r="AS537" s="149"/>
      <c r="AT537" s="149"/>
      <c r="AU537" s="149"/>
      <c r="AV537" s="149"/>
      <c r="AW537" s="149"/>
      <c r="AX537" s="149"/>
      <c r="AY537" s="149"/>
      <c r="AZ537" s="149"/>
      <c r="BA537" s="149"/>
      <c r="BB537" s="149"/>
      <c r="BC537" s="149"/>
      <c r="BD537" s="149"/>
      <c r="BE537" s="149"/>
      <c r="BF537" s="149"/>
      <c r="BG537" s="149"/>
      <c r="BH537" s="149"/>
      <c r="BI537" s="73" t="s">
        <v>7129</v>
      </c>
      <c r="BJ537" s="149"/>
      <c r="BK537" s="149"/>
      <c r="BL537" s="149"/>
      <c r="BM537" s="149"/>
      <c r="BN537" s="149"/>
      <c r="BO537" s="149"/>
      <c r="BP537" s="149"/>
      <c r="BQ537" s="149"/>
      <c r="BR537" s="149"/>
      <c r="BS537" s="149"/>
      <c r="BT537" s="149"/>
      <c r="BU537" s="149"/>
      <c r="BV537" s="406"/>
      <c r="BW537" s="406"/>
      <c r="BX537" s="406"/>
      <c r="BY537" s="407"/>
      <c r="BZ537" s="407"/>
      <c r="CA537" s="407"/>
      <c r="CB537" s="407"/>
      <c r="CC537" s="407"/>
      <c r="CD537" s="407"/>
      <c r="CE537" s="407"/>
      <c r="CF537" s="407"/>
      <c r="CG537" s="407"/>
      <c r="CH537" s="407"/>
      <c r="CI537" s="407"/>
      <c r="CJ537" s="407"/>
      <c r="CK537" s="407"/>
      <c r="CL537" s="407"/>
      <c r="CM537" s="407"/>
      <c r="CN537" s="407"/>
      <c r="CO537" s="407"/>
      <c r="CP537" s="407"/>
      <c r="CQ537" s="407"/>
      <c r="CR537" s="374" t="s">
        <v>7130</v>
      </c>
      <c r="CS537" s="407"/>
      <c r="CT537" s="407"/>
      <c r="CU537" s="407"/>
      <c r="CV537" s="407"/>
      <c r="CW537" s="407"/>
      <c r="CX537" s="407"/>
      <c r="CY537" s="407"/>
      <c r="CZ537" s="407"/>
      <c r="DA537" s="407"/>
      <c r="DB537" s="407"/>
      <c r="DC537" s="407"/>
      <c r="DD537" s="407"/>
    </row>
    <row r="538" spans="37:108" ht="15" hidden="1" customHeight="1">
      <c r="AK538" s="383">
        <v>530</v>
      </c>
      <c r="AL538" s="204" t="str">
        <f t="shared" si="16"/>
        <v/>
      </c>
      <c r="AM538" s="204" t="str">
        <f t="shared" si="17"/>
        <v/>
      </c>
      <c r="AO538" s="130">
        <v>532</v>
      </c>
      <c r="AP538" s="149"/>
      <c r="AQ538" s="149"/>
      <c r="AR538" s="149"/>
      <c r="AS538" s="149"/>
      <c r="AT538" s="149"/>
      <c r="AU538" s="149"/>
      <c r="AV538" s="149"/>
      <c r="AW538" s="149"/>
      <c r="AX538" s="149"/>
      <c r="AY538" s="149"/>
      <c r="AZ538" s="149"/>
      <c r="BA538" s="149"/>
      <c r="BB538" s="149"/>
      <c r="BC538" s="149"/>
      <c r="BD538" s="149"/>
      <c r="BE538" s="149"/>
      <c r="BF538" s="149"/>
      <c r="BG538" s="149"/>
      <c r="BH538" s="149"/>
      <c r="BI538" s="73" t="s">
        <v>7131</v>
      </c>
      <c r="BJ538" s="149"/>
      <c r="BK538" s="149"/>
      <c r="BL538" s="149"/>
      <c r="BM538" s="149"/>
      <c r="BN538" s="149"/>
      <c r="BO538" s="149"/>
      <c r="BP538" s="149"/>
      <c r="BQ538" s="149"/>
      <c r="BR538" s="149"/>
      <c r="BS538" s="149"/>
      <c r="BT538" s="149"/>
      <c r="BU538" s="149"/>
      <c r="BV538" s="406"/>
      <c r="BW538" s="406"/>
      <c r="BX538" s="406"/>
      <c r="BY538" s="407"/>
      <c r="BZ538" s="407"/>
      <c r="CA538" s="407"/>
      <c r="CB538" s="407"/>
      <c r="CC538" s="407"/>
      <c r="CD538" s="407"/>
      <c r="CE538" s="407"/>
      <c r="CF538" s="407"/>
      <c r="CG538" s="407"/>
      <c r="CH538" s="407"/>
      <c r="CI538" s="407"/>
      <c r="CJ538" s="407"/>
      <c r="CK538" s="407"/>
      <c r="CL538" s="407"/>
      <c r="CM538" s="407"/>
      <c r="CN538" s="407"/>
      <c r="CO538" s="407"/>
      <c r="CP538" s="407"/>
      <c r="CQ538" s="407"/>
      <c r="CR538" s="374" t="s">
        <v>7132</v>
      </c>
      <c r="CS538" s="407"/>
      <c r="CT538" s="407"/>
      <c r="CU538" s="407"/>
      <c r="CV538" s="407"/>
      <c r="CW538" s="407"/>
      <c r="CX538" s="407"/>
      <c r="CY538" s="407"/>
      <c r="CZ538" s="407"/>
      <c r="DA538" s="407"/>
      <c r="DB538" s="407"/>
      <c r="DC538" s="407"/>
      <c r="DD538" s="407"/>
    </row>
    <row r="539" spans="37:108" ht="15" hidden="1" customHeight="1">
      <c r="AK539" s="383">
        <v>531</v>
      </c>
      <c r="AL539" s="204" t="str">
        <f t="shared" si="16"/>
        <v/>
      </c>
      <c r="AM539" s="204" t="str">
        <f t="shared" si="17"/>
        <v/>
      </c>
      <c r="AO539" s="130">
        <v>533</v>
      </c>
      <c r="AP539" s="149"/>
      <c r="AQ539" s="149"/>
      <c r="AR539" s="149"/>
      <c r="AS539" s="149"/>
      <c r="AT539" s="149"/>
      <c r="AU539" s="149"/>
      <c r="AV539" s="149"/>
      <c r="AW539" s="149"/>
      <c r="AX539" s="149"/>
      <c r="AY539" s="149"/>
      <c r="AZ539" s="149"/>
      <c r="BA539" s="149"/>
      <c r="BB539" s="149"/>
      <c r="BC539" s="149"/>
      <c r="BD539" s="149"/>
      <c r="BE539" s="149"/>
      <c r="BF539" s="149"/>
      <c r="BG539" s="149"/>
      <c r="BH539" s="149"/>
      <c r="BI539" s="73" t="s">
        <v>7133</v>
      </c>
      <c r="BJ539" s="149"/>
      <c r="BK539" s="149"/>
      <c r="BL539" s="149"/>
      <c r="BM539" s="149"/>
      <c r="BN539" s="149"/>
      <c r="BO539" s="149"/>
      <c r="BP539" s="149"/>
      <c r="BQ539" s="149"/>
      <c r="BR539" s="149"/>
      <c r="BS539" s="149"/>
      <c r="BT539" s="149"/>
      <c r="BU539" s="149"/>
      <c r="BV539" s="406"/>
      <c r="BW539" s="406"/>
      <c r="BX539" s="406"/>
      <c r="BY539" s="407"/>
      <c r="BZ539" s="407"/>
      <c r="CA539" s="407"/>
      <c r="CB539" s="407"/>
      <c r="CC539" s="407"/>
      <c r="CD539" s="407"/>
      <c r="CE539" s="407"/>
      <c r="CF539" s="407"/>
      <c r="CG539" s="407"/>
      <c r="CH539" s="407"/>
      <c r="CI539" s="407"/>
      <c r="CJ539" s="407"/>
      <c r="CK539" s="407"/>
      <c r="CL539" s="407"/>
      <c r="CM539" s="407"/>
      <c r="CN539" s="407"/>
      <c r="CO539" s="407"/>
      <c r="CP539" s="407"/>
      <c r="CQ539" s="407"/>
      <c r="CR539" s="374" t="s">
        <v>7134</v>
      </c>
      <c r="CS539" s="407"/>
      <c r="CT539" s="407"/>
      <c r="CU539" s="407"/>
      <c r="CV539" s="407"/>
      <c r="CW539" s="407"/>
      <c r="CX539" s="407"/>
      <c r="CY539" s="407"/>
      <c r="CZ539" s="407"/>
      <c r="DA539" s="407"/>
      <c r="DB539" s="407"/>
      <c r="DC539" s="407"/>
      <c r="DD539" s="407"/>
    </row>
    <row r="540" spans="37:108" ht="15" hidden="1" customHeight="1">
      <c r="AK540" s="383">
        <v>532</v>
      </c>
      <c r="AL540" s="204" t="str">
        <f t="shared" si="16"/>
        <v/>
      </c>
      <c r="AM540" s="204" t="str">
        <f t="shared" si="17"/>
        <v/>
      </c>
      <c r="AO540" s="130">
        <v>534</v>
      </c>
      <c r="AP540" s="149"/>
      <c r="AQ540" s="149"/>
      <c r="AR540" s="149"/>
      <c r="AS540" s="149"/>
      <c r="AT540" s="149"/>
      <c r="AU540" s="149"/>
      <c r="AV540" s="149"/>
      <c r="AW540" s="149"/>
      <c r="AX540" s="149"/>
      <c r="AY540" s="149"/>
      <c r="AZ540" s="149"/>
      <c r="BA540" s="149"/>
      <c r="BB540" s="149"/>
      <c r="BC540" s="149"/>
      <c r="BD540" s="149"/>
      <c r="BE540" s="149"/>
      <c r="BF540" s="149"/>
      <c r="BG540" s="149"/>
      <c r="BH540" s="149"/>
      <c r="BI540" s="73" t="s">
        <v>7135</v>
      </c>
      <c r="BJ540" s="149"/>
      <c r="BK540" s="149"/>
      <c r="BL540" s="149"/>
      <c r="BM540" s="149"/>
      <c r="BN540" s="149"/>
      <c r="BO540" s="149"/>
      <c r="BP540" s="149"/>
      <c r="BQ540" s="149"/>
      <c r="BR540" s="149"/>
      <c r="BS540" s="149"/>
      <c r="BT540" s="149"/>
      <c r="BU540" s="149"/>
      <c r="BV540" s="406"/>
      <c r="BW540" s="406"/>
      <c r="BX540" s="406"/>
      <c r="BY540" s="407"/>
      <c r="BZ540" s="407"/>
      <c r="CA540" s="407"/>
      <c r="CB540" s="407"/>
      <c r="CC540" s="407"/>
      <c r="CD540" s="407"/>
      <c r="CE540" s="407"/>
      <c r="CF540" s="407"/>
      <c r="CG540" s="407"/>
      <c r="CH540" s="407"/>
      <c r="CI540" s="407"/>
      <c r="CJ540" s="407"/>
      <c r="CK540" s="407"/>
      <c r="CL540" s="407"/>
      <c r="CM540" s="407"/>
      <c r="CN540" s="407"/>
      <c r="CO540" s="407"/>
      <c r="CP540" s="407"/>
      <c r="CQ540" s="407"/>
      <c r="CR540" s="374" t="s">
        <v>7136</v>
      </c>
      <c r="CS540" s="407"/>
      <c r="CT540" s="407"/>
      <c r="CU540" s="407"/>
      <c r="CV540" s="407"/>
      <c r="CW540" s="407"/>
      <c r="CX540" s="407"/>
      <c r="CY540" s="407"/>
      <c r="CZ540" s="407"/>
      <c r="DA540" s="407"/>
      <c r="DB540" s="407"/>
      <c r="DC540" s="407"/>
      <c r="DD540" s="407"/>
    </row>
    <row r="541" spans="37:108" ht="15" hidden="1" customHeight="1">
      <c r="AK541" s="375">
        <v>533</v>
      </c>
      <c r="AL541" s="204" t="str">
        <f t="shared" si="16"/>
        <v/>
      </c>
      <c r="AM541" s="204" t="str">
        <f t="shared" si="17"/>
        <v/>
      </c>
      <c r="AO541" s="130">
        <v>535</v>
      </c>
      <c r="AP541" s="149"/>
      <c r="AQ541" s="149"/>
      <c r="AR541" s="149"/>
      <c r="AS541" s="149"/>
      <c r="AT541" s="149"/>
      <c r="AU541" s="149"/>
      <c r="AV541" s="149"/>
      <c r="AW541" s="149"/>
      <c r="AX541" s="149"/>
      <c r="AY541" s="149"/>
      <c r="AZ541" s="149"/>
      <c r="BA541" s="149"/>
      <c r="BB541" s="149"/>
      <c r="BC541" s="149"/>
      <c r="BD541" s="149"/>
      <c r="BE541" s="149"/>
      <c r="BF541" s="149"/>
      <c r="BG541" s="149"/>
      <c r="BH541" s="149"/>
      <c r="BI541" s="73" t="s">
        <v>7137</v>
      </c>
      <c r="BJ541" s="149"/>
      <c r="BK541" s="149"/>
      <c r="BL541" s="149"/>
      <c r="BM541" s="149"/>
      <c r="BN541" s="149"/>
      <c r="BO541" s="149"/>
      <c r="BP541" s="149"/>
      <c r="BQ541" s="149"/>
      <c r="BR541" s="149"/>
      <c r="BS541" s="149"/>
      <c r="BT541" s="149"/>
      <c r="BU541" s="149"/>
      <c r="BV541" s="406"/>
      <c r="BW541" s="406"/>
      <c r="BX541" s="406"/>
      <c r="BY541" s="407"/>
      <c r="BZ541" s="407"/>
      <c r="CA541" s="407"/>
      <c r="CB541" s="407"/>
      <c r="CC541" s="407"/>
      <c r="CD541" s="407"/>
      <c r="CE541" s="407"/>
      <c r="CF541" s="407"/>
      <c r="CG541" s="407"/>
      <c r="CH541" s="407"/>
      <c r="CI541" s="407"/>
      <c r="CJ541" s="407"/>
      <c r="CK541" s="407"/>
      <c r="CL541" s="407"/>
      <c r="CM541" s="407"/>
      <c r="CN541" s="407"/>
      <c r="CO541" s="407"/>
      <c r="CP541" s="407"/>
      <c r="CQ541" s="407"/>
      <c r="CR541" s="374" t="s">
        <v>7138</v>
      </c>
      <c r="CS541" s="407"/>
      <c r="CT541" s="407"/>
      <c r="CU541" s="407"/>
      <c r="CV541" s="407"/>
      <c r="CW541" s="407"/>
      <c r="CX541" s="407"/>
      <c r="CY541" s="407"/>
      <c r="CZ541" s="407"/>
      <c r="DA541" s="407"/>
      <c r="DB541" s="407"/>
      <c r="DC541" s="407"/>
      <c r="DD541" s="407"/>
    </row>
    <row r="542" spans="37:108" ht="15" hidden="1" customHeight="1">
      <c r="AK542" s="383">
        <v>534</v>
      </c>
      <c r="AL542" s="204" t="str">
        <f t="shared" si="16"/>
        <v/>
      </c>
      <c r="AM542" s="204" t="str">
        <f t="shared" si="17"/>
        <v/>
      </c>
      <c r="AO542" s="130">
        <v>536</v>
      </c>
      <c r="AP542" s="149"/>
      <c r="AQ542" s="149"/>
      <c r="AR542" s="149"/>
      <c r="AS542" s="149"/>
      <c r="AT542" s="149"/>
      <c r="AU542" s="149"/>
      <c r="AV542" s="149"/>
      <c r="AW542" s="149"/>
      <c r="AX542" s="149"/>
      <c r="AY542" s="149"/>
      <c r="AZ542" s="149"/>
      <c r="BA542" s="149"/>
      <c r="BB542" s="149"/>
      <c r="BC542" s="149"/>
      <c r="BD542" s="149"/>
      <c r="BE542" s="149"/>
      <c r="BF542" s="149"/>
      <c r="BG542" s="149"/>
      <c r="BH542" s="149"/>
      <c r="BI542" s="73" t="s">
        <v>7139</v>
      </c>
      <c r="BJ542" s="149"/>
      <c r="BK542" s="149"/>
      <c r="BL542" s="149"/>
      <c r="BM542" s="149"/>
      <c r="BN542" s="149"/>
      <c r="BO542" s="149"/>
      <c r="BP542" s="149"/>
      <c r="BQ542" s="149"/>
      <c r="BR542" s="149"/>
      <c r="BS542" s="149"/>
      <c r="BT542" s="149"/>
      <c r="BU542" s="149"/>
      <c r="BV542" s="406"/>
      <c r="BW542" s="406"/>
      <c r="BX542" s="406"/>
      <c r="BY542" s="407"/>
      <c r="BZ542" s="407"/>
      <c r="CA542" s="407"/>
      <c r="CB542" s="407"/>
      <c r="CC542" s="407"/>
      <c r="CD542" s="407"/>
      <c r="CE542" s="407"/>
      <c r="CF542" s="407"/>
      <c r="CG542" s="407"/>
      <c r="CH542" s="407"/>
      <c r="CI542" s="407"/>
      <c r="CJ542" s="407"/>
      <c r="CK542" s="407"/>
      <c r="CL542" s="407"/>
      <c r="CM542" s="407"/>
      <c r="CN542" s="407"/>
      <c r="CO542" s="407"/>
      <c r="CP542" s="407"/>
      <c r="CQ542" s="407"/>
      <c r="CR542" s="374" t="s">
        <v>7140</v>
      </c>
      <c r="CS542" s="407"/>
      <c r="CT542" s="407"/>
      <c r="CU542" s="407"/>
      <c r="CV542" s="407"/>
      <c r="CW542" s="407"/>
      <c r="CX542" s="407"/>
      <c r="CY542" s="407"/>
      <c r="CZ542" s="407"/>
      <c r="DA542" s="407"/>
      <c r="DB542" s="407"/>
      <c r="DC542" s="407"/>
      <c r="DD542" s="407"/>
    </row>
    <row r="543" spans="37:108" ht="15" hidden="1" customHeight="1">
      <c r="AK543" s="383">
        <v>535</v>
      </c>
      <c r="AL543" s="204" t="str">
        <f t="shared" si="16"/>
        <v/>
      </c>
      <c r="AM543" s="204" t="str">
        <f t="shared" si="17"/>
        <v/>
      </c>
      <c r="AO543" s="130">
        <v>537</v>
      </c>
      <c r="AP543" s="149"/>
      <c r="AQ543" s="149"/>
      <c r="AR543" s="149"/>
      <c r="AS543" s="149"/>
      <c r="AT543" s="149"/>
      <c r="AU543" s="149"/>
      <c r="AV543" s="149"/>
      <c r="AW543" s="149"/>
      <c r="AX543" s="149"/>
      <c r="AY543" s="149"/>
      <c r="AZ543" s="149"/>
      <c r="BA543" s="149"/>
      <c r="BB543" s="149"/>
      <c r="BC543" s="149"/>
      <c r="BD543" s="149"/>
      <c r="BE543" s="149"/>
      <c r="BF543" s="149"/>
      <c r="BG543" s="149"/>
      <c r="BH543" s="149"/>
      <c r="BI543" s="73" t="s">
        <v>7141</v>
      </c>
      <c r="BJ543" s="149"/>
      <c r="BK543" s="149"/>
      <c r="BL543" s="149"/>
      <c r="BM543" s="149"/>
      <c r="BN543" s="149"/>
      <c r="BO543" s="149"/>
      <c r="BP543" s="149"/>
      <c r="BQ543" s="149"/>
      <c r="BR543" s="149"/>
      <c r="BS543" s="149"/>
      <c r="BT543" s="149"/>
      <c r="BU543" s="149"/>
      <c r="BV543" s="406"/>
      <c r="BW543" s="406"/>
      <c r="BX543" s="406"/>
      <c r="BY543" s="407"/>
      <c r="BZ543" s="407"/>
      <c r="CA543" s="407"/>
      <c r="CB543" s="407"/>
      <c r="CC543" s="407"/>
      <c r="CD543" s="407"/>
      <c r="CE543" s="407"/>
      <c r="CF543" s="407"/>
      <c r="CG543" s="407"/>
      <c r="CH543" s="407"/>
      <c r="CI543" s="407"/>
      <c r="CJ543" s="407"/>
      <c r="CK543" s="407"/>
      <c r="CL543" s="407"/>
      <c r="CM543" s="407"/>
      <c r="CN543" s="407"/>
      <c r="CO543" s="407"/>
      <c r="CP543" s="407"/>
      <c r="CQ543" s="407"/>
      <c r="CR543" s="374" t="s">
        <v>7142</v>
      </c>
      <c r="CS543" s="407"/>
      <c r="CT543" s="407"/>
      <c r="CU543" s="407"/>
      <c r="CV543" s="407"/>
      <c r="CW543" s="407"/>
      <c r="CX543" s="407"/>
      <c r="CY543" s="407"/>
      <c r="CZ543" s="407"/>
      <c r="DA543" s="407"/>
      <c r="DB543" s="407"/>
      <c r="DC543" s="407"/>
      <c r="DD543" s="407"/>
    </row>
    <row r="544" spans="37:108" ht="15" hidden="1" customHeight="1">
      <c r="AK544" s="383">
        <v>536</v>
      </c>
      <c r="AL544" s="204" t="str">
        <f t="shared" si="16"/>
        <v/>
      </c>
      <c r="AM544" s="204" t="str">
        <f t="shared" si="17"/>
        <v/>
      </c>
      <c r="AO544" s="130">
        <v>538</v>
      </c>
      <c r="AP544" s="149"/>
      <c r="AQ544" s="149"/>
      <c r="AR544" s="149"/>
      <c r="AS544" s="149"/>
      <c r="AT544" s="149"/>
      <c r="AU544" s="149"/>
      <c r="AV544" s="149"/>
      <c r="AW544" s="149"/>
      <c r="AX544" s="149"/>
      <c r="AY544" s="149"/>
      <c r="AZ544" s="149"/>
      <c r="BA544" s="149"/>
      <c r="BB544" s="149"/>
      <c r="BC544" s="149"/>
      <c r="BD544" s="149"/>
      <c r="BE544" s="149"/>
      <c r="BF544" s="149"/>
      <c r="BG544" s="149"/>
      <c r="BH544" s="149"/>
      <c r="BI544" s="73" t="s">
        <v>7143</v>
      </c>
      <c r="BJ544" s="149"/>
      <c r="BK544" s="149"/>
      <c r="BL544" s="149"/>
      <c r="BM544" s="149"/>
      <c r="BN544" s="149"/>
      <c r="BO544" s="149"/>
      <c r="BP544" s="149"/>
      <c r="BQ544" s="149"/>
      <c r="BR544" s="149"/>
      <c r="BS544" s="149"/>
      <c r="BT544" s="149"/>
      <c r="BU544" s="149"/>
      <c r="BV544" s="406"/>
      <c r="BW544" s="406"/>
      <c r="BX544" s="406"/>
      <c r="BY544" s="407"/>
      <c r="BZ544" s="407"/>
      <c r="CA544" s="407"/>
      <c r="CB544" s="407"/>
      <c r="CC544" s="407"/>
      <c r="CD544" s="407"/>
      <c r="CE544" s="407"/>
      <c r="CF544" s="407"/>
      <c r="CG544" s="407"/>
      <c r="CH544" s="407"/>
      <c r="CI544" s="407"/>
      <c r="CJ544" s="407"/>
      <c r="CK544" s="407"/>
      <c r="CL544" s="407"/>
      <c r="CM544" s="407"/>
      <c r="CN544" s="407"/>
      <c r="CO544" s="407"/>
      <c r="CP544" s="407"/>
      <c r="CQ544" s="407"/>
      <c r="CR544" s="374" t="s">
        <v>7144</v>
      </c>
      <c r="CS544" s="407"/>
      <c r="CT544" s="407"/>
      <c r="CU544" s="407"/>
      <c r="CV544" s="407"/>
      <c r="CW544" s="407"/>
      <c r="CX544" s="407"/>
      <c r="CY544" s="407"/>
      <c r="CZ544" s="407"/>
      <c r="DA544" s="407"/>
      <c r="DB544" s="407"/>
      <c r="DC544" s="407"/>
      <c r="DD544" s="407"/>
    </row>
    <row r="545" spans="37:108" ht="15" hidden="1" customHeight="1">
      <c r="AK545" s="375">
        <v>537</v>
      </c>
      <c r="AL545" s="204" t="str">
        <f t="shared" si="16"/>
        <v/>
      </c>
      <c r="AM545" s="204" t="str">
        <f t="shared" si="17"/>
        <v/>
      </c>
      <c r="AO545" s="130">
        <v>539</v>
      </c>
      <c r="AP545" s="149"/>
      <c r="AQ545" s="149"/>
      <c r="AR545" s="149"/>
      <c r="AS545" s="149"/>
      <c r="AT545" s="149"/>
      <c r="AU545" s="149"/>
      <c r="AV545" s="149"/>
      <c r="AW545" s="149"/>
      <c r="AX545" s="149"/>
      <c r="AY545" s="149"/>
      <c r="AZ545" s="149"/>
      <c r="BA545" s="149"/>
      <c r="BB545" s="149"/>
      <c r="BC545" s="149"/>
      <c r="BD545" s="149"/>
      <c r="BE545" s="149"/>
      <c r="BF545" s="149"/>
      <c r="BG545" s="149"/>
      <c r="BH545" s="149"/>
      <c r="BI545" s="73" t="s">
        <v>7145</v>
      </c>
      <c r="BJ545" s="149"/>
      <c r="BK545" s="149"/>
      <c r="BL545" s="149"/>
      <c r="BM545" s="149"/>
      <c r="BN545" s="149"/>
      <c r="BO545" s="149"/>
      <c r="BP545" s="149"/>
      <c r="BQ545" s="149"/>
      <c r="BR545" s="149"/>
      <c r="BS545" s="149"/>
      <c r="BT545" s="149"/>
      <c r="BU545" s="149"/>
      <c r="BV545" s="406"/>
      <c r="BW545" s="406"/>
      <c r="BX545" s="406"/>
      <c r="BY545" s="407"/>
      <c r="BZ545" s="407"/>
      <c r="CA545" s="407"/>
      <c r="CB545" s="407"/>
      <c r="CC545" s="407"/>
      <c r="CD545" s="407"/>
      <c r="CE545" s="407"/>
      <c r="CF545" s="407"/>
      <c r="CG545" s="407"/>
      <c r="CH545" s="407"/>
      <c r="CI545" s="407"/>
      <c r="CJ545" s="407"/>
      <c r="CK545" s="407"/>
      <c r="CL545" s="407"/>
      <c r="CM545" s="407"/>
      <c r="CN545" s="407"/>
      <c r="CO545" s="407"/>
      <c r="CP545" s="407"/>
      <c r="CQ545" s="407"/>
      <c r="CR545" s="374" t="s">
        <v>7146</v>
      </c>
      <c r="CS545" s="407"/>
      <c r="CT545" s="407"/>
      <c r="CU545" s="407"/>
      <c r="CV545" s="407"/>
      <c r="CW545" s="407"/>
      <c r="CX545" s="407"/>
      <c r="CY545" s="407"/>
      <c r="CZ545" s="407"/>
      <c r="DA545" s="407"/>
      <c r="DB545" s="407"/>
      <c r="DC545" s="407"/>
      <c r="DD545" s="407"/>
    </row>
    <row r="546" spans="37:108" ht="15" hidden="1" customHeight="1">
      <c r="AK546" s="383">
        <v>538</v>
      </c>
      <c r="AL546" s="204" t="str">
        <f t="shared" si="16"/>
        <v/>
      </c>
      <c r="AM546" s="204" t="str">
        <f t="shared" si="17"/>
        <v/>
      </c>
      <c r="AO546" s="130">
        <v>540</v>
      </c>
      <c r="AP546" s="149"/>
      <c r="AQ546" s="149"/>
      <c r="AR546" s="149"/>
      <c r="AS546" s="149"/>
      <c r="AT546" s="149"/>
      <c r="AU546" s="149"/>
      <c r="AV546" s="149"/>
      <c r="AW546" s="149"/>
      <c r="AX546" s="149"/>
      <c r="AY546" s="149"/>
      <c r="AZ546" s="149"/>
      <c r="BA546" s="149"/>
      <c r="BB546" s="149"/>
      <c r="BC546" s="149"/>
      <c r="BD546" s="149"/>
      <c r="BE546" s="149"/>
      <c r="BF546" s="149"/>
      <c r="BG546" s="149"/>
      <c r="BH546" s="149"/>
      <c r="BI546" s="73" t="s">
        <v>7147</v>
      </c>
      <c r="BJ546" s="149"/>
      <c r="BK546" s="149"/>
      <c r="BL546" s="149"/>
      <c r="BM546" s="149"/>
      <c r="BN546" s="149"/>
      <c r="BO546" s="149"/>
      <c r="BP546" s="149"/>
      <c r="BQ546" s="149"/>
      <c r="BR546" s="149"/>
      <c r="BS546" s="149"/>
      <c r="BT546" s="149"/>
      <c r="BU546" s="149"/>
      <c r="BV546" s="406"/>
      <c r="BW546" s="406"/>
      <c r="BX546" s="406"/>
      <c r="BY546" s="407"/>
      <c r="BZ546" s="407"/>
      <c r="CA546" s="407"/>
      <c r="CB546" s="407"/>
      <c r="CC546" s="407"/>
      <c r="CD546" s="407"/>
      <c r="CE546" s="407"/>
      <c r="CF546" s="407"/>
      <c r="CG546" s="407"/>
      <c r="CH546" s="407"/>
      <c r="CI546" s="407"/>
      <c r="CJ546" s="407"/>
      <c r="CK546" s="407"/>
      <c r="CL546" s="407"/>
      <c r="CM546" s="407"/>
      <c r="CN546" s="407"/>
      <c r="CO546" s="407"/>
      <c r="CP546" s="407"/>
      <c r="CQ546" s="407"/>
      <c r="CR546" s="374" t="s">
        <v>7148</v>
      </c>
      <c r="CS546" s="407"/>
      <c r="CT546" s="407"/>
      <c r="CU546" s="407"/>
      <c r="CV546" s="407"/>
      <c r="CW546" s="407"/>
      <c r="CX546" s="407"/>
      <c r="CY546" s="407"/>
      <c r="CZ546" s="407"/>
      <c r="DA546" s="407"/>
      <c r="DB546" s="407"/>
      <c r="DC546" s="407"/>
      <c r="DD546" s="407"/>
    </row>
    <row r="547" spans="37:108" ht="15" hidden="1" customHeight="1">
      <c r="AK547" s="383">
        <v>539</v>
      </c>
      <c r="AL547" s="204" t="str">
        <f t="shared" si="16"/>
        <v/>
      </c>
      <c r="AM547" s="204" t="str">
        <f t="shared" si="17"/>
        <v/>
      </c>
      <c r="AO547" s="130">
        <v>541</v>
      </c>
      <c r="AP547" s="149"/>
      <c r="AQ547" s="149"/>
      <c r="AR547" s="149"/>
      <c r="AS547" s="149"/>
      <c r="AT547" s="149"/>
      <c r="AU547" s="149"/>
      <c r="AV547" s="149"/>
      <c r="AW547" s="149"/>
      <c r="AX547" s="149"/>
      <c r="AY547" s="149"/>
      <c r="AZ547" s="149"/>
      <c r="BA547" s="149"/>
      <c r="BB547" s="149"/>
      <c r="BC547" s="149"/>
      <c r="BD547" s="149"/>
      <c r="BE547" s="149"/>
      <c r="BF547" s="149"/>
      <c r="BG547" s="149"/>
      <c r="BH547" s="149"/>
      <c r="BI547" s="73" t="s">
        <v>7149</v>
      </c>
      <c r="BJ547" s="149"/>
      <c r="BK547" s="149"/>
      <c r="BL547" s="149"/>
      <c r="BM547" s="149"/>
      <c r="BN547" s="149"/>
      <c r="BO547" s="149"/>
      <c r="BP547" s="149"/>
      <c r="BQ547" s="149"/>
      <c r="BR547" s="149"/>
      <c r="BS547" s="149"/>
      <c r="BT547" s="149"/>
      <c r="BU547" s="149"/>
      <c r="BV547" s="406"/>
      <c r="BW547" s="406"/>
      <c r="BX547" s="406"/>
      <c r="BY547" s="407"/>
      <c r="BZ547" s="407"/>
      <c r="CA547" s="407"/>
      <c r="CB547" s="407"/>
      <c r="CC547" s="407"/>
      <c r="CD547" s="407"/>
      <c r="CE547" s="407"/>
      <c r="CF547" s="407"/>
      <c r="CG547" s="407"/>
      <c r="CH547" s="407"/>
      <c r="CI547" s="407"/>
      <c r="CJ547" s="407"/>
      <c r="CK547" s="407"/>
      <c r="CL547" s="407"/>
      <c r="CM547" s="407"/>
      <c r="CN547" s="407"/>
      <c r="CO547" s="407"/>
      <c r="CP547" s="407"/>
      <c r="CQ547" s="407"/>
      <c r="CR547" s="374" t="s">
        <v>7150</v>
      </c>
      <c r="CS547" s="407"/>
      <c r="CT547" s="407"/>
      <c r="CU547" s="407"/>
      <c r="CV547" s="407"/>
      <c r="CW547" s="407"/>
      <c r="CX547" s="407"/>
      <c r="CY547" s="407"/>
      <c r="CZ547" s="407"/>
      <c r="DA547" s="407"/>
      <c r="DB547" s="407"/>
      <c r="DC547" s="407"/>
      <c r="DD547" s="407"/>
    </row>
    <row r="548" spans="37:108" ht="15" hidden="1" customHeight="1">
      <c r="AK548" s="383">
        <v>540</v>
      </c>
      <c r="AL548" s="204" t="str">
        <f t="shared" si="16"/>
        <v/>
      </c>
      <c r="AM548" s="204" t="str">
        <f t="shared" si="17"/>
        <v/>
      </c>
      <c r="AO548" s="130">
        <v>542</v>
      </c>
      <c r="AP548" s="149"/>
      <c r="AQ548" s="149"/>
      <c r="AR548" s="149"/>
      <c r="AS548" s="149"/>
      <c r="AT548" s="149"/>
      <c r="AU548" s="149"/>
      <c r="AV548" s="149"/>
      <c r="AW548" s="149"/>
      <c r="AX548" s="149"/>
      <c r="AY548" s="149"/>
      <c r="AZ548" s="149"/>
      <c r="BA548" s="149"/>
      <c r="BB548" s="149"/>
      <c r="BC548" s="149"/>
      <c r="BD548" s="149"/>
      <c r="BE548" s="149"/>
      <c r="BF548" s="149"/>
      <c r="BG548" s="149"/>
      <c r="BH548" s="149"/>
      <c r="BI548" s="73" t="s">
        <v>7151</v>
      </c>
      <c r="BJ548" s="149"/>
      <c r="BK548" s="149"/>
      <c r="BL548" s="149"/>
      <c r="BM548" s="149"/>
      <c r="BN548" s="149"/>
      <c r="BO548" s="149"/>
      <c r="BP548" s="149"/>
      <c r="BQ548" s="149"/>
      <c r="BR548" s="149"/>
      <c r="BS548" s="149"/>
      <c r="BT548" s="149"/>
      <c r="BU548" s="149"/>
      <c r="BV548" s="406"/>
      <c r="BW548" s="406"/>
      <c r="BX548" s="406"/>
      <c r="BY548" s="407"/>
      <c r="BZ548" s="407"/>
      <c r="CA548" s="407"/>
      <c r="CB548" s="407"/>
      <c r="CC548" s="407"/>
      <c r="CD548" s="407"/>
      <c r="CE548" s="407"/>
      <c r="CF548" s="407"/>
      <c r="CG548" s="407"/>
      <c r="CH548" s="407"/>
      <c r="CI548" s="407"/>
      <c r="CJ548" s="407"/>
      <c r="CK548" s="407"/>
      <c r="CL548" s="407"/>
      <c r="CM548" s="407"/>
      <c r="CN548" s="407"/>
      <c r="CO548" s="407"/>
      <c r="CP548" s="407"/>
      <c r="CQ548" s="407"/>
      <c r="CR548" s="374" t="s">
        <v>7152</v>
      </c>
      <c r="CS548" s="407"/>
      <c r="CT548" s="407"/>
      <c r="CU548" s="407"/>
      <c r="CV548" s="407"/>
      <c r="CW548" s="407"/>
      <c r="CX548" s="407"/>
      <c r="CY548" s="407"/>
      <c r="CZ548" s="407"/>
      <c r="DA548" s="407"/>
      <c r="DB548" s="407"/>
      <c r="DC548" s="407"/>
      <c r="DD548" s="407"/>
    </row>
    <row r="549" spans="37:108" ht="15" hidden="1" customHeight="1">
      <c r="AK549" s="375">
        <v>541</v>
      </c>
      <c r="AL549" s="204" t="str">
        <f t="shared" si="16"/>
        <v/>
      </c>
      <c r="AM549" s="204" t="str">
        <f t="shared" si="17"/>
        <v/>
      </c>
      <c r="AO549" s="130">
        <v>543</v>
      </c>
      <c r="AP549" s="149"/>
      <c r="AQ549" s="149"/>
      <c r="AR549" s="149"/>
      <c r="AS549" s="149"/>
      <c r="AT549" s="149"/>
      <c r="AU549" s="149"/>
      <c r="AV549" s="149"/>
      <c r="AW549" s="149"/>
      <c r="AX549" s="149"/>
      <c r="AY549" s="149"/>
      <c r="AZ549" s="149"/>
      <c r="BA549" s="149"/>
      <c r="BB549" s="149"/>
      <c r="BC549" s="149"/>
      <c r="BD549" s="149"/>
      <c r="BE549" s="149"/>
      <c r="BF549" s="149"/>
      <c r="BG549" s="149"/>
      <c r="BH549" s="149"/>
      <c r="BI549" s="73" t="s">
        <v>7153</v>
      </c>
      <c r="BJ549" s="149"/>
      <c r="BK549" s="149"/>
      <c r="BL549" s="149"/>
      <c r="BM549" s="149"/>
      <c r="BN549" s="149"/>
      <c r="BO549" s="149"/>
      <c r="BP549" s="149"/>
      <c r="BQ549" s="149"/>
      <c r="BR549" s="149"/>
      <c r="BS549" s="149"/>
      <c r="BT549" s="149"/>
      <c r="BU549" s="149"/>
      <c r="BV549" s="406"/>
      <c r="BW549" s="406"/>
      <c r="BX549" s="406"/>
      <c r="BY549" s="407"/>
      <c r="BZ549" s="407"/>
      <c r="CA549" s="407"/>
      <c r="CB549" s="407"/>
      <c r="CC549" s="407"/>
      <c r="CD549" s="407"/>
      <c r="CE549" s="407"/>
      <c r="CF549" s="407"/>
      <c r="CG549" s="407"/>
      <c r="CH549" s="407"/>
      <c r="CI549" s="407"/>
      <c r="CJ549" s="407"/>
      <c r="CK549" s="407"/>
      <c r="CL549" s="407"/>
      <c r="CM549" s="407"/>
      <c r="CN549" s="407"/>
      <c r="CO549" s="407"/>
      <c r="CP549" s="407"/>
      <c r="CQ549" s="407"/>
      <c r="CR549" s="374" t="s">
        <v>7154</v>
      </c>
      <c r="CS549" s="407"/>
      <c r="CT549" s="407"/>
      <c r="CU549" s="407"/>
      <c r="CV549" s="407"/>
      <c r="CW549" s="407"/>
      <c r="CX549" s="407"/>
      <c r="CY549" s="407"/>
      <c r="CZ549" s="407"/>
      <c r="DA549" s="407"/>
      <c r="DB549" s="407"/>
      <c r="DC549" s="407"/>
      <c r="DD549" s="407"/>
    </row>
    <row r="550" spans="37:108" ht="15" hidden="1" customHeight="1">
      <c r="AK550" s="383">
        <v>542</v>
      </c>
      <c r="AL550" s="204" t="str">
        <f t="shared" si="16"/>
        <v/>
      </c>
      <c r="AM550" s="204" t="str">
        <f t="shared" si="17"/>
        <v/>
      </c>
      <c r="AO550" s="130">
        <v>544</v>
      </c>
      <c r="AP550" s="149"/>
      <c r="AQ550" s="149"/>
      <c r="AR550" s="149"/>
      <c r="AS550" s="149"/>
      <c r="AT550" s="149"/>
      <c r="AU550" s="149"/>
      <c r="AV550" s="149"/>
      <c r="AW550" s="149"/>
      <c r="AX550" s="149"/>
      <c r="AY550" s="149"/>
      <c r="AZ550" s="149"/>
      <c r="BA550" s="149"/>
      <c r="BB550" s="149"/>
      <c r="BC550" s="149"/>
      <c r="BD550" s="149"/>
      <c r="BE550" s="149"/>
      <c r="BF550" s="149"/>
      <c r="BG550" s="149"/>
      <c r="BH550" s="149"/>
      <c r="BI550" s="73" t="s">
        <v>7155</v>
      </c>
      <c r="BJ550" s="149"/>
      <c r="BK550" s="149"/>
      <c r="BL550" s="149"/>
      <c r="BM550" s="149"/>
      <c r="BN550" s="149"/>
      <c r="BO550" s="149"/>
      <c r="BP550" s="149"/>
      <c r="BQ550" s="149"/>
      <c r="BR550" s="149"/>
      <c r="BS550" s="149"/>
      <c r="BT550" s="149"/>
      <c r="BU550" s="149"/>
      <c r="BV550" s="406"/>
      <c r="BW550" s="406"/>
      <c r="BX550" s="406"/>
      <c r="BY550" s="407"/>
      <c r="BZ550" s="407"/>
      <c r="CA550" s="407"/>
      <c r="CB550" s="407"/>
      <c r="CC550" s="407"/>
      <c r="CD550" s="407"/>
      <c r="CE550" s="407"/>
      <c r="CF550" s="407"/>
      <c r="CG550" s="407"/>
      <c r="CH550" s="407"/>
      <c r="CI550" s="407"/>
      <c r="CJ550" s="407"/>
      <c r="CK550" s="407"/>
      <c r="CL550" s="407"/>
      <c r="CM550" s="407"/>
      <c r="CN550" s="407"/>
      <c r="CO550" s="407"/>
      <c r="CP550" s="407"/>
      <c r="CQ550" s="407"/>
      <c r="CR550" s="374" t="s">
        <v>7156</v>
      </c>
      <c r="CS550" s="407"/>
      <c r="CT550" s="407"/>
      <c r="CU550" s="407"/>
      <c r="CV550" s="407"/>
      <c r="CW550" s="407"/>
      <c r="CX550" s="407"/>
      <c r="CY550" s="407"/>
      <c r="CZ550" s="407"/>
      <c r="DA550" s="407"/>
      <c r="DB550" s="407"/>
      <c r="DC550" s="407"/>
      <c r="DD550" s="407"/>
    </row>
    <row r="551" spans="37:108" ht="15" hidden="1" customHeight="1">
      <c r="AK551" s="383">
        <v>543</v>
      </c>
      <c r="AL551" s="204" t="str">
        <f t="shared" si="16"/>
        <v/>
      </c>
      <c r="AM551" s="204" t="str">
        <f t="shared" si="17"/>
        <v/>
      </c>
      <c r="AO551" s="130">
        <v>545</v>
      </c>
      <c r="AP551" s="149"/>
      <c r="AQ551" s="149"/>
      <c r="AR551" s="149"/>
      <c r="AS551" s="149"/>
      <c r="AT551" s="149"/>
      <c r="AU551" s="149"/>
      <c r="AV551" s="149"/>
      <c r="AW551" s="149"/>
      <c r="AX551" s="149"/>
      <c r="AY551" s="149"/>
      <c r="AZ551" s="149"/>
      <c r="BA551" s="149"/>
      <c r="BB551" s="149"/>
      <c r="BC551" s="149"/>
      <c r="BD551" s="149"/>
      <c r="BE551" s="149"/>
      <c r="BF551" s="149"/>
      <c r="BG551" s="149"/>
      <c r="BH551" s="149"/>
      <c r="BI551" s="73" t="s">
        <v>7157</v>
      </c>
      <c r="BJ551" s="149"/>
      <c r="BK551" s="149"/>
      <c r="BL551" s="149"/>
      <c r="BM551" s="149"/>
      <c r="BN551" s="149"/>
      <c r="BO551" s="149"/>
      <c r="BP551" s="149"/>
      <c r="BQ551" s="149"/>
      <c r="BR551" s="149"/>
      <c r="BS551" s="149"/>
      <c r="BT551" s="149"/>
      <c r="BU551" s="149"/>
      <c r="BV551" s="406"/>
      <c r="BW551" s="406"/>
      <c r="BX551" s="406"/>
      <c r="BY551" s="407"/>
      <c r="BZ551" s="407"/>
      <c r="CA551" s="407"/>
      <c r="CB551" s="407"/>
      <c r="CC551" s="407"/>
      <c r="CD551" s="407"/>
      <c r="CE551" s="407"/>
      <c r="CF551" s="407"/>
      <c r="CG551" s="407"/>
      <c r="CH551" s="407"/>
      <c r="CI551" s="407"/>
      <c r="CJ551" s="407"/>
      <c r="CK551" s="407"/>
      <c r="CL551" s="407"/>
      <c r="CM551" s="407"/>
      <c r="CN551" s="407"/>
      <c r="CO551" s="407"/>
      <c r="CP551" s="407"/>
      <c r="CQ551" s="407"/>
      <c r="CR551" s="374" t="s">
        <v>7158</v>
      </c>
      <c r="CS551" s="407"/>
      <c r="CT551" s="407"/>
      <c r="CU551" s="407"/>
      <c r="CV551" s="407"/>
      <c r="CW551" s="407"/>
      <c r="CX551" s="407"/>
      <c r="CY551" s="407"/>
      <c r="CZ551" s="407"/>
      <c r="DA551" s="407"/>
      <c r="DB551" s="407"/>
      <c r="DC551" s="407"/>
      <c r="DD551" s="407"/>
    </row>
    <row r="552" spans="37:108" ht="15" hidden="1" customHeight="1">
      <c r="AK552" s="383">
        <v>544</v>
      </c>
      <c r="AL552" s="204" t="str">
        <f t="shared" si="16"/>
        <v/>
      </c>
      <c r="AM552" s="204" t="str">
        <f t="shared" si="17"/>
        <v/>
      </c>
      <c r="AO552" s="130">
        <v>546</v>
      </c>
      <c r="AP552" s="149"/>
      <c r="AQ552" s="149"/>
      <c r="AR552" s="149"/>
      <c r="AS552" s="149"/>
      <c r="AT552" s="149"/>
      <c r="AU552" s="149"/>
      <c r="AV552" s="149"/>
      <c r="AW552" s="149"/>
      <c r="AX552" s="149"/>
      <c r="AY552" s="149"/>
      <c r="AZ552" s="149"/>
      <c r="BA552" s="149"/>
      <c r="BB552" s="149"/>
      <c r="BC552" s="149"/>
      <c r="BD552" s="149"/>
      <c r="BE552" s="149"/>
      <c r="BF552" s="149"/>
      <c r="BG552" s="149"/>
      <c r="BH552" s="149"/>
      <c r="BI552" s="73" t="s">
        <v>7159</v>
      </c>
      <c r="BJ552" s="149"/>
      <c r="BK552" s="149"/>
      <c r="BL552" s="149"/>
      <c r="BM552" s="149"/>
      <c r="BN552" s="149"/>
      <c r="BO552" s="149"/>
      <c r="BP552" s="149"/>
      <c r="BQ552" s="149"/>
      <c r="BR552" s="149"/>
      <c r="BS552" s="149"/>
      <c r="BT552" s="149"/>
      <c r="BU552" s="149"/>
      <c r="BV552" s="406"/>
      <c r="BW552" s="406"/>
      <c r="BX552" s="406"/>
      <c r="BY552" s="407"/>
      <c r="BZ552" s="407"/>
      <c r="CA552" s="407"/>
      <c r="CB552" s="407"/>
      <c r="CC552" s="407"/>
      <c r="CD552" s="407"/>
      <c r="CE552" s="407"/>
      <c r="CF552" s="407"/>
      <c r="CG552" s="407"/>
      <c r="CH552" s="407"/>
      <c r="CI552" s="407"/>
      <c r="CJ552" s="407"/>
      <c r="CK552" s="407"/>
      <c r="CL552" s="407"/>
      <c r="CM552" s="407"/>
      <c r="CN552" s="407"/>
      <c r="CO552" s="407"/>
      <c r="CP552" s="407"/>
      <c r="CQ552" s="407"/>
      <c r="CR552" s="374" t="s">
        <v>7160</v>
      </c>
      <c r="CS552" s="407"/>
      <c r="CT552" s="407"/>
      <c r="CU552" s="407"/>
      <c r="CV552" s="407"/>
      <c r="CW552" s="407"/>
      <c r="CX552" s="407"/>
      <c r="CY552" s="407"/>
      <c r="CZ552" s="407"/>
      <c r="DA552" s="407"/>
      <c r="DB552" s="407"/>
      <c r="DC552" s="407"/>
      <c r="DD552" s="407"/>
    </row>
    <row r="553" spans="37:108" ht="15" hidden="1" customHeight="1">
      <c r="AK553" s="375">
        <v>545</v>
      </c>
      <c r="AL553" s="204" t="str">
        <f t="shared" si="16"/>
        <v/>
      </c>
      <c r="AM553" s="204" t="str">
        <f t="shared" si="17"/>
        <v/>
      </c>
      <c r="AO553" s="130">
        <v>547</v>
      </c>
      <c r="AP553" s="149"/>
      <c r="AQ553" s="149"/>
      <c r="AR553" s="149"/>
      <c r="AS553" s="149"/>
      <c r="AT553" s="149"/>
      <c r="AU553" s="149"/>
      <c r="AV553" s="149"/>
      <c r="AW553" s="149"/>
      <c r="AX553" s="149"/>
      <c r="AY553" s="149"/>
      <c r="AZ553" s="149"/>
      <c r="BA553" s="149"/>
      <c r="BB553" s="149"/>
      <c r="BC553" s="149"/>
      <c r="BD553" s="149"/>
      <c r="BE553" s="149"/>
      <c r="BF553" s="149"/>
      <c r="BG553" s="149"/>
      <c r="BH553" s="149"/>
      <c r="BI553" s="73" t="s">
        <v>7161</v>
      </c>
      <c r="BJ553" s="149"/>
      <c r="BK553" s="149"/>
      <c r="BL553" s="149"/>
      <c r="BM553" s="149"/>
      <c r="BN553" s="149"/>
      <c r="BO553" s="149"/>
      <c r="BP553" s="149"/>
      <c r="BQ553" s="149"/>
      <c r="BR553" s="149"/>
      <c r="BS553" s="149"/>
      <c r="BT553" s="149"/>
      <c r="BU553" s="149"/>
      <c r="BV553" s="406"/>
      <c r="BW553" s="406"/>
      <c r="BX553" s="406"/>
      <c r="BY553" s="407"/>
      <c r="BZ553" s="407"/>
      <c r="CA553" s="407"/>
      <c r="CB553" s="407"/>
      <c r="CC553" s="407"/>
      <c r="CD553" s="407"/>
      <c r="CE553" s="407"/>
      <c r="CF553" s="407"/>
      <c r="CG553" s="407"/>
      <c r="CH553" s="407"/>
      <c r="CI553" s="407"/>
      <c r="CJ553" s="407"/>
      <c r="CK553" s="407"/>
      <c r="CL553" s="407"/>
      <c r="CM553" s="407"/>
      <c r="CN553" s="407"/>
      <c r="CO553" s="407"/>
      <c r="CP553" s="407"/>
      <c r="CQ553" s="407"/>
      <c r="CR553" s="374" t="s">
        <v>7162</v>
      </c>
      <c r="CS553" s="407"/>
      <c r="CT553" s="407"/>
      <c r="CU553" s="407"/>
      <c r="CV553" s="407"/>
      <c r="CW553" s="407"/>
      <c r="CX553" s="407"/>
      <c r="CY553" s="407"/>
      <c r="CZ553" s="407"/>
      <c r="DA553" s="407"/>
      <c r="DB553" s="407"/>
      <c r="DC553" s="407"/>
      <c r="DD553" s="407"/>
    </row>
    <row r="554" spans="37:108" ht="15" hidden="1" customHeight="1">
      <c r="AK554" s="383">
        <v>546</v>
      </c>
      <c r="AL554" s="204" t="str">
        <f t="shared" si="16"/>
        <v/>
      </c>
      <c r="AM554" s="204" t="str">
        <f t="shared" si="17"/>
        <v/>
      </c>
      <c r="AO554" s="130">
        <v>548</v>
      </c>
      <c r="AP554" s="149"/>
      <c r="AQ554" s="149"/>
      <c r="AR554" s="149"/>
      <c r="AS554" s="149"/>
      <c r="AT554" s="149"/>
      <c r="AU554" s="149"/>
      <c r="AV554" s="149"/>
      <c r="AW554" s="149"/>
      <c r="AX554" s="149"/>
      <c r="AY554" s="149"/>
      <c r="AZ554" s="149"/>
      <c r="BA554" s="149"/>
      <c r="BB554" s="149"/>
      <c r="BC554" s="149"/>
      <c r="BD554" s="149"/>
      <c r="BE554" s="149"/>
      <c r="BF554" s="149"/>
      <c r="BG554" s="149"/>
      <c r="BH554" s="149"/>
      <c r="BI554" s="73" t="s">
        <v>7163</v>
      </c>
      <c r="BJ554" s="149"/>
      <c r="BK554" s="149"/>
      <c r="BL554" s="149"/>
      <c r="BM554" s="149"/>
      <c r="BN554" s="149"/>
      <c r="BO554" s="149"/>
      <c r="BP554" s="149"/>
      <c r="BQ554" s="149"/>
      <c r="BR554" s="149"/>
      <c r="BS554" s="149"/>
      <c r="BT554" s="149"/>
      <c r="BU554" s="149"/>
      <c r="BV554" s="406"/>
      <c r="BW554" s="406"/>
      <c r="BX554" s="406"/>
      <c r="BY554" s="407"/>
      <c r="BZ554" s="407"/>
      <c r="CA554" s="407"/>
      <c r="CB554" s="407"/>
      <c r="CC554" s="407"/>
      <c r="CD554" s="407"/>
      <c r="CE554" s="407"/>
      <c r="CF554" s="407"/>
      <c r="CG554" s="407"/>
      <c r="CH554" s="407"/>
      <c r="CI554" s="407"/>
      <c r="CJ554" s="407"/>
      <c r="CK554" s="407"/>
      <c r="CL554" s="407"/>
      <c r="CM554" s="407"/>
      <c r="CN554" s="407"/>
      <c r="CO554" s="407"/>
      <c r="CP554" s="407"/>
      <c r="CQ554" s="407"/>
      <c r="CR554" s="374" t="s">
        <v>7164</v>
      </c>
      <c r="CS554" s="407"/>
      <c r="CT554" s="407"/>
      <c r="CU554" s="407"/>
      <c r="CV554" s="407"/>
      <c r="CW554" s="407"/>
      <c r="CX554" s="407"/>
      <c r="CY554" s="407"/>
      <c r="CZ554" s="407"/>
      <c r="DA554" s="407"/>
      <c r="DB554" s="407"/>
      <c r="DC554" s="407"/>
      <c r="DD554" s="407"/>
    </row>
    <row r="555" spans="37:108" ht="15" hidden="1" customHeight="1">
      <c r="AK555" s="383">
        <v>547</v>
      </c>
      <c r="AL555" s="204" t="str">
        <f t="shared" si="16"/>
        <v/>
      </c>
      <c r="AM555" s="204" t="str">
        <f t="shared" si="17"/>
        <v/>
      </c>
      <c r="AO555" s="130">
        <v>549</v>
      </c>
      <c r="AP555" s="149"/>
      <c r="AQ555" s="149"/>
      <c r="AR555" s="149"/>
      <c r="AS555" s="149"/>
      <c r="AT555" s="149"/>
      <c r="AU555" s="149"/>
      <c r="AV555" s="149"/>
      <c r="AW555" s="149"/>
      <c r="AX555" s="149"/>
      <c r="AY555" s="149"/>
      <c r="AZ555" s="149"/>
      <c r="BA555" s="149"/>
      <c r="BB555" s="149"/>
      <c r="BC555" s="149"/>
      <c r="BD555" s="149"/>
      <c r="BE555" s="149"/>
      <c r="BF555" s="149"/>
      <c r="BG555" s="149"/>
      <c r="BH555" s="149"/>
      <c r="BI555" s="73" t="s">
        <v>7165</v>
      </c>
      <c r="BJ555" s="149"/>
      <c r="BK555" s="149"/>
      <c r="BL555" s="149"/>
      <c r="BM555" s="149"/>
      <c r="BN555" s="149"/>
      <c r="BO555" s="149"/>
      <c r="BP555" s="149"/>
      <c r="BQ555" s="149"/>
      <c r="BR555" s="149"/>
      <c r="BS555" s="149"/>
      <c r="BT555" s="149"/>
      <c r="BU555" s="149"/>
      <c r="BV555" s="406"/>
      <c r="BW555" s="406"/>
      <c r="BX555" s="406"/>
      <c r="BY555" s="407"/>
      <c r="BZ555" s="407"/>
      <c r="CA555" s="407"/>
      <c r="CB555" s="407"/>
      <c r="CC555" s="407"/>
      <c r="CD555" s="407"/>
      <c r="CE555" s="407"/>
      <c r="CF555" s="407"/>
      <c r="CG555" s="407"/>
      <c r="CH555" s="407"/>
      <c r="CI555" s="407"/>
      <c r="CJ555" s="407"/>
      <c r="CK555" s="407"/>
      <c r="CL555" s="407"/>
      <c r="CM555" s="407"/>
      <c r="CN555" s="407"/>
      <c r="CO555" s="407"/>
      <c r="CP555" s="407"/>
      <c r="CQ555" s="407"/>
      <c r="CR555" s="374" t="s">
        <v>7166</v>
      </c>
      <c r="CS555" s="407"/>
      <c r="CT555" s="407"/>
      <c r="CU555" s="407"/>
      <c r="CV555" s="407"/>
      <c r="CW555" s="407"/>
      <c r="CX555" s="407"/>
      <c r="CY555" s="407"/>
      <c r="CZ555" s="407"/>
      <c r="DA555" s="407"/>
      <c r="DB555" s="407"/>
      <c r="DC555" s="407"/>
      <c r="DD555" s="407"/>
    </row>
    <row r="556" spans="37:108" ht="15" hidden="1" customHeight="1">
      <c r="AK556" s="383">
        <v>548</v>
      </c>
      <c r="AL556" s="204" t="str">
        <f t="shared" si="16"/>
        <v/>
      </c>
      <c r="AM556" s="204" t="str">
        <f t="shared" si="17"/>
        <v/>
      </c>
      <c r="AO556" s="130">
        <v>550</v>
      </c>
      <c r="AP556" s="149"/>
      <c r="AQ556" s="149"/>
      <c r="AR556" s="149"/>
      <c r="AS556" s="149"/>
      <c r="AT556" s="149"/>
      <c r="AU556" s="149"/>
      <c r="AV556" s="149"/>
      <c r="AW556" s="149"/>
      <c r="AX556" s="149"/>
      <c r="AY556" s="149"/>
      <c r="AZ556" s="149"/>
      <c r="BA556" s="149"/>
      <c r="BB556" s="149"/>
      <c r="BC556" s="149"/>
      <c r="BD556" s="149"/>
      <c r="BE556" s="149"/>
      <c r="BF556" s="149"/>
      <c r="BG556" s="149"/>
      <c r="BH556" s="149"/>
      <c r="BI556" s="73" t="s">
        <v>7167</v>
      </c>
      <c r="BJ556" s="149"/>
      <c r="BK556" s="149"/>
      <c r="BL556" s="149"/>
      <c r="BM556" s="149"/>
      <c r="BN556" s="149"/>
      <c r="BO556" s="149"/>
      <c r="BP556" s="149"/>
      <c r="BQ556" s="149"/>
      <c r="BR556" s="149"/>
      <c r="BS556" s="149"/>
      <c r="BT556" s="149"/>
      <c r="BU556" s="149"/>
      <c r="BV556" s="406"/>
      <c r="BW556" s="406"/>
      <c r="BX556" s="406"/>
      <c r="BY556" s="407"/>
      <c r="BZ556" s="407"/>
      <c r="CA556" s="407"/>
      <c r="CB556" s="407"/>
      <c r="CC556" s="407"/>
      <c r="CD556" s="407"/>
      <c r="CE556" s="407"/>
      <c r="CF556" s="407"/>
      <c r="CG556" s="407"/>
      <c r="CH556" s="407"/>
      <c r="CI556" s="407"/>
      <c r="CJ556" s="407"/>
      <c r="CK556" s="407"/>
      <c r="CL556" s="407"/>
      <c r="CM556" s="407"/>
      <c r="CN556" s="407"/>
      <c r="CO556" s="407"/>
      <c r="CP556" s="407"/>
      <c r="CQ556" s="407"/>
      <c r="CR556" s="374" t="s">
        <v>7168</v>
      </c>
      <c r="CS556" s="407"/>
      <c r="CT556" s="407"/>
      <c r="CU556" s="407"/>
      <c r="CV556" s="407"/>
      <c r="CW556" s="407"/>
      <c r="CX556" s="407"/>
      <c r="CY556" s="407"/>
      <c r="CZ556" s="407"/>
      <c r="DA556" s="407"/>
      <c r="DB556" s="407"/>
      <c r="DC556" s="407"/>
      <c r="DD556" s="407"/>
    </row>
    <row r="557" spans="37:108" ht="15" hidden="1" customHeight="1">
      <c r="AK557" s="375">
        <v>549</v>
      </c>
      <c r="AL557" s="204" t="str">
        <f t="shared" si="16"/>
        <v/>
      </c>
      <c r="AM557" s="204" t="str">
        <f t="shared" si="17"/>
        <v/>
      </c>
      <c r="AO557" s="130">
        <v>551</v>
      </c>
      <c r="AP557" s="149"/>
      <c r="AQ557" s="149"/>
      <c r="AR557" s="149"/>
      <c r="AS557" s="149"/>
      <c r="AT557" s="149"/>
      <c r="AU557" s="149"/>
      <c r="AV557" s="149"/>
      <c r="AW557" s="149"/>
      <c r="AX557" s="149"/>
      <c r="AY557" s="149"/>
      <c r="AZ557" s="149"/>
      <c r="BA557" s="149"/>
      <c r="BB557" s="149"/>
      <c r="BC557" s="149"/>
      <c r="BD557" s="149"/>
      <c r="BE557" s="149"/>
      <c r="BF557" s="149"/>
      <c r="BG557" s="149"/>
      <c r="BH557" s="149"/>
      <c r="BI557" s="73" t="s">
        <v>7169</v>
      </c>
      <c r="BJ557" s="149"/>
      <c r="BK557" s="149"/>
      <c r="BL557" s="149"/>
      <c r="BM557" s="149"/>
      <c r="BN557" s="149"/>
      <c r="BO557" s="149"/>
      <c r="BP557" s="149"/>
      <c r="BQ557" s="149"/>
      <c r="BR557" s="149"/>
      <c r="BS557" s="149"/>
      <c r="BT557" s="149"/>
      <c r="BU557" s="149"/>
      <c r="BV557" s="406"/>
      <c r="BW557" s="406"/>
      <c r="BX557" s="406"/>
      <c r="BY557" s="407"/>
      <c r="BZ557" s="407"/>
      <c r="CA557" s="407"/>
      <c r="CB557" s="407"/>
      <c r="CC557" s="407"/>
      <c r="CD557" s="407"/>
      <c r="CE557" s="407"/>
      <c r="CF557" s="407"/>
      <c r="CG557" s="407"/>
      <c r="CH557" s="407"/>
      <c r="CI557" s="407"/>
      <c r="CJ557" s="407"/>
      <c r="CK557" s="407"/>
      <c r="CL557" s="407"/>
      <c r="CM557" s="407"/>
      <c r="CN557" s="407"/>
      <c r="CO557" s="407"/>
      <c r="CP557" s="407"/>
      <c r="CQ557" s="407"/>
      <c r="CR557" s="374" t="s">
        <v>7170</v>
      </c>
      <c r="CS557" s="407"/>
      <c r="CT557" s="407"/>
      <c r="CU557" s="407"/>
      <c r="CV557" s="407"/>
      <c r="CW557" s="407"/>
      <c r="CX557" s="407"/>
      <c r="CY557" s="407"/>
      <c r="CZ557" s="407"/>
      <c r="DA557" s="407"/>
      <c r="DB557" s="407"/>
      <c r="DC557" s="407"/>
      <c r="DD557" s="407"/>
    </row>
    <row r="558" spans="37:108" ht="15" hidden="1" customHeight="1">
      <c r="AK558" s="383">
        <v>550</v>
      </c>
      <c r="AL558" s="204" t="str">
        <f t="shared" si="16"/>
        <v/>
      </c>
      <c r="AM558" s="204" t="str">
        <f t="shared" si="17"/>
        <v/>
      </c>
      <c r="AO558" s="130">
        <v>552</v>
      </c>
      <c r="AP558" s="149"/>
      <c r="AQ558" s="149"/>
      <c r="AR558" s="149"/>
      <c r="AS558" s="149"/>
      <c r="AT558" s="149"/>
      <c r="AU558" s="149"/>
      <c r="AV558" s="149"/>
      <c r="AW558" s="149"/>
      <c r="AX558" s="149"/>
      <c r="AY558" s="149"/>
      <c r="AZ558" s="149"/>
      <c r="BA558" s="149"/>
      <c r="BB558" s="149"/>
      <c r="BC558" s="149"/>
      <c r="BD558" s="149"/>
      <c r="BE558" s="149"/>
      <c r="BF558" s="149"/>
      <c r="BG558" s="149"/>
      <c r="BH558" s="149"/>
      <c r="BI558" s="73" t="s">
        <v>7171</v>
      </c>
      <c r="BJ558" s="149"/>
      <c r="BK558" s="149"/>
      <c r="BL558" s="149"/>
      <c r="BM558" s="149"/>
      <c r="BN558" s="149"/>
      <c r="BO558" s="149"/>
      <c r="BP558" s="149"/>
      <c r="BQ558" s="149"/>
      <c r="BR558" s="149"/>
      <c r="BS558" s="149"/>
      <c r="BT558" s="149"/>
      <c r="BU558" s="149"/>
      <c r="BV558" s="406"/>
      <c r="BW558" s="406"/>
      <c r="BX558" s="406"/>
      <c r="BY558" s="407"/>
      <c r="BZ558" s="407"/>
      <c r="CA558" s="407"/>
      <c r="CB558" s="407"/>
      <c r="CC558" s="407"/>
      <c r="CD558" s="407"/>
      <c r="CE558" s="407"/>
      <c r="CF558" s="407"/>
      <c r="CG558" s="407"/>
      <c r="CH558" s="407"/>
      <c r="CI558" s="407"/>
      <c r="CJ558" s="407"/>
      <c r="CK558" s="407"/>
      <c r="CL558" s="407"/>
      <c r="CM558" s="407"/>
      <c r="CN558" s="407"/>
      <c r="CO558" s="407"/>
      <c r="CP558" s="407"/>
      <c r="CQ558" s="407"/>
      <c r="CR558" s="374" t="s">
        <v>7172</v>
      </c>
      <c r="CS558" s="407"/>
      <c r="CT558" s="407"/>
      <c r="CU558" s="407"/>
      <c r="CV558" s="407"/>
      <c r="CW558" s="407"/>
      <c r="CX558" s="407"/>
      <c r="CY558" s="407"/>
      <c r="CZ558" s="407"/>
      <c r="DA558" s="407"/>
      <c r="DB558" s="407"/>
      <c r="DC558" s="407"/>
      <c r="DD558" s="407"/>
    </row>
    <row r="559" spans="37:108" ht="15" hidden="1" customHeight="1">
      <c r="AK559" s="383">
        <v>551</v>
      </c>
      <c r="AL559" s="204" t="str">
        <f t="shared" si="16"/>
        <v/>
      </c>
      <c r="AM559" s="204" t="str">
        <f t="shared" si="17"/>
        <v/>
      </c>
      <c r="AO559" s="130">
        <v>553</v>
      </c>
      <c r="AP559" s="149"/>
      <c r="AQ559" s="149"/>
      <c r="AR559" s="149"/>
      <c r="AS559" s="149"/>
      <c r="AT559" s="149"/>
      <c r="AU559" s="149"/>
      <c r="AV559" s="149"/>
      <c r="AW559" s="149"/>
      <c r="AX559" s="149"/>
      <c r="AY559" s="149"/>
      <c r="AZ559" s="149"/>
      <c r="BA559" s="149"/>
      <c r="BB559" s="149"/>
      <c r="BC559" s="149"/>
      <c r="BD559" s="149"/>
      <c r="BE559" s="149"/>
      <c r="BF559" s="149"/>
      <c r="BG559" s="149"/>
      <c r="BH559" s="149"/>
      <c r="BI559" s="73" t="s">
        <v>7173</v>
      </c>
      <c r="BJ559" s="149"/>
      <c r="BK559" s="149"/>
      <c r="BL559" s="149"/>
      <c r="BM559" s="149"/>
      <c r="BN559" s="149"/>
      <c r="BO559" s="149"/>
      <c r="BP559" s="149"/>
      <c r="BQ559" s="149"/>
      <c r="BR559" s="149"/>
      <c r="BS559" s="149"/>
      <c r="BT559" s="149"/>
      <c r="BU559" s="149"/>
      <c r="BV559" s="406"/>
      <c r="BW559" s="406"/>
      <c r="BX559" s="406"/>
      <c r="BY559" s="407"/>
      <c r="BZ559" s="407"/>
      <c r="CA559" s="407"/>
      <c r="CB559" s="407"/>
      <c r="CC559" s="407"/>
      <c r="CD559" s="407"/>
      <c r="CE559" s="407"/>
      <c r="CF559" s="407"/>
      <c r="CG559" s="407"/>
      <c r="CH559" s="407"/>
      <c r="CI559" s="407"/>
      <c r="CJ559" s="407"/>
      <c r="CK559" s="407"/>
      <c r="CL559" s="407"/>
      <c r="CM559" s="407"/>
      <c r="CN559" s="407"/>
      <c r="CO559" s="407"/>
      <c r="CP559" s="407"/>
      <c r="CQ559" s="407"/>
      <c r="CR559" s="374" t="s">
        <v>7174</v>
      </c>
      <c r="CS559" s="407"/>
      <c r="CT559" s="407"/>
      <c r="CU559" s="407"/>
      <c r="CV559" s="407"/>
      <c r="CW559" s="407"/>
      <c r="CX559" s="407"/>
      <c r="CY559" s="407"/>
      <c r="CZ559" s="407"/>
      <c r="DA559" s="407"/>
      <c r="DB559" s="407"/>
      <c r="DC559" s="407"/>
      <c r="DD559" s="407"/>
    </row>
    <row r="560" spans="37:108" ht="15" hidden="1" customHeight="1">
      <c r="AK560" s="383">
        <v>552</v>
      </c>
      <c r="AL560" s="204" t="str">
        <f t="shared" si="16"/>
        <v/>
      </c>
      <c r="AM560" s="204" t="str">
        <f t="shared" si="17"/>
        <v/>
      </c>
      <c r="AO560" s="130">
        <v>554</v>
      </c>
      <c r="AP560" s="149"/>
      <c r="AQ560" s="149"/>
      <c r="AR560" s="149"/>
      <c r="AS560" s="149"/>
      <c r="AT560" s="149"/>
      <c r="AU560" s="149"/>
      <c r="AV560" s="149"/>
      <c r="AW560" s="149"/>
      <c r="AX560" s="149"/>
      <c r="AY560" s="149"/>
      <c r="AZ560" s="149"/>
      <c r="BA560" s="149"/>
      <c r="BB560" s="149"/>
      <c r="BC560" s="149"/>
      <c r="BD560" s="149"/>
      <c r="BE560" s="149"/>
      <c r="BF560" s="149"/>
      <c r="BG560" s="149"/>
      <c r="BH560" s="149"/>
      <c r="BI560" s="73" t="s">
        <v>7175</v>
      </c>
      <c r="BJ560" s="149"/>
      <c r="BK560" s="149"/>
      <c r="BL560" s="149"/>
      <c r="BM560" s="149"/>
      <c r="BN560" s="149"/>
      <c r="BO560" s="149"/>
      <c r="BP560" s="149"/>
      <c r="BQ560" s="149"/>
      <c r="BR560" s="149"/>
      <c r="BS560" s="149"/>
      <c r="BT560" s="149"/>
      <c r="BU560" s="149"/>
      <c r="BV560" s="406"/>
      <c r="BW560" s="406"/>
      <c r="BX560" s="406"/>
      <c r="BY560" s="407"/>
      <c r="BZ560" s="407"/>
      <c r="CA560" s="407"/>
      <c r="CB560" s="407"/>
      <c r="CC560" s="407"/>
      <c r="CD560" s="407"/>
      <c r="CE560" s="407"/>
      <c r="CF560" s="407"/>
      <c r="CG560" s="407"/>
      <c r="CH560" s="407"/>
      <c r="CI560" s="407"/>
      <c r="CJ560" s="407"/>
      <c r="CK560" s="407"/>
      <c r="CL560" s="407"/>
      <c r="CM560" s="407"/>
      <c r="CN560" s="407"/>
      <c r="CO560" s="407"/>
      <c r="CP560" s="407"/>
      <c r="CQ560" s="407"/>
      <c r="CR560" s="374" t="s">
        <v>7176</v>
      </c>
      <c r="CS560" s="407"/>
      <c r="CT560" s="407"/>
      <c r="CU560" s="407"/>
      <c r="CV560" s="407"/>
      <c r="CW560" s="407"/>
      <c r="CX560" s="407"/>
      <c r="CY560" s="407"/>
      <c r="CZ560" s="407"/>
      <c r="DA560" s="407"/>
      <c r="DB560" s="407"/>
      <c r="DC560" s="407"/>
      <c r="DD560" s="407"/>
    </row>
    <row r="561" spans="37:108" ht="15" hidden="1" customHeight="1">
      <c r="AK561" s="375">
        <v>553</v>
      </c>
      <c r="AL561" s="204" t="str">
        <f t="shared" si="16"/>
        <v/>
      </c>
      <c r="AM561" s="204" t="str">
        <f t="shared" si="17"/>
        <v/>
      </c>
      <c r="AO561" s="130">
        <v>555</v>
      </c>
      <c r="AP561" s="149"/>
      <c r="AQ561" s="149"/>
      <c r="AR561" s="149"/>
      <c r="AS561" s="149"/>
      <c r="AT561" s="149"/>
      <c r="AU561" s="149"/>
      <c r="AV561" s="149"/>
      <c r="AW561" s="149"/>
      <c r="AX561" s="149"/>
      <c r="AY561" s="149"/>
      <c r="AZ561" s="149"/>
      <c r="BA561" s="149"/>
      <c r="BB561" s="149"/>
      <c r="BC561" s="149"/>
      <c r="BD561" s="149"/>
      <c r="BE561" s="149"/>
      <c r="BF561" s="149"/>
      <c r="BG561" s="149"/>
      <c r="BH561" s="149"/>
      <c r="BI561" s="73" t="s">
        <v>7177</v>
      </c>
      <c r="BJ561" s="149"/>
      <c r="BK561" s="149"/>
      <c r="BL561" s="149"/>
      <c r="BM561" s="149"/>
      <c r="BN561" s="149"/>
      <c r="BO561" s="149"/>
      <c r="BP561" s="149"/>
      <c r="BQ561" s="149"/>
      <c r="BR561" s="149"/>
      <c r="BS561" s="149"/>
      <c r="BT561" s="149"/>
      <c r="BU561" s="149"/>
      <c r="BV561" s="406"/>
      <c r="BW561" s="406"/>
      <c r="BX561" s="406"/>
      <c r="BY561" s="407"/>
      <c r="BZ561" s="407"/>
      <c r="CA561" s="407"/>
      <c r="CB561" s="407"/>
      <c r="CC561" s="407"/>
      <c r="CD561" s="407"/>
      <c r="CE561" s="407"/>
      <c r="CF561" s="407"/>
      <c r="CG561" s="407"/>
      <c r="CH561" s="407"/>
      <c r="CI561" s="407"/>
      <c r="CJ561" s="407"/>
      <c r="CK561" s="407"/>
      <c r="CL561" s="407"/>
      <c r="CM561" s="407"/>
      <c r="CN561" s="407"/>
      <c r="CO561" s="407"/>
      <c r="CP561" s="407"/>
      <c r="CQ561" s="407"/>
      <c r="CR561" s="374" t="s">
        <v>7178</v>
      </c>
      <c r="CS561" s="407"/>
      <c r="CT561" s="407"/>
      <c r="CU561" s="407"/>
      <c r="CV561" s="407"/>
      <c r="CW561" s="407"/>
      <c r="CX561" s="407"/>
      <c r="CY561" s="407"/>
      <c r="CZ561" s="407"/>
      <c r="DA561" s="407"/>
      <c r="DB561" s="407"/>
      <c r="DC561" s="407"/>
      <c r="DD561" s="407"/>
    </row>
    <row r="562" spans="37:108" ht="15" hidden="1" customHeight="1">
      <c r="AK562" s="383">
        <v>554</v>
      </c>
      <c r="AL562" s="204" t="str">
        <f t="shared" si="16"/>
        <v/>
      </c>
      <c r="AM562" s="204" t="str">
        <f t="shared" si="17"/>
        <v/>
      </c>
      <c r="AO562" s="130">
        <v>556</v>
      </c>
      <c r="AP562" s="149"/>
      <c r="AQ562" s="149"/>
      <c r="AR562" s="149"/>
      <c r="AS562" s="149"/>
      <c r="AT562" s="149"/>
      <c r="AU562" s="149"/>
      <c r="AV562" s="149"/>
      <c r="AW562" s="149"/>
      <c r="AX562" s="149"/>
      <c r="AY562" s="149"/>
      <c r="AZ562" s="149"/>
      <c r="BA562" s="149"/>
      <c r="BB562" s="149"/>
      <c r="BC562" s="149"/>
      <c r="BD562" s="149"/>
      <c r="BE562" s="149"/>
      <c r="BF562" s="149"/>
      <c r="BG562" s="149"/>
      <c r="BH562" s="149"/>
      <c r="BI562" s="73" t="s">
        <v>7179</v>
      </c>
      <c r="BJ562" s="149"/>
      <c r="BK562" s="149"/>
      <c r="BL562" s="149"/>
      <c r="BM562" s="149"/>
      <c r="BN562" s="149"/>
      <c r="BO562" s="149"/>
      <c r="BP562" s="149"/>
      <c r="BQ562" s="149"/>
      <c r="BR562" s="149"/>
      <c r="BS562" s="149"/>
      <c r="BT562" s="149"/>
      <c r="BU562" s="149"/>
      <c r="BV562" s="406"/>
      <c r="BW562" s="406"/>
      <c r="BX562" s="406"/>
      <c r="BY562" s="407"/>
      <c r="BZ562" s="407"/>
      <c r="CA562" s="407"/>
      <c r="CB562" s="407"/>
      <c r="CC562" s="407"/>
      <c r="CD562" s="407"/>
      <c r="CE562" s="407"/>
      <c r="CF562" s="407"/>
      <c r="CG562" s="407"/>
      <c r="CH562" s="407"/>
      <c r="CI562" s="407"/>
      <c r="CJ562" s="407"/>
      <c r="CK562" s="407"/>
      <c r="CL562" s="407"/>
      <c r="CM562" s="407"/>
      <c r="CN562" s="407"/>
      <c r="CO562" s="407"/>
      <c r="CP562" s="407"/>
      <c r="CQ562" s="407"/>
      <c r="CR562" s="374" t="s">
        <v>7180</v>
      </c>
      <c r="CS562" s="407"/>
      <c r="CT562" s="407"/>
      <c r="CU562" s="407"/>
      <c r="CV562" s="407"/>
      <c r="CW562" s="407"/>
      <c r="CX562" s="407"/>
      <c r="CY562" s="407"/>
      <c r="CZ562" s="407"/>
      <c r="DA562" s="407"/>
      <c r="DB562" s="407"/>
      <c r="DC562" s="407"/>
      <c r="DD562" s="407"/>
    </row>
    <row r="563" spans="37:108" ht="15" hidden="1" customHeight="1">
      <c r="AK563" s="383">
        <v>555</v>
      </c>
      <c r="AL563" s="204" t="str">
        <f t="shared" si="16"/>
        <v/>
      </c>
      <c r="AM563" s="204" t="str">
        <f t="shared" si="17"/>
        <v/>
      </c>
      <c r="AO563" s="130">
        <v>557</v>
      </c>
      <c r="AP563" s="149"/>
      <c r="AQ563" s="149"/>
      <c r="AR563" s="149"/>
      <c r="AS563" s="149"/>
      <c r="AT563" s="149"/>
      <c r="AU563" s="149"/>
      <c r="AV563" s="149"/>
      <c r="AW563" s="149"/>
      <c r="AX563" s="149"/>
      <c r="AY563" s="149"/>
      <c r="AZ563" s="149"/>
      <c r="BA563" s="149"/>
      <c r="BB563" s="149"/>
      <c r="BC563" s="149"/>
      <c r="BD563" s="149"/>
      <c r="BE563" s="149"/>
      <c r="BF563" s="149"/>
      <c r="BG563" s="149"/>
      <c r="BH563" s="149"/>
      <c r="BI563" s="73" t="s">
        <v>7181</v>
      </c>
      <c r="BJ563" s="149"/>
      <c r="BK563" s="149"/>
      <c r="BL563" s="149"/>
      <c r="BM563" s="149"/>
      <c r="BN563" s="149"/>
      <c r="BO563" s="149"/>
      <c r="BP563" s="149"/>
      <c r="BQ563" s="149"/>
      <c r="BR563" s="149"/>
      <c r="BS563" s="149"/>
      <c r="BT563" s="149"/>
      <c r="BU563" s="149"/>
      <c r="BV563" s="406"/>
      <c r="BW563" s="406"/>
      <c r="BX563" s="406"/>
      <c r="BY563" s="407"/>
      <c r="BZ563" s="407"/>
      <c r="CA563" s="407"/>
      <c r="CB563" s="407"/>
      <c r="CC563" s="407"/>
      <c r="CD563" s="407"/>
      <c r="CE563" s="407"/>
      <c r="CF563" s="407"/>
      <c r="CG563" s="407"/>
      <c r="CH563" s="407"/>
      <c r="CI563" s="407"/>
      <c r="CJ563" s="407"/>
      <c r="CK563" s="407"/>
      <c r="CL563" s="407"/>
      <c r="CM563" s="407"/>
      <c r="CN563" s="407"/>
      <c r="CO563" s="407"/>
      <c r="CP563" s="407"/>
      <c r="CQ563" s="407"/>
      <c r="CR563" s="374" t="s">
        <v>7182</v>
      </c>
      <c r="CS563" s="407"/>
      <c r="CT563" s="407"/>
      <c r="CU563" s="407"/>
      <c r="CV563" s="407"/>
      <c r="CW563" s="407"/>
      <c r="CX563" s="407"/>
      <c r="CY563" s="407"/>
      <c r="CZ563" s="407"/>
      <c r="DA563" s="407"/>
      <c r="DB563" s="407"/>
      <c r="DC563" s="407"/>
      <c r="DD563" s="407"/>
    </row>
    <row r="564" spans="37:108" ht="15" hidden="1" customHeight="1">
      <c r="AK564" s="383">
        <v>556</v>
      </c>
      <c r="AL564" s="204" t="str">
        <f t="shared" si="16"/>
        <v/>
      </c>
      <c r="AM564" s="204" t="str">
        <f t="shared" si="17"/>
        <v/>
      </c>
      <c r="AO564" s="130">
        <v>558</v>
      </c>
      <c r="AP564" s="149"/>
      <c r="AQ564" s="149"/>
      <c r="AR564" s="149"/>
      <c r="AS564" s="149"/>
      <c r="AT564" s="149"/>
      <c r="AU564" s="149"/>
      <c r="AV564" s="149"/>
      <c r="AW564" s="149"/>
      <c r="AX564" s="149"/>
      <c r="AY564" s="149"/>
      <c r="AZ564" s="149"/>
      <c r="BA564" s="149"/>
      <c r="BB564" s="149"/>
      <c r="BC564" s="149"/>
      <c r="BD564" s="149"/>
      <c r="BE564" s="149"/>
      <c r="BF564" s="149"/>
      <c r="BG564" s="149"/>
      <c r="BH564" s="149"/>
      <c r="BI564" s="73" t="s">
        <v>7183</v>
      </c>
      <c r="BJ564" s="149"/>
      <c r="BK564" s="149"/>
      <c r="BL564" s="149"/>
      <c r="BM564" s="149"/>
      <c r="BN564" s="149"/>
      <c r="BO564" s="149"/>
      <c r="BP564" s="149"/>
      <c r="BQ564" s="149"/>
      <c r="BR564" s="149"/>
      <c r="BS564" s="149"/>
      <c r="BT564" s="149"/>
      <c r="BU564" s="149"/>
      <c r="BV564" s="406"/>
      <c r="BW564" s="406"/>
      <c r="BX564" s="406"/>
      <c r="BY564" s="407"/>
      <c r="BZ564" s="407"/>
      <c r="CA564" s="407"/>
      <c r="CB564" s="407"/>
      <c r="CC564" s="407"/>
      <c r="CD564" s="407"/>
      <c r="CE564" s="407"/>
      <c r="CF564" s="407"/>
      <c r="CG564" s="407"/>
      <c r="CH564" s="407"/>
      <c r="CI564" s="407"/>
      <c r="CJ564" s="407"/>
      <c r="CK564" s="407"/>
      <c r="CL564" s="407"/>
      <c r="CM564" s="407"/>
      <c r="CN564" s="407"/>
      <c r="CO564" s="407"/>
      <c r="CP564" s="407"/>
      <c r="CQ564" s="407"/>
      <c r="CR564" s="374" t="s">
        <v>7184</v>
      </c>
      <c r="CS564" s="407"/>
      <c r="CT564" s="407"/>
      <c r="CU564" s="407"/>
      <c r="CV564" s="407"/>
      <c r="CW564" s="407"/>
      <c r="CX564" s="407"/>
      <c r="CY564" s="407"/>
      <c r="CZ564" s="407"/>
      <c r="DA564" s="407"/>
      <c r="DB564" s="407"/>
      <c r="DC564" s="407"/>
      <c r="DD564" s="407"/>
    </row>
    <row r="565" spans="37:108" ht="15" hidden="1" customHeight="1">
      <c r="AK565" s="375">
        <v>557</v>
      </c>
      <c r="AL565" s="204" t="str">
        <f t="shared" si="16"/>
        <v/>
      </c>
      <c r="AM565" s="204" t="str">
        <f t="shared" si="17"/>
        <v/>
      </c>
      <c r="AO565" s="130">
        <v>559</v>
      </c>
      <c r="AP565" s="149"/>
      <c r="AQ565" s="149"/>
      <c r="AR565" s="149"/>
      <c r="AS565" s="149"/>
      <c r="AT565" s="149"/>
      <c r="AU565" s="149"/>
      <c r="AV565" s="149"/>
      <c r="AW565" s="149"/>
      <c r="AX565" s="149"/>
      <c r="AY565" s="149"/>
      <c r="AZ565" s="149"/>
      <c r="BA565" s="149"/>
      <c r="BB565" s="149"/>
      <c r="BC565" s="149"/>
      <c r="BD565" s="149"/>
      <c r="BE565" s="149"/>
      <c r="BF565" s="149"/>
      <c r="BG565" s="149"/>
      <c r="BH565" s="149"/>
      <c r="BI565" s="73" t="s">
        <v>7185</v>
      </c>
      <c r="BJ565" s="149"/>
      <c r="BK565" s="149"/>
      <c r="BL565" s="149"/>
      <c r="BM565" s="149"/>
      <c r="BN565" s="149"/>
      <c r="BO565" s="149"/>
      <c r="BP565" s="149"/>
      <c r="BQ565" s="149"/>
      <c r="BR565" s="149"/>
      <c r="BS565" s="149"/>
      <c r="BT565" s="149"/>
      <c r="BU565" s="149"/>
      <c r="BV565" s="406"/>
      <c r="BW565" s="406"/>
      <c r="BX565" s="406"/>
      <c r="BY565" s="407"/>
      <c r="BZ565" s="407"/>
      <c r="CA565" s="407"/>
      <c r="CB565" s="407"/>
      <c r="CC565" s="407"/>
      <c r="CD565" s="407"/>
      <c r="CE565" s="407"/>
      <c r="CF565" s="407"/>
      <c r="CG565" s="407"/>
      <c r="CH565" s="407"/>
      <c r="CI565" s="407"/>
      <c r="CJ565" s="407"/>
      <c r="CK565" s="407"/>
      <c r="CL565" s="407"/>
      <c r="CM565" s="407"/>
      <c r="CN565" s="407"/>
      <c r="CO565" s="407"/>
      <c r="CP565" s="407"/>
      <c r="CQ565" s="407"/>
      <c r="CR565" s="374" t="s">
        <v>7186</v>
      </c>
      <c r="CS565" s="407"/>
      <c r="CT565" s="407"/>
      <c r="CU565" s="407"/>
      <c r="CV565" s="407"/>
      <c r="CW565" s="407"/>
      <c r="CX565" s="407"/>
      <c r="CY565" s="407"/>
      <c r="CZ565" s="407"/>
      <c r="DA565" s="407"/>
      <c r="DB565" s="407"/>
      <c r="DC565" s="407"/>
      <c r="DD565" s="407"/>
    </row>
    <row r="566" spans="37:108" ht="15" hidden="1" customHeight="1">
      <c r="AK566" s="383">
        <v>558</v>
      </c>
      <c r="AL566" s="204" t="str">
        <f t="shared" si="16"/>
        <v/>
      </c>
      <c r="AM566" s="204" t="str">
        <f t="shared" si="17"/>
        <v/>
      </c>
      <c r="AO566" s="130">
        <v>560</v>
      </c>
      <c r="AP566" s="149"/>
      <c r="AQ566" s="149"/>
      <c r="AR566" s="149"/>
      <c r="AS566" s="149"/>
      <c r="AT566" s="149"/>
      <c r="AU566" s="149"/>
      <c r="AV566" s="149"/>
      <c r="AW566" s="149"/>
      <c r="AX566" s="149"/>
      <c r="AY566" s="149"/>
      <c r="AZ566" s="149"/>
      <c r="BA566" s="149"/>
      <c r="BB566" s="149"/>
      <c r="BC566" s="149"/>
      <c r="BD566" s="149"/>
      <c r="BE566" s="149"/>
      <c r="BF566" s="149"/>
      <c r="BG566" s="149"/>
      <c r="BH566" s="149"/>
      <c r="BI566" s="73" t="s">
        <v>7187</v>
      </c>
      <c r="BJ566" s="149"/>
      <c r="BK566" s="149"/>
      <c r="BL566" s="149"/>
      <c r="BM566" s="149"/>
      <c r="BN566" s="149"/>
      <c r="BO566" s="149"/>
      <c r="BP566" s="149"/>
      <c r="BQ566" s="149"/>
      <c r="BR566" s="149"/>
      <c r="BS566" s="149"/>
      <c r="BT566" s="149"/>
      <c r="BU566" s="149"/>
      <c r="BV566" s="406"/>
      <c r="BW566" s="406"/>
      <c r="BX566" s="406"/>
      <c r="BY566" s="407"/>
      <c r="BZ566" s="407"/>
      <c r="CA566" s="407"/>
      <c r="CB566" s="407"/>
      <c r="CC566" s="407"/>
      <c r="CD566" s="407"/>
      <c r="CE566" s="407"/>
      <c r="CF566" s="407"/>
      <c r="CG566" s="407"/>
      <c r="CH566" s="407"/>
      <c r="CI566" s="407"/>
      <c r="CJ566" s="407"/>
      <c r="CK566" s="407"/>
      <c r="CL566" s="407"/>
      <c r="CM566" s="407"/>
      <c r="CN566" s="407"/>
      <c r="CO566" s="407"/>
      <c r="CP566" s="407"/>
      <c r="CQ566" s="407"/>
      <c r="CR566" s="374" t="s">
        <v>7188</v>
      </c>
      <c r="CS566" s="407"/>
      <c r="CT566" s="407"/>
      <c r="CU566" s="407"/>
      <c r="CV566" s="407"/>
      <c r="CW566" s="407"/>
      <c r="CX566" s="407"/>
      <c r="CY566" s="407"/>
      <c r="CZ566" s="407"/>
      <c r="DA566" s="407"/>
      <c r="DB566" s="407"/>
      <c r="DC566" s="407"/>
      <c r="DD566" s="407"/>
    </row>
    <row r="567" spans="37:108" ht="15" hidden="1" customHeight="1">
      <c r="AK567" s="383">
        <v>559</v>
      </c>
      <c r="AL567" s="204" t="str">
        <f t="shared" si="16"/>
        <v/>
      </c>
      <c r="AM567" s="204" t="str">
        <f t="shared" si="17"/>
        <v/>
      </c>
      <c r="AO567" s="130">
        <v>561</v>
      </c>
      <c r="AP567" s="149"/>
      <c r="AQ567" s="149"/>
      <c r="AR567" s="149"/>
      <c r="AS567" s="149"/>
      <c r="AT567" s="149"/>
      <c r="AU567" s="149"/>
      <c r="AV567" s="149"/>
      <c r="AW567" s="149"/>
      <c r="AX567" s="149"/>
      <c r="AY567" s="149"/>
      <c r="AZ567" s="149"/>
      <c r="BA567" s="149"/>
      <c r="BB567" s="149"/>
      <c r="BC567" s="149"/>
      <c r="BD567" s="149"/>
      <c r="BE567" s="149"/>
      <c r="BF567" s="149"/>
      <c r="BG567" s="149"/>
      <c r="BH567" s="149"/>
      <c r="BI567" s="73" t="s">
        <v>7189</v>
      </c>
      <c r="BJ567" s="149"/>
      <c r="BK567" s="149"/>
      <c r="BL567" s="149"/>
      <c r="BM567" s="149"/>
      <c r="BN567" s="149"/>
      <c r="BO567" s="149"/>
      <c r="BP567" s="149"/>
      <c r="BQ567" s="149"/>
      <c r="BR567" s="149"/>
      <c r="BS567" s="149"/>
      <c r="BT567" s="149"/>
      <c r="BU567" s="149"/>
      <c r="BV567" s="406"/>
      <c r="BW567" s="406"/>
      <c r="BX567" s="406"/>
      <c r="BY567" s="407"/>
      <c r="BZ567" s="407"/>
      <c r="CA567" s="407"/>
      <c r="CB567" s="407"/>
      <c r="CC567" s="407"/>
      <c r="CD567" s="407"/>
      <c r="CE567" s="407"/>
      <c r="CF567" s="407"/>
      <c r="CG567" s="407"/>
      <c r="CH567" s="407"/>
      <c r="CI567" s="407"/>
      <c r="CJ567" s="407"/>
      <c r="CK567" s="407"/>
      <c r="CL567" s="407"/>
      <c r="CM567" s="407"/>
      <c r="CN567" s="407"/>
      <c r="CO567" s="407"/>
      <c r="CP567" s="407"/>
      <c r="CQ567" s="407"/>
      <c r="CR567" s="374" t="s">
        <v>7190</v>
      </c>
      <c r="CS567" s="407"/>
      <c r="CT567" s="407"/>
      <c r="CU567" s="407"/>
      <c r="CV567" s="407"/>
      <c r="CW567" s="407"/>
      <c r="CX567" s="407"/>
      <c r="CY567" s="407"/>
      <c r="CZ567" s="407"/>
      <c r="DA567" s="407"/>
      <c r="DB567" s="407"/>
      <c r="DC567" s="407"/>
      <c r="DD567" s="407"/>
    </row>
    <row r="568" spans="37:108" ht="15" hidden="1" customHeight="1">
      <c r="AK568" s="383">
        <v>560</v>
      </c>
      <c r="AL568" s="204" t="str">
        <f t="shared" si="16"/>
        <v/>
      </c>
      <c r="AM568" s="204" t="str">
        <f t="shared" si="17"/>
        <v/>
      </c>
      <c r="AO568" s="130">
        <v>562</v>
      </c>
      <c r="AP568" s="149"/>
      <c r="AQ568" s="149"/>
      <c r="AR568" s="149"/>
      <c r="AS568" s="149"/>
      <c r="AT568" s="149"/>
      <c r="AU568" s="149"/>
      <c r="AV568" s="149"/>
      <c r="AW568" s="149"/>
      <c r="AX568" s="149"/>
      <c r="AY568" s="149"/>
      <c r="AZ568" s="149"/>
      <c r="BA568" s="149"/>
      <c r="BB568" s="149"/>
      <c r="BC568" s="149"/>
      <c r="BD568" s="149"/>
      <c r="BE568" s="149"/>
      <c r="BF568" s="149"/>
      <c r="BG568" s="149"/>
      <c r="BH568" s="149"/>
      <c r="BI568" s="73" t="s">
        <v>7191</v>
      </c>
      <c r="BJ568" s="149"/>
      <c r="BK568" s="149"/>
      <c r="BL568" s="149"/>
      <c r="BM568" s="149"/>
      <c r="BN568" s="149"/>
      <c r="BO568" s="149"/>
      <c r="BP568" s="149"/>
      <c r="BQ568" s="149"/>
      <c r="BR568" s="149"/>
      <c r="BS568" s="149"/>
      <c r="BT568" s="149"/>
      <c r="BU568" s="149"/>
      <c r="BV568" s="406"/>
      <c r="BW568" s="406"/>
      <c r="BX568" s="406"/>
      <c r="BY568" s="407"/>
      <c r="BZ568" s="407"/>
      <c r="CA568" s="407"/>
      <c r="CB568" s="407"/>
      <c r="CC568" s="407"/>
      <c r="CD568" s="407"/>
      <c r="CE568" s="407"/>
      <c r="CF568" s="407"/>
      <c r="CG568" s="407"/>
      <c r="CH568" s="407"/>
      <c r="CI568" s="407"/>
      <c r="CJ568" s="407"/>
      <c r="CK568" s="407"/>
      <c r="CL568" s="407"/>
      <c r="CM568" s="407"/>
      <c r="CN568" s="407"/>
      <c r="CO568" s="407"/>
      <c r="CP568" s="407"/>
      <c r="CQ568" s="407"/>
      <c r="CR568" s="374" t="s">
        <v>7192</v>
      </c>
      <c r="CS568" s="407"/>
      <c r="CT568" s="407"/>
      <c r="CU568" s="407"/>
      <c r="CV568" s="407"/>
      <c r="CW568" s="407"/>
      <c r="CX568" s="407"/>
      <c r="CY568" s="407"/>
      <c r="CZ568" s="407"/>
      <c r="DA568" s="407"/>
      <c r="DB568" s="407"/>
      <c r="DC568" s="407"/>
      <c r="DD568" s="407"/>
    </row>
    <row r="569" spans="37:108" ht="15" hidden="1" customHeight="1">
      <c r="AK569" s="375">
        <v>561</v>
      </c>
      <c r="AL569" s="204" t="str">
        <f t="shared" si="16"/>
        <v/>
      </c>
      <c r="AM569" s="204" t="str">
        <f t="shared" si="17"/>
        <v/>
      </c>
      <c r="AO569" s="130">
        <v>563</v>
      </c>
      <c r="AP569" s="149"/>
      <c r="AQ569" s="149"/>
      <c r="AR569" s="149"/>
      <c r="AS569" s="149"/>
      <c r="AT569" s="149"/>
      <c r="AU569" s="149"/>
      <c r="AV569" s="149"/>
      <c r="AW569" s="149"/>
      <c r="AX569" s="149"/>
      <c r="AY569" s="149"/>
      <c r="AZ569" s="149"/>
      <c r="BA569" s="149"/>
      <c r="BB569" s="149"/>
      <c r="BC569" s="149"/>
      <c r="BD569" s="149"/>
      <c r="BE569" s="149"/>
      <c r="BF569" s="149"/>
      <c r="BG569" s="149"/>
      <c r="BH569" s="149"/>
      <c r="BI569" s="73" t="s">
        <v>7193</v>
      </c>
      <c r="BJ569" s="149"/>
      <c r="BK569" s="149"/>
      <c r="BL569" s="149"/>
      <c r="BM569" s="149"/>
      <c r="BN569" s="149"/>
      <c r="BO569" s="149"/>
      <c r="BP569" s="149"/>
      <c r="BQ569" s="149"/>
      <c r="BR569" s="149"/>
      <c r="BS569" s="149"/>
      <c r="BT569" s="149"/>
      <c r="BU569" s="149"/>
      <c r="BV569" s="406"/>
      <c r="BW569" s="406"/>
      <c r="BX569" s="406"/>
      <c r="BY569" s="407"/>
      <c r="BZ569" s="407"/>
      <c r="CA569" s="407"/>
      <c r="CB569" s="407"/>
      <c r="CC569" s="407"/>
      <c r="CD569" s="407"/>
      <c r="CE569" s="407"/>
      <c r="CF569" s="407"/>
      <c r="CG569" s="407"/>
      <c r="CH569" s="407"/>
      <c r="CI569" s="407"/>
      <c r="CJ569" s="407"/>
      <c r="CK569" s="407"/>
      <c r="CL569" s="407"/>
      <c r="CM569" s="407"/>
      <c r="CN569" s="407"/>
      <c r="CO569" s="407"/>
      <c r="CP569" s="407"/>
      <c r="CQ569" s="407"/>
      <c r="CR569" s="374" t="s">
        <v>7194</v>
      </c>
      <c r="CS569" s="407"/>
      <c r="CT569" s="407"/>
      <c r="CU569" s="407"/>
      <c r="CV569" s="407"/>
      <c r="CW569" s="407"/>
      <c r="CX569" s="407"/>
      <c r="CY569" s="407"/>
      <c r="CZ569" s="407"/>
      <c r="DA569" s="407"/>
      <c r="DB569" s="407"/>
      <c r="DC569" s="407"/>
      <c r="DD569" s="407"/>
    </row>
    <row r="570" spans="37:108" ht="15" hidden="1" customHeight="1">
      <c r="AK570" s="383">
        <v>562</v>
      </c>
      <c r="AL570" s="204" t="str">
        <f t="shared" si="16"/>
        <v/>
      </c>
      <c r="AM570" s="204" t="str">
        <f t="shared" si="17"/>
        <v/>
      </c>
      <c r="AO570" s="130">
        <v>564</v>
      </c>
      <c r="AP570" s="149"/>
      <c r="AQ570" s="149"/>
      <c r="AR570" s="149"/>
      <c r="AS570" s="149"/>
      <c r="AT570" s="149"/>
      <c r="AU570" s="149"/>
      <c r="AV570" s="149"/>
      <c r="AW570" s="149"/>
      <c r="AX570" s="149"/>
      <c r="AY570" s="149"/>
      <c r="AZ570" s="149"/>
      <c r="BA570" s="149"/>
      <c r="BB570" s="149"/>
      <c r="BC570" s="149"/>
      <c r="BD570" s="149"/>
      <c r="BE570" s="149"/>
      <c r="BF570" s="149"/>
      <c r="BG570" s="149"/>
      <c r="BH570" s="149"/>
      <c r="BI570" s="73" t="s">
        <v>7195</v>
      </c>
      <c r="BJ570" s="149"/>
      <c r="BK570" s="149"/>
      <c r="BL570" s="149"/>
      <c r="BM570" s="149"/>
      <c r="BN570" s="149"/>
      <c r="BO570" s="149"/>
      <c r="BP570" s="149"/>
      <c r="BQ570" s="149"/>
      <c r="BR570" s="149"/>
      <c r="BS570" s="149"/>
      <c r="BT570" s="149"/>
      <c r="BU570" s="149"/>
      <c r="BV570" s="406"/>
      <c r="BW570" s="406"/>
      <c r="BX570" s="406"/>
      <c r="BY570" s="407"/>
      <c r="BZ570" s="407"/>
      <c r="CA570" s="407"/>
      <c r="CB570" s="407"/>
      <c r="CC570" s="407"/>
      <c r="CD570" s="407"/>
      <c r="CE570" s="407"/>
      <c r="CF570" s="407"/>
      <c r="CG570" s="407"/>
      <c r="CH570" s="407"/>
      <c r="CI570" s="407"/>
      <c r="CJ570" s="407"/>
      <c r="CK570" s="407"/>
      <c r="CL570" s="407"/>
      <c r="CM570" s="407"/>
      <c r="CN570" s="407"/>
      <c r="CO570" s="407"/>
      <c r="CP570" s="407"/>
      <c r="CQ570" s="407"/>
      <c r="CR570" s="374" t="s">
        <v>7196</v>
      </c>
      <c r="CS570" s="407"/>
      <c r="CT570" s="407"/>
      <c r="CU570" s="407"/>
      <c r="CV570" s="407"/>
      <c r="CW570" s="407"/>
      <c r="CX570" s="407"/>
      <c r="CY570" s="407"/>
      <c r="CZ570" s="407"/>
      <c r="DA570" s="407"/>
      <c r="DB570" s="407"/>
      <c r="DC570" s="407"/>
      <c r="DD570" s="407"/>
    </row>
    <row r="571" spans="37:108" ht="15" hidden="1" customHeight="1">
      <c r="AK571" s="383">
        <v>563</v>
      </c>
      <c r="AL571" s="204" t="str">
        <f t="shared" si="16"/>
        <v/>
      </c>
      <c r="AM571" s="204" t="str">
        <f t="shared" si="17"/>
        <v/>
      </c>
      <c r="AO571" s="130">
        <v>565</v>
      </c>
      <c r="AP571" s="149"/>
      <c r="AQ571" s="149"/>
      <c r="AR571" s="149"/>
      <c r="AS571" s="149"/>
      <c r="AT571" s="149"/>
      <c r="AU571" s="149"/>
      <c r="AV571" s="149"/>
      <c r="AW571" s="149"/>
      <c r="AX571" s="149"/>
      <c r="AY571" s="149"/>
      <c r="AZ571" s="149"/>
      <c r="BA571" s="149"/>
      <c r="BB571" s="149"/>
      <c r="BC571" s="149"/>
      <c r="BD571" s="149"/>
      <c r="BE571" s="149"/>
      <c r="BF571" s="149"/>
      <c r="BG571" s="149"/>
      <c r="BH571" s="149"/>
      <c r="BI571" s="73" t="s">
        <v>7197</v>
      </c>
      <c r="BJ571" s="149"/>
      <c r="BK571" s="149"/>
      <c r="BL571" s="149"/>
      <c r="BM571" s="149"/>
      <c r="BN571" s="149"/>
      <c r="BO571" s="149"/>
      <c r="BP571" s="149"/>
      <c r="BQ571" s="149"/>
      <c r="BR571" s="149"/>
      <c r="BS571" s="149"/>
      <c r="BT571" s="149"/>
      <c r="BU571" s="149"/>
      <c r="BV571" s="406"/>
      <c r="BW571" s="406"/>
      <c r="BX571" s="406"/>
      <c r="BY571" s="407"/>
      <c r="BZ571" s="407"/>
      <c r="CA571" s="407"/>
      <c r="CB571" s="407"/>
      <c r="CC571" s="407"/>
      <c r="CD571" s="407"/>
      <c r="CE571" s="407"/>
      <c r="CF571" s="407"/>
      <c r="CG571" s="407"/>
      <c r="CH571" s="407"/>
      <c r="CI571" s="407"/>
      <c r="CJ571" s="407"/>
      <c r="CK571" s="407"/>
      <c r="CL571" s="407"/>
      <c r="CM571" s="407"/>
      <c r="CN571" s="407"/>
      <c r="CO571" s="407"/>
      <c r="CP571" s="407"/>
      <c r="CQ571" s="407"/>
      <c r="CR571" s="374" t="s">
        <v>7198</v>
      </c>
      <c r="CS571" s="407"/>
      <c r="CT571" s="407"/>
      <c r="CU571" s="407"/>
      <c r="CV571" s="407"/>
      <c r="CW571" s="407"/>
      <c r="CX571" s="407"/>
      <c r="CY571" s="407"/>
      <c r="CZ571" s="407"/>
      <c r="DA571" s="407"/>
      <c r="DB571" s="407"/>
      <c r="DC571" s="407"/>
      <c r="DD571" s="407"/>
    </row>
    <row r="572" spans="37:108" ht="15" hidden="1" customHeight="1">
      <c r="AK572" s="383">
        <v>564</v>
      </c>
      <c r="AL572" s="204" t="str">
        <f t="shared" si="16"/>
        <v/>
      </c>
      <c r="AM572" s="204" t="str">
        <f t="shared" si="17"/>
        <v/>
      </c>
      <c r="AO572" s="130">
        <v>566</v>
      </c>
      <c r="AP572" s="149"/>
      <c r="AQ572" s="149"/>
      <c r="AR572" s="149"/>
      <c r="AS572" s="149"/>
      <c r="AT572" s="149"/>
      <c r="AU572" s="149"/>
      <c r="AV572" s="149"/>
      <c r="AW572" s="149"/>
      <c r="AX572" s="149"/>
      <c r="AY572" s="149"/>
      <c r="AZ572" s="149"/>
      <c r="BA572" s="149"/>
      <c r="BB572" s="149"/>
      <c r="BC572" s="149"/>
      <c r="BD572" s="149"/>
      <c r="BE572" s="149"/>
      <c r="BF572" s="149"/>
      <c r="BG572" s="149"/>
      <c r="BH572" s="149"/>
      <c r="BI572" s="73" t="s">
        <v>7199</v>
      </c>
      <c r="BJ572" s="149"/>
      <c r="BK572" s="149"/>
      <c r="BL572" s="149"/>
      <c r="BM572" s="149"/>
      <c r="BN572" s="149"/>
      <c r="BO572" s="149"/>
      <c r="BP572" s="149"/>
      <c r="BQ572" s="149"/>
      <c r="BR572" s="149"/>
      <c r="BS572" s="149"/>
      <c r="BT572" s="149"/>
      <c r="BU572" s="149"/>
      <c r="BV572" s="406"/>
      <c r="BW572" s="406"/>
      <c r="BX572" s="406"/>
      <c r="BY572" s="407"/>
      <c r="BZ572" s="407"/>
      <c r="CA572" s="407"/>
      <c r="CB572" s="407"/>
      <c r="CC572" s="407"/>
      <c r="CD572" s="407"/>
      <c r="CE572" s="407"/>
      <c r="CF572" s="407"/>
      <c r="CG572" s="407"/>
      <c r="CH572" s="407"/>
      <c r="CI572" s="407"/>
      <c r="CJ572" s="407"/>
      <c r="CK572" s="407"/>
      <c r="CL572" s="407"/>
      <c r="CM572" s="407"/>
      <c r="CN572" s="407"/>
      <c r="CO572" s="407"/>
      <c r="CP572" s="407"/>
      <c r="CQ572" s="407"/>
      <c r="CR572" s="374" t="s">
        <v>7200</v>
      </c>
      <c r="CS572" s="407"/>
      <c r="CT572" s="407"/>
      <c r="CU572" s="407"/>
      <c r="CV572" s="407"/>
      <c r="CW572" s="407"/>
      <c r="CX572" s="407"/>
      <c r="CY572" s="407"/>
      <c r="CZ572" s="407"/>
      <c r="DA572" s="407"/>
      <c r="DB572" s="407"/>
      <c r="DC572" s="407"/>
      <c r="DD572" s="407"/>
    </row>
    <row r="573" spans="37:108" ht="15" hidden="1" customHeight="1">
      <c r="AK573" s="375">
        <v>565</v>
      </c>
      <c r="AL573" s="204" t="str">
        <f t="shared" si="16"/>
        <v/>
      </c>
      <c r="AM573" s="204" t="str">
        <f t="shared" si="17"/>
        <v/>
      </c>
      <c r="AO573" s="130">
        <v>567</v>
      </c>
      <c r="AP573" s="149"/>
      <c r="AQ573" s="149"/>
      <c r="AR573" s="149"/>
      <c r="AS573" s="149"/>
      <c r="AT573" s="149"/>
      <c r="AU573" s="149"/>
      <c r="AV573" s="149"/>
      <c r="AW573" s="149"/>
      <c r="AX573" s="149"/>
      <c r="AY573" s="149"/>
      <c r="AZ573" s="149"/>
      <c r="BA573" s="149"/>
      <c r="BB573" s="149"/>
      <c r="BC573" s="149"/>
      <c r="BD573" s="149"/>
      <c r="BE573" s="149"/>
      <c r="BF573" s="149"/>
      <c r="BG573" s="149"/>
      <c r="BH573" s="149"/>
      <c r="BI573" s="73" t="s">
        <v>7201</v>
      </c>
      <c r="BJ573" s="149"/>
      <c r="BK573" s="149"/>
      <c r="BL573" s="149"/>
      <c r="BM573" s="149"/>
      <c r="BN573" s="149"/>
      <c r="BO573" s="149"/>
      <c r="BP573" s="149"/>
      <c r="BQ573" s="149"/>
      <c r="BR573" s="149"/>
      <c r="BS573" s="149"/>
      <c r="BT573" s="149"/>
      <c r="BU573" s="149"/>
      <c r="BV573" s="406"/>
      <c r="BW573" s="406"/>
      <c r="BX573" s="406"/>
      <c r="BY573" s="407"/>
      <c r="BZ573" s="407"/>
      <c r="CA573" s="407"/>
      <c r="CB573" s="407"/>
      <c r="CC573" s="407"/>
      <c r="CD573" s="407"/>
      <c r="CE573" s="407"/>
      <c r="CF573" s="407"/>
      <c r="CG573" s="407"/>
      <c r="CH573" s="407"/>
      <c r="CI573" s="407"/>
      <c r="CJ573" s="407"/>
      <c r="CK573" s="407"/>
      <c r="CL573" s="407"/>
      <c r="CM573" s="407"/>
      <c r="CN573" s="407"/>
      <c r="CO573" s="407"/>
      <c r="CP573" s="407"/>
      <c r="CQ573" s="407"/>
      <c r="CR573" s="374" t="s">
        <v>7202</v>
      </c>
      <c r="CS573" s="407"/>
      <c r="CT573" s="407"/>
      <c r="CU573" s="407"/>
      <c r="CV573" s="407"/>
      <c r="CW573" s="407"/>
      <c r="CX573" s="407"/>
      <c r="CY573" s="407"/>
      <c r="CZ573" s="407"/>
      <c r="DA573" s="407"/>
      <c r="DB573" s="407"/>
      <c r="DC573" s="407"/>
      <c r="DD573" s="407"/>
    </row>
    <row r="574" spans="37:108" ht="15" hidden="1" customHeight="1">
      <c r="AK574" s="383">
        <v>566</v>
      </c>
      <c r="AL574" s="204" t="str">
        <f t="shared" si="16"/>
        <v/>
      </c>
      <c r="AM574" s="204" t="str">
        <f t="shared" si="17"/>
        <v/>
      </c>
      <c r="AO574" s="130">
        <v>568</v>
      </c>
      <c r="AP574" s="149"/>
      <c r="AQ574" s="149"/>
      <c r="AR574" s="149"/>
      <c r="AS574" s="149"/>
      <c r="AT574" s="149"/>
      <c r="AU574" s="149"/>
      <c r="AV574" s="149"/>
      <c r="AW574" s="149"/>
      <c r="AX574" s="149"/>
      <c r="AY574" s="149"/>
      <c r="AZ574" s="149"/>
      <c r="BA574" s="149"/>
      <c r="BB574" s="149"/>
      <c r="BC574" s="149"/>
      <c r="BD574" s="149"/>
      <c r="BE574" s="149"/>
      <c r="BF574" s="149"/>
      <c r="BG574" s="149"/>
      <c r="BH574" s="149"/>
      <c r="BI574" s="73" t="s">
        <v>7203</v>
      </c>
      <c r="BJ574" s="149"/>
      <c r="BK574" s="149"/>
      <c r="BL574" s="149"/>
      <c r="BM574" s="149"/>
      <c r="BN574" s="149"/>
      <c r="BO574" s="149"/>
      <c r="BP574" s="149"/>
      <c r="BQ574" s="149"/>
      <c r="BR574" s="149"/>
      <c r="BS574" s="149"/>
      <c r="BT574" s="149"/>
      <c r="BU574" s="149"/>
      <c r="BV574" s="406"/>
      <c r="BW574" s="406"/>
      <c r="BX574" s="406"/>
      <c r="BY574" s="407"/>
      <c r="BZ574" s="407"/>
      <c r="CA574" s="407"/>
      <c r="CB574" s="407"/>
      <c r="CC574" s="407"/>
      <c r="CD574" s="407"/>
      <c r="CE574" s="407"/>
      <c r="CF574" s="407"/>
      <c r="CG574" s="407"/>
      <c r="CH574" s="407"/>
      <c r="CI574" s="407"/>
      <c r="CJ574" s="407"/>
      <c r="CK574" s="407"/>
      <c r="CL574" s="407"/>
      <c r="CM574" s="407"/>
      <c r="CN574" s="407"/>
      <c r="CO574" s="407"/>
      <c r="CP574" s="407"/>
      <c r="CQ574" s="407"/>
      <c r="CR574" s="374" t="s">
        <v>7204</v>
      </c>
      <c r="CS574" s="407"/>
      <c r="CT574" s="407"/>
      <c r="CU574" s="407"/>
      <c r="CV574" s="407"/>
      <c r="CW574" s="407"/>
      <c r="CX574" s="407"/>
      <c r="CY574" s="407"/>
      <c r="CZ574" s="407"/>
      <c r="DA574" s="407"/>
      <c r="DB574" s="407"/>
      <c r="DC574" s="407"/>
      <c r="DD574" s="407"/>
    </row>
    <row r="575" spans="37:108" ht="15" hidden="1" customHeight="1">
      <c r="AK575" s="383">
        <v>567</v>
      </c>
      <c r="AL575" s="204" t="str">
        <f t="shared" si="16"/>
        <v/>
      </c>
      <c r="AM575" s="204" t="str">
        <f t="shared" si="17"/>
        <v/>
      </c>
      <c r="AO575" s="130">
        <v>569</v>
      </c>
      <c r="AP575" s="149"/>
      <c r="AQ575" s="149"/>
      <c r="AR575" s="149"/>
      <c r="AS575" s="149"/>
      <c r="AT575" s="149"/>
      <c r="AU575" s="149"/>
      <c r="AV575" s="149"/>
      <c r="AW575" s="149"/>
      <c r="AX575" s="149"/>
      <c r="AY575" s="149"/>
      <c r="AZ575" s="149"/>
      <c r="BA575" s="149"/>
      <c r="BB575" s="149"/>
      <c r="BC575" s="149"/>
      <c r="BD575" s="149"/>
      <c r="BE575" s="149"/>
      <c r="BF575" s="149"/>
      <c r="BG575" s="149"/>
      <c r="BH575" s="149"/>
      <c r="BI575" s="73" t="s">
        <v>7205</v>
      </c>
      <c r="BJ575" s="149"/>
      <c r="BK575" s="149"/>
      <c r="BL575" s="149"/>
      <c r="BM575" s="149"/>
      <c r="BN575" s="149"/>
      <c r="BO575" s="149"/>
      <c r="BP575" s="149"/>
      <c r="BQ575" s="149"/>
      <c r="BR575" s="149"/>
      <c r="BS575" s="149"/>
      <c r="BT575" s="149"/>
      <c r="BU575" s="149"/>
      <c r="BV575" s="406"/>
      <c r="BW575" s="406"/>
      <c r="BX575" s="406"/>
      <c r="BY575" s="407"/>
      <c r="BZ575" s="407"/>
      <c r="CA575" s="407"/>
      <c r="CB575" s="407"/>
      <c r="CC575" s="407"/>
      <c r="CD575" s="407"/>
      <c r="CE575" s="407"/>
      <c r="CF575" s="407"/>
      <c r="CG575" s="407"/>
      <c r="CH575" s="407"/>
      <c r="CI575" s="407"/>
      <c r="CJ575" s="407"/>
      <c r="CK575" s="407"/>
      <c r="CL575" s="407"/>
      <c r="CM575" s="407"/>
      <c r="CN575" s="407"/>
      <c r="CO575" s="407"/>
      <c r="CP575" s="407"/>
      <c r="CQ575" s="407"/>
      <c r="CR575" s="374" t="s">
        <v>7206</v>
      </c>
      <c r="CS575" s="407"/>
      <c r="CT575" s="407"/>
      <c r="CU575" s="407"/>
      <c r="CV575" s="407"/>
      <c r="CW575" s="407"/>
      <c r="CX575" s="407"/>
      <c r="CY575" s="407"/>
      <c r="CZ575" s="407"/>
      <c r="DA575" s="407"/>
      <c r="DB575" s="407"/>
      <c r="DC575" s="407"/>
      <c r="DD575" s="407"/>
    </row>
    <row r="576" spans="37:108" ht="15" hidden="1" customHeight="1">
      <c r="AK576" s="383">
        <v>568</v>
      </c>
      <c r="AL576" s="204" t="str">
        <f t="shared" si="16"/>
        <v/>
      </c>
      <c r="AM576" s="204" t="str">
        <f t="shared" si="17"/>
        <v/>
      </c>
      <c r="AO576" s="130">
        <v>570</v>
      </c>
      <c r="AP576" s="149"/>
      <c r="AQ576" s="149"/>
      <c r="AR576" s="149"/>
      <c r="AS576" s="149"/>
      <c r="AT576" s="149"/>
      <c r="AU576" s="149"/>
      <c r="AV576" s="149"/>
      <c r="AW576" s="149"/>
      <c r="AX576" s="149"/>
      <c r="AY576" s="149"/>
      <c r="AZ576" s="149"/>
      <c r="BA576" s="149"/>
      <c r="BB576" s="149"/>
      <c r="BC576" s="149"/>
      <c r="BD576" s="149"/>
      <c r="BE576" s="149"/>
      <c r="BF576" s="149"/>
      <c r="BG576" s="149"/>
      <c r="BH576" s="149"/>
      <c r="BI576" s="73" t="s">
        <v>7207</v>
      </c>
      <c r="BJ576" s="149"/>
      <c r="BK576" s="149"/>
      <c r="BL576" s="149"/>
      <c r="BM576" s="149"/>
      <c r="BN576" s="149"/>
      <c r="BO576" s="149"/>
      <c r="BP576" s="149"/>
      <c r="BQ576" s="149"/>
      <c r="BR576" s="149"/>
      <c r="BS576" s="149"/>
      <c r="BT576" s="149"/>
      <c r="BU576" s="149"/>
      <c r="BV576" s="406"/>
      <c r="BW576" s="406"/>
      <c r="BX576" s="406"/>
      <c r="BY576" s="407"/>
      <c r="BZ576" s="407"/>
      <c r="CA576" s="407"/>
      <c r="CB576" s="407"/>
      <c r="CC576" s="407"/>
      <c r="CD576" s="407"/>
      <c r="CE576" s="407"/>
      <c r="CF576" s="407"/>
      <c r="CG576" s="407"/>
      <c r="CH576" s="407"/>
      <c r="CI576" s="407"/>
      <c r="CJ576" s="407"/>
      <c r="CK576" s="407"/>
      <c r="CL576" s="407"/>
      <c r="CM576" s="407"/>
      <c r="CN576" s="407"/>
      <c r="CO576" s="407"/>
      <c r="CP576" s="407"/>
      <c r="CQ576" s="407"/>
      <c r="CR576" s="374" t="s">
        <v>7208</v>
      </c>
      <c r="CS576" s="407"/>
      <c r="CT576" s="407"/>
      <c r="CU576" s="407"/>
      <c r="CV576" s="407"/>
      <c r="CW576" s="407"/>
      <c r="CX576" s="407"/>
      <c r="CY576" s="407"/>
      <c r="CZ576" s="407"/>
      <c r="DA576" s="407"/>
      <c r="DB576" s="407"/>
      <c r="DC576" s="407"/>
      <c r="DD576" s="407"/>
    </row>
    <row r="577" spans="37:108" ht="15" hidden="1" customHeight="1">
      <c r="AK577" s="375">
        <v>569</v>
      </c>
      <c r="AL577" s="204" t="str">
        <f t="shared" si="16"/>
        <v/>
      </c>
      <c r="AM577" s="204" t="str">
        <f t="shared" si="17"/>
        <v/>
      </c>
      <c r="AO577" s="130">
        <v>571</v>
      </c>
      <c r="AP577" s="149"/>
      <c r="AQ577" s="149"/>
      <c r="AR577" s="149"/>
      <c r="AS577" s="149"/>
      <c r="AT577" s="149"/>
      <c r="AU577" s="149"/>
      <c r="AV577" s="149"/>
      <c r="AW577" s="149"/>
      <c r="AX577" s="149"/>
      <c r="AY577" s="149"/>
      <c r="AZ577" s="149"/>
      <c r="BA577" s="149"/>
      <c r="BB577" s="149"/>
      <c r="BC577" s="149"/>
      <c r="BD577" s="149"/>
      <c r="BE577" s="149"/>
      <c r="BF577" s="149"/>
      <c r="BG577" s="149"/>
      <c r="BH577" s="149"/>
      <c r="BI577" s="73" t="s">
        <v>7209</v>
      </c>
      <c r="BJ577" s="149"/>
      <c r="BK577" s="149"/>
      <c r="BL577" s="149"/>
      <c r="BM577" s="149"/>
      <c r="BN577" s="149"/>
      <c r="BO577" s="149"/>
      <c r="BP577" s="149"/>
      <c r="BQ577" s="149"/>
      <c r="BR577" s="149"/>
      <c r="BS577" s="149"/>
      <c r="BT577" s="149"/>
      <c r="BU577" s="149"/>
      <c r="BV577" s="406"/>
      <c r="BW577" s="406"/>
      <c r="BX577" s="406"/>
      <c r="BY577" s="407"/>
      <c r="BZ577" s="407"/>
      <c r="CA577" s="407"/>
      <c r="CB577" s="407"/>
      <c r="CC577" s="407"/>
      <c r="CD577" s="407"/>
      <c r="CE577" s="407"/>
      <c r="CF577" s="407"/>
      <c r="CG577" s="407"/>
      <c r="CH577" s="407"/>
      <c r="CI577" s="407"/>
      <c r="CJ577" s="407"/>
      <c r="CK577" s="407"/>
      <c r="CL577" s="407"/>
      <c r="CM577" s="407"/>
      <c r="CN577" s="407"/>
      <c r="CO577" s="407"/>
      <c r="CP577" s="407"/>
      <c r="CQ577" s="407"/>
      <c r="CR577" s="374" t="s">
        <v>7210</v>
      </c>
      <c r="CS577" s="407"/>
      <c r="CT577" s="407"/>
      <c r="CU577" s="407"/>
      <c r="CV577" s="407"/>
      <c r="CW577" s="407"/>
      <c r="CX577" s="407"/>
      <c r="CY577" s="407"/>
      <c r="CZ577" s="407"/>
      <c r="DA577" s="407"/>
      <c r="DB577" s="407"/>
      <c r="DC577" s="407"/>
      <c r="DD577" s="407"/>
    </row>
    <row r="578" spans="37:108" ht="15" hidden="1" customHeight="1">
      <c r="AK578" s="383">
        <v>570</v>
      </c>
      <c r="AL578" s="204" t="str">
        <f t="shared" si="16"/>
        <v/>
      </c>
      <c r="AM578" s="204" t="str">
        <f t="shared" si="17"/>
        <v/>
      </c>
      <c r="AO578" s="130">
        <v>572</v>
      </c>
      <c r="AP578" s="149"/>
      <c r="AQ578" s="149"/>
      <c r="AR578" s="149"/>
      <c r="AS578" s="149"/>
      <c r="AT578" s="149"/>
      <c r="AU578" s="149"/>
      <c r="AV578" s="149"/>
      <c r="AW578" s="149"/>
      <c r="AX578" s="149"/>
      <c r="AY578" s="149"/>
      <c r="AZ578" s="149"/>
      <c r="BA578" s="149"/>
      <c r="BB578" s="149"/>
      <c r="BC578" s="149"/>
      <c r="BD578" s="149"/>
      <c r="BE578" s="149"/>
      <c r="BF578" s="149"/>
      <c r="BG578" s="149"/>
      <c r="BH578" s="149"/>
      <c r="BI578" s="149">
        <v>20999</v>
      </c>
      <c r="BJ578" s="149"/>
      <c r="BK578" s="149"/>
      <c r="BL578" s="149"/>
      <c r="BM578" s="149"/>
      <c r="BN578" s="149"/>
      <c r="BO578" s="149"/>
      <c r="BP578" s="149"/>
      <c r="BQ578" s="149"/>
      <c r="BR578" s="149"/>
      <c r="BS578" s="149"/>
      <c r="BT578" s="149"/>
      <c r="BU578" s="149"/>
      <c r="BV578" s="406"/>
      <c r="BW578" s="406"/>
      <c r="BX578" s="406"/>
      <c r="BY578" s="407"/>
      <c r="BZ578" s="407"/>
      <c r="CA578" s="407"/>
      <c r="CB578" s="407"/>
      <c r="CC578" s="407"/>
      <c r="CD578" s="407"/>
      <c r="CE578" s="407"/>
      <c r="CF578" s="407"/>
      <c r="CG578" s="407"/>
      <c r="CH578" s="407"/>
      <c r="CI578" s="407"/>
      <c r="CJ578" s="407"/>
      <c r="CK578" s="407"/>
      <c r="CL578" s="407"/>
      <c r="CM578" s="407"/>
      <c r="CN578" s="407"/>
      <c r="CO578" s="407"/>
      <c r="CP578" s="407"/>
      <c r="CQ578" s="407"/>
      <c r="CR578" s="374" t="s">
        <v>270</v>
      </c>
      <c r="CS578" s="407"/>
      <c r="CT578" s="407"/>
      <c r="CU578" s="407"/>
      <c r="CV578" s="407"/>
      <c r="CW578" s="407"/>
      <c r="CX578" s="407"/>
      <c r="CY578" s="407"/>
      <c r="CZ578" s="407"/>
      <c r="DA578" s="407"/>
      <c r="DB578" s="407"/>
      <c r="DC578" s="407"/>
      <c r="DD578" s="407"/>
    </row>
    <row r="579" spans="37:108" ht="15" hidden="1" customHeight="1">
      <c r="AK579" s="383">
        <v>571</v>
      </c>
      <c r="AL579" s="204" t="str">
        <f>IFERROR(IF(HLOOKUP($N$8,$BY$7:$DD$578,AK580,FALSE)=0,"",HLOOKUP($N$8,$BY$7:$DD$578,AK580,FALSE)),"")</f>
        <v/>
      </c>
      <c r="AM579" s="204" t="str">
        <f>IFERROR(IF(HLOOKUP($N$8,$AP$7:$BU$578,AK580,FALSE)=0,"",HLOOKUP($N$8,$AP$7:$BU$578,AK580,FALSE)),"")</f>
        <v/>
      </c>
    </row>
    <row r="580" spans="37:108" ht="15" hidden="1" customHeight="1">
      <c r="AK580" s="383">
        <v>572</v>
      </c>
      <c r="AL580" s="204" t="str">
        <f>IFERROR(IF(HLOOKUP($N$8,$BY$7:$DD$578,AK581,FALSE)=0,"",HLOOKUP($N$8,$BY$7:$DD$578,AK581,FALSE)),"")</f>
        <v/>
      </c>
      <c r="AM580" s="204" t="str">
        <f>IFERROR(IF(HLOOKUP($N$8,$AP$7:$BU$578,AK581,FALSE)=0,"",HLOOKUP($N$8,$AP$7:$BU$578,AK581,FALSE)),"")</f>
        <v/>
      </c>
    </row>
    <row r="581" spans="37:108" ht="15" hidden="1" customHeight="1">
      <c r="AK581" s="383">
        <v>573</v>
      </c>
      <c r="AL581" s="204" t="str">
        <f t="shared" ref="AL581:AL586" si="18">IFERROR(IF(HLOOKUP($N$8,$BY$7:$DD$578,AK582,FALSE)=0,"",HLOOKUP($N$8,$BY$7:$DD$578,AK582,FALSE)),"")</f>
        <v/>
      </c>
      <c r="AM581" s="204" t="str">
        <f t="shared" ref="AM581:AM586" si="19">IFERROR(IF(HLOOKUP($N$8,$AP$7:$BU$578,AK582,FALSE)=0,"",HLOOKUP($N$8,$AP$7:$BU$578,AK582,FALSE)),"")</f>
        <v/>
      </c>
    </row>
    <row r="582" spans="37:108" ht="15" hidden="1" customHeight="1">
      <c r="AK582" s="383">
        <v>574</v>
      </c>
      <c r="AL582" s="204" t="str">
        <f t="shared" si="18"/>
        <v/>
      </c>
      <c r="AM582" s="204" t="str">
        <f t="shared" si="19"/>
        <v/>
      </c>
    </row>
    <row r="583" spans="37:108" ht="15" hidden="1" customHeight="1">
      <c r="AK583" s="383">
        <v>575</v>
      </c>
      <c r="AL583" s="204" t="str">
        <f t="shared" si="18"/>
        <v/>
      </c>
      <c r="AM583" s="204" t="str">
        <f t="shared" si="19"/>
        <v/>
      </c>
    </row>
    <row r="584" spans="37:108" ht="15" hidden="1" customHeight="1">
      <c r="AK584" s="383">
        <v>576</v>
      </c>
      <c r="AL584" s="204" t="str">
        <f t="shared" si="18"/>
        <v/>
      </c>
      <c r="AM584" s="204" t="str">
        <f t="shared" si="19"/>
        <v/>
      </c>
    </row>
    <row r="585" spans="37:108" ht="15" hidden="1" customHeight="1">
      <c r="AK585" s="383">
        <v>577</v>
      </c>
      <c r="AL585" s="204" t="str">
        <f t="shared" si="18"/>
        <v/>
      </c>
      <c r="AM585" s="204" t="str">
        <f t="shared" si="19"/>
        <v/>
      </c>
    </row>
    <row r="586" spans="37:108" ht="15" hidden="1" customHeight="1">
      <c r="AK586" s="383">
        <v>578</v>
      </c>
      <c r="AL586" s="204" t="str">
        <f t="shared" si="18"/>
        <v/>
      </c>
      <c r="AM586" s="204" t="str">
        <f t="shared" si="19"/>
        <v/>
      </c>
    </row>
    <row r="587" spans="37:108" ht="15" hidden="1" customHeight="1">
      <c r="AK587" s="375">
        <v>569</v>
      </c>
      <c r="AL587" s="204" t="str">
        <f>IFERROR(IF(HLOOKUP($N$8,$BY$7:$DD$587,AK588,FALSE)=0,"",HLOOKUP($N$8,$BY$7:$DD$587,AK588,FALSE)),"")</f>
        <v/>
      </c>
      <c r="AM587" s="204" t="str">
        <f>IFERROR(IF(HLOOKUP($N$8,$AP$7:$BU$587,AK588,FALSE)=0,"",HLOOKUP($N$8,$AP$7:$BU$587,AK588,FALSE)),"")</f>
        <v/>
      </c>
      <c r="AO587" s="130">
        <v>571</v>
      </c>
      <c r="AP587" s="149"/>
      <c r="AQ587" s="149"/>
      <c r="AR587" s="149"/>
      <c r="AS587" s="149"/>
      <c r="AT587" s="149"/>
      <c r="AU587" s="149"/>
      <c r="AV587" s="149"/>
      <c r="AW587" s="149"/>
      <c r="AX587" s="149"/>
      <c r="AY587" s="149"/>
      <c r="AZ587" s="149"/>
      <c r="BA587" s="149"/>
      <c r="BB587" s="149"/>
      <c r="BC587" s="149"/>
      <c r="BD587" s="149"/>
      <c r="BE587" s="149"/>
      <c r="BF587" s="149"/>
      <c r="BG587" s="149"/>
      <c r="BH587" s="149"/>
      <c r="BI587" s="73" t="s">
        <v>7209</v>
      </c>
      <c r="BJ587" s="149"/>
      <c r="BK587" s="149"/>
      <c r="BL587" s="149"/>
      <c r="BM587" s="149"/>
      <c r="BN587" s="149"/>
      <c r="BO587" s="149"/>
      <c r="BP587" s="149"/>
      <c r="BQ587" s="149"/>
      <c r="BR587" s="149"/>
      <c r="BS587" s="149"/>
      <c r="BT587" s="149"/>
      <c r="BU587" s="149"/>
      <c r="BV587" s="406"/>
      <c r="BW587" s="406"/>
      <c r="BX587" s="406"/>
      <c r="BY587" s="407"/>
      <c r="BZ587" s="407"/>
      <c r="CA587" s="407"/>
      <c r="CB587" s="407"/>
      <c r="CC587" s="407"/>
      <c r="CD587" s="407"/>
      <c r="CE587" s="407"/>
      <c r="CF587" s="407"/>
      <c r="CG587" s="407"/>
      <c r="CH587" s="407"/>
      <c r="CI587" s="407"/>
      <c r="CJ587" s="407"/>
      <c r="CK587" s="407"/>
      <c r="CL587" s="407"/>
      <c r="CM587" s="407"/>
      <c r="CN587" s="407"/>
      <c r="CO587" s="407"/>
      <c r="CP587" s="407"/>
      <c r="CQ587" s="407"/>
      <c r="CR587" s="374" t="s">
        <v>7210</v>
      </c>
      <c r="CS587" s="407"/>
      <c r="CT587" s="407"/>
      <c r="CU587" s="407"/>
      <c r="CV587" s="407"/>
      <c r="CW587" s="407"/>
      <c r="CX587" s="407"/>
      <c r="CY587" s="407"/>
      <c r="CZ587" s="407"/>
      <c r="DA587" s="407"/>
      <c r="DB587" s="407"/>
      <c r="DC587" s="407"/>
      <c r="DD587" s="407"/>
    </row>
    <row r="588" spans="37:108" ht="15" hidden="1" customHeight="1">
      <c r="AK588" s="383">
        <v>570</v>
      </c>
      <c r="AL588" s="204" t="str">
        <f>IFERROR(IF(HLOOKUP($N$8,$BY$7:$DD$587,AK589,FALSE)=0,"",HLOOKUP($N$8,$BY$7:$DD$587,AK589,FALSE)),"")</f>
        <v/>
      </c>
      <c r="AM588" s="204" t="str">
        <f>IFERROR(IF(HLOOKUP($N$8,$AP$7:$BU$587,AK589,FALSE)=0,"",HLOOKUP($N$8,$AP$7:$BU$587,AK589,FALSE)),"")</f>
        <v/>
      </c>
      <c r="AP588" s="149"/>
      <c r="AQ588" s="149"/>
      <c r="AR588" s="149"/>
      <c r="AS588" s="149"/>
      <c r="AT588" s="149"/>
      <c r="AU588" s="149"/>
      <c r="AV588" s="149"/>
      <c r="AW588" s="149"/>
      <c r="AX588" s="149"/>
      <c r="AY588" s="149"/>
      <c r="AZ588" s="149"/>
      <c r="BA588" s="149"/>
      <c r="BB588" s="149"/>
      <c r="BC588" s="149"/>
      <c r="BD588" s="149"/>
      <c r="BE588" s="149"/>
      <c r="BF588" s="149"/>
      <c r="BG588" s="149"/>
      <c r="BH588" s="149"/>
      <c r="BI588" s="149">
        <v>20999</v>
      </c>
      <c r="BJ588" s="149"/>
      <c r="BK588" s="149"/>
      <c r="BL588" s="149"/>
      <c r="BM588" s="149"/>
      <c r="BN588" s="149"/>
      <c r="BO588" s="149"/>
      <c r="BP588" s="149"/>
      <c r="BQ588" s="149"/>
      <c r="BR588" s="149"/>
      <c r="BS588" s="149"/>
      <c r="BT588" s="149"/>
      <c r="BU588" s="149"/>
      <c r="BV588" s="406"/>
      <c r="BW588" s="406"/>
      <c r="BX588" s="406"/>
      <c r="BY588" s="407"/>
      <c r="BZ588" s="407"/>
      <c r="CA588" s="407"/>
      <c r="CB588" s="407"/>
      <c r="CC588" s="407"/>
      <c r="CD588" s="407"/>
      <c r="CE588" s="407"/>
      <c r="CF588" s="407"/>
      <c r="CG588" s="407"/>
      <c r="CH588" s="407"/>
      <c r="CI588" s="407"/>
      <c r="CJ588" s="407"/>
      <c r="CK588" s="407"/>
      <c r="CL588" s="407"/>
      <c r="CM588" s="407"/>
      <c r="CN588" s="407"/>
      <c r="CO588" s="407"/>
      <c r="CP588" s="407"/>
      <c r="CQ588" s="407"/>
      <c r="CR588" s="374" t="s">
        <v>270</v>
      </c>
      <c r="CS588" s="407"/>
      <c r="CT588" s="407"/>
      <c r="CU588" s="407"/>
      <c r="CV588" s="407"/>
      <c r="CW588" s="407"/>
      <c r="CX588" s="407"/>
      <c r="CY588" s="407"/>
      <c r="CZ588" s="407"/>
      <c r="DA588" s="407"/>
      <c r="DB588" s="407"/>
      <c r="DC588" s="407"/>
      <c r="DD588" s="407"/>
    </row>
    <row r="589" spans="37:108" ht="15" hidden="1" customHeight="1">
      <c r="AK589" s="383">
        <v>571</v>
      </c>
      <c r="AL589" s="204" t="str">
        <f>IFERROR(IF(HLOOKUP($N$8,$BY$7:$DD$588,AK590,FALSE)=0,"",HLOOKUP($N$8,$BY$7:$DD$588,AK590,FALSE)),"")</f>
        <v/>
      </c>
      <c r="AM589" s="204" t="str">
        <f>IFERROR(IF(HLOOKUP($N$8,$AP$7:$BU$588,AK590,FALSE)=0,"",HLOOKUP($N$8,$AP$7:$BU$588,AK590,FALSE)),"")</f>
        <v/>
      </c>
    </row>
    <row r="590" spans="37:108" ht="15" hidden="1" customHeight="1">
      <c r="AK590" s="383">
        <v>572</v>
      </c>
      <c r="AL590" s="204" t="str">
        <f>IFERROR(IF(HLOOKUP($N$8,$BY$7:$DD$587,AK591,FALSE)=0,"",HLOOKUP($N$8,$BY$7:$DD$587,AK591,FALSE)),"")</f>
        <v/>
      </c>
      <c r="AM590" s="204" t="str">
        <f>IFERROR(IF(HLOOKUP($N$8,$AP$7:$BU$587,AK591,FALSE)=0,"",HLOOKUP($N$8,$AP$7:$BU$587,AK591,FALSE)),"")</f>
        <v/>
      </c>
    </row>
    <row r="591" spans="37:108" ht="15" hidden="1" customHeight="1">
      <c r="AK591" s="383">
        <v>573</v>
      </c>
      <c r="AL591" s="204" t="str">
        <f>IFERROR(IF(HLOOKUP($N$8,$BY$7:$DD$587,AK592,FALSE)=0,"",HLOOKUP($N$8,$BY$7:$DD$587,AK592,FALSE)),"")</f>
        <v/>
      </c>
      <c r="AM591" s="204" t="str">
        <f>IFERROR(IF(HLOOKUP($N$8,$AP$7:$BU$587,AK592,FALSE)=0,"",HLOOKUP($N$8,$AP$7:$BU$587,AK592,FALSE)),"")</f>
        <v/>
      </c>
    </row>
    <row r="592" spans="37:108" ht="15" hidden="1" customHeight="1">
      <c r="AK592" s="383">
        <v>574</v>
      </c>
      <c r="AL592" s="204" t="str">
        <f>IFERROR(IF(HLOOKUP($N$8,$BY$7:$DD$587,AK593,FALSE)=0,"",HLOOKUP($N$8,$BY$7:$DD$587,AK593,FALSE)),"")</f>
        <v/>
      </c>
      <c r="AM592" s="204" t="str">
        <f>IFERROR(IF(HLOOKUP($N$8,$AP$7:$BU$587,AK593,FALSE)=0,"",HLOOKUP($N$8,$AP$7:$BU$587,AK593,FALSE)),"")</f>
        <v/>
      </c>
    </row>
    <row r="593" spans="37:39" ht="15" hidden="1" customHeight="1">
      <c r="AK593" s="383">
        <v>575</v>
      </c>
      <c r="AL593" s="204" t="str">
        <f>IFERROR(IF(HLOOKUP($N$8,$BY$7:$DD$587,AK594,FALSE)=0,"",HLOOKUP($N$8,$BY$7:$DD$587,AK594,FALSE)),"")</f>
        <v/>
      </c>
      <c r="AM593" s="204" t="str">
        <f>IFERROR(IF(HLOOKUP($N$8,$AP$7:$BU$587,AK594,FALSE)=0,"",HLOOKUP($N$8,$AP$7:$BU$587,AK594,FALSE)),"")</f>
        <v/>
      </c>
    </row>
    <row r="594" spans="37:39" ht="15" hidden="1" customHeight="1">
      <c r="AK594" s="383">
        <v>576</v>
      </c>
      <c r="AL594" s="204" t="str">
        <f>IFERROR(IF(HLOOKUP($N$8,$BY$7:$DD$587,AK595,FALSE)=0,"",HLOOKUP($N$8,$BY$7:$DD$587,AK595,FALSE)),"")</f>
        <v/>
      </c>
      <c r="AM594" s="204" t="str">
        <f>IFERROR(IF(HLOOKUP($N$8,$AP$7:$BU$587,AK595,FALSE)=0,"",HLOOKUP($N$8,$AP$7:$BU$587,AK595,FALSE)),"")</f>
        <v/>
      </c>
    </row>
  </sheetData>
  <sheetProtection algorithmName="SHA-512" hashValue="CJPek6oBfs0Ly8WRtwbxLelvNTMP10lzOBwxJrgDz8reEwiPb6fWx1d9CQlgAvNrCqwIxXGJhr3at8ujvfM30Q==" saltValue="xhWA4ONElgCRtriFMC40gQ==" spinCount="100000" sheet="1" objects="1" scenarios="1"/>
  <mergeCells count="72">
    <mergeCell ref="AO6:BU6"/>
    <mergeCell ref="BY6:DD6"/>
    <mergeCell ref="G128:Q128"/>
    <mergeCell ref="U128:AC128"/>
    <mergeCell ref="C122:AC122"/>
    <mergeCell ref="G124:AC124"/>
    <mergeCell ref="K125:AC125"/>
    <mergeCell ref="G126:AC126"/>
    <mergeCell ref="I127:AC127"/>
    <mergeCell ref="C106:AC106"/>
    <mergeCell ref="D110:AC110"/>
    <mergeCell ref="D114:AC114"/>
    <mergeCell ref="H116:AC116"/>
    <mergeCell ref="H118:AC118"/>
    <mergeCell ref="F102:J102"/>
    <mergeCell ref="K102:Z102"/>
    <mergeCell ref="F103:J103"/>
    <mergeCell ref="K103:Z103"/>
    <mergeCell ref="F104:J104"/>
    <mergeCell ref="K104:Z104"/>
    <mergeCell ref="C23:AC23"/>
    <mergeCell ref="C90:AC90"/>
    <mergeCell ref="C92:AC92"/>
    <mergeCell ref="C94:AC94"/>
    <mergeCell ref="C96:AC96"/>
    <mergeCell ref="C98:AC98"/>
    <mergeCell ref="F100:J100"/>
    <mergeCell ref="K100:Z100"/>
    <mergeCell ref="F101:J101"/>
    <mergeCell ref="K101:Z101"/>
    <mergeCell ref="C42:AC42"/>
    <mergeCell ref="D60:AC60"/>
    <mergeCell ref="C26:AC26"/>
    <mergeCell ref="C11:AC11"/>
    <mergeCell ref="C14:AC14"/>
    <mergeCell ref="C16:AC16"/>
    <mergeCell ref="C18:AC18"/>
    <mergeCell ref="C20:AC20"/>
    <mergeCell ref="C40:AC40"/>
    <mergeCell ref="C52:AC52"/>
    <mergeCell ref="C56:AC56"/>
    <mergeCell ref="C58:AC58"/>
    <mergeCell ref="C44:AC44"/>
    <mergeCell ref="D46:AC46"/>
    <mergeCell ref="C48:AC48"/>
    <mergeCell ref="C50:AC50"/>
    <mergeCell ref="C54:AC54"/>
    <mergeCell ref="B1:AD1"/>
    <mergeCell ref="B3:AD3"/>
    <mergeCell ref="B5:AD5"/>
    <mergeCell ref="AA7:AD7"/>
    <mergeCell ref="B8:L8"/>
    <mergeCell ref="N8:O8"/>
    <mergeCell ref="C38:AC38"/>
    <mergeCell ref="C28:AC28"/>
    <mergeCell ref="C30:AC30"/>
    <mergeCell ref="D32:AC32"/>
    <mergeCell ref="C34:AC34"/>
    <mergeCell ref="C36:AC36"/>
    <mergeCell ref="C86:AC86"/>
    <mergeCell ref="D70:AC70"/>
    <mergeCell ref="D72:AC72"/>
    <mergeCell ref="C74:AC74"/>
    <mergeCell ref="C76:AC76"/>
    <mergeCell ref="C78:AC78"/>
    <mergeCell ref="D80:AC80"/>
    <mergeCell ref="C82:AC82"/>
    <mergeCell ref="D66:AC66"/>
    <mergeCell ref="D68:AC68"/>
    <mergeCell ref="C62:AC62"/>
    <mergeCell ref="D64:AC64"/>
    <mergeCell ref="C84:AC84"/>
  </mergeCells>
  <conditionalFormatting sqref="C96:AC128">
    <cfRule type="expression" dxfId="670" priority="1" stopIfTrue="1">
      <formula>AND($A$1&lt;&gt;"",SEARCH("igual o mayor",C96)&gt;0)</formula>
    </cfRule>
    <cfRule type="expression" dxfId="669" priority="2" stopIfTrue="1">
      <formula>AND($A$1&lt;&gt;"",SEARCH("igual o menor",C96)&gt;0)</formula>
    </cfRule>
    <cfRule type="expression" dxfId="668" priority="3" stopIfTrue="1">
      <formula>AND($A$1&lt;&gt;"",SEARCH("pase a la pregunta",C96)&gt;0)</formula>
    </cfRule>
    <cfRule type="expression" dxfId="667" priority="4" stopIfTrue="1">
      <formula>AND($A$1&lt;&gt;"",SEARCH("en blanco",C96)&gt;0)</formula>
    </cfRule>
    <cfRule type="expression" dxfId="666" priority="5" stopIfTrue="1">
      <formula>AND($A$1&lt;&gt;"",SEARCH("no puede registrar",C96)&gt;0)</formula>
    </cfRule>
    <cfRule type="expression" dxfId="665" priority="6" stopIfTrue="1">
      <formula>AND($A$1&lt;&gt;"",SUM(C96)&gt;0)</formula>
    </cfRule>
    <cfRule type="expression" dxfId="664" priority="7" stopIfTrue="1">
      <formula>AND($A$1&lt;&gt;"",SEARCH("la pregunta",C96)&gt;0)</formula>
    </cfRule>
  </conditionalFormatting>
  <conditionalFormatting sqref="AH6:DD586">
    <cfRule type="expression" dxfId="663" priority="8" stopIfTrue="1">
      <formula>AND($A$1&lt;&gt;"",SEARCH("igual o mayor",AH6)&gt;0)</formula>
    </cfRule>
    <cfRule type="expression" dxfId="662" priority="9" stopIfTrue="1">
      <formula>AND($A$1&lt;&gt;"",SEARCH("igual o menor",AH6)&gt;0)</formula>
    </cfRule>
    <cfRule type="expression" dxfId="661" priority="10" stopIfTrue="1">
      <formula>AND($A$1&lt;&gt;"",SEARCH("pase a la pregunta",AH6)&gt;0)</formula>
    </cfRule>
    <cfRule type="expression" dxfId="660" priority="11" stopIfTrue="1">
      <formula>AND($A$1&lt;&gt;"",SEARCH("en blanco",AH6)&gt;0)</formula>
    </cfRule>
    <cfRule type="expression" dxfId="659" priority="12" stopIfTrue="1">
      <formula>AND($A$1&lt;&gt;"",SEARCH("no puede registrar",AH6)&gt;0)</formula>
    </cfRule>
    <cfRule type="expression" dxfId="658" priority="13" stopIfTrue="1">
      <formula>AND($A$1&lt;&gt;"",SUM(AH6)&gt;0)</formula>
    </cfRule>
    <cfRule type="expression" dxfId="657" priority="14" stopIfTrue="1">
      <formula>AND($A$1&lt;&gt;"",SEARCH("la pregunta",AH6)&gt;0)</formula>
    </cfRule>
    <cfRule type="expression" dxfId="656" priority="15" stopIfTrue="1">
      <formula>AND($A$1&lt;&gt;"",SEARCH("igual o mayor",AH6)&gt;0)</formula>
    </cfRule>
    <cfRule type="expression" dxfId="655" priority="16" stopIfTrue="1">
      <formula>AND($A$1&lt;&gt;"",SEARCH("igual o menor",AH6)&gt;0)</formula>
    </cfRule>
    <cfRule type="expression" dxfId="654" priority="17" stopIfTrue="1">
      <formula>AND($A$1&lt;&gt;"",SEARCH("pase a la pregunta",AH6)&gt;0)</formula>
    </cfRule>
    <cfRule type="expression" dxfId="653" priority="18" stopIfTrue="1">
      <formula>AND($A$1&lt;&gt;"",SEARCH("en blanco",AH6)&gt;0)</formula>
    </cfRule>
    <cfRule type="expression" dxfId="652" priority="19" stopIfTrue="1">
      <formula>AND($A$1&lt;&gt;"",SEARCH("no puede registrar",AH6)&gt;0)</formula>
    </cfRule>
    <cfRule type="expression" dxfId="651" priority="20" stopIfTrue="1">
      <formula>AND($A$1&lt;&gt;"",SUM(AH6)&gt;0)</formula>
    </cfRule>
    <cfRule type="expression" dxfId="650" priority="21" stopIfTrue="1">
      <formula>AND($A$1&lt;&gt;"",SEARCH("la pregunta",AH6)&gt;0)</formula>
    </cfRule>
  </conditionalFormatting>
  <dataValidations count="1">
    <dataValidation type="list" allowBlank="1" showInputMessage="1" showErrorMessage="1" sqref="B8:L8">
      <formula1>$AH$8:$AH$40</formula1>
    </dataValidation>
  </dataValidations>
  <hyperlinks>
    <hyperlink ref="AA7:AD7" location="Índice!B9" display="Índic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3
Presentación</oddHeader>
    <oddFooter>&amp;LCenso Nacional de Gobiernos Estatales 2026&amp;R&amp;P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autoPageBreaks="0"/>
  </sheetPr>
  <dimension ref="A1:AF642"/>
  <sheetViews>
    <sheetView showGridLines="0" view="pageBreakPreview" zoomScale="120" zoomScaleNormal="100" zoomScaleSheetLayoutView="120" workbookViewId="0"/>
  </sheetViews>
  <sheetFormatPr baseColWidth="10" defaultColWidth="0" defaultRowHeight="15" customHeight="1" zeroHeight="1"/>
  <cols>
    <col min="1" max="1" width="5.7109375" customWidth="1"/>
    <col min="2" max="30" width="3.7109375" customWidth="1"/>
    <col min="31" max="31" width="5.7109375" customWidth="1"/>
    <col min="32" max="32" width="3.7109375" style="37" hidden="1" customWidth="1"/>
    <col min="33" max="16384" width="3.7109375" hidden="1"/>
  </cols>
  <sheetData>
    <row r="1" spans="1:32" s="10" customFormat="1" ht="173.25" customHeight="1">
      <c r="B1" s="535" t="s">
        <v>8172</v>
      </c>
      <c r="C1" s="535"/>
      <c r="D1" s="535"/>
      <c r="E1" s="535"/>
      <c r="F1" s="535"/>
      <c r="G1" s="535"/>
      <c r="H1" s="535"/>
      <c r="I1" s="535"/>
      <c r="J1" s="535"/>
      <c r="K1" s="535"/>
      <c r="L1" s="535"/>
      <c r="M1" s="535"/>
      <c r="N1" s="535"/>
      <c r="O1" s="535"/>
      <c r="P1" s="535"/>
      <c r="Q1" s="535"/>
      <c r="R1" s="535"/>
      <c r="S1" s="535"/>
      <c r="T1" s="535"/>
      <c r="U1" s="535"/>
      <c r="V1" s="535"/>
      <c r="W1" s="535"/>
      <c r="X1" s="535"/>
      <c r="Y1" s="535"/>
      <c r="Z1" s="535"/>
      <c r="AA1" s="535"/>
      <c r="AB1" s="535"/>
      <c r="AC1" s="535"/>
      <c r="AD1" s="535"/>
      <c r="AF1" s="11"/>
    </row>
    <row r="2" spans="1:32" s="12" customFormat="1" ht="15" customHeight="1">
      <c r="AF2" s="13"/>
    </row>
    <row r="3" spans="1:32" s="15" customFormat="1" ht="45" customHeight="1">
      <c r="A3" s="14"/>
      <c r="B3" s="536" t="s">
        <v>8170</v>
      </c>
      <c r="C3" s="536"/>
      <c r="D3" s="536"/>
      <c r="E3" s="536"/>
      <c r="F3" s="536"/>
      <c r="G3" s="536"/>
      <c r="H3" s="536"/>
      <c r="I3" s="536"/>
      <c r="J3" s="536"/>
      <c r="K3" s="536"/>
      <c r="L3" s="536"/>
      <c r="M3" s="536"/>
      <c r="N3" s="536"/>
      <c r="O3" s="536"/>
      <c r="P3" s="536"/>
      <c r="Q3" s="536"/>
      <c r="R3" s="536"/>
      <c r="S3" s="536"/>
      <c r="T3" s="536"/>
      <c r="U3" s="536"/>
      <c r="V3" s="536"/>
      <c r="W3" s="536"/>
      <c r="X3" s="536"/>
      <c r="Y3" s="536"/>
      <c r="Z3" s="536"/>
      <c r="AA3" s="536"/>
      <c r="AB3" s="536"/>
      <c r="AC3" s="536"/>
      <c r="AD3" s="536"/>
      <c r="AF3" s="16"/>
    </row>
    <row r="4" spans="1:32" s="12" customFormat="1" ht="15" customHeight="1">
      <c r="AF4" s="13"/>
    </row>
    <row r="5" spans="1:32" s="15" customFormat="1" ht="60" customHeight="1">
      <c r="B5" s="536" t="s">
        <v>2000</v>
      </c>
      <c r="C5" s="536"/>
      <c r="D5" s="536"/>
      <c r="E5" s="536"/>
      <c r="F5" s="536"/>
      <c r="G5" s="536"/>
      <c r="H5" s="536"/>
      <c r="I5" s="536"/>
      <c r="J5" s="536"/>
      <c r="K5" s="536"/>
      <c r="L5" s="536"/>
      <c r="M5" s="536"/>
      <c r="N5" s="536"/>
      <c r="O5" s="536"/>
      <c r="P5" s="536"/>
      <c r="Q5" s="536"/>
      <c r="R5" s="536"/>
      <c r="S5" s="536"/>
      <c r="T5" s="536"/>
      <c r="U5" s="536"/>
      <c r="V5" s="536"/>
      <c r="W5" s="536"/>
      <c r="X5" s="536"/>
      <c r="Y5" s="536"/>
      <c r="Z5" s="536"/>
      <c r="AA5" s="536"/>
      <c r="AB5" s="536"/>
      <c r="AC5" s="536"/>
      <c r="AD5" s="536"/>
      <c r="AF5" s="16"/>
    </row>
    <row r="6" spans="1:32" s="12" customFormat="1" ht="15" customHeight="1">
      <c r="AF6" s="13"/>
    </row>
    <row r="7" spans="1:32" s="15" customFormat="1" ht="15" customHeight="1" thickBot="1">
      <c r="A7" s="38"/>
      <c r="B7" s="17" t="s">
        <v>1</v>
      </c>
      <c r="C7"/>
      <c r="D7"/>
      <c r="E7"/>
      <c r="F7"/>
      <c r="G7"/>
      <c r="H7"/>
      <c r="I7"/>
      <c r="J7"/>
      <c r="K7"/>
      <c r="L7"/>
      <c r="M7"/>
      <c r="N7" s="17" t="str">
        <f>IF(Presentación!N8="","",Presentación!N8)</f>
        <v>230</v>
      </c>
      <c r="O7"/>
      <c r="AA7" s="543" t="s">
        <v>0</v>
      </c>
      <c r="AB7" s="543"/>
      <c r="AC7" s="543"/>
      <c r="AD7" s="543"/>
      <c r="AF7" s="16"/>
    </row>
    <row r="8" spans="1:32" s="15" customFormat="1" ht="15" customHeight="1" thickBot="1">
      <c r="A8" s="38"/>
      <c r="B8" s="537" t="str">
        <f>IF(Presentación!B8="","",Presentación!B8)</f>
        <v>Veracruz de Ignacio de la Llave</v>
      </c>
      <c r="C8" s="538"/>
      <c r="D8" s="538"/>
      <c r="E8" s="538"/>
      <c r="F8" s="538"/>
      <c r="G8" s="538"/>
      <c r="H8" s="538"/>
      <c r="I8" s="538"/>
      <c r="J8" s="538"/>
      <c r="K8" s="538"/>
      <c r="L8" s="539"/>
      <c r="M8" s="18"/>
      <c r="N8" s="537" t="str">
        <f>IF(Presentación!N8="","",Presentación!N8)</f>
        <v>230</v>
      </c>
      <c r="O8" s="539"/>
      <c r="AF8" s="16"/>
    </row>
    <row r="9" spans="1:32" s="15" customFormat="1" ht="15" customHeight="1" thickBot="1">
      <c r="A9" s="38"/>
      <c r="AF9" s="16"/>
    </row>
    <row r="10" spans="1:32" ht="15" customHeight="1" thickBot="1">
      <c r="B10" s="563" t="s">
        <v>2001</v>
      </c>
      <c r="C10" s="564"/>
      <c r="D10" s="564"/>
      <c r="E10" s="564"/>
      <c r="F10" s="564"/>
      <c r="G10" s="564"/>
      <c r="H10" s="564"/>
      <c r="I10" s="564"/>
      <c r="J10" s="564"/>
      <c r="K10" s="564"/>
      <c r="L10" s="564"/>
      <c r="M10" s="564"/>
      <c r="N10" s="564"/>
      <c r="O10" s="564"/>
      <c r="P10" s="564"/>
      <c r="Q10" s="564"/>
      <c r="R10" s="565"/>
      <c r="S10" s="15"/>
      <c r="T10" s="563" t="s">
        <v>31</v>
      </c>
      <c r="U10" s="564"/>
      <c r="V10" s="564"/>
      <c r="W10" s="564"/>
      <c r="X10" s="564"/>
      <c r="Y10" s="564"/>
      <c r="Z10" s="564"/>
      <c r="AA10" s="564"/>
      <c r="AB10" s="564"/>
      <c r="AC10" s="564"/>
      <c r="AD10" s="565"/>
    </row>
    <row r="11" spans="1:32" ht="48" customHeight="1" thickBot="1">
      <c r="A11" s="354"/>
      <c r="B11" s="355"/>
      <c r="C11" s="566" t="s">
        <v>654</v>
      </c>
      <c r="D11" s="566"/>
      <c r="E11" s="566"/>
      <c r="F11" s="566"/>
      <c r="G11" s="566"/>
      <c r="H11" s="566"/>
      <c r="I11" s="566"/>
      <c r="J11" s="566"/>
      <c r="K11" s="566"/>
      <c r="L11" s="566"/>
      <c r="M11" s="566"/>
      <c r="N11" s="566"/>
      <c r="O11" s="566"/>
      <c r="P11" s="566"/>
      <c r="Q11" s="566"/>
      <c r="R11" s="356"/>
      <c r="S11" s="15"/>
      <c r="T11" s="567" t="s">
        <v>32</v>
      </c>
      <c r="U11" s="568"/>
      <c r="V11" s="568"/>
      <c r="W11" s="568"/>
      <c r="X11" s="568"/>
      <c r="Y11" s="568"/>
      <c r="Z11" s="568"/>
      <c r="AA11" s="568"/>
      <c r="AB11" s="568"/>
      <c r="AC11" s="568"/>
      <c r="AD11" s="569"/>
    </row>
    <row r="12" spans="1:32" ht="15" customHeight="1">
      <c r="A12" s="354"/>
      <c r="B12" s="357"/>
      <c r="C12" s="358"/>
      <c r="D12" s="358"/>
      <c r="E12" s="358"/>
      <c r="F12" s="358"/>
      <c r="G12" s="358"/>
      <c r="H12" s="358"/>
      <c r="I12" s="358"/>
      <c r="J12" s="358"/>
      <c r="K12" s="358"/>
      <c r="L12" s="358"/>
      <c r="M12" s="358"/>
      <c r="N12" s="358"/>
      <c r="O12" s="358"/>
      <c r="P12" s="358"/>
      <c r="Q12" s="358"/>
      <c r="R12" s="359"/>
      <c r="S12" s="48"/>
      <c r="T12" s="360"/>
      <c r="U12" s="53"/>
      <c r="V12" s="53"/>
      <c r="W12" s="44"/>
      <c r="X12" s="44"/>
      <c r="Y12" s="44"/>
      <c r="Z12" s="44"/>
      <c r="AA12" s="44"/>
      <c r="AB12" s="53"/>
      <c r="AC12" s="53"/>
      <c r="AD12" s="361"/>
    </row>
    <row r="13" spans="1:32" ht="15" customHeight="1">
      <c r="A13" s="354"/>
      <c r="B13" s="360"/>
      <c r="C13" s="40" t="s">
        <v>2183</v>
      </c>
      <c r="D13" s="143"/>
      <c r="E13" s="143"/>
      <c r="F13" s="143"/>
      <c r="G13" s="143"/>
      <c r="H13" s="193"/>
      <c r="I13" s="193"/>
      <c r="J13" s="193"/>
      <c r="K13" s="193"/>
      <c r="L13" s="193"/>
      <c r="M13" s="561"/>
      <c r="N13" s="561"/>
      <c r="O13" s="561"/>
      <c r="P13" s="561"/>
      <c r="Q13" s="561"/>
      <c r="R13" s="361"/>
      <c r="S13" s="48"/>
      <c r="T13" s="360"/>
      <c r="U13" s="570" t="s">
        <v>33</v>
      </c>
      <c r="V13" s="571"/>
      <c r="W13" s="571"/>
      <c r="X13" s="571"/>
      <c r="Y13" s="571"/>
      <c r="Z13" s="571"/>
      <c r="AA13" s="571"/>
      <c r="AB13" s="571"/>
      <c r="AC13" s="572"/>
      <c r="AD13" s="361"/>
    </row>
    <row r="14" spans="1:32" ht="15" customHeight="1">
      <c r="A14" s="354"/>
      <c r="B14" s="360"/>
      <c r="C14" s="40" t="s">
        <v>34</v>
      </c>
      <c r="D14" s="143"/>
      <c r="E14" s="143"/>
      <c r="F14" s="561"/>
      <c r="G14" s="561"/>
      <c r="H14" s="561"/>
      <c r="I14" s="561"/>
      <c r="J14" s="561"/>
      <c r="K14" s="561"/>
      <c r="L14" s="561"/>
      <c r="M14" s="561"/>
      <c r="N14" s="561"/>
      <c r="O14" s="561"/>
      <c r="P14" s="561"/>
      <c r="Q14" s="561"/>
      <c r="R14" s="361"/>
      <c r="S14" s="48"/>
      <c r="T14" s="360"/>
      <c r="U14" s="573"/>
      <c r="V14" s="573"/>
      <c r="W14" s="573"/>
      <c r="X14" s="573"/>
      <c r="Y14" s="573"/>
      <c r="Z14" s="573"/>
      <c r="AA14" s="573"/>
      <c r="AB14" s="573"/>
      <c r="AC14" s="573"/>
      <c r="AD14" s="361"/>
    </row>
    <row r="15" spans="1:32" ht="15" customHeight="1">
      <c r="A15" s="354"/>
      <c r="B15" s="360"/>
      <c r="C15" s="40" t="s">
        <v>35</v>
      </c>
      <c r="D15" s="143"/>
      <c r="E15" s="143"/>
      <c r="F15" s="143"/>
      <c r="G15" s="562"/>
      <c r="H15" s="562"/>
      <c r="I15" s="562"/>
      <c r="J15" s="562"/>
      <c r="K15" s="562"/>
      <c r="L15" s="562"/>
      <c r="M15" s="562"/>
      <c r="N15" s="562"/>
      <c r="O15" s="562"/>
      <c r="P15" s="562"/>
      <c r="Q15" s="562"/>
      <c r="R15" s="361"/>
      <c r="S15" s="48"/>
      <c r="T15" s="360"/>
      <c r="U15" s="573"/>
      <c r="V15" s="573"/>
      <c r="W15" s="573"/>
      <c r="X15" s="573"/>
      <c r="Y15" s="573"/>
      <c r="Z15" s="573"/>
      <c r="AA15" s="573"/>
      <c r="AB15" s="573"/>
      <c r="AC15" s="573"/>
      <c r="AD15" s="361"/>
    </row>
    <row r="16" spans="1:32" ht="15" customHeight="1">
      <c r="A16" s="354"/>
      <c r="B16" s="360"/>
      <c r="C16" s="40" t="s">
        <v>36</v>
      </c>
      <c r="D16" s="143"/>
      <c r="E16" s="143"/>
      <c r="F16" s="143"/>
      <c r="G16" s="143"/>
      <c r="H16" s="562"/>
      <c r="I16" s="562"/>
      <c r="J16" s="562"/>
      <c r="K16" s="562"/>
      <c r="L16" s="562"/>
      <c r="M16" s="562"/>
      <c r="N16" s="562"/>
      <c r="O16" s="562"/>
      <c r="P16" s="562"/>
      <c r="Q16" s="562"/>
      <c r="R16" s="361"/>
      <c r="S16" s="48"/>
      <c r="T16" s="360"/>
      <c r="U16" s="573"/>
      <c r="V16" s="573"/>
      <c r="W16" s="573"/>
      <c r="X16" s="573"/>
      <c r="Y16" s="573"/>
      <c r="Z16" s="573"/>
      <c r="AA16" s="573"/>
      <c r="AB16" s="573"/>
      <c r="AC16" s="573"/>
      <c r="AD16" s="361"/>
    </row>
    <row r="17" spans="1:30" ht="15" customHeight="1">
      <c r="A17" s="354"/>
      <c r="B17" s="360"/>
      <c r="C17" s="40" t="s">
        <v>37</v>
      </c>
      <c r="D17" s="143"/>
      <c r="E17" s="143"/>
      <c r="F17" s="143"/>
      <c r="G17" s="143"/>
      <c r="H17" s="562"/>
      <c r="I17" s="562"/>
      <c r="J17" s="562"/>
      <c r="K17" s="562"/>
      <c r="L17" s="562"/>
      <c r="M17" s="562"/>
      <c r="N17" s="562"/>
      <c r="O17" s="562"/>
      <c r="P17" s="562"/>
      <c r="Q17" s="562"/>
      <c r="R17" s="361"/>
      <c r="S17" s="48"/>
      <c r="T17" s="360"/>
      <c r="U17" s="573"/>
      <c r="V17" s="573"/>
      <c r="W17" s="573"/>
      <c r="X17" s="573"/>
      <c r="Y17" s="573"/>
      <c r="Z17" s="573"/>
      <c r="AA17" s="573"/>
      <c r="AB17" s="573"/>
      <c r="AC17" s="573"/>
      <c r="AD17" s="361"/>
    </row>
    <row r="18" spans="1:30" ht="15" customHeight="1">
      <c r="A18" s="354"/>
      <c r="B18" s="360"/>
      <c r="C18" s="40" t="s">
        <v>27</v>
      </c>
      <c r="D18" s="143"/>
      <c r="E18" s="561"/>
      <c r="F18" s="561"/>
      <c r="G18" s="561"/>
      <c r="H18" s="561"/>
      <c r="I18" s="561"/>
      <c r="J18" s="561"/>
      <c r="K18" s="561"/>
      <c r="L18" s="561"/>
      <c r="M18" s="561"/>
      <c r="N18" s="561"/>
      <c r="O18" s="561"/>
      <c r="P18" s="561"/>
      <c r="Q18" s="561"/>
      <c r="R18" s="361"/>
      <c r="S18" s="48"/>
      <c r="T18" s="360"/>
      <c r="U18" s="573"/>
      <c r="V18" s="573"/>
      <c r="W18" s="573"/>
      <c r="X18" s="573"/>
      <c r="Y18" s="573"/>
      <c r="Z18" s="573"/>
      <c r="AA18" s="573"/>
      <c r="AB18" s="573"/>
      <c r="AC18" s="573"/>
      <c r="AD18" s="361"/>
    </row>
    <row r="19" spans="1:30" ht="15" customHeight="1">
      <c r="A19" s="354"/>
      <c r="B19" s="360"/>
      <c r="C19" s="40" t="s">
        <v>29</v>
      </c>
      <c r="D19" s="143"/>
      <c r="E19" s="143"/>
      <c r="F19" s="562"/>
      <c r="G19" s="562"/>
      <c r="H19" s="562"/>
      <c r="I19" s="562"/>
      <c r="J19" s="562"/>
      <c r="K19" s="562"/>
      <c r="L19" s="562"/>
      <c r="M19" s="562"/>
      <c r="N19" s="562"/>
      <c r="O19" s="562"/>
      <c r="P19" s="562"/>
      <c r="Q19" s="562"/>
      <c r="R19" s="361"/>
      <c r="S19" s="48"/>
      <c r="T19" s="360"/>
      <c r="U19" s="573"/>
      <c r="V19" s="573"/>
      <c r="W19" s="573"/>
      <c r="X19" s="573"/>
      <c r="Y19" s="573"/>
      <c r="Z19" s="573"/>
      <c r="AA19" s="573"/>
      <c r="AB19" s="573"/>
      <c r="AC19" s="573"/>
      <c r="AD19" s="361"/>
    </row>
    <row r="20" spans="1:30" ht="15" customHeight="1">
      <c r="A20" s="354"/>
      <c r="B20" s="360"/>
      <c r="C20" s="40" t="s">
        <v>28</v>
      </c>
      <c r="D20" s="143"/>
      <c r="E20" s="143"/>
      <c r="F20" s="362"/>
      <c r="G20" s="362"/>
      <c r="H20" s="562"/>
      <c r="I20" s="562"/>
      <c r="J20" s="562"/>
      <c r="K20" s="562"/>
      <c r="L20" s="562"/>
      <c r="M20" s="562"/>
      <c r="N20" s="562"/>
      <c r="O20" s="562"/>
      <c r="P20" s="562"/>
      <c r="Q20" s="562"/>
      <c r="R20" s="361"/>
      <c r="S20" s="48"/>
      <c r="T20" s="360"/>
      <c r="U20" s="573"/>
      <c r="V20" s="573"/>
      <c r="W20" s="573"/>
      <c r="X20" s="573"/>
      <c r="Y20" s="573"/>
      <c r="Z20" s="573"/>
      <c r="AA20" s="573"/>
      <c r="AB20" s="573"/>
      <c r="AC20" s="573"/>
      <c r="AD20" s="361"/>
    </row>
    <row r="21" spans="1:30" ht="15" customHeight="1" thickBot="1">
      <c r="A21" s="354"/>
      <c r="B21" s="363"/>
      <c r="C21" s="364"/>
      <c r="D21" s="364"/>
      <c r="E21" s="364"/>
      <c r="F21" s="364"/>
      <c r="G21" s="364"/>
      <c r="H21" s="364"/>
      <c r="I21" s="364"/>
      <c r="J21" s="364"/>
      <c r="K21" s="364"/>
      <c r="L21" s="364"/>
      <c r="M21" s="364"/>
      <c r="N21" s="364"/>
      <c r="O21" s="364"/>
      <c r="P21" s="364"/>
      <c r="Q21" s="364"/>
      <c r="R21" s="365"/>
      <c r="S21" s="48"/>
      <c r="T21" s="363"/>
      <c r="U21" s="364"/>
      <c r="V21" s="364"/>
      <c r="W21" s="364"/>
      <c r="X21" s="364"/>
      <c r="Y21" s="364"/>
      <c r="Z21" s="364"/>
      <c r="AA21" s="364"/>
      <c r="AB21" s="364"/>
      <c r="AC21" s="364"/>
      <c r="AD21" s="365"/>
    </row>
    <row r="22" spans="1:30" ht="15" customHeight="1" thickBot="1">
      <c r="A22" s="354"/>
    </row>
    <row r="23" spans="1:30" ht="15" customHeight="1" thickBot="1">
      <c r="A23" s="354"/>
      <c r="B23" s="563" t="s">
        <v>2002</v>
      </c>
      <c r="C23" s="564"/>
      <c r="D23" s="564"/>
      <c r="E23" s="564"/>
      <c r="F23" s="564"/>
      <c r="G23" s="564"/>
      <c r="H23" s="564"/>
      <c r="I23" s="564"/>
      <c r="J23" s="564"/>
      <c r="K23" s="564"/>
      <c r="L23" s="564"/>
      <c r="M23" s="564"/>
      <c r="N23" s="564"/>
      <c r="O23" s="564"/>
      <c r="P23" s="564"/>
      <c r="Q23" s="564"/>
      <c r="R23" s="565"/>
      <c r="S23" s="15"/>
      <c r="T23" s="563" t="s">
        <v>31</v>
      </c>
      <c r="U23" s="564"/>
      <c r="V23" s="564"/>
      <c r="W23" s="564"/>
      <c r="X23" s="564"/>
      <c r="Y23" s="564"/>
      <c r="Z23" s="564"/>
      <c r="AA23" s="564"/>
      <c r="AB23" s="564"/>
      <c r="AC23" s="564"/>
      <c r="AD23" s="565"/>
    </row>
    <row r="24" spans="1:30" ht="48" customHeight="1" thickBot="1">
      <c r="A24" s="354"/>
      <c r="B24" s="355"/>
      <c r="C24" s="566" t="s">
        <v>2226</v>
      </c>
      <c r="D24" s="566"/>
      <c r="E24" s="566"/>
      <c r="F24" s="566"/>
      <c r="G24" s="566"/>
      <c r="H24" s="566"/>
      <c r="I24" s="566"/>
      <c r="J24" s="566"/>
      <c r="K24" s="566"/>
      <c r="L24" s="566"/>
      <c r="M24" s="566"/>
      <c r="N24" s="566"/>
      <c r="O24" s="566"/>
      <c r="P24" s="566"/>
      <c r="Q24" s="566"/>
      <c r="R24" s="356"/>
      <c r="S24" s="15"/>
      <c r="T24" s="567" t="s">
        <v>32</v>
      </c>
      <c r="U24" s="568"/>
      <c r="V24" s="568"/>
      <c r="W24" s="568"/>
      <c r="X24" s="568"/>
      <c r="Y24" s="568"/>
      <c r="Z24" s="568"/>
      <c r="AA24" s="568"/>
      <c r="AB24" s="568"/>
      <c r="AC24" s="568"/>
      <c r="AD24" s="569"/>
    </row>
    <row r="25" spans="1:30" ht="15" customHeight="1">
      <c r="A25" s="354"/>
      <c r="B25" s="357"/>
      <c r="C25" s="358"/>
      <c r="D25" s="358"/>
      <c r="E25" s="358"/>
      <c r="F25" s="358"/>
      <c r="G25" s="358"/>
      <c r="H25" s="358"/>
      <c r="I25" s="358"/>
      <c r="J25" s="358"/>
      <c r="K25" s="358"/>
      <c r="L25" s="358"/>
      <c r="M25" s="358" t="str">
        <f>IFERROR(VLOOKUP(O25,Presentación!$AL$8:$AM$586,2,FALSE),"")</f>
        <v/>
      </c>
      <c r="N25" s="358"/>
      <c r="O25" s="358"/>
      <c r="P25" s="358" t="str">
        <f>IFERROR(VLOOKUP(R25,Presentación!$AL$8:$AM$586,2,FALSE),"")</f>
        <v/>
      </c>
      <c r="Q25" s="358"/>
      <c r="R25" s="359"/>
      <c r="S25" s="15"/>
      <c r="T25" s="360"/>
      <c r="U25" s="53"/>
      <c r="V25" s="53"/>
      <c r="W25" s="44"/>
      <c r="X25" s="44"/>
      <c r="Y25" s="44"/>
      <c r="Z25" s="44"/>
      <c r="AA25" s="44"/>
      <c r="AB25" s="53"/>
      <c r="AC25" s="53"/>
      <c r="AD25" s="361"/>
    </row>
    <row r="26" spans="1:30" ht="15" customHeight="1">
      <c r="A26" s="354"/>
      <c r="B26" s="360"/>
      <c r="C26" s="40" t="s">
        <v>2183</v>
      </c>
      <c r="D26" s="143"/>
      <c r="E26" s="143"/>
      <c r="F26" s="143"/>
      <c r="G26" s="143"/>
      <c r="H26" s="193"/>
      <c r="I26" s="193"/>
      <c r="J26" s="193"/>
      <c r="K26" s="193"/>
      <c r="L26" s="193"/>
      <c r="M26" s="561" t="str">
        <f>IFERROR(VLOOKUP(O26,Presentación!$AL$8:$AM$586,2,FALSE),"")</f>
        <v/>
      </c>
      <c r="N26" s="561"/>
      <c r="O26" s="561"/>
      <c r="P26" s="561"/>
      <c r="Q26" s="561"/>
      <c r="R26" s="361"/>
      <c r="S26" s="48"/>
      <c r="T26" s="360"/>
      <c r="U26" s="570" t="s">
        <v>33</v>
      </c>
      <c r="V26" s="571"/>
      <c r="W26" s="571"/>
      <c r="X26" s="571"/>
      <c r="Y26" s="571"/>
      <c r="Z26" s="571"/>
      <c r="AA26" s="571"/>
      <c r="AB26" s="571"/>
      <c r="AC26" s="572"/>
      <c r="AD26" s="361"/>
    </row>
    <row r="27" spans="1:30" ht="15" customHeight="1">
      <c r="A27" s="354"/>
      <c r="B27" s="360"/>
      <c r="C27" s="40" t="s">
        <v>34</v>
      </c>
      <c r="D27" s="143"/>
      <c r="E27" s="143"/>
      <c r="F27" s="561"/>
      <c r="G27" s="561"/>
      <c r="H27" s="561"/>
      <c r="I27" s="561"/>
      <c r="J27" s="561"/>
      <c r="K27" s="561"/>
      <c r="L27" s="561"/>
      <c r="M27" s="561"/>
      <c r="N27" s="561"/>
      <c r="O27" s="561"/>
      <c r="P27" s="561"/>
      <c r="Q27" s="561"/>
      <c r="R27" s="361"/>
      <c r="S27" s="48"/>
      <c r="T27" s="360"/>
      <c r="U27" s="573"/>
      <c r="V27" s="573"/>
      <c r="W27" s="573"/>
      <c r="X27" s="573"/>
      <c r="Y27" s="573"/>
      <c r="Z27" s="573"/>
      <c r="AA27" s="573"/>
      <c r="AB27" s="573"/>
      <c r="AC27" s="573"/>
      <c r="AD27" s="361"/>
    </row>
    <row r="28" spans="1:30" ht="15" customHeight="1">
      <c r="A28" s="354"/>
      <c r="B28" s="360"/>
      <c r="C28" s="40" t="s">
        <v>35</v>
      </c>
      <c r="D28" s="143"/>
      <c r="E28" s="143"/>
      <c r="F28" s="143"/>
      <c r="G28" s="562"/>
      <c r="H28" s="562"/>
      <c r="I28" s="562"/>
      <c r="J28" s="562"/>
      <c r="K28" s="562"/>
      <c r="L28" s="562"/>
      <c r="M28" s="562"/>
      <c r="N28" s="562"/>
      <c r="O28" s="562"/>
      <c r="P28" s="562"/>
      <c r="Q28" s="562"/>
      <c r="R28" s="361"/>
      <c r="S28" s="48"/>
      <c r="T28" s="360"/>
      <c r="U28" s="573"/>
      <c r="V28" s="573"/>
      <c r="W28" s="573"/>
      <c r="X28" s="573"/>
      <c r="Y28" s="573"/>
      <c r="Z28" s="573"/>
      <c r="AA28" s="573"/>
      <c r="AB28" s="573"/>
      <c r="AC28" s="573"/>
      <c r="AD28" s="361"/>
    </row>
    <row r="29" spans="1:30" ht="15" customHeight="1">
      <c r="A29" s="354"/>
      <c r="B29" s="360"/>
      <c r="C29" s="40" t="s">
        <v>36</v>
      </c>
      <c r="D29" s="143"/>
      <c r="E29" s="143"/>
      <c r="F29" s="143"/>
      <c r="G29" s="143"/>
      <c r="H29" s="562"/>
      <c r="I29" s="562"/>
      <c r="J29" s="562"/>
      <c r="K29" s="562"/>
      <c r="L29" s="562"/>
      <c r="M29" s="562"/>
      <c r="N29" s="562"/>
      <c r="O29" s="562"/>
      <c r="P29" s="562"/>
      <c r="Q29" s="562"/>
      <c r="R29" s="361"/>
      <c r="S29" s="48"/>
      <c r="T29" s="360"/>
      <c r="U29" s="573"/>
      <c r="V29" s="573"/>
      <c r="W29" s="573"/>
      <c r="X29" s="573"/>
      <c r="Y29" s="573"/>
      <c r="Z29" s="573"/>
      <c r="AA29" s="573"/>
      <c r="AB29" s="573"/>
      <c r="AC29" s="573"/>
      <c r="AD29" s="361"/>
    </row>
    <row r="30" spans="1:30" ht="15" customHeight="1">
      <c r="A30" s="354"/>
      <c r="B30" s="360"/>
      <c r="C30" s="40" t="s">
        <v>37</v>
      </c>
      <c r="D30" s="143"/>
      <c r="E30" s="143"/>
      <c r="F30" s="143"/>
      <c r="G30" s="143"/>
      <c r="H30" s="562"/>
      <c r="I30" s="562"/>
      <c r="J30" s="562"/>
      <c r="K30" s="562"/>
      <c r="L30" s="562"/>
      <c r="M30" s="562"/>
      <c r="N30" s="562"/>
      <c r="O30" s="562"/>
      <c r="P30" s="562"/>
      <c r="Q30" s="562"/>
      <c r="R30" s="361"/>
      <c r="S30" s="48"/>
      <c r="T30" s="360"/>
      <c r="U30" s="573"/>
      <c r="V30" s="573"/>
      <c r="W30" s="573"/>
      <c r="X30" s="573"/>
      <c r="Y30" s="573"/>
      <c r="Z30" s="573"/>
      <c r="AA30" s="573"/>
      <c r="AB30" s="573"/>
      <c r="AC30" s="573"/>
      <c r="AD30" s="361"/>
    </row>
    <row r="31" spans="1:30" ht="15" customHeight="1">
      <c r="A31" s="354"/>
      <c r="B31" s="360"/>
      <c r="C31" s="40" t="s">
        <v>27</v>
      </c>
      <c r="D31" s="143"/>
      <c r="E31" s="561"/>
      <c r="F31" s="561"/>
      <c r="G31" s="561"/>
      <c r="H31" s="561"/>
      <c r="I31" s="561"/>
      <c r="J31" s="561"/>
      <c r="K31" s="561"/>
      <c r="L31" s="561"/>
      <c r="M31" s="561"/>
      <c r="N31" s="561"/>
      <c r="O31" s="561"/>
      <c r="P31" s="561"/>
      <c r="Q31" s="561"/>
      <c r="R31" s="361"/>
      <c r="S31" s="48"/>
      <c r="T31" s="360"/>
      <c r="U31" s="573"/>
      <c r="V31" s="573"/>
      <c r="W31" s="573"/>
      <c r="X31" s="573"/>
      <c r="Y31" s="573"/>
      <c r="Z31" s="573"/>
      <c r="AA31" s="573"/>
      <c r="AB31" s="573"/>
      <c r="AC31" s="573"/>
      <c r="AD31" s="361"/>
    </row>
    <row r="32" spans="1:30" ht="15" customHeight="1">
      <c r="A32" s="354"/>
      <c r="B32" s="360"/>
      <c r="C32" s="40" t="s">
        <v>29</v>
      </c>
      <c r="D32" s="143"/>
      <c r="E32" s="143"/>
      <c r="F32" s="562"/>
      <c r="G32" s="562"/>
      <c r="H32" s="562"/>
      <c r="I32" s="562"/>
      <c r="J32" s="562"/>
      <c r="K32" s="562"/>
      <c r="L32" s="562"/>
      <c r="M32" s="562"/>
      <c r="N32" s="562"/>
      <c r="O32" s="562"/>
      <c r="P32" s="562"/>
      <c r="Q32" s="562"/>
      <c r="R32" s="361"/>
      <c r="S32" s="48"/>
      <c r="T32" s="360"/>
      <c r="U32" s="573"/>
      <c r="V32" s="573"/>
      <c r="W32" s="573"/>
      <c r="X32" s="573"/>
      <c r="Y32" s="573"/>
      <c r="Z32" s="573"/>
      <c r="AA32" s="573"/>
      <c r="AB32" s="573"/>
      <c r="AC32" s="573"/>
      <c r="AD32" s="361"/>
    </row>
    <row r="33" spans="1:30" ht="15" customHeight="1">
      <c r="A33" s="354"/>
      <c r="B33" s="360"/>
      <c r="C33" s="40" t="s">
        <v>28</v>
      </c>
      <c r="D33" s="143"/>
      <c r="E33" s="143"/>
      <c r="F33" s="362"/>
      <c r="G33" s="362"/>
      <c r="H33" s="562"/>
      <c r="I33" s="562"/>
      <c r="J33" s="562"/>
      <c r="K33" s="562"/>
      <c r="L33" s="562"/>
      <c r="M33" s="562"/>
      <c r="N33" s="562"/>
      <c r="O33" s="562"/>
      <c r="P33" s="562"/>
      <c r="Q33" s="562"/>
      <c r="R33" s="361"/>
      <c r="S33" s="48"/>
      <c r="T33" s="360"/>
      <c r="U33" s="573"/>
      <c r="V33" s="573"/>
      <c r="W33" s="573"/>
      <c r="X33" s="573"/>
      <c r="Y33" s="573"/>
      <c r="Z33" s="573"/>
      <c r="AA33" s="573"/>
      <c r="AB33" s="573"/>
      <c r="AC33" s="573"/>
      <c r="AD33" s="361"/>
    </row>
    <row r="34" spans="1:30" ht="15" customHeight="1" thickBot="1">
      <c r="A34" s="354"/>
      <c r="B34" s="363"/>
      <c r="C34" s="364"/>
      <c r="D34" s="364"/>
      <c r="E34" s="364"/>
      <c r="F34" s="364"/>
      <c r="G34" s="364"/>
      <c r="H34" s="364"/>
      <c r="I34" s="364"/>
      <c r="J34" s="364"/>
      <c r="K34" s="364"/>
      <c r="L34" s="364"/>
      <c r="M34" s="364" t="str">
        <f>IFERROR(VLOOKUP(O34,Presentación!$AL$8:$AM$586,2,FALSE),"")</f>
        <v/>
      </c>
      <c r="N34" s="364"/>
      <c r="O34" s="364"/>
      <c r="P34" s="364" t="str">
        <f>IFERROR(VLOOKUP(R34,Presentación!$AL$8:$AM$586,2,FALSE),"")</f>
        <v/>
      </c>
      <c r="Q34" s="364"/>
      <c r="R34" s="365"/>
      <c r="S34" s="15"/>
      <c r="T34" s="363"/>
      <c r="U34" s="364"/>
      <c r="V34" s="364"/>
      <c r="W34" s="364"/>
      <c r="X34" s="364"/>
      <c r="Y34" s="364"/>
      <c r="Z34" s="364"/>
      <c r="AA34" s="364"/>
      <c r="AB34" s="364"/>
      <c r="AC34" s="364"/>
      <c r="AD34" s="365"/>
    </row>
    <row r="35" spans="1:30" ht="15" customHeight="1" thickBot="1">
      <c r="A35" s="354"/>
      <c r="M35" t="str">
        <f>IFERROR(VLOOKUP(O35,Presentación!$AL$8:$AM$586,2,FALSE),"")</f>
        <v/>
      </c>
    </row>
    <row r="36" spans="1:30" ht="15" customHeight="1" thickBot="1">
      <c r="A36" s="44"/>
      <c r="B36" s="563" t="s">
        <v>2003</v>
      </c>
      <c r="C36" s="564"/>
      <c r="D36" s="564"/>
      <c r="E36" s="564"/>
      <c r="F36" s="564"/>
      <c r="G36" s="564"/>
      <c r="H36" s="564"/>
      <c r="I36" s="564"/>
      <c r="J36" s="564"/>
      <c r="K36" s="564"/>
      <c r="L36" s="564"/>
      <c r="M36" s="564"/>
      <c r="N36" s="564"/>
      <c r="O36" s="564"/>
      <c r="P36" s="564"/>
      <c r="Q36" s="564"/>
      <c r="R36" s="565"/>
      <c r="S36" s="15"/>
      <c r="T36" s="563" t="s">
        <v>31</v>
      </c>
      <c r="U36" s="564"/>
      <c r="V36" s="564"/>
      <c r="W36" s="564"/>
      <c r="X36" s="564"/>
      <c r="Y36" s="564"/>
      <c r="Z36" s="564"/>
      <c r="AA36" s="564"/>
      <c r="AB36" s="564"/>
      <c r="AC36" s="564"/>
      <c r="AD36" s="565"/>
    </row>
    <row r="37" spans="1:30" ht="48" customHeight="1" thickBot="1">
      <c r="A37" s="44"/>
      <c r="B37" s="355"/>
      <c r="C37" s="574" t="s">
        <v>2227</v>
      </c>
      <c r="D37" s="574"/>
      <c r="E37" s="574"/>
      <c r="F37" s="574"/>
      <c r="G37" s="574"/>
      <c r="H37" s="574"/>
      <c r="I37" s="574"/>
      <c r="J37" s="574"/>
      <c r="K37" s="574"/>
      <c r="L37" s="574"/>
      <c r="M37" s="574"/>
      <c r="N37" s="574"/>
      <c r="O37" s="574"/>
      <c r="P37" s="574"/>
      <c r="Q37" s="574"/>
      <c r="R37" s="356"/>
      <c r="S37" s="15"/>
      <c r="T37" s="567" t="s">
        <v>32</v>
      </c>
      <c r="U37" s="568"/>
      <c r="V37" s="568"/>
      <c r="W37" s="568"/>
      <c r="X37" s="568"/>
      <c r="Y37" s="568"/>
      <c r="Z37" s="568"/>
      <c r="AA37" s="568"/>
      <c r="AB37" s="568"/>
      <c r="AC37" s="568"/>
      <c r="AD37" s="569"/>
    </row>
    <row r="38" spans="1:30" ht="15" customHeight="1">
      <c r="A38" s="354"/>
      <c r="B38" s="357"/>
      <c r="C38" s="358"/>
      <c r="D38" s="358"/>
      <c r="E38" s="358"/>
      <c r="F38" s="358"/>
      <c r="G38" s="358"/>
      <c r="H38" s="358"/>
      <c r="I38" s="358"/>
      <c r="J38" s="358"/>
      <c r="K38" s="358"/>
      <c r="L38" s="358"/>
      <c r="M38" s="358" t="str">
        <f>IFERROR(VLOOKUP(O38,Presentación!$AL$8:$AM$586,2,FALSE),"")</f>
        <v/>
      </c>
      <c r="N38" s="358"/>
      <c r="O38" s="358"/>
      <c r="P38" s="358"/>
      <c r="Q38" s="358"/>
      <c r="R38" s="359"/>
      <c r="S38" s="15"/>
      <c r="T38" s="360"/>
      <c r="U38" s="53"/>
      <c r="V38" s="53"/>
      <c r="W38" s="44"/>
      <c r="X38" s="44"/>
      <c r="Y38" s="44"/>
      <c r="Z38" s="44"/>
      <c r="AA38" s="44"/>
      <c r="AB38" s="53"/>
      <c r="AC38" s="53"/>
      <c r="AD38" s="361"/>
    </row>
    <row r="39" spans="1:30" ht="15" customHeight="1">
      <c r="A39" s="354"/>
      <c r="B39" s="360"/>
      <c r="C39" s="40" t="s">
        <v>2183</v>
      </c>
      <c r="D39" s="143"/>
      <c r="E39" s="143"/>
      <c r="F39" s="143"/>
      <c r="G39" s="143"/>
      <c r="H39" s="193"/>
      <c r="I39" s="193"/>
      <c r="J39" s="193"/>
      <c r="K39" s="193"/>
      <c r="L39" s="193"/>
      <c r="M39" s="561" t="str">
        <f>IFERROR(VLOOKUP(O39,Presentación!$AL$8:$AM$586,2,FALSE),"")</f>
        <v/>
      </c>
      <c r="N39" s="561"/>
      <c r="O39" s="561"/>
      <c r="P39" s="561"/>
      <c r="Q39" s="561"/>
      <c r="R39" s="361"/>
      <c r="S39" s="48"/>
      <c r="T39" s="360"/>
      <c r="U39" s="570" t="s">
        <v>33</v>
      </c>
      <c r="V39" s="571"/>
      <c r="W39" s="571"/>
      <c r="X39" s="571"/>
      <c r="Y39" s="571"/>
      <c r="Z39" s="571"/>
      <c r="AA39" s="571"/>
      <c r="AB39" s="571"/>
      <c r="AC39" s="572"/>
      <c r="AD39" s="361"/>
    </row>
    <row r="40" spans="1:30" ht="15" customHeight="1">
      <c r="A40" s="354"/>
      <c r="B40" s="360"/>
      <c r="C40" s="40" t="s">
        <v>34</v>
      </c>
      <c r="D40" s="143"/>
      <c r="E40" s="143"/>
      <c r="F40" s="561"/>
      <c r="G40" s="561"/>
      <c r="H40" s="561"/>
      <c r="I40" s="561"/>
      <c r="J40" s="561"/>
      <c r="K40" s="561"/>
      <c r="L40" s="561"/>
      <c r="M40" s="561"/>
      <c r="N40" s="561"/>
      <c r="O40" s="561"/>
      <c r="P40" s="561"/>
      <c r="Q40" s="561"/>
      <c r="R40" s="361"/>
      <c r="S40" s="48"/>
      <c r="T40" s="360"/>
      <c r="U40" s="573"/>
      <c r="V40" s="573"/>
      <c r="W40" s="573"/>
      <c r="X40" s="573"/>
      <c r="Y40" s="573"/>
      <c r="Z40" s="573"/>
      <c r="AA40" s="573"/>
      <c r="AB40" s="573"/>
      <c r="AC40" s="573"/>
      <c r="AD40" s="361"/>
    </row>
    <row r="41" spans="1:30" ht="15" customHeight="1">
      <c r="A41" s="354"/>
      <c r="B41" s="360"/>
      <c r="C41" s="40" t="s">
        <v>35</v>
      </c>
      <c r="D41" s="143"/>
      <c r="E41" s="143"/>
      <c r="F41" s="143"/>
      <c r="G41" s="562"/>
      <c r="H41" s="562"/>
      <c r="I41" s="562"/>
      <c r="J41" s="562"/>
      <c r="K41" s="562"/>
      <c r="L41" s="562"/>
      <c r="M41" s="562"/>
      <c r="N41" s="562"/>
      <c r="O41" s="562"/>
      <c r="P41" s="562"/>
      <c r="Q41" s="562"/>
      <c r="R41" s="361"/>
      <c r="S41" s="48"/>
      <c r="T41" s="360"/>
      <c r="U41" s="573"/>
      <c r="V41" s="573"/>
      <c r="W41" s="573"/>
      <c r="X41" s="573"/>
      <c r="Y41" s="573"/>
      <c r="Z41" s="573"/>
      <c r="AA41" s="573"/>
      <c r="AB41" s="573"/>
      <c r="AC41" s="573"/>
      <c r="AD41" s="361"/>
    </row>
    <row r="42" spans="1:30" ht="15" customHeight="1">
      <c r="A42" s="354"/>
      <c r="B42" s="360"/>
      <c r="C42" s="40" t="s">
        <v>36</v>
      </c>
      <c r="D42" s="143"/>
      <c r="E42" s="143"/>
      <c r="F42" s="143"/>
      <c r="G42" s="143"/>
      <c r="H42" s="562"/>
      <c r="I42" s="562"/>
      <c r="J42" s="562"/>
      <c r="K42" s="562"/>
      <c r="L42" s="562"/>
      <c r="M42" s="562"/>
      <c r="N42" s="562"/>
      <c r="O42" s="562"/>
      <c r="P42" s="562"/>
      <c r="Q42" s="562"/>
      <c r="R42" s="361"/>
      <c r="S42" s="48"/>
      <c r="T42" s="360"/>
      <c r="U42" s="573"/>
      <c r="V42" s="573"/>
      <c r="W42" s="573"/>
      <c r="X42" s="573"/>
      <c r="Y42" s="573"/>
      <c r="Z42" s="573"/>
      <c r="AA42" s="573"/>
      <c r="AB42" s="573"/>
      <c r="AC42" s="573"/>
      <c r="AD42" s="361"/>
    </row>
    <row r="43" spans="1:30" ht="15" customHeight="1">
      <c r="A43" s="354"/>
      <c r="B43" s="360"/>
      <c r="C43" s="40" t="s">
        <v>37</v>
      </c>
      <c r="D43" s="143"/>
      <c r="E43" s="143"/>
      <c r="F43" s="143"/>
      <c r="G43" s="143"/>
      <c r="H43" s="562"/>
      <c r="I43" s="562"/>
      <c r="J43" s="562"/>
      <c r="K43" s="562"/>
      <c r="L43" s="562"/>
      <c r="M43" s="562"/>
      <c r="N43" s="562"/>
      <c r="O43" s="562"/>
      <c r="P43" s="562"/>
      <c r="Q43" s="562"/>
      <c r="R43" s="361"/>
      <c r="S43" s="48"/>
      <c r="T43" s="360"/>
      <c r="U43" s="573"/>
      <c r="V43" s="573"/>
      <c r="W43" s="573"/>
      <c r="X43" s="573"/>
      <c r="Y43" s="573"/>
      <c r="Z43" s="573"/>
      <c r="AA43" s="573"/>
      <c r="AB43" s="573"/>
      <c r="AC43" s="573"/>
      <c r="AD43" s="361"/>
    </row>
    <row r="44" spans="1:30" ht="15" customHeight="1">
      <c r="A44" s="354"/>
      <c r="B44" s="360"/>
      <c r="C44" s="40" t="s">
        <v>27</v>
      </c>
      <c r="D44" s="143"/>
      <c r="E44" s="561"/>
      <c r="F44" s="561"/>
      <c r="G44" s="561"/>
      <c r="H44" s="561"/>
      <c r="I44" s="561"/>
      <c r="J44" s="561"/>
      <c r="K44" s="561"/>
      <c r="L44" s="561"/>
      <c r="M44" s="561"/>
      <c r="N44" s="561"/>
      <c r="O44" s="561"/>
      <c r="P44" s="561"/>
      <c r="Q44" s="561"/>
      <c r="R44" s="361"/>
      <c r="S44" s="48"/>
      <c r="T44" s="360"/>
      <c r="U44" s="573"/>
      <c r="V44" s="573"/>
      <c r="W44" s="573"/>
      <c r="X44" s="573"/>
      <c r="Y44" s="573"/>
      <c r="Z44" s="573"/>
      <c r="AA44" s="573"/>
      <c r="AB44" s="573"/>
      <c r="AC44" s="573"/>
      <c r="AD44" s="361"/>
    </row>
    <row r="45" spans="1:30" ht="15" customHeight="1">
      <c r="A45" s="354"/>
      <c r="B45" s="360"/>
      <c r="C45" s="40" t="s">
        <v>29</v>
      </c>
      <c r="D45" s="143"/>
      <c r="E45" s="143"/>
      <c r="F45" s="562"/>
      <c r="G45" s="562"/>
      <c r="H45" s="562"/>
      <c r="I45" s="562"/>
      <c r="J45" s="562"/>
      <c r="K45" s="562"/>
      <c r="L45" s="562"/>
      <c r="M45" s="562"/>
      <c r="N45" s="562"/>
      <c r="O45" s="562"/>
      <c r="P45" s="562"/>
      <c r="Q45" s="562"/>
      <c r="R45" s="361"/>
      <c r="S45" s="48"/>
      <c r="T45" s="360"/>
      <c r="U45" s="573"/>
      <c r="V45" s="573"/>
      <c r="W45" s="573"/>
      <c r="X45" s="573"/>
      <c r="Y45" s="573"/>
      <c r="Z45" s="573"/>
      <c r="AA45" s="573"/>
      <c r="AB45" s="573"/>
      <c r="AC45" s="573"/>
      <c r="AD45" s="361"/>
    </row>
    <row r="46" spans="1:30" ht="15" customHeight="1">
      <c r="A46" s="354"/>
      <c r="B46" s="360"/>
      <c r="C46" s="40" t="s">
        <v>28</v>
      </c>
      <c r="D46" s="143"/>
      <c r="E46" s="143"/>
      <c r="F46" s="362"/>
      <c r="G46" s="362"/>
      <c r="H46" s="562"/>
      <c r="I46" s="562"/>
      <c r="J46" s="562"/>
      <c r="K46" s="562"/>
      <c r="L46" s="562"/>
      <c r="M46" s="562"/>
      <c r="N46" s="562"/>
      <c r="O46" s="562"/>
      <c r="P46" s="562"/>
      <c r="Q46" s="562"/>
      <c r="R46" s="361"/>
      <c r="S46" s="48"/>
      <c r="T46" s="360"/>
      <c r="U46" s="573"/>
      <c r="V46" s="573"/>
      <c r="W46" s="573"/>
      <c r="X46" s="573"/>
      <c r="Y46" s="573"/>
      <c r="Z46" s="573"/>
      <c r="AA46" s="573"/>
      <c r="AB46" s="573"/>
      <c r="AC46" s="573"/>
      <c r="AD46" s="361"/>
    </row>
    <row r="47" spans="1:30" ht="15" customHeight="1" thickBot="1">
      <c r="A47" s="354"/>
      <c r="B47" s="363"/>
      <c r="C47" s="364"/>
      <c r="D47" s="364"/>
      <c r="E47" s="364"/>
      <c r="F47" s="364"/>
      <c r="G47" s="364"/>
      <c r="H47" s="364"/>
      <c r="I47" s="364"/>
      <c r="J47" s="364"/>
      <c r="K47" s="364"/>
      <c r="L47" s="364"/>
      <c r="M47" s="364" t="str">
        <f>IFERROR(VLOOKUP(O47,Presentación!$AL$8:$AM$586,2,FALSE),"")</f>
        <v/>
      </c>
      <c r="N47" s="364"/>
      <c r="O47" s="364"/>
      <c r="P47" s="364"/>
      <c r="Q47" s="364"/>
      <c r="R47" s="365"/>
      <c r="S47" s="15"/>
      <c r="T47" s="363"/>
      <c r="U47" s="364"/>
      <c r="V47" s="364"/>
      <c r="W47" s="364"/>
      <c r="X47" s="364"/>
      <c r="Y47" s="364"/>
      <c r="Z47" s="364"/>
      <c r="AA47" s="364"/>
      <c r="AB47" s="364"/>
      <c r="AC47" s="364"/>
      <c r="AD47" s="365"/>
    </row>
    <row r="48" spans="1:30" ht="15" customHeight="1" thickBot="1">
      <c r="M48" t="str">
        <f>IFERROR(VLOOKUP(O48,Presentación!$AL$8:$AM$586,2,FALSE),"")</f>
        <v/>
      </c>
    </row>
    <row r="49" spans="2:32" ht="15" customHeight="1">
      <c r="B49" s="366"/>
      <c r="C49" s="367" t="s">
        <v>38</v>
      </c>
      <c r="D49" s="367"/>
      <c r="E49" s="367"/>
      <c r="F49" s="367"/>
      <c r="G49" s="367"/>
      <c r="H49" s="367"/>
      <c r="I49" s="367"/>
      <c r="J49" s="367"/>
      <c r="K49" s="367"/>
      <c r="L49" s="367"/>
      <c r="M49" s="367" t="str">
        <f>IFERROR(VLOOKUP(O49,Presentación!$AL$8:$AM$586,2,FALSE),"")</f>
        <v/>
      </c>
      <c r="N49" s="367"/>
      <c r="O49" s="367"/>
      <c r="P49" s="367"/>
      <c r="Q49" s="367"/>
      <c r="R49" s="367"/>
      <c r="S49" s="367"/>
      <c r="T49" s="367"/>
      <c r="U49" s="367"/>
      <c r="V49" s="367"/>
      <c r="W49" s="367"/>
      <c r="X49" s="367"/>
      <c r="Y49" s="367"/>
      <c r="Z49" s="367"/>
      <c r="AA49" s="367"/>
      <c r="AB49" s="367"/>
      <c r="AC49" s="367"/>
      <c r="AD49" s="368"/>
    </row>
    <row r="50" spans="2:32" ht="72" customHeight="1" thickBot="1">
      <c r="B50" s="369"/>
      <c r="C50" s="575"/>
      <c r="D50" s="575"/>
      <c r="E50" s="575"/>
      <c r="F50" s="575"/>
      <c r="G50" s="575"/>
      <c r="H50" s="575"/>
      <c r="I50" s="575"/>
      <c r="J50" s="575"/>
      <c r="K50" s="575"/>
      <c r="L50" s="575"/>
      <c r="M50" s="575"/>
      <c r="N50" s="575"/>
      <c r="O50" s="575"/>
      <c r="P50" s="575"/>
      <c r="Q50" s="575"/>
      <c r="R50" s="575"/>
      <c r="S50" s="575"/>
      <c r="T50" s="575"/>
      <c r="U50" s="575"/>
      <c r="V50" s="575"/>
      <c r="W50" s="575"/>
      <c r="X50" s="575"/>
      <c r="Y50" s="575"/>
      <c r="Z50" s="575"/>
      <c r="AA50" s="575"/>
      <c r="AB50" s="575"/>
      <c r="AC50" s="575"/>
      <c r="AD50" s="370"/>
    </row>
    <row r="51" spans="2:32" s="57" customFormat="1" ht="15" customHeight="1">
      <c r="M51" s="57" t="str">
        <f>IFERROR(VLOOKUP(O51,Presentación!$AL$8:$AM$586,2,FALSE),"")</f>
        <v/>
      </c>
      <c r="AF51" s="61"/>
    </row>
    <row r="52" spans="2:32" s="57" customFormat="1" ht="15" customHeight="1">
      <c r="M52" s="57" t="str">
        <f>IFERROR(VLOOKUP(O52,Presentación!$AL$8:$AM$586,2,FALSE),"")</f>
        <v/>
      </c>
      <c r="AF52" s="61"/>
    </row>
    <row r="53" spans="2:32" s="57" customFormat="1" ht="15" customHeight="1">
      <c r="M53" s="57" t="str">
        <f>IFERROR(VLOOKUP(O53,Presentación!$AL$8:$AM$586,2,FALSE),"")</f>
        <v/>
      </c>
      <c r="AF53" s="61"/>
    </row>
    <row r="54" spans="2:32" s="57" customFormat="1" ht="15" customHeight="1">
      <c r="M54" s="57" t="str">
        <f>IFERROR(VLOOKUP(O54,Presentación!$AL$8:$AM$586,2,FALSE),"")</f>
        <v/>
      </c>
      <c r="AF54" s="61"/>
    </row>
    <row r="55" spans="2:32" s="57" customFormat="1" ht="15" customHeight="1">
      <c r="M55" s="57" t="str">
        <f>IFERROR(VLOOKUP(O55,Presentación!$AL$8:$AM$586,2,FALSE),"")</f>
        <v/>
      </c>
      <c r="AF55" s="61"/>
    </row>
    <row r="56" spans="2:32" s="57" customFormat="1" ht="15" customHeight="1">
      <c r="M56" s="57" t="str">
        <f>IFERROR(VLOOKUP(O56,Presentación!$AL$8:$AM$586,2,FALSE),"")</f>
        <v/>
      </c>
      <c r="AF56" s="61"/>
    </row>
    <row r="57" spans="2:32" ht="15" hidden="1" customHeight="1">
      <c r="M57" t="str">
        <f>IFERROR(VLOOKUP(O57,Presentación!$AL$8:$AM$586,2,FALSE),"")</f>
        <v/>
      </c>
    </row>
    <row r="58" spans="2:32" ht="15" hidden="1" customHeight="1">
      <c r="M58" t="str">
        <f>IFERROR(VLOOKUP(O58,Presentación!$AL$8:$AM$586,2,FALSE),"")</f>
        <v/>
      </c>
    </row>
    <row r="59" spans="2:32" ht="15" hidden="1" customHeight="1">
      <c r="M59" t="str">
        <f>IFERROR(VLOOKUP(O59,Presentación!$AL$8:$AM$586,2,FALSE),"")</f>
        <v/>
      </c>
    </row>
    <row r="60" spans="2:32" ht="15" hidden="1" customHeight="1">
      <c r="M60" t="str">
        <f>IFERROR(VLOOKUP(O60,Presentación!$AL$8:$AM$586,2,FALSE),"")</f>
        <v/>
      </c>
    </row>
    <row r="61" spans="2:32" ht="15" hidden="1" customHeight="1">
      <c r="M61" t="str">
        <f>IFERROR(VLOOKUP(O61,Presentación!$AL$8:$AM$586,2,FALSE),"")</f>
        <v/>
      </c>
    </row>
    <row r="62" spans="2:32" ht="15" hidden="1" customHeight="1">
      <c r="M62" t="str">
        <f>IFERROR(VLOOKUP(O62,Presentación!$AL$8:$AM$586,2,FALSE),"")</f>
        <v/>
      </c>
    </row>
    <row r="63" spans="2:32" ht="15" hidden="1" customHeight="1">
      <c r="M63" t="str">
        <f>IFERROR(VLOOKUP(O63,Presentación!$AL$8:$AM$586,2,FALSE),"")</f>
        <v/>
      </c>
      <c r="AC63" t="str">
        <f>IF(SUM($AH$11,$AH$28)&gt;0,"",IF(Presentación!N8="","",Presentación!N8))</f>
        <v>230</v>
      </c>
    </row>
    <row r="64" spans="2:32" ht="15" hidden="1" customHeight="1">
      <c r="M64" t="str">
        <f>IFERROR(VLOOKUP(O64,Presentación!$AL$8:$AM$586,2,FALSE),"")</f>
        <v/>
      </c>
    </row>
    <row r="65" spans="4:13" ht="15" hidden="1" customHeight="1">
      <c r="M65" t="str">
        <f>IFERROR(VLOOKUP(O65,Presentación!$AL$8:$AM$586,2,FALSE),"")</f>
        <v/>
      </c>
    </row>
    <row r="66" spans="4:13" ht="15" hidden="1" customHeight="1">
      <c r="M66" t="str">
        <f>IFERROR(VLOOKUP(O66,Presentación!$AL$8:$AM$586,2,FALSE),"")</f>
        <v/>
      </c>
    </row>
    <row r="67" spans="4:13" ht="15" hidden="1" customHeight="1">
      <c r="M67" t="str">
        <f>IFERROR(VLOOKUP(O67,Presentación!$AL$8:$AM$586,2,FALSE),"")</f>
        <v/>
      </c>
    </row>
    <row r="68" spans="4:13" ht="15" hidden="1" customHeight="1">
      <c r="D68" t="str">
        <f>IF(SUM($AH$11,$AH$28)&gt;0,"",IF(Presentación!AM9="","",Presentación!AM9))</f>
        <v>30001</v>
      </c>
      <c r="G68" t="str">
        <f>IF(SUM($AH$11,$AH$28)&gt;0,"",IF(Presentación!AL9="","",Presentación!AL9))</f>
        <v>Acajete</v>
      </c>
      <c r="M68" t="str">
        <f>IFERROR(VLOOKUP(O68,Presentación!$AL$8:$AM$586,2,FALSE),"")</f>
        <v/>
      </c>
    </row>
    <row r="69" spans="4:13" ht="15" hidden="1" customHeight="1">
      <c r="D69" t="str">
        <f>IF(SUM($AH$11,$AH$28)&gt;0,"",IF(Presentación!AM10="","",Presentación!AM10))</f>
        <v>30002</v>
      </c>
      <c r="G69" t="str">
        <f>IF(SUM($AH$11,$AH$28)&gt;0,"",IF(Presentación!AL10="","",Presentación!AL10))</f>
        <v>Acatlán</v>
      </c>
      <c r="M69" t="str">
        <f>IFERROR(VLOOKUP(O69,Presentación!$AL$8:$AM$586,2,FALSE),"")</f>
        <v/>
      </c>
    </row>
    <row r="70" spans="4:13" ht="15" hidden="1" customHeight="1">
      <c r="D70" t="str">
        <f>IF(SUM($AH$11,$AH$28)&gt;0,"",IF(Presentación!AM11="","",Presentación!AM11))</f>
        <v>30003</v>
      </c>
      <c r="G70" t="str">
        <f>IF(SUM($AH$11,$AH$28)&gt;0,"",IF(Presentación!AL11="","",Presentación!AL11))</f>
        <v>Acayucan</v>
      </c>
      <c r="M70" t="str">
        <f>IFERROR(VLOOKUP(O70,Presentación!$AL$8:$AM$586,2,FALSE),"")</f>
        <v/>
      </c>
    </row>
    <row r="71" spans="4:13" ht="15" hidden="1" customHeight="1">
      <c r="D71" t="str">
        <f>IF(SUM($AH$11,$AH$28)&gt;0,"",IF(Presentación!AM12="","",Presentación!AM12))</f>
        <v>30004</v>
      </c>
      <c r="G71" t="str">
        <f>IF(SUM($AH$11,$AH$28)&gt;0,"",IF(Presentación!AL12="","",Presentación!AL12))</f>
        <v>Actopan</v>
      </c>
      <c r="M71" t="str">
        <f>IFERROR(VLOOKUP(O71,Presentación!$AL$8:$AM$586,2,FALSE),"")</f>
        <v/>
      </c>
    </row>
    <row r="72" spans="4:13" ht="15" hidden="1" customHeight="1">
      <c r="D72" t="str">
        <f>IF(SUM($AH$11,$AH$28)&gt;0,"",IF(Presentación!AM13="","",Presentación!AM13))</f>
        <v>30005</v>
      </c>
      <c r="G72" t="str">
        <f>IF(SUM($AH$11,$AH$28)&gt;0,"",IF(Presentación!AL13="","",Presentación!AL13))</f>
        <v>Acula</v>
      </c>
      <c r="M72" t="str">
        <f>IFERROR(VLOOKUP(O72,Presentación!$AL$8:$AM$586,2,FALSE),"")</f>
        <v/>
      </c>
    </row>
    <row r="73" spans="4:13" ht="15" hidden="1" customHeight="1">
      <c r="D73" t="str">
        <f>IF(SUM($AH$11,$AH$28)&gt;0,"",IF(Presentación!AM14="","",Presentación!AM14))</f>
        <v>30006</v>
      </c>
      <c r="G73" t="str">
        <f>IF(SUM($AH$11,$AH$28)&gt;0,"",IF(Presentación!AL14="","",Presentación!AL14))</f>
        <v>Acultzingo</v>
      </c>
      <c r="M73" t="str">
        <f>IFERROR(VLOOKUP(O73,Presentación!$AL$8:$AM$586,2,FALSE),"")</f>
        <v/>
      </c>
    </row>
    <row r="74" spans="4:13" ht="15" hidden="1" customHeight="1">
      <c r="D74" t="str">
        <f>IF(SUM($AH$11,$AH$28)&gt;0,"",IF(Presentación!AM15="","",Presentación!AM15))</f>
        <v>30007</v>
      </c>
      <c r="G74" t="str">
        <f>IF(SUM($AH$11,$AH$28)&gt;0,"",IF(Presentación!AL15="","",Presentación!AL15))</f>
        <v>Camarón de Tejeda</v>
      </c>
      <c r="M74" t="str">
        <f>IFERROR(VLOOKUP(O74,Presentación!$AL$8:$AM$586,2,FALSE),"")</f>
        <v/>
      </c>
    </row>
    <row r="75" spans="4:13" ht="15" hidden="1" customHeight="1">
      <c r="D75" t="str">
        <f>IF(SUM($AH$11,$AH$28)&gt;0,"",IF(Presentación!AM16="","",Presentación!AM16))</f>
        <v>30008</v>
      </c>
      <c r="G75" t="str">
        <f>IF(SUM($AH$11,$AH$28)&gt;0,"",IF(Presentación!AL16="","",Presentación!AL16))</f>
        <v>Alpatláhuac</v>
      </c>
      <c r="M75" t="str">
        <f>IFERROR(VLOOKUP(O75,Presentación!$AL$8:$AM$586,2,FALSE),"")</f>
        <v/>
      </c>
    </row>
    <row r="76" spans="4:13" ht="15" hidden="1" customHeight="1">
      <c r="D76" t="str">
        <f>IF(SUM($AH$11,$AH$28)&gt;0,"",IF(Presentación!AM17="","",Presentación!AM17))</f>
        <v>30009</v>
      </c>
      <c r="G76" t="str">
        <f>IF(SUM($AH$11,$AH$28)&gt;0,"",IF(Presentación!AL17="","",Presentación!AL17))</f>
        <v>Alto Lucero de Gutiérrez Barrios</v>
      </c>
      <c r="M76" t="str">
        <f>IFERROR(VLOOKUP(O76,Presentación!$AL$8:$AM$586,2,FALSE),"")</f>
        <v/>
      </c>
    </row>
    <row r="77" spans="4:13" ht="15" hidden="1" customHeight="1">
      <c r="D77" t="str">
        <f>IF(SUM($AH$11,$AH$28)&gt;0,"",IF(Presentación!AM18="","",Presentación!AM18))</f>
        <v>30010</v>
      </c>
      <c r="G77" t="str">
        <f>IF(SUM($AH$11,$AH$28)&gt;0,"",IF(Presentación!AL18="","",Presentación!AL18))</f>
        <v>Altotonga</v>
      </c>
      <c r="M77" t="str">
        <f>IFERROR(VLOOKUP(O77,Presentación!$AL$8:$AM$586,2,FALSE),"")</f>
        <v/>
      </c>
    </row>
    <row r="78" spans="4:13" ht="15" hidden="1" customHeight="1">
      <c r="D78" t="str">
        <f>IF(SUM($AH$11,$AH$28)&gt;0,"",IF(Presentación!AM19="","",Presentación!AM19))</f>
        <v>30011</v>
      </c>
      <c r="G78" t="str">
        <f>IF(SUM($AH$11,$AH$28)&gt;0,"",IF(Presentación!AL19="","",Presentación!AL19))</f>
        <v>Alvarado</v>
      </c>
      <c r="M78" t="str">
        <f>IFERROR(VLOOKUP(O78,Presentación!$AL$8:$AM$586,2,FALSE),"")</f>
        <v/>
      </c>
    </row>
    <row r="79" spans="4:13" ht="15" hidden="1" customHeight="1">
      <c r="D79" t="str">
        <f>IF(SUM($AH$11,$AH$28)&gt;0,"",IF(Presentación!AM20="","",Presentación!AM20))</f>
        <v>30012</v>
      </c>
      <c r="G79" t="str">
        <f>IF(SUM($AH$11,$AH$28)&gt;0,"",IF(Presentación!AL20="","",Presentación!AL20))</f>
        <v>Amatitlán</v>
      </c>
    </row>
    <row r="80" spans="4:13" ht="15" hidden="1" customHeight="1">
      <c r="D80" t="str">
        <f>IF(SUM($AH$11,$AH$28)&gt;0,"",IF(Presentación!AM21="","",Presentación!AM21))</f>
        <v>30013</v>
      </c>
      <c r="G80" t="str">
        <f>IF(SUM($AH$11,$AH$28)&gt;0,"",IF(Presentación!AL21="","",Presentación!AL21))</f>
        <v>Naranjos Amatlán</v>
      </c>
    </row>
    <row r="81" spans="4:7" ht="15" hidden="1" customHeight="1">
      <c r="D81" t="str">
        <f>IF(SUM($AH$11,$AH$28)&gt;0,"",IF(Presentación!AM22="","",Presentación!AM22))</f>
        <v>30014</v>
      </c>
      <c r="G81" t="str">
        <f>IF(SUM($AH$11,$AH$28)&gt;0,"",IF(Presentación!AL22="","",Presentación!AL22))</f>
        <v>Amatlán de los Reyes</v>
      </c>
    </row>
    <row r="82" spans="4:7" ht="15" hidden="1" customHeight="1">
      <c r="D82" t="str">
        <f>IF(SUM($AH$11,$AH$28)&gt;0,"",IF(Presentación!AM23="","",Presentación!AM23))</f>
        <v>30015</v>
      </c>
      <c r="G82" t="str">
        <f>IF(SUM($AH$11,$AH$28)&gt;0,"",IF(Presentación!AL23="","",Presentación!AL23))</f>
        <v>Angel R. Cabada</v>
      </c>
    </row>
    <row r="83" spans="4:7" ht="15" hidden="1" customHeight="1">
      <c r="D83" t="str">
        <f>IF(SUM($AH$11,$AH$28)&gt;0,"",IF(Presentación!AM24="","",Presentación!AM24))</f>
        <v>30016</v>
      </c>
      <c r="G83" t="str">
        <f>IF(SUM($AH$11,$AH$28)&gt;0,"",IF(Presentación!AL24="","",Presentación!AL24))</f>
        <v>La Antigua</v>
      </c>
    </row>
    <row r="84" spans="4:7" ht="15" hidden="1" customHeight="1">
      <c r="D84" t="str">
        <f>IF(SUM($AH$11,$AH$28)&gt;0,"",IF(Presentación!AM25="","",Presentación!AM25))</f>
        <v>30017</v>
      </c>
      <c r="G84" t="str">
        <f>IF(SUM($AH$11,$AH$28)&gt;0,"",IF(Presentación!AL25="","",Presentación!AL25))</f>
        <v>Apazapan</v>
      </c>
    </row>
    <row r="85" spans="4:7" ht="15" hidden="1" customHeight="1">
      <c r="D85" t="str">
        <f>IF(SUM($AH$11,$AH$28)&gt;0,"",IF(Presentación!AM26="","",Presentación!AM26))</f>
        <v>30018</v>
      </c>
      <c r="G85" t="str">
        <f>IF(SUM($AH$11,$AH$28)&gt;0,"",IF(Presentación!AL26="","",Presentación!AL26))</f>
        <v>Aquila</v>
      </c>
    </row>
    <row r="86" spans="4:7" ht="15" hidden="1" customHeight="1">
      <c r="D86" t="str">
        <f>IF(SUM($AH$11,$AH$28)&gt;0,"",IF(Presentación!AM27="","",Presentación!AM27))</f>
        <v>30019</v>
      </c>
      <c r="G86" t="str">
        <f>IF(SUM($AH$11,$AH$28)&gt;0,"",IF(Presentación!AL27="","",Presentación!AL27))</f>
        <v>Astacinga</v>
      </c>
    </row>
    <row r="87" spans="4:7" ht="15" hidden="1" customHeight="1">
      <c r="D87" t="str">
        <f>IF(SUM($AH$11,$AH$28)&gt;0,"",IF(Presentación!AM28="","",Presentación!AM28))</f>
        <v>30020</v>
      </c>
      <c r="G87" t="str">
        <f>IF(SUM($AH$11,$AH$28)&gt;0,"",IF(Presentación!AL28="","",Presentación!AL28))</f>
        <v>Atlahuilco</v>
      </c>
    </row>
    <row r="88" spans="4:7" ht="15" hidden="1" customHeight="1">
      <c r="D88" t="str">
        <f>IF(SUM($AH$11,$AH$28)&gt;0,"",IF(Presentación!AM29="","",Presentación!AM29))</f>
        <v>30021</v>
      </c>
      <c r="G88" t="str">
        <f>IF(SUM($AH$11,$AH$28)&gt;0,"",IF(Presentación!AL29="","",Presentación!AL29))</f>
        <v>Atoyac</v>
      </c>
    </row>
    <row r="89" spans="4:7" ht="15" hidden="1" customHeight="1">
      <c r="D89" t="str">
        <f>IF(SUM($AH$11,$AH$28)&gt;0,"",IF(Presentación!AM30="","",Presentación!AM30))</f>
        <v>30022</v>
      </c>
      <c r="G89" t="str">
        <f>IF(SUM($AH$11,$AH$28)&gt;0,"",IF(Presentación!AL30="","",Presentación!AL30))</f>
        <v>Atzacan</v>
      </c>
    </row>
    <row r="90" spans="4:7" ht="15" hidden="1" customHeight="1">
      <c r="D90" t="str">
        <f>IF(SUM($AH$11,$AH$28)&gt;0,"",IF(Presentación!AM31="","",Presentación!AM31))</f>
        <v>30023</v>
      </c>
      <c r="G90" t="str">
        <f>IF(SUM($AH$11,$AH$28)&gt;0,"",IF(Presentación!AL31="","",Presentación!AL31))</f>
        <v>Atzalan</v>
      </c>
    </row>
    <row r="91" spans="4:7" ht="15" hidden="1" customHeight="1">
      <c r="D91" t="str">
        <f>IF(SUM($AH$11,$AH$28)&gt;0,"",IF(Presentación!AM32="","",Presentación!AM32))</f>
        <v>30024</v>
      </c>
      <c r="G91" t="str">
        <f>IF(SUM($AH$11,$AH$28)&gt;0,"",IF(Presentación!AL32="","",Presentación!AL32))</f>
        <v>Tlaltetela</v>
      </c>
    </row>
    <row r="92" spans="4:7" ht="15" hidden="1" customHeight="1">
      <c r="D92" t="str">
        <f>IF(SUM($AH$11,$AH$28)&gt;0,"",IF(Presentación!AM33="","",Presentación!AM33))</f>
        <v>30025</v>
      </c>
      <c r="G92" t="str">
        <f>IF(SUM($AH$11,$AH$28)&gt;0,"",IF(Presentación!AL33="","",Presentación!AL33))</f>
        <v>Ayahualulco</v>
      </c>
    </row>
    <row r="93" spans="4:7" ht="15" hidden="1" customHeight="1">
      <c r="D93" t="str">
        <f>IF(SUM($AH$11,$AH$28)&gt;0,"",IF(Presentación!AM34="","",Presentación!AM34))</f>
        <v>30026</v>
      </c>
      <c r="G93" t="str">
        <f>IF(SUM($AH$11,$AH$28)&gt;0,"",IF(Presentación!AL34="","",Presentación!AL34))</f>
        <v>Banderilla</v>
      </c>
    </row>
    <row r="94" spans="4:7" ht="15" hidden="1" customHeight="1">
      <c r="D94" t="str">
        <f>IF(SUM($AH$11,$AH$28)&gt;0,"",IF(Presentación!AM35="","",Presentación!AM35))</f>
        <v>30027</v>
      </c>
      <c r="G94" t="str">
        <f>IF(SUM($AH$11,$AH$28)&gt;0,"",IF(Presentación!AL35="","",Presentación!AL35))</f>
        <v>Benito Juárez</v>
      </c>
    </row>
    <row r="95" spans="4:7" ht="15" hidden="1" customHeight="1">
      <c r="D95" t="str">
        <f>IF(SUM($AH$11,$AH$28)&gt;0,"",IF(Presentación!AM36="","",Presentación!AM36))</f>
        <v>30028</v>
      </c>
      <c r="G95" t="str">
        <f>IF(SUM($AH$11,$AH$28)&gt;0,"",IF(Presentación!AL36="","",Presentación!AL36))</f>
        <v>Boca del Río</v>
      </c>
    </row>
    <row r="96" spans="4:7" ht="15" hidden="1" customHeight="1">
      <c r="D96" t="str">
        <f>IF(SUM($AH$11,$AH$28)&gt;0,"",IF(Presentación!AM37="","",Presentación!AM37))</f>
        <v>30029</v>
      </c>
      <c r="G96" t="str">
        <f>IF(SUM($AH$11,$AH$28)&gt;0,"",IF(Presentación!AL37="","",Presentación!AL37))</f>
        <v>Calcahualco</v>
      </c>
    </row>
    <row r="97" spans="4:7" ht="15" hidden="1" customHeight="1">
      <c r="D97" t="str">
        <f>IF(SUM($AH$11,$AH$28)&gt;0,"",IF(Presentación!AM38="","",Presentación!AM38))</f>
        <v>30030</v>
      </c>
      <c r="G97" t="str">
        <f>IF(SUM($AH$11,$AH$28)&gt;0,"",IF(Presentación!AL38="","",Presentación!AL38))</f>
        <v>Camerino Z. Mendoza</v>
      </c>
    </row>
    <row r="98" spans="4:7" ht="15" hidden="1" customHeight="1">
      <c r="D98" t="str">
        <f>IF(SUM($AH$11,$AH$28)&gt;0,"",IF(Presentación!AM39="","",Presentación!AM39))</f>
        <v>30031</v>
      </c>
      <c r="G98" t="str">
        <f>IF(SUM($AH$11,$AH$28)&gt;0,"",IF(Presentación!AL39="","",Presentación!AL39))</f>
        <v>Carrillo Puerto</v>
      </c>
    </row>
    <row r="99" spans="4:7" ht="15" hidden="1" customHeight="1">
      <c r="D99" t="str">
        <f>IF(SUM($AH$11,$AH$28)&gt;0,"",IF(Presentación!AM40="","",Presentación!AM40))</f>
        <v>30032</v>
      </c>
      <c r="G99" t="str">
        <f>IF(SUM($AH$11,$AH$28)&gt;0,"",IF(Presentación!AL40="","",Presentación!AL40))</f>
        <v>Catemaco</v>
      </c>
    </row>
    <row r="100" spans="4:7" ht="15" hidden="1" customHeight="1">
      <c r="D100" t="str">
        <f>IF(SUM($AH$11,$AH$28)&gt;0,"",IF(Presentación!AM41="","",Presentación!AM41))</f>
        <v>30033</v>
      </c>
      <c r="G100" t="str">
        <f>IF(SUM($AH$11,$AH$28)&gt;0,"",IF(Presentación!AL41="","",Presentación!AL41))</f>
        <v>Cazones de Herrera</v>
      </c>
    </row>
    <row r="101" spans="4:7" ht="15" hidden="1" customHeight="1">
      <c r="D101" t="str">
        <f>IF(SUM($AH$11,$AH$28)&gt;0,"",IF(Presentación!AM42="","",Presentación!AM42))</f>
        <v>30034</v>
      </c>
      <c r="G101" t="str">
        <f>IF(SUM($AH$11,$AH$28)&gt;0,"",IF(Presentación!AL42="","",Presentación!AL42))</f>
        <v>Cerro Azul</v>
      </c>
    </row>
    <row r="102" spans="4:7" ht="15" hidden="1" customHeight="1">
      <c r="D102" t="str">
        <f>IF(SUM($AH$11,$AH$28)&gt;0,"",IF(Presentación!AM43="","",Presentación!AM43))</f>
        <v>30035</v>
      </c>
      <c r="G102" t="str">
        <f>IF(SUM($AH$11,$AH$28)&gt;0,"",IF(Presentación!AL43="","",Presentación!AL43))</f>
        <v>Citlaltépetl</v>
      </c>
    </row>
    <row r="103" spans="4:7" ht="15" hidden="1" customHeight="1">
      <c r="D103" t="str">
        <f>IF(SUM($AH$11,$AH$28)&gt;0,"",IF(Presentación!AM44="","",Presentación!AM44))</f>
        <v>30036</v>
      </c>
      <c r="G103" t="str">
        <f>IF(SUM($AH$11,$AH$28)&gt;0,"",IF(Presentación!AL44="","",Presentación!AL44))</f>
        <v>Coacoatzintla</v>
      </c>
    </row>
    <row r="104" spans="4:7" ht="15" hidden="1" customHeight="1">
      <c r="D104" t="str">
        <f>IF(SUM($AH$11,$AH$28)&gt;0,"",IF(Presentación!AM45="","",Presentación!AM45))</f>
        <v>30037</v>
      </c>
      <c r="G104" t="str">
        <f>IF(SUM($AH$11,$AH$28)&gt;0,"",IF(Presentación!AL45="","",Presentación!AL45))</f>
        <v>Coahuitlán</v>
      </c>
    </row>
    <row r="105" spans="4:7" ht="15" hidden="1" customHeight="1">
      <c r="D105" t="str">
        <f>IF(SUM($AH$11,$AH$28)&gt;0,"",IF(Presentación!AM46="","",Presentación!AM46))</f>
        <v>30038</v>
      </c>
      <c r="G105" t="str">
        <f>IF(SUM($AH$11,$AH$28)&gt;0,"",IF(Presentación!AL46="","",Presentación!AL46))</f>
        <v>Coatepec</v>
      </c>
    </row>
    <row r="106" spans="4:7" ht="15" hidden="1" customHeight="1">
      <c r="D106" t="str">
        <f>IF(SUM($AH$11,$AH$28)&gt;0,"",IF(Presentación!AM47="","",Presentación!AM47))</f>
        <v>30039</v>
      </c>
      <c r="G106" t="str">
        <f>IF(SUM($AH$11,$AH$28)&gt;0,"",IF(Presentación!AL47="","",Presentación!AL47))</f>
        <v>Coatzacoalcos</v>
      </c>
    </row>
    <row r="107" spans="4:7" ht="15" hidden="1" customHeight="1">
      <c r="D107" t="str">
        <f>IF(SUM($AH$11,$AH$28)&gt;0,"",IF(Presentación!AM48="","",Presentación!AM48))</f>
        <v>30040</v>
      </c>
      <c r="G107" t="str">
        <f>IF(SUM($AH$11,$AH$28)&gt;0,"",IF(Presentación!AL48="","",Presentación!AL48))</f>
        <v>Coatzintla</v>
      </c>
    </row>
    <row r="108" spans="4:7" ht="15" hidden="1" customHeight="1">
      <c r="D108" t="str">
        <f>IF(SUM($AH$11,$AH$28)&gt;0,"",IF(Presentación!AM49="","",Presentación!AM49))</f>
        <v>30041</v>
      </c>
      <c r="G108" t="str">
        <f>IF(SUM($AH$11,$AH$28)&gt;0,"",IF(Presentación!AL49="","",Presentación!AL49))</f>
        <v>Coetzala</v>
      </c>
    </row>
    <row r="109" spans="4:7" ht="15" hidden="1" customHeight="1">
      <c r="D109" t="str">
        <f>IF(SUM($AH$11,$AH$28)&gt;0,"",IF(Presentación!AM50="","",Presentación!AM50))</f>
        <v>30042</v>
      </c>
      <c r="G109" t="str">
        <f>IF(SUM($AH$11,$AH$28)&gt;0,"",IF(Presentación!AL50="","",Presentación!AL50))</f>
        <v>Colipa</v>
      </c>
    </row>
    <row r="110" spans="4:7" ht="15" hidden="1" customHeight="1">
      <c r="D110" t="str">
        <f>IF(SUM($AH$11,$AH$28)&gt;0,"",IF(Presentación!AM51="","",Presentación!AM51))</f>
        <v>30043</v>
      </c>
      <c r="G110" t="str">
        <f>IF(SUM($AH$11,$AH$28)&gt;0,"",IF(Presentación!AL51="","",Presentación!AL51))</f>
        <v>Comapa</v>
      </c>
    </row>
    <row r="111" spans="4:7" ht="15" hidden="1" customHeight="1">
      <c r="D111" t="str">
        <f>IF(SUM($AH$11,$AH$28)&gt;0,"",IF(Presentación!AM52="","",Presentación!AM52))</f>
        <v>30044</v>
      </c>
      <c r="G111" t="str">
        <f>IF(SUM($AH$11,$AH$28)&gt;0,"",IF(Presentación!AL52="","",Presentación!AL52))</f>
        <v>Córdoba</v>
      </c>
    </row>
    <row r="112" spans="4:7" ht="15" hidden="1" customHeight="1">
      <c r="D112" t="str">
        <f>IF(SUM($AH$11,$AH$28)&gt;0,"",IF(Presentación!AM53="","",Presentación!AM53))</f>
        <v>30045</v>
      </c>
      <c r="G112" t="str">
        <f>IF(SUM($AH$11,$AH$28)&gt;0,"",IF(Presentación!AL53="","",Presentación!AL53))</f>
        <v>Cosamaloapan de Carpio</v>
      </c>
    </row>
    <row r="113" spans="4:7" ht="15" hidden="1" customHeight="1">
      <c r="D113" t="str">
        <f>IF(SUM($AH$11,$AH$28)&gt;0,"",IF(Presentación!AM54="","",Presentación!AM54))</f>
        <v>30046</v>
      </c>
      <c r="G113" t="str">
        <f>IF(SUM($AH$11,$AH$28)&gt;0,"",IF(Presentación!AL54="","",Presentación!AL54))</f>
        <v>Cosautlán de Carvajal</v>
      </c>
    </row>
    <row r="114" spans="4:7" ht="15" hidden="1" customHeight="1">
      <c r="D114" t="str">
        <f>IF(SUM($AH$11,$AH$28)&gt;0,"",IF(Presentación!AM55="","",Presentación!AM55))</f>
        <v>30047</v>
      </c>
      <c r="G114" t="str">
        <f>IF(SUM($AH$11,$AH$28)&gt;0,"",IF(Presentación!AL55="","",Presentación!AL55))</f>
        <v>Coscomatepec</v>
      </c>
    </row>
    <row r="115" spans="4:7" ht="15" hidden="1" customHeight="1">
      <c r="D115" t="str">
        <f>IF(SUM($AH$11,$AH$28)&gt;0,"",IF(Presentación!AM56="","",Presentación!AM56))</f>
        <v>30048</v>
      </c>
      <c r="G115" t="str">
        <f>IF(SUM($AH$11,$AH$28)&gt;0,"",IF(Presentación!AL56="","",Presentación!AL56))</f>
        <v>Cosoleacaque</v>
      </c>
    </row>
    <row r="116" spans="4:7" ht="15" hidden="1" customHeight="1">
      <c r="D116" t="str">
        <f>IF(SUM($AH$11,$AH$28)&gt;0,"",IF(Presentación!AM57="","",Presentación!AM57))</f>
        <v>30049</v>
      </c>
      <c r="G116" t="str">
        <f>IF(SUM($AH$11,$AH$28)&gt;0,"",IF(Presentación!AL57="","",Presentación!AL57))</f>
        <v>Cotaxtla</v>
      </c>
    </row>
    <row r="117" spans="4:7" ht="15" hidden="1" customHeight="1">
      <c r="D117" t="str">
        <f>IF(SUM($AH$11,$AH$28)&gt;0,"",IF(Presentación!AM58="","",Presentación!AM58))</f>
        <v>30050</v>
      </c>
      <c r="G117" t="str">
        <f>IF(SUM($AH$11,$AH$28)&gt;0,"",IF(Presentación!AL58="","",Presentación!AL58))</f>
        <v>Coxquihui</v>
      </c>
    </row>
    <row r="118" spans="4:7" ht="15" hidden="1" customHeight="1">
      <c r="D118" t="str">
        <f>IF(SUM($AH$11,$AH$28)&gt;0,"",IF(Presentación!AM59="","",Presentación!AM59))</f>
        <v>30051</v>
      </c>
      <c r="G118" t="str">
        <f>IF(SUM($AH$11,$AH$28)&gt;0,"",IF(Presentación!AL59="","",Presentación!AL59))</f>
        <v>Coyutla</v>
      </c>
    </row>
    <row r="119" spans="4:7" ht="15" hidden="1" customHeight="1">
      <c r="D119" t="str">
        <f>IF(SUM($AH$11,$AH$28)&gt;0,"",IF(Presentación!AM60="","",Presentación!AM60))</f>
        <v>30052</v>
      </c>
      <c r="G119" t="str">
        <f>IF(SUM($AH$11,$AH$28)&gt;0,"",IF(Presentación!AL60="","",Presentación!AL60))</f>
        <v>Cuichapa</v>
      </c>
    </row>
    <row r="120" spans="4:7" ht="15" hidden="1" customHeight="1">
      <c r="D120" t="str">
        <f>IF(SUM($AH$11,$AH$28)&gt;0,"",IF(Presentación!AM61="","",Presentación!AM61))</f>
        <v>30053</v>
      </c>
      <c r="G120" t="str">
        <f>IF(SUM($AH$11,$AH$28)&gt;0,"",IF(Presentación!AL61="","",Presentación!AL61))</f>
        <v>Cuitláhuac</v>
      </c>
    </row>
    <row r="121" spans="4:7" ht="15" hidden="1" customHeight="1">
      <c r="D121" t="str">
        <f>IF(SUM($AH$11,$AH$28)&gt;0,"",IF(Presentación!AM62="","",Presentación!AM62))</f>
        <v>30054</v>
      </c>
      <c r="G121" t="str">
        <f>IF(SUM($AH$11,$AH$28)&gt;0,"",IF(Presentación!AL62="","",Presentación!AL62))</f>
        <v>Chacaltianguis</v>
      </c>
    </row>
    <row r="122" spans="4:7" ht="15" hidden="1" customHeight="1">
      <c r="D122" t="str">
        <f>IF(SUM($AH$11,$AH$28)&gt;0,"",IF(Presentación!AM63="","",Presentación!AM63))</f>
        <v>30055</v>
      </c>
      <c r="G122" t="str">
        <f>IF(SUM($AH$11,$AH$28)&gt;0,"",IF(Presentación!AL63="","",Presentación!AL63))</f>
        <v>Chalma</v>
      </c>
    </row>
    <row r="123" spans="4:7" ht="15" hidden="1" customHeight="1">
      <c r="D123" t="str">
        <f>IF(SUM($AH$11,$AH$28)&gt;0,"",IF(Presentación!AM64="","",Presentación!AM64))</f>
        <v>30056</v>
      </c>
      <c r="G123" t="str">
        <f>IF(SUM($AH$11,$AH$28)&gt;0,"",IF(Presentación!AL64="","",Presentación!AL64))</f>
        <v>Chiconamel</v>
      </c>
    </row>
    <row r="124" spans="4:7" ht="15" hidden="1" customHeight="1">
      <c r="D124" t="str">
        <f>IF(SUM($AH$11,$AH$28)&gt;0,"",IF(Presentación!AM65="","",Presentación!AM65))</f>
        <v>30057</v>
      </c>
      <c r="G124" t="str">
        <f>IF(SUM($AH$11,$AH$28)&gt;0,"",IF(Presentación!AL65="","",Presentación!AL65))</f>
        <v>Chiconquiaco</v>
      </c>
    </row>
    <row r="125" spans="4:7" ht="15" hidden="1" customHeight="1">
      <c r="D125" t="str">
        <f>IF(SUM($AH$11,$AH$28)&gt;0,"",IF(Presentación!AM66="","",Presentación!AM66))</f>
        <v>30058</v>
      </c>
      <c r="G125" t="str">
        <f>IF(SUM($AH$11,$AH$28)&gt;0,"",IF(Presentación!AL66="","",Presentación!AL66))</f>
        <v>Chicontepec</v>
      </c>
    </row>
    <row r="126" spans="4:7" ht="15" hidden="1" customHeight="1">
      <c r="D126" t="str">
        <f>IF(SUM($AH$11,$AH$28)&gt;0,"",IF(Presentación!AM67="","",Presentación!AM67))</f>
        <v>30059</v>
      </c>
      <c r="G126" t="str">
        <f>IF(SUM($AH$11,$AH$28)&gt;0,"",IF(Presentación!AL67="","",Presentación!AL67))</f>
        <v>Chinameca</v>
      </c>
    </row>
    <row r="127" spans="4:7" ht="15" hidden="1" customHeight="1">
      <c r="D127" t="str">
        <f>IF(SUM($AH$11,$AH$28)&gt;0,"",IF(Presentación!AM68="","",Presentación!AM68))</f>
        <v>30060</v>
      </c>
      <c r="G127" t="str">
        <f>IF(SUM($AH$11,$AH$28)&gt;0,"",IF(Presentación!AL68="","",Presentación!AL68))</f>
        <v>Chinampa de Gorostiza</v>
      </c>
    </row>
    <row r="128" spans="4:7" ht="15" hidden="1" customHeight="1">
      <c r="D128" t="str">
        <f>IF(SUM($AH$11,$AH$28)&gt;0,"",IF(Presentación!AM69="","",Presentación!AM69))</f>
        <v>30061</v>
      </c>
      <c r="G128" t="str">
        <f>IF(SUM($AH$11,$AH$28)&gt;0,"",IF(Presentación!AL69="","",Presentación!AL69))</f>
        <v>Las Choapas</v>
      </c>
    </row>
    <row r="129" spans="4:7" ht="15" hidden="1" customHeight="1">
      <c r="D129" t="str">
        <f>IF(SUM($AH$11,$AH$28)&gt;0,"",IF(Presentación!AM70="","",Presentación!AM70))</f>
        <v>30062</v>
      </c>
      <c r="G129" t="str">
        <f>IF(SUM($AH$11,$AH$28)&gt;0,"",IF(Presentación!AL70="","",Presentación!AL70))</f>
        <v>Chocamán</v>
      </c>
    </row>
    <row r="130" spans="4:7" ht="15" hidden="1" customHeight="1">
      <c r="D130" t="str">
        <f>IF(SUM($AH$11,$AH$28)&gt;0,"",IF(Presentación!AM71="","",Presentación!AM71))</f>
        <v>30063</v>
      </c>
      <c r="G130" t="str">
        <f>IF(SUM($AH$11,$AH$28)&gt;0,"",IF(Presentación!AL71="","",Presentación!AL71))</f>
        <v>Chontla</v>
      </c>
    </row>
    <row r="131" spans="4:7" ht="15" hidden="1" customHeight="1">
      <c r="D131" t="str">
        <f>IF(SUM($AH$11,$AH$28)&gt;0,"",IF(Presentación!AM72="","",Presentación!AM72))</f>
        <v>30064</v>
      </c>
      <c r="G131" t="str">
        <f>IF(SUM($AH$11,$AH$28)&gt;0,"",IF(Presentación!AL72="","",Presentación!AL72))</f>
        <v>Chumatlán</v>
      </c>
    </row>
    <row r="132" spans="4:7" ht="15" hidden="1" customHeight="1">
      <c r="D132" t="str">
        <f>IF(SUM($AH$11,$AH$28)&gt;0,"",IF(Presentación!AM73="","",Presentación!AM73))</f>
        <v>30065</v>
      </c>
      <c r="G132" t="str">
        <f>IF(SUM($AH$11,$AH$28)&gt;0,"",IF(Presentación!AL73="","",Presentación!AL73))</f>
        <v>Emiliano Zapata</v>
      </c>
    </row>
    <row r="133" spans="4:7" ht="15" hidden="1" customHeight="1">
      <c r="D133" t="str">
        <f>IF(SUM($AH$11,$AH$28)&gt;0,"",IF(Presentación!AM74="","",Presentación!AM74))</f>
        <v>30066</v>
      </c>
      <c r="G133" t="str">
        <f>IF(SUM($AH$11,$AH$28)&gt;0,"",IF(Presentación!AL74="","",Presentación!AL74))</f>
        <v>Espinal</v>
      </c>
    </row>
    <row r="134" spans="4:7" ht="15" hidden="1" customHeight="1">
      <c r="D134" t="str">
        <f>IF(SUM($AH$11,$AH$28)&gt;0,"",IF(Presentación!AM75="","",Presentación!AM75))</f>
        <v>30067</v>
      </c>
      <c r="G134" t="str">
        <f>IF(SUM($AH$11,$AH$28)&gt;0,"",IF(Presentación!AL75="","",Presentación!AL75))</f>
        <v>Filomeno Mata</v>
      </c>
    </row>
    <row r="135" spans="4:7" ht="15" hidden="1" customHeight="1">
      <c r="D135" t="str">
        <f>IF(SUM($AH$11,$AH$28)&gt;0,"",IF(Presentación!AM76="","",Presentación!AM76))</f>
        <v>30068</v>
      </c>
      <c r="G135" t="str">
        <f>IF(SUM($AH$11,$AH$28)&gt;0,"",IF(Presentación!AL76="","",Presentación!AL76))</f>
        <v>Fortín</v>
      </c>
    </row>
    <row r="136" spans="4:7" ht="15" hidden="1" customHeight="1">
      <c r="D136" t="str">
        <f>IF(SUM($AH$11,$AH$28)&gt;0,"",IF(Presentación!AM77="","",Presentación!AM77))</f>
        <v>30069</v>
      </c>
      <c r="G136" t="str">
        <f>IF(SUM($AH$11,$AH$28)&gt;0,"",IF(Presentación!AL77="","",Presentación!AL77))</f>
        <v>Gutiérrez Zamora</v>
      </c>
    </row>
    <row r="137" spans="4:7" ht="15" hidden="1" customHeight="1">
      <c r="D137" t="str">
        <f>IF(SUM($AH$11,$AH$28)&gt;0,"",IF(Presentación!AM78="","",Presentación!AM78))</f>
        <v>30070</v>
      </c>
      <c r="G137" t="str">
        <f>IF(SUM($AH$11,$AH$28)&gt;0,"",IF(Presentación!AL78="","",Presentación!AL78))</f>
        <v>Hidalgotitlán</v>
      </c>
    </row>
    <row r="138" spans="4:7" ht="15" hidden="1" customHeight="1">
      <c r="D138" t="str">
        <f>IF(SUM($AH$11,$AH$28)&gt;0,"",IF(Presentación!AM79="","",Presentación!AM79))</f>
        <v>30071</v>
      </c>
      <c r="G138" t="str">
        <f>IF(SUM($AH$11,$AH$28)&gt;0,"",IF(Presentación!AL79="","",Presentación!AL79))</f>
        <v>Huatusco</v>
      </c>
    </row>
    <row r="139" spans="4:7" ht="15" hidden="1" customHeight="1">
      <c r="D139" t="str">
        <f>IF(SUM($AH$11,$AH$28)&gt;0,"",IF(Presentación!AM80="","",Presentación!AM80))</f>
        <v>30072</v>
      </c>
      <c r="G139" t="str">
        <f>IF(SUM($AH$11,$AH$28)&gt;0,"",IF(Presentación!AL80="","",Presentación!AL80))</f>
        <v>Huayacocotla</v>
      </c>
    </row>
    <row r="140" spans="4:7" ht="15" hidden="1" customHeight="1">
      <c r="D140" t="str">
        <f>IF(SUM($AH$11,$AH$28)&gt;0,"",IF(Presentación!AM81="","",Presentación!AM81))</f>
        <v>30073</v>
      </c>
      <c r="G140" t="str">
        <f>IF(SUM($AH$11,$AH$28)&gt;0,"",IF(Presentación!AL81="","",Presentación!AL81))</f>
        <v>Hueyapan de Ocampo</v>
      </c>
    </row>
    <row r="141" spans="4:7" ht="15" hidden="1" customHeight="1">
      <c r="D141" t="str">
        <f>IF(SUM($AH$11,$AH$28)&gt;0,"",IF(Presentación!AM82="","",Presentación!AM82))</f>
        <v>30074</v>
      </c>
      <c r="G141" t="str">
        <f>IF(SUM($AH$11,$AH$28)&gt;0,"",IF(Presentación!AL82="","",Presentación!AL82))</f>
        <v>Huiloapan de Cuauhtémoc</v>
      </c>
    </row>
    <row r="142" spans="4:7" ht="15" hidden="1" customHeight="1">
      <c r="D142" t="str">
        <f>IF(SUM($AH$11,$AH$28)&gt;0,"",IF(Presentación!AM83="","",Presentación!AM83))</f>
        <v>30075</v>
      </c>
      <c r="G142" t="str">
        <f>IF(SUM($AH$11,$AH$28)&gt;0,"",IF(Presentación!AL83="","",Presentación!AL83))</f>
        <v>Ignacio de la Llave</v>
      </c>
    </row>
    <row r="143" spans="4:7" ht="15" hidden="1" customHeight="1">
      <c r="D143" t="str">
        <f>IF(SUM($AH$11,$AH$28)&gt;0,"",IF(Presentación!AM84="","",Presentación!AM84))</f>
        <v>30076</v>
      </c>
      <c r="G143" t="str">
        <f>IF(SUM($AH$11,$AH$28)&gt;0,"",IF(Presentación!AL84="","",Presentación!AL84))</f>
        <v>Ilamatlán</v>
      </c>
    </row>
    <row r="144" spans="4:7" ht="15" hidden="1" customHeight="1">
      <c r="D144" t="str">
        <f>IF(SUM($AH$11,$AH$28)&gt;0,"",IF(Presentación!AM85="","",Presentación!AM85))</f>
        <v>30077</v>
      </c>
      <c r="G144" t="str">
        <f>IF(SUM($AH$11,$AH$28)&gt;0,"",IF(Presentación!AL85="","",Presentación!AL85))</f>
        <v>Isla</v>
      </c>
    </row>
    <row r="145" spans="4:7" ht="15" hidden="1" customHeight="1">
      <c r="D145" t="str">
        <f>IF(SUM($AH$11,$AH$28)&gt;0,"",IF(Presentación!AM86="","",Presentación!AM86))</f>
        <v>30078</v>
      </c>
      <c r="G145" t="str">
        <f>IF(SUM($AH$11,$AH$28)&gt;0,"",IF(Presentación!AL86="","",Presentación!AL86))</f>
        <v>Ixcatepec</v>
      </c>
    </row>
    <row r="146" spans="4:7" ht="15" hidden="1" customHeight="1">
      <c r="D146" t="str">
        <f>IF(SUM($AH$11,$AH$28)&gt;0,"",IF(Presentación!AM87="","",Presentación!AM87))</f>
        <v>30079</v>
      </c>
      <c r="G146" t="str">
        <f>IF(SUM($AH$11,$AH$28)&gt;0,"",IF(Presentación!AL87="","",Presentación!AL87))</f>
        <v>Ixhuacán de los Reyes</v>
      </c>
    </row>
    <row r="147" spans="4:7" ht="15" hidden="1" customHeight="1">
      <c r="D147" t="str">
        <f>IF(SUM($AH$11,$AH$28)&gt;0,"",IF(Presentación!AM88="","",Presentación!AM88))</f>
        <v>30080</v>
      </c>
      <c r="G147" t="str">
        <f>IF(SUM($AH$11,$AH$28)&gt;0,"",IF(Presentación!AL88="","",Presentación!AL88))</f>
        <v>Ixhuatlán del Café</v>
      </c>
    </row>
    <row r="148" spans="4:7" ht="15" hidden="1" customHeight="1">
      <c r="D148" t="str">
        <f>IF(SUM($AH$11,$AH$28)&gt;0,"",IF(Presentación!AM89="","",Presentación!AM89))</f>
        <v>30081</v>
      </c>
      <c r="G148" t="str">
        <f>IF(SUM($AH$11,$AH$28)&gt;0,"",IF(Presentación!AL89="","",Presentación!AL89))</f>
        <v>Ixhuatlancillo</v>
      </c>
    </row>
    <row r="149" spans="4:7" ht="15" hidden="1" customHeight="1">
      <c r="D149" t="str">
        <f>IF(SUM($AH$11,$AH$28)&gt;0,"",IF(Presentación!AM90="","",Presentación!AM90))</f>
        <v>30082</v>
      </c>
      <c r="G149" t="str">
        <f>IF(SUM($AH$11,$AH$28)&gt;0,"",IF(Presentación!AL90="","",Presentación!AL90))</f>
        <v>Ixhuatlán del Sureste</v>
      </c>
    </row>
    <row r="150" spans="4:7" ht="15" hidden="1" customHeight="1">
      <c r="D150" t="str">
        <f>IF(SUM($AH$11,$AH$28)&gt;0,"",IF(Presentación!AM91="","",Presentación!AM91))</f>
        <v>30083</v>
      </c>
      <c r="G150" t="str">
        <f>IF(SUM($AH$11,$AH$28)&gt;0,"",IF(Presentación!AL91="","",Presentación!AL91))</f>
        <v>Ixhuatlán de Madero</v>
      </c>
    </row>
    <row r="151" spans="4:7" ht="15" hidden="1" customHeight="1">
      <c r="D151" t="str">
        <f>IF(SUM($AH$11,$AH$28)&gt;0,"",IF(Presentación!AM92="","",Presentación!AM92))</f>
        <v>30084</v>
      </c>
      <c r="G151" t="str">
        <f>IF(SUM($AH$11,$AH$28)&gt;0,"",IF(Presentación!AL92="","",Presentación!AL92))</f>
        <v>Ixmatlahuacan</v>
      </c>
    </row>
    <row r="152" spans="4:7" ht="15" hidden="1" customHeight="1">
      <c r="D152" t="str">
        <f>IF(SUM($AH$11,$AH$28)&gt;0,"",IF(Presentación!AM93="","",Presentación!AM93))</f>
        <v>30085</v>
      </c>
      <c r="G152" t="str">
        <f>IF(SUM($AH$11,$AH$28)&gt;0,"",IF(Presentación!AL93="","",Presentación!AL93))</f>
        <v>Ixtaczoquitlán</v>
      </c>
    </row>
    <row r="153" spans="4:7" ht="15" hidden="1" customHeight="1">
      <c r="D153" t="str">
        <f>IF(SUM($AH$11,$AH$28)&gt;0,"",IF(Presentación!AM94="","",Presentación!AM94))</f>
        <v>30086</v>
      </c>
      <c r="G153" t="str">
        <f>IF(SUM($AH$11,$AH$28)&gt;0,"",IF(Presentación!AL94="","",Presentación!AL94))</f>
        <v>Jalacingo</v>
      </c>
    </row>
    <row r="154" spans="4:7" ht="15" hidden="1" customHeight="1">
      <c r="D154" t="str">
        <f>IF(SUM($AH$11,$AH$28)&gt;0,"",IF(Presentación!AM95="","",Presentación!AM95))</f>
        <v>30087</v>
      </c>
      <c r="G154" t="str">
        <f>IF(SUM($AH$11,$AH$28)&gt;0,"",IF(Presentación!AL95="","",Presentación!AL95))</f>
        <v>Xalapa</v>
      </c>
    </row>
    <row r="155" spans="4:7" ht="15" hidden="1" customHeight="1">
      <c r="D155" t="str">
        <f>IF(SUM($AH$11,$AH$28)&gt;0,"",IF(Presentación!AM96="","",Presentación!AM96))</f>
        <v>30088</v>
      </c>
      <c r="G155" t="str">
        <f>IF(SUM($AH$11,$AH$28)&gt;0,"",IF(Presentación!AL96="","",Presentación!AL96))</f>
        <v>Jalcomulco</v>
      </c>
    </row>
    <row r="156" spans="4:7" ht="15" hidden="1" customHeight="1">
      <c r="D156" t="str">
        <f>IF(SUM($AH$11,$AH$28)&gt;0,"",IF(Presentación!AM97="","",Presentación!AM97))</f>
        <v>30089</v>
      </c>
      <c r="G156" t="str">
        <f>IF(SUM($AH$11,$AH$28)&gt;0,"",IF(Presentación!AL97="","",Presentación!AL97))</f>
        <v>Jáltipan</v>
      </c>
    </row>
    <row r="157" spans="4:7" ht="15" hidden="1" customHeight="1">
      <c r="D157" t="str">
        <f>IF(SUM($AH$11,$AH$28)&gt;0,"",IF(Presentación!AM98="","",Presentación!AM98))</f>
        <v>30090</v>
      </c>
      <c r="G157" t="str">
        <f>IF(SUM($AH$11,$AH$28)&gt;0,"",IF(Presentación!AL98="","",Presentación!AL98))</f>
        <v>Jamapa</v>
      </c>
    </row>
    <row r="158" spans="4:7" ht="15" hidden="1" customHeight="1">
      <c r="D158" t="str">
        <f>IF(SUM($AH$11,$AH$28)&gt;0,"",IF(Presentación!AM99="","",Presentación!AM99))</f>
        <v>30091</v>
      </c>
      <c r="G158" t="str">
        <f>IF(SUM($AH$11,$AH$28)&gt;0,"",IF(Presentación!AL99="","",Presentación!AL99))</f>
        <v>Jesús Carranza</v>
      </c>
    </row>
    <row r="159" spans="4:7" ht="15" hidden="1" customHeight="1">
      <c r="D159" t="str">
        <f>IF(SUM($AH$11,$AH$28)&gt;0,"",IF(Presentación!AM100="","",Presentación!AM100))</f>
        <v>30092</v>
      </c>
      <c r="G159" t="str">
        <f>IF(SUM($AH$11,$AH$28)&gt;0,"",IF(Presentación!AL100="","",Presentación!AL100))</f>
        <v>Xico</v>
      </c>
    </row>
    <row r="160" spans="4:7" ht="15" hidden="1" customHeight="1">
      <c r="D160" t="str">
        <f>IF(SUM($AH$11,$AH$28)&gt;0,"",IF(Presentación!AM101="","",Presentación!AM101))</f>
        <v>30093</v>
      </c>
      <c r="G160" t="str">
        <f>IF(SUM($AH$11,$AH$28)&gt;0,"",IF(Presentación!AL101="","",Presentación!AL101))</f>
        <v>Jilotepec</v>
      </c>
    </row>
    <row r="161" spans="4:7" ht="15" hidden="1" customHeight="1">
      <c r="D161" t="str">
        <f>IF(SUM($AH$11,$AH$28)&gt;0,"",IF(Presentación!AM102="","",Presentación!AM102))</f>
        <v>30094</v>
      </c>
      <c r="G161" t="str">
        <f>IF(SUM($AH$11,$AH$28)&gt;0,"",IF(Presentación!AL102="","",Presentación!AL102))</f>
        <v>Juan Rodríguez Clara</v>
      </c>
    </row>
    <row r="162" spans="4:7" ht="15" hidden="1" customHeight="1">
      <c r="D162" t="str">
        <f>IF(SUM($AH$11,$AH$28)&gt;0,"",IF(Presentación!AM103="","",Presentación!AM103))</f>
        <v>30095</v>
      </c>
      <c r="G162" t="str">
        <f>IF(SUM($AH$11,$AH$28)&gt;0,"",IF(Presentación!AL103="","",Presentación!AL103))</f>
        <v>Juchique de Ferrer</v>
      </c>
    </row>
    <row r="163" spans="4:7" ht="15" hidden="1" customHeight="1">
      <c r="D163" t="str">
        <f>IF(SUM($AH$11,$AH$28)&gt;0,"",IF(Presentación!AM104="","",Presentación!AM104))</f>
        <v>30096</v>
      </c>
      <c r="G163" t="str">
        <f>IF(SUM($AH$11,$AH$28)&gt;0,"",IF(Presentación!AL104="","",Presentación!AL104))</f>
        <v>Landero y Coss</v>
      </c>
    </row>
    <row r="164" spans="4:7" ht="15" hidden="1" customHeight="1">
      <c r="D164" t="str">
        <f>IF(SUM($AH$11,$AH$28)&gt;0,"",IF(Presentación!AM105="","",Presentación!AM105))</f>
        <v>30097</v>
      </c>
      <c r="G164" t="str">
        <f>IF(SUM($AH$11,$AH$28)&gt;0,"",IF(Presentación!AL105="","",Presentación!AL105))</f>
        <v>Lerdo de Tejada</v>
      </c>
    </row>
    <row r="165" spans="4:7" ht="15" hidden="1" customHeight="1">
      <c r="D165" t="str">
        <f>IF(SUM($AH$11,$AH$28)&gt;0,"",IF(Presentación!AM106="","",Presentación!AM106))</f>
        <v>30098</v>
      </c>
      <c r="G165" t="str">
        <f>IF(SUM($AH$11,$AH$28)&gt;0,"",IF(Presentación!AL106="","",Presentación!AL106))</f>
        <v>Magdalena</v>
      </c>
    </row>
    <row r="166" spans="4:7" ht="15" hidden="1" customHeight="1">
      <c r="D166" t="str">
        <f>IF(SUM($AH$11,$AH$28)&gt;0,"",IF(Presentación!AM107="","",Presentación!AM107))</f>
        <v>30099</v>
      </c>
      <c r="G166" t="str">
        <f>IF(SUM($AH$11,$AH$28)&gt;0,"",IF(Presentación!AL107="","",Presentación!AL107))</f>
        <v>Maltrata</v>
      </c>
    </row>
    <row r="167" spans="4:7" ht="15" hidden="1" customHeight="1">
      <c r="D167" t="str">
        <f>IF(SUM($AH$11,$AH$28)&gt;0,"",IF(Presentación!AM108="","",Presentación!AM108))</f>
        <v>30100</v>
      </c>
      <c r="G167" t="str">
        <f>IF(SUM($AH$11,$AH$28)&gt;0,"",IF(Presentación!AL108="","",Presentación!AL108))</f>
        <v>Manlio Fabio Altamirano</v>
      </c>
    </row>
    <row r="168" spans="4:7" ht="15" hidden="1" customHeight="1">
      <c r="D168" t="str">
        <f>IF(SUM($AH$11,$AH$28)&gt;0,"",IF(Presentación!AM109="","",Presentación!AM109))</f>
        <v>30101</v>
      </c>
      <c r="G168" t="str">
        <f>IF(SUM($AH$11,$AH$28)&gt;0,"",IF(Presentación!AL109="","",Presentación!AL109))</f>
        <v>Mariano Escobedo</v>
      </c>
    </row>
    <row r="169" spans="4:7" ht="15" hidden="1" customHeight="1">
      <c r="D169" t="str">
        <f>IF(SUM($AH$11,$AH$28)&gt;0,"",IF(Presentación!AM110="","",Presentación!AM110))</f>
        <v>30102</v>
      </c>
      <c r="G169" t="str">
        <f>IF(SUM($AH$11,$AH$28)&gt;0,"",IF(Presentación!AL110="","",Presentación!AL110))</f>
        <v>Martínez de la Torre</v>
      </c>
    </row>
    <row r="170" spans="4:7" ht="15" hidden="1" customHeight="1">
      <c r="D170" t="str">
        <f>IF(SUM($AH$11,$AH$28)&gt;0,"",IF(Presentación!AM111="","",Presentación!AM111))</f>
        <v>30103</v>
      </c>
      <c r="G170" t="str">
        <f>IF(SUM($AH$11,$AH$28)&gt;0,"",IF(Presentación!AL111="","",Presentación!AL111))</f>
        <v>Mecatlán</v>
      </c>
    </row>
    <row r="171" spans="4:7" ht="15" hidden="1" customHeight="1">
      <c r="D171" t="str">
        <f>IF(SUM($AH$11,$AH$28)&gt;0,"",IF(Presentación!AM112="","",Presentación!AM112))</f>
        <v>30104</v>
      </c>
      <c r="G171" t="str">
        <f>IF(SUM($AH$11,$AH$28)&gt;0,"",IF(Presentación!AL112="","",Presentación!AL112))</f>
        <v>Mecayapan</v>
      </c>
    </row>
    <row r="172" spans="4:7" ht="15" hidden="1" customHeight="1">
      <c r="D172" t="str">
        <f>IF(SUM($AH$11,$AH$28)&gt;0,"",IF(Presentación!AM113="","",Presentación!AM113))</f>
        <v>30105</v>
      </c>
      <c r="G172" t="str">
        <f>IF(SUM($AH$11,$AH$28)&gt;0,"",IF(Presentación!AL113="","",Presentación!AL113))</f>
        <v>Medellín de Bravo</v>
      </c>
    </row>
    <row r="173" spans="4:7" ht="15" hidden="1" customHeight="1">
      <c r="D173" t="str">
        <f>IF(SUM($AH$11,$AH$28)&gt;0,"",IF(Presentación!AM114="","",Presentación!AM114))</f>
        <v>30106</v>
      </c>
      <c r="G173" t="str">
        <f>IF(SUM($AH$11,$AH$28)&gt;0,"",IF(Presentación!AL114="","",Presentación!AL114))</f>
        <v>Miahuatlán</v>
      </c>
    </row>
    <row r="174" spans="4:7" ht="15" hidden="1" customHeight="1">
      <c r="D174" t="str">
        <f>IF(SUM($AH$11,$AH$28)&gt;0,"",IF(Presentación!AM115="","",Presentación!AM115))</f>
        <v>30107</v>
      </c>
      <c r="G174" t="str">
        <f>IF(SUM($AH$11,$AH$28)&gt;0,"",IF(Presentación!AL115="","",Presentación!AL115))</f>
        <v>Las Minas</v>
      </c>
    </row>
    <row r="175" spans="4:7" ht="15" hidden="1" customHeight="1">
      <c r="D175" t="str">
        <f>IF(SUM($AH$11,$AH$28)&gt;0,"",IF(Presentación!AM116="","",Presentación!AM116))</f>
        <v>30108</v>
      </c>
      <c r="G175" t="str">
        <f>IF(SUM($AH$11,$AH$28)&gt;0,"",IF(Presentación!AL116="","",Presentación!AL116))</f>
        <v>Minatitlán</v>
      </c>
    </row>
    <row r="176" spans="4:7" ht="15" hidden="1" customHeight="1">
      <c r="D176" t="str">
        <f>IF(SUM($AH$11,$AH$28)&gt;0,"",IF(Presentación!AM117="","",Presentación!AM117))</f>
        <v>30109</v>
      </c>
      <c r="G176" t="str">
        <f>IF(SUM($AH$11,$AH$28)&gt;0,"",IF(Presentación!AL117="","",Presentación!AL117))</f>
        <v>Misantla</v>
      </c>
    </row>
    <row r="177" spans="4:7" ht="15" hidden="1" customHeight="1">
      <c r="D177" t="str">
        <f>IF(SUM($AH$11,$AH$28)&gt;0,"",IF(Presentación!AM118="","",Presentación!AM118))</f>
        <v>30110</v>
      </c>
      <c r="G177" t="str">
        <f>IF(SUM($AH$11,$AH$28)&gt;0,"",IF(Presentación!AL118="","",Presentación!AL118))</f>
        <v>Mixtla de Altamirano</v>
      </c>
    </row>
    <row r="178" spans="4:7" ht="15" hidden="1" customHeight="1">
      <c r="D178" t="str">
        <f>IF(SUM($AH$11,$AH$28)&gt;0,"",IF(Presentación!AM119="","",Presentación!AM119))</f>
        <v>30111</v>
      </c>
      <c r="G178" t="str">
        <f>IF(SUM($AH$11,$AH$28)&gt;0,"",IF(Presentación!AL119="","",Presentación!AL119))</f>
        <v>Moloacán</v>
      </c>
    </row>
    <row r="179" spans="4:7" ht="15" hidden="1" customHeight="1">
      <c r="D179" t="str">
        <f>IF(SUM($AH$11,$AH$28)&gt;0,"",IF(Presentación!AM120="","",Presentación!AM120))</f>
        <v>30112</v>
      </c>
      <c r="G179" t="str">
        <f>IF(SUM($AH$11,$AH$28)&gt;0,"",IF(Presentación!AL120="","",Presentación!AL120))</f>
        <v>Naolinco</v>
      </c>
    </row>
    <row r="180" spans="4:7" ht="15" hidden="1" customHeight="1">
      <c r="D180" t="str">
        <f>IF(SUM($AH$11,$AH$28)&gt;0,"",IF(Presentación!AM121="","",Presentación!AM121))</f>
        <v>30113</v>
      </c>
      <c r="G180" t="str">
        <f>IF(SUM($AH$11,$AH$28)&gt;0,"",IF(Presentación!AL121="","",Presentación!AL121))</f>
        <v>Naranjal</v>
      </c>
    </row>
    <row r="181" spans="4:7" ht="15" hidden="1" customHeight="1">
      <c r="D181" t="str">
        <f>IF(SUM($AH$11,$AH$28)&gt;0,"",IF(Presentación!AM122="","",Presentación!AM122))</f>
        <v>30114</v>
      </c>
      <c r="G181" t="str">
        <f>IF(SUM($AH$11,$AH$28)&gt;0,"",IF(Presentación!AL122="","",Presentación!AL122))</f>
        <v>Nautla</v>
      </c>
    </row>
    <row r="182" spans="4:7" ht="15" hidden="1" customHeight="1">
      <c r="D182" t="str">
        <f>IF(SUM($AH$11,$AH$28)&gt;0,"",IF(Presentación!AM123="","",Presentación!AM123))</f>
        <v>30115</v>
      </c>
      <c r="G182" t="str">
        <f>IF(SUM($AH$11,$AH$28)&gt;0,"",IF(Presentación!AL123="","",Presentación!AL123))</f>
        <v>Nogales</v>
      </c>
    </row>
    <row r="183" spans="4:7" ht="15" hidden="1" customHeight="1">
      <c r="D183" t="str">
        <f>IF(SUM($AH$11,$AH$28)&gt;0,"",IF(Presentación!AM124="","",Presentación!AM124))</f>
        <v>30116</v>
      </c>
      <c r="G183" t="str">
        <f>IF(SUM($AH$11,$AH$28)&gt;0,"",IF(Presentación!AL124="","",Presentación!AL124))</f>
        <v>Oluta</v>
      </c>
    </row>
    <row r="184" spans="4:7" ht="15" hidden="1" customHeight="1">
      <c r="D184" t="str">
        <f>IF(SUM($AH$11,$AH$28)&gt;0,"",IF(Presentación!AM125="","",Presentación!AM125))</f>
        <v>30117</v>
      </c>
      <c r="G184" t="str">
        <f>IF(SUM($AH$11,$AH$28)&gt;0,"",IF(Presentación!AL125="","",Presentación!AL125))</f>
        <v>Omealca</v>
      </c>
    </row>
    <row r="185" spans="4:7" ht="15" hidden="1" customHeight="1">
      <c r="D185" t="str">
        <f>IF(SUM($AH$11,$AH$28)&gt;0,"",IF(Presentación!AM126="","",Presentación!AM126))</f>
        <v>30118</v>
      </c>
      <c r="G185" t="str">
        <f>IF(SUM($AH$11,$AH$28)&gt;0,"",IF(Presentación!AL126="","",Presentación!AL126))</f>
        <v>Orizaba</v>
      </c>
    </row>
    <row r="186" spans="4:7" ht="15" hidden="1" customHeight="1">
      <c r="D186" t="str">
        <f>IF(SUM($AH$11,$AH$28)&gt;0,"",IF(Presentación!AM127="","",Presentación!AM127))</f>
        <v>30119</v>
      </c>
      <c r="G186" t="str">
        <f>IF(SUM($AH$11,$AH$28)&gt;0,"",IF(Presentación!AL127="","",Presentación!AL127))</f>
        <v>Otatitlán</v>
      </c>
    </row>
    <row r="187" spans="4:7" ht="15" hidden="1" customHeight="1">
      <c r="D187" t="str">
        <f>IF(SUM($AH$11,$AH$28)&gt;0,"",IF(Presentación!AM128="","",Presentación!AM128))</f>
        <v>30120</v>
      </c>
      <c r="G187" t="str">
        <f>IF(SUM($AH$11,$AH$28)&gt;0,"",IF(Presentación!AL128="","",Presentación!AL128))</f>
        <v>Oteapan</v>
      </c>
    </row>
    <row r="188" spans="4:7" ht="15" hidden="1" customHeight="1">
      <c r="D188" t="str">
        <f>IF(SUM($AH$11,$AH$28)&gt;0,"",IF(Presentación!AM129="","",Presentación!AM129))</f>
        <v>30121</v>
      </c>
      <c r="G188" t="str">
        <f>IF(SUM($AH$11,$AH$28)&gt;0,"",IF(Presentación!AL129="","",Presentación!AL129))</f>
        <v>Ozuluama de Mascareñas</v>
      </c>
    </row>
    <row r="189" spans="4:7" ht="15" hidden="1" customHeight="1">
      <c r="D189" t="str">
        <f>IF(SUM($AH$11,$AH$28)&gt;0,"",IF(Presentación!AM130="","",Presentación!AM130))</f>
        <v>30122</v>
      </c>
      <c r="G189" t="str">
        <f>IF(SUM($AH$11,$AH$28)&gt;0,"",IF(Presentación!AL130="","",Presentación!AL130))</f>
        <v>Pajapan</v>
      </c>
    </row>
    <row r="190" spans="4:7" ht="15" hidden="1" customHeight="1">
      <c r="D190" t="str">
        <f>IF(SUM($AH$11,$AH$28)&gt;0,"",IF(Presentación!AM131="","",Presentación!AM131))</f>
        <v>30123</v>
      </c>
      <c r="G190" t="str">
        <f>IF(SUM($AH$11,$AH$28)&gt;0,"",IF(Presentación!AL131="","",Presentación!AL131))</f>
        <v>Pánuco</v>
      </c>
    </row>
    <row r="191" spans="4:7" ht="15" hidden="1" customHeight="1">
      <c r="D191" t="str">
        <f>IF(SUM($AH$11,$AH$28)&gt;0,"",IF(Presentación!AM132="","",Presentación!AM132))</f>
        <v>30124</v>
      </c>
      <c r="G191" t="str">
        <f>IF(SUM($AH$11,$AH$28)&gt;0,"",IF(Presentación!AL132="","",Presentación!AL132))</f>
        <v>Papantla</v>
      </c>
    </row>
    <row r="192" spans="4:7" ht="15" hidden="1" customHeight="1">
      <c r="D192" t="str">
        <f>IF(SUM($AH$11,$AH$28)&gt;0,"",IF(Presentación!AM133="","",Presentación!AM133))</f>
        <v>30125</v>
      </c>
      <c r="G192" t="str">
        <f>IF(SUM($AH$11,$AH$28)&gt;0,"",IF(Presentación!AL133="","",Presentación!AL133))</f>
        <v>Paso del Macho</v>
      </c>
    </row>
    <row r="193" spans="4:7" ht="15" hidden="1" customHeight="1">
      <c r="D193" t="str">
        <f>IF(SUM($AH$11,$AH$28)&gt;0,"",IF(Presentación!AM134="","",Presentación!AM134))</f>
        <v>30126</v>
      </c>
      <c r="G193" t="str">
        <f>IF(SUM($AH$11,$AH$28)&gt;0,"",IF(Presentación!AL134="","",Presentación!AL134))</f>
        <v>Paso de Ovejas</v>
      </c>
    </row>
    <row r="194" spans="4:7" ht="15" hidden="1" customHeight="1">
      <c r="D194" t="str">
        <f>IF(SUM($AH$11,$AH$28)&gt;0,"",IF(Presentación!AM135="","",Presentación!AM135))</f>
        <v>30127</v>
      </c>
      <c r="G194" t="str">
        <f>IF(SUM($AH$11,$AH$28)&gt;0,"",IF(Presentación!AL135="","",Presentación!AL135))</f>
        <v>La Perla</v>
      </c>
    </row>
    <row r="195" spans="4:7" ht="15" hidden="1" customHeight="1">
      <c r="D195" t="str">
        <f>IF(SUM($AH$11,$AH$28)&gt;0,"",IF(Presentación!AM136="","",Presentación!AM136))</f>
        <v>30128</v>
      </c>
      <c r="G195" t="str">
        <f>IF(SUM($AH$11,$AH$28)&gt;0,"",IF(Presentación!AL136="","",Presentación!AL136))</f>
        <v>Perote</v>
      </c>
    </row>
    <row r="196" spans="4:7" ht="15" hidden="1" customHeight="1">
      <c r="D196" t="str">
        <f>IF(SUM($AH$11,$AH$28)&gt;0,"",IF(Presentación!AM137="","",Presentación!AM137))</f>
        <v>30129</v>
      </c>
      <c r="G196" t="str">
        <f>IF(SUM($AH$11,$AH$28)&gt;0,"",IF(Presentación!AL137="","",Presentación!AL137))</f>
        <v>Platón Sánchez</v>
      </c>
    </row>
    <row r="197" spans="4:7" ht="15" hidden="1" customHeight="1">
      <c r="D197" t="str">
        <f>IF(SUM($AH$11,$AH$28)&gt;0,"",IF(Presentación!AM138="","",Presentación!AM138))</f>
        <v>30130</v>
      </c>
      <c r="G197" t="str">
        <f>IF(SUM($AH$11,$AH$28)&gt;0,"",IF(Presentación!AL138="","",Presentación!AL138))</f>
        <v>Playa Vicente</v>
      </c>
    </row>
    <row r="198" spans="4:7" ht="15" hidden="1" customHeight="1">
      <c r="D198" t="str">
        <f>IF(SUM($AH$11,$AH$28)&gt;0,"",IF(Presentación!AM139="","",Presentación!AM139))</f>
        <v>30131</v>
      </c>
      <c r="G198" t="str">
        <f>IF(SUM($AH$11,$AH$28)&gt;0,"",IF(Presentación!AL139="","",Presentación!AL139))</f>
        <v>Poza Rica de Hidalgo</v>
      </c>
    </row>
    <row r="199" spans="4:7" ht="15" hidden="1" customHeight="1">
      <c r="D199" t="str">
        <f>IF(SUM($AH$11,$AH$28)&gt;0,"",IF(Presentación!AM140="","",Presentación!AM140))</f>
        <v>30132</v>
      </c>
      <c r="G199" t="str">
        <f>IF(SUM($AH$11,$AH$28)&gt;0,"",IF(Presentación!AL140="","",Presentación!AL140))</f>
        <v>Las Vigas de Ramírez</v>
      </c>
    </row>
    <row r="200" spans="4:7" ht="15" hidden="1" customHeight="1">
      <c r="D200" t="str">
        <f>IF(SUM($AH$11,$AH$28)&gt;0,"",IF(Presentación!AM141="","",Presentación!AM141))</f>
        <v>30133</v>
      </c>
      <c r="G200" t="str">
        <f>IF(SUM($AH$11,$AH$28)&gt;0,"",IF(Presentación!AL141="","",Presentación!AL141))</f>
        <v>Pueblo Viejo</v>
      </c>
    </row>
    <row r="201" spans="4:7" ht="15" hidden="1" customHeight="1">
      <c r="D201" t="str">
        <f>IF(SUM($AH$11,$AH$28)&gt;0,"",IF(Presentación!AM142="","",Presentación!AM142))</f>
        <v>30134</v>
      </c>
      <c r="G201" t="str">
        <f>IF(SUM($AH$11,$AH$28)&gt;0,"",IF(Presentación!AL142="","",Presentación!AL142))</f>
        <v>Puente Nacional</v>
      </c>
    </row>
    <row r="202" spans="4:7" ht="15" hidden="1" customHeight="1">
      <c r="D202" t="str">
        <f>IF(SUM($AH$11,$AH$28)&gt;0,"",IF(Presentación!AM143="","",Presentación!AM143))</f>
        <v>30135</v>
      </c>
      <c r="G202" t="str">
        <f>IF(SUM($AH$11,$AH$28)&gt;0,"",IF(Presentación!AL143="","",Presentación!AL143))</f>
        <v>Rafael Delgado</v>
      </c>
    </row>
    <row r="203" spans="4:7" ht="15" hidden="1" customHeight="1">
      <c r="D203" t="str">
        <f>IF(SUM($AH$11,$AH$28)&gt;0,"",IF(Presentación!AM144="","",Presentación!AM144))</f>
        <v>30136</v>
      </c>
      <c r="G203" t="str">
        <f>IF(SUM($AH$11,$AH$28)&gt;0,"",IF(Presentación!AL144="","",Presentación!AL144))</f>
        <v>Rafael Lucio</v>
      </c>
    </row>
    <row r="204" spans="4:7" ht="15" hidden="1" customHeight="1">
      <c r="D204" t="str">
        <f>IF(SUM($AH$11,$AH$28)&gt;0,"",IF(Presentación!AM145="","",Presentación!AM145))</f>
        <v>30137</v>
      </c>
      <c r="G204" t="str">
        <f>IF(SUM($AH$11,$AH$28)&gt;0,"",IF(Presentación!AL145="","",Presentación!AL145))</f>
        <v>Los Reyes</v>
      </c>
    </row>
    <row r="205" spans="4:7" ht="15" hidden="1" customHeight="1">
      <c r="D205" t="str">
        <f>IF(SUM($AH$11,$AH$28)&gt;0,"",IF(Presentación!AM146="","",Presentación!AM146))</f>
        <v>30138</v>
      </c>
      <c r="G205" t="str">
        <f>IF(SUM($AH$11,$AH$28)&gt;0,"",IF(Presentación!AL146="","",Presentación!AL146))</f>
        <v>Río Blanco</v>
      </c>
    </row>
    <row r="206" spans="4:7" ht="15" hidden="1" customHeight="1">
      <c r="D206" t="str">
        <f>IF(SUM($AH$11,$AH$28)&gt;0,"",IF(Presentación!AM147="","",Presentación!AM147))</f>
        <v>30139</v>
      </c>
      <c r="G206" t="str">
        <f>IF(SUM($AH$11,$AH$28)&gt;0,"",IF(Presentación!AL147="","",Presentación!AL147))</f>
        <v>Saltabarranca</v>
      </c>
    </row>
    <row r="207" spans="4:7" ht="15" hidden="1" customHeight="1">
      <c r="D207" t="str">
        <f>IF(SUM($AH$11,$AH$28)&gt;0,"",IF(Presentación!AM148="","",Presentación!AM148))</f>
        <v>30140</v>
      </c>
      <c r="G207" t="str">
        <f>IF(SUM($AH$11,$AH$28)&gt;0,"",IF(Presentación!AL148="","",Presentación!AL148))</f>
        <v>San Andrés Tenejapan</v>
      </c>
    </row>
    <row r="208" spans="4:7" ht="15" hidden="1" customHeight="1">
      <c r="D208" t="str">
        <f>IF(SUM($AH$11,$AH$28)&gt;0,"",IF(Presentación!AM149="","",Presentación!AM149))</f>
        <v>30141</v>
      </c>
      <c r="G208" t="str">
        <f>IF(SUM($AH$11,$AH$28)&gt;0,"",IF(Presentación!AL149="","",Presentación!AL149))</f>
        <v>San Andrés Tuxtla</v>
      </c>
    </row>
    <row r="209" spans="4:7" ht="15" hidden="1" customHeight="1">
      <c r="D209" t="str">
        <f>IF(SUM($AH$11,$AH$28)&gt;0,"",IF(Presentación!AM150="","",Presentación!AM150))</f>
        <v>30142</v>
      </c>
      <c r="G209" t="str">
        <f>IF(SUM($AH$11,$AH$28)&gt;0,"",IF(Presentación!AL150="","",Presentación!AL150))</f>
        <v>San Juan Evangelista</v>
      </c>
    </row>
    <row r="210" spans="4:7" ht="15" hidden="1" customHeight="1">
      <c r="D210" t="str">
        <f>IF(SUM($AH$11,$AH$28)&gt;0,"",IF(Presentación!AM151="","",Presentación!AM151))</f>
        <v>30143</v>
      </c>
      <c r="G210" t="str">
        <f>IF(SUM($AH$11,$AH$28)&gt;0,"",IF(Presentación!AL151="","",Presentación!AL151))</f>
        <v>Santiago Tuxtla</v>
      </c>
    </row>
    <row r="211" spans="4:7" ht="15" hidden="1" customHeight="1">
      <c r="D211" t="str">
        <f>IF(SUM($AH$11,$AH$28)&gt;0,"",IF(Presentación!AM152="","",Presentación!AM152))</f>
        <v>30144</v>
      </c>
      <c r="G211" t="str">
        <f>IF(SUM($AH$11,$AH$28)&gt;0,"",IF(Presentación!AL152="","",Presentación!AL152))</f>
        <v>Sayula de Alemán</v>
      </c>
    </row>
    <row r="212" spans="4:7" ht="15" hidden="1" customHeight="1">
      <c r="D212" t="str">
        <f>IF(SUM($AH$11,$AH$28)&gt;0,"",IF(Presentación!AM153="","",Presentación!AM153))</f>
        <v>30145</v>
      </c>
      <c r="G212" t="str">
        <f>IF(SUM($AH$11,$AH$28)&gt;0,"",IF(Presentación!AL153="","",Presentación!AL153))</f>
        <v>Soconusco</v>
      </c>
    </row>
    <row r="213" spans="4:7" ht="15" hidden="1" customHeight="1">
      <c r="D213" t="str">
        <f>IF(SUM($AH$11,$AH$28)&gt;0,"",IF(Presentación!AM154="","",Presentación!AM154))</f>
        <v>30146</v>
      </c>
      <c r="G213" t="str">
        <f>IF(SUM($AH$11,$AH$28)&gt;0,"",IF(Presentación!AL154="","",Presentación!AL154))</f>
        <v>Sochiapa</v>
      </c>
    </row>
    <row r="214" spans="4:7" ht="15" hidden="1" customHeight="1">
      <c r="D214" t="str">
        <f>IF(SUM($AH$11,$AH$28)&gt;0,"",IF(Presentación!AM155="","",Presentación!AM155))</f>
        <v>30147</v>
      </c>
      <c r="G214" t="str">
        <f>IF(SUM($AH$11,$AH$28)&gt;0,"",IF(Presentación!AL155="","",Presentación!AL155))</f>
        <v>Soledad Atzompa</v>
      </c>
    </row>
    <row r="215" spans="4:7" ht="15" hidden="1" customHeight="1">
      <c r="D215" t="str">
        <f>IF(SUM($AH$11,$AH$28)&gt;0,"",IF(Presentación!AM156="","",Presentación!AM156))</f>
        <v>30148</v>
      </c>
      <c r="G215" t="str">
        <f>IF(SUM($AH$11,$AH$28)&gt;0,"",IF(Presentación!AL156="","",Presentación!AL156))</f>
        <v>Soledad de Doblado</v>
      </c>
    </row>
    <row r="216" spans="4:7" ht="15" hidden="1" customHeight="1">
      <c r="D216" t="str">
        <f>IF(SUM($AH$11,$AH$28)&gt;0,"",IF(Presentación!AM157="","",Presentación!AM157))</f>
        <v>30149</v>
      </c>
      <c r="G216" t="str">
        <f>IF(SUM($AH$11,$AH$28)&gt;0,"",IF(Presentación!AL157="","",Presentación!AL157))</f>
        <v>Soteapan</v>
      </c>
    </row>
    <row r="217" spans="4:7" ht="15" hidden="1" customHeight="1">
      <c r="D217" t="str">
        <f>IF(SUM($AH$11,$AH$28)&gt;0,"",IF(Presentación!AM158="","",Presentación!AM158))</f>
        <v>30150</v>
      </c>
      <c r="G217" t="str">
        <f>IF(SUM($AH$11,$AH$28)&gt;0,"",IF(Presentación!AL158="","",Presentación!AL158))</f>
        <v>Tamalín</v>
      </c>
    </row>
    <row r="218" spans="4:7" ht="15" hidden="1" customHeight="1">
      <c r="D218" t="str">
        <f>IF(SUM($AH$11,$AH$28)&gt;0,"",IF(Presentación!AM159="","",Presentación!AM159))</f>
        <v>30151</v>
      </c>
      <c r="G218" t="str">
        <f>IF(SUM($AH$11,$AH$28)&gt;0,"",IF(Presentación!AL159="","",Presentación!AL159))</f>
        <v>Tamiahua</v>
      </c>
    </row>
    <row r="219" spans="4:7" ht="15" hidden="1" customHeight="1">
      <c r="D219" t="str">
        <f>IF(SUM($AH$11,$AH$28)&gt;0,"",IF(Presentación!AM160="","",Presentación!AM160))</f>
        <v>30152</v>
      </c>
      <c r="G219" t="str">
        <f>IF(SUM($AH$11,$AH$28)&gt;0,"",IF(Presentación!AL160="","",Presentación!AL160))</f>
        <v>Tampico Alto</v>
      </c>
    </row>
    <row r="220" spans="4:7" ht="15" hidden="1" customHeight="1">
      <c r="D220" t="str">
        <f>IF(SUM($AH$11,$AH$28)&gt;0,"",IF(Presentación!AM161="","",Presentación!AM161))</f>
        <v>30153</v>
      </c>
      <c r="G220" t="str">
        <f>IF(SUM($AH$11,$AH$28)&gt;0,"",IF(Presentación!AL161="","",Presentación!AL161))</f>
        <v>Tancoco</v>
      </c>
    </row>
    <row r="221" spans="4:7" ht="15" hidden="1" customHeight="1">
      <c r="D221" t="str">
        <f>IF(SUM($AH$11,$AH$28)&gt;0,"",IF(Presentación!AM162="","",Presentación!AM162))</f>
        <v>30154</v>
      </c>
      <c r="G221" t="str">
        <f>IF(SUM($AH$11,$AH$28)&gt;0,"",IF(Presentación!AL162="","",Presentación!AL162))</f>
        <v>Tantima</v>
      </c>
    </row>
    <row r="222" spans="4:7" ht="15" hidden="1" customHeight="1">
      <c r="D222" t="str">
        <f>IF(SUM($AH$11,$AH$28)&gt;0,"",IF(Presentación!AM163="","",Presentación!AM163))</f>
        <v>30155</v>
      </c>
      <c r="G222" t="str">
        <f>IF(SUM($AH$11,$AH$28)&gt;0,"",IF(Presentación!AL163="","",Presentación!AL163))</f>
        <v>Tantoyuca</v>
      </c>
    </row>
    <row r="223" spans="4:7" ht="15" hidden="1" customHeight="1">
      <c r="D223" t="str">
        <f>IF(SUM($AH$11,$AH$28)&gt;0,"",IF(Presentación!AM164="","",Presentación!AM164))</f>
        <v>30156</v>
      </c>
      <c r="G223" t="str">
        <f>IF(SUM($AH$11,$AH$28)&gt;0,"",IF(Presentación!AL164="","",Presentación!AL164))</f>
        <v>Tatatila</v>
      </c>
    </row>
    <row r="224" spans="4:7" ht="15" hidden="1" customHeight="1">
      <c r="D224" t="str">
        <f>IF(SUM($AH$11,$AH$28)&gt;0,"",IF(Presentación!AM165="","",Presentación!AM165))</f>
        <v>30157</v>
      </c>
      <c r="G224" t="str">
        <f>IF(SUM($AH$11,$AH$28)&gt;0,"",IF(Presentación!AL165="","",Presentación!AL165))</f>
        <v>Castillo de Teayo</v>
      </c>
    </row>
    <row r="225" spans="4:7" ht="15" hidden="1" customHeight="1">
      <c r="D225" t="str">
        <f>IF(SUM($AH$11,$AH$28)&gt;0,"",IF(Presentación!AM166="","",Presentación!AM166))</f>
        <v>30158</v>
      </c>
      <c r="G225" t="str">
        <f>IF(SUM($AH$11,$AH$28)&gt;0,"",IF(Presentación!AL166="","",Presentación!AL166))</f>
        <v>Tecolutla</v>
      </c>
    </row>
    <row r="226" spans="4:7" ht="15" hidden="1" customHeight="1">
      <c r="D226" t="str">
        <f>IF(SUM($AH$11,$AH$28)&gt;0,"",IF(Presentación!AM167="","",Presentación!AM167))</f>
        <v>30159</v>
      </c>
      <c r="G226" t="str">
        <f>IF(SUM($AH$11,$AH$28)&gt;0,"",IF(Presentación!AL167="","",Presentación!AL167))</f>
        <v>Tehuipango</v>
      </c>
    </row>
    <row r="227" spans="4:7" ht="15" hidden="1" customHeight="1">
      <c r="D227" t="str">
        <f>IF(SUM($AH$11,$AH$28)&gt;0,"",IF(Presentación!AM168="","",Presentación!AM168))</f>
        <v>30160</v>
      </c>
      <c r="G227" t="str">
        <f>IF(SUM($AH$11,$AH$28)&gt;0,"",IF(Presentación!AL168="","",Presentación!AL168))</f>
        <v>Álamo Temapache</v>
      </c>
    </row>
    <row r="228" spans="4:7" ht="15" hidden="1" customHeight="1">
      <c r="D228" t="str">
        <f>IF(SUM($AH$11,$AH$28)&gt;0,"",IF(Presentación!AM169="","",Presentación!AM169))</f>
        <v>30161</v>
      </c>
      <c r="G228" t="str">
        <f>IF(SUM($AH$11,$AH$28)&gt;0,"",IF(Presentación!AL169="","",Presentación!AL169))</f>
        <v>Tempoal</v>
      </c>
    </row>
    <row r="229" spans="4:7" ht="15" hidden="1" customHeight="1">
      <c r="D229" t="str">
        <f>IF(SUM($AH$11,$AH$28)&gt;0,"",IF(Presentación!AM170="","",Presentación!AM170))</f>
        <v>30162</v>
      </c>
      <c r="G229" t="str">
        <f>IF(SUM($AH$11,$AH$28)&gt;0,"",IF(Presentación!AL170="","",Presentación!AL170))</f>
        <v>Tenampa</v>
      </c>
    </row>
    <row r="230" spans="4:7" ht="15" hidden="1" customHeight="1">
      <c r="D230" t="str">
        <f>IF(SUM($AH$11,$AH$28)&gt;0,"",IF(Presentación!AM171="","",Presentación!AM171))</f>
        <v>30163</v>
      </c>
      <c r="G230" t="str">
        <f>IF(SUM($AH$11,$AH$28)&gt;0,"",IF(Presentación!AL171="","",Presentación!AL171))</f>
        <v>Tenochtitlán</v>
      </c>
    </row>
    <row r="231" spans="4:7" ht="15" hidden="1" customHeight="1">
      <c r="D231" t="str">
        <f>IF(SUM($AH$11,$AH$28)&gt;0,"",IF(Presentación!AM172="","",Presentación!AM172))</f>
        <v>30164</v>
      </c>
      <c r="G231" t="str">
        <f>IF(SUM($AH$11,$AH$28)&gt;0,"",IF(Presentación!AL172="","",Presentación!AL172))</f>
        <v>Teocelo</v>
      </c>
    </row>
    <row r="232" spans="4:7" ht="15" hidden="1" customHeight="1">
      <c r="D232" t="str">
        <f>IF(SUM($AH$11,$AH$28)&gt;0,"",IF(Presentación!AM173="","",Presentación!AM173))</f>
        <v>30165</v>
      </c>
      <c r="G232" t="str">
        <f>IF(SUM($AH$11,$AH$28)&gt;0,"",IF(Presentación!AL173="","",Presentación!AL173))</f>
        <v>Tepatlaxco</v>
      </c>
    </row>
    <row r="233" spans="4:7" ht="15" hidden="1" customHeight="1">
      <c r="D233" t="str">
        <f>IF(SUM($AH$11,$AH$28)&gt;0,"",IF(Presentación!AM174="","",Presentación!AM174))</f>
        <v>30166</v>
      </c>
      <c r="G233" t="str">
        <f>IF(SUM($AH$11,$AH$28)&gt;0,"",IF(Presentación!AL174="","",Presentación!AL174))</f>
        <v>Tepetlán</v>
      </c>
    </row>
    <row r="234" spans="4:7" ht="15" hidden="1" customHeight="1">
      <c r="D234" t="str">
        <f>IF(SUM($AH$11,$AH$28)&gt;0,"",IF(Presentación!AM175="","",Presentación!AM175))</f>
        <v>30167</v>
      </c>
      <c r="G234" t="str">
        <f>IF(SUM($AH$11,$AH$28)&gt;0,"",IF(Presentación!AL175="","",Presentación!AL175))</f>
        <v>Tepetzintla</v>
      </c>
    </row>
    <row r="235" spans="4:7" ht="15" hidden="1" customHeight="1">
      <c r="D235" t="str">
        <f>IF(SUM($AH$11,$AH$28)&gt;0,"",IF(Presentación!AM176="","",Presentación!AM176))</f>
        <v>30168</v>
      </c>
      <c r="G235" t="str">
        <f>IF(SUM($AH$11,$AH$28)&gt;0,"",IF(Presentación!AL176="","",Presentación!AL176))</f>
        <v>Tequila</v>
      </c>
    </row>
    <row r="236" spans="4:7" ht="15" hidden="1" customHeight="1">
      <c r="D236" t="str">
        <f>IF(SUM($AH$11,$AH$28)&gt;0,"",IF(Presentación!AM177="","",Presentación!AM177))</f>
        <v>30169</v>
      </c>
      <c r="G236" t="str">
        <f>IF(SUM($AH$11,$AH$28)&gt;0,"",IF(Presentación!AL177="","",Presentación!AL177))</f>
        <v>José Azueta</v>
      </c>
    </row>
    <row r="237" spans="4:7" ht="15" hidden="1" customHeight="1">
      <c r="D237" t="str">
        <f>IF(SUM($AH$11,$AH$28)&gt;0,"",IF(Presentación!AM178="","",Presentación!AM178))</f>
        <v>30170</v>
      </c>
      <c r="G237" t="str">
        <f>IF(SUM($AH$11,$AH$28)&gt;0,"",IF(Presentación!AL178="","",Presentación!AL178))</f>
        <v>Texcatepec</v>
      </c>
    </row>
    <row r="238" spans="4:7" ht="15" hidden="1" customHeight="1">
      <c r="D238" t="str">
        <f>IF(SUM($AH$11,$AH$28)&gt;0,"",IF(Presentación!AM179="","",Presentación!AM179))</f>
        <v>30171</v>
      </c>
      <c r="G238" t="str">
        <f>IF(SUM($AH$11,$AH$28)&gt;0,"",IF(Presentación!AL179="","",Presentación!AL179))</f>
        <v>Texhuacán</v>
      </c>
    </row>
    <row r="239" spans="4:7" ht="15" hidden="1" customHeight="1">
      <c r="D239" t="str">
        <f>IF(SUM($AH$11,$AH$28)&gt;0,"",IF(Presentación!AM180="","",Presentación!AM180))</f>
        <v>30172</v>
      </c>
      <c r="G239" t="str">
        <f>IF(SUM($AH$11,$AH$28)&gt;0,"",IF(Presentación!AL180="","",Presentación!AL180))</f>
        <v>Texistepec</v>
      </c>
    </row>
    <row r="240" spans="4:7" ht="15" hidden="1" customHeight="1">
      <c r="D240" t="str">
        <f>IF(SUM($AH$11,$AH$28)&gt;0,"",IF(Presentación!AM181="","",Presentación!AM181))</f>
        <v>30173</v>
      </c>
      <c r="G240" t="str">
        <f>IF(SUM($AH$11,$AH$28)&gt;0,"",IF(Presentación!AL181="","",Presentación!AL181))</f>
        <v>Tezonapa</v>
      </c>
    </row>
    <row r="241" spans="4:7" ht="15" hidden="1" customHeight="1">
      <c r="D241" t="str">
        <f>IF(SUM($AH$11,$AH$28)&gt;0,"",IF(Presentación!AM182="","",Presentación!AM182))</f>
        <v>30174</v>
      </c>
      <c r="G241" t="str">
        <f>IF(SUM($AH$11,$AH$28)&gt;0,"",IF(Presentación!AL182="","",Presentación!AL182))</f>
        <v>Tierra Blanca</v>
      </c>
    </row>
    <row r="242" spans="4:7" ht="15" hidden="1" customHeight="1">
      <c r="D242" t="str">
        <f>IF(SUM($AH$11,$AH$28)&gt;0,"",IF(Presentación!AM183="","",Presentación!AM183))</f>
        <v>30175</v>
      </c>
      <c r="G242" t="str">
        <f>IF(SUM($AH$11,$AH$28)&gt;0,"",IF(Presentación!AL183="","",Presentación!AL183))</f>
        <v>Tihuatlán</v>
      </c>
    </row>
    <row r="243" spans="4:7" ht="15" hidden="1" customHeight="1">
      <c r="D243" t="str">
        <f>IF(SUM($AH$11,$AH$28)&gt;0,"",IF(Presentación!AM184="","",Presentación!AM184))</f>
        <v>30176</v>
      </c>
      <c r="G243" t="str">
        <f>IF(SUM($AH$11,$AH$28)&gt;0,"",IF(Presentación!AL184="","",Presentación!AL184))</f>
        <v>Tlacojalpan</v>
      </c>
    </row>
    <row r="244" spans="4:7" ht="15" hidden="1" customHeight="1">
      <c r="D244" t="str">
        <f>IF(SUM($AH$11,$AH$28)&gt;0,"",IF(Presentación!AM185="","",Presentación!AM185))</f>
        <v>30177</v>
      </c>
      <c r="G244" t="str">
        <f>IF(SUM($AH$11,$AH$28)&gt;0,"",IF(Presentación!AL185="","",Presentación!AL185))</f>
        <v>Tlacolulan</v>
      </c>
    </row>
    <row r="245" spans="4:7" ht="15" hidden="1" customHeight="1">
      <c r="D245" t="str">
        <f>IF(SUM($AH$11,$AH$28)&gt;0,"",IF(Presentación!AM186="","",Presentación!AM186))</f>
        <v>30178</v>
      </c>
      <c r="G245" t="str">
        <f>IF(SUM($AH$11,$AH$28)&gt;0,"",IF(Presentación!AL186="","",Presentación!AL186))</f>
        <v>Tlacotalpan</v>
      </c>
    </row>
    <row r="246" spans="4:7" ht="15" hidden="1" customHeight="1">
      <c r="D246" t="str">
        <f>IF(SUM($AH$11,$AH$28)&gt;0,"",IF(Presentación!AM187="","",Presentación!AM187))</f>
        <v>30179</v>
      </c>
      <c r="G246" t="str">
        <f>IF(SUM($AH$11,$AH$28)&gt;0,"",IF(Presentación!AL187="","",Presentación!AL187))</f>
        <v>Tlacotepec de Mejía</v>
      </c>
    </row>
    <row r="247" spans="4:7" ht="15" hidden="1" customHeight="1">
      <c r="D247" t="str">
        <f>IF(SUM($AH$11,$AH$28)&gt;0,"",IF(Presentación!AM188="","",Presentación!AM188))</f>
        <v>30180</v>
      </c>
      <c r="G247" t="str">
        <f>IF(SUM($AH$11,$AH$28)&gt;0,"",IF(Presentación!AL188="","",Presentación!AL188))</f>
        <v>Tlachichilco</v>
      </c>
    </row>
    <row r="248" spans="4:7" ht="15" hidden="1" customHeight="1">
      <c r="D248" t="str">
        <f>IF(SUM($AH$11,$AH$28)&gt;0,"",IF(Presentación!AM189="","",Presentación!AM189))</f>
        <v>30181</v>
      </c>
      <c r="G248" t="str">
        <f>IF(SUM($AH$11,$AH$28)&gt;0,"",IF(Presentación!AL189="","",Presentación!AL189))</f>
        <v>Tlalixcoyan</v>
      </c>
    </row>
    <row r="249" spans="4:7" ht="15" hidden="1" customHeight="1">
      <c r="D249" t="str">
        <f>IF(SUM($AH$11,$AH$28)&gt;0,"",IF(Presentación!AM190="","",Presentación!AM190))</f>
        <v>30182</v>
      </c>
      <c r="G249" t="str">
        <f>IF(SUM($AH$11,$AH$28)&gt;0,"",IF(Presentación!AL190="","",Presentación!AL190))</f>
        <v>Tlalnelhuayocan</v>
      </c>
    </row>
    <row r="250" spans="4:7" ht="15" hidden="1" customHeight="1">
      <c r="D250" t="str">
        <f>IF(SUM($AH$11,$AH$28)&gt;0,"",IF(Presentación!AM191="","",Presentación!AM191))</f>
        <v>30183</v>
      </c>
      <c r="G250" t="str">
        <f>IF(SUM($AH$11,$AH$28)&gt;0,"",IF(Presentación!AL191="","",Presentación!AL191))</f>
        <v>Tlapacoyan</v>
      </c>
    </row>
    <row r="251" spans="4:7" ht="15" hidden="1" customHeight="1">
      <c r="D251" t="str">
        <f>IF(SUM($AH$11,$AH$28)&gt;0,"",IF(Presentación!AM192="","",Presentación!AM192))</f>
        <v>30184</v>
      </c>
      <c r="G251" t="str">
        <f>IF(SUM($AH$11,$AH$28)&gt;0,"",IF(Presentación!AL192="","",Presentación!AL192))</f>
        <v>Tlaquilpa</v>
      </c>
    </row>
    <row r="252" spans="4:7" ht="15" hidden="1" customHeight="1">
      <c r="D252" t="str">
        <f>IF(SUM($AH$11,$AH$28)&gt;0,"",IF(Presentación!AM193="","",Presentación!AM193))</f>
        <v>30185</v>
      </c>
      <c r="G252" t="str">
        <f>IF(SUM($AH$11,$AH$28)&gt;0,"",IF(Presentación!AL193="","",Presentación!AL193))</f>
        <v>Tlilapan</v>
      </c>
    </row>
    <row r="253" spans="4:7" ht="15" hidden="1" customHeight="1">
      <c r="D253" t="str">
        <f>IF(SUM($AH$11,$AH$28)&gt;0,"",IF(Presentación!AM194="","",Presentación!AM194))</f>
        <v>30186</v>
      </c>
      <c r="G253" t="str">
        <f>IF(SUM($AH$11,$AH$28)&gt;0,"",IF(Presentación!AL194="","",Presentación!AL194))</f>
        <v>Tomatlán</v>
      </c>
    </row>
    <row r="254" spans="4:7" ht="15" hidden="1" customHeight="1">
      <c r="D254" t="str">
        <f>IF(SUM($AH$11,$AH$28)&gt;0,"",IF(Presentación!AM195="","",Presentación!AM195))</f>
        <v>30187</v>
      </c>
      <c r="G254" t="str">
        <f>IF(SUM($AH$11,$AH$28)&gt;0,"",IF(Presentación!AL195="","",Presentación!AL195))</f>
        <v>Tonayán</v>
      </c>
    </row>
    <row r="255" spans="4:7" ht="15" hidden="1" customHeight="1">
      <c r="D255" t="str">
        <f>IF(SUM($AH$11,$AH$28)&gt;0,"",IF(Presentación!AM196="","",Presentación!AM196))</f>
        <v>30188</v>
      </c>
      <c r="G255" t="str">
        <f>IF(SUM($AH$11,$AH$28)&gt;0,"",IF(Presentación!AL196="","",Presentación!AL196))</f>
        <v>Totutla</v>
      </c>
    </row>
    <row r="256" spans="4:7" ht="15" hidden="1" customHeight="1">
      <c r="D256" t="str">
        <f>IF(SUM($AH$11,$AH$28)&gt;0,"",IF(Presentación!AM197="","",Presentación!AM197))</f>
        <v>30189</v>
      </c>
      <c r="G256" t="str">
        <f>IF(SUM($AH$11,$AH$28)&gt;0,"",IF(Presentación!AL197="","",Presentación!AL197))</f>
        <v>Tuxpan</v>
      </c>
    </row>
    <row r="257" spans="4:7" ht="15" hidden="1" customHeight="1">
      <c r="D257" t="str">
        <f>IF(SUM($AH$11,$AH$28)&gt;0,"",IF(Presentación!AM198="","",Presentación!AM198))</f>
        <v>30190</v>
      </c>
      <c r="G257" t="str">
        <f>IF(SUM($AH$11,$AH$28)&gt;0,"",IF(Presentación!AL198="","",Presentación!AL198))</f>
        <v>Tuxtilla</v>
      </c>
    </row>
    <row r="258" spans="4:7" ht="15" hidden="1" customHeight="1">
      <c r="D258" t="str">
        <f>IF(SUM($AH$11,$AH$28)&gt;0,"",IF(Presentación!AM199="","",Presentación!AM199))</f>
        <v>30191</v>
      </c>
      <c r="G258" t="str">
        <f>IF(SUM($AH$11,$AH$28)&gt;0,"",IF(Presentación!AL199="","",Presentación!AL199))</f>
        <v>Ursulo Galván</v>
      </c>
    </row>
    <row r="259" spans="4:7" ht="15" hidden="1" customHeight="1">
      <c r="D259" t="str">
        <f>IF(SUM($AH$11,$AH$28)&gt;0,"",IF(Presentación!AM200="","",Presentación!AM200))</f>
        <v>30192</v>
      </c>
      <c r="G259" t="str">
        <f>IF(SUM($AH$11,$AH$28)&gt;0,"",IF(Presentación!AL200="","",Presentación!AL200))</f>
        <v>Vega de Alatorre</v>
      </c>
    </row>
    <row r="260" spans="4:7" ht="15" hidden="1" customHeight="1">
      <c r="D260" t="str">
        <f>IF(SUM($AH$11,$AH$28)&gt;0,"",IF(Presentación!AM201="","",Presentación!AM201))</f>
        <v>30193</v>
      </c>
      <c r="G260" t="str">
        <f>IF(SUM($AH$11,$AH$28)&gt;0,"",IF(Presentación!AL201="","",Presentación!AL201))</f>
        <v>Veracruz</v>
      </c>
    </row>
    <row r="261" spans="4:7" ht="15" hidden="1" customHeight="1">
      <c r="D261" t="str">
        <f>IF(SUM($AH$11,$AH$28)&gt;0,"",IF(Presentación!AM202="","",Presentación!AM202))</f>
        <v>30194</v>
      </c>
      <c r="G261" t="str">
        <f>IF(SUM($AH$11,$AH$28)&gt;0,"",IF(Presentación!AL202="","",Presentación!AL202))</f>
        <v>Villa Aldama</v>
      </c>
    </row>
    <row r="262" spans="4:7" ht="15" hidden="1" customHeight="1">
      <c r="D262" t="str">
        <f>IF(SUM($AH$11,$AH$28)&gt;0,"",IF(Presentación!AM203="","",Presentación!AM203))</f>
        <v>30195</v>
      </c>
      <c r="G262" t="str">
        <f>IF(SUM($AH$11,$AH$28)&gt;0,"",IF(Presentación!AL203="","",Presentación!AL203))</f>
        <v>Xoxocotla</v>
      </c>
    </row>
    <row r="263" spans="4:7" ht="15" hidden="1" customHeight="1">
      <c r="D263" t="str">
        <f>IF(SUM($AH$11,$AH$28)&gt;0,"",IF(Presentación!AM204="","",Presentación!AM204))</f>
        <v>30196</v>
      </c>
      <c r="G263" t="str">
        <f>IF(SUM($AH$11,$AH$28)&gt;0,"",IF(Presentación!AL204="","",Presentación!AL204))</f>
        <v>Yanga</v>
      </c>
    </row>
    <row r="264" spans="4:7" ht="15" hidden="1" customHeight="1">
      <c r="D264" t="str">
        <f>IF(SUM($AH$11,$AH$28)&gt;0,"",IF(Presentación!AM205="","",Presentación!AM205))</f>
        <v>30197</v>
      </c>
      <c r="G264" t="str">
        <f>IF(SUM($AH$11,$AH$28)&gt;0,"",IF(Presentación!AL205="","",Presentación!AL205))</f>
        <v>Yecuatla</v>
      </c>
    </row>
    <row r="265" spans="4:7" ht="15" hidden="1" customHeight="1">
      <c r="D265" t="str">
        <f>IF(SUM($AH$11,$AH$28)&gt;0,"",IF(Presentación!AM206="","",Presentación!AM206))</f>
        <v>30198</v>
      </c>
      <c r="G265" t="str">
        <f>IF(SUM($AH$11,$AH$28)&gt;0,"",IF(Presentación!AL206="","",Presentación!AL206))</f>
        <v>Zacualpan</v>
      </c>
    </row>
    <row r="266" spans="4:7" ht="15" hidden="1" customHeight="1">
      <c r="D266" t="str">
        <f>IF(SUM($AH$11,$AH$28)&gt;0,"",IF(Presentación!AM207="","",Presentación!AM207))</f>
        <v>30199</v>
      </c>
      <c r="G266" t="str">
        <f>IF(SUM($AH$11,$AH$28)&gt;0,"",IF(Presentación!AL207="","",Presentación!AL207))</f>
        <v>Zaragoza</v>
      </c>
    </row>
    <row r="267" spans="4:7" ht="15" hidden="1" customHeight="1">
      <c r="D267" t="str">
        <f>IF(SUM($AH$11,$AH$28)&gt;0,"",IF(Presentación!AM208="","",Presentación!AM208))</f>
        <v>30200</v>
      </c>
      <c r="G267" t="str">
        <f>IF(SUM($AH$11,$AH$28)&gt;0,"",IF(Presentación!AL208="","",Presentación!AL208))</f>
        <v>Zentla</v>
      </c>
    </row>
    <row r="268" spans="4:7" ht="15" hidden="1" customHeight="1">
      <c r="D268" t="str">
        <f>IF(SUM($AH$11,$AH$28)&gt;0,"",IF(Presentación!AM209="","",Presentación!AM209))</f>
        <v>30201</v>
      </c>
      <c r="G268" t="str">
        <f>IF(SUM($AH$11,$AH$28)&gt;0,"",IF(Presentación!AL209="","",Presentación!AL209))</f>
        <v>Zongolica</v>
      </c>
    </row>
    <row r="269" spans="4:7" ht="15" hidden="1" customHeight="1">
      <c r="D269" t="str">
        <f>IF(SUM($AH$11,$AH$28)&gt;0,"",IF(Presentación!AM210="","",Presentación!AM210))</f>
        <v>30202</v>
      </c>
      <c r="G269" t="str">
        <f>IF(SUM($AH$11,$AH$28)&gt;0,"",IF(Presentación!AL210="","",Presentación!AL210))</f>
        <v>Zontecomatlán de López y Fuentes</v>
      </c>
    </row>
    <row r="270" spans="4:7" ht="15" hidden="1" customHeight="1">
      <c r="D270" t="str">
        <f>IF(SUM($AH$11,$AH$28)&gt;0,"",IF(Presentación!AM211="","",Presentación!AM211))</f>
        <v>30203</v>
      </c>
      <c r="G270" t="str">
        <f>IF(SUM($AH$11,$AH$28)&gt;0,"",IF(Presentación!AL211="","",Presentación!AL211))</f>
        <v>Zozocolco de Hidalgo</v>
      </c>
    </row>
    <row r="271" spans="4:7" ht="15" hidden="1" customHeight="1">
      <c r="D271" t="str">
        <f>IF(SUM($AH$11,$AH$28)&gt;0,"",IF(Presentación!AM212="","",Presentación!AM212))</f>
        <v>30204</v>
      </c>
      <c r="G271" t="str">
        <f>IF(SUM($AH$11,$AH$28)&gt;0,"",IF(Presentación!AL212="","",Presentación!AL212))</f>
        <v>Agua Dulce</v>
      </c>
    </row>
    <row r="272" spans="4:7" ht="15" hidden="1" customHeight="1">
      <c r="D272" t="str">
        <f>IF(SUM($AH$11,$AH$28)&gt;0,"",IF(Presentación!AM213="","",Presentación!AM213))</f>
        <v>30205</v>
      </c>
      <c r="G272" t="str">
        <f>IF(SUM($AH$11,$AH$28)&gt;0,"",IF(Presentación!AL213="","",Presentación!AL213))</f>
        <v>El Higo</v>
      </c>
    </row>
    <row r="273" spans="4:7" ht="15" hidden="1" customHeight="1">
      <c r="D273" t="str">
        <f>IF(SUM($AH$11,$AH$28)&gt;0,"",IF(Presentación!AM214="","",Presentación!AM214))</f>
        <v>30206</v>
      </c>
      <c r="G273" t="str">
        <f>IF(SUM($AH$11,$AH$28)&gt;0,"",IF(Presentación!AL214="","",Presentación!AL214))</f>
        <v>Nanchital de Lázaro Cárdenas del Río</v>
      </c>
    </row>
    <row r="274" spans="4:7" ht="15" hidden="1" customHeight="1">
      <c r="D274" t="str">
        <f>IF(SUM($AH$11,$AH$28)&gt;0,"",IF(Presentación!AM215="","",Presentación!AM215))</f>
        <v>30207</v>
      </c>
      <c r="G274" t="str">
        <f>IF(SUM($AH$11,$AH$28)&gt;0,"",IF(Presentación!AL215="","",Presentación!AL215))</f>
        <v>Tres Valles</v>
      </c>
    </row>
    <row r="275" spans="4:7" ht="15" hidden="1" customHeight="1">
      <c r="D275" t="str">
        <f>IF(SUM($AH$11,$AH$28)&gt;0,"",IF(Presentación!AM216="","",Presentación!AM216))</f>
        <v>30208</v>
      </c>
      <c r="G275" t="str">
        <f>IF(SUM($AH$11,$AH$28)&gt;0,"",IF(Presentación!AL216="","",Presentación!AL216))</f>
        <v>Carlos A. Carrillo</v>
      </c>
    </row>
    <row r="276" spans="4:7" ht="15" hidden="1" customHeight="1">
      <c r="D276" t="str">
        <f>IF(SUM($AH$11,$AH$28)&gt;0,"",IF(Presentación!AM217="","",Presentación!AM217))</f>
        <v>30209</v>
      </c>
      <c r="G276" t="str">
        <f>IF(SUM($AH$11,$AH$28)&gt;0,"",IF(Presentación!AL217="","",Presentación!AL217))</f>
        <v>Tatahuicapan de Juárez</v>
      </c>
    </row>
    <row r="277" spans="4:7" ht="15" hidden="1" customHeight="1">
      <c r="D277" t="str">
        <f>IF(SUM($AH$11,$AH$28)&gt;0,"",IF(Presentación!AM218="","",Presentación!AM218))</f>
        <v>30210</v>
      </c>
      <c r="G277" t="str">
        <f>IF(SUM($AH$11,$AH$28)&gt;0,"",IF(Presentación!AL218="","",Presentación!AL218))</f>
        <v>Uxpanapa</v>
      </c>
    </row>
    <row r="278" spans="4:7" ht="15" hidden="1" customHeight="1">
      <c r="D278" t="str">
        <f>IF(SUM($AH$11,$AH$28)&gt;0,"",IF(Presentación!AM219="","",Presentación!AM219))</f>
        <v>30211</v>
      </c>
      <c r="G278" t="str">
        <f>IF(SUM($AH$11,$AH$28)&gt;0,"",IF(Presentación!AL219="","",Presentación!AL219))</f>
        <v>San Rafael</v>
      </c>
    </row>
    <row r="279" spans="4:7" ht="15" hidden="1" customHeight="1">
      <c r="D279" t="str">
        <f>IF(SUM($AH$11,$AH$28)&gt;0,"",IF(Presentación!AM220="","",Presentación!AM220))</f>
        <v>30212</v>
      </c>
      <c r="G279" t="str">
        <f>IF(SUM($AH$11,$AH$28)&gt;0,"",IF(Presentación!AL220="","",Presentación!AL220))</f>
        <v>Santiago Sochiapan</v>
      </c>
    </row>
    <row r="280" spans="4:7" ht="15" hidden="1" customHeight="1">
      <c r="D280">
        <f>IF(SUM($AH$11,$AH$28)&gt;0,"",IF(Presentación!AM221="","",Presentación!AM221))</f>
        <v>30999</v>
      </c>
      <c r="G280" t="str">
        <f>IF(SUM($AH$11,$AH$28)&gt;0,"",IF(Presentación!AL221="","",Presentación!AL221))</f>
        <v>No identificado</v>
      </c>
    </row>
    <row r="281" spans="4:7" ht="15" hidden="1" customHeight="1">
      <c r="D281" t="str">
        <f>IF(SUM($AH$11,$AH$28)&gt;0,"",IF(Presentación!AM222="","",Presentación!AM222))</f>
        <v/>
      </c>
      <c r="G281" t="str">
        <f>IF(SUM($AH$11,$AH$28)&gt;0,"",IF(Presentación!AL222="","",Presentación!AL222))</f>
        <v/>
      </c>
    </row>
    <row r="282" spans="4:7" ht="15" hidden="1" customHeight="1">
      <c r="D282" t="str">
        <f>IF(SUM($AH$11,$AH$28)&gt;0,"",IF(Presentación!AM223="","",Presentación!AM223))</f>
        <v/>
      </c>
      <c r="G282" t="str">
        <f>IF(SUM($AH$11,$AH$28)&gt;0,"",IF(Presentación!AL223="","",Presentación!AL223))</f>
        <v/>
      </c>
    </row>
    <row r="283" spans="4:7" ht="15" hidden="1" customHeight="1">
      <c r="D283" t="str">
        <f>IF(SUM($AH$11,$AH$28)&gt;0,"",IF(Presentación!AM224="","",Presentación!AM224))</f>
        <v/>
      </c>
      <c r="G283" t="str">
        <f>IF(SUM($AH$11,$AH$28)&gt;0,"",IF(Presentación!AL224="","",Presentación!AL224))</f>
        <v/>
      </c>
    </row>
    <row r="284" spans="4:7" ht="15" hidden="1" customHeight="1">
      <c r="D284" t="str">
        <f>IF(SUM($AH$11,$AH$28)&gt;0,"",IF(Presentación!AM225="","",Presentación!AM225))</f>
        <v/>
      </c>
      <c r="G284" t="str">
        <f>IF(SUM($AH$11,$AH$28)&gt;0,"",IF(Presentación!AL225="","",Presentación!AL225))</f>
        <v/>
      </c>
    </row>
    <row r="285" spans="4:7" ht="15" hidden="1" customHeight="1">
      <c r="D285" t="str">
        <f>IF(SUM($AH$11,$AH$28)&gt;0,"",IF(Presentación!AM226="","",Presentación!AM226))</f>
        <v/>
      </c>
      <c r="G285" t="str">
        <f>IF(SUM($AH$11,$AH$28)&gt;0,"",IF(Presentación!AL226="","",Presentación!AL226))</f>
        <v/>
      </c>
    </row>
    <row r="286" spans="4:7" ht="15" hidden="1" customHeight="1">
      <c r="D286" t="str">
        <f>IF(SUM($AH$11,$AH$28)&gt;0,"",IF(Presentación!AM227="","",Presentación!AM227))</f>
        <v/>
      </c>
      <c r="G286" t="str">
        <f>IF(SUM($AH$11,$AH$28)&gt;0,"",IF(Presentación!AL227="","",Presentación!AL227))</f>
        <v/>
      </c>
    </row>
    <row r="287" spans="4:7" ht="15" hidden="1" customHeight="1">
      <c r="D287" t="str">
        <f>IF(SUM($AH$11,$AH$28)&gt;0,"",IF(Presentación!AM228="","",Presentación!AM228))</f>
        <v/>
      </c>
      <c r="G287" t="str">
        <f>IF(SUM($AH$11,$AH$28)&gt;0,"",IF(Presentación!AL228="","",Presentación!AL228))</f>
        <v/>
      </c>
    </row>
    <row r="288" spans="4:7" ht="15" hidden="1" customHeight="1">
      <c r="D288" t="str">
        <f>IF(SUM($AH$11,$AH$28)&gt;0,"",IF(Presentación!AM229="","",Presentación!AM229))</f>
        <v/>
      </c>
      <c r="G288" t="str">
        <f>IF(SUM($AH$11,$AH$28)&gt;0,"",IF(Presentación!AL229="","",Presentación!AL229))</f>
        <v/>
      </c>
    </row>
    <row r="289" spans="4:7" ht="15" hidden="1" customHeight="1">
      <c r="D289" t="str">
        <f>IF(SUM($AH$11,$AH$28)&gt;0,"",IF(Presentación!AM230="","",Presentación!AM230))</f>
        <v/>
      </c>
      <c r="G289" t="str">
        <f>IF(SUM($AH$11,$AH$28)&gt;0,"",IF(Presentación!AL230="","",Presentación!AL230))</f>
        <v/>
      </c>
    </row>
    <row r="290" spans="4:7" ht="15" hidden="1" customHeight="1">
      <c r="D290" t="str">
        <f>IF(SUM($AH$11,$AH$28)&gt;0,"",IF(Presentación!AM231="","",Presentación!AM231))</f>
        <v/>
      </c>
      <c r="G290" t="str">
        <f>IF(SUM($AH$11,$AH$28)&gt;0,"",IF(Presentación!AL231="","",Presentación!AL231))</f>
        <v/>
      </c>
    </row>
    <row r="291" spans="4:7" ht="15" hidden="1" customHeight="1">
      <c r="D291" t="str">
        <f>IF(SUM($AH$11,$AH$28)&gt;0,"",IF(Presentación!AM232="","",Presentación!AM232))</f>
        <v/>
      </c>
      <c r="G291" t="str">
        <f>IF(SUM($AH$11,$AH$28)&gt;0,"",IF(Presentación!AL232="","",Presentación!AL232))</f>
        <v/>
      </c>
    </row>
    <row r="292" spans="4:7" ht="15" hidden="1" customHeight="1">
      <c r="D292" t="str">
        <f>IF(SUM($AH$11,$AH$28)&gt;0,"",IF(Presentación!AM233="","",Presentación!AM233))</f>
        <v/>
      </c>
      <c r="G292" t="str">
        <f>IF(SUM($AH$11,$AH$28)&gt;0,"",IF(Presentación!AL233="","",Presentación!AL233))</f>
        <v/>
      </c>
    </row>
    <row r="293" spans="4:7" ht="15" hidden="1" customHeight="1">
      <c r="D293" t="str">
        <f>IF(SUM($AH$11,$AH$28)&gt;0,"",IF(Presentación!AM234="","",Presentación!AM234))</f>
        <v/>
      </c>
      <c r="G293" t="str">
        <f>IF(SUM($AH$11,$AH$28)&gt;0,"",IF(Presentación!AL234="","",Presentación!AL234))</f>
        <v/>
      </c>
    </row>
    <row r="294" spans="4:7" ht="15" hidden="1" customHeight="1">
      <c r="D294" t="str">
        <f>IF(SUM($AH$11,$AH$28)&gt;0,"",IF(Presentación!AM235="","",Presentación!AM235))</f>
        <v/>
      </c>
      <c r="G294" t="str">
        <f>IF(SUM($AH$11,$AH$28)&gt;0,"",IF(Presentación!AL235="","",Presentación!AL235))</f>
        <v/>
      </c>
    </row>
    <row r="295" spans="4:7" ht="15" hidden="1" customHeight="1">
      <c r="D295" t="str">
        <f>IF(SUM($AH$11,$AH$28)&gt;0,"",IF(Presentación!AM236="","",Presentación!AM236))</f>
        <v/>
      </c>
      <c r="G295" t="str">
        <f>IF(SUM($AH$11,$AH$28)&gt;0,"",IF(Presentación!AL236="","",Presentación!AL236))</f>
        <v/>
      </c>
    </row>
    <row r="296" spans="4:7" ht="15" hidden="1" customHeight="1">
      <c r="D296" t="str">
        <f>IF(SUM($AH$11,$AH$28)&gt;0,"",IF(Presentación!AM237="","",Presentación!AM237))</f>
        <v/>
      </c>
      <c r="G296" t="str">
        <f>IF(SUM($AH$11,$AH$28)&gt;0,"",IF(Presentación!AL237="","",Presentación!AL237))</f>
        <v/>
      </c>
    </row>
    <row r="297" spans="4:7" ht="15" hidden="1" customHeight="1">
      <c r="D297" t="str">
        <f>IF(SUM($AH$11,$AH$28)&gt;0,"",IF(Presentación!AM238="","",Presentación!AM238))</f>
        <v/>
      </c>
      <c r="G297" t="str">
        <f>IF(SUM($AH$11,$AH$28)&gt;0,"",IF(Presentación!AL238="","",Presentación!AL238))</f>
        <v/>
      </c>
    </row>
    <row r="298" spans="4:7" ht="15" hidden="1" customHeight="1">
      <c r="D298" t="str">
        <f>IF(SUM($AH$11,$AH$28)&gt;0,"",IF(Presentación!AM239="","",Presentación!AM239))</f>
        <v/>
      </c>
      <c r="G298" t="str">
        <f>IF(SUM($AH$11,$AH$28)&gt;0,"",IF(Presentación!AL239="","",Presentación!AL239))</f>
        <v/>
      </c>
    </row>
    <row r="299" spans="4:7" ht="15" hidden="1" customHeight="1">
      <c r="D299" t="str">
        <f>IF(SUM($AH$11,$AH$28)&gt;0,"",IF(Presentación!AM240="","",Presentación!AM240))</f>
        <v/>
      </c>
      <c r="G299" t="str">
        <f>IF(SUM($AH$11,$AH$28)&gt;0,"",IF(Presentación!AL240="","",Presentación!AL240))</f>
        <v/>
      </c>
    </row>
    <row r="300" spans="4:7" ht="15" hidden="1" customHeight="1">
      <c r="D300" t="str">
        <f>IF(SUM($AH$11,$AH$28)&gt;0,"",IF(Presentación!AM241="","",Presentación!AM241))</f>
        <v/>
      </c>
      <c r="G300" t="str">
        <f>IF(SUM($AH$11,$AH$28)&gt;0,"",IF(Presentación!AL241="","",Presentación!AL241))</f>
        <v/>
      </c>
    </row>
    <row r="301" spans="4:7" ht="15" hidden="1" customHeight="1">
      <c r="D301" t="str">
        <f>IF(SUM($AH$11,$AH$28)&gt;0,"",IF(Presentación!AM242="","",Presentación!AM242))</f>
        <v/>
      </c>
      <c r="G301" t="str">
        <f>IF(SUM($AH$11,$AH$28)&gt;0,"",IF(Presentación!AL242="","",Presentación!AL242))</f>
        <v/>
      </c>
    </row>
    <row r="302" spans="4:7" ht="15" hidden="1" customHeight="1">
      <c r="D302" t="str">
        <f>IF(SUM($AH$11,$AH$28)&gt;0,"",IF(Presentación!AM243="","",Presentación!AM243))</f>
        <v/>
      </c>
      <c r="G302" t="str">
        <f>IF(SUM($AH$11,$AH$28)&gt;0,"",IF(Presentación!AL243="","",Presentación!AL243))</f>
        <v/>
      </c>
    </row>
    <row r="303" spans="4:7" ht="15" hidden="1" customHeight="1">
      <c r="D303" t="str">
        <f>IF(SUM($AH$11,$AH$28)&gt;0,"",IF(Presentación!AM244="","",Presentación!AM244))</f>
        <v/>
      </c>
      <c r="G303" t="str">
        <f>IF(SUM($AH$11,$AH$28)&gt;0,"",IF(Presentación!AL244="","",Presentación!AL244))</f>
        <v/>
      </c>
    </row>
    <row r="304" spans="4:7" ht="15" hidden="1" customHeight="1">
      <c r="D304" t="str">
        <f>IF(SUM($AH$11,$AH$28)&gt;0,"",IF(Presentación!AM245="","",Presentación!AM245))</f>
        <v/>
      </c>
      <c r="G304" t="str">
        <f>IF(SUM($AH$11,$AH$28)&gt;0,"",IF(Presentación!AL245="","",Presentación!AL245))</f>
        <v/>
      </c>
    </row>
    <row r="305" spans="4:7" ht="15" hidden="1" customHeight="1">
      <c r="D305" t="str">
        <f>IF(SUM($AH$11,$AH$28)&gt;0,"",IF(Presentación!AM246="","",Presentación!AM246))</f>
        <v/>
      </c>
      <c r="G305" t="str">
        <f>IF(SUM($AH$11,$AH$28)&gt;0,"",IF(Presentación!AL246="","",Presentación!AL246))</f>
        <v/>
      </c>
    </row>
    <row r="306" spans="4:7" ht="15" hidden="1" customHeight="1">
      <c r="D306" t="str">
        <f>IF(SUM($AH$11,$AH$28)&gt;0,"",IF(Presentación!AM247="","",Presentación!AM247))</f>
        <v/>
      </c>
      <c r="G306" t="str">
        <f>IF(SUM($AH$11,$AH$28)&gt;0,"",IF(Presentación!AL247="","",Presentación!AL247))</f>
        <v/>
      </c>
    </row>
    <row r="307" spans="4:7" ht="15" hidden="1" customHeight="1">
      <c r="D307" t="str">
        <f>IF(SUM($AH$11,$AH$28)&gt;0,"",IF(Presentación!AM248="","",Presentación!AM248))</f>
        <v/>
      </c>
      <c r="G307" t="str">
        <f>IF(SUM($AH$11,$AH$28)&gt;0,"",IF(Presentación!AL248="","",Presentación!AL248))</f>
        <v/>
      </c>
    </row>
    <row r="308" spans="4:7" ht="15" hidden="1" customHeight="1">
      <c r="D308" t="str">
        <f>IF(SUM($AH$11,$AH$28)&gt;0,"",IF(Presentación!AM249="","",Presentación!AM249))</f>
        <v/>
      </c>
      <c r="G308" t="str">
        <f>IF(SUM($AH$11,$AH$28)&gt;0,"",IF(Presentación!AL249="","",Presentación!AL249))</f>
        <v/>
      </c>
    </row>
    <row r="309" spans="4:7" ht="15" hidden="1" customHeight="1">
      <c r="D309" t="str">
        <f>IF(SUM($AH$11,$AH$28)&gt;0,"",IF(Presentación!AM250="","",Presentación!AM250))</f>
        <v/>
      </c>
      <c r="G309" t="str">
        <f>IF(SUM($AH$11,$AH$28)&gt;0,"",IF(Presentación!AL250="","",Presentación!AL250))</f>
        <v/>
      </c>
    </row>
    <row r="310" spans="4:7" ht="15" hidden="1" customHeight="1">
      <c r="D310" t="str">
        <f>IF(SUM($AH$11,$AH$28)&gt;0,"",IF(Presentación!AM251="","",Presentación!AM251))</f>
        <v/>
      </c>
      <c r="G310" t="str">
        <f>IF(SUM($AH$11,$AH$28)&gt;0,"",IF(Presentación!AL251="","",Presentación!AL251))</f>
        <v/>
      </c>
    </row>
    <row r="311" spans="4:7" ht="15" hidden="1" customHeight="1">
      <c r="D311" t="str">
        <f>IF(SUM($AH$11,$AH$28)&gt;0,"",IF(Presentación!AM252="","",Presentación!AM252))</f>
        <v/>
      </c>
      <c r="G311" t="str">
        <f>IF(SUM($AH$11,$AH$28)&gt;0,"",IF(Presentación!AL252="","",Presentación!AL252))</f>
        <v/>
      </c>
    </row>
    <row r="312" spans="4:7" ht="15" hidden="1" customHeight="1">
      <c r="D312" t="str">
        <f>IF(SUM($AH$11,$AH$28)&gt;0,"",IF(Presentación!AM253="","",Presentación!AM253))</f>
        <v/>
      </c>
      <c r="G312" t="str">
        <f>IF(SUM($AH$11,$AH$28)&gt;0,"",IF(Presentación!AL253="","",Presentación!AL253))</f>
        <v/>
      </c>
    </row>
    <row r="313" spans="4:7" ht="15" hidden="1" customHeight="1">
      <c r="D313" t="str">
        <f>IF(SUM($AH$11,$AH$28)&gt;0,"",IF(Presentación!AM254="","",Presentación!AM254))</f>
        <v/>
      </c>
      <c r="G313" t="str">
        <f>IF(SUM($AH$11,$AH$28)&gt;0,"",IF(Presentación!AL254="","",Presentación!AL254))</f>
        <v/>
      </c>
    </row>
    <row r="314" spans="4:7" ht="15" hidden="1" customHeight="1">
      <c r="D314" t="str">
        <f>IF(SUM($AH$11,$AH$28)&gt;0,"",IF(Presentación!AM255="","",Presentación!AM255))</f>
        <v/>
      </c>
      <c r="G314" t="str">
        <f>IF(SUM($AH$11,$AH$28)&gt;0,"",IF(Presentación!AL255="","",Presentación!AL255))</f>
        <v/>
      </c>
    </row>
    <row r="315" spans="4:7" ht="15" hidden="1" customHeight="1">
      <c r="D315" t="str">
        <f>IF(SUM($AH$11,$AH$28)&gt;0,"",IF(Presentación!AM256="","",Presentación!AM256))</f>
        <v/>
      </c>
      <c r="G315" t="str">
        <f>IF(SUM($AH$11,$AH$28)&gt;0,"",IF(Presentación!AL256="","",Presentación!AL256))</f>
        <v/>
      </c>
    </row>
    <row r="316" spans="4:7" ht="15" hidden="1" customHeight="1">
      <c r="D316" t="str">
        <f>IF(SUM($AH$11,$AH$28)&gt;0,"",IF(Presentación!AM257="","",Presentación!AM257))</f>
        <v/>
      </c>
      <c r="G316" t="str">
        <f>IF(SUM($AH$11,$AH$28)&gt;0,"",IF(Presentación!AL257="","",Presentación!AL257))</f>
        <v/>
      </c>
    </row>
    <row r="317" spans="4:7" ht="15" hidden="1" customHeight="1">
      <c r="D317" t="str">
        <f>IF(SUM($AH$11,$AH$28)&gt;0,"",IF(Presentación!AM258="","",Presentación!AM258))</f>
        <v/>
      </c>
      <c r="G317" t="str">
        <f>IF(SUM($AH$11,$AH$28)&gt;0,"",IF(Presentación!AL258="","",Presentación!AL258))</f>
        <v/>
      </c>
    </row>
    <row r="318" spans="4:7" ht="15" hidden="1" customHeight="1">
      <c r="D318" t="str">
        <f>IF(SUM($AH$11,$AH$28)&gt;0,"",IF(Presentación!AM259="","",Presentación!AM259))</f>
        <v/>
      </c>
      <c r="G318" t="str">
        <f>IF(SUM($AH$11,$AH$28)&gt;0,"",IF(Presentación!AL259="","",Presentación!AL259))</f>
        <v/>
      </c>
    </row>
    <row r="319" spans="4:7" ht="15" hidden="1" customHeight="1">
      <c r="D319" t="str">
        <f>IF(SUM($AH$11,$AH$28)&gt;0,"",IF(Presentación!AM260="","",Presentación!AM260))</f>
        <v/>
      </c>
      <c r="G319" t="str">
        <f>IF(SUM($AH$11,$AH$28)&gt;0,"",IF(Presentación!AL260="","",Presentación!AL260))</f>
        <v/>
      </c>
    </row>
    <row r="320" spans="4:7" ht="15" hidden="1" customHeight="1">
      <c r="D320" t="str">
        <f>IF(SUM($AH$11,$AH$28)&gt;0,"",IF(Presentación!AM261="","",Presentación!AM261))</f>
        <v/>
      </c>
      <c r="G320" t="str">
        <f>IF(SUM($AH$11,$AH$28)&gt;0,"",IF(Presentación!AL261="","",Presentación!AL261))</f>
        <v/>
      </c>
    </row>
    <row r="321" spans="4:7" ht="15" hidden="1" customHeight="1">
      <c r="D321" t="str">
        <f>IF(SUM($AH$11,$AH$28)&gt;0,"",IF(Presentación!AM262="","",Presentación!AM262))</f>
        <v/>
      </c>
      <c r="G321" t="str">
        <f>IF(SUM($AH$11,$AH$28)&gt;0,"",IF(Presentación!AL262="","",Presentación!AL262))</f>
        <v/>
      </c>
    </row>
    <row r="322" spans="4:7" ht="15" hidden="1" customHeight="1">
      <c r="D322" t="str">
        <f>IF(SUM($AH$11,$AH$28)&gt;0,"",IF(Presentación!AM263="","",Presentación!AM263))</f>
        <v/>
      </c>
      <c r="G322" t="str">
        <f>IF(SUM($AH$11,$AH$28)&gt;0,"",IF(Presentación!AL263="","",Presentación!AL263))</f>
        <v/>
      </c>
    </row>
    <row r="323" spans="4:7" ht="15" hidden="1" customHeight="1">
      <c r="D323" t="str">
        <f>IF(SUM($AH$11,$AH$28)&gt;0,"",IF(Presentación!AM264="","",Presentación!AM264))</f>
        <v/>
      </c>
      <c r="G323" t="str">
        <f>IF(SUM($AH$11,$AH$28)&gt;0,"",IF(Presentación!AL264="","",Presentación!AL264))</f>
        <v/>
      </c>
    </row>
    <row r="324" spans="4:7" ht="15" hidden="1" customHeight="1">
      <c r="D324" t="str">
        <f>IF(SUM($AH$11,$AH$28)&gt;0,"",IF(Presentación!AM265="","",Presentación!AM265))</f>
        <v/>
      </c>
      <c r="G324" t="str">
        <f>IF(SUM($AH$11,$AH$28)&gt;0,"",IF(Presentación!AL265="","",Presentación!AL265))</f>
        <v/>
      </c>
    </row>
    <row r="325" spans="4:7" ht="15" hidden="1" customHeight="1">
      <c r="D325" t="str">
        <f>IF(SUM($AH$11,$AH$28)&gt;0,"",IF(Presentación!AM266="","",Presentación!AM266))</f>
        <v/>
      </c>
      <c r="G325" t="str">
        <f>IF(SUM($AH$11,$AH$28)&gt;0,"",IF(Presentación!AL266="","",Presentación!AL266))</f>
        <v/>
      </c>
    </row>
    <row r="326" spans="4:7" ht="15" hidden="1" customHeight="1">
      <c r="D326" t="str">
        <f>IF(SUM($AH$11,$AH$28)&gt;0,"",IF(Presentación!AM267="","",Presentación!AM267))</f>
        <v/>
      </c>
      <c r="G326" t="str">
        <f>IF(SUM($AH$11,$AH$28)&gt;0,"",IF(Presentación!AL267="","",Presentación!AL267))</f>
        <v/>
      </c>
    </row>
    <row r="327" spans="4:7" ht="15" hidden="1" customHeight="1">
      <c r="D327" t="str">
        <f>IF(SUM($AH$11,$AH$28)&gt;0,"",IF(Presentación!AM268="","",Presentación!AM268))</f>
        <v/>
      </c>
      <c r="G327" t="str">
        <f>IF(SUM($AH$11,$AH$28)&gt;0,"",IF(Presentación!AL268="","",Presentación!AL268))</f>
        <v/>
      </c>
    </row>
    <row r="328" spans="4:7" ht="15" hidden="1" customHeight="1">
      <c r="D328" t="str">
        <f>IF(SUM($AH$11,$AH$28)&gt;0,"",IF(Presentación!AM269="","",Presentación!AM269))</f>
        <v/>
      </c>
      <c r="G328" t="str">
        <f>IF(SUM($AH$11,$AH$28)&gt;0,"",IF(Presentación!AL269="","",Presentación!AL269))</f>
        <v/>
      </c>
    </row>
    <row r="329" spans="4:7" ht="15" hidden="1" customHeight="1">
      <c r="D329" t="str">
        <f>IF(SUM($AH$11,$AH$28)&gt;0,"",IF(Presentación!AM270="","",Presentación!AM270))</f>
        <v/>
      </c>
      <c r="G329" t="str">
        <f>IF(SUM($AH$11,$AH$28)&gt;0,"",IF(Presentación!AL270="","",Presentación!AL270))</f>
        <v/>
      </c>
    </row>
    <row r="330" spans="4:7" ht="15" hidden="1" customHeight="1">
      <c r="D330" t="str">
        <f>IF(SUM($AH$11,$AH$28)&gt;0,"",IF(Presentación!AM271="","",Presentación!AM271))</f>
        <v/>
      </c>
      <c r="G330" t="str">
        <f>IF(SUM($AH$11,$AH$28)&gt;0,"",IF(Presentación!AL271="","",Presentación!AL271))</f>
        <v/>
      </c>
    </row>
    <row r="331" spans="4:7" ht="15" hidden="1" customHeight="1">
      <c r="D331" t="str">
        <f>IF(SUM($AH$11,$AH$28)&gt;0,"",IF(Presentación!AM272="","",Presentación!AM272))</f>
        <v/>
      </c>
      <c r="G331" t="str">
        <f>IF(SUM($AH$11,$AH$28)&gt;0,"",IF(Presentación!AL272="","",Presentación!AL272))</f>
        <v/>
      </c>
    </row>
    <row r="332" spans="4:7" ht="15" hidden="1" customHeight="1">
      <c r="D332" t="str">
        <f>IF(SUM($AH$11,$AH$28)&gt;0,"",IF(Presentación!AM273="","",Presentación!AM273))</f>
        <v/>
      </c>
      <c r="G332" t="str">
        <f>IF(SUM($AH$11,$AH$28)&gt;0,"",IF(Presentación!AL273="","",Presentación!AL273))</f>
        <v/>
      </c>
    </row>
    <row r="333" spans="4:7" ht="15" hidden="1" customHeight="1">
      <c r="D333" t="str">
        <f>IF(SUM($AH$11,$AH$28)&gt;0,"",IF(Presentación!AM274="","",Presentación!AM274))</f>
        <v/>
      </c>
      <c r="G333" t="str">
        <f>IF(SUM($AH$11,$AH$28)&gt;0,"",IF(Presentación!AL274="","",Presentación!AL274))</f>
        <v/>
      </c>
    </row>
    <row r="334" spans="4:7" ht="15" hidden="1" customHeight="1">
      <c r="D334" t="str">
        <f>IF(SUM($AH$11,$AH$28)&gt;0,"",IF(Presentación!AM275="","",Presentación!AM275))</f>
        <v/>
      </c>
      <c r="G334" t="str">
        <f>IF(SUM($AH$11,$AH$28)&gt;0,"",IF(Presentación!AL275="","",Presentación!AL275))</f>
        <v/>
      </c>
    </row>
    <row r="335" spans="4:7" ht="15" hidden="1" customHeight="1">
      <c r="D335" t="str">
        <f>IF(SUM($AH$11,$AH$28)&gt;0,"",IF(Presentación!AM276="","",Presentación!AM276))</f>
        <v/>
      </c>
      <c r="G335" t="str">
        <f>IF(SUM($AH$11,$AH$28)&gt;0,"",IF(Presentación!AL276="","",Presentación!AL276))</f>
        <v/>
      </c>
    </row>
    <row r="336" spans="4:7" ht="15" hidden="1" customHeight="1">
      <c r="D336" t="str">
        <f>IF(SUM($AH$11,$AH$28)&gt;0,"",IF(Presentación!AM277="","",Presentación!AM277))</f>
        <v/>
      </c>
      <c r="G336" t="str">
        <f>IF(SUM($AH$11,$AH$28)&gt;0,"",IF(Presentación!AL277="","",Presentación!AL277))</f>
        <v/>
      </c>
    </row>
    <row r="337" spans="4:7" ht="15" hidden="1" customHeight="1">
      <c r="D337" t="str">
        <f>IF(SUM($AH$11,$AH$28)&gt;0,"",IF(Presentación!AM278="","",Presentación!AM278))</f>
        <v/>
      </c>
      <c r="G337" t="str">
        <f>IF(SUM($AH$11,$AH$28)&gt;0,"",IF(Presentación!AL278="","",Presentación!AL278))</f>
        <v/>
      </c>
    </row>
    <row r="338" spans="4:7" ht="15" hidden="1" customHeight="1">
      <c r="D338" t="str">
        <f>IF(SUM($AH$11,$AH$28)&gt;0,"",IF(Presentación!AM279="","",Presentación!AM279))</f>
        <v/>
      </c>
      <c r="G338" t="str">
        <f>IF(SUM($AH$11,$AH$28)&gt;0,"",IF(Presentación!AL279="","",Presentación!AL279))</f>
        <v/>
      </c>
    </row>
    <row r="339" spans="4:7" ht="15" hidden="1" customHeight="1">
      <c r="D339" t="str">
        <f>IF(SUM($AH$11,$AH$28)&gt;0,"",IF(Presentación!AM280="","",Presentación!AM280))</f>
        <v/>
      </c>
      <c r="G339" t="str">
        <f>IF(SUM($AH$11,$AH$28)&gt;0,"",IF(Presentación!AL280="","",Presentación!AL280))</f>
        <v/>
      </c>
    </row>
    <row r="340" spans="4:7" ht="15" hidden="1" customHeight="1">
      <c r="D340" t="str">
        <f>IF(SUM($AH$11,$AH$28)&gt;0,"",IF(Presentación!AM281="","",Presentación!AM281))</f>
        <v/>
      </c>
      <c r="G340" t="str">
        <f>IF(SUM($AH$11,$AH$28)&gt;0,"",IF(Presentación!AL281="","",Presentación!AL281))</f>
        <v/>
      </c>
    </row>
    <row r="341" spans="4:7" ht="15" hidden="1" customHeight="1">
      <c r="D341" t="str">
        <f>IF(SUM($AH$11,$AH$28)&gt;0,"",IF(Presentación!AM282="","",Presentación!AM282))</f>
        <v/>
      </c>
      <c r="G341" t="str">
        <f>IF(SUM($AH$11,$AH$28)&gt;0,"",IF(Presentación!AL282="","",Presentación!AL282))</f>
        <v/>
      </c>
    </row>
    <row r="342" spans="4:7" ht="15" hidden="1" customHeight="1">
      <c r="D342" t="str">
        <f>IF(SUM($AH$11,$AH$28)&gt;0,"",IF(Presentación!AM283="","",Presentación!AM283))</f>
        <v/>
      </c>
      <c r="G342" t="str">
        <f>IF(SUM($AH$11,$AH$28)&gt;0,"",IF(Presentación!AL283="","",Presentación!AL283))</f>
        <v/>
      </c>
    </row>
    <row r="343" spans="4:7" ht="15" hidden="1" customHeight="1">
      <c r="D343" t="str">
        <f>IF(SUM($AH$11,$AH$28)&gt;0,"",IF(Presentación!AM284="","",Presentación!AM284))</f>
        <v/>
      </c>
      <c r="G343" t="str">
        <f>IF(SUM($AH$11,$AH$28)&gt;0,"",IF(Presentación!AL284="","",Presentación!AL284))</f>
        <v/>
      </c>
    </row>
    <row r="344" spans="4:7" ht="15" hidden="1" customHeight="1">
      <c r="D344" t="str">
        <f>IF(SUM($AH$11,$AH$28)&gt;0,"",IF(Presentación!AM285="","",Presentación!AM285))</f>
        <v/>
      </c>
      <c r="G344" t="str">
        <f>IF(SUM($AH$11,$AH$28)&gt;0,"",IF(Presentación!AL285="","",Presentación!AL285))</f>
        <v/>
      </c>
    </row>
    <row r="345" spans="4:7" ht="15" hidden="1" customHeight="1">
      <c r="D345" t="str">
        <f>IF(SUM($AH$11,$AH$28)&gt;0,"",IF(Presentación!AM286="","",Presentación!AM286))</f>
        <v/>
      </c>
      <c r="G345" t="str">
        <f>IF(SUM($AH$11,$AH$28)&gt;0,"",IF(Presentación!AL286="","",Presentación!AL286))</f>
        <v/>
      </c>
    </row>
    <row r="346" spans="4:7" ht="15" hidden="1" customHeight="1">
      <c r="D346" t="str">
        <f>IF(SUM($AH$11,$AH$28)&gt;0,"",IF(Presentación!AM287="","",Presentación!AM287))</f>
        <v/>
      </c>
      <c r="G346" t="str">
        <f>IF(SUM($AH$11,$AH$28)&gt;0,"",IF(Presentación!AL287="","",Presentación!AL287))</f>
        <v/>
      </c>
    </row>
    <row r="347" spans="4:7" ht="15" hidden="1" customHeight="1">
      <c r="D347" t="str">
        <f>IF(SUM($AH$11,$AH$28)&gt;0,"",IF(Presentación!AM288="","",Presentación!AM288))</f>
        <v/>
      </c>
      <c r="G347" t="str">
        <f>IF(SUM($AH$11,$AH$28)&gt;0,"",IF(Presentación!AL288="","",Presentación!AL288))</f>
        <v/>
      </c>
    </row>
    <row r="348" spans="4:7" ht="15" hidden="1" customHeight="1">
      <c r="D348" t="str">
        <f>IF(SUM($AH$11,$AH$28)&gt;0,"",IF(Presentación!AM289="","",Presentación!AM289))</f>
        <v/>
      </c>
      <c r="G348" t="str">
        <f>IF(SUM($AH$11,$AH$28)&gt;0,"",IF(Presentación!AL289="","",Presentación!AL289))</f>
        <v/>
      </c>
    </row>
    <row r="349" spans="4:7" ht="15" hidden="1" customHeight="1">
      <c r="D349" t="str">
        <f>IF(SUM($AH$11,$AH$28)&gt;0,"",IF(Presentación!AM290="","",Presentación!AM290))</f>
        <v/>
      </c>
      <c r="G349" t="str">
        <f>IF(SUM($AH$11,$AH$28)&gt;0,"",IF(Presentación!AL290="","",Presentación!AL290))</f>
        <v/>
      </c>
    </row>
    <row r="350" spans="4:7" ht="15" hidden="1" customHeight="1">
      <c r="D350" t="str">
        <f>IF(SUM($AH$11,$AH$28)&gt;0,"",IF(Presentación!AM291="","",Presentación!AM291))</f>
        <v/>
      </c>
      <c r="G350" t="str">
        <f>IF(SUM($AH$11,$AH$28)&gt;0,"",IF(Presentación!AL291="","",Presentación!AL291))</f>
        <v/>
      </c>
    </row>
    <row r="351" spans="4:7" ht="15" hidden="1" customHeight="1">
      <c r="D351" t="str">
        <f>IF(SUM($AH$11,$AH$28)&gt;0,"",IF(Presentación!AM292="","",Presentación!AM292))</f>
        <v/>
      </c>
      <c r="G351" t="str">
        <f>IF(SUM($AH$11,$AH$28)&gt;0,"",IF(Presentación!AL292="","",Presentación!AL292))</f>
        <v/>
      </c>
    </row>
    <row r="352" spans="4:7" ht="15" hidden="1" customHeight="1">
      <c r="D352" t="str">
        <f>IF(SUM($AH$11,$AH$28)&gt;0,"",IF(Presentación!AM293="","",Presentación!AM293))</f>
        <v/>
      </c>
      <c r="G352" t="str">
        <f>IF(SUM($AH$11,$AH$28)&gt;0,"",IF(Presentación!AL293="","",Presentación!AL293))</f>
        <v/>
      </c>
    </row>
    <row r="353" spans="4:7" ht="15" hidden="1" customHeight="1">
      <c r="D353" t="str">
        <f>IF(SUM($AH$11,$AH$28)&gt;0,"",IF(Presentación!AM294="","",Presentación!AM294))</f>
        <v/>
      </c>
      <c r="G353" t="str">
        <f>IF(SUM($AH$11,$AH$28)&gt;0,"",IF(Presentación!AL294="","",Presentación!AL294))</f>
        <v/>
      </c>
    </row>
    <row r="354" spans="4:7" ht="15" hidden="1" customHeight="1">
      <c r="D354" t="str">
        <f>IF(SUM($AH$11,$AH$28)&gt;0,"",IF(Presentación!AM295="","",Presentación!AM295))</f>
        <v/>
      </c>
      <c r="G354" t="str">
        <f>IF(SUM($AH$11,$AH$28)&gt;0,"",IF(Presentación!AL295="","",Presentación!AL295))</f>
        <v/>
      </c>
    </row>
    <row r="355" spans="4:7" ht="15" hidden="1" customHeight="1">
      <c r="D355" t="str">
        <f>IF(SUM($AH$11,$AH$28)&gt;0,"",IF(Presentación!AM296="","",Presentación!AM296))</f>
        <v/>
      </c>
      <c r="G355" t="str">
        <f>IF(SUM($AH$11,$AH$28)&gt;0,"",IF(Presentación!AL296="","",Presentación!AL296))</f>
        <v/>
      </c>
    </row>
    <row r="356" spans="4:7" ht="15" hidden="1" customHeight="1">
      <c r="D356" t="str">
        <f>IF(SUM($AH$11,$AH$28)&gt;0,"",IF(Presentación!AM297="","",Presentación!AM297))</f>
        <v/>
      </c>
      <c r="G356" t="str">
        <f>IF(SUM($AH$11,$AH$28)&gt;0,"",IF(Presentación!AL297="","",Presentación!AL297))</f>
        <v/>
      </c>
    </row>
    <row r="357" spans="4:7" ht="15" hidden="1" customHeight="1">
      <c r="D357" t="str">
        <f>IF(SUM($AH$11,$AH$28)&gt;0,"",IF(Presentación!AM298="","",Presentación!AM298))</f>
        <v/>
      </c>
      <c r="G357" t="str">
        <f>IF(SUM($AH$11,$AH$28)&gt;0,"",IF(Presentación!AL298="","",Presentación!AL298))</f>
        <v/>
      </c>
    </row>
    <row r="358" spans="4:7" ht="15" hidden="1" customHeight="1">
      <c r="D358" t="str">
        <f>IF(SUM($AH$11,$AH$28)&gt;0,"",IF(Presentación!AM299="","",Presentación!AM299))</f>
        <v/>
      </c>
      <c r="G358" t="str">
        <f>IF(SUM($AH$11,$AH$28)&gt;0,"",IF(Presentación!AL299="","",Presentación!AL299))</f>
        <v/>
      </c>
    </row>
    <row r="359" spans="4:7" ht="15" hidden="1" customHeight="1">
      <c r="D359" t="str">
        <f>IF(SUM($AH$11,$AH$28)&gt;0,"",IF(Presentación!AM300="","",Presentación!AM300))</f>
        <v/>
      </c>
      <c r="G359" t="str">
        <f>IF(SUM($AH$11,$AH$28)&gt;0,"",IF(Presentación!AL300="","",Presentación!AL300))</f>
        <v/>
      </c>
    </row>
    <row r="360" spans="4:7" ht="15" hidden="1" customHeight="1">
      <c r="D360" t="str">
        <f>IF(SUM($AH$11,$AH$28)&gt;0,"",IF(Presentación!AM301="","",Presentación!AM301))</f>
        <v/>
      </c>
      <c r="G360" t="str">
        <f>IF(SUM($AH$11,$AH$28)&gt;0,"",IF(Presentación!AL301="","",Presentación!AL301))</f>
        <v/>
      </c>
    </row>
    <row r="361" spans="4:7" ht="15" hidden="1" customHeight="1">
      <c r="D361" t="str">
        <f>IF(SUM($AH$11,$AH$28)&gt;0,"",IF(Presentación!AM302="","",Presentación!AM302))</f>
        <v/>
      </c>
      <c r="G361" t="str">
        <f>IF(SUM($AH$11,$AH$28)&gt;0,"",IF(Presentación!AL302="","",Presentación!AL302))</f>
        <v/>
      </c>
    </row>
    <row r="362" spans="4:7" ht="15" hidden="1" customHeight="1">
      <c r="D362" t="str">
        <f>IF(SUM($AH$11,$AH$28)&gt;0,"",IF(Presentación!AM303="","",Presentación!AM303))</f>
        <v/>
      </c>
      <c r="G362" t="str">
        <f>IF(SUM($AH$11,$AH$28)&gt;0,"",IF(Presentación!AL303="","",Presentación!AL303))</f>
        <v/>
      </c>
    </row>
    <row r="363" spans="4:7" ht="15" hidden="1" customHeight="1">
      <c r="D363" t="str">
        <f>IF(SUM($AH$11,$AH$28)&gt;0,"",IF(Presentación!AM304="","",Presentación!AM304))</f>
        <v/>
      </c>
      <c r="G363" t="str">
        <f>IF(SUM($AH$11,$AH$28)&gt;0,"",IF(Presentación!AL304="","",Presentación!AL304))</f>
        <v/>
      </c>
    </row>
    <row r="364" spans="4:7" ht="15" hidden="1" customHeight="1">
      <c r="D364" t="str">
        <f>IF(SUM($AH$11,$AH$28)&gt;0,"",IF(Presentación!AM305="","",Presentación!AM305))</f>
        <v/>
      </c>
      <c r="G364" t="str">
        <f>IF(SUM($AH$11,$AH$28)&gt;0,"",IF(Presentación!AL305="","",Presentación!AL305))</f>
        <v/>
      </c>
    </row>
    <row r="365" spans="4:7" ht="15" hidden="1" customHeight="1">
      <c r="D365" t="str">
        <f>IF(SUM($AH$11,$AH$28)&gt;0,"",IF(Presentación!AM306="","",Presentación!AM306))</f>
        <v/>
      </c>
      <c r="G365" t="str">
        <f>IF(SUM($AH$11,$AH$28)&gt;0,"",IF(Presentación!AL306="","",Presentación!AL306))</f>
        <v/>
      </c>
    </row>
    <row r="366" spans="4:7" ht="15" hidden="1" customHeight="1">
      <c r="D366" t="str">
        <f>IF(SUM($AH$11,$AH$28)&gt;0,"",IF(Presentación!AM307="","",Presentación!AM307))</f>
        <v/>
      </c>
      <c r="G366" t="str">
        <f>IF(SUM($AH$11,$AH$28)&gt;0,"",IF(Presentación!AL307="","",Presentación!AL307))</f>
        <v/>
      </c>
    </row>
    <row r="367" spans="4:7" ht="15" hidden="1" customHeight="1">
      <c r="D367" t="str">
        <f>IF(SUM($AH$11,$AH$28)&gt;0,"",IF(Presentación!AM308="","",Presentación!AM308))</f>
        <v/>
      </c>
      <c r="G367" t="str">
        <f>IF(SUM($AH$11,$AH$28)&gt;0,"",IF(Presentación!AL308="","",Presentación!AL308))</f>
        <v/>
      </c>
    </row>
    <row r="368" spans="4:7" ht="15" hidden="1" customHeight="1">
      <c r="D368" t="str">
        <f>IF(SUM($AH$11,$AH$28)&gt;0,"",IF(Presentación!AM309="","",Presentación!AM309))</f>
        <v/>
      </c>
      <c r="G368" t="str">
        <f>IF(SUM($AH$11,$AH$28)&gt;0,"",IF(Presentación!AL309="","",Presentación!AL309))</f>
        <v/>
      </c>
    </row>
    <row r="369" spans="4:7" ht="15" hidden="1" customHeight="1">
      <c r="D369" t="str">
        <f>IF(SUM($AH$11,$AH$28)&gt;0,"",IF(Presentación!AM310="","",Presentación!AM310))</f>
        <v/>
      </c>
      <c r="G369" t="str">
        <f>IF(SUM($AH$11,$AH$28)&gt;0,"",IF(Presentación!AL310="","",Presentación!AL310))</f>
        <v/>
      </c>
    </row>
    <row r="370" spans="4:7" ht="15" hidden="1" customHeight="1">
      <c r="D370" t="str">
        <f>IF(SUM($AH$11,$AH$28)&gt;0,"",IF(Presentación!AM311="","",Presentación!AM311))</f>
        <v/>
      </c>
      <c r="G370" t="str">
        <f>IF(SUM($AH$11,$AH$28)&gt;0,"",IF(Presentación!AL311="","",Presentación!AL311))</f>
        <v/>
      </c>
    </row>
    <row r="371" spans="4:7" ht="15" hidden="1" customHeight="1">
      <c r="D371" t="str">
        <f>IF(SUM($AH$11,$AH$28)&gt;0,"",IF(Presentación!AM312="","",Presentación!AM312))</f>
        <v/>
      </c>
      <c r="G371" t="str">
        <f>IF(SUM($AH$11,$AH$28)&gt;0,"",IF(Presentación!AL312="","",Presentación!AL312))</f>
        <v/>
      </c>
    </row>
    <row r="372" spans="4:7" ht="15" hidden="1" customHeight="1">
      <c r="D372" t="str">
        <f>IF(SUM($AH$11,$AH$28)&gt;0,"",IF(Presentación!AM313="","",Presentación!AM313))</f>
        <v/>
      </c>
      <c r="G372" t="str">
        <f>IF(SUM($AH$11,$AH$28)&gt;0,"",IF(Presentación!AL313="","",Presentación!AL313))</f>
        <v/>
      </c>
    </row>
    <row r="373" spans="4:7" ht="15" hidden="1" customHeight="1">
      <c r="D373" t="str">
        <f>IF(SUM($AH$11,$AH$28)&gt;0,"",IF(Presentación!AM314="","",Presentación!AM314))</f>
        <v/>
      </c>
      <c r="G373" t="str">
        <f>IF(SUM($AH$11,$AH$28)&gt;0,"",IF(Presentación!AL314="","",Presentación!AL314))</f>
        <v/>
      </c>
    </row>
    <row r="374" spans="4:7" ht="15" hidden="1" customHeight="1">
      <c r="D374" t="str">
        <f>IF(SUM($AH$11,$AH$28)&gt;0,"",IF(Presentación!AM315="","",Presentación!AM315))</f>
        <v/>
      </c>
      <c r="G374" t="str">
        <f>IF(SUM($AH$11,$AH$28)&gt;0,"",IF(Presentación!AL315="","",Presentación!AL315))</f>
        <v/>
      </c>
    </row>
    <row r="375" spans="4:7" ht="15" hidden="1" customHeight="1">
      <c r="D375" t="str">
        <f>IF(SUM($AH$11,$AH$28)&gt;0,"",IF(Presentación!AM316="","",Presentación!AM316))</f>
        <v/>
      </c>
      <c r="G375" t="str">
        <f>IF(SUM($AH$11,$AH$28)&gt;0,"",IF(Presentación!AL316="","",Presentación!AL316))</f>
        <v/>
      </c>
    </row>
    <row r="376" spans="4:7" ht="15" hidden="1" customHeight="1">
      <c r="D376" t="str">
        <f>IF(SUM($AH$11,$AH$28)&gt;0,"",IF(Presentación!AM317="","",Presentación!AM317))</f>
        <v/>
      </c>
      <c r="G376" t="str">
        <f>IF(SUM($AH$11,$AH$28)&gt;0,"",IF(Presentación!AL317="","",Presentación!AL317))</f>
        <v/>
      </c>
    </row>
    <row r="377" spans="4:7" ht="15" hidden="1" customHeight="1">
      <c r="D377" t="str">
        <f>IF(SUM($AH$11,$AH$28)&gt;0,"",IF(Presentación!AM318="","",Presentación!AM318))</f>
        <v/>
      </c>
      <c r="G377" t="str">
        <f>IF(SUM($AH$11,$AH$28)&gt;0,"",IF(Presentación!AL318="","",Presentación!AL318))</f>
        <v/>
      </c>
    </row>
    <row r="378" spans="4:7" ht="15" hidden="1" customHeight="1">
      <c r="D378" t="str">
        <f>IF(SUM($AH$11,$AH$28)&gt;0,"",IF(Presentación!AM319="","",Presentación!AM319))</f>
        <v/>
      </c>
      <c r="G378" t="str">
        <f>IF(SUM($AH$11,$AH$28)&gt;0,"",IF(Presentación!AL319="","",Presentación!AL319))</f>
        <v/>
      </c>
    </row>
    <row r="379" spans="4:7" ht="15" hidden="1" customHeight="1">
      <c r="D379" t="str">
        <f>IF(SUM($AH$11,$AH$28)&gt;0,"",IF(Presentación!AM320="","",Presentación!AM320))</f>
        <v/>
      </c>
      <c r="G379" t="str">
        <f>IF(SUM($AH$11,$AH$28)&gt;0,"",IF(Presentación!AL320="","",Presentación!AL320))</f>
        <v/>
      </c>
    </row>
    <row r="380" spans="4:7" ht="15" hidden="1" customHeight="1">
      <c r="D380" t="str">
        <f>IF(SUM($AH$11,$AH$28)&gt;0,"",IF(Presentación!AM321="","",Presentación!AM321))</f>
        <v/>
      </c>
      <c r="G380" t="str">
        <f>IF(SUM($AH$11,$AH$28)&gt;0,"",IF(Presentación!AL321="","",Presentación!AL321))</f>
        <v/>
      </c>
    </row>
    <row r="381" spans="4:7" ht="15" hidden="1" customHeight="1">
      <c r="D381" t="str">
        <f>IF(SUM($AH$11,$AH$28)&gt;0,"",IF(Presentación!AM322="","",Presentación!AM322))</f>
        <v/>
      </c>
      <c r="G381" t="str">
        <f>IF(SUM($AH$11,$AH$28)&gt;0,"",IF(Presentación!AL322="","",Presentación!AL322))</f>
        <v/>
      </c>
    </row>
    <row r="382" spans="4:7" ht="15" hidden="1" customHeight="1">
      <c r="D382" t="str">
        <f>IF(SUM($AH$11,$AH$28)&gt;0,"",IF(Presentación!AM323="","",Presentación!AM323))</f>
        <v/>
      </c>
      <c r="G382" t="str">
        <f>IF(SUM($AH$11,$AH$28)&gt;0,"",IF(Presentación!AL323="","",Presentación!AL323))</f>
        <v/>
      </c>
    </row>
    <row r="383" spans="4:7" ht="15" hidden="1" customHeight="1">
      <c r="D383" t="str">
        <f>IF(SUM($AH$11,$AH$28)&gt;0,"",IF(Presentación!AM324="","",Presentación!AM324))</f>
        <v/>
      </c>
      <c r="G383" t="str">
        <f>IF(SUM($AH$11,$AH$28)&gt;0,"",IF(Presentación!AL324="","",Presentación!AL324))</f>
        <v/>
      </c>
    </row>
    <row r="384" spans="4:7" ht="15" hidden="1" customHeight="1">
      <c r="D384" t="str">
        <f>IF(SUM($AH$11,$AH$28)&gt;0,"",IF(Presentación!AM325="","",Presentación!AM325))</f>
        <v/>
      </c>
      <c r="G384" t="str">
        <f>IF(SUM($AH$11,$AH$28)&gt;0,"",IF(Presentación!AL325="","",Presentación!AL325))</f>
        <v/>
      </c>
    </row>
    <row r="385" spans="4:7" ht="15" hidden="1" customHeight="1">
      <c r="D385" t="str">
        <f>IF(SUM($AH$11,$AH$28)&gt;0,"",IF(Presentación!AM326="","",Presentación!AM326))</f>
        <v/>
      </c>
      <c r="G385" t="str">
        <f>IF(SUM($AH$11,$AH$28)&gt;0,"",IF(Presentación!AL326="","",Presentación!AL326))</f>
        <v/>
      </c>
    </row>
    <row r="386" spans="4:7" ht="15" hidden="1" customHeight="1">
      <c r="D386" t="str">
        <f>IF(SUM($AH$11,$AH$28)&gt;0,"",IF(Presentación!AM327="","",Presentación!AM327))</f>
        <v/>
      </c>
      <c r="G386" t="str">
        <f>IF(SUM($AH$11,$AH$28)&gt;0,"",IF(Presentación!AL327="","",Presentación!AL327))</f>
        <v/>
      </c>
    </row>
    <row r="387" spans="4:7" ht="15" hidden="1" customHeight="1">
      <c r="D387" t="str">
        <f>IF(SUM($AH$11,$AH$28)&gt;0,"",IF(Presentación!AM328="","",Presentación!AM328))</f>
        <v/>
      </c>
      <c r="G387" t="str">
        <f>IF(SUM($AH$11,$AH$28)&gt;0,"",IF(Presentación!AL328="","",Presentación!AL328))</f>
        <v/>
      </c>
    </row>
    <row r="388" spans="4:7" ht="15" hidden="1" customHeight="1">
      <c r="D388" t="str">
        <f>IF(SUM($AH$11,$AH$28)&gt;0,"",IF(Presentación!AM329="","",Presentación!AM329))</f>
        <v/>
      </c>
      <c r="G388" t="str">
        <f>IF(SUM($AH$11,$AH$28)&gt;0,"",IF(Presentación!AL329="","",Presentación!AL329))</f>
        <v/>
      </c>
    </row>
    <row r="389" spans="4:7" ht="15" hidden="1" customHeight="1">
      <c r="D389" t="str">
        <f>IF(SUM($AH$11,$AH$28)&gt;0,"",IF(Presentación!AM330="","",Presentación!AM330))</f>
        <v/>
      </c>
      <c r="G389" t="str">
        <f>IF(SUM($AH$11,$AH$28)&gt;0,"",IF(Presentación!AL330="","",Presentación!AL330))</f>
        <v/>
      </c>
    </row>
    <row r="390" spans="4:7" ht="15" hidden="1" customHeight="1">
      <c r="D390" t="str">
        <f>IF(SUM($AH$11,$AH$28)&gt;0,"",IF(Presentación!AM331="","",Presentación!AM331))</f>
        <v/>
      </c>
      <c r="G390" t="str">
        <f>IF(SUM($AH$11,$AH$28)&gt;0,"",IF(Presentación!AL331="","",Presentación!AL331))</f>
        <v/>
      </c>
    </row>
    <row r="391" spans="4:7" ht="15" hidden="1" customHeight="1">
      <c r="D391" t="str">
        <f>IF(SUM($AH$11,$AH$28)&gt;0,"",IF(Presentación!AM332="","",Presentación!AM332))</f>
        <v/>
      </c>
      <c r="G391" t="str">
        <f>IF(SUM($AH$11,$AH$28)&gt;0,"",IF(Presentación!AL332="","",Presentación!AL332))</f>
        <v/>
      </c>
    </row>
    <row r="392" spans="4:7" ht="15" hidden="1" customHeight="1">
      <c r="D392" t="str">
        <f>IF(SUM($AH$11,$AH$28)&gt;0,"",IF(Presentación!AM333="","",Presentación!AM333))</f>
        <v/>
      </c>
      <c r="G392" t="str">
        <f>IF(SUM($AH$11,$AH$28)&gt;0,"",IF(Presentación!AL333="","",Presentación!AL333))</f>
        <v/>
      </c>
    </row>
    <row r="393" spans="4:7" ht="15" hidden="1" customHeight="1">
      <c r="D393" t="str">
        <f>IF(SUM($AH$11,$AH$28)&gt;0,"",IF(Presentación!AM334="","",Presentación!AM334))</f>
        <v/>
      </c>
      <c r="G393" t="str">
        <f>IF(SUM($AH$11,$AH$28)&gt;0,"",IF(Presentación!AL334="","",Presentación!AL334))</f>
        <v/>
      </c>
    </row>
    <row r="394" spans="4:7" ht="15" hidden="1" customHeight="1">
      <c r="D394" t="str">
        <f>IF(SUM($AH$11,$AH$28)&gt;0,"",IF(Presentación!AM335="","",Presentación!AM335))</f>
        <v/>
      </c>
      <c r="G394" t="str">
        <f>IF(SUM($AH$11,$AH$28)&gt;0,"",IF(Presentación!AL335="","",Presentación!AL335))</f>
        <v/>
      </c>
    </row>
    <row r="395" spans="4:7" ht="15" hidden="1" customHeight="1">
      <c r="D395" t="str">
        <f>IF(SUM($AH$11,$AH$28)&gt;0,"",IF(Presentación!AM336="","",Presentación!AM336))</f>
        <v/>
      </c>
      <c r="G395" t="str">
        <f>IF(SUM($AH$11,$AH$28)&gt;0,"",IF(Presentación!AL336="","",Presentación!AL336))</f>
        <v/>
      </c>
    </row>
    <row r="396" spans="4:7" ht="15" hidden="1" customHeight="1">
      <c r="D396" t="str">
        <f>IF(SUM($AH$11,$AH$28)&gt;0,"",IF(Presentación!AM337="","",Presentación!AM337))</f>
        <v/>
      </c>
      <c r="G396" t="str">
        <f>IF(SUM($AH$11,$AH$28)&gt;0,"",IF(Presentación!AL337="","",Presentación!AL337))</f>
        <v/>
      </c>
    </row>
    <row r="397" spans="4:7" ht="15" hidden="1" customHeight="1">
      <c r="D397" t="str">
        <f>IF(SUM($AH$11,$AH$28)&gt;0,"",IF(Presentación!AM338="","",Presentación!AM338))</f>
        <v/>
      </c>
      <c r="G397" t="str">
        <f>IF(SUM($AH$11,$AH$28)&gt;0,"",IF(Presentación!AL338="","",Presentación!AL338))</f>
        <v/>
      </c>
    </row>
    <row r="398" spans="4:7" ht="15" hidden="1" customHeight="1">
      <c r="D398" t="str">
        <f>IF(SUM($AH$11,$AH$28)&gt;0,"",IF(Presentación!AM339="","",Presentación!AM339))</f>
        <v/>
      </c>
      <c r="G398" t="str">
        <f>IF(SUM($AH$11,$AH$28)&gt;0,"",IF(Presentación!AL339="","",Presentación!AL339))</f>
        <v/>
      </c>
    </row>
    <row r="399" spans="4:7" ht="15" hidden="1" customHeight="1">
      <c r="D399" t="str">
        <f>IF(SUM($AH$11,$AH$28)&gt;0,"",IF(Presentación!AM340="","",Presentación!AM340))</f>
        <v/>
      </c>
      <c r="G399" t="str">
        <f>IF(SUM($AH$11,$AH$28)&gt;0,"",IF(Presentación!AL340="","",Presentación!AL340))</f>
        <v/>
      </c>
    </row>
    <row r="400" spans="4:7" ht="15" hidden="1" customHeight="1">
      <c r="D400" t="str">
        <f>IF(SUM($AH$11,$AH$28)&gt;0,"",IF(Presentación!AM341="","",Presentación!AM341))</f>
        <v/>
      </c>
      <c r="G400" t="str">
        <f>IF(SUM($AH$11,$AH$28)&gt;0,"",IF(Presentación!AL341="","",Presentación!AL341))</f>
        <v/>
      </c>
    </row>
    <row r="401" spans="4:7" ht="15" hidden="1" customHeight="1">
      <c r="D401" t="str">
        <f>IF(SUM($AH$11,$AH$28)&gt;0,"",IF(Presentación!AM342="","",Presentación!AM342))</f>
        <v/>
      </c>
      <c r="G401" t="str">
        <f>IF(SUM($AH$11,$AH$28)&gt;0,"",IF(Presentación!AL342="","",Presentación!AL342))</f>
        <v/>
      </c>
    </row>
    <row r="402" spans="4:7" ht="15" hidden="1" customHeight="1">
      <c r="D402" t="str">
        <f>IF(SUM($AH$11,$AH$28)&gt;0,"",IF(Presentación!AM343="","",Presentación!AM343))</f>
        <v/>
      </c>
      <c r="G402" t="str">
        <f>IF(SUM($AH$11,$AH$28)&gt;0,"",IF(Presentación!AL343="","",Presentación!AL343))</f>
        <v/>
      </c>
    </row>
    <row r="403" spans="4:7" ht="15" hidden="1" customHeight="1">
      <c r="D403" t="str">
        <f>IF(SUM($AH$11,$AH$28)&gt;0,"",IF(Presentación!AM344="","",Presentación!AM344))</f>
        <v/>
      </c>
      <c r="G403" t="str">
        <f>IF(SUM($AH$11,$AH$28)&gt;0,"",IF(Presentación!AL344="","",Presentación!AL344))</f>
        <v/>
      </c>
    </row>
    <row r="404" spans="4:7" ht="15" hidden="1" customHeight="1">
      <c r="D404" t="str">
        <f>IF(SUM($AH$11,$AH$28)&gt;0,"",IF(Presentación!AM345="","",Presentación!AM345))</f>
        <v/>
      </c>
      <c r="G404" t="str">
        <f>IF(SUM($AH$11,$AH$28)&gt;0,"",IF(Presentación!AL345="","",Presentación!AL345))</f>
        <v/>
      </c>
    </row>
    <row r="405" spans="4:7" ht="15" hidden="1" customHeight="1">
      <c r="D405" t="str">
        <f>IF(SUM($AH$11,$AH$28)&gt;0,"",IF(Presentación!AM346="","",Presentación!AM346))</f>
        <v/>
      </c>
      <c r="G405" t="str">
        <f>IF(SUM($AH$11,$AH$28)&gt;0,"",IF(Presentación!AL346="","",Presentación!AL346))</f>
        <v/>
      </c>
    </row>
    <row r="406" spans="4:7" ht="15" hidden="1" customHeight="1">
      <c r="D406" t="str">
        <f>IF(SUM($AH$11,$AH$28)&gt;0,"",IF(Presentación!AM347="","",Presentación!AM347))</f>
        <v/>
      </c>
      <c r="G406" t="str">
        <f>IF(SUM($AH$11,$AH$28)&gt;0,"",IF(Presentación!AL347="","",Presentación!AL347))</f>
        <v/>
      </c>
    </row>
    <row r="407" spans="4:7" ht="15" hidden="1" customHeight="1">
      <c r="D407" t="str">
        <f>IF(SUM($AH$11,$AH$28)&gt;0,"",IF(Presentación!AM348="","",Presentación!AM348))</f>
        <v/>
      </c>
      <c r="G407" t="str">
        <f>IF(SUM($AH$11,$AH$28)&gt;0,"",IF(Presentación!AL348="","",Presentación!AL348))</f>
        <v/>
      </c>
    </row>
    <row r="408" spans="4:7" ht="15" hidden="1" customHeight="1">
      <c r="D408" t="str">
        <f>IF(SUM($AH$11,$AH$28)&gt;0,"",IF(Presentación!AM349="","",Presentación!AM349))</f>
        <v/>
      </c>
      <c r="G408" t="str">
        <f>IF(SUM($AH$11,$AH$28)&gt;0,"",IF(Presentación!AL349="","",Presentación!AL349))</f>
        <v/>
      </c>
    </row>
    <row r="409" spans="4:7" ht="15" hidden="1" customHeight="1">
      <c r="D409" t="str">
        <f>IF(SUM($AH$11,$AH$28)&gt;0,"",IF(Presentación!AM350="","",Presentación!AM350))</f>
        <v/>
      </c>
      <c r="G409" t="str">
        <f>IF(SUM($AH$11,$AH$28)&gt;0,"",IF(Presentación!AL350="","",Presentación!AL350))</f>
        <v/>
      </c>
    </row>
    <row r="410" spans="4:7" ht="15" hidden="1" customHeight="1">
      <c r="D410" t="str">
        <f>IF(SUM($AH$11,$AH$28)&gt;0,"",IF(Presentación!AM351="","",Presentación!AM351))</f>
        <v/>
      </c>
      <c r="G410" t="str">
        <f>IF(SUM($AH$11,$AH$28)&gt;0,"",IF(Presentación!AL351="","",Presentación!AL351))</f>
        <v/>
      </c>
    </row>
    <row r="411" spans="4:7" ht="15" hidden="1" customHeight="1">
      <c r="D411" t="str">
        <f>IF(SUM($AH$11,$AH$28)&gt;0,"",IF(Presentación!AM352="","",Presentación!AM352))</f>
        <v/>
      </c>
      <c r="G411" t="str">
        <f>IF(SUM($AH$11,$AH$28)&gt;0,"",IF(Presentación!AL352="","",Presentación!AL352))</f>
        <v/>
      </c>
    </row>
    <row r="412" spans="4:7" ht="15" hidden="1" customHeight="1">
      <c r="D412" t="str">
        <f>IF(SUM($AH$11,$AH$28)&gt;0,"",IF(Presentación!AM353="","",Presentación!AM353))</f>
        <v/>
      </c>
      <c r="G412" t="str">
        <f>IF(SUM($AH$11,$AH$28)&gt;0,"",IF(Presentación!AL353="","",Presentación!AL353))</f>
        <v/>
      </c>
    </row>
    <row r="413" spans="4:7" ht="15" hidden="1" customHeight="1">
      <c r="D413" t="str">
        <f>IF(SUM($AH$11,$AH$28)&gt;0,"",IF(Presentación!AM354="","",Presentación!AM354))</f>
        <v/>
      </c>
      <c r="G413" t="str">
        <f>IF(SUM($AH$11,$AH$28)&gt;0,"",IF(Presentación!AL354="","",Presentación!AL354))</f>
        <v/>
      </c>
    </row>
    <row r="414" spans="4:7" ht="15" hidden="1" customHeight="1">
      <c r="D414" t="str">
        <f>IF(SUM($AH$11,$AH$28)&gt;0,"",IF(Presentación!AM355="","",Presentación!AM355))</f>
        <v/>
      </c>
      <c r="G414" t="str">
        <f>IF(SUM($AH$11,$AH$28)&gt;0,"",IF(Presentación!AL355="","",Presentación!AL355))</f>
        <v/>
      </c>
    </row>
    <row r="415" spans="4:7" ht="15" hidden="1" customHeight="1">
      <c r="D415" t="str">
        <f>IF(SUM($AH$11,$AH$28)&gt;0,"",IF(Presentación!AM356="","",Presentación!AM356))</f>
        <v/>
      </c>
      <c r="G415" t="str">
        <f>IF(SUM($AH$11,$AH$28)&gt;0,"",IF(Presentación!AL356="","",Presentación!AL356))</f>
        <v/>
      </c>
    </row>
    <row r="416" spans="4:7" ht="15" hidden="1" customHeight="1">
      <c r="D416" t="str">
        <f>IF(SUM($AH$11,$AH$28)&gt;0,"",IF(Presentación!AM357="","",Presentación!AM357))</f>
        <v/>
      </c>
      <c r="G416" t="str">
        <f>IF(SUM($AH$11,$AH$28)&gt;0,"",IF(Presentación!AL357="","",Presentación!AL357))</f>
        <v/>
      </c>
    </row>
    <row r="417" spans="4:7" ht="15" hidden="1" customHeight="1">
      <c r="D417" t="str">
        <f>IF(SUM($AH$11,$AH$28)&gt;0,"",IF(Presentación!AM358="","",Presentación!AM358))</f>
        <v/>
      </c>
      <c r="G417" t="str">
        <f>IF(SUM($AH$11,$AH$28)&gt;0,"",IF(Presentación!AL358="","",Presentación!AL358))</f>
        <v/>
      </c>
    </row>
    <row r="418" spans="4:7" ht="15" hidden="1" customHeight="1">
      <c r="D418" t="str">
        <f>IF(SUM($AH$11,$AH$28)&gt;0,"",IF(Presentación!AM359="","",Presentación!AM359))</f>
        <v/>
      </c>
      <c r="G418" t="str">
        <f>IF(SUM($AH$11,$AH$28)&gt;0,"",IF(Presentación!AL359="","",Presentación!AL359))</f>
        <v/>
      </c>
    </row>
    <row r="419" spans="4:7" ht="15" hidden="1" customHeight="1">
      <c r="D419" t="str">
        <f>IF(SUM($AH$11,$AH$28)&gt;0,"",IF(Presentación!AM360="","",Presentación!AM360))</f>
        <v/>
      </c>
      <c r="G419" t="str">
        <f>IF(SUM($AH$11,$AH$28)&gt;0,"",IF(Presentación!AL360="","",Presentación!AL360))</f>
        <v/>
      </c>
    </row>
    <row r="420" spans="4:7" ht="15" hidden="1" customHeight="1">
      <c r="D420" t="str">
        <f>IF(SUM($AH$11,$AH$28)&gt;0,"",IF(Presentación!AM361="","",Presentación!AM361))</f>
        <v/>
      </c>
      <c r="G420" t="str">
        <f>IF(SUM($AH$11,$AH$28)&gt;0,"",IF(Presentación!AL361="","",Presentación!AL361))</f>
        <v/>
      </c>
    </row>
    <row r="421" spans="4:7" ht="15" hidden="1" customHeight="1">
      <c r="D421" t="str">
        <f>IF(SUM($AH$11,$AH$28)&gt;0,"",IF(Presentación!AM362="","",Presentación!AM362))</f>
        <v/>
      </c>
      <c r="G421" t="str">
        <f>IF(SUM($AH$11,$AH$28)&gt;0,"",IF(Presentación!AL362="","",Presentación!AL362))</f>
        <v/>
      </c>
    </row>
    <row r="422" spans="4:7" ht="15" hidden="1" customHeight="1">
      <c r="D422" t="str">
        <f>IF(SUM($AH$11,$AH$28)&gt;0,"",IF(Presentación!AM363="","",Presentación!AM363))</f>
        <v/>
      </c>
      <c r="G422" t="str">
        <f>IF(SUM($AH$11,$AH$28)&gt;0,"",IF(Presentación!AL363="","",Presentación!AL363))</f>
        <v/>
      </c>
    </row>
    <row r="423" spans="4:7" ht="15" hidden="1" customHeight="1">
      <c r="D423" t="str">
        <f>IF(SUM($AH$11,$AH$28)&gt;0,"",IF(Presentación!AM364="","",Presentación!AM364))</f>
        <v/>
      </c>
      <c r="G423" t="str">
        <f>IF(SUM($AH$11,$AH$28)&gt;0,"",IF(Presentación!AL364="","",Presentación!AL364))</f>
        <v/>
      </c>
    </row>
    <row r="424" spans="4:7" ht="15" hidden="1" customHeight="1">
      <c r="D424" t="str">
        <f>IF(SUM($AH$11,$AH$28)&gt;0,"",IF(Presentación!AM365="","",Presentación!AM365))</f>
        <v/>
      </c>
      <c r="G424" t="str">
        <f>IF(SUM($AH$11,$AH$28)&gt;0,"",IF(Presentación!AL365="","",Presentación!AL365))</f>
        <v/>
      </c>
    </row>
    <row r="425" spans="4:7" ht="15" hidden="1" customHeight="1">
      <c r="D425" t="str">
        <f>IF(SUM($AH$11,$AH$28)&gt;0,"",IF(Presentación!AM366="","",Presentación!AM366))</f>
        <v/>
      </c>
      <c r="G425" t="str">
        <f>IF(SUM($AH$11,$AH$28)&gt;0,"",IF(Presentación!AL366="","",Presentación!AL366))</f>
        <v/>
      </c>
    </row>
    <row r="426" spans="4:7" ht="15" hidden="1" customHeight="1">
      <c r="D426" t="str">
        <f>IF(SUM($AH$11,$AH$28)&gt;0,"",IF(Presentación!AM367="","",Presentación!AM367))</f>
        <v/>
      </c>
      <c r="G426" t="str">
        <f>IF(SUM($AH$11,$AH$28)&gt;0,"",IF(Presentación!AL367="","",Presentación!AL367))</f>
        <v/>
      </c>
    </row>
    <row r="427" spans="4:7" ht="15" hidden="1" customHeight="1">
      <c r="D427" t="str">
        <f>IF(SUM($AH$11,$AH$28)&gt;0,"",IF(Presentación!AM368="","",Presentación!AM368))</f>
        <v/>
      </c>
      <c r="G427" t="str">
        <f>IF(SUM($AH$11,$AH$28)&gt;0,"",IF(Presentación!AL368="","",Presentación!AL368))</f>
        <v/>
      </c>
    </row>
    <row r="428" spans="4:7" ht="15" hidden="1" customHeight="1">
      <c r="D428" t="str">
        <f>IF(SUM($AH$11,$AH$28)&gt;0,"",IF(Presentación!AM369="","",Presentación!AM369))</f>
        <v/>
      </c>
      <c r="G428" t="str">
        <f>IF(SUM($AH$11,$AH$28)&gt;0,"",IF(Presentación!AL369="","",Presentación!AL369))</f>
        <v/>
      </c>
    </row>
    <row r="429" spans="4:7" ht="15" hidden="1" customHeight="1">
      <c r="D429" t="str">
        <f>IF(SUM($AH$11,$AH$28)&gt;0,"",IF(Presentación!AM370="","",Presentación!AM370))</f>
        <v/>
      </c>
      <c r="G429" t="str">
        <f>IF(SUM($AH$11,$AH$28)&gt;0,"",IF(Presentación!AL370="","",Presentación!AL370))</f>
        <v/>
      </c>
    </row>
    <row r="430" spans="4:7" ht="15" hidden="1" customHeight="1">
      <c r="D430" t="str">
        <f>IF(SUM($AH$11,$AH$28)&gt;0,"",IF(Presentación!AM371="","",Presentación!AM371))</f>
        <v/>
      </c>
      <c r="G430" t="str">
        <f>IF(SUM($AH$11,$AH$28)&gt;0,"",IF(Presentación!AL371="","",Presentación!AL371))</f>
        <v/>
      </c>
    </row>
    <row r="431" spans="4:7" ht="15" hidden="1" customHeight="1">
      <c r="D431" t="str">
        <f>IF(SUM($AH$11,$AH$28)&gt;0,"",IF(Presentación!AM372="","",Presentación!AM372))</f>
        <v/>
      </c>
      <c r="G431" t="str">
        <f>IF(SUM($AH$11,$AH$28)&gt;0,"",IF(Presentación!AL372="","",Presentación!AL372))</f>
        <v/>
      </c>
    </row>
    <row r="432" spans="4:7" ht="15" hidden="1" customHeight="1">
      <c r="D432" t="str">
        <f>IF(SUM($AH$11,$AH$28)&gt;0,"",IF(Presentación!AM373="","",Presentación!AM373))</f>
        <v/>
      </c>
      <c r="G432" t="str">
        <f>IF(SUM($AH$11,$AH$28)&gt;0,"",IF(Presentación!AL373="","",Presentación!AL373))</f>
        <v/>
      </c>
    </row>
    <row r="433" spans="4:7" ht="15" hidden="1" customHeight="1">
      <c r="D433" t="str">
        <f>IF(SUM($AH$11,$AH$28)&gt;0,"",IF(Presentación!AM374="","",Presentación!AM374))</f>
        <v/>
      </c>
      <c r="G433" t="str">
        <f>IF(SUM($AH$11,$AH$28)&gt;0,"",IF(Presentación!AL374="","",Presentación!AL374))</f>
        <v/>
      </c>
    </row>
    <row r="434" spans="4:7" ht="15" hidden="1" customHeight="1">
      <c r="D434" t="str">
        <f>IF(SUM($AH$11,$AH$28)&gt;0,"",IF(Presentación!AM375="","",Presentación!AM375))</f>
        <v/>
      </c>
      <c r="G434" t="str">
        <f>IF(SUM($AH$11,$AH$28)&gt;0,"",IF(Presentación!AL375="","",Presentación!AL375))</f>
        <v/>
      </c>
    </row>
    <row r="435" spans="4:7" ht="15" hidden="1" customHeight="1">
      <c r="D435" t="str">
        <f>IF(SUM($AH$11,$AH$28)&gt;0,"",IF(Presentación!AM376="","",Presentación!AM376))</f>
        <v/>
      </c>
      <c r="G435" t="str">
        <f>IF(SUM($AH$11,$AH$28)&gt;0,"",IF(Presentación!AL376="","",Presentación!AL376))</f>
        <v/>
      </c>
    </row>
    <row r="436" spans="4:7" ht="15" hidden="1" customHeight="1">
      <c r="D436" t="str">
        <f>IF(SUM($AH$11,$AH$28)&gt;0,"",IF(Presentación!AM377="","",Presentación!AM377))</f>
        <v/>
      </c>
      <c r="G436" t="str">
        <f>IF(SUM($AH$11,$AH$28)&gt;0,"",IF(Presentación!AL377="","",Presentación!AL377))</f>
        <v/>
      </c>
    </row>
    <row r="437" spans="4:7" ht="15" hidden="1" customHeight="1">
      <c r="D437" t="str">
        <f>IF(SUM($AH$11,$AH$28)&gt;0,"",IF(Presentación!AM378="","",Presentación!AM378))</f>
        <v/>
      </c>
      <c r="G437" t="str">
        <f>IF(SUM($AH$11,$AH$28)&gt;0,"",IF(Presentación!AL378="","",Presentación!AL378))</f>
        <v/>
      </c>
    </row>
    <row r="438" spans="4:7" ht="15" hidden="1" customHeight="1">
      <c r="D438" t="str">
        <f>IF(SUM($AH$11,$AH$28)&gt;0,"",IF(Presentación!AM379="","",Presentación!AM379))</f>
        <v/>
      </c>
      <c r="G438" t="str">
        <f>IF(SUM($AH$11,$AH$28)&gt;0,"",IF(Presentación!AL379="","",Presentación!AL379))</f>
        <v/>
      </c>
    </row>
    <row r="439" spans="4:7" ht="15" hidden="1" customHeight="1">
      <c r="D439" t="str">
        <f>IF(SUM($AH$11,$AH$28)&gt;0,"",IF(Presentación!AM380="","",Presentación!AM380))</f>
        <v/>
      </c>
      <c r="G439" t="str">
        <f>IF(SUM($AH$11,$AH$28)&gt;0,"",IF(Presentación!AL380="","",Presentación!AL380))</f>
        <v/>
      </c>
    </row>
    <row r="440" spans="4:7" ht="15" hidden="1" customHeight="1">
      <c r="D440" t="str">
        <f>IF(SUM($AH$11,$AH$28)&gt;0,"",IF(Presentación!AM381="","",Presentación!AM381))</f>
        <v/>
      </c>
      <c r="G440" t="str">
        <f>IF(SUM($AH$11,$AH$28)&gt;0,"",IF(Presentación!AL381="","",Presentación!AL381))</f>
        <v/>
      </c>
    </row>
    <row r="441" spans="4:7" ht="15" hidden="1" customHeight="1">
      <c r="D441" t="str">
        <f>IF(SUM($AH$11,$AH$28)&gt;0,"",IF(Presentación!AM382="","",Presentación!AM382))</f>
        <v/>
      </c>
      <c r="G441" t="str">
        <f>IF(SUM($AH$11,$AH$28)&gt;0,"",IF(Presentación!AL382="","",Presentación!AL382))</f>
        <v/>
      </c>
    </row>
    <row r="442" spans="4:7" ht="15" hidden="1" customHeight="1">
      <c r="D442" t="str">
        <f>IF(SUM($AH$11,$AH$28)&gt;0,"",IF(Presentación!AM383="","",Presentación!AM383))</f>
        <v/>
      </c>
      <c r="G442" t="str">
        <f>IF(SUM($AH$11,$AH$28)&gt;0,"",IF(Presentación!AL383="","",Presentación!AL383))</f>
        <v/>
      </c>
    </row>
    <row r="443" spans="4:7" ht="15" hidden="1" customHeight="1">
      <c r="D443" t="str">
        <f>IF(SUM($AH$11,$AH$28)&gt;0,"",IF(Presentación!AM384="","",Presentación!AM384))</f>
        <v/>
      </c>
      <c r="G443" t="str">
        <f>IF(SUM($AH$11,$AH$28)&gt;0,"",IF(Presentación!AL384="","",Presentación!AL384))</f>
        <v/>
      </c>
    </row>
    <row r="444" spans="4:7" ht="15" hidden="1" customHeight="1">
      <c r="D444" t="str">
        <f>IF(SUM($AH$11,$AH$28)&gt;0,"",IF(Presentación!AM385="","",Presentación!AM385))</f>
        <v/>
      </c>
      <c r="G444" t="str">
        <f>IF(SUM($AH$11,$AH$28)&gt;0,"",IF(Presentación!AL385="","",Presentación!AL385))</f>
        <v/>
      </c>
    </row>
    <row r="445" spans="4:7" ht="15" hidden="1" customHeight="1">
      <c r="D445" t="str">
        <f>IF(SUM($AH$11,$AH$28)&gt;0,"",IF(Presentación!AM386="","",Presentación!AM386))</f>
        <v/>
      </c>
      <c r="G445" t="str">
        <f>IF(SUM($AH$11,$AH$28)&gt;0,"",IF(Presentación!AL386="","",Presentación!AL386))</f>
        <v/>
      </c>
    </row>
    <row r="446" spans="4:7" ht="15" hidden="1" customHeight="1">
      <c r="D446" t="str">
        <f>IF(SUM($AH$11,$AH$28)&gt;0,"",IF(Presentación!AM387="","",Presentación!AM387))</f>
        <v/>
      </c>
      <c r="G446" t="str">
        <f>IF(SUM($AH$11,$AH$28)&gt;0,"",IF(Presentación!AL387="","",Presentación!AL387))</f>
        <v/>
      </c>
    </row>
    <row r="447" spans="4:7" ht="15" hidden="1" customHeight="1">
      <c r="D447" t="str">
        <f>IF(SUM($AH$11,$AH$28)&gt;0,"",IF(Presentación!AM388="","",Presentación!AM388))</f>
        <v/>
      </c>
      <c r="G447" t="str">
        <f>IF(SUM($AH$11,$AH$28)&gt;0,"",IF(Presentación!AL388="","",Presentación!AL388))</f>
        <v/>
      </c>
    </row>
    <row r="448" spans="4:7" ht="15" hidden="1" customHeight="1">
      <c r="D448" t="str">
        <f>IF(SUM($AH$11,$AH$28)&gt;0,"",IF(Presentación!AM389="","",Presentación!AM389))</f>
        <v/>
      </c>
      <c r="G448" t="str">
        <f>IF(SUM($AH$11,$AH$28)&gt;0,"",IF(Presentación!AL389="","",Presentación!AL389))</f>
        <v/>
      </c>
    </row>
    <row r="449" spans="4:7" ht="15" hidden="1" customHeight="1">
      <c r="D449" t="str">
        <f>IF(SUM($AH$11,$AH$28)&gt;0,"",IF(Presentación!AM390="","",Presentación!AM390))</f>
        <v/>
      </c>
      <c r="G449" t="str">
        <f>IF(SUM($AH$11,$AH$28)&gt;0,"",IF(Presentación!AL390="","",Presentación!AL390))</f>
        <v/>
      </c>
    </row>
    <row r="450" spans="4:7" ht="15" hidden="1" customHeight="1">
      <c r="D450" t="str">
        <f>IF(SUM($AH$11,$AH$28)&gt;0,"",IF(Presentación!AM391="","",Presentación!AM391))</f>
        <v/>
      </c>
      <c r="G450" t="str">
        <f>IF(SUM($AH$11,$AH$28)&gt;0,"",IF(Presentación!AL391="","",Presentación!AL391))</f>
        <v/>
      </c>
    </row>
    <row r="451" spans="4:7" ht="15" hidden="1" customHeight="1">
      <c r="D451" t="str">
        <f>IF(SUM($AH$11,$AH$28)&gt;0,"",IF(Presentación!AM392="","",Presentación!AM392))</f>
        <v/>
      </c>
      <c r="G451" t="str">
        <f>IF(SUM($AH$11,$AH$28)&gt;0,"",IF(Presentación!AL392="","",Presentación!AL392))</f>
        <v/>
      </c>
    </row>
    <row r="452" spans="4:7" ht="15" hidden="1" customHeight="1">
      <c r="D452" t="str">
        <f>IF(SUM($AH$11,$AH$28)&gt;0,"",IF(Presentación!AM393="","",Presentación!AM393))</f>
        <v/>
      </c>
      <c r="G452" t="str">
        <f>IF(SUM($AH$11,$AH$28)&gt;0,"",IF(Presentación!AL393="","",Presentación!AL393))</f>
        <v/>
      </c>
    </row>
    <row r="453" spans="4:7" ht="15" hidden="1" customHeight="1">
      <c r="D453" t="str">
        <f>IF(SUM($AH$11,$AH$28)&gt;0,"",IF(Presentación!AM394="","",Presentación!AM394))</f>
        <v/>
      </c>
      <c r="G453" t="str">
        <f>IF(SUM($AH$11,$AH$28)&gt;0,"",IF(Presentación!AL394="","",Presentación!AL394))</f>
        <v/>
      </c>
    </row>
    <row r="454" spans="4:7" ht="15" hidden="1" customHeight="1">
      <c r="D454" t="str">
        <f>IF(SUM($AH$11,$AH$28)&gt;0,"",IF(Presentación!AM395="","",Presentación!AM395))</f>
        <v/>
      </c>
      <c r="G454" t="str">
        <f>IF(SUM($AH$11,$AH$28)&gt;0,"",IF(Presentación!AL395="","",Presentación!AL395))</f>
        <v/>
      </c>
    </row>
    <row r="455" spans="4:7" ht="15" hidden="1" customHeight="1">
      <c r="D455" t="str">
        <f>IF(SUM($AH$11,$AH$28)&gt;0,"",IF(Presentación!AM396="","",Presentación!AM396))</f>
        <v/>
      </c>
      <c r="G455" t="str">
        <f>IF(SUM($AH$11,$AH$28)&gt;0,"",IF(Presentación!AL396="","",Presentación!AL396))</f>
        <v/>
      </c>
    </row>
    <row r="456" spans="4:7" ht="15" hidden="1" customHeight="1">
      <c r="D456" t="str">
        <f>IF(SUM($AH$11,$AH$28)&gt;0,"",IF(Presentación!AM397="","",Presentación!AM397))</f>
        <v/>
      </c>
      <c r="G456" t="str">
        <f>IF(SUM($AH$11,$AH$28)&gt;0,"",IF(Presentación!AL397="","",Presentación!AL397))</f>
        <v/>
      </c>
    </row>
    <row r="457" spans="4:7" ht="15" hidden="1" customHeight="1">
      <c r="D457" t="str">
        <f>IF(SUM($AH$11,$AH$28)&gt;0,"",IF(Presentación!AM398="","",Presentación!AM398))</f>
        <v/>
      </c>
      <c r="G457" t="str">
        <f>IF(SUM($AH$11,$AH$28)&gt;0,"",IF(Presentación!AL398="","",Presentación!AL398))</f>
        <v/>
      </c>
    </row>
    <row r="458" spans="4:7" ht="15" hidden="1" customHeight="1">
      <c r="D458" t="str">
        <f>IF(SUM($AH$11,$AH$28)&gt;0,"",IF(Presentación!AM399="","",Presentación!AM399))</f>
        <v/>
      </c>
      <c r="G458" t="str">
        <f>IF(SUM($AH$11,$AH$28)&gt;0,"",IF(Presentación!AL399="","",Presentación!AL399))</f>
        <v/>
      </c>
    </row>
    <row r="459" spans="4:7" ht="15" hidden="1" customHeight="1">
      <c r="D459" t="str">
        <f>IF(SUM($AH$11,$AH$28)&gt;0,"",IF(Presentación!AM400="","",Presentación!AM400))</f>
        <v/>
      </c>
      <c r="G459" t="str">
        <f>IF(SUM($AH$11,$AH$28)&gt;0,"",IF(Presentación!AL400="","",Presentación!AL400))</f>
        <v/>
      </c>
    </row>
    <row r="460" spans="4:7" ht="15" hidden="1" customHeight="1">
      <c r="D460" t="str">
        <f>IF(SUM($AH$11,$AH$28)&gt;0,"",IF(Presentación!AM401="","",Presentación!AM401))</f>
        <v/>
      </c>
      <c r="G460" t="str">
        <f>IF(SUM($AH$11,$AH$28)&gt;0,"",IF(Presentación!AL401="","",Presentación!AL401))</f>
        <v/>
      </c>
    </row>
    <row r="461" spans="4:7" ht="15" hidden="1" customHeight="1">
      <c r="D461" t="str">
        <f>IF(SUM($AH$11,$AH$28)&gt;0,"",IF(Presentación!AM402="","",Presentación!AM402))</f>
        <v/>
      </c>
      <c r="G461" t="str">
        <f>IF(SUM($AH$11,$AH$28)&gt;0,"",IF(Presentación!AL402="","",Presentación!AL402))</f>
        <v/>
      </c>
    </row>
    <row r="462" spans="4:7" ht="15" hidden="1" customHeight="1">
      <c r="D462" t="str">
        <f>IF(SUM($AH$11,$AH$28)&gt;0,"",IF(Presentación!AM403="","",Presentación!AM403))</f>
        <v/>
      </c>
      <c r="G462" t="str">
        <f>IF(SUM($AH$11,$AH$28)&gt;0,"",IF(Presentación!AL403="","",Presentación!AL403))</f>
        <v/>
      </c>
    </row>
    <row r="463" spans="4:7" ht="15" hidden="1" customHeight="1">
      <c r="D463" t="str">
        <f>IF(SUM($AH$11,$AH$28)&gt;0,"",IF(Presentación!AM404="","",Presentación!AM404))</f>
        <v/>
      </c>
      <c r="G463" t="str">
        <f>IF(SUM($AH$11,$AH$28)&gt;0,"",IF(Presentación!AL404="","",Presentación!AL404))</f>
        <v/>
      </c>
    </row>
    <row r="464" spans="4:7" ht="15" hidden="1" customHeight="1">
      <c r="D464" t="str">
        <f>IF(SUM($AH$11,$AH$28)&gt;0,"",IF(Presentación!AM405="","",Presentación!AM405))</f>
        <v/>
      </c>
      <c r="G464" t="str">
        <f>IF(SUM($AH$11,$AH$28)&gt;0,"",IF(Presentación!AL405="","",Presentación!AL405))</f>
        <v/>
      </c>
    </row>
    <row r="465" spans="4:7" ht="15" hidden="1" customHeight="1">
      <c r="D465" t="str">
        <f>IF(SUM($AH$11,$AH$28)&gt;0,"",IF(Presentación!AM406="","",Presentación!AM406))</f>
        <v/>
      </c>
      <c r="G465" t="str">
        <f>IF(SUM($AH$11,$AH$28)&gt;0,"",IF(Presentación!AL406="","",Presentación!AL406))</f>
        <v/>
      </c>
    </row>
    <row r="466" spans="4:7" ht="15" hidden="1" customHeight="1">
      <c r="D466" t="str">
        <f>IF(SUM($AH$11,$AH$28)&gt;0,"",IF(Presentación!AM407="","",Presentación!AM407))</f>
        <v/>
      </c>
      <c r="G466" t="str">
        <f>IF(SUM($AH$11,$AH$28)&gt;0,"",IF(Presentación!AL407="","",Presentación!AL407))</f>
        <v/>
      </c>
    </row>
    <row r="467" spans="4:7" ht="15" hidden="1" customHeight="1">
      <c r="D467" t="str">
        <f>IF(SUM($AH$11,$AH$28)&gt;0,"",IF(Presentación!AM408="","",Presentación!AM408))</f>
        <v/>
      </c>
      <c r="G467" t="str">
        <f>IF(SUM($AH$11,$AH$28)&gt;0,"",IF(Presentación!AL408="","",Presentación!AL408))</f>
        <v/>
      </c>
    </row>
    <row r="468" spans="4:7" ht="15" hidden="1" customHeight="1">
      <c r="D468" t="str">
        <f>IF(SUM($AH$11,$AH$28)&gt;0,"",IF(Presentación!AM409="","",Presentación!AM409))</f>
        <v/>
      </c>
      <c r="G468" t="str">
        <f>IF(SUM($AH$11,$AH$28)&gt;0,"",IF(Presentación!AL409="","",Presentación!AL409))</f>
        <v/>
      </c>
    </row>
    <row r="469" spans="4:7" ht="15" hidden="1" customHeight="1">
      <c r="D469" t="str">
        <f>IF(SUM($AH$11,$AH$28)&gt;0,"",IF(Presentación!AM410="","",Presentación!AM410))</f>
        <v/>
      </c>
      <c r="G469" t="str">
        <f>IF(SUM($AH$11,$AH$28)&gt;0,"",IF(Presentación!AL410="","",Presentación!AL410))</f>
        <v/>
      </c>
    </row>
    <row r="470" spans="4:7" ht="15" hidden="1" customHeight="1">
      <c r="D470" t="str">
        <f>IF(SUM($AH$11,$AH$28)&gt;0,"",IF(Presentación!AM411="","",Presentación!AM411))</f>
        <v/>
      </c>
      <c r="G470" t="str">
        <f>IF(SUM($AH$11,$AH$28)&gt;0,"",IF(Presentación!AL411="","",Presentación!AL411))</f>
        <v/>
      </c>
    </row>
    <row r="471" spans="4:7" ht="15" hidden="1" customHeight="1">
      <c r="D471" t="str">
        <f>IF(SUM($AH$11,$AH$28)&gt;0,"",IF(Presentación!AM412="","",Presentación!AM412))</f>
        <v/>
      </c>
      <c r="G471" t="str">
        <f>IF(SUM($AH$11,$AH$28)&gt;0,"",IF(Presentación!AL412="","",Presentación!AL412))</f>
        <v/>
      </c>
    </row>
    <row r="472" spans="4:7" ht="15" hidden="1" customHeight="1">
      <c r="D472" t="str">
        <f>IF(SUM($AH$11,$AH$28)&gt;0,"",IF(Presentación!AM413="","",Presentación!AM413))</f>
        <v/>
      </c>
      <c r="G472" t="str">
        <f>IF(SUM($AH$11,$AH$28)&gt;0,"",IF(Presentación!AL413="","",Presentación!AL413))</f>
        <v/>
      </c>
    </row>
    <row r="473" spans="4:7" ht="15" hidden="1" customHeight="1">
      <c r="D473" t="str">
        <f>IF(SUM($AH$11,$AH$28)&gt;0,"",IF(Presentación!AM414="","",Presentación!AM414))</f>
        <v/>
      </c>
      <c r="G473" t="str">
        <f>IF(SUM($AH$11,$AH$28)&gt;0,"",IF(Presentación!AL414="","",Presentación!AL414))</f>
        <v/>
      </c>
    </row>
    <row r="474" spans="4:7" ht="15" hidden="1" customHeight="1">
      <c r="D474" t="str">
        <f>IF(SUM($AH$11,$AH$28)&gt;0,"",IF(Presentación!AM415="","",Presentación!AM415))</f>
        <v/>
      </c>
      <c r="G474" t="str">
        <f>IF(SUM($AH$11,$AH$28)&gt;0,"",IF(Presentación!AL415="","",Presentación!AL415))</f>
        <v/>
      </c>
    </row>
    <row r="475" spans="4:7" ht="15" hidden="1" customHeight="1">
      <c r="D475" t="str">
        <f>IF(SUM($AH$11,$AH$28)&gt;0,"",IF(Presentación!AM416="","",Presentación!AM416))</f>
        <v/>
      </c>
      <c r="G475" t="str">
        <f>IF(SUM($AH$11,$AH$28)&gt;0,"",IF(Presentación!AL416="","",Presentación!AL416))</f>
        <v/>
      </c>
    </row>
    <row r="476" spans="4:7" ht="15" hidden="1" customHeight="1">
      <c r="D476" t="str">
        <f>IF(SUM($AH$11,$AH$28)&gt;0,"",IF(Presentación!AM417="","",Presentación!AM417))</f>
        <v/>
      </c>
      <c r="G476" t="str">
        <f>IF(SUM($AH$11,$AH$28)&gt;0,"",IF(Presentación!AL417="","",Presentación!AL417))</f>
        <v/>
      </c>
    </row>
    <row r="477" spans="4:7" ht="15" hidden="1" customHeight="1">
      <c r="D477" t="str">
        <f>IF(SUM($AH$11,$AH$28)&gt;0,"",IF(Presentación!AM418="","",Presentación!AM418))</f>
        <v/>
      </c>
      <c r="G477" t="str">
        <f>IF(SUM($AH$11,$AH$28)&gt;0,"",IF(Presentación!AL418="","",Presentación!AL418))</f>
        <v/>
      </c>
    </row>
    <row r="478" spans="4:7" ht="15" hidden="1" customHeight="1">
      <c r="D478" t="str">
        <f>IF(SUM($AH$11,$AH$28)&gt;0,"",IF(Presentación!AM419="","",Presentación!AM419))</f>
        <v/>
      </c>
      <c r="G478" t="str">
        <f>IF(SUM($AH$11,$AH$28)&gt;0,"",IF(Presentación!AL419="","",Presentación!AL419))</f>
        <v/>
      </c>
    </row>
    <row r="479" spans="4:7" ht="15" hidden="1" customHeight="1">
      <c r="D479" t="str">
        <f>IF(SUM($AH$11,$AH$28)&gt;0,"",IF(Presentación!AM420="","",Presentación!AM420))</f>
        <v/>
      </c>
      <c r="G479" t="str">
        <f>IF(SUM($AH$11,$AH$28)&gt;0,"",IF(Presentación!AL420="","",Presentación!AL420))</f>
        <v/>
      </c>
    </row>
    <row r="480" spans="4:7" ht="15" hidden="1" customHeight="1">
      <c r="D480" t="str">
        <f>IF(SUM($AH$11,$AH$28)&gt;0,"",IF(Presentación!AM421="","",Presentación!AM421))</f>
        <v/>
      </c>
      <c r="G480" t="str">
        <f>IF(SUM($AH$11,$AH$28)&gt;0,"",IF(Presentación!AL421="","",Presentación!AL421))</f>
        <v/>
      </c>
    </row>
    <row r="481" spans="4:7" ht="15" hidden="1" customHeight="1">
      <c r="D481" t="str">
        <f>IF(SUM($AH$11,$AH$28)&gt;0,"",IF(Presentación!AM422="","",Presentación!AM422))</f>
        <v/>
      </c>
      <c r="G481" t="str">
        <f>IF(SUM($AH$11,$AH$28)&gt;0,"",IF(Presentación!AL422="","",Presentación!AL422))</f>
        <v/>
      </c>
    </row>
    <row r="482" spans="4:7" ht="15" hidden="1" customHeight="1">
      <c r="D482" t="str">
        <f>IF(SUM($AH$11,$AH$28)&gt;0,"",IF(Presentación!AM423="","",Presentación!AM423))</f>
        <v/>
      </c>
      <c r="G482" t="str">
        <f>IF(SUM($AH$11,$AH$28)&gt;0,"",IF(Presentación!AL423="","",Presentación!AL423))</f>
        <v/>
      </c>
    </row>
    <row r="483" spans="4:7" ht="15" hidden="1" customHeight="1">
      <c r="D483" t="str">
        <f>IF(SUM($AH$11,$AH$28)&gt;0,"",IF(Presentación!AM424="","",Presentación!AM424))</f>
        <v/>
      </c>
      <c r="G483" t="str">
        <f>IF(SUM($AH$11,$AH$28)&gt;0,"",IF(Presentación!AL424="","",Presentación!AL424))</f>
        <v/>
      </c>
    </row>
    <row r="484" spans="4:7" ht="15" hidden="1" customHeight="1">
      <c r="D484" t="str">
        <f>IF(SUM($AH$11,$AH$28)&gt;0,"",IF(Presentación!AM425="","",Presentación!AM425))</f>
        <v/>
      </c>
      <c r="G484" t="str">
        <f>IF(SUM($AH$11,$AH$28)&gt;0,"",IF(Presentación!AL425="","",Presentación!AL425))</f>
        <v/>
      </c>
    </row>
    <row r="485" spans="4:7" ht="15" hidden="1" customHeight="1">
      <c r="D485" t="str">
        <f>IF(SUM($AH$11,$AH$28)&gt;0,"",IF(Presentación!AM426="","",Presentación!AM426))</f>
        <v/>
      </c>
      <c r="G485" t="str">
        <f>IF(SUM($AH$11,$AH$28)&gt;0,"",IF(Presentación!AL426="","",Presentación!AL426))</f>
        <v/>
      </c>
    </row>
    <row r="486" spans="4:7" ht="15" hidden="1" customHeight="1">
      <c r="D486" t="str">
        <f>IF(SUM($AH$11,$AH$28)&gt;0,"",IF(Presentación!AM427="","",Presentación!AM427))</f>
        <v/>
      </c>
      <c r="G486" t="str">
        <f>IF(SUM($AH$11,$AH$28)&gt;0,"",IF(Presentación!AL427="","",Presentación!AL427))</f>
        <v/>
      </c>
    </row>
    <row r="487" spans="4:7" ht="15" hidden="1" customHeight="1">
      <c r="D487" t="str">
        <f>IF(SUM($AH$11,$AH$28)&gt;0,"",IF(Presentación!AM428="","",Presentación!AM428))</f>
        <v/>
      </c>
      <c r="G487" t="str">
        <f>IF(SUM($AH$11,$AH$28)&gt;0,"",IF(Presentación!AL428="","",Presentación!AL428))</f>
        <v/>
      </c>
    </row>
    <row r="488" spans="4:7" ht="15" hidden="1" customHeight="1">
      <c r="D488" t="str">
        <f>IF(SUM($AH$11,$AH$28)&gt;0,"",IF(Presentación!AM429="","",Presentación!AM429))</f>
        <v/>
      </c>
      <c r="G488" t="str">
        <f>IF(SUM($AH$11,$AH$28)&gt;0,"",IF(Presentación!AL429="","",Presentación!AL429))</f>
        <v/>
      </c>
    </row>
    <row r="489" spans="4:7" ht="15" hidden="1" customHeight="1">
      <c r="D489" t="str">
        <f>IF(SUM($AH$11,$AH$28)&gt;0,"",IF(Presentación!AM430="","",Presentación!AM430))</f>
        <v/>
      </c>
      <c r="G489" t="str">
        <f>IF(SUM($AH$11,$AH$28)&gt;0,"",IF(Presentación!AL430="","",Presentación!AL430))</f>
        <v/>
      </c>
    </row>
    <row r="490" spans="4:7" ht="15" hidden="1" customHeight="1">
      <c r="D490" t="str">
        <f>IF(SUM($AH$11,$AH$28)&gt;0,"",IF(Presentación!AM431="","",Presentación!AM431))</f>
        <v/>
      </c>
      <c r="G490" t="str">
        <f>IF(SUM($AH$11,$AH$28)&gt;0,"",IF(Presentación!AL431="","",Presentación!AL431))</f>
        <v/>
      </c>
    </row>
    <row r="491" spans="4:7" ht="15" hidden="1" customHeight="1">
      <c r="D491" t="str">
        <f>IF(SUM($AH$11,$AH$28)&gt;0,"",IF(Presentación!AM432="","",Presentación!AM432))</f>
        <v/>
      </c>
      <c r="G491" t="str">
        <f>IF(SUM($AH$11,$AH$28)&gt;0,"",IF(Presentación!AL432="","",Presentación!AL432))</f>
        <v/>
      </c>
    </row>
    <row r="492" spans="4:7" ht="15" hidden="1" customHeight="1">
      <c r="D492" t="str">
        <f>IF(SUM($AH$11,$AH$28)&gt;0,"",IF(Presentación!AM433="","",Presentación!AM433))</f>
        <v/>
      </c>
      <c r="G492" t="str">
        <f>IF(SUM($AH$11,$AH$28)&gt;0,"",IF(Presentación!AL433="","",Presentación!AL433))</f>
        <v/>
      </c>
    </row>
    <row r="493" spans="4:7" ht="15" hidden="1" customHeight="1">
      <c r="D493" t="str">
        <f>IF(SUM($AH$11,$AH$28)&gt;0,"",IF(Presentación!AM434="","",Presentación!AM434))</f>
        <v/>
      </c>
      <c r="G493" t="str">
        <f>IF(SUM($AH$11,$AH$28)&gt;0,"",IF(Presentación!AL434="","",Presentación!AL434))</f>
        <v/>
      </c>
    </row>
    <row r="494" spans="4:7" ht="15" hidden="1" customHeight="1">
      <c r="D494" t="str">
        <f>IF(SUM($AH$11,$AH$28)&gt;0,"",IF(Presentación!AM435="","",Presentación!AM435))</f>
        <v/>
      </c>
      <c r="G494" t="str">
        <f>IF(SUM($AH$11,$AH$28)&gt;0,"",IF(Presentación!AL435="","",Presentación!AL435))</f>
        <v/>
      </c>
    </row>
    <row r="495" spans="4:7" ht="15" hidden="1" customHeight="1">
      <c r="D495" t="str">
        <f>IF(SUM($AH$11,$AH$28)&gt;0,"",IF(Presentación!AM436="","",Presentación!AM436))</f>
        <v/>
      </c>
      <c r="G495" t="str">
        <f>IF(SUM($AH$11,$AH$28)&gt;0,"",IF(Presentación!AL436="","",Presentación!AL436))</f>
        <v/>
      </c>
    </row>
    <row r="496" spans="4:7" ht="15" hidden="1" customHeight="1">
      <c r="D496" t="str">
        <f>IF(SUM($AH$11,$AH$28)&gt;0,"",IF(Presentación!AM437="","",Presentación!AM437))</f>
        <v/>
      </c>
      <c r="G496" t="str">
        <f>IF(SUM($AH$11,$AH$28)&gt;0,"",IF(Presentación!AL437="","",Presentación!AL437))</f>
        <v/>
      </c>
    </row>
    <row r="497" spans="4:7" ht="15" hidden="1" customHeight="1">
      <c r="D497" t="str">
        <f>IF(SUM($AH$11,$AH$28)&gt;0,"",IF(Presentación!AM438="","",Presentación!AM438))</f>
        <v/>
      </c>
      <c r="G497" t="str">
        <f>IF(SUM($AH$11,$AH$28)&gt;0,"",IF(Presentación!AL438="","",Presentación!AL438))</f>
        <v/>
      </c>
    </row>
    <row r="498" spans="4:7" ht="15" hidden="1" customHeight="1">
      <c r="D498" t="str">
        <f>IF(SUM($AH$11,$AH$28)&gt;0,"",IF(Presentación!AM439="","",Presentación!AM439))</f>
        <v/>
      </c>
      <c r="G498" t="str">
        <f>IF(SUM($AH$11,$AH$28)&gt;0,"",IF(Presentación!AL439="","",Presentación!AL439))</f>
        <v/>
      </c>
    </row>
    <row r="499" spans="4:7" ht="15" hidden="1" customHeight="1">
      <c r="D499" t="str">
        <f>IF(SUM($AH$11,$AH$28)&gt;0,"",IF(Presentación!AM440="","",Presentación!AM440))</f>
        <v/>
      </c>
      <c r="G499" t="str">
        <f>IF(SUM($AH$11,$AH$28)&gt;0,"",IF(Presentación!AL440="","",Presentación!AL440))</f>
        <v/>
      </c>
    </row>
    <row r="500" spans="4:7" ht="15" hidden="1" customHeight="1">
      <c r="D500" t="str">
        <f>IF(SUM($AH$11,$AH$28)&gt;0,"",IF(Presentación!AM441="","",Presentación!AM441))</f>
        <v/>
      </c>
      <c r="G500" t="str">
        <f>IF(SUM($AH$11,$AH$28)&gt;0,"",IF(Presentación!AL441="","",Presentación!AL441))</f>
        <v/>
      </c>
    </row>
    <row r="501" spans="4:7" ht="15" hidden="1" customHeight="1">
      <c r="D501" t="str">
        <f>IF(SUM($AH$11,$AH$28)&gt;0,"",IF(Presentación!AM442="","",Presentación!AM442))</f>
        <v/>
      </c>
      <c r="G501" t="str">
        <f>IF(SUM($AH$11,$AH$28)&gt;0,"",IF(Presentación!AL442="","",Presentación!AL442))</f>
        <v/>
      </c>
    </row>
    <row r="502" spans="4:7" ht="15" hidden="1" customHeight="1">
      <c r="D502" t="str">
        <f>IF(SUM($AH$11,$AH$28)&gt;0,"",IF(Presentación!AM443="","",Presentación!AM443))</f>
        <v/>
      </c>
      <c r="G502" t="str">
        <f>IF(SUM($AH$11,$AH$28)&gt;0,"",IF(Presentación!AL443="","",Presentación!AL443))</f>
        <v/>
      </c>
    </row>
    <row r="503" spans="4:7" ht="15" hidden="1" customHeight="1">
      <c r="D503" t="str">
        <f>IF(SUM($AH$11,$AH$28)&gt;0,"",IF(Presentación!AM444="","",Presentación!AM444))</f>
        <v/>
      </c>
      <c r="G503" t="str">
        <f>IF(SUM($AH$11,$AH$28)&gt;0,"",IF(Presentación!AL444="","",Presentación!AL444))</f>
        <v/>
      </c>
    </row>
    <row r="504" spans="4:7" ht="15" hidden="1" customHeight="1">
      <c r="D504" t="str">
        <f>IF(SUM($AH$11,$AH$28)&gt;0,"",IF(Presentación!AM445="","",Presentación!AM445))</f>
        <v/>
      </c>
      <c r="G504" t="str">
        <f>IF(SUM($AH$11,$AH$28)&gt;0,"",IF(Presentación!AL445="","",Presentación!AL445))</f>
        <v/>
      </c>
    </row>
    <row r="505" spans="4:7" ht="15" hidden="1" customHeight="1">
      <c r="D505" t="str">
        <f>IF(SUM($AH$11,$AH$28)&gt;0,"",IF(Presentación!AM446="","",Presentación!AM446))</f>
        <v/>
      </c>
      <c r="G505" t="str">
        <f>IF(SUM($AH$11,$AH$28)&gt;0,"",IF(Presentación!AL446="","",Presentación!AL446))</f>
        <v/>
      </c>
    </row>
    <row r="506" spans="4:7" ht="15" hidden="1" customHeight="1">
      <c r="D506" t="str">
        <f>IF(SUM($AH$11,$AH$28)&gt;0,"",IF(Presentación!AM447="","",Presentación!AM447))</f>
        <v/>
      </c>
      <c r="G506" t="str">
        <f>IF(SUM($AH$11,$AH$28)&gt;0,"",IF(Presentación!AL447="","",Presentación!AL447))</f>
        <v/>
      </c>
    </row>
    <row r="507" spans="4:7" ht="15" hidden="1" customHeight="1">
      <c r="D507" t="str">
        <f>IF(SUM($AH$11,$AH$28)&gt;0,"",IF(Presentación!AM448="","",Presentación!AM448))</f>
        <v/>
      </c>
      <c r="G507" t="str">
        <f>IF(SUM($AH$11,$AH$28)&gt;0,"",IF(Presentación!AL448="","",Presentación!AL448))</f>
        <v/>
      </c>
    </row>
    <row r="508" spans="4:7" ht="15" hidden="1" customHeight="1">
      <c r="D508" t="str">
        <f>IF(SUM($AH$11,$AH$28)&gt;0,"",IF(Presentación!AM449="","",Presentación!AM449))</f>
        <v/>
      </c>
      <c r="G508" t="str">
        <f>IF(SUM($AH$11,$AH$28)&gt;0,"",IF(Presentación!AL449="","",Presentación!AL449))</f>
        <v/>
      </c>
    </row>
    <row r="509" spans="4:7" ht="15" hidden="1" customHeight="1">
      <c r="D509" t="str">
        <f>IF(SUM($AH$11,$AH$28)&gt;0,"",IF(Presentación!AM450="","",Presentación!AM450))</f>
        <v/>
      </c>
      <c r="G509" t="str">
        <f>IF(SUM($AH$11,$AH$28)&gt;0,"",IF(Presentación!AL450="","",Presentación!AL450))</f>
        <v/>
      </c>
    </row>
    <row r="510" spans="4:7" ht="15" hidden="1" customHeight="1">
      <c r="D510" t="str">
        <f>IF(SUM($AH$11,$AH$28)&gt;0,"",IF(Presentación!AM451="","",Presentación!AM451))</f>
        <v/>
      </c>
      <c r="G510" t="str">
        <f>IF(SUM($AH$11,$AH$28)&gt;0,"",IF(Presentación!AL451="","",Presentación!AL451))</f>
        <v/>
      </c>
    </row>
    <row r="511" spans="4:7" ht="15" hidden="1" customHeight="1">
      <c r="D511" t="str">
        <f>IF(SUM($AH$11,$AH$28)&gt;0,"",IF(Presentación!AM452="","",Presentación!AM452))</f>
        <v/>
      </c>
      <c r="G511" t="str">
        <f>IF(SUM($AH$11,$AH$28)&gt;0,"",IF(Presentación!AL452="","",Presentación!AL452))</f>
        <v/>
      </c>
    </row>
    <row r="512" spans="4:7" ht="15" hidden="1" customHeight="1">
      <c r="D512" t="str">
        <f>IF(SUM($AH$11,$AH$28)&gt;0,"",IF(Presentación!AM453="","",Presentación!AM453))</f>
        <v/>
      </c>
      <c r="G512" t="str">
        <f>IF(SUM($AH$11,$AH$28)&gt;0,"",IF(Presentación!AL453="","",Presentación!AL453))</f>
        <v/>
      </c>
    </row>
    <row r="513" spans="4:7" ht="15" hidden="1" customHeight="1">
      <c r="D513" t="str">
        <f>IF(SUM($AH$11,$AH$28)&gt;0,"",IF(Presentación!AM454="","",Presentación!AM454))</f>
        <v/>
      </c>
      <c r="G513" t="str">
        <f>IF(SUM($AH$11,$AH$28)&gt;0,"",IF(Presentación!AL454="","",Presentación!AL454))</f>
        <v/>
      </c>
    </row>
    <row r="514" spans="4:7" ht="15" hidden="1" customHeight="1">
      <c r="D514" t="str">
        <f>IF(SUM($AH$11,$AH$28)&gt;0,"",IF(Presentación!AM455="","",Presentación!AM455))</f>
        <v/>
      </c>
      <c r="G514" t="str">
        <f>IF(SUM($AH$11,$AH$28)&gt;0,"",IF(Presentación!AL455="","",Presentación!AL455))</f>
        <v/>
      </c>
    </row>
    <row r="515" spans="4:7" ht="15" hidden="1" customHeight="1">
      <c r="D515" t="str">
        <f>IF(SUM($AH$11,$AH$28)&gt;0,"",IF(Presentación!AM456="","",Presentación!AM456))</f>
        <v/>
      </c>
      <c r="G515" t="str">
        <f>IF(SUM($AH$11,$AH$28)&gt;0,"",IF(Presentación!AL456="","",Presentación!AL456))</f>
        <v/>
      </c>
    </row>
    <row r="516" spans="4:7" ht="15" hidden="1" customHeight="1">
      <c r="D516" t="str">
        <f>IF(SUM($AH$11,$AH$28)&gt;0,"",IF(Presentación!AM457="","",Presentación!AM457))</f>
        <v/>
      </c>
      <c r="G516" t="str">
        <f>IF(SUM($AH$11,$AH$28)&gt;0,"",IF(Presentación!AL457="","",Presentación!AL457))</f>
        <v/>
      </c>
    </row>
    <row r="517" spans="4:7" ht="15" hidden="1" customHeight="1">
      <c r="D517" t="str">
        <f>IF(SUM($AH$11,$AH$28)&gt;0,"",IF(Presentación!AM458="","",Presentación!AM458))</f>
        <v/>
      </c>
      <c r="G517" t="str">
        <f>IF(SUM($AH$11,$AH$28)&gt;0,"",IF(Presentación!AL458="","",Presentación!AL458))</f>
        <v/>
      </c>
    </row>
    <row r="518" spans="4:7" ht="15" hidden="1" customHeight="1">
      <c r="D518" t="str">
        <f>IF(SUM($AH$11,$AH$28)&gt;0,"",IF(Presentación!AM459="","",Presentación!AM459))</f>
        <v/>
      </c>
      <c r="G518" t="str">
        <f>IF(SUM($AH$11,$AH$28)&gt;0,"",IF(Presentación!AL459="","",Presentación!AL459))</f>
        <v/>
      </c>
    </row>
    <row r="519" spans="4:7" ht="15" hidden="1" customHeight="1">
      <c r="D519" t="str">
        <f>IF(SUM($AH$11,$AH$28)&gt;0,"",IF(Presentación!AM460="","",Presentación!AM460))</f>
        <v/>
      </c>
      <c r="G519" t="str">
        <f>IF(SUM($AH$11,$AH$28)&gt;0,"",IF(Presentación!AL460="","",Presentación!AL460))</f>
        <v/>
      </c>
    </row>
    <row r="520" spans="4:7" ht="15" hidden="1" customHeight="1">
      <c r="D520" t="str">
        <f>IF(SUM($AH$11,$AH$28)&gt;0,"",IF(Presentación!AM461="","",Presentación!AM461))</f>
        <v/>
      </c>
      <c r="G520" t="str">
        <f>IF(SUM($AH$11,$AH$28)&gt;0,"",IF(Presentación!AL461="","",Presentación!AL461))</f>
        <v/>
      </c>
    </row>
    <row r="521" spans="4:7" ht="15" hidden="1" customHeight="1">
      <c r="D521" t="str">
        <f>IF(SUM($AH$11,$AH$28)&gt;0,"",IF(Presentación!AM462="","",Presentación!AM462))</f>
        <v/>
      </c>
      <c r="G521" t="str">
        <f>IF(SUM($AH$11,$AH$28)&gt;0,"",IF(Presentación!AL462="","",Presentación!AL462))</f>
        <v/>
      </c>
    </row>
    <row r="522" spans="4:7" ht="15" hidden="1" customHeight="1">
      <c r="D522" t="str">
        <f>IF(SUM($AH$11,$AH$28)&gt;0,"",IF(Presentación!AM463="","",Presentación!AM463))</f>
        <v/>
      </c>
      <c r="G522" t="str">
        <f>IF(SUM($AH$11,$AH$28)&gt;0,"",IF(Presentación!AL463="","",Presentación!AL463))</f>
        <v/>
      </c>
    </row>
    <row r="523" spans="4:7" ht="15" hidden="1" customHeight="1">
      <c r="D523" t="str">
        <f>IF(SUM($AH$11,$AH$28)&gt;0,"",IF(Presentación!AM464="","",Presentación!AM464))</f>
        <v/>
      </c>
      <c r="G523" t="str">
        <f>IF(SUM($AH$11,$AH$28)&gt;0,"",IF(Presentación!AL464="","",Presentación!AL464))</f>
        <v/>
      </c>
    </row>
    <row r="524" spans="4:7" ht="15" hidden="1" customHeight="1">
      <c r="D524" t="str">
        <f>IF(SUM($AH$11,$AH$28)&gt;0,"",IF(Presentación!AM465="","",Presentación!AM465))</f>
        <v/>
      </c>
      <c r="G524" t="str">
        <f>IF(SUM($AH$11,$AH$28)&gt;0,"",IF(Presentación!AL465="","",Presentación!AL465))</f>
        <v/>
      </c>
    </row>
    <row r="525" spans="4:7" ht="15" hidden="1" customHeight="1">
      <c r="D525" t="str">
        <f>IF(SUM($AH$11,$AH$28)&gt;0,"",IF(Presentación!AM466="","",Presentación!AM466))</f>
        <v/>
      </c>
      <c r="G525" t="str">
        <f>IF(SUM($AH$11,$AH$28)&gt;0,"",IF(Presentación!AL466="","",Presentación!AL466))</f>
        <v/>
      </c>
    </row>
    <row r="526" spans="4:7" ht="15" hidden="1" customHeight="1">
      <c r="D526" t="str">
        <f>IF(SUM($AH$11,$AH$28)&gt;0,"",IF(Presentación!AM467="","",Presentación!AM467))</f>
        <v/>
      </c>
      <c r="G526" t="str">
        <f>IF(SUM($AH$11,$AH$28)&gt;0,"",IF(Presentación!AL467="","",Presentación!AL467))</f>
        <v/>
      </c>
    </row>
    <row r="527" spans="4:7" ht="15" hidden="1" customHeight="1">
      <c r="D527" t="str">
        <f>IF(SUM($AH$11,$AH$28)&gt;0,"",IF(Presentación!AM468="","",Presentación!AM468))</f>
        <v/>
      </c>
      <c r="G527" t="str">
        <f>IF(SUM($AH$11,$AH$28)&gt;0,"",IF(Presentación!AL468="","",Presentación!AL468))</f>
        <v/>
      </c>
    </row>
    <row r="528" spans="4:7" ht="15" hidden="1" customHeight="1">
      <c r="D528" t="str">
        <f>IF(SUM($AH$11,$AH$28)&gt;0,"",IF(Presentación!AM469="","",Presentación!AM469))</f>
        <v/>
      </c>
      <c r="G528" t="str">
        <f>IF(SUM($AH$11,$AH$28)&gt;0,"",IF(Presentación!AL469="","",Presentación!AL469))</f>
        <v/>
      </c>
    </row>
    <row r="529" spans="4:7" ht="15" hidden="1" customHeight="1">
      <c r="D529" t="str">
        <f>IF(SUM($AH$11,$AH$28)&gt;0,"",IF(Presentación!AM470="","",Presentación!AM470))</f>
        <v/>
      </c>
      <c r="G529" t="str">
        <f>IF(SUM($AH$11,$AH$28)&gt;0,"",IF(Presentación!AL470="","",Presentación!AL470))</f>
        <v/>
      </c>
    </row>
    <row r="530" spans="4:7" ht="15" hidden="1" customHeight="1">
      <c r="D530" t="str">
        <f>IF(SUM($AH$11,$AH$28)&gt;0,"",IF(Presentación!AM471="","",Presentación!AM471))</f>
        <v/>
      </c>
      <c r="G530" t="str">
        <f>IF(SUM($AH$11,$AH$28)&gt;0,"",IF(Presentación!AL471="","",Presentación!AL471))</f>
        <v/>
      </c>
    </row>
    <row r="531" spans="4:7" ht="15" hidden="1" customHeight="1">
      <c r="D531" t="str">
        <f>IF(SUM($AH$11,$AH$28)&gt;0,"",IF(Presentación!AM472="","",Presentación!AM472))</f>
        <v/>
      </c>
      <c r="G531" t="str">
        <f>IF(SUM($AH$11,$AH$28)&gt;0,"",IF(Presentación!AL472="","",Presentación!AL472))</f>
        <v/>
      </c>
    </row>
    <row r="532" spans="4:7" ht="15" hidden="1" customHeight="1">
      <c r="D532" t="str">
        <f>IF(SUM($AH$11,$AH$28)&gt;0,"",IF(Presentación!AM473="","",Presentación!AM473))</f>
        <v/>
      </c>
      <c r="G532" t="str">
        <f>IF(SUM($AH$11,$AH$28)&gt;0,"",IF(Presentación!AL473="","",Presentación!AL473))</f>
        <v/>
      </c>
    </row>
    <row r="533" spans="4:7" ht="15" hidden="1" customHeight="1">
      <c r="D533" t="str">
        <f>IF(SUM($AH$11,$AH$28)&gt;0,"",IF(Presentación!AM474="","",Presentación!AM474))</f>
        <v/>
      </c>
      <c r="G533" t="str">
        <f>IF(SUM($AH$11,$AH$28)&gt;0,"",IF(Presentación!AL474="","",Presentación!AL474))</f>
        <v/>
      </c>
    </row>
    <row r="534" spans="4:7" ht="15" hidden="1" customHeight="1">
      <c r="D534" t="str">
        <f>IF(SUM($AH$11,$AH$28)&gt;0,"",IF(Presentación!AM475="","",Presentación!AM475))</f>
        <v/>
      </c>
      <c r="G534" t="str">
        <f>IF(SUM($AH$11,$AH$28)&gt;0,"",IF(Presentación!AL475="","",Presentación!AL475))</f>
        <v/>
      </c>
    </row>
    <row r="535" spans="4:7" ht="15" hidden="1" customHeight="1">
      <c r="D535" t="str">
        <f>IF(SUM($AH$11,$AH$28)&gt;0,"",IF(Presentación!AM476="","",Presentación!AM476))</f>
        <v/>
      </c>
      <c r="G535" t="str">
        <f>IF(SUM($AH$11,$AH$28)&gt;0,"",IF(Presentación!AL476="","",Presentación!AL476))</f>
        <v/>
      </c>
    </row>
    <row r="536" spans="4:7" ht="15" hidden="1" customHeight="1">
      <c r="D536" t="str">
        <f>IF(SUM($AH$11,$AH$28)&gt;0,"",IF(Presentación!AM477="","",Presentación!AM477))</f>
        <v/>
      </c>
      <c r="G536" t="str">
        <f>IF(SUM($AH$11,$AH$28)&gt;0,"",IF(Presentación!AL477="","",Presentación!AL477))</f>
        <v/>
      </c>
    </row>
    <row r="537" spans="4:7" ht="15" hidden="1" customHeight="1">
      <c r="D537" t="str">
        <f>IF(SUM($AH$11,$AH$28)&gt;0,"",IF(Presentación!AM478="","",Presentación!AM478))</f>
        <v/>
      </c>
      <c r="G537" t="str">
        <f>IF(SUM($AH$11,$AH$28)&gt;0,"",IF(Presentación!AL478="","",Presentación!AL478))</f>
        <v/>
      </c>
    </row>
    <row r="538" spans="4:7" ht="15" hidden="1" customHeight="1">
      <c r="D538" t="str">
        <f>IF(SUM($AH$11,$AH$28)&gt;0,"",IF(Presentación!AM479="","",Presentación!AM479))</f>
        <v/>
      </c>
      <c r="G538" t="str">
        <f>IF(SUM($AH$11,$AH$28)&gt;0,"",IF(Presentación!AL479="","",Presentación!AL479))</f>
        <v/>
      </c>
    </row>
    <row r="539" spans="4:7" ht="15" hidden="1" customHeight="1">
      <c r="D539" t="str">
        <f>IF(SUM($AH$11,$AH$28)&gt;0,"",IF(Presentación!AM480="","",Presentación!AM480))</f>
        <v/>
      </c>
      <c r="G539" t="str">
        <f>IF(SUM($AH$11,$AH$28)&gt;0,"",IF(Presentación!AL480="","",Presentación!AL480))</f>
        <v/>
      </c>
    </row>
    <row r="540" spans="4:7" ht="15" hidden="1" customHeight="1">
      <c r="D540" t="str">
        <f>IF(SUM($AH$11,$AH$28)&gt;0,"",IF(Presentación!AM481="","",Presentación!AM481))</f>
        <v/>
      </c>
      <c r="G540" t="str">
        <f>IF(SUM($AH$11,$AH$28)&gt;0,"",IF(Presentación!AL481="","",Presentación!AL481))</f>
        <v/>
      </c>
    </row>
    <row r="541" spans="4:7" ht="15" hidden="1" customHeight="1">
      <c r="D541" t="str">
        <f>IF(SUM($AH$11,$AH$28)&gt;0,"",IF(Presentación!AM482="","",Presentación!AM482))</f>
        <v/>
      </c>
      <c r="G541" t="str">
        <f>IF(SUM($AH$11,$AH$28)&gt;0,"",IF(Presentación!AL482="","",Presentación!AL482))</f>
        <v/>
      </c>
    </row>
    <row r="542" spans="4:7" ht="15" hidden="1" customHeight="1">
      <c r="D542" t="str">
        <f>IF(SUM($AH$11,$AH$28)&gt;0,"",IF(Presentación!AM483="","",Presentación!AM483))</f>
        <v/>
      </c>
      <c r="G542" t="str">
        <f>IF(SUM($AH$11,$AH$28)&gt;0,"",IF(Presentación!AL483="","",Presentación!AL483))</f>
        <v/>
      </c>
    </row>
    <row r="543" spans="4:7" ht="15" hidden="1" customHeight="1">
      <c r="D543" t="str">
        <f>IF(SUM($AH$11,$AH$28)&gt;0,"",IF(Presentación!AM484="","",Presentación!AM484))</f>
        <v/>
      </c>
      <c r="G543" t="str">
        <f>IF(SUM($AH$11,$AH$28)&gt;0,"",IF(Presentación!AL484="","",Presentación!AL484))</f>
        <v/>
      </c>
    </row>
    <row r="544" spans="4:7" ht="15" hidden="1" customHeight="1">
      <c r="D544" t="str">
        <f>IF(SUM($AH$11,$AH$28)&gt;0,"",IF(Presentación!AM485="","",Presentación!AM485))</f>
        <v/>
      </c>
      <c r="G544" t="str">
        <f>IF(SUM($AH$11,$AH$28)&gt;0,"",IF(Presentación!AL485="","",Presentación!AL485))</f>
        <v/>
      </c>
    </row>
    <row r="545" spans="4:7" ht="15" hidden="1" customHeight="1">
      <c r="D545" t="str">
        <f>IF(SUM($AH$11,$AH$28)&gt;0,"",IF(Presentación!AM486="","",Presentación!AM486))</f>
        <v/>
      </c>
      <c r="G545" t="str">
        <f>IF(SUM($AH$11,$AH$28)&gt;0,"",IF(Presentación!AL486="","",Presentación!AL486))</f>
        <v/>
      </c>
    </row>
    <row r="546" spans="4:7" ht="15" hidden="1" customHeight="1">
      <c r="D546" t="str">
        <f>IF(SUM($AH$11,$AH$28)&gt;0,"",IF(Presentación!AM487="","",Presentación!AM487))</f>
        <v/>
      </c>
      <c r="G546" t="str">
        <f>IF(SUM($AH$11,$AH$28)&gt;0,"",IF(Presentación!AL487="","",Presentación!AL487))</f>
        <v/>
      </c>
    </row>
    <row r="547" spans="4:7" ht="15" hidden="1" customHeight="1">
      <c r="D547" t="str">
        <f>IF(SUM($AH$11,$AH$28)&gt;0,"",IF(Presentación!AM488="","",Presentación!AM488))</f>
        <v/>
      </c>
      <c r="G547" t="str">
        <f>IF(SUM($AH$11,$AH$28)&gt;0,"",IF(Presentación!AL488="","",Presentación!AL488))</f>
        <v/>
      </c>
    </row>
    <row r="548" spans="4:7" ht="15" hidden="1" customHeight="1">
      <c r="D548" t="str">
        <f>IF(SUM($AH$11,$AH$28)&gt;0,"",IF(Presentación!AM489="","",Presentación!AM489))</f>
        <v/>
      </c>
      <c r="G548" t="str">
        <f>IF(SUM($AH$11,$AH$28)&gt;0,"",IF(Presentación!AL489="","",Presentación!AL489))</f>
        <v/>
      </c>
    </row>
    <row r="549" spans="4:7" ht="15" hidden="1" customHeight="1">
      <c r="D549" t="str">
        <f>IF(SUM($AH$11,$AH$28)&gt;0,"",IF(Presentación!AM490="","",Presentación!AM490))</f>
        <v/>
      </c>
      <c r="G549" t="str">
        <f>IF(SUM($AH$11,$AH$28)&gt;0,"",IF(Presentación!AL490="","",Presentación!AL490))</f>
        <v/>
      </c>
    </row>
    <row r="550" spans="4:7" ht="15" hidden="1" customHeight="1">
      <c r="D550" t="str">
        <f>IF(SUM($AH$11,$AH$28)&gt;0,"",IF(Presentación!AM491="","",Presentación!AM491))</f>
        <v/>
      </c>
      <c r="G550" t="str">
        <f>IF(SUM($AH$11,$AH$28)&gt;0,"",IF(Presentación!AL491="","",Presentación!AL491))</f>
        <v/>
      </c>
    </row>
    <row r="551" spans="4:7" ht="15" hidden="1" customHeight="1">
      <c r="D551" t="str">
        <f>IF(SUM($AH$11,$AH$28)&gt;0,"",IF(Presentación!AM492="","",Presentación!AM492))</f>
        <v/>
      </c>
      <c r="G551" t="str">
        <f>IF(SUM($AH$11,$AH$28)&gt;0,"",IF(Presentación!AL492="","",Presentación!AL492))</f>
        <v/>
      </c>
    </row>
    <row r="552" spans="4:7" ht="15" hidden="1" customHeight="1">
      <c r="D552" t="str">
        <f>IF(SUM($AH$11,$AH$28)&gt;0,"",IF(Presentación!AM493="","",Presentación!AM493))</f>
        <v/>
      </c>
      <c r="G552" t="str">
        <f>IF(SUM($AH$11,$AH$28)&gt;0,"",IF(Presentación!AL493="","",Presentación!AL493))</f>
        <v/>
      </c>
    </row>
    <row r="553" spans="4:7" ht="15" hidden="1" customHeight="1">
      <c r="D553" t="str">
        <f>IF(SUM($AH$11,$AH$28)&gt;0,"",IF(Presentación!AM494="","",Presentación!AM494))</f>
        <v/>
      </c>
      <c r="G553" t="str">
        <f>IF(SUM($AH$11,$AH$28)&gt;0,"",IF(Presentación!AL494="","",Presentación!AL494))</f>
        <v/>
      </c>
    </row>
    <row r="554" spans="4:7" ht="15" hidden="1" customHeight="1">
      <c r="D554" t="str">
        <f>IF(SUM($AH$11,$AH$28)&gt;0,"",IF(Presentación!AM495="","",Presentación!AM495))</f>
        <v/>
      </c>
      <c r="G554" t="str">
        <f>IF(SUM($AH$11,$AH$28)&gt;0,"",IF(Presentación!AL495="","",Presentación!AL495))</f>
        <v/>
      </c>
    </row>
    <row r="555" spans="4:7" ht="15" hidden="1" customHeight="1">
      <c r="D555" t="str">
        <f>IF(SUM($AH$11,$AH$28)&gt;0,"",IF(Presentación!AM496="","",Presentación!AM496))</f>
        <v/>
      </c>
      <c r="G555" t="str">
        <f>IF(SUM($AH$11,$AH$28)&gt;0,"",IF(Presentación!AL496="","",Presentación!AL496))</f>
        <v/>
      </c>
    </row>
    <row r="556" spans="4:7" ht="15" hidden="1" customHeight="1">
      <c r="D556" t="str">
        <f>IF(SUM($AH$11,$AH$28)&gt;0,"",IF(Presentación!AM497="","",Presentación!AM497))</f>
        <v/>
      </c>
      <c r="G556" t="str">
        <f>IF(SUM($AH$11,$AH$28)&gt;0,"",IF(Presentación!AL497="","",Presentación!AL497))</f>
        <v/>
      </c>
    </row>
    <row r="557" spans="4:7" ht="15" hidden="1" customHeight="1">
      <c r="D557" t="str">
        <f>IF(SUM($AH$11,$AH$28)&gt;0,"",IF(Presentación!AM498="","",Presentación!AM498))</f>
        <v/>
      </c>
      <c r="G557" t="str">
        <f>IF(SUM($AH$11,$AH$28)&gt;0,"",IF(Presentación!AL498="","",Presentación!AL498))</f>
        <v/>
      </c>
    </row>
    <row r="558" spans="4:7" ht="15" hidden="1" customHeight="1">
      <c r="D558" t="str">
        <f>IF(SUM($AH$11,$AH$28)&gt;0,"",IF(Presentación!AM499="","",Presentación!AM499))</f>
        <v/>
      </c>
      <c r="G558" t="str">
        <f>IF(SUM($AH$11,$AH$28)&gt;0,"",IF(Presentación!AL499="","",Presentación!AL499))</f>
        <v/>
      </c>
    </row>
    <row r="559" spans="4:7" ht="15" hidden="1" customHeight="1">
      <c r="D559" t="str">
        <f>IF(SUM($AH$11,$AH$28)&gt;0,"",IF(Presentación!AM500="","",Presentación!AM500))</f>
        <v/>
      </c>
      <c r="G559" t="str">
        <f>IF(SUM($AH$11,$AH$28)&gt;0,"",IF(Presentación!AL500="","",Presentación!AL500))</f>
        <v/>
      </c>
    </row>
    <row r="560" spans="4:7" ht="15" hidden="1" customHeight="1">
      <c r="D560" t="str">
        <f>IF(SUM($AH$11,$AH$28)&gt;0,"",IF(Presentación!AM501="","",Presentación!AM501))</f>
        <v/>
      </c>
      <c r="G560" t="str">
        <f>IF(SUM($AH$11,$AH$28)&gt;0,"",IF(Presentación!AL501="","",Presentación!AL501))</f>
        <v/>
      </c>
    </row>
    <row r="561" spans="4:7" ht="15" hidden="1" customHeight="1">
      <c r="D561" t="str">
        <f>IF(SUM($AH$11,$AH$28)&gt;0,"",IF(Presentación!AM502="","",Presentación!AM502))</f>
        <v/>
      </c>
      <c r="G561" t="str">
        <f>IF(SUM($AH$11,$AH$28)&gt;0,"",IF(Presentación!AL502="","",Presentación!AL502))</f>
        <v/>
      </c>
    </row>
    <row r="562" spans="4:7" ht="15" hidden="1" customHeight="1">
      <c r="D562" t="str">
        <f>IF(SUM($AH$11,$AH$28)&gt;0,"",IF(Presentación!AM503="","",Presentación!AM503))</f>
        <v/>
      </c>
      <c r="G562" t="str">
        <f>IF(SUM($AH$11,$AH$28)&gt;0,"",IF(Presentación!AL503="","",Presentación!AL503))</f>
        <v/>
      </c>
    </row>
    <row r="563" spans="4:7" ht="15" hidden="1" customHeight="1">
      <c r="D563" t="str">
        <f>IF(SUM($AH$11,$AH$28)&gt;0,"",IF(Presentación!AM504="","",Presentación!AM504))</f>
        <v/>
      </c>
      <c r="G563" t="str">
        <f>IF(SUM($AH$11,$AH$28)&gt;0,"",IF(Presentación!AL504="","",Presentación!AL504))</f>
        <v/>
      </c>
    </row>
    <row r="564" spans="4:7" ht="15" hidden="1" customHeight="1">
      <c r="D564" t="str">
        <f>IF(SUM($AH$11,$AH$28)&gt;0,"",IF(Presentación!AM505="","",Presentación!AM505))</f>
        <v/>
      </c>
      <c r="G564" t="str">
        <f>IF(SUM($AH$11,$AH$28)&gt;0,"",IF(Presentación!AL505="","",Presentación!AL505))</f>
        <v/>
      </c>
    </row>
    <row r="565" spans="4:7" ht="15" hidden="1" customHeight="1">
      <c r="D565" t="str">
        <f>IF(SUM($AH$11,$AH$28)&gt;0,"",IF(Presentación!AM506="","",Presentación!AM506))</f>
        <v/>
      </c>
      <c r="G565" t="str">
        <f>IF(SUM($AH$11,$AH$28)&gt;0,"",IF(Presentación!AL506="","",Presentación!AL506))</f>
        <v/>
      </c>
    </row>
    <row r="566" spans="4:7" ht="15" hidden="1" customHeight="1">
      <c r="D566" t="str">
        <f>IF(SUM($AH$11,$AH$28)&gt;0,"",IF(Presentación!AM507="","",Presentación!AM507))</f>
        <v/>
      </c>
      <c r="G566" t="str">
        <f>IF(SUM($AH$11,$AH$28)&gt;0,"",IF(Presentación!AL507="","",Presentación!AL507))</f>
        <v/>
      </c>
    </row>
    <row r="567" spans="4:7" ht="15" hidden="1" customHeight="1">
      <c r="D567" t="str">
        <f>IF(SUM($AH$11,$AH$28)&gt;0,"",IF(Presentación!AM508="","",Presentación!AM508))</f>
        <v/>
      </c>
      <c r="G567" t="str">
        <f>IF(SUM($AH$11,$AH$28)&gt;0,"",IF(Presentación!AL508="","",Presentación!AL508))</f>
        <v/>
      </c>
    </row>
    <row r="568" spans="4:7" ht="15" hidden="1" customHeight="1">
      <c r="D568" t="str">
        <f>IF(SUM($AH$11,$AH$28)&gt;0,"",IF(Presentación!AM509="","",Presentación!AM509))</f>
        <v/>
      </c>
      <c r="G568" t="str">
        <f>IF(SUM($AH$11,$AH$28)&gt;0,"",IF(Presentación!AL509="","",Presentación!AL509))</f>
        <v/>
      </c>
    </row>
    <row r="569" spans="4:7" ht="15" hidden="1" customHeight="1">
      <c r="D569" t="str">
        <f>IF(SUM($AH$11,$AH$28)&gt;0,"",IF(Presentación!AM510="","",Presentación!AM510))</f>
        <v/>
      </c>
      <c r="G569" t="str">
        <f>IF(SUM($AH$11,$AH$28)&gt;0,"",IF(Presentación!AL510="","",Presentación!AL510))</f>
        <v/>
      </c>
    </row>
    <row r="570" spans="4:7" ht="15" hidden="1" customHeight="1">
      <c r="D570" t="str">
        <f>IF(SUM($AH$11,$AH$28)&gt;0,"",IF(Presentación!AM511="","",Presentación!AM511))</f>
        <v/>
      </c>
      <c r="G570" t="str">
        <f>IF(SUM($AH$11,$AH$28)&gt;0,"",IF(Presentación!AL511="","",Presentación!AL511))</f>
        <v/>
      </c>
    </row>
    <row r="571" spans="4:7" ht="15" hidden="1" customHeight="1">
      <c r="D571" t="str">
        <f>IF(SUM($AH$11,$AH$28)&gt;0,"",IF(Presentación!AM512="","",Presentación!AM512))</f>
        <v/>
      </c>
      <c r="G571" t="str">
        <f>IF(SUM($AH$11,$AH$28)&gt;0,"",IF(Presentación!AL512="","",Presentación!AL512))</f>
        <v/>
      </c>
    </row>
    <row r="572" spans="4:7" ht="15" hidden="1" customHeight="1">
      <c r="D572" t="str">
        <f>IF(SUM($AH$11,$AH$28)&gt;0,"",IF(Presentación!AM513="","",Presentación!AM513))</f>
        <v/>
      </c>
      <c r="G572" t="str">
        <f>IF(SUM($AH$11,$AH$28)&gt;0,"",IF(Presentación!AL513="","",Presentación!AL513))</f>
        <v/>
      </c>
    </row>
    <row r="573" spans="4:7" ht="15" hidden="1" customHeight="1">
      <c r="D573" t="str">
        <f>IF(SUM($AH$11,$AH$28)&gt;0,"",IF(Presentación!AM514="","",Presentación!AM514))</f>
        <v/>
      </c>
      <c r="G573" t="str">
        <f>IF(SUM($AH$11,$AH$28)&gt;0,"",IF(Presentación!AL514="","",Presentación!AL514))</f>
        <v/>
      </c>
    </row>
    <row r="574" spans="4:7" ht="15" hidden="1" customHeight="1">
      <c r="D574" t="str">
        <f>IF(SUM($AH$11,$AH$28)&gt;0,"",IF(Presentación!AM515="","",Presentación!AM515))</f>
        <v/>
      </c>
      <c r="G574" t="str">
        <f>IF(SUM($AH$11,$AH$28)&gt;0,"",IF(Presentación!AL515="","",Presentación!AL515))</f>
        <v/>
      </c>
    </row>
    <row r="575" spans="4:7" ht="15" hidden="1" customHeight="1">
      <c r="D575" t="str">
        <f>IF(SUM($AH$11,$AH$28)&gt;0,"",IF(Presentación!AM516="","",Presentación!AM516))</f>
        <v/>
      </c>
      <c r="G575" t="str">
        <f>IF(SUM($AH$11,$AH$28)&gt;0,"",IF(Presentación!AL516="","",Presentación!AL516))</f>
        <v/>
      </c>
    </row>
    <row r="576" spans="4:7" ht="15" hidden="1" customHeight="1">
      <c r="D576" t="str">
        <f>IF(SUM($AH$11,$AH$28)&gt;0,"",IF(Presentación!AM517="","",Presentación!AM517))</f>
        <v/>
      </c>
      <c r="G576" t="str">
        <f>IF(SUM($AH$11,$AH$28)&gt;0,"",IF(Presentación!AL517="","",Presentación!AL517))</f>
        <v/>
      </c>
    </row>
    <row r="577" spans="4:7" ht="15" hidden="1" customHeight="1">
      <c r="D577" t="str">
        <f>IF(SUM($AH$11,$AH$28)&gt;0,"",IF(Presentación!AM518="","",Presentación!AM518))</f>
        <v/>
      </c>
      <c r="G577" t="str">
        <f>IF(SUM($AH$11,$AH$28)&gt;0,"",IF(Presentación!AL518="","",Presentación!AL518))</f>
        <v/>
      </c>
    </row>
    <row r="578" spans="4:7" ht="15" hidden="1" customHeight="1">
      <c r="D578" t="str">
        <f>IF(SUM($AH$11,$AH$28)&gt;0,"",IF(Presentación!AM519="","",Presentación!AM519))</f>
        <v/>
      </c>
      <c r="G578" t="str">
        <f>IF(SUM($AH$11,$AH$28)&gt;0,"",IF(Presentación!AL519="","",Presentación!AL519))</f>
        <v/>
      </c>
    </row>
    <row r="579" spans="4:7" ht="15" hidden="1" customHeight="1">
      <c r="D579" t="str">
        <f>IF(SUM($AH$11,$AH$28)&gt;0,"",IF(Presentación!AM520="","",Presentación!AM520))</f>
        <v/>
      </c>
      <c r="G579" t="str">
        <f>IF(SUM($AH$11,$AH$28)&gt;0,"",IF(Presentación!AL520="","",Presentación!AL520))</f>
        <v/>
      </c>
    </row>
    <row r="580" spans="4:7" ht="15" hidden="1" customHeight="1">
      <c r="D580" t="str">
        <f>IF(SUM($AH$11,$AH$28)&gt;0,"",IF(Presentación!AM521="","",Presentación!AM521))</f>
        <v/>
      </c>
      <c r="G580" t="str">
        <f>IF(SUM($AH$11,$AH$28)&gt;0,"",IF(Presentación!AL521="","",Presentación!AL521))</f>
        <v/>
      </c>
    </row>
    <row r="581" spans="4:7" ht="15" hidden="1" customHeight="1">
      <c r="D581" t="str">
        <f>IF(SUM($AH$11,$AH$28)&gt;0,"",IF(Presentación!AM522="","",Presentación!AM522))</f>
        <v/>
      </c>
      <c r="G581" t="str">
        <f>IF(SUM($AH$11,$AH$28)&gt;0,"",IF(Presentación!AL522="","",Presentación!AL522))</f>
        <v/>
      </c>
    </row>
    <row r="582" spans="4:7" ht="15" hidden="1" customHeight="1">
      <c r="D582" t="str">
        <f>IF(SUM($AH$11,$AH$28)&gt;0,"",IF(Presentación!AM523="","",Presentación!AM523))</f>
        <v/>
      </c>
      <c r="G582" t="str">
        <f>IF(SUM($AH$11,$AH$28)&gt;0,"",IF(Presentación!AL523="","",Presentación!AL523))</f>
        <v/>
      </c>
    </row>
    <row r="583" spans="4:7" ht="15" hidden="1" customHeight="1">
      <c r="D583" t="str">
        <f>IF(SUM($AH$11,$AH$28)&gt;0,"",IF(Presentación!AM524="","",Presentación!AM524))</f>
        <v/>
      </c>
      <c r="G583" t="str">
        <f>IF(SUM($AH$11,$AH$28)&gt;0,"",IF(Presentación!AL524="","",Presentación!AL524))</f>
        <v/>
      </c>
    </row>
    <row r="584" spans="4:7" ht="15" hidden="1" customHeight="1">
      <c r="D584" t="str">
        <f>IF(SUM($AH$11,$AH$28)&gt;0,"",IF(Presentación!AM525="","",Presentación!AM525))</f>
        <v/>
      </c>
      <c r="G584" t="str">
        <f>IF(SUM($AH$11,$AH$28)&gt;0,"",IF(Presentación!AL525="","",Presentación!AL525))</f>
        <v/>
      </c>
    </row>
    <row r="585" spans="4:7" ht="15" hidden="1" customHeight="1">
      <c r="D585" t="str">
        <f>IF(SUM($AH$11,$AH$28)&gt;0,"",IF(Presentación!AM526="","",Presentación!AM526))</f>
        <v/>
      </c>
      <c r="G585" t="str">
        <f>IF(SUM($AH$11,$AH$28)&gt;0,"",IF(Presentación!AL526="","",Presentación!AL526))</f>
        <v/>
      </c>
    </row>
    <row r="586" spans="4:7" ht="15" hidden="1" customHeight="1">
      <c r="D586" t="str">
        <f>IF(SUM($AH$11,$AH$28)&gt;0,"",IF(Presentación!AM527="","",Presentación!AM527))</f>
        <v/>
      </c>
      <c r="G586" t="str">
        <f>IF(SUM($AH$11,$AH$28)&gt;0,"",IF(Presentación!AL527="","",Presentación!AL527))</f>
        <v/>
      </c>
    </row>
    <row r="587" spans="4:7" ht="15" hidden="1" customHeight="1">
      <c r="D587" t="str">
        <f>IF(SUM($AH$11,$AH$28)&gt;0,"",IF(Presentación!AM528="","",Presentación!AM528))</f>
        <v/>
      </c>
      <c r="G587" t="str">
        <f>IF(SUM($AH$11,$AH$28)&gt;0,"",IF(Presentación!AL528="","",Presentación!AL528))</f>
        <v/>
      </c>
    </row>
    <row r="588" spans="4:7" ht="15" hidden="1" customHeight="1">
      <c r="D588" t="str">
        <f>IF(SUM($AH$11,$AH$28)&gt;0,"",IF(Presentación!AM529="","",Presentación!AM529))</f>
        <v/>
      </c>
      <c r="G588" t="str">
        <f>IF(SUM($AH$11,$AH$28)&gt;0,"",IF(Presentación!AL529="","",Presentación!AL529))</f>
        <v/>
      </c>
    </row>
    <row r="589" spans="4:7" ht="15" hidden="1" customHeight="1">
      <c r="D589" t="str">
        <f>IF(SUM($AH$11,$AH$28)&gt;0,"",IF(Presentación!AM530="","",Presentación!AM530))</f>
        <v/>
      </c>
      <c r="G589" t="str">
        <f>IF(SUM($AH$11,$AH$28)&gt;0,"",IF(Presentación!AL530="","",Presentación!AL530))</f>
        <v/>
      </c>
    </row>
    <row r="590" spans="4:7" ht="15" hidden="1" customHeight="1">
      <c r="D590" t="str">
        <f>IF(SUM($AH$11,$AH$28)&gt;0,"",IF(Presentación!AM531="","",Presentación!AM531))</f>
        <v/>
      </c>
      <c r="G590" t="str">
        <f>IF(SUM($AH$11,$AH$28)&gt;0,"",IF(Presentación!AL531="","",Presentación!AL531))</f>
        <v/>
      </c>
    </row>
    <row r="591" spans="4:7" ht="15" hidden="1" customHeight="1">
      <c r="D591" t="str">
        <f>IF(SUM($AH$11,$AH$28)&gt;0,"",IF(Presentación!AM532="","",Presentación!AM532))</f>
        <v/>
      </c>
      <c r="G591" t="str">
        <f>IF(SUM($AH$11,$AH$28)&gt;0,"",IF(Presentación!AL532="","",Presentación!AL532))</f>
        <v/>
      </c>
    </row>
    <row r="592" spans="4:7" ht="15" hidden="1" customHeight="1">
      <c r="D592" t="str">
        <f>IF(SUM($AH$11,$AH$28)&gt;0,"",IF(Presentación!AM533="","",Presentación!AM533))</f>
        <v/>
      </c>
      <c r="G592" t="str">
        <f>IF(SUM($AH$11,$AH$28)&gt;0,"",IF(Presentación!AL533="","",Presentación!AL533))</f>
        <v/>
      </c>
    </row>
    <row r="593" spans="4:7" ht="15" hidden="1" customHeight="1">
      <c r="D593" t="str">
        <f>IF(SUM($AH$11,$AH$28)&gt;0,"",IF(Presentación!AM534="","",Presentación!AM534))</f>
        <v/>
      </c>
      <c r="G593" t="str">
        <f>IF(SUM($AH$11,$AH$28)&gt;0,"",IF(Presentación!AL534="","",Presentación!AL534))</f>
        <v/>
      </c>
    </row>
    <row r="594" spans="4:7" ht="15" hidden="1" customHeight="1">
      <c r="D594" t="str">
        <f>IF(SUM($AH$11,$AH$28)&gt;0,"",IF(Presentación!AM535="","",Presentación!AM535))</f>
        <v/>
      </c>
      <c r="G594" t="str">
        <f>IF(SUM($AH$11,$AH$28)&gt;0,"",IF(Presentación!AL535="","",Presentación!AL535))</f>
        <v/>
      </c>
    </row>
    <row r="595" spans="4:7" ht="15" hidden="1" customHeight="1">
      <c r="D595" t="str">
        <f>IF(SUM($AH$11,$AH$28)&gt;0,"",IF(Presentación!AM536="","",Presentación!AM536))</f>
        <v/>
      </c>
      <c r="G595" t="str">
        <f>IF(SUM($AH$11,$AH$28)&gt;0,"",IF(Presentación!AL536="","",Presentación!AL536))</f>
        <v/>
      </c>
    </row>
    <row r="596" spans="4:7" ht="15" hidden="1" customHeight="1">
      <c r="D596" t="str">
        <f>IF(SUM($AH$11,$AH$28)&gt;0,"",IF(Presentación!AM537="","",Presentación!AM537))</f>
        <v/>
      </c>
      <c r="G596" t="str">
        <f>IF(SUM($AH$11,$AH$28)&gt;0,"",IF(Presentación!AL537="","",Presentación!AL537))</f>
        <v/>
      </c>
    </row>
    <row r="597" spans="4:7" ht="15" hidden="1" customHeight="1">
      <c r="D597" t="str">
        <f>IF(SUM($AH$11,$AH$28)&gt;0,"",IF(Presentación!AM538="","",Presentación!AM538))</f>
        <v/>
      </c>
      <c r="G597" t="str">
        <f>IF(SUM($AH$11,$AH$28)&gt;0,"",IF(Presentación!AL538="","",Presentación!AL538))</f>
        <v/>
      </c>
    </row>
    <row r="598" spans="4:7" ht="15" hidden="1" customHeight="1">
      <c r="D598" t="str">
        <f>IF(SUM($AH$11,$AH$28)&gt;0,"",IF(Presentación!AM539="","",Presentación!AM539))</f>
        <v/>
      </c>
      <c r="G598" t="str">
        <f>IF(SUM($AH$11,$AH$28)&gt;0,"",IF(Presentación!AL539="","",Presentación!AL539))</f>
        <v/>
      </c>
    </row>
    <row r="599" spans="4:7" ht="15" hidden="1" customHeight="1">
      <c r="D599" t="str">
        <f>IF(SUM($AH$11,$AH$28)&gt;0,"",IF(Presentación!AM540="","",Presentación!AM540))</f>
        <v/>
      </c>
      <c r="G599" t="str">
        <f>IF(SUM($AH$11,$AH$28)&gt;0,"",IF(Presentación!AL540="","",Presentación!AL540))</f>
        <v/>
      </c>
    </row>
    <row r="600" spans="4:7" ht="15" hidden="1" customHeight="1">
      <c r="D600" t="str">
        <f>IF(SUM($AH$11,$AH$28)&gt;0,"",IF(Presentación!AM541="","",Presentación!AM541))</f>
        <v/>
      </c>
      <c r="G600" t="str">
        <f>IF(SUM($AH$11,$AH$28)&gt;0,"",IF(Presentación!AL541="","",Presentación!AL541))</f>
        <v/>
      </c>
    </row>
    <row r="601" spans="4:7" ht="15" hidden="1" customHeight="1">
      <c r="D601" t="str">
        <f>IF(SUM($AH$11,$AH$28)&gt;0,"",IF(Presentación!AM542="","",Presentación!AM542))</f>
        <v/>
      </c>
      <c r="G601" t="str">
        <f>IF(SUM($AH$11,$AH$28)&gt;0,"",IF(Presentación!AL542="","",Presentación!AL542))</f>
        <v/>
      </c>
    </row>
    <row r="602" spans="4:7" ht="15" hidden="1" customHeight="1">
      <c r="D602" t="str">
        <f>IF(SUM($AH$11,$AH$28)&gt;0,"",IF(Presentación!AM543="","",Presentación!AM543))</f>
        <v/>
      </c>
      <c r="G602" t="str">
        <f>IF(SUM($AH$11,$AH$28)&gt;0,"",IF(Presentación!AL543="","",Presentación!AL543))</f>
        <v/>
      </c>
    </row>
    <row r="603" spans="4:7" ht="15" hidden="1" customHeight="1">
      <c r="D603" t="str">
        <f>IF(SUM($AH$11,$AH$28)&gt;0,"",IF(Presentación!AM544="","",Presentación!AM544))</f>
        <v/>
      </c>
      <c r="G603" t="str">
        <f>IF(SUM($AH$11,$AH$28)&gt;0,"",IF(Presentación!AL544="","",Presentación!AL544))</f>
        <v/>
      </c>
    </row>
    <row r="604" spans="4:7" ht="15" hidden="1" customHeight="1">
      <c r="D604" t="str">
        <f>IF(SUM($AH$11,$AH$28)&gt;0,"",IF(Presentación!AM545="","",Presentación!AM545))</f>
        <v/>
      </c>
      <c r="G604" t="str">
        <f>IF(SUM($AH$11,$AH$28)&gt;0,"",IF(Presentación!AL545="","",Presentación!AL545))</f>
        <v/>
      </c>
    </row>
    <row r="605" spans="4:7" ht="15" hidden="1" customHeight="1">
      <c r="D605" t="str">
        <f>IF(SUM($AH$11,$AH$28)&gt;0,"",IF(Presentación!AM546="","",Presentación!AM546))</f>
        <v/>
      </c>
      <c r="G605" t="str">
        <f>IF(SUM($AH$11,$AH$28)&gt;0,"",IF(Presentación!AL546="","",Presentación!AL546))</f>
        <v/>
      </c>
    </row>
    <row r="606" spans="4:7" ht="15" hidden="1" customHeight="1">
      <c r="D606" t="str">
        <f>IF(SUM($AH$11,$AH$28)&gt;0,"",IF(Presentación!AM547="","",Presentación!AM547))</f>
        <v/>
      </c>
      <c r="G606" t="str">
        <f>IF(SUM($AH$11,$AH$28)&gt;0,"",IF(Presentación!AL547="","",Presentación!AL547))</f>
        <v/>
      </c>
    </row>
    <row r="607" spans="4:7" ht="15" hidden="1" customHeight="1">
      <c r="D607" t="str">
        <f>IF(SUM($AH$11,$AH$28)&gt;0,"",IF(Presentación!AM548="","",Presentación!AM548))</f>
        <v/>
      </c>
      <c r="G607" t="str">
        <f>IF(SUM($AH$11,$AH$28)&gt;0,"",IF(Presentación!AL548="","",Presentación!AL548))</f>
        <v/>
      </c>
    </row>
    <row r="608" spans="4:7" ht="15" hidden="1" customHeight="1">
      <c r="D608" t="str">
        <f>IF(SUM($AH$11,$AH$28)&gt;0,"",IF(Presentación!AM549="","",Presentación!AM549))</f>
        <v/>
      </c>
      <c r="G608" t="str">
        <f>IF(SUM($AH$11,$AH$28)&gt;0,"",IF(Presentación!AL549="","",Presentación!AL549))</f>
        <v/>
      </c>
    </row>
    <row r="609" spans="4:7" ht="15" hidden="1" customHeight="1">
      <c r="D609" t="str">
        <f>IF(SUM($AH$11,$AH$28)&gt;0,"",IF(Presentación!AM550="","",Presentación!AM550))</f>
        <v/>
      </c>
      <c r="G609" t="str">
        <f>IF(SUM($AH$11,$AH$28)&gt;0,"",IF(Presentación!AL550="","",Presentación!AL550))</f>
        <v/>
      </c>
    </row>
    <row r="610" spans="4:7" ht="15" hidden="1" customHeight="1">
      <c r="D610" t="str">
        <f>IF(SUM($AH$11,$AH$28)&gt;0,"",IF(Presentación!AM551="","",Presentación!AM551))</f>
        <v/>
      </c>
      <c r="G610" t="str">
        <f>IF(SUM($AH$11,$AH$28)&gt;0,"",IF(Presentación!AL551="","",Presentación!AL551))</f>
        <v/>
      </c>
    </row>
    <row r="611" spans="4:7" ht="15" hidden="1" customHeight="1">
      <c r="D611" t="str">
        <f>IF(SUM($AH$11,$AH$28)&gt;0,"",IF(Presentación!AM552="","",Presentación!AM552))</f>
        <v/>
      </c>
      <c r="G611" t="str">
        <f>IF(SUM($AH$11,$AH$28)&gt;0,"",IF(Presentación!AL552="","",Presentación!AL552))</f>
        <v/>
      </c>
    </row>
    <row r="612" spans="4:7" ht="15" hidden="1" customHeight="1">
      <c r="D612" t="str">
        <f>IF(SUM($AH$11,$AH$28)&gt;0,"",IF(Presentación!AM553="","",Presentación!AM553))</f>
        <v/>
      </c>
      <c r="G612" t="str">
        <f>IF(SUM($AH$11,$AH$28)&gt;0,"",IF(Presentación!AL553="","",Presentación!AL553))</f>
        <v/>
      </c>
    </row>
    <row r="613" spans="4:7" ht="15" hidden="1" customHeight="1">
      <c r="D613" t="str">
        <f>IF(SUM($AH$11,$AH$28)&gt;0,"",IF(Presentación!AM554="","",Presentación!AM554))</f>
        <v/>
      </c>
      <c r="G613" t="str">
        <f>IF(SUM($AH$11,$AH$28)&gt;0,"",IF(Presentación!AL554="","",Presentación!AL554))</f>
        <v/>
      </c>
    </row>
    <row r="614" spans="4:7" ht="15" hidden="1" customHeight="1">
      <c r="D614" t="str">
        <f>IF(SUM($AH$11,$AH$28)&gt;0,"",IF(Presentación!AM555="","",Presentación!AM555))</f>
        <v/>
      </c>
      <c r="G614" t="str">
        <f>IF(SUM($AH$11,$AH$28)&gt;0,"",IF(Presentación!AL555="","",Presentación!AL555))</f>
        <v/>
      </c>
    </row>
    <row r="615" spans="4:7" ht="15" hidden="1" customHeight="1">
      <c r="D615" t="str">
        <f>IF(SUM($AH$11,$AH$28)&gt;0,"",IF(Presentación!AM556="","",Presentación!AM556))</f>
        <v/>
      </c>
      <c r="G615" t="str">
        <f>IF(SUM($AH$11,$AH$28)&gt;0,"",IF(Presentación!AL556="","",Presentación!AL556))</f>
        <v/>
      </c>
    </row>
    <row r="616" spans="4:7" ht="15" hidden="1" customHeight="1">
      <c r="D616" t="str">
        <f>IF(SUM($AH$11,$AH$28)&gt;0,"",IF(Presentación!AM557="","",Presentación!AM557))</f>
        <v/>
      </c>
      <c r="G616" t="str">
        <f>IF(SUM($AH$11,$AH$28)&gt;0,"",IF(Presentación!AL557="","",Presentación!AL557))</f>
        <v/>
      </c>
    </row>
    <row r="617" spans="4:7" ht="15" hidden="1" customHeight="1">
      <c r="D617" t="str">
        <f>IF(SUM($AH$11,$AH$28)&gt;0,"",IF(Presentación!AM558="","",Presentación!AM558))</f>
        <v/>
      </c>
      <c r="G617" t="str">
        <f>IF(SUM($AH$11,$AH$28)&gt;0,"",IF(Presentación!AL558="","",Presentación!AL558))</f>
        <v/>
      </c>
    </row>
    <row r="618" spans="4:7" ht="15" hidden="1" customHeight="1">
      <c r="D618" t="str">
        <f>IF(SUM($AH$11,$AH$28)&gt;0,"",IF(Presentación!AM559="","",Presentación!AM559))</f>
        <v/>
      </c>
      <c r="G618" t="str">
        <f>IF(SUM($AH$11,$AH$28)&gt;0,"",IF(Presentación!AL559="","",Presentación!AL559))</f>
        <v/>
      </c>
    </row>
    <row r="619" spans="4:7" ht="15" hidden="1" customHeight="1">
      <c r="D619" t="str">
        <f>IF(SUM($AH$11,$AH$28)&gt;0,"",IF(Presentación!AM560="","",Presentación!AM560))</f>
        <v/>
      </c>
      <c r="G619" t="str">
        <f>IF(SUM($AH$11,$AH$28)&gt;0,"",IF(Presentación!AL560="","",Presentación!AL560))</f>
        <v/>
      </c>
    </row>
    <row r="620" spans="4:7" ht="15" hidden="1" customHeight="1">
      <c r="D620" t="str">
        <f>IF(SUM($AH$11,$AH$28)&gt;0,"",IF(Presentación!AM561="","",Presentación!AM561))</f>
        <v/>
      </c>
      <c r="G620" t="str">
        <f>IF(SUM($AH$11,$AH$28)&gt;0,"",IF(Presentación!AL561="","",Presentación!AL561))</f>
        <v/>
      </c>
    </row>
    <row r="621" spans="4:7" ht="15" hidden="1" customHeight="1">
      <c r="D621" t="str">
        <f>IF(SUM($AH$11,$AH$28)&gt;0,"",IF(Presentación!AM562="","",Presentación!AM562))</f>
        <v/>
      </c>
      <c r="G621" t="str">
        <f>IF(SUM($AH$11,$AH$28)&gt;0,"",IF(Presentación!AL562="","",Presentación!AL562))</f>
        <v/>
      </c>
    </row>
    <row r="622" spans="4:7" ht="15" hidden="1" customHeight="1">
      <c r="D622" t="str">
        <f>IF(SUM($AH$11,$AH$28)&gt;0,"",IF(Presentación!AM563="","",Presentación!AM563))</f>
        <v/>
      </c>
      <c r="G622" t="str">
        <f>IF(SUM($AH$11,$AH$28)&gt;0,"",IF(Presentación!AL563="","",Presentación!AL563))</f>
        <v/>
      </c>
    </row>
    <row r="623" spans="4:7" ht="15" hidden="1" customHeight="1">
      <c r="D623" t="str">
        <f>IF(SUM($AH$11,$AH$28)&gt;0,"",IF(Presentación!AM564="","",Presentación!AM564))</f>
        <v/>
      </c>
      <c r="G623" t="str">
        <f>IF(SUM($AH$11,$AH$28)&gt;0,"",IF(Presentación!AL564="","",Presentación!AL564))</f>
        <v/>
      </c>
    </row>
    <row r="624" spans="4:7" ht="15" hidden="1" customHeight="1">
      <c r="D624" t="str">
        <f>IF(SUM($AH$11,$AH$28)&gt;0,"",IF(Presentación!AM565="","",Presentación!AM565))</f>
        <v/>
      </c>
      <c r="G624" t="str">
        <f>IF(SUM($AH$11,$AH$28)&gt;0,"",IF(Presentación!AL565="","",Presentación!AL565))</f>
        <v/>
      </c>
    </row>
    <row r="625" spans="4:7" ht="15" hidden="1" customHeight="1">
      <c r="D625" t="str">
        <f>IF(SUM($AH$11,$AH$28)&gt;0,"",IF(Presentación!AM566="","",Presentación!AM566))</f>
        <v/>
      </c>
      <c r="G625" t="str">
        <f>IF(SUM($AH$11,$AH$28)&gt;0,"",IF(Presentación!AL566="","",Presentación!AL566))</f>
        <v/>
      </c>
    </row>
    <row r="626" spans="4:7" ht="15" hidden="1" customHeight="1">
      <c r="D626" t="str">
        <f>IF(SUM($AH$11,$AH$28)&gt;0,"",IF(Presentación!AM567="","",Presentación!AM567))</f>
        <v/>
      </c>
      <c r="G626" t="str">
        <f>IF(SUM($AH$11,$AH$28)&gt;0,"",IF(Presentación!AL567="","",Presentación!AL567))</f>
        <v/>
      </c>
    </row>
    <row r="627" spans="4:7" ht="15" hidden="1" customHeight="1">
      <c r="D627" t="str">
        <f>IF(SUM($AH$11,$AH$28)&gt;0,"",IF(Presentación!AM568="","",Presentación!AM568))</f>
        <v/>
      </c>
      <c r="G627" t="str">
        <f>IF(SUM($AH$11,$AH$28)&gt;0,"",IF(Presentación!AL568="","",Presentación!AL568))</f>
        <v/>
      </c>
    </row>
    <row r="628" spans="4:7" ht="15" hidden="1" customHeight="1">
      <c r="D628" t="str">
        <f>IF(SUM($AH$11,$AH$28)&gt;0,"",IF(Presentación!AM569="","",Presentación!AM569))</f>
        <v/>
      </c>
      <c r="G628" t="str">
        <f>IF(SUM($AH$11,$AH$28)&gt;0,"",IF(Presentación!AL569="","",Presentación!AL569))</f>
        <v/>
      </c>
    </row>
    <row r="629" spans="4:7" ht="15" hidden="1" customHeight="1">
      <c r="D629" t="str">
        <f>IF(SUM($AH$11,$AH$28)&gt;0,"",IF(Presentación!AM570="","",Presentación!AM570))</f>
        <v/>
      </c>
      <c r="G629" t="str">
        <f>IF(SUM($AH$11,$AH$28)&gt;0,"",IF(Presentación!AL570="","",Presentación!AL570))</f>
        <v/>
      </c>
    </row>
    <row r="630" spans="4:7" ht="15" hidden="1" customHeight="1">
      <c r="D630" t="str">
        <f>IF(SUM($AH$11,$AH$28)&gt;0,"",IF(Presentación!AM571="","",Presentación!AM571))</f>
        <v/>
      </c>
      <c r="G630" t="str">
        <f>IF(SUM($AH$11,$AH$28)&gt;0,"",IF(Presentación!AL571="","",Presentación!AL571))</f>
        <v/>
      </c>
    </row>
    <row r="631" spans="4:7" ht="15" hidden="1" customHeight="1">
      <c r="D631" t="str">
        <f>IF(SUM($AH$11,$AH$28)&gt;0,"",IF(Presentación!AM572="","",Presentación!AM572))</f>
        <v/>
      </c>
      <c r="G631" t="str">
        <f>IF(SUM($AH$11,$AH$28)&gt;0,"",IF(Presentación!AL572="","",Presentación!AL572))</f>
        <v/>
      </c>
    </row>
    <row r="632" spans="4:7" ht="15" hidden="1" customHeight="1">
      <c r="D632" t="str">
        <f>IF(SUM($AH$11,$AH$28)&gt;0,"",IF(Presentación!AM573="","",Presentación!AM573))</f>
        <v/>
      </c>
      <c r="G632" t="str">
        <f>IF(SUM($AH$11,$AH$28)&gt;0,"",IF(Presentación!AL573="","",Presentación!AL573))</f>
        <v/>
      </c>
    </row>
    <row r="633" spans="4:7" ht="15" hidden="1" customHeight="1">
      <c r="D633" t="str">
        <f>IF(SUM($AH$11,$AH$28)&gt;0,"",IF(Presentación!AM574="","",Presentación!AM574))</f>
        <v/>
      </c>
      <c r="G633" t="str">
        <f>IF(SUM($AH$11,$AH$28)&gt;0,"",IF(Presentación!AL574="","",Presentación!AL574))</f>
        <v/>
      </c>
    </row>
    <row r="634" spans="4:7" ht="15" hidden="1" customHeight="1">
      <c r="D634" t="str">
        <f>IF(SUM($AH$11,$AH$28)&gt;0,"",IF(Presentación!AM575="","",Presentación!AM575))</f>
        <v/>
      </c>
      <c r="G634" t="str">
        <f>IF(SUM($AH$11,$AH$28)&gt;0,"",IF(Presentación!AL575="","",Presentación!AL575))</f>
        <v/>
      </c>
    </row>
    <row r="635" spans="4:7" ht="15" hidden="1" customHeight="1">
      <c r="D635" t="str">
        <f>IF(SUM($AH$11,$AH$28)&gt;0,"",IF(Presentación!AM576="","",Presentación!AM576))</f>
        <v/>
      </c>
      <c r="G635" t="str">
        <f>IF(SUM($AH$11,$AH$28)&gt;0,"",IF(Presentación!AL576="","",Presentación!AL576))</f>
        <v/>
      </c>
    </row>
    <row r="636" spans="4:7" ht="15" hidden="1" customHeight="1">
      <c r="D636" t="str">
        <f>IF(SUM($AH$11,$AH$28)&gt;0,"",IF(Presentación!AM577="","",Presentación!AM577))</f>
        <v/>
      </c>
      <c r="G636" t="str">
        <f>IF(SUM($AH$11,$AH$28)&gt;0,"",IF(Presentación!AL577="","",Presentación!AL577))</f>
        <v/>
      </c>
    </row>
    <row r="637" spans="4:7" ht="15" hidden="1" customHeight="1">
      <c r="D637" t="str">
        <f>IF(SUM($AH$11,$AH$28)&gt;0,"",IF(Presentación!AM578="","",Presentación!AM578))</f>
        <v/>
      </c>
      <c r="G637" t="str">
        <f>IF(SUM($AH$11,$AH$28)&gt;0,"",IF(Presentación!AL578="","",Presentación!AL578))</f>
        <v/>
      </c>
    </row>
    <row r="638" spans="4:7" ht="15" hidden="1" customHeight="1">
      <c r="D638" t="str">
        <f>IF(SUM($AH$11,$AH$28)&gt;0,"",IF(Presentación!AM579="","",Presentación!AM579))</f>
        <v/>
      </c>
      <c r="G638" t="str">
        <f>IF(SUM($AH$11,$AH$28)&gt;0,"",IF(Presentación!AL579="","",Presentación!AL579))</f>
        <v/>
      </c>
    </row>
    <row r="639" spans="4:7" ht="15" hidden="1" customHeight="1">
      <c r="D639" t="str">
        <f>IF(SUM($AH$11,$AH$28)&gt;0,"",IF(Presentación!AM580="","",Presentación!AM580))</f>
        <v/>
      </c>
      <c r="G639" t="str">
        <f>IF(SUM($AH$11,$AH$28)&gt;0,"",IF(Presentación!AL580="","",Presentación!AL580))</f>
        <v/>
      </c>
    </row>
    <row r="640" spans="4:7" ht="15" hidden="1" customHeight="1">
      <c r="D640" t="str">
        <f>IF(SUM($AH$11,$AH$28)&gt;0,"",IF(Presentación!AM581="","",Presentación!AM581))</f>
        <v/>
      </c>
      <c r="G640" t="str">
        <f>IF(SUM($AH$11,$AH$28)&gt;0,"",IF(Presentación!AL581="","",Presentación!AL581))</f>
        <v/>
      </c>
    </row>
    <row r="641" spans="4:7" ht="15" hidden="1" customHeight="1">
      <c r="D641" t="str">
        <f>IF(SUM($AH$11,$AH$28)&gt;0,"",IF(Presentación!AM582="","",Presentación!AM582))</f>
        <v/>
      </c>
      <c r="G641" t="str">
        <f>IF(SUM($AH$11,$AH$28)&gt;0,"",IF(Presentación!AL582="","",Presentación!AL582))</f>
        <v/>
      </c>
    </row>
    <row r="642" spans="4:7" ht="15" hidden="1" customHeight="1">
      <c r="D642" t="str">
        <f>IF(SUM($AH$11,$AH$28)&gt;0,"",IF(Presentación!AM583="","",Presentación!AM583))</f>
        <v/>
      </c>
      <c r="G642" t="str">
        <f>IF(SUM($AH$11,$AH$28)&gt;0,"",IF(Presentación!AL583="","",Presentación!AL583))</f>
        <v/>
      </c>
    </row>
  </sheetData>
  <sheetProtection algorithmName="SHA-512" hashValue="DsCGshA2Q2h/l/xtk+kvS4lJNd3siH67R2fvUnMnWCr8pyzGWUrUvqGCtN5NB0lMhudNl/b5qWYms+bk/tvlJw==" saltValue="Fh055ezZTbu8QZM8GoCgEA==" spinCount="100000" sheet="1" objects="1" scenarios="1"/>
  <mergeCells count="49">
    <mergeCell ref="C50:AC50"/>
    <mergeCell ref="F40:Q40"/>
    <mergeCell ref="U40:AC46"/>
    <mergeCell ref="G41:Q41"/>
    <mergeCell ref="H42:Q42"/>
    <mergeCell ref="H43:Q43"/>
    <mergeCell ref="E44:Q44"/>
    <mergeCell ref="F45:Q45"/>
    <mergeCell ref="H46:Q46"/>
    <mergeCell ref="B36:R36"/>
    <mergeCell ref="T36:AD36"/>
    <mergeCell ref="C37:Q37"/>
    <mergeCell ref="T37:AD37"/>
    <mergeCell ref="M39:Q39"/>
    <mergeCell ref="U39:AC39"/>
    <mergeCell ref="F27:Q27"/>
    <mergeCell ref="U27:AC33"/>
    <mergeCell ref="G28:Q28"/>
    <mergeCell ref="H29:Q29"/>
    <mergeCell ref="H30:Q30"/>
    <mergeCell ref="E31:Q31"/>
    <mergeCell ref="F32:Q32"/>
    <mergeCell ref="H33:Q33"/>
    <mergeCell ref="B23:R23"/>
    <mergeCell ref="T23:AD23"/>
    <mergeCell ref="C24:Q24"/>
    <mergeCell ref="T24:AD24"/>
    <mergeCell ref="M26:Q26"/>
    <mergeCell ref="U26:AC26"/>
    <mergeCell ref="F14:Q14"/>
    <mergeCell ref="U14:AC20"/>
    <mergeCell ref="G15:Q15"/>
    <mergeCell ref="H16:Q16"/>
    <mergeCell ref="H17:Q17"/>
    <mergeCell ref="E18:Q18"/>
    <mergeCell ref="F19:Q19"/>
    <mergeCell ref="H20:Q20"/>
    <mergeCell ref="B10:R10"/>
    <mergeCell ref="T10:AD10"/>
    <mergeCell ref="C11:Q11"/>
    <mergeCell ref="T11:AD11"/>
    <mergeCell ref="M13:Q13"/>
    <mergeCell ref="U13:AC13"/>
    <mergeCell ref="B1:AD1"/>
    <mergeCell ref="B3:AD3"/>
    <mergeCell ref="B5:AD5"/>
    <mergeCell ref="AA7:AD7"/>
    <mergeCell ref="B8:L8"/>
    <mergeCell ref="N8:O8"/>
  </mergeCells>
  <conditionalFormatting sqref="A1:XFD1048576">
    <cfRule type="expression" dxfId="649" priority="1" stopIfTrue="1">
      <formula>AND($A$1&lt;&gt;"",SEARCH("igual o mayor",A1)&gt;0)</formula>
    </cfRule>
    <cfRule type="expression" dxfId="648" priority="2" stopIfTrue="1">
      <formula>AND($A$1&lt;&gt;"",SEARCH("igual o menor",A1)&gt;0)</formula>
    </cfRule>
    <cfRule type="expression" dxfId="647" priority="3" stopIfTrue="1">
      <formula>AND($A$1&lt;&gt;"",SEARCH("pase a la pregunta",A1)&gt;0)</formula>
    </cfRule>
    <cfRule type="expression" dxfId="646" priority="4" stopIfTrue="1">
      <formula>AND($A$1&lt;&gt;"",SEARCH("en blanco",A1)&gt;0)</formula>
    </cfRule>
    <cfRule type="expression" dxfId="645" priority="5" stopIfTrue="1">
      <formula>AND($A$1&lt;&gt;"",SEARCH("no puede registrar",A1)&gt;0)</formula>
    </cfRule>
    <cfRule type="expression" dxfId="644" priority="6" stopIfTrue="1">
      <formula>AND($A$1&lt;&gt;"",SUM(A1)&gt;0)</formula>
    </cfRule>
    <cfRule type="expression" dxfId="643" priority="7" stopIfTrue="1">
      <formula>AND($A$1&lt;&gt;"",SEARCH("la pregunta",A1)&gt;0)</formula>
    </cfRule>
    <cfRule type="expression" dxfId="642" priority="8" stopIfTrue="1">
      <formula>AND($A$1&lt;&gt;"",SEARCH("igual o mayor",A1)&gt;0)</formula>
    </cfRule>
    <cfRule type="expression" dxfId="641" priority="9" stopIfTrue="1">
      <formula>AND($A$1&lt;&gt;"",SEARCH("igual o menor",A1)&gt;0)</formula>
    </cfRule>
    <cfRule type="expression" dxfId="640" priority="10" stopIfTrue="1">
      <formula>AND($A$1&lt;&gt;"",SEARCH("pase a la pregunta",A1)&gt;0)</formula>
    </cfRule>
    <cfRule type="expression" dxfId="639" priority="11" stopIfTrue="1">
      <formula>AND($A$1&lt;&gt;"",SEARCH("en blanco",A1)&gt;0)</formula>
    </cfRule>
    <cfRule type="expression" dxfId="638" priority="12" stopIfTrue="1">
      <formula>AND($A$1&lt;&gt;"",SEARCH("no puede registrar",A1)&gt;0)</formula>
    </cfRule>
    <cfRule type="expression" dxfId="637" priority="13" stopIfTrue="1">
      <formula>AND($A$1&lt;&gt;"",SUM(A1)&gt;0)</formula>
    </cfRule>
    <cfRule type="expression" dxfId="636" priority="14" stopIfTrue="1">
      <formula>AND($A$1&lt;&gt;"",SEARCH("la pregunta",A1)&gt;0)</formula>
    </cfRule>
  </conditionalFormatting>
  <hyperlinks>
    <hyperlink ref="AA7:AD7" location="Índice!B11" display="Índic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3
Informantes</oddHeader>
    <oddFooter>&amp;LCenso Nacional de Gobiernos Estatales 2026&amp;R&amp;P de &amp;N</oddFooter>
  </headerFooter>
  <rowBreaks count="1" manualBreakCount="1">
    <brk id="35" max="3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autoPageBreaks="0"/>
  </sheetPr>
  <dimension ref="A1:BQ71"/>
  <sheetViews>
    <sheetView showGridLines="0" view="pageBreakPreview" zoomScale="120" zoomScaleNormal="100" zoomScaleSheetLayoutView="120" workbookViewId="0"/>
  </sheetViews>
  <sheetFormatPr baseColWidth="10" defaultColWidth="0" defaultRowHeight="15" customHeight="1" zeroHeight="1"/>
  <cols>
    <col min="1" max="1" width="5.7109375" customWidth="1"/>
    <col min="2" max="61" width="3.7109375" customWidth="1"/>
    <col min="62" max="62" width="5.7109375" customWidth="1"/>
    <col min="63" max="63" width="3.5703125" style="334" hidden="1" customWidth="1"/>
    <col min="64" max="16384" width="3.7109375" hidden="1"/>
  </cols>
  <sheetData>
    <row r="1" spans="1:65" ht="173.25" customHeight="1">
      <c r="A1" s="99"/>
      <c r="B1" s="576" t="s">
        <v>8172</v>
      </c>
      <c r="C1" s="576"/>
      <c r="D1" s="576"/>
      <c r="E1" s="576"/>
      <c r="F1" s="576"/>
      <c r="G1" s="576"/>
      <c r="H1" s="576"/>
      <c r="I1" s="576"/>
      <c r="J1" s="576"/>
      <c r="K1" s="576"/>
      <c r="L1" s="576"/>
      <c r="M1" s="576"/>
      <c r="N1" s="576"/>
      <c r="O1" s="576"/>
      <c r="P1" s="576"/>
      <c r="Q1" s="576"/>
      <c r="R1" s="576"/>
      <c r="S1" s="576"/>
      <c r="T1" s="576"/>
      <c r="U1" s="576"/>
      <c r="V1" s="576"/>
      <c r="W1" s="576"/>
      <c r="X1" s="576"/>
      <c r="Y1" s="576"/>
      <c r="Z1" s="576"/>
      <c r="AA1" s="576"/>
      <c r="AB1" s="576"/>
      <c r="AC1" s="576"/>
      <c r="AD1" s="576"/>
      <c r="AE1" s="576"/>
      <c r="AF1" s="576"/>
      <c r="AG1" s="576"/>
      <c r="AH1" s="576"/>
      <c r="AI1" s="576"/>
      <c r="AJ1" s="576"/>
      <c r="AK1" s="576"/>
      <c r="AL1" s="576"/>
      <c r="AM1" s="576"/>
      <c r="AN1" s="576"/>
      <c r="AO1" s="576"/>
      <c r="AP1" s="576"/>
      <c r="AQ1" s="576"/>
      <c r="AR1" s="576"/>
      <c r="AS1" s="576"/>
      <c r="AT1" s="576"/>
      <c r="AU1" s="576"/>
      <c r="AV1" s="576"/>
      <c r="AW1" s="576"/>
      <c r="AX1" s="576"/>
      <c r="AY1" s="576"/>
      <c r="AZ1" s="576"/>
      <c r="BA1" s="576"/>
      <c r="BB1" s="576"/>
      <c r="BC1" s="576"/>
      <c r="BD1" s="576"/>
      <c r="BE1" s="576"/>
      <c r="BF1" s="576"/>
      <c r="BG1" s="576"/>
      <c r="BH1" s="576"/>
      <c r="BI1" s="576"/>
    </row>
    <row r="2" spans="1:65">
      <c r="A2" s="44"/>
      <c r="B2" s="44"/>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row>
    <row r="3" spans="1:65" ht="45" customHeight="1">
      <c r="A3" s="99"/>
      <c r="B3" s="577" t="s">
        <v>8170</v>
      </c>
      <c r="C3" s="577"/>
      <c r="D3" s="577"/>
      <c r="E3" s="577"/>
      <c r="F3" s="577"/>
      <c r="G3" s="577"/>
      <c r="H3" s="577"/>
      <c r="I3" s="577"/>
      <c r="J3" s="577"/>
      <c r="K3" s="577"/>
      <c r="L3" s="577"/>
      <c r="M3" s="577"/>
      <c r="N3" s="577"/>
      <c r="O3" s="577"/>
      <c r="P3" s="577"/>
      <c r="Q3" s="577"/>
      <c r="R3" s="577"/>
      <c r="S3" s="577"/>
      <c r="T3" s="577"/>
      <c r="U3" s="577"/>
      <c r="V3" s="577"/>
      <c r="W3" s="577"/>
      <c r="X3" s="577"/>
      <c r="Y3" s="577"/>
      <c r="Z3" s="577"/>
      <c r="AA3" s="577"/>
      <c r="AB3" s="577"/>
      <c r="AC3" s="577"/>
      <c r="AD3" s="577"/>
      <c r="AE3" s="577"/>
      <c r="AF3" s="577"/>
      <c r="AG3" s="577"/>
      <c r="AH3" s="577"/>
      <c r="AI3" s="577"/>
      <c r="AJ3" s="577"/>
      <c r="AK3" s="577"/>
      <c r="AL3" s="577"/>
      <c r="AM3" s="577"/>
      <c r="AN3" s="577"/>
      <c r="AO3" s="577"/>
      <c r="AP3" s="577"/>
      <c r="AQ3" s="577"/>
      <c r="AR3" s="577"/>
      <c r="AS3" s="577"/>
      <c r="AT3" s="577"/>
      <c r="AU3" s="577"/>
      <c r="AV3" s="577"/>
      <c r="AW3" s="577"/>
      <c r="AX3" s="577"/>
      <c r="AY3" s="577"/>
      <c r="AZ3" s="577"/>
      <c r="BA3" s="577"/>
      <c r="BB3" s="577"/>
      <c r="BC3" s="577"/>
      <c r="BD3" s="577"/>
      <c r="BE3" s="577"/>
      <c r="BF3" s="577"/>
      <c r="BG3" s="577"/>
      <c r="BH3" s="577"/>
      <c r="BI3" s="577"/>
    </row>
    <row r="4" spans="1:65">
      <c r="A4" s="44"/>
      <c r="B4" s="44"/>
      <c r="C4" s="44"/>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row>
    <row r="5" spans="1:65" s="53" customFormat="1" ht="60" customHeight="1">
      <c r="B5" s="577" t="s">
        <v>2011</v>
      </c>
      <c r="C5" s="577"/>
      <c r="D5" s="577"/>
      <c r="E5" s="577"/>
      <c r="F5" s="577"/>
      <c r="G5" s="577"/>
      <c r="H5" s="577"/>
      <c r="I5" s="577"/>
      <c r="J5" s="577"/>
      <c r="K5" s="577"/>
      <c r="L5" s="577"/>
      <c r="M5" s="577"/>
      <c r="N5" s="577"/>
      <c r="O5" s="577"/>
      <c r="P5" s="577"/>
      <c r="Q5" s="577"/>
      <c r="R5" s="577"/>
      <c r="S5" s="577"/>
      <c r="T5" s="577"/>
      <c r="U5" s="577"/>
      <c r="V5" s="577"/>
      <c r="W5" s="577"/>
      <c r="X5" s="577"/>
      <c r="Y5" s="577"/>
      <c r="Z5" s="577"/>
      <c r="AA5" s="577"/>
      <c r="AB5" s="577"/>
      <c r="AC5" s="577"/>
      <c r="AD5" s="577"/>
      <c r="AE5" s="577"/>
      <c r="AF5" s="577"/>
      <c r="AG5" s="577"/>
      <c r="AH5" s="577"/>
      <c r="AI5" s="577"/>
      <c r="AJ5" s="577"/>
      <c r="AK5" s="577"/>
      <c r="AL5" s="577"/>
      <c r="AM5" s="577"/>
      <c r="AN5" s="577"/>
      <c r="AO5" s="577"/>
      <c r="AP5" s="577"/>
      <c r="AQ5" s="577"/>
      <c r="AR5" s="577"/>
      <c r="AS5" s="577"/>
      <c r="AT5" s="577"/>
      <c r="AU5" s="577"/>
      <c r="AV5" s="577"/>
      <c r="AW5" s="577"/>
      <c r="AX5" s="577"/>
      <c r="AY5" s="577"/>
      <c r="AZ5" s="577"/>
      <c r="BA5" s="577"/>
      <c r="BB5" s="577"/>
      <c r="BC5" s="577"/>
      <c r="BD5" s="577"/>
      <c r="BE5" s="577"/>
      <c r="BF5" s="577"/>
      <c r="BG5" s="577"/>
      <c r="BH5" s="577"/>
      <c r="BI5" s="577"/>
      <c r="BK5" s="335"/>
    </row>
    <row r="6" spans="1:65">
      <c r="A6" s="44"/>
      <c r="B6" s="44"/>
      <c r="C6" s="44"/>
      <c r="D6" s="44"/>
      <c r="E6" s="44"/>
      <c r="F6" s="44"/>
      <c r="G6" s="44"/>
      <c r="H6" s="44"/>
      <c r="I6" s="44"/>
      <c r="J6" s="44"/>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row>
    <row r="7" spans="1:65" ht="15" customHeight="1" thickBot="1">
      <c r="A7" s="44"/>
      <c r="B7" s="17" t="s">
        <v>1</v>
      </c>
      <c r="N7" s="17" t="s">
        <v>2</v>
      </c>
      <c r="P7" s="44"/>
      <c r="Q7" s="44"/>
      <c r="R7" s="624" t="str">
        <f>IF(BM66=0,"","Error: Especificar Otro tipo de fuente.")</f>
        <v/>
      </c>
      <c r="S7" s="624"/>
      <c r="T7" s="624"/>
      <c r="U7" s="624"/>
      <c r="V7" s="624"/>
      <c r="W7" s="624"/>
      <c r="X7" s="624"/>
      <c r="Y7" s="624"/>
      <c r="Z7" s="624"/>
      <c r="AA7" s="624"/>
      <c r="AB7" s="624"/>
      <c r="AC7" s="624"/>
      <c r="AD7" s="624"/>
      <c r="AE7" s="624"/>
      <c r="AF7" s="624"/>
      <c r="AG7" s="624"/>
      <c r="AH7" s="624"/>
      <c r="AI7" s="624"/>
      <c r="AJ7" s="624"/>
      <c r="AK7" s="624"/>
      <c r="AL7" s="624"/>
      <c r="AM7" s="624"/>
      <c r="AN7" s="624"/>
      <c r="AO7" s="624"/>
      <c r="AP7" s="624"/>
      <c r="AQ7" s="624"/>
      <c r="AR7" s="624"/>
      <c r="AS7" s="624"/>
      <c r="AT7" s="624"/>
      <c r="AU7" s="44"/>
      <c r="AV7" s="44"/>
      <c r="AW7" s="44"/>
      <c r="AX7" s="44"/>
      <c r="AY7" s="44"/>
      <c r="AZ7" s="44"/>
      <c r="BA7" s="44"/>
      <c r="BB7" s="44"/>
      <c r="BC7" s="44"/>
      <c r="BD7" s="44"/>
      <c r="BE7" s="44"/>
      <c r="BF7" s="543" t="s">
        <v>0</v>
      </c>
      <c r="BG7" s="543"/>
      <c r="BH7" s="543"/>
      <c r="BI7" s="543"/>
    </row>
    <row r="8" spans="1:65" ht="15" customHeight="1" thickBot="1">
      <c r="A8" s="44"/>
      <c r="B8" s="537" t="str">
        <f>IF(Presentación!B8="","",Presentación!B8)</f>
        <v>Veracruz de Ignacio de la Llave</v>
      </c>
      <c r="C8" s="538"/>
      <c r="D8" s="538"/>
      <c r="E8" s="538"/>
      <c r="F8" s="538"/>
      <c r="G8" s="538"/>
      <c r="H8" s="538"/>
      <c r="I8" s="538"/>
      <c r="J8" s="538"/>
      <c r="K8" s="538"/>
      <c r="L8" s="539"/>
      <c r="M8" s="18"/>
      <c r="N8" s="537" t="str">
        <f>IF(Presentación!N8="","",Presentación!N8)</f>
        <v>230</v>
      </c>
      <c r="O8" s="539"/>
      <c r="P8" s="336"/>
      <c r="Q8" s="336"/>
      <c r="R8" s="625" t="str">
        <f>IF(BP66=0,"","Error: Debe completar toda la información requerida.")</f>
        <v/>
      </c>
      <c r="S8" s="625"/>
      <c r="T8" s="625"/>
      <c r="U8" s="625"/>
      <c r="V8" s="625"/>
      <c r="W8" s="625"/>
      <c r="X8" s="625"/>
      <c r="Y8" s="625"/>
      <c r="Z8" s="625"/>
      <c r="AA8" s="625"/>
      <c r="AB8" s="625"/>
      <c r="AC8" s="625"/>
      <c r="AD8" s="625"/>
      <c r="AE8" s="625"/>
      <c r="AF8" s="625"/>
      <c r="AG8" s="625"/>
      <c r="AH8" s="625"/>
      <c r="AI8" s="625"/>
      <c r="AJ8" s="625"/>
      <c r="AK8" s="625"/>
      <c r="AL8" s="625"/>
      <c r="AM8" s="625"/>
      <c r="AN8" s="625"/>
      <c r="AO8" s="625"/>
      <c r="AP8" s="625"/>
      <c r="AQ8" s="625"/>
      <c r="AR8" s="625"/>
      <c r="AS8" s="625"/>
      <c r="AT8" s="625"/>
      <c r="AU8" s="44"/>
      <c r="AV8" s="44"/>
      <c r="AW8" s="44"/>
      <c r="AX8" s="44"/>
      <c r="AY8" s="44"/>
      <c r="AZ8" s="44"/>
      <c r="BA8" s="44"/>
      <c r="BB8" s="44"/>
      <c r="BC8" s="44"/>
      <c r="BD8" s="44"/>
      <c r="BE8" s="44"/>
      <c r="BF8" s="44"/>
      <c r="BG8" s="44"/>
      <c r="BH8" s="44"/>
      <c r="BI8" s="44"/>
    </row>
    <row r="9" spans="1:65" ht="15" customHeight="1" thickBot="1">
      <c r="A9" s="44"/>
      <c r="B9" s="44"/>
      <c r="C9" s="44"/>
      <c r="D9" s="44"/>
      <c r="E9" s="44"/>
      <c r="F9" s="44"/>
      <c r="G9" s="44"/>
      <c r="H9" s="44"/>
      <c r="I9" s="44"/>
      <c r="J9" s="44"/>
      <c r="K9" s="44"/>
      <c r="L9" s="44"/>
      <c r="M9" s="44"/>
      <c r="N9" s="44"/>
      <c r="O9" s="44"/>
      <c r="P9" s="44"/>
      <c r="Q9" s="44"/>
      <c r="R9" s="44"/>
      <c r="S9" s="44"/>
      <c r="T9" s="44"/>
      <c r="U9" s="44"/>
      <c r="V9" s="44"/>
      <c r="W9" s="44"/>
      <c r="X9" s="44"/>
      <c r="Y9" s="44"/>
      <c r="Z9" s="44"/>
      <c r="AA9" s="44"/>
      <c r="AB9" s="44"/>
      <c r="AC9" s="44"/>
      <c r="AD9" s="44"/>
      <c r="AE9" s="44"/>
      <c r="AF9" s="44"/>
      <c r="AG9" s="44"/>
      <c r="AH9" s="44"/>
      <c r="AI9" s="44"/>
      <c r="AJ9" s="44"/>
      <c r="AK9" s="44"/>
      <c r="AL9" s="44"/>
      <c r="AM9" s="44"/>
      <c r="AN9" s="44"/>
      <c r="AO9" s="44"/>
      <c r="AP9" s="44"/>
      <c r="AQ9" s="44"/>
      <c r="AR9" s="44"/>
      <c r="AS9" s="44"/>
      <c r="AT9" s="44"/>
      <c r="AU9" s="44"/>
      <c r="AV9" s="44"/>
      <c r="AW9" s="44"/>
      <c r="AX9" s="44"/>
      <c r="AY9" s="44"/>
      <c r="AZ9" s="44"/>
      <c r="BA9" s="44"/>
      <c r="BB9" s="44"/>
      <c r="BC9" s="44"/>
      <c r="BD9" s="44"/>
      <c r="BE9" s="44"/>
      <c r="BF9" s="44"/>
      <c r="BG9" s="44"/>
      <c r="BH9" s="44"/>
      <c r="BI9" s="44"/>
    </row>
    <row r="10" spans="1:65" s="44" customFormat="1" ht="15" customHeight="1" thickBot="1">
      <c r="A10" s="337"/>
      <c r="B10" s="595" t="s">
        <v>39</v>
      </c>
      <c r="C10" s="596"/>
      <c r="D10" s="596"/>
      <c r="E10" s="596"/>
      <c r="F10" s="596"/>
      <c r="G10" s="596"/>
      <c r="H10" s="596"/>
      <c r="I10" s="596"/>
      <c r="J10" s="596"/>
      <c r="K10" s="596"/>
      <c r="L10" s="596"/>
      <c r="M10" s="596"/>
      <c r="N10" s="596"/>
      <c r="O10" s="596"/>
      <c r="P10" s="596"/>
      <c r="Q10" s="596"/>
      <c r="R10" s="596"/>
      <c r="S10" s="596"/>
      <c r="T10" s="596"/>
      <c r="U10" s="596"/>
      <c r="V10" s="596"/>
      <c r="W10" s="596"/>
      <c r="X10" s="596"/>
      <c r="Y10" s="596"/>
      <c r="Z10" s="596"/>
      <c r="AA10" s="596"/>
      <c r="AB10" s="596"/>
      <c r="AC10" s="596"/>
      <c r="AD10" s="596"/>
      <c r="AE10" s="596"/>
      <c r="AF10" s="596"/>
      <c r="AG10" s="596"/>
      <c r="AH10" s="596"/>
      <c r="AI10" s="596"/>
      <c r="AJ10" s="596"/>
      <c r="AK10" s="596"/>
      <c r="AL10" s="596"/>
      <c r="AM10" s="596"/>
      <c r="AN10" s="596"/>
      <c r="AO10" s="596"/>
      <c r="AP10" s="596"/>
      <c r="AQ10" s="596"/>
      <c r="AR10" s="596"/>
      <c r="AS10" s="596"/>
      <c r="AT10" s="596"/>
      <c r="AU10" s="596"/>
      <c r="AV10" s="596"/>
      <c r="AW10" s="596"/>
      <c r="AX10" s="596"/>
      <c r="AY10" s="596"/>
      <c r="AZ10" s="596"/>
      <c r="BA10" s="596"/>
      <c r="BB10" s="596"/>
      <c r="BC10" s="596"/>
      <c r="BD10" s="596"/>
      <c r="BE10" s="596"/>
      <c r="BF10" s="596"/>
      <c r="BG10" s="596"/>
      <c r="BH10" s="596"/>
      <c r="BI10" s="597"/>
      <c r="BJ10" s="109"/>
      <c r="BK10" s="338"/>
      <c r="BL10" s="109"/>
      <c r="BM10" s="109"/>
    </row>
    <row r="11" spans="1:65" s="44" customFormat="1" ht="15" customHeight="1">
      <c r="A11" s="339"/>
      <c r="B11" s="598" t="s">
        <v>40</v>
      </c>
      <c r="C11" s="593"/>
      <c r="D11" s="593"/>
      <c r="E11" s="593"/>
      <c r="F11" s="593"/>
      <c r="G11" s="593"/>
      <c r="H11" s="593"/>
      <c r="I11" s="593"/>
      <c r="J11" s="593"/>
      <c r="K11" s="593"/>
      <c r="L11" s="593"/>
      <c r="M11" s="593"/>
      <c r="N11" s="593"/>
      <c r="O11" s="593"/>
      <c r="P11" s="593"/>
      <c r="Q11" s="593"/>
      <c r="R11" s="593"/>
      <c r="S11" s="593"/>
      <c r="T11" s="593"/>
      <c r="U11" s="593"/>
      <c r="V11" s="593"/>
      <c r="W11" s="593"/>
      <c r="X11" s="593"/>
      <c r="Y11" s="593"/>
      <c r="Z11" s="593"/>
      <c r="AA11" s="593"/>
      <c r="AB11" s="593"/>
      <c r="AC11" s="593"/>
      <c r="AD11" s="593"/>
      <c r="AE11" s="593"/>
      <c r="AF11" s="593"/>
      <c r="AG11" s="593"/>
      <c r="AH11" s="593"/>
      <c r="AI11" s="593"/>
      <c r="AJ11" s="593"/>
      <c r="AK11" s="593"/>
      <c r="AL11" s="593"/>
      <c r="AM11" s="593"/>
      <c r="AN11" s="593"/>
      <c r="AO11" s="593"/>
      <c r="AP11" s="593"/>
      <c r="AQ11" s="593"/>
      <c r="AR11" s="593"/>
      <c r="AS11" s="593"/>
      <c r="AT11" s="593"/>
      <c r="AU11" s="593"/>
      <c r="AV11" s="593"/>
      <c r="AW11" s="593"/>
      <c r="AX11" s="593"/>
      <c r="AY11" s="593"/>
      <c r="AZ11" s="593"/>
      <c r="BA11" s="593"/>
      <c r="BB11" s="593"/>
      <c r="BC11" s="593"/>
      <c r="BD11" s="593"/>
      <c r="BE11" s="593"/>
      <c r="BF11" s="593"/>
      <c r="BG11" s="593"/>
      <c r="BH11" s="593"/>
      <c r="BI11" s="594"/>
      <c r="BK11" s="340"/>
    </row>
    <row r="12" spans="1:65" s="44" customFormat="1" ht="15" customHeight="1">
      <c r="A12" s="339"/>
      <c r="B12" s="156"/>
      <c r="C12" s="578" t="s">
        <v>41</v>
      </c>
      <c r="D12" s="578"/>
      <c r="E12" s="578"/>
      <c r="F12" s="578"/>
      <c r="G12" s="578"/>
      <c r="H12" s="578"/>
      <c r="I12" s="578"/>
      <c r="J12" s="578"/>
      <c r="K12" s="578"/>
      <c r="L12" s="578"/>
      <c r="M12" s="578"/>
      <c r="N12" s="578"/>
      <c r="O12" s="578"/>
      <c r="P12" s="578"/>
      <c r="Q12" s="578"/>
      <c r="R12" s="578"/>
      <c r="S12" s="578"/>
      <c r="T12" s="578"/>
      <c r="U12" s="578"/>
      <c r="V12" s="578"/>
      <c r="W12" s="578"/>
      <c r="X12" s="578"/>
      <c r="Y12" s="578"/>
      <c r="Z12" s="578"/>
      <c r="AA12" s="578"/>
      <c r="AB12" s="578"/>
      <c r="AC12" s="578"/>
      <c r="AD12" s="578"/>
      <c r="AE12" s="578"/>
      <c r="AF12" s="578"/>
      <c r="AG12" s="578"/>
      <c r="AH12" s="578"/>
      <c r="AI12" s="578"/>
      <c r="AJ12" s="578"/>
      <c r="AK12" s="578"/>
      <c r="AL12" s="578"/>
      <c r="AM12" s="578"/>
      <c r="AN12" s="578"/>
      <c r="AO12" s="578"/>
      <c r="AP12" s="578"/>
      <c r="AQ12" s="578"/>
      <c r="AR12" s="578"/>
      <c r="AS12" s="578"/>
      <c r="AT12" s="578"/>
      <c r="AU12" s="578"/>
      <c r="AV12" s="578"/>
      <c r="AW12" s="578"/>
      <c r="AX12" s="578"/>
      <c r="AY12" s="578"/>
      <c r="AZ12" s="578"/>
      <c r="BA12" s="578"/>
      <c r="BB12" s="578"/>
      <c r="BC12" s="578"/>
      <c r="BD12" s="578"/>
      <c r="BE12" s="578"/>
      <c r="BF12" s="578"/>
      <c r="BG12" s="578"/>
      <c r="BH12" s="578"/>
      <c r="BI12" s="579"/>
      <c r="BJ12" s="245"/>
      <c r="BK12" s="341"/>
    </row>
    <row r="13" spans="1:65" s="44" customFormat="1" ht="15" customHeight="1">
      <c r="A13" s="339"/>
      <c r="B13" s="156"/>
      <c r="C13" s="578" t="s">
        <v>42</v>
      </c>
      <c r="D13" s="578"/>
      <c r="E13" s="578"/>
      <c r="F13" s="578"/>
      <c r="G13" s="578"/>
      <c r="H13" s="578"/>
      <c r="I13" s="578"/>
      <c r="J13" s="578"/>
      <c r="K13" s="578"/>
      <c r="L13" s="578"/>
      <c r="M13" s="578"/>
      <c r="N13" s="578"/>
      <c r="O13" s="578"/>
      <c r="P13" s="578"/>
      <c r="Q13" s="578"/>
      <c r="R13" s="578"/>
      <c r="S13" s="578"/>
      <c r="T13" s="578"/>
      <c r="U13" s="578"/>
      <c r="V13" s="578"/>
      <c r="W13" s="578"/>
      <c r="X13" s="578"/>
      <c r="Y13" s="578"/>
      <c r="Z13" s="578"/>
      <c r="AA13" s="578"/>
      <c r="AB13" s="578"/>
      <c r="AC13" s="578"/>
      <c r="AD13" s="578"/>
      <c r="AE13" s="578"/>
      <c r="AF13" s="578"/>
      <c r="AG13" s="578"/>
      <c r="AH13" s="578"/>
      <c r="AI13" s="578"/>
      <c r="AJ13" s="578"/>
      <c r="AK13" s="578"/>
      <c r="AL13" s="578"/>
      <c r="AM13" s="578"/>
      <c r="AN13" s="578"/>
      <c r="AO13" s="578"/>
      <c r="AP13" s="578"/>
      <c r="AQ13" s="578"/>
      <c r="AR13" s="578"/>
      <c r="AS13" s="578"/>
      <c r="AT13" s="578"/>
      <c r="AU13" s="578"/>
      <c r="AV13" s="578"/>
      <c r="AW13" s="578"/>
      <c r="AX13" s="578"/>
      <c r="AY13" s="578"/>
      <c r="AZ13" s="578"/>
      <c r="BA13" s="578"/>
      <c r="BB13" s="578"/>
      <c r="BC13" s="578"/>
      <c r="BD13" s="578"/>
      <c r="BE13" s="578"/>
      <c r="BF13" s="578"/>
      <c r="BG13" s="578"/>
      <c r="BH13" s="578"/>
      <c r="BI13" s="579"/>
      <c r="BJ13" s="245"/>
      <c r="BK13" s="341"/>
    </row>
    <row r="14" spans="1:65" s="44" customFormat="1" ht="15" customHeight="1">
      <c r="A14" s="339"/>
      <c r="B14" s="156"/>
      <c r="C14" s="578" t="s">
        <v>628</v>
      </c>
      <c r="D14" s="578"/>
      <c r="E14" s="578"/>
      <c r="F14" s="578"/>
      <c r="G14" s="578"/>
      <c r="H14" s="578"/>
      <c r="I14" s="578"/>
      <c r="J14" s="578"/>
      <c r="K14" s="578"/>
      <c r="L14" s="578"/>
      <c r="M14" s="578"/>
      <c r="N14" s="578"/>
      <c r="O14" s="578"/>
      <c r="P14" s="578"/>
      <c r="Q14" s="578"/>
      <c r="R14" s="578"/>
      <c r="S14" s="578"/>
      <c r="T14" s="578"/>
      <c r="U14" s="578"/>
      <c r="V14" s="578"/>
      <c r="W14" s="578"/>
      <c r="X14" s="578"/>
      <c r="Y14" s="578"/>
      <c r="Z14" s="578"/>
      <c r="AA14" s="578"/>
      <c r="AB14" s="578"/>
      <c r="AC14" s="578"/>
      <c r="AD14" s="578"/>
      <c r="AE14" s="578"/>
      <c r="AF14" s="578"/>
      <c r="AG14" s="578"/>
      <c r="AH14" s="578"/>
      <c r="AI14" s="578"/>
      <c r="AJ14" s="578"/>
      <c r="AK14" s="578"/>
      <c r="AL14" s="578"/>
      <c r="AM14" s="578"/>
      <c r="AN14" s="578"/>
      <c r="AO14" s="578"/>
      <c r="AP14" s="578"/>
      <c r="AQ14" s="578"/>
      <c r="AR14" s="578"/>
      <c r="AS14" s="578"/>
      <c r="AT14" s="578"/>
      <c r="AU14" s="578"/>
      <c r="AV14" s="578"/>
      <c r="AW14" s="578"/>
      <c r="AX14" s="578"/>
      <c r="AY14" s="578"/>
      <c r="AZ14" s="578"/>
      <c r="BA14" s="578"/>
      <c r="BB14" s="578"/>
      <c r="BC14" s="578"/>
      <c r="BD14" s="578"/>
      <c r="BE14" s="578"/>
      <c r="BF14" s="578"/>
      <c r="BG14" s="578"/>
      <c r="BH14" s="578"/>
      <c r="BI14" s="579"/>
      <c r="BJ14" s="245"/>
      <c r="BK14" s="341"/>
    </row>
    <row r="15" spans="1:65" s="44" customFormat="1" ht="15" customHeight="1">
      <c r="A15" s="339"/>
      <c r="B15" s="156"/>
      <c r="C15" s="578" t="s">
        <v>43</v>
      </c>
      <c r="D15" s="578"/>
      <c r="E15" s="578"/>
      <c r="F15" s="578"/>
      <c r="G15" s="578"/>
      <c r="H15" s="578"/>
      <c r="I15" s="578"/>
      <c r="J15" s="578"/>
      <c r="K15" s="578"/>
      <c r="L15" s="578"/>
      <c r="M15" s="578"/>
      <c r="N15" s="578"/>
      <c r="O15" s="578"/>
      <c r="P15" s="578"/>
      <c r="Q15" s="578"/>
      <c r="R15" s="578"/>
      <c r="S15" s="578"/>
      <c r="T15" s="578"/>
      <c r="U15" s="578"/>
      <c r="V15" s="578"/>
      <c r="W15" s="578"/>
      <c r="X15" s="578"/>
      <c r="Y15" s="578"/>
      <c r="Z15" s="578"/>
      <c r="AA15" s="578"/>
      <c r="AB15" s="578"/>
      <c r="AC15" s="578"/>
      <c r="AD15" s="578"/>
      <c r="AE15" s="578"/>
      <c r="AF15" s="578"/>
      <c r="AG15" s="578"/>
      <c r="AH15" s="578"/>
      <c r="AI15" s="578"/>
      <c r="AJ15" s="578"/>
      <c r="AK15" s="578"/>
      <c r="AL15" s="578"/>
      <c r="AM15" s="578"/>
      <c r="AN15" s="578"/>
      <c r="AO15" s="578"/>
      <c r="AP15" s="578"/>
      <c r="AQ15" s="578"/>
      <c r="AR15" s="578"/>
      <c r="AS15" s="578"/>
      <c r="AT15" s="578"/>
      <c r="AU15" s="578"/>
      <c r="AV15" s="578"/>
      <c r="AW15" s="578"/>
      <c r="AX15" s="578"/>
      <c r="AY15" s="578"/>
      <c r="AZ15" s="578"/>
      <c r="BA15" s="578"/>
      <c r="BB15" s="578"/>
      <c r="BC15" s="578"/>
      <c r="BD15" s="578"/>
      <c r="BE15" s="578"/>
      <c r="BF15" s="578"/>
      <c r="BG15" s="578"/>
      <c r="BH15" s="578"/>
      <c r="BI15" s="579"/>
      <c r="BJ15" s="245"/>
      <c r="BK15" s="341"/>
    </row>
    <row r="16" spans="1:65" s="44" customFormat="1" ht="15" customHeight="1">
      <c r="A16" s="339"/>
      <c r="B16" s="156"/>
      <c r="C16" s="578" t="s">
        <v>44</v>
      </c>
      <c r="D16" s="578"/>
      <c r="E16" s="578"/>
      <c r="F16" s="578"/>
      <c r="G16" s="578"/>
      <c r="H16" s="578"/>
      <c r="I16" s="578"/>
      <c r="J16" s="578"/>
      <c r="K16" s="578"/>
      <c r="L16" s="578"/>
      <c r="M16" s="578"/>
      <c r="N16" s="578"/>
      <c r="O16" s="578"/>
      <c r="P16" s="578"/>
      <c r="Q16" s="578"/>
      <c r="R16" s="578"/>
      <c r="S16" s="578"/>
      <c r="T16" s="578"/>
      <c r="U16" s="578"/>
      <c r="V16" s="578"/>
      <c r="W16" s="578"/>
      <c r="X16" s="578"/>
      <c r="Y16" s="578"/>
      <c r="Z16" s="578"/>
      <c r="AA16" s="578"/>
      <c r="AB16" s="578"/>
      <c r="AC16" s="578"/>
      <c r="AD16" s="578"/>
      <c r="AE16" s="578"/>
      <c r="AF16" s="578"/>
      <c r="AG16" s="578"/>
      <c r="AH16" s="578"/>
      <c r="AI16" s="578"/>
      <c r="AJ16" s="578"/>
      <c r="AK16" s="578"/>
      <c r="AL16" s="578"/>
      <c r="AM16" s="578"/>
      <c r="AN16" s="578"/>
      <c r="AO16" s="578"/>
      <c r="AP16" s="578"/>
      <c r="AQ16" s="578"/>
      <c r="AR16" s="578"/>
      <c r="AS16" s="578"/>
      <c r="AT16" s="578"/>
      <c r="AU16" s="578"/>
      <c r="AV16" s="578"/>
      <c r="AW16" s="578"/>
      <c r="AX16" s="578"/>
      <c r="AY16" s="578"/>
      <c r="AZ16" s="578"/>
      <c r="BA16" s="578"/>
      <c r="BB16" s="578"/>
      <c r="BC16" s="578"/>
      <c r="BD16" s="578"/>
      <c r="BE16" s="578"/>
      <c r="BF16" s="578"/>
      <c r="BG16" s="578"/>
      <c r="BH16" s="578"/>
      <c r="BI16" s="579"/>
      <c r="BJ16" s="245"/>
      <c r="BK16" s="341"/>
    </row>
    <row r="17" spans="1:69" s="44" customFormat="1" ht="15" customHeight="1">
      <c r="A17" s="339"/>
      <c r="B17" s="327"/>
      <c r="C17" s="578" t="s">
        <v>45</v>
      </c>
      <c r="D17" s="578"/>
      <c r="E17" s="578"/>
      <c r="F17" s="578"/>
      <c r="G17" s="578"/>
      <c r="H17" s="578"/>
      <c r="I17" s="578"/>
      <c r="J17" s="578"/>
      <c r="K17" s="578"/>
      <c r="L17" s="578"/>
      <c r="M17" s="578"/>
      <c r="N17" s="578"/>
      <c r="O17" s="578"/>
      <c r="P17" s="578"/>
      <c r="Q17" s="578"/>
      <c r="R17" s="578"/>
      <c r="S17" s="578"/>
      <c r="T17" s="578"/>
      <c r="U17" s="578"/>
      <c r="V17" s="578"/>
      <c r="W17" s="578"/>
      <c r="X17" s="578"/>
      <c r="Y17" s="578"/>
      <c r="Z17" s="578"/>
      <c r="AA17" s="578"/>
      <c r="AB17" s="578"/>
      <c r="AC17" s="578"/>
      <c r="AD17" s="578"/>
      <c r="AE17" s="578"/>
      <c r="AF17" s="578"/>
      <c r="AG17" s="578"/>
      <c r="AH17" s="578"/>
      <c r="AI17" s="578"/>
      <c r="AJ17" s="578"/>
      <c r="AK17" s="578"/>
      <c r="AL17" s="578"/>
      <c r="AM17" s="578"/>
      <c r="AN17" s="578"/>
      <c r="AO17" s="578"/>
      <c r="AP17" s="578"/>
      <c r="AQ17" s="578"/>
      <c r="AR17" s="578"/>
      <c r="AS17" s="578"/>
      <c r="AT17" s="578"/>
      <c r="AU17" s="578"/>
      <c r="AV17" s="578"/>
      <c r="AW17" s="578"/>
      <c r="AX17" s="578"/>
      <c r="AY17" s="578"/>
      <c r="AZ17" s="578"/>
      <c r="BA17" s="578"/>
      <c r="BB17" s="578"/>
      <c r="BC17" s="578"/>
      <c r="BD17" s="578"/>
      <c r="BE17" s="578"/>
      <c r="BF17" s="578"/>
      <c r="BG17" s="578"/>
      <c r="BH17" s="578"/>
      <c r="BI17" s="579"/>
      <c r="BJ17" s="245"/>
      <c r="BK17" s="341"/>
    </row>
    <row r="18" spans="1:69" s="44" customFormat="1" ht="15" customHeight="1">
      <c r="A18" s="339"/>
      <c r="B18" s="327"/>
      <c r="C18" s="578" t="s">
        <v>634</v>
      </c>
      <c r="D18" s="578"/>
      <c r="E18" s="578"/>
      <c r="F18" s="578"/>
      <c r="G18" s="578"/>
      <c r="H18" s="578"/>
      <c r="I18" s="578"/>
      <c r="J18" s="578"/>
      <c r="K18" s="578"/>
      <c r="L18" s="578"/>
      <c r="M18" s="578"/>
      <c r="N18" s="578"/>
      <c r="O18" s="578"/>
      <c r="P18" s="578"/>
      <c r="Q18" s="578"/>
      <c r="R18" s="578"/>
      <c r="S18" s="578"/>
      <c r="T18" s="578"/>
      <c r="U18" s="578"/>
      <c r="V18" s="578"/>
      <c r="W18" s="578"/>
      <c r="X18" s="578"/>
      <c r="Y18" s="578"/>
      <c r="Z18" s="578"/>
      <c r="AA18" s="578"/>
      <c r="AB18" s="578"/>
      <c r="AC18" s="578"/>
      <c r="AD18" s="578"/>
      <c r="AE18" s="578"/>
      <c r="AF18" s="578"/>
      <c r="AG18" s="578"/>
      <c r="AH18" s="578"/>
      <c r="AI18" s="578"/>
      <c r="AJ18" s="578"/>
      <c r="AK18" s="578"/>
      <c r="AL18" s="578"/>
      <c r="AM18" s="578"/>
      <c r="AN18" s="578"/>
      <c r="AO18" s="578"/>
      <c r="AP18" s="578"/>
      <c r="AQ18" s="578"/>
      <c r="AR18" s="578"/>
      <c r="AS18" s="578"/>
      <c r="AT18" s="578"/>
      <c r="AU18" s="578"/>
      <c r="AV18" s="578"/>
      <c r="AW18" s="578"/>
      <c r="AX18" s="578"/>
      <c r="AY18" s="578"/>
      <c r="AZ18" s="578"/>
      <c r="BA18" s="578"/>
      <c r="BB18" s="578"/>
      <c r="BC18" s="578"/>
      <c r="BD18" s="578"/>
      <c r="BE18" s="578"/>
      <c r="BF18" s="578"/>
      <c r="BG18" s="578"/>
      <c r="BH18" s="578"/>
      <c r="BI18" s="579"/>
      <c r="BJ18" s="245"/>
      <c r="BK18" s="341"/>
    </row>
    <row r="19" spans="1:69" s="44" customFormat="1" ht="48" customHeight="1">
      <c r="A19" s="339"/>
      <c r="B19" s="327"/>
      <c r="C19" s="245"/>
      <c r="D19" s="578" t="s">
        <v>635</v>
      </c>
      <c r="E19" s="578"/>
      <c r="F19" s="578"/>
      <c r="G19" s="578"/>
      <c r="H19" s="578"/>
      <c r="I19" s="578"/>
      <c r="J19" s="578"/>
      <c r="K19" s="578"/>
      <c r="L19" s="578"/>
      <c r="M19" s="578"/>
      <c r="N19" s="578"/>
      <c r="O19" s="578"/>
      <c r="P19" s="578"/>
      <c r="Q19" s="578"/>
      <c r="R19" s="578"/>
      <c r="S19" s="578"/>
      <c r="T19" s="578"/>
      <c r="U19" s="578"/>
      <c r="V19" s="578"/>
      <c r="W19" s="578"/>
      <c r="X19" s="578"/>
      <c r="Y19" s="578"/>
      <c r="Z19" s="578"/>
      <c r="AA19" s="578"/>
      <c r="AB19" s="578"/>
      <c r="AC19" s="578"/>
      <c r="AD19" s="578"/>
      <c r="AE19" s="578"/>
      <c r="AF19" s="578"/>
      <c r="AG19" s="578"/>
      <c r="AH19" s="578"/>
      <c r="AI19" s="578"/>
      <c r="AJ19" s="578"/>
      <c r="AK19" s="578"/>
      <c r="AL19" s="578"/>
      <c r="AM19" s="578"/>
      <c r="AN19" s="578"/>
      <c r="AO19" s="578"/>
      <c r="AP19" s="578"/>
      <c r="AQ19" s="578"/>
      <c r="AR19" s="578"/>
      <c r="AS19" s="578"/>
      <c r="AT19" s="578"/>
      <c r="AU19" s="578"/>
      <c r="AV19" s="578"/>
      <c r="AW19" s="578"/>
      <c r="AX19" s="578"/>
      <c r="AY19" s="578"/>
      <c r="AZ19" s="578"/>
      <c r="BA19" s="578"/>
      <c r="BB19" s="578"/>
      <c r="BC19" s="578"/>
      <c r="BD19" s="578"/>
      <c r="BE19" s="578"/>
      <c r="BF19" s="578"/>
      <c r="BG19" s="578"/>
      <c r="BH19" s="578"/>
      <c r="BI19" s="579"/>
      <c r="BJ19" s="245"/>
      <c r="BK19" s="341"/>
    </row>
    <row r="20" spans="1:69" s="44" customFormat="1" ht="15" customHeight="1">
      <c r="B20" s="327"/>
      <c r="C20" s="593" t="s">
        <v>629</v>
      </c>
      <c r="D20" s="593"/>
      <c r="E20" s="593"/>
      <c r="F20" s="593"/>
      <c r="G20" s="593"/>
      <c r="H20" s="593"/>
      <c r="I20" s="593"/>
      <c r="J20" s="593"/>
      <c r="K20" s="593"/>
      <c r="L20" s="593"/>
      <c r="M20" s="593"/>
      <c r="N20" s="593"/>
      <c r="O20" s="593"/>
      <c r="P20" s="593"/>
      <c r="Q20" s="593"/>
      <c r="R20" s="593"/>
      <c r="S20" s="593"/>
      <c r="T20" s="593"/>
      <c r="U20" s="593"/>
      <c r="V20" s="593"/>
      <c r="W20" s="593"/>
      <c r="X20" s="593"/>
      <c r="Y20" s="593"/>
      <c r="Z20" s="593"/>
      <c r="AA20" s="593"/>
      <c r="AB20" s="593"/>
      <c r="AC20" s="593"/>
      <c r="AD20" s="593"/>
      <c r="AE20" s="593"/>
      <c r="AF20" s="593"/>
      <c r="AG20" s="593"/>
      <c r="AH20" s="593"/>
      <c r="AI20" s="593"/>
      <c r="AJ20" s="593"/>
      <c r="AK20" s="593"/>
      <c r="AL20" s="593"/>
      <c r="AM20" s="593"/>
      <c r="AN20" s="593"/>
      <c r="AO20" s="593"/>
      <c r="AP20" s="593"/>
      <c r="AQ20" s="593"/>
      <c r="AR20" s="593"/>
      <c r="AS20" s="593"/>
      <c r="AT20" s="593"/>
      <c r="AU20" s="593"/>
      <c r="AV20" s="593"/>
      <c r="AW20" s="593"/>
      <c r="AX20" s="593"/>
      <c r="AY20" s="593"/>
      <c r="AZ20" s="593"/>
      <c r="BA20" s="593"/>
      <c r="BB20" s="593"/>
      <c r="BC20" s="593"/>
      <c r="BD20" s="593"/>
      <c r="BE20" s="593"/>
      <c r="BF20" s="593"/>
      <c r="BG20" s="593"/>
      <c r="BH20" s="593"/>
      <c r="BI20" s="594"/>
      <c r="BK20" s="340"/>
    </row>
    <row r="21" spans="1:69" s="44" customFormat="1" ht="15" customHeight="1">
      <c r="B21" s="327"/>
      <c r="C21" s="342"/>
      <c r="D21" s="578" t="s">
        <v>2061</v>
      </c>
      <c r="E21" s="578"/>
      <c r="F21" s="578"/>
      <c r="G21" s="578"/>
      <c r="H21" s="578"/>
      <c r="I21" s="578"/>
      <c r="J21" s="578"/>
      <c r="K21" s="578"/>
      <c r="L21" s="578"/>
      <c r="M21" s="578"/>
      <c r="N21" s="578"/>
      <c r="O21" s="578"/>
      <c r="P21" s="578"/>
      <c r="Q21" s="578"/>
      <c r="R21" s="578"/>
      <c r="S21" s="578"/>
      <c r="T21" s="578"/>
      <c r="U21" s="578"/>
      <c r="V21" s="578"/>
      <c r="W21" s="578"/>
      <c r="X21" s="578"/>
      <c r="Y21" s="578"/>
      <c r="Z21" s="578"/>
      <c r="AA21" s="578"/>
      <c r="AB21" s="578"/>
      <c r="AC21" s="578"/>
      <c r="AD21" s="578"/>
      <c r="AE21" s="578"/>
      <c r="AF21" s="578"/>
      <c r="AG21" s="578"/>
      <c r="AH21" s="578"/>
      <c r="AI21" s="578"/>
      <c r="AJ21" s="578"/>
      <c r="AK21" s="578"/>
      <c r="AL21" s="578"/>
      <c r="AM21" s="578"/>
      <c r="AN21" s="578"/>
      <c r="AO21" s="578"/>
      <c r="AP21" s="578"/>
      <c r="AQ21" s="578"/>
      <c r="AR21" s="578"/>
      <c r="AS21" s="578"/>
      <c r="AT21" s="578"/>
      <c r="AU21" s="578"/>
      <c r="AV21" s="578"/>
      <c r="AW21" s="578"/>
      <c r="AX21" s="578"/>
      <c r="AY21" s="578"/>
      <c r="AZ21" s="578"/>
      <c r="BA21" s="578"/>
      <c r="BB21" s="578"/>
      <c r="BC21" s="578"/>
      <c r="BD21" s="578"/>
      <c r="BE21" s="578"/>
      <c r="BF21" s="578"/>
      <c r="BG21" s="578"/>
      <c r="BH21" s="578"/>
      <c r="BI21" s="579"/>
      <c r="BK21" s="340"/>
    </row>
    <row r="22" spans="1:69" s="44" customFormat="1" ht="15" customHeight="1">
      <c r="B22" s="327"/>
      <c r="C22" s="342"/>
      <c r="D22" s="578" t="s">
        <v>2059</v>
      </c>
      <c r="E22" s="578"/>
      <c r="F22" s="578"/>
      <c r="G22" s="578"/>
      <c r="H22" s="578"/>
      <c r="I22" s="578"/>
      <c r="J22" s="578"/>
      <c r="K22" s="578"/>
      <c r="L22" s="578"/>
      <c r="M22" s="578"/>
      <c r="N22" s="578"/>
      <c r="O22" s="578"/>
      <c r="P22" s="578"/>
      <c r="Q22" s="578"/>
      <c r="R22" s="578"/>
      <c r="S22" s="578"/>
      <c r="T22" s="578"/>
      <c r="U22" s="578"/>
      <c r="V22" s="578"/>
      <c r="W22" s="578"/>
      <c r="X22" s="578"/>
      <c r="Y22" s="578"/>
      <c r="Z22" s="578"/>
      <c r="AA22" s="578"/>
      <c r="AB22" s="578"/>
      <c r="AC22" s="578"/>
      <c r="AD22" s="578"/>
      <c r="AE22" s="578"/>
      <c r="AF22" s="578"/>
      <c r="AG22" s="578"/>
      <c r="AH22" s="578"/>
      <c r="AI22" s="578"/>
      <c r="AJ22" s="578"/>
      <c r="AK22" s="578"/>
      <c r="AL22" s="578"/>
      <c r="AM22" s="578"/>
      <c r="AN22" s="578"/>
      <c r="AO22" s="578"/>
      <c r="AP22" s="578"/>
      <c r="AQ22" s="578"/>
      <c r="AR22" s="578"/>
      <c r="AS22" s="578"/>
      <c r="AT22" s="578"/>
      <c r="AU22" s="578"/>
      <c r="AV22" s="578"/>
      <c r="AW22" s="578"/>
      <c r="AX22" s="578"/>
      <c r="AY22" s="578"/>
      <c r="AZ22" s="578"/>
      <c r="BA22" s="578"/>
      <c r="BB22" s="578"/>
      <c r="BC22" s="578"/>
      <c r="BD22" s="578"/>
      <c r="BE22" s="578"/>
      <c r="BF22" s="578"/>
      <c r="BG22" s="578"/>
      <c r="BH22" s="578"/>
      <c r="BI22" s="579"/>
      <c r="BK22" s="340"/>
    </row>
    <row r="23" spans="1:69" s="44" customFormat="1" ht="15" customHeight="1">
      <c r="B23" s="327"/>
      <c r="C23" s="342"/>
      <c r="D23" s="578" t="s">
        <v>2060</v>
      </c>
      <c r="E23" s="578"/>
      <c r="F23" s="578"/>
      <c r="G23" s="578"/>
      <c r="H23" s="578"/>
      <c r="I23" s="578"/>
      <c r="J23" s="578"/>
      <c r="K23" s="578"/>
      <c r="L23" s="578"/>
      <c r="M23" s="578"/>
      <c r="N23" s="578"/>
      <c r="O23" s="578"/>
      <c r="P23" s="578"/>
      <c r="Q23" s="578"/>
      <c r="R23" s="578"/>
      <c r="S23" s="578"/>
      <c r="T23" s="578"/>
      <c r="U23" s="578"/>
      <c r="V23" s="578"/>
      <c r="W23" s="578"/>
      <c r="X23" s="578"/>
      <c r="Y23" s="578"/>
      <c r="Z23" s="578"/>
      <c r="AA23" s="578"/>
      <c r="AB23" s="578"/>
      <c r="AC23" s="578"/>
      <c r="AD23" s="578"/>
      <c r="AE23" s="578"/>
      <c r="AF23" s="578"/>
      <c r="AG23" s="578"/>
      <c r="AH23" s="578"/>
      <c r="AI23" s="578"/>
      <c r="AJ23" s="578"/>
      <c r="AK23" s="578"/>
      <c r="AL23" s="578"/>
      <c r="AM23" s="578"/>
      <c r="AN23" s="578"/>
      <c r="AO23" s="578"/>
      <c r="AP23" s="578"/>
      <c r="AQ23" s="578"/>
      <c r="AR23" s="578"/>
      <c r="AS23" s="578"/>
      <c r="AT23" s="578"/>
      <c r="AU23" s="578"/>
      <c r="AV23" s="578"/>
      <c r="AW23" s="578"/>
      <c r="AX23" s="578"/>
      <c r="AY23" s="578"/>
      <c r="AZ23" s="578"/>
      <c r="BA23" s="578"/>
      <c r="BB23" s="578"/>
      <c r="BC23" s="578"/>
      <c r="BD23" s="578"/>
      <c r="BE23" s="578"/>
      <c r="BF23" s="578"/>
      <c r="BG23" s="578"/>
      <c r="BH23" s="578"/>
      <c r="BI23" s="579"/>
      <c r="BK23" s="340"/>
    </row>
    <row r="24" spans="1:69" s="44" customFormat="1" ht="195.95" customHeight="1">
      <c r="A24" s="343"/>
      <c r="B24" s="344"/>
      <c r="C24" s="245"/>
      <c r="D24" s="345"/>
      <c r="E24" s="578" t="s">
        <v>2012</v>
      </c>
      <c r="F24" s="578"/>
      <c r="G24" s="578"/>
      <c r="H24" s="578"/>
      <c r="I24" s="578"/>
      <c r="J24" s="578"/>
      <c r="K24" s="578"/>
      <c r="L24" s="578"/>
      <c r="M24" s="578"/>
      <c r="N24" s="578"/>
      <c r="O24" s="578"/>
      <c r="P24" s="578"/>
      <c r="Q24" s="578"/>
      <c r="R24" s="578"/>
      <c r="S24" s="578"/>
      <c r="T24" s="578"/>
      <c r="U24" s="578"/>
      <c r="V24" s="578"/>
      <c r="W24" s="578"/>
      <c r="X24" s="578"/>
      <c r="Y24" s="578"/>
      <c r="Z24" s="578"/>
      <c r="AA24" s="578"/>
      <c r="AB24" s="578"/>
      <c r="AC24" s="578"/>
      <c r="AD24" s="578"/>
      <c r="AE24" s="578"/>
      <c r="AF24" s="578"/>
      <c r="AG24" s="578"/>
      <c r="AH24" s="578"/>
      <c r="AI24" s="578"/>
      <c r="AJ24" s="578"/>
      <c r="AK24" s="578"/>
      <c r="AL24" s="578"/>
      <c r="AM24" s="578"/>
      <c r="AN24" s="578"/>
      <c r="AO24" s="578"/>
      <c r="AP24" s="578"/>
      <c r="AQ24" s="578"/>
      <c r="AR24" s="578"/>
      <c r="AS24" s="578"/>
      <c r="AT24" s="578"/>
      <c r="AU24" s="578"/>
      <c r="AV24" s="578"/>
      <c r="AW24" s="578"/>
      <c r="AX24" s="578"/>
      <c r="AY24" s="578"/>
      <c r="AZ24" s="578"/>
      <c r="BA24" s="578"/>
      <c r="BB24" s="578"/>
      <c r="BC24" s="578"/>
      <c r="BD24" s="578"/>
      <c r="BE24" s="578"/>
      <c r="BF24" s="578"/>
      <c r="BG24" s="578"/>
      <c r="BH24" s="578"/>
      <c r="BI24" s="579"/>
      <c r="BK24" s="340"/>
    </row>
    <row r="25" spans="1:69" s="44" customFormat="1" ht="15" customHeight="1">
      <c r="A25" s="339"/>
      <c r="B25" s="328"/>
      <c r="C25" s="346"/>
      <c r="D25" s="580" t="s">
        <v>2013</v>
      </c>
      <c r="E25" s="580"/>
      <c r="F25" s="580"/>
      <c r="G25" s="580"/>
      <c r="H25" s="580"/>
      <c r="I25" s="580"/>
      <c r="J25" s="580"/>
      <c r="K25" s="580"/>
      <c r="L25" s="580"/>
      <c r="M25" s="580"/>
      <c r="N25" s="580"/>
      <c r="O25" s="580"/>
      <c r="P25" s="580"/>
      <c r="Q25" s="580"/>
      <c r="R25" s="580"/>
      <c r="S25" s="580"/>
      <c r="T25" s="580"/>
      <c r="U25" s="580"/>
      <c r="V25" s="580"/>
      <c r="W25" s="580"/>
      <c r="X25" s="580"/>
      <c r="Y25" s="580"/>
      <c r="Z25" s="580"/>
      <c r="AA25" s="580"/>
      <c r="AB25" s="580"/>
      <c r="AC25" s="580"/>
      <c r="AD25" s="580"/>
      <c r="AE25" s="580"/>
      <c r="AF25" s="580"/>
      <c r="AG25" s="580"/>
      <c r="AH25" s="580"/>
      <c r="AI25" s="580"/>
      <c r="AJ25" s="580"/>
      <c r="AK25" s="580"/>
      <c r="AL25" s="580"/>
      <c r="AM25" s="580"/>
      <c r="AN25" s="580"/>
      <c r="AO25" s="580"/>
      <c r="AP25" s="580"/>
      <c r="AQ25" s="580"/>
      <c r="AR25" s="580"/>
      <c r="AS25" s="580"/>
      <c r="AT25" s="580"/>
      <c r="AU25" s="580"/>
      <c r="AV25" s="580"/>
      <c r="AW25" s="580"/>
      <c r="AX25" s="580"/>
      <c r="AY25" s="580"/>
      <c r="AZ25" s="580"/>
      <c r="BA25" s="580"/>
      <c r="BB25" s="580"/>
      <c r="BC25" s="580"/>
      <c r="BD25" s="580"/>
      <c r="BE25" s="580"/>
      <c r="BF25" s="580"/>
      <c r="BG25" s="580"/>
      <c r="BH25" s="580"/>
      <c r="BI25" s="581"/>
      <c r="BK25" s="340"/>
    </row>
    <row r="26" spans="1:69" s="44" customFormat="1" ht="15" customHeight="1" thickBot="1">
      <c r="A26" s="339"/>
      <c r="B26" s="143"/>
      <c r="C26" s="245"/>
      <c r="D26" s="245"/>
      <c r="E26" s="245"/>
      <c r="F26" s="245"/>
      <c r="G26" s="245"/>
      <c r="H26" s="245"/>
      <c r="I26" s="245"/>
      <c r="J26" s="245"/>
      <c r="K26" s="245"/>
      <c r="L26" s="245"/>
      <c r="M26" s="245"/>
      <c r="N26" s="245"/>
      <c r="O26" s="245"/>
      <c r="P26" s="245"/>
      <c r="Q26" s="245"/>
      <c r="R26" s="245"/>
      <c r="S26" s="245"/>
      <c r="T26" s="245"/>
      <c r="U26" s="245"/>
      <c r="V26" s="245"/>
      <c r="W26" s="245"/>
      <c r="X26" s="245"/>
      <c r="Y26" s="245"/>
      <c r="Z26" s="245"/>
      <c r="AA26" s="245"/>
      <c r="AB26" s="245"/>
      <c r="AC26" s="245"/>
      <c r="AD26" s="245"/>
      <c r="AE26" s="245"/>
      <c r="AF26" s="245"/>
      <c r="AG26" s="245"/>
      <c r="AH26" s="245"/>
      <c r="AI26" s="245"/>
      <c r="AJ26" s="245"/>
      <c r="AK26" s="245"/>
      <c r="AL26" s="245"/>
      <c r="AM26" s="245"/>
      <c r="AN26" s="245"/>
      <c r="AO26" s="245"/>
      <c r="AP26" s="245"/>
      <c r="AQ26" s="245"/>
      <c r="AR26" s="245"/>
      <c r="AS26" s="245"/>
      <c r="AT26" s="245"/>
      <c r="AU26" s="245"/>
      <c r="AV26" s="245"/>
      <c r="AW26" s="245"/>
      <c r="AX26" s="245"/>
      <c r="AY26" s="245"/>
      <c r="AZ26" s="245"/>
      <c r="BA26" s="245"/>
      <c r="BB26" s="245"/>
      <c r="BC26" s="245"/>
      <c r="BK26" s="340"/>
    </row>
    <row r="27" spans="1:69" s="44" customFormat="1" ht="15" customHeight="1">
      <c r="A27" s="45"/>
      <c r="B27" s="582" t="s">
        <v>1946</v>
      </c>
      <c r="C27" s="584" t="s">
        <v>46</v>
      </c>
      <c r="D27" s="584"/>
      <c r="E27" s="584"/>
      <c r="F27" s="584" t="s">
        <v>47</v>
      </c>
      <c r="G27" s="584"/>
      <c r="H27" s="584"/>
      <c r="I27" s="584" t="s">
        <v>48</v>
      </c>
      <c r="J27" s="584"/>
      <c r="K27" s="584"/>
      <c r="L27" s="584" t="s">
        <v>49</v>
      </c>
      <c r="M27" s="584"/>
      <c r="N27" s="584"/>
      <c r="O27" s="584" t="s">
        <v>630</v>
      </c>
      <c r="P27" s="584"/>
      <c r="Q27" s="584"/>
      <c r="R27" s="584"/>
      <c r="S27" s="584" t="s">
        <v>1948</v>
      </c>
      <c r="T27" s="584"/>
      <c r="U27" s="584"/>
      <c r="V27" s="584"/>
      <c r="W27" s="584" t="s">
        <v>1947</v>
      </c>
      <c r="X27" s="584"/>
      <c r="Y27" s="584"/>
      <c r="Z27" s="584" t="s">
        <v>50</v>
      </c>
      <c r="AA27" s="584"/>
      <c r="AB27" s="584"/>
      <c r="AC27" s="584" t="s">
        <v>636</v>
      </c>
      <c r="AD27" s="584"/>
      <c r="AE27" s="584"/>
      <c r="AF27" s="584" t="s">
        <v>51</v>
      </c>
      <c r="AG27" s="584"/>
      <c r="AH27" s="584"/>
      <c r="AI27" s="584"/>
      <c r="AJ27" s="584"/>
      <c r="AK27" s="584"/>
      <c r="AL27" s="584"/>
      <c r="AM27" s="584"/>
      <c r="AN27" s="584"/>
      <c r="AO27" s="584"/>
      <c r="AP27" s="584"/>
      <c r="AQ27" s="584"/>
      <c r="AR27" s="584"/>
      <c r="AS27" s="584"/>
      <c r="AT27" s="584"/>
      <c r="AU27" s="584"/>
      <c r="AV27" s="584"/>
      <c r="AW27" s="584"/>
      <c r="AX27" s="584"/>
      <c r="AY27" s="584"/>
      <c r="AZ27" s="584"/>
      <c r="BA27" s="584"/>
      <c r="BB27" s="584"/>
      <c r="BC27" s="584"/>
      <c r="BD27" s="584"/>
      <c r="BE27" s="584"/>
      <c r="BF27" s="584"/>
      <c r="BG27" s="584"/>
      <c r="BH27" s="584"/>
      <c r="BI27" s="586"/>
      <c r="BJ27" s="347"/>
      <c r="BK27" s="348"/>
      <c r="BL27" s="347"/>
      <c r="BM27" s="347"/>
    </row>
    <row r="28" spans="1:69" s="44" customFormat="1" ht="15" customHeight="1">
      <c r="A28" s="45"/>
      <c r="B28" s="583"/>
      <c r="C28" s="585"/>
      <c r="D28" s="585"/>
      <c r="E28" s="585"/>
      <c r="F28" s="585"/>
      <c r="G28" s="585"/>
      <c r="H28" s="585"/>
      <c r="I28" s="585"/>
      <c r="J28" s="585"/>
      <c r="K28" s="585"/>
      <c r="L28" s="585"/>
      <c r="M28" s="585"/>
      <c r="N28" s="585"/>
      <c r="O28" s="585"/>
      <c r="P28" s="585"/>
      <c r="Q28" s="585"/>
      <c r="R28" s="585"/>
      <c r="S28" s="585"/>
      <c r="T28" s="585"/>
      <c r="U28" s="585"/>
      <c r="V28" s="585"/>
      <c r="W28" s="585"/>
      <c r="X28" s="585"/>
      <c r="Y28" s="585"/>
      <c r="Z28" s="585"/>
      <c r="AA28" s="585"/>
      <c r="AB28" s="585"/>
      <c r="AC28" s="585"/>
      <c r="AD28" s="585"/>
      <c r="AE28" s="585"/>
      <c r="AF28" s="585" t="s">
        <v>52</v>
      </c>
      <c r="AG28" s="585"/>
      <c r="AH28" s="585"/>
      <c r="AI28" s="585"/>
      <c r="AJ28" s="585"/>
      <c r="AK28" s="585"/>
      <c r="AL28" s="585"/>
      <c r="AM28" s="585"/>
      <c r="AN28" s="585" t="s">
        <v>53</v>
      </c>
      <c r="AO28" s="585"/>
      <c r="AP28" s="585"/>
      <c r="AQ28" s="585"/>
      <c r="AR28" s="585"/>
      <c r="AS28" s="585"/>
      <c r="AT28" s="585"/>
      <c r="AU28" s="585"/>
      <c r="AV28" s="585" t="s">
        <v>54</v>
      </c>
      <c r="AW28" s="585"/>
      <c r="AX28" s="585"/>
      <c r="AY28" s="585"/>
      <c r="AZ28" s="585"/>
      <c r="BA28" s="585"/>
      <c r="BB28" s="585"/>
      <c r="BC28" s="585"/>
      <c r="BD28" s="587" t="s">
        <v>55</v>
      </c>
      <c r="BE28" s="588"/>
      <c r="BF28" s="588"/>
      <c r="BG28" s="588"/>
      <c r="BH28" s="588"/>
      <c r="BI28" s="589"/>
      <c r="BJ28" s="347"/>
      <c r="BK28" s="348"/>
      <c r="BL28" s="347"/>
      <c r="BM28" s="347"/>
    </row>
    <row r="29" spans="1:69" s="44" customFormat="1" ht="24" customHeight="1">
      <c r="A29" s="45"/>
      <c r="B29" s="583"/>
      <c r="C29" s="585"/>
      <c r="D29" s="585"/>
      <c r="E29" s="585"/>
      <c r="F29" s="585"/>
      <c r="G29" s="585"/>
      <c r="H29" s="585"/>
      <c r="I29" s="585"/>
      <c r="J29" s="585"/>
      <c r="K29" s="585"/>
      <c r="L29" s="585"/>
      <c r="M29" s="585"/>
      <c r="N29" s="585"/>
      <c r="O29" s="585"/>
      <c r="P29" s="585"/>
      <c r="Q29" s="585"/>
      <c r="R29" s="585"/>
      <c r="S29" s="585"/>
      <c r="T29" s="585"/>
      <c r="U29" s="585"/>
      <c r="V29" s="585"/>
      <c r="W29" s="585"/>
      <c r="X29" s="585"/>
      <c r="Y29" s="585"/>
      <c r="Z29" s="585"/>
      <c r="AA29" s="585"/>
      <c r="AB29" s="585"/>
      <c r="AC29" s="585"/>
      <c r="AD29" s="585"/>
      <c r="AE29" s="585"/>
      <c r="AF29" s="585" t="s">
        <v>56</v>
      </c>
      <c r="AG29" s="585"/>
      <c r="AH29" s="585"/>
      <c r="AI29" s="585"/>
      <c r="AJ29" s="585" t="s">
        <v>655</v>
      </c>
      <c r="AK29" s="585"/>
      <c r="AL29" s="585"/>
      <c r="AM29" s="585"/>
      <c r="AN29" s="585" t="s">
        <v>56</v>
      </c>
      <c r="AO29" s="585"/>
      <c r="AP29" s="585"/>
      <c r="AQ29" s="585"/>
      <c r="AR29" s="585" t="s">
        <v>655</v>
      </c>
      <c r="AS29" s="585"/>
      <c r="AT29" s="585"/>
      <c r="AU29" s="585"/>
      <c r="AV29" s="585" t="s">
        <v>56</v>
      </c>
      <c r="AW29" s="585"/>
      <c r="AX29" s="585"/>
      <c r="AY29" s="585"/>
      <c r="AZ29" s="585" t="s">
        <v>655</v>
      </c>
      <c r="BA29" s="585"/>
      <c r="BB29" s="585"/>
      <c r="BC29" s="585"/>
      <c r="BD29" s="590"/>
      <c r="BE29" s="591"/>
      <c r="BF29" s="591"/>
      <c r="BG29" s="591"/>
      <c r="BH29" s="591"/>
      <c r="BI29" s="592"/>
      <c r="BJ29" s="347"/>
      <c r="BK29" s="348"/>
      <c r="BL29" s="347"/>
      <c r="BM29" s="347"/>
    </row>
    <row r="30" spans="1:69" s="44" customFormat="1" ht="48" customHeight="1">
      <c r="A30" s="349"/>
      <c r="B30" s="350" t="s">
        <v>57</v>
      </c>
      <c r="C30" s="600" t="s">
        <v>58</v>
      </c>
      <c r="D30" s="600"/>
      <c r="E30" s="600"/>
      <c r="F30" s="600" t="s">
        <v>59</v>
      </c>
      <c r="G30" s="600"/>
      <c r="H30" s="600"/>
      <c r="I30" s="600" t="s">
        <v>60</v>
      </c>
      <c r="J30" s="600"/>
      <c r="K30" s="600"/>
      <c r="L30" s="600" t="s">
        <v>61</v>
      </c>
      <c r="M30" s="600"/>
      <c r="N30" s="600"/>
      <c r="O30" s="600" t="s">
        <v>295</v>
      </c>
      <c r="P30" s="600"/>
      <c r="Q30" s="600"/>
      <c r="R30" s="600"/>
      <c r="S30" s="600" t="s">
        <v>62</v>
      </c>
      <c r="T30" s="600"/>
      <c r="U30" s="600"/>
      <c r="V30" s="600"/>
      <c r="W30" s="600" t="s">
        <v>63</v>
      </c>
      <c r="X30" s="600"/>
      <c r="Y30" s="600"/>
      <c r="Z30" s="601" t="s">
        <v>64</v>
      </c>
      <c r="AA30" s="602"/>
      <c r="AB30" s="602"/>
      <c r="AC30" s="600" t="s">
        <v>65</v>
      </c>
      <c r="AD30" s="600"/>
      <c r="AE30" s="600"/>
      <c r="AF30" s="603" t="s">
        <v>631</v>
      </c>
      <c r="AG30" s="603"/>
      <c r="AH30" s="603"/>
      <c r="AI30" s="603"/>
      <c r="AJ30" s="604">
        <v>3</v>
      </c>
      <c r="AK30" s="604"/>
      <c r="AL30" s="604"/>
      <c r="AM30" s="604"/>
      <c r="AN30" s="603" t="s">
        <v>632</v>
      </c>
      <c r="AO30" s="603"/>
      <c r="AP30" s="603"/>
      <c r="AQ30" s="603"/>
      <c r="AR30" s="604">
        <v>1</v>
      </c>
      <c r="AS30" s="604"/>
      <c r="AT30" s="604"/>
      <c r="AU30" s="604"/>
      <c r="AV30" s="603" t="s">
        <v>633</v>
      </c>
      <c r="AW30" s="603"/>
      <c r="AX30" s="603"/>
      <c r="AY30" s="603"/>
      <c r="AZ30" s="604">
        <v>9</v>
      </c>
      <c r="BA30" s="604"/>
      <c r="BB30" s="604"/>
      <c r="BC30" s="604"/>
      <c r="BD30" s="605"/>
      <c r="BE30" s="606"/>
      <c r="BF30" s="606"/>
      <c r="BG30" s="606"/>
      <c r="BH30" s="606"/>
      <c r="BI30" s="607"/>
      <c r="BJ30" s="339"/>
      <c r="BK30" s="351"/>
      <c r="BL30" s="339"/>
      <c r="BM30" s="616" t="s">
        <v>7315</v>
      </c>
      <c r="BN30" s="617"/>
      <c r="BP30" s="618" t="s">
        <v>7564</v>
      </c>
      <c r="BQ30" s="619"/>
    </row>
    <row r="31" spans="1:69" s="44" customFormat="1" ht="15" customHeight="1">
      <c r="B31" s="352" t="s">
        <v>66</v>
      </c>
      <c r="C31" s="599"/>
      <c r="D31" s="599"/>
      <c r="E31" s="599"/>
      <c r="F31" s="599"/>
      <c r="G31" s="599"/>
      <c r="H31" s="599"/>
      <c r="I31" s="599"/>
      <c r="J31" s="599"/>
      <c r="K31" s="599"/>
      <c r="L31" s="599"/>
      <c r="M31" s="599"/>
      <c r="N31" s="599"/>
      <c r="O31" s="599"/>
      <c r="P31" s="599"/>
      <c r="Q31" s="599"/>
      <c r="R31" s="599"/>
      <c r="S31" s="599"/>
      <c r="T31" s="599"/>
      <c r="U31" s="599"/>
      <c r="V31" s="599"/>
      <c r="W31" s="599"/>
      <c r="X31" s="599"/>
      <c r="Y31" s="599"/>
      <c r="Z31" s="599"/>
      <c r="AA31" s="599"/>
      <c r="AB31" s="599"/>
      <c r="AC31" s="599"/>
      <c r="AD31" s="599"/>
      <c r="AE31" s="599"/>
      <c r="AF31" s="599"/>
      <c r="AG31" s="599"/>
      <c r="AH31" s="599"/>
      <c r="AI31" s="599"/>
      <c r="AJ31" s="599"/>
      <c r="AK31" s="599"/>
      <c r="AL31" s="599"/>
      <c r="AM31" s="599"/>
      <c r="AN31" s="599"/>
      <c r="AO31" s="599"/>
      <c r="AP31" s="599"/>
      <c r="AQ31" s="599"/>
      <c r="AR31" s="599"/>
      <c r="AS31" s="599"/>
      <c r="AT31" s="599"/>
      <c r="AU31" s="599"/>
      <c r="AV31" s="599"/>
      <c r="AW31" s="599"/>
      <c r="AX31" s="599"/>
      <c r="AY31" s="599"/>
      <c r="AZ31" s="599"/>
      <c r="BA31" s="599"/>
      <c r="BB31" s="599"/>
      <c r="BC31" s="599"/>
      <c r="BD31" s="608"/>
      <c r="BE31" s="608"/>
      <c r="BF31" s="608"/>
      <c r="BG31" s="608"/>
      <c r="BH31" s="608"/>
      <c r="BI31" s="609"/>
      <c r="BK31" s="340"/>
      <c r="BM31" s="616">
        <f>IF(AND(SUM(COUNTIF(AJ31,10)+COUNTIF(AR31,10)+COUNTIF(AZ31,10))&gt;0,BD31=""),1,0)</f>
        <v>0</v>
      </c>
      <c r="BN31" s="617"/>
      <c r="BP31" s="616">
        <f>IF(OR(COUNTA(C31:BI31)=0,AND(COUNTA(C31:AM31)=COUNTA($C$27,$F$27,$I$27,$L$27,$O$27,$S$27,$W$27,$Z$27,$AC$27,$AF$29,$AJ$29),COUNTA(AN31:BI31)&lt;=COUNTA($AN$29,$AR$29,$AV$29,$AZ$29,$BD$28))),0,1)</f>
        <v>0</v>
      </c>
      <c r="BQ31" s="617"/>
    </row>
    <row r="32" spans="1:69" s="44" customFormat="1" ht="15" customHeight="1">
      <c r="B32" s="352" t="s">
        <v>67</v>
      </c>
      <c r="C32" s="599"/>
      <c r="D32" s="599"/>
      <c r="E32" s="599"/>
      <c r="F32" s="599"/>
      <c r="G32" s="599"/>
      <c r="H32" s="599"/>
      <c r="I32" s="599"/>
      <c r="J32" s="599"/>
      <c r="K32" s="599"/>
      <c r="L32" s="599"/>
      <c r="M32" s="599"/>
      <c r="N32" s="599"/>
      <c r="O32" s="599"/>
      <c r="P32" s="599"/>
      <c r="Q32" s="599"/>
      <c r="R32" s="599"/>
      <c r="S32" s="599"/>
      <c r="T32" s="599"/>
      <c r="U32" s="599"/>
      <c r="V32" s="599"/>
      <c r="W32" s="599"/>
      <c r="X32" s="599"/>
      <c r="Y32" s="599"/>
      <c r="Z32" s="599"/>
      <c r="AA32" s="599"/>
      <c r="AB32" s="599"/>
      <c r="AC32" s="599"/>
      <c r="AD32" s="599"/>
      <c r="AE32" s="599"/>
      <c r="AF32" s="599"/>
      <c r="AG32" s="599"/>
      <c r="AH32" s="599"/>
      <c r="AI32" s="599"/>
      <c r="AJ32" s="599"/>
      <c r="AK32" s="599"/>
      <c r="AL32" s="599"/>
      <c r="AM32" s="599"/>
      <c r="AN32" s="599"/>
      <c r="AO32" s="599"/>
      <c r="AP32" s="599"/>
      <c r="AQ32" s="599"/>
      <c r="AR32" s="599"/>
      <c r="AS32" s="599"/>
      <c r="AT32" s="599"/>
      <c r="AU32" s="599"/>
      <c r="AV32" s="599"/>
      <c r="AW32" s="599"/>
      <c r="AX32" s="599"/>
      <c r="AY32" s="599"/>
      <c r="AZ32" s="599"/>
      <c r="BA32" s="599"/>
      <c r="BB32" s="599"/>
      <c r="BC32" s="599"/>
      <c r="BD32" s="608"/>
      <c r="BE32" s="608"/>
      <c r="BF32" s="608"/>
      <c r="BG32" s="608"/>
      <c r="BH32" s="608"/>
      <c r="BI32" s="609"/>
      <c r="BK32" s="340"/>
      <c r="BM32" s="616">
        <f t="shared" ref="BM32:BM65" si="0">IF(AND(SUM(COUNTIF(AJ32,10)+COUNTIF(AR32,10)+COUNTIF(AZ32,10))&gt;0,BD32=""),1,0)</f>
        <v>0</v>
      </c>
      <c r="BN32" s="617"/>
      <c r="BP32" s="616">
        <f t="shared" ref="BP32:BP65" si="1">IF(OR(COUNTA(C32:BI32)=0,AND(COUNTA(C32:AM32)=COUNTA($C$27,$F$27,$I$27,$L$27,$O$27,$S$27,$W$27,$Z$27,$AC$27,$AF$29,$AJ$29),COUNTA(AN32:BI32)&lt;=COUNTA($AN$29,$AR$29,$AV$29,$AZ$29,$BD$28))),0,1)</f>
        <v>0</v>
      </c>
      <c r="BQ32" s="617"/>
    </row>
    <row r="33" spans="2:69" s="44" customFormat="1" ht="15" customHeight="1">
      <c r="B33" s="352" t="s">
        <v>68</v>
      </c>
      <c r="C33" s="599"/>
      <c r="D33" s="599"/>
      <c r="E33" s="599"/>
      <c r="F33" s="599"/>
      <c r="G33" s="599"/>
      <c r="H33" s="599"/>
      <c r="I33" s="599"/>
      <c r="J33" s="599"/>
      <c r="K33" s="599"/>
      <c r="L33" s="599"/>
      <c r="M33" s="599"/>
      <c r="N33" s="599"/>
      <c r="O33" s="599"/>
      <c r="P33" s="599"/>
      <c r="Q33" s="599"/>
      <c r="R33" s="599"/>
      <c r="S33" s="599"/>
      <c r="T33" s="599"/>
      <c r="U33" s="599"/>
      <c r="V33" s="599"/>
      <c r="W33" s="599"/>
      <c r="X33" s="599"/>
      <c r="Y33" s="599"/>
      <c r="Z33" s="599"/>
      <c r="AA33" s="599"/>
      <c r="AB33" s="599"/>
      <c r="AC33" s="599"/>
      <c r="AD33" s="599"/>
      <c r="AE33" s="599"/>
      <c r="AF33" s="599"/>
      <c r="AG33" s="599"/>
      <c r="AH33" s="599"/>
      <c r="AI33" s="599"/>
      <c r="AJ33" s="599"/>
      <c r="AK33" s="599"/>
      <c r="AL33" s="599"/>
      <c r="AM33" s="599"/>
      <c r="AN33" s="599"/>
      <c r="AO33" s="599"/>
      <c r="AP33" s="599"/>
      <c r="AQ33" s="599"/>
      <c r="AR33" s="599"/>
      <c r="AS33" s="599"/>
      <c r="AT33" s="599"/>
      <c r="AU33" s="599"/>
      <c r="AV33" s="599"/>
      <c r="AW33" s="599"/>
      <c r="AX33" s="599"/>
      <c r="AY33" s="599"/>
      <c r="AZ33" s="599"/>
      <c r="BA33" s="599"/>
      <c r="BB33" s="599"/>
      <c r="BC33" s="599"/>
      <c r="BD33" s="610"/>
      <c r="BE33" s="611"/>
      <c r="BF33" s="608"/>
      <c r="BG33" s="608"/>
      <c r="BH33" s="611"/>
      <c r="BI33" s="612"/>
      <c r="BK33" s="340"/>
      <c r="BM33" s="616">
        <f t="shared" si="0"/>
        <v>0</v>
      </c>
      <c r="BN33" s="617"/>
      <c r="BP33" s="616">
        <f t="shared" si="1"/>
        <v>0</v>
      </c>
      <c r="BQ33" s="617"/>
    </row>
    <row r="34" spans="2:69" s="44" customFormat="1" ht="15" customHeight="1">
      <c r="B34" s="352" t="s">
        <v>69</v>
      </c>
      <c r="C34" s="599"/>
      <c r="D34" s="599"/>
      <c r="E34" s="599"/>
      <c r="F34" s="599"/>
      <c r="G34" s="599"/>
      <c r="H34" s="599"/>
      <c r="I34" s="599"/>
      <c r="J34" s="599"/>
      <c r="K34" s="599"/>
      <c r="L34" s="599"/>
      <c r="M34" s="599"/>
      <c r="N34" s="599"/>
      <c r="O34" s="599"/>
      <c r="P34" s="599"/>
      <c r="Q34" s="599"/>
      <c r="R34" s="599"/>
      <c r="S34" s="599"/>
      <c r="T34" s="599"/>
      <c r="U34" s="599"/>
      <c r="V34" s="599"/>
      <c r="W34" s="599"/>
      <c r="X34" s="599"/>
      <c r="Y34" s="599"/>
      <c r="Z34" s="599"/>
      <c r="AA34" s="599"/>
      <c r="AB34" s="599"/>
      <c r="AC34" s="599"/>
      <c r="AD34" s="599"/>
      <c r="AE34" s="599"/>
      <c r="AF34" s="599"/>
      <c r="AG34" s="599"/>
      <c r="AH34" s="599"/>
      <c r="AI34" s="599"/>
      <c r="AJ34" s="599"/>
      <c r="AK34" s="599"/>
      <c r="AL34" s="599"/>
      <c r="AM34" s="599"/>
      <c r="AN34" s="599"/>
      <c r="AO34" s="599"/>
      <c r="AP34" s="599"/>
      <c r="AQ34" s="599"/>
      <c r="AR34" s="599"/>
      <c r="AS34" s="599"/>
      <c r="AT34" s="599"/>
      <c r="AU34" s="599"/>
      <c r="AV34" s="599"/>
      <c r="AW34" s="599"/>
      <c r="AX34" s="599"/>
      <c r="AY34" s="599"/>
      <c r="AZ34" s="599"/>
      <c r="BA34" s="599"/>
      <c r="BB34" s="599"/>
      <c r="BC34" s="599"/>
      <c r="BD34" s="608"/>
      <c r="BE34" s="608"/>
      <c r="BF34" s="608"/>
      <c r="BG34" s="608"/>
      <c r="BH34" s="608"/>
      <c r="BI34" s="609"/>
      <c r="BK34" s="340"/>
      <c r="BM34" s="616">
        <f t="shared" si="0"/>
        <v>0</v>
      </c>
      <c r="BN34" s="617"/>
      <c r="BP34" s="616">
        <f t="shared" si="1"/>
        <v>0</v>
      </c>
      <c r="BQ34" s="617"/>
    </row>
    <row r="35" spans="2:69" s="44" customFormat="1" ht="15" customHeight="1">
      <c r="B35" s="352" t="s">
        <v>70</v>
      </c>
      <c r="C35" s="599"/>
      <c r="D35" s="599"/>
      <c r="E35" s="599"/>
      <c r="F35" s="599"/>
      <c r="G35" s="599"/>
      <c r="H35" s="599"/>
      <c r="I35" s="599"/>
      <c r="J35" s="599"/>
      <c r="K35" s="599"/>
      <c r="L35" s="599"/>
      <c r="M35" s="599"/>
      <c r="N35" s="599"/>
      <c r="O35" s="599"/>
      <c r="P35" s="599"/>
      <c r="Q35" s="599"/>
      <c r="R35" s="599"/>
      <c r="S35" s="599"/>
      <c r="T35" s="599"/>
      <c r="U35" s="599"/>
      <c r="V35" s="599"/>
      <c r="W35" s="599"/>
      <c r="X35" s="599"/>
      <c r="Y35" s="599"/>
      <c r="Z35" s="599"/>
      <c r="AA35" s="599"/>
      <c r="AB35" s="599"/>
      <c r="AC35" s="599"/>
      <c r="AD35" s="599"/>
      <c r="AE35" s="599"/>
      <c r="AF35" s="599"/>
      <c r="AG35" s="599"/>
      <c r="AH35" s="599"/>
      <c r="AI35" s="599"/>
      <c r="AJ35" s="599"/>
      <c r="AK35" s="599"/>
      <c r="AL35" s="599"/>
      <c r="AM35" s="599"/>
      <c r="AN35" s="599"/>
      <c r="AO35" s="599"/>
      <c r="AP35" s="599"/>
      <c r="AQ35" s="599"/>
      <c r="AR35" s="599"/>
      <c r="AS35" s="599"/>
      <c r="AT35" s="599"/>
      <c r="AU35" s="599"/>
      <c r="AV35" s="599"/>
      <c r="AW35" s="599"/>
      <c r="AX35" s="599"/>
      <c r="AY35" s="599"/>
      <c r="AZ35" s="599"/>
      <c r="BA35" s="599"/>
      <c r="BB35" s="599"/>
      <c r="BC35" s="599"/>
      <c r="BD35" s="608"/>
      <c r="BE35" s="608"/>
      <c r="BF35" s="608"/>
      <c r="BG35" s="608"/>
      <c r="BH35" s="608"/>
      <c r="BI35" s="609"/>
      <c r="BK35" s="340"/>
      <c r="BM35" s="616">
        <f t="shared" si="0"/>
        <v>0</v>
      </c>
      <c r="BN35" s="617"/>
      <c r="BP35" s="616">
        <f t="shared" si="1"/>
        <v>0</v>
      </c>
      <c r="BQ35" s="617"/>
    </row>
    <row r="36" spans="2:69" s="44" customFormat="1" ht="15" customHeight="1">
      <c r="B36" s="352" t="s">
        <v>71</v>
      </c>
      <c r="C36" s="599"/>
      <c r="D36" s="599"/>
      <c r="E36" s="599"/>
      <c r="F36" s="599"/>
      <c r="G36" s="599"/>
      <c r="H36" s="599"/>
      <c r="I36" s="599"/>
      <c r="J36" s="599"/>
      <c r="K36" s="599"/>
      <c r="L36" s="599"/>
      <c r="M36" s="599"/>
      <c r="N36" s="599"/>
      <c r="O36" s="599"/>
      <c r="P36" s="599"/>
      <c r="Q36" s="599"/>
      <c r="R36" s="599"/>
      <c r="S36" s="599"/>
      <c r="T36" s="599"/>
      <c r="U36" s="599"/>
      <c r="V36" s="599"/>
      <c r="W36" s="599"/>
      <c r="X36" s="599"/>
      <c r="Y36" s="599"/>
      <c r="Z36" s="599"/>
      <c r="AA36" s="599"/>
      <c r="AB36" s="599"/>
      <c r="AC36" s="599"/>
      <c r="AD36" s="599"/>
      <c r="AE36" s="599"/>
      <c r="AF36" s="599"/>
      <c r="AG36" s="599"/>
      <c r="AH36" s="599"/>
      <c r="AI36" s="599"/>
      <c r="AJ36" s="599"/>
      <c r="AK36" s="599"/>
      <c r="AL36" s="599"/>
      <c r="AM36" s="599"/>
      <c r="AN36" s="599"/>
      <c r="AO36" s="599"/>
      <c r="AP36" s="599"/>
      <c r="AQ36" s="599"/>
      <c r="AR36" s="599"/>
      <c r="AS36" s="599"/>
      <c r="AT36" s="599"/>
      <c r="AU36" s="599"/>
      <c r="AV36" s="599"/>
      <c r="AW36" s="599"/>
      <c r="AX36" s="599"/>
      <c r="AY36" s="599"/>
      <c r="AZ36" s="599"/>
      <c r="BA36" s="599"/>
      <c r="BB36" s="599"/>
      <c r="BC36" s="599"/>
      <c r="BD36" s="608"/>
      <c r="BE36" s="608"/>
      <c r="BF36" s="608"/>
      <c r="BG36" s="608"/>
      <c r="BH36" s="608"/>
      <c r="BI36" s="609"/>
      <c r="BK36" s="340"/>
      <c r="BM36" s="616">
        <f t="shared" si="0"/>
        <v>0</v>
      </c>
      <c r="BN36" s="617"/>
      <c r="BP36" s="616">
        <f t="shared" si="1"/>
        <v>0</v>
      </c>
      <c r="BQ36" s="617"/>
    </row>
    <row r="37" spans="2:69" s="44" customFormat="1" ht="15" customHeight="1">
      <c r="B37" s="352" t="s">
        <v>72</v>
      </c>
      <c r="C37" s="599"/>
      <c r="D37" s="599"/>
      <c r="E37" s="599"/>
      <c r="F37" s="599"/>
      <c r="G37" s="599"/>
      <c r="H37" s="599"/>
      <c r="I37" s="599"/>
      <c r="J37" s="599"/>
      <c r="K37" s="599"/>
      <c r="L37" s="599"/>
      <c r="M37" s="599"/>
      <c r="N37" s="599"/>
      <c r="O37" s="599"/>
      <c r="P37" s="599"/>
      <c r="Q37" s="599"/>
      <c r="R37" s="599"/>
      <c r="S37" s="599"/>
      <c r="T37" s="599"/>
      <c r="U37" s="599"/>
      <c r="V37" s="599"/>
      <c r="W37" s="599"/>
      <c r="X37" s="599"/>
      <c r="Y37" s="599"/>
      <c r="Z37" s="599"/>
      <c r="AA37" s="599"/>
      <c r="AB37" s="599"/>
      <c r="AC37" s="599"/>
      <c r="AD37" s="599"/>
      <c r="AE37" s="599"/>
      <c r="AF37" s="599"/>
      <c r="AG37" s="599"/>
      <c r="AH37" s="599"/>
      <c r="AI37" s="599"/>
      <c r="AJ37" s="599"/>
      <c r="AK37" s="599"/>
      <c r="AL37" s="599"/>
      <c r="AM37" s="599"/>
      <c r="AN37" s="599"/>
      <c r="AO37" s="599"/>
      <c r="AP37" s="599"/>
      <c r="AQ37" s="599"/>
      <c r="AR37" s="599"/>
      <c r="AS37" s="599"/>
      <c r="AT37" s="599"/>
      <c r="AU37" s="599"/>
      <c r="AV37" s="599"/>
      <c r="AW37" s="599"/>
      <c r="AX37" s="599"/>
      <c r="AY37" s="599"/>
      <c r="AZ37" s="599"/>
      <c r="BA37" s="599"/>
      <c r="BB37" s="599"/>
      <c r="BC37" s="599"/>
      <c r="BD37" s="608"/>
      <c r="BE37" s="608"/>
      <c r="BF37" s="608"/>
      <c r="BG37" s="608"/>
      <c r="BH37" s="608"/>
      <c r="BI37" s="609"/>
      <c r="BK37" s="340"/>
      <c r="BM37" s="616">
        <f t="shared" si="0"/>
        <v>0</v>
      </c>
      <c r="BN37" s="617"/>
      <c r="BP37" s="616">
        <f t="shared" si="1"/>
        <v>0</v>
      </c>
      <c r="BQ37" s="617"/>
    </row>
    <row r="38" spans="2:69" s="44" customFormat="1" ht="15" customHeight="1">
      <c r="B38" s="352" t="s">
        <v>73</v>
      </c>
      <c r="C38" s="599"/>
      <c r="D38" s="599"/>
      <c r="E38" s="599"/>
      <c r="F38" s="599"/>
      <c r="G38" s="599"/>
      <c r="H38" s="599"/>
      <c r="I38" s="599"/>
      <c r="J38" s="599"/>
      <c r="K38" s="599"/>
      <c r="L38" s="599"/>
      <c r="M38" s="599"/>
      <c r="N38" s="599"/>
      <c r="O38" s="599"/>
      <c r="P38" s="599"/>
      <c r="Q38" s="599"/>
      <c r="R38" s="599"/>
      <c r="S38" s="599"/>
      <c r="T38" s="599"/>
      <c r="U38" s="599"/>
      <c r="V38" s="599"/>
      <c r="W38" s="599"/>
      <c r="X38" s="599"/>
      <c r="Y38" s="599"/>
      <c r="Z38" s="599"/>
      <c r="AA38" s="599"/>
      <c r="AB38" s="599"/>
      <c r="AC38" s="599"/>
      <c r="AD38" s="599"/>
      <c r="AE38" s="599"/>
      <c r="AF38" s="599"/>
      <c r="AG38" s="599"/>
      <c r="AH38" s="599"/>
      <c r="AI38" s="599"/>
      <c r="AJ38" s="599"/>
      <c r="AK38" s="599"/>
      <c r="AL38" s="599"/>
      <c r="AM38" s="599"/>
      <c r="AN38" s="599"/>
      <c r="AO38" s="599"/>
      <c r="AP38" s="599"/>
      <c r="AQ38" s="599"/>
      <c r="AR38" s="599"/>
      <c r="AS38" s="599"/>
      <c r="AT38" s="599"/>
      <c r="AU38" s="599"/>
      <c r="AV38" s="599"/>
      <c r="AW38" s="599"/>
      <c r="AX38" s="599"/>
      <c r="AY38" s="599"/>
      <c r="AZ38" s="599"/>
      <c r="BA38" s="599"/>
      <c r="BB38" s="599"/>
      <c r="BC38" s="599"/>
      <c r="BD38" s="608"/>
      <c r="BE38" s="608"/>
      <c r="BF38" s="608"/>
      <c r="BG38" s="608"/>
      <c r="BH38" s="608"/>
      <c r="BI38" s="609"/>
      <c r="BK38" s="340"/>
      <c r="BM38" s="616">
        <f t="shared" si="0"/>
        <v>0</v>
      </c>
      <c r="BN38" s="617"/>
      <c r="BP38" s="616">
        <f t="shared" si="1"/>
        <v>0</v>
      </c>
      <c r="BQ38" s="617"/>
    </row>
    <row r="39" spans="2:69" s="44" customFormat="1" ht="15" customHeight="1">
      <c r="B39" s="352" t="s">
        <v>74</v>
      </c>
      <c r="C39" s="599"/>
      <c r="D39" s="599"/>
      <c r="E39" s="599"/>
      <c r="F39" s="599"/>
      <c r="G39" s="599"/>
      <c r="H39" s="599"/>
      <c r="I39" s="599"/>
      <c r="J39" s="599"/>
      <c r="K39" s="599"/>
      <c r="L39" s="599"/>
      <c r="M39" s="599"/>
      <c r="N39" s="599"/>
      <c r="O39" s="599"/>
      <c r="P39" s="599"/>
      <c r="Q39" s="599"/>
      <c r="R39" s="599"/>
      <c r="S39" s="599"/>
      <c r="T39" s="599"/>
      <c r="U39" s="599"/>
      <c r="V39" s="599"/>
      <c r="W39" s="599"/>
      <c r="X39" s="599"/>
      <c r="Y39" s="599"/>
      <c r="Z39" s="599"/>
      <c r="AA39" s="599"/>
      <c r="AB39" s="599"/>
      <c r="AC39" s="599"/>
      <c r="AD39" s="599"/>
      <c r="AE39" s="599"/>
      <c r="AF39" s="599"/>
      <c r="AG39" s="599"/>
      <c r="AH39" s="599"/>
      <c r="AI39" s="599"/>
      <c r="AJ39" s="599"/>
      <c r="AK39" s="599"/>
      <c r="AL39" s="599"/>
      <c r="AM39" s="599"/>
      <c r="AN39" s="599"/>
      <c r="AO39" s="599"/>
      <c r="AP39" s="599"/>
      <c r="AQ39" s="599"/>
      <c r="AR39" s="599"/>
      <c r="AS39" s="599"/>
      <c r="AT39" s="599"/>
      <c r="AU39" s="599"/>
      <c r="AV39" s="599"/>
      <c r="AW39" s="599"/>
      <c r="AX39" s="599"/>
      <c r="AY39" s="599"/>
      <c r="AZ39" s="599"/>
      <c r="BA39" s="599"/>
      <c r="BB39" s="599"/>
      <c r="BC39" s="599"/>
      <c r="BD39" s="608"/>
      <c r="BE39" s="608"/>
      <c r="BF39" s="608"/>
      <c r="BG39" s="608"/>
      <c r="BH39" s="608"/>
      <c r="BI39" s="609"/>
      <c r="BK39" s="340"/>
      <c r="BM39" s="616">
        <f t="shared" si="0"/>
        <v>0</v>
      </c>
      <c r="BN39" s="617"/>
      <c r="BP39" s="616">
        <f t="shared" si="1"/>
        <v>0</v>
      </c>
      <c r="BQ39" s="617"/>
    </row>
    <row r="40" spans="2:69" s="44" customFormat="1" ht="15" customHeight="1">
      <c r="B40" s="352" t="s">
        <v>75</v>
      </c>
      <c r="C40" s="599"/>
      <c r="D40" s="599"/>
      <c r="E40" s="599"/>
      <c r="F40" s="599"/>
      <c r="G40" s="599"/>
      <c r="H40" s="599"/>
      <c r="I40" s="599"/>
      <c r="J40" s="599"/>
      <c r="K40" s="599"/>
      <c r="L40" s="599"/>
      <c r="M40" s="599"/>
      <c r="N40" s="599"/>
      <c r="O40" s="599"/>
      <c r="P40" s="599"/>
      <c r="Q40" s="599"/>
      <c r="R40" s="599"/>
      <c r="S40" s="599"/>
      <c r="T40" s="599"/>
      <c r="U40" s="599"/>
      <c r="V40" s="599"/>
      <c r="W40" s="599"/>
      <c r="X40" s="599"/>
      <c r="Y40" s="599"/>
      <c r="Z40" s="599"/>
      <c r="AA40" s="599"/>
      <c r="AB40" s="599"/>
      <c r="AC40" s="599"/>
      <c r="AD40" s="599"/>
      <c r="AE40" s="599"/>
      <c r="AF40" s="599"/>
      <c r="AG40" s="599"/>
      <c r="AH40" s="599"/>
      <c r="AI40" s="599"/>
      <c r="AJ40" s="599"/>
      <c r="AK40" s="599"/>
      <c r="AL40" s="599"/>
      <c r="AM40" s="599"/>
      <c r="AN40" s="599"/>
      <c r="AO40" s="599"/>
      <c r="AP40" s="599"/>
      <c r="AQ40" s="599"/>
      <c r="AR40" s="599"/>
      <c r="AS40" s="599"/>
      <c r="AT40" s="599"/>
      <c r="AU40" s="599"/>
      <c r="AV40" s="599"/>
      <c r="AW40" s="599"/>
      <c r="AX40" s="599"/>
      <c r="AY40" s="599"/>
      <c r="AZ40" s="599"/>
      <c r="BA40" s="599"/>
      <c r="BB40" s="599"/>
      <c r="BC40" s="599"/>
      <c r="BD40" s="608"/>
      <c r="BE40" s="608"/>
      <c r="BF40" s="608"/>
      <c r="BG40" s="608"/>
      <c r="BH40" s="608"/>
      <c r="BI40" s="609"/>
      <c r="BK40" s="340"/>
      <c r="BM40" s="616">
        <f t="shared" si="0"/>
        <v>0</v>
      </c>
      <c r="BN40" s="617"/>
      <c r="BP40" s="616">
        <f t="shared" si="1"/>
        <v>0</v>
      </c>
      <c r="BQ40" s="617"/>
    </row>
    <row r="41" spans="2:69" s="44" customFormat="1" ht="15" customHeight="1">
      <c r="B41" s="352" t="s">
        <v>76</v>
      </c>
      <c r="C41" s="599"/>
      <c r="D41" s="599"/>
      <c r="E41" s="599"/>
      <c r="F41" s="599"/>
      <c r="G41" s="599"/>
      <c r="H41" s="599"/>
      <c r="I41" s="599"/>
      <c r="J41" s="599"/>
      <c r="K41" s="599"/>
      <c r="L41" s="599"/>
      <c r="M41" s="599"/>
      <c r="N41" s="599"/>
      <c r="O41" s="599"/>
      <c r="P41" s="599"/>
      <c r="Q41" s="599"/>
      <c r="R41" s="599"/>
      <c r="S41" s="599"/>
      <c r="T41" s="599"/>
      <c r="U41" s="599"/>
      <c r="V41" s="599"/>
      <c r="W41" s="599"/>
      <c r="X41" s="599"/>
      <c r="Y41" s="599"/>
      <c r="Z41" s="599"/>
      <c r="AA41" s="599"/>
      <c r="AB41" s="599"/>
      <c r="AC41" s="599"/>
      <c r="AD41" s="599"/>
      <c r="AE41" s="599"/>
      <c r="AF41" s="599"/>
      <c r="AG41" s="599"/>
      <c r="AH41" s="599"/>
      <c r="AI41" s="599"/>
      <c r="AJ41" s="599"/>
      <c r="AK41" s="599"/>
      <c r="AL41" s="599"/>
      <c r="AM41" s="599"/>
      <c r="AN41" s="599"/>
      <c r="AO41" s="599"/>
      <c r="AP41" s="599"/>
      <c r="AQ41" s="599"/>
      <c r="AR41" s="599"/>
      <c r="AS41" s="599"/>
      <c r="AT41" s="599"/>
      <c r="AU41" s="599"/>
      <c r="AV41" s="599"/>
      <c r="AW41" s="599"/>
      <c r="AX41" s="599"/>
      <c r="AY41" s="599"/>
      <c r="AZ41" s="599"/>
      <c r="BA41" s="599"/>
      <c r="BB41" s="599"/>
      <c r="BC41" s="599"/>
      <c r="BD41" s="608"/>
      <c r="BE41" s="608"/>
      <c r="BF41" s="608"/>
      <c r="BG41" s="608"/>
      <c r="BH41" s="608"/>
      <c r="BI41" s="609"/>
      <c r="BK41" s="340"/>
      <c r="BM41" s="616">
        <f t="shared" si="0"/>
        <v>0</v>
      </c>
      <c r="BN41" s="617"/>
      <c r="BP41" s="616">
        <f t="shared" si="1"/>
        <v>0</v>
      </c>
      <c r="BQ41" s="617"/>
    </row>
    <row r="42" spans="2:69" s="44" customFormat="1" ht="15" customHeight="1">
      <c r="B42" s="352" t="s">
        <v>77</v>
      </c>
      <c r="C42" s="599"/>
      <c r="D42" s="599"/>
      <c r="E42" s="599"/>
      <c r="F42" s="599"/>
      <c r="G42" s="599"/>
      <c r="H42" s="599"/>
      <c r="I42" s="599"/>
      <c r="J42" s="599"/>
      <c r="K42" s="599"/>
      <c r="L42" s="599"/>
      <c r="M42" s="599"/>
      <c r="N42" s="599"/>
      <c r="O42" s="599"/>
      <c r="P42" s="599"/>
      <c r="Q42" s="599"/>
      <c r="R42" s="599"/>
      <c r="S42" s="599"/>
      <c r="T42" s="599"/>
      <c r="U42" s="599"/>
      <c r="V42" s="599"/>
      <c r="W42" s="599"/>
      <c r="X42" s="599"/>
      <c r="Y42" s="599"/>
      <c r="Z42" s="599"/>
      <c r="AA42" s="599"/>
      <c r="AB42" s="599"/>
      <c r="AC42" s="599"/>
      <c r="AD42" s="599"/>
      <c r="AE42" s="599"/>
      <c r="AF42" s="599"/>
      <c r="AG42" s="599"/>
      <c r="AH42" s="599"/>
      <c r="AI42" s="599"/>
      <c r="AJ42" s="599"/>
      <c r="AK42" s="599"/>
      <c r="AL42" s="599"/>
      <c r="AM42" s="599"/>
      <c r="AN42" s="599"/>
      <c r="AO42" s="599"/>
      <c r="AP42" s="599"/>
      <c r="AQ42" s="599"/>
      <c r="AR42" s="599"/>
      <c r="AS42" s="599"/>
      <c r="AT42" s="599"/>
      <c r="AU42" s="599"/>
      <c r="AV42" s="599"/>
      <c r="AW42" s="599"/>
      <c r="AX42" s="599"/>
      <c r="AY42" s="599"/>
      <c r="AZ42" s="599"/>
      <c r="BA42" s="599"/>
      <c r="BB42" s="599"/>
      <c r="BC42" s="599"/>
      <c r="BD42" s="608"/>
      <c r="BE42" s="608"/>
      <c r="BF42" s="608"/>
      <c r="BG42" s="608"/>
      <c r="BH42" s="608"/>
      <c r="BI42" s="609"/>
      <c r="BK42" s="340"/>
      <c r="BM42" s="616">
        <f t="shared" si="0"/>
        <v>0</v>
      </c>
      <c r="BN42" s="617"/>
      <c r="BP42" s="616">
        <f t="shared" si="1"/>
        <v>0</v>
      </c>
      <c r="BQ42" s="617"/>
    </row>
    <row r="43" spans="2:69" s="44" customFormat="1" ht="15" customHeight="1">
      <c r="B43" s="352" t="s">
        <v>78</v>
      </c>
      <c r="C43" s="599"/>
      <c r="D43" s="599"/>
      <c r="E43" s="599"/>
      <c r="F43" s="599"/>
      <c r="G43" s="599"/>
      <c r="H43" s="599"/>
      <c r="I43" s="599"/>
      <c r="J43" s="599"/>
      <c r="K43" s="599"/>
      <c r="L43" s="599"/>
      <c r="M43" s="599"/>
      <c r="N43" s="599"/>
      <c r="O43" s="599"/>
      <c r="P43" s="599"/>
      <c r="Q43" s="599"/>
      <c r="R43" s="599"/>
      <c r="S43" s="599"/>
      <c r="T43" s="599"/>
      <c r="U43" s="599"/>
      <c r="V43" s="599"/>
      <c r="W43" s="599"/>
      <c r="X43" s="599"/>
      <c r="Y43" s="599"/>
      <c r="Z43" s="599"/>
      <c r="AA43" s="599"/>
      <c r="AB43" s="599"/>
      <c r="AC43" s="599"/>
      <c r="AD43" s="599"/>
      <c r="AE43" s="599"/>
      <c r="AF43" s="599"/>
      <c r="AG43" s="599"/>
      <c r="AH43" s="599"/>
      <c r="AI43" s="599"/>
      <c r="AJ43" s="599"/>
      <c r="AK43" s="599"/>
      <c r="AL43" s="599"/>
      <c r="AM43" s="599"/>
      <c r="AN43" s="599"/>
      <c r="AO43" s="599"/>
      <c r="AP43" s="599"/>
      <c r="AQ43" s="599"/>
      <c r="AR43" s="599"/>
      <c r="AS43" s="599"/>
      <c r="AT43" s="599"/>
      <c r="AU43" s="599"/>
      <c r="AV43" s="599"/>
      <c r="AW43" s="599"/>
      <c r="AX43" s="599"/>
      <c r="AY43" s="599"/>
      <c r="AZ43" s="599"/>
      <c r="BA43" s="599"/>
      <c r="BB43" s="599"/>
      <c r="BC43" s="599"/>
      <c r="BD43" s="608"/>
      <c r="BE43" s="608"/>
      <c r="BF43" s="608"/>
      <c r="BG43" s="608"/>
      <c r="BH43" s="608"/>
      <c r="BI43" s="609"/>
      <c r="BK43" s="340"/>
      <c r="BM43" s="616">
        <f t="shared" si="0"/>
        <v>0</v>
      </c>
      <c r="BN43" s="617"/>
      <c r="BP43" s="616">
        <f t="shared" si="1"/>
        <v>0</v>
      </c>
      <c r="BQ43" s="617"/>
    </row>
    <row r="44" spans="2:69" s="44" customFormat="1" ht="15" customHeight="1">
      <c r="B44" s="352" t="s">
        <v>79</v>
      </c>
      <c r="C44" s="599"/>
      <c r="D44" s="599"/>
      <c r="E44" s="599"/>
      <c r="F44" s="599"/>
      <c r="G44" s="599"/>
      <c r="H44" s="599"/>
      <c r="I44" s="599"/>
      <c r="J44" s="599"/>
      <c r="K44" s="599"/>
      <c r="L44" s="599"/>
      <c r="M44" s="599"/>
      <c r="N44" s="599"/>
      <c r="O44" s="599"/>
      <c r="P44" s="599"/>
      <c r="Q44" s="599"/>
      <c r="R44" s="599"/>
      <c r="S44" s="599"/>
      <c r="T44" s="599"/>
      <c r="U44" s="599"/>
      <c r="V44" s="599"/>
      <c r="W44" s="599"/>
      <c r="X44" s="599"/>
      <c r="Y44" s="599"/>
      <c r="Z44" s="599"/>
      <c r="AA44" s="599"/>
      <c r="AB44" s="599"/>
      <c r="AC44" s="599"/>
      <c r="AD44" s="599"/>
      <c r="AE44" s="599"/>
      <c r="AF44" s="599"/>
      <c r="AG44" s="599"/>
      <c r="AH44" s="599"/>
      <c r="AI44" s="599"/>
      <c r="AJ44" s="599"/>
      <c r="AK44" s="599"/>
      <c r="AL44" s="599"/>
      <c r="AM44" s="599"/>
      <c r="AN44" s="599"/>
      <c r="AO44" s="599"/>
      <c r="AP44" s="599"/>
      <c r="AQ44" s="599"/>
      <c r="AR44" s="599"/>
      <c r="AS44" s="599"/>
      <c r="AT44" s="599"/>
      <c r="AU44" s="599"/>
      <c r="AV44" s="599"/>
      <c r="AW44" s="599"/>
      <c r="AX44" s="599"/>
      <c r="AY44" s="599"/>
      <c r="AZ44" s="599"/>
      <c r="BA44" s="599"/>
      <c r="BB44" s="599"/>
      <c r="BC44" s="599"/>
      <c r="BD44" s="608"/>
      <c r="BE44" s="608"/>
      <c r="BF44" s="608"/>
      <c r="BG44" s="608"/>
      <c r="BH44" s="608"/>
      <c r="BI44" s="609"/>
      <c r="BK44" s="340"/>
      <c r="BM44" s="616">
        <f t="shared" si="0"/>
        <v>0</v>
      </c>
      <c r="BN44" s="617"/>
      <c r="BP44" s="616">
        <f t="shared" si="1"/>
        <v>0</v>
      </c>
      <c r="BQ44" s="617"/>
    </row>
    <row r="45" spans="2:69" s="44" customFormat="1" ht="15" customHeight="1">
      <c r="B45" s="352" t="s">
        <v>80</v>
      </c>
      <c r="C45" s="599"/>
      <c r="D45" s="599"/>
      <c r="E45" s="599"/>
      <c r="F45" s="599"/>
      <c r="G45" s="599"/>
      <c r="H45" s="599"/>
      <c r="I45" s="599"/>
      <c r="J45" s="599"/>
      <c r="K45" s="599"/>
      <c r="L45" s="599"/>
      <c r="M45" s="599"/>
      <c r="N45" s="599"/>
      <c r="O45" s="599"/>
      <c r="P45" s="599"/>
      <c r="Q45" s="599"/>
      <c r="R45" s="599"/>
      <c r="S45" s="599"/>
      <c r="T45" s="599"/>
      <c r="U45" s="599"/>
      <c r="V45" s="599"/>
      <c r="W45" s="599"/>
      <c r="X45" s="599"/>
      <c r="Y45" s="599"/>
      <c r="Z45" s="599"/>
      <c r="AA45" s="599"/>
      <c r="AB45" s="599"/>
      <c r="AC45" s="599"/>
      <c r="AD45" s="599"/>
      <c r="AE45" s="599"/>
      <c r="AF45" s="599"/>
      <c r="AG45" s="599"/>
      <c r="AH45" s="599"/>
      <c r="AI45" s="599"/>
      <c r="AJ45" s="599"/>
      <c r="AK45" s="599"/>
      <c r="AL45" s="599"/>
      <c r="AM45" s="599"/>
      <c r="AN45" s="599"/>
      <c r="AO45" s="599"/>
      <c r="AP45" s="599"/>
      <c r="AQ45" s="599"/>
      <c r="AR45" s="599"/>
      <c r="AS45" s="599"/>
      <c r="AT45" s="599"/>
      <c r="AU45" s="599"/>
      <c r="AV45" s="599"/>
      <c r="AW45" s="599"/>
      <c r="AX45" s="599"/>
      <c r="AY45" s="599"/>
      <c r="AZ45" s="599"/>
      <c r="BA45" s="599"/>
      <c r="BB45" s="599"/>
      <c r="BC45" s="599"/>
      <c r="BD45" s="608"/>
      <c r="BE45" s="608"/>
      <c r="BF45" s="608"/>
      <c r="BG45" s="608"/>
      <c r="BH45" s="608"/>
      <c r="BI45" s="609"/>
      <c r="BK45" s="340"/>
      <c r="BM45" s="616">
        <f t="shared" si="0"/>
        <v>0</v>
      </c>
      <c r="BN45" s="617"/>
      <c r="BP45" s="616">
        <f t="shared" si="1"/>
        <v>0</v>
      </c>
      <c r="BQ45" s="617"/>
    </row>
    <row r="46" spans="2:69" s="44" customFormat="1" ht="15" customHeight="1">
      <c r="B46" s="352" t="s">
        <v>81</v>
      </c>
      <c r="C46" s="599"/>
      <c r="D46" s="599"/>
      <c r="E46" s="599"/>
      <c r="F46" s="599"/>
      <c r="G46" s="599"/>
      <c r="H46" s="599"/>
      <c r="I46" s="599"/>
      <c r="J46" s="599"/>
      <c r="K46" s="599"/>
      <c r="L46" s="599"/>
      <c r="M46" s="599"/>
      <c r="N46" s="599"/>
      <c r="O46" s="599"/>
      <c r="P46" s="599"/>
      <c r="Q46" s="599"/>
      <c r="R46" s="599"/>
      <c r="S46" s="599"/>
      <c r="T46" s="599"/>
      <c r="U46" s="599"/>
      <c r="V46" s="599"/>
      <c r="W46" s="599"/>
      <c r="X46" s="599"/>
      <c r="Y46" s="599"/>
      <c r="Z46" s="599"/>
      <c r="AA46" s="599"/>
      <c r="AB46" s="599"/>
      <c r="AC46" s="599"/>
      <c r="AD46" s="599"/>
      <c r="AE46" s="599"/>
      <c r="AF46" s="599"/>
      <c r="AG46" s="599"/>
      <c r="AH46" s="599"/>
      <c r="AI46" s="599"/>
      <c r="AJ46" s="599"/>
      <c r="AK46" s="599"/>
      <c r="AL46" s="599"/>
      <c r="AM46" s="599"/>
      <c r="AN46" s="599"/>
      <c r="AO46" s="599"/>
      <c r="AP46" s="599"/>
      <c r="AQ46" s="599"/>
      <c r="AR46" s="599"/>
      <c r="AS46" s="599"/>
      <c r="AT46" s="599"/>
      <c r="AU46" s="599"/>
      <c r="AV46" s="599"/>
      <c r="AW46" s="599"/>
      <c r="AX46" s="599"/>
      <c r="AY46" s="599"/>
      <c r="AZ46" s="599"/>
      <c r="BA46" s="599"/>
      <c r="BB46" s="599"/>
      <c r="BC46" s="599"/>
      <c r="BD46" s="608"/>
      <c r="BE46" s="608"/>
      <c r="BF46" s="608"/>
      <c r="BG46" s="608"/>
      <c r="BH46" s="608"/>
      <c r="BI46" s="609"/>
      <c r="BK46" s="340"/>
      <c r="BM46" s="616">
        <f t="shared" si="0"/>
        <v>0</v>
      </c>
      <c r="BN46" s="617"/>
      <c r="BP46" s="616">
        <f t="shared" si="1"/>
        <v>0</v>
      </c>
      <c r="BQ46" s="617"/>
    </row>
    <row r="47" spans="2:69" s="44" customFormat="1" ht="15" customHeight="1">
      <c r="B47" s="352" t="s">
        <v>82</v>
      </c>
      <c r="C47" s="599"/>
      <c r="D47" s="599"/>
      <c r="E47" s="599"/>
      <c r="F47" s="599"/>
      <c r="G47" s="599"/>
      <c r="H47" s="599"/>
      <c r="I47" s="599"/>
      <c r="J47" s="599"/>
      <c r="K47" s="599"/>
      <c r="L47" s="599"/>
      <c r="M47" s="599"/>
      <c r="N47" s="599"/>
      <c r="O47" s="599"/>
      <c r="P47" s="599"/>
      <c r="Q47" s="599"/>
      <c r="R47" s="599"/>
      <c r="S47" s="599"/>
      <c r="T47" s="599"/>
      <c r="U47" s="599"/>
      <c r="V47" s="599"/>
      <c r="W47" s="599"/>
      <c r="X47" s="599"/>
      <c r="Y47" s="599"/>
      <c r="Z47" s="599"/>
      <c r="AA47" s="599"/>
      <c r="AB47" s="599"/>
      <c r="AC47" s="599"/>
      <c r="AD47" s="599"/>
      <c r="AE47" s="599"/>
      <c r="AF47" s="599"/>
      <c r="AG47" s="599"/>
      <c r="AH47" s="599"/>
      <c r="AI47" s="599"/>
      <c r="AJ47" s="599"/>
      <c r="AK47" s="599"/>
      <c r="AL47" s="599"/>
      <c r="AM47" s="599"/>
      <c r="AN47" s="599"/>
      <c r="AO47" s="599"/>
      <c r="AP47" s="599"/>
      <c r="AQ47" s="599"/>
      <c r="AR47" s="599"/>
      <c r="AS47" s="599"/>
      <c r="AT47" s="599"/>
      <c r="AU47" s="599"/>
      <c r="AV47" s="599"/>
      <c r="AW47" s="599"/>
      <c r="AX47" s="599"/>
      <c r="AY47" s="599"/>
      <c r="AZ47" s="599"/>
      <c r="BA47" s="599"/>
      <c r="BB47" s="599"/>
      <c r="BC47" s="599"/>
      <c r="BD47" s="608"/>
      <c r="BE47" s="608"/>
      <c r="BF47" s="608"/>
      <c r="BG47" s="608"/>
      <c r="BH47" s="608"/>
      <c r="BI47" s="609"/>
      <c r="BK47" s="340"/>
      <c r="BM47" s="616">
        <f t="shared" si="0"/>
        <v>0</v>
      </c>
      <c r="BN47" s="617"/>
      <c r="BP47" s="616">
        <f t="shared" si="1"/>
        <v>0</v>
      </c>
      <c r="BQ47" s="617"/>
    </row>
    <row r="48" spans="2:69" s="44" customFormat="1" ht="15" customHeight="1">
      <c r="B48" s="352" t="s">
        <v>83</v>
      </c>
      <c r="C48" s="599"/>
      <c r="D48" s="599"/>
      <c r="E48" s="599"/>
      <c r="F48" s="599"/>
      <c r="G48" s="599"/>
      <c r="H48" s="599"/>
      <c r="I48" s="599"/>
      <c r="J48" s="599"/>
      <c r="K48" s="599"/>
      <c r="L48" s="599"/>
      <c r="M48" s="599"/>
      <c r="N48" s="599"/>
      <c r="O48" s="599"/>
      <c r="P48" s="599"/>
      <c r="Q48" s="599"/>
      <c r="R48" s="599"/>
      <c r="S48" s="599"/>
      <c r="T48" s="599"/>
      <c r="U48" s="599"/>
      <c r="V48" s="599"/>
      <c r="W48" s="599"/>
      <c r="X48" s="599"/>
      <c r="Y48" s="599"/>
      <c r="Z48" s="599"/>
      <c r="AA48" s="599"/>
      <c r="AB48" s="599"/>
      <c r="AC48" s="599"/>
      <c r="AD48" s="599"/>
      <c r="AE48" s="599"/>
      <c r="AF48" s="599"/>
      <c r="AG48" s="599"/>
      <c r="AH48" s="599"/>
      <c r="AI48" s="599"/>
      <c r="AJ48" s="599"/>
      <c r="AK48" s="599"/>
      <c r="AL48" s="599"/>
      <c r="AM48" s="599"/>
      <c r="AN48" s="599"/>
      <c r="AO48" s="599"/>
      <c r="AP48" s="599"/>
      <c r="AQ48" s="599"/>
      <c r="AR48" s="599"/>
      <c r="AS48" s="599"/>
      <c r="AT48" s="599"/>
      <c r="AU48" s="599"/>
      <c r="AV48" s="599"/>
      <c r="AW48" s="599"/>
      <c r="AX48" s="599"/>
      <c r="AY48" s="599"/>
      <c r="AZ48" s="599"/>
      <c r="BA48" s="599"/>
      <c r="BB48" s="599"/>
      <c r="BC48" s="599"/>
      <c r="BD48" s="608"/>
      <c r="BE48" s="608"/>
      <c r="BF48" s="608"/>
      <c r="BG48" s="608"/>
      <c r="BH48" s="608"/>
      <c r="BI48" s="609"/>
      <c r="BK48" s="340"/>
      <c r="BM48" s="616">
        <f t="shared" si="0"/>
        <v>0</v>
      </c>
      <c r="BN48" s="617"/>
      <c r="BP48" s="616">
        <f t="shared" si="1"/>
        <v>0</v>
      </c>
      <c r="BQ48" s="617"/>
    </row>
    <row r="49" spans="2:69" s="44" customFormat="1" ht="15" customHeight="1">
      <c r="B49" s="352" t="s">
        <v>84</v>
      </c>
      <c r="C49" s="599"/>
      <c r="D49" s="599"/>
      <c r="E49" s="599"/>
      <c r="F49" s="599"/>
      <c r="G49" s="599"/>
      <c r="H49" s="599"/>
      <c r="I49" s="599"/>
      <c r="J49" s="599"/>
      <c r="K49" s="599"/>
      <c r="L49" s="599"/>
      <c r="M49" s="599"/>
      <c r="N49" s="599"/>
      <c r="O49" s="599"/>
      <c r="P49" s="599"/>
      <c r="Q49" s="599"/>
      <c r="R49" s="599"/>
      <c r="S49" s="599"/>
      <c r="T49" s="599"/>
      <c r="U49" s="599"/>
      <c r="V49" s="599"/>
      <c r="W49" s="599"/>
      <c r="X49" s="599"/>
      <c r="Y49" s="599"/>
      <c r="Z49" s="599"/>
      <c r="AA49" s="599"/>
      <c r="AB49" s="599"/>
      <c r="AC49" s="599"/>
      <c r="AD49" s="599"/>
      <c r="AE49" s="599"/>
      <c r="AF49" s="599"/>
      <c r="AG49" s="599"/>
      <c r="AH49" s="599"/>
      <c r="AI49" s="599"/>
      <c r="AJ49" s="599"/>
      <c r="AK49" s="599"/>
      <c r="AL49" s="599"/>
      <c r="AM49" s="599"/>
      <c r="AN49" s="599"/>
      <c r="AO49" s="599"/>
      <c r="AP49" s="599"/>
      <c r="AQ49" s="599"/>
      <c r="AR49" s="599"/>
      <c r="AS49" s="599"/>
      <c r="AT49" s="599"/>
      <c r="AU49" s="599"/>
      <c r="AV49" s="599"/>
      <c r="AW49" s="599"/>
      <c r="AX49" s="599"/>
      <c r="AY49" s="599"/>
      <c r="AZ49" s="599"/>
      <c r="BA49" s="599"/>
      <c r="BB49" s="599"/>
      <c r="BC49" s="599"/>
      <c r="BD49" s="608"/>
      <c r="BE49" s="608"/>
      <c r="BF49" s="608"/>
      <c r="BG49" s="608"/>
      <c r="BH49" s="608"/>
      <c r="BI49" s="609"/>
      <c r="BK49" s="340"/>
      <c r="BM49" s="616">
        <f t="shared" si="0"/>
        <v>0</v>
      </c>
      <c r="BN49" s="617"/>
      <c r="BP49" s="616">
        <f t="shared" si="1"/>
        <v>0</v>
      </c>
      <c r="BQ49" s="617"/>
    </row>
    <row r="50" spans="2:69" s="44" customFormat="1" ht="15" customHeight="1">
      <c r="B50" s="352" t="s">
        <v>85</v>
      </c>
      <c r="C50" s="599"/>
      <c r="D50" s="599"/>
      <c r="E50" s="599"/>
      <c r="F50" s="599"/>
      <c r="G50" s="599"/>
      <c r="H50" s="599"/>
      <c r="I50" s="599"/>
      <c r="J50" s="599"/>
      <c r="K50" s="599"/>
      <c r="L50" s="599"/>
      <c r="M50" s="599"/>
      <c r="N50" s="599"/>
      <c r="O50" s="599"/>
      <c r="P50" s="599"/>
      <c r="Q50" s="599"/>
      <c r="R50" s="599"/>
      <c r="S50" s="599"/>
      <c r="T50" s="599"/>
      <c r="U50" s="599"/>
      <c r="V50" s="599"/>
      <c r="W50" s="599"/>
      <c r="X50" s="599"/>
      <c r="Y50" s="599"/>
      <c r="Z50" s="599"/>
      <c r="AA50" s="599"/>
      <c r="AB50" s="599"/>
      <c r="AC50" s="599"/>
      <c r="AD50" s="599"/>
      <c r="AE50" s="599"/>
      <c r="AF50" s="599"/>
      <c r="AG50" s="599"/>
      <c r="AH50" s="599"/>
      <c r="AI50" s="599"/>
      <c r="AJ50" s="599"/>
      <c r="AK50" s="599"/>
      <c r="AL50" s="599"/>
      <c r="AM50" s="599"/>
      <c r="AN50" s="599"/>
      <c r="AO50" s="599"/>
      <c r="AP50" s="599"/>
      <c r="AQ50" s="599"/>
      <c r="AR50" s="599"/>
      <c r="AS50" s="599"/>
      <c r="AT50" s="599"/>
      <c r="AU50" s="599"/>
      <c r="AV50" s="599"/>
      <c r="AW50" s="599"/>
      <c r="AX50" s="599"/>
      <c r="AY50" s="599"/>
      <c r="AZ50" s="599"/>
      <c r="BA50" s="599"/>
      <c r="BB50" s="599"/>
      <c r="BC50" s="599"/>
      <c r="BD50" s="608"/>
      <c r="BE50" s="608"/>
      <c r="BF50" s="608"/>
      <c r="BG50" s="608"/>
      <c r="BH50" s="608"/>
      <c r="BI50" s="609"/>
      <c r="BK50" s="340"/>
      <c r="BM50" s="616">
        <f t="shared" si="0"/>
        <v>0</v>
      </c>
      <c r="BN50" s="617"/>
      <c r="BP50" s="616">
        <f t="shared" si="1"/>
        <v>0</v>
      </c>
      <c r="BQ50" s="617"/>
    </row>
    <row r="51" spans="2:69" s="44" customFormat="1" ht="15" customHeight="1">
      <c r="B51" s="352" t="s">
        <v>86</v>
      </c>
      <c r="C51" s="599"/>
      <c r="D51" s="599"/>
      <c r="E51" s="599"/>
      <c r="F51" s="599"/>
      <c r="G51" s="599"/>
      <c r="H51" s="599"/>
      <c r="I51" s="599"/>
      <c r="J51" s="599"/>
      <c r="K51" s="599"/>
      <c r="L51" s="599"/>
      <c r="M51" s="599"/>
      <c r="N51" s="599"/>
      <c r="O51" s="599"/>
      <c r="P51" s="599"/>
      <c r="Q51" s="599"/>
      <c r="R51" s="599"/>
      <c r="S51" s="599"/>
      <c r="T51" s="599"/>
      <c r="U51" s="599"/>
      <c r="V51" s="599"/>
      <c r="W51" s="599"/>
      <c r="X51" s="599"/>
      <c r="Y51" s="599"/>
      <c r="Z51" s="599"/>
      <c r="AA51" s="599"/>
      <c r="AB51" s="599"/>
      <c r="AC51" s="599"/>
      <c r="AD51" s="599"/>
      <c r="AE51" s="599"/>
      <c r="AF51" s="599"/>
      <c r="AG51" s="599"/>
      <c r="AH51" s="599"/>
      <c r="AI51" s="599"/>
      <c r="AJ51" s="599"/>
      <c r="AK51" s="599"/>
      <c r="AL51" s="599"/>
      <c r="AM51" s="599"/>
      <c r="AN51" s="599"/>
      <c r="AO51" s="599"/>
      <c r="AP51" s="599"/>
      <c r="AQ51" s="599"/>
      <c r="AR51" s="599"/>
      <c r="AS51" s="599"/>
      <c r="AT51" s="599"/>
      <c r="AU51" s="599"/>
      <c r="AV51" s="599"/>
      <c r="AW51" s="599"/>
      <c r="AX51" s="599"/>
      <c r="AY51" s="599"/>
      <c r="AZ51" s="599"/>
      <c r="BA51" s="599"/>
      <c r="BB51" s="599"/>
      <c r="BC51" s="599"/>
      <c r="BD51" s="608"/>
      <c r="BE51" s="608"/>
      <c r="BF51" s="608"/>
      <c r="BG51" s="608"/>
      <c r="BH51" s="608"/>
      <c r="BI51" s="609"/>
      <c r="BK51" s="340"/>
      <c r="BM51" s="616">
        <f t="shared" si="0"/>
        <v>0</v>
      </c>
      <c r="BN51" s="617"/>
      <c r="BP51" s="616">
        <f t="shared" si="1"/>
        <v>0</v>
      </c>
      <c r="BQ51" s="617"/>
    </row>
    <row r="52" spans="2:69" s="44" customFormat="1" ht="15" customHeight="1">
      <c r="B52" s="352" t="s">
        <v>87</v>
      </c>
      <c r="C52" s="599"/>
      <c r="D52" s="599"/>
      <c r="E52" s="599"/>
      <c r="F52" s="599"/>
      <c r="G52" s="599"/>
      <c r="H52" s="599"/>
      <c r="I52" s="599"/>
      <c r="J52" s="599"/>
      <c r="K52" s="599"/>
      <c r="L52" s="599"/>
      <c r="M52" s="599"/>
      <c r="N52" s="599"/>
      <c r="O52" s="599"/>
      <c r="P52" s="599"/>
      <c r="Q52" s="599"/>
      <c r="R52" s="599"/>
      <c r="S52" s="599"/>
      <c r="T52" s="599"/>
      <c r="U52" s="599"/>
      <c r="V52" s="599"/>
      <c r="W52" s="599"/>
      <c r="X52" s="599"/>
      <c r="Y52" s="599"/>
      <c r="Z52" s="599"/>
      <c r="AA52" s="599"/>
      <c r="AB52" s="599"/>
      <c r="AC52" s="599"/>
      <c r="AD52" s="599"/>
      <c r="AE52" s="599"/>
      <c r="AF52" s="599"/>
      <c r="AG52" s="599"/>
      <c r="AH52" s="599"/>
      <c r="AI52" s="599"/>
      <c r="AJ52" s="599"/>
      <c r="AK52" s="599"/>
      <c r="AL52" s="599"/>
      <c r="AM52" s="599"/>
      <c r="AN52" s="599"/>
      <c r="AO52" s="599"/>
      <c r="AP52" s="599"/>
      <c r="AQ52" s="599"/>
      <c r="AR52" s="599"/>
      <c r="AS52" s="599"/>
      <c r="AT52" s="599"/>
      <c r="AU52" s="599"/>
      <c r="AV52" s="599"/>
      <c r="AW52" s="599"/>
      <c r="AX52" s="599"/>
      <c r="AY52" s="599"/>
      <c r="AZ52" s="599"/>
      <c r="BA52" s="599"/>
      <c r="BB52" s="599"/>
      <c r="BC52" s="599"/>
      <c r="BD52" s="608"/>
      <c r="BE52" s="608"/>
      <c r="BF52" s="608"/>
      <c r="BG52" s="608"/>
      <c r="BH52" s="608"/>
      <c r="BI52" s="609"/>
      <c r="BK52" s="340"/>
      <c r="BM52" s="616">
        <f t="shared" si="0"/>
        <v>0</v>
      </c>
      <c r="BN52" s="617"/>
      <c r="BP52" s="616">
        <f t="shared" si="1"/>
        <v>0</v>
      </c>
      <c r="BQ52" s="617"/>
    </row>
    <row r="53" spans="2:69" s="44" customFormat="1" ht="15" customHeight="1">
      <c r="B53" s="352" t="s">
        <v>88</v>
      </c>
      <c r="C53" s="599"/>
      <c r="D53" s="599"/>
      <c r="E53" s="599"/>
      <c r="F53" s="599"/>
      <c r="G53" s="599"/>
      <c r="H53" s="599"/>
      <c r="I53" s="599"/>
      <c r="J53" s="599"/>
      <c r="K53" s="599"/>
      <c r="L53" s="599"/>
      <c r="M53" s="599"/>
      <c r="N53" s="599"/>
      <c r="O53" s="599"/>
      <c r="P53" s="599"/>
      <c r="Q53" s="599"/>
      <c r="R53" s="599"/>
      <c r="S53" s="599"/>
      <c r="T53" s="599"/>
      <c r="U53" s="599"/>
      <c r="V53" s="599"/>
      <c r="W53" s="599"/>
      <c r="X53" s="599"/>
      <c r="Y53" s="599"/>
      <c r="Z53" s="599"/>
      <c r="AA53" s="599"/>
      <c r="AB53" s="599"/>
      <c r="AC53" s="599"/>
      <c r="AD53" s="599"/>
      <c r="AE53" s="599"/>
      <c r="AF53" s="599"/>
      <c r="AG53" s="599"/>
      <c r="AH53" s="599"/>
      <c r="AI53" s="599"/>
      <c r="AJ53" s="599"/>
      <c r="AK53" s="599"/>
      <c r="AL53" s="599"/>
      <c r="AM53" s="599"/>
      <c r="AN53" s="599"/>
      <c r="AO53" s="599"/>
      <c r="AP53" s="599"/>
      <c r="AQ53" s="599"/>
      <c r="AR53" s="599"/>
      <c r="AS53" s="599"/>
      <c r="AT53" s="599"/>
      <c r="AU53" s="599"/>
      <c r="AV53" s="599"/>
      <c r="AW53" s="599"/>
      <c r="AX53" s="599"/>
      <c r="AY53" s="599"/>
      <c r="AZ53" s="599"/>
      <c r="BA53" s="599"/>
      <c r="BB53" s="599"/>
      <c r="BC53" s="599"/>
      <c r="BD53" s="608"/>
      <c r="BE53" s="608"/>
      <c r="BF53" s="608"/>
      <c r="BG53" s="608"/>
      <c r="BH53" s="608"/>
      <c r="BI53" s="609"/>
      <c r="BK53" s="340"/>
      <c r="BM53" s="616">
        <f t="shared" si="0"/>
        <v>0</v>
      </c>
      <c r="BN53" s="617"/>
      <c r="BP53" s="616">
        <f t="shared" si="1"/>
        <v>0</v>
      </c>
      <c r="BQ53" s="617"/>
    </row>
    <row r="54" spans="2:69" s="44" customFormat="1" ht="15" customHeight="1">
      <c r="B54" s="352" t="s">
        <v>89</v>
      </c>
      <c r="C54" s="599"/>
      <c r="D54" s="599"/>
      <c r="E54" s="599"/>
      <c r="F54" s="599"/>
      <c r="G54" s="599"/>
      <c r="H54" s="599"/>
      <c r="I54" s="599"/>
      <c r="J54" s="599"/>
      <c r="K54" s="599"/>
      <c r="L54" s="599"/>
      <c r="M54" s="599"/>
      <c r="N54" s="599"/>
      <c r="O54" s="599"/>
      <c r="P54" s="599"/>
      <c r="Q54" s="599"/>
      <c r="R54" s="599"/>
      <c r="S54" s="599"/>
      <c r="T54" s="599"/>
      <c r="U54" s="599"/>
      <c r="V54" s="599"/>
      <c r="W54" s="599"/>
      <c r="X54" s="599"/>
      <c r="Y54" s="599"/>
      <c r="Z54" s="599"/>
      <c r="AA54" s="599"/>
      <c r="AB54" s="599"/>
      <c r="AC54" s="599"/>
      <c r="AD54" s="599"/>
      <c r="AE54" s="599"/>
      <c r="AF54" s="599"/>
      <c r="AG54" s="599"/>
      <c r="AH54" s="599"/>
      <c r="AI54" s="599"/>
      <c r="AJ54" s="599"/>
      <c r="AK54" s="599"/>
      <c r="AL54" s="599"/>
      <c r="AM54" s="599"/>
      <c r="AN54" s="599"/>
      <c r="AO54" s="599"/>
      <c r="AP54" s="599"/>
      <c r="AQ54" s="599"/>
      <c r="AR54" s="599"/>
      <c r="AS54" s="599"/>
      <c r="AT54" s="599"/>
      <c r="AU54" s="599"/>
      <c r="AV54" s="599"/>
      <c r="AW54" s="599"/>
      <c r="AX54" s="599"/>
      <c r="AY54" s="599"/>
      <c r="AZ54" s="599"/>
      <c r="BA54" s="599"/>
      <c r="BB54" s="599"/>
      <c r="BC54" s="599"/>
      <c r="BD54" s="608"/>
      <c r="BE54" s="608"/>
      <c r="BF54" s="608"/>
      <c r="BG54" s="608"/>
      <c r="BH54" s="608"/>
      <c r="BI54" s="609"/>
      <c r="BK54" s="340"/>
      <c r="BM54" s="616">
        <f t="shared" si="0"/>
        <v>0</v>
      </c>
      <c r="BN54" s="617"/>
      <c r="BP54" s="616">
        <f t="shared" si="1"/>
        <v>0</v>
      </c>
      <c r="BQ54" s="617"/>
    </row>
    <row r="55" spans="2:69" s="44" customFormat="1" ht="15" customHeight="1">
      <c r="B55" s="352" t="s">
        <v>90</v>
      </c>
      <c r="C55" s="599"/>
      <c r="D55" s="599"/>
      <c r="E55" s="599"/>
      <c r="F55" s="599"/>
      <c r="G55" s="599"/>
      <c r="H55" s="599"/>
      <c r="I55" s="599"/>
      <c r="J55" s="599"/>
      <c r="K55" s="599"/>
      <c r="L55" s="599"/>
      <c r="M55" s="599"/>
      <c r="N55" s="599"/>
      <c r="O55" s="599"/>
      <c r="P55" s="599"/>
      <c r="Q55" s="599"/>
      <c r="R55" s="599"/>
      <c r="S55" s="599"/>
      <c r="T55" s="599"/>
      <c r="U55" s="599"/>
      <c r="V55" s="599"/>
      <c r="W55" s="599"/>
      <c r="X55" s="599"/>
      <c r="Y55" s="599"/>
      <c r="Z55" s="599"/>
      <c r="AA55" s="599"/>
      <c r="AB55" s="599"/>
      <c r="AC55" s="599"/>
      <c r="AD55" s="599"/>
      <c r="AE55" s="599"/>
      <c r="AF55" s="599"/>
      <c r="AG55" s="599"/>
      <c r="AH55" s="599"/>
      <c r="AI55" s="599"/>
      <c r="AJ55" s="599"/>
      <c r="AK55" s="599"/>
      <c r="AL55" s="599"/>
      <c r="AM55" s="599"/>
      <c r="AN55" s="599"/>
      <c r="AO55" s="599"/>
      <c r="AP55" s="599"/>
      <c r="AQ55" s="599"/>
      <c r="AR55" s="599"/>
      <c r="AS55" s="599"/>
      <c r="AT55" s="599"/>
      <c r="AU55" s="599"/>
      <c r="AV55" s="599"/>
      <c r="AW55" s="599"/>
      <c r="AX55" s="599"/>
      <c r="AY55" s="599"/>
      <c r="AZ55" s="599"/>
      <c r="BA55" s="599"/>
      <c r="BB55" s="599"/>
      <c r="BC55" s="599"/>
      <c r="BD55" s="608"/>
      <c r="BE55" s="608"/>
      <c r="BF55" s="608"/>
      <c r="BG55" s="608"/>
      <c r="BH55" s="608"/>
      <c r="BI55" s="609"/>
      <c r="BK55" s="340"/>
      <c r="BM55" s="616">
        <f t="shared" si="0"/>
        <v>0</v>
      </c>
      <c r="BN55" s="617"/>
      <c r="BP55" s="616">
        <f t="shared" si="1"/>
        <v>0</v>
      </c>
      <c r="BQ55" s="617"/>
    </row>
    <row r="56" spans="2:69" s="44" customFormat="1" ht="15" customHeight="1">
      <c r="B56" s="352" t="s">
        <v>91</v>
      </c>
      <c r="C56" s="599"/>
      <c r="D56" s="599"/>
      <c r="E56" s="599"/>
      <c r="F56" s="599"/>
      <c r="G56" s="599"/>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599"/>
      <c r="AJ56" s="599"/>
      <c r="AK56" s="599"/>
      <c r="AL56" s="599"/>
      <c r="AM56" s="599"/>
      <c r="AN56" s="599"/>
      <c r="AO56" s="599"/>
      <c r="AP56" s="599"/>
      <c r="AQ56" s="599"/>
      <c r="AR56" s="599"/>
      <c r="AS56" s="599"/>
      <c r="AT56" s="599"/>
      <c r="AU56" s="599"/>
      <c r="AV56" s="599"/>
      <c r="AW56" s="599"/>
      <c r="AX56" s="599"/>
      <c r="AY56" s="599"/>
      <c r="AZ56" s="599"/>
      <c r="BA56" s="599"/>
      <c r="BB56" s="599"/>
      <c r="BC56" s="599"/>
      <c r="BD56" s="608"/>
      <c r="BE56" s="608"/>
      <c r="BF56" s="608"/>
      <c r="BG56" s="608"/>
      <c r="BH56" s="608"/>
      <c r="BI56" s="609"/>
      <c r="BK56" s="340"/>
      <c r="BM56" s="616">
        <f t="shared" si="0"/>
        <v>0</v>
      </c>
      <c r="BN56" s="617"/>
      <c r="BP56" s="616">
        <f t="shared" si="1"/>
        <v>0</v>
      </c>
      <c r="BQ56" s="617"/>
    </row>
    <row r="57" spans="2:69" s="44" customFormat="1" ht="15" customHeight="1">
      <c r="B57" s="352" t="s">
        <v>92</v>
      </c>
      <c r="C57" s="599"/>
      <c r="D57" s="599"/>
      <c r="E57" s="599"/>
      <c r="F57" s="599"/>
      <c r="G57" s="599"/>
      <c r="H57" s="599"/>
      <c r="I57" s="599"/>
      <c r="J57" s="599"/>
      <c r="K57" s="599"/>
      <c r="L57" s="599"/>
      <c r="M57" s="599"/>
      <c r="N57" s="599"/>
      <c r="O57" s="599"/>
      <c r="P57" s="599"/>
      <c r="Q57" s="599"/>
      <c r="R57" s="599"/>
      <c r="S57" s="599"/>
      <c r="T57" s="599"/>
      <c r="U57" s="599"/>
      <c r="V57" s="599"/>
      <c r="W57" s="599"/>
      <c r="X57" s="599"/>
      <c r="Y57" s="599"/>
      <c r="Z57" s="599"/>
      <c r="AA57" s="599"/>
      <c r="AB57" s="599"/>
      <c r="AC57" s="599"/>
      <c r="AD57" s="599"/>
      <c r="AE57" s="599"/>
      <c r="AF57" s="599"/>
      <c r="AG57" s="599"/>
      <c r="AH57" s="599"/>
      <c r="AI57" s="599"/>
      <c r="AJ57" s="599"/>
      <c r="AK57" s="599"/>
      <c r="AL57" s="599"/>
      <c r="AM57" s="599"/>
      <c r="AN57" s="599"/>
      <c r="AO57" s="599"/>
      <c r="AP57" s="599"/>
      <c r="AQ57" s="599"/>
      <c r="AR57" s="599"/>
      <c r="AS57" s="599"/>
      <c r="AT57" s="599"/>
      <c r="AU57" s="599"/>
      <c r="AV57" s="599"/>
      <c r="AW57" s="599"/>
      <c r="AX57" s="599"/>
      <c r="AY57" s="599"/>
      <c r="AZ57" s="599"/>
      <c r="BA57" s="599"/>
      <c r="BB57" s="599"/>
      <c r="BC57" s="599"/>
      <c r="BD57" s="608"/>
      <c r="BE57" s="608"/>
      <c r="BF57" s="608"/>
      <c r="BG57" s="608"/>
      <c r="BH57" s="608"/>
      <c r="BI57" s="609"/>
      <c r="BK57" s="340"/>
      <c r="BM57" s="616">
        <f t="shared" si="0"/>
        <v>0</v>
      </c>
      <c r="BN57" s="617"/>
      <c r="BP57" s="616">
        <f t="shared" si="1"/>
        <v>0</v>
      </c>
      <c r="BQ57" s="617"/>
    </row>
    <row r="58" spans="2:69" s="44" customFormat="1" ht="15" customHeight="1">
      <c r="B58" s="352" t="s">
        <v>93</v>
      </c>
      <c r="C58" s="599"/>
      <c r="D58" s="599"/>
      <c r="E58" s="599"/>
      <c r="F58" s="599"/>
      <c r="G58" s="599"/>
      <c r="H58" s="599"/>
      <c r="I58" s="599"/>
      <c r="J58" s="599"/>
      <c r="K58" s="599"/>
      <c r="L58" s="599"/>
      <c r="M58" s="599"/>
      <c r="N58" s="599"/>
      <c r="O58" s="599"/>
      <c r="P58" s="599"/>
      <c r="Q58" s="599"/>
      <c r="R58" s="599"/>
      <c r="S58" s="599"/>
      <c r="T58" s="599"/>
      <c r="U58" s="599"/>
      <c r="V58" s="599"/>
      <c r="W58" s="599"/>
      <c r="X58" s="599"/>
      <c r="Y58" s="599"/>
      <c r="Z58" s="599"/>
      <c r="AA58" s="599"/>
      <c r="AB58" s="599"/>
      <c r="AC58" s="599"/>
      <c r="AD58" s="599"/>
      <c r="AE58" s="599"/>
      <c r="AF58" s="599"/>
      <c r="AG58" s="599"/>
      <c r="AH58" s="599"/>
      <c r="AI58" s="599"/>
      <c r="AJ58" s="599"/>
      <c r="AK58" s="599"/>
      <c r="AL58" s="599"/>
      <c r="AM58" s="599"/>
      <c r="AN58" s="599"/>
      <c r="AO58" s="599"/>
      <c r="AP58" s="599"/>
      <c r="AQ58" s="599"/>
      <c r="AR58" s="599"/>
      <c r="AS58" s="599"/>
      <c r="AT58" s="599"/>
      <c r="AU58" s="599"/>
      <c r="AV58" s="599"/>
      <c r="AW58" s="599"/>
      <c r="AX58" s="599"/>
      <c r="AY58" s="599"/>
      <c r="AZ58" s="599"/>
      <c r="BA58" s="599"/>
      <c r="BB58" s="599"/>
      <c r="BC58" s="599"/>
      <c r="BD58" s="608"/>
      <c r="BE58" s="608"/>
      <c r="BF58" s="608"/>
      <c r="BG58" s="608"/>
      <c r="BH58" s="608"/>
      <c r="BI58" s="609"/>
      <c r="BK58" s="340"/>
      <c r="BM58" s="616">
        <f t="shared" si="0"/>
        <v>0</v>
      </c>
      <c r="BN58" s="617"/>
      <c r="BP58" s="616">
        <f t="shared" si="1"/>
        <v>0</v>
      </c>
      <c r="BQ58" s="617"/>
    </row>
    <row r="59" spans="2:69" s="44" customFormat="1" ht="15" customHeight="1">
      <c r="B59" s="352" t="s">
        <v>94</v>
      </c>
      <c r="C59" s="599"/>
      <c r="D59" s="599"/>
      <c r="E59" s="599"/>
      <c r="F59" s="599"/>
      <c r="G59" s="599"/>
      <c r="H59" s="599"/>
      <c r="I59" s="599"/>
      <c r="J59" s="599"/>
      <c r="K59" s="599"/>
      <c r="L59" s="599"/>
      <c r="M59" s="599"/>
      <c r="N59" s="599"/>
      <c r="O59" s="599"/>
      <c r="P59" s="599"/>
      <c r="Q59" s="599"/>
      <c r="R59" s="599"/>
      <c r="S59" s="599"/>
      <c r="T59" s="599"/>
      <c r="U59" s="599"/>
      <c r="V59" s="599"/>
      <c r="W59" s="599"/>
      <c r="X59" s="599"/>
      <c r="Y59" s="599"/>
      <c r="Z59" s="599"/>
      <c r="AA59" s="599"/>
      <c r="AB59" s="599"/>
      <c r="AC59" s="599"/>
      <c r="AD59" s="599"/>
      <c r="AE59" s="599"/>
      <c r="AF59" s="599"/>
      <c r="AG59" s="599"/>
      <c r="AH59" s="599"/>
      <c r="AI59" s="599"/>
      <c r="AJ59" s="599"/>
      <c r="AK59" s="599"/>
      <c r="AL59" s="599"/>
      <c r="AM59" s="599"/>
      <c r="AN59" s="599"/>
      <c r="AO59" s="599"/>
      <c r="AP59" s="599"/>
      <c r="AQ59" s="599"/>
      <c r="AR59" s="599"/>
      <c r="AS59" s="599"/>
      <c r="AT59" s="599"/>
      <c r="AU59" s="599"/>
      <c r="AV59" s="599"/>
      <c r="AW59" s="599"/>
      <c r="AX59" s="599"/>
      <c r="AY59" s="599"/>
      <c r="AZ59" s="599"/>
      <c r="BA59" s="599"/>
      <c r="BB59" s="599"/>
      <c r="BC59" s="599"/>
      <c r="BD59" s="608"/>
      <c r="BE59" s="608"/>
      <c r="BF59" s="608"/>
      <c r="BG59" s="608"/>
      <c r="BH59" s="608"/>
      <c r="BI59" s="609"/>
      <c r="BK59" s="340"/>
      <c r="BM59" s="616">
        <f t="shared" si="0"/>
        <v>0</v>
      </c>
      <c r="BN59" s="617"/>
      <c r="BP59" s="616">
        <f t="shared" si="1"/>
        <v>0</v>
      </c>
      <c r="BQ59" s="617"/>
    </row>
    <row r="60" spans="2:69" s="44" customFormat="1" ht="15" customHeight="1">
      <c r="B60" s="352" t="s">
        <v>95</v>
      </c>
      <c r="C60" s="599"/>
      <c r="D60" s="599"/>
      <c r="E60" s="599"/>
      <c r="F60" s="599"/>
      <c r="G60" s="599"/>
      <c r="H60" s="599"/>
      <c r="I60" s="599"/>
      <c r="J60" s="599"/>
      <c r="K60" s="599"/>
      <c r="L60" s="599"/>
      <c r="M60" s="599"/>
      <c r="N60" s="599"/>
      <c r="O60" s="599"/>
      <c r="P60" s="599"/>
      <c r="Q60" s="599"/>
      <c r="R60" s="599"/>
      <c r="S60" s="599"/>
      <c r="T60" s="599"/>
      <c r="U60" s="599"/>
      <c r="V60" s="599"/>
      <c r="W60" s="599"/>
      <c r="X60" s="599"/>
      <c r="Y60" s="599"/>
      <c r="Z60" s="599"/>
      <c r="AA60" s="599"/>
      <c r="AB60" s="599"/>
      <c r="AC60" s="599"/>
      <c r="AD60" s="599"/>
      <c r="AE60" s="599"/>
      <c r="AF60" s="599"/>
      <c r="AG60" s="599"/>
      <c r="AH60" s="599"/>
      <c r="AI60" s="599"/>
      <c r="AJ60" s="599"/>
      <c r="AK60" s="599"/>
      <c r="AL60" s="599"/>
      <c r="AM60" s="599"/>
      <c r="AN60" s="599"/>
      <c r="AO60" s="599"/>
      <c r="AP60" s="599"/>
      <c r="AQ60" s="599"/>
      <c r="AR60" s="599"/>
      <c r="AS60" s="599"/>
      <c r="AT60" s="599"/>
      <c r="AU60" s="599"/>
      <c r="AV60" s="599"/>
      <c r="AW60" s="599"/>
      <c r="AX60" s="599"/>
      <c r="AY60" s="599"/>
      <c r="AZ60" s="599"/>
      <c r="BA60" s="599"/>
      <c r="BB60" s="599"/>
      <c r="BC60" s="599"/>
      <c r="BD60" s="608"/>
      <c r="BE60" s="608"/>
      <c r="BF60" s="608"/>
      <c r="BG60" s="608"/>
      <c r="BH60" s="608"/>
      <c r="BI60" s="609"/>
      <c r="BK60" s="340"/>
      <c r="BM60" s="616">
        <f t="shared" si="0"/>
        <v>0</v>
      </c>
      <c r="BN60" s="617"/>
      <c r="BP60" s="616">
        <f t="shared" si="1"/>
        <v>0</v>
      </c>
      <c r="BQ60" s="617"/>
    </row>
    <row r="61" spans="2:69" s="44" customFormat="1" ht="15" customHeight="1">
      <c r="B61" s="352" t="s">
        <v>96</v>
      </c>
      <c r="C61" s="599"/>
      <c r="D61" s="599"/>
      <c r="E61" s="599"/>
      <c r="F61" s="599"/>
      <c r="G61" s="599"/>
      <c r="H61" s="599"/>
      <c r="I61" s="599"/>
      <c r="J61" s="599"/>
      <c r="K61" s="599"/>
      <c r="L61" s="599"/>
      <c r="M61" s="599"/>
      <c r="N61" s="599"/>
      <c r="O61" s="599"/>
      <c r="P61" s="599"/>
      <c r="Q61" s="599"/>
      <c r="R61" s="599"/>
      <c r="S61" s="599"/>
      <c r="T61" s="599"/>
      <c r="U61" s="599"/>
      <c r="V61" s="599"/>
      <c r="W61" s="599"/>
      <c r="X61" s="599"/>
      <c r="Y61" s="599"/>
      <c r="Z61" s="599"/>
      <c r="AA61" s="599"/>
      <c r="AB61" s="599"/>
      <c r="AC61" s="599"/>
      <c r="AD61" s="599"/>
      <c r="AE61" s="599"/>
      <c r="AF61" s="599"/>
      <c r="AG61" s="599"/>
      <c r="AH61" s="599"/>
      <c r="AI61" s="599"/>
      <c r="AJ61" s="599"/>
      <c r="AK61" s="599"/>
      <c r="AL61" s="599"/>
      <c r="AM61" s="599"/>
      <c r="AN61" s="599"/>
      <c r="AO61" s="599"/>
      <c r="AP61" s="599"/>
      <c r="AQ61" s="599"/>
      <c r="AR61" s="599"/>
      <c r="AS61" s="599"/>
      <c r="AT61" s="599"/>
      <c r="AU61" s="599"/>
      <c r="AV61" s="599"/>
      <c r="AW61" s="599"/>
      <c r="AX61" s="599"/>
      <c r="AY61" s="599"/>
      <c r="AZ61" s="599"/>
      <c r="BA61" s="599"/>
      <c r="BB61" s="599"/>
      <c r="BC61" s="599"/>
      <c r="BD61" s="608"/>
      <c r="BE61" s="608"/>
      <c r="BF61" s="608"/>
      <c r="BG61" s="608"/>
      <c r="BH61" s="608"/>
      <c r="BI61" s="609"/>
      <c r="BK61" s="340"/>
      <c r="BM61" s="616">
        <f t="shared" si="0"/>
        <v>0</v>
      </c>
      <c r="BN61" s="617"/>
      <c r="BP61" s="616">
        <f t="shared" si="1"/>
        <v>0</v>
      </c>
      <c r="BQ61" s="617"/>
    </row>
    <row r="62" spans="2:69" s="44" customFormat="1" ht="15" customHeight="1">
      <c r="B62" s="352" t="s">
        <v>97</v>
      </c>
      <c r="C62" s="599"/>
      <c r="D62" s="599"/>
      <c r="E62" s="599"/>
      <c r="F62" s="599"/>
      <c r="G62" s="599"/>
      <c r="H62" s="599"/>
      <c r="I62" s="599"/>
      <c r="J62" s="599"/>
      <c r="K62" s="599"/>
      <c r="L62" s="599"/>
      <c r="M62" s="599"/>
      <c r="N62" s="599"/>
      <c r="O62" s="599"/>
      <c r="P62" s="599"/>
      <c r="Q62" s="599"/>
      <c r="R62" s="599"/>
      <c r="S62" s="599"/>
      <c r="T62" s="599"/>
      <c r="U62" s="599"/>
      <c r="V62" s="599"/>
      <c r="W62" s="599"/>
      <c r="X62" s="599"/>
      <c r="Y62" s="599"/>
      <c r="Z62" s="599"/>
      <c r="AA62" s="599"/>
      <c r="AB62" s="599"/>
      <c r="AC62" s="599"/>
      <c r="AD62" s="599"/>
      <c r="AE62" s="599"/>
      <c r="AF62" s="599"/>
      <c r="AG62" s="599"/>
      <c r="AH62" s="599"/>
      <c r="AI62" s="599"/>
      <c r="AJ62" s="599"/>
      <c r="AK62" s="599"/>
      <c r="AL62" s="599"/>
      <c r="AM62" s="599"/>
      <c r="AN62" s="599"/>
      <c r="AO62" s="599"/>
      <c r="AP62" s="599"/>
      <c r="AQ62" s="599"/>
      <c r="AR62" s="599"/>
      <c r="AS62" s="599"/>
      <c r="AT62" s="599"/>
      <c r="AU62" s="599"/>
      <c r="AV62" s="599"/>
      <c r="AW62" s="599"/>
      <c r="AX62" s="599"/>
      <c r="AY62" s="599"/>
      <c r="AZ62" s="599"/>
      <c r="BA62" s="599"/>
      <c r="BB62" s="599"/>
      <c r="BC62" s="599"/>
      <c r="BD62" s="608"/>
      <c r="BE62" s="608"/>
      <c r="BF62" s="608"/>
      <c r="BG62" s="608"/>
      <c r="BH62" s="608"/>
      <c r="BI62" s="609"/>
      <c r="BK62" s="340"/>
      <c r="BM62" s="616">
        <f t="shared" si="0"/>
        <v>0</v>
      </c>
      <c r="BN62" s="617"/>
      <c r="BP62" s="616">
        <f t="shared" si="1"/>
        <v>0</v>
      </c>
      <c r="BQ62" s="617"/>
    </row>
    <row r="63" spans="2:69" s="44" customFormat="1" ht="15" customHeight="1">
      <c r="B63" s="352" t="s">
        <v>98</v>
      </c>
      <c r="C63" s="599"/>
      <c r="D63" s="599"/>
      <c r="E63" s="599"/>
      <c r="F63" s="599"/>
      <c r="G63" s="599"/>
      <c r="H63" s="599"/>
      <c r="I63" s="599"/>
      <c r="J63" s="599"/>
      <c r="K63" s="599"/>
      <c r="L63" s="599"/>
      <c r="M63" s="599"/>
      <c r="N63" s="599"/>
      <c r="O63" s="599"/>
      <c r="P63" s="599"/>
      <c r="Q63" s="599"/>
      <c r="R63" s="599"/>
      <c r="S63" s="599"/>
      <c r="T63" s="599"/>
      <c r="U63" s="599"/>
      <c r="V63" s="599"/>
      <c r="W63" s="599"/>
      <c r="X63" s="599"/>
      <c r="Y63" s="599"/>
      <c r="Z63" s="599"/>
      <c r="AA63" s="599"/>
      <c r="AB63" s="599"/>
      <c r="AC63" s="599"/>
      <c r="AD63" s="599"/>
      <c r="AE63" s="599"/>
      <c r="AF63" s="599"/>
      <c r="AG63" s="599"/>
      <c r="AH63" s="599"/>
      <c r="AI63" s="599"/>
      <c r="AJ63" s="599"/>
      <c r="AK63" s="599"/>
      <c r="AL63" s="599"/>
      <c r="AM63" s="599"/>
      <c r="AN63" s="599"/>
      <c r="AO63" s="599"/>
      <c r="AP63" s="599"/>
      <c r="AQ63" s="599"/>
      <c r="AR63" s="599"/>
      <c r="AS63" s="599"/>
      <c r="AT63" s="599"/>
      <c r="AU63" s="599"/>
      <c r="AV63" s="599"/>
      <c r="AW63" s="599"/>
      <c r="AX63" s="599"/>
      <c r="AY63" s="599"/>
      <c r="AZ63" s="599"/>
      <c r="BA63" s="599"/>
      <c r="BB63" s="599"/>
      <c r="BC63" s="599"/>
      <c r="BD63" s="608"/>
      <c r="BE63" s="608"/>
      <c r="BF63" s="608"/>
      <c r="BG63" s="608"/>
      <c r="BH63" s="608"/>
      <c r="BI63" s="609"/>
      <c r="BK63" s="340"/>
      <c r="BM63" s="616">
        <f t="shared" si="0"/>
        <v>0</v>
      </c>
      <c r="BN63" s="617"/>
      <c r="BP63" s="616">
        <f t="shared" si="1"/>
        <v>0</v>
      </c>
      <c r="BQ63" s="617"/>
    </row>
    <row r="64" spans="2:69" s="44" customFormat="1" ht="15" customHeight="1">
      <c r="B64" s="352" t="s">
        <v>99</v>
      </c>
      <c r="C64" s="599"/>
      <c r="D64" s="599"/>
      <c r="E64" s="599"/>
      <c r="F64" s="599"/>
      <c r="G64" s="599"/>
      <c r="H64" s="599"/>
      <c r="I64" s="599"/>
      <c r="J64" s="599"/>
      <c r="K64" s="599"/>
      <c r="L64" s="599"/>
      <c r="M64" s="599"/>
      <c r="N64" s="599"/>
      <c r="O64" s="599"/>
      <c r="P64" s="599"/>
      <c r="Q64" s="599"/>
      <c r="R64" s="599"/>
      <c r="S64" s="599"/>
      <c r="T64" s="599"/>
      <c r="U64" s="599"/>
      <c r="V64" s="599"/>
      <c r="W64" s="599"/>
      <c r="X64" s="599"/>
      <c r="Y64" s="599"/>
      <c r="Z64" s="599"/>
      <c r="AA64" s="599"/>
      <c r="AB64" s="599"/>
      <c r="AC64" s="599"/>
      <c r="AD64" s="599"/>
      <c r="AE64" s="599"/>
      <c r="AF64" s="599"/>
      <c r="AG64" s="599"/>
      <c r="AH64" s="599"/>
      <c r="AI64" s="599"/>
      <c r="AJ64" s="599"/>
      <c r="AK64" s="599"/>
      <c r="AL64" s="599"/>
      <c r="AM64" s="599"/>
      <c r="AN64" s="599"/>
      <c r="AO64" s="599"/>
      <c r="AP64" s="599"/>
      <c r="AQ64" s="599"/>
      <c r="AR64" s="599"/>
      <c r="AS64" s="599"/>
      <c r="AT64" s="599"/>
      <c r="AU64" s="599"/>
      <c r="AV64" s="599"/>
      <c r="AW64" s="599"/>
      <c r="AX64" s="599"/>
      <c r="AY64" s="599"/>
      <c r="AZ64" s="599"/>
      <c r="BA64" s="599"/>
      <c r="BB64" s="599"/>
      <c r="BC64" s="599"/>
      <c r="BD64" s="608"/>
      <c r="BE64" s="608"/>
      <c r="BF64" s="608"/>
      <c r="BG64" s="608"/>
      <c r="BH64" s="608"/>
      <c r="BI64" s="609"/>
      <c r="BK64" s="340"/>
      <c r="BM64" s="616">
        <f t="shared" si="0"/>
        <v>0</v>
      </c>
      <c r="BN64" s="617"/>
      <c r="BP64" s="616">
        <f t="shared" si="1"/>
        <v>0</v>
      </c>
      <c r="BQ64" s="617"/>
    </row>
    <row r="65" spans="2:69" s="44" customFormat="1" ht="15" customHeight="1" thickBot="1">
      <c r="B65" s="353" t="s">
        <v>100</v>
      </c>
      <c r="C65" s="613"/>
      <c r="D65" s="613"/>
      <c r="E65" s="613"/>
      <c r="F65" s="613"/>
      <c r="G65" s="613"/>
      <c r="H65" s="613"/>
      <c r="I65" s="613"/>
      <c r="J65" s="613"/>
      <c r="K65" s="613"/>
      <c r="L65" s="613"/>
      <c r="M65" s="613"/>
      <c r="N65" s="613"/>
      <c r="O65" s="613"/>
      <c r="P65" s="613"/>
      <c r="Q65" s="613"/>
      <c r="R65" s="613"/>
      <c r="S65" s="613"/>
      <c r="T65" s="613"/>
      <c r="U65" s="613"/>
      <c r="V65" s="613"/>
      <c r="W65" s="613"/>
      <c r="X65" s="613"/>
      <c r="Y65" s="613"/>
      <c r="Z65" s="613"/>
      <c r="AA65" s="613"/>
      <c r="AB65" s="613"/>
      <c r="AC65" s="613"/>
      <c r="AD65" s="613"/>
      <c r="AE65" s="613"/>
      <c r="AF65" s="613"/>
      <c r="AG65" s="613"/>
      <c r="AH65" s="613"/>
      <c r="AI65" s="613"/>
      <c r="AJ65" s="613"/>
      <c r="AK65" s="613"/>
      <c r="AL65" s="613"/>
      <c r="AM65" s="613"/>
      <c r="AN65" s="613"/>
      <c r="AO65" s="613"/>
      <c r="AP65" s="613"/>
      <c r="AQ65" s="613"/>
      <c r="AR65" s="613"/>
      <c r="AS65" s="613"/>
      <c r="AT65" s="613"/>
      <c r="AU65" s="613"/>
      <c r="AV65" s="613"/>
      <c r="AW65" s="613"/>
      <c r="AX65" s="613"/>
      <c r="AY65" s="613"/>
      <c r="AZ65" s="613"/>
      <c r="BA65" s="613"/>
      <c r="BB65" s="613"/>
      <c r="BC65" s="613"/>
      <c r="BD65" s="614"/>
      <c r="BE65" s="614"/>
      <c r="BF65" s="614"/>
      <c r="BG65" s="614"/>
      <c r="BH65" s="614"/>
      <c r="BI65" s="615"/>
      <c r="BK65" s="340"/>
      <c r="BM65" s="616">
        <f t="shared" si="0"/>
        <v>0</v>
      </c>
      <c r="BN65" s="617"/>
      <c r="BP65" s="616">
        <f t="shared" si="1"/>
        <v>0</v>
      </c>
      <c r="BQ65" s="617"/>
    </row>
    <row r="66" spans="2:69" s="53" customFormat="1" ht="15" customHeight="1">
      <c r="BK66" s="335"/>
      <c r="BM66" s="620">
        <f>SUM(BM31:BN65)</f>
        <v>0</v>
      </c>
      <c r="BN66" s="621"/>
      <c r="BO66"/>
      <c r="BP66" s="622">
        <f>SUM(BP31:BQ65)</f>
        <v>0</v>
      </c>
      <c r="BQ66" s="623"/>
    </row>
    <row r="67" spans="2:69" s="53" customFormat="1" ht="15" customHeight="1">
      <c r="BK67" s="335"/>
    </row>
    <row r="68" spans="2:69" s="53" customFormat="1" ht="15" customHeight="1">
      <c r="BK68" s="335"/>
    </row>
    <row r="69" spans="2:69" s="53" customFormat="1" ht="15" customHeight="1">
      <c r="BK69" s="335"/>
    </row>
    <row r="70" spans="2:69" s="53" customFormat="1" ht="15" customHeight="1">
      <c r="BK70" s="335"/>
    </row>
    <row r="71" spans="2:69" s="53" customFormat="1" ht="15" customHeight="1">
      <c r="BK71" s="335"/>
    </row>
  </sheetData>
  <sheetProtection algorithmName="SHA-512" hashValue="wPe8GEFE+w76D0W8D8fpfR2xWsvu4RBpdLYSnwYTB97kR6L0YMhaopDtG66Ez/jZ3RqpfOv9UaOzl8EOEDKUjw==" saltValue="1i9RweQK0wdSs0WJGvXrWA==" spinCount="100000" sheet="1" objects="1" scenarios="1"/>
  <mergeCells count="695">
    <mergeCell ref="BM65:BN65"/>
    <mergeCell ref="BP65:BQ65"/>
    <mergeCell ref="BM66:BN66"/>
    <mergeCell ref="BP66:BQ66"/>
    <mergeCell ref="R7:AT7"/>
    <mergeCell ref="R8:AT8"/>
    <mergeCell ref="BM60:BN60"/>
    <mergeCell ref="BP60:BQ60"/>
    <mergeCell ref="BM61:BN61"/>
    <mergeCell ref="BP61:BQ61"/>
    <mergeCell ref="BM62:BN62"/>
    <mergeCell ref="BP62:BQ62"/>
    <mergeCell ref="BM63:BN63"/>
    <mergeCell ref="BP63:BQ63"/>
    <mergeCell ref="BM64:BN64"/>
    <mergeCell ref="BP64:BQ64"/>
    <mergeCell ref="BM55:BN55"/>
    <mergeCell ref="BP55:BQ55"/>
    <mergeCell ref="BM56:BN56"/>
    <mergeCell ref="BP56:BQ56"/>
    <mergeCell ref="BM57:BN57"/>
    <mergeCell ref="BP57:BQ57"/>
    <mergeCell ref="BM58:BN58"/>
    <mergeCell ref="BP58:BQ58"/>
    <mergeCell ref="BM59:BN59"/>
    <mergeCell ref="BP59:BQ59"/>
    <mergeCell ref="BM50:BN50"/>
    <mergeCell ref="BP50:BQ50"/>
    <mergeCell ref="BM51:BN51"/>
    <mergeCell ref="BP51:BQ51"/>
    <mergeCell ref="BM52:BN52"/>
    <mergeCell ref="BP52:BQ52"/>
    <mergeCell ref="BM53:BN53"/>
    <mergeCell ref="BP53:BQ53"/>
    <mergeCell ref="BM54:BN54"/>
    <mergeCell ref="BP54:BQ54"/>
    <mergeCell ref="BM45:BN45"/>
    <mergeCell ref="BP45:BQ45"/>
    <mergeCell ref="BM46:BN46"/>
    <mergeCell ref="BP46:BQ46"/>
    <mergeCell ref="BM47:BN47"/>
    <mergeCell ref="BP47:BQ47"/>
    <mergeCell ref="BM48:BN48"/>
    <mergeCell ref="BP48:BQ48"/>
    <mergeCell ref="BM49:BN49"/>
    <mergeCell ref="BP49:BQ49"/>
    <mergeCell ref="BM40:BN40"/>
    <mergeCell ref="BP40:BQ40"/>
    <mergeCell ref="BM41:BN41"/>
    <mergeCell ref="BP41:BQ41"/>
    <mergeCell ref="BM42:BN42"/>
    <mergeCell ref="BP42:BQ42"/>
    <mergeCell ref="BM43:BN43"/>
    <mergeCell ref="BP43:BQ43"/>
    <mergeCell ref="BM44:BN44"/>
    <mergeCell ref="BP44:BQ44"/>
    <mergeCell ref="BM35:BN35"/>
    <mergeCell ref="BP35:BQ35"/>
    <mergeCell ref="BM36:BN36"/>
    <mergeCell ref="BP36:BQ36"/>
    <mergeCell ref="BM37:BN37"/>
    <mergeCell ref="BP37:BQ37"/>
    <mergeCell ref="BM38:BN38"/>
    <mergeCell ref="BP38:BQ38"/>
    <mergeCell ref="BM39:BN39"/>
    <mergeCell ref="BP39:BQ39"/>
    <mergeCell ref="BM30:BN30"/>
    <mergeCell ref="BP30:BQ30"/>
    <mergeCell ref="BM31:BN31"/>
    <mergeCell ref="BP31:BQ31"/>
    <mergeCell ref="BM32:BN32"/>
    <mergeCell ref="BP32:BQ32"/>
    <mergeCell ref="BM33:BN33"/>
    <mergeCell ref="BP33:BQ33"/>
    <mergeCell ref="BM34:BN34"/>
    <mergeCell ref="BP34:BQ34"/>
    <mergeCell ref="AF64:AI64"/>
    <mergeCell ref="AJ64:AM64"/>
    <mergeCell ref="AN65:AQ65"/>
    <mergeCell ref="AR65:AU65"/>
    <mergeCell ref="AV65:AY65"/>
    <mergeCell ref="AZ65:BC65"/>
    <mergeCell ref="BD65:BI65"/>
    <mergeCell ref="AF65:AI65"/>
    <mergeCell ref="AJ65:AM65"/>
    <mergeCell ref="AN64:AQ64"/>
    <mergeCell ref="AR64:AU64"/>
    <mergeCell ref="AV64:AY64"/>
    <mergeCell ref="AZ64:BC64"/>
    <mergeCell ref="BD64:BI64"/>
    <mergeCell ref="S65:V65"/>
    <mergeCell ref="W65:Y65"/>
    <mergeCell ref="Z65:AB65"/>
    <mergeCell ref="C64:E64"/>
    <mergeCell ref="F64:H64"/>
    <mergeCell ref="I64:K64"/>
    <mergeCell ref="L64:N64"/>
    <mergeCell ref="O64:R64"/>
    <mergeCell ref="AC65:AE65"/>
    <mergeCell ref="C65:E65"/>
    <mergeCell ref="F65:H65"/>
    <mergeCell ref="I65:K65"/>
    <mergeCell ref="L65:N65"/>
    <mergeCell ref="O65:R65"/>
    <mergeCell ref="S64:V64"/>
    <mergeCell ref="W64:Y64"/>
    <mergeCell ref="Z64:AB64"/>
    <mergeCell ref="AC64:AE64"/>
    <mergeCell ref="AN62:AQ62"/>
    <mergeCell ref="AR62:AU62"/>
    <mergeCell ref="AV62:AY62"/>
    <mergeCell ref="AZ62:BC62"/>
    <mergeCell ref="BD62:BI62"/>
    <mergeCell ref="AF62:AI62"/>
    <mergeCell ref="AJ62:AM62"/>
    <mergeCell ref="AN63:AQ63"/>
    <mergeCell ref="AR63:AU63"/>
    <mergeCell ref="AV63:AY63"/>
    <mergeCell ref="AZ63:BC63"/>
    <mergeCell ref="BD63:BI63"/>
    <mergeCell ref="AF63:AI63"/>
    <mergeCell ref="AJ63:AM63"/>
    <mergeCell ref="Z62:AB62"/>
    <mergeCell ref="AC62:AE62"/>
    <mergeCell ref="C62:E62"/>
    <mergeCell ref="F62:H62"/>
    <mergeCell ref="I62:K62"/>
    <mergeCell ref="L62:N62"/>
    <mergeCell ref="O62:R62"/>
    <mergeCell ref="S63:V63"/>
    <mergeCell ref="W63:Y63"/>
    <mergeCell ref="Z63:AB63"/>
    <mergeCell ref="AC63:AE63"/>
    <mergeCell ref="C60:E60"/>
    <mergeCell ref="F60:H60"/>
    <mergeCell ref="C63:E63"/>
    <mergeCell ref="F63:H63"/>
    <mergeCell ref="I63:K63"/>
    <mergeCell ref="L63:N63"/>
    <mergeCell ref="O63:R63"/>
    <mergeCell ref="S62:V62"/>
    <mergeCell ref="W62:Y62"/>
    <mergeCell ref="S61:V61"/>
    <mergeCell ref="W61:Y61"/>
    <mergeCell ref="C59:E59"/>
    <mergeCell ref="F59:H59"/>
    <mergeCell ref="AR60:AU60"/>
    <mergeCell ref="AV60:AY60"/>
    <mergeCell ref="AZ60:BC60"/>
    <mergeCell ref="BD60:BI60"/>
    <mergeCell ref="C61:E61"/>
    <mergeCell ref="F61:H61"/>
    <mergeCell ref="I61:K61"/>
    <mergeCell ref="L61:N61"/>
    <mergeCell ref="O61:R61"/>
    <mergeCell ref="S60:V60"/>
    <mergeCell ref="W60:Y60"/>
    <mergeCell ref="Z60:AB60"/>
    <mergeCell ref="AC60:AE60"/>
    <mergeCell ref="AF60:AI60"/>
    <mergeCell ref="AJ60:AM60"/>
    <mergeCell ref="AN61:AQ61"/>
    <mergeCell ref="AR61:AU61"/>
    <mergeCell ref="AV61:AY61"/>
    <mergeCell ref="AZ61:BC61"/>
    <mergeCell ref="BD61:BI61"/>
    <mergeCell ref="AF61:AI61"/>
    <mergeCell ref="AJ61:AM61"/>
    <mergeCell ref="Z61:AB61"/>
    <mergeCell ref="AC61:AE61"/>
    <mergeCell ref="AN58:AQ58"/>
    <mergeCell ref="I58:K58"/>
    <mergeCell ref="L58:N58"/>
    <mergeCell ref="O58:R58"/>
    <mergeCell ref="AN60:AQ60"/>
    <mergeCell ref="I60:K60"/>
    <mergeCell ref="L60:N60"/>
    <mergeCell ref="O60:R60"/>
    <mergeCell ref="S59:V59"/>
    <mergeCell ref="W59:Y59"/>
    <mergeCell ref="Z59:AB59"/>
    <mergeCell ref="AC59:AE59"/>
    <mergeCell ref="AR58:AU58"/>
    <mergeCell ref="AV58:AY58"/>
    <mergeCell ref="AZ58:BC58"/>
    <mergeCell ref="BD58:BI58"/>
    <mergeCell ref="I59:K59"/>
    <mergeCell ref="L59:N59"/>
    <mergeCell ref="O59:R59"/>
    <mergeCell ref="S58:V58"/>
    <mergeCell ref="W58:Y58"/>
    <mergeCell ref="Z58:AB58"/>
    <mergeCell ref="AC58:AE58"/>
    <mergeCell ref="AF58:AI58"/>
    <mergeCell ref="AJ58:AM58"/>
    <mergeCell ref="AN59:AQ59"/>
    <mergeCell ref="AR59:AU59"/>
    <mergeCell ref="AV59:AY59"/>
    <mergeCell ref="AZ59:BC59"/>
    <mergeCell ref="BD59:BI59"/>
    <mergeCell ref="AF59:AI59"/>
    <mergeCell ref="AJ59:AM59"/>
    <mergeCell ref="C58:E58"/>
    <mergeCell ref="F58:H58"/>
    <mergeCell ref="AN56:AQ56"/>
    <mergeCell ref="AR56:AU56"/>
    <mergeCell ref="AV56:AY56"/>
    <mergeCell ref="AZ56:BC56"/>
    <mergeCell ref="BD56:BI56"/>
    <mergeCell ref="AF56:AI56"/>
    <mergeCell ref="AJ56:AM56"/>
    <mergeCell ref="AN57:AQ57"/>
    <mergeCell ref="AR57:AU57"/>
    <mergeCell ref="AV57:AY57"/>
    <mergeCell ref="AZ57:BC57"/>
    <mergeCell ref="BD57:BI57"/>
    <mergeCell ref="AF57:AI57"/>
    <mergeCell ref="AJ57:AM57"/>
    <mergeCell ref="C57:E57"/>
    <mergeCell ref="F57:H57"/>
    <mergeCell ref="I57:K57"/>
    <mergeCell ref="L57:N57"/>
    <mergeCell ref="O57:R57"/>
    <mergeCell ref="S56:V56"/>
    <mergeCell ref="W56:Y56"/>
    <mergeCell ref="Z56:AB56"/>
    <mergeCell ref="AC56:AE56"/>
    <mergeCell ref="C56:E56"/>
    <mergeCell ref="F56:H56"/>
    <mergeCell ref="I56:K56"/>
    <mergeCell ref="L56:N56"/>
    <mergeCell ref="O56:R56"/>
    <mergeCell ref="S57:V57"/>
    <mergeCell ref="W57:Y57"/>
    <mergeCell ref="Z57:AB57"/>
    <mergeCell ref="AC57:AE57"/>
    <mergeCell ref="AN54:AQ54"/>
    <mergeCell ref="AR54:AU54"/>
    <mergeCell ref="AV54:AY54"/>
    <mergeCell ref="AZ54:BC54"/>
    <mergeCell ref="BD54:BI54"/>
    <mergeCell ref="AF54:AI54"/>
    <mergeCell ref="AJ54:AM54"/>
    <mergeCell ref="AN55:AQ55"/>
    <mergeCell ref="AR55:AU55"/>
    <mergeCell ref="AV55:AY55"/>
    <mergeCell ref="AZ55:BC55"/>
    <mergeCell ref="BD55:BI55"/>
    <mergeCell ref="AF55:AI55"/>
    <mergeCell ref="AJ55:AM55"/>
    <mergeCell ref="C55:E55"/>
    <mergeCell ref="F55:H55"/>
    <mergeCell ref="I55:K55"/>
    <mergeCell ref="L55:N55"/>
    <mergeCell ref="O55:R55"/>
    <mergeCell ref="S54:V54"/>
    <mergeCell ref="W54:Y54"/>
    <mergeCell ref="Z54:AB54"/>
    <mergeCell ref="AC54:AE54"/>
    <mergeCell ref="C54:E54"/>
    <mergeCell ref="F54:H54"/>
    <mergeCell ref="I54:K54"/>
    <mergeCell ref="L54:N54"/>
    <mergeCell ref="O54:R54"/>
    <mergeCell ref="S55:V55"/>
    <mergeCell ref="W55:Y55"/>
    <mergeCell ref="Z55:AB55"/>
    <mergeCell ref="AC55:AE55"/>
    <mergeCell ref="AN52:AQ52"/>
    <mergeCell ref="AR52:AU52"/>
    <mergeCell ref="AV52:AY52"/>
    <mergeCell ref="AZ52:BC52"/>
    <mergeCell ref="BD52:BI52"/>
    <mergeCell ref="AF52:AI52"/>
    <mergeCell ref="AJ52:AM52"/>
    <mergeCell ref="AN53:AQ53"/>
    <mergeCell ref="AR53:AU53"/>
    <mergeCell ref="AV53:AY53"/>
    <mergeCell ref="AZ53:BC53"/>
    <mergeCell ref="BD53:BI53"/>
    <mergeCell ref="AF53:AI53"/>
    <mergeCell ref="AJ53:AM53"/>
    <mergeCell ref="C53:E53"/>
    <mergeCell ref="F53:H53"/>
    <mergeCell ref="I53:K53"/>
    <mergeCell ref="L53:N53"/>
    <mergeCell ref="O53:R53"/>
    <mergeCell ref="S52:V52"/>
    <mergeCell ref="W52:Y52"/>
    <mergeCell ref="Z52:AB52"/>
    <mergeCell ref="AC52:AE52"/>
    <mergeCell ref="C52:E52"/>
    <mergeCell ref="F52:H52"/>
    <mergeCell ref="I52:K52"/>
    <mergeCell ref="L52:N52"/>
    <mergeCell ref="O52:R52"/>
    <mergeCell ref="S53:V53"/>
    <mergeCell ref="W53:Y53"/>
    <mergeCell ref="Z53:AB53"/>
    <mergeCell ref="AC53:AE53"/>
    <mergeCell ref="AN50:AQ50"/>
    <mergeCell ref="AR50:AU50"/>
    <mergeCell ref="AV50:AY50"/>
    <mergeCell ref="AZ50:BC50"/>
    <mergeCell ref="BD50:BI50"/>
    <mergeCell ref="AF50:AI50"/>
    <mergeCell ref="AJ50:AM50"/>
    <mergeCell ref="AN51:AQ51"/>
    <mergeCell ref="AR51:AU51"/>
    <mergeCell ref="AV51:AY51"/>
    <mergeCell ref="AZ51:BC51"/>
    <mergeCell ref="BD51:BI51"/>
    <mergeCell ref="AF51:AI51"/>
    <mergeCell ref="AJ51:AM51"/>
    <mergeCell ref="C51:E51"/>
    <mergeCell ref="F51:H51"/>
    <mergeCell ref="I51:K51"/>
    <mergeCell ref="L51:N51"/>
    <mergeCell ref="O51:R51"/>
    <mergeCell ref="S50:V50"/>
    <mergeCell ref="W50:Y50"/>
    <mergeCell ref="Z50:AB50"/>
    <mergeCell ref="AC50:AE50"/>
    <mergeCell ref="C50:E50"/>
    <mergeCell ref="F50:H50"/>
    <mergeCell ref="I50:K50"/>
    <mergeCell ref="L50:N50"/>
    <mergeCell ref="O50:R50"/>
    <mergeCell ref="S51:V51"/>
    <mergeCell ref="W51:Y51"/>
    <mergeCell ref="Z51:AB51"/>
    <mergeCell ref="AC51:AE51"/>
    <mergeCell ref="AN48:AQ48"/>
    <mergeCell ref="AR48:AU48"/>
    <mergeCell ref="AV48:AY48"/>
    <mergeCell ref="AZ48:BC48"/>
    <mergeCell ref="BD48:BI48"/>
    <mergeCell ref="AF48:AI48"/>
    <mergeCell ref="AJ48:AM48"/>
    <mergeCell ref="AN49:AQ49"/>
    <mergeCell ref="AR49:AU49"/>
    <mergeCell ref="AV49:AY49"/>
    <mergeCell ref="AZ49:BC49"/>
    <mergeCell ref="BD49:BI49"/>
    <mergeCell ref="AF49:AI49"/>
    <mergeCell ref="AJ49:AM49"/>
    <mergeCell ref="C49:E49"/>
    <mergeCell ref="F49:H49"/>
    <mergeCell ref="I49:K49"/>
    <mergeCell ref="L49:N49"/>
    <mergeCell ref="O49:R49"/>
    <mergeCell ref="S48:V48"/>
    <mergeCell ref="W48:Y48"/>
    <mergeCell ref="Z48:AB48"/>
    <mergeCell ref="AC48:AE48"/>
    <mergeCell ref="C48:E48"/>
    <mergeCell ref="F48:H48"/>
    <mergeCell ref="I48:K48"/>
    <mergeCell ref="L48:N48"/>
    <mergeCell ref="O48:R48"/>
    <mergeCell ref="S49:V49"/>
    <mergeCell ref="W49:Y49"/>
    <mergeCell ref="Z49:AB49"/>
    <mergeCell ref="AC49:AE49"/>
    <mergeCell ref="AN46:AQ46"/>
    <mergeCell ref="AR46:AU46"/>
    <mergeCell ref="AV46:AY46"/>
    <mergeCell ref="AZ46:BC46"/>
    <mergeCell ref="BD46:BI46"/>
    <mergeCell ref="AF46:AI46"/>
    <mergeCell ref="AJ46:AM46"/>
    <mergeCell ref="AN47:AQ47"/>
    <mergeCell ref="AR47:AU47"/>
    <mergeCell ref="AV47:AY47"/>
    <mergeCell ref="AZ47:BC47"/>
    <mergeCell ref="BD47:BI47"/>
    <mergeCell ref="AF47:AI47"/>
    <mergeCell ref="AJ47:AM47"/>
    <mergeCell ref="C47:E47"/>
    <mergeCell ref="F47:H47"/>
    <mergeCell ref="I47:K47"/>
    <mergeCell ref="L47:N47"/>
    <mergeCell ref="O47:R47"/>
    <mergeCell ref="S46:V46"/>
    <mergeCell ref="W46:Y46"/>
    <mergeCell ref="Z46:AB46"/>
    <mergeCell ref="AC46:AE46"/>
    <mergeCell ref="C46:E46"/>
    <mergeCell ref="F46:H46"/>
    <mergeCell ref="I46:K46"/>
    <mergeCell ref="L46:N46"/>
    <mergeCell ref="O46:R46"/>
    <mergeCell ref="S47:V47"/>
    <mergeCell ref="W47:Y47"/>
    <mergeCell ref="Z47:AB47"/>
    <mergeCell ref="AC47:AE47"/>
    <mergeCell ref="AN44:AQ44"/>
    <mergeCell ref="AR44:AU44"/>
    <mergeCell ref="AV44:AY44"/>
    <mergeCell ref="AZ44:BC44"/>
    <mergeCell ref="BD44:BI44"/>
    <mergeCell ref="AF44:AI44"/>
    <mergeCell ref="AJ44:AM44"/>
    <mergeCell ref="AN45:AQ45"/>
    <mergeCell ref="AR45:AU45"/>
    <mergeCell ref="AV45:AY45"/>
    <mergeCell ref="AZ45:BC45"/>
    <mergeCell ref="BD45:BI45"/>
    <mergeCell ref="AF45:AI45"/>
    <mergeCell ref="AJ45:AM45"/>
    <mergeCell ref="C45:E45"/>
    <mergeCell ref="F45:H45"/>
    <mergeCell ref="I45:K45"/>
    <mergeCell ref="L45:N45"/>
    <mergeCell ref="O45:R45"/>
    <mergeCell ref="S44:V44"/>
    <mergeCell ref="W44:Y44"/>
    <mergeCell ref="Z44:AB44"/>
    <mergeCell ref="AC44:AE44"/>
    <mergeCell ref="C44:E44"/>
    <mergeCell ref="F44:H44"/>
    <mergeCell ref="I44:K44"/>
    <mergeCell ref="L44:N44"/>
    <mergeCell ref="O44:R44"/>
    <mergeCell ref="S45:V45"/>
    <mergeCell ref="W45:Y45"/>
    <mergeCell ref="Z45:AB45"/>
    <mergeCell ref="AC45:AE45"/>
    <mergeCell ref="AN42:AQ42"/>
    <mergeCell ref="AR42:AU42"/>
    <mergeCell ref="AV42:AY42"/>
    <mergeCell ref="AZ42:BC42"/>
    <mergeCell ref="BD42:BI42"/>
    <mergeCell ref="AF42:AI42"/>
    <mergeCell ref="AJ42:AM42"/>
    <mergeCell ref="AN43:AQ43"/>
    <mergeCell ref="AR43:AU43"/>
    <mergeCell ref="AV43:AY43"/>
    <mergeCell ref="AZ43:BC43"/>
    <mergeCell ref="BD43:BI43"/>
    <mergeCell ref="AF43:AI43"/>
    <mergeCell ref="AJ43:AM43"/>
    <mergeCell ref="C43:E43"/>
    <mergeCell ref="F43:H43"/>
    <mergeCell ref="I43:K43"/>
    <mergeCell ref="L43:N43"/>
    <mergeCell ref="O43:R43"/>
    <mergeCell ref="S42:V42"/>
    <mergeCell ref="W42:Y42"/>
    <mergeCell ref="Z42:AB42"/>
    <mergeCell ref="AC42:AE42"/>
    <mergeCell ref="C42:E42"/>
    <mergeCell ref="F42:H42"/>
    <mergeCell ref="I42:K42"/>
    <mergeCell ref="L42:N42"/>
    <mergeCell ref="O42:R42"/>
    <mergeCell ref="S43:V43"/>
    <mergeCell ref="W43:Y43"/>
    <mergeCell ref="Z43:AB43"/>
    <mergeCell ref="AC43:AE43"/>
    <mergeCell ref="AN40:AQ40"/>
    <mergeCell ref="AR40:AU40"/>
    <mergeCell ref="AV40:AY40"/>
    <mergeCell ref="AZ40:BC40"/>
    <mergeCell ref="BD40:BI40"/>
    <mergeCell ref="AF40:AI40"/>
    <mergeCell ref="AJ40:AM40"/>
    <mergeCell ref="AN41:AQ41"/>
    <mergeCell ref="AR41:AU41"/>
    <mergeCell ref="AV41:AY41"/>
    <mergeCell ref="AZ41:BC41"/>
    <mergeCell ref="BD41:BI41"/>
    <mergeCell ref="AF41:AI41"/>
    <mergeCell ref="AJ41:AM41"/>
    <mergeCell ref="C41:E41"/>
    <mergeCell ref="F41:H41"/>
    <mergeCell ref="I41:K41"/>
    <mergeCell ref="L41:N41"/>
    <mergeCell ref="O41:R41"/>
    <mergeCell ref="S40:V40"/>
    <mergeCell ref="W40:Y40"/>
    <mergeCell ref="Z40:AB40"/>
    <mergeCell ref="AC40:AE40"/>
    <mergeCell ref="C40:E40"/>
    <mergeCell ref="F40:H40"/>
    <mergeCell ref="I40:K40"/>
    <mergeCell ref="L40:N40"/>
    <mergeCell ref="O40:R40"/>
    <mergeCell ref="S41:V41"/>
    <mergeCell ref="W41:Y41"/>
    <mergeCell ref="Z41:AB41"/>
    <mergeCell ref="AC41:AE41"/>
    <mergeCell ref="AN38:AQ38"/>
    <mergeCell ref="AR38:AU38"/>
    <mergeCell ref="AV38:AY38"/>
    <mergeCell ref="AZ38:BC38"/>
    <mergeCell ref="BD38:BI38"/>
    <mergeCell ref="AF38:AI38"/>
    <mergeCell ref="AJ38:AM38"/>
    <mergeCell ref="AN39:AQ39"/>
    <mergeCell ref="AR39:AU39"/>
    <mergeCell ref="AV39:AY39"/>
    <mergeCell ref="AZ39:BC39"/>
    <mergeCell ref="BD39:BI39"/>
    <mergeCell ref="AF39:AI39"/>
    <mergeCell ref="AJ39:AM39"/>
    <mergeCell ref="C39:E39"/>
    <mergeCell ref="F39:H39"/>
    <mergeCell ref="I39:K39"/>
    <mergeCell ref="L39:N39"/>
    <mergeCell ref="O39:R39"/>
    <mergeCell ref="S38:V38"/>
    <mergeCell ref="W38:Y38"/>
    <mergeCell ref="Z38:AB38"/>
    <mergeCell ref="AC38:AE38"/>
    <mergeCell ref="C38:E38"/>
    <mergeCell ref="F38:H38"/>
    <mergeCell ref="I38:K38"/>
    <mergeCell ref="L38:N38"/>
    <mergeCell ref="O38:R38"/>
    <mergeCell ref="S39:V39"/>
    <mergeCell ref="W39:Y39"/>
    <mergeCell ref="Z39:AB39"/>
    <mergeCell ref="AC39:AE39"/>
    <mergeCell ref="AN36:AQ36"/>
    <mergeCell ref="AR36:AU36"/>
    <mergeCell ref="AV36:AY36"/>
    <mergeCell ref="AZ36:BC36"/>
    <mergeCell ref="BD36:BI36"/>
    <mergeCell ref="AF36:AI36"/>
    <mergeCell ref="AJ36:AM36"/>
    <mergeCell ref="AN37:AQ37"/>
    <mergeCell ref="AR37:AU37"/>
    <mergeCell ref="AV37:AY37"/>
    <mergeCell ref="AZ37:BC37"/>
    <mergeCell ref="BD37:BI37"/>
    <mergeCell ref="AF37:AI37"/>
    <mergeCell ref="AJ37:AM37"/>
    <mergeCell ref="C37:E37"/>
    <mergeCell ref="F37:H37"/>
    <mergeCell ref="I37:K37"/>
    <mergeCell ref="L37:N37"/>
    <mergeCell ref="O37:R37"/>
    <mergeCell ref="S36:V36"/>
    <mergeCell ref="W36:Y36"/>
    <mergeCell ref="Z36:AB36"/>
    <mergeCell ref="AC36:AE36"/>
    <mergeCell ref="C36:E36"/>
    <mergeCell ref="F36:H36"/>
    <mergeCell ref="I36:K36"/>
    <mergeCell ref="L36:N36"/>
    <mergeCell ref="O36:R36"/>
    <mergeCell ref="S37:V37"/>
    <mergeCell ref="W37:Y37"/>
    <mergeCell ref="Z37:AB37"/>
    <mergeCell ref="AC37:AE37"/>
    <mergeCell ref="AN34:AQ34"/>
    <mergeCell ref="AR34:AU34"/>
    <mergeCell ref="AV34:AY34"/>
    <mergeCell ref="AZ34:BC34"/>
    <mergeCell ref="BD34:BI34"/>
    <mergeCell ref="AF34:AI34"/>
    <mergeCell ref="AJ34:AM34"/>
    <mergeCell ref="AN35:AQ35"/>
    <mergeCell ref="AR35:AU35"/>
    <mergeCell ref="AV35:AY35"/>
    <mergeCell ref="AZ35:BC35"/>
    <mergeCell ref="BD35:BI35"/>
    <mergeCell ref="AF35:AI35"/>
    <mergeCell ref="AJ35:AM35"/>
    <mergeCell ref="C35:E35"/>
    <mergeCell ref="F35:H35"/>
    <mergeCell ref="I35:K35"/>
    <mergeCell ref="L35:N35"/>
    <mergeCell ref="O35:R35"/>
    <mergeCell ref="S34:V34"/>
    <mergeCell ref="W34:Y34"/>
    <mergeCell ref="Z34:AB34"/>
    <mergeCell ref="AC34:AE34"/>
    <mergeCell ref="C34:E34"/>
    <mergeCell ref="F34:H34"/>
    <mergeCell ref="I34:K34"/>
    <mergeCell ref="L34:N34"/>
    <mergeCell ref="O34:R34"/>
    <mergeCell ref="S35:V35"/>
    <mergeCell ref="W35:Y35"/>
    <mergeCell ref="Z35:AB35"/>
    <mergeCell ref="AC35:AE35"/>
    <mergeCell ref="AN32:AQ32"/>
    <mergeCell ref="AR32:AU32"/>
    <mergeCell ref="AV32:AY32"/>
    <mergeCell ref="AZ32:BC32"/>
    <mergeCell ref="BD32:BI32"/>
    <mergeCell ref="AF32:AI32"/>
    <mergeCell ref="AJ32:AM32"/>
    <mergeCell ref="AN33:AQ33"/>
    <mergeCell ref="AR33:AU33"/>
    <mergeCell ref="AV33:AY33"/>
    <mergeCell ref="AZ33:BC33"/>
    <mergeCell ref="BD33:BI33"/>
    <mergeCell ref="AF33:AI33"/>
    <mergeCell ref="AJ33:AM33"/>
    <mergeCell ref="C33:E33"/>
    <mergeCell ref="F33:H33"/>
    <mergeCell ref="I33:K33"/>
    <mergeCell ref="L33:N33"/>
    <mergeCell ref="O33:R33"/>
    <mergeCell ref="S32:V32"/>
    <mergeCell ref="W32:Y32"/>
    <mergeCell ref="Z32:AB32"/>
    <mergeCell ref="AC32:AE32"/>
    <mergeCell ref="C32:E32"/>
    <mergeCell ref="F32:H32"/>
    <mergeCell ref="I32:K32"/>
    <mergeCell ref="L32:N32"/>
    <mergeCell ref="O32:R32"/>
    <mergeCell ref="S33:V33"/>
    <mergeCell ref="W33:Y33"/>
    <mergeCell ref="Z33:AB33"/>
    <mergeCell ref="AC33:AE33"/>
    <mergeCell ref="AN30:AQ30"/>
    <mergeCell ref="AR30:AU30"/>
    <mergeCell ref="AV30:AY30"/>
    <mergeCell ref="AZ30:BC30"/>
    <mergeCell ref="BD30:BI30"/>
    <mergeCell ref="AF30:AI30"/>
    <mergeCell ref="AJ30:AM30"/>
    <mergeCell ref="AN31:AQ31"/>
    <mergeCell ref="AR31:AU31"/>
    <mergeCell ref="AV31:AY31"/>
    <mergeCell ref="AZ31:BC31"/>
    <mergeCell ref="BD31:BI31"/>
    <mergeCell ref="AF31:AI31"/>
    <mergeCell ref="AJ31:AM31"/>
    <mergeCell ref="C31:E31"/>
    <mergeCell ref="F31:H31"/>
    <mergeCell ref="I31:K31"/>
    <mergeCell ref="L31:N31"/>
    <mergeCell ref="O31:R31"/>
    <mergeCell ref="S30:V30"/>
    <mergeCell ref="W30:Y30"/>
    <mergeCell ref="Z30:AB30"/>
    <mergeCell ref="AC30:AE30"/>
    <mergeCell ref="C30:E30"/>
    <mergeCell ref="F30:H30"/>
    <mergeCell ref="I30:K30"/>
    <mergeCell ref="L30:N30"/>
    <mergeCell ref="O30:R30"/>
    <mergeCell ref="S31:V31"/>
    <mergeCell ref="W31:Y31"/>
    <mergeCell ref="Z31:AB31"/>
    <mergeCell ref="AC31:AE31"/>
    <mergeCell ref="D19:BI19"/>
    <mergeCell ref="C20:BI20"/>
    <mergeCell ref="B10:BI10"/>
    <mergeCell ref="B11:BI11"/>
    <mergeCell ref="C12:BI12"/>
    <mergeCell ref="C13:BI13"/>
    <mergeCell ref="C14:BI14"/>
    <mergeCell ref="C15:BI15"/>
    <mergeCell ref="D22:BI22"/>
    <mergeCell ref="D21:BI21"/>
    <mergeCell ref="D23:BI23"/>
    <mergeCell ref="E24:BI24"/>
    <mergeCell ref="D25:BI25"/>
    <mergeCell ref="B27:B29"/>
    <mergeCell ref="C27:E29"/>
    <mergeCell ref="F27:H29"/>
    <mergeCell ref="I27:K29"/>
    <mergeCell ref="L27:N29"/>
    <mergeCell ref="O27:R29"/>
    <mergeCell ref="AJ29:AM29"/>
    <mergeCell ref="AN29:AQ29"/>
    <mergeCell ref="AR29:AU29"/>
    <mergeCell ref="AV29:AY29"/>
    <mergeCell ref="AZ29:BC29"/>
    <mergeCell ref="AF27:BI27"/>
    <mergeCell ref="AF28:AM28"/>
    <mergeCell ref="AN28:AU28"/>
    <mergeCell ref="AV28:BC28"/>
    <mergeCell ref="BD28:BI29"/>
    <mergeCell ref="AF29:AI29"/>
    <mergeCell ref="S27:V29"/>
    <mergeCell ref="W27:Y29"/>
    <mergeCell ref="Z27:AB29"/>
    <mergeCell ref="AC27:AE29"/>
    <mergeCell ref="B1:BI1"/>
    <mergeCell ref="B3:BI3"/>
    <mergeCell ref="B5:BI5"/>
    <mergeCell ref="BF7:BI7"/>
    <mergeCell ref="B8:L8"/>
    <mergeCell ref="N8:O8"/>
    <mergeCell ref="C16:BI16"/>
    <mergeCell ref="C17:BI17"/>
    <mergeCell ref="C18:BI18"/>
  </mergeCells>
  <conditionalFormatting sqref="A1:XFD1048576">
    <cfRule type="expression" dxfId="635" priority="1" stopIfTrue="1">
      <formula>AND($A$1&lt;&gt;"",SEARCH("igual o mayor",A1)&gt;0)</formula>
    </cfRule>
    <cfRule type="expression" dxfId="634" priority="2" stopIfTrue="1">
      <formula>AND($A$1&lt;&gt;"",SEARCH("igual o menor",A1)&gt;0)</formula>
    </cfRule>
    <cfRule type="expression" dxfId="633" priority="3" stopIfTrue="1">
      <formula>AND($A$1&lt;&gt;"",SEARCH("pase a la pregunta",A1)&gt;0)</formula>
    </cfRule>
    <cfRule type="expression" dxfId="632" priority="4" stopIfTrue="1">
      <formula>AND($A$1&lt;&gt;"",SEARCH("en blanco",A1)&gt;0)</formula>
    </cfRule>
    <cfRule type="expression" dxfId="631" priority="5" stopIfTrue="1">
      <formula>AND($A$1&lt;&gt;"",SEARCH("no puede registrar",A1)&gt;0)</formula>
    </cfRule>
    <cfRule type="expression" dxfId="630" priority="6" stopIfTrue="1">
      <formula>AND($A$1&lt;&gt;"",SUM(A1)&gt;0)</formula>
    </cfRule>
    <cfRule type="expression" dxfId="629" priority="7" stopIfTrue="1">
      <formula>AND($A$1&lt;&gt;"",SEARCH("la pregunta",A1)&gt;0)</formula>
    </cfRule>
    <cfRule type="expression" dxfId="628" priority="8" stopIfTrue="1">
      <formula>AND($A$1&lt;&gt;"",SEARCH("igual o mayor",A1)&gt;0)</formula>
    </cfRule>
    <cfRule type="expression" dxfId="627" priority="9" stopIfTrue="1">
      <formula>AND($A$1&lt;&gt;"",SEARCH("igual o menor",A1)&gt;0)</formula>
    </cfRule>
    <cfRule type="expression" dxfId="626" priority="10" stopIfTrue="1">
      <formula>AND($A$1&lt;&gt;"",SEARCH("pase a la pregunta",A1)&gt;0)</formula>
    </cfRule>
    <cfRule type="expression" dxfId="625" priority="11" stopIfTrue="1">
      <formula>AND($A$1&lt;&gt;"",SEARCH("en blanco",A1)&gt;0)</formula>
    </cfRule>
    <cfRule type="expression" dxfId="624" priority="12" stopIfTrue="1">
      <formula>AND($A$1&lt;&gt;"",SEARCH("no puede registrar",A1)&gt;0)</formula>
    </cfRule>
    <cfRule type="expression" dxfId="623" priority="13" stopIfTrue="1">
      <formula>AND($A$1&lt;&gt;"",SUM(A1)&gt;0)</formula>
    </cfRule>
    <cfRule type="expression" dxfId="622" priority="14" stopIfTrue="1">
      <formula>AND($A$1&lt;&gt;"",SEARCH("la pregunta",A1)&gt;0)</formula>
    </cfRule>
  </conditionalFormatting>
  <dataValidations disablePrompts="1" count="2">
    <dataValidation type="list" allowBlank="1" showInputMessage="1" showErrorMessage="1" sqref="AJ30:AM30 AZ30:BC30 AR30:AU30">
      <formula1>$BL$32:$BL$42</formula1>
    </dataValidation>
    <dataValidation type="list" allowBlank="1" showInputMessage="1" showErrorMessage="1" sqref="AJ31:AM65 AR31:AU65 AZ31:BC65">
      <formula1>"1,2,3,4,5,6,7,8,9,10"</formula1>
    </dataValidation>
  </dataValidations>
  <hyperlinks>
    <hyperlink ref="Z30" r:id="rId1"/>
    <hyperlink ref="BF7:BI7" location="Índice!B13" display="Índice"/>
  </hyperlinks>
  <printOptions horizontalCentered="1" verticalCentered="1"/>
  <pageMargins left="0.70866141732283472" right="0.70866141732283472" top="0.74803149606299213" bottom="0.74803149606299213" header="0.31496062992125984" footer="0.31496062992125984"/>
  <pageSetup scale="75" orientation="portrait" r:id="rId2"/>
  <headerFooter>
    <oddHeader>&amp;C&amp;"Calibri,Normal"Módulo 3
Participantes</oddHeader>
    <oddFooter>&amp;L&amp;"Calibri,Normal"Censo Nacional de Gobiernos Estatales 2026&amp;R&amp;"Calibri,Normal"&amp;P de &amp;N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autoPageBreaks="0"/>
  </sheetPr>
  <dimension ref="A1:HC1367"/>
  <sheetViews>
    <sheetView showGridLines="0" view="pageBreakPreview" zoomScale="120" zoomScaleNormal="100" zoomScaleSheetLayoutView="120" workbookViewId="0"/>
  </sheetViews>
  <sheetFormatPr baseColWidth="10" defaultColWidth="0" defaultRowHeight="0" customHeight="1" zeroHeight="1"/>
  <cols>
    <col min="1" max="1" width="5.7109375" style="153" customWidth="1"/>
    <col min="2" max="30" width="3.7109375" customWidth="1"/>
    <col min="31" max="31" width="5.7109375" customWidth="1"/>
    <col min="32" max="32" width="3.7109375" style="37" hidden="1" customWidth="1"/>
    <col min="33" max="43" width="3.7109375" style="35" hidden="1" customWidth="1"/>
    <col min="44" max="44" width="3.140625" style="35" hidden="1" customWidth="1"/>
    <col min="45" max="49" width="3.7109375" style="35" hidden="1" customWidth="1"/>
    <col min="50" max="50" width="3.5703125" style="35" hidden="1" customWidth="1"/>
    <col min="51" max="16384" width="3.7109375" style="35" hidden="1"/>
  </cols>
  <sheetData>
    <row r="1" spans="1:32" s="12" customFormat="1" ht="173.25" customHeight="1">
      <c r="A1" s="131"/>
      <c r="B1" s="535" t="s">
        <v>8172</v>
      </c>
      <c r="C1" s="535"/>
      <c r="D1" s="535"/>
      <c r="E1" s="535"/>
      <c r="F1" s="535"/>
      <c r="G1" s="535"/>
      <c r="H1" s="535"/>
      <c r="I1" s="535"/>
      <c r="J1" s="535"/>
      <c r="K1" s="535"/>
      <c r="L1" s="535"/>
      <c r="M1" s="535"/>
      <c r="N1" s="535"/>
      <c r="O1" s="535"/>
      <c r="P1" s="535"/>
      <c r="Q1" s="535"/>
      <c r="R1" s="535"/>
      <c r="S1" s="535"/>
      <c r="T1" s="535"/>
      <c r="U1" s="535"/>
      <c r="V1" s="535"/>
      <c r="W1" s="535"/>
      <c r="X1" s="535"/>
      <c r="Y1" s="535"/>
      <c r="Z1" s="535"/>
      <c r="AA1" s="535"/>
      <c r="AB1" s="535"/>
      <c r="AC1" s="535"/>
      <c r="AD1" s="535"/>
      <c r="AE1" s="10"/>
      <c r="AF1" s="11"/>
    </row>
    <row r="2" spans="1:32" s="12" customFormat="1" ht="15" customHeight="1">
      <c r="A2" s="131"/>
      <c r="AF2" s="13"/>
    </row>
    <row r="3" spans="1:32" s="48" customFormat="1" ht="45" customHeight="1">
      <c r="A3" s="14"/>
      <c r="B3" s="536" t="s">
        <v>8170</v>
      </c>
      <c r="C3" s="536"/>
      <c r="D3" s="536"/>
      <c r="E3" s="536"/>
      <c r="F3" s="536"/>
      <c r="G3" s="536"/>
      <c r="H3" s="536"/>
      <c r="I3" s="536"/>
      <c r="J3" s="536"/>
      <c r="K3" s="536"/>
      <c r="L3" s="536"/>
      <c r="M3" s="536"/>
      <c r="N3" s="536"/>
      <c r="O3" s="536"/>
      <c r="P3" s="536"/>
      <c r="Q3" s="536"/>
      <c r="R3" s="536"/>
      <c r="S3" s="536"/>
      <c r="T3" s="536"/>
      <c r="U3" s="536"/>
      <c r="V3" s="536"/>
      <c r="W3" s="536"/>
      <c r="X3" s="536"/>
      <c r="Y3" s="536"/>
      <c r="Z3" s="536"/>
      <c r="AA3" s="536"/>
      <c r="AB3" s="536"/>
      <c r="AC3" s="536"/>
      <c r="AD3" s="536"/>
      <c r="AE3" s="15"/>
      <c r="AF3" s="16"/>
    </row>
    <row r="4" spans="1:32" s="12" customFormat="1" ht="15" customHeight="1">
      <c r="A4" s="131"/>
      <c r="AF4" s="13"/>
    </row>
    <row r="5" spans="1:32" s="48" customFormat="1" ht="45" customHeight="1">
      <c r="A5" s="131"/>
      <c r="B5" s="536" t="s">
        <v>1031</v>
      </c>
      <c r="C5" s="536"/>
      <c r="D5" s="536"/>
      <c r="E5" s="536"/>
      <c r="F5" s="536"/>
      <c r="G5" s="536"/>
      <c r="H5" s="536"/>
      <c r="I5" s="536"/>
      <c r="J5" s="536"/>
      <c r="K5" s="536"/>
      <c r="L5" s="536"/>
      <c r="M5" s="536"/>
      <c r="N5" s="536"/>
      <c r="O5" s="536"/>
      <c r="P5" s="536"/>
      <c r="Q5" s="536"/>
      <c r="R5" s="536"/>
      <c r="S5" s="536"/>
      <c r="T5" s="536"/>
      <c r="U5" s="536"/>
      <c r="V5" s="536"/>
      <c r="W5" s="536"/>
      <c r="X5" s="536"/>
      <c r="Y5" s="536"/>
      <c r="Z5" s="536"/>
      <c r="AA5" s="536"/>
      <c r="AB5" s="536"/>
      <c r="AC5" s="536"/>
      <c r="AD5" s="536"/>
      <c r="AE5" s="15"/>
      <c r="AF5" s="16"/>
    </row>
    <row r="6" spans="1:32" s="12" customFormat="1" ht="15" customHeight="1">
      <c r="A6" s="131"/>
      <c r="AF6" s="13"/>
    </row>
    <row r="7" spans="1:32" s="48" customFormat="1" ht="15" customHeight="1" thickBot="1">
      <c r="A7" s="131"/>
      <c r="B7" s="17" t="s">
        <v>1</v>
      </c>
      <c r="C7"/>
      <c r="D7"/>
      <c r="E7"/>
      <c r="F7"/>
      <c r="G7"/>
      <c r="H7"/>
      <c r="I7"/>
      <c r="J7"/>
      <c r="K7"/>
      <c r="L7"/>
      <c r="M7"/>
      <c r="N7" s="17" t="s">
        <v>2</v>
      </c>
      <c r="O7"/>
      <c r="P7" s="15"/>
      <c r="Q7" s="15"/>
      <c r="R7" s="15"/>
      <c r="S7" s="15"/>
      <c r="T7" s="15"/>
      <c r="U7" s="15"/>
      <c r="V7" s="15"/>
      <c r="W7" s="15"/>
      <c r="X7" s="15"/>
      <c r="Y7" s="15"/>
      <c r="Z7" s="15"/>
      <c r="AA7" s="543" t="s">
        <v>0</v>
      </c>
      <c r="AB7" s="543"/>
      <c r="AC7" s="543"/>
      <c r="AD7" s="543"/>
      <c r="AE7" s="15"/>
      <c r="AF7" s="16"/>
    </row>
    <row r="8" spans="1:32" s="48" customFormat="1" ht="15" customHeight="1" thickBot="1">
      <c r="A8" s="131"/>
      <c r="B8" s="537" t="str">
        <f>IF(Presentación!B8="","",Presentación!B8)</f>
        <v>Veracruz de Ignacio de la Llave</v>
      </c>
      <c r="C8" s="538"/>
      <c r="D8" s="538"/>
      <c r="E8" s="538"/>
      <c r="F8" s="538"/>
      <c r="G8" s="538"/>
      <c r="H8" s="538"/>
      <c r="I8" s="538"/>
      <c r="J8" s="538"/>
      <c r="K8" s="538"/>
      <c r="L8" s="539"/>
      <c r="M8" s="18"/>
      <c r="N8" s="537" t="str">
        <f>IF(Presentación!N8="","",Presentación!N8)</f>
        <v>230</v>
      </c>
      <c r="O8" s="539"/>
      <c r="P8" s="15"/>
      <c r="Q8" s="15"/>
      <c r="R8" s="15"/>
      <c r="S8" s="15"/>
      <c r="T8" s="15"/>
      <c r="U8" s="15"/>
      <c r="V8" s="15"/>
      <c r="W8" s="15"/>
      <c r="X8" s="15"/>
      <c r="Y8" s="15"/>
      <c r="Z8" s="15"/>
      <c r="AA8" s="15"/>
      <c r="AB8" s="15"/>
      <c r="AC8" s="15"/>
      <c r="AD8" s="15"/>
      <c r="AE8" s="15"/>
      <c r="AF8" s="16"/>
    </row>
    <row r="9" spans="1:32" s="48" customFormat="1" ht="15" customHeight="1">
      <c r="A9" s="131"/>
      <c r="B9" s="15"/>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6"/>
    </row>
    <row r="10" spans="1:32" s="72" customFormat="1" ht="15" customHeight="1">
      <c r="A10" s="131"/>
      <c r="B10" s="808" t="s">
        <v>101</v>
      </c>
      <c r="C10" s="809"/>
      <c r="D10" s="809"/>
      <c r="E10" s="809"/>
      <c r="F10" s="809"/>
      <c r="G10" s="809"/>
      <c r="H10" s="809"/>
      <c r="I10" s="809"/>
      <c r="J10" s="809"/>
      <c r="K10" s="809"/>
      <c r="L10" s="809"/>
      <c r="M10" s="809"/>
      <c r="N10" s="809"/>
      <c r="O10" s="809"/>
      <c r="P10" s="809"/>
      <c r="Q10" s="809"/>
      <c r="R10" s="809"/>
      <c r="S10" s="809"/>
      <c r="T10" s="809"/>
      <c r="U10" s="809"/>
      <c r="V10" s="809"/>
      <c r="W10" s="809"/>
      <c r="X10" s="809"/>
      <c r="Y10" s="809"/>
      <c r="Z10" s="809"/>
      <c r="AA10" s="809"/>
      <c r="AB10" s="809"/>
      <c r="AC10" s="809"/>
      <c r="AD10" s="810"/>
      <c r="AE10" s="12"/>
      <c r="AF10" s="122"/>
    </row>
    <row r="11" spans="1:32" s="72" customFormat="1" ht="36" customHeight="1">
      <c r="A11" s="131"/>
      <c r="B11" s="134"/>
      <c r="C11" s="578" t="s">
        <v>7581</v>
      </c>
      <c r="D11" s="578"/>
      <c r="E11" s="578"/>
      <c r="F11" s="578"/>
      <c r="G11" s="578"/>
      <c r="H11" s="578"/>
      <c r="I11" s="578"/>
      <c r="J11" s="578"/>
      <c r="K11" s="578"/>
      <c r="L11" s="578"/>
      <c r="M11" s="578"/>
      <c r="N11" s="578"/>
      <c r="O11" s="578"/>
      <c r="P11" s="578"/>
      <c r="Q11" s="578"/>
      <c r="R11" s="578"/>
      <c r="S11" s="578"/>
      <c r="T11" s="578"/>
      <c r="U11" s="578"/>
      <c r="V11" s="578"/>
      <c r="W11" s="578"/>
      <c r="X11" s="578"/>
      <c r="Y11" s="578"/>
      <c r="Z11" s="578"/>
      <c r="AA11" s="578"/>
      <c r="AB11" s="578"/>
      <c r="AC11" s="578"/>
      <c r="AD11" s="819"/>
      <c r="AE11" s="58"/>
      <c r="AF11" s="122"/>
    </row>
    <row r="12" spans="1:32" s="72" customFormat="1" ht="24" customHeight="1">
      <c r="A12" s="131"/>
      <c r="B12" s="134"/>
      <c r="C12" s="671" t="s">
        <v>102</v>
      </c>
      <c r="D12" s="671"/>
      <c r="E12" s="671"/>
      <c r="F12" s="671"/>
      <c r="G12" s="671"/>
      <c r="H12" s="671"/>
      <c r="I12" s="671"/>
      <c r="J12" s="671"/>
      <c r="K12" s="671"/>
      <c r="L12" s="671"/>
      <c r="M12" s="671"/>
      <c r="N12" s="671"/>
      <c r="O12" s="671"/>
      <c r="P12" s="671"/>
      <c r="Q12" s="671"/>
      <c r="R12" s="671"/>
      <c r="S12" s="671"/>
      <c r="T12" s="671"/>
      <c r="U12" s="671"/>
      <c r="V12" s="671"/>
      <c r="W12" s="671"/>
      <c r="X12" s="671"/>
      <c r="Y12" s="671"/>
      <c r="Z12" s="671"/>
      <c r="AA12" s="671"/>
      <c r="AB12" s="671"/>
      <c r="AC12" s="671"/>
      <c r="AD12" s="820"/>
      <c r="AE12" s="12"/>
      <c r="AF12" s="122"/>
    </row>
    <row r="13" spans="1:32" s="72" customFormat="1" ht="36" customHeight="1">
      <c r="A13" s="131"/>
      <c r="B13" s="134"/>
      <c r="C13" s="671" t="s">
        <v>2212</v>
      </c>
      <c r="D13" s="671"/>
      <c r="E13" s="671"/>
      <c r="F13" s="671"/>
      <c r="G13" s="671"/>
      <c r="H13" s="671"/>
      <c r="I13" s="671"/>
      <c r="J13" s="671"/>
      <c r="K13" s="671"/>
      <c r="L13" s="671"/>
      <c r="M13" s="671"/>
      <c r="N13" s="671"/>
      <c r="O13" s="671"/>
      <c r="P13" s="671"/>
      <c r="Q13" s="671"/>
      <c r="R13" s="671"/>
      <c r="S13" s="671"/>
      <c r="T13" s="671"/>
      <c r="U13" s="671"/>
      <c r="V13" s="671"/>
      <c r="W13" s="671"/>
      <c r="X13" s="671"/>
      <c r="Y13" s="671"/>
      <c r="Z13" s="671"/>
      <c r="AA13" s="671"/>
      <c r="AB13" s="671"/>
      <c r="AC13" s="671"/>
      <c r="AD13" s="820"/>
      <c r="AE13" s="12"/>
      <c r="AF13" s="122"/>
    </row>
    <row r="14" spans="1:32" s="72" customFormat="1" ht="24" customHeight="1">
      <c r="A14" s="131"/>
      <c r="B14" s="156"/>
      <c r="C14" s="578" t="s">
        <v>876</v>
      </c>
      <c r="D14" s="578"/>
      <c r="E14" s="578"/>
      <c r="F14" s="578"/>
      <c r="G14" s="578"/>
      <c r="H14" s="578"/>
      <c r="I14" s="578"/>
      <c r="J14" s="578"/>
      <c r="K14" s="578"/>
      <c r="L14" s="578"/>
      <c r="M14" s="578"/>
      <c r="N14" s="578"/>
      <c r="O14" s="578"/>
      <c r="P14" s="578"/>
      <c r="Q14" s="578"/>
      <c r="R14" s="578"/>
      <c r="S14" s="578"/>
      <c r="T14" s="578"/>
      <c r="U14" s="578"/>
      <c r="V14" s="578"/>
      <c r="W14" s="578"/>
      <c r="X14" s="578"/>
      <c r="Y14" s="578"/>
      <c r="Z14" s="578"/>
      <c r="AA14" s="578"/>
      <c r="AB14" s="578"/>
      <c r="AC14" s="578"/>
      <c r="AD14" s="579"/>
      <c r="AE14" s="12"/>
      <c r="AF14" s="122"/>
    </row>
    <row r="15" spans="1:32" s="72" customFormat="1" ht="24" customHeight="1">
      <c r="A15" s="131"/>
      <c r="B15" s="156"/>
      <c r="C15" s="578" t="s">
        <v>944</v>
      </c>
      <c r="D15" s="578"/>
      <c r="E15" s="578"/>
      <c r="F15" s="578"/>
      <c r="G15" s="578"/>
      <c r="H15" s="578"/>
      <c r="I15" s="578"/>
      <c r="J15" s="578"/>
      <c r="K15" s="578"/>
      <c r="L15" s="578"/>
      <c r="M15" s="578"/>
      <c r="N15" s="578"/>
      <c r="O15" s="578"/>
      <c r="P15" s="578"/>
      <c r="Q15" s="578"/>
      <c r="R15" s="578"/>
      <c r="S15" s="578"/>
      <c r="T15" s="578"/>
      <c r="U15" s="578"/>
      <c r="V15" s="578"/>
      <c r="W15" s="578"/>
      <c r="X15" s="578"/>
      <c r="Y15" s="578"/>
      <c r="Z15" s="578"/>
      <c r="AA15" s="578"/>
      <c r="AB15" s="578"/>
      <c r="AC15" s="578"/>
      <c r="AD15" s="819"/>
      <c r="AE15" s="12"/>
      <c r="AF15" s="122"/>
    </row>
    <row r="16" spans="1:32" ht="36" customHeight="1">
      <c r="B16" s="135"/>
      <c r="C16" s="578" t="s">
        <v>558</v>
      </c>
      <c r="D16" s="578"/>
      <c r="E16" s="578"/>
      <c r="F16" s="578"/>
      <c r="G16" s="578"/>
      <c r="H16" s="578"/>
      <c r="I16" s="578"/>
      <c r="J16" s="578"/>
      <c r="K16" s="578"/>
      <c r="L16" s="578"/>
      <c r="M16" s="578"/>
      <c r="N16" s="578"/>
      <c r="O16" s="578"/>
      <c r="P16" s="578"/>
      <c r="Q16" s="578"/>
      <c r="R16" s="578"/>
      <c r="S16" s="578"/>
      <c r="T16" s="578"/>
      <c r="U16" s="578"/>
      <c r="V16" s="578"/>
      <c r="W16" s="578"/>
      <c r="X16" s="578"/>
      <c r="Y16" s="578"/>
      <c r="Z16" s="578"/>
      <c r="AA16" s="578"/>
      <c r="AB16" s="578"/>
      <c r="AC16" s="578"/>
      <c r="AD16" s="579"/>
    </row>
    <row r="17" spans="1:59" ht="48" customHeight="1">
      <c r="B17" s="136"/>
      <c r="C17" s="578" t="s">
        <v>559</v>
      </c>
      <c r="D17" s="578"/>
      <c r="E17" s="578"/>
      <c r="F17" s="578"/>
      <c r="G17" s="578"/>
      <c r="H17" s="578"/>
      <c r="I17" s="578"/>
      <c r="J17" s="578"/>
      <c r="K17" s="578"/>
      <c r="L17" s="578"/>
      <c r="M17" s="578"/>
      <c r="N17" s="578"/>
      <c r="O17" s="578"/>
      <c r="P17" s="578"/>
      <c r="Q17" s="578"/>
      <c r="R17" s="578"/>
      <c r="S17" s="578"/>
      <c r="T17" s="578"/>
      <c r="U17" s="578"/>
      <c r="V17" s="578"/>
      <c r="W17" s="578"/>
      <c r="X17" s="578"/>
      <c r="Y17" s="578"/>
      <c r="Z17" s="578"/>
      <c r="AA17" s="578"/>
      <c r="AB17" s="578"/>
      <c r="AC17" s="578"/>
      <c r="AD17" s="579"/>
    </row>
    <row r="18" spans="1:59" ht="15" customHeight="1">
      <c r="B18" s="137"/>
      <c r="C18" s="675" t="s">
        <v>2228</v>
      </c>
      <c r="D18" s="675"/>
      <c r="E18" s="675"/>
      <c r="F18" s="675"/>
      <c r="G18" s="675"/>
      <c r="H18" s="675"/>
      <c r="I18" s="675"/>
      <c r="J18" s="675"/>
      <c r="K18" s="675"/>
      <c r="L18" s="675"/>
      <c r="M18" s="675"/>
      <c r="N18" s="675"/>
      <c r="O18" s="675"/>
      <c r="P18" s="675"/>
      <c r="Q18" s="675"/>
      <c r="R18" s="675"/>
      <c r="S18" s="675"/>
      <c r="T18" s="675"/>
      <c r="U18" s="675"/>
      <c r="V18" s="675"/>
      <c r="W18" s="675"/>
      <c r="X18" s="675"/>
      <c r="Y18" s="675"/>
      <c r="Z18" s="675"/>
      <c r="AA18" s="675"/>
      <c r="AB18" s="675"/>
      <c r="AC18" s="675"/>
      <c r="AD18" s="676"/>
    </row>
    <row r="19" spans="1:59" s="72" customFormat="1" ht="15" customHeight="1">
      <c r="A19" s="131"/>
      <c r="B19" s="808" t="s">
        <v>103</v>
      </c>
      <c r="C19" s="809"/>
      <c r="D19" s="809"/>
      <c r="E19" s="809"/>
      <c r="F19" s="809"/>
      <c r="G19" s="809"/>
      <c r="H19" s="809"/>
      <c r="I19" s="809"/>
      <c r="J19" s="809"/>
      <c r="K19" s="809"/>
      <c r="L19" s="809"/>
      <c r="M19" s="809"/>
      <c r="N19" s="809"/>
      <c r="O19" s="809"/>
      <c r="P19" s="809"/>
      <c r="Q19" s="809"/>
      <c r="R19" s="809"/>
      <c r="S19" s="809"/>
      <c r="T19" s="809"/>
      <c r="U19" s="809"/>
      <c r="V19" s="809"/>
      <c r="W19" s="809"/>
      <c r="X19" s="809"/>
      <c r="Y19" s="809"/>
      <c r="Z19" s="809"/>
      <c r="AA19" s="809"/>
      <c r="AB19" s="809"/>
      <c r="AC19" s="809"/>
      <c r="AD19" s="810"/>
      <c r="AE19" s="60"/>
      <c r="AF19" s="122"/>
    </row>
    <row r="20" spans="1:59" s="72" customFormat="1" ht="24" customHeight="1">
      <c r="A20" s="131"/>
      <c r="B20" s="157"/>
      <c r="C20" s="671" t="s">
        <v>7718</v>
      </c>
      <c r="D20" s="671"/>
      <c r="E20" s="671"/>
      <c r="F20" s="671"/>
      <c r="G20" s="671"/>
      <c r="H20" s="671"/>
      <c r="I20" s="671"/>
      <c r="J20" s="671"/>
      <c r="K20" s="671"/>
      <c r="L20" s="671"/>
      <c r="M20" s="671"/>
      <c r="N20" s="671"/>
      <c r="O20" s="671"/>
      <c r="P20" s="671"/>
      <c r="Q20" s="671"/>
      <c r="R20" s="671"/>
      <c r="S20" s="671"/>
      <c r="T20" s="671"/>
      <c r="U20" s="671"/>
      <c r="V20" s="671"/>
      <c r="W20" s="671"/>
      <c r="X20" s="671"/>
      <c r="Y20" s="671"/>
      <c r="Z20" s="671"/>
      <c r="AA20" s="671"/>
      <c r="AB20" s="671"/>
      <c r="AC20" s="671"/>
      <c r="AD20" s="787"/>
      <c r="AE20" s="60"/>
      <c r="AF20" s="122"/>
    </row>
    <row r="21" spans="1:59" s="72" customFormat="1" ht="24" customHeight="1">
      <c r="A21" s="131"/>
      <c r="B21" s="159"/>
      <c r="C21" s="671" t="s">
        <v>7787</v>
      </c>
      <c r="D21" s="671"/>
      <c r="E21" s="671"/>
      <c r="F21" s="671"/>
      <c r="G21" s="671"/>
      <c r="H21" s="671"/>
      <c r="I21" s="671"/>
      <c r="J21" s="671"/>
      <c r="K21" s="671"/>
      <c r="L21" s="671"/>
      <c r="M21" s="671"/>
      <c r="N21" s="671"/>
      <c r="O21" s="671"/>
      <c r="P21" s="671"/>
      <c r="Q21" s="671"/>
      <c r="R21" s="671"/>
      <c r="S21" s="671"/>
      <c r="T21" s="671"/>
      <c r="U21" s="671"/>
      <c r="V21" s="671"/>
      <c r="W21" s="671"/>
      <c r="X21" s="671"/>
      <c r="Y21" s="671"/>
      <c r="Z21" s="671"/>
      <c r="AA21" s="671"/>
      <c r="AB21" s="671"/>
      <c r="AC21" s="671"/>
      <c r="AD21" s="787"/>
      <c r="AE21" s="60"/>
      <c r="AF21" s="122"/>
    </row>
    <row r="22" spans="1:59" s="72" customFormat="1" ht="24" customHeight="1">
      <c r="A22" s="131"/>
      <c r="B22" s="157"/>
      <c r="C22" s="578" t="s">
        <v>7785</v>
      </c>
      <c r="D22" s="578"/>
      <c r="E22" s="578"/>
      <c r="F22" s="578"/>
      <c r="G22" s="578"/>
      <c r="H22" s="578"/>
      <c r="I22" s="578"/>
      <c r="J22" s="578"/>
      <c r="K22" s="578"/>
      <c r="L22" s="578"/>
      <c r="M22" s="578"/>
      <c r="N22" s="578"/>
      <c r="O22" s="578"/>
      <c r="P22" s="578"/>
      <c r="Q22" s="578"/>
      <c r="R22" s="578"/>
      <c r="S22" s="578"/>
      <c r="T22" s="578"/>
      <c r="U22" s="578"/>
      <c r="V22" s="578"/>
      <c r="W22" s="578"/>
      <c r="X22" s="578"/>
      <c r="Y22" s="578"/>
      <c r="Z22" s="578"/>
      <c r="AA22" s="578"/>
      <c r="AB22" s="578"/>
      <c r="AC22" s="578"/>
      <c r="AD22" s="579"/>
      <c r="AE22" s="12"/>
      <c r="AF22" s="122"/>
    </row>
    <row r="23" spans="1:59" s="72" customFormat="1" ht="36" customHeight="1">
      <c r="A23" s="131"/>
      <c r="B23" s="159"/>
      <c r="C23" s="671" t="s">
        <v>7884</v>
      </c>
      <c r="D23" s="671"/>
      <c r="E23" s="671"/>
      <c r="F23" s="671"/>
      <c r="G23" s="671"/>
      <c r="H23" s="671"/>
      <c r="I23" s="671"/>
      <c r="J23" s="671"/>
      <c r="K23" s="671"/>
      <c r="L23" s="671"/>
      <c r="M23" s="671"/>
      <c r="N23" s="671"/>
      <c r="O23" s="671"/>
      <c r="P23" s="671"/>
      <c r="Q23" s="671"/>
      <c r="R23" s="671"/>
      <c r="S23" s="671"/>
      <c r="T23" s="671"/>
      <c r="U23" s="671"/>
      <c r="V23" s="671"/>
      <c r="W23" s="671"/>
      <c r="X23" s="671"/>
      <c r="Y23" s="671"/>
      <c r="Z23" s="671"/>
      <c r="AA23" s="671"/>
      <c r="AB23" s="671"/>
      <c r="AC23" s="671"/>
      <c r="AD23" s="787"/>
      <c r="AE23" s="60"/>
      <c r="AF23" s="122"/>
    </row>
    <row r="24" spans="1:59" s="72" customFormat="1" ht="24" customHeight="1">
      <c r="A24" s="131"/>
      <c r="B24" s="159"/>
      <c r="C24" s="671" t="s">
        <v>1249</v>
      </c>
      <c r="D24" s="671"/>
      <c r="E24" s="671"/>
      <c r="F24" s="671"/>
      <c r="G24" s="671"/>
      <c r="H24" s="671"/>
      <c r="I24" s="671"/>
      <c r="J24" s="671"/>
      <c r="K24" s="671"/>
      <c r="L24" s="671"/>
      <c r="M24" s="671"/>
      <c r="N24" s="671"/>
      <c r="O24" s="671"/>
      <c r="P24" s="671"/>
      <c r="Q24" s="671"/>
      <c r="R24" s="671"/>
      <c r="S24" s="671"/>
      <c r="T24" s="671"/>
      <c r="U24" s="671"/>
      <c r="V24" s="671"/>
      <c r="W24" s="671"/>
      <c r="X24" s="671"/>
      <c r="Y24" s="671"/>
      <c r="Z24" s="671"/>
      <c r="AA24" s="671"/>
      <c r="AB24" s="671"/>
      <c r="AC24" s="671"/>
      <c r="AD24" s="787"/>
      <c r="AE24" s="60"/>
      <c r="AF24" s="122"/>
    </row>
    <row r="25" spans="1:59" s="72" customFormat="1" ht="24" customHeight="1">
      <c r="A25" s="131"/>
      <c r="B25" s="157"/>
      <c r="C25" s="671" t="s">
        <v>7789</v>
      </c>
      <c r="D25" s="671"/>
      <c r="E25" s="671"/>
      <c r="F25" s="671"/>
      <c r="G25" s="671"/>
      <c r="H25" s="671"/>
      <c r="I25" s="671"/>
      <c r="J25" s="671"/>
      <c r="K25" s="671"/>
      <c r="L25" s="671"/>
      <c r="M25" s="671"/>
      <c r="N25" s="671"/>
      <c r="O25" s="671"/>
      <c r="P25" s="671"/>
      <c r="Q25" s="671"/>
      <c r="R25" s="671"/>
      <c r="S25" s="671"/>
      <c r="T25" s="671"/>
      <c r="U25" s="671"/>
      <c r="V25" s="671"/>
      <c r="W25" s="671"/>
      <c r="X25" s="671"/>
      <c r="Y25" s="671"/>
      <c r="Z25" s="671"/>
      <c r="AA25" s="671"/>
      <c r="AB25" s="671"/>
      <c r="AC25" s="671"/>
      <c r="AD25" s="787"/>
      <c r="AE25" s="12"/>
      <c r="AF25" s="122"/>
      <c r="AG25" s="245"/>
      <c r="AH25" s="245"/>
      <c r="AI25" s="245"/>
      <c r="AJ25" s="245"/>
      <c r="AK25" s="245"/>
      <c r="AL25" s="245"/>
      <c r="AM25" s="245"/>
      <c r="AN25" s="245"/>
      <c r="AO25" s="245"/>
      <c r="AP25" s="245"/>
      <c r="AQ25" s="245"/>
      <c r="AR25" s="245"/>
      <c r="AS25" s="245"/>
      <c r="AT25" s="245"/>
      <c r="AU25" s="245"/>
      <c r="AV25" s="245"/>
      <c r="AW25" s="245"/>
      <c r="AX25" s="245"/>
      <c r="AY25" s="245"/>
      <c r="AZ25" s="245"/>
      <c r="BA25" s="245"/>
      <c r="BB25" s="245"/>
      <c r="BC25" s="245"/>
      <c r="BD25" s="245"/>
      <c r="BE25" s="245"/>
      <c r="BF25" s="245"/>
      <c r="BG25" s="245"/>
    </row>
    <row r="26" spans="1:59" s="48" customFormat="1" ht="36" customHeight="1">
      <c r="A26" s="131"/>
      <c r="B26" s="156"/>
      <c r="C26" s="245"/>
      <c r="D26" s="671" t="s">
        <v>7790</v>
      </c>
      <c r="E26" s="671"/>
      <c r="F26" s="671"/>
      <c r="G26" s="671"/>
      <c r="H26" s="671"/>
      <c r="I26" s="671"/>
      <c r="J26" s="671"/>
      <c r="K26" s="671"/>
      <c r="L26" s="671"/>
      <c r="M26" s="671"/>
      <c r="N26" s="671"/>
      <c r="O26" s="671"/>
      <c r="P26" s="671"/>
      <c r="Q26" s="671"/>
      <c r="R26" s="671"/>
      <c r="S26" s="671"/>
      <c r="T26" s="671"/>
      <c r="U26" s="671"/>
      <c r="V26" s="671"/>
      <c r="W26" s="671"/>
      <c r="X26" s="671"/>
      <c r="Y26" s="671"/>
      <c r="Z26" s="671"/>
      <c r="AA26" s="671"/>
      <c r="AB26" s="671"/>
      <c r="AC26" s="671"/>
      <c r="AD26" s="787"/>
      <c r="AE26" s="12"/>
      <c r="AF26" s="16"/>
    </row>
    <row r="27" spans="1:59" s="48" customFormat="1" ht="24" customHeight="1">
      <c r="A27" s="131"/>
      <c r="B27" s="156"/>
      <c r="C27" s="93"/>
      <c r="D27" s="578" t="s">
        <v>7791</v>
      </c>
      <c r="E27" s="578"/>
      <c r="F27" s="578"/>
      <c r="G27" s="578"/>
      <c r="H27" s="578"/>
      <c r="I27" s="578"/>
      <c r="J27" s="578"/>
      <c r="K27" s="578"/>
      <c r="L27" s="578"/>
      <c r="M27" s="578"/>
      <c r="N27" s="578"/>
      <c r="O27" s="578"/>
      <c r="P27" s="578"/>
      <c r="Q27" s="578"/>
      <c r="R27" s="578"/>
      <c r="S27" s="578"/>
      <c r="T27" s="578"/>
      <c r="U27" s="578"/>
      <c r="V27" s="578"/>
      <c r="W27" s="578"/>
      <c r="X27" s="578"/>
      <c r="Y27" s="578"/>
      <c r="Z27" s="578"/>
      <c r="AA27" s="578"/>
      <c r="AB27" s="578"/>
      <c r="AC27" s="578"/>
      <c r="AD27" s="579"/>
      <c r="AE27" s="12"/>
      <c r="AF27" s="16"/>
    </row>
    <row r="28" spans="1:59" s="72" customFormat="1" ht="60" customHeight="1">
      <c r="A28" s="131"/>
      <c r="B28" s="215"/>
      <c r="C28" s="578" t="s">
        <v>7795</v>
      </c>
      <c r="D28" s="578"/>
      <c r="E28" s="578"/>
      <c r="F28" s="578"/>
      <c r="G28" s="578"/>
      <c r="H28" s="578"/>
      <c r="I28" s="578"/>
      <c r="J28" s="578"/>
      <c r="K28" s="578"/>
      <c r="L28" s="578"/>
      <c r="M28" s="578"/>
      <c r="N28" s="578"/>
      <c r="O28" s="578"/>
      <c r="P28" s="578"/>
      <c r="Q28" s="578"/>
      <c r="R28" s="578"/>
      <c r="S28" s="578"/>
      <c r="T28" s="578"/>
      <c r="U28" s="578"/>
      <c r="V28" s="578"/>
      <c r="W28" s="578"/>
      <c r="X28" s="578"/>
      <c r="Y28" s="578"/>
      <c r="Z28" s="578"/>
      <c r="AA28" s="578"/>
      <c r="AB28" s="578"/>
      <c r="AC28" s="578"/>
      <c r="AD28" s="579"/>
      <c r="AE28" s="58"/>
      <c r="AF28" s="122"/>
    </row>
    <row r="29" spans="1:59" s="72" customFormat="1" ht="72" customHeight="1">
      <c r="A29" s="131"/>
      <c r="B29" s="176"/>
      <c r="C29" s="580" t="s">
        <v>7726</v>
      </c>
      <c r="D29" s="580"/>
      <c r="E29" s="580"/>
      <c r="F29" s="580"/>
      <c r="G29" s="580"/>
      <c r="H29" s="580"/>
      <c r="I29" s="580"/>
      <c r="J29" s="580"/>
      <c r="K29" s="580"/>
      <c r="L29" s="580"/>
      <c r="M29" s="580"/>
      <c r="N29" s="580"/>
      <c r="O29" s="580"/>
      <c r="P29" s="580"/>
      <c r="Q29" s="580"/>
      <c r="R29" s="580"/>
      <c r="S29" s="580"/>
      <c r="T29" s="580"/>
      <c r="U29" s="580"/>
      <c r="V29" s="580"/>
      <c r="W29" s="580"/>
      <c r="X29" s="580"/>
      <c r="Y29" s="580"/>
      <c r="Z29" s="580"/>
      <c r="AA29" s="580"/>
      <c r="AB29" s="580"/>
      <c r="AC29" s="580"/>
      <c r="AD29" s="581"/>
      <c r="AE29" s="63"/>
      <c r="AF29" s="122"/>
    </row>
    <row r="30" spans="1:59" s="72" customFormat="1" ht="15" customHeight="1" thickBot="1">
      <c r="A30" s="131"/>
      <c r="B30"/>
      <c r="C30"/>
      <c r="D30"/>
      <c r="E30"/>
      <c r="F30"/>
      <c r="G30"/>
      <c r="H30"/>
      <c r="I30"/>
      <c r="J30"/>
      <c r="K30"/>
      <c r="L30"/>
      <c r="M30"/>
      <c r="N30"/>
      <c r="O30"/>
      <c r="P30"/>
      <c r="Q30"/>
      <c r="R30"/>
      <c r="S30"/>
      <c r="T30"/>
      <c r="U30"/>
      <c r="V30"/>
      <c r="W30"/>
      <c r="X30"/>
      <c r="Y30"/>
      <c r="Z30"/>
      <c r="AA30"/>
      <c r="AB30"/>
      <c r="AC30"/>
      <c r="AD30"/>
      <c r="AE30" s="58"/>
      <c r="AF30" s="122"/>
    </row>
    <row r="31" spans="1:59" s="72" customFormat="1" ht="15" customHeight="1" thickBot="1">
      <c r="A31" s="132"/>
      <c r="B31" s="595" t="s">
        <v>105</v>
      </c>
      <c r="C31" s="596"/>
      <c r="D31" s="596"/>
      <c r="E31" s="596"/>
      <c r="F31" s="596"/>
      <c r="G31" s="596"/>
      <c r="H31" s="596"/>
      <c r="I31" s="596"/>
      <c r="J31" s="596"/>
      <c r="K31" s="596"/>
      <c r="L31" s="596"/>
      <c r="M31" s="596"/>
      <c r="N31" s="596"/>
      <c r="O31" s="596"/>
      <c r="P31" s="596"/>
      <c r="Q31" s="596"/>
      <c r="R31" s="596"/>
      <c r="S31" s="596"/>
      <c r="T31" s="596"/>
      <c r="U31" s="596"/>
      <c r="V31" s="596"/>
      <c r="W31" s="596"/>
      <c r="X31" s="596"/>
      <c r="Y31" s="596"/>
      <c r="Z31" s="596"/>
      <c r="AA31" s="596"/>
      <c r="AB31" s="596"/>
      <c r="AC31" s="596"/>
      <c r="AD31" s="597"/>
      <c r="AE31" s="304"/>
      <c r="AF31" s="122"/>
    </row>
    <row r="32" spans="1:59" s="72" customFormat="1" ht="15" customHeight="1">
      <c r="A32" s="132"/>
      <c r="B32" s="672" t="s">
        <v>411</v>
      </c>
      <c r="C32" s="673"/>
      <c r="D32" s="673"/>
      <c r="E32" s="673"/>
      <c r="F32" s="673"/>
      <c r="G32" s="673"/>
      <c r="H32" s="673"/>
      <c r="I32" s="673"/>
      <c r="J32" s="673"/>
      <c r="K32" s="673"/>
      <c r="L32" s="673"/>
      <c r="M32" s="673"/>
      <c r="N32" s="673"/>
      <c r="O32" s="673"/>
      <c r="P32" s="673"/>
      <c r="Q32" s="673"/>
      <c r="R32" s="673"/>
      <c r="S32" s="673"/>
      <c r="T32" s="673"/>
      <c r="U32" s="673"/>
      <c r="V32" s="673"/>
      <c r="W32" s="673"/>
      <c r="X32" s="673"/>
      <c r="Y32" s="673"/>
      <c r="Z32" s="673"/>
      <c r="AA32" s="673"/>
      <c r="AB32" s="673"/>
      <c r="AC32" s="673"/>
      <c r="AD32" s="674"/>
      <c r="AE32" s="304"/>
      <c r="AF32" s="122"/>
    </row>
    <row r="33" spans="1:59" s="72" customFormat="1" ht="36" customHeight="1">
      <c r="A33" s="132"/>
      <c r="B33" s="92"/>
      <c r="C33" s="578" t="s">
        <v>2184</v>
      </c>
      <c r="D33" s="578"/>
      <c r="E33" s="578"/>
      <c r="F33" s="578"/>
      <c r="G33" s="578"/>
      <c r="H33" s="578"/>
      <c r="I33" s="578"/>
      <c r="J33" s="578"/>
      <c r="K33" s="578"/>
      <c r="L33" s="578"/>
      <c r="M33" s="578"/>
      <c r="N33" s="578"/>
      <c r="O33" s="578"/>
      <c r="P33" s="578"/>
      <c r="Q33" s="578"/>
      <c r="R33" s="578"/>
      <c r="S33" s="578"/>
      <c r="T33" s="578"/>
      <c r="U33" s="578"/>
      <c r="V33" s="578"/>
      <c r="W33" s="578"/>
      <c r="X33" s="578"/>
      <c r="Y33" s="578"/>
      <c r="Z33" s="578"/>
      <c r="AA33" s="578"/>
      <c r="AB33" s="578"/>
      <c r="AC33" s="578"/>
      <c r="AD33" s="579"/>
      <c r="AE33" s="304"/>
      <c r="AF33" s="122"/>
    </row>
    <row r="34" spans="1:59" s="72" customFormat="1" ht="36" customHeight="1">
      <c r="A34" s="132"/>
      <c r="B34" s="92"/>
      <c r="C34" s="815" t="s">
        <v>7732</v>
      </c>
      <c r="D34" s="815"/>
      <c r="E34" s="815"/>
      <c r="F34" s="815"/>
      <c r="G34" s="815"/>
      <c r="H34" s="815"/>
      <c r="I34" s="815"/>
      <c r="J34" s="815"/>
      <c r="K34" s="815"/>
      <c r="L34" s="815"/>
      <c r="M34" s="815"/>
      <c r="N34" s="815"/>
      <c r="O34" s="815"/>
      <c r="P34" s="815"/>
      <c r="Q34" s="815"/>
      <c r="R34" s="815"/>
      <c r="S34" s="815"/>
      <c r="T34" s="815"/>
      <c r="U34" s="815"/>
      <c r="V34" s="815"/>
      <c r="W34" s="815"/>
      <c r="X34" s="815"/>
      <c r="Y34" s="815"/>
      <c r="Z34" s="815"/>
      <c r="AA34" s="815"/>
      <c r="AB34" s="815"/>
      <c r="AC34" s="815"/>
      <c r="AD34" s="816"/>
      <c r="AE34" s="304"/>
      <c r="AF34" s="122"/>
    </row>
    <row r="35" spans="1:59" s="72" customFormat="1" ht="15" customHeight="1">
      <c r="A35" s="131"/>
      <c r="B35" s="778" t="s">
        <v>107</v>
      </c>
      <c r="C35" s="779"/>
      <c r="D35" s="779"/>
      <c r="E35" s="779"/>
      <c r="F35" s="779"/>
      <c r="G35" s="779"/>
      <c r="H35" s="779"/>
      <c r="I35" s="779"/>
      <c r="J35" s="779"/>
      <c r="K35" s="779"/>
      <c r="L35" s="779"/>
      <c r="M35" s="779"/>
      <c r="N35" s="779"/>
      <c r="O35" s="779"/>
      <c r="P35" s="779"/>
      <c r="Q35" s="779"/>
      <c r="R35" s="779"/>
      <c r="S35" s="779"/>
      <c r="T35" s="779"/>
      <c r="U35" s="779"/>
      <c r="V35" s="779"/>
      <c r="W35" s="779"/>
      <c r="X35" s="779"/>
      <c r="Y35" s="779"/>
      <c r="Z35" s="779"/>
      <c r="AA35" s="779"/>
      <c r="AB35" s="779"/>
      <c r="AC35" s="779"/>
      <c r="AD35" s="780"/>
      <c r="AE35" s="58"/>
      <c r="AF35" s="122"/>
    </row>
    <row r="36" spans="1:59" s="72" customFormat="1" ht="36" customHeight="1">
      <c r="A36" s="131"/>
      <c r="B36" s="305"/>
      <c r="C36" s="578" t="s">
        <v>7740</v>
      </c>
      <c r="D36" s="578"/>
      <c r="E36" s="578"/>
      <c r="F36" s="578"/>
      <c r="G36" s="578"/>
      <c r="H36" s="578"/>
      <c r="I36" s="578"/>
      <c r="J36" s="578"/>
      <c r="K36" s="578"/>
      <c r="L36" s="578"/>
      <c r="M36" s="578"/>
      <c r="N36" s="578"/>
      <c r="O36" s="578"/>
      <c r="P36" s="578"/>
      <c r="Q36" s="578"/>
      <c r="R36" s="578"/>
      <c r="S36" s="578"/>
      <c r="T36" s="578"/>
      <c r="U36" s="578"/>
      <c r="V36" s="578"/>
      <c r="W36" s="578"/>
      <c r="X36" s="578"/>
      <c r="Y36" s="578"/>
      <c r="Z36" s="578"/>
      <c r="AA36" s="578"/>
      <c r="AB36" s="578"/>
      <c r="AC36" s="578"/>
      <c r="AD36" s="579"/>
      <c r="AE36" s="63"/>
      <c r="AF36" s="122"/>
      <c r="AG36" s="77"/>
      <c r="AH36" s="77"/>
      <c r="AI36" s="77"/>
      <c r="AJ36" s="77"/>
      <c r="AK36" s="77"/>
      <c r="AL36" s="77"/>
      <c r="AM36" s="77"/>
      <c r="AN36" s="77"/>
      <c r="AO36" s="77"/>
      <c r="AP36" s="77"/>
      <c r="AQ36" s="77"/>
      <c r="AR36" s="77"/>
      <c r="AS36" s="77"/>
      <c r="AT36" s="77"/>
      <c r="AU36" s="77"/>
      <c r="AV36" s="77"/>
      <c r="AW36" s="77"/>
      <c r="AX36" s="77"/>
      <c r="AY36" s="77"/>
      <c r="AZ36" s="77"/>
      <c r="BA36" s="77"/>
      <c r="BB36" s="77"/>
      <c r="BC36" s="77"/>
      <c r="BD36" s="77"/>
      <c r="BE36" s="77"/>
      <c r="BF36" s="77"/>
      <c r="BG36" s="77"/>
    </row>
    <row r="37" spans="1:59" s="72" customFormat="1" ht="60" customHeight="1">
      <c r="A37" s="131"/>
      <c r="B37" s="176"/>
      <c r="C37" s="817" t="s">
        <v>7727</v>
      </c>
      <c r="D37" s="817"/>
      <c r="E37" s="817"/>
      <c r="F37" s="817"/>
      <c r="G37" s="817"/>
      <c r="H37" s="817"/>
      <c r="I37" s="817"/>
      <c r="J37" s="817"/>
      <c r="K37" s="817"/>
      <c r="L37" s="817"/>
      <c r="M37" s="817"/>
      <c r="N37" s="817"/>
      <c r="O37" s="817"/>
      <c r="P37" s="817"/>
      <c r="Q37" s="817"/>
      <c r="R37" s="817"/>
      <c r="S37" s="817"/>
      <c r="T37" s="817"/>
      <c r="U37" s="817"/>
      <c r="V37" s="817"/>
      <c r="W37" s="817"/>
      <c r="X37" s="817"/>
      <c r="Y37" s="817"/>
      <c r="Z37" s="817"/>
      <c r="AA37" s="817"/>
      <c r="AB37" s="817"/>
      <c r="AC37" s="817"/>
      <c r="AD37" s="818"/>
      <c r="AE37" s="58"/>
      <c r="AF37" s="122"/>
    </row>
    <row r="38" spans="1:59" s="72" customFormat="1" ht="15" customHeight="1">
      <c r="A38" s="131"/>
      <c r="B38"/>
      <c r="C38"/>
      <c r="D38"/>
      <c r="E38"/>
      <c r="F38"/>
      <c r="G38"/>
      <c r="H38"/>
      <c r="I38"/>
      <c r="J38"/>
      <c r="K38"/>
      <c r="L38"/>
      <c r="M38"/>
      <c r="N38"/>
      <c r="O38"/>
      <c r="P38"/>
      <c r="Q38"/>
      <c r="R38"/>
      <c r="S38"/>
      <c r="T38"/>
      <c r="U38"/>
      <c r="V38"/>
      <c r="W38"/>
      <c r="X38"/>
      <c r="Y38"/>
      <c r="Z38"/>
      <c r="AA38"/>
      <c r="AB38"/>
      <c r="AC38"/>
      <c r="AD38"/>
      <c r="AE38" s="63"/>
      <c r="AF38" s="122"/>
    </row>
    <row r="39" spans="1:59" s="72" customFormat="1" ht="48" customHeight="1">
      <c r="A39" s="131" t="s">
        <v>108</v>
      </c>
      <c r="B39" s="688" t="s">
        <v>7582</v>
      </c>
      <c r="C39" s="688"/>
      <c r="D39" s="688"/>
      <c r="E39" s="688"/>
      <c r="F39" s="688"/>
      <c r="G39" s="688"/>
      <c r="H39" s="688"/>
      <c r="I39" s="688"/>
      <c r="J39" s="688"/>
      <c r="K39" s="688"/>
      <c r="L39" s="688"/>
      <c r="M39" s="688"/>
      <c r="N39" s="688"/>
      <c r="O39" s="688"/>
      <c r="P39" s="688"/>
      <c r="Q39" s="688"/>
      <c r="R39" s="688"/>
      <c r="S39" s="688"/>
      <c r="T39" s="688"/>
      <c r="U39" s="688"/>
      <c r="V39" s="688"/>
      <c r="W39" s="688"/>
      <c r="X39" s="688"/>
      <c r="Y39" s="688"/>
      <c r="Z39" s="688"/>
      <c r="AA39" s="688"/>
      <c r="AB39" s="688"/>
      <c r="AC39" s="688"/>
      <c r="AD39" s="688"/>
      <c r="AE39" s="12"/>
      <c r="AF39" s="122"/>
      <c r="AH39" s="627" t="s">
        <v>7211</v>
      </c>
      <c r="AI39" s="627"/>
      <c r="AJ39" s="627" t="s">
        <v>7212</v>
      </c>
      <c r="AK39" s="627"/>
      <c r="AL39" s="627" t="s">
        <v>7213</v>
      </c>
      <c r="AM39" s="627"/>
    </row>
    <row r="40" spans="1:59" s="72" customFormat="1" ht="36" customHeight="1">
      <c r="A40" s="167"/>
      <c r="B40" s="76"/>
      <c r="C40" s="578" t="s">
        <v>2185</v>
      </c>
      <c r="D40" s="578"/>
      <c r="E40" s="578"/>
      <c r="F40" s="578"/>
      <c r="G40" s="578"/>
      <c r="H40" s="578"/>
      <c r="I40" s="578"/>
      <c r="J40" s="578"/>
      <c r="K40" s="578"/>
      <c r="L40" s="578"/>
      <c r="M40" s="578"/>
      <c r="N40" s="578"/>
      <c r="O40" s="578"/>
      <c r="P40" s="578"/>
      <c r="Q40" s="578"/>
      <c r="R40" s="578"/>
      <c r="S40" s="578"/>
      <c r="T40" s="578"/>
      <c r="U40" s="578"/>
      <c r="V40" s="578"/>
      <c r="W40" s="578"/>
      <c r="X40" s="578"/>
      <c r="Y40" s="578"/>
      <c r="Z40" s="578"/>
      <c r="AA40" s="578"/>
      <c r="AB40" s="578"/>
      <c r="AC40" s="578"/>
      <c r="AD40" s="578"/>
      <c r="AE40" s="12"/>
      <c r="AF40" s="122"/>
      <c r="AH40" s="642">
        <f>COUNTBLANK(D60:AD114)</f>
        <v>1485</v>
      </c>
      <c r="AI40" s="643"/>
      <c r="AJ40" s="639">
        <v>1485</v>
      </c>
      <c r="AK40" s="641"/>
      <c r="AL40" s="627"/>
      <c r="AM40" s="627"/>
    </row>
    <row r="41" spans="1:59" s="72" customFormat="1" ht="24" customHeight="1">
      <c r="A41" s="167"/>
      <c r="B41" s="76"/>
      <c r="C41" s="671" t="s">
        <v>534</v>
      </c>
      <c r="D41" s="671"/>
      <c r="E41" s="671"/>
      <c r="F41" s="671"/>
      <c r="G41" s="671"/>
      <c r="H41" s="671"/>
      <c r="I41" s="671"/>
      <c r="J41" s="671"/>
      <c r="K41" s="671"/>
      <c r="L41" s="671"/>
      <c r="M41" s="671"/>
      <c r="N41" s="671"/>
      <c r="O41" s="671"/>
      <c r="P41" s="671"/>
      <c r="Q41" s="671"/>
      <c r="R41" s="671"/>
      <c r="S41" s="671"/>
      <c r="T41" s="671"/>
      <c r="U41" s="671"/>
      <c r="V41" s="671"/>
      <c r="W41" s="671"/>
      <c r="X41" s="671"/>
      <c r="Y41" s="671"/>
      <c r="Z41" s="671"/>
      <c r="AA41" s="671"/>
      <c r="AB41" s="671"/>
      <c r="AC41" s="671"/>
      <c r="AD41" s="671"/>
      <c r="AE41" s="12"/>
      <c r="AF41" s="122"/>
    </row>
    <row r="42" spans="1:59" s="72" customFormat="1" ht="36" customHeight="1">
      <c r="A42" s="233"/>
      <c r="B42" s="76"/>
      <c r="C42" s="671" t="s">
        <v>7797</v>
      </c>
      <c r="D42" s="671"/>
      <c r="E42" s="671"/>
      <c r="F42" s="671"/>
      <c r="G42" s="671"/>
      <c r="H42" s="671"/>
      <c r="I42" s="671"/>
      <c r="J42" s="671"/>
      <c r="K42" s="671"/>
      <c r="L42" s="671"/>
      <c r="M42" s="671"/>
      <c r="N42" s="671"/>
      <c r="O42" s="671"/>
      <c r="P42" s="671"/>
      <c r="Q42" s="671"/>
      <c r="R42" s="671"/>
      <c r="S42" s="671"/>
      <c r="T42" s="671"/>
      <c r="U42" s="671"/>
      <c r="V42" s="671"/>
      <c r="W42" s="671"/>
      <c r="X42" s="671"/>
      <c r="Y42" s="671"/>
      <c r="Z42" s="671"/>
      <c r="AA42" s="671"/>
      <c r="AB42" s="671"/>
      <c r="AC42" s="671"/>
      <c r="AD42" s="671"/>
      <c r="AE42" s="12"/>
      <c r="AF42" s="122"/>
    </row>
    <row r="43" spans="1:59" s="72" customFormat="1" ht="36" customHeight="1">
      <c r="A43" s="233"/>
      <c r="B43" s="76"/>
      <c r="C43" s="671" t="s">
        <v>7798</v>
      </c>
      <c r="D43" s="671"/>
      <c r="E43" s="671"/>
      <c r="F43" s="671"/>
      <c r="G43" s="671"/>
      <c r="H43" s="671"/>
      <c r="I43" s="671"/>
      <c r="J43" s="671"/>
      <c r="K43" s="671"/>
      <c r="L43" s="671"/>
      <c r="M43" s="671"/>
      <c r="N43" s="671"/>
      <c r="O43" s="671"/>
      <c r="P43" s="671"/>
      <c r="Q43" s="671"/>
      <c r="R43" s="671"/>
      <c r="S43" s="671"/>
      <c r="T43" s="671"/>
      <c r="U43" s="671"/>
      <c r="V43" s="671"/>
      <c r="W43" s="671"/>
      <c r="X43" s="671"/>
      <c r="Y43" s="671"/>
      <c r="Z43" s="671"/>
      <c r="AA43" s="671"/>
      <c r="AB43" s="671"/>
      <c r="AC43" s="671"/>
      <c r="AD43" s="671"/>
      <c r="AE43" s="12"/>
      <c r="AF43" s="122"/>
    </row>
    <row r="44" spans="1:59" s="72" customFormat="1" ht="36" customHeight="1">
      <c r="A44" s="167"/>
      <c r="C44" s="76"/>
      <c r="D44" s="671" t="s">
        <v>7800</v>
      </c>
      <c r="E44" s="671"/>
      <c r="F44" s="671"/>
      <c r="G44" s="671"/>
      <c r="H44" s="671"/>
      <c r="I44" s="671"/>
      <c r="J44" s="671"/>
      <c r="K44" s="671"/>
      <c r="L44" s="671"/>
      <c r="M44" s="671"/>
      <c r="N44" s="671"/>
      <c r="O44" s="671"/>
      <c r="P44" s="671"/>
      <c r="Q44" s="671"/>
      <c r="R44" s="671"/>
      <c r="S44" s="671"/>
      <c r="T44" s="671"/>
      <c r="U44" s="671"/>
      <c r="V44" s="671"/>
      <c r="W44" s="671"/>
      <c r="X44" s="671"/>
      <c r="Y44" s="671"/>
      <c r="Z44" s="671"/>
      <c r="AA44" s="671"/>
      <c r="AB44" s="671"/>
      <c r="AC44" s="671"/>
      <c r="AD44" s="671"/>
      <c r="AE44" s="12"/>
      <c r="AF44" s="122"/>
    </row>
    <row r="45" spans="1:59" s="72" customFormat="1" ht="36" customHeight="1">
      <c r="A45" s="167"/>
      <c r="C45" s="76"/>
      <c r="D45" s="671" t="s">
        <v>7801</v>
      </c>
      <c r="E45" s="671"/>
      <c r="F45" s="671"/>
      <c r="G45" s="671"/>
      <c r="H45" s="671"/>
      <c r="I45" s="671"/>
      <c r="J45" s="671"/>
      <c r="K45" s="671"/>
      <c r="L45" s="671"/>
      <c r="M45" s="671"/>
      <c r="N45" s="671"/>
      <c r="O45" s="671"/>
      <c r="P45" s="671"/>
      <c r="Q45" s="671"/>
      <c r="R45" s="671"/>
      <c r="S45" s="671"/>
      <c r="T45" s="671"/>
      <c r="U45" s="671"/>
      <c r="V45" s="671"/>
      <c r="W45" s="671"/>
      <c r="X45" s="671"/>
      <c r="Y45" s="671"/>
      <c r="Z45" s="671"/>
      <c r="AA45" s="671"/>
      <c r="AB45" s="671"/>
      <c r="AC45" s="671"/>
      <c r="AD45" s="671"/>
      <c r="AE45" s="12"/>
      <c r="AF45" s="122"/>
    </row>
    <row r="46" spans="1:59" s="72" customFormat="1" ht="36" customHeight="1">
      <c r="A46" s="167"/>
      <c r="C46" s="76"/>
      <c r="D46" s="671" t="s">
        <v>7802</v>
      </c>
      <c r="E46" s="671"/>
      <c r="F46" s="671"/>
      <c r="G46" s="671"/>
      <c r="H46" s="671"/>
      <c r="I46" s="671"/>
      <c r="J46" s="671"/>
      <c r="K46" s="671"/>
      <c r="L46" s="671"/>
      <c r="M46" s="671"/>
      <c r="N46" s="671"/>
      <c r="O46" s="671"/>
      <c r="P46" s="671"/>
      <c r="Q46" s="671"/>
      <c r="R46" s="671"/>
      <c r="S46" s="671"/>
      <c r="T46" s="671"/>
      <c r="U46" s="671"/>
      <c r="V46" s="671"/>
      <c r="W46" s="671"/>
      <c r="X46" s="671"/>
      <c r="Y46" s="671"/>
      <c r="Z46" s="671"/>
      <c r="AA46" s="671"/>
      <c r="AB46" s="671"/>
      <c r="AC46" s="671"/>
      <c r="AD46" s="671"/>
      <c r="AE46" s="12"/>
      <c r="AF46" s="122"/>
    </row>
    <row r="47" spans="1:59" s="72" customFormat="1" ht="24" customHeight="1">
      <c r="A47" s="267"/>
      <c r="B47" s="76"/>
      <c r="C47" s="578" t="s">
        <v>7799</v>
      </c>
      <c r="D47" s="578"/>
      <c r="E47" s="578"/>
      <c r="F47" s="578"/>
      <c r="G47" s="578"/>
      <c r="H47" s="578"/>
      <c r="I47" s="578"/>
      <c r="J47" s="578"/>
      <c r="K47" s="578"/>
      <c r="L47" s="578"/>
      <c r="M47" s="578"/>
      <c r="N47" s="578"/>
      <c r="O47" s="578"/>
      <c r="P47" s="578"/>
      <c r="Q47" s="578"/>
      <c r="R47" s="578"/>
      <c r="S47" s="578"/>
      <c r="T47" s="578"/>
      <c r="U47" s="578"/>
      <c r="V47" s="578"/>
      <c r="W47" s="578"/>
      <c r="X47" s="578"/>
      <c r="Y47" s="578"/>
      <c r="Z47" s="578"/>
      <c r="AA47" s="578"/>
      <c r="AB47" s="578"/>
      <c r="AC47" s="578"/>
      <c r="AD47" s="578"/>
      <c r="AE47" s="12"/>
      <c r="AF47" s="122"/>
    </row>
    <row r="48" spans="1:59" s="72" customFormat="1" ht="36" customHeight="1">
      <c r="A48" s="167"/>
      <c r="B48" s="15"/>
      <c r="C48" s="245"/>
      <c r="D48" s="671" t="s">
        <v>7803</v>
      </c>
      <c r="E48" s="671"/>
      <c r="F48" s="671"/>
      <c r="G48" s="671"/>
      <c r="H48" s="671"/>
      <c r="I48" s="671"/>
      <c r="J48" s="671"/>
      <c r="K48" s="671"/>
      <c r="L48" s="671"/>
      <c r="M48" s="671"/>
      <c r="N48" s="671"/>
      <c r="O48" s="671"/>
      <c r="P48" s="671"/>
      <c r="Q48" s="671"/>
      <c r="R48" s="671"/>
      <c r="S48" s="671"/>
      <c r="T48" s="671"/>
      <c r="U48" s="671"/>
      <c r="V48" s="671"/>
      <c r="W48" s="671"/>
      <c r="X48" s="671"/>
      <c r="Y48" s="671"/>
      <c r="Z48" s="671"/>
      <c r="AA48" s="671"/>
      <c r="AB48" s="671"/>
      <c r="AC48" s="671"/>
      <c r="AD48" s="671"/>
      <c r="AE48" s="12"/>
      <c r="AF48" s="122"/>
    </row>
    <row r="49" spans="1:145" s="72" customFormat="1" ht="36" customHeight="1">
      <c r="A49" s="167"/>
      <c r="B49" s="15"/>
      <c r="C49" s="245"/>
      <c r="D49" s="671" t="s">
        <v>7853</v>
      </c>
      <c r="E49" s="671"/>
      <c r="F49" s="671"/>
      <c r="G49" s="671"/>
      <c r="H49" s="671"/>
      <c r="I49" s="671"/>
      <c r="J49" s="671"/>
      <c r="K49" s="671"/>
      <c r="L49" s="671"/>
      <c r="M49" s="671"/>
      <c r="N49" s="671"/>
      <c r="O49" s="671"/>
      <c r="P49" s="671"/>
      <c r="Q49" s="671"/>
      <c r="R49" s="671"/>
      <c r="S49" s="671"/>
      <c r="T49" s="671"/>
      <c r="U49" s="671"/>
      <c r="V49" s="671"/>
      <c r="W49" s="671"/>
      <c r="X49" s="671"/>
      <c r="Y49" s="671"/>
      <c r="Z49" s="671"/>
      <c r="AA49" s="671"/>
      <c r="AB49" s="671"/>
      <c r="AC49" s="671"/>
      <c r="AD49" s="671"/>
      <c r="AE49" s="12"/>
      <c r="AF49" s="122"/>
    </row>
    <row r="50" spans="1:145" s="72" customFormat="1" ht="48" customHeight="1">
      <c r="A50" s="167"/>
      <c r="B50" s="15"/>
      <c r="C50" s="671" t="s">
        <v>7804</v>
      </c>
      <c r="D50" s="671"/>
      <c r="E50" s="671"/>
      <c r="F50" s="671"/>
      <c r="G50" s="671"/>
      <c r="H50" s="671"/>
      <c r="I50" s="671"/>
      <c r="J50" s="671"/>
      <c r="K50" s="671"/>
      <c r="L50" s="671"/>
      <c r="M50" s="671"/>
      <c r="N50" s="671"/>
      <c r="O50" s="671"/>
      <c r="P50" s="671"/>
      <c r="Q50" s="671"/>
      <c r="R50" s="671"/>
      <c r="S50" s="671"/>
      <c r="T50" s="671"/>
      <c r="U50" s="671"/>
      <c r="V50" s="671"/>
      <c r="W50" s="671"/>
      <c r="X50" s="671"/>
      <c r="Y50" s="671"/>
      <c r="Z50" s="671"/>
      <c r="AA50" s="671"/>
      <c r="AB50" s="671"/>
      <c r="AC50" s="671"/>
      <c r="AD50" s="671"/>
      <c r="AE50" s="12"/>
      <c r="AF50" s="122"/>
    </row>
    <row r="51" spans="1:145" s="72" customFormat="1" ht="36" customHeight="1">
      <c r="A51" s="167"/>
      <c r="B51" s="15"/>
      <c r="C51" s="671" t="s">
        <v>7805</v>
      </c>
      <c r="D51" s="671"/>
      <c r="E51" s="671"/>
      <c r="F51" s="671"/>
      <c r="G51" s="671"/>
      <c r="H51" s="671"/>
      <c r="I51" s="671"/>
      <c r="J51" s="671"/>
      <c r="K51" s="671"/>
      <c r="L51" s="671"/>
      <c r="M51" s="671"/>
      <c r="N51" s="671"/>
      <c r="O51" s="671"/>
      <c r="P51" s="671"/>
      <c r="Q51" s="671"/>
      <c r="R51" s="671"/>
      <c r="S51" s="671"/>
      <c r="T51" s="671"/>
      <c r="U51" s="671"/>
      <c r="V51" s="671"/>
      <c r="W51" s="671"/>
      <c r="X51" s="671"/>
      <c r="Y51" s="671"/>
      <c r="Z51" s="671"/>
      <c r="AA51" s="671"/>
      <c r="AB51" s="671"/>
      <c r="AC51" s="671"/>
      <c r="AD51" s="671"/>
      <c r="AE51" s="12"/>
      <c r="AF51" s="122"/>
    </row>
    <row r="52" spans="1:145" s="72" customFormat="1" ht="36" customHeight="1">
      <c r="A52" s="167"/>
      <c r="B52" s="516"/>
      <c r="C52" s="578" t="s">
        <v>7733</v>
      </c>
      <c r="D52" s="578"/>
      <c r="E52" s="578"/>
      <c r="F52" s="578"/>
      <c r="G52" s="578"/>
      <c r="H52" s="578"/>
      <c r="I52" s="578"/>
      <c r="J52" s="578"/>
      <c r="K52" s="578"/>
      <c r="L52" s="578"/>
      <c r="M52" s="578"/>
      <c r="N52" s="578"/>
      <c r="O52" s="578"/>
      <c r="P52" s="578"/>
      <c r="Q52" s="578"/>
      <c r="R52" s="578"/>
      <c r="S52" s="578"/>
      <c r="T52" s="578"/>
      <c r="U52" s="578"/>
      <c r="V52" s="578"/>
      <c r="W52" s="578"/>
      <c r="X52" s="578"/>
      <c r="Y52" s="578"/>
      <c r="Z52" s="578"/>
      <c r="AA52" s="578"/>
      <c r="AB52" s="578"/>
      <c r="AC52" s="578"/>
      <c r="AD52" s="578"/>
      <c r="AE52" s="12"/>
      <c r="AF52" s="122"/>
    </row>
    <row r="53" spans="1:145" s="72" customFormat="1" ht="36" customHeight="1">
      <c r="A53" s="167"/>
      <c r="B53" s="15"/>
      <c r="C53" s="578" t="s">
        <v>2062</v>
      </c>
      <c r="D53" s="578"/>
      <c r="E53" s="578"/>
      <c r="F53" s="578"/>
      <c r="G53" s="578"/>
      <c r="H53" s="578"/>
      <c r="I53" s="578"/>
      <c r="J53" s="578"/>
      <c r="K53" s="578"/>
      <c r="L53" s="578"/>
      <c r="M53" s="578"/>
      <c r="N53" s="578"/>
      <c r="O53" s="578"/>
      <c r="P53" s="578"/>
      <c r="Q53" s="578"/>
      <c r="R53" s="578"/>
      <c r="S53" s="578"/>
      <c r="T53" s="578"/>
      <c r="U53" s="578"/>
      <c r="V53" s="578"/>
      <c r="W53" s="578"/>
      <c r="X53" s="578"/>
      <c r="Y53" s="578"/>
      <c r="Z53" s="578"/>
      <c r="AA53" s="578"/>
      <c r="AB53" s="578"/>
      <c r="AC53" s="578"/>
      <c r="AD53" s="578"/>
      <c r="AE53" s="12"/>
      <c r="AF53" s="122"/>
    </row>
    <row r="54" spans="1:145" s="72" customFormat="1" ht="24" customHeight="1">
      <c r="A54" s="167"/>
      <c r="B54" s="15"/>
      <c r="C54" s="671" t="s">
        <v>2341</v>
      </c>
      <c r="D54" s="671"/>
      <c r="E54" s="671"/>
      <c r="F54" s="671"/>
      <c r="G54" s="671"/>
      <c r="H54" s="671"/>
      <c r="I54" s="671"/>
      <c r="J54" s="671"/>
      <c r="K54" s="671"/>
      <c r="L54" s="671"/>
      <c r="M54" s="671"/>
      <c r="N54" s="671"/>
      <c r="O54" s="671"/>
      <c r="P54" s="671"/>
      <c r="Q54" s="671"/>
      <c r="R54" s="671"/>
      <c r="S54" s="671"/>
      <c r="T54" s="671"/>
      <c r="U54" s="671"/>
      <c r="V54" s="671"/>
      <c r="W54" s="671"/>
      <c r="X54" s="671"/>
      <c r="Y54" s="671"/>
      <c r="Z54" s="671"/>
      <c r="AA54" s="671"/>
      <c r="AB54" s="671"/>
      <c r="AC54" s="671"/>
      <c r="AD54" s="671"/>
      <c r="AE54" s="12"/>
      <c r="AF54" s="122"/>
    </row>
    <row r="55" spans="1:145" s="72" customFormat="1" ht="15" customHeight="1">
      <c r="A55" s="131"/>
      <c r="B55" s="15"/>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141"/>
      <c r="AB55" s="141"/>
      <c r="AC55" s="141"/>
      <c r="AD55" s="141"/>
      <c r="AE55" s="12"/>
      <c r="AF55" s="122"/>
    </row>
    <row r="56" spans="1:145" s="72" customFormat="1" ht="15" customHeight="1">
      <c r="A56" s="131"/>
      <c r="B56" s="15"/>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784" t="s">
        <v>109</v>
      </c>
      <c r="AB56" s="784"/>
      <c r="AC56" s="784"/>
      <c r="AD56" s="784"/>
      <c r="AE56" s="12"/>
      <c r="AF56" s="122"/>
    </row>
    <row r="57" spans="1:145" s="72" customFormat="1" ht="15" customHeight="1">
      <c r="A57" s="131"/>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2"/>
      <c r="AF57" s="122"/>
    </row>
    <row r="58" spans="1:145" s="72" customFormat="1" ht="168" customHeight="1">
      <c r="A58" s="131"/>
      <c r="B58" s="15"/>
      <c r="C58" s="670" t="s">
        <v>535</v>
      </c>
      <c r="D58" s="670"/>
      <c r="E58" s="670"/>
      <c r="F58" s="670"/>
      <c r="G58" s="670"/>
      <c r="H58" s="670"/>
      <c r="I58" s="670"/>
      <c r="J58" s="670"/>
      <c r="K58" s="822" t="s">
        <v>579</v>
      </c>
      <c r="L58" s="822"/>
      <c r="M58" s="558" t="s">
        <v>110</v>
      </c>
      <c r="N58" s="558"/>
      <c r="O58" s="558"/>
      <c r="P58" s="558"/>
      <c r="Q58" s="670" t="s">
        <v>1033</v>
      </c>
      <c r="R58" s="670"/>
      <c r="S58" s="670"/>
      <c r="T58" s="670"/>
      <c r="U58" s="670"/>
      <c r="V58" s="670"/>
      <c r="W58" s="670" t="s">
        <v>1034</v>
      </c>
      <c r="X58" s="670"/>
      <c r="Y58" s="670"/>
      <c r="Z58" s="670"/>
      <c r="AA58" s="670"/>
      <c r="AB58" s="670"/>
      <c r="AC58" s="821" t="s">
        <v>1032</v>
      </c>
      <c r="AD58" s="821"/>
      <c r="AE58" s="12"/>
      <c r="AF58" s="122"/>
      <c r="AH58" s="627" t="s">
        <v>7218</v>
      </c>
      <c r="AI58" s="627"/>
      <c r="AJ58" s="627"/>
      <c r="AK58" s="627"/>
      <c r="AL58" s="627"/>
      <c r="AM58" s="627"/>
      <c r="AN58" s="627"/>
      <c r="AO58" s="639"/>
      <c r="AP58" s="306"/>
      <c r="AQ58" s="641" t="s">
        <v>7219</v>
      </c>
      <c r="AR58" s="627"/>
      <c r="AS58" s="627"/>
      <c r="AT58" s="627"/>
      <c r="AU58" s="627"/>
      <c r="AV58" s="627"/>
      <c r="AW58" s="627"/>
      <c r="AX58" s="639"/>
      <c r="AY58" s="306"/>
      <c r="AZ58" s="747" t="s">
        <v>7224</v>
      </c>
      <c r="BA58" s="747"/>
      <c r="BB58" s="747"/>
      <c r="BC58" s="747"/>
      <c r="BD58" s="747"/>
      <c r="BE58" s="748"/>
      <c r="BG58" s="638" t="s">
        <v>7241</v>
      </c>
      <c r="BH58" s="638"/>
      <c r="BI58" s="638"/>
      <c r="BJ58" s="638"/>
      <c r="BK58" s="638"/>
      <c r="BL58" s="638"/>
      <c r="BM58" s="638"/>
      <c r="BN58" s="638"/>
      <c r="BO58" s="638"/>
      <c r="BP58" s="638"/>
      <c r="BQ58" s="638"/>
      <c r="BR58" s="638"/>
      <c r="BS58" s="638"/>
      <c r="BT58" s="638"/>
      <c r="BU58" s="638"/>
      <c r="BV58" s="638"/>
      <c r="CA58" s="638" t="s">
        <v>7339</v>
      </c>
      <c r="CB58" s="638"/>
      <c r="CC58" s="638"/>
      <c r="CD58" s="638"/>
      <c r="CL58" s="638" t="s">
        <v>7892</v>
      </c>
      <c r="CM58" s="638"/>
      <c r="CN58" s="638"/>
      <c r="CO58" s="638"/>
      <c r="CP58" s="638"/>
      <c r="CQ58" s="638"/>
      <c r="CR58" s="638"/>
      <c r="CS58" s="638"/>
      <c r="CT58" s="638"/>
      <c r="CU58" s="638"/>
      <c r="CV58" s="638"/>
      <c r="CW58" s="638"/>
      <c r="CX58" s="638"/>
      <c r="CY58" s="638"/>
      <c r="CZ58" s="638"/>
      <c r="DA58" s="638"/>
      <c r="DB58" s="638"/>
      <c r="DC58" s="638"/>
      <c r="DD58" s="638"/>
      <c r="DE58" s="638"/>
      <c r="DF58" s="638"/>
      <c r="DG58" s="638"/>
      <c r="DH58" s="638"/>
      <c r="DI58" s="638"/>
      <c r="DJ58" s="638"/>
      <c r="DK58" s="638"/>
      <c r="DL58" s="638"/>
      <c r="DM58" s="638"/>
      <c r="DN58" s="638"/>
      <c r="DO58" s="638"/>
      <c r="DP58" s="638"/>
      <c r="DQ58" s="638"/>
      <c r="DR58" s="638"/>
      <c r="DS58" s="638"/>
      <c r="DT58" s="638"/>
      <c r="DU58" s="638"/>
      <c r="DV58" s="638"/>
      <c r="DW58" s="638"/>
      <c r="DX58" s="638"/>
      <c r="DY58" s="638"/>
      <c r="DZ58" s="638"/>
      <c r="EA58" s="638"/>
      <c r="EB58" s="638"/>
      <c r="EC58" s="638"/>
      <c r="ED58" s="638"/>
      <c r="EE58" s="638"/>
      <c r="EF58" s="638"/>
      <c r="EG58" s="638"/>
      <c r="EH58" s="638"/>
      <c r="EI58" s="638"/>
      <c r="EJ58" s="638"/>
      <c r="EK58" s="638"/>
      <c r="EL58" s="638"/>
      <c r="EM58" s="638"/>
      <c r="EN58" s="638"/>
    </row>
    <row r="59" spans="1:145" s="72" customFormat="1" ht="15">
      <c r="A59" s="131"/>
      <c r="B59" s="15"/>
      <c r="C59" s="670"/>
      <c r="D59" s="670"/>
      <c r="E59" s="670"/>
      <c r="F59" s="670"/>
      <c r="G59" s="670"/>
      <c r="H59" s="670"/>
      <c r="I59" s="670"/>
      <c r="J59" s="670"/>
      <c r="K59" s="822"/>
      <c r="L59" s="822"/>
      <c r="M59" s="558"/>
      <c r="N59" s="558"/>
      <c r="O59" s="558"/>
      <c r="P59" s="558"/>
      <c r="Q59" s="670" t="s">
        <v>113</v>
      </c>
      <c r="R59" s="670"/>
      <c r="S59" s="553" t="s">
        <v>114</v>
      </c>
      <c r="T59" s="553"/>
      <c r="U59" s="553" t="s">
        <v>115</v>
      </c>
      <c r="V59" s="553"/>
      <c r="W59" s="670" t="s">
        <v>113</v>
      </c>
      <c r="X59" s="670"/>
      <c r="Y59" s="553" t="s">
        <v>114</v>
      </c>
      <c r="Z59" s="553"/>
      <c r="AA59" s="553" t="s">
        <v>115</v>
      </c>
      <c r="AB59" s="553"/>
      <c r="AC59" s="821"/>
      <c r="AD59" s="821"/>
      <c r="AE59" s="12"/>
      <c r="AF59" s="122"/>
      <c r="AH59" s="639" t="s">
        <v>7220</v>
      </c>
      <c r="AI59" s="641"/>
      <c r="AJ59" s="639" t="s">
        <v>7221</v>
      </c>
      <c r="AK59" s="641"/>
      <c r="AL59" s="627" t="s">
        <v>7222</v>
      </c>
      <c r="AM59" s="627"/>
      <c r="AN59" s="627" t="s">
        <v>7223</v>
      </c>
      <c r="AO59" s="639"/>
      <c r="AP59" s="307"/>
      <c r="AQ59" s="641" t="s">
        <v>7220</v>
      </c>
      <c r="AR59" s="627"/>
      <c r="AS59" s="627" t="s">
        <v>7221</v>
      </c>
      <c r="AT59" s="627"/>
      <c r="AU59" s="627" t="s">
        <v>7222</v>
      </c>
      <c r="AV59" s="627"/>
      <c r="AW59" s="627" t="s">
        <v>7223</v>
      </c>
      <c r="AX59" s="639"/>
      <c r="AY59" s="307"/>
      <c r="AZ59" s="747" t="s">
        <v>7225</v>
      </c>
      <c r="BA59" s="748"/>
      <c r="BB59" s="639" t="s">
        <v>7226</v>
      </c>
      <c r="BC59" s="641"/>
      <c r="BD59" s="639" t="s">
        <v>7227</v>
      </c>
      <c r="BE59" s="641"/>
      <c r="BG59" s="645" t="s">
        <v>7228</v>
      </c>
      <c r="BH59" s="646"/>
      <c r="BI59" s="646"/>
      <c r="BJ59" s="646"/>
      <c r="BK59" s="646"/>
      <c r="BL59" s="647"/>
      <c r="BM59" s="645" t="s">
        <v>7229</v>
      </c>
      <c r="BN59" s="646"/>
      <c r="BO59" s="646"/>
      <c r="BP59" s="646"/>
      <c r="BQ59" s="646"/>
      <c r="BR59" s="646"/>
      <c r="BS59" s="638" t="s">
        <v>7230</v>
      </c>
      <c r="BT59" s="638"/>
      <c r="BU59" s="638"/>
      <c r="BV59" s="638"/>
      <c r="BW59" s="29"/>
      <c r="BX59" s="648" t="s">
        <v>7891</v>
      </c>
      <c r="BY59" s="650"/>
      <c r="CA59" s="665" t="s">
        <v>7235</v>
      </c>
      <c r="CB59" s="665"/>
      <c r="CC59" s="665" t="s">
        <v>7223</v>
      </c>
      <c r="CD59" s="665"/>
      <c r="CF59" s="666" t="s">
        <v>7233</v>
      </c>
      <c r="CG59" s="666"/>
      <c r="CI59" s="637" t="s">
        <v>7234</v>
      </c>
      <c r="CJ59" s="637"/>
      <c r="CL59" s="81" t="s">
        <v>66</v>
      </c>
      <c r="CM59" s="82" t="s">
        <v>67</v>
      </c>
      <c r="CN59" s="82" t="s">
        <v>68</v>
      </c>
      <c r="CO59" s="82" t="s">
        <v>69</v>
      </c>
      <c r="CP59" s="82" t="s">
        <v>70</v>
      </c>
      <c r="CQ59" s="82" t="s">
        <v>71</v>
      </c>
      <c r="CR59" s="82" t="s">
        <v>72</v>
      </c>
      <c r="CS59" s="82" t="s">
        <v>73</v>
      </c>
      <c r="CT59" s="82" t="s">
        <v>74</v>
      </c>
      <c r="CU59" s="82" t="s">
        <v>75</v>
      </c>
      <c r="CV59" s="82" t="s">
        <v>76</v>
      </c>
      <c r="CW59" s="82" t="s">
        <v>77</v>
      </c>
      <c r="CX59" s="82" t="s">
        <v>78</v>
      </c>
      <c r="CY59" s="82" t="s">
        <v>79</v>
      </c>
      <c r="CZ59" s="82" t="s">
        <v>80</v>
      </c>
      <c r="DA59" s="82" t="s">
        <v>81</v>
      </c>
      <c r="DB59" s="82" t="s">
        <v>82</v>
      </c>
      <c r="DC59" s="82" t="s">
        <v>83</v>
      </c>
      <c r="DD59" s="82" t="s">
        <v>84</v>
      </c>
      <c r="DE59" s="82" t="s">
        <v>85</v>
      </c>
      <c r="DF59" s="82" t="s">
        <v>86</v>
      </c>
      <c r="DG59" s="82" t="s">
        <v>87</v>
      </c>
      <c r="DH59" s="82" t="s">
        <v>88</v>
      </c>
      <c r="DI59" s="82" t="s">
        <v>89</v>
      </c>
      <c r="DJ59" s="82" t="s">
        <v>90</v>
      </c>
      <c r="DK59" s="82" t="s">
        <v>91</v>
      </c>
      <c r="DL59" s="82" t="s">
        <v>92</v>
      </c>
      <c r="DM59" s="82" t="s">
        <v>93</v>
      </c>
      <c r="DN59" s="82" t="s">
        <v>94</v>
      </c>
      <c r="DO59" s="82" t="s">
        <v>95</v>
      </c>
      <c r="DP59" s="82" t="s">
        <v>96</v>
      </c>
      <c r="DQ59" s="82" t="s">
        <v>97</v>
      </c>
      <c r="DR59" s="82" t="s">
        <v>98</v>
      </c>
      <c r="DS59" s="82" t="s">
        <v>99</v>
      </c>
      <c r="DT59" s="82" t="s">
        <v>100</v>
      </c>
      <c r="DU59" s="82" t="s">
        <v>116</v>
      </c>
      <c r="DV59" s="82" t="s">
        <v>117</v>
      </c>
      <c r="DW59" s="82" t="s">
        <v>118</v>
      </c>
      <c r="DX59" s="82" t="s">
        <v>119</v>
      </c>
      <c r="DY59" s="82" t="s">
        <v>120</v>
      </c>
      <c r="DZ59" s="112" t="s">
        <v>121</v>
      </c>
      <c r="EA59" s="112" t="s">
        <v>122</v>
      </c>
      <c r="EB59" s="112" t="s">
        <v>123</v>
      </c>
      <c r="EC59" s="112" t="s">
        <v>124</v>
      </c>
      <c r="ED59" s="112" t="s">
        <v>125</v>
      </c>
      <c r="EE59" s="112" t="s">
        <v>237</v>
      </c>
      <c r="EF59" s="440" t="s">
        <v>238</v>
      </c>
      <c r="EG59" s="440" t="s">
        <v>239</v>
      </c>
      <c r="EH59" s="440" t="s">
        <v>240</v>
      </c>
      <c r="EI59" s="440" t="s">
        <v>241</v>
      </c>
      <c r="EJ59" s="112" t="s">
        <v>242</v>
      </c>
      <c r="EK59" s="441" t="s">
        <v>243</v>
      </c>
      <c r="EL59" s="441" t="s">
        <v>244</v>
      </c>
      <c r="EM59" s="112" t="s">
        <v>245</v>
      </c>
      <c r="EN59" s="441" t="s">
        <v>246</v>
      </c>
      <c r="EO59" s="210"/>
    </row>
    <row r="60" spans="1:145" s="72" customFormat="1" ht="15">
      <c r="A60" s="131"/>
      <c r="B60" s="15"/>
      <c r="C60" s="194" t="s">
        <v>66</v>
      </c>
      <c r="D60" s="752"/>
      <c r="E60" s="752"/>
      <c r="F60" s="752"/>
      <c r="G60" s="752"/>
      <c r="H60" s="752"/>
      <c r="I60" s="752"/>
      <c r="J60" s="752"/>
      <c r="K60" s="753"/>
      <c r="L60" s="753"/>
      <c r="M60" s="753"/>
      <c r="N60" s="753"/>
      <c r="O60" s="753"/>
      <c r="P60" s="753"/>
      <c r="Q60" s="750"/>
      <c r="R60" s="751"/>
      <c r="S60" s="750"/>
      <c r="T60" s="751"/>
      <c r="U60" s="750"/>
      <c r="V60" s="751"/>
      <c r="W60" s="750"/>
      <c r="X60" s="751"/>
      <c r="Y60" s="750"/>
      <c r="Z60" s="751"/>
      <c r="AA60" s="750"/>
      <c r="AB60" s="751"/>
      <c r="AC60" s="750"/>
      <c r="AD60" s="751"/>
      <c r="AE60" s="12"/>
      <c r="AF60" s="122"/>
      <c r="AH60" s="639">
        <f>Q60</f>
        <v>0</v>
      </c>
      <c r="AI60" s="641"/>
      <c r="AJ60" s="639">
        <f>COUNTIF(S60:V60,"NS")</f>
        <v>0</v>
      </c>
      <c r="AK60" s="641"/>
      <c r="AL60" s="627">
        <f>IF(COUNTIF(S60:V60,"NA")=COUNTA($S$59:$V$59),"NA",SUM(S60:V60))</f>
        <v>0</v>
      </c>
      <c r="AM60" s="627"/>
      <c r="AN60" s="627">
        <f>IF($AH$40=$AJ$40, 0, IF(OR(AND(AH60=0, AJ60&gt;0),AND(AH60="NS", AL60&gt;0), AND(AH60="NS", AJ60=0, AL60=0),AND(AH60="NA",AJ60&gt;0,AL60=0)), 1, IF(OR(AND(AH60&gt;0, AJ60=2), AND(AH60="NS", AJ60=2), AND(AH60="NS", AL60=0, AJ60&gt;0), AH60=AL60), 0, 1)))</f>
        <v>0</v>
      </c>
      <c r="AO60" s="639">
        <f>IF($AJ$34=$AH$34, 0,
IF(OR(AND(AL60=0, AM60&gt;0),AND(AL60="NS", AN60&gt;0), AND(AL60="NS", AM60=0, AN60=0),AND(AL60="NA",AM60&gt;0,AN60=0)), 1,
IF(OR(AND(AL60&gt;0, AM60=2), AND(AL60="NS", AM60=2), AND(AL60="NS", AN60=0, AM60&gt;0), AL60=AN60), 0, 1)))</f>
        <v>0</v>
      </c>
      <c r="AP60" s="307"/>
      <c r="AQ60" s="641">
        <f>W60</f>
        <v>0</v>
      </c>
      <c r="AR60" s="627"/>
      <c r="AS60" s="627">
        <f>COUNTIF(Y60:AB60,"NS")</f>
        <v>0</v>
      </c>
      <c r="AT60" s="627"/>
      <c r="AU60" s="627">
        <f>IF(COUNTIF(Y60:AB60,"NA")=COUNTA($Y$59:$AB$59),"NA",SUM(Y60:AB60))</f>
        <v>0</v>
      </c>
      <c r="AV60" s="627"/>
      <c r="AW60" s="627">
        <f>IF($AH$40=$AJ$40,0,IF(OR(AND(AQ60=0,AS60&gt;0),AND(AQ60="NS",AU60&gt;0),AND(AQ60="NS",AS60=0,AU60=0)),1,IF(OR(AND(AS60&gt;=2,AU60&lt;AQ60),AND(AQ60="NS",AU60=0,AS60&gt;0),AQ60=AU60),0,1)))</f>
        <v>0</v>
      </c>
      <c r="AX60" s="639"/>
      <c r="AY60" s="307"/>
      <c r="AZ60" s="740">
        <f>IF(SUM(AN60,AW60)=0,0,1)</f>
        <v>0</v>
      </c>
      <c r="BA60" s="741"/>
      <c r="BB60" s="738" t="str">
        <f>IF(AZ60=0,"",IF(SUM($AZ$60:AZ60)=1,BD60,IF($AZ$115&gt;SUM($AZ$60:AZ60),_xlfn.CONCAT(", ",BD60),IF($AZ$115=SUM($AZ$60:AZ60),_xlfn.CONCAT(" y ",BD60,".")))))</f>
        <v/>
      </c>
      <c r="BC60" s="739" t="str">
        <f>IF(BA60=0,"", IF(SUM($AN60:BA$566)=1,#REF!, IF($AQ$573&gt;SUM($AN60:BA$566),_xlfn.CONCAT(", ",#REF!), IF($AQ$573=SUM($AN60:BA$566),_xlfn.CONCAT(" y ",#REF!,".")))))</f>
        <v/>
      </c>
      <c r="BD60" s="639">
        <f>_xlfn.NUMBERVALUE(C60)</f>
        <v>1</v>
      </c>
      <c r="BE60" s="641"/>
      <c r="BG60" s="645" t="b">
        <f>NOT(EXACT(D60,UPPER(D60)))</f>
        <v>0</v>
      </c>
      <c r="BH60" s="647"/>
      <c r="BI60" s="645" t="str">
        <f>SUBSTITUTE( SUBSTITUTE( SUBSTITUTE( SUBSTITUTE( SUBSTITUTE( SUBSTITUTE( SUBSTITUTE( SUBSTITUTE( SUBSTITUTE( SUBSTITUTE(D60, "á", "a"), "é", "e"), "í", "i"), "ó", "o"), "ú", "u"), "Á", "A"), "É", "E"), "Í", "I"), "Ó", "O"), "Ú", "U")</f>
        <v/>
      </c>
      <c r="BJ60" s="647"/>
      <c r="BK60" s="645">
        <f>COUNTIF(BG60,"VERDADERO")</f>
        <v>0</v>
      </c>
      <c r="BL60" s="647"/>
      <c r="BM60" s="645" t="b">
        <f t="shared" ref="BM60:BM99" si="0">NOT(EXACT(D60,BI60))</f>
        <v>0</v>
      </c>
      <c r="BN60" s="647"/>
      <c r="BO60" s="645" t="str">
        <f t="shared" ref="BO60:BO99" si="1">SUBSTITUTE((SUBSTITUTE(SUBSTITUTE(SUBSTITUTE(D60,".",""),",",""),"(","")),")","")</f>
        <v/>
      </c>
      <c r="BP60" s="647"/>
      <c r="BQ60" s="645">
        <f>COUNTIF(BM60,"VERDADERO")</f>
        <v>0</v>
      </c>
      <c r="BR60" s="647"/>
      <c r="BS60" s="638" t="b">
        <f t="shared" ref="BS60:BS99" si="2">NOT(EXACT(D60,BO60))</f>
        <v>0</v>
      </c>
      <c r="BT60" s="638"/>
      <c r="BU60" s="638">
        <f>COUNTIF(BS60,"VERDADERO")</f>
        <v>0</v>
      </c>
      <c r="BV60" s="638"/>
      <c r="BW60" s="29"/>
      <c r="BX60" s="659">
        <v>0</v>
      </c>
      <c r="BY60" s="660"/>
      <c r="CA60" s="655">
        <f t="shared" ref="CA60:CA114" si="3">IF($AH$40=$AJ$40,0,IF(OR(M60="",M60&gt;1),0,1))</f>
        <v>0</v>
      </c>
      <c r="CB60" s="655"/>
      <c r="CC60" s="638">
        <f t="shared" ref="CC60:CC114" si="4">IF(OR(AND(D60&lt;&gt;"",CA60=0,COUNTA(Q60:V60)=COUNTA($Q$59:$V$59)),AND(D60&lt;&gt;"",CA60=1,COUNTA(Q60:V60)=0),AND(D60="",CA60=0,COUNTA(Q60:V60)=0)),0,1)</f>
        <v>0</v>
      </c>
      <c r="CD60" s="638"/>
      <c r="CF60" s="661">
        <f>IF($AH$40=$AJ$40,0,IF(COUNTIF(D60:AD114,"NS")=0,0,1))</f>
        <v>0</v>
      </c>
      <c r="CG60" s="661"/>
      <c r="CI60" s="638">
        <f>IF($AH$40=$AJ$40,0,IF(OR(AND(D60="",COUNTA(M60:AD60)=0),AND(D60&lt;&gt;"",CA60=0,COUNTA(M60:AD60)=COUNTA($M$58,$Q$59:$AB$59,$AC$58)),AND(D60&lt;&gt;"",CA60=1,COUNTA(M60:AD60)=COUNTA($M$58,$W$59:$AB$59,$AC$58))),0,1))</f>
        <v>0</v>
      </c>
      <c r="CJ60" s="638"/>
      <c r="CL60" s="438" t="str">
        <f>IF($AH$40=$AJ$40,"",IF(D60="","",D60))</f>
        <v/>
      </c>
      <c r="CM60" s="438" t="str">
        <f>IF($AH$40=$AJ$40,"",IF(D61="","",D61))</f>
        <v/>
      </c>
      <c r="CN60" s="438" t="str">
        <f>IF($AH$40=$AJ$40,"",IF(D62="","",D62))</f>
        <v/>
      </c>
      <c r="CO60" s="438" t="str">
        <f>IF($AH$40=$AJ$40,"",IF(D63="","",D63))</f>
        <v/>
      </c>
      <c r="CP60" s="438" t="str">
        <f>IF($AH$40=$AJ$40,"",IF(D64="","",D64))</f>
        <v/>
      </c>
      <c r="CQ60" s="438" t="str">
        <f>IF($AH$40=$AJ$40,"",IF(D65="","",D65))</f>
        <v/>
      </c>
      <c r="CR60" s="438" t="str">
        <f>IF($AH$40=$AJ$40,"",IF(D66="","",D66))</f>
        <v/>
      </c>
      <c r="CS60" s="438" t="str">
        <f>IF($AH$40=$AJ$40,"",IF(D67="","",D67))</f>
        <v/>
      </c>
      <c r="CT60" s="438" t="str">
        <f>IF($AH$40=$AJ$40,"",IF(D68="","",D68))</f>
        <v/>
      </c>
      <c r="CU60" s="438" t="str">
        <f>IF($AH$40=$AJ$40,"",IF(D69="","",D69))</f>
        <v/>
      </c>
      <c r="CV60" s="438" t="str">
        <f>IF($AH$40=$AJ$40,"",IF(D70="","",D70))</f>
        <v/>
      </c>
      <c r="CW60" s="438" t="str">
        <f>IF($AH$40=$AJ$40,"",IF(D71="","",D71))</f>
        <v/>
      </c>
      <c r="CX60" s="438" t="str">
        <f>IF($AH$40=$AJ$40,"",IF(D72="","",D72))</f>
        <v/>
      </c>
      <c r="CY60" s="438" t="str">
        <f>IF($AH$40=$AJ$40,"",IF(D73="","",D73))</f>
        <v/>
      </c>
      <c r="CZ60" s="438" t="str">
        <f>IF($AH$40=$AJ$40,"",IF(D74="","",D74))</f>
        <v/>
      </c>
      <c r="DA60" s="438" t="str">
        <f>IF($AH$40=$AJ$40,"",IF(D75="","",D75))</f>
        <v/>
      </c>
      <c r="DB60" s="438" t="str">
        <f>IF($AH$40=$AJ$40,"",IF(D76="","",D76))</f>
        <v/>
      </c>
      <c r="DC60" s="438" t="str">
        <f>IF($AH$40=$AJ$40,"",IF(D77="","",D77))</f>
        <v/>
      </c>
      <c r="DD60" s="438" t="str">
        <f>IF($AH$40=$AJ$40,"",IF(D78="","",D78))</f>
        <v/>
      </c>
      <c r="DE60" s="438" t="str">
        <f>IF($AH$40=$AJ$40,"",IF(D79="","",D79))</f>
        <v/>
      </c>
      <c r="DF60" s="438" t="str">
        <f>IF($AH$40=$AJ$40,"",IF(D80="","",D80))</f>
        <v/>
      </c>
      <c r="DG60" s="438" t="str">
        <f>IF($AH$40=$AJ$40,"",IF(D81="","",D81))</f>
        <v/>
      </c>
      <c r="DH60" s="438" t="str">
        <f>IF($AH$40=$AJ$40,"",IF(D82="","",D82))</f>
        <v/>
      </c>
      <c r="DI60" s="438" t="str">
        <f>IF($AH$40=$AJ$40,"",IF(D83="","",D83))</f>
        <v/>
      </c>
      <c r="DJ60" s="438" t="str">
        <f>IF($AH$40=$AJ$40,"",IF(D84="","",D84))</f>
        <v/>
      </c>
      <c r="DK60" s="438" t="str">
        <f>IF($AH$40=$AJ$40,"",IF(D85="","",D85))</f>
        <v/>
      </c>
      <c r="DL60" s="438" t="str">
        <f>IF($AH$40=$AJ$40,"",IF(D86="","",D86))</f>
        <v/>
      </c>
      <c r="DM60" s="438" t="str">
        <f>IF($AH$40=$AJ$40,"",IF(D87="","",D87))</f>
        <v/>
      </c>
      <c r="DN60" s="438" t="str">
        <f>IF($AH$40=$AJ$40,"",IF(D88="","",D88))</f>
        <v/>
      </c>
      <c r="DO60" s="438" t="str">
        <f>IF($AH$40=$AJ$40,"",IF(D89="","",D89))</f>
        <v/>
      </c>
      <c r="DP60" s="438" t="str">
        <f>IF($AH$40=$AJ$40,"",IF(D90="","",D90))</f>
        <v/>
      </c>
      <c r="DQ60" s="438" t="str">
        <f>IF($AH$40=$AJ$40,"",IF(D91="","",D91))</f>
        <v/>
      </c>
      <c r="DR60" s="438" t="str">
        <f>IF($AH$40=$AJ$40,"",IF(D92="","",D92))</f>
        <v/>
      </c>
      <c r="DS60" s="438" t="str">
        <f>IF($AH$40=$AJ$40,"",IF(D93="","",D93))</f>
        <v/>
      </c>
      <c r="DT60" s="438" t="str">
        <f>IF($AH$40=$AJ$40,"",IF(D94="","",D94))</f>
        <v/>
      </c>
      <c r="DU60" s="438" t="str">
        <f>IF($AH$40=$AJ$40,"",IF(D95="","",D95))</f>
        <v/>
      </c>
      <c r="DV60" s="438" t="str">
        <f>IF($AH$40=$AJ$40,"",IF(D96="","",D96))</f>
        <v/>
      </c>
      <c r="DW60" s="438" t="str">
        <f>IF($AH$40=$AJ$40,"",IF(D97="","",D97))</f>
        <v/>
      </c>
      <c r="DX60" s="438" t="str">
        <f>IF($AH$40=$AJ$40,"",IF(D98="","",D98))</f>
        <v/>
      </c>
      <c r="DY60" s="438" t="str">
        <f>IF($AH$40=$AJ$40,"",IF(D99="","",D99))</f>
        <v/>
      </c>
      <c r="DZ60" s="438" t="str">
        <f>IF($AH$40=$AJ$40,"",IF(D100="","",D100))</f>
        <v/>
      </c>
      <c r="EA60" s="112" t="str">
        <f>IF($AH$40=$AJ$40,"",IF(D101="","",D101))</f>
        <v/>
      </c>
      <c r="EB60" s="112" t="str">
        <f>IF($AH$40=$AJ$40,"",IF(D102="","",D102))</f>
        <v/>
      </c>
      <c r="EC60" s="112" t="str">
        <f>IF($AH$40=$AJ$40,"",IF(D103="","",D103))</f>
        <v/>
      </c>
      <c r="ED60" s="112" t="str">
        <f>IF($AH$40=$AJ$40,"",IF(D104="","",D104))</f>
        <v/>
      </c>
      <c r="EE60" s="112" t="str">
        <f>IF($AH$40=$AJ$40,"",IF(D105="","",D105))</f>
        <v/>
      </c>
      <c r="EF60" s="442" t="str">
        <f>IF($AH$40=$AJ$40,"",IF(D106="","",D106))</f>
        <v/>
      </c>
      <c r="EG60" s="442" t="str">
        <f>IF($AH$40=$AJ$40,"",IF(D107="","",D107))</f>
        <v/>
      </c>
      <c r="EH60" s="442" t="str">
        <f>IF($AH$40=$AJ$40,"",IF(D108="","",D108))</f>
        <v/>
      </c>
      <c r="EI60" s="442" t="str">
        <f>IF($AH$40=$AJ$40,"",IF(D109="","",D109))</f>
        <v/>
      </c>
      <c r="EJ60" s="112" t="str">
        <f>IF($AH$40=$AJ$40,"",IF(D110="","",D110))</f>
        <v/>
      </c>
      <c r="EK60" s="443" t="str">
        <f>IF($AH$40=$AJ$40,"",IF(D111="","",D111))</f>
        <v/>
      </c>
      <c r="EL60" s="443" t="str">
        <f>IF($AH$40=$AJ$40,"",IF(D112="","",D112))</f>
        <v/>
      </c>
      <c r="EM60" s="112" t="str">
        <f>IF($AH$40=$AJ$40,"",IF(D113="","",D113))</f>
        <v/>
      </c>
      <c r="EN60" s="442" t="str">
        <f>IF($AH$40=$AJ$40,"",IF(D114="","",D114))</f>
        <v/>
      </c>
      <c r="EO60" s="29"/>
    </row>
    <row r="61" spans="1:145" s="72" customFormat="1" ht="15">
      <c r="A61" s="131"/>
      <c r="B61" s="15"/>
      <c r="C61" s="82" t="s">
        <v>67</v>
      </c>
      <c r="D61" s="752"/>
      <c r="E61" s="752"/>
      <c r="F61" s="752"/>
      <c r="G61" s="752"/>
      <c r="H61" s="752"/>
      <c r="I61" s="752"/>
      <c r="J61" s="752"/>
      <c r="K61" s="753"/>
      <c r="L61" s="753"/>
      <c r="M61" s="753"/>
      <c r="N61" s="753"/>
      <c r="O61" s="753"/>
      <c r="P61" s="753"/>
      <c r="Q61" s="750"/>
      <c r="R61" s="751"/>
      <c r="S61" s="750"/>
      <c r="T61" s="751"/>
      <c r="U61" s="750"/>
      <c r="V61" s="751"/>
      <c r="W61" s="750"/>
      <c r="X61" s="751"/>
      <c r="Y61" s="750"/>
      <c r="Z61" s="751"/>
      <c r="AA61" s="750"/>
      <c r="AB61" s="751"/>
      <c r="AC61" s="750"/>
      <c r="AD61" s="751"/>
      <c r="AE61" s="12"/>
      <c r="AF61" s="122"/>
      <c r="AH61" s="639">
        <f t="shared" ref="AH61:AH99" si="5">Q61</f>
        <v>0</v>
      </c>
      <c r="AI61" s="641"/>
      <c r="AJ61" s="639">
        <f t="shared" ref="AJ61:AJ99" si="6">COUNTIF(S61:V61,"NS")</f>
        <v>0</v>
      </c>
      <c r="AK61" s="641"/>
      <c r="AL61" s="627">
        <f t="shared" ref="AL61:AL99" si="7">IF(COUNTIF(S61:V61,"NA")=COUNTA($S$59:$V$59),"NA",SUM(S61:V61))</f>
        <v>0</v>
      </c>
      <c r="AM61" s="627"/>
      <c r="AN61" s="627">
        <f t="shared" ref="AN61:AN99" si="8">IF($AH$40=$AJ$40, 0, IF(OR(AND(AH61=0, AJ61&gt;0),AND(AH61="NS", AL61&gt;0), AND(AH61="NS", AJ61=0, AL61=0),AND(AH61="NA",AJ61&gt;0,AL61=0)), 1, IF(OR(AND(AH61&gt;0, AJ61=2), AND(AH61="NS", AJ61=2), AND(AH61="NS", AL61=0, AJ61&gt;0), AH61=AL61), 0, 1)))</f>
        <v>0</v>
      </c>
      <c r="AO61" s="639">
        <f t="shared" ref="AO61:AO99" si="9">IF($AJ$34=$AH$34, 0,
IF(OR(AND(AL61=0, AM61&gt;0),AND(AL61="NS", AN61&gt;0), AND(AL61="NS", AM61=0, AN61=0),AND(AL61="NA",AM61&gt;0,AN61=0)), 1,
IF(OR(AND(AL61&gt;0, AM61=2), AND(AL61="NS", AM61=2), AND(AL61="NS", AN61=0, AM61&gt;0), AL61=AN61), 0, 1)))</f>
        <v>0</v>
      </c>
      <c r="AP61" s="307"/>
      <c r="AQ61" s="641">
        <f t="shared" ref="AQ61:AQ99" si="10">W61</f>
        <v>0</v>
      </c>
      <c r="AR61" s="627"/>
      <c r="AS61" s="627">
        <f t="shared" ref="AS61:AS99" si="11">COUNTIF(Y61:AB61,"NS")</f>
        <v>0</v>
      </c>
      <c r="AT61" s="627"/>
      <c r="AU61" s="627">
        <f t="shared" ref="AU61:AU99" si="12">IF(COUNTIF(Y61:AB61,"NA")=COUNTA($Y$59:$AB$59),"NA",SUM(Y61:AB61))</f>
        <v>0</v>
      </c>
      <c r="AV61" s="627"/>
      <c r="AW61" s="627">
        <f t="shared" ref="AW61:AW99" si="13">IF($AH$40=$AJ$40,0,IF(OR(AND(AQ61=0,AS61&gt;0),AND(AQ61="NS",AU61&gt;0),AND(AQ61="NS",AS61=0,AU61=0)),1,IF(OR(AND(AS61&gt;=2,AU61&lt;AQ61),AND(AQ61="NS",AU61=0,AS61&gt;0),AQ61=AU61),0,1)))</f>
        <v>0</v>
      </c>
      <c r="AX61" s="639"/>
      <c r="AY61" s="307"/>
      <c r="AZ61" s="740">
        <f>IF(SUM(AN61,AW61)=0,0,1)</f>
        <v>0</v>
      </c>
      <c r="BA61" s="741"/>
      <c r="BB61" s="738" t="str">
        <f>IF(AZ61=0,"",IF(SUM($AZ$60:AZ61)=1,BD61,IF($AZ$115&gt;SUM($AZ$60:AZ61),_xlfn.CONCAT(", ",BD61),IF($AZ$115=SUM($AZ$60:AZ61),_xlfn.CONCAT(" y ",BD61,".")))))</f>
        <v/>
      </c>
      <c r="BC61" s="739" t="str">
        <f>IF(BA61=0,"", IF(SUM($AN61:BA$566)=1,#REF!, IF($AQ$573&gt;SUM($AN61:BA$566),_xlfn.CONCAT(", ",#REF!), IF($AQ$573=SUM($AN61:BA$566),_xlfn.CONCAT(" y ",#REF!,".")))))</f>
        <v/>
      </c>
      <c r="BD61" s="639">
        <f t="shared" ref="BD61:BD99" si="14">_xlfn.NUMBERVALUE(C61)</f>
        <v>2</v>
      </c>
      <c r="BE61" s="641"/>
      <c r="BG61" s="645" t="b">
        <f t="shared" ref="BG61:BG99" si="15">NOT(EXACT(D61,UPPER(D61)))</f>
        <v>0</v>
      </c>
      <c r="BH61" s="647"/>
      <c r="BI61" s="645" t="str">
        <f t="shared" ref="BI61:BI99" si="16">SUBSTITUTE( SUBSTITUTE( SUBSTITUTE( SUBSTITUTE( SUBSTITUTE( SUBSTITUTE( SUBSTITUTE( SUBSTITUTE( SUBSTITUTE( SUBSTITUTE(D61, "á", "a"), "é", "e"), "í", "i"), "ó", "o"), "ú", "u"), "Á", "A"), "É", "E"), "Í", "I"), "Ó", "O"), "Ú", "U")</f>
        <v/>
      </c>
      <c r="BJ61" s="647"/>
      <c r="BK61" s="645">
        <f t="shared" ref="BK61:BK99" si="17">COUNTIF(BG61,"VERDADERO")</f>
        <v>0</v>
      </c>
      <c r="BL61" s="647"/>
      <c r="BM61" s="645" t="b">
        <f t="shared" si="0"/>
        <v>0</v>
      </c>
      <c r="BN61" s="647"/>
      <c r="BO61" s="645" t="str">
        <f t="shared" si="1"/>
        <v/>
      </c>
      <c r="BP61" s="647"/>
      <c r="BQ61" s="645">
        <f t="shared" ref="BQ61:BQ99" si="18">COUNTIF(BM61,"VERDADERO")</f>
        <v>0</v>
      </c>
      <c r="BR61" s="647"/>
      <c r="BS61" s="638" t="b">
        <f t="shared" si="2"/>
        <v>0</v>
      </c>
      <c r="BT61" s="638"/>
      <c r="BU61" s="638">
        <f t="shared" ref="BU61:BU99" si="19">COUNTIF(BS61,"VERDADERO")</f>
        <v>0</v>
      </c>
      <c r="BV61" s="638"/>
      <c r="BX61" s="662">
        <f>IF($AH$40=$AJ$40,0,IF(OR(AND(COUNTA(D61)=COUNTA($C$58),$M$60=3,M61&lt;=3),AND(COUNTA(D61)=COUNTA($C$58),$M$60&lt;3,$M$61&lt;=3),AND(COUNTA(D61:P61)=0)),0,1))</f>
        <v>0</v>
      </c>
      <c r="BY61" s="663"/>
      <c r="CA61" s="655">
        <f t="shared" si="3"/>
        <v>0</v>
      </c>
      <c r="CB61" s="655"/>
      <c r="CC61" s="638">
        <f t="shared" si="4"/>
        <v>0</v>
      </c>
      <c r="CD61" s="638"/>
      <c r="CI61" s="638">
        <f t="shared" ref="CI61:CI113" si="20">IF($AH$40=$AJ$40,0,IF(OR(AND(D61="",COUNTA(M61:AD61)=0),AND(D61&lt;&gt;"",CA61=0,COUNTA(M61:AD61)=COUNTA($M$58,$Q$59:$AB$59,$AC$58)),AND(D61&lt;&gt;"",CA61=1,COUNTA(M61:AD61)=COUNTA($M$58,$W$59:$AB$59,$AC$58))),0,1))</f>
        <v>0</v>
      </c>
      <c r="CJ61" s="638"/>
      <c r="DX61" s="29"/>
      <c r="DY61" s="29"/>
      <c r="EF61" s="29"/>
      <c r="EG61" s="29"/>
      <c r="EH61" s="29"/>
      <c r="EI61" s="29"/>
      <c r="EN61" s="29"/>
      <c r="EO61" s="29"/>
    </row>
    <row r="62" spans="1:145" s="72" customFormat="1" ht="15">
      <c r="A62" s="131"/>
      <c r="B62" s="15"/>
      <c r="C62" s="82" t="s">
        <v>68</v>
      </c>
      <c r="D62" s="752"/>
      <c r="E62" s="752"/>
      <c r="F62" s="752"/>
      <c r="G62" s="752"/>
      <c r="H62" s="752"/>
      <c r="I62" s="752"/>
      <c r="J62" s="752"/>
      <c r="K62" s="753"/>
      <c r="L62" s="753"/>
      <c r="M62" s="753"/>
      <c r="N62" s="753"/>
      <c r="O62" s="753"/>
      <c r="P62" s="753"/>
      <c r="Q62" s="750"/>
      <c r="R62" s="751"/>
      <c r="S62" s="750"/>
      <c r="T62" s="751"/>
      <c r="U62" s="750"/>
      <c r="V62" s="751"/>
      <c r="W62" s="750"/>
      <c r="X62" s="751"/>
      <c r="Y62" s="750"/>
      <c r="Z62" s="751"/>
      <c r="AA62" s="750"/>
      <c r="AB62" s="751"/>
      <c r="AC62" s="750"/>
      <c r="AD62" s="751"/>
      <c r="AE62" s="12"/>
      <c r="AF62" s="122"/>
      <c r="AH62" s="639">
        <f t="shared" si="5"/>
        <v>0</v>
      </c>
      <c r="AI62" s="641"/>
      <c r="AJ62" s="639">
        <f t="shared" si="6"/>
        <v>0</v>
      </c>
      <c r="AK62" s="641"/>
      <c r="AL62" s="627">
        <f t="shared" si="7"/>
        <v>0</v>
      </c>
      <c r="AM62" s="627"/>
      <c r="AN62" s="627">
        <f t="shared" si="8"/>
        <v>0</v>
      </c>
      <c r="AO62" s="639">
        <f t="shared" si="9"/>
        <v>0</v>
      </c>
      <c r="AP62" s="307"/>
      <c r="AQ62" s="641">
        <f t="shared" si="10"/>
        <v>0</v>
      </c>
      <c r="AR62" s="627"/>
      <c r="AS62" s="627">
        <f t="shared" si="11"/>
        <v>0</v>
      </c>
      <c r="AT62" s="627"/>
      <c r="AU62" s="627">
        <f t="shared" si="12"/>
        <v>0</v>
      </c>
      <c r="AV62" s="627"/>
      <c r="AW62" s="627">
        <f t="shared" si="13"/>
        <v>0</v>
      </c>
      <c r="AX62" s="639"/>
      <c r="AY62" s="307"/>
      <c r="AZ62" s="740">
        <f>IF(SUM(AN62,AW62)=0,0,1)</f>
        <v>0</v>
      </c>
      <c r="BA62" s="741"/>
      <c r="BB62" s="738" t="str">
        <f>IF(AZ62=0,"",IF(SUM($AZ$60:AZ62)=1,BD62,IF($AZ$115&gt;SUM($AZ$60:AZ62),_xlfn.CONCAT(", ",BD62),IF($AZ$115=SUM($AZ$60:AZ62),_xlfn.CONCAT(" y ",BD62,".")))))</f>
        <v/>
      </c>
      <c r="BC62" s="739" t="str">
        <f>IF(BA62=0,"", IF(SUM($AN62:BA$566)=1,#REF!, IF($AQ$573&gt;SUM($AN62:BA$566),_xlfn.CONCAT(", ",#REF!), IF($AQ$573=SUM($AN62:BA$566),_xlfn.CONCAT(" y ",#REF!,".")))))</f>
        <v/>
      </c>
      <c r="BD62" s="639">
        <f t="shared" si="14"/>
        <v>3</v>
      </c>
      <c r="BE62" s="641"/>
      <c r="BG62" s="645" t="b">
        <f t="shared" si="15"/>
        <v>0</v>
      </c>
      <c r="BH62" s="647"/>
      <c r="BI62" s="645" t="str">
        <f t="shared" si="16"/>
        <v/>
      </c>
      <c r="BJ62" s="647"/>
      <c r="BK62" s="645">
        <f t="shared" si="17"/>
        <v>0</v>
      </c>
      <c r="BL62" s="647"/>
      <c r="BM62" s="645" t="b">
        <f t="shared" si="0"/>
        <v>0</v>
      </c>
      <c r="BN62" s="647"/>
      <c r="BO62" s="645" t="str">
        <f t="shared" si="1"/>
        <v/>
      </c>
      <c r="BP62" s="647"/>
      <c r="BQ62" s="645">
        <f t="shared" si="18"/>
        <v>0</v>
      </c>
      <c r="BR62" s="647"/>
      <c r="BS62" s="638" t="b">
        <f t="shared" si="2"/>
        <v>0</v>
      </c>
      <c r="BT62" s="638"/>
      <c r="BU62" s="638">
        <f t="shared" si="19"/>
        <v>0</v>
      </c>
      <c r="BV62" s="638"/>
      <c r="BX62" s="645">
        <f>IF($AH$40=$AJ$40,0,IF(OR(AND(COUNTA(D62)=COUNTA($C$58),OR($M$60=3,$M$61=3),M62&lt;=3),AND(COUNTA(D62)=COUNTA($C$58),$M$60&lt;3,$M$60&lt;&gt;$M$61,OR(M62=1,M62=2)),AND(COUNTA(D62)=COUNTA($C$58),$M$60&lt;3,$M$60=M$61,OR(M62=1,M62=2)),AND(COUNTA(D62:P62)=0)),0,1))</f>
        <v>0</v>
      </c>
      <c r="BY62" s="647"/>
      <c r="CA62" s="655">
        <f t="shared" si="3"/>
        <v>0</v>
      </c>
      <c r="CB62" s="655"/>
      <c r="CC62" s="638">
        <f t="shared" si="4"/>
        <v>0</v>
      </c>
      <c r="CD62" s="638"/>
      <c r="CI62" s="638">
        <f t="shared" si="20"/>
        <v>0</v>
      </c>
      <c r="CJ62" s="638"/>
      <c r="DX62" s="29"/>
      <c r="DY62" s="29"/>
      <c r="EF62" s="29"/>
      <c r="EG62" s="29"/>
      <c r="EH62" s="29"/>
      <c r="EI62" s="29"/>
      <c r="EN62" s="29"/>
      <c r="EO62" s="29"/>
    </row>
    <row r="63" spans="1:145" s="72" customFormat="1" ht="15">
      <c r="A63" s="131"/>
      <c r="B63" s="15"/>
      <c r="C63" s="82" t="s">
        <v>69</v>
      </c>
      <c r="D63" s="752"/>
      <c r="E63" s="752"/>
      <c r="F63" s="752"/>
      <c r="G63" s="752"/>
      <c r="H63" s="752"/>
      <c r="I63" s="752"/>
      <c r="J63" s="752"/>
      <c r="K63" s="753"/>
      <c r="L63" s="753"/>
      <c r="M63" s="753"/>
      <c r="N63" s="753"/>
      <c r="O63" s="753"/>
      <c r="P63" s="753"/>
      <c r="Q63" s="750"/>
      <c r="R63" s="751"/>
      <c r="S63" s="750"/>
      <c r="T63" s="751"/>
      <c r="U63" s="750"/>
      <c r="V63" s="751"/>
      <c r="W63" s="750"/>
      <c r="X63" s="751"/>
      <c r="Y63" s="750"/>
      <c r="Z63" s="751"/>
      <c r="AA63" s="750"/>
      <c r="AB63" s="751"/>
      <c r="AC63" s="750"/>
      <c r="AD63" s="751"/>
      <c r="AE63" s="12"/>
      <c r="AF63" s="122"/>
      <c r="AH63" s="639">
        <f t="shared" si="5"/>
        <v>0</v>
      </c>
      <c r="AI63" s="641"/>
      <c r="AJ63" s="639">
        <f t="shared" si="6"/>
        <v>0</v>
      </c>
      <c r="AK63" s="641"/>
      <c r="AL63" s="627">
        <f t="shared" si="7"/>
        <v>0</v>
      </c>
      <c r="AM63" s="627"/>
      <c r="AN63" s="627">
        <f t="shared" si="8"/>
        <v>0</v>
      </c>
      <c r="AO63" s="639">
        <f t="shared" si="9"/>
        <v>0</v>
      </c>
      <c r="AP63" s="307"/>
      <c r="AQ63" s="641">
        <f t="shared" si="10"/>
        <v>0</v>
      </c>
      <c r="AR63" s="627"/>
      <c r="AS63" s="627">
        <f t="shared" si="11"/>
        <v>0</v>
      </c>
      <c r="AT63" s="627"/>
      <c r="AU63" s="627">
        <f t="shared" si="12"/>
        <v>0</v>
      </c>
      <c r="AV63" s="627"/>
      <c r="AW63" s="627">
        <f t="shared" si="13"/>
        <v>0</v>
      </c>
      <c r="AX63" s="639"/>
      <c r="AY63" s="307"/>
      <c r="AZ63" s="740">
        <f>IF(SUM(AN63,AW63)=0,0,1)</f>
        <v>0</v>
      </c>
      <c r="BA63" s="741"/>
      <c r="BB63" s="738" t="str">
        <f>IF(AZ63=0,"",IF(SUM($AZ$60:AZ63)=1,BD63,IF($AZ$115&gt;SUM($AZ$60:AZ63),_xlfn.CONCAT(", ",BD63),IF($AZ$115=SUM($AZ$60:AZ63),_xlfn.CONCAT(" y ",BD63,".")))))</f>
        <v/>
      </c>
      <c r="BC63" s="739" t="str">
        <f>IF(BA63=0,"", IF(SUM($AN63:BA$566)=1,#REF!, IF($AQ$573&gt;SUM($AN63:BA$566),_xlfn.CONCAT(", ",#REF!), IF($AQ$573=SUM($AN63:BA$566),_xlfn.CONCAT(" y ",#REF!,".")))))</f>
        <v/>
      </c>
      <c r="BD63" s="639">
        <f t="shared" si="14"/>
        <v>4</v>
      </c>
      <c r="BE63" s="641"/>
      <c r="BG63" s="645" t="b">
        <f t="shared" si="15"/>
        <v>0</v>
      </c>
      <c r="BH63" s="647"/>
      <c r="BI63" s="645" t="str">
        <f t="shared" si="16"/>
        <v/>
      </c>
      <c r="BJ63" s="647"/>
      <c r="BK63" s="645">
        <f t="shared" si="17"/>
        <v>0</v>
      </c>
      <c r="BL63" s="647"/>
      <c r="BM63" s="645" t="b">
        <f t="shared" si="0"/>
        <v>0</v>
      </c>
      <c r="BN63" s="647"/>
      <c r="BO63" s="645" t="str">
        <f t="shared" si="1"/>
        <v/>
      </c>
      <c r="BP63" s="647"/>
      <c r="BQ63" s="645">
        <f t="shared" si="18"/>
        <v>0</v>
      </c>
      <c r="BR63" s="647"/>
      <c r="BS63" s="638" t="b">
        <f t="shared" si="2"/>
        <v>0</v>
      </c>
      <c r="BT63" s="638"/>
      <c r="BU63" s="638">
        <f t="shared" si="19"/>
        <v>0</v>
      </c>
      <c r="BV63" s="638"/>
      <c r="BX63" s="645">
        <f t="shared" ref="BX63:BX114" si="21">IF($AH$40=$AJ$40,0,IF(OR(AND(COUNTA(D63)=COUNTA($C$58),OR($M$60=3,$M$61=3),M63&lt;=3),AND(COUNTA(D63)=COUNTA($C$58),$M$60&lt;3,$M$60&lt;&gt;$M$61,OR(M63=1,M63=2)),AND(COUNTA(D63)=COUNTA($C$58),$M$60&lt;3,$M$60=M$61,OR(M63=1,M63=2)),AND(COUNTA(D63:P63)=0)),0,1))</f>
        <v>0</v>
      </c>
      <c r="BY63" s="647"/>
      <c r="CA63" s="655">
        <f t="shared" si="3"/>
        <v>0</v>
      </c>
      <c r="CB63" s="655"/>
      <c r="CC63" s="638">
        <f t="shared" si="4"/>
        <v>0</v>
      </c>
      <c r="CD63" s="638"/>
      <c r="CI63" s="638">
        <f t="shared" si="20"/>
        <v>0</v>
      </c>
      <c r="CJ63" s="638"/>
      <c r="DX63" s="29"/>
      <c r="DY63" s="29"/>
      <c r="EF63" s="29"/>
      <c r="EG63" s="29"/>
      <c r="EH63" s="29"/>
      <c r="EI63" s="29"/>
      <c r="EN63" s="29"/>
      <c r="EO63" s="29"/>
    </row>
    <row r="64" spans="1:145" s="72" customFormat="1" ht="15">
      <c r="A64" s="131"/>
      <c r="B64" s="15"/>
      <c r="C64" s="82" t="s">
        <v>70</v>
      </c>
      <c r="D64" s="752"/>
      <c r="E64" s="752"/>
      <c r="F64" s="752"/>
      <c r="G64" s="752"/>
      <c r="H64" s="752"/>
      <c r="I64" s="752"/>
      <c r="J64" s="752"/>
      <c r="K64" s="753"/>
      <c r="L64" s="753"/>
      <c r="M64" s="753"/>
      <c r="N64" s="753"/>
      <c r="O64" s="753"/>
      <c r="P64" s="753"/>
      <c r="Q64" s="750"/>
      <c r="R64" s="751"/>
      <c r="S64" s="750"/>
      <c r="T64" s="751"/>
      <c r="U64" s="750"/>
      <c r="V64" s="751"/>
      <c r="W64" s="750"/>
      <c r="X64" s="751"/>
      <c r="Y64" s="750"/>
      <c r="Z64" s="751"/>
      <c r="AA64" s="750"/>
      <c r="AB64" s="751"/>
      <c r="AC64" s="750"/>
      <c r="AD64" s="751"/>
      <c r="AE64" s="12"/>
      <c r="AF64" s="122"/>
      <c r="AH64" s="639">
        <f t="shared" si="5"/>
        <v>0</v>
      </c>
      <c r="AI64" s="641"/>
      <c r="AJ64" s="639">
        <f t="shared" si="6"/>
        <v>0</v>
      </c>
      <c r="AK64" s="641"/>
      <c r="AL64" s="627">
        <f t="shared" si="7"/>
        <v>0</v>
      </c>
      <c r="AM64" s="627"/>
      <c r="AN64" s="627">
        <f t="shared" si="8"/>
        <v>0</v>
      </c>
      <c r="AO64" s="639">
        <f t="shared" si="9"/>
        <v>0</v>
      </c>
      <c r="AP64" s="307"/>
      <c r="AQ64" s="641">
        <f t="shared" si="10"/>
        <v>0</v>
      </c>
      <c r="AR64" s="627"/>
      <c r="AS64" s="627">
        <f>COUNTIF(Y64:AB64,"NS")</f>
        <v>0</v>
      </c>
      <c r="AT64" s="627"/>
      <c r="AU64" s="627">
        <f t="shared" si="12"/>
        <v>0</v>
      </c>
      <c r="AV64" s="627"/>
      <c r="AW64" s="627">
        <f t="shared" si="13"/>
        <v>0</v>
      </c>
      <c r="AX64" s="639"/>
      <c r="AY64" s="307"/>
      <c r="AZ64" s="740">
        <f>IF(SUM(AN64,AW64)=0,0,1)</f>
        <v>0</v>
      </c>
      <c r="BA64" s="741"/>
      <c r="BB64" s="738" t="str">
        <f>IF(AZ64=0,"",IF(SUM($AZ$60:AZ64)=1,BD64,IF($AZ$115&gt;SUM($AZ$60:AZ64),_xlfn.CONCAT(", ",BD64),IF($AZ$115=SUM($AZ$60:AZ64),_xlfn.CONCAT(" y ",BD64,".")))))</f>
        <v/>
      </c>
      <c r="BC64" s="739" t="str">
        <f>IF(BA64=0,"", IF(SUM($AN64:BA$566)=1,#REF!, IF($AQ$573&gt;SUM($AN64:BA$566),_xlfn.CONCAT(", ",#REF!), IF($AQ$573=SUM($AN64:BA$566),_xlfn.CONCAT(" y ",#REF!,".")))))</f>
        <v/>
      </c>
      <c r="BD64" s="639">
        <f t="shared" si="14"/>
        <v>5</v>
      </c>
      <c r="BE64" s="641"/>
      <c r="BG64" s="645" t="b">
        <f t="shared" si="15"/>
        <v>0</v>
      </c>
      <c r="BH64" s="647"/>
      <c r="BI64" s="645" t="str">
        <f t="shared" si="16"/>
        <v/>
      </c>
      <c r="BJ64" s="647"/>
      <c r="BK64" s="645">
        <f t="shared" si="17"/>
        <v>0</v>
      </c>
      <c r="BL64" s="647"/>
      <c r="BM64" s="645" t="b">
        <f t="shared" si="0"/>
        <v>0</v>
      </c>
      <c r="BN64" s="647"/>
      <c r="BO64" s="645" t="str">
        <f t="shared" si="1"/>
        <v/>
      </c>
      <c r="BP64" s="647"/>
      <c r="BQ64" s="645">
        <f t="shared" si="18"/>
        <v>0</v>
      </c>
      <c r="BR64" s="647"/>
      <c r="BS64" s="638" t="b">
        <f t="shared" si="2"/>
        <v>0</v>
      </c>
      <c r="BT64" s="638"/>
      <c r="BU64" s="638">
        <f t="shared" si="19"/>
        <v>0</v>
      </c>
      <c r="BV64" s="638"/>
      <c r="BX64" s="645">
        <f t="shared" si="21"/>
        <v>0</v>
      </c>
      <c r="BY64" s="647"/>
      <c r="CA64" s="655">
        <f t="shared" si="3"/>
        <v>0</v>
      </c>
      <c r="CB64" s="655"/>
      <c r="CC64" s="638">
        <f t="shared" si="4"/>
        <v>0</v>
      </c>
      <c r="CD64" s="638"/>
      <c r="CI64" s="638">
        <f t="shared" si="20"/>
        <v>0</v>
      </c>
      <c r="CJ64" s="638"/>
      <c r="DX64" s="29"/>
      <c r="DY64" s="29"/>
      <c r="EF64" s="29"/>
      <c r="EG64" s="29"/>
      <c r="EH64" s="29"/>
      <c r="EI64" s="29"/>
      <c r="EN64" s="29"/>
      <c r="EO64" s="29"/>
    </row>
    <row r="65" spans="1:145" s="72" customFormat="1" ht="15">
      <c r="A65" s="131"/>
      <c r="B65" s="15"/>
      <c r="C65" s="82" t="s">
        <v>71</v>
      </c>
      <c r="D65" s="752"/>
      <c r="E65" s="752"/>
      <c r="F65" s="752"/>
      <c r="G65" s="752"/>
      <c r="H65" s="752"/>
      <c r="I65" s="752"/>
      <c r="J65" s="752"/>
      <c r="K65" s="753"/>
      <c r="L65" s="753"/>
      <c r="M65" s="753"/>
      <c r="N65" s="753"/>
      <c r="O65" s="753"/>
      <c r="P65" s="753"/>
      <c r="Q65" s="750"/>
      <c r="R65" s="751"/>
      <c r="S65" s="750"/>
      <c r="T65" s="751"/>
      <c r="U65" s="750"/>
      <c r="V65" s="751"/>
      <c r="W65" s="750"/>
      <c r="X65" s="751"/>
      <c r="Y65" s="750"/>
      <c r="Z65" s="751"/>
      <c r="AA65" s="750"/>
      <c r="AB65" s="751"/>
      <c r="AC65" s="750"/>
      <c r="AD65" s="751"/>
      <c r="AE65" s="12"/>
      <c r="AF65" s="122"/>
      <c r="AH65" s="639">
        <f t="shared" si="5"/>
        <v>0</v>
      </c>
      <c r="AI65" s="641"/>
      <c r="AJ65" s="639">
        <f t="shared" si="6"/>
        <v>0</v>
      </c>
      <c r="AK65" s="641"/>
      <c r="AL65" s="627">
        <f t="shared" si="7"/>
        <v>0</v>
      </c>
      <c r="AM65" s="627"/>
      <c r="AN65" s="627">
        <f t="shared" si="8"/>
        <v>0</v>
      </c>
      <c r="AO65" s="639">
        <f t="shared" si="9"/>
        <v>0</v>
      </c>
      <c r="AP65" s="307"/>
      <c r="AQ65" s="641">
        <f t="shared" si="10"/>
        <v>0</v>
      </c>
      <c r="AR65" s="627"/>
      <c r="AS65" s="627">
        <f t="shared" si="11"/>
        <v>0</v>
      </c>
      <c r="AT65" s="627"/>
      <c r="AU65" s="627">
        <f t="shared" si="12"/>
        <v>0</v>
      </c>
      <c r="AV65" s="627"/>
      <c r="AW65" s="627">
        <f t="shared" si="13"/>
        <v>0</v>
      </c>
      <c r="AX65" s="639"/>
      <c r="AY65" s="307"/>
      <c r="AZ65" s="740">
        <f t="shared" ref="AZ65:AZ99" si="22">IF(SUM(AN65,AW65)=0,0,1)</f>
        <v>0</v>
      </c>
      <c r="BA65" s="741"/>
      <c r="BB65" s="738" t="str">
        <f>IF(AZ65=0,"",IF(SUM($AZ$60:AZ65)=1,BD65,IF($AZ$115&gt;SUM($AZ$60:AZ65),_xlfn.CONCAT(", ",BD65),IF($AZ$115=SUM($AZ$60:AZ65),_xlfn.CONCAT(" y ",BD65,".")))))</f>
        <v/>
      </c>
      <c r="BC65" s="739" t="str">
        <f>IF(BA65=0,"", IF(SUM($AN65:BA$566)=1,#REF!, IF($AQ$573&gt;SUM($AN65:BA$566),_xlfn.CONCAT(", ",#REF!), IF($AQ$573=SUM($AN65:BA$566),_xlfn.CONCAT(" y ",#REF!,".")))))</f>
        <v/>
      </c>
      <c r="BD65" s="639">
        <f t="shared" si="14"/>
        <v>6</v>
      </c>
      <c r="BE65" s="641"/>
      <c r="BG65" s="645" t="b">
        <f t="shared" si="15"/>
        <v>0</v>
      </c>
      <c r="BH65" s="647"/>
      <c r="BI65" s="645" t="str">
        <f t="shared" si="16"/>
        <v/>
      </c>
      <c r="BJ65" s="647"/>
      <c r="BK65" s="645">
        <f t="shared" si="17"/>
        <v>0</v>
      </c>
      <c r="BL65" s="647"/>
      <c r="BM65" s="645" t="b">
        <f t="shared" si="0"/>
        <v>0</v>
      </c>
      <c r="BN65" s="647"/>
      <c r="BO65" s="645" t="str">
        <f t="shared" si="1"/>
        <v/>
      </c>
      <c r="BP65" s="647"/>
      <c r="BQ65" s="645">
        <f t="shared" si="18"/>
        <v>0</v>
      </c>
      <c r="BR65" s="647"/>
      <c r="BS65" s="638" t="b">
        <f t="shared" si="2"/>
        <v>0</v>
      </c>
      <c r="BT65" s="638"/>
      <c r="BU65" s="638">
        <f t="shared" si="19"/>
        <v>0</v>
      </c>
      <c r="BV65" s="638"/>
      <c r="BX65" s="645">
        <f t="shared" si="21"/>
        <v>0</v>
      </c>
      <c r="BY65" s="647"/>
      <c r="CA65" s="655">
        <f t="shared" si="3"/>
        <v>0</v>
      </c>
      <c r="CB65" s="655"/>
      <c r="CC65" s="638">
        <f t="shared" si="4"/>
        <v>0</v>
      </c>
      <c r="CD65" s="638"/>
      <c r="CI65" s="638">
        <f t="shared" si="20"/>
        <v>0</v>
      </c>
      <c r="CJ65" s="638"/>
      <c r="DX65" s="29"/>
      <c r="DY65" s="29"/>
      <c r="EF65" s="29"/>
      <c r="EG65" s="29"/>
      <c r="EH65" s="29"/>
      <c r="EI65" s="29"/>
      <c r="EN65" s="29"/>
      <c r="EO65" s="29"/>
    </row>
    <row r="66" spans="1:145" s="72" customFormat="1" ht="15">
      <c r="A66" s="131"/>
      <c r="B66" s="15"/>
      <c r="C66" s="82" t="s">
        <v>72</v>
      </c>
      <c r="D66" s="752"/>
      <c r="E66" s="752"/>
      <c r="F66" s="752"/>
      <c r="G66" s="752"/>
      <c r="H66" s="752"/>
      <c r="I66" s="752"/>
      <c r="J66" s="752"/>
      <c r="K66" s="753"/>
      <c r="L66" s="753"/>
      <c r="M66" s="753"/>
      <c r="N66" s="753"/>
      <c r="O66" s="753"/>
      <c r="P66" s="753"/>
      <c r="Q66" s="750"/>
      <c r="R66" s="751"/>
      <c r="S66" s="750"/>
      <c r="T66" s="751"/>
      <c r="U66" s="750"/>
      <c r="V66" s="751"/>
      <c r="W66" s="750"/>
      <c r="X66" s="751"/>
      <c r="Y66" s="750"/>
      <c r="Z66" s="751"/>
      <c r="AA66" s="750"/>
      <c r="AB66" s="751"/>
      <c r="AC66" s="750"/>
      <c r="AD66" s="751"/>
      <c r="AE66" s="12"/>
      <c r="AF66" s="122"/>
      <c r="AH66" s="639">
        <f t="shared" si="5"/>
        <v>0</v>
      </c>
      <c r="AI66" s="641"/>
      <c r="AJ66" s="639">
        <f t="shared" si="6"/>
        <v>0</v>
      </c>
      <c r="AK66" s="641"/>
      <c r="AL66" s="627">
        <f t="shared" si="7"/>
        <v>0</v>
      </c>
      <c r="AM66" s="627"/>
      <c r="AN66" s="627">
        <f t="shared" si="8"/>
        <v>0</v>
      </c>
      <c r="AO66" s="639">
        <f t="shared" si="9"/>
        <v>0</v>
      </c>
      <c r="AP66" s="307"/>
      <c r="AQ66" s="641">
        <f t="shared" si="10"/>
        <v>0</v>
      </c>
      <c r="AR66" s="627"/>
      <c r="AS66" s="627">
        <f t="shared" si="11"/>
        <v>0</v>
      </c>
      <c r="AT66" s="627"/>
      <c r="AU66" s="627">
        <f t="shared" si="12"/>
        <v>0</v>
      </c>
      <c r="AV66" s="627"/>
      <c r="AW66" s="627">
        <f t="shared" si="13"/>
        <v>0</v>
      </c>
      <c r="AX66" s="639"/>
      <c r="AY66" s="307"/>
      <c r="AZ66" s="740">
        <f t="shared" si="22"/>
        <v>0</v>
      </c>
      <c r="BA66" s="741"/>
      <c r="BB66" s="738" t="str">
        <f>IF(AZ66=0,"",IF(SUM($AZ$60:AZ66)=1,BD66,IF($AZ$115&gt;SUM($AZ$60:AZ66),_xlfn.CONCAT(", ",BD66),IF($AZ$115=SUM($AZ$60:AZ66),_xlfn.CONCAT(" y ",BD66,".")))))</f>
        <v/>
      </c>
      <c r="BC66" s="739" t="str">
        <f>IF(BA66=0,"", IF(SUM($AN66:BA$566)=1,#REF!, IF($AQ$573&gt;SUM($AN66:BA$566),_xlfn.CONCAT(", ",#REF!), IF($AQ$573=SUM($AN66:BA$566),_xlfn.CONCAT(" y ",#REF!,".")))))</f>
        <v/>
      </c>
      <c r="BD66" s="639">
        <f t="shared" si="14"/>
        <v>7</v>
      </c>
      <c r="BE66" s="641"/>
      <c r="BG66" s="645" t="b">
        <f t="shared" si="15"/>
        <v>0</v>
      </c>
      <c r="BH66" s="647"/>
      <c r="BI66" s="645" t="str">
        <f t="shared" si="16"/>
        <v/>
      </c>
      <c r="BJ66" s="647"/>
      <c r="BK66" s="645">
        <f t="shared" si="17"/>
        <v>0</v>
      </c>
      <c r="BL66" s="647"/>
      <c r="BM66" s="645" t="b">
        <f t="shared" si="0"/>
        <v>0</v>
      </c>
      <c r="BN66" s="647"/>
      <c r="BO66" s="645" t="str">
        <f t="shared" si="1"/>
        <v/>
      </c>
      <c r="BP66" s="647"/>
      <c r="BQ66" s="645">
        <f t="shared" si="18"/>
        <v>0</v>
      </c>
      <c r="BR66" s="647"/>
      <c r="BS66" s="638" t="b">
        <f t="shared" si="2"/>
        <v>0</v>
      </c>
      <c r="BT66" s="638"/>
      <c r="BU66" s="638">
        <f t="shared" si="19"/>
        <v>0</v>
      </c>
      <c r="BV66" s="638"/>
      <c r="BX66" s="645">
        <f t="shared" si="21"/>
        <v>0</v>
      </c>
      <c r="BY66" s="647"/>
      <c r="CA66" s="655">
        <f t="shared" si="3"/>
        <v>0</v>
      </c>
      <c r="CB66" s="655"/>
      <c r="CC66" s="638">
        <f t="shared" si="4"/>
        <v>0</v>
      </c>
      <c r="CD66" s="638"/>
      <c r="CI66" s="638">
        <f t="shared" si="20"/>
        <v>0</v>
      </c>
      <c r="CJ66" s="638"/>
      <c r="DX66" s="29"/>
      <c r="DY66" s="29"/>
      <c r="EF66" s="29"/>
      <c r="EG66" s="29"/>
      <c r="EH66" s="29"/>
      <c r="EI66" s="29"/>
      <c r="EN66" s="29"/>
      <c r="EO66" s="29"/>
    </row>
    <row r="67" spans="1:145" s="72" customFormat="1" ht="15">
      <c r="A67" s="131"/>
      <c r="B67" s="15"/>
      <c r="C67" s="82" t="s">
        <v>73</v>
      </c>
      <c r="D67" s="752"/>
      <c r="E67" s="752"/>
      <c r="F67" s="752"/>
      <c r="G67" s="752"/>
      <c r="H67" s="752"/>
      <c r="I67" s="752"/>
      <c r="J67" s="752"/>
      <c r="K67" s="753"/>
      <c r="L67" s="753"/>
      <c r="M67" s="753"/>
      <c r="N67" s="753"/>
      <c r="O67" s="753"/>
      <c r="P67" s="753"/>
      <c r="Q67" s="750"/>
      <c r="R67" s="751"/>
      <c r="S67" s="750"/>
      <c r="T67" s="751"/>
      <c r="U67" s="750"/>
      <c r="V67" s="751"/>
      <c r="W67" s="750"/>
      <c r="X67" s="751"/>
      <c r="Y67" s="750"/>
      <c r="Z67" s="751"/>
      <c r="AA67" s="750"/>
      <c r="AB67" s="751"/>
      <c r="AC67" s="750"/>
      <c r="AD67" s="751"/>
      <c r="AE67" s="12"/>
      <c r="AF67" s="122"/>
      <c r="AH67" s="639">
        <f t="shared" si="5"/>
        <v>0</v>
      </c>
      <c r="AI67" s="641"/>
      <c r="AJ67" s="639">
        <f t="shared" si="6"/>
        <v>0</v>
      </c>
      <c r="AK67" s="641"/>
      <c r="AL67" s="627">
        <f t="shared" si="7"/>
        <v>0</v>
      </c>
      <c r="AM67" s="627"/>
      <c r="AN67" s="627">
        <f t="shared" si="8"/>
        <v>0</v>
      </c>
      <c r="AO67" s="639">
        <f t="shared" si="9"/>
        <v>0</v>
      </c>
      <c r="AP67" s="307"/>
      <c r="AQ67" s="641">
        <f t="shared" si="10"/>
        <v>0</v>
      </c>
      <c r="AR67" s="627"/>
      <c r="AS67" s="627">
        <f t="shared" si="11"/>
        <v>0</v>
      </c>
      <c r="AT67" s="627"/>
      <c r="AU67" s="627">
        <f t="shared" si="12"/>
        <v>0</v>
      </c>
      <c r="AV67" s="627"/>
      <c r="AW67" s="627">
        <f t="shared" si="13"/>
        <v>0</v>
      </c>
      <c r="AX67" s="639"/>
      <c r="AY67" s="307"/>
      <c r="AZ67" s="740">
        <f t="shared" si="22"/>
        <v>0</v>
      </c>
      <c r="BA67" s="741"/>
      <c r="BB67" s="738" t="str">
        <f>IF(AZ67=0,"",IF(SUM($AZ$60:AZ67)=1,BD67,IF($AZ$115&gt;SUM($AZ$60:AZ67),_xlfn.CONCAT(", ",BD67),IF($AZ$115=SUM($AZ$60:AZ67),_xlfn.CONCAT(" y ",BD67,".")))))</f>
        <v/>
      </c>
      <c r="BC67" s="739" t="str">
        <f>IF(BA67=0,"", IF(SUM($AN67:BA$566)=1,#REF!, IF($AQ$573&gt;SUM($AN67:BA$566),_xlfn.CONCAT(", ",#REF!), IF($AQ$573=SUM($AN67:BA$566),_xlfn.CONCAT(" y ",#REF!,".")))))</f>
        <v/>
      </c>
      <c r="BD67" s="639">
        <f t="shared" si="14"/>
        <v>8</v>
      </c>
      <c r="BE67" s="641"/>
      <c r="BG67" s="645" t="b">
        <f t="shared" si="15"/>
        <v>0</v>
      </c>
      <c r="BH67" s="647"/>
      <c r="BI67" s="645" t="str">
        <f t="shared" si="16"/>
        <v/>
      </c>
      <c r="BJ67" s="647"/>
      <c r="BK67" s="645">
        <f t="shared" si="17"/>
        <v>0</v>
      </c>
      <c r="BL67" s="647"/>
      <c r="BM67" s="645" t="b">
        <f t="shared" si="0"/>
        <v>0</v>
      </c>
      <c r="BN67" s="647"/>
      <c r="BO67" s="645" t="str">
        <f t="shared" si="1"/>
        <v/>
      </c>
      <c r="BP67" s="647"/>
      <c r="BQ67" s="645">
        <f t="shared" si="18"/>
        <v>0</v>
      </c>
      <c r="BR67" s="647"/>
      <c r="BS67" s="638" t="b">
        <f t="shared" si="2"/>
        <v>0</v>
      </c>
      <c r="BT67" s="638"/>
      <c r="BU67" s="638">
        <f t="shared" si="19"/>
        <v>0</v>
      </c>
      <c r="BV67" s="638"/>
      <c r="BX67" s="645">
        <f t="shared" si="21"/>
        <v>0</v>
      </c>
      <c r="BY67" s="647"/>
      <c r="CA67" s="655">
        <f t="shared" si="3"/>
        <v>0</v>
      </c>
      <c r="CB67" s="655"/>
      <c r="CC67" s="638">
        <f t="shared" si="4"/>
        <v>0</v>
      </c>
      <c r="CD67" s="638"/>
      <c r="CI67" s="638">
        <f t="shared" si="20"/>
        <v>0</v>
      </c>
      <c r="CJ67" s="638"/>
      <c r="DX67" s="29"/>
      <c r="DY67" s="29"/>
      <c r="EF67" s="29"/>
      <c r="EG67" s="29"/>
      <c r="EH67" s="29"/>
      <c r="EI67" s="29"/>
      <c r="EN67" s="29"/>
      <c r="EO67" s="29"/>
    </row>
    <row r="68" spans="1:145" s="72" customFormat="1" ht="15">
      <c r="A68" s="131"/>
      <c r="B68" s="15"/>
      <c r="C68" s="82" t="s">
        <v>74</v>
      </c>
      <c r="D68" s="752"/>
      <c r="E68" s="752"/>
      <c r="F68" s="752"/>
      <c r="G68" s="752"/>
      <c r="H68" s="752"/>
      <c r="I68" s="752"/>
      <c r="J68" s="752"/>
      <c r="K68" s="753"/>
      <c r="L68" s="753"/>
      <c r="M68" s="753"/>
      <c r="N68" s="753"/>
      <c r="O68" s="753"/>
      <c r="P68" s="753"/>
      <c r="Q68" s="750"/>
      <c r="R68" s="751"/>
      <c r="S68" s="750"/>
      <c r="T68" s="751"/>
      <c r="U68" s="750"/>
      <c r="V68" s="751"/>
      <c r="W68" s="750"/>
      <c r="X68" s="751"/>
      <c r="Y68" s="750"/>
      <c r="Z68" s="751"/>
      <c r="AA68" s="750"/>
      <c r="AB68" s="751"/>
      <c r="AC68" s="750"/>
      <c r="AD68" s="751"/>
      <c r="AE68" s="12"/>
      <c r="AF68" s="122"/>
      <c r="AH68" s="639">
        <f t="shared" si="5"/>
        <v>0</v>
      </c>
      <c r="AI68" s="641"/>
      <c r="AJ68" s="639">
        <f t="shared" si="6"/>
        <v>0</v>
      </c>
      <c r="AK68" s="641"/>
      <c r="AL68" s="627">
        <f t="shared" si="7"/>
        <v>0</v>
      </c>
      <c r="AM68" s="627"/>
      <c r="AN68" s="627">
        <f t="shared" si="8"/>
        <v>0</v>
      </c>
      <c r="AO68" s="639">
        <f t="shared" si="9"/>
        <v>0</v>
      </c>
      <c r="AP68" s="307"/>
      <c r="AQ68" s="641">
        <f t="shared" si="10"/>
        <v>0</v>
      </c>
      <c r="AR68" s="627"/>
      <c r="AS68" s="627">
        <f t="shared" si="11"/>
        <v>0</v>
      </c>
      <c r="AT68" s="627"/>
      <c r="AU68" s="627">
        <f t="shared" si="12"/>
        <v>0</v>
      </c>
      <c r="AV68" s="627"/>
      <c r="AW68" s="627">
        <f t="shared" si="13"/>
        <v>0</v>
      </c>
      <c r="AX68" s="639"/>
      <c r="AY68" s="307"/>
      <c r="AZ68" s="740">
        <f t="shared" si="22"/>
        <v>0</v>
      </c>
      <c r="BA68" s="741"/>
      <c r="BB68" s="738" t="str">
        <f>IF(AZ68=0,"",IF(SUM($AZ$60:AZ68)=1,BD68,IF($AZ$115&gt;SUM($AZ$60:AZ68),_xlfn.CONCAT(", ",BD68),IF($AZ$115=SUM($AZ$60:AZ68),_xlfn.CONCAT(" y ",BD68,".")))))</f>
        <v/>
      </c>
      <c r="BC68" s="739" t="str">
        <f>IF(BA68=0,"", IF(SUM($AN68:BA$566)=1,#REF!, IF($AQ$573&gt;SUM($AN68:BA$566),_xlfn.CONCAT(", ",#REF!), IF($AQ$573=SUM($AN68:BA$566),_xlfn.CONCAT(" y ",#REF!,".")))))</f>
        <v/>
      </c>
      <c r="BD68" s="639">
        <f t="shared" si="14"/>
        <v>9</v>
      </c>
      <c r="BE68" s="641"/>
      <c r="BG68" s="645" t="b">
        <f t="shared" si="15"/>
        <v>0</v>
      </c>
      <c r="BH68" s="647"/>
      <c r="BI68" s="645" t="str">
        <f t="shared" si="16"/>
        <v/>
      </c>
      <c r="BJ68" s="647"/>
      <c r="BK68" s="645">
        <f t="shared" si="17"/>
        <v>0</v>
      </c>
      <c r="BL68" s="647"/>
      <c r="BM68" s="645" t="b">
        <f t="shared" si="0"/>
        <v>0</v>
      </c>
      <c r="BN68" s="647"/>
      <c r="BO68" s="645" t="str">
        <f t="shared" si="1"/>
        <v/>
      </c>
      <c r="BP68" s="647"/>
      <c r="BQ68" s="645">
        <f t="shared" si="18"/>
        <v>0</v>
      </c>
      <c r="BR68" s="647"/>
      <c r="BS68" s="638" t="b">
        <f t="shared" si="2"/>
        <v>0</v>
      </c>
      <c r="BT68" s="638"/>
      <c r="BU68" s="638">
        <f t="shared" si="19"/>
        <v>0</v>
      </c>
      <c r="BV68" s="638"/>
      <c r="BX68" s="645">
        <f t="shared" si="21"/>
        <v>0</v>
      </c>
      <c r="BY68" s="647"/>
      <c r="CA68" s="655">
        <f t="shared" si="3"/>
        <v>0</v>
      </c>
      <c r="CB68" s="655"/>
      <c r="CC68" s="638">
        <f t="shared" si="4"/>
        <v>0</v>
      </c>
      <c r="CD68" s="638"/>
      <c r="CI68" s="638">
        <f t="shared" si="20"/>
        <v>0</v>
      </c>
      <c r="CJ68" s="638"/>
      <c r="DX68" s="29"/>
      <c r="DY68" s="29"/>
      <c r="EF68" s="29"/>
      <c r="EG68" s="29"/>
      <c r="EH68" s="29"/>
      <c r="EI68" s="29"/>
      <c r="EN68" s="29"/>
      <c r="EO68" s="29"/>
    </row>
    <row r="69" spans="1:145" s="72" customFormat="1" ht="15">
      <c r="A69" s="131"/>
      <c r="B69" s="15"/>
      <c r="C69" s="82" t="s">
        <v>75</v>
      </c>
      <c r="D69" s="752"/>
      <c r="E69" s="752"/>
      <c r="F69" s="752"/>
      <c r="G69" s="752"/>
      <c r="H69" s="752"/>
      <c r="I69" s="752"/>
      <c r="J69" s="752"/>
      <c r="K69" s="753"/>
      <c r="L69" s="753"/>
      <c r="M69" s="753"/>
      <c r="N69" s="753"/>
      <c r="O69" s="753"/>
      <c r="P69" s="753"/>
      <c r="Q69" s="750"/>
      <c r="R69" s="751"/>
      <c r="S69" s="750"/>
      <c r="T69" s="751"/>
      <c r="U69" s="750"/>
      <c r="V69" s="751"/>
      <c r="W69" s="750"/>
      <c r="X69" s="751"/>
      <c r="Y69" s="750"/>
      <c r="Z69" s="751"/>
      <c r="AA69" s="750"/>
      <c r="AB69" s="751"/>
      <c r="AC69" s="750"/>
      <c r="AD69" s="751"/>
      <c r="AE69" s="12"/>
      <c r="AF69" s="122"/>
      <c r="AH69" s="639">
        <f t="shared" si="5"/>
        <v>0</v>
      </c>
      <c r="AI69" s="641"/>
      <c r="AJ69" s="639">
        <f t="shared" si="6"/>
        <v>0</v>
      </c>
      <c r="AK69" s="641"/>
      <c r="AL69" s="627">
        <f t="shared" si="7"/>
        <v>0</v>
      </c>
      <c r="AM69" s="627"/>
      <c r="AN69" s="627">
        <f t="shared" si="8"/>
        <v>0</v>
      </c>
      <c r="AO69" s="639">
        <f t="shared" si="9"/>
        <v>0</v>
      </c>
      <c r="AP69" s="307"/>
      <c r="AQ69" s="641">
        <f t="shared" si="10"/>
        <v>0</v>
      </c>
      <c r="AR69" s="627"/>
      <c r="AS69" s="627">
        <f t="shared" si="11"/>
        <v>0</v>
      </c>
      <c r="AT69" s="627"/>
      <c r="AU69" s="627">
        <f t="shared" si="12"/>
        <v>0</v>
      </c>
      <c r="AV69" s="627"/>
      <c r="AW69" s="627">
        <f t="shared" si="13"/>
        <v>0</v>
      </c>
      <c r="AX69" s="639"/>
      <c r="AY69" s="307"/>
      <c r="AZ69" s="740">
        <f t="shared" si="22"/>
        <v>0</v>
      </c>
      <c r="BA69" s="741"/>
      <c r="BB69" s="738" t="str">
        <f>IF(AZ69=0,"",IF(SUM($AZ$60:AZ69)=1,BD69,IF($AZ$115&gt;SUM($AZ$60:AZ69),_xlfn.CONCAT(", ",BD69),IF($AZ$115=SUM($AZ$60:AZ69),_xlfn.CONCAT(" y ",BD69,".")))))</f>
        <v/>
      </c>
      <c r="BC69" s="739" t="str">
        <f>IF(BA69=0,"", IF(SUM($AN69:BA$566)=1,#REF!, IF($AQ$573&gt;SUM($AN69:BA$566),_xlfn.CONCAT(", ",#REF!), IF($AQ$573=SUM($AN69:BA$566),_xlfn.CONCAT(" y ",#REF!,".")))))</f>
        <v/>
      </c>
      <c r="BD69" s="639">
        <f t="shared" si="14"/>
        <v>10</v>
      </c>
      <c r="BE69" s="641"/>
      <c r="BG69" s="645" t="b">
        <f t="shared" si="15"/>
        <v>0</v>
      </c>
      <c r="BH69" s="647"/>
      <c r="BI69" s="645" t="str">
        <f t="shared" si="16"/>
        <v/>
      </c>
      <c r="BJ69" s="647"/>
      <c r="BK69" s="645">
        <f t="shared" si="17"/>
        <v>0</v>
      </c>
      <c r="BL69" s="647"/>
      <c r="BM69" s="645" t="b">
        <f t="shared" si="0"/>
        <v>0</v>
      </c>
      <c r="BN69" s="647"/>
      <c r="BO69" s="645" t="str">
        <f t="shared" si="1"/>
        <v/>
      </c>
      <c r="BP69" s="647"/>
      <c r="BQ69" s="645">
        <f t="shared" si="18"/>
        <v>0</v>
      </c>
      <c r="BR69" s="647"/>
      <c r="BS69" s="638" t="b">
        <f t="shared" si="2"/>
        <v>0</v>
      </c>
      <c r="BT69" s="638"/>
      <c r="BU69" s="638">
        <f t="shared" si="19"/>
        <v>0</v>
      </c>
      <c r="BV69" s="638"/>
      <c r="BX69" s="645">
        <f t="shared" si="21"/>
        <v>0</v>
      </c>
      <c r="BY69" s="647"/>
      <c r="CA69" s="655">
        <f t="shared" si="3"/>
        <v>0</v>
      </c>
      <c r="CB69" s="655"/>
      <c r="CC69" s="638">
        <f t="shared" si="4"/>
        <v>0</v>
      </c>
      <c r="CD69" s="638"/>
      <c r="CI69" s="638">
        <f t="shared" si="20"/>
        <v>0</v>
      </c>
      <c r="CJ69" s="638"/>
      <c r="DX69" s="29"/>
      <c r="DY69" s="29"/>
      <c r="EF69" s="29"/>
      <c r="EG69" s="29"/>
      <c r="EH69" s="29"/>
      <c r="EI69" s="29"/>
      <c r="EN69" s="29"/>
      <c r="EO69" s="29"/>
    </row>
    <row r="70" spans="1:145" s="72" customFormat="1" ht="15" customHeight="1">
      <c r="A70" s="131"/>
      <c r="B70" s="15"/>
      <c r="C70" s="82" t="s">
        <v>76</v>
      </c>
      <c r="D70" s="752"/>
      <c r="E70" s="752"/>
      <c r="F70" s="752"/>
      <c r="G70" s="752"/>
      <c r="H70" s="752"/>
      <c r="I70" s="752"/>
      <c r="J70" s="752"/>
      <c r="K70" s="753"/>
      <c r="L70" s="753"/>
      <c r="M70" s="753"/>
      <c r="N70" s="753"/>
      <c r="O70" s="753"/>
      <c r="P70" s="753"/>
      <c r="Q70" s="750"/>
      <c r="R70" s="751"/>
      <c r="S70" s="750"/>
      <c r="T70" s="751"/>
      <c r="U70" s="750"/>
      <c r="V70" s="751"/>
      <c r="W70" s="750"/>
      <c r="X70" s="751"/>
      <c r="Y70" s="750"/>
      <c r="Z70" s="751"/>
      <c r="AA70" s="750"/>
      <c r="AB70" s="751"/>
      <c r="AC70" s="750"/>
      <c r="AD70" s="751"/>
      <c r="AE70" s="12"/>
      <c r="AF70" s="122"/>
      <c r="AH70" s="639">
        <f t="shared" si="5"/>
        <v>0</v>
      </c>
      <c r="AI70" s="641"/>
      <c r="AJ70" s="639">
        <f t="shared" si="6"/>
        <v>0</v>
      </c>
      <c r="AK70" s="641"/>
      <c r="AL70" s="627">
        <f t="shared" si="7"/>
        <v>0</v>
      </c>
      <c r="AM70" s="627"/>
      <c r="AN70" s="627">
        <f t="shared" si="8"/>
        <v>0</v>
      </c>
      <c r="AO70" s="639">
        <f t="shared" si="9"/>
        <v>0</v>
      </c>
      <c r="AP70" s="307"/>
      <c r="AQ70" s="641">
        <f t="shared" si="10"/>
        <v>0</v>
      </c>
      <c r="AR70" s="627"/>
      <c r="AS70" s="627">
        <f t="shared" si="11"/>
        <v>0</v>
      </c>
      <c r="AT70" s="627"/>
      <c r="AU70" s="627">
        <f t="shared" si="12"/>
        <v>0</v>
      </c>
      <c r="AV70" s="627"/>
      <c r="AW70" s="627">
        <f t="shared" si="13"/>
        <v>0</v>
      </c>
      <c r="AX70" s="639"/>
      <c r="AY70" s="307"/>
      <c r="AZ70" s="740">
        <f t="shared" si="22"/>
        <v>0</v>
      </c>
      <c r="BA70" s="741"/>
      <c r="BB70" s="738" t="str">
        <f>IF(AZ70=0,"",IF(SUM($AZ$60:AZ70)=1,BD70,IF($AZ$115&gt;SUM($AZ$60:AZ70),_xlfn.CONCAT(", ",BD70),IF($AZ$115=SUM($AZ$60:AZ70),_xlfn.CONCAT(" y ",BD70,".")))))</f>
        <v/>
      </c>
      <c r="BC70" s="739" t="str">
        <f>IF(BA70=0,"", IF(SUM($AN70:BA$566)=1,#REF!, IF($AQ$573&gt;SUM($AN70:BA$566),_xlfn.CONCAT(", ",#REF!), IF($AQ$573=SUM($AN70:BA$566),_xlfn.CONCAT(" y ",#REF!,".")))))</f>
        <v/>
      </c>
      <c r="BD70" s="639">
        <f t="shared" si="14"/>
        <v>11</v>
      </c>
      <c r="BE70" s="641"/>
      <c r="BG70" s="645" t="b">
        <f t="shared" si="15"/>
        <v>0</v>
      </c>
      <c r="BH70" s="647"/>
      <c r="BI70" s="645" t="str">
        <f t="shared" si="16"/>
        <v/>
      </c>
      <c r="BJ70" s="647"/>
      <c r="BK70" s="645">
        <f t="shared" si="17"/>
        <v>0</v>
      </c>
      <c r="BL70" s="647"/>
      <c r="BM70" s="645" t="b">
        <f t="shared" si="0"/>
        <v>0</v>
      </c>
      <c r="BN70" s="647"/>
      <c r="BO70" s="645" t="str">
        <f t="shared" si="1"/>
        <v/>
      </c>
      <c r="BP70" s="647"/>
      <c r="BQ70" s="645">
        <f t="shared" si="18"/>
        <v>0</v>
      </c>
      <c r="BR70" s="647"/>
      <c r="BS70" s="638" t="b">
        <f t="shared" si="2"/>
        <v>0</v>
      </c>
      <c r="BT70" s="638"/>
      <c r="BU70" s="638">
        <f t="shared" si="19"/>
        <v>0</v>
      </c>
      <c r="BV70" s="638"/>
      <c r="BX70" s="645">
        <f t="shared" si="21"/>
        <v>0</v>
      </c>
      <c r="BY70" s="647"/>
      <c r="CA70" s="655">
        <f t="shared" si="3"/>
        <v>0</v>
      </c>
      <c r="CB70" s="655"/>
      <c r="CC70" s="638">
        <f t="shared" si="4"/>
        <v>0</v>
      </c>
      <c r="CD70" s="638"/>
      <c r="CI70" s="638">
        <f t="shared" si="20"/>
        <v>0</v>
      </c>
      <c r="CJ70" s="638"/>
      <c r="DX70" s="29"/>
      <c r="DY70" s="29"/>
      <c r="EF70" s="29"/>
      <c r="EG70" s="29"/>
      <c r="EH70" s="29"/>
      <c r="EI70" s="29"/>
      <c r="EN70" s="29"/>
      <c r="EO70" s="29"/>
    </row>
    <row r="71" spans="1:145" s="72" customFormat="1" ht="15" customHeight="1">
      <c r="A71" s="131"/>
      <c r="B71" s="15"/>
      <c r="C71" s="82" t="s">
        <v>77</v>
      </c>
      <c r="D71" s="752"/>
      <c r="E71" s="752"/>
      <c r="F71" s="752"/>
      <c r="G71" s="752"/>
      <c r="H71" s="752"/>
      <c r="I71" s="752"/>
      <c r="J71" s="752"/>
      <c r="K71" s="753"/>
      <c r="L71" s="753"/>
      <c r="M71" s="753"/>
      <c r="N71" s="753"/>
      <c r="O71" s="753"/>
      <c r="P71" s="753"/>
      <c r="Q71" s="750"/>
      <c r="R71" s="751"/>
      <c r="S71" s="750"/>
      <c r="T71" s="751"/>
      <c r="U71" s="750"/>
      <c r="V71" s="751"/>
      <c r="W71" s="750"/>
      <c r="X71" s="751"/>
      <c r="Y71" s="750"/>
      <c r="Z71" s="751"/>
      <c r="AA71" s="750"/>
      <c r="AB71" s="751"/>
      <c r="AC71" s="750"/>
      <c r="AD71" s="751"/>
      <c r="AE71" s="12"/>
      <c r="AF71" s="122"/>
      <c r="AH71" s="639">
        <f t="shared" si="5"/>
        <v>0</v>
      </c>
      <c r="AI71" s="641"/>
      <c r="AJ71" s="639">
        <f t="shared" si="6"/>
        <v>0</v>
      </c>
      <c r="AK71" s="641"/>
      <c r="AL71" s="627">
        <f t="shared" si="7"/>
        <v>0</v>
      </c>
      <c r="AM71" s="627"/>
      <c r="AN71" s="627">
        <f t="shared" si="8"/>
        <v>0</v>
      </c>
      <c r="AO71" s="639">
        <f t="shared" si="9"/>
        <v>0</v>
      </c>
      <c r="AP71" s="307"/>
      <c r="AQ71" s="641">
        <f t="shared" si="10"/>
        <v>0</v>
      </c>
      <c r="AR71" s="627"/>
      <c r="AS71" s="627">
        <f t="shared" si="11"/>
        <v>0</v>
      </c>
      <c r="AT71" s="627"/>
      <c r="AU71" s="627">
        <f t="shared" si="12"/>
        <v>0</v>
      </c>
      <c r="AV71" s="627"/>
      <c r="AW71" s="627">
        <f t="shared" si="13"/>
        <v>0</v>
      </c>
      <c r="AX71" s="639"/>
      <c r="AY71" s="307"/>
      <c r="AZ71" s="740">
        <f t="shared" si="22"/>
        <v>0</v>
      </c>
      <c r="BA71" s="741"/>
      <c r="BB71" s="738" t="str">
        <f>IF(AZ71=0,"",IF(SUM($AZ$60:AZ71)=1,BD71,IF($AZ$115&gt;SUM($AZ$60:AZ71),_xlfn.CONCAT(", ",BD71),IF($AZ$115=SUM($AZ$60:AZ71),_xlfn.CONCAT(" y ",BD71,".")))))</f>
        <v/>
      </c>
      <c r="BC71" s="739" t="str">
        <f>IF(BA71=0,"", IF(SUM($AN71:BA$566)=1,#REF!, IF($AQ$573&gt;SUM($AN71:BA$566),_xlfn.CONCAT(", ",#REF!), IF($AQ$573=SUM($AN71:BA$566),_xlfn.CONCAT(" y ",#REF!,".")))))</f>
        <v/>
      </c>
      <c r="BD71" s="639">
        <f t="shared" si="14"/>
        <v>12</v>
      </c>
      <c r="BE71" s="641"/>
      <c r="BG71" s="645" t="b">
        <f t="shared" si="15"/>
        <v>0</v>
      </c>
      <c r="BH71" s="647"/>
      <c r="BI71" s="645" t="str">
        <f t="shared" si="16"/>
        <v/>
      </c>
      <c r="BJ71" s="647"/>
      <c r="BK71" s="645">
        <f t="shared" si="17"/>
        <v>0</v>
      </c>
      <c r="BL71" s="647"/>
      <c r="BM71" s="645" t="b">
        <f t="shared" si="0"/>
        <v>0</v>
      </c>
      <c r="BN71" s="647"/>
      <c r="BO71" s="645" t="str">
        <f t="shared" si="1"/>
        <v/>
      </c>
      <c r="BP71" s="647"/>
      <c r="BQ71" s="645">
        <f t="shared" si="18"/>
        <v>0</v>
      </c>
      <c r="BR71" s="647"/>
      <c r="BS71" s="638" t="b">
        <f t="shared" si="2"/>
        <v>0</v>
      </c>
      <c r="BT71" s="638"/>
      <c r="BU71" s="638">
        <f t="shared" si="19"/>
        <v>0</v>
      </c>
      <c r="BV71" s="638"/>
      <c r="BX71" s="645">
        <f t="shared" si="21"/>
        <v>0</v>
      </c>
      <c r="BY71" s="647"/>
      <c r="CA71" s="655">
        <f t="shared" si="3"/>
        <v>0</v>
      </c>
      <c r="CB71" s="655"/>
      <c r="CC71" s="638">
        <f t="shared" si="4"/>
        <v>0</v>
      </c>
      <c r="CD71" s="638"/>
      <c r="CI71" s="638">
        <f t="shared" si="20"/>
        <v>0</v>
      </c>
      <c r="CJ71" s="638"/>
      <c r="DX71" s="29"/>
      <c r="DY71" s="29"/>
      <c r="EF71" s="29"/>
      <c r="EG71" s="29"/>
      <c r="EH71" s="29"/>
      <c r="EI71" s="29"/>
      <c r="EN71" s="29"/>
      <c r="EO71" s="29"/>
    </row>
    <row r="72" spans="1:145" s="72" customFormat="1" ht="15" customHeight="1">
      <c r="A72" s="131"/>
      <c r="B72" s="15"/>
      <c r="C72" s="82" t="s">
        <v>78</v>
      </c>
      <c r="D72" s="752"/>
      <c r="E72" s="752"/>
      <c r="F72" s="752"/>
      <c r="G72" s="752"/>
      <c r="H72" s="752"/>
      <c r="I72" s="752"/>
      <c r="J72" s="752"/>
      <c r="K72" s="753"/>
      <c r="L72" s="753"/>
      <c r="M72" s="753"/>
      <c r="N72" s="753"/>
      <c r="O72" s="753"/>
      <c r="P72" s="753"/>
      <c r="Q72" s="750"/>
      <c r="R72" s="751"/>
      <c r="S72" s="750"/>
      <c r="T72" s="751"/>
      <c r="U72" s="750"/>
      <c r="V72" s="751"/>
      <c r="W72" s="750"/>
      <c r="X72" s="751"/>
      <c r="Y72" s="750"/>
      <c r="Z72" s="751"/>
      <c r="AA72" s="750"/>
      <c r="AB72" s="751"/>
      <c r="AC72" s="750"/>
      <c r="AD72" s="751"/>
      <c r="AE72" s="12"/>
      <c r="AF72" s="122"/>
      <c r="AH72" s="639">
        <f t="shared" si="5"/>
        <v>0</v>
      </c>
      <c r="AI72" s="641"/>
      <c r="AJ72" s="639">
        <f t="shared" si="6"/>
        <v>0</v>
      </c>
      <c r="AK72" s="641"/>
      <c r="AL72" s="627">
        <f t="shared" si="7"/>
        <v>0</v>
      </c>
      <c r="AM72" s="627"/>
      <c r="AN72" s="627">
        <f t="shared" si="8"/>
        <v>0</v>
      </c>
      <c r="AO72" s="639">
        <f t="shared" si="9"/>
        <v>0</v>
      </c>
      <c r="AP72" s="307"/>
      <c r="AQ72" s="641">
        <f t="shared" si="10"/>
        <v>0</v>
      </c>
      <c r="AR72" s="627"/>
      <c r="AS72" s="627">
        <f t="shared" si="11"/>
        <v>0</v>
      </c>
      <c r="AT72" s="627"/>
      <c r="AU72" s="627">
        <f t="shared" si="12"/>
        <v>0</v>
      </c>
      <c r="AV72" s="627"/>
      <c r="AW72" s="627">
        <f t="shared" si="13"/>
        <v>0</v>
      </c>
      <c r="AX72" s="639"/>
      <c r="AY72" s="307"/>
      <c r="AZ72" s="740">
        <f t="shared" si="22"/>
        <v>0</v>
      </c>
      <c r="BA72" s="741"/>
      <c r="BB72" s="738" t="str">
        <f>IF(AZ72=0,"",IF(SUM($AZ$60:AZ72)=1,BD72,IF($AZ$115&gt;SUM($AZ$60:AZ72),_xlfn.CONCAT(", ",BD72),IF($AZ$115=SUM($AZ$60:AZ72),_xlfn.CONCAT(" y ",BD72,".")))))</f>
        <v/>
      </c>
      <c r="BC72" s="739" t="str">
        <f>IF(BA72=0,"", IF(SUM($AN72:BA$566)=1,#REF!, IF($AQ$573&gt;SUM($AN72:BA$566),_xlfn.CONCAT(", ",#REF!), IF($AQ$573=SUM($AN72:BA$566),_xlfn.CONCAT(" y ",#REF!,".")))))</f>
        <v/>
      </c>
      <c r="BD72" s="639">
        <f t="shared" si="14"/>
        <v>13</v>
      </c>
      <c r="BE72" s="641"/>
      <c r="BG72" s="645" t="b">
        <f t="shared" si="15"/>
        <v>0</v>
      </c>
      <c r="BH72" s="647"/>
      <c r="BI72" s="645" t="str">
        <f t="shared" si="16"/>
        <v/>
      </c>
      <c r="BJ72" s="647"/>
      <c r="BK72" s="645">
        <f t="shared" si="17"/>
        <v>0</v>
      </c>
      <c r="BL72" s="647"/>
      <c r="BM72" s="645" t="b">
        <f t="shared" si="0"/>
        <v>0</v>
      </c>
      <c r="BN72" s="647"/>
      <c r="BO72" s="645" t="str">
        <f t="shared" si="1"/>
        <v/>
      </c>
      <c r="BP72" s="647"/>
      <c r="BQ72" s="645">
        <f t="shared" si="18"/>
        <v>0</v>
      </c>
      <c r="BR72" s="647"/>
      <c r="BS72" s="638" t="b">
        <f t="shared" si="2"/>
        <v>0</v>
      </c>
      <c r="BT72" s="638"/>
      <c r="BU72" s="638">
        <f t="shared" si="19"/>
        <v>0</v>
      </c>
      <c r="BV72" s="638"/>
      <c r="BX72" s="645">
        <f t="shared" si="21"/>
        <v>0</v>
      </c>
      <c r="BY72" s="647"/>
      <c r="CA72" s="655">
        <f t="shared" si="3"/>
        <v>0</v>
      </c>
      <c r="CB72" s="655"/>
      <c r="CC72" s="638">
        <f t="shared" si="4"/>
        <v>0</v>
      </c>
      <c r="CD72" s="638"/>
      <c r="CI72" s="638">
        <f t="shared" si="20"/>
        <v>0</v>
      </c>
      <c r="CJ72" s="638"/>
      <c r="DX72" s="29"/>
      <c r="DY72" s="29"/>
      <c r="EF72" s="29"/>
      <c r="EG72" s="29"/>
      <c r="EH72" s="29"/>
      <c r="EI72" s="29"/>
      <c r="EN72" s="29"/>
      <c r="EO72" s="29"/>
    </row>
    <row r="73" spans="1:145" s="72" customFormat="1" ht="15" customHeight="1">
      <c r="A73" s="131"/>
      <c r="B73" s="15"/>
      <c r="C73" s="82" t="s">
        <v>79</v>
      </c>
      <c r="D73" s="752"/>
      <c r="E73" s="752"/>
      <c r="F73" s="752"/>
      <c r="G73" s="752"/>
      <c r="H73" s="752"/>
      <c r="I73" s="752"/>
      <c r="J73" s="752"/>
      <c r="K73" s="753"/>
      <c r="L73" s="753"/>
      <c r="M73" s="753"/>
      <c r="N73" s="753"/>
      <c r="O73" s="753"/>
      <c r="P73" s="753"/>
      <c r="Q73" s="750"/>
      <c r="R73" s="751"/>
      <c r="S73" s="750"/>
      <c r="T73" s="751"/>
      <c r="U73" s="750"/>
      <c r="V73" s="751"/>
      <c r="W73" s="750"/>
      <c r="X73" s="751"/>
      <c r="Y73" s="750"/>
      <c r="Z73" s="751"/>
      <c r="AA73" s="750"/>
      <c r="AB73" s="751"/>
      <c r="AC73" s="750"/>
      <c r="AD73" s="751"/>
      <c r="AE73" s="12"/>
      <c r="AF73" s="122"/>
      <c r="AH73" s="639">
        <f t="shared" si="5"/>
        <v>0</v>
      </c>
      <c r="AI73" s="641"/>
      <c r="AJ73" s="639">
        <f t="shared" si="6"/>
        <v>0</v>
      </c>
      <c r="AK73" s="641"/>
      <c r="AL73" s="627">
        <f t="shared" si="7"/>
        <v>0</v>
      </c>
      <c r="AM73" s="627"/>
      <c r="AN73" s="627">
        <f t="shared" si="8"/>
        <v>0</v>
      </c>
      <c r="AO73" s="639">
        <f t="shared" si="9"/>
        <v>0</v>
      </c>
      <c r="AP73" s="307"/>
      <c r="AQ73" s="641">
        <f t="shared" si="10"/>
        <v>0</v>
      </c>
      <c r="AR73" s="627"/>
      <c r="AS73" s="627">
        <f t="shared" si="11"/>
        <v>0</v>
      </c>
      <c r="AT73" s="627"/>
      <c r="AU73" s="627">
        <f t="shared" si="12"/>
        <v>0</v>
      </c>
      <c r="AV73" s="627"/>
      <c r="AW73" s="627">
        <f t="shared" si="13"/>
        <v>0</v>
      </c>
      <c r="AX73" s="639"/>
      <c r="AY73" s="307"/>
      <c r="AZ73" s="740">
        <f t="shared" si="22"/>
        <v>0</v>
      </c>
      <c r="BA73" s="741"/>
      <c r="BB73" s="738" t="str">
        <f>IF(AZ73=0,"",IF(SUM($AZ$60:AZ73)=1,BD73,IF($AZ$115&gt;SUM($AZ$60:AZ73),_xlfn.CONCAT(", ",BD73),IF($AZ$115=SUM($AZ$60:AZ73),_xlfn.CONCAT(" y ",BD73,".")))))</f>
        <v/>
      </c>
      <c r="BC73" s="739" t="str">
        <f>IF(BA73=0,"", IF(SUM($AN73:BA$566)=1,#REF!, IF($AQ$573&gt;SUM($AN73:BA$566),_xlfn.CONCAT(", ",#REF!), IF($AQ$573=SUM($AN73:BA$566),_xlfn.CONCAT(" y ",#REF!,".")))))</f>
        <v/>
      </c>
      <c r="BD73" s="639">
        <f t="shared" si="14"/>
        <v>14</v>
      </c>
      <c r="BE73" s="641"/>
      <c r="BG73" s="645" t="b">
        <f t="shared" si="15"/>
        <v>0</v>
      </c>
      <c r="BH73" s="647"/>
      <c r="BI73" s="645" t="str">
        <f t="shared" si="16"/>
        <v/>
      </c>
      <c r="BJ73" s="647"/>
      <c r="BK73" s="645">
        <f t="shared" si="17"/>
        <v>0</v>
      </c>
      <c r="BL73" s="647"/>
      <c r="BM73" s="645" t="b">
        <f t="shared" si="0"/>
        <v>0</v>
      </c>
      <c r="BN73" s="647"/>
      <c r="BO73" s="645" t="str">
        <f t="shared" si="1"/>
        <v/>
      </c>
      <c r="BP73" s="647"/>
      <c r="BQ73" s="645">
        <f t="shared" si="18"/>
        <v>0</v>
      </c>
      <c r="BR73" s="647"/>
      <c r="BS73" s="638" t="b">
        <f t="shared" si="2"/>
        <v>0</v>
      </c>
      <c r="BT73" s="638"/>
      <c r="BU73" s="638">
        <f t="shared" si="19"/>
        <v>0</v>
      </c>
      <c r="BV73" s="638"/>
      <c r="BX73" s="645">
        <f t="shared" si="21"/>
        <v>0</v>
      </c>
      <c r="BY73" s="647"/>
      <c r="CA73" s="655">
        <f t="shared" si="3"/>
        <v>0</v>
      </c>
      <c r="CB73" s="655"/>
      <c r="CC73" s="638">
        <f t="shared" si="4"/>
        <v>0</v>
      </c>
      <c r="CD73" s="638"/>
      <c r="CI73" s="638">
        <f t="shared" si="20"/>
        <v>0</v>
      </c>
      <c r="CJ73" s="638"/>
      <c r="DX73" s="29"/>
      <c r="DY73" s="29"/>
      <c r="EF73" s="29"/>
      <c r="EG73" s="29"/>
      <c r="EH73" s="29"/>
      <c r="EI73" s="29"/>
      <c r="EN73" s="29"/>
      <c r="EO73" s="29"/>
    </row>
    <row r="74" spans="1:145" s="72" customFormat="1" ht="15" customHeight="1">
      <c r="A74" s="131"/>
      <c r="B74" s="15"/>
      <c r="C74" s="82" t="s">
        <v>80</v>
      </c>
      <c r="D74" s="752"/>
      <c r="E74" s="752"/>
      <c r="F74" s="752"/>
      <c r="G74" s="752"/>
      <c r="H74" s="752"/>
      <c r="I74" s="752"/>
      <c r="J74" s="752"/>
      <c r="K74" s="753"/>
      <c r="L74" s="753"/>
      <c r="M74" s="753"/>
      <c r="N74" s="753"/>
      <c r="O74" s="753"/>
      <c r="P74" s="753"/>
      <c r="Q74" s="750"/>
      <c r="R74" s="751"/>
      <c r="S74" s="750"/>
      <c r="T74" s="751"/>
      <c r="U74" s="750"/>
      <c r="V74" s="751"/>
      <c r="W74" s="750"/>
      <c r="X74" s="751"/>
      <c r="Y74" s="750"/>
      <c r="Z74" s="751"/>
      <c r="AA74" s="750"/>
      <c r="AB74" s="751"/>
      <c r="AC74" s="750"/>
      <c r="AD74" s="751"/>
      <c r="AE74" s="12"/>
      <c r="AF74" s="122"/>
      <c r="AH74" s="639">
        <f t="shared" si="5"/>
        <v>0</v>
      </c>
      <c r="AI74" s="641"/>
      <c r="AJ74" s="639">
        <f t="shared" si="6"/>
        <v>0</v>
      </c>
      <c r="AK74" s="641"/>
      <c r="AL74" s="627">
        <f t="shared" si="7"/>
        <v>0</v>
      </c>
      <c r="AM74" s="627"/>
      <c r="AN74" s="627">
        <f t="shared" si="8"/>
        <v>0</v>
      </c>
      <c r="AO74" s="639">
        <f t="shared" si="9"/>
        <v>0</v>
      </c>
      <c r="AP74" s="307"/>
      <c r="AQ74" s="641">
        <f t="shared" si="10"/>
        <v>0</v>
      </c>
      <c r="AR74" s="627"/>
      <c r="AS74" s="627">
        <f t="shared" si="11"/>
        <v>0</v>
      </c>
      <c r="AT74" s="627"/>
      <c r="AU74" s="627">
        <f t="shared" si="12"/>
        <v>0</v>
      </c>
      <c r="AV74" s="627"/>
      <c r="AW74" s="627">
        <f t="shared" si="13"/>
        <v>0</v>
      </c>
      <c r="AX74" s="639"/>
      <c r="AY74" s="307"/>
      <c r="AZ74" s="740">
        <f t="shared" si="22"/>
        <v>0</v>
      </c>
      <c r="BA74" s="741"/>
      <c r="BB74" s="738" t="str">
        <f>IF(AZ74=0,"",IF(SUM($AZ$60:AZ74)=1,BD74,IF($AZ$115&gt;SUM($AZ$60:AZ74),_xlfn.CONCAT(", ",BD74),IF($AZ$115=SUM($AZ$60:AZ74),_xlfn.CONCAT(" y ",BD74,".")))))</f>
        <v/>
      </c>
      <c r="BC74" s="739" t="str">
        <f>IF(BA74=0,"", IF(SUM($AN74:BA$566)=1,#REF!, IF($AQ$573&gt;SUM($AN74:BA$566),_xlfn.CONCAT(", ",#REF!), IF($AQ$573=SUM($AN74:BA$566),_xlfn.CONCAT(" y ",#REF!,".")))))</f>
        <v/>
      </c>
      <c r="BD74" s="639">
        <f t="shared" si="14"/>
        <v>15</v>
      </c>
      <c r="BE74" s="641"/>
      <c r="BG74" s="645" t="b">
        <f t="shared" si="15"/>
        <v>0</v>
      </c>
      <c r="BH74" s="647"/>
      <c r="BI74" s="645" t="str">
        <f t="shared" si="16"/>
        <v/>
      </c>
      <c r="BJ74" s="647"/>
      <c r="BK74" s="645">
        <f t="shared" si="17"/>
        <v>0</v>
      </c>
      <c r="BL74" s="647"/>
      <c r="BM74" s="645" t="b">
        <f t="shared" si="0"/>
        <v>0</v>
      </c>
      <c r="BN74" s="647"/>
      <c r="BO74" s="645" t="str">
        <f t="shared" si="1"/>
        <v/>
      </c>
      <c r="BP74" s="647"/>
      <c r="BQ74" s="645">
        <f t="shared" si="18"/>
        <v>0</v>
      </c>
      <c r="BR74" s="647"/>
      <c r="BS74" s="638" t="b">
        <f t="shared" si="2"/>
        <v>0</v>
      </c>
      <c r="BT74" s="638"/>
      <c r="BU74" s="638">
        <f t="shared" si="19"/>
        <v>0</v>
      </c>
      <c r="BV74" s="638"/>
      <c r="BX74" s="645">
        <f t="shared" si="21"/>
        <v>0</v>
      </c>
      <c r="BY74" s="647"/>
      <c r="CA74" s="655">
        <f t="shared" si="3"/>
        <v>0</v>
      </c>
      <c r="CB74" s="655"/>
      <c r="CC74" s="638">
        <f t="shared" si="4"/>
        <v>0</v>
      </c>
      <c r="CD74" s="638"/>
      <c r="CI74" s="638">
        <f t="shared" si="20"/>
        <v>0</v>
      </c>
      <c r="CJ74" s="638"/>
      <c r="DX74" s="29"/>
      <c r="DY74" s="29"/>
      <c r="EF74" s="29"/>
      <c r="EG74" s="29"/>
      <c r="EH74" s="29"/>
      <c r="EI74" s="29"/>
      <c r="EN74" s="29"/>
      <c r="EO74" s="29"/>
    </row>
    <row r="75" spans="1:145" s="72" customFormat="1" ht="15" customHeight="1">
      <c r="A75" s="131"/>
      <c r="B75" s="15"/>
      <c r="C75" s="82" t="s">
        <v>81</v>
      </c>
      <c r="D75" s="752"/>
      <c r="E75" s="752"/>
      <c r="F75" s="752"/>
      <c r="G75" s="752"/>
      <c r="H75" s="752"/>
      <c r="I75" s="752"/>
      <c r="J75" s="752"/>
      <c r="K75" s="753"/>
      <c r="L75" s="753"/>
      <c r="M75" s="753"/>
      <c r="N75" s="753"/>
      <c r="O75" s="753"/>
      <c r="P75" s="753"/>
      <c r="Q75" s="750"/>
      <c r="R75" s="751"/>
      <c r="S75" s="750"/>
      <c r="T75" s="751"/>
      <c r="U75" s="750"/>
      <c r="V75" s="751"/>
      <c r="W75" s="750"/>
      <c r="X75" s="751"/>
      <c r="Y75" s="750"/>
      <c r="Z75" s="751"/>
      <c r="AA75" s="750"/>
      <c r="AB75" s="751"/>
      <c r="AC75" s="750"/>
      <c r="AD75" s="751"/>
      <c r="AE75" s="12"/>
      <c r="AF75" s="122"/>
      <c r="AH75" s="639">
        <f t="shared" si="5"/>
        <v>0</v>
      </c>
      <c r="AI75" s="641"/>
      <c r="AJ75" s="639">
        <f t="shared" si="6"/>
        <v>0</v>
      </c>
      <c r="AK75" s="641"/>
      <c r="AL75" s="627">
        <f t="shared" si="7"/>
        <v>0</v>
      </c>
      <c r="AM75" s="627"/>
      <c r="AN75" s="627">
        <f t="shared" si="8"/>
        <v>0</v>
      </c>
      <c r="AO75" s="639">
        <f t="shared" si="9"/>
        <v>0</v>
      </c>
      <c r="AP75" s="307"/>
      <c r="AQ75" s="641">
        <f t="shared" si="10"/>
        <v>0</v>
      </c>
      <c r="AR75" s="627"/>
      <c r="AS75" s="627">
        <f t="shared" si="11"/>
        <v>0</v>
      </c>
      <c r="AT75" s="627"/>
      <c r="AU75" s="627">
        <f t="shared" si="12"/>
        <v>0</v>
      </c>
      <c r="AV75" s="627"/>
      <c r="AW75" s="627">
        <f t="shared" si="13"/>
        <v>0</v>
      </c>
      <c r="AX75" s="639"/>
      <c r="AY75" s="307"/>
      <c r="AZ75" s="740">
        <f t="shared" si="22"/>
        <v>0</v>
      </c>
      <c r="BA75" s="741"/>
      <c r="BB75" s="738" t="str">
        <f>IF(AZ75=0,"",IF(SUM($AZ$60:AZ75)=1,BD75,IF($AZ$115&gt;SUM($AZ$60:AZ75),_xlfn.CONCAT(", ",BD75),IF($AZ$115=SUM($AZ$60:AZ75),_xlfn.CONCAT(" y ",BD75,".")))))</f>
        <v/>
      </c>
      <c r="BC75" s="739" t="str">
        <f>IF(BA75=0,"", IF(SUM($AN75:BA$566)=1,#REF!, IF($AQ$573&gt;SUM($AN75:BA$566),_xlfn.CONCAT(", ",#REF!), IF($AQ$573=SUM($AN75:BA$566),_xlfn.CONCAT(" y ",#REF!,".")))))</f>
        <v/>
      </c>
      <c r="BD75" s="639">
        <f t="shared" si="14"/>
        <v>16</v>
      </c>
      <c r="BE75" s="641"/>
      <c r="BG75" s="645" t="b">
        <f t="shared" si="15"/>
        <v>0</v>
      </c>
      <c r="BH75" s="647"/>
      <c r="BI75" s="645" t="str">
        <f t="shared" si="16"/>
        <v/>
      </c>
      <c r="BJ75" s="647"/>
      <c r="BK75" s="645">
        <f t="shared" si="17"/>
        <v>0</v>
      </c>
      <c r="BL75" s="647"/>
      <c r="BM75" s="645" t="b">
        <f t="shared" si="0"/>
        <v>0</v>
      </c>
      <c r="BN75" s="647"/>
      <c r="BO75" s="645" t="str">
        <f t="shared" si="1"/>
        <v/>
      </c>
      <c r="BP75" s="647"/>
      <c r="BQ75" s="645">
        <f t="shared" si="18"/>
        <v>0</v>
      </c>
      <c r="BR75" s="647"/>
      <c r="BS75" s="638" t="b">
        <f t="shared" si="2"/>
        <v>0</v>
      </c>
      <c r="BT75" s="638"/>
      <c r="BU75" s="638">
        <f t="shared" si="19"/>
        <v>0</v>
      </c>
      <c r="BV75" s="638"/>
      <c r="BX75" s="645">
        <f t="shared" si="21"/>
        <v>0</v>
      </c>
      <c r="BY75" s="647"/>
      <c r="CA75" s="655">
        <f t="shared" si="3"/>
        <v>0</v>
      </c>
      <c r="CB75" s="655"/>
      <c r="CC75" s="638">
        <f t="shared" si="4"/>
        <v>0</v>
      </c>
      <c r="CD75" s="638"/>
      <c r="CI75" s="638">
        <f t="shared" si="20"/>
        <v>0</v>
      </c>
      <c r="CJ75" s="638"/>
      <c r="DX75" s="29"/>
      <c r="DY75" s="29"/>
      <c r="EF75" s="29"/>
      <c r="EG75" s="29"/>
      <c r="EH75" s="29"/>
      <c r="EI75" s="29"/>
      <c r="EN75" s="29"/>
      <c r="EO75" s="29"/>
    </row>
    <row r="76" spans="1:145" s="72" customFormat="1" ht="15" customHeight="1">
      <c r="A76" s="131"/>
      <c r="B76" s="15"/>
      <c r="C76" s="82" t="s">
        <v>82</v>
      </c>
      <c r="D76" s="752"/>
      <c r="E76" s="752"/>
      <c r="F76" s="752"/>
      <c r="G76" s="752"/>
      <c r="H76" s="752"/>
      <c r="I76" s="752"/>
      <c r="J76" s="752"/>
      <c r="K76" s="753"/>
      <c r="L76" s="753"/>
      <c r="M76" s="753"/>
      <c r="N76" s="753"/>
      <c r="O76" s="753"/>
      <c r="P76" s="753"/>
      <c r="Q76" s="750"/>
      <c r="R76" s="751"/>
      <c r="S76" s="750"/>
      <c r="T76" s="751"/>
      <c r="U76" s="750"/>
      <c r="V76" s="751"/>
      <c r="W76" s="750"/>
      <c r="X76" s="751"/>
      <c r="Y76" s="750"/>
      <c r="Z76" s="751"/>
      <c r="AA76" s="750"/>
      <c r="AB76" s="751"/>
      <c r="AC76" s="750"/>
      <c r="AD76" s="751"/>
      <c r="AE76" s="12"/>
      <c r="AF76" s="122"/>
      <c r="AH76" s="639">
        <f t="shared" si="5"/>
        <v>0</v>
      </c>
      <c r="AI76" s="641"/>
      <c r="AJ76" s="639">
        <f t="shared" si="6"/>
        <v>0</v>
      </c>
      <c r="AK76" s="641"/>
      <c r="AL76" s="627">
        <f t="shared" si="7"/>
        <v>0</v>
      </c>
      <c r="AM76" s="627"/>
      <c r="AN76" s="627">
        <f t="shared" si="8"/>
        <v>0</v>
      </c>
      <c r="AO76" s="639">
        <f t="shared" si="9"/>
        <v>0</v>
      </c>
      <c r="AP76" s="307"/>
      <c r="AQ76" s="641">
        <f t="shared" si="10"/>
        <v>0</v>
      </c>
      <c r="AR76" s="627"/>
      <c r="AS76" s="627">
        <f t="shared" si="11"/>
        <v>0</v>
      </c>
      <c r="AT76" s="627"/>
      <c r="AU76" s="627">
        <f t="shared" si="12"/>
        <v>0</v>
      </c>
      <c r="AV76" s="627"/>
      <c r="AW76" s="627">
        <f t="shared" si="13"/>
        <v>0</v>
      </c>
      <c r="AX76" s="639"/>
      <c r="AY76" s="307"/>
      <c r="AZ76" s="740">
        <f t="shared" si="22"/>
        <v>0</v>
      </c>
      <c r="BA76" s="741"/>
      <c r="BB76" s="738" t="str">
        <f>IF(AZ76=0,"",IF(SUM($AZ$60:AZ76)=1,BD76,IF($AZ$115&gt;SUM($AZ$60:AZ76),_xlfn.CONCAT(", ",BD76),IF($AZ$115=SUM($AZ$60:AZ76),_xlfn.CONCAT(" y ",BD76,".")))))</f>
        <v/>
      </c>
      <c r="BC76" s="739" t="str">
        <f>IF(BA76=0,"", IF(SUM($AN76:BA$566)=1,#REF!, IF($AQ$573&gt;SUM($AN76:BA$566),_xlfn.CONCAT(", ",#REF!), IF($AQ$573=SUM($AN76:BA$566),_xlfn.CONCAT(" y ",#REF!,".")))))</f>
        <v/>
      </c>
      <c r="BD76" s="639">
        <f t="shared" si="14"/>
        <v>17</v>
      </c>
      <c r="BE76" s="641"/>
      <c r="BG76" s="645" t="b">
        <f t="shared" si="15"/>
        <v>0</v>
      </c>
      <c r="BH76" s="647"/>
      <c r="BI76" s="645" t="str">
        <f t="shared" si="16"/>
        <v/>
      </c>
      <c r="BJ76" s="647"/>
      <c r="BK76" s="645">
        <f t="shared" si="17"/>
        <v>0</v>
      </c>
      <c r="BL76" s="647"/>
      <c r="BM76" s="645" t="b">
        <f t="shared" si="0"/>
        <v>0</v>
      </c>
      <c r="BN76" s="647"/>
      <c r="BO76" s="645" t="str">
        <f t="shared" si="1"/>
        <v/>
      </c>
      <c r="BP76" s="647"/>
      <c r="BQ76" s="645">
        <f t="shared" si="18"/>
        <v>0</v>
      </c>
      <c r="BR76" s="647"/>
      <c r="BS76" s="638" t="b">
        <f t="shared" si="2"/>
        <v>0</v>
      </c>
      <c r="BT76" s="638"/>
      <c r="BU76" s="638">
        <f t="shared" si="19"/>
        <v>0</v>
      </c>
      <c r="BV76" s="638"/>
      <c r="BX76" s="645">
        <f t="shared" si="21"/>
        <v>0</v>
      </c>
      <c r="BY76" s="647"/>
      <c r="CA76" s="655">
        <f t="shared" si="3"/>
        <v>0</v>
      </c>
      <c r="CB76" s="655"/>
      <c r="CC76" s="638">
        <f t="shared" si="4"/>
        <v>0</v>
      </c>
      <c r="CD76" s="638"/>
      <c r="CI76" s="638">
        <f t="shared" si="20"/>
        <v>0</v>
      </c>
      <c r="CJ76" s="638"/>
      <c r="DX76" s="29"/>
      <c r="DY76" s="29"/>
      <c r="EF76" s="29"/>
      <c r="EG76" s="29"/>
      <c r="EH76" s="29"/>
      <c r="EI76" s="29"/>
      <c r="EN76" s="29"/>
      <c r="EO76" s="29"/>
    </row>
    <row r="77" spans="1:145" s="72" customFormat="1" ht="15" customHeight="1">
      <c r="A77" s="131"/>
      <c r="B77" s="15"/>
      <c r="C77" s="82" t="s">
        <v>83</v>
      </c>
      <c r="D77" s="752"/>
      <c r="E77" s="752"/>
      <c r="F77" s="752"/>
      <c r="G77" s="752"/>
      <c r="H77" s="752"/>
      <c r="I77" s="752"/>
      <c r="J77" s="752"/>
      <c r="K77" s="753"/>
      <c r="L77" s="753"/>
      <c r="M77" s="753"/>
      <c r="N77" s="753"/>
      <c r="O77" s="753"/>
      <c r="P77" s="753"/>
      <c r="Q77" s="750"/>
      <c r="R77" s="751"/>
      <c r="S77" s="750"/>
      <c r="T77" s="751"/>
      <c r="U77" s="750"/>
      <c r="V77" s="751"/>
      <c r="W77" s="750"/>
      <c r="X77" s="751"/>
      <c r="Y77" s="750"/>
      <c r="Z77" s="751"/>
      <c r="AA77" s="750"/>
      <c r="AB77" s="751"/>
      <c r="AC77" s="750"/>
      <c r="AD77" s="751"/>
      <c r="AE77" s="12"/>
      <c r="AF77" s="122"/>
      <c r="AH77" s="639">
        <f t="shared" si="5"/>
        <v>0</v>
      </c>
      <c r="AI77" s="641"/>
      <c r="AJ77" s="639">
        <f t="shared" si="6"/>
        <v>0</v>
      </c>
      <c r="AK77" s="641"/>
      <c r="AL77" s="627">
        <f t="shared" si="7"/>
        <v>0</v>
      </c>
      <c r="AM77" s="627"/>
      <c r="AN77" s="627">
        <f t="shared" si="8"/>
        <v>0</v>
      </c>
      <c r="AO77" s="639">
        <f t="shared" si="9"/>
        <v>0</v>
      </c>
      <c r="AP77" s="307"/>
      <c r="AQ77" s="641">
        <f t="shared" si="10"/>
        <v>0</v>
      </c>
      <c r="AR77" s="627"/>
      <c r="AS77" s="627">
        <f t="shared" si="11"/>
        <v>0</v>
      </c>
      <c r="AT77" s="627"/>
      <c r="AU77" s="627">
        <f t="shared" si="12"/>
        <v>0</v>
      </c>
      <c r="AV77" s="627"/>
      <c r="AW77" s="627">
        <f t="shared" si="13"/>
        <v>0</v>
      </c>
      <c r="AX77" s="639"/>
      <c r="AY77" s="307"/>
      <c r="AZ77" s="740">
        <f t="shared" si="22"/>
        <v>0</v>
      </c>
      <c r="BA77" s="741"/>
      <c r="BB77" s="738" t="str">
        <f>IF(AZ77=0,"",IF(SUM($AZ$60:AZ77)=1,BD77,IF($AZ$115&gt;SUM($AZ$60:AZ77),_xlfn.CONCAT(", ",BD77),IF($AZ$115=SUM($AZ$60:AZ77),_xlfn.CONCAT(" y ",BD77,".")))))</f>
        <v/>
      </c>
      <c r="BC77" s="739" t="str">
        <f>IF(BA77=0,"", IF(SUM($AN77:BA$566)=1,#REF!, IF($AQ$573&gt;SUM($AN77:BA$566),_xlfn.CONCAT(", ",#REF!), IF($AQ$573=SUM($AN77:BA$566),_xlfn.CONCAT(" y ",#REF!,".")))))</f>
        <v/>
      </c>
      <c r="BD77" s="639">
        <f t="shared" si="14"/>
        <v>18</v>
      </c>
      <c r="BE77" s="641"/>
      <c r="BG77" s="645" t="b">
        <f t="shared" si="15"/>
        <v>0</v>
      </c>
      <c r="BH77" s="647"/>
      <c r="BI77" s="645" t="str">
        <f t="shared" si="16"/>
        <v/>
      </c>
      <c r="BJ77" s="647"/>
      <c r="BK77" s="645">
        <f t="shared" si="17"/>
        <v>0</v>
      </c>
      <c r="BL77" s="647"/>
      <c r="BM77" s="645" t="b">
        <f t="shared" si="0"/>
        <v>0</v>
      </c>
      <c r="BN77" s="647"/>
      <c r="BO77" s="645" t="str">
        <f t="shared" si="1"/>
        <v/>
      </c>
      <c r="BP77" s="647"/>
      <c r="BQ77" s="645">
        <f t="shared" si="18"/>
        <v>0</v>
      </c>
      <c r="BR77" s="647"/>
      <c r="BS77" s="638" t="b">
        <f t="shared" si="2"/>
        <v>0</v>
      </c>
      <c r="BT77" s="638"/>
      <c r="BU77" s="638">
        <f t="shared" si="19"/>
        <v>0</v>
      </c>
      <c r="BV77" s="638"/>
      <c r="BX77" s="645">
        <f t="shared" si="21"/>
        <v>0</v>
      </c>
      <c r="BY77" s="647"/>
      <c r="CA77" s="655">
        <f t="shared" si="3"/>
        <v>0</v>
      </c>
      <c r="CB77" s="655"/>
      <c r="CC77" s="638">
        <f t="shared" si="4"/>
        <v>0</v>
      </c>
      <c r="CD77" s="638"/>
      <c r="CI77" s="638">
        <f t="shared" si="20"/>
        <v>0</v>
      </c>
      <c r="CJ77" s="638"/>
      <c r="DX77" s="29"/>
      <c r="DY77" s="29"/>
      <c r="EF77" s="29"/>
      <c r="EG77" s="29"/>
      <c r="EH77" s="29"/>
      <c r="EI77" s="29"/>
      <c r="EN77" s="29"/>
      <c r="EO77" s="29"/>
    </row>
    <row r="78" spans="1:145" s="72" customFormat="1" ht="15" customHeight="1">
      <c r="A78" s="131"/>
      <c r="B78" s="15"/>
      <c r="C78" s="82" t="s">
        <v>84</v>
      </c>
      <c r="D78" s="752"/>
      <c r="E78" s="752"/>
      <c r="F78" s="752"/>
      <c r="G78" s="752"/>
      <c r="H78" s="752"/>
      <c r="I78" s="752"/>
      <c r="J78" s="752"/>
      <c r="K78" s="753"/>
      <c r="L78" s="753"/>
      <c r="M78" s="753"/>
      <c r="N78" s="753"/>
      <c r="O78" s="753"/>
      <c r="P78" s="753"/>
      <c r="Q78" s="750"/>
      <c r="R78" s="751"/>
      <c r="S78" s="750"/>
      <c r="T78" s="751"/>
      <c r="U78" s="750"/>
      <c r="V78" s="751"/>
      <c r="W78" s="750"/>
      <c r="X78" s="751"/>
      <c r="Y78" s="750"/>
      <c r="Z78" s="751"/>
      <c r="AA78" s="750"/>
      <c r="AB78" s="751"/>
      <c r="AC78" s="750"/>
      <c r="AD78" s="751"/>
      <c r="AE78" s="12"/>
      <c r="AF78" s="122"/>
      <c r="AH78" s="639">
        <f t="shared" si="5"/>
        <v>0</v>
      </c>
      <c r="AI78" s="641"/>
      <c r="AJ78" s="639">
        <f t="shared" si="6"/>
        <v>0</v>
      </c>
      <c r="AK78" s="641"/>
      <c r="AL78" s="627">
        <f t="shared" si="7"/>
        <v>0</v>
      </c>
      <c r="AM78" s="627"/>
      <c r="AN78" s="627">
        <f t="shared" si="8"/>
        <v>0</v>
      </c>
      <c r="AO78" s="639">
        <f t="shared" si="9"/>
        <v>0</v>
      </c>
      <c r="AP78" s="307"/>
      <c r="AQ78" s="641">
        <f t="shared" si="10"/>
        <v>0</v>
      </c>
      <c r="AR78" s="627"/>
      <c r="AS78" s="627">
        <f t="shared" si="11"/>
        <v>0</v>
      </c>
      <c r="AT78" s="627"/>
      <c r="AU78" s="627">
        <f t="shared" si="12"/>
        <v>0</v>
      </c>
      <c r="AV78" s="627"/>
      <c r="AW78" s="627">
        <f t="shared" si="13"/>
        <v>0</v>
      </c>
      <c r="AX78" s="639"/>
      <c r="AY78" s="307"/>
      <c r="AZ78" s="740">
        <f t="shared" si="22"/>
        <v>0</v>
      </c>
      <c r="BA78" s="741"/>
      <c r="BB78" s="738" t="str">
        <f>IF(AZ78=0,"",IF(SUM($AZ$60:AZ78)=1,BD78,IF($AZ$115&gt;SUM($AZ$60:AZ78),_xlfn.CONCAT(", ",BD78),IF($AZ$115=SUM($AZ$60:AZ78),_xlfn.CONCAT(" y ",BD78,".")))))</f>
        <v/>
      </c>
      <c r="BC78" s="739" t="str">
        <f>IF(BA78=0,"", IF(SUM($AN78:BA$566)=1,#REF!, IF($AQ$573&gt;SUM($AN78:BA$566),_xlfn.CONCAT(", ",#REF!), IF($AQ$573=SUM($AN78:BA$566),_xlfn.CONCAT(" y ",#REF!,".")))))</f>
        <v/>
      </c>
      <c r="BD78" s="639">
        <f t="shared" si="14"/>
        <v>19</v>
      </c>
      <c r="BE78" s="641"/>
      <c r="BG78" s="645" t="b">
        <f t="shared" si="15"/>
        <v>0</v>
      </c>
      <c r="BH78" s="647"/>
      <c r="BI78" s="645" t="str">
        <f t="shared" si="16"/>
        <v/>
      </c>
      <c r="BJ78" s="647"/>
      <c r="BK78" s="645">
        <f t="shared" si="17"/>
        <v>0</v>
      </c>
      <c r="BL78" s="647"/>
      <c r="BM78" s="645" t="b">
        <f t="shared" si="0"/>
        <v>0</v>
      </c>
      <c r="BN78" s="647"/>
      <c r="BO78" s="645" t="str">
        <f t="shared" si="1"/>
        <v/>
      </c>
      <c r="BP78" s="647"/>
      <c r="BQ78" s="645">
        <f t="shared" si="18"/>
        <v>0</v>
      </c>
      <c r="BR78" s="647"/>
      <c r="BS78" s="638" t="b">
        <f t="shared" si="2"/>
        <v>0</v>
      </c>
      <c r="BT78" s="638"/>
      <c r="BU78" s="638">
        <f t="shared" si="19"/>
        <v>0</v>
      </c>
      <c r="BV78" s="638"/>
      <c r="BX78" s="645">
        <f t="shared" si="21"/>
        <v>0</v>
      </c>
      <c r="BY78" s="647"/>
      <c r="CA78" s="655">
        <f t="shared" si="3"/>
        <v>0</v>
      </c>
      <c r="CB78" s="655"/>
      <c r="CC78" s="638">
        <f t="shared" si="4"/>
        <v>0</v>
      </c>
      <c r="CD78" s="638"/>
      <c r="CI78" s="638">
        <f t="shared" si="20"/>
        <v>0</v>
      </c>
      <c r="CJ78" s="638"/>
      <c r="DX78" s="29"/>
      <c r="DY78" s="29"/>
      <c r="EF78" s="29"/>
      <c r="EG78" s="29"/>
      <c r="EH78" s="29"/>
      <c r="EI78" s="29"/>
      <c r="EN78" s="29"/>
      <c r="EO78" s="29"/>
    </row>
    <row r="79" spans="1:145" s="72" customFormat="1" ht="15" customHeight="1">
      <c r="A79" s="131"/>
      <c r="B79" s="15"/>
      <c r="C79" s="82" t="s">
        <v>85</v>
      </c>
      <c r="D79" s="752"/>
      <c r="E79" s="752"/>
      <c r="F79" s="752"/>
      <c r="G79" s="752"/>
      <c r="H79" s="752"/>
      <c r="I79" s="752"/>
      <c r="J79" s="752"/>
      <c r="K79" s="753"/>
      <c r="L79" s="753"/>
      <c r="M79" s="753"/>
      <c r="N79" s="753"/>
      <c r="O79" s="753"/>
      <c r="P79" s="753"/>
      <c r="Q79" s="750"/>
      <c r="R79" s="751"/>
      <c r="S79" s="750"/>
      <c r="T79" s="751"/>
      <c r="U79" s="750"/>
      <c r="V79" s="751"/>
      <c r="W79" s="750"/>
      <c r="X79" s="751"/>
      <c r="Y79" s="750"/>
      <c r="Z79" s="751"/>
      <c r="AA79" s="750"/>
      <c r="AB79" s="751"/>
      <c r="AC79" s="750"/>
      <c r="AD79" s="751"/>
      <c r="AE79" s="12"/>
      <c r="AF79" s="122"/>
      <c r="AH79" s="639">
        <f t="shared" si="5"/>
        <v>0</v>
      </c>
      <c r="AI79" s="641"/>
      <c r="AJ79" s="639">
        <f t="shared" si="6"/>
        <v>0</v>
      </c>
      <c r="AK79" s="641"/>
      <c r="AL79" s="627">
        <f t="shared" si="7"/>
        <v>0</v>
      </c>
      <c r="AM79" s="627"/>
      <c r="AN79" s="627">
        <f t="shared" si="8"/>
        <v>0</v>
      </c>
      <c r="AO79" s="639">
        <f t="shared" si="9"/>
        <v>0</v>
      </c>
      <c r="AP79" s="307"/>
      <c r="AQ79" s="641">
        <f t="shared" si="10"/>
        <v>0</v>
      </c>
      <c r="AR79" s="627"/>
      <c r="AS79" s="627">
        <f t="shared" si="11"/>
        <v>0</v>
      </c>
      <c r="AT79" s="627"/>
      <c r="AU79" s="627">
        <f t="shared" si="12"/>
        <v>0</v>
      </c>
      <c r="AV79" s="627"/>
      <c r="AW79" s="627">
        <f t="shared" si="13"/>
        <v>0</v>
      </c>
      <c r="AX79" s="639"/>
      <c r="AY79" s="307"/>
      <c r="AZ79" s="740">
        <f t="shared" si="22"/>
        <v>0</v>
      </c>
      <c r="BA79" s="741"/>
      <c r="BB79" s="738" t="str">
        <f>IF(AZ79=0,"",IF(SUM($AZ$60:AZ79)=1,BD79,IF($AZ$115&gt;SUM($AZ$60:AZ79),_xlfn.CONCAT(", ",BD79),IF($AZ$115=SUM($AZ$60:AZ79),_xlfn.CONCAT(" y ",BD79,".")))))</f>
        <v/>
      </c>
      <c r="BC79" s="739" t="str">
        <f>IF(BA79=0,"", IF(SUM($AN79:BA$566)=1,#REF!, IF($AQ$573&gt;SUM($AN79:BA$566),_xlfn.CONCAT(", ",#REF!), IF($AQ$573=SUM($AN79:BA$566),_xlfn.CONCAT(" y ",#REF!,".")))))</f>
        <v/>
      </c>
      <c r="BD79" s="639">
        <f t="shared" si="14"/>
        <v>20</v>
      </c>
      <c r="BE79" s="641"/>
      <c r="BG79" s="645" t="b">
        <f t="shared" si="15"/>
        <v>0</v>
      </c>
      <c r="BH79" s="647"/>
      <c r="BI79" s="645" t="str">
        <f t="shared" si="16"/>
        <v/>
      </c>
      <c r="BJ79" s="647"/>
      <c r="BK79" s="645">
        <f t="shared" si="17"/>
        <v>0</v>
      </c>
      <c r="BL79" s="647"/>
      <c r="BM79" s="645" t="b">
        <f t="shared" si="0"/>
        <v>0</v>
      </c>
      <c r="BN79" s="647"/>
      <c r="BO79" s="645" t="str">
        <f t="shared" si="1"/>
        <v/>
      </c>
      <c r="BP79" s="647"/>
      <c r="BQ79" s="645">
        <f t="shared" si="18"/>
        <v>0</v>
      </c>
      <c r="BR79" s="647"/>
      <c r="BS79" s="638" t="b">
        <f t="shared" si="2"/>
        <v>0</v>
      </c>
      <c r="BT79" s="638"/>
      <c r="BU79" s="638">
        <f t="shared" si="19"/>
        <v>0</v>
      </c>
      <c r="BV79" s="638"/>
      <c r="BX79" s="645">
        <f t="shared" si="21"/>
        <v>0</v>
      </c>
      <c r="BY79" s="647"/>
      <c r="CA79" s="655">
        <f t="shared" si="3"/>
        <v>0</v>
      </c>
      <c r="CB79" s="655"/>
      <c r="CC79" s="638">
        <f t="shared" si="4"/>
        <v>0</v>
      </c>
      <c r="CD79" s="638"/>
      <c r="CI79" s="638">
        <f t="shared" si="20"/>
        <v>0</v>
      </c>
      <c r="CJ79" s="638"/>
      <c r="DX79" s="29"/>
      <c r="DY79" s="29"/>
      <c r="EF79" s="29"/>
      <c r="EG79" s="29"/>
      <c r="EH79" s="29"/>
      <c r="EI79" s="29"/>
      <c r="EN79" s="29"/>
      <c r="EO79" s="29"/>
    </row>
    <row r="80" spans="1:145" s="72" customFormat="1" ht="15" customHeight="1">
      <c r="A80" s="131"/>
      <c r="B80" s="15"/>
      <c r="C80" s="82" t="s">
        <v>86</v>
      </c>
      <c r="D80" s="752"/>
      <c r="E80" s="752"/>
      <c r="F80" s="752"/>
      <c r="G80" s="752"/>
      <c r="H80" s="752"/>
      <c r="I80" s="752"/>
      <c r="J80" s="752"/>
      <c r="K80" s="753"/>
      <c r="L80" s="753"/>
      <c r="M80" s="753"/>
      <c r="N80" s="753"/>
      <c r="O80" s="753"/>
      <c r="P80" s="753"/>
      <c r="Q80" s="750"/>
      <c r="R80" s="751"/>
      <c r="S80" s="750"/>
      <c r="T80" s="751"/>
      <c r="U80" s="750"/>
      <c r="V80" s="751"/>
      <c r="W80" s="750"/>
      <c r="X80" s="751"/>
      <c r="Y80" s="750"/>
      <c r="Z80" s="751"/>
      <c r="AA80" s="750"/>
      <c r="AB80" s="751"/>
      <c r="AC80" s="750"/>
      <c r="AD80" s="751"/>
      <c r="AE80" s="12"/>
      <c r="AF80" s="122"/>
      <c r="AH80" s="639">
        <f t="shared" si="5"/>
        <v>0</v>
      </c>
      <c r="AI80" s="641"/>
      <c r="AJ80" s="639">
        <f t="shared" si="6"/>
        <v>0</v>
      </c>
      <c r="AK80" s="641"/>
      <c r="AL80" s="627">
        <f t="shared" si="7"/>
        <v>0</v>
      </c>
      <c r="AM80" s="627"/>
      <c r="AN80" s="627">
        <f t="shared" si="8"/>
        <v>0</v>
      </c>
      <c r="AO80" s="639">
        <f t="shared" si="9"/>
        <v>0</v>
      </c>
      <c r="AP80" s="307"/>
      <c r="AQ80" s="641">
        <f t="shared" si="10"/>
        <v>0</v>
      </c>
      <c r="AR80" s="627"/>
      <c r="AS80" s="627">
        <f t="shared" si="11"/>
        <v>0</v>
      </c>
      <c r="AT80" s="627"/>
      <c r="AU80" s="627">
        <f t="shared" si="12"/>
        <v>0</v>
      </c>
      <c r="AV80" s="627"/>
      <c r="AW80" s="627">
        <f t="shared" si="13"/>
        <v>0</v>
      </c>
      <c r="AX80" s="639"/>
      <c r="AY80" s="307"/>
      <c r="AZ80" s="740">
        <f t="shared" si="22"/>
        <v>0</v>
      </c>
      <c r="BA80" s="741"/>
      <c r="BB80" s="738" t="str">
        <f>IF(AZ80=0,"",IF(SUM($AZ$60:AZ80)=1,BD80,IF($AZ$115&gt;SUM($AZ$60:AZ80),_xlfn.CONCAT(", ",BD80),IF($AZ$115=SUM($AZ$60:AZ80),_xlfn.CONCAT(" y ",BD80,".")))))</f>
        <v/>
      </c>
      <c r="BC80" s="739" t="str">
        <f>IF(BA80=0,"", IF(SUM($AN80:BA$566)=1,#REF!, IF($AQ$573&gt;SUM($AN80:BA$566),_xlfn.CONCAT(", ",#REF!), IF($AQ$573=SUM($AN80:BA$566),_xlfn.CONCAT(" y ",#REF!,".")))))</f>
        <v/>
      </c>
      <c r="BD80" s="639">
        <f t="shared" si="14"/>
        <v>21</v>
      </c>
      <c r="BE80" s="641"/>
      <c r="BG80" s="645" t="b">
        <f t="shared" si="15"/>
        <v>0</v>
      </c>
      <c r="BH80" s="647"/>
      <c r="BI80" s="645" t="str">
        <f t="shared" si="16"/>
        <v/>
      </c>
      <c r="BJ80" s="647"/>
      <c r="BK80" s="645">
        <f t="shared" si="17"/>
        <v>0</v>
      </c>
      <c r="BL80" s="647"/>
      <c r="BM80" s="645" t="b">
        <f t="shared" si="0"/>
        <v>0</v>
      </c>
      <c r="BN80" s="647"/>
      <c r="BO80" s="645" t="str">
        <f t="shared" si="1"/>
        <v/>
      </c>
      <c r="BP80" s="647"/>
      <c r="BQ80" s="645">
        <f t="shared" si="18"/>
        <v>0</v>
      </c>
      <c r="BR80" s="647"/>
      <c r="BS80" s="638" t="b">
        <f t="shared" si="2"/>
        <v>0</v>
      </c>
      <c r="BT80" s="638"/>
      <c r="BU80" s="638">
        <f t="shared" si="19"/>
        <v>0</v>
      </c>
      <c r="BV80" s="638"/>
      <c r="BX80" s="645">
        <f t="shared" si="21"/>
        <v>0</v>
      </c>
      <c r="BY80" s="647"/>
      <c r="CA80" s="655">
        <f t="shared" si="3"/>
        <v>0</v>
      </c>
      <c r="CB80" s="655"/>
      <c r="CC80" s="638">
        <f t="shared" si="4"/>
        <v>0</v>
      </c>
      <c r="CD80" s="638"/>
      <c r="CI80" s="638">
        <f t="shared" si="20"/>
        <v>0</v>
      </c>
      <c r="CJ80" s="638"/>
      <c r="DX80" s="29"/>
      <c r="DY80" s="29"/>
      <c r="EF80" s="29"/>
      <c r="EG80" s="29"/>
      <c r="EH80" s="29"/>
      <c r="EI80" s="29"/>
      <c r="EN80" s="29"/>
      <c r="EO80" s="29"/>
    </row>
    <row r="81" spans="1:145" s="72" customFormat="1" ht="15" customHeight="1">
      <c r="A81" s="131"/>
      <c r="B81" s="15"/>
      <c r="C81" s="82" t="s">
        <v>87</v>
      </c>
      <c r="D81" s="752"/>
      <c r="E81" s="752"/>
      <c r="F81" s="752"/>
      <c r="G81" s="752"/>
      <c r="H81" s="752"/>
      <c r="I81" s="752"/>
      <c r="J81" s="752"/>
      <c r="K81" s="753"/>
      <c r="L81" s="753"/>
      <c r="M81" s="753"/>
      <c r="N81" s="753"/>
      <c r="O81" s="753"/>
      <c r="P81" s="753"/>
      <c r="Q81" s="750"/>
      <c r="R81" s="751"/>
      <c r="S81" s="750"/>
      <c r="T81" s="751"/>
      <c r="U81" s="750"/>
      <c r="V81" s="751"/>
      <c r="W81" s="750"/>
      <c r="X81" s="751"/>
      <c r="Y81" s="750"/>
      <c r="Z81" s="751"/>
      <c r="AA81" s="750"/>
      <c r="AB81" s="751"/>
      <c r="AC81" s="750"/>
      <c r="AD81" s="751"/>
      <c r="AE81" s="12"/>
      <c r="AF81" s="122"/>
      <c r="AH81" s="639">
        <f t="shared" si="5"/>
        <v>0</v>
      </c>
      <c r="AI81" s="641"/>
      <c r="AJ81" s="639">
        <f t="shared" si="6"/>
        <v>0</v>
      </c>
      <c r="AK81" s="641"/>
      <c r="AL81" s="627">
        <f t="shared" si="7"/>
        <v>0</v>
      </c>
      <c r="AM81" s="627"/>
      <c r="AN81" s="627">
        <f t="shared" si="8"/>
        <v>0</v>
      </c>
      <c r="AO81" s="639">
        <f t="shared" si="9"/>
        <v>0</v>
      </c>
      <c r="AP81" s="307"/>
      <c r="AQ81" s="641">
        <f t="shared" si="10"/>
        <v>0</v>
      </c>
      <c r="AR81" s="627"/>
      <c r="AS81" s="627">
        <f t="shared" si="11"/>
        <v>0</v>
      </c>
      <c r="AT81" s="627"/>
      <c r="AU81" s="627">
        <f t="shared" si="12"/>
        <v>0</v>
      </c>
      <c r="AV81" s="627"/>
      <c r="AW81" s="627">
        <f t="shared" si="13"/>
        <v>0</v>
      </c>
      <c r="AX81" s="639"/>
      <c r="AY81" s="307"/>
      <c r="AZ81" s="740">
        <f t="shared" si="22"/>
        <v>0</v>
      </c>
      <c r="BA81" s="741"/>
      <c r="BB81" s="738" t="str">
        <f>IF(AZ81=0,"",IF(SUM($AZ$60:AZ81)=1,BD81,IF($AZ$115&gt;SUM($AZ$60:AZ81),_xlfn.CONCAT(", ",BD81),IF($AZ$115=SUM($AZ$60:AZ81),_xlfn.CONCAT(" y ",BD81,".")))))</f>
        <v/>
      </c>
      <c r="BC81" s="739" t="str">
        <f>IF(BA81=0,"", IF(SUM($AN81:BA$566)=1,#REF!, IF($AQ$573&gt;SUM($AN81:BA$566),_xlfn.CONCAT(", ",#REF!), IF($AQ$573=SUM($AN81:BA$566),_xlfn.CONCAT(" y ",#REF!,".")))))</f>
        <v/>
      </c>
      <c r="BD81" s="639">
        <f t="shared" si="14"/>
        <v>22</v>
      </c>
      <c r="BE81" s="641"/>
      <c r="BG81" s="645" t="b">
        <f t="shared" si="15"/>
        <v>0</v>
      </c>
      <c r="BH81" s="647"/>
      <c r="BI81" s="645" t="str">
        <f t="shared" si="16"/>
        <v/>
      </c>
      <c r="BJ81" s="647"/>
      <c r="BK81" s="645">
        <f t="shared" si="17"/>
        <v>0</v>
      </c>
      <c r="BL81" s="647"/>
      <c r="BM81" s="645" t="b">
        <f t="shared" si="0"/>
        <v>0</v>
      </c>
      <c r="BN81" s="647"/>
      <c r="BO81" s="645" t="str">
        <f t="shared" si="1"/>
        <v/>
      </c>
      <c r="BP81" s="647"/>
      <c r="BQ81" s="645">
        <f t="shared" si="18"/>
        <v>0</v>
      </c>
      <c r="BR81" s="647"/>
      <c r="BS81" s="638" t="b">
        <f t="shared" si="2"/>
        <v>0</v>
      </c>
      <c r="BT81" s="638"/>
      <c r="BU81" s="638">
        <f t="shared" si="19"/>
        <v>0</v>
      </c>
      <c r="BV81" s="638"/>
      <c r="BX81" s="645">
        <f t="shared" si="21"/>
        <v>0</v>
      </c>
      <c r="BY81" s="647"/>
      <c r="CA81" s="655">
        <f t="shared" si="3"/>
        <v>0</v>
      </c>
      <c r="CB81" s="655"/>
      <c r="CC81" s="638">
        <f t="shared" si="4"/>
        <v>0</v>
      </c>
      <c r="CD81" s="638"/>
      <c r="CI81" s="638">
        <f t="shared" si="20"/>
        <v>0</v>
      </c>
      <c r="CJ81" s="638"/>
      <c r="DX81" s="29"/>
      <c r="DY81" s="29"/>
      <c r="EF81" s="29"/>
      <c r="EG81" s="29"/>
      <c r="EH81" s="29"/>
      <c r="EI81" s="29"/>
      <c r="EN81" s="29"/>
      <c r="EO81" s="29"/>
    </row>
    <row r="82" spans="1:145" s="72" customFormat="1" ht="15" customHeight="1">
      <c r="A82" s="131"/>
      <c r="B82" s="15"/>
      <c r="C82" s="82" t="s">
        <v>88</v>
      </c>
      <c r="D82" s="752"/>
      <c r="E82" s="752"/>
      <c r="F82" s="752"/>
      <c r="G82" s="752"/>
      <c r="H82" s="752"/>
      <c r="I82" s="752"/>
      <c r="J82" s="752"/>
      <c r="K82" s="753"/>
      <c r="L82" s="753"/>
      <c r="M82" s="753"/>
      <c r="N82" s="753"/>
      <c r="O82" s="753"/>
      <c r="P82" s="753"/>
      <c r="Q82" s="750"/>
      <c r="R82" s="751"/>
      <c r="S82" s="750"/>
      <c r="T82" s="751"/>
      <c r="U82" s="750"/>
      <c r="V82" s="751"/>
      <c r="W82" s="750"/>
      <c r="X82" s="751"/>
      <c r="Y82" s="750"/>
      <c r="Z82" s="751"/>
      <c r="AA82" s="750"/>
      <c r="AB82" s="751"/>
      <c r="AC82" s="750"/>
      <c r="AD82" s="751"/>
      <c r="AE82" s="12"/>
      <c r="AF82" s="122"/>
      <c r="AH82" s="639">
        <f t="shared" si="5"/>
        <v>0</v>
      </c>
      <c r="AI82" s="641"/>
      <c r="AJ82" s="639">
        <f t="shared" si="6"/>
        <v>0</v>
      </c>
      <c r="AK82" s="641"/>
      <c r="AL82" s="627">
        <f t="shared" si="7"/>
        <v>0</v>
      </c>
      <c r="AM82" s="627"/>
      <c r="AN82" s="627">
        <f t="shared" si="8"/>
        <v>0</v>
      </c>
      <c r="AO82" s="639">
        <f t="shared" si="9"/>
        <v>0</v>
      </c>
      <c r="AP82" s="307"/>
      <c r="AQ82" s="641">
        <f t="shared" si="10"/>
        <v>0</v>
      </c>
      <c r="AR82" s="627"/>
      <c r="AS82" s="627">
        <f t="shared" si="11"/>
        <v>0</v>
      </c>
      <c r="AT82" s="627"/>
      <c r="AU82" s="627">
        <f t="shared" si="12"/>
        <v>0</v>
      </c>
      <c r="AV82" s="627"/>
      <c r="AW82" s="627">
        <f t="shared" si="13"/>
        <v>0</v>
      </c>
      <c r="AX82" s="639"/>
      <c r="AY82" s="307"/>
      <c r="AZ82" s="740">
        <f t="shared" si="22"/>
        <v>0</v>
      </c>
      <c r="BA82" s="741"/>
      <c r="BB82" s="738" t="str">
        <f>IF(AZ82=0,"",IF(SUM($AZ$60:AZ82)=1,BD82,IF($AZ$115&gt;SUM($AZ$60:AZ82),_xlfn.CONCAT(", ",BD82),IF($AZ$115=SUM($AZ$60:AZ82),_xlfn.CONCAT(" y ",BD82,".")))))</f>
        <v/>
      </c>
      <c r="BC82" s="739" t="str">
        <f>IF(BA82=0,"", IF(SUM($AN82:BA$566)=1,#REF!, IF($AQ$573&gt;SUM($AN82:BA$566),_xlfn.CONCAT(", ",#REF!), IF($AQ$573=SUM($AN82:BA$566),_xlfn.CONCAT(" y ",#REF!,".")))))</f>
        <v/>
      </c>
      <c r="BD82" s="639">
        <f t="shared" si="14"/>
        <v>23</v>
      </c>
      <c r="BE82" s="641"/>
      <c r="BG82" s="645" t="b">
        <f t="shared" si="15"/>
        <v>0</v>
      </c>
      <c r="BH82" s="647"/>
      <c r="BI82" s="645" t="str">
        <f t="shared" si="16"/>
        <v/>
      </c>
      <c r="BJ82" s="647"/>
      <c r="BK82" s="645">
        <f t="shared" si="17"/>
        <v>0</v>
      </c>
      <c r="BL82" s="647"/>
      <c r="BM82" s="645" t="b">
        <f t="shared" si="0"/>
        <v>0</v>
      </c>
      <c r="BN82" s="647"/>
      <c r="BO82" s="645" t="str">
        <f t="shared" si="1"/>
        <v/>
      </c>
      <c r="BP82" s="647"/>
      <c r="BQ82" s="645">
        <f t="shared" si="18"/>
        <v>0</v>
      </c>
      <c r="BR82" s="647"/>
      <c r="BS82" s="638" t="b">
        <f t="shared" si="2"/>
        <v>0</v>
      </c>
      <c r="BT82" s="638"/>
      <c r="BU82" s="638">
        <f t="shared" si="19"/>
        <v>0</v>
      </c>
      <c r="BV82" s="638"/>
      <c r="BX82" s="645">
        <f t="shared" si="21"/>
        <v>0</v>
      </c>
      <c r="BY82" s="647"/>
      <c r="CA82" s="655">
        <f t="shared" si="3"/>
        <v>0</v>
      </c>
      <c r="CB82" s="655"/>
      <c r="CC82" s="638">
        <f t="shared" si="4"/>
        <v>0</v>
      </c>
      <c r="CD82" s="638"/>
      <c r="CI82" s="638">
        <f t="shared" si="20"/>
        <v>0</v>
      </c>
      <c r="CJ82" s="638"/>
      <c r="DX82" s="29"/>
      <c r="DY82" s="29"/>
      <c r="EF82" s="29"/>
      <c r="EG82" s="29"/>
      <c r="EH82" s="29"/>
      <c r="EI82" s="29"/>
      <c r="EN82" s="29"/>
      <c r="EO82" s="29"/>
    </row>
    <row r="83" spans="1:145" s="72" customFormat="1" ht="15" customHeight="1">
      <c r="A83" s="131"/>
      <c r="B83" s="15"/>
      <c r="C83" s="82" t="s">
        <v>89</v>
      </c>
      <c r="D83" s="752"/>
      <c r="E83" s="752"/>
      <c r="F83" s="752"/>
      <c r="G83" s="752"/>
      <c r="H83" s="752"/>
      <c r="I83" s="752"/>
      <c r="J83" s="752"/>
      <c r="K83" s="753"/>
      <c r="L83" s="753"/>
      <c r="M83" s="753"/>
      <c r="N83" s="753"/>
      <c r="O83" s="753"/>
      <c r="P83" s="753"/>
      <c r="Q83" s="750"/>
      <c r="R83" s="751"/>
      <c r="S83" s="750"/>
      <c r="T83" s="751"/>
      <c r="U83" s="750"/>
      <c r="V83" s="751"/>
      <c r="W83" s="750"/>
      <c r="X83" s="751"/>
      <c r="Y83" s="750"/>
      <c r="Z83" s="751"/>
      <c r="AA83" s="750"/>
      <c r="AB83" s="751"/>
      <c r="AC83" s="750"/>
      <c r="AD83" s="751"/>
      <c r="AE83" s="12"/>
      <c r="AF83" s="122"/>
      <c r="AH83" s="639">
        <f t="shared" si="5"/>
        <v>0</v>
      </c>
      <c r="AI83" s="641"/>
      <c r="AJ83" s="639">
        <f t="shared" si="6"/>
        <v>0</v>
      </c>
      <c r="AK83" s="641"/>
      <c r="AL83" s="627">
        <f t="shared" si="7"/>
        <v>0</v>
      </c>
      <c r="AM83" s="627"/>
      <c r="AN83" s="627">
        <f t="shared" si="8"/>
        <v>0</v>
      </c>
      <c r="AO83" s="639">
        <f t="shared" si="9"/>
        <v>0</v>
      </c>
      <c r="AP83" s="307"/>
      <c r="AQ83" s="641">
        <f t="shared" si="10"/>
        <v>0</v>
      </c>
      <c r="AR83" s="627"/>
      <c r="AS83" s="627">
        <f t="shared" si="11"/>
        <v>0</v>
      </c>
      <c r="AT83" s="627"/>
      <c r="AU83" s="627">
        <f t="shared" si="12"/>
        <v>0</v>
      </c>
      <c r="AV83" s="627"/>
      <c r="AW83" s="627">
        <f t="shared" si="13"/>
        <v>0</v>
      </c>
      <c r="AX83" s="639"/>
      <c r="AY83" s="307"/>
      <c r="AZ83" s="740">
        <f t="shared" si="22"/>
        <v>0</v>
      </c>
      <c r="BA83" s="741"/>
      <c r="BB83" s="738" t="str">
        <f>IF(AZ83=0,"",IF(SUM($AZ$60:AZ83)=1,BD83,IF($AZ$115&gt;SUM($AZ$60:AZ83),_xlfn.CONCAT(", ",BD83),IF($AZ$115=SUM($AZ$60:AZ83),_xlfn.CONCAT(" y ",BD83,".")))))</f>
        <v/>
      </c>
      <c r="BC83" s="739" t="str">
        <f>IF(BA83=0,"", IF(SUM($AN83:BA$566)=1,#REF!, IF($AQ$573&gt;SUM($AN83:BA$566),_xlfn.CONCAT(", ",#REF!), IF($AQ$573=SUM($AN83:BA$566),_xlfn.CONCAT(" y ",#REF!,".")))))</f>
        <v/>
      </c>
      <c r="BD83" s="639">
        <f t="shared" si="14"/>
        <v>24</v>
      </c>
      <c r="BE83" s="641"/>
      <c r="BG83" s="645" t="b">
        <f t="shared" si="15"/>
        <v>0</v>
      </c>
      <c r="BH83" s="647"/>
      <c r="BI83" s="645" t="str">
        <f t="shared" si="16"/>
        <v/>
      </c>
      <c r="BJ83" s="647"/>
      <c r="BK83" s="645">
        <f t="shared" si="17"/>
        <v>0</v>
      </c>
      <c r="BL83" s="647"/>
      <c r="BM83" s="645" t="b">
        <f t="shared" si="0"/>
        <v>0</v>
      </c>
      <c r="BN83" s="647"/>
      <c r="BO83" s="645" t="str">
        <f t="shared" si="1"/>
        <v/>
      </c>
      <c r="BP83" s="647"/>
      <c r="BQ83" s="645">
        <f t="shared" si="18"/>
        <v>0</v>
      </c>
      <c r="BR83" s="647"/>
      <c r="BS83" s="638" t="b">
        <f t="shared" si="2"/>
        <v>0</v>
      </c>
      <c r="BT83" s="638"/>
      <c r="BU83" s="638">
        <f t="shared" si="19"/>
        <v>0</v>
      </c>
      <c r="BV83" s="638"/>
      <c r="BX83" s="645">
        <f t="shared" si="21"/>
        <v>0</v>
      </c>
      <c r="BY83" s="647"/>
      <c r="CA83" s="655">
        <f t="shared" si="3"/>
        <v>0</v>
      </c>
      <c r="CB83" s="655"/>
      <c r="CC83" s="638">
        <f t="shared" si="4"/>
        <v>0</v>
      </c>
      <c r="CD83" s="638"/>
      <c r="CI83" s="638">
        <f t="shared" si="20"/>
        <v>0</v>
      </c>
      <c r="CJ83" s="638"/>
      <c r="DX83" s="29"/>
      <c r="DY83" s="29"/>
      <c r="EF83" s="29"/>
      <c r="EG83" s="29"/>
      <c r="EH83" s="29"/>
      <c r="EI83" s="29"/>
      <c r="EN83" s="29"/>
      <c r="EO83" s="29"/>
    </row>
    <row r="84" spans="1:145" s="72" customFormat="1" ht="15" customHeight="1">
      <c r="A84" s="131"/>
      <c r="B84" s="15"/>
      <c r="C84" s="82" t="s">
        <v>90</v>
      </c>
      <c r="D84" s="752"/>
      <c r="E84" s="752"/>
      <c r="F84" s="752"/>
      <c r="G84" s="752"/>
      <c r="H84" s="752"/>
      <c r="I84" s="752"/>
      <c r="J84" s="752"/>
      <c r="K84" s="753"/>
      <c r="L84" s="753"/>
      <c r="M84" s="753"/>
      <c r="N84" s="753"/>
      <c r="O84" s="753"/>
      <c r="P84" s="753"/>
      <c r="Q84" s="750"/>
      <c r="R84" s="751"/>
      <c r="S84" s="750"/>
      <c r="T84" s="751"/>
      <c r="U84" s="750"/>
      <c r="V84" s="751"/>
      <c r="W84" s="750"/>
      <c r="X84" s="751"/>
      <c r="Y84" s="750"/>
      <c r="Z84" s="751"/>
      <c r="AA84" s="750"/>
      <c r="AB84" s="751"/>
      <c r="AC84" s="750"/>
      <c r="AD84" s="751"/>
      <c r="AE84" s="12"/>
      <c r="AF84" s="122"/>
      <c r="AH84" s="639">
        <f t="shared" si="5"/>
        <v>0</v>
      </c>
      <c r="AI84" s="641"/>
      <c r="AJ84" s="639">
        <f t="shared" si="6"/>
        <v>0</v>
      </c>
      <c r="AK84" s="641"/>
      <c r="AL84" s="627">
        <f t="shared" si="7"/>
        <v>0</v>
      </c>
      <c r="AM84" s="627"/>
      <c r="AN84" s="627">
        <f t="shared" si="8"/>
        <v>0</v>
      </c>
      <c r="AO84" s="639">
        <f t="shared" si="9"/>
        <v>0</v>
      </c>
      <c r="AP84" s="307"/>
      <c r="AQ84" s="641">
        <f t="shared" si="10"/>
        <v>0</v>
      </c>
      <c r="AR84" s="627"/>
      <c r="AS84" s="627">
        <f t="shared" si="11"/>
        <v>0</v>
      </c>
      <c r="AT84" s="627"/>
      <c r="AU84" s="627">
        <f t="shared" si="12"/>
        <v>0</v>
      </c>
      <c r="AV84" s="627"/>
      <c r="AW84" s="627">
        <f t="shared" si="13"/>
        <v>0</v>
      </c>
      <c r="AX84" s="639"/>
      <c r="AY84" s="307"/>
      <c r="AZ84" s="740">
        <f t="shared" si="22"/>
        <v>0</v>
      </c>
      <c r="BA84" s="741"/>
      <c r="BB84" s="738" t="str">
        <f>IF(AZ84=0,"",IF(SUM($AZ$60:AZ84)=1,BD84,IF($AZ$115&gt;SUM($AZ$60:AZ84),_xlfn.CONCAT(", ",BD84),IF($AZ$115=SUM($AZ$60:AZ84),_xlfn.CONCAT(" y ",BD84,".")))))</f>
        <v/>
      </c>
      <c r="BC84" s="739" t="str">
        <f>IF(BA84=0,"", IF(SUM($AN84:BA$566)=1,#REF!, IF($AQ$573&gt;SUM($AN84:BA$566),_xlfn.CONCAT(", ",#REF!), IF($AQ$573=SUM($AN84:BA$566),_xlfn.CONCAT(" y ",#REF!,".")))))</f>
        <v/>
      </c>
      <c r="BD84" s="639">
        <f t="shared" si="14"/>
        <v>25</v>
      </c>
      <c r="BE84" s="641"/>
      <c r="BG84" s="645" t="b">
        <f t="shared" si="15"/>
        <v>0</v>
      </c>
      <c r="BH84" s="647"/>
      <c r="BI84" s="645" t="str">
        <f t="shared" si="16"/>
        <v/>
      </c>
      <c r="BJ84" s="647"/>
      <c r="BK84" s="645">
        <f t="shared" si="17"/>
        <v>0</v>
      </c>
      <c r="BL84" s="647"/>
      <c r="BM84" s="645" t="b">
        <f t="shared" si="0"/>
        <v>0</v>
      </c>
      <c r="BN84" s="647"/>
      <c r="BO84" s="645" t="str">
        <f t="shared" si="1"/>
        <v/>
      </c>
      <c r="BP84" s="647"/>
      <c r="BQ84" s="645">
        <f t="shared" si="18"/>
        <v>0</v>
      </c>
      <c r="BR84" s="647"/>
      <c r="BS84" s="638" t="b">
        <f t="shared" si="2"/>
        <v>0</v>
      </c>
      <c r="BT84" s="638"/>
      <c r="BU84" s="638">
        <f t="shared" si="19"/>
        <v>0</v>
      </c>
      <c r="BV84" s="638"/>
      <c r="BX84" s="645">
        <f t="shared" si="21"/>
        <v>0</v>
      </c>
      <c r="BY84" s="647"/>
      <c r="CA84" s="655">
        <f t="shared" si="3"/>
        <v>0</v>
      </c>
      <c r="CB84" s="655"/>
      <c r="CC84" s="638">
        <f t="shared" si="4"/>
        <v>0</v>
      </c>
      <c r="CD84" s="638"/>
      <c r="CI84" s="638">
        <f t="shared" si="20"/>
        <v>0</v>
      </c>
      <c r="CJ84" s="638"/>
      <c r="DX84" s="29"/>
      <c r="DY84" s="29"/>
      <c r="EF84" s="29"/>
      <c r="EG84" s="29"/>
      <c r="EH84" s="29"/>
      <c r="EI84" s="29"/>
      <c r="EN84" s="29"/>
      <c r="EO84" s="29"/>
    </row>
    <row r="85" spans="1:145" s="72" customFormat="1" ht="15" customHeight="1">
      <c r="A85" s="131"/>
      <c r="B85" s="15"/>
      <c r="C85" s="82" t="s">
        <v>91</v>
      </c>
      <c r="D85" s="752"/>
      <c r="E85" s="752"/>
      <c r="F85" s="752"/>
      <c r="G85" s="752"/>
      <c r="H85" s="752"/>
      <c r="I85" s="752"/>
      <c r="J85" s="752"/>
      <c r="K85" s="753"/>
      <c r="L85" s="753"/>
      <c r="M85" s="753"/>
      <c r="N85" s="753"/>
      <c r="O85" s="753"/>
      <c r="P85" s="753"/>
      <c r="Q85" s="750"/>
      <c r="R85" s="751"/>
      <c r="S85" s="750"/>
      <c r="T85" s="751"/>
      <c r="U85" s="750"/>
      <c r="V85" s="751"/>
      <c r="W85" s="750"/>
      <c r="X85" s="751"/>
      <c r="Y85" s="750"/>
      <c r="Z85" s="751"/>
      <c r="AA85" s="750"/>
      <c r="AB85" s="751"/>
      <c r="AC85" s="750"/>
      <c r="AD85" s="751"/>
      <c r="AE85" s="12"/>
      <c r="AF85" s="122"/>
      <c r="AH85" s="639">
        <f t="shared" si="5"/>
        <v>0</v>
      </c>
      <c r="AI85" s="641"/>
      <c r="AJ85" s="639">
        <f t="shared" si="6"/>
        <v>0</v>
      </c>
      <c r="AK85" s="641"/>
      <c r="AL85" s="627">
        <f t="shared" si="7"/>
        <v>0</v>
      </c>
      <c r="AM85" s="627"/>
      <c r="AN85" s="627">
        <f t="shared" si="8"/>
        <v>0</v>
      </c>
      <c r="AO85" s="639">
        <f t="shared" si="9"/>
        <v>0</v>
      </c>
      <c r="AP85" s="307"/>
      <c r="AQ85" s="641">
        <f t="shared" si="10"/>
        <v>0</v>
      </c>
      <c r="AR85" s="627"/>
      <c r="AS85" s="627">
        <f t="shared" si="11"/>
        <v>0</v>
      </c>
      <c r="AT85" s="627"/>
      <c r="AU85" s="627">
        <f t="shared" si="12"/>
        <v>0</v>
      </c>
      <c r="AV85" s="627"/>
      <c r="AW85" s="627">
        <f t="shared" si="13"/>
        <v>0</v>
      </c>
      <c r="AX85" s="639"/>
      <c r="AY85" s="307"/>
      <c r="AZ85" s="740">
        <f t="shared" si="22"/>
        <v>0</v>
      </c>
      <c r="BA85" s="741"/>
      <c r="BB85" s="738" t="str">
        <f>IF(AZ85=0,"",IF(SUM($AZ$60:AZ85)=1,BD85,IF($AZ$115&gt;SUM($AZ$60:AZ85),_xlfn.CONCAT(", ",BD85),IF($AZ$115=SUM($AZ$60:AZ85),_xlfn.CONCAT(" y ",BD85,".")))))</f>
        <v/>
      </c>
      <c r="BC85" s="739" t="str">
        <f>IF(BA85=0,"", IF(SUM($AN85:BA$566)=1,#REF!, IF($AQ$573&gt;SUM($AN85:BA$566),_xlfn.CONCAT(", ",#REF!), IF($AQ$573=SUM($AN85:BA$566),_xlfn.CONCAT(" y ",#REF!,".")))))</f>
        <v/>
      </c>
      <c r="BD85" s="639">
        <f t="shared" si="14"/>
        <v>26</v>
      </c>
      <c r="BE85" s="641"/>
      <c r="BG85" s="645" t="b">
        <f t="shared" si="15"/>
        <v>0</v>
      </c>
      <c r="BH85" s="647"/>
      <c r="BI85" s="645" t="str">
        <f t="shared" si="16"/>
        <v/>
      </c>
      <c r="BJ85" s="647"/>
      <c r="BK85" s="645">
        <f t="shared" si="17"/>
        <v>0</v>
      </c>
      <c r="BL85" s="647"/>
      <c r="BM85" s="645" t="b">
        <f t="shared" si="0"/>
        <v>0</v>
      </c>
      <c r="BN85" s="647"/>
      <c r="BO85" s="645" t="str">
        <f t="shared" si="1"/>
        <v/>
      </c>
      <c r="BP85" s="647"/>
      <c r="BQ85" s="645">
        <f t="shared" si="18"/>
        <v>0</v>
      </c>
      <c r="BR85" s="647"/>
      <c r="BS85" s="638" t="b">
        <f t="shared" si="2"/>
        <v>0</v>
      </c>
      <c r="BT85" s="638"/>
      <c r="BU85" s="638">
        <f t="shared" si="19"/>
        <v>0</v>
      </c>
      <c r="BV85" s="638"/>
      <c r="BX85" s="645">
        <f t="shared" si="21"/>
        <v>0</v>
      </c>
      <c r="BY85" s="647"/>
      <c r="CA85" s="655">
        <f t="shared" si="3"/>
        <v>0</v>
      </c>
      <c r="CB85" s="655"/>
      <c r="CC85" s="638">
        <f t="shared" si="4"/>
        <v>0</v>
      </c>
      <c r="CD85" s="638"/>
      <c r="CI85" s="638">
        <f t="shared" si="20"/>
        <v>0</v>
      </c>
      <c r="CJ85" s="638"/>
      <c r="DX85" s="29"/>
      <c r="DY85" s="29"/>
      <c r="EF85" s="29"/>
      <c r="EG85" s="29"/>
      <c r="EH85" s="29"/>
      <c r="EI85" s="29"/>
      <c r="EN85" s="29"/>
      <c r="EO85" s="29"/>
    </row>
    <row r="86" spans="1:145" s="72" customFormat="1" ht="15" customHeight="1">
      <c r="A86" s="131"/>
      <c r="B86" s="15"/>
      <c r="C86" s="82" t="s">
        <v>92</v>
      </c>
      <c r="D86" s="752"/>
      <c r="E86" s="752"/>
      <c r="F86" s="752"/>
      <c r="G86" s="752"/>
      <c r="H86" s="752"/>
      <c r="I86" s="752"/>
      <c r="J86" s="752"/>
      <c r="K86" s="753"/>
      <c r="L86" s="753"/>
      <c r="M86" s="753"/>
      <c r="N86" s="753"/>
      <c r="O86" s="753"/>
      <c r="P86" s="753"/>
      <c r="Q86" s="750"/>
      <c r="R86" s="751"/>
      <c r="S86" s="750"/>
      <c r="T86" s="751"/>
      <c r="U86" s="750"/>
      <c r="V86" s="751"/>
      <c r="W86" s="750"/>
      <c r="X86" s="751"/>
      <c r="Y86" s="750"/>
      <c r="Z86" s="751"/>
      <c r="AA86" s="750"/>
      <c r="AB86" s="751"/>
      <c r="AC86" s="750"/>
      <c r="AD86" s="751"/>
      <c r="AE86" s="12"/>
      <c r="AF86" s="122"/>
      <c r="AH86" s="639">
        <f t="shared" si="5"/>
        <v>0</v>
      </c>
      <c r="AI86" s="641"/>
      <c r="AJ86" s="639">
        <f t="shared" si="6"/>
        <v>0</v>
      </c>
      <c r="AK86" s="641"/>
      <c r="AL86" s="627">
        <f t="shared" si="7"/>
        <v>0</v>
      </c>
      <c r="AM86" s="627"/>
      <c r="AN86" s="627">
        <f t="shared" si="8"/>
        <v>0</v>
      </c>
      <c r="AO86" s="639">
        <f t="shared" si="9"/>
        <v>0</v>
      </c>
      <c r="AP86" s="307"/>
      <c r="AQ86" s="641">
        <f t="shared" si="10"/>
        <v>0</v>
      </c>
      <c r="AR86" s="627"/>
      <c r="AS86" s="627">
        <f t="shared" si="11"/>
        <v>0</v>
      </c>
      <c r="AT86" s="627"/>
      <c r="AU86" s="627">
        <f t="shared" si="12"/>
        <v>0</v>
      </c>
      <c r="AV86" s="627"/>
      <c r="AW86" s="627">
        <f t="shared" si="13"/>
        <v>0</v>
      </c>
      <c r="AX86" s="639"/>
      <c r="AY86" s="307"/>
      <c r="AZ86" s="740">
        <f t="shared" si="22"/>
        <v>0</v>
      </c>
      <c r="BA86" s="741"/>
      <c r="BB86" s="738" t="str">
        <f>IF(AZ86=0,"",IF(SUM($AZ$60:AZ86)=1,BD86,IF($AZ$115&gt;SUM($AZ$60:AZ86),_xlfn.CONCAT(", ",BD86),IF($AZ$115=SUM($AZ$60:AZ86),_xlfn.CONCAT(" y ",BD86,".")))))</f>
        <v/>
      </c>
      <c r="BC86" s="739" t="str">
        <f>IF(BA86=0,"", IF(SUM($AN86:BA$566)=1,#REF!, IF($AQ$573&gt;SUM($AN86:BA$566),_xlfn.CONCAT(", ",#REF!), IF($AQ$573=SUM($AN86:BA$566),_xlfn.CONCAT(" y ",#REF!,".")))))</f>
        <v/>
      </c>
      <c r="BD86" s="639">
        <f t="shared" si="14"/>
        <v>27</v>
      </c>
      <c r="BE86" s="641"/>
      <c r="BG86" s="645" t="b">
        <f t="shared" si="15"/>
        <v>0</v>
      </c>
      <c r="BH86" s="647"/>
      <c r="BI86" s="645" t="str">
        <f t="shared" si="16"/>
        <v/>
      </c>
      <c r="BJ86" s="647"/>
      <c r="BK86" s="645">
        <f t="shared" si="17"/>
        <v>0</v>
      </c>
      <c r="BL86" s="647"/>
      <c r="BM86" s="645" t="b">
        <f t="shared" si="0"/>
        <v>0</v>
      </c>
      <c r="BN86" s="647"/>
      <c r="BO86" s="645" t="str">
        <f t="shared" si="1"/>
        <v/>
      </c>
      <c r="BP86" s="647"/>
      <c r="BQ86" s="645">
        <f t="shared" si="18"/>
        <v>0</v>
      </c>
      <c r="BR86" s="647"/>
      <c r="BS86" s="638" t="b">
        <f t="shared" si="2"/>
        <v>0</v>
      </c>
      <c r="BT86" s="638"/>
      <c r="BU86" s="638">
        <f t="shared" si="19"/>
        <v>0</v>
      </c>
      <c r="BV86" s="638"/>
      <c r="BX86" s="645">
        <f t="shared" si="21"/>
        <v>0</v>
      </c>
      <c r="BY86" s="647"/>
      <c r="CA86" s="655">
        <f t="shared" si="3"/>
        <v>0</v>
      </c>
      <c r="CB86" s="655"/>
      <c r="CC86" s="638">
        <f t="shared" si="4"/>
        <v>0</v>
      </c>
      <c r="CD86" s="638"/>
      <c r="CI86" s="638">
        <f t="shared" si="20"/>
        <v>0</v>
      </c>
      <c r="CJ86" s="638"/>
      <c r="DX86" s="29"/>
      <c r="DY86" s="29"/>
      <c r="EF86" s="29"/>
      <c r="EG86" s="29"/>
      <c r="EH86" s="29"/>
      <c r="EI86" s="29"/>
      <c r="EN86" s="29"/>
      <c r="EO86" s="29"/>
    </row>
    <row r="87" spans="1:145" s="72" customFormat="1" ht="15" customHeight="1">
      <c r="A87" s="131"/>
      <c r="B87" s="15"/>
      <c r="C87" s="82" t="s">
        <v>93</v>
      </c>
      <c r="D87" s="752"/>
      <c r="E87" s="752"/>
      <c r="F87" s="752"/>
      <c r="G87" s="752"/>
      <c r="H87" s="752"/>
      <c r="I87" s="752"/>
      <c r="J87" s="752"/>
      <c r="K87" s="753"/>
      <c r="L87" s="753"/>
      <c r="M87" s="753"/>
      <c r="N87" s="753"/>
      <c r="O87" s="753"/>
      <c r="P87" s="753"/>
      <c r="Q87" s="750"/>
      <c r="R87" s="751"/>
      <c r="S87" s="750"/>
      <c r="T87" s="751"/>
      <c r="U87" s="750"/>
      <c r="V87" s="751"/>
      <c r="W87" s="750"/>
      <c r="X87" s="751"/>
      <c r="Y87" s="750"/>
      <c r="Z87" s="751"/>
      <c r="AA87" s="750"/>
      <c r="AB87" s="751"/>
      <c r="AC87" s="750"/>
      <c r="AD87" s="751"/>
      <c r="AE87" s="12"/>
      <c r="AF87" s="122"/>
      <c r="AH87" s="639">
        <f t="shared" si="5"/>
        <v>0</v>
      </c>
      <c r="AI87" s="641"/>
      <c r="AJ87" s="639">
        <f t="shared" si="6"/>
        <v>0</v>
      </c>
      <c r="AK87" s="641"/>
      <c r="AL87" s="627">
        <f t="shared" si="7"/>
        <v>0</v>
      </c>
      <c r="AM87" s="627"/>
      <c r="AN87" s="627">
        <f t="shared" si="8"/>
        <v>0</v>
      </c>
      <c r="AO87" s="639">
        <f t="shared" si="9"/>
        <v>0</v>
      </c>
      <c r="AP87" s="307"/>
      <c r="AQ87" s="641">
        <f t="shared" si="10"/>
        <v>0</v>
      </c>
      <c r="AR87" s="627"/>
      <c r="AS87" s="627">
        <f t="shared" si="11"/>
        <v>0</v>
      </c>
      <c r="AT87" s="627"/>
      <c r="AU87" s="627">
        <f t="shared" si="12"/>
        <v>0</v>
      </c>
      <c r="AV87" s="627"/>
      <c r="AW87" s="627">
        <f t="shared" si="13"/>
        <v>0</v>
      </c>
      <c r="AX87" s="639"/>
      <c r="AY87" s="307"/>
      <c r="AZ87" s="740">
        <f t="shared" si="22"/>
        <v>0</v>
      </c>
      <c r="BA87" s="741"/>
      <c r="BB87" s="738" t="str">
        <f>IF(AZ87=0,"",IF(SUM($AZ$60:AZ87)=1,BD87,IF($AZ$115&gt;SUM($AZ$60:AZ87),_xlfn.CONCAT(", ",BD87),IF($AZ$115=SUM($AZ$60:AZ87),_xlfn.CONCAT(" y ",BD87,".")))))</f>
        <v/>
      </c>
      <c r="BC87" s="739" t="str">
        <f>IF(BA87=0,"", IF(SUM($AN87:BA$566)=1,#REF!, IF($AQ$573&gt;SUM($AN87:BA$566),_xlfn.CONCAT(", ",#REF!), IF($AQ$573=SUM($AN87:BA$566),_xlfn.CONCAT(" y ",#REF!,".")))))</f>
        <v/>
      </c>
      <c r="BD87" s="639">
        <f t="shared" si="14"/>
        <v>28</v>
      </c>
      <c r="BE87" s="641"/>
      <c r="BG87" s="645" t="b">
        <f t="shared" si="15"/>
        <v>0</v>
      </c>
      <c r="BH87" s="647"/>
      <c r="BI87" s="645" t="str">
        <f t="shared" si="16"/>
        <v/>
      </c>
      <c r="BJ87" s="647"/>
      <c r="BK87" s="645">
        <f t="shared" si="17"/>
        <v>0</v>
      </c>
      <c r="BL87" s="647"/>
      <c r="BM87" s="645" t="b">
        <f t="shared" si="0"/>
        <v>0</v>
      </c>
      <c r="BN87" s="647"/>
      <c r="BO87" s="645" t="str">
        <f t="shared" si="1"/>
        <v/>
      </c>
      <c r="BP87" s="647"/>
      <c r="BQ87" s="645">
        <f t="shared" si="18"/>
        <v>0</v>
      </c>
      <c r="BR87" s="647"/>
      <c r="BS87" s="638" t="b">
        <f t="shared" si="2"/>
        <v>0</v>
      </c>
      <c r="BT87" s="638"/>
      <c r="BU87" s="638">
        <f t="shared" si="19"/>
        <v>0</v>
      </c>
      <c r="BV87" s="638"/>
      <c r="BX87" s="645">
        <f t="shared" si="21"/>
        <v>0</v>
      </c>
      <c r="BY87" s="647"/>
      <c r="CA87" s="655">
        <f t="shared" si="3"/>
        <v>0</v>
      </c>
      <c r="CB87" s="655"/>
      <c r="CC87" s="638">
        <f t="shared" si="4"/>
        <v>0</v>
      </c>
      <c r="CD87" s="638"/>
      <c r="CI87" s="638">
        <f t="shared" si="20"/>
        <v>0</v>
      </c>
      <c r="CJ87" s="638"/>
      <c r="DX87" s="29"/>
      <c r="DY87" s="29"/>
      <c r="EF87" s="29"/>
      <c r="EG87" s="29"/>
      <c r="EH87" s="29"/>
      <c r="EI87" s="29"/>
      <c r="EN87" s="29"/>
      <c r="EO87" s="29"/>
    </row>
    <row r="88" spans="1:145" s="72" customFormat="1" ht="15" customHeight="1">
      <c r="A88" s="131"/>
      <c r="B88" s="15"/>
      <c r="C88" s="82" t="s">
        <v>94</v>
      </c>
      <c r="D88" s="752"/>
      <c r="E88" s="752"/>
      <c r="F88" s="752"/>
      <c r="G88" s="752"/>
      <c r="H88" s="752"/>
      <c r="I88" s="752"/>
      <c r="J88" s="752"/>
      <c r="K88" s="753"/>
      <c r="L88" s="753"/>
      <c r="M88" s="753"/>
      <c r="N88" s="753"/>
      <c r="O88" s="753"/>
      <c r="P88" s="753"/>
      <c r="Q88" s="750"/>
      <c r="R88" s="751"/>
      <c r="S88" s="750"/>
      <c r="T88" s="751"/>
      <c r="U88" s="750"/>
      <c r="V88" s="751"/>
      <c r="W88" s="750"/>
      <c r="X88" s="751"/>
      <c r="Y88" s="750"/>
      <c r="Z88" s="751"/>
      <c r="AA88" s="750"/>
      <c r="AB88" s="751"/>
      <c r="AC88" s="750"/>
      <c r="AD88" s="751"/>
      <c r="AE88" s="12"/>
      <c r="AF88" s="122"/>
      <c r="AH88" s="639">
        <f t="shared" si="5"/>
        <v>0</v>
      </c>
      <c r="AI88" s="641"/>
      <c r="AJ88" s="639">
        <f t="shared" si="6"/>
        <v>0</v>
      </c>
      <c r="AK88" s="641"/>
      <c r="AL88" s="627">
        <f t="shared" si="7"/>
        <v>0</v>
      </c>
      <c r="AM88" s="627"/>
      <c r="AN88" s="627">
        <f t="shared" si="8"/>
        <v>0</v>
      </c>
      <c r="AO88" s="639">
        <f t="shared" si="9"/>
        <v>0</v>
      </c>
      <c r="AP88" s="307"/>
      <c r="AQ88" s="641">
        <f t="shared" si="10"/>
        <v>0</v>
      </c>
      <c r="AR88" s="627"/>
      <c r="AS88" s="627">
        <f t="shared" si="11"/>
        <v>0</v>
      </c>
      <c r="AT88" s="627"/>
      <c r="AU88" s="627">
        <f t="shared" si="12"/>
        <v>0</v>
      </c>
      <c r="AV88" s="627"/>
      <c r="AW88" s="627">
        <f t="shared" si="13"/>
        <v>0</v>
      </c>
      <c r="AX88" s="639"/>
      <c r="AY88" s="307"/>
      <c r="AZ88" s="740">
        <f t="shared" si="22"/>
        <v>0</v>
      </c>
      <c r="BA88" s="741"/>
      <c r="BB88" s="738" t="str">
        <f>IF(AZ88=0,"",IF(SUM($AZ$60:AZ88)=1,BD88,IF($AZ$115&gt;SUM($AZ$60:AZ88),_xlfn.CONCAT(", ",BD88),IF($AZ$115=SUM($AZ$60:AZ88),_xlfn.CONCAT(" y ",BD88,".")))))</f>
        <v/>
      </c>
      <c r="BC88" s="739" t="str">
        <f>IF(BA88=0,"", IF(SUM($AN88:BA$566)=1,#REF!, IF($AQ$573&gt;SUM($AN88:BA$566),_xlfn.CONCAT(", ",#REF!), IF($AQ$573=SUM($AN88:BA$566),_xlfn.CONCAT(" y ",#REF!,".")))))</f>
        <v/>
      </c>
      <c r="BD88" s="639">
        <f t="shared" si="14"/>
        <v>29</v>
      </c>
      <c r="BE88" s="641"/>
      <c r="BG88" s="645" t="b">
        <f t="shared" si="15"/>
        <v>0</v>
      </c>
      <c r="BH88" s="647"/>
      <c r="BI88" s="645" t="str">
        <f t="shared" si="16"/>
        <v/>
      </c>
      <c r="BJ88" s="647"/>
      <c r="BK88" s="645">
        <f t="shared" si="17"/>
        <v>0</v>
      </c>
      <c r="BL88" s="647"/>
      <c r="BM88" s="645" t="b">
        <f t="shared" si="0"/>
        <v>0</v>
      </c>
      <c r="BN88" s="647"/>
      <c r="BO88" s="645" t="str">
        <f t="shared" si="1"/>
        <v/>
      </c>
      <c r="BP88" s="647"/>
      <c r="BQ88" s="645">
        <f t="shared" si="18"/>
        <v>0</v>
      </c>
      <c r="BR88" s="647"/>
      <c r="BS88" s="638" t="b">
        <f t="shared" si="2"/>
        <v>0</v>
      </c>
      <c r="BT88" s="638"/>
      <c r="BU88" s="638">
        <f t="shared" si="19"/>
        <v>0</v>
      </c>
      <c r="BV88" s="638"/>
      <c r="BX88" s="645">
        <f t="shared" si="21"/>
        <v>0</v>
      </c>
      <c r="BY88" s="647"/>
      <c r="CA88" s="655">
        <f t="shared" si="3"/>
        <v>0</v>
      </c>
      <c r="CB88" s="655"/>
      <c r="CC88" s="638">
        <f t="shared" si="4"/>
        <v>0</v>
      </c>
      <c r="CD88" s="638"/>
      <c r="CI88" s="638">
        <f t="shared" si="20"/>
        <v>0</v>
      </c>
      <c r="CJ88" s="638"/>
      <c r="DX88" s="29"/>
      <c r="DY88" s="29"/>
      <c r="EF88" s="29"/>
      <c r="EG88" s="29"/>
      <c r="EH88" s="29"/>
      <c r="EI88" s="29"/>
      <c r="EN88" s="29"/>
      <c r="EO88" s="29"/>
    </row>
    <row r="89" spans="1:145" s="72" customFormat="1" ht="15" customHeight="1">
      <c r="A89" s="131"/>
      <c r="B89" s="15"/>
      <c r="C89" s="82" t="s">
        <v>95</v>
      </c>
      <c r="D89" s="752"/>
      <c r="E89" s="752"/>
      <c r="F89" s="752"/>
      <c r="G89" s="752"/>
      <c r="H89" s="752"/>
      <c r="I89" s="752"/>
      <c r="J89" s="752"/>
      <c r="K89" s="753"/>
      <c r="L89" s="753"/>
      <c r="M89" s="753"/>
      <c r="N89" s="753"/>
      <c r="O89" s="753"/>
      <c r="P89" s="753"/>
      <c r="Q89" s="750"/>
      <c r="R89" s="751"/>
      <c r="S89" s="750"/>
      <c r="T89" s="751"/>
      <c r="U89" s="750"/>
      <c r="V89" s="751"/>
      <c r="W89" s="750"/>
      <c r="X89" s="751"/>
      <c r="Y89" s="750"/>
      <c r="Z89" s="751"/>
      <c r="AA89" s="750"/>
      <c r="AB89" s="751"/>
      <c r="AC89" s="750"/>
      <c r="AD89" s="751"/>
      <c r="AE89" s="12"/>
      <c r="AF89" s="122"/>
      <c r="AH89" s="639">
        <f t="shared" si="5"/>
        <v>0</v>
      </c>
      <c r="AI89" s="641"/>
      <c r="AJ89" s="639">
        <f t="shared" si="6"/>
        <v>0</v>
      </c>
      <c r="AK89" s="641"/>
      <c r="AL89" s="627">
        <f t="shared" si="7"/>
        <v>0</v>
      </c>
      <c r="AM89" s="627"/>
      <c r="AN89" s="627">
        <f t="shared" si="8"/>
        <v>0</v>
      </c>
      <c r="AO89" s="639">
        <f t="shared" si="9"/>
        <v>0</v>
      </c>
      <c r="AP89" s="307"/>
      <c r="AQ89" s="641">
        <f t="shared" si="10"/>
        <v>0</v>
      </c>
      <c r="AR89" s="627"/>
      <c r="AS89" s="627">
        <f t="shared" si="11"/>
        <v>0</v>
      </c>
      <c r="AT89" s="627"/>
      <c r="AU89" s="627">
        <f t="shared" si="12"/>
        <v>0</v>
      </c>
      <c r="AV89" s="627"/>
      <c r="AW89" s="627">
        <f t="shared" si="13"/>
        <v>0</v>
      </c>
      <c r="AX89" s="639"/>
      <c r="AY89" s="307"/>
      <c r="AZ89" s="740">
        <f t="shared" si="22"/>
        <v>0</v>
      </c>
      <c r="BA89" s="741"/>
      <c r="BB89" s="738" t="str">
        <f>IF(AZ89=0,"",IF(SUM($AZ$60:AZ89)=1,BD89,IF($AZ$115&gt;SUM($AZ$60:AZ89),_xlfn.CONCAT(", ",BD89),IF($AZ$115=SUM($AZ$60:AZ89),_xlfn.CONCAT(" y ",BD89,".")))))</f>
        <v/>
      </c>
      <c r="BC89" s="739" t="str">
        <f>IF(BA89=0,"", IF(SUM($AN89:BA$566)=1,#REF!, IF($AQ$573&gt;SUM($AN89:BA$566),_xlfn.CONCAT(", ",#REF!), IF($AQ$573=SUM($AN89:BA$566),_xlfn.CONCAT(" y ",#REF!,".")))))</f>
        <v/>
      </c>
      <c r="BD89" s="639">
        <f t="shared" si="14"/>
        <v>30</v>
      </c>
      <c r="BE89" s="641"/>
      <c r="BG89" s="645" t="b">
        <f t="shared" si="15"/>
        <v>0</v>
      </c>
      <c r="BH89" s="647"/>
      <c r="BI89" s="645" t="str">
        <f t="shared" si="16"/>
        <v/>
      </c>
      <c r="BJ89" s="647"/>
      <c r="BK89" s="645">
        <f t="shared" si="17"/>
        <v>0</v>
      </c>
      <c r="BL89" s="647"/>
      <c r="BM89" s="645" t="b">
        <f t="shared" si="0"/>
        <v>0</v>
      </c>
      <c r="BN89" s="647"/>
      <c r="BO89" s="645" t="str">
        <f t="shared" si="1"/>
        <v/>
      </c>
      <c r="BP89" s="647"/>
      <c r="BQ89" s="645">
        <f t="shared" si="18"/>
        <v>0</v>
      </c>
      <c r="BR89" s="647"/>
      <c r="BS89" s="638" t="b">
        <f t="shared" si="2"/>
        <v>0</v>
      </c>
      <c r="BT89" s="638"/>
      <c r="BU89" s="638">
        <f t="shared" si="19"/>
        <v>0</v>
      </c>
      <c r="BV89" s="638"/>
      <c r="BX89" s="645">
        <f t="shared" si="21"/>
        <v>0</v>
      </c>
      <c r="BY89" s="647"/>
      <c r="CA89" s="655">
        <f t="shared" si="3"/>
        <v>0</v>
      </c>
      <c r="CB89" s="655"/>
      <c r="CC89" s="638">
        <f t="shared" si="4"/>
        <v>0</v>
      </c>
      <c r="CD89" s="638"/>
      <c r="CI89" s="638">
        <f t="shared" si="20"/>
        <v>0</v>
      </c>
      <c r="CJ89" s="638"/>
      <c r="DX89" s="29"/>
      <c r="DY89" s="29"/>
      <c r="EF89" s="29"/>
      <c r="EG89" s="29"/>
      <c r="EH89" s="29"/>
      <c r="EI89" s="29"/>
      <c r="EN89" s="29"/>
      <c r="EO89" s="29"/>
    </row>
    <row r="90" spans="1:145" s="72" customFormat="1" ht="15" customHeight="1">
      <c r="A90" s="131"/>
      <c r="B90" s="15"/>
      <c r="C90" s="82" t="s">
        <v>96</v>
      </c>
      <c r="D90" s="752"/>
      <c r="E90" s="752"/>
      <c r="F90" s="752"/>
      <c r="G90" s="752"/>
      <c r="H90" s="752"/>
      <c r="I90" s="752"/>
      <c r="J90" s="752"/>
      <c r="K90" s="753"/>
      <c r="L90" s="753"/>
      <c r="M90" s="753"/>
      <c r="N90" s="753"/>
      <c r="O90" s="753"/>
      <c r="P90" s="753"/>
      <c r="Q90" s="750"/>
      <c r="R90" s="751"/>
      <c r="S90" s="750"/>
      <c r="T90" s="751"/>
      <c r="U90" s="750"/>
      <c r="V90" s="751"/>
      <c r="W90" s="750"/>
      <c r="X90" s="751"/>
      <c r="Y90" s="750"/>
      <c r="Z90" s="751"/>
      <c r="AA90" s="750"/>
      <c r="AB90" s="751"/>
      <c r="AC90" s="750"/>
      <c r="AD90" s="751"/>
      <c r="AE90" s="12"/>
      <c r="AF90" s="122"/>
      <c r="AH90" s="639">
        <f t="shared" si="5"/>
        <v>0</v>
      </c>
      <c r="AI90" s="641"/>
      <c r="AJ90" s="639">
        <f t="shared" si="6"/>
        <v>0</v>
      </c>
      <c r="AK90" s="641"/>
      <c r="AL90" s="627">
        <f t="shared" si="7"/>
        <v>0</v>
      </c>
      <c r="AM90" s="627"/>
      <c r="AN90" s="627">
        <f t="shared" si="8"/>
        <v>0</v>
      </c>
      <c r="AO90" s="639">
        <f t="shared" si="9"/>
        <v>0</v>
      </c>
      <c r="AP90" s="307"/>
      <c r="AQ90" s="641">
        <f t="shared" si="10"/>
        <v>0</v>
      </c>
      <c r="AR90" s="627"/>
      <c r="AS90" s="627">
        <f t="shared" si="11"/>
        <v>0</v>
      </c>
      <c r="AT90" s="627"/>
      <c r="AU90" s="627">
        <f t="shared" si="12"/>
        <v>0</v>
      </c>
      <c r="AV90" s="627"/>
      <c r="AW90" s="627">
        <f t="shared" si="13"/>
        <v>0</v>
      </c>
      <c r="AX90" s="639"/>
      <c r="AY90" s="307"/>
      <c r="AZ90" s="740">
        <f t="shared" si="22"/>
        <v>0</v>
      </c>
      <c r="BA90" s="741"/>
      <c r="BB90" s="738" t="str">
        <f>IF(AZ90=0,"",IF(SUM($AZ$60:AZ90)=1,BD90,IF($AZ$115&gt;SUM($AZ$60:AZ90),_xlfn.CONCAT(", ",BD90),IF($AZ$115=SUM($AZ$60:AZ90),_xlfn.CONCAT(" y ",BD90,".")))))</f>
        <v/>
      </c>
      <c r="BC90" s="739" t="str">
        <f>IF(BA90=0,"", IF(SUM($AN90:BA$566)=1,#REF!, IF($AQ$573&gt;SUM($AN90:BA$566),_xlfn.CONCAT(", ",#REF!), IF($AQ$573=SUM($AN90:BA$566),_xlfn.CONCAT(" y ",#REF!,".")))))</f>
        <v/>
      </c>
      <c r="BD90" s="639">
        <f t="shared" si="14"/>
        <v>31</v>
      </c>
      <c r="BE90" s="641"/>
      <c r="BG90" s="645" t="b">
        <f t="shared" si="15"/>
        <v>0</v>
      </c>
      <c r="BH90" s="647"/>
      <c r="BI90" s="645" t="str">
        <f t="shared" si="16"/>
        <v/>
      </c>
      <c r="BJ90" s="647"/>
      <c r="BK90" s="645">
        <f t="shared" si="17"/>
        <v>0</v>
      </c>
      <c r="BL90" s="647"/>
      <c r="BM90" s="645" t="b">
        <f t="shared" si="0"/>
        <v>0</v>
      </c>
      <c r="BN90" s="647"/>
      <c r="BO90" s="645" t="str">
        <f t="shared" si="1"/>
        <v/>
      </c>
      <c r="BP90" s="647"/>
      <c r="BQ90" s="645">
        <f t="shared" si="18"/>
        <v>0</v>
      </c>
      <c r="BR90" s="647"/>
      <c r="BS90" s="638" t="b">
        <f t="shared" si="2"/>
        <v>0</v>
      </c>
      <c r="BT90" s="638"/>
      <c r="BU90" s="638">
        <f t="shared" si="19"/>
        <v>0</v>
      </c>
      <c r="BV90" s="638"/>
      <c r="BX90" s="645">
        <f t="shared" si="21"/>
        <v>0</v>
      </c>
      <c r="BY90" s="647"/>
      <c r="CA90" s="655">
        <f t="shared" si="3"/>
        <v>0</v>
      </c>
      <c r="CB90" s="655"/>
      <c r="CC90" s="638">
        <f t="shared" si="4"/>
        <v>0</v>
      </c>
      <c r="CD90" s="638"/>
      <c r="CI90" s="638">
        <f t="shared" si="20"/>
        <v>0</v>
      </c>
      <c r="CJ90" s="638"/>
      <c r="DX90" s="29"/>
      <c r="DY90" s="29"/>
      <c r="EF90" s="29"/>
      <c r="EG90" s="29"/>
      <c r="EH90" s="29"/>
      <c r="EI90" s="29"/>
      <c r="EN90" s="29"/>
      <c r="EO90" s="29"/>
    </row>
    <row r="91" spans="1:145" s="72" customFormat="1" ht="15" customHeight="1">
      <c r="A91" s="131"/>
      <c r="B91" s="15"/>
      <c r="C91" s="82" t="s">
        <v>97</v>
      </c>
      <c r="D91" s="752"/>
      <c r="E91" s="752"/>
      <c r="F91" s="752"/>
      <c r="G91" s="752"/>
      <c r="H91" s="752"/>
      <c r="I91" s="752"/>
      <c r="J91" s="752"/>
      <c r="K91" s="753"/>
      <c r="L91" s="753"/>
      <c r="M91" s="753"/>
      <c r="N91" s="753"/>
      <c r="O91" s="753"/>
      <c r="P91" s="753"/>
      <c r="Q91" s="750"/>
      <c r="R91" s="751"/>
      <c r="S91" s="750"/>
      <c r="T91" s="751"/>
      <c r="U91" s="750"/>
      <c r="V91" s="751"/>
      <c r="W91" s="750"/>
      <c r="X91" s="751"/>
      <c r="Y91" s="750"/>
      <c r="Z91" s="751"/>
      <c r="AA91" s="750"/>
      <c r="AB91" s="751"/>
      <c r="AC91" s="750"/>
      <c r="AD91" s="751"/>
      <c r="AE91" s="12"/>
      <c r="AF91" s="122"/>
      <c r="AH91" s="639">
        <f t="shared" si="5"/>
        <v>0</v>
      </c>
      <c r="AI91" s="641"/>
      <c r="AJ91" s="639">
        <f t="shared" si="6"/>
        <v>0</v>
      </c>
      <c r="AK91" s="641"/>
      <c r="AL91" s="627">
        <f t="shared" si="7"/>
        <v>0</v>
      </c>
      <c r="AM91" s="627"/>
      <c r="AN91" s="627">
        <f t="shared" si="8"/>
        <v>0</v>
      </c>
      <c r="AO91" s="639">
        <f t="shared" si="9"/>
        <v>0</v>
      </c>
      <c r="AP91" s="307"/>
      <c r="AQ91" s="641">
        <f t="shared" si="10"/>
        <v>0</v>
      </c>
      <c r="AR91" s="627"/>
      <c r="AS91" s="627">
        <f t="shared" si="11"/>
        <v>0</v>
      </c>
      <c r="AT91" s="627"/>
      <c r="AU91" s="627">
        <f t="shared" si="12"/>
        <v>0</v>
      </c>
      <c r="AV91" s="627"/>
      <c r="AW91" s="627">
        <f t="shared" si="13"/>
        <v>0</v>
      </c>
      <c r="AX91" s="639"/>
      <c r="AY91" s="307"/>
      <c r="AZ91" s="740">
        <f t="shared" si="22"/>
        <v>0</v>
      </c>
      <c r="BA91" s="741"/>
      <c r="BB91" s="738" t="str">
        <f>IF(AZ91=0,"",IF(SUM($AZ$60:AZ91)=1,BD91,IF($AZ$115&gt;SUM($AZ$60:AZ91),_xlfn.CONCAT(", ",BD91),IF($AZ$115=SUM($AZ$60:AZ91),_xlfn.CONCAT(" y ",BD91,".")))))</f>
        <v/>
      </c>
      <c r="BC91" s="739" t="str">
        <f>IF(BA91=0,"", IF(SUM($AN91:BA$566)=1,#REF!, IF($AQ$573&gt;SUM($AN91:BA$566),_xlfn.CONCAT(", ",#REF!), IF($AQ$573=SUM($AN91:BA$566),_xlfn.CONCAT(" y ",#REF!,".")))))</f>
        <v/>
      </c>
      <c r="BD91" s="639">
        <f t="shared" si="14"/>
        <v>32</v>
      </c>
      <c r="BE91" s="641"/>
      <c r="BG91" s="645" t="b">
        <f t="shared" si="15"/>
        <v>0</v>
      </c>
      <c r="BH91" s="647"/>
      <c r="BI91" s="645" t="str">
        <f t="shared" si="16"/>
        <v/>
      </c>
      <c r="BJ91" s="647"/>
      <c r="BK91" s="645">
        <f t="shared" si="17"/>
        <v>0</v>
      </c>
      <c r="BL91" s="647"/>
      <c r="BM91" s="645" t="b">
        <f t="shared" si="0"/>
        <v>0</v>
      </c>
      <c r="BN91" s="647"/>
      <c r="BO91" s="645" t="str">
        <f t="shared" si="1"/>
        <v/>
      </c>
      <c r="BP91" s="647"/>
      <c r="BQ91" s="645">
        <f t="shared" si="18"/>
        <v>0</v>
      </c>
      <c r="BR91" s="647"/>
      <c r="BS91" s="638" t="b">
        <f t="shared" si="2"/>
        <v>0</v>
      </c>
      <c r="BT91" s="638"/>
      <c r="BU91" s="638">
        <f t="shared" si="19"/>
        <v>0</v>
      </c>
      <c r="BV91" s="638"/>
      <c r="BX91" s="645">
        <f t="shared" si="21"/>
        <v>0</v>
      </c>
      <c r="BY91" s="647"/>
      <c r="CA91" s="655">
        <f t="shared" si="3"/>
        <v>0</v>
      </c>
      <c r="CB91" s="655"/>
      <c r="CC91" s="638">
        <f t="shared" si="4"/>
        <v>0</v>
      </c>
      <c r="CD91" s="638"/>
      <c r="CI91" s="638">
        <f t="shared" si="20"/>
        <v>0</v>
      </c>
      <c r="CJ91" s="638"/>
      <c r="DX91" s="29"/>
      <c r="DY91" s="29"/>
      <c r="EF91" s="29"/>
      <c r="EG91" s="29"/>
      <c r="EH91" s="29"/>
      <c r="EI91" s="29"/>
      <c r="EN91" s="29"/>
      <c r="EO91" s="29"/>
    </row>
    <row r="92" spans="1:145" s="72" customFormat="1" ht="15" customHeight="1">
      <c r="A92" s="131"/>
      <c r="B92" s="15"/>
      <c r="C92" s="82" t="s">
        <v>98</v>
      </c>
      <c r="D92" s="752"/>
      <c r="E92" s="752"/>
      <c r="F92" s="752"/>
      <c r="G92" s="752"/>
      <c r="H92" s="752"/>
      <c r="I92" s="752"/>
      <c r="J92" s="752"/>
      <c r="K92" s="753"/>
      <c r="L92" s="753"/>
      <c r="M92" s="753"/>
      <c r="N92" s="753"/>
      <c r="O92" s="753"/>
      <c r="P92" s="753"/>
      <c r="Q92" s="750"/>
      <c r="R92" s="751"/>
      <c r="S92" s="750"/>
      <c r="T92" s="751"/>
      <c r="U92" s="750"/>
      <c r="V92" s="751"/>
      <c r="W92" s="750"/>
      <c r="X92" s="751"/>
      <c r="Y92" s="750"/>
      <c r="Z92" s="751"/>
      <c r="AA92" s="750"/>
      <c r="AB92" s="751"/>
      <c r="AC92" s="750"/>
      <c r="AD92" s="751"/>
      <c r="AE92" s="12"/>
      <c r="AF92" s="122"/>
      <c r="AH92" s="639">
        <f t="shared" si="5"/>
        <v>0</v>
      </c>
      <c r="AI92" s="641"/>
      <c r="AJ92" s="639">
        <f t="shared" si="6"/>
        <v>0</v>
      </c>
      <c r="AK92" s="641"/>
      <c r="AL92" s="627">
        <f t="shared" si="7"/>
        <v>0</v>
      </c>
      <c r="AM92" s="627"/>
      <c r="AN92" s="627">
        <f t="shared" si="8"/>
        <v>0</v>
      </c>
      <c r="AO92" s="639">
        <f t="shared" si="9"/>
        <v>0</v>
      </c>
      <c r="AP92" s="307"/>
      <c r="AQ92" s="641">
        <f t="shared" si="10"/>
        <v>0</v>
      </c>
      <c r="AR92" s="627"/>
      <c r="AS92" s="627">
        <f t="shared" si="11"/>
        <v>0</v>
      </c>
      <c r="AT92" s="627"/>
      <c r="AU92" s="627">
        <f t="shared" si="12"/>
        <v>0</v>
      </c>
      <c r="AV92" s="627"/>
      <c r="AW92" s="627">
        <f t="shared" si="13"/>
        <v>0</v>
      </c>
      <c r="AX92" s="639"/>
      <c r="AY92" s="307"/>
      <c r="AZ92" s="740">
        <f t="shared" si="22"/>
        <v>0</v>
      </c>
      <c r="BA92" s="741"/>
      <c r="BB92" s="738" t="str">
        <f>IF(AZ92=0,"",IF(SUM($AZ$60:AZ92)=1,BD92,IF($AZ$115&gt;SUM($AZ$60:AZ92),_xlfn.CONCAT(", ",BD92),IF($AZ$115=SUM($AZ$60:AZ92),_xlfn.CONCAT(" y ",BD92,".")))))</f>
        <v/>
      </c>
      <c r="BC92" s="739" t="str">
        <f>IF(BA92=0,"", IF(SUM($AN92:BA$566)=1,#REF!, IF($AQ$573&gt;SUM($AN92:BA$566),_xlfn.CONCAT(", ",#REF!), IF($AQ$573=SUM($AN92:BA$566),_xlfn.CONCAT(" y ",#REF!,".")))))</f>
        <v/>
      </c>
      <c r="BD92" s="639">
        <f t="shared" si="14"/>
        <v>33</v>
      </c>
      <c r="BE92" s="641"/>
      <c r="BG92" s="645" t="b">
        <f t="shared" si="15"/>
        <v>0</v>
      </c>
      <c r="BH92" s="647"/>
      <c r="BI92" s="645" t="str">
        <f t="shared" si="16"/>
        <v/>
      </c>
      <c r="BJ92" s="647"/>
      <c r="BK92" s="645">
        <f t="shared" si="17"/>
        <v>0</v>
      </c>
      <c r="BL92" s="647"/>
      <c r="BM92" s="645" t="b">
        <f t="shared" si="0"/>
        <v>0</v>
      </c>
      <c r="BN92" s="647"/>
      <c r="BO92" s="645" t="str">
        <f t="shared" si="1"/>
        <v/>
      </c>
      <c r="BP92" s="647"/>
      <c r="BQ92" s="645">
        <f t="shared" si="18"/>
        <v>0</v>
      </c>
      <c r="BR92" s="647"/>
      <c r="BS92" s="638" t="b">
        <f t="shared" si="2"/>
        <v>0</v>
      </c>
      <c r="BT92" s="638"/>
      <c r="BU92" s="638">
        <f t="shared" si="19"/>
        <v>0</v>
      </c>
      <c r="BV92" s="638"/>
      <c r="BX92" s="645">
        <f t="shared" si="21"/>
        <v>0</v>
      </c>
      <c r="BY92" s="647"/>
      <c r="CA92" s="655">
        <f t="shared" si="3"/>
        <v>0</v>
      </c>
      <c r="CB92" s="655"/>
      <c r="CC92" s="638">
        <f t="shared" si="4"/>
        <v>0</v>
      </c>
      <c r="CD92" s="638"/>
      <c r="CI92" s="638">
        <f t="shared" si="20"/>
        <v>0</v>
      </c>
      <c r="CJ92" s="638"/>
      <c r="DX92" s="29"/>
      <c r="DY92" s="29"/>
      <c r="EF92" s="29"/>
      <c r="EG92" s="29"/>
      <c r="EH92" s="29"/>
      <c r="EI92" s="29"/>
      <c r="EN92" s="29"/>
      <c r="EO92" s="29"/>
    </row>
    <row r="93" spans="1:145" s="72" customFormat="1" ht="15" customHeight="1">
      <c r="A93" s="131"/>
      <c r="B93" s="15"/>
      <c r="C93" s="82" t="s">
        <v>99</v>
      </c>
      <c r="D93" s="752"/>
      <c r="E93" s="752"/>
      <c r="F93" s="752"/>
      <c r="G93" s="752"/>
      <c r="H93" s="752"/>
      <c r="I93" s="752"/>
      <c r="J93" s="752"/>
      <c r="K93" s="753"/>
      <c r="L93" s="753"/>
      <c r="M93" s="753"/>
      <c r="N93" s="753"/>
      <c r="O93" s="753"/>
      <c r="P93" s="753"/>
      <c r="Q93" s="750"/>
      <c r="R93" s="751"/>
      <c r="S93" s="750"/>
      <c r="T93" s="751"/>
      <c r="U93" s="750"/>
      <c r="V93" s="751"/>
      <c r="W93" s="750"/>
      <c r="X93" s="751"/>
      <c r="Y93" s="750"/>
      <c r="Z93" s="751"/>
      <c r="AA93" s="750"/>
      <c r="AB93" s="751"/>
      <c r="AC93" s="750"/>
      <c r="AD93" s="751"/>
      <c r="AE93" s="12"/>
      <c r="AF93" s="122"/>
      <c r="AH93" s="639">
        <f t="shared" si="5"/>
        <v>0</v>
      </c>
      <c r="AI93" s="641"/>
      <c r="AJ93" s="639">
        <f t="shared" si="6"/>
        <v>0</v>
      </c>
      <c r="AK93" s="641"/>
      <c r="AL93" s="627">
        <f t="shared" si="7"/>
        <v>0</v>
      </c>
      <c r="AM93" s="627"/>
      <c r="AN93" s="627">
        <f>IF($AH$40=$AJ$40, 0, IF(OR(AND(AH93=0, AJ93&gt;0),AND(AH93="NS", AL93&gt;0), AND(AH93="NS", AJ93=0, AL93=0),AND(AH93="NA",AJ93&gt;0,AL93=0)), 1, IF(OR(AND(AH93&gt;0, AJ93=2), AND(AH93="NS", AJ93=2), AND(AH93="NS", AL93=0, AJ93&gt;0), AH93=AL93), 0, 1)))</f>
        <v>0</v>
      </c>
      <c r="AO93" s="639">
        <f t="shared" si="9"/>
        <v>0</v>
      </c>
      <c r="AP93" s="307"/>
      <c r="AQ93" s="641">
        <f t="shared" si="10"/>
        <v>0</v>
      </c>
      <c r="AR93" s="627"/>
      <c r="AS93" s="627">
        <f t="shared" si="11"/>
        <v>0</v>
      </c>
      <c r="AT93" s="627"/>
      <c r="AU93" s="627">
        <f t="shared" si="12"/>
        <v>0</v>
      </c>
      <c r="AV93" s="627"/>
      <c r="AW93" s="627">
        <f t="shared" si="13"/>
        <v>0</v>
      </c>
      <c r="AX93" s="639"/>
      <c r="AY93" s="307"/>
      <c r="AZ93" s="740">
        <f t="shared" si="22"/>
        <v>0</v>
      </c>
      <c r="BA93" s="741"/>
      <c r="BB93" s="738" t="str">
        <f>IF(AZ93=0,"",IF(SUM($AZ$60:AZ93)=1,BD93,IF($AZ$115&gt;SUM($AZ$60:AZ93),_xlfn.CONCAT(", ",BD93),IF($AZ$115=SUM($AZ$60:AZ93),_xlfn.CONCAT(" y ",BD93,".")))))</f>
        <v/>
      </c>
      <c r="BC93" s="739" t="str">
        <f>IF(BA93=0,"", IF(SUM($AN93:BA$566)=1,#REF!, IF($AQ$573&gt;SUM($AN93:BA$566),_xlfn.CONCAT(", ",#REF!), IF($AQ$573=SUM($AN93:BA$566),_xlfn.CONCAT(" y ",#REF!,".")))))</f>
        <v/>
      </c>
      <c r="BD93" s="639">
        <f t="shared" si="14"/>
        <v>34</v>
      </c>
      <c r="BE93" s="641"/>
      <c r="BG93" s="645" t="b">
        <f t="shared" si="15"/>
        <v>0</v>
      </c>
      <c r="BH93" s="647"/>
      <c r="BI93" s="645" t="str">
        <f t="shared" si="16"/>
        <v/>
      </c>
      <c r="BJ93" s="647"/>
      <c r="BK93" s="645">
        <f t="shared" si="17"/>
        <v>0</v>
      </c>
      <c r="BL93" s="647"/>
      <c r="BM93" s="645" t="b">
        <f t="shared" si="0"/>
        <v>0</v>
      </c>
      <c r="BN93" s="647"/>
      <c r="BO93" s="645" t="str">
        <f t="shared" si="1"/>
        <v/>
      </c>
      <c r="BP93" s="647"/>
      <c r="BQ93" s="645">
        <f t="shared" si="18"/>
        <v>0</v>
      </c>
      <c r="BR93" s="647"/>
      <c r="BS93" s="638" t="b">
        <f t="shared" si="2"/>
        <v>0</v>
      </c>
      <c r="BT93" s="638"/>
      <c r="BU93" s="638">
        <f t="shared" si="19"/>
        <v>0</v>
      </c>
      <c r="BV93" s="638"/>
      <c r="BX93" s="645">
        <f t="shared" si="21"/>
        <v>0</v>
      </c>
      <c r="BY93" s="647"/>
      <c r="CA93" s="655">
        <f t="shared" si="3"/>
        <v>0</v>
      </c>
      <c r="CB93" s="655"/>
      <c r="CC93" s="638">
        <f t="shared" si="4"/>
        <v>0</v>
      </c>
      <c r="CD93" s="638"/>
      <c r="CI93" s="638">
        <f t="shared" si="20"/>
        <v>0</v>
      </c>
      <c r="CJ93" s="638"/>
      <c r="DX93" s="29"/>
      <c r="DY93" s="29"/>
      <c r="EF93" s="29"/>
      <c r="EG93" s="29"/>
      <c r="EH93" s="29"/>
      <c r="EI93" s="29"/>
      <c r="EN93" s="29"/>
      <c r="EO93" s="29"/>
    </row>
    <row r="94" spans="1:145" s="72" customFormat="1" ht="15" customHeight="1">
      <c r="A94" s="131"/>
      <c r="B94" s="15"/>
      <c r="C94" s="82" t="s">
        <v>100</v>
      </c>
      <c r="D94" s="752"/>
      <c r="E94" s="752"/>
      <c r="F94" s="752"/>
      <c r="G94" s="752"/>
      <c r="H94" s="752"/>
      <c r="I94" s="752"/>
      <c r="J94" s="752"/>
      <c r="K94" s="753"/>
      <c r="L94" s="753"/>
      <c r="M94" s="753"/>
      <c r="N94" s="753"/>
      <c r="O94" s="753"/>
      <c r="P94" s="753"/>
      <c r="Q94" s="750"/>
      <c r="R94" s="751"/>
      <c r="S94" s="750"/>
      <c r="T94" s="751"/>
      <c r="U94" s="750"/>
      <c r="V94" s="751"/>
      <c r="W94" s="750"/>
      <c r="X94" s="751"/>
      <c r="Y94" s="750"/>
      <c r="Z94" s="751"/>
      <c r="AA94" s="750"/>
      <c r="AB94" s="751"/>
      <c r="AC94" s="750"/>
      <c r="AD94" s="751"/>
      <c r="AE94" s="12"/>
      <c r="AF94" s="122"/>
      <c r="AH94" s="639">
        <f t="shared" si="5"/>
        <v>0</v>
      </c>
      <c r="AI94" s="641"/>
      <c r="AJ94" s="639">
        <f t="shared" si="6"/>
        <v>0</v>
      </c>
      <c r="AK94" s="641"/>
      <c r="AL94" s="627">
        <f t="shared" si="7"/>
        <v>0</v>
      </c>
      <c r="AM94" s="627"/>
      <c r="AN94" s="627">
        <f t="shared" si="8"/>
        <v>0</v>
      </c>
      <c r="AO94" s="639">
        <f t="shared" si="9"/>
        <v>0</v>
      </c>
      <c r="AP94" s="307"/>
      <c r="AQ94" s="641">
        <f t="shared" si="10"/>
        <v>0</v>
      </c>
      <c r="AR94" s="627"/>
      <c r="AS94" s="627">
        <f t="shared" si="11"/>
        <v>0</v>
      </c>
      <c r="AT94" s="627"/>
      <c r="AU94" s="627">
        <f t="shared" si="12"/>
        <v>0</v>
      </c>
      <c r="AV94" s="627"/>
      <c r="AW94" s="627">
        <f t="shared" si="13"/>
        <v>0</v>
      </c>
      <c r="AX94" s="639"/>
      <c r="AY94" s="307"/>
      <c r="AZ94" s="740">
        <f t="shared" si="22"/>
        <v>0</v>
      </c>
      <c r="BA94" s="741"/>
      <c r="BB94" s="738" t="str">
        <f>IF(AZ94=0,"",IF(SUM($AZ$60:AZ94)=1,BD94,IF($AZ$115&gt;SUM($AZ$60:AZ94),_xlfn.CONCAT(", ",BD94),IF($AZ$115=SUM($AZ$60:AZ94),_xlfn.CONCAT(" y ",BD94,".")))))</f>
        <v/>
      </c>
      <c r="BC94" s="739" t="str">
        <f>IF(BA94=0,"", IF(SUM($AN94:BA$566)=1,#REF!, IF($AQ$573&gt;SUM($AN94:BA$566),_xlfn.CONCAT(", ",#REF!), IF($AQ$573=SUM($AN94:BA$566),_xlfn.CONCAT(" y ",#REF!,".")))))</f>
        <v/>
      </c>
      <c r="BD94" s="639">
        <f t="shared" si="14"/>
        <v>35</v>
      </c>
      <c r="BE94" s="641"/>
      <c r="BG94" s="645" t="b">
        <f t="shared" si="15"/>
        <v>0</v>
      </c>
      <c r="BH94" s="647"/>
      <c r="BI94" s="645" t="str">
        <f t="shared" si="16"/>
        <v/>
      </c>
      <c r="BJ94" s="647"/>
      <c r="BK94" s="645">
        <f t="shared" si="17"/>
        <v>0</v>
      </c>
      <c r="BL94" s="647"/>
      <c r="BM94" s="645" t="b">
        <f t="shared" si="0"/>
        <v>0</v>
      </c>
      <c r="BN94" s="647"/>
      <c r="BO94" s="645" t="str">
        <f t="shared" si="1"/>
        <v/>
      </c>
      <c r="BP94" s="647"/>
      <c r="BQ94" s="645">
        <f t="shared" si="18"/>
        <v>0</v>
      </c>
      <c r="BR94" s="647"/>
      <c r="BS94" s="638" t="b">
        <f t="shared" si="2"/>
        <v>0</v>
      </c>
      <c r="BT94" s="638"/>
      <c r="BU94" s="638">
        <f t="shared" si="19"/>
        <v>0</v>
      </c>
      <c r="BV94" s="638"/>
      <c r="BX94" s="645">
        <f t="shared" si="21"/>
        <v>0</v>
      </c>
      <c r="BY94" s="647"/>
      <c r="CA94" s="655">
        <f t="shared" si="3"/>
        <v>0</v>
      </c>
      <c r="CB94" s="655"/>
      <c r="CC94" s="638">
        <f t="shared" si="4"/>
        <v>0</v>
      </c>
      <c r="CD94" s="638"/>
      <c r="CI94" s="638">
        <f t="shared" si="20"/>
        <v>0</v>
      </c>
      <c r="CJ94" s="638"/>
      <c r="DX94" s="29"/>
      <c r="DY94" s="29"/>
      <c r="EF94" s="29"/>
      <c r="EG94" s="29"/>
      <c r="EH94" s="29"/>
      <c r="EI94" s="29"/>
      <c r="EN94" s="29"/>
      <c r="EO94" s="29"/>
    </row>
    <row r="95" spans="1:145" s="72" customFormat="1" ht="15" customHeight="1">
      <c r="A95" s="131"/>
      <c r="B95" s="15"/>
      <c r="C95" s="82" t="s">
        <v>116</v>
      </c>
      <c r="D95" s="752"/>
      <c r="E95" s="752"/>
      <c r="F95" s="752"/>
      <c r="G95" s="752"/>
      <c r="H95" s="752"/>
      <c r="I95" s="752"/>
      <c r="J95" s="752"/>
      <c r="K95" s="753"/>
      <c r="L95" s="753"/>
      <c r="M95" s="753"/>
      <c r="N95" s="753"/>
      <c r="O95" s="753"/>
      <c r="P95" s="753"/>
      <c r="Q95" s="750"/>
      <c r="R95" s="751"/>
      <c r="S95" s="750"/>
      <c r="T95" s="751"/>
      <c r="U95" s="750"/>
      <c r="V95" s="751"/>
      <c r="W95" s="750"/>
      <c r="X95" s="751"/>
      <c r="Y95" s="750"/>
      <c r="Z95" s="751"/>
      <c r="AA95" s="750"/>
      <c r="AB95" s="751"/>
      <c r="AC95" s="750"/>
      <c r="AD95" s="751"/>
      <c r="AE95" s="12"/>
      <c r="AF95" s="122"/>
      <c r="AH95" s="639">
        <f t="shared" si="5"/>
        <v>0</v>
      </c>
      <c r="AI95" s="641"/>
      <c r="AJ95" s="639">
        <f t="shared" si="6"/>
        <v>0</v>
      </c>
      <c r="AK95" s="641"/>
      <c r="AL95" s="627">
        <f t="shared" si="7"/>
        <v>0</v>
      </c>
      <c r="AM95" s="627"/>
      <c r="AN95" s="627">
        <f t="shared" si="8"/>
        <v>0</v>
      </c>
      <c r="AO95" s="639">
        <f t="shared" si="9"/>
        <v>0</v>
      </c>
      <c r="AP95" s="307"/>
      <c r="AQ95" s="641">
        <f t="shared" si="10"/>
        <v>0</v>
      </c>
      <c r="AR95" s="627"/>
      <c r="AS95" s="627">
        <f t="shared" si="11"/>
        <v>0</v>
      </c>
      <c r="AT95" s="627"/>
      <c r="AU95" s="627">
        <f t="shared" si="12"/>
        <v>0</v>
      </c>
      <c r="AV95" s="627"/>
      <c r="AW95" s="627">
        <f t="shared" si="13"/>
        <v>0</v>
      </c>
      <c r="AX95" s="639"/>
      <c r="AY95" s="307"/>
      <c r="AZ95" s="740">
        <f t="shared" si="22"/>
        <v>0</v>
      </c>
      <c r="BA95" s="741"/>
      <c r="BB95" s="738" t="str">
        <f>IF(AZ95=0,"",IF(SUM($AZ$60:AZ95)=1,BD95,IF($AZ$115&gt;SUM($AZ$60:AZ95),_xlfn.CONCAT(", ",BD95),IF($AZ$115=SUM($AZ$60:AZ95),_xlfn.CONCAT(" y ",BD95,".")))))</f>
        <v/>
      </c>
      <c r="BC95" s="739" t="str">
        <f>IF(BA95=0,"", IF(SUM($AN95:BA$566)=1,#REF!, IF($AQ$573&gt;SUM($AN95:BA$566),_xlfn.CONCAT(", ",#REF!), IF($AQ$573=SUM($AN95:BA$566),_xlfn.CONCAT(" y ",#REF!,".")))))</f>
        <v/>
      </c>
      <c r="BD95" s="639">
        <f t="shared" si="14"/>
        <v>36</v>
      </c>
      <c r="BE95" s="641"/>
      <c r="BG95" s="645" t="b">
        <f t="shared" si="15"/>
        <v>0</v>
      </c>
      <c r="BH95" s="647"/>
      <c r="BI95" s="645" t="str">
        <f t="shared" si="16"/>
        <v/>
      </c>
      <c r="BJ95" s="647"/>
      <c r="BK95" s="645">
        <f t="shared" si="17"/>
        <v>0</v>
      </c>
      <c r="BL95" s="647"/>
      <c r="BM95" s="645" t="b">
        <f t="shared" si="0"/>
        <v>0</v>
      </c>
      <c r="BN95" s="647"/>
      <c r="BO95" s="645" t="str">
        <f t="shared" si="1"/>
        <v/>
      </c>
      <c r="BP95" s="647"/>
      <c r="BQ95" s="645">
        <f t="shared" si="18"/>
        <v>0</v>
      </c>
      <c r="BR95" s="647"/>
      <c r="BS95" s="638" t="b">
        <f t="shared" si="2"/>
        <v>0</v>
      </c>
      <c r="BT95" s="638"/>
      <c r="BU95" s="638">
        <f t="shared" si="19"/>
        <v>0</v>
      </c>
      <c r="BV95" s="638"/>
      <c r="BX95" s="645">
        <f t="shared" si="21"/>
        <v>0</v>
      </c>
      <c r="BY95" s="647"/>
      <c r="CA95" s="655">
        <f t="shared" si="3"/>
        <v>0</v>
      </c>
      <c r="CB95" s="655"/>
      <c r="CC95" s="638">
        <f t="shared" si="4"/>
        <v>0</v>
      </c>
      <c r="CD95" s="638"/>
      <c r="CI95" s="638">
        <f t="shared" si="20"/>
        <v>0</v>
      </c>
      <c r="CJ95" s="638"/>
      <c r="DX95" s="29"/>
      <c r="DY95" s="29"/>
      <c r="EF95" s="29"/>
      <c r="EG95" s="29"/>
      <c r="EH95" s="29"/>
      <c r="EI95" s="29"/>
      <c r="EN95" s="29"/>
      <c r="EO95" s="29"/>
    </row>
    <row r="96" spans="1:145" s="72" customFormat="1" ht="15" customHeight="1">
      <c r="A96" s="131"/>
      <c r="B96" s="15"/>
      <c r="C96" s="82" t="s">
        <v>117</v>
      </c>
      <c r="D96" s="752"/>
      <c r="E96" s="752"/>
      <c r="F96" s="752"/>
      <c r="G96" s="752"/>
      <c r="H96" s="752"/>
      <c r="I96" s="752"/>
      <c r="J96" s="752"/>
      <c r="K96" s="753"/>
      <c r="L96" s="753"/>
      <c r="M96" s="753"/>
      <c r="N96" s="753"/>
      <c r="O96" s="753"/>
      <c r="P96" s="753"/>
      <c r="Q96" s="750"/>
      <c r="R96" s="751"/>
      <c r="S96" s="750"/>
      <c r="T96" s="751"/>
      <c r="U96" s="750"/>
      <c r="V96" s="751"/>
      <c r="W96" s="750"/>
      <c r="X96" s="751"/>
      <c r="Y96" s="750"/>
      <c r="Z96" s="751"/>
      <c r="AA96" s="750"/>
      <c r="AB96" s="751"/>
      <c r="AC96" s="750"/>
      <c r="AD96" s="751"/>
      <c r="AE96" s="12"/>
      <c r="AF96" s="122"/>
      <c r="AH96" s="639">
        <f t="shared" si="5"/>
        <v>0</v>
      </c>
      <c r="AI96" s="641"/>
      <c r="AJ96" s="639">
        <f t="shared" si="6"/>
        <v>0</v>
      </c>
      <c r="AK96" s="641"/>
      <c r="AL96" s="627">
        <f t="shared" si="7"/>
        <v>0</v>
      </c>
      <c r="AM96" s="627"/>
      <c r="AN96" s="627">
        <f t="shared" si="8"/>
        <v>0</v>
      </c>
      <c r="AO96" s="639">
        <f t="shared" si="9"/>
        <v>0</v>
      </c>
      <c r="AP96" s="307"/>
      <c r="AQ96" s="641">
        <f t="shared" si="10"/>
        <v>0</v>
      </c>
      <c r="AR96" s="627"/>
      <c r="AS96" s="627">
        <f t="shared" si="11"/>
        <v>0</v>
      </c>
      <c r="AT96" s="627"/>
      <c r="AU96" s="627">
        <f t="shared" si="12"/>
        <v>0</v>
      </c>
      <c r="AV96" s="627"/>
      <c r="AW96" s="627">
        <f t="shared" si="13"/>
        <v>0</v>
      </c>
      <c r="AX96" s="639"/>
      <c r="AY96" s="307"/>
      <c r="AZ96" s="740">
        <f t="shared" si="22"/>
        <v>0</v>
      </c>
      <c r="BA96" s="741"/>
      <c r="BB96" s="738" t="str">
        <f>IF(AZ96=0,"",IF(SUM($AZ$60:AZ96)=1,BD96,IF($AZ$115&gt;SUM($AZ$60:AZ96),_xlfn.CONCAT(", ",BD96),IF($AZ$115=SUM($AZ$60:AZ96),_xlfn.CONCAT(" y ",BD96,".")))))</f>
        <v/>
      </c>
      <c r="BC96" s="739" t="str">
        <f>IF(BA96=0,"", IF(SUM($AN96:BA$566)=1,#REF!, IF($AQ$573&gt;SUM($AN96:BA$566),_xlfn.CONCAT(", ",#REF!), IF($AQ$573=SUM($AN96:BA$566),_xlfn.CONCAT(" y ",#REF!,".")))))</f>
        <v/>
      </c>
      <c r="BD96" s="639">
        <f t="shared" si="14"/>
        <v>37</v>
      </c>
      <c r="BE96" s="641"/>
      <c r="BG96" s="645" t="b">
        <f t="shared" si="15"/>
        <v>0</v>
      </c>
      <c r="BH96" s="647"/>
      <c r="BI96" s="645" t="str">
        <f t="shared" si="16"/>
        <v/>
      </c>
      <c r="BJ96" s="647"/>
      <c r="BK96" s="645">
        <f t="shared" si="17"/>
        <v>0</v>
      </c>
      <c r="BL96" s="647"/>
      <c r="BM96" s="645" t="b">
        <f t="shared" si="0"/>
        <v>0</v>
      </c>
      <c r="BN96" s="647"/>
      <c r="BO96" s="645" t="str">
        <f t="shared" si="1"/>
        <v/>
      </c>
      <c r="BP96" s="647"/>
      <c r="BQ96" s="645">
        <f t="shared" si="18"/>
        <v>0</v>
      </c>
      <c r="BR96" s="647"/>
      <c r="BS96" s="638" t="b">
        <f t="shared" si="2"/>
        <v>0</v>
      </c>
      <c r="BT96" s="638"/>
      <c r="BU96" s="638">
        <f t="shared" si="19"/>
        <v>0</v>
      </c>
      <c r="BV96" s="638"/>
      <c r="BX96" s="645">
        <f t="shared" si="21"/>
        <v>0</v>
      </c>
      <c r="BY96" s="647"/>
      <c r="CA96" s="655">
        <f t="shared" si="3"/>
        <v>0</v>
      </c>
      <c r="CB96" s="655"/>
      <c r="CC96" s="638">
        <f t="shared" si="4"/>
        <v>0</v>
      </c>
      <c r="CD96" s="638"/>
      <c r="CI96" s="638">
        <f t="shared" si="20"/>
        <v>0</v>
      </c>
      <c r="CJ96" s="638"/>
      <c r="DX96" s="29"/>
      <c r="DY96" s="29"/>
      <c r="EF96" s="29"/>
      <c r="EG96" s="29"/>
      <c r="EH96" s="29"/>
      <c r="EI96" s="29"/>
      <c r="EN96" s="29"/>
      <c r="EO96" s="29"/>
    </row>
    <row r="97" spans="1:145" s="72" customFormat="1" ht="15" customHeight="1">
      <c r="A97" s="131"/>
      <c r="B97" s="15"/>
      <c r="C97" s="82" t="s">
        <v>118</v>
      </c>
      <c r="D97" s="752"/>
      <c r="E97" s="752"/>
      <c r="F97" s="752"/>
      <c r="G97" s="752"/>
      <c r="H97" s="752"/>
      <c r="I97" s="752"/>
      <c r="J97" s="752"/>
      <c r="K97" s="753"/>
      <c r="L97" s="753"/>
      <c r="M97" s="753"/>
      <c r="N97" s="753"/>
      <c r="O97" s="753"/>
      <c r="P97" s="753"/>
      <c r="Q97" s="750"/>
      <c r="R97" s="751"/>
      <c r="S97" s="750"/>
      <c r="T97" s="751"/>
      <c r="U97" s="750"/>
      <c r="V97" s="751"/>
      <c r="W97" s="750"/>
      <c r="X97" s="751"/>
      <c r="Y97" s="750"/>
      <c r="Z97" s="751"/>
      <c r="AA97" s="750"/>
      <c r="AB97" s="751"/>
      <c r="AC97" s="750"/>
      <c r="AD97" s="751"/>
      <c r="AE97" s="12"/>
      <c r="AF97" s="122"/>
      <c r="AH97" s="639">
        <f t="shared" si="5"/>
        <v>0</v>
      </c>
      <c r="AI97" s="641"/>
      <c r="AJ97" s="639">
        <f t="shared" si="6"/>
        <v>0</v>
      </c>
      <c r="AK97" s="641"/>
      <c r="AL97" s="627">
        <f t="shared" si="7"/>
        <v>0</v>
      </c>
      <c r="AM97" s="627"/>
      <c r="AN97" s="627">
        <f t="shared" si="8"/>
        <v>0</v>
      </c>
      <c r="AO97" s="639">
        <f t="shared" si="9"/>
        <v>0</v>
      </c>
      <c r="AP97" s="307"/>
      <c r="AQ97" s="641">
        <f t="shared" si="10"/>
        <v>0</v>
      </c>
      <c r="AR97" s="627"/>
      <c r="AS97" s="627">
        <f t="shared" si="11"/>
        <v>0</v>
      </c>
      <c r="AT97" s="627"/>
      <c r="AU97" s="627">
        <f t="shared" si="12"/>
        <v>0</v>
      </c>
      <c r="AV97" s="627"/>
      <c r="AW97" s="627">
        <f t="shared" si="13"/>
        <v>0</v>
      </c>
      <c r="AX97" s="639"/>
      <c r="AY97" s="307"/>
      <c r="AZ97" s="740">
        <f t="shared" si="22"/>
        <v>0</v>
      </c>
      <c r="BA97" s="741"/>
      <c r="BB97" s="738" t="str">
        <f>IF(AZ97=0,"",IF(SUM($AZ$60:AZ97)=1,BD97,IF($AZ$115&gt;SUM($AZ$60:AZ97),_xlfn.CONCAT(", ",BD97),IF($AZ$115=SUM($AZ$60:AZ97),_xlfn.CONCAT(" y ",BD97,".")))))</f>
        <v/>
      </c>
      <c r="BC97" s="739" t="str">
        <f>IF(BA97=0,"", IF(SUM($AN97:BA$566)=1,#REF!, IF($AQ$573&gt;SUM($AN97:BA$566),_xlfn.CONCAT(", ",#REF!), IF($AQ$573=SUM($AN97:BA$566),_xlfn.CONCAT(" y ",#REF!,".")))))</f>
        <v/>
      </c>
      <c r="BD97" s="639">
        <f t="shared" si="14"/>
        <v>38</v>
      </c>
      <c r="BE97" s="641"/>
      <c r="BG97" s="645" t="b">
        <f t="shared" si="15"/>
        <v>0</v>
      </c>
      <c r="BH97" s="647"/>
      <c r="BI97" s="645" t="str">
        <f t="shared" si="16"/>
        <v/>
      </c>
      <c r="BJ97" s="647"/>
      <c r="BK97" s="645">
        <f t="shared" si="17"/>
        <v>0</v>
      </c>
      <c r="BL97" s="647"/>
      <c r="BM97" s="645" t="b">
        <f t="shared" si="0"/>
        <v>0</v>
      </c>
      <c r="BN97" s="647"/>
      <c r="BO97" s="645" t="str">
        <f t="shared" si="1"/>
        <v/>
      </c>
      <c r="BP97" s="647"/>
      <c r="BQ97" s="645">
        <f t="shared" si="18"/>
        <v>0</v>
      </c>
      <c r="BR97" s="647"/>
      <c r="BS97" s="638" t="b">
        <f t="shared" si="2"/>
        <v>0</v>
      </c>
      <c r="BT97" s="638"/>
      <c r="BU97" s="638">
        <f t="shared" si="19"/>
        <v>0</v>
      </c>
      <c r="BV97" s="638"/>
      <c r="BX97" s="645">
        <f t="shared" si="21"/>
        <v>0</v>
      </c>
      <c r="BY97" s="647"/>
      <c r="CA97" s="655">
        <f t="shared" si="3"/>
        <v>0</v>
      </c>
      <c r="CB97" s="655"/>
      <c r="CC97" s="638">
        <f t="shared" si="4"/>
        <v>0</v>
      </c>
      <c r="CD97" s="638"/>
      <c r="CI97" s="638">
        <f t="shared" si="20"/>
        <v>0</v>
      </c>
      <c r="CJ97" s="638"/>
      <c r="DX97" s="29"/>
      <c r="DY97" s="29"/>
      <c r="EF97" s="29"/>
      <c r="EG97" s="29"/>
      <c r="EH97" s="29"/>
      <c r="EI97" s="29"/>
      <c r="EN97" s="29"/>
      <c r="EO97" s="29"/>
    </row>
    <row r="98" spans="1:145" s="72" customFormat="1" ht="15" customHeight="1">
      <c r="A98" s="131"/>
      <c r="B98" s="15"/>
      <c r="C98" s="82" t="s">
        <v>119</v>
      </c>
      <c r="D98" s="752"/>
      <c r="E98" s="752"/>
      <c r="F98" s="752"/>
      <c r="G98" s="752"/>
      <c r="H98" s="752"/>
      <c r="I98" s="752"/>
      <c r="J98" s="752"/>
      <c r="K98" s="753"/>
      <c r="L98" s="753"/>
      <c r="M98" s="753"/>
      <c r="N98" s="753"/>
      <c r="O98" s="753"/>
      <c r="P98" s="753"/>
      <c r="Q98" s="750"/>
      <c r="R98" s="751"/>
      <c r="S98" s="750"/>
      <c r="T98" s="751"/>
      <c r="U98" s="750"/>
      <c r="V98" s="751"/>
      <c r="W98" s="750"/>
      <c r="X98" s="751"/>
      <c r="Y98" s="750"/>
      <c r="Z98" s="751"/>
      <c r="AA98" s="750"/>
      <c r="AB98" s="751"/>
      <c r="AC98" s="750"/>
      <c r="AD98" s="751"/>
      <c r="AE98" s="12"/>
      <c r="AF98" s="122"/>
      <c r="AH98" s="639">
        <f t="shared" si="5"/>
        <v>0</v>
      </c>
      <c r="AI98" s="641"/>
      <c r="AJ98" s="639">
        <f t="shared" si="6"/>
        <v>0</v>
      </c>
      <c r="AK98" s="641"/>
      <c r="AL98" s="627">
        <f t="shared" si="7"/>
        <v>0</v>
      </c>
      <c r="AM98" s="627"/>
      <c r="AN98" s="627">
        <f t="shared" si="8"/>
        <v>0</v>
      </c>
      <c r="AO98" s="639">
        <f t="shared" si="9"/>
        <v>0</v>
      </c>
      <c r="AP98" s="307"/>
      <c r="AQ98" s="641">
        <f t="shared" si="10"/>
        <v>0</v>
      </c>
      <c r="AR98" s="627"/>
      <c r="AS98" s="627">
        <f t="shared" si="11"/>
        <v>0</v>
      </c>
      <c r="AT98" s="627"/>
      <c r="AU98" s="627">
        <f t="shared" si="12"/>
        <v>0</v>
      </c>
      <c r="AV98" s="627"/>
      <c r="AW98" s="627">
        <f t="shared" si="13"/>
        <v>0</v>
      </c>
      <c r="AX98" s="639"/>
      <c r="AY98" s="307"/>
      <c r="AZ98" s="740">
        <f t="shared" si="22"/>
        <v>0</v>
      </c>
      <c r="BA98" s="741"/>
      <c r="BB98" s="738" t="str">
        <f>IF(AZ98=0,"",IF(SUM($AZ$60:AZ98)=1,BD98,IF($AZ$115&gt;SUM($AZ$60:AZ98),_xlfn.CONCAT(", ",BD98),IF($AZ$115=SUM($AZ$60:AZ98),_xlfn.CONCAT(" y ",BD98,".")))))</f>
        <v/>
      </c>
      <c r="BC98" s="739" t="str">
        <f>IF(BA98=0,"", IF(SUM($AN98:BA$566)=1,#REF!, IF($AQ$573&gt;SUM($AN98:BA$566),_xlfn.CONCAT(", ",#REF!), IF($AQ$573=SUM($AN98:BA$566),_xlfn.CONCAT(" y ",#REF!,".")))))</f>
        <v/>
      </c>
      <c r="BD98" s="639">
        <f t="shared" si="14"/>
        <v>39</v>
      </c>
      <c r="BE98" s="641"/>
      <c r="BG98" s="645" t="b">
        <f t="shared" si="15"/>
        <v>0</v>
      </c>
      <c r="BH98" s="647"/>
      <c r="BI98" s="645" t="str">
        <f t="shared" si="16"/>
        <v/>
      </c>
      <c r="BJ98" s="647"/>
      <c r="BK98" s="645">
        <f t="shared" si="17"/>
        <v>0</v>
      </c>
      <c r="BL98" s="647"/>
      <c r="BM98" s="645" t="b">
        <f t="shared" si="0"/>
        <v>0</v>
      </c>
      <c r="BN98" s="647"/>
      <c r="BO98" s="645" t="str">
        <f t="shared" si="1"/>
        <v/>
      </c>
      <c r="BP98" s="647"/>
      <c r="BQ98" s="645">
        <f t="shared" si="18"/>
        <v>0</v>
      </c>
      <c r="BR98" s="647"/>
      <c r="BS98" s="638" t="b">
        <f t="shared" si="2"/>
        <v>0</v>
      </c>
      <c r="BT98" s="638"/>
      <c r="BU98" s="638">
        <f t="shared" si="19"/>
        <v>0</v>
      </c>
      <c r="BV98" s="638"/>
      <c r="BX98" s="645">
        <f t="shared" si="21"/>
        <v>0</v>
      </c>
      <c r="BY98" s="647"/>
      <c r="CA98" s="655">
        <f t="shared" si="3"/>
        <v>0</v>
      </c>
      <c r="CB98" s="655"/>
      <c r="CC98" s="638">
        <f t="shared" si="4"/>
        <v>0</v>
      </c>
      <c r="CD98" s="638"/>
      <c r="CI98" s="638">
        <f t="shared" si="20"/>
        <v>0</v>
      </c>
      <c r="CJ98" s="638"/>
      <c r="DX98" s="29"/>
      <c r="DY98" s="29"/>
      <c r="EF98" s="29"/>
      <c r="EG98" s="29"/>
      <c r="EH98" s="29"/>
      <c r="EI98" s="29"/>
      <c r="EN98" s="29"/>
      <c r="EO98" s="29"/>
    </row>
    <row r="99" spans="1:145" s="72" customFormat="1" ht="15" customHeight="1">
      <c r="A99" s="131"/>
      <c r="C99" s="82" t="s">
        <v>120</v>
      </c>
      <c r="D99" s="752"/>
      <c r="E99" s="752"/>
      <c r="F99" s="752"/>
      <c r="G99" s="752"/>
      <c r="H99" s="752"/>
      <c r="I99" s="752"/>
      <c r="J99" s="752"/>
      <c r="K99" s="753"/>
      <c r="L99" s="753"/>
      <c r="M99" s="753"/>
      <c r="N99" s="753"/>
      <c r="O99" s="753"/>
      <c r="P99" s="753"/>
      <c r="Q99" s="750"/>
      <c r="R99" s="751"/>
      <c r="S99" s="750"/>
      <c r="T99" s="751"/>
      <c r="U99" s="750"/>
      <c r="V99" s="751"/>
      <c r="W99" s="750"/>
      <c r="X99" s="751"/>
      <c r="Y99" s="750"/>
      <c r="Z99" s="751"/>
      <c r="AA99" s="750"/>
      <c r="AB99" s="751"/>
      <c r="AC99" s="750"/>
      <c r="AD99" s="751"/>
      <c r="AE99" s="12"/>
      <c r="AF99" s="122"/>
      <c r="AH99" s="639">
        <f t="shared" si="5"/>
        <v>0</v>
      </c>
      <c r="AI99" s="641"/>
      <c r="AJ99" s="639">
        <f t="shared" si="6"/>
        <v>0</v>
      </c>
      <c r="AK99" s="641"/>
      <c r="AL99" s="627">
        <f t="shared" si="7"/>
        <v>0</v>
      </c>
      <c r="AM99" s="627"/>
      <c r="AN99" s="627">
        <f t="shared" si="8"/>
        <v>0</v>
      </c>
      <c r="AO99" s="639">
        <f t="shared" si="9"/>
        <v>0</v>
      </c>
      <c r="AP99" s="307"/>
      <c r="AQ99" s="641">
        <f t="shared" si="10"/>
        <v>0</v>
      </c>
      <c r="AR99" s="627"/>
      <c r="AS99" s="627">
        <f t="shared" si="11"/>
        <v>0</v>
      </c>
      <c r="AT99" s="627"/>
      <c r="AU99" s="627">
        <f t="shared" si="12"/>
        <v>0</v>
      </c>
      <c r="AV99" s="627"/>
      <c r="AW99" s="627">
        <f t="shared" si="13"/>
        <v>0</v>
      </c>
      <c r="AX99" s="639"/>
      <c r="AY99" s="307"/>
      <c r="AZ99" s="740">
        <f t="shared" si="22"/>
        <v>0</v>
      </c>
      <c r="BA99" s="741"/>
      <c r="BB99" s="738" t="str">
        <f>IF(AZ99=0,"",IF(SUM($AZ$60:AZ99)=1,BD99,IF($AZ$115&gt;SUM($AZ$60:AZ99),_xlfn.CONCAT(", ",BD99),IF($AZ$115=SUM($AZ$60:AZ99),_xlfn.CONCAT(" y ",BD99,".")))))</f>
        <v/>
      </c>
      <c r="BC99" s="739" t="str">
        <f>IF(BA99=0,"", IF(SUM($AN99:BA$566)=1,#REF!, IF($AQ$573&gt;SUM($AN99:BA$566),_xlfn.CONCAT(", ",#REF!), IF($AQ$573=SUM($AN99:BA$566),_xlfn.CONCAT(" y ",#REF!,".")))))</f>
        <v/>
      </c>
      <c r="BD99" s="639">
        <f t="shared" si="14"/>
        <v>40</v>
      </c>
      <c r="BE99" s="641"/>
      <c r="BG99" s="645" t="b">
        <f t="shared" si="15"/>
        <v>0</v>
      </c>
      <c r="BH99" s="647"/>
      <c r="BI99" s="645" t="str">
        <f t="shared" si="16"/>
        <v/>
      </c>
      <c r="BJ99" s="647"/>
      <c r="BK99" s="645">
        <f t="shared" si="17"/>
        <v>0</v>
      </c>
      <c r="BL99" s="647"/>
      <c r="BM99" s="645" t="b">
        <f t="shared" si="0"/>
        <v>0</v>
      </c>
      <c r="BN99" s="647"/>
      <c r="BO99" s="645" t="str">
        <f t="shared" si="1"/>
        <v/>
      </c>
      <c r="BP99" s="647"/>
      <c r="BQ99" s="645">
        <f t="shared" si="18"/>
        <v>0</v>
      </c>
      <c r="BR99" s="647"/>
      <c r="BS99" s="638" t="b">
        <f t="shared" si="2"/>
        <v>0</v>
      </c>
      <c r="BT99" s="638"/>
      <c r="BU99" s="638">
        <f t="shared" si="19"/>
        <v>0</v>
      </c>
      <c r="BV99" s="638"/>
      <c r="BX99" s="645">
        <f t="shared" si="21"/>
        <v>0</v>
      </c>
      <c r="BY99" s="647"/>
      <c r="CA99" s="655">
        <f t="shared" si="3"/>
        <v>0</v>
      </c>
      <c r="CB99" s="655"/>
      <c r="CC99" s="638">
        <f t="shared" si="4"/>
        <v>0</v>
      </c>
      <c r="CD99" s="638"/>
      <c r="CI99" s="638">
        <f t="shared" si="20"/>
        <v>0</v>
      </c>
      <c r="CJ99" s="638"/>
      <c r="DX99" s="29"/>
      <c r="DY99" s="29"/>
      <c r="EF99" s="29"/>
      <c r="EG99" s="29"/>
      <c r="EH99" s="29"/>
      <c r="EI99" s="29"/>
      <c r="EN99" s="29"/>
      <c r="EO99" s="29"/>
    </row>
    <row r="100" spans="1:145" s="72" customFormat="1" ht="15" customHeight="1">
      <c r="A100" s="131"/>
      <c r="C100" s="82" t="s">
        <v>121</v>
      </c>
      <c r="D100" s="752"/>
      <c r="E100" s="752"/>
      <c r="F100" s="752"/>
      <c r="G100" s="752"/>
      <c r="H100" s="752"/>
      <c r="I100" s="752"/>
      <c r="J100" s="752"/>
      <c r="K100" s="753"/>
      <c r="L100" s="753"/>
      <c r="M100" s="753"/>
      <c r="N100" s="753"/>
      <c r="O100" s="753"/>
      <c r="P100" s="753"/>
      <c r="Q100" s="750"/>
      <c r="R100" s="751"/>
      <c r="S100" s="750"/>
      <c r="T100" s="751"/>
      <c r="U100" s="750"/>
      <c r="V100" s="751"/>
      <c r="W100" s="750"/>
      <c r="X100" s="751"/>
      <c r="Y100" s="750"/>
      <c r="Z100" s="751"/>
      <c r="AA100" s="750"/>
      <c r="AB100" s="751"/>
      <c r="AC100" s="750"/>
      <c r="AD100" s="751"/>
      <c r="AE100" s="12"/>
      <c r="AF100" s="122"/>
      <c r="AH100" s="639">
        <f t="shared" ref="AH100:AH114" si="23">Q100</f>
        <v>0</v>
      </c>
      <c r="AI100" s="641"/>
      <c r="AJ100" s="639">
        <f t="shared" ref="AJ100:AJ114" si="24">COUNTIF(S100:V100,"NS")</f>
        <v>0</v>
      </c>
      <c r="AK100" s="641"/>
      <c r="AL100" s="627">
        <f t="shared" ref="AL100:AL114" si="25">IF(COUNTIF(S100:V100,"NA")=COUNTA($S$59:$V$59),"NA",SUM(S100:V100))</f>
        <v>0</v>
      </c>
      <c r="AM100" s="627"/>
      <c r="AN100" s="627">
        <f t="shared" ref="AN100:AN114" si="26">IF($AH$40=$AJ$40, 0, IF(OR(AND(AH100=0, AJ100&gt;0),AND(AH100="NS", AL100&gt;0), AND(AH100="NS", AJ100=0, AL100=0),AND(AH100="NA",AJ100&gt;0,AL100=0)), 1, IF(OR(AND(AH100&gt;0, AJ100=2), AND(AH100="NS", AJ100=2), AND(AH100="NS", AL100=0, AJ100&gt;0), AH100=AL100), 0, 1)))</f>
        <v>0</v>
      </c>
      <c r="AO100" s="639">
        <f t="shared" ref="AO100:AO114" si="27">IF($AJ$34=$AH$34, 0,
IF(OR(AND(AL100=0, AM100&gt;0),AND(AL100="NS", AN100&gt;0), AND(AL100="NS", AM100=0, AN100=0),AND(AL100="NA",AM100&gt;0,AN100=0)), 1,
IF(OR(AND(AL100&gt;0, AM100=2), AND(AL100="NS", AM100=2), AND(AL100="NS", AN100=0, AM100&gt;0), AL100=AN100), 0, 1)))</f>
        <v>0</v>
      </c>
      <c r="AP100" s="307"/>
      <c r="AQ100" s="641">
        <f t="shared" ref="AQ100:AQ114" si="28">W100</f>
        <v>0</v>
      </c>
      <c r="AR100" s="627"/>
      <c r="AS100" s="627">
        <f t="shared" ref="AS100:AS114" si="29">COUNTIF(Y100:AB100,"NS")</f>
        <v>0</v>
      </c>
      <c r="AT100" s="627"/>
      <c r="AU100" s="627">
        <f t="shared" ref="AU100:AU114" si="30">IF(COUNTIF(Y100:AB100,"NA")=COUNTA($Y$59:$AB$59),"NA",SUM(Y100:AB100))</f>
        <v>0</v>
      </c>
      <c r="AV100" s="627"/>
      <c r="AW100" s="627">
        <f t="shared" ref="AW100:AW114" si="31">IF($AH$40=$AJ$40,0,IF(OR(AND(AQ100=0,AS100&gt;0),AND(AQ100="NS",AU100&gt;0),AND(AQ100="NS",AS100=0,AU100=0)),1,IF(OR(AND(AS100&gt;=2,AU100&lt;AQ100),AND(AQ100="NS",AU100=0,AS100&gt;0),AQ100=AU100),0,1)))</f>
        <v>0</v>
      </c>
      <c r="AX100" s="639"/>
      <c r="AY100" s="284"/>
      <c r="AZ100" s="740">
        <f t="shared" ref="AZ100:AZ114" si="32">IF(SUM(AN100,AW100)=0,0,1)</f>
        <v>0</v>
      </c>
      <c r="BA100" s="741"/>
      <c r="BB100" s="738" t="str">
        <f>IF(AZ100=0,"",IF(SUM($AZ$60:AZ100)=1,BD100,IF($AZ$115&gt;SUM($AZ$60:AZ100),_xlfn.CONCAT(", ",BD100),IF($AZ$115=SUM($AZ$60:AZ100),_xlfn.CONCAT(" y ",BD100,".")))))</f>
        <v/>
      </c>
      <c r="BC100" s="739" t="str">
        <f>IF(BA100=0,"", IF(SUM($AN100:BA$566)=1,#REF!, IF($AQ$573&gt;SUM($AN100:BA$566),_xlfn.CONCAT(", ",#REF!), IF($AQ$573=SUM($AN100:BA$566),_xlfn.CONCAT(" y ",#REF!,".")))))</f>
        <v/>
      </c>
      <c r="BD100" s="639">
        <f t="shared" ref="BD100:BD114" si="33">_xlfn.NUMBERVALUE(C100)</f>
        <v>41</v>
      </c>
      <c r="BE100" s="641"/>
      <c r="BG100" s="645" t="b">
        <f t="shared" ref="BG100:BG114" si="34">NOT(EXACT(D100,UPPER(D100)))</f>
        <v>0</v>
      </c>
      <c r="BH100" s="647"/>
      <c r="BI100" s="645" t="str">
        <f t="shared" ref="BI100:BI114" si="35">SUBSTITUTE( SUBSTITUTE( SUBSTITUTE( SUBSTITUTE( SUBSTITUTE( SUBSTITUTE( SUBSTITUTE( SUBSTITUTE( SUBSTITUTE( SUBSTITUTE(D100, "á", "a"), "é", "e"), "í", "i"), "ó", "o"), "ú", "u"), "Á", "A"), "É", "E"), "Í", "I"), "Ó", "O"), "Ú", "U")</f>
        <v/>
      </c>
      <c r="BJ100" s="647"/>
      <c r="BK100" s="645">
        <f t="shared" ref="BK100:BK114" si="36">COUNTIF(BG100,"VERDADERO")</f>
        <v>0</v>
      </c>
      <c r="BL100" s="647"/>
      <c r="BM100" s="645" t="b">
        <f t="shared" ref="BM100:BM114" si="37">NOT(EXACT(D100,BI100))</f>
        <v>0</v>
      </c>
      <c r="BN100" s="647"/>
      <c r="BO100" s="645" t="str">
        <f t="shared" ref="BO100:BO114" si="38">SUBSTITUTE((SUBSTITUTE(SUBSTITUTE(SUBSTITUTE(D100,".",""),",",""),"(","")),")","")</f>
        <v/>
      </c>
      <c r="BP100" s="647"/>
      <c r="BQ100" s="645">
        <f t="shared" ref="BQ100:BQ114" si="39">COUNTIF(BM100,"VERDADERO")</f>
        <v>0</v>
      </c>
      <c r="BR100" s="647"/>
      <c r="BS100" s="638" t="b">
        <f t="shared" ref="BS100:BS114" si="40">NOT(EXACT(D100,BO100))</f>
        <v>0</v>
      </c>
      <c r="BT100" s="638"/>
      <c r="BU100" s="638">
        <f t="shared" ref="BU100:BU114" si="41">COUNTIF(BS100,"VERDADERO")</f>
        <v>0</v>
      </c>
      <c r="BV100" s="638"/>
      <c r="BX100" s="645">
        <f t="shared" si="21"/>
        <v>0</v>
      </c>
      <c r="BY100" s="647"/>
      <c r="CA100" s="655">
        <f t="shared" si="3"/>
        <v>0</v>
      </c>
      <c r="CB100" s="655"/>
      <c r="CC100" s="638">
        <f t="shared" si="4"/>
        <v>0</v>
      </c>
      <c r="CD100" s="638"/>
      <c r="CI100" s="638">
        <f t="shared" si="20"/>
        <v>0</v>
      </c>
      <c r="CJ100" s="638"/>
      <c r="EF100" s="29"/>
      <c r="EG100" s="29"/>
      <c r="EH100" s="29"/>
      <c r="EI100" s="29"/>
      <c r="EN100" s="29"/>
      <c r="EO100" s="29"/>
    </row>
    <row r="101" spans="1:145" s="72" customFormat="1" ht="15" customHeight="1">
      <c r="A101" s="131"/>
      <c r="C101" s="82" t="s">
        <v>122</v>
      </c>
      <c r="D101" s="752"/>
      <c r="E101" s="752"/>
      <c r="F101" s="752"/>
      <c r="G101" s="752"/>
      <c r="H101" s="752"/>
      <c r="I101" s="752"/>
      <c r="J101" s="752"/>
      <c r="K101" s="753"/>
      <c r="L101" s="753"/>
      <c r="M101" s="753"/>
      <c r="N101" s="753"/>
      <c r="O101" s="753"/>
      <c r="P101" s="753"/>
      <c r="Q101" s="750"/>
      <c r="R101" s="751"/>
      <c r="S101" s="750"/>
      <c r="T101" s="751"/>
      <c r="U101" s="750"/>
      <c r="V101" s="751"/>
      <c r="W101" s="750"/>
      <c r="X101" s="751"/>
      <c r="Y101" s="750"/>
      <c r="Z101" s="751"/>
      <c r="AA101" s="750"/>
      <c r="AB101" s="751"/>
      <c r="AC101" s="750"/>
      <c r="AD101" s="751"/>
      <c r="AE101" s="12"/>
      <c r="AF101" s="122"/>
      <c r="AH101" s="639">
        <f t="shared" si="23"/>
        <v>0</v>
      </c>
      <c r="AI101" s="641"/>
      <c r="AJ101" s="639">
        <f t="shared" si="24"/>
        <v>0</v>
      </c>
      <c r="AK101" s="641"/>
      <c r="AL101" s="627">
        <f t="shared" si="25"/>
        <v>0</v>
      </c>
      <c r="AM101" s="627"/>
      <c r="AN101" s="627">
        <f t="shared" si="26"/>
        <v>0</v>
      </c>
      <c r="AO101" s="639">
        <f t="shared" si="27"/>
        <v>0</v>
      </c>
      <c r="AP101" s="307"/>
      <c r="AQ101" s="641">
        <f t="shared" si="28"/>
        <v>0</v>
      </c>
      <c r="AR101" s="627"/>
      <c r="AS101" s="627">
        <f t="shared" si="29"/>
        <v>0</v>
      </c>
      <c r="AT101" s="627"/>
      <c r="AU101" s="627">
        <f t="shared" si="30"/>
        <v>0</v>
      </c>
      <c r="AV101" s="627"/>
      <c r="AW101" s="627">
        <f t="shared" si="31"/>
        <v>0</v>
      </c>
      <c r="AX101" s="639"/>
      <c r="AY101" s="284"/>
      <c r="AZ101" s="740">
        <f t="shared" si="32"/>
        <v>0</v>
      </c>
      <c r="BA101" s="741"/>
      <c r="BB101" s="738" t="str">
        <f>IF(AZ101=0,"",IF(SUM($AZ$60:AZ101)=1,BD101,IF($AZ$115&gt;SUM($AZ$60:AZ101),_xlfn.CONCAT(", ",BD101),IF($AZ$115=SUM($AZ$60:AZ101),_xlfn.CONCAT(" y ",BD101,".")))))</f>
        <v/>
      </c>
      <c r="BC101" s="739" t="str">
        <f>IF(BA101=0,"", IF(SUM($AN101:BA$566)=1,#REF!, IF($AQ$573&gt;SUM($AN101:BA$566),_xlfn.CONCAT(", ",#REF!), IF($AQ$573=SUM($AN101:BA$566),_xlfn.CONCAT(" y ",#REF!,".")))))</f>
        <v/>
      </c>
      <c r="BD101" s="639">
        <f t="shared" si="33"/>
        <v>42</v>
      </c>
      <c r="BE101" s="641"/>
      <c r="BG101" s="645" t="b">
        <f t="shared" si="34"/>
        <v>0</v>
      </c>
      <c r="BH101" s="647"/>
      <c r="BI101" s="645" t="str">
        <f t="shared" si="35"/>
        <v/>
      </c>
      <c r="BJ101" s="647"/>
      <c r="BK101" s="645">
        <f t="shared" si="36"/>
        <v>0</v>
      </c>
      <c r="BL101" s="647"/>
      <c r="BM101" s="645" t="b">
        <f t="shared" si="37"/>
        <v>0</v>
      </c>
      <c r="BN101" s="647"/>
      <c r="BO101" s="645" t="str">
        <f t="shared" si="38"/>
        <v/>
      </c>
      <c r="BP101" s="647"/>
      <c r="BQ101" s="645">
        <f t="shared" si="39"/>
        <v>0</v>
      </c>
      <c r="BR101" s="647"/>
      <c r="BS101" s="638" t="b">
        <f t="shared" si="40"/>
        <v>0</v>
      </c>
      <c r="BT101" s="638"/>
      <c r="BU101" s="638">
        <f t="shared" si="41"/>
        <v>0</v>
      </c>
      <c r="BV101" s="638"/>
      <c r="BX101" s="645">
        <f t="shared" si="21"/>
        <v>0</v>
      </c>
      <c r="BY101" s="647"/>
      <c r="CA101" s="655">
        <f t="shared" si="3"/>
        <v>0</v>
      </c>
      <c r="CB101" s="655"/>
      <c r="CC101" s="638">
        <f t="shared" si="4"/>
        <v>0</v>
      </c>
      <c r="CD101" s="638"/>
      <c r="CI101" s="638">
        <f t="shared" si="20"/>
        <v>0</v>
      </c>
      <c r="CJ101" s="638"/>
      <c r="EF101" s="29"/>
      <c r="EG101" s="29"/>
      <c r="EH101" s="29"/>
      <c r="EI101" s="29"/>
      <c r="EN101" s="29"/>
      <c r="EO101" s="29"/>
    </row>
    <row r="102" spans="1:145" s="72" customFormat="1" ht="15" customHeight="1">
      <c r="A102" s="131"/>
      <c r="C102" s="82" t="s">
        <v>123</v>
      </c>
      <c r="D102" s="752"/>
      <c r="E102" s="752"/>
      <c r="F102" s="752"/>
      <c r="G102" s="752"/>
      <c r="H102" s="752"/>
      <c r="I102" s="752"/>
      <c r="J102" s="752"/>
      <c r="K102" s="753"/>
      <c r="L102" s="753"/>
      <c r="M102" s="753"/>
      <c r="N102" s="753"/>
      <c r="O102" s="753"/>
      <c r="P102" s="753"/>
      <c r="Q102" s="750"/>
      <c r="R102" s="751"/>
      <c r="S102" s="750"/>
      <c r="T102" s="751"/>
      <c r="U102" s="750"/>
      <c r="V102" s="751"/>
      <c r="W102" s="750"/>
      <c r="X102" s="751"/>
      <c r="Y102" s="750"/>
      <c r="Z102" s="751"/>
      <c r="AA102" s="750"/>
      <c r="AB102" s="751"/>
      <c r="AC102" s="750"/>
      <c r="AD102" s="751"/>
      <c r="AE102" s="12"/>
      <c r="AF102" s="122"/>
      <c r="AH102" s="639">
        <f t="shared" si="23"/>
        <v>0</v>
      </c>
      <c r="AI102" s="641"/>
      <c r="AJ102" s="639">
        <f t="shared" si="24"/>
        <v>0</v>
      </c>
      <c r="AK102" s="641"/>
      <c r="AL102" s="627">
        <f t="shared" si="25"/>
        <v>0</v>
      </c>
      <c r="AM102" s="627"/>
      <c r="AN102" s="627">
        <f t="shared" si="26"/>
        <v>0</v>
      </c>
      <c r="AO102" s="639">
        <f t="shared" si="27"/>
        <v>0</v>
      </c>
      <c r="AP102" s="307"/>
      <c r="AQ102" s="641">
        <f t="shared" si="28"/>
        <v>0</v>
      </c>
      <c r="AR102" s="627"/>
      <c r="AS102" s="627">
        <f t="shared" si="29"/>
        <v>0</v>
      </c>
      <c r="AT102" s="627"/>
      <c r="AU102" s="627">
        <f t="shared" si="30"/>
        <v>0</v>
      </c>
      <c r="AV102" s="627"/>
      <c r="AW102" s="627">
        <f t="shared" si="31"/>
        <v>0</v>
      </c>
      <c r="AX102" s="639"/>
      <c r="AY102" s="284"/>
      <c r="AZ102" s="740">
        <f t="shared" si="32"/>
        <v>0</v>
      </c>
      <c r="BA102" s="741"/>
      <c r="BB102" s="738" t="str">
        <f>IF(AZ102=0,"",IF(SUM($AZ$60:AZ102)=1,BD102,IF($AZ$115&gt;SUM($AZ$60:AZ102),_xlfn.CONCAT(", ",BD102),IF($AZ$115=SUM($AZ$60:AZ102),_xlfn.CONCAT(" y ",BD102,".")))))</f>
        <v/>
      </c>
      <c r="BC102" s="739" t="str">
        <f>IF(BA102=0,"", IF(SUM($AN102:BA$566)=1,#REF!, IF($AQ$573&gt;SUM($AN102:BA$566),_xlfn.CONCAT(", ",#REF!), IF($AQ$573=SUM($AN102:BA$566),_xlfn.CONCAT(" y ",#REF!,".")))))</f>
        <v/>
      </c>
      <c r="BD102" s="639">
        <f t="shared" si="33"/>
        <v>43</v>
      </c>
      <c r="BE102" s="641"/>
      <c r="BG102" s="645" t="b">
        <f t="shared" si="34"/>
        <v>0</v>
      </c>
      <c r="BH102" s="647"/>
      <c r="BI102" s="645" t="str">
        <f t="shared" si="35"/>
        <v/>
      </c>
      <c r="BJ102" s="647"/>
      <c r="BK102" s="645">
        <f t="shared" si="36"/>
        <v>0</v>
      </c>
      <c r="BL102" s="647"/>
      <c r="BM102" s="645" t="b">
        <f t="shared" si="37"/>
        <v>0</v>
      </c>
      <c r="BN102" s="647"/>
      <c r="BO102" s="645" t="str">
        <f t="shared" si="38"/>
        <v/>
      </c>
      <c r="BP102" s="647"/>
      <c r="BQ102" s="645">
        <f t="shared" si="39"/>
        <v>0</v>
      </c>
      <c r="BR102" s="647"/>
      <c r="BS102" s="638" t="b">
        <f t="shared" si="40"/>
        <v>0</v>
      </c>
      <c r="BT102" s="638"/>
      <c r="BU102" s="638">
        <f t="shared" si="41"/>
        <v>0</v>
      </c>
      <c r="BV102" s="638"/>
      <c r="BX102" s="645">
        <f t="shared" si="21"/>
        <v>0</v>
      </c>
      <c r="BY102" s="647"/>
      <c r="CA102" s="655">
        <f t="shared" si="3"/>
        <v>0</v>
      </c>
      <c r="CB102" s="655"/>
      <c r="CC102" s="638">
        <f t="shared" si="4"/>
        <v>0</v>
      </c>
      <c r="CD102" s="638"/>
      <c r="CI102" s="638">
        <f t="shared" si="20"/>
        <v>0</v>
      </c>
      <c r="CJ102" s="638"/>
      <c r="EF102" s="29"/>
      <c r="EG102" s="29"/>
      <c r="EH102" s="29"/>
      <c r="EI102" s="29"/>
      <c r="EN102" s="29"/>
      <c r="EO102" s="29"/>
    </row>
    <row r="103" spans="1:145" s="72" customFormat="1" ht="15" customHeight="1">
      <c r="A103" s="131"/>
      <c r="C103" s="82" t="s">
        <v>124</v>
      </c>
      <c r="D103" s="752"/>
      <c r="E103" s="752"/>
      <c r="F103" s="752"/>
      <c r="G103" s="752"/>
      <c r="H103" s="752"/>
      <c r="I103" s="752"/>
      <c r="J103" s="752"/>
      <c r="K103" s="753"/>
      <c r="L103" s="753"/>
      <c r="M103" s="753"/>
      <c r="N103" s="753"/>
      <c r="O103" s="753"/>
      <c r="P103" s="753"/>
      <c r="Q103" s="750"/>
      <c r="R103" s="751"/>
      <c r="S103" s="750"/>
      <c r="T103" s="751"/>
      <c r="U103" s="750"/>
      <c r="V103" s="751"/>
      <c r="W103" s="750"/>
      <c r="X103" s="751"/>
      <c r="Y103" s="750"/>
      <c r="Z103" s="751"/>
      <c r="AA103" s="750"/>
      <c r="AB103" s="751"/>
      <c r="AC103" s="750"/>
      <c r="AD103" s="751"/>
      <c r="AE103" s="12"/>
      <c r="AF103" s="122"/>
      <c r="AH103" s="639">
        <f t="shared" si="23"/>
        <v>0</v>
      </c>
      <c r="AI103" s="641"/>
      <c r="AJ103" s="639">
        <f t="shared" si="24"/>
        <v>0</v>
      </c>
      <c r="AK103" s="641"/>
      <c r="AL103" s="627">
        <f t="shared" si="25"/>
        <v>0</v>
      </c>
      <c r="AM103" s="627"/>
      <c r="AN103" s="627">
        <f t="shared" si="26"/>
        <v>0</v>
      </c>
      <c r="AO103" s="639">
        <f t="shared" si="27"/>
        <v>0</v>
      </c>
      <c r="AP103" s="307"/>
      <c r="AQ103" s="641">
        <f t="shared" si="28"/>
        <v>0</v>
      </c>
      <c r="AR103" s="627"/>
      <c r="AS103" s="627">
        <f t="shared" si="29"/>
        <v>0</v>
      </c>
      <c r="AT103" s="627"/>
      <c r="AU103" s="627">
        <f t="shared" si="30"/>
        <v>0</v>
      </c>
      <c r="AV103" s="627"/>
      <c r="AW103" s="627">
        <f t="shared" si="31"/>
        <v>0</v>
      </c>
      <c r="AX103" s="639"/>
      <c r="AY103" s="284"/>
      <c r="AZ103" s="740">
        <f t="shared" si="32"/>
        <v>0</v>
      </c>
      <c r="BA103" s="741"/>
      <c r="BB103" s="738" t="str">
        <f>IF(AZ103=0,"",IF(SUM($AZ$60:AZ103)=1,BD103,IF($AZ$115&gt;SUM($AZ$60:AZ103),_xlfn.CONCAT(", ",BD103),IF($AZ$115=SUM($AZ$60:AZ103),_xlfn.CONCAT(" y ",BD103,".")))))</f>
        <v/>
      </c>
      <c r="BC103" s="739" t="str">
        <f>IF(BA103=0,"", IF(SUM($AN103:BA$566)=1,#REF!, IF($AQ$573&gt;SUM($AN103:BA$566),_xlfn.CONCAT(", ",#REF!), IF($AQ$573=SUM($AN103:BA$566),_xlfn.CONCAT(" y ",#REF!,".")))))</f>
        <v/>
      </c>
      <c r="BD103" s="639">
        <f t="shared" si="33"/>
        <v>44</v>
      </c>
      <c r="BE103" s="641"/>
      <c r="BG103" s="645" t="b">
        <f t="shared" si="34"/>
        <v>0</v>
      </c>
      <c r="BH103" s="647"/>
      <c r="BI103" s="645" t="str">
        <f t="shared" si="35"/>
        <v/>
      </c>
      <c r="BJ103" s="647"/>
      <c r="BK103" s="645">
        <f t="shared" si="36"/>
        <v>0</v>
      </c>
      <c r="BL103" s="647"/>
      <c r="BM103" s="645" t="b">
        <f t="shared" si="37"/>
        <v>0</v>
      </c>
      <c r="BN103" s="647"/>
      <c r="BO103" s="645" t="str">
        <f t="shared" si="38"/>
        <v/>
      </c>
      <c r="BP103" s="647"/>
      <c r="BQ103" s="645">
        <f t="shared" si="39"/>
        <v>0</v>
      </c>
      <c r="BR103" s="647"/>
      <c r="BS103" s="638" t="b">
        <f t="shared" si="40"/>
        <v>0</v>
      </c>
      <c r="BT103" s="638"/>
      <c r="BU103" s="638">
        <f t="shared" si="41"/>
        <v>0</v>
      </c>
      <c r="BV103" s="638"/>
      <c r="BX103" s="645">
        <f t="shared" si="21"/>
        <v>0</v>
      </c>
      <c r="BY103" s="647"/>
      <c r="CA103" s="655">
        <f t="shared" si="3"/>
        <v>0</v>
      </c>
      <c r="CB103" s="655"/>
      <c r="CC103" s="638">
        <f t="shared" si="4"/>
        <v>0</v>
      </c>
      <c r="CD103" s="638"/>
      <c r="CI103" s="638">
        <f t="shared" si="20"/>
        <v>0</v>
      </c>
      <c r="CJ103" s="638"/>
      <c r="EF103" s="29"/>
      <c r="EG103" s="29"/>
      <c r="EH103" s="29"/>
      <c r="EI103" s="29"/>
      <c r="EN103" s="29"/>
      <c r="EO103" s="29"/>
    </row>
    <row r="104" spans="1:145" s="72" customFormat="1" ht="15" customHeight="1">
      <c r="A104" s="131"/>
      <c r="C104" s="82" t="s">
        <v>125</v>
      </c>
      <c r="D104" s="752"/>
      <c r="E104" s="752"/>
      <c r="F104" s="752"/>
      <c r="G104" s="752"/>
      <c r="H104" s="752"/>
      <c r="I104" s="752"/>
      <c r="J104" s="752"/>
      <c r="K104" s="753"/>
      <c r="L104" s="753"/>
      <c r="M104" s="753"/>
      <c r="N104" s="753"/>
      <c r="O104" s="753"/>
      <c r="P104" s="753"/>
      <c r="Q104" s="750"/>
      <c r="R104" s="751"/>
      <c r="S104" s="750"/>
      <c r="T104" s="751"/>
      <c r="U104" s="750"/>
      <c r="V104" s="751"/>
      <c r="W104" s="750"/>
      <c r="X104" s="751"/>
      <c r="Y104" s="750"/>
      <c r="Z104" s="751"/>
      <c r="AA104" s="750"/>
      <c r="AB104" s="751"/>
      <c r="AC104" s="750"/>
      <c r="AD104" s="751"/>
      <c r="AE104" s="12"/>
      <c r="AF104" s="122"/>
      <c r="AH104" s="639">
        <f t="shared" si="23"/>
        <v>0</v>
      </c>
      <c r="AI104" s="641"/>
      <c r="AJ104" s="639">
        <f t="shared" si="24"/>
        <v>0</v>
      </c>
      <c r="AK104" s="641"/>
      <c r="AL104" s="627">
        <f t="shared" si="25"/>
        <v>0</v>
      </c>
      <c r="AM104" s="627"/>
      <c r="AN104" s="627">
        <f t="shared" si="26"/>
        <v>0</v>
      </c>
      <c r="AO104" s="639">
        <f t="shared" si="27"/>
        <v>0</v>
      </c>
      <c r="AP104" s="307"/>
      <c r="AQ104" s="641">
        <f t="shared" si="28"/>
        <v>0</v>
      </c>
      <c r="AR104" s="627"/>
      <c r="AS104" s="627">
        <f t="shared" si="29"/>
        <v>0</v>
      </c>
      <c r="AT104" s="627"/>
      <c r="AU104" s="627">
        <f t="shared" si="30"/>
        <v>0</v>
      </c>
      <c r="AV104" s="627"/>
      <c r="AW104" s="627">
        <f t="shared" si="31"/>
        <v>0</v>
      </c>
      <c r="AX104" s="639"/>
      <c r="AY104" s="284"/>
      <c r="AZ104" s="740">
        <f t="shared" si="32"/>
        <v>0</v>
      </c>
      <c r="BA104" s="741"/>
      <c r="BB104" s="738" t="str">
        <f>IF(AZ104=0,"",IF(SUM($AZ$60:AZ104)=1,BD104,IF($AZ$115&gt;SUM($AZ$60:AZ104),_xlfn.CONCAT(", ",BD104),IF($AZ$115=SUM($AZ$60:AZ104),_xlfn.CONCAT(" y ",BD104,".")))))</f>
        <v/>
      </c>
      <c r="BC104" s="739" t="str">
        <f>IF(BA104=0,"", IF(SUM($AN104:BA$566)=1,#REF!, IF($AQ$573&gt;SUM($AN104:BA$566),_xlfn.CONCAT(", ",#REF!), IF($AQ$573=SUM($AN104:BA$566),_xlfn.CONCAT(" y ",#REF!,".")))))</f>
        <v/>
      </c>
      <c r="BD104" s="639">
        <f t="shared" si="33"/>
        <v>45</v>
      </c>
      <c r="BE104" s="641"/>
      <c r="BG104" s="645" t="b">
        <f t="shared" si="34"/>
        <v>0</v>
      </c>
      <c r="BH104" s="647"/>
      <c r="BI104" s="645" t="str">
        <f t="shared" si="35"/>
        <v/>
      </c>
      <c r="BJ104" s="647"/>
      <c r="BK104" s="645">
        <f t="shared" si="36"/>
        <v>0</v>
      </c>
      <c r="BL104" s="647"/>
      <c r="BM104" s="645" t="b">
        <f t="shared" si="37"/>
        <v>0</v>
      </c>
      <c r="BN104" s="647"/>
      <c r="BO104" s="645" t="str">
        <f t="shared" si="38"/>
        <v/>
      </c>
      <c r="BP104" s="647"/>
      <c r="BQ104" s="645">
        <f t="shared" si="39"/>
        <v>0</v>
      </c>
      <c r="BR104" s="647"/>
      <c r="BS104" s="638" t="b">
        <f t="shared" si="40"/>
        <v>0</v>
      </c>
      <c r="BT104" s="638"/>
      <c r="BU104" s="638">
        <f t="shared" si="41"/>
        <v>0</v>
      </c>
      <c r="BV104" s="638"/>
      <c r="BX104" s="645">
        <f t="shared" si="21"/>
        <v>0</v>
      </c>
      <c r="BY104" s="647"/>
      <c r="CA104" s="655">
        <f t="shared" si="3"/>
        <v>0</v>
      </c>
      <c r="CB104" s="655"/>
      <c r="CC104" s="638">
        <f t="shared" si="4"/>
        <v>0</v>
      </c>
      <c r="CD104" s="638"/>
      <c r="CI104" s="638">
        <f t="shared" si="20"/>
        <v>0</v>
      </c>
      <c r="CJ104" s="638"/>
      <c r="EF104" s="29"/>
      <c r="EG104" s="29"/>
      <c r="EH104" s="29"/>
      <c r="EI104" s="29"/>
      <c r="EN104" s="29"/>
      <c r="EO104" s="29"/>
    </row>
    <row r="105" spans="1:145" s="72" customFormat="1" ht="15" customHeight="1">
      <c r="A105" s="131"/>
      <c r="C105" s="82" t="s">
        <v>237</v>
      </c>
      <c r="D105" s="752"/>
      <c r="E105" s="752"/>
      <c r="F105" s="752"/>
      <c r="G105" s="752"/>
      <c r="H105" s="752"/>
      <c r="I105" s="752"/>
      <c r="J105" s="752"/>
      <c r="K105" s="753"/>
      <c r="L105" s="753"/>
      <c r="M105" s="753"/>
      <c r="N105" s="753"/>
      <c r="O105" s="753"/>
      <c r="P105" s="753"/>
      <c r="Q105" s="750"/>
      <c r="R105" s="751"/>
      <c r="S105" s="750"/>
      <c r="T105" s="751"/>
      <c r="U105" s="750"/>
      <c r="V105" s="751"/>
      <c r="W105" s="750"/>
      <c r="X105" s="751"/>
      <c r="Y105" s="750"/>
      <c r="Z105" s="751"/>
      <c r="AA105" s="750"/>
      <c r="AB105" s="751"/>
      <c r="AC105" s="750"/>
      <c r="AD105" s="751"/>
      <c r="AE105" s="12"/>
      <c r="AF105" s="122"/>
      <c r="AH105" s="639">
        <f t="shared" si="23"/>
        <v>0</v>
      </c>
      <c r="AI105" s="641"/>
      <c r="AJ105" s="639">
        <f t="shared" si="24"/>
        <v>0</v>
      </c>
      <c r="AK105" s="641"/>
      <c r="AL105" s="627">
        <f t="shared" si="25"/>
        <v>0</v>
      </c>
      <c r="AM105" s="627"/>
      <c r="AN105" s="627">
        <f t="shared" si="26"/>
        <v>0</v>
      </c>
      <c r="AO105" s="639">
        <f t="shared" si="27"/>
        <v>0</v>
      </c>
      <c r="AP105" s="307"/>
      <c r="AQ105" s="641">
        <f t="shared" si="28"/>
        <v>0</v>
      </c>
      <c r="AR105" s="627"/>
      <c r="AS105" s="627">
        <f t="shared" si="29"/>
        <v>0</v>
      </c>
      <c r="AT105" s="627"/>
      <c r="AU105" s="627">
        <f t="shared" si="30"/>
        <v>0</v>
      </c>
      <c r="AV105" s="627"/>
      <c r="AW105" s="627">
        <f t="shared" si="31"/>
        <v>0</v>
      </c>
      <c r="AX105" s="639"/>
      <c r="AY105" s="284"/>
      <c r="AZ105" s="740">
        <f t="shared" si="32"/>
        <v>0</v>
      </c>
      <c r="BA105" s="741"/>
      <c r="BB105" s="738" t="str">
        <f>IF(AZ105=0,"",IF(SUM($AZ$60:AZ105)=1,BD105,IF($AZ$115&gt;SUM($AZ$60:AZ105),_xlfn.CONCAT(", ",BD105),IF($AZ$115=SUM($AZ$60:AZ105),_xlfn.CONCAT(" y ",BD105,".")))))</f>
        <v/>
      </c>
      <c r="BC105" s="739" t="str">
        <f>IF(BA105=0,"", IF(SUM($AN105:BA$566)=1,#REF!, IF($AQ$573&gt;SUM($AN105:BA$566),_xlfn.CONCAT(", ",#REF!), IF($AQ$573=SUM($AN105:BA$566),_xlfn.CONCAT(" y ",#REF!,".")))))</f>
        <v/>
      </c>
      <c r="BD105" s="639">
        <f t="shared" si="33"/>
        <v>46</v>
      </c>
      <c r="BE105" s="641"/>
      <c r="BG105" s="645" t="b">
        <f t="shared" si="34"/>
        <v>0</v>
      </c>
      <c r="BH105" s="647"/>
      <c r="BI105" s="645" t="str">
        <f t="shared" si="35"/>
        <v/>
      </c>
      <c r="BJ105" s="647"/>
      <c r="BK105" s="645">
        <f t="shared" si="36"/>
        <v>0</v>
      </c>
      <c r="BL105" s="647"/>
      <c r="BM105" s="645" t="b">
        <f t="shared" si="37"/>
        <v>0</v>
      </c>
      <c r="BN105" s="647"/>
      <c r="BO105" s="645" t="str">
        <f t="shared" si="38"/>
        <v/>
      </c>
      <c r="BP105" s="647"/>
      <c r="BQ105" s="645">
        <f t="shared" si="39"/>
        <v>0</v>
      </c>
      <c r="BR105" s="647"/>
      <c r="BS105" s="638" t="b">
        <f t="shared" si="40"/>
        <v>0</v>
      </c>
      <c r="BT105" s="638"/>
      <c r="BU105" s="638">
        <f t="shared" si="41"/>
        <v>0</v>
      </c>
      <c r="BV105" s="638"/>
      <c r="BX105" s="645">
        <f t="shared" si="21"/>
        <v>0</v>
      </c>
      <c r="BY105" s="647"/>
      <c r="CA105" s="655">
        <f t="shared" si="3"/>
        <v>0</v>
      </c>
      <c r="CB105" s="655"/>
      <c r="CC105" s="638">
        <f t="shared" si="4"/>
        <v>0</v>
      </c>
      <c r="CD105" s="638"/>
      <c r="CI105" s="638">
        <f t="shared" si="20"/>
        <v>0</v>
      </c>
      <c r="CJ105" s="638"/>
      <c r="EF105" s="29"/>
      <c r="EG105" s="29"/>
      <c r="EH105" s="29"/>
      <c r="EI105" s="29"/>
      <c r="EN105" s="29"/>
      <c r="EO105" s="29"/>
    </row>
    <row r="106" spans="1:145" s="72" customFormat="1" ht="15" customHeight="1">
      <c r="A106" s="131"/>
      <c r="C106" s="82" t="s">
        <v>238</v>
      </c>
      <c r="D106" s="752"/>
      <c r="E106" s="752"/>
      <c r="F106" s="752"/>
      <c r="G106" s="752"/>
      <c r="H106" s="752"/>
      <c r="I106" s="752"/>
      <c r="J106" s="752"/>
      <c r="K106" s="753"/>
      <c r="L106" s="753"/>
      <c r="M106" s="753"/>
      <c r="N106" s="753"/>
      <c r="O106" s="753"/>
      <c r="P106" s="753"/>
      <c r="Q106" s="750"/>
      <c r="R106" s="751"/>
      <c r="S106" s="750"/>
      <c r="T106" s="751"/>
      <c r="U106" s="750"/>
      <c r="V106" s="751"/>
      <c r="W106" s="750"/>
      <c r="X106" s="751"/>
      <c r="Y106" s="750"/>
      <c r="Z106" s="751"/>
      <c r="AA106" s="750"/>
      <c r="AB106" s="751"/>
      <c r="AC106" s="750"/>
      <c r="AD106" s="751"/>
      <c r="AE106" s="12"/>
      <c r="AF106" s="122"/>
      <c r="AH106" s="639">
        <f t="shared" si="23"/>
        <v>0</v>
      </c>
      <c r="AI106" s="641"/>
      <c r="AJ106" s="639">
        <f t="shared" si="24"/>
        <v>0</v>
      </c>
      <c r="AK106" s="641"/>
      <c r="AL106" s="627">
        <f t="shared" si="25"/>
        <v>0</v>
      </c>
      <c r="AM106" s="627"/>
      <c r="AN106" s="627">
        <f t="shared" si="26"/>
        <v>0</v>
      </c>
      <c r="AO106" s="639">
        <f t="shared" si="27"/>
        <v>0</v>
      </c>
      <c r="AP106" s="307"/>
      <c r="AQ106" s="641">
        <f t="shared" si="28"/>
        <v>0</v>
      </c>
      <c r="AR106" s="627"/>
      <c r="AS106" s="627">
        <f t="shared" si="29"/>
        <v>0</v>
      </c>
      <c r="AT106" s="627"/>
      <c r="AU106" s="627">
        <f t="shared" si="30"/>
        <v>0</v>
      </c>
      <c r="AV106" s="627"/>
      <c r="AW106" s="627">
        <f t="shared" si="31"/>
        <v>0</v>
      </c>
      <c r="AX106" s="639"/>
      <c r="AY106" s="284"/>
      <c r="AZ106" s="740">
        <f t="shared" si="32"/>
        <v>0</v>
      </c>
      <c r="BA106" s="741"/>
      <c r="BB106" s="738" t="str">
        <f>IF(AZ106=0,"",IF(SUM($AZ$60:AZ106)=1,BD106,IF($AZ$115&gt;SUM($AZ$60:AZ106),_xlfn.CONCAT(", ",BD106),IF($AZ$115=SUM($AZ$60:AZ106),_xlfn.CONCAT(" y ",BD106,".")))))</f>
        <v/>
      </c>
      <c r="BC106" s="739" t="str">
        <f>IF(BA106=0,"", IF(SUM($AN106:BA$566)=1,#REF!, IF($AQ$573&gt;SUM($AN106:BA$566),_xlfn.CONCAT(", ",#REF!), IF($AQ$573=SUM($AN106:BA$566),_xlfn.CONCAT(" y ",#REF!,".")))))</f>
        <v/>
      </c>
      <c r="BD106" s="639">
        <f t="shared" si="33"/>
        <v>47</v>
      </c>
      <c r="BE106" s="641"/>
      <c r="BG106" s="645" t="b">
        <f t="shared" si="34"/>
        <v>0</v>
      </c>
      <c r="BH106" s="647"/>
      <c r="BI106" s="645" t="str">
        <f t="shared" si="35"/>
        <v/>
      </c>
      <c r="BJ106" s="647"/>
      <c r="BK106" s="645">
        <f t="shared" si="36"/>
        <v>0</v>
      </c>
      <c r="BL106" s="647"/>
      <c r="BM106" s="645" t="b">
        <f t="shared" si="37"/>
        <v>0</v>
      </c>
      <c r="BN106" s="647"/>
      <c r="BO106" s="645" t="str">
        <f t="shared" si="38"/>
        <v/>
      </c>
      <c r="BP106" s="647"/>
      <c r="BQ106" s="645">
        <f t="shared" si="39"/>
        <v>0</v>
      </c>
      <c r="BR106" s="647"/>
      <c r="BS106" s="638" t="b">
        <f t="shared" si="40"/>
        <v>0</v>
      </c>
      <c r="BT106" s="638"/>
      <c r="BU106" s="638">
        <f t="shared" si="41"/>
        <v>0</v>
      </c>
      <c r="BV106" s="638"/>
      <c r="BX106" s="645">
        <f t="shared" si="21"/>
        <v>0</v>
      </c>
      <c r="BY106" s="647"/>
      <c r="CA106" s="655">
        <f t="shared" si="3"/>
        <v>0</v>
      </c>
      <c r="CB106" s="655"/>
      <c r="CC106" s="638">
        <f t="shared" si="4"/>
        <v>0</v>
      </c>
      <c r="CD106" s="638"/>
      <c r="CI106" s="638">
        <f t="shared" si="20"/>
        <v>0</v>
      </c>
      <c r="CJ106" s="638"/>
      <c r="EF106" s="29"/>
      <c r="EG106" s="29"/>
      <c r="EH106" s="29"/>
      <c r="EI106" s="29"/>
      <c r="EN106" s="29"/>
      <c r="EO106" s="29"/>
    </row>
    <row r="107" spans="1:145" s="72" customFormat="1" ht="15" customHeight="1">
      <c r="A107" s="131"/>
      <c r="C107" s="82" t="s">
        <v>239</v>
      </c>
      <c r="D107" s="752"/>
      <c r="E107" s="752"/>
      <c r="F107" s="752"/>
      <c r="G107" s="752"/>
      <c r="H107" s="752"/>
      <c r="I107" s="752"/>
      <c r="J107" s="752"/>
      <c r="K107" s="753"/>
      <c r="L107" s="753"/>
      <c r="M107" s="753"/>
      <c r="N107" s="753"/>
      <c r="O107" s="753"/>
      <c r="P107" s="753"/>
      <c r="Q107" s="750"/>
      <c r="R107" s="751"/>
      <c r="S107" s="750"/>
      <c r="T107" s="751"/>
      <c r="U107" s="750"/>
      <c r="V107" s="751"/>
      <c r="W107" s="750"/>
      <c r="X107" s="751"/>
      <c r="Y107" s="750"/>
      <c r="Z107" s="751"/>
      <c r="AA107" s="750"/>
      <c r="AB107" s="751"/>
      <c r="AC107" s="750"/>
      <c r="AD107" s="751"/>
      <c r="AE107" s="12"/>
      <c r="AF107" s="122"/>
      <c r="AH107" s="639">
        <f t="shared" si="23"/>
        <v>0</v>
      </c>
      <c r="AI107" s="641"/>
      <c r="AJ107" s="639">
        <f t="shared" si="24"/>
        <v>0</v>
      </c>
      <c r="AK107" s="641"/>
      <c r="AL107" s="627">
        <f t="shared" si="25"/>
        <v>0</v>
      </c>
      <c r="AM107" s="627"/>
      <c r="AN107" s="627">
        <f t="shared" si="26"/>
        <v>0</v>
      </c>
      <c r="AO107" s="639">
        <f t="shared" si="27"/>
        <v>0</v>
      </c>
      <c r="AP107" s="307"/>
      <c r="AQ107" s="641">
        <f t="shared" si="28"/>
        <v>0</v>
      </c>
      <c r="AR107" s="627"/>
      <c r="AS107" s="627">
        <f t="shared" si="29"/>
        <v>0</v>
      </c>
      <c r="AT107" s="627"/>
      <c r="AU107" s="627">
        <f t="shared" si="30"/>
        <v>0</v>
      </c>
      <c r="AV107" s="627"/>
      <c r="AW107" s="627">
        <f t="shared" si="31"/>
        <v>0</v>
      </c>
      <c r="AX107" s="639"/>
      <c r="AY107" s="284"/>
      <c r="AZ107" s="740">
        <f t="shared" si="32"/>
        <v>0</v>
      </c>
      <c r="BA107" s="741"/>
      <c r="BB107" s="738" t="str">
        <f>IF(AZ107=0,"",IF(SUM($AZ$60:AZ107)=1,BD107,IF($AZ$115&gt;SUM($AZ$60:AZ107),_xlfn.CONCAT(", ",BD107),IF($AZ$115=SUM($AZ$60:AZ107),_xlfn.CONCAT(" y ",BD107,".")))))</f>
        <v/>
      </c>
      <c r="BC107" s="739" t="str">
        <f>IF(BA107=0,"", IF(SUM($AN107:BA$566)=1,#REF!, IF($AQ$573&gt;SUM($AN107:BA$566),_xlfn.CONCAT(", ",#REF!), IF($AQ$573=SUM($AN107:BA$566),_xlfn.CONCAT(" y ",#REF!,".")))))</f>
        <v/>
      </c>
      <c r="BD107" s="639">
        <f t="shared" si="33"/>
        <v>48</v>
      </c>
      <c r="BE107" s="641"/>
      <c r="BG107" s="645" t="b">
        <f t="shared" si="34"/>
        <v>0</v>
      </c>
      <c r="BH107" s="647"/>
      <c r="BI107" s="645" t="str">
        <f t="shared" si="35"/>
        <v/>
      </c>
      <c r="BJ107" s="647"/>
      <c r="BK107" s="645">
        <f t="shared" si="36"/>
        <v>0</v>
      </c>
      <c r="BL107" s="647"/>
      <c r="BM107" s="645" t="b">
        <f t="shared" si="37"/>
        <v>0</v>
      </c>
      <c r="BN107" s="647"/>
      <c r="BO107" s="645" t="str">
        <f t="shared" si="38"/>
        <v/>
      </c>
      <c r="BP107" s="647"/>
      <c r="BQ107" s="645">
        <f t="shared" si="39"/>
        <v>0</v>
      </c>
      <c r="BR107" s="647"/>
      <c r="BS107" s="638" t="b">
        <f t="shared" si="40"/>
        <v>0</v>
      </c>
      <c r="BT107" s="638"/>
      <c r="BU107" s="638">
        <f t="shared" si="41"/>
        <v>0</v>
      </c>
      <c r="BV107" s="638"/>
      <c r="BX107" s="645">
        <f t="shared" si="21"/>
        <v>0</v>
      </c>
      <c r="BY107" s="647"/>
      <c r="CA107" s="655">
        <f t="shared" si="3"/>
        <v>0</v>
      </c>
      <c r="CB107" s="655"/>
      <c r="CC107" s="638">
        <f t="shared" si="4"/>
        <v>0</v>
      </c>
      <c r="CD107" s="638"/>
      <c r="CI107" s="638">
        <f t="shared" si="20"/>
        <v>0</v>
      </c>
      <c r="CJ107" s="638"/>
      <c r="EF107" s="29"/>
      <c r="EG107" s="29"/>
      <c r="EH107" s="29"/>
      <c r="EI107" s="29"/>
      <c r="EN107" s="29"/>
      <c r="EO107" s="29"/>
    </row>
    <row r="108" spans="1:145" s="72" customFormat="1" ht="15" customHeight="1">
      <c r="A108" s="131"/>
      <c r="C108" s="82" t="s">
        <v>240</v>
      </c>
      <c r="D108" s="752"/>
      <c r="E108" s="752"/>
      <c r="F108" s="752"/>
      <c r="G108" s="752"/>
      <c r="H108" s="752"/>
      <c r="I108" s="752"/>
      <c r="J108" s="752"/>
      <c r="K108" s="753"/>
      <c r="L108" s="753"/>
      <c r="M108" s="753"/>
      <c r="N108" s="753"/>
      <c r="O108" s="753"/>
      <c r="P108" s="753"/>
      <c r="Q108" s="750"/>
      <c r="R108" s="751"/>
      <c r="S108" s="750"/>
      <c r="T108" s="751"/>
      <c r="U108" s="750"/>
      <c r="V108" s="751"/>
      <c r="W108" s="750"/>
      <c r="X108" s="751"/>
      <c r="Y108" s="750"/>
      <c r="Z108" s="751"/>
      <c r="AA108" s="750"/>
      <c r="AB108" s="751"/>
      <c r="AC108" s="750"/>
      <c r="AD108" s="751"/>
      <c r="AE108" s="12"/>
      <c r="AF108" s="122"/>
      <c r="AH108" s="639">
        <f t="shared" si="23"/>
        <v>0</v>
      </c>
      <c r="AI108" s="641"/>
      <c r="AJ108" s="639">
        <f t="shared" si="24"/>
        <v>0</v>
      </c>
      <c r="AK108" s="641"/>
      <c r="AL108" s="627">
        <f t="shared" si="25"/>
        <v>0</v>
      </c>
      <c r="AM108" s="627"/>
      <c r="AN108" s="627">
        <f t="shared" si="26"/>
        <v>0</v>
      </c>
      <c r="AO108" s="639">
        <f t="shared" si="27"/>
        <v>0</v>
      </c>
      <c r="AP108" s="307"/>
      <c r="AQ108" s="641">
        <f t="shared" si="28"/>
        <v>0</v>
      </c>
      <c r="AR108" s="627"/>
      <c r="AS108" s="627">
        <f t="shared" si="29"/>
        <v>0</v>
      </c>
      <c r="AT108" s="627"/>
      <c r="AU108" s="627">
        <f t="shared" si="30"/>
        <v>0</v>
      </c>
      <c r="AV108" s="627"/>
      <c r="AW108" s="627">
        <f t="shared" si="31"/>
        <v>0</v>
      </c>
      <c r="AX108" s="639"/>
      <c r="AY108" s="284"/>
      <c r="AZ108" s="740">
        <f t="shared" si="32"/>
        <v>0</v>
      </c>
      <c r="BA108" s="741"/>
      <c r="BB108" s="738" t="str">
        <f>IF(AZ108=0,"",IF(SUM($AZ$60:AZ108)=1,BD108,IF($AZ$115&gt;SUM($AZ$60:AZ108),_xlfn.CONCAT(", ",BD108),IF($AZ$115=SUM($AZ$60:AZ108),_xlfn.CONCAT(" y ",BD108,".")))))</f>
        <v/>
      </c>
      <c r="BC108" s="739" t="str">
        <f>IF(BA108=0,"", IF(SUM($AN108:BA$566)=1,#REF!, IF($AQ$573&gt;SUM($AN108:BA$566),_xlfn.CONCAT(", ",#REF!), IF($AQ$573=SUM($AN108:BA$566),_xlfn.CONCAT(" y ",#REF!,".")))))</f>
        <v/>
      </c>
      <c r="BD108" s="639">
        <f t="shared" si="33"/>
        <v>49</v>
      </c>
      <c r="BE108" s="641"/>
      <c r="BG108" s="645" t="b">
        <f t="shared" si="34"/>
        <v>0</v>
      </c>
      <c r="BH108" s="647"/>
      <c r="BI108" s="645" t="str">
        <f t="shared" si="35"/>
        <v/>
      </c>
      <c r="BJ108" s="647"/>
      <c r="BK108" s="645">
        <f t="shared" si="36"/>
        <v>0</v>
      </c>
      <c r="BL108" s="647"/>
      <c r="BM108" s="645" t="b">
        <f t="shared" si="37"/>
        <v>0</v>
      </c>
      <c r="BN108" s="647"/>
      <c r="BO108" s="645" t="str">
        <f t="shared" si="38"/>
        <v/>
      </c>
      <c r="BP108" s="647"/>
      <c r="BQ108" s="645">
        <f t="shared" si="39"/>
        <v>0</v>
      </c>
      <c r="BR108" s="647"/>
      <c r="BS108" s="638" t="b">
        <f t="shared" si="40"/>
        <v>0</v>
      </c>
      <c r="BT108" s="638"/>
      <c r="BU108" s="638">
        <f t="shared" si="41"/>
        <v>0</v>
      </c>
      <c r="BV108" s="638"/>
      <c r="BX108" s="645">
        <f t="shared" si="21"/>
        <v>0</v>
      </c>
      <c r="BY108" s="647"/>
      <c r="CA108" s="655">
        <f t="shared" si="3"/>
        <v>0</v>
      </c>
      <c r="CB108" s="655"/>
      <c r="CC108" s="638">
        <f t="shared" si="4"/>
        <v>0</v>
      </c>
      <c r="CD108" s="638"/>
      <c r="CI108" s="638">
        <f t="shared" si="20"/>
        <v>0</v>
      </c>
      <c r="CJ108" s="638"/>
      <c r="EF108" s="29"/>
      <c r="EG108" s="29"/>
      <c r="EH108" s="29"/>
      <c r="EI108" s="29"/>
      <c r="EN108" s="29"/>
      <c r="EO108" s="29"/>
    </row>
    <row r="109" spans="1:145" s="72" customFormat="1" ht="15" customHeight="1">
      <c r="A109" s="131"/>
      <c r="C109" s="82" t="s">
        <v>241</v>
      </c>
      <c r="D109" s="752"/>
      <c r="E109" s="752"/>
      <c r="F109" s="752"/>
      <c r="G109" s="752"/>
      <c r="H109" s="752"/>
      <c r="I109" s="752"/>
      <c r="J109" s="752"/>
      <c r="K109" s="753"/>
      <c r="L109" s="753"/>
      <c r="M109" s="753"/>
      <c r="N109" s="753"/>
      <c r="O109" s="753"/>
      <c r="P109" s="753"/>
      <c r="Q109" s="750"/>
      <c r="R109" s="751"/>
      <c r="S109" s="750"/>
      <c r="T109" s="751"/>
      <c r="U109" s="750"/>
      <c r="V109" s="751"/>
      <c r="W109" s="750"/>
      <c r="X109" s="751"/>
      <c r="Y109" s="750"/>
      <c r="Z109" s="751"/>
      <c r="AA109" s="750"/>
      <c r="AB109" s="751"/>
      <c r="AC109" s="750"/>
      <c r="AD109" s="751"/>
      <c r="AE109" s="12"/>
      <c r="AF109" s="122"/>
      <c r="AH109" s="639">
        <f t="shared" si="23"/>
        <v>0</v>
      </c>
      <c r="AI109" s="641"/>
      <c r="AJ109" s="639">
        <f t="shared" si="24"/>
        <v>0</v>
      </c>
      <c r="AK109" s="641"/>
      <c r="AL109" s="627">
        <f t="shared" si="25"/>
        <v>0</v>
      </c>
      <c r="AM109" s="627"/>
      <c r="AN109" s="627">
        <f t="shared" si="26"/>
        <v>0</v>
      </c>
      <c r="AO109" s="639">
        <f t="shared" si="27"/>
        <v>0</v>
      </c>
      <c r="AP109" s="307"/>
      <c r="AQ109" s="641">
        <f t="shared" si="28"/>
        <v>0</v>
      </c>
      <c r="AR109" s="627"/>
      <c r="AS109" s="627">
        <f t="shared" si="29"/>
        <v>0</v>
      </c>
      <c r="AT109" s="627"/>
      <c r="AU109" s="627">
        <f t="shared" si="30"/>
        <v>0</v>
      </c>
      <c r="AV109" s="627"/>
      <c r="AW109" s="627">
        <f t="shared" si="31"/>
        <v>0</v>
      </c>
      <c r="AX109" s="639"/>
      <c r="AY109" s="284"/>
      <c r="AZ109" s="740">
        <f t="shared" si="32"/>
        <v>0</v>
      </c>
      <c r="BA109" s="741"/>
      <c r="BB109" s="738" t="str">
        <f>IF(AZ109=0,"",IF(SUM($AZ$60:AZ109)=1,BD109,IF($AZ$115&gt;SUM($AZ$60:AZ109),_xlfn.CONCAT(", ",BD109),IF($AZ$115=SUM($AZ$60:AZ109),_xlfn.CONCAT(" y ",BD109,".")))))</f>
        <v/>
      </c>
      <c r="BC109" s="739" t="str">
        <f>IF(BA109=0,"", IF(SUM($AN109:BA$566)=1,#REF!, IF($AQ$573&gt;SUM($AN109:BA$566),_xlfn.CONCAT(", ",#REF!), IF($AQ$573=SUM($AN109:BA$566),_xlfn.CONCAT(" y ",#REF!,".")))))</f>
        <v/>
      </c>
      <c r="BD109" s="639">
        <f t="shared" si="33"/>
        <v>50</v>
      </c>
      <c r="BE109" s="641"/>
      <c r="BG109" s="645" t="b">
        <f t="shared" si="34"/>
        <v>0</v>
      </c>
      <c r="BH109" s="647"/>
      <c r="BI109" s="645" t="str">
        <f t="shared" si="35"/>
        <v/>
      </c>
      <c r="BJ109" s="647"/>
      <c r="BK109" s="645">
        <f t="shared" si="36"/>
        <v>0</v>
      </c>
      <c r="BL109" s="647"/>
      <c r="BM109" s="645" t="b">
        <f t="shared" si="37"/>
        <v>0</v>
      </c>
      <c r="BN109" s="647"/>
      <c r="BO109" s="645" t="str">
        <f t="shared" si="38"/>
        <v/>
      </c>
      <c r="BP109" s="647"/>
      <c r="BQ109" s="645">
        <f t="shared" si="39"/>
        <v>0</v>
      </c>
      <c r="BR109" s="647"/>
      <c r="BS109" s="638" t="b">
        <f t="shared" si="40"/>
        <v>0</v>
      </c>
      <c r="BT109" s="638"/>
      <c r="BU109" s="638">
        <f t="shared" si="41"/>
        <v>0</v>
      </c>
      <c r="BV109" s="638"/>
      <c r="BX109" s="645">
        <f t="shared" si="21"/>
        <v>0</v>
      </c>
      <c r="BY109" s="647"/>
      <c r="CA109" s="655">
        <f t="shared" si="3"/>
        <v>0</v>
      </c>
      <c r="CB109" s="655"/>
      <c r="CC109" s="638">
        <f t="shared" si="4"/>
        <v>0</v>
      </c>
      <c r="CD109" s="638"/>
      <c r="CI109" s="638">
        <f t="shared" si="20"/>
        <v>0</v>
      </c>
      <c r="CJ109" s="638"/>
      <c r="EF109" s="29"/>
      <c r="EG109" s="29"/>
      <c r="EH109" s="29"/>
      <c r="EI109" s="29"/>
      <c r="EN109" s="29"/>
      <c r="EO109" s="29"/>
    </row>
    <row r="110" spans="1:145" s="72" customFormat="1" ht="15" customHeight="1">
      <c r="A110" s="131"/>
      <c r="C110" s="82" t="s">
        <v>242</v>
      </c>
      <c r="D110" s="752"/>
      <c r="E110" s="752"/>
      <c r="F110" s="752"/>
      <c r="G110" s="752"/>
      <c r="H110" s="752"/>
      <c r="I110" s="752"/>
      <c r="J110" s="752"/>
      <c r="K110" s="753"/>
      <c r="L110" s="753"/>
      <c r="M110" s="753"/>
      <c r="N110" s="753"/>
      <c r="O110" s="753"/>
      <c r="P110" s="753"/>
      <c r="Q110" s="750"/>
      <c r="R110" s="751"/>
      <c r="S110" s="750"/>
      <c r="T110" s="751"/>
      <c r="U110" s="750"/>
      <c r="V110" s="751"/>
      <c r="W110" s="750"/>
      <c r="X110" s="751"/>
      <c r="Y110" s="750"/>
      <c r="Z110" s="751"/>
      <c r="AA110" s="750"/>
      <c r="AB110" s="751"/>
      <c r="AC110" s="750"/>
      <c r="AD110" s="751"/>
      <c r="AE110" s="12"/>
      <c r="AF110" s="122"/>
      <c r="AH110" s="639">
        <f t="shared" si="23"/>
        <v>0</v>
      </c>
      <c r="AI110" s="641"/>
      <c r="AJ110" s="639">
        <f t="shared" si="24"/>
        <v>0</v>
      </c>
      <c r="AK110" s="641"/>
      <c r="AL110" s="627">
        <f t="shared" si="25"/>
        <v>0</v>
      </c>
      <c r="AM110" s="627"/>
      <c r="AN110" s="627">
        <f t="shared" si="26"/>
        <v>0</v>
      </c>
      <c r="AO110" s="639">
        <f t="shared" si="27"/>
        <v>0</v>
      </c>
      <c r="AP110" s="307"/>
      <c r="AQ110" s="641">
        <f t="shared" si="28"/>
        <v>0</v>
      </c>
      <c r="AR110" s="627"/>
      <c r="AS110" s="627">
        <f t="shared" si="29"/>
        <v>0</v>
      </c>
      <c r="AT110" s="627"/>
      <c r="AU110" s="627">
        <f t="shared" si="30"/>
        <v>0</v>
      </c>
      <c r="AV110" s="627"/>
      <c r="AW110" s="627">
        <f t="shared" si="31"/>
        <v>0</v>
      </c>
      <c r="AX110" s="639"/>
      <c r="AY110" s="284"/>
      <c r="AZ110" s="740">
        <f t="shared" si="32"/>
        <v>0</v>
      </c>
      <c r="BA110" s="741"/>
      <c r="BB110" s="738" t="str">
        <f>IF(AZ110=0,"",IF(SUM($AZ$60:AZ110)=1,BD110,IF($AZ$115&gt;SUM($AZ$60:AZ110),_xlfn.CONCAT(", ",BD110),IF($AZ$115=SUM($AZ$60:AZ110),_xlfn.CONCAT(" y ",BD110,".")))))</f>
        <v/>
      </c>
      <c r="BC110" s="739" t="str">
        <f>IF(BA110=0,"", IF(SUM($AN110:BA$566)=1,#REF!, IF($AQ$573&gt;SUM($AN110:BA$566),_xlfn.CONCAT(", ",#REF!), IF($AQ$573=SUM($AN110:BA$566),_xlfn.CONCAT(" y ",#REF!,".")))))</f>
        <v/>
      </c>
      <c r="BD110" s="639">
        <f t="shared" si="33"/>
        <v>51</v>
      </c>
      <c r="BE110" s="641"/>
      <c r="BG110" s="645" t="b">
        <f t="shared" si="34"/>
        <v>0</v>
      </c>
      <c r="BH110" s="647"/>
      <c r="BI110" s="645" t="str">
        <f t="shared" si="35"/>
        <v/>
      </c>
      <c r="BJ110" s="647"/>
      <c r="BK110" s="645">
        <f t="shared" si="36"/>
        <v>0</v>
      </c>
      <c r="BL110" s="647"/>
      <c r="BM110" s="645" t="b">
        <f t="shared" si="37"/>
        <v>0</v>
      </c>
      <c r="BN110" s="647"/>
      <c r="BO110" s="645" t="str">
        <f t="shared" si="38"/>
        <v/>
      </c>
      <c r="BP110" s="647"/>
      <c r="BQ110" s="645">
        <f t="shared" si="39"/>
        <v>0</v>
      </c>
      <c r="BR110" s="647"/>
      <c r="BS110" s="638" t="b">
        <f t="shared" si="40"/>
        <v>0</v>
      </c>
      <c r="BT110" s="638"/>
      <c r="BU110" s="638">
        <f t="shared" si="41"/>
        <v>0</v>
      </c>
      <c r="BV110" s="638"/>
      <c r="BX110" s="645">
        <f t="shared" si="21"/>
        <v>0</v>
      </c>
      <c r="BY110" s="647"/>
      <c r="CA110" s="655">
        <f t="shared" si="3"/>
        <v>0</v>
      </c>
      <c r="CB110" s="655"/>
      <c r="CC110" s="638">
        <f t="shared" si="4"/>
        <v>0</v>
      </c>
      <c r="CD110" s="638"/>
      <c r="CI110" s="638">
        <f t="shared" si="20"/>
        <v>0</v>
      </c>
      <c r="CJ110" s="638"/>
      <c r="EF110" s="29"/>
      <c r="EG110" s="29"/>
      <c r="EH110" s="29"/>
      <c r="EI110" s="29"/>
      <c r="EN110" s="29"/>
      <c r="EO110" s="29"/>
    </row>
    <row r="111" spans="1:145" s="72" customFormat="1" ht="15" customHeight="1">
      <c r="A111" s="131"/>
      <c r="C111" s="82" t="s">
        <v>243</v>
      </c>
      <c r="D111" s="752"/>
      <c r="E111" s="752"/>
      <c r="F111" s="752"/>
      <c r="G111" s="752"/>
      <c r="H111" s="752"/>
      <c r="I111" s="752"/>
      <c r="J111" s="752"/>
      <c r="K111" s="753"/>
      <c r="L111" s="753"/>
      <c r="M111" s="753"/>
      <c r="N111" s="753"/>
      <c r="O111" s="753"/>
      <c r="P111" s="753"/>
      <c r="Q111" s="750"/>
      <c r="R111" s="751"/>
      <c r="S111" s="750"/>
      <c r="T111" s="751"/>
      <c r="U111" s="750"/>
      <c r="V111" s="751"/>
      <c r="W111" s="750"/>
      <c r="X111" s="751"/>
      <c r="Y111" s="750"/>
      <c r="Z111" s="751"/>
      <c r="AA111" s="750"/>
      <c r="AB111" s="751"/>
      <c r="AC111" s="750"/>
      <c r="AD111" s="751"/>
      <c r="AE111" s="12"/>
      <c r="AF111" s="122"/>
      <c r="AH111" s="639">
        <f t="shared" si="23"/>
        <v>0</v>
      </c>
      <c r="AI111" s="641"/>
      <c r="AJ111" s="639">
        <f t="shared" si="24"/>
        <v>0</v>
      </c>
      <c r="AK111" s="641"/>
      <c r="AL111" s="627">
        <f t="shared" si="25"/>
        <v>0</v>
      </c>
      <c r="AM111" s="627"/>
      <c r="AN111" s="627">
        <f t="shared" si="26"/>
        <v>0</v>
      </c>
      <c r="AO111" s="639">
        <f t="shared" si="27"/>
        <v>0</v>
      </c>
      <c r="AP111" s="307"/>
      <c r="AQ111" s="641">
        <f t="shared" si="28"/>
        <v>0</v>
      </c>
      <c r="AR111" s="627"/>
      <c r="AS111" s="627">
        <f t="shared" si="29"/>
        <v>0</v>
      </c>
      <c r="AT111" s="627"/>
      <c r="AU111" s="627">
        <f t="shared" si="30"/>
        <v>0</v>
      </c>
      <c r="AV111" s="627"/>
      <c r="AW111" s="627">
        <f t="shared" si="31"/>
        <v>0</v>
      </c>
      <c r="AX111" s="639"/>
      <c r="AY111" s="284"/>
      <c r="AZ111" s="740">
        <f t="shared" si="32"/>
        <v>0</v>
      </c>
      <c r="BA111" s="741"/>
      <c r="BB111" s="738" t="str">
        <f>IF(AZ111=0,"",IF(SUM($AZ$60:AZ111)=1,BD111,IF($AZ$115&gt;SUM($AZ$60:AZ111),_xlfn.CONCAT(", ",BD111),IF($AZ$115=SUM($AZ$60:AZ111),_xlfn.CONCAT(" y ",BD111,".")))))</f>
        <v/>
      </c>
      <c r="BC111" s="739" t="str">
        <f>IF(BA111=0,"", IF(SUM($AN111:BA$566)=1,#REF!, IF($AQ$573&gt;SUM($AN111:BA$566),_xlfn.CONCAT(", ",#REF!), IF($AQ$573=SUM($AN111:BA$566),_xlfn.CONCAT(" y ",#REF!,".")))))</f>
        <v/>
      </c>
      <c r="BD111" s="639">
        <f t="shared" si="33"/>
        <v>52</v>
      </c>
      <c r="BE111" s="641"/>
      <c r="BG111" s="645" t="b">
        <f t="shared" si="34"/>
        <v>0</v>
      </c>
      <c r="BH111" s="647"/>
      <c r="BI111" s="645" t="str">
        <f t="shared" si="35"/>
        <v/>
      </c>
      <c r="BJ111" s="647"/>
      <c r="BK111" s="645">
        <f t="shared" si="36"/>
        <v>0</v>
      </c>
      <c r="BL111" s="647"/>
      <c r="BM111" s="645" t="b">
        <f t="shared" si="37"/>
        <v>0</v>
      </c>
      <c r="BN111" s="647"/>
      <c r="BO111" s="645" t="str">
        <f t="shared" si="38"/>
        <v/>
      </c>
      <c r="BP111" s="647"/>
      <c r="BQ111" s="645">
        <f t="shared" si="39"/>
        <v>0</v>
      </c>
      <c r="BR111" s="647"/>
      <c r="BS111" s="638" t="b">
        <f t="shared" si="40"/>
        <v>0</v>
      </c>
      <c r="BT111" s="638"/>
      <c r="BU111" s="638">
        <f t="shared" si="41"/>
        <v>0</v>
      </c>
      <c r="BV111" s="638"/>
      <c r="BX111" s="645">
        <f t="shared" si="21"/>
        <v>0</v>
      </c>
      <c r="BY111" s="647"/>
      <c r="CA111" s="655">
        <f t="shared" si="3"/>
        <v>0</v>
      </c>
      <c r="CB111" s="655"/>
      <c r="CC111" s="638">
        <f t="shared" si="4"/>
        <v>0</v>
      </c>
      <c r="CD111" s="638"/>
      <c r="CI111" s="638">
        <f t="shared" si="20"/>
        <v>0</v>
      </c>
      <c r="CJ111" s="638"/>
      <c r="EF111" s="29"/>
      <c r="EG111" s="29"/>
      <c r="EH111" s="29"/>
      <c r="EI111" s="29"/>
      <c r="EN111" s="29"/>
      <c r="EO111" s="29"/>
    </row>
    <row r="112" spans="1:145" s="72" customFormat="1" ht="15">
      <c r="A112" s="131"/>
      <c r="C112" s="82" t="s">
        <v>244</v>
      </c>
      <c r="D112" s="752"/>
      <c r="E112" s="752"/>
      <c r="F112" s="752"/>
      <c r="G112" s="752"/>
      <c r="H112" s="752"/>
      <c r="I112" s="752"/>
      <c r="J112" s="752"/>
      <c r="K112" s="753"/>
      <c r="L112" s="753"/>
      <c r="M112" s="753"/>
      <c r="N112" s="753"/>
      <c r="O112" s="753"/>
      <c r="P112" s="753"/>
      <c r="Q112" s="750"/>
      <c r="R112" s="751"/>
      <c r="S112" s="750"/>
      <c r="T112" s="751"/>
      <c r="U112" s="750"/>
      <c r="V112" s="751"/>
      <c r="W112" s="750"/>
      <c r="X112" s="751"/>
      <c r="Y112" s="750"/>
      <c r="Z112" s="751"/>
      <c r="AA112" s="750"/>
      <c r="AB112" s="751"/>
      <c r="AC112" s="750"/>
      <c r="AD112" s="751"/>
      <c r="AE112" s="12"/>
      <c r="AF112" s="122"/>
      <c r="AH112" s="639">
        <f t="shared" si="23"/>
        <v>0</v>
      </c>
      <c r="AI112" s="641"/>
      <c r="AJ112" s="639">
        <f t="shared" si="24"/>
        <v>0</v>
      </c>
      <c r="AK112" s="641"/>
      <c r="AL112" s="627">
        <f t="shared" si="25"/>
        <v>0</v>
      </c>
      <c r="AM112" s="627"/>
      <c r="AN112" s="627">
        <f t="shared" si="26"/>
        <v>0</v>
      </c>
      <c r="AO112" s="639">
        <f t="shared" si="27"/>
        <v>0</v>
      </c>
      <c r="AP112" s="307"/>
      <c r="AQ112" s="641">
        <f t="shared" si="28"/>
        <v>0</v>
      </c>
      <c r="AR112" s="627"/>
      <c r="AS112" s="627">
        <f t="shared" si="29"/>
        <v>0</v>
      </c>
      <c r="AT112" s="627"/>
      <c r="AU112" s="627">
        <f t="shared" si="30"/>
        <v>0</v>
      </c>
      <c r="AV112" s="627"/>
      <c r="AW112" s="627">
        <f t="shared" si="31"/>
        <v>0</v>
      </c>
      <c r="AX112" s="639"/>
      <c r="AY112" s="284"/>
      <c r="AZ112" s="740">
        <f t="shared" si="32"/>
        <v>0</v>
      </c>
      <c r="BA112" s="741"/>
      <c r="BB112" s="738" t="str">
        <f>IF(AZ112=0,"",IF(SUM($AZ$60:AZ112)=1,BD112,IF($AZ$115&gt;SUM($AZ$60:AZ112),_xlfn.CONCAT(", ",BD112),IF($AZ$115=SUM($AZ$60:AZ112),_xlfn.CONCAT(" y ",BD112,".")))))</f>
        <v/>
      </c>
      <c r="BC112" s="739" t="str">
        <f>IF(BA112=0,"", IF(SUM($AN112:BA$566)=1,#REF!, IF($AQ$573&gt;SUM($AN112:BA$566),_xlfn.CONCAT(", ",#REF!), IF($AQ$573=SUM($AN112:BA$566),_xlfn.CONCAT(" y ",#REF!,".")))))</f>
        <v/>
      </c>
      <c r="BD112" s="639">
        <f t="shared" si="33"/>
        <v>53</v>
      </c>
      <c r="BE112" s="641"/>
      <c r="BG112" s="645" t="b">
        <f t="shared" si="34"/>
        <v>0</v>
      </c>
      <c r="BH112" s="647"/>
      <c r="BI112" s="645" t="str">
        <f t="shared" si="35"/>
        <v/>
      </c>
      <c r="BJ112" s="647"/>
      <c r="BK112" s="645">
        <f t="shared" si="36"/>
        <v>0</v>
      </c>
      <c r="BL112" s="647"/>
      <c r="BM112" s="645" t="b">
        <f t="shared" si="37"/>
        <v>0</v>
      </c>
      <c r="BN112" s="647"/>
      <c r="BO112" s="645" t="str">
        <f t="shared" si="38"/>
        <v/>
      </c>
      <c r="BP112" s="647"/>
      <c r="BQ112" s="645">
        <f t="shared" si="39"/>
        <v>0</v>
      </c>
      <c r="BR112" s="647"/>
      <c r="BS112" s="638" t="b">
        <f t="shared" si="40"/>
        <v>0</v>
      </c>
      <c r="BT112" s="638"/>
      <c r="BU112" s="638">
        <f t="shared" si="41"/>
        <v>0</v>
      </c>
      <c r="BV112" s="638"/>
      <c r="BX112" s="645">
        <f t="shared" si="21"/>
        <v>0</v>
      </c>
      <c r="BY112" s="647"/>
      <c r="CA112" s="655">
        <f t="shared" si="3"/>
        <v>0</v>
      </c>
      <c r="CB112" s="655"/>
      <c r="CC112" s="638">
        <f t="shared" si="4"/>
        <v>0</v>
      </c>
      <c r="CD112" s="638"/>
      <c r="CI112" s="638">
        <f t="shared" si="20"/>
        <v>0</v>
      </c>
      <c r="CJ112" s="638"/>
      <c r="EF112" s="29"/>
      <c r="EG112" s="29"/>
      <c r="EH112" s="29"/>
      <c r="EI112" s="29"/>
      <c r="EN112" s="29"/>
      <c r="EO112" s="29"/>
    </row>
    <row r="113" spans="1:145" s="72" customFormat="1" ht="15">
      <c r="A113" s="131"/>
      <c r="C113" s="82" t="s">
        <v>245</v>
      </c>
      <c r="D113" s="752"/>
      <c r="E113" s="752"/>
      <c r="F113" s="752"/>
      <c r="G113" s="752"/>
      <c r="H113" s="752"/>
      <c r="I113" s="752"/>
      <c r="J113" s="752"/>
      <c r="K113" s="753"/>
      <c r="L113" s="753"/>
      <c r="M113" s="753"/>
      <c r="N113" s="753"/>
      <c r="O113" s="753"/>
      <c r="P113" s="753"/>
      <c r="Q113" s="750"/>
      <c r="R113" s="751"/>
      <c r="S113" s="750"/>
      <c r="T113" s="751"/>
      <c r="U113" s="750"/>
      <c r="V113" s="751"/>
      <c r="W113" s="750"/>
      <c r="X113" s="751"/>
      <c r="Y113" s="750"/>
      <c r="Z113" s="751"/>
      <c r="AA113" s="750"/>
      <c r="AB113" s="751"/>
      <c r="AC113" s="750"/>
      <c r="AD113" s="751"/>
      <c r="AE113" s="12"/>
      <c r="AF113" s="122"/>
      <c r="AH113" s="639">
        <f t="shared" si="23"/>
        <v>0</v>
      </c>
      <c r="AI113" s="641"/>
      <c r="AJ113" s="639">
        <f t="shared" si="24"/>
        <v>0</v>
      </c>
      <c r="AK113" s="641"/>
      <c r="AL113" s="627">
        <f t="shared" si="25"/>
        <v>0</v>
      </c>
      <c r="AM113" s="627"/>
      <c r="AN113" s="627">
        <f t="shared" si="26"/>
        <v>0</v>
      </c>
      <c r="AO113" s="639">
        <f t="shared" si="27"/>
        <v>0</v>
      </c>
      <c r="AP113" s="307"/>
      <c r="AQ113" s="641">
        <f t="shared" si="28"/>
        <v>0</v>
      </c>
      <c r="AR113" s="627"/>
      <c r="AS113" s="627">
        <f t="shared" si="29"/>
        <v>0</v>
      </c>
      <c r="AT113" s="627"/>
      <c r="AU113" s="627">
        <f t="shared" si="30"/>
        <v>0</v>
      </c>
      <c r="AV113" s="627"/>
      <c r="AW113" s="627">
        <f t="shared" si="31"/>
        <v>0</v>
      </c>
      <c r="AX113" s="639"/>
      <c r="AY113" s="284"/>
      <c r="AZ113" s="740">
        <f t="shared" si="32"/>
        <v>0</v>
      </c>
      <c r="BA113" s="741"/>
      <c r="BB113" s="738" t="str">
        <f>IF(AZ113=0,"",IF(SUM($AZ$60:AZ113)=1,BD113,IF($AZ$115&gt;SUM($AZ$60:AZ113),_xlfn.CONCAT(", ",BD113),IF($AZ$115=SUM($AZ$60:AZ113),_xlfn.CONCAT(" y ",BD113,".")))))</f>
        <v/>
      </c>
      <c r="BC113" s="739" t="str">
        <f>IF(BA113=0,"", IF(SUM($AN113:BA$566)=1,#REF!, IF($AQ$573&gt;SUM($AN113:BA$566),_xlfn.CONCAT(", ",#REF!), IF($AQ$573=SUM($AN113:BA$566),_xlfn.CONCAT(" y ",#REF!,".")))))</f>
        <v/>
      </c>
      <c r="BD113" s="639">
        <f t="shared" si="33"/>
        <v>54</v>
      </c>
      <c r="BE113" s="641"/>
      <c r="BG113" s="645" t="b">
        <f t="shared" si="34"/>
        <v>0</v>
      </c>
      <c r="BH113" s="647"/>
      <c r="BI113" s="645" t="str">
        <f t="shared" si="35"/>
        <v/>
      </c>
      <c r="BJ113" s="647"/>
      <c r="BK113" s="645">
        <f t="shared" si="36"/>
        <v>0</v>
      </c>
      <c r="BL113" s="647"/>
      <c r="BM113" s="645" t="b">
        <f t="shared" si="37"/>
        <v>0</v>
      </c>
      <c r="BN113" s="647"/>
      <c r="BO113" s="645" t="str">
        <f t="shared" si="38"/>
        <v/>
      </c>
      <c r="BP113" s="647"/>
      <c r="BQ113" s="645">
        <f t="shared" si="39"/>
        <v>0</v>
      </c>
      <c r="BR113" s="647"/>
      <c r="BS113" s="638" t="b">
        <f t="shared" si="40"/>
        <v>0</v>
      </c>
      <c r="BT113" s="638"/>
      <c r="BU113" s="638">
        <f t="shared" si="41"/>
        <v>0</v>
      </c>
      <c r="BV113" s="638"/>
      <c r="BX113" s="645">
        <f t="shared" si="21"/>
        <v>0</v>
      </c>
      <c r="BY113" s="647"/>
      <c r="CA113" s="655">
        <f t="shared" si="3"/>
        <v>0</v>
      </c>
      <c r="CB113" s="655"/>
      <c r="CC113" s="638">
        <f t="shared" si="4"/>
        <v>0</v>
      </c>
      <c r="CD113" s="638"/>
      <c r="CI113" s="638">
        <f t="shared" si="20"/>
        <v>0</v>
      </c>
      <c r="CJ113" s="638"/>
      <c r="EF113" s="29"/>
      <c r="EG113" s="29"/>
      <c r="EH113" s="29"/>
      <c r="EI113" s="29"/>
      <c r="EN113" s="29"/>
      <c r="EO113" s="29"/>
    </row>
    <row r="114" spans="1:145" s="72" customFormat="1" ht="15">
      <c r="A114" s="131"/>
      <c r="C114" s="82" t="s">
        <v>246</v>
      </c>
      <c r="D114" s="752"/>
      <c r="E114" s="752"/>
      <c r="F114" s="752"/>
      <c r="G114" s="752"/>
      <c r="H114" s="752"/>
      <c r="I114" s="752"/>
      <c r="J114" s="752"/>
      <c r="K114" s="753"/>
      <c r="L114" s="753"/>
      <c r="M114" s="753"/>
      <c r="N114" s="753"/>
      <c r="O114" s="753"/>
      <c r="P114" s="753"/>
      <c r="Q114" s="750"/>
      <c r="R114" s="751"/>
      <c r="S114" s="750"/>
      <c r="T114" s="751"/>
      <c r="U114" s="750"/>
      <c r="V114" s="751"/>
      <c r="W114" s="750"/>
      <c r="X114" s="751"/>
      <c r="Y114" s="750"/>
      <c r="Z114" s="751"/>
      <c r="AA114" s="750"/>
      <c r="AB114" s="751"/>
      <c r="AC114" s="750"/>
      <c r="AD114" s="751"/>
      <c r="AE114" s="12"/>
      <c r="AF114" s="122"/>
      <c r="AH114" s="639">
        <f t="shared" si="23"/>
        <v>0</v>
      </c>
      <c r="AI114" s="641"/>
      <c r="AJ114" s="639">
        <f t="shared" si="24"/>
        <v>0</v>
      </c>
      <c r="AK114" s="641"/>
      <c r="AL114" s="627">
        <f t="shared" si="25"/>
        <v>0</v>
      </c>
      <c r="AM114" s="627"/>
      <c r="AN114" s="627">
        <f t="shared" si="26"/>
        <v>0</v>
      </c>
      <c r="AO114" s="639">
        <f t="shared" si="27"/>
        <v>0</v>
      </c>
      <c r="AP114" s="308"/>
      <c r="AQ114" s="641">
        <f t="shared" si="28"/>
        <v>0</v>
      </c>
      <c r="AR114" s="627"/>
      <c r="AS114" s="627">
        <f t="shared" si="29"/>
        <v>0</v>
      </c>
      <c r="AT114" s="627"/>
      <c r="AU114" s="627">
        <f t="shared" si="30"/>
        <v>0</v>
      </c>
      <c r="AV114" s="627"/>
      <c r="AW114" s="627">
        <f t="shared" si="31"/>
        <v>0</v>
      </c>
      <c r="AX114" s="639"/>
      <c r="AY114" s="300"/>
      <c r="AZ114" s="740">
        <f t="shared" si="32"/>
        <v>0</v>
      </c>
      <c r="BA114" s="741"/>
      <c r="BB114" s="738" t="str">
        <f>IF(AZ114=0,"",IF(SUM($AZ$60:AZ114)=1,BD114,IF($AZ$115&gt;SUM($AZ$60:AZ114),_xlfn.CONCAT(", ",BD114),IF($AZ$115=SUM($AZ$60:AZ114),_xlfn.CONCAT(" y ",BD114,".")))))</f>
        <v/>
      </c>
      <c r="BC114" s="739" t="str">
        <f>IF(BA114=0,"", IF(SUM($AN114:BA$566)=1,#REF!, IF($AQ$573&gt;SUM($AN114:BA$566),_xlfn.CONCAT(", ",#REF!), IF($AQ$573=SUM($AN114:BA$566),_xlfn.CONCAT(" y ",#REF!,".")))))</f>
        <v/>
      </c>
      <c r="BD114" s="639">
        <f t="shared" si="33"/>
        <v>55</v>
      </c>
      <c r="BE114" s="641"/>
      <c r="BG114" s="645" t="b">
        <f t="shared" si="34"/>
        <v>0</v>
      </c>
      <c r="BH114" s="647"/>
      <c r="BI114" s="645" t="str">
        <f t="shared" si="35"/>
        <v/>
      </c>
      <c r="BJ114" s="647"/>
      <c r="BK114" s="645">
        <f t="shared" si="36"/>
        <v>0</v>
      </c>
      <c r="BL114" s="647"/>
      <c r="BM114" s="645" t="b">
        <f t="shared" si="37"/>
        <v>0</v>
      </c>
      <c r="BN114" s="647"/>
      <c r="BO114" s="645" t="str">
        <f t="shared" si="38"/>
        <v/>
      </c>
      <c r="BP114" s="647"/>
      <c r="BQ114" s="645">
        <f t="shared" si="39"/>
        <v>0</v>
      </c>
      <c r="BR114" s="647"/>
      <c r="BS114" s="638" t="b">
        <f t="shared" si="40"/>
        <v>0</v>
      </c>
      <c r="BT114" s="638"/>
      <c r="BU114" s="638">
        <f t="shared" si="41"/>
        <v>0</v>
      </c>
      <c r="BV114" s="638"/>
      <c r="BX114" s="645">
        <f t="shared" si="21"/>
        <v>0</v>
      </c>
      <c r="BY114" s="647"/>
      <c r="CA114" s="655">
        <f t="shared" si="3"/>
        <v>0</v>
      </c>
      <c r="CB114" s="655"/>
      <c r="CC114" s="638">
        <f t="shared" si="4"/>
        <v>0</v>
      </c>
      <c r="CD114" s="638"/>
      <c r="CI114" s="638">
        <f>IF($AH$40=$AJ$40,0,IF(OR(AND(D114="",COUNTA(M114:AD114)=0),AND(D114&lt;&gt;"",CA114=0,COUNTA(M114:AD114)=COUNTA($M$58,$Q$59:$AB$59,$AC$58)),AND(D114&lt;&gt;"",CA114=1,COUNTA(M114:AD114)=COUNTA($M$58,$W$59:$AB$59,$AC$58))),0,1))</f>
        <v>0</v>
      </c>
      <c r="CJ114" s="638"/>
      <c r="EF114" s="29"/>
      <c r="EG114" s="29"/>
      <c r="EH114" s="29"/>
      <c r="EI114" s="29"/>
      <c r="EN114" s="29"/>
      <c r="EO114" s="29"/>
    </row>
    <row r="115" spans="1:145" s="72" customFormat="1" ht="15">
      <c r="A115" s="131"/>
      <c r="B115" s="15"/>
      <c r="C115" s="15"/>
      <c r="D115" s="15"/>
      <c r="E115" s="15"/>
      <c r="F115" s="15"/>
      <c r="G115" s="15"/>
      <c r="H115" s="15"/>
      <c r="I115" s="15"/>
      <c r="J115" s="15"/>
      <c r="K115" s="15"/>
      <c r="L115" s="15"/>
      <c r="M115" s="15"/>
      <c r="N115" s="15"/>
      <c r="O115" s="148"/>
      <c r="P115" s="148" t="s">
        <v>126</v>
      </c>
      <c r="Q115" s="754">
        <f>IF(AND(SUM(Q60:R114)=0,COUNTIF(Q60:R114,"NS")&gt;0),"NS",
IF(AND(SUM(Q60:R114)=0,COUNTIF(Q60:R114,0)&gt;0),0,
IF(AND(SUM(Q60:R114)=0,COUNTIF(Q60:R114,"NA")&gt;0),"NA",
SUM(Q60:R114))))</f>
        <v>0</v>
      </c>
      <c r="R115" s="755"/>
      <c r="S115" s="754">
        <f t="shared" ref="S115" si="42">IF(AND(SUM(S60:T114)=0,COUNTIF(S60:T114,"NS")&gt;0),"NS",
IF(AND(SUM(S60:T114)=0,COUNTIF(S60:T114,0)&gt;0),0,
IF(AND(SUM(S60:T114)=0,COUNTIF(S60:T114,"NA")&gt;0),"NA",
SUM(S60:T114))))</f>
        <v>0</v>
      </c>
      <c r="T115" s="755"/>
      <c r="U115" s="754">
        <f t="shared" ref="U115" si="43">IF(AND(SUM(U60:V114)=0,COUNTIF(U60:V114,"NS")&gt;0),"NS",
IF(AND(SUM(U60:V114)=0,COUNTIF(U60:V114,0)&gt;0),0,
IF(AND(SUM(U60:V114)=0,COUNTIF(U60:V114,"NA")&gt;0),"NA",
SUM(U60:V114))))</f>
        <v>0</v>
      </c>
      <c r="V115" s="755"/>
      <c r="W115" s="754">
        <f t="shared" ref="W115" si="44">IF(AND(SUM(W60:X114)=0,COUNTIF(W60:X114,"NS")&gt;0),"NS",
IF(AND(SUM(W60:X114)=0,COUNTIF(W60:X114,0)&gt;0),0,
IF(AND(SUM(W60:X114)=0,COUNTIF(W60:X114,"NA")&gt;0),"NA",
SUM(W60:X114))))</f>
        <v>0</v>
      </c>
      <c r="X115" s="755"/>
      <c r="Y115" s="754">
        <f t="shared" ref="Y115" si="45">IF(AND(SUM(Y60:Z114)=0,COUNTIF(Y60:Z114,"NS")&gt;0),"NS",
IF(AND(SUM(Y60:Z114)=0,COUNTIF(Y60:Z114,0)&gt;0),0,
IF(AND(SUM(Y60:Z114)=0,COUNTIF(Y60:Z114,"NA")&gt;0),"NA",
SUM(Y60:Z114))))</f>
        <v>0</v>
      </c>
      <c r="Z115" s="755"/>
      <c r="AA115" s="754">
        <f t="shared" ref="AA115" si="46">IF(AND(SUM(AA60:AB114)=0,COUNTIF(AA60:AB114,"NS")&gt;0),"NS",
IF(AND(SUM(AA60:AB114)=0,COUNTIF(AA60:AB114,0)&gt;0),0,
IF(AND(SUM(AA60:AB114)=0,COUNTIF(AA60:AB114,"NA")&gt;0),"NA",
SUM(AA60:AB114))))</f>
        <v>0</v>
      </c>
      <c r="AB115" s="755"/>
      <c r="AC115" s="754">
        <f t="shared" ref="AC115" si="47">IF(AND(SUM(AC60:AD114)=0,COUNTIF(AC60:AD114,"NS")&gt;0),"NS",
IF(AND(SUM(AC60:AD114)=0,COUNTIF(AC60:AD114,0)&gt;0),0,
IF(AND(SUM(AC60:AD114)=0,COUNTIF(AC60:AD114,"NA")&gt;0),"NA",
SUM(AC60:AD114))))</f>
        <v>0</v>
      </c>
      <c r="AD115" s="755"/>
      <c r="AE115" s="12"/>
      <c r="AF115" s="122"/>
      <c r="AZ115" s="743">
        <f>SUM(AZ60:BA114)</f>
        <v>0</v>
      </c>
      <c r="BA115" s="744"/>
      <c r="BB115" s="745" t="str">
        <f>IF(AZ115=0,"", IF(AZ115=1,VLOOKUP(1,AZ60:BC114,3,FALSE), IF(AZ115&gt;1,_xlfn.CONCAT(BB60:BC114),"")))</f>
        <v/>
      </c>
      <c r="BC115" s="745"/>
      <c r="BD115" s="309"/>
      <c r="BU115" s="644">
        <f>SUM(BK60:BL99,BQ60:BR99,BU60:BV99)</f>
        <v>0</v>
      </c>
      <c r="BV115" s="644"/>
      <c r="BX115" s="656">
        <f>SUM(BX60:BY99)</f>
        <v>0</v>
      </c>
      <c r="BY115" s="657"/>
      <c r="CC115" s="655">
        <f>SUM(CC60:CD114)</f>
        <v>0</v>
      </c>
      <c r="CD115" s="655"/>
      <c r="CI115" s="658">
        <f>SUM(CI60:CJ114)</f>
        <v>0</v>
      </c>
      <c r="CJ115" s="658"/>
      <c r="DX115" s="29"/>
      <c r="DY115" s="29"/>
      <c r="EH115" s="29"/>
      <c r="EI115" s="29"/>
      <c r="EN115" s="29"/>
      <c r="EO115" s="29"/>
    </row>
    <row r="116" spans="1:145" s="72" customFormat="1" ht="15" customHeight="1" thickBot="1">
      <c r="A116" s="131"/>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2"/>
      <c r="AF116" s="122"/>
    </row>
    <row r="117" spans="1:145" s="72" customFormat="1" ht="15" customHeight="1" thickBot="1">
      <c r="A117" s="131"/>
      <c r="B117" s="15"/>
      <c r="C117" s="812" t="str">
        <f>IF($AH$40=$AJ$40,"",COUNTA(D60:J114))</f>
        <v/>
      </c>
      <c r="D117" s="813"/>
      <c r="E117" s="813"/>
      <c r="F117" s="814"/>
      <c r="G117" s="31" t="s">
        <v>536</v>
      </c>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2"/>
      <c r="AF117" s="122"/>
    </row>
    <row r="118" spans="1:145" s="72" customFormat="1" ht="15" customHeight="1">
      <c r="A118" s="131"/>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2"/>
      <c r="AF118" s="122"/>
    </row>
    <row r="119" spans="1:145" s="72" customFormat="1" ht="24" customHeight="1">
      <c r="A119" s="131"/>
      <c r="B119" s="53"/>
      <c r="C119" s="578" t="s">
        <v>127</v>
      </c>
      <c r="D119" s="578"/>
      <c r="E119" s="578"/>
      <c r="F119" s="578"/>
      <c r="G119" s="578"/>
      <c r="H119" s="578"/>
      <c r="I119" s="578"/>
      <c r="J119" s="578"/>
      <c r="K119" s="578"/>
      <c r="L119" s="578"/>
      <c r="M119" s="578"/>
      <c r="N119" s="578"/>
      <c r="O119" s="578"/>
      <c r="P119" s="578"/>
      <c r="Q119" s="578"/>
      <c r="R119" s="578"/>
      <c r="S119" s="578"/>
      <c r="T119" s="578"/>
      <c r="U119" s="578"/>
      <c r="V119" s="578"/>
      <c r="W119" s="578"/>
      <c r="X119" s="578"/>
      <c r="Y119" s="578"/>
      <c r="Z119" s="578"/>
      <c r="AA119" s="578"/>
      <c r="AB119" s="578"/>
      <c r="AC119" s="578"/>
      <c r="AD119" s="578"/>
      <c r="AE119" s="12"/>
      <c r="AF119" s="122"/>
    </row>
    <row r="120" spans="1:145" s="72" customFormat="1" ht="60" customHeight="1">
      <c r="A120" s="131"/>
      <c r="B120" s="53"/>
      <c r="C120" s="702"/>
      <c r="D120" s="702"/>
      <c r="E120" s="702"/>
      <c r="F120" s="702"/>
      <c r="G120" s="702"/>
      <c r="H120" s="702"/>
      <c r="I120" s="702"/>
      <c r="J120" s="702"/>
      <c r="K120" s="702"/>
      <c r="L120" s="702"/>
      <c r="M120" s="702"/>
      <c r="N120" s="702"/>
      <c r="O120" s="702"/>
      <c r="P120" s="702"/>
      <c r="Q120" s="702"/>
      <c r="R120" s="702"/>
      <c r="S120" s="702"/>
      <c r="T120" s="702"/>
      <c r="U120" s="702"/>
      <c r="V120" s="702"/>
      <c r="W120" s="702"/>
      <c r="X120" s="702"/>
      <c r="Y120" s="702"/>
      <c r="Z120" s="702"/>
      <c r="AA120" s="702"/>
      <c r="AB120" s="702"/>
      <c r="AC120" s="702"/>
      <c r="AD120" s="702"/>
      <c r="AE120" s="12"/>
      <c r="AF120" s="122"/>
    </row>
    <row r="121" spans="1:145" s="72" customFormat="1" ht="15" customHeight="1">
      <c r="A121" s="131"/>
      <c r="B121" s="624" t="str">
        <f>IF(BU115=0,"","Error: Verificar la información registrada tomando en cuenta la instrucción 2.")</f>
        <v/>
      </c>
      <c r="C121" s="624"/>
      <c r="D121" s="624"/>
      <c r="E121" s="624"/>
      <c r="F121" s="624"/>
      <c r="G121" s="624"/>
      <c r="H121" s="624"/>
      <c r="I121" s="624"/>
      <c r="J121" s="624"/>
      <c r="K121" s="624"/>
      <c r="L121" s="624"/>
      <c r="M121" s="624"/>
      <c r="N121" s="624"/>
      <c r="O121" s="624"/>
      <c r="P121" s="624"/>
      <c r="Q121" s="624"/>
      <c r="R121" s="624"/>
      <c r="S121" s="624"/>
      <c r="T121" s="624"/>
      <c r="U121" s="624"/>
      <c r="V121" s="624"/>
      <c r="W121" s="624"/>
      <c r="X121" s="624"/>
      <c r="Y121" s="624"/>
      <c r="Z121" s="624"/>
      <c r="AA121" s="624"/>
      <c r="AB121" s="624"/>
      <c r="AC121" s="624"/>
      <c r="AD121" s="624"/>
      <c r="AE121" s="12"/>
      <c r="AF121" s="122"/>
    </row>
    <row r="122" spans="1:145" s="72" customFormat="1" ht="36.75" customHeight="1">
      <c r="A122" s="131"/>
      <c r="B122" s="677" t="str">
        <f>IF(BX115=0,"",_xlfn._LONGTEXT("Error: Corroborar que, de acuerdo con las instruciones 4 a 10, la función desarrollada por cada una de las unidades listadas corresponda con la que reportó para la institución informante en el numeral 1 (y/o 2, en caso de tener más de una institución info","rmante)."))</f>
        <v/>
      </c>
      <c r="C122" s="677"/>
      <c r="D122" s="677"/>
      <c r="E122" s="677"/>
      <c r="F122" s="677"/>
      <c r="G122" s="677"/>
      <c r="H122" s="677"/>
      <c r="I122" s="677"/>
      <c r="J122" s="677"/>
      <c r="K122" s="677"/>
      <c r="L122" s="677"/>
      <c r="M122" s="677"/>
      <c r="N122" s="677"/>
      <c r="O122" s="677"/>
      <c r="P122" s="677"/>
      <c r="Q122" s="677"/>
      <c r="R122" s="677"/>
      <c r="S122" s="677"/>
      <c r="T122" s="677"/>
      <c r="U122" s="677"/>
      <c r="V122" s="677"/>
      <c r="W122" s="677"/>
      <c r="X122" s="677"/>
      <c r="Y122" s="677"/>
      <c r="Z122" s="677"/>
      <c r="AA122" s="677"/>
      <c r="AB122" s="677"/>
      <c r="AC122" s="677"/>
      <c r="AD122" s="677"/>
      <c r="AE122" s="12"/>
      <c r="AF122" s="122"/>
    </row>
    <row r="123" spans="1:145" s="72" customFormat="1" ht="15" customHeight="1">
      <c r="A123" s="131"/>
      <c r="B123" s="756" t="str">
        <f>IF(CC115=0,"","Alerta: Verificar la información registrada tomando en cuenta la instrucción 12.")</f>
        <v/>
      </c>
      <c r="C123" s="756"/>
      <c r="D123" s="756"/>
      <c r="E123" s="756"/>
      <c r="F123" s="756"/>
      <c r="G123" s="756"/>
      <c r="H123" s="756"/>
      <c r="I123" s="756"/>
      <c r="J123" s="756"/>
      <c r="K123" s="756"/>
      <c r="L123" s="756"/>
      <c r="M123" s="756"/>
      <c r="N123" s="756"/>
      <c r="O123" s="756"/>
      <c r="P123" s="756"/>
      <c r="Q123" s="756"/>
      <c r="R123" s="756"/>
      <c r="S123" s="756"/>
      <c r="T123" s="756"/>
      <c r="U123" s="756"/>
      <c r="V123" s="756"/>
      <c r="W123" s="756"/>
      <c r="X123" s="756"/>
      <c r="Y123" s="756"/>
      <c r="Z123" s="756"/>
      <c r="AA123" s="756"/>
      <c r="AB123" s="756"/>
      <c r="AC123" s="756"/>
      <c r="AD123" s="756"/>
      <c r="AE123" s="12"/>
      <c r="AF123" s="122"/>
    </row>
    <row r="124" spans="1:145" s="72" customFormat="1" ht="15" customHeight="1">
      <c r="A124" s="131"/>
      <c r="B124" s="624" t="str">
        <f>IF(AZ115=0,"", IF(AZ115=1,_xlfn.CONCAT("Error: Verificar sumas en el numeral ",BB115,"."),_xlfn.CONCAT("Error: Verificar sumas en los numerales ",BB115)))</f>
        <v/>
      </c>
      <c r="C124" s="624"/>
      <c r="D124" s="624"/>
      <c r="E124" s="624"/>
      <c r="F124" s="624"/>
      <c r="G124" s="624"/>
      <c r="H124" s="624"/>
      <c r="I124" s="624"/>
      <c r="J124" s="624"/>
      <c r="K124" s="624"/>
      <c r="L124" s="624"/>
      <c r="M124" s="624"/>
      <c r="N124" s="624"/>
      <c r="O124" s="624"/>
      <c r="P124" s="624"/>
      <c r="Q124" s="624"/>
      <c r="R124" s="624"/>
      <c r="S124" s="624"/>
      <c r="T124" s="624"/>
      <c r="U124" s="624"/>
      <c r="V124" s="624"/>
      <c r="W124" s="624"/>
      <c r="X124" s="624"/>
      <c r="Y124" s="624"/>
      <c r="Z124" s="624"/>
      <c r="AA124" s="624"/>
      <c r="AB124" s="624"/>
      <c r="AC124" s="624"/>
      <c r="AD124" s="624"/>
      <c r="AE124" s="12"/>
      <c r="AF124" s="122"/>
    </row>
    <row r="125" spans="1:145" s="72" customFormat="1" ht="15" customHeight="1">
      <c r="A125" s="131"/>
      <c r="B125" s="756" t="str">
        <f>IF(CF60=0,"","Alerta: Debe justificar el uso de NS argumentando el estado de la información desconocida.")</f>
        <v/>
      </c>
      <c r="C125" s="756"/>
      <c r="D125" s="756"/>
      <c r="E125" s="756"/>
      <c r="F125" s="756"/>
      <c r="G125" s="756"/>
      <c r="H125" s="756"/>
      <c r="I125" s="756"/>
      <c r="J125" s="756"/>
      <c r="K125" s="756"/>
      <c r="L125" s="756"/>
      <c r="M125" s="756"/>
      <c r="N125" s="756"/>
      <c r="O125" s="756"/>
      <c r="P125" s="756"/>
      <c r="Q125" s="756"/>
      <c r="R125" s="756"/>
      <c r="S125" s="756"/>
      <c r="T125" s="756"/>
      <c r="U125" s="756"/>
      <c r="V125" s="756"/>
      <c r="W125" s="756"/>
      <c r="X125" s="756"/>
      <c r="Y125" s="756"/>
      <c r="Z125" s="756"/>
      <c r="AA125" s="756"/>
      <c r="AB125" s="756"/>
      <c r="AC125" s="756"/>
      <c r="AD125" s="756"/>
      <c r="AE125" s="12"/>
      <c r="AF125" s="122"/>
    </row>
    <row r="126" spans="1:145" s="72" customFormat="1" ht="15" customHeight="1">
      <c r="A126" s="131"/>
      <c r="B126" s="625" t="str">
        <f>IF(CI115=0,"","Error: Debe completar toda la información requerida.")</f>
        <v/>
      </c>
      <c r="C126" s="625"/>
      <c r="D126" s="625"/>
      <c r="E126" s="625"/>
      <c r="F126" s="625"/>
      <c r="G126" s="625"/>
      <c r="H126" s="625"/>
      <c r="I126" s="625"/>
      <c r="J126" s="625"/>
      <c r="K126" s="625"/>
      <c r="L126" s="625"/>
      <c r="M126" s="625"/>
      <c r="N126" s="625"/>
      <c r="O126" s="625"/>
      <c r="P126" s="625"/>
      <c r="Q126" s="625"/>
      <c r="R126" s="625"/>
      <c r="S126" s="625"/>
      <c r="T126" s="625"/>
      <c r="U126" s="625"/>
      <c r="V126" s="625"/>
      <c r="W126" s="625"/>
      <c r="X126" s="625"/>
      <c r="Y126" s="625"/>
      <c r="Z126" s="625"/>
      <c r="AA126" s="625"/>
      <c r="AB126" s="625"/>
      <c r="AC126" s="625"/>
      <c r="AD126" s="625"/>
      <c r="AE126" s="12"/>
      <c r="AF126" s="122"/>
    </row>
    <row r="127" spans="1:145" s="48" customFormat="1" ht="36" customHeight="1">
      <c r="A127" s="131" t="s">
        <v>128</v>
      </c>
      <c r="B127" s="688" t="s">
        <v>7583</v>
      </c>
      <c r="C127" s="688"/>
      <c r="D127" s="688"/>
      <c r="E127" s="688"/>
      <c r="F127" s="688"/>
      <c r="G127" s="688"/>
      <c r="H127" s="688"/>
      <c r="I127" s="688"/>
      <c r="J127" s="688"/>
      <c r="K127" s="688"/>
      <c r="L127" s="688"/>
      <c r="M127" s="688"/>
      <c r="N127" s="688"/>
      <c r="O127" s="688"/>
      <c r="P127" s="688"/>
      <c r="Q127" s="688"/>
      <c r="R127" s="688"/>
      <c r="S127" s="688"/>
      <c r="T127" s="688"/>
      <c r="U127" s="688"/>
      <c r="V127" s="688"/>
      <c r="W127" s="688"/>
      <c r="X127" s="688"/>
      <c r="Y127" s="688"/>
      <c r="Z127" s="688"/>
      <c r="AA127" s="688"/>
      <c r="AB127" s="688"/>
      <c r="AC127" s="688"/>
      <c r="AD127" s="688"/>
      <c r="AE127" s="12"/>
      <c r="AF127" s="16"/>
      <c r="AH127" s="627" t="s">
        <v>7211</v>
      </c>
      <c r="AI127" s="627"/>
      <c r="AJ127" s="627" t="s">
        <v>7212</v>
      </c>
      <c r="AK127" s="627"/>
      <c r="AL127" s="627" t="s">
        <v>7213</v>
      </c>
      <c r="AM127" s="627"/>
    </row>
    <row r="128" spans="1:145" s="207" customFormat="1" ht="36" customHeight="1">
      <c r="A128" s="167"/>
      <c r="B128" s="238"/>
      <c r="C128" s="671" t="s">
        <v>2229</v>
      </c>
      <c r="D128" s="671"/>
      <c r="E128" s="671"/>
      <c r="F128" s="671"/>
      <c r="G128" s="671"/>
      <c r="H128" s="671"/>
      <c r="I128" s="671"/>
      <c r="J128" s="671"/>
      <c r="K128" s="671"/>
      <c r="L128" s="671"/>
      <c r="M128" s="671"/>
      <c r="N128" s="671"/>
      <c r="O128" s="671"/>
      <c r="P128" s="671"/>
      <c r="Q128" s="671"/>
      <c r="R128" s="671"/>
      <c r="S128" s="671"/>
      <c r="T128" s="671"/>
      <c r="U128" s="671"/>
      <c r="V128" s="671"/>
      <c r="W128" s="671"/>
      <c r="X128" s="671"/>
      <c r="Y128" s="671"/>
      <c r="Z128" s="671"/>
      <c r="AA128" s="671"/>
      <c r="AB128" s="671"/>
      <c r="AC128" s="671"/>
      <c r="AD128" s="671"/>
      <c r="AE128" s="12"/>
      <c r="AF128" s="239"/>
      <c r="AH128" s="642">
        <f>COUNTBLANK(D138:AD192)+COUNTBLANK(D198:AD252)+COUNTBLANK(D258:AD312)</f>
        <v>4455</v>
      </c>
      <c r="AI128" s="643"/>
      <c r="AJ128" s="639">
        <v>4455</v>
      </c>
      <c r="AK128" s="641"/>
      <c r="AL128" s="627"/>
      <c r="AM128" s="627"/>
    </row>
    <row r="129" spans="1:211" s="207" customFormat="1" ht="36" customHeight="1">
      <c r="A129" s="167"/>
      <c r="B129" s="238"/>
      <c r="C129" s="578" t="s">
        <v>1035</v>
      </c>
      <c r="D129" s="578"/>
      <c r="E129" s="578"/>
      <c r="F129" s="578"/>
      <c r="G129" s="578"/>
      <c r="H129" s="578"/>
      <c r="I129" s="578"/>
      <c r="J129" s="578"/>
      <c r="K129" s="578"/>
      <c r="L129" s="578"/>
      <c r="M129" s="578"/>
      <c r="N129" s="578"/>
      <c r="O129" s="578"/>
      <c r="P129" s="578"/>
      <c r="Q129" s="578"/>
      <c r="R129" s="578"/>
      <c r="S129" s="578"/>
      <c r="T129" s="578"/>
      <c r="U129" s="578"/>
      <c r="V129" s="578"/>
      <c r="W129" s="578"/>
      <c r="X129" s="578"/>
      <c r="Y129" s="578"/>
      <c r="Z129" s="578"/>
      <c r="AA129" s="578"/>
      <c r="AB129" s="578"/>
      <c r="AC129" s="578"/>
      <c r="AD129" s="578"/>
      <c r="AE129" s="12"/>
      <c r="AF129" s="239"/>
    </row>
    <row r="130" spans="1:211" s="48" customFormat="1" ht="24" customHeight="1">
      <c r="A130" s="167"/>
      <c r="B130" s="310"/>
      <c r="C130" s="578" t="s">
        <v>1036</v>
      </c>
      <c r="D130" s="578"/>
      <c r="E130" s="578"/>
      <c r="F130" s="578"/>
      <c r="G130" s="578"/>
      <c r="H130" s="578"/>
      <c r="I130" s="578"/>
      <c r="J130" s="578"/>
      <c r="K130" s="578"/>
      <c r="L130" s="578"/>
      <c r="M130" s="578"/>
      <c r="N130" s="578"/>
      <c r="O130" s="578"/>
      <c r="P130" s="578"/>
      <c r="Q130" s="578"/>
      <c r="R130" s="578"/>
      <c r="S130" s="578"/>
      <c r="T130" s="578"/>
      <c r="U130" s="578"/>
      <c r="V130" s="578"/>
      <c r="W130" s="578"/>
      <c r="X130" s="578"/>
      <c r="Y130" s="578"/>
      <c r="Z130" s="578"/>
      <c r="AA130" s="578"/>
      <c r="AB130" s="578"/>
      <c r="AC130" s="578"/>
      <c r="AD130" s="578"/>
      <c r="AE130" s="12"/>
      <c r="AF130" s="16"/>
    </row>
    <row r="131" spans="1:211" s="72" customFormat="1" ht="24" customHeight="1">
      <c r="A131" s="167"/>
      <c r="B131" s="46"/>
      <c r="C131" s="578" t="s">
        <v>2230</v>
      </c>
      <c r="D131" s="578"/>
      <c r="E131" s="578"/>
      <c r="F131" s="578"/>
      <c r="G131" s="578"/>
      <c r="H131" s="578"/>
      <c r="I131" s="578"/>
      <c r="J131" s="578"/>
      <c r="K131" s="578"/>
      <c r="L131" s="578"/>
      <c r="M131" s="578"/>
      <c r="N131" s="578"/>
      <c r="O131" s="578"/>
      <c r="P131" s="578"/>
      <c r="Q131" s="578"/>
      <c r="R131" s="578"/>
      <c r="S131" s="578"/>
      <c r="T131" s="578"/>
      <c r="U131" s="578"/>
      <c r="V131" s="578"/>
      <c r="W131" s="578"/>
      <c r="X131" s="578"/>
      <c r="Y131" s="578"/>
      <c r="Z131" s="578"/>
      <c r="AA131" s="578"/>
      <c r="AB131" s="578"/>
      <c r="AC131" s="578"/>
      <c r="AD131" s="578"/>
      <c r="AE131" s="12"/>
      <c r="AF131" s="122"/>
    </row>
    <row r="132" spans="1:211" s="72" customFormat="1" ht="15" customHeight="1">
      <c r="A132" s="131"/>
      <c r="B132" s="138"/>
      <c r="C132" s="811" t="s">
        <v>1037</v>
      </c>
      <c r="D132" s="811"/>
      <c r="E132" s="811"/>
      <c r="F132" s="811"/>
      <c r="G132" s="811"/>
      <c r="H132" s="811"/>
      <c r="I132" s="811"/>
      <c r="J132" s="811"/>
      <c r="K132" s="811"/>
      <c r="L132" s="811"/>
      <c r="M132" s="811"/>
      <c r="N132" s="811"/>
      <c r="O132" s="811"/>
      <c r="P132" s="811"/>
      <c r="Q132" s="811"/>
      <c r="R132" s="811"/>
      <c r="S132" s="811"/>
      <c r="T132" s="811"/>
      <c r="U132" s="811"/>
      <c r="V132" s="811"/>
      <c r="W132" s="811"/>
      <c r="X132" s="811"/>
      <c r="Y132" s="811"/>
      <c r="Z132" s="811"/>
      <c r="AA132" s="811"/>
      <c r="AB132" s="811"/>
      <c r="AC132" s="811"/>
      <c r="AD132" s="811"/>
      <c r="AE132" s="12"/>
      <c r="AF132" s="122"/>
    </row>
    <row r="133" spans="1:211" s="72" customFormat="1" ht="15" customHeight="1">
      <c r="A133" s="131"/>
      <c r="B133" s="48"/>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12"/>
      <c r="AF133" s="122"/>
    </row>
    <row r="134" spans="1:211" s="72" customFormat="1" ht="15" customHeight="1">
      <c r="A134" s="131"/>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761" t="s">
        <v>129</v>
      </c>
      <c r="AB134" s="761"/>
      <c r="AC134" s="761"/>
      <c r="AD134" s="761"/>
      <c r="AE134" s="12"/>
      <c r="AF134" s="122"/>
    </row>
    <row r="135" spans="1:211" s="72" customFormat="1" ht="24" customHeight="1">
      <c r="A135" s="131"/>
      <c r="B135" s="48"/>
      <c r="C135" s="670" t="s">
        <v>535</v>
      </c>
      <c r="D135" s="670"/>
      <c r="E135" s="670"/>
      <c r="F135" s="670"/>
      <c r="G135" s="670"/>
      <c r="H135" s="670"/>
      <c r="I135" s="670"/>
      <c r="J135" s="670"/>
      <c r="K135" s="670" t="s">
        <v>130</v>
      </c>
      <c r="L135" s="670"/>
      <c r="M135" s="670"/>
      <c r="N135" s="670"/>
      <c r="O135" s="670" t="s">
        <v>131</v>
      </c>
      <c r="P135" s="670"/>
      <c r="Q135" s="670"/>
      <c r="R135" s="670"/>
      <c r="S135" s="670"/>
      <c r="T135" s="670"/>
      <c r="U135" s="670"/>
      <c r="V135" s="670"/>
      <c r="W135" s="670"/>
      <c r="X135" s="670"/>
      <c r="Y135" s="670"/>
      <c r="Z135" s="670"/>
      <c r="AA135" s="670"/>
      <c r="AB135" s="670"/>
      <c r="AC135" s="670"/>
      <c r="AD135" s="670"/>
      <c r="AE135" s="12"/>
      <c r="AF135" s="122"/>
      <c r="AQ135" s="638" t="s">
        <v>7896</v>
      </c>
      <c r="AR135" s="638"/>
      <c r="AS135" s="638"/>
      <c r="AT135" s="638"/>
      <c r="AU135" s="638"/>
      <c r="AV135" s="638"/>
      <c r="AW135" s="638"/>
      <c r="AX135" s="638"/>
      <c r="AY135" s="638"/>
      <c r="AZ135" s="638"/>
      <c r="BA135" s="638"/>
      <c r="BB135" s="638"/>
      <c r="BC135" s="638"/>
      <c r="BD135" s="638"/>
      <c r="BE135" s="638"/>
      <c r="BF135" s="638"/>
      <c r="BG135" s="638"/>
      <c r="BH135" s="638"/>
      <c r="BI135" s="638"/>
      <c r="BJ135" s="638"/>
      <c r="BK135" s="638"/>
      <c r="BL135" s="638"/>
      <c r="BM135" s="638"/>
      <c r="BN135" s="638"/>
      <c r="BO135" s="638"/>
      <c r="BP135" s="638"/>
      <c r="BQ135" s="638"/>
      <c r="BR135" s="638"/>
      <c r="BS135" s="638"/>
      <c r="BT135" s="638"/>
      <c r="BU135" s="638"/>
      <c r="BV135" s="638"/>
      <c r="BW135" s="638"/>
      <c r="BX135" s="638"/>
      <c r="BY135" s="638"/>
      <c r="BZ135" s="638"/>
      <c r="CA135" s="638"/>
      <c r="CB135" s="638"/>
      <c r="CC135" s="638"/>
      <c r="CD135" s="638"/>
      <c r="CE135" s="638"/>
      <c r="CF135" s="638"/>
      <c r="CG135" s="638"/>
      <c r="CH135" s="638"/>
      <c r="CI135" s="638"/>
      <c r="CJ135" s="638"/>
      <c r="CK135" s="638"/>
      <c r="CL135" s="638"/>
      <c r="CM135" s="638"/>
      <c r="CN135" s="638"/>
      <c r="CO135" s="638"/>
      <c r="CP135" s="638"/>
      <c r="CQ135" s="638"/>
      <c r="CR135" s="638"/>
      <c r="CS135" s="638"/>
      <c r="CT135" s="638"/>
      <c r="CU135" s="638"/>
      <c r="CV135" s="638"/>
      <c r="CW135" s="638"/>
      <c r="CX135" s="638"/>
      <c r="CY135" s="638"/>
    </row>
    <row r="136" spans="1:211" s="72" customFormat="1" ht="15" customHeight="1">
      <c r="A136" s="131"/>
      <c r="B136" s="48"/>
      <c r="C136" s="670"/>
      <c r="D136" s="670"/>
      <c r="E136" s="670"/>
      <c r="F136" s="670"/>
      <c r="G136" s="670"/>
      <c r="H136" s="670"/>
      <c r="I136" s="670"/>
      <c r="J136" s="670"/>
      <c r="K136" s="670"/>
      <c r="L136" s="670"/>
      <c r="M136" s="670"/>
      <c r="N136" s="670"/>
      <c r="O136" s="714" t="s">
        <v>66</v>
      </c>
      <c r="P136" s="715"/>
      <c r="Q136" s="715"/>
      <c r="R136" s="715"/>
      <c r="S136" s="715"/>
      <c r="T136" s="715"/>
      <c r="U136" s="715"/>
      <c r="V136" s="715"/>
      <c r="W136" s="715"/>
      <c r="X136" s="715"/>
      <c r="Y136" s="715"/>
      <c r="Z136" s="715"/>
      <c r="AA136" s="715"/>
      <c r="AB136" s="715"/>
      <c r="AC136" s="715"/>
      <c r="AD136" s="716"/>
      <c r="AF136" s="122"/>
      <c r="AQ136" s="724" t="s">
        <v>7249</v>
      </c>
      <c r="AR136" s="714" t="s">
        <v>66</v>
      </c>
      <c r="AS136" s="715"/>
      <c r="AT136" s="715"/>
      <c r="AU136" s="715"/>
      <c r="AV136" s="715"/>
      <c r="AW136" s="715"/>
      <c r="AX136" s="715"/>
      <c r="AY136" s="715"/>
      <c r="AZ136" s="715"/>
      <c r="BA136" s="715"/>
      <c r="BB136" s="715"/>
      <c r="BC136" s="715"/>
      <c r="BD136" s="715"/>
      <c r="BE136" s="715"/>
      <c r="BF136" s="715"/>
      <c r="BG136" s="715"/>
      <c r="BH136" s="715"/>
      <c r="BI136" s="715"/>
      <c r="BJ136" s="715"/>
      <c r="BK136" s="715"/>
      <c r="BL136" s="716"/>
      <c r="BM136" s="678" t="s">
        <v>67</v>
      </c>
      <c r="BN136" s="678"/>
      <c r="BO136" s="678"/>
      <c r="BP136" s="678"/>
      <c r="BQ136" s="678"/>
      <c r="BR136" s="678"/>
      <c r="BS136" s="712" t="s">
        <v>68</v>
      </c>
      <c r="BT136" s="712" t="s">
        <v>69</v>
      </c>
      <c r="BU136" s="720" t="s">
        <v>70</v>
      </c>
      <c r="BV136" s="721"/>
      <c r="BW136" s="721"/>
      <c r="BX136" s="722"/>
      <c r="BY136" s="712" t="s">
        <v>71</v>
      </c>
      <c r="BZ136" s="712" t="s">
        <v>72</v>
      </c>
      <c r="CA136" s="712" t="s">
        <v>73</v>
      </c>
      <c r="CB136" s="712" t="s">
        <v>74</v>
      </c>
      <c r="CC136" s="678" t="s">
        <v>75</v>
      </c>
      <c r="CD136" s="712" t="s">
        <v>76</v>
      </c>
      <c r="CE136" s="712" t="s">
        <v>77</v>
      </c>
      <c r="CF136" s="712" t="s">
        <v>78</v>
      </c>
      <c r="CG136" s="678" t="s">
        <v>79</v>
      </c>
      <c r="CH136" s="678"/>
      <c r="CI136" s="678"/>
      <c r="CJ136" s="678" t="s">
        <v>80</v>
      </c>
      <c r="CK136" s="678"/>
      <c r="CL136" s="678"/>
      <c r="CM136" s="678"/>
      <c r="CN136" s="678"/>
      <c r="CO136" s="678" t="s">
        <v>81</v>
      </c>
      <c r="CP136" s="678" t="s">
        <v>82</v>
      </c>
      <c r="CQ136" s="678" t="s">
        <v>83</v>
      </c>
      <c r="CR136" s="678" t="s">
        <v>84</v>
      </c>
      <c r="CS136" s="678"/>
      <c r="CT136" s="678"/>
      <c r="CU136" s="678"/>
      <c r="CV136" s="678"/>
      <c r="CW136" s="678"/>
      <c r="CX136" s="678" t="s">
        <v>85</v>
      </c>
      <c r="CY136" s="678" t="s">
        <v>86</v>
      </c>
      <c r="DA136" s="638"/>
      <c r="DB136" s="638"/>
      <c r="DC136" s="638"/>
    </row>
    <row r="137" spans="1:211" s="72" customFormat="1" ht="24" customHeight="1">
      <c r="A137" s="131"/>
      <c r="B137" s="48"/>
      <c r="C137" s="670"/>
      <c r="D137" s="670"/>
      <c r="E137" s="670"/>
      <c r="F137" s="670"/>
      <c r="G137" s="670"/>
      <c r="H137" s="670"/>
      <c r="I137" s="670"/>
      <c r="J137" s="670"/>
      <c r="K137" s="670"/>
      <c r="L137" s="670"/>
      <c r="M137" s="670"/>
      <c r="N137" s="670"/>
      <c r="O137" s="223" t="s">
        <v>132</v>
      </c>
      <c r="P137" s="223" t="s">
        <v>133</v>
      </c>
      <c r="Q137" s="223" t="s">
        <v>134</v>
      </c>
      <c r="R137" s="223" t="s">
        <v>135</v>
      </c>
      <c r="S137" s="223" t="s">
        <v>136</v>
      </c>
      <c r="T137" s="223" t="s">
        <v>137</v>
      </c>
      <c r="U137" s="223" t="s">
        <v>138</v>
      </c>
      <c r="V137" s="223" t="s">
        <v>139</v>
      </c>
      <c r="W137" s="223" t="s">
        <v>140</v>
      </c>
      <c r="X137" s="223" t="s">
        <v>141</v>
      </c>
      <c r="Y137" s="223" t="s">
        <v>142</v>
      </c>
      <c r="Z137" s="223" t="s">
        <v>143</v>
      </c>
      <c r="AA137" s="223" t="s">
        <v>144</v>
      </c>
      <c r="AB137" s="223" t="s">
        <v>145</v>
      </c>
      <c r="AC137" s="223" t="s">
        <v>146</v>
      </c>
      <c r="AD137" s="223" t="s">
        <v>147</v>
      </c>
      <c r="AF137" s="122"/>
      <c r="AH137" s="665" t="s">
        <v>7241</v>
      </c>
      <c r="AI137" s="665"/>
      <c r="AK137" s="651" t="s">
        <v>7242</v>
      </c>
      <c r="AL137" s="653"/>
      <c r="AN137" s="648" t="s">
        <v>7234</v>
      </c>
      <c r="AO137" s="650"/>
      <c r="AQ137" s="725"/>
      <c r="AR137" s="223" t="s">
        <v>132</v>
      </c>
      <c r="AS137" s="223" t="s">
        <v>133</v>
      </c>
      <c r="AT137" s="223" t="s">
        <v>134</v>
      </c>
      <c r="AU137" s="223" t="s">
        <v>135</v>
      </c>
      <c r="AV137" s="223" t="s">
        <v>136</v>
      </c>
      <c r="AW137" s="223" t="s">
        <v>137</v>
      </c>
      <c r="AX137" s="223" t="s">
        <v>138</v>
      </c>
      <c r="AY137" s="223" t="s">
        <v>139</v>
      </c>
      <c r="AZ137" s="223" t="s">
        <v>140</v>
      </c>
      <c r="BA137" s="223" t="s">
        <v>141</v>
      </c>
      <c r="BB137" s="223" t="s">
        <v>142</v>
      </c>
      <c r="BC137" s="223" t="s">
        <v>143</v>
      </c>
      <c r="BD137" s="223" t="s">
        <v>144</v>
      </c>
      <c r="BE137" s="223" t="s">
        <v>145</v>
      </c>
      <c r="BF137" s="223" t="s">
        <v>146</v>
      </c>
      <c r="BG137" s="223" t="s">
        <v>147</v>
      </c>
      <c r="BH137" s="223" t="s">
        <v>148</v>
      </c>
      <c r="BI137" s="223" t="s">
        <v>657</v>
      </c>
      <c r="BJ137" s="223" t="s">
        <v>658</v>
      </c>
      <c r="BK137" s="223" t="s">
        <v>878</v>
      </c>
      <c r="BL137" s="223" t="s">
        <v>879</v>
      </c>
      <c r="BM137" s="223" t="s">
        <v>150</v>
      </c>
      <c r="BN137" s="223" t="s">
        <v>151</v>
      </c>
      <c r="BO137" s="223" t="s">
        <v>152</v>
      </c>
      <c r="BP137" s="223" t="s">
        <v>153</v>
      </c>
      <c r="BQ137" s="223" t="s">
        <v>154</v>
      </c>
      <c r="BR137" s="223" t="s">
        <v>155</v>
      </c>
      <c r="BS137" s="713"/>
      <c r="BT137" s="713"/>
      <c r="BU137" s="223" t="s">
        <v>156</v>
      </c>
      <c r="BV137" s="223" t="s">
        <v>157</v>
      </c>
      <c r="BW137" s="223" t="s">
        <v>158</v>
      </c>
      <c r="BX137" s="223" t="s">
        <v>159</v>
      </c>
      <c r="BY137" s="713"/>
      <c r="BZ137" s="713"/>
      <c r="CA137" s="713"/>
      <c r="CB137" s="713"/>
      <c r="CC137" s="678"/>
      <c r="CD137" s="713"/>
      <c r="CE137" s="713"/>
      <c r="CF137" s="713"/>
      <c r="CG137" s="223" t="s">
        <v>161</v>
      </c>
      <c r="CH137" s="223" t="s">
        <v>162</v>
      </c>
      <c r="CI137" s="223" t="s">
        <v>163</v>
      </c>
      <c r="CJ137" s="223" t="s">
        <v>164</v>
      </c>
      <c r="CK137" s="223" t="s">
        <v>165</v>
      </c>
      <c r="CL137" s="223" t="s">
        <v>166</v>
      </c>
      <c r="CM137" s="223" t="s">
        <v>167</v>
      </c>
      <c r="CN137" s="223" t="s">
        <v>168</v>
      </c>
      <c r="CO137" s="678"/>
      <c r="CP137" s="678"/>
      <c r="CQ137" s="678"/>
      <c r="CR137" s="223" t="s">
        <v>847</v>
      </c>
      <c r="CS137" s="223" t="s">
        <v>848</v>
      </c>
      <c r="CT137" s="223" t="s">
        <v>849</v>
      </c>
      <c r="CU137" s="223" t="s">
        <v>850</v>
      </c>
      <c r="CV137" s="223" t="s">
        <v>851</v>
      </c>
      <c r="CW137" s="223" t="s">
        <v>852</v>
      </c>
      <c r="CX137" s="678"/>
      <c r="CY137" s="678"/>
      <c r="DA137" s="679" t="s">
        <v>7249</v>
      </c>
      <c r="DB137" s="679"/>
      <c r="DC137" s="444" t="s">
        <v>7223</v>
      </c>
      <c r="DE137" s="645" t="s">
        <v>7923</v>
      </c>
      <c r="DF137" s="646"/>
      <c r="DG137" s="646"/>
      <c r="DH137" s="646"/>
      <c r="DI137" s="646"/>
      <c r="DJ137" s="646"/>
      <c r="DK137" s="646"/>
      <c r="DL137" s="646"/>
      <c r="DM137" s="646"/>
      <c r="DN137" s="646"/>
      <c r="DO137" s="646"/>
      <c r="DP137" s="646"/>
      <c r="DQ137" s="646"/>
      <c r="DR137" s="646"/>
      <c r="DS137" s="646"/>
      <c r="DT137" s="646"/>
      <c r="DU137" s="646"/>
      <c r="DV137" s="646"/>
      <c r="DW137" s="646"/>
      <c r="DX137" s="646"/>
      <c r="DY137" s="646"/>
      <c r="DZ137" s="647"/>
      <c r="EC137" s="645" t="s">
        <v>7924</v>
      </c>
      <c r="ED137" s="646"/>
      <c r="EE137" s="646"/>
      <c r="EF137" s="646"/>
      <c r="EG137" s="646"/>
      <c r="EH137" s="646"/>
      <c r="EI137" s="646"/>
      <c r="EJ137" s="647"/>
      <c r="EM137" s="645" t="s">
        <v>7929</v>
      </c>
      <c r="EN137" s="646"/>
      <c r="EO137" s="646"/>
      <c r="EP137" s="646"/>
      <c r="EQ137" s="646"/>
      <c r="ER137" s="646"/>
      <c r="ES137" s="646"/>
      <c r="ET137" s="647"/>
      <c r="EW137" s="648" t="s">
        <v>7932</v>
      </c>
      <c r="EX137" s="649"/>
      <c r="EY137" s="649"/>
      <c r="EZ137" s="650"/>
      <c r="FC137" s="651" t="s">
        <v>7936</v>
      </c>
      <c r="FD137" s="652"/>
      <c r="FE137" s="652"/>
      <c r="FF137" s="652"/>
      <c r="FG137" s="652"/>
      <c r="FH137" s="653"/>
      <c r="FK137" s="645" t="s">
        <v>7937</v>
      </c>
      <c r="FL137" s="646"/>
      <c r="FM137" s="646"/>
      <c r="FN137" s="646"/>
      <c r="FO137" s="646"/>
      <c r="FP137" s="646"/>
      <c r="FQ137" s="647"/>
      <c r="FT137" s="645" t="s">
        <v>7972</v>
      </c>
      <c r="FU137" s="646"/>
      <c r="FV137" s="646"/>
      <c r="FW137" s="646"/>
      <c r="FX137" s="646"/>
      <c r="FY137" s="646"/>
      <c r="FZ137" s="646"/>
      <c r="GA137" s="646"/>
      <c r="GB137" s="646"/>
      <c r="GC137" s="646"/>
      <c r="GD137" s="646"/>
      <c r="GE137" s="646"/>
      <c r="GF137" s="646"/>
      <c r="GG137" s="646"/>
      <c r="GH137" s="646"/>
      <c r="GI137" s="646"/>
      <c r="GJ137" s="646"/>
      <c r="GK137" s="646"/>
      <c r="GL137" s="646"/>
      <c r="GM137" s="646"/>
      <c r="GN137" s="646"/>
      <c r="GO137" s="646"/>
      <c r="GP137" s="646"/>
      <c r="GQ137" s="646"/>
      <c r="GR137" s="646"/>
      <c r="GS137" s="646"/>
      <c r="GT137" s="646"/>
      <c r="GU137" s="646"/>
      <c r="GV137" s="646"/>
      <c r="GW137" s="646"/>
      <c r="GX137" s="646"/>
      <c r="GY137" s="646"/>
      <c r="GZ137" s="646"/>
      <c r="HA137" s="646"/>
      <c r="HB137" s="647"/>
    </row>
    <row r="138" spans="1:211" s="72" customFormat="1" ht="15" customHeight="1">
      <c r="A138" s="131"/>
      <c r="B138" s="48"/>
      <c r="C138" s="186" t="s">
        <v>66</v>
      </c>
      <c r="D138" s="664" t="str">
        <f t="shared" ref="D138:D192" si="48">IF($AH$40=$AJ$40,"",IF(D60="","",D60))</f>
        <v/>
      </c>
      <c r="E138" s="664"/>
      <c r="F138" s="664"/>
      <c r="G138" s="664"/>
      <c r="H138" s="664"/>
      <c r="I138" s="664"/>
      <c r="J138" s="664"/>
      <c r="K138" s="550"/>
      <c r="L138" s="551"/>
      <c r="M138" s="551"/>
      <c r="N138" s="552"/>
      <c r="O138" s="429"/>
      <c r="P138" s="429"/>
      <c r="Q138" s="429"/>
      <c r="R138" s="429"/>
      <c r="S138" s="429"/>
      <c r="T138" s="429"/>
      <c r="U138" s="429"/>
      <c r="V138" s="429"/>
      <c r="W138" s="429"/>
      <c r="X138" s="429"/>
      <c r="Y138" s="429"/>
      <c r="Z138" s="429"/>
      <c r="AA138" s="429"/>
      <c r="AB138" s="429"/>
      <c r="AC138" s="429"/>
      <c r="AD138" s="429"/>
      <c r="AE138" s="12"/>
      <c r="AF138" s="122"/>
      <c r="AH138" s="655">
        <f>IF($AH$128=$AJ$128,0,IF(OR(K138="",K138=1),0,1))</f>
        <v>0</v>
      </c>
      <c r="AI138" s="655"/>
      <c r="AK138" s="645">
        <f t="shared" ref="AK138:AK177" si="49">IF($AH$128=$AJ$128,0,IF(OR(AND(D138&lt;&gt;"",AH138=0,COUNTA(O138:AD138,I198:AD198,I258:AD258)&gt;0),AND(D138&lt;&gt;"",AH138=1,COUNTA(O138:AD138,I198:AD198,I258:AD258)=0),AND(D138="",AH138=0,COUNTA(O138:AD138,I198:AD198,I258:AD258)=0)),0,1))</f>
        <v>0</v>
      </c>
      <c r="AL138" s="647"/>
      <c r="AN138" s="638">
        <f>IF($AH$128=$AJ$128,0,IF(OR(AND(D138&lt;&gt;"",AH138=0,COUNTA(K138)=COUNTA($K$135),COUNTA(O138:AD138,I198:AD198,I258:AD258)&gt;0),AND(D138&lt;&gt;"",AH138=1,COUNTA(O138:AD138,I198:AD198,I258:AD258)=0),AND(D138="",AH138=0,COUNTA(O138:AD138,I198:AD198,I258:AD258)=0)),0,1))</f>
        <v>0</v>
      </c>
      <c r="AO138" s="638"/>
      <c r="AQ138" s="95" t="s">
        <v>7250</v>
      </c>
      <c r="AR138" s="112">
        <f t="shared" ref="AR138:BG138" si="50">IF($AH$128=$AJ$128,0,IF(COUNTA(O138:O192)&gt;0,0,1))</f>
        <v>0</v>
      </c>
      <c r="AS138" s="112">
        <f t="shared" si="50"/>
        <v>0</v>
      </c>
      <c r="AT138" s="112">
        <f t="shared" si="50"/>
        <v>0</v>
      </c>
      <c r="AU138" s="112">
        <f t="shared" si="50"/>
        <v>0</v>
      </c>
      <c r="AV138" s="112">
        <f t="shared" si="50"/>
        <v>0</v>
      </c>
      <c r="AW138" s="112">
        <f t="shared" si="50"/>
        <v>0</v>
      </c>
      <c r="AX138" s="112">
        <f t="shared" si="50"/>
        <v>0</v>
      </c>
      <c r="AY138" s="112">
        <f t="shared" si="50"/>
        <v>0</v>
      </c>
      <c r="AZ138" s="112">
        <f t="shared" si="50"/>
        <v>0</v>
      </c>
      <c r="BA138" s="112">
        <f t="shared" si="50"/>
        <v>0</v>
      </c>
      <c r="BB138" s="112">
        <f t="shared" si="50"/>
        <v>0</v>
      </c>
      <c r="BC138" s="112">
        <f t="shared" si="50"/>
        <v>0</v>
      </c>
      <c r="BD138" s="112">
        <f t="shared" si="50"/>
        <v>0</v>
      </c>
      <c r="BE138" s="112">
        <f t="shared" si="50"/>
        <v>0</v>
      </c>
      <c r="BF138" s="112">
        <f t="shared" si="50"/>
        <v>0</v>
      </c>
      <c r="BG138" s="112">
        <f t="shared" si="50"/>
        <v>0</v>
      </c>
      <c r="BH138" s="112">
        <f t="shared" ref="BH138:CC138" si="51">IF($AH$128=$AJ$128,0,IF(COUNTA(I198:I252)&gt;0,0,1))</f>
        <v>0</v>
      </c>
      <c r="BI138" s="112">
        <f t="shared" si="51"/>
        <v>0</v>
      </c>
      <c r="BJ138" s="112">
        <f t="shared" si="51"/>
        <v>0</v>
      </c>
      <c r="BK138" s="112">
        <f t="shared" si="51"/>
        <v>0</v>
      </c>
      <c r="BL138" s="112">
        <f t="shared" si="51"/>
        <v>0</v>
      </c>
      <c r="BM138" s="112">
        <f t="shared" si="51"/>
        <v>0</v>
      </c>
      <c r="BN138" s="112">
        <f t="shared" si="51"/>
        <v>0</v>
      </c>
      <c r="BO138" s="112">
        <f t="shared" si="51"/>
        <v>0</v>
      </c>
      <c r="BP138" s="112">
        <f t="shared" si="51"/>
        <v>0</v>
      </c>
      <c r="BQ138" s="112">
        <f t="shared" si="51"/>
        <v>0</v>
      </c>
      <c r="BR138" s="112">
        <f t="shared" si="51"/>
        <v>0</v>
      </c>
      <c r="BS138" s="112">
        <f t="shared" si="51"/>
        <v>0</v>
      </c>
      <c r="BT138" s="112">
        <f t="shared" si="51"/>
        <v>0</v>
      </c>
      <c r="BU138" s="112">
        <f t="shared" si="51"/>
        <v>0</v>
      </c>
      <c r="BV138" s="112">
        <f t="shared" si="51"/>
        <v>0</v>
      </c>
      <c r="BW138" s="112">
        <f t="shared" si="51"/>
        <v>0</v>
      </c>
      <c r="BX138" s="112">
        <f t="shared" si="51"/>
        <v>0</v>
      </c>
      <c r="BY138" s="112">
        <f t="shared" si="51"/>
        <v>0</v>
      </c>
      <c r="BZ138" s="112">
        <f t="shared" si="51"/>
        <v>0</v>
      </c>
      <c r="CA138" s="112">
        <f t="shared" si="51"/>
        <v>0</v>
      </c>
      <c r="CB138" s="112">
        <f t="shared" si="51"/>
        <v>0</v>
      </c>
      <c r="CC138" s="112">
        <f t="shared" si="51"/>
        <v>0</v>
      </c>
      <c r="CD138" s="112">
        <f t="shared" ref="CD138:CY138" si="52">IF($AH$128=$AJ$128,0,IF(COUNTA(I258:I312)&gt;0,0,1))</f>
        <v>0</v>
      </c>
      <c r="CE138" s="112">
        <f t="shared" si="52"/>
        <v>0</v>
      </c>
      <c r="CF138" s="112">
        <f t="shared" si="52"/>
        <v>0</v>
      </c>
      <c r="CG138" s="112">
        <f t="shared" si="52"/>
        <v>0</v>
      </c>
      <c r="CH138" s="112">
        <f t="shared" si="52"/>
        <v>0</v>
      </c>
      <c r="CI138" s="112">
        <f t="shared" si="52"/>
        <v>0</v>
      </c>
      <c r="CJ138" s="112">
        <f t="shared" si="52"/>
        <v>0</v>
      </c>
      <c r="CK138" s="112">
        <f t="shared" si="52"/>
        <v>0</v>
      </c>
      <c r="CL138" s="112">
        <f t="shared" si="52"/>
        <v>0</v>
      </c>
      <c r="CM138" s="112">
        <f t="shared" si="52"/>
        <v>0</v>
      </c>
      <c r="CN138" s="112">
        <f t="shared" si="52"/>
        <v>0</v>
      </c>
      <c r="CO138" s="112">
        <f t="shared" si="52"/>
        <v>0</v>
      </c>
      <c r="CP138" s="112">
        <f t="shared" si="52"/>
        <v>0</v>
      </c>
      <c r="CQ138" s="112">
        <f t="shared" si="52"/>
        <v>0</v>
      </c>
      <c r="CR138" s="112">
        <f t="shared" si="52"/>
        <v>0</v>
      </c>
      <c r="CS138" s="112">
        <f t="shared" si="52"/>
        <v>0</v>
      </c>
      <c r="CT138" s="112">
        <f t="shared" si="52"/>
        <v>0</v>
      </c>
      <c r="CU138" s="112">
        <f t="shared" si="52"/>
        <v>0</v>
      </c>
      <c r="CV138" s="112">
        <f t="shared" si="52"/>
        <v>0</v>
      </c>
      <c r="CW138" s="112">
        <f t="shared" si="52"/>
        <v>0</v>
      </c>
      <c r="CX138" s="112">
        <f t="shared" si="52"/>
        <v>0</v>
      </c>
      <c r="CY138" s="112">
        <f t="shared" si="52"/>
        <v>0</v>
      </c>
      <c r="DA138" s="678" t="s">
        <v>66</v>
      </c>
      <c r="DB138" s="223" t="s">
        <v>132</v>
      </c>
      <c r="DC138" s="112">
        <f>IF($AH$128=$AJ$128,0,IF(COUNTA(O138:O192)&gt;0,0,1))</f>
        <v>0</v>
      </c>
      <c r="DE138" s="632" t="s">
        <v>7897</v>
      </c>
      <c r="DF138" s="633"/>
      <c r="DG138" s="460" t="str">
        <f>SUBSTITUTE( SUBSTITUTE( SUBSTITUTE( SUBSTITUTE( SUBSTITUTE( SUBSTITUTE( SUBSTITUTE( SUBSTITUTE( SUBSTITUTE( SUBSTITUTE($H$314, "á", "a"), "é", "e"), "í", "i"), "ó", "o"), "ú", "u"), "Á", "A"), "É", "E"), "Í", "I"), "Ó", "O"), "Ú", "U")</f>
        <v/>
      </c>
      <c r="DH138" s="457"/>
      <c r="DI138" s="457"/>
      <c r="DJ138" s="457"/>
      <c r="DK138" s="457"/>
      <c r="DL138" s="457"/>
      <c r="DM138" s="457"/>
      <c r="DN138" s="457"/>
      <c r="DO138" s="457"/>
      <c r="DP138" s="457"/>
      <c r="DQ138" s="457"/>
      <c r="DR138" s="457"/>
      <c r="DS138" s="457"/>
      <c r="DT138" s="457"/>
      <c r="DU138" s="457"/>
      <c r="DV138" s="457"/>
      <c r="DW138" s="457"/>
      <c r="DX138" s="457"/>
      <c r="DY138" s="457"/>
      <c r="DZ138" s="456"/>
      <c r="EC138" s="632" t="s">
        <v>7897</v>
      </c>
      <c r="ED138" s="633"/>
      <c r="EE138" s="460" t="str">
        <f>SUBSTITUTE( SUBSTITUTE( SUBSTITUTE( SUBSTITUTE( SUBSTITUTE( SUBSTITUTE( SUBSTITUTE( SUBSTITUTE( SUBSTITUTE( SUBSTITUTE(H316, "á", "a"), "é", "e"), "í", "i"), "ó", "o"), "ú", "u"), "Á", "A"), "É", "E"), "Í", "I"), "Ó", "O"), "Ú", "U")</f>
        <v/>
      </c>
      <c r="EF138" s="457"/>
      <c r="EG138" s="457"/>
      <c r="EH138" s="457"/>
      <c r="EI138" s="457"/>
      <c r="EJ138" s="456"/>
      <c r="EM138" s="632" t="s">
        <v>7897</v>
      </c>
      <c r="EN138" s="633"/>
      <c r="EO138" s="460" t="str">
        <f>SUBSTITUTE( SUBSTITUTE( SUBSTITUTE( SUBSTITUTE( SUBSTITUTE( SUBSTITUTE( SUBSTITUTE( SUBSTITUTE( SUBSTITUTE( SUBSTITUTE(H318, "á", "a"), "é", "e"), "í", "i"), "ó", "o"), "ú", "u"), "Á", "A"), "É", "E"), "Í", "I"), "Ó", "O"), "Ú", "U")</f>
        <v/>
      </c>
      <c r="EP138" s="457"/>
      <c r="EQ138" s="457"/>
      <c r="ER138" s="457"/>
      <c r="ES138" s="457"/>
      <c r="ET138" s="456"/>
      <c r="EW138" s="632" t="s">
        <v>7897</v>
      </c>
      <c r="EX138" s="633"/>
      <c r="EY138" s="460" t="str">
        <f>SUBSTITUTE( SUBSTITUTE( SUBSTITUTE( SUBSTITUTE( SUBSTITUTE( SUBSTITUTE( SUBSTITUTE( SUBSTITUTE( SUBSTITUTE( SUBSTITUTE(H320, "á", "a"), "é", "e"), "í", "i"), "ó", "o"), "ú", "u"), "Á", "A"), "É", "E"), "Í", "I"), "Ó", "O"), "Ú", "U")</f>
        <v/>
      </c>
      <c r="EZ138" s="456"/>
      <c r="FC138" s="632" t="s">
        <v>7897</v>
      </c>
      <c r="FD138" s="633"/>
      <c r="FE138" s="460" t="str">
        <f>SUBSTITUTE( SUBSTITUTE( SUBSTITUTE( SUBSTITUTE( SUBSTITUTE( SUBSTITUTE( SUBSTITUTE( SUBSTITUTE( SUBSTITUTE( SUBSTITUTE(H322, "á", "a"), "é", "e"), "í", "i"), "ó", "o"), "ú", "u"), "Á", "A"), "É", "E"), "Í", "I"), "Ó", "O"), "Ú", "U")</f>
        <v/>
      </c>
      <c r="FF138" s="457"/>
      <c r="FG138" s="457"/>
      <c r="FH138" s="456"/>
      <c r="FK138" s="632" t="s">
        <v>7897</v>
      </c>
      <c r="FL138" s="633"/>
      <c r="FM138" s="460" t="str">
        <f>SUBSTITUTE( SUBSTITUTE( SUBSTITUTE( SUBSTITUTE( SUBSTITUTE( SUBSTITUTE( SUBSTITUTE( SUBSTITUTE( SUBSTITUTE( SUBSTITUTE(H324, "á", "a"), "é", "e"), "í", "i"), "ó", "o"), "ú", "u"), "Á", "A"), "É", "E"), "Í", "I"), "Ó", "O"), "Ú", "U")</f>
        <v/>
      </c>
      <c r="FN138" s="457"/>
      <c r="FO138" s="457"/>
      <c r="FP138" s="457"/>
      <c r="FQ138" s="456"/>
      <c r="FT138" s="632" t="s">
        <v>7897</v>
      </c>
      <c r="FU138" s="633"/>
      <c r="FV138" s="467" t="str">
        <f>SUBSTITUTE( SUBSTITUTE( SUBSTITUTE( SUBSTITUTE( SUBSTITUTE( SUBSTITUTE( SUBSTITUTE( SUBSTITUTE( SUBSTITUTE( SUBSTITUTE(H326, "á", "a"), "é", "e"), "í", "i"), "ó", "o"), "ú", "u"), "Á", "A"), "É", "E"), "Í", "I"), "Ó", "O"), "Ú", "U")</f>
        <v/>
      </c>
      <c r="FW138" s="468"/>
      <c r="FX138" s="468"/>
      <c r="FY138" s="468"/>
      <c r="FZ138" s="468"/>
      <c r="GA138" s="468"/>
      <c r="GB138" s="468"/>
      <c r="GC138" s="468"/>
      <c r="GD138" s="468"/>
      <c r="GE138" s="468"/>
      <c r="GF138" s="468"/>
      <c r="GG138" s="468"/>
      <c r="GH138" s="468"/>
      <c r="GI138" s="468"/>
      <c r="GJ138" s="468"/>
      <c r="GK138" s="468"/>
      <c r="GL138" s="468"/>
      <c r="GM138" s="468"/>
      <c r="GN138" s="468"/>
      <c r="GO138" s="468"/>
      <c r="GP138" s="468"/>
      <c r="GQ138" s="468"/>
      <c r="GR138" s="468"/>
      <c r="GS138" s="468"/>
      <c r="GT138" s="468"/>
      <c r="GU138" s="468"/>
      <c r="GV138" s="468"/>
      <c r="GW138" s="468"/>
      <c r="GX138" s="468"/>
      <c r="GY138" s="468"/>
      <c r="GZ138" s="468"/>
      <c r="HA138" s="468"/>
      <c r="HB138" s="469"/>
    </row>
    <row r="139" spans="1:211" s="72" customFormat="1" ht="15" customHeight="1">
      <c r="A139" s="131"/>
      <c r="B139" s="48"/>
      <c r="C139" s="82" t="s">
        <v>67</v>
      </c>
      <c r="D139" s="664" t="str">
        <f t="shared" si="48"/>
        <v/>
      </c>
      <c r="E139" s="664"/>
      <c r="F139" s="664"/>
      <c r="G139" s="664"/>
      <c r="H139" s="664"/>
      <c r="I139" s="664"/>
      <c r="J139" s="664"/>
      <c r="K139" s="550"/>
      <c r="L139" s="551"/>
      <c r="M139" s="551"/>
      <c r="N139" s="552"/>
      <c r="O139" s="429"/>
      <c r="P139" s="429"/>
      <c r="Q139" s="429"/>
      <c r="R139" s="429"/>
      <c r="S139" s="429"/>
      <c r="T139" s="429"/>
      <c r="U139" s="429"/>
      <c r="V139" s="429"/>
      <c r="W139" s="429"/>
      <c r="X139" s="429"/>
      <c r="Y139" s="429"/>
      <c r="Z139" s="429"/>
      <c r="AA139" s="429"/>
      <c r="AB139" s="429"/>
      <c r="AC139" s="429"/>
      <c r="AD139" s="429"/>
      <c r="AE139" s="12"/>
      <c r="AF139" s="122"/>
      <c r="AH139" s="655">
        <f t="shared" ref="AH139:AH177" si="53">IF($AH$128=$AJ$128,0,IF(OR(K139="",K139=1),0,1))</f>
        <v>0</v>
      </c>
      <c r="AI139" s="655"/>
      <c r="AK139" s="645">
        <f t="shared" si="49"/>
        <v>0</v>
      </c>
      <c r="AL139" s="647"/>
      <c r="AN139" s="638">
        <f t="shared" ref="AN139:AN192" si="54">IF($AH$128=$AJ$128,0,IF(OR(AND(D139&lt;&gt;"",AH139=0,COUNTA(K139)=COUNTA($K$135),COUNTA(O139:AD139,I199:AD199,I259:AD259)&gt;0),AND(D139&lt;&gt;"",AH139=1,COUNTA(O139:AD139,I199:AD199,I259:AD259)=0),AND(D139="",AH139=0,COUNTA(O139:AD139,I199:AD199,I259:AD259)=0)),0,1))</f>
        <v>0</v>
      </c>
      <c r="AO139" s="638"/>
      <c r="DA139" s="678"/>
      <c r="DB139" s="223" t="s">
        <v>133</v>
      </c>
      <c r="DC139" s="112">
        <f>IF($AH$128=$AJ$128,0,IF(COUNTA(P138:P192)&gt;0,0,1))</f>
        <v>0</v>
      </c>
      <c r="DE139" s="632" t="s">
        <v>7898</v>
      </c>
      <c r="DF139" s="633"/>
      <c r="DG139" s="112" t="s">
        <v>132</v>
      </c>
      <c r="DH139" s="112" t="s">
        <v>133</v>
      </c>
      <c r="DI139" s="112" t="s">
        <v>134</v>
      </c>
      <c r="DJ139" s="112" t="s">
        <v>135</v>
      </c>
      <c r="DK139" s="112" t="s">
        <v>136</v>
      </c>
      <c r="DL139" s="112" t="s">
        <v>137</v>
      </c>
      <c r="DM139" s="112" t="s">
        <v>138</v>
      </c>
      <c r="DN139" s="112" t="s">
        <v>139</v>
      </c>
      <c r="DO139" s="112" t="s">
        <v>140</v>
      </c>
      <c r="DP139" s="112" t="s">
        <v>141</v>
      </c>
      <c r="DQ139" s="112" t="s">
        <v>142</v>
      </c>
      <c r="DR139" s="112" t="s">
        <v>143</v>
      </c>
      <c r="DS139" s="112" t="s">
        <v>144</v>
      </c>
      <c r="DT139" s="112" t="s">
        <v>145</v>
      </c>
      <c r="DU139" s="112" t="s">
        <v>146</v>
      </c>
      <c r="DV139" s="112" t="s">
        <v>147</v>
      </c>
      <c r="DW139" s="112" t="s">
        <v>148</v>
      </c>
      <c r="DX139" s="112" t="s">
        <v>657</v>
      </c>
      <c r="DY139" s="112" t="s">
        <v>658</v>
      </c>
      <c r="DZ139" s="112" t="s">
        <v>878</v>
      </c>
      <c r="EC139" s="632" t="s">
        <v>7898</v>
      </c>
      <c r="ED139" s="633"/>
      <c r="EE139" s="112">
        <v>2.1</v>
      </c>
      <c r="EF139" s="112">
        <v>2.2000000000000002</v>
      </c>
      <c r="EG139" s="112">
        <v>2.2000000000000002</v>
      </c>
      <c r="EH139" s="112">
        <v>2.2999999999999998</v>
      </c>
      <c r="EI139" s="112">
        <v>2.4</v>
      </c>
      <c r="EJ139" s="112">
        <v>2.5</v>
      </c>
      <c r="EM139" s="632" t="s">
        <v>7898</v>
      </c>
      <c r="EN139" s="633"/>
      <c r="EO139" s="438">
        <v>5.0999999999999996</v>
      </c>
      <c r="EP139" s="72">
        <v>5.0999999999999996</v>
      </c>
      <c r="EQ139" s="72">
        <v>5.2</v>
      </c>
      <c r="ER139" s="72">
        <v>5.2</v>
      </c>
      <c r="ES139" s="72">
        <v>5.2</v>
      </c>
      <c r="ET139" s="72">
        <v>5.3</v>
      </c>
      <c r="EW139" s="632" t="s">
        <v>7898</v>
      </c>
      <c r="EX139" s="633"/>
      <c r="EY139" s="466">
        <v>14.1</v>
      </c>
      <c r="EZ139" s="464">
        <v>14.2</v>
      </c>
      <c r="FC139" s="632" t="s">
        <v>7898</v>
      </c>
      <c r="FD139" s="633"/>
      <c r="FE139" s="438">
        <v>15.1</v>
      </c>
      <c r="FF139" s="72">
        <v>15.2</v>
      </c>
      <c r="FG139" s="72">
        <v>15.3</v>
      </c>
      <c r="FH139" s="72">
        <v>15.4</v>
      </c>
      <c r="FK139" s="632" t="s">
        <v>7898</v>
      </c>
      <c r="FL139" s="633"/>
      <c r="FM139" s="438">
        <v>19.100000000000001</v>
      </c>
      <c r="FN139" s="72">
        <v>19.2</v>
      </c>
      <c r="FO139" s="72">
        <v>19.3</v>
      </c>
      <c r="FP139" s="72">
        <v>19.399999999999999</v>
      </c>
      <c r="FQ139" s="72">
        <v>19.5</v>
      </c>
      <c r="FT139" s="632" t="s">
        <v>7898</v>
      </c>
      <c r="FU139" s="633"/>
      <c r="FV139" s="72">
        <v>1</v>
      </c>
      <c r="FW139" s="72">
        <v>2</v>
      </c>
      <c r="FX139" s="72">
        <v>3</v>
      </c>
      <c r="FY139" s="72">
        <v>3</v>
      </c>
      <c r="FZ139" s="72">
        <v>4</v>
      </c>
      <c r="GA139" s="72">
        <v>4</v>
      </c>
      <c r="GB139" s="72">
        <v>5</v>
      </c>
      <c r="GC139" s="72">
        <v>5</v>
      </c>
      <c r="GD139" s="72">
        <v>6</v>
      </c>
      <c r="GE139" s="72">
        <v>7</v>
      </c>
      <c r="GF139" s="72">
        <v>8</v>
      </c>
      <c r="GG139" s="72">
        <v>8</v>
      </c>
      <c r="GH139" s="72">
        <v>8</v>
      </c>
      <c r="GI139" s="72">
        <v>9</v>
      </c>
      <c r="GJ139" s="72">
        <v>10</v>
      </c>
      <c r="GK139" s="72">
        <v>11</v>
      </c>
      <c r="GL139" s="72">
        <v>11</v>
      </c>
      <c r="GM139" s="72">
        <v>11</v>
      </c>
      <c r="GN139" s="72">
        <v>12</v>
      </c>
      <c r="GO139" s="72">
        <v>13</v>
      </c>
      <c r="GP139" s="72">
        <v>14</v>
      </c>
      <c r="GQ139" s="72">
        <v>14</v>
      </c>
      <c r="GR139" s="72">
        <v>14</v>
      </c>
      <c r="GS139" s="72">
        <v>15</v>
      </c>
      <c r="GT139" s="72">
        <v>16</v>
      </c>
      <c r="GU139" s="72">
        <v>16</v>
      </c>
      <c r="GV139" s="72">
        <v>16</v>
      </c>
      <c r="GW139" s="72">
        <v>17</v>
      </c>
      <c r="GX139" s="72">
        <v>18</v>
      </c>
      <c r="GY139" s="72">
        <v>18</v>
      </c>
      <c r="GZ139" s="72">
        <v>19</v>
      </c>
      <c r="HA139" s="72">
        <v>19</v>
      </c>
      <c r="HB139" s="72">
        <v>20</v>
      </c>
    </row>
    <row r="140" spans="1:211" s="72" customFormat="1" ht="15" customHeight="1">
      <c r="A140" s="131"/>
      <c r="B140" s="48"/>
      <c r="C140" s="82" t="s">
        <v>68</v>
      </c>
      <c r="D140" s="664" t="str">
        <f t="shared" si="48"/>
        <v/>
      </c>
      <c r="E140" s="664"/>
      <c r="F140" s="664"/>
      <c r="G140" s="664"/>
      <c r="H140" s="664"/>
      <c r="I140" s="664"/>
      <c r="J140" s="664"/>
      <c r="K140" s="550"/>
      <c r="L140" s="551"/>
      <c r="M140" s="551"/>
      <c r="N140" s="552"/>
      <c r="O140" s="429"/>
      <c r="P140" s="429"/>
      <c r="Q140" s="429"/>
      <c r="R140" s="429"/>
      <c r="S140" s="429"/>
      <c r="T140" s="429"/>
      <c r="U140" s="429"/>
      <c r="V140" s="429"/>
      <c r="W140" s="429"/>
      <c r="X140" s="429"/>
      <c r="Y140" s="429"/>
      <c r="Z140" s="429"/>
      <c r="AA140" s="429"/>
      <c r="AB140" s="429"/>
      <c r="AC140" s="429"/>
      <c r="AD140" s="429"/>
      <c r="AE140" s="12"/>
      <c r="AF140" s="122"/>
      <c r="AH140" s="655">
        <f t="shared" si="53"/>
        <v>0</v>
      </c>
      <c r="AI140" s="655"/>
      <c r="AK140" s="645">
        <f t="shared" si="49"/>
        <v>0</v>
      </c>
      <c r="AL140" s="647"/>
      <c r="AN140" s="638">
        <f t="shared" si="54"/>
        <v>0</v>
      </c>
      <c r="AO140" s="638"/>
      <c r="DA140" s="678"/>
      <c r="DB140" s="223" t="s">
        <v>134</v>
      </c>
      <c r="DC140" s="112">
        <f>IF($AH$128=$AJ$128,0,IF(COUNTA(Q138:Q192)&gt;0,0,1))</f>
        <v>0</v>
      </c>
      <c r="DE140" s="632" t="s">
        <v>7899</v>
      </c>
      <c r="DF140" s="633"/>
      <c r="DG140" s="374" t="s">
        <v>7902</v>
      </c>
      <c r="DH140" s="473" t="s">
        <v>855</v>
      </c>
      <c r="DI140" s="473" t="s">
        <v>7903</v>
      </c>
      <c r="DJ140" s="473" t="s">
        <v>192</v>
      </c>
      <c r="DK140" s="473" t="s">
        <v>7904</v>
      </c>
      <c r="DL140" s="473" t="s">
        <v>7905</v>
      </c>
      <c r="DM140" s="473" t="s">
        <v>7906</v>
      </c>
      <c r="DN140" s="473" t="s">
        <v>7907</v>
      </c>
      <c r="DO140" s="473" t="s">
        <v>7908</v>
      </c>
      <c r="DP140" s="473" t="s">
        <v>199</v>
      </c>
      <c r="DQ140" s="473" t="s">
        <v>7909</v>
      </c>
      <c r="DR140" s="473" t="s">
        <v>7910</v>
      </c>
      <c r="DS140" s="473" t="s">
        <v>7911</v>
      </c>
      <c r="DT140" s="473" t="s">
        <v>858</v>
      </c>
      <c r="DU140" s="473" t="s">
        <v>7912</v>
      </c>
      <c r="DV140" s="473" t="s">
        <v>7913</v>
      </c>
      <c r="DW140" s="473" t="s">
        <v>7914</v>
      </c>
      <c r="DX140" s="473" t="s">
        <v>7915</v>
      </c>
      <c r="DY140" s="473" t="s">
        <v>7916</v>
      </c>
      <c r="DZ140" s="473" t="s">
        <v>7917</v>
      </c>
      <c r="EA140" s="71"/>
      <c r="EB140" s="71"/>
      <c r="EC140" s="634" t="s">
        <v>7899</v>
      </c>
      <c r="ED140" s="635"/>
      <c r="EE140" s="374" t="s">
        <v>7918</v>
      </c>
      <c r="EF140" s="473" t="s">
        <v>7919</v>
      </c>
      <c r="EG140" s="473" t="s">
        <v>7920</v>
      </c>
      <c r="EH140" s="473" t="s">
        <v>215</v>
      </c>
      <c r="EI140" s="473" t="s">
        <v>7921</v>
      </c>
      <c r="EJ140" s="473" t="s">
        <v>7922</v>
      </c>
      <c r="EK140" s="71"/>
      <c r="EL140" s="71"/>
      <c r="EM140" s="634" t="s">
        <v>7899</v>
      </c>
      <c r="EN140" s="635"/>
      <c r="EO140" s="374" t="s">
        <v>7930</v>
      </c>
      <c r="EP140" s="71" t="s">
        <v>7931</v>
      </c>
      <c r="EQ140" s="71" t="s">
        <v>7925</v>
      </c>
      <c r="ER140" s="71" t="s">
        <v>7926</v>
      </c>
      <c r="ES140" s="71" t="s">
        <v>7927</v>
      </c>
      <c r="ET140" s="71" t="s">
        <v>7928</v>
      </c>
      <c r="EU140" s="71"/>
      <c r="EV140" s="71"/>
      <c r="EW140" s="634" t="s">
        <v>7899</v>
      </c>
      <c r="EX140" s="635"/>
      <c r="EY140" s="374" t="s">
        <v>192</v>
      </c>
      <c r="EZ140" s="473" t="s">
        <v>194</v>
      </c>
      <c r="FA140" s="71"/>
      <c r="FB140" s="71"/>
      <c r="FC140" s="634" t="s">
        <v>7899</v>
      </c>
      <c r="FD140" s="635"/>
      <c r="FE140" s="374" t="s">
        <v>466</v>
      </c>
      <c r="FF140" s="71" t="s">
        <v>7933</v>
      </c>
      <c r="FG140" s="71" t="s">
        <v>7934</v>
      </c>
      <c r="FH140" s="71" t="s">
        <v>7935</v>
      </c>
      <c r="FI140" s="71"/>
      <c r="FJ140" s="71"/>
      <c r="FK140" s="634" t="s">
        <v>7899</v>
      </c>
      <c r="FL140" s="635"/>
      <c r="FM140" s="374" t="s">
        <v>854</v>
      </c>
      <c r="FN140" s="71" t="s">
        <v>7938</v>
      </c>
      <c r="FO140" s="71" t="s">
        <v>856</v>
      </c>
      <c r="FP140" s="71" t="s">
        <v>857</v>
      </c>
      <c r="FQ140" s="71" t="s">
        <v>858</v>
      </c>
      <c r="FR140" s="71"/>
      <c r="FS140" s="71"/>
      <c r="FT140" s="634" t="s">
        <v>7899</v>
      </c>
      <c r="FU140" s="635"/>
      <c r="FV140" s="467" t="s">
        <v>7939</v>
      </c>
      <c r="FW140" s="71" t="s">
        <v>7940</v>
      </c>
      <c r="FX140" s="71" t="s">
        <v>7941</v>
      </c>
      <c r="FY140" s="71" t="s">
        <v>7943</v>
      </c>
      <c r="FZ140" s="71" t="s">
        <v>7944</v>
      </c>
      <c r="GA140" s="71" t="s">
        <v>7942</v>
      </c>
      <c r="GB140" s="71" t="s">
        <v>7945</v>
      </c>
      <c r="GC140" s="71" t="s">
        <v>7946</v>
      </c>
      <c r="GD140" s="71" t="s">
        <v>7947</v>
      </c>
      <c r="GE140" s="71" t="s">
        <v>7948</v>
      </c>
      <c r="GF140" s="71" t="s">
        <v>7949</v>
      </c>
      <c r="GG140" s="71" t="s">
        <v>7950</v>
      </c>
      <c r="GH140" s="71" t="s">
        <v>7951</v>
      </c>
      <c r="GI140" s="71" t="s">
        <v>7952</v>
      </c>
      <c r="GJ140" s="71" t="s">
        <v>7953</v>
      </c>
      <c r="GK140" s="71" t="s">
        <v>7954</v>
      </c>
      <c r="GL140" s="71" t="s">
        <v>7955</v>
      </c>
      <c r="GM140" s="71" t="s">
        <v>7956</v>
      </c>
      <c r="GN140" s="71" t="s">
        <v>7957</v>
      </c>
      <c r="GO140" s="71" t="s">
        <v>7958</v>
      </c>
      <c r="GP140" s="71" t="s">
        <v>7959</v>
      </c>
      <c r="GQ140" s="71" t="s">
        <v>7960</v>
      </c>
      <c r="GR140" s="71" t="s">
        <v>7961</v>
      </c>
      <c r="GS140" s="71" t="s">
        <v>7971</v>
      </c>
      <c r="GT140" s="71" t="s">
        <v>7962</v>
      </c>
      <c r="GU140" s="71" t="s">
        <v>7963</v>
      </c>
      <c r="GV140" s="71" t="s">
        <v>7964</v>
      </c>
      <c r="GW140" s="71" t="s">
        <v>7965</v>
      </c>
      <c r="GX140" s="71" t="s">
        <v>7967</v>
      </c>
      <c r="GY140" s="71" t="s">
        <v>7966</v>
      </c>
      <c r="GZ140" s="71" t="s">
        <v>7968</v>
      </c>
      <c r="HA140" s="71" t="s">
        <v>7969</v>
      </c>
      <c r="HB140" s="71" t="s">
        <v>7970</v>
      </c>
    </row>
    <row r="141" spans="1:211" s="72" customFormat="1" ht="15" customHeight="1">
      <c r="A141" s="131"/>
      <c r="B141" s="48"/>
      <c r="C141" s="82" t="s">
        <v>69</v>
      </c>
      <c r="D141" s="664" t="str">
        <f t="shared" si="48"/>
        <v/>
      </c>
      <c r="E141" s="664"/>
      <c r="F141" s="664"/>
      <c r="G141" s="664"/>
      <c r="H141" s="664"/>
      <c r="I141" s="664"/>
      <c r="J141" s="664"/>
      <c r="K141" s="550"/>
      <c r="L141" s="551"/>
      <c r="M141" s="551"/>
      <c r="N141" s="552"/>
      <c r="O141" s="429"/>
      <c r="P141" s="429"/>
      <c r="Q141" s="429"/>
      <c r="R141" s="429"/>
      <c r="S141" s="429"/>
      <c r="T141" s="429"/>
      <c r="U141" s="429"/>
      <c r="V141" s="429"/>
      <c r="W141" s="429"/>
      <c r="X141" s="429"/>
      <c r="Y141" s="429"/>
      <c r="Z141" s="429"/>
      <c r="AA141" s="429"/>
      <c r="AB141" s="429"/>
      <c r="AC141" s="429"/>
      <c r="AD141" s="429"/>
      <c r="AE141" s="12"/>
      <c r="AF141" s="122"/>
      <c r="AH141" s="655">
        <f t="shared" si="53"/>
        <v>0</v>
      </c>
      <c r="AI141" s="655"/>
      <c r="AK141" s="645">
        <f t="shared" si="49"/>
        <v>0</v>
      </c>
      <c r="AL141" s="647"/>
      <c r="AN141" s="638">
        <f t="shared" si="54"/>
        <v>0</v>
      </c>
      <c r="AO141" s="638"/>
      <c r="DA141" s="678"/>
      <c r="DB141" s="223" t="s">
        <v>135</v>
      </c>
      <c r="DC141" s="112">
        <f>IF($AH$128=$AJ$128,0,IF(COUNTA(R138:R192)&gt;0,0,1))</f>
        <v>0</v>
      </c>
      <c r="DE141" s="654" t="s">
        <v>7900</v>
      </c>
      <c r="DF141" s="654"/>
      <c r="DG141" s="474" t="str">
        <f>SUBSTITUTE( SUBSTITUTE( SUBSTITUTE( SUBSTITUTE( SUBSTITUTE( SUBSTITUTE( SUBSTITUTE( SUBSTITUTE( SUBSTITUTE( SUBSTITUTE(DG140, "á", "a"), "é", "e"), "í", "i"), "ó", "o"), "ú", "u"), "Á", "A"), "É", "E"), "Í", "I"), "Ó", "O"), "Ú", "U")</f>
        <v>Antropologia fisica</v>
      </c>
      <c r="DH141" s="474" t="str">
        <f t="shared" ref="DH141:DX141" si="55">SUBSTITUTE( SUBSTITUTE( SUBSTITUTE( SUBSTITUTE( SUBSTITUTE( SUBSTITUTE( SUBSTITUTE( SUBSTITUTE( SUBSTITUTE( SUBSTITUTE(DH140, "á", "a"), "é", "e"), "í", "i"), "ó", "o"), "ú", "u"), "Á", "A"), "É", "E"), "Í", "I"), "Ó", "O"), "Ú", "U")</f>
        <v>Antropologia social</v>
      </c>
      <c r="DI141" s="474" t="str">
        <f t="shared" si="55"/>
        <v>Arqueologia</v>
      </c>
      <c r="DJ141" s="474" t="str">
        <f t="shared" si="55"/>
        <v>Arquitectura</v>
      </c>
      <c r="DK141" s="474" t="str">
        <f t="shared" si="55"/>
        <v>Balistica</v>
      </c>
      <c r="DL141" s="474" t="str">
        <f t="shared" si="55"/>
        <v>Contabilidad</v>
      </c>
      <c r="DM141" s="474" t="str">
        <f t="shared" si="55"/>
        <v>Lofoscopia</v>
      </c>
      <c r="DN141" s="474" t="str">
        <f t="shared" si="55"/>
        <v>Fotografia</v>
      </c>
      <c r="DO141" s="474" t="str">
        <f t="shared" si="55"/>
        <v>Genetica</v>
      </c>
      <c r="DP141" s="474" t="str">
        <f t="shared" si="55"/>
        <v>Ingenieria civil</v>
      </c>
      <c r="DQ141" s="474" t="str">
        <f t="shared" si="55"/>
        <v>Medicina</v>
      </c>
      <c r="DR141" s="474" t="str">
        <f t="shared" si="55"/>
        <v>Odontologia</v>
      </c>
      <c r="DS141" s="474" t="str">
        <f t="shared" si="55"/>
        <v>Poligrafia</v>
      </c>
      <c r="DT141" s="474" t="str">
        <f t="shared" si="55"/>
        <v>Psicologia</v>
      </c>
      <c r="DU141" s="474" t="str">
        <f t="shared" si="55"/>
        <v>Quimica</v>
      </c>
      <c r="DV141" s="474" t="str">
        <f t="shared" si="55"/>
        <v>Radiologia</v>
      </c>
      <c r="DW141" s="474" t="str">
        <f t="shared" si="55"/>
        <v>Entomologia</v>
      </c>
      <c r="DX141" s="474" t="str">
        <f t="shared" si="55"/>
        <v>Anatomia patologica</v>
      </c>
      <c r="DY141" s="474" t="str">
        <f>SUBSTITUTE( SUBSTITUTE( SUBSTITUTE( SUBSTITUTE( SUBSTITUTE( SUBSTITUTE( SUBSTITUTE( SUBSTITUTE( SUBSTITUTE( SUBSTITUTE(DY140, "á", "a"), "é", "e"), "í", "i"), "ó", "o"), "ú", "u"), "Á", "A"), "É", "E"), "Í", "I"), "Ó", "O"), "Ú", "U")</f>
        <v>Informatica</v>
      </c>
      <c r="DZ141" s="474" t="str">
        <f>SUBSTITUTE( SUBSTITUTE( SUBSTITUTE( SUBSTITUTE( SUBSTITUTE( SUBSTITUTE( SUBSTITUTE( SUBSTITUTE( SUBSTITUTE( SUBSTITUTE(DZ140, "á", "a"), "é", "e"), "í", "i"), "ó", "o"), "ú", "u"), "Á", "A"), "É", "E"), "Í", "I"), "Ó", "O"), "Ú", "U")</f>
        <v>Grafologia</v>
      </c>
      <c r="EA141" s="71"/>
      <c r="EB141" s="71"/>
      <c r="EC141" s="628" t="s">
        <v>7900</v>
      </c>
      <c r="ED141" s="628"/>
      <c r="EE141" s="474" t="str">
        <f t="shared" ref="EE141:EJ141" si="56">SUBSTITUTE( SUBSTITUTE( SUBSTITUTE( SUBSTITUTE( SUBSTITUTE( SUBSTITUTE( SUBSTITUTE( SUBSTITUTE( SUBSTITUTE( SUBSTITUTE(EE140, "á", "a"), "é", "e"), "í", "i"), "ó", "o"), "ú", "u"), "Á", "A"), "É", "E"), "Í", "I"), "Ó", "O"), "Ú", "U")</f>
        <v>Voz</v>
      </c>
      <c r="EF141" s="474" t="str">
        <f t="shared" si="56"/>
        <v>Audio</v>
      </c>
      <c r="EG141" s="474" t="str">
        <f t="shared" si="56"/>
        <v>Video</v>
      </c>
      <c r="EH141" s="474" t="str">
        <f t="shared" si="56"/>
        <v>Criminalistica</v>
      </c>
      <c r="EI141" s="474" t="str">
        <f t="shared" si="56"/>
        <v>Fisionomica</v>
      </c>
      <c r="EJ141" s="474" t="str">
        <f t="shared" si="56"/>
        <v>Retrato</v>
      </c>
      <c r="EK141" s="71"/>
      <c r="EL141" s="71"/>
      <c r="EM141" s="628" t="s">
        <v>7900</v>
      </c>
      <c r="EN141" s="628"/>
      <c r="EO141" s="474" t="str">
        <f t="shared" ref="EO141:ET141" si="57">SUBSTITUTE( SUBSTITUTE( SUBSTITUTE( SUBSTITUTE( SUBSTITUTE( SUBSTITUTE( SUBSTITUTE( SUBSTITUTE( SUBSTITUTE( SUBSTITUTE(EO140, "á", "a"), "é", "e"), "í", "i"), "ó", "o"), "ú", "u"), "Á", "A"), "É", "E"), "Í", "I"), "Ó", "O"), "Ú", "U")</f>
        <v>Interpretacion auditivo</v>
      </c>
      <c r="EP141" s="474" t="str">
        <f t="shared" si="57"/>
        <v>Señas</v>
      </c>
      <c r="EQ141" s="474" t="str">
        <f t="shared" si="57"/>
        <v>Traduccion</v>
      </c>
      <c r="ER141" s="474" t="str">
        <f t="shared" si="57"/>
        <v>Interpretacion de lengua</v>
      </c>
      <c r="ES141" s="474" t="str">
        <f t="shared" si="57"/>
        <v>Lengua indigena</v>
      </c>
      <c r="ET141" s="474" t="str">
        <f t="shared" si="57"/>
        <v>Interpretacion de idiomas</v>
      </c>
      <c r="EU141" s="71"/>
      <c r="EV141" s="71"/>
      <c r="EW141" s="628" t="s">
        <v>7900</v>
      </c>
      <c r="EX141" s="628"/>
      <c r="EY141" s="474" t="str">
        <f>SUBSTITUTE( SUBSTITUTE( SUBSTITUTE( SUBSTITUTE( SUBSTITUTE( SUBSTITUTE( SUBSTITUTE( SUBSTITUTE( SUBSTITUTE( SUBSTITUTE(EY140, "á", "a"), "é", "e"), "í", "i"), "ó", "o"), "ú", "u"), "Á", "A"), "É", "E"), "Í", "I"), "Ó", "O"), "Ú", "U")</f>
        <v>Arquitectura</v>
      </c>
      <c r="EZ141" s="474" t="str">
        <f>SUBSTITUTE( SUBSTITUTE( SUBSTITUTE( SUBSTITUTE( SUBSTITUTE( SUBSTITUTE( SUBSTITUTE( SUBSTITUTE( SUBSTITUTE( SUBSTITUTE(EZ140, "á", "a"), "é", "e"), "í", "i"), "ó", "o"), "ú", "u"), "Á", "A"), "É", "E"), "Í", "I"), "Ó", "O"), "Ú", "U")</f>
        <v>Topografia</v>
      </c>
      <c r="FA141" s="71"/>
      <c r="FB141" s="71"/>
      <c r="FC141" s="628" t="s">
        <v>7900</v>
      </c>
      <c r="FD141" s="628"/>
      <c r="FE141" s="474" t="str">
        <f>SUBSTITUTE( SUBSTITUTE( SUBSTITUTE( SUBSTITUTE( SUBSTITUTE( SUBSTITUTE( SUBSTITUTE( SUBSTITUTE( SUBSTITUTE( SUBSTITUTE(FE140, "á", "a"), "é", "e"), "í", "i"), "ó", "o"), "ú", "u"), "Á", "A"), "É", "E"), "Í", "I"), "Ó", "O"), "Ú", "U")</f>
        <v>Civil</v>
      </c>
      <c r="FF141" s="474" t="str">
        <f>SUBSTITUTE( SUBSTITUTE( SUBSTITUTE( SUBSTITUTE( SUBSTITUTE( SUBSTITUTE( SUBSTITUTE( SUBSTITUTE( SUBSTITUTE( SUBSTITUTE(FF140, "á", "a"), "é", "e"), "í", "i"), "ó", "o"), "ú", "u"), "Á", "A"), "É", "E"), "Í", "I"), "Ó", "O"), "Ú", "U")</f>
        <v>Electrica</v>
      </c>
      <c r="FG141" s="474" t="str">
        <f>SUBSTITUTE( SUBSTITUTE( SUBSTITUTE( SUBSTITUTE( SUBSTITUTE( SUBSTITUTE( SUBSTITUTE( SUBSTITUTE( SUBSTITUTE( SUBSTITUTE(FG140, "á", "a"), "é", "e"), "í", "i"), "ó", "o"), "ú", "u"), "Á", "A"), "É", "E"), "Í", "I"), "Ó", "O"), "Ú", "U")</f>
        <v>Electronica</v>
      </c>
      <c r="FH141" s="474" t="str">
        <f>SUBSTITUTE( SUBSTITUTE( SUBSTITUTE( SUBSTITUTE( SUBSTITUTE( SUBSTITUTE( SUBSTITUTE( SUBSTITUTE( SUBSTITUTE( SUBSTITUTE(FH140, "á", "a"), "é", "e"), "í", "i"), "ó", "o"), "ú", "u"), "Á", "A"), "É", "E"), "Í", "I"), "Ó", "O"), "Ú", "U")</f>
        <v>Mecanica</v>
      </c>
      <c r="FI141" s="71"/>
      <c r="FJ141" s="71"/>
      <c r="FK141" s="628" t="s">
        <v>7900</v>
      </c>
      <c r="FL141" s="628"/>
      <c r="FM141" s="474" t="str">
        <f>SUBSTITUTE( SUBSTITUTE( SUBSTITUTE( SUBSTITUTE( SUBSTITUTE( SUBSTITUTE( SUBSTITUTE( SUBSTITUTE( SUBSTITUTE( SUBSTITUTE(FM140, "á", "a"), "é", "e"), "í", "i"), "ó", "o"), "ú", "u"), "Á", "A"), "É", "E"), "Í", "I"), "Ó", "O"), "Ú", "U")</f>
        <v>Albacea</v>
      </c>
      <c r="FN141" s="474" t="str">
        <f>SUBSTITUTE( SUBSTITUTE( SUBSTITUTE( SUBSTITUTE( SUBSTITUTE( SUBSTITUTE( SUBSTITUTE( SUBSTITUTE( SUBSTITUTE( SUBSTITUTE(FN140, "á", "a"), "é", "e"), "í", "i"), "ó", "o"), "ú", "u"), "Á", "A"), "É", "E"), "Í", "I"), "Ó", "O"), "Ú", "U")</f>
        <v>Antropologia</v>
      </c>
      <c r="FO141" s="474" t="str">
        <f>SUBSTITUTE( SUBSTITUTE( SUBSTITUTE( SUBSTITUTE( SUBSTITUTE( SUBSTITUTE( SUBSTITUTE( SUBSTITUTE( SUBSTITUTE( SUBSTITUTE(FO140, "á", "a"), "é", "e"), "í", "i"), "ó", "o"), "ú", "u"), "Á", "A"), "É", "E"), "Í", "I"), "Ó", "O"), "Ú", "U")</f>
        <v>Curador</v>
      </c>
      <c r="FP141" s="474" t="str">
        <f>SUBSTITUTE( SUBSTITUTE( SUBSTITUTE( SUBSTITUTE( SUBSTITUTE( SUBSTITUTE( SUBSTITUTE( SUBSTITUTE( SUBSTITUTE( SUBSTITUTE(FP140, "á", "a"), "é", "e"), "í", "i"), "ó", "o"), "ú", "u"), "Á", "A"), "É", "E"), "Í", "I"), "Ó", "O"), "Ú", "U")</f>
        <v>Interventor</v>
      </c>
      <c r="FQ141" s="474" t="str">
        <f>SUBSTITUTE( SUBSTITUTE( SUBSTITUTE( SUBSTITUTE( SUBSTITUTE( SUBSTITUTE( SUBSTITUTE( SUBSTITUTE( SUBSTITUTE( SUBSTITUTE(FQ140, "á", "a"), "é", "e"), "í", "i"), "ó", "o"), "ú", "u"), "Á", "A"), "É", "E"), "Í", "I"), "Ó", "O"), "Ú", "U")</f>
        <v>Psicologia</v>
      </c>
      <c r="FR141" s="71"/>
      <c r="FS141" s="71"/>
      <c r="FT141" s="628" t="s">
        <v>7900</v>
      </c>
      <c r="FU141" s="628"/>
      <c r="FV141" s="474" t="str">
        <f>SUBSTITUTE( SUBSTITUTE( SUBSTITUTE( SUBSTITUTE( SUBSTITUTE( SUBSTITUTE( SUBSTITUTE( SUBSTITUTE( SUBSTITUTE( SUBSTITUTE(FV140, "á", "a"), "é", "e"), "í", "i"), "ó", "o"), "ú", "u"), "Á", "A"), "É", "E"), "Í", "I"), "Ó", "O"), "Ú", "U")</f>
        <v>FORENSE</v>
      </c>
      <c r="FW141" s="474" t="str">
        <f t="shared" ref="FW141:HB141" si="58">SUBSTITUTE( SUBSTITUTE( SUBSTITUTE( SUBSTITUTE( SUBSTITUTE( SUBSTITUTE( SUBSTITUTE( SUBSTITUTE( SUBSTITUTE( SUBSTITUTE(FW140, "á", "a"), "é", "e"), "í", "i"), "ó", "o"), "ú", "u"), "Á", "A"), "É", "E"), "Í", "I"), "Ó", "O"), "Ú", "U")</f>
        <v>CRIMINALISTICA</v>
      </c>
      <c r="FX141" s="474" t="str">
        <f t="shared" si="58"/>
        <v>INFORMATICA</v>
      </c>
      <c r="FY141" s="474" t="str">
        <f t="shared" si="58"/>
        <v>TECNOLOGIA</v>
      </c>
      <c r="FZ141" s="474" t="str">
        <f t="shared" si="58"/>
        <v>IDENTIFICACION</v>
      </c>
      <c r="GA141" s="474" t="str">
        <f t="shared" si="58"/>
        <v>COMUNICACION</v>
      </c>
      <c r="GB141" s="474" t="str">
        <f t="shared" si="58"/>
        <v>TRADUCCION</v>
      </c>
      <c r="GC141" s="474" t="str">
        <f t="shared" si="58"/>
        <v>INTERPRETACION</v>
      </c>
      <c r="GD141" s="474" t="str">
        <f t="shared" si="58"/>
        <v>DOCUMENTACION</v>
      </c>
      <c r="GE141" s="474" t="str">
        <f t="shared" si="58"/>
        <v>VALUACION</v>
      </c>
      <c r="GF141" s="474" t="str">
        <f t="shared" si="58"/>
        <v>INCENDIOS</v>
      </c>
      <c r="GG141" s="474" t="str">
        <f t="shared" si="58"/>
        <v>EXPLOSIONES</v>
      </c>
      <c r="GH141" s="474" t="str">
        <f t="shared" si="58"/>
        <v>SINIESTROS</v>
      </c>
      <c r="GI141" s="474" t="str">
        <f t="shared" si="58"/>
        <v>MEDICAS</v>
      </c>
      <c r="GJ141" s="474" t="str">
        <f t="shared" si="58"/>
        <v>BIOLOGICAS</v>
      </c>
      <c r="GK141" s="474" t="str">
        <f t="shared" si="58"/>
        <v>COMBUSTIBLE</v>
      </c>
      <c r="GL141" s="474" t="str">
        <f t="shared" si="58"/>
        <v>TRANSPORTE</v>
      </c>
      <c r="GM141" s="474" t="str">
        <f t="shared" si="58"/>
        <v>VIALIDAD</v>
      </c>
      <c r="GN141" s="474" t="str">
        <f t="shared" si="58"/>
        <v>AMBIENTEAL</v>
      </c>
      <c r="GO141" s="474" t="str">
        <f t="shared" si="58"/>
        <v>TRANSITO</v>
      </c>
      <c r="GP141" s="474" t="str">
        <f t="shared" si="58"/>
        <v>CONSTRUCCIONES</v>
      </c>
      <c r="GQ141" s="474" t="str">
        <f t="shared" si="58"/>
        <v>SUPERFICIES</v>
      </c>
      <c r="GR141" s="474" t="str">
        <f t="shared" si="58"/>
        <v>URBANO</v>
      </c>
      <c r="GS141" s="474" t="str">
        <f t="shared" si="58"/>
        <v>INGENIERIA</v>
      </c>
      <c r="GT141" s="474" t="str">
        <f t="shared" si="58"/>
        <v>HIGIENE</v>
      </c>
      <c r="GU141" s="474" t="str">
        <f t="shared" si="58"/>
        <v>CALIDAD</v>
      </c>
      <c r="GV141" s="474" t="str">
        <f t="shared" si="58"/>
        <v>SEGURIDAD</v>
      </c>
      <c r="GW141" s="474" t="str">
        <f t="shared" si="58"/>
        <v>ARTES</v>
      </c>
      <c r="GX141" s="474" t="str">
        <f t="shared" si="58"/>
        <v>ADMINISTRATIVAS</v>
      </c>
      <c r="GY141" s="474" t="str">
        <f t="shared" si="58"/>
        <v>ECONOMICAS</v>
      </c>
      <c r="GZ141" s="474" t="str">
        <f t="shared" si="58"/>
        <v>SOCIALES</v>
      </c>
      <c r="HA141" s="474" t="str">
        <f t="shared" si="58"/>
        <v>JURIDICAS</v>
      </c>
      <c r="HB141" s="474" t="str">
        <f t="shared" si="58"/>
        <v>PROPIEDAD INTELECTUAL</v>
      </c>
    </row>
    <row r="142" spans="1:211" s="72" customFormat="1" ht="15" customHeight="1">
      <c r="A142" s="131"/>
      <c r="B142" s="48"/>
      <c r="C142" s="82" t="s">
        <v>70</v>
      </c>
      <c r="D142" s="664" t="str">
        <f t="shared" si="48"/>
        <v/>
      </c>
      <c r="E142" s="664"/>
      <c r="F142" s="664"/>
      <c r="G142" s="664"/>
      <c r="H142" s="664"/>
      <c r="I142" s="664"/>
      <c r="J142" s="664"/>
      <c r="K142" s="550"/>
      <c r="L142" s="551"/>
      <c r="M142" s="551"/>
      <c r="N142" s="552"/>
      <c r="O142" s="429"/>
      <c r="P142" s="429"/>
      <c r="Q142" s="429"/>
      <c r="R142" s="429"/>
      <c r="S142" s="429"/>
      <c r="T142" s="429"/>
      <c r="U142" s="429"/>
      <c r="V142" s="429"/>
      <c r="W142" s="429"/>
      <c r="X142" s="429"/>
      <c r="Y142" s="429"/>
      <c r="Z142" s="429"/>
      <c r="AA142" s="429"/>
      <c r="AB142" s="429"/>
      <c r="AC142" s="429"/>
      <c r="AD142" s="429"/>
      <c r="AE142" s="12"/>
      <c r="AF142" s="122"/>
      <c r="AH142" s="655">
        <f t="shared" si="53"/>
        <v>0</v>
      </c>
      <c r="AI142" s="655"/>
      <c r="AK142" s="645">
        <f t="shared" si="49"/>
        <v>0</v>
      </c>
      <c r="AL142" s="647"/>
      <c r="AN142" s="638">
        <f t="shared" si="54"/>
        <v>0</v>
      </c>
      <c r="AO142" s="638"/>
      <c r="DA142" s="678"/>
      <c r="DB142" s="223" t="s">
        <v>136</v>
      </c>
      <c r="DC142" s="112">
        <f>IF($AH$128=$AJ$128,0,IF(COUNTA(S138:S192)&gt;0,0,1))</f>
        <v>0</v>
      </c>
      <c r="DE142" s="626" t="s">
        <v>7223</v>
      </c>
      <c r="DF142" s="626"/>
      <c r="DG142" s="461">
        <f>IF(ISNUMBER(SEARCH(DG141,$DG$138,1))=FALSE,0,1)</f>
        <v>0</v>
      </c>
      <c r="DH142" s="461">
        <f t="shared" ref="DH142:DZ142" si="59">IF(ISNUMBER(SEARCH(DH141,$DG$138,1))=FALSE,0,1)</f>
        <v>0</v>
      </c>
      <c r="DI142" s="461">
        <f t="shared" si="59"/>
        <v>0</v>
      </c>
      <c r="DJ142" s="461">
        <f>IF(ISNUMBER(SEARCH(DJ141,$DG$138,1))=FALSE,0,1)</f>
        <v>0</v>
      </c>
      <c r="DK142" s="461">
        <f t="shared" si="59"/>
        <v>0</v>
      </c>
      <c r="DL142" s="461">
        <f t="shared" si="59"/>
        <v>0</v>
      </c>
      <c r="DM142" s="461">
        <f t="shared" si="59"/>
        <v>0</v>
      </c>
      <c r="DN142" s="461">
        <f t="shared" si="59"/>
        <v>0</v>
      </c>
      <c r="DO142" s="461">
        <f t="shared" si="59"/>
        <v>0</v>
      </c>
      <c r="DP142" s="461">
        <f t="shared" si="59"/>
        <v>0</v>
      </c>
      <c r="DQ142" s="461">
        <f t="shared" si="59"/>
        <v>0</v>
      </c>
      <c r="DR142" s="461">
        <f t="shared" si="59"/>
        <v>0</v>
      </c>
      <c r="DS142" s="461">
        <f t="shared" si="59"/>
        <v>0</v>
      </c>
      <c r="DT142" s="461">
        <f t="shared" si="59"/>
        <v>0</v>
      </c>
      <c r="DU142" s="461">
        <f t="shared" si="59"/>
        <v>0</v>
      </c>
      <c r="DV142" s="461">
        <f t="shared" si="59"/>
        <v>0</v>
      </c>
      <c r="DW142" s="461">
        <f t="shared" si="59"/>
        <v>0</v>
      </c>
      <c r="DX142" s="461">
        <f t="shared" si="59"/>
        <v>0</v>
      </c>
      <c r="DY142" s="461">
        <f t="shared" si="59"/>
        <v>0</v>
      </c>
      <c r="DZ142" s="461">
        <f t="shared" si="59"/>
        <v>0</v>
      </c>
      <c r="EA142" s="462">
        <f>SUM(DG142:DZ142)</f>
        <v>0</v>
      </c>
      <c r="EC142" s="626" t="s">
        <v>7223</v>
      </c>
      <c r="ED142" s="626"/>
      <c r="EE142" s="461">
        <f t="shared" ref="EE142:EJ142" si="60">IF(ISNUMBER(SEARCH(EE141,$EE$138,1))=FALSE,0,1)</f>
        <v>0</v>
      </c>
      <c r="EF142" s="461">
        <f t="shared" si="60"/>
        <v>0</v>
      </c>
      <c r="EG142" s="461">
        <f t="shared" si="60"/>
        <v>0</v>
      </c>
      <c r="EH142" s="461">
        <f t="shared" si="60"/>
        <v>0</v>
      </c>
      <c r="EI142" s="461">
        <f t="shared" si="60"/>
        <v>0</v>
      </c>
      <c r="EJ142" s="461">
        <f t="shared" si="60"/>
        <v>0</v>
      </c>
      <c r="EK142" s="462">
        <f>SUM(EE142:EJ142)</f>
        <v>0</v>
      </c>
      <c r="EM142" s="626" t="s">
        <v>7223</v>
      </c>
      <c r="EN142" s="626"/>
      <c r="EO142" s="461">
        <f t="shared" ref="EO142:ET142" si="61">IF(ISNUMBER(SEARCH(EO141,$EO$138,1))=FALSE,0,1)</f>
        <v>0</v>
      </c>
      <c r="EP142" s="461">
        <f t="shared" si="61"/>
        <v>0</v>
      </c>
      <c r="EQ142" s="461">
        <f t="shared" si="61"/>
        <v>0</v>
      </c>
      <c r="ER142" s="461">
        <f t="shared" si="61"/>
        <v>0</v>
      </c>
      <c r="ES142" s="461">
        <f t="shared" si="61"/>
        <v>0</v>
      </c>
      <c r="ET142" s="461">
        <f t="shared" si="61"/>
        <v>0</v>
      </c>
      <c r="EU142" s="462">
        <f>SUM(EO142:ET142)</f>
        <v>0</v>
      </c>
      <c r="EW142" s="626" t="s">
        <v>7223</v>
      </c>
      <c r="EX142" s="626"/>
      <c r="EY142" s="461">
        <f>IF(ISNUMBER(SEARCH(EY141,$EY$138,1))=FALSE,0,1)</f>
        <v>0</v>
      </c>
      <c r="EZ142" s="461">
        <f>IF(ISNUMBER(SEARCH(EZ141,$EY$138,1))=FALSE,0,1)</f>
        <v>0</v>
      </c>
      <c r="FA142" s="465">
        <f>SUM(EY142:EZ142)</f>
        <v>0</v>
      </c>
      <c r="FC142" s="626" t="s">
        <v>7223</v>
      </c>
      <c r="FD142" s="626"/>
      <c r="FE142" s="461">
        <f>IF(ISNUMBER(SEARCH(FE141,$FE$138,1))=FALSE,0,1)</f>
        <v>0</v>
      </c>
      <c r="FF142" s="461">
        <f>IF(ISNUMBER(SEARCH(FF141,$FE$138,1))=FALSE,0,1)</f>
        <v>0</v>
      </c>
      <c r="FG142" s="461">
        <f>IF(ISNUMBER(SEARCH(FG141,$FE$138,1))=FALSE,0,1)</f>
        <v>0</v>
      </c>
      <c r="FH142" s="461">
        <f>IF(ISNUMBER(SEARCH(FH141,$FE$138,1))=FALSE,0,1)</f>
        <v>0</v>
      </c>
      <c r="FI142" s="465">
        <f>SUM(FE142:FH142)</f>
        <v>0</v>
      </c>
      <c r="FK142" s="626" t="s">
        <v>7223</v>
      </c>
      <c r="FL142" s="626"/>
      <c r="FM142" s="461">
        <f>IF(ISNUMBER(SEARCH(FM141,$FM$138,1))=FALSE,0,1)</f>
        <v>0</v>
      </c>
      <c r="FN142" s="461">
        <f>IF(ISNUMBER(SEARCH(FN141,$FM$138,1))=FALSE,0,1)</f>
        <v>0</v>
      </c>
      <c r="FO142" s="461">
        <f>IF(ISNUMBER(SEARCH(FO141,$FM$138,1))=FALSE,0,1)</f>
        <v>0</v>
      </c>
      <c r="FP142" s="461">
        <f>IF(ISNUMBER(SEARCH(FP141,$FM$138,1))=FALSE,0,1)</f>
        <v>0</v>
      </c>
      <c r="FQ142" s="461">
        <f>IF(ISNUMBER(SEARCH(FQ141,$FM$138,1))=FALSE,0,1)</f>
        <v>0</v>
      </c>
      <c r="FR142" s="465">
        <f>SUM(FM142:FQ142)</f>
        <v>0</v>
      </c>
      <c r="FT142" s="626" t="s">
        <v>7223</v>
      </c>
      <c r="FU142" s="626"/>
      <c r="FV142" s="461">
        <f>IF(ISNUMBER(SEARCH(FV141,$FV$138,1))=FALSE,0,1)</f>
        <v>0</v>
      </c>
      <c r="FW142" s="461">
        <f t="shared" ref="FW142:HB142" si="62">IF(ISNUMBER(SEARCH(FW141,$FV$138,1))=FALSE,0,1)</f>
        <v>0</v>
      </c>
      <c r="FX142" s="461">
        <f t="shared" si="62"/>
        <v>0</v>
      </c>
      <c r="FY142" s="461">
        <f t="shared" si="62"/>
        <v>0</v>
      </c>
      <c r="FZ142" s="461">
        <f t="shared" si="62"/>
        <v>0</v>
      </c>
      <c r="GA142" s="461">
        <f t="shared" si="62"/>
        <v>0</v>
      </c>
      <c r="GB142" s="461">
        <f t="shared" si="62"/>
        <v>0</v>
      </c>
      <c r="GC142" s="461">
        <f t="shared" si="62"/>
        <v>0</v>
      </c>
      <c r="GD142" s="461">
        <f t="shared" si="62"/>
        <v>0</v>
      </c>
      <c r="GE142" s="461">
        <f t="shared" si="62"/>
        <v>0</v>
      </c>
      <c r="GF142" s="461">
        <f t="shared" si="62"/>
        <v>0</v>
      </c>
      <c r="GG142" s="461">
        <f t="shared" si="62"/>
        <v>0</v>
      </c>
      <c r="GH142" s="461">
        <f t="shared" si="62"/>
        <v>0</v>
      </c>
      <c r="GI142" s="461">
        <f t="shared" si="62"/>
        <v>0</v>
      </c>
      <c r="GJ142" s="461">
        <f t="shared" si="62"/>
        <v>0</v>
      </c>
      <c r="GK142" s="461">
        <f t="shared" si="62"/>
        <v>0</v>
      </c>
      <c r="GL142" s="461">
        <f t="shared" si="62"/>
        <v>0</v>
      </c>
      <c r="GM142" s="461">
        <f t="shared" si="62"/>
        <v>0</v>
      </c>
      <c r="GN142" s="461">
        <f t="shared" si="62"/>
        <v>0</v>
      </c>
      <c r="GO142" s="461">
        <f t="shared" si="62"/>
        <v>0</v>
      </c>
      <c r="GP142" s="461">
        <f t="shared" si="62"/>
        <v>0</v>
      </c>
      <c r="GQ142" s="461">
        <f t="shared" si="62"/>
        <v>0</v>
      </c>
      <c r="GR142" s="461">
        <f t="shared" si="62"/>
        <v>0</v>
      </c>
      <c r="GS142" s="461">
        <f t="shared" si="62"/>
        <v>0</v>
      </c>
      <c r="GT142" s="461">
        <f t="shared" si="62"/>
        <v>0</v>
      </c>
      <c r="GU142" s="461">
        <f t="shared" si="62"/>
        <v>0</v>
      </c>
      <c r="GV142" s="461">
        <f t="shared" si="62"/>
        <v>0</v>
      </c>
      <c r="GW142" s="461">
        <f t="shared" si="62"/>
        <v>0</v>
      </c>
      <c r="GX142" s="461">
        <f t="shared" si="62"/>
        <v>0</v>
      </c>
      <c r="GY142" s="461">
        <f t="shared" si="62"/>
        <v>0</v>
      </c>
      <c r="GZ142" s="461">
        <f t="shared" si="62"/>
        <v>0</v>
      </c>
      <c r="HA142" s="461">
        <f t="shared" si="62"/>
        <v>0</v>
      </c>
      <c r="HB142" s="461">
        <f t="shared" si="62"/>
        <v>0</v>
      </c>
      <c r="HC142" s="465">
        <f>SUM(FV142:HB142)</f>
        <v>0</v>
      </c>
    </row>
    <row r="143" spans="1:211" s="72" customFormat="1" ht="15" customHeight="1">
      <c r="A143" s="131"/>
      <c r="B143" s="48"/>
      <c r="C143" s="82" t="s">
        <v>71</v>
      </c>
      <c r="D143" s="664" t="str">
        <f t="shared" si="48"/>
        <v/>
      </c>
      <c r="E143" s="664"/>
      <c r="F143" s="664"/>
      <c r="G143" s="664"/>
      <c r="H143" s="664"/>
      <c r="I143" s="664"/>
      <c r="J143" s="664"/>
      <c r="K143" s="550"/>
      <c r="L143" s="551"/>
      <c r="M143" s="551"/>
      <c r="N143" s="552"/>
      <c r="O143" s="429"/>
      <c r="P143" s="429"/>
      <c r="Q143" s="429"/>
      <c r="R143" s="429"/>
      <c r="S143" s="429"/>
      <c r="T143" s="429"/>
      <c r="U143" s="429"/>
      <c r="V143" s="429"/>
      <c r="W143" s="429"/>
      <c r="X143" s="429"/>
      <c r="Y143" s="429"/>
      <c r="Z143" s="429"/>
      <c r="AA143" s="429"/>
      <c r="AB143" s="429"/>
      <c r="AC143" s="429"/>
      <c r="AD143" s="429"/>
      <c r="AE143" s="12"/>
      <c r="AF143" s="122"/>
      <c r="AH143" s="655">
        <f t="shared" si="53"/>
        <v>0</v>
      </c>
      <c r="AI143" s="655"/>
      <c r="AK143" s="645">
        <f t="shared" si="49"/>
        <v>0</v>
      </c>
      <c r="AL143" s="647"/>
      <c r="AN143" s="638">
        <f t="shared" si="54"/>
        <v>0</v>
      </c>
      <c r="AO143" s="638"/>
      <c r="DA143" s="678"/>
      <c r="DB143" s="223" t="s">
        <v>137</v>
      </c>
      <c r="DC143" s="112">
        <f>IF($AH$128=$AJ$128,0,IF(COUNTA(T138:T192)&gt;0,0,1))</f>
        <v>0</v>
      </c>
      <c r="DE143" s="626" t="s">
        <v>7901</v>
      </c>
      <c r="DF143" s="626"/>
      <c r="DG143" s="461" t="str">
        <f>IF(DG142=0,"",IF(SUM($DG$142:DG142)=1,DG139,IF($EA$142&gt;SUM($DG$142:DG142),_xlfn.CONCAT(", ",DG139),IF($EA$142=SUM($DG$142:DG142),_xlfn.CONCAT(" y ",DG139)))))</f>
        <v/>
      </c>
      <c r="DH143" s="461" t="str">
        <f>IF(DH142=0,"",IF(SUM($DG$142:DH142)=1,DH139,IF($EA$142&gt;SUM($DG$142:DH142),_xlfn.CONCAT(", ",DH139),IF($EA$142=SUM($DG$142:DH142),_xlfn.CONCAT(" y ",DH139)))))</f>
        <v/>
      </c>
      <c r="DI143" s="461" t="str">
        <f>IF(DI142=0,"",IF(SUM($DG$142:DI142)=1,DI139,IF($EA$142&gt;SUM($DG$142:DI142),_xlfn.CONCAT(", ",DI139),IF($EA$142=SUM($DG$142:DI142),_xlfn.CONCAT(" y ",DI139)))))</f>
        <v/>
      </c>
      <c r="DJ143" s="461" t="str">
        <f>IF(DJ142=0,"",IF(SUM($DG$142:DJ142)=1,DJ139,IF($EA$142&gt;SUM($DG$142:DJ142),_xlfn.CONCAT(", ",DJ139),IF($EA$142=SUM($DG$142:DJ142),_xlfn.CONCAT(" y ",DJ139)))))</f>
        <v/>
      </c>
      <c r="DK143" s="461" t="str">
        <f>IF(DK142=0,"",IF(SUM($DG$142:DK142)=1,DK139,IF($EA$142&gt;SUM($DG$142:DK142),_xlfn.CONCAT(", ",DK139),IF($EA$142=SUM($DG$142:DK142),_xlfn.CONCAT(" y ",DK139)))))</f>
        <v/>
      </c>
      <c r="DL143" s="461" t="str">
        <f>IF(DL142=0,"",IF(SUM($DG$142:DL142)=1,DL139,IF($EA$142&gt;SUM($DG$142:DL142),_xlfn.CONCAT(", ",DL139),IF($EA$142=SUM($DG$142:DL142),_xlfn.CONCAT(" y ",DL139)))))</f>
        <v/>
      </c>
      <c r="DM143" s="461" t="str">
        <f>IF(DM142=0,"",IF(SUM($DG$142:DM142)=1,DM139,IF($EA$142&gt;SUM($DG$142:DM142),_xlfn.CONCAT(", ",DM139),IF($EA$142=SUM($DG$142:DM142),_xlfn.CONCAT(" y ",DM139)))))</f>
        <v/>
      </c>
      <c r="DN143" s="461" t="str">
        <f>IF(DN142=0,"",IF(SUM($DG$142:DN142)=1,DN139,IF($EA$142&gt;SUM($DG$142:DN142),_xlfn.CONCAT(", ",DN139),IF($EA$142=SUM($DG$142:DN142),_xlfn.CONCAT(" y ",DN139)))))</f>
        <v/>
      </c>
      <c r="DO143" s="461" t="str">
        <f>IF(DO142=0,"",IF(SUM($DG$142:DO142)=1,DO139,IF($EA$142&gt;SUM($DG$142:DO142),_xlfn.CONCAT(", ",DO139),IF($EA$142=SUM($DG$142:DO142),_xlfn.CONCAT(" y ",DO139)))))</f>
        <v/>
      </c>
      <c r="DP143" s="461" t="str">
        <f>IF(DP142=0,"",IF(SUM($DG$142:DP142)=1,DP139,IF($EA$142&gt;SUM($DG$142:DP142),_xlfn.CONCAT(", ",DP139),IF($EA$142=SUM($DG$142:DP142),_xlfn.CONCAT(" y ",DP139)))))</f>
        <v/>
      </c>
      <c r="DQ143" s="461" t="str">
        <f>IF(DQ142=0,"",IF(SUM($DG$142:DQ142)=1,DQ139,IF($EA$142&gt;SUM($DG$142:DQ142),_xlfn.CONCAT(", ",DQ139),IF($EA$142=SUM($DG$142:DQ142),_xlfn.CONCAT(" y ",DQ139)))))</f>
        <v/>
      </c>
      <c r="DR143" s="461" t="str">
        <f>IF(DR142=0,"",IF(SUM($DG$142:DR142)=1,DR139,IF($EA$142&gt;SUM($DG$142:DR142),_xlfn.CONCAT(", ",DR139),IF($EA$142=SUM($DG$142:DR142),_xlfn.CONCAT(" y ",DR139)))))</f>
        <v/>
      </c>
      <c r="DS143" s="461" t="str">
        <f>IF(DS142=0,"",IF(SUM($DG$142:DS142)=1,DS139,IF($EA$142&gt;SUM($DG$142:DS142),_xlfn.CONCAT(", ",DS139),IF($EA$142=SUM($DG$142:DS142),_xlfn.CONCAT(" y ",DS139)))))</f>
        <v/>
      </c>
      <c r="DT143" s="461" t="str">
        <f>IF(DT142=0,"",IF(SUM($DG$142:DT142)=1,DT139,IF($EA$142&gt;SUM($DG$142:DT142),_xlfn.CONCAT(", ",DT139),IF($EA$142=SUM($DG$142:DT142),_xlfn.CONCAT(" y ",DT139)))))</f>
        <v/>
      </c>
      <c r="DU143" s="461" t="str">
        <f>IF(DU142=0,"",IF(SUM($DG$142:DU142)=1,DU139,IF($EA$142&gt;SUM($DG$142:DU142),_xlfn.CONCAT(", ",DU139),IF($EA$142=SUM($DG$142:DU142),_xlfn.CONCAT(" y ",DU139)))))</f>
        <v/>
      </c>
      <c r="DV143" s="461" t="str">
        <f>IF(DV142=0,"",IF(SUM($DG$142:DV142)=1,DV139,IF($EA$142&gt;SUM($DG$142:DV142),_xlfn.CONCAT(", ",DV139),IF($EA$142=SUM($DG$142:DV142),_xlfn.CONCAT(" y ",DV139)))))</f>
        <v/>
      </c>
      <c r="DW143" s="461" t="str">
        <f>IF(DW142=0,"",IF(SUM($DG$142:DW142)=1,DW139,IF($EA$142&gt;SUM($DG$142:DW142),_xlfn.CONCAT(", ",DW139),IF($EA$142=SUM($DG$142:DW142),_xlfn.CONCAT(" y ",DW139)))))</f>
        <v/>
      </c>
      <c r="DX143" s="461" t="str">
        <f>IF(DX142=0,"",IF(SUM($DG$142:DX142)=1,DX139,IF($EA$142&gt;SUM($DG$142:DX142),_xlfn.CONCAT(", ",DX139),IF($EA$142=SUM($DG$142:DX142),_xlfn.CONCAT(" y ",DX139)))))</f>
        <v/>
      </c>
      <c r="DY143" s="461" t="str">
        <f>IF(DY142=0,"",IF(SUM($DG$142:DY142)=1,DY139,IF($EA$142&gt;SUM($DG$142:DY142),_xlfn.CONCAT(", ",DY139),IF($EA$142=SUM($DG$142:DY142),_xlfn.CONCAT(" y ",DY139)))))</f>
        <v/>
      </c>
      <c r="DZ143" s="461" t="str">
        <f>IF(DZ142=0,"",IF(SUM($DG$142:DZ142)=1,DZ139,IF($EA$142&gt;SUM($DG$142:DZ142),_xlfn.CONCAT(", ",DZ139),IF($EA$142=SUM($DG$142:DZ142),_xlfn.CONCAT(" y ",DZ139)))))</f>
        <v/>
      </c>
      <c r="EA143" s="463" t="str">
        <f>_xlfn.CONCAT(DG143:DZ143)</f>
        <v/>
      </c>
      <c r="EC143" s="626" t="s">
        <v>7901</v>
      </c>
      <c r="ED143" s="626"/>
      <c r="EE143" s="461" t="str">
        <f>IF(EE142=0,"",IF(SUM($EE$142:EE142)=1,EE139,IF($EK$142&gt;SUM($EE$142:EE142),_xlfn.CONCAT(", ",EE139),IF($EK$142=SUM($EE$142:EE142),_xlfn.CONCAT(" y ",EE139)))))</f>
        <v/>
      </c>
      <c r="EF143" s="461" t="str">
        <f>IF(EF142=0,"",IF(SUM($EE$142:EF142)=1,EF139,IF($EK$142&gt;SUM($EE$142:EF142),_xlfn.CONCAT(", ",EF139),IF($EK$142=SUM($EE$142:EF142),_xlfn.CONCAT(" y ",EF139)))))</f>
        <v/>
      </c>
      <c r="EG143" s="461" t="str">
        <f>IF(EG142=0,"",IF(SUM($EE$142:EG142)=1,EG139,IF($EK$142&gt;SUM($EE$142:EG142),_xlfn.CONCAT(", ",EG139),IF($EK$142=SUM($EE$142:EG142),_xlfn.CONCAT(" y ",EG139)))))</f>
        <v/>
      </c>
      <c r="EH143" s="461" t="str">
        <f>IF(EH142=0,"",IF(SUM($EE$142:EH142)=1,EH139,IF($EK$142&gt;SUM($EE$142:EH142),_xlfn.CONCAT(", ",EH139),IF($EK$142=SUM($EE$142:EH142),_xlfn.CONCAT(" y ",EH139)))))</f>
        <v/>
      </c>
      <c r="EI143" s="461" t="str">
        <f>IF(EI142=0,"",IF(SUM($EE$142:EI142)=1,EI139,IF($EK$142&gt;SUM($EE$142:EI142),_xlfn.CONCAT(", ",EI139),IF($EK$142=SUM($EE$142:EI142),_xlfn.CONCAT(" y ",EI139)))))</f>
        <v/>
      </c>
      <c r="EJ143" s="461" t="str">
        <f>IF(EJ142=0,"",IF(SUM($EE$142:EJ142)=1,EJ139,IF($EK$142&gt;SUM($EE$142:EJ142),_xlfn.CONCAT(", ",EJ139),IF($EK$142=SUM($EE$142:EJ142),_xlfn.CONCAT(" y ",EJ139)))))</f>
        <v/>
      </c>
      <c r="EK143" s="463" t="str">
        <f>_xlfn.CONCAT(EE143:EJ143)</f>
        <v/>
      </c>
      <c r="EM143" s="626" t="s">
        <v>7901</v>
      </c>
      <c r="EN143" s="626"/>
      <c r="EO143" s="461" t="str">
        <f>IF(EO142=0,"",IF(SUM($EO$142:EO142)=1,EO139,IF($EU$142&gt;SUM($EO$142:EO142),_xlfn.CONCAT(", ",EO139),IF($EU$142=SUM($EO$142:EO142),_xlfn.CONCAT(" y ",EO139)))))</f>
        <v/>
      </c>
      <c r="EP143" s="461" t="str">
        <f>IF(EP142=0,"",IF(SUM($EO$142:EP142)=1,EP139,IF($EU$142&gt;SUM($EO$142:EP142),_xlfn.CONCAT(", ",EP139),IF($EU$142=SUM($EO$142:EP142),_xlfn.CONCAT(" y ",EP139)))))</f>
        <v/>
      </c>
      <c r="EQ143" s="461" t="str">
        <f>IF(EQ142=0,"",IF(SUM($EO$142:EQ142)=1,EQ139,IF($EU$142&gt;SUM($EO$142:EQ142),_xlfn.CONCAT(", ",EQ139),IF($EU$142=SUM($EO$142:EQ142),_xlfn.CONCAT(" y ",EQ139)))))</f>
        <v/>
      </c>
      <c r="ER143" s="461" t="str">
        <f>IF(ER142=0,"",IF(SUM($EO$142:ER142)=1,ER139,IF($EU$142&gt;SUM($EO$142:ER142),_xlfn.CONCAT(", ",ER139),IF($EU$142=SUM($EO$142:ER142),_xlfn.CONCAT(" y ",ER139)))))</f>
        <v/>
      </c>
      <c r="ES143" s="461" t="str">
        <f>IF(ES142=0,"",IF(SUM($EO$142:ES142)=1,ES139,IF($EU$142&gt;SUM($EO$142:ES142),_xlfn.CONCAT(", ",ES139),IF($EU$142=SUM($EO$142:ES142),_xlfn.CONCAT(" y ",ES139)))))</f>
        <v/>
      </c>
      <c r="ET143" s="461" t="str">
        <f>IF(ET142=0,"",IF(SUM($EO$142:ET142)=1,ET139,IF($EU$142&gt;SUM($EO$142:ET142),_xlfn.CONCAT(", ",ET139),IF($EU$142=SUM($EO$142:ET142),_xlfn.CONCAT(" y ",ET139)))))</f>
        <v/>
      </c>
      <c r="EU143" s="463" t="str">
        <f>_xlfn.CONCAT(EO143:ET143)</f>
        <v/>
      </c>
      <c r="EW143" s="626" t="s">
        <v>7901</v>
      </c>
      <c r="EX143" s="626"/>
      <c r="EY143" s="461" t="str">
        <f>IF(EY142=0,"",IF(SUM($EY$142:EY142)=1,EY139,IF($FA$142&gt;SUM($EY$142:EY142),_xlfn.CONCAT(", ",EY139),IF($FA$142=SUM($EY$142:EY142),_xlfn.CONCAT(" y ",EY139)))))</f>
        <v/>
      </c>
      <c r="EZ143" s="461" t="str">
        <f>IF(EZ142=0,"",IF(SUM($EY$142:EZ142)=1,EZ139,IF($FA$142&gt;SUM($EY$142:EZ142),_xlfn.CONCAT(", ",EZ139),IF($FA$142=SUM($EY$142:EZ142),_xlfn.CONCAT(" y ",EZ139)))))</f>
        <v/>
      </c>
      <c r="FA143" s="463" t="str">
        <f>_xlfn.CONCAT(EY143:EZ143)</f>
        <v/>
      </c>
      <c r="FC143" s="626" t="s">
        <v>7901</v>
      </c>
      <c r="FD143" s="626"/>
      <c r="FE143" s="461" t="str">
        <f>IF(FE142=0,"",IF(SUM($FE$142:FE142)=1,FE139,IF($FI$142&gt;SUM($FE$142:FE142),_xlfn.CONCAT(", ",FE139),IF($FI$142=SUM($FE$142:FE142),_xlfn.CONCAT(" y ",FE139)))))</f>
        <v/>
      </c>
      <c r="FF143" s="461" t="str">
        <f>IF(FF142=0,"",IF(SUM($FE$142:FF142)=1,FF139,IF($FI$142&gt;SUM($FE$142:FF142),_xlfn.CONCAT(", ",FF139),IF($FI$142=SUM($FE$142:FF142),_xlfn.CONCAT(" y ",FF139)))))</f>
        <v/>
      </c>
      <c r="FG143" s="461" t="str">
        <f>IF(FG142=0,"",IF(SUM($FE$142:FG142)=1,FG139,IF($FI$142&gt;SUM($FE$142:FG142),_xlfn.CONCAT(", ",FG139),IF($FI$142=SUM($FE$142:FG142),_xlfn.CONCAT(" y ",FG139)))))</f>
        <v/>
      </c>
      <c r="FH143" s="461" t="str">
        <f>IF(FH142=0,"",IF(SUM($FE$142:FH142)=1,FH139,IF($FI$142&gt;SUM($FE$142:FH142),_xlfn.CONCAT(", ",FH139),IF($FI$142=SUM($FE$142:FH142),_xlfn.CONCAT(" y ",FH139)))))</f>
        <v/>
      </c>
      <c r="FI143" s="463" t="str">
        <f>_xlfn.CONCAT(FE143:FH143)</f>
        <v/>
      </c>
      <c r="FK143" s="626" t="s">
        <v>7901</v>
      </c>
      <c r="FL143" s="626"/>
      <c r="FM143" s="461" t="str">
        <f>IF(FM142=0,"",IF(SUM($FM$142:FM142)=1,FM139,IF($FR$142&gt;SUM($FM$142:FM142),_xlfn.CONCAT(", ",FM139),IF($FR$142=SUM($FM$142:FM142),_xlfn.CONCAT(" y ",FM139)))))</f>
        <v/>
      </c>
      <c r="FN143" s="461" t="str">
        <f>IF(FN142=0,"",IF(SUM($FM$142:FN142)=1,FN139,IF($FR$142&gt;SUM($FM$142:FN142),_xlfn.CONCAT(", ",FN139),IF($FR$142=SUM($FM$142:FN142),_xlfn.CONCAT(" y ",FN139)))))</f>
        <v/>
      </c>
      <c r="FO143" s="461" t="str">
        <f>IF(FO142=0,"",IF(SUM($FM$142:FO142)=1,FO139,IF($FR$142&gt;SUM($FM$142:FO142),_xlfn.CONCAT(", ",FO139),IF($FR$142=SUM($FM$142:FO142),_xlfn.CONCAT(" y ",FO139)))))</f>
        <v/>
      </c>
      <c r="FP143" s="461" t="str">
        <f>IF(FP142=0,"",IF(SUM($FM$142:FP142)=1,FP139,IF($FR$142&gt;SUM($FM$142:FP142),_xlfn.CONCAT(", ",FP139),IF($FR$142=SUM($FM$142:FP142),_xlfn.CONCAT(" y ",FP139)))))</f>
        <v/>
      </c>
      <c r="FQ143" s="461" t="str">
        <f>IF(FQ142=0,"",IF(SUM($FM$142:FQ142)=1,FQ139,IF($FR$142&gt;SUM($FM$142:FQ142),_xlfn.CONCAT(", ",FQ139),IF($FR$142=SUM($FM$142:FQ142),_xlfn.CONCAT(" y ",FQ139)))))</f>
        <v/>
      </c>
      <c r="FR143" s="463" t="str">
        <f>_xlfn.CONCAT(FM143:FQ143)</f>
        <v/>
      </c>
      <c r="FT143" s="626" t="s">
        <v>7901</v>
      </c>
      <c r="FU143" s="626"/>
      <c r="FV143" s="461" t="str">
        <f>IF(FV142=0,"",IF(SUM($FV$142:FV142)=1,FV139,IF($HC$142&gt;SUM($FV$142:FV142),_xlfn.CONCAT(", ",FV139),IF($HC$142=SUM($FV$142:FV142),_xlfn.CONCAT(" y ",FV139)))))</f>
        <v/>
      </c>
      <c r="FW143" s="461" t="str">
        <f>IF(FW142=0,"",IF(SUM($FV$142:FW142)=1,FW139,IF($HC$142&gt;SUM($FV$142:FW142),_xlfn.CONCAT(", ",FW139),IF($HC$142=SUM($FV$142:FW142),_xlfn.CONCAT(" y ",FW139)))))</f>
        <v/>
      </c>
      <c r="FX143" s="461" t="str">
        <f>IF(FX142=0,"",IF(SUM($FV$142:FX142)=1,FX139,IF($HC$142&gt;SUM($FV$142:FX142),_xlfn.CONCAT(", ",FX139),IF($HC$142=SUM($FV$142:FX142),_xlfn.CONCAT(" y ",FX139)))))</f>
        <v/>
      </c>
      <c r="FY143" s="461" t="str">
        <f>IF(FY142=0,"",IF(SUM($FV$142:FY142)=1,FY139,IF($HC$142&gt;SUM($FV$142:FY142),_xlfn.CONCAT(", ",FY139),IF($HC$142=SUM($FV$142:FY142),_xlfn.CONCAT(" y ",FY139)))))</f>
        <v/>
      </c>
      <c r="FZ143" s="461" t="str">
        <f>IF(FZ142=0,"",IF(SUM($FV$142:FZ142)=1,FZ139,IF($HC$142&gt;SUM($FV$142:FZ142),_xlfn.CONCAT(", ",FZ139),IF($HC$142=SUM($FV$142:FZ142),_xlfn.CONCAT(" y ",FZ139)))))</f>
        <v/>
      </c>
      <c r="GA143" s="461" t="str">
        <f>IF(GA142=0,"",IF(SUM($FV$142:GA142)=1,GA139,IF($HC$142&gt;SUM($FV$142:GA142),_xlfn.CONCAT(", ",GA139),IF($HC$142=SUM($FV$142:GA142),_xlfn.CONCAT(" y ",GA139)))))</f>
        <v/>
      </c>
      <c r="GB143" s="461" t="str">
        <f>IF(GB142=0,"",IF(SUM($FV$142:GB142)=1,GB139,IF($HC$142&gt;SUM($FV$142:GB142),_xlfn.CONCAT(", ",GB139),IF($HC$142=SUM($FV$142:GB142),_xlfn.CONCAT(" y ",GB139)))))</f>
        <v/>
      </c>
      <c r="GC143" s="461" t="str">
        <f>IF(GC142=0,"",IF(SUM($FV$142:GC142)=1,GC139,IF($HC$142&gt;SUM($FV$142:GC142),_xlfn.CONCAT(", ",GC139),IF($HC$142=SUM($FV$142:GC142),_xlfn.CONCAT(" y ",GC139)))))</f>
        <v/>
      </c>
      <c r="GD143" s="461" t="str">
        <f>IF(GD142=0,"",IF(SUM($FV$142:GD142)=1,GD139,IF($HC$142&gt;SUM($FV$142:GD142),_xlfn.CONCAT(", ",GD139),IF($HC$142=SUM($FV$142:GD142),_xlfn.CONCAT(" y ",GD139)))))</f>
        <v/>
      </c>
      <c r="GE143" s="461" t="str">
        <f>IF(GE142=0,"",IF(SUM($FV$142:GE142)=1,GE139,IF($HC$142&gt;SUM($FV$142:GE142),_xlfn.CONCAT(", ",GE139),IF($HC$142=SUM($FV$142:GE142),_xlfn.CONCAT(" y ",GE139)))))</f>
        <v/>
      </c>
      <c r="GF143" s="461" t="str">
        <f>IF(GF142=0,"",IF(SUM($FV$142:GF142)=1,GF139,IF($HC$142&gt;SUM($FV$142:GF142),_xlfn.CONCAT(", ",GF139),IF($HC$142=SUM($FV$142:GF142),_xlfn.CONCAT(" y ",GF139)))))</f>
        <v/>
      </c>
      <c r="GG143" s="461" t="str">
        <f>IF(GG142=0,"",IF(SUM($FV$142:GG142)=1,GG139,IF($HC$142&gt;SUM($FV$142:GG142),_xlfn.CONCAT(", ",GG139),IF($HC$142=SUM($FV$142:GG142),_xlfn.CONCAT(" y ",GG139)))))</f>
        <v/>
      </c>
      <c r="GH143" s="461" t="str">
        <f>IF(GH142=0,"",IF(SUM($FV$142:GH142)=1,GH139,IF($HC$142&gt;SUM($FV$142:GH142),_xlfn.CONCAT(", ",GH139),IF($HC$142=SUM($FV$142:GH142),_xlfn.CONCAT(" y ",GH139)))))</f>
        <v/>
      </c>
      <c r="GI143" s="461" t="str">
        <f>IF(GI142=0,"",IF(SUM($FV$142:GI142)=1,GI139,IF($HC$142&gt;SUM($FV$142:GI142),_xlfn.CONCAT(", ",GI139),IF($HC$142=SUM($FV$142:GI142),_xlfn.CONCAT(" y ",GI139)))))</f>
        <v/>
      </c>
      <c r="GJ143" s="461" t="str">
        <f>IF(GJ142=0,"",IF(SUM($FV$142:GJ142)=1,GJ139,IF($HC$142&gt;SUM($FV$142:GJ142),_xlfn.CONCAT(", ",GJ139),IF($HC$142=SUM($FV$142:GJ142),_xlfn.CONCAT(" y ",GJ139)))))</f>
        <v/>
      </c>
      <c r="GK143" s="461" t="str">
        <f>IF(GK142=0,"",IF(SUM($FV$142:GK142)=1,GK139,IF($HC$142&gt;SUM($FV$142:GK142),_xlfn.CONCAT(", ",GK139),IF($HC$142=SUM($FV$142:GK142),_xlfn.CONCAT(" y ",GK139)))))</f>
        <v/>
      </c>
      <c r="GL143" s="461" t="str">
        <f>IF(GL142=0,"",IF(SUM($FV$142:GL142)=1,GL139,IF($HC$142&gt;SUM($FV$142:GL142),_xlfn.CONCAT(", ",GL139),IF($HC$142=SUM($FV$142:GL142),_xlfn.CONCAT(" y ",GL139)))))</f>
        <v/>
      </c>
      <c r="GM143" s="461" t="str">
        <f>IF(GM142=0,"",IF(SUM($FV$142:GM142)=1,GM139,IF($HC$142&gt;SUM($FV$142:GM142),_xlfn.CONCAT(", ",GM139),IF($HC$142=SUM($FV$142:GM142),_xlfn.CONCAT(" y ",GM139)))))</f>
        <v/>
      </c>
      <c r="GN143" s="461" t="str">
        <f>IF(GN142=0,"",IF(SUM($FV$142:GN142)=1,GN139,IF($HC$142&gt;SUM($FV$142:GN142),_xlfn.CONCAT(", ",GN139),IF($HC$142=SUM($FV$142:GN142),_xlfn.CONCAT(" y ",GN139)))))</f>
        <v/>
      </c>
      <c r="GO143" s="461" t="str">
        <f>IF(GO142=0,"",IF(SUM($FV$142:GO142)=1,GO139,IF($HC$142&gt;SUM($FV$142:GO142),_xlfn.CONCAT(", ",GO139),IF($HC$142=SUM($FV$142:GO142),_xlfn.CONCAT(" y ",GO139)))))</f>
        <v/>
      </c>
      <c r="GP143" s="461" t="str">
        <f>IF(GP142=0,"",IF(SUM($FV$142:GP142)=1,GP139,IF($HC$142&gt;SUM($FV$142:GP142),_xlfn.CONCAT(", ",GP139),IF($HC$142=SUM($FV$142:GP142),_xlfn.CONCAT(" y ",GP139)))))</f>
        <v/>
      </c>
      <c r="GQ143" s="461" t="str">
        <f>IF(GQ142=0,"",IF(SUM($FV$142:GQ142)=1,GQ139,IF($HC$142&gt;SUM($FV$142:GQ142),_xlfn.CONCAT(", ",GQ139),IF($HC$142=SUM($FV$142:GQ142),_xlfn.CONCAT(" y ",GQ139)))))</f>
        <v/>
      </c>
      <c r="GR143" s="461" t="str">
        <f>IF(GR142=0,"",IF(SUM($FV$142:GR142)=1,GR139,IF($HC$142&gt;SUM($FV$142:GR142),_xlfn.CONCAT(", ",GR139),IF($HC$142=SUM($FV$142:GR142),_xlfn.CONCAT(" y ",GR139)))))</f>
        <v/>
      </c>
      <c r="GS143" s="461" t="str">
        <f>IF(GS142=0,"",IF(SUM($FV$142:GS142)=1,GS139,IF($HC$142&gt;SUM($FV$142:GS142),_xlfn.CONCAT(", ",GS139),IF($HC$142=SUM($FV$142:GS142),_xlfn.CONCAT(" y ",GS139)))))</f>
        <v/>
      </c>
      <c r="GT143" s="461" t="str">
        <f>IF(GT142=0,"",IF(SUM($FV$142:GT142)=1,GT139,IF($HC$142&gt;SUM($FV$142:GT142),_xlfn.CONCAT(", ",GT139),IF($HC$142=SUM($FV$142:GT142),_xlfn.CONCAT(" y ",GT139)))))</f>
        <v/>
      </c>
      <c r="GU143" s="461" t="str">
        <f>IF(GU142=0,"",IF(SUM($FV$142:GU142)=1,GU139,IF($HC$142&gt;SUM($FV$142:GU142),_xlfn.CONCAT(", ",GU139),IF($HC$142=SUM($FV$142:GU142),_xlfn.CONCAT(" y ",GU139)))))</f>
        <v/>
      </c>
      <c r="GV143" s="461" t="str">
        <f>IF(GV142=0,"",IF(SUM($FV$142:GV142)=1,GV139,IF($HC$142&gt;SUM($FV$142:GV142),_xlfn.CONCAT(", ",GV139),IF($HC$142=SUM($FV$142:GV142),_xlfn.CONCAT(" y ",GV139)))))</f>
        <v/>
      </c>
      <c r="GW143" s="461" t="str">
        <f>IF(GW142=0,"",IF(SUM($FV$142:GW142)=1,GW139,IF($HC$142&gt;SUM($FV$142:GW142),_xlfn.CONCAT(", ",GW139),IF($HC$142=SUM($FV$142:GW142),_xlfn.CONCAT(" y ",GW139)))))</f>
        <v/>
      </c>
      <c r="GX143" s="461" t="str">
        <f>IF(GX142=0,"",IF(SUM($FV$142:GX142)=1,GX139,IF($HC$142&gt;SUM($FV$142:GX142),_xlfn.CONCAT(", ",GX139),IF($HC$142=SUM($FV$142:GX142),_xlfn.CONCAT(" y ",GX139)))))</f>
        <v/>
      </c>
      <c r="GY143" s="461" t="str">
        <f>IF(GY142=0,"",IF(SUM($FV$142:GY142)=1,GY139,IF($HC$142&gt;SUM($FV$142:GY142),_xlfn.CONCAT(", ",GY139),IF($HC$142=SUM($FV$142:GY142),_xlfn.CONCAT(" y ",GY139)))))</f>
        <v/>
      </c>
      <c r="GZ143" s="461" t="str">
        <f>IF(GZ142=0,"",IF(SUM($FV$142:GZ142)=1,GZ139,IF($HC$142&gt;SUM($FV$142:GZ142),_xlfn.CONCAT(", ",GZ139),IF($HC$142=SUM($FV$142:GZ142),_xlfn.CONCAT(" y ",GZ139)))))</f>
        <v/>
      </c>
      <c r="HA143" s="461" t="str">
        <f>IF(HA142=0,"",IF(SUM($FV$142:HA142)=1,HA139,IF($HC$142&gt;SUM($FV$142:HA142),_xlfn.CONCAT(", ",HA139),IF($HC$142=SUM($FV$142:HA142),_xlfn.CONCAT(" y ",HA139)))))</f>
        <v/>
      </c>
      <c r="HB143" s="461" t="str">
        <f>IF(HB142=0,"",IF(SUM($FV$142:HB142)=1,HB139,IF($HC$142&gt;SUM($FV$142:HB142),_xlfn.CONCAT(", ",HB139),IF($HC$142=SUM($FV$142:HB142),_xlfn.CONCAT(" y ",HB139)))))</f>
        <v/>
      </c>
      <c r="HC143" s="463" t="str">
        <f>_xlfn.CONCAT(FV143:HB143)</f>
        <v/>
      </c>
    </row>
    <row r="144" spans="1:211" s="72" customFormat="1" ht="15" customHeight="1">
      <c r="A144" s="131"/>
      <c r="B144" s="48"/>
      <c r="C144" s="82" t="s">
        <v>72</v>
      </c>
      <c r="D144" s="664" t="str">
        <f t="shared" si="48"/>
        <v/>
      </c>
      <c r="E144" s="664"/>
      <c r="F144" s="664"/>
      <c r="G144" s="664"/>
      <c r="H144" s="664"/>
      <c r="I144" s="664"/>
      <c r="J144" s="664"/>
      <c r="K144" s="550"/>
      <c r="L144" s="551"/>
      <c r="M144" s="551"/>
      <c r="N144" s="552"/>
      <c r="O144" s="429"/>
      <c r="P144" s="429"/>
      <c r="Q144" s="429"/>
      <c r="R144" s="429"/>
      <c r="S144" s="429"/>
      <c r="T144" s="429"/>
      <c r="U144" s="429"/>
      <c r="V144" s="429"/>
      <c r="W144" s="429"/>
      <c r="X144" s="429"/>
      <c r="Y144" s="429"/>
      <c r="Z144" s="429"/>
      <c r="AA144" s="429"/>
      <c r="AB144" s="429"/>
      <c r="AC144" s="429"/>
      <c r="AD144" s="429"/>
      <c r="AE144" s="12"/>
      <c r="AF144" s="122"/>
      <c r="AH144" s="655">
        <f t="shared" si="53"/>
        <v>0</v>
      </c>
      <c r="AI144" s="655"/>
      <c r="AK144" s="645">
        <f t="shared" si="49"/>
        <v>0</v>
      </c>
      <c r="AL144" s="647"/>
      <c r="AN144" s="638">
        <f t="shared" si="54"/>
        <v>0</v>
      </c>
      <c r="AO144" s="638"/>
      <c r="DA144" s="678"/>
      <c r="DB144" s="223" t="s">
        <v>138</v>
      </c>
      <c r="DC144" s="112">
        <f>IF($AH$128=$AJ$128,0,IF(COUNTA(U138:U192)&gt;0,0,1))</f>
        <v>0</v>
      </c>
    </row>
    <row r="145" spans="1:107" s="72" customFormat="1" ht="15" customHeight="1">
      <c r="A145" s="131"/>
      <c r="B145" s="48"/>
      <c r="C145" s="82" t="s">
        <v>73</v>
      </c>
      <c r="D145" s="664" t="str">
        <f t="shared" si="48"/>
        <v/>
      </c>
      <c r="E145" s="664"/>
      <c r="F145" s="664"/>
      <c r="G145" s="664"/>
      <c r="H145" s="664"/>
      <c r="I145" s="664"/>
      <c r="J145" s="664"/>
      <c r="K145" s="550"/>
      <c r="L145" s="551"/>
      <c r="M145" s="551"/>
      <c r="N145" s="552"/>
      <c r="O145" s="429"/>
      <c r="P145" s="429"/>
      <c r="Q145" s="429"/>
      <c r="R145" s="429"/>
      <c r="S145" s="429"/>
      <c r="T145" s="429"/>
      <c r="U145" s="429"/>
      <c r="V145" s="429"/>
      <c r="W145" s="429"/>
      <c r="X145" s="429"/>
      <c r="Y145" s="429"/>
      <c r="Z145" s="429"/>
      <c r="AA145" s="429"/>
      <c r="AB145" s="429"/>
      <c r="AC145" s="429"/>
      <c r="AD145" s="429"/>
      <c r="AE145" s="12"/>
      <c r="AF145" s="122"/>
      <c r="AH145" s="655">
        <f t="shared" si="53"/>
        <v>0</v>
      </c>
      <c r="AI145" s="655"/>
      <c r="AK145" s="645">
        <f t="shared" si="49"/>
        <v>0</v>
      </c>
      <c r="AL145" s="647"/>
      <c r="AN145" s="638">
        <f t="shared" si="54"/>
        <v>0</v>
      </c>
      <c r="AO145" s="638"/>
      <c r="DA145" s="678"/>
      <c r="DB145" s="223" t="s">
        <v>139</v>
      </c>
      <c r="DC145" s="112">
        <f>IF($AH$128=$AJ$128,0,IF(COUNTA(V138:V192)&gt;0,0,1))</f>
        <v>0</v>
      </c>
    </row>
    <row r="146" spans="1:107" s="72" customFormat="1" ht="15" customHeight="1">
      <c r="A146" s="131"/>
      <c r="B146" s="48"/>
      <c r="C146" s="82" t="s">
        <v>74</v>
      </c>
      <c r="D146" s="664" t="str">
        <f t="shared" si="48"/>
        <v/>
      </c>
      <c r="E146" s="664"/>
      <c r="F146" s="664"/>
      <c r="G146" s="664"/>
      <c r="H146" s="664"/>
      <c r="I146" s="664"/>
      <c r="J146" s="664"/>
      <c r="K146" s="550"/>
      <c r="L146" s="551"/>
      <c r="M146" s="551"/>
      <c r="N146" s="552"/>
      <c r="O146" s="429"/>
      <c r="P146" s="429"/>
      <c r="Q146" s="429"/>
      <c r="R146" s="429"/>
      <c r="S146" s="429"/>
      <c r="T146" s="429"/>
      <c r="U146" s="429"/>
      <c r="V146" s="429"/>
      <c r="W146" s="429"/>
      <c r="X146" s="429"/>
      <c r="Y146" s="429"/>
      <c r="Z146" s="429"/>
      <c r="AA146" s="429"/>
      <c r="AB146" s="429"/>
      <c r="AC146" s="429"/>
      <c r="AD146" s="429"/>
      <c r="AE146" s="12"/>
      <c r="AF146" s="122"/>
      <c r="AH146" s="655">
        <f t="shared" si="53"/>
        <v>0</v>
      </c>
      <c r="AI146" s="655"/>
      <c r="AK146" s="645">
        <f t="shared" si="49"/>
        <v>0</v>
      </c>
      <c r="AL146" s="647"/>
      <c r="AN146" s="638">
        <f t="shared" si="54"/>
        <v>0</v>
      </c>
      <c r="AO146" s="638"/>
      <c r="DA146" s="678"/>
      <c r="DB146" s="223" t="s">
        <v>140</v>
      </c>
      <c r="DC146" s="112">
        <f>IF($AH$128=$AJ$128,0,IF(COUNTA(W138:W192)&gt;0,0,1))</f>
        <v>0</v>
      </c>
    </row>
    <row r="147" spans="1:107" s="72" customFormat="1" ht="15" customHeight="1">
      <c r="A147" s="131"/>
      <c r="B147" s="48"/>
      <c r="C147" s="82" t="s">
        <v>75</v>
      </c>
      <c r="D147" s="664" t="str">
        <f t="shared" si="48"/>
        <v/>
      </c>
      <c r="E147" s="664"/>
      <c r="F147" s="664"/>
      <c r="G147" s="664"/>
      <c r="H147" s="664"/>
      <c r="I147" s="664"/>
      <c r="J147" s="664"/>
      <c r="K147" s="550"/>
      <c r="L147" s="551"/>
      <c r="M147" s="551"/>
      <c r="N147" s="552"/>
      <c r="O147" s="429"/>
      <c r="P147" s="429"/>
      <c r="Q147" s="429"/>
      <c r="R147" s="429"/>
      <c r="S147" s="429"/>
      <c r="T147" s="429"/>
      <c r="U147" s="429"/>
      <c r="V147" s="429"/>
      <c r="W147" s="429"/>
      <c r="X147" s="429"/>
      <c r="Y147" s="429"/>
      <c r="Z147" s="429"/>
      <c r="AA147" s="429"/>
      <c r="AB147" s="429"/>
      <c r="AC147" s="429"/>
      <c r="AD147" s="429"/>
      <c r="AE147" s="12"/>
      <c r="AF147" s="122"/>
      <c r="AH147" s="655">
        <f t="shared" si="53"/>
        <v>0</v>
      </c>
      <c r="AI147" s="655"/>
      <c r="AK147" s="645">
        <f t="shared" si="49"/>
        <v>0</v>
      </c>
      <c r="AL147" s="647"/>
      <c r="AN147" s="638">
        <f t="shared" si="54"/>
        <v>0</v>
      </c>
      <c r="AO147" s="638"/>
      <c r="DA147" s="678"/>
      <c r="DB147" s="223" t="s">
        <v>141</v>
      </c>
      <c r="DC147" s="112">
        <f>IF($AH$128=$AJ$128,0,IF(COUNTA(X138:X192)&gt;0,0,1))</f>
        <v>0</v>
      </c>
    </row>
    <row r="148" spans="1:107" s="72" customFormat="1" ht="15" customHeight="1">
      <c r="A148" s="131"/>
      <c r="B148" s="48"/>
      <c r="C148" s="82" t="s">
        <v>76</v>
      </c>
      <c r="D148" s="664" t="str">
        <f t="shared" si="48"/>
        <v/>
      </c>
      <c r="E148" s="664"/>
      <c r="F148" s="664"/>
      <c r="G148" s="664"/>
      <c r="H148" s="664"/>
      <c r="I148" s="664"/>
      <c r="J148" s="664"/>
      <c r="K148" s="550"/>
      <c r="L148" s="551"/>
      <c r="M148" s="551"/>
      <c r="N148" s="552"/>
      <c r="O148" s="429"/>
      <c r="P148" s="429"/>
      <c r="Q148" s="429"/>
      <c r="R148" s="429"/>
      <c r="S148" s="429"/>
      <c r="T148" s="429"/>
      <c r="U148" s="429"/>
      <c r="V148" s="429"/>
      <c r="W148" s="429"/>
      <c r="X148" s="429"/>
      <c r="Y148" s="429"/>
      <c r="Z148" s="429"/>
      <c r="AA148" s="429"/>
      <c r="AB148" s="429"/>
      <c r="AC148" s="429"/>
      <c r="AD148" s="429"/>
      <c r="AE148" s="12"/>
      <c r="AF148" s="122"/>
      <c r="AH148" s="655">
        <f t="shared" si="53"/>
        <v>0</v>
      </c>
      <c r="AI148" s="655"/>
      <c r="AK148" s="645">
        <f t="shared" si="49"/>
        <v>0</v>
      </c>
      <c r="AL148" s="647"/>
      <c r="AN148" s="638">
        <f t="shared" si="54"/>
        <v>0</v>
      </c>
      <c r="AO148" s="638"/>
      <c r="DA148" s="678"/>
      <c r="DB148" s="223" t="s">
        <v>142</v>
      </c>
      <c r="DC148" s="112">
        <f>IF($AH$128=$AJ$128,0,IF(COUNTA(Y138:Y192)&gt;0,0,1))</f>
        <v>0</v>
      </c>
    </row>
    <row r="149" spans="1:107" s="72" customFormat="1" ht="15" customHeight="1">
      <c r="A149" s="131"/>
      <c r="B149" s="48"/>
      <c r="C149" s="82" t="s">
        <v>77</v>
      </c>
      <c r="D149" s="664" t="str">
        <f t="shared" si="48"/>
        <v/>
      </c>
      <c r="E149" s="664"/>
      <c r="F149" s="664"/>
      <c r="G149" s="664"/>
      <c r="H149" s="664"/>
      <c r="I149" s="664"/>
      <c r="J149" s="664"/>
      <c r="K149" s="550"/>
      <c r="L149" s="551"/>
      <c r="M149" s="551"/>
      <c r="N149" s="552"/>
      <c r="O149" s="429"/>
      <c r="P149" s="429"/>
      <c r="Q149" s="429"/>
      <c r="R149" s="429"/>
      <c r="S149" s="429"/>
      <c r="T149" s="429"/>
      <c r="U149" s="429"/>
      <c r="V149" s="429"/>
      <c r="W149" s="429"/>
      <c r="X149" s="429"/>
      <c r="Y149" s="429"/>
      <c r="Z149" s="429"/>
      <c r="AA149" s="429"/>
      <c r="AB149" s="429"/>
      <c r="AC149" s="429"/>
      <c r="AD149" s="429"/>
      <c r="AE149" s="12"/>
      <c r="AF149" s="122"/>
      <c r="AH149" s="655">
        <f t="shared" si="53"/>
        <v>0</v>
      </c>
      <c r="AI149" s="655"/>
      <c r="AK149" s="645">
        <f t="shared" si="49"/>
        <v>0</v>
      </c>
      <c r="AL149" s="647"/>
      <c r="AN149" s="638">
        <f t="shared" si="54"/>
        <v>0</v>
      </c>
      <c r="AO149" s="638"/>
      <c r="DA149" s="678"/>
      <c r="DB149" s="223" t="s">
        <v>143</v>
      </c>
      <c r="DC149" s="112">
        <f>IF($AH$128=$AJ$128,0,IF(COUNTA(Z138:Z192)&gt;0,0,1))</f>
        <v>0</v>
      </c>
    </row>
    <row r="150" spans="1:107" s="72" customFormat="1" ht="15" customHeight="1">
      <c r="A150" s="131"/>
      <c r="B150" s="48"/>
      <c r="C150" s="82" t="s">
        <v>78</v>
      </c>
      <c r="D150" s="664" t="str">
        <f t="shared" si="48"/>
        <v/>
      </c>
      <c r="E150" s="664"/>
      <c r="F150" s="664"/>
      <c r="G150" s="664"/>
      <c r="H150" s="664"/>
      <c r="I150" s="664"/>
      <c r="J150" s="664"/>
      <c r="K150" s="550"/>
      <c r="L150" s="551"/>
      <c r="M150" s="551"/>
      <c r="N150" s="552"/>
      <c r="O150" s="429"/>
      <c r="P150" s="429"/>
      <c r="Q150" s="429"/>
      <c r="R150" s="429"/>
      <c r="S150" s="429"/>
      <c r="T150" s="429"/>
      <c r="U150" s="429"/>
      <c r="V150" s="429"/>
      <c r="W150" s="429"/>
      <c r="X150" s="429"/>
      <c r="Y150" s="429"/>
      <c r="Z150" s="429"/>
      <c r="AA150" s="429"/>
      <c r="AB150" s="429"/>
      <c r="AC150" s="429"/>
      <c r="AD150" s="429"/>
      <c r="AE150" s="12"/>
      <c r="AF150" s="122"/>
      <c r="AH150" s="655">
        <f t="shared" si="53"/>
        <v>0</v>
      </c>
      <c r="AI150" s="655"/>
      <c r="AK150" s="645">
        <f t="shared" si="49"/>
        <v>0</v>
      </c>
      <c r="AL150" s="647"/>
      <c r="AN150" s="638">
        <f t="shared" si="54"/>
        <v>0</v>
      </c>
      <c r="AO150" s="638"/>
      <c r="DA150" s="678"/>
      <c r="DB150" s="223" t="s">
        <v>144</v>
      </c>
      <c r="DC150" s="112">
        <f>IF($AH$128=$AJ$128,0,IF(COUNTA(AA138:AA192)&gt;0,0,1))</f>
        <v>0</v>
      </c>
    </row>
    <row r="151" spans="1:107" s="72" customFormat="1" ht="15" customHeight="1">
      <c r="A151" s="131"/>
      <c r="B151" s="48"/>
      <c r="C151" s="82" t="s">
        <v>79</v>
      </c>
      <c r="D151" s="664" t="str">
        <f t="shared" si="48"/>
        <v/>
      </c>
      <c r="E151" s="664"/>
      <c r="F151" s="664"/>
      <c r="G151" s="664"/>
      <c r="H151" s="664"/>
      <c r="I151" s="664"/>
      <c r="J151" s="664"/>
      <c r="K151" s="550"/>
      <c r="L151" s="551"/>
      <c r="M151" s="551"/>
      <c r="N151" s="552"/>
      <c r="O151" s="429"/>
      <c r="P151" s="429"/>
      <c r="Q151" s="429"/>
      <c r="R151" s="429"/>
      <c r="S151" s="429"/>
      <c r="T151" s="429"/>
      <c r="U151" s="429"/>
      <c r="V151" s="429"/>
      <c r="W151" s="429"/>
      <c r="X151" s="429"/>
      <c r="Y151" s="429"/>
      <c r="Z151" s="429"/>
      <c r="AA151" s="429"/>
      <c r="AB151" s="429"/>
      <c r="AC151" s="429"/>
      <c r="AD151" s="429"/>
      <c r="AE151" s="12"/>
      <c r="AF151" s="122"/>
      <c r="AH151" s="655">
        <f t="shared" si="53"/>
        <v>0</v>
      </c>
      <c r="AI151" s="655"/>
      <c r="AK151" s="645">
        <f t="shared" si="49"/>
        <v>0</v>
      </c>
      <c r="AL151" s="647"/>
      <c r="AN151" s="638">
        <f t="shared" si="54"/>
        <v>0</v>
      </c>
      <c r="AO151" s="638"/>
      <c r="DA151" s="678"/>
      <c r="DB151" s="223" t="s">
        <v>145</v>
      </c>
      <c r="DC151" s="112">
        <f>IF($AH$128=$AJ$128,0,IF(COUNTA(AB138:AB192)&gt;0,0,1))</f>
        <v>0</v>
      </c>
    </row>
    <row r="152" spans="1:107" s="72" customFormat="1" ht="15" customHeight="1">
      <c r="A152" s="131"/>
      <c r="B152" s="48"/>
      <c r="C152" s="82" t="s">
        <v>80</v>
      </c>
      <c r="D152" s="664" t="str">
        <f t="shared" si="48"/>
        <v/>
      </c>
      <c r="E152" s="664"/>
      <c r="F152" s="664"/>
      <c r="G152" s="664"/>
      <c r="H152" s="664"/>
      <c r="I152" s="664"/>
      <c r="J152" s="664"/>
      <c r="K152" s="550"/>
      <c r="L152" s="551"/>
      <c r="M152" s="551"/>
      <c r="N152" s="552"/>
      <c r="O152" s="429"/>
      <c r="P152" s="429"/>
      <c r="Q152" s="429"/>
      <c r="R152" s="429"/>
      <c r="S152" s="429"/>
      <c r="T152" s="429"/>
      <c r="U152" s="429"/>
      <c r="V152" s="429"/>
      <c r="W152" s="429"/>
      <c r="X152" s="429"/>
      <c r="Y152" s="429"/>
      <c r="Z152" s="429"/>
      <c r="AA152" s="429"/>
      <c r="AB152" s="429"/>
      <c r="AC152" s="429"/>
      <c r="AD152" s="429"/>
      <c r="AE152" s="12"/>
      <c r="AF152" s="122"/>
      <c r="AH152" s="655">
        <f t="shared" si="53"/>
        <v>0</v>
      </c>
      <c r="AI152" s="655"/>
      <c r="AK152" s="645">
        <f t="shared" si="49"/>
        <v>0</v>
      </c>
      <c r="AL152" s="647"/>
      <c r="AN152" s="638">
        <f t="shared" si="54"/>
        <v>0</v>
      </c>
      <c r="AO152" s="638"/>
      <c r="DA152" s="678"/>
      <c r="DB152" s="223" t="s">
        <v>146</v>
      </c>
      <c r="DC152" s="112">
        <f>IF($AH$128=$AJ$128,0,IF(COUNTA(AC138:AC192)&gt;0,0,1))</f>
        <v>0</v>
      </c>
    </row>
    <row r="153" spans="1:107" s="72" customFormat="1" ht="15" customHeight="1">
      <c r="A153" s="131"/>
      <c r="B153" s="48"/>
      <c r="C153" s="82" t="s">
        <v>81</v>
      </c>
      <c r="D153" s="664" t="str">
        <f t="shared" si="48"/>
        <v/>
      </c>
      <c r="E153" s="664"/>
      <c r="F153" s="664"/>
      <c r="G153" s="664"/>
      <c r="H153" s="664"/>
      <c r="I153" s="664"/>
      <c r="J153" s="664"/>
      <c r="K153" s="550"/>
      <c r="L153" s="551"/>
      <c r="M153" s="551"/>
      <c r="N153" s="552"/>
      <c r="O153" s="429"/>
      <c r="P153" s="429"/>
      <c r="Q153" s="429"/>
      <c r="R153" s="429"/>
      <c r="S153" s="429"/>
      <c r="T153" s="429"/>
      <c r="U153" s="429"/>
      <c r="V153" s="429"/>
      <c r="W153" s="429"/>
      <c r="X153" s="429"/>
      <c r="Y153" s="429"/>
      <c r="Z153" s="429"/>
      <c r="AA153" s="429"/>
      <c r="AB153" s="429"/>
      <c r="AC153" s="429"/>
      <c r="AD153" s="429"/>
      <c r="AE153" s="12"/>
      <c r="AF153" s="122"/>
      <c r="AH153" s="655">
        <f t="shared" si="53"/>
        <v>0</v>
      </c>
      <c r="AI153" s="655"/>
      <c r="AK153" s="645">
        <f t="shared" si="49"/>
        <v>0</v>
      </c>
      <c r="AL153" s="647"/>
      <c r="AN153" s="638">
        <f t="shared" si="54"/>
        <v>0</v>
      </c>
      <c r="AO153" s="638"/>
      <c r="DA153" s="678"/>
      <c r="DB153" s="223" t="s">
        <v>147</v>
      </c>
      <c r="DC153" s="112">
        <f>IF($AH$128=$AJ$128,0,IF(COUNTA(AD138:AD192)&gt;0,0,1))</f>
        <v>0</v>
      </c>
    </row>
    <row r="154" spans="1:107" s="72" customFormat="1" ht="15" customHeight="1">
      <c r="A154" s="131"/>
      <c r="B154" s="48"/>
      <c r="C154" s="82" t="s">
        <v>82</v>
      </c>
      <c r="D154" s="664" t="str">
        <f t="shared" si="48"/>
        <v/>
      </c>
      <c r="E154" s="664"/>
      <c r="F154" s="664"/>
      <c r="G154" s="664"/>
      <c r="H154" s="664"/>
      <c r="I154" s="664"/>
      <c r="J154" s="664"/>
      <c r="K154" s="550"/>
      <c r="L154" s="551"/>
      <c r="M154" s="551"/>
      <c r="N154" s="552"/>
      <c r="O154" s="429"/>
      <c r="P154" s="429"/>
      <c r="Q154" s="429"/>
      <c r="R154" s="429"/>
      <c r="S154" s="429"/>
      <c r="T154" s="429"/>
      <c r="U154" s="429"/>
      <c r="V154" s="429"/>
      <c r="W154" s="429"/>
      <c r="X154" s="429"/>
      <c r="Y154" s="429"/>
      <c r="Z154" s="429"/>
      <c r="AA154" s="429"/>
      <c r="AB154" s="429"/>
      <c r="AC154" s="429"/>
      <c r="AD154" s="429"/>
      <c r="AE154" s="12"/>
      <c r="AF154" s="122"/>
      <c r="AH154" s="655">
        <f t="shared" si="53"/>
        <v>0</v>
      </c>
      <c r="AI154" s="655"/>
      <c r="AK154" s="645">
        <f t="shared" si="49"/>
        <v>0</v>
      </c>
      <c r="AL154" s="647"/>
      <c r="AN154" s="638">
        <f t="shared" si="54"/>
        <v>0</v>
      </c>
      <c r="AO154" s="638"/>
      <c r="DA154" s="678"/>
      <c r="DB154" s="223" t="s">
        <v>148</v>
      </c>
      <c r="DC154" s="112">
        <f>IF($AH$128=$AJ$128,0,IF(COUNTA(I198:I252)&gt;0,0,1))</f>
        <v>0</v>
      </c>
    </row>
    <row r="155" spans="1:107" s="72" customFormat="1" ht="15" customHeight="1">
      <c r="A155" s="131"/>
      <c r="B155" s="48"/>
      <c r="C155" s="82" t="s">
        <v>83</v>
      </c>
      <c r="D155" s="664" t="str">
        <f t="shared" si="48"/>
        <v/>
      </c>
      <c r="E155" s="664"/>
      <c r="F155" s="664"/>
      <c r="G155" s="664"/>
      <c r="H155" s="664"/>
      <c r="I155" s="664"/>
      <c r="J155" s="664"/>
      <c r="K155" s="550"/>
      <c r="L155" s="551"/>
      <c r="M155" s="551"/>
      <c r="N155" s="552"/>
      <c r="O155" s="429"/>
      <c r="P155" s="429"/>
      <c r="Q155" s="429"/>
      <c r="R155" s="429"/>
      <c r="S155" s="429"/>
      <c r="T155" s="429"/>
      <c r="U155" s="429"/>
      <c r="V155" s="429"/>
      <c r="W155" s="429"/>
      <c r="X155" s="429"/>
      <c r="Y155" s="429"/>
      <c r="Z155" s="429"/>
      <c r="AA155" s="429"/>
      <c r="AB155" s="429"/>
      <c r="AC155" s="429"/>
      <c r="AD155" s="429"/>
      <c r="AE155" s="12"/>
      <c r="AF155" s="122"/>
      <c r="AH155" s="655">
        <f t="shared" si="53"/>
        <v>0</v>
      </c>
      <c r="AI155" s="655"/>
      <c r="AK155" s="645">
        <f t="shared" si="49"/>
        <v>0</v>
      </c>
      <c r="AL155" s="647"/>
      <c r="AN155" s="638">
        <f t="shared" si="54"/>
        <v>0</v>
      </c>
      <c r="AO155" s="638"/>
      <c r="DA155" s="678"/>
      <c r="DB155" s="223" t="s">
        <v>657</v>
      </c>
      <c r="DC155" s="112">
        <f>IF($AH$128=$AJ$128,0,IF(COUNTA(J198:J252)&gt;0,0,1))</f>
        <v>0</v>
      </c>
    </row>
    <row r="156" spans="1:107" s="72" customFormat="1" ht="15" customHeight="1">
      <c r="A156" s="131"/>
      <c r="B156" s="48"/>
      <c r="C156" s="82" t="s">
        <v>84</v>
      </c>
      <c r="D156" s="664" t="str">
        <f t="shared" si="48"/>
        <v/>
      </c>
      <c r="E156" s="664"/>
      <c r="F156" s="664"/>
      <c r="G156" s="664"/>
      <c r="H156" s="664"/>
      <c r="I156" s="664"/>
      <c r="J156" s="664"/>
      <c r="K156" s="550"/>
      <c r="L156" s="551"/>
      <c r="M156" s="551"/>
      <c r="N156" s="552"/>
      <c r="O156" s="429"/>
      <c r="P156" s="429"/>
      <c r="Q156" s="429"/>
      <c r="R156" s="429"/>
      <c r="S156" s="429"/>
      <c r="T156" s="429"/>
      <c r="U156" s="429"/>
      <c r="V156" s="429"/>
      <c r="W156" s="429"/>
      <c r="X156" s="429"/>
      <c r="Y156" s="429"/>
      <c r="Z156" s="429"/>
      <c r="AA156" s="429"/>
      <c r="AB156" s="429"/>
      <c r="AC156" s="429"/>
      <c r="AD156" s="429"/>
      <c r="AE156" s="12"/>
      <c r="AF156" s="122"/>
      <c r="AH156" s="655">
        <f t="shared" si="53"/>
        <v>0</v>
      </c>
      <c r="AI156" s="655"/>
      <c r="AK156" s="645">
        <f t="shared" si="49"/>
        <v>0</v>
      </c>
      <c r="AL156" s="647"/>
      <c r="AN156" s="638">
        <f t="shared" si="54"/>
        <v>0</v>
      </c>
      <c r="AO156" s="638"/>
      <c r="DA156" s="678"/>
      <c r="DB156" s="223" t="s">
        <v>658</v>
      </c>
      <c r="DC156" s="112">
        <f>IF($AH$128=$AJ$128,0,IF(COUNTA(K198:K252)&gt;0,0,1))</f>
        <v>0</v>
      </c>
    </row>
    <row r="157" spans="1:107" s="72" customFormat="1" ht="15" customHeight="1">
      <c r="A157" s="131"/>
      <c r="B157" s="48"/>
      <c r="C157" s="82" t="s">
        <v>85</v>
      </c>
      <c r="D157" s="664" t="str">
        <f t="shared" si="48"/>
        <v/>
      </c>
      <c r="E157" s="664"/>
      <c r="F157" s="664"/>
      <c r="G157" s="664"/>
      <c r="H157" s="664"/>
      <c r="I157" s="664"/>
      <c r="J157" s="664"/>
      <c r="K157" s="550"/>
      <c r="L157" s="551"/>
      <c r="M157" s="551"/>
      <c r="N157" s="552"/>
      <c r="O157" s="429"/>
      <c r="P157" s="429"/>
      <c r="Q157" s="429"/>
      <c r="R157" s="429"/>
      <c r="S157" s="429"/>
      <c r="T157" s="429"/>
      <c r="U157" s="429"/>
      <c r="V157" s="429"/>
      <c r="W157" s="429"/>
      <c r="X157" s="429"/>
      <c r="Y157" s="429"/>
      <c r="Z157" s="429"/>
      <c r="AA157" s="429"/>
      <c r="AB157" s="429"/>
      <c r="AC157" s="429"/>
      <c r="AD157" s="429"/>
      <c r="AE157" s="12"/>
      <c r="AF157" s="122"/>
      <c r="AH157" s="655">
        <f t="shared" si="53"/>
        <v>0</v>
      </c>
      <c r="AI157" s="655"/>
      <c r="AK157" s="645">
        <f t="shared" si="49"/>
        <v>0</v>
      </c>
      <c r="AL157" s="647"/>
      <c r="AN157" s="638">
        <f t="shared" si="54"/>
        <v>0</v>
      </c>
      <c r="AO157" s="638"/>
      <c r="DA157" s="678"/>
      <c r="DB157" s="223" t="s">
        <v>878</v>
      </c>
      <c r="DC157" s="112">
        <f>IF($AH$128=$AJ$128,0,IF(COUNTA(L198:L252)&gt;0,0,1))</f>
        <v>0</v>
      </c>
    </row>
    <row r="158" spans="1:107" s="72" customFormat="1" ht="15" customHeight="1">
      <c r="A158" s="131"/>
      <c r="B158" s="48"/>
      <c r="C158" s="82" t="s">
        <v>86</v>
      </c>
      <c r="D158" s="664" t="str">
        <f t="shared" si="48"/>
        <v/>
      </c>
      <c r="E158" s="664"/>
      <c r="F158" s="664"/>
      <c r="G158" s="664"/>
      <c r="H158" s="664"/>
      <c r="I158" s="664"/>
      <c r="J158" s="664"/>
      <c r="K158" s="550"/>
      <c r="L158" s="551"/>
      <c r="M158" s="551"/>
      <c r="N158" s="552"/>
      <c r="O158" s="429"/>
      <c r="P158" s="429"/>
      <c r="Q158" s="429"/>
      <c r="R158" s="429"/>
      <c r="S158" s="429"/>
      <c r="T158" s="429"/>
      <c r="U158" s="429"/>
      <c r="V158" s="429"/>
      <c r="W158" s="429"/>
      <c r="X158" s="429"/>
      <c r="Y158" s="429"/>
      <c r="Z158" s="429"/>
      <c r="AA158" s="429"/>
      <c r="AB158" s="429"/>
      <c r="AC158" s="429"/>
      <c r="AD158" s="429"/>
      <c r="AE158" s="12"/>
      <c r="AF158" s="122"/>
      <c r="AH158" s="655">
        <f t="shared" si="53"/>
        <v>0</v>
      </c>
      <c r="AI158" s="655"/>
      <c r="AK158" s="645">
        <f t="shared" si="49"/>
        <v>0</v>
      </c>
      <c r="AL158" s="647"/>
      <c r="AN158" s="638">
        <f t="shared" si="54"/>
        <v>0</v>
      </c>
      <c r="AO158" s="638"/>
      <c r="DA158" s="678"/>
      <c r="DB158" s="223" t="s">
        <v>879</v>
      </c>
      <c r="DC158" s="112">
        <f>IF($AH$128=$AJ$128,0,IF(COUNTA(M198:M252)&gt;0,0,1))</f>
        <v>0</v>
      </c>
    </row>
    <row r="159" spans="1:107" s="72" customFormat="1" ht="15" customHeight="1">
      <c r="A159" s="131"/>
      <c r="B159" s="48"/>
      <c r="C159" s="82" t="s">
        <v>87</v>
      </c>
      <c r="D159" s="664" t="str">
        <f t="shared" si="48"/>
        <v/>
      </c>
      <c r="E159" s="664"/>
      <c r="F159" s="664"/>
      <c r="G159" s="664"/>
      <c r="H159" s="664"/>
      <c r="I159" s="664"/>
      <c r="J159" s="664"/>
      <c r="K159" s="550"/>
      <c r="L159" s="551"/>
      <c r="M159" s="551"/>
      <c r="N159" s="552"/>
      <c r="O159" s="429"/>
      <c r="P159" s="429"/>
      <c r="Q159" s="429"/>
      <c r="R159" s="429"/>
      <c r="S159" s="429"/>
      <c r="T159" s="429"/>
      <c r="U159" s="429"/>
      <c r="V159" s="429"/>
      <c r="W159" s="429"/>
      <c r="X159" s="429"/>
      <c r="Y159" s="429"/>
      <c r="Z159" s="429"/>
      <c r="AA159" s="429"/>
      <c r="AB159" s="429"/>
      <c r="AC159" s="429"/>
      <c r="AD159" s="429"/>
      <c r="AE159" s="12"/>
      <c r="AF159" s="122"/>
      <c r="AH159" s="655">
        <f t="shared" si="53"/>
        <v>0</v>
      </c>
      <c r="AI159" s="655"/>
      <c r="AK159" s="645">
        <f t="shared" si="49"/>
        <v>0</v>
      </c>
      <c r="AL159" s="647"/>
      <c r="AN159" s="638">
        <f t="shared" si="54"/>
        <v>0</v>
      </c>
      <c r="AO159" s="638"/>
      <c r="DA159" s="678" t="s">
        <v>67</v>
      </c>
      <c r="DB159" s="223" t="s">
        <v>150</v>
      </c>
      <c r="DC159" s="112">
        <f>IF($AH$128=$AJ$128,0,IF(COUNTA(N198:N252)&gt;0,0,1))</f>
        <v>0</v>
      </c>
    </row>
    <row r="160" spans="1:107" s="72" customFormat="1" ht="15" customHeight="1">
      <c r="A160" s="131"/>
      <c r="B160" s="48"/>
      <c r="C160" s="82" t="s">
        <v>88</v>
      </c>
      <c r="D160" s="664" t="str">
        <f t="shared" si="48"/>
        <v/>
      </c>
      <c r="E160" s="664"/>
      <c r="F160" s="664"/>
      <c r="G160" s="664"/>
      <c r="H160" s="664"/>
      <c r="I160" s="664"/>
      <c r="J160" s="664"/>
      <c r="K160" s="550"/>
      <c r="L160" s="551"/>
      <c r="M160" s="551"/>
      <c r="N160" s="552"/>
      <c r="O160" s="429"/>
      <c r="P160" s="429"/>
      <c r="Q160" s="429"/>
      <c r="R160" s="429"/>
      <c r="S160" s="429"/>
      <c r="T160" s="429"/>
      <c r="U160" s="429"/>
      <c r="V160" s="429"/>
      <c r="W160" s="429"/>
      <c r="X160" s="429"/>
      <c r="Y160" s="429"/>
      <c r="Z160" s="429"/>
      <c r="AA160" s="429"/>
      <c r="AB160" s="429"/>
      <c r="AC160" s="429"/>
      <c r="AD160" s="429"/>
      <c r="AE160" s="12"/>
      <c r="AF160" s="122"/>
      <c r="AH160" s="655">
        <f t="shared" si="53"/>
        <v>0</v>
      </c>
      <c r="AI160" s="655"/>
      <c r="AK160" s="645">
        <f t="shared" si="49"/>
        <v>0</v>
      </c>
      <c r="AL160" s="647"/>
      <c r="AN160" s="638">
        <f t="shared" si="54"/>
        <v>0</v>
      </c>
      <c r="AO160" s="638"/>
      <c r="DA160" s="678"/>
      <c r="DB160" s="223" t="s">
        <v>151</v>
      </c>
      <c r="DC160" s="112">
        <f>IF($AH$128=$AJ$128,0,IF(COUNTA(O198:O252)&gt;0,0,1))</f>
        <v>0</v>
      </c>
    </row>
    <row r="161" spans="1:107" s="72" customFormat="1" ht="15" customHeight="1">
      <c r="A161" s="131"/>
      <c r="B161" s="48"/>
      <c r="C161" s="82" t="s">
        <v>89</v>
      </c>
      <c r="D161" s="664" t="str">
        <f t="shared" si="48"/>
        <v/>
      </c>
      <c r="E161" s="664"/>
      <c r="F161" s="664"/>
      <c r="G161" s="664"/>
      <c r="H161" s="664"/>
      <c r="I161" s="664"/>
      <c r="J161" s="664"/>
      <c r="K161" s="550"/>
      <c r="L161" s="551"/>
      <c r="M161" s="551"/>
      <c r="N161" s="552"/>
      <c r="O161" s="429"/>
      <c r="P161" s="429"/>
      <c r="Q161" s="429"/>
      <c r="R161" s="429"/>
      <c r="S161" s="429"/>
      <c r="T161" s="429"/>
      <c r="U161" s="429"/>
      <c r="V161" s="429"/>
      <c r="W161" s="429"/>
      <c r="X161" s="429"/>
      <c r="Y161" s="429"/>
      <c r="Z161" s="429"/>
      <c r="AA161" s="429"/>
      <c r="AB161" s="429"/>
      <c r="AC161" s="429"/>
      <c r="AD161" s="429"/>
      <c r="AE161" s="12"/>
      <c r="AF161" s="122"/>
      <c r="AH161" s="655">
        <f t="shared" si="53"/>
        <v>0</v>
      </c>
      <c r="AI161" s="655"/>
      <c r="AK161" s="645">
        <f t="shared" si="49"/>
        <v>0</v>
      </c>
      <c r="AL161" s="647"/>
      <c r="AN161" s="638">
        <f t="shared" si="54"/>
        <v>0</v>
      </c>
      <c r="AO161" s="638"/>
      <c r="DA161" s="678"/>
      <c r="DB161" s="223" t="s">
        <v>152</v>
      </c>
      <c r="DC161" s="112">
        <f>IF($AH$128=$AJ$128,0,IF(COUNTA(P198:P252)&gt;0,0,1))</f>
        <v>0</v>
      </c>
    </row>
    <row r="162" spans="1:107" s="72" customFormat="1" ht="15" customHeight="1">
      <c r="A162" s="131"/>
      <c r="B162" s="48"/>
      <c r="C162" s="82" t="s">
        <v>90</v>
      </c>
      <c r="D162" s="664" t="str">
        <f t="shared" si="48"/>
        <v/>
      </c>
      <c r="E162" s="664"/>
      <c r="F162" s="664"/>
      <c r="G162" s="664"/>
      <c r="H162" s="664"/>
      <c r="I162" s="664"/>
      <c r="J162" s="664"/>
      <c r="K162" s="550"/>
      <c r="L162" s="551"/>
      <c r="M162" s="551"/>
      <c r="N162" s="552"/>
      <c r="O162" s="429"/>
      <c r="P162" s="429"/>
      <c r="Q162" s="429"/>
      <c r="R162" s="429"/>
      <c r="S162" s="429"/>
      <c r="T162" s="429"/>
      <c r="U162" s="429"/>
      <c r="V162" s="429"/>
      <c r="W162" s="429"/>
      <c r="X162" s="429"/>
      <c r="Y162" s="429"/>
      <c r="Z162" s="429"/>
      <c r="AA162" s="429"/>
      <c r="AB162" s="429"/>
      <c r="AC162" s="429"/>
      <c r="AD162" s="429"/>
      <c r="AE162" s="12"/>
      <c r="AF162" s="122"/>
      <c r="AH162" s="655">
        <f t="shared" si="53"/>
        <v>0</v>
      </c>
      <c r="AI162" s="655"/>
      <c r="AK162" s="645">
        <f t="shared" si="49"/>
        <v>0</v>
      </c>
      <c r="AL162" s="647"/>
      <c r="AN162" s="638">
        <f t="shared" si="54"/>
        <v>0</v>
      </c>
      <c r="AO162" s="638"/>
      <c r="DA162" s="678"/>
      <c r="DB162" s="223" t="s">
        <v>153</v>
      </c>
      <c r="DC162" s="112">
        <f>IF($AH$128=$AJ$128,0,IF(COUNTA(Q198:Q252)&gt;0,0,1))</f>
        <v>0</v>
      </c>
    </row>
    <row r="163" spans="1:107" s="72" customFormat="1" ht="15" customHeight="1">
      <c r="A163" s="131"/>
      <c r="B163" s="48"/>
      <c r="C163" s="82" t="s">
        <v>91</v>
      </c>
      <c r="D163" s="664" t="str">
        <f t="shared" si="48"/>
        <v/>
      </c>
      <c r="E163" s="664"/>
      <c r="F163" s="664"/>
      <c r="G163" s="664"/>
      <c r="H163" s="664"/>
      <c r="I163" s="664"/>
      <c r="J163" s="664"/>
      <c r="K163" s="550"/>
      <c r="L163" s="551"/>
      <c r="M163" s="551"/>
      <c r="N163" s="552"/>
      <c r="O163" s="429"/>
      <c r="P163" s="429"/>
      <c r="Q163" s="429"/>
      <c r="R163" s="429"/>
      <c r="S163" s="429"/>
      <c r="T163" s="429"/>
      <c r="U163" s="429"/>
      <c r="V163" s="429"/>
      <c r="W163" s="429"/>
      <c r="X163" s="429"/>
      <c r="Y163" s="429"/>
      <c r="Z163" s="429"/>
      <c r="AA163" s="429"/>
      <c r="AB163" s="429"/>
      <c r="AC163" s="429"/>
      <c r="AD163" s="429"/>
      <c r="AE163" s="12"/>
      <c r="AF163" s="122"/>
      <c r="AH163" s="655">
        <f t="shared" si="53"/>
        <v>0</v>
      </c>
      <c r="AI163" s="655"/>
      <c r="AK163" s="645">
        <f t="shared" si="49"/>
        <v>0</v>
      </c>
      <c r="AL163" s="647"/>
      <c r="AN163" s="638">
        <f t="shared" si="54"/>
        <v>0</v>
      </c>
      <c r="AO163" s="638"/>
      <c r="DA163" s="678"/>
      <c r="DB163" s="223" t="s">
        <v>154</v>
      </c>
      <c r="DC163" s="112">
        <f>IF($AH$128=$AJ$128,0,IF(COUNTA(R198:R252)&gt;0,0,1))</f>
        <v>0</v>
      </c>
    </row>
    <row r="164" spans="1:107" s="72" customFormat="1" ht="15" customHeight="1">
      <c r="A164" s="131"/>
      <c r="B164" s="48"/>
      <c r="C164" s="82" t="s">
        <v>92</v>
      </c>
      <c r="D164" s="664" t="str">
        <f t="shared" si="48"/>
        <v/>
      </c>
      <c r="E164" s="664"/>
      <c r="F164" s="664"/>
      <c r="G164" s="664"/>
      <c r="H164" s="664"/>
      <c r="I164" s="664"/>
      <c r="J164" s="664"/>
      <c r="K164" s="550"/>
      <c r="L164" s="551"/>
      <c r="M164" s="551"/>
      <c r="N164" s="552"/>
      <c r="O164" s="429"/>
      <c r="P164" s="429"/>
      <c r="Q164" s="429"/>
      <c r="R164" s="429"/>
      <c r="S164" s="429"/>
      <c r="T164" s="429"/>
      <c r="U164" s="429"/>
      <c r="V164" s="429"/>
      <c r="W164" s="429"/>
      <c r="X164" s="429"/>
      <c r="Y164" s="429"/>
      <c r="Z164" s="429"/>
      <c r="AA164" s="429"/>
      <c r="AB164" s="429"/>
      <c r="AC164" s="429"/>
      <c r="AD164" s="429"/>
      <c r="AE164" s="12"/>
      <c r="AF164" s="122"/>
      <c r="AH164" s="655">
        <f t="shared" si="53"/>
        <v>0</v>
      </c>
      <c r="AI164" s="655"/>
      <c r="AK164" s="645">
        <f t="shared" si="49"/>
        <v>0</v>
      </c>
      <c r="AL164" s="647"/>
      <c r="AN164" s="638">
        <f t="shared" si="54"/>
        <v>0</v>
      </c>
      <c r="AO164" s="638"/>
      <c r="DA164" s="678"/>
      <c r="DB164" s="223" t="s">
        <v>155</v>
      </c>
      <c r="DC164" s="112">
        <f>IF($AH$128=$AJ$128,0,IF(COUNTA(S198:S252)&gt;0,0,1))</f>
        <v>0</v>
      </c>
    </row>
    <row r="165" spans="1:107" s="72" customFormat="1" ht="15" customHeight="1">
      <c r="A165" s="131"/>
      <c r="B165" s="48"/>
      <c r="C165" s="82" t="s">
        <v>93</v>
      </c>
      <c r="D165" s="664" t="str">
        <f t="shared" si="48"/>
        <v/>
      </c>
      <c r="E165" s="664"/>
      <c r="F165" s="664"/>
      <c r="G165" s="664"/>
      <c r="H165" s="664"/>
      <c r="I165" s="664"/>
      <c r="J165" s="664"/>
      <c r="K165" s="550"/>
      <c r="L165" s="551"/>
      <c r="M165" s="551"/>
      <c r="N165" s="552"/>
      <c r="O165" s="429"/>
      <c r="P165" s="429"/>
      <c r="Q165" s="429"/>
      <c r="R165" s="429"/>
      <c r="S165" s="429"/>
      <c r="T165" s="429"/>
      <c r="U165" s="429"/>
      <c r="V165" s="429"/>
      <c r="W165" s="429"/>
      <c r="X165" s="429"/>
      <c r="Y165" s="429"/>
      <c r="Z165" s="429"/>
      <c r="AA165" s="429"/>
      <c r="AB165" s="429"/>
      <c r="AC165" s="429"/>
      <c r="AD165" s="429"/>
      <c r="AE165" s="12"/>
      <c r="AF165" s="122"/>
      <c r="AH165" s="655">
        <f t="shared" si="53"/>
        <v>0</v>
      </c>
      <c r="AI165" s="655"/>
      <c r="AK165" s="645">
        <f t="shared" si="49"/>
        <v>0</v>
      </c>
      <c r="AL165" s="647"/>
      <c r="AN165" s="638">
        <f t="shared" si="54"/>
        <v>0</v>
      </c>
      <c r="AO165" s="638"/>
      <c r="DA165" s="678" t="s">
        <v>68</v>
      </c>
      <c r="DB165" s="678"/>
      <c r="DC165" s="112">
        <f>IF($AH$128=$AJ$128,0,IF(COUNTA(T198:T252)&gt;0,0,1))</f>
        <v>0</v>
      </c>
    </row>
    <row r="166" spans="1:107" s="72" customFormat="1" ht="15" customHeight="1">
      <c r="A166" s="131"/>
      <c r="B166" s="48"/>
      <c r="C166" s="82" t="s">
        <v>94</v>
      </c>
      <c r="D166" s="664" t="str">
        <f t="shared" si="48"/>
        <v/>
      </c>
      <c r="E166" s="664"/>
      <c r="F166" s="664"/>
      <c r="G166" s="664"/>
      <c r="H166" s="664"/>
      <c r="I166" s="664"/>
      <c r="J166" s="664"/>
      <c r="K166" s="550"/>
      <c r="L166" s="551"/>
      <c r="M166" s="551"/>
      <c r="N166" s="552"/>
      <c r="O166" s="429"/>
      <c r="P166" s="429"/>
      <c r="Q166" s="429"/>
      <c r="R166" s="429"/>
      <c r="S166" s="429"/>
      <c r="T166" s="429"/>
      <c r="U166" s="429"/>
      <c r="V166" s="429"/>
      <c r="W166" s="429"/>
      <c r="X166" s="429"/>
      <c r="Y166" s="429"/>
      <c r="Z166" s="429"/>
      <c r="AA166" s="429"/>
      <c r="AB166" s="429"/>
      <c r="AC166" s="429"/>
      <c r="AD166" s="429"/>
      <c r="AE166" s="12"/>
      <c r="AF166" s="122"/>
      <c r="AH166" s="655">
        <f t="shared" si="53"/>
        <v>0</v>
      </c>
      <c r="AI166" s="655"/>
      <c r="AK166" s="645">
        <f t="shared" si="49"/>
        <v>0</v>
      </c>
      <c r="AL166" s="647"/>
      <c r="AN166" s="638">
        <f t="shared" si="54"/>
        <v>0</v>
      </c>
      <c r="AO166" s="638"/>
      <c r="DA166" s="678" t="s">
        <v>69</v>
      </c>
      <c r="DB166" s="678"/>
      <c r="DC166" s="112">
        <f>IF($AH$128=$AJ$128,0,IF(COUNTA(U198:U252)&gt;0,0,1))</f>
        <v>0</v>
      </c>
    </row>
    <row r="167" spans="1:107" s="72" customFormat="1" ht="15" customHeight="1">
      <c r="A167" s="131"/>
      <c r="B167" s="48"/>
      <c r="C167" s="82" t="s">
        <v>95</v>
      </c>
      <c r="D167" s="664" t="str">
        <f t="shared" si="48"/>
        <v/>
      </c>
      <c r="E167" s="664"/>
      <c r="F167" s="664"/>
      <c r="G167" s="664"/>
      <c r="H167" s="664"/>
      <c r="I167" s="664"/>
      <c r="J167" s="664"/>
      <c r="K167" s="550"/>
      <c r="L167" s="551"/>
      <c r="M167" s="551"/>
      <c r="N167" s="552"/>
      <c r="O167" s="429"/>
      <c r="P167" s="429"/>
      <c r="Q167" s="429"/>
      <c r="R167" s="429"/>
      <c r="S167" s="429"/>
      <c r="T167" s="429"/>
      <c r="U167" s="429"/>
      <c r="V167" s="429"/>
      <c r="W167" s="429"/>
      <c r="X167" s="429"/>
      <c r="Y167" s="429"/>
      <c r="Z167" s="429"/>
      <c r="AA167" s="429"/>
      <c r="AB167" s="429"/>
      <c r="AC167" s="429"/>
      <c r="AD167" s="429"/>
      <c r="AE167" s="12"/>
      <c r="AF167" s="122"/>
      <c r="AH167" s="655">
        <f t="shared" si="53"/>
        <v>0</v>
      </c>
      <c r="AI167" s="655"/>
      <c r="AK167" s="645">
        <f t="shared" si="49"/>
        <v>0</v>
      </c>
      <c r="AL167" s="647"/>
      <c r="AN167" s="638">
        <f t="shared" si="54"/>
        <v>0</v>
      </c>
      <c r="AO167" s="638"/>
      <c r="DA167" s="678" t="s">
        <v>70</v>
      </c>
      <c r="DB167" s="223" t="s">
        <v>156</v>
      </c>
      <c r="DC167" s="112">
        <f>IF($AH$128=$AJ$128,0,IF(COUNTA(V198:V252)&gt;0,0,1))</f>
        <v>0</v>
      </c>
    </row>
    <row r="168" spans="1:107" s="72" customFormat="1" ht="15" customHeight="1">
      <c r="A168" s="131"/>
      <c r="B168" s="48"/>
      <c r="C168" s="82" t="s">
        <v>96</v>
      </c>
      <c r="D168" s="664" t="str">
        <f t="shared" si="48"/>
        <v/>
      </c>
      <c r="E168" s="664"/>
      <c r="F168" s="664"/>
      <c r="G168" s="664"/>
      <c r="H168" s="664"/>
      <c r="I168" s="664"/>
      <c r="J168" s="664"/>
      <c r="K168" s="550"/>
      <c r="L168" s="551"/>
      <c r="M168" s="551"/>
      <c r="N168" s="552"/>
      <c r="O168" s="429"/>
      <c r="P168" s="429"/>
      <c r="Q168" s="429"/>
      <c r="R168" s="429"/>
      <c r="S168" s="429"/>
      <c r="T168" s="429"/>
      <c r="U168" s="429"/>
      <c r="V168" s="429"/>
      <c r="W168" s="429"/>
      <c r="X168" s="429"/>
      <c r="Y168" s="429"/>
      <c r="Z168" s="429"/>
      <c r="AA168" s="429"/>
      <c r="AB168" s="429"/>
      <c r="AC168" s="429"/>
      <c r="AD168" s="429"/>
      <c r="AE168" s="12"/>
      <c r="AF168" s="122"/>
      <c r="AH168" s="655">
        <f t="shared" si="53"/>
        <v>0</v>
      </c>
      <c r="AI168" s="655"/>
      <c r="AK168" s="645">
        <f t="shared" si="49"/>
        <v>0</v>
      </c>
      <c r="AL168" s="647"/>
      <c r="AN168" s="638">
        <f t="shared" si="54"/>
        <v>0</v>
      </c>
      <c r="AO168" s="638"/>
      <c r="DA168" s="678"/>
      <c r="DB168" s="223" t="s">
        <v>157</v>
      </c>
      <c r="DC168" s="112">
        <f>IF($AH$128=$AJ$128,0,IF(COUNTA(W198:W252)&gt;0,0,1))</f>
        <v>0</v>
      </c>
    </row>
    <row r="169" spans="1:107" s="72" customFormat="1" ht="15" customHeight="1">
      <c r="A169" s="131"/>
      <c r="B169" s="48"/>
      <c r="C169" s="82" t="s">
        <v>97</v>
      </c>
      <c r="D169" s="664" t="str">
        <f t="shared" si="48"/>
        <v/>
      </c>
      <c r="E169" s="664"/>
      <c r="F169" s="664"/>
      <c r="G169" s="664"/>
      <c r="H169" s="664"/>
      <c r="I169" s="664"/>
      <c r="J169" s="664"/>
      <c r="K169" s="550"/>
      <c r="L169" s="551"/>
      <c r="M169" s="551"/>
      <c r="N169" s="552"/>
      <c r="O169" s="429"/>
      <c r="P169" s="429"/>
      <c r="Q169" s="429"/>
      <c r="R169" s="429"/>
      <c r="S169" s="429"/>
      <c r="T169" s="429"/>
      <c r="U169" s="429"/>
      <c r="V169" s="429"/>
      <c r="W169" s="429"/>
      <c r="X169" s="429"/>
      <c r="Y169" s="429"/>
      <c r="Z169" s="429"/>
      <c r="AA169" s="429"/>
      <c r="AB169" s="429"/>
      <c r="AC169" s="429"/>
      <c r="AD169" s="429"/>
      <c r="AE169" s="12"/>
      <c r="AF169" s="122"/>
      <c r="AH169" s="655">
        <f t="shared" si="53"/>
        <v>0</v>
      </c>
      <c r="AI169" s="655"/>
      <c r="AK169" s="645">
        <f t="shared" si="49"/>
        <v>0</v>
      </c>
      <c r="AL169" s="647"/>
      <c r="AN169" s="638">
        <f t="shared" si="54"/>
        <v>0</v>
      </c>
      <c r="AO169" s="638"/>
      <c r="DA169" s="678"/>
      <c r="DB169" s="223" t="s">
        <v>158</v>
      </c>
      <c r="DC169" s="112">
        <f>IF($AH$128=$AJ$128,0,IF(COUNTA(X198:X252)&gt;0,0,1))</f>
        <v>0</v>
      </c>
    </row>
    <row r="170" spans="1:107" s="72" customFormat="1" ht="15" customHeight="1">
      <c r="A170" s="131"/>
      <c r="B170" s="48"/>
      <c r="C170" s="82" t="s">
        <v>98</v>
      </c>
      <c r="D170" s="664" t="str">
        <f t="shared" si="48"/>
        <v/>
      </c>
      <c r="E170" s="664"/>
      <c r="F170" s="664"/>
      <c r="G170" s="664"/>
      <c r="H170" s="664"/>
      <c r="I170" s="664"/>
      <c r="J170" s="664"/>
      <c r="K170" s="550"/>
      <c r="L170" s="551"/>
      <c r="M170" s="551"/>
      <c r="N170" s="552"/>
      <c r="O170" s="429"/>
      <c r="P170" s="429"/>
      <c r="Q170" s="429"/>
      <c r="R170" s="429"/>
      <c r="S170" s="429"/>
      <c r="T170" s="429"/>
      <c r="U170" s="429"/>
      <c r="V170" s="429"/>
      <c r="W170" s="429"/>
      <c r="X170" s="429"/>
      <c r="Y170" s="429"/>
      <c r="Z170" s="429"/>
      <c r="AA170" s="429"/>
      <c r="AB170" s="429"/>
      <c r="AC170" s="429"/>
      <c r="AD170" s="429"/>
      <c r="AE170" s="12"/>
      <c r="AF170" s="122"/>
      <c r="AH170" s="655">
        <f t="shared" si="53"/>
        <v>0</v>
      </c>
      <c r="AI170" s="655"/>
      <c r="AK170" s="645">
        <f t="shared" si="49"/>
        <v>0</v>
      </c>
      <c r="AL170" s="647"/>
      <c r="AN170" s="638">
        <f t="shared" si="54"/>
        <v>0</v>
      </c>
      <c r="AO170" s="638"/>
      <c r="DA170" s="678"/>
      <c r="DB170" s="223" t="s">
        <v>159</v>
      </c>
      <c r="DC170" s="112">
        <f>IF($AH$128=$AJ$128,0,IF(COUNTA(Y198:Y252)&gt;0,0,1))</f>
        <v>0</v>
      </c>
    </row>
    <row r="171" spans="1:107" s="72" customFormat="1" ht="15" customHeight="1">
      <c r="A171" s="131"/>
      <c r="B171" s="48"/>
      <c r="C171" s="82" t="s">
        <v>99</v>
      </c>
      <c r="D171" s="664" t="str">
        <f t="shared" si="48"/>
        <v/>
      </c>
      <c r="E171" s="664"/>
      <c r="F171" s="664"/>
      <c r="G171" s="664"/>
      <c r="H171" s="664"/>
      <c r="I171" s="664"/>
      <c r="J171" s="664"/>
      <c r="K171" s="550"/>
      <c r="L171" s="551"/>
      <c r="M171" s="551"/>
      <c r="N171" s="552"/>
      <c r="O171" s="429"/>
      <c r="P171" s="429"/>
      <c r="Q171" s="429"/>
      <c r="R171" s="429"/>
      <c r="S171" s="429"/>
      <c r="T171" s="429"/>
      <c r="U171" s="429"/>
      <c r="V171" s="429"/>
      <c r="W171" s="429"/>
      <c r="X171" s="429"/>
      <c r="Y171" s="429"/>
      <c r="Z171" s="429"/>
      <c r="AA171" s="429"/>
      <c r="AB171" s="429"/>
      <c r="AC171" s="429"/>
      <c r="AD171" s="429"/>
      <c r="AE171" s="12"/>
      <c r="AF171" s="122"/>
      <c r="AH171" s="655">
        <f t="shared" si="53"/>
        <v>0</v>
      </c>
      <c r="AI171" s="655"/>
      <c r="AK171" s="645">
        <f t="shared" si="49"/>
        <v>0</v>
      </c>
      <c r="AL171" s="647"/>
      <c r="AN171" s="638">
        <f t="shared" si="54"/>
        <v>0</v>
      </c>
      <c r="AO171" s="638"/>
      <c r="DA171" s="678" t="s">
        <v>71</v>
      </c>
      <c r="DB171" s="678"/>
      <c r="DC171" s="112">
        <f>IF($AH$128=$AJ$128,0,IF(COUNTA(Z198:Z252)&gt;0,0,1))</f>
        <v>0</v>
      </c>
    </row>
    <row r="172" spans="1:107" s="72" customFormat="1" ht="15" customHeight="1">
      <c r="A172" s="131"/>
      <c r="B172" s="48"/>
      <c r="C172" s="82" t="s">
        <v>100</v>
      </c>
      <c r="D172" s="664" t="str">
        <f t="shared" si="48"/>
        <v/>
      </c>
      <c r="E172" s="664"/>
      <c r="F172" s="664"/>
      <c r="G172" s="664"/>
      <c r="H172" s="664"/>
      <c r="I172" s="664"/>
      <c r="J172" s="664"/>
      <c r="K172" s="550"/>
      <c r="L172" s="551"/>
      <c r="M172" s="551"/>
      <c r="N172" s="552"/>
      <c r="O172" s="429"/>
      <c r="P172" s="429"/>
      <c r="Q172" s="429"/>
      <c r="R172" s="429"/>
      <c r="S172" s="429"/>
      <c r="T172" s="429"/>
      <c r="U172" s="429"/>
      <c r="V172" s="429"/>
      <c r="W172" s="429"/>
      <c r="X172" s="429"/>
      <c r="Y172" s="429"/>
      <c r="Z172" s="429"/>
      <c r="AA172" s="429"/>
      <c r="AB172" s="429"/>
      <c r="AC172" s="429"/>
      <c r="AD172" s="429"/>
      <c r="AE172" s="12"/>
      <c r="AF172" s="122"/>
      <c r="AH172" s="655">
        <f t="shared" si="53"/>
        <v>0</v>
      </c>
      <c r="AI172" s="655"/>
      <c r="AK172" s="645">
        <f t="shared" si="49"/>
        <v>0</v>
      </c>
      <c r="AL172" s="647"/>
      <c r="AN172" s="638">
        <f t="shared" si="54"/>
        <v>0</v>
      </c>
      <c r="AO172" s="638"/>
      <c r="DA172" s="678" t="s">
        <v>72</v>
      </c>
      <c r="DB172" s="678"/>
      <c r="DC172" s="112">
        <f>IF($AH$128=$AJ$128,0,IF(COUNTA(AA198:AA252)&gt;0,0,1))</f>
        <v>0</v>
      </c>
    </row>
    <row r="173" spans="1:107" s="72" customFormat="1" ht="15" customHeight="1">
      <c r="A173" s="131"/>
      <c r="B173" s="48"/>
      <c r="C173" s="82" t="s">
        <v>116</v>
      </c>
      <c r="D173" s="664" t="str">
        <f t="shared" si="48"/>
        <v/>
      </c>
      <c r="E173" s="664"/>
      <c r="F173" s="664"/>
      <c r="G173" s="664"/>
      <c r="H173" s="664"/>
      <c r="I173" s="664"/>
      <c r="J173" s="664"/>
      <c r="K173" s="550"/>
      <c r="L173" s="551"/>
      <c r="M173" s="551"/>
      <c r="N173" s="552"/>
      <c r="O173" s="429"/>
      <c r="P173" s="429"/>
      <c r="Q173" s="429"/>
      <c r="R173" s="429"/>
      <c r="S173" s="429"/>
      <c r="T173" s="429"/>
      <c r="U173" s="429"/>
      <c r="V173" s="429"/>
      <c r="W173" s="429"/>
      <c r="X173" s="429"/>
      <c r="Y173" s="429"/>
      <c r="Z173" s="429"/>
      <c r="AA173" s="429"/>
      <c r="AB173" s="429"/>
      <c r="AC173" s="429"/>
      <c r="AD173" s="429"/>
      <c r="AE173" s="12"/>
      <c r="AF173" s="122"/>
      <c r="AH173" s="655">
        <f t="shared" si="53"/>
        <v>0</v>
      </c>
      <c r="AI173" s="655"/>
      <c r="AK173" s="645">
        <f t="shared" si="49"/>
        <v>0</v>
      </c>
      <c r="AL173" s="647"/>
      <c r="AN173" s="638">
        <f t="shared" si="54"/>
        <v>0</v>
      </c>
      <c r="AO173" s="638"/>
      <c r="DA173" s="678" t="s">
        <v>73</v>
      </c>
      <c r="DB173" s="678"/>
      <c r="DC173" s="112">
        <f>IF($AH$128=$AJ$128,0,IF(COUNTA(AB198:AB252)&gt;0,0,1))</f>
        <v>0</v>
      </c>
    </row>
    <row r="174" spans="1:107" s="72" customFormat="1" ht="15" customHeight="1">
      <c r="A174" s="131"/>
      <c r="B174" s="48"/>
      <c r="C174" s="82" t="s">
        <v>117</v>
      </c>
      <c r="D174" s="664" t="str">
        <f t="shared" si="48"/>
        <v/>
      </c>
      <c r="E174" s="664"/>
      <c r="F174" s="664"/>
      <c r="G174" s="664"/>
      <c r="H174" s="664"/>
      <c r="I174" s="664"/>
      <c r="J174" s="664"/>
      <c r="K174" s="550"/>
      <c r="L174" s="551"/>
      <c r="M174" s="551"/>
      <c r="N174" s="552"/>
      <c r="O174" s="429"/>
      <c r="P174" s="429"/>
      <c r="Q174" s="429"/>
      <c r="R174" s="429"/>
      <c r="S174" s="429"/>
      <c r="T174" s="429"/>
      <c r="U174" s="429"/>
      <c r="V174" s="429"/>
      <c r="W174" s="429"/>
      <c r="X174" s="429"/>
      <c r="Y174" s="429"/>
      <c r="Z174" s="429"/>
      <c r="AA174" s="429"/>
      <c r="AB174" s="429"/>
      <c r="AC174" s="429"/>
      <c r="AD174" s="429"/>
      <c r="AE174" s="12"/>
      <c r="AF174" s="122"/>
      <c r="AH174" s="655">
        <f t="shared" si="53"/>
        <v>0</v>
      </c>
      <c r="AI174" s="655"/>
      <c r="AK174" s="645">
        <f t="shared" si="49"/>
        <v>0</v>
      </c>
      <c r="AL174" s="647"/>
      <c r="AN174" s="638">
        <f t="shared" si="54"/>
        <v>0</v>
      </c>
      <c r="AO174" s="638"/>
      <c r="DA174" s="678" t="s">
        <v>74</v>
      </c>
      <c r="DB174" s="678"/>
      <c r="DC174" s="112">
        <f>IF($AH$128=$AJ$128,0,IF(COUNTA(AC198:AC252)&gt;0,0,1))</f>
        <v>0</v>
      </c>
    </row>
    <row r="175" spans="1:107" s="72" customFormat="1" ht="15" customHeight="1">
      <c r="A175" s="131"/>
      <c r="B175" s="48"/>
      <c r="C175" s="82" t="s">
        <v>118</v>
      </c>
      <c r="D175" s="664" t="str">
        <f t="shared" si="48"/>
        <v/>
      </c>
      <c r="E175" s="664"/>
      <c r="F175" s="664"/>
      <c r="G175" s="664"/>
      <c r="H175" s="664"/>
      <c r="I175" s="664"/>
      <c r="J175" s="664"/>
      <c r="K175" s="550"/>
      <c r="L175" s="551"/>
      <c r="M175" s="551"/>
      <c r="N175" s="552"/>
      <c r="O175" s="429"/>
      <c r="P175" s="429"/>
      <c r="Q175" s="429"/>
      <c r="R175" s="429"/>
      <c r="S175" s="429"/>
      <c r="T175" s="429"/>
      <c r="U175" s="429"/>
      <c r="V175" s="429"/>
      <c r="W175" s="429"/>
      <c r="X175" s="429"/>
      <c r="Y175" s="429"/>
      <c r="Z175" s="429"/>
      <c r="AA175" s="429"/>
      <c r="AB175" s="429"/>
      <c r="AC175" s="429"/>
      <c r="AD175" s="429"/>
      <c r="AE175" s="12"/>
      <c r="AF175" s="122"/>
      <c r="AH175" s="655">
        <f t="shared" si="53"/>
        <v>0</v>
      </c>
      <c r="AI175" s="655"/>
      <c r="AK175" s="645">
        <f t="shared" si="49"/>
        <v>0</v>
      </c>
      <c r="AL175" s="647"/>
      <c r="AN175" s="638">
        <f t="shared" si="54"/>
        <v>0</v>
      </c>
      <c r="AO175" s="638"/>
      <c r="DA175" s="678" t="s">
        <v>75</v>
      </c>
      <c r="DB175" s="678"/>
      <c r="DC175" s="112">
        <f>IF($AH$128=$AJ$128,0,IF(COUNTA(AD198:AD252)&gt;0,0,1))</f>
        <v>0</v>
      </c>
    </row>
    <row r="176" spans="1:107" s="72" customFormat="1" ht="15" customHeight="1">
      <c r="A176" s="131"/>
      <c r="B176" s="48"/>
      <c r="C176" s="82" t="s">
        <v>119</v>
      </c>
      <c r="D176" s="664" t="str">
        <f t="shared" si="48"/>
        <v/>
      </c>
      <c r="E176" s="664"/>
      <c r="F176" s="664"/>
      <c r="G176" s="664"/>
      <c r="H176" s="664"/>
      <c r="I176" s="664"/>
      <c r="J176" s="664"/>
      <c r="K176" s="550"/>
      <c r="L176" s="551"/>
      <c r="M176" s="551"/>
      <c r="N176" s="552"/>
      <c r="O176" s="429"/>
      <c r="P176" s="429"/>
      <c r="Q176" s="429"/>
      <c r="R176" s="429"/>
      <c r="S176" s="429"/>
      <c r="T176" s="429"/>
      <c r="U176" s="429"/>
      <c r="V176" s="429"/>
      <c r="W176" s="429"/>
      <c r="X176" s="429"/>
      <c r="Y176" s="429"/>
      <c r="Z176" s="429"/>
      <c r="AA176" s="429"/>
      <c r="AB176" s="429"/>
      <c r="AC176" s="429"/>
      <c r="AD176" s="429"/>
      <c r="AE176" s="12"/>
      <c r="AF176" s="122"/>
      <c r="AH176" s="655">
        <f t="shared" si="53"/>
        <v>0</v>
      </c>
      <c r="AI176" s="655"/>
      <c r="AK176" s="645">
        <f t="shared" si="49"/>
        <v>0</v>
      </c>
      <c r="AL176" s="647"/>
      <c r="AN176" s="638">
        <f t="shared" si="54"/>
        <v>0</v>
      </c>
      <c r="AO176" s="638"/>
      <c r="DA176" s="678" t="s">
        <v>76</v>
      </c>
      <c r="DB176" s="678"/>
      <c r="DC176" s="112">
        <f>IF($AH$128=$AJ$128,0,IF(COUNTA(I258:I312)&gt;0,0,1))</f>
        <v>0</v>
      </c>
    </row>
    <row r="177" spans="1:107" s="72" customFormat="1" ht="15" customHeight="1">
      <c r="A177" s="131"/>
      <c r="B177" s="48"/>
      <c r="C177" s="82" t="s">
        <v>120</v>
      </c>
      <c r="D177" s="664" t="str">
        <f t="shared" si="48"/>
        <v/>
      </c>
      <c r="E177" s="664"/>
      <c r="F177" s="664"/>
      <c r="G177" s="664"/>
      <c r="H177" s="664"/>
      <c r="I177" s="664"/>
      <c r="J177" s="664"/>
      <c r="K177" s="550"/>
      <c r="L177" s="551"/>
      <c r="M177" s="551"/>
      <c r="N177" s="552"/>
      <c r="O177" s="429"/>
      <c r="P177" s="429"/>
      <c r="Q177" s="429"/>
      <c r="R177" s="429"/>
      <c r="S177" s="429"/>
      <c r="T177" s="429"/>
      <c r="U177" s="429"/>
      <c r="V177" s="429"/>
      <c r="W177" s="429"/>
      <c r="X177" s="429"/>
      <c r="Y177" s="429"/>
      <c r="Z177" s="429"/>
      <c r="AA177" s="429"/>
      <c r="AB177" s="429"/>
      <c r="AC177" s="429"/>
      <c r="AD177" s="429"/>
      <c r="AE177" s="12"/>
      <c r="AF177" s="122"/>
      <c r="AH177" s="655">
        <f t="shared" si="53"/>
        <v>0</v>
      </c>
      <c r="AI177" s="655"/>
      <c r="AK177" s="645">
        <f t="shared" si="49"/>
        <v>0</v>
      </c>
      <c r="AL177" s="647"/>
      <c r="AN177" s="638">
        <f t="shared" si="54"/>
        <v>0</v>
      </c>
      <c r="AO177" s="638"/>
      <c r="DA177" s="678" t="s">
        <v>77</v>
      </c>
      <c r="DB177" s="678"/>
      <c r="DC177" s="112">
        <f>IF($AH$128=$AJ$128,0,IF(COUNTA(J258:J312)&gt;0,0,1))</f>
        <v>0</v>
      </c>
    </row>
    <row r="178" spans="1:107" s="72" customFormat="1" ht="15" customHeight="1">
      <c r="A178" s="131"/>
      <c r="C178" s="82" t="s">
        <v>121</v>
      </c>
      <c r="D178" s="664" t="str">
        <f t="shared" si="48"/>
        <v/>
      </c>
      <c r="E178" s="664"/>
      <c r="F178" s="664"/>
      <c r="G178" s="664"/>
      <c r="H178" s="664"/>
      <c r="I178" s="664"/>
      <c r="J178" s="664"/>
      <c r="K178" s="550"/>
      <c r="L178" s="551"/>
      <c r="M178" s="551"/>
      <c r="N178" s="552"/>
      <c r="O178" s="429"/>
      <c r="P178" s="429"/>
      <c r="Q178" s="429"/>
      <c r="R178" s="429"/>
      <c r="S178" s="429"/>
      <c r="T178" s="429"/>
      <c r="U178" s="429"/>
      <c r="V178" s="429"/>
      <c r="W178" s="429"/>
      <c r="X178" s="429"/>
      <c r="Y178" s="429"/>
      <c r="Z178" s="429"/>
      <c r="AA178" s="429"/>
      <c r="AB178" s="429"/>
      <c r="AC178" s="429"/>
      <c r="AD178" s="429"/>
      <c r="AE178" s="12"/>
      <c r="AF178" s="122"/>
      <c r="AH178" s="655">
        <f t="shared" ref="AH178:AH192" si="63">IF($AH$128=$AJ$128,0,IF(OR(K178="",K178=1),0,1))</f>
        <v>0</v>
      </c>
      <c r="AI178" s="655"/>
      <c r="AK178" s="645">
        <f t="shared" ref="AK178:AK192" si="64">IF($AH$128=$AJ$128,0,IF(OR(AND(D178&lt;&gt;"",AH178=0,COUNTA(O178:AD178,I238:AD238,I298:AD298)&gt;0),AND(D178&lt;&gt;"",AH178=1,COUNTA(O178:AD178,I238:AD238,I298:AD298)=0),AND(D178="",AH178=0,COUNTA(O178:AD178,I238:AD238,I298:AD298)=0)),0,1))</f>
        <v>0</v>
      </c>
      <c r="AL178" s="647"/>
      <c r="AN178" s="638">
        <f t="shared" si="54"/>
        <v>0</v>
      </c>
      <c r="AO178" s="638"/>
      <c r="DA178" s="678" t="s">
        <v>78</v>
      </c>
      <c r="DB178" s="678"/>
      <c r="DC178" s="112">
        <f>IF($AH$128=$AJ$128,0,IF(COUNTA(K258:K312)&gt;0,0,1))</f>
        <v>0</v>
      </c>
    </row>
    <row r="179" spans="1:107" s="72" customFormat="1" ht="15" customHeight="1">
      <c r="A179" s="131"/>
      <c r="B179" s="48"/>
      <c r="C179" s="82" t="s">
        <v>122</v>
      </c>
      <c r="D179" s="664" t="str">
        <f t="shared" si="48"/>
        <v/>
      </c>
      <c r="E179" s="664"/>
      <c r="F179" s="664"/>
      <c r="G179" s="664"/>
      <c r="H179" s="664"/>
      <c r="I179" s="664"/>
      <c r="J179" s="664"/>
      <c r="K179" s="550"/>
      <c r="L179" s="551"/>
      <c r="M179" s="551"/>
      <c r="N179" s="552"/>
      <c r="O179" s="429"/>
      <c r="P179" s="429"/>
      <c r="Q179" s="429"/>
      <c r="R179" s="429"/>
      <c r="S179" s="429"/>
      <c r="T179" s="429"/>
      <c r="U179" s="429"/>
      <c r="V179" s="429"/>
      <c r="W179" s="429"/>
      <c r="X179" s="429"/>
      <c r="Y179" s="429"/>
      <c r="Z179" s="429"/>
      <c r="AA179" s="429"/>
      <c r="AB179" s="429"/>
      <c r="AC179" s="429"/>
      <c r="AD179" s="429"/>
      <c r="AE179" s="12"/>
      <c r="AF179" s="122"/>
      <c r="AH179" s="655">
        <f t="shared" si="63"/>
        <v>0</v>
      </c>
      <c r="AI179" s="655"/>
      <c r="AK179" s="645">
        <f t="shared" si="64"/>
        <v>0</v>
      </c>
      <c r="AL179" s="647"/>
      <c r="AN179" s="638">
        <f t="shared" si="54"/>
        <v>0</v>
      </c>
      <c r="AO179" s="638"/>
      <c r="DA179" s="678" t="s">
        <v>79</v>
      </c>
      <c r="DB179" s="223" t="s">
        <v>161</v>
      </c>
      <c r="DC179" s="112">
        <f>IF($AH$128=$AJ$128,0,IF(COUNTA(L258:L312)&gt;0,0,1))</f>
        <v>0</v>
      </c>
    </row>
    <row r="180" spans="1:107" s="72" customFormat="1" ht="15" customHeight="1">
      <c r="A180" s="131"/>
      <c r="B180" s="48"/>
      <c r="C180" s="82" t="s">
        <v>123</v>
      </c>
      <c r="D180" s="664" t="str">
        <f t="shared" si="48"/>
        <v/>
      </c>
      <c r="E180" s="664"/>
      <c r="F180" s="664"/>
      <c r="G180" s="664"/>
      <c r="H180" s="664"/>
      <c r="I180" s="664"/>
      <c r="J180" s="664"/>
      <c r="K180" s="550"/>
      <c r="L180" s="551"/>
      <c r="M180" s="551"/>
      <c r="N180" s="552"/>
      <c r="O180" s="429"/>
      <c r="P180" s="429"/>
      <c r="Q180" s="429"/>
      <c r="R180" s="429"/>
      <c r="S180" s="429"/>
      <c r="T180" s="429"/>
      <c r="U180" s="429"/>
      <c r="V180" s="429"/>
      <c r="W180" s="429"/>
      <c r="X180" s="429"/>
      <c r="Y180" s="429"/>
      <c r="Z180" s="429"/>
      <c r="AA180" s="429"/>
      <c r="AB180" s="429"/>
      <c r="AC180" s="429"/>
      <c r="AD180" s="429"/>
      <c r="AE180" s="12"/>
      <c r="AF180" s="122"/>
      <c r="AH180" s="655">
        <f t="shared" si="63"/>
        <v>0</v>
      </c>
      <c r="AI180" s="655"/>
      <c r="AK180" s="645">
        <f t="shared" si="64"/>
        <v>0</v>
      </c>
      <c r="AL180" s="647"/>
      <c r="AN180" s="638">
        <f t="shared" si="54"/>
        <v>0</v>
      </c>
      <c r="AO180" s="638"/>
      <c r="DA180" s="678"/>
      <c r="DB180" s="223" t="s">
        <v>162</v>
      </c>
      <c r="DC180" s="112">
        <f>IF($AH$128=$AJ$128,0,IF(COUNTA(M258:M312)&gt;0,0,1))</f>
        <v>0</v>
      </c>
    </row>
    <row r="181" spans="1:107" s="72" customFormat="1" ht="15" customHeight="1">
      <c r="A181" s="131"/>
      <c r="B181" s="48"/>
      <c r="C181" s="82" t="s">
        <v>124</v>
      </c>
      <c r="D181" s="664" t="str">
        <f t="shared" si="48"/>
        <v/>
      </c>
      <c r="E181" s="664"/>
      <c r="F181" s="664"/>
      <c r="G181" s="664"/>
      <c r="H181" s="664"/>
      <c r="I181" s="664"/>
      <c r="J181" s="664"/>
      <c r="K181" s="550"/>
      <c r="L181" s="551"/>
      <c r="M181" s="551"/>
      <c r="N181" s="552"/>
      <c r="O181" s="429"/>
      <c r="P181" s="429"/>
      <c r="Q181" s="429"/>
      <c r="R181" s="429"/>
      <c r="S181" s="429"/>
      <c r="T181" s="429"/>
      <c r="U181" s="429"/>
      <c r="V181" s="429"/>
      <c r="W181" s="429"/>
      <c r="X181" s="429"/>
      <c r="Y181" s="429"/>
      <c r="Z181" s="429"/>
      <c r="AA181" s="429"/>
      <c r="AB181" s="429"/>
      <c r="AC181" s="429"/>
      <c r="AD181" s="429"/>
      <c r="AE181" s="12"/>
      <c r="AF181" s="122"/>
      <c r="AH181" s="655">
        <f t="shared" si="63"/>
        <v>0</v>
      </c>
      <c r="AI181" s="655"/>
      <c r="AK181" s="645">
        <f t="shared" si="64"/>
        <v>0</v>
      </c>
      <c r="AL181" s="647"/>
      <c r="AN181" s="638">
        <f t="shared" si="54"/>
        <v>0</v>
      </c>
      <c r="AO181" s="638"/>
      <c r="DA181" s="678"/>
      <c r="DB181" s="223" t="s">
        <v>163</v>
      </c>
      <c r="DC181" s="112">
        <f>IF($AH$128=$AJ$128,0,IF(COUNTA(N258:N312)&gt;0,0,1))</f>
        <v>0</v>
      </c>
    </row>
    <row r="182" spans="1:107" s="72" customFormat="1" ht="15" customHeight="1">
      <c r="A182" s="131"/>
      <c r="B182" s="48"/>
      <c r="C182" s="82" t="s">
        <v>125</v>
      </c>
      <c r="D182" s="664" t="str">
        <f t="shared" si="48"/>
        <v/>
      </c>
      <c r="E182" s="664"/>
      <c r="F182" s="664"/>
      <c r="G182" s="664"/>
      <c r="H182" s="664"/>
      <c r="I182" s="664"/>
      <c r="J182" s="664"/>
      <c r="K182" s="550"/>
      <c r="L182" s="551"/>
      <c r="M182" s="551"/>
      <c r="N182" s="552"/>
      <c r="O182" s="429"/>
      <c r="P182" s="429"/>
      <c r="Q182" s="429"/>
      <c r="R182" s="429"/>
      <c r="S182" s="429"/>
      <c r="T182" s="429"/>
      <c r="U182" s="429"/>
      <c r="V182" s="429"/>
      <c r="W182" s="429"/>
      <c r="X182" s="429"/>
      <c r="Y182" s="429"/>
      <c r="Z182" s="429"/>
      <c r="AA182" s="429"/>
      <c r="AB182" s="429"/>
      <c r="AC182" s="429"/>
      <c r="AD182" s="429"/>
      <c r="AE182" s="12"/>
      <c r="AF182" s="122"/>
      <c r="AH182" s="655">
        <f t="shared" si="63"/>
        <v>0</v>
      </c>
      <c r="AI182" s="655"/>
      <c r="AK182" s="645">
        <f t="shared" si="64"/>
        <v>0</v>
      </c>
      <c r="AL182" s="647"/>
      <c r="AN182" s="638">
        <f t="shared" si="54"/>
        <v>0</v>
      </c>
      <c r="AO182" s="638"/>
      <c r="DA182" s="678" t="s">
        <v>80</v>
      </c>
      <c r="DB182" s="223" t="s">
        <v>164</v>
      </c>
      <c r="DC182" s="112">
        <f>IF($AH$128=$AJ$128,0,IF(COUNTA(O258:O312)&gt;0,0,1))</f>
        <v>0</v>
      </c>
    </row>
    <row r="183" spans="1:107" s="72" customFormat="1" ht="15" customHeight="1">
      <c r="A183" s="131"/>
      <c r="B183" s="48"/>
      <c r="C183" s="82" t="s">
        <v>237</v>
      </c>
      <c r="D183" s="664" t="str">
        <f t="shared" si="48"/>
        <v/>
      </c>
      <c r="E183" s="664"/>
      <c r="F183" s="664"/>
      <c r="G183" s="664"/>
      <c r="H183" s="664"/>
      <c r="I183" s="664"/>
      <c r="J183" s="664"/>
      <c r="K183" s="550"/>
      <c r="L183" s="551"/>
      <c r="M183" s="551"/>
      <c r="N183" s="552"/>
      <c r="O183" s="429"/>
      <c r="P183" s="429"/>
      <c r="Q183" s="429"/>
      <c r="R183" s="429"/>
      <c r="S183" s="429"/>
      <c r="T183" s="429"/>
      <c r="U183" s="429"/>
      <c r="V183" s="429"/>
      <c r="W183" s="429"/>
      <c r="X183" s="429"/>
      <c r="Y183" s="429"/>
      <c r="Z183" s="429"/>
      <c r="AA183" s="429"/>
      <c r="AB183" s="429"/>
      <c r="AC183" s="429"/>
      <c r="AD183" s="429"/>
      <c r="AE183" s="12"/>
      <c r="AF183" s="122"/>
      <c r="AH183" s="655">
        <f t="shared" si="63"/>
        <v>0</v>
      </c>
      <c r="AI183" s="655"/>
      <c r="AK183" s="645">
        <f t="shared" si="64"/>
        <v>0</v>
      </c>
      <c r="AL183" s="647"/>
      <c r="AN183" s="638">
        <f t="shared" si="54"/>
        <v>0</v>
      </c>
      <c r="AO183" s="638"/>
      <c r="DA183" s="678"/>
      <c r="DB183" s="223" t="s">
        <v>165</v>
      </c>
      <c r="DC183" s="112">
        <f>IF($AH$128=$AJ$128,0,IF(COUNTA(P258:P312)&gt;0,0,1))</f>
        <v>0</v>
      </c>
    </row>
    <row r="184" spans="1:107" s="72" customFormat="1" ht="15" customHeight="1">
      <c r="A184" s="131"/>
      <c r="B184" s="48"/>
      <c r="C184" s="82" t="s">
        <v>238</v>
      </c>
      <c r="D184" s="664" t="str">
        <f t="shared" si="48"/>
        <v/>
      </c>
      <c r="E184" s="664"/>
      <c r="F184" s="664"/>
      <c r="G184" s="664"/>
      <c r="H184" s="664"/>
      <c r="I184" s="664"/>
      <c r="J184" s="664"/>
      <c r="K184" s="550"/>
      <c r="L184" s="551"/>
      <c r="M184" s="551"/>
      <c r="N184" s="552"/>
      <c r="O184" s="429"/>
      <c r="P184" s="429"/>
      <c r="Q184" s="429"/>
      <c r="R184" s="429"/>
      <c r="S184" s="429"/>
      <c r="T184" s="429"/>
      <c r="U184" s="429"/>
      <c r="V184" s="429"/>
      <c r="W184" s="429"/>
      <c r="X184" s="429"/>
      <c r="Y184" s="429"/>
      <c r="Z184" s="429"/>
      <c r="AA184" s="429"/>
      <c r="AB184" s="429"/>
      <c r="AC184" s="429"/>
      <c r="AD184" s="429"/>
      <c r="AE184" s="12"/>
      <c r="AF184" s="122"/>
      <c r="AH184" s="655">
        <f t="shared" si="63"/>
        <v>0</v>
      </c>
      <c r="AI184" s="655"/>
      <c r="AK184" s="645">
        <f t="shared" si="64"/>
        <v>0</v>
      </c>
      <c r="AL184" s="647"/>
      <c r="AN184" s="638">
        <f t="shared" si="54"/>
        <v>0</v>
      </c>
      <c r="AO184" s="638"/>
      <c r="DA184" s="678"/>
      <c r="DB184" s="223" t="s">
        <v>166</v>
      </c>
      <c r="DC184" s="112">
        <f>IF($AH$128=$AJ$128,0,IF(COUNTA(Q258:Q312)&gt;0,0,1))</f>
        <v>0</v>
      </c>
    </row>
    <row r="185" spans="1:107" s="72" customFormat="1" ht="15" customHeight="1">
      <c r="A185" s="131"/>
      <c r="B185" s="48"/>
      <c r="C185" s="82" t="s">
        <v>239</v>
      </c>
      <c r="D185" s="664" t="str">
        <f t="shared" si="48"/>
        <v/>
      </c>
      <c r="E185" s="664"/>
      <c r="F185" s="664"/>
      <c r="G185" s="664"/>
      <c r="H185" s="664"/>
      <c r="I185" s="664"/>
      <c r="J185" s="664"/>
      <c r="K185" s="550"/>
      <c r="L185" s="551"/>
      <c r="M185" s="551"/>
      <c r="N185" s="552"/>
      <c r="O185" s="429"/>
      <c r="P185" s="429"/>
      <c r="Q185" s="429"/>
      <c r="R185" s="429"/>
      <c r="S185" s="429"/>
      <c r="T185" s="429"/>
      <c r="U185" s="429"/>
      <c r="V185" s="429"/>
      <c r="W185" s="429"/>
      <c r="X185" s="429"/>
      <c r="Y185" s="429"/>
      <c r="Z185" s="429"/>
      <c r="AA185" s="429"/>
      <c r="AB185" s="429"/>
      <c r="AC185" s="429"/>
      <c r="AD185" s="429"/>
      <c r="AE185" s="12"/>
      <c r="AF185" s="122"/>
      <c r="AH185" s="655">
        <f t="shared" si="63"/>
        <v>0</v>
      </c>
      <c r="AI185" s="655"/>
      <c r="AK185" s="645">
        <f t="shared" si="64"/>
        <v>0</v>
      </c>
      <c r="AL185" s="647"/>
      <c r="AN185" s="638">
        <f t="shared" si="54"/>
        <v>0</v>
      </c>
      <c r="AO185" s="638"/>
      <c r="DA185" s="678"/>
      <c r="DB185" s="223" t="s">
        <v>167</v>
      </c>
      <c r="DC185" s="112">
        <f>IF($AH$128=$AJ$128,0,IF(COUNTA(R258:R312)&gt;0,0,1))</f>
        <v>0</v>
      </c>
    </row>
    <row r="186" spans="1:107" s="72" customFormat="1" ht="15" customHeight="1">
      <c r="A186" s="131"/>
      <c r="B186" s="48"/>
      <c r="C186" s="82" t="s">
        <v>240</v>
      </c>
      <c r="D186" s="664" t="str">
        <f t="shared" si="48"/>
        <v/>
      </c>
      <c r="E186" s="664"/>
      <c r="F186" s="664"/>
      <c r="G186" s="664"/>
      <c r="H186" s="664"/>
      <c r="I186" s="664"/>
      <c r="J186" s="664"/>
      <c r="K186" s="550"/>
      <c r="L186" s="551"/>
      <c r="M186" s="551"/>
      <c r="N186" s="552"/>
      <c r="O186" s="429"/>
      <c r="P186" s="429"/>
      <c r="Q186" s="429"/>
      <c r="R186" s="429"/>
      <c r="S186" s="429"/>
      <c r="T186" s="429"/>
      <c r="U186" s="429"/>
      <c r="V186" s="429"/>
      <c r="W186" s="429"/>
      <c r="X186" s="429"/>
      <c r="Y186" s="429"/>
      <c r="Z186" s="429"/>
      <c r="AA186" s="429"/>
      <c r="AB186" s="429"/>
      <c r="AC186" s="429"/>
      <c r="AD186" s="429"/>
      <c r="AE186" s="12"/>
      <c r="AF186" s="122"/>
      <c r="AH186" s="655">
        <f t="shared" si="63"/>
        <v>0</v>
      </c>
      <c r="AI186" s="655"/>
      <c r="AK186" s="645">
        <f t="shared" si="64"/>
        <v>0</v>
      </c>
      <c r="AL186" s="647"/>
      <c r="AN186" s="638">
        <f t="shared" si="54"/>
        <v>0</v>
      </c>
      <c r="AO186" s="638"/>
      <c r="DA186" s="678"/>
      <c r="DB186" s="223" t="s">
        <v>168</v>
      </c>
      <c r="DC186" s="112">
        <f>IF($AH$128=$AJ$128,0,IF(COUNTA(S258:S312)&gt;0,0,1))</f>
        <v>0</v>
      </c>
    </row>
    <row r="187" spans="1:107" s="72" customFormat="1" ht="15" customHeight="1">
      <c r="A187" s="131"/>
      <c r="B187" s="48"/>
      <c r="C187" s="82" t="s">
        <v>241</v>
      </c>
      <c r="D187" s="664" t="str">
        <f t="shared" si="48"/>
        <v/>
      </c>
      <c r="E187" s="664"/>
      <c r="F187" s="664"/>
      <c r="G187" s="664"/>
      <c r="H187" s="664"/>
      <c r="I187" s="664"/>
      <c r="J187" s="664"/>
      <c r="K187" s="550"/>
      <c r="L187" s="551"/>
      <c r="M187" s="551"/>
      <c r="N187" s="552"/>
      <c r="O187" s="429"/>
      <c r="P187" s="429"/>
      <c r="Q187" s="429"/>
      <c r="R187" s="429"/>
      <c r="S187" s="429"/>
      <c r="T187" s="429"/>
      <c r="U187" s="429"/>
      <c r="V187" s="429"/>
      <c r="W187" s="429"/>
      <c r="X187" s="429"/>
      <c r="Y187" s="429"/>
      <c r="Z187" s="429"/>
      <c r="AA187" s="429"/>
      <c r="AB187" s="429"/>
      <c r="AC187" s="429"/>
      <c r="AD187" s="429"/>
      <c r="AE187" s="12"/>
      <c r="AF187" s="122"/>
      <c r="AH187" s="655">
        <f t="shared" si="63"/>
        <v>0</v>
      </c>
      <c r="AI187" s="655"/>
      <c r="AK187" s="645">
        <f t="shared" si="64"/>
        <v>0</v>
      </c>
      <c r="AL187" s="647"/>
      <c r="AN187" s="638">
        <f t="shared" si="54"/>
        <v>0</v>
      </c>
      <c r="AO187" s="638"/>
      <c r="DA187" s="678" t="s">
        <v>81</v>
      </c>
      <c r="DB187" s="678"/>
      <c r="DC187" s="112">
        <f>IF($AH$128=$AJ$128,0,IF(COUNTA(T258:T312)&gt;0,0,1))</f>
        <v>0</v>
      </c>
    </row>
    <row r="188" spans="1:107" s="72" customFormat="1" ht="15" customHeight="1">
      <c r="A188" s="131"/>
      <c r="B188" s="48"/>
      <c r="C188" s="82" t="s">
        <v>242</v>
      </c>
      <c r="D188" s="664" t="str">
        <f t="shared" si="48"/>
        <v/>
      </c>
      <c r="E188" s="664"/>
      <c r="F188" s="664"/>
      <c r="G188" s="664"/>
      <c r="H188" s="664"/>
      <c r="I188" s="664"/>
      <c r="J188" s="664"/>
      <c r="K188" s="550"/>
      <c r="L188" s="551"/>
      <c r="M188" s="551"/>
      <c r="N188" s="552"/>
      <c r="O188" s="429"/>
      <c r="P188" s="429"/>
      <c r="Q188" s="429"/>
      <c r="R188" s="429"/>
      <c r="S188" s="429"/>
      <c r="T188" s="429"/>
      <c r="U188" s="429"/>
      <c r="V188" s="429"/>
      <c r="W188" s="429"/>
      <c r="X188" s="429"/>
      <c r="Y188" s="429"/>
      <c r="Z188" s="429"/>
      <c r="AA188" s="429"/>
      <c r="AB188" s="429"/>
      <c r="AC188" s="429"/>
      <c r="AD188" s="429"/>
      <c r="AE188" s="12"/>
      <c r="AF188" s="122"/>
      <c r="AH188" s="655">
        <f t="shared" si="63"/>
        <v>0</v>
      </c>
      <c r="AI188" s="655"/>
      <c r="AK188" s="645">
        <f t="shared" si="64"/>
        <v>0</v>
      </c>
      <c r="AL188" s="647"/>
      <c r="AN188" s="638">
        <f t="shared" si="54"/>
        <v>0</v>
      </c>
      <c r="AO188" s="638"/>
      <c r="DA188" s="678" t="s">
        <v>82</v>
      </c>
      <c r="DB188" s="678"/>
      <c r="DC188" s="112">
        <f>IF($AH$128=$AJ$128,0,IF(COUNTA(U258:U312)&gt;0,0,1))</f>
        <v>0</v>
      </c>
    </row>
    <row r="189" spans="1:107" s="72" customFormat="1" ht="15" customHeight="1">
      <c r="A189" s="131"/>
      <c r="B189" s="48"/>
      <c r="C189" s="82" t="s">
        <v>243</v>
      </c>
      <c r="D189" s="664" t="str">
        <f t="shared" si="48"/>
        <v/>
      </c>
      <c r="E189" s="664"/>
      <c r="F189" s="664"/>
      <c r="G189" s="664"/>
      <c r="H189" s="664"/>
      <c r="I189" s="664"/>
      <c r="J189" s="664"/>
      <c r="K189" s="550"/>
      <c r="L189" s="551"/>
      <c r="M189" s="551"/>
      <c r="N189" s="552"/>
      <c r="O189" s="429"/>
      <c r="P189" s="429"/>
      <c r="Q189" s="429"/>
      <c r="R189" s="429"/>
      <c r="S189" s="429"/>
      <c r="T189" s="429"/>
      <c r="U189" s="429"/>
      <c r="V189" s="429"/>
      <c r="W189" s="429"/>
      <c r="X189" s="429"/>
      <c r="Y189" s="429"/>
      <c r="Z189" s="429"/>
      <c r="AA189" s="429"/>
      <c r="AB189" s="429"/>
      <c r="AC189" s="429"/>
      <c r="AD189" s="429"/>
      <c r="AE189" s="12"/>
      <c r="AF189" s="122"/>
      <c r="AH189" s="655">
        <f t="shared" si="63"/>
        <v>0</v>
      </c>
      <c r="AI189" s="655"/>
      <c r="AK189" s="645">
        <f t="shared" si="64"/>
        <v>0</v>
      </c>
      <c r="AL189" s="647"/>
      <c r="AN189" s="638">
        <f t="shared" si="54"/>
        <v>0</v>
      </c>
      <c r="AO189" s="638"/>
      <c r="DA189" s="678" t="s">
        <v>83</v>
      </c>
      <c r="DB189" s="678"/>
      <c r="DC189" s="112">
        <f>IF($AH$128=$AJ$128,0,IF(COUNTA(V258:V312)&gt;0,0,1))</f>
        <v>0</v>
      </c>
    </row>
    <row r="190" spans="1:107" s="72" customFormat="1" ht="15" customHeight="1">
      <c r="A190" s="131"/>
      <c r="B190" s="48"/>
      <c r="C190" s="82" t="s">
        <v>244</v>
      </c>
      <c r="D190" s="664" t="str">
        <f t="shared" si="48"/>
        <v/>
      </c>
      <c r="E190" s="664"/>
      <c r="F190" s="664"/>
      <c r="G190" s="664"/>
      <c r="H190" s="664"/>
      <c r="I190" s="664"/>
      <c r="J190" s="664"/>
      <c r="K190" s="550"/>
      <c r="L190" s="551"/>
      <c r="M190" s="551"/>
      <c r="N190" s="552"/>
      <c r="O190" s="429"/>
      <c r="P190" s="429"/>
      <c r="Q190" s="429"/>
      <c r="R190" s="429"/>
      <c r="S190" s="429"/>
      <c r="T190" s="429"/>
      <c r="U190" s="429"/>
      <c r="V190" s="429"/>
      <c r="W190" s="429"/>
      <c r="X190" s="429"/>
      <c r="Y190" s="429"/>
      <c r="Z190" s="429"/>
      <c r="AA190" s="429"/>
      <c r="AB190" s="429"/>
      <c r="AC190" s="429"/>
      <c r="AD190" s="429"/>
      <c r="AE190" s="12"/>
      <c r="AF190" s="122"/>
      <c r="AH190" s="655">
        <f t="shared" si="63"/>
        <v>0</v>
      </c>
      <c r="AI190" s="655"/>
      <c r="AK190" s="645">
        <f t="shared" si="64"/>
        <v>0</v>
      </c>
      <c r="AL190" s="647"/>
      <c r="AN190" s="638">
        <f t="shared" si="54"/>
        <v>0</v>
      </c>
      <c r="AO190" s="638"/>
      <c r="DA190" s="678" t="s">
        <v>84</v>
      </c>
      <c r="DB190" s="223" t="s">
        <v>847</v>
      </c>
      <c r="DC190" s="112">
        <f>IF($AH$128=$AJ$128,0,IF(COUNTA(W258:W312)&gt;0,0,1))</f>
        <v>0</v>
      </c>
    </row>
    <row r="191" spans="1:107" s="72" customFormat="1" ht="15" customHeight="1">
      <c r="A191" s="131"/>
      <c r="B191" s="48"/>
      <c r="C191" s="82" t="s">
        <v>245</v>
      </c>
      <c r="D191" s="664" t="str">
        <f t="shared" si="48"/>
        <v/>
      </c>
      <c r="E191" s="664"/>
      <c r="F191" s="664"/>
      <c r="G191" s="664"/>
      <c r="H191" s="664"/>
      <c r="I191" s="664"/>
      <c r="J191" s="664"/>
      <c r="K191" s="550"/>
      <c r="L191" s="551"/>
      <c r="M191" s="551"/>
      <c r="N191" s="552"/>
      <c r="O191" s="429"/>
      <c r="P191" s="429"/>
      <c r="Q191" s="429"/>
      <c r="R191" s="429"/>
      <c r="S191" s="429"/>
      <c r="T191" s="429"/>
      <c r="U191" s="429"/>
      <c r="V191" s="429"/>
      <c r="W191" s="429"/>
      <c r="X191" s="429"/>
      <c r="Y191" s="429"/>
      <c r="Z191" s="429"/>
      <c r="AA191" s="429"/>
      <c r="AB191" s="429"/>
      <c r="AC191" s="429"/>
      <c r="AD191" s="429"/>
      <c r="AE191" s="12"/>
      <c r="AF191" s="122"/>
      <c r="AH191" s="655">
        <f t="shared" si="63"/>
        <v>0</v>
      </c>
      <c r="AI191" s="655"/>
      <c r="AK191" s="645">
        <f t="shared" si="64"/>
        <v>0</v>
      </c>
      <c r="AL191" s="647"/>
      <c r="AN191" s="638">
        <f t="shared" si="54"/>
        <v>0</v>
      </c>
      <c r="AO191" s="638"/>
      <c r="DA191" s="678"/>
      <c r="DB191" s="223" t="s">
        <v>848</v>
      </c>
      <c r="DC191" s="112">
        <f>IF($AH$128=$AJ$128,0,IF(COUNTA(X258:X312)&gt;0,0,1))</f>
        <v>0</v>
      </c>
    </row>
    <row r="192" spans="1:107" s="72" customFormat="1" ht="15" customHeight="1">
      <c r="A192" s="131"/>
      <c r="B192" s="48"/>
      <c r="C192" s="82" t="s">
        <v>246</v>
      </c>
      <c r="D192" s="664" t="str">
        <f t="shared" si="48"/>
        <v/>
      </c>
      <c r="E192" s="664"/>
      <c r="F192" s="664"/>
      <c r="G192" s="664"/>
      <c r="H192" s="664"/>
      <c r="I192" s="664"/>
      <c r="J192" s="664"/>
      <c r="K192" s="550"/>
      <c r="L192" s="551"/>
      <c r="M192" s="551"/>
      <c r="N192" s="552"/>
      <c r="O192" s="429"/>
      <c r="P192" s="429"/>
      <c r="Q192" s="429"/>
      <c r="R192" s="429"/>
      <c r="S192" s="429"/>
      <c r="T192" s="429"/>
      <c r="U192" s="429"/>
      <c r="V192" s="429"/>
      <c r="W192" s="429"/>
      <c r="X192" s="429"/>
      <c r="Y192" s="429"/>
      <c r="Z192" s="429"/>
      <c r="AA192" s="429"/>
      <c r="AB192" s="429"/>
      <c r="AC192" s="429"/>
      <c r="AD192" s="429"/>
      <c r="AE192" s="12"/>
      <c r="AF192" s="122"/>
      <c r="AH192" s="655">
        <f t="shared" si="63"/>
        <v>0</v>
      </c>
      <c r="AI192" s="655"/>
      <c r="AK192" s="645">
        <f t="shared" si="64"/>
        <v>0</v>
      </c>
      <c r="AL192" s="647"/>
      <c r="AN192" s="638">
        <f t="shared" si="54"/>
        <v>0</v>
      </c>
      <c r="AO192" s="638"/>
      <c r="DA192" s="678"/>
      <c r="DB192" s="223" t="s">
        <v>849</v>
      </c>
      <c r="DC192" s="112">
        <f>IF($AH$128=$AJ$128,0,IF(COUNTA(Y258:Y312)&gt;0,0,1))</f>
        <v>0</v>
      </c>
    </row>
    <row r="193" spans="1:107" s="48" customFormat="1" ht="15" customHeight="1">
      <c r="A193" s="131"/>
      <c r="I193" s="15"/>
      <c r="J193" s="15"/>
      <c r="K193" s="15"/>
      <c r="L193" s="15"/>
      <c r="M193" s="15"/>
      <c r="N193" s="15"/>
      <c r="O193" s="15"/>
      <c r="P193" s="15"/>
      <c r="Q193" s="15"/>
      <c r="R193" s="15"/>
      <c r="S193" s="15"/>
      <c r="T193" s="15"/>
      <c r="U193" s="15"/>
      <c r="V193" s="15"/>
      <c r="W193" s="15"/>
      <c r="X193" s="15"/>
      <c r="Y193" s="15"/>
      <c r="AE193" s="12"/>
      <c r="AF193" s="16"/>
      <c r="AK193" s="728">
        <f>SUM(AK138:AL192)</f>
        <v>0</v>
      </c>
      <c r="AL193" s="728"/>
      <c r="AN193" s="749">
        <f>SUM(AN138:AO192)</f>
        <v>0</v>
      </c>
      <c r="AO193" s="749"/>
      <c r="DA193" s="678"/>
      <c r="DB193" s="223" t="s">
        <v>850</v>
      </c>
      <c r="DC193" s="112">
        <f>IF($AH$128=$AJ$128,0,IF(COUNTA(Z258:Z312)&gt;0,0,1))</f>
        <v>0</v>
      </c>
    </row>
    <row r="194" spans="1:107" s="72" customFormat="1" ht="15" customHeight="1">
      <c r="A194" s="131"/>
      <c r="B194" s="48"/>
      <c r="C194" s="48"/>
      <c r="D194" s="48"/>
      <c r="E194" s="48"/>
      <c r="F194" s="48"/>
      <c r="G194" s="48"/>
      <c r="H194" s="48"/>
      <c r="Z194" s="48"/>
      <c r="AA194" s="761" t="s">
        <v>149</v>
      </c>
      <c r="AB194" s="761"/>
      <c r="AC194" s="761"/>
      <c r="AD194" s="761"/>
      <c r="AE194" s="12"/>
      <c r="AF194" s="122"/>
      <c r="DA194" s="678"/>
      <c r="DB194" s="223" t="s">
        <v>851</v>
      </c>
      <c r="DC194" s="112">
        <f>IF($AH$128=$AJ$128,0,IF(COUNTA(AA258:AA312)&gt;0,0,1))</f>
        <v>0</v>
      </c>
    </row>
    <row r="195" spans="1:107" s="72" customFormat="1" ht="24" customHeight="1">
      <c r="A195" s="131"/>
      <c r="B195" s="48"/>
      <c r="C195" s="670" t="s">
        <v>535</v>
      </c>
      <c r="D195" s="670"/>
      <c r="E195" s="670"/>
      <c r="F195" s="670"/>
      <c r="G195" s="670"/>
      <c r="H195" s="670"/>
      <c r="I195" s="670" t="s">
        <v>131</v>
      </c>
      <c r="J195" s="670"/>
      <c r="K195" s="670"/>
      <c r="L195" s="670"/>
      <c r="M195" s="670"/>
      <c r="N195" s="670"/>
      <c r="O195" s="670"/>
      <c r="P195" s="670"/>
      <c r="Q195" s="670"/>
      <c r="R195" s="670"/>
      <c r="S195" s="670"/>
      <c r="T195" s="670"/>
      <c r="U195" s="670"/>
      <c r="V195" s="670"/>
      <c r="W195" s="670"/>
      <c r="X195" s="670"/>
      <c r="Y195" s="670"/>
      <c r="Z195" s="670"/>
      <c r="AA195" s="670"/>
      <c r="AB195" s="670"/>
      <c r="AC195" s="670"/>
      <c r="AD195" s="670"/>
      <c r="AE195" s="12"/>
      <c r="AF195" s="122"/>
      <c r="DA195" s="678"/>
      <c r="DB195" s="223" t="s">
        <v>852</v>
      </c>
      <c r="DC195" s="112">
        <f>IF($AH$128=$AJ$128,0,IF(COUNTA(AB258:AB312)&gt;0,0,1))</f>
        <v>0</v>
      </c>
    </row>
    <row r="196" spans="1:107" s="72" customFormat="1" ht="15" customHeight="1">
      <c r="A196" s="131"/>
      <c r="B196" s="48"/>
      <c r="C196" s="670"/>
      <c r="D196" s="670"/>
      <c r="E196" s="670"/>
      <c r="F196" s="670"/>
      <c r="G196" s="670"/>
      <c r="H196" s="670"/>
      <c r="I196" s="714" t="s">
        <v>66</v>
      </c>
      <c r="J196" s="715"/>
      <c r="K196" s="715"/>
      <c r="L196" s="715"/>
      <c r="M196" s="716"/>
      <c r="N196" s="678" t="s">
        <v>67</v>
      </c>
      <c r="O196" s="678"/>
      <c r="P196" s="678"/>
      <c r="Q196" s="678"/>
      <c r="R196" s="678"/>
      <c r="S196" s="678"/>
      <c r="T196" s="757" t="s">
        <v>68</v>
      </c>
      <c r="U196" s="757" t="s">
        <v>69</v>
      </c>
      <c r="V196" s="758" t="s">
        <v>70</v>
      </c>
      <c r="W196" s="759"/>
      <c r="X196" s="759"/>
      <c r="Y196" s="760"/>
      <c r="Z196" s="757" t="s">
        <v>71</v>
      </c>
      <c r="AA196" s="757" t="s">
        <v>72</v>
      </c>
      <c r="AB196" s="757" t="s">
        <v>73</v>
      </c>
      <c r="AC196" s="757" t="s">
        <v>74</v>
      </c>
      <c r="AD196" s="678" t="s">
        <v>75</v>
      </c>
      <c r="AE196" s="12"/>
      <c r="AF196" s="122"/>
      <c r="DA196" s="678" t="s">
        <v>85</v>
      </c>
      <c r="DB196" s="678"/>
      <c r="DC196" s="112">
        <f>IF($AH$128=$AJ$128,0,IF(COUNTA(AC258:AC312)&gt;0,0,1))</f>
        <v>0</v>
      </c>
    </row>
    <row r="197" spans="1:107" s="72" customFormat="1" ht="24" customHeight="1">
      <c r="A197" s="131"/>
      <c r="B197" s="48"/>
      <c r="C197" s="670"/>
      <c r="D197" s="670"/>
      <c r="E197" s="670"/>
      <c r="F197" s="670"/>
      <c r="G197" s="670"/>
      <c r="H197" s="670"/>
      <c r="I197" s="223" t="s">
        <v>148</v>
      </c>
      <c r="J197" s="223" t="s">
        <v>657</v>
      </c>
      <c r="K197" s="223" t="s">
        <v>658</v>
      </c>
      <c r="L197" s="223" t="s">
        <v>878</v>
      </c>
      <c r="M197" s="223" t="s">
        <v>879</v>
      </c>
      <c r="N197" s="223" t="s">
        <v>150</v>
      </c>
      <c r="O197" s="223" t="s">
        <v>151</v>
      </c>
      <c r="P197" s="223" t="s">
        <v>152</v>
      </c>
      <c r="Q197" s="223" t="s">
        <v>153</v>
      </c>
      <c r="R197" s="223" t="s">
        <v>154</v>
      </c>
      <c r="S197" s="223" t="s">
        <v>155</v>
      </c>
      <c r="T197" s="713"/>
      <c r="U197" s="713"/>
      <c r="V197" s="223" t="s">
        <v>156</v>
      </c>
      <c r="W197" s="223" t="s">
        <v>157</v>
      </c>
      <c r="X197" s="223" t="s">
        <v>158</v>
      </c>
      <c r="Y197" s="223" t="s">
        <v>159</v>
      </c>
      <c r="Z197" s="713"/>
      <c r="AA197" s="713"/>
      <c r="AB197" s="713"/>
      <c r="AC197" s="713"/>
      <c r="AD197" s="678"/>
      <c r="AE197" s="12"/>
      <c r="AF197" s="122"/>
      <c r="DA197" s="678" t="s">
        <v>86</v>
      </c>
      <c r="DB197" s="678"/>
      <c r="DC197" s="112">
        <f>IF($AH$128=$AJ$128,0,IF(COUNTA(AD258:AD312)&gt;0,0,1))</f>
        <v>0</v>
      </c>
    </row>
    <row r="198" spans="1:107" s="72" customFormat="1" ht="15" customHeight="1">
      <c r="A198" s="131"/>
      <c r="B198" s="48"/>
      <c r="C198" s="186" t="s">
        <v>66</v>
      </c>
      <c r="D198" s="746" t="str">
        <f t="shared" ref="D198:D252" si="65">IF($AH$40=$AJ$40,"",IF(D60="","",D60))</f>
        <v/>
      </c>
      <c r="E198" s="746"/>
      <c r="F198" s="746"/>
      <c r="G198" s="746"/>
      <c r="H198" s="746"/>
      <c r="I198" s="429"/>
      <c r="J198" s="429"/>
      <c r="K198" s="429"/>
      <c r="L198" s="429"/>
      <c r="M198" s="429"/>
      <c r="N198" s="429"/>
      <c r="O198" s="429"/>
      <c r="P198" s="429"/>
      <c r="Q198" s="429"/>
      <c r="R198" s="429"/>
      <c r="S198" s="429"/>
      <c r="T198" s="429"/>
      <c r="U198" s="429"/>
      <c r="V198" s="429"/>
      <c r="W198" s="429"/>
      <c r="X198" s="429"/>
      <c r="Y198" s="429"/>
      <c r="Z198" s="429"/>
      <c r="AA198" s="429"/>
      <c r="AB198" s="429"/>
      <c r="AC198" s="429"/>
      <c r="AD198" s="429"/>
      <c r="AE198" s="12"/>
      <c r="AF198" s="122"/>
    </row>
    <row r="199" spans="1:107" s="72" customFormat="1" ht="15" customHeight="1">
      <c r="A199" s="131"/>
      <c r="B199" s="48"/>
      <c r="C199" s="82" t="s">
        <v>67</v>
      </c>
      <c r="D199" s="746" t="str">
        <f t="shared" si="65"/>
        <v/>
      </c>
      <c r="E199" s="746"/>
      <c r="F199" s="746"/>
      <c r="G199" s="746"/>
      <c r="H199" s="746"/>
      <c r="I199" s="429"/>
      <c r="J199" s="429"/>
      <c r="K199" s="429"/>
      <c r="L199" s="429"/>
      <c r="M199" s="429"/>
      <c r="N199" s="429"/>
      <c r="O199" s="429"/>
      <c r="P199" s="429"/>
      <c r="Q199" s="429"/>
      <c r="R199" s="429"/>
      <c r="S199" s="429"/>
      <c r="T199" s="429"/>
      <c r="U199" s="429"/>
      <c r="V199" s="429"/>
      <c r="W199" s="429"/>
      <c r="X199" s="429"/>
      <c r="Y199" s="429"/>
      <c r="Z199" s="429"/>
      <c r="AA199" s="429"/>
      <c r="AB199" s="429"/>
      <c r="AC199" s="429"/>
      <c r="AD199" s="429"/>
      <c r="AE199" s="12"/>
      <c r="AF199" s="122"/>
    </row>
    <row r="200" spans="1:107" s="72" customFormat="1" ht="15" customHeight="1">
      <c r="A200" s="131"/>
      <c r="B200" s="48"/>
      <c r="C200" s="82" t="s">
        <v>68</v>
      </c>
      <c r="D200" s="746" t="str">
        <f t="shared" si="65"/>
        <v/>
      </c>
      <c r="E200" s="746"/>
      <c r="F200" s="746"/>
      <c r="G200" s="746"/>
      <c r="H200" s="746"/>
      <c r="I200" s="429"/>
      <c r="J200" s="429"/>
      <c r="K200" s="429"/>
      <c r="L200" s="429"/>
      <c r="M200" s="429"/>
      <c r="N200" s="429"/>
      <c r="O200" s="429"/>
      <c r="P200" s="429"/>
      <c r="Q200" s="429"/>
      <c r="R200" s="429"/>
      <c r="S200" s="429"/>
      <c r="T200" s="429"/>
      <c r="U200" s="429"/>
      <c r="V200" s="429"/>
      <c r="W200" s="429"/>
      <c r="X200" s="429"/>
      <c r="Y200" s="429"/>
      <c r="Z200" s="429"/>
      <c r="AA200" s="429"/>
      <c r="AB200" s="429"/>
      <c r="AC200" s="429"/>
      <c r="AD200" s="429"/>
      <c r="AE200" s="12"/>
      <c r="AF200" s="122"/>
    </row>
    <row r="201" spans="1:107" s="72" customFormat="1" ht="15" customHeight="1">
      <c r="A201" s="131"/>
      <c r="B201" s="48"/>
      <c r="C201" s="82" t="s">
        <v>69</v>
      </c>
      <c r="D201" s="746" t="str">
        <f t="shared" si="65"/>
        <v/>
      </c>
      <c r="E201" s="746"/>
      <c r="F201" s="746"/>
      <c r="G201" s="746"/>
      <c r="H201" s="746"/>
      <c r="I201" s="429"/>
      <c r="J201" s="429"/>
      <c r="K201" s="429"/>
      <c r="L201" s="429"/>
      <c r="M201" s="429"/>
      <c r="N201" s="429"/>
      <c r="O201" s="429"/>
      <c r="P201" s="429"/>
      <c r="Q201" s="429"/>
      <c r="R201" s="429"/>
      <c r="S201" s="429"/>
      <c r="T201" s="429"/>
      <c r="U201" s="429"/>
      <c r="V201" s="429"/>
      <c r="W201" s="429"/>
      <c r="X201" s="429"/>
      <c r="Y201" s="429"/>
      <c r="Z201" s="429"/>
      <c r="AA201" s="429"/>
      <c r="AB201" s="429"/>
      <c r="AC201" s="429"/>
      <c r="AD201" s="429"/>
      <c r="AE201" s="12"/>
      <c r="AF201" s="122"/>
    </row>
    <row r="202" spans="1:107" s="72" customFormat="1" ht="15" customHeight="1">
      <c r="A202" s="131"/>
      <c r="B202" s="48"/>
      <c r="C202" s="82" t="s">
        <v>70</v>
      </c>
      <c r="D202" s="746" t="str">
        <f t="shared" si="65"/>
        <v/>
      </c>
      <c r="E202" s="746"/>
      <c r="F202" s="746"/>
      <c r="G202" s="746"/>
      <c r="H202" s="746"/>
      <c r="I202" s="429"/>
      <c r="J202" s="429"/>
      <c r="K202" s="429"/>
      <c r="L202" s="429"/>
      <c r="M202" s="429"/>
      <c r="N202" s="429"/>
      <c r="O202" s="429"/>
      <c r="P202" s="429"/>
      <c r="Q202" s="429"/>
      <c r="R202" s="429"/>
      <c r="S202" s="429"/>
      <c r="T202" s="429"/>
      <c r="U202" s="429"/>
      <c r="V202" s="429"/>
      <c r="W202" s="429"/>
      <c r="X202" s="429"/>
      <c r="Y202" s="429"/>
      <c r="Z202" s="429"/>
      <c r="AA202" s="429"/>
      <c r="AB202" s="429"/>
      <c r="AC202" s="429"/>
      <c r="AD202" s="429"/>
      <c r="AE202" s="12"/>
      <c r="AF202" s="122"/>
    </row>
    <row r="203" spans="1:107" s="72" customFormat="1" ht="15" customHeight="1">
      <c r="A203" s="131"/>
      <c r="B203" s="48"/>
      <c r="C203" s="82" t="s">
        <v>71</v>
      </c>
      <c r="D203" s="746" t="str">
        <f t="shared" si="65"/>
        <v/>
      </c>
      <c r="E203" s="746"/>
      <c r="F203" s="746"/>
      <c r="G203" s="746"/>
      <c r="H203" s="746"/>
      <c r="I203" s="429"/>
      <c r="J203" s="429"/>
      <c r="K203" s="429"/>
      <c r="L203" s="429"/>
      <c r="M203" s="429"/>
      <c r="N203" s="429"/>
      <c r="O203" s="429"/>
      <c r="P203" s="429"/>
      <c r="Q203" s="429"/>
      <c r="R203" s="429"/>
      <c r="S203" s="429"/>
      <c r="T203" s="429"/>
      <c r="U203" s="429"/>
      <c r="V203" s="429"/>
      <c r="W203" s="429"/>
      <c r="X203" s="429"/>
      <c r="Y203" s="429"/>
      <c r="Z203" s="429"/>
      <c r="AA203" s="429"/>
      <c r="AB203" s="429"/>
      <c r="AC203" s="429"/>
      <c r="AD203" s="429"/>
      <c r="AE203" s="12"/>
      <c r="AF203" s="122"/>
    </row>
    <row r="204" spans="1:107" s="72" customFormat="1" ht="15" customHeight="1">
      <c r="A204" s="131"/>
      <c r="B204" s="48"/>
      <c r="C204" s="82" t="s">
        <v>72</v>
      </c>
      <c r="D204" s="746" t="str">
        <f t="shared" si="65"/>
        <v/>
      </c>
      <c r="E204" s="746"/>
      <c r="F204" s="746"/>
      <c r="G204" s="746"/>
      <c r="H204" s="746"/>
      <c r="I204" s="429"/>
      <c r="J204" s="429"/>
      <c r="K204" s="429"/>
      <c r="L204" s="429"/>
      <c r="M204" s="429"/>
      <c r="N204" s="429"/>
      <c r="O204" s="429"/>
      <c r="P204" s="429"/>
      <c r="Q204" s="429"/>
      <c r="R204" s="429"/>
      <c r="S204" s="429"/>
      <c r="T204" s="429"/>
      <c r="U204" s="429"/>
      <c r="V204" s="429"/>
      <c r="W204" s="429"/>
      <c r="X204" s="429"/>
      <c r="Y204" s="429"/>
      <c r="Z204" s="429"/>
      <c r="AA204" s="429"/>
      <c r="AB204" s="429"/>
      <c r="AC204" s="429"/>
      <c r="AD204" s="429"/>
      <c r="AE204" s="12"/>
      <c r="AF204" s="122"/>
    </row>
    <row r="205" spans="1:107" s="72" customFormat="1" ht="15" customHeight="1">
      <c r="A205" s="131"/>
      <c r="B205" s="48"/>
      <c r="C205" s="82" t="s">
        <v>73</v>
      </c>
      <c r="D205" s="746" t="str">
        <f t="shared" si="65"/>
        <v/>
      </c>
      <c r="E205" s="746"/>
      <c r="F205" s="746"/>
      <c r="G205" s="746"/>
      <c r="H205" s="746"/>
      <c r="I205" s="429"/>
      <c r="J205" s="429"/>
      <c r="K205" s="429"/>
      <c r="L205" s="429"/>
      <c r="M205" s="429"/>
      <c r="N205" s="429"/>
      <c r="O205" s="429"/>
      <c r="P205" s="429"/>
      <c r="Q205" s="429"/>
      <c r="R205" s="429"/>
      <c r="S205" s="429"/>
      <c r="T205" s="429"/>
      <c r="U205" s="429"/>
      <c r="V205" s="429"/>
      <c r="W205" s="429"/>
      <c r="X205" s="429"/>
      <c r="Y205" s="429"/>
      <c r="Z205" s="429"/>
      <c r="AA205" s="429"/>
      <c r="AB205" s="429"/>
      <c r="AC205" s="429"/>
      <c r="AD205" s="429"/>
      <c r="AE205" s="12"/>
      <c r="AF205" s="122"/>
    </row>
    <row r="206" spans="1:107" s="72" customFormat="1" ht="15" customHeight="1">
      <c r="A206" s="131"/>
      <c r="B206" s="48"/>
      <c r="C206" s="82" t="s">
        <v>74</v>
      </c>
      <c r="D206" s="746" t="str">
        <f t="shared" si="65"/>
        <v/>
      </c>
      <c r="E206" s="746"/>
      <c r="F206" s="746"/>
      <c r="G206" s="746"/>
      <c r="H206" s="746"/>
      <c r="I206" s="429"/>
      <c r="J206" s="429"/>
      <c r="K206" s="429"/>
      <c r="L206" s="429"/>
      <c r="M206" s="429"/>
      <c r="N206" s="429"/>
      <c r="O206" s="429"/>
      <c r="P206" s="429"/>
      <c r="Q206" s="429"/>
      <c r="R206" s="429"/>
      <c r="S206" s="429"/>
      <c r="T206" s="429"/>
      <c r="U206" s="429"/>
      <c r="V206" s="429"/>
      <c r="W206" s="429"/>
      <c r="X206" s="429"/>
      <c r="Y206" s="429"/>
      <c r="Z206" s="429"/>
      <c r="AA206" s="429"/>
      <c r="AB206" s="429"/>
      <c r="AC206" s="429"/>
      <c r="AD206" s="429"/>
      <c r="AE206" s="12"/>
      <c r="AF206" s="122"/>
    </row>
    <row r="207" spans="1:107" s="72" customFormat="1" ht="15" customHeight="1">
      <c r="A207" s="131"/>
      <c r="B207" s="48"/>
      <c r="C207" s="82" t="s">
        <v>75</v>
      </c>
      <c r="D207" s="746" t="str">
        <f t="shared" si="65"/>
        <v/>
      </c>
      <c r="E207" s="746"/>
      <c r="F207" s="746"/>
      <c r="G207" s="746"/>
      <c r="H207" s="746"/>
      <c r="I207" s="429"/>
      <c r="J207" s="429"/>
      <c r="K207" s="429"/>
      <c r="L207" s="429"/>
      <c r="M207" s="429"/>
      <c r="N207" s="429"/>
      <c r="O207" s="429"/>
      <c r="P207" s="429"/>
      <c r="Q207" s="429"/>
      <c r="R207" s="429"/>
      <c r="S207" s="429"/>
      <c r="T207" s="429"/>
      <c r="U207" s="429"/>
      <c r="V207" s="429"/>
      <c r="W207" s="429"/>
      <c r="X207" s="429"/>
      <c r="Y207" s="429"/>
      <c r="Z207" s="429"/>
      <c r="AA207" s="429"/>
      <c r="AB207" s="429"/>
      <c r="AC207" s="429"/>
      <c r="AD207" s="429"/>
      <c r="AE207" s="12"/>
      <c r="AF207" s="122"/>
    </row>
    <row r="208" spans="1:107" s="72" customFormat="1" ht="15" customHeight="1">
      <c r="A208" s="131"/>
      <c r="B208" s="48"/>
      <c r="C208" s="82" t="s">
        <v>76</v>
      </c>
      <c r="D208" s="746" t="str">
        <f t="shared" si="65"/>
        <v/>
      </c>
      <c r="E208" s="746"/>
      <c r="F208" s="746"/>
      <c r="G208" s="746"/>
      <c r="H208" s="746"/>
      <c r="I208" s="429"/>
      <c r="J208" s="429"/>
      <c r="K208" s="429"/>
      <c r="L208" s="429"/>
      <c r="M208" s="429"/>
      <c r="N208" s="429"/>
      <c r="O208" s="429"/>
      <c r="P208" s="429"/>
      <c r="Q208" s="429"/>
      <c r="R208" s="429"/>
      <c r="S208" s="429"/>
      <c r="T208" s="429"/>
      <c r="U208" s="429"/>
      <c r="V208" s="429"/>
      <c r="W208" s="429"/>
      <c r="X208" s="429"/>
      <c r="Y208" s="429"/>
      <c r="Z208" s="429"/>
      <c r="AA208" s="429"/>
      <c r="AB208" s="429"/>
      <c r="AC208" s="429"/>
      <c r="AD208" s="429"/>
      <c r="AE208" s="12"/>
      <c r="AF208" s="122"/>
    </row>
    <row r="209" spans="1:32" s="72" customFormat="1" ht="15" customHeight="1">
      <c r="A209" s="131"/>
      <c r="B209" s="48"/>
      <c r="C209" s="82" t="s">
        <v>77</v>
      </c>
      <c r="D209" s="746" t="str">
        <f t="shared" si="65"/>
        <v/>
      </c>
      <c r="E209" s="746"/>
      <c r="F209" s="746"/>
      <c r="G209" s="746"/>
      <c r="H209" s="746"/>
      <c r="I209" s="429"/>
      <c r="J209" s="429"/>
      <c r="K209" s="429"/>
      <c r="L209" s="429"/>
      <c r="M209" s="429"/>
      <c r="N209" s="429"/>
      <c r="O209" s="429"/>
      <c r="P209" s="429"/>
      <c r="Q209" s="429"/>
      <c r="R209" s="429"/>
      <c r="S209" s="429"/>
      <c r="T209" s="429"/>
      <c r="U209" s="429"/>
      <c r="V209" s="429"/>
      <c r="W209" s="429"/>
      <c r="X209" s="429"/>
      <c r="Y209" s="429"/>
      <c r="Z209" s="429"/>
      <c r="AA209" s="429"/>
      <c r="AB209" s="429"/>
      <c r="AC209" s="429"/>
      <c r="AD209" s="429"/>
      <c r="AE209" s="12"/>
      <c r="AF209" s="122"/>
    </row>
    <row r="210" spans="1:32" s="72" customFormat="1" ht="15" customHeight="1">
      <c r="A210" s="131"/>
      <c r="B210" s="48"/>
      <c r="C210" s="82" t="s">
        <v>78</v>
      </c>
      <c r="D210" s="746" t="str">
        <f t="shared" si="65"/>
        <v/>
      </c>
      <c r="E210" s="746"/>
      <c r="F210" s="746"/>
      <c r="G210" s="746"/>
      <c r="H210" s="746"/>
      <c r="I210" s="429"/>
      <c r="J210" s="429"/>
      <c r="K210" s="429"/>
      <c r="L210" s="429"/>
      <c r="M210" s="429"/>
      <c r="N210" s="429"/>
      <c r="O210" s="429"/>
      <c r="P210" s="429"/>
      <c r="Q210" s="429"/>
      <c r="R210" s="429"/>
      <c r="S210" s="429"/>
      <c r="T210" s="429"/>
      <c r="U210" s="429"/>
      <c r="V210" s="429"/>
      <c r="W210" s="429"/>
      <c r="X210" s="429"/>
      <c r="Y210" s="429"/>
      <c r="Z210" s="429"/>
      <c r="AA210" s="429"/>
      <c r="AB210" s="429"/>
      <c r="AC210" s="429"/>
      <c r="AD210" s="429"/>
      <c r="AE210" s="12"/>
      <c r="AF210" s="122"/>
    </row>
    <row r="211" spans="1:32" s="72" customFormat="1" ht="15" customHeight="1">
      <c r="A211" s="131"/>
      <c r="B211" s="48"/>
      <c r="C211" s="82" t="s">
        <v>79</v>
      </c>
      <c r="D211" s="746" t="str">
        <f t="shared" si="65"/>
        <v/>
      </c>
      <c r="E211" s="746"/>
      <c r="F211" s="746"/>
      <c r="G211" s="746"/>
      <c r="H211" s="746"/>
      <c r="I211" s="429"/>
      <c r="J211" s="429"/>
      <c r="K211" s="429"/>
      <c r="L211" s="429"/>
      <c r="M211" s="429"/>
      <c r="N211" s="429"/>
      <c r="O211" s="429"/>
      <c r="P211" s="429"/>
      <c r="Q211" s="429"/>
      <c r="R211" s="429"/>
      <c r="S211" s="429"/>
      <c r="T211" s="429"/>
      <c r="U211" s="429"/>
      <c r="V211" s="429"/>
      <c r="W211" s="429"/>
      <c r="X211" s="429"/>
      <c r="Y211" s="429"/>
      <c r="Z211" s="429"/>
      <c r="AA211" s="429"/>
      <c r="AB211" s="429"/>
      <c r="AC211" s="429"/>
      <c r="AD211" s="429"/>
      <c r="AE211" s="12"/>
      <c r="AF211" s="122"/>
    </row>
    <row r="212" spans="1:32" s="72" customFormat="1" ht="15" customHeight="1">
      <c r="A212" s="131"/>
      <c r="B212" s="48"/>
      <c r="C212" s="82" t="s">
        <v>80</v>
      </c>
      <c r="D212" s="746" t="str">
        <f t="shared" si="65"/>
        <v/>
      </c>
      <c r="E212" s="746"/>
      <c r="F212" s="746"/>
      <c r="G212" s="746"/>
      <c r="H212" s="746"/>
      <c r="I212" s="429"/>
      <c r="J212" s="429"/>
      <c r="K212" s="429"/>
      <c r="L212" s="429"/>
      <c r="M212" s="429"/>
      <c r="N212" s="429"/>
      <c r="O212" s="429"/>
      <c r="P212" s="429"/>
      <c r="Q212" s="429"/>
      <c r="R212" s="429"/>
      <c r="S212" s="429"/>
      <c r="T212" s="429"/>
      <c r="U212" s="429"/>
      <c r="V212" s="429"/>
      <c r="W212" s="429"/>
      <c r="X212" s="429"/>
      <c r="Y212" s="429"/>
      <c r="Z212" s="429"/>
      <c r="AA212" s="429"/>
      <c r="AB212" s="429"/>
      <c r="AC212" s="429"/>
      <c r="AD212" s="429"/>
      <c r="AE212" s="12"/>
      <c r="AF212" s="122"/>
    </row>
    <row r="213" spans="1:32" s="72" customFormat="1" ht="15" customHeight="1">
      <c r="A213" s="131"/>
      <c r="B213" s="48"/>
      <c r="C213" s="82" t="s">
        <v>81</v>
      </c>
      <c r="D213" s="746" t="str">
        <f t="shared" si="65"/>
        <v/>
      </c>
      <c r="E213" s="746"/>
      <c r="F213" s="746"/>
      <c r="G213" s="746"/>
      <c r="H213" s="746"/>
      <c r="I213" s="429"/>
      <c r="J213" s="429"/>
      <c r="K213" s="429"/>
      <c r="L213" s="429"/>
      <c r="M213" s="429"/>
      <c r="N213" s="429"/>
      <c r="O213" s="429"/>
      <c r="P213" s="429"/>
      <c r="Q213" s="429"/>
      <c r="R213" s="429"/>
      <c r="S213" s="429"/>
      <c r="T213" s="429"/>
      <c r="U213" s="429"/>
      <c r="V213" s="429"/>
      <c r="W213" s="429"/>
      <c r="X213" s="429"/>
      <c r="Y213" s="429"/>
      <c r="Z213" s="429"/>
      <c r="AA213" s="429"/>
      <c r="AB213" s="429"/>
      <c r="AC213" s="429"/>
      <c r="AD213" s="429"/>
      <c r="AE213" s="12"/>
      <c r="AF213" s="122"/>
    </row>
    <row r="214" spans="1:32" s="72" customFormat="1" ht="14.25" customHeight="1">
      <c r="A214" s="131"/>
      <c r="B214" s="48"/>
      <c r="C214" s="82" t="s">
        <v>82</v>
      </c>
      <c r="D214" s="746" t="str">
        <f t="shared" si="65"/>
        <v/>
      </c>
      <c r="E214" s="746"/>
      <c r="F214" s="746"/>
      <c r="G214" s="746"/>
      <c r="H214" s="746"/>
      <c r="I214" s="429"/>
      <c r="J214" s="429"/>
      <c r="K214" s="429"/>
      <c r="L214" s="429"/>
      <c r="M214" s="429"/>
      <c r="N214" s="429"/>
      <c r="O214" s="429"/>
      <c r="P214" s="429"/>
      <c r="Q214" s="429"/>
      <c r="R214" s="429"/>
      <c r="S214" s="429"/>
      <c r="T214" s="429"/>
      <c r="U214" s="429"/>
      <c r="V214" s="429"/>
      <c r="W214" s="429"/>
      <c r="X214" s="429"/>
      <c r="Y214" s="429"/>
      <c r="Z214" s="429"/>
      <c r="AA214" s="429"/>
      <c r="AB214" s="429"/>
      <c r="AC214" s="429"/>
      <c r="AD214" s="429"/>
      <c r="AE214" s="12"/>
      <c r="AF214" s="122"/>
    </row>
    <row r="215" spans="1:32" s="72" customFormat="1" ht="15" customHeight="1">
      <c r="A215" s="131"/>
      <c r="B215" s="48"/>
      <c r="C215" s="82" t="s">
        <v>83</v>
      </c>
      <c r="D215" s="746" t="str">
        <f t="shared" si="65"/>
        <v/>
      </c>
      <c r="E215" s="746"/>
      <c r="F215" s="746"/>
      <c r="G215" s="746"/>
      <c r="H215" s="746"/>
      <c r="I215" s="429"/>
      <c r="J215" s="429"/>
      <c r="K215" s="429"/>
      <c r="L215" s="429"/>
      <c r="M215" s="429"/>
      <c r="N215" s="429"/>
      <c r="O215" s="429"/>
      <c r="P215" s="429"/>
      <c r="Q215" s="429"/>
      <c r="R215" s="429"/>
      <c r="S215" s="429"/>
      <c r="T215" s="429"/>
      <c r="U215" s="429"/>
      <c r="V215" s="429"/>
      <c r="W215" s="429"/>
      <c r="X215" s="429"/>
      <c r="Y215" s="429"/>
      <c r="Z215" s="429"/>
      <c r="AA215" s="429"/>
      <c r="AB215" s="429"/>
      <c r="AC215" s="429"/>
      <c r="AD215" s="429"/>
      <c r="AE215" s="12"/>
      <c r="AF215" s="122"/>
    </row>
    <row r="216" spans="1:32" s="72" customFormat="1" ht="15" customHeight="1">
      <c r="A216" s="131"/>
      <c r="B216" s="48"/>
      <c r="C216" s="82" t="s">
        <v>84</v>
      </c>
      <c r="D216" s="746" t="str">
        <f t="shared" si="65"/>
        <v/>
      </c>
      <c r="E216" s="746"/>
      <c r="F216" s="746"/>
      <c r="G216" s="746"/>
      <c r="H216" s="746"/>
      <c r="I216" s="429"/>
      <c r="J216" s="429"/>
      <c r="K216" s="429"/>
      <c r="L216" s="429"/>
      <c r="M216" s="429"/>
      <c r="N216" s="429"/>
      <c r="O216" s="429"/>
      <c r="P216" s="429"/>
      <c r="Q216" s="429"/>
      <c r="R216" s="429"/>
      <c r="S216" s="429"/>
      <c r="T216" s="429"/>
      <c r="U216" s="429"/>
      <c r="V216" s="429"/>
      <c r="W216" s="429"/>
      <c r="X216" s="429"/>
      <c r="Y216" s="429"/>
      <c r="Z216" s="429"/>
      <c r="AA216" s="429"/>
      <c r="AB216" s="429"/>
      <c r="AC216" s="429"/>
      <c r="AD216" s="429"/>
      <c r="AE216" s="12"/>
      <c r="AF216" s="122"/>
    </row>
    <row r="217" spans="1:32" s="72" customFormat="1" ht="15" customHeight="1">
      <c r="A217" s="131"/>
      <c r="B217" s="48"/>
      <c r="C217" s="82" t="s">
        <v>85</v>
      </c>
      <c r="D217" s="746" t="str">
        <f t="shared" si="65"/>
        <v/>
      </c>
      <c r="E217" s="746"/>
      <c r="F217" s="746"/>
      <c r="G217" s="746"/>
      <c r="H217" s="746"/>
      <c r="I217" s="429"/>
      <c r="J217" s="429"/>
      <c r="K217" s="429"/>
      <c r="L217" s="429"/>
      <c r="M217" s="429"/>
      <c r="N217" s="429"/>
      <c r="O217" s="429"/>
      <c r="P217" s="429"/>
      <c r="Q217" s="429"/>
      <c r="R217" s="429"/>
      <c r="S217" s="429"/>
      <c r="T217" s="429"/>
      <c r="U217" s="429"/>
      <c r="V217" s="429"/>
      <c r="W217" s="429"/>
      <c r="X217" s="429"/>
      <c r="Y217" s="429"/>
      <c r="Z217" s="429"/>
      <c r="AA217" s="429"/>
      <c r="AB217" s="429"/>
      <c r="AC217" s="429"/>
      <c r="AD217" s="429"/>
      <c r="AE217" s="12"/>
      <c r="AF217" s="122"/>
    </row>
    <row r="218" spans="1:32" s="72" customFormat="1" ht="15" customHeight="1">
      <c r="A218" s="131"/>
      <c r="B218" s="48"/>
      <c r="C218" s="82" t="s">
        <v>86</v>
      </c>
      <c r="D218" s="746" t="str">
        <f t="shared" si="65"/>
        <v/>
      </c>
      <c r="E218" s="746"/>
      <c r="F218" s="746"/>
      <c r="G218" s="746"/>
      <c r="H218" s="746"/>
      <c r="I218" s="429"/>
      <c r="J218" s="429"/>
      <c r="K218" s="429"/>
      <c r="L218" s="429"/>
      <c r="M218" s="429"/>
      <c r="N218" s="429"/>
      <c r="O218" s="429"/>
      <c r="P218" s="429"/>
      <c r="Q218" s="429"/>
      <c r="R218" s="429"/>
      <c r="S218" s="429"/>
      <c r="T218" s="429"/>
      <c r="U218" s="429"/>
      <c r="V218" s="429"/>
      <c r="W218" s="429"/>
      <c r="X218" s="429"/>
      <c r="Y218" s="429"/>
      <c r="Z218" s="429"/>
      <c r="AA218" s="429"/>
      <c r="AB218" s="429"/>
      <c r="AC218" s="429"/>
      <c r="AD218" s="429"/>
      <c r="AE218" s="12"/>
      <c r="AF218" s="122"/>
    </row>
    <row r="219" spans="1:32" s="72" customFormat="1" ht="15" customHeight="1">
      <c r="A219" s="131"/>
      <c r="B219" s="48"/>
      <c r="C219" s="82" t="s">
        <v>87</v>
      </c>
      <c r="D219" s="746" t="str">
        <f t="shared" si="65"/>
        <v/>
      </c>
      <c r="E219" s="746"/>
      <c r="F219" s="746"/>
      <c r="G219" s="746"/>
      <c r="H219" s="746"/>
      <c r="I219" s="429"/>
      <c r="J219" s="429"/>
      <c r="K219" s="429"/>
      <c r="L219" s="429"/>
      <c r="M219" s="429"/>
      <c r="N219" s="429"/>
      <c r="O219" s="429"/>
      <c r="P219" s="429"/>
      <c r="Q219" s="429"/>
      <c r="R219" s="429"/>
      <c r="S219" s="429"/>
      <c r="T219" s="429"/>
      <c r="U219" s="429"/>
      <c r="V219" s="429"/>
      <c r="W219" s="429"/>
      <c r="X219" s="429"/>
      <c r="Y219" s="429"/>
      <c r="Z219" s="429"/>
      <c r="AA219" s="429"/>
      <c r="AB219" s="429"/>
      <c r="AC219" s="429"/>
      <c r="AD219" s="429"/>
      <c r="AE219" s="12"/>
      <c r="AF219" s="122"/>
    </row>
    <row r="220" spans="1:32" s="72" customFormat="1" ht="15" customHeight="1">
      <c r="A220" s="131"/>
      <c r="B220" s="48"/>
      <c r="C220" s="82" t="s">
        <v>88</v>
      </c>
      <c r="D220" s="746" t="str">
        <f t="shared" si="65"/>
        <v/>
      </c>
      <c r="E220" s="746"/>
      <c r="F220" s="746"/>
      <c r="G220" s="746"/>
      <c r="H220" s="746"/>
      <c r="I220" s="429"/>
      <c r="J220" s="429"/>
      <c r="K220" s="429"/>
      <c r="L220" s="429"/>
      <c r="M220" s="429"/>
      <c r="N220" s="429"/>
      <c r="O220" s="429"/>
      <c r="P220" s="429"/>
      <c r="Q220" s="429"/>
      <c r="R220" s="429"/>
      <c r="S220" s="429"/>
      <c r="T220" s="429"/>
      <c r="U220" s="429"/>
      <c r="V220" s="429"/>
      <c r="W220" s="429"/>
      <c r="X220" s="429"/>
      <c r="Y220" s="429"/>
      <c r="Z220" s="429"/>
      <c r="AA220" s="429"/>
      <c r="AB220" s="429"/>
      <c r="AC220" s="429"/>
      <c r="AD220" s="429"/>
      <c r="AE220" s="12"/>
      <c r="AF220" s="122"/>
    </row>
    <row r="221" spans="1:32" s="72" customFormat="1" ht="15" customHeight="1">
      <c r="A221" s="131"/>
      <c r="B221" s="48"/>
      <c r="C221" s="82" t="s">
        <v>89</v>
      </c>
      <c r="D221" s="746" t="str">
        <f t="shared" si="65"/>
        <v/>
      </c>
      <c r="E221" s="746"/>
      <c r="F221" s="746"/>
      <c r="G221" s="746"/>
      <c r="H221" s="746"/>
      <c r="I221" s="429"/>
      <c r="J221" s="429"/>
      <c r="K221" s="429"/>
      <c r="L221" s="429"/>
      <c r="M221" s="429"/>
      <c r="N221" s="429"/>
      <c r="O221" s="429"/>
      <c r="P221" s="429"/>
      <c r="Q221" s="429"/>
      <c r="R221" s="429"/>
      <c r="S221" s="429"/>
      <c r="T221" s="429"/>
      <c r="U221" s="429"/>
      <c r="V221" s="429"/>
      <c r="W221" s="429"/>
      <c r="X221" s="429"/>
      <c r="Y221" s="429"/>
      <c r="Z221" s="429"/>
      <c r="AA221" s="429"/>
      <c r="AB221" s="429"/>
      <c r="AC221" s="429"/>
      <c r="AD221" s="429"/>
      <c r="AE221" s="12"/>
      <c r="AF221" s="122"/>
    </row>
    <row r="222" spans="1:32" s="72" customFormat="1" ht="15" customHeight="1">
      <c r="A222" s="131"/>
      <c r="B222" s="48"/>
      <c r="C222" s="82" t="s">
        <v>90</v>
      </c>
      <c r="D222" s="746" t="str">
        <f t="shared" si="65"/>
        <v/>
      </c>
      <c r="E222" s="746"/>
      <c r="F222" s="746"/>
      <c r="G222" s="746"/>
      <c r="H222" s="746"/>
      <c r="I222" s="429"/>
      <c r="J222" s="429"/>
      <c r="K222" s="429"/>
      <c r="L222" s="429"/>
      <c r="M222" s="429"/>
      <c r="N222" s="429"/>
      <c r="O222" s="429"/>
      <c r="P222" s="429"/>
      <c r="Q222" s="429"/>
      <c r="R222" s="429"/>
      <c r="S222" s="429"/>
      <c r="T222" s="429"/>
      <c r="U222" s="429"/>
      <c r="V222" s="429"/>
      <c r="W222" s="429"/>
      <c r="X222" s="429"/>
      <c r="Y222" s="429"/>
      <c r="Z222" s="429"/>
      <c r="AA222" s="429"/>
      <c r="AB222" s="429"/>
      <c r="AC222" s="429"/>
      <c r="AD222" s="429"/>
      <c r="AE222" s="12"/>
      <c r="AF222" s="122"/>
    </row>
    <row r="223" spans="1:32" s="72" customFormat="1" ht="15" customHeight="1">
      <c r="A223" s="131"/>
      <c r="B223" s="48"/>
      <c r="C223" s="82" t="s">
        <v>91</v>
      </c>
      <c r="D223" s="746" t="str">
        <f t="shared" si="65"/>
        <v/>
      </c>
      <c r="E223" s="746"/>
      <c r="F223" s="746"/>
      <c r="G223" s="746"/>
      <c r="H223" s="746"/>
      <c r="I223" s="429"/>
      <c r="J223" s="429"/>
      <c r="K223" s="429"/>
      <c r="L223" s="429"/>
      <c r="M223" s="429"/>
      <c r="N223" s="429"/>
      <c r="O223" s="429"/>
      <c r="P223" s="429"/>
      <c r="Q223" s="429"/>
      <c r="R223" s="429"/>
      <c r="S223" s="429"/>
      <c r="T223" s="429"/>
      <c r="U223" s="429"/>
      <c r="V223" s="429"/>
      <c r="W223" s="429"/>
      <c r="X223" s="429"/>
      <c r="Y223" s="429"/>
      <c r="Z223" s="429"/>
      <c r="AA223" s="429"/>
      <c r="AB223" s="429"/>
      <c r="AC223" s="429"/>
      <c r="AD223" s="429"/>
      <c r="AE223" s="12"/>
      <c r="AF223" s="122"/>
    </row>
    <row r="224" spans="1:32" s="72" customFormat="1" ht="15" customHeight="1">
      <c r="A224" s="131"/>
      <c r="B224" s="48"/>
      <c r="C224" s="82" t="s">
        <v>92</v>
      </c>
      <c r="D224" s="746" t="str">
        <f t="shared" si="65"/>
        <v/>
      </c>
      <c r="E224" s="746"/>
      <c r="F224" s="746"/>
      <c r="G224" s="746"/>
      <c r="H224" s="746"/>
      <c r="I224" s="429"/>
      <c r="J224" s="429"/>
      <c r="K224" s="429"/>
      <c r="L224" s="429"/>
      <c r="M224" s="429"/>
      <c r="N224" s="429"/>
      <c r="O224" s="429"/>
      <c r="P224" s="429"/>
      <c r="Q224" s="429"/>
      <c r="R224" s="429"/>
      <c r="S224" s="429"/>
      <c r="T224" s="429"/>
      <c r="U224" s="429"/>
      <c r="V224" s="429"/>
      <c r="W224" s="429"/>
      <c r="X224" s="429"/>
      <c r="Y224" s="429"/>
      <c r="Z224" s="429"/>
      <c r="AA224" s="429"/>
      <c r="AB224" s="429"/>
      <c r="AC224" s="429"/>
      <c r="AD224" s="429"/>
      <c r="AE224" s="12"/>
      <c r="AF224" s="122"/>
    </row>
    <row r="225" spans="1:32" s="72" customFormat="1" ht="15" customHeight="1">
      <c r="A225" s="131"/>
      <c r="B225" s="48"/>
      <c r="C225" s="82" t="s">
        <v>93</v>
      </c>
      <c r="D225" s="746" t="str">
        <f t="shared" si="65"/>
        <v/>
      </c>
      <c r="E225" s="746"/>
      <c r="F225" s="746"/>
      <c r="G225" s="746"/>
      <c r="H225" s="746"/>
      <c r="I225" s="429"/>
      <c r="J225" s="429"/>
      <c r="K225" s="429"/>
      <c r="L225" s="429"/>
      <c r="M225" s="429"/>
      <c r="N225" s="429"/>
      <c r="O225" s="429"/>
      <c r="P225" s="429"/>
      <c r="Q225" s="429"/>
      <c r="R225" s="429"/>
      <c r="S225" s="429"/>
      <c r="T225" s="429"/>
      <c r="U225" s="429"/>
      <c r="V225" s="429"/>
      <c r="W225" s="429"/>
      <c r="X225" s="429"/>
      <c r="Y225" s="429"/>
      <c r="Z225" s="429"/>
      <c r="AA225" s="429"/>
      <c r="AB225" s="429"/>
      <c r="AC225" s="429"/>
      <c r="AD225" s="429"/>
      <c r="AE225" s="12"/>
      <c r="AF225" s="122"/>
    </row>
    <row r="226" spans="1:32" s="72" customFormat="1" ht="15" customHeight="1">
      <c r="A226" s="131"/>
      <c r="B226" s="48"/>
      <c r="C226" s="82" t="s">
        <v>94</v>
      </c>
      <c r="D226" s="746" t="str">
        <f t="shared" si="65"/>
        <v/>
      </c>
      <c r="E226" s="746"/>
      <c r="F226" s="746"/>
      <c r="G226" s="746"/>
      <c r="H226" s="746"/>
      <c r="I226" s="429"/>
      <c r="J226" s="429"/>
      <c r="K226" s="429"/>
      <c r="L226" s="429"/>
      <c r="M226" s="429"/>
      <c r="N226" s="429"/>
      <c r="O226" s="429"/>
      <c r="P226" s="429"/>
      <c r="Q226" s="429"/>
      <c r="R226" s="429"/>
      <c r="S226" s="429"/>
      <c r="T226" s="429"/>
      <c r="U226" s="429"/>
      <c r="V226" s="429"/>
      <c r="W226" s="429"/>
      <c r="X226" s="429"/>
      <c r="Y226" s="429"/>
      <c r="Z226" s="429"/>
      <c r="AA226" s="429"/>
      <c r="AB226" s="429"/>
      <c r="AC226" s="429"/>
      <c r="AD226" s="429"/>
      <c r="AE226" s="12"/>
      <c r="AF226" s="122"/>
    </row>
    <row r="227" spans="1:32" s="72" customFormat="1" ht="15" customHeight="1">
      <c r="A227" s="131"/>
      <c r="B227" s="48"/>
      <c r="C227" s="82" t="s">
        <v>95</v>
      </c>
      <c r="D227" s="746" t="str">
        <f t="shared" si="65"/>
        <v/>
      </c>
      <c r="E227" s="746"/>
      <c r="F227" s="746"/>
      <c r="G227" s="746"/>
      <c r="H227" s="746"/>
      <c r="I227" s="429"/>
      <c r="J227" s="429"/>
      <c r="K227" s="429"/>
      <c r="L227" s="429"/>
      <c r="M227" s="429"/>
      <c r="N227" s="429"/>
      <c r="O227" s="429"/>
      <c r="P227" s="429"/>
      <c r="Q227" s="429"/>
      <c r="R227" s="429"/>
      <c r="S227" s="429"/>
      <c r="T227" s="429"/>
      <c r="U227" s="429"/>
      <c r="V227" s="429"/>
      <c r="W227" s="429"/>
      <c r="X227" s="429"/>
      <c r="Y227" s="429"/>
      <c r="Z227" s="429"/>
      <c r="AA227" s="429"/>
      <c r="AB227" s="429"/>
      <c r="AC227" s="429"/>
      <c r="AD227" s="429"/>
      <c r="AE227" s="12"/>
      <c r="AF227" s="122"/>
    </row>
    <row r="228" spans="1:32" s="72" customFormat="1" ht="15" customHeight="1">
      <c r="A228" s="131"/>
      <c r="B228" s="48"/>
      <c r="C228" s="82" t="s">
        <v>96</v>
      </c>
      <c r="D228" s="746" t="str">
        <f t="shared" si="65"/>
        <v/>
      </c>
      <c r="E228" s="746"/>
      <c r="F228" s="746"/>
      <c r="G228" s="746"/>
      <c r="H228" s="746"/>
      <c r="I228" s="429"/>
      <c r="J228" s="429"/>
      <c r="K228" s="429"/>
      <c r="L228" s="429"/>
      <c r="M228" s="429"/>
      <c r="N228" s="429"/>
      <c r="O228" s="429"/>
      <c r="P228" s="429"/>
      <c r="Q228" s="429"/>
      <c r="R228" s="429"/>
      <c r="S228" s="429"/>
      <c r="T228" s="429"/>
      <c r="U228" s="429"/>
      <c r="V228" s="429"/>
      <c r="W228" s="429"/>
      <c r="X228" s="429"/>
      <c r="Y228" s="429"/>
      <c r="Z228" s="429"/>
      <c r="AA228" s="429"/>
      <c r="AB228" s="429"/>
      <c r="AC228" s="429"/>
      <c r="AD228" s="429"/>
      <c r="AE228" s="12"/>
      <c r="AF228" s="122"/>
    </row>
    <row r="229" spans="1:32" s="72" customFormat="1" ht="15" customHeight="1">
      <c r="A229" s="131"/>
      <c r="B229" s="48"/>
      <c r="C229" s="82" t="s">
        <v>97</v>
      </c>
      <c r="D229" s="746" t="str">
        <f t="shared" si="65"/>
        <v/>
      </c>
      <c r="E229" s="746"/>
      <c r="F229" s="746"/>
      <c r="G229" s="746"/>
      <c r="H229" s="746"/>
      <c r="I229" s="429"/>
      <c r="J229" s="429"/>
      <c r="K229" s="429"/>
      <c r="L229" s="429"/>
      <c r="M229" s="429"/>
      <c r="N229" s="429"/>
      <c r="O229" s="429"/>
      <c r="P229" s="429"/>
      <c r="Q229" s="429"/>
      <c r="R229" s="429"/>
      <c r="S229" s="429"/>
      <c r="T229" s="429"/>
      <c r="U229" s="429"/>
      <c r="V229" s="429"/>
      <c r="W229" s="429"/>
      <c r="X229" s="429"/>
      <c r="Y229" s="429"/>
      <c r="Z229" s="429"/>
      <c r="AA229" s="429"/>
      <c r="AB229" s="429"/>
      <c r="AC229" s="429"/>
      <c r="AD229" s="429"/>
      <c r="AE229" s="12"/>
      <c r="AF229" s="122"/>
    </row>
    <row r="230" spans="1:32" s="72" customFormat="1" ht="15" customHeight="1">
      <c r="A230" s="131"/>
      <c r="B230" s="48"/>
      <c r="C230" s="82" t="s">
        <v>98</v>
      </c>
      <c r="D230" s="746" t="str">
        <f t="shared" si="65"/>
        <v/>
      </c>
      <c r="E230" s="746"/>
      <c r="F230" s="746"/>
      <c r="G230" s="746"/>
      <c r="H230" s="746"/>
      <c r="I230" s="429"/>
      <c r="J230" s="429"/>
      <c r="K230" s="429"/>
      <c r="L230" s="429"/>
      <c r="M230" s="429"/>
      <c r="N230" s="429"/>
      <c r="O230" s="429"/>
      <c r="P230" s="429"/>
      <c r="Q230" s="429"/>
      <c r="R230" s="429"/>
      <c r="S230" s="429"/>
      <c r="T230" s="429"/>
      <c r="U230" s="429"/>
      <c r="V230" s="429"/>
      <c r="W230" s="429"/>
      <c r="X230" s="429"/>
      <c r="Y230" s="429"/>
      <c r="Z230" s="429"/>
      <c r="AA230" s="429"/>
      <c r="AB230" s="429"/>
      <c r="AC230" s="429"/>
      <c r="AD230" s="429"/>
      <c r="AE230" s="12"/>
      <c r="AF230" s="122"/>
    </row>
    <row r="231" spans="1:32" s="72" customFormat="1" ht="15" customHeight="1">
      <c r="A231" s="131"/>
      <c r="B231" s="48"/>
      <c r="C231" s="82" t="s">
        <v>99</v>
      </c>
      <c r="D231" s="746" t="str">
        <f t="shared" si="65"/>
        <v/>
      </c>
      <c r="E231" s="746"/>
      <c r="F231" s="746"/>
      <c r="G231" s="746"/>
      <c r="H231" s="746"/>
      <c r="I231" s="429"/>
      <c r="J231" s="429"/>
      <c r="K231" s="429"/>
      <c r="L231" s="429"/>
      <c r="M231" s="429"/>
      <c r="N231" s="429"/>
      <c r="O231" s="429"/>
      <c r="P231" s="429"/>
      <c r="Q231" s="429"/>
      <c r="R231" s="429"/>
      <c r="S231" s="429"/>
      <c r="T231" s="429"/>
      <c r="U231" s="429"/>
      <c r="V231" s="429"/>
      <c r="W231" s="429"/>
      <c r="X231" s="429"/>
      <c r="Y231" s="429"/>
      <c r="Z231" s="429"/>
      <c r="AA231" s="429"/>
      <c r="AB231" s="429"/>
      <c r="AC231" s="429"/>
      <c r="AD231" s="429"/>
      <c r="AE231" s="12"/>
      <c r="AF231" s="122"/>
    </row>
    <row r="232" spans="1:32" s="72" customFormat="1" ht="15" customHeight="1">
      <c r="A232" s="131"/>
      <c r="B232" s="48"/>
      <c r="C232" s="82" t="s">
        <v>100</v>
      </c>
      <c r="D232" s="746" t="str">
        <f t="shared" si="65"/>
        <v/>
      </c>
      <c r="E232" s="746"/>
      <c r="F232" s="746"/>
      <c r="G232" s="746"/>
      <c r="H232" s="746"/>
      <c r="I232" s="429"/>
      <c r="J232" s="429"/>
      <c r="K232" s="429"/>
      <c r="L232" s="429"/>
      <c r="M232" s="429"/>
      <c r="N232" s="429"/>
      <c r="O232" s="429"/>
      <c r="P232" s="429"/>
      <c r="Q232" s="429"/>
      <c r="R232" s="429"/>
      <c r="S232" s="429"/>
      <c r="T232" s="429"/>
      <c r="U232" s="429"/>
      <c r="V232" s="429"/>
      <c r="W232" s="429"/>
      <c r="X232" s="429"/>
      <c r="Y232" s="429"/>
      <c r="Z232" s="429"/>
      <c r="AA232" s="429"/>
      <c r="AB232" s="429"/>
      <c r="AC232" s="429"/>
      <c r="AD232" s="429"/>
      <c r="AE232" s="12"/>
      <c r="AF232" s="122"/>
    </row>
    <row r="233" spans="1:32" s="72" customFormat="1" ht="15" customHeight="1">
      <c r="A233" s="131"/>
      <c r="B233" s="48"/>
      <c r="C233" s="82" t="s">
        <v>116</v>
      </c>
      <c r="D233" s="746" t="str">
        <f t="shared" si="65"/>
        <v/>
      </c>
      <c r="E233" s="746"/>
      <c r="F233" s="746"/>
      <c r="G233" s="746"/>
      <c r="H233" s="746"/>
      <c r="I233" s="429"/>
      <c r="J233" s="429"/>
      <c r="K233" s="429"/>
      <c r="L233" s="429"/>
      <c r="M233" s="429"/>
      <c r="N233" s="429"/>
      <c r="O233" s="429"/>
      <c r="P233" s="429"/>
      <c r="Q233" s="429"/>
      <c r="R233" s="429"/>
      <c r="S233" s="429"/>
      <c r="T233" s="429"/>
      <c r="U233" s="429"/>
      <c r="V233" s="429"/>
      <c r="W233" s="429"/>
      <c r="X233" s="429"/>
      <c r="Y233" s="429"/>
      <c r="Z233" s="429"/>
      <c r="AA233" s="429"/>
      <c r="AB233" s="429"/>
      <c r="AC233" s="429"/>
      <c r="AD233" s="429"/>
      <c r="AE233" s="12"/>
      <c r="AF233" s="122"/>
    </row>
    <row r="234" spans="1:32" s="72" customFormat="1" ht="15" customHeight="1">
      <c r="A234" s="131"/>
      <c r="B234" s="48"/>
      <c r="C234" s="82" t="s">
        <v>117</v>
      </c>
      <c r="D234" s="746" t="str">
        <f t="shared" si="65"/>
        <v/>
      </c>
      <c r="E234" s="746"/>
      <c r="F234" s="746"/>
      <c r="G234" s="746"/>
      <c r="H234" s="746"/>
      <c r="I234" s="429"/>
      <c r="J234" s="429"/>
      <c r="K234" s="429"/>
      <c r="L234" s="429"/>
      <c r="M234" s="429"/>
      <c r="N234" s="429"/>
      <c r="O234" s="429"/>
      <c r="P234" s="429"/>
      <c r="Q234" s="429"/>
      <c r="R234" s="429"/>
      <c r="S234" s="429"/>
      <c r="T234" s="429"/>
      <c r="U234" s="429"/>
      <c r="V234" s="429"/>
      <c r="W234" s="429"/>
      <c r="X234" s="429"/>
      <c r="Y234" s="429"/>
      <c r="Z234" s="429"/>
      <c r="AA234" s="429"/>
      <c r="AB234" s="429"/>
      <c r="AC234" s="429"/>
      <c r="AD234" s="429"/>
      <c r="AE234" s="12"/>
      <c r="AF234" s="122"/>
    </row>
    <row r="235" spans="1:32" s="72" customFormat="1" ht="15" customHeight="1">
      <c r="A235" s="131"/>
      <c r="B235" s="48"/>
      <c r="C235" s="82" t="s">
        <v>118</v>
      </c>
      <c r="D235" s="746" t="str">
        <f t="shared" si="65"/>
        <v/>
      </c>
      <c r="E235" s="746"/>
      <c r="F235" s="746"/>
      <c r="G235" s="746"/>
      <c r="H235" s="746"/>
      <c r="I235" s="429"/>
      <c r="J235" s="429"/>
      <c r="K235" s="429"/>
      <c r="L235" s="429"/>
      <c r="M235" s="429"/>
      <c r="N235" s="429"/>
      <c r="O235" s="429"/>
      <c r="P235" s="429"/>
      <c r="Q235" s="429"/>
      <c r="R235" s="429"/>
      <c r="S235" s="429"/>
      <c r="T235" s="429"/>
      <c r="U235" s="429"/>
      <c r="V235" s="429"/>
      <c r="W235" s="429"/>
      <c r="X235" s="429"/>
      <c r="Y235" s="429"/>
      <c r="Z235" s="429"/>
      <c r="AA235" s="429"/>
      <c r="AB235" s="429"/>
      <c r="AC235" s="429"/>
      <c r="AD235" s="429"/>
      <c r="AE235" s="12"/>
      <c r="AF235" s="122"/>
    </row>
    <row r="236" spans="1:32" s="72" customFormat="1" ht="15" customHeight="1">
      <c r="A236" s="131"/>
      <c r="B236" s="48"/>
      <c r="C236" s="82" t="s">
        <v>119</v>
      </c>
      <c r="D236" s="746" t="str">
        <f t="shared" si="65"/>
        <v/>
      </c>
      <c r="E236" s="746"/>
      <c r="F236" s="746"/>
      <c r="G236" s="746"/>
      <c r="H236" s="746"/>
      <c r="I236" s="429"/>
      <c r="J236" s="429"/>
      <c r="K236" s="429"/>
      <c r="L236" s="429"/>
      <c r="M236" s="429"/>
      <c r="N236" s="429"/>
      <c r="O236" s="429"/>
      <c r="P236" s="429"/>
      <c r="Q236" s="429"/>
      <c r="R236" s="429"/>
      <c r="S236" s="429"/>
      <c r="T236" s="429"/>
      <c r="U236" s="429"/>
      <c r="V236" s="429"/>
      <c r="W236" s="429"/>
      <c r="X236" s="429"/>
      <c r="Y236" s="429"/>
      <c r="Z236" s="429"/>
      <c r="AA236" s="429"/>
      <c r="AB236" s="429"/>
      <c r="AC236" s="429"/>
      <c r="AD236" s="429"/>
      <c r="AE236" s="12"/>
      <c r="AF236" s="122"/>
    </row>
    <row r="237" spans="1:32" s="72" customFormat="1" ht="15" customHeight="1">
      <c r="A237" s="131"/>
      <c r="B237" s="48"/>
      <c r="C237" s="82" t="s">
        <v>120</v>
      </c>
      <c r="D237" s="746" t="str">
        <f t="shared" si="65"/>
        <v/>
      </c>
      <c r="E237" s="746"/>
      <c r="F237" s="746"/>
      <c r="G237" s="746"/>
      <c r="H237" s="746"/>
      <c r="I237" s="429"/>
      <c r="J237" s="429"/>
      <c r="K237" s="429"/>
      <c r="L237" s="429"/>
      <c r="M237" s="429"/>
      <c r="N237" s="429"/>
      <c r="O237" s="429"/>
      <c r="P237" s="429"/>
      <c r="Q237" s="429"/>
      <c r="R237" s="429"/>
      <c r="S237" s="429"/>
      <c r="T237" s="429"/>
      <c r="U237" s="429"/>
      <c r="V237" s="429"/>
      <c r="W237" s="429"/>
      <c r="X237" s="429"/>
      <c r="Y237" s="429"/>
      <c r="Z237" s="429"/>
      <c r="AA237" s="429"/>
      <c r="AB237" s="429"/>
      <c r="AC237" s="429"/>
      <c r="AD237" s="429"/>
      <c r="AE237" s="12"/>
      <c r="AF237" s="122"/>
    </row>
    <row r="238" spans="1:32" s="72" customFormat="1" ht="15" customHeight="1">
      <c r="A238" s="131"/>
      <c r="B238" s="35"/>
      <c r="C238" s="82" t="s">
        <v>121</v>
      </c>
      <c r="D238" s="746" t="str">
        <f t="shared" si="65"/>
        <v/>
      </c>
      <c r="E238" s="746"/>
      <c r="F238" s="746"/>
      <c r="G238" s="746"/>
      <c r="H238" s="746"/>
      <c r="I238" s="429"/>
      <c r="J238" s="429"/>
      <c r="K238" s="429"/>
      <c r="L238" s="429"/>
      <c r="M238" s="429"/>
      <c r="N238" s="429"/>
      <c r="O238" s="429"/>
      <c r="P238" s="429"/>
      <c r="Q238" s="429"/>
      <c r="R238" s="429"/>
      <c r="S238" s="429"/>
      <c r="T238" s="429"/>
      <c r="U238" s="429"/>
      <c r="V238" s="429"/>
      <c r="W238" s="429"/>
      <c r="X238" s="429"/>
      <c r="Y238" s="429"/>
      <c r="Z238" s="429"/>
      <c r="AA238" s="429"/>
      <c r="AB238" s="429"/>
      <c r="AC238" s="429"/>
      <c r="AD238" s="429"/>
      <c r="AE238" s="12"/>
      <c r="AF238" s="122"/>
    </row>
    <row r="239" spans="1:32" s="72" customFormat="1" ht="15" customHeight="1">
      <c r="A239" s="131"/>
      <c r="B239" s="35"/>
      <c r="C239" s="82" t="s">
        <v>122</v>
      </c>
      <c r="D239" s="746" t="str">
        <f t="shared" si="65"/>
        <v/>
      </c>
      <c r="E239" s="746"/>
      <c r="F239" s="746"/>
      <c r="G239" s="746"/>
      <c r="H239" s="746"/>
      <c r="I239" s="429"/>
      <c r="J239" s="429"/>
      <c r="K239" s="429"/>
      <c r="L239" s="429"/>
      <c r="M239" s="429"/>
      <c r="N239" s="429"/>
      <c r="O239" s="429"/>
      <c r="P239" s="429"/>
      <c r="Q239" s="429"/>
      <c r="R239" s="429"/>
      <c r="S239" s="429"/>
      <c r="T239" s="429"/>
      <c r="U239" s="429"/>
      <c r="V239" s="429"/>
      <c r="W239" s="429"/>
      <c r="X239" s="429"/>
      <c r="Y239" s="429"/>
      <c r="Z239" s="429"/>
      <c r="AA239" s="429"/>
      <c r="AB239" s="429"/>
      <c r="AC239" s="429"/>
      <c r="AD239" s="429"/>
      <c r="AE239" s="12"/>
      <c r="AF239" s="122"/>
    </row>
    <row r="240" spans="1:32" s="72" customFormat="1" ht="15" customHeight="1">
      <c r="A240" s="131"/>
      <c r="B240" s="35"/>
      <c r="C240" s="82" t="s">
        <v>123</v>
      </c>
      <c r="D240" s="746" t="str">
        <f t="shared" si="65"/>
        <v/>
      </c>
      <c r="E240" s="746"/>
      <c r="F240" s="746"/>
      <c r="G240" s="746"/>
      <c r="H240" s="746"/>
      <c r="I240" s="429"/>
      <c r="J240" s="429"/>
      <c r="K240" s="429"/>
      <c r="L240" s="429"/>
      <c r="M240" s="429"/>
      <c r="N240" s="429"/>
      <c r="O240" s="429"/>
      <c r="P240" s="429"/>
      <c r="Q240" s="429"/>
      <c r="R240" s="429"/>
      <c r="S240" s="429"/>
      <c r="T240" s="429"/>
      <c r="U240" s="429"/>
      <c r="V240" s="429"/>
      <c r="W240" s="429"/>
      <c r="X240" s="429"/>
      <c r="Y240" s="429"/>
      <c r="Z240" s="429"/>
      <c r="AA240" s="429"/>
      <c r="AB240" s="429"/>
      <c r="AC240" s="429"/>
      <c r="AD240" s="429"/>
      <c r="AE240" s="12"/>
      <c r="AF240" s="122"/>
    </row>
    <row r="241" spans="1:32" s="72" customFormat="1" ht="15" customHeight="1">
      <c r="A241" s="131"/>
      <c r="B241" s="35"/>
      <c r="C241" s="82" t="s">
        <v>124</v>
      </c>
      <c r="D241" s="746" t="str">
        <f t="shared" si="65"/>
        <v/>
      </c>
      <c r="E241" s="746"/>
      <c r="F241" s="746"/>
      <c r="G241" s="746"/>
      <c r="H241" s="746"/>
      <c r="I241" s="429"/>
      <c r="J241" s="429"/>
      <c r="K241" s="429"/>
      <c r="L241" s="429"/>
      <c r="M241" s="429"/>
      <c r="N241" s="429"/>
      <c r="O241" s="429"/>
      <c r="P241" s="429"/>
      <c r="Q241" s="429"/>
      <c r="R241" s="429"/>
      <c r="S241" s="429"/>
      <c r="T241" s="429"/>
      <c r="U241" s="429"/>
      <c r="V241" s="429"/>
      <c r="W241" s="429"/>
      <c r="X241" s="429"/>
      <c r="Y241" s="429"/>
      <c r="Z241" s="429"/>
      <c r="AA241" s="429"/>
      <c r="AB241" s="429"/>
      <c r="AC241" s="429"/>
      <c r="AD241" s="429"/>
      <c r="AE241" s="12"/>
      <c r="AF241" s="122"/>
    </row>
    <row r="242" spans="1:32" s="72" customFormat="1" ht="15" customHeight="1">
      <c r="A242" s="131"/>
      <c r="B242" s="35"/>
      <c r="C242" s="82" t="s">
        <v>125</v>
      </c>
      <c r="D242" s="746" t="str">
        <f t="shared" si="65"/>
        <v/>
      </c>
      <c r="E242" s="746"/>
      <c r="F242" s="746"/>
      <c r="G242" s="746"/>
      <c r="H242" s="746"/>
      <c r="I242" s="429"/>
      <c r="J242" s="429"/>
      <c r="K242" s="429"/>
      <c r="L242" s="429"/>
      <c r="M242" s="429"/>
      <c r="N242" s="429"/>
      <c r="O242" s="429"/>
      <c r="P242" s="429"/>
      <c r="Q242" s="429"/>
      <c r="R242" s="429"/>
      <c r="S242" s="429"/>
      <c r="T242" s="429"/>
      <c r="U242" s="429"/>
      <c r="V242" s="429"/>
      <c r="W242" s="429"/>
      <c r="X242" s="429"/>
      <c r="Y242" s="429"/>
      <c r="Z242" s="429"/>
      <c r="AA242" s="429"/>
      <c r="AB242" s="429"/>
      <c r="AC242" s="429"/>
      <c r="AD242" s="429"/>
      <c r="AE242" s="12"/>
      <c r="AF242" s="122"/>
    </row>
    <row r="243" spans="1:32" s="72" customFormat="1" ht="15" customHeight="1">
      <c r="A243" s="131"/>
      <c r="B243" s="35"/>
      <c r="C243" s="82" t="s">
        <v>237</v>
      </c>
      <c r="D243" s="746" t="str">
        <f t="shared" si="65"/>
        <v/>
      </c>
      <c r="E243" s="746"/>
      <c r="F243" s="746"/>
      <c r="G243" s="746"/>
      <c r="H243" s="746"/>
      <c r="I243" s="429"/>
      <c r="J243" s="429"/>
      <c r="K243" s="429"/>
      <c r="L243" s="429"/>
      <c r="M243" s="429"/>
      <c r="N243" s="429"/>
      <c r="O243" s="429"/>
      <c r="P243" s="429"/>
      <c r="Q243" s="429"/>
      <c r="R243" s="429"/>
      <c r="S243" s="429"/>
      <c r="T243" s="429"/>
      <c r="U243" s="429"/>
      <c r="V243" s="429"/>
      <c r="W243" s="429"/>
      <c r="X243" s="429"/>
      <c r="Y243" s="429"/>
      <c r="Z243" s="429"/>
      <c r="AA243" s="429"/>
      <c r="AB243" s="429"/>
      <c r="AC243" s="429"/>
      <c r="AD243" s="429"/>
      <c r="AE243" s="12"/>
      <c r="AF243" s="122"/>
    </row>
    <row r="244" spans="1:32" s="72" customFormat="1" ht="15" customHeight="1">
      <c r="A244" s="131"/>
      <c r="B244" s="35"/>
      <c r="C244" s="82" t="s">
        <v>238</v>
      </c>
      <c r="D244" s="746" t="str">
        <f t="shared" si="65"/>
        <v/>
      </c>
      <c r="E244" s="746"/>
      <c r="F244" s="746"/>
      <c r="G244" s="746"/>
      <c r="H244" s="746"/>
      <c r="I244" s="429"/>
      <c r="J244" s="429"/>
      <c r="K244" s="429"/>
      <c r="L244" s="429"/>
      <c r="M244" s="429"/>
      <c r="N244" s="429"/>
      <c r="O244" s="429"/>
      <c r="P244" s="429"/>
      <c r="Q244" s="429"/>
      <c r="R244" s="429"/>
      <c r="S244" s="429"/>
      <c r="T244" s="429"/>
      <c r="U244" s="429"/>
      <c r="V244" s="429"/>
      <c r="W244" s="429"/>
      <c r="X244" s="429"/>
      <c r="Y244" s="429"/>
      <c r="Z244" s="429"/>
      <c r="AA244" s="429"/>
      <c r="AB244" s="429"/>
      <c r="AC244" s="429"/>
      <c r="AD244" s="429"/>
      <c r="AE244" s="12"/>
      <c r="AF244" s="122"/>
    </row>
    <row r="245" spans="1:32" s="72" customFormat="1" ht="15" customHeight="1">
      <c r="A245" s="131"/>
      <c r="B245" s="35"/>
      <c r="C245" s="82" t="s">
        <v>239</v>
      </c>
      <c r="D245" s="746" t="str">
        <f t="shared" si="65"/>
        <v/>
      </c>
      <c r="E245" s="746"/>
      <c r="F245" s="746"/>
      <c r="G245" s="746"/>
      <c r="H245" s="746"/>
      <c r="I245" s="429"/>
      <c r="J245" s="429"/>
      <c r="K245" s="429"/>
      <c r="L245" s="429"/>
      <c r="M245" s="429"/>
      <c r="N245" s="429"/>
      <c r="O245" s="429"/>
      <c r="P245" s="429"/>
      <c r="Q245" s="429"/>
      <c r="R245" s="429"/>
      <c r="S245" s="429"/>
      <c r="T245" s="429"/>
      <c r="U245" s="429"/>
      <c r="V245" s="429"/>
      <c r="W245" s="429"/>
      <c r="X245" s="429"/>
      <c r="Y245" s="429"/>
      <c r="Z245" s="429"/>
      <c r="AA245" s="429"/>
      <c r="AB245" s="429"/>
      <c r="AC245" s="429"/>
      <c r="AD245" s="429"/>
      <c r="AE245" s="12"/>
      <c r="AF245" s="122"/>
    </row>
    <row r="246" spans="1:32" s="72" customFormat="1" ht="15" customHeight="1">
      <c r="A246" s="131"/>
      <c r="B246" s="35"/>
      <c r="C246" s="82" t="s">
        <v>240</v>
      </c>
      <c r="D246" s="746" t="str">
        <f t="shared" si="65"/>
        <v/>
      </c>
      <c r="E246" s="746"/>
      <c r="F246" s="746"/>
      <c r="G246" s="746"/>
      <c r="H246" s="746"/>
      <c r="I246" s="429"/>
      <c r="J246" s="429"/>
      <c r="K246" s="429"/>
      <c r="L246" s="429"/>
      <c r="M246" s="429"/>
      <c r="N246" s="429"/>
      <c r="O246" s="429"/>
      <c r="P246" s="429"/>
      <c r="Q246" s="429"/>
      <c r="R246" s="429"/>
      <c r="S246" s="429"/>
      <c r="T246" s="429"/>
      <c r="U246" s="429"/>
      <c r="V246" s="429"/>
      <c r="W246" s="429"/>
      <c r="X246" s="429"/>
      <c r="Y246" s="429"/>
      <c r="Z246" s="429"/>
      <c r="AA246" s="429"/>
      <c r="AB246" s="429"/>
      <c r="AC246" s="429"/>
      <c r="AD246" s="429"/>
      <c r="AE246" s="12"/>
      <c r="AF246" s="122"/>
    </row>
    <row r="247" spans="1:32" s="72" customFormat="1" ht="15" customHeight="1">
      <c r="A247" s="131"/>
      <c r="B247" s="35"/>
      <c r="C247" s="82" t="s">
        <v>241</v>
      </c>
      <c r="D247" s="746" t="str">
        <f t="shared" si="65"/>
        <v/>
      </c>
      <c r="E247" s="746"/>
      <c r="F247" s="746"/>
      <c r="G247" s="746"/>
      <c r="H247" s="746"/>
      <c r="I247" s="429"/>
      <c r="J247" s="429"/>
      <c r="K247" s="429"/>
      <c r="L247" s="429"/>
      <c r="M247" s="429"/>
      <c r="N247" s="429"/>
      <c r="O247" s="429"/>
      <c r="P247" s="429"/>
      <c r="Q247" s="429"/>
      <c r="R247" s="429"/>
      <c r="S247" s="429"/>
      <c r="T247" s="429"/>
      <c r="U247" s="429"/>
      <c r="V247" s="429"/>
      <c r="W247" s="429"/>
      <c r="X247" s="429"/>
      <c r="Y247" s="429"/>
      <c r="Z247" s="429"/>
      <c r="AA247" s="429"/>
      <c r="AB247" s="429"/>
      <c r="AC247" s="429"/>
      <c r="AD247" s="429"/>
      <c r="AE247" s="12"/>
      <c r="AF247" s="122"/>
    </row>
    <row r="248" spans="1:32" s="72" customFormat="1" ht="15" customHeight="1">
      <c r="A248" s="131"/>
      <c r="B248" s="35"/>
      <c r="C248" s="82" t="s">
        <v>242</v>
      </c>
      <c r="D248" s="746" t="str">
        <f t="shared" si="65"/>
        <v/>
      </c>
      <c r="E248" s="746"/>
      <c r="F248" s="746"/>
      <c r="G248" s="746"/>
      <c r="H248" s="746"/>
      <c r="I248" s="429"/>
      <c r="J248" s="429"/>
      <c r="K248" s="429"/>
      <c r="L248" s="429"/>
      <c r="M248" s="429"/>
      <c r="N248" s="429"/>
      <c r="O248" s="429"/>
      <c r="P248" s="429"/>
      <c r="Q248" s="429"/>
      <c r="R248" s="429"/>
      <c r="S248" s="429"/>
      <c r="T248" s="429"/>
      <c r="U248" s="429"/>
      <c r="V248" s="429"/>
      <c r="W248" s="429"/>
      <c r="X248" s="429"/>
      <c r="Y248" s="429"/>
      <c r="Z248" s="429"/>
      <c r="AA248" s="429"/>
      <c r="AB248" s="429"/>
      <c r="AC248" s="429"/>
      <c r="AD248" s="429"/>
      <c r="AE248" s="12"/>
      <c r="AF248" s="122"/>
    </row>
    <row r="249" spans="1:32" s="72" customFormat="1" ht="15" customHeight="1">
      <c r="A249" s="131"/>
      <c r="B249" s="35"/>
      <c r="C249" s="82" t="s">
        <v>243</v>
      </c>
      <c r="D249" s="746" t="str">
        <f t="shared" si="65"/>
        <v/>
      </c>
      <c r="E249" s="746"/>
      <c r="F249" s="746"/>
      <c r="G249" s="746"/>
      <c r="H249" s="746"/>
      <c r="I249" s="429"/>
      <c r="J249" s="429"/>
      <c r="K249" s="429"/>
      <c r="L249" s="429"/>
      <c r="M249" s="429"/>
      <c r="N249" s="429"/>
      <c r="O249" s="429"/>
      <c r="P249" s="429"/>
      <c r="Q249" s="429"/>
      <c r="R249" s="429"/>
      <c r="S249" s="429"/>
      <c r="T249" s="429"/>
      <c r="U249" s="429"/>
      <c r="V249" s="429"/>
      <c r="W249" s="429"/>
      <c r="X249" s="429"/>
      <c r="Y249" s="429"/>
      <c r="Z249" s="429"/>
      <c r="AA249" s="429"/>
      <c r="AB249" s="429"/>
      <c r="AC249" s="429"/>
      <c r="AD249" s="429"/>
      <c r="AE249" s="12"/>
      <c r="AF249" s="122"/>
    </row>
    <row r="250" spans="1:32" s="72" customFormat="1" ht="15" customHeight="1">
      <c r="A250" s="131"/>
      <c r="B250" s="35"/>
      <c r="C250" s="82" t="s">
        <v>244</v>
      </c>
      <c r="D250" s="746" t="str">
        <f t="shared" si="65"/>
        <v/>
      </c>
      <c r="E250" s="746"/>
      <c r="F250" s="746"/>
      <c r="G250" s="746"/>
      <c r="H250" s="746"/>
      <c r="I250" s="429"/>
      <c r="J250" s="429"/>
      <c r="K250" s="429"/>
      <c r="L250" s="429"/>
      <c r="M250" s="429"/>
      <c r="N250" s="429"/>
      <c r="O250" s="429"/>
      <c r="P250" s="429"/>
      <c r="Q250" s="429"/>
      <c r="R250" s="429"/>
      <c r="S250" s="429"/>
      <c r="T250" s="429"/>
      <c r="U250" s="429"/>
      <c r="V250" s="429"/>
      <c r="W250" s="429"/>
      <c r="X250" s="429"/>
      <c r="Y250" s="429"/>
      <c r="Z250" s="429"/>
      <c r="AA250" s="429"/>
      <c r="AB250" s="429"/>
      <c r="AC250" s="429"/>
      <c r="AD250" s="429"/>
      <c r="AE250" s="12"/>
      <c r="AF250" s="122"/>
    </row>
    <row r="251" spans="1:32" s="72" customFormat="1" ht="15" customHeight="1">
      <c r="A251" s="131"/>
      <c r="B251" s="35"/>
      <c r="C251" s="82" t="s">
        <v>245</v>
      </c>
      <c r="D251" s="746" t="str">
        <f t="shared" si="65"/>
        <v/>
      </c>
      <c r="E251" s="746"/>
      <c r="F251" s="746"/>
      <c r="G251" s="746"/>
      <c r="H251" s="746"/>
      <c r="I251" s="429"/>
      <c r="J251" s="429"/>
      <c r="K251" s="429"/>
      <c r="L251" s="429"/>
      <c r="M251" s="429"/>
      <c r="N251" s="429"/>
      <c r="O251" s="429"/>
      <c r="P251" s="429"/>
      <c r="Q251" s="429"/>
      <c r="R251" s="429"/>
      <c r="S251" s="429"/>
      <c r="T251" s="429"/>
      <c r="U251" s="429"/>
      <c r="V251" s="429"/>
      <c r="W251" s="429"/>
      <c r="X251" s="429"/>
      <c r="Y251" s="429"/>
      <c r="Z251" s="429"/>
      <c r="AA251" s="429"/>
      <c r="AB251" s="429"/>
      <c r="AC251" s="429"/>
      <c r="AD251" s="429"/>
      <c r="AE251" s="12"/>
      <c r="AF251" s="122"/>
    </row>
    <row r="252" spans="1:32" s="72" customFormat="1" ht="15" customHeight="1">
      <c r="A252" s="131"/>
      <c r="B252" s="35"/>
      <c r="C252" s="82" t="s">
        <v>246</v>
      </c>
      <c r="D252" s="746" t="str">
        <f t="shared" si="65"/>
        <v/>
      </c>
      <c r="E252" s="746"/>
      <c r="F252" s="746"/>
      <c r="G252" s="746"/>
      <c r="H252" s="746"/>
      <c r="I252" s="429"/>
      <c r="J252" s="429"/>
      <c r="K252" s="429"/>
      <c r="L252" s="429"/>
      <c r="M252" s="429"/>
      <c r="N252" s="429"/>
      <c r="O252" s="429"/>
      <c r="P252" s="429"/>
      <c r="Q252" s="429"/>
      <c r="R252" s="429"/>
      <c r="S252" s="429"/>
      <c r="T252" s="429"/>
      <c r="U252" s="429"/>
      <c r="V252" s="429"/>
      <c r="W252" s="429"/>
      <c r="X252" s="429"/>
      <c r="Y252" s="429"/>
      <c r="Z252" s="429"/>
      <c r="AA252" s="429"/>
      <c r="AB252" s="429"/>
      <c r="AC252" s="429"/>
      <c r="AD252" s="429"/>
      <c r="AE252" s="12"/>
      <c r="AF252" s="122"/>
    </row>
    <row r="253" spans="1:32" s="72" customFormat="1" ht="15" customHeight="1">
      <c r="A253" s="131"/>
      <c r="B253" s="35"/>
      <c r="C253" s="34"/>
      <c r="D253" s="34"/>
      <c r="E253" s="34"/>
      <c r="F253" s="34"/>
      <c r="G253" s="34"/>
      <c r="H253" s="34"/>
      <c r="I253" s="34"/>
      <c r="J253" s="34"/>
      <c r="V253" s="34"/>
      <c r="W253" s="34"/>
      <c r="X253" s="34"/>
      <c r="Y253" s="34"/>
      <c r="Z253" s="34"/>
      <c r="AA253" s="34"/>
      <c r="AB253" s="34"/>
      <c r="AC253" s="34"/>
      <c r="AD253" s="34"/>
      <c r="AE253" s="12"/>
      <c r="AF253" s="122"/>
    </row>
    <row r="254" spans="1:32" s="72" customFormat="1" ht="15" customHeight="1">
      <c r="A254" s="131"/>
      <c r="B254" s="48"/>
      <c r="C254" s="48"/>
      <c r="D254" s="48"/>
      <c r="E254" s="48"/>
      <c r="F254" s="48"/>
      <c r="G254" s="48"/>
      <c r="H254" s="48"/>
      <c r="I254" s="48"/>
      <c r="J254" s="48"/>
      <c r="V254" s="48"/>
      <c r="W254" s="48"/>
      <c r="X254" s="48"/>
      <c r="Y254" s="48"/>
      <c r="Z254" s="48"/>
      <c r="AA254" s="761" t="s">
        <v>160</v>
      </c>
      <c r="AB254" s="761"/>
      <c r="AC254" s="761"/>
      <c r="AD254" s="761"/>
      <c r="AE254" s="12"/>
      <c r="AF254" s="122"/>
    </row>
    <row r="255" spans="1:32" s="72" customFormat="1" ht="24" customHeight="1">
      <c r="A255" s="131"/>
      <c r="B255" s="48"/>
      <c r="C255" s="670" t="s">
        <v>535</v>
      </c>
      <c r="D255" s="670"/>
      <c r="E255" s="670"/>
      <c r="F255" s="670"/>
      <c r="G255" s="670"/>
      <c r="H255" s="670"/>
      <c r="I255" s="670" t="s">
        <v>131</v>
      </c>
      <c r="J255" s="670"/>
      <c r="K255" s="670"/>
      <c r="L255" s="670"/>
      <c r="M255" s="670"/>
      <c r="N255" s="670"/>
      <c r="O255" s="670"/>
      <c r="P255" s="670"/>
      <c r="Q255" s="670"/>
      <c r="R255" s="670"/>
      <c r="S255" s="670"/>
      <c r="T255" s="670"/>
      <c r="U255" s="670"/>
      <c r="V255" s="670"/>
      <c r="W255" s="670"/>
      <c r="X255" s="670"/>
      <c r="Y255" s="670"/>
      <c r="Z255" s="670"/>
      <c r="AA255" s="670"/>
      <c r="AB255" s="670"/>
      <c r="AC255" s="670"/>
      <c r="AD255" s="670"/>
      <c r="AE255" s="12"/>
      <c r="AF255" s="122"/>
    </row>
    <row r="256" spans="1:32" s="72" customFormat="1" ht="15" customHeight="1">
      <c r="A256" s="131"/>
      <c r="B256" s="48"/>
      <c r="C256" s="670"/>
      <c r="D256" s="670"/>
      <c r="E256" s="670"/>
      <c r="F256" s="670"/>
      <c r="G256" s="670"/>
      <c r="H256" s="670"/>
      <c r="I256" s="712" t="s">
        <v>76</v>
      </c>
      <c r="J256" s="712" t="s">
        <v>77</v>
      </c>
      <c r="K256" s="712" t="s">
        <v>78</v>
      </c>
      <c r="L256" s="678" t="s">
        <v>79</v>
      </c>
      <c r="M256" s="678"/>
      <c r="N256" s="678"/>
      <c r="O256" s="678" t="s">
        <v>80</v>
      </c>
      <c r="P256" s="678"/>
      <c r="Q256" s="678"/>
      <c r="R256" s="678"/>
      <c r="S256" s="678"/>
      <c r="T256" s="678" t="s">
        <v>81</v>
      </c>
      <c r="U256" s="678" t="s">
        <v>82</v>
      </c>
      <c r="V256" s="678" t="s">
        <v>83</v>
      </c>
      <c r="W256" s="678" t="s">
        <v>84</v>
      </c>
      <c r="X256" s="678"/>
      <c r="Y256" s="678"/>
      <c r="Z256" s="678"/>
      <c r="AA256" s="678"/>
      <c r="AB256" s="678"/>
      <c r="AC256" s="678" t="s">
        <v>85</v>
      </c>
      <c r="AD256" s="678" t="s">
        <v>86</v>
      </c>
      <c r="AE256" s="12"/>
      <c r="AF256" s="122"/>
    </row>
    <row r="257" spans="1:32" s="72" customFormat="1" ht="24" customHeight="1">
      <c r="A257" s="131"/>
      <c r="B257" s="48"/>
      <c r="C257" s="670"/>
      <c r="D257" s="670"/>
      <c r="E257" s="670"/>
      <c r="F257" s="670"/>
      <c r="G257" s="670"/>
      <c r="H257" s="670"/>
      <c r="I257" s="713"/>
      <c r="J257" s="713"/>
      <c r="K257" s="713"/>
      <c r="L257" s="223" t="s">
        <v>161</v>
      </c>
      <c r="M257" s="223" t="s">
        <v>162</v>
      </c>
      <c r="N257" s="223" t="s">
        <v>163</v>
      </c>
      <c r="O257" s="223" t="s">
        <v>164</v>
      </c>
      <c r="P257" s="223" t="s">
        <v>165</v>
      </c>
      <c r="Q257" s="223" t="s">
        <v>166</v>
      </c>
      <c r="R257" s="223" t="s">
        <v>167</v>
      </c>
      <c r="S257" s="223" t="s">
        <v>168</v>
      </c>
      <c r="T257" s="678"/>
      <c r="U257" s="678"/>
      <c r="V257" s="678"/>
      <c r="W257" s="223" t="s">
        <v>847</v>
      </c>
      <c r="X257" s="223" t="s">
        <v>848</v>
      </c>
      <c r="Y257" s="223" t="s">
        <v>849</v>
      </c>
      <c r="Z257" s="223" t="s">
        <v>850</v>
      </c>
      <c r="AA257" s="223" t="s">
        <v>851</v>
      </c>
      <c r="AB257" s="223" t="s">
        <v>852</v>
      </c>
      <c r="AC257" s="678"/>
      <c r="AD257" s="678"/>
      <c r="AE257" s="12"/>
      <c r="AF257" s="122"/>
    </row>
    <row r="258" spans="1:32" s="72" customFormat="1" ht="15" customHeight="1">
      <c r="A258" s="131"/>
      <c r="B258" s="48"/>
      <c r="C258" s="186" t="s">
        <v>66</v>
      </c>
      <c r="D258" s="746" t="str">
        <f t="shared" ref="D258:D312" si="66">IF($AH$40=$AJ$40,"",IF(D60="","",D60))</f>
        <v/>
      </c>
      <c r="E258" s="746"/>
      <c r="F258" s="746"/>
      <c r="G258" s="746"/>
      <c r="H258" s="746"/>
      <c r="I258" s="429"/>
      <c r="J258" s="429"/>
      <c r="K258" s="429"/>
      <c r="L258" s="429"/>
      <c r="M258" s="429"/>
      <c r="N258" s="429"/>
      <c r="O258" s="429"/>
      <c r="P258" s="429"/>
      <c r="Q258" s="429"/>
      <c r="R258" s="429"/>
      <c r="S258" s="429"/>
      <c r="T258" s="429"/>
      <c r="U258" s="429"/>
      <c r="V258" s="429"/>
      <c r="W258" s="429"/>
      <c r="X258" s="429"/>
      <c r="Y258" s="429"/>
      <c r="Z258" s="429"/>
      <c r="AA258" s="429"/>
      <c r="AB258" s="429"/>
      <c r="AC258" s="429"/>
      <c r="AD258" s="429"/>
      <c r="AE258" s="12"/>
      <c r="AF258" s="122"/>
    </row>
    <row r="259" spans="1:32" s="72" customFormat="1" ht="15" customHeight="1">
      <c r="A259" s="131"/>
      <c r="B259" s="48"/>
      <c r="C259" s="82" t="s">
        <v>67</v>
      </c>
      <c r="D259" s="746" t="str">
        <f t="shared" si="66"/>
        <v/>
      </c>
      <c r="E259" s="746"/>
      <c r="F259" s="746"/>
      <c r="G259" s="746"/>
      <c r="H259" s="746"/>
      <c r="I259" s="429"/>
      <c r="J259" s="429"/>
      <c r="K259" s="429"/>
      <c r="L259" s="429"/>
      <c r="M259" s="429"/>
      <c r="N259" s="429"/>
      <c r="O259" s="429"/>
      <c r="P259" s="429"/>
      <c r="Q259" s="429"/>
      <c r="R259" s="429"/>
      <c r="S259" s="429"/>
      <c r="T259" s="429"/>
      <c r="U259" s="429"/>
      <c r="V259" s="429"/>
      <c r="W259" s="429"/>
      <c r="X259" s="429"/>
      <c r="Y259" s="429"/>
      <c r="Z259" s="429"/>
      <c r="AA259" s="429"/>
      <c r="AB259" s="429"/>
      <c r="AC259" s="429"/>
      <c r="AD259" s="429"/>
      <c r="AE259" s="12"/>
      <c r="AF259" s="122"/>
    </row>
    <row r="260" spans="1:32" s="72" customFormat="1" ht="15" customHeight="1">
      <c r="A260" s="131"/>
      <c r="B260" s="48"/>
      <c r="C260" s="82" t="s">
        <v>68</v>
      </c>
      <c r="D260" s="746" t="str">
        <f t="shared" si="66"/>
        <v/>
      </c>
      <c r="E260" s="746"/>
      <c r="F260" s="746"/>
      <c r="G260" s="746"/>
      <c r="H260" s="746"/>
      <c r="I260" s="429"/>
      <c r="J260" s="429"/>
      <c r="K260" s="429"/>
      <c r="L260" s="429"/>
      <c r="M260" s="429"/>
      <c r="N260" s="429"/>
      <c r="O260" s="429"/>
      <c r="P260" s="429"/>
      <c r="Q260" s="429"/>
      <c r="R260" s="429"/>
      <c r="S260" s="429"/>
      <c r="T260" s="429"/>
      <c r="U260" s="429"/>
      <c r="V260" s="429"/>
      <c r="W260" s="429"/>
      <c r="X260" s="429"/>
      <c r="Y260" s="429"/>
      <c r="Z260" s="429"/>
      <c r="AA260" s="429"/>
      <c r="AB260" s="429"/>
      <c r="AC260" s="429"/>
      <c r="AD260" s="429"/>
      <c r="AE260" s="12"/>
      <c r="AF260" s="122"/>
    </row>
    <row r="261" spans="1:32" s="72" customFormat="1" ht="15" customHeight="1">
      <c r="A261" s="131"/>
      <c r="B261" s="48"/>
      <c r="C261" s="82" t="s">
        <v>69</v>
      </c>
      <c r="D261" s="746" t="str">
        <f t="shared" si="66"/>
        <v/>
      </c>
      <c r="E261" s="746"/>
      <c r="F261" s="746"/>
      <c r="G261" s="746"/>
      <c r="H261" s="746"/>
      <c r="I261" s="429"/>
      <c r="J261" s="429"/>
      <c r="K261" s="429"/>
      <c r="L261" s="429"/>
      <c r="M261" s="429"/>
      <c r="N261" s="429"/>
      <c r="O261" s="429"/>
      <c r="P261" s="429"/>
      <c r="Q261" s="429"/>
      <c r="R261" s="429"/>
      <c r="S261" s="429"/>
      <c r="T261" s="429"/>
      <c r="U261" s="429"/>
      <c r="V261" s="429"/>
      <c r="W261" s="429"/>
      <c r="X261" s="429"/>
      <c r="Y261" s="429"/>
      <c r="Z261" s="429"/>
      <c r="AA261" s="429"/>
      <c r="AB261" s="429"/>
      <c r="AC261" s="429"/>
      <c r="AD261" s="429"/>
      <c r="AE261" s="12"/>
      <c r="AF261" s="122"/>
    </row>
    <row r="262" spans="1:32" s="72" customFormat="1" ht="15" customHeight="1">
      <c r="A262" s="131"/>
      <c r="B262" s="48"/>
      <c r="C262" s="82" t="s">
        <v>70</v>
      </c>
      <c r="D262" s="746" t="str">
        <f t="shared" si="66"/>
        <v/>
      </c>
      <c r="E262" s="746"/>
      <c r="F262" s="746"/>
      <c r="G262" s="746"/>
      <c r="H262" s="746"/>
      <c r="I262" s="429"/>
      <c r="J262" s="429"/>
      <c r="K262" s="429"/>
      <c r="L262" s="429"/>
      <c r="M262" s="429"/>
      <c r="N262" s="429"/>
      <c r="O262" s="429"/>
      <c r="P262" s="429"/>
      <c r="Q262" s="429"/>
      <c r="R262" s="429"/>
      <c r="S262" s="429"/>
      <c r="T262" s="429"/>
      <c r="U262" s="429"/>
      <c r="V262" s="429"/>
      <c r="W262" s="429"/>
      <c r="X262" s="429"/>
      <c r="Y262" s="429"/>
      <c r="Z262" s="429"/>
      <c r="AA262" s="429"/>
      <c r="AB262" s="429"/>
      <c r="AC262" s="429"/>
      <c r="AD262" s="429"/>
      <c r="AE262" s="12"/>
      <c r="AF262" s="122"/>
    </row>
    <row r="263" spans="1:32" s="72" customFormat="1" ht="15" customHeight="1">
      <c r="A263" s="131"/>
      <c r="B263" s="48"/>
      <c r="C263" s="82" t="s">
        <v>71</v>
      </c>
      <c r="D263" s="746" t="str">
        <f t="shared" si="66"/>
        <v/>
      </c>
      <c r="E263" s="746"/>
      <c r="F263" s="746"/>
      <c r="G263" s="746"/>
      <c r="H263" s="746"/>
      <c r="I263" s="429"/>
      <c r="J263" s="429"/>
      <c r="K263" s="429"/>
      <c r="L263" s="429"/>
      <c r="M263" s="429"/>
      <c r="N263" s="429"/>
      <c r="O263" s="429"/>
      <c r="P263" s="429"/>
      <c r="Q263" s="429"/>
      <c r="R263" s="429"/>
      <c r="S263" s="429"/>
      <c r="T263" s="429"/>
      <c r="U263" s="429"/>
      <c r="V263" s="429"/>
      <c r="W263" s="429"/>
      <c r="X263" s="429"/>
      <c r="Y263" s="429"/>
      <c r="Z263" s="429"/>
      <c r="AA263" s="429"/>
      <c r="AB263" s="429"/>
      <c r="AC263" s="429"/>
      <c r="AD263" s="429"/>
      <c r="AE263" s="12"/>
      <c r="AF263" s="122"/>
    </row>
    <row r="264" spans="1:32" s="72" customFormat="1" ht="15" customHeight="1">
      <c r="A264" s="131"/>
      <c r="B264" s="48"/>
      <c r="C264" s="82" t="s">
        <v>72</v>
      </c>
      <c r="D264" s="746" t="str">
        <f t="shared" si="66"/>
        <v/>
      </c>
      <c r="E264" s="746"/>
      <c r="F264" s="746"/>
      <c r="G264" s="746"/>
      <c r="H264" s="746"/>
      <c r="I264" s="429"/>
      <c r="J264" s="429"/>
      <c r="K264" s="429"/>
      <c r="L264" s="429"/>
      <c r="M264" s="429"/>
      <c r="N264" s="429"/>
      <c r="O264" s="429"/>
      <c r="P264" s="429"/>
      <c r="Q264" s="429"/>
      <c r="R264" s="429"/>
      <c r="S264" s="429"/>
      <c r="T264" s="429"/>
      <c r="U264" s="429"/>
      <c r="V264" s="429"/>
      <c r="W264" s="429"/>
      <c r="X264" s="429"/>
      <c r="Y264" s="429"/>
      <c r="Z264" s="429"/>
      <c r="AA264" s="429"/>
      <c r="AB264" s="429"/>
      <c r="AC264" s="429"/>
      <c r="AD264" s="429"/>
      <c r="AE264" s="12"/>
      <c r="AF264" s="122"/>
    </row>
    <row r="265" spans="1:32" s="72" customFormat="1" ht="15" customHeight="1">
      <c r="A265" s="131"/>
      <c r="B265" s="48"/>
      <c r="C265" s="82" t="s">
        <v>73</v>
      </c>
      <c r="D265" s="746" t="str">
        <f t="shared" si="66"/>
        <v/>
      </c>
      <c r="E265" s="746"/>
      <c r="F265" s="746"/>
      <c r="G265" s="746"/>
      <c r="H265" s="746"/>
      <c r="I265" s="429"/>
      <c r="J265" s="429"/>
      <c r="K265" s="429"/>
      <c r="L265" s="429"/>
      <c r="M265" s="429"/>
      <c r="N265" s="429"/>
      <c r="O265" s="429"/>
      <c r="P265" s="429"/>
      <c r="Q265" s="429"/>
      <c r="R265" s="429"/>
      <c r="S265" s="429"/>
      <c r="T265" s="429"/>
      <c r="U265" s="429"/>
      <c r="V265" s="429"/>
      <c r="W265" s="429"/>
      <c r="X265" s="429"/>
      <c r="Y265" s="429"/>
      <c r="Z265" s="429"/>
      <c r="AA265" s="429"/>
      <c r="AB265" s="429"/>
      <c r="AC265" s="429"/>
      <c r="AD265" s="429"/>
      <c r="AE265" s="12"/>
      <c r="AF265" s="122"/>
    </row>
    <row r="266" spans="1:32" s="72" customFormat="1" ht="15" customHeight="1">
      <c r="A266" s="131"/>
      <c r="B266" s="48"/>
      <c r="C266" s="82" t="s">
        <v>74</v>
      </c>
      <c r="D266" s="746" t="str">
        <f t="shared" si="66"/>
        <v/>
      </c>
      <c r="E266" s="746"/>
      <c r="F266" s="746"/>
      <c r="G266" s="746"/>
      <c r="H266" s="746"/>
      <c r="I266" s="429"/>
      <c r="J266" s="429"/>
      <c r="K266" s="429"/>
      <c r="L266" s="429"/>
      <c r="M266" s="429"/>
      <c r="N266" s="429"/>
      <c r="O266" s="429"/>
      <c r="P266" s="429"/>
      <c r="Q266" s="429"/>
      <c r="R266" s="429"/>
      <c r="S266" s="429"/>
      <c r="T266" s="429"/>
      <c r="U266" s="429"/>
      <c r="V266" s="429"/>
      <c r="W266" s="429"/>
      <c r="X266" s="429"/>
      <c r="Y266" s="429"/>
      <c r="Z266" s="429"/>
      <c r="AA266" s="429"/>
      <c r="AB266" s="429"/>
      <c r="AC266" s="429"/>
      <c r="AD266" s="429"/>
      <c r="AE266" s="12"/>
      <c r="AF266" s="122"/>
    </row>
    <row r="267" spans="1:32" s="72" customFormat="1" ht="15" customHeight="1">
      <c r="A267" s="131"/>
      <c r="B267" s="48"/>
      <c r="C267" s="82" t="s">
        <v>75</v>
      </c>
      <c r="D267" s="746" t="str">
        <f t="shared" si="66"/>
        <v/>
      </c>
      <c r="E267" s="746"/>
      <c r="F267" s="746"/>
      <c r="G267" s="746"/>
      <c r="H267" s="746"/>
      <c r="I267" s="429"/>
      <c r="J267" s="429"/>
      <c r="K267" s="429"/>
      <c r="L267" s="429"/>
      <c r="M267" s="429"/>
      <c r="N267" s="429"/>
      <c r="O267" s="429"/>
      <c r="P267" s="429"/>
      <c r="Q267" s="429"/>
      <c r="R267" s="429"/>
      <c r="S267" s="429"/>
      <c r="T267" s="429"/>
      <c r="U267" s="429"/>
      <c r="V267" s="429"/>
      <c r="W267" s="429"/>
      <c r="X267" s="429"/>
      <c r="Y267" s="429"/>
      <c r="Z267" s="429"/>
      <c r="AA267" s="429"/>
      <c r="AB267" s="429"/>
      <c r="AC267" s="429"/>
      <c r="AD267" s="429"/>
      <c r="AE267" s="12"/>
      <c r="AF267" s="122"/>
    </row>
    <row r="268" spans="1:32" s="72" customFormat="1" ht="15" customHeight="1">
      <c r="A268" s="131"/>
      <c r="B268" s="48"/>
      <c r="C268" s="82" t="s">
        <v>76</v>
      </c>
      <c r="D268" s="746" t="str">
        <f t="shared" si="66"/>
        <v/>
      </c>
      <c r="E268" s="746"/>
      <c r="F268" s="746"/>
      <c r="G268" s="746"/>
      <c r="H268" s="746"/>
      <c r="I268" s="429"/>
      <c r="J268" s="429"/>
      <c r="K268" s="429"/>
      <c r="L268" s="429"/>
      <c r="M268" s="429"/>
      <c r="N268" s="429"/>
      <c r="O268" s="429"/>
      <c r="P268" s="429"/>
      <c r="Q268" s="429"/>
      <c r="R268" s="429"/>
      <c r="S268" s="429"/>
      <c r="T268" s="429"/>
      <c r="U268" s="429"/>
      <c r="V268" s="429"/>
      <c r="W268" s="429"/>
      <c r="X268" s="429"/>
      <c r="Y268" s="429"/>
      <c r="Z268" s="429"/>
      <c r="AA268" s="429"/>
      <c r="AB268" s="429"/>
      <c r="AC268" s="429"/>
      <c r="AD268" s="429"/>
      <c r="AE268" s="12"/>
      <c r="AF268" s="122"/>
    </row>
    <row r="269" spans="1:32" s="72" customFormat="1" ht="15" customHeight="1">
      <c r="A269" s="131"/>
      <c r="B269" s="48"/>
      <c r="C269" s="82" t="s">
        <v>77</v>
      </c>
      <c r="D269" s="746" t="str">
        <f t="shared" si="66"/>
        <v/>
      </c>
      <c r="E269" s="746"/>
      <c r="F269" s="746"/>
      <c r="G269" s="746"/>
      <c r="H269" s="746"/>
      <c r="I269" s="429"/>
      <c r="J269" s="429"/>
      <c r="K269" s="429"/>
      <c r="L269" s="429"/>
      <c r="M269" s="429"/>
      <c r="N269" s="429"/>
      <c r="O269" s="429"/>
      <c r="P269" s="429"/>
      <c r="Q269" s="429"/>
      <c r="R269" s="429"/>
      <c r="S269" s="429"/>
      <c r="T269" s="429"/>
      <c r="U269" s="429"/>
      <c r="V269" s="429"/>
      <c r="W269" s="429"/>
      <c r="X269" s="429"/>
      <c r="Y269" s="429"/>
      <c r="Z269" s="429"/>
      <c r="AA269" s="429"/>
      <c r="AB269" s="429"/>
      <c r="AC269" s="429"/>
      <c r="AD269" s="429"/>
      <c r="AE269" s="12"/>
      <c r="AF269" s="122"/>
    </row>
    <row r="270" spans="1:32" s="72" customFormat="1" ht="15" customHeight="1">
      <c r="A270" s="131"/>
      <c r="B270" s="48"/>
      <c r="C270" s="82" t="s">
        <v>78</v>
      </c>
      <c r="D270" s="746" t="str">
        <f t="shared" si="66"/>
        <v/>
      </c>
      <c r="E270" s="746"/>
      <c r="F270" s="746"/>
      <c r="G270" s="746"/>
      <c r="H270" s="746"/>
      <c r="I270" s="429"/>
      <c r="J270" s="429"/>
      <c r="K270" s="429"/>
      <c r="L270" s="429"/>
      <c r="M270" s="429"/>
      <c r="N270" s="429"/>
      <c r="O270" s="429"/>
      <c r="P270" s="429"/>
      <c r="Q270" s="429"/>
      <c r="R270" s="429"/>
      <c r="S270" s="429"/>
      <c r="T270" s="429"/>
      <c r="U270" s="429"/>
      <c r="V270" s="429"/>
      <c r="W270" s="429"/>
      <c r="X270" s="429"/>
      <c r="Y270" s="429"/>
      <c r="Z270" s="429"/>
      <c r="AA270" s="429"/>
      <c r="AB270" s="429"/>
      <c r="AC270" s="429"/>
      <c r="AD270" s="429"/>
      <c r="AE270" s="12"/>
      <c r="AF270" s="122"/>
    </row>
    <row r="271" spans="1:32" s="72" customFormat="1" ht="15" customHeight="1">
      <c r="A271" s="131"/>
      <c r="B271" s="48"/>
      <c r="C271" s="82" t="s">
        <v>79</v>
      </c>
      <c r="D271" s="746" t="str">
        <f t="shared" si="66"/>
        <v/>
      </c>
      <c r="E271" s="746"/>
      <c r="F271" s="746"/>
      <c r="G271" s="746"/>
      <c r="H271" s="746"/>
      <c r="I271" s="429"/>
      <c r="J271" s="429"/>
      <c r="K271" s="429"/>
      <c r="L271" s="429"/>
      <c r="M271" s="429"/>
      <c r="N271" s="429"/>
      <c r="O271" s="429"/>
      <c r="P271" s="429"/>
      <c r="Q271" s="429"/>
      <c r="R271" s="429"/>
      <c r="S271" s="429"/>
      <c r="T271" s="429"/>
      <c r="U271" s="429"/>
      <c r="V271" s="429"/>
      <c r="W271" s="429"/>
      <c r="X271" s="429"/>
      <c r="Y271" s="429"/>
      <c r="Z271" s="429"/>
      <c r="AA271" s="429"/>
      <c r="AB271" s="429"/>
      <c r="AC271" s="429"/>
      <c r="AD271" s="429"/>
      <c r="AE271" s="12"/>
      <c r="AF271" s="122"/>
    </row>
    <row r="272" spans="1:32" s="72" customFormat="1" ht="15" customHeight="1">
      <c r="A272" s="131"/>
      <c r="B272" s="48"/>
      <c r="C272" s="82" t="s">
        <v>80</v>
      </c>
      <c r="D272" s="746" t="str">
        <f t="shared" si="66"/>
        <v/>
      </c>
      <c r="E272" s="746"/>
      <c r="F272" s="746"/>
      <c r="G272" s="746"/>
      <c r="H272" s="746"/>
      <c r="I272" s="429"/>
      <c r="J272" s="429"/>
      <c r="K272" s="429"/>
      <c r="L272" s="429"/>
      <c r="M272" s="429"/>
      <c r="N272" s="429"/>
      <c r="O272" s="429"/>
      <c r="P272" s="429"/>
      <c r="Q272" s="429"/>
      <c r="R272" s="429"/>
      <c r="S272" s="429"/>
      <c r="T272" s="429"/>
      <c r="U272" s="429"/>
      <c r="V272" s="429"/>
      <c r="W272" s="429"/>
      <c r="X272" s="429"/>
      <c r="Y272" s="429"/>
      <c r="Z272" s="429"/>
      <c r="AA272" s="429"/>
      <c r="AB272" s="429"/>
      <c r="AC272" s="429"/>
      <c r="AD272" s="429"/>
      <c r="AE272" s="12"/>
      <c r="AF272" s="122"/>
    </row>
    <row r="273" spans="1:32" s="72" customFormat="1" ht="15" customHeight="1">
      <c r="A273" s="131"/>
      <c r="B273" s="48"/>
      <c r="C273" s="82" t="s">
        <v>81</v>
      </c>
      <c r="D273" s="746" t="str">
        <f t="shared" si="66"/>
        <v/>
      </c>
      <c r="E273" s="746"/>
      <c r="F273" s="746"/>
      <c r="G273" s="746"/>
      <c r="H273" s="746"/>
      <c r="I273" s="429"/>
      <c r="J273" s="429"/>
      <c r="K273" s="429"/>
      <c r="L273" s="429"/>
      <c r="M273" s="429"/>
      <c r="N273" s="429"/>
      <c r="O273" s="429"/>
      <c r="P273" s="429"/>
      <c r="Q273" s="429"/>
      <c r="R273" s="429"/>
      <c r="S273" s="429"/>
      <c r="T273" s="429"/>
      <c r="U273" s="429"/>
      <c r="V273" s="429"/>
      <c r="W273" s="429"/>
      <c r="X273" s="429"/>
      <c r="Y273" s="429"/>
      <c r="Z273" s="429"/>
      <c r="AA273" s="429"/>
      <c r="AB273" s="429"/>
      <c r="AC273" s="429"/>
      <c r="AD273" s="429"/>
      <c r="AE273" s="12"/>
      <c r="AF273" s="122"/>
    </row>
    <row r="274" spans="1:32" s="72" customFormat="1" ht="15" customHeight="1">
      <c r="A274" s="131"/>
      <c r="B274" s="48"/>
      <c r="C274" s="82" t="s">
        <v>82</v>
      </c>
      <c r="D274" s="746" t="str">
        <f t="shared" si="66"/>
        <v/>
      </c>
      <c r="E274" s="746"/>
      <c r="F274" s="746"/>
      <c r="G274" s="746"/>
      <c r="H274" s="746"/>
      <c r="I274" s="429"/>
      <c r="J274" s="429"/>
      <c r="K274" s="429"/>
      <c r="L274" s="429"/>
      <c r="M274" s="429"/>
      <c r="N274" s="429"/>
      <c r="O274" s="429"/>
      <c r="P274" s="429"/>
      <c r="Q274" s="429"/>
      <c r="R274" s="429"/>
      <c r="S274" s="429"/>
      <c r="T274" s="429"/>
      <c r="U274" s="429"/>
      <c r="V274" s="429"/>
      <c r="W274" s="429"/>
      <c r="X274" s="429"/>
      <c r="Y274" s="429"/>
      <c r="Z274" s="429"/>
      <c r="AA274" s="429"/>
      <c r="AB274" s="429"/>
      <c r="AC274" s="429"/>
      <c r="AD274" s="429"/>
      <c r="AE274" s="12"/>
      <c r="AF274" s="122"/>
    </row>
    <row r="275" spans="1:32" s="72" customFormat="1" ht="15" customHeight="1">
      <c r="A275" s="131"/>
      <c r="B275" s="48"/>
      <c r="C275" s="82" t="s">
        <v>83</v>
      </c>
      <c r="D275" s="746" t="str">
        <f t="shared" si="66"/>
        <v/>
      </c>
      <c r="E275" s="746"/>
      <c r="F275" s="746"/>
      <c r="G275" s="746"/>
      <c r="H275" s="746"/>
      <c r="I275" s="429"/>
      <c r="J275" s="429"/>
      <c r="K275" s="429"/>
      <c r="L275" s="429"/>
      <c r="M275" s="429"/>
      <c r="N275" s="429"/>
      <c r="O275" s="429"/>
      <c r="P275" s="429"/>
      <c r="Q275" s="429"/>
      <c r="R275" s="429"/>
      <c r="S275" s="429"/>
      <c r="T275" s="429"/>
      <c r="U275" s="429"/>
      <c r="V275" s="429"/>
      <c r="W275" s="429"/>
      <c r="X275" s="429"/>
      <c r="Y275" s="429"/>
      <c r="Z275" s="429"/>
      <c r="AA275" s="429"/>
      <c r="AB275" s="429"/>
      <c r="AC275" s="429"/>
      <c r="AD275" s="429"/>
      <c r="AE275" s="12"/>
      <c r="AF275" s="122"/>
    </row>
    <row r="276" spans="1:32" s="72" customFormat="1" ht="15" customHeight="1">
      <c r="A276" s="131"/>
      <c r="B276" s="48"/>
      <c r="C276" s="82" t="s">
        <v>84</v>
      </c>
      <c r="D276" s="746" t="str">
        <f t="shared" si="66"/>
        <v/>
      </c>
      <c r="E276" s="746"/>
      <c r="F276" s="746"/>
      <c r="G276" s="746"/>
      <c r="H276" s="746"/>
      <c r="I276" s="429"/>
      <c r="J276" s="429"/>
      <c r="K276" s="429"/>
      <c r="L276" s="429"/>
      <c r="M276" s="429"/>
      <c r="N276" s="429"/>
      <c r="O276" s="429"/>
      <c r="P276" s="429"/>
      <c r="Q276" s="429"/>
      <c r="R276" s="429"/>
      <c r="S276" s="429"/>
      <c r="T276" s="429"/>
      <c r="U276" s="429"/>
      <c r="V276" s="429"/>
      <c r="W276" s="429"/>
      <c r="X276" s="429"/>
      <c r="Y276" s="429"/>
      <c r="Z276" s="429"/>
      <c r="AA276" s="429"/>
      <c r="AB276" s="429"/>
      <c r="AC276" s="429"/>
      <c r="AD276" s="429"/>
      <c r="AE276" s="12"/>
      <c r="AF276" s="122"/>
    </row>
    <row r="277" spans="1:32" s="72" customFormat="1" ht="15" customHeight="1">
      <c r="A277" s="131"/>
      <c r="B277" s="48"/>
      <c r="C277" s="82" t="s">
        <v>85</v>
      </c>
      <c r="D277" s="746" t="str">
        <f t="shared" si="66"/>
        <v/>
      </c>
      <c r="E277" s="746"/>
      <c r="F277" s="746"/>
      <c r="G277" s="746"/>
      <c r="H277" s="746"/>
      <c r="I277" s="429"/>
      <c r="J277" s="429"/>
      <c r="K277" s="429"/>
      <c r="L277" s="429"/>
      <c r="M277" s="429"/>
      <c r="N277" s="429"/>
      <c r="O277" s="429"/>
      <c r="P277" s="429"/>
      <c r="Q277" s="429"/>
      <c r="R277" s="429"/>
      <c r="S277" s="429"/>
      <c r="T277" s="429"/>
      <c r="U277" s="429"/>
      <c r="V277" s="429"/>
      <c r="W277" s="429"/>
      <c r="X277" s="429"/>
      <c r="Y277" s="429"/>
      <c r="Z277" s="429"/>
      <c r="AA277" s="429"/>
      <c r="AB277" s="429"/>
      <c r="AC277" s="429"/>
      <c r="AD277" s="429"/>
      <c r="AE277" s="12"/>
      <c r="AF277" s="122"/>
    </row>
    <row r="278" spans="1:32" s="72" customFormat="1" ht="15" customHeight="1">
      <c r="A278" s="131"/>
      <c r="B278" s="48"/>
      <c r="C278" s="82" t="s">
        <v>86</v>
      </c>
      <c r="D278" s="746" t="str">
        <f t="shared" si="66"/>
        <v/>
      </c>
      <c r="E278" s="746"/>
      <c r="F278" s="746"/>
      <c r="G278" s="746"/>
      <c r="H278" s="746"/>
      <c r="I278" s="429"/>
      <c r="J278" s="429"/>
      <c r="K278" s="429"/>
      <c r="L278" s="429"/>
      <c r="M278" s="429"/>
      <c r="N278" s="429"/>
      <c r="O278" s="429"/>
      <c r="P278" s="429"/>
      <c r="Q278" s="429"/>
      <c r="R278" s="429"/>
      <c r="S278" s="429"/>
      <c r="T278" s="429"/>
      <c r="U278" s="429"/>
      <c r="V278" s="429"/>
      <c r="W278" s="429"/>
      <c r="X278" s="429"/>
      <c r="Y278" s="429"/>
      <c r="Z278" s="429"/>
      <c r="AA278" s="429"/>
      <c r="AB278" s="429"/>
      <c r="AC278" s="429"/>
      <c r="AD278" s="429"/>
      <c r="AE278" s="12"/>
      <c r="AF278" s="122"/>
    </row>
    <row r="279" spans="1:32" s="72" customFormat="1" ht="15" customHeight="1">
      <c r="A279" s="131"/>
      <c r="B279" s="48"/>
      <c r="C279" s="82" t="s">
        <v>87</v>
      </c>
      <c r="D279" s="746" t="str">
        <f t="shared" si="66"/>
        <v/>
      </c>
      <c r="E279" s="746"/>
      <c r="F279" s="746"/>
      <c r="G279" s="746"/>
      <c r="H279" s="746"/>
      <c r="I279" s="429"/>
      <c r="J279" s="429"/>
      <c r="K279" s="429"/>
      <c r="L279" s="429"/>
      <c r="M279" s="429"/>
      <c r="N279" s="429"/>
      <c r="O279" s="429"/>
      <c r="P279" s="429"/>
      <c r="Q279" s="429"/>
      <c r="R279" s="429"/>
      <c r="S279" s="429"/>
      <c r="T279" s="429"/>
      <c r="U279" s="429"/>
      <c r="V279" s="429"/>
      <c r="W279" s="429"/>
      <c r="X279" s="429"/>
      <c r="Y279" s="429"/>
      <c r="Z279" s="429"/>
      <c r="AA279" s="429"/>
      <c r="AB279" s="429"/>
      <c r="AC279" s="429"/>
      <c r="AD279" s="429"/>
      <c r="AE279" s="12"/>
      <c r="AF279" s="122"/>
    </row>
    <row r="280" spans="1:32" s="72" customFormat="1" ht="15" customHeight="1">
      <c r="A280" s="131"/>
      <c r="B280" s="48"/>
      <c r="C280" s="82" t="s">
        <v>88</v>
      </c>
      <c r="D280" s="746" t="str">
        <f t="shared" si="66"/>
        <v/>
      </c>
      <c r="E280" s="746"/>
      <c r="F280" s="746"/>
      <c r="G280" s="746"/>
      <c r="H280" s="746"/>
      <c r="I280" s="429"/>
      <c r="J280" s="429"/>
      <c r="K280" s="429"/>
      <c r="L280" s="429"/>
      <c r="M280" s="429"/>
      <c r="N280" s="429"/>
      <c r="O280" s="429"/>
      <c r="P280" s="429"/>
      <c r="Q280" s="429"/>
      <c r="R280" s="429"/>
      <c r="S280" s="429"/>
      <c r="T280" s="429"/>
      <c r="U280" s="429"/>
      <c r="V280" s="429"/>
      <c r="W280" s="429"/>
      <c r="X280" s="429"/>
      <c r="Y280" s="429"/>
      <c r="Z280" s="429"/>
      <c r="AA280" s="429"/>
      <c r="AB280" s="429"/>
      <c r="AC280" s="429"/>
      <c r="AD280" s="429"/>
      <c r="AE280" s="12"/>
      <c r="AF280" s="122"/>
    </row>
    <row r="281" spans="1:32" s="72" customFormat="1" ht="15" customHeight="1">
      <c r="A281" s="131"/>
      <c r="B281" s="48"/>
      <c r="C281" s="82" t="s">
        <v>89</v>
      </c>
      <c r="D281" s="746" t="str">
        <f t="shared" si="66"/>
        <v/>
      </c>
      <c r="E281" s="746"/>
      <c r="F281" s="746"/>
      <c r="G281" s="746"/>
      <c r="H281" s="746"/>
      <c r="I281" s="429"/>
      <c r="J281" s="429"/>
      <c r="K281" s="429"/>
      <c r="L281" s="429"/>
      <c r="M281" s="429"/>
      <c r="N281" s="429"/>
      <c r="O281" s="429"/>
      <c r="P281" s="429"/>
      <c r="Q281" s="429"/>
      <c r="R281" s="429"/>
      <c r="S281" s="429"/>
      <c r="T281" s="429"/>
      <c r="U281" s="429"/>
      <c r="V281" s="429"/>
      <c r="W281" s="429"/>
      <c r="X281" s="429"/>
      <c r="Y281" s="429"/>
      <c r="Z281" s="429"/>
      <c r="AA281" s="429"/>
      <c r="AB281" s="429"/>
      <c r="AC281" s="429"/>
      <c r="AD281" s="429"/>
      <c r="AE281" s="12"/>
      <c r="AF281" s="122"/>
    </row>
    <row r="282" spans="1:32" s="72" customFormat="1" ht="15" customHeight="1">
      <c r="A282" s="131"/>
      <c r="B282" s="48"/>
      <c r="C282" s="82" t="s">
        <v>90</v>
      </c>
      <c r="D282" s="746" t="str">
        <f t="shared" si="66"/>
        <v/>
      </c>
      <c r="E282" s="746"/>
      <c r="F282" s="746"/>
      <c r="G282" s="746"/>
      <c r="H282" s="746"/>
      <c r="I282" s="429"/>
      <c r="J282" s="429"/>
      <c r="K282" s="429"/>
      <c r="L282" s="429"/>
      <c r="M282" s="429"/>
      <c r="N282" s="429"/>
      <c r="O282" s="429"/>
      <c r="P282" s="429"/>
      <c r="Q282" s="429"/>
      <c r="R282" s="429"/>
      <c r="S282" s="429"/>
      <c r="T282" s="429"/>
      <c r="U282" s="429"/>
      <c r="V282" s="429"/>
      <c r="W282" s="429"/>
      <c r="X282" s="429"/>
      <c r="Y282" s="429"/>
      <c r="Z282" s="429"/>
      <c r="AA282" s="429"/>
      <c r="AB282" s="429"/>
      <c r="AC282" s="429"/>
      <c r="AD282" s="429"/>
      <c r="AE282" s="12"/>
      <c r="AF282" s="122"/>
    </row>
    <row r="283" spans="1:32" s="72" customFormat="1" ht="15" customHeight="1">
      <c r="A283" s="131"/>
      <c r="B283" s="48"/>
      <c r="C283" s="82" t="s">
        <v>91</v>
      </c>
      <c r="D283" s="746" t="str">
        <f t="shared" si="66"/>
        <v/>
      </c>
      <c r="E283" s="746"/>
      <c r="F283" s="746"/>
      <c r="G283" s="746"/>
      <c r="H283" s="746"/>
      <c r="I283" s="429"/>
      <c r="J283" s="429"/>
      <c r="K283" s="429"/>
      <c r="L283" s="429"/>
      <c r="M283" s="429"/>
      <c r="N283" s="429"/>
      <c r="O283" s="429"/>
      <c r="P283" s="429"/>
      <c r="Q283" s="429"/>
      <c r="R283" s="429"/>
      <c r="S283" s="429"/>
      <c r="T283" s="429"/>
      <c r="U283" s="429"/>
      <c r="V283" s="429"/>
      <c r="W283" s="429"/>
      <c r="X283" s="429"/>
      <c r="Y283" s="429"/>
      <c r="Z283" s="429"/>
      <c r="AA283" s="429"/>
      <c r="AB283" s="429"/>
      <c r="AC283" s="429"/>
      <c r="AD283" s="429"/>
      <c r="AE283" s="12"/>
      <c r="AF283" s="122"/>
    </row>
    <row r="284" spans="1:32" s="72" customFormat="1" ht="15" customHeight="1">
      <c r="A284" s="131"/>
      <c r="B284" s="48"/>
      <c r="C284" s="82" t="s">
        <v>92</v>
      </c>
      <c r="D284" s="746" t="str">
        <f t="shared" si="66"/>
        <v/>
      </c>
      <c r="E284" s="746"/>
      <c r="F284" s="746"/>
      <c r="G284" s="746"/>
      <c r="H284" s="746"/>
      <c r="I284" s="429"/>
      <c r="J284" s="429"/>
      <c r="K284" s="429"/>
      <c r="L284" s="429"/>
      <c r="M284" s="429"/>
      <c r="N284" s="429"/>
      <c r="O284" s="429"/>
      <c r="P284" s="429"/>
      <c r="Q284" s="429"/>
      <c r="R284" s="429"/>
      <c r="S284" s="429"/>
      <c r="T284" s="429"/>
      <c r="U284" s="429"/>
      <c r="V284" s="429"/>
      <c r="W284" s="429"/>
      <c r="X284" s="429"/>
      <c r="Y284" s="429"/>
      <c r="Z284" s="429"/>
      <c r="AA284" s="429"/>
      <c r="AB284" s="429"/>
      <c r="AC284" s="429"/>
      <c r="AD284" s="429"/>
      <c r="AE284" s="12"/>
      <c r="AF284" s="122"/>
    </row>
    <row r="285" spans="1:32" s="72" customFormat="1" ht="15" customHeight="1">
      <c r="A285" s="131"/>
      <c r="B285" s="48"/>
      <c r="C285" s="82" t="s">
        <v>93</v>
      </c>
      <c r="D285" s="746" t="str">
        <f t="shared" si="66"/>
        <v/>
      </c>
      <c r="E285" s="746"/>
      <c r="F285" s="746"/>
      <c r="G285" s="746"/>
      <c r="H285" s="746"/>
      <c r="I285" s="429"/>
      <c r="J285" s="429"/>
      <c r="K285" s="429"/>
      <c r="L285" s="429"/>
      <c r="M285" s="429"/>
      <c r="N285" s="429"/>
      <c r="O285" s="429"/>
      <c r="P285" s="429"/>
      <c r="Q285" s="429"/>
      <c r="R285" s="429"/>
      <c r="S285" s="429"/>
      <c r="T285" s="429"/>
      <c r="U285" s="429"/>
      <c r="V285" s="429"/>
      <c r="W285" s="429"/>
      <c r="X285" s="429"/>
      <c r="Y285" s="429"/>
      <c r="Z285" s="429"/>
      <c r="AA285" s="429"/>
      <c r="AB285" s="429"/>
      <c r="AC285" s="429"/>
      <c r="AD285" s="429"/>
      <c r="AE285" s="12"/>
      <c r="AF285" s="122"/>
    </row>
    <row r="286" spans="1:32" s="72" customFormat="1" ht="15" customHeight="1">
      <c r="A286" s="131"/>
      <c r="B286" s="48"/>
      <c r="C286" s="82" t="s">
        <v>94</v>
      </c>
      <c r="D286" s="746" t="str">
        <f t="shared" si="66"/>
        <v/>
      </c>
      <c r="E286" s="746"/>
      <c r="F286" s="746"/>
      <c r="G286" s="746"/>
      <c r="H286" s="746"/>
      <c r="I286" s="429"/>
      <c r="J286" s="429"/>
      <c r="K286" s="429"/>
      <c r="L286" s="429"/>
      <c r="M286" s="429"/>
      <c r="N286" s="429"/>
      <c r="O286" s="429"/>
      <c r="P286" s="429"/>
      <c r="Q286" s="429"/>
      <c r="R286" s="429"/>
      <c r="S286" s="429"/>
      <c r="T286" s="429"/>
      <c r="U286" s="429"/>
      <c r="V286" s="429"/>
      <c r="W286" s="429"/>
      <c r="X286" s="429"/>
      <c r="Y286" s="429"/>
      <c r="Z286" s="429"/>
      <c r="AA286" s="429"/>
      <c r="AB286" s="429"/>
      <c r="AC286" s="429"/>
      <c r="AD286" s="429"/>
      <c r="AE286" s="12"/>
      <c r="AF286" s="122"/>
    </row>
    <row r="287" spans="1:32" s="72" customFormat="1" ht="15" customHeight="1">
      <c r="A287" s="131"/>
      <c r="B287" s="48"/>
      <c r="C287" s="82" t="s">
        <v>95</v>
      </c>
      <c r="D287" s="746" t="str">
        <f t="shared" si="66"/>
        <v/>
      </c>
      <c r="E287" s="746"/>
      <c r="F287" s="746"/>
      <c r="G287" s="746"/>
      <c r="H287" s="746"/>
      <c r="I287" s="429"/>
      <c r="J287" s="429"/>
      <c r="K287" s="429"/>
      <c r="L287" s="429"/>
      <c r="M287" s="429"/>
      <c r="N287" s="429"/>
      <c r="O287" s="429"/>
      <c r="P287" s="429"/>
      <c r="Q287" s="429"/>
      <c r="R287" s="429"/>
      <c r="S287" s="429"/>
      <c r="T287" s="429"/>
      <c r="U287" s="429"/>
      <c r="V287" s="429"/>
      <c r="W287" s="429"/>
      <c r="X287" s="429"/>
      <c r="Y287" s="429"/>
      <c r="Z287" s="429"/>
      <c r="AA287" s="429"/>
      <c r="AB287" s="429"/>
      <c r="AC287" s="429"/>
      <c r="AD287" s="429"/>
      <c r="AE287" s="12"/>
      <c r="AF287" s="122"/>
    </row>
    <row r="288" spans="1:32" s="72" customFormat="1" ht="15" customHeight="1">
      <c r="A288" s="131"/>
      <c r="B288" s="48"/>
      <c r="C288" s="82" t="s">
        <v>96</v>
      </c>
      <c r="D288" s="746" t="str">
        <f t="shared" si="66"/>
        <v/>
      </c>
      <c r="E288" s="746"/>
      <c r="F288" s="746"/>
      <c r="G288" s="746"/>
      <c r="H288" s="746"/>
      <c r="I288" s="429"/>
      <c r="J288" s="429"/>
      <c r="K288" s="429"/>
      <c r="L288" s="429"/>
      <c r="M288" s="429"/>
      <c r="N288" s="429"/>
      <c r="O288" s="429"/>
      <c r="P288" s="429"/>
      <c r="Q288" s="429"/>
      <c r="R288" s="429"/>
      <c r="S288" s="429"/>
      <c r="T288" s="429"/>
      <c r="U288" s="429"/>
      <c r="V288" s="429"/>
      <c r="W288" s="429"/>
      <c r="X288" s="429"/>
      <c r="Y288" s="429"/>
      <c r="Z288" s="429"/>
      <c r="AA288" s="429"/>
      <c r="AB288" s="429"/>
      <c r="AC288" s="429"/>
      <c r="AD288" s="429"/>
      <c r="AE288" s="12"/>
      <c r="AF288" s="122"/>
    </row>
    <row r="289" spans="1:32" s="72" customFormat="1" ht="15" customHeight="1">
      <c r="A289" s="131"/>
      <c r="B289" s="48"/>
      <c r="C289" s="82" t="s">
        <v>97</v>
      </c>
      <c r="D289" s="746" t="str">
        <f t="shared" si="66"/>
        <v/>
      </c>
      <c r="E289" s="746"/>
      <c r="F289" s="746"/>
      <c r="G289" s="746"/>
      <c r="H289" s="746"/>
      <c r="I289" s="429"/>
      <c r="J289" s="429"/>
      <c r="K289" s="429"/>
      <c r="L289" s="429"/>
      <c r="M289" s="429"/>
      <c r="N289" s="429"/>
      <c r="O289" s="429"/>
      <c r="P289" s="429"/>
      <c r="Q289" s="429"/>
      <c r="R289" s="429"/>
      <c r="S289" s="429"/>
      <c r="T289" s="429"/>
      <c r="U289" s="429"/>
      <c r="V289" s="429"/>
      <c r="W289" s="429"/>
      <c r="X289" s="429"/>
      <c r="Y289" s="429"/>
      <c r="Z289" s="429"/>
      <c r="AA289" s="429"/>
      <c r="AB289" s="429"/>
      <c r="AC289" s="429"/>
      <c r="AD289" s="429"/>
      <c r="AE289" s="12"/>
      <c r="AF289" s="122"/>
    </row>
    <row r="290" spans="1:32" s="72" customFormat="1" ht="15" customHeight="1">
      <c r="A290" s="131"/>
      <c r="B290" s="48"/>
      <c r="C290" s="82" t="s">
        <v>98</v>
      </c>
      <c r="D290" s="746" t="str">
        <f t="shared" si="66"/>
        <v/>
      </c>
      <c r="E290" s="746"/>
      <c r="F290" s="746"/>
      <c r="G290" s="746"/>
      <c r="H290" s="746"/>
      <c r="I290" s="429"/>
      <c r="J290" s="429"/>
      <c r="K290" s="429"/>
      <c r="L290" s="429"/>
      <c r="M290" s="429"/>
      <c r="N290" s="429"/>
      <c r="O290" s="429"/>
      <c r="P290" s="429"/>
      <c r="Q290" s="429"/>
      <c r="R290" s="429"/>
      <c r="S290" s="429"/>
      <c r="T290" s="429"/>
      <c r="U290" s="429"/>
      <c r="V290" s="429"/>
      <c r="W290" s="429"/>
      <c r="X290" s="429"/>
      <c r="Y290" s="429"/>
      <c r="Z290" s="429"/>
      <c r="AA290" s="429"/>
      <c r="AB290" s="429"/>
      <c r="AC290" s="429"/>
      <c r="AD290" s="429"/>
      <c r="AE290" s="12"/>
      <c r="AF290" s="122"/>
    </row>
    <row r="291" spans="1:32" s="72" customFormat="1" ht="15" customHeight="1">
      <c r="A291" s="131"/>
      <c r="B291" s="48"/>
      <c r="C291" s="82" t="s">
        <v>99</v>
      </c>
      <c r="D291" s="746" t="str">
        <f t="shared" si="66"/>
        <v/>
      </c>
      <c r="E291" s="746"/>
      <c r="F291" s="746"/>
      <c r="G291" s="746"/>
      <c r="H291" s="746"/>
      <c r="I291" s="429"/>
      <c r="J291" s="429"/>
      <c r="K291" s="429"/>
      <c r="L291" s="429"/>
      <c r="M291" s="429"/>
      <c r="N291" s="429"/>
      <c r="O291" s="429"/>
      <c r="P291" s="429"/>
      <c r="Q291" s="429"/>
      <c r="R291" s="429"/>
      <c r="S291" s="429"/>
      <c r="T291" s="429"/>
      <c r="U291" s="429"/>
      <c r="V291" s="429"/>
      <c r="W291" s="429"/>
      <c r="X291" s="429"/>
      <c r="Y291" s="429"/>
      <c r="Z291" s="429"/>
      <c r="AA291" s="429"/>
      <c r="AB291" s="429"/>
      <c r="AC291" s="429"/>
      <c r="AD291" s="429"/>
      <c r="AE291" s="12"/>
      <c r="AF291" s="122"/>
    </row>
    <row r="292" spans="1:32" s="72" customFormat="1" ht="15" customHeight="1">
      <c r="A292" s="131"/>
      <c r="B292" s="48"/>
      <c r="C292" s="82" t="s">
        <v>100</v>
      </c>
      <c r="D292" s="746" t="str">
        <f t="shared" si="66"/>
        <v/>
      </c>
      <c r="E292" s="746"/>
      <c r="F292" s="746"/>
      <c r="G292" s="746"/>
      <c r="H292" s="746"/>
      <c r="I292" s="429"/>
      <c r="J292" s="429"/>
      <c r="K292" s="429"/>
      <c r="L292" s="429"/>
      <c r="M292" s="429"/>
      <c r="N292" s="429"/>
      <c r="O292" s="429"/>
      <c r="P292" s="429"/>
      <c r="Q292" s="429"/>
      <c r="R292" s="429"/>
      <c r="S292" s="429"/>
      <c r="T292" s="429"/>
      <c r="U292" s="429"/>
      <c r="V292" s="429"/>
      <c r="W292" s="429"/>
      <c r="X292" s="429"/>
      <c r="Y292" s="429"/>
      <c r="Z292" s="429"/>
      <c r="AA292" s="429"/>
      <c r="AB292" s="429"/>
      <c r="AC292" s="429"/>
      <c r="AD292" s="429"/>
      <c r="AE292" s="12"/>
      <c r="AF292" s="122"/>
    </row>
    <row r="293" spans="1:32" s="72" customFormat="1" ht="15" customHeight="1">
      <c r="A293" s="131"/>
      <c r="B293" s="48"/>
      <c r="C293" s="82" t="s">
        <v>116</v>
      </c>
      <c r="D293" s="746" t="str">
        <f t="shared" si="66"/>
        <v/>
      </c>
      <c r="E293" s="746"/>
      <c r="F293" s="746"/>
      <c r="G293" s="746"/>
      <c r="H293" s="746"/>
      <c r="I293" s="429"/>
      <c r="J293" s="429"/>
      <c r="K293" s="429"/>
      <c r="L293" s="429"/>
      <c r="M293" s="429"/>
      <c r="N293" s="429"/>
      <c r="O293" s="429"/>
      <c r="P293" s="429"/>
      <c r="Q293" s="429"/>
      <c r="R293" s="429"/>
      <c r="S293" s="429"/>
      <c r="T293" s="429"/>
      <c r="U293" s="429"/>
      <c r="V293" s="429"/>
      <c r="W293" s="429"/>
      <c r="X293" s="429"/>
      <c r="Y293" s="429"/>
      <c r="Z293" s="429"/>
      <c r="AA293" s="429"/>
      <c r="AB293" s="429"/>
      <c r="AC293" s="429"/>
      <c r="AD293" s="429"/>
      <c r="AE293" s="12"/>
      <c r="AF293" s="122"/>
    </row>
    <row r="294" spans="1:32" s="72" customFormat="1" ht="15" customHeight="1">
      <c r="A294" s="131"/>
      <c r="B294" s="48"/>
      <c r="C294" s="82" t="s">
        <v>117</v>
      </c>
      <c r="D294" s="746" t="str">
        <f t="shared" si="66"/>
        <v/>
      </c>
      <c r="E294" s="746"/>
      <c r="F294" s="746"/>
      <c r="G294" s="746"/>
      <c r="H294" s="746"/>
      <c r="I294" s="429"/>
      <c r="J294" s="429"/>
      <c r="K294" s="429"/>
      <c r="L294" s="429"/>
      <c r="M294" s="429"/>
      <c r="N294" s="429"/>
      <c r="O294" s="429"/>
      <c r="P294" s="429"/>
      <c r="Q294" s="429"/>
      <c r="R294" s="429"/>
      <c r="S294" s="429"/>
      <c r="T294" s="429"/>
      <c r="U294" s="429"/>
      <c r="V294" s="429"/>
      <c r="W294" s="429"/>
      <c r="X294" s="429"/>
      <c r="Y294" s="429"/>
      <c r="Z294" s="429"/>
      <c r="AA294" s="429"/>
      <c r="AB294" s="429"/>
      <c r="AC294" s="429"/>
      <c r="AD294" s="429"/>
      <c r="AE294" s="12"/>
      <c r="AF294" s="122"/>
    </row>
    <row r="295" spans="1:32" s="72" customFormat="1" ht="15" customHeight="1">
      <c r="A295" s="131"/>
      <c r="B295" s="48"/>
      <c r="C295" s="82" t="s">
        <v>118</v>
      </c>
      <c r="D295" s="746" t="str">
        <f t="shared" si="66"/>
        <v/>
      </c>
      <c r="E295" s="746"/>
      <c r="F295" s="746"/>
      <c r="G295" s="746"/>
      <c r="H295" s="746"/>
      <c r="I295" s="429"/>
      <c r="J295" s="429"/>
      <c r="K295" s="429"/>
      <c r="L295" s="429"/>
      <c r="M295" s="429"/>
      <c r="N295" s="429"/>
      <c r="O295" s="429"/>
      <c r="P295" s="429"/>
      <c r="Q295" s="429"/>
      <c r="R295" s="429"/>
      <c r="S295" s="429"/>
      <c r="T295" s="429"/>
      <c r="U295" s="429"/>
      <c r="V295" s="429"/>
      <c r="W295" s="429"/>
      <c r="X295" s="429"/>
      <c r="Y295" s="429"/>
      <c r="Z295" s="429"/>
      <c r="AA295" s="429"/>
      <c r="AB295" s="429"/>
      <c r="AC295" s="429"/>
      <c r="AD295" s="429"/>
      <c r="AE295" s="12"/>
      <c r="AF295" s="122"/>
    </row>
    <row r="296" spans="1:32" s="72" customFormat="1" ht="15" customHeight="1">
      <c r="A296" s="131"/>
      <c r="B296" s="48"/>
      <c r="C296" s="82" t="s">
        <v>119</v>
      </c>
      <c r="D296" s="746" t="str">
        <f t="shared" si="66"/>
        <v/>
      </c>
      <c r="E296" s="746"/>
      <c r="F296" s="746"/>
      <c r="G296" s="746"/>
      <c r="H296" s="746"/>
      <c r="I296" s="429"/>
      <c r="J296" s="429"/>
      <c r="K296" s="429"/>
      <c r="L296" s="429"/>
      <c r="M296" s="429"/>
      <c r="N296" s="429"/>
      <c r="O296" s="429"/>
      <c r="P296" s="429"/>
      <c r="Q296" s="429"/>
      <c r="R296" s="429"/>
      <c r="S296" s="429"/>
      <c r="T296" s="429"/>
      <c r="U296" s="429"/>
      <c r="V296" s="429"/>
      <c r="W296" s="429"/>
      <c r="X296" s="429"/>
      <c r="Y296" s="429"/>
      <c r="Z296" s="429"/>
      <c r="AA296" s="429"/>
      <c r="AB296" s="429"/>
      <c r="AC296" s="429"/>
      <c r="AD296" s="429"/>
      <c r="AE296" s="12"/>
      <c r="AF296" s="122"/>
    </row>
    <row r="297" spans="1:32" s="72" customFormat="1" ht="15" customHeight="1">
      <c r="A297" s="131"/>
      <c r="B297" s="48"/>
      <c r="C297" s="82" t="s">
        <v>120</v>
      </c>
      <c r="D297" s="746" t="str">
        <f t="shared" si="66"/>
        <v/>
      </c>
      <c r="E297" s="746"/>
      <c r="F297" s="746"/>
      <c r="G297" s="746"/>
      <c r="H297" s="746"/>
      <c r="I297" s="429"/>
      <c r="J297" s="429"/>
      <c r="K297" s="429"/>
      <c r="L297" s="429"/>
      <c r="M297" s="429"/>
      <c r="N297" s="429"/>
      <c r="O297" s="429"/>
      <c r="P297" s="429"/>
      <c r="Q297" s="429"/>
      <c r="R297" s="429"/>
      <c r="S297" s="429"/>
      <c r="T297" s="429"/>
      <c r="U297" s="429"/>
      <c r="V297" s="429"/>
      <c r="W297" s="429"/>
      <c r="X297" s="429"/>
      <c r="Y297" s="429"/>
      <c r="Z297" s="429"/>
      <c r="AA297" s="429"/>
      <c r="AB297" s="429"/>
      <c r="AC297" s="429"/>
      <c r="AD297" s="429"/>
      <c r="AE297" s="12"/>
      <c r="AF297" s="122"/>
    </row>
    <row r="298" spans="1:32" s="72" customFormat="1" ht="15" customHeight="1">
      <c r="A298" s="131"/>
      <c r="B298" s="35"/>
      <c r="C298" s="82" t="s">
        <v>121</v>
      </c>
      <c r="D298" s="746" t="str">
        <f t="shared" si="66"/>
        <v/>
      </c>
      <c r="E298" s="746"/>
      <c r="F298" s="746"/>
      <c r="G298" s="746"/>
      <c r="H298" s="746"/>
      <c r="I298" s="429"/>
      <c r="J298" s="429"/>
      <c r="K298" s="429"/>
      <c r="L298" s="429"/>
      <c r="M298" s="429"/>
      <c r="N298" s="429"/>
      <c r="O298" s="429"/>
      <c r="P298" s="429"/>
      <c r="Q298" s="429"/>
      <c r="R298" s="429"/>
      <c r="S298" s="429"/>
      <c r="T298" s="429"/>
      <c r="U298" s="429"/>
      <c r="V298" s="429"/>
      <c r="W298" s="429"/>
      <c r="X298" s="429"/>
      <c r="Y298" s="429"/>
      <c r="Z298" s="429"/>
      <c r="AA298" s="429"/>
      <c r="AB298" s="429"/>
      <c r="AC298" s="429"/>
      <c r="AD298" s="429"/>
      <c r="AE298" s="12"/>
      <c r="AF298" s="122"/>
    </row>
    <row r="299" spans="1:32" s="72" customFormat="1" ht="15" customHeight="1">
      <c r="A299" s="131"/>
      <c r="B299" s="35"/>
      <c r="C299" s="82" t="s">
        <v>122</v>
      </c>
      <c r="D299" s="746" t="str">
        <f t="shared" si="66"/>
        <v/>
      </c>
      <c r="E299" s="746"/>
      <c r="F299" s="746"/>
      <c r="G299" s="746"/>
      <c r="H299" s="746"/>
      <c r="I299" s="429"/>
      <c r="J299" s="429"/>
      <c r="K299" s="429"/>
      <c r="L299" s="429"/>
      <c r="M299" s="429"/>
      <c r="N299" s="429"/>
      <c r="O299" s="429"/>
      <c r="P299" s="429"/>
      <c r="Q299" s="429"/>
      <c r="R299" s="429"/>
      <c r="S299" s="429"/>
      <c r="T299" s="429"/>
      <c r="U299" s="429"/>
      <c r="V299" s="429"/>
      <c r="W299" s="429"/>
      <c r="X299" s="429"/>
      <c r="Y299" s="429"/>
      <c r="Z299" s="429"/>
      <c r="AA299" s="429"/>
      <c r="AB299" s="429"/>
      <c r="AC299" s="429"/>
      <c r="AD299" s="429"/>
      <c r="AE299" s="12"/>
      <c r="AF299" s="122"/>
    </row>
    <row r="300" spans="1:32" s="72" customFormat="1" ht="15" customHeight="1">
      <c r="A300" s="131"/>
      <c r="B300" s="35"/>
      <c r="C300" s="82" t="s">
        <v>123</v>
      </c>
      <c r="D300" s="746" t="str">
        <f t="shared" si="66"/>
        <v/>
      </c>
      <c r="E300" s="746"/>
      <c r="F300" s="746"/>
      <c r="G300" s="746"/>
      <c r="H300" s="746"/>
      <c r="I300" s="429"/>
      <c r="J300" s="429"/>
      <c r="K300" s="429"/>
      <c r="L300" s="429"/>
      <c r="M300" s="429"/>
      <c r="N300" s="429"/>
      <c r="O300" s="429"/>
      <c r="P300" s="429"/>
      <c r="Q300" s="429"/>
      <c r="R300" s="429"/>
      <c r="S300" s="429"/>
      <c r="T300" s="429"/>
      <c r="U300" s="429"/>
      <c r="V300" s="429"/>
      <c r="W300" s="429"/>
      <c r="X300" s="429"/>
      <c r="Y300" s="429"/>
      <c r="Z300" s="429"/>
      <c r="AA300" s="429"/>
      <c r="AB300" s="429"/>
      <c r="AC300" s="429"/>
      <c r="AD300" s="429"/>
      <c r="AE300" s="12"/>
      <c r="AF300" s="122"/>
    </row>
    <row r="301" spans="1:32" s="72" customFormat="1" ht="15" customHeight="1">
      <c r="A301" s="131"/>
      <c r="B301" s="35"/>
      <c r="C301" s="82" t="s">
        <v>124</v>
      </c>
      <c r="D301" s="746" t="str">
        <f t="shared" si="66"/>
        <v/>
      </c>
      <c r="E301" s="746"/>
      <c r="F301" s="746"/>
      <c r="G301" s="746"/>
      <c r="H301" s="746"/>
      <c r="I301" s="429"/>
      <c r="J301" s="429"/>
      <c r="K301" s="429"/>
      <c r="L301" s="429"/>
      <c r="M301" s="429"/>
      <c r="N301" s="429"/>
      <c r="O301" s="429"/>
      <c r="P301" s="429"/>
      <c r="Q301" s="429"/>
      <c r="R301" s="429"/>
      <c r="S301" s="429"/>
      <c r="T301" s="429"/>
      <c r="U301" s="429"/>
      <c r="V301" s="429"/>
      <c r="W301" s="429"/>
      <c r="X301" s="429"/>
      <c r="Y301" s="429"/>
      <c r="Z301" s="429"/>
      <c r="AA301" s="429"/>
      <c r="AB301" s="429"/>
      <c r="AC301" s="429"/>
      <c r="AD301" s="429"/>
      <c r="AE301" s="12"/>
      <c r="AF301" s="122"/>
    </row>
    <row r="302" spans="1:32" s="72" customFormat="1" ht="15" customHeight="1">
      <c r="A302" s="131"/>
      <c r="B302" s="35"/>
      <c r="C302" s="82" t="s">
        <v>125</v>
      </c>
      <c r="D302" s="746" t="str">
        <f t="shared" si="66"/>
        <v/>
      </c>
      <c r="E302" s="746"/>
      <c r="F302" s="746"/>
      <c r="G302" s="746"/>
      <c r="H302" s="746"/>
      <c r="I302" s="429"/>
      <c r="J302" s="429"/>
      <c r="K302" s="429"/>
      <c r="L302" s="429"/>
      <c r="M302" s="429"/>
      <c r="N302" s="429"/>
      <c r="O302" s="429"/>
      <c r="P302" s="429"/>
      <c r="Q302" s="429"/>
      <c r="R302" s="429"/>
      <c r="S302" s="429"/>
      <c r="T302" s="429"/>
      <c r="U302" s="429"/>
      <c r="V302" s="429"/>
      <c r="W302" s="429"/>
      <c r="X302" s="429"/>
      <c r="Y302" s="429"/>
      <c r="Z302" s="429"/>
      <c r="AA302" s="429"/>
      <c r="AB302" s="429"/>
      <c r="AC302" s="429"/>
      <c r="AD302" s="429"/>
      <c r="AE302" s="12"/>
      <c r="AF302" s="122"/>
    </row>
    <row r="303" spans="1:32" s="72" customFormat="1" ht="15" customHeight="1">
      <c r="A303" s="131"/>
      <c r="B303" s="35"/>
      <c r="C303" s="82" t="s">
        <v>237</v>
      </c>
      <c r="D303" s="746" t="str">
        <f t="shared" si="66"/>
        <v/>
      </c>
      <c r="E303" s="746"/>
      <c r="F303" s="746"/>
      <c r="G303" s="746"/>
      <c r="H303" s="746"/>
      <c r="I303" s="429"/>
      <c r="J303" s="429"/>
      <c r="K303" s="429"/>
      <c r="L303" s="429"/>
      <c r="M303" s="429"/>
      <c r="N303" s="429"/>
      <c r="O303" s="429"/>
      <c r="P303" s="429"/>
      <c r="Q303" s="429"/>
      <c r="R303" s="429"/>
      <c r="S303" s="429"/>
      <c r="T303" s="429"/>
      <c r="U303" s="429"/>
      <c r="V303" s="429"/>
      <c r="W303" s="429"/>
      <c r="X303" s="429"/>
      <c r="Y303" s="429"/>
      <c r="Z303" s="429"/>
      <c r="AA303" s="429"/>
      <c r="AB303" s="429"/>
      <c r="AC303" s="429"/>
      <c r="AD303" s="429"/>
      <c r="AE303" s="12"/>
      <c r="AF303" s="122"/>
    </row>
    <row r="304" spans="1:32" s="72" customFormat="1" ht="15" customHeight="1">
      <c r="A304" s="131"/>
      <c r="B304" s="35"/>
      <c r="C304" s="82" t="s">
        <v>238</v>
      </c>
      <c r="D304" s="746" t="str">
        <f t="shared" si="66"/>
        <v/>
      </c>
      <c r="E304" s="746"/>
      <c r="F304" s="746"/>
      <c r="G304" s="746"/>
      <c r="H304" s="746"/>
      <c r="I304" s="429"/>
      <c r="J304" s="429"/>
      <c r="K304" s="429"/>
      <c r="L304" s="429"/>
      <c r="M304" s="429"/>
      <c r="N304" s="429"/>
      <c r="O304" s="429"/>
      <c r="P304" s="429"/>
      <c r="Q304" s="429"/>
      <c r="R304" s="429"/>
      <c r="S304" s="429"/>
      <c r="T304" s="429"/>
      <c r="U304" s="429"/>
      <c r="V304" s="429"/>
      <c r="W304" s="429"/>
      <c r="X304" s="429"/>
      <c r="Y304" s="429"/>
      <c r="Z304" s="429"/>
      <c r="AA304" s="429"/>
      <c r="AB304" s="429"/>
      <c r="AC304" s="429"/>
      <c r="AD304" s="429"/>
      <c r="AE304" s="12"/>
      <c r="AF304" s="122"/>
    </row>
    <row r="305" spans="1:39" s="72" customFormat="1" ht="15" customHeight="1">
      <c r="A305" s="131"/>
      <c r="B305" s="35"/>
      <c r="C305" s="82" t="s">
        <v>239</v>
      </c>
      <c r="D305" s="746" t="str">
        <f t="shared" si="66"/>
        <v/>
      </c>
      <c r="E305" s="746"/>
      <c r="F305" s="746"/>
      <c r="G305" s="746"/>
      <c r="H305" s="746"/>
      <c r="I305" s="429"/>
      <c r="J305" s="429"/>
      <c r="K305" s="429"/>
      <c r="L305" s="429"/>
      <c r="M305" s="429"/>
      <c r="N305" s="429"/>
      <c r="O305" s="429"/>
      <c r="P305" s="429"/>
      <c r="Q305" s="429"/>
      <c r="R305" s="429"/>
      <c r="S305" s="429"/>
      <c r="T305" s="429"/>
      <c r="U305" s="429"/>
      <c r="V305" s="429"/>
      <c r="W305" s="429"/>
      <c r="X305" s="429"/>
      <c r="Y305" s="429"/>
      <c r="Z305" s="429"/>
      <c r="AA305" s="429"/>
      <c r="AB305" s="429"/>
      <c r="AC305" s="429"/>
      <c r="AD305" s="429"/>
      <c r="AE305" s="12"/>
      <c r="AF305" s="122"/>
    </row>
    <row r="306" spans="1:39" s="72" customFormat="1" ht="15" customHeight="1">
      <c r="A306" s="131"/>
      <c r="B306" s="35"/>
      <c r="C306" s="82" t="s">
        <v>240</v>
      </c>
      <c r="D306" s="746" t="str">
        <f t="shared" si="66"/>
        <v/>
      </c>
      <c r="E306" s="746"/>
      <c r="F306" s="746"/>
      <c r="G306" s="746"/>
      <c r="H306" s="746"/>
      <c r="I306" s="429"/>
      <c r="J306" s="429"/>
      <c r="K306" s="429"/>
      <c r="L306" s="429"/>
      <c r="M306" s="429"/>
      <c r="N306" s="429"/>
      <c r="O306" s="429"/>
      <c r="P306" s="429"/>
      <c r="Q306" s="429"/>
      <c r="R306" s="429"/>
      <c r="S306" s="429"/>
      <c r="T306" s="429"/>
      <c r="U306" s="429"/>
      <c r="V306" s="429"/>
      <c r="W306" s="429"/>
      <c r="X306" s="429"/>
      <c r="Y306" s="429"/>
      <c r="Z306" s="429"/>
      <c r="AA306" s="429"/>
      <c r="AB306" s="429"/>
      <c r="AC306" s="429"/>
      <c r="AD306" s="429"/>
      <c r="AE306" s="12"/>
      <c r="AF306" s="122"/>
    </row>
    <row r="307" spans="1:39" s="72" customFormat="1" ht="15" customHeight="1">
      <c r="A307" s="131"/>
      <c r="B307" s="35"/>
      <c r="C307" s="82" t="s">
        <v>241</v>
      </c>
      <c r="D307" s="746" t="str">
        <f t="shared" si="66"/>
        <v/>
      </c>
      <c r="E307" s="746"/>
      <c r="F307" s="746"/>
      <c r="G307" s="746"/>
      <c r="H307" s="746"/>
      <c r="I307" s="429"/>
      <c r="J307" s="429"/>
      <c r="K307" s="429"/>
      <c r="L307" s="429"/>
      <c r="M307" s="429"/>
      <c r="N307" s="429"/>
      <c r="O307" s="429"/>
      <c r="P307" s="429"/>
      <c r="Q307" s="429"/>
      <c r="R307" s="429"/>
      <c r="S307" s="429"/>
      <c r="T307" s="429"/>
      <c r="U307" s="429"/>
      <c r="V307" s="429"/>
      <c r="W307" s="429"/>
      <c r="X307" s="429"/>
      <c r="Y307" s="429"/>
      <c r="Z307" s="429"/>
      <c r="AA307" s="429"/>
      <c r="AB307" s="429"/>
      <c r="AC307" s="429"/>
      <c r="AD307" s="429"/>
      <c r="AE307" s="12"/>
      <c r="AF307" s="122"/>
    </row>
    <row r="308" spans="1:39" s="72" customFormat="1" ht="15" customHeight="1">
      <c r="A308" s="131"/>
      <c r="B308" s="35"/>
      <c r="C308" s="82" t="s">
        <v>242</v>
      </c>
      <c r="D308" s="746" t="str">
        <f t="shared" si="66"/>
        <v/>
      </c>
      <c r="E308" s="746"/>
      <c r="F308" s="746"/>
      <c r="G308" s="746"/>
      <c r="H308" s="746"/>
      <c r="I308" s="429"/>
      <c r="J308" s="429"/>
      <c r="K308" s="429"/>
      <c r="L308" s="429"/>
      <c r="M308" s="429"/>
      <c r="N308" s="429"/>
      <c r="O308" s="429"/>
      <c r="P308" s="429"/>
      <c r="Q308" s="429"/>
      <c r="R308" s="429"/>
      <c r="S308" s="429"/>
      <c r="T308" s="429"/>
      <c r="U308" s="429"/>
      <c r="V308" s="429"/>
      <c r="W308" s="429"/>
      <c r="X308" s="429"/>
      <c r="Y308" s="429"/>
      <c r="Z308" s="429"/>
      <c r="AA308" s="429"/>
      <c r="AB308" s="429"/>
      <c r="AC308" s="429"/>
      <c r="AD308" s="429"/>
      <c r="AE308" s="12"/>
      <c r="AF308" s="122"/>
    </row>
    <row r="309" spans="1:39" s="72" customFormat="1" ht="15" customHeight="1">
      <c r="A309" s="131"/>
      <c r="B309" s="35"/>
      <c r="C309" s="82" t="s">
        <v>243</v>
      </c>
      <c r="D309" s="746" t="str">
        <f t="shared" si="66"/>
        <v/>
      </c>
      <c r="E309" s="746"/>
      <c r="F309" s="746"/>
      <c r="G309" s="746"/>
      <c r="H309" s="746"/>
      <c r="I309" s="429"/>
      <c r="J309" s="429"/>
      <c r="K309" s="429"/>
      <c r="L309" s="429"/>
      <c r="M309" s="429"/>
      <c r="N309" s="429"/>
      <c r="O309" s="429"/>
      <c r="P309" s="429"/>
      <c r="Q309" s="429"/>
      <c r="R309" s="429"/>
      <c r="S309" s="429"/>
      <c r="T309" s="429"/>
      <c r="U309" s="429"/>
      <c r="V309" s="429"/>
      <c r="W309" s="429"/>
      <c r="X309" s="429"/>
      <c r="Y309" s="429"/>
      <c r="Z309" s="429"/>
      <c r="AA309" s="429"/>
      <c r="AB309" s="429"/>
      <c r="AC309" s="429"/>
      <c r="AD309" s="429"/>
      <c r="AE309" s="12"/>
      <c r="AF309" s="122"/>
    </row>
    <row r="310" spans="1:39" s="72" customFormat="1" ht="15" customHeight="1">
      <c r="A310" s="131"/>
      <c r="B310" s="35"/>
      <c r="C310" s="82" t="s">
        <v>244</v>
      </c>
      <c r="D310" s="746" t="str">
        <f t="shared" si="66"/>
        <v/>
      </c>
      <c r="E310" s="746"/>
      <c r="F310" s="746"/>
      <c r="G310" s="746"/>
      <c r="H310" s="746"/>
      <c r="I310" s="429"/>
      <c r="J310" s="429"/>
      <c r="K310" s="429"/>
      <c r="L310" s="429"/>
      <c r="M310" s="429"/>
      <c r="N310" s="429"/>
      <c r="O310" s="429"/>
      <c r="P310" s="429"/>
      <c r="Q310" s="429"/>
      <c r="R310" s="429"/>
      <c r="S310" s="429"/>
      <c r="T310" s="429"/>
      <c r="U310" s="429"/>
      <c r="V310" s="429"/>
      <c r="W310" s="429"/>
      <c r="X310" s="429"/>
      <c r="Y310" s="429"/>
      <c r="Z310" s="429"/>
      <c r="AA310" s="429"/>
      <c r="AB310" s="429"/>
      <c r="AC310" s="429"/>
      <c r="AD310" s="429"/>
      <c r="AE310" s="12"/>
      <c r="AF310" s="122"/>
    </row>
    <row r="311" spans="1:39" s="72" customFormat="1" ht="15" customHeight="1">
      <c r="A311" s="131"/>
      <c r="B311" s="35"/>
      <c r="C311" s="82" t="s">
        <v>245</v>
      </c>
      <c r="D311" s="746" t="str">
        <f t="shared" si="66"/>
        <v/>
      </c>
      <c r="E311" s="746"/>
      <c r="F311" s="746"/>
      <c r="G311" s="746"/>
      <c r="H311" s="746"/>
      <c r="I311" s="429"/>
      <c r="J311" s="429"/>
      <c r="K311" s="429"/>
      <c r="L311" s="429"/>
      <c r="M311" s="429"/>
      <c r="N311" s="429"/>
      <c r="O311" s="429"/>
      <c r="P311" s="429"/>
      <c r="Q311" s="429"/>
      <c r="R311" s="429"/>
      <c r="S311" s="429"/>
      <c r="T311" s="429"/>
      <c r="U311" s="429"/>
      <c r="V311" s="429"/>
      <c r="W311" s="429"/>
      <c r="X311" s="429"/>
      <c r="Y311" s="429"/>
      <c r="Z311" s="429"/>
      <c r="AA311" s="429"/>
      <c r="AB311" s="429"/>
      <c r="AC311" s="429"/>
      <c r="AD311" s="429"/>
      <c r="AE311" s="12"/>
      <c r="AF311" s="122"/>
    </row>
    <row r="312" spans="1:39" s="72" customFormat="1" ht="15" customHeight="1">
      <c r="A312" s="131"/>
      <c r="B312" s="35"/>
      <c r="C312" s="82" t="s">
        <v>246</v>
      </c>
      <c r="D312" s="746" t="str">
        <f t="shared" si="66"/>
        <v/>
      </c>
      <c r="E312" s="746"/>
      <c r="F312" s="746"/>
      <c r="G312" s="746"/>
      <c r="H312" s="746"/>
      <c r="I312" s="429"/>
      <c r="J312" s="429"/>
      <c r="K312" s="429"/>
      <c r="L312" s="429"/>
      <c r="M312" s="429"/>
      <c r="N312" s="429"/>
      <c r="O312" s="429"/>
      <c r="P312" s="429"/>
      <c r="Q312" s="429"/>
      <c r="R312" s="429"/>
      <c r="S312" s="429"/>
      <c r="T312" s="429"/>
      <c r="U312" s="429"/>
      <c r="V312" s="429"/>
      <c r="W312" s="429"/>
      <c r="X312" s="429"/>
      <c r="Y312" s="429"/>
      <c r="Z312" s="429"/>
      <c r="AA312" s="429"/>
      <c r="AB312" s="429"/>
      <c r="AC312" s="429"/>
      <c r="AD312" s="429"/>
      <c r="AE312" s="12"/>
      <c r="AF312" s="122"/>
    </row>
    <row r="313" spans="1:39" s="72" customFormat="1" ht="24" customHeight="1">
      <c r="A313" s="131"/>
      <c r="B313" s="726" t="str">
        <f>IF(EA142=0,"", IF(EA142=1,_xlfn.CONCAT("Alerta: Es posible que la especialidad forense descrita en el cuadro de especificación (o alguna de ellas) corresponda a la categoría ",EA143," del catálogo."),_xlfn.CONCAT("Alerta: Es posible que las especialidades forenses descritas en el cuadro de especificación (o algunas de ellas) correspondan a las categorías ",EA143, " del catálogo.")))</f>
        <v/>
      </c>
      <c r="C313" s="726"/>
      <c r="D313" s="726"/>
      <c r="E313" s="726"/>
      <c r="F313" s="726"/>
      <c r="G313" s="726"/>
      <c r="H313" s="726"/>
      <c r="I313" s="726"/>
      <c r="J313" s="726"/>
      <c r="K313" s="726"/>
      <c r="L313" s="726"/>
      <c r="M313" s="726"/>
      <c r="N313" s="726"/>
      <c r="O313" s="726"/>
      <c r="P313" s="726"/>
      <c r="Q313" s="726"/>
      <c r="R313" s="726"/>
      <c r="S313" s="726"/>
      <c r="T313" s="726"/>
      <c r="U313" s="726"/>
      <c r="V313" s="726"/>
      <c r="W313" s="726"/>
      <c r="X313" s="726"/>
      <c r="Y313" s="726"/>
      <c r="Z313" s="726"/>
      <c r="AA313" s="726"/>
      <c r="AB313" s="726"/>
      <c r="AC313" s="726"/>
      <c r="AD313" s="726"/>
      <c r="AE313" s="12"/>
      <c r="AF313" s="122"/>
    </row>
    <row r="314" spans="1:39" s="72" customFormat="1" ht="60" customHeight="1">
      <c r="A314" s="131"/>
      <c r="B314" s="35"/>
      <c r="C314" s="823" t="s">
        <v>169</v>
      </c>
      <c r="D314" s="823"/>
      <c r="E314" s="823"/>
      <c r="F314" s="823"/>
      <c r="G314" s="824"/>
      <c r="H314" s="550"/>
      <c r="I314" s="551"/>
      <c r="J314" s="551"/>
      <c r="K314" s="551"/>
      <c r="L314" s="551"/>
      <c r="M314" s="551"/>
      <c r="N314" s="551"/>
      <c r="O314" s="551"/>
      <c r="P314" s="551"/>
      <c r="Q314" s="551"/>
      <c r="R314" s="551"/>
      <c r="S314" s="551"/>
      <c r="T314" s="551"/>
      <c r="U314" s="551"/>
      <c r="V314" s="551"/>
      <c r="W314" s="551"/>
      <c r="X314" s="551"/>
      <c r="Y314" s="551"/>
      <c r="Z314" s="551"/>
      <c r="AA314" s="551"/>
      <c r="AB314" s="551"/>
      <c r="AC314" s="551"/>
      <c r="AD314" s="552"/>
      <c r="AE314" s="12"/>
      <c r="AF314" s="122"/>
      <c r="AH314" s="727" t="s">
        <v>7236</v>
      </c>
      <c r="AI314" s="727"/>
      <c r="AJ314" s="627">
        <f>IF(COUNTIF(M198:M252,"X")=0,0,1)</f>
        <v>0</v>
      </c>
      <c r="AK314" s="627"/>
      <c r="AL314" s="684">
        <f>IF(OR(AND(AJ314=0,H314=""),AND(AJ314=1,H314&lt;&gt;"")),0,1)</f>
        <v>0</v>
      </c>
      <c r="AM314" s="684"/>
    </row>
    <row r="315" spans="1:39" s="72" customFormat="1" ht="24" customHeight="1">
      <c r="A315" s="131"/>
      <c r="B315" s="726" t="str">
        <f>IF(EK142=0,"", IF(EK142=1,_xlfn.CONCAT("Alerta: Es posible que la especialidad criminalística descrita en el cuadro de especificación (o alguna de ellas) corresponda a la categoría ",EK143," del catálogo."),_xlfn.CONCAT("Alerta: Es posible que las especialidades criminalísticas descritas en el cuadro de especificación (o algunas de ellas) correspondan a las categorías ",EK143, " del catálogo.")))</f>
        <v/>
      </c>
      <c r="C315" s="726"/>
      <c r="D315" s="726"/>
      <c r="E315" s="726"/>
      <c r="F315" s="726"/>
      <c r="G315" s="726"/>
      <c r="H315" s="726"/>
      <c r="I315" s="726"/>
      <c r="J315" s="726"/>
      <c r="K315" s="726"/>
      <c r="L315" s="726"/>
      <c r="M315" s="726"/>
      <c r="N315" s="726"/>
      <c r="O315" s="726"/>
      <c r="P315" s="726"/>
      <c r="Q315" s="726"/>
      <c r="R315" s="726"/>
      <c r="S315" s="726"/>
      <c r="T315" s="726"/>
      <c r="U315" s="726"/>
      <c r="V315" s="726"/>
      <c r="W315" s="726"/>
      <c r="X315" s="726"/>
      <c r="Y315" s="726"/>
      <c r="Z315" s="726"/>
      <c r="AA315" s="726"/>
      <c r="AB315" s="726"/>
      <c r="AC315" s="726"/>
      <c r="AD315" s="726"/>
      <c r="AE315" s="12"/>
      <c r="AF315" s="122"/>
      <c r="AH315" s="233"/>
      <c r="AI315" s="233"/>
    </row>
    <row r="316" spans="1:39" s="72" customFormat="1" ht="60" customHeight="1">
      <c r="A316" s="131"/>
      <c r="B316" s="35"/>
      <c r="C316" s="823" t="s">
        <v>170</v>
      </c>
      <c r="D316" s="823"/>
      <c r="E316" s="823"/>
      <c r="F316" s="823"/>
      <c r="G316" s="824"/>
      <c r="H316" s="550"/>
      <c r="I316" s="551"/>
      <c r="J316" s="551"/>
      <c r="K316" s="551"/>
      <c r="L316" s="551"/>
      <c r="M316" s="551"/>
      <c r="N316" s="551"/>
      <c r="O316" s="551"/>
      <c r="P316" s="551"/>
      <c r="Q316" s="551"/>
      <c r="R316" s="551"/>
      <c r="S316" s="551"/>
      <c r="T316" s="551"/>
      <c r="U316" s="551"/>
      <c r="V316" s="551"/>
      <c r="W316" s="551"/>
      <c r="X316" s="551"/>
      <c r="Y316" s="551"/>
      <c r="Z316" s="551"/>
      <c r="AA316" s="551"/>
      <c r="AB316" s="551"/>
      <c r="AC316" s="551"/>
      <c r="AD316" s="552"/>
      <c r="AE316" s="12"/>
      <c r="AF316" s="122"/>
      <c r="AH316" s="727" t="s">
        <v>7237</v>
      </c>
      <c r="AI316" s="727"/>
      <c r="AJ316" s="627">
        <f>IF(COUNTIF(S198:S252,"X")=0,0,1)</f>
        <v>0</v>
      </c>
      <c r="AK316" s="627"/>
      <c r="AL316" s="684">
        <f>IF(OR(AND(AJ316=0,H316=""),AND(AJ316=1,H316&lt;&gt;"")),0,1)</f>
        <v>0</v>
      </c>
      <c r="AM316" s="684"/>
    </row>
    <row r="317" spans="1:39" s="72" customFormat="1" ht="24" customHeight="1">
      <c r="A317" s="131"/>
      <c r="B317" s="726" t="str">
        <f>IF(EU142=0,"", IF(EU142=1,_xlfn.CONCAT("Alerta: Es posible que la especialidad en traducción descrita en el cuadro de especificación (o alguna de ellas) corresponda a la categoría ",EU143," del catálogo."),_xlfn.CONCAT("Alerta: Es posible que las especialidades en traducción descritas en el cuadro de especificación (o algunas de ellas) correspondan a las categorías ",EU143, " del catálogo.")))</f>
        <v/>
      </c>
      <c r="C317" s="726"/>
      <c r="D317" s="726"/>
      <c r="E317" s="726"/>
      <c r="F317" s="726"/>
      <c r="G317" s="726"/>
      <c r="H317" s="726"/>
      <c r="I317" s="726"/>
      <c r="J317" s="726"/>
      <c r="K317" s="726"/>
      <c r="L317" s="726"/>
      <c r="M317" s="726"/>
      <c r="N317" s="726"/>
      <c r="O317" s="726"/>
      <c r="P317" s="726"/>
      <c r="Q317" s="726"/>
      <c r="R317" s="726"/>
      <c r="S317" s="726"/>
      <c r="T317" s="726"/>
      <c r="U317" s="726"/>
      <c r="V317" s="726"/>
      <c r="W317" s="726"/>
      <c r="X317" s="726"/>
      <c r="Y317" s="726"/>
      <c r="Z317" s="726"/>
      <c r="AA317" s="726"/>
      <c r="AB317" s="726"/>
      <c r="AC317" s="726"/>
      <c r="AD317" s="726"/>
      <c r="AE317" s="12"/>
      <c r="AF317" s="122"/>
      <c r="AH317" s="233"/>
      <c r="AI317" s="233"/>
    </row>
    <row r="318" spans="1:39" s="72" customFormat="1" ht="60" customHeight="1">
      <c r="A318" s="131"/>
      <c r="B318" s="35"/>
      <c r="C318" s="823" t="s">
        <v>171</v>
      </c>
      <c r="D318" s="823"/>
      <c r="E318" s="823"/>
      <c r="F318" s="823"/>
      <c r="G318" s="824"/>
      <c r="H318" s="550"/>
      <c r="I318" s="551"/>
      <c r="J318" s="551"/>
      <c r="K318" s="551"/>
      <c r="L318" s="551"/>
      <c r="M318" s="551"/>
      <c r="N318" s="551"/>
      <c r="O318" s="551"/>
      <c r="P318" s="551"/>
      <c r="Q318" s="551"/>
      <c r="R318" s="551"/>
      <c r="S318" s="551"/>
      <c r="T318" s="551"/>
      <c r="U318" s="551"/>
      <c r="V318" s="551"/>
      <c r="W318" s="551"/>
      <c r="X318" s="551"/>
      <c r="Y318" s="551"/>
      <c r="Z318" s="551"/>
      <c r="AA318" s="551"/>
      <c r="AB318" s="551"/>
      <c r="AC318" s="551"/>
      <c r="AD318" s="552"/>
      <c r="AE318" s="12"/>
      <c r="AF318" s="122"/>
      <c r="AH318" s="727" t="s">
        <v>7238</v>
      </c>
      <c r="AI318" s="727"/>
      <c r="AJ318" s="627">
        <f>IF(COUNTIF(Y198:Y252,"X")=0,0,1)</f>
        <v>0</v>
      </c>
      <c r="AK318" s="627"/>
      <c r="AL318" s="684">
        <f>IF(OR(AND(AJ318=0,H318=""),AND(AJ318=1,H318&lt;&gt;"")),0,1)</f>
        <v>0</v>
      </c>
      <c r="AM318" s="684"/>
    </row>
    <row r="319" spans="1:39" s="72" customFormat="1" ht="24" customHeight="1">
      <c r="A319" s="131"/>
      <c r="B319" s="726" t="str">
        <f>IF(FA142=0,"", IF(FA142=1,_xlfn.CONCAT("Alerta: Es posible que la especialidad en construcción descrita en el cuadro de especificación (o alguna de ellas) corresponda a la categoría ",FA143," del catálogo."),_xlfn.CONCAT("Alerta: Es posible que las especialidades en construcción descritas en el cuadro de especificación (o algunas de ellas) correspondan a las categorías ",FA143, " del catálogo.")))</f>
        <v/>
      </c>
      <c r="C319" s="726"/>
      <c r="D319" s="726"/>
      <c r="E319" s="726"/>
      <c r="F319" s="726"/>
      <c r="G319" s="726"/>
      <c r="H319" s="726"/>
      <c r="I319" s="726"/>
      <c r="J319" s="726"/>
      <c r="K319" s="726"/>
      <c r="L319" s="726"/>
      <c r="M319" s="726"/>
      <c r="N319" s="726"/>
      <c r="O319" s="726"/>
      <c r="P319" s="726"/>
      <c r="Q319" s="726"/>
      <c r="R319" s="726"/>
      <c r="S319" s="726"/>
      <c r="T319" s="726"/>
      <c r="U319" s="726"/>
      <c r="V319" s="726"/>
      <c r="W319" s="726"/>
      <c r="X319" s="726"/>
      <c r="Y319" s="726"/>
      <c r="Z319" s="726"/>
      <c r="AA319" s="726"/>
      <c r="AB319" s="726"/>
      <c r="AC319" s="726"/>
      <c r="AD319" s="726"/>
      <c r="AE319" s="12"/>
      <c r="AF319" s="122"/>
      <c r="AH319" s="233"/>
      <c r="AI319" s="233"/>
    </row>
    <row r="320" spans="1:39" s="72" customFormat="1" ht="60" customHeight="1">
      <c r="A320" s="131"/>
      <c r="B320" s="35"/>
      <c r="C320" s="823" t="s">
        <v>172</v>
      </c>
      <c r="D320" s="823"/>
      <c r="E320" s="823"/>
      <c r="F320" s="823"/>
      <c r="G320" s="824"/>
      <c r="H320" s="550"/>
      <c r="I320" s="551"/>
      <c r="J320" s="551"/>
      <c r="K320" s="551"/>
      <c r="L320" s="551"/>
      <c r="M320" s="551"/>
      <c r="N320" s="551"/>
      <c r="O320" s="551"/>
      <c r="P320" s="551"/>
      <c r="Q320" s="551"/>
      <c r="R320" s="551"/>
      <c r="S320" s="551"/>
      <c r="T320" s="551"/>
      <c r="U320" s="551"/>
      <c r="V320" s="551"/>
      <c r="W320" s="551"/>
      <c r="X320" s="551"/>
      <c r="Y320" s="551"/>
      <c r="Z320" s="551"/>
      <c r="AA320" s="551"/>
      <c r="AB320" s="551"/>
      <c r="AC320" s="551"/>
      <c r="AD320" s="552"/>
      <c r="AE320" s="12"/>
      <c r="AF320" s="122"/>
      <c r="AH320" s="727" t="s">
        <v>7237</v>
      </c>
      <c r="AI320" s="727"/>
      <c r="AJ320" s="627">
        <f>IF(COUNTIF(N258:N312,"X")=0,0,1)</f>
        <v>0</v>
      </c>
      <c r="AK320" s="627"/>
      <c r="AL320" s="684">
        <f>IF(OR(AND(AJ320=0,H320=""),AND(AJ320=1,H320&lt;&gt;"")),0,1)</f>
        <v>0</v>
      </c>
      <c r="AM320" s="684"/>
    </row>
    <row r="321" spans="1:39" s="72" customFormat="1" ht="24" customHeight="1">
      <c r="A321" s="131"/>
      <c r="B321" s="726" t="str">
        <f>IF(FI142=0,"", IF(FI142=1,_xlfn.CONCAT("Alerta: Es posible que la especialidad en ingeniería descrita en el cuadro de especificación (o alguna de ellas) corresponda a la categoría ",FI143," del catálogo."),_xlfn.CONCAT("Alerta: Es posible que las especialidades en ingeniería descritas en el cuadro de especificación (o algunas de ellas) correspondan a las categorías ",FI143, " del catálogo.")))</f>
        <v/>
      </c>
      <c r="C321" s="726"/>
      <c r="D321" s="726"/>
      <c r="E321" s="726"/>
      <c r="F321" s="726"/>
      <c r="G321" s="726"/>
      <c r="H321" s="726"/>
      <c r="I321" s="726"/>
      <c r="J321" s="726"/>
      <c r="K321" s="726"/>
      <c r="L321" s="726"/>
      <c r="M321" s="726"/>
      <c r="N321" s="726"/>
      <c r="O321" s="726"/>
      <c r="P321" s="726"/>
      <c r="Q321" s="726"/>
      <c r="R321" s="726"/>
      <c r="S321" s="726"/>
      <c r="T321" s="726"/>
      <c r="U321" s="726"/>
      <c r="V321" s="726"/>
      <c r="W321" s="726"/>
      <c r="X321" s="726"/>
      <c r="Y321" s="726"/>
      <c r="Z321" s="726"/>
      <c r="AA321" s="726"/>
      <c r="AB321" s="726"/>
      <c r="AC321" s="726"/>
      <c r="AD321" s="726"/>
      <c r="AE321" s="12"/>
      <c r="AF321" s="122"/>
      <c r="AH321" s="233"/>
      <c r="AI321" s="233"/>
    </row>
    <row r="322" spans="1:39" s="72" customFormat="1" ht="60" customHeight="1">
      <c r="A322" s="131"/>
      <c r="B322" s="35"/>
      <c r="C322" s="823" t="s">
        <v>173</v>
      </c>
      <c r="D322" s="823"/>
      <c r="E322" s="823"/>
      <c r="F322" s="823"/>
      <c r="G322" s="824"/>
      <c r="H322" s="550"/>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552"/>
      <c r="AE322" s="12"/>
      <c r="AF322" s="122"/>
      <c r="AH322" s="727" t="s">
        <v>7239</v>
      </c>
      <c r="AI322" s="727"/>
      <c r="AJ322" s="627">
        <f>IF(COUNTIF(S258:S312,"X")=0,0,1)</f>
        <v>0</v>
      </c>
      <c r="AK322" s="627"/>
      <c r="AL322" s="684">
        <f>IF(OR(AND(AJ322=0,H322=""),AND(AJ322=1,H322&lt;&gt;"")),0,1)</f>
        <v>0</v>
      </c>
      <c r="AM322" s="684"/>
    </row>
    <row r="323" spans="1:39" s="72" customFormat="1" ht="24" customHeight="1">
      <c r="A323" s="131"/>
      <c r="B323" s="726" t="str">
        <f>IF(FR142=0,"", IF(FR142=1,_xlfn.CONCAT("Alerta: Es posible que la especialidad en sociales y jurídicas descrita en el cuadro de especificación (o alguna de ellas) corresponda a la categoría ",FR143," del catálogo."),_xlfn.CONCAT("Alerta: Es posible que las especialidades en sociales y jurídicas descritas en el cuadro de especificación (o algunas de ellas) correspondan a las categorías ",FR143, " del catálogo.")))</f>
        <v/>
      </c>
      <c r="C323" s="726"/>
      <c r="D323" s="726"/>
      <c r="E323" s="726"/>
      <c r="F323" s="726"/>
      <c r="G323" s="726"/>
      <c r="H323" s="726"/>
      <c r="I323" s="726"/>
      <c r="J323" s="726"/>
      <c r="K323" s="726"/>
      <c r="L323" s="726"/>
      <c r="M323" s="726"/>
      <c r="N323" s="726"/>
      <c r="O323" s="726"/>
      <c r="P323" s="726"/>
      <c r="Q323" s="726"/>
      <c r="R323" s="726"/>
      <c r="S323" s="726"/>
      <c r="T323" s="726"/>
      <c r="U323" s="726"/>
      <c r="V323" s="726"/>
      <c r="W323" s="726"/>
      <c r="X323" s="726"/>
      <c r="Y323" s="726"/>
      <c r="Z323" s="726"/>
      <c r="AA323" s="726"/>
      <c r="AB323" s="726"/>
      <c r="AC323" s="726"/>
      <c r="AD323" s="726"/>
      <c r="AE323" s="12"/>
      <c r="AF323" s="122"/>
      <c r="AH323" s="233"/>
      <c r="AI323" s="233"/>
    </row>
    <row r="324" spans="1:39" s="72" customFormat="1" ht="60" customHeight="1">
      <c r="A324" s="131"/>
      <c r="B324" s="35"/>
      <c r="C324" s="823" t="s">
        <v>853</v>
      </c>
      <c r="D324" s="823"/>
      <c r="E324" s="823"/>
      <c r="F324" s="823"/>
      <c r="G324" s="824"/>
      <c r="H324" s="550"/>
      <c r="I324" s="551"/>
      <c r="J324" s="551"/>
      <c r="K324" s="551"/>
      <c r="L324" s="551"/>
      <c r="M324" s="551"/>
      <c r="N324" s="551"/>
      <c r="O324" s="551"/>
      <c r="P324" s="551"/>
      <c r="Q324" s="551"/>
      <c r="R324" s="551"/>
      <c r="S324" s="551"/>
      <c r="T324" s="551"/>
      <c r="U324" s="551"/>
      <c r="V324" s="551"/>
      <c r="W324" s="551"/>
      <c r="X324" s="551"/>
      <c r="Y324" s="551"/>
      <c r="Z324" s="551"/>
      <c r="AA324" s="551"/>
      <c r="AB324" s="551"/>
      <c r="AC324" s="551"/>
      <c r="AD324" s="552"/>
      <c r="AE324" s="12"/>
      <c r="AF324" s="122"/>
      <c r="AH324" s="727" t="s">
        <v>7240</v>
      </c>
      <c r="AI324" s="727"/>
      <c r="AJ324" s="627">
        <f>IF(COUNTIF(AB258:AB312,"X")=0,0,1)</f>
        <v>0</v>
      </c>
      <c r="AK324" s="627"/>
      <c r="AL324" s="684">
        <f>IF(OR(AND(AJ324=0,H324=""),AND(AJ324=1,H324&lt;&gt;"")),0,1)</f>
        <v>0</v>
      </c>
      <c r="AM324" s="684"/>
    </row>
    <row r="325" spans="1:39" s="72" customFormat="1" ht="24" customHeight="1">
      <c r="A325" s="131"/>
      <c r="B325" s="726" t="str">
        <f>IF(HC142=0,"", IF(HC142=1,_xlfn.CONCAT("Alerta: Es posible que la especialidad pericial descrita en el cuadro de especificación (o alguna de ellas) corresponda a la categoría ",HC143," del catálogo."),_xlfn.CONCAT("Alerta: Es posible que las especialidades periciales descritas en el cuadro de especificación (o algunas de ellas) correspondan a las categorías ",HC143, " del catálogo.")))</f>
        <v/>
      </c>
      <c r="C325" s="726"/>
      <c r="D325" s="726"/>
      <c r="E325" s="726"/>
      <c r="F325" s="726"/>
      <c r="G325" s="726"/>
      <c r="H325" s="726"/>
      <c r="I325" s="726"/>
      <c r="J325" s="726"/>
      <c r="K325" s="726"/>
      <c r="L325" s="726"/>
      <c r="M325" s="726"/>
      <c r="N325" s="726"/>
      <c r="O325" s="726"/>
      <c r="P325" s="726"/>
      <c r="Q325" s="726"/>
      <c r="R325" s="726"/>
      <c r="S325" s="726"/>
      <c r="T325" s="726"/>
      <c r="U325" s="726"/>
      <c r="V325" s="726"/>
      <c r="W325" s="726"/>
      <c r="X325" s="726"/>
      <c r="Y325" s="726"/>
      <c r="Z325" s="726"/>
      <c r="AA325" s="726"/>
      <c r="AB325" s="726"/>
      <c r="AC325" s="726"/>
      <c r="AD325" s="726"/>
      <c r="AE325" s="12"/>
      <c r="AF325" s="122"/>
      <c r="AH325" s="233"/>
      <c r="AI325" s="233"/>
    </row>
    <row r="326" spans="1:39" s="72" customFormat="1" ht="60" customHeight="1">
      <c r="A326" s="131"/>
      <c r="B326" s="35"/>
      <c r="C326" s="823" t="s">
        <v>1040</v>
      </c>
      <c r="D326" s="823"/>
      <c r="E326" s="823"/>
      <c r="F326" s="823"/>
      <c r="G326" s="824"/>
      <c r="H326" s="550"/>
      <c r="I326" s="551"/>
      <c r="J326" s="551"/>
      <c r="K326" s="551"/>
      <c r="L326" s="551"/>
      <c r="M326" s="551"/>
      <c r="N326" s="551"/>
      <c r="O326" s="551"/>
      <c r="P326" s="551"/>
      <c r="Q326" s="551"/>
      <c r="R326" s="551"/>
      <c r="S326" s="551"/>
      <c r="T326" s="551"/>
      <c r="U326" s="551"/>
      <c r="V326" s="551"/>
      <c r="W326" s="551"/>
      <c r="X326" s="551"/>
      <c r="Y326" s="551"/>
      <c r="Z326" s="551"/>
      <c r="AA326" s="551"/>
      <c r="AB326" s="551"/>
      <c r="AC326" s="551"/>
      <c r="AD326" s="552"/>
      <c r="AE326" s="12"/>
      <c r="AF326" s="122"/>
      <c r="AH326" s="727" t="s">
        <v>7893</v>
      </c>
      <c r="AI326" s="727"/>
      <c r="AJ326" s="627">
        <f>IF(COUNTIF(AD258:AD297,"X")=0,0,1)</f>
        <v>0</v>
      </c>
      <c r="AK326" s="627"/>
      <c r="AL326" s="684">
        <f>IF(OR(AND(AJ326=0,H326=""),AND(AJ326=1,H326&lt;&gt;"")),0,1)</f>
        <v>0</v>
      </c>
      <c r="AM326" s="684"/>
    </row>
    <row r="327" spans="1:39" s="72" customFormat="1" ht="15" customHeight="1">
      <c r="A327" s="131"/>
      <c r="B327" s="35"/>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4"/>
      <c r="AE327" s="12"/>
      <c r="AF327" s="122"/>
    </row>
    <row r="328" spans="1:39" s="72" customFormat="1" ht="15" customHeight="1">
      <c r="A328" s="131"/>
      <c r="B328" s="48"/>
      <c r="C328" s="555" t="s">
        <v>174</v>
      </c>
      <c r="D328" s="556"/>
      <c r="E328" s="556"/>
      <c r="F328" s="556"/>
      <c r="G328" s="556"/>
      <c r="H328" s="556"/>
      <c r="I328" s="556"/>
      <c r="J328" s="556"/>
      <c r="K328" s="556"/>
      <c r="L328" s="556"/>
      <c r="M328" s="556"/>
      <c r="N328" s="556"/>
      <c r="O328" s="556"/>
      <c r="P328" s="556"/>
      <c r="Q328" s="556"/>
      <c r="R328" s="556"/>
      <c r="S328" s="556"/>
      <c r="T328" s="556"/>
      <c r="U328" s="556"/>
      <c r="V328" s="556"/>
      <c r="W328" s="556"/>
      <c r="X328" s="556"/>
      <c r="Y328" s="556"/>
      <c r="Z328" s="556"/>
      <c r="AA328" s="556"/>
      <c r="AB328" s="556"/>
      <c r="AC328" s="556"/>
      <c r="AD328" s="557"/>
      <c r="AE328" s="12"/>
      <c r="AF328" s="122"/>
    </row>
    <row r="329" spans="1:39" s="72" customFormat="1" ht="15" customHeight="1">
      <c r="A329" s="131"/>
      <c r="B329" s="48"/>
      <c r="C329" s="791" t="s">
        <v>175</v>
      </c>
      <c r="D329" s="791"/>
      <c r="E329" s="791"/>
      <c r="F329" s="82" t="s">
        <v>132</v>
      </c>
      <c r="G329" s="746" t="s">
        <v>176</v>
      </c>
      <c r="H329" s="746"/>
      <c r="I329" s="746"/>
      <c r="J329" s="746"/>
      <c r="K329" s="746"/>
      <c r="L329" s="746"/>
      <c r="M329" s="746"/>
      <c r="N329" s="746"/>
      <c r="O329" s="746"/>
      <c r="P329" s="746"/>
      <c r="Q329" s="795" t="s">
        <v>71</v>
      </c>
      <c r="R329" s="795"/>
      <c r="S329" s="795"/>
      <c r="T329" s="795"/>
      <c r="U329" s="746" t="s">
        <v>177</v>
      </c>
      <c r="V329" s="746"/>
      <c r="W329" s="746"/>
      <c r="X329" s="746"/>
      <c r="Y329" s="746"/>
      <c r="Z329" s="746"/>
      <c r="AA329" s="746"/>
      <c r="AB329" s="746"/>
      <c r="AC329" s="746"/>
      <c r="AD329" s="746"/>
      <c r="AE329" s="12"/>
      <c r="AF329" s="122"/>
    </row>
    <row r="330" spans="1:39" s="72" customFormat="1" ht="15" customHeight="1">
      <c r="A330" s="131"/>
      <c r="B330" s="48"/>
      <c r="C330" s="791"/>
      <c r="D330" s="791"/>
      <c r="E330" s="791"/>
      <c r="F330" s="82" t="s">
        <v>133</v>
      </c>
      <c r="G330" s="746" t="s">
        <v>178</v>
      </c>
      <c r="H330" s="746"/>
      <c r="I330" s="746"/>
      <c r="J330" s="746"/>
      <c r="K330" s="746"/>
      <c r="L330" s="746"/>
      <c r="M330" s="746"/>
      <c r="N330" s="746"/>
      <c r="O330" s="746"/>
      <c r="P330" s="746"/>
      <c r="Q330" s="795" t="s">
        <v>72</v>
      </c>
      <c r="R330" s="795"/>
      <c r="S330" s="795"/>
      <c r="T330" s="795"/>
      <c r="U330" s="746" t="s">
        <v>179</v>
      </c>
      <c r="V330" s="746"/>
      <c r="W330" s="746"/>
      <c r="X330" s="746"/>
      <c r="Y330" s="746"/>
      <c r="Z330" s="746"/>
      <c r="AA330" s="746"/>
      <c r="AB330" s="746"/>
      <c r="AC330" s="746"/>
      <c r="AD330" s="746"/>
      <c r="AE330" s="12"/>
      <c r="AF330" s="122"/>
    </row>
    <row r="331" spans="1:39" s="72" customFormat="1" ht="15" customHeight="1">
      <c r="A331" s="131"/>
      <c r="B331" s="48"/>
      <c r="C331" s="791"/>
      <c r="D331" s="791"/>
      <c r="E331" s="791"/>
      <c r="F331" s="82" t="s">
        <v>134</v>
      </c>
      <c r="G331" s="746" t="s">
        <v>180</v>
      </c>
      <c r="H331" s="746"/>
      <c r="I331" s="746"/>
      <c r="J331" s="746"/>
      <c r="K331" s="746"/>
      <c r="L331" s="746"/>
      <c r="M331" s="746"/>
      <c r="N331" s="746"/>
      <c r="O331" s="746"/>
      <c r="P331" s="746"/>
      <c r="Q331" s="795" t="s">
        <v>73</v>
      </c>
      <c r="R331" s="795"/>
      <c r="S331" s="795"/>
      <c r="T331" s="795"/>
      <c r="U331" s="746" t="s">
        <v>181</v>
      </c>
      <c r="V331" s="746"/>
      <c r="W331" s="746"/>
      <c r="X331" s="746"/>
      <c r="Y331" s="746"/>
      <c r="Z331" s="746"/>
      <c r="AA331" s="746"/>
      <c r="AB331" s="746"/>
      <c r="AC331" s="746"/>
      <c r="AD331" s="746"/>
      <c r="AE331" s="12"/>
      <c r="AF331" s="122"/>
    </row>
    <row r="332" spans="1:39" s="72" customFormat="1" ht="15" customHeight="1">
      <c r="A332" s="131"/>
      <c r="B332" s="48"/>
      <c r="C332" s="791"/>
      <c r="D332" s="791"/>
      <c r="E332" s="791"/>
      <c r="F332" s="82" t="s">
        <v>135</v>
      </c>
      <c r="G332" s="746" t="s">
        <v>182</v>
      </c>
      <c r="H332" s="746"/>
      <c r="I332" s="746"/>
      <c r="J332" s="746"/>
      <c r="K332" s="746"/>
      <c r="L332" s="746"/>
      <c r="M332" s="746"/>
      <c r="N332" s="746"/>
      <c r="O332" s="746"/>
      <c r="P332" s="746"/>
      <c r="Q332" s="795" t="s">
        <v>74</v>
      </c>
      <c r="R332" s="795"/>
      <c r="S332" s="795"/>
      <c r="T332" s="795"/>
      <c r="U332" s="746" t="s">
        <v>679</v>
      </c>
      <c r="V332" s="746"/>
      <c r="W332" s="746"/>
      <c r="X332" s="746"/>
      <c r="Y332" s="746"/>
      <c r="Z332" s="746"/>
      <c r="AA332" s="746"/>
      <c r="AB332" s="746"/>
      <c r="AC332" s="746"/>
      <c r="AD332" s="746"/>
      <c r="AE332" s="12"/>
      <c r="AF332" s="122"/>
    </row>
    <row r="333" spans="1:39" s="72" customFormat="1" ht="15" customHeight="1">
      <c r="A333" s="131"/>
      <c r="B333" s="48"/>
      <c r="C333" s="791"/>
      <c r="D333" s="791"/>
      <c r="E333" s="791"/>
      <c r="F333" s="82" t="s">
        <v>136</v>
      </c>
      <c r="G333" s="746" t="s">
        <v>183</v>
      </c>
      <c r="H333" s="746"/>
      <c r="I333" s="746"/>
      <c r="J333" s="746"/>
      <c r="K333" s="746"/>
      <c r="L333" s="746"/>
      <c r="M333" s="746"/>
      <c r="N333" s="746"/>
      <c r="O333" s="746"/>
      <c r="P333" s="746"/>
      <c r="Q333" s="795" t="s">
        <v>75</v>
      </c>
      <c r="R333" s="795"/>
      <c r="S333" s="795"/>
      <c r="T333" s="795"/>
      <c r="U333" s="746" t="s">
        <v>184</v>
      </c>
      <c r="V333" s="746"/>
      <c r="W333" s="746"/>
      <c r="X333" s="746"/>
      <c r="Y333" s="746"/>
      <c r="Z333" s="746"/>
      <c r="AA333" s="746"/>
      <c r="AB333" s="746"/>
      <c r="AC333" s="746"/>
      <c r="AD333" s="746"/>
      <c r="AE333" s="12"/>
      <c r="AF333" s="122"/>
    </row>
    <row r="334" spans="1:39" s="72" customFormat="1" ht="15" customHeight="1">
      <c r="A334" s="131"/>
      <c r="B334" s="48"/>
      <c r="C334" s="791"/>
      <c r="D334" s="791"/>
      <c r="E334" s="791"/>
      <c r="F334" s="82" t="s">
        <v>137</v>
      </c>
      <c r="G334" s="746" t="s">
        <v>185</v>
      </c>
      <c r="H334" s="746"/>
      <c r="I334" s="746"/>
      <c r="J334" s="746"/>
      <c r="K334" s="746"/>
      <c r="L334" s="746"/>
      <c r="M334" s="746"/>
      <c r="N334" s="746"/>
      <c r="O334" s="746"/>
      <c r="P334" s="746"/>
      <c r="Q334" s="795" t="s">
        <v>76</v>
      </c>
      <c r="R334" s="795"/>
      <c r="S334" s="795"/>
      <c r="T334" s="795"/>
      <c r="U334" s="746" t="s">
        <v>186</v>
      </c>
      <c r="V334" s="746"/>
      <c r="W334" s="746"/>
      <c r="X334" s="746"/>
      <c r="Y334" s="746"/>
      <c r="Z334" s="746"/>
      <c r="AA334" s="746"/>
      <c r="AB334" s="746"/>
      <c r="AC334" s="746"/>
      <c r="AD334" s="746"/>
      <c r="AE334" s="12"/>
      <c r="AF334" s="122"/>
    </row>
    <row r="335" spans="1:39" s="72" customFormat="1" ht="15" customHeight="1">
      <c r="A335" s="131"/>
      <c r="B335" s="48"/>
      <c r="C335" s="791"/>
      <c r="D335" s="791"/>
      <c r="E335" s="791"/>
      <c r="F335" s="82" t="s">
        <v>138</v>
      </c>
      <c r="G335" s="746" t="s">
        <v>830</v>
      </c>
      <c r="H335" s="746"/>
      <c r="I335" s="746"/>
      <c r="J335" s="746"/>
      <c r="K335" s="746"/>
      <c r="L335" s="746"/>
      <c r="M335" s="746"/>
      <c r="N335" s="746"/>
      <c r="O335" s="746"/>
      <c r="P335" s="746"/>
      <c r="Q335" s="795" t="s">
        <v>77</v>
      </c>
      <c r="R335" s="795"/>
      <c r="S335" s="795"/>
      <c r="T335" s="795"/>
      <c r="U335" s="746" t="s">
        <v>187</v>
      </c>
      <c r="V335" s="746"/>
      <c r="W335" s="746"/>
      <c r="X335" s="746"/>
      <c r="Y335" s="746"/>
      <c r="Z335" s="746"/>
      <c r="AA335" s="746"/>
      <c r="AB335" s="746"/>
      <c r="AC335" s="746"/>
      <c r="AD335" s="746"/>
      <c r="AE335" s="12"/>
      <c r="AF335" s="122"/>
    </row>
    <row r="336" spans="1:39" s="72" customFormat="1" ht="15" customHeight="1">
      <c r="A336" s="131"/>
      <c r="B336" s="48"/>
      <c r="C336" s="791"/>
      <c r="D336" s="791"/>
      <c r="E336" s="791"/>
      <c r="F336" s="82" t="s">
        <v>139</v>
      </c>
      <c r="G336" s="746" t="s">
        <v>188</v>
      </c>
      <c r="H336" s="746"/>
      <c r="I336" s="746"/>
      <c r="J336" s="746"/>
      <c r="K336" s="746"/>
      <c r="L336" s="746"/>
      <c r="M336" s="746"/>
      <c r="N336" s="746"/>
      <c r="O336" s="746"/>
      <c r="P336" s="746"/>
      <c r="Q336" s="795" t="s">
        <v>78</v>
      </c>
      <c r="R336" s="795"/>
      <c r="S336" s="795"/>
      <c r="T336" s="795"/>
      <c r="U336" s="746" t="s">
        <v>189</v>
      </c>
      <c r="V336" s="746"/>
      <c r="W336" s="746"/>
      <c r="X336" s="746"/>
      <c r="Y336" s="746"/>
      <c r="Z336" s="746"/>
      <c r="AA336" s="746"/>
      <c r="AB336" s="746"/>
      <c r="AC336" s="746"/>
      <c r="AD336" s="746"/>
      <c r="AE336" s="12"/>
      <c r="AF336" s="122"/>
    </row>
    <row r="337" spans="1:32" s="72" customFormat="1" ht="24" customHeight="1">
      <c r="A337" s="131"/>
      <c r="B337" s="48"/>
      <c r="C337" s="791"/>
      <c r="D337" s="791"/>
      <c r="E337" s="791"/>
      <c r="F337" s="82" t="s">
        <v>140</v>
      </c>
      <c r="G337" s="746" t="s">
        <v>190</v>
      </c>
      <c r="H337" s="746"/>
      <c r="I337" s="746"/>
      <c r="J337" s="746"/>
      <c r="K337" s="746"/>
      <c r="L337" s="746"/>
      <c r="M337" s="746"/>
      <c r="N337" s="746"/>
      <c r="O337" s="746"/>
      <c r="P337" s="746"/>
      <c r="Q337" s="791" t="s">
        <v>191</v>
      </c>
      <c r="R337" s="791"/>
      <c r="S337" s="791"/>
      <c r="T337" s="150" t="s">
        <v>161</v>
      </c>
      <c r="U337" s="746" t="s">
        <v>192</v>
      </c>
      <c r="V337" s="746"/>
      <c r="W337" s="746"/>
      <c r="X337" s="746"/>
      <c r="Y337" s="746"/>
      <c r="Z337" s="746"/>
      <c r="AA337" s="746"/>
      <c r="AB337" s="746"/>
      <c r="AC337" s="746"/>
      <c r="AD337" s="746"/>
      <c r="AE337" s="12"/>
      <c r="AF337" s="122"/>
    </row>
    <row r="338" spans="1:32" s="72" customFormat="1" ht="24" customHeight="1">
      <c r="A338" s="131"/>
      <c r="B338" s="48"/>
      <c r="C338" s="791"/>
      <c r="D338" s="791"/>
      <c r="E338" s="791"/>
      <c r="F338" s="150" t="s">
        <v>141</v>
      </c>
      <c r="G338" s="746" t="s">
        <v>193</v>
      </c>
      <c r="H338" s="746"/>
      <c r="I338" s="746"/>
      <c r="J338" s="746"/>
      <c r="K338" s="746"/>
      <c r="L338" s="746"/>
      <c r="M338" s="746"/>
      <c r="N338" s="746"/>
      <c r="O338" s="746"/>
      <c r="P338" s="746"/>
      <c r="Q338" s="791"/>
      <c r="R338" s="791"/>
      <c r="S338" s="791"/>
      <c r="T338" s="150" t="s">
        <v>162</v>
      </c>
      <c r="U338" s="746" t="s">
        <v>194</v>
      </c>
      <c r="V338" s="746"/>
      <c r="W338" s="746"/>
      <c r="X338" s="746"/>
      <c r="Y338" s="746"/>
      <c r="Z338" s="746"/>
      <c r="AA338" s="746"/>
      <c r="AB338" s="746"/>
      <c r="AC338" s="746"/>
      <c r="AD338" s="746"/>
      <c r="AE338" s="12"/>
      <c r="AF338" s="122"/>
    </row>
    <row r="339" spans="1:32" s="72" customFormat="1" ht="24" customHeight="1">
      <c r="A339" s="131"/>
      <c r="B339" s="48"/>
      <c r="C339" s="791"/>
      <c r="D339" s="791"/>
      <c r="E339" s="791"/>
      <c r="F339" s="150" t="s">
        <v>142</v>
      </c>
      <c r="G339" s="746" t="s">
        <v>195</v>
      </c>
      <c r="H339" s="746"/>
      <c r="I339" s="746"/>
      <c r="J339" s="746"/>
      <c r="K339" s="746"/>
      <c r="L339" s="746"/>
      <c r="M339" s="746"/>
      <c r="N339" s="746"/>
      <c r="O339" s="746"/>
      <c r="P339" s="746"/>
      <c r="Q339" s="791"/>
      <c r="R339" s="791"/>
      <c r="S339" s="791"/>
      <c r="T339" s="150" t="s">
        <v>163</v>
      </c>
      <c r="U339" s="746" t="s">
        <v>196</v>
      </c>
      <c r="V339" s="746"/>
      <c r="W339" s="746"/>
      <c r="X339" s="746"/>
      <c r="Y339" s="746"/>
      <c r="Z339" s="746"/>
      <c r="AA339" s="746"/>
      <c r="AB339" s="746"/>
      <c r="AC339" s="746"/>
      <c r="AD339" s="746"/>
      <c r="AE339" s="12"/>
      <c r="AF339" s="122"/>
    </row>
    <row r="340" spans="1:32" s="72" customFormat="1" ht="15" customHeight="1">
      <c r="A340" s="131"/>
      <c r="B340" s="48"/>
      <c r="C340" s="791"/>
      <c r="D340" s="791"/>
      <c r="E340" s="791"/>
      <c r="F340" s="150" t="s">
        <v>143</v>
      </c>
      <c r="G340" s="746" t="s">
        <v>197</v>
      </c>
      <c r="H340" s="746"/>
      <c r="I340" s="746"/>
      <c r="J340" s="746"/>
      <c r="K340" s="746"/>
      <c r="L340" s="746"/>
      <c r="M340" s="746"/>
      <c r="N340" s="746"/>
      <c r="O340" s="746"/>
      <c r="P340" s="746"/>
      <c r="Q340" s="791" t="s">
        <v>198</v>
      </c>
      <c r="R340" s="791"/>
      <c r="S340" s="791"/>
      <c r="T340" s="150" t="s">
        <v>164</v>
      </c>
      <c r="U340" s="746" t="s">
        <v>199</v>
      </c>
      <c r="V340" s="746"/>
      <c r="W340" s="746"/>
      <c r="X340" s="746"/>
      <c r="Y340" s="746"/>
      <c r="Z340" s="746"/>
      <c r="AA340" s="746"/>
      <c r="AB340" s="746"/>
      <c r="AC340" s="746"/>
      <c r="AD340" s="746"/>
      <c r="AE340" s="12"/>
      <c r="AF340" s="122"/>
    </row>
    <row r="341" spans="1:32" s="72" customFormat="1" ht="15" customHeight="1">
      <c r="A341" s="131"/>
      <c r="B341" s="48"/>
      <c r="C341" s="791"/>
      <c r="D341" s="791"/>
      <c r="E341" s="791"/>
      <c r="F341" s="150" t="s">
        <v>144</v>
      </c>
      <c r="G341" s="746" t="s">
        <v>200</v>
      </c>
      <c r="H341" s="746"/>
      <c r="I341" s="746"/>
      <c r="J341" s="746"/>
      <c r="K341" s="746"/>
      <c r="L341" s="746"/>
      <c r="M341" s="746"/>
      <c r="N341" s="746"/>
      <c r="O341" s="746"/>
      <c r="P341" s="746"/>
      <c r="Q341" s="791"/>
      <c r="R341" s="791"/>
      <c r="S341" s="791"/>
      <c r="T341" s="150" t="s">
        <v>165</v>
      </c>
      <c r="U341" s="746" t="s">
        <v>201</v>
      </c>
      <c r="V341" s="746"/>
      <c r="W341" s="746"/>
      <c r="X341" s="746"/>
      <c r="Y341" s="746"/>
      <c r="Z341" s="746"/>
      <c r="AA341" s="746"/>
      <c r="AB341" s="746"/>
      <c r="AC341" s="746"/>
      <c r="AD341" s="746"/>
      <c r="AE341" s="12"/>
      <c r="AF341" s="122"/>
    </row>
    <row r="342" spans="1:32" s="72" customFormat="1" ht="15" customHeight="1">
      <c r="A342" s="131"/>
      <c r="B342" s="48"/>
      <c r="C342" s="791"/>
      <c r="D342" s="791"/>
      <c r="E342" s="791"/>
      <c r="F342" s="150" t="s">
        <v>145</v>
      </c>
      <c r="G342" s="746" t="s">
        <v>202</v>
      </c>
      <c r="H342" s="746"/>
      <c r="I342" s="746"/>
      <c r="J342" s="746"/>
      <c r="K342" s="746"/>
      <c r="L342" s="746"/>
      <c r="M342" s="746"/>
      <c r="N342" s="746"/>
      <c r="O342" s="746"/>
      <c r="P342" s="746"/>
      <c r="Q342" s="791"/>
      <c r="R342" s="791"/>
      <c r="S342" s="791"/>
      <c r="T342" s="150" t="s">
        <v>166</v>
      </c>
      <c r="U342" s="746" t="s">
        <v>203</v>
      </c>
      <c r="V342" s="746"/>
      <c r="W342" s="746"/>
      <c r="X342" s="746"/>
      <c r="Y342" s="746"/>
      <c r="Z342" s="746"/>
      <c r="AA342" s="746"/>
      <c r="AB342" s="746"/>
      <c r="AC342" s="746"/>
      <c r="AD342" s="746"/>
      <c r="AE342" s="12"/>
      <c r="AF342" s="122"/>
    </row>
    <row r="343" spans="1:32" s="72" customFormat="1" ht="15" customHeight="1">
      <c r="A343" s="131"/>
      <c r="B343" s="48"/>
      <c r="C343" s="791"/>
      <c r="D343" s="791"/>
      <c r="E343" s="791"/>
      <c r="F343" s="150" t="s">
        <v>146</v>
      </c>
      <c r="G343" s="746" t="s">
        <v>204</v>
      </c>
      <c r="H343" s="746"/>
      <c r="I343" s="746"/>
      <c r="J343" s="746"/>
      <c r="K343" s="746"/>
      <c r="L343" s="746"/>
      <c r="M343" s="746"/>
      <c r="N343" s="746"/>
      <c r="O343" s="746"/>
      <c r="P343" s="746"/>
      <c r="Q343" s="791"/>
      <c r="R343" s="791"/>
      <c r="S343" s="791"/>
      <c r="T343" s="150" t="s">
        <v>167</v>
      </c>
      <c r="U343" s="746" t="s">
        <v>205</v>
      </c>
      <c r="V343" s="746"/>
      <c r="W343" s="746"/>
      <c r="X343" s="746"/>
      <c r="Y343" s="746"/>
      <c r="Z343" s="746"/>
      <c r="AA343" s="746"/>
      <c r="AB343" s="746"/>
      <c r="AC343" s="746"/>
      <c r="AD343" s="746"/>
      <c r="AE343" s="12"/>
      <c r="AF343" s="122"/>
    </row>
    <row r="344" spans="1:32" s="72" customFormat="1" ht="15" customHeight="1">
      <c r="A344" s="131"/>
      <c r="B344" s="48"/>
      <c r="C344" s="791"/>
      <c r="D344" s="791"/>
      <c r="E344" s="791"/>
      <c r="F344" s="150" t="s">
        <v>147</v>
      </c>
      <c r="G344" s="746" t="s">
        <v>206</v>
      </c>
      <c r="H344" s="746"/>
      <c r="I344" s="746"/>
      <c r="J344" s="746"/>
      <c r="K344" s="746"/>
      <c r="L344" s="746"/>
      <c r="M344" s="746"/>
      <c r="N344" s="746"/>
      <c r="O344" s="746"/>
      <c r="P344" s="746"/>
      <c r="Q344" s="791"/>
      <c r="R344" s="791"/>
      <c r="S344" s="791"/>
      <c r="T344" s="150" t="s">
        <v>168</v>
      </c>
      <c r="U344" s="746" t="s">
        <v>207</v>
      </c>
      <c r="V344" s="746"/>
      <c r="W344" s="746"/>
      <c r="X344" s="746"/>
      <c r="Y344" s="746"/>
      <c r="Z344" s="746"/>
      <c r="AA344" s="746"/>
      <c r="AB344" s="746"/>
      <c r="AC344" s="746"/>
      <c r="AD344" s="746"/>
      <c r="AE344" s="12"/>
      <c r="AF344" s="122"/>
    </row>
    <row r="345" spans="1:32" s="72" customFormat="1" ht="15" customHeight="1">
      <c r="A345" s="131"/>
      <c r="B345" s="48"/>
      <c r="C345" s="791"/>
      <c r="D345" s="791"/>
      <c r="E345" s="791"/>
      <c r="F345" s="150" t="s">
        <v>148</v>
      </c>
      <c r="G345" s="746" t="s">
        <v>659</v>
      </c>
      <c r="H345" s="746"/>
      <c r="I345" s="746"/>
      <c r="J345" s="746"/>
      <c r="K345" s="746"/>
      <c r="L345" s="746"/>
      <c r="M345" s="746"/>
      <c r="N345" s="746"/>
      <c r="O345" s="746"/>
      <c r="P345" s="746"/>
      <c r="Q345" s="678" t="s">
        <v>81</v>
      </c>
      <c r="R345" s="678"/>
      <c r="S345" s="678"/>
      <c r="T345" s="678"/>
      <c r="U345" s="746" t="s">
        <v>209</v>
      </c>
      <c r="V345" s="746"/>
      <c r="W345" s="746"/>
      <c r="X345" s="746"/>
      <c r="Y345" s="746"/>
      <c r="Z345" s="746"/>
      <c r="AA345" s="746"/>
      <c r="AB345" s="746"/>
      <c r="AC345" s="746"/>
      <c r="AD345" s="746"/>
      <c r="AE345" s="12"/>
      <c r="AF345" s="122"/>
    </row>
    <row r="346" spans="1:32" s="72" customFormat="1" ht="15" customHeight="1">
      <c r="A346" s="131"/>
      <c r="B346" s="48"/>
      <c r="C346" s="791"/>
      <c r="D346" s="791"/>
      <c r="E346" s="791"/>
      <c r="F346" s="150" t="s">
        <v>657</v>
      </c>
      <c r="G346" s="746" t="s">
        <v>680</v>
      </c>
      <c r="H346" s="746"/>
      <c r="I346" s="746"/>
      <c r="J346" s="746"/>
      <c r="K346" s="746"/>
      <c r="L346" s="746"/>
      <c r="M346" s="746"/>
      <c r="N346" s="746"/>
      <c r="O346" s="746"/>
      <c r="P346" s="746"/>
      <c r="Q346" s="795" t="s">
        <v>82</v>
      </c>
      <c r="R346" s="795"/>
      <c r="S346" s="795"/>
      <c r="T346" s="795"/>
      <c r="U346" s="746" t="s">
        <v>212</v>
      </c>
      <c r="V346" s="746"/>
      <c r="W346" s="746"/>
      <c r="X346" s="746"/>
      <c r="Y346" s="746"/>
      <c r="Z346" s="746"/>
      <c r="AA346" s="746"/>
      <c r="AB346" s="746"/>
      <c r="AC346" s="746"/>
      <c r="AD346" s="746"/>
      <c r="AE346" s="12"/>
      <c r="AF346" s="122"/>
    </row>
    <row r="347" spans="1:32" s="72" customFormat="1" ht="15" customHeight="1">
      <c r="A347" s="131"/>
      <c r="B347" s="48"/>
      <c r="C347" s="791"/>
      <c r="D347" s="791"/>
      <c r="E347" s="791"/>
      <c r="F347" s="150" t="s">
        <v>658</v>
      </c>
      <c r="G347" s="746" t="s">
        <v>880</v>
      </c>
      <c r="H347" s="746"/>
      <c r="I347" s="746"/>
      <c r="J347" s="746"/>
      <c r="K347" s="746"/>
      <c r="L347" s="746"/>
      <c r="M347" s="746"/>
      <c r="N347" s="746"/>
      <c r="O347" s="746"/>
      <c r="P347" s="746"/>
      <c r="Q347" s="795" t="s">
        <v>83</v>
      </c>
      <c r="R347" s="795"/>
      <c r="S347" s="795"/>
      <c r="T347" s="795"/>
      <c r="U347" s="746" t="s">
        <v>214</v>
      </c>
      <c r="V347" s="746"/>
      <c r="W347" s="746"/>
      <c r="X347" s="746"/>
      <c r="Y347" s="746"/>
      <c r="Z347" s="746"/>
      <c r="AA347" s="746"/>
      <c r="AB347" s="746"/>
      <c r="AC347" s="746"/>
      <c r="AD347" s="746"/>
      <c r="AE347" s="12"/>
      <c r="AF347" s="122"/>
    </row>
    <row r="348" spans="1:32" s="72" customFormat="1" ht="15" customHeight="1">
      <c r="A348" s="131"/>
      <c r="B348" s="48"/>
      <c r="C348" s="791"/>
      <c r="D348" s="791"/>
      <c r="E348" s="791"/>
      <c r="F348" s="150" t="s">
        <v>878</v>
      </c>
      <c r="G348" s="746" t="s">
        <v>881</v>
      </c>
      <c r="H348" s="746"/>
      <c r="I348" s="746"/>
      <c r="J348" s="746"/>
      <c r="K348" s="746"/>
      <c r="L348" s="746"/>
      <c r="M348" s="746"/>
      <c r="N348" s="746"/>
      <c r="O348" s="746"/>
      <c r="P348" s="746"/>
      <c r="Q348" s="791" t="s">
        <v>740</v>
      </c>
      <c r="R348" s="791"/>
      <c r="S348" s="791"/>
      <c r="T348" s="150" t="s">
        <v>847</v>
      </c>
      <c r="U348" s="792" t="s">
        <v>854</v>
      </c>
      <c r="V348" s="793"/>
      <c r="W348" s="793"/>
      <c r="X348" s="793"/>
      <c r="Y348" s="793"/>
      <c r="Z348" s="793"/>
      <c r="AA348" s="793"/>
      <c r="AB348" s="793"/>
      <c r="AC348" s="793"/>
      <c r="AD348" s="794"/>
      <c r="AE348" s="12"/>
      <c r="AF348" s="122"/>
    </row>
    <row r="349" spans="1:32" s="72" customFormat="1" ht="15" customHeight="1">
      <c r="A349" s="131"/>
      <c r="B349" s="48"/>
      <c r="C349" s="791"/>
      <c r="D349" s="791"/>
      <c r="E349" s="791"/>
      <c r="F349" s="150" t="s">
        <v>879</v>
      </c>
      <c r="G349" s="746" t="s">
        <v>208</v>
      </c>
      <c r="H349" s="746"/>
      <c r="I349" s="746"/>
      <c r="J349" s="746"/>
      <c r="K349" s="746"/>
      <c r="L349" s="746"/>
      <c r="M349" s="746"/>
      <c r="N349" s="746"/>
      <c r="O349" s="746"/>
      <c r="P349" s="746"/>
      <c r="Q349" s="791"/>
      <c r="R349" s="791"/>
      <c r="S349" s="791"/>
      <c r="T349" s="150" t="s">
        <v>848</v>
      </c>
      <c r="U349" s="792" t="s">
        <v>855</v>
      </c>
      <c r="V349" s="793"/>
      <c r="W349" s="793"/>
      <c r="X349" s="793"/>
      <c r="Y349" s="793"/>
      <c r="Z349" s="793"/>
      <c r="AA349" s="793"/>
      <c r="AB349" s="793"/>
      <c r="AC349" s="793"/>
      <c r="AD349" s="794"/>
      <c r="AE349" s="12"/>
      <c r="AF349" s="122"/>
    </row>
    <row r="350" spans="1:32" s="72" customFormat="1" ht="15" customHeight="1">
      <c r="A350" s="131"/>
      <c r="B350" s="48"/>
      <c r="C350" s="791" t="s">
        <v>210</v>
      </c>
      <c r="D350" s="791"/>
      <c r="E350" s="791"/>
      <c r="F350" s="82" t="s">
        <v>150</v>
      </c>
      <c r="G350" s="746" t="s">
        <v>211</v>
      </c>
      <c r="H350" s="746"/>
      <c r="I350" s="746"/>
      <c r="J350" s="746"/>
      <c r="K350" s="746"/>
      <c r="L350" s="746"/>
      <c r="M350" s="746"/>
      <c r="N350" s="746"/>
      <c r="O350" s="746"/>
      <c r="P350" s="746"/>
      <c r="Q350" s="791"/>
      <c r="R350" s="791"/>
      <c r="S350" s="791"/>
      <c r="T350" s="150" t="s">
        <v>849</v>
      </c>
      <c r="U350" s="792" t="s">
        <v>856</v>
      </c>
      <c r="V350" s="793"/>
      <c r="W350" s="793"/>
      <c r="X350" s="793"/>
      <c r="Y350" s="793"/>
      <c r="Z350" s="793"/>
      <c r="AA350" s="793"/>
      <c r="AB350" s="793"/>
      <c r="AC350" s="793"/>
      <c r="AD350" s="794"/>
      <c r="AE350" s="12"/>
      <c r="AF350" s="122"/>
    </row>
    <row r="351" spans="1:32" s="72" customFormat="1" ht="15" customHeight="1">
      <c r="A351" s="131"/>
      <c r="B351" s="48"/>
      <c r="C351" s="791"/>
      <c r="D351" s="791"/>
      <c r="E351" s="791"/>
      <c r="F351" s="82" t="s">
        <v>151</v>
      </c>
      <c r="G351" s="746" t="s">
        <v>213</v>
      </c>
      <c r="H351" s="746"/>
      <c r="I351" s="746"/>
      <c r="J351" s="746"/>
      <c r="K351" s="746"/>
      <c r="L351" s="746"/>
      <c r="M351" s="746"/>
      <c r="N351" s="746"/>
      <c r="O351" s="746"/>
      <c r="P351" s="746"/>
      <c r="Q351" s="791"/>
      <c r="R351" s="791"/>
      <c r="S351" s="791"/>
      <c r="T351" s="150" t="s">
        <v>850</v>
      </c>
      <c r="U351" s="792" t="s">
        <v>857</v>
      </c>
      <c r="V351" s="793"/>
      <c r="W351" s="793"/>
      <c r="X351" s="793"/>
      <c r="Y351" s="793"/>
      <c r="Z351" s="793"/>
      <c r="AA351" s="793"/>
      <c r="AB351" s="793"/>
      <c r="AC351" s="793"/>
      <c r="AD351" s="794"/>
      <c r="AE351" s="12"/>
      <c r="AF351" s="122"/>
    </row>
    <row r="352" spans="1:32" s="72" customFormat="1" ht="15" customHeight="1">
      <c r="A352" s="131"/>
      <c r="B352" s="48"/>
      <c r="C352" s="791"/>
      <c r="D352" s="791"/>
      <c r="E352" s="791"/>
      <c r="F352" s="82" t="s">
        <v>152</v>
      </c>
      <c r="G352" s="746" t="s">
        <v>215</v>
      </c>
      <c r="H352" s="746"/>
      <c r="I352" s="746"/>
      <c r="J352" s="746"/>
      <c r="K352" s="746"/>
      <c r="L352" s="746"/>
      <c r="M352" s="746"/>
      <c r="N352" s="746"/>
      <c r="O352" s="746"/>
      <c r="P352" s="746"/>
      <c r="Q352" s="791"/>
      <c r="R352" s="791"/>
      <c r="S352" s="791"/>
      <c r="T352" s="150" t="s">
        <v>851</v>
      </c>
      <c r="U352" s="792" t="s">
        <v>858</v>
      </c>
      <c r="V352" s="793"/>
      <c r="W352" s="793"/>
      <c r="X352" s="793"/>
      <c r="Y352" s="793"/>
      <c r="Z352" s="793"/>
      <c r="AA352" s="793"/>
      <c r="AB352" s="793"/>
      <c r="AC352" s="793"/>
      <c r="AD352" s="794"/>
      <c r="AE352" s="12"/>
      <c r="AF352" s="122"/>
    </row>
    <row r="353" spans="1:67" s="72" customFormat="1" ht="24" customHeight="1">
      <c r="A353" s="131"/>
      <c r="B353" s="48"/>
      <c r="C353" s="791"/>
      <c r="D353" s="791"/>
      <c r="E353" s="791"/>
      <c r="F353" s="82" t="s">
        <v>153</v>
      </c>
      <c r="G353" s="746" t="s">
        <v>216</v>
      </c>
      <c r="H353" s="746"/>
      <c r="I353" s="746"/>
      <c r="J353" s="746"/>
      <c r="K353" s="746"/>
      <c r="L353" s="746"/>
      <c r="M353" s="746"/>
      <c r="N353" s="746"/>
      <c r="O353" s="746"/>
      <c r="P353" s="746"/>
      <c r="Q353" s="791"/>
      <c r="R353" s="791"/>
      <c r="S353" s="791"/>
      <c r="T353" s="150" t="s">
        <v>852</v>
      </c>
      <c r="U353" s="792" t="s">
        <v>828</v>
      </c>
      <c r="V353" s="793"/>
      <c r="W353" s="793"/>
      <c r="X353" s="793"/>
      <c r="Y353" s="793"/>
      <c r="Z353" s="793"/>
      <c r="AA353" s="793"/>
      <c r="AB353" s="793"/>
      <c r="AC353" s="793"/>
      <c r="AD353" s="794"/>
      <c r="AE353" s="12"/>
      <c r="AF353" s="122"/>
    </row>
    <row r="354" spans="1:67" s="72" customFormat="1" ht="15" customHeight="1">
      <c r="A354" s="131"/>
      <c r="B354" s="48"/>
      <c r="C354" s="791"/>
      <c r="D354" s="791"/>
      <c r="E354" s="791"/>
      <c r="F354" s="82" t="s">
        <v>154</v>
      </c>
      <c r="G354" s="746" t="s">
        <v>218</v>
      </c>
      <c r="H354" s="746"/>
      <c r="I354" s="746"/>
      <c r="J354" s="746"/>
      <c r="K354" s="746"/>
      <c r="L354" s="746"/>
      <c r="M354" s="746"/>
      <c r="N354" s="746"/>
      <c r="O354" s="746"/>
      <c r="P354" s="746"/>
      <c r="Q354" s="795" t="s">
        <v>85</v>
      </c>
      <c r="R354" s="795"/>
      <c r="S354" s="795"/>
      <c r="T354" s="795"/>
      <c r="U354" s="746" t="s">
        <v>217</v>
      </c>
      <c r="V354" s="746"/>
      <c r="W354" s="746"/>
      <c r="X354" s="746"/>
      <c r="Y354" s="746"/>
      <c r="Z354" s="746"/>
      <c r="AA354" s="746"/>
      <c r="AB354" s="746"/>
      <c r="AC354" s="746"/>
      <c r="AD354" s="746"/>
      <c r="AE354" s="12"/>
      <c r="AF354" s="122"/>
    </row>
    <row r="355" spans="1:67" s="72" customFormat="1" ht="15" customHeight="1">
      <c r="A355" s="131"/>
      <c r="B355" s="48"/>
      <c r="C355" s="791"/>
      <c r="D355" s="791"/>
      <c r="E355" s="791"/>
      <c r="F355" s="82" t="s">
        <v>155</v>
      </c>
      <c r="G355" s="746" t="s">
        <v>219</v>
      </c>
      <c r="H355" s="746"/>
      <c r="I355" s="746"/>
      <c r="J355" s="746"/>
      <c r="K355" s="746"/>
      <c r="L355" s="746"/>
      <c r="M355" s="746"/>
      <c r="N355" s="746"/>
      <c r="O355" s="746"/>
      <c r="P355" s="746"/>
      <c r="Q355" s="795" t="s">
        <v>86</v>
      </c>
      <c r="R355" s="795"/>
      <c r="S355" s="795"/>
      <c r="T355" s="795"/>
      <c r="U355" s="746" t="s">
        <v>1039</v>
      </c>
      <c r="V355" s="746"/>
      <c r="W355" s="746"/>
      <c r="X355" s="746"/>
      <c r="Y355" s="746"/>
      <c r="Z355" s="746"/>
      <c r="AA355" s="746"/>
      <c r="AB355" s="746"/>
      <c r="AC355" s="746"/>
      <c r="AD355" s="746"/>
      <c r="AE355" s="12"/>
      <c r="AF355" s="122"/>
    </row>
    <row r="356" spans="1:67" s="72" customFormat="1" ht="15" customHeight="1">
      <c r="A356" s="131"/>
      <c r="B356" s="48"/>
      <c r="C356" s="795" t="s">
        <v>68</v>
      </c>
      <c r="D356" s="795"/>
      <c r="E356" s="795"/>
      <c r="F356" s="795"/>
      <c r="G356" s="746" t="s">
        <v>220</v>
      </c>
      <c r="H356" s="746"/>
      <c r="I356" s="746"/>
      <c r="J356" s="746"/>
      <c r="K356" s="746"/>
      <c r="L356" s="746"/>
      <c r="M356" s="746"/>
      <c r="N356" s="746"/>
      <c r="O356" s="746"/>
      <c r="P356" s="746"/>
      <c r="Q356" s="553"/>
      <c r="R356" s="553"/>
      <c r="S356" s="553"/>
      <c r="T356" s="553"/>
      <c r="U356" s="553"/>
      <c r="V356" s="553"/>
      <c r="W356" s="553"/>
      <c r="X356" s="553"/>
      <c r="Y356" s="553"/>
      <c r="Z356" s="553"/>
      <c r="AA356" s="553"/>
      <c r="AB356" s="553"/>
      <c r="AC356" s="553"/>
      <c r="AD356" s="553"/>
      <c r="AE356" s="12"/>
      <c r="AF356" s="122"/>
    </row>
    <row r="357" spans="1:67" s="72" customFormat="1" ht="24" customHeight="1">
      <c r="A357" s="131"/>
      <c r="B357" s="48"/>
      <c r="C357" s="795" t="s">
        <v>69</v>
      </c>
      <c r="D357" s="795"/>
      <c r="E357" s="795"/>
      <c r="F357" s="795"/>
      <c r="G357" s="746" t="s">
        <v>221</v>
      </c>
      <c r="H357" s="746"/>
      <c r="I357" s="746"/>
      <c r="J357" s="746"/>
      <c r="K357" s="746"/>
      <c r="L357" s="746"/>
      <c r="M357" s="746"/>
      <c r="N357" s="746"/>
      <c r="O357" s="746"/>
      <c r="P357" s="746"/>
      <c r="Q357" s="553"/>
      <c r="R357" s="553"/>
      <c r="S357" s="553"/>
      <c r="T357" s="553"/>
      <c r="U357" s="553"/>
      <c r="V357" s="553"/>
      <c r="W357" s="553"/>
      <c r="X357" s="553"/>
      <c r="Y357" s="553"/>
      <c r="Z357" s="553"/>
      <c r="AA357" s="553"/>
      <c r="AB357" s="553"/>
      <c r="AC357" s="553"/>
      <c r="AD357" s="553"/>
      <c r="AE357" s="12"/>
      <c r="AF357" s="122"/>
    </row>
    <row r="358" spans="1:67" s="72" customFormat="1" ht="24" customHeight="1">
      <c r="A358" s="131"/>
      <c r="B358"/>
      <c r="C358" s="797" t="s">
        <v>222</v>
      </c>
      <c r="D358" s="798"/>
      <c r="E358" s="798"/>
      <c r="F358" s="82" t="s">
        <v>156</v>
      </c>
      <c r="G358" s="746" t="s">
        <v>1341</v>
      </c>
      <c r="H358" s="746"/>
      <c r="I358" s="746"/>
      <c r="J358" s="746"/>
      <c r="K358" s="746"/>
      <c r="L358" s="746"/>
      <c r="M358" s="746"/>
      <c r="N358" s="746"/>
      <c r="O358" s="746"/>
      <c r="P358" s="746"/>
      <c r="Q358" s="553"/>
      <c r="R358" s="553"/>
      <c r="S358" s="553"/>
      <c r="T358" s="553"/>
      <c r="U358" s="553"/>
      <c r="V358" s="553"/>
      <c r="W358" s="553"/>
      <c r="X358" s="553"/>
      <c r="Y358" s="553"/>
      <c r="Z358" s="553"/>
      <c r="AA358" s="553"/>
      <c r="AB358" s="553"/>
      <c r="AC358" s="553"/>
      <c r="AD358" s="553"/>
      <c r="AE358" s="12"/>
      <c r="AF358" s="122"/>
    </row>
    <row r="359" spans="1:67" s="72" customFormat="1" ht="24" customHeight="1">
      <c r="A359" s="131"/>
      <c r="B359"/>
      <c r="C359" s="799"/>
      <c r="D359" s="800"/>
      <c r="E359" s="800"/>
      <c r="F359" s="82" t="s">
        <v>157</v>
      </c>
      <c r="G359" s="746" t="s">
        <v>677</v>
      </c>
      <c r="H359" s="746"/>
      <c r="I359" s="746"/>
      <c r="J359" s="746"/>
      <c r="K359" s="746"/>
      <c r="L359" s="746"/>
      <c r="M359" s="746"/>
      <c r="N359" s="746"/>
      <c r="O359" s="746"/>
      <c r="P359" s="746"/>
      <c r="Q359" s="553"/>
      <c r="R359" s="553"/>
      <c r="S359" s="553"/>
      <c r="T359" s="553"/>
      <c r="U359" s="553"/>
      <c r="V359" s="553"/>
      <c r="W359" s="553"/>
      <c r="X359" s="553"/>
      <c r="Y359" s="553"/>
      <c r="Z359" s="553"/>
      <c r="AA359" s="553"/>
      <c r="AB359" s="553"/>
      <c r="AC359" s="553"/>
      <c r="AD359" s="553"/>
      <c r="AE359" s="12"/>
      <c r="AF359" s="122"/>
    </row>
    <row r="360" spans="1:67" s="72" customFormat="1" ht="15" customHeight="1">
      <c r="A360" s="131"/>
      <c r="B360"/>
      <c r="C360" s="799"/>
      <c r="D360" s="800"/>
      <c r="E360" s="800"/>
      <c r="F360" s="82" t="s">
        <v>158</v>
      </c>
      <c r="G360" s="792" t="s">
        <v>678</v>
      </c>
      <c r="H360" s="793"/>
      <c r="I360" s="793"/>
      <c r="J360" s="793"/>
      <c r="K360" s="793"/>
      <c r="L360" s="793"/>
      <c r="M360" s="793"/>
      <c r="N360" s="793"/>
      <c r="O360" s="793"/>
      <c r="P360" s="794"/>
      <c r="Q360" s="553"/>
      <c r="R360" s="553"/>
      <c r="S360" s="553"/>
      <c r="T360" s="553"/>
      <c r="U360" s="553"/>
      <c r="V360" s="553"/>
      <c r="W360" s="553"/>
      <c r="X360" s="553"/>
      <c r="Y360" s="553"/>
      <c r="Z360" s="553"/>
      <c r="AA360" s="553"/>
      <c r="AB360" s="553"/>
      <c r="AC360" s="553"/>
      <c r="AD360" s="553"/>
      <c r="AE360" s="12"/>
      <c r="AF360" s="122"/>
    </row>
    <row r="361" spans="1:67" s="72" customFormat="1" ht="24" customHeight="1">
      <c r="A361" s="131"/>
      <c r="B361"/>
      <c r="C361" s="801"/>
      <c r="D361" s="802"/>
      <c r="E361" s="802"/>
      <c r="F361" s="82" t="s">
        <v>159</v>
      </c>
      <c r="G361" s="803" t="s">
        <v>223</v>
      </c>
      <c r="H361" s="804"/>
      <c r="I361" s="804"/>
      <c r="J361" s="804"/>
      <c r="K361" s="804"/>
      <c r="L361" s="804"/>
      <c r="M361" s="804"/>
      <c r="N361" s="804"/>
      <c r="O361" s="804"/>
      <c r="P361" s="805"/>
      <c r="Q361" s="553"/>
      <c r="R361" s="553"/>
      <c r="S361" s="553"/>
      <c r="T361" s="553"/>
      <c r="U361" s="553"/>
      <c r="V361" s="553"/>
      <c r="W361" s="553"/>
      <c r="X361" s="553"/>
      <c r="Y361" s="553"/>
      <c r="Z361" s="553"/>
      <c r="AA361" s="553"/>
      <c r="AB361" s="553"/>
      <c r="AC361" s="553"/>
      <c r="AD361" s="553"/>
      <c r="AE361" s="12"/>
      <c r="AF361" s="122"/>
    </row>
    <row r="362" spans="1:67" s="72" customFormat="1" ht="15" customHeight="1">
      <c r="A362" s="131"/>
      <c r="B362"/>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c r="AA362" s="34"/>
      <c r="AB362" s="34"/>
      <c r="AC362" s="34"/>
      <c r="AD362" s="34"/>
      <c r="AE362" s="12"/>
      <c r="AF362" s="122"/>
    </row>
    <row r="363" spans="1:67" s="72" customFormat="1" ht="24" customHeight="1">
      <c r="A363" s="131"/>
      <c r="B363" s="143"/>
      <c r="C363" s="675" t="s">
        <v>127</v>
      </c>
      <c r="D363" s="675"/>
      <c r="E363" s="675"/>
      <c r="F363" s="675"/>
      <c r="G363" s="675"/>
      <c r="H363" s="675"/>
      <c r="I363" s="675"/>
      <c r="J363" s="675"/>
      <c r="K363" s="675"/>
      <c r="L363" s="675"/>
      <c r="M363" s="675"/>
      <c r="N363" s="675"/>
      <c r="O363" s="675"/>
      <c r="P363" s="675"/>
      <c r="Q363" s="675"/>
      <c r="R363" s="675"/>
      <c r="S363" s="675"/>
      <c r="T363" s="675"/>
      <c r="U363" s="675"/>
      <c r="V363" s="675"/>
      <c r="W363" s="675"/>
      <c r="X363" s="675"/>
      <c r="Y363" s="675"/>
      <c r="Z363" s="675"/>
      <c r="AA363" s="675"/>
      <c r="AB363" s="675"/>
      <c r="AC363" s="675"/>
      <c r="AD363" s="675"/>
      <c r="AE363" s="12"/>
      <c r="AF363" s="122"/>
    </row>
    <row r="364" spans="1:67" s="72" customFormat="1" ht="60" customHeight="1">
      <c r="A364" s="131"/>
      <c r="B364" s="143"/>
      <c r="C364" s="702"/>
      <c r="D364" s="702"/>
      <c r="E364" s="702"/>
      <c r="F364" s="702"/>
      <c r="G364" s="702"/>
      <c r="H364" s="702"/>
      <c r="I364" s="702"/>
      <c r="J364" s="702"/>
      <c r="K364" s="702"/>
      <c r="L364" s="702"/>
      <c r="M364" s="702"/>
      <c r="N364" s="702"/>
      <c r="O364" s="702"/>
      <c r="P364" s="702"/>
      <c r="Q364" s="702"/>
      <c r="R364" s="702"/>
      <c r="S364" s="702"/>
      <c r="T364" s="702"/>
      <c r="U364" s="702"/>
      <c r="V364" s="702"/>
      <c r="W364" s="702"/>
      <c r="X364" s="702"/>
      <c r="Y364" s="702"/>
      <c r="Z364" s="702"/>
      <c r="AA364" s="702"/>
      <c r="AB364" s="702"/>
      <c r="AC364" s="702"/>
      <c r="AD364" s="702"/>
      <c r="AE364" s="12"/>
      <c r="AF364" s="122"/>
    </row>
    <row r="365" spans="1:67" s="72" customFormat="1" ht="15" customHeight="1">
      <c r="A365" s="131"/>
      <c r="B365" s="624" t="str">
        <f>IF(SUM(AL314:AM326)=0,"","Error: Verificar la información registrada tomando en cuenta la instrucción 4.")</f>
        <v/>
      </c>
      <c r="C365" s="624"/>
      <c r="D365" s="624"/>
      <c r="E365" s="624"/>
      <c r="F365" s="624"/>
      <c r="G365" s="624"/>
      <c r="H365" s="624"/>
      <c r="I365" s="624"/>
      <c r="J365" s="624"/>
      <c r="K365" s="624"/>
      <c r="L365" s="624"/>
      <c r="M365" s="624"/>
      <c r="N365" s="624"/>
      <c r="O365" s="624"/>
      <c r="P365" s="624"/>
      <c r="Q365" s="624"/>
      <c r="R365" s="624"/>
      <c r="S365" s="624"/>
      <c r="T365" s="624"/>
      <c r="U365" s="624"/>
      <c r="V365" s="624"/>
      <c r="W365" s="624"/>
      <c r="X365" s="624"/>
      <c r="Y365" s="624"/>
      <c r="Z365" s="624"/>
      <c r="AA365" s="624"/>
      <c r="AB365" s="624"/>
      <c r="AC365" s="624"/>
      <c r="AD365" s="624"/>
      <c r="AE365" s="12"/>
      <c r="AF365" s="122"/>
    </row>
    <row r="366" spans="1:67" s="72" customFormat="1" ht="15" customHeight="1">
      <c r="A366" s="131"/>
      <c r="B366" s="624" t="str">
        <f>IF(AK193=0,"", "Error: Para cada unidad, si atendió especialidades periciales debe haber al menos una reportada.")</f>
        <v/>
      </c>
      <c r="C366" s="624"/>
      <c r="D366" s="624"/>
      <c r="E366" s="624"/>
      <c r="F366" s="624"/>
      <c r="G366" s="624"/>
      <c r="H366" s="624"/>
      <c r="I366" s="624"/>
      <c r="J366" s="624"/>
      <c r="K366" s="624"/>
      <c r="L366" s="624"/>
      <c r="M366" s="624"/>
      <c r="N366" s="624"/>
      <c r="O366" s="624"/>
      <c r="P366" s="624"/>
      <c r="Q366" s="624"/>
      <c r="R366" s="624"/>
      <c r="S366" s="624"/>
      <c r="T366" s="624"/>
      <c r="U366" s="624"/>
      <c r="V366" s="624"/>
      <c r="W366" s="624"/>
      <c r="X366" s="624"/>
      <c r="Y366" s="624"/>
      <c r="Z366" s="624"/>
      <c r="AA366" s="624"/>
      <c r="AB366" s="624"/>
      <c r="AC366" s="624"/>
      <c r="AD366" s="624"/>
      <c r="AE366" s="12"/>
      <c r="AF366" s="122"/>
      <c r="AM366" s="726" t="str">
        <f>IF(CV354=0,"", IF(CV354=1,_xlfn.CONCAT("Alerta: Es posible que la falta descrita en el cuadro de especificación (o alguna de ellas) corresponda al numeral ",CV355," de la tabla de respuesta."),_xlfn.CONCAT("Alerta: Es posible que las faltas descrias en el cuadro de especificación (o algunas de ellas) correspondan a los numerales ",CV355, " de la tabla de respuesta.")))</f>
        <v/>
      </c>
      <c r="AN366" s="726"/>
      <c r="AO366" s="726"/>
      <c r="AP366" s="726"/>
      <c r="AQ366" s="726"/>
      <c r="AR366" s="726"/>
      <c r="AS366" s="726"/>
      <c r="AT366" s="726"/>
      <c r="AU366" s="726"/>
      <c r="AV366" s="726"/>
      <c r="AW366" s="726"/>
      <c r="AX366" s="726"/>
      <c r="AY366" s="726"/>
      <c r="AZ366" s="726"/>
      <c r="BA366" s="726"/>
      <c r="BB366" s="726"/>
      <c r="BC366" s="726"/>
      <c r="BD366" s="726"/>
      <c r="BE366" s="726"/>
      <c r="BF366" s="726"/>
      <c r="BG366" s="726"/>
      <c r="BH366" s="726"/>
      <c r="BI366" s="726"/>
      <c r="BJ366" s="726"/>
      <c r="BK366" s="726"/>
      <c r="BL366" s="726"/>
      <c r="BM366" s="726"/>
      <c r="BN366" s="726"/>
      <c r="BO366" s="726"/>
    </row>
    <row r="367" spans="1:67" s="72" customFormat="1" ht="15" customHeight="1">
      <c r="A367" s="131"/>
      <c r="B367" s="625" t="str">
        <f>IF(AN193=0,"","Error: Debe completar toda la información requerida.")</f>
        <v/>
      </c>
      <c r="C367" s="625"/>
      <c r="D367" s="625"/>
      <c r="E367" s="625"/>
      <c r="F367" s="625"/>
      <c r="G367" s="625"/>
      <c r="H367" s="625"/>
      <c r="I367" s="625"/>
      <c r="J367" s="625"/>
      <c r="K367" s="625"/>
      <c r="L367" s="625"/>
      <c r="M367" s="625"/>
      <c r="N367" s="625"/>
      <c r="O367" s="625"/>
      <c r="P367" s="625"/>
      <c r="Q367" s="625"/>
      <c r="R367" s="625"/>
      <c r="S367" s="625"/>
      <c r="T367" s="625"/>
      <c r="U367" s="625"/>
      <c r="V367" s="625"/>
      <c r="W367" s="625"/>
      <c r="X367" s="625"/>
      <c r="Y367" s="625"/>
      <c r="Z367" s="625"/>
      <c r="AA367" s="625"/>
      <c r="AB367" s="625"/>
      <c r="AC367" s="625"/>
      <c r="AD367" s="625"/>
      <c r="AE367" s="12"/>
      <c r="AF367" s="122"/>
    </row>
    <row r="368" spans="1:67" s="72" customFormat="1" ht="15" customHeight="1">
      <c r="A368" s="131"/>
      <c r="AE368" s="12"/>
      <c r="AF368" s="122"/>
    </row>
    <row r="369" spans="1:59" s="72" customFormat="1" ht="15" customHeight="1">
      <c r="A369" s="131"/>
      <c r="B369"/>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c r="AD369" s="34"/>
      <c r="AE369" s="12"/>
      <c r="AF369" s="122"/>
    </row>
    <row r="370" spans="1:59" ht="15" customHeight="1" thickBot="1">
      <c r="A370" s="131"/>
      <c r="C370" s="120"/>
      <c r="AE370" s="12"/>
    </row>
    <row r="371" spans="1:59" s="72" customFormat="1" ht="15" customHeight="1" thickBot="1">
      <c r="A371" s="132"/>
      <c r="B371" s="595" t="s">
        <v>1042</v>
      </c>
      <c r="C371" s="596"/>
      <c r="D371" s="596"/>
      <c r="E371" s="596"/>
      <c r="F371" s="596"/>
      <c r="G371" s="596"/>
      <c r="H371" s="596"/>
      <c r="I371" s="596"/>
      <c r="J371" s="596"/>
      <c r="K371" s="596"/>
      <c r="L371" s="596"/>
      <c r="M371" s="596"/>
      <c r="N371" s="596"/>
      <c r="O371" s="596"/>
      <c r="P371" s="596"/>
      <c r="Q371" s="596"/>
      <c r="R371" s="596"/>
      <c r="S371" s="596"/>
      <c r="T371" s="596"/>
      <c r="U371" s="596"/>
      <c r="V371" s="596"/>
      <c r="W371" s="596"/>
      <c r="X371" s="596"/>
      <c r="Y371" s="596"/>
      <c r="Z371" s="596"/>
      <c r="AA371" s="596"/>
      <c r="AB371" s="596"/>
      <c r="AC371" s="596"/>
      <c r="AD371" s="597"/>
      <c r="AE371" s="12"/>
      <c r="AF371" s="122"/>
    </row>
    <row r="372" spans="1:59" s="72" customFormat="1" ht="15" customHeight="1">
      <c r="A372" s="131"/>
      <c r="B372" s="808" t="s">
        <v>107</v>
      </c>
      <c r="C372" s="809"/>
      <c r="D372" s="809"/>
      <c r="E372" s="809"/>
      <c r="F372" s="809"/>
      <c r="G372" s="809"/>
      <c r="H372" s="809"/>
      <c r="I372" s="809"/>
      <c r="J372" s="809"/>
      <c r="K372" s="809"/>
      <c r="L372" s="809"/>
      <c r="M372" s="809"/>
      <c r="N372" s="809"/>
      <c r="O372" s="809"/>
      <c r="P372" s="809"/>
      <c r="Q372" s="809"/>
      <c r="R372" s="809"/>
      <c r="S372" s="809"/>
      <c r="T372" s="809"/>
      <c r="U372" s="809"/>
      <c r="V372" s="809"/>
      <c r="W372" s="809"/>
      <c r="X372" s="809"/>
      <c r="Y372" s="809"/>
      <c r="Z372" s="809"/>
      <c r="AA372" s="809"/>
      <c r="AB372" s="809"/>
      <c r="AC372" s="809"/>
      <c r="AD372" s="810"/>
      <c r="AE372" s="60"/>
      <c r="AF372" s="122"/>
    </row>
    <row r="373" spans="1:59" s="72" customFormat="1" ht="36" customHeight="1">
      <c r="A373" s="131"/>
      <c r="B373" s="311"/>
      <c r="C373" s="580" t="s">
        <v>2063</v>
      </c>
      <c r="D373" s="580"/>
      <c r="E373" s="580"/>
      <c r="F373" s="580"/>
      <c r="G373" s="580"/>
      <c r="H373" s="580"/>
      <c r="I373" s="580"/>
      <c r="J373" s="580"/>
      <c r="K373" s="580"/>
      <c r="L373" s="580"/>
      <c r="M373" s="580"/>
      <c r="N373" s="580"/>
      <c r="O373" s="580"/>
      <c r="P373" s="580"/>
      <c r="Q373" s="580"/>
      <c r="R373" s="580"/>
      <c r="S373" s="580"/>
      <c r="T373" s="580"/>
      <c r="U373" s="580"/>
      <c r="V373" s="580"/>
      <c r="W373" s="580"/>
      <c r="X373" s="580"/>
      <c r="Y373" s="580"/>
      <c r="Z373" s="580"/>
      <c r="AA373" s="580"/>
      <c r="AB373" s="580"/>
      <c r="AC373" s="580"/>
      <c r="AD373" s="581"/>
      <c r="AE373" s="12"/>
      <c r="AF373" s="122"/>
      <c r="AG373" s="245"/>
      <c r="AH373" s="245"/>
      <c r="AI373" s="245"/>
      <c r="AJ373" s="245"/>
      <c r="AK373" s="245"/>
      <c r="AL373" s="245"/>
      <c r="AM373" s="245"/>
      <c r="AN373" s="245"/>
      <c r="AO373" s="245"/>
      <c r="AP373" s="245"/>
      <c r="AQ373" s="245"/>
      <c r="AR373" s="245"/>
      <c r="AS373" s="245"/>
      <c r="AT373" s="245"/>
      <c r="AU373" s="245"/>
      <c r="AV373" s="245"/>
      <c r="AW373" s="245"/>
      <c r="AX373" s="245"/>
      <c r="AY373" s="245"/>
      <c r="AZ373" s="245"/>
      <c r="BA373" s="245"/>
      <c r="BB373" s="245"/>
      <c r="BC373" s="245"/>
      <c r="BD373" s="245"/>
      <c r="BE373" s="245"/>
      <c r="BF373" s="245"/>
      <c r="BG373" s="245"/>
    </row>
    <row r="374" spans="1:59" s="72" customFormat="1" ht="15" customHeight="1" thickBot="1">
      <c r="A374" s="131"/>
      <c r="B374"/>
      <c r="C374"/>
      <c r="D374"/>
      <c r="E374"/>
      <c r="F374"/>
      <c r="G374"/>
      <c r="H374"/>
      <c r="I374"/>
      <c r="J374"/>
      <c r="K374"/>
      <c r="L374"/>
      <c r="M374"/>
      <c r="N374"/>
      <c r="O374"/>
      <c r="P374"/>
      <c r="Q374"/>
      <c r="R374"/>
      <c r="S374"/>
      <c r="T374"/>
      <c r="U374"/>
      <c r="V374"/>
      <c r="W374"/>
      <c r="X374"/>
      <c r="Y374"/>
      <c r="Z374"/>
      <c r="AA374"/>
      <c r="AB374"/>
      <c r="AC374"/>
      <c r="AD374"/>
      <c r="AE374" s="58"/>
      <c r="AF374" s="122"/>
    </row>
    <row r="375" spans="1:59" s="72" customFormat="1" ht="15" customHeight="1" thickBot="1">
      <c r="A375" s="132"/>
      <c r="B375" s="788" t="s">
        <v>945</v>
      </c>
      <c r="C375" s="789"/>
      <c r="D375" s="789"/>
      <c r="E375" s="789"/>
      <c r="F375" s="789"/>
      <c r="G375" s="789"/>
      <c r="H375" s="789"/>
      <c r="I375" s="789"/>
      <c r="J375" s="789"/>
      <c r="K375" s="789"/>
      <c r="L375" s="789"/>
      <c r="M375" s="789"/>
      <c r="N375" s="789"/>
      <c r="O375" s="789"/>
      <c r="P375" s="789"/>
      <c r="Q375" s="789"/>
      <c r="R375" s="789"/>
      <c r="S375" s="789"/>
      <c r="T375" s="789"/>
      <c r="U375" s="789"/>
      <c r="V375" s="789"/>
      <c r="W375" s="789"/>
      <c r="X375" s="789"/>
      <c r="Y375" s="789"/>
      <c r="Z375" s="789"/>
      <c r="AA375" s="789"/>
      <c r="AB375" s="789"/>
      <c r="AC375" s="789"/>
      <c r="AD375" s="790"/>
      <c r="AE375" s="12"/>
      <c r="AF375" s="122"/>
      <c r="AH375" s="648" t="s">
        <v>7252</v>
      </c>
      <c r="AI375" s="650"/>
    </row>
    <row r="376" spans="1:59" s="72" customFormat="1" ht="15" customHeight="1">
      <c r="A376" s="131"/>
      <c r="B376" s="672" t="s">
        <v>946</v>
      </c>
      <c r="C376" s="673"/>
      <c r="D376" s="673"/>
      <c r="E376" s="673"/>
      <c r="F376" s="673"/>
      <c r="G376" s="673"/>
      <c r="H376" s="673"/>
      <c r="I376" s="673"/>
      <c r="J376" s="673"/>
      <c r="K376" s="673"/>
      <c r="L376" s="673"/>
      <c r="M376" s="673"/>
      <c r="N376" s="673"/>
      <c r="O376" s="673"/>
      <c r="P376" s="673"/>
      <c r="Q376" s="673"/>
      <c r="R376" s="673"/>
      <c r="S376" s="673"/>
      <c r="T376" s="673"/>
      <c r="U376" s="673"/>
      <c r="V376" s="673"/>
      <c r="W376" s="673"/>
      <c r="X376" s="673"/>
      <c r="Y376" s="673"/>
      <c r="Z376" s="673"/>
      <c r="AA376" s="673"/>
      <c r="AB376" s="673"/>
      <c r="AC376" s="673"/>
      <c r="AD376" s="674"/>
      <c r="AE376" s="12"/>
      <c r="AF376" s="122"/>
      <c r="AH376" s="704">
        <f>IF($AH$40=$AJ$40,0,IF(SUM(Q115)&gt;0,0,1))</f>
        <v>0</v>
      </c>
      <c r="AI376" s="705"/>
    </row>
    <row r="377" spans="1:59" s="72" customFormat="1" ht="24" customHeight="1">
      <c r="A377" s="131"/>
      <c r="B377" s="312"/>
      <c r="C377" s="671" t="s">
        <v>1044</v>
      </c>
      <c r="D377" s="806"/>
      <c r="E377" s="806"/>
      <c r="F377" s="806"/>
      <c r="G377" s="806"/>
      <c r="H377" s="806"/>
      <c r="I377" s="806"/>
      <c r="J377" s="806"/>
      <c r="K377" s="806"/>
      <c r="L377" s="806"/>
      <c r="M377" s="806"/>
      <c r="N377" s="806"/>
      <c r="O377" s="806"/>
      <c r="P377" s="806"/>
      <c r="Q377" s="806"/>
      <c r="R377" s="806"/>
      <c r="S377" s="806"/>
      <c r="T377" s="806"/>
      <c r="U377" s="806"/>
      <c r="V377" s="806"/>
      <c r="W377" s="806"/>
      <c r="X377" s="806"/>
      <c r="Y377" s="806"/>
      <c r="Z377" s="806"/>
      <c r="AA377" s="806"/>
      <c r="AB377" s="806"/>
      <c r="AC377" s="806"/>
      <c r="AD377" s="807"/>
      <c r="AE377" s="12"/>
      <c r="AF377" s="122"/>
    </row>
    <row r="378" spans="1:59" s="72" customFormat="1" ht="24" customHeight="1">
      <c r="A378" s="131"/>
      <c r="B378" s="134"/>
      <c r="C378" s="578" t="s">
        <v>1043</v>
      </c>
      <c r="D378" s="578"/>
      <c r="E378" s="578"/>
      <c r="F378" s="578"/>
      <c r="G378" s="578"/>
      <c r="H378" s="578"/>
      <c r="I378" s="578"/>
      <c r="J378" s="578"/>
      <c r="K378" s="578"/>
      <c r="L378" s="578"/>
      <c r="M378" s="578"/>
      <c r="N378" s="578"/>
      <c r="O378" s="578"/>
      <c r="P378" s="578"/>
      <c r="Q378" s="578"/>
      <c r="R378" s="578"/>
      <c r="S378" s="578"/>
      <c r="T378" s="578"/>
      <c r="U378" s="578"/>
      <c r="V378" s="578"/>
      <c r="W378" s="578"/>
      <c r="X378" s="578"/>
      <c r="Y378" s="578"/>
      <c r="Z378" s="578"/>
      <c r="AA378" s="578"/>
      <c r="AB378" s="578"/>
      <c r="AC378" s="578"/>
      <c r="AD378" s="579"/>
      <c r="AE378" s="58"/>
      <c r="AF378" s="122"/>
    </row>
    <row r="379" spans="1:59" s="72" customFormat="1" ht="15" customHeight="1">
      <c r="A379" s="131"/>
      <c r="B379" s="134"/>
      <c r="C379" s="578" t="s">
        <v>1312</v>
      </c>
      <c r="D379" s="578"/>
      <c r="E379" s="578"/>
      <c r="F379" s="578"/>
      <c r="G379" s="578"/>
      <c r="H379" s="578"/>
      <c r="I379" s="578"/>
      <c r="J379" s="578"/>
      <c r="K379" s="578"/>
      <c r="L379" s="578"/>
      <c r="M379" s="578"/>
      <c r="N379" s="578"/>
      <c r="O379" s="578"/>
      <c r="P379" s="578"/>
      <c r="Q379" s="578"/>
      <c r="R379" s="578"/>
      <c r="S379" s="578"/>
      <c r="T379" s="578"/>
      <c r="U379" s="578"/>
      <c r="V379" s="578"/>
      <c r="W379" s="578"/>
      <c r="X379" s="578"/>
      <c r="Y379" s="578"/>
      <c r="Z379" s="578"/>
      <c r="AA379" s="578"/>
      <c r="AB379" s="578"/>
      <c r="AC379" s="578"/>
      <c r="AD379" s="579"/>
      <c r="AE379" s="12"/>
      <c r="AF379" s="122"/>
    </row>
    <row r="380" spans="1:59" s="72" customFormat="1" ht="15" customHeight="1">
      <c r="A380" s="131"/>
      <c r="B380" s="778" t="s">
        <v>224</v>
      </c>
      <c r="C380" s="779"/>
      <c r="D380" s="779"/>
      <c r="E380" s="779"/>
      <c r="F380" s="779"/>
      <c r="G380" s="779"/>
      <c r="H380" s="779"/>
      <c r="I380" s="779"/>
      <c r="J380" s="779"/>
      <c r="K380" s="779"/>
      <c r="L380" s="779"/>
      <c r="M380" s="779"/>
      <c r="N380" s="779"/>
      <c r="O380" s="779"/>
      <c r="P380" s="779"/>
      <c r="Q380" s="779"/>
      <c r="R380" s="779"/>
      <c r="S380" s="779"/>
      <c r="T380" s="779"/>
      <c r="U380" s="779"/>
      <c r="V380" s="779"/>
      <c r="W380" s="779"/>
      <c r="X380" s="779"/>
      <c r="Y380" s="779"/>
      <c r="Z380" s="779"/>
      <c r="AA380" s="779"/>
      <c r="AB380" s="779"/>
      <c r="AC380" s="779"/>
      <c r="AD380" s="780"/>
      <c r="AE380" s="12"/>
      <c r="AF380" s="122"/>
    </row>
    <row r="381" spans="1:59" s="72" customFormat="1" ht="36" customHeight="1">
      <c r="A381" s="131"/>
      <c r="B381" s="157"/>
      <c r="C381" s="671" t="s">
        <v>7806</v>
      </c>
      <c r="D381" s="671"/>
      <c r="E381" s="671"/>
      <c r="F381" s="671"/>
      <c r="G381" s="671"/>
      <c r="H381" s="671"/>
      <c r="I381" s="671"/>
      <c r="J381" s="671"/>
      <c r="K381" s="671"/>
      <c r="L381" s="671"/>
      <c r="M381" s="671"/>
      <c r="N381" s="671"/>
      <c r="O381" s="671"/>
      <c r="P381" s="671"/>
      <c r="Q381" s="671"/>
      <c r="R381" s="671"/>
      <c r="S381" s="671"/>
      <c r="T381" s="671"/>
      <c r="U381" s="671"/>
      <c r="V381" s="671"/>
      <c r="W381" s="671"/>
      <c r="X381" s="671"/>
      <c r="Y381" s="671"/>
      <c r="Z381" s="671"/>
      <c r="AA381" s="671"/>
      <c r="AB381" s="671"/>
      <c r="AC381" s="671"/>
      <c r="AD381" s="787"/>
      <c r="AE381" s="12"/>
      <c r="AF381" s="122"/>
    </row>
    <row r="382" spans="1:59" s="72" customFormat="1" ht="24" customHeight="1">
      <c r="A382" s="131"/>
      <c r="B382" s="156"/>
      <c r="C382" s="578" t="s">
        <v>2186</v>
      </c>
      <c r="D382" s="578"/>
      <c r="E382" s="578"/>
      <c r="F382" s="578"/>
      <c r="G382" s="578"/>
      <c r="H382" s="578"/>
      <c r="I382" s="578"/>
      <c r="J382" s="578"/>
      <c r="K382" s="578"/>
      <c r="L382" s="578"/>
      <c r="M382" s="578"/>
      <c r="N382" s="578"/>
      <c r="O382" s="578"/>
      <c r="P382" s="578"/>
      <c r="Q382" s="578"/>
      <c r="R382" s="578"/>
      <c r="S382" s="578"/>
      <c r="T382" s="578"/>
      <c r="U382" s="578"/>
      <c r="V382" s="578"/>
      <c r="W382" s="578"/>
      <c r="X382" s="578"/>
      <c r="Y382" s="578"/>
      <c r="Z382" s="578"/>
      <c r="AA382" s="578"/>
      <c r="AB382" s="578"/>
      <c r="AC382" s="578"/>
      <c r="AD382" s="579"/>
      <c r="AE382" s="12"/>
      <c r="AF382" s="122"/>
    </row>
    <row r="383" spans="1:59" s="72" customFormat="1" ht="24" customHeight="1">
      <c r="A383" s="131"/>
      <c r="B383" s="156"/>
      <c r="C383" s="671" t="s">
        <v>7807</v>
      </c>
      <c r="D383" s="671"/>
      <c r="E383" s="671"/>
      <c r="F383" s="671"/>
      <c r="G383" s="671"/>
      <c r="H383" s="671"/>
      <c r="I383" s="671"/>
      <c r="J383" s="671"/>
      <c r="K383" s="671"/>
      <c r="L383" s="671"/>
      <c r="M383" s="671"/>
      <c r="N383" s="671"/>
      <c r="O383" s="671"/>
      <c r="P383" s="671"/>
      <c r="Q383" s="671"/>
      <c r="R383" s="671"/>
      <c r="S383" s="671"/>
      <c r="T383" s="671"/>
      <c r="U383" s="671"/>
      <c r="V383" s="671"/>
      <c r="W383" s="671"/>
      <c r="X383" s="671"/>
      <c r="Y383" s="671"/>
      <c r="Z383" s="671"/>
      <c r="AA383" s="671"/>
      <c r="AB383" s="671"/>
      <c r="AC383" s="671"/>
      <c r="AD383" s="787"/>
      <c r="AE383" s="12"/>
      <c r="AF383" s="122"/>
    </row>
    <row r="384" spans="1:59" s="72" customFormat="1" ht="24" customHeight="1">
      <c r="A384" s="131"/>
      <c r="B384" s="156"/>
      <c r="C384" s="578" t="s">
        <v>7808</v>
      </c>
      <c r="D384" s="578"/>
      <c r="E384" s="578"/>
      <c r="F384" s="578"/>
      <c r="G384" s="578"/>
      <c r="H384" s="578"/>
      <c r="I384" s="578"/>
      <c r="J384" s="578"/>
      <c r="K384" s="578"/>
      <c r="L384" s="578"/>
      <c r="M384" s="578"/>
      <c r="N384" s="578"/>
      <c r="O384" s="578"/>
      <c r="P384" s="578"/>
      <c r="Q384" s="578"/>
      <c r="R384" s="578"/>
      <c r="S384" s="578"/>
      <c r="T384" s="578"/>
      <c r="U384" s="578"/>
      <c r="V384" s="578"/>
      <c r="W384" s="578"/>
      <c r="X384" s="578"/>
      <c r="Y384" s="578"/>
      <c r="Z384" s="578"/>
      <c r="AA384" s="578"/>
      <c r="AB384" s="578"/>
      <c r="AC384" s="578"/>
      <c r="AD384" s="579"/>
      <c r="AE384" s="12"/>
      <c r="AF384" s="122"/>
    </row>
    <row r="385" spans="1:64" s="72" customFormat="1" ht="24" customHeight="1">
      <c r="A385" s="131"/>
      <c r="B385" s="158"/>
      <c r="C385" s="580" t="s">
        <v>7809</v>
      </c>
      <c r="D385" s="580"/>
      <c r="E385" s="580"/>
      <c r="F385" s="580"/>
      <c r="G385" s="580"/>
      <c r="H385" s="580"/>
      <c r="I385" s="580"/>
      <c r="J385" s="580"/>
      <c r="K385" s="580"/>
      <c r="L385" s="580"/>
      <c r="M385" s="580"/>
      <c r="N385" s="580"/>
      <c r="O385" s="580"/>
      <c r="P385" s="580"/>
      <c r="Q385" s="580"/>
      <c r="R385" s="580"/>
      <c r="S385" s="580"/>
      <c r="T385" s="580"/>
      <c r="U385" s="580"/>
      <c r="V385" s="580"/>
      <c r="W385" s="580"/>
      <c r="X385" s="580"/>
      <c r="Y385" s="580"/>
      <c r="Z385" s="580"/>
      <c r="AA385" s="580"/>
      <c r="AB385" s="580"/>
      <c r="AC385" s="580"/>
      <c r="AD385" s="581"/>
      <c r="AE385" s="12"/>
      <c r="AF385" s="122"/>
    </row>
    <row r="386" spans="1:64" s="72" customFormat="1" ht="15" customHeight="1">
      <c r="A386" s="131"/>
      <c r="B386" s="53"/>
      <c r="C386" s="53"/>
      <c r="D386" s="53"/>
      <c r="E386" s="53"/>
      <c r="F386" s="53"/>
      <c r="G386" s="53"/>
      <c r="H386" s="53"/>
      <c r="I386" s="53"/>
      <c r="J386" s="53"/>
      <c r="K386" s="53"/>
      <c r="L386" s="53"/>
      <c r="M386" s="53"/>
      <c r="N386" s="53"/>
      <c r="O386" s="53"/>
      <c r="P386" s="53"/>
      <c r="Q386" s="53"/>
      <c r="R386" s="53"/>
      <c r="S386" s="53"/>
      <c r="T386" s="53"/>
      <c r="U386" s="53"/>
      <c r="V386" s="53"/>
      <c r="W386" s="53"/>
      <c r="X386" s="53"/>
      <c r="Y386" s="53"/>
      <c r="Z386" s="53"/>
      <c r="AA386" s="53"/>
      <c r="AB386" s="53"/>
      <c r="AC386" s="53"/>
      <c r="AD386" s="53"/>
      <c r="AE386" s="12"/>
      <c r="AF386" s="122"/>
    </row>
    <row r="387" spans="1:64" s="72" customFormat="1" ht="36" customHeight="1">
      <c r="A387" s="131" t="s">
        <v>954</v>
      </c>
      <c r="B387" s="688" t="s">
        <v>7584</v>
      </c>
      <c r="C387" s="688"/>
      <c r="D387" s="688"/>
      <c r="E387" s="688"/>
      <c r="F387" s="688"/>
      <c r="G387" s="688"/>
      <c r="H387" s="688"/>
      <c r="I387" s="688"/>
      <c r="J387" s="688"/>
      <c r="K387" s="688"/>
      <c r="L387" s="688"/>
      <c r="M387" s="688"/>
      <c r="N387" s="688"/>
      <c r="O387" s="688"/>
      <c r="P387" s="688"/>
      <c r="Q387" s="688"/>
      <c r="R387" s="688"/>
      <c r="S387" s="688"/>
      <c r="T387" s="688"/>
      <c r="U387" s="688"/>
      <c r="V387" s="688"/>
      <c r="W387" s="688"/>
      <c r="X387" s="688"/>
      <c r="Y387" s="688"/>
      <c r="Z387" s="688"/>
      <c r="AA387" s="688"/>
      <c r="AB387" s="688"/>
      <c r="AC387" s="688"/>
      <c r="AD387" s="688"/>
      <c r="AE387" s="12"/>
      <c r="AF387" s="122"/>
      <c r="AH387" s="627" t="s">
        <v>7211</v>
      </c>
      <c r="AI387" s="627"/>
      <c r="AJ387" s="627" t="s">
        <v>7212</v>
      </c>
      <c r="AK387" s="627"/>
      <c r="AL387" s="627" t="s">
        <v>7213</v>
      </c>
      <c r="AM387" s="627"/>
    </row>
    <row r="388" spans="1:64" s="72" customFormat="1" ht="24" customHeight="1">
      <c r="A388" s="167"/>
      <c r="B388" s="218"/>
      <c r="C388" s="578" t="s">
        <v>2187</v>
      </c>
      <c r="D388" s="578"/>
      <c r="E388" s="578"/>
      <c r="F388" s="578"/>
      <c r="G388" s="578"/>
      <c r="H388" s="578"/>
      <c r="I388" s="578"/>
      <c r="J388" s="578"/>
      <c r="K388" s="578"/>
      <c r="L388" s="578"/>
      <c r="M388" s="578"/>
      <c r="N388" s="578"/>
      <c r="O388" s="578"/>
      <c r="P388" s="578"/>
      <c r="Q388" s="578"/>
      <c r="R388" s="578"/>
      <c r="S388" s="578"/>
      <c r="T388" s="578"/>
      <c r="U388" s="578"/>
      <c r="V388" s="578"/>
      <c r="W388" s="578"/>
      <c r="X388" s="578"/>
      <c r="Y388" s="578"/>
      <c r="Z388" s="578"/>
      <c r="AA388" s="578"/>
      <c r="AB388" s="578"/>
      <c r="AC388" s="578"/>
      <c r="AD388" s="578"/>
      <c r="AE388" s="12"/>
      <c r="AF388" s="122"/>
      <c r="AH388" s="642">
        <f>COUNTBLANK(D398:AD432)</f>
        <v>945</v>
      </c>
      <c r="AI388" s="643"/>
      <c r="AJ388" s="639">
        <v>945</v>
      </c>
      <c r="AK388" s="641"/>
      <c r="AL388" s="627"/>
      <c r="AM388" s="627"/>
    </row>
    <row r="389" spans="1:64" s="72" customFormat="1" ht="15" customHeight="1">
      <c r="A389" s="167"/>
      <c r="B389" s="313"/>
      <c r="C389" s="671" t="s">
        <v>225</v>
      </c>
      <c r="D389" s="671"/>
      <c r="E389" s="671"/>
      <c r="F389" s="671"/>
      <c r="G389" s="671"/>
      <c r="H389" s="671"/>
      <c r="I389" s="671"/>
      <c r="J389" s="671"/>
      <c r="K389" s="671"/>
      <c r="L389" s="671"/>
      <c r="M389" s="671"/>
      <c r="N389" s="671"/>
      <c r="O389" s="671"/>
      <c r="P389" s="671"/>
      <c r="Q389" s="671"/>
      <c r="R389" s="671"/>
      <c r="S389" s="671"/>
      <c r="T389" s="671"/>
      <c r="U389" s="671"/>
      <c r="V389" s="671"/>
      <c r="W389" s="671"/>
      <c r="X389" s="671"/>
      <c r="Y389" s="671"/>
      <c r="Z389" s="671"/>
      <c r="AA389" s="671"/>
      <c r="AB389" s="671"/>
      <c r="AC389" s="671"/>
      <c r="AD389" s="671"/>
      <c r="AE389" s="12"/>
      <c r="AF389" s="122"/>
    </row>
    <row r="390" spans="1:64" s="72" customFormat="1" ht="24" customHeight="1">
      <c r="A390" s="167"/>
      <c r="B390" s="257"/>
      <c r="C390" s="578" t="s">
        <v>2231</v>
      </c>
      <c r="D390" s="578"/>
      <c r="E390" s="578"/>
      <c r="F390" s="578"/>
      <c r="G390" s="578"/>
      <c r="H390" s="578"/>
      <c r="I390" s="578"/>
      <c r="J390" s="578"/>
      <c r="K390" s="578"/>
      <c r="L390" s="578"/>
      <c r="M390" s="578"/>
      <c r="N390" s="578"/>
      <c r="O390" s="578"/>
      <c r="P390" s="578"/>
      <c r="Q390" s="578"/>
      <c r="R390" s="578"/>
      <c r="S390" s="578"/>
      <c r="T390" s="578"/>
      <c r="U390" s="578"/>
      <c r="V390" s="578"/>
      <c r="W390" s="578"/>
      <c r="X390" s="578"/>
      <c r="Y390" s="578"/>
      <c r="Z390" s="578"/>
      <c r="AA390" s="578"/>
      <c r="AB390" s="578"/>
      <c r="AC390" s="578"/>
      <c r="AD390" s="578"/>
      <c r="AE390" s="12"/>
      <c r="AF390" s="122"/>
    </row>
    <row r="391" spans="1:64" s="72" customFormat="1" ht="24" customHeight="1">
      <c r="A391" s="167"/>
      <c r="B391" s="257"/>
      <c r="C391" s="796" t="s">
        <v>1048</v>
      </c>
      <c r="D391" s="796"/>
      <c r="E391" s="796"/>
      <c r="F391" s="796"/>
      <c r="G391" s="796"/>
      <c r="H391" s="796"/>
      <c r="I391" s="796"/>
      <c r="J391" s="796"/>
      <c r="K391" s="796"/>
      <c r="L391" s="796"/>
      <c r="M391" s="796"/>
      <c r="N391" s="796"/>
      <c r="O391" s="796"/>
      <c r="P391" s="796"/>
      <c r="Q391" s="796"/>
      <c r="R391" s="796"/>
      <c r="S391" s="796"/>
      <c r="T391" s="796"/>
      <c r="U391" s="796"/>
      <c r="V391" s="796"/>
      <c r="W391" s="796"/>
      <c r="X391" s="796"/>
      <c r="Y391" s="796"/>
      <c r="Z391" s="796"/>
      <c r="AA391" s="796"/>
      <c r="AB391" s="796"/>
      <c r="AC391" s="796"/>
      <c r="AD391" s="796"/>
      <c r="AE391" s="12"/>
      <c r="AF391" s="122"/>
    </row>
    <row r="392" spans="1:64" s="72" customFormat="1" ht="24" customHeight="1">
      <c r="A392" s="167"/>
      <c r="B392" s="257"/>
      <c r="C392" s="578" t="s">
        <v>1047</v>
      </c>
      <c r="D392" s="578"/>
      <c r="E392" s="578"/>
      <c r="F392" s="578"/>
      <c r="G392" s="578"/>
      <c r="H392" s="578"/>
      <c r="I392" s="578"/>
      <c r="J392" s="578"/>
      <c r="K392" s="578"/>
      <c r="L392" s="578"/>
      <c r="M392" s="578"/>
      <c r="N392" s="578"/>
      <c r="O392" s="578"/>
      <c r="P392" s="578"/>
      <c r="Q392" s="578"/>
      <c r="R392" s="578"/>
      <c r="S392" s="578"/>
      <c r="T392" s="578"/>
      <c r="U392" s="578"/>
      <c r="V392" s="578"/>
      <c r="W392" s="578"/>
      <c r="X392" s="578"/>
      <c r="Y392" s="578"/>
      <c r="Z392" s="578"/>
      <c r="AA392" s="578"/>
      <c r="AB392" s="578"/>
      <c r="AC392" s="578"/>
      <c r="AD392" s="578"/>
      <c r="AE392" s="12"/>
      <c r="AF392" s="122"/>
    </row>
    <row r="393" spans="1:64" s="72" customFormat="1" ht="24" customHeight="1">
      <c r="A393" s="167"/>
      <c r="B393" s="15"/>
      <c r="C393" s="578" t="s">
        <v>2188</v>
      </c>
      <c r="D393" s="578"/>
      <c r="E393" s="578"/>
      <c r="F393" s="578"/>
      <c r="G393" s="578"/>
      <c r="H393" s="578"/>
      <c r="I393" s="578"/>
      <c r="J393" s="578"/>
      <c r="K393" s="578"/>
      <c r="L393" s="578"/>
      <c r="M393" s="578"/>
      <c r="N393" s="578"/>
      <c r="O393" s="578"/>
      <c r="P393" s="578"/>
      <c r="Q393" s="578"/>
      <c r="R393" s="578"/>
      <c r="S393" s="578"/>
      <c r="T393" s="578"/>
      <c r="U393" s="578"/>
      <c r="V393" s="578"/>
      <c r="W393" s="578"/>
      <c r="X393" s="578"/>
      <c r="Y393" s="578"/>
      <c r="Z393" s="578"/>
      <c r="AA393" s="578"/>
      <c r="AB393" s="578"/>
      <c r="AC393" s="578"/>
      <c r="AD393" s="578"/>
      <c r="AE393" s="12"/>
      <c r="AF393" s="122"/>
    </row>
    <row r="394" spans="1:64" s="72" customFormat="1" ht="15" customHeight="1">
      <c r="A394" s="131"/>
      <c r="B394" s="218"/>
      <c r="C394" s="44"/>
      <c r="D394" s="44"/>
      <c r="E394" s="44"/>
      <c r="F394" s="44"/>
      <c r="G394" s="44"/>
      <c r="H394" s="44"/>
      <c r="I394" s="44"/>
      <c r="J394" s="44"/>
      <c r="K394" s="44"/>
      <c r="L394" s="44"/>
      <c r="M394" s="44"/>
      <c r="N394" s="44"/>
      <c r="O394" s="44"/>
      <c r="P394" s="44"/>
      <c r="Q394" s="44"/>
      <c r="R394" s="44"/>
      <c r="S394" s="44"/>
      <c r="T394" s="44"/>
      <c r="U394" s="44"/>
      <c r="V394" s="44"/>
      <c r="W394" s="44"/>
      <c r="X394" s="45"/>
      <c r="Y394" s="45"/>
      <c r="Z394" s="44"/>
      <c r="AA394" s="44"/>
      <c r="AB394" s="44"/>
      <c r="AC394" s="44"/>
      <c r="AD394" s="44"/>
      <c r="AE394" s="12"/>
      <c r="AF394" s="122"/>
    </row>
    <row r="395" spans="1:64" s="72" customFormat="1" ht="15" customHeight="1">
      <c r="A395" s="131"/>
      <c r="B395" s="15"/>
      <c r="C395" s="141"/>
      <c r="D395" s="141"/>
      <c r="E395" s="141"/>
      <c r="F395" s="141"/>
      <c r="P395" s="141"/>
      <c r="Q395" s="141"/>
      <c r="R395" s="141"/>
      <c r="S395" s="141"/>
      <c r="T395" s="141"/>
      <c r="U395" s="141"/>
      <c r="V395" s="141"/>
      <c r="W395" s="141"/>
      <c r="X395" s="141"/>
      <c r="Y395" s="141"/>
      <c r="Z395" s="3"/>
      <c r="AA395" s="784" t="s">
        <v>226</v>
      </c>
      <c r="AB395" s="784"/>
      <c r="AC395" s="784"/>
      <c r="AD395" s="784"/>
      <c r="AE395" s="12"/>
      <c r="AF395" s="122"/>
    </row>
    <row r="396" spans="1:64" s="72" customFormat="1" ht="15" customHeight="1">
      <c r="A396" s="131"/>
      <c r="B396" s="15"/>
      <c r="C396" s="141"/>
      <c r="D396" s="141"/>
      <c r="E396" s="141"/>
      <c r="F396" s="141"/>
      <c r="S396" s="141"/>
      <c r="T396" s="141"/>
      <c r="U396" s="141"/>
      <c r="V396" s="141"/>
      <c r="W396" s="141"/>
      <c r="X396" s="141"/>
      <c r="Y396" s="141"/>
      <c r="Z396" s="141"/>
      <c r="AA396" s="4"/>
      <c r="AB396" s="4"/>
      <c r="AC396" s="4"/>
      <c r="AD396" s="4"/>
      <c r="AE396" s="12"/>
      <c r="AF396" s="122"/>
      <c r="AH396" s="638" t="s">
        <v>7241</v>
      </c>
      <c r="AI396" s="638"/>
      <c r="AJ396" s="638"/>
      <c r="AK396" s="638"/>
      <c r="AL396" s="638"/>
      <c r="AM396" s="638"/>
      <c r="AN396" s="638"/>
      <c r="AO396" s="638"/>
      <c r="AP396" s="638"/>
      <c r="AQ396" s="638"/>
      <c r="AR396" s="638"/>
      <c r="AS396" s="638"/>
      <c r="AT396" s="638"/>
      <c r="AU396" s="638"/>
      <c r="AV396" s="638"/>
      <c r="AW396" s="638"/>
    </row>
    <row r="397" spans="1:64" s="72" customFormat="1" ht="96" customHeight="1">
      <c r="A397" s="131"/>
      <c r="B397" s="53"/>
      <c r="C397" s="558" t="s">
        <v>227</v>
      </c>
      <c r="D397" s="558"/>
      <c r="E397" s="558"/>
      <c r="F397" s="558"/>
      <c r="G397" s="558"/>
      <c r="H397" s="558"/>
      <c r="I397" s="558"/>
      <c r="J397" s="558"/>
      <c r="K397" s="822" t="s">
        <v>228</v>
      </c>
      <c r="L397" s="822"/>
      <c r="M397" s="822" t="s">
        <v>235</v>
      </c>
      <c r="N397" s="822"/>
      <c r="O397" s="558" t="s">
        <v>799</v>
      </c>
      <c r="P397" s="558"/>
      <c r="Q397" s="558"/>
      <c r="R397" s="558"/>
      <c r="S397" s="558" t="s">
        <v>1908</v>
      </c>
      <c r="T397" s="558"/>
      <c r="U397" s="558"/>
      <c r="V397" s="558"/>
      <c r="W397" s="670" t="s">
        <v>229</v>
      </c>
      <c r="X397" s="670"/>
      <c r="Y397" s="670"/>
      <c r="Z397" s="670"/>
      <c r="AA397" s="670" t="s">
        <v>230</v>
      </c>
      <c r="AB397" s="670"/>
      <c r="AC397" s="670"/>
      <c r="AD397" s="670"/>
      <c r="AE397" s="12"/>
      <c r="AF397" s="122"/>
      <c r="AH397" s="645" t="s">
        <v>7228</v>
      </c>
      <c r="AI397" s="646"/>
      <c r="AJ397" s="646"/>
      <c r="AK397" s="646"/>
      <c r="AL397" s="646"/>
      <c r="AM397" s="647"/>
      <c r="AN397" s="645" t="s">
        <v>7229</v>
      </c>
      <c r="AO397" s="646"/>
      <c r="AP397" s="646"/>
      <c r="AQ397" s="646"/>
      <c r="AR397" s="646"/>
      <c r="AS397" s="646"/>
      <c r="AT397" s="638" t="s">
        <v>7230</v>
      </c>
      <c r="AU397" s="638"/>
      <c r="AV397" s="638"/>
      <c r="AW397" s="638"/>
      <c r="AY397" s="638" t="s">
        <v>7243</v>
      </c>
      <c r="AZ397" s="638"/>
      <c r="BA397" s="638"/>
      <c r="BB397" s="638"/>
      <c r="BC397" s="638"/>
      <c r="BD397" s="638"/>
      <c r="BE397" s="638"/>
      <c r="BF397" s="638"/>
      <c r="BH397" s="666" t="s">
        <v>7233</v>
      </c>
      <c r="BI397" s="666"/>
      <c r="BK397" s="637" t="s">
        <v>7234</v>
      </c>
      <c r="BL397" s="637"/>
    </row>
    <row r="398" spans="1:64" s="72" customFormat="1" ht="15">
      <c r="A398" s="131"/>
      <c r="B398"/>
      <c r="C398" s="194" t="s">
        <v>66</v>
      </c>
      <c r="D398" s="752"/>
      <c r="E398" s="752"/>
      <c r="F398" s="752"/>
      <c r="G398" s="752"/>
      <c r="H398" s="752"/>
      <c r="I398" s="752"/>
      <c r="J398" s="752"/>
      <c r="K398" s="753"/>
      <c r="L398" s="753"/>
      <c r="M398" s="753"/>
      <c r="N398" s="753"/>
      <c r="O398" s="701"/>
      <c r="P398" s="701"/>
      <c r="Q398" s="701"/>
      <c r="R398" s="701"/>
      <c r="S398" s="701"/>
      <c r="T398" s="701"/>
      <c r="U398" s="701"/>
      <c r="V398" s="701"/>
      <c r="W398" s="701"/>
      <c r="X398" s="701"/>
      <c r="Y398" s="701"/>
      <c r="Z398" s="701"/>
      <c r="AA398" s="701"/>
      <c r="AB398" s="701"/>
      <c r="AC398" s="701"/>
      <c r="AD398" s="701"/>
      <c r="AE398" s="12"/>
      <c r="AF398" s="122"/>
      <c r="AH398" s="645" t="b">
        <f>NOT(EXACT(D398,UPPER(D398)))</f>
        <v>0</v>
      </c>
      <c r="AI398" s="647"/>
      <c r="AJ398" s="645" t="str">
        <f>SUBSTITUTE( SUBSTITUTE( SUBSTITUTE( SUBSTITUTE( SUBSTITUTE( SUBSTITUTE( SUBSTITUTE( SUBSTITUTE( SUBSTITUTE( SUBSTITUTE(D398, "á", "a"), "é", "e"), "í", "i"), "ó", "o"), "ú", "u"), "Á", "A"), "É", "E"), "Í", "I"), "Ó", "O"), "Ú", "U")</f>
        <v/>
      </c>
      <c r="AK398" s="647"/>
      <c r="AL398" s="645">
        <f>COUNTIF(AH398,"VERDADERO")</f>
        <v>0</v>
      </c>
      <c r="AM398" s="647"/>
      <c r="AN398" s="645" t="b">
        <f>NOT(EXACT(D398,AJ398))</f>
        <v>0</v>
      </c>
      <c r="AO398" s="647"/>
      <c r="AP398" s="645" t="str">
        <f>SUBSTITUTE((SUBSTITUTE(SUBSTITUTE(SUBSTITUTE(D398,".",""),",",""),"(","")),")","")</f>
        <v/>
      </c>
      <c r="AQ398" s="647"/>
      <c r="AR398" s="645">
        <f>COUNTIF(AN398,"VERDADERO")</f>
        <v>0</v>
      </c>
      <c r="AS398" s="647"/>
      <c r="AT398" s="638" t="b">
        <f>NOT(EXACT(D398,AP398))</f>
        <v>0</v>
      </c>
      <c r="AU398" s="638"/>
      <c r="AV398" s="638">
        <f>COUNTIF(AT398,"VERDADERO")</f>
        <v>0</v>
      </c>
      <c r="AW398" s="638"/>
      <c r="AY398" s="717" t="s">
        <v>7248</v>
      </c>
      <c r="AZ398" s="718"/>
      <c r="BA398" s="645" t="s">
        <v>7220</v>
      </c>
      <c r="BB398" s="647"/>
      <c r="BC398" s="645" t="s">
        <v>7244</v>
      </c>
      <c r="BD398" s="647"/>
      <c r="BE398" s="638" t="s">
        <v>7245</v>
      </c>
      <c r="BF398" s="638"/>
      <c r="BH398" s="661">
        <f>IF($AH$388=$AJ$388,0,IF(COUNTIF(D398:AD432,"NS")=0,0,1))</f>
        <v>0</v>
      </c>
      <c r="BI398" s="661"/>
      <c r="BK398" s="638">
        <f>IF($AH$388=$AJ$388,0,IF(OR(AND(D398&lt;&gt;"",COUNTA(M398:AD398)=COUNTA($M$397:$AD$397)),AND(D398="",COUNTA(M398:AD398)=0)),0,1))</f>
        <v>0</v>
      </c>
      <c r="BL398" s="638"/>
    </row>
    <row r="399" spans="1:64" s="72" customFormat="1" ht="15" customHeight="1">
      <c r="A399" s="131"/>
      <c r="B399" s="53"/>
      <c r="C399" s="82" t="s">
        <v>67</v>
      </c>
      <c r="D399" s="752"/>
      <c r="E399" s="752"/>
      <c r="F399" s="752"/>
      <c r="G399" s="752"/>
      <c r="H399" s="752"/>
      <c r="I399" s="752"/>
      <c r="J399" s="752"/>
      <c r="K399" s="753"/>
      <c r="L399" s="753"/>
      <c r="M399" s="753"/>
      <c r="N399" s="753"/>
      <c r="O399" s="701"/>
      <c r="P399" s="701"/>
      <c r="Q399" s="701"/>
      <c r="R399" s="701"/>
      <c r="S399" s="701"/>
      <c r="T399" s="701"/>
      <c r="U399" s="701"/>
      <c r="V399" s="701"/>
      <c r="W399" s="701"/>
      <c r="X399" s="701"/>
      <c r="Y399" s="701"/>
      <c r="Z399" s="701"/>
      <c r="AA399" s="701"/>
      <c r="AB399" s="701"/>
      <c r="AC399" s="701"/>
      <c r="AD399" s="701"/>
      <c r="AE399" s="12"/>
      <c r="AF399" s="122"/>
      <c r="AH399" s="645" t="b">
        <f>NOT(EXACT(D399,UPPER(D399)))</f>
        <v>0</v>
      </c>
      <c r="AI399" s="647"/>
      <c r="AJ399" s="645" t="str">
        <f>SUBSTITUTE( SUBSTITUTE( SUBSTITUTE( SUBSTITUTE( SUBSTITUTE( SUBSTITUTE( SUBSTITUTE( SUBSTITUTE( SUBSTITUTE( SUBSTITUTE(D399, "á", "a"), "é", "e"), "í", "i"), "ó", "o"), "ú", "u"), "Á", "A"), "É", "E"), "Í", "I"), "Ó", "O"), "Ú", "U")</f>
        <v/>
      </c>
      <c r="AK399" s="647"/>
      <c r="AL399" s="645">
        <f>COUNTIF(AH399,"VERDADERO")</f>
        <v>0</v>
      </c>
      <c r="AM399" s="647"/>
      <c r="AN399" s="645" t="b">
        <f>NOT(EXACT(D399,AJ399))</f>
        <v>0</v>
      </c>
      <c r="AO399" s="647"/>
      <c r="AP399" s="645" t="str">
        <f>SUBSTITUTE((SUBSTITUTE(SUBSTITUTE(SUBSTITUTE(D399,".",""),",",""),"(","")),")","")</f>
        <v/>
      </c>
      <c r="AQ399" s="647"/>
      <c r="AR399" s="645">
        <f>COUNTIF(AN399,"VERDADERO")</f>
        <v>0</v>
      </c>
      <c r="AS399" s="647"/>
      <c r="AT399" s="638" t="b">
        <f>NOT(EXACT(D399,AP399))</f>
        <v>0</v>
      </c>
      <c r="AU399" s="638"/>
      <c r="AV399" s="638">
        <f>COUNTIF(AT399,"VERDADERO")</f>
        <v>0</v>
      </c>
      <c r="AW399" s="638"/>
      <c r="AY399" s="717" t="s">
        <v>7246</v>
      </c>
      <c r="AZ399" s="718"/>
      <c r="BA399" s="719">
        <f>Q115</f>
        <v>0</v>
      </c>
      <c r="BB399" s="647"/>
      <c r="BC399" s="719">
        <f>S115</f>
        <v>0</v>
      </c>
      <c r="BD399" s="647"/>
      <c r="BE399" s="719">
        <f>U115</f>
        <v>0</v>
      </c>
      <c r="BF399" s="647"/>
      <c r="BK399" s="638">
        <f t="shared" ref="BK399:BK432" si="67">IF($AH$388=$AJ$388,0,IF(OR(AND(D399&lt;&gt;"",COUNTA(M399:AD399)=COUNTA($M$397:$AD$397)),AND(D399="",COUNTA(M399:AD399)=0)),0,1))</f>
        <v>0</v>
      </c>
      <c r="BL399" s="638"/>
    </row>
    <row r="400" spans="1:64" s="72" customFormat="1" ht="15" customHeight="1">
      <c r="A400" s="131"/>
      <c r="B400" s="53"/>
      <c r="C400" s="82" t="s">
        <v>68</v>
      </c>
      <c r="D400" s="752"/>
      <c r="E400" s="752"/>
      <c r="F400" s="752"/>
      <c r="G400" s="752"/>
      <c r="H400" s="752"/>
      <c r="I400" s="752"/>
      <c r="J400" s="752"/>
      <c r="K400" s="753"/>
      <c r="L400" s="753"/>
      <c r="M400" s="753"/>
      <c r="N400" s="753"/>
      <c r="O400" s="701"/>
      <c r="P400" s="701"/>
      <c r="Q400" s="701"/>
      <c r="R400" s="701"/>
      <c r="S400" s="701"/>
      <c r="T400" s="701"/>
      <c r="U400" s="701"/>
      <c r="V400" s="701"/>
      <c r="W400" s="701"/>
      <c r="X400" s="701"/>
      <c r="Y400" s="701"/>
      <c r="Z400" s="701"/>
      <c r="AA400" s="701"/>
      <c r="AB400" s="701"/>
      <c r="AC400" s="701"/>
      <c r="AD400" s="701"/>
      <c r="AE400" s="12"/>
      <c r="AF400" s="122"/>
      <c r="AH400" s="645" t="b">
        <f t="shared" ref="AH400:AH427" si="68">NOT(EXACT(D400,UPPER(D400)))</f>
        <v>0</v>
      </c>
      <c r="AI400" s="647"/>
      <c r="AJ400" s="645" t="str">
        <f t="shared" ref="AJ400:AJ427" si="69">SUBSTITUTE( SUBSTITUTE( SUBSTITUTE( SUBSTITUTE( SUBSTITUTE( SUBSTITUTE( SUBSTITUTE( SUBSTITUTE( SUBSTITUTE( SUBSTITUTE(D400, "á", "a"), "é", "e"), "í", "i"), "ó", "o"), "ú", "u"), "Á", "A"), "É", "E"), "Í", "I"), "Ó", "O"), "Ú", "U")</f>
        <v/>
      </c>
      <c r="AK400" s="647"/>
      <c r="AL400" s="645">
        <f t="shared" ref="AL400:AL427" si="70">COUNTIF(AH400,"VERDADERO")</f>
        <v>0</v>
      </c>
      <c r="AM400" s="647"/>
      <c r="AN400" s="645" t="b">
        <f t="shared" ref="AN400:AN427" si="71">NOT(EXACT(D400,AJ400))</f>
        <v>0</v>
      </c>
      <c r="AO400" s="647"/>
      <c r="AP400" s="645" t="str">
        <f t="shared" ref="AP400:AP427" si="72">SUBSTITUTE((SUBSTITUTE(SUBSTITUTE(SUBSTITUTE(D400,".",""),",",""),"(","")),")","")</f>
        <v/>
      </c>
      <c r="AQ400" s="647"/>
      <c r="AR400" s="645">
        <f t="shared" ref="AR400:AR427" si="73">COUNTIF(AN400,"VERDADERO")</f>
        <v>0</v>
      </c>
      <c r="AS400" s="647"/>
      <c r="AT400" s="638" t="b">
        <f t="shared" ref="AT400:AT427" si="74">NOT(EXACT(D400,AP400))</f>
        <v>0</v>
      </c>
      <c r="AU400" s="638"/>
      <c r="AV400" s="638">
        <f t="shared" ref="AV400:AV427" si="75">COUNTIF(AT400,"VERDADERO")</f>
        <v>0</v>
      </c>
      <c r="AW400" s="638"/>
      <c r="AY400" s="717" t="s">
        <v>7247</v>
      </c>
      <c r="AZ400" s="718"/>
      <c r="BA400" s="645">
        <f>COUNTA(D398:J432)</f>
        <v>0</v>
      </c>
      <c r="BB400" s="647"/>
      <c r="BC400" s="645">
        <f>COUNTIF(M398:N432,1)</f>
        <v>0</v>
      </c>
      <c r="BD400" s="647"/>
      <c r="BE400" s="638">
        <f>COUNTIF(M398:N432,2)</f>
        <v>0</v>
      </c>
      <c r="BF400" s="638"/>
      <c r="BK400" s="638">
        <f t="shared" si="67"/>
        <v>0</v>
      </c>
      <c r="BL400" s="638"/>
    </row>
    <row r="401" spans="1:64" s="72" customFormat="1" ht="15" customHeight="1">
      <c r="A401" s="131"/>
      <c r="B401" s="53"/>
      <c r="C401" s="82" t="s">
        <v>69</v>
      </c>
      <c r="D401" s="752"/>
      <c r="E401" s="752"/>
      <c r="F401" s="752"/>
      <c r="G401" s="752"/>
      <c r="H401" s="752"/>
      <c r="I401" s="752"/>
      <c r="J401" s="752"/>
      <c r="K401" s="753"/>
      <c r="L401" s="753"/>
      <c r="M401" s="753"/>
      <c r="N401" s="753"/>
      <c r="O401" s="701"/>
      <c r="P401" s="701"/>
      <c r="Q401" s="701"/>
      <c r="R401" s="701"/>
      <c r="S401" s="701"/>
      <c r="T401" s="701"/>
      <c r="U401" s="701"/>
      <c r="V401" s="701"/>
      <c r="W401" s="701"/>
      <c r="X401" s="701"/>
      <c r="Y401" s="701"/>
      <c r="Z401" s="701"/>
      <c r="AA401" s="701"/>
      <c r="AB401" s="701"/>
      <c r="AC401" s="701"/>
      <c r="AD401" s="701"/>
      <c r="AE401" s="12"/>
      <c r="AF401" s="122"/>
      <c r="AH401" s="645" t="b">
        <f t="shared" si="68"/>
        <v>0</v>
      </c>
      <c r="AI401" s="647"/>
      <c r="AJ401" s="645" t="str">
        <f t="shared" si="69"/>
        <v/>
      </c>
      <c r="AK401" s="647"/>
      <c r="AL401" s="645">
        <f t="shared" si="70"/>
        <v>0</v>
      </c>
      <c r="AM401" s="647"/>
      <c r="AN401" s="645" t="b">
        <f t="shared" si="71"/>
        <v>0</v>
      </c>
      <c r="AO401" s="647"/>
      <c r="AP401" s="645" t="str">
        <f t="shared" si="72"/>
        <v/>
      </c>
      <c r="AQ401" s="647"/>
      <c r="AR401" s="645">
        <f t="shared" si="73"/>
        <v>0</v>
      </c>
      <c r="AS401" s="647"/>
      <c r="AT401" s="638" t="b">
        <f t="shared" si="74"/>
        <v>0</v>
      </c>
      <c r="AU401" s="638"/>
      <c r="AV401" s="638">
        <f t="shared" si="75"/>
        <v>0</v>
      </c>
      <c r="AW401" s="638"/>
      <c r="AY401" s="638" t="s">
        <v>7223</v>
      </c>
      <c r="AZ401" s="638"/>
      <c r="BA401" s="639">
        <f>IF($AH$388=$AJ$388,0,IF(OR(BA400=BA399,AND(BA399&gt;0,OR(BA400="NS",BA400="NA"))),0,1))</f>
        <v>0</v>
      </c>
      <c r="BB401" s="641"/>
      <c r="BC401" s="639">
        <f>IF($AH$388=$AJ$388,0,IF(OR(BC400=BC399,AND(BC399&gt;0,OR(BC400="NS",BC400="NA"))),0,1))</f>
        <v>0</v>
      </c>
      <c r="BD401" s="641"/>
      <c r="BE401" s="639">
        <f>IF($AH$388=$AJ$388,0,IF(OR(BE400=BE399,AND(BE399&gt;0,OR(BE400="NS",BE400="NA"))),0,1))</f>
        <v>0</v>
      </c>
      <c r="BF401" s="641"/>
      <c r="BK401" s="638">
        <f t="shared" si="67"/>
        <v>0</v>
      </c>
      <c r="BL401" s="638"/>
    </row>
    <row r="402" spans="1:64" s="72" customFormat="1" ht="15" customHeight="1">
      <c r="A402" s="131"/>
      <c r="B402" s="53"/>
      <c r="C402" s="82" t="s">
        <v>70</v>
      </c>
      <c r="D402" s="752"/>
      <c r="E402" s="752"/>
      <c r="F402" s="752"/>
      <c r="G402" s="752"/>
      <c r="H402" s="752"/>
      <c r="I402" s="752"/>
      <c r="J402" s="752"/>
      <c r="K402" s="753"/>
      <c r="L402" s="753"/>
      <c r="M402" s="753"/>
      <c r="N402" s="753"/>
      <c r="O402" s="701"/>
      <c r="P402" s="701"/>
      <c r="Q402" s="701"/>
      <c r="R402" s="701"/>
      <c r="S402" s="701"/>
      <c r="T402" s="701"/>
      <c r="U402" s="701"/>
      <c r="V402" s="701"/>
      <c r="W402" s="701"/>
      <c r="X402" s="701"/>
      <c r="Y402" s="701"/>
      <c r="Z402" s="701"/>
      <c r="AA402" s="701"/>
      <c r="AB402" s="701"/>
      <c r="AC402" s="701"/>
      <c r="AD402" s="701"/>
      <c r="AE402" s="12"/>
      <c r="AF402" s="122"/>
      <c r="AH402" s="645" t="b">
        <f t="shared" si="68"/>
        <v>0</v>
      </c>
      <c r="AI402" s="647"/>
      <c r="AJ402" s="645" t="str">
        <f t="shared" si="69"/>
        <v/>
      </c>
      <c r="AK402" s="647"/>
      <c r="AL402" s="645">
        <f t="shared" si="70"/>
        <v>0</v>
      </c>
      <c r="AM402" s="647"/>
      <c r="AN402" s="645" t="b">
        <f t="shared" si="71"/>
        <v>0</v>
      </c>
      <c r="AO402" s="647"/>
      <c r="AP402" s="645" t="str">
        <f t="shared" si="72"/>
        <v/>
      </c>
      <c r="AQ402" s="647"/>
      <c r="AR402" s="645">
        <f t="shared" si="73"/>
        <v>0</v>
      </c>
      <c r="AS402" s="647"/>
      <c r="AT402" s="638" t="b">
        <f t="shared" si="74"/>
        <v>0</v>
      </c>
      <c r="AU402" s="638"/>
      <c r="AV402" s="638">
        <f t="shared" si="75"/>
        <v>0</v>
      </c>
      <c r="AW402" s="638"/>
      <c r="BE402" s="723">
        <f>SUM(BA401:BF401)</f>
        <v>0</v>
      </c>
      <c r="BF402" s="723"/>
      <c r="BK402" s="638">
        <f t="shared" si="67"/>
        <v>0</v>
      </c>
      <c r="BL402" s="638"/>
    </row>
    <row r="403" spans="1:64" s="72" customFormat="1" ht="15" customHeight="1">
      <c r="A403" s="131"/>
      <c r="B403" s="53"/>
      <c r="C403" s="82" t="s">
        <v>71</v>
      </c>
      <c r="D403" s="752"/>
      <c r="E403" s="752"/>
      <c r="F403" s="752"/>
      <c r="G403" s="752"/>
      <c r="H403" s="752"/>
      <c r="I403" s="752"/>
      <c r="J403" s="752"/>
      <c r="K403" s="753"/>
      <c r="L403" s="753"/>
      <c r="M403" s="753"/>
      <c r="N403" s="753"/>
      <c r="O403" s="701"/>
      <c r="P403" s="701"/>
      <c r="Q403" s="701"/>
      <c r="R403" s="701"/>
      <c r="S403" s="701"/>
      <c r="T403" s="701"/>
      <c r="U403" s="701"/>
      <c r="V403" s="701"/>
      <c r="W403" s="701"/>
      <c r="X403" s="701"/>
      <c r="Y403" s="701"/>
      <c r="Z403" s="701"/>
      <c r="AA403" s="701"/>
      <c r="AB403" s="701"/>
      <c r="AC403" s="701"/>
      <c r="AD403" s="701"/>
      <c r="AE403" s="12"/>
      <c r="AF403" s="122"/>
      <c r="AH403" s="645" t="b">
        <f t="shared" si="68"/>
        <v>0</v>
      </c>
      <c r="AI403" s="647"/>
      <c r="AJ403" s="645" t="str">
        <f t="shared" si="69"/>
        <v/>
      </c>
      <c r="AK403" s="647"/>
      <c r="AL403" s="645">
        <f t="shared" si="70"/>
        <v>0</v>
      </c>
      <c r="AM403" s="647"/>
      <c r="AN403" s="645" t="b">
        <f t="shared" si="71"/>
        <v>0</v>
      </c>
      <c r="AO403" s="647"/>
      <c r="AP403" s="645" t="str">
        <f t="shared" si="72"/>
        <v/>
      </c>
      <c r="AQ403" s="647"/>
      <c r="AR403" s="645">
        <f t="shared" si="73"/>
        <v>0</v>
      </c>
      <c r="AS403" s="647"/>
      <c r="AT403" s="638" t="b">
        <f t="shared" si="74"/>
        <v>0</v>
      </c>
      <c r="AU403" s="638"/>
      <c r="AV403" s="638">
        <f t="shared" si="75"/>
        <v>0</v>
      </c>
      <c r="AW403" s="638"/>
      <c r="BK403" s="638">
        <f t="shared" si="67"/>
        <v>0</v>
      </c>
      <c r="BL403" s="638"/>
    </row>
    <row r="404" spans="1:64" s="72" customFormat="1" ht="15" customHeight="1">
      <c r="A404" s="131"/>
      <c r="B404" s="53"/>
      <c r="C404" s="82" t="s">
        <v>72</v>
      </c>
      <c r="D404" s="752"/>
      <c r="E404" s="752"/>
      <c r="F404" s="752"/>
      <c r="G404" s="752"/>
      <c r="H404" s="752"/>
      <c r="I404" s="752"/>
      <c r="J404" s="752"/>
      <c r="K404" s="753"/>
      <c r="L404" s="753"/>
      <c r="M404" s="753"/>
      <c r="N404" s="753"/>
      <c r="O404" s="701"/>
      <c r="P404" s="701"/>
      <c r="Q404" s="701"/>
      <c r="R404" s="701"/>
      <c r="S404" s="701"/>
      <c r="T404" s="701"/>
      <c r="U404" s="701"/>
      <c r="V404" s="701"/>
      <c r="W404" s="701"/>
      <c r="X404" s="701"/>
      <c r="Y404" s="701"/>
      <c r="Z404" s="701"/>
      <c r="AA404" s="701"/>
      <c r="AB404" s="701"/>
      <c r="AC404" s="701"/>
      <c r="AD404" s="701"/>
      <c r="AE404" s="12"/>
      <c r="AF404" s="122"/>
      <c r="AH404" s="645" t="b">
        <f t="shared" si="68"/>
        <v>0</v>
      </c>
      <c r="AI404" s="647"/>
      <c r="AJ404" s="645" t="str">
        <f t="shared" si="69"/>
        <v/>
      </c>
      <c r="AK404" s="647"/>
      <c r="AL404" s="645">
        <f t="shared" si="70"/>
        <v>0</v>
      </c>
      <c r="AM404" s="647"/>
      <c r="AN404" s="645" t="b">
        <f t="shared" si="71"/>
        <v>0</v>
      </c>
      <c r="AO404" s="647"/>
      <c r="AP404" s="645" t="str">
        <f t="shared" si="72"/>
        <v/>
      </c>
      <c r="AQ404" s="647"/>
      <c r="AR404" s="645">
        <f t="shared" si="73"/>
        <v>0</v>
      </c>
      <c r="AS404" s="647"/>
      <c r="AT404" s="638" t="b">
        <f t="shared" si="74"/>
        <v>0</v>
      </c>
      <c r="AU404" s="638"/>
      <c r="AV404" s="638">
        <f t="shared" si="75"/>
        <v>0</v>
      </c>
      <c r="AW404" s="638"/>
      <c r="BK404" s="638">
        <f t="shared" si="67"/>
        <v>0</v>
      </c>
      <c r="BL404" s="638"/>
    </row>
    <row r="405" spans="1:64" s="72" customFormat="1" ht="15" customHeight="1">
      <c r="A405" s="131"/>
      <c r="B405" s="53"/>
      <c r="C405" s="82" t="s">
        <v>73</v>
      </c>
      <c r="D405" s="752"/>
      <c r="E405" s="752"/>
      <c r="F405" s="752"/>
      <c r="G405" s="752"/>
      <c r="H405" s="752"/>
      <c r="I405" s="752"/>
      <c r="J405" s="752"/>
      <c r="K405" s="753"/>
      <c r="L405" s="753"/>
      <c r="M405" s="753"/>
      <c r="N405" s="753"/>
      <c r="O405" s="701"/>
      <c r="P405" s="701"/>
      <c r="Q405" s="701"/>
      <c r="R405" s="701"/>
      <c r="S405" s="701"/>
      <c r="T405" s="701"/>
      <c r="U405" s="701"/>
      <c r="V405" s="701"/>
      <c r="W405" s="701"/>
      <c r="X405" s="701"/>
      <c r="Y405" s="701"/>
      <c r="Z405" s="701"/>
      <c r="AA405" s="701"/>
      <c r="AB405" s="701"/>
      <c r="AC405" s="701"/>
      <c r="AD405" s="701"/>
      <c r="AE405" s="12"/>
      <c r="AF405" s="122"/>
      <c r="AH405" s="645" t="b">
        <f t="shared" si="68"/>
        <v>0</v>
      </c>
      <c r="AI405" s="647"/>
      <c r="AJ405" s="645" t="str">
        <f t="shared" si="69"/>
        <v/>
      </c>
      <c r="AK405" s="647"/>
      <c r="AL405" s="645">
        <f t="shared" si="70"/>
        <v>0</v>
      </c>
      <c r="AM405" s="647"/>
      <c r="AN405" s="645" t="b">
        <f t="shared" si="71"/>
        <v>0</v>
      </c>
      <c r="AO405" s="647"/>
      <c r="AP405" s="645" t="str">
        <f t="shared" si="72"/>
        <v/>
      </c>
      <c r="AQ405" s="647"/>
      <c r="AR405" s="645">
        <f t="shared" si="73"/>
        <v>0</v>
      </c>
      <c r="AS405" s="647"/>
      <c r="AT405" s="638" t="b">
        <f t="shared" si="74"/>
        <v>0</v>
      </c>
      <c r="AU405" s="638"/>
      <c r="AV405" s="638">
        <f t="shared" si="75"/>
        <v>0</v>
      </c>
      <c r="AW405" s="638"/>
      <c r="BK405" s="638">
        <f t="shared" si="67"/>
        <v>0</v>
      </c>
      <c r="BL405" s="638"/>
    </row>
    <row r="406" spans="1:64" s="72" customFormat="1" ht="15" customHeight="1">
      <c r="A406" s="131"/>
      <c r="B406" s="53"/>
      <c r="C406" s="82" t="s">
        <v>74</v>
      </c>
      <c r="D406" s="752"/>
      <c r="E406" s="752"/>
      <c r="F406" s="752"/>
      <c r="G406" s="752"/>
      <c r="H406" s="752"/>
      <c r="I406" s="752"/>
      <c r="J406" s="752"/>
      <c r="K406" s="753"/>
      <c r="L406" s="753"/>
      <c r="M406" s="753"/>
      <c r="N406" s="753"/>
      <c r="O406" s="701"/>
      <c r="P406" s="701"/>
      <c r="Q406" s="701"/>
      <c r="R406" s="701"/>
      <c r="S406" s="701"/>
      <c r="T406" s="701"/>
      <c r="U406" s="701"/>
      <c r="V406" s="701"/>
      <c r="W406" s="701"/>
      <c r="X406" s="701"/>
      <c r="Y406" s="701"/>
      <c r="Z406" s="701"/>
      <c r="AA406" s="701"/>
      <c r="AB406" s="701"/>
      <c r="AC406" s="701"/>
      <c r="AD406" s="701"/>
      <c r="AE406" s="12"/>
      <c r="AF406" s="122"/>
      <c r="AH406" s="645" t="b">
        <f t="shared" si="68"/>
        <v>0</v>
      </c>
      <c r="AI406" s="647"/>
      <c r="AJ406" s="645" t="str">
        <f t="shared" si="69"/>
        <v/>
      </c>
      <c r="AK406" s="647"/>
      <c r="AL406" s="645">
        <f t="shared" si="70"/>
        <v>0</v>
      </c>
      <c r="AM406" s="647"/>
      <c r="AN406" s="645" t="b">
        <f t="shared" si="71"/>
        <v>0</v>
      </c>
      <c r="AO406" s="647"/>
      <c r="AP406" s="645" t="str">
        <f t="shared" si="72"/>
        <v/>
      </c>
      <c r="AQ406" s="647"/>
      <c r="AR406" s="645">
        <f t="shared" si="73"/>
        <v>0</v>
      </c>
      <c r="AS406" s="647"/>
      <c r="AT406" s="638" t="b">
        <f t="shared" si="74"/>
        <v>0</v>
      </c>
      <c r="AU406" s="638"/>
      <c r="AV406" s="638">
        <f t="shared" si="75"/>
        <v>0</v>
      </c>
      <c r="AW406" s="638"/>
      <c r="BK406" s="638">
        <f t="shared" si="67"/>
        <v>0</v>
      </c>
      <c r="BL406" s="638"/>
    </row>
    <row r="407" spans="1:64" s="72" customFormat="1" ht="15" customHeight="1">
      <c r="A407" s="131"/>
      <c r="B407" s="53"/>
      <c r="C407" s="82" t="s">
        <v>75</v>
      </c>
      <c r="D407" s="752"/>
      <c r="E407" s="752"/>
      <c r="F407" s="752"/>
      <c r="G407" s="752"/>
      <c r="H407" s="752"/>
      <c r="I407" s="752"/>
      <c r="J407" s="752"/>
      <c r="K407" s="753"/>
      <c r="L407" s="753"/>
      <c r="M407" s="753"/>
      <c r="N407" s="753"/>
      <c r="O407" s="701"/>
      <c r="P407" s="701"/>
      <c r="Q407" s="701"/>
      <c r="R407" s="701"/>
      <c r="S407" s="701"/>
      <c r="T407" s="701"/>
      <c r="U407" s="701"/>
      <c r="V407" s="701"/>
      <c r="W407" s="701"/>
      <c r="X407" s="701"/>
      <c r="Y407" s="701"/>
      <c r="Z407" s="701"/>
      <c r="AA407" s="701"/>
      <c r="AB407" s="701"/>
      <c r="AC407" s="701"/>
      <c r="AD407" s="701"/>
      <c r="AE407" s="12"/>
      <c r="AF407" s="122"/>
      <c r="AH407" s="645" t="b">
        <f t="shared" si="68"/>
        <v>0</v>
      </c>
      <c r="AI407" s="647"/>
      <c r="AJ407" s="645" t="str">
        <f t="shared" si="69"/>
        <v/>
      </c>
      <c r="AK407" s="647"/>
      <c r="AL407" s="645">
        <f t="shared" si="70"/>
        <v>0</v>
      </c>
      <c r="AM407" s="647"/>
      <c r="AN407" s="645" t="b">
        <f t="shared" si="71"/>
        <v>0</v>
      </c>
      <c r="AO407" s="647"/>
      <c r="AP407" s="645" t="str">
        <f t="shared" si="72"/>
        <v/>
      </c>
      <c r="AQ407" s="647"/>
      <c r="AR407" s="645">
        <f t="shared" si="73"/>
        <v>0</v>
      </c>
      <c r="AS407" s="647"/>
      <c r="AT407" s="638" t="b">
        <f t="shared" si="74"/>
        <v>0</v>
      </c>
      <c r="AU407" s="638"/>
      <c r="AV407" s="638">
        <f t="shared" si="75"/>
        <v>0</v>
      </c>
      <c r="AW407" s="638"/>
      <c r="BK407" s="638">
        <f t="shared" si="67"/>
        <v>0</v>
      </c>
      <c r="BL407" s="638"/>
    </row>
    <row r="408" spans="1:64" s="72" customFormat="1" ht="15" customHeight="1">
      <c r="A408" s="131"/>
      <c r="B408" s="53"/>
      <c r="C408" s="82" t="s">
        <v>76</v>
      </c>
      <c r="D408" s="752"/>
      <c r="E408" s="752"/>
      <c r="F408" s="752"/>
      <c r="G408" s="752"/>
      <c r="H408" s="752"/>
      <c r="I408" s="752"/>
      <c r="J408" s="752"/>
      <c r="K408" s="753"/>
      <c r="L408" s="753"/>
      <c r="M408" s="753"/>
      <c r="N408" s="753"/>
      <c r="O408" s="701"/>
      <c r="P408" s="701"/>
      <c r="Q408" s="701"/>
      <c r="R408" s="701"/>
      <c r="S408" s="701"/>
      <c r="T408" s="701"/>
      <c r="U408" s="701"/>
      <c r="V408" s="701"/>
      <c r="W408" s="701"/>
      <c r="X408" s="701"/>
      <c r="Y408" s="701"/>
      <c r="Z408" s="701"/>
      <c r="AA408" s="701"/>
      <c r="AB408" s="701"/>
      <c r="AC408" s="701"/>
      <c r="AD408" s="701"/>
      <c r="AE408" s="12"/>
      <c r="AF408" s="122"/>
      <c r="AH408" s="645" t="b">
        <f t="shared" si="68"/>
        <v>0</v>
      </c>
      <c r="AI408" s="647"/>
      <c r="AJ408" s="645" t="str">
        <f t="shared" si="69"/>
        <v/>
      </c>
      <c r="AK408" s="647"/>
      <c r="AL408" s="645">
        <f t="shared" si="70"/>
        <v>0</v>
      </c>
      <c r="AM408" s="647"/>
      <c r="AN408" s="645" t="b">
        <f t="shared" si="71"/>
        <v>0</v>
      </c>
      <c r="AO408" s="647"/>
      <c r="AP408" s="645" t="str">
        <f t="shared" si="72"/>
        <v/>
      </c>
      <c r="AQ408" s="647"/>
      <c r="AR408" s="645">
        <f t="shared" si="73"/>
        <v>0</v>
      </c>
      <c r="AS408" s="647"/>
      <c r="AT408" s="638" t="b">
        <f t="shared" si="74"/>
        <v>0</v>
      </c>
      <c r="AU408" s="638"/>
      <c r="AV408" s="638">
        <f t="shared" si="75"/>
        <v>0</v>
      </c>
      <c r="AW408" s="638"/>
      <c r="BK408" s="638">
        <f t="shared" si="67"/>
        <v>0</v>
      </c>
      <c r="BL408" s="638"/>
    </row>
    <row r="409" spans="1:64" s="72" customFormat="1" ht="15" customHeight="1">
      <c r="A409" s="131"/>
      <c r="B409" s="53"/>
      <c r="C409" s="82" t="s">
        <v>77</v>
      </c>
      <c r="D409" s="752"/>
      <c r="E409" s="752"/>
      <c r="F409" s="752"/>
      <c r="G409" s="752"/>
      <c r="H409" s="752"/>
      <c r="I409" s="752"/>
      <c r="J409" s="752"/>
      <c r="K409" s="753"/>
      <c r="L409" s="753"/>
      <c r="M409" s="753"/>
      <c r="N409" s="753"/>
      <c r="O409" s="701"/>
      <c r="P409" s="701"/>
      <c r="Q409" s="701"/>
      <c r="R409" s="701"/>
      <c r="S409" s="701"/>
      <c r="T409" s="701"/>
      <c r="U409" s="701"/>
      <c r="V409" s="701"/>
      <c r="W409" s="701"/>
      <c r="X409" s="701"/>
      <c r="Y409" s="701"/>
      <c r="Z409" s="701"/>
      <c r="AA409" s="701"/>
      <c r="AB409" s="701"/>
      <c r="AC409" s="701"/>
      <c r="AD409" s="701"/>
      <c r="AE409" s="12"/>
      <c r="AF409" s="122"/>
      <c r="AH409" s="645" t="b">
        <f t="shared" si="68"/>
        <v>0</v>
      </c>
      <c r="AI409" s="647"/>
      <c r="AJ409" s="645" t="str">
        <f t="shared" si="69"/>
        <v/>
      </c>
      <c r="AK409" s="647"/>
      <c r="AL409" s="645">
        <f t="shared" si="70"/>
        <v>0</v>
      </c>
      <c r="AM409" s="647"/>
      <c r="AN409" s="645" t="b">
        <f t="shared" si="71"/>
        <v>0</v>
      </c>
      <c r="AO409" s="647"/>
      <c r="AP409" s="645" t="str">
        <f t="shared" si="72"/>
        <v/>
      </c>
      <c r="AQ409" s="647"/>
      <c r="AR409" s="645">
        <f t="shared" si="73"/>
        <v>0</v>
      </c>
      <c r="AS409" s="647"/>
      <c r="AT409" s="638" t="b">
        <f t="shared" si="74"/>
        <v>0</v>
      </c>
      <c r="AU409" s="638"/>
      <c r="AV409" s="638">
        <f t="shared" si="75"/>
        <v>0</v>
      </c>
      <c r="AW409" s="638"/>
      <c r="BK409" s="638">
        <f t="shared" si="67"/>
        <v>0</v>
      </c>
      <c r="BL409" s="638"/>
    </row>
    <row r="410" spans="1:64" s="72" customFormat="1" ht="15" customHeight="1">
      <c r="A410" s="131"/>
      <c r="B410" s="53"/>
      <c r="C410" s="82" t="s">
        <v>78</v>
      </c>
      <c r="D410" s="752"/>
      <c r="E410" s="752"/>
      <c r="F410" s="752"/>
      <c r="G410" s="752"/>
      <c r="H410" s="752"/>
      <c r="I410" s="752"/>
      <c r="J410" s="752"/>
      <c r="K410" s="753"/>
      <c r="L410" s="753"/>
      <c r="M410" s="753"/>
      <c r="N410" s="753"/>
      <c r="O410" s="701"/>
      <c r="P410" s="701"/>
      <c r="Q410" s="701"/>
      <c r="R410" s="701"/>
      <c r="S410" s="701"/>
      <c r="T410" s="701"/>
      <c r="U410" s="701"/>
      <c r="V410" s="701"/>
      <c r="W410" s="701"/>
      <c r="X410" s="701"/>
      <c r="Y410" s="701"/>
      <c r="Z410" s="701"/>
      <c r="AA410" s="701"/>
      <c r="AB410" s="701"/>
      <c r="AC410" s="701"/>
      <c r="AD410" s="701"/>
      <c r="AE410" s="12"/>
      <c r="AF410" s="122"/>
      <c r="AH410" s="645" t="b">
        <f t="shared" si="68"/>
        <v>0</v>
      </c>
      <c r="AI410" s="647"/>
      <c r="AJ410" s="645" t="str">
        <f t="shared" si="69"/>
        <v/>
      </c>
      <c r="AK410" s="647"/>
      <c r="AL410" s="645">
        <f t="shared" si="70"/>
        <v>0</v>
      </c>
      <c r="AM410" s="647"/>
      <c r="AN410" s="645" t="b">
        <f t="shared" si="71"/>
        <v>0</v>
      </c>
      <c r="AO410" s="647"/>
      <c r="AP410" s="645" t="str">
        <f t="shared" si="72"/>
        <v/>
      </c>
      <c r="AQ410" s="647"/>
      <c r="AR410" s="645">
        <f t="shared" si="73"/>
        <v>0</v>
      </c>
      <c r="AS410" s="647"/>
      <c r="AT410" s="638" t="b">
        <f t="shared" si="74"/>
        <v>0</v>
      </c>
      <c r="AU410" s="638"/>
      <c r="AV410" s="638">
        <f t="shared" si="75"/>
        <v>0</v>
      </c>
      <c r="AW410" s="638"/>
      <c r="BK410" s="638">
        <f t="shared" si="67"/>
        <v>0</v>
      </c>
      <c r="BL410" s="638"/>
    </row>
    <row r="411" spans="1:64" s="72" customFormat="1" ht="15" customHeight="1">
      <c r="A411" s="131"/>
      <c r="B411" s="53"/>
      <c r="C411" s="82" t="s">
        <v>79</v>
      </c>
      <c r="D411" s="752"/>
      <c r="E411" s="752"/>
      <c r="F411" s="752"/>
      <c r="G411" s="752"/>
      <c r="H411" s="752"/>
      <c r="I411" s="752"/>
      <c r="J411" s="752"/>
      <c r="K411" s="753"/>
      <c r="L411" s="753"/>
      <c r="M411" s="753"/>
      <c r="N411" s="753"/>
      <c r="O411" s="701"/>
      <c r="P411" s="701"/>
      <c r="Q411" s="701"/>
      <c r="R411" s="701"/>
      <c r="S411" s="701"/>
      <c r="T411" s="701"/>
      <c r="U411" s="701"/>
      <c r="V411" s="701"/>
      <c r="W411" s="701"/>
      <c r="X411" s="701"/>
      <c r="Y411" s="701"/>
      <c r="Z411" s="701"/>
      <c r="AA411" s="701"/>
      <c r="AB411" s="701"/>
      <c r="AC411" s="701"/>
      <c r="AD411" s="701"/>
      <c r="AE411" s="12"/>
      <c r="AF411" s="122"/>
      <c r="AH411" s="645" t="b">
        <f t="shared" si="68"/>
        <v>0</v>
      </c>
      <c r="AI411" s="647"/>
      <c r="AJ411" s="645" t="str">
        <f t="shared" si="69"/>
        <v/>
      </c>
      <c r="AK411" s="647"/>
      <c r="AL411" s="645">
        <f t="shared" si="70"/>
        <v>0</v>
      </c>
      <c r="AM411" s="647"/>
      <c r="AN411" s="645" t="b">
        <f t="shared" si="71"/>
        <v>0</v>
      </c>
      <c r="AO411" s="647"/>
      <c r="AP411" s="645" t="str">
        <f t="shared" si="72"/>
        <v/>
      </c>
      <c r="AQ411" s="647"/>
      <c r="AR411" s="645">
        <f t="shared" si="73"/>
        <v>0</v>
      </c>
      <c r="AS411" s="647"/>
      <c r="AT411" s="638" t="b">
        <f t="shared" si="74"/>
        <v>0</v>
      </c>
      <c r="AU411" s="638"/>
      <c r="AV411" s="638">
        <f t="shared" si="75"/>
        <v>0</v>
      </c>
      <c r="AW411" s="638"/>
      <c r="BK411" s="638">
        <f t="shared" si="67"/>
        <v>0</v>
      </c>
      <c r="BL411" s="638"/>
    </row>
    <row r="412" spans="1:64" s="72" customFormat="1" ht="15" customHeight="1">
      <c r="A412" s="131"/>
      <c r="B412" s="53"/>
      <c r="C412" s="82" t="s">
        <v>80</v>
      </c>
      <c r="D412" s="752"/>
      <c r="E412" s="752"/>
      <c r="F412" s="752"/>
      <c r="G412" s="752"/>
      <c r="H412" s="752"/>
      <c r="I412" s="752"/>
      <c r="J412" s="752"/>
      <c r="K412" s="753"/>
      <c r="L412" s="753"/>
      <c r="M412" s="753"/>
      <c r="N412" s="753"/>
      <c r="O412" s="701"/>
      <c r="P412" s="701"/>
      <c r="Q412" s="701"/>
      <c r="R412" s="701"/>
      <c r="S412" s="701"/>
      <c r="T412" s="701"/>
      <c r="U412" s="701"/>
      <c r="V412" s="701"/>
      <c r="W412" s="701"/>
      <c r="X412" s="701"/>
      <c r="Y412" s="701"/>
      <c r="Z412" s="701"/>
      <c r="AA412" s="701"/>
      <c r="AB412" s="701"/>
      <c r="AC412" s="701"/>
      <c r="AD412" s="701"/>
      <c r="AE412" s="12"/>
      <c r="AF412" s="122"/>
      <c r="AH412" s="645" t="b">
        <f t="shared" si="68"/>
        <v>0</v>
      </c>
      <c r="AI412" s="647"/>
      <c r="AJ412" s="645" t="str">
        <f t="shared" si="69"/>
        <v/>
      </c>
      <c r="AK412" s="647"/>
      <c r="AL412" s="645">
        <f t="shared" si="70"/>
        <v>0</v>
      </c>
      <c r="AM412" s="647"/>
      <c r="AN412" s="645" t="b">
        <f t="shared" si="71"/>
        <v>0</v>
      </c>
      <c r="AO412" s="647"/>
      <c r="AP412" s="645" t="str">
        <f t="shared" si="72"/>
        <v/>
      </c>
      <c r="AQ412" s="647"/>
      <c r="AR412" s="645">
        <f t="shared" si="73"/>
        <v>0</v>
      </c>
      <c r="AS412" s="647"/>
      <c r="AT412" s="638" t="b">
        <f t="shared" si="74"/>
        <v>0</v>
      </c>
      <c r="AU412" s="638"/>
      <c r="AV412" s="638">
        <f t="shared" si="75"/>
        <v>0</v>
      </c>
      <c r="AW412" s="638"/>
      <c r="BK412" s="638">
        <f t="shared" si="67"/>
        <v>0</v>
      </c>
      <c r="BL412" s="638"/>
    </row>
    <row r="413" spans="1:64" s="72" customFormat="1" ht="15" customHeight="1">
      <c r="A413" s="131"/>
      <c r="B413" s="53"/>
      <c r="C413" s="82" t="s">
        <v>81</v>
      </c>
      <c r="D413" s="752"/>
      <c r="E413" s="752"/>
      <c r="F413" s="752"/>
      <c r="G413" s="752"/>
      <c r="H413" s="752"/>
      <c r="I413" s="752"/>
      <c r="J413" s="752"/>
      <c r="K413" s="753"/>
      <c r="L413" s="753"/>
      <c r="M413" s="753"/>
      <c r="N413" s="753"/>
      <c r="O413" s="701"/>
      <c r="P413" s="701"/>
      <c r="Q413" s="701"/>
      <c r="R413" s="701"/>
      <c r="S413" s="701"/>
      <c r="T413" s="701"/>
      <c r="U413" s="701"/>
      <c r="V413" s="701"/>
      <c r="W413" s="701"/>
      <c r="X413" s="701"/>
      <c r="Y413" s="701"/>
      <c r="Z413" s="701"/>
      <c r="AA413" s="701"/>
      <c r="AB413" s="701"/>
      <c r="AC413" s="701"/>
      <c r="AD413" s="701"/>
      <c r="AE413" s="12"/>
      <c r="AF413" s="122"/>
      <c r="AH413" s="645" t="b">
        <f t="shared" si="68"/>
        <v>0</v>
      </c>
      <c r="AI413" s="647"/>
      <c r="AJ413" s="645" t="str">
        <f t="shared" si="69"/>
        <v/>
      </c>
      <c r="AK413" s="647"/>
      <c r="AL413" s="645">
        <f t="shared" si="70"/>
        <v>0</v>
      </c>
      <c r="AM413" s="647"/>
      <c r="AN413" s="645" t="b">
        <f t="shared" si="71"/>
        <v>0</v>
      </c>
      <c r="AO413" s="647"/>
      <c r="AP413" s="645" t="str">
        <f t="shared" si="72"/>
        <v/>
      </c>
      <c r="AQ413" s="647"/>
      <c r="AR413" s="645">
        <f t="shared" si="73"/>
        <v>0</v>
      </c>
      <c r="AS413" s="647"/>
      <c r="AT413" s="638" t="b">
        <f t="shared" si="74"/>
        <v>0</v>
      </c>
      <c r="AU413" s="638"/>
      <c r="AV413" s="638">
        <f t="shared" si="75"/>
        <v>0</v>
      </c>
      <c r="AW413" s="638"/>
      <c r="BK413" s="638">
        <f t="shared" si="67"/>
        <v>0</v>
      </c>
      <c r="BL413" s="638"/>
    </row>
    <row r="414" spans="1:64" s="72" customFormat="1" ht="15" customHeight="1">
      <c r="A414" s="131"/>
      <c r="B414" s="53"/>
      <c r="C414" s="82" t="s">
        <v>82</v>
      </c>
      <c r="D414" s="752"/>
      <c r="E414" s="752"/>
      <c r="F414" s="752"/>
      <c r="G414" s="752"/>
      <c r="H414" s="752"/>
      <c r="I414" s="752"/>
      <c r="J414" s="752"/>
      <c r="K414" s="753"/>
      <c r="L414" s="753"/>
      <c r="M414" s="753"/>
      <c r="N414" s="753"/>
      <c r="O414" s="701"/>
      <c r="P414" s="701"/>
      <c r="Q414" s="701"/>
      <c r="R414" s="701"/>
      <c r="S414" s="701"/>
      <c r="T414" s="701"/>
      <c r="U414" s="701"/>
      <c r="V414" s="701"/>
      <c r="W414" s="701"/>
      <c r="X414" s="701"/>
      <c r="Y414" s="701"/>
      <c r="Z414" s="701"/>
      <c r="AA414" s="701"/>
      <c r="AB414" s="701"/>
      <c r="AC414" s="701"/>
      <c r="AD414" s="701"/>
      <c r="AE414" s="12"/>
      <c r="AF414" s="122"/>
      <c r="AH414" s="645" t="b">
        <f t="shared" si="68"/>
        <v>0</v>
      </c>
      <c r="AI414" s="647"/>
      <c r="AJ414" s="645" t="str">
        <f t="shared" si="69"/>
        <v/>
      </c>
      <c r="AK414" s="647"/>
      <c r="AL414" s="645">
        <f t="shared" si="70"/>
        <v>0</v>
      </c>
      <c r="AM414" s="647"/>
      <c r="AN414" s="645" t="b">
        <f t="shared" si="71"/>
        <v>0</v>
      </c>
      <c r="AO414" s="647"/>
      <c r="AP414" s="645" t="str">
        <f t="shared" si="72"/>
        <v/>
      </c>
      <c r="AQ414" s="647"/>
      <c r="AR414" s="645">
        <f t="shared" si="73"/>
        <v>0</v>
      </c>
      <c r="AS414" s="647"/>
      <c r="AT414" s="638" t="b">
        <f t="shared" si="74"/>
        <v>0</v>
      </c>
      <c r="AU414" s="638"/>
      <c r="AV414" s="638">
        <f t="shared" si="75"/>
        <v>0</v>
      </c>
      <c r="AW414" s="638"/>
      <c r="BK414" s="638">
        <f t="shared" si="67"/>
        <v>0</v>
      </c>
      <c r="BL414" s="638"/>
    </row>
    <row r="415" spans="1:64" s="72" customFormat="1" ht="15" customHeight="1">
      <c r="A415" s="131"/>
      <c r="B415" s="53"/>
      <c r="C415" s="82" t="s">
        <v>83</v>
      </c>
      <c r="D415" s="752"/>
      <c r="E415" s="752"/>
      <c r="F415" s="752"/>
      <c r="G415" s="752"/>
      <c r="H415" s="752"/>
      <c r="I415" s="752"/>
      <c r="J415" s="752"/>
      <c r="K415" s="753"/>
      <c r="L415" s="753"/>
      <c r="M415" s="753"/>
      <c r="N415" s="753"/>
      <c r="O415" s="701"/>
      <c r="P415" s="701"/>
      <c r="Q415" s="701"/>
      <c r="R415" s="701"/>
      <c r="S415" s="701"/>
      <c r="T415" s="701"/>
      <c r="U415" s="701"/>
      <c r="V415" s="701"/>
      <c r="W415" s="701"/>
      <c r="X415" s="701"/>
      <c r="Y415" s="701"/>
      <c r="Z415" s="701"/>
      <c r="AA415" s="701"/>
      <c r="AB415" s="701"/>
      <c r="AC415" s="701"/>
      <c r="AD415" s="701"/>
      <c r="AE415" s="12"/>
      <c r="AF415" s="122"/>
      <c r="AH415" s="645" t="b">
        <f t="shared" si="68"/>
        <v>0</v>
      </c>
      <c r="AI415" s="647"/>
      <c r="AJ415" s="645" t="str">
        <f t="shared" si="69"/>
        <v/>
      </c>
      <c r="AK415" s="647"/>
      <c r="AL415" s="645">
        <f t="shared" si="70"/>
        <v>0</v>
      </c>
      <c r="AM415" s="647"/>
      <c r="AN415" s="645" t="b">
        <f t="shared" si="71"/>
        <v>0</v>
      </c>
      <c r="AO415" s="647"/>
      <c r="AP415" s="645" t="str">
        <f t="shared" si="72"/>
        <v/>
      </c>
      <c r="AQ415" s="647"/>
      <c r="AR415" s="645">
        <f t="shared" si="73"/>
        <v>0</v>
      </c>
      <c r="AS415" s="647"/>
      <c r="AT415" s="638" t="b">
        <f t="shared" si="74"/>
        <v>0</v>
      </c>
      <c r="AU415" s="638"/>
      <c r="AV415" s="638">
        <f t="shared" si="75"/>
        <v>0</v>
      </c>
      <c r="AW415" s="638"/>
      <c r="BK415" s="638">
        <f t="shared" si="67"/>
        <v>0</v>
      </c>
      <c r="BL415" s="638"/>
    </row>
    <row r="416" spans="1:64" s="72" customFormat="1" ht="15" customHeight="1">
      <c r="A416" s="131"/>
      <c r="B416" s="53"/>
      <c r="C416" s="82" t="s">
        <v>84</v>
      </c>
      <c r="D416" s="752"/>
      <c r="E416" s="752"/>
      <c r="F416" s="752"/>
      <c r="G416" s="752"/>
      <c r="H416" s="752"/>
      <c r="I416" s="752"/>
      <c r="J416" s="752"/>
      <c r="K416" s="753"/>
      <c r="L416" s="753"/>
      <c r="M416" s="753"/>
      <c r="N416" s="753"/>
      <c r="O416" s="701"/>
      <c r="P416" s="701"/>
      <c r="Q416" s="701"/>
      <c r="R416" s="701"/>
      <c r="S416" s="701"/>
      <c r="T416" s="701"/>
      <c r="U416" s="701"/>
      <c r="V416" s="701"/>
      <c r="W416" s="701"/>
      <c r="X416" s="701"/>
      <c r="Y416" s="701"/>
      <c r="Z416" s="701"/>
      <c r="AA416" s="701"/>
      <c r="AB416" s="701"/>
      <c r="AC416" s="701"/>
      <c r="AD416" s="701"/>
      <c r="AE416" s="12"/>
      <c r="AF416" s="122"/>
      <c r="AH416" s="645" t="b">
        <f t="shared" si="68"/>
        <v>0</v>
      </c>
      <c r="AI416" s="647"/>
      <c r="AJ416" s="645" t="str">
        <f t="shared" si="69"/>
        <v/>
      </c>
      <c r="AK416" s="647"/>
      <c r="AL416" s="645">
        <f t="shared" si="70"/>
        <v>0</v>
      </c>
      <c r="AM416" s="647"/>
      <c r="AN416" s="645" t="b">
        <f t="shared" si="71"/>
        <v>0</v>
      </c>
      <c r="AO416" s="647"/>
      <c r="AP416" s="645" t="str">
        <f t="shared" si="72"/>
        <v/>
      </c>
      <c r="AQ416" s="647"/>
      <c r="AR416" s="645">
        <f t="shared" si="73"/>
        <v>0</v>
      </c>
      <c r="AS416" s="647"/>
      <c r="AT416" s="638" t="b">
        <f t="shared" si="74"/>
        <v>0</v>
      </c>
      <c r="AU416" s="638"/>
      <c r="AV416" s="638">
        <f t="shared" si="75"/>
        <v>0</v>
      </c>
      <c r="AW416" s="638"/>
      <c r="BK416" s="638">
        <f t="shared" si="67"/>
        <v>0</v>
      </c>
      <c r="BL416" s="638"/>
    </row>
    <row r="417" spans="1:64" s="72" customFormat="1" ht="15" customHeight="1">
      <c r="A417" s="131"/>
      <c r="B417" s="53"/>
      <c r="C417" s="82" t="s">
        <v>85</v>
      </c>
      <c r="D417" s="752"/>
      <c r="E417" s="752"/>
      <c r="F417" s="752"/>
      <c r="G417" s="752"/>
      <c r="H417" s="752"/>
      <c r="I417" s="752"/>
      <c r="J417" s="752"/>
      <c r="K417" s="753"/>
      <c r="L417" s="753"/>
      <c r="M417" s="753"/>
      <c r="N417" s="753"/>
      <c r="O417" s="701"/>
      <c r="P417" s="701"/>
      <c r="Q417" s="701"/>
      <c r="R417" s="701"/>
      <c r="S417" s="701"/>
      <c r="T417" s="701"/>
      <c r="U417" s="701"/>
      <c r="V417" s="701"/>
      <c r="W417" s="701"/>
      <c r="X417" s="701"/>
      <c r="Y417" s="701"/>
      <c r="Z417" s="701"/>
      <c r="AA417" s="701"/>
      <c r="AB417" s="701"/>
      <c r="AC417" s="701"/>
      <c r="AD417" s="701"/>
      <c r="AE417" s="12"/>
      <c r="AF417" s="122"/>
      <c r="AH417" s="645" t="b">
        <f t="shared" si="68"/>
        <v>0</v>
      </c>
      <c r="AI417" s="647"/>
      <c r="AJ417" s="645" t="str">
        <f t="shared" si="69"/>
        <v/>
      </c>
      <c r="AK417" s="647"/>
      <c r="AL417" s="645">
        <f t="shared" si="70"/>
        <v>0</v>
      </c>
      <c r="AM417" s="647"/>
      <c r="AN417" s="645" t="b">
        <f t="shared" si="71"/>
        <v>0</v>
      </c>
      <c r="AO417" s="647"/>
      <c r="AP417" s="645" t="str">
        <f t="shared" si="72"/>
        <v/>
      </c>
      <c r="AQ417" s="647"/>
      <c r="AR417" s="645">
        <f t="shared" si="73"/>
        <v>0</v>
      </c>
      <c r="AS417" s="647"/>
      <c r="AT417" s="638" t="b">
        <f t="shared" si="74"/>
        <v>0</v>
      </c>
      <c r="AU417" s="638"/>
      <c r="AV417" s="638">
        <f t="shared" si="75"/>
        <v>0</v>
      </c>
      <c r="AW417" s="638"/>
      <c r="BK417" s="638">
        <f t="shared" si="67"/>
        <v>0</v>
      </c>
      <c r="BL417" s="638"/>
    </row>
    <row r="418" spans="1:64" s="72" customFormat="1" ht="15" customHeight="1">
      <c r="A418" s="131"/>
      <c r="B418" s="53"/>
      <c r="C418" s="82" t="s">
        <v>86</v>
      </c>
      <c r="D418" s="752"/>
      <c r="E418" s="752"/>
      <c r="F418" s="752"/>
      <c r="G418" s="752"/>
      <c r="H418" s="752"/>
      <c r="I418" s="752"/>
      <c r="J418" s="752"/>
      <c r="K418" s="753"/>
      <c r="L418" s="753"/>
      <c r="M418" s="753"/>
      <c r="N418" s="753"/>
      <c r="O418" s="701"/>
      <c r="P418" s="701"/>
      <c r="Q418" s="701"/>
      <c r="R418" s="701"/>
      <c r="S418" s="701"/>
      <c r="T418" s="701"/>
      <c r="U418" s="701"/>
      <c r="V418" s="701"/>
      <c r="W418" s="701"/>
      <c r="X418" s="701"/>
      <c r="Y418" s="701"/>
      <c r="Z418" s="701"/>
      <c r="AA418" s="701"/>
      <c r="AB418" s="701"/>
      <c r="AC418" s="701"/>
      <c r="AD418" s="701"/>
      <c r="AE418" s="12"/>
      <c r="AF418" s="122"/>
      <c r="AH418" s="645" t="b">
        <f t="shared" si="68"/>
        <v>0</v>
      </c>
      <c r="AI418" s="647"/>
      <c r="AJ418" s="645" t="str">
        <f t="shared" si="69"/>
        <v/>
      </c>
      <c r="AK418" s="647"/>
      <c r="AL418" s="645">
        <f t="shared" si="70"/>
        <v>0</v>
      </c>
      <c r="AM418" s="647"/>
      <c r="AN418" s="645" t="b">
        <f t="shared" si="71"/>
        <v>0</v>
      </c>
      <c r="AO418" s="647"/>
      <c r="AP418" s="645" t="str">
        <f t="shared" si="72"/>
        <v/>
      </c>
      <c r="AQ418" s="647"/>
      <c r="AR418" s="645">
        <f t="shared" si="73"/>
        <v>0</v>
      </c>
      <c r="AS418" s="647"/>
      <c r="AT418" s="638" t="b">
        <f t="shared" si="74"/>
        <v>0</v>
      </c>
      <c r="AU418" s="638"/>
      <c r="AV418" s="638">
        <f t="shared" si="75"/>
        <v>0</v>
      </c>
      <c r="AW418" s="638"/>
      <c r="BK418" s="638">
        <f t="shared" si="67"/>
        <v>0</v>
      </c>
      <c r="BL418" s="638"/>
    </row>
    <row r="419" spans="1:64" s="72" customFormat="1" ht="15" customHeight="1">
      <c r="A419" s="131"/>
      <c r="B419" s="53"/>
      <c r="C419" s="82" t="s">
        <v>87</v>
      </c>
      <c r="D419" s="752"/>
      <c r="E419" s="752"/>
      <c r="F419" s="752"/>
      <c r="G419" s="752"/>
      <c r="H419" s="752"/>
      <c r="I419" s="752"/>
      <c r="J419" s="752"/>
      <c r="K419" s="753"/>
      <c r="L419" s="753"/>
      <c r="M419" s="753"/>
      <c r="N419" s="753"/>
      <c r="O419" s="701"/>
      <c r="P419" s="701"/>
      <c r="Q419" s="701"/>
      <c r="R419" s="701"/>
      <c r="S419" s="701"/>
      <c r="T419" s="701"/>
      <c r="U419" s="701"/>
      <c r="V419" s="701"/>
      <c r="W419" s="701"/>
      <c r="X419" s="701"/>
      <c r="Y419" s="701"/>
      <c r="Z419" s="701"/>
      <c r="AA419" s="701"/>
      <c r="AB419" s="701"/>
      <c r="AC419" s="701"/>
      <c r="AD419" s="701"/>
      <c r="AE419" s="12"/>
      <c r="AF419" s="122"/>
      <c r="AH419" s="645" t="b">
        <f t="shared" si="68"/>
        <v>0</v>
      </c>
      <c r="AI419" s="647"/>
      <c r="AJ419" s="645" t="str">
        <f t="shared" si="69"/>
        <v/>
      </c>
      <c r="AK419" s="647"/>
      <c r="AL419" s="645">
        <f t="shared" si="70"/>
        <v>0</v>
      </c>
      <c r="AM419" s="647"/>
      <c r="AN419" s="645" t="b">
        <f t="shared" si="71"/>
        <v>0</v>
      </c>
      <c r="AO419" s="647"/>
      <c r="AP419" s="645" t="str">
        <f t="shared" si="72"/>
        <v/>
      </c>
      <c r="AQ419" s="647"/>
      <c r="AR419" s="645">
        <f t="shared" si="73"/>
        <v>0</v>
      </c>
      <c r="AS419" s="647"/>
      <c r="AT419" s="638" t="b">
        <f t="shared" si="74"/>
        <v>0</v>
      </c>
      <c r="AU419" s="638"/>
      <c r="AV419" s="638">
        <f t="shared" si="75"/>
        <v>0</v>
      </c>
      <c r="AW419" s="638"/>
      <c r="BK419" s="638">
        <f t="shared" si="67"/>
        <v>0</v>
      </c>
      <c r="BL419" s="638"/>
    </row>
    <row r="420" spans="1:64" s="72" customFormat="1" ht="15" customHeight="1">
      <c r="A420" s="131"/>
      <c r="B420" s="53"/>
      <c r="C420" s="82" t="s">
        <v>88</v>
      </c>
      <c r="D420" s="752"/>
      <c r="E420" s="752"/>
      <c r="F420" s="752"/>
      <c r="G420" s="752"/>
      <c r="H420" s="752"/>
      <c r="I420" s="752"/>
      <c r="J420" s="752"/>
      <c r="K420" s="753"/>
      <c r="L420" s="753"/>
      <c r="M420" s="753"/>
      <c r="N420" s="753"/>
      <c r="O420" s="701"/>
      <c r="P420" s="701"/>
      <c r="Q420" s="701"/>
      <c r="R420" s="701"/>
      <c r="S420" s="701"/>
      <c r="T420" s="701"/>
      <c r="U420" s="701"/>
      <c r="V420" s="701"/>
      <c r="W420" s="701"/>
      <c r="X420" s="701"/>
      <c r="Y420" s="701"/>
      <c r="Z420" s="701"/>
      <c r="AA420" s="701"/>
      <c r="AB420" s="701"/>
      <c r="AC420" s="701"/>
      <c r="AD420" s="701"/>
      <c r="AE420" s="12"/>
      <c r="AF420" s="122"/>
      <c r="AH420" s="645" t="b">
        <f t="shared" si="68"/>
        <v>0</v>
      </c>
      <c r="AI420" s="647"/>
      <c r="AJ420" s="645" t="str">
        <f t="shared" si="69"/>
        <v/>
      </c>
      <c r="AK420" s="647"/>
      <c r="AL420" s="645">
        <f t="shared" si="70"/>
        <v>0</v>
      </c>
      <c r="AM420" s="647"/>
      <c r="AN420" s="645" t="b">
        <f t="shared" si="71"/>
        <v>0</v>
      </c>
      <c r="AO420" s="647"/>
      <c r="AP420" s="645" t="str">
        <f t="shared" si="72"/>
        <v/>
      </c>
      <c r="AQ420" s="647"/>
      <c r="AR420" s="645">
        <f t="shared" si="73"/>
        <v>0</v>
      </c>
      <c r="AS420" s="647"/>
      <c r="AT420" s="638" t="b">
        <f t="shared" si="74"/>
        <v>0</v>
      </c>
      <c r="AU420" s="638"/>
      <c r="AV420" s="638">
        <f t="shared" si="75"/>
        <v>0</v>
      </c>
      <c r="AW420" s="638"/>
      <c r="BK420" s="638">
        <f t="shared" si="67"/>
        <v>0</v>
      </c>
      <c r="BL420" s="638"/>
    </row>
    <row r="421" spans="1:64" s="72" customFormat="1" ht="15" customHeight="1">
      <c r="A421" s="131"/>
      <c r="B421" s="53"/>
      <c r="C421" s="82" t="s">
        <v>89</v>
      </c>
      <c r="D421" s="752"/>
      <c r="E421" s="752"/>
      <c r="F421" s="752"/>
      <c r="G421" s="752"/>
      <c r="H421" s="752"/>
      <c r="I421" s="752"/>
      <c r="J421" s="752"/>
      <c r="K421" s="753"/>
      <c r="L421" s="753"/>
      <c r="M421" s="753"/>
      <c r="N421" s="753"/>
      <c r="O421" s="701"/>
      <c r="P421" s="701"/>
      <c r="Q421" s="701"/>
      <c r="R421" s="701"/>
      <c r="S421" s="701"/>
      <c r="T421" s="701"/>
      <c r="U421" s="701"/>
      <c r="V421" s="701"/>
      <c r="W421" s="701"/>
      <c r="X421" s="701"/>
      <c r="Y421" s="701"/>
      <c r="Z421" s="701"/>
      <c r="AA421" s="701"/>
      <c r="AB421" s="701"/>
      <c r="AC421" s="701"/>
      <c r="AD421" s="701"/>
      <c r="AE421" s="12"/>
      <c r="AF421" s="122"/>
      <c r="AH421" s="645" t="b">
        <f t="shared" si="68"/>
        <v>0</v>
      </c>
      <c r="AI421" s="647"/>
      <c r="AJ421" s="645" t="str">
        <f t="shared" si="69"/>
        <v/>
      </c>
      <c r="AK421" s="647"/>
      <c r="AL421" s="645">
        <f t="shared" si="70"/>
        <v>0</v>
      </c>
      <c r="AM421" s="647"/>
      <c r="AN421" s="645" t="b">
        <f t="shared" si="71"/>
        <v>0</v>
      </c>
      <c r="AO421" s="647"/>
      <c r="AP421" s="645" t="str">
        <f t="shared" si="72"/>
        <v/>
      </c>
      <c r="AQ421" s="647"/>
      <c r="AR421" s="645">
        <f t="shared" si="73"/>
        <v>0</v>
      </c>
      <c r="AS421" s="647"/>
      <c r="AT421" s="638" t="b">
        <f t="shared" si="74"/>
        <v>0</v>
      </c>
      <c r="AU421" s="638"/>
      <c r="AV421" s="638">
        <f t="shared" si="75"/>
        <v>0</v>
      </c>
      <c r="AW421" s="638"/>
      <c r="BK421" s="638">
        <f t="shared" si="67"/>
        <v>0</v>
      </c>
      <c r="BL421" s="638"/>
    </row>
    <row r="422" spans="1:64" s="72" customFormat="1" ht="15" customHeight="1">
      <c r="A422" s="131"/>
      <c r="B422" s="53"/>
      <c r="C422" s="82" t="s">
        <v>90</v>
      </c>
      <c r="D422" s="752"/>
      <c r="E422" s="752"/>
      <c r="F422" s="752"/>
      <c r="G422" s="752"/>
      <c r="H422" s="752"/>
      <c r="I422" s="752"/>
      <c r="J422" s="752"/>
      <c r="K422" s="753"/>
      <c r="L422" s="753"/>
      <c r="M422" s="753"/>
      <c r="N422" s="753"/>
      <c r="O422" s="701"/>
      <c r="P422" s="701"/>
      <c r="Q422" s="701"/>
      <c r="R422" s="701"/>
      <c r="S422" s="701"/>
      <c r="T422" s="701"/>
      <c r="U422" s="701"/>
      <c r="V422" s="701"/>
      <c r="W422" s="701"/>
      <c r="X422" s="701"/>
      <c r="Y422" s="701"/>
      <c r="Z422" s="701"/>
      <c r="AA422" s="701"/>
      <c r="AB422" s="701"/>
      <c r="AC422" s="701"/>
      <c r="AD422" s="701"/>
      <c r="AE422" s="12"/>
      <c r="AF422" s="122"/>
      <c r="AH422" s="645" t="b">
        <f t="shared" si="68"/>
        <v>0</v>
      </c>
      <c r="AI422" s="647"/>
      <c r="AJ422" s="645" t="str">
        <f t="shared" si="69"/>
        <v/>
      </c>
      <c r="AK422" s="647"/>
      <c r="AL422" s="645">
        <f t="shared" si="70"/>
        <v>0</v>
      </c>
      <c r="AM422" s="647"/>
      <c r="AN422" s="645" t="b">
        <f t="shared" si="71"/>
        <v>0</v>
      </c>
      <c r="AO422" s="647"/>
      <c r="AP422" s="645" t="str">
        <f t="shared" si="72"/>
        <v/>
      </c>
      <c r="AQ422" s="647"/>
      <c r="AR422" s="645">
        <f t="shared" si="73"/>
        <v>0</v>
      </c>
      <c r="AS422" s="647"/>
      <c r="AT422" s="638" t="b">
        <f t="shared" si="74"/>
        <v>0</v>
      </c>
      <c r="AU422" s="638"/>
      <c r="AV422" s="638">
        <f t="shared" si="75"/>
        <v>0</v>
      </c>
      <c r="AW422" s="638"/>
      <c r="BK422" s="638">
        <f t="shared" si="67"/>
        <v>0</v>
      </c>
      <c r="BL422" s="638"/>
    </row>
    <row r="423" spans="1:64" s="72" customFormat="1" ht="15" customHeight="1">
      <c r="A423" s="131"/>
      <c r="B423" s="53"/>
      <c r="C423" s="82" t="s">
        <v>91</v>
      </c>
      <c r="D423" s="752"/>
      <c r="E423" s="752"/>
      <c r="F423" s="752"/>
      <c r="G423" s="752"/>
      <c r="H423" s="752"/>
      <c r="I423" s="752"/>
      <c r="J423" s="752"/>
      <c r="K423" s="753"/>
      <c r="L423" s="753"/>
      <c r="M423" s="753"/>
      <c r="N423" s="753"/>
      <c r="O423" s="701"/>
      <c r="P423" s="701"/>
      <c r="Q423" s="701"/>
      <c r="R423" s="701"/>
      <c r="S423" s="701"/>
      <c r="T423" s="701"/>
      <c r="U423" s="701"/>
      <c r="V423" s="701"/>
      <c r="W423" s="701"/>
      <c r="X423" s="701"/>
      <c r="Y423" s="701"/>
      <c r="Z423" s="701"/>
      <c r="AA423" s="701"/>
      <c r="AB423" s="701"/>
      <c r="AC423" s="701"/>
      <c r="AD423" s="701"/>
      <c r="AE423" s="12"/>
      <c r="AF423" s="122"/>
      <c r="AH423" s="645" t="b">
        <f t="shared" si="68"/>
        <v>0</v>
      </c>
      <c r="AI423" s="647"/>
      <c r="AJ423" s="645" t="str">
        <f t="shared" si="69"/>
        <v/>
      </c>
      <c r="AK423" s="647"/>
      <c r="AL423" s="645">
        <f t="shared" si="70"/>
        <v>0</v>
      </c>
      <c r="AM423" s="647"/>
      <c r="AN423" s="645" t="b">
        <f t="shared" si="71"/>
        <v>0</v>
      </c>
      <c r="AO423" s="647"/>
      <c r="AP423" s="645" t="str">
        <f t="shared" si="72"/>
        <v/>
      </c>
      <c r="AQ423" s="647"/>
      <c r="AR423" s="645">
        <f t="shared" si="73"/>
        <v>0</v>
      </c>
      <c r="AS423" s="647"/>
      <c r="AT423" s="638" t="b">
        <f t="shared" si="74"/>
        <v>0</v>
      </c>
      <c r="AU423" s="638"/>
      <c r="AV423" s="638">
        <f t="shared" si="75"/>
        <v>0</v>
      </c>
      <c r="AW423" s="638"/>
      <c r="BK423" s="638">
        <f t="shared" si="67"/>
        <v>0</v>
      </c>
      <c r="BL423" s="638"/>
    </row>
    <row r="424" spans="1:64" s="72" customFormat="1" ht="15" customHeight="1">
      <c r="A424" s="131"/>
      <c r="B424" s="53"/>
      <c r="C424" s="82" t="s">
        <v>92</v>
      </c>
      <c r="D424" s="752"/>
      <c r="E424" s="752"/>
      <c r="F424" s="752"/>
      <c r="G424" s="752"/>
      <c r="H424" s="752"/>
      <c r="I424" s="752"/>
      <c r="J424" s="752"/>
      <c r="K424" s="753"/>
      <c r="L424" s="753"/>
      <c r="M424" s="753"/>
      <c r="N424" s="753"/>
      <c r="O424" s="701"/>
      <c r="P424" s="701"/>
      <c r="Q424" s="701"/>
      <c r="R424" s="701"/>
      <c r="S424" s="701"/>
      <c r="T424" s="701"/>
      <c r="U424" s="701"/>
      <c r="V424" s="701"/>
      <c r="W424" s="701"/>
      <c r="X424" s="701"/>
      <c r="Y424" s="701"/>
      <c r="Z424" s="701"/>
      <c r="AA424" s="701"/>
      <c r="AB424" s="701"/>
      <c r="AC424" s="701"/>
      <c r="AD424" s="701"/>
      <c r="AE424" s="12"/>
      <c r="AF424" s="122"/>
      <c r="AH424" s="645" t="b">
        <f t="shared" si="68"/>
        <v>0</v>
      </c>
      <c r="AI424" s="647"/>
      <c r="AJ424" s="645" t="str">
        <f t="shared" si="69"/>
        <v/>
      </c>
      <c r="AK424" s="647"/>
      <c r="AL424" s="645">
        <f t="shared" si="70"/>
        <v>0</v>
      </c>
      <c r="AM424" s="647"/>
      <c r="AN424" s="645" t="b">
        <f t="shared" si="71"/>
        <v>0</v>
      </c>
      <c r="AO424" s="647"/>
      <c r="AP424" s="645" t="str">
        <f t="shared" si="72"/>
        <v/>
      </c>
      <c r="AQ424" s="647"/>
      <c r="AR424" s="645">
        <f t="shared" si="73"/>
        <v>0</v>
      </c>
      <c r="AS424" s="647"/>
      <c r="AT424" s="638" t="b">
        <f t="shared" si="74"/>
        <v>0</v>
      </c>
      <c r="AU424" s="638"/>
      <c r="AV424" s="638">
        <f t="shared" si="75"/>
        <v>0</v>
      </c>
      <c r="AW424" s="638"/>
      <c r="BK424" s="638">
        <f t="shared" si="67"/>
        <v>0</v>
      </c>
      <c r="BL424" s="638"/>
    </row>
    <row r="425" spans="1:64" s="72" customFormat="1" ht="15" customHeight="1">
      <c r="A425" s="131"/>
      <c r="B425" s="53"/>
      <c r="C425" s="82" t="s">
        <v>93</v>
      </c>
      <c r="D425" s="752"/>
      <c r="E425" s="752"/>
      <c r="F425" s="752"/>
      <c r="G425" s="752"/>
      <c r="H425" s="752"/>
      <c r="I425" s="752"/>
      <c r="J425" s="752"/>
      <c r="K425" s="753"/>
      <c r="L425" s="753"/>
      <c r="M425" s="753"/>
      <c r="N425" s="753"/>
      <c r="O425" s="701"/>
      <c r="P425" s="701"/>
      <c r="Q425" s="701"/>
      <c r="R425" s="701"/>
      <c r="S425" s="701"/>
      <c r="T425" s="701"/>
      <c r="U425" s="701"/>
      <c r="V425" s="701"/>
      <c r="W425" s="701"/>
      <c r="X425" s="701"/>
      <c r="Y425" s="701"/>
      <c r="Z425" s="701"/>
      <c r="AA425" s="701"/>
      <c r="AB425" s="701"/>
      <c r="AC425" s="701"/>
      <c r="AD425" s="701"/>
      <c r="AE425" s="12"/>
      <c r="AF425" s="122"/>
      <c r="AH425" s="645" t="b">
        <f t="shared" si="68"/>
        <v>0</v>
      </c>
      <c r="AI425" s="647"/>
      <c r="AJ425" s="645" t="str">
        <f t="shared" si="69"/>
        <v/>
      </c>
      <c r="AK425" s="647"/>
      <c r="AL425" s="645">
        <f t="shared" si="70"/>
        <v>0</v>
      </c>
      <c r="AM425" s="647"/>
      <c r="AN425" s="645" t="b">
        <f t="shared" si="71"/>
        <v>0</v>
      </c>
      <c r="AO425" s="647"/>
      <c r="AP425" s="645" t="str">
        <f t="shared" si="72"/>
        <v/>
      </c>
      <c r="AQ425" s="647"/>
      <c r="AR425" s="645">
        <f t="shared" si="73"/>
        <v>0</v>
      </c>
      <c r="AS425" s="647"/>
      <c r="AT425" s="638" t="b">
        <f t="shared" si="74"/>
        <v>0</v>
      </c>
      <c r="AU425" s="638"/>
      <c r="AV425" s="638">
        <f t="shared" si="75"/>
        <v>0</v>
      </c>
      <c r="AW425" s="638"/>
      <c r="BK425" s="638">
        <f t="shared" si="67"/>
        <v>0</v>
      </c>
      <c r="BL425" s="638"/>
    </row>
    <row r="426" spans="1:64" s="72" customFormat="1" ht="15" customHeight="1">
      <c r="A426" s="131"/>
      <c r="B426" s="53"/>
      <c r="C426" s="82" t="s">
        <v>94</v>
      </c>
      <c r="D426" s="752"/>
      <c r="E426" s="752"/>
      <c r="F426" s="752"/>
      <c r="G426" s="752"/>
      <c r="H426" s="752"/>
      <c r="I426" s="752"/>
      <c r="J426" s="752"/>
      <c r="K426" s="753"/>
      <c r="L426" s="753"/>
      <c r="M426" s="753"/>
      <c r="N426" s="753"/>
      <c r="O426" s="701"/>
      <c r="P426" s="701"/>
      <c r="Q426" s="701"/>
      <c r="R426" s="701"/>
      <c r="S426" s="701"/>
      <c r="T426" s="701"/>
      <c r="U426" s="701"/>
      <c r="V426" s="701"/>
      <c r="W426" s="701"/>
      <c r="X426" s="701"/>
      <c r="Y426" s="701"/>
      <c r="Z426" s="701"/>
      <c r="AA426" s="701"/>
      <c r="AB426" s="701"/>
      <c r="AC426" s="701"/>
      <c r="AD426" s="701"/>
      <c r="AE426" s="12"/>
      <c r="AF426" s="122"/>
      <c r="AH426" s="645" t="b">
        <f t="shared" si="68"/>
        <v>0</v>
      </c>
      <c r="AI426" s="647"/>
      <c r="AJ426" s="645" t="str">
        <f t="shared" si="69"/>
        <v/>
      </c>
      <c r="AK426" s="647"/>
      <c r="AL426" s="645">
        <f t="shared" si="70"/>
        <v>0</v>
      </c>
      <c r="AM426" s="647"/>
      <c r="AN426" s="645" t="b">
        <f t="shared" si="71"/>
        <v>0</v>
      </c>
      <c r="AO426" s="647"/>
      <c r="AP426" s="645" t="str">
        <f t="shared" si="72"/>
        <v/>
      </c>
      <c r="AQ426" s="647"/>
      <c r="AR426" s="645">
        <f t="shared" si="73"/>
        <v>0</v>
      </c>
      <c r="AS426" s="647"/>
      <c r="AT426" s="638" t="b">
        <f t="shared" si="74"/>
        <v>0</v>
      </c>
      <c r="AU426" s="638"/>
      <c r="AV426" s="638">
        <f t="shared" si="75"/>
        <v>0</v>
      </c>
      <c r="AW426" s="638"/>
      <c r="BK426" s="638">
        <f t="shared" si="67"/>
        <v>0</v>
      </c>
      <c r="BL426" s="638"/>
    </row>
    <row r="427" spans="1:64" s="72" customFormat="1" ht="15" customHeight="1">
      <c r="A427" s="131"/>
      <c r="C427" s="82" t="s">
        <v>95</v>
      </c>
      <c r="D427" s="752"/>
      <c r="E427" s="752"/>
      <c r="F427" s="752"/>
      <c r="G427" s="752"/>
      <c r="H427" s="752"/>
      <c r="I427" s="752"/>
      <c r="J427" s="752"/>
      <c r="K427" s="753"/>
      <c r="L427" s="753"/>
      <c r="M427" s="753"/>
      <c r="N427" s="753"/>
      <c r="O427" s="701"/>
      <c r="P427" s="701"/>
      <c r="Q427" s="701"/>
      <c r="R427" s="701"/>
      <c r="S427" s="701"/>
      <c r="T427" s="701"/>
      <c r="U427" s="701"/>
      <c r="V427" s="701"/>
      <c r="W427" s="701"/>
      <c r="X427" s="701"/>
      <c r="Y427" s="701"/>
      <c r="Z427" s="701"/>
      <c r="AA427" s="701"/>
      <c r="AB427" s="701"/>
      <c r="AC427" s="701"/>
      <c r="AD427" s="701"/>
      <c r="AE427" s="12"/>
      <c r="AF427" s="122"/>
      <c r="AH427" s="645" t="b">
        <f t="shared" si="68"/>
        <v>0</v>
      </c>
      <c r="AI427" s="647"/>
      <c r="AJ427" s="645" t="str">
        <f t="shared" si="69"/>
        <v/>
      </c>
      <c r="AK427" s="647"/>
      <c r="AL427" s="645">
        <f t="shared" si="70"/>
        <v>0</v>
      </c>
      <c r="AM427" s="647"/>
      <c r="AN427" s="645" t="b">
        <f t="shared" si="71"/>
        <v>0</v>
      </c>
      <c r="AO427" s="647"/>
      <c r="AP427" s="645" t="str">
        <f t="shared" si="72"/>
        <v/>
      </c>
      <c r="AQ427" s="647"/>
      <c r="AR427" s="645">
        <f t="shared" si="73"/>
        <v>0</v>
      </c>
      <c r="AS427" s="647"/>
      <c r="AT427" s="638" t="b">
        <f t="shared" si="74"/>
        <v>0</v>
      </c>
      <c r="AU427" s="638"/>
      <c r="AV427" s="638">
        <f t="shared" si="75"/>
        <v>0</v>
      </c>
      <c r="AW427" s="638"/>
      <c r="BK427" s="638">
        <f t="shared" si="67"/>
        <v>0</v>
      </c>
      <c r="BL427" s="638"/>
    </row>
    <row r="428" spans="1:64" s="72" customFormat="1" ht="15" customHeight="1">
      <c r="A428" s="131"/>
      <c r="C428" s="82" t="s">
        <v>96</v>
      </c>
      <c r="D428" s="752"/>
      <c r="E428" s="752"/>
      <c r="F428" s="752"/>
      <c r="G428" s="752"/>
      <c r="H428" s="752"/>
      <c r="I428" s="752"/>
      <c r="J428" s="752"/>
      <c r="K428" s="753"/>
      <c r="L428" s="753"/>
      <c r="M428" s="753"/>
      <c r="N428" s="753"/>
      <c r="O428" s="701"/>
      <c r="P428" s="701"/>
      <c r="Q428" s="701"/>
      <c r="R428" s="701"/>
      <c r="S428" s="701"/>
      <c r="T428" s="701"/>
      <c r="U428" s="701"/>
      <c r="V428" s="701"/>
      <c r="W428" s="701"/>
      <c r="X428" s="701"/>
      <c r="Y428" s="701"/>
      <c r="Z428" s="701"/>
      <c r="AA428" s="701"/>
      <c r="AB428" s="701"/>
      <c r="AC428" s="701"/>
      <c r="AD428" s="701"/>
      <c r="AE428" s="12"/>
      <c r="AF428" s="122"/>
      <c r="AH428" s="645" t="b">
        <f>NOT(EXACT(D428,UPPER(D428)))</f>
        <v>0</v>
      </c>
      <c r="AI428" s="647"/>
      <c r="AJ428" s="645" t="str">
        <f>SUBSTITUTE( SUBSTITUTE( SUBSTITUTE( SUBSTITUTE( SUBSTITUTE( SUBSTITUTE( SUBSTITUTE( SUBSTITUTE( SUBSTITUTE( SUBSTITUTE(D428, "á", "a"), "é", "e"), "í", "i"), "ó", "o"), "ú", "u"), "Á", "A"), "É", "E"), "Í", "I"), "Ó", "O"), "Ú", "U")</f>
        <v/>
      </c>
      <c r="AK428" s="647"/>
      <c r="AL428" s="645">
        <f>COUNTIF(AH428,"VERDADERO")</f>
        <v>0</v>
      </c>
      <c r="AM428" s="647"/>
      <c r="AN428" s="645" t="b">
        <f>NOT(EXACT(D428,AJ428))</f>
        <v>0</v>
      </c>
      <c r="AO428" s="647"/>
      <c r="AP428" s="645" t="str">
        <f>SUBSTITUTE((SUBSTITUTE(SUBSTITUTE(SUBSTITUTE(D428,".",""),",",""),"(","")),")","")</f>
        <v/>
      </c>
      <c r="AQ428" s="647"/>
      <c r="AR428" s="645">
        <f>COUNTIF(AN428,"VERDADERO")</f>
        <v>0</v>
      </c>
      <c r="AS428" s="647"/>
      <c r="AT428" s="638" t="b">
        <f>NOT(EXACT(D428,AP428))</f>
        <v>0</v>
      </c>
      <c r="AU428" s="638"/>
      <c r="AV428" s="638">
        <f>COUNTIF(AT428,"VERDADERO")</f>
        <v>0</v>
      </c>
      <c r="AW428" s="638"/>
      <c r="BK428" s="638">
        <f t="shared" si="67"/>
        <v>0</v>
      </c>
      <c r="BL428" s="638"/>
    </row>
    <row r="429" spans="1:64" s="72" customFormat="1" ht="15" customHeight="1">
      <c r="A429" s="131"/>
      <c r="C429" s="82" t="s">
        <v>97</v>
      </c>
      <c r="D429" s="752"/>
      <c r="E429" s="752"/>
      <c r="F429" s="752"/>
      <c r="G429" s="752"/>
      <c r="H429" s="752"/>
      <c r="I429" s="752"/>
      <c r="J429" s="752"/>
      <c r="K429" s="753"/>
      <c r="L429" s="753"/>
      <c r="M429" s="753"/>
      <c r="N429" s="753"/>
      <c r="O429" s="701"/>
      <c r="P429" s="701"/>
      <c r="Q429" s="701"/>
      <c r="R429" s="701"/>
      <c r="S429" s="701"/>
      <c r="T429" s="701"/>
      <c r="U429" s="701"/>
      <c r="V429" s="701"/>
      <c r="W429" s="701"/>
      <c r="X429" s="701"/>
      <c r="Y429" s="701"/>
      <c r="Z429" s="701"/>
      <c r="AA429" s="701"/>
      <c r="AB429" s="701"/>
      <c r="AC429" s="701"/>
      <c r="AD429" s="701"/>
      <c r="AE429" s="12"/>
      <c r="AF429" s="122"/>
      <c r="AH429" s="645" t="b">
        <f>NOT(EXACT(D429,UPPER(D429)))</f>
        <v>0</v>
      </c>
      <c r="AI429" s="647"/>
      <c r="AJ429" s="645" t="str">
        <f>SUBSTITUTE( SUBSTITUTE( SUBSTITUTE( SUBSTITUTE( SUBSTITUTE( SUBSTITUTE( SUBSTITUTE( SUBSTITUTE( SUBSTITUTE( SUBSTITUTE(D429, "á", "a"), "é", "e"), "í", "i"), "ó", "o"), "ú", "u"), "Á", "A"), "É", "E"), "Í", "I"), "Ó", "O"), "Ú", "U")</f>
        <v/>
      </c>
      <c r="AK429" s="647"/>
      <c r="AL429" s="645">
        <f>COUNTIF(AH429,"VERDADERO")</f>
        <v>0</v>
      </c>
      <c r="AM429" s="647"/>
      <c r="AN429" s="645" t="b">
        <f>NOT(EXACT(D429,AJ429))</f>
        <v>0</v>
      </c>
      <c r="AO429" s="647"/>
      <c r="AP429" s="645" t="str">
        <f>SUBSTITUTE((SUBSTITUTE(SUBSTITUTE(SUBSTITUTE(D429,".",""),",",""),"(","")),")","")</f>
        <v/>
      </c>
      <c r="AQ429" s="647"/>
      <c r="AR429" s="645">
        <f>COUNTIF(AN429,"VERDADERO")</f>
        <v>0</v>
      </c>
      <c r="AS429" s="647"/>
      <c r="AT429" s="638" t="b">
        <f>NOT(EXACT(D429,AP429))</f>
        <v>0</v>
      </c>
      <c r="AU429" s="638"/>
      <c r="AV429" s="638">
        <f>COUNTIF(AT429,"VERDADERO")</f>
        <v>0</v>
      </c>
      <c r="AW429" s="638"/>
      <c r="BK429" s="638">
        <f t="shared" si="67"/>
        <v>0</v>
      </c>
      <c r="BL429" s="638"/>
    </row>
    <row r="430" spans="1:64" s="72" customFormat="1" ht="15" customHeight="1">
      <c r="A430" s="131"/>
      <c r="C430" s="82" t="s">
        <v>98</v>
      </c>
      <c r="D430" s="752"/>
      <c r="E430" s="752"/>
      <c r="F430" s="752"/>
      <c r="G430" s="752"/>
      <c r="H430" s="752"/>
      <c r="I430" s="752"/>
      <c r="J430" s="752"/>
      <c r="K430" s="753"/>
      <c r="L430" s="753"/>
      <c r="M430" s="753"/>
      <c r="N430" s="753"/>
      <c r="O430" s="701"/>
      <c r="P430" s="701"/>
      <c r="Q430" s="701"/>
      <c r="R430" s="701"/>
      <c r="S430" s="701"/>
      <c r="T430" s="701"/>
      <c r="U430" s="701"/>
      <c r="V430" s="701"/>
      <c r="W430" s="701"/>
      <c r="X430" s="701"/>
      <c r="Y430" s="701"/>
      <c r="Z430" s="701"/>
      <c r="AA430" s="701"/>
      <c r="AB430" s="701"/>
      <c r="AC430" s="701"/>
      <c r="AD430" s="701"/>
      <c r="AE430" s="12"/>
      <c r="AF430" s="122"/>
      <c r="AH430" s="645" t="b">
        <f>NOT(EXACT(D430,UPPER(D430)))</f>
        <v>0</v>
      </c>
      <c r="AI430" s="647"/>
      <c r="AJ430" s="645" t="str">
        <f>SUBSTITUTE( SUBSTITUTE( SUBSTITUTE( SUBSTITUTE( SUBSTITUTE( SUBSTITUTE( SUBSTITUTE( SUBSTITUTE( SUBSTITUTE( SUBSTITUTE(D430, "á", "a"), "é", "e"), "í", "i"), "ó", "o"), "ú", "u"), "Á", "A"), "É", "E"), "Í", "I"), "Ó", "O"), "Ú", "U")</f>
        <v/>
      </c>
      <c r="AK430" s="647"/>
      <c r="AL430" s="645">
        <f>COUNTIF(AH430,"VERDADERO")</f>
        <v>0</v>
      </c>
      <c r="AM430" s="647"/>
      <c r="AN430" s="645" t="b">
        <f>NOT(EXACT(D430,AJ430))</f>
        <v>0</v>
      </c>
      <c r="AO430" s="647"/>
      <c r="AP430" s="645" t="str">
        <f>SUBSTITUTE((SUBSTITUTE(SUBSTITUTE(SUBSTITUTE(D430,".",""),",",""),"(","")),")","")</f>
        <v/>
      </c>
      <c r="AQ430" s="647"/>
      <c r="AR430" s="645">
        <f>COUNTIF(AN430,"VERDADERO")</f>
        <v>0</v>
      </c>
      <c r="AS430" s="647"/>
      <c r="AT430" s="638" t="b">
        <f>NOT(EXACT(D430,AP430))</f>
        <v>0</v>
      </c>
      <c r="AU430" s="638"/>
      <c r="AV430" s="638">
        <f>COUNTIF(AT430,"VERDADERO")</f>
        <v>0</v>
      </c>
      <c r="AW430" s="638"/>
      <c r="BK430" s="638">
        <f t="shared" si="67"/>
        <v>0</v>
      </c>
      <c r="BL430" s="638"/>
    </row>
    <row r="431" spans="1:64" s="72" customFormat="1" ht="15" customHeight="1">
      <c r="A431" s="131"/>
      <c r="C431" s="82" t="s">
        <v>99</v>
      </c>
      <c r="D431" s="752"/>
      <c r="E431" s="752"/>
      <c r="F431" s="752"/>
      <c r="G431" s="752"/>
      <c r="H431" s="752"/>
      <c r="I431" s="752"/>
      <c r="J431" s="752"/>
      <c r="K431" s="753"/>
      <c r="L431" s="753"/>
      <c r="M431" s="753"/>
      <c r="N431" s="753"/>
      <c r="O431" s="701"/>
      <c r="P431" s="701"/>
      <c r="Q431" s="701"/>
      <c r="R431" s="701"/>
      <c r="S431" s="701"/>
      <c r="T431" s="701"/>
      <c r="U431" s="701"/>
      <c r="V431" s="701"/>
      <c r="W431" s="701"/>
      <c r="X431" s="701"/>
      <c r="Y431" s="701"/>
      <c r="Z431" s="701"/>
      <c r="AA431" s="701"/>
      <c r="AB431" s="701"/>
      <c r="AC431" s="701"/>
      <c r="AD431" s="701"/>
      <c r="AE431" s="12"/>
      <c r="AF431" s="122"/>
      <c r="AH431" s="645" t="b">
        <f>NOT(EXACT(D431,UPPER(D431)))</f>
        <v>0</v>
      </c>
      <c r="AI431" s="647"/>
      <c r="AJ431" s="645" t="str">
        <f>SUBSTITUTE( SUBSTITUTE( SUBSTITUTE( SUBSTITUTE( SUBSTITUTE( SUBSTITUTE( SUBSTITUTE( SUBSTITUTE( SUBSTITUTE( SUBSTITUTE(D431, "á", "a"), "é", "e"), "í", "i"), "ó", "o"), "ú", "u"), "Á", "A"), "É", "E"), "Í", "I"), "Ó", "O"), "Ú", "U")</f>
        <v/>
      </c>
      <c r="AK431" s="647"/>
      <c r="AL431" s="645">
        <f>COUNTIF(AH431,"VERDADERO")</f>
        <v>0</v>
      </c>
      <c r="AM431" s="647"/>
      <c r="AN431" s="645" t="b">
        <f>NOT(EXACT(D431,AJ431))</f>
        <v>0</v>
      </c>
      <c r="AO431" s="647"/>
      <c r="AP431" s="645" t="str">
        <f>SUBSTITUTE((SUBSTITUTE(SUBSTITUTE(SUBSTITUTE(D431,".",""),",",""),"(","")),")","")</f>
        <v/>
      </c>
      <c r="AQ431" s="647"/>
      <c r="AR431" s="645">
        <f>COUNTIF(AN431,"VERDADERO")</f>
        <v>0</v>
      </c>
      <c r="AS431" s="647"/>
      <c r="AT431" s="638" t="b">
        <f>NOT(EXACT(D431,AP431))</f>
        <v>0</v>
      </c>
      <c r="AU431" s="638"/>
      <c r="AV431" s="638">
        <f>COUNTIF(AT431,"VERDADERO")</f>
        <v>0</v>
      </c>
      <c r="AW431" s="638"/>
      <c r="BK431" s="638">
        <f t="shared" si="67"/>
        <v>0</v>
      </c>
      <c r="BL431" s="638"/>
    </row>
    <row r="432" spans="1:64" s="72" customFormat="1" ht="15" customHeight="1">
      <c r="A432" s="131"/>
      <c r="C432" s="82" t="s">
        <v>100</v>
      </c>
      <c r="D432" s="752"/>
      <c r="E432" s="752"/>
      <c r="F432" s="752"/>
      <c r="G432" s="752"/>
      <c r="H432" s="752"/>
      <c r="I432" s="752"/>
      <c r="J432" s="752"/>
      <c r="K432" s="753"/>
      <c r="L432" s="753"/>
      <c r="M432" s="753"/>
      <c r="N432" s="753"/>
      <c r="O432" s="701"/>
      <c r="P432" s="701"/>
      <c r="Q432" s="701"/>
      <c r="R432" s="701"/>
      <c r="S432" s="701"/>
      <c r="T432" s="701"/>
      <c r="U432" s="701"/>
      <c r="V432" s="701"/>
      <c r="W432" s="701"/>
      <c r="X432" s="701"/>
      <c r="Y432" s="701"/>
      <c r="Z432" s="701"/>
      <c r="AA432" s="701"/>
      <c r="AB432" s="701"/>
      <c r="AC432" s="701"/>
      <c r="AD432" s="701"/>
      <c r="AE432" s="12"/>
      <c r="AF432" s="122"/>
      <c r="AH432" s="645" t="b">
        <f>NOT(EXACT(D432,UPPER(D432)))</f>
        <v>0</v>
      </c>
      <c r="AI432" s="647"/>
      <c r="AJ432" s="645" t="str">
        <f>SUBSTITUTE( SUBSTITUTE( SUBSTITUTE( SUBSTITUTE( SUBSTITUTE( SUBSTITUTE( SUBSTITUTE( SUBSTITUTE( SUBSTITUTE( SUBSTITUTE(D432, "á", "a"), "é", "e"), "í", "i"), "ó", "o"), "ú", "u"), "Á", "A"), "É", "E"), "Í", "I"), "Ó", "O"), "Ú", "U")</f>
        <v/>
      </c>
      <c r="AK432" s="647"/>
      <c r="AL432" s="645">
        <f>COUNTIF(AH432,"VERDADERO")</f>
        <v>0</v>
      </c>
      <c r="AM432" s="647"/>
      <c r="AN432" s="645" t="b">
        <f>NOT(EXACT(D432,AJ432))</f>
        <v>0</v>
      </c>
      <c r="AO432" s="647"/>
      <c r="AP432" s="645" t="str">
        <f>SUBSTITUTE((SUBSTITUTE(SUBSTITUTE(SUBSTITUTE(D432,".",""),",",""),"(","")),")","")</f>
        <v/>
      </c>
      <c r="AQ432" s="647"/>
      <c r="AR432" s="645">
        <f>COUNTIF(AN432,"VERDADERO")</f>
        <v>0</v>
      </c>
      <c r="AS432" s="647"/>
      <c r="AT432" s="638" t="b">
        <f>NOT(EXACT(D432,AP432))</f>
        <v>0</v>
      </c>
      <c r="AU432" s="638"/>
      <c r="AV432" s="638">
        <f>COUNTIF(AT432,"VERDADERO")</f>
        <v>0</v>
      </c>
      <c r="AW432" s="638"/>
      <c r="BK432" s="638">
        <f t="shared" si="67"/>
        <v>0</v>
      </c>
      <c r="BL432" s="638"/>
    </row>
    <row r="433" spans="1:64" s="72" customFormat="1" ht="15">
      <c r="A433" s="131"/>
      <c r="B433" s="53"/>
      <c r="C433" s="120"/>
      <c r="D433" s="33"/>
      <c r="E433" s="33"/>
      <c r="F433" s="33"/>
      <c r="G433" s="33"/>
      <c r="H433" s="148"/>
      <c r="I433" s="57"/>
      <c r="J433" s="57"/>
      <c r="K433" s="57"/>
      <c r="N433" s="148" t="s">
        <v>126</v>
      </c>
      <c r="O433" s="832">
        <f>IF(AND(SUM(O398:R432)=0,COUNTIF(O398:R432,"NS")&gt;0),"NS",
IF(AND(SUM(O398:R432)=0,COUNTIF(O398:R432,0)&gt;0),0,
IF(AND(SUM(O398:R432)=0,COUNTIF(O398:R432,"NA")&gt;0),"NA",
SUM(O398:R432))))</f>
        <v>0</v>
      </c>
      <c r="P433" s="833"/>
      <c r="Q433" s="833"/>
      <c r="R433" s="834"/>
      <c r="S433" s="832">
        <f>IF(AND(SUM(S398:V432)=0,COUNTIF(S398:V432,"NS")&gt;0),"NS",
IF(AND(SUM(S398:V432)=0,COUNTIF(S398:V432,0)&gt;0),0,
IF(AND(SUM(S398:V432)=0,COUNTIF(S398:V432,"NA")&gt;0),"NA",
SUM(S398:V432))))</f>
        <v>0</v>
      </c>
      <c r="T433" s="833"/>
      <c r="U433" s="833"/>
      <c r="V433" s="834"/>
      <c r="W433" s="832">
        <f>IF(AND(SUM(W398:Z432)=0,COUNTIF(W398:Z432,"NS")&gt;0),"NS",
IF(AND(SUM(W398:Z432)=0,COUNTIF(W398:Z432,0)&gt;0),0,
IF(AND(SUM(W398:Z432)=0,COUNTIF(W398:Z432,"NA")&gt;0),"NA",
SUM(W398:Z432))))</f>
        <v>0</v>
      </c>
      <c r="X433" s="833"/>
      <c r="Y433" s="833"/>
      <c r="Z433" s="834"/>
      <c r="AA433" s="832">
        <f>IF(AND(SUM(AA398:AD432)=0,COUNTIF(AA398:AD432,"NS")&gt;0),"NS",
IF(AND(SUM(AA398:AD432)=0,COUNTIF(AA398:AD432,0)&gt;0),0,
IF(AND(SUM(AA398:AD432)=0,COUNTIF(AA398:AD432,"NA")&gt;0),"NA",
SUM(AA398:AD432))))</f>
        <v>0</v>
      </c>
      <c r="AB433" s="833"/>
      <c r="AC433" s="833"/>
      <c r="AD433" s="834"/>
      <c r="AE433" s="12"/>
      <c r="AF433" s="122"/>
      <c r="AV433" s="644">
        <f>SUM(AL388:AM432,AR388:AS432,AV388:AW432)</f>
        <v>0</v>
      </c>
      <c r="AW433" s="644"/>
      <c r="BK433" s="708">
        <f>SUM(BK398:BL432)</f>
        <v>0</v>
      </c>
      <c r="BL433" s="709"/>
    </row>
    <row r="434" spans="1:64" s="72" customFormat="1" ht="15" customHeight="1">
      <c r="A434" s="131"/>
      <c r="B434" s="53"/>
      <c r="C434" s="53"/>
      <c r="D434" s="53"/>
      <c r="E434" s="53"/>
      <c r="F434" s="53"/>
      <c r="G434" s="53"/>
      <c r="H434" s="53"/>
      <c r="K434" s="53"/>
      <c r="L434" s="53"/>
      <c r="M434" s="53"/>
      <c r="O434" s="53"/>
      <c r="P434" s="53"/>
      <c r="Q434" s="53"/>
      <c r="R434" s="53"/>
      <c r="S434" s="53"/>
      <c r="T434" s="53"/>
      <c r="U434" s="53"/>
      <c r="V434" s="53"/>
      <c r="W434" s="53"/>
      <c r="X434" s="53"/>
      <c r="Y434" s="53"/>
      <c r="Z434" s="53"/>
      <c r="AA434" s="53"/>
      <c r="AB434" s="53"/>
      <c r="AC434" s="53"/>
      <c r="AD434" s="53"/>
      <c r="AE434" s="12"/>
      <c r="AF434" s="122"/>
    </row>
    <row r="435" spans="1:64" s="72" customFormat="1" ht="24" customHeight="1">
      <c r="A435" s="131"/>
      <c r="B435" s="143"/>
      <c r="C435" s="675" t="s">
        <v>127</v>
      </c>
      <c r="D435" s="675"/>
      <c r="E435" s="675"/>
      <c r="F435" s="675"/>
      <c r="G435" s="675"/>
      <c r="H435" s="675"/>
      <c r="I435" s="675"/>
      <c r="J435" s="675"/>
      <c r="K435" s="675"/>
      <c r="L435" s="675"/>
      <c r="M435" s="675"/>
      <c r="N435" s="675"/>
      <c r="O435" s="675"/>
      <c r="P435" s="675"/>
      <c r="Q435" s="675"/>
      <c r="R435" s="675"/>
      <c r="S435" s="675"/>
      <c r="T435" s="675"/>
      <c r="U435" s="675"/>
      <c r="V435" s="675"/>
      <c r="W435" s="675"/>
      <c r="X435" s="675"/>
      <c r="Y435" s="675"/>
      <c r="Z435" s="675"/>
      <c r="AA435" s="675"/>
      <c r="AB435" s="675"/>
      <c r="AC435" s="675"/>
      <c r="AD435" s="675"/>
      <c r="AE435" s="12"/>
      <c r="AF435" s="122"/>
    </row>
    <row r="436" spans="1:64" s="72" customFormat="1" ht="60" customHeight="1">
      <c r="A436" s="131"/>
      <c r="B436" s="143"/>
      <c r="C436" s="702"/>
      <c r="D436" s="702"/>
      <c r="E436" s="702"/>
      <c r="F436" s="702"/>
      <c r="G436" s="702"/>
      <c r="H436" s="702"/>
      <c r="I436" s="702"/>
      <c r="J436" s="702"/>
      <c r="K436" s="702"/>
      <c r="L436" s="702"/>
      <c r="M436" s="702"/>
      <c r="N436" s="702"/>
      <c r="O436" s="702"/>
      <c r="P436" s="702"/>
      <c r="Q436" s="702"/>
      <c r="R436" s="702"/>
      <c r="S436" s="702"/>
      <c r="T436" s="702"/>
      <c r="U436" s="702"/>
      <c r="V436" s="702"/>
      <c r="W436" s="702"/>
      <c r="X436" s="702"/>
      <c r="Y436" s="702"/>
      <c r="Z436" s="702"/>
      <c r="AA436" s="702"/>
      <c r="AB436" s="702"/>
      <c r="AC436" s="702"/>
      <c r="AD436" s="702"/>
      <c r="AE436" s="12"/>
      <c r="AF436" s="122"/>
    </row>
    <row r="437" spans="1:64" s="72" customFormat="1" ht="15" customHeight="1">
      <c r="A437" s="131"/>
      <c r="B437" s="624" t="str">
        <f>IF(AV433=0,"","Error: Verificar la información registrada tomando en cuenta la instrucción 2.")</f>
        <v/>
      </c>
      <c r="C437" s="624"/>
      <c r="D437" s="624"/>
      <c r="E437" s="624"/>
      <c r="F437" s="624"/>
      <c r="G437" s="624"/>
      <c r="H437" s="624"/>
      <c r="I437" s="624"/>
      <c r="J437" s="624"/>
      <c r="K437" s="624"/>
      <c r="L437" s="624"/>
      <c r="M437" s="624"/>
      <c r="N437" s="624"/>
      <c r="O437" s="624"/>
      <c r="P437" s="624"/>
      <c r="Q437" s="624"/>
      <c r="R437" s="624"/>
      <c r="S437" s="624"/>
      <c r="T437" s="624"/>
      <c r="U437" s="624"/>
      <c r="V437" s="624"/>
      <c r="W437" s="624"/>
      <c r="X437" s="624"/>
      <c r="Y437" s="624"/>
      <c r="Z437" s="624"/>
      <c r="AA437" s="624"/>
      <c r="AB437" s="624"/>
      <c r="AC437" s="624"/>
      <c r="AD437" s="624"/>
      <c r="AE437" s="12"/>
      <c r="AF437" s="122"/>
    </row>
    <row r="438" spans="1:64" s="72" customFormat="1" ht="15" customHeight="1">
      <c r="A438" s="131"/>
      <c r="B438" s="624" t="str">
        <f>IF(BE402=0,"","Error: Verificar la información registrada tomando en cuenta la instrucción 5.")</f>
        <v/>
      </c>
      <c r="C438" s="624"/>
      <c r="D438" s="624"/>
      <c r="E438" s="624"/>
      <c r="F438" s="624"/>
      <c r="G438" s="624"/>
      <c r="H438" s="624"/>
      <c r="I438" s="624"/>
      <c r="J438" s="624"/>
      <c r="K438" s="624"/>
      <c r="L438" s="624"/>
      <c r="M438" s="624"/>
      <c r="N438" s="624"/>
      <c r="O438" s="624"/>
      <c r="P438" s="624"/>
      <c r="Q438" s="624"/>
      <c r="R438" s="624"/>
      <c r="S438" s="624"/>
      <c r="T438" s="624"/>
      <c r="U438" s="624"/>
      <c r="V438" s="624"/>
      <c r="W438" s="624"/>
      <c r="X438" s="624"/>
      <c r="Y438" s="624"/>
      <c r="Z438" s="624"/>
      <c r="AA438" s="624"/>
      <c r="AB438" s="624"/>
      <c r="AC438" s="624"/>
      <c r="AD438" s="624"/>
      <c r="AE438" s="12"/>
      <c r="AF438" s="122"/>
    </row>
    <row r="439" spans="1:64" s="72" customFormat="1" ht="15" customHeight="1">
      <c r="A439" s="131"/>
      <c r="B439" s="756" t="str">
        <f>IF(BH398=0,"","Alerta: Debe justificar el uso de NS argumentando el estado de la información desconocida.")</f>
        <v/>
      </c>
      <c r="C439" s="756"/>
      <c r="D439" s="756"/>
      <c r="E439" s="756"/>
      <c r="F439" s="756"/>
      <c r="G439" s="756"/>
      <c r="H439" s="756"/>
      <c r="I439" s="756"/>
      <c r="J439" s="756"/>
      <c r="K439" s="756"/>
      <c r="L439" s="756"/>
      <c r="M439" s="756"/>
      <c r="N439" s="756"/>
      <c r="O439" s="756"/>
      <c r="P439" s="756"/>
      <c r="Q439" s="756"/>
      <c r="R439" s="756"/>
      <c r="S439" s="756"/>
      <c r="T439" s="756"/>
      <c r="U439" s="756"/>
      <c r="V439" s="756"/>
      <c r="W439" s="756"/>
      <c r="X439" s="756"/>
      <c r="Y439" s="756"/>
      <c r="Z439" s="756"/>
      <c r="AA439" s="756"/>
      <c r="AB439" s="756"/>
      <c r="AC439" s="756"/>
      <c r="AD439" s="756"/>
      <c r="AE439" s="12"/>
      <c r="AF439" s="122"/>
    </row>
    <row r="440" spans="1:64" s="72" customFormat="1" ht="14.25">
      <c r="A440" s="131"/>
      <c r="B440" s="625" t="str">
        <f>IF(BK433=0,"","Error: Debe completar toda la información requerida.")</f>
        <v/>
      </c>
      <c r="C440" s="625"/>
      <c r="D440" s="625"/>
      <c r="E440" s="625"/>
      <c r="F440" s="625"/>
      <c r="G440" s="625"/>
      <c r="H440" s="625"/>
      <c r="I440" s="625"/>
      <c r="J440" s="625"/>
      <c r="K440" s="625"/>
      <c r="L440" s="625"/>
      <c r="M440" s="625"/>
      <c r="N440" s="625"/>
      <c r="O440" s="625"/>
      <c r="P440" s="625"/>
      <c r="Q440" s="625"/>
      <c r="R440" s="625"/>
      <c r="S440" s="625"/>
      <c r="T440" s="625"/>
      <c r="U440" s="625"/>
      <c r="V440" s="625"/>
      <c r="W440" s="625"/>
      <c r="X440" s="625"/>
      <c r="Y440" s="625"/>
      <c r="Z440" s="625"/>
      <c r="AA440" s="625"/>
      <c r="AB440" s="625"/>
      <c r="AC440" s="625"/>
      <c r="AD440" s="625"/>
      <c r="AE440" s="12"/>
      <c r="AF440" s="122"/>
    </row>
    <row r="441" spans="1:64" s="72" customFormat="1" ht="15">
      <c r="A441" s="131"/>
      <c r="B441"/>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34"/>
      <c r="AA441" s="34"/>
      <c r="AB441" s="34"/>
      <c r="AC441" s="34"/>
      <c r="AD441" s="34"/>
      <c r="AE441" s="12"/>
      <c r="AF441" s="122"/>
    </row>
    <row r="442" spans="1:64" s="72" customFormat="1" ht="15">
      <c r="A442" s="131"/>
      <c r="B442"/>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c r="AA442" s="34"/>
      <c r="AB442" s="34"/>
      <c r="AC442" s="34"/>
      <c r="AD442" s="34"/>
      <c r="AE442" s="12"/>
      <c r="AF442" s="122"/>
    </row>
    <row r="443" spans="1:64" s="72" customFormat="1" ht="24" customHeight="1">
      <c r="A443" s="131" t="s">
        <v>955</v>
      </c>
      <c r="B443" s="688" t="s">
        <v>7585</v>
      </c>
      <c r="C443" s="688"/>
      <c r="D443" s="688"/>
      <c r="E443" s="688"/>
      <c r="F443" s="688"/>
      <c r="G443" s="688"/>
      <c r="H443" s="688"/>
      <c r="I443" s="688"/>
      <c r="J443" s="688"/>
      <c r="K443" s="688"/>
      <c r="L443" s="688"/>
      <c r="M443" s="688"/>
      <c r="N443" s="688"/>
      <c r="O443" s="688"/>
      <c r="P443" s="688"/>
      <c r="Q443" s="688"/>
      <c r="R443" s="688"/>
      <c r="S443" s="688"/>
      <c r="T443" s="688"/>
      <c r="U443" s="688"/>
      <c r="V443" s="688"/>
      <c r="W443" s="688"/>
      <c r="X443" s="688"/>
      <c r="Y443" s="688"/>
      <c r="Z443" s="688"/>
      <c r="AA443" s="688"/>
      <c r="AB443" s="688"/>
      <c r="AC443" s="688"/>
      <c r="AD443" s="688"/>
      <c r="AE443" s="12"/>
      <c r="AF443" s="122"/>
      <c r="AH443" s="639" t="s">
        <v>7211</v>
      </c>
      <c r="AI443" s="641"/>
      <c r="AJ443" s="639" t="s">
        <v>7212</v>
      </c>
      <c r="AK443" s="641"/>
      <c r="AL443" s="639" t="s">
        <v>7213</v>
      </c>
      <c r="AM443" s="641"/>
    </row>
    <row r="444" spans="1:64" s="72" customFormat="1" ht="24" customHeight="1">
      <c r="A444" s="167"/>
      <c r="B444" s="140"/>
      <c r="C444" s="578" t="s">
        <v>882</v>
      </c>
      <c r="D444" s="578"/>
      <c r="E444" s="578"/>
      <c r="F444" s="578"/>
      <c r="G444" s="578"/>
      <c r="H444" s="578"/>
      <c r="I444" s="578"/>
      <c r="J444" s="578"/>
      <c r="K444" s="578"/>
      <c r="L444" s="578"/>
      <c r="M444" s="578"/>
      <c r="N444" s="578"/>
      <c r="O444" s="578"/>
      <c r="P444" s="578"/>
      <c r="Q444" s="578"/>
      <c r="R444" s="578"/>
      <c r="S444" s="578"/>
      <c r="T444" s="578"/>
      <c r="U444" s="578"/>
      <c r="V444" s="578"/>
      <c r="W444" s="578"/>
      <c r="X444" s="578"/>
      <c r="Y444" s="578"/>
      <c r="Z444" s="578"/>
      <c r="AA444" s="578"/>
      <c r="AB444" s="578"/>
      <c r="AC444" s="578"/>
      <c r="AD444" s="578"/>
      <c r="AE444" s="12"/>
      <c r="AF444" s="122"/>
      <c r="AH444" s="642">
        <f>COUNTBLANK(D451:AD485)</f>
        <v>945</v>
      </c>
      <c r="AI444" s="643"/>
      <c r="AJ444" s="639">
        <v>945</v>
      </c>
      <c r="AK444" s="641"/>
      <c r="AL444" s="627"/>
      <c r="AM444" s="627"/>
    </row>
    <row r="445" spans="1:64" s="72" customFormat="1" ht="36" customHeight="1">
      <c r="A445" s="167"/>
      <c r="B445" s="53" t="s">
        <v>2019</v>
      </c>
      <c r="C445" s="671" t="s">
        <v>2232</v>
      </c>
      <c r="D445" s="671"/>
      <c r="E445" s="671"/>
      <c r="F445" s="671"/>
      <c r="G445" s="671"/>
      <c r="H445" s="671"/>
      <c r="I445" s="671"/>
      <c r="J445" s="671"/>
      <c r="K445" s="671"/>
      <c r="L445" s="671"/>
      <c r="M445" s="671"/>
      <c r="N445" s="671"/>
      <c r="O445" s="671"/>
      <c r="P445" s="671"/>
      <c r="Q445" s="671"/>
      <c r="R445" s="671"/>
      <c r="S445" s="671"/>
      <c r="T445" s="671"/>
      <c r="U445" s="671"/>
      <c r="V445" s="671"/>
      <c r="W445" s="671"/>
      <c r="X445" s="671"/>
      <c r="Y445" s="671"/>
      <c r="Z445" s="671"/>
      <c r="AA445" s="671"/>
      <c r="AB445" s="671"/>
      <c r="AC445" s="671"/>
      <c r="AD445" s="671"/>
      <c r="AE445" s="12"/>
      <c r="AF445" s="122"/>
    </row>
    <row r="446" spans="1:64" s="72" customFormat="1" ht="15" customHeight="1">
      <c r="A446" s="167"/>
      <c r="B446" s="140"/>
      <c r="C446" s="671" t="s">
        <v>1025</v>
      </c>
      <c r="D446" s="671"/>
      <c r="E446" s="671"/>
      <c r="F446" s="671"/>
      <c r="G446" s="671"/>
      <c r="H446" s="671"/>
      <c r="I446" s="671"/>
      <c r="J446" s="671"/>
      <c r="K446" s="671"/>
      <c r="L446" s="671"/>
      <c r="M446" s="671"/>
      <c r="N446" s="671"/>
      <c r="O446" s="671"/>
      <c r="P446" s="671"/>
      <c r="Q446" s="671"/>
      <c r="R446" s="671"/>
      <c r="S446" s="671"/>
      <c r="T446" s="671"/>
      <c r="U446" s="671"/>
      <c r="V446" s="671"/>
      <c r="W446" s="671"/>
      <c r="X446" s="671"/>
      <c r="Y446" s="671"/>
      <c r="Z446" s="671"/>
      <c r="AA446" s="671"/>
      <c r="AB446" s="671"/>
      <c r="AC446" s="671"/>
      <c r="AD446" s="671"/>
      <c r="AE446" s="12"/>
      <c r="AF446" s="122"/>
    </row>
    <row r="447" spans="1:64" s="72" customFormat="1" ht="24" customHeight="1">
      <c r="A447" s="167"/>
      <c r="B447" s="140"/>
      <c r="C447" s="578" t="s">
        <v>2233</v>
      </c>
      <c r="D447" s="578"/>
      <c r="E447" s="578"/>
      <c r="F447" s="578"/>
      <c r="G447" s="578"/>
      <c r="H447" s="578"/>
      <c r="I447" s="578"/>
      <c r="J447" s="578"/>
      <c r="K447" s="578"/>
      <c r="L447" s="578"/>
      <c r="M447" s="578"/>
      <c r="N447" s="578"/>
      <c r="O447" s="578"/>
      <c r="P447" s="578"/>
      <c r="Q447" s="578"/>
      <c r="R447" s="578"/>
      <c r="S447" s="578"/>
      <c r="T447" s="578"/>
      <c r="U447" s="578"/>
      <c r="V447" s="578"/>
      <c r="W447" s="578"/>
      <c r="X447" s="578"/>
      <c r="Y447" s="578"/>
      <c r="Z447" s="578"/>
      <c r="AA447" s="578"/>
      <c r="AB447" s="578"/>
      <c r="AC447" s="578"/>
      <c r="AD447" s="578"/>
      <c r="AE447" s="12"/>
      <c r="AF447" s="122"/>
    </row>
    <row r="448" spans="1:64" s="72" customFormat="1" ht="15" customHeight="1">
      <c r="A448" s="131"/>
      <c r="B448" s="15"/>
      <c r="C448" s="141"/>
      <c r="D448" s="141"/>
      <c r="E448" s="141"/>
      <c r="F448" s="141"/>
      <c r="G448" s="141"/>
      <c r="H448" s="141"/>
      <c r="I448" s="141"/>
      <c r="J448" s="141"/>
      <c r="K448" s="141"/>
      <c r="L448" s="141"/>
      <c r="M448" s="141"/>
      <c r="N448" s="141"/>
      <c r="O448" s="141"/>
      <c r="P448" s="141"/>
      <c r="Q448" s="141"/>
      <c r="R448" s="141"/>
      <c r="S448" s="141"/>
      <c r="T448" s="141"/>
      <c r="U448" s="141"/>
      <c r="V448" s="141"/>
      <c r="W448" s="141"/>
      <c r="X448" s="141"/>
      <c r="Y448" s="141"/>
      <c r="Z448" s="141"/>
      <c r="AA448" s="4"/>
      <c r="AB448" s="4"/>
      <c r="AC448" s="4"/>
      <c r="AD448" s="4"/>
      <c r="AE448" s="12"/>
      <c r="AF448" s="122"/>
    </row>
    <row r="449" spans="1:64" s="72" customFormat="1" ht="24" customHeight="1">
      <c r="A449" s="131"/>
      <c r="C449" s="835" t="s">
        <v>227</v>
      </c>
      <c r="D449" s="836"/>
      <c r="E449" s="836"/>
      <c r="F449" s="836"/>
      <c r="G449" s="836"/>
      <c r="H449" s="836"/>
      <c r="I449" s="836"/>
      <c r="J449" s="836"/>
      <c r="K449" s="836"/>
      <c r="L449" s="837"/>
      <c r="M449" s="555" t="s">
        <v>903</v>
      </c>
      <c r="N449" s="556"/>
      <c r="O449" s="556"/>
      <c r="P449" s="556"/>
      <c r="Q449" s="556"/>
      <c r="R449" s="556"/>
      <c r="S449" s="556"/>
      <c r="T449" s="556"/>
      <c r="U449" s="556"/>
      <c r="V449" s="556"/>
      <c r="W449" s="556"/>
      <c r="X449" s="556"/>
      <c r="Y449" s="556"/>
      <c r="Z449" s="556"/>
      <c r="AA449" s="556"/>
      <c r="AB449" s="556"/>
      <c r="AC449" s="556"/>
      <c r="AD449" s="557"/>
      <c r="AE449" s="12"/>
      <c r="AF449" s="122"/>
    </row>
    <row r="450" spans="1:64" s="72" customFormat="1" ht="15" customHeight="1">
      <c r="A450" s="131"/>
      <c r="B450" s="53"/>
      <c r="C450" s="838"/>
      <c r="D450" s="839"/>
      <c r="E450" s="839"/>
      <c r="F450" s="839"/>
      <c r="G450" s="839"/>
      <c r="H450" s="839"/>
      <c r="I450" s="839"/>
      <c r="J450" s="839"/>
      <c r="K450" s="839"/>
      <c r="L450" s="840"/>
      <c r="M450" s="82" t="s">
        <v>66</v>
      </c>
      <c r="N450" s="82" t="s">
        <v>67</v>
      </c>
      <c r="O450" s="82" t="s">
        <v>68</v>
      </c>
      <c r="P450" s="82" t="s">
        <v>69</v>
      </c>
      <c r="Q450" s="82" t="s">
        <v>70</v>
      </c>
      <c r="R450" s="82" t="s">
        <v>71</v>
      </c>
      <c r="S450" s="82" t="s">
        <v>72</v>
      </c>
      <c r="T450" s="82" t="s">
        <v>73</v>
      </c>
      <c r="U450" s="82" t="s">
        <v>74</v>
      </c>
      <c r="V450" s="82" t="s">
        <v>75</v>
      </c>
      <c r="W450" s="82" t="s">
        <v>76</v>
      </c>
      <c r="X450" s="82" t="s">
        <v>77</v>
      </c>
      <c r="Y450" s="82" t="s">
        <v>78</v>
      </c>
      <c r="Z450" s="82" t="s">
        <v>79</v>
      </c>
      <c r="AA450" s="82" t="s">
        <v>80</v>
      </c>
      <c r="AB450" s="82" t="s">
        <v>81</v>
      </c>
      <c r="AC450" s="82" t="s">
        <v>82</v>
      </c>
      <c r="AD450" s="82" t="s">
        <v>83</v>
      </c>
      <c r="AE450" s="12"/>
      <c r="AF450" s="122"/>
      <c r="AH450" s="710" t="s">
        <v>7231</v>
      </c>
      <c r="AI450" s="711"/>
      <c r="AK450" s="651" t="s">
        <v>7242</v>
      </c>
      <c r="AL450" s="653"/>
      <c r="AN450" s="666" t="s">
        <v>7234</v>
      </c>
      <c r="AO450" s="666"/>
      <c r="AQ450" s="645" t="s">
        <v>8001</v>
      </c>
      <c r="AR450" s="646"/>
      <c r="AS450" s="646"/>
      <c r="AT450" s="646"/>
      <c r="AU450" s="646"/>
      <c r="AV450" s="646"/>
      <c r="AW450" s="646"/>
      <c r="AX450" s="646"/>
      <c r="AY450" s="646"/>
      <c r="AZ450" s="646"/>
      <c r="BA450" s="646"/>
      <c r="BB450" s="646"/>
      <c r="BC450" s="646"/>
      <c r="BD450" s="646"/>
      <c r="BE450" s="646"/>
      <c r="BF450" s="646"/>
      <c r="BG450" s="646"/>
      <c r="BH450" s="646"/>
      <c r="BI450" s="646"/>
      <c r="BJ450" s="646"/>
      <c r="BK450" s="647"/>
    </row>
    <row r="451" spans="1:64" s="72" customFormat="1" ht="15" customHeight="1">
      <c r="A451" s="131"/>
      <c r="B451" s="53"/>
      <c r="C451" s="82" t="s">
        <v>66</v>
      </c>
      <c r="D451" s="825" t="str">
        <f t="shared" ref="D451:D485" si="76">IF($AH$388=$AJ$388,"",IF(D398="","",D398))</f>
        <v/>
      </c>
      <c r="E451" s="826"/>
      <c r="F451" s="826"/>
      <c r="G451" s="826"/>
      <c r="H451" s="826"/>
      <c r="I451" s="826"/>
      <c r="J451" s="826"/>
      <c r="K451" s="826"/>
      <c r="L451" s="827"/>
      <c r="M451" s="430"/>
      <c r="N451" s="430"/>
      <c r="O451" s="430"/>
      <c r="P451" s="430"/>
      <c r="Q451" s="430"/>
      <c r="R451" s="430"/>
      <c r="S451" s="430"/>
      <c r="T451" s="430"/>
      <c r="U451" s="430"/>
      <c r="V451" s="430"/>
      <c r="W451" s="430"/>
      <c r="X451" s="430"/>
      <c r="Y451" s="430"/>
      <c r="Z451" s="430"/>
      <c r="AA451" s="430"/>
      <c r="AB451" s="430"/>
      <c r="AC451" s="430"/>
      <c r="AD451" s="430"/>
      <c r="AE451" s="12"/>
      <c r="AF451" s="122"/>
      <c r="AH451" s="704">
        <f t="shared" ref="AH451:AH480" si="77">IF($AH$388=$AJ$388,0,IF(OR(AND(D398&lt;&gt;"",SUM(O398)&gt;0),AND(D398="",O398="")),0,1))</f>
        <v>0</v>
      </c>
      <c r="AI451" s="705"/>
      <c r="AK451" s="645">
        <f>IF($AH$444=$AJ$444,0,IF(OR(AND(D451&lt;&gt;"",AH451=0,COUNTA(M451:AD451)&gt;0),AND(D451&lt;&gt;"",AH451=1,COUNTA(M451:AD451)=0),AND(D451="",AH451=0,COUNTA(M451:AD451)=0)),0,1))</f>
        <v>0</v>
      </c>
      <c r="AL451" s="647"/>
      <c r="AN451" s="638">
        <f>IF($AH$444=$AJ$444,0,IF(OR(AND(D451&lt;&gt;"",AH451=0,COUNTA(M451:AD451)&gt;0),AND(D451&lt;&gt;"",AH451=1,COUNTA(M451:AD451)=0),AND(D451="",AH451=0,COUNTA(M451:AD451)=0)),0,1))</f>
        <v>0</v>
      </c>
      <c r="AO451" s="638"/>
      <c r="AQ451" s="632" t="s">
        <v>7897</v>
      </c>
      <c r="AR451" s="633"/>
      <c r="AS451" s="460" t="str">
        <f>SUBSTITUTE( SUBSTITUTE( SUBSTITUTE( SUBSTITUTE( SUBSTITUTE( SUBSTITUTE( SUBSTITUTE( SUBSTITUTE( SUBSTITUTE( SUBSTITUTE(F487, "á", "a"), "é", "e"), "í", "i"), "ó", "o"), "ú", "u"), "Á", "A"), "É", "E"), "Í", "I"), "Ó", "O"), "Ú", "U")</f>
        <v/>
      </c>
      <c r="AT451" s="475"/>
      <c r="AU451" s="475"/>
      <c r="AV451" s="475"/>
      <c r="AW451" s="475"/>
      <c r="AX451" s="475"/>
      <c r="AY451" s="475"/>
      <c r="AZ451" s="475"/>
      <c r="BA451" s="475"/>
      <c r="BB451" s="475"/>
      <c r="BC451" s="475"/>
      <c r="BD451" s="475"/>
      <c r="BE451" s="475"/>
      <c r="BF451" s="475"/>
      <c r="BG451" s="475"/>
      <c r="BH451" s="475"/>
      <c r="BI451" s="475"/>
      <c r="BJ451" s="475"/>
      <c r="BK451" s="476"/>
    </row>
    <row r="452" spans="1:64" s="72" customFormat="1" ht="15" customHeight="1">
      <c r="A452" s="131"/>
      <c r="B452" s="53"/>
      <c r="C452" s="82" t="s">
        <v>67</v>
      </c>
      <c r="D452" s="825" t="str">
        <f t="shared" si="76"/>
        <v/>
      </c>
      <c r="E452" s="826"/>
      <c r="F452" s="826"/>
      <c r="G452" s="826"/>
      <c r="H452" s="826"/>
      <c r="I452" s="826"/>
      <c r="J452" s="826"/>
      <c r="K452" s="826"/>
      <c r="L452" s="827"/>
      <c r="M452" s="430"/>
      <c r="N452" s="430"/>
      <c r="O452" s="430"/>
      <c r="P452" s="430"/>
      <c r="Q452" s="430"/>
      <c r="R452" s="430"/>
      <c r="S452" s="430"/>
      <c r="T452" s="430"/>
      <c r="U452" s="430"/>
      <c r="V452" s="430"/>
      <c r="W452" s="430"/>
      <c r="X452" s="430"/>
      <c r="Y452" s="430"/>
      <c r="Z452" s="430"/>
      <c r="AA452" s="430"/>
      <c r="AB452" s="430"/>
      <c r="AC452" s="430"/>
      <c r="AD452" s="430"/>
      <c r="AE452" s="12"/>
      <c r="AF452" s="122"/>
      <c r="AH452" s="704">
        <f t="shared" si="77"/>
        <v>0</v>
      </c>
      <c r="AI452" s="705"/>
      <c r="AK452" s="645">
        <f t="shared" ref="AK452:AK480" si="78">IF($AH$444=$AJ$444,0,IF(OR(AND(D452&lt;&gt;"",AH452=0,COUNTA(M452:AD452)&gt;0),AND(D452&lt;&gt;"",AH452=1,COUNTA(M452:AD452)=0),AND(D452="",AH452=0,COUNTA(M452:AD452)=0)),0,1))</f>
        <v>0</v>
      </c>
      <c r="AL452" s="647"/>
      <c r="AN452" s="638">
        <f t="shared" ref="AN452:AN480" si="79">IF($AH$444=$AJ$444,0,IF(OR(AND(D452&lt;&gt;"",AH452=0,COUNTA(M452:AD452)&gt;0),AND(D452&lt;&gt;"",AH452=1,COUNTA(M452:AD452)=0),AND(D452="",AH452=0,COUNTA(M452:AD452)=0)),0,1))</f>
        <v>0</v>
      </c>
      <c r="AO452" s="638"/>
      <c r="AQ452" s="632" t="s">
        <v>7898</v>
      </c>
      <c r="AR452" s="633"/>
      <c r="AS452" s="112">
        <v>1</v>
      </c>
      <c r="AT452" s="112">
        <v>2</v>
      </c>
      <c r="AU452" s="112">
        <v>2</v>
      </c>
      <c r="AV452" s="112">
        <v>3</v>
      </c>
      <c r="AW452" s="112">
        <v>4</v>
      </c>
      <c r="AX452" s="112">
        <v>5</v>
      </c>
      <c r="AY452" s="112">
        <v>6</v>
      </c>
      <c r="AZ452" s="112">
        <v>7</v>
      </c>
      <c r="BA452" s="112">
        <v>8</v>
      </c>
      <c r="BB452" s="112">
        <v>9</v>
      </c>
      <c r="BC452" s="112">
        <v>10</v>
      </c>
      <c r="BD452" s="112">
        <v>11</v>
      </c>
      <c r="BE452" s="112">
        <v>12</v>
      </c>
      <c r="BF452" s="112">
        <v>13</v>
      </c>
      <c r="BG452" s="112">
        <v>14</v>
      </c>
      <c r="BH452" s="112">
        <v>15</v>
      </c>
      <c r="BI452" s="112">
        <v>16</v>
      </c>
      <c r="BJ452" s="112">
        <v>16</v>
      </c>
      <c r="BK452" s="112">
        <v>17</v>
      </c>
    </row>
    <row r="453" spans="1:64" s="72" customFormat="1" ht="15" customHeight="1">
      <c r="A453" s="131"/>
      <c r="B453" s="53"/>
      <c r="C453" s="82" t="s">
        <v>68</v>
      </c>
      <c r="D453" s="825" t="str">
        <f t="shared" si="76"/>
        <v/>
      </c>
      <c r="E453" s="826"/>
      <c r="F453" s="826"/>
      <c r="G453" s="826"/>
      <c r="H453" s="826"/>
      <c r="I453" s="826"/>
      <c r="J453" s="826"/>
      <c r="K453" s="826"/>
      <c r="L453" s="827"/>
      <c r="M453" s="430"/>
      <c r="N453" s="430"/>
      <c r="O453" s="430"/>
      <c r="P453" s="430"/>
      <c r="Q453" s="430"/>
      <c r="R453" s="430"/>
      <c r="S453" s="430"/>
      <c r="T453" s="430"/>
      <c r="U453" s="430"/>
      <c r="V453" s="430"/>
      <c r="W453" s="430"/>
      <c r="X453" s="430"/>
      <c r="Y453" s="430"/>
      <c r="Z453" s="430"/>
      <c r="AA453" s="430"/>
      <c r="AB453" s="430"/>
      <c r="AC453" s="430"/>
      <c r="AD453" s="430"/>
      <c r="AE453" s="12"/>
      <c r="AF453" s="122"/>
      <c r="AH453" s="704">
        <f t="shared" si="77"/>
        <v>0</v>
      </c>
      <c r="AI453" s="705"/>
      <c r="AK453" s="645">
        <f t="shared" si="78"/>
        <v>0</v>
      </c>
      <c r="AL453" s="647"/>
      <c r="AN453" s="638">
        <f t="shared" si="79"/>
        <v>0</v>
      </c>
      <c r="AO453" s="638"/>
      <c r="AQ453" s="632" t="s">
        <v>7899</v>
      </c>
      <c r="AR453" s="633"/>
      <c r="AS453" s="442" t="s">
        <v>7985</v>
      </c>
      <c r="AT453" s="442" t="s">
        <v>7974</v>
      </c>
      <c r="AU453" s="442" t="s">
        <v>7973</v>
      </c>
      <c r="AV453" s="442" t="s">
        <v>7975</v>
      </c>
      <c r="AW453" s="442" t="s">
        <v>800</v>
      </c>
      <c r="AX453" s="442" t="s">
        <v>808</v>
      </c>
      <c r="AY453" s="442" t="s">
        <v>7976</v>
      </c>
      <c r="AZ453" s="442" t="s">
        <v>7977</v>
      </c>
      <c r="BA453" s="442" t="s">
        <v>7978</v>
      </c>
      <c r="BB453" s="442" t="s">
        <v>803</v>
      </c>
      <c r="BC453" s="442" t="s">
        <v>7979</v>
      </c>
      <c r="BD453" s="442" t="s">
        <v>802</v>
      </c>
      <c r="BE453" s="442" t="s">
        <v>7986</v>
      </c>
      <c r="BF453" s="442" t="s">
        <v>7984</v>
      </c>
      <c r="BG453" s="442" t="s">
        <v>7980</v>
      </c>
      <c r="BH453" s="442" t="s">
        <v>817</v>
      </c>
      <c r="BI453" s="442" t="s">
        <v>7981</v>
      </c>
      <c r="BJ453" s="442" t="s">
        <v>7982</v>
      </c>
      <c r="BK453" s="442" t="s">
        <v>7983</v>
      </c>
    </row>
    <row r="454" spans="1:64" s="72" customFormat="1" ht="15" customHeight="1">
      <c r="A454" s="131"/>
      <c r="B454" s="53"/>
      <c r="C454" s="82" t="s">
        <v>69</v>
      </c>
      <c r="D454" s="825" t="str">
        <f t="shared" si="76"/>
        <v/>
      </c>
      <c r="E454" s="826"/>
      <c r="F454" s="826"/>
      <c r="G454" s="826"/>
      <c r="H454" s="826"/>
      <c r="I454" s="826"/>
      <c r="J454" s="826"/>
      <c r="K454" s="826"/>
      <c r="L454" s="827"/>
      <c r="M454" s="430"/>
      <c r="N454" s="430"/>
      <c r="O454" s="430"/>
      <c r="P454" s="430"/>
      <c r="Q454" s="430"/>
      <c r="R454" s="430"/>
      <c r="S454" s="430"/>
      <c r="T454" s="430"/>
      <c r="U454" s="430"/>
      <c r="V454" s="430"/>
      <c r="W454" s="430"/>
      <c r="X454" s="430"/>
      <c r="Y454" s="430"/>
      <c r="Z454" s="430"/>
      <c r="AA454" s="430"/>
      <c r="AB454" s="430"/>
      <c r="AC454" s="430"/>
      <c r="AD454" s="430"/>
      <c r="AE454" s="12"/>
      <c r="AF454" s="122"/>
      <c r="AH454" s="704">
        <f t="shared" si="77"/>
        <v>0</v>
      </c>
      <c r="AI454" s="705"/>
      <c r="AK454" s="645">
        <f t="shared" si="78"/>
        <v>0</v>
      </c>
      <c r="AL454" s="647"/>
      <c r="AN454" s="638">
        <f t="shared" si="79"/>
        <v>0</v>
      </c>
      <c r="AO454" s="638"/>
      <c r="AQ454" s="654" t="s">
        <v>7900</v>
      </c>
      <c r="AR454" s="888"/>
      <c r="AS454" s="474" t="str">
        <f>SUBSTITUTE( SUBSTITUTE( SUBSTITUTE( SUBSTITUTE( SUBSTITUTE( SUBSTITUTE( SUBSTITUTE( SUBSTITUTE( SUBSTITUTE( SUBSTITUTE(AS453, "á", "a"), "é", "e"), "í", "i"), "ó", "o"), "ú", "u"), "Á", "A"), "É", "E"), "Í", "I"), "Ó", "O"), "Ú", "U")</f>
        <v>Rayo</v>
      </c>
      <c r="AT454" s="474" t="str">
        <f t="shared" ref="AT454:BK454" si="80">SUBSTITUTE( SUBSTITUTE( SUBSTITUTE( SUBSTITUTE( SUBSTITUTE( SUBSTITUTE( SUBSTITUTE( SUBSTITUTE( SUBSTITUTE( SUBSTITUTE(AT453, "á", "a"), "é", "e"), "í", "i"), "ó", "o"), "ú", "u"), "Á", "A"), "É", "E"), "Í", "I"), "Ó", "O"), "Ú", "U")</f>
        <v>Bascula</v>
      </c>
      <c r="AU454" s="474" t="str">
        <f t="shared" si="80"/>
        <v>Balanza</v>
      </c>
      <c r="AV454" s="474" t="str">
        <f t="shared" si="80"/>
        <v>Sistema de lavado</v>
      </c>
      <c r="AW454" s="474" t="str">
        <f t="shared" si="80"/>
        <v>Hidroaspirador</v>
      </c>
      <c r="AX454" s="474" t="str">
        <f t="shared" si="80"/>
        <v>Extractor de aire</v>
      </c>
      <c r="AY454" s="474" t="str">
        <f t="shared" si="80"/>
        <v>Lampara quirurgica</v>
      </c>
      <c r="AZ454" s="474" t="str">
        <f t="shared" si="80"/>
        <v>Fluorescente</v>
      </c>
      <c r="BA454" s="474" t="str">
        <f t="shared" si="80"/>
        <v>Mesas de transporte</v>
      </c>
      <c r="BB454" s="474" t="str">
        <f t="shared" si="80"/>
        <v>Bancos de altura</v>
      </c>
      <c r="BC454" s="474" t="str">
        <f t="shared" si="80"/>
        <v>Escalera</v>
      </c>
      <c r="BD454" s="474" t="str">
        <f t="shared" si="80"/>
        <v>Montacargas</v>
      </c>
      <c r="BE454" s="474" t="str">
        <f t="shared" si="80"/>
        <v>Contenedor</v>
      </c>
      <c r="BF454" s="474" t="str">
        <f t="shared" si="80"/>
        <v>Camara</v>
      </c>
      <c r="BG454" s="474" t="str">
        <f t="shared" si="80"/>
        <v>Mueble</v>
      </c>
      <c r="BH454" s="474" t="str">
        <f t="shared" si="80"/>
        <v>Piso aislante</v>
      </c>
      <c r="BI454" s="474" t="str">
        <f t="shared" si="80"/>
        <v>Temperatura</v>
      </c>
      <c r="BJ454" s="474" t="str">
        <f t="shared" si="80"/>
        <v>Humedad</v>
      </c>
      <c r="BK454" s="474" t="str">
        <f t="shared" si="80"/>
        <v>Aguas residuales</v>
      </c>
    </row>
    <row r="455" spans="1:64" s="72" customFormat="1" ht="15" customHeight="1">
      <c r="A455" s="131"/>
      <c r="B455" s="53"/>
      <c r="C455" s="82" t="s">
        <v>70</v>
      </c>
      <c r="D455" s="825" t="str">
        <f t="shared" si="76"/>
        <v/>
      </c>
      <c r="E455" s="826"/>
      <c r="F455" s="826"/>
      <c r="G455" s="826"/>
      <c r="H455" s="826"/>
      <c r="I455" s="826"/>
      <c r="J455" s="826"/>
      <c r="K455" s="826"/>
      <c r="L455" s="827"/>
      <c r="M455" s="430"/>
      <c r="N455" s="430"/>
      <c r="O455" s="430"/>
      <c r="P455" s="430"/>
      <c r="Q455" s="430"/>
      <c r="R455" s="430"/>
      <c r="S455" s="430"/>
      <c r="T455" s="430"/>
      <c r="U455" s="430"/>
      <c r="V455" s="430"/>
      <c r="W455" s="430"/>
      <c r="X455" s="430"/>
      <c r="Y455" s="430"/>
      <c r="Z455" s="430"/>
      <c r="AA455" s="430"/>
      <c r="AB455" s="430"/>
      <c r="AC455" s="430"/>
      <c r="AD455" s="430"/>
      <c r="AE455" s="12"/>
      <c r="AF455" s="122"/>
      <c r="AH455" s="704">
        <f t="shared" si="77"/>
        <v>0</v>
      </c>
      <c r="AI455" s="705"/>
      <c r="AK455" s="645">
        <f t="shared" si="78"/>
        <v>0</v>
      </c>
      <c r="AL455" s="647"/>
      <c r="AN455" s="638">
        <f t="shared" si="79"/>
        <v>0</v>
      </c>
      <c r="AO455" s="638"/>
      <c r="AQ455" s="626" t="s">
        <v>7223</v>
      </c>
      <c r="AR455" s="632"/>
      <c r="AS455" s="461">
        <f>IF(ISNUMBER(SEARCH(AS454,$AS$451,1))=FALSE,0,1)</f>
        <v>0</v>
      </c>
      <c r="AT455" s="461">
        <f t="shared" ref="AT455:BK455" si="81">IF(ISNUMBER(SEARCH(AT454,$AS$451,1))=FALSE,0,1)</f>
        <v>0</v>
      </c>
      <c r="AU455" s="461">
        <f t="shared" si="81"/>
        <v>0</v>
      </c>
      <c r="AV455" s="461">
        <f t="shared" si="81"/>
        <v>0</v>
      </c>
      <c r="AW455" s="461">
        <f t="shared" si="81"/>
        <v>0</v>
      </c>
      <c r="AX455" s="461">
        <f t="shared" si="81"/>
        <v>0</v>
      </c>
      <c r="AY455" s="461">
        <f t="shared" si="81"/>
        <v>0</v>
      </c>
      <c r="AZ455" s="461">
        <f t="shared" si="81"/>
        <v>0</v>
      </c>
      <c r="BA455" s="461">
        <f t="shared" si="81"/>
        <v>0</v>
      </c>
      <c r="BB455" s="461">
        <f t="shared" si="81"/>
        <v>0</v>
      </c>
      <c r="BC455" s="461">
        <f t="shared" si="81"/>
        <v>0</v>
      </c>
      <c r="BD455" s="461">
        <f t="shared" si="81"/>
        <v>0</v>
      </c>
      <c r="BE455" s="461">
        <f t="shared" si="81"/>
        <v>0</v>
      </c>
      <c r="BF455" s="461">
        <f t="shared" si="81"/>
        <v>0</v>
      </c>
      <c r="BG455" s="461">
        <f t="shared" si="81"/>
        <v>0</v>
      </c>
      <c r="BH455" s="461">
        <f t="shared" si="81"/>
        <v>0</v>
      </c>
      <c r="BI455" s="461">
        <f t="shared" si="81"/>
        <v>0</v>
      </c>
      <c r="BJ455" s="461">
        <f t="shared" si="81"/>
        <v>0</v>
      </c>
      <c r="BK455" s="461">
        <f t="shared" si="81"/>
        <v>0</v>
      </c>
      <c r="BL455" s="462">
        <f>SUM(AS455:BK455)</f>
        <v>0</v>
      </c>
    </row>
    <row r="456" spans="1:64" s="72" customFormat="1" ht="15" customHeight="1">
      <c r="A456" s="131"/>
      <c r="B456" s="53"/>
      <c r="C456" s="82" t="s">
        <v>71</v>
      </c>
      <c r="D456" s="825" t="str">
        <f t="shared" si="76"/>
        <v/>
      </c>
      <c r="E456" s="826"/>
      <c r="F456" s="826"/>
      <c r="G456" s="826"/>
      <c r="H456" s="826"/>
      <c r="I456" s="826"/>
      <c r="J456" s="826"/>
      <c r="K456" s="826"/>
      <c r="L456" s="827"/>
      <c r="M456" s="430"/>
      <c r="N456" s="430"/>
      <c r="O456" s="430"/>
      <c r="P456" s="430"/>
      <c r="Q456" s="430"/>
      <c r="R456" s="430"/>
      <c r="S456" s="430"/>
      <c r="T456" s="430"/>
      <c r="U456" s="430"/>
      <c r="V456" s="430"/>
      <c r="W456" s="430"/>
      <c r="X456" s="430"/>
      <c r="Y456" s="430"/>
      <c r="Z456" s="430"/>
      <c r="AA456" s="430"/>
      <c r="AB456" s="430"/>
      <c r="AC456" s="430"/>
      <c r="AD456" s="430"/>
      <c r="AE456" s="12"/>
      <c r="AF456" s="122"/>
      <c r="AH456" s="704">
        <f t="shared" si="77"/>
        <v>0</v>
      </c>
      <c r="AI456" s="705"/>
      <c r="AK456" s="645">
        <f t="shared" si="78"/>
        <v>0</v>
      </c>
      <c r="AL456" s="647"/>
      <c r="AN456" s="638">
        <f t="shared" si="79"/>
        <v>0</v>
      </c>
      <c r="AO456" s="638"/>
      <c r="AQ456" s="626" t="s">
        <v>7901</v>
      </c>
      <c r="AR456" s="632"/>
      <c r="AS456" s="461" t="str">
        <f>IF(AS455=0,"",IF(SUM($AS$455:AS455)=1,AS452,IF($BL$455&gt;SUM($AS$455:AS455),_xlfn.CONCAT(", ",AS452),IF($BL$455=SUM($AS$455:AS455),_xlfn.CONCAT(" y ",AS452)))))</f>
        <v/>
      </c>
      <c r="AT456" s="461" t="str">
        <f>IF(AT455=0,"",IF(SUM($AS$455:AT455)=1,AT452,IF($BL$455&gt;SUM($AS$455:AT455),_xlfn.CONCAT(", ",AT452),IF($BL$455=SUM($AS$455:AT455),_xlfn.CONCAT(" y ",AT452)))))</f>
        <v/>
      </c>
      <c r="AU456" s="461" t="str">
        <f>IF(AU455=0,"",IF(SUM($AS$455:AU455)=1,AU452,IF($BL$455&gt;SUM($AS$455:AU455),_xlfn.CONCAT(", ",AU452),IF($BL$455=SUM($AS$455:AU455),_xlfn.CONCAT(" y ",AU452)))))</f>
        <v/>
      </c>
      <c r="AV456" s="461" t="str">
        <f>IF(AV455=0,"",IF(SUM($AS$455:AV455)=1,AV452,IF($BL$455&gt;SUM($AS$455:AV455),_xlfn.CONCAT(", ",AV452),IF($BL$455=SUM($AS$455:AV455),_xlfn.CONCAT(" y ",AV452)))))</f>
        <v/>
      </c>
      <c r="AW456" s="461" t="str">
        <f>IF(AW455=0,"",IF(SUM($AS$455:AW455)=1,AW452,IF($BL$455&gt;SUM($AS$455:AW455),_xlfn.CONCAT(", ",AW452),IF($BL$455=SUM($AS$455:AW455),_xlfn.CONCAT(" y ",AW452)))))</f>
        <v/>
      </c>
      <c r="AX456" s="461" t="str">
        <f>IF(AX455=0,"",IF(SUM($AS$455:AX455)=1,AX452,IF($BL$455&gt;SUM($AS$455:AX455),_xlfn.CONCAT(", ",AX452),IF($BL$455=SUM($AS$455:AX455),_xlfn.CONCAT(" y ",AX452)))))</f>
        <v/>
      </c>
      <c r="AY456" s="461" t="str">
        <f>IF(AY455=0,"",IF(SUM($AS$455:AY455)=1,AY452,IF($BL$455&gt;SUM($AS$455:AY455),_xlfn.CONCAT(", ",AY452),IF($BL$455=SUM($AS$455:AY455),_xlfn.CONCAT(" y ",AY452)))))</f>
        <v/>
      </c>
      <c r="AZ456" s="461" t="str">
        <f>IF(AZ455=0,"",IF(SUM($AS$455:AZ455)=1,AZ452,IF($BL$455&gt;SUM($AS$455:AZ455),_xlfn.CONCAT(", ",AZ452),IF($BL$455=SUM($AS$455:AZ455),_xlfn.CONCAT(" y ",AZ452)))))</f>
        <v/>
      </c>
      <c r="BA456" s="461" t="str">
        <f>IF(BA455=0,"",IF(SUM($AS$455:BA455)=1,BA452,IF($BL$455&gt;SUM($AS$455:BA455),_xlfn.CONCAT(", ",BA452),IF($BL$455=SUM($AS$455:BA455),_xlfn.CONCAT(" y ",BA452)))))</f>
        <v/>
      </c>
      <c r="BB456" s="461" t="str">
        <f>IF(BB455=0,"",IF(SUM($AS$455:BB455)=1,BB452,IF($BL$455&gt;SUM($AS$455:BB455),_xlfn.CONCAT(", ",BB452),IF($BL$455=SUM($AS$455:BB455),_xlfn.CONCAT(" y ",BB452)))))</f>
        <v/>
      </c>
      <c r="BC456" s="461" t="str">
        <f>IF(BC455=0,"",IF(SUM($AS$455:BC455)=1,BC452,IF($BL$455&gt;SUM($AS$455:BC455),_xlfn.CONCAT(", ",BC452),IF($BL$455=SUM($AS$455:BC455),_xlfn.CONCAT(" y ",BC452)))))</f>
        <v/>
      </c>
      <c r="BD456" s="461" t="str">
        <f>IF(BD455=0,"",IF(SUM($AS$455:BD455)=1,BD452,IF($BL$455&gt;SUM($AS$455:BD455),_xlfn.CONCAT(", ",BD452),IF($BL$455=SUM($AS$455:BD455),_xlfn.CONCAT(" y ",BD452)))))</f>
        <v/>
      </c>
      <c r="BE456" s="461" t="str">
        <f>IF(BE455=0,"",IF(SUM($AS$455:BE455)=1,BE452,IF($BL$455&gt;SUM($AS$455:BE455),_xlfn.CONCAT(", ",BE452),IF($BL$455=SUM($AS$455:BE455),_xlfn.CONCAT(" y ",BE452)))))</f>
        <v/>
      </c>
      <c r="BF456" s="461" t="str">
        <f>IF(BF455=0,"",IF(SUM($AS$455:BF455)=1,BF452,IF($BL$455&gt;SUM($AS$455:BF455),_xlfn.CONCAT(", ",BF452),IF($BL$455=SUM($AS$455:BF455),_xlfn.CONCAT(" y ",BF452)))))</f>
        <v/>
      </c>
      <c r="BG456" s="461" t="str">
        <f>IF(BG455=0,"",IF(SUM($AS$455:BG455)=1,BG452,IF($BL$455&gt;SUM($AS$455:BG455),_xlfn.CONCAT(", ",BG452),IF($BL$455=SUM($AS$455:BG455),_xlfn.CONCAT(" y ",BG452)))))</f>
        <v/>
      </c>
      <c r="BH456" s="461" t="str">
        <f>IF(BH455=0,"",IF(SUM($AS$455:BH455)=1,BH452,IF($BL$455&gt;SUM($AS$455:BH455),_xlfn.CONCAT(", ",BH452),IF($BL$455=SUM($AS$455:BH455),_xlfn.CONCAT(" y ",BH452)))))</f>
        <v/>
      </c>
      <c r="BI456" s="461" t="str">
        <f>IF(BI455=0,"",IF(SUM($AS$455:BI455)=1,BI452,IF($BL$455&gt;SUM($AS$455:BI455),_xlfn.CONCAT(", ",BI452),IF($BL$455=SUM($AS$455:BI455),_xlfn.CONCAT(" y ",BI452)))))</f>
        <v/>
      </c>
      <c r="BJ456" s="461" t="str">
        <f>IF(BJ455=0,"",IF(SUM($AS$455:BJ455)=1,BJ452,IF($BL$455&gt;SUM($AS$455:BJ455),_xlfn.CONCAT(", ",BJ452),IF($BL$455=SUM($AS$455:BJ455),_xlfn.CONCAT(" y ",BJ452)))))</f>
        <v/>
      </c>
      <c r="BK456" s="461" t="str">
        <f>IF(BK455=0,"",IF(SUM($AS$455:BK455)=1,BK452,IF($BL$455&gt;SUM($AS$455:BK455),_xlfn.CONCAT(", ",BK452),IF($BL$455=SUM($AS$455:BK455),_xlfn.CONCAT(" y ",BK452)))))</f>
        <v/>
      </c>
      <c r="BL456" s="463" t="str">
        <f>_xlfn.CONCAT(AS456:BK456)</f>
        <v/>
      </c>
    </row>
    <row r="457" spans="1:64" s="72" customFormat="1" ht="15" customHeight="1">
      <c r="A457" s="131"/>
      <c r="B457" s="53"/>
      <c r="C457" s="82" t="s">
        <v>72</v>
      </c>
      <c r="D457" s="825" t="str">
        <f t="shared" si="76"/>
        <v/>
      </c>
      <c r="E457" s="826"/>
      <c r="F457" s="826"/>
      <c r="G457" s="826"/>
      <c r="H457" s="826"/>
      <c r="I457" s="826"/>
      <c r="J457" s="826"/>
      <c r="K457" s="826"/>
      <c r="L457" s="827"/>
      <c r="M457" s="430"/>
      <c r="N457" s="430"/>
      <c r="O457" s="430"/>
      <c r="P457" s="430"/>
      <c r="Q457" s="430"/>
      <c r="R457" s="430"/>
      <c r="S457" s="430"/>
      <c r="T457" s="430"/>
      <c r="U457" s="430"/>
      <c r="V457" s="430"/>
      <c r="W457" s="430"/>
      <c r="X457" s="430"/>
      <c r="Y457" s="430"/>
      <c r="Z457" s="430"/>
      <c r="AA457" s="430"/>
      <c r="AB457" s="430"/>
      <c r="AC457" s="430"/>
      <c r="AD457" s="430"/>
      <c r="AE457" s="12"/>
      <c r="AF457" s="122"/>
      <c r="AH457" s="704">
        <f t="shared" si="77"/>
        <v>0</v>
      </c>
      <c r="AI457" s="705"/>
      <c r="AK457" s="645">
        <f t="shared" si="78"/>
        <v>0</v>
      </c>
      <c r="AL457" s="647"/>
      <c r="AN457" s="638">
        <f t="shared" si="79"/>
        <v>0</v>
      </c>
      <c r="AO457" s="638"/>
    </row>
    <row r="458" spans="1:64" s="72" customFormat="1" ht="15" customHeight="1">
      <c r="A458" s="131"/>
      <c r="B458" s="53"/>
      <c r="C458" s="82" t="s">
        <v>73</v>
      </c>
      <c r="D458" s="825" t="str">
        <f t="shared" si="76"/>
        <v/>
      </c>
      <c r="E458" s="826"/>
      <c r="F458" s="826"/>
      <c r="G458" s="826"/>
      <c r="H458" s="826"/>
      <c r="I458" s="826"/>
      <c r="J458" s="826"/>
      <c r="K458" s="826"/>
      <c r="L458" s="827"/>
      <c r="M458" s="430"/>
      <c r="N458" s="430"/>
      <c r="O458" s="430"/>
      <c r="P458" s="430"/>
      <c r="Q458" s="430"/>
      <c r="R458" s="430"/>
      <c r="S458" s="430"/>
      <c r="T458" s="430"/>
      <c r="U458" s="430"/>
      <c r="V458" s="430"/>
      <c r="W458" s="430"/>
      <c r="X458" s="430"/>
      <c r="Y458" s="430"/>
      <c r="Z458" s="430"/>
      <c r="AA458" s="430"/>
      <c r="AB458" s="430"/>
      <c r="AC458" s="430"/>
      <c r="AD458" s="430"/>
      <c r="AE458" s="12"/>
      <c r="AF458" s="122"/>
      <c r="AH458" s="704">
        <f t="shared" si="77"/>
        <v>0</v>
      </c>
      <c r="AI458" s="705"/>
      <c r="AK458" s="645">
        <f t="shared" si="78"/>
        <v>0</v>
      </c>
      <c r="AL458" s="647"/>
      <c r="AN458" s="638">
        <f t="shared" si="79"/>
        <v>0</v>
      </c>
      <c r="AO458" s="638"/>
    </row>
    <row r="459" spans="1:64" s="72" customFormat="1" ht="15" customHeight="1">
      <c r="A459" s="131"/>
      <c r="B459" s="53"/>
      <c r="C459" s="82" t="s">
        <v>74</v>
      </c>
      <c r="D459" s="825" t="str">
        <f t="shared" si="76"/>
        <v/>
      </c>
      <c r="E459" s="826"/>
      <c r="F459" s="826"/>
      <c r="G459" s="826"/>
      <c r="H459" s="826"/>
      <c r="I459" s="826"/>
      <c r="J459" s="826"/>
      <c r="K459" s="826"/>
      <c r="L459" s="827"/>
      <c r="M459" s="430"/>
      <c r="N459" s="430"/>
      <c r="O459" s="430"/>
      <c r="P459" s="430"/>
      <c r="Q459" s="430"/>
      <c r="R459" s="430"/>
      <c r="S459" s="430"/>
      <c r="T459" s="430"/>
      <c r="U459" s="430"/>
      <c r="V459" s="430"/>
      <c r="W459" s="430"/>
      <c r="X459" s="430"/>
      <c r="Y459" s="430"/>
      <c r="Z459" s="430"/>
      <c r="AA459" s="430"/>
      <c r="AB459" s="430"/>
      <c r="AC459" s="430"/>
      <c r="AD459" s="430"/>
      <c r="AE459" s="12"/>
      <c r="AF459" s="122"/>
      <c r="AH459" s="704">
        <f t="shared" si="77"/>
        <v>0</v>
      </c>
      <c r="AI459" s="705"/>
      <c r="AK459" s="645">
        <f t="shared" si="78"/>
        <v>0</v>
      </c>
      <c r="AL459" s="647"/>
      <c r="AN459" s="638">
        <f t="shared" si="79"/>
        <v>0</v>
      </c>
      <c r="AO459" s="638"/>
    </row>
    <row r="460" spans="1:64" s="72" customFormat="1" ht="15" customHeight="1">
      <c r="A460" s="131"/>
      <c r="B460" s="53"/>
      <c r="C460" s="82" t="s">
        <v>75</v>
      </c>
      <c r="D460" s="825" t="str">
        <f t="shared" si="76"/>
        <v/>
      </c>
      <c r="E460" s="826"/>
      <c r="F460" s="826"/>
      <c r="G460" s="826"/>
      <c r="H460" s="826"/>
      <c r="I460" s="826"/>
      <c r="J460" s="826"/>
      <c r="K460" s="826"/>
      <c r="L460" s="827"/>
      <c r="M460" s="430"/>
      <c r="N460" s="430"/>
      <c r="O460" s="430"/>
      <c r="P460" s="430"/>
      <c r="Q460" s="430"/>
      <c r="R460" s="430"/>
      <c r="S460" s="430"/>
      <c r="T460" s="430"/>
      <c r="U460" s="430"/>
      <c r="V460" s="430"/>
      <c r="W460" s="430"/>
      <c r="X460" s="430"/>
      <c r="Y460" s="430"/>
      <c r="Z460" s="430"/>
      <c r="AA460" s="430"/>
      <c r="AB460" s="430"/>
      <c r="AC460" s="430"/>
      <c r="AD460" s="430"/>
      <c r="AE460" s="12"/>
      <c r="AF460" s="122"/>
      <c r="AH460" s="704">
        <f t="shared" si="77"/>
        <v>0</v>
      </c>
      <c r="AI460" s="705"/>
      <c r="AK460" s="645">
        <f t="shared" si="78"/>
        <v>0</v>
      </c>
      <c r="AL460" s="647"/>
      <c r="AN460" s="638">
        <f t="shared" si="79"/>
        <v>0</v>
      </c>
      <c r="AO460" s="638"/>
    </row>
    <row r="461" spans="1:64" s="72" customFormat="1" ht="15" customHeight="1">
      <c r="A461" s="131"/>
      <c r="B461" s="53"/>
      <c r="C461" s="82" t="s">
        <v>76</v>
      </c>
      <c r="D461" s="825" t="str">
        <f t="shared" si="76"/>
        <v/>
      </c>
      <c r="E461" s="826"/>
      <c r="F461" s="826"/>
      <c r="G461" s="826"/>
      <c r="H461" s="826"/>
      <c r="I461" s="826"/>
      <c r="J461" s="826"/>
      <c r="K461" s="826"/>
      <c r="L461" s="827"/>
      <c r="M461" s="430"/>
      <c r="N461" s="430"/>
      <c r="O461" s="430"/>
      <c r="P461" s="430"/>
      <c r="Q461" s="430"/>
      <c r="R461" s="430"/>
      <c r="S461" s="430"/>
      <c r="T461" s="430"/>
      <c r="U461" s="430"/>
      <c r="V461" s="430"/>
      <c r="W461" s="430"/>
      <c r="X461" s="430"/>
      <c r="Y461" s="430"/>
      <c r="Z461" s="430"/>
      <c r="AA461" s="430"/>
      <c r="AB461" s="430"/>
      <c r="AC461" s="430"/>
      <c r="AD461" s="430"/>
      <c r="AE461" s="12"/>
      <c r="AF461" s="122"/>
      <c r="AH461" s="704">
        <f t="shared" si="77"/>
        <v>0</v>
      </c>
      <c r="AI461" s="705"/>
      <c r="AK461" s="645">
        <f t="shared" si="78"/>
        <v>0</v>
      </c>
      <c r="AL461" s="647"/>
      <c r="AN461" s="638">
        <f t="shared" si="79"/>
        <v>0</v>
      </c>
      <c r="AO461" s="638"/>
    </row>
    <row r="462" spans="1:64" s="72" customFormat="1" ht="15" customHeight="1">
      <c r="A462" s="131"/>
      <c r="B462" s="53"/>
      <c r="C462" s="82" t="s">
        <v>77</v>
      </c>
      <c r="D462" s="825" t="str">
        <f t="shared" si="76"/>
        <v/>
      </c>
      <c r="E462" s="826"/>
      <c r="F462" s="826"/>
      <c r="G462" s="826"/>
      <c r="H462" s="826"/>
      <c r="I462" s="826"/>
      <c r="J462" s="826"/>
      <c r="K462" s="826"/>
      <c r="L462" s="827"/>
      <c r="M462" s="430"/>
      <c r="N462" s="430"/>
      <c r="O462" s="430"/>
      <c r="P462" s="430"/>
      <c r="Q462" s="430"/>
      <c r="R462" s="430"/>
      <c r="S462" s="430"/>
      <c r="T462" s="430"/>
      <c r="U462" s="430"/>
      <c r="V462" s="430"/>
      <c r="W462" s="430"/>
      <c r="X462" s="430"/>
      <c r="Y462" s="430"/>
      <c r="Z462" s="430"/>
      <c r="AA462" s="430"/>
      <c r="AB462" s="430"/>
      <c r="AC462" s="430"/>
      <c r="AD462" s="430"/>
      <c r="AE462" s="12"/>
      <c r="AF462" s="122"/>
      <c r="AH462" s="704">
        <f t="shared" si="77"/>
        <v>0</v>
      </c>
      <c r="AI462" s="705"/>
      <c r="AK462" s="645">
        <f t="shared" si="78"/>
        <v>0</v>
      </c>
      <c r="AL462" s="647"/>
      <c r="AN462" s="638">
        <f t="shared" si="79"/>
        <v>0</v>
      </c>
      <c r="AO462" s="638"/>
    </row>
    <row r="463" spans="1:64" s="72" customFormat="1" ht="15" customHeight="1">
      <c r="A463" s="131"/>
      <c r="B463" s="53"/>
      <c r="C463" s="82" t="s">
        <v>78</v>
      </c>
      <c r="D463" s="825" t="str">
        <f t="shared" si="76"/>
        <v/>
      </c>
      <c r="E463" s="826"/>
      <c r="F463" s="826"/>
      <c r="G463" s="826"/>
      <c r="H463" s="826"/>
      <c r="I463" s="826"/>
      <c r="J463" s="826"/>
      <c r="K463" s="826"/>
      <c r="L463" s="827"/>
      <c r="M463" s="430"/>
      <c r="N463" s="430"/>
      <c r="O463" s="430"/>
      <c r="P463" s="430"/>
      <c r="Q463" s="430"/>
      <c r="R463" s="430"/>
      <c r="S463" s="430"/>
      <c r="T463" s="430"/>
      <c r="U463" s="430"/>
      <c r="V463" s="430"/>
      <c r="W463" s="430"/>
      <c r="X463" s="430"/>
      <c r="Y463" s="430"/>
      <c r="Z463" s="430"/>
      <c r="AA463" s="430"/>
      <c r="AB463" s="430"/>
      <c r="AC463" s="430"/>
      <c r="AD463" s="430"/>
      <c r="AE463" s="12"/>
      <c r="AF463" s="122"/>
      <c r="AH463" s="704">
        <f t="shared" si="77"/>
        <v>0</v>
      </c>
      <c r="AI463" s="705"/>
      <c r="AK463" s="645">
        <f t="shared" si="78"/>
        <v>0</v>
      </c>
      <c r="AL463" s="647"/>
      <c r="AN463" s="638">
        <f t="shared" si="79"/>
        <v>0</v>
      </c>
      <c r="AO463" s="638"/>
    </row>
    <row r="464" spans="1:64" s="72" customFormat="1" ht="15" customHeight="1">
      <c r="A464" s="131"/>
      <c r="B464" s="53"/>
      <c r="C464" s="82" t="s">
        <v>79</v>
      </c>
      <c r="D464" s="825" t="str">
        <f t="shared" si="76"/>
        <v/>
      </c>
      <c r="E464" s="826"/>
      <c r="F464" s="826"/>
      <c r="G464" s="826"/>
      <c r="H464" s="826"/>
      <c r="I464" s="826"/>
      <c r="J464" s="826"/>
      <c r="K464" s="826"/>
      <c r="L464" s="827"/>
      <c r="M464" s="430"/>
      <c r="N464" s="430"/>
      <c r="O464" s="430"/>
      <c r="P464" s="430"/>
      <c r="Q464" s="430"/>
      <c r="R464" s="430"/>
      <c r="S464" s="430"/>
      <c r="T464" s="430"/>
      <c r="U464" s="430"/>
      <c r="V464" s="430"/>
      <c r="W464" s="430"/>
      <c r="X464" s="430"/>
      <c r="Y464" s="430"/>
      <c r="Z464" s="430"/>
      <c r="AA464" s="430"/>
      <c r="AB464" s="430"/>
      <c r="AC464" s="430"/>
      <c r="AD464" s="430"/>
      <c r="AE464" s="12"/>
      <c r="AF464" s="122"/>
      <c r="AH464" s="704">
        <f t="shared" si="77"/>
        <v>0</v>
      </c>
      <c r="AI464" s="705"/>
      <c r="AK464" s="645">
        <f t="shared" si="78"/>
        <v>0</v>
      </c>
      <c r="AL464" s="647"/>
      <c r="AN464" s="638">
        <f t="shared" si="79"/>
        <v>0</v>
      </c>
      <c r="AO464" s="638"/>
    </row>
    <row r="465" spans="1:41" s="72" customFormat="1" ht="15" customHeight="1">
      <c r="A465" s="131"/>
      <c r="B465" s="53"/>
      <c r="C465" s="82" t="s">
        <v>80</v>
      </c>
      <c r="D465" s="825" t="str">
        <f t="shared" si="76"/>
        <v/>
      </c>
      <c r="E465" s="826"/>
      <c r="F465" s="826"/>
      <c r="G465" s="826"/>
      <c r="H465" s="826"/>
      <c r="I465" s="826"/>
      <c r="J465" s="826"/>
      <c r="K465" s="826"/>
      <c r="L465" s="827"/>
      <c r="M465" s="430"/>
      <c r="N465" s="430"/>
      <c r="O465" s="430"/>
      <c r="P465" s="430"/>
      <c r="Q465" s="430"/>
      <c r="R465" s="430"/>
      <c r="S465" s="430"/>
      <c r="T465" s="430"/>
      <c r="U465" s="430"/>
      <c r="V465" s="430"/>
      <c r="W465" s="430"/>
      <c r="X465" s="430"/>
      <c r="Y465" s="430"/>
      <c r="Z465" s="430"/>
      <c r="AA465" s="430"/>
      <c r="AB465" s="430"/>
      <c r="AC465" s="430"/>
      <c r="AD465" s="430"/>
      <c r="AE465" s="12"/>
      <c r="AF465" s="122"/>
      <c r="AH465" s="704">
        <f t="shared" si="77"/>
        <v>0</v>
      </c>
      <c r="AI465" s="705"/>
      <c r="AK465" s="645">
        <f t="shared" si="78"/>
        <v>0</v>
      </c>
      <c r="AL465" s="647"/>
      <c r="AN465" s="638">
        <f t="shared" si="79"/>
        <v>0</v>
      </c>
      <c r="AO465" s="638"/>
    </row>
    <row r="466" spans="1:41" s="72" customFormat="1" ht="15" customHeight="1">
      <c r="A466" s="131"/>
      <c r="B466" s="53"/>
      <c r="C466" s="82" t="s">
        <v>81</v>
      </c>
      <c r="D466" s="825" t="str">
        <f t="shared" si="76"/>
        <v/>
      </c>
      <c r="E466" s="826"/>
      <c r="F466" s="826"/>
      <c r="G466" s="826"/>
      <c r="H466" s="826"/>
      <c r="I466" s="826"/>
      <c r="J466" s="826"/>
      <c r="K466" s="826"/>
      <c r="L466" s="827"/>
      <c r="M466" s="430"/>
      <c r="N466" s="430"/>
      <c r="O466" s="430"/>
      <c r="P466" s="430"/>
      <c r="Q466" s="430"/>
      <c r="R466" s="430"/>
      <c r="S466" s="430"/>
      <c r="T466" s="430"/>
      <c r="U466" s="430"/>
      <c r="V466" s="430"/>
      <c r="W466" s="430"/>
      <c r="X466" s="430"/>
      <c r="Y466" s="430"/>
      <c r="Z466" s="430"/>
      <c r="AA466" s="430"/>
      <c r="AB466" s="430"/>
      <c r="AC466" s="430"/>
      <c r="AD466" s="430"/>
      <c r="AE466" s="12"/>
      <c r="AF466" s="122"/>
      <c r="AH466" s="704">
        <f t="shared" si="77"/>
        <v>0</v>
      </c>
      <c r="AI466" s="705"/>
      <c r="AK466" s="645">
        <f t="shared" si="78"/>
        <v>0</v>
      </c>
      <c r="AL466" s="647"/>
      <c r="AN466" s="638">
        <f t="shared" si="79"/>
        <v>0</v>
      </c>
      <c r="AO466" s="638"/>
    </row>
    <row r="467" spans="1:41" s="72" customFormat="1" ht="15" customHeight="1">
      <c r="A467" s="131"/>
      <c r="B467" s="53"/>
      <c r="C467" s="82" t="s">
        <v>82</v>
      </c>
      <c r="D467" s="825" t="str">
        <f t="shared" si="76"/>
        <v/>
      </c>
      <c r="E467" s="826"/>
      <c r="F467" s="826"/>
      <c r="G467" s="826"/>
      <c r="H467" s="826"/>
      <c r="I467" s="826"/>
      <c r="J467" s="826"/>
      <c r="K467" s="826"/>
      <c r="L467" s="827"/>
      <c r="M467" s="430"/>
      <c r="N467" s="430"/>
      <c r="O467" s="430"/>
      <c r="P467" s="430"/>
      <c r="Q467" s="430"/>
      <c r="R467" s="430"/>
      <c r="S467" s="430"/>
      <c r="T467" s="430"/>
      <c r="U467" s="430"/>
      <c r="V467" s="430"/>
      <c r="W467" s="430"/>
      <c r="X467" s="430"/>
      <c r="Y467" s="430"/>
      <c r="Z467" s="430"/>
      <c r="AA467" s="430"/>
      <c r="AB467" s="430"/>
      <c r="AC467" s="430"/>
      <c r="AD467" s="430"/>
      <c r="AE467" s="12"/>
      <c r="AF467" s="122"/>
      <c r="AH467" s="704">
        <f t="shared" si="77"/>
        <v>0</v>
      </c>
      <c r="AI467" s="705"/>
      <c r="AK467" s="645">
        <f t="shared" si="78"/>
        <v>0</v>
      </c>
      <c r="AL467" s="647"/>
      <c r="AN467" s="638">
        <f t="shared" si="79"/>
        <v>0</v>
      </c>
      <c r="AO467" s="638"/>
    </row>
    <row r="468" spans="1:41" s="72" customFormat="1" ht="15" customHeight="1">
      <c r="A468" s="131"/>
      <c r="B468" s="53"/>
      <c r="C468" s="82" t="s">
        <v>83</v>
      </c>
      <c r="D468" s="825" t="str">
        <f t="shared" si="76"/>
        <v/>
      </c>
      <c r="E468" s="826"/>
      <c r="F468" s="826"/>
      <c r="G468" s="826"/>
      <c r="H468" s="826"/>
      <c r="I468" s="826"/>
      <c r="J468" s="826"/>
      <c r="K468" s="826"/>
      <c r="L468" s="827"/>
      <c r="M468" s="430"/>
      <c r="N468" s="430"/>
      <c r="O468" s="430"/>
      <c r="P468" s="430"/>
      <c r="Q468" s="430"/>
      <c r="R468" s="430"/>
      <c r="S468" s="430"/>
      <c r="T468" s="430"/>
      <c r="U468" s="430"/>
      <c r="V468" s="430"/>
      <c r="W468" s="430"/>
      <c r="X468" s="430"/>
      <c r="Y468" s="430"/>
      <c r="Z468" s="430"/>
      <c r="AA468" s="430"/>
      <c r="AB468" s="430"/>
      <c r="AC468" s="430"/>
      <c r="AD468" s="430"/>
      <c r="AE468" s="12"/>
      <c r="AF468" s="122"/>
      <c r="AH468" s="704">
        <f t="shared" si="77"/>
        <v>0</v>
      </c>
      <c r="AI468" s="705"/>
      <c r="AK468" s="645">
        <f t="shared" si="78"/>
        <v>0</v>
      </c>
      <c r="AL468" s="647"/>
      <c r="AN468" s="638">
        <f t="shared" si="79"/>
        <v>0</v>
      </c>
      <c r="AO468" s="638"/>
    </row>
    <row r="469" spans="1:41" s="72" customFormat="1" ht="15" customHeight="1">
      <c r="A469" s="131"/>
      <c r="B469" s="53"/>
      <c r="C469" s="82" t="s">
        <v>84</v>
      </c>
      <c r="D469" s="825" t="str">
        <f t="shared" si="76"/>
        <v/>
      </c>
      <c r="E469" s="826"/>
      <c r="F469" s="826"/>
      <c r="G469" s="826"/>
      <c r="H469" s="826"/>
      <c r="I469" s="826"/>
      <c r="J469" s="826"/>
      <c r="K469" s="826"/>
      <c r="L469" s="827"/>
      <c r="M469" s="430"/>
      <c r="N469" s="430"/>
      <c r="O469" s="430"/>
      <c r="P469" s="430"/>
      <c r="Q469" s="430"/>
      <c r="R469" s="430"/>
      <c r="S469" s="430"/>
      <c r="T469" s="430"/>
      <c r="U469" s="430"/>
      <c r="V469" s="430"/>
      <c r="W469" s="430"/>
      <c r="X469" s="430"/>
      <c r="Y469" s="430"/>
      <c r="Z469" s="430"/>
      <c r="AA469" s="430"/>
      <c r="AB469" s="430"/>
      <c r="AC469" s="430"/>
      <c r="AD469" s="430"/>
      <c r="AE469" s="12"/>
      <c r="AF469" s="122"/>
      <c r="AH469" s="704">
        <f t="shared" si="77"/>
        <v>0</v>
      </c>
      <c r="AI469" s="705"/>
      <c r="AK469" s="645">
        <f t="shared" si="78"/>
        <v>0</v>
      </c>
      <c r="AL469" s="647"/>
      <c r="AN469" s="638">
        <f t="shared" si="79"/>
        <v>0</v>
      </c>
      <c r="AO469" s="638"/>
    </row>
    <row r="470" spans="1:41" s="72" customFormat="1" ht="15" customHeight="1">
      <c r="A470" s="131"/>
      <c r="B470" s="53"/>
      <c r="C470" s="82" t="s">
        <v>85</v>
      </c>
      <c r="D470" s="825" t="str">
        <f t="shared" si="76"/>
        <v/>
      </c>
      <c r="E470" s="826"/>
      <c r="F470" s="826"/>
      <c r="G470" s="826"/>
      <c r="H470" s="826"/>
      <c r="I470" s="826"/>
      <c r="J470" s="826"/>
      <c r="K470" s="826"/>
      <c r="L470" s="827"/>
      <c r="M470" s="430"/>
      <c r="N470" s="430"/>
      <c r="O470" s="430"/>
      <c r="P470" s="430"/>
      <c r="Q470" s="430"/>
      <c r="R470" s="430"/>
      <c r="S470" s="430"/>
      <c r="T470" s="430"/>
      <c r="U470" s="430"/>
      <c r="V470" s="430"/>
      <c r="W470" s="430"/>
      <c r="X470" s="430"/>
      <c r="Y470" s="430"/>
      <c r="Z470" s="430"/>
      <c r="AA470" s="430"/>
      <c r="AB470" s="430"/>
      <c r="AC470" s="430"/>
      <c r="AD470" s="430"/>
      <c r="AE470" s="12"/>
      <c r="AF470" s="122"/>
      <c r="AH470" s="704">
        <f t="shared" si="77"/>
        <v>0</v>
      </c>
      <c r="AI470" s="705"/>
      <c r="AK470" s="645">
        <f t="shared" si="78"/>
        <v>0</v>
      </c>
      <c r="AL470" s="647"/>
      <c r="AN470" s="638">
        <f t="shared" si="79"/>
        <v>0</v>
      </c>
      <c r="AO470" s="638"/>
    </row>
    <row r="471" spans="1:41" s="72" customFormat="1" ht="15" customHeight="1">
      <c r="A471" s="131"/>
      <c r="B471" s="53"/>
      <c r="C471" s="82" t="s">
        <v>86</v>
      </c>
      <c r="D471" s="825" t="str">
        <f t="shared" si="76"/>
        <v/>
      </c>
      <c r="E471" s="826"/>
      <c r="F471" s="826"/>
      <c r="G471" s="826"/>
      <c r="H471" s="826"/>
      <c r="I471" s="826"/>
      <c r="J471" s="826"/>
      <c r="K471" s="826"/>
      <c r="L471" s="827"/>
      <c r="M471" s="430"/>
      <c r="N471" s="430"/>
      <c r="O471" s="430"/>
      <c r="P471" s="430"/>
      <c r="Q471" s="430"/>
      <c r="R471" s="430"/>
      <c r="S471" s="430"/>
      <c r="T471" s="430"/>
      <c r="U471" s="430"/>
      <c r="V471" s="430"/>
      <c r="W471" s="430"/>
      <c r="X471" s="430"/>
      <c r="Y471" s="430"/>
      <c r="Z471" s="430"/>
      <c r="AA471" s="430"/>
      <c r="AB471" s="430"/>
      <c r="AC471" s="430"/>
      <c r="AD471" s="430"/>
      <c r="AE471" s="12"/>
      <c r="AF471" s="122"/>
      <c r="AH471" s="704">
        <f t="shared" si="77"/>
        <v>0</v>
      </c>
      <c r="AI471" s="705"/>
      <c r="AK471" s="645">
        <f t="shared" si="78"/>
        <v>0</v>
      </c>
      <c r="AL471" s="647"/>
      <c r="AN471" s="638">
        <f t="shared" si="79"/>
        <v>0</v>
      </c>
      <c r="AO471" s="638"/>
    </row>
    <row r="472" spans="1:41" s="72" customFormat="1" ht="15" customHeight="1">
      <c r="A472" s="131"/>
      <c r="B472" s="53"/>
      <c r="C472" s="82" t="s">
        <v>87</v>
      </c>
      <c r="D472" s="825" t="str">
        <f t="shared" si="76"/>
        <v/>
      </c>
      <c r="E472" s="826"/>
      <c r="F472" s="826"/>
      <c r="G472" s="826"/>
      <c r="H472" s="826"/>
      <c r="I472" s="826"/>
      <c r="J472" s="826"/>
      <c r="K472" s="826"/>
      <c r="L472" s="827"/>
      <c r="M472" s="430"/>
      <c r="N472" s="430"/>
      <c r="O472" s="430"/>
      <c r="P472" s="430"/>
      <c r="Q472" s="430"/>
      <c r="R472" s="430"/>
      <c r="S472" s="430"/>
      <c r="T472" s="430"/>
      <c r="U472" s="430"/>
      <c r="V472" s="430"/>
      <c r="W472" s="430"/>
      <c r="X472" s="430"/>
      <c r="Y472" s="430"/>
      <c r="Z472" s="430"/>
      <c r="AA472" s="430"/>
      <c r="AB472" s="430"/>
      <c r="AC472" s="430"/>
      <c r="AD472" s="430"/>
      <c r="AE472" s="12"/>
      <c r="AF472" s="122"/>
      <c r="AH472" s="704">
        <f t="shared" si="77"/>
        <v>0</v>
      </c>
      <c r="AI472" s="705"/>
      <c r="AK472" s="645">
        <f t="shared" si="78"/>
        <v>0</v>
      </c>
      <c r="AL472" s="647"/>
      <c r="AN472" s="638">
        <f t="shared" si="79"/>
        <v>0</v>
      </c>
      <c r="AO472" s="638"/>
    </row>
    <row r="473" spans="1:41" s="72" customFormat="1" ht="15" customHeight="1">
      <c r="A473" s="131"/>
      <c r="B473" s="53"/>
      <c r="C473" s="82" t="s">
        <v>88</v>
      </c>
      <c r="D473" s="825" t="str">
        <f t="shared" si="76"/>
        <v/>
      </c>
      <c r="E473" s="826"/>
      <c r="F473" s="826"/>
      <c r="G473" s="826"/>
      <c r="H473" s="826"/>
      <c r="I473" s="826"/>
      <c r="J473" s="826"/>
      <c r="K473" s="826"/>
      <c r="L473" s="827"/>
      <c r="M473" s="430"/>
      <c r="N473" s="430"/>
      <c r="O473" s="430"/>
      <c r="P473" s="430"/>
      <c r="Q473" s="430"/>
      <c r="R473" s="430"/>
      <c r="S473" s="430"/>
      <c r="T473" s="430"/>
      <c r="U473" s="430"/>
      <c r="V473" s="430"/>
      <c r="W473" s="430"/>
      <c r="X473" s="430"/>
      <c r="Y473" s="430"/>
      <c r="Z473" s="430"/>
      <c r="AA473" s="430"/>
      <c r="AB473" s="430"/>
      <c r="AC473" s="430"/>
      <c r="AD473" s="430"/>
      <c r="AE473" s="12"/>
      <c r="AF473" s="122"/>
      <c r="AH473" s="704">
        <f t="shared" si="77"/>
        <v>0</v>
      </c>
      <c r="AI473" s="705"/>
      <c r="AK473" s="645">
        <f t="shared" si="78"/>
        <v>0</v>
      </c>
      <c r="AL473" s="647"/>
      <c r="AN473" s="638">
        <f t="shared" si="79"/>
        <v>0</v>
      </c>
      <c r="AO473" s="638"/>
    </row>
    <row r="474" spans="1:41" s="72" customFormat="1" ht="15" customHeight="1">
      <c r="A474" s="131"/>
      <c r="B474" s="53"/>
      <c r="C474" s="82" t="s">
        <v>89</v>
      </c>
      <c r="D474" s="825" t="str">
        <f t="shared" si="76"/>
        <v/>
      </c>
      <c r="E474" s="826"/>
      <c r="F474" s="826"/>
      <c r="G474" s="826"/>
      <c r="H474" s="826"/>
      <c r="I474" s="826"/>
      <c r="J474" s="826"/>
      <c r="K474" s="826"/>
      <c r="L474" s="827"/>
      <c r="M474" s="430"/>
      <c r="N474" s="430"/>
      <c r="O474" s="430"/>
      <c r="P474" s="430"/>
      <c r="Q474" s="430"/>
      <c r="R474" s="430"/>
      <c r="S474" s="430"/>
      <c r="T474" s="430"/>
      <c r="U474" s="430"/>
      <c r="V474" s="430"/>
      <c r="W474" s="430"/>
      <c r="X474" s="430"/>
      <c r="Y474" s="430"/>
      <c r="Z474" s="430"/>
      <c r="AA474" s="430"/>
      <c r="AB474" s="430"/>
      <c r="AC474" s="430"/>
      <c r="AD474" s="430"/>
      <c r="AE474" s="12"/>
      <c r="AF474" s="122"/>
      <c r="AH474" s="704">
        <f t="shared" si="77"/>
        <v>0</v>
      </c>
      <c r="AI474" s="705"/>
      <c r="AK474" s="645">
        <f t="shared" si="78"/>
        <v>0</v>
      </c>
      <c r="AL474" s="647"/>
      <c r="AN474" s="638">
        <f t="shared" si="79"/>
        <v>0</v>
      </c>
      <c r="AO474" s="638"/>
    </row>
    <row r="475" spans="1:41" s="72" customFormat="1" ht="15" customHeight="1">
      <c r="A475" s="131"/>
      <c r="B475" s="53"/>
      <c r="C475" s="82" t="s">
        <v>90</v>
      </c>
      <c r="D475" s="825" t="str">
        <f t="shared" si="76"/>
        <v/>
      </c>
      <c r="E475" s="826"/>
      <c r="F475" s="826"/>
      <c r="G475" s="826"/>
      <c r="H475" s="826"/>
      <c r="I475" s="826"/>
      <c r="J475" s="826"/>
      <c r="K475" s="826"/>
      <c r="L475" s="827"/>
      <c r="M475" s="430"/>
      <c r="N475" s="430"/>
      <c r="O475" s="430"/>
      <c r="P475" s="430"/>
      <c r="Q475" s="430"/>
      <c r="R475" s="430"/>
      <c r="S475" s="430"/>
      <c r="T475" s="430"/>
      <c r="U475" s="430"/>
      <c r="V475" s="430"/>
      <c r="W475" s="430"/>
      <c r="X475" s="430"/>
      <c r="Y475" s="430"/>
      <c r="Z475" s="430"/>
      <c r="AA475" s="430"/>
      <c r="AB475" s="430"/>
      <c r="AC475" s="430"/>
      <c r="AD475" s="430"/>
      <c r="AE475" s="12"/>
      <c r="AF475" s="122"/>
      <c r="AH475" s="704">
        <f t="shared" si="77"/>
        <v>0</v>
      </c>
      <c r="AI475" s="705"/>
      <c r="AK475" s="645">
        <f t="shared" si="78"/>
        <v>0</v>
      </c>
      <c r="AL475" s="647"/>
      <c r="AN475" s="638">
        <f t="shared" si="79"/>
        <v>0</v>
      </c>
      <c r="AO475" s="638"/>
    </row>
    <row r="476" spans="1:41" s="72" customFormat="1" ht="15" customHeight="1">
      <c r="A476" s="131"/>
      <c r="B476" s="53"/>
      <c r="C476" s="82" t="s">
        <v>91</v>
      </c>
      <c r="D476" s="825" t="str">
        <f t="shared" si="76"/>
        <v/>
      </c>
      <c r="E476" s="826"/>
      <c r="F476" s="826"/>
      <c r="G476" s="826"/>
      <c r="H476" s="826"/>
      <c r="I476" s="826"/>
      <c r="J476" s="826"/>
      <c r="K476" s="826"/>
      <c r="L476" s="827"/>
      <c r="M476" s="430"/>
      <c r="N476" s="430"/>
      <c r="O476" s="430"/>
      <c r="P476" s="430"/>
      <c r="Q476" s="430"/>
      <c r="R476" s="430"/>
      <c r="S476" s="430"/>
      <c r="T476" s="430"/>
      <c r="U476" s="430"/>
      <c r="V476" s="430"/>
      <c r="W476" s="430"/>
      <c r="X476" s="430"/>
      <c r="Y476" s="430"/>
      <c r="Z476" s="430"/>
      <c r="AA476" s="430"/>
      <c r="AB476" s="430"/>
      <c r="AC476" s="430"/>
      <c r="AD476" s="430"/>
      <c r="AE476" s="12"/>
      <c r="AF476" s="122"/>
      <c r="AH476" s="704">
        <f t="shared" si="77"/>
        <v>0</v>
      </c>
      <c r="AI476" s="705"/>
      <c r="AK476" s="645">
        <f t="shared" si="78"/>
        <v>0</v>
      </c>
      <c r="AL476" s="647"/>
      <c r="AN476" s="638">
        <f t="shared" si="79"/>
        <v>0</v>
      </c>
      <c r="AO476" s="638"/>
    </row>
    <row r="477" spans="1:41" s="72" customFormat="1" ht="15" customHeight="1">
      <c r="A477" s="131"/>
      <c r="B477" s="53"/>
      <c r="C477" s="82" t="s">
        <v>92</v>
      </c>
      <c r="D477" s="825" t="str">
        <f t="shared" si="76"/>
        <v/>
      </c>
      <c r="E477" s="826"/>
      <c r="F477" s="826"/>
      <c r="G477" s="826"/>
      <c r="H477" s="826"/>
      <c r="I477" s="826"/>
      <c r="J477" s="826"/>
      <c r="K477" s="826"/>
      <c r="L477" s="827"/>
      <c r="M477" s="430"/>
      <c r="N477" s="430"/>
      <c r="O477" s="430"/>
      <c r="P477" s="430"/>
      <c r="Q477" s="430"/>
      <c r="R477" s="430"/>
      <c r="S477" s="430"/>
      <c r="T477" s="430"/>
      <c r="U477" s="430"/>
      <c r="V477" s="430"/>
      <c r="W477" s="430"/>
      <c r="X477" s="430"/>
      <c r="Y477" s="430"/>
      <c r="Z477" s="430"/>
      <c r="AA477" s="430"/>
      <c r="AB477" s="430"/>
      <c r="AC477" s="430"/>
      <c r="AD477" s="430"/>
      <c r="AE477" s="12"/>
      <c r="AF477" s="122"/>
      <c r="AH477" s="704">
        <f t="shared" si="77"/>
        <v>0</v>
      </c>
      <c r="AI477" s="705"/>
      <c r="AK477" s="645">
        <f t="shared" si="78"/>
        <v>0</v>
      </c>
      <c r="AL477" s="647"/>
      <c r="AN477" s="638">
        <f t="shared" si="79"/>
        <v>0</v>
      </c>
      <c r="AO477" s="638"/>
    </row>
    <row r="478" spans="1:41" s="72" customFormat="1" ht="15" customHeight="1">
      <c r="A478" s="131"/>
      <c r="B478" s="53"/>
      <c r="C478" s="82" t="s">
        <v>93</v>
      </c>
      <c r="D478" s="825" t="str">
        <f t="shared" si="76"/>
        <v/>
      </c>
      <c r="E478" s="826"/>
      <c r="F478" s="826"/>
      <c r="G478" s="826"/>
      <c r="H478" s="826"/>
      <c r="I478" s="826"/>
      <c r="J478" s="826"/>
      <c r="K478" s="826"/>
      <c r="L478" s="827"/>
      <c r="M478" s="430"/>
      <c r="N478" s="430"/>
      <c r="O478" s="430"/>
      <c r="P478" s="430"/>
      <c r="Q478" s="430"/>
      <c r="R478" s="430"/>
      <c r="S478" s="430"/>
      <c r="T478" s="430"/>
      <c r="U478" s="430"/>
      <c r="V478" s="430"/>
      <c r="W478" s="430"/>
      <c r="X478" s="430"/>
      <c r="Y478" s="430"/>
      <c r="Z478" s="430"/>
      <c r="AA478" s="430"/>
      <c r="AB478" s="430"/>
      <c r="AC478" s="430"/>
      <c r="AD478" s="430"/>
      <c r="AE478" s="12"/>
      <c r="AF478" s="122"/>
      <c r="AH478" s="704">
        <f t="shared" si="77"/>
        <v>0</v>
      </c>
      <c r="AI478" s="705"/>
      <c r="AK478" s="645">
        <f t="shared" si="78"/>
        <v>0</v>
      </c>
      <c r="AL478" s="647"/>
      <c r="AN478" s="638">
        <f t="shared" si="79"/>
        <v>0</v>
      </c>
      <c r="AO478" s="638"/>
    </row>
    <row r="479" spans="1:41" s="72" customFormat="1" ht="15" customHeight="1">
      <c r="A479" s="131"/>
      <c r="B479" s="53"/>
      <c r="C479" s="82" t="s">
        <v>94</v>
      </c>
      <c r="D479" s="825" t="str">
        <f t="shared" si="76"/>
        <v/>
      </c>
      <c r="E479" s="826"/>
      <c r="F479" s="826"/>
      <c r="G479" s="826"/>
      <c r="H479" s="826"/>
      <c r="I479" s="826"/>
      <c r="J479" s="826"/>
      <c r="K479" s="826"/>
      <c r="L479" s="827"/>
      <c r="M479" s="430"/>
      <c r="N479" s="430"/>
      <c r="O479" s="430"/>
      <c r="P479" s="430"/>
      <c r="Q479" s="430"/>
      <c r="R479" s="430"/>
      <c r="S479" s="430"/>
      <c r="T479" s="430"/>
      <c r="U479" s="430"/>
      <c r="V479" s="430"/>
      <c r="W479" s="430"/>
      <c r="X479" s="430"/>
      <c r="Y479" s="430"/>
      <c r="Z479" s="430"/>
      <c r="AA479" s="430"/>
      <c r="AB479" s="430"/>
      <c r="AC479" s="430"/>
      <c r="AD479" s="430"/>
      <c r="AE479" s="12"/>
      <c r="AF479" s="122"/>
      <c r="AH479" s="704">
        <f t="shared" si="77"/>
        <v>0</v>
      </c>
      <c r="AI479" s="705"/>
      <c r="AK479" s="645">
        <f t="shared" si="78"/>
        <v>0</v>
      </c>
      <c r="AL479" s="647"/>
      <c r="AN479" s="638">
        <f t="shared" si="79"/>
        <v>0</v>
      </c>
      <c r="AO479" s="638"/>
    </row>
    <row r="480" spans="1:41" s="72" customFormat="1" ht="15" customHeight="1">
      <c r="A480" s="131" t="s">
        <v>2019</v>
      </c>
      <c r="B480" s="53"/>
      <c r="C480" s="82" t="s">
        <v>95</v>
      </c>
      <c r="D480" s="825" t="str">
        <f t="shared" si="76"/>
        <v/>
      </c>
      <c r="E480" s="826"/>
      <c r="F480" s="826"/>
      <c r="G480" s="826"/>
      <c r="H480" s="826"/>
      <c r="I480" s="826"/>
      <c r="J480" s="826"/>
      <c r="K480" s="826"/>
      <c r="L480" s="827"/>
      <c r="M480" s="430"/>
      <c r="N480" s="430"/>
      <c r="O480" s="430"/>
      <c r="P480" s="430"/>
      <c r="Q480" s="430"/>
      <c r="R480" s="430"/>
      <c r="S480" s="430"/>
      <c r="T480" s="430"/>
      <c r="U480" s="430"/>
      <c r="V480" s="430"/>
      <c r="W480" s="430"/>
      <c r="X480" s="430"/>
      <c r="Y480" s="430"/>
      <c r="Z480" s="430"/>
      <c r="AA480" s="430"/>
      <c r="AB480" s="430"/>
      <c r="AC480" s="430"/>
      <c r="AD480" s="430"/>
      <c r="AE480" s="12"/>
      <c r="AF480" s="122"/>
      <c r="AH480" s="704">
        <f t="shared" si="77"/>
        <v>0</v>
      </c>
      <c r="AI480" s="705"/>
      <c r="AK480" s="645">
        <f t="shared" si="78"/>
        <v>0</v>
      </c>
      <c r="AL480" s="647"/>
      <c r="AN480" s="638">
        <f t="shared" si="79"/>
        <v>0</v>
      </c>
      <c r="AO480" s="638"/>
    </row>
    <row r="481" spans="1:41" s="72" customFormat="1" ht="15" customHeight="1">
      <c r="A481" s="131"/>
      <c r="C481" s="82" t="s">
        <v>96</v>
      </c>
      <c r="D481" s="825" t="str">
        <f t="shared" si="76"/>
        <v/>
      </c>
      <c r="E481" s="826"/>
      <c r="F481" s="826"/>
      <c r="G481" s="826"/>
      <c r="H481" s="826"/>
      <c r="I481" s="826"/>
      <c r="J481" s="826"/>
      <c r="K481" s="826"/>
      <c r="L481" s="827"/>
      <c r="M481" s="430"/>
      <c r="N481" s="430"/>
      <c r="O481" s="430"/>
      <c r="P481" s="430"/>
      <c r="Q481" s="430"/>
      <c r="R481" s="430"/>
      <c r="S481" s="430"/>
      <c r="T481" s="430"/>
      <c r="U481" s="430"/>
      <c r="V481" s="430"/>
      <c r="W481" s="430"/>
      <c r="X481" s="430"/>
      <c r="Y481" s="430"/>
      <c r="Z481" s="430"/>
      <c r="AA481" s="430"/>
      <c r="AB481" s="430"/>
      <c r="AC481" s="430"/>
      <c r="AD481" s="430"/>
      <c r="AE481" s="12"/>
      <c r="AF481" s="122"/>
      <c r="AH481" s="704">
        <f>IF($AH$388=$AJ$388,0,IF(OR(AND(D428&lt;&gt;"",SUM(O428)&gt;0),AND(D428="",O428="")),0,1))</f>
        <v>0</v>
      </c>
      <c r="AI481" s="705"/>
      <c r="AK481" s="645">
        <f>IF($AH$444=$AJ$444,0,IF(OR(AND(D481&lt;&gt;"",AH481=0,COUNTA(M481:AD481)&gt;0),AND(D481&lt;&gt;"",AH481=1,COUNTA(M481:AD481)=0),AND(D481="",AH481=0,COUNTA(M481:AD481)=0)),0,1))</f>
        <v>0</v>
      </c>
      <c r="AL481" s="647"/>
      <c r="AN481" s="638">
        <f>IF($AH$444=$AJ$444,0,IF(OR(AND(D481&lt;&gt;"",AH481=0,COUNTA(M481:AD481)&gt;0),AND(D481&lt;&gt;"",AH481=1,COUNTA(M481:AD481)=0),AND(D481="",AH481=0,COUNTA(M481:AD481)=0)),0,1))</f>
        <v>0</v>
      </c>
      <c r="AO481" s="638"/>
    </row>
    <row r="482" spans="1:41" s="72" customFormat="1" ht="15" customHeight="1">
      <c r="A482" s="131"/>
      <c r="C482" s="82" t="s">
        <v>97</v>
      </c>
      <c r="D482" s="825" t="str">
        <f t="shared" si="76"/>
        <v/>
      </c>
      <c r="E482" s="826"/>
      <c r="F482" s="826"/>
      <c r="G482" s="826"/>
      <c r="H482" s="826"/>
      <c r="I482" s="826"/>
      <c r="J482" s="826"/>
      <c r="K482" s="826"/>
      <c r="L482" s="827"/>
      <c r="M482" s="430"/>
      <c r="N482" s="430"/>
      <c r="O482" s="430"/>
      <c r="P482" s="430"/>
      <c r="Q482" s="430"/>
      <c r="R482" s="430"/>
      <c r="S482" s="430"/>
      <c r="T482" s="430"/>
      <c r="U482" s="430"/>
      <c r="V482" s="430"/>
      <c r="W482" s="430"/>
      <c r="X482" s="430"/>
      <c r="Y482" s="430"/>
      <c r="Z482" s="430"/>
      <c r="AA482" s="430"/>
      <c r="AB482" s="430"/>
      <c r="AC482" s="430"/>
      <c r="AD482" s="430"/>
      <c r="AE482" s="12"/>
      <c r="AF482" s="122"/>
      <c r="AH482" s="704">
        <f>IF($AH$388=$AJ$388,0,IF(OR(AND(D429&lt;&gt;"",SUM(O429)&gt;0),AND(D429="",O429="")),0,1))</f>
        <v>0</v>
      </c>
      <c r="AI482" s="705"/>
      <c r="AK482" s="645">
        <f>IF($AH$444=$AJ$444,0,IF(OR(AND(D482&lt;&gt;"",AH482=0,COUNTA(M482:AD482)&gt;0),AND(D482&lt;&gt;"",AH482=1,COUNTA(M482:AD482)=0),AND(D482="",AH482=0,COUNTA(M482:AD482)=0)),0,1))</f>
        <v>0</v>
      </c>
      <c r="AL482" s="647"/>
      <c r="AN482" s="638">
        <f>IF($AH$444=$AJ$444,0,IF(OR(AND(D482&lt;&gt;"",AH482=0,COUNTA(M482:AD482)&gt;0),AND(D482&lt;&gt;"",AH482=1,COUNTA(M482:AD482)=0),AND(D482="",AH482=0,COUNTA(M482:AD482)=0)),0,1))</f>
        <v>0</v>
      </c>
      <c r="AO482" s="638"/>
    </row>
    <row r="483" spans="1:41" s="72" customFormat="1" ht="15" customHeight="1">
      <c r="A483" s="131"/>
      <c r="C483" s="82" t="s">
        <v>98</v>
      </c>
      <c r="D483" s="825" t="str">
        <f t="shared" si="76"/>
        <v/>
      </c>
      <c r="E483" s="826"/>
      <c r="F483" s="826"/>
      <c r="G483" s="826"/>
      <c r="H483" s="826"/>
      <c r="I483" s="826"/>
      <c r="J483" s="826"/>
      <c r="K483" s="826"/>
      <c r="L483" s="827"/>
      <c r="M483" s="430"/>
      <c r="N483" s="430"/>
      <c r="O483" s="430"/>
      <c r="P483" s="430"/>
      <c r="Q483" s="430"/>
      <c r="R483" s="430"/>
      <c r="S483" s="430"/>
      <c r="T483" s="430"/>
      <c r="U483" s="430"/>
      <c r="V483" s="430"/>
      <c r="W483" s="430"/>
      <c r="X483" s="430"/>
      <c r="Y483" s="430"/>
      <c r="Z483" s="430"/>
      <c r="AA483" s="430"/>
      <c r="AB483" s="430"/>
      <c r="AC483" s="430"/>
      <c r="AD483" s="430"/>
      <c r="AE483" s="12"/>
      <c r="AF483" s="122"/>
      <c r="AH483" s="704">
        <f>IF($AH$388=$AJ$388,0,IF(OR(AND(D430&lt;&gt;"",SUM(O430)&gt;0),AND(D430="",O430="")),0,1))</f>
        <v>0</v>
      </c>
      <c r="AI483" s="705"/>
      <c r="AK483" s="645">
        <f>IF($AH$444=$AJ$444,0,IF(OR(AND(D483&lt;&gt;"",AH483=0,COUNTA(M483:AD483)&gt;0),AND(D483&lt;&gt;"",AH483=1,COUNTA(M483:AD483)=0),AND(D483="",AH483=0,COUNTA(M483:AD483)=0)),0,1))</f>
        <v>0</v>
      </c>
      <c r="AL483" s="647"/>
      <c r="AN483" s="638">
        <f>IF($AH$444=$AJ$444,0,IF(OR(AND(D483&lt;&gt;"",AH483=0,COUNTA(M483:AD483)&gt;0),AND(D483&lt;&gt;"",AH483=1,COUNTA(M483:AD483)=0),AND(D483="",AH483=0,COUNTA(M483:AD483)=0)),0,1))</f>
        <v>0</v>
      </c>
      <c r="AO483" s="638"/>
    </row>
    <row r="484" spans="1:41" s="72" customFormat="1" ht="15" customHeight="1">
      <c r="A484" s="131"/>
      <c r="C484" s="82" t="s">
        <v>99</v>
      </c>
      <c r="D484" s="825" t="str">
        <f t="shared" si="76"/>
        <v/>
      </c>
      <c r="E484" s="826"/>
      <c r="F484" s="826"/>
      <c r="G484" s="826"/>
      <c r="H484" s="826"/>
      <c r="I484" s="826"/>
      <c r="J484" s="826"/>
      <c r="K484" s="826"/>
      <c r="L484" s="827"/>
      <c r="M484" s="430"/>
      <c r="N484" s="430"/>
      <c r="O484" s="430"/>
      <c r="P484" s="430"/>
      <c r="Q484" s="430"/>
      <c r="R484" s="430"/>
      <c r="S484" s="430"/>
      <c r="T484" s="430"/>
      <c r="U484" s="430"/>
      <c r="V484" s="430"/>
      <c r="W484" s="430"/>
      <c r="X484" s="430"/>
      <c r="Y484" s="430"/>
      <c r="Z484" s="430"/>
      <c r="AA484" s="430"/>
      <c r="AB484" s="430"/>
      <c r="AC484" s="430"/>
      <c r="AD484" s="430"/>
      <c r="AE484" s="12"/>
      <c r="AF484" s="122"/>
      <c r="AH484" s="704">
        <f>IF($AH$388=$AJ$388,0,IF(OR(AND(D431&lt;&gt;"",SUM(O431)&gt;0),AND(D431="",O431="")),0,1))</f>
        <v>0</v>
      </c>
      <c r="AI484" s="705"/>
      <c r="AK484" s="645">
        <f>IF($AH$444=$AJ$444,0,IF(OR(AND(D484&lt;&gt;"",AH484=0,COUNTA(M484:AD484)&gt;0),AND(D484&lt;&gt;"",AH484=1,COUNTA(M484:AD484)=0),AND(D484="",AH484=0,COUNTA(M484:AD484)=0)),0,1))</f>
        <v>0</v>
      </c>
      <c r="AL484" s="647"/>
      <c r="AN484" s="638">
        <f>IF($AH$444=$AJ$444,0,IF(OR(AND(D484&lt;&gt;"",AH484=0,COUNTA(M484:AD484)&gt;0),AND(D484&lt;&gt;"",AH484=1,COUNTA(M484:AD484)=0),AND(D484="",AH484=0,COUNTA(M484:AD484)=0)),0,1))</f>
        <v>0</v>
      </c>
      <c r="AO484" s="638"/>
    </row>
    <row r="485" spans="1:41" s="72" customFormat="1" ht="15" customHeight="1">
      <c r="A485" s="131"/>
      <c r="C485" s="82" t="s">
        <v>100</v>
      </c>
      <c r="D485" s="825" t="str">
        <f t="shared" si="76"/>
        <v/>
      </c>
      <c r="E485" s="826"/>
      <c r="F485" s="826"/>
      <c r="G485" s="826"/>
      <c r="H485" s="826"/>
      <c r="I485" s="826"/>
      <c r="J485" s="826"/>
      <c r="K485" s="826"/>
      <c r="L485" s="827"/>
      <c r="M485" s="430"/>
      <c r="N485" s="430"/>
      <c r="O485" s="430"/>
      <c r="P485" s="430"/>
      <c r="Q485" s="430"/>
      <c r="R485" s="430"/>
      <c r="S485" s="430"/>
      <c r="T485" s="430"/>
      <c r="U485" s="430"/>
      <c r="V485" s="430"/>
      <c r="W485" s="430"/>
      <c r="X485" s="430"/>
      <c r="Y485" s="430"/>
      <c r="Z485" s="430"/>
      <c r="AA485" s="430"/>
      <c r="AB485" s="430"/>
      <c r="AC485" s="430"/>
      <c r="AD485" s="430"/>
      <c r="AE485" s="12"/>
      <c r="AF485" s="122"/>
      <c r="AH485" s="704">
        <f>IF($AH$388=$AJ$388,0,IF(OR(AND(D432&lt;&gt;"",SUM(O432)&gt;0),AND(D432="",O432="")),0,1))</f>
        <v>0</v>
      </c>
      <c r="AI485" s="705"/>
      <c r="AK485" s="645">
        <f>IF($AH$444=$AJ$444,0,IF(OR(AND(D485&lt;&gt;"",AH485=0,COUNTA(M485:AD485)&gt;0),AND(D485&lt;&gt;"",AH485=1,COUNTA(M485:AD485)=0),AND(D485="",AH485=0,COUNTA(M485:AD485)=0)),0,1))</f>
        <v>0</v>
      </c>
      <c r="AL485" s="647"/>
      <c r="AN485" s="638">
        <f>IF($AH$444=$AJ$444,0,IF(OR(AND(D485&lt;&gt;"",AH485=0,COUNTA(M485:AD485)&gt;0),AND(D485&lt;&gt;"",AH485=1,COUNTA(M485:AD485)=0),AND(D485="",AH485=0,COUNTA(M485:AD485)=0)),0,1))</f>
        <v>0</v>
      </c>
      <c r="AO485" s="638"/>
    </row>
    <row r="486" spans="1:41" s="72" customFormat="1" ht="15" customHeight="1">
      <c r="A486" s="131"/>
      <c r="B486" s="53"/>
      <c r="C486" s="120"/>
      <c r="D486" s="33"/>
      <c r="E486" s="33"/>
      <c r="F486" s="33"/>
      <c r="G486" s="33"/>
      <c r="H486" s="33"/>
      <c r="I486" s="33"/>
      <c r="J486" s="33"/>
      <c r="K486" s="142"/>
      <c r="L486" s="142"/>
      <c r="M486" s="142"/>
      <c r="N486" s="142"/>
      <c r="O486" s="142"/>
      <c r="P486" s="142"/>
      <c r="Q486" s="142"/>
      <c r="R486" s="142"/>
      <c r="S486" s="142"/>
      <c r="T486" s="142"/>
      <c r="U486" s="142"/>
      <c r="V486" s="142"/>
      <c r="W486" s="142"/>
      <c r="X486" s="142"/>
      <c r="Y486" s="142"/>
      <c r="Z486" s="142"/>
      <c r="AA486" s="142"/>
      <c r="AB486" s="142"/>
      <c r="AC486" s="142"/>
      <c r="AD486" s="142"/>
      <c r="AE486" s="12"/>
      <c r="AF486" s="122"/>
      <c r="AK486" s="706">
        <f>SUM(AK451:AL485)</f>
        <v>0</v>
      </c>
      <c r="AL486" s="707"/>
      <c r="AN486" s="708">
        <f>SUM(AN451:AO485)</f>
        <v>0</v>
      </c>
      <c r="AO486" s="709"/>
    </row>
    <row r="487" spans="1:41" ht="45" customHeight="1">
      <c r="A487" s="131"/>
      <c r="B487" s="53"/>
      <c r="C487" s="828" t="s">
        <v>639</v>
      </c>
      <c r="D487" s="828"/>
      <c r="E487" s="829"/>
      <c r="F487" s="830"/>
      <c r="G487" s="562"/>
      <c r="H487" s="562"/>
      <c r="I487" s="562"/>
      <c r="J487" s="562"/>
      <c r="K487" s="562"/>
      <c r="L487" s="562"/>
      <c r="M487" s="562"/>
      <c r="N487" s="562"/>
      <c r="O487" s="562"/>
      <c r="P487" s="562"/>
      <c r="Q487" s="562"/>
      <c r="R487" s="562"/>
      <c r="S487" s="562"/>
      <c r="T487" s="562"/>
      <c r="U487" s="562"/>
      <c r="V487" s="562"/>
      <c r="W487" s="562"/>
      <c r="X487" s="562"/>
      <c r="Y487" s="562"/>
      <c r="Z487" s="562"/>
      <c r="AA487" s="562"/>
      <c r="AB487" s="562"/>
      <c r="AC487" s="562"/>
      <c r="AD487" s="831"/>
      <c r="AE487" s="12"/>
      <c r="AH487" s="627" t="s">
        <v>7251</v>
      </c>
      <c r="AI487" s="627"/>
      <c r="AJ487" s="627">
        <f>IF(COUNTIF(AD451:AD485,"X")=0,0,1)</f>
        <v>0</v>
      </c>
      <c r="AK487" s="627"/>
      <c r="AL487" s="684">
        <f>IF(OR(AND(AJ487=0,F487=""),AND(AJ487=1,F487&lt;&gt;"")),0,1)</f>
        <v>0</v>
      </c>
      <c r="AM487" s="684"/>
    </row>
    <row r="488" spans="1:41" ht="15" customHeight="1">
      <c r="A488" s="131"/>
      <c r="B488" s="53"/>
      <c r="C488" s="53"/>
      <c r="D488" s="178"/>
      <c r="E488" s="178"/>
      <c r="F488" s="178"/>
      <c r="G488" s="178"/>
      <c r="H488" s="178"/>
      <c r="I488" s="178"/>
      <c r="J488" s="178"/>
      <c r="K488" s="178"/>
      <c r="L488" s="178"/>
      <c r="M488" s="178"/>
      <c r="N488" s="178"/>
      <c r="O488" s="178"/>
      <c r="P488" s="53"/>
      <c r="Q488" s="53"/>
      <c r="R488" s="53"/>
      <c r="S488" s="178"/>
      <c r="T488" s="178"/>
      <c r="U488" s="178"/>
      <c r="V488" s="178"/>
      <c r="W488" s="178"/>
      <c r="X488" s="178"/>
      <c r="Y488" s="178"/>
      <c r="Z488" s="178"/>
      <c r="AA488" s="178"/>
      <c r="AB488" s="178"/>
      <c r="AC488" s="178"/>
      <c r="AD488" s="178"/>
      <c r="AE488" s="12"/>
    </row>
    <row r="489" spans="1:41" ht="15" customHeight="1">
      <c r="C489" s="670" t="s">
        <v>904</v>
      </c>
      <c r="D489" s="670"/>
      <c r="E489" s="670"/>
      <c r="F489" s="670"/>
      <c r="G489" s="670"/>
      <c r="H489" s="670"/>
      <c r="I489" s="670"/>
      <c r="J489" s="670"/>
      <c r="K489" s="670"/>
      <c r="L489" s="670"/>
      <c r="M489" s="670"/>
      <c r="N489" s="670"/>
      <c r="O489" s="670"/>
      <c r="P489" s="670"/>
      <c r="Q489" s="670"/>
      <c r="R489" s="670"/>
      <c r="S489" s="670"/>
      <c r="T489" s="670"/>
      <c r="U489" s="670"/>
      <c r="V489" s="670"/>
      <c r="W489" s="670"/>
      <c r="X489" s="670"/>
      <c r="Y489" s="670"/>
      <c r="Z489" s="670"/>
      <c r="AA489" s="670"/>
      <c r="AB489" s="670"/>
      <c r="AC489" s="670"/>
      <c r="AD489" s="670"/>
    </row>
    <row r="490" spans="1:41" ht="15" customHeight="1">
      <c r="C490" s="82" t="s">
        <v>66</v>
      </c>
      <c r="D490" s="825" t="s">
        <v>656</v>
      </c>
      <c r="E490" s="826"/>
      <c r="F490" s="826"/>
      <c r="G490" s="826"/>
      <c r="H490" s="826"/>
      <c r="I490" s="826"/>
      <c r="J490" s="826"/>
      <c r="K490" s="826"/>
      <c r="L490" s="826"/>
      <c r="M490" s="826"/>
      <c r="N490" s="826"/>
      <c r="O490" s="826"/>
      <c r="P490" s="827"/>
      <c r="Q490" s="82" t="s">
        <v>75</v>
      </c>
      <c r="R490" s="825" t="s">
        <v>804</v>
      </c>
      <c r="S490" s="826"/>
      <c r="T490" s="826"/>
      <c r="U490" s="826"/>
      <c r="V490" s="826"/>
      <c r="W490" s="826"/>
      <c r="X490" s="826"/>
      <c r="Y490" s="826"/>
      <c r="Z490" s="826"/>
      <c r="AA490" s="826"/>
      <c r="AB490" s="826"/>
      <c r="AC490" s="826"/>
      <c r="AD490" s="827"/>
    </row>
    <row r="491" spans="1:41" ht="15" customHeight="1">
      <c r="C491" s="82" t="s">
        <v>67</v>
      </c>
      <c r="D491" s="825" t="s">
        <v>805</v>
      </c>
      <c r="E491" s="826"/>
      <c r="F491" s="826"/>
      <c r="G491" s="826"/>
      <c r="H491" s="826"/>
      <c r="I491" s="826"/>
      <c r="J491" s="826"/>
      <c r="K491" s="826"/>
      <c r="L491" s="826"/>
      <c r="M491" s="826"/>
      <c r="N491" s="826"/>
      <c r="O491" s="826"/>
      <c r="P491" s="827"/>
      <c r="Q491" s="82" t="s">
        <v>76</v>
      </c>
      <c r="R491" s="825" t="s">
        <v>802</v>
      </c>
      <c r="S491" s="826"/>
      <c r="T491" s="826"/>
      <c r="U491" s="826"/>
      <c r="V491" s="826"/>
      <c r="W491" s="826"/>
      <c r="X491" s="826"/>
      <c r="Y491" s="826"/>
      <c r="Z491" s="826"/>
      <c r="AA491" s="826"/>
      <c r="AB491" s="826"/>
      <c r="AC491" s="826"/>
      <c r="AD491" s="827"/>
    </row>
    <row r="492" spans="1:41" ht="24" customHeight="1">
      <c r="C492" s="82" t="s">
        <v>68</v>
      </c>
      <c r="D492" s="825" t="s">
        <v>801</v>
      </c>
      <c r="E492" s="826"/>
      <c r="F492" s="826"/>
      <c r="G492" s="826"/>
      <c r="H492" s="826"/>
      <c r="I492" s="826"/>
      <c r="J492" s="826"/>
      <c r="K492" s="826"/>
      <c r="L492" s="826"/>
      <c r="M492" s="826"/>
      <c r="N492" s="826"/>
      <c r="O492" s="826"/>
      <c r="P492" s="827"/>
      <c r="Q492" s="82" t="s">
        <v>77</v>
      </c>
      <c r="R492" s="825" t="s">
        <v>807</v>
      </c>
      <c r="S492" s="826"/>
      <c r="T492" s="826"/>
      <c r="U492" s="826"/>
      <c r="V492" s="826"/>
      <c r="W492" s="826"/>
      <c r="X492" s="826"/>
      <c r="Y492" s="826"/>
      <c r="Z492" s="826"/>
      <c r="AA492" s="826"/>
      <c r="AB492" s="826"/>
      <c r="AC492" s="826"/>
      <c r="AD492" s="827"/>
    </row>
    <row r="493" spans="1:41" ht="15" customHeight="1">
      <c r="C493" s="82" t="s">
        <v>69</v>
      </c>
      <c r="D493" s="825" t="s">
        <v>800</v>
      </c>
      <c r="E493" s="826"/>
      <c r="F493" s="826"/>
      <c r="G493" s="826"/>
      <c r="H493" s="826"/>
      <c r="I493" s="826"/>
      <c r="J493" s="826"/>
      <c r="K493" s="826"/>
      <c r="L493" s="826"/>
      <c r="M493" s="826"/>
      <c r="N493" s="826"/>
      <c r="O493" s="826"/>
      <c r="P493" s="827"/>
      <c r="Q493" s="82" t="s">
        <v>78</v>
      </c>
      <c r="R493" s="825" t="s">
        <v>818</v>
      </c>
      <c r="S493" s="826"/>
      <c r="T493" s="826"/>
      <c r="U493" s="826"/>
      <c r="V493" s="826"/>
      <c r="W493" s="826"/>
      <c r="X493" s="826"/>
      <c r="Y493" s="826"/>
      <c r="Z493" s="826"/>
      <c r="AA493" s="826"/>
      <c r="AB493" s="826"/>
      <c r="AC493" s="826"/>
      <c r="AD493" s="827"/>
    </row>
    <row r="494" spans="1:41" ht="15" customHeight="1">
      <c r="C494" s="82" t="s">
        <v>70</v>
      </c>
      <c r="D494" s="825" t="s">
        <v>808</v>
      </c>
      <c r="E494" s="826"/>
      <c r="F494" s="826"/>
      <c r="G494" s="826"/>
      <c r="H494" s="826"/>
      <c r="I494" s="826"/>
      <c r="J494" s="826"/>
      <c r="K494" s="826"/>
      <c r="L494" s="826"/>
      <c r="M494" s="826"/>
      <c r="N494" s="826"/>
      <c r="O494" s="826"/>
      <c r="P494" s="827"/>
      <c r="Q494" s="82" t="s">
        <v>79</v>
      </c>
      <c r="R494" s="825" t="s">
        <v>806</v>
      </c>
      <c r="S494" s="826"/>
      <c r="T494" s="826"/>
      <c r="U494" s="826"/>
      <c r="V494" s="826"/>
      <c r="W494" s="826"/>
      <c r="X494" s="826"/>
      <c r="Y494" s="826"/>
      <c r="Z494" s="826"/>
      <c r="AA494" s="826"/>
      <c r="AB494" s="826"/>
      <c r="AC494" s="826"/>
      <c r="AD494" s="827"/>
    </row>
    <row r="495" spans="1:41" ht="15" customHeight="1">
      <c r="C495" s="82" t="s">
        <v>71</v>
      </c>
      <c r="D495" s="825" t="s">
        <v>809</v>
      </c>
      <c r="E495" s="826"/>
      <c r="F495" s="826"/>
      <c r="G495" s="826"/>
      <c r="H495" s="826"/>
      <c r="I495" s="826"/>
      <c r="J495" s="826"/>
      <c r="K495" s="826"/>
      <c r="L495" s="826"/>
      <c r="M495" s="826"/>
      <c r="N495" s="826"/>
      <c r="O495" s="826"/>
      <c r="P495" s="827"/>
      <c r="Q495" s="82" t="s">
        <v>80</v>
      </c>
      <c r="R495" s="825" t="s">
        <v>817</v>
      </c>
      <c r="S495" s="826"/>
      <c r="T495" s="826"/>
      <c r="U495" s="826"/>
      <c r="V495" s="826"/>
      <c r="W495" s="826"/>
      <c r="X495" s="826"/>
      <c r="Y495" s="826"/>
      <c r="Z495" s="826"/>
      <c r="AA495" s="826"/>
      <c r="AB495" s="826"/>
      <c r="AC495" s="826"/>
      <c r="AD495" s="827"/>
    </row>
    <row r="496" spans="1:41" ht="24" customHeight="1">
      <c r="C496" s="82" t="s">
        <v>72</v>
      </c>
      <c r="D496" s="825" t="s">
        <v>810</v>
      </c>
      <c r="E496" s="826"/>
      <c r="F496" s="826"/>
      <c r="G496" s="826"/>
      <c r="H496" s="826"/>
      <c r="I496" s="826"/>
      <c r="J496" s="826"/>
      <c r="K496" s="826"/>
      <c r="L496" s="826"/>
      <c r="M496" s="826"/>
      <c r="N496" s="826"/>
      <c r="O496" s="826"/>
      <c r="P496" s="827"/>
      <c r="Q496" s="82" t="s">
        <v>81</v>
      </c>
      <c r="R496" s="825" t="s">
        <v>811</v>
      </c>
      <c r="S496" s="826"/>
      <c r="T496" s="826"/>
      <c r="U496" s="826"/>
      <c r="V496" s="826"/>
      <c r="W496" s="826"/>
      <c r="X496" s="826"/>
      <c r="Y496" s="826"/>
      <c r="Z496" s="826"/>
      <c r="AA496" s="826"/>
      <c r="AB496" s="826"/>
      <c r="AC496" s="826"/>
      <c r="AD496" s="827"/>
    </row>
    <row r="497" spans="1:39" ht="15" customHeight="1">
      <c r="C497" s="82" t="s">
        <v>73</v>
      </c>
      <c r="D497" s="825" t="s">
        <v>812</v>
      </c>
      <c r="E497" s="826"/>
      <c r="F497" s="826"/>
      <c r="G497" s="826"/>
      <c r="H497" s="826"/>
      <c r="I497" s="826"/>
      <c r="J497" s="826"/>
      <c r="K497" s="826"/>
      <c r="L497" s="826"/>
      <c r="M497" s="826"/>
      <c r="N497" s="826"/>
      <c r="O497" s="826"/>
      <c r="P497" s="827"/>
      <c r="Q497" s="82" t="s">
        <v>82</v>
      </c>
      <c r="R497" s="825" t="s">
        <v>1019</v>
      </c>
      <c r="S497" s="826"/>
      <c r="T497" s="826"/>
      <c r="U497" s="826"/>
      <c r="V497" s="826"/>
      <c r="W497" s="826"/>
      <c r="X497" s="826"/>
      <c r="Y497" s="826"/>
      <c r="Z497" s="826"/>
      <c r="AA497" s="826"/>
      <c r="AB497" s="826"/>
      <c r="AC497" s="826"/>
      <c r="AD497" s="827"/>
    </row>
    <row r="498" spans="1:39" ht="15" customHeight="1">
      <c r="C498" s="82" t="s">
        <v>74</v>
      </c>
      <c r="D498" s="825" t="s">
        <v>803</v>
      </c>
      <c r="E498" s="826"/>
      <c r="F498" s="826"/>
      <c r="G498" s="826"/>
      <c r="H498" s="826"/>
      <c r="I498" s="826"/>
      <c r="J498" s="826"/>
      <c r="K498" s="826"/>
      <c r="L498" s="826"/>
      <c r="M498" s="826"/>
      <c r="N498" s="826"/>
      <c r="O498" s="826"/>
      <c r="P498" s="827"/>
      <c r="Q498" s="82" t="s">
        <v>83</v>
      </c>
      <c r="R498" s="792" t="s">
        <v>641</v>
      </c>
      <c r="S498" s="793"/>
      <c r="T498" s="793"/>
      <c r="U498" s="793"/>
      <c r="V498" s="793"/>
      <c r="W498" s="793"/>
      <c r="X498" s="793"/>
      <c r="Y498" s="793"/>
      <c r="Z498" s="793"/>
      <c r="AA498" s="793"/>
      <c r="AB498" s="793"/>
      <c r="AC498" s="793"/>
      <c r="AD498" s="794"/>
    </row>
    <row r="499" spans="1:39" ht="15" customHeight="1">
      <c r="C499" s="120"/>
      <c r="D499" s="33"/>
      <c r="E499" s="33"/>
      <c r="F499" s="33"/>
      <c r="G499" s="33"/>
      <c r="H499" s="33"/>
      <c r="I499" s="33"/>
      <c r="J499" s="33"/>
      <c r="K499" s="33"/>
      <c r="L499" s="33"/>
      <c r="M499" s="33"/>
      <c r="N499" s="33"/>
      <c r="O499" s="33"/>
      <c r="P499" s="33"/>
      <c r="AF499" s="314"/>
    </row>
    <row r="500" spans="1:39" s="72" customFormat="1" ht="24" customHeight="1">
      <c r="A500" s="131"/>
      <c r="B500" s="143"/>
      <c r="C500" s="675" t="s">
        <v>127</v>
      </c>
      <c r="D500" s="675"/>
      <c r="E500" s="675"/>
      <c r="F500" s="675"/>
      <c r="G500" s="675"/>
      <c r="H500" s="675"/>
      <c r="I500" s="675"/>
      <c r="J500" s="675"/>
      <c r="K500" s="675"/>
      <c r="L500" s="675"/>
      <c r="M500" s="675"/>
      <c r="N500" s="675"/>
      <c r="O500" s="675"/>
      <c r="P500" s="675"/>
      <c r="Q500" s="675"/>
      <c r="R500" s="675"/>
      <c r="S500" s="675"/>
      <c r="T500" s="675"/>
      <c r="U500" s="675"/>
      <c r="V500" s="675"/>
      <c r="W500" s="675"/>
      <c r="X500" s="675"/>
      <c r="Y500" s="675"/>
      <c r="Z500" s="675"/>
      <c r="AA500" s="675"/>
      <c r="AB500" s="675"/>
      <c r="AC500" s="675"/>
      <c r="AD500" s="675"/>
      <c r="AE500" s="12"/>
      <c r="AF500" s="122"/>
    </row>
    <row r="501" spans="1:39" s="72" customFormat="1" ht="60" customHeight="1">
      <c r="A501" s="131"/>
      <c r="B501" s="143"/>
      <c r="C501" s="702"/>
      <c r="D501" s="702"/>
      <c r="E501" s="702"/>
      <c r="F501" s="702"/>
      <c r="G501" s="702"/>
      <c r="H501" s="702"/>
      <c r="I501" s="702"/>
      <c r="J501" s="702"/>
      <c r="K501" s="702"/>
      <c r="L501" s="702"/>
      <c r="M501" s="702"/>
      <c r="N501" s="702"/>
      <c r="O501" s="702"/>
      <c r="P501" s="702"/>
      <c r="Q501" s="702"/>
      <c r="R501" s="702"/>
      <c r="S501" s="702"/>
      <c r="T501" s="702"/>
      <c r="U501" s="702"/>
      <c r="V501" s="702"/>
      <c r="W501" s="702"/>
      <c r="X501" s="702"/>
      <c r="Y501" s="702"/>
      <c r="Z501" s="702"/>
      <c r="AA501" s="702"/>
      <c r="AB501" s="702"/>
      <c r="AC501" s="702"/>
      <c r="AD501" s="702"/>
      <c r="AE501" s="12"/>
      <c r="AF501" s="122"/>
    </row>
    <row r="502" spans="1:39" ht="15" customHeight="1">
      <c r="B502" s="624" t="str">
        <f>IF(AL487=0,"","Error: Verificar la información registrada tomando en cuenta la instrucción 4.")</f>
        <v/>
      </c>
      <c r="C502" s="624"/>
      <c r="D502" s="624"/>
      <c r="E502" s="624"/>
      <c r="F502" s="624"/>
      <c r="G502" s="624"/>
      <c r="H502" s="624"/>
      <c r="I502" s="624"/>
      <c r="J502" s="624"/>
      <c r="K502" s="624"/>
      <c r="L502" s="624"/>
      <c r="M502" s="624"/>
      <c r="N502" s="624"/>
      <c r="O502" s="624"/>
      <c r="P502" s="624"/>
      <c r="Q502" s="624"/>
      <c r="R502" s="624"/>
      <c r="S502" s="624"/>
      <c r="T502" s="624"/>
      <c r="U502" s="624"/>
      <c r="V502" s="624"/>
      <c r="W502" s="624"/>
      <c r="X502" s="624"/>
      <c r="Y502" s="624"/>
      <c r="Z502" s="624"/>
      <c r="AA502" s="624"/>
      <c r="AB502" s="624"/>
      <c r="AC502" s="624"/>
      <c r="AD502" s="624"/>
    </row>
    <row r="503" spans="1:39" ht="15" customHeight="1">
      <c r="B503" s="624" t="str">
        <f>IF(AK486=0,"", "Error: Para cada anfiteatro, si contó con salas necroquirúrgicas, debe haber al menos un tipo de equipamiento anotado.")</f>
        <v/>
      </c>
      <c r="C503" s="624"/>
      <c r="D503" s="624"/>
      <c r="E503" s="624"/>
      <c r="F503" s="624"/>
      <c r="G503" s="624"/>
      <c r="H503" s="624"/>
      <c r="I503" s="624"/>
      <c r="J503" s="624"/>
      <c r="K503" s="624"/>
      <c r="L503" s="624"/>
      <c r="M503" s="624"/>
      <c r="N503" s="624"/>
      <c r="O503" s="624"/>
      <c r="P503" s="624"/>
      <c r="Q503" s="624"/>
      <c r="R503" s="624"/>
      <c r="S503" s="624"/>
      <c r="T503" s="624"/>
      <c r="U503" s="624"/>
      <c r="V503" s="624"/>
      <c r="W503" s="624"/>
      <c r="X503" s="624"/>
      <c r="Y503" s="624"/>
      <c r="Z503" s="624"/>
      <c r="AA503" s="624"/>
      <c r="AB503" s="624"/>
      <c r="AC503" s="624"/>
      <c r="AD503" s="624"/>
    </row>
    <row r="504" spans="1:39" ht="24" customHeight="1">
      <c r="B504" s="889" t="str">
        <f>IF(BL455=0,"", IF(BL455=1,_xlfn.CONCAT("Alerta: Es posible que el tipo de equipamiento descrito en el cuadro de especificación (o alguno de ellos) corresponda a la categoría ",BL456," del catálogo."),_xlfn.CONCAT("Alerta: Es posible que los tipos de equipamiento descritos en el cuadro de especificación (o algunos de ellos) correspondan a las categorías ",BL456, " del catálogo.")))</f>
        <v/>
      </c>
      <c r="C504" s="889"/>
      <c r="D504" s="889"/>
      <c r="E504" s="889"/>
      <c r="F504" s="889"/>
      <c r="G504" s="889"/>
      <c r="H504" s="889"/>
      <c r="I504" s="889"/>
      <c r="J504" s="889"/>
      <c r="K504" s="889"/>
      <c r="L504" s="889"/>
      <c r="M504" s="889"/>
      <c r="N504" s="889"/>
      <c r="O504" s="889"/>
      <c r="P504" s="889"/>
      <c r="Q504" s="889"/>
      <c r="R504" s="889"/>
      <c r="S504" s="889"/>
      <c r="T504" s="889"/>
      <c r="U504" s="889"/>
      <c r="V504" s="889"/>
      <c r="W504" s="889"/>
      <c r="X504" s="889"/>
      <c r="Y504" s="889"/>
      <c r="Z504" s="889"/>
      <c r="AA504" s="889"/>
      <c r="AB504" s="889"/>
      <c r="AC504" s="889"/>
      <c r="AD504" s="889"/>
    </row>
    <row r="505" spans="1:39" ht="15" customHeight="1">
      <c r="B505" s="625" t="str">
        <f>IF(AN486=0,"","Error: Debe completar toda la información requerida.")</f>
        <v/>
      </c>
      <c r="C505" s="625"/>
      <c r="D505" s="625"/>
      <c r="E505" s="625"/>
      <c r="F505" s="625"/>
      <c r="G505" s="625"/>
      <c r="H505" s="625"/>
      <c r="I505" s="625"/>
      <c r="J505" s="625"/>
      <c r="K505" s="625"/>
      <c r="L505" s="625"/>
      <c r="M505" s="625"/>
      <c r="N505" s="625"/>
      <c r="O505" s="625"/>
      <c r="P505" s="625"/>
      <c r="Q505" s="625"/>
      <c r="R505" s="625"/>
      <c r="S505" s="625"/>
      <c r="T505" s="625"/>
      <c r="U505" s="625"/>
      <c r="V505" s="625"/>
      <c r="W505" s="625"/>
      <c r="X505" s="625"/>
      <c r="Y505" s="625"/>
      <c r="Z505" s="625"/>
      <c r="AA505" s="625"/>
      <c r="AB505" s="625"/>
      <c r="AC505" s="625"/>
      <c r="AD505" s="625"/>
    </row>
    <row r="506" spans="1:39" ht="15" customHeight="1"/>
    <row r="507" spans="1:39" ht="15" customHeight="1"/>
    <row r="508" spans="1:39" s="72" customFormat="1" ht="36" customHeight="1">
      <c r="A508" s="131" t="s">
        <v>956</v>
      </c>
      <c r="B508" s="688" t="s">
        <v>7586</v>
      </c>
      <c r="C508" s="688"/>
      <c r="D508" s="688"/>
      <c r="E508" s="688"/>
      <c r="F508" s="688"/>
      <c r="G508" s="688"/>
      <c r="H508" s="688"/>
      <c r="I508" s="688"/>
      <c r="J508" s="688"/>
      <c r="K508" s="688"/>
      <c r="L508" s="688"/>
      <c r="M508" s="688"/>
      <c r="N508" s="688"/>
      <c r="O508" s="688"/>
      <c r="P508" s="688"/>
      <c r="Q508" s="688"/>
      <c r="R508" s="688"/>
      <c r="S508" s="688"/>
      <c r="T508" s="688"/>
      <c r="U508" s="688"/>
      <c r="V508" s="688"/>
      <c r="W508" s="688"/>
      <c r="X508" s="688"/>
      <c r="Y508" s="688"/>
      <c r="Z508" s="688"/>
      <c r="AA508" s="688"/>
      <c r="AB508" s="688"/>
      <c r="AC508" s="688"/>
      <c r="AD508" s="688"/>
      <c r="AE508" s="315"/>
      <c r="AF508" s="122"/>
      <c r="AH508" s="627" t="s">
        <v>7211</v>
      </c>
      <c r="AI508" s="627"/>
      <c r="AJ508" s="627" t="s">
        <v>7212</v>
      </c>
      <c r="AK508" s="627"/>
      <c r="AL508" s="627" t="s">
        <v>7213</v>
      </c>
      <c r="AM508" s="627"/>
    </row>
    <row r="509" spans="1:39" s="72" customFormat="1" ht="24" customHeight="1">
      <c r="A509" s="167"/>
      <c r="B509" s="140"/>
      <c r="C509" s="578" t="s">
        <v>7562</v>
      </c>
      <c r="D509" s="578"/>
      <c r="E509" s="578"/>
      <c r="F509" s="578"/>
      <c r="G509" s="578"/>
      <c r="H509" s="578"/>
      <c r="I509" s="578"/>
      <c r="J509" s="578"/>
      <c r="K509" s="578"/>
      <c r="L509" s="578"/>
      <c r="M509" s="578"/>
      <c r="N509" s="578"/>
      <c r="O509" s="578"/>
      <c r="P509" s="578"/>
      <c r="Q509" s="578"/>
      <c r="R509" s="578"/>
      <c r="S509" s="578"/>
      <c r="T509" s="578"/>
      <c r="U509" s="578"/>
      <c r="V509" s="578"/>
      <c r="W509" s="578"/>
      <c r="X509" s="578"/>
      <c r="Y509" s="578"/>
      <c r="Z509" s="578"/>
      <c r="AA509" s="578"/>
      <c r="AB509" s="578"/>
      <c r="AC509" s="578"/>
      <c r="AD509" s="578"/>
      <c r="AE509" s="12"/>
      <c r="AF509" s="122"/>
      <c r="AH509" s="642">
        <f>COUNTBLANK(D516:AD550)</f>
        <v>945</v>
      </c>
      <c r="AI509" s="643"/>
      <c r="AJ509" s="639">
        <v>945</v>
      </c>
      <c r="AK509" s="641"/>
      <c r="AL509" s="627"/>
      <c r="AM509" s="627"/>
    </row>
    <row r="510" spans="1:39" s="72" customFormat="1" ht="36" customHeight="1">
      <c r="A510" s="167"/>
      <c r="B510" s="181"/>
      <c r="C510" s="671" t="s">
        <v>1174</v>
      </c>
      <c r="D510" s="671"/>
      <c r="E510" s="671"/>
      <c r="F510" s="671"/>
      <c r="G510" s="671"/>
      <c r="H510" s="671"/>
      <c r="I510" s="671"/>
      <c r="J510" s="671"/>
      <c r="K510" s="671"/>
      <c r="L510" s="671"/>
      <c r="M510" s="671"/>
      <c r="N510" s="671"/>
      <c r="O510" s="671"/>
      <c r="P510" s="671"/>
      <c r="Q510" s="671"/>
      <c r="R510" s="671"/>
      <c r="S510" s="671"/>
      <c r="T510" s="671"/>
      <c r="U510" s="671"/>
      <c r="V510" s="671"/>
      <c r="W510" s="671"/>
      <c r="X510" s="671"/>
      <c r="Y510" s="671"/>
      <c r="Z510" s="671"/>
      <c r="AA510" s="671"/>
      <c r="AB510" s="671"/>
      <c r="AC510" s="671"/>
      <c r="AD510" s="671"/>
      <c r="AE510" s="12"/>
      <c r="AF510" s="122"/>
    </row>
    <row r="511" spans="1:39" s="72" customFormat="1" ht="36" customHeight="1">
      <c r="A511" s="167"/>
      <c r="B511" s="181"/>
      <c r="C511" s="578" t="s">
        <v>7563</v>
      </c>
      <c r="D511" s="578"/>
      <c r="E511" s="578"/>
      <c r="F511" s="578"/>
      <c r="G511" s="578"/>
      <c r="H511" s="578"/>
      <c r="I511" s="578"/>
      <c r="J511" s="578"/>
      <c r="K511" s="578"/>
      <c r="L511" s="578"/>
      <c r="M511" s="578"/>
      <c r="N511" s="578"/>
      <c r="O511" s="578"/>
      <c r="P511" s="578"/>
      <c r="Q511" s="578"/>
      <c r="R511" s="578"/>
      <c r="S511" s="578"/>
      <c r="T511" s="578"/>
      <c r="U511" s="578"/>
      <c r="V511" s="578"/>
      <c r="W511" s="578"/>
      <c r="X511" s="578"/>
      <c r="Y511" s="578"/>
      <c r="Z511" s="578"/>
      <c r="AA511" s="578"/>
      <c r="AB511" s="578"/>
      <c r="AC511" s="578"/>
      <c r="AD511" s="578"/>
      <c r="AE511" s="12"/>
      <c r="AF511" s="122"/>
    </row>
    <row r="512" spans="1:39" s="72" customFormat="1" ht="36" customHeight="1">
      <c r="A512" s="167"/>
      <c r="B512" s="181"/>
      <c r="C512" s="578" t="s">
        <v>1213</v>
      </c>
      <c r="D512" s="578"/>
      <c r="E512" s="578"/>
      <c r="F512" s="578"/>
      <c r="G512" s="578"/>
      <c r="H512" s="578"/>
      <c r="I512" s="578"/>
      <c r="J512" s="578"/>
      <c r="K512" s="578"/>
      <c r="L512" s="578"/>
      <c r="M512" s="578"/>
      <c r="N512" s="578"/>
      <c r="O512" s="578"/>
      <c r="P512" s="578"/>
      <c r="Q512" s="578"/>
      <c r="R512" s="578"/>
      <c r="S512" s="578"/>
      <c r="T512" s="578"/>
      <c r="U512" s="578"/>
      <c r="V512" s="578"/>
      <c r="W512" s="578"/>
      <c r="X512" s="578"/>
      <c r="Y512" s="578"/>
      <c r="Z512" s="578"/>
      <c r="AA512" s="578"/>
      <c r="AB512" s="578"/>
      <c r="AC512" s="578"/>
      <c r="AD512" s="578"/>
      <c r="AE512" s="12"/>
      <c r="AF512" s="122"/>
    </row>
    <row r="513" spans="1:44" s="72" customFormat="1" ht="24" customHeight="1">
      <c r="A513" s="167"/>
      <c r="B513" s="76"/>
      <c r="C513" s="671" t="s">
        <v>2234</v>
      </c>
      <c r="D513" s="671"/>
      <c r="E513" s="671"/>
      <c r="F513" s="671"/>
      <c r="G513" s="671"/>
      <c r="H513" s="671"/>
      <c r="I513" s="671"/>
      <c r="J513" s="671"/>
      <c r="K513" s="671"/>
      <c r="L513" s="671"/>
      <c r="M513" s="671"/>
      <c r="N513" s="671"/>
      <c r="O513" s="671"/>
      <c r="P513" s="671"/>
      <c r="Q513" s="671"/>
      <c r="R513" s="671"/>
      <c r="S513" s="671"/>
      <c r="T513" s="671"/>
      <c r="U513" s="671"/>
      <c r="V513" s="671"/>
      <c r="W513" s="671"/>
      <c r="X513" s="671"/>
      <c r="Y513" s="671"/>
      <c r="Z513" s="671"/>
      <c r="AA513" s="671"/>
      <c r="AB513" s="671"/>
      <c r="AC513" s="671"/>
      <c r="AD513" s="671"/>
      <c r="AE513" s="15"/>
      <c r="AF513" s="122"/>
    </row>
    <row r="514" spans="1:44" s="72" customFormat="1" ht="15" customHeight="1">
      <c r="A514" s="131"/>
      <c r="B514" s="15"/>
      <c r="C514" s="141"/>
      <c r="D514" s="141"/>
      <c r="E514" s="141"/>
      <c r="F514" s="141"/>
      <c r="P514" s="141"/>
      <c r="Q514" s="141"/>
      <c r="R514" s="141"/>
      <c r="S514" s="141"/>
      <c r="T514" s="141"/>
      <c r="U514" s="141"/>
      <c r="V514" s="141"/>
      <c r="W514" s="141"/>
      <c r="X514" s="141"/>
      <c r="Y514" s="141"/>
      <c r="Z514" s="141"/>
      <c r="AA514" s="4"/>
      <c r="AB514" s="4"/>
      <c r="AC514" s="4"/>
      <c r="AD514" s="4"/>
      <c r="AE514" s="12"/>
      <c r="AF514" s="122"/>
    </row>
    <row r="515" spans="1:44" s="72" customFormat="1" ht="120" customHeight="1">
      <c r="A515" s="131"/>
      <c r="B515" s="53"/>
      <c r="C515" s="555" t="s">
        <v>227</v>
      </c>
      <c r="D515" s="556"/>
      <c r="E515" s="556"/>
      <c r="F515" s="556"/>
      <c r="G515" s="556"/>
      <c r="H515" s="556"/>
      <c r="I515" s="556"/>
      <c r="J515" s="556"/>
      <c r="K515" s="556"/>
      <c r="L515" s="557"/>
      <c r="M515" s="570" t="s">
        <v>1172</v>
      </c>
      <c r="N515" s="571"/>
      <c r="O515" s="571"/>
      <c r="P515" s="571"/>
      <c r="Q515" s="571"/>
      <c r="R515" s="572"/>
      <c r="S515" s="570" t="s">
        <v>1214</v>
      </c>
      <c r="T515" s="571"/>
      <c r="U515" s="571"/>
      <c r="V515" s="571"/>
      <c r="W515" s="571"/>
      <c r="X515" s="572"/>
      <c r="Y515" s="555" t="s">
        <v>1864</v>
      </c>
      <c r="Z515" s="556"/>
      <c r="AA515" s="556"/>
      <c r="AB515" s="556"/>
      <c r="AC515" s="556"/>
      <c r="AD515" s="557"/>
      <c r="AE515" s="12"/>
      <c r="AF515" s="122"/>
      <c r="AH515" s="710" t="s">
        <v>7231</v>
      </c>
      <c r="AI515" s="711"/>
      <c r="AK515" s="651" t="s">
        <v>7242</v>
      </c>
      <c r="AL515" s="653"/>
      <c r="AN515" s="666" t="s">
        <v>7233</v>
      </c>
      <c r="AO515" s="666"/>
      <c r="AQ515" s="666" t="s">
        <v>7234</v>
      </c>
      <c r="AR515" s="666"/>
    </row>
    <row r="516" spans="1:44" s="72" customFormat="1" ht="15" customHeight="1">
      <c r="A516" s="131"/>
      <c r="B516" s="53"/>
      <c r="C516" s="82" t="s">
        <v>66</v>
      </c>
      <c r="D516" s="664" t="str">
        <f t="shared" ref="D516:D550" si="82">IF($AH$388=$AJ$388,"",IF(D398="","",D398))</f>
        <v/>
      </c>
      <c r="E516" s="664"/>
      <c r="F516" s="664"/>
      <c r="G516" s="664"/>
      <c r="H516" s="664"/>
      <c r="I516" s="664"/>
      <c r="J516" s="664"/>
      <c r="K516" s="664"/>
      <c r="L516" s="664"/>
      <c r="M516" s="753"/>
      <c r="N516" s="753"/>
      <c r="O516" s="753"/>
      <c r="P516" s="753"/>
      <c r="Q516" s="753"/>
      <c r="R516" s="753"/>
      <c r="S516" s="753"/>
      <c r="T516" s="753"/>
      <c r="U516" s="753"/>
      <c r="V516" s="753"/>
      <c r="W516" s="753"/>
      <c r="X516" s="753"/>
      <c r="Y516" s="701"/>
      <c r="Z516" s="701"/>
      <c r="AA516" s="701"/>
      <c r="AB516" s="701"/>
      <c r="AC516" s="701"/>
      <c r="AD516" s="701"/>
      <c r="AE516" s="12"/>
      <c r="AF516" s="122"/>
      <c r="AH516" s="704">
        <f t="shared" ref="AH516:AH545" si="83">IF($AH$388=$AJ$388,0,IF(OR(AND(D398&lt;&gt;"",SUM(W398)&gt;0),AND(D398="",W398="")),0,1))</f>
        <v>0</v>
      </c>
      <c r="AI516" s="705"/>
      <c r="AK516" s="645">
        <f>IF($AH$509=$AJ$509,0,IF(OR(AND(D516&lt;&gt;"",AH516=0,SUM(Y516)&gt;0),AND(D516&lt;&gt;"",AH516=1,COUNTA(Y516)=0),AND(D516="",AH516=0,COUNTA(Y516)=0)),0,1))</f>
        <v>0</v>
      </c>
      <c r="AL516" s="647"/>
      <c r="AN516" s="661">
        <f>IF($AH$509=$AJ$509,0,IF(COUNTIF(Y516:AD550,"NS")=0,0,1))</f>
        <v>0</v>
      </c>
      <c r="AO516" s="661"/>
      <c r="AQ516" s="638">
        <f t="shared" ref="AQ516:AQ545" si="84">IF($AH$444=$AJ$444,0,IF(OR(AND(D516&lt;&gt;"",AH516=0,COUNTA(M516:AD516)&gt;0),AND(D516&lt;&gt;"",AH516=1,COUNTA(M516:AD516)=0),AND(D516="",AH516=0,COUNTA(M516:AD516)=0)),0,1))</f>
        <v>0</v>
      </c>
      <c r="AR516" s="638"/>
    </row>
    <row r="517" spans="1:44" s="72" customFormat="1" ht="15" customHeight="1">
      <c r="A517" s="131"/>
      <c r="B517" s="53"/>
      <c r="C517" s="82" t="s">
        <v>67</v>
      </c>
      <c r="D517" s="664" t="str">
        <f t="shared" si="82"/>
        <v/>
      </c>
      <c r="E517" s="664"/>
      <c r="F517" s="664"/>
      <c r="G517" s="664"/>
      <c r="H517" s="664"/>
      <c r="I517" s="664"/>
      <c r="J517" s="664"/>
      <c r="K517" s="664"/>
      <c r="L517" s="664"/>
      <c r="M517" s="753"/>
      <c r="N517" s="753"/>
      <c r="O517" s="753"/>
      <c r="P517" s="753"/>
      <c r="Q517" s="753"/>
      <c r="R517" s="753"/>
      <c r="S517" s="753"/>
      <c r="T517" s="753"/>
      <c r="U517" s="753"/>
      <c r="V517" s="753"/>
      <c r="W517" s="753"/>
      <c r="X517" s="753"/>
      <c r="Y517" s="701"/>
      <c r="Z517" s="701"/>
      <c r="AA517" s="701"/>
      <c r="AB517" s="701"/>
      <c r="AC517" s="701"/>
      <c r="AD517" s="701"/>
      <c r="AE517" s="12"/>
      <c r="AF517" s="122"/>
      <c r="AH517" s="704">
        <f t="shared" si="83"/>
        <v>0</v>
      </c>
      <c r="AI517" s="705"/>
      <c r="AK517" s="645">
        <f t="shared" ref="AK517:AK550" si="85">IF($AH$509=$AJ$509,0,IF(OR(AND(D517&lt;&gt;"",AH517=0,SUM(Y517)&gt;0),AND(D517&lt;&gt;"",AH517=1,COUNTA(Y517)=0),AND(D517="",AH517=0,COUNTA(Y517)=0)),0,1))</f>
        <v>0</v>
      </c>
      <c r="AL517" s="647"/>
      <c r="AQ517" s="638">
        <f t="shared" si="84"/>
        <v>0</v>
      </c>
      <c r="AR517" s="638"/>
    </row>
    <row r="518" spans="1:44" s="72" customFormat="1" ht="15" customHeight="1">
      <c r="A518" s="131"/>
      <c r="B518" s="53"/>
      <c r="C518" s="82" t="s">
        <v>68</v>
      </c>
      <c r="D518" s="664" t="str">
        <f t="shared" si="82"/>
        <v/>
      </c>
      <c r="E518" s="664"/>
      <c r="F518" s="664"/>
      <c r="G518" s="664"/>
      <c r="H518" s="664"/>
      <c r="I518" s="664"/>
      <c r="J518" s="664"/>
      <c r="K518" s="664"/>
      <c r="L518" s="664"/>
      <c r="M518" s="753"/>
      <c r="N518" s="753"/>
      <c r="O518" s="753"/>
      <c r="P518" s="753"/>
      <c r="Q518" s="753"/>
      <c r="R518" s="753"/>
      <c r="S518" s="753"/>
      <c r="T518" s="753"/>
      <c r="U518" s="753"/>
      <c r="V518" s="753"/>
      <c r="W518" s="753"/>
      <c r="X518" s="753"/>
      <c r="Y518" s="701"/>
      <c r="Z518" s="701"/>
      <c r="AA518" s="701"/>
      <c r="AB518" s="701"/>
      <c r="AC518" s="701"/>
      <c r="AD518" s="701"/>
      <c r="AE518" s="12"/>
      <c r="AF518" s="122"/>
      <c r="AH518" s="704">
        <f t="shared" si="83"/>
        <v>0</v>
      </c>
      <c r="AI518" s="705"/>
      <c r="AK518" s="645">
        <f t="shared" si="85"/>
        <v>0</v>
      </c>
      <c r="AL518" s="647"/>
      <c r="AQ518" s="638">
        <f t="shared" si="84"/>
        <v>0</v>
      </c>
      <c r="AR518" s="638"/>
    </row>
    <row r="519" spans="1:44" s="72" customFormat="1" ht="15" customHeight="1">
      <c r="A519" s="131"/>
      <c r="B519" s="53"/>
      <c r="C519" s="82" t="s">
        <v>69</v>
      </c>
      <c r="D519" s="664" t="str">
        <f t="shared" si="82"/>
        <v/>
      </c>
      <c r="E519" s="664"/>
      <c r="F519" s="664"/>
      <c r="G519" s="664"/>
      <c r="H519" s="664"/>
      <c r="I519" s="664"/>
      <c r="J519" s="664"/>
      <c r="K519" s="664"/>
      <c r="L519" s="664"/>
      <c r="M519" s="753"/>
      <c r="N519" s="753"/>
      <c r="O519" s="753"/>
      <c r="P519" s="753"/>
      <c r="Q519" s="753"/>
      <c r="R519" s="753"/>
      <c r="S519" s="753"/>
      <c r="T519" s="753"/>
      <c r="U519" s="753"/>
      <c r="V519" s="753"/>
      <c r="W519" s="753"/>
      <c r="X519" s="753"/>
      <c r="Y519" s="701"/>
      <c r="Z519" s="701"/>
      <c r="AA519" s="701"/>
      <c r="AB519" s="701"/>
      <c r="AC519" s="701"/>
      <c r="AD519" s="701"/>
      <c r="AE519" s="12"/>
      <c r="AF519" s="122"/>
      <c r="AH519" s="704">
        <f t="shared" si="83"/>
        <v>0</v>
      </c>
      <c r="AI519" s="705"/>
      <c r="AK519" s="645">
        <f t="shared" si="85"/>
        <v>0</v>
      </c>
      <c r="AL519" s="647"/>
      <c r="AQ519" s="638">
        <f t="shared" si="84"/>
        <v>0</v>
      </c>
      <c r="AR519" s="638"/>
    </row>
    <row r="520" spans="1:44" s="72" customFormat="1" ht="15" customHeight="1">
      <c r="A520" s="131"/>
      <c r="B520" s="53"/>
      <c r="C520" s="82" t="s">
        <v>70</v>
      </c>
      <c r="D520" s="664" t="str">
        <f t="shared" si="82"/>
        <v/>
      </c>
      <c r="E520" s="664"/>
      <c r="F520" s="664"/>
      <c r="G520" s="664"/>
      <c r="H520" s="664"/>
      <c r="I520" s="664"/>
      <c r="J520" s="664"/>
      <c r="K520" s="664"/>
      <c r="L520" s="664"/>
      <c r="M520" s="753"/>
      <c r="N520" s="753"/>
      <c r="O520" s="753"/>
      <c r="P520" s="753"/>
      <c r="Q520" s="753"/>
      <c r="R520" s="753"/>
      <c r="S520" s="753"/>
      <c r="T520" s="753"/>
      <c r="U520" s="753"/>
      <c r="V520" s="753"/>
      <c r="W520" s="753"/>
      <c r="X520" s="753"/>
      <c r="Y520" s="701"/>
      <c r="Z520" s="701"/>
      <c r="AA520" s="701"/>
      <c r="AB520" s="701"/>
      <c r="AC520" s="701"/>
      <c r="AD520" s="701"/>
      <c r="AE520" s="12"/>
      <c r="AF520" s="122"/>
      <c r="AH520" s="704">
        <f t="shared" si="83"/>
        <v>0</v>
      </c>
      <c r="AI520" s="705"/>
      <c r="AK520" s="645">
        <f t="shared" si="85"/>
        <v>0</v>
      </c>
      <c r="AL520" s="647"/>
      <c r="AQ520" s="638">
        <f t="shared" si="84"/>
        <v>0</v>
      </c>
      <c r="AR520" s="638"/>
    </row>
    <row r="521" spans="1:44" s="72" customFormat="1" ht="15" customHeight="1">
      <c r="A521" s="131"/>
      <c r="B521" s="53"/>
      <c r="C521" s="82" t="s">
        <v>71</v>
      </c>
      <c r="D521" s="664" t="str">
        <f t="shared" si="82"/>
        <v/>
      </c>
      <c r="E521" s="664"/>
      <c r="F521" s="664"/>
      <c r="G521" s="664"/>
      <c r="H521" s="664"/>
      <c r="I521" s="664"/>
      <c r="J521" s="664"/>
      <c r="K521" s="664"/>
      <c r="L521" s="664"/>
      <c r="M521" s="753"/>
      <c r="N521" s="753"/>
      <c r="O521" s="753"/>
      <c r="P521" s="753"/>
      <c r="Q521" s="753"/>
      <c r="R521" s="753"/>
      <c r="S521" s="753"/>
      <c r="T521" s="753"/>
      <c r="U521" s="753"/>
      <c r="V521" s="753"/>
      <c r="W521" s="753"/>
      <c r="X521" s="753"/>
      <c r="Y521" s="701"/>
      <c r="Z521" s="701"/>
      <c r="AA521" s="701"/>
      <c r="AB521" s="701"/>
      <c r="AC521" s="701"/>
      <c r="AD521" s="701"/>
      <c r="AE521" s="12"/>
      <c r="AF521" s="122"/>
      <c r="AH521" s="704">
        <f t="shared" si="83"/>
        <v>0</v>
      </c>
      <c r="AI521" s="705"/>
      <c r="AK521" s="645">
        <f t="shared" si="85"/>
        <v>0</v>
      </c>
      <c r="AL521" s="647"/>
      <c r="AQ521" s="638">
        <f t="shared" si="84"/>
        <v>0</v>
      </c>
      <c r="AR521" s="638"/>
    </row>
    <row r="522" spans="1:44" s="72" customFormat="1" ht="15" customHeight="1">
      <c r="A522" s="131"/>
      <c r="B522" s="53"/>
      <c r="C522" s="82" t="s">
        <v>72</v>
      </c>
      <c r="D522" s="664" t="str">
        <f t="shared" si="82"/>
        <v/>
      </c>
      <c r="E522" s="664"/>
      <c r="F522" s="664"/>
      <c r="G522" s="664"/>
      <c r="H522" s="664"/>
      <c r="I522" s="664"/>
      <c r="J522" s="664"/>
      <c r="K522" s="664"/>
      <c r="L522" s="664"/>
      <c r="M522" s="753"/>
      <c r="N522" s="753"/>
      <c r="O522" s="753"/>
      <c r="P522" s="753"/>
      <c r="Q522" s="753"/>
      <c r="R522" s="753"/>
      <c r="S522" s="753"/>
      <c r="T522" s="753"/>
      <c r="U522" s="753"/>
      <c r="V522" s="753"/>
      <c r="W522" s="753"/>
      <c r="X522" s="753"/>
      <c r="Y522" s="701"/>
      <c r="Z522" s="701"/>
      <c r="AA522" s="701"/>
      <c r="AB522" s="701"/>
      <c r="AC522" s="701"/>
      <c r="AD522" s="701"/>
      <c r="AE522" s="12"/>
      <c r="AF522" s="122"/>
      <c r="AH522" s="704">
        <f t="shared" si="83"/>
        <v>0</v>
      </c>
      <c r="AI522" s="705"/>
      <c r="AK522" s="645">
        <f t="shared" si="85"/>
        <v>0</v>
      </c>
      <c r="AL522" s="647"/>
      <c r="AQ522" s="638">
        <f t="shared" si="84"/>
        <v>0</v>
      </c>
      <c r="AR522" s="638"/>
    </row>
    <row r="523" spans="1:44" s="72" customFormat="1" ht="15" customHeight="1">
      <c r="A523" s="131"/>
      <c r="B523" s="53"/>
      <c r="C523" s="82" t="s">
        <v>73</v>
      </c>
      <c r="D523" s="664" t="str">
        <f t="shared" si="82"/>
        <v/>
      </c>
      <c r="E523" s="664"/>
      <c r="F523" s="664"/>
      <c r="G523" s="664"/>
      <c r="H523" s="664"/>
      <c r="I523" s="664"/>
      <c r="J523" s="664"/>
      <c r="K523" s="664"/>
      <c r="L523" s="664"/>
      <c r="M523" s="753"/>
      <c r="N523" s="753"/>
      <c r="O523" s="753"/>
      <c r="P523" s="753"/>
      <c r="Q523" s="753"/>
      <c r="R523" s="753"/>
      <c r="S523" s="753"/>
      <c r="T523" s="753"/>
      <c r="U523" s="753"/>
      <c r="V523" s="753"/>
      <c r="W523" s="753"/>
      <c r="X523" s="753"/>
      <c r="Y523" s="701"/>
      <c r="Z523" s="701"/>
      <c r="AA523" s="701"/>
      <c r="AB523" s="701"/>
      <c r="AC523" s="701"/>
      <c r="AD523" s="701"/>
      <c r="AE523" s="12"/>
      <c r="AF523" s="122"/>
      <c r="AH523" s="704">
        <f t="shared" si="83"/>
        <v>0</v>
      </c>
      <c r="AI523" s="705"/>
      <c r="AK523" s="645">
        <f t="shared" si="85"/>
        <v>0</v>
      </c>
      <c r="AL523" s="647"/>
      <c r="AQ523" s="638">
        <f t="shared" si="84"/>
        <v>0</v>
      </c>
      <c r="AR523" s="638"/>
    </row>
    <row r="524" spans="1:44" s="72" customFormat="1" ht="15" customHeight="1">
      <c r="A524" s="131"/>
      <c r="B524" s="53"/>
      <c r="C524" s="82" t="s">
        <v>74</v>
      </c>
      <c r="D524" s="664" t="str">
        <f t="shared" si="82"/>
        <v/>
      </c>
      <c r="E524" s="664"/>
      <c r="F524" s="664"/>
      <c r="G524" s="664"/>
      <c r="H524" s="664"/>
      <c r="I524" s="664"/>
      <c r="J524" s="664"/>
      <c r="K524" s="664"/>
      <c r="L524" s="664"/>
      <c r="M524" s="753"/>
      <c r="N524" s="753"/>
      <c r="O524" s="753"/>
      <c r="P524" s="753"/>
      <c r="Q524" s="753"/>
      <c r="R524" s="753"/>
      <c r="S524" s="753"/>
      <c r="T524" s="753"/>
      <c r="U524" s="753"/>
      <c r="V524" s="753"/>
      <c r="W524" s="753"/>
      <c r="X524" s="753"/>
      <c r="Y524" s="701"/>
      <c r="Z524" s="701"/>
      <c r="AA524" s="701"/>
      <c r="AB524" s="701"/>
      <c r="AC524" s="701"/>
      <c r="AD524" s="701"/>
      <c r="AE524" s="12"/>
      <c r="AF524" s="122"/>
      <c r="AH524" s="704">
        <f t="shared" si="83"/>
        <v>0</v>
      </c>
      <c r="AI524" s="705"/>
      <c r="AK524" s="645">
        <f t="shared" si="85"/>
        <v>0</v>
      </c>
      <c r="AL524" s="647"/>
      <c r="AQ524" s="638">
        <f t="shared" si="84"/>
        <v>0</v>
      </c>
      <c r="AR524" s="638"/>
    </row>
    <row r="525" spans="1:44" s="72" customFormat="1" ht="15" customHeight="1">
      <c r="A525" s="131"/>
      <c r="B525" s="53"/>
      <c r="C525" s="82" t="s">
        <v>75</v>
      </c>
      <c r="D525" s="664" t="str">
        <f t="shared" si="82"/>
        <v/>
      </c>
      <c r="E525" s="664"/>
      <c r="F525" s="664"/>
      <c r="G525" s="664"/>
      <c r="H525" s="664"/>
      <c r="I525" s="664"/>
      <c r="J525" s="664"/>
      <c r="K525" s="664"/>
      <c r="L525" s="664"/>
      <c r="M525" s="753"/>
      <c r="N525" s="753"/>
      <c r="O525" s="753"/>
      <c r="P525" s="753"/>
      <c r="Q525" s="753"/>
      <c r="R525" s="753"/>
      <c r="S525" s="753"/>
      <c r="T525" s="753"/>
      <c r="U525" s="753"/>
      <c r="V525" s="753"/>
      <c r="W525" s="753"/>
      <c r="X525" s="753"/>
      <c r="Y525" s="701"/>
      <c r="Z525" s="701"/>
      <c r="AA525" s="701"/>
      <c r="AB525" s="701"/>
      <c r="AC525" s="701"/>
      <c r="AD525" s="701"/>
      <c r="AE525" s="12"/>
      <c r="AF525" s="122"/>
      <c r="AH525" s="704">
        <f t="shared" si="83"/>
        <v>0</v>
      </c>
      <c r="AI525" s="705"/>
      <c r="AK525" s="645">
        <f t="shared" si="85"/>
        <v>0</v>
      </c>
      <c r="AL525" s="647"/>
      <c r="AQ525" s="638">
        <f t="shared" si="84"/>
        <v>0</v>
      </c>
      <c r="AR525" s="638"/>
    </row>
    <row r="526" spans="1:44" s="72" customFormat="1" ht="15" customHeight="1">
      <c r="A526" s="131"/>
      <c r="B526" s="53"/>
      <c r="C526" s="82" t="s">
        <v>76</v>
      </c>
      <c r="D526" s="664" t="str">
        <f t="shared" si="82"/>
        <v/>
      </c>
      <c r="E526" s="664"/>
      <c r="F526" s="664"/>
      <c r="G526" s="664"/>
      <c r="H526" s="664"/>
      <c r="I526" s="664"/>
      <c r="J526" s="664"/>
      <c r="K526" s="664"/>
      <c r="L526" s="664"/>
      <c r="M526" s="753"/>
      <c r="N526" s="753"/>
      <c r="O526" s="753"/>
      <c r="P526" s="753"/>
      <c r="Q526" s="753"/>
      <c r="R526" s="753"/>
      <c r="S526" s="753"/>
      <c r="T526" s="753"/>
      <c r="U526" s="753"/>
      <c r="V526" s="753"/>
      <c r="W526" s="753"/>
      <c r="X526" s="753"/>
      <c r="Y526" s="701"/>
      <c r="Z526" s="701"/>
      <c r="AA526" s="701"/>
      <c r="AB526" s="701"/>
      <c r="AC526" s="701"/>
      <c r="AD526" s="701"/>
      <c r="AE526" s="12"/>
      <c r="AF526" s="122"/>
      <c r="AH526" s="704">
        <f t="shared" si="83"/>
        <v>0</v>
      </c>
      <c r="AI526" s="705"/>
      <c r="AK526" s="645">
        <f t="shared" si="85"/>
        <v>0</v>
      </c>
      <c r="AL526" s="647"/>
      <c r="AQ526" s="638">
        <f t="shared" si="84"/>
        <v>0</v>
      </c>
      <c r="AR526" s="638"/>
    </row>
    <row r="527" spans="1:44" s="72" customFormat="1" ht="15" customHeight="1">
      <c r="A527" s="131"/>
      <c r="B527" s="53"/>
      <c r="C527" s="82" t="s">
        <v>77</v>
      </c>
      <c r="D527" s="664" t="str">
        <f t="shared" si="82"/>
        <v/>
      </c>
      <c r="E527" s="664"/>
      <c r="F527" s="664"/>
      <c r="G527" s="664"/>
      <c r="H527" s="664"/>
      <c r="I527" s="664"/>
      <c r="J527" s="664"/>
      <c r="K527" s="664"/>
      <c r="L527" s="664"/>
      <c r="M527" s="753"/>
      <c r="N527" s="753"/>
      <c r="O527" s="753"/>
      <c r="P527" s="753"/>
      <c r="Q527" s="753"/>
      <c r="R527" s="753"/>
      <c r="S527" s="753"/>
      <c r="T527" s="753"/>
      <c r="U527" s="753"/>
      <c r="V527" s="753"/>
      <c r="W527" s="753"/>
      <c r="X527" s="753"/>
      <c r="Y527" s="701"/>
      <c r="Z527" s="701"/>
      <c r="AA527" s="701"/>
      <c r="AB527" s="701"/>
      <c r="AC527" s="701"/>
      <c r="AD527" s="701"/>
      <c r="AE527" s="12"/>
      <c r="AF527" s="122"/>
      <c r="AH527" s="704">
        <f t="shared" si="83"/>
        <v>0</v>
      </c>
      <c r="AI527" s="705"/>
      <c r="AK527" s="645">
        <f t="shared" si="85"/>
        <v>0</v>
      </c>
      <c r="AL527" s="647"/>
      <c r="AQ527" s="638">
        <f t="shared" si="84"/>
        <v>0</v>
      </c>
      <c r="AR527" s="638"/>
    </row>
    <row r="528" spans="1:44" s="72" customFormat="1" ht="15" customHeight="1">
      <c r="A528" s="131"/>
      <c r="B528" s="53"/>
      <c r="C528" s="82" t="s">
        <v>78</v>
      </c>
      <c r="D528" s="664" t="str">
        <f t="shared" si="82"/>
        <v/>
      </c>
      <c r="E528" s="664"/>
      <c r="F528" s="664"/>
      <c r="G528" s="664"/>
      <c r="H528" s="664"/>
      <c r="I528" s="664"/>
      <c r="J528" s="664"/>
      <c r="K528" s="664"/>
      <c r="L528" s="664"/>
      <c r="M528" s="753"/>
      <c r="N528" s="753"/>
      <c r="O528" s="753"/>
      <c r="P528" s="753"/>
      <c r="Q528" s="753"/>
      <c r="R528" s="753"/>
      <c r="S528" s="753"/>
      <c r="T528" s="753"/>
      <c r="U528" s="753"/>
      <c r="V528" s="753"/>
      <c r="W528" s="753"/>
      <c r="X528" s="753"/>
      <c r="Y528" s="701"/>
      <c r="Z528" s="701"/>
      <c r="AA528" s="701"/>
      <c r="AB528" s="701"/>
      <c r="AC528" s="701"/>
      <c r="AD528" s="701"/>
      <c r="AE528" s="12"/>
      <c r="AF528" s="122"/>
      <c r="AH528" s="704">
        <f t="shared" si="83"/>
        <v>0</v>
      </c>
      <c r="AI528" s="705"/>
      <c r="AK528" s="645">
        <f t="shared" si="85"/>
        <v>0</v>
      </c>
      <c r="AL528" s="647"/>
      <c r="AQ528" s="638">
        <f t="shared" si="84"/>
        <v>0</v>
      </c>
      <c r="AR528" s="638"/>
    </row>
    <row r="529" spans="1:44" s="72" customFormat="1" ht="15" customHeight="1">
      <c r="A529" s="131"/>
      <c r="B529" s="53"/>
      <c r="C529" s="82" t="s">
        <v>79</v>
      </c>
      <c r="D529" s="664" t="str">
        <f t="shared" si="82"/>
        <v/>
      </c>
      <c r="E529" s="664"/>
      <c r="F529" s="664"/>
      <c r="G529" s="664"/>
      <c r="H529" s="664"/>
      <c r="I529" s="664"/>
      <c r="J529" s="664"/>
      <c r="K529" s="664"/>
      <c r="L529" s="664"/>
      <c r="M529" s="753"/>
      <c r="N529" s="753"/>
      <c r="O529" s="753"/>
      <c r="P529" s="753"/>
      <c r="Q529" s="753"/>
      <c r="R529" s="753"/>
      <c r="S529" s="753"/>
      <c r="T529" s="753"/>
      <c r="U529" s="753"/>
      <c r="V529" s="753"/>
      <c r="W529" s="753"/>
      <c r="X529" s="753"/>
      <c r="Y529" s="701"/>
      <c r="Z529" s="701"/>
      <c r="AA529" s="701"/>
      <c r="AB529" s="701"/>
      <c r="AC529" s="701"/>
      <c r="AD529" s="701"/>
      <c r="AE529" s="12"/>
      <c r="AF529" s="122"/>
      <c r="AH529" s="704">
        <f t="shared" si="83"/>
        <v>0</v>
      </c>
      <c r="AI529" s="705"/>
      <c r="AK529" s="645">
        <f t="shared" si="85"/>
        <v>0</v>
      </c>
      <c r="AL529" s="647"/>
      <c r="AQ529" s="638">
        <f t="shared" si="84"/>
        <v>0</v>
      </c>
      <c r="AR529" s="638"/>
    </row>
    <row r="530" spans="1:44" s="72" customFormat="1" ht="15" customHeight="1">
      <c r="A530" s="131"/>
      <c r="B530" s="53"/>
      <c r="C530" s="82" t="s">
        <v>80</v>
      </c>
      <c r="D530" s="664" t="str">
        <f t="shared" si="82"/>
        <v/>
      </c>
      <c r="E530" s="664"/>
      <c r="F530" s="664"/>
      <c r="G530" s="664"/>
      <c r="H530" s="664"/>
      <c r="I530" s="664"/>
      <c r="J530" s="664"/>
      <c r="K530" s="664"/>
      <c r="L530" s="664"/>
      <c r="M530" s="753"/>
      <c r="N530" s="753"/>
      <c r="O530" s="753"/>
      <c r="P530" s="753"/>
      <c r="Q530" s="753"/>
      <c r="R530" s="753"/>
      <c r="S530" s="753"/>
      <c r="T530" s="753"/>
      <c r="U530" s="753"/>
      <c r="V530" s="753"/>
      <c r="W530" s="753"/>
      <c r="X530" s="753"/>
      <c r="Y530" s="701"/>
      <c r="Z530" s="701"/>
      <c r="AA530" s="701"/>
      <c r="AB530" s="701"/>
      <c r="AC530" s="701"/>
      <c r="AD530" s="701"/>
      <c r="AE530" s="12"/>
      <c r="AF530" s="122"/>
      <c r="AH530" s="704">
        <f t="shared" si="83"/>
        <v>0</v>
      </c>
      <c r="AI530" s="705"/>
      <c r="AK530" s="645">
        <f t="shared" si="85"/>
        <v>0</v>
      </c>
      <c r="AL530" s="647"/>
      <c r="AQ530" s="638">
        <f t="shared" si="84"/>
        <v>0</v>
      </c>
      <c r="AR530" s="638"/>
    </row>
    <row r="531" spans="1:44" s="72" customFormat="1" ht="15" customHeight="1">
      <c r="A531" s="131"/>
      <c r="B531" s="53"/>
      <c r="C531" s="82" t="s">
        <v>81</v>
      </c>
      <c r="D531" s="664" t="str">
        <f t="shared" si="82"/>
        <v/>
      </c>
      <c r="E531" s="664"/>
      <c r="F531" s="664"/>
      <c r="G531" s="664"/>
      <c r="H531" s="664"/>
      <c r="I531" s="664"/>
      <c r="J531" s="664"/>
      <c r="K531" s="664"/>
      <c r="L531" s="664"/>
      <c r="M531" s="753"/>
      <c r="N531" s="753"/>
      <c r="O531" s="753"/>
      <c r="P531" s="753"/>
      <c r="Q531" s="753"/>
      <c r="R531" s="753"/>
      <c r="S531" s="753"/>
      <c r="T531" s="753"/>
      <c r="U531" s="753"/>
      <c r="V531" s="753"/>
      <c r="W531" s="753"/>
      <c r="X531" s="753"/>
      <c r="Y531" s="701"/>
      <c r="Z531" s="701"/>
      <c r="AA531" s="701"/>
      <c r="AB531" s="701"/>
      <c r="AC531" s="701"/>
      <c r="AD531" s="701"/>
      <c r="AE531" s="12"/>
      <c r="AF531" s="122"/>
      <c r="AH531" s="704">
        <f t="shared" si="83"/>
        <v>0</v>
      </c>
      <c r="AI531" s="705"/>
      <c r="AK531" s="645">
        <f t="shared" si="85"/>
        <v>0</v>
      </c>
      <c r="AL531" s="647"/>
      <c r="AQ531" s="638">
        <f t="shared" si="84"/>
        <v>0</v>
      </c>
      <c r="AR531" s="638"/>
    </row>
    <row r="532" spans="1:44" s="72" customFormat="1" ht="15" customHeight="1">
      <c r="A532" s="131"/>
      <c r="B532" s="53"/>
      <c r="C532" s="82" t="s">
        <v>82</v>
      </c>
      <c r="D532" s="664" t="str">
        <f t="shared" si="82"/>
        <v/>
      </c>
      <c r="E532" s="664"/>
      <c r="F532" s="664"/>
      <c r="G532" s="664"/>
      <c r="H532" s="664"/>
      <c r="I532" s="664"/>
      <c r="J532" s="664"/>
      <c r="K532" s="664"/>
      <c r="L532" s="664"/>
      <c r="M532" s="753"/>
      <c r="N532" s="753"/>
      <c r="O532" s="753"/>
      <c r="P532" s="753"/>
      <c r="Q532" s="753"/>
      <c r="R532" s="753"/>
      <c r="S532" s="753"/>
      <c r="T532" s="753"/>
      <c r="U532" s="753"/>
      <c r="V532" s="753"/>
      <c r="W532" s="753"/>
      <c r="X532" s="753"/>
      <c r="Y532" s="701"/>
      <c r="Z532" s="701"/>
      <c r="AA532" s="701"/>
      <c r="AB532" s="701"/>
      <c r="AC532" s="701"/>
      <c r="AD532" s="701"/>
      <c r="AE532" s="12"/>
      <c r="AF532" s="122"/>
      <c r="AH532" s="704">
        <f t="shared" si="83"/>
        <v>0</v>
      </c>
      <c r="AI532" s="705"/>
      <c r="AK532" s="645">
        <f t="shared" si="85"/>
        <v>0</v>
      </c>
      <c r="AL532" s="647"/>
      <c r="AQ532" s="638">
        <f t="shared" si="84"/>
        <v>0</v>
      </c>
      <c r="AR532" s="638"/>
    </row>
    <row r="533" spans="1:44" s="72" customFormat="1" ht="15" customHeight="1">
      <c r="A533" s="131"/>
      <c r="B533" s="53"/>
      <c r="C533" s="82" t="s">
        <v>83</v>
      </c>
      <c r="D533" s="664" t="str">
        <f t="shared" si="82"/>
        <v/>
      </c>
      <c r="E533" s="664"/>
      <c r="F533" s="664"/>
      <c r="G533" s="664"/>
      <c r="H533" s="664"/>
      <c r="I533" s="664"/>
      <c r="J533" s="664"/>
      <c r="K533" s="664"/>
      <c r="L533" s="664"/>
      <c r="M533" s="753"/>
      <c r="N533" s="753"/>
      <c r="O533" s="753"/>
      <c r="P533" s="753"/>
      <c r="Q533" s="753"/>
      <c r="R533" s="753"/>
      <c r="S533" s="753"/>
      <c r="T533" s="753"/>
      <c r="U533" s="753"/>
      <c r="V533" s="753"/>
      <c r="W533" s="753"/>
      <c r="X533" s="753"/>
      <c r="Y533" s="701"/>
      <c r="Z533" s="701"/>
      <c r="AA533" s="701"/>
      <c r="AB533" s="701"/>
      <c r="AC533" s="701"/>
      <c r="AD533" s="701"/>
      <c r="AE533" s="12"/>
      <c r="AF533" s="122"/>
      <c r="AH533" s="704">
        <f t="shared" si="83"/>
        <v>0</v>
      </c>
      <c r="AI533" s="705"/>
      <c r="AK533" s="645">
        <f t="shared" si="85"/>
        <v>0</v>
      </c>
      <c r="AL533" s="647"/>
      <c r="AQ533" s="638">
        <f t="shared" si="84"/>
        <v>0</v>
      </c>
      <c r="AR533" s="638"/>
    </row>
    <row r="534" spans="1:44" s="72" customFormat="1" ht="15" customHeight="1">
      <c r="A534" s="131"/>
      <c r="B534" s="53"/>
      <c r="C534" s="82" t="s">
        <v>84</v>
      </c>
      <c r="D534" s="664" t="str">
        <f t="shared" si="82"/>
        <v/>
      </c>
      <c r="E534" s="664"/>
      <c r="F534" s="664"/>
      <c r="G534" s="664"/>
      <c r="H534" s="664"/>
      <c r="I534" s="664"/>
      <c r="J534" s="664"/>
      <c r="K534" s="664"/>
      <c r="L534" s="664"/>
      <c r="M534" s="753"/>
      <c r="N534" s="753"/>
      <c r="O534" s="753"/>
      <c r="P534" s="753"/>
      <c r="Q534" s="753"/>
      <c r="R534" s="753"/>
      <c r="S534" s="753"/>
      <c r="T534" s="753"/>
      <c r="U534" s="753"/>
      <c r="V534" s="753"/>
      <c r="W534" s="753"/>
      <c r="X534" s="753"/>
      <c r="Y534" s="701"/>
      <c r="Z534" s="701"/>
      <c r="AA534" s="701"/>
      <c r="AB534" s="701"/>
      <c r="AC534" s="701"/>
      <c r="AD534" s="701"/>
      <c r="AE534" s="12"/>
      <c r="AF534" s="122"/>
      <c r="AH534" s="704">
        <f t="shared" si="83"/>
        <v>0</v>
      </c>
      <c r="AI534" s="705"/>
      <c r="AK534" s="645">
        <f t="shared" si="85"/>
        <v>0</v>
      </c>
      <c r="AL534" s="647"/>
      <c r="AQ534" s="638">
        <f t="shared" si="84"/>
        <v>0</v>
      </c>
      <c r="AR534" s="638"/>
    </row>
    <row r="535" spans="1:44" s="72" customFormat="1" ht="15" customHeight="1">
      <c r="A535" s="131"/>
      <c r="B535" s="53"/>
      <c r="C535" s="82" t="s">
        <v>85</v>
      </c>
      <c r="D535" s="664" t="str">
        <f t="shared" si="82"/>
        <v/>
      </c>
      <c r="E535" s="664"/>
      <c r="F535" s="664"/>
      <c r="G535" s="664"/>
      <c r="H535" s="664"/>
      <c r="I535" s="664"/>
      <c r="J535" s="664"/>
      <c r="K535" s="664"/>
      <c r="L535" s="664"/>
      <c r="M535" s="753"/>
      <c r="N535" s="753"/>
      <c r="O535" s="753"/>
      <c r="P535" s="753"/>
      <c r="Q535" s="753"/>
      <c r="R535" s="753"/>
      <c r="S535" s="753"/>
      <c r="T535" s="753"/>
      <c r="U535" s="753"/>
      <c r="V535" s="753"/>
      <c r="W535" s="753"/>
      <c r="X535" s="753"/>
      <c r="Y535" s="701"/>
      <c r="Z535" s="701"/>
      <c r="AA535" s="701"/>
      <c r="AB535" s="701"/>
      <c r="AC535" s="701"/>
      <c r="AD535" s="701"/>
      <c r="AE535" s="12"/>
      <c r="AF535" s="122"/>
      <c r="AH535" s="704">
        <f t="shared" si="83"/>
        <v>0</v>
      </c>
      <c r="AI535" s="705"/>
      <c r="AK535" s="645">
        <f t="shared" si="85"/>
        <v>0</v>
      </c>
      <c r="AL535" s="647"/>
      <c r="AQ535" s="638">
        <f t="shared" si="84"/>
        <v>0</v>
      </c>
      <c r="AR535" s="638"/>
    </row>
    <row r="536" spans="1:44" s="72" customFormat="1" ht="15" customHeight="1">
      <c r="A536" s="131"/>
      <c r="B536" s="53"/>
      <c r="C536" s="82" t="s">
        <v>86</v>
      </c>
      <c r="D536" s="664" t="str">
        <f t="shared" si="82"/>
        <v/>
      </c>
      <c r="E536" s="664"/>
      <c r="F536" s="664"/>
      <c r="G536" s="664"/>
      <c r="H536" s="664"/>
      <c r="I536" s="664"/>
      <c r="J536" s="664"/>
      <c r="K536" s="664"/>
      <c r="L536" s="664"/>
      <c r="M536" s="753"/>
      <c r="N536" s="753"/>
      <c r="O536" s="753"/>
      <c r="P536" s="753"/>
      <c r="Q536" s="753"/>
      <c r="R536" s="753"/>
      <c r="S536" s="753"/>
      <c r="T536" s="753"/>
      <c r="U536" s="753"/>
      <c r="V536" s="753"/>
      <c r="W536" s="753"/>
      <c r="X536" s="753"/>
      <c r="Y536" s="701"/>
      <c r="Z536" s="701"/>
      <c r="AA536" s="701"/>
      <c r="AB536" s="701"/>
      <c r="AC536" s="701"/>
      <c r="AD536" s="701"/>
      <c r="AE536" s="12"/>
      <c r="AF536" s="122"/>
      <c r="AH536" s="704">
        <f t="shared" si="83"/>
        <v>0</v>
      </c>
      <c r="AI536" s="705"/>
      <c r="AK536" s="645">
        <f t="shared" si="85"/>
        <v>0</v>
      </c>
      <c r="AL536" s="647"/>
      <c r="AQ536" s="638">
        <f t="shared" si="84"/>
        <v>0</v>
      </c>
      <c r="AR536" s="638"/>
    </row>
    <row r="537" spans="1:44" s="72" customFormat="1" ht="15" customHeight="1">
      <c r="A537" s="131"/>
      <c r="B537" s="53"/>
      <c r="C537" s="82" t="s">
        <v>87</v>
      </c>
      <c r="D537" s="664" t="str">
        <f t="shared" si="82"/>
        <v/>
      </c>
      <c r="E537" s="664"/>
      <c r="F537" s="664"/>
      <c r="G537" s="664"/>
      <c r="H537" s="664"/>
      <c r="I537" s="664"/>
      <c r="J537" s="664"/>
      <c r="K537" s="664"/>
      <c r="L537" s="664"/>
      <c r="M537" s="753"/>
      <c r="N537" s="753"/>
      <c r="O537" s="753"/>
      <c r="P537" s="753"/>
      <c r="Q537" s="753"/>
      <c r="R537" s="753"/>
      <c r="S537" s="753"/>
      <c r="T537" s="753"/>
      <c r="U537" s="753"/>
      <c r="V537" s="753"/>
      <c r="W537" s="753"/>
      <c r="X537" s="753"/>
      <c r="Y537" s="701"/>
      <c r="Z537" s="701"/>
      <c r="AA537" s="701"/>
      <c r="AB537" s="701"/>
      <c r="AC537" s="701"/>
      <c r="AD537" s="701"/>
      <c r="AE537" s="12"/>
      <c r="AF537" s="122"/>
      <c r="AH537" s="704">
        <f t="shared" si="83"/>
        <v>0</v>
      </c>
      <c r="AI537" s="705"/>
      <c r="AK537" s="645">
        <f t="shared" si="85"/>
        <v>0</v>
      </c>
      <c r="AL537" s="647"/>
      <c r="AQ537" s="638">
        <f t="shared" si="84"/>
        <v>0</v>
      </c>
      <c r="AR537" s="638"/>
    </row>
    <row r="538" spans="1:44" s="72" customFormat="1" ht="15" customHeight="1">
      <c r="A538" s="131"/>
      <c r="B538" s="53"/>
      <c r="C538" s="82" t="s">
        <v>88</v>
      </c>
      <c r="D538" s="664" t="str">
        <f t="shared" si="82"/>
        <v/>
      </c>
      <c r="E538" s="664"/>
      <c r="F538" s="664"/>
      <c r="G538" s="664"/>
      <c r="H538" s="664"/>
      <c r="I538" s="664"/>
      <c r="J538" s="664"/>
      <c r="K538" s="664"/>
      <c r="L538" s="664"/>
      <c r="M538" s="753"/>
      <c r="N538" s="753"/>
      <c r="O538" s="753"/>
      <c r="P538" s="753"/>
      <c r="Q538" s="753"/>
      <c r="R538" s="753"/>
      <c r="S538" s="753"/>
      <c r="T538" s="753"/>
      <c r="U538" s="753"/>
      <c r="V538" s="753"/>
      <c r="W538" s="753"/>
      <c r="X538" s="753"/>
      <c r="Y538" s="701"/>
      <c r="Z538" s="701"/>
      <c r="AA538" s="701"/>
      <c r="AB538" s="701"/>
      <c r="AC538" s="701"/>
      <c r="AD538" s="701"/>
      <c r="AE538" s="12"/>
      <c r="AF538" s="122"/>
      <c r="AH538" s="704">
        <f t="shared" si="83"/>
        <v>0</v>
      </c>
      <c r="AI538" s="705"/>
      <c r="AK538" s="645">
        <f t="shared" si="85"/>
        <v>0</v>
      </c>
      <c r="AL538" s="647"/>
      <c r="AQ538" s="638">
        <f t="shared" si="84"/>
        <v>0</v>
      </c>
      <c r="AR538" s="638"/>
    </row>
    <row r="539" spans="1:44" s="72" customFormat="1" ht="15" customHeight="1">
      <c r="A539" s="131"/>
      <c r="B539" s="53"/>
      <c r="C539" s="82" t="s">
        <v>89</v>
      </c>
      <c r="D539" s="664" t="str">
        <f t="shared" si="82"/>
        <v/>
      </c>
      <c r="E539" s="664"/>
      <c r="F539" s="664"/>
      <c r="G539" s="664"/>
      <c r="H539" s="664"/>
      <c r="I539" s="664"/>
      <c r="J539" s="664"/>
      <c r="K539" s="664"/>
      <c r="L539" s="664"/>
      <c r="M539" s="753"/>
      <c r="N539" s="753"/>
      <c r="O539" s="753"/>
      <c r="P539" s="753"/>
      <c r="Q539" s="753"/>
      <c r="R539" s="753"/>
      <c r="S539" s="753"/>
      <c r="T539" s="753"/>
      <c r="U539" s="753"/>
      <c r="V539" s="753"/>
      <c r="W539" s="753"/>
      <c r="X539" s="753"/>
      <c r="Y539" s="701"/>
      <c r="Z539" s="701"/>
      <c r="AA539" s="701"/>
      <c r="AB539" s="701"/>
      <c r="AC539" s="701"/>
      <c r="AD539" s="701"/>
      <c r="AE539" s="12"/>
      <c r="AF539" s="122"/>
      <c r="AH539" s="704">
        <f t="shared" si="83"/>
        <v>0</v>
      </c>
      <c r="AI539" s="705"/>
      <c r="AK539" s="645">
        <f t="shared" si="85"/>
        <v>0</v>
      </c>
      <c r="AL539" s="647"/>
      <c r="AQ539" s="638">
        <f t="shared" si="84"/>
        <v>0</v>
      </c>
      <c r="AR539" s="638"/>
    </row>
    <row r="540" spans="1:44" s="72" customFormat="1" ht="15" customHeight="1">
      <c r="A540" s="131"/>
      <c r="B540" s="53"/>
      <c r="C540" s="82" t="s">
        <v>90</v>
      </c>
      <c r="D540" s="664" t="str">
        <f t="shared" si="82"/>
        <v/>
      </c>
      <c r="E540" s="664"/>
      <c r="F540" s="664"/>
      <c r="G540" s="664"/>
      <c r="H540" s="664"/>
      <c r="I540" s="664"/>
      <c r="J540" s="664"/>
      <c r="K540" s="664"/>
      <c r="L540" s="664"/>
      <c r="M540" s="753"/>
      <c r="N540" s="753"/>
      <c r="O540" s="753"/>
      <c r="P540" s="753"/>
      <c r="Q540" s="753"/>
      <c r="R540" s="753"/>
      <c r="S540" s="753"/>
      <c r="T540" s="753"/>
      <c r="U540" s="753"/>
      <c r="V540" s="753"/>
      <c r="W540" s="753"/>
      <c r="X540" s="753"/>
      <c r="Y540" s="701"/>
      <c r="Z540" s="701"/>
      <c r="AA540" s="701"/>
      <c r="AB540" s="701"/>
      <c r="AC540" s="701"/>
      <c r="AD540" s="701"/>
      <c r="AE540" s="12"/>
      <c r="AF540" s="122"/>
      <c r="AH540" s="704">
        <f t="shared" si="83"/>
        <v>0</v>
      </c>
      <c r="AI540" s="705"/>
      <c r="AK540" s="645">
        <f t="shared" si="85"/>
        <v>0</v>
      </c>
      <c r="AL540" s="647"/>
      <c r="AQ540" s="638">
        <f t="shared" si="84"/>
        <v>0</v>
      </c>
      <c r="AR540" s="638"/>
    </row>
    <row r="541" spans="1:44" s="72" customFormat="1" ht="15" customHeight="1">
      <c r="A541" s="131"/>
      <c r="B541" s="53"/>
      <c r="C541" s="82" t="s">
        <v>91</v>
      </c>
      <c r="D541" s="664" t="str">
        <f t="shared" si="82"/>
        <v/>
      </c>
      <c r="E541" s="664"/>
      <c r="F541" s="664"/>
      <c r="G541" s="664"/>
      <c r="H541" s="664"/>
      <c r="I541" s="664"/>
      <c r="J541" s="664"/>
      <c r="K541" s="664"/>
      <c r="L541" s="664"/>
      <c r="M541" s="753"/>
      <c r="N541" s="753"/>
      <c r="O541" s="753"/>
      <c r="P541" s="753"/>
      <c r="Q541" s="753"/>
      <c r="R541" s="753"/>
      <c r="S541" s="753"/>
      <c r="T541" s="753"/>
      <c r="U541" s="753"/>
      <c r="V541" s="753"/>
      <c r="W541" s="753"/>
      <c r="X541" s="753"/>
      <c r="Y541" s="701"/>
      <c r="Z541" s="701"/>
      <c r="AA541" s="701"/>
      <c r="AB541" s="701"/>
      <c r="AC541" s="701"/>
      <c r="AD541" s="701"/>
      <c r="AE541" s="12"/>
      <c r="AF541" s="122"/>
      <c r="AH541" s="704">
        <f t="shared" si="83"/>
        <v>0</v>
      </c>
      <c r="AI541" s="705"/>
      <c r="AK541" s="645">
        <f t="shared" si="85"/>
        <v>0</v>
      </c>
      <c r="AL541" s="647"/>
      <c r="AQ541" s="638">
        <f t="shared" si="84"/>
        <v>0</v>
      </c>
      <c r="AR541" s="638"/>
    </row>
    <row r="542" spans="1:44" s="72" customFormat="1" ht="15" customHeight="1">
      <c r="A542" s="131"/>
      <c r="B542" s="53"/>
      <c r="C542" s="82" t="s">
        <v>92</v>
      </c>
      <c r="D542" s="664" t="str">
        <f t="shared" si="82"/>
        <v/>
      </c>
      <c r="E542" s="664"/>
      <c r="F542" s="664"/>
      <c r="G542" s="664"/>
      <c r="H542" s="664"/>
      <c r="I542" s="664"/>
      <c r="J542" s="664"/>
      <c r="K542" s="664"/>
      <c r="L542" s="664"/>
      <c r="M542" s="753"/>
      <c r="N542" s="753"/>
      <c r="O542" s="753"/>
      <c r="P542" s="753"/>
      <c r="Q542" s="753"/>
      <c r="R542" s="753"/>
      <c r="S542" s="753"/>
      <c r="T542" s="753"/>
      <c r="U542" s="753"/>
      <c r="V542" s="753"/>
      <c r="W542" s="753"/>
      <c r="X542" s="753"/>
      <c r="Y542" s="701"/>
      <c r="Z542" s="701"/>
      <c r="AA542" s="701"/>
      <c r="AB542" s="701"/>
      <c r="AC542" s="701"/>
      <c r="AD542" s="701"/>
      <c r="AE542" s="12"/>
      <c r="AF542" s="122"/>
      <c r="AH542" s="704">
        <f t="shared" si="83"/>
        <v>0</v>
      </c>
      <c r="AI542" s="705"/>
      <c r="AK542" s="645">
        <f t="shared" si="85"/>
        <v>0</v>
      </c>
      <c r="AL542" s="647"/>
      <c r="AQ542" s="638">
        <f t="shared" si="84"/>
        <v>0</v>
      </c>
      <c r="AR542" s="638"/>
    </row>
    <row r="543" spans="1:44" s="72" customFormat="1" ht="15" customHeight="1">
      <c r="A543" s="131"/>
      <c r="B543" s="53"/>
      <c r="C543" s="82" t="s">
        <v>93</v>
      </c>
      <c r="D543" s="664" t="str">
        <f t="shared" si="82"/>
        <v/>
      </c>
      <c r="E543" s="664"/>
      <c r="F543" s="664"/>
      <c r="G543" s="664"/>
      <c r="H543" s="664"/>
      <c r="I543" s="664"/>
      <c r="J543" s="664"/>
      <c r="K543" s="664"/>
      <c r="L543" s="664"/>
      <c r="M543" s="753"/>
      <c r="N543" s="753"/>
      <c r="O543" s="753"/>
      <c r="P543" s="753"/>
      <c r="Q543" s="753"/>
      <c r="R543" s="753"/>
      <c r="S543" s="753"/>
      <c r="T543" s="753"/>
      <c r="U543" s="753"/>
      <c r="V543" s="753"/>
      <c r="W543" s="753"/>
      <c r="X543" s="753"/>
      <c r="Y543" s="701"/>
      <c r="Z543" s="701"/>
      <c r="AA543" s="701"/>
      <c r="AB543" s="701"/>
      <c r="AC543" s="701"/>
      <c r="AD543" s="701"/>
      <c r="AE543" s="12"/>
      <c r="AF543" s="122"/>
      <c r="AH543" s="704">
        <f t="shared" si="83"/>
        <v>0</v>
      </c>
      <c r="AI543" s="705"/>
      <c r="AK543" s="645">
        <f t="shared" si="85"/>
        <v>0</v>
      </c>
      <c r="AL543" s="647"/>
      <c r="AQ543" s="638">
        <f t="shared" si="84"/>
        <v>0</v>
      </c>
      <c r="AR543" s="638"/>
    </row>
    <row r="544" spans="1:44" s="72" customFormat="1" ht="15" customHeight="1">
      <c r="A544" s="131"/>
      <c r="B544" s="53"/>
      <c r="C544" s="82" t="s">
        <v>94</v>
      </c>
      <c r="D544" s="664" t="str">
        <f t="shared" si="82"/>
        <v/>
      </c>
      <c r="E544" s="664"/>
      <c r="F544" s="664"/>
      <c r="G544" s="664"/>
      <c r="H544" s="664"/>
      <c r="I544" s="664"/>
      <c r="J544" s="664"/>
      <c r="K544" s="664"/>
      <c r="L544" s="664"/>
      <c r="M544" s="753"/>
      <c r="N544" s="753"/>
      <c r="O544" s="753"/>
      <c r="P544" s="753"/>
      <c r="Q544" s="753"/>
      <c r="R544" s="753"/>
      <c r="S544" s="753"/>
      <c r="T544" s="753"/>
      <c r="U544" s="753"/>
      <c r="V544" s="753"/>
      <c r="W544" s="753"/>
      <c r="X544" s="753"/>
      <c r="Y544" s="701"/>
      <c r="Z544" s="701"/>
      <c r="AA544" s="701"/>
      <c r="AB544" s="701"/>
      <c r="AC544" s="701"/>
      <c r="AD544" s="701"/>
      <c r="AE544" s="12"/>
      <c r="AF544" s="122"/>
      <c r="AH544" s="704">
        <f t="shared" si="83"/>
        <v>0</v>
      </c>
      <c r="AI544" s="705"/>
      <c r="AK544" s="645">
        <f t="shared" si="85"/>
        <v>0</v>
      </c>
      <c r="AL544" s="647"/>
      <c r="AQ544" s="638">
        <f t="shared" si="84"/>
        <v>0</v>
      </c>
      <c r="AR544" s="638"/>
    </row>
    <row r="545" spans="1:44" s="72" customFormat="1" ht="15" customHeight="1">
      <c r="A545" s="131"/>
      <c r="B545" s="53"/>
      <c r="C545" s="82" t="s">
        <v>95</v>
      </c>
      <c r="D545" s="664" t="str">
        <f t="shared" si="82"/>
        <v/>
      </c>
      <c r="E545" s="664"/>
      <c r="F545" s="664"/>
      <c r="G545" s="664"/>
      <c r="H545" s="664"/>
      <c r="I545" s="664"/>
      <c r="J545" s="664"/>
      <c r="K545" s="664"/>
      <c r="L545" s="664"/>
      <c r="M545" s="753"/>
      <c r="N545" s="753"/>
      <c r="O545" s="753"/>
      <c r="P545" s="753"/>
      <c r="Q545" s="753"/>
      <c r="R545" s="753"/>
      <c r="S545" s="753"/>
      <c r="T545" s="753"/>
      <c r="U545" s="753"/>
      <c r="V545" s="753"/>
      <c r="W545" s="753"/>
      <c r="X545" s="753"/>
      <c r="Y545" s="701"/>
      <c r="Z545" s="701"/>
      <c r="AA545" s="701"/>
      <c r="AB545" s="701"/>
      <c r="AC545" s="701"/>
      <c r="AD545" s="701"/>
      <c r="AE545" s="12"/>
      <c r="AF545" s="122"/>
      <c r="AH545" s="704">
        <f t="shared" si="83"/>
        <v>0</v>
      </c>
      <c r="AI545" s="705"/>
      <c r="AK545" s="645">
        <f t="shared" si="85"/>
        <v>0</v>
      </c>
      <c r="AL545" s="647"/>
      <c r="AQ545" s="638">
        <f t="shared" si="84"/>
        <v>0</v>
      </c>
      <c r="AR545" s="638"/>
    </row>
    <row r="546" spans="1:44" s="72" customFormat="1" ht="15" customHeight="1">
      <c r="A546" s="131"/>
      <c r="C546" s="82" t="s">
        <v>96</v>
      </c>
      <c r="D546" s="664" t="str">
        <f t="shared" si="82"/>
        <v/>
      </c>
      <c r="E546" s="664"/>
      <c r="F546" s="664"/>
      <c r="G546" s="664"/>
      <c r="H546" s="664"/>
      <c r="I546" s="664"/>
      <c r="J546" s="664"/>
      <c r="K546" s="664"/>
      <c r="L546" s="664"/>
      <c r="M546" s="753"/>
      <c r="N546" s="753"/>
      <c r="O546" s="753"/>
      <c r="P546" s="753"/>
      <c r="Q546" s="753"/>
      <c r="R546" s="753"/>
      <c r="S546" s="753"/>
      <c r="T546" s="753"/>
      <c r="U546" s="753"/>
      <c r="V546" s="753"/>
      <c r="W546" s="753"/>
      <c r="X546" s="753"/>
      <c r="Y546" s="701"/>
      <c r="Z546" s="701"/>
      <c r="AA546" s="701"/>
      <c r="AB546" s="701"/>
      <c r="AC546" s="701"/>
      <c r="AD546" s="701"/>
      <c r="AE546" s="12"/>
      <c r="AF546" s="122"/>
      <c r="AH546" s="704">
        <f>IF($AH$388=$AJ$388,0,IF(OR(AND(D428&lt;&gt;"",SUM(W428)&gt;0),AND(D428="",W428="")),0,1))</f>
        <v>0</v>
      </c>
      <c r="AI546" s="705"/>
      <c r="AK546" s="645">
        <f t="shared" si="85"/>
        <v>0</v>
      </c>
      <c r="AL546" s="647"/>
      <c r="AQ546" s="638">
        <f>IF($AH$444=$AJ$444,0,IF(OR(AND(D546&lt;&gt;"",AH546=0,COUNTA(M546:AD546)&gt;0),AND(D546&lt;&gt;"",AH546=1,COUNTA(M546:AD546)=0),AND(D546="",AH546=0,COUNTA(M546:AD546)=0)),0,1))</f>
        <v>0</v>
      </c>
      <c r="AR546" s="638"/>
    </row>
    <row r="547" spans="1:44" s="72" customFormat="1" ht="15" customHeight="1">
      <c r="A547" s="131"/>
      <c r="C547" s="82" t="s">
        <v>97</v>
      </c>
      <c r="D547" s="664" t="str">
        <f t="shared" si="82"/>
        <v/>
      </c>
      <c r="E547" s="664"/>
      <c r="F547" s="664"/>
      <c r="G547" s="664"/>
      <c r="H547" s="664"/>
      <c r="I547" s="664"/>
      <c r="J547" s="664"/>
      <c r="K547" s="664"/>
      <c r="L547" s="664"/>
      <c r="M547" s="753"/>
      <c r="N547" s="753"/>
      <c r="O547" s="753"/>
      <c r="P547" s="753"/>
      <c r="Q547" s="753"/>
      <c r="R547" s="753"/>
      <c r="S547" s="753"/>
      <c r="T547" s="753"/>
      <c r="U547" s="753"/>
      <c r="V547" s="753"/>
      <c r="W547" s="753"/>
      <c r="X547" s="753"/>
      <c r="Y547" s="701"/>
      <c r="Z547" s="701"/>
      <c r="AA547" s="701"/>
      <c r="AB547" s="701"/>
      <c r="AC547" s="701"/>
      <c r="AD547" s="701"/>
      <c r="AE547" s="12"/>
      <c r="AF547" s="122"/>
      <c r="AH547" s="704">
        <f>IF($AH$388=$AJ$388,0,IF(OR(AND(D429&lt;&gt;"",SUM(W429)&gt;0),AND(D429="",W429="")),0,1))</f>
        <v>0</v>
      </c>
      <c r="AI547" s="705"/>
      <c r="AK547" s="645">
        <f t="shared" si="85"/>
        <v>0</v>
      </c>
      <c r="AL547" s="647"/>
      <c r="AQ547" s="638">
        <f>IF($AH$444=$AJ$444,0,IF(OR(AND(D547&lt;&gt;"",AH547=0,COUNTA(M547:AD547)&gt;0),AND(D547&lt;&gt;"",AH547=1,COUNTA(M547:AD547)=0),AND(D547="",AH547=0,COUNTA(M547:AD547)=0)),0,1))</f>
        <v>0</v>
      </c>
      <c r="AR547" s="638"/>
    </row>
    <row r="548" spans="1:44" s="72" customFormat="1" ht="15" customHeight="1">
      <c r="A548" s="131"/>
      <c r="C548" s="82" t="s">
        <v>98</v>
      </c>
      <c r="D548" s="664" t="str">
        <f t="shared" si="82"/>
        <v/>
      </c>
      <c r="E548" s="664"/>
      <c r="F548" s="664"/>
      <c r="G548" s="664"/>
      <c r="H548" s="664"/>
      <c r="I548" s="664"/>
      <c r="J548" s="664"/>
      <c r="K548" s="664"/>
      <c r="L548" s="664"/>
      <c r="M548" s="753"/>
      <c r="N548" s="753"/>
      <c r="O548" s="753"/>
      <c r="P548" s="753"/>
      <c r="Q548" s="753"/>
      <c r="R548" s="753"/>
      <c r="S548" s="753"/>
      <c r="T548" s="753"/>
      <c r="U548" s="753"/>
      <c r="V548" s="753"/>
      <c r="W548" s="753"/>
      <c r="X548" s="753"/>
      <c r="Y548" s="701"/>
      <c r="Z548" s="701"/>
      <c r="AA548" s="701"/>
      <c r="AB548" s="701"/>
      <c r="AC548" s="701"/>
      <c r="AD548" s="701"/>
      <c r="AE548" s="12"/>
      <c r="AF548" s="122"/>
      <c r="AH548" s="704">
        <f>IF($AH$388=$AJ$388,0,IF(OR(AND(D430&lt;&gt;"",SUM(W430)&gt;0),AND(D430="",W430="")),0,1))</f>
        <v>0</v>
      </c>
      <c r="AI548" s="705"/>
      <c r="AK548" s="645">
        <f t="shared" si="85"/>
        <v>0</v>
      </c>
      <c r="AL548" s="647"/>
      <c r="AQ548" s="638">
        <f>IF($AH$444=$AJ$444,0,IF(OR(AND(D548&lt;&gt;"",AH548=0,COUNTA(M548:AD548)&gt;0),AND(D548&lt;&gt;"",AH548=1,COUNTA(M548:AD548)=0),AND(D548="",AH548=0,COUNTA(M548:AD548)=0)),0,1))</f>
        <v>0</v>
      </c>
      <c r="AR548" s="638"/>
    </row>
    <row r="549" spans="1:44" s="72" customFormat="1" ht="15" customHeight="1">
      <c r="A549" s="131"/>
      <c r="C549" s="82" t="s">
        <v>99</v>
      </c>
      <c r="D549" s="664" t="str">
        <f t="shared" si="82"/>
        <v/>
      </c>
      <c r="E549" s="664"/>
      <c r="F549" s="664"/>
      <c r="G549" s="664"/>
      <c r="H549" s="664"/>
      <c r="I549" s="664"/>
      <c r="J549" s="664"/>
      <c r="K549" s="664"/>
      <c r="L549" s="664"/>
      <c r="M549" s="753"/>
      <c r="N549" s="753"/>
      <c r="O549" s="753"/>
      <c r="P549" s="753"/>
      <c r="Q549" s="753"/>
      <c r="R549" s="753"/>
      <c r="S549" s="753"/>
      <c r="T549" s="753"/>
      <c r="U549" s="753"/>
      <c r="V549" s="753"/>
      <c r="W549" s="753"/>
      <c r="X549" s="753"/>
      <c r="Y549" s="701"/>
      <c r="Z549" s="701"/>
      <c r="AA549" s="701"/>
      <c r="AB549" s="701"/>
      <c r="AC549" s="701"/>
      <c r="AD549" s="701"/>
      <c r="AE549" s="12"/>
      <c r="AF549" s="122"/>
      <c r="AH549" s="704">
        <f>IF($AH$388=$AJ$388,0,IF(OR(AND(D431&lt;&gt;"",SUM(W431)&gt;0),AND(D431="",W431="")),0,1))</f>
        <v>0</v>
      </c>
      <c r="AI549" s="705"/>
      <c r="AK549" s="645">
        <f t="shared" si="85"/>
        <v>0</v>
      </c>
      <c r="AL549" s="647"/>
      <c r="AQ549" s="638">
        <f>IF($AH$444=$AJ$444,0,IF(OR(AND(D549&lt;&gt;"",AH549=0,COUNTA(M549:AD549)&gt;0),AND(D549&lt;&gt;"",AH549=1,COUNTA(M549:AD549)=0),AND(D549="",AH549=0,COUNTA(M549:AD549)=0)),0,1))</f>
        <v>0</v>
      </c>
      <c r="AR549" s="638"/>
    </row>
    <row r="550" spans="1:44" s="72" customFormat="1" ht="15" customHeight="1">
      <c r="A550" s="131"/>
      <c r="C550" s="82" t="s">
        <v>100</v>
      </c>
      <c r="D550" s="664" t="str">
        <f t="shared" si="82"/>
        <v/>
      </c>
      <c r="E550" s="664"/>
      <c r="F550" s="664"/>
      <c r="G550" s="664"/>
      <c r="H550" s="664"/>
      <c r="I550" s="664"/>
      <c r="J550" s="664"/>
      <c r="K550" s="664"/>
      <c r="L550" s="664"/>
      <c r="M550" s="753"/>
      <c r="N550" s="753"/>
      <c r="O550" s="753"/>
      <c r="P550" s="753"/>
      <c r="Q550" s="753"/>
      <c r="R550" s="753"/>
      <c r="S550" s="753"/>
      <c r="T550" s="753"/>
      <c r="U550" s="753"/>
      <c r="V550" s="753"/>
      <c r="W550" s="753"/>
      <c r="X550" s="753"/>
      <c r="Y550" s="701"/>
      <c r="Z550" s="701"/>
      <c r="AA550" s="701"/>
      <c r="AB550" s="701"/>
      <c r="AC550" s="701"/>
      <c r="AD550" s="701"/>
      <c r="AE550" s="12"/>
      <c r="AF550" s="122"/>
      <c r="AH550" s="704">
        <f>IF($AH$388=$AJ$388,0,IF(OR(AND(D432&lt;&gt;"",SUM(W432)&gt;0),AND(D432="",W432="")),0,1))</f>
        <v>0</v>
      </c>
      <c r="AI550" s="705"/>
      <c r="AK550" s="645">
        <f t="shared" si="85"/>
        <v>0</v>
      </c>
      <c r="AL550" s="647"/>
      <c r="AQ550" s="638">
        <f>IF($AH$444=$AJ$444,0,IF(OR(AND(D550&lt;&gt;"",AH550=0,COUNTA(M550:AD550)&gt;0),AND(D550&lt;&gt;"",AH550=1,COUNTA(M550:AD550)=0),AND(D550="",AH550=0,COUNTA(M550:AD550)=0)),0,1))</f>
        <v>0</v>
      </c>
      <c r="AR550" s="638"/>
    </row>
    <row r="551" spans="1:44" s="72" customFormat="1" ht="15" customHeight="1">
      <c r="A551" s="131"/>
      <c r="B551" s="53"/>
      <c r="C551" s="120"/>
      <c r="D551" s="33"/>
      <c r="E551" s="33"/>
      <c r="F551" s="33"/>
      <c r="G551" s="33"/>
      <c r="H551" s="148"/>
      <c r="I551" s="57"/>
      <c r="J551" s="57"/>
      <c r="K551" s="57"/>
      <c r="L551" s="148"/>
      <c r="M551" s="57"/>
      <c r="N551" s="57"/>
      <c r="O551" s="57"/>
      <c r="P551" s="57"/>
      <c r="Q551" s="57"/>
      <c r="R551" s="57"/>
      <c r="S551" s="57"/>
      <c r="T551" s="57"/>
      <c r="U551" s="57"/>
      <c r="V551" s="57"/>
      <c r="W551" s="57"/>
      <c r="X551" s="148" t="s">
        <v>126</v>
      </c>
      <c r="Y551" s="774">
        <f>IF(AND(SUM(Y516:AD550)=0,COUNTIF(Y516:AD550,"NS")&gt;0),"NS",
IF(AND(SUM(Y516:AD550)=0,COUNTIF(Y516:AD550,0)&gt;0),0,
IF(AND(SUM(Y516:AD550)=0,COUNTIF(Y516:AD550,"NA")&gt;0),"NA",
SUM(Y516:AD550))))</f>
        <v>0</v>
      </c>
      <c r="Z551" s="774"/>
      <c r="AA551" s="774"/>
      <c r="AB551" s="774"/>
      <c r="AC551" s="774"/>
      <c r="AD551" s="774"/>
      <c r="AE551" s="12"/>
      <c r="AF551" s="122"/>
      <c r="AK551" s="706">
        <f>SUM(AK516:AL550)</f>
        <v>0</v>
      </c>
      <c r="AL551" s="707"/>
      <c r="AQ551" s="708">
        <f>SUM(AQ516:AR550)</f>
        <v>0</v>
      </c>
      <c r="AR551" s="709"/>
    </row>
    <row r="552" spans="1:44" s="72" customFormat="1" ht="15" customHeight="1">
      <c r="A552" s="131"/>
      <c r="B552" s="53"/>
      <c r="C552" s="53"/>
      <c r="D552" s="53"/>
      <c r="E552" s="53"/>
      <c r="F552" s="53"/>
      <c r="G552" s="53"/>
      <c r="H552" s="53"/>
      <c r="K552" s="53"/>
      <c r="L552" s="53"/>
      <c r="M552" s="53"/>
      <c r="O552" s="53"/>
      <c r="P552" s="53"/>
      <c r="Q552" s="53"/>
      <c r="R552" s="53"/>
      <c r="S552" s="53"/>
      <c r="T552" s="53"/>
      <c r="U552" s="53"/>
      <c r="V552" s="53"/>
      <c r="W552" s="53"/>
      <c r="X552" s="53"/>
      <c r="Y552" s="53"/>
      <c r="Z552" s="53"/>
      <c r="AA552" s="53"/>
      <c r="AB552" s="53"/>
      <c r="AC552" s="53"/>
      <c r="AD552" s="53"/>
      <c r="AE552" s="12"/>
      <c r="AF552" s="122"/>
    </row>
    <row r="553" spans="1:44" s="72" customFormat="1" ht="24" customHeight="1">
      <c r="A553" s="131"/>
      <c r="B553" s="143"/>
      <c r="C553" s="675" t="s">
        <v>127</v>
      </c>
      <c r="D553" s="675"/>
      <c r="E553" s="675"/>
      <c r="F553" s="675"/>
      <c r="G553" s="675"/>
      <c r="H553" s="675"/>
      <c r="I553" s="675"/>
      <c r="J553" s="675"/>
      <c r="K553" s="675"/>
      <c r="L553" s="675"/>
      <c r="M553" s="675"/>
      <c r="N553" s="675"/>
      <c r="O553" s="675"/>
      <c r="P553" s="675"/>
      <c r="Q553" s="675"/>
      <c r="R553" s="675"/>
      <c r="S553" s="675"/>
      <c r="T553" s="675"/>
      <c r="U553" s="675"/>
      <c r="V553" s="675"/>
      <c r="W553" s="675"/>
      <c r="X553" s="675"/>
      <c r="Y553" s="675"/>
      <c r="Z553" s="675"/>
      <c r="AA553" s="675"/>
      <c r="AB553" s="675"/>
      <c r="AC553" s="675"/>
      <c r="AD553" s="675"/>
      <c r="AE553" s="12"/>
      <c r="AF553" s="122"/>
    </row>
    <row r="554" spans="1:44" s="72" customFormat="1" ht="60" customHeight="1">
      <c r="A554" s="131"/>
      <c r="B554" s="143"/>
      <c r="C554" s="702"/>
      <c r="D554" s="702"/>
      <c r="E554" s="702"/>
      <c r="F554" s="702"/>
      <c r="G554" s="702"/>
      <c r="H554" s="702"/>
      <c r="I554" s="702"/>
      <c r="J554" s="702"/>
      <c r="K554" s="702"/>
      <c r="L554" s="702"/>
      <c r="M554" s="702"/>
      <c r="N554" s="702"/>
      <c r="O554" s="702"/>
      <c r="P554" s="702"/>
      <c r="Q554" s="702"/>
      <c r="R554" s="702"/>
      <c r="S554" s="702"/>
      <c r="T554" s="702"/>
      <c r="U554" s="702"/>
      <c r="V554" s="702"/>
      <c r="W554" s="702"/>
      <c r="X554" s="702"/>
      <c r="Y554" s="702"/>
      <c r="Z554" s="702"/>
      <c r="AA554" s="702"/>
      <c r="AB554" s="702"/>
      <c r="AC554" s="702"/>
      <c r="AD554" s="702"/>
      <c r="AE554" s="12"/>
      <c r="AF554" s="122"/>
    </row>
    <row r="555" spans="1:44" s="72" customFormat="1" ht="15" customHeight="1">
      <c r="A555" s="131"/>
      <c r="B555" s="624" t="str">
        <f>IF(AK551=0,"", "Error: Para cada anfiteatro, si contó con cámara de frío debe registrar valores positivos en su capacidad de almacenamiento.")</f>
        <v/>
      </c>
      <c r="C555" s="624"/>
      <c r="D555" s="624"/>
      <c r="E555" s="624"/>
      <c r="F555" s="624"/>
      <c r="G555" s="624"/>
      <c r="H555" s="624"/>
      <c r="I555" s="624"/>
      <c r="J555" s="624"/>
      <c r="K555" s="624"/>
      <c r="L555" s="624"/>
      <c r="M555" s="624"/>
      <c r="N555" s="624"/>
      <c r="O555" s="624"/>
      <c r="P555" s="624"/>
      <c r="Q555" s="624"/>
      <c r="R555" s="624"/>
      <c r="S555" s="624"/>
      <c r="T555" s="624"/>
      <c r="U555" s="624"/>
      <c r="V555" s="624"/>
      <c r="W555" s="624"/>
      <c r="X555" s="624"/>
      <c r="Y555" s="624"/>
      <c r="Z555" s="624"/>
      <c r="AA555" s="624"/>
      <c r="AB555" s="624"/>
      <c r="AC555" s="624"/>
      <c r="AD555" s="624"/>
      <c r="AE555" s="12"/>
      <c r="AF555" s="122"/>
    </row>
    <row r="556" spans="1:44" s="72" customFormat="1" ht="15" customHeight="1">
      <c r="A556" s="131"/>
      <c r="B556" s="756" t="str">
        <f>IF(AN516=0,"","Alerta: Debe justificar el uso de NS argumentando el estado de la información desconocida.")</f>
        <v/>
      </c>
      <c r="C556" s="756"/>
      <c r="D556" s="756"/>
      <c r="E556" s="756"/>
      <c r="F556" s="756"/>
      <c r="G556" s="756"/>
      <c r="H556" s="756"/>
      <c r="I556" s="756"/>
      <c r="J556" s="756"/>
      <c r="K556" s="756"/>
      <c r="L556" s="756"/>
      <c r="M556" s="756"/>
      <c r="N556" s="756"/>
      <c r="O556" s="756"/>
      <c r="P556" s="756"/>
      <c r="Q556" s="756"/>
      <c r="R556" s="756"/>
      <c r="S556" s="756"/>
      <c r="T556" s="756"/>
      <c r="U556" s="756"/>
      <c r="V556" s="756"/>
      <c r="W556" s="756"/>
      <c r="X556" s="756"/>
      <c r="Y556" s="756"/>
      <c r="Z556" s="756"/>
      <c r="AA556" s="756"/>
      <c r="AB556" s="756"/>
      <c r="AC556" s="756"/>
      <c r="AD556" s="756"/>
      <c r="AE556" s="12"/>
      <c r="AF556" s="122"/>
    </row>
    <row r="557" spans="1:44" s="72" customFormat="1" ht="15" customHeight="1">
      <c r="A557" s="131"/>
      <c r="B557" s="625" t="str">
        <f>IF(AQ551=0,"","Error: Debe completar toda la información requerida.")</f>
        <v/>
      </c>
      <c r="C557" s="625"/>
      <c r="D557" s="625"/>
      <c r="E557" s="625"/>
      <c r="F557" s="625"/>
      <c r="G557" s="625"/>
      <c r="H557" s="625"/>
      <c r="I557" s="625"/>
      <c r="J557" s="625"/>
      <c r="K557" s="625"/>
      <c r="L557" s="625"/>
      <c r="M557" s="625"/>
      <c r="N557" s="625"/>
      <c r="O557" s="625"/>
      <c r="P557" s="625"/>
      <c r="Q557" s="625"/>
      <c r="R557" s="625"/>
      <c r="S557" s="625"/>
      <c r="T557" s="625"/>
      <c r="U557" s="625"/>
      <c r="V557" s="625"/>
      <c r="W557" s="625"/>
      <c r="X557" s="625"/>
      <c r="Y557" s="625"/>
      <c r="Z557" s="625"/>
      <c r="AA557" s="625"/>
      <c r="AB557" s="625"/>
      <c r="AC557" s="625"/>
      <c r="AD557" s="625"/>
      <c r="AE557" s="12"/>
      <c r="AF557" s="122"/>
    </row>
    <row r="558" spans="1:44" s="72" customFormat="1" ht="15" customHeight="1">
      <c r="A558" s="131"/>
      <c r="B558"/>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c r="AA558" s="34"/>
      <c r="AB558" s="34"/>
      <c r="AC558" s="34"/>
      <c r="AD558" s="34"/>
      <c r="AE558" s="12"/>
      <c r="AF558" s="122"/>
    </row>
    <row r="559" spans="1:44" s="72" customFormat="1" ht="15" customHeight="1">
      <c r="A559" s="131"/>
      <c r="B559"/>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4"/>
      <c r="AA559" s="34"/>
      <c r="AB559" s="34"/>
      <c r="AC559" s="34"/>
      <c r="AD559" s="34"/>
      <c r="AE559" s="12"/>
      <c r="AF559" s="122"/>
    </row>
    <row r="560" spans="1:44" s="72" customFormat="1" ht="15" customHeight="1">
      <c r="A560" s="131"/>
      <c r="B560"/>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34"/>
      <c r="AA560" s="34"/>
      <c r="AB560" s="34"/>
      <c r="AC560" s="34"/>
      <c r="AD560" s="34"/>
      <c r="AE560" s="12"/>
      <c r="AF560" s="122"/>
    </row>
    <row r="561" spans="1:44" s="72" customFormat="1" ht="36" customHeight="1">
      <c r="A561" s="131" t="s">
        <v>957</v>
      </c>
      <c r="B561" s="688" t="s">
        <v>7587</v>
      </c>
      <c r="C561" s="688"/>
      <c r="D561" s="688"/>
      <c r="E561" s="688"/>
      <c r="F561" s="688"/>
      <c r="G561" s="688"/>
      <c r="H561" s="688"/>
      <c r="I561" s="688"/>
      <c r="J561" s="688"/>
      <c r="K561" s="688"/>
      <c r="L561" s="688"/>
      <c r="M561" s="688"/>
      <c r="N561" s="688"/>
      <c r="O561" s="688"/>
      <c r="P561" s="688"/>
      <c r="Q561" s="688"/>
      <c r="R561" s="688"/>
      <c r="S561" s="688"/>
      <c r="T561" s="688"/>
      <c r="U561" s="688"/>
      <c r="V561" s="688"/>
      <c r="W561" s="688"/>
      <c r="X561" s="688"/>
      <c r="Y561" s="688"/>
      <c r="Z561" s="688"/>
      <c r="AA561" s="688"/>
      <c r="AB561" s="688"/>
      <c r="AC561" s="688"/>
      <c r="AD561" s="688"/>
      <c r="AE561" s="12"/>
      <c r="AF561" s="122"/>
      <c r="AH561" s="627" t="s">
        <v>7211</v>
      </c>
      <c r="AI561" s="627"/>
      <c r="AJ561" s="627" t="s">
        <v>7212</v>
      </c>
      <c r="AK561" s="627"/>
      <c r="AL561" s="627" t="s">
        <v>7213</v>
      </c>
      <c r="AM561" s="627"/>
    </row>
    <row r="562" spans="1:44" s="72" customFormat="1" ht="24" customHeight="1">
      <c r="A562" s="167"/>
      <c r="B562" s="140"/>
      <c r="C562" s="578" t="s">
        <v>7572</v>
      </c>
      <c r="D562" s="578"/>
      <c r="E562" s="578"/>
      <c r="F562" s="578"/>
      <c r="G562" s="578"/>
      <c r="H562" s="578"/>
      <c r="I562" s="578"/>
      <c r="J562" s="578"/>
      <c r="K562" s="578"/>
      <c r="L562" s="578"/>
      <c r="M562" s="578"/>
      <c r="N562" s="578"/>
      <c r="O562" s="578"/>
      <c r="P562" s="578"/>
      <c r="Q562" s="578"/>
      <c r="R562" s="578"/>
      <c r="S562" s="578"/>
      <c r="T562" s="578"/>
      <c r="U562" s="578"/>
      <c r="V562" s="578"/>
      <c r="W562" s="578"/>
      <c r="X562" s="578"/>
      <c r="Y562" s="578"/>
      <c r="Z562" s="578"/>
      <c r="AA562" s="578"/>
      <c r="AB562" s="578"/>
      <c r="AC562" s="578"/>
      <c r="AD562" s="578"/>
      <c r="AE562" s="12"/>
      <c r="AF562" s="122"/>
      <c r="AH562" s="642">
        <f>COUNTBLANK(D569:AD603)</f>
        <v>945</v>
      </c>
      <c r="AI562" s="643"/>
      <c r="AJ562" s="639">
        <v>945</v>
      </c>
      <c r="AK562" s="641"/>
      <c r="AL562" s="627"/>
      <c r="AM562" s="627"/>
    </row>
    <row r="563" spans="1:44" s="72" customFormat="1" ht="36" customHeight="1">
      <c r="A563" s="167"/>
      <c r="B563" s="181"/>
      <c r="C563" s="671" t="s">
        <v>1174</v>
      </c>
      <c r="D563" s="671"/>
      <c r="E563" s="671"/>
      <c r="F563" s="671"/>
      <c r="G563" s="671"/>
      <c r="H563" s="671"/>
      <c r="I563" s="671"/>
      <c r="J563" s="671"/>
      <c r="K563" s="671"/>
      <c r="L563" s="671"/>
      <c r="M563" s="671"/>
      <c r="N563" s="671"/>
      <c r="O563" s="671"/>
      <c r="P563" s="671"/>
      <c r="Q563" s="671"/>
      <c r="R563" s="671"/>
      <c r="S563" s="671"/>
      <c r="T563" s="671"/>
      <c r="U563" s="671"/>
      <c r="V563" s="671"/>
      <c r="W563" s="671"/>
      <c r="X563" s="671"/>
      <c r="Y563" s="671"/>
      <c r="Z563" s="671"/>
      <c r="AA563" s="671"/>
      <c r="AB563" s="671"/>
      <c r="AC563" s="671"/>
      <c r="AD563" s="671"/>
      <c r="AE563" s="12"/>
      <c r="AF563" s="122"/>
    </row>
    <row r="564" spans="1:44" s="72" customFormat="1" ht="36" customHeight="1">
      <c r="A564" s="167"/>
      <c r="B564" s="181"/>
      <c r="C564" s="578" t="s">
        <v>1909</v>
      </c>
      <c r="D564" s="578"/>
      <c r="E564" s="578"/>
      <c r="F564" s="578"/>
      <c r="G564" s="578"/>
      <c r="H564" s="578"/>
      <c r="I564" s="578"/>
      <c r="J564" s="578"/>
      <c r="K564" s="578"/>
      <c r="L564" s="578"/>
      <c r="M564" s="578"/>
      <c r="N564" s="578"/>
      <c r="O564" s="578"/>
      <c r="P564" s="578"/>
      <c r="Q564" s="578"/>
      <c r="R564" s="578"/>
      <c r="S564" s="578"/>
      <c r="T564" s="578"/>
      <c r="U564" s="578"/>
      <c r="V564" s="578"/>
      <c r="W564" s="578"/>
      <c r="X564" s="578"/>
      <c r="Y564" s="578"/>
      <c r="Z564" s="578"/>
      <c r="AA564" s="578"/>
      <c r="AB564" s="578"/>
      <c r="AC564" s="578"/>
      <c r="AD564" s="578"/>
      <c r="AE564" s="12"/>
      <c r="AF564" s="122"/>
    </row>
    <row r="565" spans="1:44" s="72" customFormat="1" ht="36" customHeight="1">
      <c r="A565" s="167"/>
      <c r="B565" s="181"/>
      <c r="C565" s="578" t="s">
        <v>1215</v>
      </c>
      <c r="D565" s="578"/>
      <c r="E565" s="578"/>
      <c r="F565" s="578"/>
      <c r="G565" s="578"/>
      <c r="H565" s="578"/>
      <c r="I565" s="578"/>
      <c r="J565" s="578"/>
      <c r="K565" s="578"/>
      <c r="L565" s="578"/>
      <c r="M565" s="578"/>
      <c r="N565" s="578"/>
      <c r="O565" s="578"/>
      <c r="P565" s="578"/>
      <c r="Q565" s="578"/>
      <c r="R565" s="578"/>
      <c r="S565" s="578"/>
      <c r="T565" s="578"/>
      <c r="U565" s="578"/>
      <c r="V565" s="578"/>
      <c r="W565" s="578"/>
      <c r="X565" s="578"/>
      <c r="Y565" s="578"/>
      <c r="Z565" s="578"/>
      <c r="AA565" s="578"/>
      <c r="AB565" s="578"/>
      <c r="AC565" s="578"/>
      <c r="AD565" s="578"/>
      <c r="AE565" s="12"/>
      <c r="AF565" s="122"/>
    </row>
    <row r="566" spans="1:44" s="72" customFormat="1" ht="24" customHeight="1">
      <c r="A566" s="167"/>
      <c r="B566" s="76"/>
      <c r="C566" s="671" t="s">
        <v>2234</v>
      </c>
      <c r="D566" s="671"/>
      <c r="E566" s="671"/>
      <c r="F566" s="671"/>
      <c r="G566" s="671"/>
      <c r="H566" s="671"/>
      <c r="I566" s="671"/>
      <c r="J566" s="671"/>
      <c r="K566" s="671"/>
      <c r="L566" s="671"/>
      <c r="M566" s="671"/>
      <c r="N566" s="671"/>
      <c r="O566" s="671"/>
      <c r="P566" s="671"/>
      <c r="Q566" s="671"/>
      <c r="R566" s="671"/>
      <c r="S566" s="671"/>
      <c r="T566" s="671"/>
      <c r="U566" s="671"/>
      <c r="V566" s="671"/>
      <c r="W566" s="671"/>
      <c r="X566" s="671"/>
      <c r="Y566" s="671"/>
      <c r="Z566" s="671"/>
      <c r="AA566" s="671"/>
      <c r="AB566" s="671"/>
      <c r="AC566" s="671"/>
      <c r="AD566" s="671"/>
      <c r="AE566" s="15"/>
      <c r="AF566" s="122"/>
    </row>
    <row r="567" spans="1:44" s="72" customFormat="1" ht="15" customHeight="1">
      <c r="A567" s="131"/>
      <c r="B567" s="15"/>
      <c r="C567" s="141"/>
      <c r="D567" s="141"/>
      <c r="E567" s="141"/>
      <c r="F567" s="141"/>
      <c r="P567" s="141"/>
      <c r="Q567" s="141"/>
      <c r="R567" s="141"/>
      <c r="S567" s="141"/>
      <c r="T567" s="141"/>
      <c r="U567" s="141"/>
      <c r="V567" s="141"/>
      <c r="W567" s="141"/>
      <c r="X567" s="141"/>
      <c r="Y567" s="141"/>
      <c r="Z567" s="141"/>
      <c r="AA567" s="4"/>
      <c r="AB567" s="4"/>
      <c r="AC567" s="4"/>
      <c r="AD567" s="4"/>
      <c r="AE567" s="12"/>
      <c r="AF567" s="122"/>
    </row>
    <row r="568" spans="1:44" s="72" customFormat="1" ht="120" customHeight="1">
      <c r="A568" s="131"/>
      <c r="B568" s="53"/>
      <c r="C568" s="555" t="s">
        <v>227</v>
      </c>
      <c r="D568" s="556"/>
      <c r="E568" s="556"/>
      <c r="F568" s="556"/>
      <c r="G568" s="556"/>
      <c r="H568" s="556"/>
      <c r="I568" s="556"/>
      <c r="J568" s="556"/>
      <c r="K568" s="556"/>
      <c r="L568" s="557"/>
      <c r="M568" s="570" t="s">
        <v>1172</v>
      </c>
      <c r="N568" s="571"/>
      <c r="O568" s="571"/>
      <c r="P568" s="571"/>
      <c r="Q568" s="571"/>
      <c r="R568" s="572"/>
      <c r="S568" s="570" t="s">
        <v>1216</v>
      </c>
      <c r="T568" s="571"/>
      <c r="U568" s="571"/>
      <c r="V568" s="571"/>
      <c r="W568" s="571"/>
      <c r="X568" s="572"/>
      <c r="Y568" s="555" t="s">
        <v>1865</v>
      </c>
      <c r="Z568" s="556"/>
      <c r="AA568" s="556"/>
      <c r="AB568" s="556"/>
      <c r="AC568" s="556"/>
      <c r="AD568" s="557"/>
      <c r="AE568" s="12"/>
      <c r="AF568" s="122"/>
      <c r="AH568" s="710" t="s">
        <v>7231</v>
      </c>
      <c r="AI568" s="711"/>
      <c r="AK568" s="651" t="s">
        <v>7242</v>
      </c>
      <c r="AL568" s="653"/>
      <c r="AN568" s="666" t="s">
        <v>7233</v>
      </c>
      <c r="AO568" s="666"/>
      <c r="AQ568" s="666" t="s">
        <v>7234</v>
      </c>
      <c r="AR568" s="666"/>
    </row>
    <row r="569" spans="1:44" s="72" customFormat="1" ht="15" customHeight="1">
      <c r="A569" s="131"/>
      <c r="B569" s="53"/>
      <c r="C569" s="82" t="s">
        <v>66</v>
      </c>
      <c r="D569" s="664" t="str">
        <f t="shared" ref="D569:D603" si="86">IF($AH$388=$AJ$388,"",IF(D398="","",D398))</f>
        <v/>
      </c>
      <c r="E569" s="664"/>
      <c r="F569" s="664"/>
      <c r="G569" s="664"/>
      <c r="H569" s="664"/>
      <c r="I569" s="664"/>
      <c r="J569" s="664"/>
      <c r="K569" s="664"/>
      <c r="L569" s="664"/>
      <c r="M569" s="753"/>
      <c r="N569" s="753"/>
      <c r="O569" s="753"/>
      <c r="P569" s="753"/>
      <c r="Q569" s="753"/>
      <c r="R569" s="753"/>
      <c r="S569" s="753"/>
      <c r="T569" s="753"/>
      <c r="U569" s="753"/>
      <c r="V569" s="753"/>
      <c r="W569" s="753"/>
      <c r="X569" s="753"/>
      <c r="Y569" s="701"/>
      <c r="Z569" s="701"/>
      <c r="AA569" s="701"/>
      <c r="AB569" s="701"/>
      <c r="AC569" s="701"/>
      <c r="AD569" s="701"/>
      <c r="AE569" s="12"/>
      <c r="AF569" s="122"/>
      <c r="AH569" s="704">
        <f t="shared" ref="AH569:AH598" si="87">IF($AH$388=$AJ$388,0,IF(OR(AND(D398&lt;&gt;"",SUM(AA398)&gt;0),AND(D398="",AA398="")),0,1))</f>
        <v>0</v>
      </c>
      <c r="AI569" s="705"/>
      <c r="AK569" s="645">
        <f>IF($AH$562=$AJ$562,0,IF(OR(AND(D569&lt;&gt;"",COUNTA(Y569)=COUNTA($Y$568),AH569=0,SUM(Y569)&gt;0),AND(D569&lt;&gt;"",AH569=1,Y569=0),AND(D569="",AH569=0,COUNTA(Y569)=0)),0,1))</f>
        <v>0</v>
      </c>
      <c r="AL569" s="647"/>
      <c r="AN569" s="661">
        <f>IF($AH$562=$AJ$562,0,IF(COUNTIF(Y569:AD603,"NS")=0,0,1))</f>
        <v>0</v>
      </c>
      <c r="AO569" s="661"/>
      <c r="AQ569" s="638">
        <f t="shared" ref="AQ569:AQ598" si="88">IF($AH$562=$AJ$562,0,IF(OR(AND(D569&lt;&gt;"",AH569=0,COUNTA(M569:AD569)&gt;0),AND(D569&lt;&gt;"",AH569=1,COUNTA(M569:AD569)=0),AND(D569="",AH569=0,COUNTA(M569:AD569)=0)),0,1))</f>
        <v>0</v>
      </c>
      <c r="AR569" s="638"/>
    </row>
    <row r="570" spans="1:44" s="72" customFormat="1" ht="15" customHeight="1">
      <c r="A570" s="131"/>
      <c r="B570" s="53"/>
      <c r="C570" s="82" t="s">
        <v>67</v>
      </c>
      <c r="D570" s="664" t="str">
        <f t="shared" si="86"/>
        <v/>
      </c>
      <c r="E570" s="664"/>
      <c r="F570" s="664"/>
      <c r="G570" s="664"/>
      <c r="H570" s="664"/>
      <c r="I570" s="664"/>
      <c r="J570" s="664"/>
      <c r="K570" s="664"/>
      <c r="L570" s="664"/>
      <c r="M570" s="753"/>
      <c r="N570" s="753"/>
      <c r="O570" s="753"/>
      <c r="P570" s="753"/>
      <c r="Q570" s="753"/>
      <c r="R570" s="753"/>
      <c r="S570" s="753"/>
      <c r="T570" s="753"/>
      <c r="U570" s="753"/>
      <c r="V570" s="753"/>
      <c r="W570" s="753"/>
      <c r="X570" s="753"/>
      <c r="Y570" s="701"/>
      <c r="Z570" s="701"/>
      <c r="AA570" s="701"/>
      <c r="AB570" s="701"/>
      <c r="AC570" s="701"/>
      <c r="AD570" s="701"/>
      <c r="AE570" s="12"/>
      <c r="AF570" s="122"/>
      <c r="AH570" s="704">
        <f t="shared" si="87"/>
        <v>0</v>
      </c>
      <c r="AI570" s="705"/>
      <c r="AK570" s="645">
        <f t="shared" ref="AK570:AK598" si="89">IF($AH$562=$AJ$562,0,IF(OR(AND(D570&lt;&gt;"",AH570=0,Y570&gt;0),AND(D570&lt;&gt;"",AH570=1,Y570=0),AND(D570="",AH570=0,COUNTA(Y570)=0)),0,1))</f>
        <v>0</v>
      </c>
      <c r="AL570" s="647"/>
      <c r="AQ570" s="638">
        <f t="shared" si="88"/>
        <v>0</v>
      </c>
      <c r="AR570" s="638"/>
    </row>
    <row r="571" spans="1:44" s="72" customFormat="1" ht="15" customHeight="1">
      <c r="A571" s="131"/>
      <c r="B571" s="53"/>
      <c r="C571" s="82" t="s">
        <v>68</v>
      </c>
      <c r="D571" s="664" t="str">
        <f t="shared" si="86"/>
        <v/>
      </c>
      <c r="E571" s="664"/>
      <c r="F571" s="664"/>
      <c r="G571" s="664"/>
      <c r="H571" s="664"/>
      <c r="I571" s="664"/>
      <c r="J571" s="664"/>
      <c r="K571" s="664"/>
      <c r="L571" s="664"/>
      <c r="M571" s="753"/>
      <c r="N571" s="753"/>
      <c r="O571" s="753"/>
      <c r="P571" s="753"/>
      <c r="Q571" s="753"/>
      <c r="R571" s="753"/>
      <c r="S571" s="753"/>
      <c r="T571" s="753"/>
      <c r="U571" s="753"/>
      <c r="V571" s="753"/>
      <c r="W571" s="753"/>
      <c r="X571" s="753"/>
      <c r="Y571" s="701"/>
      <c r="Z571" s="701"/>
      <c r="AA571" s="701"/>
      <c r="AB571" s="701"/>
      <c r="AC571" s="701"/>
      <c r="AD571" s="701"/>
      <c r="AE571" s="12"/>
      <c r="AF571" s="122"/>
      <c r="AH571" s="704">
        <f t="shared" si="87"/>
        <v>0</v>
      </c>
      <c r="AI571" s="705"/>
      <c r="AK571" s="645">
        <f t="shared" si="89"/>
        <v>0</v>
      </c>
      <c r="AL571" s="647"/>
      <c r="AQ571" s="638">
        <f t="shared" si="88"/>
        <v>0</v>
      </c>
      <c r="AR571" s="638"/>
    </row>
    <row r="572" spans="1:44" s="72" customFormat="1" ht="15" customHeight="1">
      <c r="A572" s="131"/>
      <c r="B572" s="53"/>
      <c r="C572" s="82" t="s">
        <v>69</v>
      </c>
      <c r="D572" s="664" t="str">
        <f t="shared" si="86"/>
        <v/>
      </c>
      <c r="E572" s="664"/>
      <c r="F572" s="664"/>
      <c r="G572" s="664"/>
      <c r="H572" s="664"/>
      <c r="I572" s="664"/>
      <c r="J572" s="664"/>
      <c r="K572" s="664"/>
      <c r="L572" s="664"/>
      <c r="M572" s="753"/>
      <c r="N572" s="753"/>
      <c r="O572" s="753"/>
      <c r="P572" s="753"/>
      <c r="Q572" s="753"/>
      <c r="R572" s="753"/>
      <c r="S572" s="753"/>
      <c r="T572" s="753"/>
      <c r="U572" s="753"/>
      <c r="V572" s="753"/>
      <c r="W572" s="753"/>
      <c r="X572" s="753"/>
      <c r="Y572" s="701"/>
      <c r="Z572" s="701"/>
      <c r="AA572" s="701"/>
      <c r="AB572" s="701"/>
      <c r="AC572" s="701"/>
      <c r="AD572" s="701"/>
      <c r="AE572" s="12"/>
      <c r="AF572" s="122"/>
      <c r="AH572" s="704">
        <f t="shared" si="87"/>
        <v>0</v>
      </c>
      <c r="AI572" s="705"/>
      <c r="AK572" s="645">
        <f t="shared" si="89"/>
        <v>0</v>
      </c>
      <c r="AL572" s="647"/>
      <c r="AQ572" s="638">
        <f t="shared" si="88"/>
        <v>0</v>
      </c>
      <c r="AR572" s="638"/>
    </row>
    <row r="573" spans="1:44" s="72" customFormat="1" ht="15" customHeight="1">
      <c r="A573" s="131"/>
      <c r="B573" s="53"/>
      <c r="C573" s="82" t="s">
        <v>70</v>
      </c>
      <c r="D573" s="664" t="str">
        <f t="shared" si="86"/>
        <v/>
      </c>
      <c r="E573" s="664"/>
      <c r="F573" s="664"/>
      <c r="G573" s="664"/>
      <c r="H573" s="664"/>
      <c r="I573" s="664"/>
      <c r="J573" s="664"/>
      <c r="K573" s="664"/>
      <c r="L573" s="664"/>
      <c r="M573" s="753"/>
      <c r="N573" s="753"/>
      <c r="O573" s="753"/>
      <c r="P573" s="753"/>
      <c r="Q573" s="753"/>
      <c r="R573" s="753"/>
      <c r="S573" s="753"/>
      <c r="T573" s="753"/>
      <c r="U573" s="753"/>
      <c r="V573" s="753"/>
      <c r="W573" s="753"/>
      <c r="X573" s="753"/>
      <c r="Y573" s="701"/>
      <c r="Z573" s="701"/>
      <c r="AA573" s="701"/>
      <c r="AB573" s="701"/>
      <c r="AC573" s="701"/>
      <c r="AD573" s="701"/>
      <c r="AE573" s="12"/>
      <c r="AF573" s="122"/>
      <c r="AH573" s="704">
        <f t="shared" si="87"/>
        <v>0</v>
      </c>
      <c r="AI573" s="705"/>
      <c r="AK573" s="645">
        <f t="shared" si="89"/>
        <v>0</v>
      </c>
      <c r="AL573" s="647"/>
      <c r="AQ573" s="638">
        <f t="shared" si="88"/>
        <v>0</v>
      </c>
      <c r="AR573" s="638"/>
    </row>
    <row r="574" spans="1:44" s="72" customFormat="1" ht="15" customHeight="1">
      <c r="A574" s="131"/>
      <c r="B574" s="53"/>
      <c r="C574" s="82" t="s">
        <v>71</v>
      </c>
      <c r="D574" s="664" t="str">
        <f t="shared" si="86"/>
        <v/>
      </c>
      <c r="E574" s="664"/>
      <c r="F574" s="664"/>
      <c r="G574" s="664"/>
      <c r="H574" s="664"/>
      <c r="I574" s="664"/>
      <c r="J574" s="664"/>
      <c r="K574" s="664"/>
      <c r="L574" s="664"/>
      <c r="M574" s="753"/>
      <c r="N574" s="753"/>
      <c r="O574" s="753"/>
      <c r="P574" s="753"/>
      <c r="Q574" s="753"/>
      <c r="R574" s="753"/>
      <c r="S574" s="753"/>
      <c r="T574" s="753"/>
      <c r="U574" s="753"/>
      <c r="V574" s="753"/>
      <c r="W574" s="753"/>
      <c r="X574" s="753"/>
      <c r="Y574" s="701"/>
      <c r="Z574" s="701"/>
      <c r="AA574" s="701"/>
      <c r="AB574" s="701"/>
      <c r="AC574" s="701"/>
      <c r="AD574" s="701"/>
      <c r="AE574" s="12"/>
      <c r="AF574" s="122"/>
      <c r="AH574" s="704">
        <f t="shared" si="87"/>
        <v>0</v>
      </c>
      <c r="AI574" s="705"/>
      <c r="AK574" s="645">
        <f t="shared" si="89"/>
        <v>0</v>
      </c>
      <c r="AL574" s="647"/>
      <c r="AQ574" s="638">
        <f t="shared" si="88"/>
        <v>0</v>
      </c>
      <c r="AR574" s="638"/>
    </row>
    <row r="575" spans="1:44" s="72" customFormat="1" ht="15" customHeight="1">
      <c r="A575" s="131"/>
      <c r="B575" s="53"/>
      <c r="C575" s="82" t="s">
        <v>72</v>
      </c>
      <c r="D575" s="664" t="str">
        <f t="shared" si="86"/>
        <v/>
      </c>
      <c r="E575" s="664"/>
      <c r="F575" s="664"/>
      <c r="G575" s="664"/>
      <c r="H575" s="664"/>
      <c r="I575" s="664"/>
      <c r="J575" s="664"/>
      <c r="K575" s="664"/>
      <c r="L575" s="664"/>
      <c r="M575" s="753"/>
      <c r="N575" s="753"/>
      <c r="O575" s="753"/>
      <c r="P575" s="753"/>
      <c r="Q575" s="753"/>
      <c r="R575" s="753"/>
      <c r="S575" s="753"/>
      <c r="T575" s="753"/>
      <c r="U575" s="753"/>
      <c r="V575" s="753"/>
      <c r="W575" s="753"/>
      <c r="X575" s="753"/>
      <c r="Y575" s="701"/>
      <c r="Z575" s="701"/>
      <c r="AA575" s="701"/>
      <c r="AB575" s="701"/>
      <c r="AC575" s="701"/>
      <c r="AD575" s="701"/>
      <c r="AE575" s="12"/>
      <c r="AF575" s="122"/>
      <c r="AH575" s="704">
        <f t="shared" si="87"/>
        <v>0</v>
      </c>
      <c r="AI575" s="705"/>
      <c r="AK575" s="645">
        <f t="shared" si="89"/>
        <v>0</v>
      </c>
      <c r="AL575" s="647"/>
      <c r="AQ575" s="638">
        <f t="shared" si="88"/>
        <v>0</v>
      </c>
      <c r="AR575" s="638"/>
    </row>
    <row r="576" spans="1:44" s="72" customFormat="1" ht="15" customHeight="1">
      <c r="A576" s="131"/>
      <c r="B576" s="53"/>
      <c r="C576" s="82" t="s">
        <v>73</v>
      </c>
      <c r="D576" s="664" t="str">
        <f t="shared" si="86"/>
        <v/>
      </c>
      <c r="E576" s="664"/>
      <c r="F576" s="664"/>
      <c r="G576" s="664"/>
      <c r="H576" s="664"/>
      <c r="I576" s="664"/>
      <c r="J576" s="664"/>
      <c r="K576" s="664"/>
      <c r="L576" s="664"/>
      <c r="M576" s="753"/>
      <c r="N576" s="753"/>
      <c r="O576" s="753"/>
      <c r="P576" s="753"/>
      <c r="Q576" s="753"/>
      <c r="R576" s="753"/>
      <c r="S576" s="753"/>
      <c r="T576" s="753"/>
      <c r="U576" s="753"/>
      <c r="V576" s="753"/>
      <c r="W576" s="753"/>
      <c r="X576" s="753"/>
      <c r="Y576" s="701"/>
      <c r="Z576" s="701"/>
      <c r="AA576" s="701"/>
      <c r="AB576" s="701"/>
      <c r="AC576" s="701"/>
      <c r="AD576" s="701"/>
      <c r="AE576" s="12"/>
      <c r="AF576" s="122"/>
      <c r="AH576" s="704">
        <f t="shared" si="87"/>
        <v>0</v>
      </c>
      <c r="AI576" s="705"/>
      <c r="AK576" s="645">
        <f t="shared" si="89"/>
        <v>0</v>
      </c>
      <c r="AL576" s="647"/>
      <c r="AQ576" s="638">
        <f t="shared" si="88"/>
        <v>0</v>
      </c>
      <c r="AR576" s="638"/>
    </row>
    <row r="577" spans="1:44" s="72" customFormat="1" ht="15" customHeight="1">
      <c r="A577" s="131"/>
      <c r="B577" s="53"/>
      <c r="C577" s="82" t="s">
        <v>74</v>
      </c>
      <c r="D577" s="664" t="str">
        <f t="shared" si="86"/>
        <v/>
      </c>
      <c r="E577" s="664"/>
      <c r="F577" s="664"/>
      <c r="G577" s="664"/>
      <c r="H577" s="664"/>
      <c r="I577" s="664"/>
      <c r="J577" s="664"/>
      <c r="K577" s="664"/>
      <c r="L577" s="664"/>
      <c r="M577" s="753"/>
      <c r="N577" s="753"/>
      <c r="O577" s="753"/>
      <c r="P577" s="753"/>
      <c r="Q577" s="753"/>
      <c r="R577" s="753"/>
      <c r="S577" s="753"/>
      <c r="T577" s="753"/>
      <c r="U577" s="753"/>
      <c r="V577" s="753"/>
      <c r="W577" s="753"/>
      <c r="X577" s="753"/>
      <c r="Y577" s="701"/>
      <c r="Z577" s="701"/>
      <c r="AA577" s="701"/>
      <c r="AB577" s="701"/>
      <c r="AC577" s="701"/>
      <c r="AD577" s="701"/>
      <c r="AE577" s="12"/>
      <c r="AF577" s="122"/>
      <c r="AH577" s="704">
        <f t="shared" si="87"/>
        <v>0</v>
      </c>
      <c r="AI577" s="705"/>
      <c r="AK577" s="645">
        <f t="shared" si="89"/>
        <v>0</v>
      </c>
      <c r="AL577" s="647"/>
      <c r="AQ577" s="638">
        <f t="shared" si="88"/>
        <v>0</v>
      </c>
      <c r="AR577" s="638"/>
    </row>
    <row r="578" spans="1:44" s="72" customFormat="1" ht="15" customHeight="1">
      <c r="A578" s="131"/>
      <c r="B578" s="53"/>
      <c r="C578" s="82" t="s">
        <v>75</v>
      </c>
      <c r="D578" s="664" t="str">
        <f t="shared" si="86"/>
        <v/>
      </c>
      <c r="E578" s="664"/>
      <c r="F578" s="664"/>
      <c r="G578" s="664"/>
      <c r="H578" s="664"/>
      <c r="I578" s="664"/>
      <c r="J578" s="664"/>
      <c r="K578" s="664"/>
      <c r="L578" s="664"/>
      <c r="M578" s="753"/>
      <c r="N578" s="753"/>
      <c r="O578" s="753"/>
      <c r="P578" s="753"/>
      <c r="Q578" s="753"/>
      <c r="R578" s="753"/>
      <c r="S578" s="753"/>
      <c r="T578" s="753"/>
      <c r="U578" s="753"/>
      <c r="V578" s="753"/>
      <c r="W578" s="753"/>
      <c r="X578" s="753"/>
      <c r="Y578" s="701"/>
      <c r="Z578" s="701"/>
      <c r="AA578" s="701"/>
      <c r="AB578" s="701"/>
      <c r="AC578" s="701"/>
      <c r="AD578" s="701"/>
      <c r="AE578" s="12"/>
      <c r="AF578" s="122"/>
      <c r="AH578" s="704">
        <f t="shared" si="87"/>
        <v>0</v>
      </c>
      <c r="AI578" s="705"/>
      <c r="AK578" s="645">
        <f t="shared" si="89"/>
        <v>0</v>
      </c>
      <c r="AL578" s="647"/>
      <c r="AQ578" s="638">
        <f t="shared" si="88"/>
        <v>0</v>
      </c>
      <c r="AR578" s="638"/>
    </row>
    <row r="579" spans="1:44" s="72" customFormat="1" ht="15" customHeight="1">
      <c r="A579" s="131"/>
      <c r="B579" s="53"/>
      <c r="C579" s="82" t="s">
        <v>76</v>
      </c>
      <c r="D579" s="664" t="str">
        <f t="shared" si="86"/>
        <v/>
      </c>
      <c r="E579" s="664"/>
      <c r="F579" s="664"/>
      <c r="G579" s="664"/>
      <c r="H579" s="664"/>
      <c r="I579" s="664"/>
      <c r="J579" s="664"/>
      <c r="K579" s="664"/>
      <c r="L579" s="664"/>
      <c r="M579" s="753"/>
      <c r="N579" s="753"/>
      <c r="O579" s="753"/>
      <c r="P579" s="753"/>
      <c r="Q579" s="753"/>
      <c r="R579" s="753"/>
      <c r="S579" s="753"/>
      <c r="T579" s="753"/>
      <c r="U579" s="753"/>
      <c r="V579" s="753"/>
      <c r="W579" s="753"/>
      <c r="X579" s="753"/>
      <c r="Y579" s="701"/>
      <c r="Z579" s="701"/>
      <c r="AA579" s="701"/>
      <c r="AB579" s="701"/>
      <c r="AC579" s="701"/>
      <c r="AD579" s="701"/>
      <c r="AE579" s="12"/>
      <c r="AF579" s="122"/>
      <c r="AH579" s="704">
        <f t="shared" si="87"/>
        <v>0</v>
      </c>
      <c r="AI579" s="705"/>
      <c r="AK579" s="645">
        <f t="shared" si="89"/>
        <v>0</v>
      </c>
      <c r="AL579" s="647"/>
      <c r="AQ579" s="638">
        <f t="shared" si="88"/>
        <v>0</v>
      </c>
      <c r="AR579" s="638"/>
    </row>
    <row r="580" spans="1:44" s="72" customFormat="1" ht="15" customHeight="1">
      <c r="A580" s="131"/>
      <c r="B580" s="53"/>
      <c r="C580" s="82" t="s">
        <v>77</v>
      </c>
      <c r="D580" s="664" t="str">
        <f t="shared" si="86"/>
        <v/>
      </c>
      <c r="E580" s="664"/>
      <c r="F580" s="664"/>
      <c r="G580" s="664"/>
      <c r="H580" s="664"/>
      <c r="I580" s="664"/>
      <c r="J580" s="664"/>
      <c r="K580" s="664"/>
      <c r="L580" s="664"/>
      <c r="M580" s="753"/>
      <c r="N580" s="753"/>
      <c r="O580" s="753"/>
      <c r="P580" s="753"/>
      <c r="Q580" s="753"/>
      <c r="R580" s="753"/>
      <c r="S580" s="753"/>
      <c r="T580" s="753"/>
      <c r="U580" s="753"/>
      <c r="V580" s="753"/>
      <c r="W580" s="753"/>
      <c r="X580" s="753"/>
      <c r="Y580" s="701"/>
      <c r="Z580" s="701"/>
      <c r="AA580" s="701"/>
      <c r="AB580" s="701"/>
      <c r="AC580" s="701"/>
      <c r="AD580" s="701"/>
      <c r="AE580" s="12"/>
      <c r="AF580" s="122"/>
      <c r="AH580" s="704">
        <f t="shared" si="87"/>
        <v>0</v>
      </c>
      <c r="AI580" s="705"/>
      <c r="AK580" s="645">
        <f t="shared" si="89"/>
        <v>0</v>
      </c>
      <c r="AL580" s="647"/>
      <c r="AQ580" s="638">
        <f t="shared" si="88"/>
        <v>0</v>
      </c>
      <c r="AR580" s="638"/>
    </row>
    <row r="581" spans="1:44" s="72" customFormat="1" ht="15" customHeight="1">
      <c r="A581" s="131"/>
      <c r="B581" s="53"/>
      <c r="C581" s="82" t="s">
        <v>78</v>
      </c>
      <c r="D581" s="664" t="str">
        <f t="shared" si="86"/>
        <v/>
      </c>
      <c r="E581" s="664"/>
      <c r="F581" s="664"/>
      <c r="G581" s="664"/>
      <c r="H581" s="664"/>
      <c r="I581" s="664"/>
      <c r="J581" s="664"/>
      <c r="K581" s="664"/>
      <c r="L581" s="664"/>
      <c r="M581" s="753"/>
      <c r="N581" s="753"/>
      <c r="O581" s="753"/>
      <c r="P581" s="753"/>
      <c r="Q581" s="753"/>
      <c r="R581" s="753"/>
      <c r="S581" s="753"/>
      <c r="T581" s="753"/>
      <c r="U581" s="753"/>
      <c r="V581" s="753"/>
      <c r="W581" s="753"/>
      <c r="X581" s="753"/>
      <c r="Y581" s="701"/>
      <c r="Z581" s="701"/>
      <c r="AA581" s="701"/>
      <c r="AB581" s="701"/>
      <c r="AC581" s="701"/>
      <c r="AD581" s="701"/>
      <c r="AE581" s="12"/>
      <c r="AF581" s="122"/>
      <c r="AH581" s="704">
        <f t="shared" si="87"/>
        <v>0</v>
      </c>
      <c r="AI581" s="705"/>
      <c r="AK581" s="645">
        <f t="shared" si="89"/>
        <v>0</v>
      </c>
      <c r="AL581" s="647"/>
      <c r="AQ581" s="638">
        <f t="shared" si="88"/>
        <v>0</v>
      </c>
      <c r="AR581" s="638"/>
    </row>
    <row r="582" spans="1:44" s="72" customFormat="1" ht="15" customHeight="1">
      <c r="A582" s="131"/>
      <c r="B582" s="53"/>
      <c r="C582" s="82" t="s">
        <v>79</v>
      </c>
      <c r="D582" s="664" t="str">
        <f t="shared" si="86"/>
        <v/>
      </c>
      <c r="E582" s="664"/>
      <c r="F582" s="664"/>
      <c r="G582" s="664"/>
      <c r="H582" s="664"/>
      <c r="I582" s="664"/>
      <c r="J582" s="664"/>
      <c r="K582" s="664"/>
      <c r="L582" s="664"/>
      <c r="M582" s="753"/>
      <c r="N582" s="753"/>
      <c r="O582" s="753"/>
      <c r="P582" s="753"/>
      <c r="Q582" s="753"/>
      <c r="R582" s="753"/>
      <c r="S582" s="753"/>
      <c r="T582" s="753"/>
      <c r="U582" s="753"/>
      <c r="V582" s="753"/>
      <c r="W582" s="753"/>
      <c r="X582" s="753"/>
      <c r="Y582" s="701"/>
      <c r="Z582" s="701"/>
      <c r="AA582" s="701"/>
      <c r="AB582" s="701"/>
      <c r="AC582" s="701"/>
      <c r="AD582" s="701"/>
      <c r="AE582" s="12"/>
      <c r="AF582" s="122"/>
      <c r="AH582" s="704">
        <f t="shared" si="87"/>
        <v>0</v>
      </c>
      <c r="AI582" s="705"/>
      <c r="AK582" s="645">
        <f>IF($AH$562=$AJ$562,0,IF(OR(AND(D582&lt;&gt;"",AH582=0,Y582&gt;0),AND(D582&lt;&gt;"",AH582=1,Y582=0),AND(D582="",AH582=0,COUNTA(Y582)=0)),0,1))</f>
        <v>0</v>
      </c>
      <c r="AL582" s="647"/>
      <c r="AQ582" s="638">
        <f t="shared" si="88"/>
        <v>0</v>
      </c>
      <c r="AR582" s="638"/>
    </row>
    <row r="583" spans="1:44" s="72" customFormat="1" ht="15" customHeight="1">
      <c r="A583" s="131"/>
      <c r="B583" s="53"/>
      <c r="C583" s="82" t="s">
        <v>80</v>
      </c>
      <c r="D583" s="664" t="str">
        <f t="shared" si="86"/>
        <v/>
      </c>
      <c r="E583" s="664"/>
      <c r="F583" s="664"/>
      <c r="G583" s="664"/>
      <c r="H583" s="664"/>
      <c r="I583" s="664"/>
      <c r="J583" s="664"/>
      <c r="K583" s="664"/>
      <c r="L583" s="664"/>
      <c r="M583" s="753"/>
      <c r="N583" s="753"/>
      <c r="O583" s="753"/>
      <c r="P583" s="753"/>
      <c r="Q583" s="753"/>
      <c r="R583" s="753"/>
      <c r="S583" s="753"/>
      <c r="T583" s="753"/>
      <c r="U583" s="753"/>
      <c r="V583" s="753"/>
      <c r="W583" s="753"/>
      <c r="X583" s="753"/>
      <c r="Y583" s="701"/>
      <c r="Z583" s="701"/>
      <c r="AA583" s="701"/>
      <c r="AB583" s="701"/>
      <c r="AC583" s="701"/>
      <c r="AD583" s="701"/>
      <c r="AE583" s="12"/>
      <c r="AF583" s="122"/>
      <c r="AH583" s="704">
        <f t="shared" si="87"/>
        <v>0</v>
      </c>
      <c r="AI583" s="705"/>
      <c r="AK583" s="645">
        <f t="shared" si="89"/>
        <v>0</v>
      </c>
      <c r="AL583" s="647"/>
      <c r="AQ583" s="638">
        <f t="shared" si="88"/>
        <v>0</v>
      </c>
      <c r="AR583" s="638"/>
    </row>
    <row r="584" spans="1:44" s="72" customFormat="1" ht="15" customHeight="1">
      <c r="A584" s="131"/>
      <c r="B584" s="53"/>
      <c r="C584" s="82" t="s">
        <v>81</v>
      </c>
      <c r="D584" s="664" t="str">
        <f t="shared" si="86"/>
        <v/>
      </c>
      <c r="E584" s="664"/>
      <c r="F584" s="664"/>
      <c r="G584" s="664"/>
      <c r="H584" s="664"/>
      <c r="I584" s="664"/>
      <c r="J584" s="664"/>
      <c r="K584" s="664"/>
      <c r="L584" s="664"/>
      <c r="M584" s="753"/>
      <c r="N584" s="753"/>
      <c r="O584" s="753"/>
      <c r="P584" s="753"/>
      <c r="Q584" s="753"/>
      <c r="R584" s="753"/>
      <c r="S584" s="753"/>
      <c r="T584" s="753"/>
      <c r="U584" s="753"/>
      <c r="V584" s="753"/>
      <c r="W584" s="753"/>
      <c r="X584" s="753"/>
      <c r="Y584" s="701"/>
      <c r="Z584" s="701"/>
      <c r="AA584" s="701"/>
      <c r="AB584" s="701"/>
      <c r="AC584" s="701"/>
      <c r="AD584" s="701"/>
      <c r="AE584" s="12"/>
      <c r="AF584" s="122"/>
      <c r="AH584" s="704">
        <f t="shared" si="87"/>
        <v>0</v>
      </c>
      <c r="AI584" s="705"/>
      <c r="AK584" s="645">
        <f t="shared" si="89"/>
        <v>0</v>
      </c>
      <c r="AL584" s="647"/>
      <c r="AQ584" s="638">
        <f t="shared" si="88"/>
        <v>0</v>
      </c>
      <c r="AR584" s="638"/>
    </row>
    <row r="585" spans="1:44" s="72" customFormat="1" ht="15" customHeight="1">
      <c r="A585" s="131"/>
      <c r="B585" s="53"/>
      <c r="C585" s="82" t="s">
        <v>82</v>
      </c>
      <c r="D585" s="664" t="str">
        <f t="shared" si="86"/>
        <v/>
      </c>
      <c r="E585" s="664"/>
      <c r="F585" s="664"/>
      <c r="G585" s="664"/>
      <c r="H585" s="664"/>
      <c r="I585" s="664"/>
      <c r="J585" s="664"/>
      <c r="K585" s="664"/>
      <c r="L585" s="664"/>
      <c r="M585" s="753"/>
      <c r="N585" s="753"/>
      <c r="O585" s="753"/>
      <c r="P585" s="753"/>
      <c r="Q585" s="753"/>
      <c r="R585" s="753"/>
      <c r="S585" s="753"/>
      <c r="T585" s="753"/>
      <c r="U585" s="753"/>
      <c r="V585" s="753"/>
      <c r="W585" s="753"/>
      <c r="X585" s="753"/>
      <c r="Y585" s="701"/>
      <c r="Z585" s="701"/>
      <c r="AA585" s="701"/>
      <c r="AB585" s="701"/>
      <c r="AC585" s="701"/>
      <c r="AD585" s="701"/>
      <c r="AE585" s="12"/>
      <c r="AF585" s="122"/>
      <c r="AH585" s="704">
        <f t="shared" si="87"/>
        <v>0</v>
      </c>
      <c r="AI585" s="705"/>
      <c r="AK585" s="645">
        <f t="shared" si="89"/>
        <v>0</v>
      </c>
      <c r="AL585" s="647"/>
      <c r="AQ585" s="638">
        <f t="shared" si="88"/>
        <v>0</v>
      </c>
      <c r="AR585" s="638"/>
    </row>
    <row r="586" spans="1:44" s="72" customFormat="1" ht="15" customHeight="1">
      <c r="A586" s="131"/>
      <c r="B586" s="53"/>
      <c r="C586" s="82" t="s">
        <v>83</v>
      </c>
      <c r="D586" s="664" t="str">
        <f t="shared" si="86"/>
        <v/>
      </c>
      <c r="E586" s="664"/>
      <c r="F586" s="664"/>
      <c r="G586" s="664"/>
      <c r="H586" s="664"/>
      <c r="I586" s="664"/>
      <c r="J586" s="664"/>
      <c r="K586" s="664"/>
      <c r="L586" s="664"/>
      <c r="M586" s="753"/>
      <c r="N586" s="753"/>
      <c r="O586" s="753"/>
      <c r="P586" s="753"/>
      <c r="Q586" s="753"/>
      <c r="R586" s="753"/>
      <c r="S586" s="753"/>
      <c r="T586" s="753"/>
      <c r="U586" s="753"/>
      <c r="V586" s="753"/>
      <c r="W586" s="753"/>
      <c r="X586" s="753"/>
      <c r="Y586" s="701"/>
      <c r="Z586" s="701"/>
      <c r="AA586" s="701"/>
      <c r="AB586" s="701"/>
      <c r="AC586" s="701"/>
      <c r="AD586" s="701"/>
      <c r="AE586" s="12"/>
      <c r="AF586" s="122"/>
      <c r="AH586" s="704">
        <f t="shared" si="87"/>
        <v>0</v>
      </c>
      <c r="AI586" s="705"/>
      <c r="AK586" s="645">
        <f>IF($AH$562=$AJ$562,0,IF(OR(AND(D586&lt;&gt;"",AH586=0,Y586&gt;0),AND(D586&lt;&gt;"",AH586=1,Y586=0),AND(D586="",AH586=0,COUNTA(Y586)=0)),0,1))</f>
        <v>0</v>
      </c>
      <c r="AL586" s="647"/>
      <c r="AQ586" s="638">
        <f t="shared" si="88"/>
        <v>0</v>
      </c>
      <c r="AR586" s="638"/>
    </row>
    <row r="587" spans="1:44" s="72" customFormat="1" ht="15" customHeight="1">
      <c r="A587" s="131"/>
      <c r="B587" s="53"/>
      <c r="C587" s="82" t="s">
        <v>84</v>
      </c>
      <c r="D587" s="664" t="str">
        <f t="shared" si="86"/>
        <v/>
      </c>
      <c r="E587" s="664"/>
      <c r="F587" s="664"/>
      <c r="G587" s="664"/>
      <c r="H587" s="664"/>
      <c r="I587" s="664"/>
      <c r="J587" s="664"/>
      <c r="K587" s="664"/>
      <c r="L587" s="664"/>
      <c r="M587" s="753"/>
      <c r="N587" s="753"/>
      <c r="O587" s="753"/>
      <c r="P587" s="753"/>
      <c r="Q587" s="753"/>
      <c r="R587" s="753"/>
      <c r="S587" s="753"/>
      <c r="T587" s="753"/>
      <c r="U587" s="753"/>
      <c r="V587" s="753"/>
      <c r="W587" s="753"/>
      <c r="X587" s="753"/>
      <c r="Y587" s="701"/>
      <c r="Z587" s="701"/>
      <c r="AA587" s="701"/>
      <c r="AB587" s="701"/>
      <c r="AC587" s="701"/>
      <c r="AD587" s="701"/>
      <c r="AE587" s="12"/>
      <c r="AF587" s="122"/>
      <c r="AH587" s="704">
        <f t="shared" si="87"/>
        <v>0</v>
      </c>
      <c r="AI587" s="705"/>
      <c r="AK587" s="645">
        <f t="shared" si="89"/>
        <v>0</v>
      </c>
      <c r="AL587" s="647"/>
      <c r="AQ587" s="638">
        <f t="shared" si="88"/>
        <v>0</v>
      </c>
      <c r="AR587" s="638"/>
    </row>
    <row r="588" spans="1:44" s="72" customFormat="1" ht="15" customHeight="1">
      <c r="A588" s="131"/>
      <c r="B588" s="53"/>
      <c r="C588" s="82" t="s">
        <v>85</v>
      </c>
      <c r="D588" s="664" t="str">
        <f t="shared" si="86"/>
        <v/>
      </c>
      <c r="E588" s="664"/>
      <c r="F588" s="664"/>
      <c r="G588" s="664"/>
      <c r="H588" s="664"/>
      <c r="I588" s="664"/>
      <c r="J588" s="664"/>
      <c r="K588" s="664"/>
      <c r="L588" s="664"/>
      <c r="M588" s="753"/>
      <c r="N588" s="753"/>
      <c r="O588" s="753"/>
      <c r="P588" s="753"/>
      <c r="Q588" s="753"/>
      <c r="R588" s="753"/>
      <c r="S588" s="753"/>
      <c r="T588" s="753"/>
      <c r="U588" s="753"/>
      <c r="V588" s="753"/>
      <c r="W588" s="753"/>
      <c r="X588" s="753"/>
      <c r="Y588" s="701"/>
      <c r="Z588" s="701"/>
      <c r="AA588" s="701"/>
      <c r="AB588" s="701"/>
      <c r="AC588" s="701"/>
      <c r="AD588" s="701"/>
      <c r="AE588" s="12"/>
      <c r="AF588" s="122"/>
      <c r="AH588" s="704">
        <f t="shared" si="87"/>
        <v>0</v>
      </c>
      <c r="AI588" s="705"/>
      <c r="AK588" s="645">
        <f t="shared" si="89"/>
        <v>0</v>
      </c>
      <c r="AL588" s="647"/>
      <c r="AQ588" s="638">
        <f t="shared" si="88"/>
        <v>0</v>
      </c>
      <c r="AR588" s="638"/>
    </row>
    <row r="589" spans="1:44" s="72" customFormat="1" ht="15" customHeight="1">
      <c r="A589" s="131"/>
      <c r="B589" s="53"/>
      <c r="C589" s="82" t="s">
        <v>86</v>
      </c>
      <c r="D589" s="664" t="str">
        <f t="shared" si="86"/>
        <v/>
      </c>
      <c r="E589" s="664"/>
      <c r="F589" s="664"/>
      <c r="G589" s="664"/>
      <c r="H589" s="664"/>
      <c r="I589" s="664"/>
      <c r="J589" s="664"/>
      <c r="K589" s="664"/>
      <c r="L589" s="664"/>
      <c r="M589" s="753"/>
      <c r="N589" s="753"/>
      <c r="O589" s="753"/>
      <c r="P589" s="753"/>
      <c r="Q589" s="753"/>
      <c r="R589" s="753"/>
      <c r="S589" s="753"/>
      <c r="T589" s="753"/>
      <c r="U589" s="753"/>
      <c r="V589" s="753"/>
      <c r="W589" s="753"/>
      <c r="X589" s="753"/>
      <c r="Y589" s="701"/>
      <c r="Z589" s="701"/>
      <c r="AA589" s="701"/>
      <c r="AB589" s="701"/>
      <c r="AC589" s="701"/>
      <c r="AD589" s="701"/>
      <c r="AE589" s="12"/>
      <c r="AF589" s="122"/>
      <c r="AH589" s="704">
        <f t="shared" si="87"/>
        <v>0</v>
      </c>
      <c r="AI589" s="705"/>
      <c r="AK589" s="645">
        <f t="shared" si="89"/>
        <v>0</v>
      </c>
      <c r="AL589" s="647"/>
      <c r="AQ589" s="638">
        <f t="shared" si="88"/>
        <v>0</v>
      </c>
      <c r="AR589" s="638"/>
    </row>
    <row r="590" spans="1:44" s="72" customFormat="1" ht="15" customHeight="1">
      <c r="A590" s="131"/>
      <c r="B590" s="53"/>
      <c r="C590" s="82" t="s">
        <v>87</v>
      </c>
      <c r="D590" s="664" t="str">
        <f t="shared" si="86"/>
        <v/>
      </c>
      <c r="E590" s="664"/>
      <c r="F590" s="664"/>
      <c r="G590" s="664"/>
      <c r="H590" s="664"/>
      <c r="I590" s="664"/>
      <c r="J590" s="664"/>
      <c r="K590" s="664"/>
      <c r="L590" s="664"/>
      <c r="M590" s="753"/>
      <c r="N590" s="753"/>
      <c r="O590" s="753"/>
      <c r="P590" s="753"/>
      <c r="Q590" s="753"/>
      <c r="R590" s="753"/>
      <c r="S590" s="753"/>
      <c r="T590" s="753"/>
      <c r="U590" s="753"/>
      <c r="V590" s="753"/>
      <c r="W590" s="753"/>
      <c r="X590" s="753"/>
      <c r="Y590" s="701"/>
      <c r="Z590" s="701"/>
      <c r="AA590" s="701"/>
      <c r="AB590" s="701"/>
      <c r="AC590" s="701"/>
      <c r="AD590" s="701"/>
      <c r="AE590" s="12"/>
      <c r="AF590" s="122"/>
      <c r="AH590" s="704">
        <f t="shared" si="87"/>
        <v>0</v>
      </c>
      <c r="AI590" s="705"/>
      <c r="AK590" s="645">
        <f t="shared" si="89"/>
        <v>0</v>
      </c>
      <c r="AL590" s="647"/>
      <c r="AQ590" s="638">
        <f t="shared" si="88"/>
        <v>0</v>
      </c>
      <c r="AR590" s="638"/>
    </row>
    <row r="591" spans="1:44" s="72" customFormat="1" ht="15" customHeight="1">
      <c r="A591" s="131"/>
      <c r="B591" s="53"/>
      <c r="C591" s="82" t="s">
        <v>88</v>
      </c>
      <c r="D591" s="664" t="str">
        <f t="shared" si="86"/>
        <v/>
      </c>
      <c r="E591" s="664"/>
      <c r="F591" s="664"/>
      <c r="G591" s="664"/>
      <c r="H591" s="664"/>
      <c r="I591" s="664"/>
      <c r="J591" s="664"/>
      <c r="K591" s="664"/>
      <c r="L591" s="664"/>
      <c r="M591" s="753"/>
      <c r="N591" s="753"/>
      <c r="O591" s="753"/>
      <c r="P591" s="753"/>
      <c r="Q591" s="753"/>
      <c r="R591" s="753"/>
      <c r="S591" s="753"/>
      <c r="T591" s="753"/>
      <c r="U591" s="753"/>
      <c r="V591" s="753"/>
      <c r="W591" s="753"/>
      <c r="X591" s="753"/>
      <c r="Y591" s="701"/>
      <c r="Z591" s="701"/>
      <c r="AA591" s="701"/>
      <c r="AB591" s="701"/>
      <c r="AC591" s="701"/>
      <c r="AD591" s="701"/>
      <c r="AE591" s="12"/>
      <c r="AF591" s="122"/>
      <c r="AH591" s="704">
        <f t="shared" si="87"/>
        <v>0</v>
      </c>
      <c r="AI591" s="705"/>
      <c r="AK591" s="645">
        <f t="shared" si="89"/>
        <v>0</v>
      </c>
      <c r="AL591" s="647"/>
      <c r="AQ591" s="638">
        <f t="shared" si="88"/>
        <v>0</v>
      </c>
      <c r="AR591" s="638"/>
    </row>
    <row r="592" spans="1:44" s="72" customFormat="1" ht="15" customHeight="1">
      <c r="A592" s="131"/>
      <c r="B592" s="53"/>
      <c r="C592" s="82" t="s">
        <v>89</v>
      </c>
      <c r="D592" s="664" t="str">
        <f t="shared" si="86"/>
        <v/>
      </c>
      <c r="E592" s="664"/>
      <c r="F592" s="664"/>
      <c r="G592" s="664"/>
      <c r="H592" s="664"/>
      <c r="I592" s="664"/>
      <c r="J592" s="664"/>
      <c r="K592" s="664"/>
      <c r="L592" s="664"/>
      <c r="M592" s="753"/>
      <c r="N592" s="753"/>
      <c r="O592" s="753"/>
      <c r="P592" s="753"/>
      <c r="Q592" s="753"/>
      <c r="R592" s="753"/>
      <c r="S592" s="753"/>
      <c r="T592" s="753"/>
      <c r="U592" s="753"/>
      <c r="V592" s="753"/>
      <c r="W592" s="753"/>
      <c r="X592" s="753"/>
      <c r="Y592" s="701"/>
      <c r="Z592" s="701"/>
      <c r="AA592" s="701"/>
      <c r="AB592" s="701"/>
      <c r="AC592" s="701"/>
      <c r="AD592" s="701"/>
      <c r="AE592" s="12"/>
      <c r="AF592" s="122"/>
      <c r="AH592" s="704">
        <f t="shared" si="87"/>
        <v>0</v>
      </c>
      <c r="AI592" s="705"/>
      <c r="AK592" s="645">
        <f t="shared" si="89"/>
        <v>0</v>
      </c>
      <c r="AL592" s="647"/>
      <c r="AQ592" s="638">
        <f t="shared" si="88"/>
        <v>0</v>
      </c>
      <c r="AR592" s="638"/>
    </row>
    <row r="593" spans="1:44" s="72" customFormat="1" ht="15" customHeight="1">
      <c r="A593" s="131"/>
      <c r="B593" s="53"/>
      <c r="C593" s="82" t="s">
        <v>90</v>
      </c>
      <c r="D593" s="664" t="str">
        <f t="shared" si="86"/>
        <v/>
      </c>
      <c r="E593" s="664"/>
      <c r="F593" s="664"/>
      <c r="G593" s="664"/>
      <c r="H593" s="664"/>
      <c r="I593" s="664"/>
      <c r="J593" s="664"/>
      <c r="K593" s="664"/>
      <c r="L593" s="664"/>
      <c r="M593" s="753"/>
      <c r="N593" s="753"/>
      <c r="O593" s="753"/>
      <c r="P593" s="753"/>
      <c r="Q593" s="753"/>
      <c r="R593" s="753"/>
      <c r="S593" s="753"/>
      <c r="T593" s="753"/>
      <c r="U593" s="753"/>
      <c r="V593" s="753"/>
      <c r="W593" s="753"/>
      <c r="X593" s="753"/>
      <c r="Y593" s="701"/>
      <c r="Z593" s="701"/>
      <c r="AA593" s="701"/>
      <c r="AB593" s="701"/>
      <c r="AC593" s="701"/>
      <c r="AD593" s="701"/>
      <c r="AE593" s="12"/>
      <c r="AF593" s="122"/>
      <c r="AH593" s="704">
        <f t="shared" si="87"/>
        <v>0</v>
      </c>
      <c r="AI593" s="705"/>
      <c r="AK593" s="645">
        <f t="shared" si="89"/>
        <v>0</v>
      </c>
      <c r="AL593" s="647"/>
      <c r="AQ593" s="638">
        <f t="shared" si="88"/>
        <v>0</v>
      </c>
      <c r="AR593" s="638"/>
    </row>
    <row r="594" spans="1:44" s="72" customFormat="1" ht="15" customHeight="1">
      <c r="A594" s="131"/>
      <c r="B594" s="53"/>
      <c r="C594" s="82" t="s">
        <v>91</v>
      </c>
      <c r="D594" s="664" t="str">
        <f t="shared" si="86"/>
        <v/>
      </c>
      <c r="E594" s="664"/>
      <c r="F594" s="664"/>
      <c r="G594" s="664"/>
      <c r="H594" s="664"/>
      <c r="I594" s="664"/>
      <c r="J594" s="664"/>
      <c r="K594" s="664"/>
      <c r="L594" s="664"/>
      <c r="M594" s="753"/>
      <c r="N594" s="753"/>
      <c r="O594" s="753"/>
      <c r="P594" s="753"/>
      <c r="Q594" s="753"/>
      <c r="R594" s="753"/>
      <c r="S594" s="753"/>
      <c r="T594" s="753"/>
      <c r="U594" s="753"/>
      <c r="V594" s="753"/>
      <c r="W594" s="753"/>
      <c r="X594" s="753"/>
      <c r="Y594" s="701"/>
      <c r="Z594" s="701"/>
      <c r="AA594" s="701"/>
      <c r="AB594" s="701"/>
      <c r="AC594" s="701"/>
      <c r="AD594" s="701"/>
      <c r="AE594" s="12"/>
      <c r="AF594" s="122"/>
      <c r="AH594" s="704">
        <f t="shared" si="87"/>
        <v>0</v>
      </c>
      <c r="AI594" s="705"/>
      <c r="AK594" s="645">
        <f t="shared" si="89"/>
        <v>0</v>
      </c>
      <c r="AL594" s="647"/>
      <c r="AQ594" s="638">
        <f t="shared" si="88"/>
        <v>0</v>
      </c>
      <c r="AR594" s="638"/>
    </row>
    <row r="595" spans="1:44" s="72" customFormat="1" ht="15" customHeight="1">
      <c r="A595" s="131"/>
      <c r="B595" s="53"/>
      <c r="C595" s="82" t="s">
        <v>92</v>
      </c>
      <c r="D595" s="664" t="str">
        <f t="shared" si="86"/>
        <v/>
      </c>
      <c r="E595" s="664"/>
      <c r="F595" s="664"/>
      <c r="G595" s="664"/>
      <c r="H595" s="664"/>
      <c r="I595" s="664"/>
      <c r="J595" s="664"/>
      <c r="K595" s="664"/>
      <c r="L595" s="664"/>
      <c r="M595" s="753"/>
      <c r="N595" s="753"/>
      <c r="O595" s="753"/>
      <c r="P595" s="753"/>
      <c r="Q595" s="753"/>
      <c r="R595" s="753"/>
      <c r="S595" s="753"/>
      <c r="T595" s="753"/>
      <c r="U595" s="753"/>
      <c r="V595" s="753"/>
      <c r="W595" s="753"/>
      <c r="X595" s="753"/>
      <c r="Y595" s="701"/>
      <c r="Z595" s="701"/>
      <c r="AA595" s="701"/>
      <c r="AB595" s="701"/>
      <c r="AC595" s="701"/>
      <c r="AD595" s="701"/>
      <c r="AE595" s="12"/>
      <c r="AF595" s="122"/>
      <c r="AH595" s="704">
        <f t="shared" si="87"/>
        <v>0</v>
      </c>
      <c r="AI595" s="705"/>
      <c r="AK595" s="645">
        <f t="shared" si="89"/>
        <v>0</v>
      </c>
      <c r="AL595" s="647"/>
      <c r="AQ595" s="638">
        <f t="shared" si="88"/>
        <v>0</v>
      </c>
      <c r="AR595" s="638"/>
    </row>
    <row r="596" spans="1:44" s="72" customFormat="1" ht="15" customHeight="1">
      <c r="A596" s="131"/>
      <c r="B596" s="53"/>
      <c r="C596" s="82" t="s">
        <v>93</v>
      </c>
      <c r="D596" s="664" t="str">
        <f t="shared" si="86"/>
        <v/>
      </c>
      <c r="E596" s="664"/>
      <c r="F596" s="664"/>
      <c r="G596" s="664"/>
      <c r="H596" s="664"/>
      <c r="I596" s="664"/>
      <c r="J596" s="664"/>
      <c r="K596" s="664"/>
      <c r="L596" s="664"/>
      <c r="M596" s="753"/>
      <c r="N596" s="753"/>
      <c r="O596" s="753"/>
      <c r="P596" s="753"/>
      <c r="Q596" s="753"/>
      <c r="R596" s="753"/>
      <c r="S596" s="753"/>
      <c r="T596" s="753"/>
      <c r="U596" s="753"/>
      <c r="V596" s="753"/>
      <c r="W596" s="753"/>
      <c r="X596" s="753"/>
      <c r="Y596" s="701"/>
      <c r="Z596" s="701"/>
      <c r="AA596" s="701"/>
      <c r="AB596" s="701"/>
      <c r="AC596" s="701"/>
      <c r="AD596" s="701"/>
      <c r="AE596" s="12"/>
      <c r="AF596" s="122"/>
      <c r="AH596" s="704">
        <f t="shared" si="87"/>
        <v>0</v>
      </c>
      <c r="AI596" s="705"/>
      <c r="AK596" s="645">
        <f t="shared" si="89"/>
        <v>0</v>
      </c>
      <c r="AL596" s="647"/>
      <c r="AQ596" s="638">
        <f t="shared" si="88"/>
        <v>0</v>
      </c>
      <c r="AR596" s="638"/>
    </row>
    <row r="597" spans="1:44" s="72" customFormat="1" ht="15" customHeight="1">
      <c r="A597" s="131"/>
      <c r="B597" s="53"/>
      <c r="C597" s="82" t="s">
        <v>94</v>
      </c>
      <c r="D597" s="664" t="str">
        <f t="shared" si="86"/>
        <v/>
      </c>
      <c r="E597" s="664"/>
      <c r="F597" s="664"/>
      <c r="G597" s="664"/>
      <c r="H597" s="664"/>
      <c r="I597" s="664"/>
      <c r="J597" s="664"/>
      <c r="K597" s="664"/>
      <c r="L597" s="664"/>
      <c r="M597" s="753"/>
      <c r="N597" s="753"/>
      <c r="O597" s="753"/>
      <c r="P597" s="753"/>
      <c r="Q597" s="753"/>
      <c r="R597" s="753"/>
      <c r="S597" s="753"/>
      <c r="T597" s="753"/>
      <c r="U597" s="753"/>
      <c r="V597" s="753"/>
      <c r="W597" s="753"/>
      <c r="X597" s="753"/>
      <c r="Y597" s="701"/>
      <c r="Z597" s="701"/>
      <c r="AA597" s="701"/>
      <c r="AB597" s="701"/>
      <c r="AC597" s="701"/>
      <c r="AD597" s="701"/>
      <c r="AE597" s="12"/>
      <c r="AF597" s="122"/>
      <c r="AH597" s="704">
        <f t="shared" si="87"/>
        <v>0</v>
      </c>
      <c r="AI597" s="705"/>
      <c r="AK597" s="645">
        <f>IF($AH$562=$AJ$562,0,IF(OR(AND(D597&lt;&gt;"",AH597=0,Y597&gt;0),AND(D597&lt;&gt;"",AH597=1,Y597=0),AND(D597="",AH597=0,COUNTA(Y597)=0)),0,1))</f>
        <v>0</v>
      </c>
      <c r="AL597" s="647"/>
      <c r="AQ597" s="638">
        <f t="shared" si="88"/>
        <v>0</v>
      </c>
      <c r="AR597" s="638"/>
    </row>
    <row r="598" spans="1:44" s="72" customFormat="1" ht="15" customHeight="1">
      <c r="A598" s="131"/>
      <c r="B598" s="53"/>
      <c r="C598" s="82" t="s">
        <v>95</v>
      </c>
      <c r="D598" s="664" t="str">
        <f t="shared" si="86"/>
        <v/>
      </c>
      <c r="E598" s="664"/>
      <c r="F598" s="664"/>
      <c r="G598" s="664"/>
      <c r="H598" s="664"/>
      <c r="I598" s="664"/>
      <c r="J598" s="664"/>
      <c r="K598" s="664"/>
      <c r="L598" s="664"/>
      <c r="M598" s="753"/>
      <c r="N598" s="753"/>
      <c r="O598" s="753"/>
      <c r="P598" s="753"/>
      <c r="Q598" s="753"/>
      <c r="R598" s="753"/>
      <c r="S598" s="753"/>
      <c r="T598" s="753"/>
      <c r="U598" s="753"/>
      <c r="V598" s="753"/>
      <c r="W598" s="753"/>
      <c r="X598" s="753"/>
      <c r="Y598" s="701"/>
      <c r="Z598" s="701"/>
      <c r="AA598" s="701"/>
      <c r="AB598" s="701"/>
      <c r="AC598" s="701"/>
      <c r="AD598" s="701"/>
      <c r="AE598" s="12"/>
      <c r="AF598" s="122"/>
      <c r="AH598" s="704">
        <f t="shared" si="87"/>
        <v>0</v>
      </c>
      <c r="AI598" s="705"/>
      <c r="AK598" s="645">
        <f t="shared" si="89"/>
        <v>0</v>
      </c>
      <c r="AL598" s="647"/>
      <c r="AQ598" s="638">
        <f t="shared" si="88"/>
        <v>0</v>
      </c>
      <c r="AR598" s="638"/>
    </row>
    <row r="599" spans="1:44" s="72" customFormat="1" ht="15" customHeight="1">
      <c r="A599" s="131"/>
      <c r="C599" s="82" t="s">
        <v>96</v>
      </c>
      <c r="D599" s="664" t="str">
        <f t="shared" si="86"/>
        <v/>
      </c>
      <c r="E599" s="664"/>
      <c r="F599" s="664"/>
      <c r="G599" s="664"/>
      <c r="H599" s="664"/>
      <c r="I599" s="664"/>
      <c r="J599" s="664"/>
      <c r="K599" s="664"/>
      <c r="L599" s="664"/>
      <c r="M599" s="753"/>
      <c r="N599" s="753"/>
      <c r="O599" s="753"/>
      <c r="P599" s="753"/>
      <c r="Q599" s="753"/>
      <c r="R599" s="753"/>
      <c r="S599" s="753"/>
      <c r="T599" s="753"/>
      <c r="U599" s="753"/>
      <c r="V599" s="753"/>
      <c r="W599" s="753"/>
      <c r="X599" s="753"/>
      <c r="Y599" s="701"/>
      <c r="Z599" s="701"/>
      <c r="AA599" s="701"/>
      <c r="AB599" s="701"/>
      <c r="AC599" s="701"/>
      <c r="AD599" s="701"/>
      <c r="AE599" s="12"/>
      <c r="AF599" s="122"/>
      <c r="AH599" s="704">
        <f>IF($AH$388=$AJ$388,0,IF(OR(AND(D428&lt;&gt;"",SUM(AA428)&gt;0),AND(D428="",AA428="")),0,1))</f>
        <v>0</v>
      </c>
      <c r="AI599" s="705"/>
      <c r="AK599" s="645">
        <f>IF($AH$562=$AJ$562,0,IF(OR(AND(D599&lt;&gt;"",AH599=0,Y599&gt;0),AND(D599&lt;&gt;"",AH599=1,Y599=0),AND(D599="",AH599=0,COUNTA(Y599)=0)),0,1))</f>
        <v>0</v>
      </c>
      <c r="AL599" s="647"/>
      <c r="AQ599" s="638">
        <f>IF($AH$562=$AJ$562,0,IF(OR(AND(D599&lt;&gt;"",AH599=0,COUNTA(M599:AD599)&gt;0),AND(D599&lt;&gt;"",AH599=1,COUNTA(M599:AD599)=0),AND(D599="",AH599=0,COUNTA(M599:AD599)=0)),0,1))</f>
        <v>0</v>
      </c>
      <c r="AR599" s="638"/>
    </row>
    <row r="600" spans="1:44" s="72" customFormat="1" ht="15" customHeight="1">
      <c r="A600" s="131"/>
      <c r="C600" s="82" t="s">
        <v>97</v>
      </c>
      <c r="D600" s="664" t="str">
        <f t="shared" si="86"/>
        <v/>
      </c>
      <c r="E600" s="664"/>
      <c r="F600" s="664"/>
      <c r="G600" s="664"/>
      <c r="H600" s="664"/>
      <c r="I600" s="664"/>
      <c r="J600" s="664"/>
      <c r="K600" s="664"/>
      <c r="L600" s="664"/>
      <c r="M600" s="753"/>
      <c r="N600" s="753"/>
      <c r="O600" s="753"/>
      <c r="P600" s="753"/>
      <c r="Q600" s="753"/>
      <c r="R600" s="753"/>
      <c r="S600" s="753"/>
      <c r="T600" s="753"/>
      <c r="U600" s="753"/>
      <c r="V600" s="753"/>
      <c r="W600" s="753"/>
      <c r="X600" s="753"/>
      <c r="Y600" s="701"/>
      <c r="Z600" s="701"/>
      <c r="AA600" s="701"/>
      <c r="AB600" s="701"/>
      <c r="AC600" s="701"/>
      <c r="AD600" s="701"/>
      <c r="AE600" s="12"/>
      <c r="AF600" s="122"/>
      <c r="AH600" s="704">
        <f>IF($AH$388=$AJ$388,0,IF(OR(AND(D429&lt;&gt;"",SUM(AA429)&gt;0),AND(D429="",AA429="")),0,1))</f>
        <v>0</v>
      </c>
      <c r="AI600" s="705"/>
      <c r="AK600" s="645">
        <f>IF($AH$562=$AJ$562,0,IF(OR(AND(D600&lt;&gt;"",AH600=0,Y600&gt;0),AND(D600&lt;&gt;"",AH600=1,Y600=0),AND(D600="",AH600=0,COUNTA(Y600)=0)),0,1))</f>
        <v>0</v>
      </c>
      <c r="AL600" s="647"/>
      <c r="AQ600" s="638">
        <f>IF($AH$562=$AJ$562,0,IF(OR(AND(D600&lt;&gt;"",AH600=0,COUNTA(M600:AD600)&gt;0),AND(D600&lt;&gt;"",AH600=1,COUNTA(M600:AD600)=0),AND(D600="",AH600=0,COUNTA(M600:AD600)=0)),0,1))</f>
        <v>0</v>
      </c>
      <c r="AR600" s="638"/>
    </row>
    <row r="601" spans="1:44" s="72" customFormat="1" ht="15" customHeight="1">
      <c r="A601" s="131"/>
      <c r="C601" s="82" t="s">
        <v>98</v>
      </c>
      <c r="D601" s="664" t="str">
        <f t="shared" si="86"/>
        <v/>
      </c>
      <c r="E601" s="664"/>
      <c r="F601" s="664"/>
      <c r="G601" s="664"/>
      <c r="H601" s="664"/>
      <c r="I601" s="664"/>
      <c r="J601" s="664"/>
      <c r="K601" s="664"/>
      <c r="L601" s="664"/>
      <c r="M601" s="753"/>
      <c r="N601" s="753"/>
      <c r="O601" s="753"/>
      <c r="P601" s="753"/>
      <c r="Q601" s="753"/>
      <c r="R601" s="753"/>
      <c r="S601" s="753"/>
      <c r="T601" s="753"/>
      <c r="U601" s="753"/>
      <c r="V601" s="753"/>
      <c r="W601" s="753"/>
      <c r="X601" s="753"/>
      <c r="Y601" s="701"/>
      <c r="Z601" s="701"/>
      <c r="AA601" s="701"/>
      <c r="AB601" s="701"/>
      <c r="AC601" s="701"/>
      <c r="AD601" s="701"/>
      <c r="AE601" s="12"/>
      <c r="AF601" s="122"/>
      <c r="AH601" s="704">
        <f>IF($AH$388=$AJ$388,0,IF(OR(AND(D430&lt;&gt;"",SUM(AA430)&gt;0),AND(D430="",AA430="")),0,1))</f>
        <v>0</v>
      </c>
      <c r="AI601" s="705"/>
      <c r="AK601" s="645">
        <f>IF($AH$562=$AJ$562,0,IF(OR(AND(D601&lt;&gt;"",AH601=0,Y601&gt;0),AND(D601&lt;&gt;"",AH601=1,Y601=0),AND(D601="",AH601=0,COUNTA(Y601)=0)),0,1))</f>
        <v>0</v>
      </c>
      <c r="AL601" s="647"/>
      <c r="AQ601" s="638">
        <f>IF($AH$562=$AJ$562,0,IF(OR(AND(D601&lt;&gt;"",AH601=0,COUNTA(M601:AD601)&gt;0),AND(D601&lt;&gt;"",AH601=1,COUNTA(M601:AD601)=0),AND(D601="",AH601=0,COUNTA(M601:AD601)=0)),0,1))</f>
        <v>0</v>
      </c>
      <c r="AR601" s="638"/>
    </row>
    <row r="602" spans="1:44" s="72" customFormat="1" ht="15" customHeight="1">
      <c r="A602" s="131"/>
      <c r="C602" s="82" t="s">
        <v>99</v>
      </c>
      <c r="D602" s="664" t="str">
        <f t="shared" si="86"/>
        <v/>
      </c>
      <c r="E602" s="664"/>
      <c r="F602" s="664"/>
      <c r="G602" s="664"/>
      <c r="H602" s="664"/>
      <c r="I602" s="664"/>
      <c r="J602" s="664"/>
      <c r="K602" s="664"/>
      <c r="L602" s="664"/>
      <c r="M602" s="753"/>
      <c r="N602" s="753"/>
      <c r="O602" s="753"/>
      <c r="P602" s="753"/>
      <c r="Q602" s="753"/>
      <c r="R602" s="753"/>
      <c r="S602" s="753"/>
      <c r="T602" s="753"/>
      <c r="U602" s="753"/>
      <c r="V602" s="753"/>
      <c r="W602" s="753"/>
      <c r="X602" s="753"/>
      <c r="Y602" s="701"/>
      <c r="Z602" s="701"/>
      <c r="AA602" s="701"/>
      <c r="AB602" s="701"/>
      <c r="AC602" s="701"/>
      <c r="AD602" s="701"/>
      <c r="AE602" s="12"/>
      <c r="AF602" s="122"/>
      <c r="AH602" s="704">
        <f>IF($AH$388=$AJ$388,0,IF(OR(AND(D431&lt;&gt;"",SUM(AA431)&gt;0),AND(D431="",AA431="")),0,1))</f>
        <v>0</v>
      </c>
      <c r="AI602" s="705"/>
      <c r="AK602" s="645">
        <f>IF($AH$562=$AJ$562,0,IF(OR(AND(D602&lt;&gt;"",AH602=0,Y602&gt;0),AND(D602&lt;&gt;"",AH602=1,Y602=0),AND(D602="",AH602=0,COUNTA(Y602)=0)),0,1))</f>
        <v>0</v>
      </c>
      <c r="AL602" s="647"/>
      <c r="AQ602" s="638">
        <f>IF($AH$562=$AJ$562,0,IF(OR(AND(D602&lt;&gt;"",AH602=0,COUNTA(M602:AD602)&gt;0),AND(D602&lt;&gt;"",AH602=1,COUNTA(M602:AD602)=0),AND(D602="",AH602=0,COUNTA(M602:AD602)=0)),0,1))</f>
        <v>0</v>
      </c>
      <c r="AR602" s="638"/>
    </row>
    <row r="603" spans="1:44" s="72" customFormat="1" ht="15" customHeight="1">
      <c r="A603" s="131"/>
      <c r="C603" s="82" t="s">
        <v>100</v>
      </c>
      <c r="D603" s="664" t="str">
        <f t="shared" si="86"/>
        <v/>
      </c>
      <c r="E603" s="664"/>
      <c r="F603" s="664"/>
      <c r="G603" s="664"/>
      <c r="H603" s="664"/>
      <c r="I603" s="664"/>
      <c r="J603" s="664"/>
      <c r="K603" s="664"/>
      <c r="L603" s="664"/>
      <c r="M603" s="753"/>
      <c r="N603" s="753"/>
      <c r="O603" s="753"/>
      <c r="P603" s="753"/>
      <c r="Q603" s="753"/>
      <c r="R603" s="753"/>
      <c r="S603" s="753"/>
      <c r="T603" s="753"/>
      <c r="U603" s="753"/>
      <c r="V603" s="753"/>
      <c r="W603" s="753"/>
      <c r="X603" s="753"/>
      <c r="Y603" s="701"/>
      <c r="Z603" s="701"/>
      <c r="AA603" s="701"/>
      <c r="AB603" s="701"/>
      <c r="AC603" s="701"/>
      <c r="AD603" s="701"/>
      <c r="AE603" s="12"/>
      <c r="AF603" s="122"/>
      <c r="AH603" s="704">
        <f>IF($AH$388=$AJ$388,0,IF(OR(AND(D432&lt;&gt;"",SUM(AA432)&gt;0),AND(D432="",AA432="")),0,1))</f>
        <v>0</v>
      </c>
      <c r="AI603" s="705"/>
      <c r="AK603" s="645">
        <f>IF($AH$562=$AJ$562,0,IF(OR(AND(D603&lt;&gt;"",AH603=0,Y603&gt;0),AND(D603&lt;&gt;"",AH603=1,Y603=0),AND(D603="",AH603=0,COUNTA(Y603)=0)),0,1))</f>
        <v>0</v>
      </c>
      <c r="AL603" s="647"/>
      <c r="AQ603" s="638">
        <f>IF($AH$562=$AJ$562,0,IF(OR(AND(D603&lt;&gt;"",AH603=0,COUNTA(M603:AD603)&gt;0),AND(D603&lt;&gt;"",AH603=1,COUNTA(M603:AD603)=0),AND(D603="",AH603=0,COUNTA(M603:AD603)=0)),0,1))</f>
        <v>0</v>
      </c>
      <c r="AR603" s="638"/>
    </row>
    <row r="604" spans="1:44" s="72" customFormat="1" ht="15" customHeight="1">
      <c r="A604" s="131"/>
      <c r="B604" s="53"/>
      <c r="C604" s="120"/>
      <c r="D604" s="33"/>
      <c r="E604" s="33"/>
      <c r="F604" s="33"/>
      <c r="G604" s="33"/>
      <c r="H604" s="148"/>
      <c r="I604" s="57"/>
      <c r="J604" s="57"/>
      <c r="K604" s="57"/>
      <c r="L604" s="148"/>
      <c r="M604" s="57"/>
      <c r="N604" s="57"/>
      <c r="O604" s="57"/>
      <c r="P604" s="57"/>
      <c r="Q604" s="57"/>
      <c r="R604" s="57"/>
      <c r="S604" s="57"/>
      <c r="T604" s="57"/>
      <c r="U604" s="57"/>
      <c r="V604" s="57"/>
      <c r="W604" s="57"/>
      <c r="X604" s="148" t="s">
        <v>126</v>
      </c>
      <c r="Y604" s="774">
        <f>IF(AND(SUM(Y569:AD603)=0,COUNTIF(Y569:AD603,"NS")&gt;0),"NS",
IF(AND(SUM(Y569:AD603)=0,COUNTIF(Y569:AD603,0)&gt;0),0,
IF(AND(SUM(Y569:AD603)=0,COUNTIF(Y569:AD603,"NA")&gt;0),"NA",
SUM(Y569:AD603))))</f>
        <v>0</v>
      </c>
      <c r="Z604" s="774"/>
      <c r="AA604" s="774"/>
      <c r="AB604" s="774"/>
      <c r="AC604" s="774"/>
      <c r="AD604" s="774"/>
      <c r="AE604" s="12"/>
      <c r="AF604" s="122"/>
      <c r="AK604" s="706">
        <f>SUM(AK569:AL603)</f>
        <v>0</v>
      </c>
      <c r="AL604" s="707"/>
      <c r="AQ604" s="708">
        <f>SUM(AQ569:AR603)</f>
        <v>0</v>
      </c>
      <c r="AR604" s="709"/>
    </row>
    <row r="605" spans="1:44" s="72" customFormat="1" ht="15" customHeight="1">
      <c r="A605" s="316"/>
      <c r="B605" s="53"/>
      <c r="C605" s="53"/>
      <c r="D605" s="53"/>
      <c r="E605" s="53"/>
      <c r="F605" s="53"/>
      <c r="G605" s="53"/>
      <c r="H605" s="53"/>
      <c r="K605" s="53"/>
      <c r="L605" s="53"/>
      <c r="M605" s="53"/>
      <c r="N605" s="53"/>
      <c r="O605" s="53"/>
      <c r="P605" s="53"/>
      <c r="Q605" s="53"/>
      <c r="R605" s="53"/>
      <c r="S605" s="53"/>
      <c r="T605" s="53"/>
      <c r="U605" s="53"/>
      <c r="V605" s="53"/>
      <c r="W605" s="53"/>
      <c r="X605" s="53"/>
      <c r="Y605" s="53"/>
      <c r="Z605" s="53"/>
      <c r="AA605" s="53"/>
      <c r="AB605" s="53"/>
      <c r="AC605" s="53"/>
      <c r="AD605" s="53"/>
      <c r="AE605" s="12"/>
      <c r="AF605" s="122"/>
    </row>
    <row r="606" spans="1:44" s="72" customFormat="1" ht="24" customHeight="1">
      <c r="A606" s="131"/>
      <c r="B606" s="143"/>
      <c r="C606" s="578" t="s">
        <v>127</v>
      </c>
      <c r="D606" s="578"/>
      <c r="E606" s="578"/>
      <c r="F606" s="578"/>
      <c r="G606" s="578"/>
      <c r="H606" s="578"/>
      <c r="I606" s="578"/>
      <c r="J606" s="578"/>
      <c r="K606" s="578"/>
      <c r="L606" s="578"/>
      <c r="M606" s="578"/>
      <c r="N606" s="578"/>
      <c r="O606" s="578"/>
      <c r="P606" s="578"/>
      <c r="Q606" s="578"/>
      <c r="R606" s="578"/>
      <c r="S606" s="578"/>
      <c r="T606" s="578"/>
      <c r="U606" s="578"/>
      <c r="V606" s="578"/>
      <c r="W606" s="578"/>
      <c r="X606" s="578"/>
      <c r="Y606" s="578"/>
      <c r="Z606" s="578"/>
      <c r="AA606" s="578"/>
      <c r="AB606" s="578"/>
      <c r="AC606" s="578"/>
      <c r="AD606" s="578"/>
      <c r="AE606" s="12"/>
      <c r="AF606" s="122"/>
    </row>
    <row r="607" spans="1:44" s="72" customFormat="1" ht="60" customHeight="1">
      <c r="A607" s="131"/>
      <c r="B607" s="143"/>
      <c r="C607" s="702"/>
      <c r="D607" s="702"/>
      <c r="E607" s="702"/>
      <c r="F607" s="702"/>
      <c r="G607" s="702"/>
      <c r="H607" s="702"/>
      <c r="I607" s="702"/>
      <c r="J607" s="702"/>
      <c r="K607" s="702"/>
      <c r="L607" s="702"/>
      <c r="M607" s="702"/>
      <c r="N607" s="702"/>
      <c r="O607" s="702"/>
      <c r="P607" s="702"/>
      <c r="Q607" s="702"/>
      <c r="R607" s="702"/>
      <c r="S607" s="702"/>
      <c r="T607" s="702"/>
      <c r="U607" s="702"/>
      <c r="V607" s="702"/>
      <c r="W607" s="702"/>
      <c r="X607" s="702"/>
      <c r="Y607" s="702"/>
      <c r="Z607" s="702"/>
      <c r="AA607" s="702"/>
      <c r="AB607" s="702"/>
      <c r="AC607" s="702"/>
      <c r="AD607" s="702"/>
      <c r="AE607" s="12"/>
      <c r="AF607" s="122"/>
    </row>
    <row r="608" spans="1:44" s="72" customFormat="1" ht="15" customHeight="1">
      <c r="A608" s="131"/>
      <c r="B608" s="624" t="str">
        <f>IF(AK604=0,"", "Error: Para cada anfiteatro, si contó con ostotéca, debe registrar valores positivos en su capacidad de almacenamiento.")</f>
        <v/>
      </c>
      <c r="C608" s="624"/>
      <c r="D608" s="624"/>
      <c r="E608" s="624"/>
      <c r="F608" s="624"/>
      <c r="G608" s="624"/>
      <c r="H608" s="624"/>
      <c r="I608" s="624"/>
      <c r="J608" s="624"/>
      <c r="K608" s="624"/>
      <c r="L608" s="624"/>
      <c r="M608" s="624"/>
      <c r="N608" s="624"/>
      <c r="O608" s="624"/>
      <c r="P608" s="624"/>
      <c r="Q608" s="624"/>
      <c r="R608" s="624"/>
      <c r="S608" s="624"/>
      <c r="T608" s="624"/>
      <c r="U608" s="624"/>
      <c r="V608" s="624"/>
      <c r="W608" s="624"/>
      <c r="X608" s="624"/>
      <c r="Y608" s="624"/>
      <c r="Z608" s="624"/>
      <c r="AA608" s="624"/>
      <c r="AB608" s="624"/>
      <c r="AC608" s="624"/>
      <c r="AD608" s="624"/>
      <c r="AE608" s="12"/>
      <c r="AF608" s="122"/>
    </row>
    <row r="609" spans="1:35" s="72" customFormat="1" ht="15" customHeight="1">
      <c r="A609" s="131"/>
      <c r="B609" s="756" t="str">
        <f>IF(AN569=0,"","Alerta: Debe justificar el uso de NS argumentando el estado de la información desconocida.")</f>
        <v/>
      </c>
      <c r="C609" s="756"/>
      <c r="D609" s="756"/>
      <c r="E609" s="756"/>
      <c r="F609" s="756"/>
      <c r="G609" s="756"/>
      <c r="H609" s="756"/>
      <c r="I609" s="756"/>
      <c r="J609" s="756"/>
      <c r="K609" s="756"/>
      <c r="L609" s="756"/>
      <c r="M609" s="756"/>
      <c r="N609" s="756"/>
      <c r="O609" s="756"/>
      <c r="P609" s="756"/>
      <c r="Q609" s="756"/>
      <c r="R609" s="756"/>
      <c r="S609" s="756"/>
      <c r="T609" s="756"/>
      <c r="U609" s="756"/>
      <c r="V609" s="756"/>
      <c r="W609" s="756"/>
      <c r="X609" s="756"/>
      <c r="Y609" s="756"/>
      <c r="Z609" s="756"/>
      <c r="AA609" s="756"/>
      <c r="AB609" s="756"/>
      <c r="AC609" s="756"/>
      <c r="AD609" s="756"/>
      <c r="AE609" s="12"/>
      <c r="AF609" s="122"/>
    </row>
    <row r="610" spans="1:35" s="72" customFormat="1" ht="15" customHeight="1">
      <c r="A610" s="131"/>
      <c r="B610" s="625" t="str">
        <f>IF(AQ604=0,"","Error: Debe completar toda la información requerida.")</f>
        <v/>
      </c>
      <c r="C610" s="625"/>
      <c r="D610" s="625"/>
      <c r="E610" s="625"/>
      <c r="F610" s="625"/>
      <c r="G610" s="625"/>
      <c r="H610" s="625"/>
      <c r="I610" s="625"/>
      <c r="J610" s="625"/>
      <c r="K610" s="625"/>
      <c r="L610" s="625"/>
      <c r="M610" s="625"/>
      <c r="N610" s="625"/>
      <c r="O610" s="625"/>
      <c r="P610" s="625"/>
      <c r="Q610" s="625"/>
      <c r="R610" s="625"/>
      <c r="S610" s="625"/>
      <c r="T610" s="625"/>
      <c r="U610" s="625"/>
      <c r="V610" s="625"/>
      <c r="W610" s="625"/>
      <c r="X610" s="625"/>
      <c r="Y610" s="625"/>
      <c r="Z610" s="625"/>
      <c r="AA610" s="625"/>
      <c r="AB610" s="625"/>
      <c r="AC610" s="625"/>
      <c r="AD610" s="625"/>
      <c r="AE610" s="12"/>
      <c r="AF610" s="122"/>
    </row>
    <row r="611" spans="1:35" s="72" customFormat="1" ht="15" customHeight="1">
      <c r="A611" s="131"/>
      <c r="B611"/>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34"/>
      <c r="AA611" s="34"/>
      <c r="AB611" s="34"/>
      <c r="AC611" s="34"/>
      <c r="AD611" s="34"/>
      <c r="AE611" s="12"/>
      <c r="AF611" s="122"/>
    </row>
    <row r="612" spans="1:35" s="72" customFormat="1" ht="15" customHeight="1">
      <c r="A612" s="131"/>
      <c r="B612"/>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34"/>
      <c r="AA612" s="34"/>
      <c r="AB612" s="34"/>
      <c r="AC612" s="34"/>
      <c r="AD612" s="34"/>
      <c r="AE612" s="12"/>
      <c r="AF612" s="122"/>
    </row>
    <row r="613" spans="1:35" s="72" customFormat="1" ht="15" customHeight="1" thickBot="1">
      <c r="A613" s="131"/>
      <c r="B613"/>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34"/>
      <c r="AA613" s="34"/>
      <c r="AB613" s="34"/>
      <c r="AC613" s="34"/>
      <c r="AD613" s="34"/>
      <c r="AE613" s="12"/>
      <c r="AF613" s="122"/>
    </row>
    <row r="614" spans="1:35" s="72" customFormat="1" ht="15" customHeight="1" thickBot="1">
      <c r="A614" s="132"/>
      <c r="B614" s="788" t="s">
        <v>947</v>
      </c>
      <c r="C614" s="789"/>
      <c r="D614" s="789"/>
      <c r="E614" s="789"/>
      <c r="F614" s="789"/>
      <c r="G614" s="789"/>
      <c r="H614" s="789"/>
      <c r="I614" s="789"/>
      <c r="J614" s="789"/>
      <c r="K614" s="789"/>
      <c r="L614" s="789"/>
      <c r="M614" s="789"/>
      <c r="N614" s="789"/>
      <c r="O614" s="789"/>
      <c r="P614" s="789"/>
      <c r="Q614" s="789"/>
      <c r="R614" s="789"/>
      <c r="S614" s="789"/>
      <c r="T614" s="789"/>
      <c r="U614" s="789"/>
      <c r="V614" s="789"/>
      <c r="W614" s="789"/>
      <c r="X614" s="789"/>
      <c r="Y614" s="789"/>
      <c r="Z614" s="789"/>
      <c r="AA614" s="789"/>
      <c r="AB614" s="789"/>
      <c r="AC614" s="789"/>
      <c r="AD614" s="790"/>
      <c r="AE614" s="12"/>
      <c r="AF614" s="122"/>
      <c r="AH614" s="648" t="s">
        <v>7252</v>
      </c>
      <c r="AI614" s="650"/>
    </row>
    <row r="615" spans="1:35" s="72" customFormat="1" ht="15" customHeight="1">
      <c r="A615" s="131"/>
      <c r="B615" s="672" t="s">
        <v>946</v>
      </c>
      <c r="C615" s="673"/>
      <c r="D615" s="673"/>
      <c r="E615" s="673"/>
      <c r="F615" s="673"/>
      <c r="G615" s="673"/>
      <c r="H615" s="673"/>
      <c r="I615" s="673"/>
      <c r="J615" s="673"/>
      <c r="K615" s="673"/>
      <c r="L615" s="673"/>
      <c r="M615" s="673"/>
      <c r="N615" s="673"/>
      <c r="O615" s="673"/>
      <c r="P615" s="673"/>
      <c r="Q615" s="673"/>
      <c r="R615" s="673"/>
      <c r="S615" s="673"/>
      <c r="T615" s="673"/>
      <c r="U615" s="673"/>
      <c r="V615" s="673"/>
      <c r="W615" s="673"/>
      <c r="X615" s="673"/>
      <c r="Y615" s="673"/>
      <c r="Z615" s="673"/>
      <c r="AA615" s="673"/>
      <c r="AB615" s="673"/>
      <c r="AC615" s="673"/>
      <c r="AD615" s="674"/>
      <c r="AE615" s="12"/>
      <c r="AF615" s="122"/>
      <c r="AH615" s="704">
        <f>IF($AH$40=$AJ$40,0,IF(SUM(W115)&gt;0,0,1))</f>
        <v>0</v>
      </c>
      <c r="AI615" s="705"/>
    </row>
    <row r="616" spans="1:35" s="72" customFormat="1" ht="24" customHeight="1">
      <c r="A616" s="131"/>
      <c r="B616" s="134"/>
      <c r="C616" s="671" t="s">
        <v>1055</v>
      </c>
      <c r="D616" s="671"/>
      <c r="E616" s="671"/>
      <c r="F616" s="671"/>
      <c r="G616" s="671"/>
      <c r="H616" s="671"/>
      <c r="I616" s="671"/>
      <c r="J616" s="671"/>
      <c r="K616" s="671"/>
      <c r="L616" s="671"/>
      <c r="M616" s="671"/>
      <c r="N616" s="671"/>
      <c r="O616" s="671"/>
      <c r="P616" s="671"/>
      <c r="Q616" s="671"/>
      <c r="R616" s="671"/>
      <c r="S616" s="671"/>
      <c r="T616" s="671"/>
      <c r="U616" s="671"/>
      <c r="V616" s="671"/>
      <c r="W616" s="671"/>
      <c r="X616" s="671"/>
      <c r="Y616" s="671"/>
      <c r="Z616" s="671"/>
      <c r="AA616" s="671"/>
      <c r="AB616" s="671"/>
      <c r="AC616" s="671"/>
      <c r="AD616" s="787"/>
      <c r="AE616" s="12"/>
      <c r="AF616" s="122"/>
    </row>
    <row r="617" spans="1:35" s="72" customFormat="1" ht="36" customHeight="1">
      <c r="A617" s="131"/>
      <c r="B617" s="176"/>
      <c r="C617" s="578" t="s">
        <v>7742</v>
      </c>
      <c r="D617" s="578"/>
      <c r="E617" s="578"/>
      <c r="F617" s="578"/>
      <c r="G617" s="578"/>
      <c r="H617" s="578"/>
      <c r="I617" s="578"/>
      <c r="J617" s="578"/>
      <c r="K617" s="578"/>
      <c r="L617" s="578"/>
      <c r="M617" s="578"/>
      <c r="N617" s="578"/>
      <c r="O617" s="578"/>
      <c r="P617" s="578"/>
      <c r="Q617" s="578"/>
      <c r="R617" s="578"/>
      <c r="S617" s="578"/>
      <c r="T617" s="578"/>
      <c r="U617" s="578"/>
      <c r="V617" s="578"/>
      <c r="W617" s="578"/>
      <c r="X617" s="578"/>
      <c r="Y617" s="578"/>
      <c r="Z617" s="578"/>
      <c r="AA617" s="578"/>
      <c r="AB617" s="578"/>
      <c r="AC617" s="578"/>
      <c r="AD617" s="579"/>
      <c r="AE617" s="58"/>
      <c r="AF617" s="122"/>
    </row>
    <row r="618" spans="1:35" s="72" customFormat="1" ht="15" customHeight="1">
      <c r="A618" s="131"/>
      <c r="B618" s="778" t="s">
        <v>224</v>
      </c>
      <c r="C618" s="779"/>
      <c r="D618" s="779"/>
      <c r="E618" s="779"/>
      <c r="F618" s="779"/>
      <c r="G618" s="779"/>
      <c r="H618" s="779"/>
      <c r="I618" s="779"/>
      <c r="J618" s="779"/>
      <c r="K618" s="779"/>
      <c r="L618" s="779"/>
      <c r="M618" s="779"/>
      <c r="N618" s="779"/>
      <c r="O618" s="779"/>
      <c r="P618" s="779"/>
      <c r="Q618" s="779"/>
      <c r="R618" s="779"/>
      <c r="S618" s="779"/>
      <c r="T618" s="779"/>
      <c r="U618" s="779"/>
      <c r="V618" s="779"/>
      <c r="W618" s="779"/>
      <c r="X618" s="779"/>
      <c r="Y618" s="779"/>
      <c r="Z618" s="779"/>
      <c r="AA618" s="779"/>
      <c r="AB618" s="779"/>
      <c r="AC618" s="779"/>
      <c r="AD618" s="780"/>
      <c r="AE618" s="12"/>
      <c r="AF618" s="122"/>
    </row>
    <row r="619" spans="1:35" s="72" customFormat="1" ht="36" customHeight="1">
      <c r="A619" s="131"/>
      <c r="B619" s="305"/>
      <c r="C619" s="578" t="s">
        <v>7664</v>
      </c>
      <c r="D619" s="578"/>
      <c r="E619" s="578"/>
      <c r="F619" s="578"/>
      <c r="G619" s="578"/>
      <c r="H619" s="578"/>
      <c r="I619" s="578"/>
      <c r="J619" s="578"/>
      <c r="K619" s="578"/>
      <c r="L619" s="578"/>
      <c r="M619" s="578"/>
      <c r="N619" s="578"/>
      <c r="O619" s="578"/>
      <c r="P619" s="578"/>
      <c r="Q619" s="578"/>
      <c r="R619" s="578"/>
      <c r="S619" s="578"/>
      <c r="T619" s="578"/>
      <c r="U619" s="578"/>
      <c r="V619" s="578"/>
      <c r="W619" s="578"/>
      <c r="X619" s="578"/>
      <c r="Y619" s="578"/>
      <c r="Z619" s="578"/>
      <c r="AA619" s="578"/>
      <c r="AB619" s="578"/>
      <c r="AC619" s="578"/>
      <c r="AD619" s="579"/>
      <c r="AE619" s="12"/>
      <c r="AF619" s="122"/>
    </row>
    <row r="620" spans="1:35" s="72" customFormat="1" ht="36" customHeight="1">
      <c r="A620" s="131"/>
      <c r="B620" s="157"/>
      <c r="C620" s="578" t="s">
        <v>1281</v>
      </c>
      <c r="D620" s="578"/>
      <c r="E620" s="578"/>
      <c r="F620" s="578"/>
      <c r="G620" s="578"/>
      <c r="H620" s="578"/>
      <c r="I620" s="578"/>
      <c r="J620" s="578"/>
      <c r="K620" s="578"/>
      <c r="L620" s="578"/>
      <c r="M620" s="578"/>
      <c r="N620" s="578"/>
      <c r="O620" s="578"/>
      <c r="P620" s="578"/>
      <c r="Q620" s="578"/>
      <c r="R620" s="578"/>
      <c r="S620" s="578"/>
      <c r="T620" s="578"/>
      <c r="U620" s="578"/>
      <c r="V620" s="578"/>
      <c r="W620" s="578"/>
      <c r="X620" s="578"/>
      <c r="Y620" s="578"/>
      <c r="Z620" s="578"/>
      <c r="AA620" s="578"/>
      <c r="AB620" s="578"/>
      <c r="AC620" s="578"/>
      <c r="AD620" s="579"/>
      <c r="AE620" s="12"/>
      <c r="AF620" s="122"/>
    </row>
    <row r="621" spans="1:35" s="72" customFormat="1" ht="36" customHeight="1">
      <c r="A621" s="131"/>
      <c r="B621" s="157"/>
      <c r="C621" s="93"/>
      <c r="D621" s="578" t="s">
        <v>7665</v>
      </c>
      <c r="E621" s="578"/>
      <c r="F621" s="578"/>
      <c r="G621" s="578"/>
      <c r="H621" s="578"/>
      <c r="I621" s="578"/>
      <c r="J621" s="578"/>
      <c r="K621" s="578"/>
      <c r="L621" s="578"/>
      <c r="M621" s="578"/>
      <c r="N621" s="578"/>
      <c r="O621" s="578"/>
      <c r="P621" s="578"/>
      <c r="Q621" s="578"/>
      <c r="R621" s="578"/>
      <c r="S621" s="578"/>
      <c r="T621" s="578"/>
      <c r="U621" s="578"/>
      <c r="V621" s="578"/>
      <c r="W621" s="578"/>
      <c r="X621" s="578"/>
      <c r="Y621" s="578"/>
      <c r="Z621" s="578"/>
      <c r="AA621" s="578"/>
      <c r="AB621" s="578"/>
      <c r="AC621" s="578"/>
      <c r="AD621" s="579"/>
      <c r="AE621" s="12"/>
      <c r="AF621" s="122"/>
    </row>
    <row r="622" spans="1:35" s="72" customFormat="1" ht="24" customHeight="1">
      <c r="A622" s="131"/>
      <c r="B622" s="157"/>
      <c r="C622" s="93"/>
      <c r="D622" s="578" t="s">
        <v>1277</v>
      </c>
      <c r="E622" s="578"/>
      <c r="F622" s="578"/>
      <c r="G622" s="578"/>
      <c r="H622" s="578"/>
      <c r="I622" s="578"/>
      <c r="J622" s="578"/>
      <c r="K622" s="578"/>
      <c r="L622" s="578"/>
      <c r="M622" s="578"/>
      <c r="N622" s="578"/>
      <c r="O622" s="578"/>
      <c r="P622" s="578"/>
      <c r="Q622" s="578"/>
      <c r="R622" s="578"/>
      <c r="S622" s="578"/>
      <c r="T622" s="578"/>
      <c r="U622" s="578"/>
      <c r="V622" s="578"/>
      <c r="W622" s="578"/>
      <c r="X622" s="578"/>
      <c r="Y622" s="578"/>
      <c r="Z622" s="578"/>
      <c r="AA622" s="578"/>
      <c r="AB622" s="578"/>
      <c r="AC622" s="578"/>
      <c r="AD622" s="579"/>
      <c r="AE622" s="12"/>
      <c r="AF622" s="122"/>
    </row>
    <row r="623" spans="1:35" s="72" customFormat="1" ht="48" customHeight="1">
      <c r="A623" s="131"/>
      <c r="B623" s="157"/>
      <c r="C623" s="93"/>
      <c r="D623" s="578" t="s">
        <v>2235</v>
      </c>
      <c r="E623" s="578"/>
      <c r="F623" s="578"/>
      <c r="G623" s="578"/>
      <c r="H623" s="578"/>
      <c r="I623" s="578"/>
      <c r="J623" s="578"/>
      <c r="K623" s="578"/>
      <c r="L623" s="578"/>
      <c r="M623" s="578"/>
      <c r="N623" s="578"/>
      <c r="O623" s="578"/>
      <c r="P623" s="578"/>
      <c r="Q623" s="578"/>
      <c r="R623" s="578"/>
      <c r="S623" s="578"/>
      <c r="T623" s="578"/>
      <c r="U623" s="578"/>
      <c r="V623" s="578"/>
      <c r="W623" s="578"/>
      <c r="X623" s="578"/>
      <c r="Y623" s="578"/>
      <c r="Z623" s="578"/>
      <c r="AA623" s="578"/>
      <c r="AB623" s="578"/>
      <c r="AC623" s="578"/>
      <c r="AD623" s="579"/>
      <c r="AE623" s="12"/>
      <c r="AF623" s="122"/>
    </row>
    <row r="624" spans="1:35" s="72" customFormat="1" ht="48" customHeight="1">
      <c r="A624" s="131"/>
      <c r="B624" s="311"/>
      <c r="C624" s="87"/>
      <c r="D624" s="580" t="s">
        <v>2064</v>
      </c>
      <c r="E624" s="580"/>
      <c r="F624" s="580"/>
      <c r="G624" s="580"/>
      <c r="H624" s="580"/>
      <c r="I624" s="580"/>
      <c r="J624" s="580"/>
      <c r="K624" s="580"/>
      <c r="L624" s="580"/>
      <c r="M624" s="580"/>
      <c r="N624" s="580"/>
      <c r="O624" s="580"/>
      <c r="P624" s="580"/>
      <c r="Q624" s="580"/>
      <c r="R624" s="580"/>
      <c r="S624" s="580"/>
      <c r="T624" s="580"/>
      <c r="U624" s="580"/>
      <c r="V624" s="580"/>
      <c r="W624" s="580"/>
      <c r="X624" s="580"/>
      <c r="Y624" s="580"/>
      <c r="Z624" s="580"/>
      <c r="AA624" s="580"/>
      <c r="AB624" s="580"/>
      <c r="AC624" s="580"/>
      <c r="AD624" s="581"/>
      <c r="AE624" s="12"/>
      <c r="AF624" s="122"/>
    </row>
    <row r="625" spans="1:39" s="72" customFormat="1" ht="15" customHeight="1">
      <c r="A625" s="131"/>
      <c r="B625"/>
      <c r="C625"/>
      <c r="D625"/>
      <c r="E625"/>
      <c r="F625"/>
      <c r="G625"/>
      <c r="H625"/>
      <c r="I625"/>
      <c r="J625"/>
      <c r="K625"/>
      <c r="L625"/>
      <c r="M625"/>
      <c r="N625"/>
      <c r="O625"/>
      <c r="P625"/>
      <c r="Q625"/>
      <c r="R625"/>
      <c r="S625"/>
      <c r="T625"/>
      <c r="U625"/>
      <c r="V625"/>
      <c r="W625"/>
      <c r="X625"/>
      <c r="Y625"/>
      <c r="Z625"/>
      <c r="AA625"/>
      <c r="AB625"/>
      <c r="AC625"/>
      <c r="AD625"/>
      <c r="AE625" s="12"/>
      <c r="AF625" s="122"/>
    </row>
    <row r="626" spans="1:39" s="72" customFormat="1" ht="60" customHeight="1">
      <c r="A626" s="131" t="s">
        <v>958</v>
      </c>
      <c r="B626" s="688" t="s">
        <v>7588</v>
      </c>
      <c r="C626" s="688"/>
      <c r="D626" s="688"/>
      <c r="E626" s="688"/>
      <c r="F626" s="688"/>
      <c r="G626" s="688"/>
      <c r="H626" s="688"/>
      <c r="I626" s="688"/>
      <c r="J626" s="688"/>
      <c r="K626" s="688"/>
      <c r="L626" s="688"/>
      <c r="M626" s="688"/>
      <c r="N626" s="688"/>
      <c r="O626" s="688"/>
      <c r="P626" s="688"/>
      <c r="Q626" s="688"/>
      <c r="R626" s="688"/>
      <c r="S626" s="688"/>
      <c r="T626" s="688"/>
      <c r="U626" s="688"/>
      <c r="V626" s="688"/>
      <c r="W626" s="688"/>
      <c r="X626" s="688"/>
      <c r="Y626" s="688"/>
      <c r="Z626" s="688"/>
      <c r="AA626" s="688"/>
      <c r="AB626" s="688"/>
      <c r="AC626" s="688"/>
      <c r="AD626" s="688"/>
      <c r="AE626" s="12"/>
      <c r="AF626" s="122"/>
      <c r="AH626" s="627" t="s">
        <v>7211</v>
      </c>
      <c r="AI626" s="627"/>
      <c r="AJ626" s="627" t="s">
        <v>7212</v>
      </c>
      <c r="AK626" s="627"/>
      <c r="AL626" s="627" t="s">
        <v>7213</v>
      </c>
      <c r="AM626" s="627"/>
    </row>
    <row r="627" spans="1:39" s="72" customFormat="1" ht="24" customHeight="1">
      <c r="A627" s="167"/>
      <c r="B627" s="218"/>
      <c r="C627" s="578" t="s">
        <v>2189</v>
      </c>
      <c r="D627" s="578"/>
      <c r="E627" s="578"/>
      <c r="F627" s="578"/>
      <c r="G627" s="578"/>
      <c r="H627" s="578"/>
      <c r="I627" s="578"/>
      <c r="J627" s="578"/>
      <c r="K627" s="578"/>
      <c r="L627" s="578"/>
      <c r="M627" s="578"/>
      <c r="N627" s="578"/>
      <c r="O627" s="578"/>
      <c r="P627" s="578"/>
      <c r="Q627" s="578"/>
      <c r="R627" s="578"/>
      <c r="S627" s="578"/>
      <c r="T627" s="578"/>
      <c r="U627" s="578"/>
      <c r="V627" s="578"/>
      <c r="W627" s="578"/>
      <c r="X627" s="578"/>
      <c r="Y627" s="578"/>
      <c r="Z627" s="578"/>
      <c r="AA627" s="578"/>
      <c r="AB627" s="578"/>
      <c r="AC627" s="578"/>
      <c r="AD627" s="578"/>
      <c r="AE627" s="12"/>
      <c r="AF627" s="122"/>
      <c r="AH627" s="642">
        <f>COUNTBLANK(D645:AD694)</f>
        <v>1350</v>
      </c>
      <c r="AI627" s="643"/>
      <c r="AJ627" s="639">
        <v>1350</v>
      </c>
      <c r="AK627" s="641"/>
      <c r="AL627" s="627"/>
      <c r="AM627" s="627"/>
    </row>
    <row r="628" spans="1:39" s="72" customFormat="1" ht="15" customHeight="1">
      <c r="A628" s="167"/>
      <c r="B628" s="313"/>
      <c r="C628" s="671" t="s">
        <v>231</v>
      </c>
      <c r="D628" s="671"/>
      <c r="E628" s="671"/>
      <c r="F628" s="671"/>
      <c r="G628" s="671"/>
      <c r="H628" s="671"/>
      <c r="I628" s="671"/>
      <c r="J628" s="671"/>
      <c r="K628" s="671"/>
      <c r="L628" s="671"/>
      <c r="M628" s="671"/>
      <c r="N628" s="671"/>
      <c r="O628" s="671"/>
      <c r="P628" s="671"/>
      <c r="Q628" s="671"/>
      <c r="R628" s="671"/>
      <c r="S628" s="671"/>
      <c r="T628" s="671"/>
      <c r="U628" s="671"/>
      <c r="V628" s="671"/>
      <c r="W628" s="671"/>
      <c r="X628" s="671"/>
      <c r="Y628" s="671"/>
      <c r="Z628" s="671"/>
      <c r="AA628" s="671"/>
      <c r="AB628" s="671"/>
      <c r="AC628" s="671"/>
      <c r="AD628" s="671"/>
      <c r="AE628" s="12"/>
      <c r="AF628" s="122"/>
    </row>
    <row r="629" spans="1:39" s="72" customFormat="1" ht="24" customHeight="1">
      <c r="A629" s="167"/>
      <c r="B629" s="313"/>
      <c r="C629" s="578" t="s">
        <v>2250</v>
      </c>
      <c r="D629" s="578"/>
      <c r="E629" s="578"/>
      <c r="F629" s="578"/>
      <c r="G629" s="578"/>
      <c r="H629" s="578"/>
      <c r="I629" s="578"/>
      <c r="J629" s="578"/>
      <c r="K629" s="578"/>
      <c r="L629" s="578"/>
      <c r="M629" s="578"/>
      <c r="N629" s="578"/>
      <c r="O629" s="578"/>
      <c r="P629" s="578"/>
      <c r="Q629" s="578"/>
      <c r="R629" s="578"/>
      <c r="S629" s="578"/>
      <c r="T629" s="578"/>
      <c r="U629" s="578"/>
      <c r="V629" s="578"/>
      <c r="W629" s="578"/>
      <c r="X629" s="578"/>
      <c r="Y629" s="578"/>
      <c r="Z629" s="578"/>
      <c r="AA629" s="578"/>
      <c r="AB629" s="578"/>
      <c r="AC629" s="578"/>
      <c r="AD629" s="578"/>
      <c r="AE629" s="245"/>
      <c r="AF629" s="122"/>
    </row>
    <row r="630" spans="1:39" s="72" customFormat="1" ht="36" customHeight="1">
      <c r="A630" s="167"/>
      <c r="B630" s="218"/>
      <c r="C630" s="578" t="s">
        <v>1006</v>
      </c>
      <c r="D630" s="578"/>
      <c r="E630" s="578"/>
      <c r="F630" s="578"/>
      <c r="G630" s="578"/>
      <c r="H630" s="578"/>
      <c r="I630" s="578"/>
      <c r="J630" s="578"/>
      <c r="K630" s="578"/>
      <c r="L630" s="578"/>
      <c r="M630" s="578"/>
      <c r="N630" s="578"/>
      <c r="O630" s="578"/>
      <c r="P630" s="578"/>
      <c r="Q630" s="578"/>
      <c r="R630" s="578"/>
      <c r="S630" s="578"/>
      <c r="T630" s="578"/>
      <c r="U630" s="578"/>
      <c r="V630" s="578"/>
      <c r="W630" s="578"/>
      <c r="X630" s="578"/>
      <c r="Y630" s="578"/>
      <c r="Z630" s="578"/>
      <c r="AA630" s="578"/>
      <c r="AB630" s="578"/>
      <c r="AC630" s="578"/>
      <c r="AD630" s="578"/>
      <c r="AE630" s="12"/>
      <c r="AF630" s="122"/>
    </row>
    <row r="631" spans="1:39" s="72" customFormat="1" ht="36" customHeight="1">
      <c r="A631" s="167"/>
      <c r="B631" s="218"/>
      <c r="C631" s="578" t="s">
        <v>1058</v>
      </c>
      <c r="D631" s="578"/>
      <c r="E631" s="578"/>
      <c r="F631" s="578"/>
      <c r="G631" s="578"/>
      <c r="H631" s="578"/>
      <c r="I631" s="578"/>
      <c r="J631" s="578"/>
      <c r="K631" s="578"/>
      <c r="L631" s="578"/>
      <c r="M631" s="578"/>
      <c r="N631" s="578"/>
      <c r="O631" s="578"/>
      <c r="P631" s="578"/>
      <c r="Q631" s="578"/>
      <c r="R631" s="578"/>
      <c r="S631" s="578"/>
      <c r="T631" s="578"/>
      <c r="U631" s="578"/>
      <c r="V631" s="578"/>
      <c r="W631" s="578"/>
      <c r="X631" s="578"/>
      <c r="Y631" s="578"/>
      <c r="Z631" s="578"/>
      <c r="AA631" s="578"/>
      <c r="AB631" s="578"/>
      <c r="AC631" s="578"/>
      <c r="AD631" s="578"/>
      <c r="AE631" s="12"/>
      <c r="AF631" s="122"/>
    </row>
    <row r="632" spans="1:39" s="72" customFormat="1" ht="36" customHeight="1">
      <c r="A632" s="167"/>
      <c r="B632" s="218"/>
      <c r="C632" s="578" t="s">
        <v>1059</v>
      </c>
      <c r="D632" s="578"/>
      <c r="E632" s="578"/>
      <c r="F632" s="578"/>
      <c r="G632" s="578"/>
      <c r="H632" s="578"/>
      <c r="I632" s="578"/>
      <c r="J632" s="578"/>
      <c r="K632" s="578"/>
      <c r="L632" s="578"/>
      <c r="M632" s="578"/>
      <c r="N632" s="578"/>
      <c r="O632" s="578"/>
      <c r="P632" s="578"/>
      <c r="Q632" s="578"/>
      <c r="R632" s="578"/>
      <c r="S632" s="578"/>
      <c r="T632" s="578"/>
      <c r="U632" s="578"/>
      <c r="V632" s="578"/>
      <c r="W632" s="578"/>
      <c r="X632" s="578"/>
      <c r="Y632" s="578"/>
      <c r="Z632" s="578"/>
      <c r="AA632" s="578"/>
      <c r="AB632" s="578"/>
      <c r="AC632" s="578"/>
      <c r="AD632" s="578"/>
      <c r="AE632" s="12"/>
      <c r="AF632" s="122"/>
    </row>
    <row r="633" spans="1:39" s="72" customFormat="1" ht="36" customHeight="1">
      <c r="A633" s="167"/>
      <c r="B633" s="218"/>
      <c r="C633" s="578" t="s">
        <v>1060</v>
      </c>
      <c r="D633" s="578"/>
      <c r="E633" s="578"/>
      <c r="F633" s="578"/>
      <c r="G633" s="578"/>
      <c r="H633" s="578"/>
      <c r="I633" s="578"/>
      <c r="J633" s="578"/>
      <c r="K633" s="578"/>
      <c r="L633" s="578"/>
      <c r="M633" s="578"/>
      <c r="N633" s="578"/>
      <c r="O633" s="578"/>
      <c r="P633" s="578"/>
      <c r="Q633" s="578"/>
      <c r="R633" s="578"/>
      <c r="S633" s="578"/>
      <c r="T633" s="578"/>
      <c r="U633" s="578"/>
      <c r="V633" s="578"/>
      <c r="W633" s="578"/>
      <c r="X633" s="578"/>
      <c r="Y633" s="578"/>
      <c r="Z633" s="578"/>
      <c r="AA633" s="578"/>
      <c r="AB633" s="578"/>
      <c r="AC633" s="578"/>
      <c r="AD633" s="578"/>
      <c r="AE633" s="12"/>
      <c r="AF633" s="122"/>
    </row>
    <row r="634" spans="1:39" s="72" customFormat="1" ht="60" customHeight="1">
      <c r="A634" s="167"/>
      <c r="B634" s="218"/>
      <c r="C634" s="578" t="s">
        <v>1250</v>
      </c>
      <c r="D634" s="578"/>
      <c r="E634" s="578"/>
      <c r="F634" s="578"/>
      <c r="G634" s="578"/>
      <c r="H634" s="578"/>
      <c r="I634" s="578"/>
      <c r="J634" s="578"/>
      <c r="K634" s="578"/>
      <c r="L634" s="578"/>
      <c r="M634" s="578"/>
      <c r="N634" s="578"/>
      <c r="O634" s="578"/>
      <c r="P634" s="578"/>
      <c r="Q634" s="578"/>
      <c r="R634" s="578"/>
      <c r="S634" s="578"/>
      <c r="T634" s="578"/>
      <c r="U634" s="578"/>
      <c r="V634" s="578"/>
      <c r="W634" s="578"/>
      <c r="X634" s="578"/>
      <c r="Y634" s="578"/>
      <c r="Z634" s="578"/>
      <c r="AA634" s="578"/>
      <c r="AB634" s="578"/>
      <c r="AC634" s="578"/>
      <c r="AD634" s="578"/>
      <c r="AE634" s="12"/>
      <c r="AF634" s="122"/>
    </row>
    <row r="635" spans="1:39" s="72" customFormat="1" ht="36" customHeight="1">
      <c r="A635" s="167"/>
      <c r="B635" s="218"/>
      <c r="C635" s="578" t="s">
        <v>813</v>
      </c>
      <c r="D635" s="578"/>
      <c r="E635" s="578"/>
      <c r="F635" s="578"/>
      <c r="G635" s="578"/>
      <c r="H635" s="578"/>
      <c r="I635" s="578"/>
      <c r="J635" s="578"/>
      <c r="K635" s="578"/>
      <c r="L635" s="578"/>
      <c r="M635" s="578"/>
      <c r="N635" s="578"/>
      <c r="O635" s="578"/>
      <c r="P635" s="578"/>
      <c r="Q635" s="578"/>
      <c r="R635" s="578"/>
      <c r="S635" s="578"/>
      <c r="T635" s="578"/>
      <c r="U635" s="578"/>
      <c r="V635" s="578"/>
      <c r="W635" s="578"/>
      <c r="X635" s="578"/>
      <c r="Y635" s="578"/>
      <c r="Z635" s="578"/>
      <c r="AA635" s="578"/>
      <c r="AB635" s="578"/>
      <c r="AC635" s="578"/>
      <c r="AD635" s="578"/>
      <c r="AE635" s="12"/>
      <c r="AF635" s="122"/>
    </row>
    <row r="636" spans="1:39" s="72" customFormat="1" ht="60" customHeight="1">
      <c r="A636" s="167"/>
      <c r="B636" s="218"/>
      <c r="C636" s="671" t="s">
        <v>1251</v>
      </c>
      <c r="D636" s="671"/>
      <c r="E636" s="671"/>
      <c r="F636" s="671"/>
      <c r="G636" s="671"/>
      <c r="H636" s="671"/>
      <c r="I636" s="671"/>
      <c r="J636" s="671"/>
      <c r="K636" s="671"/>
      <c r="L636" s="671"/>
      <c r="M636" s="671"/>
      <c r="N636" s="671"/>
      <c r="O636" s="671"/>
      <c r="P636" s="671"/>
      <c r="Q636" s="671"/>
      <c r="R636" s="671"/>
      <c r="S636" s="671"/>
      <c r="T636" s="671"/>
      <c r="U636" s="671"/>
      <c r="V636" s="671"/>
      <c r="W636" s="671"/>
      <c r="X636" s="671"/>
      <c r="Y636" s="671"/>
      <c r="Z636" s="671"/>
      <c r="AA636" s="671"/>
      <c r="AB636" s="671"/>
      <c r="AC636" s="671"/>
      <c r="AD636" s="671"/>
      <c r="AE636" s="12"/>
      <c r="AF636" s="122"/>
    </row>
    <row r="637" spans="1:39" s="72" customFormat="1" ht="36" customHeight="1">
      <c r="A637" s="167"/>
      <c r="B637" s="218"/>
      <c r="C637" s="671" t="s">
        <v>1174</v>
      </c>
      <c r="D637" s="671"/>
      <c r="E637" s="671"/>
      <c r="F637" s="671"/>
      <c r="G637" s="671"/>
      <c r="H637" s="671"/>
      <c r="I637" s="671"/>
      <c r="J637" s="671"/>
      <c r="K637" s="671"/>
      <c r="L637" s="671"/>
      <c r="M637" s="671"/>
      <c r="N637" s="671"/>
      <c r="O637" s="671"/>
      <c r="P637" s="671"/>
      <c r="Q637" s="671"/>
      <c r="R637" s="671"/>
      <c r="S637" s="671"/>
      <c r="T637" s="671"/>
      <c r="U637" s="671"/>
      <c r="V637" s="671"/>
      <c r="W637" s="671"/>
      <c r="X637" s="671"/>
      <c r="Y637" s="671"/>
      <c r="Z637" s="671"/>
      <c r="AA637" s="671"/>
      <c r="AB637" s="671"/>
      <c r="AC637" s="671"/>
      <c r="AD637" s="671"/>
      <c r="AE637" s="12"/>
      <c r="AF637" s="122"/>
    </row>
    <row r="638" spans="1:39" s="72" customFormat="1" ht="36" customHeight="1">
      <c r="A638" s="167"/>
      <c r="B638" s="218"/>
      <c r="C638" s="578" t="s">
        <v>1252</v>
      </c>
      <c r="D638" s="578"/>
      <c r="E638" s="578"/>
      <c r="F638" s="578"/>
      <c r="G638" s="578"/>
      <c r="H638" s="578"/>
      <c r="I638" s="578"/>
      <c r="J638" s="578"/>
      <c r="K638" s="578"/>
      <c r="L638" s="578"/>
      <c r="M638" s="578"/>
      <c r="N638" s="578"/>
      <c r="O638" s="578"/>
      <c r="P638" s="578"/>
      <c r="Q638" s="578"/>
      <c r="R638" s="578"/>
      <c r="S638" s="578"/>
      <c r="T638" s="578"/>
      <c r="U638" s="578"/>
      <c r="V638" s="578"/>
      <c r="W638" s="578"/>
      <c r="X638" s="578"/>
      <c r="Y638" s="578"/>
      <c r="Z638" s="578"/>
      <c r="AA638" s="578"/>
      <c r="AB638" s="578"/>
      <c r="AC638" s="578"/>
      <c r="AD638" s="578"/>
      <c r="AE638" s="12"/>
      <c r="AF638" s="122"/>
    </row>
    <row r="639" spans="1:39" s="72" customFormat="1" ht="24" customHeight="1">
      <c r="A639" s="167"/>
      <c r="B639" s="218"/>
      <c r="C639" s="578" t="s">
        <v>1056</v>
      </c>
      <c r="D639" s="578"/>
      <c r="E639" s="578"/>
      <c r="F639" s="578"/>
      <c r="G639" s="578"/>
      <c r="H639" s="578"/>
      <c r="I639" s="578"/>
      <c r="J639" s="578"/>
      <c r="K639" s="578"/>
      <c r="L639" s="578"/>
      <c r="M639" s="578"/>
      <c r="N639" s="578"/>
      <c r="O639" s="578"/>
      <c r="P639" s="578"/>
      <c r="Q639" s="578"/>
      <c r="R639" s="578"/>
      <c r="S639" s="578"/>
      <c r="T639" s="578"/>
      <c r="U639" s="578"/>
      <c r="V639" s="578"/>
      <c r="W639" s="578"/>
      <c r="X639" s="578"/>
      <c r="Y639" s="578"/>
      <c r="Z639" s="578"/>
      <c r="AA639" s="578"/>
      <c r="AB639" s="578"/>
      <c r="AC639" s="578"/>
      <c r="AD639" s="578"/>
      <c r="AE639" s="12"/>
      <c r="AF639" s="122"/>
    </row>
    <row r="640" spans="1:39" s="72" customFormat="1" ht="24" customHeight="1">
      <c r="A640" s="167"/>
      <c r="B640" s="15"/>
      <c r="C640" s="578" t="s">
        <v>2190</v>
      </c>
      <c r="D640" s="578"/>
      <c r="E640" s="578"/>
      <c r="F640" s="578"/>
      <c r="G640" s="578"/>
      <c r="H640" s="578"/>
      <c r="I640" s="578"/>
      <c r="J640" s="578"/>
      <c r="K640" s="578"/>
      <c r="L640" s="578"/>
      <c r="M640" s="578"/>
      <c r="N640" s="578"/>
      <c r="O640" s="578"/>
      <c r="P640" s="578"/>
      <c r="Q640" s="578"/>
      <c r="R640" s="578"/>
      <c r="S640" s="578"/>
      <c r="T640" s="578"/>
      <c r="U640" s="578"/>
      <c r="V640" s="578"/>
      <c r="W640" s="578"/>
      <c r="X640" s="578"/>
      <c r="Y640" s="578"/>
      <c r="Z640" s="578"/>
      <c r="AA640" s="578"/>
      <c r="AB640" s="578"/>
      <c r="AC640" s="578"/>
      <c r="AD640" s="578"/>
      <c r="AE640" s="12"/>
      <c r="AF640" s="122"/>
    </row>
    <row r="641" spans="1:83" s="72" customFormat="1" ht="15" customHeight="1">
      <c r="A641" s="131"/>
      <c r="B641" s="15"/>
      <c r="C641" s="141"/>
      <c r="D641" s="141"/>
      <c r="E641" s="141"/>
      <c r="F641" s="141"/>
      <c r="G641" s="141"/>
      <c r="H641" s="141"/>
      <c r="I641" s="141"/>
      <c r="J641" s="141"/>
      <c r="K641" s="141"/>
      <c r="L641" s="141"/>
      <c r="M641" s="141"/>
      <c r="N641" s="141"/>
      <c r="O641" s="141"/>
      <c r="P641" s="141"/>
      <c r="Q641" s="141"/>
      <c r="R641" s="141"/>
      <c r="S641" s="141"/>
      <c r="T641" s="141"/>
      <c r="U641" s="141"/>
      <c r="V641" s="141"/>
      <c r="W641" s="141"/>
      <c r="X641" s="141"/>
      <c r="Y641" s="141"/>
      <c r="Z641" s="141"/>
      <c r="AA641" s="141"/>
      <c r="AB641" s="141"/>
      <c r="AC641" s="141"/>
      <c r="AD641" s="141"/>
      <c r="AE641" s="12"/>
      <c r="AF641" s="122"/>
    </row>
    <row r="642" spans="1:83" s="72" customFormat="1" ht="15" customHeight="1">
      <c r="A642" s="131"/>
      <c r="B642" s="15"/>
      <c r="C642" s="141"/>
      <c r="D642" s="141"/>
      <c r="E642" s="141"/>
      <c r="F642" s="141"/>
      <c r="G642" s="141"/>
      <c r="H642" s="141"/>
      <c r="I642" s="141"/>
      <c r="J642" s="141"/>
      <c r="K642" s="141"/>
      <c r="L642" s="141"/>
      <c r="M642" s="141"/>
      <c r="N642" s="141"/>
      <c r="O642" s="141"/>
      <c r="P642" s="141"/>
      <c r="Q642" s="141"/>
      <c r="R642" s="141"/>
      <c r="S642" s="141"/>
      <c r="T642" s="141"/>
      <c r="U642" s="141"/>
      <c r="V642" s="141"/>
      <c r="W642" s="141"/>
      <c r="X642" s="141"/>
      <c r="Y642" s="141"/>
      <c r="Z642" s="141"/>
      <c r="AA642" s="784" t="s">
        <v>232</v>
      </c>
      <c r="AB642" s="784"/>
      <c r="AC642" s="784"/>
      <c r="AD642" s="784"/>
      <c r="AE642" s="12"/>
      <c r="AF642" s="122"/>
      <c r="AY642" s="651" t="s">
        <v>7255</v>
      </c>
      <c r="AZ642" s="653"/>
    </row>
    <row r="643" spans="1:83" s="72" customFormat="1" ht="15" customHeight="1">
      <c r="A643" s="131"/>
      <c r="B643" s="218"/>
      <c r="C643" s="46"/>
      <c r="D643" s="46"/>
      <c r="E643" s="46"/>
      <c r="F643" s="46"/>
      <c r="G643" s="46"/>
      <c r="H643" s="46"/>
      <c r="I643" s="46"/>
      <c r="J643" s="46"/>
      <c r="K643" s="46"/>
      <c r="L643" s="46"/>
      <c r="M643" s="46"/>
      <c r="N643" s="46"/>
      <c r="O643" s="46"/>
      <c r="P643" s="46"/>
      <c r="Q643" s="46"/>
      <c r="R643" s="46"/>
      <c r="S643" s="46"/>
      <c r="T643" s="46"/>
      <c r="U643" s="46"/>
      <c r="V643" s="46"/>
      <c r="Z643" s="46"/>
      <c r="AA643" s="46"/>
      <c r="AB643" s="46"/>
      <c r="AC643" s="46"/>
      <c r="AD643" s="46"/>
      <c r="AE643" s="12"/>
      <c r="AF643" s="122"/>
      <c r="AH643" s="638" t="s">
        <v>7241</v>
      </c>
      <c r="AI643" s="638"/>
      <c r="AJ643" s="638"/>
      <c r="AK643" s="638"/>
      <c r="AL643" s="638"/>
      <c r="AM643" s="638"/>
      <c r="AN643" s="638"/>
      <c r="AO643" s="638"/>
      <c r="AP643" s="638"/>
      <c r="AQ643" s="638"/>
      <c r="AR643" s="638"/>
      <c r="AS643" s="638"/>
      <c r="AT643" s="638"/>
      <c r="AU643" s="638"/>
      <c r="AV643" s="638"/>
      <c r="AW643" s="638"/>
      <c r="AY643" s="645">
        <f>IF($AH$388=$AJ$388,0,COUNTA(D398:J427))</f>
        <v>0</v>
      </c>
      <c r="AZ643" s="647"/>
      <c r="BA643" s="29"/>
      <c r="BB643" s="29"/>
      <c r="BK643" s="638" t="s">
        <v>7256</v>
      </c>
      <c r="BL643" s="638"/>
      <c r="BM643" s="638"/>
      <c r="BN643" s="638"/>
      <c r="BO643" s="638"/>
      <c r="BP643" s="638"/>
      <c r="BQ643" s="638"/>
      <c r="BR643" s="638"/>
      <c r="BZ643" s="699" t="s">
        <v>7224</v>
      </c>
      <c r="CA643" s="700"/>
      <c r="CB643" s="700"/>
      <c r="CC643" s="700"/>
      <c r="CD643" s="700"/>
      <c r="CE643" s="696"/>
    </row>
    <row r="644" spans="1:83" s="72" customFormat="1" ht="260.10000000000002" customHeight="1">
      <c r="A644" s="131"/>
      <c r="B644" s="53"/>
      <c r="C644" s="555" t="s">
        <v>233</v>
      </c>
      <c r="D644" s="556"/>
      <c r="E644" s="556"/>
      <c r="F644" s="556"/>
      <c r="G644" s="556"/>
      <c r="H644" s="557"/>
      <c r="I644" s="785" t="s">
        <v>234</v>
      </c>
      <c r="J644" s="786"/>
      <c r="K644" s="776" t="s">
        <v>235</v>
      </c>
      <c r="L644" s="777"/>
      <c r="M644" s="772" t="s">
        <v>236</v>
      </c>
      <c r="N644" s="773"/>
      <c r="O644" s="781" t="s">
        <v>7837</v>
      </c>
      <c r="P644" s="782"/>
      <c r="Q644" s="783"/>
      <c r="R644" s="772" t="s">
        <v>1057</v>
      </c>
      <c r="S644" s="773"/>
      <c r="T644" s="772" t="s">
        <v>7838</v>
      </c>
      <c r="U644" s="775"/>
      <c r="V644" s="773"/>
      <c r="W644" s="772" t="s">
        <v>537</v>
      </c>
      <c r="X644" s="773"/>
      <c r="Y644" s="772" t="s">
        <v>2068</v>
      </c>
      <c r="Z644" s="775"/>
      <c r="AA644" s="773"/>
      <c r="AB644" s="772" t="s">
        <v>1173</v>
      </c>
      <c r="AC644" s="775"/>
      <c r="AD644" s="773"/>
      <c r="AE644" s="12"/>
      <c r="AF644" s="122"/>
      <c r="AH644" s="645" t="s">
        <v>7228</v>
      </c>
      <c r="AI644" s="646"/>
      <c r="AJ644" s="646"/>
      <c r="AK644" s="646"/>
      <c r="AL644" s="646"/>
      <c r="AM644" s="647"/>
      <c r="AN644" s="645" t="s">
        <v>7229</v>
      </c>
      <c r="AO644" s="646"/>
      <c r="AP644" s="646"/>
      <c r="AQ644" s="646"/>
      <c r="AR644" s="646"/>
      <c r="AS644" s="646"/>
      <c r="AT644" s="638" t="s">
        <v>7230</v>
      </c>
      <c r="AU644" s="638"/>
      <c r="AV644" s="638"/>
      <c r="AW644" s="638"/>
      <c r="AY644" s="638" t="s">
        <v>7251</v>
      </c>
      <c r="AZ644" s="638"/>
      <c r="BA644" s="29"/>
      <c r="BB644" s="645" t="s">
        <v>7253</v>
      </c>
      <c r="BC644" s="647"/>
      <c r="BE644" s="645" t="s">
        <v>7254</v>
      </c>
      <c r="BF644" s="647"/>
      <c r="BH644" s="648" t="s">
        <v>7262</v>
      </c>
      <c r="BI644" s="650"/>
      <c r="BK644" s="717"/>
      <c r="BL644" s="718"/>
      <c r="BM644" s="645" t="s">
        <v>7220</v>
      </c>
      <c r="BN644" s="647"/>
      <c r="BO644" s="645" t="s">
        <v>7244</v>
      </c>
      <c r="BP644" s="647"/>
      <c r="BQ644" s="638" t="s">
        <v>7245</v>
      </c>
      <c r="BR644" s="638"/>
      <c r="BT644" s="864" t="s">
        <v>7261</v>
      </c>
      <c r="BU644" s="864"/>
      <c r="BW644" s="866" t="s">
        <v>7234</v>
      </c>
      <c r="BX644" s="867"/>
      <c r="BZ644" s="699" t="s">
        <v>7259</v>
      </c>
      <c r="CA644" s="696"/>
      <c r="CB644" s="699" t="s">
        <v>7260</v>
      </c>
      <c r="CC644" s="696"/>
      <c r="CD644" s="699" t="s">
        <v>7226</v>
      </c>
      <c r="CE644" s="696"/>
    </row>
    <row r="645" spans="1:83" s="72" customFormat="1" ht="15">
      <c r="A645" s="131"/>
      <c r="B645"/>
      <c r="C645" s="194" t="s">
        <v>66</v>
      </c>
      <c r="D645" s="769"/>
      <c r="E645" s="770"/>
      <c r="F645" s="770"/>
      <c r="G645" s="770"/>
      <c r="H645" s="771"/>
      <c r="I645" s="573"/>
      <c r="J645" s="573"/>
      <c r="K645" s="573"/>
      <c r="L645" s="573"/>
      <c r="M645" s="573"/>
      <c r="N645" s="573"/>
      <c r="O645" s="573"/>
      <c r="P645" s="573"/>
      <c r="Q645" s="573"/>
      <c r="R645" s="573"/>
      <c r="S645" s="573"/>
      <c r="T645" s="573"/>
      <c r="U645" s="573"/>
      <c r="V645" s="573"/>
      <c r="W645" s="573"/>
      <c r="X645" s="573"/>
      <c r="Y645" s="573"/>
      <c r="Z645" s="573"/>
      <c r="AA645" s="573"/>
      <c r="AB645" s="685"/>
      <c r="AC645" s="685"/>
      <c r="AD645" s="685"/>
      <c r="AE645" s="12"/>
      <c r="AF645" s="122"/>
      <c r="AH645" s="645" t="b">
        <f>NOT(EXACT(D645,UPPER(D645)))</f>
        <v>0</v>
      </c>
      <c r="AI645" s="647"/>
      <c r="AJ645" s="645" t="str">
        <f>SUBSTITUTE( SUBSTITUTE( SUBSTITUTE( SUBSTITUTE( SUBSTITUTE( SUBSTITUTE( SUBSTITUTE( SUBSTITUTE( SUBSTITUTE( SUBSTITUTE(D645, "á", "a"), "é", "e"), "í", "i"), "ó", "o"), "ú", "u"), "Á", "A"), "É", "E"), "Í", "I"), "Ó", "O"), "Ú", "U")</f>
        <v/>
      </c>
      <c r="AK645" s="647"/>
      <c r="AL645" s="645">
        <f>COUNTIF(AH645,"VERDADERO")</f>
        <v>0</v>
      </c>
      <c r="AM645" s="647"/>
      <c r="AN645" s="645" t="b">
        <f>NOT(EXACT(D645,AJ645))</f>
        <v>0</v>
      </c>
      <c r="AO645" s="647"/>
      <c r="AP645" s="645" t="str">
        <f>SUBSTITUTE((SUBSTITUTE(SUBSTITUTE(SUBSTITUTE(D645,".",""),",",""),"(","")),")","")</f>
        <v/>
      </c>
      <c r="AQ645" s="647"/>
      <c r="AR645" s="645">
        <f>COUNTIF(AN645,"VERDADERO")</f>
        <v>0</v>
      </c>
      <c r="AS645" s="647"/>
      <c r="AT645" s="638" t="b">
        <f>NOT(EXACT(D645,AP645))</f>
        <v>0</v>
      </c>
      <c r="AU645" s="638"/>
      <c r="AV645" s="638">
        <f>COUNTIF(AT645,"VERDADERO")</f>
        <v>0</v>
      </c>
      <c r="AW645" s="638"/>
      <c r="AY645" s="638">
        <f>IF($AH$627=$AJ$627,0,IF(M645&lt;=$AY$643,0,1))</f>
        <v>0</v>
      </c>
      <c r="AZ645" s="638"/>
      <c r="BA645" s="29"/>
      <c r="BB645" s="704">
        <f t="shared" ref="BB645:BB689" si="90">IF($AH$627=$AJ$627,0,IF(OR(O645="",O645=1),0,1))</f>
        <v>0</v>
      </c>
      <c r="BC645" s="705"/>
      <c r="BE645" s="704">
        <f t="shared" ref="BE645:BE689" si="91">IF($AH$627=$AJ$627,0,IF(OR(T645="",T645=1),0,1))</f>
        <v>0</v>
      </c>
      <c r="BF645" s="705"/>
      <c r="BH645" s="645">
        <f>IF($AH$627=$AJ$627,0,IF(OR(AND(D645&lt;&gt;"",BE645=0,SUM(AB645)&gt;0),AND(D645&lt;&gt;"",BE645=1,COUNTA(AB645)=0),AND(D645="",BE645=0,COUNTA(AB645)=0)),0,1))</f>
        <v>0</v>
      </c>
      <c r="BI645" s="647"/>
      <c r="BK645" s="717" t="s">
        <v>7257</v>
      </c>
      <c r="BL645" s="718"/>
      <c r="BM645" s="719">
        <f>W115</f>
        <v>0</v>
      </c>
      <c r="BN645" s="647"/>
      <c r="BO645" s="719">
        <f>Y115</f>
        <v>0</v>
      </c>
      <c r="BP645" s="647"/>
      <c r="BQ645" s="719">
        <f>AA115</f>
        <v>0</v>
      </c>
      <c r="BR645" s="647"/>
      <c r="BT645" s="865">
        <f>IF($AH$627=$AJ$627,0,IF(COUNTIF(D645:AD694,"NS")=0,0,1))</f>
        <v>0</v>
      </c>
      <c r="BU645" s="865"/>
      <c r="BW645" s="638">
        <f>IF($AH$627=$AJ$627,0,IF(OR(AND(D645&lt;&gt;"",BB645=0,BE645=0,COUNTA(K645:AD645)&gt;=COUNTA($K$644,$O$644,$T$644,$Y$644:$AD$644)),AND(D645&lt;&gt;"",BB645=1,BE645=0,COUNTA(K645:Q645)&gt;=COUNTA($K$644,$O$644),COUNTA(R645)=0,COUNTA(T645:AD645)&gt;=COUNTA($Y$644:$AD$644)),AND(D645&lt;&gt;"",BB645=0,BE645=1,COUNTA(K645:V645)&gt;=COUNTA($K$644,$O$644,$T$644),COUNTA(W645:AD645)=0),AND(D645&lt;&gt;"",BB645=1,BE645=1,COUNTA(K645:Q645,T645)&gt;=COUNTA($K$644,$O$644,$T$644),COUNTA(R645,W645:AD645)=0),AND(D645="",COUNTA(K645:AD645)=0)),0,1))</f>
        <v>0</v>
      </c>
      <c r="BX645" s="638"/>
      <c r="BZ645" s="699">
        <v>2</v>
      </c>
      <c r="CA645" s="696"/>
      <c r="CB645" s="699">
        <f>IF(AV695=0,0,1)</f>
        <v>0</v>
      </c>
      <c r="CC645" s="696"/>
      <c r="CD645" s="699" t="str">
        <f>IF(CB645=0,"",IF(SUM($CB$645:CB645)=1,_xlfn.CONCAT(BZ645,),IF($CB$648&gt;SUM($CB$645:CB645),_xlfn.CONCAT(", ",BZ645),IF($CB$648=SUM($CB$645:CB645),_xlfn.CONCAT(" y ",BZ645,".")))))</f>
        <v/>
      </c>
      <c r="CE645" s="696"/>
    </row>
    <row r="646" spans="1:83" s="72" customFormat="1" ht="15">
      <c r="A646" s="131"/>
      <c r="B646"/>
      <c r="C646" s="82" t="s">
        <v>67</v>
      </c>
      <c r="D646" s="769"/>
      <c r="E646" s="770"/>
      <c r="F646" s="770"/>
      <c r="G646" s="770"/>
      <c r="H646" s="771"/>
      <c r="I646" s="573"/>
      <c r="J646" s="573"/>
      <c r="K646" s="573"/>
      <c r="L646" s="573"/>
      <c r="M646" s="573"/>
      <c r="N646" s="573"/>
      <c r="O646" s="573"/>
      <c r="P646" s="573"/>
      <c r="Q646" s="573"/>
      <c r="R646" s="573"/>
      <c r="S646" s="573"/>
      <c r="T646" s="573"/>
      <c r="U646" s="573"/>
      <c r="V646" s="573"/>
      <c r="W646" s="573"/>
      <c r="X646" s="573"/>
      <c r="Y646" s="573"/>
      <c r="Z646" s="573"/>
      <c r="AA646" s="573"/>
      <c r="AB646" s="685"/>
      <c r="AC646" s="685"/>
      <c r="AD646" s="685"/>
      <c r="AE646" s="12"/>
      <c r="AF646" s="122"/>
      <c r="AH646" s="645" t="b">
        <f t="shared" ref="AH646:AH689" si="92">NOT(EXACT(D646,UPPER(D646)))</f>
        <v>0</v>
      </c>
      <c r="AI646" s="647"/>
      <c r="AJ646" s="645" t="str">
        <f t="shared" ref="AJ646:AJ689" si="93">SUBSTITUTE( SUBSTITUTE( SUBSTITUTE( SUBSTITUTE( SUBSTITUTE( SUBSTITUTE( SUBSTITUTE( SUBSTITUTE( SUBSTITUTE( SUBSTITUTE(D646, "á", "a"), "é", "e"), "í", "i"), "ó", "o"), "ú", "u"), "Á", "A"), "É", "E"), "Í", "I"), "Ó", "O"), "Ú", "U")</f>
        <v/>
      </c>
      <c r="AK646" s="647"/>
      <c r="AL646" s="645">
        <f t="shared" ref="AL646:AL689" si="94">COUNTIF(AH646,"VERDADERO")</f>
        <v>0</v>
      </c>
      <c r="AM646" s="647"/>
      <c r="AN646" s="645" t="b">
        <f t="shared" ref="AN646:AN689" si="95">NOT(EXACT(D646,AJ646))</f>
        <v>0</v>
      </c>
      <c r="AO646" s="647"/>
      <c r="AP646" s="645" t="str">
        <f t="shared" ref="AP646:AP689" si="96">SUBSTITUTE((SUBSTITUTE(SUBSTITUTE(SUBSTITUTE(D646,".",""),",",""),"(","")),")","")</f>
        <v/>
      </c>
      <c r="AQ646" s="647"/>
      <c r="AR646" s="645">
        <f t="shared" ref="AR646:AR689" si="97">COUNTIF(AN646,"VERDADERO")</f>
        <v>0</v>
      </c>
      <c r="AS646" s="647"/>
      <c r="AT646" s="638" t="b">
        <f t="shared" ref="AT646:AT689" si="98">NOT(EXACT(D646,AP646))</f>
        <v>0</v>
      </c>
      <c r="AU646" s="638"/>
      <c r="AV646" s="638">
        <f t="shared" ref="AV646:AV689" si="99">COUNTIF(AT646,"VERDADERO")</f>
        <v>0</v>
      </c>
      <c r="AW646" s="638"/>
      <c r="AY646" s="638">
        <f t="shared" ref="AY646:AY674" si="100">IF($AH$627=$AJ$627,0,IF(M646&lt;=$AY$643,0,1))</f>
        <v>0</v>
      </c>
      <c r="AZ646" s="638"/>
      <c r="BA646" s="29"/>
      <c r="BB646" s="704">
        <f t="shared" si="90"/>
        <v>0</v>
      </c>
      <c r="BC646" s="705"/>
      <c r="BE646" s="704">
        <f t="shared" si="91"/>
        <v>0</v>
      </c>
      <c r="BF646" s="705"/>
      <c r="BH646" s="645">
        <f t="shared" ref="BH646:BH689" si="101">IF($AH$627=$AJ$627,0,IF(OR(AND(D646&lt;&gt;"",BE646=0,SUM(AB646)&gt;0),AND(D646&lt;&gt;"",BE646=1,COUNTA(AB646)=0),AND(D646="",BE646=0,COUNTA(AB646)=0)),0,1))</f>
        <v>0</v>
      </c>
      <c r="BI646" s="647"/>
      <c r="BK646" s="717" t="s">
        <v>7258</v>
      </c>
      <c r="BL646" s="718"/>
      <c r="BM646" s="645">
        <f>COUNTA(D645:H689)</f>
        <v>0</v>
      </c>
      <c r="BN646" s="647"/>
      <c r="BO646" s="645">
        <f>COUNTIF(K645:L689,1)</f>
        <v>0</v>
      </c>
      <c r="BP646" s="647"/>
      <c r="BQ646" s="638">
        <f>COUNTIF(K645:L689,2)</f>
        <v>0</v>
      </c>
      <c r="BR646" s="638"/>
      <c r="BW646" s="638">
        <f t="shared" ref="BW646:BW693" si="102">IF($AH$627=$AJ$627,0,IF(OR(AND(D646&lt;&gt;"",BB646=0,BE646=0,COUNTA(K646:AD646)&gt;=COUNTA($K$644,$O$644,$T$644,$Y$644:$AD$644)),AND(D646&lt;&gt;"",BB646=1,BE646=0,COUNTA(K646:Q646)&gt;=COUNTA($K$644,$O$644),COUNTA(R646)=0,COUNTA(T646:AD646)&gt;=COUNTA($Y$644:$AD$644)),AND(D646&lt;&gt;"",BB646=0,BE646=1,COUNTA(K646:V646)&gt;=COUNTA($K$644,$O$644,$T$644),COUNTA(W646:AD646)=0),AND(D646&lt;&gt;"",BB646=1,BE646=1,COUNTA(K646:Q646,T646)&gt;=COUNTA($K$644,$O$644,$T$644),COUNTA(R646,W646:AD646)=0),AND(D646="",COUNTA(K646:AD646)=0)),0,1))</f>
        <v>0</v>
      </c>
      <c r="BX646" s="638"/>
      <c r="BZ646" s="699">
        <v>4</v>
      </c>
      <c r="CA646" s="696"/>
      <c r="CB646" s="699">
        <f>IF(AY695=0,0,1)</f>
        <v>0</v>
      </c>
      <c r="CC646" s="696"/>
      <c r="CD646" s="699" t="str">
        <f>IF(CB646=0,"",IF(SUM($CB$645:CB646)=1,_xlfn.CONCAT(BZ646,),IF($CB$648&gt;SUM($CB$645:CB646),_xlfn.CONCAT(", ",BZ646),IF($CB$648=SUM($CB$645:CB646),_xlfn.CONCAT(" y ",BZ646,".")))))</f>
        <v/>
      </c>
      <c r="CE646" s="696"/>
    </row>
    <row r="647" spans="1:83" s="72" customFormat="1" ht="15" customHeight="1">
      <c r="A647" s="131"/>
      <c r="B647" s="53"/>
      <c r="C647" s="82" t="s">
        <v>68</v>
      </c>
      <c r="D647" s="769"/>
      <c r="E647" s="770"/>
      <c r="F647" s="770"/>
      <c r="G647" s="770"/>
      <c r="H647" s="771"/>
      <c r="I647" s="573"/>
      <c r="J647" s="573"/>
      <c r="K647" s="573"/>
      <c r="L647" s="573"/>
      <c r="M647" s="573"/>
      <c r="N647" s="573"/>
      <c r="O647" s="573"/>
      <c r="P647" s="573"/>
      <c r="Q647" s="573"/>
      <c r="R647" s="573"/>
      <c r="S647" s="573"/>
      <c r="T647" s="573"/>
      <c r="U647" s="573"/>
      <c r="V647" s="573"/>
      <c r="W647" s="573"/>
      <c r="X647" s="573"/>
      <c r="Y647" s="573"/>
      <c r="Z647" s="573"/>
      <c r="AA647" s="573"/>
      <c r="AB647" s="685"/>
      <c r="AC647" s="685"/>
      <c r="AD647" s="685"/>
      <c r="AE647" s="12"/>
      <c r="AF647" s="122"/>
      <c r="AH647" s="645" t="b">
        <f t="shared" si="92"/>
        <v>0</v>
      </c>
      <c r="AI647" s="647"/>
      <c r="AJ647" s="645" t="str">
        <f t="shared" si="93"/>
        <v/>
      </c>
      <c r="AK647" s="647"/>
      <c r="AL647" s="645">
        <f t="shared" si="94"/>
        <v>0</v>
      </c>
      <c r="AM647" s="647"/>
      <c r="AN647" s="645" t="b">
        <f t="shared" si="95"/>
        <v>0</v>
      </c>
      <c r="AO647" s="647"/>
      <c r="AP647" s="645" t="str">
        <f t="shared" si="96"/>
        <v/>
      </c>
      <c r="AQ647" s="647"/>
      <c r="AR647" s="645">
        <f t="shared" si="97"/>
        <v>0</v>
      </c>
      <c r="AS647" s="647"/>
      <c r="AT647" s="638" t="b">
        <f t="shared" si="98"/>
        <v>0</v>
      </c>
      <c r="AU647" s="638"/>
      <c r="AV647" s="638">
        <f t="shared" si="99"/>
        <v>0</v>
      </c>
      <c r="AW647" s="638"/>
      <c r="AY647" s="638">
        <f t="shared" si="100"/>
        <v>0</v>
      </c>
      <c r="AZ647" s="638"/>
      <c r="BA647" s="29"/>
      <c r="BB647" s="704">
        <f t="shared" si="90"/>
        <v>0</v>
      </c>
      <c r="BC647" s="705"/>
      <c r="BE647" s="704">
        <f t="shared" si="91"/>
        <v>0</v>
      </c>
      <c r="BF647" s="705"/>
      <c r="BH647" s="645">
        <f t="shared" si="101"/>
        <v>0</v>
      </c>
      <c r="BI647" s="647"/>
      <c r="BK647" s="638" t="s">
        <v>7223</v>
      </c>
      <c r="BL647" s="638"/>
      <c r="BM647" s="639">
        <f>IF($AH$627=$AJ$627,0,IF(OR(BM646=BM645,AND(BM645&gt;0,OR(BM646="NS",BM646="NA"))),0,1))</f>
        <v>0</v>
      </c>
      <c r="BN647" s="641"/>
      <c r="BO647" s="639">
        <f>IF($AH$627=$AJ$627,0,IF(OR(BO646=BO645,AND(BO645&gt;0,OR(BO646="NS",BO646="NA"))),0,1))</f>
        <v>0</v>
      </c>
      <c r="BP647" s="641"/>
      <c r="BQ647" s="639">
        <f>IF($AH$627=$AJ$627,0,IF(OR(BQ646=BQ645,AND(BQ645&gt;0,OR(BQ646="NS",BQ646="NA"))),0,1))</f>
        <v>0</v>
      </c>
      <c r="BR647" s="641"/>
      <c r="BW647" s="638">
        <f t="shared" si="102"/>
        <v>0</v>
      </c>
      <c r="BX647" s="638"/>
      <c r="BZ647" s="699">
        <v>13</v>
      </c>
      <c r="CA647" s="696"/>
      <c r="CB647" s="699">
        <f>IF(BQ648=0,0,1)</f>
        <v>0</v>
      </c>
      <c r="CC647" s="696"/>
      <c r="CD647" s="699" t="str">
        <f>IF(CB647=0,"",IF(SUM($CB$645:CB647)=1,_xlfn.CONCAT(BZ647,),IF($CB$648&gt;SUM($CB$645:CB647),_xlfn.CONCAT(", ",BZ647),IF($CB$648=SUM($CB$645:CB647),_xlfn.CONCAT(" y ",BZ647,".")))))</f>
        <v/>
      </c>
      <c r="CE647" s="696"/>
    </row>
    <row r="648" spans="1:83" s="72" customFormat="1" ht="15" customHeight="1">
      <c r="A648" s="131"/>
      <c r="B648" s="53"/>
      <c r="C648" s="82" t="s">
        <v>69</v>
      </c>
      <c r="D648" s="769"/>
      <c r="E648" s="770"/>
      <c r="F648" s="770"/>
      <c r="G648" s="770"/>
      <c r="H648" s="771"/>
      <c r="I648" s="573"/>
      <c r="J648" s="573"/>
      <c r="K648" s="573"/>
      <c r="L648" s="573"/>
      <c r="M648" s="573"/>
      <c r="N648" s="573"/>
      <c r="O648" s="573"/>
      <c r="P648" s="573"/>
      <c r="Q648" s="573"/>
      <c r="R648" s="573"/>
      <c r="S648" s="573"/>
      <c r="T648" s="573"/>
      <c r="U648" s="573"/>
      <c r="V648" s="573"/>
      <c r="W648" s="573"/>
      <c r="X648" s="573"/>
      <c r="Y648" s="573"/>
      <c r="Z648" s="573"/>
      <c r="AA648" s="573"/>
      <c r="AB648" s="685"/>
      <c r="AC648" s="685"/>
      <c r="AD648" s="685"/>
      <c r="AE648" s="12"/>
      <c r="AF648" s="122"/>
      <c r="AH648" s="645" t="b">
        <f t="shared" si="92"/>
        <v>0</v>
      </c>
      <c r="AI648" s="647"/>
      <c r="AJ648" s="645" t="str">
        <f t="shared" si="93"/>
        <v/>
      </c>
      <c r="AK648" s="647"/>
      <c r="AL648" s="645">
        <f t="shared" si="94"/>
        <v>0</v>
      </c>
      <c r="AM648" s="647"/>
      <c r="AN648" s="645" t="b">
        <f t="shared" si="95"/>
        <v>0</v>
      </c>
      <c r="AO648" s="647"/>
      <c r="AP648" s="645" t="str">
        <f t="shared" si="96"/>
        <v/>
      </c>
      <c r="AQ648" s="647"/>
      <c r="AR648" s="645">
        <f t="shared" si="97"/>
        <v>0</v>
      </c>
      <c r="AS648" s="647"/>
      <c r="AT648" s="638" t="b">
        <f t="shared" si="98"/>
        <v>0</v>
      </c>
      <c r="AU648" s="638"/>
      <c r="AV648" s="638">
        <f t="shared" si="99"/>
        <v>0</v>
      </c>
      <c r="AW648" s="638"/>
      <c r="AY648" s="638">
        <f t="shared" si="100"/>
        <v>0</v>
      </c>
      <c r="AZ648" s="638"/>
      <c r="BA648" s="29"/>
      <c r="BB648" s="704">
        <f t="shared" si="90"/>
        <v>0</v>
      </c>
      <c r="BC648" s="705"/>
      <c r="BE648" s="704">
        <f t="shared" si="91"/>
        <v>0</v>
      </c>
      <c r="BF648" s="705"/>
      <c r="BH648" s="645">
        <f t="shared" si="101"/>
        <v>0</v>
      </c>
      <c r="BI648" s="647"/>
      <c r="BQ648" s="723">
        <f>SUM(BM647:BR647)</f>
        <v>0</v>
      </c>
      <c r="BR648" s="723"/>
      <c r="BW648" s="638">
        <f t="shared" si="102"/>
        <v>0</v>
      </c>
      <c r="BX648" s="638"/>
      <c r="BZ648"/>
      <c r="CA648"/>
      <c r="CB648" s="868">
        <f>SUM(CB644:CC647)</f>
        <v>0</v>
      </c>
      <c r="CC648" s="869"/>
      <c r="CD648" s="870" t="str">
        <f>IF(CB648=0,"", _xlfn.CONCAT(CD645:CE647))</f>
        <v/>
      </c>
      <c r="CE648" s="871"/>
    </row>
    <row r="649" spans="1:83" s="72" customFormat="1" ht="15" customHeight="1">
      <c r="A649" s="131"/>
      <c r="B649" s="53"/>
      <c r="C649" s="82" t="s">
        <v>70</v>
      </c>
      <c r="D649" s="769"/>
      <c r="E649" s="770"/>
      <c r="F649" s="770"/>
      <c r="G649" s="770"/>
      <c r="H649" s="771"/>
      <c r="I649" s="573"/>
      <c r="J649" s="573"/>
      <c r="K649" s="573"/>
      <c r="L649" s="573"/>
      <c r="M649" s="573"/>
      <c r="N649" s="573"/>
      <c r="O649" s="573"/>
      <c r="P649" s="573"/>
      <c r="Q649" s="573"/>
      <c r="R649" s="573"/>
      <c r="S649" s="573"/>
      <c r="T649" s="573"/>
      <c r="U649" s="573"/>
      <c r="V649" s="573"/>
      <c r="W649" s="573"/>
      <c r="X649" s="573"/>
      <c r="Y649" s="573"/>
      <c r="Z649" s="573"/>
      <c r="AA649" s="573"/>
      <c r="AB649" s="685"/>
      <c r="AC649" s="685"/>
      <c r="AD649" s="685"/>
      <c r="AE649" s="12"/>
      <c r="AF649" s="122"/>
      <c r="AH649" s="645" t="b">
        <f t="shared" si="92"/>
        <v>0</v>
      </c>
      <c r="AI649" s="647"/>
      <c r="AJ649" s="645" t="str">
        <f t="shared" si="93"/>
        <v/>
      </c>
      <c r="AK649" s="647"/>
      <c r="AL649" s="645">
        <f t="shared" si="94"/>
        <v>0</v>
      </c>
      <c r="AM649" s="647"/>
      <c r="AN649" s="645" t="b">
        <f t="shared" si="95"/>
        <v>0</v>
      </c>
      <c r="AO649" s="647"/>
      <c r="AP649" s="645" t="str">
        <f t="shared" si="96"/>
        <v/>
      </c>
      <c r="AQ649" s="647"/>
      <c r="AR649" s="645">
        <f t="shared" si="97"/>
        <v>0</v>
      </c>
      <c r="AS649" s="647"/>
      <c r="AT649" s="638" t="b">
        <f t="shared" si="98"/>
        <v>0</v>
      </c>
      <c r="AU649" s="638"/>
      <c r="AV649" s="638">
        <f t="shared" si="99"/>
        <v>0</v>
      </c>
      <c r="AW649" s="638"/>
      <c r="AY649" s="638">
        <f t="shared" si="100"/>
        <v>0</v>
      </c>
      <c r="AZ649" s="638"/>
      <c r="BA649" s="29"/>
      <c r="BB649" s="704">
        <f t="shared" si="90"/>
        <v>0</v>
      </c>
      <c r="BC649" s="705"/>
      <c r="BE649" s="704">
        <f t="shared" si="91"/>
        <v>0</v>
      </c>
      <c r="BF649" s="705"/>
      <c r="BH649" s="645">
        <f t="shared" si="101"/>
        <v>0</v>
      </c>
      <c r="BI649" s="647"/>
      <c r="BW649" s="638">
        <f t="shared" si="102"/>
        <v>0</v>
      </c>
      <c r="BX649" s="638"/>
    </row>
    <row r="650" spans="1:83" s="72" customFormat="1" ht="15" customHeight="1">
      <c r="A650" s="131"/>
      <c r="B650" s="53"/>
      <c r="C650" s="82" t="s">
        <v>71</v>
      </c>
      <c r="D650" s="769"/>
      <c r="E650" s="770"/>
      <c r="F650" s="770"/>
      <c r="G650" s="770"/>
      <c r="H650" s="771"/>
      <c r="I650" s="573"/>
      <c r="J650" s="573"/>
      <c r="K650" s="573"/>
      <c r="L650" s="573"/>
      <c r="M650" s="573"/>
      <c r="N650" s="573"/>
      <c r="O650" s="573"/>
      <c r="P650" s="573"/>
      <c r="Q650" s="573"/>
      <c r="R650" s="573"/>
      <c r="S650" s="573"/>
      <c r="T650" s="573"/>
      <c r="U650" s="573"/>
      <c r="V650" s="573"/>
      <c r="W650" s="573"/>
      <c r="X650" s="573"/>
      <c r="Y650" s="573"/>
      <c r="Z650" s="573"/>
      <c r="AA650" s="573"/>
      <c r="AB650" s="685"/>
      <c r="AC650" s="685"/>
      <c r="AD650" s="685"/>
      <c r="AE650" s="12"/>
      <c r="AF650" s="122"/>
      <c r="AH650" s="645" t="b">
        <f t="shared" si="92"/>
        <v>0</v>
      </c>
      <c r="AI650" s="647"/>
      <c r="AJ650" s="645" t="str">
        <f t="shared" si="93"/>
        <v/>
      </c>
      <c r="AK650" s="647"/>
      <c r="AL650" s="645">
        <f t="shared" si="94"/>
        <v>0</v>
      </c>
      <c r="AM650" s="647"/>
      <c r="AN650" s="645" t="b">
        <f t="shared" si="95"/>
        <v>0</v>
      </c>
      <c r="AO650" s="647"/>
      <c r="AP650" s="645" t="str">
        <f t="shared" si="96"/>
        <v/>
      </c>
      <c r="AQ650" s="647"/>
      <c r="AR650" s="645">
        <f t="shared" si="97"/>
        <v>0</v>
      </c>
      <c r="AS650" s="647"/>
      <c r="AT650" s="638" t="b">
        <f t="shared" si="98"/>
        <v>0</v>
      </c>
      <c r="AU650" s="638"/>
      <c r="AV650" s="638">
        <f t="shared" si="99"/>
        <v>0</v>
      </c>
      <c r="AW650" s="638"/>
      <c r="AY650" s="638">
        <f t="shared" si="100"/>
        <v>0</v>
      </c>
      <c r="AZ650" s="638"/>
      <c r="BA650" s="29"/>
      <c r="BB650" s="704">
        <f t="shared" si="90"/>
        <v>0</v>
      </c>
      <c r="BC650" s="705"/>
      <c r="BE650" s="704">
        <f t="shared" si="91"/>
        <v>0</v>
      </c>
      <c r="BF650" s="705"/>
      <c r="BH650" s="645">
        <f t="shared" si="101"/>
        <v>0</v>
      </c>
      <c r="BI650" s="647"/>
      <c r="BW650" s="638">
        <f t="shared" si="102"/>
        <v>0</v>
      </c>
      <c r="BX650" s="638"/>
    </row>
    <row r="651" spans="1:83" s="72" customFormat="1" ht="15" customHeight="1">
      <c r="A651" s="131"/>
      <c r="B651" s="53"/>
      <c r="C651" s="82" t="s">
        <v>72</v>
      </c>
      <c r="D651" s="769"/>
      <c r="E651" s="770"/>
      <c r="F651" s="770"/>
      <c r="G651" s="770"/>
      <c r="H651" s="771"/>
      <c r="I651" s="573"/>
      <c r="J651" s="573"/>
      <c r="K651" s="573"/>
      <c r="L651" s="573"/>
      <c r="M651" s="573"/>
      <c r="N651" s="573"/>
      <c r="O651" s="573"/>
      <c r="P651" s="573"/>
      <c r="Q651" s="573"/>
      <c r="R651" s="573"/>
      <c r="S651" s="573"/>
      <c r="T651" s="573"/>
      <c r="U651" s="573"/>
      <c r="V651" s="573"/>
      <c r="W651" s="573"/>
      <c r="X651" s="573"/>
      <c r="Y651" s="573"/>
      <c r="Z651" s="573"/>
      <c r="AA651" s="573"/>
      <c r="AB651" s="685"/>
      <c r="AC651" s="685"/>
      <c r="AD651" s="685"/>
      <c r="AE651" s="12"/>
      <c r="AF651" s="122"/>
      <c r="AH651" s="645" t="b">
        <f t="shared" si="92"/>
        <v>0</v>
      </c>
      <c r="AI651" s="647"/>
      <c r="AJ651" s="645" t="str">
        <f t="shared" si="93"/>
        <v/>
      </c>
      <c r="AK651" s="647"/>
      <c r="AL651" s="645">
        <f t="shared" si="94"/>
        <v>0</v>
      </c>
      <c r="AM651" s="647"/>
      <c r="AN651" s="645" t="b">
        <f t="shared" si="95"/>
        <v>0</v>
      </c>
      <c r="AO651" s="647"/>
      <c r="AP651" s="645" t="str">
        <f t="shared" si="96"/>
        <v/>
      </c>
      <c r="AQ651" s="647"/>
      <c r="AR651" s="645">
        <f t="shared" si="97"/>
        <v>0</v>
      </c>
      <c r="AS651" s="647"/>
      <c r="AT651" s="638" t="b">
        <f t="shared" si="98"/>
        <v>0</v>
      </c>
      <c r="AU651" s="638"/>
      <c r="AV651" s="638">
        <f t="shared" si="99"/>
        <v>0</v>
      </c>
      <c r="AW651" s="638"/>
      <c r="AY651" s="638">
        <f t="shared" si="100"/>
        <v>0</v>
      </c>
      <c r="AZ651" s="638"/>
      <c r="BA651" s="29"/>
      <c r="BB651" s="704">
        <f t="shared" si="90"/>
        <v>0</v>
      </c>
      <c r="BC651" s="705"/>
      <c r="BE651" s="704">
        <f t="shared" si="91"/>
        <v>0</v>
      </c>
      <c r="BF651" s="705"/>
      <c r="BH651" s="645">
        <f t="shared" si="101"/>
        <v>0</v>
      </c>
      <c r="BI651" s="647"/>
      <c r="BW651" s="638">
        <f t="shared" si="102"/>
        <v>0</v>
      </c>
      <c r="BX651" s="638"/>
    </row>
    <row r="652" spans="1:83" s="72" customFormat="1" ht="15" customHeight="1">
      <c r="A652" s="131"/>
      <c r="B652" s="53"/>
      <c r="C652" s="82" t="s">
        <v>73</v>
      </c>
      <c r="D652" s="769"/>
      <c r="E652" s="770"/>
      <c r="F652" s="770"/>
      <c r="G652" s="770"/>
      <c r="H652" s="771"/>
      <c r="I652" s="573"/>
      <c r="J652" s="573"/>
      <c r="K652" s="573"/>
      <c r="L652" s="573"/>
      <c r="M652" s="573"/>
      <c r="N652" s="573"/>
      <c r="O652" s="573"/>
      <c r="P652" s="573"/>
      <c r="Q652" s="573"/>
      <c r="R652" s="573"/>
      <c r="S652" s="573"/>
      <c r="T652" s="573"/>
      <c r="U652" s="573"/>
      <c r="V652" s="573"/>
      <c r="W652" s="573"/>
      <c r="X652" s="573"/>
      <c r="Y652" s="573"/>
      <c r="Z652" s="573"/>
      <c r="AA652" s="573"/>
      <c r="AB652" s="685"/>
      <c r="AC652" s="685"/>
      <c r="AD652" s="685"/>
      <c r="AE652" s="12"/>
      <c r="AF652" s="122"/>
      <c r="AH652" s="645" t="b">
        <f t="shared" si="92"/>
        <v>0</v>
      </c>
      <c r="AI652" s="647"/>
      <c r="AJ652" s="645" t="str">
        <f t="shared" si="93"/>
        <v/>
      </c>
      <c r="AK652" s="647"/>
      <c r="AL652" s="645">
        <f t="shared" si="94"/>
        <v>0</v>
      </c>
      <c r="AM652" s="647"/>
      <c r="AN652" s="645" t="b">
        <f t="shared" si="95"/>
        <v>0</v>
      </c>
      <c r="AO652" s="647"/>
      <c r="AP652" s="645" t="str">
        <f t="shared" si="96"/>
        <v/>
      </c>
      <c r="AQ652" s="647"/>
      <c r="AR652" s="645">
        <f t="shared" si="97"/>
        <v>0</v>
      </c>
      <c r="AS652" s="647"/>
      <c r="AT652" s="638" t="b">
        <f t="shared" si="98"/>
        <v>0</v>
      </c>
      <c r="AU652" s="638"/>
      <c r="AV652" s="638">
        <f t="shared" si="99"/>
        <v>0</v>
      </c>
      <c r="AW652" s="638"/>
      <c r="AY652" s="638">
        <f t="shared" si="100"/>
        <v>0</v>
      </c>
      <c r="AZ652" s="638"/>
      <c r="BA652" s="29"/>
      <c r="BB652" s="704">
        <f t="shared" si="90"/>
        <v>0</v>
      </c>
      <c r="BC652" s="705"/>
      <c r="BE652" s="704">
        <f t="shared" si="91"/>
        <v>0</v>
      </c>
      <c r="BF652" s="705"/>
      <c r="BH652" s="645">
        <f t="shared" si="101"/>
        <v>0</v>
      </c>
      <c r="BI652" s="647"/>
      <c r="BW652" s="638">
        <f t="shared" si="102"/>
        <v>0</v>
      </c>
      <c r="BX652" s="638"/>
    </row>
    <row r="653" spans="1:83" s="72" customFormat="1" ht="15" customHeight="1">
      <c r="A653" s="131"/>
      <c r="B653" s="53"/>
      <c r="C653" s="82" t="s">
        <v>74</v>
      </c>
      <c r="D653" s="769"/>
      <c r="E653" s="770"/>
      <c r="F653" s="770"/>
      <c r="G653" s="770"/>
      <c r="H653" s="771"/>
      <c r="I653" s="573"/>
      <c r="J653" s="573"/>
      <c r="K653" s="573"/>
      <c r="L653" s="573"/>
      <c r="M653" s="573"/>
      <c r="N653" s="573"/>
      <c r="O653" s="573"/>
      <c r="P653" s="573"/>
      <c r="Q653" s="573"/>
      <c r="R653" s="573"/>
      <c r="S653" s="573"/>
      <c r="T653" s="573"/>
      <c r="U653" s="573"/>
      <c r="V653" s="573"/>
      <c r="W653" s="573"/>
      <c r="X653" s="573"/>
      <c r="Y653" s="573"/>
      <c r="Z653" s="573"/>
      <c r="AA653" s="573"/>
      <c r="AB653" s="685"/>
      <c r="AC653" s="685"/>
      <c r="AD653" s="685"/>
      <c r="AE653" s="12"/>
      <c r="AF653" s="122"/>
      <c r="AH653" s="645" t="b">
        <f t="shared" si="92"/>
        <v>0</v>
      </c>
      <c r="AI653" s="647"/>
      <c r="AJ653" s="645" t="str">
        <f t="shared" si="93"/>
        <v/>
      </c>
      <c r="AK653" s="647"/>
      <c r="AL653" s="645">
        <f t="shared" si="94"/>
        <v>0</v>
      </c>
      <c r="AM653" s="647"/>
      <c r="AN653" s="645" t="b">
        <f t="shared" si="95"/>
        <v>0</v>
      </c>
      <c r="AO653" s="647"/>
      <c r="AP653" s="645" t="str">
        <f t="shared" si="96"/>
        <v/>
      </c>
      <c r="AQ653" s="647"/>
      <c r="AR653" s="645">
        <f t="shared" si="97"/>
        <v>0</v>
      </c>
      <c r="AS653" s="647"/>
      <c r="AT653" s="638" t="b">
        <f t="shared" si="98"/>
        <v>0</v>
      </c>
      <c r="AU653" s="638"/>
      <c r="AV653" s="638">
        <f t="shared" si="99"/>
        <v>0</v>
      </c>
      <c r="AW653" s="638"/>
      <c r="AY653" s="638">
        <f t="shared" si="100"/>
        <v>0</v>
      </c>
      <c r="AZ653" s="638"/>
      <c r="BA653" s="29"/>
      <c r="BB653" s="704">
        <f t="shared" si="90"/>
        <v>0</v>
      </c>
      <c r="BC653" s="705"/>
      <c r="BE653" s="704">
        <f t="shared" si="91"/>
        <v>0</v>
      </c>
      <c r="BF653" s="705"/>
      <c r="BH653" s="645">
        <f t="shared" si="101"/>
        <v>0</v>
      </c>
      <c r="BI653" s="647"/>
      <c r="BW653" s="638">
        <f t="shared" si="102"/>
        <v>0</v>
      </c>
      <c r="BX653" s="638"/>
    </row>
    <row r="654" spans="1:83" s="72" customFormat="1" ht="15" customHeight="1">
      <c r="A654" s="131"/>
      <c r="B654" s="53"/>
      <c r="C654" s="82" t="s">
        <v>75</v>
      </c>
      <c r="D654" s="769"/>
      <c r="E654" s="770"/>
      <c r="F654" s="770"/>
      <c r="G654" s="770"/>
      <c r="H654" s="771"/>
      <c r="I654" s="573"/>
      <c r="J654" s="573"/>
      <c r="K654" s="573"/>
      <c r="L654" s="573"/>
      <c r="M654" s="573"/>
      <c r="N654" s="573"/>
      <c r="O654" s="573"/>
      <c r="P654" s="573"/>
      <c r="Q654" s="573"/>
      <c r="R654" s="573"/>
      <c r="S654" s="573"/>
      <c r="T654" s="573"/>
      <c r="U654" s="573"/>
      <c r="V654" s="573"/>
      <c r="W654" s="573"/>
      <c r="X654" s="573"/>
      <c r="Y654" s="573"/>
      <c r="Z654" s="573"/>
      <c r="AA654" s="573"/>
      <c r="AB654" s="685"/>
      <c r="AC654" s="685"/>
      <c r="AD654" s="685"/>
      <c r="AE654" s="12"/>
      <c r="AF654" s="122"/>
      <c r="AH654" s="645" t="b">
        <f t="shared" si="92"/>
        <v>0</v>
      </c>
      <c r="AI654" s="647"/>
      <c r="AJ654" s="645" t="str">
        <f t="shared" si="93"/>
        <v/>
      </c>
      <c r="AK654" s="647"/>
      <c r="AL654" s="645">
        <f t="shared" si="94"/>
        <v>0</v>
      </c>
      <c r="AM654" s="647"/>
      <c r="AN654" s="645" t="b">
        <f t="shared" si="95"/>
        <v>0</v>
      </c>
      <c r="AO654" s="647"/>
      <c r="AP654" s="645" t="str">
        <f t="shared" si="96"/>
        <v/>
      </c>
      <c r="AQ654" s="647"/>
      <c r="AR654" s="645">
        <f t="shared" si="97"/>
        <v>0</v>
      </c>
      <c r="AS654" s="647"/>
      <c r="AT654" s="638" t="b">
        <f t="shared" si="98"/>
        <v>0</v>
      </c>
      <c r="AU654" s="638"/>
      <c r="AV654" s="638">
        <f t="shared" si="99"/>
        <v>0</v>
      </c>
      <c r="AW654" s="638"/>
      <c r="AY654" s="638">
        <f t="shared" si="100"/>
        <v>0</v>
      </c>
      <c r="AZ654" s="638"/>
      <c r="BA654" s="29"/>
      <c r="BB654" s="704">
        <f t="shared" si="90"/>
        <v>0</v>
      </c>
      <c r="BC654" s="705"/>
      <c r="BE654" s="704">
        <f t="shared" si="91"/>
        <v>0</v>
      </c>
      <c r="BF654" s="705"/>
      <c r="BH654" s="645">
        <f>IF($AH$627=$AJ$627,0,IF(OR(AND(D654&lt;&gt;"",BE654=0,SUM(AB654)&gt;0),AND(D654&lt;&gt;"",BE654=1,COUNTA(AB654)=0),AND(D654="",BE654=0,COUNTA(AB654)=0)),0,1))</f>
        <v>0</v>
      </c>
      <c r="BI654" s="647"/>
      <c r="BW654" s="638">
        <f t="shared" si="102"/>
        <v>0</v>
      </c>
      <c r="BX654" s="638"/>
    </row>
    <row r="655" spans="1:83" s="72" customFormat="1" ht="15" customHeight="1">
      <c r="A655" s="131"/>
      <c r="B655" s="53"/>
      <c r="C655" s="82" t="s">
        <v>76</v>
      </c>
      <c r="D655" s="769"/>
      <c r="E655" s="770"/>
      <c r="F655" s="770"/>
      <c r="G655" s="770"/>
      <c r="H655" s="771"/>
      <c r="I655" s="573"/>
      <c r="J655" s="573"/>
      <c r="K655" s="573"/>
      <c r="L655" s="573"/>
      <c r="M655" s="573"/>
      <c r="N655" s="573"/>
      <c r="O655" s="573"/>
      <c r="P655" s="573"/>
      <c r="Q655" s="573"/>
      <c r="R655" s="573"/>
      <c r="S655" s="573"/>
      <c r="T655" s="573"/>
      <c r="U655" s="573"/>
      <c r="V655" s="573"/>
      <c r="W655" s="573"/>
      <c r="X655" s="573"/>
      <c r="Y655" s="573"/>
      <c r="Z655" s="573"/>
      <c r="AA655" s="573"/>
      <c r="AB655" s="685"/>
      <c r="AC655" s="685"/>
      <c r="AD655" s="685"/>
      <c r="AE655" s="12"/>
      <c r="AF655" s="122"/>
      <c r="AH655" s="645" t="b">
        <f t="shared" si="92"/>
        <v>0</v>
      </c>
      <c r="AI655" s="647"/>
      <c r="AJ655" s="645" t="str">
        <f t="shared" si="93"/>
        <v/>
      </c>
      <c r="AK655" s="647"/>
      <c r="AL655" s="645">
        <f t="shared" si="94"/>
        <v>0</v>
      </c>
      <c r="AM655" s="647"/>
      <c r="AN655" s="645" t="b">
        <f t="shared" si="95"/>
        <v>0</v>
      </c>
      <c r="AO655" s="647"/>
      <c r="AP655" s="645" t="str">
        <f t="shared" si="96"/>
        <v/>
      </c>
      <c r="AQ655" s="647"/>
      <c r="AR655" s="645">
        <f t="shared" si="97"/>
        <v>0</v>
      </c>
      <c r="AS655" s="647"/>
      <c r="AT655" s="638" t="b">
        <f t="shared" si="98"/>
        <v>0</v>
      </c>
      <c r="AU655" s="638"/>
      <c r="AV655" s="638">
        <f t="shared" si="99"/>
        <v>0</v>
      </c>
      <c r="AW655" s="638"/>
      <c r="AY655" s="638">
        <f t="shared" si="100"/>
        <v>0</v>
      </c>
      <c r="AZ655" s="638"/>
      <c r="BA655" s="29"/>
      <c r="BB655" s="704">
        <f t="shared" si="90"/>
        <v>0</v>
      </c>
      <c r="BC655" s="705"/>
      <c r="BE655" s="704">
        <f t="shared" si="91"/>
        <v>0</v>
      </c>
      <c r="BF655" s="705"/>
      <c r="BH655" s="645">
        <f t="shared" si="101"/>
        <v>0</v>
      </c>
      <c r="BI655" s="647"/>
      <c r="BW655" s="638">
        <f t="shared" si="102"/>
        <v>0</v>
      </c>
      <c r="BX655" s="638"/>
    </row>
    <row r="656" spans="1:83" s="72" customFormat="1" ht="15" customHeight="1">
      <c r="A656" s="131"/>
      <c r="B656" s="53"/>
      <c r="C656" s="82" t="s">
        <v>77</v>
      </c>
      <c r="D656" s="763"/>
      <c r="E656" s="764"/>
      <c r="F656" s="764"/>
      <c r="G656" s="764"/>
      <c r="H656" s="765"/>
      <c r="I656" s="573"/>
      <c r="J656" s="573"/>
      <c r="K656" s="573"/>
      <c r="L656" s="573"/>
      <c r="M656" s="573"/>
      <c r="N656" s="573"/>
      <c r="O656" s="573"/>
      <c r="P656" s="573"/>
      <c r="Q656" s="573"/>
      <c r="R656" s="573"/>
      <c r="S656" s="573"/>
      <c r="T656" s="573"/>
      <c r="U656" s="573"/>
      <c r="V656" s="573"/>
      <c r="W656" s="573"/>
      <c r="X656" s="573"/>
      <c r="Y656" s="573"/>
      <c r="Z656" s="573"/>
      <c r="AA656" s="573"/>
      <c r="AB656" s="685"/>
      <c r="AC656" s="685"/>
      <c r="AD656" s="685"/>
      <c r="AE656" s="12"/>
      <c r="AF656" s="122"/>
      <c r="AH656" s="645" t="b">
        <f t="shared" si="92"/>
        <v>0</v>
      </c>
      <c r="AI656" s="647"/>
      <c r="AJ656" s="645" t="str">
        <f t="shared" si="93"/>
        <v/>
      </c>
      <c r="AK656" s="647"/>
      <c r="AL656" s="645">
        <f t="shared" si="94"/>
        <v>0</v>
      </c>
      <c r="AM656" s="647"/>
      <c r="AN656" s="645" t="b">
        <f t="shared" si="95"/>
        <v>0</v>
      </c>
      <c r="AO656" s="647"/>
      <c r="AP656" s="645" t="str">
        <f t="shared" si="96"/>
        <v/>
      </c>
      <c r="AQ656" s="647"/>
      <c r="AR656" s="645">
        <f t="shared" si="97"/>
        <v>0</v>
      </c>
      <c r="AS656" s="647"/>
      <c r="AT656" s="638" t="b">
        <f t="shared" si="98"/>
        <v>0</v>
      </c>
      <c r="AU656" s="638"/>
      <c r="AV656" s="638">
        <f t="shared" si="99"/>
        <v>0</v>
      </c>
      <c r="AW656" s="638"/>
      <c r="AY656" s="638">
        <f t="shared" si="100"/>
        <v>0</v>
      </c>
      <c r="AZ656" s="638"/>
      <c r="BA656" s="29"/>
      <c r="BB656" s="704">
        <f t="shared" si="90"/>
        <v>0</v>
      </c>
      <c r="BC656" s="705"/>
      <c r="BE656" s="704">
        <f t="shared" si="91"/>
        <v>0</v>
      </c>
      <c r="BF656" s="705"/>
      <c r="BH656" s="645">
        <f t="shared" si="101"/>
        <v>0</v>
      </c>
      <c r="BI656" s="647"/>
      <c r="BW656" s="638">
        <f t="shared" si="102"/>
        <v>0</v>
      </c>
      <c r="BX656" s="638"/>
    </row>
    <row r="657" spans="1:76" s="72" customFormat="1" ht="15" customHeight="1">
      <c r="A657" s="131"/>
      <c r="B657" s="53"/>
      <c r="C657" s="82" t="s">
        <v>78</v>
      </c>
      <c r="D657" s="763"/>
      <c r="E657" s="764"/>
      <c r="F657" s="764"/>
      <c r="G657" s="764"/>
      <c r="H657" s="765"/>
      <c r="I657" s="573"/>
      <c r="J657" s="573"/>
      <c r="K657" s="573"/>
      <c r="L657" s="573"/>
      <c r="M657" s="573"/>
      <c r="N657" s="573"/>
      <c r="O657" s="573"/>
      <c r="P657" s="573"/>
      <c r="Q657" s="573"/>
      <c r="R657" s="573"/>
      <c r="S657" s="573"/>
      <c r="T657" s="573"/>
      <c r="U657" s="573"/>
      <c r="V657" s="573"/>
      <c r="W657" s="573"/>
      <c r="X657" s="573"/>
      <c r="Y657" s="573"/>
      <c r="Z657" s="573"/>
      <c r="AA657" s="573"/>
      <c r="AB657" s="685"/>
      <c r="AC657" s="685"/>
      <c r="AD657" s="685"/>
      <c r="AE657" s="12"/>
      <c r="AF657" s="122"/>
      <c r="AH657" s="645" t="b">
        <f t="shared" si="92"/>
        <v>0</v>
      </c>
      <c r="AI657" s="647"/>
      <c r="AJ657" s="645" t="str">
        <f t="shared" si="93"/>
        <v/>
      </c>
      <c r="AK657" s="647"/>
      <c r="AL657" s="645">
        <f t="shared" si="94"/>
        <v>0</v>
      </c>
      <c r="AM657" s="647"/>
      <c r="AN657" s="645" t="b">
        <f t="shared" si="95"/>
        <v>0</v>
      </c>
      <c r="AO657" s="647"/>
      <c r="AP657" s="645" t="str">
        <f t="shared" si="96"/>
        <v/>
      </c>
      <c r="AQ657" s="647"/>
      <c r="AR657" s="645">
        <f t="shared" si="97"/>
        <v>0</v>
      </c>
      <c r="AS657" s="647"/>
      <c r="AT657" s="638" t="b">
        <f t="shared" si="98"/>
        <v>0</v>
      </c>
      <c r="AU657" s="638"/>
      <c r="AV657" s="638">
        <f t="shared" si="99"/>
        <v>0</v>
      </c>
      <c r="AW657" s="638"/>
      <c r="AY657" s="638">
        <f t="shared" si="100"/>
        <v>0</v>
      </c>
      <c r="AZ657" s="638"/>
      <c r="BA657" s="29"/>
      <c r="BB657" s="704">
        <f t="shared" si="90"/>
        <v>0</v>
      </c>
      <c r="BC657" s="705"/>
      <c r="BE657" s="704">
        <f t="shared" si="91"/>
        <v>0</v>
      </c>
      <c r="BF657" s="705"/>
      <c r="BH657" s="645">
        <f t="shared" si="101"/>
        <v>0</v>
      </c>
      <c r="BI657" s="647"/>
      <c r="BW657" s="638">
        <f t="shared" si="102"/>
        <v>0</v>
      </c>
      <c r="BX657" s="638"/>
    </row>
    <row r="658" spans="1:76" s="72" customFormat="1" ht="15" customHeight="1">
      <c r="A658" s="131"/>
      <c r="B658" s="53"/>
      <c r="C658" s="82" t="s">
        <v>79</v>
      </c>
      <c r="D658" s="763"/>
      <c r="E658" s="764"/>
      <c r="F658" s="764"/>
      <c r="G658" s="764"/>
      <c r="H658" s="765"/>
      <c r="I658" s="573"/>
      <c r="J658" s="573"/>
      <c r="K658" s="573"/>
      <c r="L658" s="573"/>
      <c r="M658" s="573"/>
      <c r="N658" s="573"/>
      <c r="O658" s="573"/>
      <c r="P658" s="573"/>
      <c r="Q658" s="573"/>
      <c r="R658" s="573"/>
      <c r="S658" s="573"/>
      <c r="T658" s="573"/>
      <c r="U658" s="573"/>
      <c r="V658" s="573"/>
      <c r="W658" s="573"/>
      <c r="X658" s="573"/>
      <c r="Y658" s="573"/>
      <c r="Z658" s="573"/>
      <c r="AA658" s="573"/>
      <c r="AB658" s="685"/>
      <c r="AC658" s="685"/>
      <c r="AD658" s="685"/>
      <c r="AE658" s="12"/>
      <c r="AF658" s="122"/>
      <c r="AH658" s="645" t="b">
        <f t="shared" si="92"/>
        <v>0</v>
      </c>
      <c r="AI658" s="647"/>
      <c r="AJ658" s="645" t="str">
        <f t="shared" si="93"/>
        <v/>
      </c>
      <c r="AK658" s="647"/>
      <c r="AL658" s="645">
        <f t="shared" si="94"/>
        <v>0</v>
      </c>
      <c r="AM658" s="647"/>
      <c r="AN658" s="645" t="b">
        <f t="shared" si="95"/>
        <v>0</v>
      </c>
      <c r="AO658" s="647"/>
      <c r="AP658" s="645" t="str">
        <f t="shared" si="96"/>
        <v/>
      </c>
      <c r="AQ658" s="647"/>
      <c r="AR658" s="645">
        <f t="shared" si="97"/>
        <v>0</v>
      </c>
      <c r="AS658" s="647"/>
      <c r="AT658" s="638" t="b">
        <f t="shared" si="98"/>
        <v>0</v>
      </c>
      <c r="AU658" s="638"/>
      <c r="AV658" s="638">
        <f t="shared" si="99"/>
        <v>0</v>
      </c>
      <c r="AW658" s="638"/>
      <c r="AY658" s="638">
        <f t="shared" si="100"/>
        <v>0</v>
      </c>
      <c r="AZ658" s="638"/>
      <c r="BA658" s="29"/>
      <c r="BB658" s="704">
        <f t="shared" si="90"/>
        <v>0</v>
      </c>
      <c r="BC658" s="705"/>
      <c r="BE658" s="704">
        <f t="shared" si="91"/>
        <v>0</v>
      </c>
      <c r="BF658" s="705"/>
      <c r="BH658" s="645">
        <f t="shared" si="101"/>
        <v>0</v>
      </c>
      <c r="BI658" s="647"/>
      <c r="BW658" s="638">
        <f t="shared" si="102"/>
        <v>0</v>
      </c>
      <c r="BX658" s="638"/>
    </row>
    <row r="659" spans="1:76" s="72" customFormat="1" ht="15" customHeight="1">
      <c r="A659" s="131"/>
      <c r="B659" s="53"/>
      <c r="C659" s="82" t="s">
        <v>80</v>
      </c>
      <c r="D659" s="763"/>
      <c r="E659" s="764"/>
      <c r="F659" s="764"/>
      <c r="G659" s="764"/>
      <c r="H659" s="765"/>
      <c r="I659" s="573"/>
      <c r="J659" s="573"/>
      <c r="K659" s="573"/>
      <c r="L659" s="573"/>
      <c r="M659" s="573"/>
      <c r="N659" s="573"/>
      <c r="O659" s="573"/>
      <c r="P659" s="573"/>
      <c r="Q659" s="573"/>
      <c r="R659" s="573"/>
      <c r="S659" s="573"/>
      <c r="T659" s="573"/>
      <c r="U659" s="573"/>
      <c r="V659" s="573"/>
      <c r="W659" s="573"/>
      <c r="X659" s="573"/>
      <c r="Y659" s="573"/>
      <c r="Z659" s="573"/>
      <c r="AA659" s="573"/>
      <c r="AB659" s="685"/>
      <c r="AC659" s="685"/>
      <c r="AD659" s="685"/>
      <c r="AE659" s="12"/>
      <c r="AF659" s="122"/>
      <c r="AH659" s="645" t="b">
        <f t="shared" si="92"/>
        <v>0</v>
      </c>
      <c r="AI659" s="647"/>
      <c r="AJ659" s="645" t="str">
        <f t="shared" si="93"/>
        <v/>
      </c>
      <c r="AK659" s="647"/>
      <c r="AL659" s="645">
        <f t="shared" si="94"/>
        <v>0</v>
      </c>
      <c r="AM659" s="647"/>
      <c r="AN659" s="645" t="b">
        <f t="shared" si="95"/>
        <v>0</v>
      </c>
      <c r="AO659" s="647"/>
      <c r="AP659" s="645" t="str">
        <f t="shared" si="96"/>
        <v/>
      </c>
      <c r="AQ659" s="647"/>
      <c r="AR659" s="645">
        <f t="shared" si="97"/>
        <v>0</v>
      </c>
      <c r="AS659" s="647"/>
      <c r="AT659" s="638" t="b">
        <f t="shared" si="98"/>
        <v>0</v>
      </c>
      <c r="AU659" s="638"/>
      <c r="AV659" s="638">
        <f t="shared" si="99"/>
        <v>0</v>
      </c>
      <c r="AW659" s="638"/>
      <c r="AY659" s="638">
        <f t="shared" si="100"/>
        <v>0</v>
      </c>
      <c r="AZ659" s="638"/>
      <c r="BA659" s="29"/>
      <c r="BB659" s="704">
        <f t="shared" si="90"/>
        <v>0</v>
      </c>
      <c r="BC659" s="705"/>
      <c r="BE659" s="704">
        <f t="shared" si="91"/>
        <v>0</v>
      </c>
      <c r="BF659" s="705"/>
      <c r="BH659" s="645">
        <f t="shared" si="101"/>
        <v>0</v>
      </c>
      <c r="BI659" s="647"/>
      <c r="BW659" s="638">
        <f t="shared" si="102"/>
        <v>0</v>
      </c>
      <c r="BX659" s="638"/>
    </row>
    <row r="660" spans="1:76" s="72" customFormat="1" ht="15" customHeight="1">
      <c r="A660" s="131"/>
      <c r="B660" s="53"/>
      <c r="C660" s="82" t="s">
        <v>81</v>
      </c>
      <c r="D660" s="763"/>
      <c r="E660" s="764"/>
      <c r="F660" s="764"/>
      <c r="G660" s="764"/>
      <c r="H660" s="765"/>
      <c r="I660" s="573"/>
      <c r="J660" s="573"/>
      <c r="K660" s="573"/>
      <c r="L660" s="573"/>
      <c r="M660" s="573"/>
      <c r="N660" s="573"/>
      <c r="O660" s="573"/>
      <c r="P660" s="573"/>
      <c r="Q660" s="573"/>
      <c r="R660" s="573"/>
      <c r="S660" s="573"/>
      <c r="T660" s="573"/>
      <c r="U660" s="573"/>
      <c r="V660" s="573"/>
      <c r="W660" s="573"/>
      <c r="X660" s="573"/>
      <c r="Y660" s="573"/>
      <c r="Z660" s="573"/>
      <c r="AA660" s="573"/>
      <c r="AB660" s="685"/>
      <c r="AC660" s="685"/>
      <c r="AD660" s="685"/>
      <c r="AE660" s="12"/>
      <c r="AF660" s="122"/>
      <c r="AH660" s="645" t="b">
        <f t="shared" si="92"/>
        <v>0</v>
      </c>
      <c r="AI660" s="647"/>
      <c r="AJ660" s="645" t="str">
        <f t="shared" si="93"/>
        <v/>
      </c>
      <c r="AK660" s="647"/>
      <c r="AL660" s="645">
        <f t="shared" si="94"/>
        <v>0</v>
      </c>
      <c r="AM660" s="647"/>
      <c r="AN660" s="645" t="b">
        <f t="shared" si="95"/>
        <v>0</v>
      </c>
      <c r="AO660" s="647"/>
      <c r="AP660" s="645" t="str">
        <f t="shared" si="96"/>
        <v/>
      </c>
      <c r="AQ660" s="647"/>
      <c r="AR660" s="645">
        <f t="shared" si="97"/>
        <v>0</v>
      </c>
      <c r="AS660" s="647"/>
      <c r="AT660" s="638" t="b">
        <f t="shared" si="98"/>
        <v>0</v>
      </c>
      <c r="AU660" s="638"/>
      <c r="AV660" s="638">
        <f t="shared" si="99"/>
        <v>0</v>
      </c>
      <c r="AW660" s="638"/>
      <c r="AY660" s="638">
        <f t="shared" si="100"/>
        <v>0</v>
      </c>
      <c r="AZ660" s="638"/>
      <c r="BA660" s="29"/>
      <c r="BB660" s="704">
        <f t="shared" si="90"/>
        <v>0</v>
      </c>
      <c r="BC660" s="705"/>
      <c r="BE660" s="704">
        <f t="shared" si="91"/>
        <v>0</v>
      </c>
      <c r="BF660" s="705"/>
      <c r="BH660" s="645">
        <f t="shared" si="101"/>
        <v>0</v>
      </c>
      <c r="BI660" s="647"/>
      <c r="BW660" s="638">
        <f t="shared" si="102"/>
        <v>0</v>
      </c>
      <c r="BX660" s="638"/>
    </row>
    <row r="661" spans="1:76" s="72" customFormat="1" ht="15" customHeight="1">
      <c r="A661" s="131"/>
      <c r="B661" s="53"/>
      <c r="C661" s="82" t="s">
        <v>82</v>
      </c>
      <c r="D661" s="763"/>
      <c r="E661" s="764"/>
      <c r="F661" s="764"/>
      <c r="G661" s="764"/>
      <c r="H661" s="765"/>
      <c r="I661" s="573"/>
      <c r="J661" s="573"/>
      <c r="K661" s="573"/>
      <c r="L661" s="573"/>
      <c r="M661" s="573"/>
      <c r="N661" s="573"/>
      <c r="O661" s="573"/>
      <c r="P661" s="573"/>
      <c r="Q661" s="573"/>
      <c r="R661" s="573"/>
      <c r="S661" s="573"/>
      <c r="T661" s="573"/>
      <c r="U661" s="573"/>
      <c r="V661" s="573"/>
      <c r="W661" s="573"/>
      <c r="X661" s="573"/>
      <c r="Y661" s="573"/>
      <c r="Z661" s="573"/>
      <c r="AA661" s="573"/>
      <c r="AB661" s="685"/>
      <c r="AC661" s="685"/>
      <c r="AD661" s="685"/>
      <c r="AE661" s="12"/>
      <c r="AF661" s="122"/>
      <c r="AH661" s="645" t="b">
        <f t="shared" si="92"/>
        <v>0</v>
      </c>
      <c r="AI661" s="647"/>
      <c r="AJ661" s="645" t="str">
        <f t="shared" si="93"/>
        <v/>
      </c>
      <c r="AK661" s="647"/>
      <c r="AL661" s="645">
        <f t="shared" si="94"/>
        <v>0</v>
      </c>
      <c r="AM661" s="647"/>
      <c r="AN661" s="645" t="b">
        <f t="shared" si="95"/>
        <v>0</v>
      </c>
      <c r="AO661" s="647"/>
      <c r="AP661" s="645" t="str">
        <f t="shared" si="96"/>
        <v/>
      </c>
      <c r="AQ661" s="647"/>
      <c r="AR661" s="645">
        <f t="shared" si="97"/>
        <v>0</v>
      </c>
      <c r="AS661" s="647"/>
      <c r="AT661" s="638" t="b">
        <f t="shared" si="98"/>
        <v>0</v>
      </c>
      <c r="AU661" s="638"/>
      <c r="AV661" s="638">
        <f t="shared" si="99"/>
        <v>0</v>
      </c>
      <c r="AW661" s="638"/>
      <c r="AY661" s="638">
        <f t="shared" si="100"/>
        <v>0</v>
      </c>
      <c r="AZ661" s="638"/>
      <c r="BA661" s="29"/>
      <c r="BB661" s="704">
        <f t="shared" si="90"/>
        <v>0</v>
      </c>
      <c r="BC661" s="705"/>
      <c r="BE661" s="704">
        <f t="shared" si="91"/>
        <v>0</v>
      </c>
      <c r="BF661" s="705"/>
      <c r="BH661" s="645">
        <f t="shared" si="101"/>
        <v>0</v>
      </c>
      <c r="BI661" s="647"/>
      <c r="BW661" s="638">
        <f t="shared" si="102"/>
        <v>0</v>
      </c>
      <c r="BX661" s="638"/>
    </row>
    <row r="662" spans="1:76" s="72" customFormat="1" ht="15" customHeight="1">
      <c r="A662" s="131"/>
      <c r="B662" s="53"/>
      <c r="C662" s="82" t="s">
        <v>83</v>
      </c>
      <c r="D662" s="763"/>
      <c r="E662" s="764"/>
      <c r="F662" s="764"/>
      <c r="G662" s="764"/>
      <c r="H662" s="765"/>
      <c r="I662" s="573"/>
      <c r="J662" s="573"/>
      <c r="K662" s="573"/>
      <c r="L662" s="573"/>
      <c r="M662" s="573"/>
      <c r="N662" s="573"/>
      <c r="O662" s="573"/>
      <c r="P662" s="573"/>
      <c r="Q662" s="573"/>
      <c r="R662" s="573"/>
      <c r="S662" s="573"/>
      <c r="T662" s="573"/>
      <c r="U662" s="573"/>
      <c r="V662" s="573"/>
      <c r="W662" s="573"/>
      <c r="X662" s="573"/>
      <c r="Y662" s="573"/>
      <c r="Z662" s="573"/>
      <c r="AA662" s="573"/>
      <c r="AB662" s="685"/>
      <c r="AC662" s="685"/>
      <c r="AD662" s="685"/>
      <c r="AE662" s="12"/>
      <c r="AF662" s="122"/>
      <c r="AH662" s="645" t="b">
        <f t="shared" si="92"/>
        <v>0</v>
      </c>
      <c r="AI662" s="647"/>
      <c r="AJ662" s="645" t="str">
        <f t="shared" si="93"/>
        <v/>
      </c>
      <c r="AK662" s="647"/>
      <c r="AL662" s="645">
        <f t="shared" si="94"/>
        <v>0</v>
      </c>
      <c r="AM662" s="647"/>
      <c r="AN662" s="645" t="b">
        <f t="shared" si="95"/>
        <v>0</v>
      </c>
      <c r="AO662" s="647"/>
      <c r="AP662" s="645" t="str">
        <f t="shared" si="96"/>
        <v/>
      </c>
      <c r="AQ662" s="647"/>
      <c r="AR662" s="645">
        <f t="shared" si="97"/>
        <v>0</v>
      </c>
      <c r="AS662" s="647"/>
      <c r="AT662" s="638" t="b">
        <f t="shared" si="98"/>
        <v>0</v>
      </c>
      <c r="AU662" s="638"/>
      <c r="AV662" s="638">
        <f t="shared" si="99"/>
        <v>0</v>
      </c>
      <c r="AW662" s="638"/>
      <c r="AY662" s="638">
        <f t="shared" si="100"/>
        <v>0</v>
      </c>
      <c r="AZ662" s="638"/>
      <c r="BA662" s="29"/>
      <c r="BB662" s="704">
        <f t="shared" si="90"/>
        <v>0</v>
      </c>
      <c r="BC662" s="705"/>
      <c r="BE662" s="704">
        <f t="shared" si="91"/>
        <v>0</v>
      </c>
      <c r="BF662" s="705"/>
      <c r="BH662" s="645">
        <f t="shared" si="101"/>
        <v>0</v>
      </c>
      <c r="BI662" s="647"/>
      <c r="BW662" s="638">
        <f t="shared" si="102"/>
        <v>0</v>
      </c>
      <c r="BX662" s="638"/>
    </row>
    <row r="663" spans="1:76" s="72" customFormat="1" ht="15" customHeight="1">
      <c r="A663" s="131"/>
      <c r="B663" s="53"/>
      <c r="C663" s="82" t="s">
        <v>84</v>
      </c>
      <c r="D663" s="763"/>
      <c r="E663" s="764"/>
      <c r="F663" s="764"/>
      <c r="G663" s="764"/>
      <c r="H663" s="765"/>
      <c r="I663" s="573"/>
      <c r="J663" s="573"/>
      <c r="K663" s="573"/>
      <c r="L663" s="573"/>
      <c r="M663" s="573"/>
      <c r="N663" s="573"/>
      <c r="O663" s="573"/>
      <c r="P663" s="573"/>
      <c r="Q663" s="573"/>
      <c r="R663" s="573"/>
      <c r="S663" s="573"/>
      <c r="T663" s="573"/>
      <c r="U663" s="573"/>
      <c r="V663" s="573"/>
      <c r="W663" s="573"/>
      <c r="X663" s="573"/>
      <c r="Y663" s="573"/>
      <c r="Z663" s="573"/>
      <c r="AA663" s="573"/>
      <c r="AB663" s="685"/>
      <c r="AC663" s="685"/>
      <c r="AD663" s="685"/>
      <c r="AE663" s="12"/>
      <c r="AF663" s="122"/>
      <c r="AH663" s="645" t="b">
        <f t="shared" si="92"/>
        <v>0</v>
      </c>
      <c r="AI663" s="647"/>
      <c r="AJ663" s="645" t="str">
        <f t="shared" si="93"/>
        <v/>
      </c>
      <c r="AK663" s="647"/>
      <c r="AL663" s="645">
        <f t="shared" si="94"/>
        <v>0</v>
      </c>
      <c r="AM663" s="647"/>
      <c r="AN663" s="645" t="b">
        <f t="shared" si="95"/>
        <v>0</v>
      </c>
      <c r="AO663" s="647"/>
      <c r="AP663" s="645" t="str">
        <f t="shared" si="96"/>
        <v/>
      </c>
      <c r="AQ663" s="647"/>
      <c r="AR663" s="645">
        <f t="shared" si="97"/>
        <v>0</v>
      </c>
      <c r="AS663" s="647"/>
      <c r="AT663" s="638" t="b">
        <f t="shared" si="98"/>
        <v>0</v>
      </c>
      <c r="AU663" s="638"/>
      <c r="AV663" s="638">
        <f t="shared" si="99"/>
        <v>0</v>
      </c>
      <c r="AW663" s="638"/>
      <c r="AY663" s="638">
        <f t="shared" si="100"/>
        <v>0</v>
      </c>
      <c r="AZ663" s="638"/>
      <c r="BA663" s="29"/>
      <c r="BB663" s="704">
        <f t="shared" si="90"/>
        <v>0</v>
      </c>
      <c r="BC663" s="705"/>
      <c r="BE663" s="704">
        <f t="shared" si="91"/>
        <v>0</v>
      </c>
      <c r="BF663" s="705"/>
      <c r="BH663" s="645">
        <f t="shared" si="101"/>
        <v>0</v>
      </c>
      <c r="BI663" s="647"/>
      <c r="BW663" s="638">
        <f t="shared" si="102"/>
        <v>0</v>
      </c>
      <c r="BX663" s="638"/>
    </row>
    <row r="664" spans="1:76" s="72" customFormat="1" ht="15" customHeight="1">
      <c r="A664" s="131"/>
      <c r="B664" s="53"/>
      <c r="C664" s="82" t="s">
        <v>85</v>
      </c>
      <c r="D664" s="763"/>
      <c r="E664" s="764"/>
      <c r="F664" s="764"/>
      <c r="G664" s="764"/>
      <c r="H664" s="765"/>
      <c r="I664" s="573"/>
      <c r="J664" s="573"/>
      <c r="K664" s="573"/>
      <c r="L664" s="573"/>
      <c r="M664" s="573"/>
      <c r="N664" s="573"/>
      <c r="O664" s="573"/>
      <c r="P664" s="573"/>
      <c r="Q664" s="573"/>
      <c r="R664" s="573"/>
      <c r="S664" s="573"/>
      <c r="T664" s="573"/>
      <c r="U664" s="573"/>
      <c r="V664" s="573"/>
      <c r="W664" s="573"/>
      <c r="X664" s="573"/>
      <c r="Y664" s="573"/>
      <c r="Z664" s="573"/>
      <c r="AA664" s="573"/>
      <c r="AB664" s="685"/>
      <c r="AC664" s="685"/>
      <c r="AD664" s="685"/>
      <c r="AE664" s="12"/>
      <c r="AF664" s="122"/>
      <c r="AH664" s="645" t="b">
        <f t="shared" si="92"/>
        <v>0</v>
      </c>
      <c r="AI664" s="647"/>
      <c r="AJ664" s="645" t="str">
        <f t="shared" si="93"/>
        <v/>
      </c>
      <c r="AK664" s="647"/>
      <c r="AL664" s="645">
        <f t="shared" si="94"/>
        <v>0</v>
      </c>
      <c r="AM664" s="647"/>
      <c r="AN664" s="645" t="b">
        <f t="shared" si="95"/>
        <v>0</v>
      </c>
      <c r="AO664" s="647"/>
      <c r="AP664" s="645" t="str">
        <f t="shared" si="96"/>
        <v/>
      </c>
      <c r="AQ664" s="647"/>
      <c r="AR664" s="645">
        <f t="shared" si="97"/>
        <v>0</v>
      </c>
      <c r="AS664" s="647"/>
      <c r="AT664" s="638" t="b">
        <f t="shared" si="98"/>
        <v>0</v>
      </c>
      <c r="AU664" s="638"/>
      <c r="AV664" s="638">
        <f t="shared" si="99"/>
        <v>0</v>
      </c>
      <c r="AW664" s="638"/>
      <c r="AY664" s="638">
        <f t="shared" si="100"/>
        <v>0</v>
      </c>
      <c r="AZ664" s="638"/>
      <c r="BA664" s="29"/>
      <c r="BB664" s="704">
        <f t="shared" si="90"/>
        <v>0</v>
      </c>
      <c r="BC664" s="705"/>
      <c r="BE664" s="704">
        <f t="shared" si="91"/>
        <v>0</v>
      </c>
      <c r="BF664" s="705"/>
      <c r="BH664" s="645">
        <f t="shared" si="101"/>
        <v>0</v>
      </c>
      <c r="BI664" s="647"/>
      <c r="BW664" s="638">
        <f t="shared" si="102"/>
        <v>0</v>
      </c>
      <c r="BX664" s="638"/>
    </row>
    <row r="665" spans="1:76" s="72" customFormat="1" ht="15" customHeight="1">
      <c r="A665" s="131"/>
      <c r="B665" s="53"/>
      <c r="C665" s="82" t="s">
        <v>86</v>
      </c>
      <c r="D665" s="763"/>
      <c r="E665" s="764"/>
      <c r="F665" s="764"/>
      <c r="G665" s="764"/>
      <c r="H665" s="765"/>
      <c r="I665" s="573"/>
      <c r="J665" s="573"/>
      <c r="K665" s="573"/>
      <c r="L665" s="573"/>
      <c r="M665" s="573"/>
      <c r="N665" s="573"/>
      <c r="O665" s="573"/>
      <c r="P665" s="573"/>
      <c r="Q665" s="573"/>
      <c r="R665" s="573"/>
      <c r="S665" s="573"/>
      <c r="T665" s="573"/>
      <c r="U665" s="573"/>
      <c r="V665" s="573"/>
      <c r="W665" s="573"/>
      <c r="X665" s="573"/>
      <c r="Y665" s="573"/>
      <c r="Z665" s="573"/>
      <c r="AA665" s="573"/>
      <c r="AB665" s="685"/>
      <c r="AC665" s="685"/>
      <c r="AD665" s="685"/>
      <c r="AE665" s="12"/>
      <c r="AF665" s="122"/>
      <c r="AH665" s="645" t="b">
        <f t="shared" si="92"/>
        <v>0</v>
      </c>
      <c r="AI665" s="647"/>
      <c r="AJ665" s="645" t="str">
        <f t="shared" si="93"/>
        <v/>
      </c>
      <c r="AK665" s="647"/>
      <c r="AL665" s="645">
        <f t="shared" si="94"/>
        <v>0</v>
      </c>
      <c r="AM665" s="647"/>
      <c r="AN665" s="645" t="b">
        <f t="shared" si="95"/>
        <v>0</v>
      </c>
      <c r="AO665" s="647"/>
      <c r="AP665" s="645" t="str">
        <f t="shared" si="96"/>
        <v/>
      </c>
      <c r="AQ665" s="647"/>
      <c r="AR665" s="645">
        <f t="shared" si="97"/>
        <v>0</v>
      </c>
      <c r="AS665" s="647"/>
      <c r="AT665" s="638" t="b">
        <f t="shared" si="98"/>
        <v>0</v>
      </c>
      <c r="AU665" s="638"/>
      <c r="AV665" s="638">
        <f t="shared" si="99"/>
        <v>0</v>
      </c>
      <c r="AW665" s="638"/>
      <c r="AY665" s="638">
        <f t="shared" si="100"/>
        <v>0</v>
      </c>
      <c r="AZ665" s="638"/>
      <c r="BA665" s="29"/>
      <c r="BB665" s="704">
        <f t="shared" si="90"/>
        <v>0</v>
      </c>
      <c r="BC665" s="705"/>
      <c r="BE665" s="704">
        <f t="shared" si="91"/>
        <v>0</v>
      </c>
      <c r="BF665" s="705"/>
      <c r="BH665" s="645">
        <f t="shared" si="101"/>
        <v>0</v>
      </c>
      <c r="BI665" s="647"/>
      <c r="BW665" s="638">
        <f t="shared" si="102"/>
        <v>0</v>
      </c>
      <c r="BX665" s="638"/>
    </row>
    <row r="666" spans="1:76" s="72" customFormat="1" ht="15" customHeight="1">
      <c r="A666" s="131"/>
      <c r="B666" s="53"/>
      <c r="C666" s="82" t="s">
        <v>87</v>
      </c>
      <c r="D666" s="763"/>
      <c r="E666" s="764"/>
      <c r="F666" s="764"/>
      <c r="G666" s="764"/>
      <c r="H666" s="765"/>
      <c r="I666" s="573"/>
      <c r="J666" s="573"/>
      <c r="K666" s="573"/>
      <c r="L666" s="573"/>
      <c r="M666" s="573"/>
      <c r="N666" s="573"/>
      <c r="O666" s="573"/>
      <c r="P666" s="573"/>
      <c r="Q666" s="573"/>
      <c r="R666" s="573"/>
      <c r="S666" s="573"/>
      <c r="T666" s="573"/>
      <c r="U666" s="573"/>
      <c r="V666" s="573"/>
      <c r="W666" s="573"/>
      <c r="X666" s="573"/>
      <c r="Y666" s="573"/>
      <c r="Z666" s="573"/>
      <c r="AA666" s="573"/>
      <c r="AB666" s="685"/>
      <c r="AC666" s="685"/>
      <c r="AD666" s="685"/>
      <c r="AE666" s="12"/>
      <c r="AF666" s="122"/>
      <c r="AH666" s="645" t="b">
        <f t="shared" si="92"/>
        <v>0</v>
      </c>
      <c r="AI666" s="647"/>
      <c r="AJ666" s="645" t="str">
        <f t="shared" si="93"/>
        <v/>
      </c>
      <c r="AK666" s="647"/>
      <c r="AL666" s="645">
        <f t="shared" si="94"/>
        <v>0</v>
      </c>
      <c r="AM666" s="647"/>
      <c r="AN666" s="645" t="b">
        <f t="shared" si="95"/>
        <v>0</v>
      </c>
      <c r="AO666" s="647"/>
      <c r="AP666" s="645" t="str">
        <f t="shared" si="96"/>
        <v/>
      </c>
      <c r="AQ666" s="647"/>
      <c r="AR666" s="645">
        <f t="shared" si="97"/>
        <v>0</v>
      </c>
      <c r="AS666" s="647"/>
      <c r="AT666" s="638" t="b">
        <f t="shared" si="98"/>
        <v>0</v>
      </c>
      <c r="AU666" s="638"/>
      <c r="AV666" s="638">
        <f t="shared" si="99"/>
        <v>0</v>
      </c>
      <c r="AW666" s="638"/>
      <c r="AY666" s="638">
        <f t="shared" si="100"/>
        <v>0</v>
      </c>
      <c r="AZ666" s="638"/>
      <c r="BA666" s="29"/>
      <c r="BB666" s="704">
        <f t="shared" si="90"/>
        <v>0</v>
      </c>
      <c r="BC666" s="705"/>
      <c r="BE666" s="704">
        <f t="shared" si="91"/>
        <v>0</v>
      </c>
      <c r="BF666" s="705"/>
      <c r="BH666" s="645">
        <f t="shared" si="101"/>
        <v>0</v>
      </c>
      <c r="BI666" s="647"/>
      <c r="BW666" s="638">
        <f t="shared" si="102"/>
        <v>0</v>
      </c>
      <c r="BX666" s="638"/>
    </row>
    <row r="667" spans="1:76" s="72" customFormat="1" ht="15" customHeight="1">
      <c r="A667" s="131"/>
      <c r="B667" s="53"/>
      <c r="C667" s="82" t="s">
        <v>88</v>
      </c>
      <c r="D667" s="763"/>
      <c r="E667" s="764"/>
      <c r="F667" s="764"/>
      <c r="G667" s="764"/>
      <c r="H667" s="765"/>
      <c r="I667" s="573"/>
      <c r="J667" s="573"/>
      <c r="K667" s="573"/>
      <c r="L667" s="573"/>
      <c r="M667" s="573"/>
      <c r="N667" s="573"/>
      <c r="O667" s="573"/>
      <c r="P667" s="573"/>
      <c r="Q667" s="573"/>
      <c r="R667" s="573"/>
      <c r="S667" s="573"/>
      <c r="T667" s="573"/>
      <c r="U667" s="573"/>
      <c r="V667" s="573"/>
      <c r="W667" s="573"/>
      <c r="X667" s="573"/>
      <c r="Y667" s="573"/>
      <c r="Z667" s="573"/>
      <c r="AA667" s="573"/>
      <c r="AB667" s="685"/>
      <c r="AC667" s="685"/>
      <c r="AD667" s="685"/>
      <c r="AE667" s="12"/>
      <c r="AF667" s="122"/>
      <c r="AH667" s="645" t="b">
        <f t="shared" si="92"/>
        <v>0</v>
      </c>
      <c r="AI667" s="647"/>
      <c r="AJ667" s="645" t="str">
        <f t="shared" si="93"/>
        <v/>
      </c>
      <c r="AK667" s="647"/>
      <c r="AL667" s="645">
        <f t="shared" si="94"/>
        <v>0</v>
      </c>
      <c r="AM667" s="647"/>
      <c r="AN667" s="645" t="b">
        <f t="shared" si="95"/>
        <v>0</v>
      </c>
      <c r="AO667" s="647"/>
      <c r="AP667" s="645" t="str">
        <f t="shared" si="96"/>
        <v/>
      </c>
      <c r="AQ667" s="647"/>
      <c r="AR667" s="645">
        <f t="shared" si="97"/>
        <v>0</v>
      </c>
      <c r="AS667" s="647"/>
      <c r="AT667" s="638" t="b">
        <f t="shared" si="98"/>
        <v>0</v>
      </c>
      <c r="AU667" s="638"/>
      <c r="AV667" s="638">
        <f t="shared" si="99"/>
        <v>0</v>
      </c>
      <c r="AW667" s="638"/>
      <c r="AY667" s="638">
        <f t="shared" si="100"/>
        <v>0</v>
      </c>
      <c r="AZ667" s="638"/>
      <c r="BA667" s="29"/>
      <c r="BB667" s="704">
        <f t="shared" si="90"/>
        <v>0</v>
      </c>
      <c r="BC667" s="705"/>
      <c r="BE667" s="704">
        <f t="shared" si="91"/>
        <v>0</v>
      </c>
      <c r="BF667" s="705"/>
      <c r="BH667" s="645">
        <f t="shared" si="101"/>
        <v>0</v>
      </c>
      <c r="BI667" s="647"/>
      <c r="BW667" s="638">
        <f t="shared" si="102"/>
        <v>0</v>
      </c>
      <c r="BX667" s="638"/>
    </row>
    <row r="668" spans="1:76" s="72" customFormat="1" ht="15" customHeight="1">
      <c r="A668" s="131"/>
      <c r="B668" s="53"/>
      <c r="C668" s="82" t="s">
        <v>89</v>
      </c>
      <c r="D668" s="763"/>
      <c r="E668" s="764"/>
      <c r="F668" s="764"/>
      <c r="G668" s="764"/>
      <c r="H668" s="765"/>
      <c r="I668" s="573"/>
      <c r="J668" s="573"/>
      <c r="K668" s="573"/>
      <c r="L668" s="573"/>
      <c r="M668" s="573"/>
      <c r="N668" s="573"/>
      <c r="O668" s="573"/>
      <c r="P668" s="573"/>
      <c r="Q668" s="573"/>
      <c r="R668" s="573"/>
      <c r="S668" s="573"/>
      <c r="T668" s="573"/>
      <c r="U668" s="573"/>
      <c r="V668" s="573"/>
      <c r="W668" s="573"/>
      <c r="X668" s="573"/>
      <c r="Y668" s="573"/>
      <c r="Z668" s="573"/>
      <c r="AA668" s="573"/>
      <c r="AB668" s="685"/>
      <c r="AC668" s="685"/>
      <c r="AD668" s="685"/>
      <c r="AE668" s="12"/>
      <c r="AF668" s="122"/>
      <c r="AH668" s="645" t="b">
        <f t="shared" si="92"/>
        <v>0</v>
      </c>
      <c r="AI668" s="647"/>
      <c r="AJ668" s="645" t="str">
        <f t="shared" si="93"/>
        <v/>
      </c>
      <c r="AK668" s="647"/>
      <c r="AL668" s="645">
        <f t="shared" si="94"/>
        <v>0</v>
      </c>
      <c r="AM668" s="647"/>
      <c r="AN668" s="645" t="b">
        <f t="shared" si="95"/>
        <v>0</v>
      </c>
      <c r="AO668" s="647"/>
      <c r="AP668" s="645" t="str">
        <f t="shared" si="96"/>
        <v/>
      </c>
      <c r="AQ668" s="647"/>
      <c r="AR668" s="645">
        <f t="shared" si="97"/>
        <v>0</v>
      </c>
      <c r="AS668" s="647"/>
      <c r="AT668" s="638" t="b">
        <f t="shared" si="98"/>
        <v>0</v>
      </c>
      <c r="AU668" s="638"/>
      <c r="AV668" s="638">
        <f t="shared" si="99"/>
        <v>0</v>
      </c>
      <c r="AW668" s="638"/>
      <c r="AY668" s="638">
        <f t="shared" si="100"/>
        <v>0</v>
      </c>
      <c r="AZ668" s="638"/>
      <c r="BA668" s="29"/>
      <c r="BB668" s="704">
        <f t="shared" si="90"/>
        <v>0</v>
      </c>
      <c r="BC668" s="705"/>
      <c r="BE668" s="704">
        <f t="shared" si="91"/>
        <v>0</v>
      </c>
      <c r="BF668" s="705"/>
      <c r="BH668" s="645">
        <f t="shared" si="101"/>
        <v>0</v>
      </c>
      <c r="BI668" s="647"/>
      <c r="BW668" s="638">
        <f t="shared" si="102"/>
        <v>0</v>
      </c>
      <c r="BX668" s="638"/>
    </row>
    <row r="669" spans="1:76" s="72" customFormat="1" ht="15" customHeight="1">
      <c r="A669" s="131"/>
      <c r="B669" s="53"/>
      <c r="C669" s="82" t="s">
        <v>90</v>
      </c>
      <c r="D669" s="763"/>
      <c r="E669" s="764"/>
      <c r="F669" s="764"/>
      <c r="G669" s="764"/>
      <c r="H669" s="765"/>
      <c r="I669" s="573"/>
      <c r="J669" s="573"/>
      <c r="K669" s="573"/>
      <c r="L669" s="573"/>
      <c r="M669" s="573"/>
      <c r="N669" s="573"/>
      <c r="O669" s="573"/>
      <c r="P669" s="573"/>
      <c r="Q669" s="573"/>
      <c r="R669" s="573"/>
      <c r="S669" s="573"/>
      <c r="T669" s="573"/>
      <c r="U669" s="573"/>
      <c r="V669" s="573"/>
      <c r="W669" s="573"/>
      <c r="X669" s="573"/>
      <c r="Y669" s="573"/>
      <c r="Z669" s="573"/>
      <c r="AA669" s="573"/>
      <c r="AB669" s="685"/>
      <c r="AC669" s="685"/>
      <c r="AD669" s="685"/>
      <c r="AE669" s="12"/>
      <c r="AF669" s="122"/>
      <c r="AH669" s="645" t="b">
        <f t="shared" si="92"/>
        <v>0</v>
      </c>
      <c r="AI669" s="647"/>
      <c r="AJ669" s="645" t="str">
        <f t="shared" si="93"/>
        <v/>
      </c>
      <c r="AK669" s="647"/>
      <c r="AL669" s="645">
        <f t="shared" si="94"/>
        <v>0</v>
      </c>
      <c r="AM669" s="647"/>
      <c r="AN669" s="645" t="b">
        <f t="shared" si="95"/>
        <v>0</v>
      </c>
      <c r="AO669" s="647"/>
      <c r="AP669" s="645" t="str">
        <f t="shared" si="96"/>
        <v/>
      </c>
      <c r="AQ669" s="647"/>
      <c r="AR669" s="645">
        <f t="shared" si="97"/>
        <v>0</v>
      </c>
      <c r="AS669" s="647"/>
      <c r="AT669" s="638" t="b">
        <f t="shared" si="98"/>
        <v>0</v>
      </c>
      <c r="AU669" s="638"/>
      <c r="AV669" s="638">
        <f t="shared" si="99"/>
        <v>0</v>
      </c>
      <c r="AW669" s="638"/>
      <c r="AY669" s="638">
        <f t="shared" si="100"/>
        <v>0</v>
      </c>
      <c r="AZ669" s="638"/>
      <c r="BA669" s="29"/>
      <c r="BB669" s="704">
        <f t="shared" si="90"/>
        <v>0</v>
      </c>
      <c r="BC669" s="705"/>
      <c r="BE669" s="704">
        <f t="shared" si="91"/>
        <v>0</v>
      </c>
      <c r="BF669" s="705"/>
      <c r="BH669" s="645">
        <f t="shared" si="101"/>
        <v>0</v>
      </c>
      <c r="BI669" s="647"/>
      <c r="BW669" s="638">
        <f t="shared" si="102"/>
        <v>0</v>
      </c>
      <c r="BX669" s="638"/>
    </row>
    <row r="670" spans="1:76" s="72" customFormat="1" ht="15" customHeight="1">
      <c r="A670" s="131"/>
      <c r="B670" s="53"/>
      <c r="C670" s="82" t="s">
        <v>91</v>
      </c>
      <c r="D670" s="763"/>
      <c r="E670" s="764"/>
      <c r="F670" s="764"/>
      <c r="G670" s="764"/>
      <c r="H670" s="765"/>
      <c r="I670" s="573"/>
      <c r="J670" s="573"/>
      <c r="K670" s="573"/>
      <c r="L670" s="573"/>
      <c r="M670" s="573"/>
      <c r="N670" s="573"/>
      <c r="O670" s="573"/>
      <c r="P670" s="573"/>
      <c r="Q670" s="573"/>
      <c r="R670" s="573"/>
      <c r="S670" s="573"/>
      <c r="T670" s="573"/>
      <c r="U670" s="573"/>
      <c r="V670" s="573"/>
      <c r="W670" s="573"/>
      <c r="X670" s="573"/>
      <c r="Y670" s="573"/>
      <c r="Z670" s="573"/>
      <c r="AA670" s="573"/>
      <c r="AB670" s="685"/>
      <c r="AC670" s="685"/>
      <c r="AD670" s="685"/>
      <c r="AE670" s="12"/>
      <c r="AF670" s="122"/>
      <c r="AH670" s="645" t="b">
        <f t="shared" si="92"/>
        <v>0</v>
      </c>
      <c r="AI670" s="647"/>
      <c r="AJ670" s="645" t="str">
        <f t="shared" si="93"/>
        <v/>
      </c>
      <c r="AK670" s="647"/>
      <c r="AL670" s="645">
        <f t="shared" si="94"/>
        <v>0</v>
      </c>
      <c r="AM670" s="647"/>
      <c r="AN670" s="645" t="b">
        <f t="shared" si="95"/>
        <v>0</v>
      </c>
      <c r="AO670" s="647"/>
      <c r="AP670" s="645" t="str">
        <f t="shared" si="96"/>
        <v/>
      </c>
      <c r="AQ670" s="647"/>
      <c r="AR670" s="645">
        <f t="shared" si="97"/>
        <v>0</v>
      </c>
      <c r="AS670" s="647"/>
      <c r="AT670" s="638" t="b">
        <f t="shared" si="98"/>
        <v>0</v>
      </c>
      <c r="AU670" s="638"/>
      <c r="AV670" s="638">
        <f t="shared" si="99"/>
        <v>0</v>
      </c>
      <c r="AW670" s="638"/>
      <c r="AY670" s="638">
        <f t="shared" si="100"/>
        <v>0</v>
      </c>
      <c r="AZ670" s="638"/>
      <c r="BA670" s="29"/>
      <c r="BB670" s="704">
        <f t="shared" si="90"/>
        <v>0</v>
      </c>
      <c r="BC670" s="705"/>
      <c r="BE670" s="704">
        <f t="shared" si="91"/>
        <v>0</v>
      </c>
      <c r="BF670" s="705"/>
      <c r="BH670" s="645">
        <f t="shared" si="101"/>
        <v>0</v>
      </c>
      <c r="BI670" s="647"/>
      <c r="BW670" s="638">
        <f t="shared" si="102"/>
        <v>0</v>
      </c>
      <c r="BX670" s="638"/>
    </row>
    <row r="671" spans="1:76" s="72" customFormat="1" ht="15" customHeight="1">
      <c r="A671" s="131"/>
      <c r="B671" s="53"/>
      <c r="C671" s="82" t="s">
        <v>92</v>
      </c>
      <c r="D671" s="763"/>
      <c r="E671" s="764"/>
      <c r="F671" s="764"/>
      <c r="G671" s="764"/>
      <c r="H671" s="765"/>
      <c r="I671" s="573"/>
      <c r="J671" s="573"/>
      <c r="K671" s="573"/>
      <c r="L671" s="573"/>
      <c r="M671" s="573"/>
      <c r="N671" s="573"/>
      <c r="O671" s="573"/>
      <c r="P671" s="573"/>
      <c r="Q671" s="573"/>
      <c r="R671" s="573"/>
      <c r="S671" s="573"/>
      <c r="T671" s="573"/>
      <c r="U671" s="573"/>
      <c r="V671" s="573"/>
      <c r="W671" s="573"/>
      <c r="X671" s="573"/>
      <c r="Y671" s="573"/>
      <c r="Z671" s="573"/>
      <c r="AA671" s="573"/>
      <c r="AB671" s="685"/>
      <c r="AC671" s="685"/>
      <c r="AD671" s="685"/>
      <c r="AE671" s="12"/>
      <c r="AF671" s="122"/>
      <c r="AH671" s="645" t="b">
        <f t="shared" si="92"/>
        <v>0</v>
      </c>
      <c r="AI671" s="647"/>
      <c r="AJ671" s="645" t="str">
        <f t="shared" si="93"/>
        <v/>
      </c>
      <c r="AK671" s="647"/>
      <c r="AL671" s="645">
        <f t="shared" si="94"/>
        <v>0</v>
      </c>
      <c r="AM671" s="647"/>
      <c r="AN671" s="645" t="b">
        <f t="shared" si="95"/>
        <v>0</v>
      </c>
      <c r="AO671" s="647"/>
      <c r="AP671" s="645" t="str">
        <f t="shared" si="96"/>
        <v/>
      </c>
      <c r="AQ671" s="647"/>
      <c r="AR671" s="645">
        <f t="shared" si="97"/>
        <v>0</v>
      </c>
      <c r="AS671" s="647"/>
      <c r="AT671" s="638" t="b">
        <f t="shared" si="98"/>
        <v>0</v>
      </c>
      <c r="AU671" s="638"/>
      <c r="AV671" s="638">
        <f t="shared" si="99"/>
        <v>0</v>
      </c>
      <c r="AW671" s="638"/>
      <c r="AY671" s="638">
        <f t="shared" si="100"/>
        <v>0</v>
      </c>
      <c r="AZ671" s="638"/>
      <c r="BA671" s="29"/>
      <c r="BB671" s="704">
        <f t="shared" si="90"/>
        <v>0</v>
      </c>
      <c r="BC671" s="705"/>
      <c r="BE671" s="704">
        <f t="shared" si="91"/>
        <v>0</v>
      </c>
      <c r="BF671" s="705"/>
      <c r="BH671" s="645">
        <f t="shared" si="101"/>
        <v>0</v>
      </c>
      <c r="BI671" s="647"/>
      <c r="BW671" s="638">
        <f t="shared" si="102"/>
        <v>0</v>
      </c>
      <c r="BX671" s="638"/>
    </row>
    <row r="672" spans="1:76" s="72" customFormat="1" ht="15" customHeight="1">
      <c r="A672" s="131"/>
      <c r="B672" s="53"/>
      <c r="C672" s="82" t="s">
        <v>93</v>
      </c>
      <c r="D672" s="763"/>
      <c r="E672" s="764"/>
      <c r="F672" s="764"/>
      <c r="G672" s="764"/>
      <c r="H672" s="765"/>
      <c r="I672" s="573"/>
      <c r="J672" s="573"/>
      <c r="K672" s="573"/>
      <c r="L672" s="573"/>
      <c r="M672" s="573"/>
      <c r="N672" s="573"/>
      <c r="O672" s="573"/>
      <c r="P672" s="573"/>
      <c r="Q672" s="573"/>
      <c r="R672" s="573"/>
      <c r="S672" s="573"/>
      <c r="T672" s="573"/>
      <c r="U672" s="573"/>
      <c r="V672" s="573"/>
      <c r="W672" s="573"/>
      <c r="X672" s="573"/>
      <c r="Y672" s="573"/>
      <c r="Z672" s="573"/>
      <c r="AA672" s="573"/>
      <c r="AB672" s="685"/>
      <c r="AC672" s="685"/>
      <c r="AD672" s="685"/>
      <c r="AE672" s="12"/>
      <c r="AF672" s="122"/>
      <c r="AH672" s="645" t="b">
        <f t="shared" si="92"/>
        <v>0</v>
      </c>
      <c r="AI672" s="647"/>
      <c r="AJ672" s="645" t="str">
        <f t="shared" si="93"/>
        <v/>
      </c>
      <c r="AK672" s="647"/>
      <c r="AL672" s="645">
        <f t="shared" si="94"/>
        <v>0</v>
      </c>
      <c r="AM672" s="647"/>
      <c r="AN672" s="645" t="b">
        <f t="shared" si="95"/>
        <v>0</v>
      </c>
      <c r="AO672" s="647"/>
      <c r="AP672" s="645" t="str">
        <f t="shared" si="96"/>
        <v/>
      </c>
      <c r="AQ672" s="647"/>
      <c r="AR672" s="645">
        <f t="shared" si="97"/>
        <v>0</v>
      </c>
      <c r="AS672" s="647"/>
      <c r="AT672" s="638" t="b">
        <f t="shared" si="98"/>
        <v>0</v>
      </c>
      <c r="AU672" s="638"/>
      <c r="AV672" s="638">
        <f t="shared" si="99"/>
        <v>0</v>
      </c>
      <c r="AW672" s="638"/>
      <c r="AY672" s="638">
        <f t="shared" si="100"/>
        <v>0</v>
      </c>
      <c r="AZ672" s="638"/>
      <c r="BA672" s="29"/>
      <c r="BB672" s="704">
        <f t="shared" si="90"/>
        <v>0</v>
      </c>
      <c r="BC672" s="705"/>
      <c r="BE672" s="704">
        <f t="shared" si="91"/>
        <v>0</v>
      </c>
      <c r="BF672" s="705"/>
      <c r="BH672" s="645">
        <f t="shared" si="101"/>
        <v>0</v>
      </c>
      <c r="BI672" s="647"/>
      <c r="BW672" s="638">
        <f t="shared" si="102"/>
        <v>0</v>
      </c>
      <c r="BX672" s="638"/>
    </row>
    <row r="673" spans="1:76" s="72" customFormat="1" ht="15" customHeight="1">
      <c r="A673" s="131"/>
      <c r="B673" s="53"/>
      <c r="C673" s="82" t="s">
        <v>94</v>
      </c>
      <c r="D673" s="763"/>
      <c r="E673" s="764"/>
      <c r="F673" s="764"/>
      <c r="G673" s="764"/>
      <c r="H673" s="765"/>
      <c r="I673" s="573"/>
      <c r="J673" s="573"/>
      <c r="K673" s="573"/>
      <c r="L673" s="573"/>
      <c r="M673" s="573"/>
      <c r="N673" s="573"/>
      <c r="O673" s="573"/>
      <c r="P673" s="573"/>
      <c r="Q673" s="573"/>
      <c r="R673" s="573"/>
      <c r="S673" s="573"/>
      <c r="T673" s="573"/>
      <c r="U673" s="573"/>
      <c r="V673" s="573"/>
      <c r="W673" s="573"/>
      <c r="X673" s="573"/>
      <c r="Y673" s="573"/>
      <c r="Z673" s="573"/>
      <c r="AA673" s="573"/>
      <c r="AB673" s="685"/>
      <c r="AC673" s="685"/>
      <c r="AD673" s="685"/>
      <c r="AE673" s="12"/>
      <c r="AF673" s="122"/>
      <c r="AH673" s="645" t="b">
        <f t="shared" si="92"/>
        <v>0</v>
      </c>
      <c r="AI673" s="647"/>
      <c r="AJ673" s="645" t="str">
        <f t="shared" si="93"/>
        <v/>
      </c>
      <c r="AK673" s="647"/>
      <c r="AL673" s="645">
        <f t="shared" si="94"/>
        <v>0</v>
      </c>
      <c r="AM673" s="647"/>
      <c r="AN673" s="645" t="b">
        <f t="shared" si="95"/>
        <v>0</v>
      </c>
      <c r="AO673" s="647"/>
      <c r="AP673" s="645" t="str">
        <f t="shared" si="96"/>
        <v/>
      </c>
      <c r="AQ673" s="647"/>
      <c r="AR673" s="645">
        <f t="shared" si="97"/>
        <v>0</v>
      </c>
      <c r="AS673" s="647"/>
      <c r="AT673" s="638" t="b">
        <f t="shared" si="98"/>
        <v>0</v>
      </c>
      <c r="AU673" s="638"/>
      <c r="AV673" s="638">
        <f t="shared" si="99"/>
        <v>0</v>
      </c>
      <c r="AW673" s="638"/>
      <c r="AY673" s="638">
        <f t="shared" si="100"/>
        <v>0</v>
      </c>
      <c r="AZ673" s="638"/>
      <c r="BB673" s="704">
        <f t="shared" si="90"/>
        <v>0</v>
      </c>
      <c r="BC673" s="705"/>
      <c r="BE673" s="704">
        <f t="shared" si="91"/>
        <v>0</v>
      </c>
      <c r="BF673" s="705"/>
      <c r="BH673" s="645">
        <f t="shared" si="101"/>
        <v>0</v>
      </c>
      <c r="BI673" s="647"/>
      <c r="BW673" s="638">
        <f t="shared" si="102"/>
        <v>0</v>
      </c>
      <c r="BX673" s="638"/>
    </row>
    <row r="674" spans="1:76" s="72" customFormat="1" ht="15" customHeight="1">
      <c r="A674" s="131"/>
      <c r="B674" s="53"/>
      <c r="C674" s="82" t="s">
        <v>95</v>
      </c>
      <c r="D674" s="763"/>
      <c r="E674" s="764"/>
      <c r="F674" s="764"/>
      <c r="G674" s="764"/>
      <c r="H674" s="765"/>
      <c r="I674" s="573"/>
      <c r="J674" s="573"/>
      <c r="K674" s="573"/>
      <c r="L674" s="573"/>
      <c r="M674" s="573"/>
      <c r="N674" s="573"/>
      <c r="O674" s="573"/>
      <c r="P674" s="573"/>
      <c r="Q674" s="573"/>
      <c r="R674" s="573"/>
      <c r="S674" s="573"/>
      <c r="T674" s="573"/>
      <c r="U674" s="573"/>
      <c r="V674" s="573"/>
      <c r="W674" s="573"/>
      <c r="X674" s="573"/>
      <c r="Y674" s="573"/>
      <c r="Z674" s="573"/>
      <c r="AA674" s="573"/>
      <c r="AB674" s="685"/>
      <c r="AC674" s="685"/>
      <c r="AD674" s="685"/>
      <c r="AE674" s="12"/>
      <c r="AF674" s="122"/>
      <c r="AH674" s="645" t="b">
        <f t="shared" si="92"/>
        <v>0</v>
      </c>
      <c r="AI674" s="647"/>
      <c r="AJ674" s="645" t="str">
        <f t="shared" si="93"/>
        <v/>
      </c>
      <c r="AK674" s="647"/>
      <c r="AL674" s="645">
        <f t="shared" si="94"/>
        <v>0</v>
      </c>
      <c r="AM674" s="647"/>
      <c r="AN674" s="645" t="b">
        <f t="shared" si="95"/>
        <v>0</v>
      </c>
      <c r="AO674" s="647"/>
      <c r="AP674" s="645" t="str">
        <f t="shared" si="96"/>
        <v/>
      </c>
      <c r="AQ674" s="647"/>
      <c r="AR674" s="645">
        <f t="shared" si="97"/>
        <v>0</v>
      </c>
      <c r="AS674" s="647"/>
      <c r="AT674" s="638" t="b">
        <f t="shared" si="98"/>
        <v>0</v>
      </c>
      <c r="AU674" s="638"/>
      <c r="AV674" s="638">
        <f t="shared" si="99"/>
        <v>0</v>
      </c>
      <c r="AW674" s="638"/>
      <c r="AY674" s="638">
        <f t="shared" si="100"/>
        <v>0</v>
      </c>
      <c r="AZ674" s="638"/>
      <c r="BB674" s="704">
        <f t="shared" si="90"/>
        <v>0</v>
      </c>
      <c r="BC674" s="705"/>
      <c r="BE674" s="704">
        <f t="shared" si="91"/>
        <v>0</v>
      </c>
      <c r="BF674" s="705"/>
      <c r="BH674" s="645">
        <f t="shared" si="101"/>
        <v>0</v>
      </c>
      <c r="BI674" s="647"/>
      <c r="BW674" s="638">
        <f t="shared" si="102"/>
        <v>0</v>
      </c>
      <c r="BX674" s="638"/>
    </row>
    <row r="675" spans="1:76" s="72" customFormat="1" ht="15" customHeight="1">
      <c r="A675" s="131"/>
      <c r="B675" s="53"/>
      <c r="C675" s="82" t="s">
        <v>96</v>
      </c>
      <c r="D675" s="763"/>
      <c r="E675" s="764"/>
      <c r="F675" s="764"/>
      <c r="G675" s="764"/>
      <c r="H675" s="765"/>
      <c r="I675" s="573"/>
      <c r="J675" s="573"/>
      <c r="K675" s="573"/>
      <c r="L675" s="573"/>
      <c r="M675" s="573"/>
      <c r="N675" s="573"/>
      <c r="O675" s="573"/>
      <c r="P675" s="573"/>
      <c r="Q675" s="573"/>
      <c r="R675" s="573"/>
      <c r="S675" s="573"/>
      <c r="T675" s="573"/>
      <c r="U675" s="573"/>
      <c r="V675" s="573"/>
      <c r="W675" s="573"/>
      <c r="X675" s="573"/>
      <c r="Y675" s="573"/>
      <c r="Z675" s="573"/>
      <c r="AA675" s="573"/>
      <c r="AB675" s="685"/>
      <c r="AC675" s="685"/>
      <c r="AD675" s="685"/>
      <c r="AE675" s="12"/>
      <c r="AF675" s="122"/>
      <c r="AH675" s="645" t="b">
        <f t="shared" si="92"/>
        <v>0</v>
      </c>
      <c r="AI675" s="647"/>
      <c r="AJ675" s="645" t="str">
        <f t="shared" si="93"/>
        <v/>
      </c>
      <c r="AK675" s="647"/>
      <c r="AL675" s="645">
        <f t="shared" si="94"/>
        <v>0</v>
      </c>
      <c r="AM675" s="647"/>
      <c r="AN675" s="645" t="b">
        <f t="shared" si="95"/>
        <v>0</v>
      </c>
      <c r="AO675" s="647"/>
      <c r="AP675" s="645" t="str">
        <f t="shared" si="96"/>
        <v/>
      </c>
      <c r="AQ675" s="647"/>
      <c r="AR675" s="645">
        <f t="shared" si="97"/>
        <v>0</v>
      </c>
      <c r="AS675" s="647"/>
      <c r="AT675" s="638" t="b">
        <f t="shared" si="98"/>
        <v>0</v>
      </c>
      <c r="AU675" s="638"/>
      <c r="AV675" s="638">
        <f t="shared" si="99"/>
        <v>0</v>
      </c>
      <c r="AW675" s="638"/>
      <c r="AY675" s="638">
        <f t="shared" ref="AY675:AY694" si="103">IF($AH$627=$AJ$627,0,IF(M675&lt;=$AY$643,0,1))</f>
        <v>0</v>
      </c>
      <c r="AZ675" s="638"/>
      <c r="BB675" s="704">
        <f t="shared" si="90"/>
        <v>0</v>
      </c>
      <c r="BC675" s="705"/>
      <c r="BE675" s="704">
        <f t="shared" si="91"/>
        <v>0</v>
      </c>
      <c r="BF675" s="705"/>
      <c r="BH675" s="645">
        <f t="shared" si="101"/>
        <v>0</v>
      </c>
      <c r="BI675" s="647"/>
      <c r="BW675" s="638">
        <f t="shared" si="102"/>
        <v>0</v>
      </c>
      <c r="BX675" s="638"/>
    </row>
    <row r="676" spans="1:76" s="72" customFormat="1" ht="15" customHeight="1">
      <c r="A676" s="131"/>
      <c r="B676" s="53"/>
      <c r="C676" s="82" t="s">
        <v>97</v>
      </c>
      <c r="D676" s="763"/>
      <c r="E676" s="764"/>
      <c r="F676" s="764"/>
      <c r="G676" s="764"/>
      <c r="H676" s="765"/>
      <c r="I676" s="573"/>
      <c r="J676" s="573"/>
      <c r="K676" s="573"/>
      <c r="L676" s="573"/>
      <c r="M676" s="573"/>
      <c r="N676" s="573"/>
      <c r="O676" s="573"/>
      <c r="P676" s="573"/>
      <c r="Q676" s="573"/>
      <c r="R676" s="573"/>
      <c r="S676" s="573"/>
      <c r="T676" s="573"/>
      <c r="U676" s="573"/>
      <c r="V676" s="573"/>
      <c r="W676" s="573"/>
      <c r="X676" s="573"/>
      <c r="Y676" s="573"/>
      <c r="Z676" s="573"/>
      <c r="AA676" s="573"/>
      <c r="AB676" s="685"/>
      <c r="AC676" s="685"/>
      <c r="AD676" s="685"/>
      <c r="AE676" s="12"/>
      <c r="AF676" s="122"/>
      <c r="AH676" s="645" t="b">
        <f t="shared" si="92"/>
        <v>0</v>
      </c>
      <c r="AI676" s="647"/>
      <c r="AJ676" s="645" t="str">
        <f t="shared" si="93"/>
        <v/>
      </c>
      <c r="AK676" s="647"/>
      <c r="AL676" s="645">
        <f t="shared" si="94"/>
        <v>0</v>
      </c>
      <c r="AM676" s="647"/>
      <c r="AN676" s="645" t="b">
        <f t="shared" si="95"/>
        <v>0</v>
      </c>
      <c r="AO676" s="647"/>
      <c r="AP676" s="645" t="str">
        <f t="shared" si="96"/>
        <v/>
      </c>
      <c r="AQ676" s="647"/>
      <c r="AR676" s="645">
        <f t="shared" si="97"/>
        <v>0</v>
      </c>
      <c r="AS676" s="647"/>
      <c r="AT676" s="638" t="b">
        <f t="shared" si="98"/>
        <v>0</v>
      </c>
      <c r="AU676" s="638"/>
      <c r="AV676" s="638">
        <f t="shared" si="99"/>
        <v>0</v>
      </c>
      <c r="AW676" s="638"/>
      <c r="AY676" s="638">
        <f t="shared" si="103"/>
        <v>0</v>
      </c>
      <c r="AZ676" s="638"/>
      <c r="BB676" s="704">
        <f t="shared" si="90"/>
        <v>0</v>
      </c>
      <c r="BC676" s="705"/>
      <c r="BE676" s="704">
        <f t="shared" si="91"/>
        <v>0</v>
      </c>
      <c r="BF676" s="705"/>
      <c r="BH676" s="645">
        <f t="shared" si="101"/>
        <v>0</v>
      </c>
      <c r="BI676" s="647"/>
      <c r="BW676" s="638">
        <f t="shared" si="102"/>
        <v>0</v>
      </c>
      <c r="BX676" s="638"/>
    </row>
    <row r="677" spans="1:76" s="72" customFormat="1" ht="15" customHeight="1">
      <c r="A677" s="131"/>
      <c r="B677" s="53"/>
      <c r="C677" s="82" t="s">
        <v>98</v>
      </c>
      <c r="D677" s="763"/>
      <c r="E677" s="764"/>
      <c r="F677" s="764"/>
      <c r="G677" s="764"/>
      <c r="H677" s="765"/>
      <c r="I677" s="573"/>
      <c r="J677" s="573"/>
      <c r="K677" s="573"/>
      <c r="L677" s="573"/>
      <c r="M677" s="573"/>
      <c r="N677" s="573"/>
      <c r="O677" s="573"/>
      <c r="P677" s="573"/>
      <c r="Q677" s="573"/>
      <c r="R677" s="573"/>
      <c r="S677" s="573"/>
      <c r="T677" s="573"/>
      <c r="U677" s="573"/>
      <c r="V677" s="573"/>
      <c r="W677" s="573"/>
      <c r="X677" s="573"/>
      <c r="Y677" s="573"/>
      <c r="Z677" s="573"/>
      <c r="AA677" s="573"/>
      <c r="AB677" s="685"/>
      <c r="AC677" s="685"/>
      <c r="AD677" s="685"/>
      <c r="AE677" s="12"/>
      <c r="AF677" s="122"/>
      <c r="AH677" s="645" t="b">
        <f t="shared" si="92"/>
        <v>0</v>
      </c>
      <c r="AI677" s="647"/>
      <c r="AJ677" s="645" t="str">
        <f t="shared" si="93"/>
        <v/>
      </c>
      <c r="AK677" s="647"/>
      <c r="AL677" s="645">
        <f t="shared" si="94"/>
        <v>0</v>
      </c>
      <c r="AM677" s="647"/>
      <c r="AN677" s="645" t="b">
        <f t="shared" si="95"/>
        <v>0</v>
      </c>
      <c r="AO677" s="647"/>
      <c r="AP677" s="645" t="str">
        <f t="shared" si="96"/>
        <v/>
      </c>
      <c r="AQ677" s="647"/>
      <c r="AR677" s="645">
        <f t="shared" si="97"/>
        <v>0</v>
      </c>
      <c r="AS677" s="647"/>
      <c r="AT677" s="638" t="b">
        <f t="shared" si="98"/>
        <v>0</v>
      </c>
      <c r="AU677" s="638"/>
      <c r="AV677" s="638">
        <f t="shared" si="99"/>
        <v>0</v>
      </c>
      <c r="AW677" s="638"/>
      <c r="AY677" s="638">
        <f t="shared" si="103"/>
        <v>0</v>
      </c>
      <c r="AZ677" s="638"/>
      <c r="BB677" s="704">
        <f t="shared" si="90"/>
        <v>0</v>
      </c>
      <c r="BC677" s="705"/>
      <c r="BE677" s="704">
        <f t="shared" si="91"/>
        <v>0</v>
      </c>
      <c r="BF677" s="705"/>
      <c r="BH677" s="645">
        <f t="shared" si="101"/>
        <v>0</v>
      </c>
      <c r="BI677" s="647"/>
      <c r="BW677" s="638">
        <f t="shared" si="102"/>
        <v>0</v>
      </c>
      <c r="BX677" s="638"/>
    </row>
    <row r="678" spans="1:76" s="72" customFormat="1" ht="15" customHeight="1">
      <c r="A678" s="131"/>
      <c r="B678" s="53"/>
      <c r="C678" s="82" t="s">
        <v>99</v>
      </c>
      <c r="D678" s="763"/>
      <c r="E678" s="764"/>
      <c r="F678" s="764"/>
      <c r="G678" s="764"/>
      <c r="H678" s="765"/>
      <c r="I678" s="573"/>
      <c r="J678" s="573"/>
      <c r="K678" s="573"/>
      <c r="L678" s="573"/>
      <c r="M678" s="573"/>
      <c r="N678" s="573"/>
      <c r="O678" s="573"/>
      <c r="P678" s="573"/>
      <c r="Q678" s="573"/>
      <c r="R678" s="573"/>
      <c r="S678" s="573"/>
      <c r="T678" s="573"/>
      <c r="U678" s="573"/>
      <c r="V678" s="573"/>
      <c r="W678" s="573"/>
      <c r="X678" s="573"/>
      <c r="Y678" s="573"/>
      <c r="Z678" s="573"/>
      <c r="AA678" s="573"/>
      <c r="AB678" s="685"/>
      <c r="AC678" s="685"/>
      <c r="AD678" s="685"/>
      <c r="AE678" s="12"/>
      <c r="AF678" s="122"/>
      <c r="AH678" s="645" t="b">
        <f t="shared" si="92"/>
        <v>0</v>
      </c>
      <c r="AI678" s="647"/>
      <c r="AJ678" s="645" t="str">
        <f t="shared" si="93"/>
        <v/>
      </c>
      <c r="AK678" s="647"/>
      <c r="AL678" s="645">
        <f t="shared" si="94"/>
        <v>0</v>
      </c>
      <c r="AM678" s="647"/>
      <c r="AN678" s="645" t="b">
        <f t="shared" si="95"/>
        <v>0</v>
      </c>
      <c r="AO678" s="647"/>
      <c r="AP678" s="645" t="str">
        <f t="shared" si="96"/>
        <v/>
      </c>
      <c r="AQ678" s="647"/>
      <c r="AR678" s="645">
        <f t="shared" si="97"/>
        <v>0</v>
      </c>
      <c r="AS678" s="647"/>
      <c r="AT678" s="638" t="b">
        <f t="shared" si="98"/>
        <v>0</v>
      </c>
      <c r="AU678" s="638"/>
      <c r="AV678" s="638">
        <f t="shared" si="99"/>
        <v>0</v>
      </c>
      <c r="AW678" s="638"/>
      <c r="AY678" s="638">
        <f t="shared" si="103"/>
        <v>0</v>
      </c>
      <c r="AZ678" s="638"/>
      <c r="BB678" s="704">
        <f t="shared" si="90"/>
        <v>0</v>
      </c>
      <c r="BC678" s="705"/>
      <c r="BE678" s="704">
        <f t="shared" si="91"/>
        <v>0</v>
      </c>
      <c r="BF678" s="705"/>
      <c r="BH678" s="645">
        <f t="shared" si="101"/>
        <v>0</v>
      </c>
      <c r="BI678" s="647"/>
      <c r="BW678" s="638">
        <f t="shared" si="102"/>
        <v>0</v>
      </c>
      <c r="BX678" s="638"/>
    </row>
    <row r="679" spans="1:76" s="72" customFormat="1" ht="15" customHeight="1">
      <c r="A679" s="131"/>
      <c r="B679" s="53"/>
      <c r="C679" s="82" t="s">
        <v>100</v>
      </c>
      <c r="D679" s="763"/>
      <c r="E679" s="764"/>
      <c r="F679" s="764"/>
      <c r="G679" s="764"/>
      <c r="H679" s="765"/>
      <c r="I679" s="573"/>
      <c r="J679" s="573"/>
      <c r="K679" s="573"/>
      <c r="L679" s="573"/>
      <c r="M679" s="573"/>
      <c r="N679" s="573"/>
      <c r="O679" s="573"/>
      <c r="P679" s="573"/>
      <c r="Q679" s="573"/>
      <c r="R679" s="573"/>
      <c r="S679" s="573"/>
      <c r="T679" s="573"/>
      <c r="U679" s="573"/>
      <c r="V679" s="573"/>
      <c r="W679" s="573"/>
      <c r="X679" s="573"/>
      <c r="Y679" s="573"/>
      <c r="Z679" s="573"/>
      <c r="AA679" s="573"/>
      <c r="AB679" s="685"/>
      <c r="AC679" s="685"/>
      <c r="AD679" s="685"/>
      <c r="AE679" s="12"/>
      <c r="AF679" s="122"/>
      <c r="AH679" s="645" t="b">
        <f t="shared" si="92"/>
        <v>0</v>
      </c>
      <c r="AI679" s="647"/>
      <c r="AJ679" s="645" t="str">
        <f t="shared" si="93"/>
        <v/>
      </c>
      <c r="AK679" s="647"/>
      <c r="AL679" s="645">
        <f t="shared" si="94"/>
        <v>0</v>
      </c>
      <c r="AM679" s="647"/>
      <c r="AN679" s="645" t="b">
        <f t="shared" si="95"/>
        <v>0</v>
      </c>
      <c r="AO679" s="647"/>
      <c r="AP679" s="645" t="str">
        <f t="shared" si="96"/>
        <v/>
      </c>
      <c r="AQ679" s="647"/>
      <c r="AR679" s="645">
        <f t="shared" si="97"/>
        <v>0</v>
      </c>
      <c r="AS679" s="647"/>
      <c r="AT679" s="638" t="b">
        <f t="shared" si="98"/>
        <v>0</v>
      </c>
      <c r="AU679" s="638"/>
      <c r="AV679" s="638">
        <f t="shared" si="99"/>
        <v>0</v>
      </c>
      <c r="AW679" s="638"/>
      <c r="AY679" s="638">
        <f t="shared" si="103"/>
        <v>0</v>
      </c>
      <c r="AZ679" s="638"/>
      <c r="BB679" s="704">
        <f t="shared" si="90"/>
        <v>0</v>
      </c>
      <c r="BC679" s="705"/>
      <c r="BE679" s="704">
        <f t="shared" si="91"/>
        <v>0</v>
      </c>
      <c r="BF679" s="705"/>
      <c r="BH679" s="645">
        <f t="shared" si="101"/>
        <v>0</v>
      </c>
      <c r="BI679" s="647"/>
      <c r="BW679" s="638">
        <f t="shared" si="102"/>
        <v>0</v>
      </c>
      <c r="BX679" s="638"/>
    </row>
    <row r="680" spans="1:76" s="72" customFormat="1" ht="15" customHeight="1">
      <c r="A680" s="131"/>
      <c r="B680" s="53"/>
      <c r="C680" s="82" t="s">
        <v>116</v>
      </c>
      <c r="D680" s="763"/>
      <c r="E680" s="764"/>
      <c r="F680" s="764"/>
      <c r="G680" s="764"/>
      <c r="H680" s="765"/>
      <c r="I680" s="573"/>
      <c r="J680" s="573"/>
      <c r="K680" s="573"/>
      <c r="L680" s="573"/>
      <c r="M680" s="573"/>
      <c r="N680" s="573"/>
      <c r="O680" s="573"/>
      <c r="P680" s="573"/>
      <c r="Q680" s="573"/>
      <c r="R680" s="573"/>
      <c r="S680" s="573"/>
      <c r="T680" s="573"/>
      <c r="U680" s="573"/>
      <c r="V680" s="573"/>
      <c r="W680" s="573"/>
      <c r="X680" s="573"/>
      <c r="Y680" s="573"/>
      <c r="Z680" s="573"/>
      <c r="AA680" s="573"/>
      <c r="AB680" s="685"/>
      <c r="AC680" s="685"/>
      <c r="AD680" s="685"/>
      <c r="AE680" s="12"/>
      <c r="AF680" s="122"/>
      <c r="AH680" s="645" t="b">
        <f t="shared" si="92"/>
        <v>0</v>
      </c>
      <c r="AI680" s="647"/>
      <c r="AJ680" s="645" t="str">
        <f t="shared" si="93"/>
        <v/>
      </c>
      <c r="AK680" s="647"/>
      <c r="AL680" s="645">
        <f t="shared" si="94"/>
        <v>0</v>
      </c>
      <c r="AM680" s="647"/>
      <c r="AN680" s="645" t="b">
        <f t="shared" si="95"/>
        <v>0</v>
      </c>
      <c r="AO680" s="647"/>
      <c r="AP680" s="645" t="str">
        <f t="shared" si="96"/>
        <v/>
      </c>
      <c r="AQ680" s="647"/>
      <c r="AR680" s="645">
        <f t="shared" si="97"/>
        <v>0</v>
      </c>
      <c r="AS680" s="647"/>
      <c r="AT680" s="638" t="b">
        <f t="shared" si="98"/>
        <v>0</v>
      </c>
      <c r="AU680" s="638"/>
      <c r="AV680" s="638">
        <f t="shared" si="99"/>
        <v>0</v>
      </c>
      <c r="AW680" s="638"/>
      <c r="AY680" s="638">
        <f t="shared" si="103"/>
        <v>0</v>
      </c>
      <c r="AZ680" s="638"/>
      <c r="BB680" s="704">
        <f t="shared" si="90"/>
        <v>0</v>
      </c>
      <c r="BC680" s="705"/>
      <c r="BE680" s="704">
        <f t="shared" si="91"/>
        <v>0</v>
      </c>
      <c r="BF680" s="705"/>
      <c r="BH680" s="645">
        <f t="shared" si="101"/>
        <v>0</v>
      </c>
      <c r="BI680" s="647"/>
      <c r="BW680" s="638">
        <f t="shared" si="102"/>
        <v>0</v>
      </c>
      <c r="BX680" s="638"/>
    </row>
    <row r="681" spans="1:76" s="72" customFormat="1" ht="15" customHeight="1">
      <c r="A681" s="131"/>
      <c r="B681" s="53"/>
      <c r="C681" s="82" t="s">
        <v>117</v>
      </c>
      <c r="D681" s="763"/>
      <c r="E681" s="764"/>
      <c r="F681" s="764"/>
      <c r="G681" s="764"/>
      <c r="H681" s="765"/>
      <c r="I681" s="573"/>
      <c r="J681" s="573"/>
      <c r="K681" s="573"/>
      <c r="L681" s="573"/>
      <c r="M681" s="573"/>
      <c r="N681" s="573"/>
      <c r="O681" s="573"/>
      <c r="P681" s="573"/>
      <c r="Q681" s="573"/>
      <c r="R681" s="573"/>
      <c r="S681" s="573"/>
      <c r="T681" s="573"/>
      <c r="U681" s="573"/>
      <c r="V681" s="573"/>
      <c r="W681" s="573"/>
      <c r="X681" s="573"/>
      <c r="Y681" s="573"/>
      <c r="Z681" s="573"/>
      <c r="AA681" s="573"/>
      <c r="AB681" s="685"/>
      <c r="AC681" s="685"/>
      <c r="AD681" s="685"/>
      <c r="AE681" s="12"/>
      <c r="AF681" s="122"/>
      <c r="AH681" s="645" t="b">
        <f t="shared" si="92"/>
        <v>0</v>
      </c>
      <c r="AI681" s="647"/>
      <c r="AJ681" s="645" t="str">
        <f t="shared" si="93"/>
        <v/>
      </c>
      <c r="AK681" s="647"/>
      <c r="AL681" s="645">
        <f t="shared" si="94"/>
        <v>0</v>
      </c>
      <c r="AM681" s="647"/>
      <c r="AN681" s="645" t="b">
        <f t="shared" si="95"/>
        <v>0</v>
      </c>
      <c r="AO681" s="647"/>
      <c r="AP681" s="645" t="str">
        <f t="shared" si="96"/>
        <v/>
      </c>
      <c r="AQ681" s="647"/>
      <c r="AR681" s="645">
        <f t="shared" si="97"/>
        <v>0</v>
      </c>
      <c r="AS681" s="647"/>
      <c r="AT681" s="638" t="b">
        <f t="shared" si="98"/>
        <v>0</v>
      </c>
      <c r="AU681" s="638"/>
      <c r="AV681" s="638">
        <f t="shared" si="99"/>
        <v>0</v>
      </c>
      <c r="AW681" s="638"/>
      <c r="AY681" s="638">
        <f t="shared" si="103"/>
        <v>0</v>
      </c>
      <c r="AZ681" s="638"/>
      <c r="BB681" s="704">
        <f t="shared" si="90"/>
        <v>0</v>
      </c>
      <c r="BC681" s="705"/>
      <c r="BE681" s="704">
        <f t="shared" si="91"/>
        <v>0</v>
      </c>
      <c r="BF681" s="705"/>
      <c r="BH681" s="645">
        <f t="shared" si="101"/>
        <v>0</v>
      </c>
      <c r="BI681" s="647"/>
      <c r="BW681" s="638">
        <f t="shared" si="102"/>
        <v>0</v>
      </c>
      <c r="BX681" s="638"/>
    </row>
    <row r="682" spans="1:76" s="72" customFormat="1" ht="15" customHeight="1">
      <c r="A682" s="131"/>
      <c r="B682" s="53"/>
      <c r="C682" s="82" t="s">
        <v>118</v>
      </c>
      <c r="D682" s="763"/>
      <c r="E682" s="764"/>
      <c r="F682" s="764"/>
      <c r="G682" s="764"/>
      <c r="H682" s="765"/>
      <c r="I682" s="573"/>
      <c r="J682" s="573"/>
      <c r="K682" s="573"/>
      <c r="L682" s="573"/>
      <c r="M682" s="573"/>
      <c r="N682" s="573"/>
      <c r="O682" s="573"/>
      <c r="P682" s="573"/>
      <c r="Q682" s="573"/>
      <c r="R682" s="573"/>
      <c r="S682" s="573"/>
      <c r="T682" s="573"/>
      <c r="U682" s="573"/>
      <c r="V682" s="573"/>
      <c r="W682" s="573"/>
      <c r="X682" s="573"/>
      <c r="Y682" s="573"/>
      <c r="Z682" s="573"/>
      <c r="AA682" s="573"/>
      <c r="AB682" s="685"/>
      <c r="AC682" s="685"/>
      <c r="AD682" s="685"/>
      <c r="AE682" s="12"/>
      <c r="AF682" s="122"/>
      <c r="AH682" s="645" t="b">
        <f t="shared" si="92"/>
        <v>0</v>
      </c>
      <c r="AI682" s="647"/>
      <c r="AJ682" s="645" t="str">
        <f t="shared" si="93"/>
        <v/>
      </c>
      <c r="AK682" s="647"/>
      <c r="AL682" s="645">
        <f t="shared" si="94"/>
        <v>0</v>
      </c>
      <c r="AM682" s="647"/>
      <c r="AN682" s="645" t="b">
        <f t="shared" si="95"/>
        <v>0</v>
      </c>
      <c r="AO682" s="647"/>
      <c r="AP682" s="645" t="str">
        <f t="shared" si="96"/>
        <v/>
      </c>
      <c r="AQ682" s="647"/>
      <c r="AR682" s="645">
        <f t="shared" si="97"/>
        <v>0</v>
      </c>
      <c r="AS682" s="647"/>
      <c r="AT682" s="638" t="b">
        <f t="shared" si="98"/>
        <v>0</v>
      </c>
      <c r="AU682" s="638"/>
      <c r="AV682" s="638">
        <f t="shared" si="99"/>
        <v>0</v>
      </c>
      <c r="AW682" s="638"/>
      <c r="AY682" s="638">
        <f t="shared" si="103"/>
        <v>0</v>
      </c>
      <c r="AZ682" s="638"/>
      <c r="BB682" s="704">
        <f t="shared" si="90"/>
        <v>0</v>
      </c>
      <c r="BC682" s="705"/>
      <c r="BE682" s="704">
        <f t="shared" si="91"/>
        <v>0</v>
      </c>
      <c r="BF682" s="705"/>
      <c r="BH682" s="645">
        <f t="shared" si="101"/>
        <v>0</v>
      </c>
      <c r="BI682" s="647"/>
      <c r="BW682" s="638">
        <f t="shared" si="102"/>
        <v>0</v>
      </c>
      <c r="BX682" s="638"/>
    </row>
    <row r="683" spans="1:76" s="72" customFormat="1" ht="15" customHeight="1">
      <c r="A683" s="131"/>
      <c r="B683" s="53"/>
      <c r="C683" s="82" t="s">
        <v>119</v>
      </c>
      <c r="D683" s="763"/>
      <c r="E683" s="764"/>
      <c r="F683" s="764"/>
      <c r="G683" s="764"/>
      <c r="H683" s="765"/>
      <c r="I683" s="573"/>
      <c r="J683" s="573"/>
      <c r="K683" s="573"/>
      <c r="L683" s="573"/>
      <c r="M683" s="573"/>
      <c r="N683" s="573"/>
      <c r="O683" s="573"/>
      <c r="P683" s="573"/>
      <c r="Q683" s="573"/>
      <c r="R683" s="573"/>
      <c r="S683" s="573"/>
      <c r="T683" s="573"/>
      <c r="U683" s="573"/>
      <c r="V683" s="573"/>
      <c r="W683" s="573"/>
      <c r="X683" s="573"/>
      <c r="Y683" s="573"/>
      <c r="Z683" s="573"/>
      <c r="AA683" s="573"/>
      <c r="AB683" s="685"/>
      <c r="AC683" s="685"/>
      <c r="AD683" s="685"/>
      <c r="AE683" s="12"/>
      <c r="AF683" s="122"/>
      <c r="AH683" s="645" t="b">
        <f t="shared" si="92"/>
        <v>0</v>
      </c>
      <c r="AI683" s="647"/>
      <c r="AJ683" s="645" t="str">
        <f t="shared" si="93"/>
        <v/>
      </c>
      <c r="AK683" s="647"/>
      <c r="AL683" s="645">
        <f t="shared" si="94"/>
        <v>0</v>
      </c>
      <c r="AM683" s="647"/>
      <c r="AN683" s="645" t="b">
        <f t="shared" si="95"/>
        <v>0</v>
      </c>
      <c r="AO683" s="647"/>
      <c r="AP683" s="645" t="str">
        <f t="shared" si="96"/>
        <v/>
      </c>
      <c r="AQ683" s="647"/>
      <c r="AR683" s="645">
        <f t="shared" si="97"/>
        <v>0</v>
      </c>
      <c r="AS683" s="647"/>
      <c r="AT683" s="638" t="b">
        <f t="shared" si="98"/>
        <v>0</v>
      </c>
      <c r="AU683" s="638"/>
      <c r="AV683" s="638">
        <f t="shared" si="99"/>
        <v>0</v>
      </c>
      <c r="AW683" s="638"/>
      <c r="AY683" s="638">
        <f t="shared" si="103"/>
        <v>0</v>
      </c>
      <c r="AZ683" s="638"/>
      <c r="BB683" s="704">
        <f t="shared" si="90"/>
        <v>0</v>
      </c>
      <c r="BC683" s="705"/>
      <c r="BE683" s="704">
        <f t="shared" si="91"/>
        <v>0</v>
      </c>
      <c r="BF683" s="705"/>
      <c r="BH683" s="645">
        <f t="shared" si="101"/>
        <v>0</v>
      </c>
      <c r="BI683" s="647"/>
      <c r="BW683" s="638">
        <f t="shared" si="102"/>
        <v>0</v>
      </c>
      <c r="BX683" s="638"/>
    </row>
    <row r="684" spans="1:76" s="72" customFormat="1" ht="15" customHeight="1">
      <c r="A684" s="131"/>
      <c r="B684" s="53"/>
      <c r="C684" s="82" t="s">
        <v>120</v>
      </c>
      <c r="D684" s="763"/>
      <c r="E684" s="764"/>
      <c r="F684" s="764"/>
      <c r="G684" s="764"/>
      <c r="H684" s="765"/>
      <c r="I684" s="573"/>
      <c r="J684" s="573"/>
      <c r="K684" s="573"/>
      <c r="L684" s="573"/>
      <c r="M684" s="573"/>
      <c r="N684" s="573"/>
      <c r="O684" s="573"/>
      <c r="P684" s="573"/>
      <c r="Q684" s="573"/>
      <c r="R684" s="573"/>
      <c r="S684" s="573"/>
      <c r="T684" s="573"/>
      <c r="U684" s="573"/>
      <c r="V684" s="573"/>
      <c r="W684" s="573"/>
      <c r="X684" s="573"/>
      <c r="Y684" s="573"/>
      <c r="Z684" s="573"/>
      <c r="AA684" s="573"/>
      <c r="AB684" s="685"/>
      <c r="AC684" s="685"/>
      <c r="AD684" s="685"/>
      <c r="AE684" s="12"/>
      <c r="AF684" s="122"/>
      <c r="AH684" s="645" t="b">
        <f t="shared" si="92"/>
        <v>0</v>
      </c>
      <c r="AI684" s="647"/>
      <c r="AJ684" s="645" t="str">
        <f t="shared" si="93"/>
        <v/>
      </c>
      <c r="AK684" s="647"/>
      <c r="AL684" s="645">
        <f t="shared" si="94"/>
        <v>0</v>
      </c>
      <c r="AM684" s="647"/>
      <c r="AN684" s="645" t="b">
        <f t="shared" si="95"/>
        <v>0</v>
      </c>
      <c r="AO684" s="647"/>
      <c r="AP684" s="645" t="str">
        <f t="shared" si="96"/>
        <v/>
      </c>
      <c r="AQ684" s="647"/>
      <c r="AR684" s="645">
        <f t="shared" si="97"/>
        <v>0</v>
      </c>
      <c r="AS684" s="647"/>
      <c r="AT684" s="638" t="b">
        <f t="shared" si="98"/>
        <v>0</v>
      </c>
      <c r="AU684" s="638"/>
      <c r="AV684" s="638">
        <f t="shared" si="99"/>
        <v>0</v>
      </c>
      <c r="AW684" s="638"/>
      <c r="AY684" s="638">
        <f t="shared" si="103"/>
        <v>0</v>
      </c>
      <c r="AZ684" s="638"/>
      <c r="BB684" s="704">
        <f t="shared" si="90"/>
        <v>0</v>
      </c>
      <c r="BC684" s="705"/>
      <c r="BE684" s="704">
        <f t="shared" si="91"/>
        <v>0</v>
      </c>
      <c r="BF684" s="705"/>
      <c r="BH684" s="645">
        <f t="shared" si="101"/>
        <v>0</v>
      </c>
      <c r="BI684" s="647"/>
      <c r="BW684" s="638">
        <f t="shared" si="102"/>
        <v>0</v>
      </c>
      <c r="BX684" s="638"/>
    </row>
    <row r="685" spans="1:76" s="72" customFormat="1" ht="15" customHeight="1">
      <c r="A685" s="131"/>
      <c r="B685" s="53"/>
      <c r="C685" s="82" t="s">
        <v>121</v>
      </c>
      <c r="D685" s="763"/>
      <c r="E685" s="764"/>
      <c r="F685" s="764"/>
      <c r="G685" s="764"/>
      <c r="H685" s="765"/>
      <c r="I685" s="573"/>
      <c r="J685" s="573"/>
      <c r="K685" s="573"/>
      <c r="L685" s="573"/>
      <c r="M685" s="573"/>
      <c r="N685" s="573"/>
      <c r="O685" s="573"/>
      <c r="P685" s="573"/>
      <c r="Q685" s="573"/>
      <c r="R685" s="573"/>
      <c r="S685" s="573"/>
      <c r="T685" s="573"/>
      <c r="U685" s="573"/>
      <c r="V685" s="573"/>
      <c r="W685" s="573"/>
      <c r="X685" s="573"/>
      <c r="Y685" s="573"/>
      <c r="Z685" s="573"/>
      <c r="AA685" s="573"/>
      <c r="AB685" s="685"/>
      <c r="AC685" s="685"/>
      <c r="AD685" s="685"/>
      <c r="AE685" s="12"/>
      <c r="AF685" s="122"/>
      <c r="AH685" s="645" t="b">
        <f t="shared" si="92"/>
        <v>0</v>
      </c>
      <c r="AI685" s="647"/>
      <c r="AJ685" s="645" t="str">
        <f t="shared" si="93"/>
        <v/>
      </c>
      <c r="AK685" s="647"/>
      <c r="AL685" s="645">
        <f t="shared" si="94"/>
        <v>0</v>
      </c>
      <c r="AM685" s="647"/>
      <c r="AN685" s="645" t="b">
        <f t="shared" si="95"/>
        <v>0</v>
      </c>
      <c r="AO685" s="647"/>
      <c r="AP685" s="645" t="str">
        <f t="shared" si="96"/>
        <v/>
      </c>
      <c r="AQ685" s="647"/>
      <c r="AR685" s="645">
        <f t="shared" si="97"/>
        <v>0</v>
      </c>
      <c r="AS685" s="647"/>
      <c r="AT685" s="638" t="b">
        <f t="shared" si="98"/>
        <v>0</v>
      </c>
      <c r="AU685" s="638"/>
      <c r="AV685" s="638">
        <f t="shared" si="99"/>
        <v>0</v>
      </c>
      <c r="AW685" s="638"/>
      <c r="AY685" s="638">
        <f t="shared" si="103"/>
        <v>0</v>
      </c>
      <c r="AZ685" s="638"/>
      <c r="BB685" s="704">
        <f t="shared" si="90"/>
        <v>0</v>
      </c>
      <c r="BC685" s="705"/>
      <c r="BE685" s="704">
        <f t="shared" si="91"/>
        <v>0</v>
      </c>
      <c r="BF685" s="705"/>
      <c r="BH685" s="645">
        <f t="shared" si="101"/>
        <v>0</v>
      </c>
      <c r="BI685" s="647"/>
      <c r="BW685" s="638">
        <f t="shared" si="102"/>
        <v>0</v>
      </c>
      <c r="BX685" s="638"/>
    </row>
    <row r="686" spans="1:76" s="72" customFormat="1" ht="15" customHeight="1">
      <c r="A686" s="131"/>
      <c r="B686" s="53"/>
      <c r="C686" s="82" t="s">
        <v>122</v>
      </c>
      <c r="D686" s="763"/>
      <c r="E686" s="764"/>
      <c r="F686" s="764"/>
      <c r="G686" s="764"/>
      <c r="H686" s="765"/>
      <c r="I686" s="573"/>
      <c r="J686" s="573"/>
      <c r="K686" s="573"/>
      <c r="L686" s="573"/>
      <c r="M686" s="573"/>
      <c r="N686" s="573"/>
      <c r="O686" s="573"/>
      <c r="P686" s="573"/>
      <c r="Q686" s="573"/>
      <c r="R686" s="573"/>
      <c r="S686" s="573"/>
      <c r="T686" s="573"/>
      <c r="U686" s="573"/>
      <c r="V686" s="573"/>
      <c r="W686" s="573"/>
      <c r="X686" s="573"/>
      <c r="Y686" s="573"/>
      <c r="Z686" s="573"/>
      <c r="AA686" s="573"/>
      <c r="AB686" s="685"/>
      <c r="AC686" s="685"/>
      <c r="AD686" s="685"/>
      <c r="AE686" s="12"/>
      <c r="AF686" s="122"/>
      <c r="AH686" s="645" t="b">
        <f t="shared" si="92"/>
        <v>0</v>
      </c>
      <c r="AI686" s="647"/>
      <c r="AJ686" s="645" t="str">
        <f t="shared" si="93"/>
        <v/>
      </c>
      <c r="AK686" s="647"/>
      <c r="AL686" s="645">
        <f t="shared" si="94"/>
        <v>0</v>
      </c>
      <c r="AM686" s="647"/>
      <c r="AN686" s="645" t="b">
        <f t="shared" si="95"/>
        <v>0</v>
      </c>
      <c r="AO686" s="647"/>
      <c r="AP686" s="645" t="str">
        <f t="shared" si="96"/>
        <v/>
      </c>
      <c r="AQ686" s="647"/>
      <c r="AR686" s="645">
        <f t="shared" si="97"/>
        <v>0</v>
      </c>
      <c r="AS686" s="647"/>
      <c r="AT686" s="638" t="b">
        <f t="shared" si="98"/>
        <v>0</v>
      </c>
      <c r="AU686" s="638"/>
      <c r="AV686" s="638">
        <f t="shared" si="99"/>
        <v>0</v>
      </c>
      <c r="AW686" s="638"/>
      <c r="AY686" s="638">
        <f t="shared" si="103"/>
        <v>0</v>
      </c>
      <c r="AZ686" s="638"/>
      <c r="BB686" s="704">
        <f t="shared" si="90"/>
        <v>0</v>
      </c>
      <c r="BC686" s="705"/>
      <c r="BE686" s="704">
        <f t="shared" si="91"/>
        <v>0</v>
      </c>
      <c r="BF686" s="705"/>
      <c r="BH686" s="645">
        <f t="shared" si="101"/>
        <v>0</v>
      </c>
      <c r="BI686" s="647"/>
      <c r="BW686" s="638">
        <f t="shared" si="102"/>
        <v>0</v>
      </c>
      <c r="BX686" s="638"/>
    </row>
    <row r="687" spans="1:76" s="72" customFormat="1" ht="15" customHeight="1">
      <c r="A687" s="131"/>
      <c r="B687" s="53"/>
      <c r="C687" s="82" t="s">
        <v>123</v>
      </c>
      <c r="D687" s="763"/>
      <c r="E687" s="764"/>
      <c r="F687" s="764"/>
      <c r="G687" s="764"/>
      <c r="H687" s="765"/>
      <c r="I687" s="573"/>
      <c r="J687" s="573"/>
      <c r="K687" s="573"/>
      <c r="L687" s="573"/>
      <c r="M687" s="573"/>
      <c r="N687" s="573"/>
      <c r="O687" s="573"/>
      <c r="P687" s="573"/>
      <c r="Q687" s="573"/>
      <c r="R687" s="573"/>
      <c r="S687" s="573"/>
      <c r="T687" s="573"/>
      <c r="U687" s="573"/>
      <c r="V687" s="573"/>
      <c r="W687" s="573"/>
      <c r="X687" s="573"/>
      <c r="Y687" s="573"/>
      <c r="Z687" s="573"/>
      <c r="AA687" s="573"/>
      <c r="AB687" s="685"/>
      <c r="AC687" s="685"/>
      <c r="AD687" s="685"/>
      <c r="AE687" s="12"/>
      <c r="AF687" s="122"/>
      <c r="AH687" s="645" t="b">
        <f t="shared" si="92"/>
        <v>0</v>
      </c>
      <c r="AI687" s="647"/>
      <c r="AJ687" s="645" t="str">
        <f t="shared" si="93"/>
        <v/>
      </c>
      <c r="AK687" s="647"/>
      <c r="AL687" s="645">
        <f t="shared" si="94"/>
        <v>0</v>
      </c>
      <c r="AM687" s="647"/>
      <c r="AN687" s="645" t="b">
        <f t="shared" si="95"/>
        <v>0</v>
      </c>
      <c r="AO687" s="647"/>
      <c r="AP687" s="645" t="str">
        <f t="shared" si="96"/>
        <v/>
      </c>
      <c r="AQ687" s="647"/>
      <c r="AR687" s="645">
        <f t="shared" si="97"/>
        <v>0</v>
      </c>
      <c r="AS687" s="647"/>
      <c r="AT687" s="638" t="b">
        <f t="shared" si="98"/>
        <v>0</v>
      </c>
      <c r="AU687" s="638"/>
      <c r="AV687" s="638">
        <f t="shared" si="99"/>
        <v>0</v>
      </c>
      <c r="AW687" s="638"/>
      <c r="AY687" s="638">
        <f t="shared" si="103"/>
        <v>0</v>
      </c>
      <c r="AZ687" s="638"/>
      <c r="BB687" s="704">
        <f t="shared" si="90"/>
        <v>0</v>
      </c>
      <c r="BC687" s="705"/>
      <c r="BE687" s="704">
        <f t="shared" si="91"/>
        <v>0</v>
      </c>
      <c r="BF687" s="705"/>
      <c r="BH687" s="645">
        <f t="shared" si="101"/>
        <v>0</v>
      </c>
      <c r="BI687" s="647"/>
      <c r="BW687" s="638">
        <f t="shared" si="102"/>
        <v>0</v>
      </c>
      <c r="BX687" s="638"/>
    </row>
    <row r="688" spans="1:76" s="72" customFormat="1" ht="15" customHeight="1">
      <c r="A688" s="131"/>
      <c r="B688" s="53"/>
      <c r="C688" s="82" t="s">
        <v>124</v>
      </c>
      <c r="D688" s="763"/>
      <c r="E688" s="764"/>
      <c r="F688" s="764"/>
      <c r="G688" s="764"/>
      <c r="H688" s="765"/>
      <c r="I688" s="573"/>
      <c r="J688" s="573"/>
      <c r="K688" s="573"/>
      <c r="L688" s="573"/>
      <c r="M688" s="573"/>
      <c r="N688" s="573"/>
      <c r="O688" s="573"/>
      <c r="P688" s="573"/>
      <c r="Q688" s="573"/>
      <c r="R688" s="573"/>
      <c r="S688" s="573"/>
      <c r="T688" s="573"/>
      <c r="U688" s="573"/>
      <c r="V688" s="573"/>
      <c r="W688" s="573"/>
      <c r="X688" s="573"/>
      <c r="Y688" s="573"/>
      <c r="Z688" s="573"/>
      <c r="AA688" s="573"/>
      <c r="AB688" s="685"/>
      <c r="AC688" s="685"/>
      <c r="AD688" s="685"/>
      <c r="AE688" s="12"/>
      <c r="AF688" s="122"/>
      <c r="AH688" s="645" t="b">
        <f t="shared" si="92"/>
        <v>0</v>
      </c>
      <c r="AI688" s="647"/>
      <c r="AJ688" s="645" t="str">
        <f t="shared" si="93"/>
        <v/>
      </c>
      <c r="AK688" s="647"/>
      <c r="AL688" s="645">
        <f t="shared" si="94"/>
        <v>0</v>
      </c>
      <c r="AM688" s="647"/>
      <c r="AN688" s="645" t="b">
        <f t="shared" si="95"/>
        <v>0</v>
      </c>
      <c r="AO688" s="647"/>
      <c r="AP688" s="645" t="str">
        <f t="shared" si="96"/>
        <v/>
      </c>
      <c r="AQ688" s="647"/>
      <c r="AR688" s="645">
        <f t="shared" si="97"/>
        <v>0</v>
      </c>
      <c r="AS688" s="647"/>
      <c r="AT688" s="638" t="b">
        <f t="shared" si="98"/>
        <v>0</v>
      </c>
      <c r="AU688" s="638"/>
      <c r="AV688" s="638">
        <f t="shared" si="99"/>
        <v>0</v>
      </c>
      <c r="AW688" s="638"/>
      <c r="AY688" s="638">
        <f t="shared" si="103"/>
        <v>0</v>
      </c>
      <c r="AZ688" s="638"/>
      <c r="BB688" s="704">
        <f t="shared" si="90"/>
        <v>0</v>
      </c>
      <c r="BC688" s="705"/>
      <c r="BE688" s="704">
        <f t="shared" si="91"/>
        <v>0</v>
      </c>
      <c r="BF688" s="705"/>
      <c r="BH688" s="645">
        <f t="shared" si="101"/>
        <v>0</v>
      </c>
      <c r="BI688" s="647"/>
      <c r="BW688" s="638">
        <f t="shared" si="102"/>
        <v>0</v>
      </c>
      <c r="BX688" s="638"/>
    </row>
    <row r="689" spans="1:76" s="72" customFormat="1" ht="15" customHeight="1">
      <c r="A689" s="131"/>
      <c r="C689" s="82" t="s">
        <v>125</v>
      </c>
      <c r="D689" s="763"/>
      <c r="E689" s="764"/>
      <c r="F689" s="764"/>
      <c r="G689" s="764"/>
      <c r="H689" s="765"/>
      <c r="I689" s="573"/>
      <c r="J689" s="573"/>
      <c r="K689" s="573"/>
      <c r="L689" s="573"/>
      <c r="M689" s="573"/>
      <c r="N689" s="573"/>
      <c r="O689" s="573"/>
      <c r="P689" s="573"/>
      <c r="Q689" s="573"/>
      <c r="R689" s="573"/>
      <c r="S689" s="573"/>
      <c r="T689" s="573"/>
      <c r="U689" s="573"/>
      <c r="V689" s="573"/>
      <c r="W689" s="573"/>
      <c r="X689" s="573"/>
      <c r="Y689" s="573"/>
      <c r="Z689" s="573"/>
      <c r="AA689" s="573"/>
      <c r="AB689" s="685"/>
      <c r="AC689" s="685"/>
      <c r="AD689" s="685"/>
      <c r="AE689" s="12"/>
      <c r="AF689" s="122"/>
      <c r="AH689" s="645" t="b">
        <f t="shared" si="92"/>
        <v>0</v>
      </c>
      <c r="AI689" s="647"/>
      <c r="AJ689" s="645" t="str">
        <f t="shared" si="93"/>
        <v/>
      </c>
      <c r="AK689" s="647"/>
      <c r="AL689" s="645">
        <f t="shared" si="94"/>
        <v>0</v>
      </c>
      <c r="AM689" s="647"/>
      <c r="AN689" s="645" t="b">
        <f t="shared" si="95"/>
        <v>0</v>
      </c>
      <c r="AO689" s="647"/>
      <c r="AP689" s="645" t="str">
        <f t="shared" si="96"/>
        <v/>
      </c>
      <c r="AQ689" s="647"/>
      <c r="AR689" s="645">
        <f t="shared" si="97"/>
        <v>0</v>
      </c>
      <c r="AS689" s="647"/>
      <c r="AT689" s="638" t="b">
        <f t="shared" si="98"/>
        <v>0</v>
      </c>
      <c r="AU689" s="638"/>
      <c r="AV689" s="638">
        <f t="shared" si="99"/>
        <v>0</v>
      </c>
      <c r="AW689" s="638"/>
      <c r="AY689" s="638">
        <f t="shared" si="103"/>
        <v>0</v>
      </c>
      <c r="AZ689" s="638"/>
      <c r="BB689" s="704">
        <f t="shared" si="90"/>
        <v>0</v>
      </c>
      <c r="BC689" s="705"/>
      <c r="BE689" s="704">
        <f t="shared" si="91"/>
        <v>0</v>
      </c>
      <c r="BF689" s="705"/>
      <c r="BH689" s="645">
        <f t="shared" si="101"/>
        <v>0</v>
      </c>
      <c r="BI689" s="647"/>
      <c r="BW689" s="638">
        <f t="shared" si="102"/>
        <v>0</v>
      </c>
      <c r="BX689" s="638"/>
    </row>
    <row r="690" spans="1:76" s="72" customFormat="1" ht="15" customHeight="1">
      <c r="A690" s="131"/>
      <c r="C690" s="82" t="s">
        <v>237</v>
      </c>
      <c r="D690" s="763"/>
      <c r="E690" s="764"/>
      <c r="F690" s="764"/>
      <c r="G690" s="764"/>
      <c r="H690" s="765"/>
      <c r="I690" s="573"/>
      <c r="J690" s="573"/>
      <c r="K690" s="573"/>
      <c r="L690" s="573"/>
      <c r="M690" s="573"/>
      <c r="N690" s="573"/>
      <c r="O690" s="573"/>
      <c r="P690" s="573"/>
      <c r="Q690" s="573"/>
      <c r="R690" s="573"/>
      <c r="S690" s="573"/>
      <c r="T690" s="573"/>
      <c r="U690" s="573"/>
      <c r="V690" s="573"/>
      <c r="W690" s="573"/>
      <c r="X690" s="573"/>
      <c r="Y690" s="573"/>
      <c r="Z690" s="573"/>
      <c r="AA690" s="573"/>
      <c r="AB690" s="685"/>
      <c r="AC690" s="685"/>
      <c r="AD690" s="685"/>
      <c r="AE690" s="12"/>
      <c r="AF690" s="122"/>
      <c r="AH690" s="645" t="b">
        <f>NOT(EXACT(D690,UPPER(D690)))</f>
        <v>0</v>
      </c>
      <c r="AI690" s="647"/>
      <c r="AJ690" s="645" t="str">
        <f>SUBSTITUTE( SUBSTITUTE( SUBSTITUTE( SUBSTITUTE( SUBSTITUTE( SUBSTITUTE( SUBSTITUTE( SUBSTITUTE( SUBSTITUTE( SUBSTITUTE(D690, "á", "a"), "é", "e"), "í", "i"), "ó", "o"), "ú", "u"), "Á", "A"), "É", "E"), "Í", "I"), "Ó", "O"), "Ú", "U")</f>
        <v/>
      </c>
      <c r="AK690" s="647"/>
      <c r="AL690" s="645">
        <f>COUNTIF(AH690,"VERDADERO")</f>
        <v>0</v>
      </c>
      <c r="AM690" s="647"/>
      <c r="AN690" s="645" t="b">
        <f>NOT(EXACT(D690,AJ690))</f>
        <v>0</v>
      </c>
      <c r="AO690" s="647"/>
      <c r="AP690" s="645" t="str">
        <f>SUBSTITUTE((SUBSTITUTE(SUBSTITUTE(SUBSTITUTE(D690,".",""),",",""),"(","")),")","")</f>
        <v/>
      </c>
      <c r="AQ690" s="647"/>
      <c r="AR690" s="645">
        <f>COUNTIF(AN690,"VERDADERO")</f>
        <v>0</v>
      </c>
      <c r="AS690" s="647"/>
      <c r="AT690" s="638" t="b">
        <f>NOT(EXACT(D690,AP690))</f>
        <v>0</v>
      </c>
      <c r="AU690" s="638"/>
      <c r="AV690" s="638">
        <f>COUNTIF(AT690,"VERDADERO")</f>
        <v>0</v>
      </c>
      <c r="AW690" s="638"/>
      <c r="AY690" s="638">
        <f t="shared" si="103"/>
        <v>0</v>
      </c>
      <c r="AZ690" s="638"/>
      <c r="BB690" s="704">
        <f>IF($AH$627=$AJ$627,0,IF(OR(O690="",O690=1),0,1))</f>
        <v>0</v>
      </c>
      <c r="BC690" s="705"/>
      <c r="BE690" s="704">
        <f>IF($AH$627=$AJ$627,0,IF(OR(T690="",T690=1),0,1))</f>
        <v>0</v>
      </c>
      <c r="BF690" s="705"/>
      <c r="BH690" s="645">
        <f>IF($AH$627=$AJ$627,0,IF(OR(AND(D690&lt;&gt;"",BE690=0,SUM(AB690)&gt;0),AND(D690&lt;&gt;"",BE690=1,COUNTA(AB690)=0),AND(D690="",BE690=0,COUNTA(AB690)=0)),0,1))</f>
        <v>0</v>
      </c>
      <c r="BI690" s="647"/>
      <c r="BW690" s="638">
        <f t="shared" si="102"/>
        <v>0</v>
      </c>
      <c r="BX690" s="638"/>
    </row>
    <row r="691" spans="1:76" s="72" customFormat="1" ht="15" customHeight="1">
      <c r="A691" s="131"/>
      <c r="C691" s="82" t="s">
        <v>238</v>
      </c>
      <c r="D691" s="763"/>
      <c r="E691" s="764"/>
      <c r="F691" s="764"/>
      <c r="G691" s="764"/>
      <c r="H691" s="765"/>
      <c r="I691" s="573"/>
      <c r="J691" s="573"/>
      <c r="K691" s="573"/>
      <c r="L691" s="573"/>
      <c r="M691" s="573"/>
      <c r="N691" s="573"/>
      <c r="O691" s="573"/>
      <c r="P691" s="573"/>
      <c r="Q691" s="573"/>
      <c r="R691" s="573"/>
      <c r="S691" s="573"/>
      <c r="T691" s="573"/>
      <c r="U691" s="573"/>
      <c r="V691" s="573"/>
      <c r="W691" s="573"/>
      <c r="X691" s="573"/>
      <c r="Y691" s="573"/>
      <c r="Z691" s="573"/>
      <c r="AA691" s="573"/>
      <c r="AB691" s="685"/>
      <c r="AC691" s="685"/>
      <c r="AD691" s="685"/>
      <c r="AE691" s="12"/>
      <c r="AF691" s="122"/>
      <c r="AH691" s="645" t="b">
        <f>NOT(EXACT(D691,UPPER(D691)))</f>
        <v>0</v>
      </c>
      <c r="AI691" s="647"/>
      <c r="AJ691" s="645" t="str">
        <f>SUBSTITUTE( SUBSTITUTE( SUBSTITUTE( SUBSTITUTE( SUBSTITUTE( SUBSTITUTE( SUBSTITUTE( SUBSTITUTE( SUBSTITUTE( SUBSTITUTE(D691, "á", "a"), "é", "e"), "í", "i"), "ó", "o"), "ú", "u"), "Á", "A"), "É", "E"), "Í", "I"), "Ó", "O"), "Ú", "U")</f>
        <v/>
      </c>
      <c r="AK691" s="647"/>
      <c r="AL691" s="645">
        <f>COUNTIF(AH691,"VERDADERO")</f>
        <v>0</v>
      </c>
      <c r="AM691" s="647"/>
      <c r="AN691" s="645" t="b">
        <f>NOT(EXACT(D691,AJ691))</f>
        <v>0</v>
      </c>
      <c r="AO691" s="647"/>
      <c r="AP691" s="645" t="str">
        <f>SUBSTITUTE((SUBSTITUTE(SUBSTITUTE(SUBSTITUTE(D691,".",""),",",""),"(","")),")","")</f>
        <v/>
      </c>
      <c r="AQ691" s="647"/>
      <c r="AR691" s="645">
        <f>COUNTIF(AN691,"VERDADERO")</f>
        <v>0</v>
      </c>
      <c r="AS691" s="647"/>
      <c r="AT691" s="638" t="b">
        <f>NOT(EXACT(D691,AP691))</f>
        <v>0</v>
      </c>
      <c r="AU691" s="638"/>
      <c r="AV691" s="638">
        <f>COUNTIF(AT691,"VERDADERO")</f>
        <v>0</v>
      </c>
      <c r="AW691" s="638"/>
      <c r="AY691" s="638">
        <f t="shared" si="103"/>
        <v>0</v>
      </c>
      <c r="AZ691" s="638"/>
      <c r="BB691" s="704">
        <f>IF($AH$627=$AJ$627,0,IF(OR(O691="",O691=1),0,1))</f>
        <v>0</v>
      </c>
      <c r="BC691" s="705"/>
      <c r="BE691" s="704">
        <f>IF($AH$627=$AJ$627,0,IF(OR(T691="",T691=1),0,1))</f>
        <v>0</v>
      </c>
      <c r="BF691" s="705"/>
      <c r="BH691" s="645">
        <f>IF($AH$627=$AJ$627,0,IF(OR(AND(D691&lt;&gt;"",BE691=0,SUM(AB691)&gt;0),AND(D691&lt;&gt;"",BE691=1,COUNTA(AB691)=0),AND(D691="",BE691=0,COUNTA(AB691)=0)),0,1))</f>
        <v>0</v>
      </c>
      <c r="BI691" s="647"/>
      <c r="BW691" s="638">
        <f t="shared" si="102"/>
        <v>0</v>
      </c>
      <c r="BX691" s="638"/>
    </row>
    <row r="692" spans="1:76" s="72" customFormat="1" ht="15" customHeight="1">
      <c r="A692" s="131"/>
      <c r="C692" s="82" t="s">
        <v>239</v>
      </c>
      <c r="D692" s="763"/>
      <c r="E692" s="764"/>
      <c r="F692" s="764"/>
      <c r="G692" s="764"/>
      <c r="H692" s="765"/>
      <c r="I692" s="573"/>
      <c r="J692" s="573"/>
      <c r="K692" s="573"/>
      <c r="L692" s="573"/>
      <c r="M692" s="573"/>
      <c r="N692" s="573"/>
      <c r="O692" s="573"/>
      <c r="P692" s="573"/>
      <c r="Q692" s="573"/>
      <c r="R692" s="573"/>
      <c r="S692" s="573"/>
      <c r="T692" s="573"/>
      <c r="U692" s="573"/>
      <c r="V692" s="573"/>
      <c r="W692" s="573"/>
      <c r="X692" s="573"/>
      <c r="Y692" s="573"/>
      <c r="Z692" s="573"/>
      <c r="AA692" s="573"/>
      <c r="AB692" s="685"/>
      <c r="AC692" s="685"/>
      <c r="AD692" s="685"/>
      <c r="AE692" s="12"/>
      <c r="AF692" s="122"/>
      <c r="AH692" s="645" t="b">
        <f>NOT(EXACT(D692,UPPER(D692)))</f>
        <v>0</v>
      </c>
      <c r="AI692" s="647"/>
      <c r="AJ692" s="645" t="str">
        <f>SUBSTITUTE( SUBSTITUTE( SUBSTITUTE( SUBSTITUTE( SUBSTITUTE( SUBSTITUTE( SUBSTITUTE( SUBSTITUTE( SUBSTITUTE( SUBSTITUTE(D692, "á", "a"), "é", "e"), "í", "i"), "ó", "o"), "ú", "u"), "Á", "A"), "É", "E"), "Í", "I"), "Ó", "O"), "Ú", "U")</f>
        <v/>
      </c>
      <c r="AK692" s="647"/>
      <c r="AL692" s="645">
        <f>COUNTIF(AH692,"VERDADERO")</f>
        <v>0</v>
      </c>
      <c r="AM692" s="647"/>
      <c r="AN692" s="645" t="b">
        <f>NOT(EXACT(D692,AJ692))</f>
        <v>0</v>
      </c>
      <c r="AO692" s="647"/>
      <c r="AP692" s="645" t="str">
        <f>SUBSTITUTE((SUBSTITUTE(SUBSTITUTE(SUBSTITUTE(D692,".",""),",",""),"(","")),")","")</f>
        <v/>
      </c>
      <c r="AQ692" s="647"/>
      <c r="AR692" s="645">
        <f>COUNTIF(AN692,"VERDADERO")</f>
        <v>0</v>
      </c>
      <c r="AS692" s="647"/>
      <c r="AT692" s="638" t="b">
        <f>NOT(EXACT(D692,AP692))</f>
        <v>0</v>
      </c>
      <c r="AU692" s="638"/>
      <c r="AV692" s="638">
        <f>COUNTIF(AT692,"VERDADERO")</f>
        <v>0</v>
      </c>
      <c r="AW692" s="638"/>
      <c r="AY692" s="638">
        <f t="shared" si="103"/>
        <v>0</v>
      </c>
      <c r="AZ692" s="638"/>
      <c r="BB692" s="704">
        <f>IF($AH$627=$AJ$627,0,IF(OR(O692="",O692=1),0,1))</f>
        <v>0</v>
      </c>
      <c r="BC692" s="705"/>
      <c r="BE692" s="704">
        <f>IF($AH$627=$AJ$627,0,IF(OR(T692="",T692=1),0,1))</f>
        <v>0</v>
      </c>
      <c r="BF692" s="705"/>
      <c r="BH692" s="645">
        <f>IF($AH$627=$AJ$627,0,IF(OR(AND(D692&lt;&gt;"",BE692=0,SUM(AB692)&gt;0),AND(D692&lt;&gt;"",BE692=1,COUNTA(AB692)=0),AND(D692="",BE692=0,COUNTA(AB692)=0)),0,1))</f>
        <v>0</v>
      </c>
      <c r="BI692" s="647"/>
      <c r="BW692" s="638">
        <f t="shared" si="102"/>
        <v>0</v>
      </c>
      <c r="BX692" s="638"/>
    </row>
    <row r="693" spans="1:76" s="72" customFormat="1" ht="15" customHeight="1">
      <c r="A693" s="131"/>
      <c r="C693" s="82" t="s">
        <v>240</v>
      </c>
      <c r="D693" s="763"/>
      <c r="E693" s="764"/>
      <c r="F693" s="764"/>
      <c r="G693" s="764"/>
      <c r="H693" s="765"/>
      <c r="I693" s="573"/>
      <c r="J693" s="573"/>
      <c r="K693" s="573"/>
      <c r="L693" s="573"/>
      <c r="M693" s="573"/>
      <c r="N693" s="573"/>
      <c r="O693" s="573"/>
      <c r="P693" s="573"/>
      <c r="Q693" s="573"/>
      <c r="R693" s="573"/>
      <c r="S693" s="573"/>
      <c r="T693" s="573"/>
      <c r="U693" s="573"/>
      <c r="V693" s="573"/>
      <c r="W693" s="573"/>
      <c r="X693" s="573"/>
      <c r="Y693" s="573"/>
      <c r="Z693" s="573"/>
      <c r="AA693" s="573"/>
      <c r="AB693" s="685"/>
      <c r="AC693" s="685"/>
      <c r="AD693" s="685"/>
      <c r="AE693" s="12"/>
      <c r="AF693" s="122"/>
      <c r="AH693" s="645" t="b">
        <f>NOT(EXACT(D693,UPPER(D693)))</f>
        <v>0</v>
      </c>
      <c r="AI693" s="647"/>
      <c r="AJ693" s="645" t="str">
        <f>SUBSTITUTE( SUBSTITUTE( SUBSTITUTE( SUBSTITUTE( SUBSTITUTE( SUBSTITUTE( SUBSTITUTE( SUBSTITUTE( SUBSTITUTE( SUBSTITUTE(D693, "á", "a"), "é", "e"), "í", "i"), "ó", "o"), "ú", "u"), "Á", "A"), "É", "E"), "Í", "I"), "Ó", "O"), "Ú", "U")</f>
        <v/>
      </c>
      <c r="AK693" s="647"/>
      <c r="AL693" s="645">
        <f>COUNTIF(AH693,"VERDADERO")</f>
        <v>0</v>
      </c>
      <c r="AM693" s="647"/>
      <c r="AN693" s="645" t="b">
        <f>NOT(EXACT(D693,AJ693))</f>
        <v>0</v>
      </c>
      <c r="AO693" s="647"/>
      <c r="AP693" s="645" t="str">
        <f>SUBSTITUTE((SUBSTITUTE(SUBSTITUTE(SUBSTITUTE(D693,".",""),",",""),"(","")),")","")</f>
        <v/>
      </c>
      <c r="AQ693" s="647"/>
      <c r="AR693" s="645">
        <f>COUNTIF(AN693,"VERDADERO")</f>
        <v>0</v>
      </c>
      <c r="AS693" s="647"/>
      <c r="AT693" s="638" t="b">
        <f>NOT(EXACT(D693,AP693))</f>
        <v>0</v>
      </c>
      <c r="AU693" s="638"/>
      <c r="AV693" s="638">
        <f>COUNTIF(AT693,"VERDADERO")</f>
        <v>0</v>
      </c>
      <c r="AW693" s="638"/>
      <c r="AY693" s="638">
        <f t="shared" si="103"/>
        <v>0</v>
      </c>
      <c r="AZ693" s="638"/>
      <c r="BB693" s="704">
        <f>IF($AH$627=$AJ$627,0,IF(OR(O693="",O693=1),0,1))</f>
        <v>0</v>
      </c>
      <c r="BC693" s="705"/>
      <c r="BE693" s="704">
        <f>IF($AH$627=$AJ$627,0,IF(OR(T693="",T693=1),0,1))</f>
        <v>0</v>
      </c>
      <c r="BF693" s="705"/>
      <c r="BH693" s="645">
        <f>IF($AH$627=$AJ$627,0,IF(OR(AND(D693&lt;&gt;"",BE693=0,SUM(AB693)&gt;0),AND(D693&lt;&gt;"",BE693=1,COUNTA(AB693)=0),AND(D693="",BE693=0,COUNTA(AB693)=0)),0,1))</f>
        <v>0</v>
      </c>
      <c r="BI693" s="647"/>
      <c r="BW693" s="638">
        <f t="shared" si="102"/>
        <v>0</v>
      </c>
      <c r="BX693" s="638"/>
    </row>
    <row r="694" spans="1:76" s="72" customFormat="1" ht="15" customHeight="1">
      <c r="A694" s="131"/>
      <c r="C694" s="82" t="s">
        <v>241</v>
      </c>
      <c r="D694" s="763"/>
      <c r="E694" s="764"/>
      <c r="F694" s="764"/>
      <c r="G694" s="764"/>
      <c r="H694" s="765"/>
      <c r="I694" s="573"/>
      <c r="J694" s="573"/>
      <c r="K694" s="573"/>
      <c r="L694" s="573"/>
      <c r="M694" s="573"/>
      <c r="N694" s="573"/>
      <c r="O694" s="573"/>
      <c r="P694" s="573"/>
      <c r="Q694" s="573"/>
      <c r="R694" s="573"/>
      <c r="S694" s="573"/>
      <c r="T694" s="573"/>
      <c r="U694" s="573"/>
      <c r="V694" s="573"/>
      <c r="W694" s="573"/>
      <c r="X694" s="573"/>
      <c r="Y694" s="573"/>
      <c r="Z694" s="573"/>
      <c r="AA694" s="573"/>
      <c r="AB694" s="685"/>
      <c r="AC694" s="685"/>
      <c r="AD694" s="685"/>
      <c r="AE694" s="12"/>
      <c r="AF694" s="122"/>
      <c r="AH694" s="645" t="b">
        <f>NOT(EXACT(D694,UPPER(D694)))</f>
        <v>0</v>
      </c>
      <c r="AI694" s="647"/>
      <c r="AJ694" s="645" t="str">
        <f>SUBSTITUTE( SUBSTITUTE( SUBSTITUTE( SUBSTITUTE( SUBSTITUTE( SUBSTITUTE( SUBSTITUTE( SUBSTITUTE( SUBSTITUTE( SUBSTITUTE(D694, "á", "a"), "é", "e"), "í", "i"), "ó", "o"), "ú", "u"), "Á", "A"), "É", "E"), "Í", "I"), "Ó", "O"), "Ú", "U")</f>
        <v/>
      </c>
      <c r="AK694" s="647"/>
      <c r="AL694" s="645">
        <f>COUNTIF(AH694,"VERDADERO")</f>
        <v>0</v>
      </c>
      <c r="AM694" s="647"/>
      <c r="AN694" s="645" t="b">
        <f>NOT(EXACT(D694,AJ694))</f>
        <v>0</v>
      </c>
      <c r="AO694" s="647"/>
      <c r="AP694" s="645" t="str">
        <f>SUBSTITUTE((SUBSTITUTE(SUBSTITUTE(SUBSTITUTE(D694,".",""),",",""),"(","")),")","")</f>
        <v/>
      </c>
      <c r="AQ694" s="647"/>
      <c r="AR694" s="645">
        <f>COUNTIF(AN694,"VERDADERO")</f>
        <v>0</v>
      </c>
      <c r="AS694" s="647"/>
      <c r="AT694" s="638" t="b">
        <f>NOT(EXACT(D694,AP694))</f>
        <v>0</v>
      </c>
      <c r="AU694" s="638"/>
      <c r="AV694" s="638">
        <f>COUNTIF(AT694,"VERDADERO")</f>
        <v>0</v>
      </c>
      <c r="AW694" s="638"/>
      <c r="AY694" s="638">
        <f t="shared" si="103"/>
        <v>0</v>
      </c>
      <c r="AZ694" s="638"/>
      <c r="BB694" s="704">
        <f>IF($AH$627=$AJ$627,0,IF(OR(O694="",O694=1),0,1))</f>
        <v>0</v>
      </c>
      <c r="BC694" s="705"/>
      <c r="BE694" s="704">
        <f>IF($AH$627=$AJ$627,0,IF(OR(T694="",T694=1),0,1))</f>
        <v>0</v>
      </c>
      <c r="BF694" s="705"/>
      <c r="BH694" s="645">
        <f>IF($AH$627=$AJ$627,0,IF(OR(AND(D694&lt;&gt;"",BE694=0,SUM(AB694)&gt;0),AND(D694&lt;&gt;"",BE694=1,COUNTA(AB694)=0),AND(D694="",BE694=0,COUNTA(AB694)=0)),0,1))</f>
        <v>0</v>
      </c>
      <c r="BI694" s="647"/>
      <c r="BW694" s="638">
        <f>IF($AH$627=$AJ$627,0,IF(OR(AND(D694&lt;&gt;"",BB694=0,BE694=0,COUNTA(K694:AD694)&gt;=COUNTA($K$644,$O$644,$T$644,$Y$644:$AD$644)),AND(D694&lt;&gt;"",BB694=1,BE694=0,COUNTA(K694:Q694)&gt;=COUNTA($K$644,$O$644),COUNTA(R694)=0,COUNTA(T694:AD694)&gt;=COUNTA($Y$644:$AD$644)),AND(D694&lt;&gt;"",BB694=0,BE694=1,COUNTA(K694:V694)&gt;=COUNTA($K$644,$O$644,$T$644),COUNTA(W694:AD694)=0),AND(D694&lt;&gt;"",BB694=1,BE694=1,COUNTA(K694:Q694,T694)&gt;=COUNTA($K$644,$O$644,$T$644),COUNTA(R694,W694:AD694)=0),AND(D694="",COUNTA(K694:AD694)=0)),0,1))</f>
        <v>0</v>
      </c>
      <c r="BX694" s="638"/>
    </row>
    <row r="695" spans="1:76" s="72" customFormat="1" ht="15" customHeight="1">
      <c r="A695" s="131"/>
      <c r="B695" s="53"/>
      <c r="C695" s="120"/>
      <c r="D695" s="36"/>
      <c r="E695" s="36"/>
      <c r="F695" s="36"/>
      <c r="G695" s="36"/>
      <c r="H695" s="36"/>
      <c r="I695" s="36"/>
      <c r="J695" s="36"/>
      <c r="K695" s="121"/>
      <c r="L695" s="121"/>
      <c r="M695" s="121"/>
      <c r="N695" s="121"/>
      <c r="O695" s="121"/>
      <c r="P695" s="121"/>
      <c r="Q695" s="121"/>
      <c r="R695" s="121"/>
      <c r="S695" s="121"/>
      <c r="T695" s="121"/>
      <c r="U695" s="121"/>
      <c r="Y695" s="148"/>
      <c r="Z695" s="148"/>
      <c r="AA695" s="148" t="s">
        <v>126</v>
      </c>
      <c r="AB695" s="843">
        <f>IF(AND(SUM(AB645:AD694)=0,COUNTIF(AB645:AD694,"NS")&gt;0),"NS",
IF(AND(SUM(AB645:AD694)=0,COUNTIF(AB645:AD694,0)&gt;0),0,
IF(AND(SUM(AB645:AD694)=0,COUNTIF(AB645:AD694,"NA")&gt;0),"NA",
SUM(AB645:AD694))))</f>
        <v>0</v>
      </c>
      <c r="AC695" s="843"/>
      <c r="AD695" s="843"/>
      <c r="AE695" s="12"/>
      <c r="AF695" s="122"/>
      <c r="AV695" s="644">
        <f>SUM(AL645:AM694,AR645:AS694,AV645:AW694)</f>
        <v>0</v>
      </c>
      <c r="AW695" s="644"/>
      <c r="AY695" s="706">
        <f>SUM(AY645:AZ694)</f>
        <v>0</v>
      </c>
      <c r="AZ695" s="707"/>
      <c r="BH695" s="706">
        <f>SUM(BH645:BI694)</f>
        <v>0</v>
      </c>
      <c r="BI695" s="707"/>
      <c r="BW695" s="708">
        <f>SUM(BW645:BX694)</f>
        <v>0</v>
      </c>
      <c r="BX695" s="709"/>
    </row>
    <row r="696" spans="1:76" s="72" customFormat="1" ht="15" customHeight="1">
      <c r="A696" s="131"/>
      <c r="B696"/>
      <c r="C696" s="53"/>
      <c r="D696" s="53"/>
      <c r="E696" s="53"/>
      <c r="F696" s="53"/>
      <c r="G696" s="53"/>
      <c r="H696" s="53"/>
      <c r="I696" s="53"/>
      <c r="J696" s="53"/>
      <c r="K696" s="53"/>
      <c r="L696" s="53"/>
      <c r="M696" s="148"/>
      <c r="N696" s="121"/>
      <c r="O696" s="121"/>
      <c r="P696" s="167"/>
      <c r="Q696" s="167"/>
      <c r="R696" s="167"/>
      <c r="S696" s="53"/>
      <c r="T696" s="53"/>
      <c r="U696" s="53"/>
      <c r="V696" s="53"/>
      <c r="W696" s="53"/>
      <c r="X696" s="53"/>
      <c r="Y696" s="53"/>
      <c r="Z696" s="53"/>
      <c r="AA696" s="53"/>
      <c r="AB696" s="53"/>
      <c r="AC696" s="53"/>
      <c r="AD696" s="53"/>
      <c r="AE696" s="12"/>
      <c r="AF696" s="122"/>
    </row>
    <row r="697" spans="1:76" s="72" customFormat="1" ht="24" customHeight="1">
      <c r="A697" s="131"/>
      <c r="B697"/>
      <c r="C697" s="578" t="s">
        <v>127</v>
      </c>
      <c r="D697" s="578"/>
      <c r="E697" s="578"/>
      <c r="F697" s="578"/>
      <c r="G697" s="578"/>
      <c r="H697" s="578"/>
      <c r="I697" s="578"/>
      <c r="J697" s="578"/>
      <c r="K697" s="578"/>
      <c r="L697" s="578"/>
      <c r="M697" s="578"/>
      <c r="N697" s="578"/>
      <c r="O697" s="578"/>
      <c r="P697" s="578"/>
      <c r="Q697" s="578"/>
      <c r="R697" s="578"/>
      <c r="S697" s="578"/>
      <c r="T697" s="578"/>
      <c r="U697" s="578"/>
      <c r="V697" s="578"/>
      <c r="W697" s="578"/>
      <c r="X697" s="578"/>
      <c r="Y697" s="578"/>
      <c r="Z697" s="578"/>
      <c r="AA697" s="578"/>
      <c r="AB697" s="578"/>
      <c r="AC697" s="578"/>
      <c r="AD697" s="578"/>
      <c r="AE697" s="12"/>
      <c r="AF697" s="122"/>
    </row>
    <row r="698" spans="1:76" s="72" customFormat="1" ht="60" customHeight="1">
      <c r="A698" s="131"/>
      <c r="B698"/>
      <c r="C698" s="752"/>
      <c r="D698" s="752"/>
      <c r="E698" s="752"/>
      <c r="F698" s="752"/>
      <c r="G698" s="752"/>
      <c r="H698" s="752"/>
      <c r="I698" s="752"/>
      <c r="J698" s="752"/>
      <c r="K698" s="752"/>
      <c r="L698" s="752"/>
      <c r="M698" s="752"/>
      <c r="N698" s="752"/>
      <c r="O698" s="752"/>
      <c r="P698" s="752"/>
      <c r="Q698" s="752"/>
      <c r="R698" s="752"/>
      <c r="S698" s="752"/>
      <c r="T698" s="752"/>
      <c r="U698" s="752"/>
      <c r="V698" s="752"/>
      <c r="W698" s="752"/>
      <c r="X698" s="752"/>
      <c r="Y698" s="752"/>
      <c r="Z698" s="752"/>
      <c r="AA698" s="752"/>
      <c r="AB698" s="752"/>
      <c r="AC698" s="752"/>
      <c r="AD698" s="752"/>
      <c r="AE698" s="12"/>
      <c r="AF698" s="122"/>
    </row>
    <row r="699" spans="1:76" s="72" customFormat="1" ht="15" customHeight="1">
      <c r="A699" s="131"/>
      <c r="B699" s="624" t="str">
        <f>IF(CB648=0,"", IF(CB648=1,_xlfn.CONCAT("Error: Verificar la información registrada tomando en cuenta la instrucción ",CD648,"."),_xlfn.CONCAT("Error: Verificar la información registrada tomando en cuenta las instrucciones ",CD648)))</f>
        <v/>
      </c>
      <c r="C699" s="624"/>
      <c r="D699" s="624"/>
      <c r="E699" s="624"/>
      <c r="F699" s="624"/>
      <c r="G699" s="624"/>
      <c r="H699" s="624"/>
      <c r="I699" s="624"/>
      <c r="J699" s="624"/>
      <c r="K699" s="624"/>
      <c r="L699" s="624"/>
      <c r="M699" s="624"/>
      <c r="N699" s="624"/>
      <c r="O699" s="624"/>
      <c r="P699" s="624"/>
      <c r="Q699" s="624"/>
      <c r="R699" s="624"/>
      <c r="S699" s="624"/>
      <c r="T699" s="624"/>
      <c r="U699" s="624"/>
      <c r="V699" s="624"/>
      <c r="W699" s="624"/>
      <c r="X699" s="624"/>
      <c r="Y699" s="624"/>
      <c r="Z699" s="624"/>
      <c r="AA699" s="624"/>
      <c r="AB699" s="624"/>
      <c r="AC699" s="624"/>
      <c r="AD699" s="624"/>
      <c r="AE699" s="12"/>
      <c r="AF699" s="122"/>
    </row>
    <row r="700" spans="1:76" s="72" customFormat="1" ht="15" customHeight="1">
      <c r="A700" s="131"/>
      <c r="B700" s="677" t="str">
        <f>IF(BH695=0,"", "Error: Para cada laboratorio, si contó con espacios de almacenamiento, debe anotar valores positivos en su capacidad.")</f>
        <v/>
      </c>
      <c r="C700" s="677"/>
      <c r="D700" s="677"/>
      <c r="E700" s="677"/>
      <c r="F700" s="677"/>
      <c r="G700" s="677"/>
      <c r="H700" s="677"/>
      <c r="I700" s="677"/>
      <c r="J700" s="677"/>
      <c r="K700" s="677"/>
      <c r="L700" s="677"/>
      <c r="M700" s="677"/>
      <c r="N700" s="677"/>
      <c r="O700" s="677"/>
      <c r="P700" s="677"/>
      <c r="Q700" s="677"/>
      <c r="R700" s="677"/>
      <c r="S700" s="677"/>
      <c r="T700" s="677"/>
      <c r="U700" s="677"/>
      <c r="V700" s="677"/>
      <c r="W700" s="677"/>
      <c r="X700" s="677"/>
      <c r="Y700" s="677"/>
      <c r="Z700" s="677"/>
      <c r="AA700" s="677"/>
      <c r="AB700" s="677"/>
      <c r="AC700" s="677"/>
      <c r="AD700" s="677"/>
      <c r="AE700" s="12"/>
      <c r="AF700" s="122"/>
    </row>
    <row r="701" spans="1:76" s="72" customFormat="1" ht="15" customHeight="1">
      <c r="A701" s="131"/>
      <c r="B701" s="756" t="str">
        <f>IF(BT645=0,"","Alerta: Debe justificar el uso de NS argumentando el estado de la información desconocida.")</f>
        <v/>
      </c>
      <c r="C701" s="756"/>
      <c r="D701" s="756"/>
      <c r="E701" s="756"/>
      <c r="F701" s="756"/>
      <c r="G701" s="756"/>
      <c r="H701" s="756"/>
      <c r="I701" s="756"/>
      <c r="J701" s="756"/>
      <c r="K701" s="756"/>
      <c r="L701" s="756"/>
      <c r="M701" s="756"/>
      <c r="N701" s="756"/>
      <c r="O701" s="756"/>
      <c r="P701" s="756"/>
      <c r="Q701" s="756"/>
      <c r="R701" s="756"/>
      <c r="S701" s="756"/>
      <c r="T701" s="756"/>
      <c r="U701" s="756"/>
      <c r="V701" s="756"/>
      <c r="W701" s="756"/>
      <c r="X701" s="756"/>
      <c r="Y701" s="756"/>
      <c r="Z701" s="756"/>
      <c r="AA701" s="756"/>
      <c r="AB701" s="756"/>
      <c r="AC701" s="756"/>
      <c r="AD701" s="756"/>
      <c r="AE701" s="12"/>
      <c r="AF701" s="122"/>
    </row>
    <row r="702" spans="1:76" s="72" customFormat="1" ht="15" customHeight="1">
      <c r="A702" s="131"/>
      <c r="B702" s="625" t="str">
        <f>IF(BW695=0,"","Error: Debe completar toda la información requerida.")</f>
        <v/>
      </c>
      <c r="C702" s="625"/>
      <c r="D702" s="625"/>
      <c r="E702" s="625"/>
      <c r="F702" s="625"/>
      <c r="G702" s="625"/>
      <c r="H702" s="625"/>
      <c r="I702" s="625"/>
      <c r="J702" s="625"/>
      <c r="K702" s="625"/>
      <c r="L702" s="625"/>
      <c r="M702" s="625"/>
      <c r="N702" s="625"/>
      <c r="O702" s="625"/>
      <c r="P702" s="625"/>
      <c r="Q702" s="625"/>
      <c r="R702" s="625"/>
      <c r="S702" s="625"/>
      <c r="T702" s="625"/>
      <c r="U702" s="625"/>
      <c r="V702" s="625"/>
      <c r="W702" s="625"/>
      <c r="X702" s="625"/>
      <c r="Y702" s="625"/>
      <c r="Z702" s="625"/>
      <c r="AA702" s="625"/>
      <c r="AB702" s="625"/>
      <c r="AC702" s="625"/>
      <c r="AD702" s="625"/>
      <c r="AE702" s="12"/>
      <c r="AF702" s="122"/>
    </row>
    <row r="703" spans="1:76" s="72" customFormat="1" ht="15" customHeight="1">
      <c r="A703" s="131"/>
      <c r="B703"/>
      <c r="C703" s="53"/>
      <c r="D703" s="53"/>
      <c r="E703" s="53"/>
      <c r="F703" s="53"/>
      <c r="G703" s="53"/>
      <c r="H703" s="53"/>
      <c r="I703" s="53"/>
      <c r="J703" s="53"/>
      <c r="K703" s="53"/>
      <c r="L703" s="53"/>
      <c r="M703" s="148"/>
      <c r="N703" s="121"/>
      <c r="O703" s="121"/>
      <c r="P703" s="167"/>
      <c r="Q703" s="167"/>
      <c r="R703" s="167"/>
      <c r="S703" s="53"/>
      <c r="T703" s="53"/>
      <c r="U703" s="53"/>
      <c r="V703" s="53"/>
      <c r="W703" s="53"/>
      <c r="X703" s="53"/>
      <c r="Y703" s="53"/>
      <c r="Z703" s="53"/>
      <c r="AA703" s="53"/>
      <c r="AB703" s="53"/>
      <c r="AC703" s="53"/>
      <c r="AD703" s="53"/>
      <c r="AE703" s="12"/>
      <c r="AF703" s="122"/>
    </row>
    <row r="704" spans="1:76" s="72" customFormat="1" ht="15" customHeight="1">
      <c r="A704" s="131"/>
      <c r="B704"/>
      <c r="C704" s="53"/>
      <c r="D704" s="53"/>
      <c r="E704" s="53"/>
      <c r="F704" s="53"/>
      <c r="G704" s="53"/>
      <c r="H704" s="53"/>
      <c r="I704" s="53"/>
      <c r="J704" s="53"/>
      <c r="K704" s="53"/>
      <c r="L704" s="53"/>
      <c r="M704" s="148"/>
      <c r="N704" s="121"/>
      <c r="O704" s="121"/>
      <c r="P704" s="167"/>
      <c r="Q704" s="167"/>
      <c r="R704" s="167"/>
      <c r="S704" s="53"/>
      <c r="T704" s="53"/>
      <c r="U704" s="53"/>
      <c r="V704" s="53"/>
      <c r="W704" s="53"/>
      <c r="X704" s="53"/>
      <c r="Y704" s="53"/>
      <c r="Z704" s="53"/>
      <c r="AA704" s="53"/>
      <c r="AB704" s="53"/>
      <c r="AC704" s="53"/>
      <c r="AD704" s="53"/>
      <c r="AE704" s="12"/>
      <c r="AF704" s="122"/>
    </row>
    <row r="705" spans="1:44" s="72" customFormat="1" ht="24" customHeight="1">
      <c r="A705" s="131" t="s">
        <v>959</v>
      </c>
      <c r="B705" s="841" t="s">
        <v>7589</v>
      </c>
      <c r="C705" s="841"/>
      <c r="D705" s="841"/>
      <c r="E705" s="841"/>
      <c r="F705" s="841"/>
      <c r="G705" s="841"/>
      <c r="H705" s="841"/>
      <c r="I705" s="841"/>
      <c r="J705" s="841"/>
      <c r="K705" s="841"/>
      <c r="L705" s="841"/>
      <c r="M705" s="841"/>
      <c r="N705" s="841"/>
      <c r="O705" s="841"/>
      <c r="P705" s="841"/>
      <c r="Q705" s="841"/>
      <c r="R705" s="841"/>
      <c r="S705" s="841"/>
      <c r="T705" s="841"/>
      <c r="U705" s="841"/>
      <c r="V705" s="841"/>
      <c r="W705" s="841"/>
      <c r="X705" s="841"/>
      <c r="Y705" s="841"/>
      <c r="Z705" s="841"/>
      <c r="AA705" s="841"/>
      <c r="AB705" s="841"/>
      <c r="AC705" s="841"/>
      <c r="AD705" s="841"/>
      <c r="AE705" s="12"/>
      <c r="AF705" s="122"/>
      <c r="AH705" s="627" t="s">
        <v>7211</v>
      </c>
      <c r="AI705" s="627"/>
      <c r="AJ705" s="627" t="s">
        <v>7212</v>
      </c>
      <c r="AK705" s="627"/>
      <c r="AL705" s="627" t="s">
        <v>7213</v>
      </c>
      <c r="AM705" s="627"/>
    </row>
    <row r="706" spans="1:44" s="72" customFormat="1" ht="15">
      <c r="A706" s="167"/>
      <c r="B706" s="76"/>
      <c r="C706" s="578" t="s">
        <v>905</v>
      </c>
      <c r="D706" s="578"/>
      <c r="E706" s="578"/>
      <c r="F706" s="578"/>
      <c r="G706" s="578"/>
      <c r="H706" s="578"/>
      <c r="I706" s="578"/>
      <c r="J706" s="578"/>
      <c r="K706" s="578"/>
      <c r="L706" s="578"/>
      <c r="M706" s="578"/>
      <c r="N706" s="578"/>
      <c r="O706" s="578"/>
      <c r="P706" s="578"/>
      <c r="Q706" s="578"/>
      <c r="R706" s="578"/>
      <c r="S706" s="578"/>
      <c r="T706" s="578"/>
      <c r="U706" s="578"/>
      <c r="V706" s="578"/>
      <c r="W706" s="578"/>
      <c r="X706" s="578"/>
      <c r="Y706" s="578"/>
      <c r="Z706" s="578"/>
      <c r="AA706" s="578"/>
      <c r="AB706" s="578"/>
      <c r="AC706" s="578"/>
      <c r="AD706" s="578"/>
      <c r="AE706" s="12"/>
      <c r="AF706" s="122"/>
      <c r="AH706" s="642">
        <f>COUNTBLANK(D715:AD764)</f>
        <v>1350</v>
      </c>
      <c r="AI706" s="643"/>
      <c r="AJ706" s="639">
        <v>1350</v>
      </c>
      <c r="AK706" s="641"/>
      <c r="AL706" s="627"/>
      <c r="AM706" s="627"/>
    </row>
    <row r="707" spans="1:44" s="72" customFormat="1" ht="24" customHeight="1">
      <c r="A707" s="167"/>
      <c r="B707"/>
      <c r="C707" s="578" t="s">
        <v>2251</v>
      </c>
      <c r="D707" s="578"/>
      <c r="E707" s="578"/>
      <c r="F707" s="578"/>
      <c r="G707" s="578"/>
      <c r="H707" s="578"/>
      <c r="I707" s="578"/>
      <c r="J707" s="578"/>
      <c r="K707" s="578"/>
      <c r="L707" s="578"/>
      <c r="M707" s="578"/>
      <c r="N707" s="578"/>
      <c r="O707" s="578"/>
      <c r="P707" s="578"/>
      <c r="Q707" s="578"/>
      <c r="R707" s="578"/>
      <c r="S707" s="578"/>
      <c r="T707" s="578"/>
      <c r="U707" s="578"/>
      <c r="V707" s="578"/>
      <c r="W707" s="578"/>
      <c r="X707" s="578"/>
      <c r="Y707" s="578"/>
      <c r="Z707" s="578"/>
      <c r="AA707" s="578"/>
      <c r="AB707" s="578"/>
      <c r="AC707" s="578"/>
      <c r="AD707" s="578"/>
      <c r="AE707" s="12"/>
      <c r="AF707" s="122"/>
    </row>
    <row r="708" spans="1:44" s="72" customFormat="1" ht="24" customHeight="1">
      <c r="A708" s="167"/>
      <c r="B708"/>
      <c r="C708" s="671" t="s">
        <v>2252</v>
      </c>
      <c r="D708" s="671"/>
      <c r="E708" s="671"/>
      <c r="F708" s="671"/>
      <c r="G708" s="671"/>
      <c r="H708" s="671"/>
      <c r="I708" s="671"/>
      <c r="J708" s="671"/>
      <c r="K708" s="671"/>
      <c r="L708" s="671"/>
      <c r="M708" s="671"/>
      <c r="N708" s="671"/>
      <c r="O708" s="671"/>
      <c r="P708" s="671"/>
      <c r="Q708" s="671"/>
      <c r="R708" s="671"/>
      <c r="S708" s="671"/>
      <c r="T708" s="671"/>
      <c r="U708" s="671"/>
      <c r="V708" s="671"/>
      <c r="W708" s="671"/>
      <c r="X708" s="671"/>
      <c r="Y708" s="671"/>
      <c r="Z708" s="671"/>
      <c r="AA708" s="671"/>
      <c r="AB708" s="671"/>
      <c r="AC708" s="671"/>
      <c r="AD708" s="671"/>
      <c r="AE708" s="12"/>
      <c r="AF708" s="122"/>
    </row>
    <row r="709" spans="1:44" s="72" customFormat="1" ht="36" customHeight="1">
      <c r="A709" s="167"/>
      <c r="B709"/>
      <c r="C709" s="578" t="s">
        <v>2253</v>
      </c>
      <c r="D709" s="578"/>
      <c r="E709" s="578"/>
      <c r="F709" s="578"/>
      <c r="G709" s="578"/>
      <c r="H709" s="578"/>
      <c r="I709" s="578"/>
      <c r="J709" s="578"/>
      <c r="K709" s="578"/>
      <c r="L709" s="578"/>
      <c r="M709" s="578"/>
      <c r="N709" s="578"/>
      <c r="O709" s="578"/>
      <c r="P709" s="578"/>
      <c r="Q709" s="578"/>
      <c r="R709" s="578"/>
      <c r="S709" s="578"/>
      <c r="T709" s="578"/>
      <c r="U709" s="578"/>
      <c r="V709" s="578"/>
      <c r="W709" s="578"/>
      <c r="X709" s="578"/>
      <c r="Y709" s="578"/>
      <c r="Z709" s="578"/>
      <c r="AA709" s="578"/>
      <c r="AB709" s="578"/>
      <c r="AC709" s="578"/>
      <c r="AD709" s="578"/>
      <c r="AE709" s="12"/>
      <c r="AF709" s="122"/>
    </row>
    <row r="710" spans="1:44" s="72" customFormat="1" ht="24" customHeight="1">
      <c r="A710" s="167"/>
      <c r="B710" s="76"/>
      <c r="C710" s="578" t="s">
        <v>2191</v>
      </c>
      <c r="D710" s="578"/>
      <c r="E710" s="578"/>
      <c r="F710" s="578"/>
      <c r="G710" s="578"/>
      <c r="H710" s="578"/>
      <c r="I710" s="578"/>
      <c r="J710" s="578"/>
      <c r="K710" s="578"/>
      <c r="L710" s="578"/>
      <c r="M710" s="578"/>
      <c r="N710" s="578"/>
      <c r="O710" s="578"/>
      <c r="P710" s="578"/>
      <c r="Q710" s="578"/>
      <c r="R710" s="578"/>
      <c r="S710" s="578"/>
      <c r="T710" s="578"/>
      <c r="U710" s="578"/>
      <c r="V710" s="578"/>
      <c r="W710" s="578"/>
      <c r="X710" s="578"/>
      <c r="Y710" s="578"/>
      <c r="Z710" s="578"/>
      <c r="AA710" s="578"/>
      <c r="AB710" s="578"/>
      <c r="AC710" s="578"/>
      <c r="AD710" s="578"/>
      <c r="AE710" s="12"/>
      <c r="AF710" s="122"/>
    </row>
    <row r="711" spans="1:44" s="72" customFormat="1" ht="15" customHeight="1">
      <c r="A711" s="131"/>
      <c r="B711"/>
      <c r="C711" s="53"/>
      <c r="D711" s="53"/>
      <c r="E711" s="53"/>
      <c r="F711" s="53"/>
      <c r="G711" s="53"/>
      <c r="H711" s="53"/>
      <c r="I711" s="53"/>
      <c r="J711" s="53"/>
      <c r="K711" s="53"/>
      <c r="L711" s="53"/>
      <c r="M711" s="148"/>
      <c r="N711" s="121"/>
      <c r="O711" s="121"/>
      <c r="P711" s="167"/>
      <c r="Q711" s="167"/>
      <c r="R711" s="167"/>
      <c r="S711" s="53"/>
      <c r="T711" s="53"/>
      <c r="U711" s="53"/>
      <c r="V711" s="53"/>
      <c r="W711" s="53"/>
      <c r="X711" s="53"/>
      <c r="Y711" s="53"/>
      <c r="Z711" s="53"/>
      <c r="AA711" s="53"/>
      <c r="AB711" s="53"/>
      <c r="AC711" s="53"/>
      <c r="AD711" s="53"/>
      <c r="AE711" s="12"/>
      <c r="AF711" s="122"/>
    </row>
    <row r="712" spans="1:44" s="72" customFormat="1" ht="15" customHeight="1">
      <c r="A712" s="131"/>
      <c r="B712"/>
      <c r="C712" s="53"/>
      <c r="D712" s="53"/>
      <c r="E712" s="53"/>
      <c r="F712" s="53"/>
      <c r="G712" s="53"/>
      <c r="H712" s="53"/>
      <c r="I712" s="53"/>
      <c r="J712" s="53"/>
      <c r="K712" s="53"/>
      <c r="L712" s="53"/>
      <c r="M712" s="148"/>
      <c r="N712" s="121"/>
      <c r="O712" s="121"/>
      <c r="P712" s="167"/>
      <c r="Q712" s="167"/>
      <c r="R712" s="167"/>
      <c r="S712" s="53"/>
      <c r="T712" s="53"/>
      <c r="U712" s="53"/>
      <c r="V712" s="53"/>
      <c r="W712" s="53"/>
      <c r="X712" s="53"/>
      <c r="Y712" s="53"/>
      <c r="Z712" s="53"/>
      <c r="AA712" s="872" t="s">
        <v>259</v>
      </c>
      <c r="AB712" s="872"/>
      <c r="AC712" s="872"/>
      <c r="AD712" s="872"/>
      <c r="AE712" s="12"/>
      <c r="AF712" s="122"/>
    </row>
    <row r="713" spans="1:44" s="72" customFormat="1" ht="15" customHeight="1">
      <c r="A713" s="131"/>
      <c r="B713"/>
      <c r="C713" s="53"/>
      <c r="D713" s="53"/>
      <c r="E713" s="53"/>
      <c r="F713" s="53"/>
      <c r="G713" s="53"/>
      <c r="H713" s="53"/>
      <c r="I713" s="53"/>
      <c r="J713" s="53"/>
      <c r="K713" s="53"/>
      <c r="L713" s="53"/>
      <c r="M713" s="148"/>
      <c r="N713" s="121"/>
      <c r="O713" s="121"/>
      <c r="P713" s="167"/>
      <c r="Q713" s="167"/>
      <c r="R713" s="167"/>
      <c r="S713" s="53"/>
      <c r="T713" s="53"/>
      <c r="U713" s="53"/>
      <c r="V713" s="53"/>
      <c r="W713" s="53"/>
      <c r="X713" s="53"/>
      <c r="Z713" s="53"/>
      <c r="AA713" s="53"/>
      <c r="AB713" s="53"/>
      <c r="AC713" s="53"/>
      <c r="AD713" s="53"/>
      <c r="AE713" s="12"/>
      <c r="AF713" s="122"/>
    </row>
    <row r="714" spans="1:44" s="72" customFormat="1" ht="72" customHeight="1">
      <c r="A714" s="131"/>
      <c r="B714"/>
      <c r="C714" s="555" t="s">
        <v>233</v>
      </c>
      <c r="D714" s="556"/>
      <c r="E714" s="556"/>
      <c r="F714" s="556"/>
      <c r="G714" s="556"/>
      <c r="H714" s="556"/>
      <c r="I714" s="556"/>
      <c r="J714" s="556"/>
      <c r="K714" s="556"/>
      <c r="L714" s="557"/>
      <c r="M714" s="766" t="s">
        <v>252</v>
      </c>
      <c r="N714" s="767"/>
      <c r="O714" s="767"/>
      <c r="P714" s="767"/>
      <c r="Q714" s="767"/>
      <c r="R714" s="768"/>
      <c r="S714" s="861" t="s">
        <v>1227</v>
      </c>
      <c r="T714" s="862"/>
      <c r="U714" s="862"/>
      <c r="V714" s="862"/>
      <c r="W714" s="862"/>
      <c r="X714" s="863"/>
      <c r="Y714" s="861" t="s">
        <v>1228</v>
      </c>
      <c r="Z714" s="862"/>
      <c r="AA714" s="862"/>
      <c r="AB714" s="862"/>
      <c r="AC714" s="862"/>
      <c r="AD714" s="863"/>
      <c r="AE714" s="12"/>
      <c r="AF714" s="122"/>
      <c r="AH714" s="645" t="s">
        <v>7251</v>
      </c>
      <c r="AI714" s="647"/>
      <c r="AK714" s="651" t="s">
        <v>7242</v>
      </c>
      <c r="AL714" s="653"/>
      <c r="AN714" s="666" t="s">
        <v>7233</v>
      </c>
      <c r="AO714" s="666"/>
      <c r="AQ714" s="666" t="s">
        <v>7234</v>
      </c>
      <c r="AR714" s="666"/>
    </row>
    <row r="715" spans="1:44" s="72" customFormat="1" ht="15" customHeight="1">
      <c r="A715" s="131"/>
      <c r="B715"/>
      <c r="C715" s="82" t="s">
        <v>66</v>
      </c>
      <c r="D715" s="664" t="str">
        <f t="shared" ref="D715:D764" si="104">IF($AH$627=$AJ$627,"",IF(D645="","",D645))</f>
        <v/>
      </c>
      <c r="E715" s="664"/>
      <c r="F715" s="664"/>
      <c r="G715" s="664"/>
      <c r="H715" s="664"/>
      <c r="I715" s="664"/>
      <c r="J715" s="664"/>
      <c r="K715" s="664"/>
      <c r="L715" s="664"/>
      <c r="M715" s="573"/>
      <c r="N715" s="573"/>
      <c r="O715" s="573"/>
      <c r="P715" s="573"/>
      <c r="Q715" s="573"/>
      <c r="R715" s="573"/>
      <c r="S715" s="573"/>
      <c r="T715" s="573"/>
      <c r="U715" s="573"/>
      <c r="V715" s="573"/>
      <c r="W715" s="573"/>
      <c r="X715" s="573"/>
      <c r="Y715" s="685"/>
      <c r="Z715" s="685"/>
      <c r="AA715" s="685"/>
      <c r="AB715" s="685"/>
      <c r="AC715" s="685"/>
      <c r="AD715" s="685"/>
      <c r="AE715" s="12"/>
      <c r="AF715" s="122"/>
      <c r="AH715" s="704">
        <f>IF($AH$706=$AJ$706,0,IF(OR(S715="",S715=1),0,1))</f>
        <v>0</v>
      </c>
      <c r="AI715" s="705"/>
      <c r="AK715" s="645">
        <f>IF($AH$706=$AJ$706,0,IF(OR(AND(D715&lt;&gt;"",AH715=0,COUNTA(Y715)=COUNTA($Y$714)),AND(D715&lt;&gt;"",AH715=1,COUNTA(Y715)=0),AND(D715="",AH715=0,COUNTA(Y715)=0)),0,1))</f>
        <v>0</v>
      </c>
      <c r="AL715" s="647"/>
      <c r="AN715" s="661">
        <f>IF($AH$706=$AJ$706,0,IF(COUNTIF(Y715:AD764,"NS")=0,0,1))</f>
        <v>0</v>
      </c>
      <c r="AO715" s="661"/>
      <c r="AQ715" s="638">
        <f>IF($AH$706=$AJ$706,0,IF(OR(AND(D715&lt;&gt;"",AH715=0,COUNTA(M715:AD715)=COUNTA($M$714:$AD$714)),AND(D715&lt;&gt;"",AH715=1,COUNTA(M715:AD715)=COUNTA($M$714:$X$714)),AND(D715="",AH715=0,COUNTA(M715:AD715)=0)),0,1))</f>
        <v>0</v>
      </c>
      <c r="AR715" s="638"/>
    </row>
    <row r="716" spans="1:44" s="72" customFormat="1" ht="15" customHeight="1">
      <c r="A716" s="131"/>
      <c r="B716"/>
      <c r="C716" s="82" t="s">
        <v>67</v>
      </c>
      <c r="D716" s="664" t="str">
        <f t="shared" si="104"/>
        <v/>
      </c>
      <c r="E716" s="664"/>
      <c r="F716" s="664"/>
      <c r="G716" s="664"/>
      <c r="H716" s="664"/>
      <c r="I716" s="664"/>
      <c r="J716" s="664"/>
      <c r="K716" s="664"/>
      <c r="L716" s="664"/>
      <c r="M716" s="573"/>
      <c r="N716" s="573"/>
      <c r="O716" s="573"/>
      <c r="P716" s="573"/>
      <c r="Q716" s="573"/>
      <c r="R716" s="573"/>
      <c r="S716" s="573"/>
      <c r="T716" s="573"/>
      <c r="U716" s="573"/>
      <c r="V716" s="573"/>
      <c r="W716" s="573"/>
      <c r="X716" s="573"/>
      <c r="Y716" s="685"/>
      <c r="Z716" s="685"/>
      <c r="AA716" s="685"/>
      <c r="AB716" s="685"/>
      <c r="AC716" s="685"/>
      <c r="AD716" s="685"/>
      <c r="AE716" s="12"/>
      <c r="AF716" s="122"/>
      <c r="AH716" s="704">
        <f t="shared" ref="AH716:AH759" si="105">IF($AH$706=$AJ$706,0,IF(OR(S716="",S716=1),0,1))</f>
        <v>0</v>
      </c>
      <c r="AI716" s="705"/>
      <c r="AK716" s="645">
        <f t="shared" ref="AK716:AK759" si="106">IF($AH$706=$AJ$706,0,IF(OR(AND(D716&lt;&gt;"",AH716=0,COUNTA(Y716)=COUNTA($Y$714)),AND(D716&lt;&gt;"",AH716=1,COUNTA(Y716)=0),AND(D716="",AH716=0,COUNTA(Y716)=0)),0,1))</f>
        <v>0</v>
      </c>
      <c r="AL716" s="647"/>
      <c r="AQ716" s="638">
        <f t="shared" ref="AQ716:AQ759" si="107">IF($AH$706=$AJ$706,0,IF(OR(AND(D716&lt;&gt;"",AH716=0,COUNTA(M716:AD716)=COUNTA($M$714:$AD$714)),AND(D716&lt;&gt;"",AH716=1,COUNTA(M716:AD716)=COUNTA($M$714:$X$714)),AND(D716="",AH716=0,COUNTA(M716:AD716)=0)),0,1))</f>
        <v>0</v>
      </c>
      <c r="AR716" s="638"/>
    </row>
    <row r="717" spans="1:44" s="72" customFormat="1" ht="15" customHeight="1">
      <c r="A717" s="131"/>
      <c r="B717"/>
      <c r="C717" s="82" t="s">
        <v>68</v>
      </c>
      <c r="D717" s="664" t="str">
        <f t="shared" si="104"/>
        <v/>
      </c>
      <c r="E717" s="664"/>
      <c r="F717" s="664"/>
      <c r="G717" s="664"/>
      <c r="H717" s="664"/>
      <c r="I717" s="664"/>
      <c r="J717" s="664"/>
      <c r="K717" s="664"/>
      <c r="L717" s="664"/>
      <c r="M717" s="573"/>
      <c r="N717" s="573"/>
      <c r="O717" s="573"/>
      <c r="P717" s="573"/>
      <c r="Q717" s="573"/>
      <c r="R717" s="573"/>
      <c r="S717" s="573"/>
      <c r="T717" s="573"/>
      <c r="U717" s="573"/>
      <c r="V717" s="573"/>
      <c r="W717" s="573"/>
      <c r="X717" s="573"/>
      <c r="Y717" s="685"/>
      <c r="Z717" s="685"/>
      <c r="AA717" s="685"/>
      <c r="AB717" s="685"/>
      <c r="AC717" s="685"/>
      <c r="AD717" s="685"/>
      <c r="AE717" s="12"/>
      <c r="AF717" s="122"/>
      <c r="AH717" s="704">
        <f t="shared" si="105"/>
        <v>0</v>
      </c>
      <c r="AI717" s="705"/>
      <c r="AK717" s="645">
        <f t="shared" si="106"/>
        <v>0</v>
      </c>
      <c r="AL717" s="647"/>
      <c r="AQ717" s="638">
        <f t="shared" si="107"/>
        <v>0</v>
      </c>
      <c r="AR717" s="638"/>
    </row>
    <row r="718" spans="1:44" s="72" customFormat="1" ht="15" customHeight="1">
      <c r="A718" s="131"/>
      <c r="B718"/>
      <c r="C718" s="82" t="s">
        <v>69</v>
      </c>
      <c r="D718" s="664" t="str">
        <f t="shared" si="104"/>
        <v/>
      </c>
      <c r="E718" s="664"/>
      <c r="F718" s="664"/>
      <c r="G718" s="664"/>
      <c r="H718" s="664"/>
      <c r="I718" s="664"/>
      <c r="J718" s="664"/>
      <c r="K718" s="664"/>
      <c r="L718" s="664"/>
      <c r="M718" s="573"/>
      <c r="N718" s="573"/>
      <c r="O718" s="573"/>
      <c r="P718" s="573"/>
      <c r="Q718" s="573"/>
      <c r="R718" s="573"/>
      <c r="S718" s="573"/>
      <c r="T718" s="573"/>
      <c r="U718" s="573"/>
      <c r="V718" s="573"/>
      <c r="W718" s="573"/>
      <c r="X718" s="573"/>
      <c r="Y718" s="685"/>
      <c r="Z718" s="685"/>
      <c r="AA718" s="685"/>
      <c r="AB718" s="685"/>
      <c r="AC718" s="685"/>
      <c r="AD718" s="685"/>
      <c r="AE718" s="12"/>
      <c r="AF718" s="122"/>
      <c r="AH718" s="704">
        <f t="shared" si="105"/>
        <v>0</v>
      </c>
      <c r="AI718" s="705"/>
      <c r="AK718" s="645">
        <f t="shared" si="106"/>
        <v>0</v>
      </c>
      <c r="AL718" s="647"/>
      <c r="AQ718" s="638">
        <f t="shared" si="107"/>
        <v>0</v>
      </c>
      <c r="AR718" s="638"/>
    </row>
    <row r="719" spans="1:44" s="72" customFormat="1" ht="15" customHeight="1">
      <c r="A719" s="131"/>
      <c r="B719"/>
      <c r="C719" s="82" t="s">
        <v>70</v>
      </c>
      <c r="D719" s="664" t="str">
        <f t="shared" si="104"/>
        <v/>
      </c>
      <c r="E719" s="664"/>
      <c r="F719" s="664"/>
      <c r="G719" s="664"/>
      <c r="H719" s="664"/>
      <c r="I719" s="664"/>
      <c r="J719" s="664"/>
      <c r="K719" s="664"/>
      <c r="L719" s="664"/>
      <c r="M719" s="573"/>
      <c r="N719" s="573"/>
      <c r="O719" s="573"/>
      <c r="P719" s="573"/>
      <c r="Q719" s="573"/>
      <c r="R719" s="573"/>
      <c r="S719" s="573"/>
      <c r="T719" s="573"/>
      <c r="U719" s="573"/>
      <c r="V719" s="573"/>
      <c r="W719" s="573"/>
      <c r="X719" s="573"/>
      <c r="Y719" s="685"/>
      <c r="Z719" s="685"/>
      <c r="AA719" s="685"/>
      <c r="AB719" s="685"/>
      <c r="AC719" s="685"/>
      <c r="AD719" s="685"/>
      <c r="AE719" s="12"/>
      <c r="AF719" s="122"/>
      <c r="AH719" s="704">
        <f t="shared" si="105"/>
        <v>0</v>
      </c>
      <c r="AI719" s="705"/>
      <c r="AK719" s="645">
        <f t="shared" si="106"/>
        <v>0</v>
      </c>
      <c r="AL719" s="647"/>
      <c r="AQ719" s="638">
        <f t="shared" si="107"/>
        <v>0</v>
      </c>
      <c r="AR719" s="638"/>
    </row>
    <row r="720" spans="1:44" s="72" customFormat="1" ht="15" customHeight="1">
      <c r="A720" s="131"/>
      <c r="B720"/>
      <c r="C720" s="82" t="s">
        <v>71</v>
      </c>
      <c r="D720" s="664" t="str">
        <f t="shared" si="104"/>
        <v/>
      </c>
      <c r="E720" s="664"/>
      <c r="F720" s="664"/>
      <c r="G720" s="664"/>
      <c r="H720" s="664"/>
      <c r="I720" s="664"/>
      <c r="J720" s="664"/>
      <c r="K720" s="664"/>
      <c r="L720" s="664"/>
      <c r="M720" s="573"/>
      <c r="N720" s="573"/>
      <c r="O720" s="573"/>
      <c r="P720" s="573"/>
      <c r="Q720" s="573"/>
      <c r="R720" s="573"/>
      <c r="S720" s="573"/>
      <c r="T720" s="573"/>
      <c r="U720" s="573"/>
      <c r="V720" s="573"/>
      <c r="W720" s="573"/>
      <c r="X720" s="573"/>
      <c r="Y720" s="685"/>
      <c r="Z720" s="685"/>
      <c r="AA720" s="685"/>
      <c r="AB720" s="685"/>
      <c r="AC720" s="685"/>
      <c r="AD720" s="685"/>
      <c r="AE720" s="12"/>
      <c r="AF720" s="122"/>
      <c r="AH720" s="704">
        <f t="shared" si="105"/>
        <v>0</v>
      </c>
      <c r="AI720" s="705"/>
      <c r="AK720" s="645">
        <f t="shared" si="106"/>
        <v>0</v>
      </c>
      <c r="AL720" s="647"/>
      <c r="AQ720" s="638">
        <f t="shared" si="107"/>
        <v>0</v>
      </c>
      <c r="AR720" s="638"/>
    </row>
    <row r="721" spans="1:44" s="72" customFormat="1" ht="15" customHeight="1">
      <c r="A721" s="131"/>
      <c r="B721"/>
      <c r="C721" s="82" t="s">
        <v>72</v>
      </c>
      <c r="D721" s="664" t="str">
        <f t="shared" si="104"/>
        <v/>
      </c>
      <c r="E721" s="664"/>
      <c r="F721" s="664"/>
      <c r="G721" s="664"/>
      <c r="H721" s="664"/>
      <c r="I721" s="664"/>
      <c r="J721" s="664"/>
      <c r="K721" s="664"/>
      <c r="L721" s="664"/>
      <c r="M721" s="573"/>
      <c r="N721" s="573"/>
      <c r="O721" s="573"/>
      <c r="P721" s="573"/>
      <c r="Q721" s="573"/>
      <c r="R721" s="573"/>
      <c r="S721" s="573"/>
      <c r="T721" s="573"/>
      <c r="U721" s="573"/>
      <c r="V721" s="573"/>
      <c r="W721" s="573"/>
      <c r="X721" s="573"/>
      <c r="Y721" s="685"/>
      <c r="Z721" s="685"/>
      <c r="AA721" s="685"/>
      <c r="AB721" s="685"/>
      <c r="AC721" s="685"/>
      <c r="AD721" s="685"/>
      <c r="AE721" s="12"/>
      <c r="AF721" s="122"/>
      <c r="AH721" s="704">
        <f t="shared" si="105"/>
        <v>0</v>
      </c>
      <c r="AI721" s="705"/>
      <c r="AK721" s="645">
        <f t="shared" si="106"/>
        <v>0</v>
      </c>
      <c r="AL721" s="647"/>
      <c r="AQ721" s="638">
        <f t="shared" si="107"/>
        <v>0</v>
      </c>
      <c r="AR721" s="638"/>
    </row>
    <row r="722" spans="1:44" s="72" customFormat="1" ht="15" customHeight="1">
      <c r="A722" s="131"/>
      <c r="B722"/>
      <c r="C722" s="82" t="s">
        <v>73</v>
      </c>
      <c r="D722" s="664" t="str">
        <f t="shared" si="104"/>
        <v/>
      </c>
      <c r="E722" s="664"/>
      <c r="F722" s="664"/>
      <c r="G722" s="664"/>
      <c r="H722" s="664"/>
      <c r="I722" s="664"/>
      <c r="J722" s="664"/>
      <c r="K722" s="664"/>
      <c r="L722" s="664"/>
      <c r="M722" s="573"/>
      <c r="N722" s="573"/>
      <c r="O722" s="573"/>
      <c r="P722" s="573"/>
      <c r="Q722" s="573"/>
      <c r="R722" s="573"/>
      <c r="S722" s="573"/>
      <c r="T722" s="573"/>
      <c r="U722" s="573"/>
      <c r="V722" s="573"/>
      <c r="W722" s="573"/>
      <c r="X722" s="573"/>
      <c r="Y722" s="685"/>
      <c r="Z722" s="685"/>
      <c r="AA722" s="685"/>
      <c r="AB722" s="685"/>
      <c r="AC722" s="685"/>
      <c r="AD722" s="685"/>
      <c r="AE722" s="12"/>
      <c r="AF722" s="122"/>
      <c r="AH722" s="704">
        <f t="shared" si="105"/>
        <v>0</v>
      </c>
      <c r="AI722" s="705"/>
      <c r="AK722" s="645">
        <f t="shared" si="106"/>
        <v>0</v>
      </c>
      <c r="AL722" s="647"/>
      <c r="AQ722" s="638">
        <f t="shared" si="107"/>
        <v>0</v>
      </c>
      <c r="AR722" s="638"/>
    </row>
    <row r="723" spans="1:44" s="72" customFormat="1" ht="15" customHeight="1">
      <c r="A723" s="131"/>
      <c r="B723"/>
      <c r="C723" s="82" t="s">
        <v>74</v>
      </c>
      <c r="D723" s="664" t="str">
        <f t="shared" si="104"/>
        <v/>
      </c>
      <c r="E723" s="664"/>
      <c r="F723" s="664"/>
      <c r="G723" s="664"/>
      <c r="H723" s="664"/>
      <c r="I723" s="664"/>
      <c r="J723" s="664"/>
      <c r="K723" s="664"/>
      <c r="L723" s="664"/>
      <c r="M723" s="573"/>
      <c r="N723" s="573"/>
      <c r="O723" s="573"/>
      <c r="P723" s="573"/>
      <c r="Q723" s="573"/>
      <c r="R723" s="573"/>
      <c r="S723" s="573"/>
      <c r="T723" s="573"/>
      <c r="U723" s="573"/>
      <c r="V723" s="573"/>
      <c r="W723" s="573"/>
      <c r="X723" s="573"/>
      <c r="Y723" s="685"/>
      <c r="Z723" s="685"/>
      <c r="AA723" s="685"/>
      <c r="AB723" s="685"/>
      <c r="AC723" s="685"/>
      <c r="AD723" s="685"/>
      <c r="AE723" s="12"/>
      <c r="AF723" s="122"/>
      <c r="AH723" s="704">
        <f t="shared" si="105"/>
        <v>0</v>
      </c>
      <c r="AI723" s="705"/>
      <c r="AK723" s="645">
        <f t="shared" si="106"/>
        <v>0</v>
      </c>
      <c r="AL723" s="647"/>
      <c r="AQ723" s="638">
        <f t="shared" si="107"/>
        <v>0</v>
      </c>
      <c r="AR723" s="638"/>
    </row>
    <row r="724" spans="1:44" s="72" customFormat="1" ht="15" customHeight="1">
      <c r="A724" s="131"/>
      <c r="B724"/>
      <c r="C724" s="82" t="s">
        <v>75</v>
      </c>
      <c r="D724" s="664" t="str">
        <f t="shared" si="104"/>
        <v/>
      </c>
      <c r="E724" s="664"/>
      <c r="F724" s="664"/>
      <c r="G724" s="664"/>
      <c r="H724" s="664"/>
      <c r="I724" s="664"/>
      <c r="J724" s="664"/>
      <c r="K724" s="664"/>
      <c r="L724" s="664"/>
      <c r="M724" s="573"/>
      <c r="N724" s="573"/>
      <c r="O724" s="573"/>
      <c r="P724" s="573"/>
      <c r="Q724" s="573"/>
      <c r="R724" s="573"/>
      <c r="S724" s="573"/>
      <c r="T724" s="573"/>
      <c r="U724" s="573"/>
      <c r="V724" s="573"/>
      <c r="W724" s="573"/>
      <c r="X724" s="573"/>
      <c r="Y724" s="685"/>
      <c r="Z724" s="685"/>
      <c r="AA724" s="685"/>
      <c r="AB724" s="685"/>
      <c r="AC724" s="685"/>
      <c r="AD724" s="685"/>
      <c r="AE724" s="12"/>
      <c r="AF724" s="122"/>
      <c r="AH724" s="704">
        <f t="shared" si="105"/>
        <v>0</v>
      </c>
      <c r="AI724" s="705"/>
      <c r="AK724" s="645">
        <f t="shared" si="106"/>
        <v>0</v>
      </c>
      <c r="AL724" s="647"/>
      <c r="AQ724" s="638">
        <f t="shared" si="107"/>
        <v>0</v>
      </c>
      <c r="AR724" s="638"/>
    </row>
    <row r="725" spans="1:44" s="72" customFormat="1" ht="15" customHeight="1">
      <c r="A725" s="131"/>
      <c r="B725"/>
      <c r="C725" s="82" t="s">
        <v>76</v>
      </c>
      <c r="D725" s="664" t="str">
        <f t="shared" si="104"/>
        <v/>
      </c>
      <c r="E725" s="664"/>
      <c r="F725" s="664"/>
      <c r="G725" s="664"/>
      <c r="H725" s="664"/>
      <c r="I725" s="664"/>
      <c r="J725" s="664"/>
      <c r="K725" s="664"/>
      <c r="L725" s="664"/>
      <c r="M725" s="573"/>
      <c r="N725" s="573"/>
      <c r="O725" s="573"/>
      <c r="P725" s="573"/>
      <c r="Q725" s="573"/>
      <c r="R725" s="573"/>
      <c r="S725" s="573"/>
      <c r="T725" s="573"/>
      <c r="U725" s="573"/>
      <c r="V725" s="573"/>
      <c r="W725" s="573"/>
      <c r="X725" s="573"/>
      <c r="Y725" s="685"/>
      <c r="Z725" s="685"/>
      <c r="AA725" s="685"/>
      <c r="AB725" s="685"/>
      <c r="AC725" s="685"/>
      <c r="AD725" s="685"/>
      <c r="AE725" s="12"/>
      <c r="AF725" s="122"/>
      <c r="AH725" s="704">
        <f t="shared" si="105"/>
        <v>0</v>
      </c>
      <c r="AI725" s="705"/>
      <c r="AK725" s="645">
        <f t="shared" si="106"/>
        <v>0</v>
      </c>
      <c r="AL725" s="647"/>
      <c r="AQ725" s="638">
        <f t="shared" si="107"/>
        <v>0</v>
      </c>
      <c r="AR725" s="638"/>
    </row>
    <row r="726" spans="1:44" s="72" customFormat="1" ht="15" customHeight="1">
      <c r="A726" s="131"/>
      <c r="B726"/>
      <c r="C726" s="82" t="s">
        <v>77</v>
      </c>
      <c r="D726" s="664" t="str">
        <f t="shared" si="104"/>
        <v/>
      </c>
      <c r="E726" s="664"/>
      <c r="F726" s="664"/>
      <c r="G726" s="664"/>
      <c r="H726" s="664"/>
      <c r="I726" s="664"/>
      <c r="J726" s="664"/>
      <c r="K726" s="664"/>
      <c r="L726" s="664"/>
      <c r="M726" s="573"/>
      <c r="N726" s="573"/>
      <c r="O726" s="573"/>
      <c r="P726" s="573"/>
      <c r="Q726" s="573"/>
      <c r="R726" s="573"/>
      <c r="S726" s="573"/>
      <c r="T726" s="573"/>
      <c r="U726" s="573"/>
      <c r="V726" s="573"/>
      <c r="W726" s="573"/>
      <c r="X726" s="573"/>
      <c r="Y726" s="685"/>
      <c r="Z726" s="685"/>
      <c r="AA726" s="685"/>
      <c r="AB726" s="685"/>
      <c r="AC726" s="685"/>
      <c r="AD726" s="685"/>
      <c r="AE726" s="12"/>
      <c r="AF726" s="122"/>
      <c r="AH726" s="704">
        <f t="shared" si="105"/>
        <v>0</v>
      </c>
      <c r="AI726" s="705"/>
      <c r="AK726" s="645">
        <f t="shared" si="106"/>
        <v>0</v>
      </c>
      <c r="AL726" s="647"/>
      <c r="AQ726" s="638">
        <f t="shared" si="107"/>
        <v>0</v>
      </c>
      <c r="AR726" s="638"/>
    </row>
    <row r="727" spans="1:44" s="72" customFormat="1" ht="15" customHeight="1">
      <c r="A727" s="131"/>
      <c r="B727"/>
      <c r="C727" s="82" t="s">
        <v>78</v>
      </c>
      <c r="D727" s="664" t="str">
        <f t="shared" si="104"/>
        <v/>
      </c>
      <c r="E727" s="664"/>
      <c r="F727" s="664"/>
      <c r="G727" s="664"/>
      <c r="H727" s="664"/>
      <c r="I727" s="664"/>
      <c r="J727" s="664"/>
      <c r="K727" s="664"/>
      <c r="L727" s="664"/>
      <c r="M727" s="573"/>
      <c r="N727" s="573"/>
      <c r="O727" s="573"/>
      <c r="P727" s="573"/>
      <c r="Q727" s="573"/>
      <c r="R727" s="573"/>
      <c r="S727" s="573"/>
      <c r="T727" s="573"/>
      <c r="U727" s="573"/>
      <c r="V727" s="573"/>
      <c r="W727" s="573"/>
      <c r="X727" s="573"/>
      <c r="Y727" s="685"/>
      <c r="Z727" s="685"/>
      <c r="AA727" s="685"/>
      <c r="AB727" s="685"/>
      <c r="AC727" s="685"/>
      <c r="AD727" s="685"/>
      <c r="AE727" s="12"/>
      <c r="AF727" s="122"/>
      <c r="AH727" s="704">
        <f t="shared" si="105"/>
        <v>0</v>
      </c>
      <c r="AI727" s="705"/>
      <c r="AK727" s="645">
        <f t="shared" si="106"/>
        <v>0</v>
      </c>
      <c r="AL727" s="647"/>
      <c r="AQ727" s="638">
        <f t="shared" si="107"/>
        <v>0</v>
      </c>
      <c r="AR727" s="638"/>
    </row>
    <row r="728" spans="1:44" s="72" customFormat="1" ht="15" customHeight="1">
      <c r="A728" s="131"/>
      <c r="B728"/>
      <c r="C728" s="82" t="s">
        <v>79</v>
      </c>
      <c r="D728" s="664" t="str">
        <f t="shared" si="104"/>
        <v/>
      </c>
      <c r="E728" s="664"/>
      <c r="F728" s="664"/>
      <c r="G728" s="664"/>
      <c r="H728" s="664"/>
      <c r="I728" s="664"/>
      <c r="J728" s="664"/>
      <c r="K728" s="664"/>
      <c r="L728" s="664"/>
      <c r="M728" s="573"/>
      <c r="N728" s="573"/>
      <c r="O728" s="573"/>
      <c r="P728" s="573"/>
      <c r="Q728" s="573"/>
      <c r="R728" s="573"/>
      <c r="S728" s="573"/>
      <c r="T728" s="573"/>
      <c r="U728" s="573"/>
      <c r="V728" s="573"/>
      <c r="W728" s="573"/>
      <c r="X728" s="573"/>
      <c r="Y728" s="685"/>
      <c r="Z728" s="685"/>
      <c r="AA728" s="685"/>
      <c r="AB728" s="685"/>
      <c r="AC728" s="685"/>
      <c r="AD728" s="685"/>
      <c r="AE728" s="12"/>
      <c r="AF728" s="122"/>
      <c r="AH728" s="704">
        <f t="shared" si="105"/>
        <v>0</v>
      </c>
      <c r="AI728" s="705"/>
      <c r="AK728" s="645">
        <f t="shared" si="106"/>
        <v>0</v>
      </c>
      <c r="AL728" s="647"/>
      <c r="AQ728" s="638">
        <f t="shared" si="107"/>
        <v>0</v>
      </c>
      <c r="AR728" s="638"/>
    </row>
    <row r="729" spans="1:44" s="72" customFormat="1" ht="15" customHeight="1">
      <c r="A729" s="131"/>
      <c r="B729"/>
      <c r="C729" s="82" t="s">
        <v>80</v>
      </c>
      <c r="D729" s="664" t="str">
        <f t="shared" si="104"/>
        <v/>
      </c>
      <c r="E729" s="664"/>
      <c r="F729" s="664"/>
      <c r="G729" s="664"/>
      <c r="H729" s="664"/>
      <c r="I729" s="664"/>
      <c r="J729" s="664"/>
      <c r="K729" s="664"/>
      <c r="L729" s="664"/>
      <c r="M729" s="573"/>
      <c r="N729" s="573"/>
      <c r="O729" s="573"/>
      <c r="P729" s="573"/>
      <c r="Q729" s="573"/>
      <c r="R729" s="573"/>
      <c r="S729" s="573"/>
      <c r="T729" s="573"/>
      <c r="U729" s="573"/>
      <c r="V729" s="573"/>
      <c r="W729" s="573"/>
      <c r="X729" s="573"/>
      <c r="Y729" s="685"/>
      <c r="Z729" s="685"/>
      <c r="AA729" s="685"/>
      <c r="AB729" s="685"/>
      <c r="AC729" s="685"/>
      <c r="AD729" s="685"/>
      <c r="AE729" s="12"/>
      <c r="AF729" s="122"/>
      <c r="AH729" s="704">
        <f t="shared" si="105"/>
        <v>0</v>
      </c>
      <c r="AI729" s="705"/>
      <c r="AK729" s="645">
        <f t="shared" si="106"/>
        <v>0</v>
      </c>
      <c r="AL729" s="647"/>
      <c r="AQ729" s="638">
        <f t="shared" si="107"/>
        <v>0</v>
      </c>
      <c r="AR729" s="638"/>
    </row>
    <row r="730" spans="1:44" s="72" customFormat="1" ht="15" customHeight="1">
      <c r="A730" s="131"/>
      <c r="B730"/>
      <c r="C730" s="82" t="s">
        <v>81</v>
      </c>
      <c r="D730" s="664" t="str">
        <f t="shared" si="104"/>
        <v/>
      </c>
      <c r="E730" s="664"/>
      <c r="F730" s="664"/>
      <c r="G730" s="664"/>
      <c r="H730" s="664"/>
      <c r="I730" s="664"/>
      <c r="J730" s="664"/>
      <c r="K730" s="664"/>
      <c r="L730" s="664"/>
      <c r="M730" s="573"/>
      <c r="N730" s="573"/>
      <c r="O730" s="573"/>
      <c r="P730" s="573"/>
      <c r="Q730" s="573"/>
      <c r="R730" s="573"/>
      <c r="S730" s="573"/>
      <c r="T730" s="573"/>
      <c r="U730" s="573"/>
      <c r="V730" s="573"/>
      <c r="W730" s="573"/>
      <c r="X730" s="573"/>
      <c r="Y730" s="685"/>
      <c r="Z730" s="685"/>
      <c r="AA730" s="685"/>
      <c r="AB730" s="685"/>
      <c r="AC730" s="685"/>
      <c r="AD730" s="685"/>
      <c r="AE730" s="12"/>
      <c r="AF730" s="122"/>
      <c r="AH730" s="704">
        <f t="shared" si="105"/>
        <v>0</v>
      </c>
      <c r="AI730" s="705"/>
      <c r="AK730" s="645">
        <f t="shared" si="106"/>
        <v>0</v>
      </c>
      <c r="AL730" s="647"/>
      <c r="AQ730" s="638">
        <f t="shared" si="107"/>
        <v>0</v>
      </c>
      <c r="AR730" s="638"/>
    </row>
    <row r="731" spans="1:44" s="72" customFormat="1" ht="15" customHeight="1">
      <c r="A731" s="131"/>
      <c r="B731"/>
      <c r="C731" s="82" t="s">
        <v>82</v>
      </c>
      <c r="D731" s="664" t="str">
        <f t="shared" si="104"/>
        <v/>
      </c>
      <c r="E731" s="664"/>
      <c r="F731" s="664"/>
      <c r="G731" s="664"/>
      <c r="H731" s="664"/>
      <c r="I731" s="664"/>
      <c r="J731" s="664"/>
      <c r="K731" s="664"/>
      <c r="L731" s="664"/>
      <c r="M731" s="573"/>
      <c r="N731" s="573"/>
      <c r="O731" s="573"/>
      <c r="P731" s="573"/>
      <c r="Q731" s="573"/>
      <c r="R731" s="573"/>
      <c r="S731" s="573"/>
      <c r="T731" s="573"/>
      <c r="U731" s="573"/>
      <c r="V731" s="573"/>
      <c r="W731" s="573"/>
      <c r="X731" s="573"/>
      <c r="Y731" s="685"/>
      <c r="Z731" s="685"/>
      <c r="AA731" s="685"/>
      <c r="AB731" s="685"/>
      <c r="AC731" s="685"/>
      <c r="AD731" s="685"/>
      <c r="AE731" s="12"/>
      <c r="AF731" s="122"/>
      <c r="AH731" s="704">
        <f t="shared" si="105"/>
        <v>0</v>
      </c>
      <c r="AI731" s="705"/>
      <c r="AK731" s="645">
        <f t="shared" si="106"/>
        <v>0</v>
      </c>
      <c r="AL731" s="647"/>
      <c r="AQ731" s="638">
        <f t="shared" si="107"/>
        <v>0</v>
      </c>
      <c r="AR731" s="638"/>
    </row>
    <row r="732" spans="1:44" s="72" customFormat="1" ht="15" customHeight="1">
      <c r="A732" s="131"/>
      <c r="B732"/>
      <c r="C732" s="82" t="s">
        <v>83</v>
      </c>
      <c r="D732" s="664" t="str">
        <f t="shared" si="104"/>
        <v/>
      </c>
      <c r="E732" s="664"/>
      <c r="F732" s="664"/>
      <c r="G732" s="664"/>
      <c r="H732" s="664"/>
      <c r="I732" s="664"/>
      <c r="J732" s="664"/>
      <c r="K732" s="664"/>
      <c r="L732" s="664"/>
      <c r="M732" s="573"/>
      <c r="N732" s="573"/>
      <c r="O732" s="573"/>
      <c r="P732" s="573"/>
      <c r="Q732" s="573"/>
      <c r="R732" s="573"/>
      <c r="S732" s="573"/>
      <c r="T732" s="573"/>
      <c r="U732" s="573"/>
      <c r="V732" s="573"/>
      <c r="W732" s="573"/>
      <c r="X732" s="573"/>
      <c r="Y732" s="685"/>
      <c r="Z732" s="685"/>
      <c r="AA732" s="685"/>
      <c r="AB732" s="685"/>
      <c r="AC732" s="685"/>
      <c r="AD732" s="685"/>
      <c r="AE732" s="12"/>
      <c r="AF732" s="122"/>
      <c r="AH732" s="704">
        <f t="shared" si="105"/>
        <v>0</v>
      </c>
      <c r="AI732" s="705"/>
      <c r="AK732" s="645">
        <f t="shared" si="106"/>
        <v>0</v>
      </c>
      <c r="AL732" s="647"/>
      <c r="AQ732" s="638">
        <f t="shared" si="107"/>
        <v>0</v>
      </c>
      <c r="AR732" s="638"/>
    </row>
    <row r="733" spans="1:44" s="72" customFormat="1" ht="15" customHeight="1">
      <c r="A733" s="131"/>
      <c r="B733"/>
      <c r="C733" s="82" t="s">
        <v>84</v>
      </c>
      <c r="D733" s="664" t="str">
        <f t="shared" si="104"/>
        <v/>
      </c>
      <c r="E733" s="664"/>
      <c r="F733" s="664"/>
      <c r="G733" s="664"/>
      <c r="H733" s="664"/>
      <c r="I733" s="664"/>
      <c r="J733" s="664"/>
      <c r="K733" s="664"/>
      <c r="L733" s="664"/>
      <c r="M733" s="573"/>
      <c r="N733" s="573"/>
      <c r="O733" s="573"/>
      <c r="P733" s="573"/>
      <c r="Q733" s="573"/>
      <c r="R733" s="573"/>
      <c r="S733" s="573"/>
      <c r="T733" s="573"/>
      <c r="U733" s="573"/>
      <c r="V733" s="573"/>
      <c r="W733" s="573"/>
      <c r="X733" s="573"/>
      <c r="Y733" s="685"/>
      <c r="Z733" s="685"/>
      <c r="AA733" s="685"/>
      <c r="AB733" s="685"/>
      <c r="AC733" s="685"/>
      <c r="AD733" s="685"/>
      <c r="AE733" s="12"/>
      <c r="AF733" s="122"/>
      <c r="AH733" s="704">
        <f t="shared" si="105"/>
        <v>0</v>
      </c>
      <c r="AI733" s="705"/>
      <c r="AK733" s="645">
        <f t="shared" si="106"/>
        <v>0</v>
      </c>
      <c r="AL733" s="647"/>
      <c r="AQ733" s="638">
        <f t="shared" si="107"/>
        <v>0</v>
      </c>
      <c r="AR733" s="638"/>
    </row>
    <row r="734" spans="1:44" s="72" customFormat="1" ht="15" customHeight="1">
      <c r="A734" s="131"/>
      <c r="B734"/>
      <c r="C734" s="82" t="s">
        <v>85</v>
      </c>
      <c r="D734" s="664" t="str">
        <f t="shared" si="104"/>
        <v/>
      </c>
      <c r="E734" s="664"/>
      <c r="F734" s="664"/>
      <c r="G734" s="664"/>
      <c r="H734" s="664"/>
      <c r="I734" s="664"/>
      <c r="J734" s="664"/>
      <c r="K734" s="664"/>
      <c r="L734" s="664"/>
      <c r="M734" s="573"/>
      <c r="N734" s="573"/>
      <c r="O734" s="573"/>
      <c r="P734" s="573"/>
      <c r="Q734" s="573"/>
      <c r="R734" s="573"/>
      <c r="S734" s="573"/>
      <c r="T734" s="573"/>
      <c r="U734" s="573"/>
      <c r="V734" s="573"/>
      <c r="W734" s="573"/>
      <c r="X734" s="573"/>
      <c r="Y734" s="685"/>
      <c r="Z734" s="685"/>
      <c r="AA734" s="685"/>
      <c r="AB734" s="685"/>
      <c r="AC734" s="685"/>
      <c r="AD734" s="685"/>
      <c r="AE734" s="12"/>
      <c r="AF734" s="122"/>
      <c r="AH734" s="704">
        <f t="shared" si="105"/>
        <v>0</v>
      </c>
      <c r="AI734" s="705"/>
      <c r="AK734" s="645">
        <f t="shared" si="106"/>
        <v>0</v>
      </c>
      <c r="AL734" s="647"/>
      <c r="AQ734" s="638">
        <f t="shared" si="107"/>
        <v>0</v>
      </c>
      <c r="AR734" s="638"/>
    </row>
    <row r="735" spans="1:44" s="72" customFormat="1" ht="15" customHeight="1">
      <c r="A735" s="131"/>
      <c r="B735"/>
      <c r="C735" s="82" t="s">
        <v>86</v>
      </c>
      <c r="D735" s="664" t="str">
        <f t="shared" si="104"/>
        <v/>
      </c>
      <c r="E735" s="664"/>
      <c r="F735" s="664"/>
      <c r="G735" s="664"/>
      <c r="H735" s="664"/>
      <c r="I735" s="664"/>
      <c r="J735" s="664"/>
      <c r="K735" s="664"/>
      <c r="L735" s="664"/>
      <c r="M735" s="573"/>
      <c r="N735" s="573"/>
      <c r="O735" s="573"/>
      <c r="P735" s="573"/>
      <c r="Q735" s="573"/>
      <c r="R735" s="573"/>
      <c r="S735" s="573"/>
      <c r="T735" s="573"/>
      <c r="U735" s="573"/>
      <c r="V735" s="573"/>
      <c r="W735" s="573"/>
      <c r="X735" s="573"/>
      <c r="Y735" s="685"/>
      <c r="Z735" s="685"/>
      <c r="AA735" s="685"/>
      <c r="AB735" s="685"/>
      <c r="AC735" s="685"/>
      <c r="AD735" s="685"/>
      <c r="AE735" s="12"/>
      <c r="AF735" s="122"/>
      <c r="AH735" s="704">
        <f t="shared" si="105"/>
        <v>0</v>
      </c>
      <c r="AI735" s="705"/>
      <c r="AK735" s="645">
        <f t="shared" si="106"/>
        <v>0</v>
      </c>
      <c r="AL735" s="647"/>
      <c r="AQ735" s="638">
        <f t="shared" si="107"/>
        <v>0</v>
      </c>
      <c r="AR735" s="638"/>
    </row>
    <row r="736" spans="1:44" s="72" customFormat="1" ht="15" customHeight="1">
      <c r="A736" s="131"/>
      <c r="B736"/>
      <c r="C736" s="82" t="s">
        <v>87</v>
      </c>
      <c r="D736" s="664" t="str">
        <f t="shared" si="104"/>
        <v/>
      </c>
      <c r="E736" s="664"/>
      <c r="F736" s="664"/>
      <c r="G736" s="664"/>
      <c r="H736" s="664"/>
      <c r="I736" s="664"/>
      <c r="J736" s="664"/>
      <c r="K736" s="664"/>
      <c r="L736" s="664"/>
      <c r="M736" s="573"/>
      <c r="N736" s="573"/>
      <c r="O736" s="573"/>
      <c r="P736" s="573"/>
      <c r="Q736" s="573"/>
      <c r="R736" s="573"/>
      <c r="S736" s="573"/>
      <c r="T736" s="573"/>
      <c r="U736" s="573"/>
      <c r="V736" s="573"/>
      <c r="W736" s="573"/>
      <c r="X736" s="573"/>
      <c r="Y736" s="685"/>
      <c r="Z736" s="685"/>
      <c r="AA736" s="685"/>
      <c r="AB736" s="685"/>
      <c r="AC736" s="685"/>
      <c r="AD736" s="685"/>
      <c r="AE736" s="12"/>
      <c r="AF736" s="122"/>
      <c r="AH736" s="704">
        <f t="shared" si="105"/>
        <v>0</v>
      </c>
      <c r="AI736" s="705"/>
      <c r="AK736" s="645">
        <f t="shared" si="106"/>
        <v>0</v>
      </c>
      <c r="AL736" s="647"/>
      <c r="AQ736" s="638">
        <f t="shared" si="107"/>
        <v>0</v>
      </c>
      <c r="AR736" s="638"/>
    </row>
    <row r="737" spans="1:44" s="72" customFormat="1" ht="15" customHeight="1">
      <c r="A737" s="131"/>
      <c r="B737"/>
      <c r="C737" s="82" t="s">
        <v>88</v>
      </c>
      <c r="D737" s="664" t="str">
        <f t="shared" si="104"/>
        <v/>
      </c>
      <c r="E737" s="664"/>
      <c r="F737" s="664"/>
      <c r="G737" s="664"/>
      <c r="H737" s="664"/>
      <c r="I737" s="664"/>
      <c r="J737" s="664"/>
      <c r="K737" s="664"/>
      <c r="L737" s="664"/>
      <c r="M737" s="573"/>
      <c r="N737" s="573"/>
      <c r="O737" s="573"/>
      <c r="P737" s="573"/>
      <c r="Q737" s="573"/>
      <c r="R737" s="573"/>
      <c r="S737" s="573"/>
      <c r="T737" s="573"/>
      <c r="U737" s="573"/>
      <c r="V737" s="573"/>
      <c r="W737" s="573"/>
      <c r="X737" s="573"/>
      <c r="Y737" s="685"/>
      <c r="Z737" s="685"/>
      <c r="AA737" s="685"/>
      <c r="AB737" s="685"/>
      <c r="AC737" s="685"/>
      <c r="AD737" s="685"/>
      <c r="AE737" s="12"/>
      <c r="AF737" s="122"/>
      <c r="AH737" s="704">
        <f t="shared" si="105"/>
        <v>0</v>
      </c>
      <c r="AI737" s="705"/>
      <c r="AK737" s="645">
        <f t="shared" si="106"/>
        <v>0</v>
      </c>
      <c r="AL737" s="647"/>
      <c r="AQ737" s="638">
        <f t="shared" si="107"/>
        <v>0</v>
      </c>
      <c r="AR737" s="638"/>
    </row>
    <row r="738" spans="1:44" s="72" customFormat="1" ht="15" customHeight="1">
      <c r="A738" s="131"/>
      <c r="B738"/>
      <c r="C738" s="82" t="s">
        <v>89</v>
      </c>
      <c r="D738" s="664" t="str">
        <f t="shared" si="104"/>
        <v/>
      </c>
      <c r="E738" s="664"/>
      <c r="F738" s="664"/>
      <c r="G738" s="664"/>
      <c r="H738" s="664"/>
      <c r="I738" s="664"/>
      <c r="J738" s="664"/>
      <c r="K738" s="664"/>
      <c r="L738" s="664"/>
      <c r="M738" s="573"/>
      <c r="N738" s="573"/>
      <c r="O738" s="573"/>
      <c r="P738" s="573"/>
      <c r="Q738" s="573"/>
      <c r="R738" s="573"/>
      <c r="S738" s="573"/>
      <c r="T738" s="573"/>
      <c r="U738" s="573"/>
      <c r="V738" s="573"/>
      <c r="W738" s="573"/>
      <c r="X738" s="573"/>
      <c r="Y738" s="685"/>
      <c r="Z738" s="685"/>
      <c r="AA738" s="685"/>
      <c r="AB738" s="685"/>
      <c r="AC738" s="685"/>
      <c r="AD738" s="685"/>
      <c r="AE738" s="12"/>
      <c r="AF738" s="122"/>
      <c r="AH738" s="704">
        <f t="shared" si="105"/>
        <v>0</v>
      </c>
      <c r="AI738" s="705"/>
      <c r="AK738" s="645">
        <f t="shared" si="106"/>
        <v>0</v>
      </c>
      <c r="AL738" s="647"/>
      <c r="AQ738" s="638">
        <f t="shared" si="107"/>
        <v>0</v>
      </c>
      <c r="AR738" s="638"/>
    </row>
    <row r="739" spans="1:44" s="72" customFormat="1" ht="15" customHeight="1">
      <c r="A739" s="131"/>
      <c r="B739"/>
      <c r="C739" s="82" t="s">
        <v>90</v>
      </c>
      <c r="D739" s="664" t="str">
        <f t="shared" si="104"/>
        <v/>
      </c>
      <c r="E739" s="664"/>
      <c r="F739" s="664"/>
      <c r="G739" s="664"/>
      <c r="H739" s="664"/>
      <c r="I739" s="664"/>
      <c r="J739" s="664"/>
      <c r="K739" s="664"/>
      <c r="L739" s="664"/>
      <c r="M739" s="573"/>
      <c r="N739" s="573"/>
      <c r="O739" s="573"/>
      <c r="P739" s="573"/>
      <c r="Q739" s="573"/>
      <c r="R739" s="573"/>
      <c r="S739" s="573"/>
      <c r="T739" s="573"/>
      <c r="U739" s="573"/>
      <c r="V739" s="573"/>
      <c r="W739" s="573"/>
      <c r="X739" s="573"/>
      <c r="Y739" s="685"/>
      <c r="Z739" s="685"/>
      <c r="AA739" s="685"/>
      <c r="AB739" s="685"/>
      <c r="AC739" s="685"/>
      <c r="AD739" s="685"/>
      <c r="AE739" s="12"/>
      <c r="AF739" s="122"/>
      <c r="AH739" s="704">
        <f t="shared" si="105"/>
        <v>0</v>
      </c>
      <c r="AI739" s="705"/>
      <c r="AK739" s="645">
        <f t="shared" si="106"/>
        <v>0</v>
      </c>
      <c r="AL739" s="647"/>
      <c r="AQ739" s="638">
        <f t="shared" si="107"/>
        <v>0</v>
      </c>
      <c r="AR739" s="638"/>
    </row>
    <row r="740" spans="1:44" s="72" customFormat="1" ht="15" customHeight="1">
      <c r="A740" s="131"/>
      <c r="B740"/>
      <c r="C740" s="82" t="s">
        <v>91</v>
      </c>
      <c r="D740" s="664" t="str">
        <f t="shared" si="104"/>
        <v/>
      </c>
      <c r="E740" s="664"/>
      <c r="F740" s="664"/>
      <c r="G740" s="664"/>
      <c r="H740" s="664"/>
      <c r="I740" s="664"/>
      <c r="J740" s="664"/>
      <c r="K740" s="664"/>
      <c r="L740" s="664"/>
      <c r="M740" s="573"/>
      <c r="N740" s="573"/>
      <c r="O740" s="573"/>
      <c r="P740" s="573"/>
      <c r="Q740" s="573"/>
      <c r="R740" s="573"/>
      <c r="S740" s="573"/>
      <c r="T740" s="573"/>
      <c r="U740" s="573"/>
      <c r="V740" s="573"/>
      <c r="W740" s="573"/>
      <c r="X740" s="573"/>
      <c r="Y740" s="685"/>
      <c r="Z740" s="685"/>
      <c r="AA740" s="685"/>
      <c r="AB740" s="685"/>
      <c r="AC740" s="685"/>
      <c r="AD740" s="685"/>
      <c r="AE740" s="12"/>
      <c r="AF740" s="122"/>
      <c r="AH740" s="704">
        <f t="shared" si="105"/>
        <v>0</v>
      </c>
      <c r="AI740" s="705"/>
      <c r="AK740" s="645">
        <f t="shared" si="106"/>
        <v>0</v>
      </c>
      <c r="AL740" s="647"/>
      <c r="AQ740" s="638">
        <f t="shared" si="107"/>
        <v>0</v>
      </c>
      <c r="AR740" s="638"/>
    </row>
    <row r="741" spans="1:44" s="72" customFormat="1" ht="15" customHeight="1">
      <c r="A741" s="131"/>
      <c r="B741"/>
      <c r="C741" s="82" t="s">
        <v>92</v>
      </c>
      <c r="D741" s="664" t="str">
        <f t="shared" si="104"/>
        <v/>
      </c>
      <c r="E741" s="664"/>
      <c r="F741" s="664"/>
      <c r="G741" s="664"/>
      <c r="H741" s="664"/>
      <c r="I741" s="664"/>
      <c r="J741" s="664"/>
      <c r="K741" s="664"/>
      <c r="L741" s="664"/>
      <c r="M741" s="573"/>
      <c r="N741" s="573"/>
      <c r="O741" s="573"/>
      <c r="P741" s="573"/>
      <c r="Q741" s="573"/>
      <c r="R741" s="573"/>
      <c r="S741" s="573"/>
      <c r="T741" s="573"/>
      <c r="U741" s="573"/>
      <c r="V741" s="573"/>
      <c r="W741" s="573"/>
      <c r="X741" s="573"/>
      <c r="Y741" s="685"/>
      <c r="Z741" s="685"/>
      <c r="AA741" s="685"/>
      <c r="AB741" s="685"/>
      <c r="AC741" s="685"/>
      <c r="AD741" s="685"/>
      <c r="AE741" s="12"/>
      <c r="AF741" s="122"/>
      <c r="AH741" s="704">
        <f t="shared" si="105"/>
        <v>0</v>
      </c>
      <c r="AI741" s="705"/>
      <c r="AK741" s="645">
        <f t="shared" si="106"/>
        <v>0</v>
      </c>
      <c r="AL741" s="647"/>
      <c r="AQ741" s="638">
        <f t="shared" si="107"/>
        <v>0</v>
      </c>
      <c r="AR741" s="638"/>
    </row>
    <row r="742" spans="1:44" s="72" customFormat="1" ht="15" customHeight="1">
      <c r="A742" s="131"/>
      <c r="B742"/>
      <c r="C742" s="82" t="s">
        <v>93</v>
      </c>
      <c r="D742" s="664" t="str">
        <f t="shared" si="104"/>
        <v/>
      </c>
      <c r="E742" s="664"/>
      <c r="F742" s="664"/>
      <c r="G742" s="664"/>
      <c r="H742" s="664"/>
      <c r="I742" s="664"/>
      <c r="J742" s="664"/>
      <c r="K742" s="664"/>
      <c r="L742" s="664"/>
      <c r="M742" s="573"/>
      <c r="N742" s="573"/>
      <c r="O742" s="573"/>
      <c r="P742" s="573"/>
      <c r="Q742" s="573"/>
      <c r="R742" s="573"/>
      <c r="S742" s="573"/>
      <c r="T742" s="573"/>
      <c r="U742" s="573"/>
      <c r="V742" s="573"/>
      <c r="W742" s="573"/>
      <c r="X742" s="573"/>
      <c r="Y742" s="685"/>
      <c r="Z742" s="685"/>
      <c r="AA742" s="685"/>
      <c r="AB742" s="685"/>
      <c r="AC742" s="685"/>
      <c r="AD742" s="685"/>
      <c r="AE742" s="12"/>
      <c r="AF742" s="122"/>
      <c r="AH742" s="704">
        <f t="shared" si="105"/>
        <v>0</v>
      </c>
      <c r="AI742" s="705"/>
      <c r="AK742" s="645">
        <f t="shared" si="106"/>
        <v>0</v>
      </c>
      <c r="AL742" s="647"/>
      <c r="AQ742" s="638">
        <f t="shared" si="107"/>
        <v>0</v>
      </c>
      <c r="AR742" s="638"/>
    </row>
    <row r="743" spans="1:44" s="72" customFormat="1" ht="15" customHeight="1">
      <c r="A743" s="131"/>
      <c r="B743"/>
      <c r="C743" s="82" t="s">
        <v>94</v>
      </c>
      <c r="D743" s="664" t="str">
        <f t="shared" si="104"/>
        <v/>
      </c>
      <c r="E743" s="664"/>
      <c r="F743" s="664"/>
      <c r="G743" s="664"/>
      <c r="H743" s="664"/>
      <c r="I743" s="664"/>
      <c r="J743" s="664"/>
      <c r="K743" s="664"/>
      <c r="L743" s="664"/>
      <c r="M743" s="573"/>
      <c r="N743" s="573"/>
      <c r="O743" s="573"/>
      <c r="P743" s="573"/>
      <c r="Q743" s="573"/>
      <c r="R743" s="573"/>
      <c r="S743" s="573"/>
      <c r="T743" s="573"/>
      <c r="U743" s="573"/>
      <c r="V743" s="573"/>
      <c r="W743" s="573"/>
      <c r="X743" s="573"/>
      <c r="Y743" s="685"/>
      <c r="Z743" s="685"/>
      <c r="AA743" s="685"/>
      <c r="AB743" s="685"/>
      <c r="AC743" s="685"/>
      <c r="AD743" s="685"/>
      <c r="AE743" s="12"/>
      <c r="AF743" s="122"/>
      <c r="AH743" s="704">
        <f t="shared" si="105"/>
        <v>0</v>
      </c>
      <c r="AI743" s="705"/>
      <c r="AK743" s="645">
        <f t="shared" si="106"/>
        <v>0</v>
      </c>
      <c r="AL743" s="647"/>
      <c r="AQ743" s="638">
        <f t="shared" si="107"/>
        <v>0</v>
      </c>
      <c r="AR743" s="638"/>
    </row>
    <row r="744" spans="1:44" s="72" customFormat="1" ht="15" customHeight="1">
      <c r="A744" s="131"/>
      <c r="B744"/>
      <c r="C744" s="82" t="s">
        <v>95</v>
      </c>
      <c r="D744" s="664" t="str">
        <f t="shared" si="104"/>
        <v/>
      </c>
      <c r="E744" s="664"/>
      <c r="F744" s="664"/>
      <c r="G744" s="664"/>
      <c r="H744" s="664"/>
      <c r="I744" s="664"/>
      <c r="J744" s="664"/>
      <c r="K744" s="664"/>
      <c r="L744" s="664"/>
      <c r="M744" s="573"/>
      <c r="N744" s="573"/>
      <c r="O744" s="573"/>
      <c r="P744" s="573"/>
      <c r="Q744" s="573"/>
      <c r="R744" s="573"/>
      <c r="S744" s="573"/>
      <c r="T744" s="573"/>
      <c r="U744" s="573"/>
      <c r="V744" s="573"/>
      <c r="W744" s="573"/>
      <c r="X744" s="573"/>
      <c r="Y744" s="685"/>
      <c r="Z744" s="685"/>
      <c r="AA744" s="685"/>
      <c r="AB744" s="685"/>
      <c r="AC744" s="685"/>
      <c r="AD744" s="685"/>
      <c r="AE744" s="12"/>
      <c r="AF744" s="122"/>
      <c r="AH744" s="704">
        <f t="shared" si="105"/>
        <v>0</v>
      </c>
      <c r="AI744" s="705"/>
      <c r="AK744" s="645">
        <f t="shared" si="106"/>
        <v>0</v>
      </c>
      <c r="AL744" s="647"/>
      <c r="AQ744" s="638">
        <f t="shared" si="107"/>
        <v>0</v>
      </c>
      <c r="AR744" s="638"/>
    </row>
    <row r="745" spans="1:44" s="72" customFormat="1" ht="15" customHeight="1">
      <c r="A745" s="131"/>
      <c r="B745"/>
      <c r="C745" s="82" t="s">
        <v>96</v>
      </c>
      <c r="D745" s="664" t="str">
        <f t="shared" si="104"/>
        <v/>
      </c>
      <c r="E745" s="664"/>
      <c r="F745" s="664"/>
      <c r="G745" s="664"/>
      <c r="H745" s="664"/>
      <c r="I745" s="664"/>
      <c r="J745" s="664"/>
      <c r="K745" s="664"/>
      <c r="L745" s="664"/>
      <c r="M745" s="573"/>
      <c r="N745" s="573"/>
      <c r="O745" s="573"/>
      <c r="P745" s="573"/>
      <c r="Q745" s="573"/>
      <c r="R745" s="573"/>
      <c r="S745" s="573"/>
      <c r="T745" s="573"/>
      <c r="U745" s="573"/>
      <c r="V745" s="573"/>
      <c r="W745" s="573"/>
      <c r="X745" s="573"/>
      <c r="Y745" s="685"/>
      <c r="Z745" s="685"/>
      <c r="AA745" s="685"/>
      <c r="AB745" s="685"/>
      <c r="AC745" s="685"/>
      <c r="AD745" s="685"/>
      <c r="AE745" s="12"/>
      <c r="AF745" s="122"/>
      <c r="AH745" s="704">
        <f t="shared" si="105"/>
        <v>0</v>
      </c>
      <c r="AI745" s="705"/>
      <c r="AK745" s="645">
        <f t="shared" si="106"/>
        <v>0</v>
      </c>
      <c r="AL745" s="647"/>
      <c r="AQ745" s="638">
        <f t="shared" si="107"/>
        <v>0</v>
      </c>
      <c r="AR745" s="638"/>
    </row>
    <row r="746" spans="1:44" s="72" customFormat="1" ht="15" customHeight="1">
      <c r="A746" s="131"/>
      <c r="B746"/>
      <c r="C746" s="82" t="s">
        <v>97</v>
      </c>
      <c r="D746" s="664" t="str">
        <f t="shared" si="104"/>
        <v/>
      </c>
      <c r="E746" s="664"/>
      <c r="F746" s="664"/>
      <c r="G746" s="664"/>
      <c r="H746" s="664"/>
      <c r="I746" s="664"/>
      <c r="J746" s="664"/>
      <c r="K746" s="664"/>
      <c r="L746" s="664"/>
      <c r="M746" s="573"/>
      <c r="N746" s="573"/>
      <c r="O746" s="573"/>
      <c r="P746" s="573"/>
      <c r="Q746" s="573"/>
      <c r="R746" s="573"/>
      <c r="S746" s="573"/>
      <c r="T746" s="573"/>
      <c r="U746" s="573"/>
      <c r="V746" s="573"/>
      <c r="W746" s="573"/>
      <c r="X746" s="573"/>
      <c r="Y746" s="685"/>
      <c r="Z746" s="685"/>
      <c r="AA746" s="685"/>
      <c r="AB746" s="685"/>
      <c r="AC746" s="685"/>
      <c r="AD746" s="685"/>
      <c r="AE746" s="12"/>
      <c r="AF746" s="122"/>
      <c r="AH746" s="704">
        <f t="shared" si="105"/>
        <v>0</v>
      </c>
      <c r="AI746" s="705"/>
      <c r="AK746" s="645">
        <f t="shared" si="106"/>
        <v>0</v>
      </c>
      <c r="AL746" s="647"/>
      <c r="AQ746" s="638">
        <f t="shared" si="107"/>
        <v>0</v>
      </c>
      <c r="AR746" s="638"/>
    </row>
    <row r="747" spans="1:44" s="72" customFormat="1" ht="15" customHeight="1">
      <c r="A747" s="131"/>
      <c r="B747"/>
      <c r="C747" s="82" t="s">
        <v>98</v>
      </c>
      <c r="D747" s="664" t="str">
        <f t="shared" si="104"/>
        <v/>
      </c>
      <c r="E747" s="664"/>
      <c r="F747" s="664"/>
      <c r="G747" s="664"/>
      <c r="H747" s="664"/>
      <c r="I747" s="664"/>
      <c r="J747" s="664"/>
      <c r="K747" s="664"/>
      <c r="L747" s="664"/>
      <c r="M747" s="573"/>
      <c r="N747" s="573"/>
      <c r="O747" s="573"/>
      <c r="P747" s="573"/>
      <c r="Q747" s="573"/>
      <c r="R747" s="573"/>
      <c r="S747" s="573"/>
      <c r="T747" s="573"/>
      <c r="U747" s="573"/>
      <c r="V747" s="573"/>
      <c r="W747" s="573"/>
      <c r="X747" s="573"/>
      <c r="Y747" s="685"/>
      <c r="Z747" s="685"/>
      <c r="AA747" s="685"/>
      <c r="AB747" s="685"/>
      <c r="AC747" s="685"/>
      <c r="AD747" s="685"/>
      <c r="AE747" s="12"/>
      <c r="AF747" s="122"/>
      <c r="AH747" s="704">
        <f t="shared" si="105"/>
        <v>0</v>
      </c>
      <c r="AI747" s="705"/>
      <c r="AK747" s="645">
        <f t="shared" si="106"/>
        <v>0</v>
      </c>
      <c r="AL747" s="647"/>
      <c r="AQ747" s="638">
        <f t="shared" si="107"/>
        <v>0</v>
      </c>
      <c r="AR747" s="638"/>
    </row>
    <row r="748" spans="1:44" s="72" customFormat="1" ht="15" customHeight="1">
      <c r="A748" s="131"/>
      <c r="B748"/>
      <c r="C748" s="82" t="s">
        <v>99</v>
      </c>
      <c r="D748" s="664" t="str">
        <f t="shared" si="104"/>
        <v/>
      </c>
      <c r="E748" s="664"/>
      <c r="F748" s="664"/>
      <c r="G748" s="664"/>
      <c r="H748" s="664"/>
      <c r="I748" s="664"/>
      <c r="J748" s="664"/>
      <c r="K748" s="664"/>
      <c r="L748" s="664"/>
      <c r="M748" s="573"/>
      <c r="N748" s="573"/>
      <c r="O748" s="573"/>
      <c r="P748" s="573"/>
      <c r="Q748" s="573"/>
      <c r="R748" s="573"/>
      <c r="S748" s="573"/>
      <c r="T748" s="573"/>
      <c r="U748" s="573"/>
      <c r="V748" s="573"/>
      <c r="W748" s="573"/>
      <c r="X748" s="573"/>
      <c r="Y748" s="685"/>
      <c r="Z748" s="685"/>
      <c r="AA748" s="685"/>
      <c r="AB748" s="685"/>
      <c r="AC748" s="685"/>
      <c r="AD748" s="685"/>
      <c r="AE748" s="12"/>
      <c r="AF748" s="122"/>
      <c r="AH748" s="704">
        <f t="shared" si="105"/>
        <v>0</v>
      </c>
      <c r="AI748" s="705"/>
      <c r="AK748" s="645">
        <f t="shared" si="106"/>
        <v>0</v>
      </c>
      <c r="AL748" s="647"/>
      <c r="AQ748" s="638">
        <f t="shared" si="107"/>
        <v>0</v>
      </c>
      <c r="AR748" s="638"/>
    </row>
    <row r="749" spans="1:44" s="72" customFormat="1" ht="15" customHeight="1">
      <c r="A749" s="131"/>
      <c r="B749"/>
      <c r="C749" s="82" t="s">
        <v>100</v>
      </c>
      <c r="D749" s="664" t="str">
        <f t="shared" si="104"/>
        <v/>
      </c>
      <c r="E749" s="664"/>
      <c r="F749" s="664"/>
      <c r="G749" s="664"/>
      <c r="H749" s="664"/>
      <c r="I749" s="664"/>
      <c r="J749" s="664"/>
      <c r="K749" s="664"/>
      <c r="L749" s="664"/>
      <c r="M749" s="573"/>
      <c r="N749" s="573"/>
      <c r="O749" s="573"/>
      <c r="P749" s="573"/>
      <c r="Q749" s="573"/>
      <c r="R749" s="573"/>
      <c r="S749" s="573"/>
      <c r="T749" s="573"/>
      <c r="U749" s="573"/>
      <c r="V749" s="573"/>
      <c r="W749" s="573"/>
      <c r="X749" s="573"/>
      <c r="Y749" s="685"/>
      <c r="Z749" s="685"/>
      <c r="AA749" s="685"/>
      <c r="AB749" s="685"/>
      <c r="AC749" s="685"/>
      <c r="AD749" s="685"/>
      <c r="AE749" s="12"/>
      <c r="AF749" s="122"/>
      <c r="AH749" s="704">
        <f t="shared" si="105"/>
        <v>0</v>
      </c>
      <c r="AI749" s="705"/>
      <c r="AK749" s="645">
        <f t="shared" si="106"/>
        <v>0</v>
      </c>
      <c r="AL749" s="647"/>
      <c r="AQ749" s="638">
        <f t="shared" si="107"/>
        <v>0</v>
      </c>
      <c r="AR749" s="638"/>
    </row>
    <row r="750" spans="1:44" s="72" customFormat="1" ht="15" customHeight="1">
      <c r="A750" s="131"/>
      <c r="B750"/>
      <c r="C750" s="82" t="s">
        <v>116</v>
      </c>
      <c r="D750" s="664" t="str">
        <f t="shared" si="104"/>
        <v/>
      </c>
      <c r="E750" s="664"/>
      <c r="F750" s="664"/>
      <c r="G750" s="664"/>
      <c r="H750" s="664"/>
      <c r="I750" s="664"/>
      <c r="J750" s="664"/>
      <c r="K750" s="664"/>
      <c r="L750" s="664"/>
      <c r="M750" s="573"/>
      <c r="N750" s="573"/>
      <c r="O750" s="573"/>
      <c r="P750" s="573"/>
      <c r="Q750" s="573"/>
      <c r="R750" s="573"/>
      <c r="S750" s="573"/>
      <c r="T750" s="573"/>
      <c r="U750" s="573"/>
      <c r="V750" s="573"/>
      <c r="W750" s="573"/>
      <c r="X750" s="573"/>
      <c r="Y750" s="685"/>
      <c r="Z750" s="685"/>
      <c r="AA750" s="685"/>
      <c r="AB750" s="685"/>
      <c r="AC750" s="685"/>
      <c r="AD750" s="685"/>
      <c r="AE750" s="12"/>
      <c r="AF750" s="122"/>
      <c r="AH750" s="704">
        <f t="shared" si="105"/>
        <v>0</v>
      </c>
      <c r="AI750" s="705"/>
      <c r="AK750" s="645">
        <f t="shared" si="106"/>
        <v>0</v>
      </c>
      <c r="AL750" s="647"/>
      <c r="AQ750" s="638">
        <f t="shared" si="107"/>
        <v>0</v>
      </c>
      <c r="AR750" s="638"/>
    </row>
    <row r="751" spans="1:44" s="72" customFormat="1" ht="15" customHeight="1">
      <c r="A751" s="131"/>
      <c r="B751"/>
      <c r="C751" s="82" t="s">
        <v>117</v>
      </c>
      <c r="D751" s="664" t="str">
        <f t="shared" si="104"/>
        <v/>
      </c>
      <c r="E751" s="664"/>
      <c r="F751" s="664"/>
      <c r="G751" s="664"/>
      <c r="H751" s="664"/>
      <c r="I751" s="664"/>
      <c r="J751" s="664"/>
      <c r="K751" s="664"/>
      <c r="L751" s="664"/>
      <c r="M751" s="573"/>
      <c r="N751" s="573"/>
      <c r="O751" s="573"/>
      <c r="P751" s="573"/>
      <c r="Q751" s="573"/>
      <c r="R751" s="573"/>
      <c r="S751" s="573"/>
      <c r="T751" s="573"/>
      <c r="U751" s="573"/>
      <c r="V751" s="573"/>
      <c r="W751" s="573"/>
      <c r="X751" s="573"/>
      <c r="Y751" s="685"/>
      <c r="Z751" s="685"/>
      <c r="AA751" s="685"/>
      <c r="AB751" s="685"/>
      <c r="AC751" s="685"/>
      <c r="AD751" s="685"/>
      <c r="AE751" s="12"/>
      <c r="AF751" s="122"/>
      <c r="AH751" s="704">
        <f t="shared" si="105"/>
        <v>0</v>
      </c>
      <c r="AI751" s="705"/>
      <c r="AK751" s="645">
        <f t="shared" si="106"/>
        <v>0</v>
      </c>
      <c r="AL751" s="647"/>
      <c r="AQ751" s="638">
        <f t="shared" si="107"/>
        <v>0</v>
      </c>
      <c r="AR751" s="638"/>
    </row>
    <row r="752" spans="1:44" s="72" customFormat="1" ht="15" customHeight="1">
      <c r="A752" s="131"/>
      <c r="B752"/>
      <c r="C752" s="82" t="s">
        <v>118</v>
      </c>
      <c r="D752" s="664" t="str">
        <f t="shared" si="104"/>
        <v/>
      </c>
      <c r="E752" s="664"/>
      <c r="F752" s="664"/>
      <c r="G752" s="664"/>
      <c r="H752" s="664"/>
      <c r="I752" s="664"/>
      <c r="J752" s="664"/>
      <c r="K752" s="664"/>
      <c r="L752" s="664"/>
      <c r="M752" s="573"/>
      <c r="N752" s="573"/>
      <c r="O752" s="573"/>
      <c r="P752" s="573"/>
      <c r="Q752" s="573"/>
      <c r="R752" s="573"/>
      <c r="S752" s="573"/>
      <c r="T752" s="573"/>
      <c r="U752" s="573"/>
      <c r="V752" s="573"/>
      <c r="W752" s="573"/>
      <c r="X752" s="573"/>
      <c r="Y752" s="685"/>
      <c r="Z752" s="685"/>
      <c r="AA752" s="685"/>
      <c r="AB752" s="685"/>
      <c r="AC752" s="685"/>
      <c r="AD752" s="685"/>
      <c r="AE752" s="12"/>
      <c r="AF752" s="122"/>
      <c r="AH752" s="704">
        <f t="shared" si="105"/>
        <v>0</v>
      </c>
      <c r="AI752" s="705"/>
      <c r="AK752" s="645">
        <f t="shared" si="106"/>
        <v>0</v>
      </c>
      <c r="AL752" s="647"/>
      <c r="AQ752" s="638">
        <f t="shared" si="107"/>
        <v>0</v>
      </c>
      <c r="AR752" s="638"/>
    </row>
    <row r="753" spans="1:44" s="72" customFormat="1" ht="15" customHeight="1">
      <c r="A753" s="131"/>
      <c r="B753"/>
      <c r="C753" s="82" t="s">
        <v>119</v>
      </c>
      <c r="D753" s="664" t="str">
        <f t="shared" si="104"/>
        <v/>
      </c>
      <c r="E753" s="664"/>
      <c r="F753" s="664"/>
      <c r="G753" s="664"/>
      <c r="H753" s="664"/>
      <c r="I753" s="664"/>
      <c r="J753" s="664"/>
      <c r="K753" s="664"/>
      <c r="L753" s="664"/>
      <c r="M753" s="573"/>
      <c r="N753" s="573"/>
      <c r="O753" s="573"/>
      <c r="P753" s="573"/>
      <c r="Q753" s="573"/>
      <c r="R753" s="573"/>
      <c r="S753" s="573"/>
      <c r="T753" s="573"/>
      <c r="U753" s="573"/>
      <c r="V753" s="573"/>
      <c r="W753" s="573"/>
      <c r="X753" s="573"/>
      <c r="Y753" s="685"/>
      <c r="Z753" s="685"/>
      <c r="AA753" s="685"/>
      <c r="AB753" s="685"/>
      <c r="AC753" s="685"/>
      <c r="AD753" s="685"/>
      <c r="AE753" s="12"/>
      <c r="AF753" s="122"/>
      <c r="AH753" s="704">
        <f t="shared" si="105"/>
        <v>0</v>
      </c>
      <c r="AI753" s="705"/>
      <c r="AK753" s="645">
        <f t="shared" si="106"/>
        <v>0</v>
      </c>
      <c r="AL753" s="647"/>
      <c r="AQ753" s="638">
        <f t="shared" si="107"/>
        <v>0</v>
      </c>
      <c r="AR753" s="638"/>
    </row>
    <row r="754" spans="1:44" s="72" customFormat="1" ht="15" customHeight="1">
      <c r="A754" s="131"/>
      <c r="B754"/>
      <c r="C754" s="82" t="s">
        <v>120</v>
      </c>
      <c r="D754" s="664" t="str">
        <f t="shared" si="104"/>
        <v/>
      </c>
      <c r="E754" s="664"/>
      <c r="F754" s="664"/>
      <c r="G754" s="664"/>
      <c r="H754" s="664"/>
      <c r="I754" s="664"/>
      <c r="J754" s="664"/>
      <c r="K754" s="664"/>
      <c r="L754" s="664"/>
      <c r="M754" s="573"/>
      <c r="N754" s="573"/>
      <c r="O754" s="573"/>
      <c r="P754" s="573"/>
      <c r="Q754" s="573"/>
      <c r="R754" s="573"/>
      <c r="S754" s="573"/>
      <c r="T754" s="573"/>
      <c r="U754" s="573"/>
      <c r="V754" s="573"/>
      <c r="W754" s="573"/>
      <c r="X754" s="573"/>
      <c r="Y754" s="685"/>
      <c r="Z754" s="685"/>
      <c r="AA754" s="685"/>
      <c r="AB754" s="685"/>
      <c r="AC754" s="685"/>
      <c r="AD754" s="685"/>
      <c r="AE754" s="12"/>
      <c r="AF754" s="122"/>
      <c r="AH754" s="704">
        <f t="shared" si="105"/>
        <v>0</v>
      </c>
      <c r="AI754" s="705"/>
      <c r="AK754" s="645">
        <f t="shared" si="106"/>
        <v>0</v>
      </c>
      <c r="AL754" s="647"/>
      <c r="AQ754" s="638">
        <f t="shared" si="107"/>
        <v>0</v>
      </c>
      <c r="AR754" s="638"/>
    </row>
    <row r="755" spans="1:44" s="72" customFormat="1" ht="15" customHeight="1">
      <c r="A755" s="131"/>
      <c r="B755"/>
      <c r="C755" s="82" t="s">
        <v>121</v>
      </c>
      <c r="D755" s="664" t="str">
        <f t="shared" si="104"/>
        <v/>
      </c>
      <c r="E755" s="664"/>
      <c r="F755" s="664"/>
      <c r="G755" s="664"/>
      <c r="H755" s="664"/>
      <c r="I755" s="664"/>
      <c r="J755" s="664"/>
      <c r="K755" s="664"/>
      <c r="L755" s="664"/>
      <c r="M755" s="573"/>
      <c r="N755" s="573"/>
      <c r="O755" s="573"/>
      <c r="P755" s="573"/>
      <c r="Q755" s="573"/>
      <c r="R755" s="573"/>
      <c r="S755" s="573"/>
      <c r="T755" s="573"/>
      <c r="U755" s="573"/>
      <c r="V755" s="573"/>
      <c r="W755" s="573"/>
      <c r="X755" s="573"/>
      <c r="Y755" s="685"/>
      <c r="Z755" s="685"/>
      <c r="AA755" s="685"/>
      <c r="AB755" s="685"/>
      <c r="AC755" s="685"/>
      <c r="AD755" s="685"/>
      <c r="AE755" s="12"/>
      <c r="AF755" s="122"/>
      <c r="AH755" s="704">
        <f t="shared" si="105"/>
        <v>0</v>
      </c>
      <c r="AI755" s="705"/>
      <c r="AK755" s="645">
        <f t="shared" si="106"/>
        <v>0</v>
      </c>
      <c r="AL755" s="647"/>
      <c r="AQ755" s="638">
        <f t="shared" si="107"/>
        <v>0</v>
      </c>
      <c r="AR755" s="638"/>
    </row>
    <row r="756" spans="1:44" s="72" customFormat="1" ht="15" customHeight="1">
      <c r="A756" s="131"/>
      <c r="B756"/>
      <c r="C756" s="82" t="s">
        <v>122</v>
      </c>
      <c r="D756" s="664" t="str">
        <f t="shared" si="104"/>
        <v/>
      </c>
      <c r="E756" s="664"/>
      <c r="F756" s="664"/>
      <c r="G756" s="664"/>
      <c r="H756" s="664"/>
      <c r="I756" s="664"/>
      <c r="J756" s="664"/>
      <c r="K756" s="664"/>
      <c r="L756" s="664"/>
      <c r="M756" s="573"/>
      <c r="N756" s="573"/>
      <c r="O756" s="573"/>
      <c r="P756" s="573"/>
      <c r="Q756" s="573"/>
      <c r="R756" s="573"/>
      <c r="S756" s="573"/>
      <c r="T756" s="573"/>
      <c r="U756" s="573"/>
      <c r="V756" s="573"/>
      <c r="W756" s="573"/>
      <c r="X756" s="573"/>
      <c r="Y756" s="685"/>
      <c r="Z756" s="685"/>
      <c r="AA756" s="685"/>
      <c r="AB756" s="685"/>
      <c r="AC756" s="685"/>
      <c r="AD756" s="685"/>
      <c r="AE756" s="12"/>
      <c r="AF756" s="122"/>
      <c r="AH756" s="704">
        <f t="shared" si="105"/>
        <v>0</v>
      </c>
      <c r="AI756" s="705"/>
      <c r="AK756" s="645">
        <f t="shared" si="106"/>
        <v>0</v>
      </c>
      <c r="AL756" s="647"/>
      <c r="AQ756" s="638">
        <f t="shared" si="107"/>
        <v>0</v>
      </c>
      <c r="AR756" s="638"/>
    </row>
    <row r="757" spans="1:44" s="72" customFormat="1" ht="15" customHeight="1">
      <c r="A757" s="131"/>
      <c r="B757"/>
      <c r="C757" s="82" t="s">
        <v>123</v>
      </c>
      <c r="D757" s="664" t="str">
        <f t="shared" si="104"/>
        <v/>
      </c>
      <c r="E757" s="664"/>
      <c r="F757" s="664"/>
      <c r="G757" s="664"/>
      <c r="H757" s="664"/>
      <c r="I757" s="664"/>
      <c r="J757" s="664"/>
      <c r="K757" s="664"/>
      <c r="L757" s="664"/>
      <c r="M757" s="573"/>
      <c r="N757" s="573"/>
      <c r="O757" s="573"/>
      <c r="P757" s="573"/>
      <c r="Q757" s="573"/>
      <c r="R757" s="573"/>
      <c r="S757" s="573"/>
      <c r="T757" s="573"/>
      <c r="U757" s="573"/>
      <c r="V757" s="573"/>
      <c r="W757" s="573"/>
      <c r="X757" s="573"/>
      <c r="Y757" s="685"/>
      <c r="Z757" s="685"/>
      <c r="AA757" s="685"/>
      <c r="AB757" s="685"/>
      <c r="AC757" s="685"/>
      <c r="AD757" s="685"/>
      <c r="AE757" s="12"/>
      <c r="AF757" s="122"/>
      <c r="AH757" s="704">
        <f t="shared" si="105"/>
        <v>0</v>
      </c>
      <c r="AI757" s="705"/>
      <c r="AK757" s="645">
        <f t="shared" si="106"/>
        <v>0</v>
      </c>
      <c r="AL757" s="647"/>
      <c r="AQ757" s="638">
        <f t="shared" si="107"/>
        <v>0</v>
      </c>
      <c r="AR757" s="638"/>
    </row>
    <row r="758" spans="1:44" s="72" customFormat="1" ht="15" customHeight="1">
      <c r="A758" s="131"/>
      <c r="B758"/>
      <c r="C758" s="82" t="s">
        <v>124</v>
      </c>
      <c r="D758" s="664" t="str">
        <f t="shared" si="104"/>
        <v/>
      </c>
      <c r="E758" s="664"/>
      <c r="F758" s="664"/>
      <c r="G758" s="664"/>
      <c r="H758" s="664"/>
      <c r="I758" s="664"/>
      <c r="J758" s="664"/>
      <c r="K758" s="664"/>
      <c r="L758" s="664"/>
      <c r="M758" s="573"/>
      <c r="N758" s="573"/>
      <c r="O758" s="573"/>
      <c r="P758" s="573"/>
      <c r="Q758" s="573"/>
      <c r="R758" s="573"/>
      <c r="S758" s="573"/>
      <c r="T758" s="573"/>
      <c r="U758" s="573"/>
      <c r="V758" s="573"/>
      <c r="W758" s="573"/>
      <c r="X758" s="573"/>
      <c r="Y758" s="685"/>
      <c r="Z758" s="685"/>
      <c r="AA758" s="685"/>
      <c r="AB758" s="685"/>
      <c r="AC758" s="685"/>
      <c r="AD758" s="685"/>
      <c r="AE758" s="12"/>
      <c r="AF758" s="122"/>
      <c r="AH758" s="704">
        <f t="shared" si="105"/>
        <v>0</v>
      </c>
      <c r="AI758" s="705"/>
      <c r="AK758" s="645">
        <f t="shared" si="106"/>
        <v>0</v>
      </c>
      <c r="AL758" s="647"/>
      <c r="AQ758" s="638">
        <f t="shared" si="107"/>
        <v>0</v>
      </c>
      <c r="AR758" s="638"/>
    </row>
    <row r="759" spans="1:44" s="72" customFormat="1" ht="15" customHeight="1">
      <c r="A759" s="131"/>
      <c r="B759"/>
      <c r="C759" s="82" t="s">
        <v>125</v>
      </c>
      <c r="D759" s="664" t="str">
        <f t="shared" si="104"/>
        <v/>
      </c>
      <c r="E759" s="664"/>
      <c r="F759" s="664"/>
      <c r="G759" s="664"/>
      <c r="H759" s="664"/>
      <c r="I759" s="664"/>
      <c r="J759" s="664"/>
      <c r="K759" s="664"/>
      <c r="L759" s="664"/>
      <c r="M759" s="573"/>
      <c r="N759" s="573"/>
      <c r="O759" s="573"/>
      <c r="P759" s="573"/>
      <c r="Q759" s="573"/>
      <c r="R759" s="573"/>
      <c r="S759" s="573"/>
      <c r="T759" s="573"/>
      <c r="U759" s="573"/>
      <c r="V759" s="573"/>
      <c r="W759" s="573"/>
      <c r="X759" s="573"/>
      <c r="Y759" s="685"/>
      <c r="Z759" s="685"/>
      <c r="AA759" s="685"/>
      <c r="AB759" s="685"/>
      <c r="AC759" s="685"/>
      <c r="AD759" s="685"/>
      <c r="AE759" s="12"/>
      <c r="AF759" s="122"/>
      <c r="AH759" s="704">
        <f t="shared" si="105"/>
        <v>0</v>
      </c>
      <c r="AI759" s="705"/>
      <c r="AK759" s="645">
        <f t="shared" si="106"/>
        <v>0</v>
      </c>
      <c r="AL759" s="647"/>
      <c r="AQ759" s="638">
        <f t="shared" si="107"/>
        <v>0</v>
      </c>
      <c r="AR759" s="638"/>
    </row>
    <row r="760" spans="1:44" s="72" customFormat="1" ht="15" customHeight="1">
      <c r="A760" s="131"/>
      <c r="C760" s="82" t="s">
        <v>237</v>
      </c>
      <c r="D760" s="664" t="str">
        <f t="shared" si="104"/>
        <v/>
      </c>
      <c r="E760" s="664"/>
      <c r="F760" s="664"/>
      <c r="G760" s="664"/>
      <c r="H760" s="664"/>
      <c r="I760" s="664"/>
      <c r="J760" s="664"/>
      <c r="K760" s="664"/>
      <c r="L760" s="664"/>
      <c r="M760" s="573"/>
      <c r="N760" s="573"/>
      <c r="O760" s="573"/>
      <c r="P760" s="573"/>
      <c r="Q760" s="573"/>
      <c r="R760" s="573"/>
      <c r="S760" s="573"/>
      <c r="T760" s="573"/>
      <c r="U760" s="573"/>
      <c r="V760" s="573"/>
      <c r="W760" s="573"/>
      <c r="X760" s="573"/>
      <c r="Y760" s="685"/>
      <c r="Z760" s="685"/>
      <c r="AA760" s="685"/>
      <c r="AB760" s="685"/>
      <c r="AC760" s="685"/>
      <c r="AD760" s="685"/>
      <c r="AE760" s="12"/>
      <c r="AF760" s="122"/>
      <c r="AH760" s="704">
        <f>IF($AH$706=$AJ$706,0,IF(OR(S760="",S760=1),0,1))</f>
        <v>0</v>
      </c>
      <c r="AI760" s="705"/>
      <c r="AK760" s="645">
        <f>IF($AH$706=$AJ$706,0,IF(OR(AND(D760&lt;&gt;"",AH760=0,COUNTA(Y760)=COUNTA($Y$714)),AND(D760&lt;&gt;"",AH760=1,COUNTA(Y760)=0),AND(D760="",AH760=0,COUNTA(Y760)=0)),0,1))</f>
        <v>0</v>
      </c>
      <c r="AL760" s="647"/>
      <c r="AQ760" s="638">
        <f>IF($AH$706=$AJ$706,0,IF(OR(AND(D760&lt;&gt;"",AH760=0,COUNTA(M760:AD760)=COUNTA($M$714:$AD$714)),AND(D760&lt;&gt;"",AH760=1,COUNTA(M760:AD760)=COUNTA($M$714:$X$714)),AND(D760="",AH760=0,COUNTA(M760:AD760)=0)),0,1))</f>
        <v>0</v>
      </c>
      <c r="AR760" s="638"/>
    </row>
    <row r="761" spans="1:44" s="72" customFormat="1" ht="15" customHeight="1">
      <c r="A761" s="131"/>
      <c r="C761" s="82" t="s">
        <v>238</v>
      </c>
      <c r="D761" s="664" t="str">
        <f t="shared" si="104"/>
        <v/>
      </c>
      <c r="E761" s="664"/>
      <c r="F761" s="664"/>
      <c r="G761" s="664"/>
      <c r="H761" s="664"/>
      <c r="I761" s="664"/>
      <c r="J761" s="664"/>
      <c r="K761" s="664"/>
      <c r="L761" s="664"/>
      <c r="M761" s="573"/>
      <c r="N761" s="573"/>
      <c r="O761" s="573"/>
      <c r="P761" s="573"/>
      <c r="Q761" s="573"/>
      <c r="R761" s="573"/>
      <c r="S761" s="573"/>
      <c r="T761" s="573"/>
      <c r="U761" s="573"/>
      <c r="V761" s="573"/>
      <c r="W761" s="573"/>
      <c r="X761" s="573"/>
      <c r="Y761" s="685"/>
      <c r="Z761" s="685"/>
      <c r="AA761" s="685"/>
      <c r="AB761" s="685"/>
      <c r="AC761" s="685"/>
      <c r="AD761" s="685"/>
      <c r="AE761" s="12"/>
      <c r="AF761" s="122"/>
      <c r="AH761" s="704">
        <f>IF($AH$706=$AJ$706,0,IF(OR(S761="",S761=1),0,1))</f>
        <v>0</v>
      </c>
      <c r="AI761" s="705"/>
      <c r="AK761" s="645">
        <f>IF($AH$706=$AJ$706,0,IF(OR(AND(D761&lt;&gt;"",AH761=0,COUNTA(Y761)=COUNTA($Y$714)),AND(D761&lt;&gt;"",AH761=1,COUNTA(Y761)=0),AND(D761="",AH761=0,COUNTA(Y761)=0)),0,1))</f>
        <v>0</v>
      </c>
      <c r="AL761" s="647"/>
      <c r="AQ761" s="638">
        <f>IF($AH$706=$AJ$706,0,IF(OR(AND(D761&lt;&gt;"",AH761=0,COUNTA(M761:AD761)=COUNTA($M$714:$AD$714)),AND(D761&lt;&gt;"",AH761=1,COUNTA(M761:AD761)=COUNTA($M$714:$X$714)),AND(D761="",AH761=0,COUNTA(M761:AD761)=0)),0,1))</f>
        <v>0</v>
      </c>
      <c r="AR761" s="638"/>
    </row>
    <row r="762" spans="1:44" s="72" customFormat="1" ht="15" customHeight="1">
      <c r="A762" s="131"/>
      <c r="C762" s="82" t="s">
        <v>239</v>
      </c>
      <c r="D762" s="664" t="str">
        <f t="shared" si="104"/>
        <v/>
      </c>
      <c r="E762" s="664"/>
      <c r="F762" s="664"/>
      <c r="G762" s="664"/>
      <c r="H762" s="664"/>
      <c r="I762" s="664"/>
      <c r="J762" s="664"/>
      <c r="K762" s="664"/>
      <c r="L762" s="664"/>
      <c r="M762" s="573"/>
      <c r="N762" s="573"/>
      <c r="O762" s="573"/>
      <c r="P762" s="573"/>
      <c r="Q762" s="573"/>
      <c r="R762" s="573"/>
      <c r="S762" s="573"/>
      <c r="T762" s="573"/>
      <c r="U762" s="573"/>
      <c r="V762" s="573"/>
      <c r="W762" s="573"/>
      <c r="X762" s="573"/>
      <c r="Y762" s="685"/>
      <c r="Z762" s="685"/>
      <c r="AA762" s="685"/>
      <c r="AB762" s="685"/>
      <c r="AC762" s="685"/>
      <c r="AD762" s="685"/>
      <c r="AE762" s="12"/>
      <c r="AF762" s="122"/>
      <c r="AH762" s="704">
        <f>IF($AH$706=$AJ$706,0,IF(OR(S762="",S762=1),0,1))</f>
        <v>0</v>
      </c>
      <c r="AI762" s="705"/>
      <c r="AK762" s="645">
        <f>IF($AH$706=$AJ$706,0,IF(OR(AND(D762&lt;&gt;"",AH762=0,COUNTA(Y762)=COUNTA($Y$714)),AND(D762&lt;&gt;"",AH762=1,COUNTA(Y762)=0),AND(D762="",AH762=0,COUNTA(Y762)=0)),0,1))</f>
        <v>0</v>
      </c>
      <c r="AL762" s="647"/>
      <c r="AQ762" s="638">
        <f>IF($AH$706=$AJ$706,0,IF(OR(AND(D762&lt;&gt;"",AH762=0,COUNTA(M762:AD762)=COUNTA($M$714:$AD$714)),AND(D762&lt;&gt;"",AH762=1,COUNTA(M762:AD762)=COUNTA($M$714:$X$714)),AND(D762="",AH762=0,COUNTA(M762:AD762)=0)),0,1))</f>
        <v>0</v>
      </c>
      <c r="AR762" s="638"/>
    </row>
    <row r="763" spans="1:44" s="72" customFormat="1" ht="15" customHeight="1">
      <c r="A763" s="131"/>
      <c r="C763" s="82" t="s">
        <v>240</v>
      </c>
      <c r="D763" s="664" t="str">
        <f t="shared" si="104"/>
        <v/>
      </c>
      <c r="E763" s="664"/>
      <c r="F763" s="664"/>
      <c r="G763" s="664"/>
      <c r="H763" s="664"/>
      <c r="I763" s="664"/>
      <c r="J763" s="664"/>
      <c r="K763" s="664"/>
      <c r="L763" s="664"/>
      <c r="M763" s="573"/>
      <c r="N763" s="573"/>
      <c r="O763" s="573"/>
      <c r="P763" s="573"/>
      <c r="Q763" s="573"/>
      <c r="R763" s="573"/>
      <c r="S763" s="573"/>
      <c r="T763" s="573"/>
      <c r="U763" s="573"/>
      <c r="V763" s="573"/>
      <c r="W763" s="573"/>
      <c r="X763" s="573"/>
      <c r="Y763" s="685"/>
      <c r="Z763" s="685"/>
      <c r="AA763" s="685"/>
      <c r="AB763" s="685"/>
      <c r="AC763" s="685"/>
      <c r="AD763" s="685"/>
      <c r="AE763" s="12"/>
      <c r="AF763" s="122"/>
      <c r="AH763" s="704">
        <f>IF($AH$706=$AJ$706,0,IF(OR(S763="",S763=1),0,1))</f>
        <v>0</v>
      </c>
      <c r="AI763" s="705"/>
      <c r="AK763" s="645">
        <f>IF($AH$706=$AJ$706,0,IF(OR(AND(D763&lt;&gt;"",AH763=0,COUNTA(Y763)=COUNTA($Y$714)),AND(D763&lt;&gt;"",AH763=1,COUNTA(Y763)=0),AND(D763="",AH763=0,COUNTA(Y763)=0)),0,1))</f>
        <v>0</v>
      </c>
      <c r="AL763" s="647"/>
      <c r="AQ763" s="638">
        <f>IF($AH$706=$AJ$706,0,IF(OR(AND(D763&lt;&gt;"",AH763=0,COUNTA(M763:AD763)=COUNTA($M$714:$AD$714)),AND(D763&lt;&gt;"",AH763=1,COUNTA(M763:AD763)=COUNTA($M$714:$X$714)),AND(D763="",AH763=0,COUNTA(M763:AD763)=0)),0,1))</f>
        <v>0</v>
      </c>
      <c r="AR763" s="638"/>
    </row>
    <row r="764" spans="1:44" s="72" customFormat="1" ht="15" customHeight="1">
      <c r="A764" s="131"/>
      <c r="C764" s="82" t="s">
        <v>241</v>
      </c>
      <c r="D764" s="664" t="str">
        <f t="shared" si="104"/>
        <v/>
      </c>
      <c r="E764" s="664"/>
      <c r="F764" s="664"/>
      <c r="G764" s="664"/>
      <c r="H764" s="664"/>
      <c r="I764" s="664"/>
      <c r="J764" s="664"/>
      <c r="K764" s="664"/>
      <c r="L764" s="664"/>
      <c r="M764" s="573"/>
      <c r="N764" s="573"/>
      <c r="O764" s="573"/>
      <c r="P764" s="573"/>
      <c r="Q764" s="573"/>
      <c r="R764" s="573"/>
      <c r="S764" s="573"/>
      <c r="T764" s="573"/>
      <c r="U764" s="573"/>
      <c r="V764" s="573"/>
      <c r="W764" s="573"/>
      <c r="X764" s="573"/>
      <c r="Y764" s="685"/>
      <c r="Z764" s="685"/>
      <c r="AA764" s="685"/>
      <c r="AB764" s="685"/>
      <c r="AC764" s="685"/>
      <c r="AD764" s="685"/>
      <c r="AE764" s="12"/>
      <c r="AF764" s="122"/>
      <c r="AH764" s="704">
        <f>IF($AH$706=$AJ$706,0,IF(OR(S764="",S764=1),0,1))</f>
        <v>0</v>
      </c>
      <c r="AI764" s="705"/>
      <c r="AK764" s="645">
        <f>IF($AH$706=$AJ$706,0,IF(OR(AND(D764&lt;&gt;"",AH764=0,COUNTA(Y764)=COUNTA($Y$714)),AND(D764&lt;&gt;"",AH764=1,COUNTA(Y764)=0),AND(D764="",AH764=0,COUNTA(Y764)=0)),0,1))</f>
        <v>0</v>
      </c>
      <c r="AL764" s="647"/>
      <c r="AQ764" s="638">
        <f>IF($AH$706=$AJ$706,0,IF(OR(AND(D764&lt;&gt;"",AH764=0,COUNTA(M764:AD764)=COUNTA($M$714:$AD$714)),AND(D764&lt;&gt;"",AH764=1,COUNTA(M764:AD764)=COUNTA($M$714:$X$714)),AND(D764="",AH764=0,COUNTA(M764:AD764)=0)),0,1))</f>
        <v>0</v>
      </c>
      <c r="AR764" s="638"/>
    </row>
    <row r="765" spans="1:44" s="72" customFormat="1" ht="15" customHeight="1">
      <c r="A765" s="131"/>
      <c r="B765" s="53"/>
      <c r="C765" s="120"/>
      <c r="D765" s="36"/>
      <c r="E765" s="36"/>
      <c r="F765" s="36"/>
      <c r="G765" s="121"/>
      <c r="H765" s="121"/>
      <c r="I765" s="121"/>
      <c r="J765" s="121"/>
      <c r="K765" s="121"/>
      <c r="L765" s="121"/>
      <c r="M765" s="121"/>
      <c r="N765" s="121"/>
      <c r="O765" s="36"/>
      <c r="P765" s="36"/>
      <c r="Q765" s="36"/>
      <c r="R765" s="36"/>
      <c r="S765" s="36"/>
      <c r="T765" s="36"/>
      <c r="U765" s="36"/>
      <c r="V765" s="36"/>
      <c r="W765" s="121"/>
      <c r="X765" s="121"/>
      <c r="Y765" s="121"/>
      <c r="Z765" s="121"/>
      <c r="AA765" s="5"/>
      <c r="AB765" s="5"/>
      <c r="AC765" s="5"/>
      <c r="AD765" s="5"/>
      <c r="AE765" s="12"/>
      <c r="AF765" s="122"/>
      <c r="AK765" s="706">
        <f>SUM(AK715:AL764)</f>
        <v>0</v>
      </c>
      <c r="AL765" s="707"/>
      <c r="AQ765" s="708">
        <f>SUM(AQ715:AR764)</f>
        <v>0</v>
      </c>
      <c r="AR765" s="709"/>
    </row>
    <row r="766" spans="1:44" s="72" customFormat="1" ht="24" customHeight="1">
      <c r="A766" s="131"/>
      <c r="B766"/>
      <c r="C766" s="578" t="s">
        <v>127</v>
      </c>
      <c r="D766" s="578"/>
      <c r="E766" s="578"/>
      <c r="F766" s="578"/>
      <c r="G766" s="578"/>
      <c r="H766" s="578"/>
      <c r="I766" s="578"/>
      <c r="J766" s="578"/>
      <c r="K766" s="578"/>
      <c r="L766" s="578"/>
      <c r="M766" s="578"/>
      <c r="N766" s="578"/>
      <c r="O766" s="578"/>
      <c r="P766" s="578"/>
      <c r="Q766" s="578"/>
      <c r="R766" s="578"/>
      <c r="S766" s="578"/>
      <c r="T766" s="578"/>
      <c r="U766" s="578"/>
      <c r="V766" s="578"/>
      <c r="W766" s="578"/>
      <c r="X766" s="578"/>
      <c r="Y766" s="578"/>
      <c r="Z766" s="578"/>
      <c r="AA766" s="578"/>
      <c r="AB766" s="578"/>
      <c r="AC766" s="578"/>
      <c r="AD766" s="578"/>
      <c r="AE766" s="12"/>
      <c r="AF766" s="122"/>
    </row>
    <row r="767" spans="1:44" s="72" customFormat="1" ht="60" customHeight="1">
      <c r="A767" s="131"/>
      <c r="B767"/>
      <c r="C767" s="752"/>
      <c r="D767" s="752"/>
      <c r="E767" s="752"/>
      <c r="F767" s="752"/>
      <c r="G767" s="752"/>
      <c r="H767" s="752"/>
      <c r="I767" s="752"/>
      <c r="J767" s="752"/>
      <c r="K767" s="752"/>
      <c r="L767" s="752"/>
      <c r="M767" s="752"/>
      <c r="N767" s="752"/>
      <c r="O767" s="752"/>
      <c r="P767" s="752"/>
      <c r="Q767" s="752"/>
      <c r="R767" s="752"/>
      <c r="S767" s="752"/>
      <c r="T767" s="752"/>
      <c r="U767" s="752"/>
      <c r="V767" s="752"/>
      <c r="W767" s="752"/>
      <c r="X767" s="752"/>
      <c r="Y767" s="752"/>
      <c r="Z767" s="752"/>
      <c r="AA767" s="752"/>
      <c r="AB767" s="752"/>
      <c r="AC767" s="752"/>
      <c r="AD767" s="752"/>
      <c r="AE767" s="12"/>
      <c r="AF767" s="122"/>
    </row>
    <row r="768" spans="1:44" s="72" customFormat="1" ht="15" customHeight="1">
      <c r="A768" s="131"/>
      <c r="B768" s="762" t="str">
        <f>IF(AK765=0,"", "Error: Para cada laboratorio, si contó con certificaciones, debe anotar al menos una.")</f>
        <v/>
      </c>
      <c r="C768" s="762"/>
      <c r="D768" s="762"/>
      <c r="E768" s="762"/>
      <c r="F768" s="762"/>
      <c r="G768" s="762"/>
      <c r="H768" s="762"/>
      <c r="I768" s="762"/>
      <c r="J768" s="762"/>
      <c r="K768" s="762"/>
      <c r="L768" s="762"/>
      <c r="M768" s="762"/>
      <c r="N768" s="762"/>
      <c r="O768" s="762"/>
      <c r="P768" s="762"/>
      <c r="Q768" s="762"/>
      <c r="R768" s="762"/>
      <c r="S768" s="762"/>
      <c r="T768" s="762"/>
      <c r="U768" s="762"/>
      <c r="V768" s="762"/>
      <c r="W768" s="762"/>
      <c r="X768" s="762"/>
      <c r="Y768" s="762"/>
      <c r="Z768" s="762"/>
      <c r="AA768" s="762"/>
      <c r="AB768" s="762"/>
      <c r="AC768" s="762"/>
      <c r="AD768" s="762"/>
      <c r="AE768" s="12"/>
      <c r="AF768" s="122"/>
    </row>
    <row r="769" spans="1:41" s="72" customFormat="1" ht="15" customHeight="1">
      <c r="A769" s="131"/>
      <c r="B769" s="756" t="str">
        <f>IF(AN715=0,"","Alerta: Debe justificar el uso de NS argumentando el estado de la información desconocida.")</f>
        <v/>
      </c>
      <c r="C769" s="756"/>
      <c r="D769" s="756"/>
      <c r="E769" s="756"/>
      <c r="F769" s="756"/>
      <c r="G769" s="756"/>
      <c r="H769" s="756"/>
      <c r="I769" s="756"/>
      <c r="J769" s="756"/>
      <c r="K769" s="756"/>
      <c r="L769" s="756"/>
      <c r="M769" s="756"/>
      <c r="N769" s="756"/>
      <c r="O769" s="756"/>
      <c r="P769" s="756"/>
      <c r="Q769" s="756"/>
      <c r="R769" s="756"/>
      <c r="S769" s="756"/>
      <c r="T769" s="756"/>
      <c r="U769" s="756"/>
      <c r="V769" s="756"/>
      <c r="W769" s="756"/>
      <c r="X769" s="756"/>
      <c r="Y769" s="756"/>
      <c r="Z769" s="756"/>
      <c r="AA769" s="756"/>
      <c r="AB769" s="756"/>
      <c r="AC769" s="756"/>
      <c r="AD769" s="756"/>
      <c r="AE769" s="12"/>
      <c r="AF769" s="122"/>
    </row>
    <row r="770" spans="1:41" s="72" customFormat="1" ht="15" customHeight="1">
      <c r="A770" s="131"/>
      <c r="B770" s="625" t="str">
        <f>IF(AQ765=0,"","Error: Debe completar toda la información requerida.")</f>
        <v/>
      </c>
      <c r="C770" s="625"/>
      <c r="D770" s="625"/>
      <c r="E770" s="625"/>
      <c r="F770" s="625"/>
      <c r="G770" s="625"/>
      <c r="H770" s="625"/>
      <c r="I770" s="625"/>
      <c r="J770" s="625"/>
      <c r="K770" s="625"/>
      <c r="L770" s="625"/>
      <c r="M770" s="625"/>
      <c r="N770" s="625"/>
      <c r="O770" s="625"/>
      <c r="P770" s="625"/>
      <c r="Q770" s="625"/>
      <c r="R770" s="625"/>
      <c r="S770" s="625"/>
      <c r="T770" s="625"/>
      <c r="U770" s="625"/>
      <c r="V770" s="625"/>
      <c r="W770" s="625"/>
      <c r="X770" s="625"/>
      <c r="Y770" s="625"/>
      <c r="Z770" s="625"/>
      <c r="AA770" s="625"/>
      <c r="AB770" s="625"/>
      <c r="AC770" s="625"/>
      <c r="AD770" s="625"/>
      <c r="AE770" s="12"/>
      <c r="AF770" s="122"/>
    </row>
    <row r="771" spans="1:41" s="72" customFormat="1" ht="15" customHeight="1">
      <c r="A771" s="131"/>
      <c r="AE771" s="12"/>
      <c r="AF771" s="122"/>
    </row>
    <row r="772" spans="1:41" s="72" customFormat="1" ht="15" customHeight="1">
      <c r="A772" s="131"/>
      <c r="B772"/>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34"/>
      <c r="AA772" s="34"/>
      <c r="AB772" s="34"/>
      <c r="AC772" s="34"/>
      <c r="AD772" s="34"/>
      <c r="AE772" s="12"/>
      <c r="AF772" s="122"/>
    </row>
    <row r="773" spans="1:41" s="72" customFormat="1" ht="15" customHeight="1">
      <c r="A773" s="131"/>
      <c r="AE773" s="12"/>
      <c r="AF773" s="122"/>
    </row>
    <row r="774" spans="1:41" s="48" customFormat="1" ht="24" customHeight="1">
      <c r="A774" s="131" t="s">
        <v>960</v>
      </c>
      <c r="B774" s="688" t="s">
        <v>7590</v>
      </c>
      <c r="C774" s="688"/>
      <c r="D774" s="688"/>
      <c r="E774" s="688"/>
      <c r="F774" s="688"/>
      <c r="G774" s="688"/>
      <c r="H774" s="688"/>
      <c r="I774" s="688"/>
      <c r="J774" s="688"/>
      <c r="K774" s="688"/>
      <c r="L774" s="688"/>
      <c r="M774" s="688"/>
      <c r="N774" s="688"/>
      <c r="O774" s="688"/>
      <c r="P774" s="688"/>
      <c r="Q774" s="688"/>
      <c r="R774" s="688"/>
      <c r="S774" s="688"/>
      <c r="T774" s="688"/>
      <c r="U774" s="688"/>
      <c r="V774" s="688"/>
      <c r="W774" s="688"/>
      <c r="X774" s="688"/>
      <c r="Y774" s="688"/>
      <c r="Z774" s="688"/>
      <c r="AA774" s="688"/>
      <c r="AB774" s="688"/>
      <c r="AC774" s="688"/>
      <c r="AD774" s="688"/>
      <c r="AE774" s="12"/>
      <c r="AF774" s="16"/>
      <c r="AH774" s="627" t="s">
        <v>7211</v>
      </c>
      <c r="AI774" s="627"/>
      <c r="AJ774" s="627" t="s">
        <v>7212</v>
      </c>
      <c r="AK774" s="627"/>
      <c r="AL774" s="627" t="s">
        <v>7213</v>
      </c>
      <c r="AM774" s="627"/>
    </row>
    <row r="775" spans="1:41" s="72" customFormat="1" ht="15" customHeight="1">
      <c r="A775" s="167"/>
      <c r="B775" s="76"/>
      <c r="C775" s="578" t="s">
        <v>1007</v>
      </c>
      <c r="D775" s="578"/>
      <c r="E775" s="578"/>
      <c r="F775" s="578"/>
      <c r="G775" s="578"/>
      <c r="H775" s="578"/>
      <c r="I775" s="578"/>
      <c r="J775" s="578"/>
      <c r="K775" s="578"/>
      <c r="L775" s="578"/>
      <c r="M775" s="578"/>
      <c r="N775" s="578"/>
      <c r="O775" s="578"/>
      <c r="P775" s="578"/>
      <c r="Q775" s="578"/>
      <c r="R775" s="578"/>
      <c r="S775" s="578"/>
      <c r="T775" s="578"/>
      <c r="U775" s="578"/>
      <c r="V775" s="578"/>
      <c r="W775" s="578"/>
      <c r="X775" s="578"/>
      <c r="Y775" s="578"/>
      <c r="Z775" s="578"/>
      <c r="AA775" s="578"/>
      <c r="AB775" s="578"/>
      <c r="AC775" s="578"/>
      <c r="AD775" s="578"/>
      <c r="AE775" s="12"/>
      <c r="AF775" s="122"/>
      <c r="AH775" s="642">
        <f>COUNTBLANK(D784:AD833)+COUNTBLANK(D839:AD888)+COUNTBLANK(D894:AD943)</f>
        <v>4050</v>
      </c>
      <c r="AI775" s="643"/>
      <c r="AJ775" s="639">
        <v>4050</v>
      </c>
      <c r="AK775" s="641"/>
      <c r="AL775" s="627"/>
      <c r="AM775" s="627"/>
    </row>
    <row r="776" spans="1:41" s="207" customFormat="1" ht="24" customHeight="1">
      <c r="A776" s="167"/>
      <c r="B776" s="208"/>
      <c r="C776" s="578" t="s">
        <v>1064</v>
      </c>
      <c r="D776" s="578"/>
      <c r="E776" s="578"/>
      <c r="F776" s="578"/>
      <c r="G776" s="578"/>
      <c r="H776" s="578"/>
      <c r="I776" s="578"/>
      <c r="J776" s="578"/>
      <c r="K776" s="578"/>
      <c r="L776" s="578"/>
      <c r="M776" s="578"/>
      <c r="N776" s="578"/>
      <c r="O776" s="578"/>
      <c r="P776" s="578"/>
      <c r="Q776" s="578"/>
      <c r="R776" s="578"/>
      <c r="S776" s="578"/>
      <c r="T776" s="578"/>
      <c r="U776" s="578"/>
      <c r="V776" s="578"/>
      <c r="W776" s="578"/>
      <c r="X776" s="578"/>
      <c r="Y776" s="578"/>
      <c r="Z776" s="578"/>
      <c r="AA776" s="578"/>
      <c r="AB776" s="578"/>
      <c r="AC776" s="578"/>
      <c r="AD776" s="578"/>
      <c r="AE776" s="12"/>
      <c r="AF776" s="239"/>
    </row>
    <row r="777" spans="1:41" s="207" customFormat="1" ht="24" customHeight="1">
      <c r="A777" s="167"/>
      <c r="B777" s="181"/>
      <c r="C777" s="578" t="s">
        <v>538</v>
      </c>
      <c r="D777" s="578"/>
      <c r="E777" s="578"/>
      <c r="F777" s="578"/>
      <c r="G777" s="578"/>
      <c r="H777" s="578"/>
      <c r="I777" s="578"/>
      <c r="J777" s="578"/>
      <c r="K777" s="578"/>
      <c r="L777" s="578"/>
      <c r="M777" s="578"/>
      <c r="N777" s="578"/>
      <c r="O777" s="578"/>
      <c r="P777" s="578"/>
      <c r="Q777" s="578"/>
      <c r="R777" s="578"/>
      <c r="S777" s="578"/>
      <c r="T777" s="578"/>
      <c r="U777" s="578"/>
      <c r="V777" s="578"/>
      <c r="W777" s="578"/>
      <c r="X777" s="578"/>
      <c r="Y777" s="578"/>
      <c r="Z777" s="578"/>
      <c r="AA777" s="578"/>
      <c r="AB777" s="578"/>
      <c r="AC777" s="578"/>
      <c r="AD777" s="578"/>
      <c r="AE777" s="12"/>
      <c r="AF777" s="239"/>
    </row>
    <row r="778" spans="1:41" s="48" customFormat="1" ht="15" customHeight="1">
      <c r="A778" s="167"/>
      <c r="B778" s="146"/>
      <c r="C778" s="578" t="s">
        <v>1065</v>
      </c>
      <c r="D778" s="578"/>
      <c r="E778" s="578"/>
      <c r="F778" s="578"/>
      <c r="G778" s="578"/>
      <c r="H778" s="578"/>
      <c r="I778" s="578"/>
      <c r="J778" s="578"/>
      <c r="K778" s="578"/>
      <c r="L778" s="578"/>
      <c r="M778" s="578"/>
      <c r="N778" s="578"/>
      <c r="O778" s="578"/>
      <c r="P778" s="578"/>
      <c r="Q778" s="578"/>
      <c r="R778" s="578"/>
      <c r="S778" s="578"/>
      <c r="T778" s="578"/>
      <c r="U778" s="578"/>
      <c r="V778" s="578"/>
      <c r="W778" s="578"/>
      <c r="X778" s="578"/>
      <c r="Y778" s="578"/>
      <c r="Z778" s="578"/>
      <c r="AA778" s="578"/>
      <c r="AB778" s="578"/>
      <c r="AC778" s="578"/>
      <c r="AD778" s="578"/>
      <c r="AE778" s="12"/>
      <c r="AF778" s="16"/>
    </row>
    <row r="779" spans="1:41" s="72" customFormat="1" ht="15" customHeight="1">
      <c r="A779" s="131"/>
      <c r="B779" s="15"/>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12"/>
      <c r="AF779" s="122"/>
    </row>
    <row r="780" spans="1:41" s="72" customFormat="1" ht="15" customHeight="1">
      <c r="A780" s="131"/>
      <c r="B780" s="15"/>
      <c r="C780" s="2"/>
      <c r="D780" s="2"/>
      <c r="E780" s="2"/>
      <c r="F780" s="2"/>
      <c r="G780" s="2"/>
      <c r="H780" s="2"/>
      <c r="I780" s="2"/>
      <c r="J780" s="2"/>
      <c r="K780" s="2"/>
      <c r="L780" s="2"/>
      <c r="M780" s="2"/>
      <c r="N780" s="2"/>
      <c r="O780" s="2"/>
      <c r="P780" s="2"/>
      <c r="Q780" s="2"/>
      <c r="R780" s="2"/>
      <c r="S780" s="2"/>
      <c r="T780" s="2"/>
      <c r="U780" s="2"/>
      <c r="V780" s="2"/>
      <c r="W780" s="2"/>
      <c r="X780" s="2"/>
      <c r="Y780" s="2"/>
      <c r="Z780" s="2"/>
      <c r="AA780" s="761" t="s">
        <v>129</v>
      </c>
      <c r="AB780" s="761"/>
      <c r="AC780" s="761"/>
      <c r="AD780" s="761"/>
      <c r="AE780" s="12"/>
      <c r="AF780" s="122"/>
    </row>
    <row r="781" spans="1:41" s="72" customFormat="1" ht="24" customHeight="1">
      <c r="A781" s="131"/>
      <c r="B781" s="48"/>
      <c r="C781" s="670" t="s">
        <v>233</v>
      </c>
      <c r="D781" s="670"/>
      <c r="E781" s="670"/>
      <c r="F781" s="670"/>
      <c r="G781" s="670"/>
      <c r="H781" s="670"/>
      <c r="I781" s="670"/>
      <c r="J781" s="670"/>
      <c r="K781" s="670" t="s">
        <v>130</v>
      </c>
      <c r="L781" s="670"/>
      <c r="M781" s="670"/>
      <c r="N781" s="670"/>
      <c r="O781" s="670" t="s">
        <v>131</v>
      </c>
      <c r="P781" s="670"/>
      <c r="Q781" s="670"/>
      <c r="R781" s="670"/>
      <c r="S781" s="670"/>
      <c r="T781" s="670"/>
      <c r="U781" s="670"/>
      <c r="V781" s="670"/>
      <c r="W781" s="670"/>
      <c r="X781" s="670"/>
      <c r="Y781" s="670"/>
      <c r="Z781" s="670"/>
      <c r="AA781" s="670"/>
      <c r="AB781" s="670"/>
      <c r="AC781" s="670"/>
      <c r="AD781" s="670"/>
      <c r="AE781" s="12"/>
      <c r="AF781" s="122"/>
    </row>
    <row r="782" spans="1:41" s="72" customFormat="1" ht="15" customHeight="1">
      <c r="A782" s="131"/>
      <c r="B782" s="48"/>
      <c r="C782" s="670"/>
      <c r="D782" s="670"/>
      <c r="E782" s="670"/>
      <c r="F782" s="670"/>
      <c r="G782" s="670"/>
      <c r="H782" s="670"/>
      <c r="I782" s="670"/>
      <c r="J782" s="670"/>
      <c r="K782" s="670"/>
      <c r="L782" s="670"/>
      <c r="M782" s="670"/>
      <c r="N782" s="670"/>
      <c r="O782" s="714" t="s">
        <v>66</v>
      </c>
      <c r="P782" s="715"/>
      <c r="Q782" s="715"/>
      <c r="R782" s="715"/>
      <c r="S782" s="715"/>
      <c r="T782" s="715"/>
      <c r="U782" s="715"/>
      <c r="V782" s="715"/>
      <c r="W782" s="715"/>
      <c r="X782" s="715"/>
      <c r="Y782" s="715"/>
      <c r="Z782" s="715"/>
      <c r="AA782" s="715"/>
      <c r="AB782" s="715"/>
      <c r="AC782" s="715"/>
      <c r="AD782" s="716"/>
      <c r="AF782" s="122"/>
    </row>
    <row r="783" spans="1:41" s="72" customFormat="1" ht="24" customHeight="1">
      <c r="A783" s="131"/>
      <c r="B783" s="48"/>
      <c r="C783" s="670"/>
      <c r="D783" s="670"/>
      <c r="E783" s="670"/>
      <c r="F783" s="670"/>
      <c r="G783" s="670"/>
      <c r="H783" s="670"/>
      <c r="I783" s="670"/>
      <c r="J783" s="670"/>
      <c r="K783" s="670"/>
      <c r="L783" s="670"/>
      <c r="M783" s="670"/>
      <c r="N783" s="670"/>
      <c r="O783" s="223" t="s">
        <v>132</v>
      </c>
      <c r="P783" s="223" t="s">
        <v>133</v>
      </c>
      <c r="Q783" s="223" t="s">
        <v>134</v>
      </c>
      <c r="R783" s="223" t="s">
        <v>135</v>
      </c>
      <c r="S783" s="223" t="s">
        <v>136</v>
      </c>
      <c r="T783" s="223" t="s">
        <v>137</v>
      </c>
      <c r="U783" s="223" t="s">
        <v>138</v>
      </c>
      <c r="V783" s="223" t="s">
        <v>139</v>
      </c>
      <c r="W783" s="223" t="s">
        <v>140</v>
      </c>
      <c r="X783" s="223" t="s">
        <v>141</v>
      </c>
      <c r="Y783" s="223" t="s">
        <v>142</v>
      </c>
      <c r="Z783" s="223" t="s">
        <v>143</v>
      </c>
      <c r="AA783" s="223" t="s">
        <v>144</v>
      </c>
      <c r="AB783" s="223" t="s">
        <v>145</v>
      </c>
      <c r="AC783" s="223" t="s">
        <v>146</v>
      </c>
      <c r="AD783" s="223" t="s">
        <v>147</v>
      </c>
      <c r="AF783" s="122"/>
      <c r="AH783" s="645" t="s">
        <v>7241</v>
      </c>
      <c r="AI783" s="647"/>
      <c r="AK783" s="651" t="s">
        <v>7242</v>
      </c>
      <c r="AL783" s="653"/>
      <c r="AN783" s="666" t="s">
        <v>7234</v>
      </c>
      <c r="AO783" s="666"/>
    </row>
    <row r="784" spans="1:41" s="72" customFormat="1" ht="15" customHeight="1">
      <c r="A784" s="131"/>
      <c r="B784" s="15"/>
      <c r="C784" s="186" t="s">
        <v>66</v>
      </c>
      <c r="D784" s="664" t="str">
        <f t="shared" ref="D784:D833" si="108">IF($AH$627=$AJ$627,"",IF(D645="","",D645))</f>
        <v/>
      </c>
      <c r="E784" s="664"/>
      <c r="F784" s="664"/>
      <c r="G784" s="664"/>
      <c r="H784" s="664"/>
      <c r="I784" s="664"/>
      <c r="J784" s="664"/>
      <c r="K784" s="550"/>
      <c r="L784" s="551"/>
      <c r="M784" s="551"/>
      <c r="N784" s="552"/>
      <c r="O784" s="429"/>
      <c r="P784" s="429"/>
      <c r="Q784" s="429"/>
      <c r="R784" s="429"/>
      <c r="S784" s="429"/>
      <c r="T784" s="429"/>
      <c r="U784" s="429"/>
      <c r="V784" s="429"/>
      <c r="W784" s="429"/>
      <c r="X784" s="429"/>
      <c r="Y784" s="429"/>
      <c r="Z784" s="429"/>
      <c r="AA784" s="429"/>
      <c r="AB784" s="429"/>
      <c r="AC784" s="429"/>
      <c r="AD784" s="429"/>
      <c r="AE784" s="12"/>
      <c r="AF784" s="122"/>
      <c r="AH784" s="704">
        <f>IF($AH$775=$AJ$775,0,IF(OR(K784="",K784=1),0,1))</f>
        <v>0</v>
      </c>
      <c r="AI784" s="705"/>
      <c r="AK784" s="645" cm="1">
        <f t="array" ref="AK784">IF($AH$775=$AJ$775,0,IF(OR(AND(D784&lt;&gt;"",AH784=0,COUNTA(O784:AD784,I839:AD839,I894:AD894)&gt;0),AND(D784&lt;&gt;"",AH784=1,COUNTA(O784:AD784,I839:AD839,I894:AD894=0)),AND(D784="",AH784=0,COUNTA(O784:AD784,I839:AD839,I894:AD894)=0)),0,1))</f>
        <v>0</v>
      </c>
      <c r="AL784" s="647"/>
      <c r="AN784" s="645" cm="1">
        <f t="array" ref="AN784">IF($AH$775=$AJ$775,0,IF(OR(AND(D784&lt;&gt;"",COUNTA(K784)=COUNTA($K$781),AH784=0,COUNTA(O784:AD784,I839:AD839,I894:AD894)&gt;0),AND(D784&lt;&gt;"",AH784=1,COUNTA(O784:AD784,I839:AD839,I894:AD894=0)),AND(D784="",AH784=0,COUNTA(O784:AD784,I839:AD839,I894:AD894)=0)),0,1))</f>
        <v>0</v>
      </c>
      <c r="AO784" s="647"/>
    </row>
    <row r="785" spans="1:41" s="72" customFormat="1" ht="15" customHeight="1">
      <c r="A785" s="131"/>
      <c r="B785" s="15"/>
      <c r="C785" s="82" t="s">
        <v>67</v>
      </c>
      <c r="D785" s="664" t="str">
        <f t="shared" si="108"/>
        <v/>
      </c>
      <c r="E785" s="664"/>
      <c r="F785" s="664"/>
      <c r="G785" s="664"/>
      <c r="H785" s="664"/>
      <c r="I785" s="664"/>
      <c r="J785" s="664"/>
      <c r="K785" s="550"/>
      <c r="L785" s="551"/>
      <c r="M785" s="551"/>
      <c r="N785" s="552"/>
      <c r="O785" s="429"/>
      <c r="P785" s="429"/>
      <c r="Q785" s="429"/>
      <c r="R785" s="429"/>
      <c r="S785" s="429"/>
      <c r="T785" s="429"/>
      <c r="U785" s="429"/>
      <c r="V785" s="429"/>
      <c r="W785" s="429"/>
      <c r="X785" s="429"/>
      <c r="Y785" s="429"/>
      <c r="Z785" s="429"/>
      <c r="AA785" s="429"/>
      <c r="AB785" s="429"/>
      <c r="AC785" s="429"/>
      <c r="AD785" s="429"/>
      <c r="AE785" s="12"/>
      <c r="AF785" s="122"/>
      <c r="AH785" s="704">
        <f t="shared" ref="AH785:AH828" si="109">IF($AH$775=$AJ$775,0,IF(OR(K785="",K785=1),0,1))</f>
        <v>0</v>
      </c>
      <c r="AI785" s="705"/>
      <c r="AK785" s="645" cm="1">
        <f t="array" ref="AK785">IF($AH$775=$AJ$775,0,IF(OR(AND(D785&lt;&gt;"",AH785=0,COUNTA(O785:AD785,I840:AD840,I895:AD895)&gt;0),AND(D785&lt;&gt;"",AH785=1,COUNTA(O785:AD785,I840:AD840,I895:AD895=0)),AND(D785="",AH785=0,COUNTA(O785:AD785,I840:AD840,I895:AD895)=0)),0,1))</f>
        <v>0</v>
      </c>
      <c r="AL785" s="647"/>
      <c r="AN785" s="645" cm="1">
        <f t="array" ref="AN785">IF($AH$775=$AJ$775,0,IF(OR(AND(D785&lt;&gt;"",COUNTA(K785)=COUNTA($K$781),AH785=0,COUNTA(O785:AD785,I840:AD840,I895:AD895)&gt;0),AND(D785&lt;&gt;"",AH785=1,COUNTA(O785:AD785,I840:AD840,I895:AD895=0)),AND(D785="",AH785=0,COUNTA(O785:AD785,I840:AD840,I895:AD895)=0)),0,1))</f>
        <v>0</v>
      </c>
      <c r="AO785" s="647"/>
    </row>
    <row r="786" spans="1:41" s="72" customFormat="1" ht="15" customHeight="1">
      <c r="A786" s="131"/>
      <c r="B786" s="15"/>
      <c r="C786" s="82" t="s">
        <v>68</v>
      </c>
      <c r="D786" s="664" t="str">
        <f t="shared" si="108"/>
        <v/>
      </c>
      <c r="E786" s="664"/>
      <c r="F786" s="664"/>
      <c r="G786" s="664"/>
      <c r="H786" s="664"/>
      <c r="I786" s="664"/>
      <c r="J786" s="664"/>
      <c r="K786" s="550"/>
      <c r="L786" s="551"/>
      <c r="M786" s="551"/>
      <c r="N786" s="552"/>
      <c r="O786" s="429"/>
      <c r="P786" s="429"/>
      <c r="Q786" s="429"/>
      <c r="R786" s="429"/>
      <c r="S786" s="429"/>
      <c r="T786" s="429"/>
      <c r="U786" s="429"/>
      <c r="V786" s="429"/>
      <c r="W786" s="429"/>
      <c r="X786" s="429"/>
      <c r="Y786" s="429"/>
      <c r="Z786" s="429"/>
      <c r="AA786" s="429"/>
      <c r="AB786" s="429"/>
      <c r="AC786" s="429"/>
      <c r="AD786" s="429"/>
      <c r="AE786" s="12"/>
      <c r="AF786" s="122"/>
      <c r="AH786" s="704">
        <f t="shared" si="109"/>
        <v>0</v>
      </c>
      <c r="AI786" s="705"/>
      <c r="AK786" s="645" cm="1">
        <f t="array" ref="AK786">IF($AH$775=$AJ$775,0,IF(OR(AND(D786&lt;&gt;"",AH786=0,COUNTA(O786:AD786,I841:AD841,I896:AD896)&gt;0),AND(D786&lt;&gt;"",AH786=1,COUNTA(O786:AD786,I841:AD841,I896:AD896=0)),AND(D786="",AH786=0,COUNTA(O786:AD786,I841:AD841,I896:AD896)=0)),0,1))</f>
        <v>0</v>
      </c>
      <c r="AL786" s="647"/>
      <c r="AN786" s="645" cm="1">
        <f t="array" ref="AN786">IF($AH$775=$AJ$775,0,IF(OR(AND(D786&lt;&gt;"",COUNTA(K786)=COUNTA($K$781),AH786=0,COUNTA(O786:AD786,I841:AD841,I896:AD896)&gt;0),AND(D786&lt;&gt;"",AH786=1,COUNTA(O786:AD786,I841:AD841,I896:AD896=0)),AND(D786="",AH786=0,COUNTA(O786:AD786,I841:AD841,I896:AD896)=0)),0,1))</f>
        <v>0</v>
      </c>
      <c r="AO786" s="647"/>
    </row>
    <row r="787" spans="1:41" s="72" customFormat="1" ht="15" customHeight="1">
      <c r="A787" s="131"/>
      <c r="B787" s="15"/>
      <c r="C787" s="82" t="s">
        <v>69</v>
      </c>
      <c r="D787" s="664" t="str">
        <f t="shared" si="108"/>
        <v/>
      </c>
      <c r="E787" s="664"/>
      <c r="F787" s="664"/>
      <c r="G787" s="664"/>
      <c r="H787" s="664"/>
      <c r="I787" s="664"/>
      <c r="J787" s="664"/>
      <c r="K787" s="550"/>
      <c r="L787" s="551"/>
      <c r="M787" s="551"/>
      <c r="N787" s="552"/>
      <c r="O787" s="429"/>
      <c r="P787" s="429"/>
      <c r="Q787" s="429"/>
      <c r="R787" s="429"/>
      <c r="S787" s="429"/>
      <c r="T787" s="429"/>
      <c r="U787" s="429"/>
      <c r="V787" s="429"/>
      <c r="W787" s="429"/>
      <c r="X787" s="429"/>
      <c r="Y787" s="429"/>
      <c r="Z787" s="429"/>
      <c r="AA787" s="429"/>
      <c r="AB787" s="429"/>
      <c r="AC787" s="429"/>
      <c r="AD787" s="429"/>
      <c r="AE787" s="12"/>
      <c r="AF787" s="122"/>
      <c r="AH787" s="704">
        <f t="shared" si="109"/>
        <v>0</v>
      </c>
      <c r="AI787" s="705"/>
      <c r="AK787" s="645" cm="1">
        <f t="array" ref="AK787">IF($AH$775=$AJ$775,0,IF(OR(AND(D787&lt;&gt;"",AH787=0,COUNTA(O787:AD787,I842:AD842,I897:AD897)&gt;0),AND(D787&lt;&gt;"",AH787=1,COUNTA(O787:AD787,I842:AD842,I897:AD897=0)),AND(D787="",AH787=0,COUNTA(O787:AD787,I842:AD842,I897:AD897)=0)),0,1))</f>
        <v>0</v>
      </c>
      <c r="AL787" s="647"/>
      <c r="AN787" s="645" cm="1">
        <f t="array" ref="AN787">IF($AH$775=$AJ$775,0,IF(OR(AND(D787&lt;&gt;"",COUNTA(K787)=COUNTA($K$781),AH787=0,COUNTA(O787:AD787,I842:AD842,I897:AD897)&gt;0),AND(D787&lt;&gt;"",AH787=1,COUNTA(O787:AD787,I842:AD842,I897:AD897=0)),AND(D787="",AH787=0,COUNTA(O787:AD787,I842:AD842,I897:AD897)=0)),0,1))</f>
        <v>0</v>
      </c>
      <c r="AO787" s="647"/>
    </row>
    <row r="788" spans="1:41" s="72" customFormat="1" ht="15" customHeight="1">
      <c r="A788" s="131"/>
      <c r="B788" s="15"/>
      <c r="C788" s="82" t="s">
        <v>70</v>
      </c>
      <c r="D788" s="664" t="str">
        <f t="shared" si="108"/>
        <v/>
      </c>
      <c r="E788" s="664"/>
      <c r="F788" s="664"/>
      <c r="G788" s="664"/>
      <c r="H788" s="664"/>
      <c r="I788" s="664"/>
      <c r="J788" s="664"/>
      <c r="K788" s="550"/>
      <c r="L788" s="551"/>
      <c r="M788" s="551"/>
      <c r="N788" s="552"/>
      <c r="O788" s="429"/>
      <c r="P788" s="429"/>
      <c r="Q788" s="429"/>
      <c r="R788" s="429"/>
      <c r="S788" s="429"/>
      <c r="T788" s="429"/>
      <c r="U788" s="429"/>
      <c r="V788" s="429"/>
      <c r="W788" s="429"/>
      <c r="X788" s="429"/>
      <c r="Y788" s="429"/>
      <c r="Z788" s="429"/>
      <c r="AA788" s="429"/>
      <c r="AB788" s="429"/>
      <c r="AC788" s="429"/>
      <c r="AD788" s="429"/>
      <c r="AE788" s="12"/>
      <c r="AF788" s="122"/>
      <c r="AH788" s="704">
        <f t="shared" si="109"/>
        <v>0</v>
      </c>
      <c r="AI788" s="705"/>
      <c r="AK788" s="645" cm="1">
        <f t="array" ref="AK788">IF($AH$775=$AJ$775,0,IF(OR(AND(D788&lt;&gt;"",AH788=0,COUNTA(O788:AD788,I843:AD843,I898:AD898)&gt;0),AND(D788&lt;&gt;"",AH788=1,COUNTA(O788:AD788,I843:AD843,I898:AD898=0)),AND(D788="",AH788=0,COUNTA(O788:AD788,I843:AD843,I898:AD898)=0)),0,1))</f>
        <v>0</v>
      </c>
      <c r="AL788" s="647"/>
      <c r="AN788" s="645" cm="1">
        <f t="array" ref="AN788">IF($AH$775=$AJ$775,0,IF(OR(AND(D788&lt;&gt;"",COUNTA(K788)=COUNTA($K$781),AH788=0,COUNTA(O788:AD788,I843:AD843,I898:AD898)&gt;0),AND(D788&lt;&gt;"",AH788=1,COUNTA(O788:AD788,I843:AD843,I898:AD898=0)),AND(D788="",AH788=0,COUNTA(O788:AD788,I843:AD843,I898:AD898)=0)),0,1))</f>
        <v>0</v>
      </c>
      <c r="AO788" s="647"/>
    </row>
    <row r="789" spans="1:41" s="72" customFormat="1" ht="15" customHeight="1">
      <c r="A789" s="131"/>
      <c r="B789" s="15"/>
      <c r="C789" s="82" t="s">
        <v>71</v>
      </c>
      <c r="D789" s="664" t="str">
        <f t="shared" si="108"/>
        <v/>
      </c>
      <c r="E789" s="664"/>
      <c r="F789" s="664"/>
      <c r="G789" s="664"/>
      <c r="H789" s="664"/>
      <c r="I789" s="664"/>
      <c r="J789" s="664"/>
      <c r="K789" s="550"/>
      <c r="L789" s="551"/>
      <c r="M789" s="551"/>
      <c r="N789" s="552"/>
      <c r="O789" s="429"/>
      <c r="P789" s="429"/>
      <c r="Q789" s="429"/>
      <c r="R789" s="429"/>
      <c r="S789" s="429"/>
      <c r="T789" s="429"/>
      <c r="U789" s="429"/>
      <c r="V789" s="429"/>
      <c r="W789" s="429"/>
      <c r="X789" s="429"/>
      <c r="Y789" s="429"/>
      <c r="Z789" s="429"/>
      <c r="AA789" s="429"/>
      <c r="AB789" s="429"/>
      <c r="AC789" s="429"/>
      <c r="AD789" s="429"/>
      <c r="AE789" s="12"/>
      <c r="AF789" s="122"/>
      <c r="AH789" s="704">
        <f t="shared" si="109"/>
        <v>0</v>
      </c>
      <c r="AI789" s="705"/>
      <c r="AK789" s="645" cm="1">
        <f t="array" ref="AK789">IF($AH$775=$AJ$775,0,IF(OR(AND(D789&lt;&gt;"",AH789=0,COUNTA(O789:AD789,I844:AD844,I899:AD899)&gt;0),AND(D789&lt;&gt;"",AH789=1,COUNTA(O789:AD789,I844:AD844,I899:AD899=0)),AND(D789="",AH789=0,COUNTA(O789:AD789,I844:AD844,I899:AD899)=0)),0,1))</f>
        <v>0</v>
      </c>
      <c r="AL789" s="647"/>
      <c r="AN789" s="645" cm="1">
        <f t="array" ref="AN789">IF($AH$775=$AJ$775,0,IF(OR(AND(D789&lt;&gt;"",COUNTA(K789)=COUNTA($K$781),AH789=0,COUNTA(O789:AD789,I844:AD844,I899:AD899)&gt;0),AND(D789&lt;&gt;"",AH789=1,COUNTA(O789:AD789,I844:AD844,I899:AD899=0)),AND(D789="",AH789=0,COUNTA(O789:AD789,I844:AD844,I899:AD899)=0)),0,1))</f>
        <v>0</v>
      </c>
      <c r="AO789" s="647"/>
    </row>
    <row r="790" spans="1:41" s="72" customFormat="1" ht="15" customHeight="1">
      <c r="A790" s="131"/>
      <c r="B790" s="15"/>
      <c r="C790" s="82" t="s">
        <v>72</v>
      </c>
      <c r="D790" s="664" t="str">
        <f t="shared" si="108"/>
        <v/>
      </c>
      <c r="E790" s="664"/>
      <c r="F790" s="664"/>
      <c r="G790" s="664"/>
      <c r="H790" s="664"/>
      <c r="I790" s="664"/>
      <c r="J790" s="664"/>
      <c r="K790" s="550"/>
      <c r="L790" s="551"/>
      <c r="M790" s="551"/>
      <c r="N790" s="552"/>
      <c r="O790" s="429"/>
      <c r="P790" s="429"/>
      <c r="Q790" s="429"/>
      <c r="R790" s="429"/>
      <c r="S790" s="429"/>
      <c r="T790" s="429"/>
      <c r="U790" s="429"/>
      <c r="V790" s="429"/>
      <c r="W790" s="429"/>
      <c r="X790" s="429"/>
      <c r="Y790" s="429"/>
      <c r="Z790" s="429"/>
      <c r="AA790" s="429"/>
      <c r="AB790" s="429"/>
      <c r="AC790" s="429"/>
      <c r="AD790" s="429"/>
      <c r="AE790" s="12"/>
      <c r="AF790" s="122"/>
      <c r="AH790" s="704">
        <f t="shared" si="109"/>
        <v>0</v>
      </c>
      <c r="AI790" s="705"/>
      <c r="AK790" s="645" cm="1">
        <f t="array" ref="AK790">IF($AH$775=$AJ$775,0,IF(OR(AND(D790&lt;&gt;"",AH790=0,COUNTA(O790:AD790,I845:AD845,I900:AD900)&gt;0),AND(D790&lt;&gt;"",AH790=1,COUNTA(O790:AD790,I845:AD845,I900:AD900=0)),AND(D790="",AH790=0,COUNTA(O790:AD790,I845:AD845,I900:AD900)=0)),0,1))</f>
        <v>0</v>
      </c>
      <c r="AL790" s="647"/>
      <c r="AN790" s="645" cm="1">
        <f t="array" ref="AN790">IF($AH$775=$AJ$775,0,IF(OR(AND(D790&lt;&gt;"",COUNTA(K790)=COUNTA($K$781),AH790=0,COUNTA(O790:AD790,I845:AD845,I900:AD900)&gt;0),AND(D790&lt;&gt;"",AH790=1,COUNTA(O790:AD790,I845:AD845,I900:AD900=0)),AND(D790="",AH790=0,COUNTA(O790:AD790,I845:AD845,I900:AD900)=0)),0,1))</f>
        <v>0</v>
      </c>
      <c r="AO790" s="647"/>
    </row>
    <row r="791" spans="1:41" s="72" customFormat="1" ht="15" customHeight="1">
      <c r="A791" s="131"/>
      <c r="B791" s="15"/>
      <c r="C791" s="82" t="s">
        <v>73</v>
      </c>
      <c r="D791" s="664" t="str">
        <f t="shared" si="108"/>
        <v/>
      </c>
      <c r="E791" s="664"/>
      <c r="F791" s="664"/>
      <c r="G791" s="664"/>
      <c r="H791" s="664"/>
      <c r="I791" s="664"/>
      <c r="J791" s="664"/>
      <c r="K791" s="550"/>
      <c r="L791" s="551"/>
      <c r="M791" s="551"/>
      <c r="N791" s="552"/>
      <c r="O791" s="429"/>
      <c r="P791" s="429"/>
      <c r="Q791" s="429"/>
      <c r="R791" s="429"/>
      <c r="S791" s="429"/>
      <c r="T791" s="429"/>
      <c r="U791" s="429"/>
      <c r="V791" s="429"/>
      <c r="W791" s="429"/>
      <c r="X791" s="429"/>
      <c r="Y791" s="429"/>
      <c r="Z791" s="429"/>
      <c r="AA791" s="429"/>
      <c r="AB791" s="429"/>
      <c r="AC791" s="429"/>
      <c r="AD791" s="429"/>
      <c r="AE791" s="12"/>
      <c r="AF791" s="122"/>
      <c r="AH791" s="704">
        <f t="shared" si="109"/>
        <v>0</v>
      </c>
      <c r="AI791" s="705"/>
      <c r="AK791" s="645" cm="1">
        <f t="array" ref="AK791">IF($AH$775=$AJ$775,0,IF(OR(AND(D791&lt;&gt;"",AH791=0,COUNTA(O791:AD791,I846:AD846,I901:AD901)&gt;0),AND(D791&lt;&gt;"",AH791=1,COUNTA(O791:AD791,I846:AD846,I901:AD901=0)),AND(D791="",AH791=0,COUNTA(O791:AD791,I846:AD846,I901:AD901)=0)),0,1))</f>
        <v>0</v>
      </c>
      <c r="AL791" s="647"/>
      <c r="AN791" s="645" cm="1">
        <f t="array" ref="AN791">IF($AH$775=$AJ$775,0,IF(OR(AND(D791&lt;&gt;"",COUNTA(K791)=COUNTA($K$781),AH791=0,COUNTA(O791:AD791,I846:AD846,I901:AD901)&gt;0),AND(D791&lt;&gt;"",AH791=1,COUNTA(O791:AD791,I846:AD846,I901:AD901=0)),AND(D791="",AH791=0,COUNTA(O791:AD791,I846:AD846,I901:AD901)=0)),0,1))</f>
        <v>0</v>
      </c>
      <c r="AO791" s="647"/>
    </row>
    <row r="792" spans="1:41" s="72" customFormat="1" ht="15" customHeight="1">
      <c r="A792" s="131"/>
      <c r="B792" s="15"/>
      <c r="C792" s="82" t="s">
        <v>74</v>
      </c>
      <c r="D792" s="664" t="str">
        <f t="shared" si="108"/>
        <v/>
      </c>
      <c r="E792" s="664"/>
      <c r="F792" s="664"/>
      <c r="G792" s="664"/>
      <c r="H792" s="664"/>
      <c r="I792" s="664"/>
      <c r="J792" s="664"/>
      <c r="K792" s="550"/>
      <c r="L792" s="551"/>
      <c r="M792" s="551"/>
      <c r="N792" s="552"/>
      <c r="O792" s="429"/>
      <c r="P792" s="429"/>
      <c r="Q792" s="429"/>
      <c r="R792" s="429"/>
      <c r="S792" s="429"/>
      <c r="T792" s="429"/>
      <c r="U792" s="429"/>
      <c r="V792" s="429"/>
      <c r="W792" s="429"/>
      <c r="X792" s="429"/>
      <c r="Y792" s="429"/>
      <c r="Z792" s="429"/>
      <c r="AA792" s="429"/>
      <c r="AB792" s="429"/>
      <c r="AC792" s="429"/>
      <c r="AD792" s="429"/>
      <c r="AE792" s="12"/>
      <c r="AF792" s="122"/>
      <c r="AH792" s="704">
        <f t="shared" si="109"/>
        <v>0</v>
      </c>
      <c r="AI792" s="705"/>
      <c r="AK792" s="645" cm="1">
        <f t="array" ref="AK792">IF($AH$775=$AJ$775,0,IF(OR(AND(D792&lt;&gt;"",AH792=0,COUNTA(O792:AD792,I847:AD847,I902:AD902)&gt;0),AND(D792&lt;&gt;"",AH792=1,COUNTA(O792:AD792,I847:AD847,I902:AD902=0)),AND(D792="",AH792=0,COUNTA(O792:AD792,I847:AD847,I902:AD902)=0)),0,1))</f>
        <v>0</v>
      </c>
      <c r="AL792" s="647"/>
      <c r="AN792" s="645" cm="1">
        <f t="array" ref="AN792">IF($AH$775=$AJ$775,0,IF(OR(AND(D792&lt;&gt;"",COUNTA(K792)=COUNTA($K$781),AH792=0,COUNTA(O792:AD792,I847:AD847,I902:AD902)&gt;0),AND(D792&lt;&gt;"",AH792=1,COUNTA(O792:AD792,I847:AD847,I902:AD902=0)),AND(D792="",AH792=0,COUNTA(O792:AD792,I847:AD847,I902:AD902)=0)),0,1))</f>
        <v>0</v>
      </c>
      <c r="AO792" s="647"/>
    </row>
    <row r="793" spans="1:41" s="72" customFormat="1" ht="15" customHeight="1">
      <c r="A793" s="131"/>
      <c r="B793" s="15"/>
      <c r="C793" s="82" t="s">
        <v>75</v>
      </c>
      <c r="D793" s="664" t="str">
        <f t="shared" si="108"/>
        <v/>
      </c>
      <c r="E793" s="664"/>
      <c r="F793" s="664"/>
      <c r="G793" s="664"/>
      <c r="H793" s="664"/>
      <c r="I793" s="664"/>
      <c r="J793" s="664"/>
      <c r="K793" s="550"/>
      <c r="L793" s="551"/>
      <c r="M793" s="551"/>
      <c r="N793" s="552"/>
      <c r="O793" s="429"/>
      <c r="P793" s="429"/>
      <c r="Q793" s="429"/>
      <c r="R793" s="429"/>
      <c r="S793" s="429"/>
      <c r="T793" s="429"/>
      <c r="U793" s="429"/>
      <c r="V793" s="429"/>
      <c r="W793" s="429"/>
      <c r="X793" s="429"/>
      <c r="Y793" s="429"/>
      <c r="Z793" s="429"/>
      <c r="AA793" s="429"/>
      <c r="AB793" s="429"/>
      <c r="AC793" s="429"/>
      <c r="AD793" s="429"/>
      <c r="AE793" s="12"/>
      <c r="AF793" s="122"/>
      <c r="AH793" s="704">
        <f t="shared" si="109"/>
        <v>0</v>
      </c>
      <c r="AI793" s="705"/>
      <c r="AK793" s="645" cm="1">
        <f t="array" ref="AK793">IF($AH$775=$AJ$775,0,IF(OR(AND(D793&lt;&gt;"",AH793=0,COUNTA(O793:AD793,I848:AD848,I903:AD903)&gt;0),AND(D793&lt;&gt;"",AH793=1,COUNTA(O793:AD793,I848:AD848,I903:AD903=0)),AND(D793="",AH793=0,COUNTA(O793:AD793,I848:AD848,I903:AD903)=0)),0,1))</f>
        <v>0</v>
      </c>
      <c r="AL793" s="647"/>
      <c r="AN793" s="645" cm="1">
        <f t="array" ref="AN793">IF($AH$775=$AJ$775,0,IF(OR(AND(D793&lt;&gt;"",COUNTA(K793)=COUNTA($K$781),AH793=0,COUNTA(O793:AD793,I848:AD848,I903:AD903)&gt;0),AND(D793&lt;&gt;"",AH793=1,COUNTA(O793:AD793,I848:AD848,I903:AD903=0)),AND(D793="",AH793=0,COUNTA(O793:AD793,I848:AD848,I903:AD903)=0)),0,1))</f>
        <v>0</v>
      </c>
      <c r="AO793" s="647"/>
    </row>
    <row r="794" spans="1:41" s="72" customFormat="1" ht="15" customHeight="1">
      <c r="A794" s="131"/>
      <c r="B794" s="15"/>
      <c r="C794" s="82" t="s">
        <v>76</v>
      </c>
      <c r="D794" s="664" t="str">
        <f t="shared" si="108"/>
        <v/>
      </c>
      <c r="E794" s="664"/>
      <c r="F794" s="664"/>
      <c r="G794" s="664"/>
      <c r="H794" s="664"/>
      <c r="I794" s="664"/>
      <c r="J794" s="664"/>
      <c r="K794" s="550"/>
      <c r="L794" s="551"/>
      <c r="M794" s="551"/>
      <c r="N794" s="552"/>
      <c r="O794" s="429"/>
      <c r="P794" s="429"/>
      <c r="Q794" s="429"/>
      <c r="R794" s="429"/>
      <c r="S794" s="429"/>
      <c r="T794" s="429"/>
      <c r="U794" s="429"/>
      <c r="V794" s="429"/>
      <c r="W794" s="429"/>
      <c r="X794" s="429"/>
      <c r="Y794" s="429"/>
      <c r="Z794" s="429"/>
      <c r="AA794" s="429"/>
      <c r="AB794" s="429"/>
      <c r="AC794" s="429"/>
      <c r="AD794" s="429"/>
      <c r="AE794" s="12"/>
      <c r="AF794" s="122"/>
      <c r="AH794" s="704">
        <f t="shared" si="109"/>
        <v>0</v>
      </c>
      <c r="AI794" s="705"/>
      <c r="AK794" s="645" cm="1">
        <f t="array" ref="AK794">IF($AH$775=$AJ$775,0,IF(OR(AND(D794&lt;&gt;"",AH794=0,COUNTA(O794:AD794,I849:AD849,I904:AD904)&gt;0),AND(D794&lt;&gt;"",AH794=1,COUNTA(O794:AD794,I849:AD849,I904:AD904=0)),AND(D794="",AH794=0,COUNTA(O794:AD794,I849:AD849,I904:AD904)=0)),0,1))</f>
        <v>0</v>
      </c>
      <c r="AL794" s="647"/>
      <c r="AN794" s="645" cm="1">
        <f t="array" ref="AN794">IF($AH$775=$AJ$775,0,IF(OR(AND(D794&lt;&gt;"",COUNTA(K794)=COUNTA($K$781),AH794=0,COUNTA(O794:AD794,I849:AD849,I904:AD904)&gt;0),AND(D794&lt;&gt;"",AH794=1,COUNTA(O794:AD794,I849:AD849,I904:AD904=0)),AND(D794="",AH794=0,COUNTA(O794:AD794,I849:AD849,I904:AD904)=0)),0,1))</f>
        <v>0</v>
      </c>
      <c r="AO794" s="647"/>
    </row>
    <row r="795" spans="1:41" s="72" customFormat="1" ht="15" customHeight="1">
      <c r="A795" s="131"/>
      <c r="B795" s="15"/>
      <c r="C795" s="82" t="s">
        <v>77</v>
      </c>
      <c r="D795" s="664" t="str">
        <f t="shared" si="108"/>
        <v/>
      </c>
      <c r="E795" s="664"/>
      <c r="F795" s="664"/>
      <c r="G795" s="664"/>
      <c r="H795" s="664"/>
      <c r="I795" s="664"/>
      <c r="J795" s="664"/>
      <c r="K795" s="550"/>
      <c r="L795" s="551"/>
      <c r="M795" s="551"/>
      <c r="N795" s="552"/>
      <c r="O795" s="429"/>
      <c r="P795" s="429"/>
      <c r="Q795" s="429"/>
      <c r="R795" s="429"/>
      <c r="S795" s="429"/>
      <c r="T795" s="429"/>
      <c r="U795" s="429"/>
      <c r="V795" s="429"/>
      <c r="W795" s="429"/>
      <c r="X795" s="429"/>
      <c r="Y795" s="429"/>
      <c r="Z795" s="429"/>
      <c r="AA795" s="429"/>
      <c r="AB795" s="429"/>
      <c r="AC795" s="429"/>
      <c r="AD795" s="429"/>
      <c r="AE795" s="12"/>
      <c r="AF795" s="122"/>
      <c r="AH795" s="704">
        <f t="shared" si="109"/>
        <v>0</v>
      </c>
      <c r="AI795" s="705"/>
      <c r="AK795" s="645" cm="1">
        <f t="array" ref="AK795">IF($AH$775=$AJ$775,0,IF(OR(AND(D795&lt;&gt;"",AH795=0,COUNTA(O795:AD795,I850:AD850,I905:AD905)&gt;0),AND(D795&lt;&gt;"",AH795=1,COUNTA(O795:AD795,I850:AD850,I905:AD905=0)),AND(D795="",AH795=0,COUNTA(O795:AD795,I850:AD850,I905:AD905)=0)),0,1))</f>
        <v>0</v>
      </c>
      <c r="AL795" s="647"/>
      <c r="AN795" s="645" cm="1">
        <f t="array" ref="AN795">IF($AH$775=$AJ$775,0,IF(OR(AND(D795&lt;&gt;"",COUNTA(K795)=COUNTA($K$781),AH795=0,COUNTA(O795:AD795,I850:AD850,I905:AD905)&gt;0),AND(D795&lt;&gt;"",AH795=1,COUNTA(O795:AD795,I850:AD850,I905:AD905=0)),AND(D795="",AH795=0,COUNTA(O795:AD795,I850:AD850,I905:AD905)=0)),0,1))</f>
        <v>0</v>
      </c>
      <c r="AO795" s="647"/>
    </row>
    <row r="796" spans="1:41" s="72" customFormat="1" ht="15" customHeight="1">
      <c r="A796" s="131"/>
      <c r="B796" s="15"/>
      <c r="C796" s="82" t="s">
        <v>78</v>
      </c>
      <c r="D796" s="664" t="str">
        <f t="shared" si="108"/>
        <v/>
      </c>
      <c r="E796" s="664"/>
      <c r="F796" s="664"/>
      <c r="G796" s="664"/>
      <c r="H796" s="664"/>
      <c r="I796" s="664"/>
      <c r="J796" s="664"/>
      <c r="K796" s="550"/>
      <c r="L796" s="551"/>
      <c r="M796" s="551"/>
      <c r="N796" s="552"/>
      <c r="O796" s="429"/>
      <c r="P796" s="429"/>
      <c r="Q796" s="429"/>
      <c r="R796" s="429"/>
      <c r="S796" s="429"/>
      <c r="T796" s="429"/>
      <c r="U796" s="429"/>
      <c r="V796" s="429"/>
      <c r="W796" s="429"/>
      <c r="X796" s="429"/>
      <c r="Y796" s="429"/>
      <c r="Z796" s="429"/>
      <c r="AA796" s="429"/>
      <c r="AB796" s="429"/>
      <c r="AC796" s="429"/>
      <c r="AD796" s="429"/>
      <c r="AE796" s="12"/>
      <c r="AF796" s="122"/>
      <c r="AH796" s="704">
        <f t="shared" si="109"/>
        <v>0</v>
      </c>
      <c r="AI796" s="705"/>
      <c r="AK796" s="645" cm="1">
        <f t="array" ref="AK796">IF($AH$775=$AJ$775,0,IF(OR(AND(D796&lt;&gt;"",AH796=0,COUNTA(O796:AD796,I851:AD851,I906:AD906)&gt;0),AND(D796&lt;&gt;"",AH796=1,COUNTA(O796:AD796,I851:AD851,I906:AD906=0)),AND(D796="",AH796=0,COUNTA(O796:AD796,I851:AD851,I906:AD906)=0)),0,1))</f>
        <v>0</v>
      </c>
      <c r="AL796" s="647"/>
      <c r="AN796" s="645" cm="1">
        <f t="array" ref="AN796">IF($AH$775=$AJ$775,0,IF(OR(AND(D796&lt;&gt;"",COUNTA(K796)=COUNTA($K$781),AH796=0,COUNTA(O796:AD796,I851:AD851,I906:AD906)&gt;0),AND(D796&lt;&gt;"",AH796=1,COUNTA(O796:AD796,I851:AD851,I906:AD906=0)),AND(D796="",AH796=0,COUNTA(O796:AD796,I851:AD851,I906:AD906)=0)),0,1))</f>
        <v>0</v>
      </c>
      <c r="AO796" s="647"/>
    </row>
    <row r="797" spans="1:41" s="72" customFormat="1" ht="15" customHeight="1">
      <c r="A797" s="131"/>
      <c r="B797" s="15"/>
      <c r="C797" s="82" t="s">
        <v>79</v>
      </c>
      <c r="D797" s="664" t="str">
        <f t="shared" si="108"/>
        <v/>
      </c>
      <c r="E797" s="664"/>
      <c r="F797" s="664"/>
      <c r="G797" s="664"/>
      <c r="H797" s="664"/>
      <c r="I797" s="664"/>
      <c r="J797" s="664"/>
      <c r="K797" s="550"/>
      <c r="L797" s="551"/>
      <c r="M797" s="551"/>
      <c r="N797" s="552"/>
      <c r="O797" s="429"/>
      <c r="P797" s="429"/>
      <c r="Q797" s="429"/>
      <c r="R797" s="429"/>
      <c r="S797" s="429"/>
      <c r="T797" s="429"/>
      <c r="U797" s="429"/>
      <c r="V797" s="429"/>
      <c r="W797" s="429"/>
      <c r="X797" s="429"/>
      <c r="Y797" s="429"/>
      <c r="Z797" s="429"/>
      <c r="AA797" s="429"/>
      <c r="AB797" s="429"/>
      <c r="AC797" s="429"/>
      <c r="AD797" s="429"/>
      <c r="AE797" s="12"/>
      <c r="AF797" s="122"/>
      <c r="AH797" s="704">
        <f t="shared" si="109"/>
        <v>0</v>
      </c>
      <c r="AI797" s="705"/>
      <c r="AK797" s="645" cm="1">
        <f t="array" ref="AK797">IF($AH$775=$AJ$775,0,IF(OR(AND(D797&lt;&gt;"",AH797=0,COUNTA(O797:AD797,I852:AD852,I907:AD907)&gt;0),AND(D797&lt;&gt;"",AH797=1,COUNTA(O797:AD797,I852:AD852,I907:AD907=0)),AND(D797="",AH797=0,COUNTA(O797:AD797,I852:AD852,I907:AD907)=0)),0,1))</f>
        <v>0</v>
      </c>
      <c r="AL797" s="647"/>
      <c r="AN797" s="645" cm="1">
        <f t="array" ref="AN797">IF($AH$775=$AJ$775,0,IF(OR(AND(D797&lt;&gt;"",COUNTA(K797)=COUNTA($K$781),AH797=0,COUNTA(O797:AD797,I852:AD852,I907:AD907)&gt;0),AND(D797&lt;&gt;"",AH797=1,COUNTA(O797:AD797,I852:AD852,I907:AD907=0)),AND(D797="",AH797=0,COUNTA(O797:AD797,I852:AD852,I907:AD907)=0)),0,1))</f>
        <v>0</v>
      </c>
      <c r="AO797" s="647"/>
    </row>
    <row r="798" spans="1:41" s="72" customFormat="1" ht="15" customHeight="1">
      <c r="A798" s="131"/>
      <c r="B798" s="15"/>
      <c r="C798" s="82" t="s">
        <v>80</v>
      </c>
      <c r="D798" s="664" t="str">
        <f t="shared" si="108"/>
        <v/>
      </c>
      <c r="E798" s="664"/>
      <c r="F798" s="664"/>
      <c r="G798" s="664"/>
      <c r="H798" s="664"/>
      <c r="I798" s="664"/>
      <c r="J798" s="664"/>
      <c r="K798" s="550"/>
      <c r="L798" s="551"/>
      <c r="M798" s="551"/>
      <c r="N798" s="552"/>
      <c r="O798" s="429"/>
      <c r="P798" s="429"/>
      <c r="Q798" s="429"/>
      <c r="R798" s="429"/>
      <c r="S798" s="429"/>
      <c r="T798" s="429"/>
      <c r="U798" s="429"/>
      <c r="V798" s="429"/>
      <c r="W798" s="429"/>
      <c r="X798" s="429"/>
      <c r="Y798" s="429"/>
      <c r="Z798" s="429"/>
      <c r="AA798" s="429"/>
      <c r="AB798" s="429"/>
      <c r="AC798" s="429"/>
      <c r="AD798" s="429"/>
      <c r="AE798" s="12"/>
      <c r="AF798" s="122"/>
      <c r="AH798" s="704">
        <f t="shared" si="109"/>
        <v>0</v>
      </c>
      <c r="AI798" s="705"/>
      <c r="AK798" s="645" cm="1">
        <f t="array" ref="AK798">IF($AH$775=$AJ$775,0,IF(OR(AND(D798&lt;&gt;"",AH798=0,COUNTA(O798:AD798,I853:AD853,I908:AD908)&gt;0),AND(D798&lt;&gt;"",AH798=1,COUNTA(O798:AD798,I853:AD853,I908:AD908=0)),AND(D798="",AH798=0,COUNTA(O798:AD798,I853:AD853,I908:AD908)=0)),0,1))</f>
        <v>0</v>
      </c>
      <c r="AL798" s="647"/>
      <c r="AN798" s="645" cm="1">
        <f t="array" ref="AN798">IF($AH$775=$AJ$775,0,IF(OR(AND(D798&lt;&gt;"",COUNTA(K798)=COUNTA($K$781),AH798=0,COUNTA(O798:AD798,I853:AD853,I908:AD908)&gt;0),AND(D798&lt;&gt;"",AH798=1,COUNTA(O798:AD798,I853:AD853,I908:AD908=0)),AND(D798="",AH798=0,COUNTA(O798:AD798,I853:AD853,I908:AD908)=0)),0,1))</f>
        <v>0</v>
      </c>
      <c r="AO798" s="647"/>
    </row>
    <row r="799" spans="1:41" s="72" customFormat="1" ht="15" customHeight="1">
      <c r="A799" s="131"/>
      <c r="B799" s="15"/>
      <c r="C799" s="82" t="s">
        <v>81</v>
      </c>
      <c r="D799" s="664" t="str">
        <f t="shared" si="108"/>
        <v/>
      </c>
      <c r="E799" s="664"/>
      <c r="F799" s="664"/>
      <c r="G799" s="664"/>
      <c r="H799" s="664"/>
      <c r="I799" s="664"/>
      <c r="J799" s="664"/>
      <c r="K799" s="550"/>
      <c r="L799" s="551"/>
      <c r="M799" s="551"/>
      <c r="N799" s="552"/>
      <c r="O799" s="429"/>
      <c r="P799" s="429"/>
      <c r="Q799" s="429"/>
      <c r="R799" s="429"/>
      <c r="S799" s="429"/>
      <c r="T799" s="429"/>
      <c r="U799" s="429"/>
      <c r="V799" s="429"/>
      <c r="W799" s="429"/>
      <c r="X799" s="429"/>
      <c r="Y799" s="429"/>
      <c r="Z799" s="429"/>
      <c r="AA799" s="429"/>
      <c r="AB799" s="429"/>
      <c r="AC799" s="429"/>
      <c r="AD799" s="429"/>
      <c r="AE799" s="12"/>
      <c r="AF799" s="122"/>
      <c r="AH799" s="704">
        <f t="shared" si="109"/>
        <v>0</v>
      </c>
      <c r="AI799" s="705"/>
      <c r="AK799" s="645" cm="1">
        <f t="array" ref="AK799">IF($AH$775=$AJ$775,0,IF(OR(AND(D799&lt;&gt;"",AH799=0,COUNTA(O799:AD799,I854:AD854,I909:AD909)&gt;0),AND(D799&lt;&gt;"",AH799=1,COUNTA(O799:AD799,I854:AD854,I909:AD909=0)),AND(D799="",AH799=0,COUNTA(O799:AD799,I854:AD854,I909:AD909)=0)),0,1))</f>
        <v>0</v>
      </c>
      <c r="AL799" s="647"/>
      <c r="AN799" s="645" cm="1">
        <f t="array" ref="AN799">IF($AH$775=$AJ$775,0,IF(OR(AND(D799&lt;&gt;"",COUNTA(K799)=COUNTA($K$781),AH799=0,COUNTA(O799:AD799,I854:AD854,I909:AD909)&gt;0),AND(D799&lt;&gt;"",AH799=1,COUNTA(O799:AD799,I854:AD854,I909:AD909=0)),AND(D799="",AH799=0,COUNTA(O799:AD799,I854:AD854,I909:AD909)=0)),0,1))</f>
        <v>0</v>
      </c>
      <c r="AO799" s="647"/>
    </row>
    <row r="800" spans="1:41" s="72" customFormat="1" ht="15" customHeight="1">
      <c r="A800" s="131"/>
      <c r="B800" s="15"/>
      <c r="C800" s="82" t="s">
        <v>82</v>
      </c>
      <c r="D800" s="664" t="str">
        <f t="shared" si="108"/>
        <v/>
      </c>
      <c r="E800" s="664"/>
      <c r="F800" s="664"/>
      <c r="G800" s="664"/>
      <c r="H800" s="664"/>
      <c r="I800" s="664"/>
      <c r="J800" s="664"/>
      <c r="K800" s="550"/>
      <c r="L800" s="551"/>
      <c r="M800" s="551"/>
      <c r="N800" s="552"/>
      <c r="O800" s="429"/>
      <c r="P800" s="429"/>
      <c r="Q800" s="429"/>
      <c r="R800" s="429"/>
      <c r="S800" s="429"/>
      <c r="T800" s="429"/>
      <c r="U800" s="429"/>
      <c r="V800" s="429"/>
      <c r="W800" s="429"/>
      <c r="X800" s="429"/>
      <c r="Y800" s="429"/>
      <c r="Z800" s="429"/>
      <c r="AA800" s="429"/>
      <c r="AB800" s="429"/>
      <c r="AC800" s="429"/>
      <c r="AD800" s="429"/>
      <c r="AE800" s="12"/>
      <c r="AF800" s="122"/>
      <c r="AH800" s="704">
        <f t="shared" si="109"/>
        <v>0</v>
      </c>
      <c r="AI800" s="705"/>
      <c r="AK800" s="645" cm="1">
        <f t="array" ref="AK800">IF($AH$775=$AJ$775,0,IF(OR(AND(D800&lt;&gt;"",AH800=0,COUNTA(O800:AD800,I855:AD855,I910:AD910)&gt;0),AND(D800&lt;&gt;"",AH800=1,COUNTA(O800:AD800,I855:AD855,I910:AD910=0)),AND(D800="",AH800=0,COUNTA(O800:AD800,I855:AD855,I910:AD910)=0)),0,1))</f>
        <v>0</v>
      </c>
      <c r="AL800" s="647"/>
      <c r="AN800" s="645" cm="1">
        <f t="array" ref="AN800">IF($AH$775=$AJ$775,0,IF(OR(AND(D800&lt;&gt;"",COUNTA(K800)=COUNTA($K$781),AH800=0,COUNTA(O800:AD800,I855:AD855,I910:AD910)&gt;0),AND(D800&lt;&gt;"",AH800=1,COUNTA(O800:AD800,I855:AD855,I910:AD910=0)),AND(D800="",AH800=0,COUNTA(O800:AD800,I855:AD855,I910:AD910)=0)),0,1))</f>
        <v>0</v>
      </c>
      <c r="AO800" s="647"/>
    </row>
    <row r="801" spans="1:41" s="72" customFormat="1" ht="15" customHeight="1">
      <c r="A801" s="131"/>
      <c r="B801" s="15"/>
      <c r="C801" s="82" t="s">
        <v>83</v>
      </c>
      <c r="D801" s="664" t="str">
        <f t="shared" si="108"/>
        <v/>
      </c>
      <c r="E801" s="664"/>
      <c r="F801" s="664"/>
      <c r="G801" s="664"/>
      <c r="H801" s="664"/>
      <c r="I801" s="664"/>
      <c r="J801" s="664"/>
      <c r="K801" s="550"/>
      <c r="L801" s="551"/>
      <c r="M801" s="551"/>
      <c r="N801" s="552"/>
      <c r="O801" s="429"/>
      <c r="P801" s="429"/>
      <c r="Q801" s="429"/>
      <c r="R801" s="429"/>
      <c r="S801" s="429"/>
      <c r="T801" s="429"/>
      <c r="U801" s="429"/>
      <c r="V801" s="429"/>
      <c r="W801" s="429"/>
      <c r="X801" s="429"/>
      <c r="Y801" s="429"/>
      <c r="Z801" s="429"/>
      <c r="AA801" s="429"/>
      <c r="AB801" s="429"/>
      <c r="AC801" s="429"/>
      <c r="AD801" s="429"/>
      <c r="AE801" s="12"/>
      <c r="AF801" s="122"/>
      <c r="AH801" s="704">
        <f t="shared" si="109"/>
        <v>0</v>
      </c>
      <c r="AI801" s="705"/>
      <c r="AK801" s="645" cm="1">
        <f t="array" ref="AK801">IF($AH$775=$AJ$775,0,IF(OR(AND(D801&lt;&gt;"",AH801=0,COUNTA(O801:AD801,I856:AD856,I911:AD911)&gt;0),AND(D801&lt;&gt;"",AH801=1,COUNTA(O801:AD801,I856:AD856,I911:AD911=0)),AND(D801="",AH801=0,COUNTA(O801:AD801,I856:AD856,I911:AD911)=0)),0,1))</f>
        <v>0</v>
      </c>
      <c r="AL801" s="647"/>
      <c r="AN801" s="645" cm="1">
        <f t="array" ref="AN801">IF($AH$775=$AJ$775,0,IF(OR(AND(D801&lt;&gt;"",COUNTA(K801)=COUNTA($K$781),AH801=0,COUNTA(O801:AD801,I856:AD856,I911:AD911)&gt;0),AND(D801&lt;&gt;"",AH801=1,COUNTA(O801:AD801,I856:AD856,I911:AD911=0)),AND(D801="",AH801=0,COUNTA(O801:AD801,I856:AD856,I911:AD911)=0)),0,1))</f>
        <v>0</v>
      </c>
      <c r="AO801" s="647"/>
    </row>
    <row r="802" spans="1:41" s="72" customFormat="1" ht="15" customHeight="1">
      <c r="A802" s="131"/>
      <c r="B802" s="15"/>
      <c r="C802" s="82" t="s">
        <v>84</v>
      </c>
      <c r="D802" s="664" t="str">
        <f t="shared" si="108"/>
        <v/>
      </c>
      <c r="E802" s="664"/>
      <c r="F802" s="664"/>
      <c r="G802" s="664"/>
      <c r="H802" s="664"/>
      <c r="I802" s="664"/>
      <c r="J802" s="664"/>
      <c r="K802" s="550"/>
      <c r="L802" s="551"/>
      <c r="M802" s="551"/>
      <c r="N802" s="552"/>
      <c r="O802" s="429"/>
      <c r="P802" s="429"/>
      <c r="Q802" s="429"/>
      <c r="R802" s="429"/>
      <c r="S802" s="429"/>
      <c r="T802" s="429"/>
      <c r="U802" s="429"/>
      <c r="V802" s="429"/>
      <c r="W802" s="429"/>
      <c r="X802" s="429"/>
      <c r="Y802" s="429"/>
      <c r="Z802" s="429"/>
      <c r="AA802" s="429"/>
      <c r="AB802" s="429"/>
      <c r="AC802" s="429"/>
      <c r="AD802" s="429"/>
      <c r="AE802" s="12"/>
      <c r="AF802" s="122"/>
      <c r="AH802" s="704">
        <f t="shared" si="109"/>
        <v>0</v>
      </c>
      <c r="AI802" s="705"/>
      <c r="AK802" s="645" cm="1">
        <f t="array" ref="AK802">IF($AH$775=$AJ$775,0,IF(OR(AND(D802&lt;&gt;"",AH802=0,COUNTA(O802:AD802,I857:AD857,I912:AD912)&gt;0),AND(D802&lt;&gt;"",AH802=1,COUNTA(O802:AD802,I857:AD857,I912:AD912=0)),AND(D802="",AH802=0,COUNTA(O802:AD802,I857:AD857,I912:AD912)=0)),0,1))</f>
        <v>0</v>
      </c>
      <c r="AL802" s="647"/>
      <c r="AN802" s="645" cm="1">
        <f t="array" ref="AN802">IF($AH$775=$AJ$775,0,IF(OR(AND(D802&lt;&gt;"",COUNTA(K802)=COUNTA($K$781),AH802=0,COUNTA(O802:AD802,I857:AD857,I912:AD912)&gt;0),AND(D802&lt;&gt;"",AH802=1,COUNTA(O802:AD802,I857:AD857,I912:AD912=0)),AND(D802="",AH802=0,COUNTA(O802:AD802,I857:AD857,I912:AD912)=0)),0,1))</f>
        <v>0</v>
      </c>
      <c r="AO802" s="647"/>
    </row>
    <row r="803" spans="1:41" s="72" customFormat="1" ht="15" customHeight="1">
      <c r="A803" s="131"/>
      <c r="B803" s="15"/>
      <c r="C803" s="82" t="s">
        <v>85</v>
      </c>
      <c r="D803" s="664" t="str">
        <f t="shared" si="108"/>
        <v/>
      </c>
      <c r="E803" s="664"/>
      <c r="F803" s="664"/>
      <c r="G803" s="664"/>
      <c r="H803" s="664"/>
      <c r="I803" s="664"/>
      <c r="J803" s="664"/>
      <c r="K803" s="550"/>
      <c r="L803" s="551"/>
      <c r="M803" s="551"/>
      <c r="N803" s="552"/>
      <c r="O803" s="429"/>
      <c r="P803" s="429"/>
      <c r="Q803" s="429"/>
      <c r="R803" s="429"/>
      <c r="S803" s="429"/>
      <c r="T803" s="429"/>
      <c r="U803" s="429"/>
      <c r="V803" s="429"/>
      <c r="W803" s="429"/>
      <c r="X803" s="429"/>
      <c r="Y803" s="429"/>
      <c r="Z803" s="429"/>
      <c r="AA803" s="429"/>
      <c r="AB803" s="429"/>
      <c r="AC803" s="429"/>
      <c r="AD803" s="429"/>
      <c r="AE803" s="12"/>
      <c r="AF803" s="122"/>
      <c r="AH803" s="704">
        <f t="shared" si="109"/>
        <v>0</v>
      </c>
      <c r="AI803" s="705"/>
      <c r="AK803" s="645" cm="1">
        <f t="array" ref="AK803">IF($AH$775=$AJ$775,0,IF(OR(AND(D803&lt;&gt;"",AH803=0,COUNTA(O803:AD803,I858:AD858,I913:AD913)&gt;0),AND(D803&lt;&gt;"",AH803=1,COUNTA(O803:AD803,I858:AD858,I913:AD913=0)),AND(D803="",AH803=0,COUNTA(O803:AD803,I858:AD858,I913:AD913)=0)),0,1))</f>
        <v>0</v>
      </c>
      <c r="AL803" s="647"/>
      <c r="AN803" s="645" cm="1">
        <f t="array" ref="AN803">IF($AH$775=$AJ$775,0,IF(OR(AND(D803&lt;&gt;"",COUNTA(K803)=COUNTA($K$781),AH803=0,COUNTA(O803:AD803,I858:AD858,I913:AD913)&gt;0),AND(D803&lt;&gt;"",AH803=1,COUNTA(O803:AD803,I858:AD858,I913:AD913=0)),AND(D803="",AH803=0,COUNTA(O803:AD803,I858:AD858,I913:AD913)=0)),0,1))</f>
        <v>0</v>
      </c>
      <c r="AO803" s="647"/>
    </row>
    <row r="804" spans="1:41" s="72" customFormat="1" ht="15" customHeight="1">
      <c r="A804" s="131"/>
      <c r="B804" s="15"/>
      <c r="C804" s="82" t="s">
        <v>86</v>
      </c>
      <c r="D804" s="664" t="str">
        <f t="shared" si="108"/>
        <v/>
      </c>
      <c r="E804" s="664"/>
      <c r="F804" s="664"/>
      <c r="G804" s="664"/>
      <c r="H804" s="664"/>
      <c r="I804" s="664"/>
      <c r="J804" s="664"/>
      <c r="K804" s="550"/>
      <c r="L804" s="551"/>
      <c r="M804" s="551"/>
      <c r="N804" s="552"/>
      <c r="O804" s="429"/>
      <c r="P804" s="429"/>
      <c r="Q804" s="429"/>
      <c r="R804" s="429"/>
      <c r="S804" s="429"/>
      <c r="T804" s="429"/>
      <c r="U804" s="429"/>
      <c r="V804" s="429"/>
      <c r="W804" s="429"/>
      <c r="X804" s="429"/>
      <c r="Y804" s="429"/>
      <c r="Z804" s="429"/>
      <c r="AA804" s="429"/>
      <c r="AB804" s="429"/>
      <c r="AC804" s="429"/>
      <c r="AD804" s="429"/>
      <c r="AE804" s="12"/>
      <c r="AF804" s="122"/>
      <c r="AH804" s="704">
        <f t="shared" si="109"/>
        <v>0</v>
      </c>
      <c r="AI804" s="705"/>
      <c r="AK804" s="645" cm="1">
        <f t="array" ref="AK804">IF($AH$775=$AJ$775,0,IF(OR(AND(D804&lt;&gt;"",AH804=0,COUNTA(O804:AD804,I859:AD859,I914:AD914)&gt;0),AND(D804&lt;&gt;"",AH804=1,COUNTA(O804:AD804,I859:AD859,I914:AD914=0)),AND(D804="",AH804=0,COUNTA(O804:AD804,I859:AD859,I914:AD914)=0)),0,1))</f>
        <v>0</v>
      </c>
      <c r="AL804" s="647"/>
      <c r="AN804" s="645" cm="1">
        <f t="array" ref="AN804">IF($AH$775=$AJ$775,0,IF(OR(AND(D804&lt;&gt;"",COUNTA(K804)=COUNTA($K$781),AH804=0,COUNTA(O804:AD804,I859:AD859,I914:AD914)&gt;0),AND(D804&lt;&gt;"",AH804=1,COUNTA(O804:AD804,I859:AD859,I914:AD914=0)),AND(D804="",AH804=0,COUNTA(O804:AD804,I859:AD859,I914:AD914)=0)),0,1))</f>
        <v>0</v>
      </c>
      <c r="AO804" s="647"/>
    </row>
    <row r="805" spans="1:41" s="72" customFormat="1" ht="15" customHeight="1">
      <c r="A805" s="131"/>
      <c r="B805" s="15"/>
      <c r="C805" s="82" t="s">
        <v>87</v>
      </c>
      <c r="D805" s="664" t="str">
        <f t="shared" si="108"/>
        <v/>
      </c>
      <c r="E805" s="664"/>
      <c r="F805" s="664"/>
      <c r="G805" s="664"/>
      <c r="H805" s="664"/>
      <c r="I805" s="664"/>
      <c r="J805" s="664"/>
      <c r="K805" s="550"/>
      <c r="L805" s="551"/>
      <c r="M805" s="551"/>
      <c r="N805" s="552"/>
      <c r="O805" s="429"/>
      <c r="P805" s="429"/>
      <c r="Q805" s="429"/>
      <c r="R805" s="429"/>
      <c r="S805" s="429"/>
      <c r="T805" s="429"/>
      <c r="U805" s="429"/>
      <c r="V805" s="429"/>
      <c r="W805" s="429"/>
      <c r="X805" s="429"/>
      <c r="Y805" s="429"/>
      <c r="Z805" s="429"/>
      <c r="AA805" s="429"/>
      <c r="AB805" s="429"/>
      <c r="AC805" s="429"/>
      <c r="AD805" s="429"/>
      <c r="AE805" s="12"/>
      <c r="AF805" s="122"/>
      <c r="AH805" s="704">
        <f t="shared" si="109"/>
        <v>0</v>
      </c>
      <c r="AI805" s="705"/>
      <c r="AK805" s="645" cm="1">
        <f t="array" ref="AK805">IF($AH$775=$AJ$775,0,IF(OR(AND(D805&lt;&gt;"",AH805=0,COUNTA(O805:AD805,I860:AD860,I915:AD915)&gt;0),AND(D805&lt;&gt;"",AH805=1,COUNTA(O805:AD805,I860:AD860,I915:AD915=0)),AND(D805="",AH805=0,COUNTA(O805:AD805,I860:AD860,I915:AD915)=0)),0,1))</f>
        <v>0</v>
      </c>
      <c r="AL805" s="647"/>
      <c r="AN805" s="645" cm="1">
        <f t="array" ref="AN805">IF($AH$775=$AJ$775,0,IF(OR(AND(D805&lt;&gt;"",COUNTA(K805)=COUNTA($K$781),AH805=0,COUNTA(O805:AD805,I860:AD860,I915:AD915)&gt;0),AND(D805&lt;&gt;"",AH805=1,COUNTA(O805:AD805,I860:AD860,I915:AD915=0)),AND(D805="",AH805=0,COUNTA(O805:AD805,I860:AD860,I915:AD915)=0)),0,1))</f>
        <v>0</v>
      </c>
      <c r="AO805" s="647"/>
    </row>
    <row r="806" spans="1:41" s="72" customFormat="1" ht="15" customHeight="1">
      <c r="A806" s="131"/>
      <c r="B806" s="15"/>
      <c r="C806" s="82" t="s">
        <v>88</v>
      </c>
      <c r="D806" s="664" t="str">
        <f t="shared" si="108"/>
        <v/>
      </c>
      <c r="E806" s="664"/>
      <c r="F806" s="664"/>
      <c r="G806" s="664"/>
      <c r="H806" s="664"/>
      <c r="I806" s="664"/>
      <c r="J806" s="664"/>
      <c r="K806" s="550"/>
      <c r="L806" s="551"/>
      <c r="M806" s="551"/>
      <c r="N806" s="552"/>
      <c r="O806" s="429"/>
      <c r="P806" s="429"/>
      <c r="Q806" s="429"/>
      <c r="R806" s="429"/>
      <c r="S806" s="429"/>
      <c r="T806" s="429"/>
      <c r="U806" s="429"/>
      <c r="V806" s="429"/>
      <c r="W806" s="429"/>
      <c r="X806" s="429"/>
      <c r="Y806" s="429"/>
      <c r="Z806" s="429"/>
      <c r="AA806" s="429"/>
      <c r="AB806" s="429"/>
      <c r="AC806" s="429"/>
      <c r="AD806" s="429"/>
      <c r="AE806" s="12"/>
      <c r="AF806" s="122"/>
      <c r="AH806" s="704">
        <f t="shared" si="109"/>
        <v>0</v>
      </c>
      <c r="AI806" s="705"/>
      <c r="AK806" s="645" cm="1">
        <f t="array" ref="AK806">IF($AH$775=$AJ$775,0,IF(OR(AND(D806&lt;&gt;"",AH806=0,COUNTA(O806:AD806,I861:AD861,I916:AD916)&gt;0),AND(D806&lt;&gt;"",AH806=1,COUNTA(O806:AD806,I861:AD861,I916:AD916=0)),AND(D806="",AH806=0,COUNTA(O806:AD806,I861:AD861,I916:AD916)=0)),0,1))</f>
        <v>0</v>
      </c>
      <c r="AL806" s="647"/>
      <c r="AN806" s="645" cm="1">
        <f t="array" ref="AN806">IF($AH$775=$AJ$775,0,IF(OR(AND(D806&lt;&gt;"",COUNTA(K806)=COUNTA($K$781),AH806=0,COUNTA(O806:AD806,I861:AD861,I916:AD916)&gt;0),AND(D806&lt;&gt;"",AH806=1,COUNTA(O806:AD806,I861:AD861,I916:AD916=0)),AND(D806="",AH806=0,COUNTA(O806:AD806,I861:AD861,I916:AD916)=0)),0,1))</f>
        <v>0</v>
      </c>
      <c r="AO806" s="647"/>
    </row>
    <row r="807" spans="1:41" s="72" customFormat="1" ht="15" customHeight="1">
      <c r="A807" s="131"/>
      <c r="B807" s="15"/>
      <c r="C807" s="82" t="s">
        <v>89</v>
      </c>
      <c r="D807" s="664" t="str">
        <f t="shared" si="108"/>
        <v/>
      </c>
      <c r="E807" s="664"/>
      <c r="F807" s="664"/>
      <c r="G807" s="664"/>
      <c r="H807" s="664"/>
      <c r="I807" s="664"/>
      <c r="J807" s="664"/>
      <c r="K807" s="550"/>
      <c r="L807" s="551"/>
      <c r="M807" s="551"/>
      <c r="N807" s="552"/>
      <c r="O807" s="429"/>
      <c r="P807" s="429"/>
      <c r="Q807" s="429"/>
      <c r="R807" s="429"/>
      <c r="S807" s="429"/>
      <c r="T807" s="429"/>
      <c r="U807" s="429"/>
      <c r="V807" s="429"/>
      <c r="W807" s="429"/>
      <c r="X807" s="429"/>
      <c r="Y807" s="429"/>
      <c r="Z807" s="429"/>
      <c r="AA807" s="429"/>
      <c r="AB807" s="429"/>
      <c r="AC807" s="429"/>
      <c r="AD807" s="429"/>
      <c r="AE807" s="12"/>
      <c r="AF807" s="122"/>
      <c r="AH807" s="704">
        <f t="shared" si="109"/>
        <v>0</v>
      </c>
      <c r="AI807" s="705"/>
      <c r="AK807" s="645" cm="1">
        <f t="array" ref="AK807">IF($AH$775=$AJ$775,0,IF(OR(AND(D807&lt;&gt;"",AH807=0,COUNTA(O807:AD807,I862:AD862,I917:AD917)&gt;0),AND(D807&lt;&gt;"",AH807=1,COUNTA(O807:AD807,I862:AD862,I917:AD917=0)),AND(D807="",AH807=0,COUNTA(O807:AD807,I862:AD862,I917:AD917)=0)),0,1))</f>
        <v>0</v>
      </c>
      <c r="AL807" s="647"/>
      <c r="AN807" s="645" cm="1">
        <f t="array" ref="AN807">IF($AH$775=$AJ$775,0,IF(OR(AND(D807&lt;&gt;"",COUNTA(K807)=COUNTA($K$781),AH807=0,COUNTA(O807:AD807,I862:AD862,I917:AD917)&gt;0),AND(D807&lt;&gt;"",AH807=1,COUNTA(O807:AD807,I862:AD862,I917:AD917=0)),AND(D807="",AH807=0,COUNTA(O807:AD807,I862:AD862,I917:AD917)=0)),0,1))</f>
        <v>0</v>
      </c>
      <c r="AO807" s="647"/>
    </row>
    <row r="808" spans="1:41" s="72" customFormat="1" ht="15" customHeight="1">
      <c r="A808" s="131"/>
      <c r="B808" s="15"/>
      <c r="C808" s="82" t="s">
        <v>90</v>
      </c>
      <c r="D808" s="664" t="str">
        <f t="shared" si="108"/>
        <v/>
      </c>
      <c r="E808" s="664"/>
      <c r="F808" s="664"/>
      <c r="G808" s="664"/>
      <c r="H808" s="664"/>
      <c r="I808" s="664"/>
      <c r="J808" s="664"/>
      <c r="K808" s="550"/>
      <c r="L808" s="551"/>
      <c r="M808" s="551"/>
      <c r="N808" s="552"/>
      <c r="O808" s="429"/>
      <c r="P808" s="429"/>
      <c r="Q808" s="429"/>
      <c r="R808" s="429"/>
      <c r="S808" s="429"/>
      <c r="T808" s="429"/>
      <c r="U808" s="429"/>
      <c r="V808" s="429"/>
      <c r="W808" s="429"/>
      <c r="X808" s="429"/>
      <c r="Y808" s="429"/>
      <c r="Z808" s="429"/>
      <c r="AA808" s="429"/>
      <c r="AB808" s="429"/>
      <c r="AC808" s="429"/>
      <c r="AD808" s="429"/>
      <c r="AE808" s="12"/>
      <c r="AF808" s="122"/>
      <c r="AH808" s="704">
        <f t="shared" si="109"/>
        <v>0</v>
      </c>
      <c r="AI808" s="705"/>
      <c r="AK808" s="645" cm="1">
        <f t="array" ref="AK808">IF($AH$775=$AJ$775,0,IF(OR(AND(D808&lt;&gt;"",AH808=0,COUNTA(O808:AD808,I863:AD863,I918:AD918)&gt;0),AND(D808&lt;&gt;"",AH808=1,COUNTA(O808:AD808,I863:AD863,I918:AD918=0)),AND(D808="",AH808=0,COUNTA(O808:AD808,I863:AD863,I918:AD918)=0)),0,1))</f>
        <v>0</v>
      </c>
      <c r="AL808" s="647"/>
      <c r="AN808" s="645" cm="1">
        <f t="array" ref="AN808">IF($AH$775=$AJ$775,0,IF(OR(AND(D808&lt;&gt;"",COUNTA(K808)=COUNTA($K$781),AH808=0,COUNTA(O808:AD808,I863:AD863,I918:AD918)&gt;0),AND(D808&lt;&gt;"",AH808=1,COUNTA(O808:AD808,I863:AD863,I918:AD918=0)),AND(D808="",AH808=0,COUNTA(O808:AD808,I863:AD863,I918:AD918)=0)),0,1))</f>
        <v>0</v>
      </c>
      <c r="AO808" s="647"/>
    </row>
    <row r="809" spans="1:41" s="72" customFormat="1" ht="15" customHeight="1">
      <c r="A809" s="131"/>
      <c r="B809" s="15"/>
      <c r="C809" s="82" t="s">
        <v>91</v>
      </c>
      <c r="D809" s="664" t="str">
        <f t="shared" si="108"/>
        <v/>
      </c>
      <c r="E809" s="664"/>
      <c r="F809" s="664"/>
      <c r="G809" s="664"/>
      <c r="H809" s="664"/>
      <c r="I809" s="664"/>
      <c r="J809" s="664"/>
      <c r="K809" s="550"/>
      <c r="L809" s="551"/>
      <c r="M809" s="551"/>
      <c r="N809" s="552"/>
      <c r="O809" s="429"/>
      <c r="P809" s="429"/>
      <c r="Q809" s="429"/>
      <c r="R809" s="429"/>
      <c r="S809" s="429"/>
      <c r="T809" s="429"/>
      <c r="U809" s="429"/>
      <c r="V809" s="429"/>
      <c r="W809" s="429"/>
      <c r="X809" s="429"/>
      <c r="Y809" s="429"/>
      <c r="Z809" s="429"/>
      <c r="AA809" s="429"/>
      <c r="AB809" s="429"/>
      <c r="AC809" s="429"/>
      <c r="AD809" s="429"/>
      <c r="AE809" s="12"/>
      <c r="AF809" s="122"/>
      <c r="AH809" s="704">
        <f t="shared" si="109"/>
        <v>0</v>
      </c>
      <c r="AI809" s="705"/>
      <c r="AK809" s="645" cm="1">
        <f t="array" ref="AK809">IF($AH$775=$AJ$775,0,IF(OR(AND(D809&lt;&gt;"",AH809=0,COUNTA(O809:AD809,I864:AD864,I919:AD919)&gt;0),AND(D809&lt;&gt;"",AH809=1,COUNTA(O809:AD809,I864:AD864,I919:AD919=0)),AND(D809="",AH809=0,COUNTA(O809:AD809,I864:AD864,I919:AD919)=0)),0,1))</f>
        <v>0</v>
      </c>
      <c r="AL809" s="647"/>
      <c r="AN809" s="645" cm="1">
        <f t="array" ref="AN809">IF($AH$775=$AJ$775,0,IF(OR(AND(D809&lt;&gt;"",COUNTA(K809)=COUNTA($K$781),AH809=0,COUNTA(O809:AD809,I864:AD864,I919:AD919)&gt;0),AND(D809&lt;&gt;"",AH809=1,COUNTA(O809:AD809,I864:AD864,I919:AD919=0)),AND(D809="",AH809=0,COUNTA(O809:AD809,I864:AD864,I919:AD919)=0)),0,1))</f>
        <v>0</v>
      </c>
      <c r="AO809" s="647"/>
    </row>
    <row r="810" spans="1:41" s="72" customFormat="1" ht="15" customHeight="1">
      <c r="A810" s="131"/>
      <c r="B810" s="15"/>
      <c r="C810" s="82" t="s">
        <v>92</v>
      </c>
      <c r="D810" s="664" t="str">
        <f t="shared" si="108"/>
        <v/>
      </c>
      <c r="E810" s="664"/>
      <c r="F810" s="664"/>
      <c r="G810" s="664"/>
      <c r="H810" s="664"/>
      <c r="I810" s="664"/>
      <c r="J810" s="664"/>
      <c r="K810" s="550"/>
      <c r="L810" s="551"/>
      <c r="M810" s="551"/>
      <c r="N810" s="552"/>
      <c r="O810" s="429"/>
      <c r="P810" s="429"/>
      <c r="Q810" s="429"/>
      <c r="R810" s="429"/>
      <c r="S810" s="429"/>
      <c r="T810" s="429"/>
      <c r="U810" s="429"/>
      <c r="V810" s="429"/>
      <c r="W810" s="429"/>
      <c r="X810" s="429"/>
      <c r="Y810" s="429"/>
      <c r="Z810" s="429"/>
      <c r="AA810" s="429"/>
      <c r="AB810" s="429"/>
      <c r="AC810" s="429"/>
      <c r="AD810" s="429"/>
      <c r="AE810" s="12"/>
      <c r="AF810" s="122"/>
      <c r="AH810" s="704">
        <f t="shared" si="109"/>
        <v>0</v>
      </c>
      <c r="AI810" s="705"/>
      <c r="AK810" s="645" cm="1">
        <f t="array" ref="AK810">IF($AH$775=$AJ$775,0,IF(OR(AND(D810&lt;&gt;"",AH810=0,COUNTA(O810:AD810,I865:AD865,I920:AD920)&gt;0),AND(D810&lt;&gt;"",AH810=1,COUNTA(O810:AD810,I865:AD865,I920:AD920=0)),AND(D810="",AH810=0,COUNTA(O810:AD810,I865:AD865,I920:AD920)=0)),0,1))</f>
        <v>0</v>
      </c>
      <c r="AL810" s="647"/>
      <c r="AN810" s="645" cm="1">
        <f t="array" ref="AN810">IF($AH$775=$AJ$775,0,IF(OR(AND(D810&lt;&gt;"",COUNTA(K810)=COUNTA($K$781),AH810=0,COUNTA(O810:AD810,I865:AD865,I920:AD920)&gt;0),AND(D810&lt;&gt;"",AH810=1,COUNTA(O810:AD810,I865:AD865,I920:AD920=0)),AND(D810="",AH810=0,COUNTA(O810:AD810,I865:AD865,I920:AD920)=0)),0,1))</f>
        <v>0</v>
      </c>
      <c r="AO810" s="647"/>
    </row>
    <row r="811" spans="1:41" s="72" customFormat="1" ht="15" customHeight="1">
      <c r="A811" s="131"/>
      <c r="B811" s="15"/>
      <c r="C811" s="82" t="s">
        <v>93</v>
      </c>
      <c r="D811" s="664" t="str">
        <f t="shared" si="108"/>
        <v/>
      </c>
      <c r="E811" s="664"/>
      <c r="F811" s="664"/>
      <c r="G811" s="664"/>
      <c r="H811" s="664"/>
      <c r="I811" s="664"/>
      <c r="J811" s="664"/>
      <c r="K811" s="550"/>
      <c r="L811" s="551"/>
      <c r="M811" s="551"/>
      <c r="N811" s="552"/>
      <c r="O811" s="429"/>
      <c r="P811" s="429"/>
      <c r="Q811" s="429"/>
      <c r="R811" s="429"/>
      <c r="S811" s="429"/>
      <c r="T811" s="429"/>
      <c r="U811" s="429"/>
      <c r="V811" s="429"/>
      <c r="W811" s="429"/>
      <c r="X811" s="429"/>
      <c r="Y811" s="429"/>
      <c r="Z811" s="429"/>
      <c r="AA811" s="429"/>
      <c r="AB811" s="429"/>
      <c r="AC811" s="429"/>
      <c r="AD811" s="429"/>
      <c r="AE811" s="12"/>
      <c r="AF811" s="122"/>
      <c r="AH811" s="704">
        <f t="shared" si="109"/>
        <v>0</v>
      </c>
      <c r="AI811" s="705"/>
      <c r="AK811" s="645" cm="1">
        <f t="array" ref="AK811">IF($AH$775=$AJ$775,0,IF(OR(AND(D811&lt;&gt;"",AH811=0,COUNTA(O811:AD811,I866:AD866,I921:AD921)&gt;0),AND(D811&lt;&gt;"",AH811=1,COUNTA(O811:AD811,I866:AD866,I921:AD921=0)),AND(D811="",AH811=0,COUNTA(O811:AD811,I866:AD866,I921:AD921)=0)),0,1))</f>
        <v>0</v>
      </c>
      <c r="AL811" s="647"/>
      <c r="AN811" s="645" cm="1">
        <f t="array" ref="AN811">IF($AH$775=$AJ$775,0,IF(OR(AND(D811&lt;&gt;"",COUNTA(K811)=COUNTA($K$781),AH811=0,COUNTA(O811:AD811,I866:AD866,I921:AD921)&gt;0),AND(D811&lt;&gt;"",AH811=1,COUNTA(O811:AD811,I866:AD866,I921:AD921=0)),AND(D811="",AH811=0,COUNTA(O811:AD811,I866:AD866,I921:AD921)=0)),0,1))</f>
        <v>0</v>
      </c>
      <c r="AO811" s="647"/>
    </row>
    <row r="812" spans="1:41" s="72" customFormat="1" ht="15" customHeight="1">
      <c r="A812" s="131"/>
      <c r="B812" s="15"/>
      <c r="C812" s="82" t="s">
        <v>94</v>
      </c>
      <c r="D812" s="664" t="str">
        <f t="shared" si="108"/>
        <v/>
      </c>
      <c r="E812" s="664"/>
      <c r="F812" s="664"/>
      <c r="G812" s="664"/>
      <c r="H812" s="664"/>
      <c r="I812" s="664"/>
      <c r="J812" s="664"/>
      <c r="K812" s="550"/>
      <c r="L812" s="551"/>
      <c r="M812" s="551"/>
      <c r="N812" s="552"/>
      <c r="O812" s="429"/>
      <c r="P812" s="429"/>
      <c r="Q812" s="429"/>
      <c r="R812" s="429"/>
      <c r="S812" s="429"/>
      <c r="T812" s="429"/>
      <c r="U812" s="429"/>
      <c r="V812" s="429"/>
      <c r="W812" s="429"/>
      <c r="X812" s="429"/>
      <c r="Y812" s="429"/>
      <c r="Z812" s="429"/>
      <c r="AA812" s="429"/>
      <c r="AB812" s="429"/>
      <c r="AC812" s="429"/>
      <c r="AD812" s="429"/>
      <c r="AE812" s="12"/>
      <c r="AF812" s="122"/>
      <c r="AH812" s="704">
        <f t="shared" si="109"/>
        <v>0</v>
      </c>
      <c r="AI812" s="705"/>
      <c r="AK812" s="645" cm="1">
        <f t="array" ref="AK812">IF($AH$775=$AJ$775,0,IF(OR(AND(D812&lt;&gt;"",AH812=0,COUNTA(O812:AD812,I867:AD867,I922:AD922)&gt;0),AND(D812&lt;&gt;"",AH812=1,COUNTA(O812:AD812,I867:AD867,I922:AD922=0)),AND(D812="",AH812=0,COUNTA(O812:AD812,I867:AD867,I922:AD922)=0)),0,1))</f>
        <v>0</v>
      </c>
      <c r="AL812" s="647"/>
      <c r="AN812" s="645" cm="1">
        <f t="array" ref="AN812">IF($AH$775=$AJ$775,0,IF(OR(AND(D812&lt;&gt;"",COUNTA(K812)=COUNTA($K$781),AH812=0,COUNTA(O812:AD812,I867:AD867,I922:AD922)&gt;0),AND(D812&lt;&gt;"",AH812=1,COUNTA(O812:AD812,I867:AD867,I922:AD922=0)),AND(D812="",AH812=0,COUNTA(O812:AD812,I867:AD867,I922:AD922)=0)),0,1))</f>
        <v>0</v>
      </c>
      <c r="AO812" s="647"/>
    </row>
    <row r="813" spans="1:41" s="72" customFormat="1" ht="15" customHeight="1">
      <c r="A813" s="131"/>
      <c r="B813" s="15"/>
      <c r="C813" s="82" t="s">
        <v>95</v>
      </c>
      <c r="D813" s="664" t="str">
        <f t="shared" si="108"/>
        <v/>
      </c>
      <c r="E813" s="664"/>
      <c r="F813" s="664"/>
      <c r="G813" s="664"/>
      <c r="H813" s="664"/>
      <c r="I813" s="664"/>
      <c r="J813" s="664"/>
      <c r="K813" s="550"/>
      <c r="L813" s="551"/>
      <c r="M813" s="551"/>
      <c r="N813" s="552"/>
      <c r="O813" s="429"/>
      <c r="P813" s="429"/>
      <c r="Q813" s="429"/>
      <c r="R813" s="429"/>
      <c r="S813" s="429"/>
      <c r="T813" s="429"/>
      <c r="U813" s="429"/>
      <c r="V813" s="429"/>
      <c r="W813" s="429"/>
      <c r="X813" s="429"/>
      <c r="Y813" s="429"/>
      <c r="Z813" s="429"/>
      <c r="AA813" s="429"/>
      <c r="AB813" s="429"/>
      <c r="AC813" s="429"/>
      <c r="AD813" s="429"/>
      <c r="AE813" s="12"/>
      <c r="AF813" s="122"/>
      <c r="AH813" s="704">
        <f t="shared" si="109"/>
        <v>0</v>
      </c>
      <c r="AI813" s="705"/>
      <c r="AK813" s="645" cm="1">
        <f t="array" ref="AK813">IF($AH$775=$AJ$775,0,IF(OR(AND(D813&lt;&gt;"",AH813=0,COUNTA(O813:AD813,I868:AD868,I923:AD923)&gt;0),AND(D813&lt;&gt;"",AH813=1,COUNTA(O813:AD813,I868:AD868,I923:AD923=0)),AND(D813="",AH813=0,COUNTA(O813:AD813,I868:AD868,I923:AD923)=0)),0,1))</f>
        <v>0</v>
      </c>
      <c r="AL813" s="647"/>
      <c r="AN813" s="645" cm="1">
        <f t="array" ref="AN813">IF($AH$775=$AJ$775,0,IF(OR(AND(D813&lt;&gt;"",COUNTA(K813)=COUNTA($K$781),AH813=0,COUNTA(O813:AD813,I868:AD868,I923:AD923)&gt;0),AND(D813&lt;&gt;"",AH813=1,COUNTA(O813:AD813,I868:AD868,I923:AD923=0)),AND(D813="",AH813=0,COUNTA(O813:AD813,I868:AD868,I923:AD923)=0)),0,1))</f>
        <v>0</v>
      </c>
      <c r="AO813" s="647"/>
    </row>
    <row r="814" spans="1:41" s="72" customFormat="1" ht="15" customHeight="1">
      <c r="A814" s="131"/>
      <c r="B814" s="15"/>
      <c r="C814" s="82" t="s">
        <v>96</v>
      </c>
      <c r="D814" s="664" t="str">
        <f t="shared" si="108"/>
        <v/>
      </c>
      <c r="E814" s="664"/>
      <c r="F814" s="664"/>
      <c r="G814" s="664"/>
      <c r="H814" s="664"/>
      <c r="I814" s="664"/>
      <c r="J814" s="664"/>
      <c r="K814" s="550"/>
      <c r="L814" s="551"/>
      <c r="M814" s="551"/>
      <c r="N814" s="552"/>
      <c r="O814" s="429"/>
      <c r="P814" s="429"/>
      <c r="Q814" s="429"/>
      <c r="R814" s="429"/>
      <c r="S814" s="429"/>
      <c r="T814" s="429"/>
      <c r="U814" s="429"/>
      <c r="V814" s="429"/>
      <c r="W814" s="429"/>
      <c r="X814" s="429"/>
      <c r="Y814" s="429"/>
      <c r="Z814" s="429"/>
      <c r="AA814" s="429"/>
      <c r="AB814" s="429"/>
      <c r="AC814" s="429"/>
      <c r="AD814" s="429"/>
      <c r="AE814" s="12"/>
      <c r="AF814" s="122"/>
      <c r="AH814" s="704">
        <f t="shared" si="109"/>
        <v>0</v>
      </c>
      <c r="AI814" s="705"/>
      <c r="AK814" s="645" cm="1">
        <f t="array" ref="AK814">IF($AH$775=$AJ$775,0,IF(OR(AND(D814&lt;&gt;"",AH814=0,COUNTA(O814:AD814,I869:AD869,I924:AD924)&gt;0),AND(D814&lt;&gt;"",AH814=1,COUNTA(O814:AD814,I869:AD869,I924:AD924=0)),AND(D814="",AH814=0,COUNTA(O814:AD814,I869:AD869,I924:AD924)=0)),0,1))</f>
        <v>0</v>
      </c>
      <c r="AL814" s="647"/>
      <c r="AN814" s="645" cm="1">
        <f t="array" ref="AN814">IF($AH$775=$AJ$775,0,IF(OR(AND(D814&lt;&gt;"",COUNTA(K814)=COUNTA($K$781),AH814=0,COUNTA(O814:AD814,I869:AD869,I924:AD924)&gt;0),AND(D814&lt;&gt;"",AH814=1,COUNTA(O814:AD814,I869:AD869,I924:AD924=0)),AND(D814="",AH814=0,COUNTA(O814:AD814,I869:AD869,I924:AD924)=0)),0,1))</f>
        <v>0</v>
      </c>
      <c r="AO814" s="647"/>
    </row>
    <row r="815" spans="1:41" s="72" customFormat="1" ht="15" customHeight="1">
      <c r="A815" s="131"/>
      <c r="B815" s="15"/>
      <c r="C815" s="82" t="s">
        <v>97</v>
      </c>
      <c r="D815" s="664" t="str">
        <f t="shared" si="108"/>
        <v/>
      </c>
      <c r="E815" s="664"/>
      <c r="F815" s="664"/>
      <c r="G815" s="664"/>
      <c r="H815" s="664"/>
      <c r="I815" s="664"/>
      <c r="J815" s="664"/>
      <c r="K815" s="550"/>
      <c r="L815" s="551"/>
      <c r="M815" s="551"/>
      <c r="N815" s="552"/>
      <c r="O815" s="429"/>
      <c r="P815" s="429"/>
      <c r="Q815" s="429"/>
      <c r="R815" s="429"/>
      <c r="S815" s="429"/>
      <c r="T815" s="429"/>
      <c r="U815" s="429"/>
      <c r="V815" s="429"/>
      <c r="W815" s="429"/>
      <c r="X815" s="429"/>
      <c r="Y815" s="429"/>
      <c r="Z815" s="429"/>
      <c r="AA815" s="429"/>
      <c r="AB815" s="429"/>
      <c r="AC815" s="429"/>
      <c r="AD815" s="429"/>
      <c r="AE815" s="12"/>
      <c r="AF815" s="122"/>
      <c r="AH815" s="704">
        <f t="shared" si="109"/>
        <v>0</v>
      </c>
      <c r="AI815" s="705"/>
      <c r="AK815" s="645" cm="1">
        <f t="array" ref="AK815">IF($AH$775=$AJ$775,0,IF(OR(AND(D815&lt;&gt;"",AH815=0,COUNTA(O815:AD815,I870:AD870,I925:AD925)&gt;0),AND(D815&lt;&gt;"",AH815=1,COUNTA(O815:AD815,I870:AD870,I925:AD925=0)),AND(D815="",AH815=0,COUNTA(O815:AD815,I870:AD870,I925:AD925)=0)),0,1))</f>
        <v>0</v>
      </c>
      <c r="AL815" s="647"/>
      <c r="AN815" s="645" cm="1">
        <f t="array" ref="AN815">IF($AH$775=$AJ$775,0,IF(OR(AND(D815&lt;&gt;"",COUNTA(K815)=COUNTA($K$781),AH815=0,COUNTA(O815:AD815,I870:AD870,I925:AD925)&gt;0),AND(D815&lt;&gt;"",AH815=1,COUNTA(O815:AD815,I870:AD870,I925:AD925=0)),AND(D815="",AH815=0,COUNTA(O815:AD815,I870:AD870,I925:AD925)=0)),0,1))</f>
        <v>0</v>
      </c>
      <c r="AO815" s="647"/>
    </row>
    <row r="816" spans="1:41" s="72" customFormat="1" ht="15" customHeight="1">
      <c r="A816" s="131"/>
      <c r="B816" s="15"/>
      <c r="C816" s="82" t="s">
        <v>98</v>
      </c>
      <c r="D816" s="664" t="str">
        <f t="shared" si="108"/>
        <v/>
      </c>
      <c r="E816" s="664"/>
      <c r="F816" s="664"/>
      <c r="G816" s="664"/>
      <c r="H816" s="664"/>
      <c r="I816" s="664"/>
      <c r="J816" s="664"/>
      <c r="K816" s="550"/>
      <c r="L816" s="551"/>
      <c r="M816" s="551"/>
      <c r="N816" s="552"/>
      <c r="O816" s="429"/>
      <c r="P816" s="429"/>
      <c r="Q816" s="429"/>
      <c r="R816" s="429"/>
      <c r="S816" s="429"/>
      <c r="T816" s="429"/>
      <c r="U816" s="429"/>
      <c r="V816" s="429"/>
      <c r="W816" s="429"/>
      <c r="X816" s="429"/>
      <c r="Y816" s="429"/>
      <c r="Z816" s="429"/>
      <c r="AA816" s="429"/>
      <c r="AB816" s="429"/>
      <c r="AC816" s="429"/>
      <c r="AD816" s="429"/>
      <c r="AE816" s="12"/>
      <c r="AF816" s="122"/>
      <c r="AH816" s="704">
        <f t="shared" si="109"/>
        <v>0</v>
      </c>
      <c r="AI816" s="705"/>
      <c r="AK816" s="645" cm="1">
        <f t="array" ref="AK816">IF($AH$775=$AJ$775,0,IF(OR(AND(D816&lt;&gt;"",AH816=0,COUNTA(O816:AD816,I871:AD871,I926:AD926)&gt;0),AND(D816&lt;&gt;"",AH816=1,COUNTA(O816:AD816,I871:AD871,I926:AD926=0)),AND(D816="",AH816=0,COUNTA(O816:AD816,I871:AD871,I926:AD926)=0)),0,1))</f>
        <v>0</v>
      </c>
      <c r="AL816" s="647"/>
      <c r="AN816" s="645" cm="1">
        <f t="array" ref="AN816">IF($AH$775=$AJ$775,0,IF(OR(AND(D816&lt;&gt;"",COUNTA(K816)=COUNTA($K$781),AH816=0,COUNTA(O816:AD816,I871:AD871,I926:AD926)&gt;0),AND(D816&lt;&gt;"",AH816=1,COUNTA(O816:AD816,I871:AD871,I926:AD926=0)),AND(D816="",AH816=0,COUNTA(O816:AD816,I871:AD871,I926:AD926)=0)),0,1))</f>
        <v>0</v>
      </c>
      <c r="AO816" s="647"/>
    </row>
    <row r="817" spans="1:41" s="72" customFormat="1" ht="15" customHeight="1">
      <c r="A817" s="131"/>
      <c r="B817" s="15"/>
      <c r="C817" s="82" t="s">
        <v>99</v>
      </c>
      <c r="D817" s="664" t="str">
        <f t="shared" si="108"/>
        <v/>
      </c>
      <c r="E817" s="664"/>
      <c r="F817" s="664"/>
      <c r="G817" s="664"/>
      <c r="H817" s="664"/>
      <c r="I817" s="664"/>
      <c r="J817" s="664"/>
      <c r="K817" s="550"/>
      <c r="L817" s="551"/>
      <c r="M817" s="551"/>
      <c r="N817" s="552"/>
      <c r="O817" s="429"/>
      <c r="P817" s="429"/>
      <c r="Q817" s="429"/>
      <c r="R817" s="429"/>
      <c r="S817" s="429"/>
      <c r="T817" s="429"/>
      <c r="U817" s="429"/>
      <c r="V817" s="429"/>
      <c r="W817" s="429"/>
      <c r="X817" s="429"/>
      <c r="Y817" s="429"/>
      <c r="Z817" s="429"/>
      <c r="AA817" s="429"/>
      <c r="AB817" s="429"/>
      <c r="AC817" s="429"/>
      <c r="AD817" s="429"/>
      <c r="AE817" s="12"/>
      <c r="AF817" s="122"/>
      <c r="AH817" s="704">
        <f t="shared" si="109"/>
        <v>0</v>
      </c>
      <c r="AI817" s="705"/>
      <c r="AK817" s="645" cm="1">
        <f t="array" ref="AK817">IF($AH$775=$AJ$775,0,IF(OR(AND(D817&lt;&gt;"",AH817=0,COUNTA(O817:AD817,I872:AD872,I927:AD927)&gt;0),AND(D817&lt;&gt;"",AH817=1,COUNTA(O817:AD817,I872:AD872,I927:AD927=0)),AND(D817="",AH817=0,COUNTA(O817:AD817,I872:AD872,I927:AD927)=0)),0,1))</f>
        <v>0</v>
      </c>
      <c r="AL817" s="647"/>
      <c r="AN817" s="645" cm="1">
        <f t="array" ref="AN817">IF($AH$775=$AJ$775,0,IF(OR(AND(D817&lt;&gt;"",COUNTA(K817)=COUNTA($K$781),AH817=0,COUNTA(O817:AD817,I872:AD872,I927:AD927)&gt;0),AND(D817&lt;&gt;"",AH817=1,COUNTA(O817:AD817,I872:AD872,I927:AD927=0)),AND(D817="",AH817=0,COUNTA(O817:AD817,I872:AD872,I927:AD927)=0)),0,1))</f>
        <v>0</v>
      </c>
      <c r="AO817" s="647"/>
    </row>
    <row r="818" spans="1:41" s="72" customFormat="1" ht="15" customHeight="1">
      <c r="A818" s="131"/>
      <c r="B818" s="15"/>
      <c r="C818" s="82" t="s">
        <v>100</v>
      </c>
      <c r="D818" s="664" t="str">
        <f t="shared" si="108"/>
        <v/>
      </c>
      <c r="E818" s="664"/>
      <c r="F818" s="664"/>
      <c r="G818" s="664"/>
      <c r="H818" s="664"/>
      <c r="I818" s="664"/>
      <c r="J818" s="664"/>
      <c r="K818" s="550"/>
      <c r="L818" s="551"/>
      <c r="M818" s="551"/>
      <c r="N818" s="552"/>
      <c r="O818" s="429"/>
      <c r="P818" s="429"/>
      <c r="Q818" s="429"/>
      <c r="R818" s="429"/>
      <c r="S818" s="429"/>
      <c r="T818" s="429"/>
      <c r="U818" s="429"/>
      <c r="V818" s="429"/>
      <c r="W818" s="429"/>
      <c r="X818" s="429"/>
      <c r="Y818" s="429"/>
      <c r="Z818" s="429"/>
      <c r="AA818" s="429"/>
      <c r="AB818" s="429"/>
      <c r="AC818" s="429"/>
      <c r="AD818" s="429"/>
      <c r="AE818" s="12"/>
      <c r="AF818" s="122"/>
      <c r="AH818" s="704">
        <f t="shared" si="109"/>
        <v>0</v>
      </c>
      <c r="AI818" s="705"/>
      <c r="AK818" s="645" cm="1">
        <f t="array" ref="AK818">IF($AH$775=$AJ$775,0,IF(OR(AND(D818&lt;&gt;"",AH818=0,COUNTA(O818:AD818,I873:AD873,I928:AD928)&gt;0),AND(D818&lt;&gt;"",AH818=1,COUNTA(O818:AD818,I873:AD873,I928:AD928=0)),AND(D818="",AH818=0,COUNTA(O818:AD818,I873:AD873,I928:AD928)=0)),0,1))</f>
        <v>0</v>
      </c>
      <c r="AL818" s="647"/>
      <c r="AN818" s="645" cm="1">
        <f t="array" ref="AN818">IF($AH$775=$AJ$775,0,IF(OR(AND(D818&lt;&gt;"",COUNTA(K818)=COUNTA($K$781),AH818=0,COUNTA(O818:AD818,I873:AD873,I928:AD928)&gt;0),AND(D818&lt;&gt;"",AH818=1,COUNTA(O818:AD818,I873:AD873,I928:AD928=0)),AND(D818="",AH818=0,COUNTA(O818:AD818,I873:AD873,I928:AD928)=0)),0,1))</f>
        <v>0</v>
      </c>
      <c r="AO818" s="647"/>
    </row>
    <row r="819" spans="1:41" s="72" customFormat="1" ht="15" customHeight="1">
      <c r="A819" s="131"/>
      <c r="B819" s="15"/>
      <c r="C819" s="82" t="s">
        <v>116</v>
      </c>
      <c r="D819" s="664" t="str">
        <f t="shared" si="108"/>
        <v/>
      </c>
      <c r="E819" s="664"/>
      <c r="F819" s="664"/>
      <c r="G819" s="664"/>
      <c r="H819" s="664"/>
      <c r="I819" s="664"/>
      <c r="J819" s="664"/>
      <c r="K819" s="550"/>
      <c r="L819" s="551"/>
      <c r="M819" s="551"/>
      <c r="N819" s="552"/>
      <c r="O819" s="429"/>
      <c r="P819" s="429"/>
      <c r="Q819" s="429"/>
      <c r="R819" s="429"/>
      <c r="S819" s="429"/>
      <c r="T819" s="429"/>
      <c r="U819" s="429"/>
      <c r="V819" s="429"/>
      <c r="W819" s="429"/>
      <c r="X819" s="429"/>
      <c r="Y819" s="429"/>
      <c r="Z819" s="429"/>
      <c r="AA819" s="429"/>
      <c r="AB819" s="429"/>
      <c r="AC819" s="429"/>
      <c r="AD819" s="429"/>
      <c r="AE819" s="12"/>
      <c r="AF819" s="122"/>
      <c r="AH819" s="704">
        <f t="shared" si="109"/>
        <v>0</v>
      </c>
      <c r="AI819" s="705"/>
      <c r="AK819" s="645" cm="1">
        <f t="array" ref="AK819">IF($AH$775=$AJ$775,0,IF(OR(AND(D819&lt;&gt;"",AH819=0,COUNTA(O819:AD819,I874:AD874,I929:AD929)&gt;0),AND(D819&lt;&gt;"",AH819=1,COUNTA(O819:AD819,I874:AD874,I929:AD929=0)),AND(D819="",AH819=0,COUNTA(O819:AD819,I874:AD874,I929:AD929)=0)),0,1))</f>
        <v>0</v>
      </c>
      <c r="AL819" s="647"/>
      <c r="AN819" s="645" cm="1">
        <f t="array" ref="AN819">IF($AH$775=$AJ$775,0,IF(OR(AND(D819&lt;&gt;"",COUNTA(K819)=COUNTA($K$781),AH819=0,COUNTA(O819:AD819,I874:AD874,I929:AD929)&gt;0),AND(D819&lt;&gt;"",AH819=1,COUNTA(O819:AD819,I874:AD874,I929:AD929=0)),AND(D819="",AH819=0,COUNTA(O819:AD819,I874:AD874,I929:AD929)=0)),0,1))</f>
        <v>0</v>
      </c>
      <c r="AO819" s="647"/>
    </row>
    <row r="820" spans="1:41" s="72" customFormat="1" ht="15" customHeight="1">
      <c r="A820" s="131"/>
      <c r="B820" s="15"/>
      <c r="C820" s="82" t="s">
        <v>117</v>
      </c>
      <c r="D820" s="664" t="str">
        <f t="shared" si="108"/>
        <v/>
      </c>
      <c r="E820" s="664"/>
      <c r="F820" s="664"/>
      <c r="G820" s="664"/>
      <c r="H820" s="664"/>
      <c r="I820" s="664"/>
      <c r="J820" s="664"/>
      <c r="K820" s="550"/>
      <c r="L820" s="551"/>
      <c r="M820" s="551"/>
      <c r="N820" s="552"/>
      <c r="O820" s="429"/>
      <c r="P820" s="429"/>
      <c r="Q820" s="429"/>
      <c r="R820" s="429"/>
      <c r="S820" s="429"/>
      <c r="T820" s="429"/>
      <c r="U820" s="429"/>
      <c r="V820" s="429"/>
      <c r="W820" s="429"/>
      <c r="X820" s="429"/>
      <c r="Y820" s="429"/>
      <c r="Z820" s="429"/>
      <c r="AA820" s="429"/>
      <c r="AB820" s="429"/>
      <c r="AC820" s="429"/>
      <c r="AD820" s="429"/>
      <c r="AE820" s="12"/>
      <c r="AF820" s="122"/>
      <c r="AH820" s="704">
        <f t="shared" si="109"/>
        <v>0</v>
      </c>
      <c r="AI820" s="705"/>
      <c r="AK820" s="645" cm="1">
        <f t="array" ref="AK820">IF($AH$775=$AJ$775,0,IF(OR(AND(D820&lt;&gt;"",AH820=0,COUNTA(O820:AD820,I875:AD875,I930:AD930)&gt;0),AND(D820&lt;&gt;"",AH820=1,COUNTA(O820:AD820,I875:AD875,I930:AD930=0)),AND(D820="",AH820=0,COUNTA(O820:AD820,I875:AD875,I930:AD930)=0)),0,1))</f>
        <v>0</v>
      </c>
      <c r="AL820" s="647"/>
      <c r="AN820" s="645" cm="1">
        <f t="array" ref="AN820">IF($AH$775=$AJ$775,0,IF(OR(AND(D820&lt;&gt;"",COUNTA(K820)=COUNTA($K$781),AH820=0,COUNTA(O820:AD820,I875:AD875,I930:AD930)&gt;0),AND(D820&lt;&gt;"",AH820=1,COUNTA(O820:AD820,I875:AD875,I930:AD930=0)),AND(D820="",AH820=0,COUNTA(O820:AD820,I875:AD875,I930:AD930)=0)),0,1))</f>
        <v>0</v>
      </c>
      <c r="AO820" s="647"/>
    </row>
    <row r="821" spans="1:41" s="72" customFormat="1" ht="15" customHeight="1">
      <c r="A821" s="131"/>
      <c r="B821" s="15"/>
      <c r="C821" s="82" t="s">
        <v>118</v>
      </c>
      <c r="D821" s="664" t="str">
        <f t="shared" si="108"/>
        <v/>
      </c>
      <c r="E821" s="664"/>
      <c r="F821" s="664"/>
      <c r="G821" s="664"/>
      <c r="H821" s="664"/>
      <c r="I821" s="664"/>
      <c r="J821" s="664"/>
      <c r="K821" s="550"/>
      <c r="L821" s="551"/>
      <c r="M821" s="551"/>
      <c r="N821" s="552"/>
      <c r="O821" s="429"/>
      <c r="P821" s="429"/>
      <c r="Q821" s="429"/>
      <c r="R821" s="429"/>
      <c r="S821" s="429"/>
      <c r="T821" s="429"/>
      <c r="U821" s="429"/>
      <c r="V821" s="429"/>
      <c r="W821" s="429"/>
      <c r="X821" s="429"/>
      <c r="Y821" s="429"/>
      <c r="Z821" s="429"/>
      <c r="AA821" s="429"/>
      <c r="AB821" s="429"/>
      <c r="AC821" s="429"/>
      <c r="AD821" s="429"/>
      <c r="AE821" s="12"/>
      <c r="AF821" s="122"/>
      <c r="AH821" s="704">
        <f t="shared" si="109"/>
        <v>0</v>
      </c>
      <c r="AI821" s="705"/>
      <c r="AK821" s="645" cm="1">
        <f t="array" ref="AK821">IF($AH$775=$AJ$775,0,IF(OR(AND(D821&lt;&gt;"",AH821=0,COUNTA(O821:AD821,I876:AD876,I931:AD931)&gt;0),AND(D821&lt;&gt;"",AH821=1,COUNTA(O821:AD821,I876:AD876,I931:AD931=0)),AND(D821="",AH821=0,COUNTA(O821:AD821,I876:AD876,I931:AD931)=0)),0,1))</f>
        <v>0</v>
      </c>
      <c r="AL821" s="647"/>
      <c r="AN821" s="645" cm="1">
        <f t="array" ref="AN821">IF($AH$775=$AJ$775,0,IF(OR(AND(D821&lt;&gt;"",COUNTA(K821)=COUNTA($K$781),AH821=0,COUNTA(O821:AD821,I876:AD876,I931:AD931)&gt;0),AND(D821&lt;&gt;"",AH821=1,COUNTA(O821:AD821,I876:AD876,I931:AD931=0)),AND(D821="",AH821=0,COUNTA(O821:AD821,I876:AD876,I931:AD931)=0)),0,1))</f>
        <v>0</v>
      </c>
      <c r="AO821" s="647"/>
    </row>
    <row r="822" spans="1:41" s="72" customFormat="1" ht="15" customHeight="1">
      <c r="A822" s="131"/>
      <c r="B822" s="15"/>
      <c r="C822" s="82" t="s">
        <v>119</v>
      </c>
      <c r="D822" s="664" t="str">
        <f t="shared" si="108"/>
        <v/>
      </c>
      <c r="E822" s="664"/>
      <c r="F822" s="664"/>
      <c r="G822" s="664"/>
      <c r="H822" s="664"/>
      <c r="I822" s="664"/>
      <c r="J822" s="664"/>
      <c r="K822" s="550"/>
      <c r="L822" s="551"/>
      <c r="M822" s="551"/>
      <c r="N822" s="552"/>
      <c r="O822" s="429"/>
      <c r="P822" s="429"/>
      <c r="Q822" s="429"/>
      <c r="R822" s="429"/>
      <c r="S822" s="429"/>
      <c r="T822" s="429"/>
      <c r="U822" s="429"/>
      <c r="V822" s="429"/>
      <c r="W822" s="429"/>
      <c r="X822" s="429"/>
      <c r="Y822" s="429"/>
      <c r="Z822" s="429"/>
      <c r="AA822" s="429"/>
      <c r="AB822" s="429"/>
      <c r="AC822" s="429"/>
      <c r="AD822" s="429"/>
      <c r="AE822" s="12"/>
      <c r="AF822" s="122"/>
      <c r="AH822" s="704">
        <f t="shared" si="109"/>
        <v>0</v>
      </c>
      <c r="AI822" s="705"/>
      <c r="AK822" s="645" cm="1">
        <f t="array" ref="AK822">IF($AH$775=$AJ$775,0,IF(OR(AND(D822&lt;&gt;"",AH822=0,COUNTA(O822:AD822,I877:AD877,I932:AD932)&gt;0),AND(D822&lt;&gt;"",AH822=1,COUNTA(O822:AD822,I877:AD877,I932:AD932=0)),AND(D822="",AH822=0,COUNTA(O822:AD822,I877:AD877,I932:AD932)=0)),0,1))</f>
        <v>0</v>
      </c>
      <c r="AL822" s="647"/>
      <c r="AN822" s="645" cm="1">
        <f t="array" ref="AN822">IF($AH$775=$AJ$775,0,IF(OR(AND(D822&lt;&gt;"",COUNTA(K822)=COUNTA($K$781),AH822=0,COUNTA(O822:AD822,I877:AD877,I932:AD932)&gt;0),AND(D822&lt;&gt;"",AH822=1,COUNTA(O822:AD822,I877:AD877,I932:AD932=0)),AND(D822="",AH822=0,COUNTA(O822:AD822,I877:AD877,I932:AD932)=0)),0,1))</f>
        <v>0</v>
      </c>
      <c r="AO822" s="647"/>
    </row>
    <row r="823" spans="1:41" s="72" customFormat="1" ht="15" customHeight="1">
      <c r="A823" s="131"/>
      <c r="B823" s="15"/>
      <c r="C823" s="82" t="s">
        <v>120</v>
      </c>
      <c r="D823" s="664" t="str">
        <f t="shared" si="108"/>
        <v/>
      </c>
      <c r="E823" s="664"/>
      <c r="F823" s="664"/>
      <c r="G823" s="664"/>
      <c r="H823" s="664"/>
      <c r="I823" s="664"/>
      <c r="J823" s="664"/>
      <c r="K823" s="550"/>
      <c r="L823" s="551"/>
      <c r="M823" s="551"/>
      <c r="N823" s="552"/>
      <c r="O823" s="429"/>
      <c r="P823" s="429"/>
      <c r="Q823" s="429"/>
      <c r="R823" s="429"/>
      <c r="S823" s="429"/>
      <c r="T823" s="429"/>
      <c r="U823" s="429"/>
      <c r="V823" s="429"/>
      <c r="W823" s="429"/>
      <c r="X823" s="429"/>
      <c r="Y823" s="429"/>
      <c r="Z823" s="429"/>
      <c r="AA823" s="429"/>
      <c r="AB823" s="429"/>
      <c r="AC823" s="429"/>
      <c r="AD823" s="429"/>
      <c r="AE823" s="12"/>
      <c r="AF823" s="122"/>
      <c r="AH823" s="704">
        <f t="shared" si="109"/>
        <v>0</v>
      </c>
      <c r="AI823" s="705"/>
      <c r="AK823" s="645" cm="1">
        <f t="array" ref="AK823">IF($AH$775=$AJ$775,0,IF(OR(AND(D823&lt;&gt;"",AH823=0,COUNTA(O823:AD823,I878:AD878,I933:AD933)&gt;0),AND(D823&lt;&gt;"",AH823=1,COUNTA(O823:AD823,I878:AD878,I933:AD933=0)),AND(D823="",AH823=0,COUNTA(O823:AD823,I878:AD878,I933:AD933)=0)),0,1))</f>
        <v>0</v>
      </c>
      <c r="AL823" s="647"/>
      <c r="AN823" s="645" cm="1">
        <f t="array" ref="AN823">IF($AH$775=$AJ$775,0,IF(OR(AND(D823&lt;&gt;"",COUNTA(K823)=COUNTA($K$781),AH823=0,COUNTA(O823:AD823,I878:AD878,I933:AD933)&gt;0),AND(D823&lt;&gt;"",AH823=1,COUNTA(O823:AD823,I878:AD878,I933:AD933=0)),AND(D823="",AH823=0,COUNTA(O823:AD823,I878:AD878,I933:AD933)=0)),0,1))</f>
        <v>0</v>
      </c>
      <c r="AO823" s="647"/>
    </row>
    <row r="824" spans="1:41" s="72" customFormat="1" ht="15" customHeight="1">
      <c r="A824" s="131"/>
      <c r="B824" s="15"/>
      <c r="C824" s="82" t="s">
        <v>121</v>
      </c>
      <c r="D824" s="664" t="str">
        <f t="shared" si="108"/>
        <v/>
      </c>
      <c r="E824" s="664"/>
      <c r="F824" s="664"/>
      <c r="G824" s="664"/>
      <c r="H824" s="664"/>
      <c r="I824" s="664"/>
      <c r="J824" s="664"/>
      <c r="K824" s="550"/>
      <c r="L824" s="551"/>
      <c r="M824" s="551"/>
      <c r="N824" s="552"/>
      <c r="O824" s="429"/>
      <c r="P824" s="429"/>
      <c r="Q824" s="429"/>
      <c r="R824" s="429"/>
      <c r="S824" s="429"/>
      <c r="T824" s="429"/>
      <c r="U824" s="429"/>
      <c r="V824" s="429"/>
      <c r="W824" s="429"/>
      <c r="X824" s="429"/>
      <c r="Y824" s="429"/>
      <c r="Z824" s="429"/>
      <c r="AA824" s="429"/>
      <c r="AB824" s="429"/>
      <c r="AC824" s="429"/>
      <c r="AD824" s="429"/>
      <c r="AE824" s="12"/>
      <c r="AF824" s="122"/>
      <c r="AH824" s="704">
        <f t="shared" si="109"/>
        <v>0</v>
      </c>
      <c r="AI824" s="705"/>
      <c r="AK824" s="645" cm="1">
        <f t="array" ref="AK824">IF($AH$775=$AJ$775,0,IF(OR(AND(D824&lt;&gt;"",AH824=0,COUNTA(O824:AD824,I879:AD879,I934:AD934)&gt;0),AND(D824&lt;&gt;"",AH824=1,COUNTA(O824:AD824,I879:AD879,I934:AD934=0)),AND(D824="",AH824=0,COUNTA(O824:AD824,I879:AD879,I934:AD934)=0)),0,1))</f>
        <v>0</v>
      </c>
      <c r="AL824" s="647"/>
      <c r="AN824" s="645" cm="1">
        <f t="array" ref="AN824">IF($AH$775=$AJ$775,0,IF(OR(AND(D824&lt;&gt;"",COUNTA(K824)=COUNTA($K$781),AH824=0,COUNTA(O824:AD824,I879:AD879,I934:AD934)&gt;0),AND(D824&lt;&gt;"",AH824=1,COUNTA(O824:AD824,I879:AD879,I934:AD934=0)),AND(D824="",AH824=0,COUNTA(O824:AD824,I879:AD879,I934:AD934)=0)),0,1))</f>
        <v>0</v>
      </c>
      <c r="AO824" s="647"/>
    </row>
    <row r="825" spans="1:41" s="72" customFormat="1" ht="15" customHeight="1">
      <c r="A825" s="131"/>
      <c r="B825" s="15"/>
      <c r="C825" s="82" t="s">
        <v>122</v>
      </c>
      <c r="D825" s="664" t="str">
        <f t="shared" si="108"/>
        <v/>
      </c>
      <c r="E825" s="664"/>
      <c r="F825" s="664"/>
      <c r="G825" s="664"/>
      <c r="H825" s="664"/>
      <c r="I825" s="664"/>
      <c r="J825" s="664"/>
      <c r="K825" s="550"/>
      <c r="L825" s="551"/>
      <c r="M825" s="551"/>
      <c r="N825" s="552"/>
      <c r="O825" s="429"/>
      <c r="P825" s="429"/>
      <c r="Q825" s="429"/>
      <c r="R825" s="429"/>
      <c r="S825" s="429"/>
      <c r="T825" s="429"/>
      <c r="U825" s="429"/>
      <c r="V825" s="429"/>
      <c r="W825" s="429"/>
      <c r="X825" s="429"/>
      <c r="Y825" s="429"/>
      <c r="Z825" s="429"/>
      <c r="AA825" s="429"/>
      <c r="AB825" s="429"/>
      <c r="AC825" s="429"/>
      <c r="AD825" s="429"/>
      <c r="AE825" s="12"/>
      <c r="AF825" s="122"/>
      <c r="AH825" s="704">
        <f t="shared" si="109"/>
        <v>0</v>
      </c>
      <c r="AI825" s="705"/>
      <c r="AK825" s="645" cm="1">
        <f t="array" ref="AK825">IF($AH$775=$AJ$775,0,IF(OR(AND(D825&lt;&gt;"",AH825=0,COUNTA(O825:AD825,I880:AD880,I935:AD935)&gt;0),AND(D825&lt;&gt;"",AH825=1,COUNTA(O825:AD825,I880:AD880,I935:AD935=0)),AND(D825="",AH825=0,COUNTA(O825:AD825,I880:AD880,I935:AD935)=0)),0,1))</f>
        <v>0</v>
      </c>
      <c r="AL825" s="647"/>
      <c r="AN825" s="645" cm="1">
        <f t="array" ref="AN825">IF($AH$775=$AJ$775,0,IF(OR(AND(D825&lt;&gt;"",COUNTA(K825)=COUNTA($K$781),AH825=0,COUNTA(O825:AD825,I880:AD880,I935:AD935)&gt;0),AND(D825&lt;&gt;"",AH825=1,COUNTA(O825:AD825,I880:AD880,I935:AD935=0)),AND(D825="",AH825=0,COUNTA(O825:AD825,I880:AD880,I935:AD935)=0)),0,1))</f>
        <v>0</v>
      </c>
      <c r="AO825" s="647"/>
    </row>
    <row r="826" spans="1:41" s="72" customFormat="1" ht="15" customHeight="1">
      <c r="A826" s="131"/>
      <c r="B826" s="15"/>
      <c r="C826" s="82" t="s">
        <v>123</v>
      </c>
      <c r="D826" s="664" t="str">
        <f t="shared" si="108"/>
        <v/>
      </c>
      <c r="E826" s="664"/>
      <c r="F826" s="664"/>
      <c r="G826" s="664"/>
      <c r="H826" s="664"/>
      <c r="I826" s="664"/>
      <c r="J826" s="664"/>
      <c r="K826" s="550"/>
      <c r="L826" s="551"/>
      <c r="M826" s="551"/>
      <c r="N826" s="552"/>
      <c r="O826" s="429"/>
      <c r="P826" s="429"/>
      <c r="Q826" s="429"/>
      <c r="R826" s="429"/>
      <c r="S826" s="429"/>
      <c r="T826" s="429"/>
      <c r="U826" s="429"/>
      <c r="V826" s="429"/>
      <c r="W826" s="429"/>
      <c r="X826" s="429"/>
      <c r="Y826" s="429"/>
      <c r="Z826" s="429"/>
      <c r="AA826" s="429"/>
      <c r="AB826" s="429"/>
      <c r="AC826" s="429"/>
      <c r="AD826" s="429"/>
      <c r="AE826" s="12"/>
      <c r="AF826" s="122"/>
      <c r="AH826" s="704">
        <f t="shared" si="109"/>
        <v>0</v>
      </c>
      <c r="AI826" s="705"/>
      <c r="AK826" s="645" cm="1">
        <f t="array" ref="AK826">IF($AH$775=$AJ$775,0,IF(OR(AND(D826&lt;&gt;"",AH826=0,COUNTA(O826:AD826,I881:AD881,I936:AD936)&gt;0),AND(D826&lt;&gt;"",AH826=1,COUNTA(O826:AD826,I881:AD881,I936:AD936=0)),AND(D826="",AH826=0,COUNTA(O826:AD826,I881:AD881,I936:AD936)=0)),0,1))</f>
        <v>0</v>
      </c>
      <c r="AL826" s="647"/>
      <c r="AN826" s="645" cm="1">
        <f t="array" ref="AN826">IF($AH$775=$AJ$775,0,IF(OR(AND(D826&lt;&gt;"",COUNTA(K826)=COUNTA($K$781),AH826=0,COUNTA(O826:AD826,I881:AD881,I936:AD936)&gt;0),AND(D826&lt;&gt;"",AH826=1,COUNTA(O826:AD826,I881:AD881,I936:AD936=0)),AND(D826="",AH826=0,COUNTA(O826:AD826,I881:AD881,I936:AD936)=0)),0,1))</f>
        <v>0</v>
      </c>
      <c r="AO826" s="647"/>
    </row>
    <row r="827" spans="1:41" s="72" customFormat="1" ht="15" customHeight="1">
      <c r="A827" s="131"/>
      <c r="B827" s="15"/>
      <c r="C827" s="82" t="s">
        <v>124</v>
      </c>
      <c r="D827" s="664" t="str">
        <f t="shared" si="108"/>
        <v/>
      </c>
      <c r="E827" s="664"/>
      <c r="F827" s="664"/>
      <c r="G827" s="664"/>
      <c r="H827" s="664"/>
      <c r="I827" s="664"/>
      <c r="J827" s="664"/>
      <c r="K827" s="550"/>
      <c r="L827" s="551"/>
      <c r="M827" s="551"/>
      <c r="N827" s="552"/>
      <c r="O827" s="429"/>
      <c r="P827" s="429"/>
      <c r="Q827" s="429"/>
      <c r="R827" s="429"/>
      <c r="S827" s="429"/>
      <c r="T827" s="429"/>
      <c r="U827" s="429"/>
      <c r="V827" s="429"/>
      <c r="W827" s="429"/>
      <c r="X827" s="429"/>
      <c r="Y827" s="429"/>
      <c r="Z827" s="429"/>
      <c r="AA827" s="429"/>
      <c r="AB827" s="429"/>
      <c r="AC827" s="429"/>
      <c r="AD827" s="429"/>
      <c r="AE827" s="12"/>
      <c r="AF827" s="122"/>
      <c r="AH827" s="704">
        <f t="shared" si="109"/>
        <v>0</v>
      </c>
      <c r="AI827" s="705"/>
      <c r="AK827" s="645" cm="1">
        <f t="array" ref="AK827">IF($AH$775=$AJ$775,0,IF(OR(AND(D827&lt;&gt;"",AH827=0,COUNTA(O827:AD827,I882:AD882,I937:AD937)&gt;0),AND(D827&lt;&gt;"",AH827=1,COUNTA(O827:AD827,I882:AD882,I937:AD937=0)),AND(D827="",AH827=0,COUNTA(O827:AD827,I882:AD882,I937:AD937)=0)),0,1))</f>
        <v>0</v>
      </c>
      <c r="AL827" s="647"/>
      <c r="AN827" s="645" cm="1">
        <f t="array" ref="AN827">IF($AH$775=$AJ$775,0,IF(OR(AND(D827&lt;&gt;"",COUNTA(K827)=COUNTA($K$781),AH827=0,COUNTA(O827:AD827,I882:AD882,I937:AD937)&gt;0),AND(D827&lt;&gt;"",AH827=1,COUNTA(O827:AD827,I882:AD882,I937:AD937=0)),AND(D827="",AH827=0,COUNTA(O827:AD827,I882:AD882,I937:AD937)=0)),0,1))</f>
        <v>0</v>
      </c>
      <c r="AO827" s="647"/>
    </row>
    <row r="828" spans="1:41" s="72" customFormat="1" ht="15" customHeight="1">
      <c r="A828" s="131"/>
      <c r="B828" s="15"/>
      <c r="C828" s="82" t="s">
        <v>125</v>
      </c>
      <c r="D828" s="664" t="str">
        <f t="shared" si="108"/>
        <v/>
      </c>
      <c r="E828" s="664"/>
      <c r="F828" s="664"/>
      <c r="G828" s="664"/>
      <c r="H828" s="664"/>
      <c r="I828" s="664"/>
      <c r="J828" s="664"/>
      <c r="K828" s="550"/>
      <c r="L828" s="551"/>
      <c r="M828" s="551"/>
      <c r="N828" s="552"/>
      <c r="O828" s="429"/>
      <c r="P828" s="429"/>
      <c r="Q828" s="429"/>
      <c r="R828" s="429"/>
      <c r="S828" s="429"/>
      <c r="T828" s="429"/>
      <c r="U828" s="429"/>
      <c r="V828" s="429"/>
      <c r="W828" s="429"/>
      <c r="X828" s="429"/>
      <c r="Y828" s="429"/>
      <c r="Z828" s="429"/>
      <c r="AA828" s="429"/>
      <c r="AB828" s="429"/>
      <c r="AC828" s="429"/>
      <c r="AD828" s="429"/>
      <c r="AE828" s="12"/>
      <c r="AF828" s="122"/>
      <c r="AH828" s="704">
        <f t="shared" si="109"/>
        <v>0</v>
      </c>
      <c r="AI828" s="705"/>
      <c r="AK828" s="645" cm="1">
        <f t="array" ref="AK828">IF($AH$775=$AJ$775,0,IF(OR(AND(D828&lt;&gt;"",AH828=0,COUNTA(O828:AD828,I883:AD883,I938:AD938)&gt;0),AND(D828&lt;&gt;"",AH828=1,COUNTA(O828:AD828,I883:AD883,I938:AD938=0)),AND(D828="",AH828=0,COUNTA(O828:AD828,I883:AD883,I938:AD938)=0)),0,1))</f>
        <v>0</v>
      </c>
      <c r="AL828" s="647"/>
      <c r="AN828" s="645" cm="1">
        <f t="array" ref="AN828">IF($AH$775=$AJ$775,0,IF(OR(AND(D828&lt;&gt;"",COUNTA(K828)=COUNTA($K$781),AH828=0,COUNTA(O828:AD828,I883:AD883,I938:AD938)&gt;0),AND(D828&lt;&gt;"",AH828=1,COUNTA(O828:AD828,I883:AD883,I938:AD938=0)),AND(D828="",AH828=0,COUNTA(O828:AD828,I883:AD883,I938:AD938)=0)),0,1))</f>
        <v>0</v>
      </c>
      <c r="AO828" s="647"/>
    </row>
    <row r="829" spans="1:41" s="48" customFormat="1" ht="15" customHeight="1">
      <c r="A829" s="131"/>
      <c r="B829" s="72"/>
      <c r="C829" s="82" t="s">
        <v>237</v>
      </c>
      <c r="D829" s="664" t="str">
        <f t="shared" si="108"/>
        <v/>
      </c>
      <c r="E829" s="664"/>
      <c r="F829" s="664"/>
      <c r="G829" s="664"/>
      <c r="H829" s="664"/>
      <c r="I829" s="664"/>
      <c r="J829" s="664"/>
      <c r="K829" s="550"/>
      <c r="L829" s="551"/>
      <c r="M829" s="551"/>
      <c r="N829" s="552"/>
      <c r="O829" s="429"/>
      <c r="P829" s="429"/>
      <c r="Q829" s="429"/>
      <c r="R829" s="429"/>
      <c r="S829" s="429"/>
      <c r="T829" s="429"/>
      <c r="U829" s="429"/>
      <c r="V829" s="429"/>
      <c r="W829" s="429"/>
      <c r="X829" s="429"/>
      <c r="Y829" s="429"/>
      <c r="Z829" s="429"/>
      <c r="AA829" s="429"/>
      <c r="AB829" s="429"/>
      <c r="AC829" s="429"/>
      <c r="AD829" s="429"/>
      <c r="AE829" s="12"/>
      <c r="AF829" s="16"/>
      <c r="AH829" s="704">
        <f>IF($AH$775=$AJ$775,0,IF(OR(K829="",K829=1),0,1))</f>
        <v>0</v>
      </c>
      <c r="AI829" s="705"/>
      <c r="AK829" s="645" cm="1">
        <f t="array" ref="AK829">IF($AH$775=$AJ$775,0,IF(OR(AND(D829&lt;&gt;"",AH829=0,COUNTA(O829:AD829,I884:AD884,I939:AD939)&gt;0),AND(D829&lt;&gt;"",AH829=1,COUNTA(O829:AD829,I884:AD884,I939:AD939=0)),AND(D829="",AH829=0,COUNTA(O829:AD829,I884:AD884,I939:AD939)=0)),0,1))</f>
        <v>0</v>
      </c>
      <c r="AL829" s="647"/>
      <c r="AN829" s="645" cm="1">
        <f t="array" ref="AN829">IF($AH$775=$AJ$775,0,IF(OR(AND(D829&lt;&gt;"",COUNTA(K829)=COUNTA($K$781),AH829=0,COUNTA(O829:AD829,I884:AD884,I939:AD939)&gt;0),AND(D829&lt;&gt;"",AH829=1,COUNTA(O829:AD829,I884:AD884,I939:AD939=0)),AND(D829="",AH829=0,COUNTA(O829:AD829,I884:AD884,I939:AD939)=0)),0,1))</f>
        <v>0</v>
      </c>
      <c r="AO829" s="647"/>
    </row>
    <row r="830" spans="1:41" s="48" customFormat="1" ht="15" customHeight="1">
      <c r="A830" s="131"/>
      <c r="B830" s="72"/>
      <c r="C830" s="82" t="s">
        <v>238</v>
      </c>
      <c r="D830" s="664" t="str">
        <f t="shared" si="108"/>
        <v/>
      </c>
      <c r="E830" s="664"/>
      <c r="F830" s="664"/>
      <c r="G830" s="664"/>
      <c r="H830" s="664"/>
      <c r="I830" s="664"/>
      <c r="J830" s="664"/>
      <c r="K830" s="550"/>
      <c r="L830" s="551"/>
      <c r="M830" s="551"/>
      <c r="N830" s="552"/>
      <c r="O830" s="429"/>
      <c r="P830" s="429"/>
      <c r="Q830" s="429"/>
      <c r="R830" s="429"/>
      <c r="S830" s="429"/>
      <c r="T830" s="429"/>
      <c r="U830" s="429"/>
      <c r="V830" s="429"/>
      <c r="W830" s="429"/>
      <c r="X830" s="429"/>
      <c r="Y830" s="429"/>
      <c r="Z830" s="429"/>
      <c r="AA830" s="429"/>
      <c r="AB830" s="429"/>
      <c r="AC830" s="429"/>
      <c r="AD830" s="429"/>
      <c r="AE830" s="12"/>
      <c r="AF830" s="16"/>
      <c r="AH830" s="704">
        <f>IF($AH$775=$AJ$775,0,IF(OR(K830="",K830=1),0,1))</f>
        <v>0</v>
      </c>
      <c r="AI830" s="705"/>
      <c r="AK830" s="645" cm="1">
        <f t="array" ref="AK830">IF($AH$775=$AJ$775,0,IF(OR(AND(D830&lt;&gt;"",AH830=0,COUNTA(O830:AD830,I885:AD885,I940:AD940)&gt;0),AND(D830&lt;&gt;"",AH830=1,COUNTA(O830:AD830,I885:AD885,I940:AD940=0)),AND(D830="",AH830=0,COUNTA(O830:AD830,I885:AD885,I940:AD940)=0)),0,1))</f>
        <v>0</v>
      </c>
      <c r="AL830" s="647"/>
      <c r="AN830" s="645" cm="1">
        <f t="array" ref="AN830">IF($AH$775=$AJ$775,0,IF(OR(AND(D830&lt;&gt;"",COUNTA(K830)=COUNTA($K$781),AH830=0,COUNTA(O830:AD830,I885:AD885,I940:AD940)&gt;0),AND(D830&lt;&gt;"",AH830=1,COUNTA(O830:AD830,I885:AD885,I940:AD940=0)),AND(D830="",AH830=0,COUNTA(O830:AD830,I885:AD885,I940:AD940)=0)),0,1))</f>
        <v>0</v>
      </c>
      <c r="AO830" s="647"/>
    </row>
    <row r="831" spans="1:41" s="48" customFormat="1" ht="15" customHeight="1">
      <c r="A831" s="131"/>
      <c r="B831" s="72"/>
      <c r="C831" s="82" t="s">
        <v>239</v>
      </c>
      <c r="D831" s="664" t="str">
        <f t="shared" si="108"/>
        <v/>
      </c>
      <c r="E831" s="664"/>
      <c r="F831" s="664"/>
      <c r="G831" s="664"/>
      <c r="H831" s="664"/>
      <c r="I831" s="664"/>
      <c r="J831" s="664"/>
      <c r="K831" s="550"/>
      <c r="L831" s="551"/>
      <c r="M831" s="551"/>
      <c r="N831" s="552"/>
      <c r="O831" s="429"/>
      <c r="P831" s="429"/>
      <c r="Q831" s="429"/>
      <c r="R831" s="429"/>
      <c r="S831" s="429"/>
      <c r="T831" s="429"/>
      <c r="U831" s="429"/>
      <c r="V831" s="429"/>
      <c r="W831" s="429"/>
      <c r="X831" s="429"/>
      <c r="Y831" s="429"/>
      <c r="Z831" s="429"/>
      <c r="AA831" s="429"/>
      <c r="AB831" s="429"/>
      <c r="AC831" s="429"/>
      <c r="AD831" s="429"/>
      <c r="AE831" s="12"/>
      <c r="AF831" s="16"/>
      <c r="AH831" s="704">
        <f>IF($AH$775=$AJ$775,0,IF(OR(K831="",K831=1),0,1))</f>
        <v>0</v>
      </c>
      <c r="AI831" s="705"/>
      <c r="AK831" s="645" cm="1">
        <f t="array" ref="AK831">IF($AH$775=$AJ$775,0,IF(OR(AND(D831&lt;&gt;"",AH831=0,COUNTA(O831:AD831,I886:AD886,I941:AD941)&gt;0),AND(D831&lt;&gt;"",AH831=1,COUNTA(O831:AD831,I886:AD886,I941:AD941=0)),AND(D831="",AH831=0,COUNTA(O831:AD831,I886:AD886,I941:AD941)=0)),0,1))</f>
        <v>0</v>
      </c>
      <c r="AL831" s="647"/>
      <c r="AN831" s="645" cm="1">
        <f t="array" ref="AN831">IF($AH$775=$AJ$775,0,IF(OR(AND(D831&lt;&gt;"",COUNTA(K831)=COUNTA($K$781),AH831=0,COUNTA(O831:AD831,I886:AD886,I941:AD941)&gt;0),AND(D831&lt;&gt;"",AH831=1,COUNTA(O831:AD831,I886:AD886,I941:AD941=0)),AND(D831="",AH831=0,COUNTA(O831:AD831,I886:AD886,I941:AD941)=0)),0,1))</f>
        <v>0</v>
      </c>
      <c r="AO831" s="647"/>
    </row>
    <row r="832" spans="1:41" s="48" customFormat="1" ht="15" customHeight="1">
      <c r="A832" s="131"/>
      <c r="B832" s="72"/>
      <c r="C832" s="82" t="s">
        <v>240</v>
      </c>
      <c r="D832" s="664" t="str">
        <f t="shared" si="108"/>
        <v/>
      </c>
      <c r="E832" s="664"/>
      <c r="F832" s="664"/>
      <c r="G832" s="664"/>
      <c r="H832" s="664"/>
      <c r="I832" s="664"/>
      <c r="J832" s="664"/>
      <c r="K832" s="550"/>
      <c r="L832" s="551"/>
      <c r="M832" s="551"/>
      <c r="N832" s="552"/>
      <c r="O832" s="429"/>
      <c r="P832" s="429"/>
      <c r="Q832" s="429"/>
      <c r="R832" s="429"/>
      <c r="S832" s="429"/>
      <c r="T832" s="429"/>
      <c r="U832" s="429"/>
      <c r="V832" s="429"/>
      <c r="W832" s="429"/>
      <c r="X832" s="429"/>
      <c r="Y832" s="429"/>
      <c r="Z832" s="429"/>
      <c r="AA832" s="429"/>
      <c r="AB832" s="429"/>
      <c r="AC832" s="429"/>
      <c r="AD832" s="429"/>
      <c r="AE832" s="12"/>
      <c r="AF832" s="16"/>
      <c r="AH832" s="704">
        <f>IF($AH$775=$AJ$775,0,IF(OR(K832="",K832=1),0,1))</f>
        <v>0</v>
      </c>
      <c r="AI832" s="705"/>
      <c r="AK832" s="645" cm="1">
        <f t="array" ref="AK832">IF($AH$775=$AJ$775,0,IF(OR(AND(D832&lt;&gt;"",AH832=0,COUNTA(O832:AD832,I887:AD887,I942:AD942)&gt;0),AND(D832&lt;&gt;"",AH832=1,COUNTA(O832:AD832,I887:AD887,I942:AD942=0)),AND(D832="",AH832=0,COUNTA(O832:AD832,I887:AD887,I942:AD942)=0)),0,1))</f>
        <v>0</v>
      </c>
      <c r="AL832" s="647"/>
      <c r="AN832" s="645" cm="1">
        <f t="array" ref="AN832">IF($AH$775=$AJ$775,0,IF(OR(AND(D832&lt;&gt;"",COUNTA(K832)=COUNTA($K$781),AH832=0,COUNTA(O832:AD832,I887:AD887,I942:AD942)&gt;0),AND(D832&lt;&gt;"",AH832=1,COUNTA(O832:AD832,I887:AD887,I942:AD942=0)),AND(D832="",AH832=0,COUNTA(O832:AD832,I887:AD887,I942:AD942)=0)),0,1))</f>
        <v>0</v>
      </c>
      <c r="AO832" s="647"/>
    </row>
    <row r="833" spans="1:41" s="48" customFormat="1" ht="15" customHeight="1">
      <c r="A833" s="131"/>
      <c r="B833" s="72"/>
      <c r="C833" s="82" t="s">
        <v>241</v>
      </c>
      <c r="D833" s="664" t="str">
        <f t="shared" si="108"/>
        <v/>
      </c>
      <c r="E833" s="664"/>
      <c r="F833" s="664"/>
      <c r="G833" s="664"/>
      <c r="H833" s="664"/>
      <c r="I833" s="664"/>
      <c r="J833" s="664"/>
      <c r="K833" s="550"/>
      <c r="L833" s="551"/>
      <c r="M833" s="551"/>
      <c r="N833" s="552"/>
      <c r="O833" s="429"/>
      <c r="P833" s="429"/>
      <c r="Q833" s="429"/>
      <c r="R833" s="429"/>
      <c r="S833" s="429"/>
      <c r="T833" s="429"/>
      <c r="U833" s="429"/>
      <c r="V833" s="429"/>
      <c r="W833" s="429"/>
      <c r="X833" s="429"/>
      <c r="Y833" s="429"/>
      <c r="Z833" s="429"/>
      <c r="AA833" s="429"/>
      <c r="AB833" s="429"/>
      <c r="AC833" s="429"/>
      <c r="AD833" s="429"/>
      <c r="AE833" s="12"/>
      <c r="AF833" s="16"/>
      <c r="AH833" s="704">
        <f>IF($AH$775=$AJ$775,0,IF(OR(K833="",K833=1),0,1))</f>
        <v>0</v>
      </c>
      <c r="AI833" s="705"/>
      <c r="AK833" s="645" cm="1">
        <f t="array" ref="AK833">IF($AH$775=$AJ$775,0,IF(OR(AND(D833&lt;&gt;"",AH833=0,COUNTA(O833:AD833,I888:AD888,I943:AD943)&gt;0),AND(D833&lt;&gt;"",AH833=1,COUNTA(O833:AD833,I888:AD888,I943:AD943=0)),AND(D833="",AH833=0,COUNTA(O833:AD833,I888:AD888,I943:AD943)=0)),0,1))</f>
        <v>0</v>
      </c>
      <c r="AL833" s="647"/>
      <c r="AN833" s="645" cm="1">
        <f t="array" ref="AN833">IF($AH$775=$AJ$775,0,IF(OR(AND(D833&lt;&gt;"",COUNTA(K833)=COUNTA($K$781),AH833=0,COUNTA(O833:AD833,I888:AD888,I943:AD943)&gt;0),AND(D833&lt;&gt;"",AH833=1,COUNTA(O833:AD833,I888:AD888,I943:AD943=0)),AND(D833="",AH833=0,COUNTA(O833:AD833,I888:AD888,I943:AD943)=0)),0,1))</f>
        <v>0</v>
      </c>
      <c r="AO833" s="647"/>
    </row>
    <row r="834" spans="1:41" s="48" customFormat="1" ht="15" customHeight="1">
      <c r="A834" s="131"/>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12"/>
      <c r="AF834" s="16"/>
      <c r="AK834" s="893">
        <f>SUM(AK784:AL833)</f>
        <v>0</v>
      </c>
      <c r="AL834" s="894"/>
      <c r="AN834" s="736">
        <f>SUM(AN784:AO833)</f>
        <v>0</v>
      </c>
      <c r="AO834" s="737"/>
    </row>
    <row r="835" spans="1:41" s="72" customFormat="1" ht="15" customHeight="1">
      <c r="A835" s="131"/>
      <c r="B835" s="15"/>
      <c r="C835" s="48"/>
      <c r="D835" s="48"/>
      <c r="E835" s="48"/>
      <c r="F835" s="48"/>
      <c r="G835" s="48"/>
      <c r="H835" s="48"/>
      <c r="Z835" s="48"/>
      <c r="AA835" s="761" t="s">
        <v>149</v>
      </c>
      <c r="AB835" s="761"/>
      <c r="AC835" s="761"/>
      <c r="AD835" s="761"/>
      <c r="AE835" s="12"/>
      <c r="AF835" s="122"/>
    </row>
    <row r="836" spans="1:41" s="72" customFormat="1" ht="24" customHeight="1">
      <c r="A836" s="131"/>
      <c r="B836" s="48"/>
      <c r="C836" s="670" t="s">
        <v>233</v>
      </c>
      <c r="D836" s="670"/>
      <c r="E836" s="670"/>
      <c r="F836" s="670"/>
      <c r="G836" s="670"/>
      <c r="H836" s="670"/>
      <c r="I836" s="670" t="s">
        <v>131</v>
      </c>
      <c r="J836" s="670"/>
      <c r="K836" s="670"/>
      <c r="L836" s="670"/>
      <c r="M836" s="670"/>
      <c r="N836" s="670"/>
      <c r="O836" s="670"/>
      <c r="P836" s="670"/>
      <c r="Q836" s="670"/>
      <c r="R836" s="670"/>
      <c r="S836" s="670"/>
      <c r="T836" s="670"/>
      <c r="U836" s="670"/>
      <c r="V836" s="670"/>
      <c r="W836" s="670"/>
      <c r="X836" s="670"/>
      <c r="Y836" s="670"/>
      <c r="Z836" s="670"/>
      <c r="AA836" s="670"/>
      <c r="AB836" s="670"/>
      <c r="AC836" s="670"/>
      <c r="AD836" s="670"/>
      <c r="AE836" s="12"/>
      <c r="AF836" s="122"/>
    </row>
    <row r="837" spans="1:41" s="72" customFormat="1" ht="15" customHeight="1">
      <c r="A837" s="131"/>
      <c r="B837" s="48"/>
      <c r="C837" s="670"/>
      <c r="D837" s="670"/>
      <c r="E837" s="670"/>
      <c r="F837" s="670"/>
      <c r="G837" s="670"/>
      <c r="H837" s="670"/>
      <c r="I837" s="714" t="s">
        <v>66</v>
      </c>
      <c r="J837" s="715"/>
      <c r="K837" s="715"/>
      <c r="L837" s="715"/>
      <c r="M837" s="716"/>
      <c r="N837" s="678" t="s">
        <v>67</v>
      </c>
      <c r="O837" s="678"/>
      <c r="P837" s="678"/>
      <c r="Q837" s="678"/>
      <c r="R837" s="678"/>
      <c r="S837" s="678"/>
      <c r="T837" s="757" t="s">
        <v>68</v>
      </c>
      <c r="U837" s="757" t="s">
        <v>69</v>
      </c>
      <c r="V837" s="758" t="s">
        <v>70</v>
      </c>
      <c r="W837" s="759"/>
      <c r="X837" s="759"/>
      <c r="Y837" s="760"/>
      <c r="Z837" s="757" t="s">
        <v>71</v>
      </c>
      <c r="AA837" s="757" t="s">
        <v>72</v>
      </c>
      <c r="AB837" s="757" t="s">
        <v>73</v>
      </c>
      <c r="AC837" s="757" t="s">
        <v>74</v>
      </c>
      <c r="AD837" s="678" t="s">
        <v>75</v>
      </c>
      <c r="AE837" s="12"/>
      <c r="AF837" s="122"/>
    </row>
    <row r="838" spans="1:41" s="72" customFormat="1" ht="24" customHeight="1">
      <c r="A838" s="131"/>
      <c r="B838" s="48"/>
      <c r="C838" s="670"/>
      <c r="D838" s="670"/>
      <c r="E838" s="670"/>
      <c r="F838" s="670"/>
      <c r="G838" s="670"/>
      <c r="H838" s="670"/>
      <c r="I838" s="223" t="s">
        <v>148</v>
      </c>
      <c r="J838" s="223" t="s">
        <v>657</v>
      </c>
      <c r="K838" s="223" t="s">
        <v>658</v>
      </c>
      <c r="L838" s="223" t="s">
        <v>878</v>
      </c>
      <c r="M838" s="223" t="s">
        <v>879</v>
      </c>
      <c r="N838" s="223" t="s">
        <v>150</v>
      </c>
      <c r="O838" s="223" t="s">
        <v>151</v>
      </c>
      <c r="P838" s="223" t="s">
        <v>152</v>
      </c>
      <c r="Q838" s="223" t="s">
        <v>153</v>
      </c>
      <c r="R838" s="223" t="s">
        <v>154</v>
      </c>
      <c r="S838" s="223" t="s">
        <v>155</v>
      </c>
      <c r="T838" s="713"/>
      <c r="U838" s="713"/>
      <c r="V838" s="223" t="s">
        <v>156</v>
      </c>
      <c r="W838" s="223" t="s">
        <v>157</v>
      </c>
      <c r="X838" s="223" t="s">
        <v>158</v>
      </c>
      <c r="Y838" s="223" t="s">
        <v>159</v>
      </c>
      <c r="Z838" s="713"/>
      <c r="AA838" s="713"/>
      <c r="AB838" s="713"/>
      <c r="AC838" s="713"/>
      <c r="AD838" s="678"/>
      <c r="AE838" s="12"/>
      <c r="AF838" s="122"/>
    </row>
    <row r="839" spans="1:41" s="72" customFormat="1" ht="15" customHeight="1">
      <c r="A839" s="131"/>
      <c r="B839" s="15"/>
      <c r="C839" s="186" t="s">
        <v>66</v>
      </c>
      <c r="D839" s="746" t="str">
        <f t="shared" ref="D839:D888" si="110">IF($AH$627=$AJ$627,"",IF(D645="","",D645))</f>
        <v/>
      </c>
      <c r="E839" s="746"/>
      <c r="F839" s="746"/>
      <c r="G839" s="746"/>
      <c r="H839" s="746"/>
      <c r="I839" s="429"/>
      <c r="J839" s="429"/>
      <c r="K839" s="429"/>
      <c r="L839" s="429"/>
      <c r="M839" s="429"/>
      <c r="N839" s="429"/>
      <c r="O839" s="429"/>
      <c r="P839" s="429"/>
      <c r="Q839" s="429"/>
      <c r="R839" s="429"/>
      <c r="S839" s="429"/>
      <c r="T839" s="429"/>
      <c r="U839" s="429"/>
      <c r="V839" s="429"/>
      <c r="W839" s="429"/>
      <c r="X839" s="429"/>
      <c r="Y839" s="429"/>
      <c r="Z839" s="429"/>
      <c r="AA839" s="429"/>
      <c r="AB839" s="429"/>
      <c r="AC839" s="429"/>
      <c r="AD839" s="429"/>
      <c r="AE839" s="12"/>
      <c r="AF839" s="122"/>
    </row>
    <row r="840" spans="1:41" s="72" customFormat="1" ht="15" customHeight="1">
      <c r="A840" s="131"/>
      <c r="B840" s="15"/>
      <c r="C840" s="82" t="s">
        <v>67</v>
      </c>
      <c r="D840" s="746" t="str">
        <f t="shared" si="110"/>
        <v/>
      </c>
      <c r="E840" s="746"/>
      <c r="F840" s="746"/>
      <c r="G840" s="746"/>
      <c r="H840" s="746"/>
      <c r="I840" s="429"/>
      <c r="J840" s="429"/>
      <c r="K840" s="429"/>
      <c r="L840" s="429"/>
      <c r="M840" s="429"/>
      <c r="N840" s="429"/>
      <c r="O840" s="429"/>
      <c r="P840" s="429"/>
      <c r="Q840" s="429"/>
      <c r="R840" s="429"/>
      <c r="S840" s="429"/>
      <c r="T840" s="429"/>
      <c r="U840" s="429"/>
      <c r="V840" s="429"/>
      <c r="W840" s="429"/>
      <c r="X840" s="429"/>
      <c r="Y840" s="429"/>
      <c r="Z840" s="429"/>
      <c r="AA840" s="429"/>
      <c r="AB840" s="429"/>
      <c r="AC840" s="429"/>
      <c r="AD840" s="429"/>
      <c r="AE840" s="12"/>
      <c r="AF840" s="122"/>
    </row>
    <row r="841" spans="1:41" s="72" customFormat="1" ht="15" customHeight="1">
      <c r="A841" s="131"/>
      <c r="B841" s="15"/>
      <c r="C841" s="82" t="s">
        <v>68</v>
      </c>
      <c r="D841" s="746" t="str">
        <f t="shared" si="110"/>
        <v/>
      </c>
      <c r="E841" s="746"/>
      <c r="F841" s="746"/>
      <c r="G841" s="746"/>
      <c r="H841" s="746"/>
      <c r="I841" s="429"/>
      <c r="J841" s="429"/>
      <c r="K841" s="429"/>
      <c r="L841" s="429"/>
      <c r="M841" s="429"/>
      <c r="N841" s="429"/>
      <c r="O841" s="429"/>
      <c r="P841" s="429"/>
      <c r="Q841" s="429"/>
      <c r="R841" s="429"/>
      <c r="S841" s="429"/>
      <c r="T841" s="429"/>
      <c r="U841" s="429"/>
      <c r="V841" s="429"/>
      <c r="W841" s="429"/>
      <c r="X841" s="429"/>
      <c r="Y841" s="429"/>
      <c r="Z841" s="429"/>
      <c r="AA841" s="429"/>
      <c r="AB841" s="429"/>
      <c r="AC841" s="429"/>
      <c r="AD841" s="429"/>
      <c r="AE841" s="12"/>
      <c r="AF841" s="122"/>
    </row>
    <row r="842" spans="1:41" s="72" customFormat="1" ht="15" customHeight="1">
      <c r="A842" s="131"/>
      <c r="B842" s="15"/>
      <c r="C842" s="82" t="s">
        <v>69</v>
      </c>
      <c r="D842" s="746" t="str">
        <f t="shared" si="110"/>
        <v/>
      </c>
      <c r="E842" s="746"/>
      <c r="F842" s="746"/>
      <c r="G842" s="746"/>
      <c r="H842" s="746"/>
      <c r="I842" s="429"/>
      <c r="J842" s="429"/>
      <c r="K842" s="429"/>
      <c r="L842" s="429"/>
      <c r="M842" s="429"/>
      <c r="N842" s="429"/>
      <c r="O842" s="429"/>
      <c r="P842" s="429"/>
      <c r="Q842" s="429"/>
      <c r="R842" s="429"/>
      <c r="S842" s="429"/>
      <c r="T842" s="429"/>
      <c r="U842" s="429"/>
      <c r="V842" s="429"/>
      <c r="W842" s="429"/>
      <c r="X842" s="429"/>
      <c r="Y842" s="429"/>
      <c r="Z842" s="429"/>
      <c r="AA842" s="429"/>
      <c r="AB842" s="429"/>
      <c r="AC842" s="429"/>
      <c r="AD842" s="429"/>
      <c r="AE842" s="12"/>
      <c r="AF842" s="122"/>
    </row>
    <row r="843" spans="1:41" s="72" customFormat="1" ht="15" customHeight="1">
      <c r="A843" s="131"/>
      <c r="B843" s="15"/>
      <c r="C843" s="82" t="s">
        <v>70</v>
      </c>
      <c r="D843" s="746" t="str">
        <f t="shared" si="110"/>
        <v/>
      </c>
      <c r="E843" s="746"/>
      <c r="F843" s="746"/>
      <c r="G843" s="746"/>
      <c r="H843" s="746"/>
      <c r="I843" s="429"/>
      <c r="J843" s="429"/>
      <c r="K843" s="429"/>
      <c r="L843" s="429"/>
      <c r="M843" s="429"/>
      <c r="N843" s="429"/>
      <c r="O843" s="429"/>
      <c r="P843" s="429"/>
      <c r="Q843" s="429"/>
      <c r="R843" s="429"/>
      <c r="S843" s="429"/>
      <c r="T843" s="429"/>
      <c r="U843" s="429"/>
      <c r="V843" s="429"/>
      <c r="W843" s="429"/>
      <c r="X843" s="429"/>
      <c r="Y843" s="429"/>
      <c r="Z843" s="429"/>
      <c r="AA843" s="429"/>
      <c r="AB843" s="429"/>
      <c r="AC843" s="429"/>
      <c r="AD843" s="429"/>
      <c r="AE843" s="12"/>
      <c r="AF843" s="122"/>
    </row>
    <row r="844" spans="1:41" s="72" customFormat="1" ht="15" customHeight="1">
      <c r="A844" s="131"/>
      <c r="B844" s="15"/>
      <c r="C844" s="82" t="s">
        <v>71</v>
      </c>
      <c r="D844" s="746" t="str">
        <f t="shared" si="110"/>
        <v/>
      </c>
      <c r="E844" s="746"/>
      <c r="F844" s="746"/>
      <c r="G844" s="746"/>
      <c r="H844" s="746"/>
      <c r="I844" s="429"/>
      <c r="J844" s="429"/>
      <c r="K844" s="429"/>
      <c r="L844" s="429"/>
      <c r="M844" s="429"/>
      <c r="N844" s="429"/>
      <c r="O844" s="429"/>
      <c r="P844" s="429"/>
      <c r="Q844" s="429"/>
      <c r="R844" s="429"/>
      <c r="S844" s="429"/>
      <c r="T844" s="429"/>
      <c r="U844" s="429"/>
      <c r="V844" s="429"/>
      <c r="W844" s="429"/>
      <c r="X844" s="429"/>
      <c r="Y844" s="429"/>
      <c r="Z844" s="429"/>
      <c r="AA844" s="429"/>
      <c r="AB844" s="429"/>
      <c r="AC844" s="429"/>
      <c r="AD844" s="429"/>
      <c r="AE844" s="12"/>
      <c r="AF844" s="122"/>
    </row>
    <row r="845" spans="1:41" s="72" customFormat="1" ht="15" customHeight="1">
      <c r="A845" s="131"/>
      <c r="B845" s="15"/>
      <c r="C845" s="82" t="s">
        <v>72</v>
      </c>
      <c r="D845" s="746" t="str">
        <f t="shared" si="110"/>
        <v/>
      </c>
      <c r="E845" s="746"/>
      <c r="F845" s="746"/>
      <c r="G845" s="746"/>
      <c r="H845" s="746"/>
      <c r="I845" s="429"/>
      <c r="J845" s="429"/>
      <c r="K845" s="429"/>
      <c r="L845" s="429"/>
      <c r="M845" s="429"/>
      <c r="N845" s="429"/>
      <c r="O845" s="429"/>
      <c r="P845" s="429"/>
      <c r="Q845" s="429"/>
      <c r="R845" s="429"/>
      <c r="S845" s="429"/>
      <c r="T845" s="429"/>
      <c r="U845" s="429"/>
      <c r="V845" s="429"/>
      <c r="W845" s="429"/>
      <c r="X845" s="429"/>
      <c r="Y845" s="429"/>
      <c r="Z845" s="429"/>
      <c r="AA845" s="429"/>
      <c r="AB845" s="429"/>
      <c r="AC845" s="429"/>
      <c r="AD845" s="429"/>
      <c r="AE845" s="12"/>
      <c r="AF845" s="122"/>
    </row>
    <row r="846" spans="1:41" s="72" customFormat="1" ht="15" customHeight="1">
      <c r="A846" s="131"/>
      <c r="B846" s="15"/>
      <c r="C846" s="82" t="s">
        <v>73</v>
      </c>
      <c r="D846" s="746" t="str">
        <f t="shared" si="110"/>
        <v/>
      </c>
      <c r="E846" s="746"/>
      <c r="F846" s="746"/>
      <c r="G846" s="746"/>
      <c r="H846" s="746"/>
      <c r="I846" s="429"/>
      <c r="J846" s="429"/>
      <c r="K846" s="429"/>
      <c r="L846" s="429"/>
      <c r="M846" s="429"/>
      <c r="N846" s="429"/>
      <c r="O846" s="429"/>
      <c r="P846" s="429"/>
      <c r="Q846" s="429"/>
      <c r="R846" s="429"/>
      <c r="S846" s="429"/>
      <c r="T846" s="429"/>
      <c r="U846" s="429"/>
      <c r="V846" s="429"/>
      <c r="W846" s="429"/>
      <c r="X846" s="429"/>
      <c r="Y846" s="429"/>
      <c r="Z846" s="429"/>
      <c r="AA846" s="429"/>
      <c r="AB846" s="429"/>
      <c r="AC846" s="429"/>
      <c r="AD846" s="429"/>
      <c r="AE846" s="12"/>
      <c r="AF846" s="122"/>
    </row>
    <row r="847" spans="1:41" s="72" customFormat="1" ht="15" customHeight="1">
      <c r="A847" s="131"/>
      <c r="B847" s="15"/>
      <c r="C847" s="82" t="s">
        <v>74</v>
      </c>
      <c r="D847" s="746" t="str">
        <f t="shared" si="110"/>
        <v/>
      </c>
      <c r="E847" s="746"/>
      <c r="F847" s="746"/>
      <c r="G847" s="746"/>
      <c r="H847" s="746"/>
      <c r="I847" s="429"/>
      <c r="J847" s="429"/>
      <c r="K847" s="429"/>
      <c r="L847" s="429"/>
      <c r="M847" s="429"/>
      <c r="N847" s="429"/>
      <c r="O847" s="429"/>
      <c r="P847" s="429"/>
      <c r="Q847" s="429"/>
      <c r="R847" s="429"/>
      <c r="S847" s="429"/>
      <c r="T847" s="429"/>
      <c r="U847" s="429"/>
      <c r="V847" s="429"/>
      <c r="W847" s="429"/>
      <c r="X847" s="429"/>
      <c r="Y847" s="429"/>
      <c r="Z847" s="429"/>
      <c r="AA847" s="429"/>
      <c r="AB847" s="429"/>
      <c r="AC847" s="429"/>
      <c r="AD847" s="429"/>
      <c r="AE847" s="12"/>
      <c r="AF847" s="122"/>
    </row>
    <row r="848" spans="1:41" s="72" customFormat="1" ht="15" customHeight="1">
      <c r="A848" s="131"/>
      <c r="B848" s="15"/>
      <c r="C848" s="82" t="s">
        <v>75</v>
      </c>
      <c r="D848" s="746" t="str">
        <f t="shared" si="110"/>
        <v/>
      </c>
      <c r="E848" s="746"/>
      <c r="F848" s="746"/>
      <c r="G848" s="746"/>
      <c r="H848" s="746"/>
      <c r="I848" s="429"/>
      <c r="J848" s="429"/>
      <c r="K848" s="429"/>
      <c r="L848" s="429"/>
      <c r="M848" s="429"/>
      <c r="N848" s="429"/>
      <c r="O848" s="429"/>
      <c r="P848" s="429"/>
      <c r="Q848" s="429"/>
      <c r="R848" s="429"/>
      <c r="S848" s="429"/>
      <c r="T848" s="429"/>
      <c r="U848" s="429"/>
      <c r="V848" s="429"/>
      <c r="W848" s="429"/>
      <c r="X848" s="429"/>
      <c r="Y848" s="429"/>
      <c r="Z848" s="429"/>
      <c r="AA848" s="429"/>
      <c r="AB848" s="429"/>
      <c r="AC848" s="429"/>
      <c r="AD848" s="429"/>
      <c r="AE848" s="12"/>
      <c r="AF848" s="122"/>
    </row>
    <row r="849" spans="1:32" s="72" customFormat="1" ht="15" customHeight="1">
      <c r="A849" s="131"/>
      <c r="B849" s="15"/>
      <c r="C849" s="82" t="s">
        <v>76</v>
      </c>
      <c r="D849" s="746" t="str">
        <f t="shared" si="110"/>
        <v/>
      </c>
      <c r="E849" s="746"/>
      <c r="F849" s="746"/>
      <c r="G849" s="746"/>
      <c r="H849" s="746"/>
      <c r="I849" s="429"/>
      <c r="J849" s="429"/>
      <c r="K849" s="429"/>
      <c r="L849" s="429"/>
      <c r="M849" s="429"/>
      <c r="N849" s="429"/>
      <c r="O849" s="429"/>
      <c r="P849" s="429"/>
      <c r="Q849" s="429"/>
      <c r="R849" s="429"/>
      <c r="S849" s="429"/>
      <c r="T849" s="429"/>
      <c r="U849" s="429"/>
      <c r="V849" s="429"/>
      <c r="W849" s="429"/>
      <c r="X849" s="429"/>
      <c r="Y849" s="429"/>
      <c r="Z849" s="429"/>
      <c r="AA849" s="429"/>
      <c r="AB849" s="429"/>
      <c r="AC849" s="429"/>
      <c r="AD849" s="429"/>
      <c r="AE849" s="12"/>
      <c r="AF849" s="122"/>
    </row>
    <row r="850" spans="1:32" s="72" customFormat="1" ht="15" customHeight="1">
      <c r="A850" s="131"/>
      <c r="B850" s="15"/>
      <c r="C850" s="82" t="s">
        <v>77</v>
      </c>
      <c r="D850" s="746" t="str">
        <f t="shared" si="110"/>
        <v/>
      </c>
      <c r="E850" s="746"/>
      <c r="F850" s="746"/>
      <c r="G850" s="746"/>
      <c r="H850" s="746"/>
      <c r="I850" s="429"/>
      <c r="J850" s="429"/>
      <c r="K850" s="429"/>
      <c r="L850" s="429"/>
      <c r="M850" s="429"/>
      <c r="N850" s="429"/>
      <c r="O850" s="429"/>
      <c r="P850" s="429"/>
      <c r="Q850" s="429"/>
      <c r="R850" s="429"/>
      <c r="S850" s="429"/>
      <c r="T850" s="429"/>
      <c r="U850" s="429"/>
      <c r="V850" s="429"/>
      <c r="W850" s="429"/>
      <c r="X850" s="429"/>
      <c r="Y850" s="429"/>
      <c r="Z850" s="429"/>
      <c r="AA850" s="429"/>
      <c r="AB850" s="429"/>
      <c r="AC850" s="429"/>
      <c r="AD850" s="429"/>
      <c r="AE850" s="12"/>
      <c r="AF850" s="122"/>
    </row>
    <row r="851" spans="1:32" s="72" customFormat="1" ht="15" customHeight="1">
      <c r="A851" s="131"/>
      <c r="B851" s="15"/>
      <c r="C851" s="82" t="s">
        <v>78</v>
      </c>
      <c r="D851" s="746" t="str">
        <f t="shared" si="110"/>
        <v/>
      </c>
      <c r="E851" s="746"/>
      <c r="F851" s="746"/>
      <c r="G851" s="746"/>
      <c r="H851" s="746"/>
      <c r="I851" s="429"/>
      <c r="J851" s="429"/>
      <c r="K851" s="429"/>
      <c r="L851" s="429"/>
      <c r="M851" s="429"/>
      <c r="N851" s="429"/>
      <c r="O851" s="429"/>
      <c r="P851" s="429"/>
      <c r="Q851" s="429"/>
      <c r="R851" s="429"/>
      <c r="S851" s="429"/>
      <c r="T851" s="429"/>
      <c r="U851" s="429"/>
      <c r="V851" s="429"/>
      <c r="W851" s="429"/>
      <c r="X851" s="429"/>
      <c r="Y851" s="429"/>
      <c r="Z851" s="429"/>
      <c r="AA851" s="429"/>
      <c r="AB851" s="429"/>
      <c r="AC851" s="429"/>
      <c r="AD851" s="429"/>
      <c r="AE851" s="12"/>
      <c r="AF851" s="122"/>
    </row>
    <row r="852" spans="1:32" s="72" customFormat="1" ht="15" customHeight="1">
      <c r="A852" s="131"/>
      <c r="B852" s="15"/>
      <c r="C852" s="82" t="s">
        <v>79</v>
      </c>
      <c r="D852" s="746" t="str">
        <f t="shared" si="110"/>
        <v/>
      </c>
      <c r="E852" s="746"/>
      <c r="F852" s="746"/>
      <c r="G852" s="746"/>
      <c r="H852" s="746"/>
      <c r="I852" s="429"/>
      <c r="J852" s="429"/>
      <c r="K852" s="429"/>
      <c r="L852" s="429"/>
      <c r="M852" s="429"/>
      <c r="N852" s="429"/>
      <c r="O852" s="429"/>
      <c r="P852" s="429"/>
      <c r="Q852" s="429"/>
      <c r="R852" s="429"/>
      <c r="S852" s="429"/>
      <c r="T852" s="429"/>
      <c r="U852" s="429"/>
      <c r="V852" s="429"/>
      <c r="W852" s="429"/>
      <c r="X852" s="429"/>
      <c r="Y852" s="429"/>
      <c r="Z852" s="429"/>
      <c r="AA852" s="429"/>
      <c r="AB852" s="429"/>
      <c r="AC852" s="429"/>
      <c r="AD852" s="429"/>
      <c r="AE852" s="12"/>
      <c r="AF852" s="122"/>
    </row>
    <row r="853" spans="1:32" s="72" customFormat="1" ht="15" customHeight="1">
      <c r="A853" s="131"/>
      <c r="B853" s="15"/>
      <c r="C853" s="82" t="s">
        <v>80</v>
      </c>
      <c r="D853" s="746" t="str">
        <f t="shared" si="110"/>
        <v/>
      </c>
      <c r="E853" s="746"/>
      <c r="F853" s="746"/>
      <c r="G853" s="746"/>
      <c r="H853" s="746"/>
      <c r="I853" s="429"/>
      <c r="J853" s="429"/>
      <c r="K853" s="429"/>
      <c r="L853" s="429"/>
      <c r="M853" s="429"/>
      <c r="N853" s="429"/>
      <c r="O853" s="429"/>
      <c r="P853" s="429"/>
      <c r="Q853" s="429"/>
      <c r="R853" s="429"/>
      <c r="S853" s="429"/>
      <c r="T853" s="429"/>
      <c r="U853" s="429"/>
      <c r="V853" s="429"/>
      <c r="W853" s="429"/>
      <c r="X853" s="429"/>
      <c r="Y853" s="429"/>
      <c r="Z853" s="429"/>
      <c r="AA853" s="429"/>
      <c r="AB853" s="429"/>
      <c r="AC853" s="429"/>
      <c r="AD853" s="429"/>
      <c r="AE853" s="12"/>
      <c r="AF853" s="122"/>
    </row>
    <row r="854" spans="1:32" s="72" customFormat="1" ht="15" customHeight="1">
      <c r="A854" s="131"/>
      <c r="B854" s="15"/>
      <c r="C854" s="82" t="s">
        <v>81</v>
      </c>
      <c r="D854" s="746" t="str">
        <f t="shared" si="110"/>
        <v/>
      </c>
      <c r="E854" s="746"/>
      <c r="F854" s="746"/>
      <c r="G854" s="746"/>
      <c r="H854" s="746"/>
      <c r="I854" s="429"/>
      <c r="J854" s="429"/>
      <c r="K854" s="429"/>
      <c r="L854" s="429"/>
      <c r="M854" s="429"/>
      <c r="N854" s="429"/>
      <c r="O854" s="429"/>
      <c r="P854" s="429"/>
      <c r="Q854" s="429"/>
      <c r="R854" s="429"/>
      <c r="S854" s="429"/>
      <c r="T854" s="429"/>
      <c r="U854" s="429"/>
      <c r="V854" s="429"/>
      <c r="W854" s="429"/>
      <c r="X854" s="429"/>
      <c r="Y854" s="429"/>
      <c r="Z854" s="429"/>
      <c r="AA854" s="429"/>
      <c r="AB854" s="429"/>
      <c r="AC854" s="429"/>
      <c r="AD854" s="429"/>
      <c r="AE854" s="12"/>
      <c r="AF854" s="122"/>
    </row>
    <row r="855" spans="1:32" s="72" customFormat="1" ht="15" customHeight="1">
      <c r="A855" s="131"/>
      <c r="B855" s="15"/>
      <c r="C855" s="82" t="s">
        <v>82</v>
      </c>
      <c r="D855" s="746" t="str">
        <f t="shared" si="110"/>
        <v/>
      </c>
      <c r="E855" s="746"/>
      <c r="F855" s="746"/>
      <c r="G855" s="746"/>
      <c r="H855" s="746"/>
      <c r="I855" s="429"/>
      <c r="J855" s="429"/>
      <c r="K855" s="429"/>
      <c r="L855" s="429"/>
      <c r="M855" s="429"/>
      <c r="N855" s="429"/>
      <c r="O855" s="429"/>
      <c r="P855" s="429"/>
      <c r="Q855" s="429"/>
      <c r="R855" s="429"/>
      <c r="S855" s="429"/>
      <c r="T855" s="429"/>
      <c r="U855" s="429"/>
      <c r="V855" s="429"/>
      <c r="W855" s="429"/>
      <c r="X855" s="429"/>
      <c r="Y855" s="429"/>
      <c r="Z855" s="429"/>
      <c r="AA855" s="429"/>
      <c r="AB855" s="429"/>
      <c r="AC855" s="429"/>
      <c r="AD855" s="429"/>
      <c r="AE855" s="12"/>
      <c r="AF855" s="122"/>
    </row>
    <row r="856" spans="1:32" s="72" customFormat="1" ht="15" customHeight="1">
      <c r="A856" s="131"/>
      <c r="B856" s="15"/>
      <c r="C856" s="82" t="s">
        <v>83</v>
      </c>
      <c r="D856" s="746" t="str">
        <f t="shared" si="110"/>
        <v/>
      </c>
      <c r="E856" s="746"/>
      <c r="F856" s="746"/>
      <c r="G856" s="746"/>
      <c r="H856" s="746"/>
      <c r="I856" s="429"/>
      <c r="J856" s="429"/>
      <c r="K856" s="429"/>
      <c r="L856" s="429"/>
      <c r="M856" s="429"/>
      <c r="N856" s="429"/>
      <c r="O856" s="429"/>
      <c r="P856" s="429"/>
      <c r="Q856" s="429"/>
      <c r="R856" s="429"/>
      <c r="S856" s="429"/>
      <c r="T856" s="429"/>
      <c r="U856" s="429"/>
      <c r="V856" s="429"/>
      <c r="W856" s="429"/>
      <c r="X856" s="429"/>
      <c r="Y856" s="429"/>
      <c r="Z856" s="429"/>
      <c r="AA856" s="429"/>
      <c r="AB856" s="429"/>
      <c r="AC856" s="429"/>
      <c r="AD856" s="429"/>
      <c r="AE856" s="12"/>
      <c r="AF856" s="122"/>
    </row>
    <row r="857" spans="1:32" s="72" customFormat="1" ht="15" customHeight="1">
      <c r="A857" s="131"/>
      <c r="B857" s="15"/>
      <c r="C857" s="82" t="s">
        <v>84</v>
      </c>
      <c r="D857" s="746" t="str">
        <f t="shared" si="110"/>
        <v/>
      </c>
      <c r="E857" s="746"/>
      <c r="F857" s="746"/>
      <c r="G857" s="746"/>
      <c r="H857" s="746"/>
      <c r="I857" s="429"/>
      <c r="J857" s="429"/>
      <c r="K857" s="429"/>
      <c r="L857" s="429"/>
      <c r="M857" s="429"/>
      <c r="N857" s="429"/>
      <c r="O857" s="429"/>
      <c r="P857" s="429"/>
      <c r="Q857" s="429"/>
      <c r="R857" s="429"/>
      <c r="S857" s="429"/>
      <c r="T857" s="429"/>
      <c r="U857" s="429"/>
      <c r="V857" s="429"/>
      <c r="W857" s="429"/>
      <c r="X857" s="429"/>
      <c r="Y857" s="429"/>
      <c r="Z857" s="429"/>
      <c r="AA857" s="429"/>
      <c r="AB857" s="429"/>
      <c r="AC857" s="429"/>
      <c r="AD857" s="429"/>
      <c r="AE857" s="12"/>
      <c r="AF857" s="122"/>
    </row>
    <row r="858" spans="1:32" s="72" customFormat="1" ht="15" customHeight="1">
      <c r="A858" s="131"/>
      <c r="B858" s="15"/>
      <c r="C858" s="82" t="s">
        <v>85</v>
      </c>
      <c r="D858" s="746" t="str">
        <f t="shared" si="110"/>
        <v/>
      </c>
      <c r="E858" s="746"/>
      <c r="F858" s="746"/>
      <c r="G858" s="746"/>
      <c r="H858" s="746"/>
      <c r="I858" s="429"/>
      <c r="J858" s="429"/>
      <c r="K858" s="429"/>
      <c r="L858" s="429"/>
      <c r="M858" s="429"/>
      <c r="N858" s="429"/>
      <c r="O858" s="429"/>
      <c r="P858" s="429"/>
      <c r="Q858" s="429"/>
      <c r="R858" s="429"/>
      <c r="S858" s="429"/>
      <c r="T858" s="429"/>
      <c r="U858" s="429"/>
      <c r="V858" s="429"/>
      <c r="W858" s="429"/>
      <c r="X858" s="429"/>
      <c r="Y858" s="429"/>
      <c r="Z858" s="429"/>
      <c r="AA858" s="429"/>
      <c r="AB858" s="429"/>
      <c r="AC858" s="429"/>
      <c r="AD858" s="429"/>
      <c r="AE858" s="12"/>
      <c r="AF858" s="122"/>
    </row>
    <row r="859" spans="1:32" s="72" customFormat="1" ht="15" customHeight="1">
      <c r="A859" s="131"/>
      <c r="B859" s="15"/>
      <c r="C859" s="82" t="s">
        <v>86</v>
      </c>
      <c r="D859" s="746" t="str">
        <f t="shared" si="110"/>
        <v/>
      </c>
      <c r="E859" s="746"/>
      <c r="F859" s="746"/>
      <c r="G859" s="746"/>
      <c r="H859" s="746"/>
      <c r="I859" s="429"/>
      <c r="J859" s="429"/>
      <c r="K859" s="429"/>
      <c r="L859" s="429"/>
      <c r="M859" s="429"/>
      <c r="N859" s="429"/>
      <c r="O859" s="429"/>
      <c r="P859" s="429"/>
      <c r="Q859" s="429"/>
      <c r="R859" s="429"/>
      <c r="S859" s="429"/>
      <c r="T859" s="429"/>
      <c r="U859" s="429"/>
      <c r="V859" s="429"/>
      <c r="W859" s="429"/>
      <c r="X859" s="429"/>
      <c r="Y859" s="429"/>
      <c r="Z859" s="429"/>
      <c r="AA859" s="429"/>
      <c r="AB859" s="429"/>
      <c r="AC859" s="429"/>
      <c r="AD859" s="429"/>
      <c r="AE859" s="12"/>
      <c r="AF859" s="122"/>
    </row>
    <row r="860" spans="1:32" s="72" customFormat="1" ht="15" customHeight="1">
      <c r="A860" s="131"/>
      <c r="B860" s="15"/>
      <c r="C860" s="82" t="s">
        <v>87</v>
      </c>
      <c r="D860" s="746" t="str">
        <f t="shared" si="110"/>
        <v/>
      </c>
      <c r="E860" s="746"/>
      <c r="F860" s="746"/>
      <c r="G860" s="746"/>
      <c r="H860" s="746"/>
      <c r="I860" s="429"/>
      <c r="J860" s="429"/>
      <c r="K860" s="429"/>
      <c r="L860" s="429"/>
      <c r="M860" s="429"/>
      <c r="N860" s="429"/>
      <c r="O860" s="429"/>
      <c r="P860" s="429"/>
      <c r="Q860" s="429"/>
      <c r="R860" s="429"/>
      <c r="S860" s="429"/>
      <c r="T860" s="429"/>
      <c r="U860" s="429"/>
      <c r="V860" s="429"/>
      <c r="W860" s="429"/>
      <c r="X860" s="429"/>
      <c r="Y860" s="429"/>
      <c r="Z860" s="429"/>
      <c r="AA860" s="429"/>
      <c r="AB860" s="429"/>
      <c r="AC860" s="429"/>
      <c r="AD860" s="429"/>
      <c r="AE860" s="12"/>
      <c r="AF860" s="122"/>
    </row>
    <row r="861" spans="1:32" s="72" customFormat="1" ht="15" customHeight="1">
      <c r="A861" s="131"/>
      <c r="B861" s="15"/>
      <c r="C861" s="82" t="s">
        <v>88</v>
      </c>
      <c r="D861" s="746" t="str">
        <f t="shared" si="110"/>
        <v/>
      </c>
      <c r="E861" s="746"/>
      <c r="F861" s="746"/>
      <c r="G861" s="746"/>
      <c r="H861" s="746"/>
      <c r="I861" s="429"/>
      <c r="J861" s="429"/>
      <c r="K861" s="429"/>
      <c r="L861" s="429"/>
      <c r="M861" s="429"/>
      <c r="N861" s="429"/>
      <c r="O861" s="429"/>
      <c r="P861" s="429"/>
      <c r="Q861" s="429"/>
      <c r="R861" s="429"/>
      <c r="S861" s="429"/>
      <c r="T861" s="429"/>
      <c r="U861" s="429"/>
      <c r="V861" s="429"/>
      <c r="W861" s="429"/>
      <c r="X861" s="429"/>
      <c r="Y861" s="429"/>
      <c r="Z861" s="429"/>
      <c r="AA861" s="429"/>
      <c r="AB861" s="429"/>
      <c r="AC861" s="429"/>
      <c r="AD861" s="429"/>
      <c r="AE861" s="12"/>
      <c r="AF861" s="122"/>
    </row>
    <row r="862" spans="1:32" s="72" customFormat="1" ht="15" customHeight="1">
      <c r="A862" s="131"/>
      <c r="B862" s="15"/>
      <c r="C862" s="82" t="s">
        <v>89</v>
      </c>
      <c r="D862" s="746" t="str">
        <f t="shared" si="110"/>
        <v/>
      </c>
      <c r="E862" s="746"/>
      <c r="F862" s="746"/>
      <c r="G862" s="746"/>
      <c r="H862" s="746"/>
      <c r="I862" s="429"/>
      <c r="J862" s="429"/>
      <c r="K862" s="429"/>
      <c r="L862" s="429"/>
      <c r="M862" s="429"/>
      <c r="N862" s="429"/>
      <c r="O862" s="429"/>
      <c r="P862" s="429"/>
      <c r="Q862" s="429"/>
      <c r="R862" s="429"/>
      <c r="S862" s="429"/>
      <c r="T862" s="429"/>
      <c r="U862" s="429"/>
      <c r="V862" s="429"/>
      <c r="W862" s="429"/>
      <c r="X862" s="429"/>
      <c r="Y862" s="429"/>
      <c r="Z862" s="429"/>
      <c r="AA862" s="429"/>
      <c r="AB862" s="429"/>
      <c r="AC862" s="429"/>
      <c r="AD862" s="429"/>
      <c r="AE862" s="12"/>
      <c r="AF862" s="122"/>
    </row>
    <row r="863" spans="1:32" s="72" customFormat="1" ht="15" customHeight="1">
      <c r="A863" s="131"/>
      <c r="B863" s="15"/>
      <c r="C863" s="82" t="s">
        <v>90</v>
      </c>
      <c r="D863" s="746" t="str">
        <f t="shared" si="110"/>
        <v/>
      </c>
      <c r="E863" s="746"/>
      <c r="F863" s="746"/>
      <c r="G863" s="746"/>
      <c r="H863" s="746"/>
      <c r="I863" s="429"/>
      <c r="J863" s="429"/>
      <c r="K863" s="429"/>
      <c r="L863" s="429"/>
      <c r="M863" s="429"/>
      <c r="N863" s="429"/>
      <c r="O863" s="429"/>
      <c r="P863" s="429"/>
      <c r="Q863" s="429"/>
      <c r="R863" s="429"/>
      <c r="S863" s="429"/>
      <c r="T863" s="429"/>
      <c r="U863" s="429"/>
      <c r="V863" s="429"/>
      <c r="W863" s="429"/>
      <c r="X863" s="429"/>
      <c r="Y863" s="429"/>
      <c r="Z863" s="429"/>
      <c r="AA863" s="429"/>
      <c r="AB863" s="429"/>
      <c r="AC863" s="429"/>
      <c r="AD863" s="429"/>
      <c r="AE863" s="12"/>
      <c r="AF863" s="122"/>
    </row>
    <row r="864" spans="1:32" s="72" customFormat="1" ht="15" customHeight="1">
      <c r="A864" s="131"/>
      <c r="B864" s="15"/>
      <c r="C864" s="82" t="s">
        <v>91</v>
      </c>
      <c r="D864" s="746" t="str">
        <f t="shared" si="110"/>
        <v/>
      </c>
      <c r="E864" s="746"/>
      <c r="F864" s="746"/>
      <c r="G864" s="746"/>
      <c r="H864" s="746"/>
      <c r="I864" s="429"/>
      <c r="J864" s="429"/>
      <c r="K864" s="429"/>
      <c r="L864" s="429"/>
      <c r="M864" s="429"/>
      <c r="N864" s="429"/>
      <c r="O864" s="429"/>
      <c r="P864" s="429"/>
      <c r="Q864" s="429"/>
      <c r="R864" s="429"/>
      <c r="S864" s="429"/>
      <c r="T864" s="429"/>
      <c r="U864" s="429"/>
      <c r="V864" s="429"/>
      <c r="W864" s="429"/>
      <c r="X864" s="429"/>
      <c r="Y864" s="429"/>
      <c r="Z864" s="429"/>
      <c r="AA864" s="429"/>
      <c r="AB864" s="429"/>
      <c r="AC864" s="429"/>
      <c r="AD864" s="429"/>
      <c r="AE864" s="12"/>
      <c r="AF864" s="122"/>
    </row>
    <row r="865" spans="1:32" s="72" customFormat="1" ht="15" customHeight="1">
      <c r="A865" s="131"/>
      <c r="B865" s="15"/>
      <c r="C865" s="82" t="s">
        <v>92</v>
      </c>
      <c r="D865" s="746" t="str">
        <f t="shared" si="110"/>
        <v/>
      </c>
      <c r="E865" s="746"/>
      <c r="F865" s="746"/>
      <c r="G865" s="746"/>
      <c r="H865" s="746"/>
      <c r="I865" s="429"/>
      <c r="J865" s="429"/>
      <c r="K865" s="429"/>
      <c r="L865" s="429"/>
      <c r="M865" s="429"/>
      <c r="N865" s="429"/>
      <c r="O865" s="429"/>
      <c r="P865" s="429"/>
      <c r="Q865" s="429"/>
      <c r="R865" s="429"/>
      <c r="S865" s="429"/>
      <c r="T865" s="429"/>
      <c r="U865" s="429"/>
      <c r="V865" s="429"/>
      <c r="W865" s="429"/>
      <c r="X865" s="429"/>
      <c r="Y865" s="429"/>
      <c r="Z865" s="429"/>
      <c r="AA865" s="429"/>
      <c r="AB865" s="429"/>
      <c r="AC865" s="429"/>
      <c r="AD865" s="429"/>
      <c r="AE865" s="12"/>
      <c r="AF865" s="122"/>
    </row>
    <row r="866" spans="1:32" s="72" customFormat="1" ht="15" customHeight="1">
      <c r="A866" s="131"/>
      <c r="B866" s="15"/>
      <c r="C866" s="82" t="s">
        <v>93</v>
      </c>
      <c r="D866" s="746" t="str">
        <f t="shared" si="110"/>
        <v/>
      </c>
      <c r="E866" s="746"/>
      <c r="F866" s="746"/>
      <c r="G866" s="746"/>
      <c r="H866" s="746"/>
      <c r="I866" s="429"/>
      <c r="J866" s="429"/>
      <c r="K866" s="429"/>
      <c r="L866" s="429"/>
      <c r="M866" s="429"/>
      <c r="N866" s="429"/>
      <c r="O866" s="429"/>
      <c r="P866" s="429"/>
      <c r="Q866" s="429"/>
      <c r="R866" s="429"/>
      <c r="S866" s="429"/>
      <c r="T866" s="429"/>
      <c r="U866" s="429"/>
      <c r="V866" s="429"/>
      <c r="W866" s="429"/>
      <c r="X866" s="429"/>
      <c r="Y866" s="429"/>
      <c r="Z866" s="429"/>
      <c r="AA866" s="429"/>
      <c r="AB866" s="429"/>
      <c r="AC866" s="429"/>
      <c r="AD866" s="429"/>
      <c r="AE866" s="12"/>
      <c r="AF866" s="122"/>
    </row>
    <row r="867" spans="1:32" s="72" customFormat="1" ht="15" customHeight="1">
      <c r="A867" s="131"/>
      <c r="B867" s="15"/>
      <c r="C867" s="82" t="s">
        <v>94</v>
      </c>
      <c r="D867" s="746" t="str">
        <f t="shared" si="110"/>
        <v/>
      </c>
      <c r="E867" s="746"/>
      <c r="F867" s="746"/>
      <c r="G867" s="746"/>
      <c r="H867" s="746"/>
      <c r="I867" s="429"/>
      <c r="J867" s="429"/>
      <c r="K867" s="429"/>
      <c r="L867" s="429"/>
      <c r="M867" s="429"/>
      <c r="N867" s="429"/>
      <c r="O867" s="429"/>
      <c r="P867" s="429"/>
      <c r="Q867" s="429"/>
      <c r="R867" s="429"/>
      <c r="S867" s="429"/>
      <c r="T867" s="429"/>
      <c r="U867" s="429"/>
      <c r="V867" s="429"/>
      <c r="W867" s="429"/>
      <c r="X867" s="429"/>
      <c r="Y867" s="429"/>
      <c r="Z867" s="429"/>
      <c r="AA867" s="429"/>
      <c r="AB867" s="429"/>
      <c r="AC867" s="429"/>
      <c r="AD867" s="429"/>
      <c r="AE867" s="12"/>
      <c r="AF867" s="122"/>
    </row>
    <row r="868" spans="1:32" s="72" customFormat="1" ht="15" customHeight="1">
      <c r="A868" s="131"/>
      <c r="B868" s="15"/>
      <c r="C868" s="82" t="s">
        <v>95</v>
      </c>
      <c r="D868" s="746" t="str">
        <f t="shared" si="110"/>
        <v/>
      </c>
      <c r="E868" s="746"/>
      <c r="F868" s="746"/>
      <c r="G868" s="746"/>
      <c r="H868" s="746"/>
      <c r="I868" s="429"/>
      <c r="J868" s="429"/>
      <c r="K868" s="429"/>
      <c r="L868" s="429"/>
      <c r="M868" s="429"/>
      <c r="N868" s="429"/>
      <c r="O868" s="429"/>
      <c r="P868" s="429"/>
      <c r="Q868" s="429"/>
      <c r="R868" s="429"/>
      <c r="S868" s="429"/>
      <c r="T868" s="429"/>
      <c r="U868" s="429"/>
      <c r="V868" s="429"/>
      <c r="W868" s="429"/>
      <c r="X868" s="429"/>
      <c r="Y868" s="429"/>
      <c r="Z868" s="429"/>
      <c r="AA868" s="429"/>
      <c r="AB868" s="429"/>
      <c r="AC868" s="429"/>
      <c r="AD868" s="429"/>
      <c r="AE868" s="12"/>
      <c r="AF868" s="122"/>
    </row>
    <row r="869" spans="1:32" s="72" customFormat="1" ht="15" customHeight="1">
      <c r="A869" s="131"/>
      <c r="B869" s="15"/>
      <c r="C869" s="82" t="s">
        <v>96</v>
      </c>
      <c r="D869" s="746" t="str">
        <f t="shared" si="110"/>
        <v/>
      </c>
      <c r="E869" s="746"/>
      <c r="F869" s="746"/>
      <c r="G869" s="746"/>
      <c r="H869" s="746"/>
      <c r="I869" s="429"/>
      <c r="J869" s="429"/>
      <c r="K869" s="429"/>
      <c r="L869" s="429"/>
      <c r="M869" s="429"/>
      <c r="N869" s="429"/>
      <c r="O869" s="429"/>
      <c r="P869" s="429"/>
      <c r="Q869" s="429"/>
      <c r="R869" s="429"/>
      <c r="S869" s="429"/>
      <c r="T869" s="429"/>
      <c r="U869" s="429"/>
      <c r="V869" s="429"/>
      <c r="W869" s="429"/>
      <c r="X869" s="429"/>
      <c r="Y869" s="429"/>
      <c r="Z869" s="429"/>
      <c r="AA869" s="429"/>
      <c r="AB869" s="429"/>
      <c r="AC869" s="429"/>
      <c r="AD869" s="429"/>
      <c r="AE869" s="12"/>
      <c r="AF869" s="122"/>
    </row>
    <row r="870" spans="1:32" s="72" customFormat="1" ht="15" customHeight="1">
      <c r="A870" s="131"/>
      <c r="B870" s="15"/>
      <c r="C870" s="82" t="s">
        <v>97</v>
      </c>
      <c r="D870" s="746" t="str">
        <f t="shared" si="110"/>
        <v/>
      </c>
      <c r="E870" s="746"/>
      <c r="F870" s="746"/>
      <c r="G870" s="746"/>
      <c r="H870" s="746"/>
      <c r="I870" s="429"/>
      <c r="J870" s="429"/>
      <c r="K870" s="429"/>
      <c r="L870" s="429"/>
      <c r="M870" s="429"/>
      <c r="N870" s="429"/>
      <c r="O870" s="429"/>
      <c r="P870" s="429"/>
      <c r="Q870" s="429"/>
      <c r="R870" s="429"/>
      <c r="S870" s="429"/>
      <c r="T870" s="429"/>
      <c r="U870" s="429"/>
      <c r="V870" s="429"/>
      <c r="W870" s="429"/>
      <c r="X870" s="429"/>
      <c r="Y870" s="429"/>
      <c r="Z870" s="429"/>
      <c r="AA870" s="429"/>
      <c r="AB870" s="429"/>
      <c r="AC870" s="429"/>
      <c r="AD870" s="429"/>
      <c r="AE870" s="12"/>
      <c r="AF870" s="122"/>
    </row>
    <row r="871" spans="1:32" s="72" customFormat="1" ht="15" customHeight="1">
      <c r="A871" s="131"/>
      <c r="B871" s="15"/>
      <c r="C871" s="82" t="s">
        <v>98</v>
      </c>
      <c r="D871" s="746" t="str">
        <f t="shared" si="110"/>
        <v/>
      </c>
      <c r="E871" s="746"/>
      <c r="F871" s="746"/>
      <c r="G871" s="746"/>
      <c r="H871" s="746"/>
      <c r="I871" s="429"/>
      <c r="J871" s="429"/>
      <c r="K871" s="429"/>
      <c r="L871" s="429"/>
      <c r="M871" s="429"/>
      <c r="N871" s="429"/>
      <c r="O871" s="429"/>
      <c r="P871" s="429"/>
      <c r="Q871" s="429"/>
      <c r="R871" s="429"/>
      <c r="S871" s="429"/>
      <c r="T871" s="429"/>
      <c r="U871" s="429"/>
      <c r="V871" s="429"/>
      <c r="W871" s="429"/>
      <c r="X871" s="429"/>
      <c r="Y871" s="429"/>
      <c r="Z871" s="429"/>
      <c r="AA871" s="429"/>
      <c r="AB871" s="429"/>
      <c r="AC871" s="429"/>
      <c r="AD871" s="429"/>
      <c r="AE871" s="12"/>
      <c r="AF871" s="122"/>
    </row>
    <row r="872" spans="1:32" s="72" customFormat="1" ht="15" customHeight="1">
      <c r="A872" s="131"/>
      <c r="B872" s="15"/>
      <c r="C872" s="82" t="s">
        <v>99</v>
      </c>
      <c r="D872" s="746" t="str">
        <f t="shared" si="110"/>
        <v/>
      </c>
      <c r="E872" s="746"/>
      <c r="F872" s="746"/>
      <c r="G872" s="746"/>
      <c r="H872" s="746"/>
      <c r="I872" s="429"/>
      <c r="J872" s="429"/>
      <c r="K872" s="429"/>
      <c r="L872" s="429"/>
      <c r="M872" s="429"/>
      <c r="N872" s="429"/>
      <c r="O872" s="429"/>
      <c r="P872" s="429"/>
      <c r="Q872" s="429"/>
      <c r="R872" s="429"/>
      <c r="S872" s="429"/>
      <c r="T872" s="429"/>
      <c r="U872" s="429"/>
      <c r="V872" s="429"/>
      <c r="W872" s="429"/>
      <c r="X872" s="429"/>
      <c r="Y872" s="429"/>
      <c r="Z872" s="429"/>
      <c r="AA872" s="429"/>
      <c r="AB872" s="429"/>
      <c r="AC872" s="429"/>
      <c r="AD872" s="429"/>
      <c r="AE872" s="12"/>
      <c r="AF872" s="122"/>
    </row>
    <row r="873" spans="1:32" s="72" customFormat="1" ht="15" customHeight="1">
      <c r="A873" s="131"/>
      <c r="B873" s="15"/>
      <c r="C873" s="82" t="s">
        <v>100</v>
      </c>
      <c r="D873" s="746" t="str">
        <f t="shared" si="110"/>
        <v/>
      </c>
      <c r="E873" s="746"/>
      <c r="F873" s="746"/>
      <c r="G873" s="746"/>
      <c r="H873" s="746"/>
      <c r="I873" s="429"/>
      <c r="J873" s="429"/>
      <c r="K873" s="429"/>
      <c r="L873" s="429"/>
      <c r="M873" s="429"/>
      <c r="N873" s="429"/>
      <c r="O873" s="429"/>
      <c r="P873" s="429"/>
      <c r="Q873" s="429"/>
      <c r="R873" s="429"/>
      <c r="S873" s="429"/>
      <c r="T873" s="429"/>
      <c r="U873" s="429"/>
      <c r="V873" s="429"/>
      <c r="W873" s="429"/>
      <c r="X873" s="429"/>
      <c r="Y873" s="429"/>
      <c r="Z873" s="429"/>
      <c r="AA873" s="429"/>
      <c r="AB873" s="429"/>
      <c r="AC873" s="429"/>
      <c r="AD873" s="429"/>
      <c r="AE873" s="12"/>
      <c r="AF873" s="122"/>
    </row>
    <row r="874" spans="1:32" s="72" customFormat="1" ht="15" customHeight="1">
      <c r="A874" s="131"/>
      <c r="B874" s="15"/>
      <c r="C874" s="82" t="s">
        <v>116</v>
      </c>
      <c r="D874" s="746" t="str">
        <f t="shared" si="110"/>
        <v/>
      </c>
      <c r="E874" s="746"/>
      <c r="F874" s="746"/>
      <c r="G874" s="746"/>
      <c r="H874" s="746"/>
      <c r="I874" s="429"/>
      <c r="J874" s="429"/>
      <c r="K874" s="429"/>
      <c r="L874" s="429"/>
      <c r="M874" s="429"/>
      <c r="N874" s="429"/>
      <c r="O874" s="429"/>
      <c r="P874" s="429"/>
      <c r="Q874" s="429"/>
      <c r="R874" s="429"/>
      <c r="S874" s="429"/>
      <c r="T874" s="429"/>
      <c r="U874" s="429"/>
      <c r="V874" s="429"/>
      <c r="W874" s="429"/>
      <c r="X874" s="429"/>
      <c r="Y874" s="429"/>
      <c r="Z874" s="429"/>
      <c r="AA874" s="429"/>
      <c r="AB874" s="429"/>
      <c r="AC874" s="429"/>
      <c r="AD874" s="429"/>
      <c r="AE874" s="12"/>
      <c r="AF874" s="122"/>
    </row>
    <row r="875" spans="1:32" s="72" customFormat="1" ht="15" customHeight="1">
      <c r="A875" s="131"/>
      <c r="B875" s="15"/>
      <c r="C875" s="82" t="s">
        <v>117</v>
      </c>
      <c r="D875" s="746" t="str">
        <f t="shared" si="110"/>
        <v/>
      </c>
      <c r="E875" s="746"/>
      <c r="F875" s="746"/>
      <c r="G875" s="746"/>
      <c r="H875" s="746"/>
      <c r="I875" s="429"/>
      <c r="J875" s="429"/>
      <c r="K875" s="429"/>
      <c r="L875" s="429"/>
      <c r="M875" s="429"/>
      <c r="N875" s="429"/>
      <c r="O875" s="429"/>
      <c r="P875" s="429"/>
      <c r="Q875" s="429"/>
      <c r="R875" s="429"/>
      <c r="S875" s="429"/>
      <c r="T875" s="429"/>
      <c r="U875" s="429"/>
      <c r="V875" s="429"/>
      <c r="W875" s="429"/>
      <c r="X875" s="429"/>
      <c r="Y875" s="429"/>
      <c r="Z875" s="429"/>
      <c r="AA875" s="429"/>
      <c r="AB875" s="429"/>
      <c r="AC875" s="429"/>
      <c r="AD875" s="429"/>
      <c r="AE875" s="12"/>
      <c r="AF875" s="122"/>
    </row>
    <row r="876" spans="1:32" s="72" customFormat="1" ht="15" customHeight="1">
      <c r="A876" s="131"/>
      <c r="B876" s="15"/>
      <c r="C876" s="82" t="s">
        <v>118</v>
      </c>
      <c r="D876" s="746" t="str">
        <f t="shared" si="110"/>
        <v/>
      </c>
      <c r="E876" s="746"/>
      <c r="F876" s="746"/>
      <c r="G876" s="746"/>
      <c r="H876" s="746"/>
      <c r="I876" s="429"/>
      <c r="J876" s="429"/>
      <c r="K876" s="429"/>
      <c r="L876" s="429"/>
      <c r="M876" s="429"/>
      <c r="N876" s="429"/>
      <c r="O876" s="429"/>
      <c r="P876" s="429"/>
      <c r="Q876" s="429"/>
      <c r="R876" s="429"/>
      <c r="S876" s="429"/>
      <c r="T876" s="429"/>
      <c r="U876" s="429"/>
      <c r="V876" s="429"/>
      <c r="W876" s="429"/>
      <c r="X876" s="429"/>
      <c r="Y876" s="429"/>
      <c r="Z876" s="429"/>
      <c r="AA876" s="429"/>
      <c r="AB876" s="429"/>
      <c r="AC876" s="429"/>
      <c r="AD876" s="429"/>
      <c r="AE876" s="12"/>
      <c r="AF876" s="122"/>
    </row>
    <row r="877" spans="1:32" s="72" customFormat="1" ht="15" customHeight="1">
      <c r="A877" s="131"/>
      <c r="B877" s="15"/>
      <c r="C877" s="82" t="s">
        <v>119</v>
      </c>
      <c r="D877" s="746" t="str">
        <f t="shared" si="110"/>
        <v/>
      </c>
      <c r="E877" s="746"/>
      <c r="F877" s="746"/>
      <c r="G877" s="746"/>
      <c r="H877" s="746"/>
      <c r="I877" s="429"/>
      <c r="J877" s="429"/>
      <c r="K877" s="429"/>
      <c r="L877" s="429"/>
      <c r="M877" s="429"/>
      <c r="N877" s="429"/>
      <c r="O877" s="429"/>
      <c r="P877" s="429"/>
      <c r="Q877" s="429"/>
      <c r="R877" s="429"/>
      <c r="S877" s="429"/>
      <c r="T877" s="429"/>
      <c r="U877" s="429"/>
      <c r="V877" s="429"/>
      <c r="W877" s="429"/>
      <c r="X877" s="429"/>
      <c r="Y877" s="429"/>
      <c r="Z877" s="429"/>
      <c r="AA877" s="429"/>
      <c r="AB877" s="429"/>
      <c r="AC877" s="429"/>
      <c r="AD877" s="429"/>
      <c r="AE877" s="12"/>
      <c r="AF877" s="122"/>
    </row>
    <row r="878" spans="1:32" s="72" customFormat="1" ht="15" customHeight="1">
      <c r="A878" s="131"/>
      <c r="B878" s="15"/>
      <c r="C878" s="82" t="s">
        <v>120</v>
      </c>
      <c r="D878" s="746" t="str">
        <f t="shared" si="110"/>
        <v/>
      </c>
      <c r="E878" s="746"/>
      <c r="F878" s="746"/>
      <c r="G878" s="746"/>
      <c r="H878" s="746"/>
      <c r="I878" s="429"/>
      <c r="J878" s="429"/>
      <c r="K878" s="429"/>
      <c r="L878" s="429"/>
      <c r="M878" s="429"/>
      <c r="N878" s="429"/>
      <c r="O878" s="429"/>
      <c r="P878" s="429"/>
      <c r="Q878" s="429"/>
      <c r="R878" s="429"/>
      <c r="S878" s="429"/>
      <c r="T878" s="429"/>
      <c r="U878" s="429"/>
      <c r="V878" s="429"/>
      <c r="W878" s="429"/>
      <c r="X878" s="429"/>
      <c r="Y878" s="429"/>
      <c r="Z878" s="429"/>
      <c r="AA878" s="429"/>
      <c r="AB878" s="429"/>
      <c r="AC878" s="429"/>
      <c r="AD878" s="429"/>
      <c r="AE878" s="12"/>
      <c r="AF878" s="122"/>
    </row>
    <row r="879" spans="1:32" s="72" customFormat="1" ht="15" customHeight="1">
      <c r="A879" s="131"/>
      <c r="B879" s="15"/>
      <c r="C879" s="82" t="s">
        <v>121</v>
      </c>
      <c r="D879" s="746" t="str">
        <f t="shared" si="110"/>
        <v/>
      </c>
      <c r="E879" s="746"/>
      <c r="F879" s="746"/>
      <c r="G879" s="746"/>
      <c r="H879" s="746"/>
      <c r="I879" s="429"/>
      <c r="J879" s="429"/>
      <c r="K879" s="429"/>
      <c r="L879" s="429"/>
      <c r="M879" s="429"/>
      <c r="N879" s="429"/>
      <c r="O879" s="429"/>
      <c r="P879" s="429"/>
      <c r="Q879" s="429"/>
      <c r="R879" s="429"/>
      <c r="S879" s="429"/>
      <c r="T879" s="429"/>
      <c r="U879" s="429"/>
      <c r="V879" s="429"/>
      <c r="W879" s="429"/>
      <c r="X879" s="429"/>
      <c r="Y879" s="429"/>
      <c r="Z879" s="429"/>
      <c r="AA879" s="429"/>
      <c r="AB879" s="429"/>
      <c r="AC879" s="429"/>
      <c r="AD879" s="429"/>
      <c r="AE879" s="12"/>
      <c r="AF879" s="122"/>
    </row>
    <row r="880" spans="1:32" s="72" customFormat="1" ht="15" customHeight="1">
      <c r="A880" s="131"/>
      <c r="B880" s="15"/>
      <c r="C880" s="82" t="s">
        <v>122</v>
      </c>
      <c r="D880" s="746" t="str">
        <f t="shared" si="110"/>
        <v/>
      </c>
      <c r="E880" s="746"/>
      <c r="F880" s="746"/>
      <c r="G880" s="746"/>
      <c r="H880" s="746"/>
      <c r="I880" s="429"/>
      <c r="J880" s="429"/>
      <c r="K880" s="429"/>
      <c r="L880" s="429"/>
      <c r="M880" s="429"/>
      <c r="N880" s="429"/>
      <c r="O880" s="429"/>
      <c r="P880" s="429"/>
      <c r="Q880" s="429"/>
      <c r="R880" s="429"/>
      <c r="S880" s="429"/>
      <c r="T880" s="429"/>
      <c r="U880" s="429"/>
      <c r="V880" s="429"/>
      <c r="W880" s="429"/>
      <c r="X880" s="429"/>
      <c r="Y880" s="429"/>
      <c r="Z880" s="429"/>
      <c r="AA880" s="429"/>
      <c r="AB880" s="429"/>
      <c r="AC880" s="429"/>
      <c r="AD880" s="429"/>
      <c r="AE880" s="12"/>
      <c r="AF880" s="122"/>
    </row>
    <row r="881" spans="1:32" s="72" customFormat="1" ht="15" customHeight="1">
      <c r="A881" s="131"/>
      <c r="B881" s="15"/>
      <c r="C881" s="82" t="s">
        <v>123</v>
      </c>
      <c r="D881" s="746" t="str">
        <f t="shared" si="110"/>
        <v/>
      </c>
      <c r="E881" s="746"/>
      <c r="F881" s="746"/>
      <c r="G881" s="746"/>
      <c r="H881" s="746"/>
      <c r="I881" s="429"/>
      <c r="J881" s="429"/>
      <c r="K881" s="429"/>
      <c r="L881" s="429"/>
      <c r="M881" s="429"/>
      <c r="N881" s="429"/>
      <c r="O881" s="429"/>
      <c r="P881" s="429"/>
      <c r="Q881" s="429"/>
      <c r="R881" s="429"/>
      <c r="S881" s="429"/>
      <c r="T881" s="429"/>
      <c r="U881" s="429"/>
      <c r="V881" s="429"/>
      <c r="W881" s="429"/>
      <c r="X881" s="429"/>
      <c r="Y881" s="429"/>
      <c r="Z881" s="429"/>
      <c r="AA881" s="429"/>
      <c r="AB881" s="429"/>
      <c r="AC881" s="429"/>
      <c r="AD881" s="429"/>
      <c r="AE881" s="12"/>
      <c r="AF881" s="122"/>
    </row>
    <row r="882" spans="1:32" s="72" customFormat="1" ht="15" customHeight="1">
      <c r="A882" s="131"/>
      <c r="B882" s="15"/>
      <c r="C882" s="82" t="s">
        <v>124</v>
      </c>
      <c r="D882" s="746" t="str">
        <f t="shared" si="110"/>
        <v/>
      </c>
      <c r="E882" s="746"/>
      <c r="F882" s="746"/>
      <c r="G882" s="746"/>
      <c r="H882" s="746"/>
      <c r="I882" s="429"/>
      <c r="J882" s="429"/>
      <c r="K882" s="429"/>
      <c r="L882" s="429"/>
      <c r="M882" s="429"/>
      <c r="N882" s="429"/>
      <c r="O882" s="429"/>
      <c r="P882" s="429"/>
      <c r="Q882" s="429"/>
      <c r="R882" s="429"/>
      <c r="S882" s="429"/>
      <c r="T882" s="429"/>
      <c r="U882" s="429"/>
      <c r="V882" s="429"/>
      <c r="W882" s="429"/>
      <c r="X882" s="429"/>
      <c r="Y882" s="429"/>
      <c r="Z882" s="429"/>
      <c r="AA882" s="429"/>
      <c r="AB882" s="429"/>
      <c r="AC882" s="429"/>
      <c r="AD882" s="429"/>
      <c r="AE882" s="12"/>
      <c r="AF882" s="122"/>
    </row>
    <row r="883" spans="1:32" s="72" customFormat="1" ht="15" customHeight="1">
      <c r="A883" s="131"/>
      <c r="B883" s="15"/>
      <c r="C883" s="82" t="s">
        <v>125</v>
      </c>
      <c r="D883" s="746" t="str">
        <f t="shared" si="110"/>
        <v/>
      </c>
      <c r="E883" s="746"/>
      <c r="F883" s="746"/>
      <c r="G883" s="746"/>
      <c r="H883" s="746"/>
      <c r="I883" s="429"/>
      <c r="J883" s="429"/>
      <c r="K883" s="429"/>
      <c r="L883" s="429"/>
      <c r="M883" s="429"/>
      <c r="N883" s="429"/>
      <c r="O883" s="429"/>
      <c r="P883" s="429"/>
      <c r="Q883" s="429"/>
      <c r="R883" s="429"/>
      <c r="S883" s="429"/>
      <c r="T883" s="429"/>
      <c r="U883" s="429"/>
      <c r="V883" s="429"/>
      <c r="W883" s="429"/>
      <c r="X883" s="429"/>
      <c r="Y883" s="429"/>
      <c r="Z883" s="429"/>
      <c r="AA883" s="429"/>
      <c r="AB883" s="429"/>
      <c r="AC883" s="429"/>
      <c r="AD883" s="429"/>
      <c r="AE883" s="12"/>
      <c r="AF883" s="122"/>
    </row>
    <row r="884" spans="1:32" s="72" customFormat="1" ht="15" customHeight="1">
      <c r="A884" s="131"/>
      <c r="C884" s="82" t="s">
        <v>237</v>
      </c>
      <c r="D884" s="746" t="str">
        <f t="shared" si="110"/>
        <v/>
      </c>
      <c r="E884" s="746"/>
      <c r="F884" s="746"/>
      <c r="G884" s="746"/>
      <c r="H884" s="746"/>
      <c r="I884" s="429"/>
      <c r="J884" s="429"/>
      <c r="K884" s="429"/>
      <c r="L884" s="429"/>
      <c r="M884" s="429"/>
      <c r="N884" s="429"/>
      <c r="O884" s="429"/>
      <c r="P884" s="429"/>
      <c r="Q884" s="429"/>
      <c r="R884" s="429"/>
      <c r="S884" s="429"/>
      <c r="T884" s="429"/>
      <c r="U884" s="429"/>
      <c r="V884" s="429"/>
      <c r="W884" s="429"/>
      <c r="X884" s="429"/>
      <c r="Y884" s="429"/>
      <c r="Z884" s="429"/>
      <c r="AA884" s="429"/>
      <c r="AB884" s="429"/>
      <c r="AC884" s="429"/>
      <c r="AD884" s="429"/>
      <c r="AE884" s="12"/>
      <c r="AF884" s="122"/>
    </row>
    <row r="885" spans="1:32" s="72" customFormat="1" ht="15" customHeight="1">
      <c r="A885" s="131"/>
      <c r="C885" s="82" t="s">
        <v>238</v>
      </c>
      <c r="D885" s="746" t="str">
        <f t="shared" si="110"/>
        <v/>
      </c>
      <c r="E885" s="746"/>
      <c r="F885" s="746"/>
      <c r="G885" s="746"/>
      <c r="H885" s="746"/>
      <c r="I885" s="429"/>
      <c r="J885" s="429"/>
      <c r="K885" s="429"/>
      <c r="L885" s="429"/>
      <c r="M885" s="429"/>
      <c r="N885" s="429"/>
      <c r="O885" s="429"/>
      <c r="P885" s="429"/>
      <c r="Q885" s="429"/>
      <c r="R885" s="429"/>
      <c r="S885" s="429"/>
      <c r="T885" s="429"/>
      <c r="U885" s="429"/>
      <c r="V885" s="429"/>
      <c r="W885" s="429"/>
      <c r="X885" s="429"/>
      <c r="Y885" s="429"/>
      <c r="Z885" s="429"/>
      <c r="AA885" s="429"/>
      <c r="AB885" s="429"/>
      <c r="AC885" s="429"/>
      <c r="AD885" s="429"/>
      <c r="AE885" s="12"/>
      <c r="AF885" s="122"/>
    </row>
    <row r="886" spans="1:32" s="72" customFormat="1" ht="15" customHeight="1">
      <c r="A886" s="131"/>
      <c r="C886" s="82" t="s">
        <v>239</v>
      </c>
      <c r="D886" s="746" t="str">
        <f t="shared" si="110"/>
        <v/>
      </c>
      <c r="E886" s="746"/>
      <c r="F886" s="746"/>
      <c r="G886" s="746"/>
      <c r="H886" s="746"/>
      <c r="I886" s="429"/>
      <c r="J886" s="429"/>
      <c r="K886" s="429"/>
      <c r="L886" s="429"/>
      <c r="M886" s="429"/>
      <c r="N886" s="429"/>
      <c r="O886" s="429"/>
      <c r="P886" s="429"/>
      <c r="Q886" s="429"/>
      <c r="R886" s="429"/>
      <c r="S886" s="429"/>
      <c r="T886" s="429"/>
      <c r="U886" s="429"/>
      <c r="V886" s="429"/>
      <c r="W886" s="429"/>
      <c r="X886" s="429"/>
      <c r="Y886" s="429"/>
      <c r="Z886" s="429"/>
      <c r="AA886" s="429"/>
      <c r="AB886" s="429"/>
      <c r="AC886" s="429"/>
      <c r="AD886" s="429"/>
      <c r="AE886" s="12"/>
      <c r="AF886" s="122"/>
    </row>
    <row r="887" spans="1:32" s="72" customFormat="1" ht="15" customHeight="1">
      <c r="A887" s="131"/>
      <c r="C887" s="82" t="s">
        <v>240</v>
      </c>
      <c r="D887" s="746" t="str">
        <f t="shared" si="110"/>
        <v/>
      </c>
      <c r="E887" s="746"/>
      <c r="F887" s="746"/>
      <c r="G887" s="746"/>
      <c r="H887" s="746"/>
      <c r="I887" s="429"/>
      <c r="J887" s="429"/>
      <c r="K887" s="429"/>
      <c r="L887" s="429"/>
      <c r="M887" s="429"/>
      <c r="N887" s="429"/>
      <c r="O887" s="429"/>
      <c r="P887" s="429"/>
      <c r="Q887" s="429"/>
      <c r="R887" s="429"/>
      <c r="S887" s="429"/>
      <c r="T887" s="429"/>
      <c r="U887" s="429"/>
      <c r="V887" s="429"/>
      <c r="W887" s="429"/>
      <c r="X887" s="429"/>
      <c r="Y887" s="429"/>
      <c r="Z887" s="429"/>
      <c r="AA887" s="429"/>
      <c r="AB887" s="429"/>
      <c r="AC887" s="429"/>
      <c r="AD887" s="429"/>
      <c r="AE887" s="12"/>
      <c r="AF887" s="122"/>
    </row>
    <row r="888" spans="1:32" s="72" customFormat="1" ht="15" customHeight="1">
      <c r="A888" s="131"/>
      <c r="C888" s="82" t="s">
        <v>241</v>
      </c>
      <c r="D888" s="746" t="str">
        <f t="shared" si="110"/>
        <v/>
      </c>
      <c r="E888" s="746"/>
      <c r="F888" s="746"/>
      <c r="G888" s="746"/>
      <c r="H888" s="746"/>
      <c r="I888" s="429"/>
      <c r="J888" s="429"/>
      <c r="K888" s="429"/>
      <c r="L888" s="429"/>
      <c r="M888" s="429"/>
      <c r="N888" s="429"/>
      <c r="O888" s="429"/>
      <c r="P888" s="429"/>
      <c r="Q888" s="429"/>
      <c r="R888" s="429"/>
      <c r="S888" s="429"/>
      <c r="T888" s="429"/>
      <c r="U888" s="429"/>
      <c r="V888" s="429"/>
      <c r="W888" s="429"/>
      <c r="X888" s="429"/>
      <c r="Y888" s="429"/>
      <c r="Z888" s="429"/>
      <c r="AA888" s="429"/>
      <c r="AB888" s="429"/>
      <c r="AC888" s="429"/>
      <c r="AD888" s="429"/>
      <c r="AE888" s="12"/>
      <c r="AF888" s="122"/>
    </row>
    <row r="889" spans="1:32" s="72" customFormat="1" ht="15" customHeight="1">
      <c r="A889" s="131"/>
      <c r="B889"/>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34"/>
      <c r="AA889" s="34"/>
      <c r="AB889" s="34"/>
      <c r="AC889" s="34"/>
      <c r="AD889" s="34"/>
      <c r="AE889" s="12"/>
      <c r="AF889" s="122"/>
    </row>
    <row r="890" spans="1:32" s="72" customFormat="1" ht="15" customHeight="1">
      <c r="A890" s="131"/>
      <c r="B890" s="15"/>
      <c r="C890" s="48"/>
      <c r="D890" s="48"/>
      <c r="E890" s="48"/>
      <c r="F890" s="48"/>
      <c r="G890" s="48"/>
      <c r="H890" s="48"/>
      <c r="I890" s="48"/>
      <c r="J890" s="48"/>
      <c r="V890" s="48"/>
      <c r="W890" s="48"/>
      <c r="X890" s="48"/>
      <c r="Y890" s="48"/>
      <c r="Z890" s="48"/>
      <c r="AA890" s="761" t="s">
        <v>160</v>
      </c>
      <c r="AB890" s="761"/>
      <c r="AC890" s="761"/>
      <c r="AD890" s="761"/>
      <c r="AE890" s="12"/>
      <c r="AF890" s="122"/>
    </row>
    <row r="891" spans="1:32" s="72" customFormat="1" ht="24" customHeight="1">
      <c r="A891" s="131"/>
      <c r="B891" s="48"/>
      <c r="C891" s="670" t="s">
        <v>233</v>
      </c>
      <c r="D891" s="670"/>
      <c r="E891" s="670"/>
      <c r="F891" s="670"/>
      <c r="G891" s="670"/>
      <c r="H891" s="670"/>
      <c r="I891" s="670" t="s">
        <v>131</v>
      </c>
      <c r="J891" s="670"/>
      <c r="K891" s="670"/>
      <c r="L891" s="670"/>
      <c r="M891" s="670"/>
      <c r="N891" s="670"/>
      <c r="O891" s="670"/>
      <c r="P891" s="670"/>
      <c r="Q891" s="670"/>
      <c r="R891" s="670"/>
      <c r="S891" s="670"/>
      <c r="T891" s="670"/>
      <c r="U891" s="670"/>
      <c r="V891" s="670"/>
      <c r="W891" s="670"/>
      <c r="X891" s="670"/>
      <c r="Y891" s="670"/>
      <c r="Z891" s="670"/>
      <c r="AA891" s="670"/>
      <c r="AB891" s="670"/>
      <c r="AC891" s="670"/>
      <c r="AD891" s="670"/>
      <c r="AE891" s="12"/>
      <c r="AF891" s="122"/>
    </row>
    <row r="892" spans="1:32" s="72" customFormat="1" ht="15" customHeight="1">
      <c r="A892" s="131"/>
      <c r="B892" s="48"/>
      <c r="C892" s="670"/>
      <c r="D892" s="670"/>
      <c r="E892" s="670"/>
      <c r="F892" s="670"/>
      <c r="G892" s="670"/>
      <c r="H892" s="670"/>
      <c r="I892" s="712" t="s">
        <v>76</v>
      </c>
      <c r="J892" s="712" t="s">
        <v>77</v>
      </c>
      <c r="K892" s="712" t="s">
        <v>78</v>
      </c>
      <c r="L892" s="678" t="s">
        <v>79</v>
      </c>
      <c r="M892" s="678"/>
      <c r="N892" s="678"/>
      <c r="O892" s="678" t="s">
        <v>80</v>
      </c>
      <c r="P892" s="678"/>
      <c r="Q892" s="678"/>
      <c r="R892" s="678"/>
      <c r="S892" s="678"/>
      <c r="T892" s="678" t="s">
        <v>81</v>
      </c>
      <c r="U892" s="678" t="s">
        <v>82</v>
      </c>
      <c r="V892" s="678" t="s">
        <v>83</v>
      </c>
      <c r="W892" s="678" t="s">
        <v>84</v>
      </c>
      <c r="X892" s="678"/>
      <c r="Y892" s="678"/>
      <c r="Z892" s="678"/>
      <c r="AA892" s="678"/>
      <c r="AB892" s="678"/>
      <c r="AC892" s="678" t="s">
        <v>85</v>
      </c>
      <c r="AD892" s="678" t="s">
        <v>86</v>
      </c>
      <c r="AE892" s="12"/>
      <c r="AF892" s="122"/>
    </row>
    <row r="893" spans="1:32" s="72" customFormat="1" ht="24" customHeight="1">
      <c r="A893" s="131"/>
      <c r="B893" s="48"/>
      <c r="C893" s="670"/>
      <c r="D893" s="670"/>
      <c r="E893" s="670"/>
      <c r="F893" s="670"/>
      <c r="G893" s="670"/>
      <c r="H893" s="670"/>
      <c r="I893" s="713"/>
      <c r="J893" s="713"/>
      <c r="K893" s="713"/>
      <c r="L893" s="223" t="s">
        <v>161</v>
      </c>
      <c r="M893" s="223" t="s">
        <v>162</v>
      </c>
      <c r="N893" s="223" t="s">
        <v>163</v>
      </c>
      <c r="O893" s="223" t="s">
        <v>164</v>
      </c>
      <c r="P893" s="223" t="s">
        <v>165</v>
      </c>
      <c r="Q893" s="223" t="s">
        <v>166</v>
      </c>
      <c r="R893" s="223" t="s">
        <v>167</v>
      </c>
      <c r="S893" s="223" t="s">
        <v>168</v>
      </c>
      <c r="T893" s="678"/>
      <c r="U893" s="678"/>
      <c r="V893" s="678"/>
      <c r="W893" s="223" t="s">
        <v>847</v>
      </c>
      <c r="X893" s="223" t="s">
        <v>848</v>
      </c>
      <c r="Y893" s="223" t="s">
        <v>849</v>
      </c>
      <c r="Z893" s="223" t="s">
        <v>850</v>
      </c>
      <c r="AA893" s="223" t="s">
        <v>851</v>
      </c>
      <c r="AB893" s="223" t="s">
        <v>852</v>
      </c>
      <c r="AC893" s="678"/>
      <c r="AD893" s="678"/>
      <c r="AE893" s="12"/>
      <c r="AF893" s="122"/>
    </row>
    <row r="894" spans="1:32" s="72" customFormat="1" ht="15" customHeight="1">
      <c r="A894" s="131"/>
      <c r="B894" s="15"/>
      <c r="C894" s="186" t="s">
        <v>66</v>
      </c>
      <c r="D894" s="746" t="str">
        <f t="shared" ref="D894:D943" si="111">IF($AH$627=$AJ$627,"",IF(D645="","",D645))</f>
        <v/>
      </c>
      <c r="E894" s="746"/>
      <c r="F894" s="746"/>
      <c r="G894" s="746"/>
      <c r="H894" s="746"/>
      <c r="I894" s="429"/>
      <c r="J894" s="429"/>
      <c r="K894" s="429"/>
      <c r="L894" s="429"/>
      <c r="M894" s="429"/>
      <c r="N894" s="429"/>
      <c r="O894" s="429"/>
      <c r="P894" s="429"/>
      <c r="Q894" s="429"/>
      <c r="R894" s="429"/>
      <c r="S894" s="429"/>
      <c r="T894" s="429"/>
      <c r="U894" s="429"/>
      <c r="V894" s="429"/>
      <c r="W894" s="429"/>
      <c r="X894" s="429"/>
      <c r="Y894" s="429"/>
      <c r="Z894" s="429"/>
      <c r="AA894" s="429"/>
      <c r="AB894" s="429"/>
      <c r="AC894" s="429"/>
      <c r="AD894" s="429"/>
      <c r="AE894" s="12"/>
      <c r="AF894" s="122"/>
    </row>
    <row r="895" spans="1:32" s="72" customFormat="1" ht="15" customHeight="1">
      <c r="A895" s="131"/>
      <c r="B895" s="15"/>
      <c r="C895" s="82" t="s">
        <v>67</v>
      </c>
      <c r="D895" s="746" t="str">
        <f t="shared" si="111"/>
        <v/>
      </c>
      <c r="E895" s="746"/>
      <c r="F895" s="746"/>
      <c r="G895" s="746"/>
      <c r="H895" s="746"/>
      <c r="I895" s="429"/>
      <c r="J895" s="429"/>
      <c r="K895" s="429"/>
      <c r="L895" s="429"/>
      <c r="M895" s="429"/>
      <c r="N895" s="429"/>
      <c r="O895" s="429"/>
      <c r="P895" s="429"/>
      <c r="Q895" s="429"/>
      <c r="R895" s="429"/>
      <c r="S895" s="429"/>
      <c r="T895" s="429"/>
      <c r="U895" s="429"/>
      <c r="V895" s="429"/>
      <c r="W895" s="429"/>
      <c r="X895" s="429"/>
      <c r="Y895" s="429"/>
      <c r="Z895" s="429"/>
      <c r="AA895" s="429"/>
      <c r="AB895" s="429"/>
      <c r="AC895" s="429"/>
      <c r="AD895" s="429"/>
      <c r="AE895" s="12"/>
      <c r="AF895" s="122"/>
    </row>
    <row r="896" spans="1:32" s="72" customFormat="1" ht="15" customHeight="1">
      <c r="A896" s="131"/>
      <c r="B896" s="15"/>
      <c r="C896" s="82" t="s">
        <v>68</v>
      </c>
      <c r="D896" s="746" t="str">
        <f t="shared" si="111"/>
        <v/>
      </c>
      <c r="E896" s="746"/>
      <c r="F896" s="746"/>
      <c r="G896" s="746"/>
      <c r="H896" s="746"/>
      <c r="I896" s="429"/>
      <c r="J896" s="429"/>
      <c r="K896" s="429"/>
      <c r="L896" s="429"/>
      <c r="M896" s="429"/>
      <c r="N896" s="429"/>
      <c r="O896" s="429"/>
      <c r="P896" s="429"/>
      <c r="Q896" s="429"/>
      <c r="R896" s="429"/>
      <c r="S896" s="429"/>
      <c r="T896" s="429"/>
      <c r="U896" s="429"/>
      <c r="V896" s="429"/>
      <c r="W896" s="429"/>
      <c r="X896" s="429"/>
      <c r="Y896" s="429"/>
      <c r="Z896" s="429"/>
      <c r="AA896" s="429"/>
      <c r="AB896" s="429"/>
      <c r="AC896" s="429"/>
      <c r="AD896" s="429"/>
      <c r="AE896" s="12"/>
      <c r="AF896" s="122"/>
    </row>
    <row r="897" spans="1:32" s="72" customFormat="1" ht="15" customHeight="1">
      <c r="A897" s="131"/>
      <c r="B897" s="15"/>
      <c r="C897" s="82" t="s">
        <v>69</v>
      </c>
      <c r="D897" s="746" t="str">
        <f t="shared" si="111"/>
        <v/>
      </c>
      <c r="E897" s="746"/>
      <c r="F897" s="746"/>
      <c r="G897" s="746"/>
      <c r="H897" s="746"/>
      <c r="I897" s="429"/>
      <c r="J897" s="429"/>
      <c r="K897" s="429"/>
      <c r="L897" s="429"/>
      <c r="M897" s="429"/>
      <c r="N897" s="429"/>
      <c r="O897" s="429"/>
      <c r="P897" s="429"/>
      <c r="Q897" s="429"/>
      <c r="R897" s="429"/>
      <c r="S897" s="429"/>
      <c r="T897" s="429"/>
      <c r="U897" s="429"/>
      <c r="V897" s="429"/>
      <c r="W897" s="429"/>
      <c r="X897" s="429"/>
      <c r="Y897" s="429"/>
      <c r="Z897" s="429"/>
      <c r="AA897" s="429"/>
      <c r="AB897" s="429"/>
      <c r="AC897" s="429"/>
      <c r="AD897" s="429"/>
      <c r="AE897" s="12"/>
      <c r="AF897" s="122"/>
    </row>
    <row r="898" spans="1:32" s="72" customFormat="1" ht="15" customHeight="1">
      <c r="A898" s="131"/>
      <c r="B898" s="15"/>
      <c r="C898" s="82" t="s">
        <v>70</v>
      </c>
      <c r="D898" s="746" t="str">
        <f t="shared" si="111"/>
        <v/>
      </c>
      <c r="E898" s="746"/>
      <c r="F898" s="746"/>
      <c r="G898" s="746"/>
      <c r="H898" s="746"/>
      <c r="I898" s="429"/>
      <c r="J898" s="429"/>
      <c r="K898" s="429"/>
      <c r="L898" s="429"/>
      <c r="M898" s="429"/>
      <c r="N898" s="429"/>
      <c r="O898" s="429"/>
      <c r="P898" s="429"/>
      <c r="Q898" s="429"/>
      <c r="R898" s="429"/>
      <c r="S898" s="429"/>
      <c r="T898" s="429"/>
      <c r="U898" s="429"/>
      <c r="V898" s="429"/>
      <c r="W898" s="429"/>
      <c r="X898" s="429"/>
      <c r="Y898" s="429"/>
      <c r="Z898" s="429"/>
      <c r="AA898" s="429"/>
      <c r="AB898" s="429"/>
      <c r="AC898" s="429"/>
      <c r="AD898" s="429"/>
      <c r="AE898" s="12"/>
      <c r="AF898" s="122"/>
    </row>
    <row r="899" spans="1:32" s="72" customFormat="1" ht="15" customHeight="1">
      <c r="A899" s="131"/>
      <c r="B899" s="15"/>
      <c r="C899" s="82" t="s">
        <v>71</v>
      </c>
      <c r="D899" s="746" t="str">
        <f t="shared" si="111"/>
        <v/>
      </c>
      <c r="E899" s="746"/>
      <c r="F899" s="746"/>
      <c r="G899" s="746"/>
      <c r="H899" s="746"/>
      <c r="I899" s="429"/>
      <c r="J899" s="429"/>
      <c r="K899" s="429"/>
      <c r="L899" s="429"/>
      <c r="M899" s="429"/>
      <c r="N899" s="429"/>
      <c r="O899" s="429"/>
      <c r="P899" s="429"/>
      <c r="Q899" s="429"/>
      <c r="R899" s="429"/>
      <c r="S899" s="429"/>
      <c r="T899" s="429"/>
      <c r="U899" s="429"/>
      <c r="V899" s="429"/>
      <c r="W899" s="429"/>
      <c r="X899" s="429"/>
      <c r="Y899" s="429"/>
      <c r="Z899" s="429"/>
      <c r="AA899" s="429"/>
      <c r="AB899" s="429"/>
      <c r="AC899" s="429"/>
      <c r="AD899" s="429"/>
      <c r="AE899" s="12"/>
      <c r="AF899" s="122"/>
    </row>
    <row r="900" spans="1:32" s="72" customFormat="1" ht="15" customHeight="1">
      <c r="A900" s="131"/>
      <c r="B900" s="15"/>
      <c r="C900" s="82" t="s">
        <v>72</v>
      </c>
      <c r="D900" s="746" t="str">
        <f t="shared" si="111"/>
        <v/>
      </c>
      <c r="E900" s="746"/>
      <c r="F900" s="746"/>
      <c r="G900" s="746"/>
      <c r="H900" s="746"/>
      <c r="I900" s="429"/>
      <c r="J900" s="429"/>
      <c r="K900" s="429"/>
      <c r="L900" s="429"/>
      <c r="M900" s="429"/>
      <c r="N900" s="429"/>
      <c r="O900" s="429"/>
      <c r="P900" s="429"/>
      <c r="Q900" s="429"/>
      <c r="R900" s="429"/>
      <c r="S900" s="429"/>
      <c r="T900" s="429"/>
      <c r="U900" s="429"/>
      <c r="V900" s="429"/>
      <c r="W900" s="429"/>
      <c r="X900" s="429"/>
      <c r="Y900" s="429"/>
      <c r="Z900" s="429"/>
      <c r="AA900" s="429"/>
      <c r="AB900" s="429"/>
      <c r="AC900" s="429"/>
      <c r="AD900" s="429"/>
      <c r="AE900" s="12"/>
      <c r="AF900" s="122"/>
    </row>
    <row r="901" spans="1:32" s="72" customFormat="1" ht="15" customHeight="1">
      <c r="A901" s="131"/>
      <c r="B901" s="15"/>
      <c r="C901" s="82" t="s">
        <v>73</v>
      </c>
      <c r="D901" s="746" t="str">
        <f t="shared" si="111"/>
        <v/>
      </c>
      <c r="E901" s="746"/>
      <c r="F901" s="746"/>
      <c r="G901" s="746"/>
      <c r="H901" s="746"/>
      <c r="I901" s="429"/>
      <c r="J901" s="429"/>
      <c r="K901" s="429"/>
      <c r="L901" s="429"/>
      <c r="M901" s="429"/>
      <c r="N901" s="429"/>
      <c r="O901" s="429"/>
      <c r="P901" s="429"/>
      <c r="Q901" s="429"/>
      <c r="R901" s="429"/>
      <c r="S901" s="429"/>
      <c r="T901" s="429"/>
      <c r="U901" s="429"/>
      <c r="V901" s="429"/>
      <c r="W901" s="429"/>
      <c r="X901" s="429"/>
      <c r="Y901" s="429"/>
      <c r="Z901" s="429"/>
      <c r="AA901" s="429"/>
      <c r="AB901" s="429"/>
      <c r="AC901" s="429"/>
      <c r="AD901" s="429"/>
      <c r="AE901" s="12"/>
      <c r="AF901" s="122"/>
    </row>
    <row r="902" spans="1:32" s="72" customFormat="1" ht="15" customHeight="1">
      <c r="A902" s="131"/>
      <c r="B902" s="15"/>
      <c r="C902" s="82" t="s">
        <v>74</v>
      </c>
      <c r="D902" s="746" t="str">
        <f t="shared" si="111"/>
        <v/>
      </c>
      <c r="E902" s="746"/>
      <c r="F902" s="746"/>
      <c r="G902" s="746"/>
      <c r="H902" s="746"/>
      <c r="I902" s="429"/>
      <c r="J902" s="429"/>
      <c r="K902" s="429"/>
      <c r="L902" s="429"/>
      <c r="M902" s="429"/>
      <c r="N902" s="429"/>
      <c r="O902" s="429"/>
      <c r="P902" s="429"/>
      <c r="Q902" s="429"/>
      <c r="R902" s="429"/>
      <c r="S902" s="429"/>
      <c r="T902" s="429"/>
      <c r="U902" s="429"/>
      <c r="V902" s="429"/>
      <c r="W902" s="429"/>
      <c r="X902" s="429"/>
      <c r="Y902" s="429"/>
      <c r="Z902" s="429"/>
      <c r="AA902" s="429"/>
      <c r="AB902" s="429"/>
      <c r="AC902" s="429"/>
      <c r="AD902" s="429"/>
      <c r="AE902" s="12"/>
      <c r="AF902" s="122"/>
    </row>
    <row r="903" spans="1:32" s="72" customFormat="1" ht="15" customHeight="1">
      <c r="A903" s="131"/>
      <c r="B903" s="15"/>
      <c r="C903" s="82" t="s">
        <v>75</v>
      </c>
      <c r="D903" s="746" t="str">
        <f t="shared" si="111"/>
        <v/>
      </c>
      <c r="E903" s="746"/>
      <c r="F903" s="746"/>
      <c r="G903" s="746"/>
      <c r="H903" s="746"/>
      <c r="I903" s="429"/>
      <c r="J903" s="429"/>
      <c r="K903" s="429"/>
      <c r="L903" s="429"/>
      <c r="M903" s="429"/>
      <c r="N903" s="429"/>
      <c r="O903" s="429"/>
      <c r="P903" s="429"/>
      <c r="Q903" s="429"/>
      <c r="R903" s="429"/>
      <c r="S903" s="429"/>
      <c r="T903" s="429"/>
      <c r="U903" s="429"/>
      <c r="V903" s="429"/>
      <c r="W903" s="429"/>
      <c r="X903" s="429"/>
      <c r="Y903" s="429"/>
      <c r="Z903" s="429"/>
      <c r="AA903" s="429"/>
      <c r="AB903" s="429"/>
      <c r="AC903" s="429"/>
      <c r="AD903" s="429"/>
      <c r="AE903" s="12"/>
      <c r="AF903" s="122"/>
    </row>
    <row r="904" spans="1:32" s="72" customFormat="1" ht="15" customHeight="1">
      <c r="A904" s="131"/>
      <c r="B904" s="15"/>
      <c r="C904" s="82" t="s">
        <v>76</v>
      </c>
      <c r="D904" s="746" t="str">
        <f t="shared" si="111"/>
        <v/>
      </c>
      <c r="E904" s="746"/>
      <c r="F904" s="746"/>
      <c r="G904" s="746"/>
      <c r="H904" s="746"/>
      <c r="I904" s="429"/>
      <c r="J904" s="429"/>
      <c r="K904" s="429"/>
      <c r="L904" s="429"/>
      <c r="M904" s="429"/>
      <c r="N904" s="429"/>
      <c r="O904" s="429"/>
      <c r="P904" s="429"/>
      <c r="Q904" s="429"/>
      <c r="R904" s="429"/>
      <c r="S904" s="429"/>
      <c r="T904" s="429"/>
      <c r="U904" s="429"/>
      <c r="V904" s="429"/>
      <c r="W904" s="429"/>
      <c r="X904" s="429"/>
      <c r="Y904" s="429"/>
      <c r="Z904" s="429"/>
      <c r="AA904" s="429"/>
      <c r="AB904" s="429"/>
      <c r="AC904" s="429"/>
      <c r="AD904" s="429"/>
      <c r="AE904" s="12"/>
      <c r="AF904" s="122"/>
    </row>
    <row r="905" spans="1:32" s="72" customFormat="1" ht="15" customHeight="1">
      <c r="A905" s="131"/>
      <c r="B905" s="15"/>
      <c r="C905" s="82" t="s">
        <v>77</v>
      </c>
      <c r="D905" s="746" t="str">
        <f t="shared" si="111"/>
        <v/>
      </c>
      <c r="E905" s="746"/>
      <c r="F905" s="746"/>
      <c r="G905" s="746"/>
      <c r="H905" s="746"/>
      <c r="I905" s="429"/>
      <c r="J905" s="429"/>
      <c r="K905" s="429"/>
      <c r="L905" s="429"/>
      <c r="M905" s="429"/>
      <c r="N905" s="429"/>
      <c r="O905" s="429"/>
      <c r="P905" s="429"/>
      <c r="Q905" s="429"/>
      <c r="R905" s="429"/>
      <c r="S905" s="429"/>
      <c r="T905" s="429"/>
      <c r="U905" s="429"/>
      <c r="V905" s="429"/>
      <c r="W905" s="429"/>
      <c r="X905" s="429"/>
      <c r="Y905" s="429"/>
      <c r="Z905" s="429"/>
      <c r="AA905" s="429"/>
      <c r="AB905" s="429"/>
      <c r="AC905" s="429"/>
      <c r="AD905" s="429"/>
      <c r="AE905" s="12"/>
      <c r="AF905" s="122"/>
    </row>
    <row r="906" spans="1:32" s="72" customFormat="1" ht="15" customHeight="1">
      <c r="A906" s="131"/>
      <c r="B906" s="15"/>
      <c r="C906" s="82" t="s">
        <v>78</v>
      </c>
      <c r="D906" s="746" t="str">
        <f t="shared" si="111"/>
        <v/>
      </c>
      <c r="E906" s="746"/>
      <c r="F906" s="746"/>
      <c r="G906" s="746"/>
      <c r="H906" s="746"/>
      <c r="I906" s="429"/>
      <c r="J906" s="429"/>
      <c r="K906" s="429"/>
      <c r="L906" s="429"/>
      <c r="M906" s="429"/>
      <c r="N906" s="429"/>
      <c r="O906" s="429"/>
      <c r="P906" s="429"/>
      <c r="Q906" s="429"/>
      <c r="R906" s="429"/>
      <c r="S906" s="429"/>
      <c r="T906" s="429"/>
      <c r="U906" s="429"/>
      <c r="V906" s="429"/>
      <c r="W906" s="429"/>
      <c r="X906" s="429"/>
      <c r="Y906" s="429"/>
      <c r="Z906" s="429"/>
      <c r="AA906" s="429"/>
      <c r="AB906" s="429"/>
      <c r="AC906" s="429"/>
      <c r="AD906" s="429"/>
      <c r="AE906" s="12"/>
      <c r="AF906" s="122"/>
    </row>
    <row r="907" spans="1:32" s="72" customFormat="1" ht="15" customHeight="1">
      <c r="A907" s="131"/>
      <c r="B907" s="15"/>
      <c r="C907" s="82" t="s">
        <v>79</v>
      </c>
      <c r="D907" s="746" t="str">
        <f t="shared" si="111"/>
        <v/>
      </c>
      <c r="E907" s="746"/>
      <c r="F907" s="746"/>
      <c r="G907" s="746"/>
      <c r="H907" s="746"/>
      <c r="I907" s="429"/>
      <c r="J907" s="429"/>
      <c r="K907" s="429"/>
      <c r="L907" s="429"/>
      <c r="M907" s="429"/>
      <c r="N907" s="429"/>
      <c r="O907" s="429"/>
      <c r="P907" s="429"/>
      <c r="Q907" s="429"/>
      <c r="R907" s="429"/>
      <c r="S907" s="429"/>
      <c r="T907" s="429"/>
      <c r="U907" s="429"/>
      <c r="V907" s="429"/>
      <c r="W907" s="429"/>
      <c r="X907" s="429"/>
      <c r="Y907" s="429"/>
      <c r="Z907" s="429"/>
      <c r="AA907" s="429"/>
      <c r="AB907" s="429"/>
      <c r="AC907" s="429"/>
      <c r="AD907" s="429"/>
      <c r="AE907" s="12"/>
      <c r="AF907" s="122"/>
    </row>
    <row r="908" spans="1:32" s="72" customFormat="1" ht="15" customHeight="1">
      <c r="A908" s="131"/>
      <c r="B908" s="15"/>
      <c r="C908" s="82" t="s">
        <v>80</v>
      </c>
      <c r="D908" s="746" t="str">
        <f t="shared" si="111"/>
        <v/>
      </c>
      <c r="E908" s="746"/>
      <c r="F908" s="746"/>
      <c r="G908" s="746"/>
      <c r="H908" s="746"/>
      <c r="I908" s="429"/>
      <c r="J908" s="429"/>
      <c r="K908" s="429"/>
      <c r="L908" s="429"/>
      <c r="M908" s="429"/>
      <c r="N908" s="429"/>
      <c r="O908" s="429"/>
      <c r="P908" s="429"/>
      <c r="Q908" s="429"/>
      <c r="R908" s="429"/>
      <c r="S908" s="429"/>
      <c r="T908" s="429"/>
      <c r="U908" s="429"/>
      <c r="V908" s="429"/>
      <c r="W908" s="429"/>
      <c r="X908" s="429"/>
      <c r="Y908" s="429"/>
      <c r="Z908" s="429"/>
      <c r="AA908" s="429"/>
      <c r="AB908" s="429"/>
      <c r="AC908" s="429"/>
      <c r="AD908" s="429"/>
      <c r="AE908" s="12"/>
      <c r="AF908" s="122"/>
    </row>
    <row r="909" spans="1:32" s="72" customFormat="1" ht="15" customHeight="1">
      <c r="A909" s="131"/>
      <c r="B909" s="15"/>
      <c r="C909" s="82" t="s">
        <v>81</v>
      </c>
      <c r="D909" s="746" t="str">
        <f t="shared" si="111"/>
        <v/>
      </c>
      <c r="E909" s="746"/>
      <c r="F909" s="746"/>
      <c r="G909" s="746"/>
      <c r="H909" s="746"/>
      <c r="I909" s="429"/>
      <c r="J909" s="429"/>
      <c r="K909" s="429"/>
      <c r="L909" s="429"/>
      <c r="M909" s="429"/>
      <c r="N909" s="429"/>
      <c r="O909" s="429"/>
      <c r="P909" s="429"/>
      <c r="Q909" s="429"/>
      <c r="R909" s="429"/>
      <c r="S909" s="429"/>
      <c r="T909" s="429"/>
      <c r="U909" s="429"/>
      <c r="V909" s="429"/>
      <c r="W909" s="429"/>
      <c r="X909" s="429"/>
      <c r="Y909" s="429"/>
      <c r="Z909" s="429"/>
      <c r="AA909" s="429"/>
      <c r="AB909" s="429"/>
      <c r="AC909" s="429"/>
      <c r="AD909" s="429"/>
      <c r="AE909" s="12"/>
      <c r="AF909" s="122"/>
    </row>
    <row r="910" spans="1:32" s="72" customFormat="1" ht="15" customHeight="1">
      <c r="A910" s="131"/>
      <c r="B910" s="15"/>
      <c r="C910" s="82" t="s">
        <v>82</v>
      </c>
      <c r="D910" s="746" t="str">
        <f t="shared" si="111"/>
        <v/>
      </c>
      <c r="E910" s="746"/>
      <c r="F910" s="746"/>
      <c r="G910" s="746"/>
      <c r="H910" s="746"/>
      <c r="I910" s="429"/>
      <c r="J910" s="429"/>
      <c r="K910" s="429"/>
      <c r="L910" s="429"/>
      <c r="M910" s="429"/>
      <c r="N910" s="429"/>
      <c r="O910" s="429"/>
      <c r="P910" s="429"/>
      <c r="Q910" s="429"/>
      <c r="R910" s="429"/>
      <c r="S910" s="429"/>
      <c r="T910" s="429"/>
      <c r="U910" s="429"/>
      <c r="V910" s="429"/>
      <c r="W910" s="429"/>
      <c r="X910" s="429"/>
      <c r="Y910" s="429"/>
      <c r="Z910" s="429"/>
      <c r="AA910" s="429"/>
      <c r="AB910" s="429"/>
      <c r="AC910" s="429"/>
      <c r="AD910" s="429"/>
      <c r="AE910" s="12"/>
      <c r="AF910" s="122"/>
    </row>
    <row r="911" spans="1:32" s="72" customFormat="1" ht="15" customHeight="1">
      <c r="A911" s="131"/>
      <c r="B911" s="15"/>
      <c r="C911" s="82" t="s">
        <v>83</v>
      </c>
      <c r="D911" s="746" t="str">
        <f t="shared" si="111"/>
        <v/>
      </c>
      <c r="E911" s="746"/>
      <c r="F911" s="746"/>
      <c r="G911" s="746"/>
      <c r="H911" s="746"/>
      <c r="I911" s="429"/>
      <c r="J911" s="429"/>
      <c r="K911" s="429"/>
      <c r="L911" s="429"/>
      <c r="M911" s="429"/>
      <c r="N911" s="429"/>
      <c r="O911" s="429"/>
      <c r="P911" s="429"/>
      <c r="Q911" s="429"/>
      <c r="R911" s="429"/>
      <c r="S911" s="429"/>
      <c r="T911" s="429"/>
      <c r="U911" s="429"/>
      <c r="V911" s="429"/>
      <c r="W911" s="429"/>
      <c r="X911" s="429"/>
      <c r="Y911" s="429"/>
      <c r="Z911" s="429"/>
      <c r="AA911" s="429"/>
      <c r="AB911" s="429"/>
      <c r="AC911" s="429"/>
      <c r="AD911" s="429"/>
      <c r="AE911" s="12"/>
      <c r="AF911" s="122"/>
    </row>
    <row r="912" spans="1:32" s="72" customFormat="1" ht="15" customHeight="1">
      <c r="A912" s="131"/>
      <c r="B912" s="15"/>
      <c r="C912" s="82" t="s">
        <v>84</v>
      </c>
      <c r="D912" s="746" t="str">
        <f t="shared" si="111"/>
        <v/>
      </c>
      <c r="E912" s="746"/>
      <c r="F912" s="746"/>
      <c r="G912" s="746"/>
      <c r="H912" s="746"/>
      <c r="I912" s="429"/>
      <c r="J912" s="429"/>
      <c r="K912" s="429"/>
      <c r="L912" s="429"/>
      <c r="M912" s="429"/>
      <c r="N912" s="429"/>
      <c r="O912" s="429"/>
      <c r="P912" s="429"/>
      <c r="Q912" s="429"/>
      <c r="R912" s="429"/>
      <c r="S912" s="429"/>
      <c r="T912" s="429"/>
      <c r="U912" s="429"/>
      <c r="V912" s="429"/>
      <c r="W912" s="429"/>
      <c r="X912" s="429"/>
      <c r="Y912" s="429"/>
      <c r="Z912" s="429"/>
      <c r="AA912" s="429"/>
      <c r="AB912" s="429"/>
      <c r="AC912" s="429"/>
      <c r="AD912" s="429"/>
      <c r="AE912" s="12"/>
      <c r="AF912" s="122"/>
    </row>
    <row r="913" spans="1:32" s="72" customFormat="1" ht="15" customHeight="1">
      <c r="A913" s="131"/>
      <c r="B913" s="15"/>
      <c r="C913" s="82" t="s">
        <v>85</v>
      </c>
      <c r="D913" s="746" t="str">
        <f t="shared" si="111"/>
        <v/>
      </c>
      <c r="E913" s="746"/>
      <c r="F913" s="746"/>
      <c r="G913" s="746"/>
      <c r="H913" s="746"/>
      <c r="I913" s="429"/>
      <c r="J913" s="429"/>
      <c r="K913" s="429"/>
      <c r="L913" s="429"/>
      <c r="M913" s="429"/>
      <c r="N913" s="429"/>
      <c r="O913" s="429"/>
      <c r="P913" s="429"/>
      <c r="Q913" s="429"/>
      <c r="R913" s="429"/>
      <c r="S913" s="429"/>
      <c r="T913" s="429"/>
      <c r="U913" s="429"/>
      <c r="V913" s="429"/>
      <c r="W913" s="429"/>
      <c r="X913" s="429"/>
      <c r="Y913" s="429"/>
      <c r="Z913" s="429"/>
      <c r="AA913" s="429"/>
      <c r="AB913" s="429"/>
      <c r="AC913" s="429"/>
      <c r="AD913" s="429"/>
      <c r="AE913" s="12"/>
      <c r="AF913" s="122"/>
    </row>
    <row r="914" spans="1:32" s="72" customFormat="1" ht="15" customHeight="1">
      <c r="A914" s="131"/>
      <c r="B914" s="15"/>
      <c r="C914" s="82" t="s">
        <v>86</v>
      </c>
      <c r="D914" s="746" t="str">
        <f t="shared" si="111"/>
        <v/>
      </c>
      <c r="E914" s="746"/>
      <c r="F914" s="746"/>
      <c r="G914" s="746"/>
      <c r="H914" s="746"/>
      <c r="I914" s="429"/>
      <c r="J914" s="429"/>
      <c r="K914" s="429"/>
      <c r="L914" s="429"/>
      <c r="M914" s="429"/>
      <c r="N914" s="429"/>
      <c r="O914" s="429"/>
      <c r="P914" s="429"/>
      <c r="Q914" s="429"/>
      <c r="R914" s="429"/>
      <c r="S914" s="429"/>
      <c r="T914" s="429"/>
      <c r="U914" s="429"/>
      <c r="V914" s="429"/>
      <c r="W914" s="429"/>
      <c r="X914" s="429"/>
      <c r="Y914" s="429"/>
      <c r="Z914" s="429"/>
      <c r="AA914" s="429"/>
      <c r="AB914" s="429"/>
      <c r="AC914" s="429"/>
      <c r="AD914" s="429"/>
      <c r="AE914" s="12"/>
      <c r="AF914" s="122"/>
    </row>
    <row r="915" spans="1:32" s="72" customFormat="1" ht="15" customHeight="1">
      <c r="A915" s="131"/>
      <c r="B915" s="15"/>
      <c r="C915" s="82" t="s">
        <v>87</v>
      </c>
      <c r="D915" s="746" t="str">
        <f t="shared" si="111"/>
        <v/>
      </c>
      <c r="E915" s="746"/>
      <c r="F915" s="746"/>
      <c r="G915" s="746"/>
      <c r="H915" s="746"/>
      <c r="I915" s="429"/>
      <c r="J915" s="429"/>
      <c r="K915" s="429"/>
      <c r="L915" s="429"/>
      <c r="M915" s="429"/>
      <c r="N915" s="429"/>
      <c r="O915" s="429"/>
      <c r="P915" s="429"/>
      <c r="Q915" s="429"/>
      <c r="R915" s="429"/>
      <c r="S915" s="429"/>
      <c r="T915" s="429"/>
      <c r="U915" s="429"/>
      <c r="V915" s="429"/>
      <c r="W915" s="429"/>
      <c r="X915" s="429"/>
      <c r="Y915" s="429"/>
      <c r="Z915" s="429"/>
      <c r="AA915" s="429"/>
      <c r="AB915" s="429"/>
      <c r="AC915" s="429"/>
      <c r="AD915" s="429"/>
      <c r="AE915" s="12"/>
      <c r="AF915" s="122"/>
    </row>
    <row r="916" spans="1:32" s="72" customFormat="1" ht="15" customHeight="1">
      <c r="A916" s="131"/>
      <c r="B916" s="15"/>
      <c r="C916" s="82" t="s">
        <v>88</v>
      </c>
      <c r="D916" s="746" t="str">
        <f t="shared" si="111"/>
        <v/>
      </c>
      <c r="E916" s="746"/>
      <c r="F916" s="746"/>
      <c r="G916" s="746"/>
      <c r="H916" s="746"/>
      <c r="I916" s="429"/>
      <c r="J916" s="429"/>
      <c r="K916" s="429"/>
      <c r="L916" s="429"/>
      <c r="M916" s="429"/>
      <c r="N916" s="429"/>
      <c r="O916" s="429"/>
      <c r="P916" s="429"/>
      <c r="Q916" s="429"/>
      <c r="R916" s="429"/>
      <c r="S916" s="429"/>
      <c r="T916" s="429"/>
      <c r="U916" s="429"/>
      <c r="V916" s="429"/>
      <c r="W916" s="429"/>
      <c r="X916" s="429"/>
      <c r="Y916" s="429"/>
      <c r="Z916" s="429"/>
      <c r="AA916" s="429"/>
      <c r="AB916" s="429"/>
      <c r="AC916" s="429"/>
      <c r="AD916" s="429"/>
      <c r="AE916" s="12"/>
      <c r="AF916" s="122"/>
    </row>
    <row r="917" spans="1:32" s="72" customFormat="1" ht="15" customHeight="1">
      <c r="A917" s="131"/>
      <c r="B917" s="15"/>
      <c r="C917" s="82" t="s">
        <v>89</v>
      </c>
      <c r="D917" s="746" t="str">
        <f t="shared" si="111"/>
        <v/>
      </c>
      <c r="E917" s="746"/>
      <c r="F917" s="746"/>
      <c r="G917" s="746"/>
      <c r="H917" s="746"/>
      <c r="I917" s="429"/>
      <c r="J917" s="429"/>
      <c r="K917" s="429"/>
      <c r="L917" s="429"/>
      <c r="M917" s="429"/>
      <c r="N917" s="429"/>
      <c r="O917" s="429"/>
      <c r="P917" s="429"/>
      <c r="Q917" s="429"/>
      <c r="R917" s="429"/>
      <c r="S917" s="429"/>
      <c r="T917" s="429"/>
      <c r="U917" s="429"/>
      <c r="V917" s="429"/>
      <c r="W917" s="429"/>
      <c r="X917" s="429"/>
      <c r="Y917" s="429"/>
      <c r="Z917" s="429"/>
      <c r="AA917" s="429"/>
      <c r="AB917" s="429"/>
      <c r="AC917" s="429"/>
      <c r="AD917" s="429"/>
      <c r="AE917" s="12"/>
      <c r="AF917" s="122"/>
    </row>
    <row r="918" spans="1:32" s="72" customFormat="1" ht="15" customHeight="1">
      <c r="A918" s="131"/>
      <c r="B918" s="15"/>
      <c r="C918" s="82" t="s">
        <v>90</v>
      </c>
      <c r="D918" s="746" t="str">
        <f t="shared" si="111"/>
        <v/>
      </c>
      <c r="E918" s="746"/>
      <c r="F918" s="746"/>
      <c r="G918" s="746"/>
      <c r="H918" s="746"/>
      <c r="I918" s="429"/>
      <c r="J918" s="429"/>
      <c r="K918" s="429"/>
      <c r="L918" s="429"/>
      <c r="M918" s="429"/>
      <c r="N918" s="429"/>
      <c r="O918" s="429"/>
      <c r="P918" s="429"/>
      <c r="Q918" s="429"/>
      <c r="R918" s="429"/>
      <c r="S918" s="429"/>
      <c r="T918" s="429"/>
      <c r="U918" s="429"/>
      <c r="V918" s="429"/>
      <c r="W918" s="429"/>
      <c r="X918" s="429"/>
      <c r="Y918" s="429"/>
      <c r="Z918" s="429"/>
      <c r="AA918" s="429"/>
      <c r="AB918" s="429"/>
      <c r="AC918" s="429"/>
      <c r="AD918" s="429"/>
      <c r="AE918" s="12"/>
      <c r="AF918" s="122"/>
    </row>
    <row r="919" spans="1:32" s="72" customFormat="1" ht="15" customHeight="1">
      <c r="A919" s="131"/>
      <c r="B919" s="15"/>
      <c r="C919" s="82" t="s">
        <v>91</v>
      </c>
      <c r="D919" s="746" t="str">
        <f t="shared" si="111"/>
        <v/>
      </c>
      <c r="E919" s="746"/>
      <c r="F919" s="746"/>
      <c r="G919" s="746"/>
      <c r="H919" s="746"/>
      <c r="I919" s="429"/>
      <c r="J919" s="429"/>
      <c r="K919" s="429"/>
      <c r="L919" s="429"/>
      <c r="M919" s="429"/>
      <c r="N919" s="429"/>
      <c r="O919" s="429"/>
      <c r="P919" s="429"/>
      <c r="Q919" s="429"/>
      <c r="R919" s="429"/>
      <c r="S919" s="429"/>
      <c r="T919" s="429"/>
      <c r="U919" s="429"/>
      <c r="V919" s="429"/>
      <c r="W919" s="429"/>
      <c r="X919" s="429"/>
      <c r="Y919" s="429"/>
      <c r="Z919" s="429"/>
      <c r="AA919" s="429"/>
      <c r="AB919" s="429"/>
      <c r="AC919" s="429"/>
      <c r="AD919" s="429"/>
      <c r="AE919" s="12"/>
      <c r="AF919" s="122"/>
    </row>
    <row r="920" spans="1:32" s="72" customFormat="1" ht="15" customHeight="1">
      <c r="A920" s="131"/>
      <c r="B920" s="15"/>
      <c r="C920" s="82" t="s">
        <v>92</v>
      </c>
      <c r="D920" s="746" t="str">
        <f t="shared" si="111"/>
        <v/>
      </c>
      <c r="E920" s="746"/>
      <c r="F920" s="746"/>
      <c r="G920" s="746"/>
      <c r="H920" s="746"/>
      <c r="I920" s="429"/>
      <c r="J920" s="429"/>
      <c r="K920" s="429"/>
      <c r="L920" s="429"/>
      <c r="M920" s="429"/>
      <c r="N920" s="429"/>
      <c r="O920" s="429"/>
      <c r="P920" s="429"/>
      <c r="Q920" s="429"/>
      <c r="R920" s="429"/>
      <c r="S920" s="429"/>
      <c r="T920" s="429"/>
      <c r="U920" s="429"/>
      <c r="V920" s="429"/>
      <c r="W920" s="429"/>
      <c r="X920" s="429"/>
      <c r="Y920" s="429"/>
      <c r="Z920" s="429"/>
      <c r="AA920" s="429"/>
      <c r="AB920" s="429"/>
      <c r="AC920" s="429"/>
      <c r="AD920" s="429"/>
      <c r="AE920" s="12"/>
      <c r="AF920" s="122"/>
    </row>
    <row r="921" spans="1:32" s="72" customFormat="1" ht="15" customHeight="1">
      <c r="A921" s="131"/>
      <c r="B921" s="15"/>
      <c r="C921" s="82" t="s">
        <v>93</v>
      </c>
      <c r="D921" s="746" t="str">
        <f t="shared" si="111"/>
        <v/>
      </c>
      <c r="E921" s="746"/>
      <c r="F921" s="746"/>
      <c r="G921" s="746"/>
      <c r="H921" s="746"/>
      <c r="I921" s="429"/>
      <c r="J921" s="429"/>
      <c r="K921" s="429"/>
      <c r="L921" s="429"/>
      <c r="M921" s="429"/>
      <c r="N921" s="429"/>
      <c r="O921" s="429"/>
      <c r="P921" s="429"/>
      <c r="Q921" s="429"/>
      <c r="R921" s="429"/>
      <c r="S921" s="429"/>
      <c r="T921" s="429"/>
      <c r="U921" s="429"/>
      <c r="V921" s="429"/>
      <c r="W921" s="429"/>
      <c r="X921" s="429"/>
      <c r="Y921" s="429"/>
      <c r="Z921" s="429"/>
      <c r="AA921" s="429"/>
      <c r="AB921" s="429"/>
      <c r="AC921" s="429"/>
      <c r="AD921" s="429"/>
      <c r="AE921" s="12"/>
      <c r="AF921" s="122"/>
    </row>
    <row r="922" spans="1:32" s="72" customFormat="1" ht="15" customHeight="1">
      <c r="A922" s="131"/>
      <c r="B922" s="15"/>
      <c r="C922" s="82" t="s">
        <v>94</v>
      </c>
      <c r="D922" s="746" t="str">
        <f t="shared" si="111"/>
        <v/>
      </c>
      <c r="E922" s="746"/>
      <c r="F922" s="746"/>
      <c r="G922" s="746"/>
      <c r="H922" s="746"/>
      <c r="I922" s="429"/>
      <c r="J922" s="429"/>
      <c r="K922" s="429"/>
      <c r="L922" s="429"/>
      <c r="M922" s="429"/>
      <c r="N922" s="429"/>
      <c r="O922" s="429"/>
      <c r="P922" s="429"/>
      <c r="Q922" s="429"/>
      <c r="R922" s="429"/>
      <c r="S922" s="429"/>
      <c r="T922" s="429"/>
      <c r="U922" s="429"/>
      <c r="V922" s="429"/>
      <c r="W922" s="429"/>
      <c r="X922" s="429"/>
      <c r="Y922" s="429"/>
      <c r="Z922" s="429"/>
      <c r="AA922" s="429"/>
      <c r="AB922" s="429"/>
      <c r="AC922" s="429"/>
      <c r="AD922" s="429"/>
      <c r="AE922" s="12"/>
      <c r="AF922" s="122"/>
    </row>
    <row r="923" spans="1:32" s="72" customFormat="1" ht="15" customHeight="1">
      <c r="A923" s="131"/>
      <c r="B923" s="15"/>
      <c r="C923" s="82" t="s">
        <v>95</v>
      </c>
      <c r="D923" s="746" t="str">
        <f t="shared" si="111"/>
        <v/>
      </c>
      <c r="E923" s="746"/>
      <c r="F923" s="746"/>
      <c r="G923" s="746"/>
      <c r="H923" s="746"/>
      <c r="I923" s="429"/>
      <c r="J923" s="429"/>
      <c r="K923" s="429"/>
      <c r="L923" s="429"/>
      <c r="M923" s="429"/>
      <c r="N923" s="429"/>
      <c r="O923" s="429"/>
      <c r="P923" s="429"/>
      <c r="Q923" s="429"/>
      <c r="R923" s="429"/>
      <c r="S923" s="429"/>
      <c r="T923" s="429"/>
      <c r="U923" s="429"/>
      <c r="V923" s="429"/>
      <c r="W923" s="429"/>
      <c r="X923" s="429"/>
      <c r="Y923" s="429"/>
      <c r="Z923" s="429"/>
      <c r="AA923" s="429"/>
      <c r="AB923" s="429"/>
      <c r="AC923" s="429"/>
      <c r="AD923" s="429"/>
      <c r="AE923" s="12"/>
      <c r="AF923" s="122"/>
    </row>
    <row r="924" spans="1:32" s="72" customFormat="1" ht="15" customHeight="1">
      <c r="A924" s="131"/>
      <c r="B924" s="15"/>
      <c r="C924" s="82" t="s">
        <v>96</v>
      </c>
      <c r="D924" s="746" t="str">
        <f t="shared" si="111"/>
        <v/>
      </c>
      <c r="E924" s="746"/>
      <c r="F924" s="746"/>
      <c r="G924" s="746"/>
      <c r="H924" s="746"/>
      <c r="I924" s="429"/>
      <c r="J924" s="429"/>
      <c r="K924" s="429"/>
      <c r="L924" s="429"/>
      <c r="M924" s="429"/>
      <c r="N924" s="429"/>
      <c r="O924" s="429"/>
      <c r="P924" s="429"/>
      <c r="Q924" s="429"/>
      <c r="R924" s="429"/>
      <c r="S924" s="429"/>
      <c r="T924" s="429"/>
      <c r="U924" s="429"/>
      <c r="V924" s="429"/>
      <c r="W924" s="429"/>
      <c r="X924" s="429"/>
      <c r="Y924" s="429"/>
      <c r="Z924" s="429"/>
      <c r="AA924" s="429"/>
      <c r="AB924" s="429"/>
      <c r="AC924" s="429"/>
      <c r="AD924" s="429"/>
      <c r="AE924" s="12"/>
      <c r="AF924" s="122"/>
    </row>
    <row r="925" spans="1:32" s="72" customFormat="1" ht="15" customHeight="1">
      <c r="A925" s="131"/>
      <c r="B925" s="15"/>
      <c r="C925" s="82" t="s">
        <v>97</v>
      </c>
      <c r="D925" s="746" t="str">
        <f t="shared" si="111"/>
        <v/>
      </c>
      <c r="E925" s="746"/>
      <c r="F925" s="746"/>
      <c r="G925" s="746"/>
      <c r="H925" s="746"/>
      <c r="I925" s="429"/>
      <c r="J925" s="429"/>
      <c r="K925" s="429"/>
      <c r="L925" s="429"/>
      <c r="M925" s="429"/>
      <c r="N925" s="429"/>
      <c r="O925" s="429"/>
      <c r="P925" s="429"/>
      <c r="Q925" s="429"/>
      <c r="R925" s="429"/>
      <c r="S925" s="429"/>
      <c r="T925" s="429"/>
      <c r="U925" s="429"/>
      <c r="V925" s="429"/>
      <c r="W925" s="429"/>
      <c r="X925" s="429"/>
      <c r="Y925" s="429"/>
      <c r="Z925" s="429"/>
      <c r="AA925" s="429"/>
      <c r="AB925" s="429"/>
      <c r="AC925" s="429"/>
      <c r="AD925" s="429"/>
      <c r="AE925" s="12"/>
      <c r="AF925" s="122"/>
    </row>
    <row r="926" spans="1:32" s="72" customFormat="1" ht="15" customHeight="1">
      <c r="A926" s="131"/>
      <c r="B926" s="15"/>
      <c r="C926" s="82" t="s">
        <v>98</v>
      </c>
      <c r="D926" s="746" t="str">
        <f t="shared" si="111"/>
        <v/>
      </c>
      <c r="E926" s="746"/>
      <c r="F926" s="746"/>
      <c r="G926" s="746"/>
      <c r="H926" s="746"/>
      <c r="I926" s="429"/>
      <c r="J926" s="429"/>
      <c r="K926" s="429"/>
      <c r="L926" s="429"/>
      <c r="M926" s="429"/>
      <c r="N926" s="429"/>
      <c r="O926" s="429"/>
      <c r="P926" s="429"/>
      <c r="Q926" s="429"/>
      <c r="R926" s="429"/>
      <c r="S926" s="429"/>
      <c r="T926" s="429"/>
      <c r="U926" s="429"/>
      <c r="V926" s="429"/>
      <c r="W926" s="429"/>
      <c r="X926" s="429"/>
      <c r="Y926" s="429"/>
      <c r="Z926" s="429"/>
      <c r="AA926" s="429"/>
      <c r="AB926" s="429"/>
      <c r="AC926" s="429"/>
      <c r="AD926" s="429"/>
      <c r="AE926" s="12"/>
      <c r="AF926" s="122"/>
    </row>
    <row r="927" spans="1:32" s="72" customFormat="1" ht="15" customHeight="1">
      <c r="A927" s="131"/>
      <c r="B927" s="15"/>
      <c r="C927" s="82" t="s">
        <v>99</v>
      </c>
      <c r="D927" s="746" t="str">
        <f t="shared" si="111"/>
        <v/>
      </c>
      <c r="E927" s="746"/>
      <c r="F927" s="746"/>
      <c r="G927" s="746"/>
      <c r="H927" s="746"/>
      <c r="I927" s="429"/>
      <c r="J927" s="429"/>
      <c r="K927" s="429"/>
      <c r="L927" s="429"/>
      <c r="M927" s="429"/>
      <c r="N927" s="429"/>
      <c r="O927" s="429"/>
      <c r="P927" s="429"/>
      <c r="Q927" s="429"/>
      <c r="R927" s="429"/>
      <c r="S927" s="429"/>
      <c r="T927" s="429"/>
      <c r="U927" s="429"/>
      <c r="V927" s="429"/>
      <c r="W927" s="429"/>
      <c r="X927" s="429"/>
      <c r="Y927" s="429"/>
      <c r="Z927" s="429"/>
      <c r="AA927" s="429"/>
      <c r="AB927" s="429"/>
      <c r="AC927" s="429"/>
      <c r="AD927" s="429"/>
      <c r="AE927" s="12"/>
      <c r="AF927" s="122"/>
    </row>
    <row r="928" spans="1:32" s="72" customFormat="1" ht="15" customHeight="1">
      <c r="A928" s="131"/>
      <c r="B928" s="15"/>
      <c r="C928" s="82" t="s">
        <v>100</v>
      </c>
      <c r="D928" s="746" t="str">
        <f t="shared" si="111"/>
        <v/>
      </c>
      <c r="E928" s="746"/>
      <c r="F928" s="746"/>
      <c r="G928" s="746"/>
      <c r="H928" s="746"/>
      <c r="I928" s="429"/>
      <c r="J928" s="429"/>
      <c r="K928" s="429"/>
      <c r="L928" s="429"/>
      <c r="M928" s="429"/>
      <c r="N928" s="429"/>
      <c r="O928" s="429"/>
      <c r="P928" s="429"/>
      <c r="Q928" s="429"/>
      <c r="R928" s="429"/>
      <c r="S928" s="429"/>
      <c r="T928" s="429"/>
      <c r="U928" s="429"/>
      <c r="V928" s="429"/>
      <c r="W928" s="429"/>
      <c r="X928" s="429"/>
      <c r="Y928" s="429"/>
      <c r="Z928" s="429"/>
      <c r="AA928" s="429"/>
      <c r="AB928" s="429"/>
      <c r="AC928" s="429"/>
      <c r="AD928" s="429"/>
      <c r="AE928" s="12"/>
      <c r="AF928" s="122"/>
    </row>
    <row r="929" spans="1:32" s="72" customFormat="1" ht="15" customHeight="1">
      <c r="A929" s="131"/>
      <c r="B929" s="15"/>
      <c r="C929" s="82" t="s">
        <v>116</v>
      </c>
      <c r="D929" s="746" t="str">
        <f t="shared" si="111"/>
        <v/>
      </c>
      <c r="E929" s="746"/>
      <c r="F929" s="746"/>
      <c r="G929" s="746"/>
      <c r="H929" s="746"/>
      <c r="I929" s="429"/>
      <c r="J929" s="429"/>
      <c r="K929" s="429"/>
      <c r="L929" s="429"/>
      <c r="M929" s="429"/>
      <c r="N929" s="429"/>
      <c r="O929" s="429"/>
      <c r="P929" s="429"/>
      <c r="Q929" s="429"/>
      <c r="R929" s="429"/>
      <c r="S929" s="429"/>
      <c r="T929" s="429"/>
      <c r="U929" s="429"/>
      <c r="V929" s="429"/>
      <c r="W929" s="429"/>
      <c r="X929" s="429"/>
      <c r="Y929" s="429"/>
      <c r="Z929" s="429"/>
      <c r="AA929" s="429"/>
      <c r="AB929" s="429"/>
      <c r="AC929" s="429"/>
      <c r="AD929" s="429"/>
      <c r="AE929" s="12"/>
      <c r="AF929" s="122"/>
    </row>
    <row r="930" spans="1:32" s="72" customFormat="1" ht="15" customHeight="1">
      <c r="A930" s="131"/>
      <c r="B930" s="15"/>
      <c r="C930" s="82" t="s">
        <v>117</v>
      </c>
      <c r="D930" s="746" t="str">
        <f t="shared" si="111"/>
        <v/>
      </c>
      <c r="E930" s="746"/>
      <c r="F930" s="746"/>
      <c r="G930" s="746"/>
      <c r="H930" s="746"/>
      <c r="I930" s="429"/>
      <c r="J930" s="429"/>
      <c r="K930" s="429"/>
      <c r="L930" s="429"/>
      <c r="M930" s="429"/>
      <c r="N930" s="429"/>
      <c r="O930" s="429"/>
      <c r="P930" s="429"/>
      <c r="Q930" s="429"/>
      <c r="R930" s="429"/>
      <c r="S930" s="429"/>
      <c r="T930" s="429"/>
      <c r="U930" s="429"/>
      <c r="V930" s="429"/>
      <c r="W930" s="429"/>
      <c r="X930" s="429"/>
      <c r="Y930" s="429"/>
      <c r="Z930" s="429"/>
      <c r="AA930" s="429"/>
      <c r="AB930" s="429"/>
      <c r="AC930" s="429"/>
      <c r="AD930" s="429"/>
      <c r="AE930" s="12"/>
      <c r="AF930" s="122"/>
    </row>
    <row r="931" spans="1:32" s="72" customFormat="1" ht="15" customHeight="1">
      <c r="A931" s="131"/>
      <c r="B931" s="15"/>
      <c r="C931" s="82" t="s">
        <v>118</v>
      </c>
      <c r="D931" s="746" t="str">
        <f t="shared" si="111"/>
        <v/>
      </c>
      <c r="E931" s="746"/>
      <c r="F931" s="746"/>
      <c r="G931" s="746"/>
      <c r="H931" s="746"/>
      <c r="I931" s="429"/>
      <c r="J931" s="429"/>
      <c r="K931" s="429"/>
      <c r="L931" s="429"/>
      <c r="M931" s="429"/>
      <c r="N931" s="429"/>
      <c r="O931" s="429"/>
      <c r="P931" s="429"/>
      <c r="Q931" s="429"/>
      <c r="R931" s="429"/>
      <c r="S931" s="429"/>
      <c r="T931" s="429"/>
      <c r="U931" s="429"/>
      <c r="V931" s="429"/>
      <c r="W931" s="429"/>
      <c r="X931" s="429"/>
      <c r="Y931" s="429"/>
      <c r="Z931" s="429"/>
      <c r="AA931" s="429"/>
      <c r="AB931" s="429"/>
      <c r="AC931" s="429"/>
      <c r="AD931" s="429"/>
      <c r="AE931" s="12"/>
      <c r="AF931" s="122"/>
    </row>
    <row r="932" spans="1:32" s="72" customFormat="1" ht="15" customHeight="1">
      <c r="A932" s="131"/>
      <c r="B932" s="15"/>
      <c r="C932" s="82" t="s">
        <v>119</v>
      </c>
      <c r="D932" s="746" t="str">
        <f t="shared" si="111"/>
        <v/>
      </c>
      <c r="E932" s="746"/>
      <c r="F932" s="746"/>
      <c r="G932" s="746"/>
      <c r="H932" s="746"/>
      <c r="I932" s="429"/>
      <c r="J932" s="429"/>
      <c r="K932" s="429"/>
      <c r="L932" s="429"/>
      <c r="M932" s="429"/>
      <c r="N932" s="429"/>
      <c r="O932" s="429"/>
      <c r="P932" s="429"/>
      <c r="Q932" s="429"/>
      <c r="R932" s="429"/>
      <c r="S932" s="429"/>
      <c r="T932" s="429"/>
      <c r="U932" s="429"/>
      <c r="V932" s="429"/>
      <c r="W932" s="429"/>
      <c r="X932" s="429"/>
      <c r="Y932" s="429"/>
      <c r="Z932" s="429"/>
      <c r="AA932" s="429"/>
      <c r="AB932" s="429"/>
      <c r="AC932" s="429"/>
      <c r="AD932" s="429"/>
      <c r="AE932" s="12"/>
      <c r="AF932" s="122"/>
    </row>
    <row r="933" spans="1:32" s="72" customFormat="1" ht="15" customHeight="1">
      <c r="A933" s="131"/>
      <c r="B933" s="15"/>
      <c r="C933" s="82" t="s">
        <v>120</v>
      </c>
      <c r="D933" s="746" t="str">
        <f t="shared" si="111"/>
        <v/>
      </c>
      <c r="E933" s="746"/>
      <c r="F933" s="746"/>
      <c r="G933" s="746"/>
      <c r="H933" s="746"/>
      <c r="I933" s="429"/>
      <c r="J933" s="429"/>
      <c r="K933" s="429"/>
      <c r="L933" s="429"/>
      <c r="M933" s="429"/>
      <c r="N933" s="429"/>
      <c r="O933" s="429"/>
      <c r="P933" s="429"/>
      <c r="Q933" s="429"/>
      <c r="R933" s="429"/>
      <c r="S933" s="429"/>
      <c r="T933" s="429"/>
      <c r="U933" s="429"/>
      <c r="V933" s="429"/>
      <c r="W933" s="429"/>
      <c r="X933" s="429"/>
      <c r="Y933" s="429"/>
      <c r="Z933" s="429"/>
      <c r="AA933" s="429"/>
      <c r="AB933" s="429"/>
      <c r="AC933" s="429"/>
      <c r="AD933" s="429"/>
      <c r="AE933" s="12"/>
      <c r="AF933" s="122"/>
    </row>
    <row r="934" spans="1:32" s="72" customFormat="1" ht="15" customHeight="1">
      <c r="A934" s="131"/>
      <c r="B934" s="15"/>
      <c r="C934" s="82" t="s">
        <v>121</v>
      </c>
      <c r="D934" s="746" t="str">
        <f t="shared" si="111"/>
        <v/>
      </c>
      <c r="E934" s="746"/>
      <c r="F934" s="746"/>
      <c r="G934" s="746"/>
      <c r="H934" s="746"/>
      <c r="I934" s="429"/>
      <c r="J934" s="429"/>
      <c r="K934" s="429"/>
      <c r="L934" s="429"/>
      <c r="M934" s="429"/>
      <c r="N934" s="429"/>
      <c r="O934" s="429"/>
      <c r="P934" s="429"/>
      <c r="Q934" s="429"/>
      <c r="R934" s="429"/>
      <c r="S934" s="429"/>
      <c r="T934" s="429"/>
      <c r="U934" s="429"/>
      <c r="V934" s="429"/>
      <c r="W934" s="429"/>
      <c r="X934" s="429"/>
      <c r="Y934" s="429"/>
      <c r="Z934" s="429"/>
      <c r="AA934" s="429"/>
      <c r="AB934" s="429"/>
      <c r="AC934" s="429"/>
      <c r="AD934" s="429"/>
      <c r="AE934" s="12"/>
      <c r="AF934" s="122"/>
    </row>
    <row r="935" spans="1:32" s="72" customFormat="1" ht="15" customHeight="1">
      <c r="A935" s="131"/>
      <c r="B935" s="15"/>
      <c r="C935" s="82" t="s">
        <v>122</v>
      </c>
      <c r="D935" s="746" t="str">
        <f t="shared" si="111"/>
        <v/>
      </c>
      <c r="E935" s="746"/>
      <c r="F935" s="746"/>
      <c r="G935" s="746"/>
      <c r="H935" s="746"/>
      <c r="I935" s="429"/>
      <c r="J935" s="429"/>
      <c r="K935" s="429"/>
      <c r="L935" s="429"/>
      <c r="M935" s="429"/>
      <c r="N935" s="429"/>
      <c r="O935" s="429"/>
      <c r="P935" s="429"/>
      <c r="Q935" s="429"/>
      <c r="R935" s="429"/>
      <c r="S935" s="429"/>
      <c r="T935" s="429"/>
      <c r="U935" s="429"/>
      <c r="V935" s="429"/>
      <c r="W935" s="429"/>
      <c r="X935" s="429"/>
      <c r="Y935" s="429"/>
      <c r="Z935" s="429"/>
      <c r="AA935" s="429"/>
      <c r="AB935" s="429"/>
      <c r="AC935" s="429"/>
      <c r="AD935" s="429"/>
      <c r="AE935" s="12"/>
      <c r="AF935" s="122"/>
    </row>
    <row r="936" spans="1:32" s="72" customFormat="1" ht="15" customHeight="1">
      <c r="A936" s="131"/>
      <c r="B936" s="15"/>
      <c r="C936" s="82" t="s">
        <v>123</v>
      </c>
      <c r="D936" s="746" t="str">
        <f t="shared" si="111"/>
        <v/>
      </c>
      <c r="E936" s="746"/>
      <c r="F936" s="746"/>
      <c r="G936" s="746"/>
      <c r="H936" s="746"/>
      <c r="I936" s="429"/>
      <c r="J936" s="429"/>
      <c r="K936" s="429"/>
      <c r="L936" s="429"/>
      <c r="M936" s="429"/>
      <c r="N936" s="429"/>
      <c r="O936" s="429"/>
      <c r="P936" s="429"/>
      <c r="Q936" s="429"/>
      <c r="R936" s="429"/>
      <c r="S936" s="429"/>
      <c r="T936" s="429"/>
      <c r="U936" s="429"/>
      <c r="V936" s="429"/>
      <c r="W936" s="429"/>
      <c r="X936" s="429"/>
      <c r="Y936" s="429"/>
      <c r="Z936" s="429"/>
      <c r="AA936" s="429"/>
      <c r="AB936" s="429"/>
      <c r="AC936" s="429"/>
      <c r="AD936" s="429"/>
      <c r="AE936" s="12"/>
      <c r="AF936" s="122"/>
    </row>
    <row r="937" spans="1:32" s="72" customFormat="1" ht="15" customHeight="1">
      <c r="A937" s="131"/>
      <c r="B937" s="15"/>
      <c r="C937" s="82" t="s">
        <v>124</v>
      </c>
      <c r="D937" s="746" t="str">
        <f t="shared" si="111"/>
        <v/>
      </c>
      <c r="E937" s="746"/>
      <c r="F937" s="746"/>
      <c r="G937" s="746"/>
      <c r="H937" s="746"/>
      <c r="I937" s="429"/>
      <c r="J937" s="429"/>
      <c r="K937" s="429"/>
      <c r="L937" s="429"/>
      <c r="M937" s="429"/>
      <c r="N937" s="429"/>
      <c r="O937" s="429"/>
      <c r="P937" s="429"/>
      <c r="Q937" s="429"/>
      <c r="R937" s="429"/>
      <c r="S937" s="429"/>
      <c r="T937" s="429"/>
      <c r="U937" s="429"/>
      <c r="V937" s="429"/>
      <c r="W937" s="429"/>
      <c r="X937" s="429"/>
      <c r="Y937" s="429"/>
      <c r="Z937" s="429"/>
      <c r="AA937" s="429"/>
      <c r="AB937" s="429"/>
      <c r="AC937" s="429"/>
      <c r="AD937" s="429"/>
      <c r="AE937" s="12"/>
      <c r="AF937" s="122"/>
    </row>
    <row r="938" spans="1:32" s="72" customFormat="1" ht="15" customHeight="1">
      <c r="A938" s="131"/>
      <c r="B938" s="15"/>
      <c r="C938" s="82" t="s">
        <v>125</v>
      </c>
      <c r="D938" s="746" t="str">
        <f t="shared" si="111"/>
        <v/>
      </c>
      <c r="E938" s="746"/>
      <c r="F938" s="746"/>
      <c r="G938" s="746"/>
      <c r="H938" s="746"/>
      <c r="I938" s="429"/>
      <c r="J938" s="429"/>
      <c r="K938" s="429"/>
      <c r="L938" s="429"/>
      <c r="M938" s="429"/>
      <c r="N938" s="429"/>
      <c r="O938" s="429"/>
      <c r="P938" s="429"/>
      <c r="Q938" s="429"/>
      <c r="R938" s="429"/>
      <c r="S938" s="429"/>
      <c r="T938" s="429"/>
      <c r="U938" s="429"/>
      <c r="V938" s="429"/>
      <c r="W938" s="429"/>
      <c r="X938" s="429"/>
      <c r="Y938" s="429"/>
      <c r="Z938" s="429"/>
      <c r="AA938" s="429"/>
      <c r="AB938" s="429"/>
      <c r="AC938" s="429"/>
      <c r="AD938" s="429"/>
      <c r="AE938" s="12"/>
      <c r="AF938" s="122"/>
    </row>
    <row r="939" spans="1:32" s="72" customFormat="1" ht="15" customHeight="1">
      <c r="A939" s="131"/>
      <c r="C939" s="82" t="s">
        <v>237</v>
      </c>
      <c r="D939" s="746" t="str">
        <f t="shared" si="111"/>
        <v/>
      </c>
      <c r="E939" s="746"/>
      <c r="F939" s="746"/>
      <c r="G939" s="746"/>
      <c r="H939" s="746"/>
      <c r="I939" s="429"/>
      <c r="J939" s="429"/>
      <c r="K939" s="429"/>
      <c r="L939" s="429"/>
      <c r="M939" s="429"/>
      <c r="N939" s="429"/>
      <c r="O939" s="429"/>
      <c r="P939" s="429"/>
      <c r="Q939" s="429"/>
      <c r="R939" s="429"/>
      <c r="S939" s="429"/>
      <c r="T939" s="429"/>
      <c r="U939" s="429"/>
      <c r="V939" s="429"/>
      <c r="W939" s="429"/>
      <c r="X939" s="429"/>
      <c r="Y939" s="429"/>
      <c r="Z939" s="429"/>
      <c r="AA939" s="429"/>
      <c r="AB939" s="429"/>
      <c r="AC939" s="429"/>
      <c r="AD939" s="429"/>
      <c r="AE939" s="12"/>
      <c r="AF939" s="122"/>
    </row>
    <row r="940" spans="1:32" s="72" customFormat="1" ht="15" customHeight="1">
      <c r="A940" s="131"/>
      <c r="C940" s="82" t="s">
        <v>238</v>
      </c>
      <c r="D940" s="746" t="str">
        <f t="shared" si="111"/>
        <v/>
      </c>
      <c r="E940" s="746"/>
      <c r="F940" s="746"/>
      <c r="G940" s="746"/>
      <c r="H940" s="746"/>
      <c r="I940" s="429"/>
      <c r="J940" s="429"/>
      <c r="K940" s="429"/>
      <c r="L940" s="429"/>
      <c r="M940" s="429"/>
      <c r="N940" s="429"/>
      <c r="O940" s="429"/>
      <c r="P940" s="429"/>
      <c r="Q940" s="429"/>
      <c r="R940" s="429"/>
      <c r="S940" s="429"/>
      <c r="T940" s="429"/>
      <c r="U940" s="429"/>
      <c r="V940" s="429"/>
      <c r="W940" s="429"/>
      <c r="X940" s="429"/>
      <c r="Y940" s="429"/>
      <c r="Z940" s="429"/>
      <c r="AA940" s="429"/>
      <c r="AB940" s="429"/>
      <c r="AC940" s="429"/>
      <c r="AD940" s="429"/>
      <c r="AE940" s="12"/>
      <c r="AF940" s="122"/>
    </row>
    <row r="941" spans="1:32" s="72" customFormat="1" ht="15" customHeight="1">
      <c r="A941" s="131"/>
      <c r="C941" s="82" t="s">
        <v>239</v>
      </c>
      <c r="D941" s="746" t="str">
        <f t="shared" si="111"/>
        <v/>
      </c>
      <c r="E941" s="746"/>
      <c r="F941" s="746"/>
      <c r="G941" s="746"/>
      <c r="H941" s="746"/>
      <c r="I941" s="429"/>
      <c r="J941" s="429"/>
      <c r="K941" s="429"/>
      <c r="L941" s="429"/>
      <c r="M941" s="429"/>
      <c r="N941" s="429"/>
      <c r="O941" s="429"/>
      <c r="P941" s="429"/>
      <c r="Q941" s="429"/>
      <c r="R941" s="429"/>
      <c r="S941" s="429"/>
      <c r="T941" s="429"/>
      <c r="U941" s="429"/>
      <c r="V941" s="429"/>
      <c r="W941" s="429"/>
      <c r="X941" s="429"/>
      <c r="Y941" s="429"/>
      <c r="Z941" s="429"/>
      <c r="AA941" s="429"/>
      <c r="AB941" s="429"/>
      <c r="AC941" s="429"/>
      <c r="AD941" s="429"/>
      <c r="AE941" s="12"/>
      <c r="AF941" s="122"/>
    </row>
    <row r="942" spans="1:32" s="72" customFormat="1" ht="15" customHeight="1">
      <c r="A942" s="131"/>
      <c r="C942" s="82" t="s">
        <v>240</v>
      </c>
      <c r="D942" s="746" t="str">
        <f t="shared" si="111"/>
        <v/>
      </c>
      <c r="E942" s="746"/>
      <c r="F942" s="746"/>
      <c r="G942" s="746"/>
      <c r="H942" s="746"/>
      <c r="I942" s="429"/>
      <c r="J942" s="429"/>
      <c r="K942" s="429"/>
      <c r="L942" s="429"/>
      <c r="M942" s="429"/>
      <c r="N942" s="429"/>
      <c r="O942" s="429"/>
      <c r="P942" s="429"/>
      <c r="Q942" s="429"/>
      <c r="R942" s="429"/>
      <c r="S942" s="429"/>
      <c r="T942" s="429"/>
      <c r="U942" s="429"/>
      <c r="V942" s="429"/>
      <c r="W942" s="429"/>
      <c r="X942" s="429"/>
      <c r="Y942" s="429"/>
      <c r="Z942" s="429"/>
      <c r="AA942" s="429"/>
      <c r="AB942" s="429"/>
      <c r="AC942" s="429"/>
      <c r="AD942" s="429"/>
      <c r="AE942" s="12"/>
      <c r="AF942" s="122"/>
    </row>
    <row r="943" spans="1:32" s="72" customFormat="1" ht="15" customHeight="1">
      <c r="A943" s="131"/>
      <c r="C943" s="82" t="s">
        <v>241</v>
      </c>
      <c r="D943" s="746" t="str">
        <f t="shared" si="111"/>
        <v/>
      </c>
      <c r="E943" s="746"/>
      <c r="F943" s="746"/>
      <c r="G943" s="746"/>
      <c r="H943" s="746"/>
      <c r="I943" s="429"/>
      <c r="J943" s="429"/>
      <c r="K943" s="429"/>
      <c r="L943" s="429"/>
      <c r="M943" s="429"/>
      <c r="N943" s="429"/>
      <c r="O943" s="429"/>
      <c r="P943" s="429"/>
      <c r="Q943" s="429"/>
      <c r="R943" s="429"/>
      <c r="S943" s="429"/>
      <c r="T943" s="429"/>
      <c r="U943" s="429"/>
      <c r="V943" s="429"/>
      <c r="W943" s="429"/>
      <c r="X943" s="429"/>
      <c r="Y943" s="429"/>
      <c r="Z943" s="429"/>
      <c r="AA943" s="429"/>
      <c r="AB943" s="429"/>
      <c r="AC943" s="429"/>
      <c r="AD943" s="429"/>
      <c r="AE943" s="12"/>
      <c r="AF943" s="122"/>
    </row>
    <row r="944" spans="1:32" s="72" customFormat="1" ht="15" customHeight="1">
      <c r="A944" s="131"/>
      <c r="B944"/>
      <c r="C944" s="34"/>
      <c r="D944" s="34"/>
      <c r="E944" s="34"/>
      <c r="F944" s="34"/>
      <c r="G944" s="34"/>
      <c r="H944" s="34"/>
      <c r="I944" s="34"/>
      <c r="J944" s="34"/>
      <c r="K944" s="34"/>
      <c r="L944" s="34"/>
      <c r="M944" s="34"/>
      <c r="N944" s="34"/>
      <c r="O944" s="34"/>
      <c r="P944" s="34"/>
      <c r="Q944" s="34"/>
      <c r="R944" s="34"/>
      <c r="S944" s="34"/>
      <c r="T944" s="34"/>
      <c r="U944" s="34"/>
      <c r="V944" s="34"/>
      <c r="W944" s="34"/>
      <c r="X944" s="34"/>
      <c r="Y944" s="34"/>
      <c r="Z944" s="34"/>
      <c r="AA944" s="34"/>
      <c r="AB944" s="34"/>
      <c r="AC944" s="34"/>
      <c r="AD944" s="34"/>
      <c r="AE944" s="12"/>
      <c r="AF944" s="122"/>
    </row>
    <row r="945" spans="1:32" s="72" customFormat="1" ht="15" customHeight="1">
      <c r="A945" s="131"/>
      <c r="B945" s="48"/>
      <c r="C945" s="555" t="s">
        <v>174</v>
      </c>
      <c r="D945" s="556"/>
      <c r="E945" s="556"/>
      <c r="F945" s="556"/>
      <c r="G945" s="556"/>
      <c r="H945" s="556"/>
      <c r="I945" s="556"/>
      <c r="J945" s="556"/>
      <c r="K945" s="556"/>
      <c r="L945" s="556"/>
      <c r="M945" s="556"/>
      <c r="N945" s="556"/>
      <c r="O945" s="556"/>
      <c r="P945" s="556"/>
      <c r="Q945" s="556"/>
      <c r="R945" s="556"/>
      <c r="S945" s="556"/>
      <c r="T945" s="556"/>
      <c r="U945" s="556"/>
      <c r="V945" s="556"/>
      <c r="W945" s="556"/>
      <c r="X945" s="556"/>
      <c r="Y945" s="556"/>
      <c r="Z945" s="556"/>
      <c r="AA945" s="556"/>
      <c r="AB945" s="556"/>
      <c r="AC945" s="556"/>
      <c r="AD945" s="557"/>
      <c r="AE945" s="12"/>
      <c r="AF945" s="122"/>
    </row>
    <row r="946" spans="1:32" s="72" customFormat="1" ht="15" customHeight="1">
      <c r="A946" s="131"/>
      <c r="B946" s="48"/>
      <c r="C946" s="791" t="s">
        <v>175</v>
      </c>
      <c r="D946" s="791"/>
      <c r="E946" s="791"/>
      <c r="F946" s="82" t="s">
        <v>132</v>
      </c>
      <c r="G946" s="746" t="s">
        <v>176</v>
      </c>
      <c r="H946" s="746"/>
      <c r="I946" s="746"/>
      <c r="J946" s="746"/>
      <c r="K946" s="746"/>
      <c r="L946" s="746"/>
      <c r="M946" s="746"/>
      <c r="N946" s="746"/>
      <c r="O946" s="746"/>
      <c r="P946" s="746"/>
      <c r="Q946" s="795" t="s">
        <v>71</v>
      </c>
      <c r="R946" s="795"/>
      <c r="S946" s="795"/>
      <c r="T946" s="795"/>
      <c r="U946" s="746" t="s">
        <v>177</v>
      </c>
      <c r="V946" s="746"/>
      <c r="W946" s="746"/>
      <c r="X946" s="746"/>
      <c r="Y946" s="746"/>
      <c r="Z946" s="746"/>
      <c r="AA946" s="746"/>
      <c r="AB946" s="746"/>
      <c r="AC946" s="746"/>
      <c r="AD946" s="746"/>
      <c r="AE946" s="12"/>
      <c r="AF946" s="122"/>
    </row>
    <row r="947" spans="1:32" s="72" customFormat="1" ht="15" customHeight="1">
      <c r="A947" s="131"/>
      <c r="B947" s="48"/>
      <c r="C947" s="791"/>
      <c r="D947" s="791"/>
      <c r="E947" s="791"/>
      <c r="F947" s="82" t="s">
        <v>133</v>
      </c>
      <c r="G947" s="746" t="s">
        <v>178</v>
      </c>
      <c r="H947" s="746"/>
      <c r="I947" s="746"/>
      <c r="J947" s="746"/>
      <c r="K947" s="746"/>
      <c r="L947" s="746"/>
      <c r="M947" s="746"/>
      <c r="N947" s="746"/>
      <c r="O947" s="746"/>
      <c r="P947" s="746"/>
      <c r="Q947" s="795" t="s">
        <v>72</v>
      </c>
      <c r="R947" s="795"/>
      <c r="S947" s="795"/>
      <c r="T947" s="795"/>
      <c r="U947" s="746" t="s">
        <v>179</v>
      </c>
      <c r="V947" s="746"/>
      <c r="W947" s="746"/>
      <c r="X947" s="746"/>
      <c r="Y947" s="746"/>
      <c r="Z947" s="746"/>
      <c r="AA947" s="746"/>
      <c r="AB947" s="746"/>
      <c r="AC947" s="746"/>
      <c r="AD947" s="746"/>
      <c r="AE947" s="12"/>
      <c r="AF947" s="122"/>
    </row>
    <row r="948" spans="1:32" s="72" customFormat="1" ht="15" customHeight="1">
      <c r="A948" s="131"/>
      <c r="B948" s="48"/>
      <c r="C948" s="791"/>
      <c r="D948" s="791"/>
      <c r="E948" s="791"/>
      <c r="F948" s="82" t="s">
        <v>134</v>
      </c>
      <c r="G948" s="746" t="s">
        <v>180</v>
      </c>
      <c r="H948" s="746"/>
      <c r="I948" s="746"/>
      <c r="J948" s="746"/>
      <c r="K948" s="746"/>
      <c r="L948" s="746"/>
      <c r="M948" s="746"/>
      <c r="N948" s="746"/>
      <c r="O948" s="746"/>
      <c r="P948" s="746"/>
      <c r="Q948" s="795" t="s">
        <v>73</v>
      </c>
      <c r="R948" s="795"/>
      <c r="S948" s="795"/>
      <c r="T948" s="795"/>
      <c r="U948" s="746" t="s">
        <v>181</v>
      </c>
      <c r="V948" s="746"/>
      <c r="W948" s="746"/>
      <c r="X948" s="746"/>
      <c r="Y948" s="746"/>
      <c r="Z948" s="746"/>
      <c r="AA948" s="746"/>
      <c r="AB948" s="746"/>
      <c r="AC948" s="746"/>
      <c r="AD948" s="746"/>
      <c r="AE948" s="12"/>
      <c r="AF948" s="122"/>
    </row>
    <row r="949" spans="1:32" s="72" customFormat="1" ht="15" customHeight="1">
      <c r="A949" s="131"/>
      <c r="B949" s="48"/>
      <c r="C949" s="791"/>
      <c r="D949" s="791"/>
      <c r="E949" s="791"/>
      <c r="F949" s="82" t="s">
        <v>135</v>
      </c>
      <c r="G949" s="746" t="s">
        <v>182</v>
      </c>
      <c r="H949" s="746"/>
      <c r="I949" s="746"/>
      <c r="J949" s="746"/>
      <c r="K949" s="746"/>
      <c r="L949" s="746"/>
      <c r="M949" s="746"/>
      <c r="N949" s="746"/>
      <c r="O949" s="746"/>
      <c r="P949" s="746"/>
      <c r="Q949" s="795" t="s">
        <v>74</v>
      </c>
      <c r="R949" s="795"/>
      <c r="S949" s="795"/>
      <c r="T949" s="795"/>
      <c r="U949" s="746" t="s">
        <v>679</v>
      </c>
      <c r="V949" s="746"/>
      <c r="W949" s="746"/>
      <c r="X949" s="746"/>
      <c r="Y949" s="746"/>
      <c r="Z949" s="746"/>
      <c r="AA949" s="746"/>
      <c r="AB949" s="746"/>
      <c r="AC949" s="746"/>
      <c r="AD949" s="746"/>
      <c r="AE949" s="12"/>
      <c r="AF949" s="122"/>
    </row>
    <row r="950" spans="1:32" s="72" customFormat="1" ht="15" customHeight="1">
      <c r="A950" s="131"/>
      <c r="B950" s="48"/>
      <c r="C950" s="791"/>
      <c r="D950" s="791"/>
      <c r="E950" s="791"/>
      <c r="F950" s="82" t="s">
        <v>136</v>
      </c>
      <c r="G950" s="746" t="s">
        <v>183</v>
      </c>
      <c r="H950" s="746"/>
      <c r="I950" s="746"/>
      <c r="J950" s="746"/>
      <c r="K950" s="746"/>
      <c r="L950" s="746"/>
      <c r="M950" s="746"/>
      <c r="N950" s="746"/>
      <c r="O950" s="746"/>
      <c r="P950" s="746"/>
      <c r="Q950" s="795" t="s">
        <v>75</v>
      </c>
      <c r="R950" s="795"/>
      <c r="S950" s="795"/>
      <c r="T950" s="795"/>
      <c r="U950" s="746" t="s">
        <v>184</v>
      </c>
      <c r="V950" s="746"/>
      <c r="W950" s="746"/>
      <c r="X950" s="746"/>
      <c r="Y950" s="746"/>
      <c r="Z950" s="746"/>
      <c r="AA950" s="746"/>
      <c r="AB950" s="746"/>
      <c r="AC950" s="746"/>
      <c r="AD950" s="746"/>
      <c r="AE950" s="12"/>
      <c r="AF950" s="122"/>
    </row>
    <row r="951" spans="1:32" s="72" customFormat="1" ht="15" customHeight="1">
      <c r="A951" s="131"/>
      <c r="B951" s="48"/>
      <c r="C951" s="791"/>
      <c r="D951" s="791"/>
      <c r="E951" s="791"/>
      <c r="F951" s="82" t="s">
        <v>137</v>
      </c>
      <c r="G951" s="746" t="s">
        <v>185</v>
      </c>
      <c r="H951" s="746"/>
      <c r="I951" s="746"/>
      <c r="J951" s="746"/>
      <c r="K951" s="746"/>
      <c r="L951" s="746"/>
      <c r="M951" s="746"/>
      <c r="N951" s="746"/>
      <c r="O951" s="746"/>
      <c r="P951" s="746"/>
      <c r="Q951" s="795" t="s">
        <v>76</v>
      </c>
      <c r="R951" s="795"/>
      <c r="S951" s="795"/>
      <c r="T951" s="795"/>
      <c r="U951" s="746" t="s">
        <v>186</v>
      </c>
      <c r="V951" s="746"/>
      <c r="W951" s="746"/>
      <c r="X951" s="746"/>
      <c r="Y951" s="746"/>
      <c r="Z951" s="746"/>
      <c r="AA951" s="746"/>
      <c r="AB951" s="746"/>
      <c r="AC951" s="746"/>
      <c r="AD951" s="746"/>
      <c r="AE951" s="12"/>
      <c r="AF951" s="122"/>
    </row>
    <row r="952" spans="1:32" s="72" customFormat="1" ht="15" customHeight="1">
      <c r="A952" s="131"/>
      <c r="B952" s="48"/>
      <c r="C952" s="791"/>
      <c r="D952" s="791"/>
      <c r="E952" s="791"/>
      <c r="F952" s="82" t="s">
        <v>138</v>
      </c>
      <c r="G952" s="746" t="s">
        <v>830</v>
      </c>
      <c r="H952" s="746"/>
      <c r="I952" s="746"/>
      <c r="J952" s="746"/>
      <c r="K952" s="746"/>
      <c r="L952" s="746"/>
      <c r="M952" s="746"/>
      <c r="N952" s="746"/>
      <c r="O952" s="746"/>
      <c r="P952" s="746"/>
      <c r="Q952" s="795" t="s">
        <v>77</v>
      </c>
      <c r="R952" s="795"/>
      <c r="S952" s="795"/>
      <c r="T952" s="795"/>
      <c r="U952" s="746" t="s">
        <v>187</v>
      </c>
      <c r="V952" s="746"/>
      <c r="W952" s="746"/>
      <c r="X952" s="746"/>
      <c r="Y952" s="746"/>
      <c r="Z952" s="746"/>
      <c r="AA952" s="746"/>
      <c r="AB952" s="746"/>
      <c r="AC952" s="746"/>
      <c r="AD952" s="746"/>
      <c r="AE952" s="12"/>
      <c r="AF952" s="122"/>
    </row>
    <row r="953" spans="1:32" s="72" customFormat="1" ht="15" customHeight="1">
      <c r="A953" s="131"/>
      <c r="B953" s="48"/>
      <c r="C953" s="791"/>
      <c r="D953" s="791"/>
      <c r="E953" s="791"/>
      <c r="F953" s="82" t="s">
        <v>139</v>
      </c>
      <c r="G953" s="746" t="s">
        <v>188</v>
      </c>
      <c r="H953" s="746"/>
      <c r="I953" s="746"/>
      <c r="J953" s="746"/>
      <c r="K953" s="746"/>
      <c r="L953" s="746"/>
      <c r="M953" s="746"/>
      <c r="N953" s="746"/>
      <c r="O953" s="746"/>
      <c r="P953" s="746"/>
      <c r="Q953" s="795" t="s">
        <v>78</v>
      </c>
      <c r="R953" s="795"/>
      <c r="S953" s="795"/>
      <c r="T953" s="795"/>
      <c r="U953" s="746" t="s">
        <v>189</v>
      </c>
      <c r="V953" s="746"/>
      <c r="W953" s="746"/>
      <c r="X953" s="746"/>
      <c r="Y953" s="746"/>
      <c r="Z953" s="746"/>
      <c r="AA953" s="746"/>
      <c r="AB953" s="746"/>
      <c r="AC953" s="746"/>
      <c r="AD953" s="746"/>
      <c r="AE953" s="12"/>
      <c r="AF953" s="122"/>
    </row>
    <row r="954" spans="1:32" s="72" customFormat="1" ht="24" customHeight="1">
      <c r="A954" s="131"/>
      <c r="B954" s="48"/>
      <c r="C954" s="791"/>
      <c r="D954" s="791"/>
      <c r="E954" s="791"/>
      <c r="F954" s="82" t="s">
        <v>140</v>
      </c>
      <c r="G954" s="746" t="s">
        <v>190</v>
      </c>
      <c r="H954" s="746"/>
      <c r="I954" s="746"/>
      <c r="J954" s="746"/>
      <c r="K954" s="746"/>
      <c r="L954" s="746"/>
      <c r="M954" s="746"/>
      <c r="N954" s="746"/>
      <c r="O954" s="746"/>
      <c r="P954" s="746"/>
      <c r="Q954" s="791" t="s">
        <v>191</v>
      </c>
      <c r="R954" s="791"/>
      <c r="S954" s="791"/>
      <c r="T954" s="150" t="s">
        <v>161</v>
      </c>
      <c r="U954" s="746" t="s">
        <v>192</v>
      </c>
      <c r="V954" s="746"/>
      <c r="W954" s="746"/>
      <c r="X954" s="746"/>
      <c r="Y954" s="746"/>
      <c r="Z954" s="746"/>
      <c r="AA954" s="746"/>
      <c r="AB954" s="746"/>
      <c r="AC954" s="746"/>
      <c r="AD954" s="746"/>
      <c r="AE954" s="12"/>
      <c r="AF954" s="122"/>
    </row>
    <row r="955" spans="1:32" s="72" customFormat="1" ht="24" customHeight="1">
      <c r="A955" s="131"/>
      <c r="B955" s="48"/>
      <c r="C955" s="791"/>
      <c r="D955" s="791"/>
      <c r="E955" s="791"/>
      <c r="F955" s="150" t="s">
        <v>141</v>
      </c>
      <c r="G955" s="746" t="s">
        <v>193</v>
      </c>
      <c r="H955" s="746"/>
      <c r="I955" s="746"/>
      <c r="J955" s="746"/>
      <c r="K955" s="746"/>
      <c r="L955" s="746"/>
      <c r="M955" s="746"/>
      <c r="N955" s="746"/>
      <c r="O955" s="746"/>
      <c r="P955" s="746"/>
      <c r="Q955" s="791"/>
      <c r="R955" s="791"/>
      <c r="S955" s="791"/>
      <c r="T955" s="150" t="s">
        <v>162</v>
      </c>
      <c r="U955" s="746" t="s">
        <v>194</v>
      </c>
      <c r="V955" s="746"/>
      <c r="W955" s="746"/>
      <c r="X955" s="746"/>
      <c r="Y955" s="746"/>
      <c r="Z955" s="746"/>
      <c r="AA955" s="746"/>
      <c r="AB955" s="746"/>
      <c r="AC955" s="746"/>
      <c r="AD955" s="746"/>
      <c r="AE955" s="12"/>
      <c r="AF955" s="122"/>
    </row>
    <row r="956" spans="1:32" s="72" customFormat="1" ht="24" customHeight="1">
      <c r="A956" s="131"/>
      <c r="B956" s="48"/>
      <c r="C956" s="791"/>
      <c r="D956" s="791"/>
      <c r="E956" s="791"/>
      <c r="F956" s="150" t="s">
        <v>142</v>
      </c>
      <c r="G956" s="746" t="s">
        <v>195</v>
      </c>
      <c r="H956" s="746"/>
      <c r="I956" s="746"/>
      <c r="J956" s="746"/>
      <c r="K956" s="746"/>
      <c r="L956" s="746"/>
      <c r="M956" s="746"/>
      <c r="N956" s="746"/>
      <c r="O956" s="746"/>
      <c r="P956" s="746"/>
      <c r="Q956" s="791"/>
      <c r="R956" s="791"/>
      <c r="S956" s="791"/>
      <c r="T956" s="150" t="s">
        <v>163</v>
      </c>
      <c r="U956" s="746" t="s">
        <v>254</v>
      </c>
      <c r="V956" s="746"/>
      <c r="W956" s="746"/>
      <c r="X956" s="746"/>
      <c r="Y956" s="746"/>
      <c r="Z956" s="746"/>
      <c r="AA956" s="746"/>
      <c r="AB956" s="746"/>
      <c r="AC956" s="746"/>
      <c r="AD956" s="746"/>
      <c r="AE956" s="12"/>
      <c r="AF956" s="122"/>
    </row>
    <row r="957" spans="1:32" s="72" customFormat="1" ht="15" customHeight="1">
      <c r="A957" s="131"/>
      <c r="B957" s="48"/>
      <c r="C957" s="791"/>
      <c r="D957" s="791"/>
      <c r="E957" s="791"/>
      <c r="F957" s="150" t="s">
        <v>143</v>
      </c>
      <c r="G957" s="746" t="s">
        <v>197</v>
      </c>
      <c r="H957" s="746"/>
      <c r="I957" s="746"/>
      <c r="J957" s="746"/>
      <c r="K957" s="746"/>
      <c r="L957" s="746"/>
      <c r="M957" s="746"/>
      <c r="N957" s="746"/>
      <c r="O957" s="746"/>
      <c r="P957" s="746"/>
      <c r="Q957" s="791" t="s">
        <v>198</v>
      </c>
      <c r="R957" s="791"/>
      <c r="S957" s="791"/>
      <c r="T957" s="150" t="s">
        <v>164</v>
      </c>
      <c r="U957" s="746" t="s">
        <v>199</v>
      </c>
      <c r="V957" s="746"/>
      <c r="W957" s="746"/>
      <c r="X957" s="746"/>
      <c r="Y957" s="746"/>
      <c r="Z957" s="746"/>
      <c r="AA957" s="746"/>
      <c r="AB957" s="746"/>
      <c r="AC957" s="746"/>
      <c r="AD957" s="746"/>
      <c r="AE957" s="12"/>
      <c r="AF957" s="122"/>
    </row>
    <row r="958" spans="1:32" s="72" customFormat="1" ht="15" customHeight="1">
      <c r="A958" s="131"/>
      <c r="B958" s="48"/>
      <c r="C958" s="791"/>
      <c r="D958" s="791"/>
      <c r="E958" s="791"/>
      <c r="F958" s="150" t="s">
        <v>144</v>
      </c>
      <c r="G958" s="746" t="s">
        <v>200</v>
      </c>
      <c r="H958" s="746"/>
      <c r="I958" s="746"/>
      <c r="J958" s="746"/>
      <c r="K958" s="746"/>
      <c r="L958" s="746"/>
      <c r="M958" s="746"/>
      <c r="N958" s="746"/>
      <c r="O958" s="746"/>
      <c r="P958" s="746"/>
      <c r="Q958" s="791"/>
      <c r="R958" s="791"/>
      <c r="S958" s="791"/>
      <c r="T958" s="150" t="s">
        <v>165</v>
      </c>
      <c r="U958" s="746" t="s">
        <v>201</v>
      </c>
      <c r="V958" s="746"/>
      <c r="W958" s="746"/>
      <c r="X958" s="746"/>
      <c r="Y958" s="746"/>
      <c r="Z958" s="746"/>
      <c r="AA958" s="746"/>
      <c r="AB958" s="746"/>
      <c r="AC958" s="746"/>
      <c r="AD958" s="746"/>
      <c r="AE958" s="12"/>
      <c r="AF958" s="122"/>
    </row>
    <row r="959" spans="1:32" s="72" customFormat="1" ht="15" customHeight="1">
      <c r="A959" s="131"/>
      <c r="B959" s="48"/>
      <c r="C959" s="791"/>
      <c r="D959" s="791"/>
      <c r="E959" s="791"/>
      <c r="F959" s="150" t="s">
        <v>145</v>
      </c>
      <c r="G959" s="746" t="s">
        <v>202</v>
      </c>
      <c r="H959" s="746"/>
      <c r="I959" s="746"/>
      <c r="J959" s="746"/>
      <c r="K959" s="746"/>
      <c r="L959" s="746"/>
      <c r="M959" s="746"/>
      <c r="N959" s="746"/>
      <c r="O959" s="746"/>
      <c r="P959" s="746"/>
      <c r="Q959" s="791"/>
      <c r="R959" s="791"/>
      <c r="S959" s="791"/>
      <c r="T959" s="150" t="s">
        <v>166</v>
      </c>
      <c r="U959" s="746" t="s">
        <v>203</v>
      </c>
      <c r="V959" s="746"/>
      <c r="W959" s="746"/>
      <c r="X959" s="746"/>
      <c r="Y959" s="746"/>
      <c r="Z959" s="746"/>
      <c r="AA959" s="746"/>
      <c r="AB959" s="746"/>
      <c r="AC959" s="746"/>
      <c r="AD959" s="746"/>
      <c r="AE959" s="12"/>
      <c r="AF959" s="122"/>
    </row>
    <row r="960" spans="1:32" s="72" customFormat="1" ht="15" customHeight="1">
      <c r="A960" s="131"/>
      <c r="B960" s="48"/>
      <c r="C960" s="791"/>
      <c r="D960" s="791"/>
      <c r="E960" s="791"/>
      <c r="F960" s="150" t="s">
        <v>146</v>
      </c>
      <c r="G960" s="746" t="s">
        <v>204</v>
      </c>
      <c r="H960" s="746"/>
      <c r="I960" s="746"/>
      <c r="J960" s="746"/>
      <c r="K960" s="746"/>
      <c r="L960" s="746"/>
      <c r="M960" s="746"/>
      <c r="N960" s="746"/>
      <c r="O960" s="746"/>
      <c r="P960" s="746"/>
      <c r="Q960" s="791"/>
      <c r="R960" s="791"/>
      <c r="S960" s="791"/>
      <c r="T960" s="150" t="s">
        <v>167</v>
      </c>
      <c r="U960" s="746" t="s">
        <v>205</v>
      </c>
      <c r="V960" s="746"/>
      <c r="W960" s="746"/>
      <c r="X960" s="746"/>
      <c r="Y960" s="746"/>
      <c r="Z960" s="746"/>
      <c r="AA960" s="746"/>
      <c r="AB960" s="746"/>
      <c r="AC960" s="746"/>
      <c r="AD960" s="746"/>
      <c r="AE960" s="12"/>
      <c r="AF960" s="122"/>
    </row>
    <row r="961" spans="1:32" s="72" customFormat="1" ht="15" customHeight="1">
      <c r="A961" s="131"/>
      <c r="B961" s="48"/>
      <c r="C961" s="791"/>
      <c r="D961" s="791"/>
      <c r="E961" s="791"/>
      <c r="F961" s="150" t="s">
        <v>147</v>
      </c>
      <c r="G961" s="746" t="s">
        <v>206</v>
      </c>
      <c r="H961" s="746"/>
      <c r="I961" s="746"/>
      <c r="J961" s="746"/>
      <c r="K961" s="746"/>
      <c r="L961" s="746"/>
      <c r="M961" s="746"/>
      <c r="N961" s="746"/>
      <c r="O961" s="746"/>
      <c r="P961" s="746"/>
      <c r="Q961" s="791"/>
      <c r="R961" s="791"/>
      <c r="S961" s="791"/>
      <c r="T961" s="150" t="s">
        <v>168</v>
      </c>
      <c r="U961" s="746" t="s">
        <v>255</v>
      </c>
      <c r="V961" s="746"/>
      <c r="W961" s="746"/>
      <c r="X961" s="746"/>
      <c r="Y961" s="746"/>
      <c r="Z961" s="746"/>
      <c r="AA961" s="746"/>
      <c r="AB961" s="746"/>
      <c r="AC961" s="746"/>
      <c r="AD961" s="746"/>
      <c r="AE961" s="12"/>
      <c r="AF961" s="122"/>
    </row>
    <row r="962" spans="1:32" s="72" customFormat="1" ht="15" customHeight="1">
      <c r="A962" s="131"/>
      <c r="B962" s="48"/>
      <c r="C962" s="791"/>
      <c r="D962" s="791"/>
      <c r="E962" s="791"/>
      <c r="F962" s="150" t="s">
        <v>148</v>
      </c>
      <c r="G962" s="746" t="s">
        <v>659</v>
      </c>
      <c r="H962" s="746"/>
      <c r="I962" s="746"/>
      <c r="J962" s="746"/>
      <c r="K962" s="746"/>
      <c r="L962" s="746"/>
      <c r="M962" s="746"/>
      <c r="N962" s="746"/>
      <c r="O962" s="746"/>
      <c r="P962" s="746"/>
      <c r="Q962" s="795" t="s">
        <v>81</v>
      </c>
      <c r="R962" s="795"/>
      <c r="S962" s="795"/>
      <c r="T962" s="795"/>
      <c r="U962" s="746" t="s">
        <v>209</v>
      </c>
      <c r="V962" s="746"/>
      <c r="W962" s="746"/>
      <c r="X962" s="746"/>
      <c r="Y962" s="746"/>
      <c r="Z962" s="746"/>
      <c r="AA962" s="746"/>
      <c r="AB962" s="746"/>
      <c r="AC962" s="746"/>
      <c r="AD962" s="746"/>
      <c r="AE962" s="12"/>
      <c r="AF962" s="122"/>
    </row>
    <row r="963" spans="1:32" s="72" customFormat="1" ht="15" customHeight="1">
      <c r="A963" s="131"/>
      <c r="B963" s="48"/>
      <c r="C963" s="791"/>
      <c r="D963" s="791"/>
      <c r="E963" s="791"/>
      <c r="F963" s="150" t="s">
        <v>657</v>
      </c>
      <c r="G963" s="746" t="s">
        <v>680</v>
      </c>
      <c r="H963" s="746"/>
      <c r="I963" s="746"/>
      <c r="J963" s="746"/>
      <c r="K963" s="746"/>
      <c r="L963" s="746"/>
      <c r="M963" s="746"/>
      <c r="N963" s="746"/>
      <c r="O963" s="746"/>
      <c r="P963" s="746"/>
      <c r="Q963" s="795" t="s">
        <v>82</v>
      </c>
      <c r="R963" s="795"/>
      <c r="S963" s="795"/>
      <c r="T963" s="795"/>
      <c r="U963" s="746" t="s">
        <v>212</v>
      </c>
      <c r="V963" s="746"/>
      <c r="W963" s="746"/>
      <c r="X963" s="746"/>
      <c r="Y963" s="746"/>
      <c r="Z963" s="746"/>
      <c r="AA963" s="746"/>
      <c r="AB963" s="746"/>
      <c r="AC963" s="746"/>
      <c r="AD963" s="746"/>
      <c r="AE963" s="12"/>
      <c r="AF963" s="122"/>
    </row>
    <row r="964" spans="1:32" s="72" customFormat="1" ht="15" customHeight="1">
      <c r="A964" s="131"/>
      <c r="B964" s="48"/>
      <c r="C964" s="791"/>
      <c r="D964" s="791"/>
      <c r="E964" s="791"/>
      <c r="F964" s="150" t="s">
        <v>658</v>
      </c>
      <c r="G964" s="746" t="s">
        <v>880</v>
      </c>
      <c r="H964" s="746"/>
      <c r="I964" s="746"/>
      <c r="J964" s="746"/>
      <c r="K964" s="746"/>
      <c r="L964" s="746"/>
      <c r="M964" s="746"/>
      <c r="N964" s="746"/>
      <c r="O964" s="746"/>
      <c r="P964" s="746"/>
      <c r="Q964" s="795" t="s">
        <v>83</v>
      </c>
      <c r="R964" s="795"/>
      <c r="S964" s="795"/>
      <c r="T964" s="795"/>
      <c r="U964" s="746" t="s">
        <v>214</v>
      </c>
      <c r="V964" s="746"/>
      <c r="W964" s="746"/>
      <c r="X964" s="746"/>
      <c r="Y964" s="746"/>
      <c r="Z964" s="746"/>
      <c r="AA964" s="746"/>
      <c r="AB964" s="746"/>
      <c r="AC964" s="746"/>
      <c r="AD964" s="746"/>
      <c r="AE964" s="12"/>
      <c r="AF964" s="122"/>
    </row>
    <row r="965" spans="1:32" s="72" customFormat="1" ht="15" customHeight="1">
      <c r="A965" s="131"/>
      <c r="B965" s="48"/>
      <c r="C965" s="791"/>
      <c r="D965" s="791"/>
      <c r="E965" s="791"/>
      <c r="F965" s="150" t="s">
        <v>878</v>
      </c>
      <c r="G965" s="746" t="s">
        <v>881</v>
      </c>
      <c r="H965" s="746"/>
      <c r="I965" s="746"/>
      <c r="J965" s="746"/>
      <c r="K965" s="746"/>
      <c r="L965" s="746"/>
      <c r="M965" s="746"/>
      <c r="N965" s="746"/>
      <c r="O965" s="746"/>
      <c r="P965" s="746"/>
      <c r="Q965" s="791" t="s">
        <v>740</v>
      </c>
      <c r="R965" s="791"/>
      <c r="S965" s="791"/>
      <c r="T965" s="150" t="s">
        <v>847</v>
      </c>
      <c r="U965" s="746" t="s">
        <v>854</v>
      </c>
      <c r="V965" s="746"/>
      <c r="W965" s="746"/>
      <c r="X965" s="746"/>
      <c r="Y965" s="746"/>
      <c r="Z965" s="746"/>
      <c r="AA965" s="746"/>
      <c r="AB965" s="746"/>
      <c r="AC965" s="746"/>
      <c r="AD965" s="746"/>
      <c r="AE965" s="12"/>
      <c r="AF965" s="122"/>
    </row>
    <row r="966" spans="1:32" s="72" customFormat="1" ht="15" customHeight="1">
      <c r="A966" s="131"/>
      <c r="B966" s="48"/>
      <c r="C966" s="791"/>
      <c r="D966" s="791"/>
      <c r="E966" s="791"/>
      <c r="F966" s="150" t="s">
        <v>879</v>
      </c>
      <c r="G966" s="746" t="s">
        <v>256</v>
      </c>
      <c r="H966" s="746"/>
      <c r="I966" s="746"/>
      <c r="J966" s="746"/>
      <c r="K966" s="746"/>
      <c r="L966" s="746"/>
      <c r="M966" s="746"/>
      <c r="N966" s="746"/>
      <c r="O966" s="746"/>
      <c r="P966" s="746"/>
      <c r="Q966" s="791"/>
      <c r="R966" s="791"/>
      <c r="S966" s="791"/>
      <c r="T966" s="150" t="s">
        <v>848</v>
      </c>
      <c r="U966" s="746" t="s">
        <v>855</v>
      </c>
      <c r="V966" s="746"/>
      <c r="W966" s="746"/>
      <c r="X966" s="746"/>
      <c r="Y966" s="746"/>
      <c r="Z966" s="746"/>
      <c r="AA966" s="746"/>
      <c r="AB966" s="746"/>
      <c r="AC966" s="746"/>
      <c r="AD966" s="746"/>
      <c r="AE966" s="12"/>
      <c r="AF966" s="122"/>
    </row>
    <row r="967" spans="1:32" s="72" customFormat="1" ht="15" customHeight="1">
      <c r="A967" s="131"/>
      <c r="B967" s="48"/>
      <c r="C967" s="791" t="s">
        <v>210</v>
      </c>
      <c r="D967" s="791"/>
      <c r="E967" s="791"/>
      <c r="F967" s="82" t="s">
        <v>150</v>
      </c>
      <c r="G967" s="746" t="s">
        <v>211</v>
      </c>
      <c r="H967" s="746"/>
      <c r="I967" s="746"/>
      <c r="J967" s="746"/>
      <c r="K967" s="746"/>
      <c r="L967" s="746"/>
      <c r="M967" s="746"/>
      <c r="N967" s="746"/>
      <c r="O967" s="746"/>
      <c r="P967" s="746"/>
      <c r="Q967" s="791"/>
      <c r="R967" s="791"/>
      <c r="S967" s="791"/>
      <c r="T967" s="150" t="s">
        <v>849</v>
      </c>
      <c r="U967" s="746" t="s">
        <v>856</v>
      </c>
      <c r="V967" s="746"/>
      <c r="W967" s="746"/>
      <c r="X967" s="746"/>
      <c r="Y967" s="746"/>
      <c r="Z967" s="746"/>
      <c r="AA967" s="746"/>
      <c r="AB967" s="746"/>
      <c r="AC967" s="746"/>
      <c r="AD967" s="746"/>
      <c r="AE967" s="12"/>
      <c r="AF967" s="122"/>
    </row>
    <row r="968" spans="1:32" s="72" customFormat="1" ht="15" customHeight="1">
      <c r="A968" s="131"/>
      <c r="B968" s="48"/>
      <c r="C968" s="791"/>
      <c r="D968" s="791"/>
      <c r="E968" s="791"/>
      <c r="F968" s="82" t="s">
        <v>151</v>
      </c>
      <c r="G968" s="746" t="s">
        <v>213</v>
      </c>
      <c r="H968" s="746"/>
      <c r="I968" s="746"/>
      <c r="J968" s="746"/>
      <c r="K968" s="746"/>
      <c r="L968" s="746"/>
      <c r="M968" s="746"/>
      <c r="N968" s="746"/>
      <c r="O968" s="746"/>
      <c r="P968" s="746"/>
      <c r="Q968" s="791"/>
      <c r="R968" s="791"/>
      <c r="S968" s="791"/>
      <c r="T968" s="150" t="s">
        <v>850</v>
      </c>
      <c r="U968" s="746" t="s">
        <v>857</v>
      </c>
      <c r="V968" s="746"/>
      <c r="W968" s="746"/>
      <c r="X968" s="746"/>
      <c r="Y968" s="746"/>
      <c r="Z968" s="746"/>
      <c r="AA968" s="746"/>
      <c r="AB968" s="746"/>
      <c r="AC968" s="746"/>
      <c r="AD968" s="746"/>
      <c r="AE968" s="12"/>
      <c r="AF968" s="122"/>
    </row>
    <row r="969" spans="1:32" s="72" customFormat="1" ht="15" customHeight="1">
      <c r="A969" s="131"/>
      <c r="B969" s="48"/>
      <c r="C969" s="791"/>
      <c r="D969" s="791"/>
      <c r="E969" s="791"/>
      <c r="F969" s="82" t="s">
        <v>152</v>
      </c>
      <c r="G969" s="746" t="s">
        <v>215</v>
      </c>
      <c r="H969" s="746"/>
      <c r="I969" s="746"/>
      <c r="J969" s="746"/>
      <c r="K969" s="746"/>
      <c r="L969" s="746"/>
      <c r="M969" s="746"/>
      <c r="N969" s="746"/>
      <c r="O969" s="746"/>
      <c r="P969" s="746"/>
      <c r="Q969" s="791"/>
      <c r="R969" s="791"/>
      <c r="S969" s="791"/>
      <c r="T969" s="150" t="s">
        <v>851</v>
      </c>
      <c r="U969" s="746" t="s">
        <v>858</v>
      </c>
      <c r="V969" s="746"/>
      <c r="W969" s="746"/>
      <c r="X969" s="746"/>
      <c r="Y969" s="746"/>
      <c r="Z969" s="746"/>
      <c r="AA969" s="746"/>
      <c r="AB969" s="746"/>
      <c r="AC969" s="746"/>
      <c r="AD969" s="746"/>
      <c r="AE969" s="12"/>
      <c r="AF969" s="122"/>
    </row>
    <row r="970" spans="1:32" s="72" customFormat="1" ht="15" customHeight="1">
      <c r="A970" s="131"/>
      <c r="B970" s="48"/>
      <c r="C970" s="791"/>
      <c r="D970" s="791"/>
      <c r="E970" s="791"/>
      <c r="F970" s="82" t="s">
        <v>153</v>
      </c>
      <c r="G970" s="746" t="s">
        <v>216</v>
      </c>
      <c r="H970" s="746"/>
      <c r="I970" s="746"/>
      <c r="J970" s="746"/>
      <c r="K970" s="746"/>
      <c r="L970" s="746"/>
      <c r="M970" s="746"/>
      <c r="N970" s="746"/>
      <c r="O970" s="746"/>
      <c r="P970" s="746"/>
      <c r="Q970" s="791"/>
      <c r="R970" s="791"/>
      <c r="S970" s="791"/>
      <c r="T970" s="150" t="s">
        <v>852</v>
      </c>
      <c r="U970" s="746" t="s">
        <v>859</v>
      </c>
      <c r="V970" s="746"/>
      <c r="W970" s="746"/>
      <c r="X970" s="746"/>
      <c r="Y970" s="746"/>
      <c r="Z970" s="746"/>
      <c r="AA970" s="746"/>
      <c r="AB970" s="746"/>
      <c r="AC970" s="746"/>
      <c r="AD970" s="746"/>
      <c r="AE970" s="12"/>
      <c r="AF970" s="122"/>
    </row>
    <row r="971" spans="1:32" s="72" customFormat="1" ht="15" customHeight="1">
      <c r="A971" s="131"/>
      <c r="B971" s="48"/>
      <c r="C971" s="791"/>
      <c r="D971" s="791"/>
      <c r="E971" s="791"/>
      <c r="F971" s="82" t="s">
        <v>154</v>
      </c>
      <c r="G971" s="746" t="s">
        <v>218</v>
      </c>
      <c r="H971" s="746"/>
      <c r="I971" s="746"/>
      <c r="J971" s="746"/>
      <c r="K971" s="746"/>
      <c r="L971" s="746"/>
      <c r="M971" s="746"/>
      <c r="N971" s="746"/>
      <c r="O971" s="746"/>
      <c r="P971" s="746"/>
      <c r="Q971" s="795" t="s">
        <v>85</v>
      </c>
      <c r="R971" s="795"/>
      <c r="S971" s="795"/>
      <c r="T971" s="795"/>
      <c r="U971" s="746" t="s">
        <v>217</v>
      </c>
      <c r="V971" s="746"/>
      <c r="W971" s="746"/>
      <c r="X971" s="746"/>
      <c r="Y971" s="746"/>
      <c r="Z971" s="746"/>
      <c r="AA971" s="746"/>
      <c r="AB971" s="746"/>
      <c r="AC971" s="746"/>
      <c r="AD971" s="746"/>
      <c r="AE971" s="12"/>
      <c r="AF971" s="122"/>
    </row>
    <row r="972" spans="1:32" s="72" customFormat="1" ht="15" customHeight="1">
      <c r="A972" s="131"/>
      <c r="B972" s="48"/>
      <c r="C972" s="791"/>
      <c r="D972" s="791"/>
      <c r="E972" s="791"/>
      <c r="F972" s="82" t="s">
        <v>155</v>
      </c>
      <c r="G972" s="746" t="s">
        <v>257</v>
      </c>
      <c r="H972" s="746"/>
      <c r="I972" s="746"/>
      <c r="J972" s="746"/>
      <c r="K972" s="746"/>
      <c r="L972" s="746"/>
      <c r="M972" s="746"/>
      <c r="N972" s="746"/>
      <c r="O972" s="746"/>
      <c r="P972" s="746"/>
      <c r="Q972" s="795" t="s">
        <v>86</v>
      </c>
      <c r="R972" s="795"/>
      <c r="S972" s="795"/>
      <c r="T972" s="795"/>
      <c r="U972" s="746" t="s">
        <v>1066</v>
      </c>
      <c r="V972" s="746"/>
      <c r="W972" s="746"/>
      <c r="X972" s="746"/>
      <c r="Y972" s="746"/>
      <c r="Z972" s="746"/>
      <c r="AA972" s="746"/>
      <c r="AB972" s="746"/>
      <c r="AC972" s="746"/>
      <c r="AD972" s="746"/>
      <c r="AE972" s="12"/>
      <c r="AF972" s="122"/>
    </row>
    <row r="973" spans="1:32" s="72" customFormat="1" ht="15" customHeight="1">
      <c r="A973" s="131"/>
      <c r="B973" s="48"/>
      <c r="C973" s="795" t="s">
        <v>68</v>
      </c>
      <c r="D973" s="795"/>
      <c r="E973" s="795"/>
      <c r="F973" s="795"/>
      <c r="G973" s="746" t="s">
        <v>220</v>
      </c>
      <c r="H973" s="746"/>
      <c r="I973" s="746"/>
      <c r="J973" s="746"/>
      <c r="K973" s="746"/>
      <c r="L973" s="746"/>
      <c r="M973" s="746"/>
      <c r="N973" s="746"/>
      <c r="O973" s="746"/>
      <c r="P973" s="746"/>
      <c r="Q973" s="729"/>
      <c r="R973" s="729"/>
      <c r="S973" s="729"/>
      <c r="T973" s="729"/>
      <c r="U973" s="729"/>
      <c r="V973" s="729"/>
      <c r="W973" s="729"/>
      <c r="X973" s="729"/>
      <c r="Y973" s="729"/>
      <c r="Z973" s="729"/>
      <c r="AA973" s="729"/>
      <c r="AB973" s="729"/>
      <c r="AC973" s="729"/>
      <c r="AD973" s="729"/>
      <c r="AE973" s="12"/>
      <c r="AF973" s="122"/>
    </row>
    <row r="974" spans="1:32" s="72" customFormat="1" ht="24" customHeight="1">
      <c r="A974" s="131"/>
      <c r="B974" s="48"/>
      <c r="C974" s="795" t="s">
        <v>69</v>
      </c>
      <c r="D974" s="795"/>
      <c r="E974" s="795"/>
      <c r="F974" s="795"/>
      <c r="G974" s="746" t="s">
        <v>221</v>
      </c>
      <c r="H974" s="746"/>
      <c r="I974" s="746"/>
      <c r="J974" s="746"/>
      <c r="K974" s="746"/>
      <c r="L974" s="746"/>
      <c r="M974" s="746"/>
      <c r="N974" s="746"/>
      <c r="O974" s="746"/>
      <c r="P974" s="746"/>
      <c r="Q974" s="729"/>
      <c r="R974" s="729"/>
      <c r="S974" s="729"/>
      <c r="T974" s="729"/>
      <c r="U974" s="729"/>
      <c r="V974" s="729"/>
      <c r="W974" s="729"/>
      <c r="X974" s="729"/>
      <c r="Y974" s="729"/>
      <c r="Z974" s="729"/>
      <c r="AA974" s="729"/>
      <c r="AB974" s="729"/>
      <c r="AC974" s="729"/>
      <c r="AD974" s="729"/>
      <c r="AE974" s="12"/>
      <c r="AF974" s="122"/>
    </row>
    <row r="975" spans="1:32" s="72" customFormat="1" ht="24" customHeight="1">
      <c r="A975" s="131"/>
      <c r="B975"/>
      <c r="C975" s="797" t="s">
        <v>222</v>
      </c>
      <c r="D975" s="798"/>
      <c r="E975" s="798"/>
      <c r="F975" s="82" t="s">
        <v>156</v>
      </c>
      <c r="G975" s="746" t="s">
        <v>1341</v>
      </c>
      <c r="H975" s="746"/>
      <c r="I975" s="746"/>
      <c r="J975" s="746"/>
      <c r="K975" s="746"/>
      <c r="L975" s="746"/>
      <c r="M975" s="746"/>
      <c r="N975" s="746"/>
      <c r="O975" s="746"/>
      <c r="P975" s="746"/>
      <c r="Q975" s="729"/>
      <c r="R975" s="729"/>
      <c r="S975" s="729"/>
      <c r="T975" s="729"/>
      <c r="U975" s="729"/>
      <c r="V975" s="729"/>
      <c r="W975" s="729"/>
      <c r="X975" s="729"/>
      <c r="Y975" s="729"/>
      <c r="Z975" s="729"/>
      <c r="AA975" s="729"/>
      <c r="AB975" s="729"/>
      <c r="AC975" s="729"/>
      <c r="AD975" s="729"/>
      <c r="AE975" s="12"/>
      <c r="AF975" s="122"/>
    </row>
    <row r="976" spans="1:32" s="72" customFormat="1" ht="24" customHeight="1">
      <c r="A976" s="131"/>
      <c r="B976"/>
      <c r="C976" s="799"/>
      <c r="D976" s="800"/>
      <c r="E976" s="800"/>
      <c r="F976" s="82" t="s">
        <v>157</v>
      </c>
      <c r="G976" s="746" t="s">
        <v>677</v>
      </c>
      <c r="H976" s="746"/>
      <c r="I976" s="746"/>
      <c r="J976" s="746"/>
      <c r="K976" s="746"/>
      <c r="L976" s="746"/>
      <c r="M976" s="746"/>
      <c r="N976" s="746"/>
      <c r="O976" s="746"/>
      <c r="P976" s="746"/>
      <c r="Q976" s="729"/>
      <c r="R976" s="729"/>
      <c r="S976" s="729"/>
      <c r="T976" s="729"/>
      <c r="U976" s="729"/>
      <c r="V976" s="729"/>
      <c r="W976" s="729"/>
      <c r="X976" s="729"/>
      <c r="Y976" s="729"/>
      <c r="Z976" s="729"/>
      <c r="AA976" s="729"/>
      <c r="AB976" s="729"/>
      <c r="AC976" s="729"/>
      <c r="AD976" s="729"/>
      <c r="AE976" s="12"/>
      <c r="AF976" s="122"/>
    </row>
    <row r="977" spans="1:56" s="72" customFormat="1" ht="15" customHeight="1">
      <c r="A977" s="131"/>
      <c r="B977"/>
      <c r="C977" s="799"/>
      <c r="D977" s="800"/>
      <c r="E977" s="800"/>
      <c r="F977" s="82" t="s">
        <v>158</v>
      </c>
      <c r="G977" s="746" t="s">
        <v>678</v>
      </c>
      <c r="H977" s="746"/>
      <c r="I977" s="746"/>
      <c r="J977" s="746"/>
      <c r="K977" s="746"/>
      <c r="L977" s="746"/>
      <c r="M977" s="746"/>
      <c r="N977" s="746"/>
      <c r="O977" s="746"/>
      <c r="P977" s="746"/>
      <c r="Q977" s="729"/>
      <c r="R977" s="729"/>
      <c r="S977" s="729"/>
      <c r="T977" s="729"/>
      <c r="U977" s="729"/>
      <c r="V977" s="729"/>
      <c r="W977" s="729"/>
      <c r="X977" s="729"/>
      <c r="Y977" s="729"/>
      <c r="Z977" s="729"/>
      <c r="AA977" s="729"/>
      <c r="AB977" s="729"/>
      <c r="AC977" s="729"/>
      <c r="AD977" s="729"/>
      <c r="AE977" s="12"/>
      <c r="AF977" s="122"/>
    </row>
    <row r="978" spans="1:56" s="72" customFormat="1" ht="24" customHeight="1">
      <c r="A978" s="131"/>
      <c r="B978"/>
      <c r="C978" s="801"/>
      <c r="D978" s="802"/>
      <c r="E978" s="802"/>
      <c r="F978" s="82" t="s">
        <v>159</v>
      </c>
      <c r="G978" s="803" t="s">
        <v>258</v>
      </c>
      <c r="H978" s="804"/>
      <c r="I978" s="804"/>
      <c r="J978" s="804"/>
      <c r="K978" s="804"/>
      <c r="L978" s="804"/>
      <c r="M978" s="804"/>
      <c r="N978" s="804"/>
      <c r="O978" s="804"/>
      <c r="P978" s="805"/>
      <c r="Q978" s="729"/>
      <c r="R978" s="729"/>
      <c r="S978" s="729"/>
      <c r="T978" s="729"/>
      <c r="U978" s="729"/>
      <c r="V978" s="729"/>
      <c r="W978" s="729"/>
      <c r="X978" s="729"/>
      <c r="Y978" s="729"/>
      <c r="Z978" s="729"/>
      <c r="AA978" s="729"/>
      <c r="AB978" s="729"/>
      <c r="AC978" s="729"/>
      <c r="AD978" s="729"/>
      <c r="AE978" s="12"/>
      <c r="AF978" s="122"/>
    </row>
    <row r="979" spans="1:56" s="72" customFormat="1" ht="15" customHeight="1">
      <c r="A979" s="131"/>
      <c r="B979" s="15"/>
      <c r="C979" s="317"/>
      <c r="D979" s="317"/>
      <c r="E979" s="318"/>
      <c r="F979" s="318"/>
      <c r="G979" s="318"/>
      <c r="H979" s="318"/>
      <c r="I979" s="318"/>
      <c r="J979" s="318"/>
      <c r="K979" s="318"/>
      <c r="L979" s="318"/>
      <c r="M979" s="318"/>
      <c r="N979" s="318"/>
      <c r="O979" s="318"/>
      <c r="P979" s="318"/>
      <c r="Q979" s="319"/>
      <c r="R979" s="71"/>
      <c r="S979" s="71"/>
      <c r="T979" s="71"/>
      <c r="U979" s="71"/>
      <c r="V979" s="71"/>
      <c r="W979" s="71"/>
      <c r="X979" s="71"/>
      <c r="Y979" s="71"/>
      <c r="Z979" s="71"/>
      <c r="AA979" s="71"/>
      <c r="AB979" s="71"/>
      <c r="AC979" s="71"/>
      <c r="AD979" s="71"/>
      <c r="AE979" s="12"/>
      <c r="AF979" s="122"/>
    </row>
    <row r="980" spans="1:56" s="72" customFormat="1" ht="24" customHeight="1">
      <c r="A980" s="131"/>
      <c r="B980" s="53"/>
      <c r="C980" s="580" t="s">
        <v>127</v>
      </c>
      <c r="D980" s="580"/>
      <c r="E980" s="580"/>
      <c r="F980" s="580"/>
      <c r="G980" s="580"/>
      <c r="H980" s="580"/>
      <c r="I980" s="580"/>
      <c r="J980" s="580"/>
      <c r="K980" s="580"/>
      <c r="L980" s="580"/>
      <c r="M980" s="580"/>
      <c r="N980" s="580"/>
      <c r="O980" s="580"/>
      <c r="P980" s="580"/>
      <c r="Q980" s="580"/>
      <c r="R980" s="580"/>
      <c r="S980" s="580"/>
      <c r="T980" s="580"/>
      <c r="U980" s="580"/>
      <c r="V980" s="580"/>
      <c r="W980" s="580"/>
      <c r="X980" s="580"/>
      <c r="Y980" s="580"/>
      <c r="Z980" s="580"/>
      <c r="AA980" s="580"/>
      <c r="AB980" s="580"/>
      <c r="AC980" s="580"/>
      <c r="AD980" s="580"/>
      <c r="AE980" s="12"/>
      <c r="AF980" s="122"/>
    </row>
    <row r="981" spans="1:56" s="72" customFormat="1" ht="60" customHeight="1">
      <c r="A981" s="131"/>
      <c r="B981" s="53"/>
      <c r="C981" s="763"/>
      <c r="D981" s="764"/>
      <c r="E981" s="764"/>
      <c r="F981" s="764"/>
      <c r="G981" s="764"/>
      <c r="H981" s="764"/>
      <c r="I981" s="764"/>
      <c r="J981" s="764"/>
      <c r="K981" s="764"/>
      <c r="L981" s="764"/>
      <c r="M981" s="764"/>
      <c r="N981" s="764"/>
      <c r="O981" s="764"/>
      <c r="P981" s="764"/>
      <c r="Q981" s="764"/>
      <c r="R981" s="764"/>
      <c r="S981" s="764"/>
      <c r="T981" s="764"/>
      <c r="U981" s="764"/>
      <c r="V981" s="764"/>
      <c r="W981" s="764"/>
      <c r="X981" s="764"/>
      <c r="Y981" s="764"/>
      <c r="Z981" s="764"/>
      <c r="AA981" s="764"/>
      <c r="AB981" s="764"/>
      <c r="AC981" s="764"/>
      <c r="AD981" s="765"/>
      <c r="AE981" s="12"/>
      <c r="AF981" s="122"/>
    </row>
    <row r="982" spans="1:56" s="72" customFormat="1" ht="15" customHeight="1">
      <c r="A982" s="131"/>
      <c r="B982" s="624" t="str">
        <f>IF(AK834=0,"", "Error: Para cada laboratorio, si atendió especialidades periciales, debe haber al menos una registrada.")</f>
        <v/>
      </c>
      <c r="C982" s="624"/>
      <c r="D982" s="624"/>
      <c r="E982" s="624"/>
      <c r="F982" s="624"/>
      <c r="G982" s="624"/>
      <c r="H982" s="624"/>
      <c r="I982" s="624"/>
      <c r="J982" s="624"/>
      <c r="K982" s="624"/>
      <c r="L982" s="624"/>
      <c r="M982" s="624"/>
      <c r="N982" s="624"/>
      <c r="O982" s="624"/>
      <c r="P982" s="624"/>
      <c r="Q982" s="624"/>
      <c r="R982" s="624"/>
      <c r="S982" s="624"/>
      <c r="T982" s="624"/>
      <c r="U982" s="624"/>
      <c r="V982" s="624"/>
      <c r="W982" s="624"/>
      <c r="X982" s="624"/>
      <c r="Y982" s="624"/>
      <c r="Z982" s="624"/>
      <c r="AA982" s="624"/>
      <c r="AB982" s="624"/>
      <c r="AC982" s="624"/>
      <c r="AD982" s="624"/>
      <c r="AE982" s="12"/>
      <c r="AF982" s="122"/>
    </row>
    <row r="983" spans="1:56" s="72" customFormat="1" ht="15" customHeight="1">
      <c r="A983" s="131"/>
      <c r="B983" s="625" t="str">
        <f>IF(AN834=0,"","Error: Debe completar toda la información requerida.")</f>
        <v/>
      </c>
      <c r="C983" s="625"/>
      <c r="D983" s="625"/>
      <c r="E983" s="625"/>
      <c r="F983" s="625"/>
      <c r="G983" s="625"/>
      <c r="H983" s="625"/>
      <c r="I983" s="625"/>
      <c r="J983" s="625"/>
      <c r="K983" s="625"/>
      <c r="L983" s="625"/>
      <c r="M983" s="625"/>
      <c r="N983" s="625"/>
      <c r="O983" s="625"/>
      <c r="P983" s="625"/>
      <c r="Q983" s="625"/>
      <c r="R983" s="625"/>
      <c r="S983" s="625"/>
      <c r="T983" s="625"/>
      <c r="U983" s="625"/>
      <c r="V983" s="625"/>
      <c r="W983" s="625"/>
      <c r="X983" s="625"/>
      <c r="Y983" s="625"/>
      <c r="Z983" s="625"/>
      <c r="AA983" s="625"/>
      <c r="AB983" s="625"/>
      <c r="AC983" s="625"/>
      <c r="AD983" s="625"/>
      <c r="AE983" s="12"/>
      <c r="AF983" s="122"/>
    </row>
    <row r="984" spans="1:56" s="72" customFormat="1" ht="15" customHeight="1">
      <c r="A984" s="131"/>
      <c r="AE984" s="12"/>
      <c r="AF984" s="122"/>
    </row>
    <row r="985" spans="1:56" s="72" customFormat="1" ht="15" customHeight="1">
      <c r="A985" s="131"/>
      <c r="B985"/>
      <c r="C985" s="34"/>
      <c r="D985" s="34"/>
      <c r="E985" s="34"/>
      <c r="F985" s="34"/>
      <c r="G985" s="34"/>
      <c r="H985" s="34"/>
      <c r="I985" s="34"/>
      <c r="J985" s="34"/>
      <c r="K985" s="34"/>
      <c r="L985" s="34"/>
      <c r="M985" s="34"/>
      <c r="N985" s="34"/>
      <c r="O985" s="34"/>
      <c r="P985" s="34"/>
      <c r="Q985" s="34"/>
      <c r="R985" s="34"/>
      <c r="S985" s="34"/>
      <c r="T985" s="34"/>
      <c r="U985" s="34"/>
      <c r="V985" s="34"/>
      <c r="W985" s="34"/>
      <c r="X985" s="34"/>
      <c r="Y985" s="34"/>
      <c r="Z985" s="34"/>
      <c r="AA985" s="34"/>
      <c r="AB985" s="34"/>
      <c r="AC985" s="34"/>
      <c r="AD985" s="34"/>
      <c r="AE985" s="12"/>
      <c r="AF985" s="122"/>
    </row>
    <row r="986" spans="1:56" s="72" customFormat="1" ht="15" customHeight="1">
      <c r="A986" s="131"/>
      <c r="B986"/>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34"/>
      <c r="AA986" s="34"/>
      <c r="AB986" s="34"/>
      <c r="AC986" s="34"/>
      <c r="AD986" s="34"/>
      <c r="AE986" s="12"/>
      <c r="AF986" s="122"/>
    </row>
    <row r="987" spans="1:56" s="72" customFormat="1" ht="15" customHeight="1">
      <c r="A987" s="131"/>
      <c r="B987"/>
      <c r="C987" s="34"/>
      <c r="D987" s="34"/>
      <c r="E987" s="34"/>
      <c r="F987" s="34"/>
      <c r="G987" s="34"/>
      <c r="H987" s="34"/>
      <c r="I987" s="34"/>
      <c r="J987" s="34"/>
      <c r="K987" s="34"/>
      <c r="L987" s="34"/>
      <c r="M987" s="34"/>
      <c r="N987" s="34"/>
      <c r="O987" s="34"/>
      <c r="P987" s="34"/>
      <c r="Q987" s="34"/>
      <c r="R987" s="34"/>
      <c r="S987" s="34"/>
      <c r="T987" s="34"/>
      <c r="U987" s="34"/>
      <c r="V987" s="34"/>
      <c r="W987" s="34"/>
      <c r="X987" s="34"/>
      <c r="Y987" s="34"/>
      <c r="Z987" s="34"/>
      <c r="AA987" s="34"/>
      <c r="AB987" s="34"/>
      <c r="AC987" s="34"/>
      <c r="AD987" s="34"/>
      <c r="AE987" s="12"/>
      <c r="AF987" s="122"/>
    </row>
    <row r="988" spans="1:56" s="48" customFormat="1" ht="15" customHeight="1">
      <c r="A988" s="131" t="s">
        <v>961</v>
      </c>
      <c r="B988" s="841" t="s">
        <v>7591</v>
      </c>
      <c r="C988" s="841"/>
      <c r="D988" s="841"/>
      <c r="E988" s="841"/>
      <c r="F988" s="841"/>
      <c r="G988" s="841"/>
      <c r="H988" s="841"/>
      <c r="I988" s="841"/>
      <c r="J988" s="841"/>
      <c r="K988" s="841"/>
      <c r="L988" s="841"/>
      <c r="M988" s="841"/>
      <c r="N988" s="841"/>
      <c r="O988" s="841"/>
      <c r="P988" s="841"/>
      <c r="Q988" s="841"/>
      <c r="R988" s="841"/>
      <c r="S988" s="841"/>
      <c r="T988" s="841"/>
      <c r="U988" s="841"/>
      <c r="V988" s="841"/>
      <c r="W988" s="841"/>
      <c r="X988" s="841"/>
      <c r="Y988" s="841"/>
      <c r="Z988" s="841"/>
      <c r="AA988" s="841"/>
      <c r="AB988" s="841"/>
      <c r="AC988" s="841"/>
      <c r="AD988" s="841"/>
      <c r="AE988" s="12"/>
      <c r="AF988" s="16"/>
      <c r="AH988" s="627" t="s">
        <v>7211</v>
      </c>
      <c r="AI988" s="627"/>
      <c r="AJ988" s="627" t="s">
        <v>7212</v>
      </c>
      <c r="AK988" s="627"/>
      <c r="AL988" s="627" t="s">
        <v>7213</v>
      </c>
      <c r="AM988" s="627"/>
    </row>
    <row r="989" spans="1:56" s="48" customFormat="1" ht="15" customHeight="1">
      <c r="A989" s="167"/>
      <c r="B989" s="53"/>
      <c r="C989" s="578" t="s">
        <v>1079</v>
      </c>
      <c r="D989" s="578"/>
      <c r="E989" s="578"/>
      <c r="F989" s="578"/>
      <c r="G989" s="578"/>
      <c r="H989" s="578"/>
      <c r="I989" s="578"/>
      <c r="J989" s="578"/>
      <c r="K989" s="578"/>
      <c r="L989" s="578"/>
      <c r="M989" s="578"/>
      <c r="N989" s="578"/>
      <c r="O989" s="578"/>
      <c r="P989" s="578"/>
      <c r="Q989" s="578"/>
      <c r="R989" s="578"/>
      <c r="S989" s="578"/>
      <c r="T989" s="578"/>
      <c r="U989" s="578"/>
      <c r="V989" s="578"/>
      <c r="W989" s="578"/>
      <c r="X989" s="578"/>
      <c r="Y989" s="578"/>
      <c r="Z989" s="578"/>
      <c r="AA989" s="578"/>
      <c r="AB989" s="578"/>
      <c r="AC989" s="578"/>
      <c r="AD989" s="578"/>
      <c r="AE989" s="15"/>
      <c r="AF989" s="16"/>
      <c r="AH989" s="642">
        <f>COUNTBLANK(C992:C1008)</f>
        <v>17</v>
      </c>
      <c r="AI989" s="643"/>
      <c r="AJ989" s="639">
        <v>17</v>
      </c>
      <c r="AK989" s="641"/>
      <c r="AL989" s="627"/>
      <c r="AM989" s="627"/>
    </row>
    <row r="990" spans="1:56" s="48" customFormat="1" ht="15" customHeight="1">
      <c r="A990" s="167"/>
      <c r="B990" s="143"/>
      <c r="C990" s="578" t="s">
        <v>1949</v>
      </c>
      <c r="D990" s="578"/>
      <c r="E990" s="578"/>
      <c r="F990" s="578"/>
      <c r="G990" s="578"/>
      <c r="H990" s="578"/>
      <c r="I990" s="578"/>
      <c r="J990" s="578"/>
      <c r="K990" s="578"/>
      <c r="L990" s="578"/>
      <c r="M990" s="578"/>
      <c r="N990" s="578"/>
      <c r="O990" s="578"/>
      <c r="P990" s="578"/>
      <c r="Q990" s="578"/>
      <c r="R990" s="578"/>
      <c r="S990" s="578"/>
      <c r="T990" s="578"/>
      <c r="U990" s="578"/>
      <c r="V990" s="578"/>
      <c r="W990" s="578"/>
      <c r="X990" s="578"/>
      <c r="Y990" s="578"/>
      <c r="Z990" s="578"/>
      <c r="AA990" s="578"/>
      <c r="AB990" s="578"/>
      <c r="AC990" s="578"/>
      <c r="AD990" s="578"/>
      <c r="AE990" s="15"/>
      <c r="AF990" s="16"/>
    </row>
    <row r="991" spans="1:56" s="72" customFormat="1" ht="15" customHeight="1" thickBot="1">
      <c r="A991" s="121"/>
      <c r="B991" s="15"/>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12"/>
      <c r="AF991" s="122"/>
      <c r="AH991" s="733" t="s">
        <v>7263</v>
      </c>
      <c r="AI991" s="734"/>
      <c r="AJ991" s="734"/>
      <c r="AK991" s="734"/>
      <c r="AL991" s="734"/>
      <c r="AM991" s="735"/>
      <c r="AO991" s="645" t="s">
        <v>7999</v>
      </c>
      <c r="AP991" s="646"/>
      <c r="AQ991" s="646"/>
      <c r="AR991" s="646"/>
      <c r="AS991" s="646"/>
      <c r="AT991" s="646"/>
      <c r="AU991" s="646"/>
      <c r="AV991" s="646"/>
      <c r="AW991" s="646"/>
      <c r="AX991" s="646"/>
      <c r="AY991" s="646"/>
      <c r="AZ991" s="646"/>
      <c r="BA991" s="646"/>
      <c r="BB991" s="646"/>
      <c r="BC991" s="646"/>
      <c r="BD991" s="647"/>
    </row>
    <row r="992" spans="1:56" s="114" customFormat="1" ht="15" customHeight="1" thickBot="1">
      <c r="A992" s="131"/>
      <c r="C992" s="431"/>
      <c r="D992" s="261" t="s">
        <v>883</v>
      </c>
      <c r="E992" s="320"/>
      <c r="F992" s="320"/>
      <c r="G992" s="320"/>
      <c r="H992" s="320"/>
      <c r="I992" s="320"/>
      <c r="J992" s="320"/>
      <c r="K992" s="320"/>
      <c r="L992" s="320"/>
      <c r="M992" s="320"/>
      <c r="N992" s="320"/>
      <c r="O992" s="320"/>
      <c r="P992" s="320"/>
      <c r="Q992" s="320"/>
      <c r="R992" s="320"/>
      <c r="S992" s="320"/>
      <c r="T992" s="321"/>
      <c r="U992" s="321"/>
      <c r="V992" s="321"/>
      <c r="W992" s="321"/>
      <c r="X992" s="321"/>
      <c r="Y992" s="321"/>
      <c r="Z992" s="321"/>
      <c r="AA992" s="321"/>
      <c r="AB992" s="321"/>
      <c r="AC992" s="321"/>
      <c r="AD992" s="321"/>
      <c r="AE992" s="322"/>
      <c r="AF992" s="219"/>
      <c r="AH992" s="729">
        <v>16</v>
      </c>
      <c r="AI992" s="729"/>
      <c r="AJ992" s="729">
        <f>IF(C1007="",0,1)</f>
        <v>0</v>
      </c>
      <c r="AK992" s="729"/>
      <c r="AL992" s="729">
        <f>IF($AH$989=$AJ$989,0,IF(AJ992=0,0,IF(AND(AJ992=1,COUNTA($C$992:$C$1008)=1),0,1)))</f>
        <v>0</v>
      </c>
      <c r="AM992" s="729"/>
      <c r="AO992" s="632" t="s">
        <v>7897</v>
      </c>
      <c r="AP992" s="633"/>
      <c r="AQ992" s="460" t="str">
        <f>SUBSTITUTE( SUBSTITUTE( SUBSTITUTE( SUBSTITUTE( SUBSTITUTE( SUBSTITUTE( SUBSTITUTE( SUBSTITUTE( SUBSTITUTE( SUBSTITUTE(L1006, "á", "a"), "é", "e"), "í", "i"), "ó", "o"), "ú", "u"), "Á", "A"), "É", "E"), "Í", "I"), "Ó", "O"), "Ú", "U")</f>
        <v/>
      </c>
      <c r="AR992" s="458"/>
      <c r="AS992" s="458"/>
      <c r="AT992" s="458"/>
      <c r="AU992" s="458"/>
      <c r="AV992" s="458"/>
      <c r="AW992" s="458"/>
      <c r="AX992" s="458"/>
      <c r="AY992" s="458"/>
      <c r="AZ992" s="458"/>
      <c r="BA992" s="458"/>
      <c r="BB992" s="458"/>
      <c r="BC992" s="458"/>
      <c r="BD992" s="459"/>
    </row>
    <row r="993" spans="1:57" s="114" customFormat="1" ht="15" customHeight="1" thickBot="1">
      <c r="A993" s="131"/>
      <c r="B993" s="53"/>
      <c r="C993" s="431"/>
      <c r="D993" s="261" t="s">
        <v>884</v>
      </c>
      <c r="E993" s="320"/>
      <c r="F993" s="320"/>
      <c r="G993" s="320"/>
      <c r="H993" s="320"/>
      <c r="I993" s="320"/>
      <c r="J993" s="320"/>
      <c r="K993" s="320"/>
      <c r="L993" s="320"/>
      <c r="M993" s="320"/>
      <c r="N993" s="320"/>
      <c r="O993" s="320"/>
      <c r="P993" s="320"/>
      <c r="Q993" s="320"/>
      <c r="R993" s="320"/>
      <c r="S993" s="320"/>
      <c r="T993" s="321"/>
      <c r="U993" s="321"/>
      <c r="V993" s="321"/>
      <c r="W993" s="321"/>
      <c r="X993" s="321"/>
      <c r="Y993" s="321"/>
      <c r="Z993" s="321"/>
      <c r="AA993" s="321"/>
      <c r="AB993" s="321"/>
      <c r="AC993" s="321"/>
      <c r="AD993" s="321"/>
      <c r="AE993" s="322"/>
      <c r="AF993" s="219"/>
      <c r="AH993" s="729">
        <v>99</v>
      </c>
      <c r="AI993" s="729"/>
      <c r="AJ993" s="729">
        <f>IF(C1008="",0,1)</f>
        <v>0</v>
      </c>
      <c r="AK993" s="729"/>
      <c r="AL993" s="729">
        <f>IF($AH$989=$AJ$989,0,IF(AJ993=0,0,IF(AND(AJ993=1,COUNTA($C$992:$C$1008)=1),0,1)))</f>
        <v>0</v>
      </c>
      <c r="AM993" s="729"/>
      <c r="AO993" s="632" t="s">
        <v>7898</v>
      </c>
      <c r="AP993" s="633"/>
      <c r="AQ993" s="438">
        <v>1</v>
      </c>
      <c r="AR993" s="478">
        <v>2</v>
      </c>
      <c r="AS993" s="478">
        <v>3</v>
      </c>
      <c r="AT993" s="478">
        <v>4</v>
      </c>
      <c r="AU993" s="479">
        <v>5</v>
      </c>
      <c r="AV993" s="479">
        <v>6</v>
      </c>
      <c r="AW993" s="479">
        <v>7</v>
      </c>
      <c r="AX993" s="479">
        <v>8</v>
      </c>
      <c r="AY993" s="479">
        <v>9</v>
      </c>
      <c r="AZ993" s="479">
        <v>10</v>
      </c>
      <c r="BA993" s="479">
        <v>11</v>
      </c>
      <c r="BB993" s="479">
        <v>12</v>
      </c>
      <c r="BC993" s="479">
        <v>13</v>
      </c>
      <c r="BD993" s="479">
        <v>14</v>
      </c>
    </row>
    <row r="994" spans="1:57" s="114" customFormat="1" ht="15" customHeight="1" thickBot="1">
      <c r="A994" s="131"/>
      <c r="B994" s="53"/>
      <c r="C994" s="431"/>
      <c r="D994" s="261" t="s">
        <v>885</v>
      </c>
      <c r="E994" s="320"/>
      <c r="F994" s="320"/>
      <c r="G994" s="320"/>
      <c r="H994" s="320"/>
      <c r="I994" s="320"/>
      <c r="J994" s="320"/>
      <c r="K994" s="320"/>
      <c r="L994" s="320"/>
      <c r="M994" s="320"/>
      <c r="N994" s="320"/>
      <c r="O994" s="320"/>
      <c r="P994" s="320"/>
      <c r="Q994" s="320"/>
      <c r="R994" s="320"/>
      <c r="S994" s="320"/>
      <c r="T994" s="321"/>
      <c r="U994" s="321"/>
      <c r="V994" s="321"/>
      <c r="W994" s="321"/>
      <c r="X994" s="321"/>
      <c r="Y994" s="321"/>
      <c r="Z994" s="321"/>
      <c r="AA994" s="321"/>
      <c r="AB994" s="321"/>
      <c r="AC994" s="321"/>
      <c r="AD994" s="321"/>
      <c r="AE994" s="322"/>
      <c r="AF994" s="219"/>
      <c r="AL994" s="730">
        <f>SUM(AL992:AM993)</f>
        <v>0</v>
      </c>
      <c r="AM994" s="730"/>
      <c r="AO994" s="632" t="s">
        <v>7899</v>
      </c>
      <c r="AP994" s="633"/>
      <c r="AQ994" s="374" t="s">
        <v>7987</v>
      </c>
      <c r="AR994" s="477" t="s">
        <v>7988</v>
      </c>
      <c r="AS994" s="477" t="s">
        <v>7989</v>
      </c>
      <c r="AT994" s="477" t="s">
        <v>7998</v>
      </c>
      <c r="AU994" s="477" t="s">
        <v>7990</v>
      </c>
      <c r="AV994" s="477" t="s">
        <v>7991</v>
      </c>
      <c r="AW994" s="477" t="s">
        <v>7992</v>
      </c>
      <c r="AX994" s="477" t="s">
        <v>7993</v>
      </c>
      <c r="AY994" s="477" t="s">
        <v>7994</v>
      </c>
      <c r="AZ994" s="477" t="s">
        <v>7995</v>
      </c>
      <c r="BA994" s="477" t="s">
        <v>7974</v>
      </c>
      <c r="BB994" s="477" t="s">
        <v>7996</v>
      </c>
      <c r="BC994" s="477" t="s">
        <v>8000</v>
      </c>
      <c r="BD994" s="477" t="s">
        <v>7997</v>
      </c>
    </row>
    <row r="995" spans="1:57" s="114" customFormat="1" ht="15" customHeight="1" thickBot="1">
      <c r="A995" s="131"/>
      <c r="B995" s="53"/>
      <c r="C995" s="431"/>
      <c r="D995" s="261" t="s">
        <v>886</v>
      </c>
      <c r="E995" s="320"/>
      <c r="F995" s="320"/>
      <c r="G995" s="320"/>
      <c r="H995" s="320"/>
      <c r="I995" s="320"/>
      <c r="J995" s="320"/>
      <c r="K995" s="320"/>
      <c r="L995" s="320"/>
      <c r="M995" s="320"/>
      <c r="N995" s="320"/>
      <c r="O995" s="320"/>
      <c r="P995" s="320"/>
      <c r="Q995" s="320"/>
      <c r="R995" s="320"/>
      <c r="S995" s="320"/>
      <c r="T995" s="321"/>
      <c r="U995" s="321"/>
      <c r="V995" s="321"/>
      <c r="W995" s="321"/>
      <c r="X995" s="321"/>
      <c r="Y995" s="321"/>
      <c r="Z995" s="321"/>
      <c r="AA995" s="321"/>
      <c r="AB995" s="321"/>
      <c r="AC995" s="321"/>
      <c r="AD995" s="321"/>
      <c r="AE995" s="322"/>
      <c r="AF995" s="219"/>
      <c r="AJ995" s="40"/>
      <c r="AK995" s="40"/>
      <c r="AO995" s="654" t="s">
        <v>7900</v>
      </c>
      <c r="AP995" s="654"/>
      <c r="AQ995" s="474" t="str">
        <f>SUBSTITUTE( SUBSTITUTE( SUBSTITUTE( SUBSTITUTE( SUBSTITUTE( SUBSTITUTE( SUBSTITUTE( SUBSTITUTE( SUBSTITUTE( SUBSTITUTE(AQ994, "á", "a"), "é", "e"), "í", "i"), "ó", "o"), "ú", "u"), "Á", "A"), "É", "E"), "Í", "I"), "Ó", "O"), "Ú", "U")</f>
        <v>Vernier</v>
      </c>
      <c r="AR995" s="474" t="str">
        <f t="shared" ref="AR995:BD995" si="112">SUBSTITUTE( SUBSTITUTE( SUBSTITUTE( SUBSTITUTE( SUBSTITUTE( SUBSTITUTE( SUBSTITUTE( SUBSTITUTE( SUBSTITUTE( SUBSTITUTE(AR994, "á", "a"), "é", "e"), "í", "i"), "ó", "o"), "ú", "u"), "Á", "A"), "É", "E"), "Í", "I"), "Ó", "O"), "Ú", "U")</f>
        <v>Ramas curvas</v>
      </c>
      <c r="AS995" s="474" t="str">
        <f t="shared" si="112"/>
        <v>Retractil</v>
      </c>
      <c r="AT995" s="474" t="str">
        <f t="shared" si="112"/>
        <v>Metrica</v>
      </c>
      <c r="AU995" s="474" t="str">
        <f t="shared" si="112"/>
        <v>Antropometro</v>
      </c>
      <c r="AV995" s="474" t="str">
        <f t="shared" si="112"/>
        <v>Segmometro</v>
      </c>
      <c r="AW995" s="474" t="str">
        <f t="shared" si="112"/>
        <v>Regletas</v>
      </c>
      <c r="AX995" s="474" t="str">
        <f t="shared" si="112"/>
        <v>Ostometrica</v>
      </c>
      <c r="AY995" s="474" t="str">
        <f t="shared" si="112"/>
        <v>Craneoforo</v>
      </c>
      <c r="AZ995" s="474" t="str">
        <f t="shared" si="112"/>
        <v>Mandibulometro</v>
      </c>
      <c r="BA995" s="474" t="str">
        <f t="shared" si="112"/>
        <v>Bascula</v>
      </c>
      <c r="BB995" s="474" t="str">
        <f t="shared" si="112"/>
        <v>Policometro</v>
      </c>
      <c r="BC995" s="474" t="str">
        <f t="shared" si="112"/>
        <v>Escuadra</v>
      </c>
      <c r="BD995" s="474" t="str">
        <f t="shared" si="112"/>
        <v>Claibrador</v>
      </c>
      <c r="BE995" s="480"/>
    </row>
    <row r="996" spans="1:57" s="114" customFormat="1" ht="15" customHeight="1" thickBot="1">
      <c r="A996" s="131"/>
      <c r="B996" s="53"/>
      <c r="C996" s="431"/>
      <c r="D996" s="261" t="s">
        <v>887</v>
      </c>
      <c r="E996" s="320"/>
      <c r="F996" s="320"/>
      <c r="G996" s="320"/>
      <c r="H996" s="320"/>
      <c r="I996" s="320"/>
      <c r="J996" s="320"/>
      <c r="K996" s="320"/>
      <c r="L996" s="320"/>
      <c r="M996" s="320"/>
      <c r="N996" s="320"/>
      <c r="O996" s="320"/>
      <c r="P996" s="320"/>
      <c r="Q996" s="320"/>
      <c r="R996" s="320"/>
      <c r="S996" s="320"/>
      <c r="T996" s="321"/>
      <c r="U996" s="321"/>
      <c r="V996" s="321"/>
      <c r="W996" s="321"/>
      <c r="X996" s="321"/>
      <c r="Y996" s="321"/>
      <c r="Z996" s="321"/>
      <c r="AA996" s="321"/>
      <c r="AB996" s="321"/>
      <c r="AC996" s="321"/>
      <c r="AD996" s="321"/>
      <c r="AE996" s="322"/>
      <c r="AF996" s="219"/>
      <c r="AH996" s="53"/>
      <c r="AI996" s="53"/>
      <c r="AJ996" s="53"/>
      <c r="AK996" s="53"/>
      <c r="AL996" s="53"/>
      <c r="AM996" s="53"/>
      <c r="AO996" s="626" t="s">
        <v>7223</v>
      </c>
      <c r="AP996" s="626"/>
      <c r="AQ996" s="461">
        <f>IF(ISNUMBER(SEARCH(AQ995,$AQ$992,1))=FALSE,0,1)</f>
        <v>0</v>
      </c>
      <c r="AR996" s="461">
        <f t="shared" ref="AR996:BD996" si="113">IF(ISNUMBER(SEARCH(AR995,$AQ$992,1))=FALSE,0,1)</f>
        <v>0</v>
      </c>
      <c r="AS996" s="461">
        <f t="shared" si="113"/>
        <v>0</v>
      </c>
      <c r="AT996" s="461">
        <f t="shared" si="113"/>
        <v>0</v>
      </c>
      <c r="AU996" s="461">
        <f t="shared" si="113"/>
        <v>0</v>
      </c>
      <c r="AV996" s="461">
        <f t="shared" si="113"/>
        <v>0</v>
      </c>
      <c r="AW996" s="461">
        <f t="shared" si="113"/>
        <v>0</v>
      </c>
      <c r="AX996" s="461">
        <f t="shared" si="113"/>
        <v>0</v>
      </c>
      <c r="AY996" s="461">
        <f t="shared" si="113"/>
        <v>0</v>
      </c>
      <c r="AZ996" s="461">
        <f t="shared" si="113"/>
        <v>0</v>
      </c>
      <c r="BA996" s="461">
        <f t="shared" si="113"/>
        <v>0</v>
      </c>
      <c r="BB996" s="461">
        <f t="shared" si="113"/>
        <v>0</v>
      </c>
      <c r="BC996" s="461">
        <f t="shared" si="113"/>
        <v>0</v>
      </c>
      <c r="BD996" s="461">
        <f t="shared" si="113"/>
        <v>0</v>
      </c>
      <c r="BE996" s="481">
        <f>SUM(AQ996:BD996)</f>
        <v>0</v>
      </c>
    </row>
    <row r="997" spans="1:57" s="46" customFormat="1" ht="15" customHeight="1" thickBot="1">
      <c r="A997" s="131"/>
      <c r="B997" s="53"/>
      <c r="C997" s="431"/>
      <c r="D997" s="261" t="s">
        <v>888</v>
      </c>
      <c r="E997" s="323"/>
      <c r="F997" s="323"/>
      <c r="G997" s="323"/>
      <c r="H997" s="323"/>
      <c r="I997" s="323"/>
      <c r="J997" s="323"/>
      <c r="K997" s="323"/>
      <c r="L997" s="323"/>
      <c r="M997" s="323"/>
      <c r="N997" s="323"/>
      <c r="O997" s="323"/>
      <c r="P997" s="323"/>
      <c r="Q997" s="323"/>
      <c r="R997" s="323"/>
      <c r="S997" s="323"/>
      <c r="T997" s="323"/>
      <c r="U997" s="323"/>
      <c r="V997" s="323"/>
      <c r="W997" s="323"/>
      <c r="X997" s="323"/>
      <c r="Y997" s="323"/>
      <c r="Z997" s="323"/>
      <c r="AA997" s="323"/>
      <c r="AB997" s="323"/>
      <c r="AC997" s="323"/>
      <c r="AD997" s="323"/>
      <c r="AE997" s="322"/>
      <c r="AF997" s="54"/>
      <c r="AH997" s="53"/>
      <c r="AI997" s="53"/>
      <c r="AJ997" s="53"/>
      <c r="AK997" s="53"/>
      <c r="AL997" s="53"/>
      <c r="AM997" s="53"/>
      <c r="AO997" s="626" t="s">
        <v>7901</v>
      </c>
      <c r="AP997" s="626"/>
      <c r="AQ997" s="461" t="str">
        <f>IF(AQ996=0,"",IF(SUM($AQ$996:AQ996)=1,AQ993,IF($BE$996&gt;SUM($AQ$996:AQ996),_xlfn.CONCAT(", ",AQ993),IF($BE$996=SUM($AQ$996:AQ996),_xlfn.CONCAT(" y ",AQ993)))))</f>
        <v/>
      </c>
      <c r="AR997" s="461" t="str">
        <f>IF(AR996=0,"",IF(SUM($AQ$996:AR996)=1,AR993,IF($BE$996&gt;SUM($AQ$996:AR996),_xlfn.CONCAT(", ",AR993),IF($BE$996=SUM($AQ$996:AR996),_xlfn.CONCAT(" y ",AR993)))))</f>
        <v/>
      </c>
      <c r="AS997" s="461" t="str">
        <f>IF(AS996=0,"",IF(SUM($AQ$996:AS996)=1,AS993,IF($BE$996&gt;SUM($AQ$996:AS996),_xlfn.CONCAT(", ",AS993),IF($BE$996=SUM($AQ$996:AS996),_xlfn.CONCAT(" y ",AS993)))))</f>
        <v/>
      </c>
      <c r="AT997" s="461" t="str">
        <f>IF(AT996=0,"",IF(SUM($AQ$996:AT996)=1,AT993,IF($BE$996&gt;SUM($AQ$996:AT996),_xlfn.CONCAT(", ",AT993),IF($BE$996=SUM($AQ$996:AT996),_xlfn.CONCAT(" y ",AT993)))))</f>
        <v/>
      </c>
      <c r="AU997" s="461" t="str">
        <f>IF(AU996=0,"",IF(SUM($AQ$996:AU996)=1,AU993,IF($BE$996&gt;SUM($AQ$996:AU996),_xlfn.CONCAT(", ",AU993),IF($BE$996=SUM($AQ$996:AU996),_xlfn.CONCAT(" y ",AU993)))))</f>
        <v/>
      </c>
      <c r="AV997" s="461" t="str">
        <f>IF(AV996=0,"",IF(SUM($AQ$996:AV996)=1,AV993,IF($BE$996&gt;SUM($AQ$996:AV996),_xlfn.CONCAT(", ",AV993),IF($BE$996=SUM($AQ$996:AV996),_xlfn.CONCAT(" y ",AV993)))))</f>
        <v/>
      </c>
      <c r="AW997" s="461" t="str">
        <f>IF(AW996=0,"",IF(SUM($AQ$996:AW996)=1,AW993,IF($BE$996&gt;SUM($AQ$996:AW996),_xlfn.CONCAT(", ",AW993),IF($BE$996=SUM($AQ$996:AW996),_xlfn.CONCAT(" y ",AW993)))))</f>
        <v/>
      </c>
      <c r="AX997" s="461" t="str">
        <f>IF(AX996=0,"",IF(SUM($AQ$996:AX996)=1,AX993,IF($BE$996&gt;SUM($AQ$996:AX996),_xlfn.CONCAT(", ",AX993),IF($BE$996=SUM($AQ$996:AX996),_xlfn.CONCAT(" y ",AX993)))))</f>
        <v/>
      </c>
      <c r="AY997" s="461" t="str">
        <f>IF(AY996=0,"",IF(SUM($AQ$996:AY996)=1,AY993,IF($BE$996&gt;SUM($AQ$996:AY996),_xlfn.CONCAT(", ",AY993),IF($BE$996=SUM($AQ$996:AY996),_xlfn.CONCAT(" y ",AY993)))))</f>
        <v/>
      </c>
      <c r="AZ997" s="461" t="str">
        <f>IF(AZ996=0,"",IF(SUM($AQ$996:AZ996)=1,AZ993,IF($BE$996&gt;SUM($AQ$996:AZ996),_xlfn.CONCAT(", ",AZ993),IF($BE$996=SUM($AQ$996:AZ996),_xlfn.CONCAT(" y ",AZ993)))))</f>
        <v/>
      </c>
      <c r="BA997" s="461" t="str">
        <f>IF(BA996=0,"",IF(SUM($AQ$996:BA996)=1,BA993,IF($BE$996&gt;SUM($AQ$996:BA996),_xlfn.CONCAT(", ",BA993),IF($BE$996=SUM($AQ$996:BA996),_xlfn.CONCAT(" y ",BA993)))))</f>
        <v/>
      </c>
      <c r="BB997" s="461" t="str">
        <f>IF(BB996=0,"",IF(SUM($AQ$996:BB996)=1,BB993,IF($BE$996&gt;SUM($AQ$996:BB996),_xlfn.CONCAT(", ",BB993),IF($BE$996=SUM($AQ$996:BB996),_xlfn.CONCAT(" y ",BB993)))))</f>
        <v/>
      </c>
      <c r="BC997" s="461" t="str">
        <f>IF(BC996=0,"",IF(SUM($AQ$996:BC996)=1,BC993,IF($BE$996&gt;SUM($AQ$996:BC996),_xlfn.CONCAT(", ",BC993),IF($BE$996=SUM($AQ$996:BC996),_xlfn.CONCAT(" y ",BC993)))))</f>
        <v/>
      </c>
      <c r="BD997" s="461" t="str">
        <f>IF(BD996=0,"",IF(SUM($AQ$996:BD996)=1,BD993,IF($BE$996&gt;SUM($AQ$996:BD996),_xlfn.CONCAT(", ",BD993),IF($BE$996=SUM($AQ$996:BD996),_xlfn.CONCAT(" y ",BD993)))))</f>
        <v/>
      </c>
      <c r="BE997" s="482" t="str">
        <f>_xlfn.CONCAT(AQ997:BD997)</f>
        <v/>
      </c>
    </row>
    <row r="998" spans="1:57" s="46" customFormat="1" ht="15" customHeight="1" thickBot="1">
      <c r="A998" s="131"/>
      <c r="B998" s="53"/>
      <c r="C998" s="431"/>
      <c r="D998" s="261" t="s">
        <v>889</v>
      </c>
      <c r="E998" s="323"/>
      <c r="F998" s="323"/>
      <c r="G998" s="323"/>
      <c r="H998" s="323"/>
      <c r="I998" s="323"/>
      <c r="J998" s="323"/>
      <c r="K998" s="323"/>
      <c r="L998" s="323"/>
      <c r="M998" s="323"/>
      <c r="N998" s="323"/>
      <c r="O998" s="323"/>
      <c r="P998" s="323"/>
      <c r="Q998" s="323"/>
      <c r="R998" s="323"/>
      <c r="S998" s="323"/>
      <c r="T998" s="323"/>
      <c r="U998" s="323"/>
      <c r="V998" s="323"/>
      <c r="W998" s="323"/>
      <c r="X998" s="323"/>
      <c r="Y998" s="323"/>
      <c r="Z998" s="323"/>
      <c r="AA998" s="323"/>
      <c r="AB998" s="323"/>
      <c r="AC998" s="323"/>
      <c r="AD998" s="323"/>
      <c r="AE998" s="322"/>
      <c r="AF998" s="54"/>
      <c r="AH998" s="53"/>
      <c r="AI998" s="53"/>
      <c r="AJ998" s="53"/>
      <c r="AK998" s="53"/>
      <c r="AL998" s="53"/>
      <c r="AM998" s="53"/>
    </row>
    <row r="999" spans="1:57" s="46" customFormat="1" ht="15" customHeight="1" thickBot="1">
      <c r="A999" s="131"/>
      <c r="B999" s="53"/>
      <c r="C999" s="431"/>
      <c r="D999" s="261" t="s">
        <v>890</v>
      </c>
      <c r="E999" s="323"/>
      <c r="F999" s="323"/>
      <c r="G999" s="323"/>
      <c r="H999" s="323"/>
      <c r="I999" s="323"/>
      <c r="J999" s="323"/>
      <c r="K999" s="323"/>
      <c r="L999" s="323"/>
      <c r="M999" s="323"/>
      <c r="N999" s="323"/>
      <c r="O999" s="323"/>
      <c r="P999" s="323"/>
      <c r="Q999" s="323"/>
      <c r="R999" s="323"/>
      <c r="S999" s="323"/>
      <c r="T999" s="323"/>
      <c r="U999" s="323"/>
      <c r="V999" s="323"/>
      <c r="W999" s="323"/>
      <c r="X999" s="323"/>
      <c r="Y999" s="323"/>
      <c r="Z999" s="323"/>
      <c r="AA999" s="323"/>
      <c r="AB999" s="323"/>
      <c r="AC999" s="323"/>
      <c r="AD999" s="323"/>
      <c r="AE999" s="322"/>
      <c r="AF999" s="54"/>
      <c r="AH999" s="53"/>
      <c r="AI999" s="53"/>
      <c r="AJ999" s="53"/>
      <c r="AK999" s="53"/>
      <c r="AL999" s="53"/>
      <c r="AM999" s="53"/>
    </row>
    <row r="1000" spans="1:57" s="46" customFormat="1" ht="15" customHeight="1" thickBot="1">
      <c r="A1000" s="131"/>
      <c r="B1000" s="53"/>
      <c r="C1000" s="431"/>
      <c r="D1000" s="261" t="s">
        <v>891</v>
      </c>
      <c r="E1000" s="323"/>
      <c r="F1000" s="323"/>
      <c r="G1000" s="323"/>
      <c r="H1000" s="323"/>
      <c r="I1000" s="323"/>
      <c r="J1000" s="323"/>
      <c r="K1000" s="323"/>
      <c r="L1000" s="323"/>
      <c r="M1000" s="323"/>
      <c r="N1000" s="323"/>
      <c r="O1000" s="323"/>
      <c r="P1000" s="323"/>
      <c r="Q1000" s="323"/>
      <c r="R1000" s="323"/>
      <c r="S1000" s="323"/>
      <c r="T1000" s="323"/>
      <c r="U1000" s="323"/>
      <c r="V1000" s="323"/>
      <c r="W1000" s="323"/>
      <c r="X1000" s="323"/>
      <c r="Y1000" s="323"/>
      <c r="Z1000" s="323"/>
      <c r="AA1000" s="323"/>
      <c r="AB1000" s="323"/>
      <c r="AC1000" s="323"/>
      <c r="AD1000" s="323"/>
      <c r="AE1000" s="322"/>
      <c r="AF1000" s="54"/>
      <c r="AH1000" s="53"/>
      <c r="AI1000" s="53"/>
      <c r="AJ1000" s="53"/>
      <c r="AK1000" s="53"/>
      <c r="AL1000" s="53"/>
      <c r="AM1000" s="53"/>
    </row>
    <row r="1001" spans="1:57" s="46" customFormat="1" ht="15" customHeight="1" thickBot="1">
      <c r="A1001" s="131"/>
      <c r="B1001" s="53"/>
      <c r="C1001" s="431"/>
      <c r="D1001" s="261" t="s">
        <v>892</v>
      </c>
      <c r="E1001" s="323"/>
      <c r="F1001" s="323"/>
      <c r="G1001" s="323"/>
      <c r="H1001" s="323"/>
      <c r="I1001" s="323"/>
      <c r="J1001" s="323"/>
      <c r="K1001" s="323"/>
      <c r="L1001" s="323"/>
      <c r="M1001" s="323"/>
      <c r="N1001" s="323"/>
      <c r="O1001" s="323"/>
      <c r="P1001" s="323"/>
      <c r="Q1001" s="323"/>
      <c r="R1001" s="323"/>
      <c r="S1001" s="323"/>
      <c r="T1001" s="323"/>
      <c r="U1001" s="323"/>
      <c r="V1001" s="323"/>
      <c r="W1001" s="323"/>
      <c r="X1001" s="323"/>
      <c r="Y1001" s="323"/>
      <c r="Z1001" s="323"/>
      <c r="AA1001" s="323"/>
      <c r="AB1001" s="323"/>
      <c r="AC1001" s="323"/>
      <c r="AD1001" s="323"/>
      <c r="AE1001" s="322"/>
      <c r="AF1001" s="54"/>
      <c r="AH1001" s="53"/>
      <c r="AI1001" s="53"/>
      <c r="AJ1001" s="53"/>
      <c r="AK1001" s="53"/>
      <c r="AL1001" s="53"/>
      <c r="AM1001" s="53"/>
    </row>
    <row r="1002" spans="1:57" s="46" customFormat="1" ht="15" customHeight="1" thickBot="1">
      <c r="A1002" s="131"/>
      <c r="B1002" s="53"/>
      <c r="C1002" s="431"/>
      <c r="D1002" s="261" t="s">
        <v>893</v>
      </c>
      <c r="E1002" s="323"/>
      <c r="F1002" s="323"/>
      <c r="G1002" s="323"/>
      <c r="H1002" s="323"/>
      <c r="I1002" s="323"/>
      <c r="J1002" s="323"/>
      <c r="K1002" s="323"/>
      <c r="L1002" s="323"/>
      <c r="M1002" s="323"/>
      <c r="N1002" s="323"/>
      <c r="O1002" s="323"/>
      <c r="P1002" s="323"/>
      <c r="Q1002" s="323"/>
      <c r="R1002" s="323"/>
      <c r="S1002" s="323"/>
      <c r="T1002" s="323"/>
      <c r="U1002" s="323"/>
      <c r="V1002" s="323"/>
      <c r="W1002" s="323"/>
      <c r="X1002" s="323"/>
      <c r="Y1002" s="323"/>
      <c r="Z1002" s="323"/>
      <c r="AA1002" s="323"/>
      <c r="AB1002" s="323"/>
      <c r="AC1002" s="323"/>
      <c r="AD1002" s="323"/>
      <c r="AE1002" s="322"/>
      <c r="AF1002" s="54"/>
      <c r="AH1002" s="53"/>
      <c r="AI1002" s="53"/>
      <c r="AJ1002" s="53"/>
      <c r="AK1002" s="53"/>
      <c r="AL1002" s="53"/>
      <c r="AM1002" s="53"/>
    </row>
    <row r="1003" spans="1:57" s="46" customFormat="1" ht="15" customHeight="1" thickBot="1">
      <c r="A1003" s="131"/>
      <c r="B1003" s="53"/>
      <c r="C1003" s="431"/>
      <c r="D1003" s="261" t="s">
        <v>894</v>
      </c>
      <c r="E1003" s="323"/>
      <c r="F1003" s="323"/>
      <c r="G1003" s="323"/>
      <c r="H1003" s="323"/>
      <c r="I1003" s="323"/>
      <c r="J1003" s="323"/>
      <c r="K1003" s="323"/>
      <c r="L1003" s="323"/>
      <c r="M1003" s="323"/>
      <c r="N1003" s="323"/>
      <c r="O1003" s="323"/>
      <c r="P1003" s="323"/>
      <c r="Q1003" s="323"/>
      <c r="R1003" s="323"/>
      <c r="S1003" s="323"/>
      <c r="T1003" s="323"/>
      <c r="U1003" s="323"/>
      <c r="V1003" s="323"/>
      <c r="W1003" s="323"/>
      <c r="X1003" s="323"/>
      <c r="Y1003" s="323"/>
      <c r="Z1003" s="323"/>
      <c r="AA1003" s="323"/>
      <c r="AB1003" s="323"/>
      <c r="AC1003" s="323"/>
      <c r="AD1003" s="323"/>
      <c r="AE1003" s="322"/>
      <c r="AF1003" s="54"/>
      <c r="AH1003" s="53"/>
      <c r="AI1003" s="53"/>
      <c r="AJ1003" s="53"/>
      <c r="AK1003" s="53"/>
      <c r="AL1003" s="53"/>
      <c r="AM1003" s="53"/>
    </row>
    <row r="1004" spans="1:57" s="46" customFormat="1" ht="15" customHeight="1" thickBot="1">
      <c r="A1004" s="131"/>
      <c r="B1004" s="53"/>
      <c r="C1004" s="431"/>
      <c r="D1004" s="261" t="s">
        <v>895</v>
      </c>
      <c r="E1004" s="323"/>
      <c r="F1004" s="323"/>
      <c r="G1004" s="323"/>
      <c r="H1004" s="323"/>
      <c r="I1004" s="323"/>
      <c r="J1004" s="323"/>
      <c r="K1004" s="323"/>
      <c r="L1004" s="323"/>
      <c r="M1004" s="323"/>
      <c r="N1004" s="323"/>
      <c r="O1004" s="323"/>
      <c r="P1004" s="323"/>
      <c r="Q1004" s="323"/>
      <c r="R1004" s="323"/>
      <c r="S1004" s="323"/>
      <c r="T1004" s="323"/>
      <c r="U1004" s="323"/>
      <c r="V1004" s="323"/>
      <c r="W1004" s="323"/>
      <c r="X1004" s="323"/>
      <c r="Y1004" s="323"/>
      <c r="Z1004" s="323"/>
      <c r="AA1004" s="323"/>
      <c r="AB1004" s="323"/>
      <c r="AC1004" s="323"/>
      <c r="AD1004" s="323"/>
      <c r="AE1004" s="322"/>
      <c r="AF1004" s="54"/>
      <c r="AH1004" s="53"/>
      <c r="AI1004" s="53"/>
      <c r="AJ1004" s="53"/>
      <c r="AK1004" s="53"/>
      <c r="AL1004" s="53"/>
      <c r="AM1004" s="53"/>
    </row>
    <row r="1005" spans="1:57" s="46" customFormat="1" ht="15" customHeight="1" thickBot="1">
      <c r="A1005" s="131"/>
      <c r="B1005" s="53"/>
      <c r="C1005" s="431"/>
      <c r="D1005" s="261" t="s">
        <v>896</v>
      </c>
      <c r="E1005" s="323"/>
      <c r="F1005" s="323"/>
      <c r="G1005" s="323"/>
      <c r="H1005" s="323"/>
      <c r="I1005" s="323"/>
      <c r="J1005" s="323"/>
      <c r="K1005" s="323"/>
      <c r="L1005" s="323"/>
      <c r="M1005" s="323"/>
      <c r="N1005" s="323"/>
      <c r="O1005" s="323"/>
      <c r="P1005" s="323"/>
      <c r="Q1005" s="323"/>
      <c r="R1005" s="323"/>
      <c r="S1005" s="323"/>
      <c r="T1005" s="323"/>
      <c r="U1005" s="323"/>
      <c r="V1005" s="323"/>
      <c r="W1005" s="323"/>
      <c r="X1005" s="323"/>
      <c r="Y1005" s="323"/>
      <c r="Z1005" s="323"/>
      <c r="AA1005" s="323"/>
      <c r="AB1005" s="323"/>
      <c r="AC1005" s="323"/>
      <c r="AD1005" s="323"/>
      <c r="AE1005" s="322"/>
      <c r="AF1005" s="54"/>
    </row>
    <row r="1006" spans="1:57" s="46" customFormat="1" ht="15" customHeight="1" thickBot="1">
      <c r="A1006" s="131"/>
      <c r="B1006" s="53"/>
      <c r="C1006" s="431"/>
      <c r="D1006" s="261" t="s">
        <v>1067</v>
      </c>
      <c r="E1006" s="323"/>
      <c r="F1006" s="323"/>
      <c r="G1006" s="323"/>
      <c r="H1006" s="323"/>
      <c r="I1006" s="323"/>
      <c r="J1006" s="323"/>
      <c r="K1006" s="323"/>
      <c r="L1006" s="561"/>
      <c r="M1006" s="561"/>
      <c r="N1006" s="561"/>
      <c r="O1006" s="561"/>
      <c r="P1006" s="561"/>
      <c r="Q1006" s="561"/>
      <c r="R1006" s="561"/>
      <c r="S1006" s="561"/>
      <c r="T1006" s="561"/>
      <c r="U1006" s="561"/>
      <c r="V1006" s="561"/>
      <c r="W1006" s="561"/>
      <c r="X1006" s="561"/>
      <c r="Y1006" s="561"/>
      <c r="Z1006" s="561"/>
      <c r="AA1006" s="561"/>
      <c r="AB1006" s="561"/>
      <c r="AC1006" s="561"/>
      <c r="AD1006" s="561"/>
      <c r="AE1006" s="322"/>
      <c r="AF1006" s="54"/>
      <c r="AH1006" s="560" t="s">
        <v>7264</v>
      </c>
      <c r="AI1006" s="560"/>
      <c r="AJ1006" s="560">
        <f>IF(C1006="",0,1)</f>
        <v>0</v>
      </c>
      <c r="AK1006" s="560"/>
      <c r="AL1006" s="680">
        <f>IF(OR(AND(AJ1006=0,L1006=""),AND(AJ1006=1,L1006&lt;&gt;"")),0,1)</f>
        <v>0</v>
      </c>
      <c r="AM1006" s="680"/>
    </row>
    <row r="1007" spans="1:57" s="46" customFormat="1" ht="15" customHeight="1" thickBot="1">
      <c r="A1007" s="131"/>
      <c r="B1007" s="53"/>
      <c r="C1007" s="431"/>
      <c r="D1007" s="261" t="s">
        <v>1910</v>
      </c>
      <c r="E1007" s="323"/>
      <c r="F1007" s="323"/>
      <c r="G1007" s="323"/>
      <c r="H1007" s="323"/>
      <c r="I1007" s="323"/>
      <c r="J1007" s="323"/>
      <c r="K1007" s="323"/>
      <c r="L1007" s="121"/>
      <c r="M1007" s="121"/>
      <c r="N1007" s="121"/>
      <c r="O1007" s="121"/>
      <c r="P1007" s="121"/>
      <c r="Q1007" s="121"/>
      <c r="R1007" s="121"/>
      <c r="S1007" s="121"/>
      <c r="T1007" s="121"/>
      <c r="U1007" s="121"/>
      <c r="V1007" s="121"/>
      <c r="W1007" s="121"/>
      <c r="X1007" s="121"/>
      <c r="Y1007" s="121"/>
      <c r="Z1007" s="121"/>
      <c r="AA1007" s="121"/>
      <c r="AB1007" s="121"/>
      <c r="AC1007" s="121"/>
      <c r="AD1007" s="121"/>
      <c r="AE1007" s="322"/>
      <c r="AF1007" s="54"/>
    </row>
    <row r="1008" spans="1:57" s="72" customFormat="1" ht="15" customHeight="1" thickBot="1">
      <c r="A1008" s="131"/>
      <c r="C1008" s="431"/>
      <c r="D1008" s="324" t="s">
        <v>897</v>
      </c>
      <c r="AE1008" s="12"/>
      <c r="AF1008" s="122"/>
    </row>
    <row r="1009" spans="1:54" s="72" customFormat="1" ht="15" customHeight="1">
      <c r="A1009" s="131"/>
      <c r="AE1009" s="12"/>
      <c r="AF1009" s="122"/>
    </row>
    <row r="1010" spans="1:54" s="72" customFormat="1" ht="24" customHeight="1">
      <c r="A1010" s="131"/>
      <c r="B1010" s="53"/>
      <c r="C1010" s="580" t="s">
        <v>127</v>
      </c>
      <c r="D1010" s="580"/>
      <c r="E1010" s="580"/>
      <c r="F1010" s="580"/>
      <c r="G1010" s="580"/>
      <c r="H1010" s="580"/>
      <c r="I1010" s="580"/>
      <c r="J1010" s="580"/>
      <c r="K1010" s="580"/>
      <c r="L1010" s="580"/>
      <c r="M1010" s="580"/>
      <c r="N1010" s="580"/>
      <c r="O1010" s="580"/>
      <c r="P1010" s="580"/>
      <c r="Q1010" s="580"/>
      <c r="R1010" s="580"/>
      <c r="S1010" s="580"/>
      <c r="T1010" s="580"/>
      <c r="U1010" s="580"/>
      <c r="V1010" s="580"/>
      <c r="W1010" s="580"/>
      <c r="X1010" s="580"/>
      <c r="Y1010" s="580"/>
      <c r="Z1010" s="580"/>
      <c r="AA1010" s="580"/>
      <c r="AB1010" s="580"/>
      <c r="AC1010" s="580"/>
      <c r="AD1010" s="580"/>
      <c r="AE1010" s="12"/>
      <c r="AF1010" s="122"/>
    </row>
    <row r="1011" spans="1:54" s="72" customFormat="1" ht="60" customHeight="1">
      <c r="A1011" s="131"/>
      <c r="B1011" s="53"/>
      <c r="C1011" s="763"/>
      <c r="D1011" s="764"/>
      <c r="E1011" s="764"/>
      <c r="F1011" s="764"/>
      <c r="G1011" s="764"/>
      <c r="H1011" s="764"/>
      <c r="I1011" s="764"/>
      <c r="J1011" s="764"/>
      <c r="K1011" s="764"/>
      <c r="L1011" s="764"/>
      <c r="M1011" s="764"/>
      <c r="N1011" s="764"/>
      <c r="O1011" s="764"/>
      <c r="P1011" s="764"/>
      <c r="Q1011" s="764"/>
      <c r="R1011" s="764"/>
      <c r="S1011" s="764"/>
      <c r="T1011" s="764"/>
      <c r="U1011" s="764"/>
      <c r="V1011" s="764"/>
      <c r="W1011" s="764"/>
      <c r="X1011" s="764"/>
      <c r="Y1011" s="764"/>
      <c r="Z1011" s="764"/>
      <c r="AA1011" s="764"/>
      <c r="AB1011" s="764"/>
      <c r="AC1011" s="764"/>
      <c r="AD1011" s="765"/>
      <c r="AE1011" s="12"/>
      <c r="AF1011" s="122"/>
    </row>
    <row r="1012" spans="1:54" s="72" customFormat="1" ht="15" customHeight="1">
      <c r="A1012" s="131"/>
      <c r="B1012" s="624" t="str">
        <f>IF(AL994=0,"","Error: Verificar la información registrada tomando en cuenta la instrucción 2.")</f>
        <v/>
      </c>
      <c r="C1012" s="624"/>
      <c r="D1012" s="624"/>
      <c r="E1012" s="624"/>
      <c r="F1012" s="624"/>
      <c r="G1012" s="624"/>
      <c r="H1012" s="624"/>
      <c r="I1012" s="624"/>
      <c r="J1012" s="624"/>
      <c r="K1012" s="624"/>
      <c r="L1012" s="624"/>
      <c r="M1012" s="624"/>
      <c r="N1012" s="624"/>
      <c r="O1012" s="624"/>
      <c r="P1012" s="624"/>
      <c r="Q1012" s="624"/>
      <c r="R1012" s="624"/>
      <c r="S1012" s="624"/>
      <c r="T1012" s="624"/>
      <c r="U1012" s="624"/>
      <c r="V1012" s="624"/>
      <c r="W1012" s="624"/>
      <c r="X1012" s="624"/>
      <c r="Y1012" s="624"/>
      <c r="Z1012" s="624"/>
      <c r="AA1012" s="624"/>
      <c r="AB1012" s="624"/>
      <c r="AC1012" s="624"/>
      <c r="AD1012" s="624"/>
      <c r="AE1012" s="12"/>
      <c r="AF1012" s="122"/>
    </row>
    <row r="1013" spans="1:54" s="72" customFormat="1" ht="15" customHeight="1">
      <c r="A1013" s="131"/>
      <c r="B1013" s="624" t="str">
        <f>IF(AL1006=0,"","Error: Debe especificar Otros instrumentos.")</f>
        <v/>
      </c>
      <c r="C1013" s="624"/>
      <c r="D1013" s="624"/>
      <c r="E1013" s="624"/>
      <c r="F1013" s="624"/>
      <c r="G1013" s="624"/>
      <c r="H1013" s="624"/>
      <c r="I1013" s="624"/>
      <c r="J1013" s="624"/>
      <c r="K1013" s="624"/>
      <c r="L1013" s="624"/>
      <c r="M1013" s="624"/>
      <c r="N1013" s="624"/>
      <c r="O1013" s="624"/>
      <c r="P1013" s="624"/>
      <c r="Q1013" s="624"/>
      <c r="R1013" s="624"/>
      <c r="S1013" s="624"/>
      <c r="T1013" s="624"/>
      <c r="U1013" s="624"/>
      <c r="V1013" s="624"/>
      <c r="W1013" s="624"/>
      <c r="X1013" s="624"/>
      <c r="Y1013" s="624"/>
      <c r="Z1013" s="624"/>
      <c r="AA1013" s="624"/>
      <c r="AB1013" s="624"/>
      <c r="AC1013" s="624"/>
      <c r="AD1013" s="624"/>
      <c r="AE1013" s="12"/>
      <c r="AF1013" s="122"/>
    </row>
    <row r="1014" spans="1:54" s="72" customFormat="1" ht="24" customHeight="1">
      <c r="A1014" s="131"/>
      <c r="B1014" s="889" t="str">
        <f>IF(BE996=0,"", IF(BE996=1,_xlfn.CONCAT("Alerta: Es posible que el instrumento descrito en el cuadro de especificación (o alguno de ellos) corresponda a la opción ",BE997," del listado."),_xlfn.CONCAT("Alerta: Es posible que los instrumentos descritos en el cuadro de especificación (o algunos de ellos) correspondan a las opciones ",BE997, " del listado.")))</f>
        <v/>
      </c>
      <c r="C1014" s="889"/>
      <c r="D1014" s="889"/>
      <c r="E1014" s="889"/>
      <c r="F1014" s="889"/>
      <c r="G1014" s="889"/>
      <c r="H1014" s="889"/>
      <c r="I1014" s="889"/>
      <c r="J1014" s="889"/>
      <c r="K1014" s="889"/>
      <c r="L1014" s="889"/>
      <c r="M1014" s="889"/>
      <c r="N1014" s="889"/>
      <c r="O1014" s="889"/>
      <c r="P1014" s="889"/>
      <c r="Q1014" s="889"/>
      <c r="R1014" s="889"/>
      <c r="S1014" s="889"/>
      <c r="T1014" s="889"/>
      <c r="U1014" s="889"/>
      <c r="V1014" s="889"/>
      <c r="W1014" s="889"/>
      <c r="X1014" s="889"/>
      <c r="Y1014" s="889"/>
      <c r="Z1014" s="889"/>
      <c r="AA1014" s="889"/>
      <c r="AB1014" s="889"/>
      <c r="AC1014" s="889"/>
      <c r="AD1014" s="889"/>
      <c r="AE1014" s="12"/>
      <c r="AF1014" s="122"/>
    </row>
    <row r="1015" spans="1:54" s="72" customFormat="1" ht="15" customHeight="1">
      <c r="A1015" s="131"/>
      <c r="B1015"/>
      <c r="C1015" s="34"/>
      <c r="D1015" s="34"/>
      <c r="E1015" s="34"/>
      <c r="F1015" s="34"/>
      <c r="G1015" s="34"/>
      <c r="H1015" s="34"/>
      <c r="I1015" s="34"/>
      <c r="J1015" s="34"/>
      <c r="K1015" s="34"/>
      <c r="L1015" s="34"/>
      <c r="M1015" s="34"/>
      <c r="N1015" s="34"/>
      <c r="O1015" s="34"/>
      <c r="P1015" s="34"/>
      <c r="Q1015" s="34"/>
      <c r="R1015" s="34"/>
      <c r="S1015" s="34"/>
      <c r="T1015" s="34"/>
      <c r="U1015" s="34"/>
      <c r="V1015" s="34"/>
      <c r="W1015" s="34"/>
      <c r="X1015" s="34"/>
      <c r="Y1015" s="34"/>
      <c r="Z1015" s="34"/>
      <c r="AA1015" s="34"/>
      <c r="AB1015" s="34"/>
      <c r="AC1015" s="34"/>
      <c r="AD1015" s="34"/>
      <c r="AE1015" s="12"/>
      <c r="AF1015" s="122"/>
    </row>
    <row r="1016" spans="1:54" s="72" customFormat="1" ht="15" customHeight="1">
      <c r="A1016" s="131"/>
      <c r="B1016"/>
      <c r="C1016" s="34"/>
      <c r="D1016" s="34"/>
      <c r="E1016" s="34"/>
      <c r="F1016" s="34"/>
      <c r="G1016" s="34"/>
      <c r="H1016" s="34"/>
      <c r="I1016" s="34"/>
      <c r="J1016" s="34"/>
      <c r="K1016" s="34"/>
      <c r="L1016" s="34"/>
      <c r="M1016" s="34"/>
      <c r="N1016" s="34"/>
      <c r="O1016" s="34"/>
      <c r="P1016" s="34"/>
      <c r="Q1016" s="34"/>
      <c r="R1016" s="34"/>
      <c r="S1016" s="34"/>
      <c r="T1016" s="34"/>
      <c r="U1016" s="34"/>
      <c r="V1016" s="34"/>
      <c r="W1016" s="34"/>
      <c r="X1016" s="34"/>
      <c r="Y1016" s="34"/>
      <c r="Z1016" s="34"/>
      <c r="AA1016" s="34"/>
      <c r="AB1016" s="34"/>
      <c r="AC1016" s="34"/>
      <c r="AD1016" s="34"/>
      <c r="AE1016" s="12"/>
      <c r="AF1016" s="122"/>
    </row>
    <row r="1017" spans="1:54" s="72" customFormat="1" ht="15" customHeight="1">
      <c r="A1017" s="131"/>
      <c r="B1017"/>
      <c r="C1017" s="34"/>
      <c r="D1017" s="34"/>
      <c r="E1017" s="34"/>
      <c r="F1017" s="34"/>
      <c r="G1017" s="34"/>
      <c r="H1017" s="34"/>
      <c r="I1017" s="34"/>
      <c r="J1017" s="34"/>
      <c r="K1017" s="34"/>
      <c r="L1017" s="34"/>
      <c r="M1017" s="34"/>
      <c r="N1017" s="34"/>
      <c r="O1017" s="34"/>
      <c r="P1017" s="34"/>
      <c r="Q1017" s="34"/>
      <c r="R1017" s="34"/>
      <c r="S1017" s="34"/>
      <c r="T1017" s="34"/>
      <c r="U1017" s="34"/>
      <c r="V1017" s="34"/>
      <c r="W1017" s="34"/>
      <c r="X1017" s="34"/>
      <c r="Y1017" s="34"/>
      <c r="Z1017" s="34"/>
      <c r="AA1017" s="34"/>
      <c r="AB1017" s="34"/>
      <c r="AC1017" s="34"/>
      <c r="AD1017" s="34"/>
      <c r="AE1017" s="12"/>
      <c r="AF1017" s="122"/>
    </row>
    <row r="1018" spans="1:54" s="48" customFormat="1" ht="24" customHeight="1">
      <c r="A1018" s="131" t="s">
        <v>962</v>
      </c>
      <c r="B1018" s="688" t="s">
        <v>7592</v>
      </c>
      <c r="C1018" s="688"/>
      <c r="D1018" s="688"/>
      <c r="E1018" s="688"/>
      <c r="F1018" s="688"/>
      <c r="G1018" s="688"/>
      <c r="H1018" s="688"/>
      <c r="I1018" s="688"/>
      <c r="J1018" s="688"/>
      <c r="K1018" s="688"/>
      <c r="L1018" s="688"/>
      <c r="M1018" s="688"/>
      <c r="N1018" s="688"/>
      <c r="O1018" s="688"/>
      <c r="P1018" s="688"/>
      <c r="Q1018" s="688"/>
      <c r="R1018" s="688"/>
      <c r="S1018" s="688"/>
      <c r="T1018" s="688"/>
      <c r="U1018" s="688"/>
      <c r="V1018" s="688"/>
      <c r="W1018" s="688"/>
      <c r="X1018" s="688"/>
      <c r="Y1018" s="688"/>
      <c r="Z1018" s="688"/>
      <c r="AA1018" s="688"/>
      <c r="AB1018" s="688"/>
      <c r="AC1018" s="688"/>
      <c r="AD1018" s="688"/>
      <c r="AE1018" s="12"/>
      <c r="AF1018" s="16"/>
      <c r="AH1018" s="627" t="s">
        <v>7211</v>
      </c>
      <c r="AI1018" s="627"/>
      <c r="AJ1018" s="627" t="s">
        <v>7212</v>
      </c>
      <c r="AK1018" s="627"/>
      <c r="AL1018" s="627" t="s">
        <v>7213</v>
      </c>
      <c r="AM1018" s="627"/>
    </row>
    <row r="1019" spans="1:54" s="207" customFormat="1" ht="24" customHeight="1">
      <c r="A1019" s="167"/>
      <c r="B1019" s="208"/>
      <c r="C1019" s="578" t="s">
        <v>1253</v>
      </c>
      <c r="D1019" s="578"/>
      <c r="E1019" s="578"/>
      <c r="F1019" s="578"/>
      <c r="G1019" s="578"/>
      <c r="H1019" s="578"/>
      <c r="I1019" s="578"/>
      <c r="J1019" s="578"/>
      <c r="K1019" s="578"/>
      <c r="L1019" s="578"/>
      <c r="M1019" s="578"/>
      <c r="N1019" s="578"/>
      <c r="O1019" s="578"/>
      <c r="P1019" s="578"/>
      <c r="Q1019" s="578"/>
      <c r="R1019" s="578"/>
      <c r="S1019" s="578"/>
      <c r="T1019" s="578"/>
      <c r="U1019" s="578"/>
      <c r="V1019" s="578"/>
      <c r="W1019" s="578"/>
      <c r="X1019" s="578"/>
      <c r="Y1019" s="578"/>
      <c r="Z1019" s="578"/>
      <c r="AA1019" s="578"/>
      <c r="AB1019" s="578"/>
      <c r="AC1019" s="578"/>
      <c r="AD1019" s="578"/>
      <c r="AE1019" s="12"/>
      <c r="AF1019" s="239"/>
      <c r="AH1019" s="642">
        <f>COUNTBLANK(S1024:AD1028)</f>
        <v>60</v>
      </c>
      <c r="AI1019" s="643"/>
      <c r="AJ1019" s="639">
        <v>60</v>
      </c>
      <c r="AK1019" s="641"/>
      <c r="AL1019" s="627"/>
      <c r="AM1019" s="627"/>
    </row>
    <row r="1020" spans="1:54" s="207" customFormat="1" ht="24" customHeight="1">
      <c r="A1020" s="167"/>
      <c r="B1020" s="208"/>
      <c r="C1020" s="578" t="s">
        <v>1070</v>
      </c>
      <c r="D1020" s="578"/>
      <c r="E1020" s="578"/>
      <c r="F1020" s="578"/>
      <c r="G1020" s="578"/>
      <c r="H1020" s="578"/>
      <c r="I1020" s="578"/>
      <c r="J1020" s="578"/>
      <c r="K1020" s="578"/>
      <c r="L1020" s="578"/>
      <c r="M1020" s="578"/>
      <c r="N1020" s="578"/>
      <c r="O1020" s="578"/>
      <c r="P1020" s="578"/>
      <c r="Q1020" s="578"/>
      <c r="R1020" s="578"/>
      <c r="S1020" s="578"/>
      <c r="T1020" s="578"/>
      <c r="U1020" s="578"/>
      <c r="V1020" s="578"/>
      <c r="W1020" s="578"/>
      <c r="X1020" s="578"/>
      <c r="Y1020" s="578"/>
      <c r="Z1020" s="578"/>
      <c r="AA1020" s="578"/>
      <c r="AB1020" s="578"/>
      <c r="AC1020" s="578"/>
      <c r="AD1020" s="578"/>
      <c r="AE1020" s="12"/>
      <c r="AF1020" s="239"/>
    </row>
    <row r="1021" spans="1:54" s="207" customFormat="1" ht="36" customHeight="1">
      <c r="A1021" s="167"/>
      <c r="B1021" s="181"/>
      <c r="C1021" s="578" t="s">
        <v>2254</v>
      </c>
      <c r="D1021" s="578"/>
      <c r="E1021" s="578"/>
      <c r="F1021" s="578"/>
      <c r="G1021" s="578"/>
      <c r="H1021" s="578"/>
      <c r="I1021" s="578"/>
      <c r="J1021" s="578"/>
      <c r="K1021" s="578"/>
      <c r="L1021" s="578"/>
      <c r="M1021" s="578"/>
      <c r="N1021" s="578"/>
      <c r="O1021" s="578"/>
      <c r="P1021" s="578"/>
      <c r="Q1021" s="578"/>
      <c r="R1021" s="578"/>
      <c r="S1021" s="578"/>
      <c r="T1021" s="578"/>
      <c r="U1021" s="578"/>
      <c r="V1021" s="578"/>
      <c r="W1021" s="578"/>
      <c r="X1021" s="578"/>
      <c r="Y1021" s="578"/>
      <c r="Z1021" s="578"/>
      <c r="AA1021" s="578"/>
      <c r="AB1021" s="578"/>
      <c r="AC1021" s="578"/>
      <c r="AD1021" s="578"/>
      <c r="AE1021" s="12"/>
      <c r="AF1021" s="239"/>
    </row>
    <row r="1022" spans="1:54" s="72" customFormat="1" ht="15" customHeight="1">
      <c r="A1022" s="131"/>
      <c r="B1022" s="15"/>
      <c r="C1022" s="2"/>
      <c r="D1022" s="2"/>
      <c r="E1022" s="2"/>
      <c r="F1022" s="2"/>
      <c r="G1022" s="2"/>
      <c r="H1022" s="2"/>
      <c r="I1022" s="2"/>
      <c r="J1022" s="2"/>
      <c r="K1022" s="2"/>
      <c r="L1022" s="2"/>
      <c r="M1022" s="2"/>
      <c r="N1022" s="2"/>
      <c r="O1022" s="2"/>
      <c r="P1022" s="2"/>
      <c r="Q1022" s="2"/>
      <c r="R1022" s="2"/>
      <c r="S1022" s="2"/>
      <c r="T1022" s="2"/>
      <c r="U1022" s="2"/>
      <c r="V1022" s="2"/>
      <c r="W1022" s="2"/>
      <c r="X1022" s="2"/>
      <c r="Y1022" s="2"/>
      <c r="Z1022" s="2"/>
      <c r="AA1022" s="2"/>
      <c r="AB1022" s="2"/>
      <c r="AC1022" s="2"/>
      <c r="AD1022" s="2"/>
      <c r="AE1022" s="12"/>
      <c r="AF1022" s="122"/>
    </row>
    <row r="1023" spans="1:54" s="114" customFormat="1" ht="72" customHeight="1">
      <c r="A1023" s="131"/>
      <c r="B1023" s="53"/>
      <c r="C1023" s="558" t="s">
        <v>901</v>
      </c>
      <c r="D1023" s="558"/>
      <c r="E1023" s="558"/>
      <c r="F1023" s="558"/>
      <c r="G1023" s="558"/>
      <c r="H1023" s="558"/>
      <c r="I1023" s="558"/>
      <c r="J1023" s="558"/>
      <c r="K1023" s="558"/>
      <c r="L1023" s="558"/>
      <c r="M1023" s="558"/>
      <c r="N1023" s="558"/>
      <c r="O1023" s="558"/>
      <c r="P1023" s="558"/>
      <c r="Q1023" s="558"/>
      <c r="R1023" s="558"/>
      <c r="S1023" s="558" t="s">
        <v>1069</v>
      </c>
      <c r="T1023" s="558"/>
      <c r="U1023" s="558"/>
      <c r="V1023" s="558"/>
      <c r="W1023" s="558"/>
      <c r="X1023" s="558"/>
      <c r="Y1023" s="558" t="s">
        <v>1068</v>
      </c>
      <c r="Z1023" s="558"/>
      <c r="AA1023" s="558"/>
      <c r="AB1023" s="558"/>
      <c r="AC1023" s="558"/>
      <c r="AD1023" s="558"/>
      <c r="AE1023" s="49"/>
      <c r="AF1023" s="219"/>
      <c r="AH1023" s="729" t="s">
        <v>7231</v>
      </c>
      <c r="AI1023" s="729"/>
      <c r="AK1023" s="729" t="s">
        <v>7241</v>
      </c>
      <c r="AL1023" s="729"/>
      <c r="AN1023" s="665" t="s">
        <v>7242</v>
      </c>
      <c r="AO1023" s="665"/>
      <c r="AQ1023" s="666" t="s">
        <v>7233</v>
      </c>
      <c r="AR1023" s="666"/>
      <c r="AT1023" s="666" t="s">
        <v>7234</v>
      </c>
      <c r="AU1023" s="666"/>
      <c r="AW1023" s="729" t="s">
        <v>8006</v>
      </c>
      <c r="AX1023" s="729"/>
      <c r="AY1023" s="729"/>
      <c r="AZ1023" s="729"/>
      <c r="BA1023" s="729"/>
      <c r="BB1023" s="729"/>
    </row>
    <row r="1024" spans="1:54" s="114" customFormat="1" ht="15" customHeight="1">
      <c r="A1024" s="131"/>
      <c r="B1024" s="53"/>
      <c r="C1024" s="186" t="s">
        <v>66</v>
      </c>
      <c r="D1024" s="746" t="s">
        <v>7888</v>
      </c>
      <c r="E1024" s="746"/>
      <c r="F1024" s="746"/>
      <c r="G1024" s="746"/>
      <c r="H1024" s="746"/>
      <c r="I1024" s="746"/>
      <c r="J1024" s="746"/>
      <c r="K1024" s="746"/>
      <c r="L1024" s="746"/>
      <c r="M1024" s="746"/>
      <c r="N1024" s="746"/>
      <c r="O1024" s="746"/>
      <c r="P1024" s="746"/>
      <c r="Q1024" s="746"/>
      <c r="R1024" s="746"/>
      <c r="S1024" s="573"/>
      <c r="T1024" s="573"/>
      <c r="U1024" s="573"/>
      <c r="V1024" s="573"/>
      <c r="W1024" s="573"/>
      <c r="X1024" s="573"/>
      <c r="Y1024" s="685"/>
      <c r="Z1024" s="685"/>
      <c r="AA1024" s="685"/>
      <c r="AB1024" s="685"/>
      <c r="AC1024" s="685"/>
      <c r="AD1024" s="685"/>
      <c r="AE1024" s="49"/>
      <c r="AF1024" s="219"/>
      <c r="AH1024" s="730">
        <f>IF(OR($AH$775=$AJ$775,COUNTIF(W784:W828,"X")&gt;0),0,1)</f>
        <v>0</v>
      </c>
      <c r="AI1024" s="730"/>
      <c r="AK1024" s="730">
        <f>IF($AH$1019=$AJ$1019,0,IF(OR(S1024="",S1024=1),0,1))</f>
        <v>0</v>
      </c>
      <c r="AL1024" s="730"/>
      <c r="AN1024" s="638">
        <f>IF($AH$1019=$AJ$1019,0,IF(OR(AND(AK1024=0,SUM(Y1024)&gt;0),AND(AK1024=1,COUNTA(Y1024)=0),AND(AK1024=0,COUNTIF(Y1024,"NS")=COUNTA($Y$1023))),0,1))</f>
        <v>0</v>
      </c>
      <c r="AO1024" s="638"/>
      <c r="AQ1024" s="661">
        <f>IF($AH$1019=$AJ$1019,0,IF(COUNTIF(Y1024:AD1028,"NS")=0,0,1))</f>
        <v>0</v>
      </c>
      <c r="AR1024" s="661"/>
      <c r="AT1024" s="638">
        <f>IF($AH$1019=$AJ$1019,0,IF(OR(AND(AK1024=0,COUNTA(S1024:AD1024)=COUNTA($S$1023:$AD$1023)),AND(AK1024=1,COUNTA(Y1024)=0)),0,1))</f>
        <v>0</v>
      </c>
      <c r="AU1024" s="638"/>
      <c r="AW1024" s="886" t="s">
        <v>7897</v>
      </c>
      <c r="AX1024" s="887"/>
      <c r="AY1024" s="500" t="str">
        <f>SUBSTITUTE( SUBSTITUTE( SUBSTITUTE( SUBSTITUTE( SUBSTITUTE( SUBSTITUTE( SUBSTITUTE( SUBSTITUTE( SUBSTITUTE( SUBSTITUTE(F1031, "á", "a"), "é", "e"), "í", "i"), "ó", "o"), "ú", "u"), "Á", "A"), "É", "E"), "Í", "I"), "Ó", "O"), "Ú", "U")</f>
        <v/>
      </c>
      <c r="AZ1024" s="501"/>
      <c r="BA1024" s="501"/>
      <c r="BB1024" s="502"/>
    </row>
    <row r="1025" spans="1:55" s="114" customFormat="1" ht="15" customHeight="1">
      <c r="A1025" s="131"/>
      <c r="B1025" s="53"/>
      <c r="C1025" s="82" t="s">
        <v>67</v>
      </c>
      <c r="D1025" s="746" t="s">
        <v>899</v>
      </c>
      <c r="E1025" s="746"/>
      <c r="F1025" s="746"/>
      <c r="G1025" s="746"/>
      <c r="H1025" s="746"/>
      <c r="I1025" s="746"/>
      <c r="J1025" s="746"/>
      <c r="K1025" s="746"/>
      <c r="L1025" s="746"/>
      <c r="M1025" s="746"/>
      <c r="N1025" s="746"/>
      <c r="O1025" s="746"/>
      <c r="P1025" s="746"/>
      <c r="Q1025" s="746"/>
      <c r="R1025" s="746"/>
      <c r="S1025" s="573"/>
      <c r="T1025" s="573"/>
      <c r="U1025" s="573"/>
      <c r="V1025" s="573"/>
      <c r="W1025" s="573"/>
      <c r="X1025" s="573"/>
      <c r="Y1025" s="685"/>
      <c r="Z1025" s="685"/>
      <c r="AA1025" s="685"/>
      <c r="AB1025" s="685"/>
      <c r="AC1025" s="685"/>
      <c r="AD1025" s="685"/>
      <c r="AE1025" s="49"/>
      <c r="AF1025" s="219"/>
      <c r="AK1025" s="730">
        <f>IF($AH$1019=$AJ$1019,0,IF(OR(S1025="",S1025=1),0,1))</f>
        <v>0</v>
      </c>
      <c r="AL1025" s="730"/>
      <c r="AN1025" s="638">
        <f>IF($AH$1019=$AJ$1019,0,IF(OR(AND(AK1025=0,SUM(Y1025)&gt;0),AND(AK1025=1,COUNTA(Y1025)=0),AND(AK1025=0,COUNTIF(Y1025,"NS")=COUNTA($Y$1023))),0,1))</f>
        <v>0</v>
      </c>
      <c r="AO1025" s="638"/>
      <c r="AT1025" s="638">
        <f>IF($AH$1019=$AJ$1019,0,IF(OR(AND(AK1025=0,COUNTA(S1025:AD1025)=COUNTA($S$1023:$AD$1023)),AND(AK1025=1,COUNTA(Y1025)=0)),0,1))</f>
        <v>0</v>
      </c>
      <c r="AU1025" s="638"/>
      <c r="AW1025" s="886" t="s">
        <v>7898</v>
      </c>
      <c r="AX1025" s="887"/>
      <c r="AY1025" s="112">
        <v>1</v>
      </c>
      <c r="AZ1025" s="220">
        <v>2</v>
      </c>
      <c r="BA1025" s="220">
        <v>3</v>
      </c>
      <c r="BB1025" s="220">
        <v>4</v>
      </c>
    </row>
    <row r="1026" spans="1:55" s="114" customFormat="1" ht="15" customHeight="1">
      <c r="A1026" s="131"/>
      <c r="B1026" s="53"/>
      <c r="C1026" s="82" t="s">
        <v>68</v>
      </c>
      <c r="D1026" s="746" t="s">
        <v>1278</v>
      </c>
      <c r="E1026" s="746"/>
      <c r="F1026" s="746"/>
      <c r="G1026" s="746"/>
      <c r="H1026" s="746"/>
      <c r="I1026" s="746"/>
      <c r="J1026" s="746"/>
      <c r="K1026" s="746"/>
      <c r="L1026" s="746"/>
      <c r="M1026" s="746"/>
      <c r="N1026" s="746"/>
      <c r="O1026" s="746"/>
      <c r="P1026" s="746"/>
      <c r="Q1026" s="746"/>
      <c r="R1026" s="746"/>
      <c r="S1026" s="573"/>
      <c r="T1026" s="573"/>
      <c r="U1026" s="573"/>
      <c r="V1026" s="573"/>
      <c r="W1026" s="573"/>
      <c r="X1026" s="573"/>
      <c r="Y1026" s="685"/>
      <c r="Z1026" s="685"/>
      <c r="AA1026" s="685"/>
      <c r="AB1026" s="685"/>
      <c r="AC1026" s="685"/>
      <c r="AD1026" s="685"/>
      <c r="AE1026" s="49"/>
      <c r="AF1026" s="219"/>
      <c r="AK1026" s="730">
        <f>IF($AH$1019=$AJ$1019,0,IF(OR(S1026="",S1026=1),0,1))</f>
        <v>0</v>
      </c>
      <c r="AL1026" s="730"/>
      <c r="AN1026" s="638">
        <f>IF($AH$1019=$AJ$1019,0,IF(OR(AND(AK1026=0,SUM(Y1026)&gt;0),AND(AK1026=1,COUNTA(Y1026)=0),AND(AK1026=0,COUNTIF(Y1026,"NS")=COUNTA($Y$1023))),0,1))</f>
        <v>0</v>
      </c>
      <c r="AO1026" s="638"/>
      <c r="AT1026" s="638">
        <f>IF($AH$1019=$AJ$1019,0,IF(OR(AND(AK1026=0,COUNTA(S1026:AD1026)=COUNTA($S$1023:$AD$1023)),AND(AK1026=1,COUNTA(Y1026)=0)),0,1))</f>
        <v>0</v>
      </c>
      <c r="AU1026" s="638"/>
      <c r="AW1026" s="890" t="s">
        <v>7899</v>
      </c>
      <c r="AX1026" s="891"/>
      <c r="AY1026" s="489" t="s">
        <v>8002</v>
      </c>
      <c r="AZ1026" s="477" t="s">
        <v>8003</v>
      </c>
      <c r="BA1026" s="477" t="s">
        <v>8004</v>
      </c>
      <c r="BB1026" s="477" t="s">
        <v>8005</v>
      </c>
    </row>
    <row r="1027" spans="1:55" s="114" customFormat="1" ht="15" customHeight="1">
      <c r="A1027" s="131"/>
      <c r="B1027" s="53"/>
      <c r="C1027" s="82" t="s">
        <v>69</v>
      </c>
      <c r="D1027" s="746" t="s">
        <v>900</v>
      </c>
      <c r="E1027" s="746"/>
      <c r="F1027" s="746"/>
      <c r="G1027" s="746"/>
      <c r="H1027" s="746"/>
      <c r="I1027" s="746"/>
      <c r="J1027" s="746"/>
      <c r="K1027" s="746"/>
      <c r="L1027" s="746"/>
      <c r="M1027" s="746"/>
      <c r="N1027" s="746"/>
      <c r="O1027" s="746"/>
      <c r="P1027" s="746"/>
      <c r="Q1027" s="746"/>
      <c r="R1027" s="746"/>
      <c r="S1027" s="573"/>
      <c r="T1027" s="573"/>
      <c r="U1027" s="573"/>
      <c r="V1027" s="573"/>
      <c r="W1027" s="573"/>
      <c r="X1027" s="573"/>
      <c r="Y1027" s="685"/>
      <c r="Z1027" s="685"/>
      <c r="AA1027" s="685"/>
      <c r="AB1027" s="685"/>
      <c r="AC1027" s="685"/>
      <c r="AD1027" s="685"/>
      <c r="AE1027" s="49"/>
      <c r="AF1027" s="219"/>
      <c r="AK1027" s="730">
        <f>IF($AH$1019=$AJ$1019,0,IF(OR(S1027="",S1027=1),0,1))</f>
        <v>0</v>
      </c>
      <c r="AL1027" s="730"/>
      <c r="AN1027" s="638">
        <f>IF($AH$1019=$AJ$1019,0,IF(OR(AND(AK1027=0,SUM(Y1027)&gt;0),AND(AK1027=1,COUNTA(Y1027)=0),AND(AK1027=0,COUNTIF(Y1027,"NS")=COUNTA($Y$1023))),0,1))</f>
        <v>0</v>
      </c>
      <c r="AO1027" s="638"/>
      <c r="AT1027" s="638">
        <f>IF($AH$1019=$AJ$1019,0,IF(OR(AND(AK1027=0,COUNTA(S1027:AD1027)=COUNTA($S$1023:$AD$1023)),AND(AK1027=1,COUNTA(Y1027)=0)),0,1))</f>
        <v>0</v>
      </c>
      <c r="AU1027" s="638"/>
      <c r="AW1027" s="892" t="s">
        <v>8088</v>
      </c>
      <c r="AX1027" s="892"/>
      <c r="AY1027" s="490" t="str">
        <f>SUBSTITUTE( SUBSTITUTE( SUBSTITUTE( SUBSTITUTE( SUBSTITUTE( SUBSTITUTE( SUBSTITUTE( SUBSTITUTE( SUBSTITUTE( SUBSTITUTE(AY1026, "á", "a"), "é", "e"), "í", "i"), "ó", "o"), "ú", "u"), "Á", "A"), "É", "E"), "Í", "I"), "Ó", "O"), "Ú", "U")</f>
        <v>STRS</v>
      </c>
      <c r="AZ1027" s="490" t="str">
        <f>SUBSTITUTE( SUBSTITUTE( SUBSTITUTE( SUBSTITUTE( SUBSTITUTE( SUBSTITUTE( SUBSTITUTE( SUBSTITUTE( SUBSTITUTE( SUBSTITUTE(AZ1026, "á", "a"), "é", "e"), "í", "i"), "ó", "o"), "ú", "u"), "Á", "A"), "É", "E"), "Í", "I"), "Ó", "O"), "Ú", "U")</f>
        <v>Haplotipos</v>
      </c>
      <c r="BA1027" s="490" t="str">
        <f>SUBSTITUTE( SUBSTITUTE( SUBSTITUTE( SUBSTITUTE( SUBSTITUTE( SUBSTITUTE( SUBSTITUTE( SUBSTITUTE( SUBSTITUTE( SUBSTITUTE(BA1026, "á", "a"), "é", "e"), "í", "i"), "ó", "o"), "ú", "u"), "Á", "A"), "É", "E"), "Í", "I"), "Ó", "O"), "Ú", "U")</f>
        <v>ADN</v>
      </c>
      <c r="BB1027" s="490" t="str">
        <f>SUBSTITUTE( SUBSTITUTE( SUBSTITUTE( SUBSTITUTE( SUBSTITUTE( SUBSTITUTE( SUBSTITUTE( SUBSTITUTE( SUBSTITUTE( SUBSTITUTE(BB1026, "á", "a"), "é", "e"), "í", "i"), "ó", "o"), "ú", "u"), "Á", "A"), "É", "E"), "Í", "I"), "Ó", "O"), "Ú", "U")</f>
        <v>Secuencia</v>
      </c>
    </row>
    <row r="1028" spans="1:55" s="114" customFormat="1" ht="15" customHeight="1">
      <c r="A1028" s="131"/>
      <c r="B1028" s="53"/>
      <c r="C1028" s="82" t="s">
        <v>70</v>
      </c>
      <c r="D1028" s="746" t="s">
        <v>641</v>
      </c>
      <c r="E1028" s="746"/>
      <c r="F1028" s="746"/>
      <c r="G1028" s="746"/>
      <c r="H1028" s="746"/>
      <c r="I1028" s="746"/>
      <c r="J1028" s="746"/>
      <c r="K1028" s="746"/>
      <c r="L1028" s="746"/>
      <c r="M1028" s="746"/>
      <c r="N1028" s="746"/>
      <c r="O1028" s="746"/>
      <c r="P1028" s="746"/>
      <c r="Q1028" s="746"/>
      <c r="R1028" s="746"/>
      <c r="S1028" s="573"/>
      <c r="T1028" s="573"/>
      <c r="U1028" s="573"/>
      <c r="V1028" s="573"/>
      <c r="W1028" s="573"/>
      <c r="X1028" s="573"/>
      <c r="Y1028" s="685"/>
      <c r="Z1028" s="685"/>
      <c r="AA1028" s="685"/>
      <c r="AB1028" s="685"/>
      <c r="AC1028" s="685"/>
      <c r="AD1028" s="685"/>
      <c r="AE1028" s="49"/>
      <c r="AF1028" s="219"/>
      <c r="AK1028" s="730">
        <f>IF($AH$1019=$AJ$1019,0,IF(OR(S1028="",S1028=1),0,1))</f>
        <v>0</v>
      </c>
      <c r="AL1028" s="730"/>
      <c r="AN1028" s="638">
        <f>IF($AH$1019=$AJ$1019,0,IF(OR(AND(AK1028=0,SUM(Y1028)&gt;0),AND(AK1028=1,COUNTA(Y1028)=0),AND(AK1028=0,COUNTIF(Y1028,"NS")=COUNTA($Y$1023))),0,1))</f>
        <v>0</v>
      </c>
      <c r="AO1028" s="638"/>
      <c r="AT1028" s="638">
        <f>IF($AH$1019=$AJ$1019,0,IF(OR(AND(AK1028=0,COUNTA(S1028:AD1028)=COUNTA($S$1023:$AD$1023)),AND(AK1028=1,COUNTA(Y1028)=0)),0,1))</f>
        <v>0</v>
      </c>
      <c r="AU1028" s="638"/>
      <c r="AW1028" s="895" t="s">
        <v>7223</v>
      </c>
      <c r="AX1028" s="895"/>
      <c r="AY1028" s="491">
        <f>IF(ISNUMBER(SEARCH(AY1027,$AY$1024,1))=FALSE,0,1)</f>
        <v>0</v>
      </c>
      <c r="AZ1028" s="491">
        <f>IF(ISNUMBER(SEARCH(AZ1027,$AY$1024,1))=FALSE,0,1)</f>
        <v>0</v>
      </c>
      <c r="BA1028" s="491">
        <f>IF(ISNUMBER(SEARCH(BA1027,$AY$1024,1))=FALSE,0,1)</f>
        <v>0</v>
      </c>
      <c r="BB1028" s="491">
        <f>IF(ISNUMBER(SEARCH(BB1027,$AY$1024,1))=FALSE,0,1)</f>
        <v>0</v>
      </c>
      <c r="BC1028" s="494">
        <f>SUM(AY1028:BB1028)</f>
        <v>0</v>
      </c>
    </row>
    <row r="1029" spans="1:55" s="46" customFormat="1" ht="15" customHeight="1">
      <c r="A1029" s="131"/>
      <c r="B1029" s="53"/>
      <c r="C1029" s="53"/>
      <c r="D1029" s="53"/>
      <c r="E1029" s="53"/>
      <c r="F1029" s="53"/>
      <c r="G1029" s="53"/>
      <c r="H1029" s="53"/>
      <c r="I1029" s="53"/>
      <c r="J1029" s="53"/>
      <c r="K1029" s="53"/>
      <c r="L1029" s="53"/>
      <c r="M1029" s="53"/>
      <c r="N1029" s="53"/>
      <c r="O1029" s="53"/>
      <c r="P1029" s="53"/>
      <c r="Q1029" s="53"/>
      <c r="R1029" s="53"/>
      <c r="S1029" s="53"/>
      <c r="T1029" s="53"/>
      <c r="U1029" s="53"/>
      <c r="V1029" s="53"/>
      <c r="W1029" s="53"/>
      <c r="X1029" s="148" t="s">
        <v>126</v>
      </c>
      <c r="Y1029" s="843">
        <f>IF(AND(SUM(Y1024:AD1028)=0,COUNTIF(Y1024:AD1028,"NS")&gt;0),"NS",
IF(AND(SUM(Y1024:AD1028)=0,COUNTIF(Y1024:AD1028,0)&gt;0),0,
IF(AND(SUM(Y1024:AD1028)=0,COUNTIF(Y1024:AD1028,"NA")&gt;0),"NA",
SUM(Y1024:AD1028))))</f>
        <v>0</v>
      </c>
      <c r="Z1029" s="843"/>
      <c r="AA1029" s="843"/>
      <c r="AB1029" s="843"/>
      <c r="AC1029" s="843"/>
      <c r="AD1029" s="843"/>
      <c r="AE1029" s="49"/>
      <c r="AF1029" s="54"/>
      <c r="AN1029" s="874">
        <f>SUM(AN1024:AO1028)</f>
        <v>0</v>
      </c>
      <c r="AO1029" s="874"/>
      <c r="AT1029" s="873">
        <f>SUM(AT1024:AU1028)</f>
        <v>0</v>
      </c>
      <c r="AU1029" s="873"/>
      <c r="AW1029" s="895" t="s">
        <v>7901</v>
      </c>
      <c r="AX1029" s="895"/>
      <c r="AY1029" s="491" t="str">
        <f>IF(AY1028=0,"",IF(SUM($AY$1028:AY1028)=1,AY1025,IF($BC$1028&gt;SUM($AY$1028:AY1028),_xlfn.CONCAT(", ",AY1025),IF($BC$1028=SUM($AY$1028:AY1028),_xlfn.CONCAT(" y ",AY1025)))))</f>
        <v/>
      </c>
      <c r="AZ1029" s="491" t="str">
        <f>IF(AZ1028=0,"",IF(SUM($AY$1028:AZ1028)=1,AZ1025,IF($BC$1028&gt;SUM($AY$1028:AZ1028),_xlfn.CONCAT(", ",AZ1025),IF($BC$1028=SUM($AY$1028:AZ1028),_xlfn.CONCAT(" y ",AZ1025)))))</f>
        <v/>
      </c>
      <c r="BA1029" s="491" t="str">
        <f>IF(BA1028=0,"",IF(SUM($AY$1028:BA1028)=1,BA1025,IF($BC$1028&gt;SUM($AY$1028:BA1028),_xlfn.CONCAT(", ",BA1025),IF($BC$1028=SUM($AY$1028:BA1028),_xlfn.CONCAT(" y ",BA1025)))))</f>
        <v/>
      </c>
      <c r="BB1029" s="491" t="str">
        <f>IF(BB1028=0,"",IF(SUM($AY$1028:BB1028)=1,BB1025,IF($BC$1028&gt;SUM($AY$1028:BB1028),_xlfn.CONCAT(", ",BB1025),IF($BC$1028=SUM($AY$1028:BB1028),_xlfn.CONCAT(" y ",BB1025)))))</f>
        <v/>
      </c>
      <c r="BC1029" s="495" t="str">
        <f>_xlfn.CONCAT(AY1029:BB1029)</f>
        <v/>
      </c>
    </row>
    <row r="1030" spans="1:55" s="46" customFormat="1" ht="15" customHeight="1">
      <c r="A1030" s="131"/>
      <c r="B1030" s="53"/>
      <c r="C1030" s="53"/>
      <c r="D1030" s="53"/>
      <c r="E1030" s="53"/>
      <c r="F1030" s="53"/>
      <c r="G1030" s="53"/>
      <c r="H1030" s="53"/>
      <c r="I1030" s="53"/>
      <c r="J1030" s="53"/>
      <c r="K1030" s="53"/>
      <c r="L1030" s="53"/>
      <c r="M1030" s="53"/>
      <c r="N1030" s="53"/>
      <c r="O1030" s="53"/>
      <c r="P1030" s="53"/>
      <c r="Q1030" s="53"/>
      <c r="R1030" s="53"/>
      <c r="S1030" s="53"/>
      <c r="T1030" s="53"/>
      <c r="U1030" s="53"/>
      <c r="V1030" s="53"/>
      <c r="W1030" s="53"/>
      <c r="X1030" s="53"/>
      <c r="Y1030" s="53"/>
      <c r="Z1030" s="53"/>
      <c r="AA1030" s="53"/>
      <c r="AB1030" s="53"/>
      <c r="AC1030" s="53"/>
      <c r="AD1030" s="53"/>
      <c r="AE1030" s="49"/>
      <c r="AF1030" s="54"/>
    </row>
    <row r="1031" spans="1:55" ht="45" customHeight="1">
      <c r="A1031" s="131"/>
      <c r="B1031" s="53"/>
      <c r="C1031" s="828" t="s">
        <v>639</v>
      </c>
      <c r="D1031" s="828"/>
      <c r="E1031" s="829"/>
      <c r="F1031" s="830"/>
      <c r="G1031" s="562"/>
      <c r="H1031" s="562"/>
      <c r="I1031" s="562"/>
      <c r="J1031" s="562"/>
      <c r="K1031" s="562"/>
      <c r="L1031" s="562"/>
      <c r="M1031" s="562"/>
      <c r="N1031" s="562"/>
      <c r="O1031" s="562"/>
      <c r="P1031" s="562"/>
      <c r="Q1031" s="562"/>
      <c r="R1031" s="562"/>
      <c r="S1031" s="562"/>
      <c r="T1031" s="562"/>
      <c r="U1031" s="562"/>
      <c r="V1031" s="562"/>
      <c r="W1031" s="562"/>
      <c r="X1031" s="562"/>
      <c r="Y1031" s="562"/>
      <c r="Z1031" s="562"/>
      <c r="AA1031" s="562"/>
      <c r="AB1031" s="562"/>
      <c r="AC1031" s="562"/>
      <c r="AD1031" s="831"/>
      <c r="AE1031" s="12"/>
      <c r="AH1031" s="627" t="s">
        <v>7265</v>
      </c>
      <c r="AI1031" s="627"/>
      <c r="AJ1031" s="627">
        <f>IF(OR(S1028="",S1028&gt;1),0,1)</f>
        <v>0</v>
      </c>
      <c r="AK1031" s="627"/>
      <c r="AL1031" s="684">
        <f>IF(OR(AND(AJ1031=0,F1031=""),AND(AJ1031=1,F1031&lt;&gt;"")),0,1)</f>
        <v>0</v>
      </c>
      <c r="AM1031" s="684"/>
    </row>
    <row r="1032" spans="1:55" ht="15" customHeight="1">
      <c r="A1032" s="131"/>
      <c r="B1032" s="53"/>
      <c r="C1032" s="53"/>
      <c r="D1032" s="178"/>
      <c r="E1032" s="178"/>
      <c r="F1032" s="178"/>
      <c r="G1032" s="178"/>
      <c r="H1032" s="178"/>
      <c r="I1032" s="178"/>
      <c r="J1032" s="178"/>
      <c r="K1032" s="178"/>
      <c r="L1032" s="178"/>
      <c r="M1032" s="178"/>
      <c r="N1032" s="178"/>
      <c r="O1032" s="178"/>
      <c r="P1032" s="53"/>
      <c r="Q1032" s="53"/>
      <c r="R1032" s="53"/>
      <c r="S1032" s="178"/>
      <c r="T1032" s="178"/>
      <c r="U1032" s="178"/>
      <c r="V1032" s="178"/>
      <c r="W1032" s="178"/>
      <c r="X1032" s="178"/>
      <c r="Y1032" s="178"/>
      <c r="Z1032" s="178"/>
      <c r="AA1032" s="178"/>
      <c r="AB1032" s="178"/>
      <c r="AC1032" s="178"/>
      <c r="AD1032" s="178"/>
      <c r="AE1032" s="12"/>
    </row>
    <row r="1033" spans="1:55" s="72" customFormat="1" ht="24" customHeight="1">
      <c r="A1033" s="131"/>
      <c r="B1033" s="53"/>
      <c r="C1033" s="580" t="s">
        <v>127</v>
      </c>
      <c r="D1033" s="580"/>
      <c r="E1033" s="580"/>
      <c r="F1033" s="580"/>
      <c r="G1033" s="580"/>
      <c r="H1033" s="580"/>
      <c r="I1033" s="580"/>
      <c r="J1033" s="580"/>
      <c r="K1033" s="580"/>
      <c r="L1033" s="580"/>
      <c r="M1033" s="580"/>
      <c r="N1033" s="580"/>
      <c r="O1033" s="580"/>
      <c r="P1033" s="580"/>
      <c r="Q1033" s="580"/>
      <c r="R1033" s="580"/>
      <c r="S1033" s="580"/>
      <c r="T1033" s="580"/>
      <c r="U1033" s="580"/>
      <c r="V1033" s="580"/>
      <c r="W1033" s="580"/>
      <c r="X1033" s="580"/>
      <c r="Y1033" s="580"/>
      <c r="Z1033" s="580"/>
      <c r="AA1033" s="580"/>
      <c r="AB1033" s="580"/>
      <c r="AC1033" s="580"/>
      <c r="AD1033" s="580"/>
      <c r="AE1033" s="12"/>
      <c r="AF1033" s="122"/>
    </row>
    <row r="1034" spans="1:55" s="72" customFormat="1" ht="60" customHeight="1">
      <c r="A1034" s="131"/>
      <c r="B1034" s="53"/>
      <c r="C1034" s="763"/>
      <c r="D1034" s="764"/>
      <c r="E1034" s="764"/>
      <c r="F1034" s="764"/>
      <c r="G1034" s="764"/>
      <c r="H1034" s="764"/>
      <c r="I1034" s="764"/>
      <c r="J1034" s="764"/>
      <c r="K1034" s="764"/>
      <c r="L1034" s="764"/>
      <c r="M1034" s="764"/>
      <c r="N1034" s="764"/>
      <c r="O1034" s="764"/>
      <c r="P1034" s="764"/>
      <c r="Q1034" s="764"/>
      <c r="R1034" s="764"/>
      <c r="S1034" s="764"/>
      <c r="T1034" s="764"/>
      <c r="U1034" s="764"/>
      <c r="V1034" s="764"/>
      <c r="W1034" s="764"/>
      <c r="X1034" s="764"/>
      <c r="Y1034" s="764"/>
      <c r="Z1034" s="764"/>
      <c r="AA1034" s="764"/>
      <c r="AB1034" s="764"/>
      <c r="AC1034" s="764"/>
      <c r="AD1034" s="765"/>
      <c r="AE1034" s="12"/>
      <c r="AF1034" s="122"/>
    </row>
    <row r="1035" spans="1:55" s="72" customFormat="1" ht="15" customHeight="1">
      <c r="A1035" s="131"/>
      <c r="B1035" s="624" t="str">
        <f>IF(AN1029=0,"","Error: Si se realizó alguna prueba genética, debe haber al menos una anotada.")</f>
        <v/>
      </c>
      <c r="C1035" s="624"/>
      <c r="D1035" s="624"/>
      <c r="E1035" s="624"/>
      <c r="F1035" s="624"/>
      <c r="G1035" s="624"/>
      <c r="H1035" s="624"/>
      <c r="I1035" s="624"/>
      <c r="J1035" s="624"/>
      <c r="K1035" s="624"/>
      <c r="L1035" s="624"/>
      <c r="M1035" s="624"/>
      <c r="N1035" s="624"/>
      <c r="O1035" s="624"/>
      <c r="P1035" s="624"/>
      <c r="Q1035" s="624"/>
      <c r="R1035" s="624"/>
      <c r="S1035" s="624"/>
      <c r="T1035" s="624"/>
      <c r="U1035" s="624"/>
      <c r="V1035" s="624"/>
      <c r="W1035" s="624"/>
      <c r="X1035" s="624"/>
      <c r="Y1035" s="624"/>
      <c r="Z1035" s="624"/>
      <c r="AA1035" s="624"/>
      <c r="AB1035" s="624"/>
      <c r="AC1035" s="624"/>
      <c r="AD1035" s="624"/>
      <c r="AE1035" s="12"/>
      <c r="AF1035" s="122"/>
    </row>
    <row r="1036" spans="1:55" s="72" customFormat="1" ht="15" customHeight="1">
      <c r="A1036" s="131"/>
      <c r="B1036" s="624" t="str">
        <f>IF(AL1031=0,"","Error: Verificar la información registrada tomando en cuenta la instrucción 3.")</f>
        <v/>
      </c>
      <c r="C1036" s="624"/>
      <c r="D1036" s="624"/>
      <c r="E1036" s="624"/>
      <c r="F1036" s="624"/>
      <c r="G1036" s="624"/>
      <c r="H1036" s="624"/>
      <c r="I1036" s="624"/>
      <c r="J1036" s="624"/>
      <c r="K1036" s="624"/>
      <c r="L1036" s="624"/>
      <c r="M1036" s="624"/>
      <c r="N1036" s="624"/>
      <c r="O1036" s="624"/>
      <c r="P1036" s="624"/>
      <c r="Q1036" s="624"/>
      <c r="R1036" s="624"/>
      <c r="S1036" s="624"/>
      <c r="T1036" s="624"/>
      <c r="U1036" s="624"/>
      <c r="V1036" s="624"/>
      <c r="W1036" s="624"/>
      <c r="X1036" s="624"/>
      <c r="Y1036" s="624"/>
      <c r="Z1036" s="624"/>
      <c r="AA1036" s="624"/>
      <c r="AB1036" s="624"/>
      <c r="AC1036" s="624"/>
      <c r="AD1036" s="624"/>
      <c r="AE1036" s="12"/>
      <c r="AF1036" s="122"/>
    </row>
    <row r="1037" spans="1:55" s="72" customFormat="1" ht="15" customHeight="1">
      <c r="A1037" s="131"/>
      <c r="B1037" s="756" t="str">
        <f>IF(AQ1024=0,"","Alerta: Debe justificar el uso de NS argumentando el estado de la información desconocida.")</f>
        <v/>
      </c>
      <c r="C1037" s="756"/>
      <c r="D1037" s="756"/>
      <c r="E1037" s="756"/>
      <c r="F1037" s="756"/>
      <c r="G1037" s="756"/>
      <c r="H1037" s="756"/>
      <c r="I1037" s="756"/>
      <c r="J1037" s="756"/>
      <c r="K1037" s="756"/>
      <c r="L1037" s="756"/>
      <c r="M1037" s="756"/>
      <c r="N1037" s="756"/>
      <c r="O1037" s="756"/>
      <c r="P1037" s="756"/>
      <c r="Q1037" s="756"/>
      <c r="R1037" s="756"/>
      <c r="S1037" s="756"/>
      <c r="T1037" s="756"/>
      <c r="U1037" s="756"/>
      <c r="V1037" s="756"/>
      <c r="W1037" s="756"/>
      <c r="X1037" s="756"/>
      <c r="Y1037" s="756"/>
      <c r="Z1037" s="756"/>
      <c r="AA1037" s="756"/>
      <c r="AB1037" s="756"/>
      <c r="AC1037" s="756"/>
      <c r="AD1037" s="756"/>
      <c r="AE1037" s="12"/>
      <c r="AF1037" s="122"/>
    </row>
    <row r="1038" spans="1:55" s="72" customFormat="1" ht="24" customHeight="1">
      <c r="A1038" s="131"/>
      <c r="B1038" s="889" t="str">
        <f>IF(BC1028=0,"", IF(BC1028=1,_xlfn.CONCAT("Alerta: Es posible que el tipo de prueba descrito en el cuadro de especificación (o alguno de ellos) corresponda al numeral ",BC1029," de la tabla de respuesta."),_xlfn.CONCAT("Alerta: Es posible que los el tipos de pruebas descritos en el cuadro de especificación (o algunos de ellos) correspondan a los numerales ",BC1029, " de la tabla de respuesta.")))</f>
        <v/>
      </c>
      <c r="C1038" s="889"/>
      <c r="D1038" s="889"/>
      <c r="E1038" s="889"/>
      <c r="F1038" s="889"/>
      <c r="G1038" s="889"/>
      <c r="H1038" s="889"/>
      <c r="I1038" s="889"/>
      <c r="J1038" s="889"/>
      <c r="K1038" s="889"/>
      <c r="L1038" s="889"/>
      <c r="M1038" s="889"/>
      <c r="N1038" s="889"/>
      <c r="O1038" s="889"/>
      <c r="P1038" s="889"/>
      <c r="Q1038" s="889"/>
      <c r="R1038" s="889"/>
      <c r="S1038" s="889"/>
      <c r="T1038" s="889"/>
      <c r="U1038" s="889"/>
      <c r="V1038" s="889"/>
      <c r="W1038" s="889"/>
      <c r="X1038" s="889"/>
      <c r="Y1038" s="889"/>
      <c r="Z1038" s="889"/>
      <c r="AA1038" s="889"/>
      <c r="AB1038" s="889"/>
      <c r="AC1038" s="889"/>
      <c r="AD1038" s="889"/>
      <c r="AE1038" s="12"/>
      <c r="AF1038" s="122"/>
    </row>
    <row r="1039" spans="1:55" s="72" customFormat="1" ht="15" customHeight="1">
      <c r="A1039" s="131"/>
      <c r="B1039" s="625" t="str">
        <f>IF(AT1029=0,"","Error: Debe completar toda la información requerida.")</f>
        <v/>
      </c>
      <c r="C1039" s="625"/>
      <c r="D1039" s="625"/>
      <c r="E1039" s="625"/>
      <c r="F1039" s="625"/>
      <c r="G1039" s="625"/>
      <c r="H1039" s="625"/>
      <c r="I1039" s="625"/>
      <c r="J1039" s="625"/>
      <c r="K1039" s="625"/>
      <c r="L1039" s="625"/>
      <c r="M1039" s="625"/>
      <c r="N1039" s="625"/>
      <c r="O1039" s="625"/>
      <c r="P1039" s="625"/>
      <c r="Q1039" s="625"/>
      <c r="R1039" s="625"/>
      <c r="S1039" s="625"/>
      <c r="T1039" s="625"/>
      <c r="U1039" s="625"/>
      <c r="V1039" s="625"/>
      <c r="W1039" s="625"/>
      <c r="X1039" s="625"/>
      <c r="Y1039" s="625"/>
      <c r="Z1039" s="625"/>
      <c r="AA1039" s="625"/>
      <c r="AB1039" s="625"/>
      <c r="AC1039" s="625"/>
      <c r="AD1039" s="625"/>
      <c r="AE1039" s="12"/>
      <c r="AF1039" s="122"/>
    </row>
    <row r="1040" spans="1:55" s="72" customFormat="1" ht="15" customHeight="1">
      <c r="A1040" s="131"/>
      <c r="B1040"/>
      <c r="C1040" s="34"/>
      <c r="D1040" s="34"/>
      <c r="E1040" s="34"/>
      <c r="F1040" s="34"/>
      <c r="G1040" s="34"/>
      <c r="H1040" s="34"/>
      <c r="I1040" s="34"/>
      <c r="J1040" s="34"/>
      <c r="K1040" s="34"/>
      <c r="L1040" s="34"/>
      <c r="M1040" s="34"/>
      <c r="N1040" s="34"/>
      <c r="O1040" s="34"/>
      <c r="P1040" s="34"/>
      <c r="Q1040" s="34"/>
      <c r="R1040" s="34"/>
      <c r="S1040" s="34"/>
      <c r="T1040" s="34"/>
      <c r="U1040" s="34"/>
      <c r="V1040" s="34"/>
      <c r="W1040" s="34"/>
      <c r="X1040" s="34"/>
      <c r="Y1040" s="34"/>
      <c r="Z1040" s="34"/>
      <c r="AA1040" s="34"/>
      <c r="AB1040" s="34"/>
      <c r="AC1040" s="34"/>
      <c r="AD1040" s="34"/>
      <c r="AE1040" s="12"/>
      <c r="AF1040" s="122"/>
    </row>
    <row r="1041" spans="1:58" s="48" customFormat="1" ht="24" customHeight="1">
      <c r="A1041" s="131" t="s">
        <v>963</v>
      </c>
      <c r="B1041" s="688" t="s">
        <v>7666</v>
      </c>
      <c r="C1041" s="688"/>
      <c r="D1041" s="688"/>
      <c r="E1041" s="688"/>
      <c r="F1041" s="688"/>
      <c r="G1041" s="688"/>
      <c r="H1041" s="688"/>
      <c r="I1041" s="688"/>
      <c r="J1041" s="688"/>
      <c r="K1041" s="688"/>
      <c r="L1041" s="688"/>
      <c r="M1041" s="688"/>
      <c r="N1041" s="688"/>
      <c r="O1041" s="688"/>
      <c r="P1041" s="688"/>
      <c r="Q1041" s="688"/>
      <c r="R1041" s="688"/>
      <c r="S1041" s="688"/>
      <c r="T1041" s="688"/>
      <c r="U1041" s="688"/>
      <c r="V1041" s="688"/>
      <c r="W1041" s="688"/>
      <c r="X1041" s="688"/>
      <c r="Y1041" s="688"/>
      <c r="Z1041" s="688"/>
      <c r="AA1041" s="688"/>
      <c r="AB1041" s="688"/>
      <c r="AC1041" s="688"/>
      <c r="AD1041" s="688"/>
      <c r="AE1041" s="12"/>
      <c r="AF1041" s="16"/>
      <c r="AH1041" s="627" t="s">
        <v>7211</v>
      </c>
      <c r="AI1041" s="627"/>
      <c r="AJ1041" s="627" t="s">
        <v>7212</v>
      </c>
      <c r="AK1041" s="627"/>
      <c r="AL1041" s="627" t="s">
        <v>7213</v>
      </c>
      <c r="AM1041" s="627"/>
    </row>
    <row r="1042" spans="1:58" s="207" customFormat="1" ht="24" customHeight="1">
      <c r="A1042" s="167"/>
      <c r="B1042" s="208"/>
      <c r="C1042" s="578" t="s">
        <v>1071</v>
      </c>
      <c r="D1042" s="578"/>
      <c r="E1042" s="578"/>
      <c r="F1042" s="578"/>
      <c r="G1042" s="578"/>
      <c r="H1042" s="578"/>
      <c r="I1042" s="578"/>
      <c r="J1042" s="578"/>
      <c r="K1042" s="578"/>
      <c r="L1042" s="578"/>
      <c r="M1042" s="578"/>
      <c r="N1042" s="578"/>
      <c r="O1042" s="578"/>
      <c r="P1042" s="578"/>
      <c r="Q1042" s="578"/>
      <c r="R1042" s="578"/>
      <c r="S1042" s="578"/>
      <c r="T1042" s="578"/>
      <c r="U1042" s="578"/>
      <c r="V1042" s="578"/>
      <c r="W1042" s="578"/>
      <c r="X1042" s="578"/>
      <c r="Y1042" s="578"/>
      <c r="Z1042" s="578"/>
      <c r="AA1042" s="578"/>
      <c r="AB1042" s="578"/>
      <c r="AC1042" s="578"/>
      <c r="AD1042" s="578"/>
      <c r="AE1042" s="12"/>
      <c r="AF1042" s="239"/>
      <c r="AH1042" s="642">
        <f>COUNTBLANK(D1048:AD1052)</f>
        <v>135</v>
      </c>
      <c r="AI1042" s="643"/>
      <c r="AJ1042" s="639">
        <v>135</v>
      </c>
      <c r="AK1042" s="641"/>
      <c r="AL1042" s="627"/>
      <c r="AM1042" s="627"/>
    </row>
    <row r="1043" spans="1:58" s="72" customFormat="1" ht="24" customHeight="1">
      <c r="A1043" s="167"/>
      <c r="B1043" s="15"/>
      <c r="C1043" s="578" t="s">
        <v>7667</v>
      </c>
      <c r="D1043" s="578"/>
      <c r="E1043" s="578"/>
      <c r="F1043" s="578"/>
      <c r="G1043" s="578"/>
      <c r="H1043" s="578"/>
      <c r="I1043" s="578"/>
      <c r="J1043" s="578"/>
      <c r="K1043" s="578"/>
      <c r="L1043" s="578"/>
      <c r="M1043" s="578"/>
      <c r="N1043" s="578"/>
      <c r="O1043" s="578"/>
      <c r="P1043" s="578"/>
      <c r="Q1043" s="578"/>
      <c r="R1043" s="578"/>
      <c r="S1043" s="578"/>
      <c r="T1043" s="578"/>
      <c r="U1043" s="578"/>
      <c r="V1043" s="578"/>
      <c r="W1043" s="578"/>
      <c r="X1043" s="578"/>
      <c r="Y1043" s="578"/>
      <c r="Z1043" s="578"/>
      <c r="AA1043" s="578"/>
      <c r="AB1043" s="578"/>
      <c r="AC1043" s="578"/>
      <c r="AD1043" s="578"/>
      <c r="AE1043" s="12"/>
      <c r="AF1043" s="122"/>
    </row>
    <row r="1044" spans="1:58" s="72" customFormat="1" ht="24" customHeight="1">
      <c r="A1044" s="167"/>
      <c r="B1044" s="15"/>
      <c r="C1044" s="671" t="s">
        <v>7668</v>
      </c>
      <c r="D1044" s="671"/>
      <c r="E1044" s="671"/>
      <c r="F1044" s="671"/>
      <c r="G1044" s="671"/>
      <c r="H1044" s="671"/>
      <c r="I1044" s="671"/>
      <c r="J1044" s="671"/>
      <c r="K1044" s="671"/>
      <c r="L1044" s="671"/>
      <c r="M1044" s="671"/>
      <c r="N1044" s="671"/>
      <c r="O1044" s="671"/>
      <c r="P1044" s="671"/>
      <c r="Q1044" s="671"/>
      <c r="R1044" s="671"/>
      <c r="S1044" s="671"/>
      <c r="T1044" s="671"/>
      <c r="U1044" s="671"/>
      <c r="V1044" s="671"/>
      <c r="W1044" s="671"/>
      <c r="X1044" s="671"/>
      <c r="Y1044" s="671"/>
      <c r="Z1044" s="671"/>
      <c r="AA1044" s="671"/>
      <c r="AB1044" s="671"/>
      <c r="AC1044" s="671"/>
      <c r="AD1044" s="671"/>
      <c r="AE1044" s="12"/>
      <c r="AF1044" s="122"/>
    </row>
    <row r="1045" spans="1:58" s="207" customFormat="1" ht="36" customHeight="1">
      <c r="A1045" s="167"/>
      <c r="C1045" s="796" t="s">
        <v>2255</v>
      </c>
      <c r="D1045" s="796"/>
      <c r="E1045" s="796"/>
      <c r="F1045" s="796"/>
      <c r="G1045" s="796"/>
      <c r="H1045" s="796"/>
      <c r="I1045" s="796"/>
      <c r="J1045" s="796"/>
      <c r="K1045" s="796"/>
      <c r="L1045" s="796"/>
      <c r="M1045" s="796"/>
      <c r="N1045" s="796"/>
      <c r="O1045" s="796"/>
      <c r="P1045" s="796"/>
      <c r="Q1045" s="796"/>
      <c r="R1045" s="796"/>
      <c r="S1045" s="796"/>
      <c r="T1045" s="796"/>
      <c r="U1045" s="796"/>
      <c r="V1045" s="796"/>
      <c r="W1045" s="796"/>
      <c r="X1045" s="796"/>
      <c r="Y1045" s="796"/>
      <c r="Z1045" s="796"/>
      <c r="AA1045" s="796"/>
      <c r="AB1045" s="796"/>
      <c r="AC1045" s="796"/>
      <c r="AD1045" s="796"/>
      <c r="AE1045" s="12"/>
      <c r="AF1045" s="239"/>
    </row>
    <row r="1046" spans="1:58" s="72" customFormat="1" ht="15" customHeight="1">
      <c r="A1046" s="131"/>
      <c r="B1046" s="15"/>
      <c r="C1046" s="2"/>
      <c r="D1046" s="2"/>
      <c r="E1046" s="2"/>
      <c r="F1046" s="2"/>
      <c r="G1046" s="2"/>
      <c r="H1046" s="2"/>
      <c r="I1046" s="2"/>
      <c r="J1046" s="2"/>
      <c r="K1046" s="2"/>
      <c r="L1046" s="2"/>
      <c r="M1046" s="2"/>
      <c r="N1046" s="2"/>
      <c r="O1046" s="2"/>
      <c r="P1046" s="2"/>
      <c r="Q1046" s="2"/>
      <c r="R1046" s="2"/>
      <c r="S1046" s="2"/>
      <c r="T1046" s="2"/>
      <c r="U1046" s="2"/>
      <c r="V1046" s="2"/>
      <c r="W1046" s="2"/>
      <c r="X1046" s="2"/>
      <c r="Y1046" s="2"/>
      <c r="Z1046" s="2"/>
      <c r="AA1046" s="2"/>
      <c r="AB1046" s="2"/>
      <c r="AC1046" s="2"/>
      <c r="AD1046" s="2"/>
      <c r="AE1046" s="12"/>
      <c r="AF1046" s="122"/>
      <c r="AK1046" s="638" t="s">
        <v>7265</v>
      </c>
      <c r="AL1046" s="638"/>
      <c r="AM1046" s="638"/>
      <c r="AN1046" s="638"/>
      <c r="AO1046" s="638"/>
      <c r="AP1046" s="638"/>
      <c r="AQ1046" s="638"/>
      <c r="AR1046" s="638"/>
      <c r="AS1046" s="638"/>
      <c r="AT1046" s="638"/>
      <c r="AU1046" s="638"/>
      <c r="AV1046" s="638"/>
      <c r="AW1046" s="638"/>
      <c r="AX1046" s="638"/>
      <c r="AY1046" s="638"/>
      <c r="AZ1046" s="638"/>
    </row>
    <row r="1047" spans="1:58" ht="36" customHeight="1">
      <c r="B1047" s="325"/>
      <c r="C1047" s="555" t="s">
        <v>7743</v>
      </c>
      <c r="D1047" s="556"/>
      <c r="E1047" s="556"/>
      <c r="F1047" s="556"/>
      <c r="G1047" s="556"/>
      <c r="H1047" s="556"/>
      <c r="I1047" s="556"/>
      <c r="J1047" s="556"/>
      <c r="K1047" s="556"/>
      <c r="L1047" s="556"/>
      <c r="M1047" s="556"/>
      <c r="N1047" s="556"/>
      <c r="O1047" s="556"/>
      <c r="P1047" s="556"/>
      <c r="Q1047" s="556"/>
      <c r="R1047" s="556"/>
      <c r="S1047" s="556"/>
      <c r="T1047" s="556"/>
      <c r="U1047" s="556"/>
      <c r="V1047" s="556"/>
      <c r="W1047" s="556"/>
      <c r="X1047" s="557"/>
      <c r="Y1047" s="555" t="s">
        <v>7744</v>
      </c>
      <c r="Z1047" s="556"/>
      <c r="AA1047" s="556"/>
      <c r="AB1047" s="556"/>
      <c r="AC1047" s="556"/>
      <c r="AD1047" s="557"/>
      <c r="AE1047" s="212"/>
      <c r="AH1047" s="875" t="s">
        <v>7231</v>
      </c>
      <c r="AI1047" s="876"/>
      <c r="AK1047" s="645" t="s">
        <v>7228</v>
      </c>
      <c r="AL1047" s="646"/>
      <c r="AM1047" s="646"/>
      <c r="AN1047" s="646"/>
      <c r="AO1047" s="646"/>
      <c r="AP1047" s="647"/>
      <c r="AQ1047" s="645" t="s">
        <v>7229</v>
      </c>
      <c r="AR1047" s="646"/>
      <c r="AS1047" s="646"/>
      <c r="AT1047" s="646"/>
      <c r="AU1047" s="646"/>
      <c r="AV1047" s="646"/>
      <c r="AW1047" s="638" t="s">
        <v>7230</v>
      </c>
      <c r="AX1047" s="638"/>
      <c r="AY1047" s="638"/>
      <c r="AZ1047" s="638"/>
      <c r="BB1047" s="666" t="s">
        <v>7233</v>
      </c>
      <c r="BC1047" s="666"/>
      <c r="BD1047" s="72"/>
      <c r="BE1047" s="666" t="s">
        <v>7234</v>
      </c>
      <c r="BF1047" s="666"/>
    </row>
    <row r="1048" spans="1:58" ht="15" customHeight="1">
      <c r="A1048" s="131"/>
      <c r="B1048" s="53"/>
      <c r="C1048" s="186" t="s">
        <v>66</v>
      </c>
      <c r="D1048" s="702"/>
      <c r="E1048" s="702"/>
      <c r="F1048" s="702"/>
      <c r="G1048" s="702"/>
      <c r="H1048" s="702"/>
      <c r="I1048" s="702"/>
      <c r="J1048" s="702"/>
      <c r="K1048" s="702"/>
      <c r="L1048" s="702"/>
      <c r="M1048" s="702"/>
      <c r="N1048" s="702"/>
      <c r="O1048" s="702"/>
      <c r="P1048" s="702"/>
      <c r="Q1048" s="702"/>
      <c r="R1048" s="702"/>
      <c r="S1048" s="702"/>
      <c r="T1048" s="702"/>
      <c r="U1048" s="702"/>
      <c r="V1048" s="702"/>
      <c r="W1048" s="702"/>
      <c r="X1048" s="702"/>
      <c r="Y1048" s="750"/>
      <c r="Z1048" s="842"/>
      <c r="AA1048" s="842"/>
      <c r="AB1048" s="842"/>
      <c r="AC1048" s="842"/>
      <c r="AD1048" s="751"/>
      <c r="AE1048" s="12"/>
      <c r="AH1048" s="655">
        <f>IF($AH$1019=$AJ$1019,0,IF(OR(S1024=1,S1024=""),0,1))</f>
        <v>0</v>
      </c>
      <c r="AI1048" s="655"/>
      <c r="AK1048" s="645" t="b">
        <f>NOT(EXACT(D1048,UPPER(D1048)))</f>
        <v>0</v>
      </c>
      <c r="AL1048" s="647"/>
      <c r="AM1048" s="645" t="str">
        <f>SUBSTITUTE( SUBSTITUTE( SUBSTITUTE( SUBSTITUTE( SUBSTITUTE( SUBSTITUTE( SUBSTITUTE( SUBSTITUTE( SUBSTITUTE( SUBSTITUTE(D1048, "á", "a"), "é", "e"), "í", "i"), "ó", "o"), "ú", "u"), "Á", "A"), "É", "E"), "Í", "I"), "Ó", "O"), "Ú", "U")</f>
        <v/>
      </c>
      <c r="AN1048" s="647"/>
      <c r="AO1048" s="645">
        <f>COUNTIF(AK1048,"VERDADERO")</f>
        <v>0</v>
      </c>
      <c r="AP1048" s="647"/>
      <c r="AQ1048" s="645" t="b">
        <f>NOT(EXACT(D1048,AM1048))</f>
        <v>0</v>
      </c>
      <c r="AR1048" s="647"/>
      <c r="AS1048" s="645" t="str">
        <f>SUBSTITUTE((SUBSTITUTE(SUBSTITUTE(SUBSTITUTE(D1048,".",""),",",""),"(","")),")","")</f>
        <v/>
      </c>
      <c r="AT1048" s="647"/>
      <c r="AU1048" s="645">
        <f>COUNTIF(AQ1048,"VERDADERO")</f>
        <v>0</v>
      </c>
      <c r="AV1048" s="647"/>
      <c r="AW1048" s="638" t="b">
        <f>NOT(EXACT(D1048,AS1048))</f>
        <v>0</v>
      </c>
      <c r="AX1048" s="638"/>
      <c r="AY1048" s="638">
        <f>COUNTIF(AW1048,"VERDADERO")</f>
        <v>0</v>
      </c>
      <c r="AZ1048" s="638"/>
      <c r="BB1048" s="661">
        <f>IF($AH$1042=$AJ$1042,0,IF(COUNTIF(D1048:AD1052,"NS")=0,0,1))</f>
        <v>0</v>
      </c>
      <c r="BC1048" s="661"/>
      <c r="BD1048" s="72"/>
      <c r="BE1048" s="638">
        <f>IF($AH$1042=$AJ$1042,0,IF(OR(AND(D1048&lt;&gt;"",COUNTA(Y1048)=COUNTA($Y$1047)),AND(D1048="",COUNTA(Y1048)=0)),0,1))</f>
        <v>0</v>
      </c>
      <c r="BF1048" s="638"/>
    </row>
    <row r="1049" spans="1:58" ht="15" customHeight="1">
      <c r="A1049" s="131"/>
      <c r="B1049" s="53"/>
      <c r="C1049" s="82" t="s">
        <v>67</v>
      </c>
      <c r="D1049" s="702"/>
      <c r="E1049" s="702"/>
      <c r="F1049" s="702"/>
      <c r="G1049" s="702"/>
      <c r="H1049" s="702"/>
      <c r="I1049" s="702"/>
      <c r="J1049" s="702"/>
      <c r="K1049" s="702"/>
      <c r="L1049" s="702"/>
      <c r="M1049" s="702"/>
      <c r="N1049" s="702"/>
      <c r="O1049" s="702"/>
      <c r="P1049" s="702"/>
      <c r="Q1049" s="702"/>
      <c r="R1049" s="702"/>
      <c r="S1049" s="702"/>
      <c r="T1049" s="702"/>
      <c r="U1049" s="702"/>
      <c r="V1049" s="702"/>
      <c r="W1049" s="702"/>
      <c r="X1049" s="702"/>
      <c r="Y1049" s="750"/>
      <c r="Z1049" s="842"/>
      <c r="AA1049" s="842"/>
      <c r="AB1049" s="842"/>
      <c r="AC1049" s="842"/>
      <c r="AD1049" s="751"/>
      <c r="AE1049" s="12"/>
      <c r="AK1049" s="645" t="b">
        <f>NOT(EXACT(D1049,UPPER(D1049)))</f>
        <v>0</v>
      </c>
      <c r="AL1049" s="647"/>
      <c r="AM1049" s="645" t="str">
        <f>SUBSTITUTE( SUBSTITUTE( SUBSTITUTE( SUBSTITUTE( SUBSTITUTE( SUBSTITUTE( SUBSTITUTE( SUBSTITUTE( SUBSTITUTE( SUBSTITUTE(D1049, "á", "a"), "é", "e"), "í", "i"), "ó", "o"), "ú", "u"), "Á", "A"), "É", "E"), "Í", "I"), "Ó", "O"), "Ú", "U")</f>
        <v/>
      </c>
      <c r="AN1049" s="647"/>
      <c r="AO1049" s="645">
        <f>COUNTIF(AK1049,"VERDADERO")</f>
        <v>0</v>
      </c>
      <c r="AP1049" s="647"/>
      <c r="AQ1049" s="645" t="b">
        <f>NOT(EXACT(D1049,AM1049))</f>
        <v>0</v>
      </c>
      <c r="AR1049" s="647"/>
      <c r="AS1049" s="645" t="str">
        <f>SUBSTITUTE((SUBSTITUTE(SUBSTITUTE(SUBSTITUTE(D1049,".",""),",",""),"(","")),")","")</f>
        <v/>
      </c>
      <c r="AT1049" s="647"/>
      <c r="AU1049" s="645">
        <f>COUNTIF(AQ1049,"VERDADERO")</f>
        <v>0</v>
      </c>
      <c r="AV1049" s="647"/>
      <c r="AW1049" s="638" t="b">
        <f>NOT(EXACT(D1049,AS1049))</f>
        <v>0</v>
      </c>
      <c r="AX1049" s="638"/>
      <c r="AY1049" s="638">
        <f>COUNTIF(AW1049,"VERDADERO")</f>
        <v>0</v>
      </c>
      <c r="AZ1049" s="638"/>
      <c r="BE1049" s="638">
        <f>IF($AH$1042=$AJ$1042,0,IF(OR(AND(D1049&lt;&gt;"",COUNTA(Y1049)=COUNTA($Y$1047)),AND(D1049="",COUNTA(Y1049)=0)),0,1))</f>
        <v>0</v>
      </c>
      <c r="BF1049" s="638"/>
    </row>
    <row r="1050" spans="1:58" ht="15" customHeight="1">
      <c r="A1050" s="131"/>
      <c r="B1050" s="53"/>
      <c r="C1050" s="82" t="s">
        <v>68</v>
      </c>
      <c r="D1050" s="702"/>
      <c r="E1050" s="702"/>
      <c r="F1050" s="702"/>
      <c r="G1050" s="702"/>
      <c r="H1050" s="702"/>
      <c r="I1050" s="702"/>
      <c r="J1050" s="702"/>
      <c r="K1050" s="702"/>
      <c r="L1050" s="702"/>
      <c r="M1050" s="702"/>
      <c r="N1050" s="702"/>
      <c r="O1050" s="702"/>
      <c r="P1050" s="702"/>
      <c r="Q1050" s="702"/>
      <c r="R1050" s="702"/>
      <c r="S1050" s="702"/>
      <c r="T1050" s="702"/>
      <c r="U1050" s="702"/>
      <c r="V1050" s="702"/>
      <c r="W1050" s="702"/>
      <c r="X1050" s="702"/>
      <c r="Y1050" s="750"/>
      <c r="Z1050" s="842"/>
      <c r="AA1050" s="842"/>
      <c r="AB1050" s="842"/>
      <c r="AC1050" s="842"/>
      <c r="AD1050" s="751"/>
      <c r="AE1050" s="12"/>
      <c r="AK1050" s="645" t="b">
        <f>NOT(EXACT(D1050,UPPER(D1050)))</f>
        <v>0</v>
      </c>
      <c r="AL1050" s="647"/>
      <c r="AM1050" s="645" t="str">
        <f>SUBSTITUTE( SUBSTITUTE( SUBSTITUTE( SUBSTITUTE( SUBSTITUTE( SUBSTITUTE( SUBSTITUTE( SUBSTITUTE( SUBSTITUTE( SUBSTITUTE(D1050, "á", "a"), "é", "e"), "í", "i"), "ó", "o"), "ú", "u"), "Á", "A"), "É", "E"), "Í", "I"), "Ó", "O"), "Ú", "U")</f>
        <v/>
      </c>
      <c r="AN1050" s="647"/>
      <c r="AO1050" s="645">
        <f>COUNTIF(AK1050,"VERDADERO")</f>
        <v>0</v>
      </c>
      <c r="AP1050" s="647"/>
      <c r="AQ1050" s="645" t="b">
        <f>NOT(EXACT(D1050,AM1050))</f>
        <v>0</v>
      </c>
      <c r="AR1050" s="647"/>
      <c r="AS1050" s="645" t="str">
        <f>SUBSTITUTE((SUBSTITUTE(SUBSTITUTE(SUBSTITUTE(D1050,".",""),",",""),"(","")),")","")</f>
        <v/>
      </c>
      <c r="AT1050" s="647"/>
      <c r="AU1050" s="645">
        <f>COUNTIF(AQ1050,"VERDADERO")</f>
        <v>0</v>
      </c>
      <c r="AV1050" s="647"/>
      <c r="AW1050" s="638" t="b">
        <f>NOT(EXACT(D1050,AS1050))</f>
        <v>0</v>
      </c>
      <c r="AX1050" s="638"/>
      <c r="AY1050" s="638">
        <f>COUNTIF(AW1050,"VERDADERO")</f>
        <v>0</v>
      </c>
      <c r="AZ1050" s="638"/>
      <c r="BE1050" s="638">
        <f>IF($AH$1042=$AJ$1042,0,IF(OR(AND(D1050&lt;&gt;"",COUNTA(Y1050)=COUNTA($Y$1047)),AND(D1050="",COUNTA(Y1050)=0)),0,1))</f>
        <v>0</v>
      </c>
      <c r="BF1050" s="638"/>
    </row>
    <row r="1051" spans="1:58" s="72" customFormat="1" ht="15" customHeight="1">
      <c r="A1051" s="131"/>
      <c r="B1051" s="15"/>
      <c r="C1051" s="82" t="s">
        <v>69</v>
      </c>
      <c r="D1051" s="702"/>
      <c r="E1051" s="702"/>
      <c r="F1051" s="702"/>
      <c r="G1051" s="702"/>
      <c r="H1051" s="702"/>
      <c r="I1051" s="702"/>
      <c r="J1051" s="702"/>
      <c r="K1051" s="702"/>
      <c r="L1051" s="702"/>
      <c r="M1051" s="702"/>
      <c r="N1051" s="702"/>
      <c r="O1051" s="702"/>
      <c r="P1051" s="702"/>
      <c r="Q1051" s="702"/>
      <c r="R1051" s="702"/>
      <c r="S1051" s="702"/>
      <c r="T1051" s="702"/>
      <c r="U1051" s="702"/>
      <c r="V1051" s="702"/>
      <c r="W1051" s="702"/>
      <c r="X1051" s="702"/>
      <c r="Y1051" s="750"/>
      <c r="Z1051" s="842"/>
      <c r="AA1051" s="842"/>
      <c r="AB1051" s="842"/>
      <c r="AC1051" s="842"/>
      <c r="AD1051" s="751"/>
      <c r="AE1051" s="12"/>
      <c r="AF1051" s="122"/>
      <c r="AK1051" s="645" t="b">
        <f>NOT(EXACT(D1051,UPPER(D1051)))</f>
        <v>0</v>
      </c>
      <c r="AL1051" s="647"/>
      <c r="AM1051" s="645" t="str">
        <f>SUBSTITUTE( SUBSTITUTE( SUBSTITUTE( SUBSTITUTE( SUBSTITUTE( SUBSTITUTE( SUBSTITUTE( SUBSTITUTE( SUBSTITUTE( SUBSTITUTE(D1051, "á", "a"), "é", "e"), "í", "i"), "ó", "o"), "ú", "u"), "Á", "A"), "É", "E"), "Í", "I"), "Ó", "O"), "Ú", "U")</f>
        <v/>
      </c>
      <c r="AN1051" s="647"/>
      <c r="AO1051" s="645">
        <f>COUNTIF(AK1051,"VERDADERO")</f>
        <v>0</v>
      </c>
      <c r="AP1051" s="647"/>
      <c r="AQ1051" s="645" t="b">
        <f>NOT(EXACT(D1051,AM1051))</f>
        <v>0</v>
      </c>
      <c r="AR1051" s="647"/>
      <c r="AS1051" s="645" t="str">
        <f>SUBSTITUTE((SUBSTITUTE(SUBSTITUTE(SUBSTITUTE(D1051,".",""),",",""),"(","")),")","")</f>
        <v/>
      </c>
      <c r="AT1051" s="647"/>
      <c r="AU1051" s="645">
        <f>COUNTIF(AQ1051,"VERDADERO")</f>
        <v>0</v>
      </c>
      <c r="AV1051" s="647"/>
      <c r="AW1051" s="638" t="b">
        <f>NOT(EXACT(D1051,AS1051))</f>
        <v>0</v>
      </c>
      <c r="AX1051" s="638"/>
      <c r="AY1051" s="638">
        <f>COUNTIF(AW1051,"VERDADERO")</f>
        <v>0</v>
      </c>
      <c r="AZ1051" s="638"/>
      <c r="BE1051" s="638">
        <f>IF($AH$1042=$AJ$1042,0,IF(OR(AND(D1051&lt;&gt;"",COUNTA(Y1051)=COUNTA($Y$1047)),AND(D1051="",COUNTA(Y1051)=0)),0,1))</f>
        <v>0</v>
      </c>
      <c r="BF1051" s="638"/>
    </row>
    <row r="1052" spans="1:58" s="72" customFormat="1" ht="15" customHeight="1">
      <c r="A1052" s="131"/>
      <c r="B1052" s="15"/>
      <c r="C1052" s="82" t="s">
        <v>70</v>
      </c>
      <c r="D1052" s="702"/>
      <c r="E1052" s="702"/>
      <c r="F1052" s="702"/>
      <c r="G1052" s="702"/>
      <c r="H1052" s="702"/>
      <c r="I1052" s="702"/>
      <c r="J1052" s="702"/>
      <c r="K1052" s="702"/>
      <c r="L1052" s="702"/>
      <c r="M1052" s="702"/>
      <c r="N1052" s="702"/>
      <c r="O1052" s="702"/>
      <c r="P1052" s="702"/>
      <c r="Q1052" s="702"/>
      <c r="R1052" s="702"/>
      <c r="S1052" s="702"/>
      <c r="T1052" s="702"/>
      <c r="U1052" s="702"/>
      <c r="V1052" s="702"/>
      <c r="W1052" s="702"/>
      <c r="X1052" s="702"/>
      <c r="Y1052" s="750"/>
      <c r="Z1052" s="842"/>
      <c r="AA1052" s="842"/>
      <c r="AB1052" s="842"/>
      <c r="AC1052" s="842"/>
      <c r="AD1052" s="751"/>
      <c r="AE1052" s="12"/>
      <c r="AF1052" s="122"/>
      <c r="AK1052" s="645" t="b">
        <f>NOT(EXACT(D1052,UPPER(D1052)))</f>
        <v>0</v>
      </c>
      <c r="AL1052" s="647"/>
      <c r="AM1052" s="645" t="str">
        <f>SUBSTITUTE( SUBSTITUTE( SUBSTITUTE( SUBSTITUTE( SUBSTITUTE( SUBSTITUTE( SUBSTITUTE( SUBSTITUTE( SUBSTITUTE( SUBSTITUTE(D1052, "á", "a"), "é", "e"), "í", "i"), "ó", "o"), "ú", "u"), "Á", "A"), "É", "E"), "Í", "I"), "Ó", "O"), "Ú", "U")</f>
        <v/>
      </c>
      <c r="AN1052" s="647"/>
      <c r="AO1052" s="645">
        <f>COUNTIF(AK1052,"VERDADERO")</f>
        <v>0</v>
      </c>
      <c r="AP1052" s="647"/>
      <c r="AQ1052" s="645" t="b">
        <f>NOT(EXACT(D1052,AM1052))</f>
        <v>0</v>
      </c>
      <c r="AR1052" s="647"/>
      <c r="AS1052" s="645" t="str">
        <f>SUBSTITUTE((SUBSTITUTE(SUBSTITUTE(SUBSTITUTE(D1052,".",""),",",""),"(","")),")","")</f>
        <v/>
      </c>
      <c r="AT1052" s="647"/>
      <c r="AU1052" s="645">
        <f>COUNTIF(AQ1052,"VERDADERO")</f>
        <v>0</v>
      </c>
      <c r="AV1052" s="647"/>
      <c r="AW1052" s="638" t="b">
        <f>NOT(EXACT(D1052,AS1052))</f>
        <v>0</v>
      </c>
      <c r="AX1052" s="638"/>
      <c r="AY1052" s="638">
        <f>COUNTIF(AW1052,"VERDADERO")</f>
        <v>0</v>
      </c>
      <c r="AZ1052" s="638"/>
      <c r="BE1052" s="638">
        <f>IF($AH$1042=$AJ$1042,0,IF(OR(AND(D1052&lt;&gt;"",COUNTA(Y1052)=COUNTA($Y$1047)),AND(D1052="",COUNTA(Y1052)=0)),0,1))</f>
        <v>0</v>
      </c>
      <c r="BF1052" s="638"/>
    </row>
    <row r="1053" spans="1:58" s="72" customFormat="1" ht="15" customHeight="1">
      <c r="A1053" s="131"/>
      <c r="B1053" s="15"/>
      <c r="D1053" s="2"/>
      <c r="E1053" s="2"/>
      <c r="F1053" s="2"/>
      <c r="G1053" s="2"/>
      <c r="H1053" s="2"/>
      <c r="I1053" s="2"/>
      <c r="J1053" s="2"/>
      <c r="K1053" s="2"/>
      <c r="L1053" s="2"/>
      <c r="M1053" s="2"/>
      <c r="N1053" s="2"/>
      <c r="O1053" s="2"/>
      <c r="P1053" s="2"/>
      <c r="Q1053" s="2"/>
      <c r="R1053" s="2"/>
      <c r="S1053" s="2"/>
      <c r="T1053" s="2"/>
      <c r="U1053" s="2"/>
      <c r="V1053" s="2"/>
      <c r="W1053" s="2"/>
      <c r="X1053" s="2"/>
      <c r="Y1053" s="2"/>
      <c r="Z1053" s="2"/>
      <c r="AA1053" s="2"/>
      <c r="AB1053" s="2"/>
      <c r="AC1053" s="2"/>
      <c r="AD1053" s="2"/>
      <c r="AE1053" s="12"/>
      <c r="AF1053" s="122"/>
      <c r="AY1053" s="644">
        <f>SUM(AO1048:AP1052,AU1048:AV1052,AY1048:AZ1052)</f>
        <v>0</v>
      </c>
      <c r="AZ1053" s="644"/>
      <c r="BE1053" s="708">
        <f>SUM(BE1048:BF1052)</f>
        <v>0</v>
      </c>
      <c r="BF1053" s="709"/>
    </row>
    <row r="1054" spans="1:58" s="72" customFormat="1" ht="24" customHeight="1">
      <c r="A1054" s="131"/>
      <c r="B1054" s="53"/>
      <c r="C1054" s="580" t="s">
        <v>127</v>
      </c>
      <c r="D1054" s="580"/>
      <c r="E1054" s="580"/>
      <c r="F1054" s="580"/>
      <c r="G1054" s="580"/>
      <c r="H1054" s="580"/>
      <c r="I1054" s="580"/>
      <c r="J1054" s="580"/>
      <c r="K1054" s="580"/>
      <c r="L1054" s="580"/>
      <c r="M1054" s="580"/>
      <c r="N1054" s="580"/>
      <c r="O1054" s="580"/>
      <c r="P1054" s="580"/>
      <c r="Q1054" s="580"/>
      <c r="R1054" s="580"/>
      <c r="S1054" s="580"/>
      <c r="T1054" s="580"/>
      <c r="U1054" s="580"/>
      <c r="V1054" s="580"/>
      <c r="W1054" s="580"/>
      <c r="X1054" s="580"/>
      <c r="Y1054" s="580"/>
      <c r="Z1054" s="580"/>
      <c r="AA1054" s="580"/>
      <c r="AB1054" s="580"/>
      <c r="AC1054" s="580"/>
      <c r="AD1054" s="580"/>
      <c r="AE1054" s="12"/>
      <c r="AF1054" s="122"/>
    </row>
    <row r="1055" spans="1:58" s="72" customFormat="1" ht="60" customHeight="1">
      <c r="A1055" s="131"/>
      <c r="B1055" s="53"/>
      <c r="C1055" s="763"/>
      <c r="D1055" s="764"/>
      <c r="E1055" s="764"/>
      <c r="F1055" s="764"/>
      <c r="G1055" s="764"/>
      <c r="H1055" s="764"/>
      <c r="I1055" s="764"/>
      <c r="J1055" s="764"/>
      <c r="K1055" s="764"/>
      <c r="L1055" s="764"/>
      <c r="M1055" s="764"/>
      <c r="N1055" s="764"/>
      <c r="O1055" s="764"/>
      <c r="P1055" s="764"/>
      <c r="Q1055" s="764"/>
      <c r="R1055" s="764"/>
      <c r="S1055" s="764"/>
      <c r="T1055" s="764"/>
      <c r="U1055" s="764"/>
      <c r="V1055" s="764"/>
      <c r="W1055" s="764"/>
      <c r="X1055" s="764"/>
      <c r="Y1055" s="764"/>
      <c r="Z1055" s="764"/>
      <c r="AA1055" s="764"/>
      <c r="AB1055" s="764"/>
      <c r="AC1055" s="764"/>
      <c r="AD1055" s="765"/>
      <c r="AE1055" s="12"/>
      <c r="AF1055" s="122"/>
    </row>
    <row r="1056" spans="1:58" s="72" customFormat="1" ht="15" customHeight="1">
      <c r="A1056" s="131"/>
      <c r="B1056" s="624" t="str">
        <f>IF(AY1053=0,"","Error: Verificar la información registrada tomando en cuenta la instrucción 3.")</f>
        <v/>
      </c>
      <c r="C1056" s="624"/>
      <c r="D1056" s="624"/>
      <c r="E1056" s="624"/>
      <c r="F1056" s="624"/>
      <c r="G1056" s="624"/>
      <c r="H1056" s="624"/>
      <c r="I1056" s="624"/>
      <c r="J1056" s="624"/>
      <c r="K1056" s="624"/>
      <c r="L1056" s="624"/>
      <c r="M1056" s="624"/>
      <c r="N1056" s="624"/>
      <c r="O1056" s="624"/>
      <c r="P1056" s="624"/>
      <c r="Q1056" s="624"/>
      <c r="R1056" s="624"/>
      <c r="S1056" s="624"/>
      <c r="T1056" s="624"/>
      <c r="U1056" s="624"/>
      <c r="V1056" s="624"/>
      <c r="W1056" s="624"/>
      <c r="X1056" s="624"/>
      <c r="Y1056" s="624"/>
      <c r="Z1056" s="624"/>
      <c r="AA1056" s="624"/>
      <c r="AB1056" s="624"/>
      <c r="AC1056" s="624"/>
      <c r="AD1056" s="624"/>
      <c r="AE1056" s="12"/>
      <c r="AF1056" s="122"/>
    </row>
    <row r="1057" spans="1:47" s="72" customFormat="1" ht="15" customHeight="1">
      <c r="A1057" s="131"/>
      <c r="B1057" s="756" t="str">
        <f>IF(BB1048=0,"","Alerta: Debe justificar el uso de NS argumentando el estado de la información desconocida.")</f>
        <v/>
      </c>
      <c r="C1057" s="756"/>
      <c r="D1057" s="756"/>
      <c r="E1057" s="756"/>
      <c r="F1057" s="756"/>
      <c r="G1057" s="756"/>
      <c r="H1057" s="756"/>
      <c r="I1057" s="756"/>
      <c r="J1057" s="756"/>
      <c r="K1057" s="756"/>
      <c r="L1057" s="756"/>
      <c r="M1057" s="756"/>
      <c r="N1057" s="756"/>
      <c r="O1057" s="756"/>
      <c r="P1057" s="756"/>
      <c r="Q1057" s="756"/>
      <c r="R1057" s="756"/>
      <c r="S1057" s="756"/>
      <c r="T1057" s="756"/>
      <c r="U1057" s="756"/>
      <c r="V1057" s="756"/>
      <c r="W1057" s="756"/>
      <c r="X1057" s="756"/>
      <c r="Y1057" s="756"/>
      <c r="Z1057" s="756"/>
      <c r="AA1057" s="756"/>
      <c r="AB1057" s="756"/>
      <c r="AC1057" s="756"/>
      <c r="AD1057" s="756"/>
      <c r="AE1057" s="12"/>
      <c r="AF1057" s="122"/>
    </row>
    <row r="1058" spans="1:47" s="72" customFormat="1" ht="15" customHeight="1">
      <c r="A1058" s="131"/>
      <c r="B1058" s="625" t="str">
        <f>IF(BE1053=0,"","Error: Debe completar toda la información requerida.")</f>
        <v/>
      </c>
      <c r="C1058" s="625"/>
      <c r="D1058" s="625"/>
      <c r="E1058" s="625"/>
      <c r="F1058" s="625"/>
      <c r="G1058" s="625"/>
      <c r="H1058" s="625"/>
      <c r="I1058" s="625"/>
      <c r="J1058" s="625"/>
      <c r="K1058" s="625"/>
      <c r="L1058" s="625"/>
      <c r="M1058" s="625"/>
      <c r="N1058" s="625"/>
      <c r="O1058" s="625"/>
      <c r="P1058" s="625"/>
      <c r="Q1058" s="625"/>
      <c r="R1058" s="625"/>
      <c r="S1058" s="625"/>
      <c r="T1058" s="625"/>
      <c r="U1058" s="625"/>
      <c r="V1058" s="625"/>
      <c r="W1058" s="625"/>
      <c r="X1058" s="625"/>
      <c r="Y1058" s="625"/>
      <c r="Z1058" s="625"/>
      <c r="AA1058" s="625"/>
      <c r="AB1058" s="625"/>
      <c r="AC1058" s="625"/>
      <c r="AD1058" s="625"/>
      <c r="AE1058" s="12"/>
      <c r="AF1058" s="122"/>
    </row>
    <row r="1059" spans="1:47" s="72" customFormat="1" ht="15" customHeight="1">
      <c r="A1059" s="131"/>
      <c r="B1059"/>
      <c r="C1059" s="34"/>
      <c r="D1059" s="34"/>
      <c r="E1059" s="34"/>
      <c r="F1059" s="34"/>
      <c r="G1059" s="34"/>
      <c r="H1059" s="34"/>
      <c r="I1059" s="34"/>
      <c r="J1059" s="34"/>
      <c r="K1059" s="34"/>
      <c r="L1059" s="34"/>
      <c r="M1059" s="34"/>
      <c r="N1059" s="34"/>
      <c r="O1059" s="34"/>
      <c r="P1059" s="34"/>
      <c r="Q1059" s="34"/>
      <c r="R1059" s="34"/>
      <c r="S1059" s="34"/>
      <c r="T1059" s="34"/>
      <c r="U1059" s="34"/>
      <c r="V1059" s="34"/>
      <c r="W1059" s="34"/>
      <c r="X1059" s="34"/>
      <c r="Y1059" s="34"/>
      <c r="Z1059" s="34"/>
      <c r="AA1059" s="34"/>
      <c r="AB1059" s="34"/>
      <c r="AC1059" s="34"/>
      <c r="AD1059" s="34"/>
      <c r="AE1059" s="12"/>
      <c r="AF1059" s="122"/>
    </row>
    <row r="1060" spans="1:47" s="72" customFormat="1" ht="15" customHeight="1">
      <c r="A1060" s="131"/>
      <c r="AE1060" s="12"/>
      <c r="AF1060" s="122"/>
    </row>
    <row r="1061" spans="1:47" s="72" customFormat="1" ht="15" customHeight="1" thickBot="1">
      <c r="A1061" s="131"/>
      <c r="AE1061" s="12"/>
      <c r="AF1061" s="122"/>
    </row>
    <row r="1062" spans="1:47" customFormat="1" ht="15" customHeight="1" thickBot="1">
      <c r="A1062" s="132"/>
      <c r="B1062" s="595" t="s">
        <v>7669</v>
      </c>
      <c r="C1062" s="596"/>
      <c r="D1062" s="596"/>
      <c r="E1062" s="596"/>
      <c r="F1062" s="596"/>
      <c r="G1062" s="596"/>
      <c r="H1062" s="596"/>
      <c r="I1062" s="596"/>
      <c r="J1062" s="596"/>
      <c r="K1062" s="596"/>
      <c r="L1062" s="596"/>
      <c r="M1062" s="596"/>
      <c r="N1062" s="596"/>
      <c r="O1062" s="596"/>
      <c r="P1062" s="596"/>
      <c r="Q1062" s="596"/>
      <c r="R1062" s="596"/>
      <c r="S1062" s="596"/>
      <c r="T1062" s="596"/>
      <c r="U1062" s="596"/>
      <c r="V1062" s="596"/>
      <c r="W1062" s="596"/>
      <c r="X1062" s="596"/>
      <c r="Y1062" s="596"/>
      <c r="Z1062" s="596"/>
      <c r="AA1062" s="596"/>
      <c r="AB1062" s="596"/>
      <c r="AC1062" s="596"/>
      <c r="AD1062" s="597"/>
      <c r="AF1062" s="122"/>
      <c r="AH1062" s="645" t="s">
        <v>7231</v>
      </c>
      <c r="AI1062" s="647"/>
    </row>
    <row r="1063" spans="1:47" customFormat="1" ht="15" customHeight="1">
      <c r="A1063" s="132"/>
      <c r="B1063" s="672" t="s">
        <v>428</v>
      </c>
      <c r="C1063" s="673"/>
      <c r="D1063" s="673"/>
      <c r="E1063" s="673"/>
      <c r="F1063" s="673"/>
      <c r="G1063" s="673"/>
      <c r="H1063" s="673"/>
      <c r="I1063" s="673"/>
      <c r="J1063" s="673"/>
      <c r="K1063" s="673"/>
      <c r="L1063" s="673"/>
      <c r="M1063" s="673"/>
      <c r="N1063" s="673"/>
      <c r="O1063" s="673"/>
      <c r="P1063" s="673"/>
      <c r="Q1063" s="673"/>
      <c r="R1063" s="673"/>
      <c r="S1063" s="673"/>
      <c r="T1063" s="673"/>
      <c r="U1063" s="673"/>
      <c r="V1063" s="673"/>
      <c r="W1063" s="673"/>
      <c r="X1063" s="673"/>
      <c r="Y1063" s="673"/>
      <c r="Z1063" s="673"/>
      <c r="AA1063" s="673"/>
      <c r="AB1063" s="673"/>
      <c r="AC1063" s="673"/>
      <c r="AD1063" s="674"/>
      <c r="AF1063" s="122"/>
      <c r="AH1063" s="704">
        <f>IF($AH$40=$AJ$40,0,IF(COUNTIF(M60:P114,1)&lt;$C$117,0,1))</f>
        <v>0</v>
      </c>
      <c r="AI1063" s="705"/>
    </row>
    <row r="1064" spans="1:47" customFormat="1" ht="24" customHeight="1">
      <c r="A1064" s="132"/>
      <c r="B1064" s="159"/>
      <c r="C1064" s="578" t="s">
        <v>1900</v>
      </c>
      <c r="D1064" s="578"/>
      <c r="E1064" s="578"/>
      <c r="F1064" s="578"/>
      <c r="G1064" s="578"/>
      <c r="H1064" s="578"/>
      <c r="I1064" s="578"/>
      <c r="J1064" s="578"/>
      <c r="K1064" s="578"/>
      <c r="L1064" s="578"/>
      <c r="M1064" s="578"/>
      <c r="N1064" s="578"/>
      <c r="O1064" s="578"/>
      <c r="P1064" s="578"/>
      <c r="Q1064" s="578"/>
      <c r="R1064" s="578"/>
      <c r="S1064" s="578"/>
      <c r="T1064" s="578"/>
      <c r="U1064" s="578"/>
      <c r="V1064" s="578"/>
      <c r="W1064" s="578"/>
      <c r="X1064" s="578"/>
      <c r="Y1064" s="578"/>
      <c r="Z1064" s="578"/>
      <c r="AA1064" s="578"/>
      <c r="AB1064" s="578"/>
      <c r="AC1064" s="578"/>
      <c r="AD1064" s="579"/>
      <c r="AF1064" s="122"/>
    </row>
    <row r="1065" spans="1:47" customFormat="1" ht="24" customHeight="1">
      <c r="A1065" s="132"/>
      <c r="B1065" s="326"/>
      <c r="C1065" s="675" t="s">
        <v>7812</v>
      </c>
      <c r="D1065" s="675"/>
      <c r="E1065" s="675"/>
      <c r="F1065" s="675"/>
      <c r="G1065" s="675"/>
      <c r="H1065" s="675"/>
      <c r="I1065" s="675"/>
      <c r="J1065" s="675"/>
      <c r="K1065" s="675"/>
      <c r="L1065" s="675"/>
      <c r="M1065" s="675"/>
      <c r="N1065" s="675"/>
      <c r="O1065" s="675"/>
      <c r="P1065" s="675"/>
      <c r="Q1065" s="675"/>
      <c r="R1065" s="675"/>
      <c r="S1065" s="675"/>
      <c r="T1065" s="675"/>
      <c r="U1065" s="675"/>
      <c r="V1065" s="675"/>
      <c r="W1065" s="675"/>
      <c r="X1065" s="675"/>
      <c r="Y1065" s="675"/>
      <c r="Z1065" s="675"/>
      <c r="AA1065" s="675"/>
      <c r="AB1065" s="675"/>
      <c r="AC1065" s="675"/>
      <c r="AD1065" s="676"/>
      <c r="AF1065" s="122"/>
    </row>
    <row r="1066" spans="1:47" customFormat="1" ht="15">
      <c r="A1066" s="131"/>
      <c r="B1066" s="847" t="s">
        <v>107</v>
      </c>
      <c r="C1066" s="848"/>
      <c r="D1066" s="848"/>
      <c r="E1066" s="848"/>
      <c r="F1066" s="848"/>
      <c r="G1066" s="848"/>
      <c r="H1066" s="848"/>
      <c r="I1066" s="848"/>
      <c r="J1066" s="848"/>
      <c r="K1066" s="848"/>
      <c r="L1066" s="848"/>
      <c r="M1066" s="848"/>
      <c r="N1066" s="848"/>
      <c r="O1066" s="848"/>
      <c r="P1066" s="848"/>
      <c r="Q1066" s="848"/>
      <c r="R1066" s="848"/>
      <c r="S1066" s="848"/>
      <c r="T1066" s="848"/>
      <c r="U1066" s="848"/>
      <c r="V1066" s="848"/>
      <c r="W1066" s="848"/>
      <c r="X1066" s="848"/>
      <c r="Y1066" s="848"/>
      <c r="Z1066" s="848"/>
      <c r="AA1066" s="848"/>
      <c r="AB1066" s="848"/>
      <c r="AC1066" s="848"/>
      <c r="AD1066" s="849"/>
      <c r="AE1066" s="12"/>
      <c r="AF1066" s="122"/>
    </row>
    <row r="1067" spans="1:47" customFormat="1" ht="36" customHeight="1">
      <c r="A1067" s="131"/>
      <c r="B1067" s="177"/>
      <c r="C1067" s="817" t="s">
        <v>7670</v>
      </c>
      <c r="D1067" s="817"/>
      <c r="E1067" s="817"/>
      <c r="F1067" s="817"/>
      <c r="G1067" s="817"/>
      <c r="H1067" s="817"/>
      <c r="I1067" s="817"/>
      <c r="J1067" s="817"/>
      <c r="K1067" s="817"/>
      <c r="L1067" s="817"/>
      <c r="M1067" s="817"/>
      <c r="N1067" s="817"/>
      <c r="O1067" s="817"/>
      <c r="P1067" s="817"/>
      <c r="Q1067" s="817"/>
      <c r="R1067" s="817"/>
      <c r="S1067" s="817"/>
      <c r="T1067" s="817"/>
      <c r="U1067" s="817"/>
      <c r="V1067" s="817"/>
      <c r="W1067" s="817"/>
      <c r="X1067" s="817"/>
      <c r="Y1067" s="817"/>
      <c r="Z1067" s="817"/>
      <c r="AA1067" s="817"/>
      <c r="AB1067" s="817"/>
      <c r="AC1067" s="817"/>
      <c r="AD1067" s="818"/>
      <c r="AE1067" s="12"/>
      <c r="AF1067" s="122"/>
      <c r="AH1067" s="627" t="s">
        <v>7211</v>
      </c>
      <c r="AI1067" s="627"/>
      <c r="AJ1067" s="627" t="s">
        <v>7212</v>
      </c>
      <c r="AK1067" s="627"/>
      <c r="AL1067" s="627" t="s">
        <v>7213</v>
      </c>
      <c r="AM1067" s="627"/>
      <c r="AN1067" s="35"/>
      <c r="AO1067" s="35"/>
      <c r="AP1067" s="35"/>
      <c r="AQ1067" s="35"/>
      <c r="AR1067" s="35"/>
      <c r="AS1067" s="35"/>
    </row>
    <row r="1068" spans="1:47" ht="15" customHeight="1">
      <c r="A1068" s="132"/>
      <c r="AF1068" s="122"/>
      <c r="AH1068" s="642">
        <f>COUNTBLANK(C1072)</f>
        <v>1</v>
      </c>
      <c r="AI1068" s="643"/>
      <c r="AJ1068" s="639">
        <v>1</v>
      </c>
      <c r="AK1068" s="641"/>
      <c r="AL1068" s="639">
        <v>0</v>
      </c>
      <c r="AM1068" s="641"/>
    </row>
    <row r="1069" spans="1:47" ht="15" customHeight="1">
      <c r="A1069" s="131" t="s">
        <v>964</v>
      </c>
      <c r="B1069" s="841" t="s">
        <v>7593</v>
      </c>
      <c r="C1069" s="841"/>
      <c r="D1069" s="841"/>
      <c r="E1069" s="841"/>
      <c r="F1069" s="841"/>
      <c r="G1069" s="841"/>
      <c r="H1069" s="841"/>
      <c r="I1069" s="841"/>
      <c r="J1069" s="841"/>
      <c r="K1069" s="841"/>
      <c r="L1069" s="841"/>
      <c r="M1069" s="841"/>
      <c r="N1069" s="841"/>
      <c r="O1069" s="841"/>
      <c r="P1069" s="841"/>
      <c r="Q1069" s="841"/>
      <c r="R1069" s="841"/>
      <c r="S1069" s="841"/>
      <c r="T1069" s="841"/>
      <c r="U1069" s="841"/>
      <c r="V1069" s="841"/>
      <c r="W1069" s="841"/>
      <c r="X1069" s="841"/>
      <c r="Y1069" s="841"/>
      <c r="Z1069" s="841"/>
      <c r="AA1069" s="841"/>
      <c r="AB1069" s="841"/>
      <c r="AC1069" s="841"/>
      <c r="AD1069" s="841"/>
      <c r="AE1069" s="12"/>
    </row>
    <row r="1070" spans="1:47" ht="24" customHeight="1">
      <c r="A1070" s="167"/>
      <c r="C1070" s="671" t="s">
        <v>1282</v>
      </c>
      <c r="D1070" s="671"/>
      <c r="E1070" s="671"/>
      <c r="F1070" s="671"/>
      <c r="G1070" s="671"/>
      <c r="H1070" s="671"/>
      <c r="I1070" s="671"/>
      <c r="J1070" s="671"/>
      <c r="K1070" s="671"/>
      <c r="L1070" s="671"/>
      <c r="M1070" s="671"/>
      <c r="N1070" s="671"/>
      <c r="O1070" s="671"/>
      <c r="P1070" s="671"/>
      <c r="Q1070" s="671"/>
      <c r="R1070" s="671"/>
      <c r="S1070" s="671"/>
      <c r="T1070" s="671"/>
      <c r="U1070" s="671"/>
      <c r="V1070" s="671"/>
      <c r="W1070" s="671"/>
      <c r="X1070" s="671"/>
      <c r="Y1070" s="671"/>
      <c r="Z1070" s="671"/>
      <c r="AA1070" s="671"/>
      <c r="AB1070" s="671"/>
      <c r="AC1070" s="671"/>
      <c r="AD1070" s="671"/>
      <c r="AE1070" s="12"/>
      <c r="AH1070" s="639" t="s">
        <v>7231</v>
      </c>
      <c r="AI1070" s="640"/>
      <c r="AJ1070" s="640"/>
      <c r="AK1070" s="640"/>
      <c r="AL1070" s="640"/>
      <c r="AM1070" s="640"/>
      <c r="AN1070" s="640"/>
      <c r="AO1070" s="641"/>
    </row>
    <row r="1071" spans="1:47" ht="15" customHeight="1" thickBot="1">
      <c r="A1071" s="131"/>
      <c r="C1071" s="15"/>
      <c r="D1071" s="15"/>
      <c r="E1071" s="15"/>
      <c r="F1071" s="15"/>
      <c r="G1071" s="15"/>
      <c r="H1071" s="15"/>
      <c r="I1071" s="15"/>
      <c r="J1071" s="15"/>
      <c r="K1071" s="15"/>
      <c r="L1071" s="15"/>
      <c r="M1071" s="15"/>
      <c r="N1071" s="15"/>
      <c r="O1071" s="15"/>
      <c r="P1071" s="15"/>
      <c r="Q1071" s="15"/>
      <c r="R1071" s="15"/>
      <c r="S1071" s="15"/>
      <c r="T1071" s="15"/>
      <c r="U1071" s="15"/>
      <c r="V1071" s="15"/>
      <c r="W1071" s="15"/>
      <c r="X1071" s="15"/>
      <c r="Y1071" s="15"/>
      <c r="Z1071" s="15"/>
      <c r="AA1071" s="15"/>
      <c r="AB1071" s="15"/>
      <c r="AC1071" s="15"/>
      <c r="AD1071" s="15"/>
      <c r="AE1071" s="12"/>
      <c r="AH1071" s="651" t="s">
        <v>7894</v>
      </c>
      <c r="AI1071" s="653"/>
      <c r="AJ1071" s="651" t="s">
        <v>7895</v>
      </c>
      <c r="AK1071" s="653"/>
      <c r="AL1071" s="639" t="s">
        <v>7266</v>
      </c>
      <c r="AM1071" s="641"/>
      <c r="AN1071" s="645" t="s">
        <v>7223</v>
      </c>
      <c r="AO1071" s="647"/>
      <c r="AP1071" s="29"/>
      <c r="AQ1071" s="666" t="s">
        <v>7233</v>
      </c>
      <c r="AR1071" s="666"/>
      <c r="AT1071" s="666" t="s">
        <v>7234</v>
      </c>
      <c r="AU1071" s="666"/>
    </row>
    <row r="1072" spans="1:47" ht="15" customHeight="1" thickBot="1">
      <c r="A1072" s="131"/>
      <c r="C1072" s="844"/>
      <c r="D1072" s="845"/>
      <c r="E1072" s="845"/>
      <c r="F1072" s="846"/>
      <c r="G1072" s="31" t="s">
        <v>932</v>
      </c>
      <c r="H1072" s="15"/>
      <c r="I1072" s="15"/>
      <c r="J1072" s="15"/>
      <c r="K1072" s="15"/>
      <c r="L1072" s="15"/>
      <c r="M1072" s="15"/>
      <c r="N1072" s="15"/>
      <c r="O1072" s="15"/>
      <c r="P1072" s="15"/>
      <c r="Q1072" s="15"/>
      <c r="R1072" s="15"/>
      <c r="S1072" s="15"/>
      <c r="T1072" s="15"/>
      <c r="U1072" s="15"/>
      <c r="V1072" s="15"/>
      <c r="W1072" s="15"/>
      <c r="X1072" s="15"/>
      <c r="Y1072" s="15"/>
      <c r="Z1072" s="15"/>
      <c r="AA1072" s="15"/>
      <c r="AB1072" s="15"/>
      <c r="AC1072" s="15"/>
      <c r="AD1072" s="15"/>
      <c r="AE1072" s="12"/>
      <c r="AH1072" s="719">
        <f>U115</f>
        <v>0</v>
      </c>
      <c r="AI1072" s="647"/>
      <c r="AJ1072" s="719">
        <f>AA115</f>
        <v>0</v>
      </c>
      <c r="AK1072" s="647"/>
      <c r="AL1072" s="742">
        <f>C1072</f>
        <v>0</v>
      </c>
      <c r="AM1072" s="641"/>
      <c r="AN1072" s="877">
        <f>IF($AH$1068=$AJ$1068,0,IF(OR(OR($AL$1072=0,$AL$1072="NS",$AL$1072="NA"),AND($AL$1072&lt;&gt;AH1072,$AL$1072&lt;&gt;AJ1072),AND(SUM($AL$1072)&gt;0,AND(OR(AH1072="NS",AH1072="NA"),OR(AJ1072="NS",AJ1072="NA")))),0,1))</f>
        <v>0</v>
      </c>
      <c r="AO1072" s="878"/>
      <c r="AQ1072" s="661">
        <f>IF($AH$1068=$AJ$1068,0,IF(COUNTIF(C1072,"NS")=0,0,1))</f>
        <v>0</v>
      </c>
      <c r="AR1072" s="661"/>
      <c r="AT1072" s="658">
        <f>IF($AH$1068=$AJ$1068,0,IF(OR(AND($AH$1063=0,COUNTA(C1072)=COUNTA($G$1072)),AND($AH$1063=1,COUNTA(C1072)=0)),0,1))</f>
        <v>0</v>
      </c>
      <c r="AU1072" s="658"/>
    </row>
    <row r="1073" spans="1:39" ht="15" customHeight="1">
      <c r="A1073" s="131"/>
      <c r="C1073" s="34"/>
      <c r="D1073" s="34"/>
      <c r="E1073" s="34"/>
      <c r="F1073" s="34"/>
      <c r="G1073" s="34"/>
      <c r="H1073" s="34"/>
      <c r="I1073" s="34"/>
      <c r="J1073" s="34"/>
      <c r="K1073" s="34"/>
      <c r="L1073" s="34"/>
      <c r="M1073" s="34"/>
      <c r="N1073" s="34"/>
      <c r="O1073" s="34"/>
      <c r="P1073" s="34"/>
      <c r="Q1073" s="34"/>
      <c r="R1073" s="34"/>
      <c r="S1073" s="34"/>
      <c r="T1073" s="34"/>
      <c r="U1073" s="34"/>
      <c r="V1073" s="34"/>
      <c r="W1073" s="34"/>
      <c r="X1073" s="34"/>
      <c r="Y1073" s="34"/>
      <c r="Z1073" s="34"/>
      <c r="AA1073" s="34"/>
      <c r="AB1073" s="34"/>
      <c r="AC1073" s="34"/>
      <c r="AD1073" s="34"/>
      <c r="AE1073" s="12"/>
    </row>
    <row r="1074" spans="1:39" ht="24" customHeight="1">
      <c r="A1074" s="131"/>
      <c r="C1074" s="580" t="s">
        <v>127</v>
      </c>
      <c r="D1074" s="580"/>
      <c r="E1074" s="580"/>
      <c r="F1074" s="580"/>
      <c r="G1074" s="580"/>
      <c r="H1074" s="580"/>
      <c r="I1074" s="580"/>
      <c r="J1074" s="580"/>
      <c r="K1074" s="580"/>
      <c r="L1074" s="580"/>
      <c r="M1074" s="580"/>
      <c r="N1074" s="580"/>
      <c r="O1074" s="580"/>
      <c r="P1074" s="580"/>
      <c r="Q1074" s="580"/>
      <c r="R1074" s="580"/>
      <c r="S1074" s="580"/>
      <c r="T1074" s="580"/>
      <c r="U1074" s="580"/>
      <c r="V1074" s="580"/>
      <c r="W1074" s="580"/>
      <c r="X1074" s="580"/>
      <c r="Y1074" s="580"/>
      <c r="Z1074" s="580"/>
      <c r="AA1074" s="580"/>
      <c r="AB1074" s="580"/>
      <c r="AC1074" s="580"/>
      <c r="AD1074" s="580"/>
      <c r="AE1074" s="12"/>
    </row>
    <row r="1075" spans="1:39" ht="60" customHeight="1">
      <c r="A1075" s="131"/>
      <c r="C1075" s="763"/>
      <c r="D1075" s="764"/>
      <c r="E1075" s="764"/>
      <c r="F1075" s="764"/>
      <c r="G1075" s="764"/>
      <c r="H1075" s="764"/>
      <c r="I1075" s="764"/>
      <c r="J1075" s="764"/>
      <c r="K1075" s="764"/>
      <c r="L1075" s="764"/>
      <c r="M1075" s="764"/>
      <c r="N1075" s="764"/>
      <c r="O1075" s="764"/>
      <c r="P1075" s="764"/>
      <c r="Q1075" s="764"/>
      <c r="R1075" s="764"/>
      <c r="S1075" s="764"/>
      <c r="T1075" s="764"/>
      <c r="U1075" s="764"/>
      <c r="V1075" s="764"/>
      <c r="W1075" s="764"/>
      <c r="X1075" s="764"/>
      <c r="Y1075" s="764"/>
      <c r="Z1075" s="764"/>
      <c r="AA1075" s="764"/>
      <c r="AB1075" s="764"/>
      <c r="AC1075" s="764"/>
      <c r="AD1075" s="765"/>
      <c r="AE1075" s="12"/>
    </row>
    <row r="1076" spans="1:39" ht="24" customHeight="1">
      <c r="A1076" s="131"/>
      <c r="B1076" s="860" t="str">
        <f>IF(AN1072=0,"","Alerta: Revisar que la cantidad de ambulancias forenses no sea un duplicado de los anfiteatros o laboratorios móviles como señala la instrucción 1.")</f>
        <v/>
      </c>
      <c r="C1076" s="860"/>
      <c r="D1076" s="860"/>
      <c r="E1076" s="860"/>
      <c r="F1076" s="860"/>
      <c r="G1076" s="860"/>
      <c r="H1076" s="860"/>
      <c r="I1076" s="860"/>
      <c r="J1076" s="860"/>
      <c r="K1076" s="860"/>
      <c r="L1076" s="860"/>
      <c r="M1076" s="860"/>
      <c r="N1076" s="860"/>
      <c r="O1076" s="860"/>
      <c r="P1076" s="860"/>
      <c r="Q1076" s="860"/>
      <c r="R1076" s="860"/>
      <c r="S1076" s="860"/>
      <c r="T1076" s="860"/>
      <c r="U1076" s="860"/>
      <c r="V1076" s="860"/>
      <c r="W1076" s="860"/>
      <c r="X1076" s="860"/>
      <c r="Y1076" s="860"/>
      <c r="Z1076" s="860"/>
      <c r="AA1076" s="860"/>
      <c r="AB1076" s="860"/>
      <c r="AC1076" s="860"/>
      <c r="AD1076" s="860"/>
      <c r="AE1076" s="12"/>
    </row>
    <row r="1077" spans="1:39" ht="15" customHeight="1">
      <c r="A1077" s="131"/>
      <c r="B1077" s="756" t="str">
        <f>IF(AQ1072=0,"","Alerta: Debe justificar el uso de NS argumentando el estado de la información desconocida.")</f>
        <v/>
      </c>
      <c r="C1077" s="756"/>
      <c r="D1077" s="756"/>
      <c r="E1077" s="756"/>
      <c r="F1077" s="756"/>
      <c r="G1077" s="756"/>
      <c r="H1077" s="756"/>
      <c r="I1077" s="756"/>
      <c r="J1077" s="756"/>
      <c r="K1077" s="756"/>
      <c r="L1077" s="756"/>
      <c r="M1077" s="756"/>
      <c r="N1077" s="756"/>
      <c r="O1077" s="756"/>
      <c r="P1077" s="756"/>
      <c r="Q1077" s="756"/>
      <c r="R1077" s="756"/>
      <c r="S1077" s="756"/>
      <c r="T1077" s="756"/>
      <c r="U1077" s="756"/>
      <c r="V1077" s="756"/>
      <c r="W1077" s="756"/>
      <c r="X1077" s="756"/>
      <c r="Y1077" s="756"/>
      <c r="Z1077" s="756"/>
      <c r="AA1077" s="756"/>
      <c r="AB1077" s="756"/>
      <c r="AC1077" s="756"/>
      <c r="AD1077" s="756"/>
      <c r="AE1077" s="12"/>
    </row>
    <row r="1078" spans="1:39" ht="15" customHeight="1">
      <c r="A1078" s="131"/>
      <c r="B1078" s="625" t="str">
        <f>IF(AT1072=0,"","Error: Debe completar toda la información requerida.")</f>
        <v/>
      </c>
      <c r="C1078" s="625"/>
      <c r="D1078" s="625"/>
      <c r="E1078" s="625"/>
      <c r="F1078" s="625"/>
      <c r="G1078" s="625"/>
      <c r="H1078" s="625"/>
      <c r="I1078" s="625"/>
      <c r="J1078" s="625"/>
      <c r="K1078" s="625"/>
      <c r="L1078" s="625"/>
      <c r="M1078" s="625"/>
      <c r="N1078" s="625"/>
      <c r="O1078" s="625"/>
      <c r="P1078" s="625"/>
      <c r="Q1078" s="625"/>
      <c r="R1078" s="625"/>
      <c r="S1078" s="625"/>
      <c r="T1078" s="625"/>
      <c r="U1078" s="625"/>
      <c r="V1078" s="625"/>
      <c r="W1078" s="625"/>
      <c r="X1078" s="625"/>
      <c r="Y1078" s="625"/>
      <c r="Z1078" s="625"/>
      <c r="AA1078" s="625"/>
      <c r="AB1078" s="625"/>
      <c r="AC1078" s="625"/>
      <c r="AD1078" s="625"/>
      <c r="AE1078" s="12"/>
    </row>
    <row r="1079" spans="1:39" ht="15" customHeight="1"/>
    <row r="1080" spans="1:39" ht="15" customHeight="1"/>
    <row r="1081" spans="1:39" ht="15" customHeight="1" thickBot="1"/>
    <row r="1082" spans="1:39" ht="15" customHeight="1" thickBot="1">
      <c r="A1082" s="132"/>
      <c r="B1082" s="595" t="s">
        <v>7671</v>
      </c>
      <c r="C1082" s="596"/>
      <c r="D1082" s="596"/>
      <c r="E1082" s="596"/>
      <c r="F1082" s="596"/>
      <c r="G1082" s="596"/>
      <c r="H1082" s="596"/>
      <c r="I1082" s="596"/>
      <c r="J1082" s="596"/>
      <c r="K1082" s="596"/>
      <c r="L1082" s="596"/>
      <c r="M1082" s="596"/>
      <c r="N1082" s="596"/>
      <c r="O1082" s="596"/>
      <c r="P1082" s="596"/>
      <c r="Q1082" s="596"/>
      <c r="R1082" s="596"/>
      <c r="S1082" s="596"/>
      <c r="T1082" s="596"/>
      <c r="U1082" s="596"/>
      <c r="V1082" s="596"/>
      <c r="W1082" s="596"/>
      <c r="X1082" s="596"/>
      <c r="Y1082" s="596"/>
      <c r="Z1082" s="596"/>
      <c r="AA1082" s="596"/>
      <c r="AB1082" s="596"/>
      <c r="AC1082" s="596"/>
      <c r="AD1082" s="597"/>
    </row>
    <row r="1083" spans="1:39" ht="15" customHeight="1">
      <c r="B1083" s="672" t="s">
        <v>106</v>
      </c>
      <c r="C1083" s="673"/>
      <c r="D1083" s="673"/>
      <c r="E1083" s="673"/>
      <c r="F1083" s="673"/>
      <c r="G1083" s="673"/>
      <c r="H1083" s="673"/>
      <c r="I1083" s="673"/>
      <c r="J1083" s="673"/>
      <c r="K1083" s="673"/>
      <c r="L1083" s="673"/>
      <c r="M1083" s="673"/>
      <c r="N1083" s="673"/>
      <c r="O1083" s="673"/>
      <c r="P1083" s="673"/>
      <c r="Q1083" s="673"/>
      <c r="R1083" s="673"/>
      <c r="S1083" s="673"/>
      <c r="T1083" s="673"/>
      <c r="U1083" s="673"/>
      <c r="V1083" s="673"/>
      <c r="W1083" s="673"/>
      <c r="X1083" s="673"/>
      <c r="Y1083" s="673"/>
      <c r="Z1083" s="673"/>
      <c r="AA1083" s="673"/>
      <c r="AB1083" s="673"/>
      <c r="AC1083" s="673"/>
      <c r="AD1083" s="674"/>
    </row>
    <row r="1084" spans="1:39" customFormat="1" ht="24" customHeight="1">
      <c r="A1084" s="131"/>
      <c r="B1084" s="159"/>
      <c r="C1084" s="578" t="s">
        <v>7672</v>
      </c>
      <c r="D1084" s="578"/>
      <c r="E1084" s="578"/>
      <c r="F1084" s="578"/>
      <c r="G1084" s="578"/>
      <c r="H1084" s="578"/>
      <c r="I1084" s="578"/>
      <c r="J1084" s="578"/>
      <c r="K1084" s="578"/>
      <c r="L1084" s="578"/>
      <c r="M1084" s="578"/>
      <c r="N1084" s="578"/>
      <c r="O1084" s="578"/>
      <c r="P1084" s="578"/>
      <c r="Q1084" s="578"/>
      <c r="R1084" s="578"/>
      <c r="S1084" s="578"/>
      <c r="T1084" s="578"/>
      <c r="U1084" s="578"/>
      <c r="V1084" s="578"/>
      <c r="W1084" s="578"/>
      <c r="X1084" s="578"/>
      <c r="Y1084" s="578"/>
      <c r="Z1084" s="578"/>
      <c r="AA1084" s="578"/>
      <c r="AB1084" s="578"/>
      <c r="AC1084" s="578"/>
      <c r="AD1084" s="819"/>
      <c r="AE1084" s="12"/>
      <c r="AF1084" s="37"/>
    </row>
    <row r="1085" spans="1:39" customFormat="1" ht="15" customHeight="1">
      <c r="A1085" s="153"/>
      <c r="B1085" s="808" t="s">
        <v>107</v>
      </c>
      <c r="C1085" s="809"/>
      <c r="D1085" s="809"/>
      <c r="E1085" s="809"/>
      <c r="F1085" s="809"/>
      <c r="G1085" s="809"/>
      <c r="H1085" s="809"/>
      <c r="I1085" s="809"/>
      <c r="J1085" s="809"/>
      <c r="K1085" s="809"/>
      <c r="L1085" s="809"/>
      <c r="M1085" s="809"/>
      <c r="N1085" s="809"/>
      <c r="O1085" s="809"/>
      <c r="P1085" s="809"/>
      <c r="Q1085" s="809"/>
      <c r="R1085" s="809"/>
      <c r="S1085" s="809"/>
      <c r="T1085" s="809"/>
      <c r="U1085" s="809"/>
      <c r="V1085" s="809"/>
      <c r="W1085" s="809"/>
      <c r="X1085" s="809"/>
      <c r="Y1085" s="809"/>
      <c r="Z1085" s="809"/>
      <c r="AA1085" s="809"/>
      <c r="AB1085" s="809"/>
      <c r="AC1085" s="809"/>
      <c r="AD1085" s="810"/>
      <c r="AF1085" s="37"/>
    </row>
    <row r="1086" spans="1:39" ht="36" customHeight="1">
      <c r="B1086" s="327"/>
      <c r="C1086" s="578" t="s">
        <v>672</v>
      </c>
      <c r="D1086" s="578"/>
      <c r="E1086" s="578"/>
      <c r="F1086" s="578"/>
      <c r="G1086" s="578"/>
      <c r="H1086" s="578"/>
      <c r="I1086" s="578"/>
      <c r="J1086" s="578"/>
      <c r="K1086" s="578"/>
      <c r="L1086" s="578"/>
      <c r="M1086" s="578"/>
      <c r="N1086" s="578"/>
      <c r="O1086" s="578"/>
      <c r="P1086" s="578"/>
      <c r="Q1086" s="578"/>
      <c r="R1086" s="578"/>
      <c r="S1086" s="578"/>
      <c r="T1086" s="578"/>
      <c r="U1086" s="578"/>
      <c r="V1086" s="578"/>
      <c r="W1086" s="578"/>
      <c r="X1086" s="578"/>
      <c r="Y1086" s="578"/>
      <c r="Z1086" s="578"/>
      <c r="AA1086" s="578"/>
      <c r="AB1086" s="578"/>
      <c r="AC1086" s="578"/>
      <c r="AD1086" s="579"/>
    </row>
    <row r="1087" spans="1:39" ht="36" customHeight="1">
      <c r="B1087" s="328"/>
      <c r="C1087" s="580" t="s">
        <v>673</v>
      </c>
      <c r="D1087" s="580"/>
      <c r="E1087" s="580"/>
      <c r="F1087" s="580"/>
      <c r="G1087" s="580"/>
      <c r="H1087" s="580"/>
      <c r="I1087" s="580"/>
      <c r="J1087" s="580"/>
      <c r="K1087" s="580"/>
      <c r="L1087" s="580"/>
      <c r="M1087" s="580"/>
      <c r="N1087" s="580"/>
      <c r="O1087" s="580"/>
      <c r="P1087" s="580"/>
      <c r="Q1087" s="580"/>
      <c r="R1087" s="580"/>
      <c r="S1087" s="580"/>
      <c r="T1087" s="580"/>
      <c r="U1087" s="580"/>
      <c r="V1087" s="580"/>
      <c r="W1087" s="580"/>
      <c r="X1087" s="580"/>
      <c r="Y1087" s="580"/>
      <c r="Z1087" s="580"/>
      <c r="AA1087" s="580"/>
      <c r="AB1087" s="580"/>
      <c r="AC1087" s="580"/>
      <c r="AD1087" s="581"/>
    </row>
    <row r="1088" spans="1:39" ht="15" customHeight="1">
      <c r="AH1088" s="627" t="s">
        <v>7211</v>
      </c>
      <c r="AI1088" s="627"/>
      <c r="AJ1088" s="627" t="s">
        <v>7212</v>
      </c>
      <c r="AK1088" s="627"/>
      <c r="AL1088" s="627" t="s">
        <v>7213</v>
      </c>
      <c r="AM1088" s="627"/>
    </row>
    <row r="1089" spans="1:53" ht="36" customHeight="1">
      <c r="A1089" s="131" t="s">
        <v>965</v>
      </c>
      <c r="B1089" s="688" t="s">
        <v>7594</v>
      </c>
      <c r="C1089" s="688"/>
      <c r="D1089" s="688"/>
      <c r="E1089" s="688"/>
      <c r="F1089" s="688"/>
      <c r="G1089" s="688"/>
      <c r="H1089" s="688"/>
      <c r="I1089" s="688"/>
      <c r="J1089" s="688"/>
      <c r="K1089" s="688"/>
      <c r="L1089" s="688"/>
      <c r="M1089" s="688"/>
      <c r="N1089" s="688"/>
      <c r="O1089" s="688"/>
      <c r="P1089" s="688"/>
      <c r="Q1089" s="688"/>
      <c r="R1089" s="688"/>
      <c r="S1089" s="688"/>
      <c r="T1089" s="688"/>
      <c r="U1089" s="688"/>
      <c r="V1089" s="688"/>
      <c r="W1089" s="688"/>
      <c r="X1089" s="688"/>
      <c r="Y1089" s="688"/>
      <c r="Z1089" s="688"/>
      <c r="AA1089" s="688"/>
      <c r="AB1089" s="688"/>
      <c r="AC1089" s="688"/>
      <c r="AD1089" s="688"/>
      <c r="AH1089" s="642">
        <f>COUNTBLANK(C1093:AD1093)</f>
        <v>28</v>
      </c>
      <c r="AI1089" s="643"/>
      <c r="AJ1089" s="639">
        <v>28</v>
      </c>
      <c r="AK1089" s="641"/>
      <c r="AL1089" s="627">
        <v>18</v>
      </c>
      <c r="AM1089" s="627"/>
    </row>
    <row r="1090" spans="1:53" ht="15" customHeight="1">
      <c r="A1090" s="258"/>
      <c r="B1090" s="208"/>
      <c r="C1090" s="208"/>
      <c r="D1090" s="208"/>
      <c r="E1090" s="208"/>
      <c r="F1090" s="208"/>
      <c r="G1090" s="208"/>
      <c r="H1090" s="208"/>
      <c r="I1090" s="208"/>
      <c r="J1090" s="208"/>
      <c r="K1090" s="208"/>
      <c r="L1090" s="208"/>
      <c r="M1090" s="208"/>
      <c r="N1090" s="208"/>
      <c r="O1090" s="208"/>
      <c r="P1090" s="208"/>
      <c r="Q1090" s="208"/>
      <c r="R1090" s="208"/>
      <c r="S1090" s="208"/>
      <c r="T1090" s="208"/>
      <c r="U1090" s="208"/>
      <c r="V1090" s="208"/>
      <c r="W1090" s="208"/>
      <c r="X1090" s="208"/>
      <c r="Y1090" s="208"/>
      <c r="Z1090" s="208"/>
      <c r="AA1090" s="208"/>
      <c r="AB1090" s="208"/>
      <c r="AC1090" s="208"/>
      <c r="AD1090" s="208"/>
    </row>
    <row r="1091" spans="1:53" ht="15" customHeight="1">
      <c r="A1091" s="329"/>
      <c r="B1091" s="15"/>
      <c r="C1091" s="689" t="s">
        <v>415</v>
      </c>
      <c r="D1091" s="690"/>
      <c r="E1091" s="689" t="s">
        <v>416</v>
      </c>
      <c r="F1091" s="690"/>
      <c r="G1091" s="689" t="s">
        <v>417</v>
      </c>
      <c r="H1091" s="690"/>
      <c r="I1091" s="670" t="s">
        <v>418</v>
      </c>
      <c r="J1091" s="670"/>
      <c r="K1091" s="670"/>
      <c r="L1091" s="670"/>
      <c r="M1091" s="670"/>
      <c r="N1091" s="670"/>
      <c r="O1091" s="670"/>
      <c r="P1091" s="670"/>
      <c r="Q1091" s="670"/>
      <c r="R1091" s="670" t="s">
        <v>419</v>
      </c>
      <c r="S1091" s="670"/>
      <c r="T1091" s="670"/>
      <c r="U1091" s="670"/>
      <c r="V1091" s="670"/>
      <c r="W1091" s="670"/>
      <c r="X1091" s="670"/>
      <c r="Y1091" s="670"/>
      <c r="Z1091" s="670"/>
      <c r="AA1091" s="670" t="s">
        <v>1072</v>
      </c>
      <c r="AB1091" s="670"/>
      <c r="AC1091" s="670"/>
      <c r="AD1091" s="670"/>
      <c r="AH1091" s="560" t="s">
        <v>7268</v>
      </c>
      <c r="AI1091" s="560"/>
      <c r="AJ1091" s="560"/>
      <c r="AK1091" s="560"/>
      <c r="AL1091" s="560"/>
      <c r="AM1091" s="560"/>
      <c r="AN1091" s="560"/>
      <c r="AO1091" s="560"/>
      <c r="AP1091" s="732"/>
      <c r="AQ1091" s="560" t="s">
        <v>7269</v>
      </c>
      <c r="AR1091" s="560"/>
      <c r="AS1091" s="560"/>
      <c r="AT1091" s="560"/>
      <c r="AU1091" s="560"/>
      <c r="AV1091" s="560"/>
      <c r="AW1091" s="560"/>
      <c r="AX1091" s="560"/>
    </row>
    <row r="1092" spans="1:53" ht="60" customHeight="1">
      <c r="A1092" s="329"/>
      <c r="B1092" s="15"/>
      <c r="C1092" s="691"/>
      <c r="D1092" s="692"/>
      <c r="E1092" s="691"/>
      <c r="F1092" s="692"/>
      <c r="G1092" s="691"/>
      <c r="H1092" s="692"/>
      <c r="I1092" s="670" t="s">
        <v>113</v>
      </c>
      <c r="J1092" s="670"/>
      <c r="K1092" s="670"/>
      <c r="L1092" s="553" t="s">
        <v>420</v>
      </c>
      <c r="M1092" s="553"/>
      <c r="N1092" s="553"/>
      <c r="O1092" s="553" t="s">
        <v>421</v>
      </c>
      <c r="P1092" s="553"/>
      <c r="Q1092" s="553"/>
      <c r="R1092" s="670" t="s">
        <v>113</v>
      </c>
      <c r="S1092" s="670"/>
      <c r="T1092" s="670"/>
      <c r="U1092" s="553" t="s">
        <v>422</v>
      </c>
      <c r="V1092" s="553"/>
      <c r="W1092" s="553"/>
      <c r="X1092" s="553" t="s">
        <v>423</v>
      </c>
      <c r="Y1092" s="553"/>
      <c r="Z1092" s="553"/>
      <c r="AA1092" s="670"/>
      <c r="AB1092" s="670"/>
      <c r="AC1092" s="670"/>
      <c r="AD1092" s="670"/>
      <c r="AH1092" s="560" t="s">
        <v>7220</v>
      </c>
      <c r="AI1092" s="560"/>
      <c r="AJ1092" s="560" t="s">
        <v>7221</v>
      </c>
      <c r="AK1092" s="560"/>
      <c r="AL1092" s="560" t="s">
        <v>7222</v>
      </c>
      <c r="AM1092" s="560"/>
      <c r="AN1092" s="560" t="s">
        <v>7223</v>
      </c>
      <c r="AO1092" s="560"/>
      <c r="AP1092" s="732"/>
      <c r="AQ1092" s="560" t="s">
        <v>7220</v>
      </c>
      <c r="AR1092" s="560"/>
      <c r="AS1092" s="560" t="s">
        <v>7221</v>
      </c>
      <c r="AT1092" s="560"/>
      <c r="AU1092" s="560" t="s">
        <v>7222</v>
      </c>
      <c r="AV1092" s="560"/>
      <c r="AW1092" s="560" t="s">
        <v>7223</v>
      </c>
      <c r="AX1092" s="560"/>
      <c r="AZ1092" s="666" t="s">
        <v>7233</v>
      </c>
      <c r="BA1092" s="666"/>
    </row>
    <row r="1093" spans="1:53" ht="15" customHeight="1">
      <c r="A1093" s="329"/>
      <c r="B1093" s="15"/>
      <c r="C1093" s="667"/>
      <c r="D1093" s="669"/>
      <c r="E1093" s="667"/>
      <c r="F1093" s="669"/>
      <c r="G1093" s="667"/>
      <c r="H1093" s="669"/>
      <c r="I1093" s="701"/>
      <c r="J1093" s="701"/>
      <c r="K1093" s="701"/>
      <c r="L1093" s="701"/>
      <c r="M1093" s="701"/>
      <c r="N1093" s="701"/>
      <c r="O1093" s="701"/>
      <c r="P1093" s="701"/>
      <c r="Q1093" s="701"/>
      <c r="R1093" s="701"/>
      <c r="S1093" s="701"/>
      <c r="T1093" s="701"/>
      <c r="U1093" s="701"/>
      <c r="V1093" s="701"/>
      <c r="W1093" s="701"/>
      <c r="X1093" s="701"/>
      <c r="Y1093" s="701"/>
      <c r="Z1093" s="701"/>
      <c r="AA1093" s="701"/>
      <c r="AB1093" s="701"/>
      <c r="AC1093" s="701"/>
      <c r="AD1093" s="701"/>
      <c r="AH1093" s="731">
        <f>I1093</f>
        <v>0</v>
      </c>
      <c r="AI1093" s="560"/>
      <c r="AJ1093" s="560">
        <f>COUNTIF(L1093:Q1093,"NS")</f>
        <v>0</v>
      </c>
      <c r="AK1093" s="560"/>
      <c r="AL1093" s="560">
        <f>IF(COUNTIF(L1093:Q1093,"NA")=COUNTA($L$1092:$Q$1092),"NA",SUM(L1093:Q1093))</f>
        <v>0</v>
      </c>
      <c r="AM1093" s="560"/>
      <c r="AN1093" s="627">
        <f>IF($AH$1089=$AJ$1089, 0, IF(OR(AND(AH1093=0, AJ1093&gt;0),AND(AH1093="NS", AL1093&gt;0), AND(AH1093="NS", AJ1093=0, AL1093=0),AND(AH1093="NA",AJ1093&gt;0,AL1093=0)), 1, IF(OR(AND(AH1093&gt;0, AJ1093=2), AND(AH1093="NS", AJ1093=2), AND(AH1093="NS", AL1093=0, AJ1093&gt;0), AH1093=AL1093), 0, 1)))</f>
        <v>0</v>
      </c>
      <c r="AO1093" s="627">
        <f>IF($AJ$34=$AH$34, 0,
IF(OR(AND(AL1093=0, AM1093&gt;0),AND(AL1093="NS", AN1093&gt;0), AND(AL1093="NS", AM1093=0, AN1093=0),AND(AL1093="NA",AM1093&gt;0,AN1093=0)), 1,
IF(OR(AND(AL1093&gt;0, AM1093=2), AND(AL1093="NS", AM1093=2), AND(AL1093="NS", AN1093=0, AM1093&gt;0), AL1093=AN1093), 0, 1)))</f>
        <v>0</v>
      </c>
      <c r="AP1093" s="732"/>
      <c r="AQ1093" s="731">
        <f>R1093</f>
        <v>0</v>
      </c>
      <c r="AR1093" s="560"/>
      <c r="AS1093" s="560">
        <f>COUNTIF(U1093:Z1093,"NS")</f>
        <v>0</v>
      </c>
      <c r="AT1093" s="560"/>
      <c r="AU1093" s="560">
        <f>IF(COUNTIF(U1093:Z1093,"NA")=COUNTA(#REF!),"NA",SUM(U1093:Z1093))</f>
        <v>0</v>
      </c>
      <c r="AV1093" s="560"/>
      <c r="AW1093" s="627">
        <f>IF($AH$1089=$AJ$1089, 0, IF(OR(AND(AQ1093=0, AS1093&gt;0),AND(AQ1093="NS", AU1093&gt;0), AND(AQ1093="NS", AS1093=0, AU1093=0),AND(AQ1093="NA",AS1093&gt;0,AU1093=0)), 1, IF(OR(AND(AQ1093&gt;0, AS1093=2), AND(AQ1093="NS", AS1093=2), AND(AQ1093="NS", AU1093=0, AS1093&gt;0), AQ1093=AU1093), 0, 1)))</f>
        <v>0</v>
      </c>
      <c r="AX1093" s="627">
        <f>IF($AJ$34=$AH$34, 0,
IF(OR(AND(AU1093=0, AV1093&gt;0),AND(AU1093="NS", AW1093&gt;0), AND(AU1093="NS", AV1093=0, AW1093=0),AND(AU1093="NA",AV1093&gt;0,AW1093=0)), 1,
IF(OR(AND(AU1093&gt;0, AV1093=2), AND(AU1093="NS", AV1093=2), AND(AU1093="NS", AW1093=0, AV1093&gt;0), AU1093=AW1093), 0, 1)))</f>
        <v>0</v>
      </c>
      <c r="AZ1093" s="661">
        <f>IF($AH$1089=$AJ$1089,0,IF(COUNTIF(C1093:AD1093,"NS")=0,0,1))</f>
        <v>0</v>
      </c>
      <c r="BA1093" s="661"/>
    </row>
    <row r="1094" spans="1:53" ht="15" customHeight="1">
      <c r="A1094" s="329"/>
      <c r="B1094" s="15"/>
      <c r="C1094" s="142"/>
      <c r="D1094" s="142"/>
      <c r="E1094" s="142"/>
      <c r="F1094" s="142"/>
      <c r="G1094" s="142"/>
      <c r="H1094" s="142"/>
      <c r="I1094" s="142"/>
      <c r="J1094" s="142"/>
      <c r="K1094" s="142"/>
      <c r="L1094" s="142"/>
      <c r="M1094" s="142"/>
      <c r="N1094" s="142"/>
      <c r="O1094" s="142"/>
      <c r="P1094" s="142"/>
      <c r="Q1094" s="142"/>
      <c r="R1094" s="142"/>
      <c r="S1094" s="142"/>
      <c r="T1094" s="142"/>
      <c r="U1094" s="142"/>
      <c r="V1094" s="142"/>
      <c r="W1094" s="142"/>
      <c r="X1094" s="142"/>
      <c r="Y1094" s="142"/>
      <c r="Z1094" s="142"/>
      <c r="AA1094" s="142"/>
      <c r="AB1094" s="142"/>
      <c r="AC1094" s="142"/>
      <c r="AD1094" s="142"/>
      <c r="AW1094" s="877">
        <f>SUM(AW1093,AN1093)</f>
        <v>0</v>
      </c>
      <c r="AX1094" s="878"/>
    </row>
    <row r="1095" spans="1:53" ht="24" customHeight="1">
      <c r="A1095" s="249"/>
      <c r="B1095" s="143"/>
      <c r="C1095" s="578" t="s">
        <v>127</v>
      </c>
      <c r="D1095" s="578"/>
      <c r="E1095" s="578"/>
      <c r="F1095" s="578"/>
      <c r="G1095" s="578"/>
      <c r="H1095" s="578"/>
      <c r="I1095" s="578"/>
      <c r="J1095" s="578"/>
      <c r="K1095" s="578"/>
      <c r="L1095" s="578"/>
      <c r="M1095" s="578"/>
      <c r="N1095" s="578"/>
      <c r="O1095" s="578"/>
      <c r="P1095" s="578"/>
      <c r="Q1095" s="578"/>
      <c r="R1095" s="578"/>
      <c r="S1095" s="578"/>
      <c r="T1095" s="578"/>
      <c r="U1095" s="578"/>
      <c r="V1095" s="578"/>
      <c r="W1095" s="578"/>
      <c r="X1095" s="578"/>
      <c r="Y1095" s="578"/>
      <c r="Z1095" s="578"/>
      <c r="AA1095" s="578"/>
      <c r="AB1095" s="578"/>
      <c r="AC1095" s="578"/>
      <c r="AD1095" s="578"/>
    </row>
    <row r="1096" spans="1:53" ht="60" customHeight="1">
      <c r="A1096" s="249"/>
      <c r="B1096" s="143"/>
      <c r="C1096" s="702"/>
      <c r="D1096" s="702"/>
      <c r="E1096" s="702"/>
      <c r="F1096" s="702"/>
      <c r="G1096" s="702"/>
      <c r="H1096" s="702"/>
      <c r="I1096" s="702"/>
      <c r="J1096" s="702"/>
      <c r="K1096" s="702"/>
      <c r="L1096" s="702"/>
      <c r="M1096" s="702"/>
      <c r="N1096" s="702"/>
      <c r="O1096" s="702"/>
      <c r="P1096" s="702"/>
      <c r="Q1096" s="702"/>
      <c r="R1096" s="702"/>
      <c r="S1096" s="702"/>
      <c r="T1096" s="702"/>
      <c r="U1096" s="702"/>
      <c r="V1096" s="702"/>
      <c r="W1096" s="702"/>
      <c r="X1096" s="702"/>
      <c r="Y1096" s="702"/>
      <c r="Z1096" s="702"/>
      <c r="AA1096" s="702"/>
      <c r="AB1096" s="702"/>
      <c r="AC1096" s="702"/>
      <c r="AD1096" s="702"/>
    </row>
    <row r="1097" spans="1:53" s="72" customFormat="1" ht="15" customHeight="1">
      <c r="A1097" s="131"/>
      <c r="B1097" s="624" t="str">
        <f>IF(AW1094=0,"","Error: Verificar sumas por fila.")</f>
        <v/>
      </c>
      <c r="C1097" s="624"/>
      <c r="D1097" s="624"/>
      <c r="E1097" s="624"/>
      <c r="F1097" s="624"/>
      <c r="G1097" s="624"/>
      <c r="H1097" s="624"/>
      <c r="I1097" s="624"/>
      <c r="J1097" s="624"/>
      <c r="K1097" s="624"/>
      <c r="L1097" s="624"/>
      <c r="M1097" s="624"/>
      <c r="N1097" s="624"/>
      <c r="O1097" s="624"/>
      <c r="P1097" s="624"/>
      <c r="Q1097" s="624"/>
      <c r="R1097" s="624"/>
      <c r="S1097" s="624"/>
      <c r="T1097" s="624"/>
      <c r="U1097" s="624"/>
      <c r="V1097" s="624"/>
      <c r="W1097" s="624"/>
      <c r="X1097" s="624"/>
      <c r="Y1097" s="624"/>
      <c r="Z1097" s="624"/>
      <c r="AA1097" s="624"/>
      <c r="AB1097" s="624"/>
      <c r="AC1097" s="624"/>
      <c r="AD1097" s="624"/>
      <c r="AE1097" s="12"/>
      <c r="AF1097" s="122"/>
    </row>
    <row r="1098" spans="1:53" ht="15">
      <c r="A1098" s="131"/>
      <c r="B1098" s="756" t="str">
        <f>IF(AZ1093=0,"","Alerta: Debe justificar el uso de NS argumentando el estado de la información desconocida.")</f>
        <v/>
      </c>
      <c r="C1098" s="756"/>
      <c r="D1098" s="756"/>
      <c r="E1098" s="756"/>
      <c r="F1098" s="756"/>
      <c r="G1098" s="756"/>
      <c r="H1098" s="756"/>
      <c r="I1098" s="756"/>
      <c r="J1098" s="756"/>
      <c r="K1098" s="756"/>
      <c r="L1098" s="756"/>
      <c r="M1098" s="756"/>
      <c r="N1098" s="756"/>
      <c r="O1098" s="756"/>
      <c r="P1098" s="756"/>
      <c r="Q1098" s="756"/>
      <c r="R1098" s="756"/>
      <c r="S1098" s="756"/>
      <c r="T1098" s="756"/>
      <c r="U1098" s="756"/>
      <c r="V1098" s="756"/>
      <c r="W1098" s="756"/>
      <c r="X1098" s="756"/>
      <c r="Y1098" s="756"/>
      <c r="Z1098" s="756"/>
      <c r="AA1098" s="756"/>
      <c r="AB1098" s="756"/>
      <c r="AC1098" s="756"/>
      <c r="AD1098" s="756"/>
      <c r="AE1098" s="12"/>
    </row>
    <row r="1099" spans="1:53" ht="15">
      <c r="A1099" s="131"/>
      <c r="B1099" s="625" t="str">
        <f>IF(OR(AH1089=AJ1089,AH1089=AL1089),"","Error: Debe completar toda la información requerida.")</f>
        <v/>
      </c>
      <c r="C1099" s="625"/>
      <c r="D1099" s="625"/>
      <c r="E1099" s="625"/>
      <c r="F1099" s="625"/>
      <c r="G1099" s="625"/>
      <c r="H1099" s="625"/>
      <c r="I1099" s="625"/>
      <c r="J1099" s="625"/>
      <c r="K1099" s="625"/>
      <c r="L1099" s="625"/>
      <c r="M1099" s="625"/>
      <c r="N1099" s="625"/>
      <c r="O1099" s="625"/>
      <c r="P1099" s="625"/>
      <c r="Q1099" s="625"/>
      <c r="R1099" s="625"/>
      <c r="S1099" s="625"/>
      <c r="T1099" s="625"/>
      <c r="U1099" s="625"/>
      <c r="V1099" s="625"/>
      <c r="W1099" s="625"/>
      <c r="X1099" s="625"/>
      <c r="Y1099" s="625"/>
      <c r="Z1099" s="625"/>
      <c r="AA1099" s="625"/>
      <c r="AB1099" s="625"/>
      <c r="AC1099" s="625"/>
      <c r="AD1099" s="625"/>
      <c r="AE1099" s="12"/>
    </row>
    <row r="1100" spans="1:53" ht="15">
      <c r="A1100" s="131"/>
      <c r="B1100" s="171"/>
      <c r="C1100" s="171"/>
      <c r="D1100" s="171"/>
      <c r="E1100" s="171"/>
      <c r="F1100" s="171"/>
      <c r="G1100" s="171"/>
      <c r="H1100" s="171"/>
      <c r="I1100" s="171"/>
      <c r="J1100" s="171"/>
      <c r="K1100" s="171"/>
      <c r="L1100" s="171"/>
      <c r="M1100" s="171"/>
      <c r="N1100" s="171"/>
      <c r="O1100" s="171"/>
      <c r="P1100" s="171"/>
      <c r="Q1100" s="171"/>
      <c r="R1100" s="171"/>
      <c r="S1100" s="171"/>
      <c r="T1100" s="171"/>
      <c r="U1100" s="171"/>
      <c r="V1100" s="171"/>
      <c r="W1100" s="171"/>
      <c r="X1100" s="171"/>
      <c r="Y1100" s="171"/>
      <c r="Z1100" s="171"/>
      <c r="AA1100" s="171"/>
      <c r="AB1100" s="171"/>
      <c r="AC1100" s="171"/>
      <c r="AD1100" s="171"/>
      <c r="AE1100" s="12"/>
    </row>
    <row r="1101" spans="1:53" ht="15" customHeight="1">
      <c r="A1101" s="131"/>
      <c r="AE1101" s="12"/>
    </row>
    <row r="1102" spans="1:53" ht="15" customHeight="1">
      <c r="A1102" s="131"/>
      <c r="B1102" s="131"/>
      <c r="C1102" s="131"/>
      <c r="AE1102" s="12"/>
    </row>
    <row r="1103" spans="1:53" ht="36" customHeight="1">
      <c r="A1103" s="131" t="s">
        <v>966</v>
      </c>
      <c r="B1103" s="688" t="s">
        <v>7595</v>
      </c>
      <c r="C1103" s="688"/>
      <c r="D1103" s="688"/>
      <c r="E1103" s="688"/>
      <c r="F1103" s="688"/>
      <c r="G1103" s="688"/>
      <c r="H1103" s="688"/>
      <c r="I1103" s="688"/>
      <c r="J1103" s="688"/>
      <c r="K1103" s="688"/>
      <c r="L1103" s="688"/>
      <c r="M1103" s="688"/>
      <c r="N1103" s="688"/>
      <c r="O1103" s="688"/>
      <c r="P1103" s="688"/>
      <c r="Q1103" s="688"/>
      <c r="R1103" s="688"/>
      <c r="S1103" s="688"/>
      <c r="T1103" s="688"/>
      <c r="U1103" s="688"/>
      <c r="V1103" s="688"/>
      <c r="W1103" s="688"/>
      <c r="X1103" s="688"/>
      <c r="Y1103" s="688"/>
      <c r="Z1103" s="688"/>
      <c r="AA1103" s="688"/>
      <c r="AB1103" s="688"/>
      <c r="AC1103" s="688"/>
      <c r="AD1103" s="688"/>
      <c r="AH1103" s="627" t="s">
        <v>7211</v>
      </c>
      <c r="AI1103" s="627"/>
      <c r="AJ1103" s="627" t="s">
        <v>7212</v>
      </c>
      <c r="AK1103" s="627"/>
      <c r="AL1103" s="627" t="s">
        <v>7213</v>
      </c>
      <c r="AM1103" s="627"/>
    </row>
    <row r="1104" spans="1:53" s="45" customFormat="1" ht="24" customHeight="1">
      <c r="A1104" s="167"/>
      <c r="B1104" s="44"/>
      <c r="C1104" s="578" t="s">
        <v>7735</v>
      </c>
      <c r="D1104" s="578"/>
      <c r="E1104" s="578"/>
      <c r="F1104" s="578"/>
      <c r="G1104" s="578"/>
      <c r="H1104" s="578"/>
      <c r="I1104" s="578"/>
      <c r="J1104" s="578"/>
      <c r="K1104" s="578"/>
      <c r="L1104" s="578"/>
      <c r="M1104" s="578"/>
      <c r="N1104" s="578"/>
      <c r="O1104" s="578"/>
      <c r="P1104" s="578"/>
      <c r="Q1104" s="578"/>
      <c r="R1104" s="578"/>
      <c r="S1104" s="578"/>
      <c r="T1104" s="578"/>
      <c r="U1104" s="578"/>
      <c r="V1104" s="578"/>
      <c r="W1104" s="578"/>
      <c r="X1104" s="578"/>
      <c r="Y1104" s="578"/>
      <c r="Z1104" s="578"/>
      <c r="AA1104" s="578"/>
      <c r="AB1104" s="578"/>
      <c r="AC1104" s="578"/>
      <c r="AD1104" s="578"/>
      <c r="AE1104" s="44"/>
      <c r="AF1104" s="37"/>
      <c r="AH1104" s="639">
        <f>COUNTBLANK(D1111:AD1165)</f>
        <v>1485</v>
      </c>
      <c r="AI1104" s="641"/>
      <c r="AJ1104" s="639">
        <v>1485</v>
      </c>
      <c r="AK1104" s="641"/>
      <c r="AL1104" s="627">
        <v>0</v>
      </c>
      <c r="AM1104" s="627"/>
    </row>
    <row r="1105" spans="1:64" s="45" customFormat="1" ht="24" customHeight="1">
      <c r="A1105" s="167"/>
      <c r="B1105" s="517"/>
      <c r="C1105" s="578" t="s">
        <v>7734</v>
      </c>
      <c r="D1105" s="578"/>
      <c r="E1105" s="578"/>
      <c r="F1105" s="578"/>
      <c r="G1105" s="578"/>
      <c r="H1105" s="578"/>
      <c r="I1105" s="578"/>
      <c r="J1105" s="578"/>
      <c r="K1105" s="578"/>
      <c r="L1105" s="578"/>
      <c r="M1105" s="578"/>
      <c r="N1105" s="578"/>
      <c r="O1105" s="578"/>
      <c r="P1105" s="578"/>
      <c r="Q1105" s="578"/>
      <c r="R1105" s="578"/>
      <c r="S1105" s="578"/>
      <c r="T1105" s="578"/>
      <c r="U1105" s="578"/>
      <c r="V1105" s="578"/>
      <c r="W1105" s="578"/>
      <c r="X1105" s="578"/>
      <c r="Y1105" s="578"/>
      <c r="Z1105" s="578"/>
      <c r="AA1105" s="578"/>
      <c r="AB1105" s="578"/>
      <c r="AC1105" s="578"/>
      <c r="AD1105" s="578"/>
      <c r="AE1105" s="44"/>
      <c r="AF1105" s="271"/>
      <c r="AH1105" s="101"/>
      <c r="AI1105" s="101"/>
      <c r="AJ1105" s="101"/>
      <c r="AK1105" s="101"/>
      <c r="AL1105" s="101"/>
      <c r="AM1105" s="101"/>
    </row>
    <row r="1106" spans="1:64" ht="24" customHeight="1">
      <c r="A1106" s="167"/>
      <c r="C1106" s="578" t="s">
        <v>555</v>
      </c>
      <c r="D1106" s="578"/>
      <c r="E1106" s="578"/>
      <c r="F1106" s="578"/>
      <c r="G1106" s="578"/>
      <c r="H1106" s="578"/>
      <c r="I1106" s="578"/>
      <c r="J1106" s="578"/>
      <c r="K1106" s="578"/>
      <c r="L1106" s="578"/>
      <c r="M1106" s="578"/>
      <c r="N1106" s="578"/>
      <c r="O1106" s="578"/>
      <c r="P1106" s="578"/>
      <c r="Q1106" s="578"/>
      <c r="R1106" s="578"/>
      <c r="S1106" s="578"/>
      <c r="T1106" s="578"/>
      <c r="U1106" s="578"/>
      <c r="V1106" s="578"/>
      <c r="W1106" s="578"/>
      <c r="X1106" s="578"/>
      <c r="Y1106" s="578"/>
      <c r="Z1106" s="578"/>
      <c r="AA1106" s="578"/>
      <c r="AB1106" s="578"/>
      <c r="AC1106" s="578"/>
      <c r="AD1106" s="578"/>
    </row>
    <row r="1107" spans="1:64" ht="24" customHeight="1">
      <c r="A1107" s="167"/>
      <c r="C1107" s="578" t="s">
        <v>556</v>
      </c>
      <c r="D1107" s="578"/>
      <c r="E1107" s="578"/>
      <c r="F1107" s="578"/>
      <c r="G1107" s="578"/>
      <c r="H1107" s="578"/>
      <c r="I1107" s="578"/>
      <c r="J1107" s="578"/>
      <c r="K1107" s="578"/>
      <c r="L1107" s="578"/>
      <c r="M1107" s="578"/>
      <c r="N1107" s="578"/>
      <c r="O1107" s="578"/>
      <c r="P1107" s="578"/>
      <c r="Q1107" s="578"/>
      <c r="R1107" s="578"/>
      <c r="S1107" s="578"/>
      <c r="T1107" s="578"/>
      <c r="U1107" s="578"/>
      <c r="V1107" s="578"/>
      <c r="W1107" s="578"/>
      <c r="X1107" s="578"/>
      <c r="Y1107" s="578"/>
      <c r="Z1107" s="578"/>
      <c r="AA1107" s="578"/>
      <c r="AB1107" s="578"/>
      <c r="AC1107" s="578"/>
      <c r="AD1107" s="578"/>
    </row>
    <row r="1108" spans="1:64" s="110" customFormat="1" ht="24" customHeight="1">
      <c r="A1108" s="167"/>
      <c r="B1108" s="12"/>
      <c r="C1108" s="578" t="s">
        <v>424</v>
      </c>
      <c r="D1108" s="578"/>
      <c r="E1108" s="578"/>
      <c r="F1108" s="578"/>
      <c r="G1108" s="578"/>
      <c r="H1108" s="578"/>
      <c r="I1108" s="578"/>
      <c r="J1108" s="578"/>
      <c r="K1108" s="578"/>
      <c r="L1108" s="578"/>
      <c r="M1108" s="578"/>
      <c r="N1108" s="578"/>
      <c r="O1108" s="578"/>
      <c r="P1108" s="578"/>
      <c r="Q1108" s="578"/>
      <c r="R1108" s="578"/>
      <c r="S1108" s="578"/>
      <c r="T1108" s="578"/>
      <c r="U1108" s="578"/>
      <c r="V1108" s="578"/>
      <c r="W1108" s="578"/>
      <c r="X1108" s="578"/>
      <c r="Y1108" s="578"/>
      <c r="Z1108" s="578"/>
      <c r="AA1108" s="578"/>
      <c r="AB1108" s="578"/>
      <c r="AC1108" s="578"/>
      <c r="AD1108" s="578"/>
      <c r="AE1108" s="131"/>
      <c r="AF1108" s="330"/>
    </row>
    <row r="1109" spans="1:64" ht="15" customHeight="1">
      <c r="A1109" s="131"/>
      <c r="AE1109" s="12"/>
      <c r="AQ1109"/>
      <c r="AR1109"/>
      <c r="AS1109"/>
      <c r="AT1109" s="699" t="s">
        <v>7253</v>
      </c>
      <c r="AU1109" s="700"/>
      <c r="AV1109" s="700"/>
      <c r="AW1109" s="700"/>
      <c r="AX1109" s="700"/>
      <c r="AY1109" s="696"/>
      <c r="BG1109" s="699" t="s">
        <v>7224</v>
      </c>
      <c r="BH1109" s="700"/>
      <c r="BI1109" s="700"/>
      <c r="BJ1109" s="700"/>
      <c r="BK1109" s="700"/>
      <c r="BL1109" s="696"/>
    </row>
    <row r="1110" spans="1:64" ht="48" customHeight="1">
      <c r="A1110" s="131"/>
      <c r="C1110" s="766" t="s">
        <v>535</v>
      </c>
      <c r="D1110" s="767"/>
      <c r="E1110" s="767"/>
      <c r="F1110" s="767"/>
      <c r="G1110" s="767"/>
      <c r="H1110" s="767"/>
      <c r="I1110" s="767"/>
      <c r="J1110" s="767"/>
      <c r="K1110" s="767"/>
      <c r="L1110" s="768"/>
      <c r="M1110" s="558" t="s">
        <v>425</v>
      </c>
      <c r="N1110" s="558"/>
      <c r="O1110" s="558"/>
      <c r="P1110" s="558"/>
      <c r="Q1110" s="558"/>
      <c r="R1110" s="558"/>
      <c r="S1110" s="555" t="s">
        <v>426</v>
      </c>
      <c r="T1110" s="556"/>
      <c r="U1110" s="556"/>
      <c r="V1110" s="556"/>
      <c r="W1110" s="556"/>
      <c r="X1110" s="557"/>
      <c r="Y1110" s="555" t="s">
        <v>427</v>
      </c>
      <c r="Z1110" s="556"/>
      <c r="AA1110" s="556"/>
      <c r="AB1110" s="556"/>
      <c r="AC1110" s="556"/>
      <c r="AD1110" s="557"/>
      <c r="AE1110" s="12"/>
      <c r="AH1110" s="638" t="s">
        <v>7231</v>
      </c>
      <c r="AI1110" s="638"/>
      <c r="AK1110" s="665" t="s">
        <v>7265</v>
      </c>
      <c r="AL1110" s="665"/>
      <c r="AN1110" s="665" t="s">
        <v>7242</v>
      </c>
      <c r="AO1110" s="665"/>
      <c r="AQ1110" s="651" t="s">
        <v>7251</v>
      </c>
      <c r="AR1110" s="653"/>
      <c r="AS1110"/>
      <c r="AT1110" s="639" t="s">
        <v>7267</v>
      </c>
      <c r="AU1110" s="641"/>
      <c r="AV1110" s="639" t="s">
        <v>7272</v>
      </c>
      <c r="AW1110" s="641"/>
      <c r="AX1110" s="639" t="s">
        <v>7223</v>
      </c>
      <c r="AY1110" s="641"/>
      <c r="BA1110" s="666" t="s">
        <v>7233</v>
      </c>
      <c r="BB1110" s="666"/>
      <c r="BD1110" s="666" t="s">
        <v>7234</v>
      </c>
      <c r="BE1110" s="666"/>
      <c r="BG1110" s="699" t="s">
        <v>7259</v>
      </c>
      <c r="BH1110" s="696"/>
      <c r="BI1110" s="699" t="s">
        <v>7260</v>
      </c>
      <c r="BJ1110" s="696"/>
      <c r="BK1110" s="699" t="s">
        <v>7226</v>
      </c>
      <c r="BL1110" s="696"/>
    </row>
    <row r="1111" spans="1:64" ht="15">
      <c r="A1111" s="131"/>
      <c r="C1111" s="186" t="s">
        <v>66</v>
      </c>
      <c r="D1111" s="664" t="str">
        <f t="shared" ref="D1111:D1165" si="114">IF($AH$1111=1,"",IF($AH$40=$AJ$40,"",IF(D60="","",D60)))</f>
        <v/>
      </c>
      <c r="E1111" s="664"/>
      <c r="F1111" s="664"/>
      <c r="G1111" s="664"/>
      <c r="H1111" s="664"/>
      <c r="I1111" s="664"/>
      <c r="J1111" s="664"/>
      <c r="K1111" s="664"/>
      <c r="L1111" s="664"/>
      <c r="M1111" s="573"/>
      <c r="N1111" s="573"/>
      <c r="O1111" s="573"/>
      <c r="P1111" s="573"/>
      <c r="Q1111" s="573"/>
      <c r="R1111" s="573"/>
      <c r="S1111" s="685"/>
      <c r="T1111" s="685"/>
      <c r="U1111" s="685"/>
      <c r="V1111" s="685"/>
      <c r="W1111" s="685"/>
      <c r="X1111" s="685"/>
      <c r="Y1111" s="685"/>
      <c r="Z1111" s="685"/>
      <c r="AA1111" s="685"/>
      <c r="AB1111" s="685"/>
      <c r="AC1111" s="685"/>
      <c r="AD1111" s="685"/>
      <c r="AE1111" s="12"/>
      <c r="AH1111" s="703">
        <f>IF($AH$1089=$AJ$1089,0,IF(SUM(I1093)&gt;0,0,1))</f>
        <v>0</v>
      </c>
      <c r="AI1111" s="703"/>
      <c r="AK1111" s="655">
        <f>IF($AH$1104=$AJ$1104,0,IF(OR(M1111="",M1111=1),0,1))</f>
        <v>0</v>
      </c>
      <c r="AL1111" s="655"/>
      <c r="AN1111" s="638">
        <f t="shared" ref="AN1111:AN1150" si="115">IF($AH$1104=$AJ$1104,0,IF(OR(AND(D1111&lt;&gt;"",AK1111=0,SUM(S1111)&gt;0),AND(D1111&lt;&gt;"",AK1111=1,COUNTA(S1111)=0),AND(D1111&lt;&gt;"",AK1111=0,COUNTIF(S1111,"NS")=COUNTA($S$1110)),AND(D1111="",AK1111=0,COUNTA(S1111)=0)),0,1))</f>
        <v>0</v>
      </c>
      <c r="AO1111" s="638"/>
      <c r="AQ1111" s="693">
        <f t="shared" ref="AQ1111:AQ1150" si="116">IF($AH$1104=$AJ$1104,0,IF(OR(S1111&gt;=Y1111,AND(S1111&gt;0,OR(Y1111="NS",Y1111="NA"))),0,1))</f>
        <v>0</v>
      </c>
      <c r="AR1111" s="694"/>
      <c r="AS1111"/>
      <c r="AT1111" s="695">
        <f>I1093</f>
        <v>0</v>
      </c>
      <c r="AU1111" s="696"/>
      <c r="AV1111" s="695">
        <f>S1166</f>
        <v>0</v>
      </c>
      <c r="AW1111" s="696"/>
      <c r="AX1111" s="697">
        <f>IF(OR($AH$1104=$AJ$1104,AT1111=AV1111, AND(SUM(AT1111)&gt;0,OR(AV1111="NS",AV1111="NA"))),0,1)</f>
        <v>0</v>
      </c>
      <c r="AY1111" s="698"/>
      <c r="BA1111" s="661">
        <f>IF($AH$1104=$AJ$1104,0,IF(COUNTIF(M1111:AD1165,"NS")=0,0,1))</f>
        <v>0</v>
      </c>
      <c r="BB1111" s="661"/>
      <c r="BD1111" s="638">
        <f t="shared" ref="BD1111:BD1150" si="117">IF($AH$1104=$AJ$1104,0,IF(OR(AND(D1111&lt;&gt;"",AK1111=0,COUNTA(M1111:AD1111)=COUNTA($M$1110:$AD$1110)),AND(D1111&lt;&gt;"",AK1111=1,COUNTA(S1111:AD1111)=0),AND(D1111="",AK1111=0,COUNTA(M1111)=0)),0,1))</f>
        <v>0</v>
      </c>
      <c r="BE1111" s="638"/>
      <c r="BG1111" s="699">
        <v>4</v>
      </c>
      <c r="BH1111" s="696"/>
      <c r="BI1111" s="699">
        <f>IF(AQ1166=0,0,1)</f>
        <v>0</v>
      </c>
      <c r="BJ1111" s="696"/>
      <c r="BK1111" s="699" t="str">
        <f>IF(BI1111=0,"",IF(SUM($BI$1111:BI1111)=1,_xlfn.CONCAT(BG1111,),IF($BI$1113&gt;SUM($BI$1111:BI1111),_xlfn.CONCAT(", ",BG1111),IF($BI$1113=SUM($BI$1111:BI1111),_xlfn.CONCAT(" y ",BG1111,".")))))</f>
        <v/>
      </c>
      <c r="BL1111" s="696"/>
    </row>
    <row r="1112" spans="1:64" ht="15">
      <c r="A1112" s="131"/>
      <c r="C1112" s="82" t="s">
        <v>67</v>
      </c>
      <c r="D1112" s="664" t="str">
        <f t="shared" si="114"/>
        <v/>
      </c>
      <c r="E1112" s="664"/>
      <c r="F1112" s="664"/>
      <c r="G1112" s="664"/>
      <c r="H1112" s="664"/>
      <c r="I1112" s="664"/>
      <c r="J1112" s="664"/>
      <c r="K1112" s="664"/>
      <c r="L1112" s="664"/>
      <c r="M1112" s="573"/>
      <c r="N1112" s="573"/>
      <c r="O1112" s="573"/>
      <c r="P1112" s="573"/>
      <c r="Q1112" s="573"/>
      <c r="R1112" s="573"/>
      <c r="S1112" s="685"/>
      <c r="T1112" s="685"/>
      <c r="U1112" s="685"/>
      <c r="V1112" s="685"/>
      <c r="W1112" s="685"/>
      <c r="X1112" s="685"/>
      <c r="Y1112" s="685"/>
      <c r="Z1112" s="685"/>
      <c r="AA1112" s="685"/>
      <c r="AB1112" s="685"/>
      <c r="AC1112" s="685"/>
      <c r="AD1112" s="685"/>
      <c r="AE1112" s="12"/>
      <c r="AK1112" s="655">
        <f t="shared" ref="AK1112:AK1150" si="118">IF($AH$1104=$AJ$1104,0,IF(OR(M1112="",M1112=1),0,1))</f>
        <v>0</v>
      </c>
      <c r="AL1112" s="655"/>
      <c r="AN1112" s="638">
        <f t="shared" si="115"/>
        <v>0</v>
      </c>
      <c r="AO1112" s="638"/>
      <c r="AQ1112" s="693">
        <f t="shared" si="116"/>
        <v>0</v>
      </c>
      <c r="AR1112" s="694"/>
      <c r="BD1112" s="638">
        <f t="shared" si="117"/>
        <v>0</v>
      </c>
      <c r="BE1112" s="638"/>
      <c r="BG1112" s="699">
        <v>5</v>
      </c>
      <c r="BH1112" s="696"/>
      <c r="BI1112" s="699">
        <f>IF(AX1111=0,0,1)</f>
        <v>0</v>
      </c>
      <c r="BJ1112" s="696"/>
      <c r="BK1112" s="699" t="str">
        <f>IF(BI1112=0,"",IF(SUM($BI$1111:BI1112)=1,_xlfn.CONCAT(BG1112,),IF($BI$1113&gt;SUM($BI$1111:BI1112),_xlfn.CONCAT(", ",BG1112),IF($BI$1113=SUM($BI$1111:BI1112),_xlfn.CONCAT(" y ",BG1112,".")))))</f>
        <v/>
      </c>
      <c r="BL1112" s="696"/>
    </row>
    <row r="1113" spans="1:64" ht="15" customHeight="1">
      <c r="A1113" s="131"/>
      <c r="C1113" s="82" t="s">
        <v>68</v>
      </c>
      <c r="D1113" s="664" t="str">
        <f t="shared" si="114"/>
        <v/>
      </c>
      <c r="E1113" s="664"/>
      <c r="F1113" s="664"/>
      <c r="G1113" s="664"/>
      <c r="H1113" s="664"/>
      <c r="I1113" s="664"/>
      <c r="J1113" s="664"/>
      <c r="K1113" s="664"/>
      <c r="L1113" s="664"/>
      <c r="M1113" s="573"/>
      <c r="N1113" s="573"/>
      <c r="O1113" s="573"/>
      <c r="P1113" s="573"/>
      <c r="Q1113" s="573"/>
      <c r="R1113" s="573"/>
      <c r="S1113" s="685"/>
      <c r="T1113" s="685"/>
      <c r="U1113" s="685"/>
      <c r="V1113" s="685"/>
      <c r="W1113" s="685"/>
      <c r="X1113" s="685"/>
      <c r="Y1113" s="685"/>
      <c r="Z1113" s="685"/>
      <c r="AA1113" s="685"/>
      <c r="AB1113" s="685"/>
      <c r="AC1113" s="685"/>
      <c r="AD1113" s="685"/>
      <c r="AE1113" s="12"/>
      <c r="AK1113" s="655">
        <f t="shared" si="118"/>
        <v>0</v>
      </c>
      <c r="AL1113" s="655"/>
      <c r="AN1113" s="638">
        <f t="shared" si="115"/>
        <v>0</v>
      </c>
      <c r="AO1113" s="638"/>
      <c r="AQ1113" s="693">
        <f t="shared" si="116"/>
        <v>0</v>
      </c>
      <c r="AR1113" s="694"/>
      <c r="BD1113" s="638">
        <f t="shared" si="117"/>
        <v>0</v>
      </c>
      <c r="BE1113" s="638"/>
      <c r="BI1113" s="868">
        <f>SUM(BI1109:BJ1112)</f>
        <v>0</v>
      </c>
      <c r="BJ1113" s="869"/>
      <c r="BK1113" s="870" t="str">
        <f>IF(BI1113=0,"", _xlfn.CONCAT(BK1111:BL1112))</f>
        <v/>
      </c>
      <c r="BL1113" s="871"/>
    </row>
    <row r="1114" spans="1:64" ht="15" customHeight="1">
      <c r="A1114" s="131"/>
      <c r="C1114" s="82" t="s">
        <v>69</v>
      </c>
      <c r="D1114" s="664" t="str">
        <f t="shared" si="114"/>
        <v/>
      </c>
      <c r="E1114" s="664"/>
      <c r="F1114" s="664"/>
      <c r="G1114" s="664"/>
      <c r="H1114" s="664"/>
      <c r="I1114" s="664"/>
      <c r="J1114" s="664"/>
      <c r="K1114" s="664"/>
      <c r="L1114" s="664"/>
      <c r="M1114" s="573"/>
      <c r="N1114" s="573"/>
      <c r="O1114" s="573"/>
      <c r="P1114" s="573"/>
      <c r="Q1114" s="573"/>
      <c r="R1114" s="573"/>
      <c r="S1114" s="685"/>
      <c r="T1114" s="685"/>
      <c r="U1114" s="685"/>
      <c r="V1114" s="685"/>
      <c r="W1114" s="685"/>
      <c r="X1114" s="685"/>
      <c r="Y1114" s="685"/>
      <c r="Z1114" s="685"/>
      <c r="AA1114" s="685"/>
      <c r="AB1114" s="685"/>
      <c r="AC1114" s="685"/>
      <c r="AD1114" s="685"/>
      <c r="AE1114" s="12"/>
      <c r="AK1114" s="655">
        <f t="shared" si="118"/>
        <v>0</v>
      </c>
      <c r="AL1114" s="655"/>
      <c r="AN1114" s="638">
        <f t="shared" si="115"/>
        <v>0</v>
      </c>
      <c r="AO1114" s="638"/>
      <c r="AQ1114" s="693">
        <f t="shared" si="116"/>
        <v>0</v>
      </c>
      <c r="AR1114" s="694"/>
      <c r="BD1114" s="638">
        <f t="shared" si="117"/>
        <v>0</v>
      </c>
      <c r="BE1114" s="638"/>
    </row>
    <row r="1115" spans="1:64" ht="15" customHeight="1">
      <c r="A1115" s="131"/>
      <c r="C1115" s="82" t="s">
        <v>70</v>
      </c>
      <c r="D1115" s="664" t="str">
        <f t="shared" si="114"/>
        <v/>
      </c>
      <c r="E1115" s="664"/>
      <c r="F1115" s="664"/>
      <c r="G1115" s="664"/>
      <c r="H1115" s="664"/>
      <c r="I1115" s="664"/>
      <c r="J1115" s="664"/>
      <c r="K1115" s="664"/>
      <c r="L1115" s="664"/>
      <c r="M1115" s="573"/>
      <c r="N1115" s="573"/>
      <c r="O1115" s="573"/>
      <c r="P1115" s="573"/>
      <c r="Q1115" s="573"/>
      <c r="R1115" s="573"/>
      <c r="S1115" s="685"/>
      <c r="T1115" s="685"/>
      <c r="U1115" s="685"/>
      <c r="V1115" s="685"/>
      <c r="W1115" s="685"/>
      <c r="X1115" s="685"/>
      <c r="Y1115" s="685"/>
      <c r="Z1115" s="685"/>
      <c r="AA1115" s="685"/>
      <c r="AB1115" s="685"/>
      <c r="AC1115" s="685"/>
      <c r="AD1115" s="685"/>
      <c r="AE1115" s="12"/>
      <c r="AK1115" s="655">
        <f t="shared" si="118"/>
        <v>0</v>
      </c>
      <c r="AL1115" s="655"/>
      <c r="AN1115" s="638">
        <f t="shared" si="115"/>
        <v>0</v>
      </c>
      <c r="AO1115" s="638"/>
      <c r="AQ1115" s="693">
        <f t="shared" si="116"/>
        <v>0</v>
      </c>
      <c r="AR1115" s="694"/>
      <c r="BD1115" s="638">
        <f t="shared" si="117"/>
        <v>0</v>
      </c>
      <c r="BE1115" s="638"/>
    </row>
    <row r="1116" spans="1:64" ht="15" customHeight="1">
      <c r="A1116" s="131"/>
      <c r="C1116" s="82" t="s">
        <v>71</v>
      </c>
      <c r="D1116" s="664" t="str">
        <f t="shared" si="114"/>
        <v/>
      </c>
      <c r="E1116" s="664"/>
      <c r="F1116" s="664"/>
      <c r="G1116" s="664"/>
      <c r="H1116" s="664"/>
      <c r="I1116" s="664"/>
      <c r="J1116" s="664"/>
      <c r="K1116" s="664"/>
      <c r="L1116" s="664"/>
      <c r="M1116" s="573"/>
      <c r="N1116" s="573"/>
      <c r="O1116" s="573"/>
      <c r="P1116" s="573"/>
      <c r="Q1116" s="573"/>
      <c r="R1116" s="573"/>
      <c r="S1116" s="685"/>
      <c r="T1116" s="685"/>
      <c r="U1116" s="685"/>
      <c r="V1116" s="685"/>
      <c r="W1116" s="685"/>
      <c r="X1116" s="685"/>
      <c r="Y1116" s="685"/>
      <c r="Z1116" s="685"/>
      <c r="AA1116" s="685"/>
      <c r="AB1116" s="685"/>
      <c r="AC1116" s="685"/>
      <c r="AD1116" s="685"/>
      <c r="AE1116" s="12"/>
      <c r="AK1116" s="655">
        <f t="shared" si="118"/>
        <v>0</v>
      </c>
      <c r="AL1116" s="655"/>
      <c r="AN1116" s="638">
        <f t="shared" si="115"/>
        <v>0</v>
      </c>
      <c r="AO1116" s="638"/>
      <c r="AQ1116" s="693">
        <f t="shared" si="116"/>
        <v>0</v>
      </c>
      <c r="AR1116" s="694"/>
      <c r="BD1116" s="638">
        <f t="shared" si="117"/>
        <v>0</v>
      </c>
      <c r="BE1116" s="638"/>
    </row>
    <row r="1117" spans="1:64" ht="15" customHeight="1">
      <c r="A1117" s="131"/>
      <c r="C1117" s="82" t="s">
        <v>72</v>
      </c>
      <c r="D1117" s="664" t="str">
        <f t="shared" si="114"/>
        <v/>
      </c>
      <c r="E1117" s="664"/>
      <c r="F1117" s="664"/>
      <c r="G1117" s="664"/>
      <c r="H1117" s="664"/>
      <c r="I1117" s="664"/>
      <c r="J1117" s="664"/>
      <c r="K1117" s="664"/>
      <c r="L1117" s="664"/>
      <c r="M1117" s="573"/>
      <c r="N1117" s="573"/>
      <c r="O1117" s="573"/>
      <c r="P1117" s="573"/>
      <c r="Q1117" s="573"/>
      <c r="R1117" s="573"/>
      <c r="S1117" s="685"/>
      <c r="T1117" s="685"/>
      <c r="U1117" s="685"/>
      <c r="V1117" s="685"/>
      <c r="W1117" s="685"/>
      <c r="X1117" s="685"/>
      <c r="Y1117" s="685"/>
      <c r="Z1117" s="685"/>
      <c r="AA1117" s="685"/>
      <c r="AB1117" s="685"/>
      <c r="AC1117" s="685"/>
      <c r="AD1117" s="685"/>
      <c r="AE1117" s="12"/>
      <c r="AK1117" s="655">
        <f t="shared" si="118"/>
        <v>0</v>
      </c>
      <c r="AL1117" s="655"/>
      <c r="AN1117" s="638">
        <f t="shared" si="115"/>
        <v>0</v>
      </c>
      <c r="AO1117" s="638"/>
      <c r="AQ1117" s="693">
        <f t="shared" si="116"/>
        <v>0</v>
      </c>
      <c r="AR1117" s="694"/>
      <c r="BD1117" s="638">
        <f t="shared" si="117"/>
        <v>0</v>
      </c>
      <c r="BE1117" s="638"/>
    </row>
    <row r="1118" spans="1:64" ht="15" customHeight="1">
      <c r="A1118" s="131"/>
      <c r="C1118" s="82" t="s">
        <v>73</v>
      </c>
      <c r="D1118" s="664" t="str">
        <f t="shared" si="114"/>
        <v/>
      </c>
      <c r="E1118" s="664"/>
      <c r="F1118" s="664"/>
      <c r="G1118" s="664"/>
      <c r="H1118" s="664"/>
      <c r="I1118" s="664"/>
      <c r="J1118" s="664"/>
      <c r="K1118" s="664"/>
      <c r="L1118" s="664"/>
      <c r="M1118" s="573"/>
      <c r="N1118" s="573"/>
      <c r="O1118" s="573"/>
      <c r="P1118" s="573"/>
      <c r="Q1118" s="573"/>
      <c r="R1118" s="573"/>
      <c r="S1118" s="685"/>
      <c r="T1118" s="685"/>
      <c r="U1118" s="685"/>
      <c r="V1118" s="685"/>
      <c r="W1118" s="685"/>
      <c r="X1118" s="685"/>
      <c r="Y1118" s="685"/>
      <c r="Z1118" s="685"/>
      <c r="AA1118" s="685"/>
      <c r="AB1118" s="685"/>
      <c r="AC1118" s="685"/>
      <c r="AD1118" s="685"/>
      <c r="AE1118" s="12"/>
      <c r="AK1118" s="655">
        <f t="shared" si="118"/>
        <v>0</v>
      </c>
      <c r="AL1118" s="655"/>
      <c r="AN1118" s="638">
        <f t="shared" si="115"/>
        <v>0</v>
      </c>
      <c r="AO1118" s="638"/>
      <c r="AQ1118" s="693">
        <f t="shared" si="116"/>
        <v>0</v>
      </c>
      <c r="AR1118" s="694"/>
      <c r="BD1118" s="638">
        <f t="shared" si="117"/>
        <v>0</v>
      </c>
      <c r="BE1118" s="638"/>
    </row>
    <row r="1119" spans="1:64" ht="15" customHeight="1">
      <c r="A1119" s="131"/>
      <c r="C1119" s="82" t="s">
        <v>74</v>
      </c>
      <c r="D1119" s="664" t="str">
        <f t="shared" si="114"/>
        <v/>
      </c>
      <c r="E1119" s="664"/>
      <c r="F1119" s="664"/>
      <c r="G1119" s="664"/>
      <c r="H1119" s="664"/>
      <c r="I1119" s="664"/>
      <c r="J1119" s="664"/>
      <c r="K1119" s="664"/>
      <c r="L1119" s="664"/>
      <c r="M1119" s="573"/>
      <c r="N1119" s="573"/>
      <c r="O1119" s="573"/>
      <c r="P1119" s="573"/>
      <c r="Q1119" s="573"/>
      <c r="R1119" s="573"/>
      <c r="S1119" s="685"/>
      <c r="T1119" s="685"/>
      <c r="U1119" s="685"/>
      <c r="V1119" s="685"/>
      <c r="W1119" s="685"/>
      <c r="X1119" s="685"/>
      <c r="Y1119" s="685"/>
      <c r="Z1119" s="685"/>
      <c r="AA1119" s="685"/>
      <c r="AB1119" s="685"/>
      <c r="AC1119" s="685"/>
      <c r="AD1119" s="685"/>
      <c r="AE1119" s="12"/>
      <c r="AK1119" s="655">
        <f t="shared" si="118"/>
        <v>0</v>
      </c>
      <c r="AL1119" s="655"/>
      <c r="AN1119" s="638">
        <f t="shared" si="115"/>
        <v>0</v>
      </c>
      <c r="AO1119" s="638"/>
      <c r="AQ1119" s="693">
        <f t="shared" si="116"/>
        <v>0</v>
      </c>
      <c r="AR1119" s="694"/>
      <c r="BD1119" s="638">
        <f t="shared" si="117"/>
        <v>0</v>
      </c>
      <c r="BE1119" s="638"/>
    </row>
    <row r="1120" spans="1:64" ht="15" customHeight="1">
      <c r="A1120" s="131"/>
      <c r="C1120" s="82" t="s">
        <v>75</v>
      </c>
      <c r="D1120" s="664" t="str">
        <f t="shared" si="114"/>
        <v/>
      </c>
      <c r="E1120" s="664"/>
      <c r="F1120" s="664"/>
      <c r="G1120" s="664"/>
      <c r="H1120" s="664"/>
      <c r="I1120" s="664"/>
      <c r="J1120" s="664"/>
      <c r="K1120" s="664"/>
      <c r="L1120" s="664"/>
      <c r="M1120" s="573"/>
      <c r="N1120" s="573"/>
      <c r="O1120" s="573"/>
      <c r="P1120" s="573"/>
      <c r="Q1120" s="573"/>
      <c r="R1120" s="573"/>
      <c r="S1120" s="685"/>
      <c r="T1120" s="685"/>
      <c r="U1120" s="685"/>
      <c r="V1120" s="685"/>
      <c r="W1120" s="685"/>
      <c r="X1120" s="685"/>
      <c r="Y1120" s="685"/>
      <c r="Z1120" s="685"/>
      <c r="AA1120" s="685"/>
      <c r="AB1120" s="685"/>
      <c r="AC1120" s="685"/>
      <c r="AD1120" s="685"/>
      <c r="AE1120" s="12"/>
      <c r="AK1120" s="655">
        <f t="shared" si="118"/>
        <v>0</v>
      </c>
      <c r="AL1120" s="655"/>
      <c r="AN1120" s="638">
        <f t="shared" si="115"/>
        <v>0</v>
      </c>
      <c r="AO1120" s="638"/>
      <c r="AQ1120" s="693">
        <f t="shared" si="116"/>
        <v>0</v>
      </c>
      <c r="AR1120" s="694"/>
      <c r="BD1120" s="638">
        <f t="shared" si="117"/>
        <v>0</v>
      </c>
      <c r="BE1120" s="638"/>
    </row>
    <row r="1121" spans="1:57" ht="15" customHeight="1">
      <c r="A1121" s="131"/>
      <c r="C1121" s="82" t="s">
        <v>76</v>
      </c>
      <c r="D1121" s="664" t="str">
        <f t="shared" si="114"/>
        <v/>
      </c>
      <c r="E1121" s="664"/>
      <c r="F1121" s="664"/>
      <c r="G1121" s="664"/>
      <c r="H1121" s="664"/>
      <c r="I1121" s="664"/>
      <c r="J1121" s="664"/>
      <c r="K1121" s="664"/>
      <c r="L1121" s="664"/>
      <c r="M1121" s="573"/>
      <c r="N1121" s="573"/>
      <c r="O1121" s="573"/>
      <c r="P1121" s="573"/>
      <c r="Q1121" s="573"/>
      <c r="R1121" s="573"/>
      <c r="S1121" s="685"/>
      <c r="T1121" s="685"/>
      <c r="U1121" s="685"/>
      <c r="V1121" s="685"/>
      <c r="W1121" s="685"/>
      <c r="X1121" s="685"/>
      <c r="Y1121" s="685"/>
      <c r="Z1121" s="685"/>
      <c r="AA1121" s="685"/>
      <c r="AB1121" s="685"/>
      <c r="AC1121" s="685"/>
      <c r="AD1121" s="685"/>
      <c r="AE1121" s="12"/>
      <c r="AK1121" s="655">
        <f t="shared" si="118"/>
        <v>0</v>
      </c>
      <c r="AL1121" s="655"/>
      <c r="AN1121" s="638">
        <f t="shared" si="115"/>
        <v>0</v>
      </c>
      <c r="AO1121" s="638"/>
      <c r="AQ1121" s="693">
        <f t="shared" si="116"/>
        <v>0</v>
      </c>
      <c r="AR1121" s="694"/>
      <c r="BD1121" s="638">
        <f t="shared" si="117"/>
        <v>0</v>
      </c>
      <c r="BE1121" s="638"/>
    </row>
    <row r="1122" spans="1:57" ht="15" customHeight="1">
      <c r="A1122" s="131"/>
      <c r="C1122" s="82" t="s">
        <v>77</v>
      </c>
      <c r="D1122" s="664" t="str">
        <f t="shared" si="114"/>
        <v/>
      </c>
      <c r="E1122" s="664"/>
      <c r="F1122" s="664"/>
      <c r="G1122" s="664"/>
      <c r="H1122" s="664"/>
      <c r="I1122" s="664"/>
      <c r="J1122" s="664"/>
      <c r="K1122" s="664"/>
      <c r="L1122" s="664"/>
      <c r="M1122" s="573"/>
      <c r="N1122" s="573"/>
      <c r="O1122" s="573"/>
      <c r="P1122" s="573"/>
      <c r="Q1122" s="573"/>
      <c r="R1122" s="573"/>
      <c r="S1122" s="685"/>
      <c r="T1122" s="685"/>
      <c r="U1122" s="685"/>
      <c r="V1122" s="685"/>
      <c r="W1122" s="685"/>
      <c r="X1122" s="685"/>
      <c r="Y1122" s="685"/>
      <c r="Z1122" s="685"/>
      <c r="AA1122" s="685"/>
      <c r="AB1122" s="685"/>
      <c r="AC1122" s="685"/>
      <c r="AD1122" s="685"/>
      <c r="AE1122" s="12"/>
      <c r="AK1122" s="655">
        <f t="shared" si="118"/>
        <v>0</v>
      </c>
      <c r="AL1122" s="655"/>
      <c r="AN1122" s="638">
        <f t="shared" si="115"/>
        <v>0</v>
      </c>
      <c r="AO1122" s="638"/>
      <c r="AQ1122" s="693">
        <f t="shared" si="116"/>
        <v>0</v>
      </c>
      <c r="AR1122" s="694"/>
      <c r="BD1122" s="638">
        <f t="shared" si="117"/>
        <v>0</v>
      </c>
      <c r="BE1122" s="638"/>
    </row>
    <row r="1123" spans="1:57" ht="15" customHeight="1">
      <c r="A1123" s="131"/>
      <c r="C1123" s="82" t="s">
        <v>78</v>
      </c>
      <c r="D1123" s="664" t="str">
        <f t="shared" si="114"/>
        <v/>
      </c>
      <c r="E1123" s="664"/>
      <c r="F1123" s="664"/>
      <c r="G1123" s="664"/>
      <c r="H1123" s="664"/>
      <c r="I1123" s="664"/>
      <c r="J1123" s="664"/>
      <c r="K1123" s="664"/>
      <c r="L1123" s="664"/>
      <c r="M1123" s="573"/>
      <c r="N1123" s="573"/>
      <c r="O1123" s="573"/>
      <c r="P1123" s="573"/>
      <c r="Q1123" s="573"/>
      <c r="R1123" s="573"/>
      <c r="S1123" s="685"/>
      <c r="T1123" s="685"/>
      <c r="U1123" s="685"/>
      <c r="V1123" s="685"/>
      <c r="W1123" s="685"/>
      <c r="X1123" s="685"/>
      <c r="Y1123" s="685"/>
      <c r="Z1123" s="685"/>
      <c r="AA1123" s="685"/>
      <c r="AB1123" s="685"/>
      <c r="AC1123" s="685"/>
      <c r="AD1123" s="685"/>
      <c r="AE1123" s="12"/>
      <c r="AK1123" s="655">
        <f t="shared" si="118"/>
        <v>0</v>
      </c>
      <c r="AL1123" s="655"/>
      <c r="AN1123" s="638">
        <f t="shared" si="115"/>
        <v>0</v>
      </c>
      <c r="AO1123" s="638"/>
      <c r="AQ1123" s="693">
        <f t="shared" si="116"/>
        <v>0</v>
      </c>
      <c r="AR1123" s="694"/>
      <c r="BD1123" s="638">
        <f t="shared" si="117"/>
        <v>0</v>
      </c>
      <c r="BE1123" s="638"/>
    </row>
    <row r="1124" spans="1:57" ht="15" customHeight="1">
      <c r="A1124" s="131"/>
      <c r="C1124" s="82" t="s">
        <v>79</v>
      </c>
      <c r="D1124" s="664" t="str">
        <f t="shared" si="114"/>
        <v/>
      </c>
      <c r="E1124" s="664"/>
      <c r="F1124" s="664"/>
      <c r="G1124" s="664"/>
      <c r="H1124" s="664"/>
      <c r="I1124" s="664"/>
      <c r="J1124" s="664"/>
      <c r="K1124" s="664"/>
      <c r="L1124" s="664"/>
      <c r="M1124" s="573"/>
      <c r="N1124" s="573"/>
      <c r="O1124" s="573"/>
      <c r="P1124" s="573"/>
      <c r="Q1124" s="573"/>
      <c r="R1124" s="573"/>
      <c r="S1124" s="685"/>
      <c r="T1124" s="685"/>
      <c r="U1124" s="685"/>
      <c r="V1124" s="685"/>
      <c r="W1124" s="685"/>
      <c r="X1124" s="685"/>
      <c r="Y1124" s="685"/>
      <c r="Z1124" s="685"/>
      <c r="AA1124" s="685"/>
      <c r="AB1124" s="685"/>
      <c r="AC1124" s="685"/>
      <c r="AD1124" s="685"/>
      <c r="AE1124" s="12"/>
      <c r="AK1124" s="655">
        <f t="shared" si="118"/>
        <v>0</v>
      </c>
      <c r="AL1124" s="655"/>
      <c r="AN1124" s="638">
        <f t="shared" si="115"/>
        <v>0</v>
      </c>
      <c r="AO1124" s="638"/>
      <c r="AQ1124" s="693">
        <f t="shared" si="116"/>
        <v>0</v>
      </c>
      <c r="AR1124" s="694"/>
      <c r="BD1124" s="638">
        <f t="shared" si="117"/>
        <v>0</v>
      </c>
      <c r="BE1124" s="638"/>
    </row>
    <row r="1125" spans="1:57" ht="15" customHeight="1">
      <c r="A1125" s="131"/>
      <c r="C1125" s="82" t="s">
        <v>80</v>
      </c>
      <c r="D1125" s="664" t="str">
        <f t="shared" si="114"/>
        <v/>
      </c>
      <c r="E1125" s="664"/>
      <c r="F1125" s="664"/>
      <c r="G1125" s="664"/>
      <c r="H1125" s="664"/>
      <c r="I1125" s="664"/>
      <c r="J1125" s="664"/>
      <c r="K1125" s="664"/>
      <c r="L1125" s="664"/>
      <c r="M1125" s="573"/>
      <c r="N1125" s="573"/>
      <c r="O1125" s="573"/>
      <c r="P1125" s="573"/>
      <c r="Q1125" s="573"/>
      <c r="R1125" s="573"/>
      <c r="S1125" s="685"/>
      <c r="T1125" s="685"/>
      <c r="U1125" s="685"/>
      <c r="V1125" s="685"/>
      <c r="W1125" s="685"/>
      <c r="X1125" s="685"/>
      <c r="Y1125" s="685"/>
      <c r="Z1125" s="685"/>
      <c r="AA1125" s="685"/>
      <c r="AB1125" s="685"/>
      <c r="AC1125" s="685"/>
      <c r="AD1125" s="685"/>
      <c r="AE1125" s="12"/>
      <c r="AK1125" s="655">
        <f t="shared" si="118"/>
        <v>0</v>
      </c>
      <c r="AL1125" s="655"/>
      <c r="AN1125" s="638">
        <f t="shared" si="115"/>
        <v>0</v>
      </c>
      <c r="AO1125" s="638"/>
      <c r="AQ1125" s="693">
        <f t="shared" si="116"/>
        <v>0</v>
      </c>
      <c r="AR1125" s="694"/>
      <c r="BD1125" s="638">
        <f t="shared" si="117"/>
        <v>0</v>
      </c>
      <c r="BE1125" s="638"/>
    </row>
    <row r="1126" spans="1:57" ht="15" customHeight="1">
      <c r="A1126" s="131"/>
      <c r="C1126" s="82" t="s">
        <v>81</v>
      </c>
      <c r="D1126" s="664" t="str">
        <f t="shared" si="114"/>
        <v/>
      </c>
      <c r="E1126" s="664"/>
      <c r="F1126" s="664"/>
      <c r="G1126" s="664"/>
      <c r="H1126" s="664"/>
      <c r="I1126" s="664"/>
      <c r="J1126" s="664"/>
      <c r="K1126" s="664"/>
      <c r="L1126" s="664"/>
      <c r="M1126" s="573"/>
      <c r="N1126" s="573"/>
      <c r="O1126" s="573"/>
      <c r="P1126" s="573"/>
      <c r="Q1126" s="573"/>
      <c r="R1126" s="573"/>
      <c r="S1126" s="685"/>
      <c r="T1126" s="685"/>
      <c r="U1126" s="685"/>
      <c r="V1126" s="685"/>
      <c r="W1126" s="685"/>
      <c r="X1126" s="685"/>
      <c r="Y1126" s="685"/>
      <c r="Z1126" s="685"/>
      <c r="AA1126" s="685"/>
      <c r="AB1126" s="685"/>
      <c r="AC1126" s="685"/>
      <c r="AD1126" s="685"/>
      <c r="AE1126" s="12"/>
      <c r="AK1126" s="655">
        <f t="shared" si="118"/>
        <v>0</v>
      </c>
      <c r="AL1126" s="655"/>
      <c r="AN1126" s="638">
        <f t="shared" si="115"/>
        <v>0</v>
      </c>
      <c r="AO1126" s="638"/>
      <c r="AQ1126" s="693">
        <f t="shared" si="116"/>
        <v>0</v>
      </c>
      <c r="AR1126" s="694"/>
      <c r="BD1126" s="638">
        <f t="shared" si="117"/>
        <v>0</v>
      </c>
      <c r="BE1126" s="638"/>
    </row>
    <row r="1127" spans="1:57" ht="15" customHeight="1">
      <c r="A1127" s="131"/>
      <c r="C1127" s="82" t="s">
        <v>82</v>
      </c>
      <c r="D1127" s="664" t="str">
        <f t="shared" si="114"/>
        <v/>
      </c>
      <c r="E1127" s="664"/>
      <c r="F1127" s="664"/>
      <c r="G1127" s="664"/>
      <c r="H1127" s="664"/>
      <c r="I1127" s="664"/>
      <c r="J1127" s="664"/>
      <c r="K1127" s="664"/>
      <c r="L1127" s="664"/>
      <c r="M1127" s="573"/>
      <c r="N1127" s="573"/>
      <c r="O1127" s="573"/>
      <c r="P1127" s="573"/>
      <c r="Q1127" s="573"/>
      <c r="R1127" s="573"/>
      <c r="S1127" s="685"/>
      <c r="T1127" s="685"/>
      <c r="U1127" s="685"/>
      <c r="V1127" s="685"/>
      <c r="W1127" s="685"/>
      <c r="X1127" s="685"/>
      <c r="Y1127" s="685"/>
      <c r="Z1127" s="685"/>
      <c r="AA1127" s="685"/>
      <c r="AB1127" s="685"/>
      <c r="AC1127" s="685"/>
      <c r="AD1127" s="685"/>
      <c r="AE1127" s="12"/>
      <c r="AK1127" s="655">
        <f t="shared" si="118"/>
        <v>0</v>
      </c>
      <c r="AL1127" s="655"/>
      <c r="AN1127" s="638">
        <f t="shared" si="115"/>
        <v>0</v>
      </c>
      <c r="AO1127" s="638"/>
      <c r="AQ1127" s="693">
        <f t="shared" si="116"/>
        <v>0</v>
      </c>
      <c r="AR1127" s="694"/>
      <c r="BD1127" s="638">
        <f t="shared" si="117"/>
        <v>0</v>
      </c>
      <c r="BE1127" s="638"/>
    </row>
    <row r="1128" spans="1:57" ht="15" customHeight="1">
      <c r="A1128" s="131"/>
      <c r="C1128" s="82" t="s">
        <v>83</v>
      </c>
      <c r="D1128" s="664" t="str">
        <f t="shared" si="114"/>
        <v/>
      </c>
      <c r="E1128" s="664"/>
      <c r="F1128" s="664"/>
      <c r="G1128" s="664"/>
      <c r="H1128" s="664"/>
      <c r="I1128" s="664"/>
      <c r="J1128" s="664"/>
      <c r="K1128" s="664"/>
      <c r="L1128" s="664"/>
      <c r="M1128" s="573"/>
      <c r="N1128" s="573"/>
      <c r="O1128" s="573"/>
      <c r="P1128" s="573"/>
      <c r="Q1128" s="573"/>
      <c r="R1128" s="573"/>
      <c r="S1128" s="685"/>
      <c r="T1128" s="685"/>
      <c r="U1128" s="685"/>
      <c r="V1128" s="685"/>
      <c r="W1128" s="685"/>
      <c r="X1128" s="685"/>
      <c r="Y1128" s="685"/>
      <c r="Z1128" s="685"/>
      <c r="AA1128" s="685"/>
      <c r="AB1128" s="685"/>
      <c r="AC1128" s="685"/>
      <c r="AD1128" s="685"/>
      <c r="AE1128" s="12"/>
      <c r="AK1128" s="655">
        <f t="shared" si="118"/>
        <v>0</v>
      </c>
      <c r="AL1128" s="655"/>
      <c r="AN1128" s="638">
        <f t="shared" si="115"/>
        <v>0</v>
      </c>
      <c r="AO1128" s="638"/>
      <c r="AQ1128" s="693">
        <f t="shared" si="116"/>
        <v>0</v>
      </c>
      <c r="AR1128" s="694"/>
      <c r="BD1128" s="638">
        <f t="shared" si="117"/>
        <v>0</v>
      </c>
      <c r="BE1128" s="638"/>
    </row>
    <row r="1129" spans="1:57" ht="15" customHeight="1">
      <c r="A1129" s="131"/>
      <c r="C1129" s="82" t="s">
        <v>84</v>
      </c>
      <c r="D1129" s="664" t="str">
        <f t="shared" si="114"/>
        <v/>
      </c>
      <c r="E1129" s="664"/>
      <c r="F1129" s="664"/>
      <c r="G1129" s="664"/>
      <c r="H1129" s="664"/>
      <c r="I1129" s="664"/>
      <c r="J1129" s="664"/>
      <c r="K1129" s="664"/>
      <c r="L1129" s="664"/>
      <c r="M1129" s="573"/>
      <c r="N1129" s="573"/>
      <c r="O1129" s="573"/>
      <c r="P1129" s="573"/>
      <c r="Q1129" s="573"/>
      <c r="R1129" s="573"/>
      <c r="S1129" s="685"/>
      <c r="T1129" s="685"/>
      <c r="U1129" s="685"/>
      <c r="V1129" s="685"/>
      <c r="W1129" s="685"/>
      <c r="X1129" s="685"/>
      <c r="Y1129" s="685"/>
      <c r="Z1129" s="685"/>
      <c r="AA1129" s="685"/>
      <c r="AB1129" s="685"/>
      <c r="AC1129" s="685"/>
      <c r="AD1129" s="685"/>
      <c r="AE1129" s="12"/>
      <c r="AK1129" s="655">
        <f t="shared" si="118"/>
        <v>0</v>
      </c>
      <c r="AL1129" s="655"/>
      <c r="AN1129" s="638">
        <f t="shared" si="115"/>
        <v>0</v>
      </c>
      <c r="AO1129" s="638"/>
      <c r="AQ1129" s="693">
        <f t="shared" si="116"/>
        <v>0</v>
      </c>
      <c r="AR1129" s="694"/>
      <c r="BD1129" s="638">
        <f t="shared" si="117"/>
        <v>0</v>
      </c>
      <c r="BE1129" s="638"/>
    </row>
    <row r="1130" spans="1:57" ht="15" customHeight="1">
      <c r="A1130" s="131"/>
      <c r="C1130" s="82" t="s">
        <v>85</v>
      </c>
      <c r="D1130" s="664" t="str">
        <f t="shared" si="114"/>
        <v/>
      </c>
      <c r="E1130" s="664"/>
      <c r="F1130" s="664"/>
      <c r="G1130" s="664"/>
      <c r="H1130" s="664"/>
      <c r="I1130" s="664"/>
      <c r="J1130" s="664"/>
      <c r="K1130" s="664"/>
      <c r="L1130" s="664"/>
      <c r="M1130" s="573"/>
      <c r="N1130" s="573"/>
      <c r="O1130" s="573"/>
      <c r="P1130" s="573"/>
      <c r="Q1130" s="573"/>
      <c r="R1130" s="573"/>
      <c r="S1130" s="685"/>
      <c r="T1130" s="685"/>
      <c r="U1130" s="685"/>
      <c r="V1130" s="685"/>
      <c r="W1130" s="685"/>
      <c r="X1130" s="685"/>
      <c r="Y1130" s="685"/>
      <c r="Z1130" s="685"/>
      <c r="AA1130" s="685"/>
      <c r="AB1130" s="685"/>
      <c r="AC1130" s="685"/>
      <c r="AD1130" s="685"/>
      <c r="AE1130" s="12"/>
      <c r="AK1130" s="655">
        <f t="shared" si="118"/>
        <v>0</v>
      </c>
      <c r="AL1130" s="655"/>
      <c r="AN1130" s="638">
        <f t="shared" si="115"/>
        <v>0</v>
      </c>
      <c r="AO1130" s="638"/>
      <c r="AQ1130" s="693">
        <f t="shared" si="116"/>
        <v>0</v>
      </c>
      <c r="AR1130" s="694"/>
      <c r="BD1130" s="638">
        <f t="shared" si="117"/>
        <v>0</v>
      </c>
      <c r="BE1130" s="638"/>
    </row>
    <row r="1131" spans="1:57" ht="15" customHeight="1">
      <c r="A1131" s="131"/>
      <c r="C1131" s="82" t="s">
        <v>86</v>
      </c>
      <c r="D1131" s="664" t="str">
        <f t="shared" si="114"/>
        <v/>
      </c>
      <c r="E1131" s="664"/>
      <c r="F1131" s="664"/>
      <c r="G1131" s="664"/>
      <c r="H1131" s="664"/>
      <c r="I1131" s="664"/>
      <c r="J1131" s="664"/>
      <c r="K1131" s="664"/>
      <c r="L1131" s="664"/>
      <c r="M1131" s="573"/>
      <c r="N1131" s="573"/>
      <c r="O1131" s="573"/>
      <c r="P1131" s="573"/>
      <c r="Q1131" s="573"/>
      <c r="R1131" s="573"/>
      <c r="S1131" s="685"/>
      <c r="T1131" s="685"/>
      <c r="U1131" s="685"/>
      <c r="V1131" s="685"/>
      <c r="W1131" s="685"/>
      <c r="X1131" s="685"/>
      <c r="Y1131" s="685"/>
      <c r="Z1131" s="685"/>
      <c r="AA1131" s="685"/>
      <c r="AB1131" s="685"/>
      <c r="AC1131" s="685"/>
      <c r="AD1131" s="685"/>
      <c r="AE1131" s="12"/>
      <c r="AK1131" s="655">
        <f t="shared" si="118"/>
        <v>0</v>
      </c>
      <c r="AL1131" s="655"/>
      <c r="AN1131" s="638">
        <f t="shared" si="115"/>
        <v>0</v>
      </c>
      <c r="AO1131" s="638"/>
      <c r="AQ1131" s="693">
        <f t="shared" si="116"/>
        <v>0</v>
      </c>
      <c r="AR1131" s="694"/>
      <c r="BD1131" s="638">
        <f t="shared" si="117"/>
        <v>0</v>
      </c>
      <c r="BE1131" s="638"/>
    </row>
    <row r="1132" spans="1:57" ht="15" customHeight="1">
      <c r="A1132" s="131"/>
      <c r="C1132" s="82" t="s">
        <v>87</v>
      </c>
      <c r="D1132" s="664" t="str">
        <f t="shared" si="114"/>
        <v/>
      </c>
      <c r="E1132" s="664"/>
      <c r="F1132" s="664"/>
      <c r="G1132" s="664"/>
      <c r="H1132" s="664"/>
      <c r="I1132" s="664"/>
      <c r="J1132" s="664"/>
      <c r="K1132" s="664"/>
      <c r="L1132" s="664"/>
      <c r="M1132" s="573"/>
      <c r="N1132" s="573"/>
      <c r="O1132" s="573"/>
      <c r="P1132" s="573"/>
      <c r="Q1132" s="573"/>
      <c r="R1132" s="573"/>
      <c r="S1132" s="685"/>
      <c r="T1132" s="685"/>
      <c r="U1132" s="685"/>
      <c r="V1132" s="685"/>
      <c r="W1132" s="685"/>
      <c r="X1132" s="685"/>
      <c r="Y1132" s="685"/>
      <c r="Z1132" s="685"/>
      <c r="AA1132" s="685"/>
      <c r="AB1132" s="685"/>
      <c r="AC1132" s="685"/>
      <c r="AD1132" s="685"/>
      <c r="AE1132" s="12"/>
      <c r="AK1132" s="655">
        <f t="shared" si="118"/>
        <v>0</v>
      </c>
      <c r="AL1132" s="655"/>
      <c r="AN1132" s="638">
        <f t="shared" si="115"/>
        <v>0</v>
      </c>
      <c r="AO1132" s="638"/>
      <c r="AQ1132" s="693">
        <f t="shared" si="116"/>
        <v>0</v>
      </c>
      <c r="AR1132" s="694"/>
      <c r="BD1132" s="638">
        <f t="shared" si="117"/>
        <v>0</v>
      </c>
      <c r="BE1132" s="638"/>
    </row>
    <row r="1133" spans="1:57" ht="15" customHeight="1">
      <c r="A1133" s="131"/>
      <c r="C1133" s="82" t="s">
        <v>88</v>
      </c>
      <c r="D1133" s="664" t="str">
        <f t="shared" si="114"/>
        <v/>
      </c>
      <c r="E1133" s="664"/>
      <c r="F1133" s="664"/>
      <c r="G1133" s="664"/>
      <c r="H1133" s="664"/>
      <c r="I1133" s="664"/>
      <c r="J1133" s="664"/>
      <c r="K1133" s="664"/>
      <c r="L1133" s="664"/>
      <c r="M1133" s="573"/>
      <c r="N1133" s="573"/>
      <c r="O1133" s="573"/>
      <c r="P1133" s="573"/>
      <c r="Q1133" s="573"/>
      <c r="R1133" s="573"/>
      <c r="S1133" s="685"/>
      <c r="T1133" s="685"/>
      <c r="U1133" s="685"/>
      <c r="V1133" s="685"/>
      <c r="W1133" s="685"/>
      <c r="X1133" s="685"/>
      <c r="Y1133" s="685"/>
      <c r="Z1133" s="685"/>
      <c r="AA1133" s="685"/>
      <c r="AB1133" s="685"/>
      <c r="AC1133" s="685"/>
      <c r="AD1133" s="685"/>
      <c r="AE1133" s="12"/>
      <c r="AK1133" s="655">
        <f t="shared" si="118"/>
        <v>0</v>
      </c>
      <c r="AL1133" s="655"/>
      <c r="AN1133" s="638">
        <f t="shared" si="115"/>
        <v>0</v>
      </c>
      <c r="AO1133" s="638"/>
      <c r="AQ1133" s="693">
        <f t="shared" si="116"/>
        <v>0</v>
      </c>
      <c r="AR1133" s="694"/>
      <c r="BD1133" s="638">
        <f t="shared" si="117"/>
        <v>0</v>
      </c>
      <c r="BE1133" s="638"/>
    </row>
    <row r="1134" spans="1:57" ht="15" customHeight="1">
      <c r="A1134" s="131"/>
      <c r="C1134" s="82" t="s">
        <v>89</v>
      </c>
      <c r="D1134" s="664" t="str">
        <f t="shared" si="114"/>
        <v/>
      </c>
      <c r="E1134" s="664"/>
      <c r="F1134" s="664"/>
      <c r="G1134" s="664"/>
      <c r="H1134" s="664"/>
      <c r="I1134" s="664"/>
      <c r="J1134" s="664"/>
      <c r="K1134" s="664"/>
      <c r="L1134" s="664"/>
      <c r="M1134" s="573"/>
      <c r="N1134" s="573"/>
      <c r="O1134" s="573"/>
      <c r="P1134" s="573"/>
      <c r="Q1134" s="573"/>
      <c r="R1134" s="573"/>
      <c r="S1134" s="685"/>
      <c r="T1134" s="685"/>
      <c r="U1134" s="685"/>
      <c r="V1134" s="685"/>
      <c r="W1134" s="685"/>
      <c r="X1134" s="685"/>
      <c r="Y1134" s="685"/>
      <c r="Z1134" s="685"/>
      <c r="AA1134" s="685"/>
      <c r="AB1134" s="685"/>
      <c r="AC1134" s="685"/>
      <c r="AD1134" s="685"/>
      <c r="AE1134" s="12"/>
      <c r="AK1134" s="655">
        <f t="shared" si="118"/>
        <v>0</v>
      </c>
      <c r="AL1134" s="655"/>
      <c r="AN1134" s="638">
        <f t="shared" si="115"/>
        <v>0</v>
      </c>
      <c r="AO1134" s="638"/>
      <c r="AQ1134" s="693">
        <f t="shared" si="116"/>
        <v>0</v>
      </c>
      <c r="AR1134" s="694"/>
      <c r="BD1134" s="638">
        <f t="shared" si="117"/>
        <v>0</v>
      </c>
      <c r="BE1134" s="638"/>
    </row>
    <row r="1135" spans="1:57" ht="15" customHeight="1">
      <c r="A1135" s="131"/>
      <c r="C1135" s="82" t="s">
        <v>90</v>
      </c>
      <c r="D1135" s="664" t="str">
        <f t="shared" si="114"/>
        <v/>
      </c>
      <c r="E1135" s="664"/>
      <c r="F1135" s="664"/>
      <c r="G1135" s="664"/>
      <c r="H1135" s="664"/>
      <c r="I1135" s="664"/>
      <c r="J1135" s="664"/>
      <c r="K1135" s="664"/>
      <c r="L1135" s="664"/>
      <c r="M1135" s="573"/>
      <c r="N1135" s="573"/>
      <c r="O1135" s="573"/>
      <c r="P1135" s="573"/>
      <c r="Q1135" s="573"/>
      <c r="R1135" s="573"/>
      <c r="S1135" s="685"/>
      <c r="T1135" s="685"/>
      <c r="U1135" s="685"/>
      <c r="V1135" s="685"/>
      <c r="W1135" s="685"/>
      <c r="X1135" s="685"/>
      <c r="Y1135" s="685"/>
      <c r="Z1135" s="685"/>
      <c r="AA1135" s="685"/>
      <c r="AB1135" s="685"/>
      <c r="AC1135" s="685"/>
      <c r="AD1135" s="685"/>
      <c r="AE1135" s="12"/>
      <c r="AK1135" s="655">
        <f t="shared" si="118"/>
        <v>0</v>
      </c>
      <c r="AL1135" s="655"/>
      <c r="AN1135" s="638">
        <f t="shared" si="115"/>
        <v>0</v>
      </c>
      <c r="AO1135" s="638"/>
      <c r="AQ1135" s="693">
        <f t="shared" si="116"/>
        <v>0</v>
      </c>
      <c r="AR1135" s="694"/>
      <c r="BD1135" s="638">
        <f t="shared" si="117"/>
        <v>0</v>
      </c>
      <c r="BE1135" s="638"/>
    </row>
    <row r="1136" spans="1:57" ht="15" customHeight="1">
      <c r="A1136" s="131"/>
      <c r="C1136" s="82" t="s">
        <v>91</v>
      </c>
      <c r="D1136" s="664" t="str">
        <f t="shared" si="114"/>
        <v/>
      </c>
      <c r="E1136" s="664"/>
      <c r="F1136" s="664"/>
      <c r="G1136" s="664"/>
      <c r="H1136" s="664"/>
      <c r="I1136" s="664"/>
      <c r="J1136" s="664"/>
      <c r="K1136" s="664"/>
      <c r="L1136" s="664"/>
      <c r="M1136" s="573"/>
      <c r="N1136" s="573"/>
      <c r="O1136" s="573"/>
      <c r="P1136" s="573"/>
      <c r="Q1136" s="573"/>
      <c r="R1136" s="573"/>
      <c r="S1136" s="685"/>
      <c r="T1136" s="685"/>
      <c r="U1136" s="685"/>
      <c r="V1136" s="685"/>
      <c r="W1136" s="685"/>
      <c r="X1136" s="685"/>
      <c r="Y1136" s="685"/>
      <c r="Z1136" s="685"/>
      <c r="AA1136" s="685"/>
      <c r="AB1136" s="685"/>
      <c r="AC1136" s="685"/>
      <c r="AD1136" s="685"/>
      <c r="AE1136" s="12"/>
      <c r="AK1136" s="655">
        <f t="shared" si="118"/>
        <v>0</v>
      </c>
      <c r="AL1136" s="655"/>
      <c r="AN1136" s="638">
        <f t="shared" si="115"/>
        <v>0</v>
      </c>
      <c r="AO1136" s="638"/>
      <c r="AQ1136" s="693">
        <f t="shared" si="116"/>
        <v>0</v>
      </c>
      <c r="AR1136" s="694"/>
      <c r="BD1136" s="638">
        <f t="shared" si="117"/>
        <v>0</v>
      </c>
      <c r="BE1136" s="638"/>
    </row>
    <row r="1137" spans="1:57" ht="15" customHeight="1">
      <c r="A1137" s="131"/>
      <c r="C1137" s="82" t="s">
        <v>92</v>
      </c>
      <c r="D1137" s="664" t="str">
        <f t="shared" si="114"/>
        <v/>
      </c>
      <c r="E1137" s="664"/>
      <c r="F1137" s="664"/>
      <c r="G1137" s="664"/>
      <c r="H1137" s="664"/>
      <c r="I1137" s="664"/>
      <c r="J1137" s="664"/>
      <c r="K1137" s="664"/>
      <c r="L1137" s="664"/>
      <c r="M1137" s="573"/>
      <c r="N1137" s="573"/>
      <c r="O1137" s="573"/>
      <c r="P1137" s="573"/>
      <c r="Q1137" s="573"/>
      <c r="R1137" s="573"/>
      <c r="S1137" s="685"/>
      <c r="T1137" s="685"/>
      <c r="U1137" s="685"/>
      <c r="V1137" s="685"/>
      <c r="W1137" s="685"/>
      <c r="X1137" s="685"/>
      <c r="Y1137" s="685"/>
      <c r="Z1137" s="685"/>
      <c r="AA1137" s="685"/>
      <c r="AB1137" s="685"/>
      <c r="AC1137" s="685"/>
      <c r="AD1137" s="685"/>
      <c r="AE1137" s="12"/>
      <c r="AK1137" s="655">
        <f t="shared" si="118"/>
        <v>0</v>
      </c>
      <c r="AL1137" s="655"/>
      <c r="AN1137" s="638">
        <f t="shared" si="115"/>
        <v>0</v>
      </c>
      <c r="AO1137" s="638"/>
      <c r="AQ1137" s="693">
        <f t="shared" si="116"/>
        <v>0</v>
      </c>
      <c r="AR1137" s="694"/>
      <c r="BD1137" s="638">
        <f t="shared" si="117"/>
        <v>0</v>
      </c>
      <c r="BE1137" s="638"/>
    </row>
    <row r="1138" spans="1:57" ht="15" customHeight="1">
      <c r="A1138" s="131"/>
      <c r="C1138" s="82" t="s">
        <v>93</v>
      </c>
      <c r="D1138" s="664" t="str">
        <f t="shared" si="114"/>
        <v/>
      </c>
      <c r="E1138" s="664"/>
      <c r="F1138" s="664"/>
      <c r="G1138" s="664"/>
      <c r="H1138" s="664"/>
      <c r="I1138" s="664"/>
      <c r="J1138" s="664"/>
      <c r="K1138" s="664"/>
      <c r="L1138" s="664"/>
      <c r="M1138" s="573"/>
      <c r="N1138" s="573"/>
      <c r="O1138" s="573"/>
      <c r="P1138" s="573"/>
      <c r="Q1138" s="573"/>
      <c r="R1138" s="573"/>
      <c r="S1138" s="685"/>
      <c r="T1138" s="685"/>
      <c r="U1138" s="685"/>
      <c r="V1138" s="685"/>
      <c r="W1138" s="685"/>
      <c r="X1138" s="685"/>
      <c r="Y1138" s="685"/>
      <c r="Z1138" s="685"/>
      <c r="AA1138" s="685"/>
      <c r="AB1138" s="685"/>
      <c r="AC1138" s="685"/>
      <c r="AD1138" s="685"/>
      <c r="AE1138" s="12"/>
      <c r="AK1138" s="655">
        <f t="shared" si="118"/>
        <v>0</v>
      </c>
      <c r="AL1138" s="655"/>
      <c r="AN1138" s="638">
        <f t="shared" si="115"/>
        <v>0</v>
      </c>
      <c r="AO1138" s="638"/>
      <c r="AQ1138" s="693">
        <f t="shared" si="116"/>
        <v>0</v>
      </c>
      <c r="AR1138" s="694"/>
      <c r="BD1138" s="638">
        <f t="shared" si="117"/>
        <v>0</v>
      </c>
      <c r="BE1138" s="638"/>
    </row>
    <row r="1139" spans="1:57" ht="15" customHeight="1">
      <c r="A1139" s="131"/>
      <c r="C1139" s="82" t="s">
        <v>94</v>
      </c>
      <c r="D1139" s="664" t="str">
        <f t="shared" si="114"/>
        <v/>
      </c>
      <c r="E1139" s="664"/>
      <c r="F1139" s="664"/>
      <c r="G1139" s="664"/>
      <c r="H1139" s="664"/>
      <c r="I1139" s="664"/>
      <c r="J1139" s="664"/>
      <c r="K1139" s="664"/>
      <c r="L1139" s="664"/>
      <c r="M1139" s="573"/>
      <c r="N1139" s="573"/>
      <c r="O1139" s="573"/>
      <c r="P1139" s="573"/>
      <c r="Q1139" s="573"/>
      <c r="R1139" s="573"/>
      <c r="S1139" s="685"/>
      <c r="T1139" s="685"/>
      <c r="U1139" s="685"/>
      <c r="V1139" s="685"/>
      <c r="W1139" s="685"/>
      <c r="X1139" s="685"/>
      <c r="Y1139" s="685"/>
      <c r="Z1139" s="685"/>
      <c r="AA1139" s="685"/>
      <c r="AB1139" s="685"/>
      <c r="AC1139" s="685"/>
      <c r="AD1139" s="685"/>
      <c r="AE1139" s="12"/>
      <c r="AK1139" s="655">
        <f t="shared" si="118"/>
        <v>0</v>
      </c>
      <c r="AL1139" s="655"/>
      <c r="AN1139" s="638">
        <f t="shared" si="115"/>
        <v>0</v>
      </c>
      <c r="AO1139" s="638"/>
      <c r="AQ1139" s="693">
        <f t="shared" si="116"/>
        <v>0</v>
      </c>
      <c r="AR1139" s="694"/>
      <c r="BD1139" s="638">
        <f t="shared" si="117"/>
        <v>0</v>
      </c>
      <c r="BE1139" s="638"/>
    </row>
    <row r="1140" spans="1:57" ht="15" customHeight="1">
      <c r="A1140" s="131"/>
      <c r="C1140" s="82" t="s">
        <v>95</v>
      </c>
      <c r="D1140" s="664" t="str">
        <f t="shared" si="114"/>
        <v/>
      </c>
      <c r="E1140" s="664"/>
      <c r="F1140" s="664"/>
      <c r="G1140" s="664"/>
      <c r="H1140" s="664"/>
      <c r="I1140" s="664"/>
      <c r="J1140" s="664"/>
      <c r="K1140" s="664"/>
      <c r="L1140" s="664"/>
      <c r="M1140" s="573"/>
      <c r="N1140" s="573"/>
      <c r="O1140" s="573"/>
      <c r="P1140" s="573"/>
      <c r="Q1140" s="573"/>
      <c r="R1140" s="573"/>
      <c r="S1140" s="685"/>
      <c r="T1140" s="685"/>
      <c r="U1140" s="685"/>
      <c r="V1140" s="685"/>
      <c r="W1140" s="685"/>
      <c r="X1140" s="685"/>
      <c r="Y1140" s="685"/>
      <c r="Z1140" s="685"/>
      <c r="AA1140" s="685"/>
      <c r="AB1140" s="685"/>
      <c r="AC1140" s="685"/>
      <c r="AD1140" s="685"/>
      <c r="AE1140" s="12"/>
      <c r="AK1140" s="655">
        <f t="shared" si="118"/>
        <v>0</v>
      </c>
      <c r="AL1140" s="655"/>
      <c r="AN1140" s="638">
        <f t="shared" si="115"/>
        <v>0</v>
      </c>
      <c r="AO1140" s="638"/>
      <c r="AQ1140" s="693">
        <f t="shared" si="116"/>
        <v>0</v>
      </c>
      <c r="AR1140" s="694"/>
      <c r="BD1140" s="638">
        <f t="shared" si="117"/>
        <v>0</v>
      </c>
      <c r="BE1140" s="638"/>
    </row>
    <row r="1141" spans="1:57" ht="15" customHeight="1">
      <c r="A1141" s="131"/>
      <c r="C1141" s="82" t="s">
        <v>96</v>
      </c>
      <c r="D1141" s="664" t="str">
        <f t="shared" si="114"/>
        <v/>
      </c>
      <c r="E1141" s="664"/>
      <c r="F1141" s="664"/>
      <c r="G1141" s="664"/>
      <c r="H1141" s="664"/>
      <c r="I1141" s="664"/>
      <c r="J1141" s="664"/>
      <c r="K1141" s="664"/>
      <c r="L1141" s="664"/>
      <c r="M1141" s="573"/>
      <c r="N1141" s="573"/>
      <c r="O1141" s="573"/>
      <c r="P1141" s="573"/>
      <c r="Q1141" s="573"/>
      <c r="R1141" s="573"/>
      <c r="S1141" s="685"/>
      <c r="T1141" s="685"/>
      <c r="U1141" s="685"/>
      <c r="V1141" s="685"/>
      <c r="W1141" s="685"/>
      <c r="X1141" s="685"/>
      <c r="Y1141" s="685"/>
      <c r="Z1141" s="685"/>
      <c r="AA1141" s="685"/>
      <c r="AB1141" s="685"/>
      <c r="AC1141" s="685"/>
      <c r="AD1141" s="685"/>
      <c r="AE1141" s="12"/>
      <c r="AK1141" s="655">
        <f t="shared" si="118"/>
        <v>0</v>
      </c>
      <c r="AL1141" s="655"/>
      <c r="AN1141" s="638">
        <f t="shared" si="115"/>
        <v>0</v>
      </c>
      <c r="AO1141" s="638"/>
      <c r="AQ1141" s="693">
        <f t="shared" si="116"/>
        <v>0</v>
      </c>
      <c r="AR1141" s="694"/>
      <c r="BD1141" s="638">
        <f t="shared" si="117"/>
        <v>0</v>
      </c>
      <c r="BE1141" s="638"/>
    </row>
    <row r="1142" spans="1:57" ht="15" customHeight="1">
      <c r="A1142" s="131"/>
      <c r="C1142" s="82" t="s">
        <v>97</v>
      </c>
      <c r="D1142" s="664" t="str">
        <f t="shared" si="114"/>
        <v/>
      </c>
      <c r="E1142" s="664"/>
      <c r="F1142" s="664"/>
      <c r="G1142" s="664"/>
      <c r="H1142" s="664"/>
      <c r="I1142" s="664"/>
      <c r="J1142" s="664"/>
      <c r="K1142" s="664"/>
      <c r="L1142" s="664"/>
      <c r="M1142" s="573"/>
      <c r="N1142" s="573"/>
      <c r="O1142" s="573"/>
      <c r="P1142" s="573"/>
      <c r="Q1142" s="573"/>
      <c r="R1142" s="573"/>
      <c r="S1142" s="685"/>
      <c r="T1142" s="685"/>
      <c r="U1142" s="685"/>
      <c r="V1142" s="685"/>
      <c r="W1142" s="685"/>
      <c r="X1142" s="685"/>
      <c r="Y1142" s="685"/>
      <c r="Z1142" s="685"/>
      <c r="AA1142" s="685"/>
      <c r="AB1142" s="685"/>
      <c r="AC1142" s="685"/>
      <c r="AD1142" s="685"/>
      <c r="AE1142" s="12"/>
      <c r="AK1142" s="655">
        <f t="shared" si="118"/>
        <v>0</v>
      </c>
      <c r="AL1142" s="655"/>
      <c r="AN1142" s="638">
        <f t="shared" si="115"/>
        <v>0</v>
      </c>
      <c r="AO1142" s="638"/>
      <c r="AQ1142" s="693">
        <f t="shared" si="116"/>
        <v>0</v>
      </c>
      <c r="AR1142" s="694"/>
      <c r="BD1142" s="638">
        <f t="shared" si="117"/>
        <v>0</v>
      </c>
      <c r="BE1142" s="638"/>
    </row>
    <row r="1143" spans="1:57" ht="15" customHeight="1">
      <c r="A1143" s="131"/>
      <c r="C1143" s="82" t="s">
        <v>98</v>
      </c>
      <c r="D1143" s="664" t="str">
        <f t="shared" si="114"/>
        <v/>
      </c>
      <c r="E1143" s="664"/>
      <c r="F1143" s="664"/>
      <c r="G1143" s="664"/>
      <c r="H1143" s="664"/>
      <c r="I1143" s="664"/>
      <c r="J1143" s="664"/>
      <c r="K1143" s="664"/>
      <c r="L1143" s="664"/>
      <c r="M1143" s="573"/>
      <c r="N1143" s="573"/>
      <c r="O1143" s="573"/>
      <c r="P1143" s="573"/>
      <c r="Q1143" s="573"/>
      <c r="R1143" s="573"/>
      <c r="S1143" s="685"/>
      <c r="T1143" s="685"/>
      <c r="U1143" s="685"/>
      <c r="V1143" s="685"/>
      <c r="W1143" s="685"/>
      <c r="X1143" s="685"/>
      <c r="Y1143" s="685"/>
      <c r="Z1143" s="685"/>
      <c r="AA1143" s="685"/>
      <c r="AB1143" s="685"/>
      <c r="AC1143" s="685"/>
      <c r="AD1143" s="685"/>
      <c r="AE1143" s="12"/>
      <c r="AK1143" s="655">
        <f t="shared" si="118"/>
        <v>0</v>
      </c>
      <c r="AL1143" s="655"/>
      <c r="AN1143" s="638">
        <f t="shared" si="115"/>
        <v>0</v>
      </c>
      <c r="AO1143" s="638"/>
      <c r="AQ1143" s="693">
        <f t="shared" si="116"/>
        <v>0</v>
      </c>
      <c r="AR1143" s="694"/>
      <c r="BD1143" s="638">
        <f t="shared" si="117"/>
        <v>0</v>
      </c>
      <c r="BE1143" s="638"/>
    </row>
    <row r="1144" spans="1:57" ht="15" customHeight="1">
      <c r="A1144" s="131"/>
      <c r="C1144" s="82" t="s">
        <v>99</v>
      </c>
      <c r="D1144" s="664" t="str">
        <f t="shared" si="114"/>
        <v/>
      </c>
      <c r="E1144" s="664"/>
      <c r="F1144" s="664"/>
      <c r="G1144" s="664"/>
      <c r="H1144" s="664"/>
      <c r="I1144" s="664"/>
      <c r="J1144" s="664"/>
      <c r="K1144" s="664"/>
      <c r="L1144" s="664"/>
      <c r="M1144" s="573"/>
      <c r="N1144" s="573"/>
      <c r="O1144" s="573"/>
      <c r="P1144" s="573"/>
      <c r="Q1144" s="573"/>
      <c r="R1144" s="573"/>
      <c r="S1144" s="685"/>
      <c r="T1144" s="685"/>
      <c r="U1144" s="685"/>
      <c r="V1144" s="685"/>
      <c r="W1144" s="685"/>
      <c r="X1144" s="685"/>
      <c r="Y1144" s="685"/>
      <c r="Z1144" s="685"/>
      <c r="AA1144" s="685"/>
      <c r="AB1144" s="685"/>
      <c r="AC1144" s="685"/>
      <c r="AD1144" s="685"/>
      <c r="AE1144" s="12"/>
      <c r="AK1144" s="655">
        <f t="shared" si="118"/>
        <v>0</v>
      </c>
      <c r="AL1144" s="655"/>
      <c r="AN1144" s="638">
        <f t="shared" si="115"/>
        <v>0</v>
      </c>
      <c r="AO1144" s="638"/>
      <c r="AQ1144" s="693">
        <f t="shared" si="116"/>
        <v>0</v>
      </c>
      <c r="AR1144" s="694"/>
      <c r="BD1144" s="638">
        <f t="shared" si="117"/>
        <v>0</v>
      </c>
      <c r="BE1144" s="638"/>
    </row>
    <row r="1145" spans="1:57" ht="15" customHeight="1">
      <c r="A1145" s="131"/>
      <c r="C1145" s="82" t="s">
        <v>100</v>
      </c>
      <c r="D1145" s="664" t="str">
        <f t="shared" si="114"/>
        <v/>
      </c>
      <c r="E1145" s="664"/>
      <c r="F1145" s="664"/>
      <c r="G1145" s="664"/>
      <c r="H1145" s="664"/>
      <c r="I1145" s="664"/>
      <c r="J1145" s="664"/>
      <c r="K1145" s="664"/>
      <c r="L1145" s="664"/>
      <c r="M1145" s="573"/>
      <c r="N1145" s="573"/>
      <c r="O1145" s="573"/>
      <c r="P1145" s="573"/>
      <c r="Q1145" s="573"/>
      <c r="R1145" s="573"/>
      <c r="S1145" s="685"/>
      <c r="T1145" s="685"/>
      <c r="U1145" s="685"/>
      <c r="V1145" s="685"/>
      <c r="W1145" s="685"/>
      <c r="X1145" s="685"/>
      <c r="Y1145" s="685"/>
      <c r="Z1145" s="685"/>
      <c r="AA1145" s="685"/>
      <c r="AB1145" s="685"/>
      <c r="AC1145" s="685"/>
      <c r="AD1145" s="685"/>
      <c r="AE1145" s="12"/>
      <c r="AK1145" s="655">
        <f t="shared" si="118"/>
        <v>0</v>
      </c>
      <c r="AL1145" s="655"/>
      <c r="AN1145" s="638">
        <f t="shared" si="115"/>
        <v>0</v>
      </c>
      <c r="AO1145" s="638"/>
      <c r="AQ1145" s="693">
        <f t="shared" si="116"/>
        <v>0</v>
      </c>
      <c r="AR1145" s="694"/>
      <c r="BD1145" s="638">
        <f t="shared" si="117"/>
        <v>0</v>
      </c>
      <c r="BE1145" s="638"/>
    </row>
    <row r="1146" spans="1:57" ht="15" customHeight="1">
      <c r="A1146" s="131"/>
      <c r="C1146" s="82" t="s">
        <v>116</v>
      </c>
      <c r="D1146" s="664" t="str">
        <f t="shared" si="114"/>
        <v/>
      </c>
      <c r="E1146" s="664"/>
      <c r="F1146" s="664"/>
      <c r="G1146" s="664"/>
      <c r="H1146" s="664"/>
      <c r="I1146" s="664"/>
      <c r="J1146" s="664"/>
      <c r="K1146" s="664"/>
      <c r="L1146" s="664"/>
      <c r="M1146" s="573"/>
      <c r="N1146" s="573"/>
      <c r="O1146" s="573"/>
      <c r="P1146" s="573"/>
      <c r="Q1146" s="573"/>
      <c r="R1146" s="573"/>
      <c r="S1146" s="685"/>
      <c r="T1146" s="685"/>
      <c r="U1146" s="685"/>
      <c r="V1146" s="685"/>
      <c r="W1146" s="685"/>
      <c r="X1146" s="685"/>
      <c r="Y1146" s="685"/>
      <c r="Z1146" s="685"/>
      <c r="AA1146" s="685"/>
      <c r="AB1146" s="685"/>
      <c r="AC1146" s="685"/>
      <c r="AD1146" s="685"/>
      <c r="AE1146" s="12"/>
      <c r="AK1146" s="655">
        <f t="shared" si="118"/>
        <v>0</v>
      </c>
      <c r="AL1146" s="655"/>
      <c r="AN1146" s="638">
        <f t="shared" si="115"/>
        <v>0</v>
      </c>
      <c r="AO1146" s="638"/>
      <c r="AQ1146" s="693">
        <f t="shared" si="116"/>
        <v>0</v>
      </c>
      <c r="AR1146" s="694"/>
      <c r="BD1146" s="638">
        <f t="shared" si="117"/>
        <v>0</v>
      </c>
      <c r="BE1146" s="638"/>
    </row>
    <row r="1147" spans="1:57" ht="15" customHeight="1">
      <c r="A1147" s="131"/>
      <c r="C1147" s="82" t="s">
        <v>117</v>
      </c>
      <c r="D1147" s="664" t="str">
        <f t="shared" si="114"/>
        <v/>
      </c>
      <c r="E1147" s="664"/>
      <c r="F1147" s="664"/>
      <c r="G1147" s="664"/>
      <c r="H1147" s="664"/>
      <c r="I1147" s="664"/>
      <c r="J1147" s="664"/>
      <c r="K1147" s="664"/>
      <c r="L1147" s="664"/>
      <c r="M1147" s="573"/>
      <c r="N1147" s="573"/>
      <c r="O1147" s="573"/>
      <c r="P1147" s="573"/>
      <c r="Q1147" s="573"/>
      <c r="R1147" s="573"/>
      <c r="S1147" s="685"/>
      <c r="T1147" s="685"/>
      <c r="U1147" s="685"/>
      <c r="V1147" s="685"/>
      <c r="W1147" s="685"/>
      <c r="X1147" s="685"/>
      <c r="Y1147" s="685"/>
      <c r="Z1147" s="685"/>
      <c r="AA1147" s="685"/>
      <c r="AB1147" s="685"/>
      <c r="AC1147" s="685"/>
      <c r="AD1147" s="685"/>
      <c r="AE1147" s="12"/>
      <c r="AK1147" s="655">
        <f t="shared" si="118"/>
        <v>0</v>
      </c>
      <c r="AL1147" s="655"/>
      <c r="AN1147" s="638">
        <f t="shared" si="115"/>
        <v>0</v>
      </c>
      <c r="AO1147" s="638"/>
      <c r="AQ1147" s="693">
        <f t="shared" si="116"/>
        <v>0</v>
      </c>
      <c r="AR1147" s="694"/>
      <c r="BD1147" s="638">
        <f t="shared" si="117"/>
        <v>0</v>
      </c>
      <c r="BE1147" s="638"/>
    </row>
    <row r="1148" spans="1:57" ht="15" customHeight="1">
      <c r="A1148" s="131"/>
      <c r="C1148" s="82" t="s">
        <v>118</v>
      </c>
      <c r="D1148" s="664" t="str">
        <f t="shared" si="114"/>
        <v/>
      </c>
      <c r="E1148" s="664"/>
      <c r="F1148" s="664"/>
      <c r="G1148" s="664"/>
      <c r="H1148" s="664"/>
      <c r="I1148" s="664"/>
      <c r="J1148" s="664"/>
      <c r="K1148" s="664"/>
      <c r="L1148" s="664"/>
      <c r="M1148" s="573"/>
      <c r="N1148" s="573"/>
      <c r="O1148" s="573"/>
      <c r="P1148" s="573"/>
      <c r="Q1148" s="573"/>
      <c r="R1148" s="573"/>
      <c r="S1148" s="685"/>
      <c r="T1148" s="685"/>
      <c r="U1148" s="685"/>
      <c r="V1148" s="685"/>
      <c r="W1148" s="685"/>
      <c r="X1148" s="685"/>
      <c r="Y1148" s="685"/>
      <c r="Z1148" s="685"/>
      <c r="AA1148" s="685"/>
      <c r="AB1148" s="685"/>
      <c r="AC1148" s="685"/>
      <c r="AD1148" s="685"/>
      <c r="AE1148" s="12"/>
      <c r="AK1148" s="655">
        <f t="shared" si="118"/>
        <v>0</v>
      </c>
      <c r="AL1148" s="655"/>
      <c r="AN1148" s="638">
        <f t="shared" si="115"/>
        <v>0</v>
      </c>
      <c r="AO1148" s="638"/>
      <c r="AQ1148" s="693">
        <f t="shared" si="116"/>
        <v>0</v>
      </c>
      <c r="AR1148" s="694"/>
      <c r="BD1148" s="638">
        <f t="shared" si="117"/>
        <v>0</v>
      </c>
      <c r="BE1148" s="638"/>
    </row>
    <row r="1149" spans="1:57" ht="15" customHeight="1">
      <c r="A1149" s="131"/>
      <c r="C1149" s="82" t="s">
        <v>119</v>
      </c>
      <c r="D1149" s="664" t="str">
        <f t="shared" si="114"/>
        <v/>
      </c>
      <c r="E1149" s="664"/>
      <c r="F1149" s="664"/>
      <c r="G1149" s="664"/>
      <c r="H1149" s="664"/>
      <c r="I1149" s="664"/>
      <c r="J1149" s="664"/>
      <c r="K1149" s="664"/>
      <c r="L1149" s="664"/>
      <c r="M1149" s="573"/>
      <c r="N1149" s="573"/>
      <c r="O1149" s="573"/>
      <c r="P1149" s="573"/>
      <c r="Q1149" s="573"/>
      <c r="R1149" s="573"/>
      <c r="S1149" s="685"/>
      <c r="T1149" s="685"/>
      <c r="U1149" s="685"/>
      <c r="V1149" s="685"/>
      <c r="W1149" s="685"/>
      <c r="X1149" s="685"/>
      <c r="Y1149" s="685"/>
      <c r="Z1149" s="685"/>
      <c r="AA1149" s="685"/>
      <c r="AB1149" s="685"/>
      <c r="AC1149" s="685"/>
      <c r="AD1149" s="685"/>
      <c r="AE1149" s="12"/>
      <c r="AK1149" s="655">
        <f t="shared" si="118"/>
        <v>0</v>
      </c>
      <c r="AL1149" s="655"/>
      <c r="AN1149" s="638">
        <f t="shared" si="115"/>
        <v>0</v>
      </c>
      <c r="AO1149" s="638"/>
      <c r="AQ1149" s="693">
        <f t="shared" si="116"/>
        <v>0</v>
      </c>
      <c r="AR1149" s="694"/>
      <c r="BD1149" s="638">
        <f t="shared" si="117"/>
        <v>0</v>
      </c>
      <c r="BE1149" s="638"/>
    </row>
    <row r="1150" spans="1:57" ht="15" customHeight="1">
      <c r="A1150" s="131"/>
      <c r="C1150" s="82" t="s">
        <v>120</v>
      </c>
      <c r="D1150" s="664" t="str">
        <f t="shared" si="114"/>
        <v/>
      </c>
      <c r="E1150" s="664"/>
      <c r="F1150" s="664"/>
      <c r="G1150" s="664"/>
      <c r="H1150" s="664"/>
      <c r="I1150" s="664"/>
      <c r="J1150" s="664"/>
      <c r="K1150" s="664"/>
      <c r="L1150" s="664"/>
      <c r="M1150" s="573"/>
      <c r="N1150" s="573"/>
      <c r="O1150" s="573"/>
      <c r="P1150" s="573"/>
      <c r="Q1150" s="573"/>
      <c r="R1150" s="573"/>
      <c r="S1150" s="685"/>
      <c r="T1150" s="685"/>
      <c r="U1150" s="685"/>
      <c r="V1150" s="685"/>
      <c r="W1150" s="685"/>
      <c r="X1150" s="685"/>
      <c r="Y1150" s="685"/>
      <c r="Z1150" s="685"/>
      <c r="AA1150" s="685"/>
      <c r="AB1150" s="685"/>
      <c r="AC1150" s="685"/>
      <c r="AD1150" s="685"/>
      <c r="AE1150" s="12"/>
      <c r="AK1150" s="655">
        <f t="shared" si="118"/>
        <v>0</v>
      </c>
      <c r="AL1150" s="655"/>
      <c r="AN1150" s="638">
        <f t="shared" si="115"/>
        <v>0</v>
      </c>
      <c r="AO1150" s="638"/>
      <c r="AQ1150" s="693">
        <f t="shared" si="116"/>
        <v>0</v>
      </c>
      <c r="AR1150" s="694"/>
      <c r="BD1150" s="638">
        <f t="shared" si="117"/>
        <v>0</v>
      </c>
      <c r="BE1150" s="638"/>
    </row>
    <row r="1151" spans="1:57" ht="15" customHeight="1">
      <c r="A1151" s="131"/>
      <c r="B1151" s="72"/>
      <c r="C1151" s="82" t="s">
        <v>121</v>
      </c>
      <c r="D1151" s="664" t="str">
        <f t="shared" si="114"/>
        <v/>
      </c>
      <c r="E1151" s="664"/>
      <c r="F1151" s="664"/>
      <c r="G1151" s="664"/>
      <c r="H1151" s="664"/>
      <c r="I1151" s="664"/>
      <c r="J1151" s="664"/>
      <c r="K1151" s="664"/>
      <c r="L1151" s="664"/>
      <c r="M1151" s="573"/>
      <c r="N1151" s="573"/>
      <c r="O1151" s="573"/>
      <c r="P1151" s="573"/>
      <c r="Q1151" s="573"/>
      <c r="R1151" s="573"/>
      <c r="S1151" s="685"/>
      <c r="T1151" s="685"/>
      <c r="U1151" s="685"/>
      <c r="V1151" s="685"/>
      <c r="W1151" s="685"/>
      <c r="X1151" s="685"/>
      <c r="Y1151" s="685"/>
      <c r="Z1151" s="685"/>
      <c r="AA1151" s="685"/>
      <c r="AB1151" s="685"/>
      <c r="AC1151" s="685"/>
      <c r="AD1151" s="685"/>
      <c r="AE1151" s="12"/>
      <c r="AK1151" s="655">
        <f t="shared" ref="AK1151:AK1165" si="119">IF($AH$1104=$AJ$1104,0,IF(OR(M1151="",M1151=1),0,1))</f>
        <v>0</v>
      </c>
      <c r="AL1151" s="655"/>
      <c r="AN1151" s="638">
        <f t="shared" ref="AN1151:AN1165" si="120">IF($AH$1104=$AJ$1104,0,IF(OR(AND(D1151&lt;&gt;"",AK1151=0,SUM(S1151)&gt;0),AND(D1151&lt;&gt;"",AK1151=1,COUNTA(S1151)=0),AND(D1151&lt;&gt;"",AK1151=0,COUNTIF(S1151,"NS")=COUNTA($S$1110)),AND(D1151="",AK1151=0,COUNTA(S1151)=0)),0,1))</f>
        <v>0</v>
      </c>
      <c r="AO1151" s="638"/>
      <c r="AQ1151" s="693">
        <f t="shared" ref="AQ1151:AQ1165" si="121">IF($AH$1104=$AJ$1104,0,IF(OR(S1151&gt;=Y1151,AND(S1151&gt;0,OR(Y1151="NS",Y1151="NA"))),0,1))</f>
        <v>0</v>
      </c>
      <c r="AR1151" s="694"/>
      <c r="BD1151" s="638">
        <f t="shared" ref="BD1151:BD1165" si="122">IF($AH$1104=$AJ$1104,0,IF(OR(AND(D1151&lt;&gt;"",AK1151=0,COUNTA(M1151:AD1151)=COUNTA($M$1110:$AD$1110)),AND(D1151&lt;&gt;"",AK1151=1,COUNTA(S1151:AD1151)=0),AND(D1151="",AK1151=0,COUNTA(M1151)=0)),0,1))</f>
        <v>0</v>
      </c>
      <c r="BE1151" s="638"/>
    </row>
    <row r="1152" spans="1:57" ht="15" customHeight="1">
      <c r="A1152" s="131"/>
      <c r="B1152" s="48"/>
      <c r="C1152" s="82" t="s">
        <v>122</v>
      </c>
      <c r="D1152" s="664" t="str">
        <f t="shared" si="114"/>
        <v/>
      </c>
      <c r="E1152" s="664"/>
      <c r="F1152" s="664"/>
      <c r="G1152" s="664"/>
      <c r="H1152" s="664"/>
      <c r="I1152" s="664"/>
      <c r="J1152" s="664"/>
      <c r="K1152" s="664"/>
      <c r="L1152" s="664"/>
      <c r="M1152" s="573"/>
      <c r="N1152" s="573"/>
      <c r="O1152" s="573"/>
      <c r="P1152" s="573"/>
      <c r="Q1152" s="573"/>
      <c r="R1152" s="573"/>
      <c r="S1152" s="685"/>
      <c r="T1152" s="685"/>
      <c r="U1152" s="685"/>
      <c r="V1152" s="685"/>
      <c r="W1152" s="685"/>
      <c r="X1152" s="685"/>
      <c r="Y1152" s="685"/>
      <c r="Z1152" s="685"/>
      <c r="AA1152" s="685"/>
      <c r="AB1152" s="685"/>
      <c r="AC1152" s="685"/>
      <c r="AD1152" s="685"/>
      <c r="AE1152" s="12"/>
      <c r="AK1152" s="655">
        <f t="shared" si="119"/>
        <v>0</v>
      </c>
      <c r="AL1152" s="655"/>
      <c r="AN1152" s="638">
        <f t="shared" si="120"/>
        <v>0</v>
      </c>
      <c r="AO1152" s="638"/>
      <c r="AQ1152" s="693">
        <f t="shared" si="121"/>
        <v>0</v>
      </c>
      <c r="AR1152" s="694"/>
      <c r="BD1152" s="638">
        <f t="shared" si="122"/>
        <v>0</v>
      </c>
      <c r="BE1152" s="638"/>
    </row>
    <row r="1153" spans="1:57" ht="15" customHeight="1">
      <c r="A1153" s="131"/>
      <c r="B1153" s="48"/>
      <c r="C1153" s="82" t="s">
        <v>123</v>
      </c>
      <c r="D1153" s="664" t="str">
        <f t="shared" si="114"/>
        <v/>
      </c>
      <c r="E1153" s="664"/>
      <c r="F1153" s="664"/>
      <c r="G1153" s="664"/>
      <c r="H1153" s="664"/>
      <c r="I1153" s="664"/>
      <c r="J1153" s="664"/>
      <c r="K1153" s="664"/>
      <c r="L1153" s="664"/>
      <c r="M1153" s="573"/>
      <c r="N1153" s="573"/>
      <c r="O1153" s="573"/>
      <c r="P1153" s="573"/>
      <c r="Q1153" s="573"/>
      <c r="R1153" s="573"/>
      <c r="S1153" s="685"/>
      <c r="T1153" s="685"/>
      <c r="U1153" s="685"/>
      <c r="V1153" s="685"/>
      <c r="W1153" s="685"/>
      <c r="X1153" s="685"/>
      <c r="Y1153" s="685"/>
      <c r="Z1153" s="685"/>
      <c r="AA1153" s="685"/>
      <c r="AB1153" s="685"/>
      <c r="AC1153" s="685"/>
      <c r="AD1153" s="685"/>
      <c r="AE1153" s="12"/>
      <c r="AK1153" s="655">
        <f t="shared" si="119"/>
        <v>0</v>
      </c>
      <c r="AL1153" s="655"/>
      <c r="AN1153" s="638">
        <f t="shared" si="120"/>
        <v>0</v>
      </c>
      <c r="AO1153" s="638"/>
      <c r="AQ1153" s="693">
        <f t="shared" si="121"/>
        <v>0</v>
      </c>
      <c r="AR1153" s="694"/>
      <c r="BD1153" s="638">
        <f t="shared" si="122"/>
        <v>0</v>
      </c>
      <c r="BE1153" s="638"/>
    </row>
    <row r="1154" spans="1:57" ht="15" customHeight="1">
      <c r="A1154" s="131"/>
      <c r="B1154" s="48"/>
      <c r="C1154" s="82" t="s">
        <v>124</v>
      </c>
      <c r="D1154" s="664" t="str">
        <f t="shared" si="114"/>
        <v/>
      </c>
      <c r="E1154" s="664"/>
      <c r="F1154" s="664"/>
      <c r="G1154" s="664"/>
      <c r="H1154" s="664"/>
      <c r="I1154" s="664"/>
      <c r="J1154" s="664"/>
      <c r="K1154" s="664"/>
      <c r="L1154" s="664"/>
      <c r="M1154" s="573"/>
      <c r="N1154" s="573"/>
      <c r="O1154" s="573"/>
      <c r="P1154" s="573"/>
      <c r="Q1154" s="573"/>
      <c r="R1154" s="573"/>
      <c r="S1154" s="685"/>
      <c r="T1154" s="685"/>
      <c r="U1154" s="685"/>
      <c r="V1154" s="685"/>
      <c r="W1154" s="685"/>
      <c r="X1154" s="685"/>
      <c r="Y1154" s="685"/>
      <c r="Z1154" s="685"/>
      <c r="AA1154" s="685"/>
      <c r="AB1154" s="685"/>
      <c r="AC1154" s="685"/>
      <c r="AD1154" s="685"/>
      <c r="AE1154" s="12"/>
      <c r="AK1154" s="655">
        <f t="shared" si="119"/>
        <v>0</v>
      </c>
      <c r="AL1154" s="655"/>
      <c r="AN1154" s="638">
        <f t="shared" si="120"/>
        <v>0</v>
      </c>
      <c r="AO1154" s="638"/>
      <c r="AQ1154" s="693">
        <f t="shared" si="121"/>
        <v>0</v>
      </c>
      <c r="AR1154" s="694"/>
      <c r="BD1154" s="638">
        <f t="shared" si="122"/>
        <v>0</v>
      </c>
      <c r="BE1154" s="638"/>
    </row>
    <row r="1155" spans="1:57" ht="15" customHeight="1">
      <c r="A1155" s="131"/>
      <c r="B1155" s="48"/>
      <c r="C1155" s="82" t="s">
        <v>125</v>
      </c>
      <c r="D1155" s="664" t="str">
        <f t="shared" si="114"/>
        <v/>
      </c>
      <c r="E1155" s="664"/>
      <c r="F1155" s="664"/>
      <c r="G1155" s="664"/>
      <c r="H1155" s="664"/>
      <c r="I1155" s="664"/>
      <c r="J1155" s="664"/>
      <c r="K1155" s="664"/>
      <c r="L1155" s="664"/>
      <c r="M1155" s="573"/>
      <c r="N1155" s="573"/>
      <c r="O1155" s="573"/>
      <c r="P1155" s="573"/>
      <c r="Q1155" s="573"/>
      <c r="R1155" s="573"/>
      <c r="S1155" s="685"/>
      <c r="T1155" s="685"/>
      <c r="U1155" s="685"/>
      <c r="V1155" s="685"/>
      <c r="W1155" s="685"/>
      <c r="X1155" s="685"/>
      <c r="Y1155" s="685"/>
      <c r="Z1155" s="685"/>
      <c r="AA1155" s="685"/>
      <c r="AB1155" s="685"/>
      <c r="AC1155" s="685"/>
      <c r="AD1155" s="685"/>
      <c r="AE1155" s="12"/>
      <c r="AK1155" s="655">
        <f t="shared" si="119"/>
        <v>0</v>
      </c>
      <c r="AL1155" s="655"/>
      <c r="AN1155" s="638">
        <f t="shared" si="120"/>
        <v>0</v>
      </c>
      <c r="AO1155" s="638"/>
      <c r="AQ1155" s="693">
        <f t="shared" si="121"/>
        <v>0</v>
      </c>
      <c r="AR1155" s="694"/>
      <c r="BD1155" s="638">
        <f t="shared" si="122"/>
        <v>0</v>
      </c>
      <c r="BE1155" s="638"/>
    </row>
    <row r="1156" spans="1:57" ht="15" customHeight="1">
      <c r="A1156" s="131"/>
      <c r="B1156" s="48"/>
      <c r="C1156" s="82" t="s">
        <v>237</v>
      </c>
      <c r="D1156" s="664" t="str">
        <f t="shared" si="114"/>
        <v/>
      </c>
      <c r="E1156" s="664"/>
      <c r="F1156" s="664"/>
      <c r="G1156" s="664"/>
      <c r="H1156" s="664"/>
      <c r="I1156" s="664"/>
      <c r="J1156" s="664"/>
      <c r="K1156" s="664"/>
      <c r="L1156" s="664"/>
      <c r="M1156" s="573"/>
      <c r="N1156" s="573"/>
      <c r="O1156" s="573"/>
      <c r="P1156" s="573"/>
      <c r="Q1156" s="573"/>
      <c r="R1156" s="573"/>
      <c r="S1156" s="685"/>
      <c r="T1156" s="685"/>
      <c r="U1156" s="685"/>
      <c r="V1156" s="685"/>
      <c r="W1156" s="685"/>
      <c r="X1156" s="685"/>
      <c r="Y1156" s="685"/>
      <c r="Z1156" s="685"/>
      <c r="AA1156" s="685"/>
      <c r="AB1156" s="685"/>
      <c r="AC1156" s="685"/>
      <c r="AD1156" s="685"/>
      <c r="AE1156" s="12"/>
      <c r="AK1156" s="655">
        <f t="shared" si="119"/>
        <v>0</v>
      </c>
      <c r="AL1156" s="655"/>
      <c r="AN1156" s="638">
        <f t="shared" si="120"/>
        <v>0</v>
      </c>
      <c r="AO1156" s="638"/>
      <c r="AQ1156" s="693">
        <f t="shared" si="121"/>
        <v>0</v>
      </c>
      <c r="AR1156" s="694"/>
      <c r="BD1156" s="638">
        <f t="shared" si="122"/>
        <v>0</v>
      </c>
      <c r="BE1156" s="638"/>
    </row>
    <row r="1157" spans="1:57" ht="15" customHeight="1">
      <c r="A1157" s="131"/>
      <c r="B1157" s="48"/>
      <c r="C1157" s="82" t="s">
        <v>238</v>
      </c>
      <c r="D1157" s="664" t="str">
        <f t="shared" si="114"/>
        <v/>
      </c>
      <c r="E1157" s="664"/>
      <c r="F1157" s="664"/>
      <c r="G1157" s="664"/>
      <c r="H1157" s="664"/>
      <c r="I1157" s="664"/>
      <c r="J1157" s="664"/>
      <c r="K1157" s="664"/>
      <c r="L1157" s="664"/>
      <c r="M1157" s="573"/>
      <c r="N1157" s="573"/>
      <c r="O1157" s="573"/>
      <c r="P1157" s="573"/>
      <c r="Q1157" s="573"/>
      <c r="R1157" s="573"/>
      <c r="S1157" s="685"/>
      <c r="T1157" s="685"/>
      <c r="U1157" s="685"/>
      <c r="V1157" s="685"/>
      <c r="W1157" s="685"/>
      <c r="X1157" s="685"/>
      <c r="Y1157" s="685"/>
      <c r="Z1157" s="685"/>
      <c r="AA1157" s="685"/>
      <c r="AB1157" s="685"/>
      <c r="AC1157" s="685"/>
      <c r="AD1157" s="685"/>
      <c r="AE1157" s="12"/>
      <c r="AK1157" s="655">
        <f t="shared" si="119"/>
        <v>0</v>
      </c>
      <c r="AL1157" s="655"/>
      <c r="AN1157" s="638">
        <f t="shared" si="120"/>
        <v>0</v>
      </c>
      <c r="AO1157" s="638"/>
      <c r="AQ1157" s="693">
        <f t="shared" si="121"/>
        <v>0</v>
      </c>
      <c r="AR1157" s="694"/>
      <c r="BD1157" s="638">
        <f t="shared" si="122"/>
        <v>0</v>
      </c>
      <c r="BE1157" s="638"/>
    </row>
    <row r="1158" spans="1:57" ht="15" customHeight="1">
      <c r="A1158" s="131"/>
      <c r="B1158" s="48"/>
      <c r="C1158" s="82" t="s">
        <v>239</v>
      </c>
      <c r="D1158" s="664" t="str">
        <f t="shared" si="114"/>
        <v/>
      </c>
      <c r="E1158" s="664"/>
      <c r="F1158" s="664"/>
      <c r="G1158" s="664"/>
      <c r="H1158" s="664"/>
      <c r="I1158" s="664"/>
      <c r="J1158" s="664"/>
      <c r="K1158" s="664"/>
      <c r="L1158" s="664"/>
      <c r="M1158" s="573"/>
      <c r="N1158" s="573"/>
      <c r="O1158" s="573"/>
      <c r="P1158" s="573"/>
      <c r="Q1158" s="573"/>
      <c r="R1158" s="573"/>
      <c r="S1158" s="685"/>
      <c r="T1158" s="685"/>
      <c r="U1158" s="685"/>
      <c r="V1158" s="685"/>
      <c r="W1158" s="685"/>
      <c r="X1158" s="685"/>
      <c r="Y1158" s="685"/>
      <c r="Z1158" s="685"/>
      <c r="AA1158" s="685"/>
      <c r="AB1158" s="685"/>
      <c r="AC1158" s="685"/>
      <c r="AD1158" s="685"/>
      <c r="AE1158" s="12"/>
      <c r="AK1158" s="655">
        <f t="shared" si="119"/>
        <v>0</v>
      </c>
      <c r="AL1158" s="655"/>
      <c r="AN1158" s="638">
        <f t="shared" si="120"/>
        <v>0</v>
      </c>
      <c r="AO1158" s="638"/>
      <c r="AQ1158" s="693">
        <f t="shared" si="121"/>
        <v>0</v>
      </c>
      <c r="AR1158" s="694"/>
      <c r="BD1158" s="638">
        <f t="shared" si="122"/>
        <v>0</v>
      </c>
      <c r="BE1158" s="638"/>
    </row>
    <row r="1159" spans="1:57" ht="15" customHeight="1">
      <c r="A1159" s="131"/>
      <c r="B1159" s="48"/>
      <c r="C1159" s="82" t="s">
        <v>240</v>
      </c>
      <c r="D1159" s="664" t="str">
        <f t="shared" si="114"/>
        <v/>
      </c>
      <c r="E1159" s="664"/>
      <c r="F1159" s="664"/>
      <c r="G1159" s="664"/>
      <c r="H1159" s="664"/>
      <c r="I1159" s="664"/>
      <c r="J1159" s="664"/>
      <c r="K1159" s="664"/>
      <c r="L1159" s="664"/>
      <c r="M1159" s="573"/>
      <c r="N1159" s="573"/>
      <c r="O1159" s="573"/>
      <c r="P1159" s="573"/>
      <c r="Q1159" s="573"/>
      <c r="R1159" s="573"/>
      <c r="S1159" s="685"/>
      <c r="T1159" s="685"/>
      <c r="U1159" s="685"/>
      <c r="V1159" s="685"/>
      <c r="W1159" s="685"/>
      <c r="X1159" s="685"/>
      <c r="Y1159" s="685"/>
      <c r="Z1159" s="685"/>
      <c r="AA1159" s="685"/>
      <c r="AB1159" s="685"/>
      <c r="AC1159" s="685"/>
      <c r="AD1159" s="685"/>
      <c r="AE1159" s="12"/>
      <c r="AK1159" s="655">
        <f t="shared" si="119"/>
        <v>0</v>
      </c>
      <c r="AL1159" s="655"/>
      <c r="AN1159" s="638">
        <f t="shared" si="120"/>
        <v>0</v>
      </c>
      <c r="AO1159" s="638"/>
      <c r="AQ1159" s="693">
        <f t="shared" si="121"/>
        <v>0</v>
      </c>
      <c r="AR1159" s="694"/>
      <c r="BD1159" s="638">
        <f t="shared" si="122"/>
        <v>0</v>
      </c>
      <c r="BE1159" s="638"/>
    </row>
    <row r="1160" spans="1:57" ht="15" customHeight="1">
      <c r="A1160" s="131"/>
      <c r="B1160" s="48"/>
      <c r="C1160" s="82" t="s">
        <v>241</v>
      </c>
      <c r="D1160" s="664" t="str">
        <f t="shared" si="114"/>
        <v/>
      </c>
      <c r="E1160" s="664"/>
      <c r="F1160" s="664"/>
      <c r="G1160" s="664"/>
      <c r="H1160" s="664"/>
      <c r="I1160" s="664"/>
      <c r="J1160" s="664"/>
      <c r="K1160" s="664"/>
      <c r="L1160" s="664"/>
      <c r="M1160" s="573"/>
      <c r="N1160" s="573"/>
      <c r="O1160" s="573"/>
      <c r="P1160" s="573"/>
      <c r="Q1160" s="573"/>
      <c r="R1160" s="573"/>
      <c r="S1160" s="685"/>
      <c r="T1160" s="685"/>
      <c r="U1160" s="685"/>
      <c r="V1160" s="685"/>
      <c r="W1160" s="685"/>
      <c r="X1160" s="685"/>
      <c r="Y1160" s="685"/>
      <c r="Z1160" s="685"/>
      <c r="AA1160" s="685"/>
      <c r="AB1160" s="685"/>
      <c r="AC1160" s="685"/>
      <c r="AD1160" s="685"/>
      <c r="AE1160" s="12"/>
      <c r="AK1160" s="655">
        <f t="shared" si="119"/>
        <v>0</v>
      </c>
      <c r="AL1160" s="655"/>
      <c r="AN1160" s="638">
        <f t="shared" si="120"/>
        <v>0</v>
      </c>
      <c r="AO1160" s="638"/>
      <c r="AQ1160" s="693">
        <f t="shared" si="121"/>
        <v>0</v>
      </c>
      <c r="AR1160" s="694"/>
      <c r="BD1160" s="638">
        <f t="shared" si="122"/>
        <v>0</v>
      </c>
      <c r="BE1160" s="638"/>
    </row>
    <row r="1161" spans="1:57" ht="15" customHeight="1">
      <c r="A1161" s="131"/>
      <c r="B1161" s="48"/>
      <c r="C1161" s="82" t="s">
        <v>242</v>
      </c>
      <c r="D1161" s="664" t="str">
        <f t="shared" si="114"/>
        <v/>
      </c>
      <c r="E1161" s="664"/>
      <c r="F1161" s="664"/>
      <c r="G1161" s="664"/>
      <c r="H1161" s="664"/>
      <c r="I1161" s="664"/>
      <c r="J1161" s="664"/>
      <c r="K1161" s="664"/>
      <c r="L1161" s="664"/>
      <c r="M1161" s="573"/>
      <c r="N1161" s="573"/>
      <c r="O1161" s="573"/>
      <c r="P1161" s="573"/>
      <c r="Q1161" s="573"/>
      <c r="R1161" s="573"/>
      <c r="S1161" s="685"/>
      <c r="T1161" s="685"/>
      <c r="U1161" s="685"/>
      <c r="V1161" s="685"/>
      <c r="W1161" s="685"/>
      <c r="X1161" s="685"/>
      <c r="Y1161" s="685"/>
      <c r="Z1161" s="685"/>
      <c r="AA1161" s="685"/>
      <c r="AB1161" s="685"/>
      <c r="AC1161" s="685"/>
      <c r="AD1161" s="685"/>
      <c r="AE1161" s="12"/>
      <c r="AK1161" s="655">
        <f t="shared" si="119"/>
        <v>0</v>
      </c>
      <c r="AL1161" s="655"/>
      <c r="AN1161" s="638">
        <f t="shared" si="120"/>
        <v>0</v>
      </c>
      <c r="AO1161" s="638"/>
      <c r="AQ1161" s="693">
        <f t="shared" si="121"/>
        <v>0</v>
      </c>
      <c r="AR1161" s="694"/>
      <c r="BD1161" s="638">
        <f t="shared" si="122"/>
        <v>0</v>
      </c>
      <c r="BE1161" s="638"/>
    </row>
    <row r="1162" spans="1:57" ht="15" customHeight="1">
      <c r="A1162" s="131"/>
      <c r="B1162" s="48"/>
      <c r="C1162" s="82" t="s">
        <v>243</v>
      </c>
      <c r="D1162" s="664" t="str">
        <f t="shared" si="114"/>
        <v/>
      </c>
      <c r="E1162" s="664"/>
      <c r="F1162" s="664"/>
      <c r="G1162" s="664"/>
      <c r="H1162" s="664"/>
      <c r="I1162" s="664"/>
      <c r="J1162" s="664"/>
      <c r="K1162" s="664"/>
      <c r="L1162" s="664"/>
      <c r="M1162" s="573"/>
      <c r="N1162" s="573"/>
      <c r="O1162" s="573"/>
      <c r="P1162" s="573"/>
      <c r="Q1162" s="573"/>
      <c r="R1162" s="573"/>
      <c r="S1162" s="685"/>
      <c r="T1162" s="685"/>
      <c r="U1162" s="685"/>
      <c r="V1162" s="685"/>
      <c r="W1162" s="685"/>
      <c r="X1162" s="685"/>
      <c r="Y1162" s="685"/>
      <c r="Z1162" s="685"/>
      <c r="AA1162" s="685"/>
      <c r="AB1162" s="685"/>
      <c r="AC1162" s="685"/>
      <c r="AD1162" s="685"/>
      <c r="AE1162" s="12"/>
      <c r="AK1162" s="655">
        <f t="shared" si="119"/>
        <v>0</v>
      </c>
      <c r="AL1162" s="655"/>
      <c r="AN1162" s="638">
        <f t="shared" si="120"/>
        <v>0</v>
      </c>
      <c r="AO1162" s="638"/>
      <c r="AQ1162" s="693">
        <f t="shared" si="121"/>
        <v>0</v>
      </c>
      <c r="AR1162" s="694"/>
      <c r="BD1162" s="638">
        <f t="shared" si="122"/>
        <v>0</v>
      </c>
      <c r="BE1162" s="638"/>
    </row>
    <row r="1163" spans="1:57" ht="15" customHeight="1">
      <c r="A1163" s="131"/>
      <c r="B1163" s="48"/>
      <c r="C1163" s="82" t="s">
        <v>244</v>
      </c>
      <c r="D1163" s="664" t="str">
        <f t="shared" si="114"/>
        <v/>
      </c>
      <c r="E1163" s="664"/>
      <c r="F1163" s="664"/>
      <c r="G1163" s="664"/>
      <c r="H1163" s="664"/>
      <c r="I1163" s="664"/>
      <c r="J1163" s="664"/>
      <c r="K1163" s="664"/>
      <c r="L1163" s="664"/>
      <c r="M1163" s="573"/>
      <c r="N1163" s="573"/>
      <c r="O1163" s="573"/>
      <c r="P1163" s="573"/>
      <c r="Q1163" s="573"/>
      <c r="R1163" s="573"/>
      <c r="S1163" s="685"/>
      <c r="T1163" s="685"/>
      <c r="U1163" s="685"/>
      <c r="V1163" s="685"/>
      <c r="W1163" s="685"/>
      <c r="X1163" s="685"/>
      <c r="Y1163" s="685"/>
      <c r="Z1163" s="685"/>
      <c r="AA1163" s="685"/>
      <c r="AB1163" s="685"/>
      <c r="AC1163" s="685"/>
      <c r="AD1163" s="685"/>
      <c r="AE1163" s="12"/>
      <c r="AK1163" s="655">
        <f t="shared" si="119"/>
        <v>0</v>
      </c>
      <c r="AL1163" s="655"/>
      <c r="AN1163" s="638">
        <f t="shared" si="120"/>
        <v>0</v>
      </c>
      <c r="AO1163" s="638"/>
      <c r="AQ1163" s="693">
        <f t="shared" si="121"/>
        <v>0</v>
      </c>
      <c r="AR1163" s="694"/>
      <c r="BD1163" s="638">
        <f t="shared" si="122"/>
        <v>0</v>
      </c>
      <c r="BE1163" s="638"/>
    </row>
    <row r="1164" spans="1:57" ht="15" customHeight="1">
      <c r="A1164" s="131"/>
      <c r="B1164" s="48"/>
      <c r="C1164" s="82" t="s">
        <v>245</v>
      </c>
      <c r="D1164" s="664" t="str">
        <f t="shared" si="114"/>
        <v/>
      </c>
      <c r="E1164" s="664"/>
      <c r="F1164" s="664"/>
      <c r="G1164" s="664"/>
      <c r="H1164" s="664"/>
      <c r="I1164" s="664"/>
      <c r="J1164" s="664"/>
      <c r="K1164" s="664"/>
      <c r="L1164" s="664"/>
      <c r="M1164" s="573"/>
      <c r="N1164" s="573"/>
      <c r="O1164" s="573"/>
      <c r="P1164" s="573"/>
      <c r="Q1164" s="573"/>
      <c r="R1164" s="573"/>
      <c r="S1164" s="685"/>
      <c r="T1164" s="685"/>
      <c r="U1164" s="685"/>
      <c r="V1164" s="685"/>
      <c r="W1164" s="685"/>
      <c r="X1164" s="685"/>
      <c r="Y1164" s="685"/>
      <c r="Z1164" s="685"/>
      <c r="AA1164" s="685"/>
      <c r="AB1164" s="685"/>
      <c r="AC1164" s="685"/>
      <c r="AD1164" s="685"/>
      <c r="AE1164" s="12"/>
      <c r="AK1164" s="655">
        <f t="shared" si="119"/>
        <v>0</v>
      </c>
      <c r="AL1164" s="655"/>
      <c r="AN1164" s="638">
        <f t="shared" si="120"/>
        <v>0</v>
      </c>
      <c r="AO1164" s="638"/>
      <c r="AQ1164" s="693">
        <f t="shared" si="121"/>
        <v>0</v>
      </c>
      <c r="AR1164" s="694"/>
      <c r="BD1164" s="638">
        <f t="shared" si="122"/>
        <v>0</v>
      </c>
      <c r="BE1164" s="638"/>
    </row>
    <row r="1165" spans="1:57" ht="15" customHeight="1">
      <c r="A1165" s="131"/>
      <c r="B1165" s="48"/>
      <c r="C1165" s="82" t="s">
        <v>246</v>
      </c>
      <c r="D1165" s="664" t="str">
        <f t="shared" si="114"/>
        <v/>
      </c>
      <c r="E1165" s="664"/>
      <c r="F1165" s="664"/>
      <c r="G1165" s="664"/>
      <c r="H1165" s="664"/>
      <c r="I1165" s="664"/>
      <c r="J1165" s="664"/>
      <c r="K1165" s="664"/>
      <c r="L1165" s="664"/>
      <c r="M1165" s="573"/>
      <c r="N1165" s="573"/>
      <c r="O1165" s="573"/>
      <c r="P1165" s="573"/>
      <c r="Q1165" s="573"/>
      <c r="R1165" s="573"/>
      <c r="S1165" s="685"/>
      <c r="T1165" s="685"/>
      <c r="U1165" s="685"/>
      <c r="V1165" s="685"/>
      <c r="W1165" s="685"/>
      <c r="X1165" s="685"/>
      <c r="Y1165" s="685"/>
      <c r="Z1165" s="685"/>
      <c r="AA1165" s="685"/>
      <c r="AB1165" s="685"/>
      <c r="AC1165" s="685"/>
      <c r="AD1165" s="685"/>
      <c r="AE1165" s="12"/>
      <c r="AK1165" s="655">
        <f t="shared" si="119"/>
        <v>0</v>
      </c>
      <c r="AL1165" s="655"/>
      <c r="AN1165" s="638">
        <f t="shared" si="120"/>
        <v>0</v>
      </c>
      <c r="AO1165" s="638"/>
      <c r="AQ1165" s="693">
        <f t="shared" si="121"/>
        <v>0</v>
      </c>
      <c r="AR1165" s="694"/>
      <c r="BD1165" s="638">
        <f t="shared" si="122"/>
        <v>0</v>
      </c>
      <c r="BE1165" s="638"/>
    </row>
    <row r="1166" spans="1:57" ht="15" customHeight="1">
      <c r="A1166" s="131"/>
      <c r="C1166" s="120"/>
      <c r="R1166" s="163" t="s">
        <v>126</v>
      </c>
      <c r="S1166" s="843">
        <f>IF(AND(SUM(S1111:X1165)=0,COUNTIF(S1111:X1165,"NS")&gt;0),"NS",
IF(AND(SUM(S1111:X1165)=0,COUNTIF(S1111:X1165,0)&gt;0),0,
IF(AND(SUM(S1111:X1165)=0,COUNTIF(S1111:X1165,"NA")&gt;0),"NA",
SUM(S1111:X1165))))</f>
        <v>0</v>
      </c>
      <c r="T1166" s="843"/>
      <c r="U1166" s="843"/>
      <c r="V1166" s="843"/>
      <c r="W1166" s="843"/>
      <c r="X1166" s="843"/>
      <c r="Y1166" s="843">
        <f>IF(AND(SUM(Y1111:AD1165)=0,COUNTIF(Y1111:AD1165,"NS")&gt;0),"NS",
IF(AND(SUM(Y1111:AD1165)=0,COUNTIF(Y1111:AD1165,0)&gt;0),0,
IF(AND(SUM(Y1111:AD1165)=0,COUNTIF(Y1111:AD1165,"NA")&gt;0),"NA",
SUM(Y1111:AD1165))))</f>
        <v>0</v>
      </c>
      <c r="Z1166" s="843"/>
      <c r="AA1166" s="843"/>
      <c r="AB1166" s="843"/>
      <c r="AC1166" s="843"/>
      <c r="AD1166" s="843"/>
      <c r="AE1166" s="12"/>
      <c r="AQ1166" s="879">
        <f>SUM(AQ1111:AR1165)</f>
        <v>0</v>
      </c>
      <c r="AR1166" s="880"/>
      <c r="BD1166" s="642">
        <f>SUM(BD1111:BE1165)</f>
        <v>0</v>
      </c>
      <c r="BE1166" s="643"/>
    </row>
    <row r="1167" spans="1:57" ht="15" customHeight="1">
      <c r="A1167" s="131"/>
      <c r="C1167" s="120"/>
      <c r="AE1167" s="12"/>
    </row>
    <row r="1168" spans="1:57" ht="24" customHeight="1">
      <c r="A1168" s="131"/>
      <c r="C1168" s="817" t="s">
        <v>127</v>
      </c>
      <c r="D1168" s="817"/>
      <c r="E1168" s="817"/>
      <c r="F1168" s="817"/>
      <c r="G1168" s="817"/>
      <c r="H1168" s="817"/>
      <c r="I1168" s="817"/>
      <c r="J1168" s="817"/>
      <c r="K1168" s="817"/>
      <c r="L1168" s="817"/>
      <c r="M1168" s="817"/>
      <c r="N1168" s="817"/>
      <c r="O1168" s="817"/>
      <c r="P1168" s="817"/>
      <c r="Q1168" s="817"/>
      <c r="R1168" s="817"/>
      <c r="S1168" s="817"/>
      <c r="T1168" s="817"/>
      <c r="U1168" s="817"/>
      <c r="V1168" s="817"/>
      <c r="W1168" s="817"/>
      <c r="X1168" s="817"/>
      <c r="Y1168" s="817"/>
      <c r="Z1168" s="817"/>
      <c r="AA1168" s="817"/>
      <c r="AB1168" s="817"/>
      <c r="AC1168" s="817"/>
      <c r="AD1168" s="817"/>
      <c r="AE1168" s="12"/>
    </row>
    <row r="1169" spans="1:35" ht="60" customHeight="1">
      <c r="A1169" s="131"/>
      <c r="C1169" s="854"/>
      <c r="D1169" s="855"/>
      <c r="E1169" s="855"/>
      <c r="F1169" s="855"/>
      <c r="G1169" s="855"/>
      <c r="H1169" s="855"/>
      <c r="I1169" s="855"/>
      <c r="J1169" s="855"/>
      <c r="K1169" s="855"/>
      <c r="L1169" s="855"/>
      <c r="M1169" s="855"/>
      <c r="N1169" s="855"/>
      <c r="O1169" s="855"/>
      <c r="P1169" s="855"/>
      <c r="Q1169" s="855"/>
      <c r="R1169" s="855"/>
      <c r="S1169" s="855"/>
      <c r="T1169" s="855"/>
      <c r="U1169" s="855"/>
      <c r="V1169" s="855"/>
      <c r="W1169" s="855"/>
      <c r="X1169" s="855"/>
      <c r="Y1169" s="855"/>
      <c r="Z1169" s="855"/>
      <c r="AA1169" s="855"/>
      <c r="AB1169" s="855"/>
      <c r="AC1169" s="855"/>
      <c r="AD1169" s="856"/>
      <c r="AE1169" s="12"/>
    </row>
    <row r="1170" spans="1:35" ht="15" customHeight="1">
      <c r="B1170" s="624" t="str">
        <f>IF(BI1113=0,"", IF(BI1113=1,_xlfn.CONCAT("Error: Verificar la información registrada tomando en cuenta la instrucción ",BK1113,"."),_xlfn.CONCAT("Error: Verificar la información registrada tomando en cuenta las instrucciones ",BK1113)))</f>
        <v/>
      </c>
      <c r="C1170" s="624"/>
      <c r="D1170" s="624"/>
      <c r="E1170" s="624"/>
      <c r="F1170" s="624"/>
      <c r="G1170" s="624"/>
      <c r="H1170" s="624"/>
      <c r="I1170" s="624"/>
      <c r="J1170" s="624"/>
      <c r="K1170" s="624"/>
      <c r="L1170" s="624"/>
      <c r="M1170" s="624"/>
      <c r="N1170" s="624"/>
      <c r="O1170" s="624"/>
      <c r="P1170" s="624"/>
      <c r="Q1170" s="624"/>
      <c r="R1170" s="624"/>
      <c r="S1170" s="624"/>
      <c r="T1170" s="624"/>
      <c r="U1170" s="624"/>
      <c r="V1170" s="624"/>
      <c r="W1170" s="624"/>
      <c r="X1170" s="624"/>
      <c r="Y1170" s="624"/>
      <c r="Z1170" s="624"/>
      <c r="AA1170" s="624"/>
      <c r="AB1170" s="624"/>
      <c r="AC1170" s="624"/>
      <c r="AD1170" s="624"/>
    </row>
    <row r="1171" spans="1:35" ht="15" customHeight="1">
      <c r="B1171" s="756" t="str">
        <f>IF(BA1111=0,"","Alerta: Debe justificar el uso de NS argumentando el estado de la información desconocida.")</f>
        <v/>
      </c>
      <c r="C1171" s="756"/>
      <c r="D1171" s="756"/>
      <c r="E1171" s="756"/>
      <c r="F1171" s="756"/>
      <c r="G1171" s="756"/>
      <c r="H1171" s="756"/>
      <c r="I1171" s="756"/>
      <c r="J1171" s="756"/>
      <c r="K1171" s="756"/>
      <c r="L1171" s="756"/>
      <c r="M1171" s="756"/>
      <c r="N1171" s="756"/>
      <c r="O1171" s="756"/>
      <c r="P1171" s="756"/>
      <c r="Q1171" s="756"/>
      <c r="R1171" s="756"/>
      <c r="S1171" s="756"/>
      <c r="T1171" s="756"/>
      <c r="U1171" s="756"/>
      <c r="V1171" s="756"/>
      <c r="W1171" s="756"/>
      <c r="X1171" s="756"/>
      <c r="Y1171" s="756"/>
      <c r="Z1171" s="756"/>
      <c r="AA1171" s="756"/>
      <c r="AB1171" s="756"/>
      <c r="AC1171" s="756"/>
      <c r="AD1171" s="756"/>
    </row>
    <row r="1172" spans="1:35" ht="15" customHeight="1">
      <c r="B1172" s="625" t="str">
        <f>IF(BD1166=0,"","Error: Debe completar toda la información requerida.")</f>
        <v/>
      </c>
      <c r="C1172" s="625"/>
      <c r="D1172" s="625"/>
      <c r="E1172" s="625"/>
      <c r="F1172" s="625"/>
      <c r="G1172" s="625"/>
      <c r="H1172" s="625"/>
      <c r="I1172" s="625"/>
      <c r="J1172" s="625"/>
      <c r="K1172" s="625"/>
      <c r="L1172" s="625"/>
      <c r="M1172" s="625"/>
      <c r="N1172" s="625"/>
      <c r="O1172" s="625"/>
      <c r="P1172" s="625"/>
      <c r="Q1172" s="625"/>
      <c r="R1172" s="625"/>
      <c r="S1172" s="625"/>
      <c r="T1172" s="625"/>
      <c r="U1172" s="625"/>
      <c r="V1172" s="625"/>
      <c r="W1172" s="625"/>
      <c r="X1172" s="625"/>
      <c r="Y1172" s="625"/>
      <c r="Z1172" s="625"/>
      <c r="AA1172" s="625"/>
      <c r="AB1172" s="625"/>
      <c r="AC1172" s="625"/>
      <c r="AD1172" s="625"/>
    </row>
    <row r="1173" spans="1:35" ht="15" customHeight="1"/>
    <row r="1174" spans="1:35" ht="15" customHeight="1"/>
    <row r="1175" spans="1:35" ht="15" customHeight="1" thickBot="1"/>
    <row r="1176" spans="1:35" ht="15" customHeight="1" thickBot="1">
      <c r="A1176" s="132"/>
      <c r="B1176" s="595" t="s">
        <v>7745</v>
      </c>
      <c r="C1176" s="596"/>
      <c r="D1176" s="596"/>
      <c r="E1176" s="596"/>
      <c r="F1176" s="596"/>
      <c r="G1176" s="596"/>
      <c r="H1176" s="596"/>
      <c r="I1176" s="596"/>
      <c r="J1176" s="596"/>
      <c r="K1176" s="596"/>
      <c r="L1176" s="596"/>
      <c r="M1176" s="596"/>
      <c r="N1176" s="596"/>
      <c r="O1176" s="596"/>
      <c r="P1176" s="596"/>
      <c r="Q1176" s="596"/>
      <c r="R1176" s="596"/>
      <c r="S1176" s="596"/>
      <c r="T1176" s="596"/>
      <c r="U1176" s="596"/>
      <c r="V1176" s="596"/>
      <c r="W1176" s="596"/>
      <c r="X1176" s="596"/>
      <c r="Y1176" s="596"/>
      <c r="Z1176" s="596"/>
      <c r="AA1176" s="596"/>
      <c r="AB1176" s="596"/>
      <c r="AC1176" s="596"/>
      <c r="AD1176" s="597"/>
      <c r="AE1176" s="12"/>
      <c r="AH1176" s="645" t="s">
        <v>7231</v>
      </c>
      <c r="AI1176" s="647"/>
    </row>
    <row r="1177" spans="1:35" ht="15" customHeight="1">
      <c r="A1177" s="131"/>
      <c r="B1177" s="808" t="s">
        <v>106</v>
      </c>
      <c r="C1177" s="809"/>
      <c r="D1177" s="809"/>
      <c r="E1177" s="809"/>
      <c r="F1177" s="809"/>
      <c r="G1177" s="809"/>
      <c r="H1177" s="809"/>
      <c r="I1177" s="809"/>
      <c r="J1177" s="809"/>
      <c r="K1177" s="809"/>
      <c r="L1177" s="809"/>
      <c r="M1177" s="809"/>
      <c r="N1177" s="809"/>
      <c r="O1177" s="809"/>
      <c r="P1177" s="809"/>
      <c r="Q1177" s="809"/>
      <c r="R1177" s="809"/>
      <c r="S1177" s="809"/>
      <c r="T1177" s="809"/>
      <c r="U1177" s="809"/>
      <c r="V1177" s="809"/>
      <c r="W1177" s="809"/>
      <c r="X1177" s="809"/>
      <c r="Y1177" s="809"/>
      <c r="Z1177" s="809"/>
      <c r="AA1177" s="809"/>
      <c r="AB1177" s="809"/>
      <c r="AC1177" s="809"/>
      <c r="AD1177" s="810"/>
      <c r="AE1177" s="12"/>
      <c r="AH1177" s="704">
        <f>IF($AH$40=$AJ$40,0,IF(COUNTIF(M60:P99,1)&lt;$C$117,0,1))</f>
        <v>0</v>
      </c>
      <c r="AI1177" s="705"/>
    </row>
    <row r="1178" spans="1:35" ht="24" customHeight="1">
      <c r="A1178" s="131"/>
      <c r="B1178" s="159"/>
      <c r="C1178" s="578" t="s">
        <v>1900</v>
      </c>
      <c r="D1178" s="578"/>
      <c r="E1178" s="578"/>
      <c r="F1178" s="578"/>
      <c r="G1178" s="578"/>
      <c r="H1178" s="578"/>
      <c r="I1178" s="578"/>
      <c r="J1178" s="578"/>
      <c r="K1178" s="578"/>
      <c r="L1178" s="578"/>
      <c r="M1178" s="578"/>
      <c r="N1178" s="578"/>
      <c r="O1178" s="578"/>
      <c r="P1178" s="578"/>
      <c r="Q1178" s="578"/>
      <c r="R1178" s="578"/>
      <c r="S1178" s="578"/>
      <c r="T1178" s="578"/>
      <c r="U1178" s="578"/>
      <c r="V1178" s="578"/>
      <c r="W1178" s="578"/>
      <c r="X1178" s="578"/>
      <c r="Y1178" s="578"/>
      <c r="Z1178" s="578"/>
      <c r="AA1178" s="578"/>
      <c r="AB1178" s="578"/>
      <c r="AC1178" s="578"/>
      <c r="AD1178" s="579"/>
      <c r="AE1178" s="12"/>
    </row>
    <row r="1179" spans="1:35" ht="15" customHeight="1">
      <c r="A1179" s="131"/>
      <c r="B1179" s="778" t="s">
        <v>107</v>
      </c>
      <c r="C1179" s="779"/>
      <c r="D1179" s="779"/>
      <c r="E1179" s="779"/>
      <c r="F1179" s="779"/>
      <c r="G1179" s="779"/>
      <c r="H1179" s="779"/>
      <c r="I1179" s="779"/>
      <c r="J1179" s="779"/>
      <c r="K1179" s="779"/>
      <c r="L1179" s="779"/>
      <c r="M1179" s="779"/>
      <c r="N1179" s="779"/>
      <c r="O1179" s="779"/>
      <c r="P1179" s="779"/>
      <c r="Q1179" s="779"/>
      <c r="R1179" s="779"/>
      <c r="S1179" s="779"/>
      <c r="T1179" s="779"/>
      <c r="U1179" s="779"/>
      <c r="V1179" s="779"/>
      <c r="W1179" s="779"/>
      <c r="X1179" s="779"/>
      <c r="Y1179" s="779"/>
      <c r="Z1179" s="779"/>
      <c r="AA1179" s="779"/>
      <c r="AB1179" s="779"/>
      <c r="AC1179" s="779"/>
      <c r="AD1179" s="780"/>
      <c r="AE1179" s="12"/>
    </row>
    <row r="1180" spans="1:35" ht="24" customHeight="1">
      <c r="A1180" s="131"/>
      <c r="B1180" s="215"/>
      <c r="C1180" s="671" t="s">
        <v>1074</v>
      </c>
      <c r="D1180" s="671"/>
      <c r="E1180" s="671"/>
      <c r="F1180" s="671"/>
      <c r="G1180" s="671"/>
      <c r="H1180" s="671"/>
      <c r="I1180" s="671"/>
      <c r="J1180" s="671"/>
      <c r="K1180" s="671"/>
      <c r="L1180" s="671"/>
      <c r="M1180" s="671"/>
      <c r="N1180" s="671"/>
      <c r="O1180" s="671"/>
      <c r="P1180" s="671"/>
      <c r="Q1180" s="671"/>
      <c r="R1180" s="671"/>
      <c r="S1180" s="671"/>
      <c r="T1180" s="671"/>
      <c r="U1180" s="671"/>
      <c r="V1180" s="671"/>
      <c r="W1180" s="671"/>
      <c r="X1180" s="671"/>
      <c r="Y1180" s="671"/>
      <c r="Z1180" s="671"/>
      <c r="AA1180" s="671"/>
      <c r="AB1180" s="671"/>
      <c r="AC1180" s="671"/>
      <c r="AD1180" s="787"/>
      <c r="AE1180" s="12"/>
    </row>
    <row r="1181" spans="1:35" ht="24" customHeight="1">
      <c r="A1181" s="131"/>
      <c r="B1181" s="215"/>
      <c r="C1181" s="671" t="s">
        <v>7673</v>
      </c>
      <c r="D1181" s="671"/>
      <c r="E1181" s="671"/>
      <c r="F1181" s="671"/>
      <c r="G1181" s="671"/>
      <c r="H1181" s="671"/>
      <c r="I1181" s="671"/>
      <c r="J1181" s="671"/>
      <c r="K1181" s="671"/>
      <c r="L1181" s="671"/>
      <c r="M1181" s="671"/>
      <c r="N1181" s="671"/>
      <c r="O1181" s="671"/>
      <c r="P1181" s="671"/>
      <c r="Q1181" s="671"/>
      <c r="R1181" s="671"/>
      <c r="S1181" s="671"/>
      <c r="T1181" s="671"/>
      <c r="U1181" s="671"/>
      <c r="V1181" s="671"/>
      <c r="W1181" s="671"/>
      <c r="X1181" s="671"/>
      <c r="Y1181" s="671"/>
      <c r="Z1181" s="671"/>
      <c r="AA1181" s="671"/>
      <c r="AB1181" s="671"/>
      <c r="AC1181" s="671"/>
      <c r="AD1181" s="787"/>
      <c r="AE1181" s="12"/>
    </row>
    <row r="1182" spans="1:35" ht="24" customHeight="1">
      <c r="A1182" s="131"/>
      <c r="B1182" s="215"/>
      <c r="C1182" s="671" t="s">
        <v>1075</v>
      </c>
      <c r="D1182" s="671"/>
      <c r="E1182" s="671"/>
      <c r="F1182" s="671"/>
      <c r="G1182" s="671"/>
      <c r="H1182" s="671"/>
      <c r="I1182" s="671"/>
      <c r="J1182" s="671"/>
      <c r="K1182" s="671"/>
      <c r="L1182" s="671"/>
      <c r="M1182" s="671"/>
      <c r="N1182" s="671"/>
      <c r="O1182" s="671"/>
      <c r="P1182" s="671"/>
      <c r="Q1182" s="671"/>
      <c r="R1182" s="671"/>
      <c r="S1182" s="671"/>
      <c r="T1182" s="671"/>
      <c r="U1182" s="671"/>
      <c r="V1182" s="671"/>
      <c r="W1182" s="671"/>
      <c r="X1182" s="671"/>
      <c r="Y1182" s="671"/>
      <c r="Z1182" s="671"/>
      <c r="AA1182" s="671"/>
      <c r="AB1182" s="671"/>
      <c r="AC1182" s="671"/>
      <c r="AD1182" s="787"/>
      <c r="AE1182" s="12"/>
    </row>
    <row r="1183" spans="1:35" ht="24" customHeight="1">
      <c r="A1183" s="131"/>
      <c r="B1183" s="177"/>
      <c r="C1183" s="817" t="s">
        <v>2065</v>
      </c>
      <c r="D1183" s="817"/>
      <c r="E1183" s="817"/>
      <c r="F1183" s="817"/>
      <c r="G1183" s="817"/>
      <c r="H1183" s="817"/>
      <c r="I1183" s="817"/>
      <c r="J1183" s="817"/>
      <c r="K1183" s="817"/>
      <c r="L1183" s="817"/>
      <c r="M1183" s="817"/>
      <c r="N1183" s="817"/>
      <c r="O1183" s="817"/>
      <c r="P1183" s="817"/>
      <c r="Q1183" s="817"/>
      <c r="R1183" s="817"/>
      <c r="S1183" s="817"/>
      <c r="T1183" s="817"/>
      <c r="U1183" s="817"/>
      <c r="V1183" s="817"/>
      <c r="W1183" s="817"/>
      <c r="X1183" s="817"/>
      <c r="Y1183" s="817"/>
      <c r="Z1183" s="817"/>
      <c r="AA1183" s="817"/>
      <c r="AB1183" s="817"/>
      <c r="AC1183" s="817"/>
      <c r="AD1183" s="818"/>
      <c r="AE1183" s="12"/>
    </row>
    <row r="1184" spans="1:35" ht="15" customHeight="1"/>
    <row r="1185" spans="1:65" ht="24" customHeight="1">
      <c r="A1185" s="131" t="s">
        <v>967</v>
      </c>
      <c r="B1185" s="688" t="s">
        <v>7596</v>
      </c>
      <c r="C1185" s="688"/>
      <c r="D1185" s="688"/>
      <c r="E1185" s="688"/>
      <c r="F1185" s="688"/>
      <c r="G1185" s="688"/>
      <c r="H1185" s="688"/>
      <c r="I1185" s="688"/>
      <c r="J1185" s="688"/>
      <c r="K1185" s="688"/>
      <c r="L1185" s="688"/>
      <c r="M1185" s="688"/>
      <c r="N1185" s="688"/>
      <c r="O1185" s="688"/>
      <c r="P1185" s="688"/>
      <c r="Q1185" s="688"/>
      <c r="R1185" s="688"/>
      <c r="S1185" s="688"/>
      <c r="T1185" s="688"/>
      <c r="U1185" s="688"/>
      <c r="V1185" s="688"/>
      <c r="W1185" s="688"/>
      <c r="X1185" s="688"/>
      <c r="Y1185" s="688"/>
      <c r="Z1185" s="688"/>
      <c r="AA1185" s="688"/>
      <c r="AB1185" s="688"/>
      <c r="AC1185" s="688"/>
      <c r="AD1185" s="688"/>
      <c r="AE1185" s="12"/>
      <c r="AH1185" s="627" t="s">
        <v>7211</v>
      </c>
      <c r="AI1185" s="627"/>
      <c r="AJ1185" s="627" t="s">
        <v>7212</v>
      </c>
      <c r="AK1185" s="627"/>
      <c r="AL1185" s="627" t="s">
        <v>7213</v>
      </c>
      <c r="AM1185" s="627"/>
    </row>
    <row r="1186" spans="1:65" ht="24" customHeight="1">
      <c r="A1186" s="167"/>
      <c r="B1186" s="144"/>
      <c r="C1186" s="578" t="s">
        <v>1175</v>
      </c>
      <c r="D1186" s="578"/>
      <c r="E1186" s="578"/>
      <c r="F1186" s="578"/>
      <c r="G1186" s="578"/>
      <c r="H1186" s="578"/>
      <c r="I1186" s="578"/>
      <c r="J1186" s="578"/>
      <c r="K1186" s="578"/>
      <c r="L1186" s="578"/>
      <c r="M1186" s="578"/>
      <c r="N1186" s="578"/>
      <c r="O1186" s="578"/>
      <c r="P1186" s="578"/>
      <c r="Q1186" s="578"/>
      <c r="R1186" s="578"/>
      <c r="S1186" s="578"/>
      <c r="T1186" s="578"/>
      <c r="U1186" s="578"/>
      <c r="V1186" s="578"/>
      <c r="W1186" s="578"/>
      <c r="X1186" s="578"/>
      <c r="Y1186" s="578"/>
      <c r="Z1186" s="578"/>
      <c r="AA1186" s="578"/>
      <c r="AB1186" s="578"/>
      <c r="AC1186" s="578"/>
      <c r="AD1186" s="578"/>
      <c r="AE1186" s="12"/>
      <c r="AH1186" s="642">
        <f>COUNTBLANK(S1192:AD1207)</f>
        <v>192</v>
      </c>
      <c r="AI1186" s="643"/>
      <c r="AJ1186" s="639">
        <v>192</v>
      </c>
      <c r="AK1186" s="641"/>
      <c r="AL1186" s="627"/>
      <c r="AM1186" s="627"/>
    </row>
    <row r="1187" spans="1:65" ht="24" customHeight="1">
      <c r="A1187" s="167"/>
      <c r="B1187" s="140"/>
      <c r="C1187" s="578" t="s">
        <v>2208</v>
      </c>
      <c r="D1187" s="578"/>
      <c r="E1187" s="578"/>
      <c r="F1187" s="578"/>
      <c r="G1187" s="578"/>
      <c r="H1187" s="578"/>
      <c r="I1187" s="578"/>
      <c r="J1187" s="578"/>
      <c r="K1187" s="578"/>
      <c r="L1187" s="578"/>
      <c r="M1187" s="578"/>
      <c r="N1187" s="578"/>
      <c r="O1187" s="578"/>
      <c r="P1187" s="578"/>
      <c r="Q1187" s="578"/>
      <c r="R1187" s="578"/>
      <c r="S1187" s="578"/>
      <c r="T1187" s="578"/>
      <c r="U1187" s="578"/>
      <c r="V1187" s="578"/>
      <c r="W1187" s="578"/>
      <c r="X1187" s="578"/>
      <c r="Y1187" s="578"/>
      <c r="Z1187" s="578"/>
      <c r="AA1187" s="578"/>
      <c r="AB1187" s="578"/>
      <c r="AC1187" s="578"/>
      <c r="AD1187" s="578"/>
      <c r="AE1187" s="12"/>
    </row>
    <row r="1188" spans="1:65" ht="36" customHeight="1">
      <c r="A1188" s="167"/>
      <c r="B1188" s="140"/>
      <c r="C1188" s="578" t="s">
        <v>2066</v>
      </c>
      <c r="D1188" s="578"/>
      <c r="E1188" s="578"/>
      <c r="F1188" s="578"/>
      <c r="G1188" s="578"/>
      <c r="H1188" s="578"/>
      <c r="I1188" s="578"/>
      <c r="J1188" s="578"/>
      <c r="K1188" s="578"/>
      <c r="L1188" s="578"/>
      <c r="M1188" s="578"/>
      <c r="N1188" s="578"/>
      <c r="O1188" s="578"/>
      <c r="P1188" s="578"/>
      <c r="Q1188" s="578"/>
      <c r="R1188" s="578"/>
      <c r="S1188" s="578"/>
      <c r="T1188" s="578"/>
      <c r="U1188" s="578"/>
      <c r="V1188" s="578"/>
      <c r="W1188" s="578"/>
      <c r="X1188" s="578"/>
      <c r="Y1188" s="578"/>
      <c r="Z1188" s="578"/>
      <c r="AA1188" s="578"/>
      <c r="AB1188" s="578"/>
      <c r="AC1188" s="578"/>
      <c r="AD1188" s="578"/>
      <c r="AE1188" s="12"/>
    </row>
    <row r="1189" spans="1:65" ht="36" customHeight="1">
      <c r="A1189" s="167"/>
      <c r="B1189" s="140"/>
      <c r="C1189" s="671" t="s">
        <v>2257</v>
      </c>
      <c r="D1189" s="671"/>
      <c r="E1189" s="671"/>
      <c r="F1189" s="671"/>
      <c r="G1189" s="671"/>
      <c r="H1189" s="671"/>
      <c r="I1189" s="671"/>
      <c r="J1189" s="671"/>
      <c r="K1189" s="671"/>
      <c r="L1189" s="671"/>
      <c r="M1189" s="671"/>
      <c r="N1189" s="671"/>
      <c r="O1189" s="671"/>
      <c r="P1189" s="671"/>
      <c r="Q1189" s="671"/>
      <c r="R1189" s="671"/>
      <c r="S1189" s="671"/>
      <c r="T1189" s="671"/>
      <c r="U1189" s="671"/>
      <c r="V1189" s="671"/>
      <c r="W1189" s="671"/>
      <c r="X1189" s="671"/>
      <c r="Y1189" s="671"/>
      <c r="Z1189" s="671"/>
      <c r="AA1189" s="671"/>
      <c r="AB1189" s="671"/>
      <c r="AC1189" s="671"/>
      <c r="AD1189" s="671"/>
      <c r="AE1189" s="12"/>
    </row>
    <row r="1190" spans="1:65" ht="15" customHeight="1">
      <c r="A1190" s="131"/>
      <c r="B1190" s="15"/>
      <c r="C1190" s="141"/>
      <c r="D1190" s="141"/>
      <c r="E1190" s="141"/>
      <c r="F1190" s="141"/>
      <c r="G1190" s="141"/>
      <c r="H1190" s="141"/>
      <c r="I1190" s="141"/>
      <c r="J1190" s="141"/>
      <c r="K1190" s="141"/>
      <c r="L1190" s="141"/>
      <c r="M1190" s="141"/>
      <c r="N1190" s="141"/>
      <c r="O1190" s="141"/>
      <c r="P1190" s="141"/>
      <c r="Q1190" s="141"/>
      <c r="R1190" s="141"/>
      <c r="S1190" s="141"/>
      <c r="T1190" s="141"/>
      <c r="U1190" s="141"/>
      <c r="V1190" s="141"/>
      <c r="W1190" s="141"/>
      <c r="X1190" s="141"/>
      <c r="Y1190" s="141"/>
      <c r="Z1190" s="141"/>
      <c r="AA1190" s="4"/>
      <c r="AB1190" s="4"/>
      <c r="AC1190" s="4"/>
      <c r="AD1190" s="4"/>
      <c r="AE1190" s="12"/>
    </row>
    <row r="1191" spans="1:65" ht="84" customHeight="1">
      <c r="A1191" s="131"/>
      <c r="B1191" s="53"/>
      <c r="C1191" s="555" t="s">
        <v>1073</v>
      </c>
      <c r="D1191" s="556"/>
      <c r="E1191" s="556"/>
      <c r="F1191" s="556"/>
      <c r="G1191" s="556"/>
      <c r="H1191" s="556"/>
      <c r="I1191" s="556"/>
      <c r="J1191" s="556"/>
      <c r="K1191" s="556"/>
      <c r="L1191" s="556"/>
      <c r="M1191" s="556"/>
      <c r="N1191" s="556"/>
      <c r="O1191" s="556"/>
      <c r="P1191" s="556"/>
      <c r="Q1191" s="556"/>
      <c r="R1191" s="557"/>
      <c r="S1191" s="555" t="s">
        <v>2256</v>
      </c>
      <c r="T1191" s="556"/>
      <c r="U1191" s="556"/>
      <c r="V1191" s="556"/>
      <c r="W1191" s="556"/>
      <c r="X1191" s="557"/>
      <c r="Y1191" s="555" t="s">
        <v>1073</v>
      </c>
      <c r="Z1191" s="556"/>
      <c r="AA1191" s="556"/>
      <c r="AB1191" s="556"/>
      <c r="AC1191" s="556"/>
      <c r="AD1191" s="557"/>
      <c r="AE1191" s="12"/>
      <c r="AH1191" s="665" t="s">
        <v>7265</v>
      </c>
      <c r="AI1191" s="665"/>
      <c r="AK1191" s="682" t="s">
        <v>7273</v>
      </c>
      <c r="AL1191" s="682"/>
      <c r="AN1191" s="666" t="s">
        <v>7233</v>
      </c>
      <c r="AO1191" s="666"/>
      <c r="AQ1191" s="666" t="s">
        <v>7234</v>
      </c>
      <c r="AR1191" s="666"/>
      <c r="AT1191" s="627" t="s">
        <v>8020</v>
      </c>
      <c r="AU1191" s="627"/>
      <c r="AV1191" s="627"/>
      <c r="AW1191" s="627"/>
      <c r="AX1191" s="627"/>
      <c r="AY1191" s="627"/>
      <c r="AZ1191" s="627"/>
      <c r="BA1191" s="627"/>
      <c r="BB1191" s="627"/>
      <c r="BC1191" s="627"/>
      <c r="BD1191" s="627"/>
      <c r="BE1191" s="627"/>
      <c r="BF1191" s="627"/>
      <c r="BG1191" s="627"/>
      <c r="BH1191" s="627"/>
      <c r="BI1191" s="627"/>
      <c r="BJ1191" s="627"/>
      <c r="BK1191" s="627"/>
      <c r="BL1191" s="627"/>
    </row>
    <row r="1192" spans="1:65" ht="15">
      <c r="A1192" s="131"/>
      <c r="B1192" s="53"/>
      <c r="C1192" s="186" t="s">
        <v>66</v>
      </c>
      <c r="D1192" s="792" t="s">
        <v>792</v>
      </c>
      <c r="E1192" s="793"/>
      <c r="F1192" s="793"/>
      <c r="G1192" s="793"/>
      <c r="H1192" s="793"/>
      <c r="I1192" s="793"/>
      <c r="J1192" s="793"/>
      <c r="K1192" s="793"/>
      <c r="L1192" s="793"/>
      <c r="M1192" s="793"/>
      <c r="N1192" s="793"/>
      <c r="O1192" s="793"/>
      <c r="P1192" s="793"/>
      <c r="Q1192" s="793"/>
      <c r="R1192" s="794"/>
      <c r="S1192" s="550"/>
      <c r="T1192" s="551"/>
      <c r="U1192" s="551"/>
      <c r="V1192" s="551"/>
      <c r="W1192" s="551"/>
      <c r="X1192" s="552"/>
      <c r="Y1192" s="667"/>
      <c r="Z1192" s="668"/>
      <c r="AA1192" s="668"/>
      <c r="AB1192" s="668"/>
      <c r="AC1192" s="668"/>
      <c r="AD1192" s="669"/>
      <c r="AE1192" s="12"/>
      <c r="AH1192" s="655">
        <f>IF($AH$1186=$AJ$1186,0,IF(OR(S1192="",S1192=1),0,1))</f>
        <v>0</v>
      </c>
      <c r="AI1192" s="655"/>
      <c r="AK1192" s="560">
        <f>IF($AH$1186=$AJ$1186,0,IF(OR(AND(AH1192=0,SUM(Y1192)&gt;0),AND(AH1192=1,COUNTA(Y1192)=0),AND(AH1192=0,COUNTIF(Y1192,"NS")=COUNTA($Y$1191))),0,1))</f>
        <v>0</v>
      </c>
      <c r="AL1192" s="560"/>
      <c r="AN1192" s="661">
        <f>IF($AH$1186=$AJ$1186,0,IF(COUNTIF(Y1192:AD1207,"NS")=0,0,1))</f>
        <v>0</v>
      </c>
      <c r="AO1192" s="661"/>
      <c r="AQ1192" s="638">
        <f>IF($AH$1186=$AJ$1186,0,IF(OR(AND(AH1192=0,COUNTA(S1192:AD1192)=COUNTA($S$1191:$AD$1191)),AND(AH1192=1,COUNTA(Y1192)=0)),0,1))</f>
        <v>0</v>
      </c>
      <c r="AR1192" s="638"/>
      <c r="AT1192" s="632" t="s">
        <v>7897</v>
      </c>
      <c r="AU1192" s="633"/>
      <c r="AV1192" s="629" t="str">
        <f>SUBSTITUTE( SUBSTITUTE( SUBSTITUTE( SUBSTITUTE( SUBSTITUTE( SUBSTITUTE( SUBSTITUTE( SUBSTITUTE( SUBSTITUTE( SUBSTITUTE(F1210, "á", "a"), "é", "e"), "í", "i"), "ó", "o"), "ú", "u"), "Á", "A"), "É", "E"), "Í", "I"), "Ó", "O"), "Ú", "U")</f>
        <v/>
      </c>
      <c r="AW1192" s="630"/>
      <c r="AX1192" s="630"/>
      <c r="AY1192" s="630"/>
      <c r="AZ1192" s="630"/>
      <c r="BA1192" s="630"/>
      <c r="BB1192" s="630"/>
      <c r="BC1192" s="630"/>
      <c r="BD1192" s="630"/>
      <c r="BE1192" s="630"/>
      <c r="BF1192" s="630"/>
      <c r="BG1192" s="630"/>
      <c r="BH1192" s="630"/>
      <c r="BI1192" s="630"/>
      <c r="BJ1192" s="630"/>
      <c r="BK1192" s="630"/>
      <c r="BL1192" s="631"/>
    </row>
    <row r="1193" spans="1:65" ht="15">
      <c r="A1193" s="131"/>
      <c r="B1193" s="53"/>
      <c r="C1193" s="82" t="s">
        <v>67</v>
      </c>
      <c r="D1193" s="792" t="s">
        <v>793</v>
      </c>
      <c r="E1193" s="793"/>
      <c r="F1193" s="793"/>
      <c r="G1193" s="793"/>
      <c r="H1193" s="793"/>
      <c r="I1193" s="793"/>
      <c r="J1193" s="793"/>
      <c r="K1193" s="793"/>
      <c r="L1193" s="793"/>
      <c r="M1193" s="793"/>
      <c r="N1193" s="793"/>
      <c r="O1193" s="793"/>
      <c r="P1193" s="793"/>
      <c r="Q1193" s="793"/>
      <c r="R1193" s="794"/>
      <c r="S1193" s="550"/>
      <c r="T1193" s="551"/>
      <c r="U1193" s="551"/>
      <c r="V1193" s="551"/>
      <c r="W1193" s="551"/>
      <c r="X1193" s="552"/>
      <c r="Y1193" s="667"/>
      <c r="Z1193" s="668"/>
      <c r="AA1193" s="668"/>
      <c r="AB1193" s="668"/>
      <c r="AC1193" s="668"/>
      <c r="AD1193" s="669"/>
      <c r="AE1193" s="12"/>
      <c r="AH1193" s="655">
        <f t="shared" ref="AH1193:AH1207" si="123">IF($AH$1186=$AJ$1186,0,IF(OR(S1193="",S1193=1),0,1))</f>
        <v>0</v>
      </c>
      <c r="AI1193" s="655"/>
      <c r="AK1193" s="560">
        <f t="shared" ref="AK1193:AK1207" si="124">IF($AH$1186=$AJ$1186,0,IF(OR(AND(AH1193=0,SUM(Y1193)&gt;0),AND(AH1193=1,COUNTA(Y1193)=0),AND(AH1193=0,COUNTIF(Y1193,"NS")=COUNTA($Y$1191))),0,1))</f>
        <v>0</v>
      </c>
      <c r="AL1193" s="560"/>
      <c r="AQ1193" s="638">
        <f t="shared" ref="AQ1193:AQ1207" si="125">IF($AH$1186=$AJ$1186,0,IF(OR(AND(AH1193=0,COUNTA(S1193:AD1193)=COUNTA($S$1191:$AD$1191)),AND(AH1193=1,COUNTA(Y1193)=0)),0,1))</f>
        <v>0</v>
      </c>
      <c r="AR1193" s="638"/>
      <c r="AT1193" s="632" t="s">
        <v>7898</v>
      </c>
      <c r="AU1193" s="633"/>
      <c r="AV1193" s="473">
        <v>1</v>
      </c>
      <c r="AW1193" s="443">
        <v>2</v>
      </c>
      <c r="AX1193" s="443">
        <v>3</v>
      </c>
      <c r="AY1193" s="443">
        <v>4</v>
      </c>
      <c r="AZ1193" s="443">
        <v>4</v>
      </c>
      <c r="BA1193" s="443">
        <v>5</v>
      </c>
      <c r="BB1193" s="443">
        <v>6</v>
      </c>
      <c r="BC1193" s="443">
        <v>7</v>
      </c>
      <c r="BD1193" s="443">
        <v>8</v>
      </c>
      <c r="BE1193" s="443">
        <v>9</v>
      </c>
      <c r="BF1193" s="443">
        <v>10</v>
      </c>
      <c r="BG1193" s="443">
        <v>11</v>
      </c>
      <c r="BH1193" s="443">
        <v>12</v>
      </c>
      <c r="BI1193" s="443">
        <v>13</v>
      </c>
      <c r="BJ1193" s="443">
        <v>14</v>
      </c>
      <c r="BK1193" s="443">
        <v>14</v>
      </c>
      <c r="BL1193" s="443">
        <v>15</v>
      </c>
    </row>
    <row r="1194" spans="1:65" ht="15" customHeight="1">
      <c r="A1194" s="131"/>
      <c r="B1194" s="53"/>
      <c r="C1194" s="82" t="s">
        <v>68</v>
      </c>
      <c r="D1194" s="792" t="s">
        <v>794</v>
      </c>
      <c r="E1194" s="793"/>
      <c r="F1194" s="793"/>
      <c r="G1194" s="793"/>
      <c r="H1194" s="793"/>
      <c r="I1194" s="793"/>
      <c r="J1194" s="793"/>
      <c r="K1194" s="793"/>
      <c r="L1194" s="793"/>
      <c r="M1194" s="793"/>
      <c r="N1194" s="793"/>
      <c r="O1194" s="793"/>
      <c r="P1194" s="793"/>
      <c r="Q1194" s="793"/>
      <c r="R1194" s="794"/>
      <c r="S1194" s="550"/>
      <c r="T1194" s="551"/>
      <c r="U1194" s="551"/>
      <c r="V1194" s="551"/>
      <c r="W1194" s="551"/>
      <c r="X1194" s="552"/>
      <c r="Y1194" s="667"/>
      <c r="Z1194" s="668"/>
      <c r="AA1194" s="668"/>
      <c r="AB1194" s="668"/>
      <c r="AC1194" s="668"/>
      <c r="AD1194" s="669"/>
      <c r="AE1194" s="12"/>
      <c r="AH1194" s="655">
        <f t="shared" si="123"/>
        <v>0</v>
      </c>
      <c r="AI1194" s="655"/>
      <c r="AK1194" s="560">
        <f t="shared" si="124"/>
        <v>0</v>
      </c>
      <c r="AL1194" s="560"/>
      <c r="AQ1194" s="638">
        <f t="shared" si="125"/>
        <v>0</v>
      </c>
      <c r="AR1194" s="638"/>
      <c r="AT1194" s="634" t="s">
        <v>7899</v>
      </c>
      <c r="AU1194" s="635"/>
      <c r="AV1194" s="374" t="s">
        <v>8007</v>
      </c>
      <c r="AW1194" s="443" t="s">
        <v>8008</v>
      </c>
      <c r="AX1194" s="443" t="s">
        <v>8009</v>
      </c>
      <c r="AY1194" s="443" t="s">
        <v>8010</v>
      </c>
      <c r="AZ1194" s="443" t="s">
        <v>8011</v>
      </c>
      <c r="BA1194" s="443" t="s">
        <v>8012</v>
      </c>
      <c r="BB1194" s="443" t="s">
        <v>796</v>
      </c>
      <c r="BC1194" s="443" t="s">
        <v>8013</v>
      </c>
      <c r="BD1194" s="443" t="s">
        <v>8014</v>
      </c>
      <c r="BE1194" s="443" t="s">
        <v>8015</v>
      </c>
      <c r="BF1194" s="443" t="s">
        <v>873</v>
      </c>
      <c r="BG1194" s="443" t="s">
        <v>872</v>
      </c>
      <c r="BH1194" s="443" t="s">
        <v>861</v>
      </c>
      <c r="BI1194" s="443" t="s">
        <v>8016</v>
      </c>
      <c r="BJ1194" s="443" t="s">
        <v>8017</v>
      </c>
      <c r="BK1194" s="443" t="s">
        <v>8018</v>
      </c>
      <c r="BL1194" s="443" t="s">
        <v>8019</v>
      </c>
    </row>
    <row r="1195" spans="1:65" ht="15" customHeight="1">
      <c r="A1195" s="131"/>
      <c r="B1195" s="53"/>
      <c r="C1195" s="82" t="s">
        <v>69</v>
      </c>
      <c r="D1195" s="792" t="s">
        <v>1998</v>
      </c>
      <c r="E1195" s="793"/>
      <c r="F1195" s="793"/>
      <c r="G1195" s="793"/>
      <c r="H1195" s="793"/>
      <c r="I1195" s="793"/>
      <c r="J1195" s="793"/>
      <c r="K1195" s="793"/>
      <c r="L1195" s="793"/>
      <c r="M1195" s="793"/>
      <c r="N1195" s="793"/>
      <c r="O1195" s="793"/>
      <c r="P1195" s="793"/>
      <c r="Q1195" s="793"/>
      <c r="R1195" s="794"/>
      <c r="S1195" s="550"/>
      <c r="T1195" s="551"/>
      <c r="U1195" s="551"/>
      <c r="V1195" s="551"/>
      <c r="W1195" s="551"/>
      <c r="X1195" s="552"/>
      <c r="Y1195" s="667"/>
      <c r="Z1195" s="668"/>
      <c r="AA1195" s="668"/>
      <c r="AB1195" s="668"/>
      <c r="AC1195" s="668"/>
      <c r="AD1195" s="669"/>
      <c r="AE1195" s="12"/>
      <c r="AH1195" s="655">
        <f t="shared" si="123"/>
        <v>0</v>
      </c>
      <c r="AI1195" s="655"/>
      <c r="AK1195" s="560">
        <f t="shared" si="124"/>
        <v>0</v>
      </c>
      <c r="AL1195" s="560"/>
      <c r="AQ1195" s="638">
        <f t="shared" si="125"/>
        <v>0</v>
      </c>
      <c r="AR1195" s="638"/>
      <c r="AT1195" s="628" t="s">
        <v>7900</v>
      </c>
      <c r="AU1195" s="628"/>
      <c r="AV1195" s="474" t="str">
        <f>SUBSTITUTE( SUBSTITUTE( SUBSTITUTE( SUBSTITUTE( SUBSTITUTE( SUBSTITUTE( SUBSTITUTE( SUBSTITUTE( SUBSTITUTE( SUBSTITUTE(AV1194, "á", "a"), "é", "e"), "í", "i"), "ó", "o"), "ú", "u"), "Á", "A"), "É", "E"), "Í", "I"), "Ó", "O"), "Ú", "U")</f>
        <v>Brujula</v>
      </c>
      <c r="AW1195" s="474" t="str">
        <f t="shared" ref="AW1195:BL1195" si="126">SUBSTITUTE( SUBSTITUTE( SUBSTITUTE( SUBSTITUTE( SUBSTITUTE( SUBSTITUTE( SUBSTITUTE( SUBSTITUTE( SUBSTITUTE( SUBSTITUTE(AW1194, "á", "a"), "é", "e"), "í", "i"), "ó", "o"), "ú", "u"), "Á", "A"), "É", "E"), "Í", "I"), "Ó", "O"), "Ú", "U")</f>
        <v>Foto</v>
      </c>
      <c r="AX1195" s="474" t="str">
        <f t="shared" si="126"/>
        <v>Video</v>
      </c>
      <c r="AY1195" s="474" t="str">
        <f t="shared" si="126"/>
        <v>Sonda</v>
      </c>
      <c r="AZ1195" s="474" t="str">
        <f t="shared" si="126"/>
        <v>Varilla</v>
      </c>
      <c r="BA1195" s="474" t="str">
        <f t="shared" si="126"/>
        <v>Detector</v>
      </c>
      <c r="BB1195" s="474" t="str">
        <f t="shared" si="126"/>
        <v>Georradar</v>
      </c>
      <c r="BC1195" s="474" t="str">
        <f t="shared" si="126"/>
        <v>LIDAR</v>
      </c>
      <c r="BD1195" s="474" t="str">
        <f t="shared" si="126"/>
        <v>Dron</v>
      </c>
      <c r="BE1195" s="474" t="str">
        <f t="shared" si="126"/>
        <v>GPS</v>
      </c>
      <c r="BF1195" s="474" t="str">
        <f t="shared" si="126"/>
        <v>Escaner</v>
      </c>
      <c r="BG1195" s="474" t="str">
        <f t="shared" si="126"/>
        <v>Resistivimetro</v>
      </c>
      <c r="BH1195" s="474" t="str">
        <f t="shared" si="126"/>
        <v>Retroexcavadora</v>
      </c>
      <c r="BI1195" s="474" t="str">
        <f t="shared" si="126"/>
        <v>Buceo</v>
      </c>
      <c r="BJ1195" s="474" t="str">
        <f t="shared" si="126"/>
        <v>Canino</v>
      </c>
      <c r="BK1195" s="474" t="str">
        <f t="shared" si="126"/>
        <v>Perro</v>
      </c>
      <c r="BL1195" s="474" t="str">
        <f t="shared" si="126"/>
        <v>Camaras</v>
      </c>
    </row>
    <row r="1196" spans="1:65" ht="15" customHeight="1">
      <c r="A1196" s="131"/>
      <c r="B1196" s="53"/>
      <c r="C1196" s="82" t="s">
        <v>70</v>
      </c>
      <c r="D1196" s="792" t="s">
        <v>795</v>
      </c>
      <c r="E1196" s="793"/>
      <c r="F1196" s="793"/>
      <c r="G1196" s="793"/>
      <c r="H1196" s="793"/>
      <c r="I1196" s="793"/>
      <c r="J1196" s="793"/>
      <c r="K1196" s="793"/>
      <c r="L1196" s="793"/>
      <c r="M1196" s="793"/>
      <c r="N1196" s="793"/>
      <c r="O1196" s="793"/>
      <c r="P1196" s="793"/>
      <c r="Q1196" s="793"/>
      <c r="R1196" s="794"/>
      <c r="S1196" s="550"/>
      <c r="T1196" s="551"/>
      <c r="U1196" s="551"/>
      <c r="V1196" s="551"/>
      <c r="W1196" s="551"/>
      <c r="X1196" s="552"/>
      <c r="Y1196" s="667"/>
      <c r="Z1196" s="668"/>
      <c r="AA1196" s="668"/>
      <c r="AB1196" s="668"/>
      <c r="AC1196" s="668"/>
      <c r="AD1196" s="669"/>
      <c r="AE1196" s="12"/>
      <c r="AH1196" s="655">
        <f t="shared" si="123"/>
        <v>0</v>
      </c>
      <c r="AI1196" s="655"/>
      <c r="AK1196" s="560">
        <f t="shared" si="124"/>
        <v>0</v>
      </c>
      <c r="AL1196" s="560"/>
      <c r="AQ1196" s="638">
        <f t="shared" si="125"/>
        <v>0</v>
      </c>
      <c r="AR1196" s="638"/>
      <c r="AT1196" s="626" t="s">
        <v>7223</v>
      </c>
      <c r="AU1196" s="626"/>
      <c r="AV1196" s="461">
        <f>IF(ISNUMBER(SEARCH(AV1195,$AV$1192,1))=FALSE,0,1)</f>
        <v>0</v>
      </c>
      <c r="AW1196" s="461">
        <f t="shared" ref="AW1196:BL1196" si="127">IF(ISNUMBER(SEARCH(AW1195,$AV$1192,1))=FALSE,0,1)</f>
        <v>0</v>
      </c>
      <c r="AX1196" s="461">
        <f t="shared" si="127"/>
        <v>0</v>
      </c>
      <c r="AY1196" s="461">
        <f t="shared" si="127"/>
        <v>0</v>
      </c>
      <c r="AZ1196" s="461">
        <f t="shared" si="127"/>
        <v>0</v>
      </c>
      <c r="BA1196" s="461">
        <f t="shared" si="127"/>
        <v>0</v>
      </c>
      <c r="BB1196" s="461">
        <f t="shared" si="127"/>
        <v>0</v>
      </c>
      <c r="BC1196" s="461">
        <f t="shared" si="127"/>
        <v>0</v>
      </c>
      <c r="BD1196" s="461">
        <f t="shared" si="127"/>
        <v>0</v>
      </c>
      <c r="BE1196" s="461">
        <f t="shared" si="127"/>
        <v>0</v>
      </c>
      <c r="BF1196" s="461">
        <f t="shared" si="127"/>
        <v>0</v>
      </c>
      <c r="BG1196" s="461">
        <f t="shared" si="127"/>
        <v>0</v>
      </c>
      <c r="BH1196" s="461">
        <f t="shared" si="127"/>
        <v>0</v>
      </c>
      <c r="BI1196" s="461">
        <f t="shared" si="127"/>
        <v>0</v>
      </c>
      <c r="BJ1196" s="461">
        <f t="shared" si="127"/>
        <v>0</v>
      </c>
      <c r="BK1196" s="461">
        <f t="shared" si="127"/>
        <v>0</v>
      </c>
      <c r="BL1196" s="461">
        <f t="shared" si="127"/>
        <v>0</v>
      </c>
      <c r="BM1196" s="465">
        <f>SUM(AV1196:BL1196)</f>
        <v>0</v>
      </c>
    </row>
    <row r="1197" spans="1:65" ht="15" customHeight="1">
      <c r="A1197" s="131"/>
      <c r="B1197" s="53"/>
      <c r="C1197" s="82" t="s">
        <v>71</v>
      </c>
      <c r="D1197" s="792" t="s">
        <v>796</v>
      </c>
      <c r="E1197" s="793"/>
      <c r="F1197" s="793"/>
      <c r="G1197" s="793"/>
      <c r="H1197" s="793"/>
      <c r="I1197" s="793"/>
      <c r="J1197" s="793"/>
      <c r="K1197" s="793"/>
      <c r="L1197" s="793"/>
      <c r="M1197" s="793"/>
      <c r="N1197" s="793"/>
      <c r="O1197" s="793"/>
      <c r="P1197" s="793"/>
      <c r="Q1197" s="793"/>
      <c r="R1197" s="794"/>
      <c r="S1197" s="550"/>
      <c r="T1197" s="551"/>
      <c r="U1197" s="551"/>
      <c r="V1197" s="551"/>
      <c r="W1197" s="551"/>
      <c r="X1197" s="552"/>
      <c r="Y1197" s="667"/>
      <c r="Z1197" s="668"/>
      <c r="AA1197" s="668"/>
      <c r="AB1197" s="668"/>
      <c r="AC1197" s="668"/>
      <c r="AD1197" s="669"/>
      <c r="AE1197" s="12"/>
      <c r="AH1197" s="655">
        <f t="shared" si="123"/>
        <v>0</v>
      </c>
      <c r="AI1197" s="655"/>
      <c r="AK1197" s="560">
        <f t="shared" si="124"/>
        <v>0</v>
      </c>
      <c r="AL1197" s="560"/>
      <c r="AQ1197" s="638">
        <f t="shared" si="125"/>
        <v>0</v>
      </c>
      <c r="AR1197" s="638"/>
      <c r="AT1197" s="626" t="s">
        <v>7901</v>
      </c>
      <c r="AU1197" s="626"/>
      <c r="AV1197" s="461" t="str">
        <f>IF(AV1196=0,"",IF(SUM($AV$1196:AV1196)=1,AV1193,IF($BM$1196&gt;SUM($AV$1196:AV1196),_xlfn.CONCAT(", ",AV1193),IF($BM$1196=SUM($AV$1196:AV1196),_xlfn.CONCAT(" y ",AV1193)))))</f>
        <v/>
      </c>
      <c r="AW1197" s="461" t="str">
        <f>IF(AW1196=0,"",IF(SUM($AV$1196:AW1196)=1,AW1193,IF($BM$1196&gt;SUM($AV$1196:AW1196),_xlfn.CONCAT(", ",AW1193),IF($BM$1196=SUM($AV$1196:AW1196),_xlfn.CONCAT(" y ",AW1193)))))</f>
        <v/>
      </c>
      <c r="AX1197" s="461" t="str">
        <f>IF(AX1196=0,"",IF(SUM($AV$1196:AX1196)=1,AX1193,IF($BM$1196&gt;SUM($AV$1196:AX1196),_xlfn.CONCAT(", ",AX1193),IF($BM$1196=SUM($AV$1196:AX1196),_xlfn.CONCAT(" y ",AX1193)))))</f>
        <v/>
      </c>
      <c r="AY1197" s="461" t="str">
        <f>IF(AY1196=0,"",IF(SUM($AV$1196:AY1196)=1,AY1193,IF($BM$1196&gt;SUM($AV$1196:AY1196),_xlfn.CONCAT(", ",AY1193),IF($BM$1196=SUM($AV$1196:AY1196),_xlfn.CONCAT(" y ",AY1193)))))</f>
        <v/>
      </c>
      <c r="AZ1197" s="461" t="str">
        <f>IF(AZ1196=0,"",IF(SUM($AV$1196:AZ1196)=1,AZ1193,IF($BM$1196&gt;SUM($AV$1196:AZ1196),_xlfn.CONCAT(", ",AZ1193),IF($BM$1196=SUM($AV$1196:AZ1196),_xlfn.CONCAT(" y ",AZ1193)))))</f>
        <v/>
      </c>
      <c r="BA1197" s="461" t="str">
        <f>IF(BA1196=0,"",IF(SUM($AV$1196:BA1196)=1,BA1193,IF($BM$1196&gt;SUM($AV$1196:BA1196),_xlfn.CONCAT(", ",BA1193),IF($BM$1196=SUM($AV$1196:BA1196),_xlfn.CONCAT(" y ",BA1193)))))</f>
        <v/>
      </c>
      <c r="BB1197" s="461" t="str">
        <f>IF(BB1196=0,"",IF(SUM($AV$1196:BB1196)=1,BB1193,IF($BM$1196&gt;SUM($AV$1196:BB1196),_xlfn.CONCAT(", ",BB1193),IF($BM$1196=SUM($AV$1196:BB1196),_xlfn.CONCAT(" y ",BB1193)))))</f>
        <v/>
      </c>
      <c r="BC1197" s="461" t="str">
        <f>IF(BC1196=0,"",IF(SUM($AV$1196:BC1196)=1,BC1193,IF($BM$1196&gt;SUM($AV$1196:BC1196),_xlfn.CONCAT(", ",BC1193),IF($BM$1196=SUM($AV$1196:BC1196),_xlfn.CONCAT(" y ",BC1193)))))</f>
        <v/>
      </c>
      <c r="BD1197" s="461" t="str">
        <f>IF(BD1196=0,"",IF(SUM($AV$1196:BD1196)=1,BD1193,IF($BM$1196&gt;SUM($AV$1196:BD1196),_xlfn.CONCAT(", ",BD1193),IF($BM$1196=SUM($AV$1196:BD1196),_xlfn.CONCAT(" y ",BD1193)))))</f>
        <v/>
      </c>
      <c r="BE1197" s="461" t="str">
        <f>IF(BE1196=0,"",IF(SUM($AV$1196:BE1196)=1,BE1193,IF($BM$1196&gt;SUM($AV$1196:BE1196),_xlfn.CONCAT(", ",BE1193),IF($BM$1196=SUM($AV$1196:BE1196),_xlfn.CONCAT(" y ",BE1193)))))</f>
        <v/>
      </c>
      <c r="BF1197" s="461" t="str">
        <f>IF(BF1196=0,"",IF(SUM($AV$1196:BF1196)=1,BF1193,IF($BM$1196&gt;SUM($AV$1196:BF1196),_xlfn.CONCAT(", ",BF1193),IF($BM$1196=SUM($AV$1196:BF1196),_xlfn.CONCAT(" y ",BF1193)))))</f>
        <v/>
      </c>
      <c r="BG1197" s="461" t="str">
        <f>IF(BG1196=0,"",IF(SUM($AV$1196:BG1196)=1,BG1193,IF($BM$1196&gt;SUM($AV$1196:BG1196),_xlfn.CONCAT(", ",BG1193),IF($BM$1196=SUM($AV$1196:BG1196),_xlfn.CONCAT(" y ",BG1193)))))</f>
        <v/>
      </c>
      <c r="BH1197" s="461" t="str">
        <f>IF(BH1196=0,"",IF(SUM($AV$1196:BH1196)=1,BH1193,IF($BM$1196&gt;SUM($AV$1196:BH1196),_xlfn.CONCAT(", ",BH1193),IF($BM$1196=SUM($AV$1196:BH1196),_xlfn.CONCAT(" y ",BH1193)))))</f>
        <v/>
      </c>
      <c r="BI1197" s="461" t="str">
        <f>IF(BI1196=0,"",IF(SUM($AV$1196:BI1196)=1,BI1193,IF($BM$1196&gt;SUM($AV$1196:BI1196),_xlfn.CONCAT(", ",BI1193),IF($BM$1196=SUM($AV$1196:BI1196),_xlfn.CONCAT(" y ",BI1193)))))</f>
        <v/>
      </c>
      <c r="BJ1197" s="461" t="str">
        <f>IF(BJ1196=0,"",IF(SUM($AV$1196:BJ1196)=1,BJ1193,IF($BM$1196&gt;SUM($AV$1196:BJ1196),_xlfn.CONCAT(", ",BJ1193),IF($BM$1196=SUM($AV$1196:BJ1196),_xlfn.CONCAT(" y ",BJ1193)))))</f>
        <v/>
      </c>
      <c r="BK1197" s="461" t="str">
        <f>IF(BK1196=0,"",IF(SUM($AV$1196:BK1196)=1,BK1193,IF($BM$1196&gt;SUM($AV$1196:BK1196),_xlfn.CONCAT(", ",BK1193),IF($BM$1196=SUM($AV$1196:BK1196),_xlfn.CONCAT(" y ",BK1193)))))</f>
        <v/>
      </c>
      <c r="BL1197" s="461" t="str">
        <f>IF(BL1196=0,"",IF(SUM($AV$1196:BL1196)=1,BL1193,IF($BM$1196&gt;SUM($AV$1196:BL1196),_xlfn.CONCAT(", ",BL1193),IF($BM$1196=SUM($AV$1196:BL1196),_xlfn.CONCAT(" y ",BL1193)))))</f>
        <v/>
      </c>
      <c r="BM1197" s="463" t="str">
        <f>_xlfn.CONCAT(AV1197:BL1197)</f>
        <v/>
      </c>
    </row>
    <row r="1198" spans="1:65" ht="15" customHeight="1">
      <c r="A1198" s="131"/>
      <c r="B1198" s="53"/>
      <c r="C1198" s="82" t="s">
        <v>72</v>
      </c>
      <c r="D1198" s="792" t="s">
        <v>797</v>
      </c>
      <c r="E1198" s="793"/>
      <c r="F1198" s="793"/>
      <c r="G1198" s="793"/>
      <c r="H1198" s="793"/>
      <c r="I1198" s="793"/>
      <c r="J1198" s="793"/>
      <c r="K1198" s="793"/>
      <c r="L1198" s="793"/>
      <c r="M1198" s="793"/>
      <c r="N1198" s="793"/>
      <c r="O1198" s="793"/>
      <c r="P1198" s="793"/>
      <c r="Q1198" s="793"/>
      <c r="R1198" s="794"/>
      <c r="S1198" s="550"/>
      <c r="T1198" s="551"/>
      <c r="U1198" s="551"/>
      <c r="V1198" s="551"/>
      <c r="W1198" s="551"/>
      <c r="X1198" s="552"/>
      <c r="Y1198" s="667"/>
      <c r="Z1198" s="668"/>
      <c r="AA1198" s="668"/>
      <c r="AB1198" s="668"/>
      <c r="AC1198" s="668"/>
      <c r="AD1198" s="669"/>
      <c r="AE1198" s="12"/>
      <c r="AH1198" s="655">
        <f t="shared" si="123"/>
        <v>0</v>
      </c>
      <c r="AI1198" s="655"/>
      <c r="AK1198" s="560">
        <f t="shared" si="124"/>
        <v>0</v>
      </c>
      <c r="AL1198" s="560"/>
      <c r="AQ1198" s="638">
        <f t="shared" si="125"/>
        <v>0</v>
      </c>
      <c r="AR1198" s="638"/>
    </row>
    <row r="1199" spans="1:65" ht="15" customHeight="1">
      <c r="A1199" s="131"/>
      <c r="B1199" s="53"/>
      <c r="C1199" s="82" t="s">
        <v>73</v>
      </c>
      <c r="D1199" s="792" t="s">
        <v>860</v>
      </c>
      <c r="E1199" s="793"/>
      <c r="F1199" s="793"/>
      <c r="G1199" s="793"/>
      <c r="H1199" s="793"/>
      <c r="I1199" s="793"/>
      <c r="J1199" s="793"/>
      <c r="K1199" s="793"/>
      <c r="L1199" s="793"/>
      <c r="M1199" s="793"/>
      <c r="N1199" s="793"/>
      <c r="O1199" s="793"/>
      <c r="P1199" s="793"/>
      <c r="Q1199" s="793"/>
      <c r="R1199" s="794"/>
      <c r="S1199" s="550"/>
      <c r="T1199" s="551"/>
      <c r="U1199" s="551"/>
      <c r="V1199" s="551"/>
      <c r="W1199" s="551"/>
      <c r="X1199" s="552"/>
      <c r="Y1199" s="667"/>
      <c r="Z1199" s="668"/>
      <c r="AA1199" s="668"/>
      <c r="AB1199" s="668"/>
      <c r="AC1199" s="668"/>
      <c r="AD1199" s="669"/>
      <c r="AE1199" s="12"/>
      <c r="AH1199" s="655">
        <f t="shared" si="123"/>
        <v>0</v>
      </c>
      <c r="AI1199" s="655"/>
      <c r="AK1199" s="560">
        <f t="shared" si="124"/>
        <v>0</v>
      </c>
      <c r="AL1199" s="560"/>
      <c r="AQ1199" s="638">
        <f t="shared" si="125"/>
        <v>0</v>
      </c>
      <c r="AR1199" s="638"/>
    </row>
    <row r="1200" spans="1:65" ht="15" customHeight="1">
      <c r="A1200" s="131"/>
      <c r="B1200" s="53"/>
      <c r="C1200" s="82" t="s">
        <v>74</v>
      </c>
      <c r="D1200" s="792" t="s">
        <v>7746</v>
      </c>
      <c r="E1200" s="793"/>
      <c r="F1200" s="793"/>
      <c r="G1200" s="793"/>
      <c r="H1200" s="793"/>
      <c r="I1200" s="793"/>
      <c r="J1200" s="793"/>
      <c r="K1200" s="793"/>
      <c r="L1200" s="793"/>
      <c r="M1200" s="793"/>
      <c r="N1200" s="793"/>
      <c r="O1200" s="793"/>
      <c r="P1200" s="793"/>
      <c r="Q1200" s="793"/>
      <c r="R1200" s="794"/>
      <c r="S1200" s="550"/>
      <c r="T1200" s="551"/>
      <c r="U1200" s="551"/>
      <c r="V1200" s="551"/>
      <c r="W1200" s="551"/>
      <c r="X1200" s="552"/>
      <c r="Y1200" s="667"/>
      <c r="Z1200" s="668"/>
      <c r="AA1200" s="668"/>
      <c r="AB1200" s="668"/>
      <c r="AC1200" s="668"/>
      <c r="AD1200" s="669"/>
      <c r="AE1200" s="12"/>
      <c r="AH1200" s="655">
        <f t="shared" si="123"/>
        <v>0</v>
      </c>
      <c r="AI1200" s="655"/>
      <c r="AK1200" s="560">
        <f t="shared" si="124"/>
        <v>0</v>
      </c>
      <c r="AL1200" s="560"/>
      <c r="AQ1200" s="638">
        <f t="shared" si="125"/>
        <v>0</v>
      </c>
      <c r="AR1200" s="638"/>
    </row>
    <row r="1201" spans="1:44" ht="15" customHeight="1">
      <c r="A1201" s="131"/>
      <c r="B1201" s="53"/>
      <c r="C1201" s="82" t="s">
        <v>75</v>
      </c>
      <c r="D1201" s="792" t="s">
        <v>873</v>
      </c>
      <c r="E1201" s="793"/>
      <c r="F1201" s="793"/>
      <c r="G1201" s="793"/>
      <c r="H1201" s="793"/>
      <c r="I1201" s="793"/>
      <c r="J1201" s="793"/>
      <c r="K1201" s="793"/>
      <c r="L1201" s="793"/>
      <c r="M1201" s="793"/>
      <c r="N1201" s="793"/>
      <c r="O1201" s="793"/>
      <c r="P1201" s="793"/>
      <c r="Q1201" s="793"/>
      <c r="R1201" s="794"/>
      <c r="S1201" s="550"/>
      <c r="T1201" s="551"/>
      <c r="U1201" s="551"/>
      <c r="V1201" s="551"/>
      <c r="W1201" s="551"/>
      <c r="X1201" s="552"/>
      <c r="Y1201" s="667"/>
      <c r="Z1201" s="668"/>
      <c r="AA1201" s="668"/>
      <c r="AB1201" s="668"/>
      <c r="AC1201" s="668"/>
      <c r="AD1201" s="669"/>
      <c r="AE1201" s="12"/>
      <c r="AH1201" s="655">
        <f t="shared" si="123"/>
        <v>0</v>
      </c>
      <c r="AI1201" s="655"/>
      <c r="AK1201" s="560">
        <f t="shared" si="124"/>
        <v>0</v>
      </c>
      <c r="AL1201" s="560"/>
      <c r="AQ1201" s="638">
        <f t="shared" si="125"/>
        <v>0</v>
      </c>
      <c r="AR1201" s="638"/>
    </row>
    <row r="1202" spans="1:44" ht="15" customHeight="1">
      <c r="A1202" s="131"/>
      <c r="B1202" s="53"/>
      <c r="C1202" s="82" t="s">
        <v>76</v>
      </c>
      <c r="D1202" s="792" t="s">
        <v>872</v>
      </c>
      <c r="E1202" s="793"/>
      <c r="F1202" s="793"/>
      <c r="G1202" s="793"/>
      <c r="H1202" s="793"/>
      <c r="I1202" s="793"/>
      <c r="J1202" s="793"/>
      <c r="K1202" s="793"/>
      <c r="L1202" s="793"/>
      <c r="M1202" s="793"/>
      <c r="N1202" s="793"/>
      <c r="O1202" s="793"/>
      <c r="P1202" s="793"/>
      <c r="Q1202" s="793"/>
      <c r="R1202" s="794"/>
      <c r="S1202" s="550"/>
      <c r="T1202" s="551"/>
      <c r="U1202" s="551"/>
      <c r="V1202" s="551"/>
      <c r="W1202" s="551"/>
      <c r="X1202" s="552"/>
      <c r="Y1202" s="667"/>
      <c r="Z1202" s="668"/>
      <c r="AA1202" s="668"/>
      <c r="AB1202" s="668"/>
      <c r="AC1202" s="668"/>
      <c r="AD1202" s="669"/>
      <c r="AE1202" s="12"/>
      <c r="AH1202" s="655">
        <f t="shared" si="123"/>
        <v>0</v>
      </c>
      <c r="AI1202" s="655"/>
      <c r="AK1202" s="560">
        <f t="shared" si="124"/>
        <v>0</v>
      </c>
      <c r="AL1202" s="560"/>
      <c r="AQ1202" s="638">
        <f t="shared" si="125"/>
        <v>0</v>
      </c>
      <c r="AR1202" s="638"/>
    </row>
    <row r="1203" spans="1:44" ht="15" customHeight="1">
      <c r="A1203" s="131"/>
      <c r="B1203" s="53"/>
      <c r="C1203" s="82" t="s">
        <v>77</v>
      </c>
      <c r="D1203" s="792" t="s">
        <v>861</v>
      </c>
      <c r="E1203" s="793"/>
      <c r="F1203" s="793"/>
      <c r="G1203" s="793"/>
      <c r="H1203" s="793"/>
      <c r="I1203" s="793"/>
      <c r="J1203" s="793"/>
      <c r="K1203" s="793"/>
      <c r="L1203" s="793"/>
      <c r="M1203" s="793"/>
      <c r="N1203" s="793"/>
      <c r="O1203" s="793"/>
      <c r="P1203" s="793"/>
      <c r="Q1203" s="793"/>
      <c r="R1203" s="794"/>
      <c r="S1203" s="550"/>
      <c r="T1203" s="551"/>
      <c r="U1203" s="551"/>
      <c r="V1203" s="551"/>
      <c r="W1203" s="551"/>
      <c r="X1203" s="552"/>
      <c r="Y1203" s="667"/>
      <c r="Z1203" s="668"/>
      <c r="AA1203" s="668"/>
      <c r="AB1203" s="668"/>
      <c r="AC1203" s="668"/>
      <c r="AD1203" s="669"/>
      <c r="AE1203" s="12"/>
      <c r="AH1203" s="655">
        <f t="shared" si="123"/>
        <v>0</v>
      </c>
      <c r="AI1203" s="655"/>
      <c r="AK1203" s="560">
        <f t="shared" si="124"/>
        <v>0</v>
      </c>
      <c r="AL1203" s="560"/>
      <c r="AQ1203" s="638">
        <f t="shared" si="125"/>
        <v>0</v>
      </c>
      <c r="AR1203" s="638"/>
    </row>
    <row r="1204" spans="1:44" ht="15" customHeight="1">
      <c r="A1204" s="131"/>
      <c r="B1204" s="53"/>
      <c r="C1204" s="82" t="s">
        <v>78</v>
      </c>
      <c r="D1204" s="792" t="s">
        <v>862</v>
      </c>
      <c r="E1204" s="793"/>
      <c r="F1204" s="793"/>
      <c r="G1204" s="793"/>
      <c r="H1204" s="793"/>
      <c r="I1204" s="793"/>
      <c r="J1204" s="793"/>
      <c r="K1204" s="793"/>
      <c r="L1204" s="793"/>
      <c r="M1204" s="793"/>
      <c r="N1204" s="793"/>
      <c r="O1204" s="793"/>
      <c r="P1204" s="793"/>
      <c r="Q1204" s="793"/>
      <c r="R1204" s="794"/>
      <c r="S1204" s="550"/>
      <c r="T1204" s="551"/>
      <c r="U1204" s="551"/>
      <c r="V1204" s="551"/>
      <c r="W1204" s="551"/>
      <c r="X1204" s="552"/>
      <c r="Y1204" s="667"/>
      <c r="Z1204" s="668"/>
      <c r="AA1204" s="668"/>
      <c r="AB1204" s="668"/>
      <c r="AC1204" s="668"/>
      <c r="AD1204" s="669"/>
      <c r="AE1204" s="12"/>
      <c r="AH1204" s="655">
        <f t="shared" si="123"/>
        <v>0</v>
      </c>
      <c r="AI1204" s="655"/>
      <c r="AK1204" s="560">
        <f t="shared" si="124"/>
        <v>0</v>
      </c>
      <c r="AL1204" s="560"/>
      <c r="AQ1204" s="638">
        <f t="shared" si="125"/>
        <v>0</v>
      </c>
      <c r="AR1204" s="638"/>
    </row>
    <row r="1205" spans="1:44" ht="15" customHeight="1">
      <c r="A1205" s="131"/>
      <c r="B1205" s="53"/>
      <c r="C1205" s="82" t="s">
        <v>79</v>
      </c>
      <c r="D1205" s="792" t="s">
        <v>798</v>
      </c>
      <c r="E1205" s="793"/>
      <c r="F1205" s="793"/>
      <c r="G1205" s="793"/>
      <c r="H1205" s="793"/>
      <c r="I1205" s="793"/>
      <c r="J1205" s="793"/>
      <c r="K1205" s="793"/>
      <c r="L1205" s="793"/>
      <c r="M1205" s="793"/>
      <c r="N1205" s="793"/>
      <c r="O1205" s="793"/>
      <c r="P1205" s="793"/>
      <c r="Q1205" s="793"/>
      <c r="R1205" s="794"/>
      <c r="S1205" s="550"/>
      <c r="T1205" s="551"/>
      <c r="U1205" s="551"/>
      <c r="V1205" s="551"/>
      <c r="W1205" s="551"/>
      <c r="X1205" s="552"/>
      <c r="Y1205" s="667"/>
      <c r="Z1205" s="668"/>
      <c r="AA1205" s="668"/>
      <c r="AB1205" s="668"/>
      <c r="AC1205" s="668"/>
      <c r="AD1205" s="669"/>
      <c r="AE1205" s="12"/>
      <c r="AH1205" s="655">
        <f t="shared" si="123"/>
        <v>0</v>
      </c>
      <c r="AI1205" s="655"/>
      <c r="AK1205" s="560">
        <f t="shared" si="124"/>
        <v>0</v>
      </c>
      <c r="AL1205" s="560"/>
      <c r="AQ1205" s="638">
        <f t="shared" si="125"/>
        <v>0</v>
      </c>
      <c r="AR1205" s="638"/>
    </row>
    <row r="1206" spans="1:44" ht="15" customHeight="1">
      <c r="A1206" s="131"/>
      <c r="B1206" s="53"/>
      <c r="C1206" s="82" t="s">
        <v>80</v>
      </c>
      <c r="D1206" s="792" t="s">
        <v>2209</v>
      </c>
      <c r="E1206" s="793"/>
      <c r="F1206" s="793"/>
      <c r="G1206" s="793"/>
      <c r="H1206" s="793"/>
      <c r="I1206" s="793"/>
      <c r="J1206" s="793"/>
      <c r="K1206" s="793"/>
      <c r="L1206" s="793"/>
      <c r="M1206" s="793"/>
      <c r="N1206" s="793"/>
      <c r="O1206" s="793"/>
      <c r="P1206" s="793"/>
      <c r="Q1206" s="793"/>
      <c r="R1206" s="794"/>
      <c r="S1206" s="550"/>
      <c r="T1206" s="551"/>
      <c r="U1206" s="551"/>
      <c r="V1206" s="551"/>
      <c r="W1206" s="551"/>
      <c r="X1206" s="552"/>
      <c r="Y1206" s="667"/>
      <c r="Z1206" s="668"/>
      <c r="AA1206" s="668"/>
      <c r="AB1206" s="668"/>
      <c r="AC1206" s="668"/>
      <c r="AD1206" s="669"/>
      <c r="AE1206" s="12"/>
      <c r="AH1206" s="655">
        <f t="shared" si="123"/>
        <v>0</v>
      </c>
      <c r="AI1206" s="655"/>
      <c r="AK1206" s="560">
        <f t="shared" si="124"/>
        <v>0</v>
      </c>
      <c r="AL1206" s="560"/>
      <c r="AQ1206" s="638">
        <f t="shared" si="125"/>
        <v>0</v>
      </c>
      <c r="AR1206" s="638"/>
    </row>
    <row r="1207" spans="1:44" ht="15" customHeight="1">
      <c r="A1207" s="131"/>
      <c r="B1207" s="53"/>
      <c r="C1207" s="82" t="s">
        <v>81</v>
      </c>
      <c r="D1207" s="792" t="s">
        <v>2258</v>
      </c>
      <c r="E1207" s="793"/>
      <c r="F1207" s="793"/>
      <c r="G1207" s="793"/>
      <c r="H1207" s="793"/>
      <c r="I1207" s="793"/>
      <c r="J1207" s="793"/>
      <c r="K1207" s="793"/>
      <c r="L1207" s="793"/>
      <c r="M1207" s="793"/>
      <c r="N1207" s="793"/>
      <c r="O1207" s="793"/>
      <c r="P1207" s="793"/>
      <c r="Q1207" s="793"/>
      <c r="R1207" s="794"/>
      <c r="S1207" s="550"/>
      <c r="T1207" s="551"/>
      <c r="U1207" s="551"/>
      <c r="V1207" s="551"/>
      <c r="W1207" s="551"/>
      <c r="X1207" s="552"/>
      <c r="Y1207" s="667"/>
      <c r="Z1207" s="668"/>
      <c r="AA1207" s="668"/>
      <c r="AB1207" s="668"/>
      <c r="AC1207" s="668"/>
      <c r="AD1207" s="669"/>
      <c r="AE1207" s="12"/>
      <c r="AH1207" s="655">
        <f t="shared" si="123"/>
        <v>0</v>
      </c>
      <c r="AI1207" s="655"/>
      <c r="AK1207" s="560">
        <f t="shared" si="124"/>
        <v>0</v>
      </c>
      <c r="AL1207" s="560"/>
      <c r="AQ1207" s="638">
        <f t="shared" si="125"/>
        <v>0</v>
      </c>
      <c r="AR1207" s="638"/>
    </row>
    <row r="1208" spans="1:44" ht="15" customHeight="1">
      <c r="A1208" s="131"/>
      <c r="B1208" s="53"/>
      <c r="C1208" s="331"/>
      <c r="D1208" s="36"/>
      <c r="E1208" s="36"/>
      <c r="F1208" s="36"/>
      <c r="G1208" s="36"/>
      <c r="H1208" s="36"/>
      <c r="I1208" s="36"/>
      <c r="J1208" s="36"/>
      <c r="K1208" s="36"/>
      <c r="L1208" s="36"/>
      <c r="M1208" s="36"/>
      <c r="N1208" s="36"/>
      <c r="O1208" s="36"/>
      <c r="P1208" s="36"/>
      <c r="Q1208" s="36"/>
      <c r="R1208" s="36"/>
      <c r="S1208" s="142"/>
      <c r="T1208" s="142"/>
      <c r="U1208" s="142"/>
      <c r="V1208" s="142"/>
      <c r="W1208" s="142"/>
      <c r="X1208" s="148" t="s">
        <v>126</v>
      </c>
      <c r="Y1208" s="832">
        <f>IF(AND(SUM(Y1192:AD1207)=0,COUNTIF(Y1192:AD1207,"NS")&gt;0),"NS",
IF(AND(SUM(Y1192:AD1207)=0,COUNTIF(Y1192:AD1207,0)&gt;0),0,
IF(AND(SUM(Y1192:AD1207)=0,COUNTIF(Y1192:AD1207,"NA")&gt;0),"NA",
SUM(Y1192:AD1207))))</f>
        <v>0</v>
      </c>
      <c r="Z1208" s="833"/>
      <c r="AA1208" s="833"/>
      <c r="AB1208" s="833"/>
      <c r="AC1208" s="833"/>
      <c r="AD1208" s="834"/>
      <c r="AE1208" s="12"/>
      <c r="AK1208" s="686">
        <f>SUM(AK1192:AL1207)</f>
        <v>0</v>
      </c>
      <c r="AL1208" s="687"/>
      <c r="AQ1208" s="642">
        <f>SUM(AQ1192:AR1207)</f>
        <v>0</v>
      </c>
      <c r="AR1208" s="643"/>
    </row>
    <row r="1209" spans="1:44" ht="15" customHeight="1">
      <c r="A1209" s="131"/>
      <c r="B1209" s="53"/>
      <c r="C1209" s="120"/>
      <c r="D1209" s="33"/>
      <c r="E1209" s="33"/>
      <c r="F1209" s="33"/>
      <c r="G1209" s="33"/>
      <c r="H1209" s="33"/>
      <c r="I1209" s="33"/>
      <c r="J1209" s="33"/>
      <c r="K1209" s="142"/>
      <c r="L1209" s="142"/>
      <c r="M1209" s="142"/>
      <c r="N1209" s="142"/>
      <c r="O1209" s="142"/>
      <c r="P1209" s="142"/>
      <c r="Q1209" s="142"/>
      <c r="R1209" s="142"/>
      <c r="S1209" s="142"/>
      <c r="T1209" s="142"/>
      <c r="U1209" s="142"/>
      <c r="V1209" s="142"/>
      <c r="W1209" s="142"/>
      <c r="X1209" s="142"/>
      <c r="Y1209" s="142"/>
      <c r="Z1209" s="142"/>
      <c r="AA1209" s="142"/>
      <c r="AB1209" s="142"/>
      <c r="AC1209" s="142"/>
      <c r="AD1209" s="142"/>
      <c r="AE1209" s="12"/>
    </row>
    <row r="1210" spans="1:44" ht="45" customHeight="1">
      <c r="A1210" s="131"/>
      <c r="B1210" s="53"/>
      <c r="C1210" s="828" t="s">
        <v>2259</v>
      </c>
      <c r="D1210" s="828"/>
      <c r="E1210" s="829"/>
      <c r="F1210" s="830"/>
      <c r="G1210" s="562"/>
      <c r="H1210" s="562"/>
      <c r="I1210" s="562"/>
      <c r="J1210" s="562"/>
      <c r="K1210" s="562"/>
      <c r="L1210" s="562"/>
      <c r="M1210" s="562"/>
      <c r="N1210" s="562"/>
      <c r="O1210" s="562"/>
      <c r="P1210" s="562"/>
      <c r="Q1210" s="562"/>
      <c r="R1210" s="562"/>
      <c r="S1210" s="562"/>
      <c r="T1210" s="562"/>
      <c r="U1210" s="562"/>
      <c r="V1210" s="562"/>
      <c r="W1210" s="562"/>
      <c r="X1210" s="562"/>
      <c r="Y1210" s="562"/>
      <c r="Z1210" s="562"/>
      <c r="AA1210" s="562"/>
      <c r="AB1210" s="562"/>
      <c r="AC1210" s="562"/>
      <c r="AD1210" s="831"/>
      <c r="AE1210" s="12"/>
      <c r="AH1210" s="627" t="s">
        <v>7251</v>
      </c>
      <c r="AI1210" s="627"/>
      <c r="AJ1210" s="627">
        <f>IF(OR(S1207="",S1207&gt;1),0,1)</f>
        <v>0</v>
      </c>
      <c r="AK1210" s="627"/>
      <c r="AL1210" s="684">
        <f>IF(OR(AND(AJ1210=0,F1210=""),AND(AJ1210=1,F1210&lt;&gt;"")),0,1)</f>
        <v>0</v>
      </c>
      <c r="AM1210" s="684"/>
    </row>
    <row r="1211" spans="1:44" ht="15" customHeight="1">
      <c r="A1211" s="131"/>
      <c r="B1211" s="53"/>
      <c r="C1211" s="53"/>
      <c r="D1211" s="178"/>
      <c r="E1211" s="178"/>
      <c r="F1211" s="178"/>
      <c r="G1211" s="178"/>
      <c r="H1211" s="178"/>
      <c r="I1211" s="178"/>
      <c r="J1211" s="178"/>
      <c r="K1211" s="178"/>
      <c r="L1211" s="178"/>
      <c r="M1211" s="178"/>
      <c r="N1211" s="178"/>
      <c r="O1211" s="178"/>
      <c r="P1211" s="53"/>
      <c r="Q1211" s="53"/>
      <c r="R1211" s="53"/>
      <c r="S1211" s="178"/>
      <c r="T1211" s="178"/>
      <c r="U1211" s="178"/>
      <c r="V1211" s="178"/>
      <c r="W1211" s="178"/>
      <c r="X1211" s="178"/>
      <c r="Y1211" s="178"/>
      <c r="Z1211" s="178"/>
      <c r="AA1211" s="178"/>
      <c r="AB1211" s="178"/>
      <c r="AC1211" s="178"/>
      <c r="AD1211" s="178"/>
      <c r="AE1211" s="12"/>
    </row>
    <row r="1212" spans="1:44" ht="24" customHeight="1">
      <c r="A1212" s="131"/>
      <c r="B1212" s="143"/>
      <c r="C1212" s="675" t="s">
        <v>127</v>
      </c>
      <c r="D1212" s="675"/>
      <c r="E1212" s="675"/>
      <c r="F1212" s="675"/>
      <c r="G1212" s="675"/>
      <c r="H1212" s="675"/>
      <c r="I1212" s="675"/>
      <c r="J1212" s="675"/>
      <c r="K1212" s="675"/>
      <c r="L1212" s="675"/>
      <c r="M1212" s="675"/>
      <c r="N1212" s="675"/>
      <c r="O1212" s="675"/>
      <c r="P1212" s="675"/>
      <c r="Q1212" s="675"/>
      <c r="R1212" s="675"/>
      <c r="S1212" s="675"/>
      <c r="T1212" s="675"/>
      <c r="U1212" s="675"/>
      <c r="V1212" s="675"/>
      <c r="W1212" s="675"/>
      <c r="X1212" s="675"/>
      <c r="Y1212" s="675"/>
      <c r="Z1212" s="675"/>
      <c r="AA1212" s="675"/>
      <c r="AB1212" s="675"/>
      <c r="AC1212" s="675"/>
      <c r="AD1212" s="675"/>
      <c r="AE1212" s="12"/>
    </row>
    <row r="1213" spans="1:44" ht="60" customHeight="1">
      <c r="A1213" s="131"/>
      <c r="B1213" s="143"/>
      <c r="C1213" s="702"/>
      <c r="D1213" s="702"/>
      <c r="E1213" s="702"/>
      <c r="F1213" s="702"/>
      <c r="G1213" s="702"/>
      <c r="H1213" s="702"/>
      <c r="I1213" s="702"/>
      <c r="J1213" s="702"/>
      <c r="K1213" s="702"/>
      <c r="L1213" s="702"/>
      <c r="M1213" s="702"/>
      <c r="N1213" s="702"/>
      <c r="O1213" s="702"/>
      <c r="P1213" s="702"/>
      <c r="Q1213" s="702"/>
      <c r="R1213" s="702"/>
      <c r="S1213" s="702"/>
      <c r="T1213" s="702"/>
      <c r="U1213" s="702"/>
      <c r="V1213" s="702"/>
      <c r="W1213" s="702"/>
      <c r="X1213" s="702"/>
      <c r="Y1213" s="702"/>
      <c r="Z1213" s="702"/>
      <c r="AA1213" s="702"/>
      <c r="AB1213" s="702"/>
      <c r="AC1213" s="702"/>
      <c r="AD1213" s="702"/>
      <c r="AE1213" s="12"/>
    </row>
    <row r="1214" spans="1:44" ht="15" customHeight="1">
      <c r="B1214" s="624" t="str">
        <f>IF(AL1210=0,"","Error: Verificar la información registrada tomando en cuenta la instrucción 4.")</f>
        <v/>
      </c>
      <c r="C1214" s="624"/>
      <c r="D1214" s="624"/>
      <c r="E1214" s="624"/>
      <c r="F1214" s="624"/>
      <c r="G1214" s="624"/>
      <c r="H1214" s="624"/>
      <c r="I1214" s="624"/>
      <c r="J1214" s="624"/>
      <c r="K1214" s="624"/>
      <c r="L1214" s="624"/>
      <c r="M1214" s="624"/>
      <c r="N1214" s="624"/>
      <c r="O1214" s="624"/>
      <c r="P1214" s="624"/>
      <c r="Q1214" s="624"/>
      <c r="R1214" s="624"/>
      <c r="S1214" s="624"/>
      <c r="T1214" s="624"/>
      <c r="U1214" s="624"/>
      <c r="V1214" s="624"/>
      <c r="W1214" s="624"/>
      <c r="X1214" s="624"/>
      <c r="Y1214" s="624"/>
      <c r="Z1214" s="624"/>
      <c r="AA1214" s="624"/>
      <c r="AB1214" s="624"/>
      <c r="AC1214" s="624"/>
      <c r="AD1214" s="624"/>
    </row>
    <row r="1215" spans="1:44" ht="15" customHeight="1">
      <c r="B1215" s="756" t="str">
        <f>IF(AN1192=0,"","Alerta: Debe justificar el uso de NS argumentando el estado de la información desconocida.")</f>
        <v/>
      </c>
      <c r="C1215" s="756"/>
      <c r="D1215" s="756"/>
      <c r="E1215" s="756"/>
      <c r="F1215" s="756"/>
      <c r="G1215" s="756"/>
      <c r="H1215" s="756"/>
      <c r="I1215" s="756"/>
      <c r="J1215" s="756"/>
      <c r="K1215" s="756"/>
      <c r="L1215" s="756"/>
      <c r="M1215" s="756"/>
      <c r="N1215" s="756"/>
      <c r="O1215" s="756"/>
      <c r="P1215" s="756"/>
      <c r="Q1215" s="756"/>
      <c r="R1215" s="756"/>
      <c r="S1215" s="756"/>
      <c r="T1215" s="756"/>
      <c r="U1215" s="756"/>
      <c r="V1215" s="756"/>
      <c r="W1215" s="756"/>
      <c r="X1215" s="756"/>
      <c r="Y1215" s="756"/>
      <c r="Z1215" s="756"/>
      <c r="AA1215" s="756"/>
      <c r="AB1215" s="756"/>
      <c r="AC1215" s="756"/>
      <c r="AD1215" s="756"/>
    </row>
    <row r="1216" spans="1:44" ht="24" customHeight="1">
      <c r="B1216" s="889" t="str">
        <f>IF(BM1196=0,"", IF(BM1196=1,_xlfn.CONCAT("Alerta: Es posible que el insumo descrito en el cuadro de especificación (o alguno de ellos) corresponda al numeral ",BM1197," de la tabla de respuesta."),_xlfn.CONCAT("Alerta: Es posible que los insumos descritos en el cuadro de especificación (o algunos de ellos) correspondan a los numerales ",BM1197, " de la tabla de respuesta.")))</f>
        <v/>
      </c>
      <c r="C1216" s="889"/>
      <c r="D1216" s="889"/>
      <c r="E1216" s="889"/>
      <c r="F1216" s="889"/>
      <c r="G1216" s="889"/>
      <c r="H1216" s="889"/>
      <c r="I1216" s="889"/>
      <c r="J1216" s="889"/>
      <c r="K1216" s="889"/>
      <c r="L1216" s="889"/>
      <c r="M1216" s="889"/>
      <c r="N1216" s="889"/>
      <c r="O1216" s="889"/>
      <c r="P1216" s="889"/>
      <c r="Q1216" s="889"/>
      <c r="R1216" s="889"/>
      <c r="S1216" s="889"/>
      <c r="T1216" s="889"/>
      <c r="U1216" s="889"/>
      <c r="V1216" s="889"/>
      <c r="W1216" s="889"/>
      <c r="X1216" s="889"/>
      <c r="Y1216" s="889"/>
      <c r="Z1216" s="889"/>
      <c r="AA1216" s="889"/>
      <c r="AB1216" s="889"/>
      <c r="AC1216" s="889"/>
      <c r="AD1216" s="889"/>
    </row>
    <row r="1217" spans="1:56" ht="15" customHeight="1">
      <c r="B1217" s="625" t="str">
        <f>IF(AQ1208=0,"","Error: Debe completar toda la información requerida.")</f>
        <v/>
      </c>
      <c r="C1217" s="625"/>
      <c r="D1217" s="625"/>
      <c r="E1217" s="625"/>
      <c r="F1217" s="625"/>
      <c r="G1217" s="625"/>
      <c r="H1217" s="625"/>
      <c r="I1217" s="625"/>
      <c r="J1217" s="625"/>
      <c r="K1217" s="625"/>
      <c r="L1217" s="625"/>
      <c r="M1217" s="625"/>
      <c r="N1217" s="625"/>
      <c r="O1217" s="625"/>
      <c r="P1217" s="625"/>
      <c r="Q1217" s="625"/>
      <c r="R1217" s="625"/>
      <c r="S1217" s="625"/>
      <c r="T1217" s="625"/>
      <c r="U1217" s="625"/>
      <c r="V1217" s="625"/>
      <c r="W1217" s="625"/>
      <c r="X1217" s="625"/>
      <c r="Y1217" s="625"/>
      <c r="Z1217" s="625"/>
      <c r="AA1217" s="625"/>
      <c r="AB1217" s="625"/>
      <c r="AC1217" s="625"/>
      <c r="AD1217" s="625"/>
    </row>
    <row r="1218" spans="1:56" ht="15" customHeight="1"/>
    <row r="1219" spans="1:56" ht="15" customHeight="1"/>
    <row r="1220" spans="1:56" ht="24" customHeight="1">
      <c r="A1220" s="131" t="s">
        <v>968</v>
      </c>
      <c r="B1220" s="688" t="s">
        <v>7674</v>
      </c>
      <c r="C1220" s="688"/>
      <c r="D1220" s="688"/>
      <c r="E1220" s="688"/>
      <c r="F1220" s="688"/>
      <c r="G1220" s="688"/>
      <c r="H1220" s="688"/>
      <c r="I1220" s="688"/>
      <c r="J1220" s="688"/>
      <c r="K1220" s="688"/>
      <c r="L1220" s="688"/>
      <c r="M1220" s="688"/>
      <c r="N1220" s="688"/>
      <c r="O1220" s="688"/>
      <c r="P1220" s="688"/>
      <c r="Q1220" s="688"/>
      <c r="R1220" s="688"/>
      <c r="S1220" s="688"/>
      <c r="T1220" s="688"/>
      <c r="U1220" s="688"/>
      <c r="V1220" s="688"/>
      <c r="W1220" s="688"/>
      <c r="X1220" s="688"/>
      <c r="Y1220" s="688"/>
      <c r="Z1220" s="688"/>
      <c r="AA1220" s="688"/>
      <c r="AB1220" s="688"/>
      <c r="AC1220" s="688"/>
      <c r="AD1220" s="688"/>
      <c r="AE1220" s="12"/>
      <c r="AH1220" s="627" t="s">
        <v>7211</v>
      </c>
      <c r="AI1220" s="627"/>
      <c r="AJ1220" s="627" t="s">
        <v>7212</v>
      </c>
      <c r="AK1220" s="627"/>
      <c r="AL1220" s="627" t="s">
        <v>7213</v>
      </c>
      <c r="AM1220" s="627"/>
    </row>
    <row r="1221" spans="1:56" ht="36" customHeight="1">
      <c r="A1221" s="167"/>
      <c r="B1221" s="53"/>
      <c r="C1221" s="578" t="s">
        <v>7570</v>
      </c>
      <c r="D1221" s="578"/>
      <c r="E1221" s="578"/>
      <c r="F1221" s="578"/>
      <c r="G1221" s="578"/>
      <c r="H1221" s="578"/>
      <c r="I1221" s="578"/>
      <c r="J1221" s="578"/>
      <c r="K1221" s="578"/>
      <c r="L1221" s="578"/>
      <c r="M1221" s="578"/>
      <c r="N1221" s="578"/>
      <c r="O1221" s="578"/>
      <c r="P1221" s="578"/>
      <c r="Q1221" s="578"/>
      <c r="R1221" s="578"/>
      <c r="S1221" s="578"/>
      <c r="T1221" s="578"/>
      <c r="U1221" s="578"/>
      <c r="V1221" s="578"/>
      <c r="W1221" s="578"/>
      <c r="X1221" s="578"/>
      <c r="Y1221" s="578"/>
      <c r="Z1221" s="578"/>
      <c r="AA1221" s="578"/>
      <c r="AB1221" s="578"/>
      <c r="AC1221" s="578"/>
      <c r="AD1221" s="578"/>
      <c r="AE1221" s="12"/>
      <c r="AH1221" s="642">
        <f>COUNTBLANK(C1225:C1232)</f>
        <v>8</v>
      </c>
      <c r="AI1221" s="643"/>
      <c r="AJ1221" s="639">
        <v>8</v>
      </c>
      <c r="AK1221" s="641"/>
      <c r="AL1221" s="627"/>
      <c r="AM1221" s="627"/>
    </row>
    <row r="1222" spans="1:56" ht="15" customHeight="1">
      <c r="A1222" s="167"/>
      <c r="B1222" s="53"/>
      <c r="C1222" s="578" t="s">
        <v>1079</v>
      </c>
      <c r="D1222" s="578"/>
      <c r="E1222" s="578"/>
      <c r="F1222" s="578"/>
      <c r="G1222" s="578"/>
      <c r="H1222" s="578"/>
      <c r="I1222" s="578"/>
      <c r="J1222" s="578"/>
      <c r="K1222" s="578"/>
      <c r="L1222" s="578"/>
      <c r="M1222" s="578"/>
      <c r="N1222" s="578"/>
      <c r="O1222" s="578"/>
      <c r="P1222" s="578"/>
      <c r="Q1222" s="578"/>
      <c r="R1222" s="578"/>
      <c r="S1222" s="578"/>
      <c r="T1222" s="578"/>
      <c r="U1222" s="578"/>
      <c r="V1222" s="578"/>
      <c r="W1222" s="578"/>
      <c r="X1222" s="578"/>
      <c r="Y1222" s="578"/>
      <c r="Z1222" s="578"/>
      <c r="AA1222" s="578"/>
      <c r="AB1222" s="578"/>
      <c r="AC1222" s="578"/>
      <c r="AD1222" s="578"/>
      <c r="AE1222" s="15"/>
    </row>
    <row r="1223" spans="1:56" ht="15" customHeight="1">
      <c r="A1223" s="167"/>
      <c r="B1223" s="143"/>
      <c r="C1223" s="578" t="s">
        <v>2368</v>
      </c>
      <c r="D1223" s="578"/>
      <c r="E1223" s="578"/>
      <c r="F1223" s="578"/>
      <c r="G1223" s="578"/>
      <c r="H1223" s="578"/>
      <c r="I1223" s="578"/>
      <c r="J1223" s="578"/>
      <c r="K1223" s="578"/>
      <c r="L1223" s="578"/>
      <c r="M1223" s="578"/>
      <c r="N1223" s="578"/>
      <c r="O1223" s="578"/>
      <c r="P1223" s="578"/>
      <c r="Q1223" s="578"/>
      <c r="R1223" s="578"/>
      <c r="S1223" s="578"/>
      <c r="T1223" s="578"/>
      <c r="U1223" s="578"/>
      <c r="V1223" s="578"/>
      <c r="W1223" s="578"/>
      <c r="X1223" s="578"/>
      <c r="Y1223" s="578"/>
      <c r="Z1223" s="578"/>
      <c r="AA1223" s="578"/>
      <c r="AB1223" s="578"/>
      <c r="AC1223" s="578"/>
      <c r="AD1223" s="578"/>
      <c r="AE1223" s="15"/>
    </row>
    <row r="1224" spans="1:56" ht="15" customHeight="1" thickBot="1">
      <c r="A1224" s="131"/>
      <c r="B1224" s="15"/>
      <c r="C1224" s="2"/>
      <c r="D1224" s="2"/>
      <c r="E1224" s="2"/>
      <c r="F1224" s="2"/>
      <c r="G1224" s="2"/>
      <c r="H1224" s="2"/>
      <c r="I1224" s="2"/>
      <c r="J1224" s="2"/>
      <c r="K1224" s="2"/>
      <c r="L1224" s="2"/>
      <c r="M1224" s="2"/>
      <c r="N1224" s="2"/>
      <c r="O1224" s="2"/>
      <c r="P1224" s="2"/>
      <c r="Q1224" s="2"/>
      <c r="R1224" s="2"/>
      <c r="S1224" s="2"/>
      <c r="T1224" s="2"/>
      <c r="U1224" s="2"/>
      <c r="V1224" s="2"/>
      <c r="W1224" s="2"/>
      <c r="X1224" s="2"/>
      <c r="Y1224" s="2"/>
      <c r="Z1224" s="2"/>
      <c r="AA1224" s="2"/>
      <c r="AB1224" s="2"/>
      <c r="AC1224" s="2"/>
      <c r="AD1224" s="2"/>
      <c r="AE1224" s="12"/>
    </row>
    <row r="1225" spans="1:56" ht="15" customHeight="1" thickBot="1">
      <c r="A1225" s="131"/>
      <c r="B1225" s="53"/>
      <c r="C1225" s="431"/>
      <c r="D1225" s="40" t="s">
        <v>7747</v>
      </c>
      <c r="E1225" s="193"/>
      <c r="F1225" s="193"/>
      <c r="G1225" s="193"/>
      <c r="H1225" s="193"/>
      <c r="I1225" s="193"/>
      <c r="J1225" s="193"/>
      <c r="K1225" s="193"/>
      <c r="L1225" s="193"/>
      <c r="M1225" s="193"/>
      <c r="N1225" s="193"/>
      <c r="O1225" s="193"/>
      <c r="P1225" s="193"/>
      <c r="Q1225" s="193"/>
      <c r="R1225" s="193"/>
      <c r="S1225" s="57"/>
      <c r="T1225" s="57"/>
      <c r="U1225" s="57"/>
      <c r="V1225" s="57"/>
      <c r="W1225" s="57"/>
      <c r="X1225" s="57"/>
      <c r="Y1225" s="57"/>
      <c r="Z1225" s="57"/>
      <c r="AA1225" s="57"/>
      <c r="AB1225" s="57"/>
      <c r="AC1225" s="57"/>
      <c r="AD1225" s="57"/>
      <c r="AE1225" s="12"/>
      <c r="AH1225" s="733" t="s">
        <v>7271</v>
      </c>
      <c r="AI1225" s="734"/>
      <c r="AJ1225" s="734"/>
      <c r="AK1225" s="734"/>
      <c r="AL1225" s="734"/>
      <c r="AM1225" s="735"/>
      <c r="AV1225" s="627" t="s">
        <v>8025</v>
      </c>
      <c r="AW1225" s="627"/>
      <c r="AX1225" s="627"/>
      <c r="AY1225" s="627"/>
      <c r="AZ1225" s="627"/>
      <c r="BA1225" s="627"/>
      <c r="BB1225" s="627"/>
      <c r="BC1225" s="627"/>
    </row>
    <row r="1226" spans="1:56" ht="15" customHeight="1" thickBot="1">
      <c r="A1226" s="131"/>
      <c r="B1226" s="53"/>
      <c r="C1226" s="431"/>
      <c r="D1226" s="40" t="s">
        <v>7748</v>
      </c>
      <c r="E1226" s="193"/>
      <c r="F1226" s="193"/>
      <c r="G1226" s="193"/>
      <c r="H1226" s="193"/>
      <c r="I1226" s="193"/>
      <c r="J1226" s="193"/>
      <c r="K1226" s="193"/>
      <c r="L1226" s="193"/>
      <c r="M1226" s="193"/>
      <c r="N1226" s="193"/>
      <c r="O1226" s="193"/>
      <c r="P1226" s="193"/>
      <c r="Q1226" s="561"/>
      <c r="R1226" s="561"/>
      <c r="S1226" s="561"/>
      <c r="T1226" s="561"/>
      <c r="U1226" s="561"/>
      <c r="V1226" s="561"/>
      <c r="W1226" s="561"/>
      <c r="X1226" s="561"/>
      <c r="Y1226" s="561"/>
      <c r="Z1226" s="561"/>
      <c r="AA1226" s="561"/>
      <c r="AB1226" s="561"/>
      <c r="AC1226" s="561"/>
      <c r="AD1226" s="561"/>
      <c r="AE1226" s="12"/>
      <c r="AH1226" s="729">
        <v>7</v>
      </c>
      <c r="AI1226" s="729"/>
      <c r="AJ1226" s="729">
        <f>IF(C1231="",0,1)</f>
        <v>0</v>
      </c>
      <c r="AK1226" s="729"/>
      <c r="AL1226" s="729">
        <f>IF($AH$1221=$AJ$1221,0,IF(AJ1226=0,0,IF(AND(AJ1226=1,COUNTA(C1225:C1232)=1),0,1)))</f>
        <v>0</v>
      </c>
      <c r="AM1226" s="729"/>
      <c r="AO1226" s="560" t="s">
        <v>7274</v>
      </c>
      <c r="AP1226" s="560"/>
      <c r="AQ1226" s="560">
        <f>IF(C1226="",0,1)</f>
        <v>0</v>
      </c>
      <c r="AR1226" s="560"/>
      <c r="AS1226" s="680">
        <f>IF(OR(AND(AQ1226=0,Q1226=""),AND(AQ1226=1,Q1226&lt;&gt;"")),0,1)</f>
        <v>0</v>
      </c>
      <c r="AT1226" s="680"/>
      <c r="AV1226" s="632" t="s">
        <v>7897</v>
      </c>
      <c r="AW1226" s="633"/>
      <c r="AX1226" s="636" t="str">
        <f>SUBSTITUTE( SUBSTITUTE( SUBSTITUTE( SUBSTITUTE( SUBSTITUTE( SUBSTITUTE( SUBSTITUTE( SUBSTITUTE( SUBSTITUTE( SUBSTITUTE(K1230, "á", "a"), "é", "e"), "í", "i"), "ó", "o"), "ú", "u"), "Á", "A"), "É", "E"), "Í", "I"), "Ó", "O"), "Ú", "U")</f>
        <v/>
      </c>
      <c r="AY1226" s="636"/>
      <c r="AZ1226" s="636"/>
      <c r="BA1226" s="636"/>
      <c r="BB1226" s="636"/>
      <c r="BC1226" s="636"/>
    </row>
    <row r="1227" spans="1:56" ht="15" customHeight="1" thickBot="1">
      <c r="A1227" s="131"/>
      <c r="B1227" s="53"/>
      <c r="C1227" s="431"/>
      <c r="D1227" s="40" t="s">
        <v>948</v>
      </c>
      <c r="E1227" s="193"/>
      <c r="F1227" s="193"/>
      <c r="G1227" s="193"/>
      <c r="H1227" s="193"/>
      <c r="I1227" s="193"/>
      <c r="J1227" s="193"/>
      <c r="K1227" s="193"/>
      <c r="L1227" s="193"/>
      <c r="M1227" s="193"/>
      <c r="N1227" s="193"/>
      <c r="O1227" s="193"/>
      <c r="P1227" s="193"/>
      <c r="Q1227" s="193"/>
      <c r="R1227" s="193"/>
      <c r="S1227" s="57"/>
      <c r="T1227" s="57"/>
      <c r="U1227" s="57"/>
      <c r="V1227" s="57"/>
      <c r="W1227" s="57"/>
      <c r="X1227" s="57"/>
      <c r="Y1227" s="57"/>
      <c r="Z1227" s="57"/>
      <c r="AA1227" s="57"/>
      <c r="AB1227" s="57"/>
      <c r="AC1227" s="57"/>
      <c r="AD1227" s="57"/>
      <c r="AE1227" s="12"/>
      <c r="AH1227" s="729">
        <v>9</v>
      </c>
      <c r="AI1227" s="729"/>
      <c r="AJ1227" s="729">
        <f>IF(C1232="",0,1)</f>
        <v>0</v>
      </c>
      <c r="AK1227" s="729"/>
      <c r="AL1227" s="729">
        <f>IF($AH$1221=$AJ$1221,0,IF(AJ1227=0,0,IF(AND(AJ1227=1,COUNTA(C1226:C1233)=1),0,1)))</f>
        <v>0</v>
      </c>
      <c r="AM1227" s="729"/>
      <c r="AV1227" s="632" t="s">
        <v>7898</v>
      </c>
      <c r="AW1227" s="633"/>
      <c r="AX1227" s="473">
        <v>1</v>
      </c>
      <c r="AY1227" s="443">
        <v>2</v>
      </c>
      <c r="AZ1227" s="443">
        <v>3</v>
      </c>
      <c r="BA1227" s="443">
        <v>3</v>
      </c>
      <c r="BB1227" s="443">
        <v>4</v>
      </c>
      <c r="BC1227" s="443">
        <v>5</v>
      </c>
    </row>
    <row r="1228" spans="1:56" ht="15" customHeight="1" thickBot="1">
      <c r="A1228" s="131"/>
      <c r="B1228" s="53"/>
      <c r="C1228" s="431"/>
      <c r="D1228" s="40" t="s">
        <v>1906</v>
      </c>
      <c r="E1228" s="193"/>
      <c r="F1228" s="193"/>
      <c r="G1228" s="193"/>
      <c r="H1228" s="193"/>
      <c r="I1228" s="193"/>
      <c r="J1228" s="193"/>
      <c r="K1228" s="193"/>
      <c r="L1228" s="193"/>
      <c r="M1228" s="193"/>
      <c r="N1228" s="193"/>
      <c r="O1228" s="193"/>
      <c r="P1228" s="193"/>
      <c r="Q1228" s="193"/>
      <c r="R1228" s="193"/>
      <c r="S1228" s="57"/>
      <c r="T1228" s="57"/>
      <c r="U1228" s="57"/>
      <c r="V1228" s="57"/>
      <c r="W1228" s="57"/>
      <c r="X1228" s="57"/>
      <c r="Y1228" s="57"/>
      <c r="Z1228" s="57"/>
      <c r="AA1228" s="57"/>
      <c r="AB1228" s="57"/>
      <c r="AC1228" s="57"/>
      <c r="AD1228" s="57"/>
      <c r="AE1228" s="12"/>
      <c r="AH1228" s="114"/>
      <c r="AI1228" s="114"/>
      <c r="AJ1228" s="114"/>
      <c r="AK1228" s="114"/>
      <c r="AL1228" s="730">
        <f>SUM(AL1226:AM1227)</f>
        <v>0</v>
      </c>
      <c r="AM1228" s="730"/>
      <c r="AV1228" s="634" t="s">
        <v>7899</v>
      </c>
      <c r="AW1228" s="635"/>
      <c r="AX1228" s="374" t="s">
        <v>8015</v>
      </c>
      <c r="AY1228" s="443" t="s">
        <v>7274</v>
      </c>
      <c r="AZ1228" s="443" t="s">
        <v>8021</v>
      </c>
      <c r="BA1228" s="443" t="s">
        <v>8022</v>
      </c>
      <c r="BB1228" s="443" t="s">
        <v>8023</v>
      </c>
      <c r="BC1228" s="443" t="s">
        <v>8024</v>
      </c>
    </row>
    <row r="1229" spans="1:56" ht="15" customHeight="1" thickBot="1">
      <c r="A1229" s="131"/>
      <c r="B1229" s="53"/>
      <c r="C1229" s="431"/>
      <c r="D1229" s="40" t="s">
        <v>2365</v>
      </c>
      <c r="E1229" s="193"/>
      <c r="F1229" s="193"/>
      <c r="G1229" s="193"/>
      <c r="H1229" s="193"/>
      <c r="I1229" s="193"/>
      <c r="J1229" s="193"/>
      <c r="K1229" s="193"/>
      <c r="L1229" s="193"/>
      <c r="M1229" s="193"/>
      <c r="N1229" s="193"/>
      <c r="O1229" s="193"/>
      <c r="P1229" s="193"/>
      <c r="Q1229" s="193"/>
      <c r="R1229" s="193"/>
      <c r="S1229" s="57"/>
      <c r="T1229" s="57"/>
      <c r="U1229" s="57"/>
      <c r="V1229" s="57"/>
      <c r="W1229" s="57"/>
      <c r="X1229" s="57"/>
      <c r="Y1229" s="57"/>
      <c r="Z1229" s="57"/>
      <c r="AA1229" s="57"/>
      <c r="AB1229" s="57"/>
      <c r="AC1229" s="57"/>
      <c r="AD1229" s="57"/>
      <c r="AE1229" s="12"/>
      <c r="AH1229"/>
      <c r="AI1229"/>
      <c r="AJ1229"/>
      <c r="AK1229"/>
      <c r="AL1229"/>
      <c r="AM1229"/>
      <c r="AV1229" s="628" t="s">
        <v>7900</v>
      </c>
      <c r="AW1229" s="628"/>
      <c r="AX1229" s="474" t="str">
        <f t="shared" ref="AX1229:BC1229" si="128">SUBSTITUTE( SUBSTITUTE( SUBSTITUTE( SUBSTITUTE( SUBSTITUTE( SUBSTITUTE( SUBSTITUTE( SUBSTITUTE( SUBSTITUTE( SUBSTITUTE(AX1228, "á", "a"), "é", "e"), "í", "i"), "ó", "o"), "ú", "u"), "Á", "A"), "É", "E"), "Í", "I"), "Ó", "O"), "Ú", "U")</f>
        <v>GPS</v>
      </c>
      <c r="AY1229" s="474" t="str">
        <f t="shared" si="128"/>
        <v>GIS</v>
      </c>
      <c r="AZ1229" s="474" t="str">
        <f t="shared" si="128"/>
        <v>Radionavegacion</v>
      </c>
      <c r="BA1229" s="474" t="str">
        <f t="shared" si="128"/>
        <v>Satelite</v>
      </c>
      <c r="BB1229" s="474" t="str">
        <f t="shared" si="128"/>
        <v>Google</v>
      </c>
      <c r="BC1229" s="474" t="str">
        <f t="shared" si="128"/>
        <v>Percepcion remota</v>
      </c>
    </row>
    <row r="1230" spans="1:56" ht="15" customHeight="1" thickBot="1">
      <c r="A1230" s="131"/>
      <c r="C1230" s="431"/>
      <c r="D1230" s="40" t="s">
        <v>2366</v>
      </c>
      <c r="E1230" s="193"/>
      <c r="F1230" s="193"/>
      <c r="G1230" s="193"/>
      <c r="H1230" s="193"/>
      <c r="I1230" s="193"/>
      <c r="J1230" s="193"/>
      <c r="K1230" s="561"/>
      <c r="L1230" s="561"/>
      <c r="M1230" s="561"/>
      <c r="N1230" s="561"/>
      <c r="O1230" s="561"/>
      <c r="P1230" s="561"/>
      <c r="Q1230" s="561"/>
      <c r="R1230" s="561"/>
      <c r="S1230" s="561"/>
      <c r="T1230" s="561"/>
      <c r="U1230" s="561"/>
      <c r="V1230" s="561"/>
      <c r="W1230" s="561"/>
      <c r="X1230" s="561"/>
      <c r="Y1230" s="561"/>
      <c r="Z1230" s="561"/>
      <c r="AA1230" s="561"/>
      <c r="AB1230" s="561"/>
      <c r="AC1230" s="561"/>
      <c r="AD1230" s="561"/>
      <c r="AE1230" s="12"/>
      <c r="AH1230" s="560" t="s">
        <v>7264</v>
      </c>
      <c r="AI1230" s="560"/>
      <c r="AJ1230" s="560">
        <f>IF(C1230="",0,1)</f>
        <v>0</v>
      </c>
      <c r="AK1230" s="560"/>
      <c r="AL1230" s="680">
        <f>IF(OR(AND(AJ1230=0,K1230=""),AND(AJ1230=1,K1230&lt;&gt;"")),0,1)</f>
        <v>0</v>
      </c>
      <c r="AM1230" s="680"/>
      <c r="AV1230" s="626" t="s">
        <v>7223</v>
      </c>
      <c r="AW1230" s="626"/>
      <c r="AX1230" s="461">
        <f t="shared" ref="AX1230:BC1230" si="129">IF(ISNUMBER(SEARCH(AX1229,$AX$1226,1))=FALSE,0,1)</f>
        <v>0</v>
      </c>
      <c r="AY1230" s="461">
        <f t="shared" si="129"/>
        <v>0</v>
      </c>
      <c r="AZ1230" s="461">
        <f t="shared" si="129"/>
        <v>0</v>
      </c>
      <c r="BA1230" s="461">
        <f t="shared" si="129"/>
        <v>0</v>
      </c>
      <c r="BB1230" s="461">
        <f t="shared" si="129"/>
        <v>0</v>
      </c>
      <c r="BC1230" s="461">
        <f t="shared" si="129"/>
        <v>0</v>
      </c>
      <c r="BD1230" s="465">
        <f>SUM(AX1230:BC1230)</f>
        <v>0</v>
      </c>
    </row>
    <row r="1231" spans="1:56" ht="15" customHeight="1" thickBot="1">
      <c r="A1231" s="131"/>
      <c r="B1231" s="53"/>
      <c r="C1231" s="431"/>
      <c r="D1231" s="40" t="s">
        <v>2367</v>
      </c>
      <c r="E1231" s="323"/>
      <c r="F1231" s="323"/>
      <c r="G1231" s="323"/>
      <c r="H1231" s="323"/>
      <c r="I1231" s="323"/>
      <c r="J1231" s="323"/>
      <c r="K1231" s="323"/>
      <c r="L1231" s="121"/>
      <c r="M1231" s="121"/>
      <c r="N1231" s="121"/>
      <c r="O1231" s="121"/>
      <c r="P1231" s="121"/>
      <c r="Q1231" s="121"/>
      <c r="R1231" s="121"/>
      <c r="S1231" s="121"/>
      <c r="T1231" s="121"/>
      <c r="U1231" s="121"/>
      <c r="V1231" s="121"/>
      <c r="W1231" s="121"/>
      <c r="X1231" s="121"/>
      <c r="Y1231" s="121"/>
      <c r="Z1231" s="121"/>
      <c r="AA1231" s="121"/>
      <c r="AB1231" s="121"/>
      <c r="AC1231" s="121"/>
      <c r="AD1231" s="121"/>
      <c r="AE1231" s="322"/>
      <c r="AV1231" s="626" t="s">
        <v>7901</v>
      </c>
      <c r="AW1231" s="626"/>
      <c r="AX1231" s="461" t="str">
        <f>IF(AX1230=0,"",IF(SUM($AX$1230:AX1230)=1,AX1227,IF($BD$1230&gt;SUM($AX$1230:AX1230),_xlfn.CONCAT(", ",AX1227),IF($BD$1230=SUM($AX$1230:AX1230),_xlfn.CONCAT(" y ",AX1227)))))</f>
        <v/>
      </c>
      <c r="AY1231" s="461" t="str">
        <f>IF(AY1230=0,"",IF(SUM($AX$1230:AY1230)=1,AY1227,IF($BD$1230&gt;SUM($AX$1230:AY1230),_xlfn.CONCAT(", ",AY1227),IF($BD$1230=SUM($AX$1230:AY1230),_xlfn.CONCAT(" y ",AY1227)))))</f>
        <v/>
      </c>
      <c r="AZ1231" s="461" t="str">
        <f>IF(AZ1230=0,"",IF(SUM($AX$1230:AZ1230)=1,AZ1227,IF($BD$1230&gt;SUM($AX$1230:AZ1230),_xlfn.CONCAT(", ",AZ1227),IF($BD$1230=SUM($AX$1230:AZ1230),_xlfn.CONCAT(" y ",AZ1227)))))</f>
        <v/>
      </c>
      <c r="BA1231" s="461" t="str">
        <f>IF(BA1230=0,"",IF(SUM($AX$1230:BA1230)=1,BA1227,IF($BD$1230&gt;SUM($AX$1230:BA1230),_xlfn.CONCAT(", ",BA1227),IF($BD$1230=SUM($AX$1230:BA1230),_xlfn.CONCAT(" y ",BA1227)))))</f>
        <v/>
      </c>
      <c r="BB1231" s="461" t="str">
        <f>IF(BB1230=0,"",IF(SUM($AX$1230:BB1230)=1,BB1227,IF($BD$1230&gt;SUM($AX$1230:BB1230),_xlfn.CONCAT(", ",BB1227),IF($BD$1230=SUM($AX$1230:BB1230),_xlfn.CONCAT(" y ",BB1227)))))</f>
        <v/>
      </c>
      <c r="BC1231" s="461" t="str">
        <f>IF(BC1230=0,"",IF(SUM($AX$1230:BC1230)=1,BC1227,IF($BD$1230&gt;SUM($AX$1230:BC1230),_xlfn.CONCAT(", ",BC1227),IF($BD$1230=SUM($AX$1230:BC1230),_xlfn.CONCAT(" y ",BC1227)))))</f>
        <v/>
      </c>
      <c r="BD1231" s="463" t="str">
        <f>_xlfn.CONCAT(AX1231:BC1231)</f>
        <v/>
      </c>
    </row>
    <row r="1232" spans="1:56" ht="15" customHeight="1" thickBot="1">
      <c r="A1232" s="131"/>
      <c r="B1232" s="72"/>
      <c r="C1232" s="431"/>
      <c r="D1232" s="324" t="s">
        <v>902</v>
      </c>
      <c r="E1232" s="72"/>
      <c r="F1232" s="72"/>
      <c r="G1232" s="72"/>
      <c r="H1232" s="72"/>
      <c r="I1232" s="72"/>
      <c r="J1232" s="72"/>
      <c r="K1232" s="72"/>
      <c r="L1232" s="72"/>
      <c r="M1232" s="72"/>
      <c r="N1232" s="72"/>
      <c r="O1232" s="72"/>
      <c r="P1232" s="72"/>
      <c r="Q1232" s="72"/>
      <c r="R1232" s="72"/>
      <c r="S1232" s="72"/>
      <c r="T1232" s="72"/>
      <c r="U1232" s="72"/>
      <c r="V1232" s="72"/>
      <c r="W1232" s="72"/>
      <c r="X1232" s="72"/>
      <c r="Y1232" s="72"/>
      <c r="Z1232" s="72"/>
      <c r="AA1232" s="72"/>
      <c r="AB1232" s="72"/>
      <c r="AC1232" s="72"/>
      <c r="AD1232" s="72"/>
      <c r="AE1232" s="12"/>
    </row>
    <row r="1233" spans="1:35" ht="15" customHeight="1">
      <c r="A1233" s="131"/>
      <c r="B1233" s="53"/>
      <c r="C1233" s="53"/>
      <c r="D1233" s="178"/>
      <c r="E1233" s="178"/>
      <c r="F1233" s="178"/>
      <c r="G1233" s="178"/>
      <c r="H1233" s="178"/>
      <c r="I1233" s="178"/>
      <c r="J1233" s="178"/>
      <c r="K1233" s="178"/>
      <c r="L1233" s="178"/>
      <c r="M1233" s="178"/>
      <c r="N1233" s="178"/>
      <c r="O1233" s="178"/>
      <c r="P1233" s="53"/>
      <c r="Q1233" s="53"/>
      <c r="R1233" s="53"/>
      <c r="S1233" s="178"/>
      <c r="T1233" s="178"/>
      <c r="U1233" s="178"/>
      <c r="V1233" s="178"/>
      <c r="W1233" s="178"/>
      <c r="X1233" s="178"/>
      <c r="Y1233" s="178"/>
      <c r="Z1233" s="178"/>
      <c r="AA1233" s="178"/>
      <c r="AB1233" s="178"/>
      <c r="AC1233" s="178"/>
      <c r="AD1233" s="178"/>
      <c r="AE1233" s="12"/>
    </row>
    <row r="1234" spans="1:35" ht="24" customHeight="1">
      <c r="A1234" s="131"/>
      <c r="B1234" s="143"/>
      <c r="C1234" s="675" t="s">
        <v>127</v>
      </c>
      <c r="D1234" s="675"/>
      <c r="E1234" s="675"/>
      <c r="F1234" s="675"/>
      <c r="G1234" s="675"/>
      <c r="H1234" s="675"/>
      <c r="I1234" s="675"/>
      <c r="J1234" s="675"/>
      <c r="K1234" s="675"/>
      <c r="L1234" s="675"/>
      <c r="M1234" s="675"/>
      <c r="N1234" s="675"/>
      <c r="O1234" s="675"/>
      <c r="P1234" s="675"/>
      <c r="Q1234" s="675"/>
      <c r="R1234" s="675"/>
      <c r="S1234" s="675"/>
      <c r="T1234" s="675"/>
      <c r="U1234" s="675"/>
      <c r="V1234" s="675"/>
      <c r="W1234" s="675"/>
      <c r="X1234" s="675"/>
      <c r="Y1234" s="675"/>
      <c r="Z1234" s="675"/>
      <c r="AA1234" s="675"/>
      <c r="AB1234" s="675"/>
      <c r="AC1234" s="675"/>
      <c r="AD1234" s="675"/>
      <c r="AE1234" s="12"/>
    </row>
    <row r="1235" spans="1:35" ht="60" customHeight="1">
      <c r="A1235" s="131"/>
      <c r="B1235" s="143"/>
      <c r="C1235" s="702"/>
      <c r="D1235" s="702"/>
      <c r="E1235" s="702"/>
      <c r="F1235" s="702"/>
      <c r="G1235" s="702"/>
      <c r="H1235" s="702"/>
      <c r="I1235" s="702"/>
      <c r="J1235" s="702"/>
      <c r="K1235" s="702"/>
      <c r="L1235" s="702"/>
      <c r="M1235" s="702"/>
      <c r="N1235" s="702"/>
      <c r="O1235" s="702"/>
      <c r="P1235" s="702"/>
      <c r="Q1235" s="702"/>
      <c r="R1235" s="702"/>
      <c r="S1235" s="702"/>
      <c r="T1235" s="702"/>
      <c r="U1235" s="702"/>
      <c r="V1235" s="702"/>
      <c r="W1235" s="702"/>
      <c r="X1235" s="702"/>
      <c r="Y1235" s="702"/>
      <c r="Z1235" s="702"/>
      <c r="AA1235" s="702"/>
      <c r="AB1235" s="702"/>
      <c r="AC1235" s="702"/>
      <c r="AD1235" s="702"/>
      <c r="AE1235" s="12"/>
    </row>
    <row r="1236" spans="1:35" ht="15" customHeight="1">
      <c r="B1236" s="624" t="str">
        <f>IF(AL1228=0,"","Error: Verificar la información registrada tomando en cuenta la instrucción 3.")</f>
        <v/>
      </c>
      <c r="C1236" s="624"/>
      <c r="D1236" s="624"/>
      <c r="E1236" s="624"/>
      <c r="F1236" s="624"/>
      <c r="G1236" s="624"/>
      <c r="H1236" s="624"/>
      <c r="I1236" s="624"/>
      <c r="J1236" s="624"/>
      <c r="K1236" s="624"/>
      <c r="L1236" s="624"/>
      <c r="M1236" s="624"/>
      <c r="N1236" s="624"/>
      <c r="O1236" s="624"/>
      <c r="P1236" s="624"/>
      <c r="Q1236" s="624"/>
      <c r="R1236" s="624"/>
      <c r="S1236" s="624"/>
      <c r="T1236" s="624"/>
      <c r="U1236" s="624"/>
      <c r="V1236" s="624"/>
      <c r="W1236" s="624"/>
      <c r="X1236" s="624"/>
      <c r="Y1236" s="624"/>
      <c r="Z1236" s="624"/>
      <c r="AA1236" s="624"/>
      <c r="AB1236" s="624"/>
      <c r="AC1236" s="624"/>
      <c r="AD1236" s="624"/>
    </row>
    <row r="1237" spans="1:35" ht="15" customHeight="1">
      <c r="B1237" s="624" t="str">
        <f>IF(AS1226=0,"","Error: Debe especificar el Sistema de Información Geográfico.")</f>
        <v/>
      </c>
      <c r="C1237" s="624"/>
      <c r="D1237" s="624"/>
      <c r="E1237" s="624"/>
      <c r="F1237" s="624"/>
      <c r="G1237" s="624"/>
      <c r="H1237" s="624"/>
      <c r="I1237" s="624"/>
      <c r="J1237" s="624"/>
      <c r="K1237" s="624"/>
      <c r="L1237" s="624"/>
      <c r="M1237" s="624"/>
      <c r="N1237" s="624"/>
      <c r="O1237" s="624"/>
      <c r="P1237" s="624"/>
      <c r="Q1237" s="624"/>
      <c r="R1237" s="624"/>
      <c r="S1237" s="624"/>
      <c r="T1237" s="624"/>
      <c r="U1237" s="624"/>
      <c r="V1237" s="624"/>
      <c r="W1237" s="624"/>
      <c r="X1237" s="624"/>
      <c r="Y1237" s="624"/>
      <c r="Z1237" s="624"/>
      <c r="AA1237" s="624"/>
      <c r="AB1237" s="624"/>
      <c r="AC1237" s="624"/>
      <c r="AD1237" s="624"/>
    </row>
    <row r="1238" spans="1:35" ht="15" customHeight="1">
      <c r="B1238" s="624" t="str">
        <f>IF(AL1230=0,"","Error: Debe especificar Otros instrumentos.")</f>
        <v/>
      </c>
      <c r="C1238" s="624"/>
      <c r="D1238" s="624"/>
      <c r="E1238" s="624"/>
      <c r="F1238" s="624"/>
      <c r="G1238" s="624"/>
      <c r="H1238" s="624"/>
      <c r="I1238" s="624"/>
      <c r="J1238" s="624"/>
      <c r="K1238" s="624"/>
      <c r="L1238" s="624"/>
      <c r="M1238" s="624"/>
      <c r="N1238" s="624"/>
      <c r="O1238" s="624"/>
      <c r="P1238" s="624"/>
      <c r="Q1238" s="624"/>
      <c r="R1238" s="624"/>
      <c r="S1238" s="624"/>
      <c r="T1238" s="624"/>
      <c r="U1238" s="624"/>
      <c r="V1238" s="624"/>
      <c r="W1238" s="624"/>
      <c r="X1238" s="624"/>
      <c r="Y1238" s="624"/>
      <c r="Z1238" s="624"/>
      <c r="AA1238" s="624"/>
      <c r="AB1238" s="624"/>
      <c r="AC1238" s="624"/>
      <c r="AD1238" s="624"/>
    </row>
    <row r="1239" spans="1:35" ht="24" customHeight="1">
      <c r="B1239" s="889" t="str">
        <f>IF(BD1230=0,"", IF(BD1230=1,_xlfn.CONCAT("Alerta: Es posible que la técnica descrita en el cuadro de especificación (o alguna de ellas) corresponda a la opción ",BD1231," del listado."),_xlfn.CONCAT("Alerta: Es posible que las técnicas descritas en el cuadro de especificación (o algunas de ellas) correspondan a las opciones ",BD1231, " del listado.")))</f>
        <v/>
      </c>
      <c r="C1239" s="889"/>
      <c r="D1239" s="889"/>
      <c r="E1239" s="889"/>
      <c r="F1239" s="889"/>
      <c r="G1239" s="889"/>
      <c r="H1239" s="889"/>
      <c r="I1239" s="889"/>
      <c r="J1239" s="889"/>
      <c r="K1239" s="889"/>
      <c r="L1239" s="889"/>
      <c r="M1239" s="889"/>
      <c r="N1239" s="889"/>
      <c r="O1239" s="889"/>
      <c r="P1239" s="889"/>
      <c r="Q1239" s="889"/>
      <c r="R1239" s="889"/>
      <c r="S1239" s="889"/>
      <c r="T1239" s="889"/>
      <c r="U1239" s="889"/>
      <c r="V1239" s="889"/>
      <c r="W1239" s="889"/>
      <c r="X1239" s="889"/>
      <c r="Y1239" s="889"/>
      <c r="Z1239" s="889"/>
      <c r="AA1239" s="889"/>
      <c r="AB1239" s="889"/>
      <c r="AC1239" s="889"/>
      <c r="AD1239" s="889"/>
    </row>
    <row r="1240" spans="1:35" ht="15" customHeight="1"/>
    <row r="1241" spans="1:35" ht="15" customHeight="1" thickBot="1"/>
    <row r="1242" spans="1:35" ht="15" customHeight="1" thickBot="1">
      <c r="A1242" s="132"/>
      <c r="B1242" s="595" t="s">
        <v>7750</v>
      </c>
      <c r="C1242" s="596"/>
      <c r="D1242" s="596"/>
      <c r="E1242" s="596"/>
      <c r="F1242" s="596"/>
      <c r="G1242" s="596"/>
      <c r="H1242" s="596"/>
      <c r="I1242" s="596"/>
      <c r="J1242" s="596"/>
      <c r="K1242" s="596"/>
      <c r="L1242" s="596"/>
      <c r="M1242" s="596"/>
      <c r="N1242" s="596"/>
      <c r="O1242" s="596"/>
      <c r="P1242" s="596"/>
      <c r="Q1242" s="596"/>
      <c r="R1242" s="596"/>
      <c r="S1242" s="596"/>
      <c r="T1242" s="596"/>
      <c r="U1242" s="596"/>
      <c r="V1242" s="596"/>
      <c r="W1242" s="596"/>
      <c r="X1242" s="596"/>
      <c r="Y1242" s="596"/>
      <c r="Z1242" s="596"/>
      <c r="AA1242" s="596"/>
      <c r="AB1242" s="596"/>
      <c r="AC1242" s="596"/>
      <c r="AD1242" s="597"/>
      <c r="AE1242" s="12"/>
      <c r="AH1242" s="645" t="s">
        <v>7251</v>
      </c>
      <c r="AI1242" s="647"/>
    </row>
    <row r="1243" spans="1:35" ht="15" customHeight="1">
      <c r="A1243" s="131"/>
      <c r="B1243" s="808" t="s">
        <v>411</v>
      </c>
      <c r="C1243" s="809"/>
      <c r="D1243" s="809"/>
      <c r="E1243" s="809"/>
      <c r="F1243" s="809"/>
      <c r="G1243" s="809"/>
      <c r="H1243" s="809"/>
      <c r="I1243" s="809"/>
      <c r="J1243" s="809"/>
      <c r="K1243" s="809"/>
      <c r="L1243" s="809"/>
      <c r="M1243" s="809"/>
      <c r="N1243" s="809"/>
      <c r="O1243" s="809"/>
      <c r="P1243" s="809"/>
      <c r="Q1243" s="809"/>
      <c r="R1243" s="809"/>
      <c r="S1243" s="809"/>
      <c r="T1243" s="809"/>
      <c r="U1243" s="809"/>
      <c r="V1243" s="809"/>
      <c r="W1243" s="809"/>
      <c r="X1243" s="809"/>
      <c r="Y1243" s="809"/>
      <c r="Z1243" s="809"/>
      <c r="AA1243" s="809"/>
      <c r="AB1243" s="809"/>
      <c r="AC1243" s="809"/>
      <c r="AD1243" s="810"/>
      <c r="AE1243" s="15"/>
      <c r="AH1243" s="704">
        <f>IF($AH$1252=$AJ$1252,0,IF(OR(C1255="",C1255=1),0,1))</f>
        <v>0</v>
      </c>
      <c r="AI1243" s="705"/>
    </row>
    <row r="1244" spans="1:35" ht="24" customHeight="1">
      <c r="A1244" s="131"/>
      <c r="B1244" s="159"/>
      <c r="C1244" s="796" t="s">
        <v>2260</v>
      </c>
      <c r="D1244" s="796"/>
      <c r="E1244" s="796"/>
      <c r="F1244" s="796"/>
      <c r="G1244" s="796"/>
      <c r="H1244" s="796"/>
      <c r="I1244" s="796"/>
      <c r="J1244" s="796"/>
      <c r="K1244" s="796"/>
      <c r="L1244" s="796"/>
      <c r="M1244" s="796"/>
      <c r="N1244" s="796"/>
      <c r="O1244" s="796"/>
      <c r="P1244" s="796"/>
      <c r="Q1244" s="796"/>
      <c r="R1244" s="796"/>
      <c r="S1244" s="796"/>
      <c r="T1244" s="796"/>
      <c r="U1244" s="796"/>
      <c r="V1244" s="796"/>
      <c r="W1244" s="796"/>
      <c r="X1244" s="796"/>
      <c r="Y1244" s="796"/>
      <c r="Z1244" s="796"/>
      <c r="AA1244" s="796"/>
      <c r="AB1244" s="796"/>
      <c r="AC1244" s="796"/>
      <c r="AD1244" s="857"/>
      <c r="AE1244" s="15"/>
    </row>
    <row r="1245" spans="1:35" ht="24" customHeight="1">
      <c r="A1245" s="131"/>
      <c r="B1245" s="159"/>
      <c r="C1245" s="853" t="s">
        <v>2261</v>
      </c>
      <c r="D1245" s="853"/>
      <c r="E1245" s="853"/>
      <c r="F1245" s="853"/>
      <c r="G1245" s="853"/>
      <c r="H1245" s="853"/>
      <c r="I1245" s="853"/>
      <c r="J1245" s="853"/>
      <c r="K1245" s="853"/>
      <c r="L1245" s="853"/>
      <c r="M1245" s="853"/>
      <c r="N1245" s="853"/>
      <c r="O1245" s="853"/>
      <c r="P1245" s="853"/>
      <c r="Q1245" s="853"/>
      <c r="R1245" s="853"/>
      <c r="S1245" s="853"/>
      <c r="T1245" s="853"/>
      <c r="U1245" s="853"/>
      <c r="V1245" s="853"/>
      <c r="W1245" s="853"/>
      <c r="X1245" s="853"/>
      <c r="Y1245" s="853"/>
      <c r="Z1245" s="853"/>
      <c r="AA1245" s="853"/>
      <c r="AB1245" s="853"/>
      <c r="AC1245" s="853"/>
      <c r="AD1245" s="881"/>
      <c r="AE1245" s="15"/>
    </row>
    <row r="1246" spans="1:35" ht="36" customHeight="1">
      <c r="A1246" s="303"/>
      <c r="B1246" s="518"/>
      <c r="C1246" s="796" t="s">
        <v>7857</v>
      </c>
      <c r="D1246" s="796"/>
      <c r="E1246" s="796"/>
      <c r="F1246" s="796"/>
      <c r="G1246" s="796"/>
      <c r="H1246" s="796"/>
      <c r="I1246" s="796"/>
      <c r="J1246" s="796"/>
      <c r="K1246" s="796"/>
      <c r="L1246" s="796"/>
      <c r="M1246" s="796"/>
      <c r="N1246" s="796"/>
      <c r="O1246" s="796"/>
      <c r="P1246" s="796"/>
      <c r="Q1246" s="796"/>
      <c r="R1246" s="796"/>
      <c r="S1246" s="796"/>
      <c r="T1246" s="796"/>
      <c r="U1246" s="796"/>
      <c r="V1246" s="796"/>
      <c r="W1246" s="796"/>
      <c r="X1246" s="796"/>
      <c r="Y1246" s="796"/>
      <c r="Z1246" s="796"/>
      <c r="AA1246" s="796"/>
      <c r="AB1246" s="796"/>
      <c r="AC1246" s="796"/>
      <c r="AD1246" s="857"/>
      <c r="AE1246" s="44"/>
    </row>
    <row r="1247" spans="1:35" ht="24" customHeight="1">
      <c r="A1247" s="303"/>
      <c r="B1247" s="519"/>
      <c r="C1247" s="578" t="s">
        <v>7749</v>
      </c>
      <c r="D1247" s="578"/>
      <c r="E1247" s="578"/>
      <c r="F1247" s="578"/>
      <c r="G1247" s="578"/>
      <c r="H1247" s="578"/>
      <c r="I1247" s="578"/>
      <c r="J1247" s="578"/>
      <c r="K1247" s="578"/>
      <c r="L1247" s="578"/>
      <c r="M1247" s="578"/>
      <c r="N1247" s="578"/>
      <c r="O1247" s="578"/>
      <c r="P1247" s="578"/>
      <c r="Q1247" s="578"/>
      <c r="R1247" s="578"/>
      <c r="S1247" s="578"/>
      <c r="T1247" s="578"/>
      <c r="U1247" s="578"/>
      <c r="V1247" s="578"/>
      <c r="W1247" s="578"/>
      <c r="X1247" s="578"/>
      <c r="Y1247" s="578"/>
      <c r="Z1247" s="578"/>
      <c r="AA1247" s="578"/>
      <c r="AB1247" s="578"/>
      <c r="AC1247" s="578"/>
      <c r="AD1247" s="819"/>
      <c r="AE1247" s="44"/>
    </row>
    <row r="1248" spans="1:35" ht="15" customHeight="1">
      <c r="A1248" s="131"/>
      <c r="B1248" s="847" t="s">
        <v>107</v>
      </c>
      <c r="C1248" s="848"/>
      <c r="D1248" s="848"/>
      <c r="E1248" s="848"/>
      <c r="F1248" s="848"/>
      <c r="G1248" s="848"/>
      <c r="H1248" s="848"/>
      <c r="I1248" s="848"/>
      <c r="J1248" s="848"/>
      <c r="K1248" s="848"/>
      <c r="L1248" s="848"/>
      <c r="M1248" s="848"/>
      <c r="N1248" s="848"/>
      <c r="O1248" s="848"/>
      <c r="P1248" s="848"/>
      <c r="Q1248" s="848"/>
      <c r="R1248" s="848"/>
      <c r="S1248" s="848"/>
      <c r="T1248" s="848"/>
      <c r="U1248" s="848"/>
      <c r="V1248" s="848"/>
      <c r="W1248" s="848"/>
      <c r="X1248" s="848"/>
      <c r="Y1248" s="848"/>
      <c r="Z1248" s="848"/>
      <c r="AA1248" s="848"/>
      <c r="AB1248" s="848"/>
      <c r="AC1248" s="848"/>
      <c r="AD1248" s="849"/>
      <c r="AE1248" s="12"/>
    </row>
    <row r="1249" spans="1:44" ht="36" customHeight="1">
      <c r="A1249" s="131"/>
      <c r="B1249" s="332"/>
      <c r="C1249" s="851" t="s">
        <v>7751</v>
      </c>
      <c r="D1249" s="851"/>
      <c r="E1249" s="851"/>
      <c r="F1249" s="851"/>
      <c r="G1249" s="851"/>
      <c r="H1249" s="851"/>
      <c r="I1249" s="851"/>
      <c r="J1249" s="851"/>
      <c r="K1249" s="851"/>
      <c r="L1249" s="851"/>
      <c r="M1249" s="851"/>
      <c r="N1249" s="851"/>
      <c r="O1249" s="851"/>
      <c r="P1249" s="851"/>
      <c r="Q1249" s="851"/>
      <c r="R1249" s="851"/>
      <c r="S1249" s="851"/>
      <c r="T1249" s="851"/>
      <c r="U1249" s="851"/>
      <c r="V1249" s="851"/>
      <c r="W1249" s="851"/>
      <c r="X1249" s="851"/>
      <c r="Y1249" s="851"/>
      <c r="Z1249" s="851"/>
      <c r="AA1249" s="851"/>
      <c r="AB1249" s="851"/>
      <c r="AC1249" s="851"/>
      <c r="AD1249" s="852"/>
      <c r="AE1249" s="12"/>
    </row>
    <row r="1250" spans="1:44" ht="15" customHeight="1">
      <c r="A1250" s="131"/>
      <c r="B1250" s="53"/>
      <c r="C1250" s="53"/>
      <c r="D1250" s="53"/>
      <c r="E1250" s="53"/>
      <c r="F1250" s="53"/>
      <c r="G1250" s="53"/>
      <c r="H1250" s="53"/>
      <c r="I1250" s="53"/>
      <c r="J1250" s="53"/>
      <c r="K1250" s="53"/>
      <c r="L1250" s="53"/>
      <c r="M1250" s="53"/>
      <c r="N1250" s="53"/>
      <c r="O1250" s="53"/>
      <c r="P1250" s="53"/>
      <c r="Q1250" s="53"/>
      <c r="R1250" s="53"/>
      <c r="S1250" s="53"/>
      <c r="T1250" s="53"/>
      <c r="U1250" s="53"/>
      <c r="V1250" s="53"/>
      <c r="W1250" s="53"/>
      <c r="X1250" s="53"/>
      <c r="Y1250" s="53"/>
      <c r="Z1250" s="53"/>
      <c r="AA1250" s="53"/>
      <c r="AB1250" s="53"/>
      <c r="AC1250" s="53"/>
      <c r="AD1250" s="53"/>
      <c r="AE1250" s="12"/>
    </row>
    <row r="1251" spans="1:44" ht="24" customHeight="1">
      <c r="A1251" s="131" t="s">
        <v>969</v>
      </c>
      <c r="B1251" s="841" t="s">
        <v>7597</v>
      </c>
      <c r="C1251" s="841"/>
      <c r="D1251" s="841"/>
      <c r="E1251" s="841"/>
      <c r="F1251" s="841"/>
      <c r="G1251" s="841"/>
      <c r="H1251" s="841"/>
      <c r="I1251" s="841"/>
      <c r="J1251" s="841"/>
      <c r="K1251" s="841"/>
      <c r="L1251" s="841"/>
      <c r="M1251" s="841"/>
      <c r="N1251" s="841"/>
      <c r="O1251" s="841"/>
      <c r="P1251" s="841"/>
      <c r="Q1251" s="841"/>
      <c r="R1251" s="841"/>
      <c r="S1251" s="841"/>
      <c r="T1251" s="841"/>
      <c r="U1251" s="841"/>
      <c r="V1251" s="841"/>
      <c r="W1251" s="841"/>
      <c r="X1251" s="841"/>
      <c r="Y1251" s="841"/>
      <c r="Z1251" s="841"/>
      <c r="AA1251" s="841"/>
      <c r="AB1251" s="841"/>
      <c r="AC1251" s="841"/>
      <c r="AD1251" s="841"/>
      <c r="AE1251" s="12"/>
      <c r="AH1251" s="627" t="s">
        <v>7211</v>
      </c>
      <c r="AI1251" s="627"/>
      <c r="AJ1251" s="627" t="s">
        <v>7212</v>
      </c>
      <c r="AK1251" s="627"/>
      <c r="AL1251" s="627" t="s">
        <v>7213</v>
      </c>
      <c r="AM1251" s="627"/>
    </row>
    <row r="1252" spans="1:44" ht="24" customHeight="1">
      <c r="A1252" s="167"/>
      <c r="B1252" s="140"/>
      <c r="C1252" s="853" t="s">
        <v>2265</v>
      </c>
      <c r="D1252" s="853"/>
      <c r="E1252" s="853"/>
      <c r="F1252" s="853"/>
      <c r="G1252" s="853"/>
      <c r="H1252" s="853"/>
      <c r="I1252" s="853"/>
      <c r="J1252" s="853"/>
      <c r="K1252" s="853"/>
      <c r="L1252" s="853"/>
      <c r="M1252" s="853"/>
      <c r="N1252" s="853"/>
      <c r="O1252" s="853"/>
      <c r="P1252" s="853"/>
      <c r="Q1252" s="853"/>
      <c r="R1252" s="853"/>
      <c r="S1252" s="853"/>
      <c r="T1252" s="853"/>
      <c r="U1252" s="853"/>
      <c r="V1252" s="853"/>
      <c r="W1252" s="853"/>
      <c r="X1252" s="853"/>
      <c r="Y1252" s="853"/>
      <c r="Z1252" s="853"/>
      <c r="AA1252" s="853"/>
      <c r="AB1252" s="853"/>
      <c r="AC1252" s="853"/>
      <c r="AD1252" s="853"/>
      <c r="AE1252" s="12"/>
      <c r="AH1252" s="642">
        <f>COUNTBLANK(C1255:AD1255)</f>
        <v>28</v>
      </c>
      <c r="AI1252" s="643"/>
      <c r="AJ1252" s="639">
        <v>28</v>
      </c>
      <c r="AK1252" s="641"/>
      <c r="AL1252" s="627"/>
      <c r="AM1252" s="627"/>
    </row>
    <row r="1253" spans="1:44" ht="15" customHeight="1">
      <c r="A1253" s="121"/>
      <c r="B1253" s="15"/>
      <c r="C1253" s="141"/>
      <c r="D1253" s="141"/>
      <c r="E1253" s="141"/>
      <c r="F1253" s="141"/>
      <c r="G1253" s="141"/>
      <c r="H1253" s="141"/>
      <c r="I1253" s="141"/>
      <c r="J1253" s="141"/>
      <c r="K1253" s="141"/>
      <c r="L1253" s="141"/>
      <c r="M1253" s="141"/>
      <c r="N1253" s="141"/>
      <c r="O1253" s="141"/>
      <c r="P1253" s="141"/>
      <c r="Q1253" s="141"/>
      <c r="R1253" s="141"/>
      <c r="S1253" s="141"/>
      <c r="T1253" s="141"/>
      <c r="U1253" s="141"/>
      <c r="V1253" s="141"/>
      <c r="W1253" s="141"/>
      <c r="X1253" s="141"/>
      <c r="Y1253" s="141"/>
      <c r="Z1253" s="141"/>
      <c r="AA1253" s="4"/>
      <c r="AB1253" s="4"/>
      <c r="AC1253" s="4"/>
      <c r="AD1253" s="4"/>
      <c r="AE1253" s="12"/>
    </row>
    <row r="1254" spans="1:44" ht="36" customHeight="1">
      <c r="A1254" s="121"/>
      <c r="B1254" s="12"/>
      <c r="C1254" s="555" t="s">
        <v>2264</v>
      </c>
      <c r="D1254" s="556"/>
      <c r="E1254" s="556"/>
      <c r="F1254" s="556"/>
      <c r="G1254" s="556"/>
      <c r="H1254" s="556"/>
      <c r="I1254" s="556"/>
      <c r="J1254" s="556"/>
      <c r="K1254" s="556"/>
      <c r="L1254" s="556"/>
      <c r="M1254" s="556"/>
      <c r="N1254" s="556"/>
      <c r="O1254" s="556"/>
      <c r="P1254" s="557"/>
      <c r="Q1254" s="555" t="s">
        <v>2263</v>
      </c>
      <c r="R1254" s="556"/>
      <c r="S1254" s="556"/>
      <c r="T1254" s="556"/>
      <c r="U1254" s="556"/>
      <c r="V1254" s="556"/>
      <c r="W1254" s="556"/>
      <c r="X1254" s="556"/>
      <c r="Y1254" s="556"/>
      <c r="Z1254" s="556"/>
      <c r="AA1254" s="556"/>
      <c r="AB1254" s="556"/>
      <c r="AC1254" s="556"/>
      <c r="AD1254" s="557"/>
      <c r="AE1254" s="12"/>
      <c r="AH1254" s="681" t="s">
        <v>7231</v>
      </c>
      <c r="AI1254" s="681"/>
      <c r="AJ1254" s="45"/>
      <c r="AK1254" s="682" t="s">
        <v>7273</v>
      </c>
      <c r="AL1254" s="682"/>
      <c r="AN1254" s="666" t="s">
        <v>7233</v>
      </c>
      <c r="AO1254" s="666"/>
      <c r="AQ1254" s="666" t="s">
        <v>7234</v>
      </c>
      <c r="AR1254" s="666"/>
    </row>
    <row r="1255" spans="1:44" ht="15" customHeight="1">
      <c r="A1255" s="131"/>
      <c r="B1255" s="53"/>
      <c r="C1255" s="830"/>
      <c r="D1255" s="562"/>
      <c r="E1255" s="562"/>
      <c r="F1255" s="562"/>
      <c r="G1255" s="562"/>
      <c r="H1255" s="562"/>
      <c r="I1255" s="562"/>
      <c r="J1255" s="562"/>
      <c r="K1255" s="562"/>
      <c r="L1255" s="562"/>
      <c r="M1255" s="562"/>
      <c r="N1255" s="562"/>
      <c r="O1255" s="562"/>
      <c r="P1255" s="831"/>
      <c r="Q1255" s="750"/>
      <c r="R1255" s="842"/>
      <c r="S1255" s="842"/>
      <c r="T1255" s="842"/>
      <c r="U1255" s="842"/>
      <c r="V1255" s="842"/>
      <c r="W1255" s="842"/>
      <c r="X1255" s="842"/>
      <c r="Y1255" s="842"/>
      <c r="Z1255" s="842"/>
      <c r="AA1255" s="842"/>
      <c r="AB1255" s="842"/>
      <c r="AC1255" s="842"/>
      <c r="AD1255" s="751"/>
      <c r="AE1255" s="12"/>
      <c r="AH1255" s="655">
        <f>IF($AH$1252=$AJ$1252,0,IF(OR(C1255="",C1255=1),0,1))</f>
        <v>0</v>
      </c>
      <c r="AI1255" s="655"/>
      <c r="AJ1255" s="44"/>
      <c r="AK1255" s="683">
        <f>IF($AH$1252=$AJ$1252,0,IF(OR(AND(AH1255=0,SUM(Q1255)&gt;0),AND(AH1255=1,COUNTA(Q1255)=0),AND(AH1255=0,COUNTIF(Q1255,"NS")=COUNTA($Q$1254))),0,1))</f>
        <v>0</v>
      </c>
      <c r="AL1255" s="683"/>
      <c r="AN1255" s="661">
        <f>IF($AH$1252=$AJ$1252,0,IF(COUNTIF(Q1255,"NS")=0,0,1))</f>
        <v>0</v>
      </c>
      <c r="AO1255" s="661"/>
      <c r="AQ1255" s="658">
        <f>IF($AH$1252=$AJ$1252,0,IF(OR(AND(AH1255=0,COUNTA(C1255:AD1255)=COUNTA($C$1254:$AD$1254)),AND(AH1255=1,COUNTA(Q1255)=0)),0,1))</f>
        <v>0</v>
      </c>
      <c r="AR1255" s="658"/>
    </row>
    <row r="1256" spans="1:44" ht="15" customHeight="1">
      <c r="A1256" s="131"/>
      <c r="B1256" s="53"/>
      <c r="C1256" s="120"/>
      <c r="D1256" s="33"/>
      <c r="E1256" s="33"/>
      <c r="F1256" s="33"/>
      <c r="G1256" s="33"/>
      <c r="H1256" s="33"/>
      <c r="I1256" s="33"/>
      <c r="J1256" s="33"/>
      <c r="K1256" s="142"/>
      <c r="L1256" s="142"/>
      <c r="M1256" s="142"/>
      <c r="N1256" s="142"/>
      <c r="O1256" s="142"/>
      <c r="P1256" s="142"/>
      <c r="Q1256" s="142"/>
      <c r="R1256" s="142"/>
      <c r="S1256" s="142"/>
      <c r="T1256" s="142"/>
      <c r="U1256" s="142"/>
      <c r="V1256" s="142"/>
      <c r="W1256" s="142"/>
      <c r="X1256" s="142"/>
      <c r="Y1256" s="142"/>
      <c r="Z1256" s="142"/>
      <c r="AA1256" s="142"/>
      <c r="AB1256" s="142"/>
      <c r="AC1256" s="142"/>
      <c r="AD1256" s="142"/>
      <c r="AE1256" s="12"/>
    </row>
    <row r="1257" spans="1:44" ht="24" customHeight="1">
      <c r="A1257" s="131"/>
      <c r="B1257" s="143"/>
      <c r="C1257" s="675" t="s">
        <v>127</v>
      </c>
      <c r="D1257" s="675"/>
      <c r="E1257" s="675"/>
      <c r="F1257" s="675"/>
      <c r="G1257" s="675"/>
      <c r="H1257" s="675"/>
      <c r="I1257" s="675"/>
      <c r="J1257" s="675"/>
      <c r="K1257" s="675"/>
      <c r="L1257" s="675"/>
      <c r="M1257" s="675"/>
      <c r="N1257" s="675"/>
      <c r="O1257" s="675"/>
      <c r="P1257" s="675"/>
      <c r="Q1257" s="675"/>
      <c r="R1257" s="675"/>
      <c r="S1257" s="675"/>
      <c r="T1257" s="675"/>
      <c r="U1257" s="675"/>
      <c r="V1257" s="675"/>
      <c r="W1257" s="675"/>
      <c r="X1257" s="675"/>
      <c r="Y1257" s="675"/>
      <c r="Z1257" s="675"/>
      <c r="AA1257" s="675"/>
      <c r="AB1257" s="675"/>
      <c r="AC1257" s="675"/>
      <c r="AD1257" s="675"/>
      <c r="AE1257" s="12"/>
    </row>
    <row r="1258" spans="1:44" ht="60" customHeight="1">
      <c r="A1258" s="131"/>
      <c r="B1258" s="143"/>
      <c r="C1258" s="702"/>
      <c r="D1258" s="702"/>
      <c r="E1258" s="702"/>
      <c r="F1258" s="702"/>
      <c r="G1258" s="702"/>
      <c r="H1258" s="702"/>
      <c r="I1258" s="702"/>
      <c r="J1258" s="702"/>
      <c r="K1258" s="702"/>
      <c r="L1258" s="702"/>
      <c r="M1258" s="702"/>
      <c r="N1258" s="702"/>
      <c r="O1258" s="702"/>
      <c r="P1258" s="702"/>
      <c r="Q1258" s="702"/>
      <c r="R1258" s="702"/>
      <c r="S1258" s="702"/>
      <c r="T1258" s="702"/>
      <c r="U1258" s="702"/>
      <c r="V1258" s="702"/>
      <c r="W1258" s="702"/>
      <c r="X1258" s="702"/>
      <c r="Y1258" s="702"/>
      <c r="Z1258" s="702"/>
      <c r="AA1258" s="702"/>
      <c r="AB1258" s="702"/>
      <c r="AC1258" s="702"/>
      <c r="AD1258" s="702"/>
      <c r="AE1258" s="12"/>
    </row>
    <row r="1259" spans="1:44" ht="15" customHeight="1">
      <c r="A1259" s="131"/>
      <c r="B1259" s="624" t="str">
        <f>IF(AK1255=0,"","Error: Si registró haber contado con algún centro de resguardo, debe haber al menos uno anotado reportado.")</f>
        <v/>
      </c>
      <c r="C1259" s="624"/>
      <c r="D1259" s="624"/>
      <c r="E1259" s="624"/>
      <c r="F1259" s="624"/>
      <c r="G1259" s="624"/>
      <c r="H1259" s="624"/>
      <c r="I1259" s="624"/>
      <c r="J1259" s="624"/>
      <c r="K1259" s="624"/>
      <c r="L1259" s="624"/>
      <c r="M1259" s="624"/>
      <c r="N1259" s="624"/>
      <c r="O1259" s="624"/>
      <c r="P1259" s="624"/>
      <c r="Q1259" s="624"/>
      <c r="R1259" s="624"/>
      <c r="S1259" s="624"/>
      <c r="T1259" s="624"/>
      <c r="U1259" s="624"/>
      <c r="V1259" s="624"/>
      <c r="W1259" s="624"/>
      <c r="X1259" s="624"/>
      <c r="Y1259" s="624"/>
      <c r="Z1259" s="624"/>
      <c r="AA1259" s="624"/>
      <c r="AB1259" s="624"/>
      <c r="AC1259" s="624"/>
      <c r="AD1259" s="624"/>
      <c r="AE1259" s="12"/>
    </row>
    <row r="1260" spans="1:44" ht="15" customHeight="1">
      <c r="A1260" s="131"/>
      <c r="B1260" s="756" t="str">
        <f>IF(AN1255=0,"","Alerta: Debe justificar el uso de NS argumentando el estado de la información desconocida.")</f>
        <v/>
      </c>
      <c r="C1260" s="756"/>
      <c r="D1260" s="756"/>
      <c r="E1260" s="756"/>
      <c r="F1260" s="756"/>
      <c r="G1260" s="756"/>
      <c r="H1260" s="756"/>
      <c r="I1260" s="756"/>
      <c r="J1260" s="756"/>
      <c r="K1260" s="756"/>
      <c r="L1260" s="756"/>
      <c r="M1260" s="756"/>
      <c r="N1260" s="756"/>
      <c r="O1260" s="756"/>
      <c r="P1260" s="756"/>
      <c r="Q1260" s="756"/>
      <c r="R1260" s="756"/>
      <c r="S1260" s="756"/>
      <c r="T1260" s="756"/>
      <c r="U1260" s="756"/>
      <c r="V1260" s="756"/>
      <c r="W1260" s="756"/>
      <c r="X1260" s="756"/>
      <c r="Y1260" s="756"/>
      <c r="Z1260" s="756"/>
      <c r="AA1260" s="756"/>
      <c r="AB1260" s="756"/>
      <c r="AC1260" s="756"/>
      <c r="AD1260" s="756"/>
      <c r="AE1260" s="12"/>
    </row>
    <row r="1261" spans="1:44" ht="15" customHeight="1">
      <c r="A1261" s="131"/>
      <c r="B1261" s="625" t="str">
        <f>IF(AQ1255=0,"","Error: Debe completar toda la información requerida.")</f>
        <v/>
      </c>
      <c r="C1261" s="625"/>
      <c r="D1261" s="625"/>
      <c r="E1261" s="625"/>
      <c r="F1261" s="625"/>
      <c r="G1261" s="625"/>
      <c r="H1261" s="625"/>
      <c r="I1261" s="625"/>
      <c r="J1261" s="625"/>
      <c r="K1261" s="625"/>
      <c r="L1261" s="625"/>
      <c r="M1261" s="625"/>
      <c r="N1261" s="625"/>
      <c r="O1261" s="625"/>
      <c r="P1261" s="625"/>
      <c r="Q1261" s="625"/>
      <c r="R1261" s="625"/>
      <c r="S1261" s="625"/>
      <c r="T1261" s="625"/>
      <c r="U1261" s="625"/>
      <c r="V1261" s="625"/>
      <c r="W1261" s="625"/>
      <c r="X1261" s="625"/>
      <c r="Y1261" s="625"/>
      <c r="Z1261" s="625"/>
      <c r="AA1261" s="625"/>
      <c r="AB1261" s="625"/>
      <c r="AC1261" s="625"/>
      <c r="AD1261" s="625"/>
      <c r="AE1261" s="12"/>
    </row>
    <row r="1262" spans="1:44" ht="15" customHeight="1">
      <c r="A1262" s="131"/>
      <c r="C1262" s="34"/>
      <c r="D1262" s="34"/>
      <c r="E1262" s="34"/>
      <c r="F1262" s="34"/>
      <c r="G1262" s="34"/>
      <c r="H1262" s="34"/>
      <c r="I1262" s="34"/>
      <c r="J1262" s="34"/>
      <c r="K1262" s="34"/>
      <c r="L1262" s="34"/>
      <c r="M1262" s="34"/>
      <c r="N1262" s="34"/>
      <c r="O1262" s="34"/>
      <c r="P1262" s="34"/>
      <c r="Q1262" s="34"/>
      <c r="R1262" s="34"/>
      <c r="S1262" s="34"/>
      <c r="T1262" s="34"/>
      <c r="U1262" s="34"/>
      <c r="V1262" s="34"/>
      <c r="W1262" s="34"/>
      <c r="X1262" s="34"/>
      <c r="Y1262" s="34"/>
      <c r="Z1262" s="34"/>
      <c r="AA1262" s="34"/>
      <c r="AB1262" s="34"/>
      <c r="AC1262" s="34"/>
      <c r="AD1262" s="34"/>
      <c r="AE1262" s="12"/>
    </row>
    <row r="1263" spans="1:44" ht="15" customHeight="1">
      <c r="A1263" s="131"/>
      <c r="C1263" s="34"/>
      <c r="D1263" s="34"/>
      <c r="E1263" s="34"/>
      <c r="F1263" s="34"/>
      <c r="G1263" s="34"/>
      <c r="H1263" s="34"/>
      <c r="I1263" s="34"/>
      <c r="J1263" s="34"/>
      <c r="K1263" s="34"/>
      <c r="L1263" s="34"/>
      <c r="M1263" s="34"/>
      <c r="N1263" s="34"/>
      <c r="O1263" s="34"/>
      <c r="P1263" s="34"/>
      <c r="Q1263" s="34"/>
      <c r="R1263" s="34"/>
      <c r="S1263" s="34"/>
      <c r="T1263" s="34"/>
      <c r="U1263" s="34"/>
      <c r="V1263" s="34"/>
      <c r="W1263" s="34"/>
      <c r="X1263" s="34"/>
      <c r="Y1263" s="34"/>
      <c r="Z1263" s="34"/>
      <c r="AA1263" s="34"/>
      <c r="AB1263" s="34"/>
      <c r="AC1263" s="34"/>
      <c r="AD1263" s="34"/>
      <c r="AE1263" s="12"/>
    </row>
    <row r="1264" spans="1:44" ht="15" customHeight="1">
      <c r="A1264" s="131"/>
      <c r="C1264" s="34"/>
      <c r="D1264" s="34"/>
      <c r="E1264" s="34"/>
      <c r="F1264" s="34"/>
      <c r="G1264" s="34"/>
      <c r="H1264" s="34"/>
      <c r="I1264" s="34"/>
      <c r="J1264" s="34"/>
      <c r="K1264" s="34"/>
      <c r="L1264" s="34"/>
      <c r="M1264" s="34"/>
      <c r="N1264" s="34"/>
      <c r="O1264" s="34"/>
      <c r="P1264" s="34"/>
      <c r="Q1264" s="34"/>
      <c r="R1264" s="34"/>
      <c r="S1264" s="34"/>
      <c r="T1264" s="34"/>
      <c r="U1264" s="34"/>
      <c r="V1264" s="34"/>
      <c r="W1264" s="34"/>
      <c r="X1264" s="34"/>
      <c r="Y1264" s="34"/>
      <c r="Z1264" s="34"/>
      <c r="AA1264" s="34"/>
      <c r="AB1264" s="34"/>
      <c r="AC1264" s="34"/>
      <c r="AD1264" s="34"/>
      <c r="AE1264" s="12"/>
    </row>
    <row r="1265" spans="1:72" ht="36" customHeight="1">
      <c r="A1265" s="131" t="s">
        <v>970</v>
      </c>
      <c r="B1265" s="688" t="s">
        <v>7598</v>
      </c>
      <c r="C1265" s="688"/>
      <c r="D1265" s="688"/>
      <c r="E1265" s="688"/>
      <c r="F1265" s="688"/>
      <c r="G1265" s="688"/>
      <c r="H1265" s="688"/>
      <c r="I1265" s="688"/>
      <c r="J1265" s="688"/>
      <c r="K1265" s="688"/>
      <c r="L1265" s="688"/>
      <c r="M1265" s="688"/>
      <c r="N1265" s="688"/>
      <c r="O1265" s="688"/>
      <c r="P1265" s="688"/>
      <c r="Q1265" s="688"/>
      <c r="R1265" s="688"/>
      <c r="S1265" s="688"/>
      <c r="T1265" s="688"/>
      <c r="U1265" s="688"/>
      <c r="V1265" s="688"/>
      <c r="W1265" s="688"/>
      <c r="X1265" s="688"/>
      <c r="Y1265" s="688"/>
      <c r="Z1265" s="688"/>
      <c r="AA1265" s="688"/>
      <c r="AB1265" s="688"/>
      <c r="AC1265" s="688"/>
      <c r="AD1265" s="688"/>
      <c r="AE1265" s="12"/>
      <c r="AH1265" s="627" t="s">
        <v>7211</v>
      </c>
      <c r="AI1265" s="627"/>
      <c r="AJ1265" s="627" t="s">
        <v>7212</v>
      </c>
      <c r="AK1265" s="627"/>
      <c r="AL1265" s="627" t="s">
        <v>7213</v>
      </c>
      <c r="AM1265" s="627"/>
    </row>
    <row r="1266" spans="1:72" ht="36" customHeight="1">
      <c r="A1266" s="167"/>
      <c r="B1266" s="218"/>
      <c r="C1266" s="578" t="s">
        <v>2346</v>
      </c>
      <c r="D1266" s="578"/>
      <c r="E1266" s="578"/>
      <c r="F1266" s="578"/>
      <c r="G1266" s="578"/>
      <c r="H1266" s="578"/>
      <c r="I1266" s="578"/>
      <c r="J1266" s="578"/>
      <c r="K1266" s="578"/>
      <c r="L1266" s="578"/>
      <c r="M1266" s="578"/>
      <c r="N1266" s="578"/>
      <c r="O1266" s="578"/>
      <c r="P1266" s="578"/>
      <c r="Q1266" s="578"/>
      <c r="R1266" s="578"/>
      <c r="S1266" s="578"/>
      <c r="T1266" s="578"/>
      <c r="U1266" s="578"/>
      <c r="V1266" s="578"/>
      <c r="W1266" s="578"/>
      <c r="X1266" s="578"/>
      <c r="Y1266" s="578"/>
      <c r="Z1266" s="578"/>
      <c r="AA1266" s="578"/>
      <c r="AB1266" s="578"/>
      <c r="AC1266" s="578"/>
      <c r="AD1266" s="578"/>
      <c r="AE1266" s="12"/>
      <c r="AH1266" s="642">
        <f>COUNTBLANK(D1275:AD1284)</f>
        <v>270</v>
      </c>
      <c r="AI1266" s="643"/>
      <c r="AJ1266" s="639">
        <v>270</v>
      </c>
      <c r="AK1266" s="641"/>
      <c r="AL1266" s="627"/>
      <c r="AM1266" s="627"/>
    </row>
    <row r="1267" spans="1:72" ht="24" customHeight="1">
      <c r="A1267" s="167"/>
      <c r="B1267" s="218"/>
      <c r="C1267" s="671" t="s">
        <v>2347</v>
      </c>
      <c r="D1267" s="671"/>
      <c r="E1267" s="671"/>
      <c r="F1267" s="671"/>
      <c r="G1267" s="671"/>
      <c r="H1267" s="671"/>
      <c r="I1267" s="671"/>
      <c r="J1267" s="671"/>
      <c r="K1267" s="671"/>
      <c r="L1267" s="671"/>
      <c r="M1267" s="671"/>
      <c r="N1267" s="671"/>
      <c r="O1267" s="671"/>
      <c r="P1267" s="671"/>
      <c r="Q1267" s="671"/>
      <c r="R1267" s="671"/>
      <c r="S1267" s="671"/>
      <c r="T1267" s="671"/>
      <c r="U1267" s="671"/>
      <c r="V1267" s="671"/>
      <c r="W1267" s="671"/>
      <c r="X1267" s="671"/>
      <c r="Y1267" s="671"/>
      <c r="Z1267" s="671"/>
      <c r="AA1267" s="671"/>
      <c r="AB1267" s="671"/>
      <c r="AC1267" s="671"/>
      <c r="AD1267" s="671"/>
      <c r="AE1267" s="12"/>
    </row>
    <row r="1268" spans="1:72" ht="24" customHeight="1">
      <c r="A1268" s="167"/>
      <c r="B1268" s="218"/>
      <c r="C1268" s="671" t="s">
        <v>2348</v>
      </c>
      <c r="D1268" s="671"/>
      <c r="E1268" s="671"/>
      <c r="F1268" s="671"/>
      <c r="G1268" s="671"/>
      <c r="H1268" s="671"/>
      <c r="I1268" s="671"/>
      <c r="J1268" s="671"/>
      <c r="K1268" s="671"/>
      <c r="L1268" s="671"/>
      <c r="M1268" s="671"/>
      <c r="N1268" s="671"/>
      <c r="O1268" s="671"/>
      <c r="P1268" s="671"/>
      <c r="Q1268" s="671"/>
      <c r="R1268" s="671"/>
      <c r="S1268" s="671"/>
      <c r="T1268" s="671"/>
      <c r="U1268" s="671"/>
      <c r="V1268" s="671"/>
      <c r="W1268" s="671"/>
      <c r="X1268" s="671"/>
      <c r="Y1268" s="671"/>
      <c r="Z1268" s="671"/>
      <c r="AA1268" s="671"/>
      <c r="AB1268" s="671"/>
      <c r="AC1268" s="671"/>
      <c r="AD1268" s="671"/>
      <c r="AE1268" s="12"/>
    </row>
    <row r="1269" spans="1:72" ht="24" customHeight="1">
      <c r="A1269" s="167"/>
      <c r="B1269" s="76"/>
      <c r="C1269" s="578" t="s">
        <v>2349</v>
      </c>
      <c r="D1269" s="578"/>
      <c r="E1269" s="578"/>
      <c r="F1269" s="578"/>
      <c r="G1269" s="578"/>
      <c r="H1269" s="578"/>
      <c r="I1269" s="578"/>
      <c r="J1269" s="578"/>
      <c r="K1269" s="578"/>
      <c r="L1269" s="578"/>
      <c r="M1269" s="578"/>
      <c r="N1269" s="578"/>
      <c r="O1269" s="578"/>
      <c r="P1269" s="578"/>
      <c r="Q1269" s="578"/>
      <c r="R1269" s="578"/>
      <c r="S1269" s="578"/>
      <c r="T1269" s="578"/>
      <c r="U1269" s="578"/>
      <c r="V1269" s="578"/>
      <c r="W1269" s="578"/>
      <c r="X1269" s="578"/>
      <c r="Y1269" s="578"/>
      <c r="Z1269" s="578"/>
      <c r="AA1269" s="578"/>
      <c r="AB1269" s="578"/>
      <c r="AC1269" s="578"/>
      <c r="AD1269" s="578"/>
      <c r="AE1269" s="12"/>
    </row>
    <row r="1270" spans="1:72" ht="24" customHeight="1">
      <c r="A1270" s="167"/>
      <c r="B1270" s="15"/>
      <c r="C1270" s="578" t="s">
        <v>2067</v>
      </c>
      <c r="D1270" s="578"/>
      <c r="E1270" s="578"/>
      <c r="F1270" s="578"/>
      <c r="G1270" s="578"/>
      <c r="H1270" s="578"/>
      <c r="I1270" s="578"/>
      <c r="J1270" s="578"/>
      <c r="K1270" s="578"/>
      <c r="L1270" s="578"/>
      <c r="M1270" s="578"/>
      <c r="N1270" s="578"/>
      <c r="O1270" s="578"/>
      <c r="P1270" s="578"/>
      <c r="Q1270" s="578"/>
      <c r="R1270" s="578"/>
      <c r="S1270" s="578"/>
      <c r="T1270" s="578"/>
      <c r="U1270" s="578"/>
      <c r="V1270" s="578"/>
      <c r="W1270" s="578"/>
      <c r="X1270" s="578"/>
      <c r="Y1270" s="578"/>
      <c r="Z1270" s="578"/>
      <c r="AA1270" s="578"/>
      <c r="AB1270" s="578"/>
      <c r="AC1270" s="578"/>
      <c r="AD1270" s="578"/>
      <c r="AE1270" s="12"/>
    </row>
    <row r="1271" spans="1:72" ht="15" customHeight="1">
      <c r="A1271" s="131"/>
      <c r="B1271" s="53"/>
      <c r="C1271" s="120"/>
      <c r="D1271" s="33"/>
      <c r="E1271" s="33"/>
      <c r="F1271" s="33"/>
      <c r="G1271" s="33"/>
      <c r="H1271" s="33"/>
      <c r="I1271" s="33"/>
      <c r="J1271" s="33"/>
      <c r="K1271" s="142"/>
      <c r="L1271" s="142"/>
      <c r="M1271" s="142"/>
      <c r="N1271" s="142"/>
      <c r="O1271" s="142"/>
      <c r="P1271" s="142"/>
      <c r="Q1271" s="142"/>
      <c r="R1271" s="142"/>
      <c r="S1271" s="142"/>
      <c r="T1271" s="142"/>
      <c r="U1271" s="142"/>
      <c r="V1271" s="142"/>
      <c r="W1271" s="142"/>
      <c r="X1271" s="142"/>
      <c r="Y1271" s="142"/>
      <c r="Z1271" s="142"/>
      <c r="AA1271" s="142"/>
      <c r="AB1271" s="142"/>
      <c r="AC1271" s="142"/>
      <c r="AD1271" s="142"/>
      <c r="AE1271" s="12"/>
    </row>
    <row r="1272" spans="1:72" ht="15" customHeight="1">
      <c r="A1272" s="131"/>
      <c r="B1272" s="15"/>
      <c r="C1272" s="141"/>
      <c r="D1272" s="141"/>
      <c r="E1272" s="141"/>
      <c r="F1272" s="141"/>
      <c r="G1272" s="141"/>
      <c r="H1272" s="141"/>
      <c r="I1272" s="141"/>
      <c r="J1272" s="141"/>
      <c r="K1272" s="141"/>
      <c r="L1272" s="141"/>
      <c r="M1272" s="141"/>
      <c r="N1272" s="141"/>
      <c r="O1272" s="141"/>
      <c r="P1272" s="141"/>
      <c r="Q1272" s="141"/>
      <c r="R1272" s="141"/>
      <c r="S1272" s="141"/>
      <c r="T1272" s="141"/>
      <c r="U1272" s="141"/>
      <c r="V1272" s="141"/>
      <c r="W1272" s="141"/>
      <c r="X1272" s="141"/>
      <c r="Y1272" s="141"/>
      <c r="Z1272" s="3"/>
      <c r="AA1272" s="784" t="s">
        <v>950</v>
      </c>
      <c r="AB1272" s="784"/>
      <c r="AC1272" s="784"/>
      <c r="AD1272" s="784"/>
      <c r="AE1272" s="12"/>
    </row>
    <row r="1273" spans="1:72" ht="15" customHeight="1">
      <c r="A1273" s="131"/>
      <c r="B1273" s="15"/>
      <c r="C1273" s="141"/>
      <c r="D1273" s="141"/>
      <c r="E1273" s="141"/>
      <c r="F1273" s="141"/>
      <c r="G1273" s="141"/>
      <c r="H1273" s="141"/>
      <c r="I1273" s="141"/>
      <c r="J1273" s="141"/>
      <c r="K1273" s="141"/>
      <c r="L1273" s="141"/>
      <c r="M1273" s="141"/>
      <c r="N1273" s="141"/>
      <c r="O1273" s="141"/>
      <c r="P1273" s="141"/>
      <c r="Q1273" s="141"/>
      <c r="R1273" s="141"/>
      <c r="S1273" s="72"/>
      <c r="T1273" s="72"/>
      <c r="U1273" s="72"/>
      <c r="V1273" s="72"/>
      <c r="W1273" s="72"/>
      <c r="X1273" s="72"/>
      <c r="Y1273" s="141"/>
      <c r="Z1273" s="3"/>
      <c r="AE1273" s="12"/>
      <c r="AH1273" s="638" t="s">
        <v>7241</v>
      </c>
      <c r="AI1273" s="638"/>
      <c r="AJ1273" s="638"/>
      <c r="AK1273" s="638"/>
      <c r="AL1273" s="638"/>
      <c r="AM1273" s="638"/>
      <c r="AN1273" s="638"/>
      <c r="AO1273" s="638"/>
      <c r="AP1273" s="638"/>
      <c r="AQ1273" s="638"/>
      <c r="AR1273" s="638"/>
      <c r="AS1273" s="638"/>
      <c r="AT1273" s="638"/>
      <c r="AU1273" s="638"/>
      <c r="AV1273" s="638"/>
      <c r="AW1273" s="638"/>
    </row>
    <row r="1274" spans="1:72" ht="171.95" customHeight="1">
      <c r="A1274" s="131"/>
      <c r="B1274" s="53"/>
      <c r="C1274" s="555" t="s">
        <v>260</v>
      </c>
      <c r="D1274" s="556"/>
      <c r="E1274" s="556"/>
      <c r="F1274" s="556"/>
      <c r="G1274" s="556"/>
      <c r="H1274" s="556"/>
      <c r="I1274" s="556"/>
      <c r="J1274" s="556"/>
      <c r="K1274" s="556"/>
      <c r="L1274" s="556"/>
      <c r="M1274" s="556"/>
      <c r="N1274" s="556"/>
      <c r="O1274" s="556"/>
      <c r="P1274" s="557"/>
      <c r="Q1274" s="858" t="s">
        <v>1241</v>
      </c>
      <c r="R1274" s="859"/>
      <c r="S1274" s="861" t="s">
        <v>2344</v>
      </c>
      <c r="T1274" s="862"/>
      <c r="U1274" s="862"/>
      <c r="V1274" s="863"/>
      <c r="W1274" s="555" t="s">
        <v>261</v>
      </c>
      <c r="X1274" s="556"/>
      <c r="Y1274" s="556"/>
      <c r="Z1274" s="557"/>
      <c r="AA1274" s="555" t="s">
        <v>2345</v>
      </c>
      <c r="AB1274" s="556"/>
      <c r="AC1274" s="556"/>
      <c r="AD1274" s="557"/>
      <c r="AE1274" s="12"/>
      <c r="AH1274" s="645" t="s">
        <v>7228</v>
      </c>
      <c r="AI1274" s="646"/>
      <c r="AJ1274" s="646"/>
      <c r="AK1274" s="646"/>
      <c r="AL1274" s="646"/>
      <c r="AM1274" s="647"/>
      <c r="AN1274" s="645" t="s">
        <v>7229</v>
      </c>
      <c r="AO1274" s="646"/>
      <c r="AP1274" s="646"/>
      <c r="AQ1274" s="646"/>
      <c r="AR1274" s="646"/>
      <c r="AS1274" s="646"/>
      <c r="AT1274" s="638" t="s">
        <v>7230</v>
      </c>
      <c r="AU1274" s="638"/>
      <c r="AV1274" s="638"/>
      <c r="AW1274" s="638"/>
      <c r="AY1274" s="681" t="s">
        <v>7265</v>
      </c>
      <c r="AZ1274" s="681"/>
      <c r="BB1274" s="639" t="s">
        <v>7270</v>
      </c>
      <c r="BC1274" s="640"/>
      <c r="BD1274" s="640"/>
      <c r="BE1274" s="640"/>
      <c r="BF1274" s="640"/>
      <c r="BG1274" s="641"/>
      <c r="BI1274" s="666" t="s">
        <v>7233</v>
      </c>
      <c r="BJ1274" s="666"/>
      <c r="BL1274" s="637" t="s">
        <v>7234</v>
      </c>
      <c r="BM1274" s="637"/>
      <c r="BO1274" s="699" t="s">
        <v>7224</v>
      </c>
      <c r="BP1274" s="700"/>
      <c r="BQ1274" s="700"/>
      <c r="BR1274" s="700"/>
      <c r="BS1274" s="700"/>
      <c r="BT1274" s="696"/>
    </row>
    <row r="1275" spans="1:72" ht="15" customHeight="1">
      <c r="A1275" s="131"/>
      <c r="B1275" s="53"/>
      <c r="C1275" s="82" t="s">
        <v>66</v>
      </c>
      <c r="D1275" s="752"/>
      <c r="E1275" s="752"/>
      <c r="F1275" s="752"/>
      <c r="G1275" s="752"/>
      <c r="H1275" s="752"/>
      <c r="I1275" s="752"/>
      <c r="J1275" s="752"/>
      <c r="K1275" s="752"/>
      <c r="L1275" s="752"/>
      <c r="M1275" s="752"/>
      <c r="N1275" s="752"/>
      <c r="O1275" s="752"/>
      <c r="P1275" s="752"/>
      <c r="Q1275" s="550"/>
      <c r="R1275" s="552"/>
      <c r="S1275" s="550"/>
      <c r="T1275" s="551"/>
      <c r="U1275" s="551"/>
      <c r="V1275" s="552"/>
      <c r="W1275" s="550"/>
      <c r="X1275" s="551"/>
      <c r="Y1275" s="551"/>
      <c r="Z1275" s="552"/>
      <c r="AA1275" s="550"/>
      <c r="AB1275" s="551"/>
      <c r="AC1275" s="551"/>
      <c r="AD1275" s="552"/>
      <c r="AE1275" s="12"/>
      <c r="AH1275" s="645" t="b">
        <f>NOT(EXACT(D1275,UPPER(D1275)))</f>
        <v>0</v>
      </c>
      <c r="AI1275" s="647"/>
      <c r="AJ1275" s="645" t="str">
        <f>SUBSTITUTE( SUBSTITUTE( SUBSTITUTE( SUBSTITUTE( SUBSTITUTE( SUBSTITUTE( SUBSTITUTE( SUBSTITUTE( SUBSTITUTE( SUBSTITUTE(D1275, "á", "a"), "é", "e"), "í", "i"), "ó", "o"), "ú", "u"), "Á", "A"), "É", "E"), "Í", "I"), "Ó", "O"), "Ú", "U")</f>
        <v/>
      </c>
      <c r="AK1275" s="647"/>
      <c r="AL1275" s="645">
        <f>COUNTIF(AH1275,"VERDADERO")</f>
        <v>0</v>
      </c>
      <c r="AM1275" s="647"/>
      <c r="AN1275" s="645" t="b">
        <f>NOT(EXACT(D1275,AJ1275))</f>
        <v>0</v>
      </c>
      <c r="AO1275" s="647"/>
      <c r="AP1275" s="645" t="str">
        <f>SUBSTITUTE((SUBSTITUTE(SUBSTITUTE(SUBSTITUTE(D1275,".",""),",",""),"(","")),")","")</f>
        <v/>
      </c>
      <c r="AQ1275" s="647"/>
      <c r="AR1275" s="645">
        <f>COUNTIF(AN1275,"VERDADERO")</f>
        <v>0</v>
      </c>
      <c r="AS1275" s="647"/>
      <c r="AT1275" s="638" t="b">
        <f>NOT(EXACT(D1275,AP1275))</f>
        <v>0</v>
      </c>
      <c r="AU1275" s="638"/>
      <c r="AV1275" s="638">
        <f>COUNTIF(AT1275,"VERDADERO")</f>
        <v>0</v>
      </c>
      <c r="AW1275" s="638"/>
      <c r="AY1275" s="655">
        <f>IF($AH$1266=$AJ$1266,0,IF(OR(W1275="",W1275&gt;1),0,1))</f>
        <v>0</v>
      </c>
      <c r="AZ1275" s="655"/>
      <c r="BB1275" s="639" t="s">
        <v>7267</v>
      </c>
      <c r="BC1275" s="641"/>
      <c r="BD1275" s="639" t="s">
        <v>7272</v>
      </c>
      <c r="BE1275" s="641"/>
      <c r="BF1275" s="639" t="s">
        <v>7223</v>
      </c>
      <c r="BG1275" s="641"/>
      <c r="BI1275" s="661">
        <f>IF($AH$1266=$AJ$1266,0,IF(COUNTIF(D1275:AD1284,"NS")=0,0,1))</f>
        <v>0</v>
      </c>
      <c r="BJ1275" s="661"/>
      <c r="BL1275" s="638">
        <f>IF($AH$1266=$AJ$1266,0,IF(OR(AND(D1275&lt;&gt;"",AY1275=0,COUNTA(S1275:AD1275)=COUNTA($S$1274:$AD$1274)),AND(D1275&lt;&gt;"",AY1275=1,COUNTA(S1275:AD1275)=COUNTA($S$1274:$Z$1274)),AND(D1275="",AY1275=0,COUNTA(S1275:AD1275)=0)),0,1))</f>
        <v>0</v>
      </c>
      <c r="BM1275" s="638"/>
      <c r="BO1275" s="699" t="s">
        <v>7259</v>
      </c>
      <c r="BP1275" s="696"/>
      <c r="BQ1275" s="699" t="s">
        <v>7260</v>
      </c>
      <c r="BR1275" s="696"/>
      <c r="BS1275" s="699" t="s">
        <v>7226</v>
      </c>
      <c r="BT1275" s="696"/>
    </row>
    <row r="1276" spans="1:72" ht="15" customHeight="1">
      <c r="A1276" s="131"/>
      <c r="B1276" s="53"/>
      <c r="C1276" s="82" t="s">
        <v>67</v>
      </c>
      <c r="D1276" s="752"/>
      <c r="E1276" s="752"/>
      <c r="F1276" s="752"/>
      <c r="G1276" s="752"/>
      <c r="H1276" s="752"/>
      <c r="I1276" s="752"/>
      <c r="J1276" s="752"/>
      <c r="K1276" s="752"/>
      <c r="L1276" s="752"/>
      <c r="M1276" s="752"/>
      <c r="N1276" s="752"/>
      <c r="O1276" s="752"/>
      <c r="P1276" s="752"/>
      <c r="Q1276" s="550"/>
      <c r="R1276" s="552"/>
      <c r="S1276" s="550"/>
      <c r="T1276" s="551"/>
      <c r="U1276" s="551"/>
      <c r="V1276" s="552"/>
      <c r="W1276" s="550"/>
      <c r="X1276" s="551"/>
      <c r="Y1276" s="551"/>
      <c r="Z1276" s="552"/>
      <c r="AA1276" s="550"/>
      <c r="AB1276" s="551"/>
      <c r="AC1276" s="551"/>
      <c r="AD1276" s="552"/>
      <c r="AE1276" s="12"/>
      <c r="AH1276" s="645" t="b">
        <f>NOT(EXACT(D1276,UPPER(D1276)))</f>
        <v>0</v>
      </c>
      <c r="AI1276" s="647"/>
      <c r="AJ1276" s="645" t="str">
        <f>SUBSTITUTE( SUBSTITUTE( SUBSTITUTE( SUBSTITUTE( SUBSTITUTE( SUBSTITUTE( SUBSTITUTE( SUBSTITUTE( SUBSTITUTE( SUBSTITUTE(D1276, "á", "a"), "é", "e"), "í", "i"), "ó", "o"), "ú", "u"), "Á", "A"), "É", "E"), "Í", "I"), "Ó", "O"), "Ú", "U")</f>
        <v/>
      </c>
      <c r="AK1276" s="647"/>
      <c r="AL1276" s="645">
        <f>COUNTIF(AH1276,"VERDADERO")</f>
        <v>0</v>
      </c>
      <c r="AM1276" s="647"/>
      <c r="AN1276" s="645" t="b">
        <f>NOT(EXACT(D1276,AJ1276))</f>
        <v>0</v>
      </c>
      <c r="AO1276" s="647"/>
      <c r="AP1276" s="645" t="str">
        <f>SUBSTITUTE((SUBSTITUTE(SUBSTITUTE(SUBSTITUTE(D1276,".",""),",",""),"(","")),")","")</f>
        <v/>
      </c>
      <c r="AQ1276" s="647"/>
      <c r="AR1276" s="645">
        <f>COUNTIF(AN1276,"VERDADERO")</f>
        <v>0</v>
      </c>
      <c r="AS1276" s="647"/>
      <c r="AT1276" s="638" t="b">
        <f>NOT(EXACT(D1276,AP1276))</f>
        <v>0</v>
      </c>
      <c r="AU1276" s="638"/>
      <c r="AV1276" s="638">
        <f>COUNTIF(AT1276,"VERDADERO")</f>
        <v>0</v>
      </c>
      <c r="AW1276" s="638"/>
      <c r="AY1276" s="655">
        <f t="shared" ref="AY1276:AY1284" si="130">IF($AH$1266=$AJ$1266,0,IF(OR(W1276="",W1276&gt;1),0,1))</f>
        <v>0</v>
      </c>
      <c r="AZ1276" s="655"/>
      <c r="BB1276" s="695">
        <f>Q1255</f>
        <v>0</v>
      </c>
      <c r="BC1276" s="696"/>
      <c r="BD1276" s="695">
        <f>COUNTA(D1275:P1284)</f>
        <v>0</v>
      </c>
      <c r="BE1276" s="696"/>
      <c r="BF1276" s="697">
        <f>IF($AH$1266=$AJ$1266,0,IF(OR(BB1276=BD1276, AND(BB1276&gt;=0,OR(BD1276="NS",BD1276="NA"))),0,1))</f>
        <v>0</v>
      </c>
      <c r="BG1276" s="698"/>
      <c r="BL1276" s="638">
        <f t="shared" ref="BL1276:BL1284" si="131">IF($AH$1266=$AJ$1266,0,IF(OR(AND(D1276&lt;&gt;"",AY1276=0,COUNTA(S1276:AD1276)=COUNTA($S$1274:$AD$1274)),AND(D1276&lt;&gt;"",AY1276=1,COUNTA(S1276:AD1276)=COUNTA($S$1274:$Z$1274)),AND(D1276="",AY1276=0,COUNTA(S1276:AD1276)=0)),0,1))</f>
        <v>0</v>
      </c>
      <c r="BM1276" s="638"/>
      <c r="BO1276" s="699">
        <v>2</v>
      </c>
      <c r="BP1276" s="696"/>
      <c r="BQ1276" s="699">
        <f>IF(AV1285=0,0,1)</f>
        <v>0</v>
      </c>
      <c r="BR1276" s="696"/>
      <c r="BS1276" s="699" t="str">
        <f>IF(BQ1276=0,"",IF(SUM($BQ$1276:BQ1276)=1,_xlfn.CONCAT(BO1276,),IF($BQ$1278&gt;SUM($BQ$1276:BQ1276),_xlfn.CONCAT(", ",BO1276),IF($BQ$1278=SUM($BQ$1276:BQ1276),_xlfn.CONCAT(" y ",BO1276,".")))))</f>
        <v/>
      </c>
      <c r="BT1276" s="696"/>
    </row>
    <row r="1277" spans="1:72" ht="15" customHeight="1">
      <c r="A1277" s="131"/>
      <c r="B1277" s="53"/>
      <c r="C1277" s="82" t="s">
        <v>68</v>
      </c>
      <c r="D1277" s="752"/>
      <c r="E1277" s="752"/>
      <c r="F1277" s="752"/>
      <c r="G1277" s="752"/>
      <c r="H1277" s="752"/>
      <c r="I1277" s="752"/>
      <c r="J1277" s="752"/>
      <c r="K1277" s="752"/>
      <c r="L1277" s="752"/>
      <c r="M1277" s="752"/>
      <c r="N1277" s="752"/>
      <c r="O1277" s="752"/>
      <c r="P1277" s="752"/>
      <c r="Q1277" s="550"/>
      <c r="R1277" s="552"/>
      <c r="S1277" s="550"/>
      <c r="T1277" s="551"/>
      <c r="U1277" s="551"/>
      <c r="V1277" s="552"/>
      <c r="W1277" s="550"/>
      <c r="X1277" s="551"/>
      <c r="Y1277" s="551"/>
      <c r="Z1277" s="552"/>
      <c r="AA1277" s="550"/>
      <c r="AB1277" s="551"/>
      <c r="AC1277" s="551"/>
      <c r="AD1277" s="552"/>
      <c r="AE1277" s="12"/>
      <c r="AH1277" s="645" t="b">
        <f t="shared" ref="AH1277:AH1284" si="132">NOT(EXACT(D1277,UPPER(D1277)))</f>
        <v>0</v>
      </c>
      <c r="AI1277" s="647"/>
      <c r="AJ1277" s="645" t="str">
        <f t="shared" ref="AJ1277:AJ1284" si="133">SUBSTITUTE( SUBSTITUTE( SUBSTITUTE( SUBSTITUTE( SUBSTITUTE( SUBSTITUTE( SUBSTITUTE( SUBSTITUTE( SUBSTITUTE( SUBSTITUTE(D1277, "á", "a"), "é", "e"), "í", "i"), "ó", "o"), "ú", "u"), "Á", "A"), "É", "E"), "Í", "I"), "Ó", "O"), "Ú", "U")</f>
        <v/>
      </c>
      <c r="AK1277" s="647"/>
      <c r="AL1277" s="645">
        <f t="shared" ref="AL1277:AL1284" si="134">COUNTIF(AH1277,"VERDADERO")</f>
        <v>0</v>
      </c>
      <c r="AM1277" s="647"/>
      <c r="AN1277" s="645" t="b">
        <f t="shared" ref="AN1277:AN1284" si="135">NOT(EXACT(D1277,AJ1277))</f>
        <v>0</v>
      </c>
      <c r="AO1277" s="647"/>
      <c r="AP1277" s="645" t="str">
        <f t="shared" ref="AP1277:AP1284" si="136">SUBSTITUTE((SUBSTITUTE(SUBSTITUTE(SUBSTITUTE(D1277,".",""),",",""),"(","")),")","")</f>
        <v/>
      </c>
      <c r="AQ1277" s="647"/>
      <c r="AR1277" s="645">
        <f t="shared" ref="AR1277:AR1284" si="137">COUNTIF(AN1277,"VERDADERO")</f>
        <v>0</v>
      </c>
      <c r="AS1277" s="647"/>
      <c r="AT1277" s="638" t="b">
        <f t="shared" ref="AT1277:AT1284" si="138">NOT(EXACT(D1277,AP1277))</f>
        <v>0</v>
      </c>
      <c r="AU1277" s="638"/>
      <c r="AV1277" s="638">
        <f t="shared" ref="AV1277:AV1284" si="139">COUNTIF(AT1277,"VERDADERO")</f>
        <v>0</v>
      </c>
      <c r="AW1277" s="638"/>
      <c r="AY1277" s="655">
        <f t="shared" si="130"/>
        <v>0</v>
      </c>
      <c r="AZ1277" s="655"/>
      <c r="BL1277" s="638">
        <f t="shared" si="131"/>
        <v>0</v>
      </c>
      <c r="BM1277" s="638"/>
      <c r="BO1277" s="699">
        <v>4</v>
      </c>
      <c r="BP1277" s="696"/>
      <c r="BQ1277" s="699">
        <f>IF(BF1276=0,0,1)</f>
        <v>0</v>
      </c>
      <c r="BR1277" s="696"/>
      <c r="BS1277" s="699" t="str">
        <f>IF(BQ1277=0,"",IF(SUM($BQ$1276:BQ1277)=1,_xlfn.CONCAT(BO1277,),IF($BQ$1278&gt;SUM($BQ$1276:BQ1277),_xlfn.CONCAT(", ",BO1277),IF($BQ$1278=SUM($BQ$1276:BQ1277),_xlfn.CONCAT(" y ",BO1277,".")))))</f>
        <v/>
      </c>
      <c r="BT1277" s="696"/>
    </row>
    <row r="1278" spans="1:72" ht="15" customHeight="1">
      <c r="A1278" s="131"/>
      <c r="B1278" s="53"/>
      <c r="C1278" s="82" t="s">
        <v>69</v>
      </c>
      <c r="D1278" s="752"/>
      <c r="E1278" s="752"/>
      <c r="F1278" s="752"/>
      <c r="G1278" s="752"/>
      <c r="H1278" s="752"/>
      <c r="I1278" s="752"/>
      <c r="J1278" s="752"/>
      <c r="K1278" s="752"/>
      <c r="L1278" s="752"/>
      <c r="M1278" s="752"/>
      <c r="N1278" s="752"/>
      <c r="O1278" s="752"/>
      <c r="P1278" s="752"/>
      <c r="Q1278" s="550"/>
      <c r="R1278" s="552"/>
      <c r="S1278" s="550"/>
      <c r="T1278" s="551"/>
      <c r="U1278" s="551"/>
      <c r="V1278" s="552"/>
      <c r="W1278" s="550"/>
      <c r="X1278" s="551"/>
      <c r="Y1278" s="551"/>
      <c r="Z1278" s="552"/>
      <c r="AA1278" s="550"/>
      <c r="AB1278" s="551"/>
      <c r="AC1278" s="551"/>
      <c r="AD1278" s="552"/>
      <c r="AE1278" s="12"/>
      <c r="AH1278" s="645" t="b">
        <f t="shared" si="132"/>
        <v>0</v>
      </c>
      <c r="AI1278" s="647"/>
      <c r="AJ1278" s="645" t="str">
        <f t="shared" si="133"/>
        <v/>
      </c>
      <c r="AK1278" s="647"/>
      <c r="AL1278" s="645">
        <f t="shared" si="134"/>
        <v>0</v>
      </c>
      <c r="AM1278" s="647"/>
      <c r="AN1278" s="645" t="b">
        <f t="shared" si="135"/>
        <v>0</v>
      </c>
      <c r="AO1278" s="647"/>
      <c r="AP1278" s="645" t="str">
        <f t="shared" si="136"/>
        <v/>
      </c>
      <c r="AQ1278" s="647"/>
      <c r="AR1278" s="645">
        <f t="shared" si="137"/>
        <v>0</v>
      </c>
      <c r="AS1278" s="647"/>
      <c r="AT1278" s="638" t="b">
        <f t="shared" si="138"/>
        <v>0</v>
      </c>
      <c r="AU1278" s="638"/>
      <c r="AV1278" s="638">
        <f t="shared" si="139"/>
        <v>0</v>
      </c>
      <c r="AW1278" s="638"/>
      <c r="AY1278" s="655">
        <f t="shared" si="130"/>
        <v>0</v>
      </c>
      <c r="AZ1278" s="655"/>
      <c r="BL1278" s="638">
        <f t="shared" si="131"/>
        <v>0</v>
      </c>
      <c r="BM1278" s="638"/>
      <c r="BQ1278" s="868">
        <f>SUM(BQ1274:BR1277)</f>
        <v>0</v>
      </c>
      <c r="BR1278" s="869"/>
      <c r="BS1278" s="870" t="str">
        <f>IF(BQ1278=0,"", _xlfn.CONCAT(BS1276:BT1277))</f>
        <v/>
      </c>
      <c r="BT1278" s="871"/>
    </row>
    <row r="1279" spans="1:72" ht="15" customHeight="1">
      <c r="A1279" s="131"/>
      <c r="B1279" s="53"/>
      <c r="C1279" s="82" t="s">
        <v>70</v>
      </c>
      <c r="D1279" s="752"/>
      <c r="E1279" s="752"/>
      <c r="F1279" s="752"/>
      <c r="G1279" s="752"/>
      <c r="H1279" s="752"/>
      <c r="I1279" s="752"/>
      <c r="J1279" s="752"/>
      <c r="K1279" s="752"/>
      <c r="L1279" s="752"/>
      <c r="M1279" s="752"/>
      <c r="N1279" s="752"/>
      <c r="O1279" s="752"/>
      <c r="P1279" s="752"/>
      <c r="Q1279" s="550"/>
      <c r="R1279" s="552"/>
      <c r="S1279" s="550"/>
      <c r="T1279" s="551"/>
      <c r="U1279" s="551"/>
      <c r="V1279" s="552"/>
      <c r="W1279" s="550"/>
      <c r="X1279" s="551"/>
      <c r="Y1279" s="551"/>
      <c r="Z1279" s="552"/>
      <c r="AA1279" s="550"/>
      <c r="AB1279" s="551"/>
      <c r="AC1279" s="551"/>
      <c r="AD1279" s="552"/>
      <c r="AE1279" s="12"/>
      <c r="AH1279" s="645" t="b">
        <f t="shared" si="132"/>
        <v>0</v>
      </c>
      <c r="AI1279" s="647"/>
      <c r="AJ1279" s="645" t="str">
        <f t="shared" si="133"/>
        <v/>
      </c>
      <c r="AK1279" s="647"/>
      <c r="AL1279" s="645">
        <f t="shared" si="134"/>
        <v>0</v>
      </c>
      <c r="AM1279" s="647"/>
      <c r="AN1279" s="645" t="b">
        <f t="shared" si="135"/>
        <v>0</v>
      </c>
      <c r="AO1279" s="647"/>
      <c r="AP1279" s="645" t="str">
        <f t="shared" si="136"/>
        <v/>
      </c>
      <c r="AQ1279" s="647"/>
      <c r="AR1279" s="645">
        <f t="shared" si="137"/>
        <v>0</v>
      </c>
      <c r="AS1279" s="647"/>
      <c r="AT1279" s="638" t="b">
        <f t="shared" si="138"/>
        <v>0</v>
      </c>
      <c r="AU1279" s="638"/>
      <c r="AV1279" s="638">
        <f t="shared" si="139"/>
        <v>0</v>
      </c>
      <c r="AW1279" s="638"/>
      <c r="AY1279" s="655">
        <f t="shared" si="130"/>
        <v>0</v>
      </c>
      <c r="AZ1279" s="655"/>
      <c r="BL1279" s="638">
        <f t="shared" si="131"/>
        <v>0</v>
      </c>
      <c r="BM1279" s="638"/>
    </row>
    <row r="1280" spans="1:72" ht="15" customHeight="1">
      <c r="A1280" s="131"/>
      <c r="B1280" s="53"/>
      <c r="C1280" s="82" t="s">
        <v>71</v>
      </c>
      <c r="D1280" s="752"/>
      <c r="E1280" s="752"/>
      <c r="F1280" s="752"/>
      <c r="G1280" s="752"/>
      <c r="H1280" s="752"/>
      <c r="I1280" s="752"/>
      <c r="J1280" s="752"/>
      <c r="K1280" s="752"/>
      <c r="L1280" s="752"/>
      <c r="M1280" s="752"/>
      <c r="N1280" s="752"/>
      <c r="O1280" s="752"/>
      <c r="P1280" s="752"/>
      <c r="Q1280" s="550"/>
      <c r="R1280" s="552"/>
      <c r="S1280" s="550"/>
      <c r="T1280" s="551"/>
      <c r="U1280" s="551"/>
      <c r="V1280" s="552"/>
      <c r="W1280" s="550"/>
      <c r="X1280" s="551"/>
      <c r="Y1280" s="551"/>
      <c r="Z1280" s="552"/>
      <c r="AA1280" s="550"/>
      <c r="AB1280" s="551"/>
      <c r="AC1280" s="551"/>
      <c r="AD1280" s="552"/>
      <c r="AE1280" s="12"/>
      <c r="AH1280" s="645" t="b">
        <f t="shared" si="132"/>
        <v>0</v>
      </c>
      <c r="AI1280" s="647"/>
      <c r="AJ1280" s="645" t="str">
        <f t="shared" si="133"/>
        <v/>
      </c>
      <c r="AK1280" s="647"/>
      <c r="AL1280" s="645">
        <f t="shared" si="134"/>
        <v>0</v>
      </c>
      <c r="AM1280" s="647"/>
      <c r="AN1280" s="645" t="b">
        <f t="shared" si="135"/>
        <v>0</v>
      </c>
      <c r="AO1280" s="647"/>
      <c r="AP1280" s="645" t="str">
        <f t="shared" si="136"/>
        <v/>
      </c>
      <c r="AQ1280" s="647"/>
      <c r="AR1280" s="645">
        <f t="shared" si="137"/>
        <v>0</v>
      </c>
      <c r="AS1280" s="647"/>
      <c r="AT1280" s="638" t="b">
        <f t="shared" si="138"/>
        <v>0</v>
      </c>
      <c r="AU1280" s="638"/>
      <c r="AV1280" s="638">
        <f t="shared" si="139"/>
        <v>0</v>
      </c>
      <c r="AW1280" s="638"/>
      <c r="AY1280" s="655">
        <f t="shared" si="130"/>
        <v>0</v>
      </c>
      <c r="AZ1280" s="655"/>
      <c r="BL1280" s="638">
        <f t="shared" si="131"/>
        <v>0</v>
      </c>
      <c r="BM1280" s="638"/>
    </row>
    <row r="1281" spans="1:65" ht="15" customHeight="1">
      <c r="A1281" s="131"/>
      <c r="B1281" s="53"/>
      <c r="C1281" s="82" t="s">
        <v>72</v>
      </c>
      <c r="D1281" s="752"/>
      <c r="E1281" s="752"/>
      <c r="F1281" s="752"/>
      <c r="G1281" s="752"/>
      <c r="H1281" s="752"/>
      <c r="I1281" s="752"/>
      <c r="J1281" s="752"/>
      <c r="K1281" s="752"/>
      <c r="L1281" s="752"/>
      <c r="M1281" s="752"/>
      <c r="N1281" s="752"/>
      <c r="O1281" s="752"/>
      <c r="P1281" s="752"/>
      <c r="Q1281" s="550"/>
      <c r="R1281" s="552"/>
      <c r="S1281" s="550"/>
      <c r="T1281" s="551"/>
      <c r="U1281" s="551"/>
      <c r="V1281" s="552"/>
      <c r="W1281" s="550"/>
      <c r="X1281" s="551"/>
      <c r="Y1281" s="551"/>
      <c r="Z1281" s="552"/>
      <c r="AA1281" s="550"/>
      <c r="AB1281" s="551"/>
      <c r="AC1281" s="551"/>
      <c r="AD1281" s="552"/>
      <c r="AE1281" s="12"/>
      <c r="AH1281" s="645" t="b">
        <f t="shared" si="132"/>
        <v>0</v>
      </c>
      <c r="AI1281" s="647"/>
      <c r="AJ1281" s="645" t="str">
        <f t="shared" si="133"/>
        <v/>
      </c>
      <c r="AK1281" s="647"/>
      <c r="AL1281" s="645">
        <f t="shared" si="134"/>
        <v>0</v>
      </c>
      <c r="AM1281" s="647"/>
      <c r="AN1281" s="645" t="b">
        <f t="shared" si="135"/>
        <v>0</v>
      </c>
      <c r="AO1281" s="647"/>
      <c r="AP1281" s="645" t="str">
        <f t="shared" si="136"/>
        <v/>
      </c>
      <c r="AQ1281" s="647"/>
      <c r="AR1281" s="645">
        <f t="shared" si="137"/>
        <v>0</v>
      </c>
      <c r="AS1281" s="647"/>
      <c r="AT1281" s="638" t="b">
        <f t="shared" si="138"/>
        <v>0</v>
      </c>
      <c r="AU1281" s="638"/>
      <c r="AV1281" s="638">
        <f t="shared" si="139"/>
        <v>0</v>
      </c>
      <c r="AW1281" s="638"/>
      <c r="AY1281" s="655">
        <f t="shared" si="130"/>
        <v>0</v>
      </c>
      <c r="AZ1281" s="655"/>
      <c r="BL1281" s="638">
        <f t="shared" si="131"/>
        <v>0</v>
      </c>
      <c r="BM1281" s="638"/>
    </row>
    <row r="1282" spans="1:65" ht="15" customHeight="1">
      <c r="A1282" s="131"/>
      <c r="B1282" s="53"/>
      <c r="C1282" s="82" t="s">
        <v>73</v>
      </c>
      <c r="D1282" s="752"/>
      <c r="E1282" s="752"/>
      <c r="F1282" s="752"/>
      <c r="G1282" s="752"/>
      <c r="H1282" s="752"/>
      <c r="I1282" s="752"/>
      <c r="J1282" s="752"/>
      <c r="K1282" s="752"/>
      <c r="L1282" s="752"/>
      <c r="M1282" s="752"/>
      <c r="N1282" s="752"/>
      <c r="O1282" s="752"/>
      <c r="P1282" s="752"/>
      <c r="Q1282" s="550"/>
      <c r="R1282" s="552"/>
      <c r="S1282" s="550"/>
      <c r="T1282" s="551"/>
      <c r="U1282" s="551"/>
      <c r="V1282" s="552"/>
      <c r="W1282" s="550"/>
      <c r="X1282" s="551"/>
      <c r="Y1282" s="551"/>
      <c r="Z1282" s="552"/>
      <c r="AA1282" s="550"/>
      <c r="AB1282" s="551"/>
      <c r="AC1282" s="551"/>
      <c r="AD1282" s="552"/>
      <c r="AE1282" s="12"/>
      <c r="AH1282" s="645" t="b">
        <f t="shared" si="132"/>
        <v>0</v>
      </c>
      <c r="AI1282" s="647"/>
      <c r="AJ1282" s="645" t="str">
        <f t="shared" si="133"/>
        <v/>
      </c>
      <c r="AK1282" s="647"/>
      <c r="AL1282" s="645">
        <f t="shared" si="134"/>
        <v>0</v>
      </c>
      <c r="AM1282" s="647"/>
      <c r="AN1282" s="645" t="b">
        <f t="shared" si="135"/>
        <v>0</v>
      </c>
      <c r="AO1282" s="647"/>
      <c r="AP1282" s="645" t="str">
        <f t="shared" si="136"/>
        <v/>
      </c>
      <c r="AQ1282" s="647"/>
      <c r="AR1282" s="645">
        <f t="shared" si="137"/>
        <v>0</v>
      </c>
      <c r="AS1282" s="647"/>
      <c r="AT1282" s="638" t="b">
        <f t="shared" si="138"/>
        <v>0</v>
      </c>
      <c r="AU1282" s="638"/>
      <c r="AV1282" s="638">
        <f t="shared" si="139"/>
        <v>0</v>
      </c>
      <c r="AW1282" s="638"/>
      <c r="AY1282" s="655">
        <f t="shared" si="130"/>
        <v>0</v>
      </c>
      <c r="AZ1282" s="655"/>
      <c r="BL1282" s="638">
        <f t="shared" si="131"/>
        <v>0</v>
      </c>
      <c r="BM1282" s="638"/>
    </row>
    <row r="1283" spans="1:65" ht="15" customHeight="1">
      <c r="A1283" s="131"/>
      <c r="B1283" s="53"/>
      <c r="C1283" s="82" t="s">
        <v>74</v>
      </c>
      <c r="D1283" s="752"/>
      <c r="E1283" s="752"/>
      <c r="F1283" s="752"/>
      <c r="G1283" s="752"/>
      <c r="H1283" s="752"/>
      <c r="I1283" s="752"/>
      <c r="J1283" s="752"/>
      <c r="K1283" s="752"/>
      <c r="L1283" s="752"/>
      <c r="M1283" s="752"/>
      <c r="N1283" s="752"/>
      <c r="O1283" s="752"/>
      <c r="P1283" s="752"/>
      <c r="Q1283" s="550"/>
      <c r="R1283" s="552"/>
      <c r="S1283" s="550"/>
      <c r="T1283" s="551"/>
      <c r="U1283" s="551"/>
      <c r="V1283" s="552"/>
      <c r="W1283" s="550"/>
      <c r="X1283" s="551"/>
      <c r="Y1283" s="551"/>
      <c r="Z1283" s="552"/>
      <c r="AA1283" s="550"/>
      <c r="AB1283" s="551"/>
      <c r="AC1283" s="551"/>
      <c r="AD1283" s="552"/>
      <c r="AE1283" s="12"/>
      <c r="AH1283" s="645" t="b">
        <f t="shared" si="132"/>
        <v>0</v>
      </c>
      <c r="AI1283" s="647"/>
      <c r="AJ1283" s="645" t="str">
        <f t="shared" si="133"/>
        <v/>
      </c>
      <c r="AK1283" s="647"/>
      <c r="AL1283" s="645">
        <f t="shared" si="134"/>
        <v>0</v>
      </c>
      <c r="AM1283" s="647"/>
      <c r="AN1283" s="645" t="b">
        <f t="shared" si="135"/>
        <v>0</v>
      </c>
      <c r="AO1283" s="647"/>
      <c r="AP1283" s="645" t="str">
        <f t="shared" si="136"/>
        <v/>
      </c>
      <c r="AQ1283" s="647"/>
      <c r="AR1283" s="645">
        <f t="shared" si="137"/>
        <v>0</v>
      </c>
      <c r="AS1283" s="647"/>
      <c r="AT1283" s="638" t="b">
        <f t="shared" si="138"/>
        <v>0</v>
      </c>
      <c r="AU1283" s="638"/>
      <c r="AV1283" s="638">
        <f t="shared" si="139"/>
        <v>0</v>
      </c>
      <c r="AW1283" s="638"/>
      <c r="AY1283" s="655">
        <f t="shared" si="130"/>
        <v>0</v>
      </c>
      <c r="AZ1283" s="655"/>
      <c r="BL1283" s="638">
        <f t="shared" si="131"/>
        <v>0</v>
      </c>
      <c r="BM1283" s="638"/>
    </row>
    <row r="1284" spans="1:65" ht="15" customHeight="1">
      <c r="A1284" s="131"/>
      <c r="C1284" s="82" t="s">
        <v>75</v>
      </c>
      <c r="D1284" s="752"/>
      <c r="E1284" s="752"/>
      <c r="F1284" s="752"/>
      <c r="G1284" s="752"/>
      <c r="H1284" s="752"/>
      <c r="I1284" s="752"/>
      <c r="J1284" s="752"/>
      <c r="K1284" s="752"/>
      <c r="L1284" s="752"/>
      <c r="M1284" s="752"/>
      <c r="N1284" s="752"/>
      <c r="O1284" s="752"/>
      <c r="P1284" s="752"/>
      <c r="Q1284" s="550"/>
      <c r="R1284" s="552"/>
      <c r="S1284" s="550"/>
      <c r="T1284" s="551"/>
      <c r="U1284" s="551"/>
      <c r="V1284" s="552"/>
      <c r="W1284" s="550"/>
      <c r="X1284" s="551"/>
      <c r="Y1284" s="551"/>
      <c r="Z1284" s="552"/>
      <c r="AA1284" s="550"/>
      <c r="AB1284" s="551"/>
      <c r="AC1284" s="551"/>
      <c r="AD1284" s="552"/>
      <c r="AE1284" s="12"/>
      <c r="AH1284" s="645" t="b">
        <f t="shared" si="132"/>
        <v>0</v>
      </c>
      <c r="AI1284" s="647"/>
      <c r="AJ1284" s="645" t="str">
        <f t="shared" si="133"/>
        <v/>
      </c>
      <c r="AK1284" s="647"/>
      <c r="AL1284" s="645">
        <f t="shared" si="134"/>
        <v>0</v>
      </c>
      <c r="AM1284" s="647"/>
      <c r="AN1284" s="645" t="b">
        <f t="shared" si="135"/>
        <v>0</v>
      </c>
      <c r="AO1284" s="647"/>
      <c r="AP1284" s="645" t="str">
        <f t="shared" si="136"/>
        <v/>
      </c>
      <c r="AQ1284" s="647"/>
      <c r="AR1284" s="645">
        <f t="shared" si="137"/>
        <v>0</v>
      </c>
      <c r="AS1284" s="647"/>
      <c r="AT1284" s="638" t="b">
        <f t="shared" si="138"/>
        <v>0</v>
      </c>
      <c r="AU1284" s="638"/>
      <c r="AV1284" s="638">
        <f t="shared" si="139"/>
        <v>0</v>
      </c>
      <c r="AW1284" s="638"/>
      <c r="AY1284" s="655">
        <f t="shared" si="130"/>
        <v>0</v>
      </c>
      <c r="AZ1284" s="655"/>
      <c r="BL1284" s="638">
        <f t="shared" si="131"/>
        <v>0</v>
      </c>
      <c r="BM1284" s="638"/>
    </row>
    <row r="1285" spans="1:65" ht="15" customHeight="1">
      <c r="A1285" s="131"/>
      <c r="B1285" s="53"/>
      <c r="C1285" s="120"/>
      <c r="D1285" s="33"/>
      <c r="E1285" s="33"/>
      <c r="F1285" s="33"/>
      <c r="G1285" s="33"/>
      <c r="H1285" s="33"/>
      <c r="I1285" s="33"/>
      <c r="J1285" s="33"/>
      <c r="K1285" s="142"/>
      <c r="L1285" s="142"/>
      <c r="M1285" s="142"/>
      <c r="N1285" s="142"/>
      <c r="O1285" s="142"/>
      <c r="P1285" s="142"/>
      <c r="Q1285" s="142"/>
      <c r="R1285" s="142"/>
      <c r="S1285" s="142"/>
      <c r="T1285" s="142"/>
      <c r="U1285" s="142"/>
      <c r="V1285" s="142"/>
      <c r="W1285" s="142"/>
      <c r="X1285" s="142"/>
      <c r="Y1285" s="142"/>
      <c r="Z1285" s="142"/>
      <c r="AA1285" s="142"/>
      <c r="AB1285" s="142"/>
      <c r="AC1285" s="142"/>
      <c r="AD1285" s="142"/>
      <c r="AE1285" s="12"/>
      <c r="AV1285" s="644">
        <f>SUM(AL1245:AM1284,AR1245:AS1284,AV1245:AW1284)</f>
        <v>0</v>
      </c>
      <c r="AW1285" s="644"/>
      <c r="BL1285" s="642">
        <f>SUM(BL1275:BM1284)</f>
        <v>0</v>
      </c>
      <c r="BM1285" s="643"/>
    </row>
    <row r="1286" spans="1:65" ht="24" customHeight="1">
      <c r="A1286" s="131"/>
      <c r="B1286" s="143"/>
      <c r="C1286" s="675" t="s">
        <v>127</v>
      </c>
      <c r="D1286" s="675"/>
      <c r="E1286" s="675"/>
      <c r="F1286" s="675"/>
      <c r="G1286" s="675"/>
      <c r="H1286" s="675"/>
      <c r="I1286" s="675"/>
      <c r="J1286" s="675"/>
      <c r="K1286" s="675"/>
      <c r="L1286" s="675"/>
      <c r="M1286" s="675"/>
      <c r="N1286" s="675"/>
      <c r="O1286" s="675"/>
      <c r="P1286" s="675"/>
      <c r="Q1286" s="675"/>
      <c r="R1286" s="675"/>
      <c r="S1286" s="675"/>
      <c r="T1286" s="675"/>
      <c r="U1286" s="675"/>
      <c r="V1286" s="675"/>
      <c r="W1286" s="675"/>
      <c r="X1286" s="675"/>
      <c r="Y1286" s="675"/>
      <c r="Z1286" s="675"/>
      <c r="AA1286" s="675"/>
      <c r="AB1286" s="675"/>
      <c r="AC1286" s="675"/>
      <c r="AD1286" s="675"/>
      <c r="AE1286" s="12"/>
    </row>
    <row r="1287" spans="1:65" ht="60" customHeight="1">
      <c r="A1287" s="131"/>
      <c r="B1287" s="143"/>
      <c r="C1287" s="702"/>
      <c r="D1287" s="702"/>
      <c r="E1287" s="702"/>
      <c r="F1287" s="702"/>
      <c r="G1287" s="702"/>
      <c r="H1287" s="702"/>
      <c r="I1287" s="702"/>
      <c r="J1287" s="702"/>
      <c r="K1287" s="702"/>
      <c r="L1287" s="702"/>
      <c r="M1287" s="702"/>
      <c r="N1287" s="702"/>
      <c r="O1287" s="702"/>
      <c r="P1287" s="702"/>
      <c r="Q1287" s="702"/>
      <c r="R1287" s="702"/>
      <c r="S1287" s="702"/>
      <c r="T1287" s="702"/>
      <c r="U1287" s="702"/>
      <c r="V1287" s="702"/>
      <c r="W1287" s="702"/>
      <c r="X1287" s="702"/>
      <c r="Y1287" s="702"/>
      <c r="Z1287" s="702"/>
      <c r="AA1287" s="702"/>
      <c r="AB1287" s="702"/>
      <c r="AC1287" s="702"/>
      <c r="AD1287" s="702"/>
      <c r="AE1287" s="12"/>
    </row>
    <row r="1288" spans="1:65" ht="15" customHeight="1">
      <c r="A1288" s="131"/>
      <c r="B1288" s="624" t="str">
        <f>IF(BQ1278=0,"", IF(BQ1278=1,_xlfn.CONCAT("Error: Verificar la información registrada tomando en cuenta la instrucción ",BS1278,"."),_xlfn.CONCAT("Error: Verificar la información registrada tomando en cuenta las instrucciones ",BS1278)))</f>
        <v/>
      </c>
      <c r="C1288" s="624"/>
      <c r="D1288" s="624"/>
      <c r="E1288" s="624"/>
      <c r="F1288" s="624"/>
      <c r="G1288" s="624"/>
      <c r="H1288" s="624"/>
      <c r="I1288" s="624"/>
      <c r="J1288" s="624"/>
      <c r="K1288" s="624"/>
      <c r="L1288" s="624"/>
      <c r="M1288" s="624"/>
      <c r="N1288" s="624"/>
      <c r="O1288" s="624"/>
      <c r="P1288" s="624"/>
      <c r="Q1288" s="624"/>
      <c r="R1288" s="624"/>
      <c r="S1288" s="624"/>
      <c r="T1288" s="624"/>
      <c r="U1288" s="624"/>
      <c r="V1288" s="624"/>
      <c r="W1288" s="624"/>
      <c r="X1288" s="624"/>
      <c r="Y1288" s="624"/>
      <c r="Z1288" s="624"/>
      <c r="AA1288" s="624"/>
      <c r="AB1288" s="624"/>
      <c r="AC1288" s="624"/>
      <c r="AD1288" s="624"/>
      <c r="AE1288" s="12"/>
    </row>
    <row r="1289" spans="1:65" ht="15" customHeight="1">
      <c r="A1289" s="131"/>
      <c r="B1289" s="756" t="str">
        <f>IF(BI1275=0,"","Alerta: Debe justificar el uso de NS argumentando el estado de la información desconocida.")</f>
        <v/>
      </c>
      <c r="C1289" s="756"/>
      <c r="D1289" s="756"/>
      <c r="E1289" s="756"/>
      <c r="F1289" s="756"/>
      <c r="G1289" s="756"/>
      <c r="H1289" s="756"/>
      <c r="I1289" s="756"/>
      <c r="J1289" s="756"/>
      <c r="K1289" s="756"/>
      <c r="L1289" s="756"/>
      <c r="M1289" s="756"/>
      <c r="N1289" s="756"/>
      <c r="O1289" s="756"/>
      <c r="P1289" s="756"/>
      <c r="Q1289" s="756"/>
      <c r="R1289" s="756"/>
      <c r="S1289" s="756"/>
      <c r="T1289" s="756"/>
      <c r="U1289" s="756"/>
      <c r="V1289" s="756"/>
      <c r="W1289" s="756"/>
      <c r="X1289" s="756"/>
      <c r="Y1289" s="756"/>
      <c r="Z1289" s="756"/>
      <c r="AA1289" s="756"/>
      <c r="AB1289" s="756"/>
      <c r="AC1289" s="756"/>
      <c r="AD1289" s="756"/>
      <c r="AE1289" s="12"/>
    </row>
    <row r="1290" spans="1:65" ht="15" customHeight="1">
      <c r="A1290" s="131"/>
      <c r="B1290" s="625" t="str">
        <f>IF(BL1285=0,"","Error: Debe completar toda la información requerida.")</f>
        <v/>
      </c>
      <c r="C1290" s="625"/>
      <c r="D1290" s="625"/>
      <c r="E1290" s="625"/>
      <c r="F1290" s="625"/>
      <c r="G1290" s="625"/>
      <c r="H1290" s="625"/>
      <c r="I1290" s="625"/>
      <c r="J1290" s="625"/>
      <c r="K1290" s="625"/>
      <c r="L1290" s="625"/>
      <c r="M1290" s="625"/>
      <c r="N1290" s="625"/>
      <c r="O1290" s="625"/>
      <c r="P1290" s="625"/>
      <c r="Q1290" s="625"/>
      <c r="R1290" s="625"/>
      <c r="S1290" s="625"/>
      <c r="T1290" s="625"/>
      <c r="U1290" s="625"/>
      <c r="V1290" s="625"/>
      <c r="W1290" s="625"/>
      <c r="X1290" s="625"/>
      <c r="Y1290" s="625"/>
      <c r="Z1290" s="625"/>
      <c r="AA1290" s="625"/>
      <c r="AB1290" s="625"/>
      <c r="AC1290" s="625"/>
      <c r="AD1290" s="625"/>
      <c r="AE1290" s="12"/>
    </row>
    <row r="1291" spans="1:65" ht="15" customHeight="1">
      <c r="A1291" s="131"/>
      <c r="C1291" s="34"/>
      <c r="D1291" s="34"/>
      <c r="E1291" s="34"/>
      <c r="F1291" s="34"/>
      <c r="G1291" s="34"/>
      <c r="H1291" s="34"/>
      <c r="I1291" s="34"/>
      <c r="J1291" s="34"/>
      <c r="K1291" s="34"/>
      <c r="L1291" s="34"/>
      <c r="M1291" s="34"/>
      <c r="N1291" s="34"/>
      <c r="O1291" s="34"/>
      <c r="P1291" s="34"/>
      <c r="Q1291" s="34"/>
      <c r="R1291" s="34"/>
      <c r="S1291" s="34"/>
      <c r="T1291" s="34"/>
      <c r="U1291" s="34"/>
      <c r="V1291" s="34"/>
      <c r="W1291" s="34"/>
      <c r="X1291" s="34"/>
      <c r="Y1291" s="34"/>
      <c r="Z1291" s="34"/>
      <c r="AA1291" s="34"/>
      <c r="AB1291" s="34"/>
      <c r="AC1291" s="34"/>
      <c r="AD1291" s="34"/>
      <c r="AE1291" s="12"/>
    </row>
    <row r="1292" spans="1:65" ht="15" customHeight="1">
      <c r="A1292" s="131"/>
      <c r="C1292" s="34"/>
      <c r="D1292" s="34"/>
      <c r="E1292" s="34"/>
      <c r="F1292" s="34"/>
      <c r="G1292" s="34"/>
      <c r="H1292" s="34"/>
      <c r="I1292" s="34"/>
      <c r="J1292" s="34"/>
      <c r="K1292" s="34"/>
      <c r="L1292" s="34"/>
      <c r="M1292" s="34"/>
      <c r="N1292" s="34"/>
      <c r="O1292" s="34"/>
      <c r="P1292" s="34"/>
      <c r="Q1292" s="34"/>
      <c r="R1292" s="34"/>
      <c r="S1292" s="34"/>
      <c r="T1292" s="34"/>
      <c r="U1292" s="34"/>
      <c r="V1292" s="34"/>
      <c r="W1292" s="34"/>
      <c r="X1292" s="34"/>
      <c r="Y1292" s="34"/>
      <c r="Z1292" s="34"/>
      <c r="AA1292" s="34"/>
      <c r="AB1292" s="34"/>
      <c r="AC1292" s="34"/>
      <c r="AD1292" s="34"/>
      <c r="AE1292" s="12"/>
    </row>
    <row r="1293" spans="1:65" ht="15" customHeight="1">
      <c r="A1293" s="131"/>
      <c r="C1293" s="34"/>
      <c r="D1293" s="34"/>
      <c r="E1293" s="34"/>
      <c r="F1293" s="34"/>
      <c r="G1293" s="34"/>
      <c r="H1293" s="34"/>
      <c r="I1293" s="34"/>
      <c r="J1293" s="34"/>
      <c r="K1293" s="34"/>
      <c r="L1293" s="34"/>
      <c r="M1293" s="34"/>
      <c r="N1293" s="34"/>
      <c r="O1293" s="34"/>
      <c r="P1293" s="34"/>
      <c r="Q1293" s="34"/>
      <c r="R1293" s="34"/>
      <c r="S1293" s="34"/>
      <c r="T1293" s="34"/>
      <c r="U1293" s="34"/>
      <c r="V1293" s="34"/>
      <c r="W1293" s="34"/>
      <c r="X1293" s="34"/>
      <c r="Y1293" s="34"/>
      <c r="Z1293" s="34"/>
      <c r="AA1293" s="34"/>
      <c r="AB1293" s="34"/>
      <c r="AC1293" s="34"/>
      <c r="AD1293" s="34"/>
      <c r="AE1293" s="12"/>
    </row>
    <row r="1294" spans="1:65" ht="72" customHeight="1">
      <c r="A1294" s="131" t="s">
        <v>971</v>
      </c>
      <c r="B1294" s="841" t="s">
        <v>7599</v>
      </c>
      <c r="C1294" s="841"/>
      <c r="D1294" s="841"/>
      <c r="E1294" s="841"/>
      <c r="F1294" s="841"/>
      <c r="G1294" s="841"/>
      <c r="H1294" s="841"/>
      <c r="I1294" s="841"/>
      <c r="J1294" s="841"/>
      <c r="K1294" s="841"/>
      <c r="L1294" s="841"/>
      <c r="M1294" s="841"/>
      <c r="N1294" s="841"/>
      <c r="O1294" s="841"/>
      <c r="P1294" s="841"/>
      <c r="Q1294" s="841"/>
      <c r="R1294" s="841"/>
      <c r="S1294" s="841"/>
      <c r="T1294" s="841"/>
      <c r="U1294" s="841"/>
      <c r="V1294" s="841"/>
      <c r="W1294" s="841"/>
      <c r="X1294" s="841"/>
      <c r="Y1294" s="841"/>
      <c r="Z1294" s="841"/>
      <c r="AA1294" s="841"/>
      <c r="AB1294" s="841"/>
      <c r="AC1294" s="841"/>
      <c r="AD1294" s="841"/>
      <c r="AE1294" s="12"/>
      <c r="AH1294" s="627" t="s">
        <v>7211</v>
      </c>
      <c r="AI1294" s="627"/>
      <c r="AJ1294" s="627" t="s">
        <v>7212</v>
      </c>
      <c r="AK1294" s="627"/>
      <c r="AL1294" s="627" t="s">
        <v>7213</v>
      </c>
      <c r="AM1294" s="627"/>
    </row>
    <row r="1295" spans="1:65" ht="15" customHeight="1">
      <c r="A1295" s="167"/>
      <c r="B1295" s="144"/>
      <c r="C1295" s="578" t="s">
        <v>2262</v>
      </c>
      <c r="D1295" s="578"/>
      <c r="E1295" s="578"/>
      <c r="F1295" s="578"/>
      <c r="G1295" s="578"/>
      <c r="H1295" s="578"/>
      <c r="I1295" s="578"/>
      <c r="J1295" s="578"/>
      <c r="K1295" s="578"/>
      <c r="L1295" s="578"/>
      <c r="M1295" s="578"/>
      <c r="N1295" s="578"/>
      <c r="O1295" s="578"/>
      <c r="P1295" s="578"/>
      <c r="Q1295" s="578"/>
      <c r="R1295" s="578"/>
      <c r="S1295" s="578"/>
      <c r="T1295" s="578"/>
      <c r="U1295" s="578"/>
      <c r="V1295" s="578"/>
      <c r="W1295" s="578"/>
      <c r="X1295" s="578"/>
      <c r="Y1295" s="578"/>
      <c r="Z1295" s="578"/>
      <c r="AA1295" s="578"/>
      <c r="AB1295" s="578"/>
      <c r="AC1295" s="578"/>
      <c r="AD1295" s="578"/>
      <c r="AE1295" s="12"/>
      <c r="AH1295" s="642">
        <f>COUNTBLANK(D1303:AD1312)</f>
        <v>270</v>
      </c>
      <c r="AI1295" s="643"/>
      <c r="AJ1295" s="639">
        <v>270</v>
      </c>
      <c r="AK1295" s="641"/>
      <c r="AL1295" s="627"/>
      <c r="AM1295" s="627"/>
    </row>
    <row r="1296" spans="1:65" ht="36" customHeight="1">
      <c r="A1296" s="167"/>
      <c r="B1296" s="144"/>
      <c r="C1296" s="671" t="s">
        <v>1174</v>
      </c>
      <c r="D1296" s="671"/>
      <c r="E1296" s="671"/>
      <c r="F1296" s="671"/>
      <c r="G1296" s="671"/>
      <c r="H1296" s="671"/>
      <c r="I1296" s="671"/>
      <c r="J1296" s="671"/>
      <c r="K1296" s="671"/>
      <c r="L1296" s="671"/>
      <c r="M1296" s="671"/>
      <c r="N1296" s="671"/>
      <c r="O1296" s="671"/>
      <c r="P1296" s="671"/>
      <c r="Q1296" s="671"/>
      <c r="R1296" s="671"/>
      <c r="S1296" s="671"/>
      <c r="T1296" s="671"/>
      <c r="U1296" s="671"/>
      <c r="V1296" s="671"/>
      <c r="W1296" s="671"/>
      <c r="X1296" s="671"/>
      <c r="Y1296" s="671"/>
      <c r="Z1296" s="671"/>
      <c r="AA1296" s="671"/>
      <c r="AB1296" s="671"/>
      <c r="AC1296" s="671"/>
      <c r="AD1296" s="671"/>
      <c r="AE1296" s="12"/>
    </row>
    <row r="1297" spans="1:50" ht="36" customHeight="1">
      <c r="A1297" s="167"/>
      <c r="B1297" s="144"/>
      <c r="C1297" s="578" t="s">
        <v>1247</v>
      </c>
      <c r="D1297" s="578"/>
      <c r="E1297" s="578"/>
      <c r="F1297" s="578"/>
      <c r="G1297" s="578"/>
      <c r="H1297" s="578"/>
      <c r="I1297" s="578"/>
      <c r="J1297" s="578"/>
      <c r="K1297" s="578"/>
      <c r="L1297" s="578"/>
      <c r="M1297" s="578"/>
      <c r="N1297" s="578"/>
      <c r="O1297" s="578"/>
      <c r="P1297" s="578"/>
      <c r="Q1297" s="578"/>
      <c r="R1297" s="578"/>
      <c r="S1297" s="578"/>
      <c r="T1297" s="578"/>
      <c r="U1297" s="578"/>
      <c r="V1297" s="578"/>
      <c r="W1297" s="578"/>
      <c r="X1297" s="578"/>
      <c r="Y1297" s="578"/>
      <c r="Z1297" s="578"/>
      <c r="AA1297" s="578"/>
      <c r="AB1297" s="578"/>
      <c r="AC1297" s="578"/>
      <c r="AD1297" s="578"/>
      <c r="AE1297" s="12"/>
    </row>
    <row r="1298" spans="1:50" ht="36" customHeight="1">
      <c r="A1298" s="167"/>
      <c r="B1298" s="218"/>
      <c r="C1298" s="671" t="s">
        <v>2269</v>
      </c>
      <c r="D1298" s="671"/>
      <c r="E1298" s="671"/>
      <c r="F1298" s="671"/>
      <c r="G1298" s="671"/>
      <c r="H1298" s="671"/>
      <c r="I1298" s="671"/>
      <c r="J1298" s="671"/>
      <c r="K1298" s="671"/>
      <c r="L1298" s="671"/>
      <c r="M1298" s="671"/>
      <c r="N1298" s="671"/>
      <c r="O1298" s="671"/>
      <c r="P1298" s="671"/>
      <c r="Q1298" s="671"/>
      <c r="R1298" s="671"/>
      <c r="S1298" s="671"/>
      <c r="T1298" s="671"/>
      <c r="U1298" s="671"/>
      <c r="V1298" s="671"/>
      <c r="W1298" s="671"/>
      <c r="X1298" s="671"/>
      <c r="Y1298" s="671"/>
      <c r="Z1298" s="671"/>
      <c r="AA1298" s="671"/>
      <c r="AB1298" s="671"/>
      <c r="AC1298" s="671"/>
      <c r="AD1298" s="671"/>
      <c r="AE1298" s="12"/>
    </row>
    <row r="1299" spans="1:50" ht="48" customHeight="1">
      <c r="A1299" s="167"/>
      <c r="B1299" s="218"/>
      <c r="C1299" s="578" t="s">
        <v>1248</v>
      </c>
      <c r="D1299" s="578"/>
      <c r="E1299" s="578"/>
      <c r="F1299" s="578"/>
      <c r="G1299" s="578"/>
      <c r="H1299" s="578"/>
      <c r="I1299" s="578"/>
      <c r="J1299" s="578"/>
      <c r="K1299" s="578"/>
      <c r="L1299" s="578"/>
      <c r="M1299" s="578"/>
      <c r="N1299" s="578"/>
      <c r="O1299" s="578"/>
      <c r="P1299" s="578"/>
      <c r="Q1299" s="578"/>
      <c r="R1299" s="578"/>
      <c r="S1299" s="578"/>
      <c r="T1299" s="578"/>
      <c r="U1299" s="578"/>
      <c r="V1299" s="578"/>
      <c r="W1299" s="578"/>
      <c r="X1299" s="578"/>
      <c r="Y1299" s="578"/>
      <c r="Z1299" s="578"/>
      <c r="AA1299" s="578"/>
      <c r="AB1299" s="578"/>
      <c r="AC1299" s="578"/>
      <c r="AD1299" s="578"/>
      <c r="AE1299" s="12"/>
    </row>
    <row r="1300" spans="1:50" ht="36" customHeight="1">
      <c r="A1300" s="167"/>
      <c r="B1300" s="218"/>
      <c r="C1300" s="671" t="s">
        <v>2270</v>
      </c>
      <c r="D1300" s="671"/>
      <c r="E1300" s="671"/>
      <c r="F1300" s="671"/>
      <c r="G1300" s="671"/>
      <c r="H1300" s="671"/>
      <c r="I1300" s="671"/>
      <c r="J1300" s="671"/>
      <c r="K1300" s="671"/>
      <c r="L1300" s="671"/>
      <c r="M1300" s="671"/>
      <c r="N1300" s="671"/>
      <c r="O1300" s="671"/>
      <c r="P1300" s="671"/>
      <c r="Q1300" s="671"/>
      <c r="R1300" s="671"/>
      <c r="S1300" s="671"/>
      <c r="T1300" s="671"/>
      <c r="U1300" s="671"/>
      <c r="V1300" s="671"/>
      <c r="W1300" s="671"/>
      <c r="X1300" s="671"/>
      <c r="Y1300" s="671"/>
      <c r="Z1300" s="671"/>
      <c r="AA1300" s="671"/>
      <c r="AB1300" s="671"/>
      <c r="AC1300" s="671"/>
      <c r="AD1300" s="671"/>
      <c r="AE1300" s="12"/>
    </row>
    <row r="1301" spans="1:50" ht="15" customHeight="1">
      <c r="A1301" s="131"/>
      <c r="B1301" s="53"/>
      <c r="C1301" s="120"/>
      <c r="D1301" s="33"/>
      <c r="E1301" s="33"/>
      <c r="F1301" s="33"/>
      <c r="G1301" s="33"/>
      <c r="H1301" s="148"/>
      <c r="I1301" s="57"/>
      <c r="J1301" s="57"/>
      <c r="K1301" s="57"/>
      <c r="L1301" s="57"/>
      <c r="M1301" s="33"/>
      <c r="N1301" s="33"/>
      <c r="O1301" s="33"/>
      <c r="P1301" s="33"/>
      <c r="Q1301" s="33"/>
      <c r="R1301" s="33"/>
      <c r="S1301" s="142"/>
      <c r="T1301" s="142"/>
      <c r="U1301" s="57"/>
      <c r="V1301" s="148"/>
      <c r="W1301" s="142"/>
      <c r="X1301" s="142"/>
      <c r="Y1301" s="142"/>
      <c r="Z1301" s="142"/>
      <c r="AA1301" s="333"/>
      <c r="AB1301" s="333"/>
      <c r="AC1301" s="333"/>
      <c r="AD1301" s="333"/>
      <c r="AE1301" s="12"/>
    </row>
    <row r="1302" spans="1:50" ht="183.95" customHeight="1">
      <c r="A1302" s="131"/>
      <c r="B1302" s="53"/>
      <c r="C1302" s="558" t="s">
        <v>260</v>
      </c>
      <c r="D1302" s="558"/>
      <c r="E1302" s="558"/>
      <c r="F1302" s="558"/>
      <c r="G1302" s="670" t="s">
        <v>2068</v>
      </c>
      <c r="H1302" s="670"/>
      <c r="I1302" s="670"/>
      <c r="J1302" s="670"/>
      <c r="K1302" s="670" t="s">
        <v>1173</v>
      </c>
      <c r="L1302" s="670"/>
      <c r="M1302" s="670"/>
      <c r="N1302" s="670"/>
      <c r="O1302" s="558" t="s">
        <v>1245</v>
      </c>
      <c r="P1302" s="558"/>
      <c r="Q1302" s="558"/>
      <c r="R1302" s="558"/>
      <c r="S1302" s="670" t="s">
        <v>1246</v>
      </c>
      <c r="T1302" s="670"/>
      <c r="U1302" s="670"/>
      <c r="V1302" s="670"/>
      <c r="W1302" s="558" t="s">
        <v>1244</v>
      </c>
      <c r="X1302" s="558"/>
      <c r="Y1302" s="558"/>
      <c r="Z1302" s="558"/>
      <c r="AA1302" s="670" t="s">
        <v>1309</v>
      </c>
      <c r="AB1302" s="670"/>
      <c r="AC1302" s="670"/>
      <c r="AD1302" s="670"/>
      <c r="AE1302" s="12"/>
      <c r="AH1302" s="665" t="s">
        <v>7251</v>
      </c>
      <c r="AI1302" s="665"/>
      <c r="AJ1302"/>
      <c r="AK1302" s="682" t="s">
        <v>7273</v>
      </c>
      <c r="AL1302" s="682"/>
      <c r="AN1302" s="665" t="s">
        <v>7277</v>
      </c>
      <c r="AO1302" s="665"/>
      <c r="AQ1302" s="682" t="s">
        <v>7273</v>
      </c>
      <c r="AR1302" s="682"/>
      <c r="AT1302" s="666" t="s">
        <v>7233</v>
      </c>
      <c r="AU1302" s="666"/>
      <c r="AW1302" s="666" t="s">
        <v>7234</v>
      </c>
      <c r="AX1302" s="666"/>
    </row>
    <row r="1303" spans="1:50" ht="15" customHeight="1">
      <c r="A1303" s="131"/>
      <c r="B1303" s="53"/>
      <c r="C1303" s="82" t="s">
        <v>66</v>
      </c>
      <c r="D1303" s="746" t="str">
        <f t="shared" ref="D1303:D1312" si="140">IF($AH$1266=$AJ$1266,"",IF(D1275="","",D1275))</f>
        <v/>
      </c>
      <c r="E1303" s="746"/>
      <c r="F1303" s="746"/>
      <c r="G1303" s="830"/>
      <c r="H1303" s="562"/>
      <c r="I1303" s="562"/>
      <c r="J1303" s="831"/>
      <c r="K1303" s="667"/>
      <c r="L1303" s="668"/>
      <c r="M1303" s="668"/>
      <c r="N1303" s="669"/>
      <c r="O1303" s="550"/>
      <c r="P1303" s="551"/>
      <c r="Q1303" s="551"/>
      <c r="R1303" s="552"/>
      <c r="S1303" s="667"/>
      <c r="T1303" s="668"/>
      <c r="U1303" s="668"/>
      <c r="V1303" s="669"/>
      <c r="W1303" s="550"/>
      <c r="X1303" s="551"/>
      <c r="Y1303" s="551"/>
      <c r="Z1303" s="552"/>
      <c r="AA1303" s="667"/>
      <c r="AB1303" s="668"/>
      <c r="AC1303" s="668"/>
      <c r="AD1303" s="669"/>
      <c r="AE1303" s="12"/>
      <c r="AH1303" s="655">
        <f>IF($AH$1295=$AJ$1295,0,IF(OR(O1303="",O1303=1),0,1))</f>
        <v>0</v>
      </c>
      <c r="AI1303" s="655"/>
      <c r="AJ1303"/>
      <c r="AK1303" s="638">
        <f t="shared" ref="AK1303:AK1312" si="141">IF($AH$1295=$AJ$1295,0,IF(OR(AND(D1303&lt;&gt;"",AH1303=0,OR(SUM(S1303)&gt;0,COUNTA($G$1303:$AD$1312)=0)),AND(D1303&lt;&gt;"",AH1303=1,COUNTA(S1303)=0),AND(D1303&lt;&gt;"",AH1303=0,COUNTIF(S1303,"NS")=COUNTA($S$1302)),AND(D1303="",AH1303=0,COUNTA(S1303)=0)),0,1))</f>
        <v>0</v>
      </c>
      <c r="AL1303" s="638"/>
      <c r="AN1303" s="655">
        <f>IF($AH$1295=$AJ$1295,0,IF(OR(W1303="",W1303=1),0,1))</f>
        <v>0</v>
      </c>
      <c r="AO1303" s="655"/>
      <c r="AQ1303" s="638">
        <f t="shared" ref="AQ1303:AQ1312" si="142">IF($AH$1295=$AJ$1295,0,IF(OR(AND(D1303&lt;&gt;"",AN1303=0,OR(SUM(AA1303)&gt;0,COUNTA($G$1303:$AD$1312)=0)),AND(D1303&lt;&gt;"",AN1303=1,COUNTA(AA1303)=0),AND(D1303&lt;&gt;"",AN1303=0,COUNTIF(AA1303,"NS")=COUNTA($AA$1302)),AND(D1303="",AN1303=0,COUNTA(AA1303)=0)),0,1))</f>
        <v>0</v>
      </c>
      <c r="AR1303" s="638"/>
      <c r="AT1303" s="661">
        <f>IF($AH$1295=$AJ$1295,0,IF(COUNTIF(G1303:AD1312,"NS")=0,0,1))</f>
        <v>0</v>
      </c>
      <c r="AU1303" s="661"/>
      <c r="AW1303" s="638">
        <f t="shared" ref="AW1303:AW1312" si="143">IF($AH$1295=$AJ$1295,0,IF(OR(AND(D1303&lt;&gt;"",SUM(AH1303,AN1303)=0,COUNTA(G1303:AD1303)=COUNTA($G$1302:$AD$1302)),AND(D1303&lt;&gt;"",SUM(AH1303,AN1303)=1,COUNTA(G1303:AD1303)=COUNTA($G$1302:$R$1302,$W$1302:$AD$1302)),AND(D1303&lt;&gt;"",SUM(AH1303,AN1303)=2,COUNTA(G1303:AD1303)=COUNTA($G$1302:$R$1302,$W$1302)),AND(D1303="",COUNT(G1303:AD1303)=0)),0,1))</f>
        <v>0</v>
      </c>
      <c r="AX1303" s="638"/>
    </row>
    <row r="1304" spans="1:50" ht="15" customHeight="1">
      <c r="A1304" s="131"/>
      <c r="B1304" s="53"/>
      <c r="C1304" s="82" t="s">
        <v>67</v>
      </c>
      <c r="D1304" s="746" t="str">
        <f t="shared" si="140"/>
        <v/>
      </c>
      <c r="E1304" s="746"/>
      <c r="F1304" s="746"/>
      <c r="G1304" s="830"/>
      <c r="H1304" s="562"/>
      <c r="I1304" s="562"/>
      <c r="J1304" s="831"/>
      <c r="K1304" s="667"/>
      <c r="L1304" s="668"/>
      <c r="M1304" s="668"/>
      <c r="N1304" s="669"/>
      <c r="O1304" s="550"/>
      <c r="P1304" s="551"/>
      <c r="Q1304" s="551"/>
      <c r="R1304" s="552"/>
      <c r="S1304" s="667"/>
      <c r="T1304" s="668"/>
      <c r="U1304" s="668"/>
      <c r="V1304" s="669"/>
      <c r="W1304" s="550"/>
      <c r="X1304" s="551"/>
      <c r="Y1304" s="551"/>
      <c r="Z1304" s="552"/>
      <c r="AA1304" s="667"/>
      <c r="AB1304" s="668"/>
      <c r="AC1304" s="668"/>
      <c r="AD1304" s="669"/>
      <c r="AE1304" s="12"/>
      <c r="AH1304" s="655">
        <f t="shared" ref="AH1304:AH1312" si="144">IF($AH$1295=$AJ$1295,0,IF(OR(O1304="",O1304=1),0,1))</f>
        <v>0</v>
      </c>
      <c r="AI1304" s="655"/>
      <c r="AK1304" s="638">
        <f t="shared" si="141"/>
        <v>0</v>
      </c>
      <c r="AL1304" s="638"/>
      <c r="AN1304" s="655">
        <f t="shared" ref="AN1304:AN1312" si="145">IF($AH$1295=$AJ$1295,0,IF(OR(W1304="",W1304=1),0,1))</f>
        <v>0</v>
      </c>
      <c r="AO1304" s="655"/>
      <c r="AQ1304" s="638">
        <f t="shared" si="142"/>
        <v>0</v>
      </c>
      <c r="AR1304" s="638"/>
      <c r="AW1304" s="638">
        <f t="shared" si="143"/>
        <v>0</v>
      </c>
      <c r="AX1304" s="638"/>
    </row>
    <row r="1305" spans="1:50" ht="15" customHeight="1">
      <c r="A1305" s="131"/>
      <c r="B1305" s="53"/>
      <c r="C1305" s="82" t="s">
        <v>68</v>
      </c>
      <c r="D1305" s="746" t="str">
        <f t="shared" si="140"/>
        <v/>
      </c>
      <c r="E1305" s="746"/>
      <c r="F1305" s="746"/>
      <c r="G1305" s="830"/>
      <c r="H1305" s="562"/>
      <c r="I1305" s="562"/>
      <c r="J1305" s="831"/>
      <c r="K1305" s="667"/>
      <c r="L1305" s="668"/>
      <c r="M1305" s="668"/>
      <c r="N1305" s="669"/>
      <c r="O1305" s="550"/>
      <c r="P1305" s="551"/>
      <c r="Q1305" s="551"/>
      <c r="R1305" s="552"/>
      <c r="S1305" s="667"/>
      <c r="T1305" s="668"/>
      <c r="U1305" s="668"/>
      <c r="V1305" s="669"/>
      <c r="W1305" s="550"/>
      <c r="X1305" s="551"/>
      <c r="Y1305" s="551"/>
      <c r="Z1305" s="552"/>
      <c r="AA1305" s="667"/>
      <c r="AB1305" s="668"/>
      <c r="AC1305" s="668"/>
      <c r="AD1305" s="669"/>
      <c r="AE1305" s="12"/>
      <c r="AH1305" s="655">
        <f t="shared" si="144"/>
        <v>0</v>
      </c>
      <c r="AI1305" s="655"/>
      <c r="AK1305" s="638">
        <f t="shared" si="141"/>
        <v>0</v>
      </c>
      <c r="AL1305" s="638"/>
      <c r="AN1305" s="655">
        <f t="shared" si="145"/>
        <v>0</v>
      </c>
      <c r="AO1305" s="655"/>
      <c r="AQ1305" s="638">
        <f t="shared" si="142"/>
        <v>0</v>
      </c>
      <c r="AR1305" s="638"/>
      <c r="AW1305" s="638">
        <f t="shared" si="143"/>
        <v>0</v>
      </c>
      <c r="AX1305" s="638"/>
    </row>
    <row r="1306" spans="1:50" ht="15" customHeight="1">
      <c r="A1306" s="131"/>
      <c r="B1306" s="53"/>
      <c r="C1306" s="82" t="s">
        <v>69</v>
      </c>
      <c r="D1306" s="746" t="str">
        <f t="shared" si="140"/>
        <v/>
      </c>
      <c r="E1306" s="746"/>
      <c r="F1306" s="746"/>
      <c r="G1306" s="830"/>
      <c r="H1306" s="562"/>
      <c r="I1306" s="562"/>
      <c r="J1306" s="831"/>
      <c r="K1306" s="667"/>
      <c r="L1306" s="668"/>
      <c r="M1306" s="668"/>
      <c r="N1306" s="669"/>
      <c r="O1306" s="550"/>
      <c r="P1306" s="551"/>
      <c r="Q1306" s="551"/>
      <c r="R1306" s="552"/>
      <c r="S1306" s="667"/>
      <c r="T1306" s="668"/>
      <c r="U1306" s="668"/>
      <c r="V1306" s="669"/>
      <c r="W1306" s="550"/>
      <c r="X1306" s="551"/>
      <c r="Y1306" s="551"/>
      <c r="Z1306" s="552"/>
      <c r="AA1306" s="667"/>
      <c r="AB1306" s="668"/>
      <c r="AC1306" s="668"/>
      <c r="AD1306" s="669"/>
      <c r="AE1306" s="12"/>
      <c r="AH1306" s="655">
        <f t="shared" si="144"/>
        <v>0</v>
      </c>
      <c r="AI1306" s="655"/>
      <c r="AK1306" s="638">
        <f t="shared" si="141"/>
        <v>0</v>
      </c>
      <c r="AL1306" s="638"/>
      <c r="AN1306" s="655">
        <f t="shared" si="145"/>
        <v>0</v>
      </c>
      <c r="AO1306" s="655"/>
      <c r="AQ1306" s="638">
        <f t="shared" si="142"/>
        <v>0</v>
      </c>
      <c r="AR1306" s="638"/>
      <c r="AW1306" s="638">
        <f t="shared" si="143"/>
        <v>0</v>
      </c>
      <c r="AX1306" s="638"/>
    </row>
    <row r="1307" spans="1:50" ht="15" customHeight="1">
      <c r="A1307" s="131"/>
      <c r="B1307" s="53"/>
      <c r="C1307" s="82" t="s">
        <v>70</v>
      </c>
      <c r="D1307" s="746" t="str">
        <f t="shared" si="140"/>
        <v/>
      </c>
      <c r="E1307" s="746"/>
      <c r="F1307" s="746"/>
      <c r="G1307" s="830"/>
      <c r="H1307" s="562"/>
      <c r="I1307" s="562"/>
      <c r="J1307" s="831"/>
      <c r="K1307" s="667"/>
      <c r="L1307" s="668"/>
      <c r="M1307" s="668"/>
      <c r="N1307" s="669"/>
      <c r="O1307" s="550"/>
      <c r="P1307" s="551"/>
      <c r="Q1307" s="551"/>
      <c r="R1307" s="552"/>
      <c r="S1307" s="667"/>
      <c r="T1307" s="668"/>
      <c r="U1307" s="668"/>
      <c r="V1307" s="669"/>
      <c r="W1307" s="550"/>
      <c r="X1307" s="551"/>
      <c r="Y1307" s="551"/>
      <c r="Z1307" s="552"/>
      <c r="AA1307" s="667"/>
      <c r="AB1307" s="668"/>
      <c r="AC1307" s="668"/>
      <c r="AD1307" s="669"/>
      <c r="AE1307" s="12"/>
      <c r="AH1307" s="655">
        <f t="shared" si="144"/>
        <v>0</v>
      </c>
      <c r="AI1307" s="655"/>
      <c r="AK1307" s="638">
        <f t="shared" si="141"/>
        <v>0</v>
      </c>
      <c r="AL1307" s="638"/>
      <c r="AN1307" s="655">
        <f t="shared" si="145"/>
        <v>0</v>
      </c>
      <c r="AO1307" s="655"/>
      <c r="AQ1307" s="638">
        <f t="shared" si="142"/>
        <v>0</v>
      </c>
      <c r="AR1307" s="638"/>
      <c r="AW1307" s="638">
        <f t="shared" si="143"/>
        <v>0</v>
      </c>
      <c r="AX1307" s="638"/>
    </row>
    <row r="1308" spans="1:50" ht="15" customHeight="1">
      <c r="A1308" s="131"/>
      <c r="B1308" s="53"/>
      <c r="C1308" s="82" t="s">
        <v>71</v>
      </c>
      <c r="D1308" s="746" t="str">
        <f t="shared" si="140"/>
        <v/>
      </c>
      <c r="E1308" s="746"/>
      <c r="F1308" s="746"/>
      <c r="G1308" s="830"/>
      <c r="H1308" s="562"/>
      <c r="I1308" s="562"/>
      <c r="J1308" s="831"/>
      <c r="K1308" s="667"/>
      <c r="L1308" s="668"/>
      <c r="M1308" s="668"/>
      <c r="N1308" s="669"/>
      <c r="O1308" s="550"/>
      <c r="P1308" s="551"/>
      <c r="Q1308" s="551"/>
      <c r="R1308" s="552"/>
      <c r="S1308" s="667"/>
      <c r="T1308" s="668"/>
      <c r="U1308" s="668"/>
      <c r="V1308" s="669"/>
      <c r="W1308" s="550"/>
      <c r="X1308" s="551"/>
      <c r="Y1308" s="551"/>
      <c r="Z1308" s="552"/>
      <c r="AA1308" s="667"/>
      <c r="AB1308" s="668"/>
      <c r="AC1308" s="668"/>
      <c r="AD1308" s="669"/>
      <c r="AE1308" s="12"/>
      <c r="AH1308" s="655">
        <f t="shared" si="144"/>
        <v>0</v>
      </c>
      <c r="AI1308" s="655"/>
      <c r="AK1308" s="638">
        <f t="shared" si="141"/>
        <v>0</v>
      </c>
      <c r="AL1308" s="638"/>
      <c r="AN1308" s="655">
        <f t="shared" si="145"/>
        <v>0</v>
      </c>
      <c r="AO1308" s="655"/>
      <c r="AQ1308" s="638">
        <f t="shared" si="142"/>
        <v>0</v>
      </c>
      <c r="AR1308" s="638"/>
      <c r="AW1308" s="638">
        <f t="shared" si="143"/>
        <v>0</v>
      </c>
      <c r="AX1308" s="638"/>
    </row>
    <row r="1309" spans="1:50" ht="15" customHeight="1">
      <c r="A1309" s="131"/>
      <c r="B1309" s="53"/>
      <c r="C1309" s="82" t="s">
        <v>72</v>
      </c>
      <c r="D1309" s="746" t="str">
        <f t="shared" si="140"/>
        <v/>
      </c>
      <c r="E1309" s="746"/>
      <c r="F1309" s="746"/>
      <c r="G1309" s="830"/>
      <c r="H1309" s="562"/>
      <c r="I1309" s="562"/>
      <c r="J1309" s="831"/>
      <c r="K1309" s="667"/>
      <c r="L1309" s="668"/>
      <c r="M1309" s="668"/>
      <c r="N1309" s="669"/>
      <c r="O1309" s="550"/>
      <c r="P1309" s="551"/>
      <c r="Q1309" s="551"/>
      <c r="R1309" s="552"/>
      <c r="S1309" s="667"/>
      <c r="T1309" s="668"/>
      <c r="U1309" s="668"/>
      <c r="V1309" s="669"/>
      <c r="W1309" s="550"/>
      <c r="X1309" s="551"/>
      <c r="Y1309" s="551"/>
      <c r="Z1309" s="552"/>
      <c r="AA1309" s="667"/>
      <c r="AB1309" s="668"/>
      <c r="AC1309" s="668"/>
      <c r="AD1309" s="669"/>
      <c r="AE1309" s="12"/>
      <c r="AH1309" s="655">
        <f t="shared" si="144"/>
        <v>0</v>
      </c>
      <c r="AI1309" s="655"/>
      <c r="AK1309" s="638">
        <f t="shared" si="141"/>
        <v>0</v>
      </c>
      <c r="AL1309" s="638"/>
      <c r="AN1309" s="655">
        <f t="shared" si="145"/>
        <v>0</v>
      </c>
      <c r="AO1309" s="655"/>
      <c r="AQ1309" s="638">
        <f t="shared" si="142"/>
        <v>0</v>
      </c>
      <c r="AR1309" s="638"/>
      <c r="AW1309" s="638">
        <f t="shared" si="143"/>
        <v>0</v>
      </c>
      <c r="AX1309" s="638"/>
    </row>
    <row r="1310" spans="1:50" ht="15" customHeight="1">
      <c r="A1310" s="131"/>
      <c r="B1310" s="53"/>
      <c r="C1310" s="82" t="s">
        <v>73</v>
      </c>
      <c r="D1310" s="746" t="str">
        <f t="shared" si="140"/>
        <v/>
      </c>
      <c r="E1310" s="746"/>
      <c r="F1310" s="746"/>
      <c r="G1310" s="830"/>
      <c r="H1310" s="562"/>
      <c r="I1310" s="562"/>
      <c r="J1310" s="831"/>
      <c r="K1310" s="667"/>
      <c r="L1310" s="668"/>
      <c r="M1310" s="668"/>
      <c r="N1310" s="669"/>
      <c r="O1310" s="550"/>
      <c r="P1310" s="551"/>
      <c r="Q1310" s="551"/>
      <c r="R1310" s="552"/>
      <c r="S1310" s="667"/>
      <c r="T1310" s="668"/>
      <c r="U1310" s="668"/>
      <c r="V1310" s="669"/>
      <c r="W1310" s="550"/>
      <c r="X1310" s="551"/>
      <c r="Y1310" s="551"/>
      <c r="Z1310" s="552"/>
      <c r="AA1310" s="667"/>
      <c r="AB1310" s="668"/>
      <c r="AC1310" s="668"/>
      <c r="AD1310" s="669"/>
      <c r="AE1310" s="12"/>
      <c r="AH1310" s="655">
        <f t="shared" si="144"/>
        <v>0</v>
      </c>
      <c r="AI1310" s="655"/>
      <c r="AK1310" s="638">
        <f t="shared" si="141"/>
        <v>0</v>
      </c>
      <c r="AL1310" s="638"/>
      <c r="AN1310" s="655">
        <f t="shared" si="145"/>
        <v>0</v>
      </c>
      <c r="AO1310" s="655"/>
      <c r="AQ1310" s="638">
        <f t="shared" si="142"/>
        <v>0</v>
      </c>
      <c r="AR1310" s="638"/>
      <c r="AW1310" s="638">
        <f t="shared" si="143"/>
        <v>0</v>
      </c>
      <c r="AX1310" s="638"/>
    </row>
    <row r="1311" spans="1:50" ht="15" customHeight="1">
      <c r="A1311" s="131"/>
      <c r="B1311" s="53"/>
      <c r="C1311" s="82" t="s">
        <v>74</v>
      </c>
      <c r="D1311" s="746" t="str">
        <f t="shared" si="140"/>
        <v/>
      </c>
      <c r="E1311" s="746"/>
      <c r="F1311" s="746"/>
      <c r="G1311" s="830"/>
      <c r="H1311" s="562"/>
      <c r="I1311" s="562"/>
      <c r="J1311" s="831"/>
      <c r="K1311" s="667"/>
      <c r="L1311" s="668"/>
      <c r="M1311" s="668"/>
      <c r="N1311" s="669"/>
      <c r="O1311" s="550"/>
      <c r="P1311" s="551"/>
      <c r="Q1311" s="551"/>
      <c r="R1311" s="552"/>
      <c r="S1311" s="667"/>
      <c r="T1311" s="668"/>
      <c r="U1311" s="668"/>
      <c r="V1311" s="669"/>
      <c r="W1311" s="550"/>
      <c r="X1311" s="551"/>
      <c r="Y1311" s="551"/>
      <c r="Z1311" s="552"/>
      <c r="AA1311" s="667"/>
      <c r="AB1311" s="668"/>
      <c r="AC1311" s="668"/>
      <c r="AD1311" s="669"/>
      <c r="AE1311" s="12"/>
      <c r="AH1311" s="655">
        <f t="shared" si="144"/>
        <v>0</v>
      </c>
      <c r="AI1311" s="655"/>
      <c r="AK1311" s="638">
        <f t="shared" si="141"/>
        <v>0</v>
      </c>
      <c r="AL1311" s="638"/>
      <c r="AN1311" s="655">
        <f t="shared" si="145"/>
        <v>0</v>
      </c>
      <c r="AO1311" s="655"/>
      <c r="AQ1311" s="638">
        <f t="shared" si="142"/>
        <v>0</v>
      </c>
      <c r="AR1311" s="638"/>
      <c r="AW1311" s="638">
        <f t="shared" si="143"/>
        <v>0</v>
      </c>
      <c r="AX1311" s="638"/>
    </row>
    <row r="1312" spans="1:50" ht="15" customHeight="1">
      <c r="A1312" s="131"/>
      <c r="B1312" s="53"/>
      <c r="C1312" s="82" t="s">
        <v>75</v>
      </c>
      <c r="D1312" s="746" t="str">
        <f t="shared" si="140"/>
        <v/>
      </c>
      <c r="E1312" s="746"/>
      <c r="F1312" s="746"/>
      <c r="G1312" s="830"/>
      <c r="H1312" s="562"/>
      <c r="I1312" s="562"/>
      <c r="J1312" s="831"/>
      <c r="K1312" s="667"/>
      <c r="L1312" s="668"/>
      <c r="M1312" s="668"/>
      <c r="N1312" s="669"/>
      <c r="O1312" s="550"/>
      <c r="P1312" s="551"/>
      <c r="Q1312" s="551"/>
      <c r="R1312" s="552"/>
      <c r="S1312" s="667"/>
      <c r="T1312" s="668"/>
      <c r="U1312" s="668"/>
      <c r="V1312" s="669"/>
      <c r="W1312" s="550"/>
      <c r="X1312" s="551"/>
      <c r="Y1312" s="551"/>
      <c r="Z1312" s="552"/>
      <c r="AA1312" s="667"/>
      <c r="AB1312" s="668"/>
      <c r="AC1312" s="668"/>
      <c r="AD1312" s="669"/>
      <c r="AE1312" s="12"/>
      <c r="AH1312" s="655">
        <f t="shared" si="144"/>
        <v>0</v>
      </c>
      <c r="AI1312" s="655"/>
      <c r="AK1312" s="638">
        <f t="shared" si="141"/>
        <v>0</v>
      </c>
      <c r="AL1312" s="638"/>
      <c r="AN1312" s="655">
        <f t="shared" si="145"/>
        <v>0</v>
      </c>
      <c r="AO1312" s="655"/>
      <c r="AQ1312" s="638">
        <f t="shared" si="142"/>
        <v>0</v>
      </c>
      <c r="AR1312" s="638"/>
      <c r="AW1312" s="638">
        <f t="shared" si="143"/>
        <v>0</v>
      </c>
      <c r="AX1312" s="638"/>
    </row>
    <row r="1313" spans="1:50" ht="15" customHeight="1">
      <c r="A1313" s="131"/>
      <c r="B1313" s="53"/>
      <c r="C1313" s="120"/>
      <c r="D1313" s="33"/>
      <c r="E1313" s="33"/>
      <c r="F1313" s="33"/>
      <c r="G1313" s="33"/>
      <c r="H1313" s="148"/>
      <c r="I1313" s="57"/>
      <c r="J1313" s="148" t="s">
        <v>126</v>
      </c>
      <c r="K1313" s="832">
        <f>IF(AND(SUM(K1303:N1312)=0,COUNTIF(K1303:N1312,"NS")&gt;0),"NS",
IF(AND(SUM(K1303:N1312)=0,COUNTIF(K1303:N1312,0)&gt;0),0,
IF(AND(SUM(K1303:N1312)=0,COUNTIF(K1303:N1312,"NA")&gt;0),"NA",
SUM(K1303:N1312))))</f>
        <v>0</v>
      </c>
      <c r="L1313" s="833"/>
      <c r="M1313" s="833"/>
      <c r="N1313" s="834"/>
      <c r="O1313" s="33"/>
      <c r="P1313" s="33"/>
      <c r="Q1313" s="33"/>
      <c r="R1313" s="33"/>
      <c r="S1313" s="832">
        <f>IF(AND(SUM(S1303:V1312)=0,COUNTIF(S1303:V1312,"NS")&gt;0),"NS",
IF(AND(SUM(S1303:V1312)=0,COUNTIF(S1303:V1312,0)&gt;0),0,
IF(AND(SUM(S1303:V1312)=0,COUNTIF(S1303:V1312,"NA")&gt;0),"NA",
SUM(S1303:V1312))))</f>
        <v>0</v>
      </c>
      <c r="T1313" s="833"/>
      <c r="U1313" s="833"/>
      <c r="V1313" s="834"/>
      <c r="W1313" s="142"/>
      <c r="X1313" s="142"/>
      <c r="Y1313" s="142"/>
      <c r="Z1313" s="142"/>
      <c r="AA1313" s="832">
        <f>IF(AND(SUM(AA1303:AD1312)=0,COUNTIF(AA1303:AD1312,"NS")&gt;0),"NS",
IF(AND(SUM(AA1303:AD1312)=0,COUNTIF(AA1303:AD1312,0)&gt;0),0,
IF(AND(SUM(AA1303:AD1312)=0,COUNTIF(AA1303:AD1312,"NA")&gt;0),"NA",
SUM(AA1303:AD1312))))</f>
        <v>0</v>
      </c>
      <c r="AB1313" s="833"/>
      <c r="AC1313" s="833"/>
      <c r="AD1313" s="834"/>
      <c r="AE1313" s="12"/>
      <c r="AK1313" s="686">
        <f>SUM(AK1303:AL1312)</f>
        <v>0</v>
      </c>
      <c r="AL1313" s="687"/>
      <c r="AQ1313" s="686">
        <f>SUM(AQ1303:AR1312)</f>
        <v>0</v>
      </c>
      <c r="AR1313" s="687"/>
      <c r="AW1313" s="642">
        <f>SUM(AW1303:AX1312)</f>
        <v>0</v>
      </c>
      <c r="AX1313" s="643"/>
    </row>
    <row r="1314" spans="1:50" ht="15" customHeight="1">
      <c r="A1314" s="131"/>
      <c r="B1314" s="53"/>
      <c r="C1314" s="120"/>
      <c r="D1314" s="33"/>
      <c r="E1314" s="33"/>
      <c r="F1314" s="33"/>
      <c r="G1314" s="33"/>
      <c r="H1314" s="148"/>
      <c r="I1314" s="57"/>
      <c r="J1314" s="57"/>
      <c r="K1314" s="57"/>
      <c r="L1314" s="57"/>
      <c r="M1314" s="33"/>
      <c r="N1314" s="33"/>
      <c r="O1314" s="33"/>
      <c r="P1314" s="33"/>
      <c r="Q1314" s="33"/>
      <c r="R1314" s="33"/>
      <c r="S1314" s="142"/>
      <c r="T1314" s="142"/>
      <c r="U1314" s="57"/>
      <c r="V1314" s="148"/>
      <c r="W1314" s="142"/>
      <c r="X1314" s="142"/>
      <c r="Y1314" s="142"/>
      <c r="Z1314" s="142"/>
      <c r="AA1314" s="142"/>
      <c r="AB1314" s="142"/>
      <c r="AC1314" s="142"/>
      <c r="AD1314" s="142"/>
      <c r="AE1314" s="12"/>
    </row>
    <row r="1315" spans="1:50" ht="24" customHeight="1">
      <c r="A1315" s="131"/>
      <c r="B1315" s="143"/>
      <c r="C1315" s="675" t="s">
        <v>127</v>
      </c>
      <c r="D1315" s="675"/>
      <c r="E1315" s="675"/>
      <c r="F1315" s="675"/>
      <c r="G1315" s="675"/>
      <c r="H1315" s="675"/>
      <c r="I1315" s="675"/>
      <c r="J1315" s="675"/>
      <c r="K1315" s="675"/>
      <c r="L1315" s="675"/>
      <c r="M1315" s="675"/>
      <c r="N1315" s="675"/>
      <c r="O1315" s="675"/>
      <c r="P1315" s="675"/>
      <c r="Q1315" s="675"/>
      <c r="R1315" s="675"/>
      <c r="S1315" s="675"/>
      <c r="T1315" s="675"/>
      <c r="U1315" s="675"/>
      <c r="V1315" s="675"/>
      <c r="W1315" s="675"/>
      <c r="X1315" s="675"/>
      <c r="Y1315" s="675"/>
      <c r="Z1315" s="675"/>
      <c r="AA1315" s="675"/>
      <c r="AB1315" s="675"/>
      <c r="AC1315" s="675"/>
      <c r="AD1315" s="675"/>
      <c r="AE1315" s="12"/>
    </row>
    <row r="1316" spans="1:50" ht="60" customHeight="1">
      <c r="A1316" s="131"/>
      <c r="B1316" s="143"/>
      <c r="C1316" s="702"/>
      <c r="D1316" s="702"/>
      <c r="E1316" s="702"/>
      <c r="F1316" s="702"/>
      <c r="G1316" s="702"/>
      <c r="H1316" s="702"/>
      <c r="I1316" s="702"/>
      <c r="J1316" s="702"/>
      <c r="K1316" s="702"/>
      <c r="L1316" s="702"/>
      <c r="M1316" s="702"/>
      <c r="N1316" s="702"/>
      <c r="O1316" s="702"/>
      <c r="P1316" s="702"/>
      <c r="Q1316" s="702"/>
      <c r="R1316" s="702"/>
      <c r="S1316" s="702"/>
      <c r="T1316" s="702"/>
      <c r="U1316" s="702"/>
      <c r="V1316" s="702"/>
      <c r="W1316" s="702"/>
      <c r="X1316" s="702"/>
      <c r="Y1316" s="702"/>
      <c r="Z1316" s="702"/>
      <c r="AA1316" s="702"/>
      <c r="AB1316" s="702"/>
      <c r="AC1316" s="702"/>
      <c r="AD1316" s="702"/>
      <c r="AE1316" s="12"/>
    </row>
    <row r="1317" spans="1:50" ht="15" customHeight="1">
      <c r="A1317" s="131"/>
      <c r="B1317" s="624" t="str">
        <f>IF(AK1313=0,"", "Error: Para cada centro de resguardo, si contó con espacios de refrigerado para cadáveres debe haber al menos uno anotado.")</f>
        <v/>
      </c>
      <c r="C1317" s="624"/>
      <c r="D1317" s="624"/>
      <c r="E1317" s="624"/>
      <c r="F1317" s="624"/>
      <c r="G1317" s="624"/>
      <c r="H1317" s="624"/>
      <c r="I1317" s="624"/>
      <c r="J1317" s="624"/>
      <c r="K1317" s="624"/>
      <c r="L1317" s="624"/>
      <c r="M1317" s="624"/>
      <c r="N1317" s="624"/>
      <c r="O1317" s="624"/>
      <c r="P1317" s="624"/>
      <c r="Q1317" s="624"/>
      <c r="R1317" s="624"/>
      <c r="S1317" s="624"/>
      <c r="T1317" s="624"/>
      <c r="U1317" s="624"/>
      <c r="V1317" s="624"/>
      <c r="W1317" s="624"/>
      <c r="X1317" s="624"/>
      <c r="Y1317" s="624"/>
      <c r="Z1317" s="624"/>
      <c r="AA1317" s="624"/>
      <c r="AB1317" s="624"/>
      <c r="AC1317" s="624"/>
      <c r="AD1317" s="624"/>
      <c r="AE1317" s="12"/>
    </row>
    <row r="1318" spans="1:50" ht="25.5" customHeight="1">
      <c r="A1318" s="131"/>
      <c r="B1318" s="677" t="str">
        <f>IF(AQ1313=0,"", "Error: Para cada centro de resguardo, si contó con espacios de para el reguardo de restos de seres humanos sin tejidos blandos para cadáveres debe haber al menos uno anotado.")</f>
        <v/>
      </c>
      <c r="C1318" s="677"/>
      <c r="D1318" s="677"/>
      <c r="E1318" s="677"/>
      <c r="F1318" s="677"/>
      <c r="G1318" s="677"/>
      <c r="H1318" s="677"/>
      <c r="I1318" s="677"/>
      <c r="J1318" s="677"/>
      <c r="K1318" s="677"/>
      <c r="L1318" s="677"/>
      <c r="M1318" s="677"/>
      <c r="N1318" s="677"/>
      <c r="O1318" s="677"/>
      <c r="P1318" s="677"/>
      <c r="Q1318" s="677"/>
      <c r="R1318" s="677"/>
      <c r="S1318" s="677"/>
      <c r="T1318" s="677"/>
      <c r="U1318" s="677"/>
      <c r="V1318" s="677"/>
      <c r="W1318" s="677"/>
      <c r="X1318" s="677"/>
      <c r="Y1318" s="677"/>
      <c r="Z1318" s="677"/>
      <c r="AA1318" s="677"/>
      <c r="AB1318" s="677"/>
      <c r="AC1318" s="677"/>
      <c r="AD1318" s="677"/>
      <c r="AE1318" s="12"/>
    </row>
    <row r="1319" spans="1:50" ht="15" customHeight="1">
      <c r="A1319" s="131"/>
      <c r="B1319" s="756" t="str">
        <f>IF(AT1303=0,"","Alerta: Debe justificar el uso de NS argumentando el estado de la información desconocida.")</f>
        <v/>
      </c>
      <c r="C1319" s="756"/>
      <c r="D1319" s="756"/>
      <c r="E1319" s="756"/>
      <c r="F1319" s="756"/>
      <c r="G1319" s="756"/>
      <c r="H1319" s="756"/>
      <c r="I1319" s="756"/>
      <c r="J1319" s="756"/>
      <c r="K1319" s="756"/>
      <c r="L1319" s="756"/>
      <c r="M1319" s="756"/>
      <c r="N1319" s="756"/>
      <c r="O1319" s="756"/>
      <c r="P1319" s="756"/>
      <c r="Q1319" s="756"/>
      <c r="R1319" s="756"/>
      <c r="S1319" s="756"/>
      <c r="T1319" s="756"/>
      <c r="U1319" s="756"/>
      <c r="V1319" s="756"/>
      <c r="W1319" s="756"/>
      <c r="X1319" s="756"/>
      <c r="Y1319" s="756"/>
      <c r="Z1319" s="756"/>
      <c r="AA1319" s="756"/>
      <c r="AB1319" s="756"/>
      <c r="AC1319" s="756"/>
      <c r="AD1319" s="756"/>
      <c r="AE1319" s="12"/>
    </row>
    <row r="1320" spans="1:50" ht="15" customHeight="1">
      <c r="B1320" s="625" t="str">
        <f>IF(AW1313=0,"","Error: Debe completar toda la información requerida.")</f>
        <v/>
      </c>
      <c r="C1320" s="625"/>
      <c r="D1320" s="625"/>
      <c r="E1320" s="625"/>
      <c r="F1320" s="625"/>
      <c r="G1320" s="625"/>
      <c r="H1320" s="625"/>
      <c r="I1320" s="625"/>
      <c r="J1320" s="625"/>
      <c r="K1320" s="625"/>
      <c r="L1320" s="625"/>
      <c r="M1320" s="625"/>
      <c r="N1320" s="625"/>
      <c r="O1320" s="625"/>
      <c r="P1320" s="625"/>
      <c r="Q1320" s="625"/>
      <c r="R1320" s="625"/>
      <c r="S1320" s="625"/>
      <c r="T1320" s="625"/>
      <c r="U1320" s="625"/>
      <c r="V1320" s="625"/>
      <c r="W1320" s="625"/>
      <c r="X1320" s="625"/>
      <c r="Y1320" s="625"/>
      <c r="Z1320" s="625"/>
      <c r="AA1320" s="625"/>
      <c r="AB1320" s="625"/>
      <c r="AC1320" s="625"/>
      <c r="AD1320" s="625"/>
    </row>
    <row r="1321" spans="1:50" ht="15" customHeight="1"/>
    <row r="1322" spans="1:50" ht="15" customHeight="1" thickBot="1"/>
    <row r="1323" spans="1:50" ht="15" customHeight="1" thickBot="1">
      <c r="A1323" s="132"/>
      <c r="B1323" s="595" t="s">
        <v>7753</v>
      </c>
      <c r="C1323" s="596"/>
      <c r="D1323" s="596"/>
      <c r="E1323" s="596"/>
      <c r="F1323" s="596"/>
      <c r="G1323" s="596"/>
      <c r="H1323" s="596"/>
      <c r="I1323" s="596"/>
      <c r="J1323" s="596"/>
      <c r="K1323" s="596"/>
      <c r="L1323" s="596"/>
      <c r="M1323" s="596"/>
      <c r="N1323" s="596"/>
      <c r="O1323" s="596"/>
      <c r="P1323" s="596"/>
      <c r="Q1323" s="596"/>
      <c r="R1323" s="596"/>
      <c r="S1323" s="596"/>
      <c r="T1323" s="596"/>
      <c r="U1323" s="596"/>
      <c r="V1323" s="596"/>
      <c r="W1323" s="596"/>
      <c r="X1323" s="596"/>
      <c r="Y1323" s="596"/>
      <c r="Z1323" s="596"/>
      <c r="AA1323" s="596"/>
      <c r="AB1323" s="596"/>
      <c r="AC1323" s="596"/>
      <c r="AD1323" s="597"/>
      <c r="AE1323" s="12"/>
    </row>
    <row r="1324" spans="1:50" ht="15" customHeight="1">
      <c r="A1324" s="131"/>
      <c r="B1324" s="808" t="s">
        <v>106</v>
      </c>
      <c r="C1324" s="809"/>
      <c r="D1324" s="809"/>
      <c r="E1324" s="809"/>
      <c r="F1324" s="809"/>
      <c r="G1324" s="809"/>
      <c r="H1324" s="809"/>
      <c r="I1324" s="809"/>
      <c r="J1324" s="809"/>
      <c r="K1324" s="809"/>
      <c r="L1324" s="809"/>
      <c r="M1324" s="809"/>
      <c r="N1324" s="809"/>
      <c r="O1324" s="809"/>
      <c r="P1324" s="809"/>
      <c r="Q1324" s="809"/>
      <c r="R1324" s="809"/>
      <c r="S1324" s="809"/>
      <c r="T1324" s="809"/>
      <c r="U1324" s="809"/>
      <c r="V1324" s="809"/>
      <c r="W1324" s="809"/>
      <c r="X1324" s="809"/>
      <c r="Y1324" s="809"/>
      <c r="Z1324" s="809"/>
      <c r="AA1324" s="809"/>
      <c r="AB1324" s="809"/>
      <c r="AC1324" s="809"/>
      <c r="AD1324" s="810"/>
      <c r="AE1324" s="15"/>
    </row>
    <row r="1325" spans="1:50" ht="36" customHeight="1">
      <c r="A1325" s="131"/>
      <c r="B1325" s="159"/>
      <c r="C1325" s="578" t="s">
        <v>2266</v>
      </c>
      <c r="D1325" s="578"/>
      <c r="E1325" s="578"/>
      <c r="F1325" s="578"/>
      <c r="G1325" s="578"/>
      <c r="H1325" s="578"/>
      <c r="I1325" s="578"/>
      <c r="J1325" s="578"/>
      <c r="K1325" s="578"/>
      <c r="L1325" s="578"/>
      <c r="M1325" s="578"/>
      <c r="N1325" s="578"/>
      <c r="O1325" s="578"/>
      <c r="P1325" s="578"/>
      <c r="Q1325" s="578"/>
      <c r="R1325" s="578"/>
      <c r="S1325" s="578"/>
      <c r="T1325" s="578"/>
      <c r="U1325" s="578"/>
      <c r="V1325" s="578"/>
      <c r="W1325" s="578"/>
      <c r="X1325" s="578"/>
      <c r="Y1325" s="578"/>
      <c r="Z1325" s="578"/>
      <c r="AA1325" s="578"/>
      <c r="AB1325" s="578"/>
      <c r="AC1325" s="578"/>
      <c r="AD1325" s="819"/>
      <c r="AE1325" s="15"/>
    </row>
    <row r="1326" spans="1:50" ht="15" customHeight="1">
      <c r="A1326" s="131"/>
      <c r="B1326" s="847" t="s">
        <v>107</v>
      </c>
      <c r="C1326" s="848"/>
      <c r="D1326" s="848"/>
      <c r="E1326" s="848"/>
      <c r="F1326" s="848"/>
      <c r="G1326" s="848"/>
      <c r="H1326" s="848"/>
      <c r="I1326" s="848"/>
      <c r="J1326" s="848"/>
      <c r="K1326" s="848"/>
      <c r="L1326" s="848"/>
      <c r="M1326" s="848"/>
      <c r="N1326" s="848"/>
      <c r="O1326" s="848"/>
      <c r="P1326" s="848"/>
      <c r="Q1326" s="848"/>
      <c r="R1326" s="848"/>
      <c r="S1326" s="848"/>
      <c r="T1326" s="848"/>
      <c r="U1326" s="848"/>
      <c r="V1326" s="848"/>
      <c r="W1326" s="848"/>
      <c r="X1326" s="848"/>
      <c r="Y1326" s="848"/>
      <c r="Z1326" s="848"/>
      <c r="AA1326" s="848"/>
      <c r="AB1326" s="848"/>
      <c r="AC1326" s="848"/>
      <c r="AD1326" s="849"/>
      <c r="AE1326" s="12"/>
    </row>
    <row r="1327" spans="1:50" ht="24" customHeight="1">
      <c r="A1327" s="131"/>
      <c r="B1327" s="177"/>
      <c r="C1327" s="817" t="s">
        <v>1081</v>
      </c>
      <c r="D1327" s="817"/>
      <c r="E1327" s="817"/>
      <c r="F1327" s="817"/>
      <c r="G1327" s="817"/>
      <c r="H1327" s="817"/>
      <c r="I1327" s="817"/>
      <c r="J1327" s="817"/>
      <c r="K1327" s="817"/>
      <c r="L1327" s="817"/>
      <c r="M1327" s="817"/>
      <c r="N1327" s="817"/>
      <c r="O1327" s="817"/>
      <c r="P1327" s="817"/>
      <c r="Q1327" s="817"/>
      <c r="R1327" s="817"/>
      <c r="S1327" s="817"/>
      <c r="T1327" s="817"/>
      <c r="U1327" s="817"/>
      <c r="V1327" s="817"/>
      <c r="W1327" s="817"/>
      <c r="X1327" s="817"/>
      <c r="Y1327" s="817"/>
      <c r="Z1327" s="817"/>
      <c r="AA1327" s="817"/>
      <c r="AB1327" s="817"/>
      <c r="AC1327" s="817"/>
      <c r="AD1327" s="818"/>
      <c r="AE1327" s="12"/>
    </row>
    <row r="1328" spans="1:50" ht="15" customHeight="1">
      <c r="A1328" s="131"/>
      <c r="B1328" s="53"/>
      <c r="C1328" s="53"/>
      <c r="D1328" s="53"/>
      <c r="E1328" s="53"/>
      <c r="F1328" s="53"/>
      <c r="G1328" s="53"/>
      <c r="H1328" s="53"/>
      <c r="I1328" s="53"/>
      <c r="J1328" s="53"/>
      <c r="K1328" s="53"/>
      <c r="L1328" s="53"/>
      <c r="M1328" s="53"/>
      <c r="N1328" s="53"/>
      <c r="O1328" s="53"/>
      <c r="P1328" s="53"/>
      <c r="Q1328" s="53"/>
      <c r="R1328" s="53"/>
      <c r="S1328" s="53"/>
      <c r="T1328" s="53"/>
      <c r="U1328" s="53"/>
      <c r="V1328" s="53"/>
      <c r="W1328" s="53"/>
      <c r="X1328" s="53"/>
      <c r="Y1328" s="53"/>
      <c r="Z1328" s="53"/>
      <c r="AA1328" s="53"/>
      <c r="AB1328" s="53"/>
      <c r="AC1328" s="53"/>
      <c r="AD1328" s="53"/>
      <c r="AE1328" s="12"/>
    </row>
    <row r="1329" spans="1:44" ht="24" customHeight="1">
      <c r="A1329" s="131" t="s">
        <v>972</v>
      </c>
      <c r="B1329" s="841" t="s">
        <v>7600</v>
      </c>
      <c r="C1329" s="841"/>
      <c r="D1329" s="841"/>
      <c r="E1329" s="841"/>
      <c r="F1329" s="841"/>
      <c r="G1329" s="841"/>
      <c r="H1329" s="841"/>
      <c r="I1329" s="841"/>
      <c r="J1329" s="841"/>
      <c r="K1329" s="841"/>
      <c r="L1329" s="841"/>
      <c r="M1329" s="841"/>
      <c r="N1329" s="841"/>
      <c r="O1329" s="841"/>
      <c r="P1329" s="841"/>
      <c r="Q1329" s="841"/>
      <c r="R1329" s="841"/>
      <c r="S1329" s="841"/>
      <c r="T1329" s="841"/>
      <c r="U1329" s="841"/>
      <c r="V1329" s="841"/>
      <c r="W1329" s="841"/>
      <c r="X1329" s="841"/>
      <c r="Y1329" s="841"/>
      <c r="Z1329" s="841"/>
      <c r="AA1329" s="841"/>
      <c r="AB1329" s="841"/>
      <c r="AC1329" s="841"/>
      <c r="AD1329" s="841"/>
      <c r="AE1329" s="12"/>
      <c r="AH1329" s="627" t="s">
        <v>7211</v>
      </c>
      <c r="AI1329" s="627"/>
      <c r="AJ1329" s="627" t="s">
        <v>7212</v>
      </c>
      <c r="AK1329" s="627"/>
      <c r="AL1329" s="627" t="s">
        <v>7213</v>
      </c>
      <c r="AM1329" s="627"/>
    </row>
    <row r="1330" spans="1:44" ht="24" customHeight="1">
      <c r="A1330" s="167"/>
      <c r="B1330" s="140"/>
      <c r="C1330" s="578" t="s">
        <v>2069</v>
      </c>
      <c r="D1330" s="578"/>
      <c r="E1330" s="578"/>
      <c r="F1330" s="578"/>
      <c r="G1330" s="578"/>
      <c r="H1330" s="578"/>
      <c r="I1330" s="578"/>
      <c r="J1330" s="578"/>
      <c r="K1330" s="578"/>
      <c r="L1330" s="578"/>
      <c r="M1330" s="578"/>
      <c r="N1330" s="578"/>
      <c r="O1330" s="578"/>
      <c r="P1330" s="578"/>
      <c r="Q1330" s="578"/>
      <c r="R1330" s="578"/>
      <c r="S1330" s="578"/>
      <c r="T1330" s="578"/>
      <c r="U1330" s="578"/>
      <c r="V1330" s="578"/>
      <c r="W1330" s="578"/>
      <c r="X1330" s="578"/>
      <c r="Y1330" s="578"/>
      <c r="Z1330" s="578"/>
      <c r="AA1330" s="578"/>
      <c r="AB1330" s="578"/>
      <c r="AC1330" s="578"/>
      <c r="AD1330" s="578"/>
      <c r="AE1330" s="12"/>
      <c r="AH1330" s="642">
        <f>COUNTBLANK(C1333:AD1333)</f>
        <v>28</v>
      </c>
      <c r="AI1330" s="643"/>
      <c r="AJ1330" s="639">
        <v>28</v>
      </c>
      <c r="AK1330" s="641"/>
      <c r="AL1330" s="627"/>
      <c r="AM1330" s="627"/>
    </row>
    <row r="1331" spans="1:44" ht="15" customHeight="1">
      <c r="A1331" s="121"/>
      <c r="B1331" s="15"/>
      <c r="C1331" s="141"/>
      <c r="D1331" s="141"/>
      <c r="E1331" s="141"/>
      <c r="F1331" s="141"/>
      <c r="G1331" s="141"/>
      <c r="H1331" s="141"/>
      <c r="I1331" s="141"/>
      <c r="J1331" s="141"/>
      <c r="K1331" s="141"/>
      <c r="L1331" s="141"/>
      <c r="M1331" s="141"/>
      <c r="N1331" s="141"/>
      <c r="O1331" s="141"/>
      <c r="P1331" s="141"/>
      <c r="Q1331" s="141"/>
      <c r="R1331" s="141"/>
      <c r="S1331" s="141"/>
      <c r="T1331" s="141"/>
      <c r="U1331" s="141"/>
      <c r="V1331" s="141"/>
      <c r="W1331" s="141"/>
      <c r="X1331" s="141"/>
      <c r="Y1331" s="141"/>
      <c r="Z1331" s="141"/>
      <c r="AA1331" s="4"/>
      <c r="AB1331" s="4"/>
      <c r="AC1331" s="4"/>
      <c r="AD1331" s="4"/>
      <c r="AE1331" s="12"/>
    </row>
    <row r="1332" spans="1:44" ht="36" customHeight="1">
      <c r="A1332" s="121"/>
      <c r="B1332" s="53"/>
      <c r="C1332" s="555" t="s">
        <v>1084</v>
      </c>
      <c r="D1332" s="556"/>
      <c r="E1332" s="556"/>
      <c r="F1332" s="556"/>
      <c r="G1332" s="556"/>
      <c r="H1332" s="556"/>
      <c r="I1332" s="556"/>
      <c r="J1332" s="556"/>
      <c r="K1332" s="556"/>
      <c r="L1332" s="556"/>
      <c r="M1332" s="556"/>
      <c r="N1332" s="556"/>
      <c r="O1332" s="556"/>
      <c r="P1332" s="557"/>
      <c r="Q1332" s="555" t="s">
        <v>1080</v>
      </c>
      <c r="R1332" s="556"/>
      <c r="S1332" s="556"/>
      <c r="T1332" s="556"/>
      <c r="U1332" s="556"/>
      <c r="V1332" s="556"/>
      <c r="W1332" s="556"/>
      <c r="X1332" s="556"/>
      <c r="Y1332" s="556"/>
      <c r="Z1332" s="556"/>
      <c r="AA1332" s="556"/>
      <c r="AB1332" s="556"/>
      <c r="AC1332" s="556"/>
      <c r="AD1332" s="557"/>
      <c r="AE1332" s="12"/>
      <c r="AH1332" s="681" t="s">
        <v>7231</v>
      </c>
      <c r="AI1332" s="681"/>
      <c r="AJ1332" s="45"/>
      <c r="AK1332" s="682" t="s">
        <v>7273</v>
      </c>
      <c r="AL1332" s="682"/>
      <c r="AN1332" s="666" t="s">
        <v>7233</v>
      </c>
      <c r="AO1332" s="666"/>
      <c r="AQ1332" s="666" t="s">
        <v>7234</v>
      </c>
      <c r="AR1332" s="666"/>
    </row>
    <row r="1333" spans="1:44" ht="15" customHeight="1">
      <c r="A1333" s="131"/>
      <c r="B1333" s="53"/>
      <c r="C1333" s="830"/>
      <c r="D1333" s="562"/>
      <c r="E1333" s="562"/>
      <c r="F1333" s="562"/>
      <c r="G1333" s="562"/>
      <c r="H1333" s="562"/>
      <c r="I1333" s="562"/>
      <c r="J1333" s="562"/>
      <c r="K1333" s="562"/>
      <c r="L1333" s="562"/>
      <c r="M1333" s="562"/>
      <c r="N1333" s="562"/>
      <c r="O1333" s="562"/>
      <c r="P1333" s="831"/>
      <c r="Q1333" s="750"/>
      <c r="R1333" s="842"/>
      <c r="S1333" s="842"/>
      <c r="T1333" s="842"/>
      <c r="U1333" s="842"/>
      <c r="V1333" s="842"/>
      <c r="W1333" s="842"/>
      <c r="X1333" s="842"/>
      <c r="Y1333" s="842"/>
      <c r="Z1333" s="842"/>
      <c r="AA1333" s="842"/>
      <c r="AB1333" s="842"/>
      <c r="AC1333" s="842"/>
      <c r="AD1333" s="751"/>
      <c r="AE1333" s="12"/>
      <c r="AH1333" s="655">
        <f>IF($AH$1330=$AJ$1330,0,IF(OR(C1333="",C1333=1),0,1))</f>
        <v>0</v>
      </c>
      <c r="AI1333" s="655"/>
      <c r="AJ1333" s="44"/>
      <c r="AK1333" s="683">
        <f>IF($AH$1330=$AJ$1330,0,IF(OR(AND(AH1333=0,SUM(Q1333)&gt;0),AND(AH1333=1,COUNTA(Q1333)=0),AND(AH1333=0,COUNTIF(Q1333,"NS")=COUNTA($Q$1254))),0,1))</f>
        <v>0</v>
      </c>
      <c r="AL1333" s="683"/>
      <c r="AN1333" s="661">
        <f>IF($AH$1330=$AJ$1330,0,IF(COUNTIF(Q1333,"NS")=0,0,1))</f>
        <v>0</v>
      </c>
      <c r="AO1333" s="661"/>
      <c r="AQ1333" s="658">
        <f>IF($AH$1330=$AJ$1330,0,IF(OR(AND(AH1333=0,COUNTA(C1333:AD1333)=COUNTA($C$1254:$AD$1254)),AND(AH1333=1,COUNTA(Q1333)=0)),0,1))</f>
        <v>0</v>
      </c>
      <c r="AR1333" s="658"/>
    </row>
    <row r="1334" spans="1:44" ht="15" customHeight="1">
      <c r="A1334" s="131"/>
      <c r="B1334" s="53"/>
      <c r="C1334" s="120"/>
      <c r="D1334" s="36"/>
      <c r="E1334" s="36"/>
      <c r="F1334" s="36"/>
      <c r="G1334" s="36"/>
      <c r="H1334" s="36"/>
      <c r="I1334" s="36"/>
      <c r="J1334" s="36"/>
      <c r="K1334" s="121"/>
      <c r="L1334" s="121"/>
      <c r="M1334" s="121"/>
      <c r="N1334" s="121"/>
      <c r="O1334" s="121"/>
      <c r="P1334" s="121"/>
      <c r="Q1334" s="121"/>
      <c r="R1334" s="121"/>
      <c r="S1334" s="121"/>
      <c r="T1334" s="121"/>
      <c r="U1334" s="121"/>
      <c r="V1334" s="121"/>
      <c r="W1334" s="121"/>
      <c r="X1334" s="121"/>
      <c r="Y1334" s="121"/>
      <c r="Z1334" s="121"/>
      <c r="AA1334" s="121"/>
      <c r="AB1334" s="121"/>
      <c r="AC1334" s="121"/>
      <c r="AD1334" s="121"/>
      <c r="AE1334" s="12"/>
    </row>
    <row r="1335" spans="1:44" ht="24" customHeight="1">
      <c r="A1335" s="131"/>
      <c r="B1335" s="143"/>
      <c r="C1335" s="675" t="s">
        <v>127</v>
      </c>
      <c r="D1335" s="675"/>
      <c r="E1335" s="675"/>
      <c r="F1335" s="675"/>
      <c r="G1335" s="675"/>
      <c r="H1335" s="675"/>
      <c r="I1335" s="675"/>
      <c r="J1335" s="675"/>
      <c r="K1335" s="675"/>
      <c r="L1335" s="675"/>
      <c r="M1335" s="675"/>
      <c r="N1335" s="675"/>
      <c r="O1335" s="675"/>
      <c r="P1335" s="675"/>
      <c r="Q1335" s="675"/>
      <c r="R1335" s="675"/>
      <c r="S1335" s="675"/>
      <c r="T1335" s="675"/>
      <c r="U1335" s="675"/>
      <c r="V1335" s="675"/>
      <c r="W1335" s="675"/>
      <c r="X1335" s="675"/>
      <c r="Y1335" s="675"/>
      <c r="Z1335" s="675"/>
      <c r="AA1335" s="675"/>
      <c r="AB1335" s="675"/>
      <c r="AC1335" s="675"/>
      <c r="AD1335" s="675"/>
      <c r="AE1335" s="12"/>
    </row>
    <row r="1336" spans="1:44" ht="60" customHeight="1">
      <c r="A1336" s="131"/>
      <c r="B1336" s="143"/>
      <c r="C1336" s="702"/>
      <c r="D1336" s="702"/>
      <c r="E1336" s="702"/>
      <c r="F1336" s="702"/>
      <c r="G1336" s="702"/>
      <c r="H1336" s="702"/>
      <c r="I1336" s="702"/>
      <c r="J1336" s="702"/>
      <c r="K1336" s="702"/>
      <c r="L1336" s="702"/>
      <c r="M1336" s="702"/>
      <c r="N1336" s="702"/>
      <c r="O1336" s="702"/>
      <c r="P1336" s="702"/>
      <c r="Q1336" s="702"/>
      <c r="R1336" s="702"/>
      <c r="S1336" s="702"/>
      <c r="T1336" s="702"/>
      <c r="U1336" s="702"/>
      <c r="V1336" s="702"/>
      <c r="W1336" s="702"/>
      <c r="X1336" s="702"/>
      <c r="Y1336" s="702"/>
      <c r="Z1336" s="702"/>
      <c r="AA1336" s="702"/>
      <c r="AB1336" s="702"/>
      <c r="AC1336" s="702"/>
      <c r="AD1336" s="702"/>
      <c r="AE1336" s="12"/>
    </row>
    <row r="1337" spans="1:44" ht="15" customHeight="1">
      <c r="A1337" s="131"/>
      <c r="B1337" s="624" t="str">
        <f>IF(AK1333=0,"","Error: Si registró haber recibido servicios de asistencia por parte de alguna funeraria, debe haber al menos una anotada.")</f>
        <v/>
      </c>
      <c r="C1337" s="624"/>
      <c r="D1337" s="624"/>
      <c r="E1337" s="624"/>
      <c r="F1337" s="624"/>
      <c r="G1337" s="624"/>
      <c r="H1337" s="624"/>
      <c r="I1337" s="624"/>
      <c r="J1337" s="624"/>
      <c r="K1337" s="624"/>
      <c r="L1337" s="624"/>
      <c r="M1337" s="624"/>
      <c r="N1337" s="624"/>
      <c r="O1337" s="624"/>
      <c r="P1337" s="624"/>
      <c r="Q1337" s="624"/>
      <c r="R1337" s="624"/>
      <c r="S1337" s="624"/>
      <c r="T1337" s="624"/>
      <c r="U1337" s="624"/>
      <c r="V1337" s="624"/>
      <c r="W1337" s="624"/>
      <c r="X1337" s="624"/>
      <c r="Y1337" s="624"/>
      <c r="Z1337" s="624"/>
      <c r="AA1337" s="624"/>
      <c r="AB1337" s="624"/>
      <c r="AC1337" s="624"/>
      <c r="AD1337" s="624"/>
      <c r="AE1337" s="12"/>
    </row>
    <row r="1338" spans="1:44" ht="15" customHeight="1">
      <c r="A1338" s="131"/>
      <c r="B1338" s="756" t="str">
        <f>IF(AN1333=0,"","Alerta: Debe justificar el uso de NS argumentando el estado de la información desconocida.")</f>
        <v/>
      </c>
      <c r="C1338" s="756"/>
      <c r="D1338" s="756"/>
      <c r="E1338" s="756"/>
      <c r="F1338" s="756"/>
      <c r="G1338" s="756"/>
      <c r="H1338" s="756"/>
      <c r="I1338" s="756"/>
      <c r="J1338" s="756"/>
      <c r="K1338" s="756"/>
      <c r="L1338" s="756"/>
      <c r="M1338" s="756"/>
      <c r="N1338" s="756"/>
      <c r="O1338" s="756"/>
      <c r="P1338" s="756"/>
      <c r="Q1338" s="756"/>
      <c r="R1338" s="756"/>
      <c r="S1338" s="756"/>
      <c r="T1338" s="756"/>
      <c r="U1338" s="756"/>
      <c r="V1338" s="756"/>
      <c r="W1338" s="756"/>
      <c r="X1338" s="756"/>
      <c r="Y1338" s="756"/>
      <c r="Z1338" s="756"/>
      <c r="AA1338" s="756"/>
      <c r="AB1338" s="756"/>
      <c r="AC1338" s="756"/>
      <c r="AD1338" s="756"/>
      <c r="AE1338" s="12"/>
    </row>
    <row r="1339" spans="1:44" ht="15" customHeight="1">
      <c r="A1339" s="131"/>
      <c r="B1339" s="625" t="str">
        <f>IF(AQ1333=0,"","Error: Debe completar toda la información requerida.")</f>
        <v/>
      </c>
      <c r="C1339" s="625"/>
      <c r="D1339" s="625"/>
      <c r="E1339" s="625"/>
      <c r="F1339" s="625"/>
      <c r="G1339" s="625"/>
      <c r="H1339" s="625"/>
      <c r="I1339" s="625"/>
      <c r="J1339" s="625"/>
      <c r="K1339" s="625"/>
      <c r="L1339" s="625"/>
      <c r="M1339" s="625"/>
      <c r="N1339" s="625"/>
      <c r="O1339" s="625"/>
      <c r="P1339" s="625"/>
      <c r="Q1339" s="625"/>
      <c r="R1339" s="625"/>
      <c r="S1339" s="625"/>
      <c r="T1339" s="625"/>
      <c r="U1339" s="625"/>
      <c r="V1339" s="625"/>
      <c r="W1339" s="625"/>
      <c r="X1339" s="625"/>
      <c r="Y1339" s="625"/>
      <c r="Z1339" s="625"/>
      <c r="AA1339" s="625"/>
      <c r="AB1339" s="625"/>
      <c r="AC1339" s="625"/>
      <c r="AD1339" s="625"/>
      <c r="AE1339" s="12"/>
    </row>
    <row r="1340" spans="1:44" ht="15" customHeight="1">
      <c r="A1340" s="131"/>
      <c r="C1340" s="34"/>
      <c r="D1340" s="34"/>
      <c r="E1340" s="34"/>
      <c r="F1340" s="34"/>
      <c r="G1340" s="34"/>
      <c r="H1340" s="34"/>
      <c r="I1340" s="34"/>
      <c r="J1340" s="34"/>
      <c r="K1340" s="34"/>
      <c r="L1340" s="34"/>
      <c r="M1340" s="34"/>
      <c r="N1340" s="34"/>
      <c r="O1340" s="34"/>
      <c r="P1340" s="34"/>
      <c r="Q1340" s="34"/>
      <c r="R1340" s="34"/>
      <c r="S1340" s="34"/>
      <c r="T1340" s="34"/>
      <c r="U1340" s="34"/>
      <c r="V1340" s="34"/>
      <c r="W1340" s="34"/>
      <c r="X1340" s="34"/>
      <c r="Y1340" s="34"/>
      <c r="Z1340" s="34"/>
      <c r="AA1340" s="34"/>
      <c r="AB1340" s="34"/>
      <c r="AC1340" s="34"/>
      <c r="AD1340" s="34"/>
      <c r="AE1340" s="12"/>
    </row>
    <row r="1341" spans="1:44" ht="15" customHeight="1">
      <c r="A1341" s="131"/>
      <c r="C1341" s="34"/>
      <c r="D1341" s="34"/>
      <c r="E1341" s="34"/>
      <c r="F1341" s="34"/>
      <c r="G1341" s="34"/>
      <c r="H1341" s="34"/>
      <c r="I1341" s="34"/>
      <c r="J1341" s="34"/>
      <c r="K1341" s="34"/>
      <c r="L1341" s="34"/>
      <c r="M1341" s="34"/>
      <c r="N1341" s="34"/>
      <c r="O1341" s="34"/>
      <c r="P1341" s="34"/>
      <c r="Q1341" s="34"/>
      <c r="R1341" s="34"/>
      <c r="S1341" s="34"/>
      <c r="T1341" s="34"/>
      <c r="U1341" s="34"/>
      <c r="V1341" s="34"/>
      <c r="W1341" s="34"/>
      <c r="X1341" s="34"/>
      <c r="Y1341" s="34"/>
      <c r="Z1341" s="34"/>
      <c r="AA1341" s="34"/>
      <c r="AB1341" s="34"/>
      <c r="AC1341" s="34"/>
      <c r="AD1341" s="34"/>
      <c r="AE1341" s="12"/>
    </row>
    <row r="1342" spans="1:44" ht="15" customHeight="1">
      <c r="A1342" s="131"/>
      <c r="C1342" s="34"/>
      <c r="D1342" s="34"/>
      <c r="E1342" s="34"/>
      <c r="F1342" s="34"/>
      <c r="G1342" s="34"/>
      <c r="H1342" s="34"/>
      <c r="I1342" s="34"/>
      <c r="J1342" s="34"/>
      <c r="K1342" s="34"/>
      <c r="L1342" s="34"/>
      <c r="M1342" s="34"/>
      <c r="N1342" s="34"/>
      <c r="O1342" s="34"/>
      <c r="P1342" s="34"/>
      <c r="Q1342" s="34"/>
      <c r="R1342" s="34"/>
      <c r="S1342" s="34"/>
      <c r="T1342" s="34"/>
      <c r="U1342" s="34"/>
      <c r="V1342" s="34"/>
      <c r="W1342" s="34"/>
      <c r="X1342" s="34"/>
      <c r="Y1342" s="34"/>
      <c r="Z1342" s="34"/>
      <c r="AA1342" s="34"/>
      <c r="AB1342" s="34"/>
      <c r="AC1342" s="34"/>
      <c r="AD1342" s="34"/>
      <c r="AE1342" s="12"/>
    </row>
    <row r="1343" spans="1:44" ht="24" customHeight="1">
      <c r="A1343" s="131" t="s">
        <v>2055</v>
      </c>
      <c r="B1343" s="841" t="s">
        <v>2342</v>
      </c>
      <c r="C1343" s="841"/>
      <c r="D1343" s="841"/>
      <c r="E1343" s="841"/>
      <c r="F1343" s="841"/>
      <c r="G1343" s="841"/>
      <c r="H1343" s="841"/>
      <c r="I1343" s="841"/>
      <c r="J1343" s="841"/>
      <c r="K1343" s="841"/>
      <c r="L1343" s="841"/>
      <c r="M1343" s="841"/>
      <c r="N1343" s="841"/>
      <c r="O1343" s="841"/>
      <c r="P1343" s="841"/>
      <c r="Q1343" s="841"/>
      <c r="R1343" s="841"/>
      <c r="S1343" s="841"/>
      <c r="T1343" s="841"/>
      <c r="U1343" s="841"/>
      <c r="V1343" s="841"/>
      <c r="W1343" s="841"/>
      <c r="X1343" s="841"/>
      <c r="Y1343" s="841"/>
      <c r="Z1343" s="841"/>
      <c r="AA1343" s="841"/>
      <c r="AB1343" s="841"/>
      <c r="AC1343" s="841"/>
      <c r="AD1343" s="841"/>
      <c r="AE1343" s="12"/>
      <c r="AH1343" s="627" t="s">
        <v>7211</v>
      </c>
      <c r="AI1343" s="627"/>
      <c r="AJ1343" s="627" t="s">
        <v>7212</v>
      </c>
      <c r="AK1343" s="627"/>
      <c r="AL1343" s="627" t="s">
        <v>7213</v>
      </c>
      <c r="AM1343" s="627"/>
    </row>
    <row r="1344" spans="1:44" ht="24" customHeight="1">
      <c r="A1344" s="167"/>
      <c r="B1344" s="76"/>
      <c r="C1344" s="578" t="s">
        <v>1085</v>
      </c>
      <c r="D1344" s="578"/>
      <c r="E1344" s="578"/>
      <c r="F1344" s="578"/>
      <c r="G1344" s="578"/>
      <c r="H1344" s="578"/>
      <c r="I1344" s="578"/>
      <c r="J1344" s="578"/>
      <c r="K1344" s="578"/>
      <c r="L1344" s="578"/>
      <c r="M1344" s="578"/>
      <c r="N1344" s="578"/>
      <c r="O1344" s="578"/>
      <c r="P1344" s="578"/>
      <c r="Q1344" s="578"/>
      <c r="R1344" s="578"/>
      <c r="S1344" s="578"/>
      <c r="T1344" s="578"/>
      <c r="U1344" s="578"/>
      <c r="V1344" s="578"/>
      <c r="W1344" s="578"/>
      <c r="X1344" s="578"/>
      <c r="Y1344" s="578"/>
      <c r="Z1344" s="578"/>
      <c r="AA1344" s="578"/>
      <c r="AB1344" s="578"/>
      <c r="AC1344" s="578"/>
      <c r="AD1344" s="578"/>
      <c r="AE1344" s="12"/>
      <c r="AH1344" s="642">
        <f>COUNTBLANK(Y1350:AD1355)</f>
        <v>36</v>
      </c>
      <c r="AI1344" s="643"/>
      <c r="AJ1344" s="639">
        <v>36</v>
      </c>
      <c r="AK1344" s="641"/>
      <c r="AL1344" s="627">
        <v>30</v>
      </c>
      <c r="AM1344" s="627"/>
    </row>
    <row r="1345" spans="1:64" ht="36" customHeight="1">
      <c r="A1345" s="167"/>
      <c r="B1345" s="76"/>
      <c r="C1345" s="578" t="s">
        <v>2267</v>
      </c>
      <c r="D1345" s="578"/>
      <c r="E1345" s="578"/>
      <c r="F1345" s="578"/>
      <c r="G1345" s="578"/>
      <c r="H1345" s="578"/>
      <c r="I1345" s="578"/>
      <c r="J1345" s="578"/>
      <c r="K1345" s="578"/>
      <c r="L1345" s="578"/>
      <c r="M1345" s="578"/>
      <c r="N1345" s="578"/>
      <c r="O1345" s="578"/>
      <c r="P1345" s="578"/>
      <c r="Q1345" s="578"/>
      <c r="R1345" s="578"/>
      <c r="S1345" s="578"/>
      <c r="T1345" s="578"/>
      <c r="U1345" s="578"/>
      <c r="V1345" s="578"/>
      <c r="W1345" s="578"/>
      <c r="X1345" s="578"/>
      <c r="Y1345" s="578"/>
      <c r="Z1345" s="578"/>
      <c r="AA1345" s="578"/>
      <c r="AB1345" s="578"/>
      <c r="AC1345" s="578"/>
      <c r="AD1345" s="578"/>
      <c r="AE1345" s="12"/>
    </row>
    <row r="1346" spans="1:64" ht="36" customHeight="1">
      <c r="A1346" s="167"/>
      <c r="B1346" s="76"/>
      <c r="C1346" s="578" t="s">
        <v>7575</v>
      </c>
      <c r="D1346" s="578"/>
      <c r="E1346" s="578"/>
      <c r="F1346" s="578"/>
      <c r="G1346" s="578"/>
      <c r="H1346" s="578"/>
      <c r="I1346" s="578"/>
      <c r="J1346" s="578"/>
      <c r="K1346" s="578"/>
      <c r="L1346" s="578"/>
      <c r="M1346" s="578"/>
      <c r="N1346" s="578"/>
      <c r="O1346" s="578"/>
      <c r="P1346" s="578"/>
      <c r="Q1346" s="578"/>
      <c r="R1346" s="578"/>
      <c r="S1346" s="578"/>
      <c r="T1346" s="578"/>
      <c r="U1346" s="578"/>
      <c r="V1346" s="578"/>
      <c r="W1346" s="578"/>
      <c r="X1346" s="578"/>
      <c r="Y1346" s="578"/>
      <c r="Z1346" s="578"/>
      <c r="AA1346" s="578"/>
      <c r="AB1346" s="578"/>
      <c r="AC1346" s="578"/>
      <c r="AD1346" s="578"/>
      <c r="AE1346" s="12"/>
    </row>
    <row r="1347" spans="1:64" ht="24" customHeight="1">
      <c r="A1347" s="167"/>
      <c r="B1347" s="76"/>
      <c r="C1347" s="578" t="s">
        <v>2268</v>
      </c>
      <c r="D1347" s="578"/>
      <c r="E1347" s="578"/>
      <c r="F1347" s="578"/>
      <c r="G1347" s="578"/>
      <c r="H1347" s="578"/>
      <c r="I1347" s="578"/>
      <c r="J1347" s="578"/>
      <c r="K1347" s="578"/>
      <c r="L1347" s="578"/>
      <c r="M1347" s="578"/>
      <c r="N1347" s="578"/>
      <c r="O1347" s="578"/>
      <c r="P1347" s="578"/>
      <c r="Q1347" s="578"/>
      <c r="R1347" s="578"/>
      <c r="S1347" s="578"/>
      <c r="T1347" s="578"/>
      <c r="U1347" s="578"/>
      <c r="V1347" s="578"/>
      <c r="W1347" s="578"/>
      <c r="X1347" s="578"/>
      <c r="Y1347" s="578"/>
      <c r="Z1347" s="578"/>
      <c r="AA1347" s="578"/>
      <c r="AB1347" s="578"/>
      <c r="AC1347" s="578"/>
      <c r="AD1347" s="578"/>
      <c r="AE1347" s="12"/>
    </row>
    <row r="1348" spans="1:64" ht="15" customHeight="1">
      <c r="A1348" s="131"/>
      <c r="B1348" s="15"/>
      <c r="C1348" s="141"/>
      <c r="D1348" s="141"/>
      <c r="E1348" s="141"/>
      <c r="F1348" s="141"/>
      <c r="G1348" s="141"/>
      <c r="H1348" s="141"/>
      <c r="I1348" s="141"/>
      <c r="J1348" s="141"/>
      <c r="K1348" s="141"/>
      <c r="L1348" s="141"/>
      <c r="M1348" s="141"/>
      <c r="N1348" s="141"/>
      <c r="O1348" s="141"/>
      <c r="P1348" s="141"/>
      <c r="Q1348" s="141"/>
      <c r="R1348" s="141"/>
      <c r="S1348" s="141"/>
      <c r="T1348" s="141"/>
      <c r="U1348" s="141"/>
      <c r="V1348" s="141"/>
      <c r="W1348" s="141"/>
      <c r="X1348" s="141"/>
      <c r="Y1348" s="141"/>
      <c r="Z1348" s="141"/>
      <c r="AA1348" s="4"/>
      <c r="AB1348" s="4"/>
      <c r="AC1348" s="4"/>
      <c r="AD1348" s="4"/>
      <c r="AE1348" s="12"/>
      <c r="AK1348" s="883" t="s">
        <v>7263</v>
      </c>
      <c r="AL1348" s="883"/>
      <c r="AM1348" s="883"/>
      <c r="AN1348" s="883"/>
      <c r="AO1348" s="883"/>
      <c r="AP1348" s="883"/>
      <c r="AX1348" s="699" t="s">
        <v>7224</v>
      </c>
      <c r="AY1348" s="700"/>
      <c r="AZ1348" s="700"/>
      <c r="BA1348" s="700"/>
      <c r="BB1348" s="700"/>
      <c r="BC1348" s="696"/>
    </row>
    <row r="1349" spans="1:64" ht="36" customHeight="1">
      <c r="A1349" s="131"/>
      <c r="B1349" s="15"/>
      <c r="C1349" s="766" t="s">
        <v>1234</v>
      </c>
      <c r="D1349" s="767"/>
      <c r="E1349" s="767"/>
      <c r="F1349" s="767"/>
      <c r="G1349" s="767"/>
      <c r="H1349" s="767"/>
      <c r="I1349" s="767"/>
      <c r="J1349" s="767"/>
      <c r="K1349" s="767"/>
      <c r="L1349" s="767"/>
      <c r="M1349" s="767"/>
      <c r="N1349" s="767"/>
      <c r="O1349" s="767"/>
      <c r="P1349" s="767"/>
      <c r="Q1349" s="767"/>
      <c r="R1349" s="767"/>
      <c r="S1349" s="767"/>
      <c r="T1349" s="767"/>
      <c r="U1349" s="767"/>
      <c r="V1349" s="767"/>
      <c r="W1349" s="767"/>
      <c r="X1349" s="768"/>
      <c r="Y1349" s="766" t="s">
        <v>1080</v>
      </c>
      <c r="Z1349" s="767"/>
      <c r="AA1349" s="767"/>
      <c r="AB1349" s="767"/>
      <c r="AC1349" s="767"/>
      <c r="AD1349" s="768"/>
      <c r="AE1349" s="12"/>
      <c r="AH1349" s="681" t="s">
        <v>7231</v>
      </c>
      <c r="AI1349" s="681"/>
      <c r="AK1349" s="884" t="s">
        <v>7275</v>
      </c>
      <c r="AL1349" s="884"/>
      <c r="AM1349" s="883" t="s">
        <v>7276</v>
      </c>
      <c r="AN1349" s="883"/>
      <c r="AO1349" s="883" t="s">
        <v>7223</v>
      </c>
      <c r="AP1349" s="883"/>
      <c r="AR1349" s="560" t="s">
        <v>7271</v>
      </c>
      <c r="AS1349" s="560"/>
      <c r="AU1349" s="666" t="s">
        <v>7233</v>
      </c>
      <c r="AV1349" s="666"/>
      <c r="AX1349" s="699" t="s">
        <v>7259</v>
      </c>
      <c r="AY1349" s="696"/>
      <c r="AZ1349" s="699" t="s">
        <v>7260</v>
      </c>
      <c r="BA1349" s="696"/>
      <c r="BB1349" s="699" t="s">
        <v>7226</v>
      </c>
      <c r="BC1349" s="696"/>
      <c r="BE1349" s="627" t="s">
        <v>8006</v>
      </c>
      <c r="BF1349" s="627"/>
      <c r="BG1349" s="627"/>
      <c r="BH1349" s="627"/>
      <c r="BI1349" s="627"/>
      <c r="BJ1349" s="627"/>
      <c r="BK1349" s="627"/>
    </row>
    <row r="1350" spans="1:64" ht="15">
      <c r="A1350" s="121"/>
      <c r="B1350" s="48"/>
      <c r="C1350" s="186" t="s">
        <v>66</v>
      </c>
      <c r="D1350" s="792" t="s">
        <v>1238</v>
      </c>
      <c r="E1350" s="793"/>
      <c r="F1350" s="793"/>
      <c r="G1350" s="793"/>
      <c r="H1350" s="793"/>
      <c r="I1350" s="793"/>
      <c r="J1350" s="793"/>
      <c r="K1350" s="793"/>
      <c r="L1350" s="793"/>
      <c r="M1350" s="793"/>
      <c r="N1350" s="793"/>
      <c r="O1350" s="793"/>
      <c r="P1350" s="793"/>
      <c r="Q1350" s="793"/>
      <c r="R1350" s="793"/>
      <c r="S1350" s="793"/>
      <c r="T1350" s="793"/>
      <c r="U1350" s="793"/>
      <c r="V1350" s="793"/>
      <c r="W1350" s="793"/>
      <c r="X1350" s="794"/>
      <c r="Y1350" s="750"/>
      <c r="Z1350" s="842"/>
      <c r="AA1350" s="842"/>
      <c r="AB1350" s="842"/>
      <c r="AC1350" s="842"/>
      <c r="AD1350" s="751"/>
      <c r="AE1350" s="48"/>
      <c r="AH1350" s="655">
        <f>IF($AH$1330=$AJ$1330,0,IF(OR(C1333="",C1333=1),0,1))</f>
        <v>0</v>
      </c>
      <c r="AI1350" s="655"/>
      <c r="AK1350" s="882">
        <f>Q1333</f>
        <v>0</v>
      </c>
      <c r="AL1350" s="883"/>
      <c r="AM1350" s="882">
        <f>Y1356</f>
        <v>0</v>
      </c>
      <c r="AN1350" s="883"/>
      <c r="AO1350" s="697">
        <f>IF($AH$1344=$AJ$1344,0,IF(OR(AM1350&gt;=AK1350,AND(AK1350&gt;=0,OR(AM1350="NS",AM1350="NA"))),0,1))</f>
        <v>0</v>
      </c>
      <c r="AP1350" s="698"/>
      <c r="AR1350" s="699">
        <f t="shared" ref="AR1350:AR1355" si="146">IF($AH$1344=$AJ$1344,0,IF(OR(Y1350&lt;=$AK$1350,AND($AK$1350&gt;=0,OR(Y1350="NS",Y1350="NA"))),0,1))</f>
        <v>0</v>
      </c>
      <c r="AS1350" s="696"/>
      <c r="AU1350" s="661">
        <f>IF($AH$1344=$AJ$1344,0,IF(COUNTIF(Y1350:AD1355,"NS")=0,0,1))</f>
        <v>0</v>
      </c>
      <c r="AV1350" s="661"/>
      <c r="AX1350" s="699">
        <v>2</v>
      </c>
      <c r="AY1350" s="696"/>
      <c r="AZ1350" s="699">
        <f>IF(AO1350=0,0,1)</f>
        <v>0</v>
      </c>
      <c r="BA1350" s="696"/>
      <c r="BB1350" s="699" t="str">
        <f>IF(AZ1350=0,"",IF(SUM($AZ$1350:AZ1350)=1,_xlfn.CONCAT(AX1350,),IF($AZ$1352&gt;SUM($AZ$1350:AZ1350),_xlfn.CONCAT(", ",AX1350),IF($AZ$1352=SUM($AZ$1350:AZ1350),_xlfn.CONCAT(" y ",AX1350,".")))))</f>
        <v/>
      </c>
      <c r="BC1350" s="696"/>
      <c r="BE1350" s="632" t="s">
        <v>7897</v>
      </c>
      <c r="BF1350" s="633"/>
      <c r="BG1350" s="460" t="str">
        <f>SUBSTITUTE( SUBSTITUTE( SUBSTITUTE( SUBSTITUTE( SUBSTITUTE( SUBSTITUTE( SUBSTITUTE( SUBSTITUTE( SUBSTITUTE( SUBSTITUTE(F1358, "á", "a"), "é", "e"), "í", "i"), "ó", "o"), "ú", "u"), "Á", "A"), "É", "E"), "Í", "I"), "Ó", "O"), "Ú", "U")</f>
        <v/>
      </c>
      <c r="BH1350" s="484"/>
      <c r="BI1350" s="484"/>
      <c r="BJ1350" s="484"/>
      <c r="BK1350" s="485"/>
    </row>
    <row r="1351" spans="1:64" ht="15">
      <c r="A1351" s="121"/>
      <c r="B1351" s="46"/>
      <c r="C1351" s="82" t="s">
        <v>67</v>
      </c>
      <c r="D1351" s="792" t="s">
        <v>1286</v>
      </c>
      <c r="E1351" s="793"/>
      <c r="F1351" s="793"/>
      <c r="G1351" s="793"/>
      <c r="H1351" s="793"/>
      <c r="I1351" s="793"/>
      <c r="J1351" s="793"/>
      <c r="K1351" s="793"/>
      <c r="L1351" s="793"/>
      <c r="M1351" s="793"/>
      <c r="N1351" s="793"/>
      <c r="O1351" s="793"/>
      <c r="P1351" s="793"/>
      <c r="Q1351" s="793"/>
      <c r="R1351" s="793"/>
      <c r="S1351" s="793"/>
      <c r="T1351" s="793"/>
      <c r="U1351" s="793"/>
      <c r="V1351" s="793"/>
      <c r="W1351" s="793"/>
      <c r="X1351" s="794"/>
      <c r="Y1351" s="750"/>
      <c r="Z1351" s="842"/>
      <c r="AA1351" s="842"/>
      <c r="AB1351" s="842"/>
      <c r="AC1351" s="842"/>
      <c r="AD1351" s="751"/>
      <c r="AE1351" s="48"/>
      <c r="AR1351" s="699">
        <f t="shared" si="146"/>
        <v>0</v>
      </c>
      <c r="AS1351" s="696"/>
      <c r="AX1351" s="699">
        <v>4</v>
      </c>
      <c r="AY1351" s="696"/>
      <c r="AZ1351" s="699">
        <f>IF(AL1358=0,0,1)</f>
        <v>0</v>
      </c>
      <c r="BA1351" s="696"/>
      <c r="BB1351" s="699" t="str">
        <f>IF(AZ1351=0,"",IF(SUM($AZ$1350:AZ1351)=1,_xlfn.CONCAT(AX1351,),IF($AZ$1352&gt;SUM($AZ$1350:AZ1351),_xlfn.CONCAT(", ",AX1351),IF($AZ$1352=SUM($AZ$1350:AZ1351),_xlfn.CONCAT(" y ",AX1351,".")))))</f>
        <v/>
      </c>
      <c r="BC1351" s="696"/>
      <c r="BE1351" s="632" t="s">
        <v>7898</v>
      </c>
      <c r="BF1351" s="633"/>
      <c r="BG1351" s="473">
        <v>1</v>
      </c>
      <c r="BH1351" s="443">
        <v>2</v>
      </c>
      <c r="BI1351" s="443">
        <v>3</v>
      </c>
      <c r="BJ1351" s="443">
        <v>4</v>
      </c>
      <c r="BK1351" s="443">
        <v>4</v>
      </c>
    </row>
    <row r="1352" spans="1:64" ht="15" customHeight="1">
      <c r="A1352" s="121"/>
      <c r="B1352" s="46"/>
      <c r="C1352" s="82" t="s">
        <v>68</v>
      </c>
      <c r="D1352" s="792" t="s">
        <v>1867</v>
      </c>
      <c r="E1352" s="793"/>
      <c r="F1352" s="793"/>
      <c r="G1352" s="793"/>
      <c r="H1352" s="793"/>
      <c r="I1352" s="793"/>
      <c r="J1352" s="793"/>
      <c r="K1352" s="793"/>
      <c r="L1352" s="793"/>
      <c r="M1352" s="793"/>
      <c r="N1352" s="793"/>
      <c r="O1352" s="793"/>
      <c r="P1352" s="793"/>
      <c r="Q1352" s="793"/>
      <c r="R1352" s="793"/>
      <c r="S1352" s="793"/>
      <c r="T1352" s="793"/>
      <c r="U1352" s="793"/>
      <c r="V1352" s="793"/>
      <c r="W1352" s="793"/>
      <c r="X1352" s="794"/>
      <c r="Y1352" s="750"/>
      <c r="Z1352" s="842"/>
      <c r="AA1352" s="842"/>
      <c r="AB1352" s="842"/>
      <c r="AC1352" s="842"/>
      <c r="AD1352" s="751"/>
      <c r="AE1352" s="48"/>
      <c r="AR1352" s="699">
        <f t="shared" si="146"/>
        <v>0</v>
      </c>
      <c r="AS1352" s="696"/>
      <c r="AZ1352" s="868">
        <f>SUM(AZ1348:BA1351)</f>
        <v>0</v>
      </c>
      <c r="BA1352" s="869"/>
      <c r="BB1352" s="870" t="str">
        <f>IF(AZ1352=0,"", _xlfn.CONCAT(BB1350:BC1351))</f>
        <v/>
      </c>
      <c r="BC1352" s="871"/>
      <c r="BE1352" s="634" t="s">
        <v>7899</v>
      </c>
      <c r="BF1352" s="635"/>
      <c r="BG1352" s="374" t="s">
        <v>8026</v>
      </c>
      <c r="BH1352" s="443" t="s">
        <v>8027</v>
      </c>
      <c r="BI1352" s="443" t="s">
        <v>494</v>
      </c>
      <c r="BJ1352" s="443" t="s">
        <v>8028</v>
      </c>
      <c r="BK1352" s="443" t="s">
        <v>8029</v>
      </c>
    </row>
    <row r="1353" spans="1:64" ht="15" customHeight="1">
      <c r="A1353" s="121"/>
      <c r="B1353" s="46"/>
      <c r="C1353" s="82" t="s">
        <v>69</v>
      </c>
      <c r="D1353" s="792" t="s">
        <v>1288</v>
      </c>
      <c r="E1353" s="793"/>
      <c r="F1353" s="793"/>
      <c r="G1353" s="793"/>
      <c r="H1353" s="793"/>
      <c r="I1353" s="793"/>
      <c r="J1353" s="793"/>
      <c r="K1353" s="793"/>
      <c r="L1353" s="793"/>
      <c r="M1353" s="793"/>
      <c r="N1353" s="793"/>
      <c r="O1353" s="793"/>
      <c r="P1353" s="793"/>
      <c r="Q1353" s="793"/>
      <c r="R1353" s="793"/>
      <c r="S1353" s="793"/>
      <c r="T1353" s="793"/>
      <c r="U1353" s="793"/>
      <c r="V1353" s="793"/>
      <c r="W1353" s="793"/>
      <c r="X1353" s="794"/>
      <c r="Y1353" s="750"/>
      <c r="Z1353" s="842"/>
      <c r="AA1353" s="842"/>
      <c r="AB1353" s="842"/>
      <c r="AC1353" s="842"/>
      <c r="AD1353" s="751"/>
      <c r="AE1353" s="48"/>
      <c r="AR1353" s="699">
        <f t="shared" si="146"/>
        <v>0</v>
      </c>
      <c r="AS1353" s="696"/>
      <c r="BE1353" s="628" t="s">
        <v>7900</v>
      </c>
      <c r="BF1353" s="628"/>
      <c r="BG1353" s="474" t="str">
        <f>SUBSTITUTE( SUBSTITUTE( SUBSTITUTE( SUBSTITUTE( SUBSTITUTE( SUBSTITUTE( SUBSTITUTE( SUBSTITUTE( SUBSTITUTE( SUBSTITUTE(BG1352, "á", "a"), "é", "e"), "í", "i"), "ó", "o"), "ú", "u"), "Á", "A"), "É", "E"), "Í", "I"), "Ó", "O"), "Ú", "U")</f>
        <v>Traslado</v>
      </c>
      <c r="BH1353" s="474" t="str">
        <f>SUBSTITUTE( SUBSTITUTE( SUBSTITUTE( SUBSTITUTE( SUBSTITUTE( SUBSTITUTE( SUBSTITUTE( SUBSTITUTE( SUBSTITUTE( SUBSTITUTE(BH1352, "á", "a"), "é", "e"), "í", "i"), "ó", "o"), "ú", "u"), "Á", "A"), "É", "E"), "Í", "I"), "Ó", "O"), "Ú", "U")</f>
        <v>Almacenamiento</v>
      </c>
      <c r="BI1353" s="474" t="str">
        <f>SUBSTITUTE( SUBSTITUTE( SUBSTITUTE( SUBSTITUTE( SUBSTITUTE( SUBSTITUTE( SUBSTITUTE( SUBSTITUTE( SUBSTITUTE( SUBSTITUTE(BI1352, "á", "a"), "é", "e"), "í", "i"), "ó", "o"), "ú", "u"), "Á", "A"), "É", "E"), "Í", "I"), "Ó", "O"), "Ú", "U")</f>
        <v>Necropsia</v>
      </c>
      <c r="BJ1353" s="474" t="str">
        <f>SUBSTITUTE( SUBSTITUTE( SUBSTITUTE( SUBSTITUTE( SUBSTITUTE( SUBSTITUTE( SUBSTITUTE( SUBSTITUTE( SUBSTITUTE( SUBSTITUTE(BJ1352, "á", "a"), "é", "e"), "í", "i"), "ó", "o"), "ú", "u"), "Á", "A"), "É", "E"), "Í", "I"), "Ó", "O"), "Ú", "U")</f>
        <v>Inhumacion</v>
      </c>
      <c r="BK1353" s="474" t="str">
        <f>SUBSTITUTE( SUBSTITUTE( SUBSTITUTE( SUBSTITUTE( SUBSTITUTE( SUBSTITUTE( SUBSTITUTE( SUBSTITUTE( SUBSTITUTE( SUBSTITUTE(BK1352, "á", "a"), "é", "e"), "í", "i"), "ó", "o"), "ú", "u"), "Á", "A"), "É", "E"), "Í", "I"), "Ó", "O"), "Ú", "U")</f>
        <v>Cremacion</v>
      </c>
    </row>
    <row r="1354" spans="1:64" ht="15" customHeight="1">
      <c r="A1354" s="131"/>
      <c r="B1354" s="53"/>
      <c r="C1354" s="82" t="s">
        <v>70</v>
      </c>
      <c r="D1354" s="792" t="s">
        <v>1233</v>
      </c>
      <c r="E1354" s="793"/>
      <c r="F1354" s="793"/>
      <c r="G1354" s="793"/>
      <c r="H1354" s="793"/>
      <c r="I1354" s="793"/>
      <c r="J1354" s="793"/>
      <c r="K1354" s="793"/>
      <c r="L1354" s="793"/>
      <c r="M1354" s="793"/>
      <c r="N1354" s="793"/>
      <c r="O1354" s="793"/>
      <c r="P1354" s="793"/>
      <c r="Q1354" s="793"/>
      <c r="R1354" s="793"/>
      <c r="S1354" s="793"/>
      <c r="T1354" s="793"/>
      <c r="U1354" s="793"/>
      <c r="V1354" s="793"/>
      <c r="W1354" s="793"/>
      <c r="X1354" s="794"/>
      <c r="Y1354" s="750"/>
      <c r="Z1354" s="842"/>
      <c r="AA1354" s="842"/>
      <c r="AB1354" s="842"/>
      <c r="AC1354" s="842"/>
      <c r="AD1354" s="751"/>
      <c r="AE1354" s="322"/>
      <c r="AR1354" s="699">
        <f t="shared" si="146"/>
        <v>0</v>
      </c>
      <c r="AS1354" s="696"/>
      <c r="BE1354" s="626" t="s">
        <v>7223</v>
      </c>
      <c r="BF1354" s="626"/>
      <c r="BG1354" s="461">
        <f>IF(ISNUMBER(SEARCH(BG1353,$BG$1350,1))=FALSE,0,1)</f>
        <v>0</v>
      </c>
      <c r="BH1354" s="461">
        <f>IF(ISNUMBER(SEARCH(BH1353,$BG$1350,1))=FALSE,0,1)</f>
        <v>0</v>
      </c>
      <c r="BI1354" s="461">
        <f>IF(ISNUMBER(SEARCH(BI1353,$BG$1350,1))=FALSE,0,1)</f>
        <v>0</v>
      </c>
      <c r="BJ1354" s="461">
        <f>IF(ISNUMBER(SEARCH(BJ1353,$BG$1350,1))=FALSE,0,1)</f>
        <v>0</v>
      </c>
      <c r="BK1354" s="461">
        <f>IF(ISNUMBER(SEARCH(BK1353,$BG$1350,1))=FALSE,0,1)</f>
        <v>0</v>
      </c>
      <c r="BL1354" s="465">
        <f>SUM(BG1354:BK1354)</f>
        <v>0</v>
      </c>
    </row>
    <row r="1355" spans="1:64" ht="15" customHeight="1">
      <c r="A1355" s="131"/>
      <c r="B1355" s="72"/>
      <c r="C1355" s="82" t="s">
        <v>71</v>
      </c>
      <c r="D1355" s="792" t="s">
        <v>270</v>
      </c>
      <c r="E1355" s="793"/>
      <c r="F1355" s="793"/>
      <c r="G1355" s="793"/>
      <c r="H1355" s="793"/>
      <c r="I1355" s="793"/>
      <c r="J1355" s="793"/>
      <c r="K1355" s="793"/>
      <c r="L1355" s="793"/>
      <c r="M1355" s="793"/>
      <c r="N1355" s="793"/>
      <c r="O1355" s="793"/>
      <c r="P1355" s="793"/>
      <c r="Q1355" s="793"/>
      <c r="R1355" s="793"/>
      <c r="S1355" s="793"/>
      <c r="T1355" s="793"/>
      <c r="U1355" s="793"/>
      <c r="V1355" s="793"/>
      <c r="W1355" s="793"/>
      <c r="X1355" s="794"/>
      <c r="Y1355" s="750"/>
      <c r="Z1355" s="842"/>
      <c r="AA1355" s="842"/>
      <c r="AB1355" s="842"/>
      <c r="AC1355" s="842"/>
      <c r="AD1355" s="751"/>
      <c r="AE1355" s="12"/>
      <c r="AR1355" s="699">
        <f t="shared" si="146"/>
        <v>0</v>
      </c>
      <c r="AS1355" s="696"/>
      <c r="BE1355" s="626" t="s">
        <v>7901</v>
      </c>
      <c r="BF1355" s="626"/>
      <c r="BG1355" s="461" t="str">
        <f>IF(BG1354=0,"",IF(SUM($BG$1354:BG1354)=1,BG1351,IF($BL$1354&gt;SUM($BG$1354:BG1354),_xlfn.CONCAT(", ",BG1351),IF($BL$1354=SUM($BG$1354:BG1354),_xlfn.CONCAT(" y ",BG1351)))))</f>
        <v/>
      </c>
      <c r="BH1355" s="461" t="str">
        <f>IF(BH1354=0,"",IF(SUM($BG$1354:BH1354)=1,BH1351,IF($BL$1354&gt;SUM($BG$1354:BH1354),_xlfn.CONCAT(", ",BH1351),IF($BL$1354=SUM($BG$1354:BH1354),_xlfn.CONCAT(" y ",BH1351)))))</f>
        <v/>
      </c>
      <c r="BI1355" s="461" t="str">
        <f>IF(BI1354=0,"",IF(SUM($BG$1354:BI1354)=1,BI1351,IF($BL$1354&gt;SUM($BG$1354:BI1354),_xlfn.CONCAT(", ",BI1351),IF($BL$1354=SUM($BG$1354:BI1354),_xlfn.CONCAT(" y ",BI1351)))))</f>
        <v/>
      </c>
      <c r="BJ1355" s="461" t="str">
        <f>IF(BJ1354=0,"",IF(SUM($BG$1354:BJ1354)=1,BJ1351,IF($BL$1354&gt;SUM($BG$1354:BJ1354),_xlfn.CONCAT(", ",BJ1351),IF($BL$1354=SUM($BG$1354:BJ1354),_xlfn.CONCAT(" y ",BJ1351)))))</f>
        <v/>
      </c>
      <c r="BK1355" s="461" t="str">
        <f>IF(BK1354=0,"",IF(SUM($BG$1354:BK1354)=1,BK1351,IF($BL$1354&gt;SUM($BG$1354:BK1354),_xlfn.CONCAT(", ",BK1351),IF($BL$1354=SUM($BG$1354:BK1354),_xlfn.CONCAT(" y ",BK1351)))))</f>
        <v/>
      </c>
      <c r="BL1355" s="463" t="str">
        <f>_xlfn.CONCAT(BG1355:BK1355)</f>
        <v/>
      </c>
    </row>
    <row r="1356" spans="1:64" ht="15" customHeight="1">
      <c r="A1356" s="131"/>
      <c r="B1356" s="72"/>
      <c r="C1356" s="110"/>
      <c r="D1356" s="36"/>
      <c r="E1356" s="36"/>
      <c r="F1356" s="36"/>
      <c r="G1356" s="36"/>
      <c r="H1356" s="36"/>
      <c r="I1356" s="36"/>
      <c r="J1356" s="36"/>
      <c r="K1356" s="36"/>
      <c r="L1356" s="36"/>
      <c r="M1356" s="36"/>
      <c r="N1356" s="36"/>
      <c r="O1356" s="36"/>
      <c r="P1356" s="36"/>
      <c r="Q1356" s="36"/>
      <c r="R1356" s="36"/>
      <c r="S1356" s="36"/>
      <c r="T1356" s="36"/>
      <c r="U1356" s="36"/>
      <c r="V1356" s="36"/>
      <c r="W1356" s="36"/>
      <c r="X1356" s="148" t="s">
        <v>126</v>
      </c>
      <c r="Y1356" s="754">
        <f>IF(AND(SUM(Y1350:AD1355)=0,COUNTIF(Y1350:AD1355,"NS")&gt;0),"NS",
IF(AND(SUM(Y1350:AD1355)=0,COUNTIF(Y1350:AD1355,0)&gt;0),0,
IF(AND(SUM(Y1350:AD1355)=0,COUNTIF(Y1350:AD1355,"NA")&gt;0),"NA",
SUM(Y1350:AD1355))))</f>
        <v>0</v>
      </c>
      <c r="Z1356" s="850"/>
      <c r="AA1356" s="850"/>
      <c r="AB1356" s="850"/>
      <c r="AC1356" s="850"/>
      <c r="AD1356" s="755"/>
      <c r="AE1356" s="12"/>
      <c r="AR1356" s="885">
        <f>SUM(AR1350:AS1355)</f>
        <v>0</v>
      </c>
      <c r="AS1356" s="885"/>
    </row>
    <row r="1357" spans="1:64" ht="15" customHeight="1">
      <c r="A1357" s="131"/>
      <c r="B1357" s="53"/>
      <c r="C1357" s="53"/>
      <c r="D1357" s="178"/>
      <c r="E1357" s="178"/>
      <c r="F1357" s="178"/>
      <c r="G1357" s="178"/>
      <c r="H1357" s="178"/>
      <c r="I1357" s="178"/>
      <c r="J1357" s="178"/>
      <c r="K1357" s="178"/>
      <c r="L1357" s="178"/>
      <c r="M1357" s="178"/>
      <c r="N1357" s="178"/>
      <c r="O1357" s="178"/>
      <c r="P1357" s="53"/>
      <c r="Q1357" s="53"/>
      <c r="R1357" s="53"/>
      <c r="S1357" s="178"/>
      <c r="T1357" s="178"/>
      <c r="U1357" s="178"/>
      <c r="V1357" s="178"/>
      <c r="W1357" s="178"/>
      <c r="X1357" s="178"/>
      <c r="Y1357" s="178"/>
      <c r="Z1357" s="178"/>
      <c r="AA1357" s="178"/>
      <c r="AB1357" s="178"/>
      <c r="AC1357" s="178"/>
      <c r="AD1357" s="178"/>
      <c r="AE1357" s="12"/>
    </row>
    <row r="1358" spans="1:64" ht="45" customHeight="1">
      <c r="A1358" s="131"/>
      <c r="B1358" s="53"/>
      <c r="C1358" s="828" t="s">
        <v>639</v>
      </c>
      <c r="D1358" s="828"/>
      <c r="E1358" s="829"/>
      <c r="F1358" s="830"/>
      <c r="G1358" s="562"/>
      <c r="H1358" s="562"/>
      <c r="I1358" s="562"/>
      <c r="J1358" s="562"/>
      <c r="K1358" s="562"/>
      <c r="L1358" s="562"/>
      <c r="M1358" s="562"/>
      <c r="N1358" s="562"/>
      <c r="O1358" s="562"/>
      <c r="P1358" s="562"/>
      <c r="Q1358" s="562"/>
      <c r="R1358" s="562"/>
      <c r="S1358" s="562"/>
      <c r="T1358" s="562"/>
      <c r="U1358" s="562"/>
      <c r="V1358" s="562"/>
      <c r="W1358" s="562"/>
      <c r="X1358" s="562"/>
      <c r="Y1358" s="562"/>
      <c r="Z1358" s="562"/>
      <c r="AA1358" s="562"/>
      <c r="AB1358" s="562"/>
      <c r="AC1358" s="562"/>
      <c r="AD1358" s="831"/>
      <c r="AE1358" s="12"/>
      <c r="AH1358" s="627" t="s">
        <v>7251</v>
      </c>
      <c r="AI1358" s="627"/>
      <c r="AJ1358" s="627">
        <f>IF(OR(Y1354="",Y1354="NA",Y1354=0,Y1354="NS"),0,1)</f>
        <v>0</v>
      </c>
      <c r="AK1358" s="627"/>
      <c r="AL1358" s="684">
        <f>IF(OR(AND(AJ1358=0,F1358=""),AND(AJ1358=1,F1358&lt;&gt;"")),0,1)</f>
        <v>0</v>
      </c>
      <c r="AM1358" s="684"/>
    </row>
    <row r="1359" spans="1:64" ht="15" customHeight="1">
      <c r="A1359" s="131"/>
      <c r="B1359" s="53"/>
      <c r="C1359" s="53"/>
      <c r="D1359" s="178"/>
      <c r="E1359" s="178"/>
      <c r="F1359" s="178"/>
      <c r="G1359" s="178"/>
      <c r="H1359" s="178"/>
      <c r="I1359" s="178"/>
      <c r="J1359" s="178"/>
      <c r="K1359" s="178"/>
      <c r="L1359" s="178"/>
      <c r="M1359" s="178"/>
      <c r="N1359" s="178"/>
      <c r="O1359" s="178"/>
      <c r="P1359" s="53"/>
      <c r="Q1359" s="53"/>
      <c r="R1359" s="53"/>
      <c r="S1359" s="178"/>
      <c r="T1359" s="178"/>
      <c r="U1359" s="178"/>
      <c r="V1359" s="178"/>
      <c r="W1359" s="178"/>
      <c r="X1359" s="178"/>
      <c r="Y1359" s="178"/>
      <c r="Z1359" s="178"/>
      <c r="AA1359" s="178"/>
      <c r="AB1359" s="178"/>
      <c r="AC1359" s="178"/>
      <c r="AD1359" s="178"/>
      <c r="AE1359" s="12"/>
    </row>
    <row r="1360" spans="1:64" ht="24" customHeight="1">
      <c r="A1360" s="131"/>
      <c r="B1360" s="143"/>
      <c r="C1360" s="675" t="s">
        <v>127</v>
      </c>
      <c r="D1360" s="675"/>
      <c r="E1360" s="675"/>
      <c r="F1360" s="675"/>
      <c r="G1360" s="675"/>
      <c r="H1360" s="675"/>
      <c r="I1360" s="675"/>
      <c r="J1360" s="675"/>
      <c r="K1360" s="675"/>
      <c r="L1360" s="675"/>
      <c r="M1360" s="675"/>
      <c r="N1360" s="675"/>
      <c r="O1360" s="675"/>
      <c r="P1360" s="675"/>
      <c r="Q1360" s="675"/>
      <c r="R1360" s="675"/>
      <c r="S1360" s="675"/>
      <c r="T1360" s="675"/>
      <c r="U1360" s="675"/>
      <c r="V1360" s="675"/>
      <c r="W1360" s="675"/>
      <c r="X1360" s="675"/>
      <c r="Y1360" s="675"/>
      <c r="Z1360" s="675"/>
      <c r="AA1360" s="675"/>
      <c r="AB1360" s="675"/>
      <c r="AC1360" s="675"/>
      <c r="AD1360" s="675"/>
      <c r="AE1360" s="12"/>
    </row>
    <row r="1361" spans="1:31" ht="60" customHeight="1">
      <c r="A1361" s="131"/>
      <c r="B1361" s="143"/>
      <c r="C1361" s="702"/>
      <c r="D1361" s="702"/>
      <c r="E1361" s="702"/>
      <c r="F1361" s="702"/>
      <c r="G1361" s="702"/>
      <c r="H1361" s="702"/>
      <c r="I1361" s="702"/>
      <c r="J1361" s="702"/>
      <c r="K1361" s="702"/>
      <c r="L1361" s="702"/>
      <c r="M1361" s="702"/>
      <c r="N1361" s="702"/>
      <c r="O1361" s="702"/>
      <c r="P1361" s="702"/>
      <c r="Q1361" s="702"/>
      <c r="R1361" s="702"/>
      <c r="S1361" s="702"/>
      <c r="T1361" s="702"/>
      <c r="U1361" s="702"/>
      <c r="V1361" s="702"/>
      <c r="W1361" s="702"/>
      <c r="X1361" s="702"/>
      <c r="Y1361" s="702"/>
      <c r="Z1361" s="702"/>
      <c r="AA1361" s="702"/>
      <c r="AB1361" s="702"/>
      <c r="AC1361" s="702"/>
      <c r="AD1361" s="702"/>
      <c r="AE1361" s="12"/>
    </row>
    <row r="1362" spans="1:31" ht="15" customHeight="1">
      <c r="B1362" s="624" t="str">
        <f>IF(AZ1352=0,"", IF(AZ1352=1,_xlfn.CONCAT("Error: Verificar la información registrada tomando en cuenta la instrucción ",BB1352,"."),_xlfn.CONCAT("Error: Verificar la información registrada tomando en cuenta las instrucciones ",BB1352)))</f>
        <v/>
      </c>
      <c r="C1362" s="624"/>
      <c r="D1362" s="624"/>
      <c r="E1362" s="624"/>
      <c r="F1362" s="624"/>
      <c r="G1362" s="624"/>
      <c r="H1362" s="624"/>
      <c r="I1362" s="624"/>
      <c r="J1362" s="624"/>
      <c r="K1362" s="624"/>
      <c r="L1362" s="624"/>
      <c r="M1362" s="624"/>
      <c r="N1362" s="624"/>
      <c r="O1362" s="624"/>
      <c r="P1362" s="624"/>
      <c r="Q1362" s="624"/>
      <c r="R1362" s="624"/>
      <c r="S1362" s="624"/>
      <c r="T1362" s="624"/>
      <c r="U1362" s="624"/>
      <c r="V1362" s="624"/>
      <c r="W1362" s="624"/>
      <c r="X1362" s="624"/>
      <c r="Y1362" s="624"/>
      <c r="Z1362" s="624"/>
      <c r="AA1362" s="624"/>
      <c r="AB1362" s="624"/>
      <c r="AC1362" s="624"/>
      <c r="AD1362" s="624"/>
    </row>
    <row r="1363" spans="1:31" ht="15" customHeight="1">
      <c r="A1363" s="131"/>
      <c r="B1363" s="756" t="str">
        <f>IF(AR1356=0,"","Alerta: Verificar la información registrada tomando en cuenta la  instrucción 3.")</f>
        <v/>
      </c>
      <c r="C1363" s="756"/>
      <c r="D1363" s="756"/>
      <c r="E1363" s="756"/>
      <c r="F1363" s="756"/>
      <c r="G1363" s="756"/>
      <c r="H1363" s="756"/>
      <c r="I1363" s="756"/>
      <c r="J1363" s="756"/>
      <c r="K1363" s="756"/>
      <c r="L1363" s="756"/>
      <c r="M1363" s="756"/>
      <c r="N1363" s="756"/>
      <c r="O1363" s="756"/>
      <c r="P1363" s="756"/>
      <c r="Q1363" s="756"/>
      <c r="R1363" s="756"/>
      <c r="S1363" s="756"/>
      <c r="T1363" s="756"/>
      <c r="U1363" s="756"/>
      <c r="V1363" s="756"/>
      <c r="W1363" s="756"/>
      <c r="X1363" s="756"/>
      <c r="Y1363" s="756"/>
      <c r="Z1363" s="756"/>
      <c r="AA1363" s="756"/>
      <c r="AB1363" s="756"/>
      <c r="AC1363" s="756"/>
      <c r="AD1363" s="756"/>
      <c r="AE1363" s="12"/>
    </row>
    <row r="1364" spans="1:31" ht="15" customHeight="1">
      <c r="A1364" s="131"/>
      <c r="B1364" s="756" t="str">
        <f>IF(AU1350=0,"","Alerta: Debe justificar el uso de NS argumentando el estado de la información desconocida.")</f>
        <v/>
      </c>
      <c r="C1364" s="756"/>
      <c r="D1364" s="756"/>
      <c r="E1364" s="756"/>
      <c r="F1364" s="756"/>
      <c r="G1364" s="756"/>
      <c r="H1364" s="756"/>
      <c r="I1364" s="756"/>
      <c r="J1364" s="756"/>
      <c r="K1364" s="756"/>
      <c r="L1364" s="756"/>
      <c r="M1364" s="756"/>
      <c r="N1364" s="756"/>
      <c r="O1364" s="756"/>
      <c r="P1364" s="756"/>
      <c r="Q1364" s="756"/>
      <c r="R1364" s="756"/>
      <c r="S1364" s="756"/>
      <c r="T1364" s="756"/>
      <c r="U1364" s="756"/>
      <c r="V1364" s="756"/>
      <c r="W1364" s="756"/>
      <c r="X1364" s="756"/>
      <c r="Y1364" s="756"/>
      <c r="Z1364" s="756"/>
      <c r="AA1364" s="756"/>
      <c r="AB1364" s="756"/>
      <c r="AC1364" s="756"/>
      <c r="AD1364" s="756"/>
      <c r="AE1364" s="12"/>
    </row>
    <row r="1365" spans="1:31" ht="24" customHeight="1">
      <c r="B1365" s="889" t="str">
        <f>IF(BL1354=0,"", IF(BL1354=1,_xlfn.CONCAT("Alerta: Es posible que el tipo de servicio descrito en el cuadro de especificación (o alguno de ellos) corresponda al numeral ",BL1355," de la tabla de respuesta."),_xlfn.CONCAT("Alerta: Es posible que los tipos de servicios descritos en el cuadro de especificación (o algunos de ellos) correspondan a los numerales ",BL1355, " de la tabla de respuesta.")))</f>
        <v/>
      </c>
      <c r="C1365" s="889"/>
      <c r="D1365" s="889"/>
      <c r="E1365" s="889"/>
      <c r="F1365" s="889"/>
      <c r="G1365" s="889"/>
      <c r="H1365" s="889"/>
      <c r="I1365" s="889"/>
      <c r="J1365" s="889"/>
      <c r="K1365" s="889"/>
      <c r="L1365" s="889"/>
      <c r="M1365" s="889"/>
      <c r="N1365" s="889"/>
      <c r="O1365" s="889"/>
      <c r="P1365" s="889"/>
      <c r="Q1365" s="889"/>
      <c r="R1365" s="889"/>
      <c r="S1365" s="889"/>
      <c r="T1365" s="889"/>
      <c r="U1365" s="889"/>
      <c r="V1365" s="889"/>
      <c r="W1365" s="889"/>
      <c r="X1365" s="889"/>
      <c r="Y1365" s="889"/>
      <c r="Z1365" s="889"/>
      <c r="AA1365" s="889"/>
      <c r="AB1365" s="889"/>
      <c r="AC1365" s="889"/>
      <c r="AD1365" s="889"/>
    </row>
    <row r="1366" spans="1:31" ht="15" customHeight="1">
      <c r="B1366" s="625" t="str">
        <f>IF(OR(AH1344=AJ1344,AH1344=AL1344),"","Error: Debe completar toda la información requerida.")</f>
        <v/>
      </c>
      <c r="C1366" s="625"/>
      <c r="D1366" s="625"/>
      <c r="E1366" s="625"/>
      <c r="F1366" s="625"/>
      <c r="G1366" s="625"/>
      <c r="H1366" s="625"/>
      <c r="I1366" s="625"/>
      <c r="J1366" s="625"/>
      <c r="K1366" s="625"/>
      <c r="L1366" s="625"/>
      <c r="M1366" s="625"/>
      <c r="N1366" s="625"/>
      <c r="O1366" s="625"/>
      <c r="P1366" s="625"/>
      <c r="Q1366" s="625"/>
      <c r="R1366" s="625"/>
      <c r="S1366" s="625"/>
      <c r="T1366" s="625"/>
      <c r="U1366" s="625"/>
      <c r="V1366" s="625"/>
      <c r="W1366" s="625"/>
      <c r="X1366" s="625"/>
      <c r="Y1366" s="625"/>
      <c r="Z1366" s="625"/>
      <c r="AA1366" s="625"/>
      <c r="AB1366" s="625"/>
      <c r="AC1366" s="625"/>
      <c r="AD1366" s="625"/>
    </row>
    <row r="1367" spans="1:31" ht="15" customHeight="1"/>
  </sheetData>
  <sheetProtection algorithmName="SHA-512" hashValue="bgoarQi33vCdW50NIK0ve3r3ju7t+uoMK9M8Yu2eHcYQpP7GFUWCkGVoR+yjGzz/nAig+0Y7NjCFQG/T8bwNBg==" saltValue="RHxD7qWEtS0MncXspSuQ0A==" spinCount="100000" sheet="1" objects="1" scenarios="1"/>
  <mergeCells count="7551">
    <mergeCell ref="AQ450:BK450"/>
    <mergeCell ref="AH599:AI599"/>
    <mergeCell ref="AH600:AI600"/>
    <mergeCell ref="AH601:AI601"/>
    <mergeCell ref="AH602:AI602"/>
    <mergeCell ref="AH603:AI603"/>
    <mergeCell ref="AK599:AL599"/>
    <mergeCell ref="AK600:AL600"/>
    <mergeCell ref="AK601:AL601"/>
    <mergeCell ref="AK602:AL602"/>
    <mergeCell ref="AK603:AL603"/>
    <mergeCell ref="AQ599:AR599"/>
    <mergeCell ref="B504:AD504"/>
    <mergeCell ref="B1014:AD1014"/>
    <mergeCell ref="B1038:AD1038"/>
    <mergeCell ref="B1216:AD1216"/>
    <mergeCell ref="B1239:AD1239"/>
    <mergeCell ref="AK825:AL825"/>
    <mergeCell ref="AK826:AL826"/>
    <mergeCell ref="AK827:AL827"/>
    <mergeCell ref="AK828:AL828"/>
    <mergeCell ref="AK834:AL834"/>
    <mergeCell ref="AK830:AL830"/>
    <mergeCell ref="AK831:AL831"/>
    <mergeCell ref="AK832:AL832"/>
    <mergeCell ref="AK833:AL833"/>
    <mergeCell ref="AH825:AI825"/>
    <mergeCell ref="AH826:AI826"/>
    <mergeCell ref="AH827:AI827"/>
    <mergeCell ref="AH828:AI828"/>
    <mergeCell ref="AW1028:AX1028"/>
    <mergeCell ref="AW1029:AX1029"/>
    <mergeCell ref="B1365:AD1365"/>
    <mergeCell ref="AQ1023:AR1023"/>
    <mergeCell ref="AQ1024:AR1024"/>
    <mergeCell ref="AH482:AI482"/>
    <mergeCell ref="AH483:AI483"/>
    <mergeCell ref="AH484:AI484"/>
    <mergeCell ref="AH485:AI485"/>
    <mergeCell ref="AH546:AI546"/>
    <mergeCell ref="AH547:AI547"/>
    <mergeCell ref="AH548:AI548"/>
    <mergeCell ref="AH549:AI549"/>
    <mergeCell ref="AH471:AI471"/>
    <mergeCell ref="AH472:AI472"/>
    <mergeCell ref="AW1026:AX1026"/>
    <mergeCell ref="AL989:AM989"/>
    <mergeCell ref="AK802:AL802"/>
    <mergeCell ref="AK803:AL803"/>
    <mergeCell ref="AK804:AL804"/>
    <mergeCell ref="AK823:AL823"/>
    <mergeCell ref="AK824:AL824"/>
    <mergeCell ref="AK810:AL810"/>
    <mergeCell ref="AK811:AL811"/>
    <mergeCell ref="AH819:AI819"/>
    <mergeCell ref="AH820:AI820"/>
    <mergeCell ref="AH821:AI821"/>
    <mergeCell ref="AH822:AI822"/>
    <mergeCell ref="AK805:AL805"/>
    <mergeCell ref="AN801:AO801"/>
    <mergeCell ref="AN802:AO802"/>
    <mergeCell ref="AW1027:AX1027"/>
    <mergeCell ref="AW1025:AX1025"/>
    <mergeCell ref="AT1027:AU1027"/>
    <mergeCell ref="AQ451:AR451"/>
    <mergeCell ref="AQ452:AR452"/>
    <mergeCell ref="AQ453:AR453"/>
    <mergeCell ref="AQ454:AR454"/>
    <mergeCell ref="AQ455:AR455"/>
    <mergeCell ref="AQ456:AR456"/>
    <mergeCell ref="AO992:AP992"/>
    <mergeCell ref="AO993:AP993"/>
    <mergeCell ref="AO994:AP994"/>
    <mergeCell ref="AO995:AP995"/>
    <mergeCell ref="AO996:AP996"/>
    <mergeCell ref="AO997:AP997"/>
    <mergeCell ref="AO991:BD991"/>
    <mergeCell ref="AN810:AO810"/>
    <mergeCell ref="AN815:AO815"/>
    <mergeCell ref="AN816:AO816"/>
    <mergeCell ref="AN817:AO817"/>
    <mergeCell ref="AN818:AO818"/>
    <mergeCell ref="AN819:AO819"/>
    <mergeCell ref="AN829:AO829"/>
    <mergeCell ref="AN830:AO830"/>
    <mergeCell ref="AN831:AO831"/>
    <mergeCell ref="AN832:AO832"/>
    <mergeCell ref="AN833:AO833"/>
    <mergeCell ref="AN800:AO800"/>
    <mergeCell ref="AN804:AO804"/>
    <mergeCell ref="AQ747:AR747"/>
    <mergeCell ref="AQ748:AR748"/>
    <mergeCell ref="AQ749:AR749"/>
    <mergeCell ref="AQ750:AR750"/>
    <mergeCell ref="AN811:AO811"/>
    <mergeCell ref="AN812:AO812"/>
    <mergeCell ref="AT1026:AU1026"/>
    <mergeCell ref="AW1024:AX1024"/>
    <mergeCell ref="AK485:AL485"/>
    <mergeCell ref="AH481:AI481"/>
    <mergeCell ref="AN820:AO820"/>
    <mergeCell ref="AN821:AO821"/>
    <mergeCell ref="AN822:AO822"/>
    <mergeCell ref="AN823:AO823"/>
    <mergeCell ref="AN824:AO824"/>
    <mergeCell ref="AN814:AO814"/>
    <mergeCell ref="AH452:AI452"/>
    <mergeCell ref="AH453:AI453"/>
    <mergeCell ref="AH454:AI454"/>
    <mergeCell ref="AH455:AI455"/>
    <mergeCell ref="AH456:AI456"/>
    <mergeCell ref="AH457:AI457"/>
    <mergeCell ref="AH458:AI458"/>
    <mergeCell ref="AH459:AI459"/>
    <mergeCell ref="AN788:AO788"/>
    <mergeCell ref="AN789:AO789"/>
    <mergeCell ref="AN790:AO790"/>
    <mergeCell ref="AN791:AO791"/>
    <mergeCell ref="AN792:AO792"/>
    <mergeCell ref="AN793:AO793"/>
    <mergeCell ref="AN794:AO794"/>
    <mergeCell ref="AN795:AO795"/>
    <mergeCell ref="AN796:AO796"/>
    <mergeCell ref="AN797:AO797"/>
    <mergeCell ref="AN798:AO798"/>
    <mergeCell ref="AN799:AO799"/>
    <mergeCell ref="AW1023:BB1023"/>
    <mergeCell ref="AT1023:AU1023"/>
    <mergeCell ref="AN450:AO450"/>
    <mergeCell ref="AN451:AO451"/>
    <mergeCell ref="AN452:AO452"/>
    <mergeCell ref="AN453:AO453"/>
    <mergeCell ref="AN454:AO454"/>
    <mergeCell ref="AN455:AO455"/>
    <mergeCell ref="AN456:AO456"/>
    <mergeCell ref="AK478:AL478"/>
    <mergeCell ref="AK479:AL479"/>
    <mergeCell ref="AK477:AL477"/>
    <mergeCell ref="AH462:AI462"/>
    <mergeCell ref="AH463:AI463"/>
    <mergeCell ref="AH464:AI464"/>
    <mergeCell ref="AH465:AI465"/>
    <mergeCell ref="AN459:AO459"/>
    <mergeCell ref="AN460:AO460"/>
    <mergeCell ref="AN461:AO461"/>
    <mergeCell ref="AN462:AO462"/>
    <mergeCell ref="AN465:AO465"/>
    <mergeCell ref="AH466:AI466"/>
    <mergeCell ref="AH467:AI467"/>
    <mergeCell ref="AH468:AI468"/>
    <mergeCell ref="AH469:AI469"/>
    <mergeCell ref="AH470:AI470"/>
    <mergeCell ref="AN457:AO457"/>
    <mergeCell ref="AN458:AO458"/>
    <mergeCell ref="AK451:AL451"/>
    <mergeCell ref="AK452:AL452"/>
    <mergeCell ref="AK453:AL453"/>
    <mergeCell ref="AK454:AL454"/>
    <mergeCell ref="AK455:AL455"/>
    <mergeCell ref="AK456:AL456"/>
    <mergeCell ref="BK429:BL429"/>
    <mergeCell ref="BK430:BL430"/>
    <mergeCell ref="BK431:BL431"/>
    <mergeCell ref="BK432:BL432"/>
    <mergeCell ref="AH428:AI428"/>
    <mergeCell ref="AJ428:AK428"/>
    <mergeCell ref="AL428:AM428"/>
    <mergeCell ref="AN428:AO428"/>
    <mergeCell ref="AP428:AQ428"/>
    <mergeCell ref="AR428:AS428"/>
    <mergeCell ref="AT428:AU428"/>
    <mergeCell ref="AV428:AW428"/>
    <mergeCell ref="AH429:AI429"/>
    <mergeCell ref="AJ429:AK429"/>
    <mergeCell ref="AL429:AM429"/>
    <mergeCell ref="AN429:AO429"/>
    <mergeCell ref="AP429:AQ429"/>
    <mergeCell ref="AR429:AS429"/>
    <mergeCell ref="AT429:AU429"/>
    <mergeCell ref="AV429:AW429"/>
    <mergeCell ref="AH430:AI430"/>
    <mergeCell ref="AJ430:AK430"/>
    <mergeCell ref="AL430:AM430"/>
    <mergeCell ref="AN430:AO430"/>
    <mergeCell ref="AP430:AQ430"/>
    <mergeCell ref="AP432:AQ432"/>
    <mergeCell ref="AR432:AS432"/>
    <mergeCell ref="AT432:AU432"/>
    <mergeCell ref="AV432:AW432"/>
    <mergeCell ref="AL431:AM431"/>
    <mergeCell ref="AN431:AO431"/>
    <mergeCell ref="AR430:AS430"/>
    <mergeCell ref="AQ1165:AR1165"/>
    <mergeCell ref="BD1151:BE1151"/>
    <mergeCell ref="BD1152:BE1152"/>
    <mergeCell ref="BD1153:BE1153"/>
    <mergeCell ref="BD1154:BE1154"/>
    <mergeCell ref="BD1155:BE1155"/>
    <mergeCell ref="BD1156:BE1156"/>
    <mergeCell ref="BD1157:BE1157"/>
    <mergeCell ref="BD1158:BE1158"/>
    <mergeCell ref="BD1159:BE1159"/>
    <mergeCell ref="BD1160:BE1160"/>
    <mergeCell ref="BD1161:BE1161"/>
    <mergeCell ref="BD1162:BE1162"/>
    <mergeCell ref="BD1163:BE1163"/>
    <mergeCell ref="BD1164:BE1164"/>
    <mergeCell ref="BD1165:BE1165"/>
    <mergeCell ref="AK1164:AL1164"/>
    <mergeCell ref="AK1165:AL1165"/>
    <mergeCell ref="AN1151:AO1151"/>
    <mergeCell ref="AN1152:AO1152"/>
    <mergeCell ref="AN1162:AO1162"/>
    <mergeCell ref="AN1163:AO1163"/>
    <mergeCell ref="AN1164:AO1164"/>
    <mergeCell ref="AN1165:AO1165"/>
    <mergeCell ref="AN1159:AO1159"/>
    <mergeCell ref="AN1160:AO1160"/>
    <mergeCell ref="AN1161:AO1161"/>
    <mergeCell ref="AH692:AI692"/>
    <mergeCell ref="BE687:BF687"/>
    <mergeCell ref="BE688:BF688"/>
    <mergeCell ref="AY688:AZ688"/>
    <mergeCell ref="AY689:AZ689"/>
    <mergeCell ref="AH689:AI689"/>
    <mergeCell ref="AJ692:AK692"/>
    <mergeCell ref="AQ1137:AR1137"/>
    <mergeCell ref="AQ1116:AR1116"/>
    <mergeCell ref="AQ1117:AR1117"/>
    <mergeCell ref="AQ1118:AR1118"/>
    <mergeCell ref="AQ1119:AR1119"/>
    <mergeCell ref="AQ1120:AR1120"/>
    <mergeCell ref="BD1146:BE1146"/>
    <mergeCell ref="BD1147:BE1147"/>
    <mergeCell ref="BE692:BF692"/>
    <mergeCell ref="BE693:BF693"/>
    <mergeCell ref="BE694:BF694"/>
    <mergeCell ref="AP692:AQ692"/>
    <mergeCell ref="BD1126:BE1126"/>
    <mergeCell ref="BD1127:BE1127"/>
    <mergeCell ref="BD1135:BE1135"/>
    <mergeCell ref="BD1136:BE1136"/>
    <mergeCell ref="BD1137:BE1137"/>
    <mergeCell ref="BD1138:BE1138"/>
    <mergeCell ref="BD1139:BE1139"/>
    <mergeCell ref="BD1140:BE1140"/>
    <mergeCell ref="BD1141:BE1141"/>
    <mergeCell ref="BD1128:BE1128"/>
    <mergeCell ref="BD1129:BE1129"/>
    <mergeCell ref="AT1024:AU1024"/>
    <mergeCell ref="AT1025:AU1025"/>
    <mergeCell ref="BD1148:BE1148"/>
    <mergeCell ref="BD1149:BE1149"/>
    <mergeCell ref="AQ1156:AR1156"/>
    <mergeCell ref="AQ1157:AR1157"/>
    <mergeCell ref="AQ1158:AR1158"/>
    <mergeCell ref="AQ1159:AR1159"/>
    <mergeCell ref="AQ1160:AR1160"/>
    <mergeCell ref="AQ1161:AR1161"/>
    <mergeCell ref="AQ1162:AR1162"/>
    <mergeCell ref="AQ1163:AR1163"/>
    <mergeCell ref="AQ1164:AR1164"/>
    <mergeCell ref="BW690:BX690"/>
    <mergeCell ref="BW691:BX691"/>
    <mergeCell ref="BW692:BX692"/>
    <mergeCell ref="BW693:BX693"/>
    <mergeCell ref="BW694:BX694"/>
    <mergeCell ref="AN694:AO694"/>
    <mergeCell ref="AP694:AQ694"/>
    <mergeCell ref="AR694:AS694"/>
    <mergeCell ref="AT694:AU694"/>
    <mergeCell ref="AV694:AW694"/>
    <mergeCell ref="AY692:AZ692"/>
    <mergeCell ref="AY693:AZ693"/>
    <mergeCell ref="AY694:AZ694"/>
    <mergeCell ref="AT691:AU691"/>
    <mergeCell ref="AV691:AW691"/>
    <mergeCell ref="AN692:AO692"/>
    <mergeCell ref="AY690:AZ690"/>
    <mergeCell ref="AY691:AZ691"/>
    <mergeCell ref="AV692:AW692"/>
    <mergeCell ref="AP693:AQ693"/>
    <mergeCell ref="BE691:BF691"/>
    <mergeCell ref="AJ431:AK431"/>
    <mergeCell ref="AT400:AU400"/>
    <mergeCell ref="AP401:AQ401"/>
    <mergeCell ref="AR401:AS401"/>
    <mergeCell ref="AT401:AU401"/>
    <mergeCell ref="AP403:AQ403"/>
    <mergeCell ref="AR403:AS403"/>
    <mergeCell ref="AT403:AU403"/>
    <mergeCell ref="AP405:AQ405"/>
    <mergeCell ref="AR405:AS405"/>
    <mergeCell ref="AH398:AI398"/>
    <mergeCell ref="AV405:AW405"/>
    <mergeCell ref="AN406:AO406"/>
    <mergeCell ref="AP406:AQ406"/>
    <mergeCell ref="AR406:AS406"/>
    <mergeCell ref="AT406:AU406"/>
    <mergeCell ref="AV406:AW406"/>
    <mergeCell ref="AN407:AO407"/>
    <mergeCell ref="AP407:AQ407"/>
    <mergeCell ref="AR407:AS407"/>
    <mergeCell ref="AT407:AU407"/>
    <mergeCell ref="AV407:AW407"/>
    <mergeCell ref="AV409:AW409"/>
    <mergeCell ref="AL400:AM400"/>
    <mergeCell ref="AH407:AI407"/>
    <mergeCell ref="AH402:AI402"/>
    <mergeCell ref="AJ402:AK402"/>
    <mergeCell ref="AH403:AI403"/>
    <mergeCell ref="AJ403:AK403"/>
    <mergeCell ref="AL403:AM403"/>
    <mergeCell ref="AH406:AI406"/>
    <mergeCell ref="AN403:AO403"/>
    <mergeCell ref="DA136:DC136"/>
    <mergeCell ref="AH760:AI760"/>
    <mergeCell ref="AK760:AL760"/>
    <mergeCell ref="AQ760:AR760"/>
    <mergeCell ref="AH690:AI690"/>
    <mergeCell ref="AJ690:AK690"/>
    <mergeCell ref="AL690:AM690"/>
    <mergeCell ref="AN690:AO690"/>
    <mergeCell ref="AP690:AQ690"/>
    <mergeCell ref="AR690:AS690"/>
    <mergeCell ref="AT690:AU690"/>
    <mergeCell ref="AV690:AW690"/>
    <mergeCell ref="AH691:AI691"/>
    <mergeCell ref="AJ691:AK691"/>
    <mergeCell ref="AL691:AM691"/>
    <mergeCell ref="AN691:AO691"/>
    <mergeCell ref="AP691:AQ691"/>
    <mergeCell ref="AH191:AI191"/>
    <mergeCell ref="AH192:AI192"/>
    <mergeCell ref="AK178:AL178"/>
    <mergeCell ref="AK179:AL179"/>
    <mergeCell ref="AK180:AL180"/>
    <mergeCell ref="AK181:AL181"/>
    <mergeCell ref="AK182:AL182"/>
    <mergeCell ref="AK183:AL183"/>
    <mergeCell ref="AK184:AL184"/>
    <mergeCell ref="AK185:AL185"/>
    <mergeCell ref="AN180:AO180"/>
    <mergeCell ref="AN181:AO181"/>
    <mergeCell ref="AN182:AO182"/>
    <mergeCell ref="AN183:AO183"/>
    <mergeCell ref="AH431:AI431"/>
    <mergeCell ref="BO114:BP114"/>
    <mergeCell ref="BQ114:BR114"/>
    <mergeCell ref="BS114:BT114"/>
    <mergeCell ref="BU114:BV114"/>
    <mergeCell ref="AH1068:AI1068"/>
    <mergeCell ref="AJ1068:AK1068"/>
    <mergeCell ref="AL1068:AM1068"/>
    <mergeCell ref="BG111:BH111"/>
    <mergeCell ref="BI111:BJ111"/>
    <mergeCell ref="BK111:BL111"/>
    <mergeCell ref="BM111:BN111"/>
    <mergeCell ref="BO111:BP111"/>
    <mergeCell ref="BQ111:BR111"/>
    <mergeCell ref="BS111:BT111"/>
    <mergeCell ref="BU111:BV111"/>
    <mergeCell ref="AH178:AI178"/>
    <mergeCell ref="AH179:AI179"/>
    <mergeCell ref="AH180:AI180"/>
    <mergeCell ref="AH181:AI181"/>
    <mergeCell ref="AH182:AI182"/>
    <mergeCell ref="AH183:AI183"/>
    <mergeCell ref="AH184:AI184"/>
    <mergeCell ref="AH185:AI185"/>
    <mergeCell ref="AH186:AI186"/>
    <mergeCell ref="AH187:AI187"/>
    <mergeCell ref="AH188:AI188"/>
    <mergeCell ref="AH189:AI189"/>
    <mergeCell ref="AH190:AI190"/>
    <mergeCell ref="AQ135:CY135"/>
    <mergeCell ref="AJ425:AK425"/>
    <mergeCell ref="AL398:AM398"/>
    <mergeCell ref="AL402:AM402"/>
    <mergeCell ref="BO113:BP113"/>
    <mergeCell ref="BQ113:BR113"/>
    <mergeCell ref="BS113:BT113"/>
    <mergeCell ref="BU113:BV113"/>
    <mergeCell ref="BG108:BH108"/>
    <mergeCell ref="BI108:BJ108"/>
    <mergeCell ref="BK108:BL108"/>
    <mergeCell ref="BM108:BN108"/>
    <mergeCell ref="BO108:BP108"/>
    <mergeCell ref="BQ108:BR108"/>
    <mergeCell ref="BS108:BT108"/>
    <mergeCell ref="BU108:BV108"/>
    <mergeCell ref="BG109:BH109"/>
    <mergeCell ref="BI109:BJ109"/>
    <mergeCell ref="BK109:BL109"/>
    <mergeCell ref="BM109:BN109"/>
    <mergeCell ref="BO109:BP109"/>
    <mergeCell ref="BQ109:BR109"/>
    <mergeCell ref="BS109:BT109"/>
    <mergeCell ref="BU109:BV109"/>
    <mergeCell ref="BO106:BP106"/>
    <mergeCell ref="BQ106:BR106"/>
    <mergeCell ref="BS106:BT106"/>
    <mergeCell ref="BU106:BV106"/>
    <mergeCell ref="BG107:BH107"/>
    <mergeCell ref="BI107:BJ107"/>
    <mergeCell ref="BK107:BL107"/>
    <mergeCell ref="BM107:BN107"/>
    <mergeCell ref="BO107:BP107"/>
    <mergeCell ref="BQ107:BR107"/>
    <mergeCell ref="BS107:BT107"/>
    <mergeCell ref="BU107:BV107"/>
    <mergeCell ref="BG112:BH112"/>
    <mergeCell ref="BI112:BJ112"/>
    <mergeCell ref="BK112:BL112"/>
    <mergeCell ref="BM112:BN112"/>
    <mergeCell ref="BO112:BP112"/>
    <mergeCell ref="BQ112:BR112"/>
    <mergeCell ref="BS112:BT112"/>
    <mergeCell ref="BU112:BV112"/>
    <mergeCell ref="BO103:BP103"/>
    <mergeCell ref="BQ103:BR103"/>
    <mergeCell ref="BS103:BT103"/>
    <mergeCell ref="BU103:BV103"/>
    <mergeCell ref="BG104:BH104"/>
    <mergeCell ref="BI104:BJ104"/>
    <mergeCell ref="BK104:BL104"/>
    <mergeCell ref="BM104:BN104"/>
    <mergeCell ref="BO104:BP104"/>
    <mergeCell ref="BQ104:BR104"/>
    <mergeCell ref="BS104:BT104"/>
    <mergeCell ref="BU104:BV104"/>
    <mergeCell ref="BG110:BH110"/>
    <mergeCell ref="BI110:BJ110"/>
    <mergeCell ref="BK110:BL110"/>
    <mergeCell ref="BM110:BN110"/>
    <mergeCell ref="BO110:BP110"/>
    <mergeCell ref="BQ110:BR110"/>
    <mergeCell ref="BS110:BT110"/>
    <mergeCell ref="BU110:BV110"/>
    <mergeCell ref="BG105:BH105"/>
    <mergeCell ref="BI105:BJ105"/>
    <mergeCell ref="BK105:BL105"/>
    <mergeCell ref="BM105:BN105"/>
    <mergeCell ref="BO105:BP105"/>
    <mergeCell ref="BQ105:BR105"/>
    <mergeCell ref="BS105:BT105"/>
    <mergeCell ref="BU105:BV105"/>
    <mergeCell ref="BG106:BH106"/>
    <mergeCell ref="BI106:BJ106"/>
    <mergeCell ref="BK106:BL106"/>
    <mergeCell ref="BM106:BN106"/>
    <mergeCell ref="BO100:BP100"/>
    <mergeCell ref="BQ100:BR100"/>
    <mergeCell ref="BS100:BT100"/>
    <mergeCell ref="BU100:BV100"/>
    <mergeCell ref="BG101:BH101"/>
    <mergeCell ref="BI101:BJ101"/>
    <mergeCell ref="BK101:BL101"/>
    <mergeCell ref="BM101:BN101"/>
    <mergeCell ref="BO101:BP101"/>
    <mergeCell ref="BQ101:BR101"/>
    <mergeCell ref="BS101:BT101"/>
    <mergeCell ref="BU101:BV101"/>
    <mergeCell ref="BG102:BH102"/>
    <mergeCell ref="BI102:BJ102"/>
    <mergeCell ref="BK102:BL102"/>
    <mergeCell ref="BM102:BN102"/>
    <mergeCell ref="BO102:BP102"/>
    <mergeCell ref="BQ102:BR102"/>
    <mergeCell ref="BS102:BT102"/>
    <mergeCell ref="BU102:BV102"/>
    <mergeCell ref="BB112:BC112"/>
    <mergeCell ref="BD112:BE112"/>
    <mergeCell ref="AZ113:BA113"/>
    <mergeCell ref="BB113:BC113"/>
    <mergeCell ref="BD113:BE113"/>
    <mergeCell ref="AZ114:BA114"/>
    <mergeCell ref="BB114:BC114"/>
    <mergeCell ref="BD114:BE114"/>
    <mergeCell ref="BG100:BH100"/>
    <mergeCell ref="BI100:BJ100"/>
    <mergeCell ref="BK100:BL100"/>
    <mergeCell ref="BM100:BN100"/>
    <mergeCell ref="BG103:BH103"/>
    <mergeCell ref="BI103:BJ103"/>
    <mergeCell ref="BK103:BL103"/>
    <mergeCell ref="BM103:BN103"/>
    <mergeCell ref="BG113:BH113"/>
    <mergeCell ref="BI113:BJ113"/>
    <mergeCell ref="BK113:BL113"/>
    <mergeCell ref="BM113:BN113"/>
    <mergeCell ref="BG114:BH114"/>
    <mergeCell ref="BI114:BJ114"/>
    <mergeCell ref="BK114:BL114"/>
    <mergeCell ref="BM114:BN114"/>
    <mergeCell ref="BB106:BC106"/>
    <mergeCell ref="BD106:BE106"/>
    <mergeCell ref="AZ107:BA107"/>
    <mergeCell ref="BB107:BC107"/>
    <mergeCell ref="BD107:BE107"/>
    <mergeCell ref="AZ108:BA108"/>
    <mergeCell ref="BB108:BC108"/>
    <mergeCell ref="BD108:BE108"/>
    <mergeCell ref="AZ109:BA109"/>
    <mergeCell ref="BB109:BC109"/>
    <mergeCell ref="BD109:BE109"/>
    <mergeCell ref="AZ110:BA110"/>
    <mergeCell ref="BB110:BC110"/>
    <mergeCell ref="BD110:BE110"/>
    <mergeCell ref="AZ111:BA111"/>
    <mergeCell ref="BB111:BC111"/>
    <mergeCell ref="BD111:BE111"/>
    <mergeCell ref="AZ106:BA106"/>
    <mergeCell ref="BB100:BC100"/>
    <mergeCell ref="BD100:BE100"/>
    <mergeCell ref="AZ101:BA101"/>
    <mergeCell ref="BB101:BC101"/>
    <mergeCell ref="BD101:BE101"/>
    <mergeCell ref="AZ102:BA102"/>
    <mergeCell ref="BB102:BC102"/>
    <mergeCell ref="BD102:BE102"/>
    <mergeCell ref="AZ103:BA103"/>
    <mergeCell ref="BB103:BC103"/>
    <mergeCell ref="BD103:BE103"/>
    <mergeCell ref="AZ104:BA104"/>
    <mergeCell ref="BB104:BC104"/>
    <mergeCell ref="BD104:BE104"/>
    <mergeCell ref="AZ105:BA105"/>
    <mergeCell ref="BB105:BC105"/>
    <mergeCell ref="BD105:BE105"/>
    <mergeCell ref="AZ100:BA100"/>
    <mergeCell ref="AZ112:BA112"/>
    <mergeCell ref="AQ106:AR106"/>
    <mergeCell ref="AS106:AT106"/>
    <mergeCell ref="AU106:AV106"/>
    <mergeCell ref="AW106:AX106"/>
    <mergeCell ref="AQ107:AR107"/>
    <mergeCell ref="AS107:AT107"/>
    <mergeCell ref="AU107:AV107"/>
    <mergeCell ref="AW107:AX107"/>
    <mergeCell ref="AQ108:AR108"/>
    <mergeCell ref="AS108:AT108"/>
    <mergeCell ref="AU108:AV108"/>
    <mergeCell ref="AW108:AX108"/>
    <mergeCell ref="AQ109:AR109"/>
    <mergeCell ref="AU110:AV110"/>
    <mergeCell ref="AW110:AX110"/>
    <mergeCell ref="AW104:AX104"/>
    <mergeCell ref="AQ105:AR105"/>
    <mergeCell ref="AS105:AT105"/>
    <mergeCell ref="AU105:AV105"/>
    <mergeCell ref="AW105:AX105"/>
    <mergeCell ref="AS109:AT109"/>
    <mergeCell ref="AU109:AV109"/>
    <mergeCell ref="AQ111:AR111"/>
    <mergeCell ref="AS111:AT111"/>
    <mergeCell ref="AU111:AV111"/>
    <mergeCell ref="AW111:AX111"/>
    <mergeCell ref="AQ112:AR112"/>
    <mergeCell ref="AS104:AT104"/>
    <mergeCell ref="AU104:AV104"/>
    <mergeCell ref="AS112:AT112"/>
    <mergeCell ref="AU112:AV112"/>
    <mergeCell ref="AQ100:AR100"/>
    <mergeCell ref="AS100:AT100"/>
    <mergeCell ref="AU100:AV100"/>
    <mergeCell ref="AW100:AX100"/>
    <mergeCell ref="AQ101:AR101"/>
    <mergeCell ref="AS101:AT101"/>
    <mergeCell ref="AU101:AV101"/>
    <mergeCell ref="AW101:AX101"/>
    <mergeCell ref="AQ102:AR102"/>
    <mergeCell ref="AS102:AT102"/>
    <mergeCell ref="AU102:AV102"/>
    <mergeCell ref="AW102:AX102"/>
    <mergeCell ref="AQ103:AR103"/>
    <mergeCell ref="AS103:AT103"/>
    <mergeCell ref="AU103:AV103"/>
    <mergeCell ref="AW103:AX103"/>
    <mergeCell ref="AQ104:AR104"/>
    <mergeCell ref="AN107:AO107"/>
    <mergeCell ref="AH112:AI112"/>
    <mergeCell ref="AJ112:AK112"/>
    <mergeCell ref="AL112:AM112"/>
    <mergeCell ref="AN112:AO112"/>
    <mergeCell ref="AW112:AX112"/>
    <mergeCell ref="AQ113:AR113"/>
    <mergeCell ref="AS113:AT113"/>
    <mergeCell ref="AU113:AV113"/>
    <mergeCell ref="AW113:AX113"/>
    <mergeCell ref="AQ114:AR114"/>
    <mergeCell ref="AS114:AT114"/>
    <mergeCell ref="AU114:AV114"/>
    <mergeCell ref="AW114:AX114"/>
    <mergeCell ref="AW109:AX109"/>
    <mergeCell ref="AQ110:AR110"/>
    <mergeCell ref="AS110:AT110"/>
    <mergeCell ref="AH111:AI111"/>
    <mergeCell ref="AH450:AI450"/>
    <mergeCell ref="AH451:AI451"/>
    <mergeCell ref="Y1119:AD1119"/>
    <mergeCell ref="Y1130:AD1130"/>
    <mergeCell ref="Y1117:AD1117"/>
    <mergeCell ref="Y1145:AD1145"/>
    <mergeCell ref="AJ104:AK104"/>
    <mergeCell ref="AL104:AM104"/>
    <mergeCell ref="AN104:AO104"/>
    <mergeCell ref="AH105:AI105"/>
    <mergeCell ref="AJ105:AK105"/>
    <mergeCell ref="AL105:AM105"/>
    <mergeCell ref="S1130:X1130"/>
    <mergeCell ref="D1143:L1143"/>
    <mergeCell ref="D1139:L1139"/>
    <mergeCell ref="S1127:X1127"/>
    <mergeCell ref="Y1131:AD1131"/>
    <mergeCell ref="D1133:L1133"/>
    <mergeCell ref="S1135:X1135"/>
    <mergeCell ref="Y1140:AD1140"/>
    <mergeCell ref="AJ109:AK109"/>
    <mergeCell ref="AL109:AM109"/>
    <mergeCell ref="AN109:AO109"/>
    <mergeCell ref="AH110:AI110"/>
    <mergeCell ref="AN106:AO106"/>
    <mergeCell ref="AH107:AI107"/>
    <mergeCell ref="AJ107:AK107"/>
    <mergeCell ref="AL107:AM107"/>
    <mergeCell ref="AH114:AI114"/>
    <mergeCell ref="AJ114:AK114"/>
    <mergeCell ref="AL114:AM114"/>
    <mergeCell ref="AN114:AO114"/>
    <mergeCell ref="Y1147:AD1147"/>
    <mergeCell ref="M1143:R1143"/>
    <mergeCell ref="AH443:AI443"/>
    <mergeCell ref="AJ443:AK443"/>
    <mergeCell ref="AK1151:AL1151"/>
    <mergeCell ref="AK1152:AL1152"/>
    <mergeCell ref="AK1153:AL1153"/>
    <mergeCell ref="AK1154:AL1154"/>
    <mergeCell ref="AK1155:AL1155"/>
    <mergeCell ref="AK1156:AL1156"/>
    <mergeCell ref="AK1157:AL1157"/>
    <mergeCell ref="AK1158:AL1158"/>
    <mergeCell ref="AK1159:AL1159"/>
    <mergeCell ref="AK1160:AL1160"/>
    <mergeCell ref="AK1161:AL1161"/>
    <mergeCell ref="AK1162:AL1162"/>
    <mergeCell ref="AK1163:AL1163"/>
    <mergeCell ref="B1066:AD1066"/>
    <mergeCell ref="S1161:X1161"/>
    <mergeCell ref="M1159:R1159"/>
    <mergeCell ref="D1136:L1136"/>
    <mergeCell ref="Y1136:AD1136"/>
    <mergeCell ref="M1136:R1136"/>
    <mergeCell ref="D1127:L1127"/>
    <mergeCell ref="M1127:R1127"/>
    <mergeCell ref="D1151:L1151"/>
    <mergeCell ref="AL443:AM443"/>
    <mergeCell ref="AH550:AI550"/>
    <mergeCell ref="AK546:AL546"/>
    <mergeCell ref="AK547:AL547"/>
    <mergeCell ref="AJ487:AK487"/>
    <mergeCell ref="AK486:AL486"/>
    <mergeCell ref="D1117:L1117"/>
    <mergeCell ref="M1117:R1117"/>
    <mergeCell ref="M1161:R1161"/>
    <mergeCell ref="D1152:L1152"/>
    <mergeCell ref="D1153:L1153"/>
    <mergeCell ref="D1154:L1154"/>
    <mergeCell ref="S1191:X1191"/>
    <mergeCell ref="Y1191:AD1191"/>
    <mergeCell ref="Y1137:AD1137"/>
    <mergeCell ref="Y1162:AD1162"/>
    <mergeCell ref="S1155:X1155"/>
    <mergeCell ref="Y1155:AD1155"/>
    <mergeCell ref="M1156:R1156"/>
    <mergeCell ref="S1156:X1156"/>
    <mergeCell ref="S1164:X1164"/>
    <mergeCell ref="Y1164:AD1164"/>
    <mergeCell ref="M1165:R1165"/>
    <mergeCell ref="S1165:X1165"/>
    <mergeCell ref="Y1165:AD1165"/>
    <mergeCell ref="M1158:R1158"/>
    <mergeCell ref="C1189:AD1189"/>
    <mergeCell ref="C1182:AD1182"/>
    <mergeCell ref="C1183:AD1183"/>
    <mergeCell ref="B1185:AD1185"/>
    <mergeCell ref="S1158:X1158"/>
    <mergeCell ref="Y1158:AD1158"/>
    <mergeCell ref="D1146:L1146"/>
    <mergeCell ref="M1146:R1146"/>
    <mergeCell ref="C1181:AD1181"/>
    <mergeCell ref="D1138:L1138"/>
    <mergeCell ref="M1138:R1138"/>
    <mergeCell ref="S1147:X1147"/>
    <mergeCell ref="D1119:L1119"/>
    <mergeCell ref="M1119:R1119"/>
    <mergeCell ref="Y1133:AD1133"/>
    <mergeCell ref="D1134:L1134"/>
    <mergeCell ref="Y1050:AD1050"/>
    <mergeCell ref="C1047:X1047"/>
    <mergeCell ref="Y1052:AD1052"/>
    <mergeCell ref="C1045:AD1045"/>
    <mergeCell ref="C1043:AD1043"/>
    <mergeCell ref="Y1051:AD1051"/>
    <mergeCell ref="Y1156:AD1156"/>
    <mergeCell ref="M1163:R1163"/>
    <mergeCell ref="S1163:X1163"/>
    <mergeCell ref="Y1163:AD1163"/>
    <mergeCell ref="M1164:R1164"/>
    <mergeCell ref="Y1135:AD1135"/>
    <mergeCell ref="D1142:L1142"/>
    <mergeCell ref="M1142:R1142"/>
    <mergeCell ref="S1142:X1142"/>
    <mergeCell ref="S1136:X1136"/>
    <mergeCell ref="M1157:R1157"/>
    <mergeCell ref="S1157:X1157"/>
    <mergeCell ref="Y1157:AD1157"/>
    <mergeCell ref="S1159:X1159"/>
    <mergeCell ref="Y1159:AD1159"/>
    <mergeCell ref="D1130:L1130"/>
    <mergeCell ref="M1126:R1126"/>
    <mergeCell ref="S1126:X1126"/>
    <mergeCell ref="M1160:R1160"/>
    <mergeCell ref="S1160:X1160"/>
    <mergeCell ref="Y1160:AD1160"/>
    <mergeCell ref="D1120:L1120"/>
    <mergeCell ref="D727:L727"/>
    <mergeCell ref="M727:R727"/>
    <mergeCell ref="S1117:X1117"/>
    <mergeCell ref="D1118:L1118"/>
    <mergeCell ref="M1118:R1118"/>
    <mergeCell ref="D1125:L1125"/>
    <mergeCell ref="T837:T838"/>
    <mergeCell ref="D899:H899"/>
    <mergeCell ref="K820:N820"/>
    <mergeCell ref="K818:N818"/>
    <mergeCell ref="D819:J819"/>
    <mergeCell ref="D897:H897"/>
    <mergeCell ref="D898:H898"/>
    <mergeCell ref="D850:H850"/>
    <mergeCell ref="D887:H887"/>
    <mergeCell ref="D888:H888"/>
    <mergeCell ref="B1083:AD1083"/>
    <mergeCell ref="S1121:X1121"/>
    <mergeCell ref="E1091:F1092"/>
    <mergeCell ref="G1091:H1092"/>
    <mergeCell ref="I1091:Q1091"/>
    <mergeCell ref="R1091:Z1091"/>
    <mergeCell ref="K829:N829"/>
    <mergeCell ref="K830:N830"/>
    <mergeCell ref="K831:N831"/>
    <mergeCell ref="D939:H939"/>
    <mergeCell ref="K832:N832"/>
    <mergeCell ref="K833:N833"/>
    <mergeCell ref="D1049:X1049"/>
    <mergeCell ref="D1048:X1048"/>
    <mergeCell ref="S1120:X1120"/>
    <mergeCell ref="Y1120:AD1120"/>
    <mergeCell ref="C709:AD709"/>
    <mergeCell ref="C710:AD710"/>
    <mergeCell ref="M763:R763"/>
    <mergeCell ref="C708:AD708"/>
    <mergeCell ref="B701:AD701"/>
    <mergeCell ref="D851:H851"/>
    <mergeCell ref="D761:L761"/>
    <mergeCell ref="D762:L762"/>
    <mergeCell ref="D763:L763"/>
    <mergeCell ref="D764:L764"/>
    <mergeCell ref="M760:R760"/>
    <mergeCell ref="S760:X760"/>
    <mergeCell ref="Y760:AD760"/>
    <mergeCell ref="D802:J802"/>
    <mergeCell ref="K814:N814"/>
    <mergeCell ref="D833:J833"/>
    <mergeCell ref="B702:AD702"/>
    <mergeCell ref="D809:J809"/>
    <mergeCell ref="K811:N811"/>
    <mergeCell ref="K816:N816"/>
    <mergeCell ref="D817:J817"/>
    <mergeCell ref="D807:J807"/>
    <mergeCell ref="D839:H839"/>
    <mergeCell ref="D840:H840"/>
    <mergeCell ref="D841:H841"/>
    <mergeCell ref="D847:H847"/>
    <mergeCell ref="D848:H848"/>
    <mergeCell ref="D829:J829"/>
    <mergeCell ref="D844:H844"/>
    <mergeCell ref="D823:J823"/>
    <mergeCell ref="N837:S837"/>
    <mergeCell ref="K803:N803"/>
    <mergeCell ref="W685:X685"/>
    <mergeCell ref="Y685:AA685"/>
    <mergeCell ref="T690:V690"/>
    <mergeCell ref="S727:X727"/>
    <mergeCell ref="B699:AD699"/>
    <mergeCell ref="I689:J689"/>
    <mergeCell ref="K689:L689"/>
    <mergeCell ref="C698:AD698"/>
    <mergeCell ref="T682:V682"/>
    <mergeCell ref="W682:X682"/>
    <mergeCell ref="Y682:AA682"/>
    <mergeCell ref="D681:H681"/>
    <mergeCell ref="B774:AD774"/>
    <mergeCell ref="C777:AD777"/>
    <mergeCell ref="B769:AD769"/>
    <mergeCell ref="B770:AD770"/>
    <mergeCell ref="O691:Q691"/>
    <mergeCell ref="R693:S693"/>
    <mergeCell ref="AB683:AD683"/>
    <mergeCell ref="M687:N687"/>
    <mergeCell ref="W684:X684"/>
    <mergeCell ref="D729:L729"/>
    <mergeCell ref="M729:R729"/>
    <mergeCell ref="S729:X729"/>
    <mergeCell ref="Y729:AD729"/>
    <mergeCell ref="S714:X714"/>
    <mergeCell ref="Y717:AD717"/>
    <mergeCell ref="Y716:AD716"/>
    <mergeCell ref="D715:L715"/>
    <mergeCell ref="M715:R715"/>
    <mergeCell ref="S715:X715"/>
    <mergeCell ref="Y715:AD715"/>
    <mergeCell ref="R682:S682"/>
    <mergeCell ref="K680:L680"/>
    <mergeCell ref="D601:L601"/>
    <mergeCell ref="T679:V679"/>
    <mergeCell ref="Y683:AA683"/>
    <mergeCell ref="Y684:AA684"/>
    <mergeCell ref="AB684:AD684"/>
    <mergeCell ref="O684:Q684"/>
    <mergeCell ref="Y687:AA687"/>
    <mergeCell ref="I687:J687"/>
    <mergeCell ref="K687:L687"/>
    <mergeCell ref="O680:Q680"/>
    <mergeCell ref="R680:S680"/>
    <mergeCell ref="D688:H688"/>
    <mergeCell ref="B700:AD700"/>
    <mergeCell ref="O687:Q687"/>
    <mergeCell ref="R687:S687"/>
    <mergeCell ref="T687:V687"/>
    <mergeCell ref="W687:X687"/>
    <mergeCell ref="AB682:AD682"/>
    <mergeCell ref="AB679:AD679"/>
    <mergeCell ref="D689:H689"/>
    <mergeCell ref="W689:X689"/>
    <mergeCell ref="Y689:AA689"/>
    <mergeCell ref="M689:N689"/>
    <mergeCell ref="O689:Q689"/>
    <mergeCell ref="R689:S689"/>
    <mergeCell ref="M691:N691"/>
    <mergeCell ref="M685:N685"/>
    <mergeCell ref="O685:Q685"/>
    <mergeCell ref="R685:S685"/>
    <mergeCell ref="T685:V685"/>
    <mergeCell ref="D685:H685"/>
    <mergeCell ref="I685:J685"/>
    <mergeCell ref="K685:L685"/>
    <mergeCell ref="D600:L600"/>
    <mergeCell ref="AB681:AD681"/>
    <mergeCell ref="B609:AD609"/>
    <mergeCell ref="S599:X599"/>
    <mergeCell ref="Y599:AD599"/>
    <mergeCell ref="B439:AD439"/>
    <mergeCell ref="AB687:AD687"/>
    <mergeCell ref="I681:J681"/>
    <mergeCell ref="AB685:AD685"/>
    <mergeCell ref="D683:H683"/>
    <mergeCell ref="I683:J683"/>
    <mergeCell ref="K683:L683"/>
    <mergeCell ref="M683:N683"/>
    <mergeCell ref="O683:Q683"/>
    <mergeCell ref="R683:S683"/>
    <mergeCell ref="T683:V683"/>
    <mergeCell ref="W683:X683"/>
    <mergeCell ref="M602:R602"/>
    <mergeCell ref="S602:X602"/>
    <mergeCell ref="Y602:AD602"/>
    <mergeCell ref="M603:R603"/>
    <mergeCell ref="S603:X603"/>
    <mergeCell ref="Y603:AD603"/>
    <mergeCell ref="AB680:AD680"/>
    <mergeCell ref="I680:J680"/>
    <mergeCell ref="D682:H682"/>
    <mergeCell ref="K682:L682"/>
    <mergeCell ref="M682:N682"/>
    <mergeCell ref="O682:Q682"/>
    <mergeCell ref="B437:AD437"/>
    <mergeCell ref="D180:J180"/>
    <mergeCell ref="D181:J181"/>
    <mergeCell ref="D602:L602"/>
    <mergeCell ref="K681:L681"/>
    <mergeCell ref="W405:Z405"/>
    <mergeCell ref="O686:Q686"/>
    <mergeCell ref="R686:S686"/>
    <mergeCell ref="D684:H684"/>
    <mergeCell ref="I684:J684"/>
    <mergeCell ref="K684:L684"/>
    <mergeCell ref="M684:N684"/>
    <mergeCell ref="R684:S684"/>
    <mergeCell ref="T684:V684"/>
    <mergeCell ref="M681:N681"/>
    <mergeCell ref="O681:Q681"/>
    <mergeCell ref="I682:J682"/>
    <mergeCell ref="R681:S681"/>
    <mergeCell ref="T681:V681"/>
    <mergeCell ref="W681:X681"/>
    <mergeCell ref="M680:N680"/>
    <mergeCell ref="I677:J677"/>
    <mergeCell ref="O677:Q677"/>
    <mergeCell ref="R677:S677"/>
    <mergeCell ref="T677:V677"/>
    <mergeCell ref="T680:V680"/>
    <mergeCell ref="W680:X680"/>
    <mergeCell ref="Y680:AA680"/>
    <mergeCell ref="D679:H679"/>
    <mergeCell ref="I679:J679"/>
    <mergeCell ref="K679:L679"/>
    <mergeCell ref="M679:N679"/>
    <mergeCell ref="B440:AD440"/>
    <mergeCell ref="M585:R585"/>
    <mergeCell ref="S585:X585"/>
    <mergeCell ref="R494:AD494"/>
    <mergeCell ref="R497:AD497"/>
    <mergeCell ref="D497:P497"/>
    <mergeCell ref="D498:P498"/>
    <mergeCell ref="D480:L480"/>
    <mergeCell ref="Y577:AD577"/>
    <mergeCell ref="Y584:AD584"/>
    <mergeCell ref="B555:AD555"/>
    <mergeCell ref="B557:AD557"/>
    <mergeCell ref="S517:X517"/>
    <mergeCell ref="S519:X519"/>
    <mergeCell ref="M549:R549"/>
    <mergeCell ref="S549:X549"/>
    <mergeCell ref="C501:AD501"/>
    <mergeCell ref="D518:L518"/>
    <mergeCell ref="D495:P495"/>
    <mergeCell ref="B505:AD505"/>
    <mergeCell ref="D474:L474"/>
    <mergeCell ref="D467:L467"/>
    <mergeCell ref="D456:L456"/>
    <mergeCell ref="D528:L528"/>
    <mergeCell ref="M528:R528"/>
    <mergeCell ref="S528:X528"/>
    <mergeCell ref="Y532:AD532"/>
    <mergeCell ref="D533:L533"/>
    <mergeCell ref="M515:R515"/>
    <mergeCell ref="D516:L516"/>
    <mergeCell ref="C489:AD489"/>
    <mergeCell ref="D481:L481"/>
    <mergeCell ref="D186:J186"/>
    <mergeCell ref="D187:J187"/>
    <mergeCell ref="D188:J188"/>
    <mergeCell ref="D189:J189"/>
    <mergeCell ref="D190:J190"/>
    <mergeCell ref="D191:J191"/>
    <mergeCell ref="D192:J192"/>
    <mergeCell ref="K178:N178"/>
    <mergeCell ref="K179:N179"/>
    <mergeCell ref="K180:N180"/>
    <mergeCell ref="K135:N137"/>
    <mergeCell ref="K168:N168"/>
    <mergeCell ref="K149:N149"/>
    <mergeCell ref="K159:N159"/>
    <mergeCell ref="K138:N138"/>
    <mergeCell ref="K156:N156"/>
    <mergeCell ref="D160:J160"/>
    <mergeCell ref="K162:N162"/>
    <mergeCell ref="D163:J163"/>
    <mergeCell ref="D165:J165"/>
    <mergeCell ref="K165:N165"/>
    <mergeCell ref="D161:J161"/>
    <mergeCell ref="K161:N161"/>
    <mergeCell ref="D162:J162"/>
    <mergeCell ref="K163:N163"/>
    <mergeCell ref="D138:J138"/>
    <mergeCell ref="D145:J145"/>
    <mergeCell ref="K145:N145"/>
    <mergeCell ref="K166:N166"/>
    <mergeCell ref="K170:N170"/>
    <mergeCell ref="D167:J167"/>
    <mergeCell ref="D184:J184"/>
    <mergeCell ref="Y111:Z111"/>
    <mergeCell ref="AA111:AB111"/>
    <mergeCell ref="AC111:AD111"/>
    <mergeCell ref="B365:AD365"/>
    <mergeCell ref="B366:AD366"/>
    <mergeCell ref="B367:AD367"/>
    <mergeCell ref="S426:V426"/>
    <mergeCell ref="B371:AD371"/>
    <mergeCell ref="M425:N425"/>
    <mergeCell ref="O425:R425"/>
    <mergeCell ref="O427:R427"/>
    <mergeCell ref="D427:J427"/>
    <mergeCell ref="O399:R399"/>
    <mergeCell ref="S401:V401"/>
    <mergeCell ref="K407:L407"/>
    <mergeCell ref="O407:R407"/>
    <mergeCell ref="O403:R403"/>
    <mergeCell ref="M404:N404"/>
    <mergeCell ref="W112:X112"/>
    <mergeCell ref="Y112:Z112"/>
    <mergeCell ref="AA112:AB112"/>
    <mergeCell ref="AC112:AD112"/>
    <mergeCell ref="B323:AD323"/>
    <mergeCell ref="B325:AD325"/>
    <mergeCell ref="S112:T112"/>
    <mergeCell ref="Q113:R113"/>
    <mergeCell ref="S113:T113"/>
    <mergeCell ref="K417:L417"/>
    <mergeCell ref="W408:Z408"/>
    <mergeCell ref="D178:J178"/>
    <mergeCell ref="D179:J179"/>
    <mergeCell ref="D185:J185"/>
    <mergeCell ref="W108:X108"/>
    <mergeCell ref="Y108:Z108"/>
    <mergeCell ref="AA108:AB108"/>
    <mergeCell ref="AC108:AD108"/>
    <mergeCell ref="U113:V113"/>
    <mergeCell ref="W113:X113"/>
    <mergeCell ref="Y113:Z113"/>
    <mergeCell ref="AA113:AB113"/>
    <mergeCell ref="AC113:AD113"/>
    <mergeCell ref="Q114:R114"/>
    <mergeCell ref="S114:T114"/>
    <mergeCell ref="U114:V114"/>
    <mergeCell ref="W114:X114"/>
    <mergeCell ref="Y114:Z114"/>
    <mergeCell ref="AA114:AB114"/>
    <mergeCell ref="AC114:AD114"/>
    <mergeCell ref="U109:V109"/>
    <mergeCell ref="W109:X109"/>
    <mergeCell ref="Y109:Z109"/>
    <mergeCell ref="AA109:AB109"/>
    <mergeCell ref="AC109:AD109"/>
    <mergeCell ref="Q110:R110"/>
    <mergeCell ref="S110:T110"/>
    <mergeCell ref="U110:V110"/>
    <mergeCell ref="W110:X110"/>
    <mergeCell ref="Y110:Z110"/>
    <mergeCell ref="AA110:AB110"/>
    <mergeCell ref="AC110:AD110"/>
    <mergeCell ref="Q111:R111"/>
    <mergeCell ref="S111:T111"/>
    <mergeCell ref="U111:V111"/>
    <mergeCell ref="W111:X111"/>
    <mergeCell ref="AA104:AB104"/>
    <mergeCell ref="AC104:AD104"/>
    <mergeCell ref="Q105:R105"/>
    <mergeCell ref="S105:T105"/>
    <mergeCell ref="U105:V105"/>
    <mergeCell ref="W105:X105"/>
    <mergeCell ref="Y105:Z105"/>
    <mergeCell ref="AA105:AB105"/>
    <mergeCell ref="AC105:AD105"/>
    <mergeCell ref="U106:V106"/>
    <mergeCell ref="W106:X106"/>
    <mergeCell ref="Y106:Z106"/>
    <mergeCell ref="AA106:AB106"/>
    <mergeCell ref="AC106:AD106"/>
    <mergeCell ref="Q107:R107"/>
    <mergeCell ref="S107:T107"/>
    <mergeCell ref="U107:V107"/>
    <mergeCell ref="W107:X107"/>
    <mergeCell ref="Y107:Z107"/>
    <mergeCell ref="AA107:AB107"/>
    <mergeCell ref="AC107:AD107"/>
    <mergeCell ref="W100:X100"/>
    <mergeCell ref="Y100:Z100"/>
    <mergeCell ref="AA100:AB100"/>
    <mergeCell ref="AC100:AD100"/>
    <mergeCell ref="Q101:R101"/>
    <mergeCell ref="S101:T101"/>
    <mergeCell ref="U101:V101"/>
    <mergeCell ref="W101:X101"/>
    <mergeCell ref="Y101:Z101"/>
    <mergeCell ref="AA101:AB101"/>
    <mergeCell ref="AC101:AD101"/>
    <mergeCell ref="Q102:R102"/>
    <mergeCell ref="S102:T102"/>
    <mergeCell ref="U102:V102"/>
    <mergeCell ref="W102:X102"/>
    <mergeCell ref="Y102:Z102"/>
    <mergeCell ref="AA102:AB102"/>
    <mergeCell ref="AC102:AD102"/>
    <mergeCell ref="Y103:Z103"/>
    <mergeCell ref="AA103:AB103"/>
    <mergeCell ref="AC103:AD103"/>
    <mergeCell ref="Q104:R104"/>
    <mergeCell ref="S104:T104"/>
    <mergeCell ref="U104:V104"/>
    <mergeCell ref="AR1353:AS1353"/>
    <mergeCell ref="AR1354:AS1354"/>
    <mergeCell ref="AR1355:AS1355"/>
    <mergeCell ref="AR1356:AS1356"/>
    <mergeCell ref="AU1349:AV1349"/>
    <mergeCell ref="AU1350:AV1350"/>
    <mergeCell ref="AH1358:AI1358"/>
    <mergeCell ref="AJ1358:AK1358"/>
    <mergeCell ref="AL1358:AM1358"/>
    <mergeCell ref="AH1330:AI1330"/>
    <mergeCell ref="AJ1330:AK1330"/>
    <mergeCell ref="AH1295:AI1295"/>
    <mergeCell ref="C1298:AD1298"/>
    <mergeCell ref="AA1306:AD1306"/>
    <mergeCell ref="AH1333:AI1333"/>
    <mergeCell ref="AL1343:AM1343"/>
    <mergeCell ref="AH1329:AI1329"/>
    <mergeCell ref="AJ1329:AK1329"/>
    <mergeCell ref="AH1343:AI1343"/>
    <mergeCell ref="AJ1343:AK1343"/>
    <mergeCell ref="O1309:R1309"/>
    <mergeCell ref="G1302:J1302"/>
    <mergeCell ref="G1303:J1303"/>
    <mergeCell ref="S1307:V1307"/>
    <mergeCell ref="W104:X104"/>
    <mergeCell ref="Y104:Z104"/>
    <mergeCell ref="AX1348:BC1348"/>
    <mergeCell ref="AX1349:AY1349"/>
    <mergeCell ref="AZ1349:BA1349"/>
    <mergeCell ref="BB1349:BC1349"/>
    <mergeCell ref="AX1350:AY1350"/>
    <mergeCell ref="AZ1350:BA1350"/>
    <mergeCell ref="BB1350:BC1350"/>
    <mergeCell ref="AX1351:AY1351"/>
    <mergeCell ref="AZ1351:BA1351"/>
    <mergeCell ref="BB1351:BC1351"/>
    <mergeCell ref="AZ1352:BA1352"/>
    <mergeCell ref="BB1352:BC1352"/>
    <mergeCell ref="AR1351:AS1351"/>
    <mergeCell ref="AH1350:AI1350"/>
    <mergeCell ref="AK1350:AL1350"/>
    <mergeCell ref="AM1350:AN1350"/>
    <mergeCell ref="AO1350:AP1350"/>
    <mergeCell ref="AK1348:AP1348"/>
    <mergeCell ref="AK1349:AL1349"/>
    <mergeCell ref="AM1349:AN1349"/>
    <mergeCell ref="AO1349:AP1349"/>
    <mergeCell ref="AR1349:AS1349"/>
    <mergeCell ref="AR1350:AS1350"/>
    <mergeCell ref="AR1352:AS1352"/>
    <mergeCell ref="AL1344:AM1344"/>
    <mergeCell ref="AN1332:AO1332"/>
    <mergeCell ref="AQ1332:AR1332"/>
    <mergeCell ref="B1337:AD1337"/>
    <mergeCell ref="B1338:AD1338"/>
    <mergeCell ref="AA1313:AD1313"/>
    <mergeCell ref="S1313:V1313"/>
    <mergeCell ref="BL1280:BM1280"/>
    <mergeCell ref="BL1281:BM1281"/>
    <mergeCell ref="BL1282:BM1282"/>
    <mergeCell ref="BL1283:BM1283"/>
    <mergeCell ref="BL1284:BM1284"/>
    <mergeCell ref="BL1285:BM1285"/>
    <mergeCell ref="AH1307:AI1307"/>
    <mergeCell ref="AH1308:AI1308"/>
    <mergeCell ref="AH1302:AI1302"/>
    <mergeCell ref="AH1303:AI1303"/>
    <mergeCell ref="AQ1304:AR1304"/>
    <mergeCell ref="AQ1305:AR1305"/>
    <mergeCell ref="AQ1306:AR1306"/>
    <mergeCell ref="AQ1307:AR1307"/>
    <mergeCell ref="AQ1308:AR1308"/>
    <mergeCell ref="AN1305:AO1305"/>
    <mergeCell ref="AH1304:AI1304"/>
    <mergeCell ref="AH1294:AI1294"/>
    <mergeCell ref="AJ1294:AK1294"/>
    <mergeCell ref="AL1294:AM1294"/>
    <mergeCell ref="AL1295:AM1295"/>
    <mergeCell ref="AH1284:AI1284"/>
    <mergeCell ref="AH1344:AI1344"/>
    <mergeCell ref="AJ1344:AK1344"/>
    <mergeCell ref="AN1283:AO1283"/>
    <mergeCell ref="BI1275:BJ1275"/>
    <mergeCell ref="AY1279:AZ1279"/>
    <mergeCell ref="AY1280:AZ1280"/>
    <mergeCell ref="AY1281:AZ1281"/>
    <mergeCell ref="AY1282:AZ1282"/>
    <mergeCell ref="AY1283:AZ1283"/>
    <mergeCell ref="AY1284:AZ1284"/>
    <mergeCell ref="AK1333:AL1333"/>
    <mergeCell ref="AN1333:AO1333"/>
    <mergeCell ref="AQ1333:AR1333"/>
    <mergeCell ref="BL1277:BM1277"/>
    <mergeCell ref="BL1278:BM1278"/>
    <mergeCell ref="AN1278:AO1278"/>
    <mergeCell ref="AP1278:AQ1278"/>
    <mergeCell ref="AJ1279:AK1279"/>
    <mergeCell ref="AJ1284:AK1284"/>
    <mergeCell ref="AR1283:AS1283"/>
    <mergeCell ref="AT1283:AU1283"/>
    <mergeCell ref="AV1283:AW1283"/>
    <mergeCell ref="AN1279:AO1279"/>
    <mergeCell ref="AP1279:AQ1279"/>
    <mergeCell ref="AL1279:AM1279"/>
    <mergeCell ref="AL1284:AM1284"/>
    <mergeCell ref="AQ1310:AR1310"/>
    <mergeCell ref="AQ1311:AR1311"/>
    <mergeCell ref="AQ1312:AR1312"/>
    <mergeCell ref="AV1282:AW1282"/>
    <mergeCell ref="AN1284:AO1284"/>
    <mergeCell ref="AP1284:AQ1284"/>
    <mergeCell ref="AR1284:AS1284"/>
    <mergeCell ref="AT1284:AU1284"/>
    <mergeCell ref="AV1284:AW1284"/>
    <mergeCell ref="AV1279:AW1279"/>
    <mergeCell ref="AN1276:AO1276"/>
    <mergeCell ref="AP1276:AQ1276"/>
    <mergeCell ref="AR1276:AS1276"/>
    <mergeCell ref="AT1276:AU1276"/>
    <mergeCell ref="AV1276:AW1276"/>
    <mergeCell ref="AJ1278:AK1278"/>
    <mergeCell ref="AR1278:AS1278"/>
    <mergeCell ref="AT1278:AU1278"/>
    <mergeCell ref="AV1278:AW1278"/>
    <mergeCell ref="AV1281:AW1281"/>
    <mergeCell ref="BO1274:BT1274"/>
    <mergeCell ref="BO1275:BP1275"/>
    <mergeCell ref="BQ1275:BR1275"/>
    <mergeCell ref="BS1275:BT1275"/>
    <mergeCell ref="BO1276:BP1276"/>
    <mergeCell ref="BQ1276:BR1276"/>
    <mergeCell ref="BS1276:BT1276"/>
    <mergeCell ref="BO1277:BP1277"/>
    <mergeCell ref="BQ1277:BR1277"/>
    <mergeCell ref="BS1277:BT1277"/>
    <mergeCell ref="BQ1278:BR1278"/>
    <mergeCell ref="BS1278:BT1278"/>
    <mergeCell ref="AY1274:AZ1274"/>
    <mergeCell ref="AY1275:AZ1275"/>
    <mergeCell ref="AY1276:AZ1276"/>
    <mergeCell ref="AY1277:AZ1277"/>
    <mergeCell ref="AY1278:AZ1278"/>
    <mergeCell ref="BB1276:BC1276"/>
    <mergeCell ref="BD1276:BE1276"/>
    <mergeCell ref="BF1276:BG1276"/>
    <mergeCell ref="BI1274:BJ1274"/>
    <mergeCell ref="AV1280:AW1280"/>
    <mergeCell ref="AH1281:AI1281"/>
    <mergeCell ref="AJ1281:AK1281"/>
    <mergeCell ref="AL1281:AM1281"/>
    <mergeCell ref="AN1281:AO1281"/>
    <mergeCell ref="AP1281:AQ1281"/>
    <mergeCell ref="AR1281:AS1281"/>
    <mergeCell ref="AT1281:AU1281"/>
    <mergeCell ref="AP1283:AQ1283"/>
    <mergeCell ref="AH1283:AI1283"/>
    <mergeCell ref="AJ1283:AK1283"/>
    <mergeCell ref="AH1279:AI1279"/>
    <mergeCell ref="AN1274:AS1274"/>
    <mergeCell ref="AT1274:AW1274"/>
    <mergeCell ref="AH1275:AI1275"/>
    <mergeCell ref="AJ1275:AK1275"/>
    <mergeCell ref="AL1275:AM1275"/>
    <mergeCell ref="AN1275:AO1275"/>
    <mergeCell ref="AP1275:AQ1275"/>
    <mergeCell ref="AR1275:AS1275"/>
    <mergeCell ref="AT1275:AU1275"/>
    <mergeCell ref="AV1275:AW1275"/>
    <mergeCell ref="AH1277:AI1277"/>
    <mergeCell ref="AJ1277:AK1277"/>
    <mergeCell ref="AL1277:AM1277"/>
    <mergeCell ref="AN1277:AO1277"/>
    <mergeCell ref="AP1277:AQ1277"/>
    <mergeCell ref="AR1277:AS1277"/>
    <mergeCell ref="AT1277:AU1277"/>
    <mergeCell ref="AV1277:AW1277"/>
    <mergeCell ref="AH1278:AI1278"/>
    <mergeCell ref="AR1279:AS1279"/>
    <mergeCell ref="AL1278:AM1278"/>
    <mergeCell ref="AH1282:AI1282"/>
    <mergeCell ref="AJ1282:AK1282"/>
    <mergeCell ref="AL1282:AM1282"/>
    <mergeCell ref="AN1282:AO1282"/>
    <mergeCell ref="AP1282:AQ1282"/>
    <mergeCell ref="AR1282:AS1282"/>
    <mergeCell ref="AT1282:AU1282"/>
    <mergeCell ref="AN1280:AO1280"/>
    <mergeCell ref="AP1280:AQ1280"/>
    <mergeCell ref="AR1280:AS1280"/>
    <mergeCell ref="AT1280:AU1280"/>
    <mergeCell ref="AT1279:AU1279"/>
    <mergeCell ref="S1194:X1194"/>
    <mergeCell ref="Y1194:AD1194"/>
    <mergeCell ref="D1195:R1195"/>
    <mergeCell ref="S1195:X1195"/>
    <mergeCell ref="Y1195:AD1195"/>
    <mergeCell ref="D1196:R1196"/>
    <mergeCell ref="S1196:X1196"/>
    <mergeCell ref="D1199:R1199"/>
    <mergeCell ref="S1199:X1199"/>
    <mergeCell ref="AQ1254:AR1254"/>
    <mergeCell ref="AN1255:AO1255"/>
    <mergeCell ref="AQ1255:AR1255"/>
    <mergeCell ref="AH1242:AI1242"/>
    <mergeCell ref="AH1243:AI1243"/>
    <mergeCell ref="Q1226:AD1226"/>
    <mergeCell ref="AJ1251:AK1251"/>
    <mergeCell ref="C1246:AD1246"/>
    <mergeCell ref="B1248:AD1248"/>
    <mergeCell ref="AJ1227:AK1227"/>
    <mergeCell ref="AL1227:AM1227"/>
    <mergeCell ref="AO1226:AP1226"/>
    <mergeCell ref="AQ1226:AR1226"/>
    <mergeCell ref="C1245:AD1245"/>
    <mergeCell ref="B1236:AD1236"/>
    <mergeCell ref="B1238:AD1238"/>
    <mergeCell ref="AL1228:AM1228"/>
    <mergeCell ref="AL1230:AM1230"/>
    <mergeCell ref="AL1252:AM1252"/>
    <mergeCell ref="AQ1204:AR1204"/>
    <mergeCell ref="AN1132:AO1132"/>
    <mergeCell ref="AN1133:AO1133"/>
    <mergeCell ref="AN1134:AO1134"/>
    <mergeCell ref="AN1135:AO1135"/>
    <mergeCell ref="AN1136:AO1136"/>
    <mergeCell ref="AN1137:AO1137"/>
    <mergeCell ref="AN1138:AO1138"/>
    <mergeCell ref="AN1139:AO1139"/>
    <mergeCell ref="AN1140:AO1140"/>
    <mergeCell ref="AN1141:AO1141"/>
    <mergeCell ref="AN1142:AO1142"/>
    <mergeCell ref="AN1143:AO1143"/>
    <mergeCell ref="AN1144:AO1144"/>
    <mergeCell ref="AN1145:AO1145"/>
    <mergeCell ref="AQ1151:AR1151"/>
    <mergeCell ref="AQ1152:AR1152"/>
    <mergeCell ref="AQ1153:AR1153"/>
    <mergeCell ref="Y1196:AD1196"/>
    <mergeCell ref="C1187:AD1187"/>
    <mergeCell ref="Y1142:AD1142"/>
    <mergeCell ref="D1145:L1145"/>
    <mergeCell ref="AQ1198:AR1198"/>
    <mergeCell ref="AQ1199:AR1199"/>
    <mergeCell ref="AQ1200:AR1200"/>
    <mergeCell ref="AQ1201:AR1201"/>
    <mergeCell ref="AQ1154:AR1154"/>
    <mergeCell ref="AQ1155:AR1155"/>
    <mergeCell ref="AQ1132:AR1132"/>
    <mergeCell ref="AQ1133:AR1133"/>
    <mergeCell ref="AQ1134:AR1134"/>
    <mergeCell ref="AN1153:AO1153"/>
    <mergeCell ref="AN1154:AO1154"/>
    <mergeCell ref="AN1155:AO1155"/>
    <mergeCell ref="AN1157:AO1157"/>
    <mergeCell ref="AN1158:AO1158"/>
    <mergeCell ref="BD1150:BE1150"/>
    <mergeCell ref="BD1166:BE1166"/>
    <mergeCell ref="AK1193:AL1193"/>
    <mergeCell ref="AK1194:AL1194"/>
    <mergeCell ref="BD1142:BE1142"/>
    <mergeCell ref="AQ1150:AR1150"/>
    <mergeCell ref="AQ1166:AR1166"/>
    <mergeCell ref="AQ1138:AR1138"/>
    <mergeCell ref="AQ1139:AR1139"/>
    <mergeCell ref="AQ1140:AR1140"/>
    <mergeCell ref="AQ1141:AR1141"/>
    <mergeCell ref="AQ1142:AR1142"/>
    <mergeCell ref="AQ1143:AR1143"/>
    <mergeCell ref="AQ1144:AR1144"/>
    <mergeCell ref="AQ1145:AR1145"/>
    <mergeCell ref="AN1192:AO1192"/>
    <mergeCell ref="AQ1192:AR1192"/>
    <mergeCell ref="AQ1193:AR1193"/>
    <mergeCell ref="AN1149:AO1149"/>
    <mergeCell ref="AN1146:AO1146"/>
    <mergeCell ref="AN1147:AO1147"/>
    <mergeCell ref="AN1148:AO1148"/>
    <mergeCell ref="AN1150:AO1150"/>
    <mergeCell ref="AN1191:AO1191"/>
    <mergeCell ref="AK1191:AL1191"/>
    <mergeCell ref="AK1192:AL1192"/>
    <mergeCell ref="AQ1191:AR1191"/>
    <mergeCell ref="BD1143:BE1143"/>
    <mergeCell ref="BD1144:BE1144"/>
    <mergeCell ref="BD1145:BE1145"/>
    <mergeCell ref="AT1194:AU1194"/>
    <mergeCell ref="AN1156:AO1156"/>
    <mergeCell ref="BG1109:BL1109"/>
    <mergeCell ref="BG1110:BH1110"/>
    <mergeCell ref="BI1110:BJ1110"/>
    <mergeCell ref="BK1110:BL1110"/>
    <mergeCell ref="BG1111:BH1111"/>
    <mergeCell ref="BI1111:BJ1111"/>
    <mergeCell ref="BK1111:BL1111"/>
    <mergeCell ref="BG1112:BH1112"/>
    <mergeCell ref="BI1112:BJ1112"/>
    <mergeCell ref="BK1112:BL1112"/>
    <mergeCell ref="BI1113:BJ1113"/>
    <mergeCell ref="BK1113:BL1113"/>
    <mergeCell ref="BA1110:BB1110"/>
    <mergeCell ref="BA1111:BB1111"/>
    <mergeCell ref="BD1110:BE1110"/>
    <mergeCell ref="BD1111:BE1111"/>
    <mergeCell ref="BD1112:BE1112"/>
    <mergeCell ref="BD1113:BE1113"/>
    <mergeCell ref="AK1123:AL1123"/>
    <mergeCell ref="AU1093:AV1093"/>
    <mergeCell ref="AW1093:AX1093"/>
    <mergeCell ref="BD1130:BE1130"/>
    <mergeCell ref="BD1131:BE1131"/>
    <mergeCell ref="BD1132:BE1132"/>
    <mergeCell ref="BD1133:BE1133"/>
    <mergeCell ref="BD1134:BE1134"/>
    <mergeCell ref="AQ1126:AR1126"/>
    <mergeCell ref="AQ1127:AR1127"/>
    <mergeCell ref="AQ1128:AR1128"/>
    <mergeCell ref="AQ1129:AR1129"/>
    <mergeCell ref="AQ1130:AR1130"/>
    <mergeCell ref="AQ1131:AR1131"/>
    <mergeCell ref="AN1121:AO1121"/>
    <mergeCell ref="AN1126:AO1126"/>
    <mergeCell ref="AN1127:AO1127"/>
    <mergeCell ref="AN1128:AO1128"/>
    <mergeCell ref="AN1122:AO1122"/>
    <mergeCell ref="AN1123:AO1123"/>
    <mergeCell ref="AN1124:AO1124"/>
    <mergeCell ref="AN1125:AO1125"/>
    <mergeCell ref="AN1072:AO1072"/>
    <mergeCell ref="AH1091:AO1091"/>
    <mergeCell ref="AK1118:AL1118"/>
    <mergeCell ref="AH1104:AI1104"/>
    <mergeCell ref="AJ1088:AK1088"/>
    <mergeCell ref="AH1103:AI1103"/>
    <mergeCell ref="AQ1071:AR1071"/>
    <mergeCell ref="AQ1072:AR1072"/>
    <mergeCell ref="AY1053:AZ1053"/>
    <mergeCell ref="AT1071:AU1071"/>
    <mergeCell ref="AT1072:AU1072"/>
    <mergeCell ref="AW1094:AX1094"/>
    <mergeCell ref="AZ1092:BA1092"/>
    <mergeCell ref="AZ1093:BA1093"/>
    <mergeCell ref="AW1092:AX1092"/>
    <mergeCell ref="AK1113:AL1113"/>
    <mergeCell ref="AK1114:AL1114"/>
    <mergeCell ref="AN1116:AO1116"/>
    <mergeCell ref="AN1117:AO1117"/>
    <mergeCell ref="AN1118:AO1118"/>
    <mergeCell ref="AL1089:AM1089"/>
    <mergeCell ref="AL1103:AM1103"/>
    <mergeCell ref="AQ1114:AR1114"/>
    <mergeCell ref="AQ1115:AR1115"/>
    <mergeCell ref="AJ1104:AK1104"/>
    <mergeCell ref="AK1110:AL1110"/>
    <mergeCell ref="AN1111:AO1111"/>
    <mergeCell ref="AN1112:AO1112"/>
    <mergeCell ref="AJ1103:AK1103"/>
    <mergeCell ref="AL1104:AM1104"/>
    <mergeCell ref="AN1093:AO1093"/>
    <mergeCell ref="AQ1093:AR1093"/>
    <mergeCell ref="AK1124:AL1124"/>
    <mergeCell ref="AN1113:AO1113"/>
    <mergeCell ref="AN1114:AO1114"/>
    <mergeCell ref="AN1115:AO1115"/>
    <mergeCell ref="AQ1121:AR1121"/>
    <mergeCell ref="AQ1122:AR1122"/>
    <mergeCell ref="AQ1123:AR1123"/>
    <mergeCell ref="BD1114:BE1114"/>
    <mergeCell ref="BD1115:BE1115"/>
    <mergeCell ref="BD1116:BE1116"/>
    <mergeCell ref="BD1117:BE1117"/>
    <mergeCell ref="BD1118:BE1118"/>
    <mergeCell ref="BD1119:BE1119"/>
    <mergeCell ref="BD1120:BE1120"/>
    <mergeCell ref="AQ1124:AR1124"/>
    <mergeCell ref="AQ1125:AR1125"/>
    <mergeCell ref="AK1122:AL1122"/>
    <mergeCell ref="AK1121:AL1121"/>
    <mergeCell ref="AN1119:AO1119"/>
    <mergeCell ref="AN1120:AO1120"/>
    <mergeCell ref="AK1120:AL1120"/>
    <mergeCell ref="BD1121:BE1121"/>
    <mergeCell ref="BD1122:BE1122"/>
    <mergeCell ref="BD1123:BE1123"/>
    <mergeCell ref="BD1124:BE1124"/>
    <mergeCell ref="BD1125:BE1125"/>
    <mergeCell ref="BB1047:BC1047"/>
    <mergeCell ref="BE1047:BF1047"/>
    <mergeCell ref="BB1048:BC1048"/>
    <mergeCell ref="BE1048:BF1048"/>
    <mergeCell ref="BE1049:BF1049"/>
    <mergeCell ref="BE1050:BF1050"/>
    <mergeCell ref="BE1051:BF1051"/>
    <mergeCell ref="BE1052:BF1052"/>
    <mergeCell ref="BE1053:BF1053"/>
    <mergeCell ref="AK1050:AL1050"/>
    <mergeCell ref="AM1050:AN1050"/>
    <mergeCell ref="AO1050:AP1050"/>
    <mergeCell ref="AQ1050:AR1050"/>
    <mergeCell ref="AS1050:AT1050"/>
    <mergeCell ref="AU1050:AV1050"/>
    <mergeCell ref="AW1050:AX1050"/>
    <mergeCell ref="AY1050:AZ1050"/>
    <mergeCell ref="AK1051:AL1051"/>
    <mergeCell ref="AM1051:AN1051"/>
    <mergeCell ref="AO1051:AP1051"/>
    <mergeCell ref="AQ1051:AR1051"/>
    <mergeCell ref="AS1051:AT1051"/>
    <mergeCell ref="AU1051:AV1051"/>
    <mergeCell ref="AW1051:AX1051"/>
    <mergeCell ref="AY1051:AZ1051"/>
    <mergeCell ref="AK1052:AL1052"/>
    <mergeCell ref="AM1052:AN1052"/>
    <mergeCell ref="AO1052:AP1052"/>
    <mergeCell ref="AQ1052:AR1052"/>
    <mergeCell ref="AS1052:AT1052"/>
    <mergeCell ref="AU1052:AV1052"/>
    <mergeCell ref="AW1052:AX1052"/>
    <mergeCell ref="AY1052:AZ1052"/>
    <mergeCell ref="AH1047:AI1047"/>
    <mergeCell ref="AH1048:AI1048"/>
    <mergeCell ref="AK1046:AZ1046"/>
    <mergeCell ref="AK1047:AP1047"/>
    <mergeCell ref="AQ1047:AV1047"/>
    <mergeCell ref="AW1047:AZ1047"/>
    <mergeCell ref="AK1048:AL1048"/>
    <mergeCell ref="AM1048:AN1048"/>
    <mergeCell ref="AO1048:AP1048"/>
    <mergeCell ref="AQ1048:AR1048"/>
    <mergeCell ref="AS1048:AT1048"/>
    <mergeCell ref="AU1048:AV1048"/>
    <mergeCell ref="AW1048:AX1048"/>
    <mergeCell ref="AY1048:AZ1048"/>
    <mergeCell ref="AK1049:AL1049"/>
    <mergeCell ref="AM1049:AN1049"/>
    <mergeCell ref="AO1049:AP1049"/>
    <mergeCell ref="AQ1049:AR1049"/>
    <mergeCell ref="AS1049:AT1049"/>
    <mergeCell ref="AU1049:AV1049"/>
    <mergeCell ref="AW1049:AX1049"/>
    <mergeCell ref="AY1049:AZ1049"/>
    <mergeCell ref="AT1028:AU1028"/>
    <mergeCell ref="AT1029:AU1029"/>
    <mergeCell ref="AN1023:AO1023"/>
    <mergeCell ref="AN1024:AO1024"/>
    <mergeCell ref="AN1025:AO1025"/>
    <mergeCell ref="AN1026:AO1026"/>
    <mergeCell ref="AN1027:AO1027"/>
    <mergeCell ref="AN1028:AO1028"/>
    <mergeCell ref="AN1029:AO1029"/>
    <mergeCell ref="AL1006:AM1006"/>
    <mergeCell ref="AH832:AI832"/>
    <mergeCell ref="AH833:AI833"/>
    <mergeCell ref="AK793:AL793"/>
    <mergeCell ref="AK794:AL794"/>
    <mergeCell ref="AK795:AL795"/>
    <mergeCell ref="AK796:AL796"/>
    <mergeCell ref="AK797:AL797"/>
    <mergeCell ref="AK800:AL800"/>
    <mergeCell ref="AK801:AL801"/>
    <mergeCell ref="AK814:AL814"/>
    <mergeCell ref="AK815:AL815"/>
    <mergeCell ref="AK816:AL816"/>
    <mergeCell ref="AK817:AL817"/>
    <mergeCell ref="AK818:AL818"/>
    <mergeCell ref="AH1019:AI1019"/>
    <mergeCell ref="AJ1019:AK1019"/>
    <mergeCell ref="AH989:AI989"/>
    <mergeCell ref="AJ989:AK989"/>
    <mergeCell ref="AH823:AI823"/>
    <mergeCell ref="AH824:AI824"/>
    <mergeCell ref="AL988:AM988"/>
    <mergeCell ref="AN803:AO803"/>
    <mergeCell ref="AN805:AO805"/>
    <mergeCell ref="AN806:AO806"/>
    <mergeCell ref="AN807:AO807"/>
    <mergeCell ref="AN808:AO808"/>
    <mergeCell ref="AN809:AO809"/>
    <mergeCell ref="AH795:AI795"/>
    <mergeCell ref="AH796:AI796"/>
    <mergeCell ref="AH797:AI797"/>
    <mergeCell ref="AH813:AI813"/>
    <mergeCell ref="AK790:AL790"/>
    <mergeCell ref="AK791:AL791"/>
    <mergeCell ref="AK792:AL792"/>
    <mergeCell ref="AN784:AO784"/>
    <mergeCell ref="AN785:AO785"/>
    <mergeCell ref="AN786:AO786"/>
    <mergeCell ref="AN787:AO787"/>
    <mergeCell ref="AK789:AL789"/>
    <mergeCell ref="AH787:AI787"/>
    <mergeCell ref="AH788:AI788"/>
    <mergeCell ref="AH789:AI789"/>
    <mergeCell ref="AK808:AL808"/>
    <mergeCell ref="AK809:AL809"/>
    <mergeCell ref="AH790:AI790"/>
    <mergeCell ref="AH791:AI791"/>
    <mergeCell ref="AH792:AI792"/>
    <mergeCell ref="AH793:AI793"/>
    <mergeCell ref="AH794:AI794"/>
    <mergeCell ref="AK798:AL798"/>
    <mergeCell ref="AH786:AI786"/>
    <mergeCell ref="AH799:AI799"/>
    <mergeCell ref="AH801:AI801"/>
    <mergeCell ref="AH802:AI802"/>
    <mergeCell ref="AQ751:AR751"/>
    <mergeCell ref="AQ752:AR752"/>
    <mergeCell ref="AQ753:AR753"/>
    <mergeCell ref="AQ754:AR754"/>
    <mergeCell ref="AQ755:AR755"/>
    <mergeCell ref="AQ756:AR756"/>
    <mergeCell ref="AQ757:AR757"/>
    <mergeCell ref="AQ758:AR758"/>
    <mergeCell ref="AQ759:AR759"/>
    <mergeCell ref="AQ765:AR765"/>
    <mergeCell ref="AJ774:AK774"/>
    <mergeCell ref="AQ761:AR761"/>
    <mergeCell ref="AQ762:AR762"/>
    <mergeCell ref="AQ763:AR763"/>
    <mergeCell ref="AQ764:AR764"/>
    <mergeCell ref="AK755:AL755"/>
    <mergeCell ref="AK756:AL756"/>
    <mergeCell ref="AK757:AL757"/>
    <mergeCell ref="AK758:AL758"/>
    <mergeCell ref="AK759:AL759"/>
    <mergeCell ref="AK765:AL765"/>
    <mergeCell ref="AH761:AI761"/>
    <mergeCell ref="AH755:AI755"/>
    <mergeCell ref="AH756:AI756"/>
    <mergeCell ref="AH750:AI750"/>
    <mergeCell ref="AH775:AI775"/>
    <mergeCell ref="AL774:AM774"/>
    <mergeCell ref="AL775:AM775"/>
    <mergeCell ref="AH747:AI747"/>
    <mergeCell ref="AH762:AI762"/>
    <mergeCell ref="AH763:AI763"/>
    <mergeCell ref="AH764:AI764"/>
    <mergeCell ref="AK761:AL761"/>
    <mergeCell ref="AK762:AL762"/>
    <mergeCell ref="AK763:AL763"/>
    <mergeCell ref="AK764:AL764"/>
    <mergeCell ref="AH748:AI748"/>
    <mergeCell ref="AH751:AI751"/>
    <mergeCell ref="AH752:AI752"/>
    <mergeCell ref="AH753:AI753"/>
    <mergeCell ref="AK747:AL747"/>
    <mergeCell ref="AJ775:AK775"/>
    <mergeCell ref="AK750:AL750"/>
    <mergeCell ref="AK751:AL751"/>
    <mergeCell ref="AK752:AL752"/>
    <mergeCell ref="AK753:AL753"/>
    <mergeCell ref="AK754:AL754"/>
    <mergeCell ref="AQ741:AR741"/>
    <mergeCell ref="AQ742:AR742"/>
    <mergeCell ref="AQ743:AR743"/>
    <mergeCell ref="AQ744:AR744"/>
    <mergeCell ref="AQ745:AR745"/>
    <mergeCell ref="AQ746:AR746"/>
    <mergeCell ref="AH745:AI745"/>
    <mergeCell ref="AH746:AI746"/>
    <mergeCell ref="AB694:AD694"/>
    <mergeCell ref="T691:V691"/>
    <mergeCell ref="T692:V692"/>
    <mergeCell ref="T693:V693"/>
    <mergeCell ref="T694:V694"/>
    <mergeCell ref="W691:X691"/>
    <mergeCell ref="W692:X692"/>
    <mergeCell ref="W693:X693"/>
    <mergeCell ref="W694:X694"/>
    <mergeCell ref="Y691:AA691"/>
    <mergeCell ref="AQ738:AR738"/>
    <mergeCell ref="Y740:AD740"/>
    <mergeCell ref="AQ739:AR739"/>
    <mergeCell ref="AQ740:AR740"/>
    <mergeCell ref="AH720:AI720"/>
    <mergeCell ref="AH721:AI721"/>
    <mergeCell ref="AH722:AI722"/>
    <mergeCell ref="AB695:AD695"/>
    <mergeCell ref="AQ734:AR734"/>
    <mergeCell ref="AQ735:AR735"/>
    <mergeCell ref="AQ736:AR736"/>
    <mergeCell ref="Y734:AD734"/>
    <mergeCell ref="S718:X718"/>
    <mergeCell ref="AH744:AI744"/>
    <mergeCell ref="AK732:AL732"/>
    <mergeCell ref="AK733:AL733"/>
    <mergeCell ref="AH757:AI757"/>
    <mergeCell ref="AH758:AI758"/>
    <mergeCell ref="AH759:AI759"/>
    <mergeCell ref="AK748:AL748"/>
    <mergeCell ref="AK749:AL749"/>
    <mergeCell ref="Y727:AD727"/>
    <mergeCell ref="D728:L728"/>
    <mergeCell ref="M728:R728"/>
    <mergeCell ref="D724:L724"/>
    <mergeCell ref="D726:L726"/>
    <mergeCell ref="M726:R726"/>
    <mergeCell ref="S726:X726"/>
    <mergeCell ref="Y726:AD726"/>
    <mergeCell ref="M716:R716"/>
    <mergeCell ref="S716:X716"/>
    <mergeCell ref="M734:R734"/>
    <mergeCell ref="S734:X734"/>
    <mergeCell ref="M724:R724"/>
    <mergeCell ref="S724:X724"/>
    <mergeCell ref="Y724:AD724"/>
    <mergeCell ref="D732:L732"/>
    <mergeCell ref="M732:R732"/>
    <mergeCell ref="S732:X732"/>
    <mergeCell ref="Y732:AD732"/>
    <mergeCell ref="Y735:AD735"/>
    <mergeCell ref="D730:L730"/>
    <mergeCell ref="M730:R730"/>
    <mergeCell ref="S730:X730"/>
    <mergeCell ref="Y730:AD730"/>
    <mergeCell ref="D733:L733"/>
    <mergeCell ref="AH687:AI687"/>
    <mergeCell ref="AH688:AI688"/>
    <mergeCell ref="AN689:AO689"/>
    <mergeCell ref="AP689:AQ689"/>
    <mergeCell ref="AR689:AS689"/>
    <mergeCell ref="AT689:AU689"/>
    <mergeCell ref="AV689:AW689"/>
    <mergeCell ref="AV695:AW695"/>
    <mergeCell ref="AH706:AI706"/>
    <mergeCell ref="AH714:AI714"/>
    <mergeCell ref="AH715:AI715"/>
    <mergeCell ref="AH716:AI716"/>
    <mergeCell ref="AH717:AI717"/>
    <mergeCell ref="AH718:AI718"/>
    <mergeCell ref="AR692:AS692"/>
    <mergeCell ref="AT692:AU692"/>
    <mergeCell ref="S721:X721"/>
    <mergeCell ref="Y721:AD721"/>
    <mergeCell ref="C707:AD707"/>
    <mergeCell ref="D716:L716"/>
    <mergeCell ref="AA712:AD712"/>
    <mergeCell ref="Y714:AD714"/>
    <mergeCell ref="O688:Q688"/>
    <mergeCell ref="R688:S688"/>
    <mergeCell ref="T688:V688"/>
    <mergeCell ref="D718:L718"/>
    <mergeCell ref="M718:R718"/>
    <mergeCell ref="I688:J688"/>
    <mergeCell ref="I694:J694"/>
    <mergeCell ref="D719:L719"/>
    <mergeCell ref="M719:R719"/>
    <mergeCell ref="S719:X719"/>
    <mergeCell ref="BH690:BI690"/>
    <mergeCell ref="BH691:BI691"/>
    <mergeCell ref="BH692:BI692"/>
    <mergeCell ref="BH693:BI693"/>
    <mergeCell ref="BH694:BI694"/>
    <mergeCell ref="AN688:AO688"/>
    <mergeCell ref="AP688:AQ688"/>
    <mergeCell ref="AR688:AS688"/>
    <mergeCell ref="AT688:AU688"/>
    <mergeCell ref="AV688:AW688"/>
    <mergeCell ref="AJ689:AK689"/>
    <mergeCell ref="AY695:AZ695"/>
    <mergeCell ref="AN714:AO714"/>
    <mergeCell ref="AN715:AO715"/>
    <mergeCell ref="AH693:AI693"/>
    <mergeCell ref="AJ693:AK693"/>
    <mergeCell ref="AY649:AZ649"/>
    <mergeCell ref="BH665:BI665"/>
    <mergeCell ref="BB674:BC674"/>
    <mergeCell ref="BE678:BF678"/>
    <mergeCell ref="BE679:BF679"/>
    <mergeCell ref="AY651:AZ651"/>
    <mergeCell ref="AY652:AZ652"/>
    <mergeCell ref="AY653:AZ653"/>
    <mergeCell ref="AL693:AM693"/>
    <mergeCell ref="AN693:AO693"/>
    <mergeCell ref="BH684:BI684"/>
    <mergeCell ref="BH685:BI685"/>
    <mergeCell ref="BH686:BI686"/>
    <mergeCell ref="BH687:BI687"/>
    <mergeCell ref="BH688:BI688"/>
    <mergeCell ref="BH689:BI689"/>
    <mergeCell ref="BH695:BI695"/>
    <mergeCell ref="BE684:BF684"/>
    <mergeCell ref="BE685:BF685"/>
    <mergeCell ref="BE686:BF686"/>
    <mergeCell ref="BB690:BC690"/>
    <mergeCell ref="BB691:BC691"/>
    <mergeCell ref="BB692:BC692"/>
    <mergeCell ref="BB693:BC693"/>
    <mergeCell ref="BB694:BC694"/>
    <mergeCell ref="BE690:BF690"/>
    <mergeCell ref="BE689:BF689"/>
    <mergeCell ref="BB684:BC684"/>
    <mergeCell ref="BB685:BC685"/>
    <mergeCell ref="BB686:BC686"/>
    <mergeCell ref="BB687:BC687"/>
    <mergeCell ref="BB688:BC688"/>
    <mergeCell ref="BH644:BI644"/>
    <mergeCell ref="BH645:BI645"/>
    <mergeCell ref="BH646:BI646"/>
    <mergeCell ref="BH647:BI647"/>
    <mergeCell ref="BH648:BI648"/>
    <mergeCell ref="BH649:BI649"/>
    <mergeCell ref="BH650:BI650"/>
    <mergeCell ref="BH651:BI651"/>
    <mergeCell ref="BH652:BI652"/>
    <mergeCell ref="BH653:BI653"/>
    <mergeCell ref="BH654:BI654"/>
    <mergeCell ref="BH655:BI655"/>
    <mergeCell ref="BH656:BI656"/>
    <mergeCell ref="BH657:BI657"/>
    <mergeCell ref="BH658:BI658"/>
    <mergeCell ref="BH659:BI659"/>
    <mergeCell ref="AQ737:AR737"/>
    <mergeCell ref="AQ732:AR732"/>
    <mergeCell ref="AQ733:AR733"/>
    <mergeCell ref="BB676:BC676"/>
    <mergeCell ref="BB677:BC677"/>
    <mergeCell ref="BB678:BC678"/>
    <mergeCell ref="BB679:BC679"/>
    <mergeCell ref="BB680:BC680"/>
    <mergeCell ref="BB681:BC681"/>
    <mergeCell ref="BB682:BC682"/>
    <mergeCell ref="BB683:BC683"/>
    <mergeCell ref="AQ714:AR714"/>
    <mergeCell ref="AQ715:AR715"/>
    <mergeCell ref="AQ718:AR718"/>
    <mergeCell ref="AQ719:AR719"/>
    <mergeCell ref="AQ717:AR717"/>
    <mergeCell ref="AY673:AZ673"/>
    <mergeCell ref="AY674:AZ674"/>
    <mergeCell ref="BB689:BC689"/>
    <mergeCell ref="AQ716:AR716"/>
    <mergeCell ref="AV687:AW687"/>
    <mergeCell ref="AQ720:AR720"/>
    <mergeCell ref="AQ721:AR721"/>
    <mergeCell ref="AQ722:AR722"/>
    <mergeCell ref="AQ723:AR723"/>
    <mergeCell ref="AQ724:AR724"/>
    <mergeCell ref="AQ725:AR725"/>
    <mergeCell ref="AQ726:AR726"/>
    <mergeCell ref="AQ727:AR727"/>
    <mergeCell ref="AT693:AU693"/>
    <mergeCell ref="AV693:AW693"/>
    <mergeCell ref="AY669:AZ669"/>
    <mergeCell ref="AY670:AZ670"/>
    <mergeCell ref="AY671:AZ671"/>
    <mergeCell ref="AY672:AZ672"/>
    <mergeCell ref="AR691:AS691"/>
    <mergeCell ref="BB662:BC662"/>
    <mergeCell ref="BB663:BC663"/>
    <mergeCell ref="BB664:BC664"/>
    <mergeCell ref="BB665:BC665"/>
    <mergeCell ref="BB666:BC666"/>
    <mergeCell ref="AK714:AL714"/>
    <mergeCell ref="AK715:AL715"/>
    <mergeCell ref="BE682:BF682"/>
    <mergeCell ref="BE683:BF683"/>
    <mergeCell ref="AJ706:AK706"/>
    <mergeCell ref="AJ686:AK686"/>
    <mergeCell ref="AL686:AM686"/>
    <mergeCell ref="AN686:AO686"/>
    <mergeCell ref="AP686:AQ686"/>
    <mergeCell ref="AR686:AS686"/>
    <mergeCell ref="AT686:AU686"/>
    <mergeCell ref="AV686:AW686"/>
    <mergeCell ref="AJ687:AK687"/>
    <mergeCell ref="AL687:AM687"/>
    <mergeCell ref="AN687:AO687"/>
    <mergeCell ref="AP687:AQ687"/>
    <mergeCell ref="AR687:AS687"/>
    <mergeCell ref="AT687:AU687"/>
    <mergeCell ref="BB667:BC667"/>
    <mergeCell ref="BB668:BC668"/>
    <mergeCell ref="CB645:CC645"/>
    <mergeCell ref="CD645:CE645"/>
    <mergeCell ref="BZ646:CA646"/>
    <mergeCell ref="CB646:CC646"/>
    <mergeCell ref="CD646:CE646"/>
    <mergeCell ref="BZ647:CA647"/>
    <mergeCell ref="CB647:CC647"/>
    <mergeCell ref="CD647:CE647"/>
    <mergeCell ref="CB648:CC648"/>
    <mergeCell ref="CD648:CE648"/>
    <mergeCell ref="BW649:BX649"/>
    <mergeCell ref="BW650:BX650"/>
    <mergeCell ref="BW651:BX651"/>
    <mergeCell ref="BW652:BX652"/>
    <mergeCell ref="BW653:BX653"/>
    <mergeCell ref="BW654:BX654"/>
    <mergeCell ref="AK734:AL734"/>
    <mergeCell ref="AY684:AZ684"/>
    <mergeCell ref="AY685:AZ685"/>
    <mergeCell ref="AY686:AZ686"/>
    <mergeCell ref="AY687:AZ687"/>
    <mergeCell ref="AR693:AS693"/>
    <mergeCell ref="AQ728:AR728"/>
    <mergeCell ref="AQ729:AR729"/>
    <mergeCell ref="AQ730:AR730"/>
    <mergeCell ref="AQ731:AR731"/>
    <mergeCell ref="BK645:BL645"/>
    <mergeCell ref="BM645:BN645"/>
    <mergeCell ref="BO645:BP645"/>
    <mergeCell ref="BQ645:BR645"/>
    <mergeCell ref="BK646:BL646"/>
    <mergeCell ref="BM646:BN646"/>
    <mergeCell ref="BW695:BX695"/>
    <mergeCell ref="BW686:BX686"/>
    <mergeCell ref="BW687:BX687"/>
    <mergeCell ref="BW688:BX688"/>
    <mergeCell ref="BW689:BX689"/>
    <mergeCell ref="BW673:BX673"/>
    <mergeCell ref="BW674:BX674"/>
    <mergeCell ref="BW675:BX675"/>
    <mergeCell ref="BW676:BX676"/>
    <mergeCell ref="BW685:BX685"/>
    <mergeCell ref="BW658:BX658"/>
    <mergeCell ref="BW659:BX659"/>
    <mergeCell ref="BW665:BX665"/>
    <mergeCell ref="BW666:BX666"/>
    <mergeCell ref="BW667:BX667"/>
    <mergeCell ref="BW668:BX668"/>
    <mergeCell ref="BK643:BR643"/>
    <mergeCell ref="BK644:BL644"/>
    <mergeCell ref="BM644:BN644"/>
    <mergeCell ref="BO644:BP644"/>
    <mergeCell ref="BQ644:BR644"/>
    <mergeCell ref="BW684:BX684"/>
    <mergeCell ref="BW669:BX669"/>
    <mergeCell ref="BW670:BX670"/>
    <mergeCell ref="BW671:BX671"/>
    <mergeCell ref="BW672:BX672"/>
    <mergeCell ref="BW660:BX660"/>
    <mergeCell ref="BW661:BX661"/>
    <mergeCell ref="BW662:BX662"/>
    <mergeCell ref="BW655:BX655"/>
    <mergeCell ref="BW656:BX656"/>
    <mergeCell ref="BO646:BP646"/>
    <mergeCell ref="BZ643:CE643"/>
    <mergeCell ref="BZ644:CA644"/>
    <mergeCell ref="CB644:CC644"/>
    <mergeCell ref="CD644:CE644"/>
    <mergeCell ref="AY642:AZ642"/>
    <mergeCell ref="BW644:BX644"/>
    <mergeCell ref="BW645:BX645"/>
    <mergeCell ref="BW646:BX646"/>
    <mergeCell ref="BW647:BX647"/>
    <mergeCell ref="BW648:BX648"/>
    <mergeCell ref="AY665:AZ665"/>
    <mergeCell ref="BE655:BF655"/>
    <mergeCell ref="BE656:BF656"/>
    <mergeCell ref="BE657:BF657"/>
    <mergeCell ref="BB656:BC656"/>
    <mergeCell ref="BB657:BC657"/>
    <mergeCell ref="BE646:BF646"/>
    <mergeCell ref="BE647:BF647"/>
    <mergeCell ref="BE648:BF648"/>
    <mergeCell ref="BE649:BF649"/>
    <mergeCell ref="BZ645:CA645"/>
    <mergeCell ref="AY659:AZ659"/>
    <mergeCell ref="AY660:AZ660"/>
    <mergeCell ref="BB659:BC659"/>
    <mergeCell ref="BB660:BC660"/>
    <mergeCell ref="BE661:BF661"/>
    <mergeCell ref="BH664:BI664"/>
    <mergeCell ref="AY655:AZ655"/>
    <mergeCell ref="AY656:AZ656"/>
    <mergeCell ref="AY657:AZ657"/>
    <mergeCell ref="AY658:AZ658"/>
    <mergeCell ref="BE644:BF644"/>
    <mergeCell ref="AY654:AZ654"/>
    <mergeCell ref="BW663:BX663"/>
    <mergeCell ref="BW664:BX664"/>
    <mergeCell ref="BT644:BU644"/>
    <mergeCell ref="BT645:BU645"/>
    <mergeCell ref="AY666:AZ666"/>
    <mergeCell ref="AY667:AZ667"/>
    <mergeCell ref="AY668:AZ668"/>
    <mergeCell ref="BB669:BC669"/>
    <mergeCell ref="BE659:BF659"/>
    <mergeCell ref="BE660:BF660"/>
    <mergeCell ref="AY662:AZ662"/>
    <mergeCell ref="AY663:AZ663"/>
    <mergeCell ref="AY664:AZ664"/>
    <mergeCell ref="BW657:BX657"/>
    <mergeCell ref="BH666:BI666"/>
    <mergeCell ref="BH667:BI667"/>
    <mergeCell ref="BH668:BI668"/>
    <mergeCell ref="BH669:BI669"/>
    <mergeCell ref="BQ646:BR646"/>
    <mergeCell ref="BK647:BL647"/>
    <mergeCell ref="BM647:BN647"/>
    <mergeCell ref="BO647:BP647"/>
    <mergeCell ref="BQ647:BR647"/>
    <mergeCell ref="BQ648:BR648"/>
    <mergeCell ref="BE658:BF658"/>
    <mergeCell ref="BB658:BC658"/>
    <mergeCell ref="BE645:BF645"/>
    <mergeCell ref="AY648:AZ648"/>
    <mergeCell ref="BB653:BC653"/>
    <mergeCell ref="BB654:BC654"/>
    <mergeCell ref="BB655:BC655"/>
    <mergeCell ref="BW678:BX678"/>
    <mergeCell ref="BW679:BX679"/>
    <mergeCell ref="BW680:BX680"/>
    <mergeCell ref="BW681:BX681"/>
    <mergeCell ref="BW682:BX682"/>
    <mergeCell ref="BW683:BX683"/>
    <mergeCell ref="BE680:BF680"/>
    <mergeCell ref="BE681:BF681"/>
    <mergeCell ref="AY675:AZ675"/>
    <mergeCell ref="AY676:AZ676"/>
    <mergeCell ref="AY677:AZ677"/>
    <mergeCell ref="AY678:AZ678"/>
    <mergeCell ref="AY679:AZ679"/>
    <mergeCell ref="AY680:AZ680"/>
    <mergeCell ref="AY681:AZ681"/>
    <mergeCell ref="AY682:AZ682"/>
    <mergeCell ref="AY683:AZ683"/>
    <mergeCell ref="BB675:BC675"/>
    <mergeCell ref="BH679:BI679"/>
    <mergeCell ref="BH680:BI680"/>
    <mergeCell ref="BH681:BI681"/>
    <mergeCell ref="BH682:BI682"/>
    <mergeCell ref="BH683:BI683"/>
    <mergeCell ref="BW677:BX677"/>
    <mergeCell ref="BH675:BI675"/>
    <mergeCell ref="BH676:BI676"/>
    <mergeCell ref="BH677:BI677"/>
    <mergeCell ref="BE676:BF676"/>
    <mergeCell ref="BE677:BF677"/>
    <mergeCell ref="BH678:BI678"/>
    <mergeCell ref="BB661:BC661"/>
    <mergeCell ref="BE674:BF674"/>
    <mergeCell ref="BE675:BF675"/>
    <mergeCell ref="BE667:BF667"/>
    <mergeCell ref="BE668:BF668"/>
    <mergeCell ref="BE669:BF669"/>
    <mergeCell ref="BE663:BF663"/>
    <mergeCell ref="BE664:BF664"/>
    <mergeCell ref="BE665:BF665"/>
    <mergeCell ref="BE666:BF666"/>
    <mergeCell ref="BE670:BF670"/>
    <mergeCell ref="BE654:BF654"/>
    <mergeCell ref="BE671:BF671"/>
    <mergeCell ref="BE672:BF672"/>
    <mergeCell ref="BH662:BI662"/>
    <mergeCell ref="BH663:BI663"/>
    <mergeCell ref="BB670:BC670"/>
    <mergeCell ref="BB671:BC671"/>
    <mergeCell ref="BB672:BC672"/>
    <mergeCell ref="BE673:BF673"/>
    <mergeCell ref="BH673:BI673"/>
    <mergeCell ref="BH670:BI670"/>
    <mergeCell ref="BH671:BI671"/>
    <mergeCell ref="BH672:BI672"/>
    <mergeCell ref="BE662:BF662"/>
    <mergeCell ref="BB673:BC673"/>
    <mergeCell ref="BH660:BI660"/>
    <mergeCell ref="BH674:BI674"/>
    <mergeCell ref="BB652:BC652"/>
    <mergeCell ref="BS93:BT93"/>
    <mergeCell ref="CI64:CJ64"/>
    <mergeCell ref="BX65:BY65"/>
    <mergeCell ref="AY643:AZ643"/>
    <mergeCell ref="BB644:BC644"/>
    <mergeCell ref="BB645:BC645"/>
    <mergeCell ref="BB646:BC646"/>
    <mergeCell ref="BB647:BC647"/>
    <mergeCell ref="BB648:BC648"/>
    <mergeCell ref="BB649:BC649"/>
    <mergeCell ref="BB650:BC650"/>
    <mergeCell ref="BB651:BC651"/>
    <mergeCell ref="BE650:BF650"/>
    <mergeCell ref="BE651:BF651"/>
    <mergeCell ref="BE652:BF652"/>
    <mergeCell ref="BE653:BF653"/>
    <mergeCell ref="AY644:AZ644"/>
    <mergeCell ref="AY645:AZ645"/>
    <mergeCell ref="AY646:AZ646"/>
    <mergeCell ref="AY647:AZ647"/>
    <mergeCell ref="BU82:BV82"/>
    <mergeCell ref="BM96:BN96"/>
    <mergeCell ref="BM99:BN99"/>
    <mergeCell ref="BO99:BP99"/>
    <mergeCell ref="BQ99:BR99"/>
    <mergeCell ref="BM89:BN89"/>
    <mergeCell ref="BU93:BV93"/>
    <mergeCell ref="BS78:BT78"/>
    <mergeCell ref="BU78:BV78"/>
    <mergeCell ref="BS79:BT79"/>
    <mergeCell ref="BO67:BP67"/>
    <mergeCell ref="AY661:AZ661"/>
    <mergeCell ref="AY650:AZ650"/>
    <mergeCell ref="BH661:BI661"/>
    <mergeCell ref="BM77:BN77"/>
    <mergeCell ref="BM74:BN74"/>
    <mergeCell ref="BQ77:BR77"/>
    <mergeCell ref="BQ60:BR60"/>
    <mergeCell ref="BU115:BV115"/>
    <mergeCell ref="BS87:BT87"/>
    <mergeCell ref="BU87:BV87"/>
    <mergeCell ref="BS88:BT88"/>
    <mergeCell ref="BU88:BV88"/>
    <mergeCell ref="BS96:BT96"/>
    <mergeCell ref="BU96:BV96"/>
    <mergeCell ref="BS97:BT97"/>
    <mergeCell ref="BU97:BV97"/>
    <mergeCell ref="BS98:BT98"/>
    <mergeCell ref="BU98:BV98"/>
    <mergeCell ref="BS99:BT99"/>
    <mergeCell ref="BU99:BV99"/>
    <mergeCell ref="BS89:BT89"/>
    <mergeCell ref="BU89:BV89"/>
    <mergeCell ref="BS90:BT90"/>
    <mergeCell ref="BU90:BV90"/>
    <mergeCell ref="BS91:BT91"/>
    <mergeCell ref="BU91:BV91"/>
    <mergeCell ref="BS92:BT92"/>
    <mergeCell ref="BU92:BV92"/>
    <mergeCell ref="BS94:BT94"/>
    <mergeCell ref="BU94:BV94"/>
    <mergeCell ref="BS95:BT95"/>
    <mergeCell ref="BU95:BV95"/>
    <mergeCell ref="BQ67:BR67"/>
    <mergeCell ref="BM68:BN68"/>
    <mergeCell ref="BO68:BP68"/>
    <mergeCell ref="BQ68:BR68"/>
    <mergeCell ref="BM60:BN60"/>
    <mergeCell ref="BU79:BV79"/>
    <mergeCell ref="BO60:BP60"/>
    <mergeCell ref="BI70:BJ70"/>
    <mergeCell ref="BK70:BL70"/>
    <mergeCell ref="BI71:BJ71"/>
    <mergeCell ref="BK76:BL76"/>
    <mergeCell ref="BG76:BH76"/>
    <mergeCell ref="BU75:BV75"/>
    <mergeCell ref="BS76:BT76"/>
    <mergeCell ref="BU76:BV76"/>
    <mergeCell ref="BS77:BT77"/>
    <mergeCell ref="BU77:BV77"/>
    <mergeCell ref="BS71:BT71"/>
    <mergeCell ref="BU71:BV71"/>
    <mergeCell ref="BS72:BT72"/>
    <mergeCell ref="BU72:BV72"/>
    <mergeCell ref="BS73:BT73"/>
    <mergeCell ref="BU73:BV73"/>
    <mergeCell ref="BS74:BT74"/>
    <mergeCell ref="BU74:BV74"/>
    <mergeCell ref="BS75:BT75"/>
    <mergeCell ref="BS70:BT70"/>
    <mergeCell ref="BU70:BV70"/>
    <mergeCell ref="BO74:BP74"/>
    <mergeCell ref="BI73:BJ73"/>
    <mergeCell ref="BK73:BL73"/>
    <mergeCell ref="BQ73:BR73"/>
    <mergeCell ref="BQ72:BR72"/>
    <mergeCell ref="BM73:BN73"/>
    <mergeCell ref="BO73:BP73"/>
    <mergeCell ref="BM83:BN83"/>
    <mergeCell ref="BO83:BP83"/>
    <mergeCell ref="BQ83:BR83"/>
    <mergeCell ref="BM84:BN84"/>
    <mergeCell ref="BO84:BP84"/>
    <mergeCell ref="BQ84:BR84"/>
    <mergeCell ref="BG69:BH69"/>
    <mergeCell ref="BG70:BH70"/>
    <mergeCell ref="BG71:BH71"/>
    <mergeCell ref="BO69:BP69"/>
    <mergeCell ref="BG58:BV58"/>
    <mergeCell ref="BS61:BT61"/>
    <mergeCell ref="BU61:BV61"/>
    <mergeCell ref="BS62:BT62"/>
    <mergeCell ref="BU62:BV62"/>
    <mergeCell ref="BS63:BT63"/>
    <mergeCell ref="BU63:BV63"/>
    <mergeCell ref="BS64:BT64"/>
    <mergeCell ref="BU64:BV64"/>
    <mergeCell ref="BS65:BT65"/>
    <mergeCell ref="BU65:BV65"/>
    <mergeCell ref="BS66:BT66"/>
    <mergeCell ref="BU66:BV66"/>
    <mergeCell ref="BS67:BT67"/>
    <mergeCell ref="BU67:BV67"/>
    <mergeCell ref="BS68:BT68"/>
    <mergeCell ref="BS69:BT69"/>
    <mergeCell ref="BU68:BV68"/>
    <mergeCell ref="BO78:BP78"/>
    <mergeCell ref="BO88:BP88"/>
    <mergeCell ref="BQ88:BR88"/>
    <mergeCell ref="BM80:BN80"/>
    <mergeCell ref="BO80:BP80"/>
    <mergeCell ref="BQ80:BR80"/>
    <mergeCell ref="BM81:BN81"/>
    <mergeCell ref="BQ81:BR81"/>
    <mergeCell ref="BM82:BN82"/>
    <mergeCell ref="BO82:BP82"/>
    <mergeCell ref="BQ82:BR82"/>
    <mergeCell ref="BO89:BP89"/>
    <mergeCell ref="BQ89:BR89"/>
    <mergeCell ref="BO86:BP86"/>
    <mergeCell ref="BQ93:BR93"/>
    <mergeCell ref="BM94:BN94"/>
    <mergeCell ref="BO94:BP94"/>
    <mergeCell ref="BM86:BN86"/>
    <mergeCell ref="BM93:BN93"/>
    <mergeCell ref="BO93:BP93"/>
    <mergeCell ref="BQ94:BR94"/>
    <mergeCell ref="BM87:BN87"/>
    <mergeCell ref="BQ78:BR78"/>
    <mergeCell ref="BQ74:BR74"/>
    <mergeCell ref="BM75:BN75"/>
    <mergeCell ref="BO75:BP75"/>
    <mergeCell ref="BQ75:BR75"/>
    <mergeCell ref="BM76:BN76"/>
    <mergeCell ref="BO76:BP76"/>
    <mergeCell ref="BQ76:BR76"/>
    <mergeCell ref="BO96:BP96"/>
    <mergeCell ref="BQ96:BR96"/>
    <mergeCell ref="BM97:BN97"/>
    <mergeCell ref="BO97:BP97"/>
    <mergeCell ref="BQ97:BR97"/>
    <mergeCell ref="BM85:BN85"/>
    <mergeCell ref="BO85:BP85"/>
    <mergeCell ref="BQ85:BR85"/>
    <mergeCell ref="BM78:BN78"/>
    <mergeCell ref="BQ86:BR86"/>
    <mergeCell ref="BQ87:BR87"/>
    <mergeCell ref="BO87:BP87"/>
    <mergeCell ref="BO95:BP95"/>
    <mergeCell ref="BQ95:BR95"/>
    <mergeCell ref="BM90:BN90"/>
    <mergeCell ref="BO90:BP90"/>
    <mergeCell ref="BQ90:BR90"/>
    <mergeCell ref="BM91:BN91"/>
    <mergeCell ref="BO91:BP91"/>
    <mergeCell ref="BQ91:BR91"/>
    <mergeCell ref="BM92:BN92"/>
    <mergeCell ref="BO92:BP92"/>
    <mergeCell ref="BQ92:BR92"/>
    <mergeCell ref="BM88:BN88"/>
    <mergeCell ref="BS80:BT80"/>
    <mergeCell ref="BU80:BV80"/>
    <mergeCell ref="BS81:BT81"/>
    <mergeCell ref="BU81:BV81"/>
    <mergeCell ref="BS82:BT82"/>
    <mergeCell ref="BS83:BT83"/>
    <mergeCell ref="BU83:BV83"/>
    <mergeCell ref="BS84:BT84"/>
    <mergeCell ref="BU84:BV84"/>
    <mergeCell ref="BS85:BT85"/>
    <mergeCell ref="BU85:BV85"/>
    <mergeCell ref="BS86:BT86"/>
    <mergeCell ref="BU86:BV86"/>
    <mergeCell ref="AN813:AO813"/>
    <mergeCell ref="AN98:AO98"/>
    <mergeCell ref="AW80:AX80"/>
    <mergeCell ref="AN88:AO88"/>
    <mergeCell ref="AQ88:AR88"/>
    <mergeCell ref="AS88:AT88"/>
    <mergeCell ref="AS96:AT96"/>
    <mergeCell ref="AU96:AV96"/>
    <mergeCell ref="AS98:AT98"/>
    <mergeCell ref="AU98:AV98"/>
    <mergeCell ref="AZ94:BA94"/>
    <mergeCell ref="BB87:BC87"/>
    <mergeCell ref="AW89:AX89"/>
    <mergeCell ref="BB83:BC83"/>
    <mergeCell ref="BD88:BE88"/>
    <mergeCell ref="AZ98:BA98"/>
    <mergeCell ref="AN156:AO156"/>
    <mergeCell ref="AN157:AO157"/>
    <mergeCell ref="AN148:AO148"/>
    <mergeCell ref="BM59:BR59"/>
    <mergeCell ref="BS60:BT60"/>
    <mergeCell ref="BU60:BV60"/>
    <mergeCell ref="BS59:BV59"/>
    <mergeCell ref="BM61:BN61"/>
    <mergeCell ref="BO61:BP61"/>
    <mergeCell ref="BQ61:BR61"/>
    <mergeCell ref="BM62:BN62"/>
    <mergeCell ref="BO62:BP62"/>
    <mergeCell ref="BQ62:BR62"/>
    <mergeCell ref="BM63:BN63"/>
    <mergeCell ref="BO63:BP63"/>
    <mergeCell ref="BQ63:BR63"/>
    <mergeCell ref="BM64:BN64"/>
    <mergeCell ref="BO64:BP64"/>
    <mergeCell ref="BQ64:BR64"/>
    <mergeCell ref="BM71:BN71"/>
    <mergeCell ref="BO71:BP71"/>
    <mergeCell ref="BQ71:BR71"/>
    <mergeCell ref="BU69:BV69"/>
    <mergeCell ref="BM69:BN69"/>
    <mergeCell ref="BQ69:BR69"/>
    <mergeCell ref="BM70:BN70"/>
    <mergeCell ref="BO70:BP70"/>
    <mergeCell ref="BQ70:BR70"/>
    <mergeCell ref="BM65:BN65"/>
    <mergeCell ref="BO65:BP65"/>
    <mergeCell ref="BQ65:BR65"/>
    <mergeCell ref="BM66:BN66"/>
    <mergeCell ref="BO66:BP66"/>
    <mergeCell ref="BQ66:BR66"/>
    <mergeCell ref="BM67:BN67"/>
    <mergeCell ref="BM72:BN72"/>
    <mergeCell ref="BO72:BP72"/>
    <mergeCell ref="BM98:BN98"/>
    <mergeCell ref="BO98:BP98"/>
    <mergeCell ref="BQ98:BR98"/>
    <mergeCell ref="BM95:BN95"/>
    <mergeCell ref="C1044:AD1044"/>
    <mergeCell ref="B1289:AD1289"/>
    <mergeCell ref="B1290:AD1290"/>
    <mergeCell ref="B1317:AD1317"/>
    <mergeCell ref="AJ1295:AK1295"/>
    <mergeCell ref="AA1281:AD1281"/>
    <mergeCell ref="S1282:V1282"/>
    <mergeCell ref="W1282:Z1282"/>
    <mergeCell ref="AA1282:AD1282"/>
    <mergeCell ref="S1149:X1149"/>
    <mergeCell ref="Y1149:AD1149"/>
    <mergeCell ref="D1150:L1150"/>
    <mergeCell ref="M1150:R1150"/>
    <mergeCell ref="S1150:X1150"/>
    <mergeCell ref="D1148:L1148"/>
    <mergeCell ref="S1146:X1146"/>
    <mergeCell ref="AK1208:AL1208"/>
    <mergeCell ref="AK1206:AL1206"/>
    <mergeCell ref="Y1148:AD1148"/>
    <mergeCell ref="C1267:AD1267"/>
    <mergeCell ref="B1177:AD1177"/>
    <mergeCell ref="Y1201:AD1201"/>
    <mergeCell ref="D1202:R1202"/>
    <mergeCell ref="C1180:AD1180"/>
    <mergeCell ref="Y1161:AD1161"/>
    <mergeCell ref="M1162:R1162"/>
    <mergeCell ref="AH1226:AI1226"/>
    <mergeCell ref="B1364:AD1364"/>
    <mergeCell ref="B1366:AD1366"/>
    <mergeCell ref="B1076:AD1076"/>
    <mergeCell ref="B1077:AD1077"/>
    <mergeCell ref="B1098:AD1098"/>
    <mergeCell ref="B1099:AD1099"/>
    <mergeCell ref="B1170:AD1170"/>
    <mergeCell ref="B1171:AD1171"/>
    <mergeCell ref="B1172:AD1172"/>
    <mergeCell ref="B1214:AD1214"/>
    <mergeCell ref="B1215:AD1215"/>
    <mergeCell ref="B1217:AD1217"/>
    <mergeCell ref="C1295:AD1295"/>
    <mergeCell ref="S1277:V1277"/>
    <mergeCell ref="AA1277:AD1277"/>
    <mergeCell ref="S1278:V1278"/>
    <mergeCell ref="W1278:Z1278"/>
    <mergeCell ref="AA1278:AD1278"/>
    <mergeCell ref="S1283:V1283"/>
    <mergeCell ref="AA1274:AD1274"/>
    <mergeCell ref="W1274:Z1274"/>
    <mergeCell ref="S1274:V1274"/>
    <mergeCell ref="D1141:L1141"/>
    <mergeCell ref="B1363:AD1363"/>
    <mergeCell ref="S1148:X1148"/>
    <mergeCell ref="S1276:V1276"/>
    <mergeCell ref="W1307:Z1307"/>
    <mergeCell ref="AA1307:AD1307"/>
    <mergeCell ref="W1304:Z1304"/>
    <mergeCell ref="O1305:R1305"/>
    <mergeCell ref="S1123:X1123"/>
    <mergeCell ref="AJ1186:AK1186"/>
    <mergeCell ref="AH1186:AI1186"/>
    <mergeCell ref="AK1199:AL1199"/>
    <mergeCell ref="AK1200:AL1200"/>
    <mergeCell ref="S1200:X1200"/>
    <mergeCell ref="D1203:R1203"/>
    <mergeCell ref="AH1191:AI1191"/>
    <mergeCell ref="AH1192:AI1192"/>
    <mergeCell ref="AH1193:AI1193"/>
    <mergeCell ref="AH1194:AI1194"/>
    <mergeCell ref="AH1195:AI1195"/>
    <mergeCell ref="AH1200:AI1200"/>
    <mergeCell ref="AH1203:AI1203"/>
    <mergeCell ref="AH1204:AI1204"/>
    <mergeCell ref="AH1210:AI1210"/>
    <mergeCell ref="AH1225:AM1225"/>
    <mergeCell ref="S1193:X1193"/>
    <mergeCell ref="S1197:X1197"/>
    <mergeCell ref="S1203:X1203"/>
    <mergeCell ref="Y1193:AD1193"/>
    <mergeCell ref="Y1203:AD1203"/>
    <mergeCell ref="S1198:X1198"/>
    <mergeCell ref="Y1198:AD1198"/>
    <mergeCell ref="C1222:AD1222"/>
    <mergeCell ref="S1202:X1202"/>
    <mergeCell ref="B1362:AD1362"/>
    <mergeCell ref="S1284:V1284"/>
    <mergeCell ref="W1284:Z1284"/>
    <mergeCell ref="AJ1210:AK1210"/>
    <mergeCell ref="AL1220:AM1220"/>
    <mergeCell ref="AL1221:AM1221"/>
    <mergeCell ref="AH1280:AI1280"/>
    <mergeCell ref="AJ1280:AK1280"/>
    <mergeCell ref="AL1280:AM1280"/>
    <mergeCell ref="AL1283:AM1283"/>
    <mergeCell ref="AH1349:AI1349"/>
    <mergeCell ref="AH1332:AI1332"/>
    <mergeCell ref="AK1332:AL1332"/>
    <mergeCell ref="B1319:AD1319"/>
    <mergeCell ref="B1320:AD1320"/>
    <mergeCell ref="AA1284:AD1284"/>
    <mergeCell ref="AN825:AO825"/>
    <mergeCell ref="AN826:AO826"/>
    <mergeCell ref="AN827:AO827"/>
    <mergeCell ref="AK1026:AL1026"/>
    <mergeCell ref="AK1027:AL1027"/>
    <mergeCell ref="AH1023:AI1023"/>
    <mergeCell ref="AH1089:AI1089"/>
    <mergeCell ref="AJ1089:AK1089"/>
    <mergeCell ref="S1125:X1125"/>
    <mergeCell ref="AH993:AI993"/>
    <mergeCell ref="AJ993:AK993"/>
    <mergeCell ref="AH992:AI992"/>
    <mergeCell ref="AJ992:AK992"/>
    <mergeCell ref="AL992:AM992"/>
    <mergeCell ref="AL993:AM993"/>
    <mergeCell ref="AL994:AM994"/>
    <mergeCell ref="S1131:X1131"/>
    <mergeCell ref="Y1126:AD1126"/>
    <mergeCell ref="D1123:L1123"/>
    <mergeCell ref="M1123:R1123"/>
    <mergeCell ref="AK737:AL737"/>
    <mergeCell ref="AK741:AL741"/>
    <mergeCell ref="AK742:AL742"/>
    <mergeCell ref="AK743:AL743"/>
    <mergeCell ref="AK744:AL744"/>
    <mergeCell ref="AK745:AL745"/>
    <mergeCell ref="AK746:AL746"/>
    <mergeCell ref="M1124:R1124"/>
    <mergeCell ref="B1082:AD1082"/>
    <mergeCell ref="Y1124:AD1124"/>
    <mergeCell ref="M1130:R1130"/>
    <mergeCell ref="D849:H849"/>
    <mergeCell ref="D803:J803"/>
    <mergeCell ref="D832:J832"/>
    <mergeCell ref="D810:J810"/>
    <mergeCell ref="D821:J821"/>
    <mergeCell ref="K821:N821"/>
    <mergeCell ref="AH783:AI783"/>
    <mergeCell ref="AH784:AI784"/>
    <mergeCell ref="D822:J822"/>
    <mergeCell ref="D825:J825"/>
    <mergeCell ref="D812:J812"/>
    <mergeCell ref="D805:J805"/>
    <mergeCell ref="K819:N819"/>
    <mergeCell ref="D820:J820"/>
    <mergeCell ref="K815:N815"/>
    <mergeCell ref="D843:H843"/>
    <mergeCell ref="B1058:AD1058"/>
    <mergeCell ref="AL39:AM39"/>
    <mergeCell ref="AL40:AM40"/>
    <mergeCell ref="AL127:AM127"/>
    <mergeCell ref="AL128:AM128"/>
    <mergeCell ref="AL387:AM387"/>
    <mergeCell ref="AL388:AM388"/>
    <mergeCell ref="AH58:AO58"/>
    <mergeCell ref="AL65:AM65"/>
    <mergeCell ref="AN65:AO65"/>
    <mergeCell ref="AL68:AM68"/>
    <mergeCell ref="AN68:AO68"/>
    <mergeCell ref="AL71:AM71"/>
    <mergeCell ref="AN71:AO71"/>
    <mergeCell ref="AH127:AI127"/>
    <mergeCell ref="AH128:AI128"/>
    <mergeCell ref="AH176:AI176"/>
    <mergeCell ref="AJ40:AK40"/>
    <mergeCell ref="AH39:AI39"/>
    <mergeCell ref="AJ39:AK39"/>
    <mergeCell ref="AH40:AI40"/>
    <mergeCell ref="AL64:AM64"/>
    <mergeCell ref="AN64:AO64"/>
    <mergeCell ref="AN93:AO93"/>
    <mergeCell ref="AN76:AO76"/>
    <mergeCell ref="AN152:AO152"/>
    <mergeCell ref="AN153:AO153"/>
    <mergeCell ref="AN165:AO165"/>
    <mergeCell ref="AN166:AO166"/>
    <mergeCell ref="AJ75:AK75"/>
    <mergeCell ref="AH75:AI75"/>
    <mergeCell ref="AN154:AO154"/>
    <mergeCell ref="AN155:AO155"/>
    <mergeCell ref="AN149:AO149"/>
    <mergeCell ref="AN150:AO150"/>
    <mergeCell ref="AH113:AI113"/>
    <mergeCell ref="AJ113:AK113"/>
    <mergeCell ref="AL113:AM113"/>
    <mergeCell ref="AH100:AI100"/>
    <mergeCell ref="AJ100:AK100"/>
    <mergeCell ref="AL100:AM100"/>
    <mergeCell ref="AN100:AO100"/>
    <mergeCell ref="AH101:AI101"/>
    <mergeCell ref="AJ101:AK101"/>
    <mergeCell ref="AL101:AM101"/>
    <mergeCell ref="AN101:AO101"/>
    <mergeCell ref="AH102:AI102"/>
    <mergeCell ref="AJ102:AK102"/>
    <mergeCell ref="AL102:AM102"/>
    <mergeCell ref="AN102:AO102"/>
    <mergeCell ref="AL103:AM103"/>
    <mergeCell ref="AK143:AL143"/>
    <mergeCell ref="AK144:AL144"/>
    <mergeCell ref="AK145:AL145"/>
    <mergeCell ref="AK146:AL146"/>
    <mergeCell ref="AK147:AL147"/>
    <mergeCell ref="AN143:AO143"/>
    <mergeCell ref="AN144:AO144"/>
    <mergeCell ref="AN145:AO145"/>
    <mergeCell ref="AN146:AO146"/>
    <mergeCell ref="AJ110:AK110"/>
    <mergeCell ref="AL110:AM110"/>
    <mergeCell ref="AN110:AO110"/>
    <mergeCell ref="AN105:AO105"/>
    <mergeCell ref="AH106:AI106"/>
    <mergeCell ref="AH79:AI79"/>
    <mergeCell ref="AH80:AI80"/>
    <mergeCell ref="AH142:AI142"/>
    <mergeCell ref="AN137:AO137"/>
    <mergeCell ref="AK138:AL138"/>
    <mergeCell ref="AN138:AO138"/>
    <mergeCell ref="AJ84:AK84"/>
    <mergeCell ref="AJ85:AK85"/>
    <mergeCell ref="AN77:AO77"/>
    <mergeCell ref="AN79:AO79"/>
    <mergeCell ref="AJ111:AK111"/>
    <mergeCell ref="AL111:AM111"/>
    <mergeCell ref="AN111:AO111"/>
    <mergeCell ref="AN87:AO87"/>
    <mergeCell ref="AJ93:AK93"/>
    <mergeCell ref="AN89:AO89"/>
    <mergeCell ref="AJ127:AK127"/>
    <mergeCell ref="AN113:AO113"/>
    <mergeCell ref="AH108:AI108"/>
    <mergeCell ref="AJ108:AK108"/>
    <mergeCell ref="AL108:AM108"/>
    <mergeCell ref="AN108:AO108"/>
    <mergeCell ref="AH109:AI109"/>
    <mergeCell ref="AN103:AO103"/>
    <mergeCell ref="AH104:AI104"/>
    <mergeCell ref="AH139:AI139"/>
    <mergeCell ref="AN141:AO141"/>
    <mergeCell ref="AN142:AO142"/>
    <mergeCell ref="AN95:AO95"/>
    <mergeCell ref="AL88:AM88"/>
    <mergeCell ref="AJ106:AK106"/>
    <mergeCell ref="AL106:AM106"/>
    <mergeCell ref="M1148:R1148"/>
    <mergeCell ref="Y1166:AD1166"/>
    <mergeCell ref="B1179:AD1179"/>
    <mergeCell ref="AN97:AO97"/>
    <mergeCell ref="B1085:AD1085"/>
    <mergeCell ref="AL94:AM94"/>
    <mergeCell ref="S1119:X1119"/>
    <mergeCell ref="S1133:X1133"/>
    <mergeCell ref="M1120:R1120"/>
    <mergeCell ref="S1143:X1143"/>
    <mergeCell ref="Y1134:AD1134"/>
    <mergeCell ref="D1149:L1149"/>
    <mergeCell ref="M1149:R1149"/>
    <mergeCell ref="Y1143:AD1143"/>
    <mergeCell ref="S1145:X1145"/>
    <mergeCell ref="M1145:R1145"/>
    <mergeCell ref="Y1141:AD1141"/>
    <mergeCell ref="M1147:R1147"/>
    <mergeCell ref="Y1150:AD1150"/>
    <mergeCell ref="D1147:L1147"/>
    <mergeCell ref="D599:L599"/>
    <mergeCell ref="AN167:AO167"/>
    <mergeCell ref="AH97:AI97"/>
    <mergeCell ref="AJ96:AK96"/>
    <mergeCell ref="AJ97:AK97"/>
    <mergeCell ref="AH138:AI138"/>
    <mergeCell ref="Y681:AA681"/>
    <mergeCell ref="M686:N686"/>
    <mergeCell ref="O679:Q679"/>
    <mergeCell ref="R679:S679"/>
    <mergeCell ref="AH103:AI103"/>
    <mergeCell ref="AJ103:AK103"/>
    <mergeCell ref="D1163:L1163"/>
    <mergeCell ref="D1164:L1164"/>
    <mergeCell ref="D1165:L1165"/>
    <mergeCell ref="M1151:R1151"/>
    <mergeCell ref="S1151:X1151"/>
    <mergeCell ref="Y1151:AD1151"/>
    <mergeCell ref="M1152:R1152"/>
    <mergeCell ref="S1152:X1152"/>
    <mergeCell ref="Y1152:AD1152"/>
    <mergeCell ref="M1153:R1153"/>
    <mergeCell ref="S1153:X1153"/>
    <mergeCell ref="Y1153:AD1153"/>
    <mergeCell ref="M1154:R1154"/>
    <mergeCell ref="S1154:X1154"/>
    <mergeCell ref="Y1154:AD1154"/>
    <mergeCell ref="W1275:Z1275"/>
    <mergeCell ref="Y1207:AD1207"/>
    <mergeCell ref="Q1274:R1274"/>
    <mergeCell ref="C1221:AD1221"/>
    <mergeCell ref="D1204:R1204"/>
    <mergeCell ref="S1275:V1275"/>
    <mergeCell ref="B1260:AD1260"/>
    <mergeCell ref="C1178:AD1178"/>
    <mergeCell ref="D1155:L1155"/>
    <mergeCell ref="C1191:R1191"/>
    <mergeCell ref="C1186:AD1186"/>
    <mergeCell ref="D1275:P1275"/>
    <mergeCell ref="S1162:X1162"/>
    <mergeCell ref="Y1197:AD1197"/>
    <mergeCell ref="D1198:R1198"/>
    <mergeCell ref="B1259:AD1259"/>
    <mergeCell ref="D1194:R1194"/>
    <mergeCell ref="B1237:AD1237"/>
    <mergeCell ref="K1230:AD1230"/>
    <mergeCell ref="C1247:AD1247"/>
    <mergeCell ref="C1212:AD1212"/>
    <mergeCell ref="C1210:E1210"/>
    <mergeCell ref="D1200:R1200"/>
    <mergeCell ref="Y1204:AD1204"/>
    <mergeCell ref="F1210:AD1210"/>
    <mergeCell ref="S1205:X1205"/>
    <mergeCell ref="Y1205:AD1205"/>
    <mergeCell ref="D1207:R1207"/>
    <mergeCell ref="Y1202:AD1202"/>
    <mergeCell ref="B1220:AD1220"/>
    <mergeCell ref="D1206:R1206"/>
    <mergeCell ref="S1206:X1206"/>
    <mergeCell ref="Y1206:AD1206"/>
    <mergeCell ref="D1205:R1205"/>
    <mergeCell ref="C1223:AD1223"/>
    <mergeCell ref="C1234:AD1234"/>
    <mergeCell ref="C1235:AD1235"/>
    <mergeCell ref="M1155:R1155"/>
    <mergeCell ref="C1168:AD1168"/>
    <mergeCell ref="C1169:AD1169"/>
    <mergeCell ref="S1166:X1166"/>
    <mergeCell ref="AA1272:AD1272"/>
    <mergeCell ref="C1188:AD1188"/>
    <mergeCell ref="O1310:R1310"/>
    <mergeCell ref="C1302:F1302"/>
    <mergeCell ref="AA1309:AD1309"/>
    <mergeCell ref="Q1281:R1281"/>
    <mergeCell ref="D1282:P1282"/>
    <mergeCell ref="Q1282:R1282"/>
    <mergeCell ref="D1283:P1283"/>
    <mergeCell ref="Q1283:R1283"/>
    <mergeCell ref="S1204:X1204"/>
    <mergeCell ref="D1192:R1192"/>
    <mergeCell ref="S1192:X1192"/>
    <mergeCell ref="Q1276:R1276"/>
    <mergeCell ref="C1257:AD1257"/>
    <mergeCell ref="C1258:AD1258"/>
    <mergeCell ref="C1269:AD1269"/>
    <mergeCell ref="B1242:AD1242"/>
    <mergeCell ref="B1243:AD1243"/>
    <mergeCell ref="C1268:AD1268"/>
    <mergeCell ref="Y1208:AD1208"/>
    <mergeCell ref="C1213:AD1213"/>
    <mergeCell ref="Y1200:AD1200"/>
    <mergeCell ref="D1201:R1201"/>
    <mergeCell ref="S1201:X1201"/>
    <mergeCell ref="Y1199:AD1199"/>
    <mergeCell ref="C1244:AD1244"/>
    <mergeCell ref="D1197:R1197"/>
    <mergeCell ref="C1266:AD1266"/>
    <mergeCell ref="B1261:AD1261"/>
    <mergeCell ref="C1249:AD1249"/>
    <mergeCell ref="B1251:AD1251"/>
    <mergeCell ref="C1252:AD1252"/>
    <mergeCell ref="C1254:P1254"/>
    <mergeCell ref="Q1254:AD1254"/>
    <mergeCell ref="C1255:P1255"/>
    <mergeCell ref="Q1255:AD1255"/>
    <mergeCell ref="B1265:AD1265"/>
    <mergeCell ref="G1307:J1307"/>
    <mergeCell ref="D1307:F1307"/>
    <mergeCell ref="C1274:P1274"/>
    <mergeCell ref="C1270:AD1270"/>
    <mergeCell ref="W1311:Z1311"/>
    <mergeCell ref="AA1311:AD1311"/>
    <mergeCell ref="O1303:R1303"/>
    <mergeCell ref="S1303:V1303"/>
    <mergeCell ref="W1303:Z1303"/>
    <mergeCell ref="AA1302:AD1302"/>
    <mergeCell ref="W1302:Z1302"/>
    <mergeCell ref="S1302:V1302"/>
    <mergeCell ref="D1280:P1280"/>
    <mergeCell ref="C1300:AD1300"/>
    <mergeCell ref="Q1280:R1280"/>
    <mergeCell ref="AA1275:AD1275"/>
    <mergeCell ref="Q1275:R1275"/>
    <mergeCell ref="D1276:P1276"/>
    <mergeCell ref="W1276:Z1276"/>
    <mergeCell ref="AA1276:AD1276"/>
    <mergeCell ref="C1286:AD1286"/>
    <mergeCell ref="C1287:AD1287"/>
    <mergeCell ref="Y1352:AD1352"/>
    <mergeCell ref="Y1351:AD1351"/>
    <mergeCell ref="Y1350:AD1350"/>
    <mergeCell ref="G1308:J1308"/>
    <mergeCell ref="G1309:J1309"/>
    <mergeCell ref="G1310:J1310"/>
    <mergeCell ref="G1311:J1311"/>
    <mergeCell ref="G1312:J1312"/>
    <mergeCell ref="AA1312:AD1312"/>
    <mergeCell ref="D1281:P1281"/>
    <mergeCell ref="B1339:AD1339"/>
    <mergeCell ref="S1279:V1279"/>
    <mergeCell ref="W1279:Z1279"/>
    <mergeCell ref="AA1279:AD1279"/>
    <mergeCell ref="S1280:V1280"/>
    <mergeCell ref="W1280:Z1280"/>
    <mergeCell ref="AA1280:AD1280"/>
    <mergeCell ref="S1281:V1281"/>
    <mergeCell ref="C1296:AD1296"/>
    <mergeCell ref="B1294:AD1294"/>
    <mergeCell ref="O1306:R1306"/>
    <mergeCell ref="S1306:V1306"/>
    <mergeCell ref="W1306:Z1306"/>
    <mergeCell ref="W1308:Z1308"/>
    <mergeCell ref="K1307:N1307"/>
    <mergeCell ref="AA1310:AD1310"/>
    <mergeCell ref="K1310:N1310"/>
    <mergeCell ref="D1277:P1277"/>
    <mergeCell ref="AA1304:AD1304"/>
    <mergeCell ref="D1308:F1308"/>
    <mergeCell ref="D1309:F1309"/>
    <mergeCell ref="D1310:F1310"/>
    <mergeCell ref="D1279:P1279"/>
    <mergeCell ref="S1310:V1310"/>
    <mergeCell ref="W1281:Z1281"/>
    <mergeCell ref="D1354:X1354"/>
    <mergeCell ref="Q1284:R1284"/>
    <mergeCell ref="C1297:AD1297"/>
    <mergeCell ref="C1299:AD1299"/>
    <mergeCell ref="W1277:Z1277"/>
    <mergeCell ref="Q1279:R1279"/>
    <mergeCell ref="G1304:J1304"/>
    <mergeCell ref="Q1277:R1277"/>
    <mergeCell ref="G1306:J1306"/>
    <mergeCell ref="D1303:F1303"/>
    <mergeCell ref="D1350:X1350"/>
    <mergeCell ref="D1351:X1351"/>
    <mergeCell ref="D1352:X1352"/>
    <mergeCell ref="D1353:X1353"/>
    <mergeCell ref="D1284:P1284"/>
    <mergeCell ref="AA1303:AD1303"/>
    <mergeCell ref="Y1353:AD1353"/>
    <mergeCell ref="D1304:F1304"/>
    <mergeCell ref="D1278:P1278"/>
    <mergeCell ref="Q1278:R1278"/>
    <mergeCell ref="K1313:N1313"/>
    <mergeCell ref="S1311:V1311"/>
    <mergeCell ref="D1311:F1311"/>
    <mergeCell ref="D1312:F1312"/>
    <mergeCell ref="M1144:R1144"/>
    <mergeCell ref="D1137:L1137"/>
    <mergeCell ref="D1132:L1132"/>
    <mergeCell ref="Y1356:AD1356"/>
    <mergeCell ref="Y1113:AD1113"/>
    <mergeCell ref="D1114:L1114"/>
    <mergeCell ref="M1114:R1114"/>
    <mergeCell ref="S1114:X1114"/>
    <mergeCell ref="Y1114:AD1114"/>
    <mergeCell ref="S1129:X1129"/>
    <mergeCell ref="Y1129:AD1129"/>
    <mergeCell ref="S1139:X1139"/>
    <mergeCell ref="Y1139:AD1139"/>
    <mergeCell ref="D1131:L1131"/>
    <mergeCell ref="M1131:R1131"/>
    <mergeCell ref="M1141:R1141"/>
    <mergeCell ref="S1141:X1141"/>
    <mergeCell ref="M1139:R1139"/>
    <mergeCell ref="D1140:L1140"/>
    <mergeCell ref="O1307:R1307"/>
    <mergeCell ref="K1309:N1309"/>
    <mergeCell ref="G1305:J1305"/>
    <mergeCell ref="D1305:F1305"/>
    <mergeCell ref="D1306:F1306"/>
    <mergeCell ref="M1135:R1135"/>
    <mergeCell ref="M1129:R1129"/>
    <mergeCell ref="D1115:L1115"/>
    <mergeCell ref="S1305:V1305"/>
    <mergeCell ref="W1305:Z1305"/>
    <mergeCell ref="AA1305:AD1305"/>
    <mergeCell ref="K1306:N1306"/>
    <mergeCell ref="AA1308:AD1308"/>
    <mergeCell ref="F1358:AD1358"/>
    <mergeCell ref="M1137:R1137"/>
    <mergeCell ref="C1347:AD1347"/>
    <mergeCell ref="C1345:AD1345"/>
    <mergeCell ref="C1332:P1332"/>
    <mergeCell ref="Q1332:AD1332"/>
    <mergeCell ref="C1333:P1333"/>
    <mergeCell ref="Q1333:AD1333"/>
    <mergeCell ref="C1335:AD1335"/>
    <mergeCell ref="C1336:AD1336"/>
    <mergeCell ref="B1343:AD1343"/>
    <mergeCell ref="C1344:AD1344"/>
    <mergeCell ref="C1346:AD1346"/>
    <mergeCell ref="K1308:N1308"/>
    <mergeCell ref="O1308:R1308"/>
    <mergeCell ref="S1308:V1308"/>
    <mergeCell ref="C1349:X1349"/>
    <mergeCell ref="Y1349:AD1349"/>
    <mergeCell ref="D1355:X1355"/>
    <mergeCell ref="W1283:Z1283"/>
    <mergeCell ref="AA1283:AD1283"/>
    <mergeCell ref="B1288:AD1288"/>
    <mergeCell ref="K1311:N1311"/>
    <mergeCell ref="O1311:R1311"/>
    <mergeCell ref="Y1355:AD1355"/>
    <mergeCell ref="Y1354:AD1354"/>
    <mergeCell ref="C1315:AD1315"/>
    <mergeCell ref="C1316:AD1316"/>
    <mergeCell ref="S1140:X1140"/>
    <mergeCell ref="S1144:X1144"/>
    <mergeCell ref="Y1144:AD1144"/>
    <mergeCell ref="D1144:L1144"/>
    <mergeCell ref="W103:X103"/>
    <mergeCell ref="D103:J103"/>
    <mergeCell ref="D104:J104"/>
    <mergeCell ref="D105:J105"/>
    <mergeCell ref="Y1029:AD1029"/>
    <mergeCell ref="B1041:AD1041"/>
    <mergeCell ref="C1042:AD1042"/>
    <mergeCell ref="Y1048:AD1048"/>
    <mergeCell ref="S1207:X1207"/>
    <mergeCell ref="C1360:AD1360"/>
    <mergeCell ref="C1361:AD1361"/>
    <mergeCell ref="B1069:AD1069"/>
    <mergeCell ref="C1070:AD1070"/>
    <mergeCell ref="C1072:F1072"/>
    <mergeCell ref="C1074:AD1074"/>
    <mergeCell ref="C1075:AD1075"/>
    <mergeCell ref="B1323:AD1323"/>
    <mergeCell ref="B1324:AD1324"/>
    <mergeCell ref="C1325:AD1325"/>
    <mergeCell ref="B1326:AD1326"/>
    <mergeCell ref="C1327:AD1327"/>
    <mergeCell ref="B1329:AD1329"/>
    <mergeCell ref="C1330:AD1330"/>
    <mergeCell ref="Y1192:AD1192"/>
    <mergeCell ref="D1193:R1193"/>
    <mergeCell ref="B1176:AD1176"/>
    <mergeCell ref="C1104:AD1104"/>
    <mergeCell ref="Y1146:AD1146"/>
    <mergeCell ref="S1138:X1138"/>
    <mergeCell ref="Y1138:AD1138"/>
    <mergeCell ref="D1135:L1135"/>
    <mergeCell ref="C1358:E1358"/>
    <mergeCell ref="D98:J98"/>
    <mergeCell ref="M102:P102"/>
    <mergeCell ref="M103:P103"/>
    <mergeCell ref="M104:P104"/>
    <mergeCell ref="M105:P105"/>
    <mergeCell ref="M106:P106"/>
    <mergeCell ref="M107:P107"/>
    <mergeCell ref="M108:P108"/>
    <mergeCell ref="M109:P109"/>
    <mergeCell ref="M110:P110"/>
    <mergeCell ref="M111:P111"/>
    <mergeCell ref="M112:P112"/>
    <mergeCell ref="M113:P113"/>
    <mergeCell ref="M114:P114"/>
    <mergeCell ref="Q100:R100"/>
    <mergeCell ref="S100:T100"/>
    <mergeCell ref="M101:P101"/>
    <mergeCell ref="M98:P98"/>
    <mergeCell ref="Q98:R98"/>
    <mergeCell ref="S98:T98"/>
    <mergeCell ref="U98:V98"/>
    <mergeCell ref="W98:X98"/>
    <mergeCell ref="Y98:Z98"/>
    <mergeCell ref="AA98:AB98"/>
    <mergeCell ref="S97:T97"/>
    <mergeCell ref="U97:V97"/>
    <mergeCell ref="W97:X97"/>
    <mergeCell ref="Y97:Z97"/>
    <mergeCell ref="AA97:AB97"/>
    <mergeCell ref="AC97:AD97"/>
    <mergeCell ref="M96:P96"/>
    <mergeCell ref="Q96:R96"/>
    <mergeCell ref="S96:T96"/>
    <mergeCell ref="AC98:AD98"/>
    <mergeCell ref="U95:V95"/>
    <mergeCell ref="W95:X95"/>
    <mergeCell ref="Y95:Z95"/>
    <mergeCell ref="AA95:AB95"/>
    <mergeCell ref="AC95:AD95"/>
    <mergeCell ref="AC89:AD89"/>
    <mergeCell ref="AA92:AB92"/>
    <mergeCell ref="AC92:AD92"/>
    <mergeCell ref="D93:J93"/>
    <mergeCell ref="K93:L93"/>
    <mergeCell ref="M93:P93"/>
    <mergeCell ref="Q93:R93"/>
    <mergeCell ref="Q91:R91"/>
    <mergeCell ref="U94:V94"/>
    <mergeCell ref="W94:X94"/>
    <mergeCell ref="Y94:Z94"/>
    <mergeCell ref="AA94:AB94"/>
    <mergeCell ref="K89:L89"/>
    <mergeCell ref="M89:P89"/>
    <mergeCell ref="Q89:R89"/>
    <mergeCell ref="AA93:AB93"/>
    <mergeCell ref="AC93:AD93"/>
    <mergeCell ref="D94:J94"/>
    <mergeCell ref="K94:L94"/>
    <mergeCell ref="D90:J90"/>
    <mergeCell ref="K90:L90"/>
    <mergeCell ref="Q90:R90"/>
    <mergeCell ref="D92:J92"/>
    <mergeCell ref="K92:L92"/>
    <mergeCell ref="M92:P92"/>
    <mergeCell ref="Q92:R92"/>
    <mergeCell ref="S92:T92"/>
    <mergeCell ref="U92:V92"/>
    <mergeCell ref="W92:X92"/>
    <mergeCell ref="Y92:Z92"/>
    <mergeCell ref="AC77:AD77"/>
    <mergeCell ref="Y82:Z82"/>
    <mergeCell ref="S90:T90"/>
    <mergeCell ref="U90:V90"/>
    <mergeCell ref="W90:X90"/>
    <mergeCell ref="Y90:Z90"/>
    <mergeCell ref="AA90:AB90"/>
    <mergeCell ref="AC90:AD90"/>
    <mergeCell ref="D91:J91"/>
    <mergeCell ref="K91:L91"/>
    <mergeCell ref="M91:P91"/>
    <mergeCell ref="S91:T91"/>
    <mergeCell ref="U91:V91"/>
    <mergeCell ref="W91:X91"/>
    <mergeCell ref="Y91:Z91"/>
    <mergeCell ref="AA91:AB91"/>
    <mergeCell ref="AC91:AD91"/>
    <mergeCell ref="D89:J89"/>
    <mergeCell ref="M82:P82"/>
    <mergeCell ref="Q82:R82"/>
    <mergeCell ref="S82:T82"/>
    <mergeCell ref="U82:V82"/>
    <mergeCell ref="W82:X82"/>
    <mergeCell ref="D83:J83"/>
    <mergeCell ref="K83:L83"/>
    <mergeCell ref="M83:P83"/>
    <mergeCell ref="Q83:R83"/>
    <mergeCell ref="S83:T83"/>
    <mergeCell ref="U83:V83"/>
    <mergeCell ref="Q85:R85"/>
    <mergeCell ref="S86:T86"/>
    <mergeCell ref="D87:J87"/>
    <mergeCell ref="W81:X81"/>
    <mergeCell ref="Y81:Z81"/>
    <mergeCell ref="AA81:AB81"/>
    <mergeCell ref="AC81:AD81"/>
    <mergeCell ref="K84:L84"/>
    <mergeCell ref="M84:P84"/>
    <mergeCell ref="Q84:R84"/>
    <mergeCell ref="S84:T84"/>
    <mergeCell ref="U84:V84"/>
    <mergeCell ref="W84:X84"/>
    <mergeCell ref="Y84:Z84"/>
    <mergeCell ref="AA84:AB84"/>
    <mergeCell ref="AC84:AD84"/>
    <mergeCell ref="M81:P81"/>
    <mergeCell ref="Q81:R81"/>
    <mergeCell ref="U81:V81"/>
    <mergeCell ref="AA80:AB80"/>
    <mergeCell ref="AC80:AD80"/>
    <mergeCell ref="S81:T81"/>
    <mergeCell ref="W83:X83"/>
    <mergeCell ref="Y83:Z83"/>
    <mergeCell ref="AA83:AB83"/>
    <mergeCell ref="AC83:AD83"/>
    <mergeCell ref="D78:J78"/>
    <mergeCell ref="K78:L78"/>
    <mergeCell ref="D79:J79"/>
    <mergeCell ref="D71:J71"/>
    <mergeCell ref="K71:L71"/>
    <mergeCell ref="M71:P71"/>
    <mergeCell ref="Q71:R71"/>
    <mergeCell ref="U63:V63"/>
    <mergeCell ref="W63:X63"/>
    <mergeCell ref="S68:T68"/>
    <mergeCell ref="U68:V68"/>
    <mergeCell ref="K66:L66"/>
    <mergeCell ref="Q63:R63"/>
    <mergeCell ref="AA75:AB75"/>
    <mergeCell ref="AC75:AD75"/>
    <mergeCell ref="D73:J73"/>
    <mergeCell ref="K73:L73"/>
    <mergeCell ref="M73:P73"/>
    <mergeCell ref="Q73:R73"/>
    <mergeCell ref="Y74:Z74"/>
    <mergeCell ref="AA74:AB74"/>
    <mergeCell ref="D74:J74"/>
    <mergeCell ref="K74:L74"/>
    <mergeCell ref="M74:P74"/>
    <mergeCell ref="Q74:R74"/>
    <mergeCell ref="S74:T74"/>
    <mergeCell ref="AA73:AB73"/>
    <mergeCell ref="AC73:AD73"/>
    <mergeCell ref="AA76:AB76"/>
    <mergeCell ref="AC76:AD76"/>
    <mergeCell ref="Y76:Z76"/>
    <mergeCell ref="S76:T76"/>
    <mergeCell ref="S1137:X1137"/>
    <mergeCell ref="M1133:R1133"/>
    <mergeCell ref="M1132:R1132"/>
    <mergeCell ref="S1132:X1132"/>
    <mergeCell ref="Y1132:AD1132"/>
    <mergeCell ref="M1140:R1140"/>
    <mergeCell ref="M1134:R1134"/>
    <mergeCell ref="S1134:X1134"/>
    <mergeCell ref="M1112:R1112"/>
    <mergeCell ref="S61:T61"/>
    <mergeCell ref="U61:V61"/>
    <mergeCell ref="Y61:Z61"/>
    <mergeCell ref="AA61:AB61"/>
    <mergeCell ref="S1118:X1118"/>
    <mergeCell ref="Y1118:AD1118"/>
    <mergeCell ref="M1115:R1115"/>
    <mergeCell ref="S1115:X1115"/>
    <mergeCell ref="Y1115:AD1115"/>
    <mergeCell ref="C1087:AD1087"/>
    <mergeCell ref="C1054:AD1054"/>
    <mergeCell ref="C1055:AD1055"/>
    <mergeCell ref="D1051:X1051"/>
    <mergeCell ref="D1052:X1052"/>
    <mergeCell ref="Y1027:AD1027"/>
    <mergeCell ref="S1023:X1023"/>
    <mergeCell ref="D1050:X1050"/>
    <mergeCell ref="C1067:AD1067"/>
    <mergeCell ref="C1084:AD1084"/>
    <mergeCell ref="AA82:AB82"/>
    <mergeCell ref="AC82:AD82"/>
    <mergeCell ref="S80:T80"/>
    <mergeCell ref="U80:V80"/>
    <mergeCell ref="AC67:AD67"/>
    <mergeCell ref="S64:T64"/>
    <mergeCell ref="U64:V64"/>
    <mergeCell ref="D80:J80"/>
    <mergeCell ref="K80:L80"/>
    <mergeCell ref="M80:P80"/>
    <mergeCell ref="Q80:R80"/>
    <mergeCell ref="K63:L63"/>
    <mergeCell ref="M63:P63"/>
    <mergeCell ref="AC64:AD64"/>
    <mergeCell ref="W64:X64"/>
    <mergeCell ref="Y64:Z64"/>
    <mergeCell ref="AC78:AD78"/>
    <mergeCell ref="W68:X68"/>
    <mergeCell ref="Y68:Z68"/>
    <mergeCell ref="AA68:AB68"/>
    <mergeCell ref="AC70:AD70"/>
    <mergeCell ref="U69:V69"/>
    <mergeCell ref="S78:T78"/>
    <mergeCell ref="U78:V78"/>
    <mergeCell ref="S66:T66"/>
    <mergeCell ref="U66:V66"/>
    <mergeCell ref="W66:X66"/>
    <mergeCell ref="Y63:Z63"/>
    <mergeCell ref="AA63:AB63"/>
    <mergeCell ref="Y65:Z65"/>
    <mergeCell ref="AA65:AB65"/>
    <mergeCell ref="AA72:AB72"/>
    <mergeCell ref="S63:T63"/>
    <mergeCell ref="D77:J77"/>
    <mergeCell ref="S73:T73"/>
    <mergeCell ref="U73:V73"/>
    <mergeCell ref="D1116:L1116"/>
    <mergeCell ref="M1116:R1116"/>
    <mergeCell ref="S1116:X1116"/>
    <mergeCell ref="Y1116:AD1116"/>
    <mergeCell ref="AA1091:AD1092"/>
    <mergeCell ref="I1092:K1092"/>
    <mergeCell ref="L1092:N1092"/>
    <mergeCell ref="O1092:Q1092"/>
    <mergeCell ref="R1092:T1092"/>
    <mergeCell ref="U1092:W1092"/>
    <mergeCell ref="X1092:Z1092"/>
    <mergeCell ref="D1113:L1113"/>
    <mergeCell ref="D1112:L1112"/>
    <mergeCell ref="S1112:X1112"/>
    <mergeCell ref="Y1112:AD1112"/>
    <mergeCell ref="C1106:AD1106"/>
    <mergeCell ref="C1107:AD1107"/>
    <mergeCell ref="C1108:AD1108"/>
    <mergeCell ref="C1110:L1110"/>
    <mergeCell ref="M1110:R1110"/>
    <mergeCell ref="S1111:X1111"/>
    <mergeCell ref="Y1111:AD1111"/>
    <mergeCell ref="M1113:R1113"/>
    <mergeCell ref="S1113:X1113"/>
    <mergeCell ref="B1078:AD1078"/>
    <mergeCell ref="S1028:X1028"/>
    <mergeCell ref="B1013:AD1013"/>
    <mergeCell ref="F1031:AD1031"/>
    <mergeCell ref="C1011:AD1011"/>
    <mergeCell ref="B1018:AD1018"/>
    <mergeCell ref="Y1023:AD1023"/>
    <mergeCell ref="S1026:X1026"/>
    <mergeCell ref="Y1026:AD1026"/>
    <mergeCell ref="C1019:AD1019"/>
    <mergeCell ref="Y1049:AD1049"/>
    <mergeCell ref="B1035:AD1035"/>
    <mergeCell ref="C1086:AD1086"/>
    <mergeCell ref="B1062:AD1062"/>
    <mergeCell ref="B1036:AD1036"/>
    <mergeCell ref="B1037:AD1037"/>
    <mergeCell ref="B1039:AD1039"/>
    <mergeCell ref="B1056:AD1056"/>
    <mergeCell ref="B1057:AD1057"/>
    <mergeCell ref="B1012:AD1012"/>
    <mergeCell ref="S1027:X1027"/>
    <mergeCell ref="C1023:R1023"/>
    <mergeCell ref="C1031:E1031"/>
    <mergeCell ref="C1020:AD1020"/>
    <mergeCell ref="Y1028:AD1028"/>
    <mergeCell ref="D1028:R1028"/>
    <mergeCell ref="C1021:AD1021"/>
    <mergeCell ref="Y1047:AD1047"/>
    <mergeCell ref="C1034:AD1034"/>
    <mergeCell ref="D1027:R1027"/>
    <mergeCell ref="C1033:AD1033"/>
    <mergeCell ref="G949:P949"/>
    <mergeCell ref="Q949:T949"/>
    <mergeCell ref="B983:AD983"/>
    <mergeCell ref="Q957:S961"/>
    <mergeCell ref="G971:P971"/>
    <mergeCell ref="G976:P976"/>
    <mergeCell ref="G962:P962"/>
    <mergeCell ref="U959:AD959"/>
    <mergeCell ref="U967:AD967"/>
    <mergeCell ref="Q971:T971"/>
    <mergeCell ref="U971:AD971"/>
    <mergeCell ref="G972:P972"/>
    <mergeCell ref="Q972:T972"/>
    <mergeCell ref="Q962:T962"/>
    <mergeCell ref="U962:AD962"/>
    <mergeCell ref="G963:P963"/>
    <mergeCell ref="G977:P977"/>
    <mergeCell ref="G978:P978"/>
    <mergeCell ref="U972:AD972"/>
    <mergeCell ref="G973:P973"/>
    <mergeCell ref="Q973:AD978"/>
    <mergeCell ref="U969:AD969"/>
    <mergeCell ref="G974:P974"/>
    <mergeCell ref="G975:P975"/>
    <mergeCell ref="G967:P967"/>
    <mergeCell ref="C973:F973"/>
    <mergeCell ref="C974:F974"/>
    <mergeCell ref="G968:P968"/>
    <mergeCell ref="G969:P969"/>
    <mergeCell ref="U970:AD970"/>
    <mergeCell ref="B988:AD988"/>
    <mergeCell ref="C989:AD989"/>
    <mergeCell ref="C990:AD990"/>
    <mergeCell ref="U968:AD968"/>
    <mergeCell ref="S1024:X1024"/>
    <mergeCell ref="Y1024:AD1024"/>
    <mergeCell ref="S1025:X1025"/>
    <mergeCell ref="Y1025:AD1025"/>
    <mergeCell ref="D1024:R1024"/>
    <mergeCell ref="Q965:S970"/>
    <mergeCell ref="C967:E972"/>
    <mergeCell ref="B982:AD982"/>
    <mergeCell ref="U964:AD964"/>
    <mergeCell ref="L1006:AD1006"/>
    <mergeCell ref="C980:AD980"/>
    <mergeCell ref="D1025:R1025"/>
    <mergeCell ref="D1026:R1026"/>
    <mergeCell ref="C1010:AD1010"/>
    <mergeCell ref="C981:AD981"/>
    <mergeCell ref="C975:E978"/>
    <mergeCell ref="D938:H938"/>
    <mergeCell ref="D940:H940"/>
    <mergeCell ref="G970:P970"/>
    <mergeCell ref="D941:H941"/>
    <mergeCell ref="D942:H942"/>
    <mergeCell ref="D943:H943"/>
    <mergeCell ref="C945:AD945"/>
    <mergeCell ref="D937:H937"/>
    <mergeCell ref="U948:AD948"/>
    <mergeCell ref="Q963:T963"/>
    <mergeCell ref="U963:AD963"/>
    <mergeCell ref="G964:P964"/>
    <mergeCell ref="U965:AD965"/>
    <mergeCell ref="U949:AD949"/>
    <mergeCell ref="U955:AD955"/>
    <mergeCell ref="G956:P956"/>
    <mergeCell ref="G958:P958"/>
    <mergeCell ref="U958:AD958"/>
    <mergeCell ref="G959:P959"/>
    <mergeCell ref="U956:AD956"/>
    <mergeCell ref="G957:P957"/>
    <mergeCell ref="U957:AD957"/>
    <mergeCell ref="U961:AD961"/>
    <mergeCell ref="U966:AD966"/>
    <mergeCell ref="G946:P946"/>
    <mergeCell ref="G960:P960"/>
    <mergeCell ref="U960:AD960"/>
    <mergeCell ref="G948:P948"/>
    <mergeCell ref="U951:AD951"/>
    <mergeCell ref="G952:P952"/>
    <mergeCell ref="U950:AD950"/>
    <mergeCell ref="G955:P955"/>
    <mergeCell ref="G947:P947"/>
    <mergeCell ref="G965:P965"/>
    <mergeCell ref="Q950:T950"/>
    <mergeCell ref="G951:P951"/>
    <mergeCell ref="U952:AD952"/>
    <mergeCell ref="G953:P953"/>
    <mergeCell ref="U953:AD953"/>
    <mergeCell ref="Q948:T948"/>
    <mergeCell ref="G961:P961"/>
    <mergeCell ref="Q964:T964"/>
    <mergeCell ref="G966:P966"/>
    <mergeCell ref="G954:P954"/>
    <mergeCell ref="D913:H913"/>
    <mergeCell ref="D914:H914"/>
    <mergeCell ref="D929:H929"/>
    <mergeCell ref="D919:H919"/>
    <mergeCell ref="D926:H926"/>
    <mergeCell ref="D927:H927"/>
    <mergeCell ref="D928:H928"/>
    <mergeCell ref="D936:H936"/>
    <mergeCell ref="Q946:T946"/>
    <mergeCell ref="U946:AD946"/>
    <mergeCell ref="C946:E966"/>
    <mergeCell ref="Q951:T951"/>
    <mergeCell ref="Q952:T952"/>
    <mergeCell ref="Q953:T953"/>
    <mergeCell ref="Q954:S956"/>
    <mergeCell ref="U954:AD954"/>
    <mergeCell ref="G950:P950"/>
    <mergeCell ref="Q947:T947"/>
    <mergeCell ref="U947:AD947"/>
    <mergeCell ref="D916:H916"/>
    <mergeCell ref="D908:H908"/>
    <mergeCell ref="D909:H909"/>
    <mergeCell ref="D910:H910"/>
    <mergeCell ref="D930:H930"/>
    <mergeCell ref="D931:H931"/>
    <mergeCell ref="D932:H932"/>
    <mergeCell ref="D933:H933"/>
    <mergeCell ref="D934:H934"/>
    <mergeCell ref="D935:H935"/>
    <mergeCell ref="D923:H923"/>
    <mergeCell ref="D924:H924"/>
    <mergeCell ref="D925:H925"/>
    <mergeCell ref="D921:H921"/>
    <mergeCell ref="D922:H922"/>
    <mergeCell ref="D917:H917"/>
    <mergeCell ref="D915:H915"/>
    <mergeCell ref="D918:H918"/>
    <mergeCell ref="D920:H920"/>
    <mergeCell ref="D911:H911"/>
    <mergeCell ref="D912:H912"/>
    <mergeCell ref="D900:H900"/>
    <mergeCell ref="D852:H852"/>
    <mergeCell ref="D877:H877"/>
    <mergeCell ref="D881:H881"/>
    <mergeCell ref="D868:H868"/>
    <mergeCell ref="D907:H907"/>
    <mergeCell ref="C891:H893"/>
    <mergeCell ref="D856:H856"/>
    <mergeCell ref="D857:H857"/>
    <mergeCell ref="D882:H882"/>
    <mergeCell ref="D880:H880"/>
    <mergeCell ref="D862:H862"/>
    <mergeCell ref="D863:H863"/>
    <mergeCell ref="D870:H870"/>
    <mergeCell ref="D871:H871"/>
    <mergeCell ref="D873:H873"/>
    <mergeCell ref="D874:H874"/>
    <mergeCell ref="D866:H866"/>
    <mergeCell ref="D867:H867"/>
    <mergeCell ref="D869:H869"/>
    <mergeCell ref="D905:H905"/>
    <mergeCell ref="D906:H906"/>
    <mergeCell ref="D894:H894"/>
    <mergeCell ref="D901:H901"/>
    <mergeCell ref="D884:H884"/>
    <mergeCell ref="D885:H885"/>
    <mergeCell ref="D886:H886"/>
    <mergeCell ref="D895:H895"/>
    <mergeCell ref="D904:H904"/>
    <mergeCell ref="D896:H896"/>
    <mergeCell ref="D903:H903"/>
    <mergeCell ref="D902:H902"/>
    <mergeCell ref="C766:AD766"/>
    <mergeCell ref="K790:N790"/>
    <mergeCell ref="Y748:AD748"/>
    <mergeCell ref="M754:R754"/>
    <mergeCell ref="D756:L756"/>
    <mergeCell ref="M756:R756"/>
    <mergeCell ref="D790:J790"/>
    <mergeCell ref="M755:R755"/>
    <mergeCell ref="D799:J799"/>
    <mergeCell ref="K799:N799"/>
    <mergeCell ref="K812:N812"/>
    <mergeCell ref="D813:J813"/>
    <mergeCell ref="C767:AD767"/>
    <mergeCell ref="K794:N794"/>
    <mergeCell ref="D875:H875"/>
    <mergeCell ref="D876:H876"/>
    <mergeCell ref="D757:L757"/>
    <mergeCell ref="M757:R757"/>
    <mergeCell ref="S757:X757"/>
    <mergeCell ref="D827:J827"/>
    <mergeCell ref="D795:J795"/>
    <mergeCell ref="Y764:AD764"/>
    <mergeCell ref="D816:J816"/>
    <mergeCell ref="K826:N826"/>
    <mergeCell ref="K828:N828"/>
    <mergeCell ref="D786:J786"/>
    <mergeCell ref="C781:J783"/>
    <mergeCell ref="K781:N783"/>
    <mergeCell ref="O781:AD781"/>
    <mergeCell ref="O782:AD782"/>
    <mergeCell ref="D784:J784"/>
    <mergeCell ref="K824:N824"/>
    <mergeCell ref="M733:R733"/>
    <mergeCell ref="D739:L739"/>
    <mergeCell ref="M739:R739"/>
    <mergeCell ref="S739:X739"/>
    <mergeCell ref="Y739:AD739"/>
    <mergeCell ref="S746:X746"/>
    <mergeCell ref="Y746:AD746"/>
    <mergeCell ref="Y745:AD745"/>
    <mergeCell ref="D722:L722"/>
    <mergeCell ref="M722:R722"/>
    <mergeCell ref="S722:X722"/>
    <mergeCell ref="Y741:AD741"/>
    <mergeCell ref="M746:R746"/>
    <mergeCell ref="D736:L736"/>
    <mergeCell ref="M736:R736"/>
    <mergeCell ref="D742:L742"/>
    <mergeCell ref="D744:L744"/>
    <mergeCell ref="M744:R744"/>
    <mergeCell ref="S744:X744"/>
    <mergeCell ref="Y744:AD744"/>
    <mergeCell ref="D745:L745"/>
    <mergeCell ref="D734:L734"/>
    <mergeCell ref="D735:L735"/>
    <mergeCell ref="Y738:AD738"/>
    <mergeCell ref="D740:L740"/>
    <mergeCell ref="M740:R740"/>
    <mergeCell ref="S740:X740"/>
    <mergeCell ref="D738:L738"/>
    <mergeCell ref="M738:R738"/>
    <mergeCell ref="S738:X738"/>
    <mergeCell ref="S733:X733"/>
    <mergeCell ref="Y733:AD733"/>
    <mergeCell ref="D731:L731"/>
    <mergeCell ref="M731:R731"/>
    <mergeCell ref="S731:X731"/>
    <mergeCell ref="Y731:AD731"/>
    <mergeCell ref="O690:Q690"/>
    <mergeCell ref="AB690:AD690"/>
    <mergeCell ref="C697:AD697"/>
    <mergeCell ref="B705:AD705"/>
    <mergeCell ref="M723:R723"/>
    <mergeCell ref="S723:X723"/>
    <mergeCell ref="Y723:AD723"/>
    <mergeCell ref="Y719:AD719"/>
    <mergeCell ref="D720:L720"/>
    <mergeCell ref="M720:R720"/>
    <mergeCell ref="S720:X720"/>
    <mergeCell ref="Y720:AD720"/>
    <mergeCell ref="D721:L721"/>
    <mergeCell ref="M721:R721"/>
    <mergeCell ref="Y692:AA692"/>
    <mergeCell ref="Y693:AA693"/>
    <mergeCell ref="Y694:AA694"/>
    <mergeCell ref="R691:S691"/>
    <mergeCell ref="R692:S692"/>
    <mergeCell ref="Y718:AD718"/>
    <mergeCell ref="I692:J692"/>
    <mergeCell ref="K692:L692"/>
    <mergeCell ref="M692:N692"/>
    <mergeCell ref="I693:J693"/>
    <mergeCell ref="K693:L693"/>
    <mergeCell ref="R690:S690"/>
    <mergeCell ref="W690:X690"/>
    <mergeCell ref="K691:L691"/>
    <mergeCell ref="C706:AD706"/>
    <mergeCell ref="T689:V689"/>
    <mergeCell ref="O692:Q692"/>
    <mergeCell ref="O693:Q693"/>
    <mergeCell ref="O694:Q694"/>
    <mergeCell ref="M694:N694"/>
    <mergeCell ref="AB691:AD691"/>
    <mergeCell ref="AB692:AD692"/>
    <mergeCell ref="AB693:AD693"/>
    <mergeCell ref="AB689:AD689"/>
    <mergeCell ref="R694:S694"/>
    <mergeCell ref="M693:N693"/>
    <mergeCell ref="K694:L694"/>
    <mergeCell ref="D694:H694"/>
    <mergeCell ref="T686:V686"/>
    <mergeCell ref="W686:X686"/>
    <mergeCell ref="Y686:AA686"/>
    <mergeCell ref="AB686:AD686"/>
    <mergeCell ref="D690:H690"/>
    <mergeCell ref="D691:H691"/>
    <mergeCell ref="D692:H692"/>
    <mergeCell ref="D693:H693"/>
    <mergeCell ref="I690:J690"/>
    <mergeCell ref="K690:L690"/>
    <mergeCell ref="M690:N690"/>
    <mergeCell ref="I691:J691"/>
    <mergeCell ref="D686:H686"/>
    <mergeCell ref="I686:J686"/>
    <mergeCell ref="K686:L686"/>
    <mergeCell ref="D687:H687"/>
    <mergeCell ref="W688:X688"/>
    <mergeCell ref="Y688:AA688"/>
    <mergeCell ref="Y690:AA690"/>
    <mergeCell ref="AB688:AD688"/>
    <mergeCell ref="K688:L688"/>
    <mergeCell ref="M688:N688"/>
    <mergeCell ref="D680:H680"/>
    <mergeCell ref="AB675:AD675"/>
    <mergeCell ref="D676:H676"/>
    <mergeCell ref="I676:J676"/>
    <mergeCell ref="K676:L676"/>
    <mergeCell ref="M676:N676"/>
    <mergeCell ref="O676:Q676"/>
    <mergeCell ref="R676:S676"/>
    <mergeCell ref="T676:V676"/>
    <mergeCell ref="W676:X676"/>
    <mergeCell ref="Y676:AA676"/>
    <mergeCell ref="D675:H675"/>
    <mergeCell ref="I675:J675"/>
    <mergeCell ref="K675:L675"/>
    <mergeCell ref="M675:N675"/>
    <mergeCell ref="O675:Q675"/>
    <mergeCell ref="R675:S675"/>
    <mergeCell ref="T675:V675"/>
    <mergeCell ref="W675:X675"/>
    <mergeCell ref="Y675:AA675"/>
    <mergeCell ref="AB676:AD676"/>
    <mergeCell ref="W679:X679"/>
    <mergeCell ref="Y679:AA679"/>
    <mergeCell ref="K678:L678"/>
    <mergeCell ref="R678:S678"/>
    <mergeCell ref="T678:V678"/>
    <mergeCell ref="W678:X678"/>
    <mergeCell ref="Y678:AA678"/>
    <mergeCell ref="D677:H677"/>
    <mergeCell ref="AB677:AD677"/>
    <mergeCell ref="D678:H678"/>
    <mergeCell ref="I678:J678"/>
    <mergeCell ref="AB673:AD673"/>
    <mergeCell ref="D674:H674"/>
    <mergeCell ref="I674:J674"/>
    <mergeCell ref="K674:L674"/>
    <mergeCell ref="M674:N674"/>
    <mergeCell ref="O674:Q674"/>
    <mergeCell ref="R674:S674"/>
    <mergeCell ref="T674:V674"/>
    <mergeCell ref="W674:X674"/>
    <mergeCell ref="Y674:AA674"/>
    <mergeCell ref="D673:H673"/>
    <mergeCell ref="I673:J673"/>
    <mergeCell ref="K673:L673"/>
    <mergeCell ref="M673:N673"/>
    <mergeCell ref="O673:Q673"/>
    <mergeCell ref="R673:S673"/>
    <mergeCell ref="T673:V673"/>
    <mergeCell ref="W673:X673"/>
    <mergeCell ref="Y673:AA673"/>
    <mergeCell ref="AB674:AD674"/>
    <mergeCell ref="W677:X677"/>
    <mergeCell ref="Y677:AA677"/>
    <mergeCell ref="AB678:AD678"/>
    <mergeCell ref="M678:N678"/>
    <mergeCell ref="O678:Q678"/>
    <mergeCell ref="K677:L677"/>
    <mergeCell ref="M677:N677"/>
    <mergeCell ref="K670:L670"/>
    <mergeCell ref="M670:N670"/>
    <mergeCell ref="O670:Q670"/>
    <mergeCell ref="T667:V667"/>
    <mergeCell ref="R670:S670"/>
    <mergeCell ref="T670:V670"/>
    <mergeCell ref="W670:X670"/>
    <mergeCell ref="R667:S667"/>
    <mergeCell ref="AB667:AD667"/>
    <mergeCell ref="D668:H668"/>
    <mergeCell ref="I668:J668"/>
    <mergeCell ref="AB671:AD671"/>
    <mergeCell ref="D672:H672"/>
    <mergeCell ref="I672:J672"/>
    <mergeCell ref="K672:L672"/>
    <mergeCell ref="M672:N672"/>
    <mergeCell ref="O672:Q672"/>
    <mergeCell ref="R672:S672"/>
    <mergeCell ref="T672:V672"/>
    <mergeCell ref="W672:X672"/>
    <mergeCell ref="D656:H656"/>
    <mergeCell ref="AB659:AD659"/>
    <mergeCell ref="D660:H660"/>
    <mergeCell ref="I660:J660"/>
    <mergeCell ref="K660:L660"/>
    <mergeCell ref="M660:N660"/>
    <mergeCell ref="W658:X658"/>
    <mergeCell ref="Y658:AA658"/>
    <mergeCell ref="D657:H657"/>
    <mergeCell ref="I657:J657"/>
    <mergeCell ref="K657:L657"/>
    <mergeCell ref="M657:N657"/>
    <mergeCell ref="O657:Q657"/>
    <mergeCell ref="R657:S657"/>
    <mergeCell ref="W659:X659"/>
    <mergeCell ref="Y659:AA659"/>
    <mergeCell ref="T657:V657"/>
    <mergeCell ref="W657:X657"/>
    <mergeCell ref="Y657:AA657"/>
    <mergeCell ref="AB658:AD658"/>
    <mergeCell ref="I656:J656"/>
    <mergeCell ref="R658:S658"/>
    <mergeCell ref="K656:L656"/>
    <mergeCell ref="M656:N656"/>
    <mergeCell ref="O656:Q656"/>
    <mergeCell ref="R656:S656"/>
    <mergeCell ref="T656:V656"/>
    <mergeCell ref="W656:X656"/>
    <mergeCell ref="Y656:AA656"/>
    <mergeCell ref="O658:Q658"/>
    <mergeCell ref="K659:L659"/>
    <mergeCell ref="AB655:AD655"/>
    <mergeCell ref="Y653:AA653"/>
    <mergeCell ref="AB652:AD652"/>
    <mergeCell ref="K650:L650"/>
    <mergeCell ref="M650:N650"/>
    <mergeCell ref="Y650:AA650"/>
    <mergeCell ref="Y654:AA654"/>
    <mergeCell ref="R655:S655"/>
    <mergeCell ref="T655:V655"/>
    <mergeCell ref="W655:X655"/>
    <mergeCell ref="Y655:AA655"/>
    <mergeCell ref="O649:Q649"/>
    <mergeCell ref="R649:S649"/>
    <mergeCell ref="T649:V649"/>
    <mergeCell ref="W649:X649"/>
    <mergeCell ref="Y649:AA649"/>
    <mergeCell ref="AB650:AD650"/>
    <mergeCell ref="O652:Q652"/>
    <mergeCell ref="R652:S652"/>
    <mergeCell ref="AB654:AD654"/>
    <mergeCell ref="AB651:AD651"/>
    <mergeCell ref="O653:Q653"/>
    <mergeCell ref="R653:S653"/>
    <mergeCell ref="T653:V653"/>
    <mergeCell ref="D470:L470"/>
    <mergeCell ref="I645:J645"/>
    <mergeCell ref="K645:L645"/>
    <mergeCell ref="M645:N645"/>
    <mergeCell ref="T648:V648"/>
    <mergeCell ref="W648:X648"/>
    <mergeCell ref="Y648:AA648"/>
    <mergeCell ref="AB646:AD646"/>
    <mergeCell ref="S516:X516"/>
    <mergeCell ref="Y516:AD516"/>
    <mergeCell ref="D517:L517"/>
    <mergeCell ref="M517:R517"/>
    <mergeCell ref="M601:R601"/>
    <mergeCell ref="S601:X601"/>
    <mergeCell ref="Y601:AD601"/>
    <mergeCell ref="Y591:AD591"/>
    <mergeCell ref="M599:R599"/>
    <mergeCell ref="M519:R519"/>
    <mergeCell ref="D490:P490"/>
    <mergeCell ref="D576:L576"/>
    <mergeCell ref="D485:L485"/>
    <mergeCell ref="D603:L603"/>
    <mergeCell ref="M600:R600"/>
    <mergeCell ref="S600:X600"/>
    <mergeCell ref="Y600:AD600"/>
    <mergeCell ref="R498:AD498"/>
    <mergeCell ref="D520:L520"/>
    <mergeCell ref="D484:L484"/>
    <mergeCell ref="M550:R550"/>
    <mergeCell ref="S550:X550"/>
    <mergeCell ref="R493:AD493"/>
    <mergeCell ref="R492:AD492"/>
    <mergeCell ref="S515:X515"/>
    <mergeCell ref="K429:L429"/>
    <mergeCell ref="D492:P492"/>
    <mergeCell ref="D493:P493"/>
    <mergeCell ref="W652:X652"/>
    <mergeCell ref="Y652:AA652"/>
    <mergeCell ref="D651:H651"/>
    <mergeCell ref="I651:J651"/>
    <mergeCell ref="K651:L651"/>
    <mergeCell ref="M651:N651"/>
    <mergeCell ref="O651:Q651"/>
    <mergeCell ref="R651:S651"/>
    <mergeCell ref="T651:V651"/>
    <mergeCell ref="B503:AD503"/>
    <mergeCell ref="M518:R518"/>
    <mergeCell ref="S518:X518"/>
    <mergeCell ref="Y518:AD518"/>
    <mergeCell ref="D519:L519"/>
    <mergeCell ref="C513:AD513"/>
    <mergeCell ref="M516:R516"/>
    <mergeCell ref="B556:AD556"/>
    <mergeCell ref="Y515:AD515"/>
    <mergeCell ref="R495:AD495"/>
    <mergeCell ref="C511:AD511"/>
    <mergeCell ref="C515:L515"/>
    <mergeCell ref="D430:J430"/>
    <mergeCell ref="D532:L532"/>
    <mergeCell ref="M532:R532"/>
    <mergeCell ref="S532:X532"/>
    <mergeCell ref="O433:R433"/>
    <mergeCell ref="C435:AD435"/>
    <mergeCell ref="W433:Z433"/>
    <mergeCell ref="S420:V420"/>
    <mergeCell ref="M416:N416"/>
    <mergeCell ref="D478:L478"/>
    <mergeCell ref="D457:L457"/>
    <mergeCell ref="W419:Z419"/>
    <mergeCell ref="W418:Z418"/>
    <mergeCell ref="AA418:AD418"/>
    <mergeCell ref="R490:AD490"/>
    <mergeCell ref="C510:AD510"/>
    <mergeCell ref="C512:AD512"/>
    <mergeCell ref="D494:P494"/>
    <mergeCell ref="D491:P491"/>
    <mergeCell ref="B502:AD502"/>
    <mergeCell ref="D475:L475"/>
    <mergeCell ref="M427:N427"/>
    <mergeCell ref="R491:AD491"/>
    <mergeCell ref="O418:R418"/>
    <mergeCell ref="AA428:AD428"/>
    <mergeCell ref="K426:L426"/>
    <mergeCell ref="K427:L427"/>
    <mergeCell ref="M449:AD449"/>
    <mergeCell ref="C449:L450"/>
    <mergeCell ref="O432:R432"/>
    <mergeCell ref="D429:J429"/>
    <mergeCell ref="AA429:AD429"/>
    <mergeCell ref="R496:AD496"/>
    <mergeCell ref="K430:L430"/>
    <mergeCell ref="K431:L431"/>
    <mergeCell ref="M420:N420"/>
    <mergeCell ref="D482:L482"/>
    <mergeCell ref="D483:L483"/>
    <mergeCell ref="D468:L468"/>
    <mergeCell ref="O426:R426"/>
    <mergeCell ref="K411:L411"/>
    <mergeCell ref="S409:V409"/>
    <mergeCell ref="AA414:AD414"/>
    <mergeCell ref="W409:Z409"/>
    <mergeCell ref="M412:N412"/>
    <mergeCell ref="B438:AD438"/>
    <mergeCell ref="K408:L408"/>
    <mergeCell ref="O404:R404"/>
    <mergeCell ref="AA404:AD404"/>
    <mergeCell ref="K412:L412"/>
    <mergeCell ref="S413:V413"/>
    <mergeCell ref="AA403:AD403"/>
    <mergeCell ref="W430:Z430"/>
    <mergeCell ref="D479:L479"/>
    <mergeCell ref="D454:L454"/>
    <mergeCell ref="C446:AD446"/>
    <mergeCell ref="O428:R428"/>
    <mergeCell ref="S428:V428"/>
    <mergeCell ref="W428:Z428"/>
    <mergeCell ref="O412:R412"/>
    <mergeCell ref="AA410:AD410"/>
    <mergeCell ref="AA409:AD409"/>
    <mergeCell ref="S404:V404"/>
    <mergeCell ref="D404:J404"/>
    <mergeCell ref="AA427:AD427"/>
    <mergeCell ref="W426:Z426"/>
    <mergeCell ref="O417:R417"/>
    <mergeCell ref="AA421:AD421"/>
    <mergeCell ref="W420:Z420"/>
    <mergeCell ref="K414:L414"/>
    <mergeCell ref="D418:J418"/>
    <mergeCell ref="M421:N421"/>
    <mergeCell ref="AA419:AD419"/>
    <mergeCell ref="S407:V407"/>
    <mergeCell ref="M408:N408"/>
    <mergeCell ref="O408:R408"/>
    <mergeCell ref="S410:V410"/>
    <mergeCell ref="K410:L410"/>
    <mergeCell ref="M413:N413"/>
    <mergeCell ref="AA411:AD411"/>
    <mergeCell ref="W413:Z413"/>
    <mergeCell ref="AA413:AD413"/>
    <mergeCell ref="W412:Z412"/>
    <mergeCell ref="W411:Z411"/>
    <mergeCell ref="AA412:AD412"/>
    <mergeCell ref="W415:Z415"/>
    <mergeCell ref="W414:Z414"/>
    <mergeCell ref="M419:N419"/>
    <mergeCell ref="O419:R419"/>
    <mergeCell ref="K418:L418"/>
    <mergeCell ref="K419:L419"/>
    <mergeCell ref="S412:V412"/>
    <mergeCell ref="K409:L409"/>
    <mergeCell ref="S411:V411"/>
    <mergeCell ref="AA417:AD417"/>
    <mergeCell ref="M417:N417"/>
    <mergeCell ref="S414:V414"/>
    <mergeCell ref="S415:V415"/>
    <mergeCell ref="S419:V419"/>
    <mergeCell ref="O420:R420"/>
    <mergeCell ref="O416:R416"/>
    <mergeCell ref="M418:N418"/>
    <mergeCell ref="S418:V418"/>
    <mergeCell ref="O413:R413"/>
    <mergeCell ref="O402:R402"/>
    <mergeCell ref="M400:N400"/>
    <mergeCell ref="O400:R400"/>
    <mergeCell ref="M402:N402"/>
    <mergeCell ref="K400:L400"/>
    <mergeCell ref="O401:R401"/>
    <mergeCell ref="D416:J416"/>
    <mergeCell ref="M411:N411"/>
    <mergeCell ref="O411:R411"/>
    <mergeCell ref="K405:L405"/>
    <mergeCell ref="S416:V416"/>
    <mergeCell ref="M409:N409"/>
    <mergeCell ref="O409:R409"/>
    <mergeCell ref="M410:N410"/>
    <mergeCell ref="AA416:AD416"/>
    <mergeCell ref="D400:J400"/>
    <mergeCell ref="M403:N403"/>
    <mergeCell ref="M414:N414"/>
    <mergeCell ref="D413:J413"/>
    <mergeCell ref="W404:Z404"/>
    <mergeCell ref="K415:L415"/>
    <mergeCell ref="W406:Z406"/>
    <mergeCell ref="M401:N401"/>
    <mergeCell ref="D414:J414"/>
    <mergeCell ref="K416:L416"/>
    <mergeCell ref="W400:Z400"/>
    <mergeCell ref="AA400:AD400"/>
    <mergeCell ref="D412:J412"/>
    <mergeCell ref="O410:R410"/>
    <mergeCell ref="AA407:AD407"/>
    <mergeCell ref="W410:Z410"/>
    <mergeCell ref="D405:J405"/>
    <mergeCell ref="S399:V399"/>
    <mergeCell ref="M397:N397"/>
    <mergeCell ref="K398:L398"/>
    <mergeCell ref="D401:J401"/>
    <mergeCell ref="D402:J402"/>
    <mergeCell ref="D426:J426"/>
    <mergeCell ref="AA426:AD426"/>
    <mergeCell ref="K401:L401"/>
    <mergeCell ref="K402:L402"/>
    <mergeCell ref="AA408:AD408"/>
    <mergeCell ref="M415:N415"/>
    <mergeCell ref="O415:R415"/>
    <mergeCell ref="K413:L413"/>
    <mergeCell ref="AA425:AD425"/>
    <mergeCell ref="AA423:AD423"/>
    <mergeCell ref="K425:L425"/>
    <mergeCell ref="O422:R422"/>
    <mergeCell ref="M423:N423"/>
    <mergeCell ref="O423:R423"/>
    <mergeCell ref="M406:N406"/>
    <mergeCell ref="M405:N405"/>
    <mergeCell ref="O405:R405"/>
    <mergeCell ref="AA415:AD415"/>
    <mergeCell ref="M422:N422"/>
    <mergeCell ref="D420:J420"/>
    <mergeCell ref="D403:J403"/>
    <mergeCell ref="AA405:AD405"/>
    <mergeCell ref="D406:J406"/>
    <mergeCell ref="D407:J407"/>
    <mergeCell ref="D411:J411"/>
    <mergeCell ref="S403:V403"/>
    <mergeCell ref="M531:R531"/>
    <mergeCell ref="D415:J415"/>
    <mergeCell ref="D469:L469"/>
    <mergeCell ref="B443:AD443"/>
    <mergeCell ref="K423:L423"/>
    <mergeCell ref="K424:L424"/>
    <mergeCell ref="AA424:AD424"/>
    <mergeCell ref="W424:Z424"/>
    <mergeCell ref="D421:J421"/>
    <mergeCell ref="D422:J422"/>
    <mergeCell ref="D424:J424"/>
    <mergeCell ref="S423:V423"/>
    <mergeCell ref="D423:J423"/>
    <mergeCell ref="W421:Z421"/>
    <mergeCell ref="O421:R421"/>
    <mergeCell ref="M424:N424"/>
    <mergeCell ref="S422:V422"/>
    <mergeCell ref="O430:R430"/>
    <mergeCell ref="S430:V430"/>
    <mergeCell ref="S427:V427"/>
    <mergeCell ref="W423:Z423"/>
    <mergeCell ref="D459:L459"/>
    <mergeCell ref="D425:J425"/>
    <mergeCell ref="S432:V432"/>
    <mergeCell ref="W432:Z432"/>
    <mergeCell ref="AA432:AD432"/>
    <mergeCell ref="S425:V425"/>
    <mergeCell ref="W425:Z425"/>
    <mergeCell ref="O429:R429"/>
    <mergeCell ref="S433:V433"/>
    <mergeCell ref="D432:J432"/>
    <mergeCell ref="W416:Z416"/>
    <mergeCell ref="M430:N430"/>
    <mergeCell ref="W427:Z427"/>
    <mergeCell ref="D455:L455"/>
    <mergeCell ref="D452:L452"/>
    <mergeCell ref="D428:J428"/>
    <mergeCell ref="D451:L451"/>
    <mergeCell ref="B508:AD508"/>
    <mergeCell ref="C509:AD509"/>
    <mergeCell ref="Y592:AD592"/>
    <mergeCell ref="D590:L590"/>
    <mergeCell ref="M590:R590"/>
    <mergeCell ref="S590:X590"/>
    <mergeCell ref="Y590:AD590"/>
    <mergeCell ref="D591:L591"/>
    <mergeCell ref="D525:L525"/>
    <mergeCell ref="D531:L531"/>
    <mergeCell ref="M591:R591"/>
    <mergeCell ref="S591:X591"/>
    <mergeCell ref="D586:L586"/>
    <mergeCell ref="C562:AD562"/>
    <mergeCell ref="Y517:AD517"/>
    <mergeCell ref="D530:L530"/>
    <mergeCell ref="M530:R530"/>
    <mergeCell ref="D521:L521"/>
    <mergeCell ref="M521:R521"/>
    <mergeCell ref="S521:X521"/>
    <mergeCell ref="Y521:AD521"/>
    <mergeCell ref="D522:L522"/>
    <mergeCell ref="M520:R520"/>
    <mergeCell ref="S520:X520"/>
    <mergeCell ref="Y520:AD520"/>
    <mergeCell ref="Y539:AD539"/>
    <mergeCell ref="D311:H311"/>
    <mergeCell ref="S527:X527"/>
    <mergeCell ref="Y527:AD527"/>
    <mergeCell ref="M522:R522"/>
    <mergeCell ref="D472:L472"/>
    <mergeCell ref="S522:X522"/>
    <mergeCell ref="Y522:AD522"/>
    <mergeCell ref="D523:L523"/>
    <mergeCell ref="M523:R523"/>
    <mergeCell ref="D471:L471"/>
    <mergeCell ref="W429:Z429"/>
    <mergeCell ref="D496:P496"/>
    <mergeCell ref="D477:L477"/>
    <mergeCell ref="AA420:AD420"/>
    <mergeCell ref="D463:L463"/>
    <mergeCell ref="K420:L420"/>
    <mergeCell ref="K421:L421"/>
    <mergeCell ref="K422:L422"/>
    <mergeCell ref="O424:R424"/>
    <mergeCell ref="D431:J431"/>
    <mergeCell ref="O431:R431"/>
    <mergeCell ref="S431:V431"/>
    <mergeCell ref="W431:Z431"/>
    <mergeCell ref="AA431:AD431"/>
    <mergeCell ref="D458:L458"/>
    <mergeCell ref="AA430:AD430"/>
    <mergeCell ref="AA433:AD433"/>
    <mergeCell ref="C444:AD444"/>
    <mergeCell ref="S421:V421"/>
    <mergeCell ref="S424:V424"/>
    <mergeCell ref="C447:AD447"/>
    <mergeCell ref="W422:Z422"/>
    <mergeCell ref="M431:N431"/>
    <mergeCell ref="M432:N432"/>
    <mergeCell ref="K428:L428"/>
    <mergeCell ref="M428:N428"/>
    <mergeCell ref="C445:AD445"/>
    <mergeCell ref="M426:N426"/>
    <mergeCell ref="H324:AD324"/>
    <mergeCell ref="U331:AD331"/>
    <mergeCell ref="S429:V429"/>
    <mergeCell ref="D621:AD621"/>
    <mergeCell ref="D622:AD622"/>
    <mergeCell ref="D623:AD623"/>
    <mergeCell ref="D592:L592"/>
    <mergeCell ref="D460:L460"/>
    <mergeCell ref="D461:L461"/>
    <mergeCell ref="D462:L462"/>
    <mergeCell ref="D476:L476"/>
    <mergeCell ref="D537:L537"/>
    <mergeCell ref="M537:R537"/>
    <mergeCell ref="Y534:AD534"/>
    <mergeCell ref="D535:L535"/>
    <mergeCell ref="M535:R535"/>
    <mergeCell ref="S535:X535"/>
    <mergeCell ref="D534:L534"/>
    <mergeCell ref="M534:R534"/>
    <mergeCell ref="S534:X534"/>
    <mergeCell ref="D527:L527"/>
    <mergeCell ref="M527:R527"/>
    <mergeCell ref="AA422:AD422"/>
    <mergeCell ref="C436:AD436"/>
    <mergeCell ref="K432:L432"/>
    <mergeCell ref="M429:N429"/>
    <mergeCell ref="D307:H307"/>
    <mergeCell ref="D473:L473"/>
    <mergeCell ref="C487:E487"/>
    <mergeCell ref="S539:X539"/>
    <mergeCell ref="F487:AD487"/>
    <mergeCell ref="C500:AD500"/>
    <mergeCell ref="D263:H263"/>
    <mergeCell ref="D260:H260"/>
    <mergeCell ref="D285:H285"/>
    <mergeCell ref="D279:H279"/>
    <mergeCell ref="D465:L465"/>
    <mergeCell ref="D466:L466"/>
    <mergeCell ref="D453:L453"/>
    <mergeCell ref="D310:H310"/>
    <mergeCell ref="G344:P344"/>
    <mergeCell ref="G339:P339"/>
    <mergeCell ref="G342:P342"/>
    <mergeCell ref="U342:AD342"/>
    <mergeCell ref="G332:P332"/>
    <mergeCell ref="U355:AD355"/>
    <mergeCell ref="Q355:T355"/>
    <mergeCell ref="U348:AD348"/>
    <mergeCell ref="U349:AD349"/>
    <mergeCell ref="U346:AD346"/>
    <mergeCell ref="G349:P349"/>
    <mergeCell ref="Q347:T347"/>
    <mergeCell ref="U351:AD351"/>
    <mergeCell ref="G346:P346"/>
    <mergeCell ref="D464:L464"/>
    <mergeCell ref="D419:J419"/>
    <mergeCell ref="D294:H294"/>
    <mergeCell ref="H318:AD318"/>
    <mergeCell ref="S405:V405"/>
    <mergeCell ref="K403:L403"/>
    <mergeCell ref="K404:L404"/>
    <mergeCell ref="K406:L406"/>
    <mergeCell ref="G336:P336"/>
    <mergeCell ref="C326:G326"/>
    <mergeCell ref="H326:AD326"/>
    <mergeCell ref="C328:AD328"/>
    <mergeCell ref="G329:P329"/>
    <mergeCell ref="Q329:T329"/>
    <mergeCell ref="U329:AD329"/>
    <mergeCell ref="G338:P338"/>
    <mergeCell ref="U338:AD338"/>
    <mergeCell ref="Q334:T334"/>
    <mergeCell ref="U334:AD334"/>
    <mergeCell ref="U339:AD339"/>
    <mergeCell ref="G337:P337"/>
    <mergeCell ref="C379:AD379"/>
    <mergeCell ref="C378:AD378"/>
    <mergeCell ref="K397:L397"/>
    <mergeCell ref="C389:AD389"/>
    <mergeCell ref="C393:AD393"/>
    <mergeCell ref="W402:Z402"/>
    <mergeCell ref="AA402:AD402"/>
    <mergeCell ref="W401:Z401"/>
    <mergeCell ref="AA401:AD401"/>
    <mergeCell ref="S400:V400"/>
    <mergeCell ref="C390:AD390"/>
    <mergeCell ref="G356:P356"/>
    <mergeCell ref="G357:P357"/>
    <mergeCell ref="Q356:AD361"/>
    <mergeCell ref="C397:J397"/>
    <mergeCell ref="S417:V417"/>
    <mergeCell ref="W417:Z417"/>
    <mergeCell ref="D408:J408"/>
    <mergeCell ref="O406:R406"/>
    <mergeCell ref="W403:Z403"/>
    <mergeCell ref="S408:V408"/>
    <mergeCell ref="M407:N407"/>
    <mergeCell ref="D417:J417"/>
    <mergeCell ref="O414:R414"/>
    <mergeCell ref="O398:R398"/>
    <mergeCell ref="M398:N398"/>
    <mergeCell ref="AA398:AD398"/>
    <mergeCell ref="W397:Z397"/>
    <mergeCell ref="AA397:AD397"/>
    <mergeCell ref="G334:P334"/>
    <mergeCell ref="Q331:T331"/>
    <mergeCell ref="C329:E349"/>
    <mergeCell ref="Q333:T333"/>
    <mergeCell ref="U333:AD333"/>
    <mergeCell ref="U332:AD332"/>
    <mergeCell ref="Q336:T336"/>
    <mergeCell ref="G351:P351"/>
    <mergeCell ref="U350:AD350"/>
    <mergeCell ref="Q348:S353"/>
    <mergeCell ref="U353:AD353"/>
    <mergeCell ref="U344:AD344"/>
    <mergeCell ref="G345:P345"/>
    <mergeCell ref="G340:P340"/>
    <mergeCell ref="G335:P335"/>
    <mergeCell ref="Q335:T335"/>
    <mergeCell ref="U335:AD335"/>
    <mergeCell ref="Q337:S339"/>
    <mergeCell ref="B321:AD321"/>
    <mergeCell ref="C324:G324"/>
    <mergeCell ref="H320:AD320"/>
    <mergeCell ref="G331:P331"/>
    <mergeCell ref="U337:AD337"/>
    <mergeCell ref="G330:P330"/>
    <mergeCell ref="Q330:T330"/>
    <mergeCell ref="U330:AD330"/>
    <mergeCell ref="Q346:T346"/>
    <mergeCell ref="U354:AD354"/>
    <mergeCell ref="Q345:T345"/>
    <mergeCell ref="H322:AD322"/>
    <mergeCell ref="U340:AD340"/>
    <mergeCell ref="G341:P341"/>
    <mergeCell ref="Q332:T332"/>
    <mergeCell ref="C316:G316"/>
    <mergeCell ref="Q340:S344"/>
    <mergeCell ref="U336:AD336"/>
    <mergeCell ref="U341:AD341"/>
    <mergeCell ref="U345:AD345"/>
    <mergeCell ref="G350:P350"/>
    <mergeCell ref="G353:P353"/>
    <mergeCell ref="G347:P347"/>
    <mergeCell ref="G348:P348"/>
    <mergeCell ref="G343:P343"/>
    <mergeCell ref="G352:P352"/>
    <mergeCell ref="U343:AD343"/>
    <mergeCell ref="G333:P333"/>
    <mergeCell ref="H316:AD316"/>
    <mergeCell ref="C322:G322"/>
    <mergeCell ref="G354:P354"/>
    <mergeCell ref="D225:H225"/>
    <mergeCell ref="D226:H226"/>
    <mergeCell ref="D227:H227"/>
    <mergeCell ref="D286:H286"/>
    <mergeCell ref="D293:H293"/>
    <mergeCell ref="D300:H300"/>
    <mergeCell ref="D301:H301"/>
    <mergeCell ref="D302:H302"/>
    <mergeCell ref="D303:H303"/>
    <mergeCell ref="D304:H304"/>
    <mergeCell ref="D305:H305"/>
    <mergeCell ref="D249:H249"/>
    <mergeCell ref="D250:H250"/>
    <mergeCell ref="D251:H251"/>
    <mergeCell ref="D252:H252"/>
    <mergeCell ref="D298:H298"/>
    <mergeCell ref="D299:H299"/>
    <mergeCell ref="D268:H268"/>
    <mergeCell ref="D269:H269"/>
    <mergeCell ref="D289:H289"/>
    <mergeCell ref="D290:H290"/>
    <mergeCell ref="D291:H291"/>
    <mergeCell ref="D281:H281"/>
    <mergeCell ref="D261:H261"/>
    <mergeCell ref="D275:H275"/>
    <mergeCell ref="D283:H283"/>
    <mergeCell ref="D277:H277"/>
    <mergeCell ref="D239:H239"/>
    <mergeCell ref="D240:H240"/>
    <mergeCell ref="D241:H241"/>
    <mergeCell ref="D242:H242"/>
    <mergeCell ref="D287:H287"/>
    <mergeCell ref="D292:H292"/>
    <mergeCell ref="D288:H288"/>
    <mergeCell ref="C318:G318"/>
    <mergeCell ref="D296:H296"/>
    <mergeCell ref="D262:H262"/>
    <mergeCell ref="U256:U257"/>
    <mergeCell ref="D264:H264"/>
    <mergeCell ref="D270:H270"/>
    <mergeCell ref="D282:H282"/>
    <mergeCell ref="C320:G320"/>
    <mergeCell ref="D276:H276"/>
    <mergeCell ref="D245:H245"/>
    <mergeCell ref="D271:H271"/>
    <mergeCell ref="D246:H246"/>
    <mergeCell ref="D247:H247"/>
    <mergeCell ref="D248:H248"/>
    <mergeCell ref="D265:H265"/>
    <mergeCell ref="D266:H266"/>
    <mergeCell ref="D297:H297"/>
    <mergeCell ref="D309:H309"/>
    <mergeCell ref="D272:H272"/>
    <mergeCell ref="D258:H258"/>
    <mergeCell ref="D259:H259"/>
    <mergeCell ref="D295:H295"/>
    <mergeCell ref="C314:G314"/>
    <mergeCell ref="H314:AD314"/>
    <mergeCell ref="D308:H308"/>
    <mergeCell ref="B313:AD313"/>
    <mergeCell ref="B315:AD315"/>
    <mergeCell ref="B317:AD317"/>
    <mergeCell ref="B319:AD319"/>
    <mergeCell ref="D306:H306"/>
    <mergeCell ref="AC60:AD60"/>
    <mergeCell ref="W61:X61"/>
    <mergeCell ref="M64:P64"/>
    <mergeCell ref="Q64:R64"/>
    <mergeCell ref="D273:H273"/>
    <mergeCell ref="D280:H280"/>
    <mergeCell ref="D155:J155"/>
    <mergeCell ref="K155:N155"/>
    <mergeCell ref="D156:J156"/>
    <mergeCell ref="D212:H212"/>
    <mergeCell ref="D221:H221"/>
    <mergeCell ref="D222:H222"/>
    <mergeCell ref="D223:H223"/>
    <mergeCell ref="D224:H224"/>
    <mergeCell ref="W69:X69"/>
    <mergeCell ref="Y69:Z69"/>
    <mergeCell ref="AA69:AB69"/>
    <mergeCell ref="AC69:AD69"/>
    <mergeCell ref="D69:J69"/>
    <mergeCell ref="D216:H216"/>
    <mergeCell ref="D217:H217"/>
    <mergeCell ref="D274:H274"/>
    <mergeCell ref="D235:H235"/>
    <mergeCell ref="D238:H238"/>
    <mergeCell ref="D170:J170"/>
    <mergeCell ref="D172:J172"/>
    <mergeCell ref="K190:N190"/>
    <mergeCell ref="K191:N191"/>
    <mergeCell ref="K192:N192"/>
    <mergeCell ref="AC68:AD68"/>
    <mergeCell ref="AA62:AB62"/>
    <mergeCell ref="AC62:AD62"/>
    <mergeCell ref="W60:X60"/>
    <mergeCell ref="D64:J64"/>
    <mergeCell ref="K64:L64"/>
    <mergeCell ref="AC61:AD61"/>
    <mergeCell ref="D61:J61"/>
    <mergeCell ref="Q62:R62"/>
    <mergeCell ref="S62:T62"/>
    <mergeCell ref="D231:H231"/>
    <mergeCell ref="D232:H232"/>
    <mergeCell ref="D44:AD44"/>
    <mergeCell ref="AC58:AD59"/>
    <mergeCell ref="W58:AB58"/>
    <mergeCell ref="AA59:AB59"/>
    <mergeCell ref="W59:X59"/>
    <mergeCell ref="Y59:Z59"/>
    <mergeCell ref="Q58:V58"/>
    <mergeCell ref="Q59:R59"/>
    <mergeCell ref="S59:T59"/>
    <mergeCell ref="U59:V59"/>
    <mergeCell ref="M58:P59"/>
    <mergeCell ref="K58:L59"/>
    <mergeCell ref="C58:J59"/>
    <mergeCell ref="AC74:AD74"/>
    <mergeCell ref="M78:P78"/>
    <mergeCell ref="Q78:R78"/>
    <mergeCell ref="AC71:AD71"/>
    <mergeCell ref="M70:P70"/>
    <mergeCell ref="Q70:R70"/>
    <mergeCell ref="S70:T70"/>
    <mergeCell ref="U70:V70"/>
    <mergeCell ref="W70:X70"/>
    <mergeCell ref="Y70:Z70"/>
    <mergeCell ref="Y60:Z60"/>
    <mergeCell ref="AA60:AB60"/>
    <mergeCell ref="M60:P60"/>
    <mergeCell ref="Q60:R60"/>
    <mergeCell ref="D60:J60"/>
    <mergeCell ref="K60:L60"/>
    <mergeCell ref="S60:T60"/>
    <mergeCell ref="U60:V60"/>
    <mergeCell ref="Y78:Z78"/>
    <mergeCell ref="AA78:AB78"/>
    <mergeCell ref="B1:AD1"/>
    <mergeCell ref="B3:AD3"/>
    <mergeCell ref="B5:AD5"/>
    <mergeCell ref="AA7:AD7"/>
    <mergeCell ref="B8:L8"/>
    <mergeCell ref="N8:O8"/>
    <mergeCell ref="C29:AD29"/>
    <mergeCell ref="B31:AD31"/>
    <mergeCell ref="B32:AD32"/>
    <mergeCell ref="B10:AD10"/>
    <mergeCell ref="C11:AD11"/>
    <mergeCell ref="C12:AD12"/>
    <mergeCell ref="C13:AD13"/>
    <mergeCell ref="C33:AD33"/>
    <mergeCell ref="B35:AD35"/>
    <mergeCell ref="C20:AD20"/>
    <mergeCell ref="C15:AD15"/>
    <mergeCell ref="C14:AD14"/>
    <mergeCell ref="C16:AD16"/>
    <mergeCell ref="C17:AD17"/>
    <mergeCell ref="C18:AD18"/>
    <mergeCell ref="B19:AD19"/>
    <mergeCell ref="C34:AD34"/>
    <mergeCell ref="C21:AD21"/>
    <mergeCell ref="C23:AD23"/>
    <mergeCell ref="C24:AD24"/>
    <mergeCell ref="C22:AD22"/>
    <mergeCell ref="C25:AD25"/>
    <mergeCell ref="C28:AD28"/>
    <mergeCell ref="D26:AD26"/>
    <mergeCell ref="D27:AD27"/>
    <mergeCell ref="C36:AD36"/>
    <mergeCell ref="C37:AD37"/>
    <mergeCell ref="B39:AD39"/>
    <mergeCell ref="C41:AD41"/>
    <mergeCell ref="C40:AD40"/>
    <mergeCell ref="C54:AD54"/>
    <mergeCell ref="AA56:AD56"/>
    <mergeCell ref="C43:AD43"/>
    <mergeCell ref="C47:AD47"/>
    <mergeCell ref="C50:AD50"/>
    <mergeCell ref="C52:AD52"/>
    <mergeCell ref="C53:AD53"/>
    <mergeCell ref="C42:AD42"/>
    <mergeCell ref="D45:AD45"/>
    <mergeCell ref="D46:AD46"/>
    <mergeCell ref="D49:AD49"/>
    <mergeCell ref="D48:AD48"/>
    <mergeCell ref="D62:J62"/>
    <mergeCell ref="K62:L62"/>
    <mergeCell ref="M62:P62"/>
    <mergeCell ref="D66:J66"/>
    <mergeCell ref="M67:P67"/>
    <mergeCell ref="U71:V71"/>
    <mergeCell ref="W71:X71"/>
    <mergeCell ref="K69:L69"/>
    <mergeCell ref="Y71:Z71"/>
    <mergeCell ref="AA71:AB71"/>
    <mergeCell ref="D63:J63"/>
    <mergeCell ref="AA66:AB66"/>
    <mergeCell ref="M65:P65"/>
    <mergeCell ref="Q65:R65"/>
    <mergeCell ref="S71:T71"/>
    <mergeCell ref="AA64:AB64"/>
    <mergeCell ref="U62:V62"/>
    <mergeCell ref="W62:X62"/>
    <mergeCell ref="Y62:Z62"/>
    <mergeCell ref="AA70:AB70"/>
    <mergeCell ref="U65:V65"/>
    <mergeCell ref="W65:X65"/>
    <mergeCell ref="D67:J67"/>
    <mergeCell ref="K67:L67"/>
    <mergeCell ref="Q66:R66"/>
    <mergeCell ref="D65:J65"/>
    <mergeCell ref="K65:L65"/>
    <mergeCell ref="S65:T65"/>
    <mergeCell ref="M66:P66"/>
    <mergeCell ref="Y66:Z66"/>
    <mergeCell ref="D68:J68"/>
    <mergeCell ref="S69:T69"/>
    <mergeCell ref="K61:L61"/>
    <mergeCell ref="M61:P61"/>
    <mergeCell ref="Q61:R61"/>
    <mergeCell ref="W78:X78"/>
    <mergeCell ref="AC65:AD65"/>
    <mergeCell ref="AC63:AD63"/>
    <mergeCell ref="AC72:AD72"/>
    <mergeCell ref="AC66:AD66"/>
    <mergeCell ref="S77:T77"/>
    <mergeCell ref="U77:V77"/>
    <mergeCell ref="K72:L72"/>
    <mergeCell ref="M72:P72"/>
    <mergeCell ref="Q72:R72"/>
    <mergeCell ref="S72:T72"/>
    <mergeCell ref="U72:V72"/>
    <mergeCell ref="W72:X72"/>
    <mergeCell ref="Y72:Z72"/>
    <mergeCell ref="K75:L75"/>
    <mergeCell ref="K77:L77"/>
    <mergeCell ref="M77:P77"/>
    <mergeCell ref="Q77:R77"/>
    <mergeCell ref="W77:X77"/>
    <mergeCell ref="Y77:Z77"/>
    <mergeCell ref="Q67:R67"/>
    <mergeCell ref="S67:T67"/>
    <mergeCell ref="U67:V67"/>
    <mergeCell ref="W67:X67"/>
    <mergeCell ref="Y67:Z67"/>
    <mergeCell ref="AA67:AB67"/>
    <mergeCell ref="AA77:AB77"/>
    <mergeCell ref="M69:P69"/>
    <mergeCell ref="Q69:R69"/>
    <mergeCell ref="K68:L68"/>
    <mergeCell ref="M68:P68"/>
    <mergeCell ref="Q68:R68"/>
    <mergeCell ref="D72:J72"/>
    <mergeCell ref="D75:J75"/>
    <mergeCell ref="M75:P75"/>
    <mergeCell ref="Q75:R75"/>
    <mergeCell ref="S75:T75"/>
    <mergeCell ref="U75:V75"/>
    <mergeCell ref="W75:X75"/>
    <mergeCell ref="Y75:Z75"/>
    <mergeCell ref="D76:J76"/>
    <mergeCell ref="K76:L76"/>
    <mergeCell ref="M76:P76"/>
    <mergeCell ref="Q76:R76"/>
    <mergeCell ref="U74:V74"/>
    <mergeCell ref="W74:X74"/>
    <mergeCell ref="D70:J70"/>
    <mergeCell ref="K70:L70"/>
    <mergeCell ref="W73:X73"/>
    <mergeCell ref="Y73:Z73"/>
    <mergeCell ref="U76:V76"/>
    <mergeCell ref="W76:X76"/>
    <mergeCell ref="AC88:AD88"/>
    <mergeCell ref="S85:T85"/>
    <mergeCell ref="U85:V85"/>
    <mergeCell ref="W85:X85"/>
    <mergeCell ref="Y85:Z85"/>
    <mergeCell ref="AA85:AB85"/>
    <mergeCell ref="AC85:AD85"/>
    <mergeCell ref="D86:J86"/>
    <mergeCell ref="D81:J81"/>
    <mergeCell ref="K81:L81"/>
    <mergeCell ref="K79:L79"/>
    <mergeCell ref="M79:P79"/>
    <mergeCell ref="Q79:R79"/>
    <mergeCell ref="S79:T79"/>
    <mergeCell ref="U79:V79"/>
    <mergeCell ref="W79:X79"/>
    <mergeCell ref="Y79:Z79"/>
    <mergeCell ref="AA79:AB79"/>
    <mergeCell ref="AC79:AD79"/>
    <mergeCell ref="W80:X80"/>
    <mergeCell ref="Y80:Z80"/>
    <mergeCell ref="S87:T87"/>
    <mergeCell ref="U87:V87"/>
    <mergeCell ref="W87:X87"/>
    <mergeCell ref="D84:J84"/>
    <mergeCell ref="D82:J82"/>
    <mergeCell ref="K82:L82"/>
    <mergeCell ref="Y86:Z86"/>
    <mergeCell ref="AA86:AB86"/>
    <mergeCell ref="AC86:AD86"/>
    <mergeCell ref="D85:J85"/>
    <mergeCell ref="K85:L85"/>
    <mergeCell ref="D95:J95"/>
    <mergeCell ref="M85:P85"/>
    <mergeCell ref="K88:L88"/>
    <mergeCell ref="M88:P88"/>
    <mergeCell ref="Q88:R88"/>
    <mergeCell ref="S88:T88"/>
    <mergeCell ref="U88:V88"/>
    <mergeCell ref="W88:X88"/>
    <mergeCell ref="Y88:Z88"/>
    <mergeCell ref="AA88:AB88"/>
    <mergeCell ref="S89:T89"/>
    <mergeCell ref="U89:V89"/>
    <mergeCell ref="W89:X89"/>
    <mergeCell ref="Q86:R86"/>
    <mergeCell ref="K87:L87"/>
    <mergeCell ref="M87:P87"/>
    <mergeCell ref="Q87:R87"/>
    <mergeCell ref="U86:V86"/>
    <mergeCell ref="W86:X86"/>
    <mergeCell ref="K86:L86"/>
    <mergeCell ref="M86:P86"/>
    <mergeCell ref="K95:L95"/>
    <mergeCell ref="M95:P95"/>
    <mergeCell ref="Q95:R95"/>
    <mergeCell ref="S95:T95"/>
    <mergeCell ref="D96:J96"/>
    <mergeCell ref="D88:J88"/>
    <mergeCell ref="Y87:Z87"/>
    <mergeCell ref="AA87:AB87"/>
    <mergeCell ref="AC87:AD87"/>
    <mergeCell ref="Y89:Z89"/>
    <mergeCell ref="AA89:AB89"/>
    <mergeCell ref="AC94:AD94"/>
    <mergeCell ref="S93:T93"/>
    <mergeCell ref="U93:V93"/>
    <mergeCell ref="W93:X93"/>
    <mergeCell ref="Y93:Z93"/>
    <mergeCell ref="K113:L113"/>
    <mergeCell ref="K114:L114"/>
    <mergeCell ref="M100:P100"/>
    <mergeCell ref="W115:X115"/>
    <mergeCell ref="Y115:Z115"/>
    <mergeCell ref="AA115:AB115"/>
    <mergeCell ref="Q112:R112"/>
    <mergeCell ref="K103:L103"/>
    <mergeCell ref="K104:L104"/>
    <mergeCell ref="K105:L105"/>
    <mergeCell ref="K106:L106"/>
    <mergeCell ref="K107:L107"/>
    <mergeCell ref="K108:L108"/>
    <mergeCell ref="K109:L109"/>
    <mergeCell ref="K110:L110"/>
    <mergeCell ref="K111:L111"/>
    <mergeCell ref="K112:L112"/>
    <mergeCell ref="Q108:R108"/>
    <mergeCell ref="S108:T108"/>
    <mergeCell ref="M90:P90"/>
    <mergeCell ref="C117:F117"/>
    <mergeCell ref="Q115:R115"/>
    <mergeCell ref="S115:T115"/>
    <mergeCell ref="U115:V115"/>
    <mergeCell ref="K99:L99"/>
    <mergeCell ref="M99:P99"/>
    <mergeCell ref="Q99:R99"/>
    <mergeCell ref="S99:T99"/>
    <mergeCell ref="U99:V99"/>
    <mergeCell ref="D100:J100"/>
    <mergeCell ref="D101:J101"/>
    <mergeCell ref="D102:J102"/>
    <mergeCell ref="Q103:R103"/>
    <mergeCell ref="S103:T103"/>
    <mergeCell ref="Q106:R106"/>
    <mergeCell ref="S106:T106"/>
    <mergeCell ref="Q109:R109"/>
    <mergeCell ref="S109:T109"/>
    <mergeCell ref="D99:J99"/>
    <mergeCell ref="U103:V103"/>
    <mergeCell ref="U100:V100"/>
    <mergeCell ref="U108:V108"/>
    <mergeCell ref="U112:V112"/>
    <mergeCell ref="C130:AD130"/>
    <mergeCell ref="C131:AD131"/>
    <mergeCell ref="AA134:AD134"/>
    <mergeCell ref="C132:AD132"/>
    <mergeCell ref="D164:J164"/>
    <mergeCell ref="K164:N164"/>
    <mergeCell ref="D149:J149"/>
    <mergeCell ref="D157:J157"/>
    <mergeCell ref="K157:N157"/>
    <mergeCell ref="D158:J158"/>
    <mergeCell ref="K158:N158"/>
    <mergeCell ref="D159:J159"/>
    <mergeCell ref="K160:N160"/>
    <mergeCell ref="O135:AD135"/>
    <mergeCell ref="O136:AD136"/>
    <mergeCell ref="D148:J148"/>
    <mergeCell ref="K148:N148"/>
    <mergeCell ref="K144:N144"/>
    <mergeCell ref="K152:N152"/>
    <mergeCell ref="D143:J143"/>
    <mergeCell ref="K143:N143"/>
    <mergeCell ref="D144:J144"/>
    <mergeCell ref="D140:J140"/>
    <mergeCell ref="K140:N140"/>
    <mergeCell ref="D141:J141"/>
    <mergeCell ref="K141:N141"/>
    <mergeCell ref="D142:J142"/>
    <mergeCell ref="W99:X99"/>
    <mergeCell ref="V196:Y196"/>
    <mergeCell ref="D203:H203"/>
    <mergeCell ref="D204:H204"/>
    <mergeCell ref="D174:J174"/>
    <mergeCell ref="K174:N174"/>
    <mergeCell ref="D175:J175"/>
    <mergeCell ref="K175:N175"/>
    <mergeCell ref="C195:H197"/>
    <mergeCell ref="D198:H198"/>
    <mergeCell ref="D199:H199"/>
    <mergeCell ref="D214:H214"/>
    <mergeCell ref="D215:H215"/>
    <mergeCell ref="T196:T197"/>
    <mergeCell ref="U196:U197"/>
    <mergeCell ref="K189:N189"/>
    <mergeCell ref="K186:N186"/>
    <mergeCell ref="D201:H201"/>
    <mergeCell ref="D202:H202"/>
    <mergeCell ref="K187:N187"/>
    <mergeCell ref="K188:N188"/>
    <mergeCell ref="D176:J176"/>
    <mergeCell ref="K176:N176"/>
    <mergeCell ref="K181:N181"/>
    <mergeCell ref="K182:N182"/>
    <mergeCell ref="K183:N183"/>
    <mergeCell ref="K184:N184"/>
    <mergeCell ref="K185:N185"/>
    <mergeCell ref="D200:H200"/>
    <mergeCell ref="D177:J177"/>
    <mergeCell ref="D182:J182"/>
    <mergeCell ref="D183:J183"/>
    <mergeCell ref="D171:J171"/>
    <mergeCell ref="K171:N171"/>
    <mergeCell ref="D173:J173"/>
    <mergeCell ref="K172:N172"/>
    <mergeCell ref="K177:N177"/>
    <mergeCell ref="I195:AD195"/>
    <mergeCell ref="D278:H278"/>
    <mergeCell ref="D267:H267"/>
    <mergeCell ref="D284:H284"/>
    <mergeCell ref="AA194:AD194"/>
    <mergeCell ref="Z196:Z197"/>
    <mergeCell ref="AC256:AC257"/>
    <mergeCell ref="AD256:AD257"/>
    <mergeCell ref="AA196:AA197"/>
    <mergeCell ref="AB196:AB197"/>
    <mergeCell ref="AC196:AC197"/>
    <mergeCell ref="D312:H312"/>
    <mergeCell ref="J256:J257"/>
    <mergeCell ref="D229:H229"/>
    <mergeCell ref="C255:H257"/>
    <mergeCell ref="D210:H210"/>
    <mergeCell ref="V256:V257"/>
    <mergeCell ref="W256:AB256"/>
    <mergeCell ref="L256:N256"/>
    <mergeCell ref="O256:S256"/>
    <mergeCell ref="AA254:AD254"/>
    <mergeCell ref="D236:H236"/>
    <mergeCell ref="D237:H237"/>
    <mergeCell ref="AD196:AD197"/>
    <mergeCell ref="D233:H233"/>
    <mergeCell ref="D218:H218"/>
    <mergeCell ref="T256:T257"/>
    <mergeCell ref="S523:X523"/>
    <mergeCell ref="Y523:AD523"/>
    <mergeCell ref="D524:L524"/>
    <mergeCell ref="Y528:AD528"/>
    <mergeCell ref="Y525:AD525"/>
    <mergeCell ref="D526:L526"/>
    <mergeCell ref="M526:R526"/>
    <mergeCell ref="S526:X526"/>
    <mergeCell ref="Y526:AD526"/>
    <mergeCell ref="M524:R524"/>
    <mergeCell ref="S524:X524"/>
    <mergeCell ref="Y524:AD524"/>
    <mergeCell ref="M525:R525"/>
    <mergeCell ref="S525:X525"/>
    <mergeCell ref="C358:E361"/>
    <mergeCell ref="G358:P358"/>
    <mergeCell ref="G359:P359"/>
    <mergeCell ref="G360:P360"/>
    <mergeCell ref="G361:P361"/>
    <mergeCell ref="C385:AD385"/>
    <mergeCell ref="C377:AD377"/>
    <mergeCell ref="C364:AD364"/>
    <mergeCell ref="D409:J409"/>
    <mergeCell ref="D410:J410"/>
    <mergeCell ref="C381:AD381"/>
    <mergeCell ref="C383:AD383"/>
    <mergeCell ref="B387:AD387"/>
    <mergeCell ref="C388:AD388"/>
    <mergeCell ref="C363:AD363"/>
    <mergeCell ref="B372:AD372"/>
    <mergeCell ref="C373:AD373"/>
    <mergeCell ref="B376:AD376"/>
    <mergeCell ref="AA395:AD395"/>
    <mergeCell ref="B375:AD375"/>
    <mergeCell ref="C384:AD384"/>
    <mergeCell ref="C391:AD391"/>
    <mergeCell ref="S397:V397"/>
    <mergeCell ref="S398:V398"/>
    <mergeCell ref="W398:Z398"/>
    <mergeCell ref="S402:V402"/>
    <mergeCell ref="K399:L399"/>
    <mergeCell ref="W399:Z399"/>
    <mergeCell ref="AA399:AD399"/>
    <mergeCell ref="M399:N399"/>
    <mergeCell ref="C392:AD392"/>
    <mergeCell ref="C382:AD382"/>
    <mergeCell ref="D398:J398"/>
    <mergeCell ref="D399:J399"/>
    <mergeCell ref="B380:AD380"/>
    <mergeCell ref="O397:R397"/>
    <mergeCell ref="G355:P355"/>
    <mergeCell ref="C350:E355"/>
    <mergeCell ref="U352:AD352"/>
    <mergeCell ref="U347:AD347"/>
    <mergeCell ref="C356:F356"/>
    <mergeCell ref="C357:F357"/>
    <mergeCell ref="Q354:T354"/>
    <mergeCell ref="AA406:AD406"/>
    <mergeCell ref="W407:Z407"/>
    <mergeCell ref="S406:V406"/>
    <mergeCell ref="D570:L570"/>
    <mergeCell ref="M570:R570"/>
    <mergeCell ref="S570:X570"/>
    <mergeCell ref="Y570:AD570"/>
    <mergeCell ref="C565:AD565"/>
    <mergeCell ref="Y519:AD519"/>
    <mergeCell ref="Y540:AD540"/>
    <mergeCell ref="D541:L541"/>
    <mergeCell ref="M541:R541"/>
    <mergeCell ref="S541:X541"/>
    <mergeCell ref="Y541:AD541"/>
    <mergeCell ref="D540:L540"/>
    <mergeCell ref="D542:L542"/>
    <mergeCell ref="M542:R542"/>
    <mergeCell ref="D544:L544"/>
    <mergeCell ref="M544:R544"/>
    <mergeCell ref="S544:X544"/>
    <mergeCell ref="Y544:AD544"/>
    <mergeCell ref="C563:AD563"/>
    <mergeCell ref="C564:AD564"/>
    <mergeCell ref="C566:AD566"/>
    <mergeCell ref="D545:L545"/>
    <mergeCell ref="D589:L589"/>
    <mergeCell ref="M589:R589"/>
    <mergeCell ref="S589:X589"/>
    <mergeCell ref="Y589:AD589"/>
    <mergeCell ref="D583:L583"/>
    <mergeCell ref="M583:R583"/>
    <mergeCell ref="S583:X583"/>
    <mergeCell ref="Y583:AD583"/>
    <mergeCell ref="Y588:AD588"/>
    <mergeCell ref="M592:R592"/>
    <mergeCell ref="D571:L571"/>
    <mergeCell ref="M571:R571"/>
    <mergeCell ref="S571:X571"/>
    <mergeCell ref="Y571:AD571"/>
    <mergeCell ref="D572:L572"/>
    <mergeCell ref="M572:R572"/>
    <mergeCell ref="S572:X572"/>
    <mergeCell ref="Y572:AD572"/>
    <mergeCell ref="D573:L573"/>
    <mergeCell ref="M573:R573"/>
    <mergeCell ref="S573:X573"/>
    <mergeCell ref="Y573:AD573"/>
    <mergeCell ref="D574:L574"/>
    <mergeCell ref="M574:R574"/>
    <mergeCell ref="M576:R576"/>
    <mergeCell ref="S576:X576"/>
    <mergeCell ref="Y576:AD576"/>
    <mergeCell ref="D577:L577"/>
    <mergeCell ref="M577:R577"/>
    <mergeCell ref="S574:X574"/>
    <mergeCell ref="Y574:AD574"/>
    <mergeCell ref="D575:L575"/>
    <mergeCell ref="M545:R545"/>
    <mergeCell ref="S545:X545"/>
    <mergeCell ref="Y545:AD545"/>
    <mergeCell ref="Y551:AD551"/>
    <mergeCell ref="C568:L568"/>
    <mergeCell ref="M568:R568"/>
    <mergeCell ref="S568:X568"/>
    <mergeCell ref="D569:L569"/>
    <mergeCell ref="M569:R569"/>
    <mergeCell ref="S569:X569"/>
    <mergeCell ref="Y569:AD569"/>
    <mergeCell ref="Y546:AD546"/>
    <mergeCell ref="Y547:AD547"/>
    <mergeCell ref="Y548:AD548"/>
    <mergeCell ref="Y549:AD549"/>
    <mergeCell ref="Y550:AD550"/>
    <mergeCell ref="D546:L546"/>
    <mergeCell ref="D547:L547"/>
    <mergeCell ref="D548:L548"/>
    <mergeCell ref="D549:L549"/>
    <mergeCell ref="D550:L550"/>
    <mergeCell ref="M546:R546"/>
    <mergeCell ref="S546:X546"/>
    <mergeCell ref="M547:R547"/>
    <mergeCell ref="S547:X547"/>
    <mergeCell ref="M548:R548"/>
    <mergeCell ref="S548:X548"/>
    <mergeCell ref="Y568:AD568"/>
    <mergeCell ref="B561:AD561"/>
    <mergeCell ref="C553:AD553"/>
    <mergeCell ref="C554:AD554"/>
    <mergeCell ref="Y535:AD535"/>
    <mergeCell ref="D529:L529"/>
    <mergeCell ref="M529:R529"/>
    <mergeCell ref="S529:X529"/>
    <mergeCell ref="Y529:AD529"/>
    <mergeCell ref="S531:X531"/>
    <mergeCell ref="Y531:AD531"/>
    <mergeCell ref="S530:X530"/>
    <mergeCell ref="Y530:AD530"/>
    <mergeCell ref="D536:L536"/>
    <mergeCell ref="M536:R536"/>
    <mergeCell ref="M540:R540"/>
    <mergeCell ref="S540:X540"/>
    <mergeCell ref="D543:L543"/>
    <mergeCell ref="M543:R543"/>
    <mergeCell ref="S543:X543"/>
    <mergeCell ref="Y543:AD543"/>
    <mergeCell ref="Y537:AD537"/>
    <mergeCell ref="D538:L538"/>
    <mergeCell ref="S536:X536"/>
    <mergeCell ref="Y536:AD536"/>
    <mergeCell ref="S542:X542"/>
    <mergeCell ref="Y542:AD542"/>
    <mergeCell ref="S537:X537"/>
    <mergeCell ref="M539:R539"/>
    <mergeCell ref="M538:R538"/>
    <mergeCell ref="S538:X538"/>
    <mergeCell ref="Y538:AD538"/>
    <mergeCell ref="D539:L539"/>
    <mergeCell ref="M533:R533"/>
    <mergeCell ref="S533:X533"/>
    <mergeCell ref="Y533:AD533"/>
    <mergeCell ref="M575:R575"/>
    <mergeCell ref="S575:X575"/>
    <mergeCell ref="Y575:AD575"/>
    <mergeCell ref="Y578:AD578"/>
    <mergeCell ref="D579:L579"/>
    <mergeCell ref="M579:R579"/>
    <mergeCell ref="S579:X579"/>
    <mergeCell ref="Y579:AD579"/>
    <mergeCell ref="D580:L580"/>
    <mergeCell ref="M580:R580"/>
    <mergeCell ref="S580:X580"/>
    <mergeCell ref="Y580:AD580"/>
    <mergeCell ref="D581:L581"/>
    <mergeCell ref="M581:R581"/>
    <mergeCell ref="S581:X581"/>
    <mergeCell ref="Y581:AD581"/>
    <mergeCell ref="S577:X577"/>
    <mergeCell ref="D582:L582"/>
    <mergeCell ref="M582:R582"/>
    <mergeCell ref="Y587:AD587"/>
    <mergeCell ref="D584:L584"/>
    <mergeCell ref="M584:R584"/>
    <mergeCell ref="S584:X584"/>
    <mergeCell ref="D585:L585"/>
    <mergeCell ref="Y585:AD585"/>
    <mergeCell ref="Y586:AD586"/>
    <mergeCell ref="M587:R587"/>
    <mergeCell ref="S587:X587"/>
    <mergeCell ref="S582:X582"/>
    <mergeCell ref="Y582:AD582"/>
    <mergeCell ref="M586:R586"/>
    <mergeCell ref="S586:X586"/>
    <mergeCell ref="D587:L587"/>
    <mergeCell ref="D578:L578"/>
    <mergeCell ref="M578:R578"/>
    <mergeCell ref="S578:X578"/>
    <mergeCell ref="D598:L598"/>
    <mergeCell ref="M598:R598"/>
    <mergeCell ref="S598:X598"/>
    <mergeCell ref="Y598:AD598"/>
    <mergeCell ref="D593:L593"/>
    <mergeCell ref="M593:R593"/>
    <mergeCell ref="S593:X593"/>
    <mergeCell ref="Y593:AD593"/>
    <mergeCell ref="D594:L594"/>
    <mergeCell ref="M594:R594"/>
    <mergeCell ref="S594:X594"/>
    <mergeCell ref="Y594:AD594"/>
    <mergeCell ref="D595:L595"/>
    <mergeCell ref="M595:R595"/>
    <mergeCell ref="S595:X595"/>
    <mergeCell ref="Y595:AD595"/>
    <mergeCell ref="D596:L596"/>
    <mergeCell ref="M596:R596"/>
    <mergeCell ref="S596:X596"/>
    <mergeCell ref="Y596:AD596"/>
    <mergeCell ref="D597:L597"/>
    <mergeCell ref="M597:R597"/>
    <mergeCell ref="S597:X597"/>
    <mergeCell ref="Y597:AD597"/>
    <mergeCell ref="S592:X592"/>
    <mergeCell ref="D588:L588"/>
    <mergeCell ref="M588:R588"/>
    <mergeCell ref="S588:X588"/>
    <mergeCell ref="T646:V646"/>
    <mergeCell ref="W646:X646"/>
    <mergeCell ref="Y646:AA646"/>
    <mergeCell ref="D646:H646"/>
    <mergeCell ref="I646:J646"/>
    <mergeCell ref="K646:L646"/>
    <mergeCell ref="R648:S648"/>
    <mergeCell ref="C606:AD606"/>
    <mergeCell ref="O644:Q644"/>
    <mergeCell ref="R644:S644"/>
    <mergeCell ref="T644:V644"/>
    <mergeCell ref="W644:X644"/>
    <mergeCell ref="Y644:AA644"/>
    <mergeCell ref="C634:AD634"/>
    <mergeCell ref="AA642:AD642"/>
    <mergeCell ref="C644:H644"/>
    <mergeCell ref="I644:J644"/>
    <mergeCell ref="C635:AD635"/>
    <mergeCell ref="C636:AD636"/>
    <mergeCell ref="C637:AD637"/>
    <mergeCell ref="C638:AD638"/>
    <mergeCell ref="C640:AD640"/>
    <mergeCell ref="C631:AD631"/>
    <mergeCell ref="C632:AD632"/>
    <mergeCell ref="C639:AD639"/>
    <mergeCell ref="C616:AD616"/>
    <mergeCell ref="B614:AD614"/>
    <mergeCell ref="B615:AD615"/>
    <mergeCell ref="Y604:AD604"/>
    <mergeCell ref="AB644:AD644"/>
    <mergeCell ref="D645:H645"/>
    <mergeCell ref="K644:L644"/>
    <mergeCell ref="B618:AD618"/>
    <mergeCell ref="C628:AD628"/>
    <mergeCell ref="AB648:AD648"/>
    <mergeCell ref="M646:N646"/>
    <mergeCell ref="O646:Q646"/>
    <mergeCell ref="C633:AD633"/>
    <mergeCell ref="AB645:AD645"/>
    <mergeCell ref="Y647:AA647"/>
    <mergeCell ref="C629:AD629"/>
    <mergeCell ref="C630:AD630"/>
    <mergeCell ref="B608:AD608"/>
    <mergeCell ref="B610:AD610"/>
    <mergeCell ref="R645:S645"/>
    <mergeCell ref="C617:AD617"/>
    <mergeCell ref="C619:AD619"/>
    <mergeCell ref="C607:AD607"/>
    <mergeCell ref="O645:Q645"/>
    <mergeCell ref="T647:V647"/>
    <mergeCell ref="W647:X647"/>
    <mergeCell ref="B626:AD626"/>
    <mergeCell ref="D624:AD624"/>
    <mergeCell ref="C627:AD627"/>
    <mergeCell ref="C620:AD620"/>
    <mergeCell ref="T645:V645"/>
    <mergeCell ref="W645:X645"/>
    <mergeCell ref="Y645:AA645"/>
    <mergeCell ref="AB647:AD647"/>
    <mergeCell ref="D648:H648"/>
    <mergeCell ref="I648:J648"/>
    <mergeCell ref="K648:L648"/>
    <mergeCell ref="M648:N648"/>
    <mergeCell ref="O648:Q648"/>
    <mergeCell ref="M644:N644"/>
    <mergeCell ref="W651:X651"/>
    <mergeCell ref="Y651:AA651"/>
    <mergeCell ref="D649:H649"/>
    <mergeCell ref="D647:H647"/>
    <mergeCell ref="I647:J647"/>
    <mergeCell ref="K647:L647"/>
    <mergeCell ref="M647:N647"/>
    <mergeCell ref="O647:Q647"/>
    <mergeCell ref="R647:S647"/>
    <mergeCell ref="I649:J649"/>
    <mergeCell ref="K649:L649"/>
    <mergeCell ref="M649:N649"/>
    <mergeCell ref="T650:V650"/>
    <mergeCell ref="W650:X650"/>
    <mergeCell ref="D654:H654"/>
    <mergeCell ref="I654:J654"/>
    <mergeCell ref="K654:L654"/>
    <mergeCell ref="M654:N654"/>
    <mergeCell ref="O654:Q654"/>
    <mergeCell ref="R654:S654"/>
    <mergeCell ref="T654:V654"/>
    <mergeCell ref="D650:H650"/>
    <mergeCell ref="I650:J650"/>
    <mergeCell ref="W654:X654"/>
    <mergeCell ref="W653:X653"/>
    <mergeCell ref="D653:H653"/>
    <mergeCell ref="I653:J653"/>
    <mergeCell ref="K653:L653"/>
    <mergeCell ref="M653:N653"/>
    <mergeCell ref="D659:H659"/>
    <mergeCell ref="D655:H655"/>
    <mergeCell ref="I655:J655"/>
    <mergeCell ref="K655:L655"/>
    <mergeCell ref="M655:N655"/>
    <mergeCell ref="O655:Q655"/>
    <mergeCell ref="D658:H658"/>
    <mergeCell ref="I658:J658"/>
    <mergeCell ref="K658:L658"/>
    <mergeCell ref="M658:N658"/>
    <mergeCell ref="D652:H652"/>
    <mergeCell ref="I652:J652"/>
    <mergeCell ref="K652:L652"/>
    <mergeCell ref="M652:N652"/>
    <mergeCell ref="O650:Q650"/>
    <mergeCell ref="R650:S650"/>
    <mergeCell ref="T652:V652"/>
    <mergeCell ref="D662:H662"/>
    <mergeCell ref="I662:J662"/>
    <mergeCell ref="K662:L662"/>
    <mergeCell ref="M662:N662"/>
    <mergeCell ref="O662:Q662"/>
    <mergeCell ref="R662:S662"/>
    <mergeCell ref="T662:V662"/>
    <mergeCell ref="W662:X662"/>
    <mergeCell ref="R661:S661"/>
    <mergeCell ref="T661:V661"/>
    <mergeCell ref="W661:X661"/>
    <mergeCell ref="M659:N659"/>
    <mergeCell ref="O659:Q659"/>
    <mergeCell ref="R659:S659"/>
    <mergeCell ref="T659:V659"/>
    <mergeCell ref="D665:H665"/>
    <mergeCell ref="I665:J665"/>
    <mergeCell ref="K665:L665"/>
    <mergeCell ref="M665:N665"/>
    <mergeCell ref="O665:Q665"/>
    <mergeCell ref="R665:S665"/>
    <mergeCell ref="T665:V665"/>
    <mergeCell ref="W665:X665"/>
    <mergeCell ref="M663:N663"/>
    <mergeCell ref="O663:Q663"/>
    <mergeCell ref="R663:S663"/>
    <mergeCell ref="D661:H661"/>
    <mergeCell ref="I661:J661"/>
    <mergeCell ref="K661:L661"/>
    <mergeCell ref="M661:N661"/>
    <mergeCell ref="I663:J663"/>
    <mergeCell ref="K663:L663"/>
    <mergeCell ref="Y722:AD722"/>
    <mergeCell ref="D723:L723"/>
    <mergeCell ref="S728:X728"/>
    <mergeCell ref="Y728:AD728"/>
    <mergeCell ref="M714:R714"/>
    <mergeCell ref="C714:L714"/>
    <mergeCell ref="K668:L668"/>
    <mergeCell ref="M668:N668"/>
    <mergeCell ref="O668:Q668"/>
    <mergeCell ref="R668:S668"/>
    <mergeCell ref="T668:V668"/>
    <mergeCell ref="W668:X668"/>
    <mergeCell ref="Y668:AA668"/>
    <mergeCell ref="D667:H667"/>
    <mergeCell ref="I667:J667"/>
    <mergeCell ref="K667:L667"/>
    <mergeCell ref="M667:N667"/>
    <mergeCell ref="O667:Q667"/>
    <mergeCell ref="AB669:AD669"/>
    <mergeCell ref="Y670:AA670"/>
    <mergeCell ref="D669:H669"/>
    <mergeCell ref="I669:J669"/>
    <mergeCell ref="K669:L669"/>
    <mergeCell ref="M669:N669"/>
    <mergeCell ref="O669:Q669"/>
    <mergeCell ref="R669:S669"/>
    <mergeCell ref="T669:V669"/>
    <mergeCell ref="W669:X669"/>
    <mergeCell ref="Y669:AA669"/>
    <mergeCell ref="AB670:AD670"/>
    <mergeCell ref="D670:H670"/>
    <mergeCell ref="I670:J670"/>
    <mergeCell ref="Y663:AA663"/>
    <mergeCell ref="Y665:AA665"/>
    <mergeCell ref="D671:H671"/>
    <mergeCell ref="I671:J671"/>
    <mergeCell ref="K671:L671"/>
    <mergeCell ref="M671:N671"/>
    <mergeCell ref="O671:Q671"/>
    <mergeCell ref="R671:S671"/>
    <mergeCell ref="T671:V671"/>
    <mergeCell ref="W671:X671"/>
    <mergeCell ref="Y671:AA671"/>
    <mergeCell ref="AB672:AD672"/>
    <mergeCell ref="K785:N785"/>
    <mergeCell ref="K817:N817"/>
    <mergeCell ref="D818:J818"/>
    <mergeCell ref="K786:N786"/>
    <mergeCell ref="D815:J815"/>
    <mergeCell ref="D804:J804"/>
    <mergeCell ref="K792:N792"/>
    <mergeCell ref="C775:AD775"/>
    <mergeCell ref="K806:N806"/>
    <mergeCell ref="Y672:AA672"/>
    <mergeCell ref="AB668:AD668"/>
    <mergeCell ref="D666:H666"/>
    <mergeCell ref="I666:J666"/>
    <mergeCell ref="K666:L666"/>
    <mergeCell ref="M666:N666"/>
    <mergeCell ref="O666:Q666"/>
    <mergeCell ref="R666:S666"/>
    <mergeCell ref="T666:V666"/>
    <mergeCell ref="W666:X666"/>
    <mergeCell ref="Y666:AA666"/>
    <mergeCell ref="D788:J788"/>
    <mergeCell ref="Y761:AD761"/>
    <mergeCell ref="M762:R762"/>
    <mergeCell ref="S762:X762"/>
    <mergeCell ref="K822:N822"/>
    <mergeCell ref="K800:N800"/>
    <mergeCell ref="D872:H872"/>
    <mergeCell ref="AA835:AD835"/>
    <mergeCell ref="U837:U838"/>
    <mergeCell ref="D842:H842"/>
    <mergeCell ref="K795:N795"/>
    <mergeCell ref="K784:N784"/>
    <mergeCell ref="D796:J796"/>
    <mergeCell ref="D814:J814"/>
    <mergeCell ref="D808:J808"/>
    <mergeCell ref="K808:N808"/>
    <mergeCell ref="S763:X763"/>
    <mergeCell ref="Y763:AD763"/>
    <mergeCell ref="M764:R764"/>
    <mergeCell ref="K804:N804"/>
    <mergeCell ref="C776:AD776"/>
    <mergeCell ref="K810:N810"/>
    <mergeCell ref="D811:J811"/>
    <mergeCell ref="K787:N787"/>
    <mergeCell ref="D793:J793"/>
    <mergeCell ref="K793:N793"/>
    <mergeCell ref="D824:J824"/>
    <mergeCell ref="D798:J798"/>
    <mergeCell ref="K798:N798"/>
    <mergeCell ref="K796:N796"/>
    <mergeCell ref="S764:X764"/>
    <mergeCell ref="D785:J785"/>
    <mergeCell ref="K823:N823"/>
    <mergeCell ref="K801:N801"/>
    <mergeCell ref="D806:J806"/>
    <mergeCell ref="M759:R759"/>
    <mergeCell ref="K809:N809"/>
    <mergeCell ref="M742:R742"/>
    <mergeCell ref="S742:X742"/>
    <mergeCell ref="Y742:AD742"/>
    <mergeCell ref="M761:R761"/>
    <mergeCell ref="D228:H228"/>
    <mergeCell ref="D243:H243"/>
    <mergeCell ref="D244:H244"/>
    <mergeCell ref="D879:H879"/>
    <mergeCell ref="I836:AD836"/>
    <mergeCell ref="AA890:AD890"/>
    <mergeCell ref="K827:N827"/>
    <mergeCell ref="D800:J800"/>
    <mergeCell ref="D801:J801"/>
    <mergeCell ref="D791:J791"/>
    <mergeCell ref="D792:J792"/>
    <mergeCell ref="D794:J794"/>
    <mergeCell ref="AB837:AB838"/>
    <mergeCell ref="K802:N802"/>
    <mergeCell ref="AC837:AC838"/>
    <mergeCell ref="AD837:AD838"/>
    <mergeCell ref="K813:N813"/>
    <mergeCell ref="S759:X759"/>
    <mergeCell ref="Y759:AD759"/>
    <mergeCell ref="D754:L754"/>
    <mergeCell ref="S761:X761"/>
    <mergeCell ref="Y762:AD762"/>
    <mergeCell ref="M758:R758"/>
    <mergeCell ref="Y757:AD757"/>
    <mergeCell ref="Y758:AD758"/>
    <mergeCell ref="D759:L759"/>
    <mergeCell ref="D758:L758"/>
    <mergeCell ref="B768:AD768"/>
    <mergeCell ref="AB665:AD665"/>
    <mergeCell ref="D725:L725"/>
    <mergeCell ref="M725:R725"/>
    <mergeCell ref="S725:X725"/>
    <mergeCell ref="Y725:AD725"/>
    <mergeCell ref="D717:L717"/>
    <mergeCell ref="M717:R717"/>
    <mergeCell ref="S717:X717"/>
    <mergeCell ref="I256:I257"/>
    <mergeCell ref="N196:S196"/>
    <mergeCell ref="I196:M196"/>
    <mergeCell ref="D219:H219"/>
    <mergeCell ref="D220:H220"/>
    <mergeCell ref="D230:H230"/>
    <mergeCell ref="S758:X758"/>
    <mergeCell ref="O661:Q661"/>
    <mergeCell ref="D664:H664"/>
    <mergeCell ref="I664:J664"/>
    <mergeCell ref="K664:L664"/>
    <mergeCell ref="M664:N664"/>
    <mergeCell ref="O664:Q664"/>
    <mergeCell ref="R664:S664"/>
    <mergeCell ref="T664:V664"/>
    <mergeCell ref="W664:X664"/>
    <mergeCell ref="Y664:AA664"/>
    <mergeCell ref="D663:H663"/>
    <mergeCell ref="Y662:AA662"/>
    <mergeCell ref="D753:L753"/>
    <mergeCell ref="S755:X755"/>
    <mergeCell ref="Y755:AD755"/>
    <mergeCell ref="S754:X754"/>
    <mergeCell ref="D741:L741"/>
    <mergeCell ref="M741:R741"/>
    <mergeCell ref="S741:X741"/>
    <mergeCell ref="S749:X749"/>
    <mergeCell ref="Y749:AD749"/>
    <mergeCell ref="D750:L750"/>
    <mergeCell ref="M750:R750"/>
    <mergeCell ref="S750:X750"/>
    <mergeCell ref="S752:X752"/>
    <mergeCell ref="Y752:AD752"/>
    <mergeCell ref="M753:R753"/>
    <mergeCell ref="S753:X753"/>
    <mergeCell ref="S756:X756"/>
    <mergeCell ref="Y750:AD750"/>
    <mergeCell ref="D751:L751"/>
    <mergeCell ref="M751:R751"/>
    <mergeCell ref="D746:L746"/>
    <mergeCell ref="D749:L749"/>
    <mergeCell ref="M749:R749"/>
    <mergeCell ref="D752:L752"/>
    <mergeCell ref="M752:R752"/>
    <mergeCell ref="Y754:AD754"/>
    <mergeCell ref="Y753:AD753"/>
    <mergeCell ref="D755:L755"/>
    <mergeCell ref="Y756:AD756"/>
    <mergeCell ref="M745:R745"/>
    <mergeCell ref="S745:X745"/>
    <mergeCell ref="Y747:AD747"/>
    <mergeCell ref="M743:R743"/>
    <mergeCell ref="S748:X748"/>
    <mergeCell ref="D747:L747"/>
    <mergeCell ref="M747:R747"/>
    <mergeCell ref="S747:X747"/>
    <mergeCell ref="W892:AB892"/>
    <mergeCell ref="V837:Y837"/>
    <mergeCell ref="I892:I893"/>
    <mergeCell ref="J892:J893"/>
    <mergeCell ref="K892:K893"/>
    <mergeCell ref="L892:N892"/>
    <mergeCell ref="O892:S892"/>
    <mergeCell ref="T892:T893"/>
    <mergeCell ref="U892:U893"/>
    <mergeCell ref="V892:V893"/>
    <mergeCell ref="D859:H859"/>
    <mergeCell ref="D855:H855"/>
    <mergeCell ref="K825:N825"/>
    <mergeCell ref="D830:J830"/>
    <mergeCell ref="D831:J831"/>
    <mergeCell ref="D797:J797"/>
    <mergeCell ref="S751:X751"/>
    <mergeCell ref="Y751:AD751"/>
    <mergeCell ref="K797:N797"/>
    <mergeCell ref="K788:N788"/>
    <mergeCell ref="K791:N791"/>
    <mergeCell ref="D787:J787"/>
    <mergeCell ref="C778:AD778"/>
    <mergeCell ref="AA780:AD780"/>
    <mergeCell ref="D789:J789"/>
    <mergeCell ref="K789:N789"/>
    <mergeCell ref="D760:L760"/>
    <mergeCell ref="AD892:AD893"/>
    <mergeCell ref="I891:AD891"/>
    <mergeCell ref="I837:M837"/>
    <mergeCell ref="C836:H838"/>
    <mergeCell ref="D853:H853"/>
    <mergeCell ref="D846:H846"/>
    <mergeCell ref="D860:H860"/>
    <mergeCell ref="D861:H861"/>
    <mergeCell ref="D858:H858"/>
    <mergeCell ref="D854:H854"/>
    <mergeCell ref="D845:H845"/>
    <mergeCell ref="AC892:AC893"/>
    <mergeCell ref="Z837:Z838"/>
    <mergeCell ref="D883:H883"/>
    <mergeCell ref="D878:H878"/>
    <mergeCell ref="D864:H864"/>
    <mergeCell ref="D865:H865"/>
    <mergeCell ref="AA837:AA838"/>
    <mergeCell ref="AW61:AX61"/>
    <mergeCell ref="AQ89:AR89"/>
    <mergeCell ref="AQ93:AR93"/>
    <mergeCell ref="B121:AD121"/>
    <mergeCell ref="B125:AD125"/>
    <mergeCell ref="B123:AD123"/>
    <mergeCell ref="B124:AD124"/>
    <mergeCell ref="M94:P94"/>
    <mergeCell ref="Q94:R94"/>
    <mergeCell ref="S94:T94"/>
    <mergeCell ref="D828:J828"/>
    <mergeCell ref="D826:J826"/>
    <mergeCell ref="K805:N805"/>
    <mergeCell ref="K807:N807"/>
    <mergeCell ref="AH81:AI81"/>
    <mergeCell ref="AH82:AI82"/>
    <mergeCell ref="AH83:AI83"/>
    <mergeCell ref="AH84:AI84"/>
    <mergeCell ref="AH85:AI85"/>
    <mergeCell ref="AH86:AI86"/>
    <mergeCell ref="AH87:AI87"/>
    <mergeCell ref="AH88:AI88"/>
    <mergeCell ref="AH89:AI89"/>
    <mergeCell ref="AJ80:AK80"/>
    <mergeCell ref="AJ81:AK81"/>
    <mergeCell ref="AJ82:AK82"/>
    <mergeCell ref="D748:L748"/>
    <mergeCell ref="M748:R748"/>
    <mergeCell ref="K173:N173"/>
    <mergeCell ref="AN151:AO151"/>
    <mergeCell ref="AK149:AL149"/>
    <mergeCell ref="AK150:AL150"/>
    <mergeCell ref="AK151:AL151"/>
    <mergeCell ref="AJ94:AK94"/>
    <mergeCell ref="AJ95:AK95"/>
    <mergeCell ref="AK139:AL139"/>
    <mergeCell ref="AK140:AL140"/>
    <mergeCell ref="AK141:AL141"/>
    <mergeCell ref="AK142:AL142"/>
    <mergeCell ref="AN147:AO147"/>
    <mergeCell ref="D743:L743"/>
    <mergeCell ref="S743:X743"/>
    <mergeCell ref="Y743:AD743"/>
    <mergeCell ref="D737:L737"/>
    <mergeCell ref="M735:R735"/>
    <mergeCell ref="S735:X735"/>
    <mergeCell ref="S736:X736"/>
    <mergeCell ref="Y736:AD736"/>
    <mergeCell ref="M737:R737"/>
    <mergeCell ref="S737:X737"/>
    <mergeCell ref="Y737:AD737"/>
    <mergeCell ref="AK168:AL168"/>
    <mergeCell ref="AJ509:AK509"/>
    <mergeCell ref="AH168:AI168"/>
    <mergeCell ref="AH169:AI169"/>
    <mergeCell ref="AH170:AI170"/>
    <mergeCell ref="AH444:AI444"/>
    <mergeCell ref="AJ444:AK444"/>
    <mergeCell ref="AH388:AI388"/>
    <mergeCell ref="K147:N147"/>
    <mergeCell ref="K142:N142"/>
    <mergeCell ref="AH96:AI96"/>
    <mergeCell ref="D139:J139"/>
    <mergeCell ref="K139:N139"/>
    <mergeCell ref="AQ98:AR98"/>
    <mergeCell ref="AC115:AD115"/>
    <mergeCell ref="AL98:AM98"/>
    <mergeCell ref="AL96:AM96"/>
    <mergeCell ref="AK137:AL137"/>
    <mergeCell ref="AJ128:AK128"/>
    <mergeCell ref="AN139:AO139"/>
    <mergeCell ref="AN140:AO140"/>
    <mergeCell ref="D146:J146"/>
    <mergeCell ref="K146:N146"/>
    <mergeCell ref="D147:J147"/>
    <mergeCell ref="AQ97:AR97"/>
    <mergeCell ref="AH140:AI140"/>
    <mergeCell ref="AQ58:AX58"/>
    <mergeCell ref="AL59:AM59"/>
    <mergeCell ref="AN59:AO59"/>
    <mergeCell ref="AQ59:AR59"/>
    <mergeCell ref="AS59:AT59"/>
    <mergeCell ref="AU59:AV59"/>
    <mergeCell ref="AW59:AX59"/>
    <mergeCell ref="AL60:AM60"/>
    <mergeCell ref="AN60:AO60"/>
    <mergeCell ref="AQ60:AR60"/>
    <mergeCell ref="AS60:AT60"/>
    <mergeCell ref="AU60:AV60"/>
    <mergeCell ref="AW60:AX60"/>
    <mergeCell ref="AL61:AM61"/>
    <mergeCell ref="AN61:AO61"/>
    <mergeCell ref="AQ61:AR61"/>
    <mergeCell ref="AS61:AT61"/>
    <mergeCell ref="AL89:AM89"/>
    <mergeCell ref="C128:AD128"/>
    <mergeCell ref="Y99:Z99"/>
    <mergeCell ref="AA99:AB99"/>
    <mergeCell ref="AC99:AD99"/>
    <mergeCell ref="C120:AD120"/>
    <mergeCell ref="B127:AD127"/>
    <mergeCell ref="AN96:AO96"/>
    <mergeCell ref="AJ98:AK98"/>
    <mergeCell ref="AJ99:AK99"/>
    <mergeCell ref="D106:J106"/>
    <mergeCell ref="D107:J107"/>
    <mergeCell ref="D108:J108"/>
    <mergeCell ref="D109:J109"/>
    <mergeCell ref="D110:J110"/>
    <mergeCell ref="D111:J111"/>
    <mergeCell ref="D112:J112"/>
    <mergeCell ref="D113:J113"/>
    <mergeCell ref="D114:J114"/>
    <mergeCell ref="K100:L100"/>
    <mergeCell ref="K101:L101"/>
    <mergeCell ref="K102:L102"/>
    <mergeCell ref="C119:AD119"/>
    <mergeCell ref="D97:J97"/>
    <mergeCell ref="K97:L97"/>
    <mergeCell ref="M97:P97"/>
    <mergeCell ref="Q97:R97"/>
    <mergeCell ref="U96:V96"/>
    <mergeCell ref="W96:X96"/>
    <mergeCell ref="Y96:Z96"/>
    <mergeCell ref="AA96:AB96"/>
    <mergeCell ref="AC96:AD96"/>
    <mergeCell ref="K98:L98"/>
    <mergeCell ref="K96:L96"/>
    <mergeCell ref="AH141:AI141"/>
    <mergeCell ref="C135:J137"/>
    <mergeCell ref="C129:AD129"/>
    <mergeCell ref="AK153:AL153"/>
    <mergeCell ref="AK154:AL154"/>
    <mergeCell ref="AK155:AL155"/>
    <mergeCell ref="AH154:AI154"/>
    <mergeCell ref="AH167:AI167"/>
    <mergeCell ref="AK163:AL163"/>
    <mergeCell ref="AH387:AI387"/>
    <mergeCell ref="AJ387:AK387"/>
    <mergeCell ref="AL326:AM326"/>
    <mergeCell ref="AH408:AI408"/>
    <mergeCell ref="AH694:AI694"/>
    <mergeCell ref="AH460:AI460"/>
    <mergeCell ref="AH461:AI461"/>
    <mergeCell ref="AH480:AI480"/>
    <mergeCell ref="AH487:AI487"/>
    <mergeCell ref="AK164:AL164"/>
    <mergeCell ref="D166:J166"/>
    <mergeCell ref="D211:H211"/>
    <mergeCell ref="D213:H213"/>
    <mergeCell ref="D168:J168"/>
    <mergeCell ref="D234:H234"/>
    <mergeCell ref="AB666:AD666"/>
    <mergeCell ref="W667:X667"/>
    <mergeCell ref="Y667:AA667"/>
    <mergeCell ref="AL444:AM444"/>
    <mergeCell ref="AJ415:AK415"/>
    <mergeCell ref="AL415:AM415"/>
    <mergeCell ref="AJ405:AK405"/>
    <mergeCell ref="AL405:AM405"/>
    <mergeCell ref="AH508:AI508"/>
    <mergeCell ref="AJ508:AK508"/>
    <mergeCell ref="AK170:AL170"/>
    <mergeCell ref="AL316:AM316"/>
    <mergeCell ref="I255:AD255"/>
    <mergeCell ref="AB664:AD664"/>
    <mergeCell ref="T663:V663"/>
    <mergeCell ref="W663:X663"/>
    <mergeCell ref="AB662:AD662"/>
    <mergeCell ref="AB663:AD663"/>
    <mergeCell ref="Y661:AA661"/>
    <mergeCell ref="O660:Q660"/>
    <mergeCell ref="R660:S660"/>
    <mergeCell ref="T660:V660"/>
    <mergeCell ref="W660:X660"/>
    <mergeCell ref="Y660:AA660"/>
    <mergeCell ref="AB656:AD656"/>
    <mergeCell ref="AB657:AD657"/>
    <mergeCell ref="AB660:AD660"/>
    <mergeCell ref="AB661:AD661"/>
    <mergeCell ref="R646:S646"/>
    <mergeCell ref="AB653:AD653"/>
    <mergeCell ref="AB649:AD649"/>
    <mergeCell ref="AK450:AL450"/>
    <mergeCell ref="AJ406:AK406"/>
    <mergeCell ref="AL406:AM406"/>
    <mergeCell ref="AJ409:AK409"/>
    <mergeCell ref="AL409:AM409"/>
    <mergeCell ref="AK189:AL189"/>
    <mergeCell ref="K256:K257"/>
    <mergeCell ref="T658:V658"/>
    <mergeCell ref="I659:J659"/>
    <mergeCell ref="AN160:AO160"/>
    <mergeCell ref="AK169:AL169"/>
    <mergeCell ref="AN163:AO163"/>
    <mergeCell ref="AK187:AL187"/>
    <mergeCell ref="AK188:AL188"/>
    <mergeCell ref="AN171:AO171"/>
    <mergeCell ref="AN164:AO164"/>
    <mergeCell ref="AN169:AO169"/>
    <mergeCell ref="AN162:AO162"/>
    <mergeCell ref="AK162:AL162"/>
    <mergeCell ref="AJ398:AK398"/>
    <mergeCell ref="AN184:AO184"/>
    <mergeCell ref="AN185:AO185"/>
    <mergeCell ref="AN186:AO186"/>
    <mergeCell ref="AK172:AL172"/>
    <mergeCell ref="AN193:AO193"/>
    <mergeCell ref="AN178:AO178"/>
    <mergeCell ref="AN179:AO179"/>
    <mergeCell ref="AN161:AO161"/>
    <mergeCell ref="AH156:AI156"/>
    <mergeCell ref="AH157:AI157"/>
    <mergeCell ref="AH158:AI158"/>
    <mergeCell ref="AH159:AI159"/>
    <mergeCell ref="AH160:AI160"/>
    <mergeCell ref="AH161:AI161"/>
    <mergeCell ref="AH162:AI162"/>
    <mergeCell ref="AH163:AI163"/>
    <mergeCell ref="AH177:AI177"/>
    <mergeCell ref="AH322:AI322"/>
    <mergeCell ref="AH324:AI324"/>
    <mergeCell ref="AK160:AL160"/>
    <mergeCell ref="AL75:AM75"/>
    <mergeCell ref="AN75:AO75"/>
    <mergeCell ref="AL87:AM87"/>
    <mergeCell ref="AL92:AM92"/>
    <mergeCell ref="AS92:AT92"/>
    <mergeCell ref="AL93:AM93"/>
    <mergeCell ref="AQ94:AR94"/>
    <mergeCell ref="AN94:AO94"/>
    <mergeCell ref="AL97:AM97"/>
    <mergeCell ref="AL90:AM90"/>
    <mergeCell ref="AN90:AO90"/>
    <mergeCell ref="AK148:AL148"/>
    <mergeCell ref="AK152:AL152"/>
    <mergeCell ref="AN168:AO168"/>
    <mergeCell ref="AK171:AL171"/>
    <mergeCell ref="AK158:AL158"/>
    <mergeCell ref="AK159:AL159"/>
    <mergeCell ref="AK165:AL165"/>
    <mergeCell ref="AK167:AL167"/>
    <mergeCell ref="AK166:AL166"/>
    <mergeCell ref="AS65:AT65"/>
    <mergeCell ref="AU65:AV65"/>
    <mergeCell ref="AW65:AX65"/>
    <mergeCell ref="AL66:AM66"/>
    <mergeCell ref="AN66:AO66"/>
    <mergeCell ref="AQ66:AR66"/>
    <mergeCell ref="AS66:AT66"/>
    <mergeCell ref="AU66:AV66"/>
    <mergeCell ref="AW66:AX66"/>
    <mergeCell ref="AL67:AM67"/>
    <mergeCell ref="AN67:AO67"/>
    <mergeCell ref="AQ67:AR67"/>
    <mergeCell ref="AS67:AT67"/>
    <mergeCell ref="AU67:AV67"/>
    <mergeCell ref="AW67:AX67"/>
    <mergeCell ref="AN69:AO69"/>
    <mergeCell ref="AN73:AO73"/>
    <mergeCell ref="AU68:AV68"/>
    <mergeCell ref="AW68:AX68"/>
    <mergeCell ref="AL69:AM69"/>
    <mergeCell ref="AU69:AV69"/>
    <mergeCell ref="AW69:AX69"/>
    <mergeCell ref="AL70:AM70"/>
    <mergeCell ref="AN70:AO70"/>
    <mergeCell ref="AQ70:AR70"/>
    <mergeCell ref="AS70:AT70"/>
    <mergeCell ref="AQ68:AR68"/>
    <mergeCell ref="AS68:AT68"/>
    <mergeCell ref="AQ65:AR65"/>
    <mergeCell ref="AQ71:AR71"/>
    <mergeCell ref="AS71:AT71"/>
    <mergeCell ref="AN72:AO72"/>
    <mergeCell ref="AQ72:AR72"/>
    <mergeCell ref="AS72:AT72"/>
    <mergeCell ref="AU72:AV72"/>
    <mergeCell ref="AW72:AX72"/>
    <mergeCell ref="AL73:AM73"/>
    <mergeCell ref="AN78:AO78"/>
    <mergeCell ref="AQ69:AR69"/>
    <mergeCell ref="AS69:AT69"/>
    <mergeCell ref="AQ74:AR74"/>
    <mergeCell ref="AL74:AM74"/>
    <mergeCell ref="AN74:AO74"/>
    <mergeCell ref="AN86:AO86"/>
    <mergeCell ref="AW84:AX84"/>
    <mergeCell ref="AQ77:AR77"/>
    <mergeCell ref="AS77:AT77"/>
    <mergeCell ref="AU77:AV77"/>
    <mergeCell ref="AW77:AX77"/>
    <mergeCell ref="AL82:AM82"/>
    <mergeCell ref="AL84:AM84"/>
    <mergeCell ref="AS78:AT78"/>
    <mergeCell ref="AU78:AV78"/>
    <mergeCell ref="AW78:AX78"/>
    <mergeCell ref="AL78:AM78"/>
    <mergeCell ref="AL77:AM77"/>
    <mergeCell ref="AW74:AX74"/>
    <mergeCell ref="AU75:AV75"/>
    <mergeCell ref="AW75:AX75"/>
    <mergeCell ref="AS76:AT76"/>
    <mergeCell ref="AL76:AM76"/>
    <mergeCell ref="AN92:AO92"/>
    <mergeCell ref="AL81:AM81"/>
    <mergeCell ref="AN81:AO81"/>
    <mergeCell ref="AQ81:AR81"/>
    <mergeCell ref="AS83:AT83"/>
    <mergeCell ref="AQ84:AR84"/>
    <mergeCell ref="AU81:AV81"/>
    <mergeCell ref="AQ82:AR82"/>
    <mergeCell ref="AL83:AM83"/>
    <mergeCell ref="AN83:AO83"/>
    <mergeCell ref="AQ86:AR86"/>
    <mergeCell ref="AQ83:AR83"/>
    <mergeCell ref="AN84:AO84"/>
    <mergeCell ref="AN82:AO82"/>
    <mergeCell ref="AL86:AM86"/>
    <mergeCell ref="AU92:AV92"/>
    <mergeCell ref="AW92:AX92"/>
    <mergeCell ref="AN91:AO91"/>
    <mergeCell ref="AQ91:AR91"/>
    <mergeCell ref="AL91:AM91"/>
    <mergeCell ref="AQ92:AR92"/>
    <mergeCell ref="AS86:AT86"/>
    <mergeCell ref="AU86:AV86"/>
    <mergeCell ref="AW86:AX86"/>
    <mergeCell ref="AU87:AV87"/>
    <mergeCell ref="AW87:AX87"/>
    <mergeCell ref="AS94:AT94"/>
    <mergeCell ref="AU94:AV94"/>
    <mergeCell ref="AW85:AX85"/>
    <mergeCell ref="BB91:BC91"/>
    <mergeCell ref="BB92:BC92"/>
    <mergeCell ref="AZ90:BA90"/>
    <mergeCell ref="AS97:AT97"/>
    <mergeCell ref="AU97:AV97"/>
    <mergeCell ref="AU85:AV85"/>
    <mergeCell ref="AW93:AX93"/>
    <mergeCell ref="AS95:AT95"/>
    <mergeCell ref="AU95:AV95"/>
    <mergeCell ref="AW95:AX95"/>
    <mergeCell ref="AQ95:AR95"/>
    <mergeCell ref="AQ96:AR96"/>
    <mergeCell ref="AS91:AT91"/>
    <mergeCell ref="AW90:AX90"/>
    <mergeCell ref="AW96:AX96"/>
    <mergeCell ref="BD70:BE70"/>
    <mergeCell ref="BB76:BC76"/>
    <mergeCell ref="BB84:BC84"/>
    <mergeCell ref="BD84:BE84"/>
    <mergeCell ref="BD60:BE60"/>
    <mergeCell ref="AZ61:BA61"/>
    <mergeCell ref="BB61:BC61"/>
    <mergeCell ref="BD61:BE61"/>
    <mergeCell ref="AZ62:BA62"/>
    <mergeCell ref="BB62:BC62"/>
    <mergeCell ref="BD62:BE62"/>
    <mergeCell ref="AZ63:BA63"/>
    <mergeCell ref="BB63:BC63"/>
    <mergeCell ref="BD63:BE63"/>
    <mergeCell ref="AZ64:BA64"/>
    <mergeCell ref="AQ90:AR90"/>
    <mergeCell ref="AS90:AT90"/>
    <mergeCell ref="AW76:AX76"/>
    <mergeCell ref="AQ78:AR78"/>
    <mergeCell ref="AQ76:AR76"/>
    <mergeCell ref="AU76:AV76"/>
    <mergeCell ref="AU70:AV70"/>
    <mergeCell ref="AQ73:AR73"/>
    <mergeCell ref="AS73:AT73"/>
    <mergeCell ref="AU71:AV71"/>
    <mergeCell ref="AW71:AX71"/>
    <mergeCell ref="AQ64:AR64"/>
    <mergeCell ref="AS63:AT63"/>
    <mergeCell ref="AU63:AV63"/>
    <mergeCell ref="AW63:AX63"/>
    <mergeCell ref="AS64:AT64"/>
    <mergeCell ref="AS75:AT75"/>
    <mergeCell ref="AZ58:BE58"/>
    <mergeCell ref="AZ59:BA59"/>
    <mergeCell ref="AW70:AX70"/>
    <mergeCell ref="AS74:AT74"/>
    <mergeCell ref="AU74:AV74"/>
    <mergeCell ref="BD95:BE95"/>
    <mergeCell ref="BD96:BE96"/>
    <mergeCell ref="AU90:AV90"/>
    <mergeCell ref="AW81:AX81"/>
    <mergeCell ref="BB59:BC59"/>
    <mergeCell ref="AZ84:BA84"/>
    <mergeCell ref="AZ85:BA85"/>
    <mergeCell ref="AZ86:BA86"/>
    <mergeCell ref="AZ79:BA79"/>
    <mergeCell ref="AU82:AV82"/>
    <mergeCell ref="AW82:AX82"/>
    <mergeCell ref="BD91:BE91"/>
    <mergeCell ref="BD92:BE92"/>
    <mergeCell ref="BD93:BE93"/>
    <mergeCell ref="AU88:AV88"/>
    <mergeCell ref="AU91:AV91"/>
    <mergeCell ref="AW88:AX88"/>
    <mergeCell ref="AZ60:BA60"/>
    <mergeCell ref="BB60:BC60"/>
    <mergeCell ref="AS89:AT89"/>
    <mergeCell ref="AU89:AV89"/>
    <mergeCell ref="AU84:AV84"/>
    <mergeCell ref="AU73:AV73"/>
    <mergeCell ref="AW73:AX73"/>
    <mergeCell ref="AS62:AT62"/>
    <mergeCell ref="AU62:AV62"/>
    <mergeCell ref="AW62:AX62"/>
    <mergeCell ref="BK94:BL94"/>
    <mergeCell ref="BI95:BJ95"/>
    <mergeCell ref="BK95:BL95"/>
    <mergeCell ref="BI80:BJ80"/>
    <mergeCell ref="BK80:BL80"/>
    <mergeCell ref="BI81:BJ81"/>
    <mergeCell ref="BI82:BJ82"/>
    <mergeCell ref="BK82:BL82"/>
    <mergeCell ref="BD89:BE89"/>
    <mergeCell ref="BD90:BE90"/>
    <mergeCell ref="BB64:BC64"/>
    <mergeCell ref="BB66:BC66"/>
    <mergeCell ref="BB65:BC65"/>
    <mergeCell ref="BD82:BE82"/>
    <mergeCell ref="BD66:BE66"/>
    <mergeCell ref="BD78:BE78"/>
    <mergeCell ref="BD79:BE79"/>
    <mergeCell ref="BD80:BE80"/>
    <mergeCell ref="BB88:BC88"/>
    <mergeCell ref="BB68:BC68"/>
    <mergeCell ref="BD64:BE64"/>
    <mergeCell ref="BB85:BC85"/>
    <mergeCell ref="BB86:BC86"/>
    <mergeCell ref="BK71:BL71"/>
    <mergeCell ref="BD72:BE72"/>
    <mergeCell ref="BD73:BE73"/>
    <mergeCell ref="BD74:BE74"/>
    <mergeCell ref="BB70:BC70"/>
    <mergeCell ref="BB71:BC71"/>
    <mergeCell ref="BB72:BC72"/>
    <mergeCell ref="BB73:BC73"/>
    <mergeCell ref="BB74:BC74"/>
    <mergeCell ref="BB75:BC75"/>
    <mergeCell ref="BB81:BC81"/>
    <mergeCell ref="BB77:BC77"/>
    <mergeCell ref="BB93:BC93"/>
    <mergeCell ref="BB94:BC94"/>
    <mergeCell ref="BB95:BC95"/>
    <mergeCell ref="BB69:BC69"/>
    <mergeCell ref="BD94:BE94"/>
    <mergeCell ref="BD75:BE75"/>
    <mergeCell ref="BB79:BC79"/>
    <mergeCell ref="BD69:BE69"/>
    <mergeCell ref="BO77:BP77"/>
    <mergeCell ref="BM79:BN79"/>
    <mergeCell ref="BO79:BP79"/>
    <mergeCell ref="BK85:BL85"/>
    <mergeCell ref="BI86:BJ86"/>
    <mergeCell ref="BI72:BJ72"/>
    <mergeCell ref="BK72:BL72"/>
    <mergeCell ref="BK79:BL79"/>
    <mergeCell ref="BK86:BL86"/>
    <mergeCell ref="BI87:BJ87"/>
    <mergeCell ref="BK87:BL87"/>
    <mergeCell ref="BG91:BH91"/>
    <mergeCell ref="BG92:BH92"/>
    <mergeCell ref="BG73:BH73"/>
    <mergeCell ref="BG74:BH74"/>
    <mergeCell ref="BG75:BH75"/>
    <mergeCell ref="BG72:BH72"/>
    <mergeCell ref="BI91:BJ91"/>
    <mergeCell ref="BK91:BL91"/>
    <mergeCell ref="BI92:BJ92"/>
    <mergeCell ref="BK92:BL92"/>
    <mergeCell ref="BK88:BL88"/>
    <mergeCell ref="BG82:BH82"/>
    <mergeCell ref="BK84:BL84"/>
    <mergeCell ref="BI85:BJ85"/>
    <mergeCell ref="BK81:BL81"/>
    <mergeCell ref="BD85:BE85"/>
    <mergeCell ref="BD86:BE86"/>
    <mergeCell ref="BG78:BH78"/>
    <mergeCell ref="BG79:BH79"/>
    <mergeCell ref="BG80:BH80"/>
    <mergeCell ref="BG81:BH81"/>
    <mergeCell ref="BG87:BH87"/>
    <mergeCell ref="BI89:BJ89"/>
    <mergeCell ref="BK89:BL89"/>
    <mergeCell ref="BI90:BJ90"/>
    <mergeCell ref="BI84:BJ84"/>
    <mergeCell ref="AZ78:BA78"/>
    <mergeCell ref="AZ83:BA83"/>
    <mergeCell ref="BB89:BC89"/>
    <mergeCell ref="BB90:BC90"/>
    <mergeCell ref="AZ88:BA88"/>
    <mergeCell ref="BI93:BJ93"/>
    <mergeCell ref="BG86:BH86"/>
    <mergeCell ref="BG88:BH88"/>
    <mergeCell ref="BI88:BJ88"/>
    <mergeCell ref="BG83:BH83"/>
    <mergeCell ref="BG84:BH84"/>
    <mergeCell ref="BG85:BH85"/>
    <mergeCell ref="BG93:BH93"/>
    <mergeCell ref="BG89:BH89"/>
    <mergeCell ref="BG90:BH90"/>
    <mergeCell ref="BI60:BJ60"/>
    <mergeCell ref="BI79:BJ79"/>
    <mergeCell ref="BK90:BL90"/>
    <mergeCell ref="BI61:BJ61"/>
    <mergeCell ref="BK61:BL61"/>
    <mergeCell ref="BI62:BJ62"/>
    <mergeCell ref="BG77:BH77"/>
    <mergeCell ref="BI83:BJ83"/>
    <mergeCell ref="BK83:BL83"/>
    <mergeCell ref="BI75:BJ75"/>
    <mergeCell ref="BK75:BL75"/>
    <mergeCell ref="BI76:BJ76"/>
    <mergeCell ref="BI77:BJ77"/>
    <mergeCell ref="BK77:BL77"/>
    <mergeCell ref="BG60:BH60"/>
    <mergeCell ref="BG61:BH61"/>
    <mergeCell ref="BG62:BH62"/>
    <mergeCell ref="BG63:BH63"/>
    <mergeCell ref="BG64:BH64"/>
    <mergeCell ref="BG65:BH65"/>
    <mergeCell ref="BG66:BH66"/>
    <mergeCell ref="BG67:BH67"/>
    <mergeCell ref="BK62:BL62"/>
    <mergeCell ref="BI63:BJ63"/>
    <mergeCell ref="BK63:BL63"/>
    <mergeCell ref="BI64:BJ64"/>
    <mergeCell ref="BK64:BL64"/>
    <mergeCell ref="BI65:BJ65"/>
    <mergeCell ref="BK65:BL65"/>
    <mergeCell ref="BI66:BJ66"/>
    <mergeCell ref="BK66:BL66"/>
    <mergeCell ref="BI67:BJ67"/>
    <mergeCell ref="BK67:BL67"/>
    <mergeCell ref="BI68:BJ68"/>
    <mergeCell ref="BK68:BL68"/>
    <mergeCell ref="BG97:BH97"/>
    <mergeCell ref="AS93:AT93"/>
    <mergeCell ref="AU93:AV93"/>
    <mergeCell ref="AZ95:BA95"/>
    <mergeCell ref="AZ97:BA97"/>
    <mergeCell ref="AZ96:BA96"/>
    <mergeCell ref="AS82:AT82"/>
    <mergeCell ref="AZ89:BA89"/>
    <mergeCell ref="BD81:BE81"/>
    <mergeCell ref="AZ80:BA80"/>
    <mergeCell ref="AZ81:BA81"/>
    <mergeCell ref="AZ82:BA82"/>
    <mergeCell ref="BB80:BC80"/>
    <mergeCell ref="BB82:BC82"/>
    <mergeCell ref="AU83:AV83"/>
    <mergeCell ref="AW83:AX83"/>
    <mergeCell ref="AS87:AT87"/>
    <mergeCell ref="BG95:BH95"/>
    <mergeCell ref="BD97:BE97"/>
    <mergeCell ref="BG94:BH94"/>
    <mergeCell ref="AW91:AX91"/>
    <mergeCell ref="AW97:AX97"/>
    <mergeCell ref="AW94:AX94"/>
    <mergeCell ref="AS81:AT81"/>
    <mergeCell ref="BB96:BC96"/>
    <mergeCell ref="BQ79:BR79"/>
    <mergeCell ref="BO81:BP81"/>
    <mergeCell ref="BI69:BJ69"/>
    <mergeCell ref="BK69:BL69"/>
    <mergeCell ref="D206:H206"/>
    <mergeCell ref="D207:H207"/>
    <mergeCell ref="D208:H208"/>
    <mergeCell ref="D209:H209"/>
    <mergeCell ref="D169:J169"/>
    <mergeCell ref="K169:N169"/>
    <mergeCell ref="D151:J151"/>
    <mergeCell ref="K151:N151"/>
    <mergeCell ref="D152:J152"/>
    <mergeCell ref="K167:N167"/>
    <mergeCell ref="D153:J153"/>
    <mergeCell ref="K153:N153"/>
    <mergeCell ref="D154:J154"/>
    <mergeCell ref="K154:N154"/>
    <mergeCell ref="D150:J150"/>
    <mergeCell ref="K150:N150"/>
    <mergeCell ref="BI98:BJ98"/>
    <mergeCell ref="AH98:AI98"/>
    <mergeCell ref="AH99:AI99"/>
    <mergeCell ref="AW98:AX98"/>
    <mergeCell ref="AL99:AM99"/>
    <mergeCell ref="D205:H205"/>
    <mergeCell ref="BI99:BJ99"/>
    <mergeCell ref="BK99:BL99"/>
    <mergeCell ref="BI96:BJ96"/>
    <mergeCell ref="BG96:BH96"/>
    <mergeCell ref="BK93:BL93"/>
    <mergeCell ref="BI94:BJ94"/>
    <mergeCell ref="BK97:BL97"/>
    <mergeCell ref="AH155:AI155"/>
    <mergeCell ref="AH171:AI171"/>
    <mergeCell ref="AH143:AI143"/>
    <mergeCell ref="AH144:AI144"/>
    <mergeCell ref="AH145:AI145"/>
    <mergeCell ref="AH146:AI146"/>
    <mergeCell ref="AH147:AI147"/>
    <mergeCell ref="AH148:AI148"/>
    <mergeCell ref="AH149:AI149"/>
    <mergeCell ref="AH150:AI150"/>
    <mergeCell ref="AH151:AI151"/>
    <mergeCell ref="AH152:AI152"/>
    <mergeCell ref="AH153:AI153"/>
    <mergeCell ref="AN159:AO159"/>
    <mergeCell ref="BK98:BL98"/>
    <mergeCell ref="AZ115:BA115"/>
    <mergeCell ref="AH137:AI137"/>
    <mergeCell ref="BG99:BH99"/>
    <mergeCell ref="AH164:AI164"/>
    <mergeCell ref="AH165:AI165"/>
    <mergeCell ref="AH166:AI166"/>
    <mergeCell ref="AK156:AL156"/>
    <mergeCell ref="AK157:AL157"/>
    <mergeCell ref="BB115:BC115"/>
    <mergeCell ref="AN170:AO170"/>
    <mergeCell ref="AH76:AI76"/>
    <mergeCell ref="AH77:AI77"/>
    <mergeCell ref="AH78:AI78"/>
    <mergeCell ref="AJ83:AK83"/>
    <mergeCell ref="AL95:AM95"/>
    <mergeCell ref="AL79:AM79"/>
    <mergeCell ref="BD87:BE87"/>
    <mergeCell ref="BD83:BE83"/>
    <mergeCell ref="AH92:AI92"/>
    <mergeCell ref="AH93:AI93"/>
    <mergeCell ref="AH94:AI94"/>
    <mergeCell ref="AH95:AI95"/>
    <mergeCell ref="BB99:BC99"/>
    <mergeCell ref="AZ91:BA91"/>
    <mergeCell ref="AZ92:BA92"/>
    <mergeCell ref="AZ93:BA93"/>
    <mergeCell ref="AJ76:AK76"/>
    <mergeCell ref="AJ77:AK77"/>
    <mergeCell ref="AL85:AM85"/>
    <mergeCell ref="AJ88:AK88"/>
    <mergeCell ref="BB97:BC97"/>
    <mergeCell ref="BB98:BC98"/>
    <mergeCell ref="AN99:AO99"/>
    <mergeCell ref="AQ99:AR99"/>
    <mergeCell ref="AS99:AT99"/>
    <mergeCell ref="AU99:AV99"/>
    <mergeCell ref="AW99:AX99"/>
    <mergeCell ref="AZ99:BA99"/>
    <mergeCell ref="BD99:BE99"/>
    <mergeCell ref="BD76:BE76"/>
    <mergeCell ref="AZ76:BA76"/>
    <mergeCell ref="BD98:BE98"/>
    <mergeCell ref="BD77:BE77"/>
    <mergeCell ref="AH59:AI59"/>
    <mergeCell ref="AH60:AI60"/>
    <mergeCell ref="AH61:AI61"/>
    <mergeCell ref="AH62:AI62"/>
    <mergeCell ref="AH63:AI63"/>
    <mergeCell ref="AH64:AI64"/>
    <mergeCell ref="AH65:AI65"/>
    <mergeCell ref="AH66:AI66"/>
    <mergeCell ref="AH67:AI67"/>
    <mergeCell ref="AH68:AI68"/>
    <mergeCell ref="AH69:AI69"/>
    <mergeCell ref="AH70:AI70"/>
    <mergeCell ref="AH71:AI71"/>
    <mergeCell ref="AH72:AI72"/>
    <mergeCell ref="AH73:AI73"/>
    <mergeCell ref="AH74:AI74"/>
    <mergeCell ref="BB67:BC67"/>
    <mergeCell ref="AJ74:AK74"/>
    <mergeCell ref="AZ65:BA65"/>
    <mergeCell ref="AZ66:BA66"/>
    <mergeCell ref="AL72:AM72"/>
    <mergeCell ref="AN62:AO62"/>
    <mergeCell ref="AL62:AM62"/>
    <mergeCell ref="AU64:AV64"/>
    <mergeCell ref="AW64:AX64"/>
    <mergeCell ref="AQ62:AR62"/>
    <mergeCell ref="AL63:AM63"/>
    <mergeCell ref="AN63:AO63"/>
    <mergeCell ref="AQ63:AR63"/>
    <mergeCell ref="AU61:AV61"/>
    <mergeCell ref="BD67:BE67"/>
    <mergeCell ref="BD68:BE68"/>
    <mergeCell ref="AZ67:BA67"/>
    <mergeCell ref="AZ68:BA68"/>
    <mergeCell ref="AZ69:BA69"/>
    <mergeCell ref="AZ70:BA70"/>
    <mergeCell ref="AZ71:BA71"/>
    <mergeCell ref="AZ72:BA72"/>
    <mergeCell ref="AZ73:BA73"/>
    <mergeCell ref="AZ74:BA74"/>
    <mergeCell ref="AZ75:BA75"/>
    <mergeCell ref="AZ77:BA77"/>
    <mergeCell ref="BD59:BE59"/>
    <mergeCell ref="AQ75:AR75"/>
    <mergeCell ref="BG59:BL59"/>
    <mergeCell ref="BK74:BL74"/>
    <mergeCell ref="AJ59:AK59"/>
    <mergeCell ref="AJ60:AK60"/>
    <mergeCell ref="AJ61:AK61"/>
    <mergeCell ref="AJ62:AK62"/>
    <mergeCell ref="AJ63:AK63"/>
    <mergeCell ref="AJ64:AK64"/>
    <mergeCell ref="AJ65:AK65"/>
    <mergeCell ref="AJ66:AK66"/>
    <mergeCell ref="AJ67:AK67"/>
    <mergeCell ref="AJ68:AK68"/>
    <mergeCell ref="AJ69:AK69"/>
    <mergeCell ref="AJ70:AK70"/>
    <mergeCell ref="AJ71:AK71"/>
    <mergeCell ref="AJ72:AK72"/>
    <mergeCell ref="BK60:BL60"/>
    <mergeCell ref="AJ73:AK73"/>
    <mergeCell ref="BG68:BH68"/>
    <mergeCell ref="AH805:AI805"/>
    <mergeCell ref="AH806:AI806"/>
    <mergeCell ref="AH807:AI807"/>
    <mergeCell ref="AH808:AI808"/>
    <mergeCell ref="AH1062:AI1062"/>
    <mergeCell ref="AH1063:AI1063"/>
    <mergeCell ref="AH818:AI818"/>
    <mergeCell ref="AH1006:AI1006"/>
    <mergeCell ref="AJ1006:AK1006"/>
    <mergeCell ref="BI78:BJ78"/>
    <mergeCell ref="BK78:BL78"/>
    <mergeCell ref="AN85:AO85"/>
    <mergeCell ref="AQ85:AR85"/>
    <mergeCell ref="AQ79:AR79"/>
    <mergeCell ref="AS79:AT79"/>
    <mergeCell ref="AU79:AV79"/>
    <mergeCell ref="AW79:AX79"/>
    <mergeCell ref="AL80:AM80"/>
    <mergeCell ref="AN80:AO80"/>
    <mergeCell ref="AQ80:AR80"/>
    <mergeCell ref="AS80:AT80"/>
    <mergeCell ref="AU80:AV80"/>
    <mergeCell ref="AJ79:AK79"/>
    <mergeCell ref="AJ86:AK86"/>
    <mergeCell ref="AJ87:AK87"/>
    <mergeCell ref="AS84:AT84"/>
    <mergeCell ref="AS85:AT85"/>
    <mergeCell ref="BG98:BH98"/>
    <mergeCell ref="AJ78:AK78"/>
    <mergeCell ref="AQ87:AR87"/>
    <mergeCell ref="BK96:BL96"/>
    <mergeCell ref="BI97:BJ97"/>
    <mergeCell ref="BI74:BJ74"/>
    <mergeCell ref="BD65:BE65"/>
    <mergeCell ref="BB78:BC78"/>
    <mergeCell ref="BD71:BE71"/>
    <mergeCell ref="AZ87:BA87"/>
    <mergeCell ref="AH1177:AI1177"/>
    <mergeCell ref="AL1071:AM1071"/>
    <mergeCell ref="AL1072:AM1072"/>
    <mergeCell ref="AH1070:AO1070"/>
    <mergeCell ref="AK1111:AL1111"/>
    <mergeCell ref="AK1112:AL1112"/>
    <mergeCell ref="AN1071:AO1071"/>
    <mergeCell ref="AH754:AI754"/>
    <mergeCell ref="AK730:AL730"/>
    <mergeCell ref="AK731:AL731"/>
    <mergeCell ref="AH749:AI749"/>
    <mergeCell ref="AH728:AI728"/>
    <mergeCell ref="AH798:AI798"/>
    <mergeCell ref="AK728:AL728"/>
    <mergeCell ref="AK729:AL729"/>
    <mergeCell ref="AH730:AI730"/>
    <mergeCell ref="AL689:AM689"/>
    <mergeCell ref="AH719:AI719"/>
    <mergeCell ref="AH785:AI785"/>
    <mergeCell ref="AH731:AI731"/>
    <mergeCell ref="AK735:AL735"/>
    <mergeCell ref="AK736:AL736"/>
    <mergeCell ref="AL705:AM705"/>
    <mergeCell ref="AK725:AL725"/>
    <mergeCell ref="AK726:AL726"/>
    <mergeCell ref="AK717:AL717"/>
    <mergeCell ref="AK718:AL718"/>
    <mergeCell ref="AH729:AI729"/>
    <mergeCell ref="AH774:AI774"/>
    <mergeCell ref="AN783:AO783"/>
    <mergeCell ref="AH1018:AI1018"/>
    <mergeCell ref="AJ1018:AK1018"/>
    <mergeCell ref="AH1041:AI1041"/>
    <mergeCell ref="AJ1041:AK1041"/>
    <mergeCell ref="AH1176:AI1176"/>
    <mergeCell ref="AL1088:AM1088"/>
    <mergeCell ref="AK1117:AL1117"/>
    <mergeCell ref="AH991:AM991"/>
    <mergeCell ref="AK1116:AL1116"/>
    <mergeCell ref="AN828:AO828"/>
    <mergeCell ref="AN834:AO834"/>
    <mergeCell ref="AN1129:AO1129"/>
    <mergeCell ref="AN1130:AO1130"/>
    <mergeCell ref="AH1067:AI1067"/>
    <mergeCell ref="AJ1067:AK1067"/>
    <mergeCell ref="AH1088:AI1088"/>
    <mergeCell ref="AL1018:AM1018"/>
    <mergeCell ref="AL1019:AM1019"/>
    <mergeCell ref="AL1041:AM1041"/>
    <mergeCell ref="AL1042:AM1042"/>
    <mergeCell ref="AL1067:AM1067"/>
    <mergeCell ref="AK799:AL799"/>
    <mergeCell ref="AH1071:AI1071"/>
    <mergeCell ref="AJ1071:AK1071"/>
    <mergeCell ref="AK829:AL829"/>
    <mergeCell ref="AH812:AI812"/>
    <mergeCell ref="AH800:AI800"/>
    <mergeCell ref="AH803:AI803"/>
    <mergeCell ref="AH804:AI804"/>
    <mergeCell ref="AQ1195:AR1195"/>
    <mergeCell ref="AQ1196:AR1196"/>
    <mergeCell ref="AQ1197:AR1197"/>
    <mergeCell ref="AP1091:AP1093"/>
    <mergeCell ref="AQ1091:AX1091"/>
    <mergeCell ref="AQ1092:AR1092"/>
    <mergeCell ref="AQ1110:AR1110"/>
    <mergeCell ref="AJ1093:AK1093"/>
    <mergeCell ref="AL1093:AM1093"/>
    <mergeCell ref="AK1119:AL1119"/>
    <mergeCell ref="AK1148:AL1148"/>
    <mergeCell ref="AK1149:AL1149"/>
    <mergeCell ref="AK1150:AL1150"/>
    <mergeCell ref="AQ1146:AR1146"/>
    <mergeCell ref="AN1131:AO1131"/>
    <mergeCell ref="AK1115:AL1115"/>
    <mergeCell ref="AQ1147:AR1147"/>
    <mergeCell ref="AQ1148:AR1148"/>
    <mergeCell ref="AQ1149:AR1149"/>
    <mergeCell ref="AQ1135:AR1135"/>
    <mergeCell ref="AQ1136:AR1136"/>
    <mergeCell ref="AJ1092:AK1092"/>
    <mergeCell ref="AL1092:AM1092"/>
    <mergeCell ref="AN1092:AO1092"/>
    <mergeCell ref="AN1110:AO1110"/>
    <mergeCell ref="AK1130:AL1130"/>
    <mergeCell ref="AL1185:AM1185"/>
    <mergeCell ref="AQ1194:AR1194"/>
    <mergeCell ref="AT1110:AU1110"/>
    <mergeCell ref="AV1110:AW1110"/>
    <mergeCell ref="AX1110:AY1110"/>
    <mergeCell ref="AQ1113:AR1113"/>
    <mergeCell ref="AL1266:AM1266"/>
    <mergeCell ref="AK807:AL807"/>
    <mergeCell ref="AH1042:AI1042"/>
    <mergeCell ref="AJ1042:AK1042"/>
    <mergeCell ref="AH814:AI814"/>
    <mergeCell ref="AH815:AI815"/>
    <mergeCell ref="AH816:AI816"/>
    <mergeCell ref="AH817:AI817"/>
    <mergeCell ref="AK1028:AL1028"/>
    <mergeCell ref="AH1031:AI1031"/>
    <mergeCell ref="AH829:AI829"/>
    <mergeCell ref="AH830:AI830"/>
    <mergeCell ref="AH831:AI831"/>
    <mergeCell ref="AH809:AI809"/>
    <mergeCell ref="AH810:AI810"/>
    <mergeCell ref="AH811:AI811"/>
    <mergeCell ref="AH1024:AI1024"/>
    <mergeCell ref="AH1093:AI1093"/>
    <mergeCell ref="AJ1266:AK1266"/>
    <mergeCell ref="AH1252:AI1252"/>
    <mergeCell ref="AJ1252:AK1252"/>
    <mergeCell ref="AK1195:AL1195"/>
    <mergeCell ref="AK1196:AL1196"/>
    <mergeCell ref="AK1197:AL1197"/>
    <mergeCell ref="AH988:AI988"/>
    <mergeCell ref="AJ988:AK988"/>
    <mergeCell ref="AH1072:AI1072"/>
    <mergeCell ref="AJ1072:AK1072"/>
    <mergeCell ref="AH1092:AI1092"/>
    <mergeCell ref="AJ1226:AK1226"/>
    <mergeCell ref="AL1226:AM1226"/>
    <mergeCell ref="AH1227:AI1227"/>
    <mergeCell ref="AL1329:AM1329"/>
    <mergeCell ref="AL1330:AM1330"/>
    <mergeCell ref="AK806:AL806"/>
    <mergeCell ref="AK819:AL819"/>
    <mergeCell ref="AK820:AL820"/>
    <mergeCell ref="AK821:AL821"/>
    <mergeCell ref="AK822:AL822"/>
    <mergeCell ref="AK1023:AL1023"/>
    <mergeCell ref="AK1024:AL1024"/>
    <mergeCell ref="AK1025:AL1025"/>
    <mergeCell ref="AJ1031:AK1031"/>
    <mergeCell ref="AL1031:AM1031"/>
    <mergeCell ref="AL1186:AM1186"/>
    <mergeCell ref="AK1201:AL1201"/>
    <mergeCell ref="AL508:AM508"/>
    <mergeCell ref="AL509:AM509"/>
    <mergeCell ref="AK739:AL739"/>
    <mergeCell ref="AK740:AL740"/>
    <mergeCell ref="AL1251:AM1251"/>
    <mergeCell ref="AL692:AM692"/>
    <mergeCell ref="AJ694:AK694"/>
    <mergeCell ref="AL694:AM694"/>
    <mergeCell ref="AK783:AL783"/>
    <mergeCell ref="AK784:AL784"/>
    <mergeCell ref="AK785:AL785"/>
    <mergeCell ref="AK786:AL786"/>
    <mergeCell ref="AK787:AL787"/>
    <mergeCell ref="AK788:AL788"/>
    <mergeCell ref="AK812:AL812"/>
    <mergeCell ref="AK813:AL813"/>
    <mergeCell ref="AK540:AL540"/>
    <mergeCell ref="AK541:AL541"/>
    <mergeCell ref="AN464:AO464"/>
    <mergeCell ref="AL314:AM314"/>
    <mergeCell ref="AJ316:AK316"/>
    <mergeCell ref="AK173:AL173"/>
    <mergeCell ref="AK174:AL174"/>
    <mergeCell ref="AL318:AM318"/>
    <mergeCell ref="AH401:AI401"/>
    <mergeCell ref="AJ401:AK401"/>
    <mergeCell ref="AJ399:AK399"/>
    <mergeCell ref="AL399:AM399"/>
    <mergeCell ref="AN399:AO399"/>
    <mergeCell ref="AN175:AO175"/>
    <mergeCell ref="AH404:AI404"/>
    <mergeCell ref="AJ404:AK404"/>
    <mergeCell ref="AL404:AM404"/>
    <mergeCell ref="AN404:AO404"/>
    <mergeCell ref="AL324:AM324"/>
    <mergeCell ref="AJ326:AK326"/>
    <mergeCell ref="AK175:AL175"/>
    <mergeCell ref="AK176:AL176"/>
    <mergeCell ref="AK177:AL177"/>
    <mergeCell ref="AK193:AL193"/>
    <mergeCell ref="AN415:AO415"/>
    <mergeCell ref="AL320:AM320"/>
    <mergeCell ref="AL423:AM423"/>
    <mergeCell ref="AN423:AO423"/>
    <mergeCell ref="AJ400:AK400"/>
    <mergeCell ref="AH175:AI175"/>
    <mergeCell ref="AH318:AI318"/>
    <mergeCell ref="AJ318:AK318"/>
    <mergeCell ref="AH320:AI320"/>
    <mergeCell ref="AK186:AL186"/>
    <mergeCell ref="AN158:AO158"/>
    <mergeCell ref="AN176:AO176"/>
    <mergeCell ref="AH314:AI314"/>
    <mergeCell ref="AH326:AI326"/>
    <mergeCell ref="AH172:AI172"/>
    <mergeCell ref="AH173:AI173"/>
    <mergeCell ref="AH174:AI174"/>
    <mergeCell ref="AH316:AI316"/>
    <mergeCell ref="AL322:AM322"/>
    <mergeCell ref="AJ324:AK324"/>
    <mergeCell ref="AH399:AI399"/>
    <mergeCell ref="AN405:AO405"/>
    <mergeCell ref="AN172:AO172"/>
    <mergeCell ref="AN173:AO173"/>
    <mergeCell ref="AN174:AO174"/>
    <mergeCell ref="AN177:AO177"/>
    <mergeCell ref="AN187:AO187"/>
    <mergeCell ref="AN188:AO188"/>
    <mergeCell ref="AN189:AO189"/>
    <mergeCell ref="AN190:AO190"/>
    <mergeCell ref="AN191:AO191"/>
    <mergeCell ref="AN192:AO192"/>
    <mergeCell ref="AK190:AL190"/>
    <mergeCell ref="AK191:AL191"/>
    <mergeCell ref="AH400:AI400"/>
    <mergeCell ref="AK161:AL161"/>
    <mergeCell ref="AH375:AI375"/>
    <mergeCell ref="AH376:AI376"/>
    <mergeCell ref="AH396:AW396"/>
    <mergeCell ref="AH397:AM397"/>
    <mergeCell ref="AP398:AQ398"/>
    <mergeCell ref="AP399:AQ399"/>
    <mergeCell ref="AR399:AS399"/>
    <mergeCell ref="AT399:AU399"/>
    <mergeCell ref="AV399:AW399"/>
    <mergeCell ref="AP404:AQ404"/>
    <mergeCell ref="AR400:AS400"/>
    <mergeCell ref="AV401:AW401"/>
    <mergeCell ref="AN398:AO398"/>
    <mergeCell ref="AJ320:AK320"/>
    <mergeCell ref="AJ322:AK322"/>
    <mergeCell ref="AK192:AL192"/>
    <mergeCell ref="AM366:BO366"/>
    <mergeCell ref="BK401:BL401"/>
    <mergeCell ref="AN397:AS397"/>
    <mergeCell ref="AJ314:AK314"/>
    <mergeCell ref="AR404:AS404"/>
    <mergeCell ref="AT404:AU404"/>
    <mergeCell ref="AV404:AW404"/>
    <mergeCell ref="AV403:AW403"/>
    <mergeCell ref="AV400:AW400"/>
    <mergeCell ref="AN400:AO400"/>
    <mergeCell ref="AL401:AM401"/>
    <mergeCell ref="AN401:AO401"/>
    <mergeCell ref="AN402:AO402"/>
    <mergeCell ref="AP402:AQ402"/>
    <mergeCell ref="AR398:AS398"/>
    <mergeCell ref="AT398:AU398"/>
    <mergeCell ref="AJ388:AK388"/>
    <mergeCell ref="AP408:AQ408"/>
    <mergeCell ref="AR408:AS408"/>
    <mergeCell ref="AT408:AU408"/>
    <mergeCell ref="AV408:AW408"/>
    <mergeCell ref="AL408:AM408"/>
    <mergeCell ref="AT405:AU405"/>
    <mergeCell ref="AR402:AS402"/>
    <mergeCell ref="AP400:AQ400"/>
    <mergeCell ref="AH410:AI410"/>
    <mergeCell ref="AJ410:AK410"/>
    <mergeCell ref="AL410:AM410"/>
    <mergeCell ref="AN410:AO410"/>
    <mergeCell ref="AP410:AQ410"/>
    <mergeCell ref="AR410:AS410"/>
    <mergeCell ref="AT410:AU410"/>
    <mergeCell ref="AV410:AW410"/>
    <mergeCell ref="AH409:AI409"/>
    <mergeCell ref="AJ407:AK407"/>
    <mergeCell ref="AL407:AM407"/>
    <mergeCell ref="AJ408:AK408"/>
    <mergeCell ref="AH405:AI405"/>
    <mergeCell ref="AT402:AU402"/>
    <mergeCell ref="AV402:AW402"/>
    <mergeCell ref="AN408:AO408"/>
    <mergeCell ref="AH411:AI411"/>
    <mergeCell ref="AJ411:AK411"/>
    <mergeCell ref="AL411:AM411"/>
    <mergeCell ref="AN411:AO411"/>
    <mergeCell ref="AP411:AQ411"/>
    <mergeCell ref="AR411:AS411"/>
    <mergeCell ref="AT411:AU411"/>
    <mergeCell ref="AV411:AW411"/>
    <mergeCell ref="AN409:AO409"/>
    <mergeCell ref="AP409:AQ409"/>
    <mergeCell ref="AT409:AU409"/>
    <mergeCell ref="AR409:AS409"/>
    <mergeCell ref="AH412:AI412"/>
    <mergeCell ref="AJ412:AK412"/>
    <mergeCell ref="AL412:AM412"/>
    <mergeCell ref="AN412:AO412"/>
    <mergeCell ref="AN425:AO425"/>
    <mergeCell ref="AP412:AQ412"/>
    <mergeCell ref="AR412:AS412"/>
    <mergeCell ref="AT412:AU412"/>
    <mergeCell ref="AV412:AW412"/>
    <mergeCell ref="AH413:AI413"/>
    <mergeCell ref="AJ413:AK413"/>
    <mergeCell ref="AL413:AM413"/>
    <mergeCell ref="AN413:AO413"/>
    <mergeCell ref="AP413:AQ413"/>
    <mergeCell ref="AR413:AS413"/>
    <mergeCell ref="AT413:AU413"/>
    <mergeCell ref="AV413:AW413"/>
    <mergeCell ref="AP418:AQ418"/>
    <mergeCell ref="AR418:AS418"/>
    <mergeCell ref="AT418:AU418"/>
    <mergeCell ref="AH414:AI414"/>
    <mergeCell ref="AJ414:AK414"/>
    <mergeCell ref="AL414:AM414"/>
    <mergeCell ref="AN414:AO414"/>
    <mergeCell ref="AH422:AI422"/>
    <mergeCell ref="AJ422:AK422"/>
    <mergeCell ref="AL422:AM422"/>
    <mergeCell ref="AN422:AO422"/>
    <mergeCell ref="AH415:AI415"/>
    <mergeCell ref="AT430:AU430"/>
    <mergeCell ref="AP415:AQ415"/>
    <mergeCell ref="AR415:AS415"/>
    <mergeCell ref="AT415:AU415"/>
    <mergeCell ref="AV415:AW415"/>
    <mergeCell ref="AJ416:AK416"/>
    <mergeCell ref="AL416:AM416"/>
    <mergeCell ref="AN416:AO416"/>
    <mergeCell ref="AH417:AI417"/>
    <mergeCell ref="AJ417:AK417"/>
    <mergeCell ref="AL417:AM417"/>
    <mergeCell ref="AN417:AO417"/>
    <mergeCell ref="AP416:AQ416"/>
    <mergeCell ref="AP417:AQ417"/>
    <mergeCell ref="AR417:AS417"/>
    <mergeCell ref="AT417:AU417"/>
    <mergeCell ref="AR416:AS416"/>
    <mergeCell ref="AT416:AU416"/>
    <mergeCell ref="AV416:AW416"/>
    <mergeCell ref="AV417:AW417"/>
    <mergeCell ref="AJ419:AK419"/>
    <mergeCell ref="AL419:AM419"/>
    <mergeCell ref="AH416:AI416"/>
    <mergeCell ref="AV430:AW430"/>
    <mergeCell ref="AH432:AI432"/>
    <mergeCell ref="AJ432:AK432"/>
    <mergeCell ref="AL432:AM432"/>
    <mergeCell ref="AN432:AO432"/>
    <mergeCell ref="AJ423:AK423"/>
    <mergeCell ref="AT431:AU431"/>
    <mergeCell ref="AV431:AW431"/>
    <mergeCell ref="AH418:AI418"/>
    <mergeCell ref="AP425:AQ425"/>
    <mergeCell ref="AR425:AS425"/>
    <mergeCell ref="AT425:AU425"/>
    <mergeCell ref="AV425:AW425"/>
    <mergeCell ref="AH427:AI427"/>
    <mergeCell ref="AJ427:AK427"/>
    <mergeCell ref="AL427:AM427"/>
    <mergeCell ref="AN427:AO427"/>
    <mergeCell ref="AP427:AQ427"/>
    <mergeCell ref="AR427:AS427"/>
    <mergeCell ref="AT427:AU427"/>
    <mergeCell ref="AV427:AW427"/>
    <mergeCell ref="AH420:AI420"/>
    <mergeCell ref="AJ420:AK420"/>
    <mergeCell ref="AL420:AM420"/>
    <mergeCell ref="AH425:AI425"/>
    <mergeCell ref="AH421:AI421"/>
    <mergeCell ref="AJ421:AK421"/>
    <mergeCell ref="AL421:AM421"/>
    <mergeCell ref="AH426:AI426"/>
    <mergeCell ref="AL425:AM425"/>
    <mergeCell ref="AT419:AU419"/>
    <mergeCell ref="AV419:AW419"/>
    <mergeCell ref="AJ426:AK426"/>
    <mergeCell ref="AL426:AM426"/>
    <mergeCell ref="AV418:AW418"/>
    <mergeCell ref="AN419:AO419"/>
    <mergeCell ref="BK420:BL420"/>
    <mergeCell ref="BK421:BL421"/>
    <mergeCell ref="BK422:BL422"/>
    <mergeCell ref="BK423:BL423"/>
    <mergeCell ref="BK424:BL424"/>
    <mergeCell ref="BK425:BL425"/>
    <mergeCell ref="BK426:BL426"/>
    <mergeCell ref="AP423:AQ423"/>
    <mergeCell ref="AR423:AS423"/>
    <mergeCell ref="AT423:AU423"/>
    <mergeCell ref="AV423:AW423"/>
    <mergeCell ref="AH424:AI424"/>
    <mergeCell ref="AJ424:AK424"/>
    <mergeCell ref="AL424:AM424"/>
    <mergeCell ref="AN424:AO424"/>
    <mergeCell ref="AP424:AQ424"/>
    <mergeCell ref="AR424:AS424"/>
    <mergeCell ref="AT424:AU424"/>
    <mergeCell ref="AV424:AW424"/>
    <mergeCell ref="AP419:AQ419"/>
    <mergeCell ref="AR419:AS419"/>
    <mergeCell ref="AH423:AI423"/>
    <mergeCell ref="AH419:AI419"/>
    <mergeCell ref="BM136:BR136"/>
    <mergeCell ref="BS136:BS137"/>
    <mergeCell ref="AP422:AQ422"/>
    <mergeCell ref="AR422:AS422"/>
    <mergeCell ref="AT422:AU422"/>
    <mergeCell ref="AV422:AW422"/>
    <mergeCell ref="AY400:AZ400"/>
    <mergeCell ref="BA400:BB400"/>
    <mergeCell ref="BC400:BD400"/>
    <mergeCell ref="BE400:BF400"/>
    <mergeCell ref="BK399:BL399"/>
    <mergeCell ref="BK400:BL400"/>
    <mergeCell ref="AY401:AZ401"/>
    <mergeCell ref="BA401:BB401"/>
    <mergeCell ref="BC401:BD401"/>
    <mergeCell ref="BE401:BF401"/>
    <mergeCell ref="BE402:BF402"/>
    <mergeCell ref="AV414:AW414"/>
    <mergeCell ref="AV398:AW398"/>
    <mergeCell ref="AT397:AW397"/>
    <mergeCell ref="AQ136:AQ137"/>
    <mergeCell ref="BK402:BL402"/>
    <mergeCell ref="BK403:BL403"/>
    <mergeCell ref="BK404:BL404"/>
    <mergeCell ref="BK405:BL405"/>
    <mergeCell ref="BK406:BL406"/>
    <mergeCell ref="BK407:BL407"/>
    <mergeCell ref="BK408:BL408"/>
    <mergeCell ref="AP420:AQ420"/>
    <mergeCell ref="AR420:AS420"/>
    <mergeCell ref="AT420:AU420"/>
    <mergeCell ref="AV420:AW420"/>
    <mergeCell ref="BK409:BL409"/>
    <mergeCell ref="BK410:BL410"/>
    <mergeCell ref="BK411:BL411"/>
    <mergeCell ref="BK412:BL412"/>
    <mergeCell ref="BK413:BL413"/>
    <mergeCell ref="BK414:BL414"/>
    <mergeCell ref="AN463:AO463"/>
    <mergeCell ref="AJ418:AK418"/>
    <mergeCell ref="AL418:AM418"/>
    <mergeCell ref="AN418:AO418"/>
    <mergeCell ref="AN426:AO426"/>
    <mergeCell ref="AP426:AQ426"/>
    <mergeCell ref="AR426:AS426"/>
    <mergeCell ref="AT426:AU426"/>
    <mergeCell ref="AV426:AW426"/>
    <mergeCell ref="AN421:AO421"/>
    <mergeCell ref="AP421:AQ421"/>
    <mergeCell ref="AR421:AS421"/>
    <mergeCell ref="AT421:AU421"/>
    <mergeCell ref="AV421:AW421"/>
    <mergeCell ref="AP414:AQ414"/>
    <mergeCell ref="AR414:AS414"/>
    <mergeCell ref="AT414:AU414"/>
    <mergeCell ref="BK418:BL418"/>
    <mergeCell ref="BK419:BL419"/>
    <mergeCell ref="BK427:BL427"/>
    <mergeCell ref="BK433:BL433"/>
    <mergeCell ref="BK428:BL428"/>
    <mergeCell ref="AV433:AW433"/>
    <mergeCell ref="AN420:AO420"/>
    <mergeCell ref="AP431:AQ431"/>
    <mergeCell ref="AR431:AS431"/>
    <mergeCell ref="BY136:BY137"/>
    <mergeCell ref="BZ136:BZ137"/>
    <mergeCell ref="CA136:CA137"/>
    <mergeCell ref="CB136:CB137"/>
    <mergeCell ref="CC136:CC137"/>
    <mergeCell ref="AR136:BL136"/>
    <mergeCell ref="CD136:CD137"/>
    <mergeCell ref="CE136:CE137"/>
    <mergeCell ref="CF136:CF137"/>
    <mergeCell ref="CG136:CI136"/>
    <mergeCell ref="CJ136:CN136"/>
    <mergeCell ref="CO136:CO137"/>
    <mergeCell ref="CP136:CP137"/>
    <mergeCell ref="CQ136:CQ137"/>
    <mergeCell ref="BK415:BL415"/>
    <mergeCell ref="BK416:BL416"/>
    <mergeCell ref="BK417:BL417"/>
    <mergeCell ref="BH397:BI397"/>
    <mergeCell ref="BK397:BL397"/>
    <mergeCell ref="BH398:BI398"/>
    <mergeCell ref="BK398:BL398"/>
    <mergeCell ref="AY397:BF397"/>
    <mergeCell ref="AY398:AZ398"/>
    <mergeCell ref="BA398:BB398"/>
    <mergeCell ref="BC398:BD398"/>
    <mergeCell ref="BE398:BF398"/>
    <mergeCell ref="AY399:AZ399"/>
    <mergeCell ref="BA399:BB399"/>
    <mergeCell ref="BC399:BD399"/>
    <mergeCell ref="BE399:BF399"/>
    <mergeCell ref="BT136:BT137"/>
    <mergeCell ref="BU136:BX136"/>
    <mergeCell ref="AK457:AL457"/>
    <mergeCell ref="AK458:AL458"/>
    <mergeCell ref="AK459:AL459"/>
    <mergeCell ref="AK460:AL460"/>
    <mergeCell ref="AK461:AL461"/>
    <mergeCell ref="AK462:AL462"/>
    <mergeCell ref="AK463:AL463"/>
    <mergeCell ref="AK464:AL464"/>
    <mergeCell ref="AK465:AL465"/>
    <mergeCell ref="AK466:AL466"/>
    <mergeCell ref="AK467:AL467"/>
    <mergeCell ref="AK468:AL468"/>
    <mergeCell ref="AK469:AL469"/>
    <mergeCell ref="AK470:AL470"/>
    <mergeCell ref="AK471:AL471"/>
    <mergeCell ref="AK472:AL472"/>
    <mergeCell ref="AK473:AL473"/>
    <mergeCell ref="AK482:AL482"/>
    <mergeCell ref="AK483:AL483"/>
    <mergeCell ref="AK484:AL484"/>
    <mergeCell ref="AN515:AO515"/>
    <mergeCell ref="AN516:AO516"/>
    <mergeCell ref="AH526:AI526"/>
    <mergeCell ref="AH527:AI527"/>
    <mergeCell ref="AH528:AI528"/>
    <mergeCell ref="AH529:AI529"/>
    <mergeCell ref="AN466:AO466"/>
    <mergeCell ref="AN467:AO467"/>
    <mergeCell ref="AN468:AO468"/>
    <mergeCell ref="AN469:AO469"/>
    <mergeCell ref="AN470:AO470"/>
    <mergeCell ref="AN471:AO471"/>
    <mergeCell ref="AN472:AO472"/>
    <mergeCell ref="AN473:AO473"/>
    <mergeCell ref="AN474:AO474"/>
    <mergeCell ref="AN475:AO475"/>
    <mergeCell ref="AN476:AO476"/>
    <mergeCell ref="AN477:AO477"/>
    <mergeCell ref="AN478:AO478"/>
    <mergeCell ref="AN479:AO479"/>
    <mergeCell ref="AN480:AO480"/>
    <mergeCell ref="AN486:AO486"/>
    <mergeCell ref="AN481:AO481"/>
    <mergeCell ref="AN482:AO482"/>
    <mergeCell ref="AN483:AO483"/>
    <mergeCell ref="AL487:AM487"/>
    <mergeCell ref="AH473:AI473"/>
    <mergeCell ref="AH474:AI474"/>
    <mergeCell ref="AK474:AL474"/>
    <mergeCell ref="AN484:AO484"/>
    <mergeCell ref="AN485:AO485"/>
    <mergeCell ref="AH475:AI475"/>
    <mergeCell ref="AH476:AI476"/>
    <mergeCell ref="AH477:AI477"/>
    <mergeCell ref="AH478:AI478"/>
    <mergeCell ref="AH479:AI479"/>
    <mergeCell ref="AH509:AI509"/>
    <mergeCell ref="AH530:AI530"/>
    <mergeCell ref="AH531:AI531"/>
    <mergeCell ref="AH532:AI532"/>
    <mergeCell ref="AH533:AI533"/>
    <mergeCell ref="AH534:AI534"/>
    <mergeCell ref="AH535:AI535"/>
    <mergeCell ref="AH536:AI536"/>
    <mergeCell ref="AH537:AI537"/>
    <mergeCell ref="AH538:AI538"/>
    <mergeCell ref="AH515:AI515"/>
    <mergeCell ref="AH516:AI516"/>
    <mergeCell ref="AH517:AI517"/>
    <mergeCell ref="AH518:AI518"/>
    <mergeCell ref="AH519:AI519"/>
    <mergeCell ref="AH520:AI520"/>
    <mergeCell ref="AH521:AI521"/>
    <mergeCell ref="AH522:AI522"/>
    <mergeCell ref="AH523:AI523"/>
    <mergeCell ref="AH524:AI524"/>
    <mergeCell ref="AH525:AI525"/>
    <mergeCell ref="AK475:AL475"/>
    <mergeCell ref="AK476:AL476"/>
    <mergeCell ref="AK480:AL480"/>
    <mergeCell ref="AK481:AL481"/>
    <mergeCell ref="AH539:AI539"/>
    <mergeCell ref="AH540:AI540"/>
    <mergeCell ref="AH541:AI541"/>
    <mergeCell ref="AH542:AI542"/>
    <mergeCell ref="AH543:AI543"/>
    <mergeCell ref="AH544:AI544"/>
    <mergeCell ref="AH545:AI545"/>
    <mergeCell ref="AK515:AL515"/>
    <mergeCell ref="AK516:AL516"/>
    <mergeCell ref="AK517:AL517"/>
    <mergeCell ref="AK518:AL518"/>
    <mergeCell ref="AK519:AL519"/>
    <mergeCell ref="AK520:AL520"/>
    <mergeCell ref="AK521:AL521"/>
    <mergeCell ref="AK522:AL522"/>
    <mergeCell ref="AK523:AL523"/>
    <mergeCell ref="AK524:AL524"/>
    <mergeCell ref="AK525:AL525"/>
    <mergeCell ref="AK526:AL526"/>
    <mergeCell ref="AK527:AL527"/>
    <mergeCell ref="AK528:AL528"/>
    <mergeCell ref="AK529:AL529"/>
    <mergeCell ref="AK530:AL530"/>
    <mergeCell ref="AK531:AL531"/>
    <mergeCell ref="AK532:AL532"/>
    <mergeCell ref="AK533:AL533"/>
    <mergeCell ref="AK534:AL534"/>
    <mergeCell ref="AK535:AL535"/>
    <mergeCell ref="AK536:AL536"/>
    <mergeCell ref="AK537:AL537"/>
    <mergeCell ref="AK538:AL538"/>
    <mergeCell ref="AK539:AL539"/>
    <mergeCell ref="AK542:AL542"/>
    <mergeCell ref="AK543:AL543"/>
    <mergeCell ref="AK544:AL544"/>
    <mergeCell ref="AK545:AL545"/>
    <mergeCell ref="AQ515:AR515"/>
    <mergeCell ref="AQ516:AR516"/>
    <mergeCell ref="AQ517:AR517"/>
    <mergeCell ref="AQ518:AR518"/>
    <mergeCell ref="AQ519:AR519"/>
    <mergeCell ref="AQ520:AR520"/>
    <mergeCell ref="AQ521:AR521"/>
    <mergeCell ref="AQ522:AR522"/>
    <mergeCell ref="AQ523:AR523"/>
    <mergeCell ref="AQ524:AR524"/>
    <mergeCell ref="AQ525:AR525"/>
    <mergeCell ref="AQ526:AR526"/>
    <mergeCell ref="AQ527:AR527"/>
    <mergeCell ref="AQ528:AR528"/>
    <mergeCell ref="AQ529:AR529"/>
    <mergeCell ref="AQ530:AR530"/>
    <mergeCell ref="AQ531:AR531"/>
    <mergeCell ref="AQ532:AR532"/>
    <mergeCell ref="AQ533:AR533"/>
    <mergeCell ref="AQ534:AR534"/>
    <mergeCell ref="AQ535:AR535"/>
    <mergeCell ref="AQ536:AR536"/>
    <mergeCell ref="AQ537:AR537"/>
    <mergeCell ref="AQ538:AR538"/>
    <mergeCell ref="AQ539:AR539"/>
    <mergeCell ref="AQ540:AR540"/>
    <mergeCell ref="AQ541:AR541"/>
    <mergeCell ref="AQ542:AR542"/>
    <mergeCell ref="AQ543:AR543"/>
    <mergeCell ref="AQ544:AR544"/>
    <mergeCell ref="AQ545:AR545"/>
    <mergeCell ref="AK551:AL551"/>
    <mergeCell ref="AQ551:AR551"/>
    <mergeCell ref="AH568:AI568"/>
    <mergeCell ref="AK568:AL568"/>
    <mergeCell ref="AQ568:AR568"/>
    <mergeCell ref="AL561:AM561"/>
    <mergeCell ref="AL562:AM562"/>
    <mergeCell ref="AQ546:AR546"/>
    <mergeCell ref="AQ547:AR547"/>
    <mergeCell ref="AQ548:AR548"/>
    <mergeCell ref="AQ549:AR549"/>
    <mergeCell ref="AQ550:AR550"/>
    <mergeCell ref="AH562:AI562"/>
    <mergeCell ref="AJ562:AK562"/>
    <mergeCell ref="AK548:AL548"/>
    <mergeCell ref="AK549:AL549"/>
    <mergeCell ref="AK550:AL550"/>
    <mergeCell ref="AH561:AI561"/>
    <mergeCell ref="AJ561:AK561"/>
    <mergeCell ref="AN568:AO568"/>
    <mergeCell ref="AH569:AI569"/>
    <mergeCell ref="AK569:AL569"/>
    <mergeCell ref="AQ569:AR569"/>
    <mergeCell ref="AH570:AI570"/>
    <mergeCell ref="AH571:AI571"/>
    <mergeCell ref="AH572:AI572"/>
    <mergeCell ref="AH573:AI573"/>
    <mergeCell ref="AH574:AI574"/>
    <mergeCell ref="AH575:AI575"/>
    <mergeCell ref="AH576:AI576"/>
    <mergeCell ref="AH577:AI577"/>
    <mergeCell ref="AH578:AI578"/>
    <mergeCell ref="AH579:AI579"/>
    <mergeCell ref="AH580:AI580"/>
    <mergeCell ref="AH581:AI581"/>
    <mergeCell ref="AH582:AI582"/>
    <mergeCell ref="AH583:AI583"/>
    <mergeCell ref="AQ570:AR570"/>
    <mergeCell ref="AQ571:AR571"/>
    <mergeCell ref="AQ572:AR572"/>
    <mergeCell ref="AQ573:AR573"/>
    <mergeCell ref="AQ574:AR574"/>
    <mergeCell ref="AQ575:AR575"/>
    <mergeCell ref="AQ576:AR576"/>
    <mergeCell ref="AQ577:AR577"/>
    <mergeCell ref="AQ578:AR578"/>
    <mergeCell ref="AQ579:AR579"/>
    <mergeCell ref="AQ580:AR580"/>
    <mergeCell ref="AQ581:AR581"/>
    <mergeCell ref="AQ582:AR582"/>
    <mergeCell ref="AQ583:AR583"/>
    <mergeCell ref="AN569:AO569"/>
    <mergeCell ref="AH584:AI584"/>
    <mergeCell ref="AH585:AI585"/>
    <mergeCell ref="AH586:AI586"/>
    <mergeCell ref="AH587:AI587"/>
    <mergeCell ref="AH588:AI588"/>
    <mergeCell ref="AH589:AI589"/>
    <mergeCell ref="AH590:AI590"/>
    <mergeCell ref="AH591:AI591"/>
    <mergeCell ref="AH592:AI592"/>
    <mergeCell ref="AH593:AI593"/>
    <mergeCell ref="AH594:AI594"/>
    <mergeCell ref="AH595:AI595"/>
    <mergeCell ref="AH596:AI596"/>
    <mergeCell ref="AH597:AI597"/>
    <mergeCell ref="AH598:AI598"/>
    <mergeCell ref="AK570:AL570"/>
    <mergeCell ref="AK571:AL571"/>
    <mergeCell ref="AK572:AL572"/>
    <mergeCell ref="AK573:AL573"/>
    <mergeCell ref="AK574:AL574"/>
    <mergeCell ref="AK575:AL575"/>
    <mergeCell ref="AK576:AL576"/>
    <mergeCell ref="AK577:AL577"/>
    <mergeCell ref="AK578:AL578"/>
    <mergeCell ref="AK579:AL579"/>
    <mergeCell ref="AK580:AL580"/>
    <mergeCell ref="AK581:AL581"/>
    <mergeCell ref="AK582:AL582"/>
    <mergeCell ref="AK583:AL583"/>
    <mergeCell ref="AK584:AL584"/>
    <mergeCell ref="AK585:AL585"/>
    <mergeCell ref="AK586:AL586"/>
    <mergeCell ref="AQ586:AR586"/>
    <mergeCell ref="AQ587:AR587"/>
    <mergeCell ref="AQ588:AR588"/>
    <mergeCell ref="AQ589:AR589"/>
    <mergeCell ref="AQ590:AR590"/>
    <mergeCell ref="AQ591:AR591"/>
    <mergeCell ref="AQ592:AR592"/>
    <mergeCell ref="AQ593:AR593"/>
    <mergeCell ref="AQ594:AR594"/>
    <mergeCell ref="AQ595:AR595"/>
    <mergeCell ref="AQ596:AR596"/>
    <mergeCell ref="AQ597:AR597"/>
    <mergeCell ref="AQ598:AR598"/>
    <mergeCell ref="AK604:AL604"/>
    <mergeCell ref="AQ604:AR604"/>
    <mergeCell ref="AK587:AL587"/>
    <mergeCell ref="AK588:AL588"/>
    <mergeCell ref="AK589:AL589"/>
    <mergeCell ref="AK590:AL590"/>
    <mergeCell ref="AK591:AL591"/>
    <mergeCell ref="AK592:AL592"/>
    <mergeCell ref="AK593:AL593"/>
    <mergeCell ref="AK594:AL594"/>
    <mergeCell ref="AK595:AL595"/>
    <mergeCell ref="AK596:AL596"/>
    <mergeCell ref="AK597:AL597"/>
    <mergeCell ref="AK598:AL598"/>
    <mergeCell ref="AQ600:AR600"/>
    <mergeCell ref="AQ601:AR601"/>
    <mergeCell ref="AQ602:AR602"/>
    <mergeCell ref="AQ603:AR603"/>
    <mergeCell ref="AH614:AI614"/>
    <mergeCell ref="AH615:AI615"/>
    <mergeCell ref="AH643:AW643"/>
    <mergeCell ref="AH644:AM644"/>
    <mergeCell ref="AN644:AS644"/>
    <mergeCell ref="AT644:AW644"/>
    <mergeCell ref="AH645:AI645"/>
    <mergeCell ref="AJ645:AK645"/>
    <mergeCell ref="AL645:AM645"/>
    <mergeCell ref="AN645:AO645"/>
    <mergeCell ref="AP645:AQ645"/>
    <mergeCell ref="AR645:AS645"/>
    <mergeCell ref="AT645:AU645"/>
    <mergeCell ref="AV645:AW645"/>
    <mergeCell ref="AH646:AI646"/>
    <mergeCell ref="AJ646:AK646"/>
    <mergeCell ref="AL646:AM646"/>
    <mergeCell ref="AN646:AO646"/>
    <mergeCell ref="AP646:AQ646"/>
    <mergeCell ref="AR646:AS646"/>
    <mergeCell ref="AT646:AU646"/>
    <mergeCell ref="AV646:AW646"/>
    <mergeCell ref="AL626:AM626"/>
    <mergeCell ref="AL627:AM627"/>
    <mergeCell ref="AH627:AI627"/>
    <mergeCell ref="AJ627:AK627"/>
    <mergeCell ref="AH626:AI626"/>
    <mergeCell ref="AJ626:AK626"/>
    <mergeCell ref="AH647:AI647"/>
    <mergeCell ref="AJ647:AK647"/>
    <mergeCell ref="AL647:AM647"/>
    <mergeCell ref="AN647:AO647"/>
    <mergeCell ref="AP647:AQ647"/>
    <mergeCell ref="AR647:AS647"/>
    <mergeCell ref="AT647:AU647"/>
    <mergeCell ref="AV647:AW647"/>
    <mergeCell ref="AH648:AI648"/>
    <mergeCell ref="AJ648:AK648"/>
    <mergeCell ref="AL648:AM648"/>
    <mergeCell ref="AN648:AO648"/>
    <mergeCell ref="AP648:AQ648"/>
    <mergeCell ref="AR648:AS648"/>
    <mergeCell ref="AT648:AU648"/>
    <mergeCell ref="AV648:AW648"/>
    <mergeCell ref="AH649:AI649"/>
    <mergeCell ref="AJ649:AK649"/>
    <mergeCell ref="AL649:AM649"/>
    <mergeCell ref="AN649:AO649"/>
    <mergeCell ref="AP649:AQ649"/>
    <mergeCell ref="AR649:AS649"/>
    <mergeCell ref="AT649:AU649"/>
    <mergeCell ref="AV649:AW649"/>
    <mergeCell ref="AH650:AI650"/>
    <mergeCell ref="AJ650:AK650"/>
    <mergeCell ref="AL650:AM650"/>
    <mergeCell ref="AN650:AO650"/>
    <mergeCell ref="AP650:AQ650"/>
    <mergeCell ref="AR650:AS650"/>
    <mergeCell ref="AT650:AU650"/>
    <mergeCell ref="AV650:AW650"/>
    <mergeCell ref="AH651:AI651"/>
    <mergeCell ref="AJ651:AK651"/>
    <mergeCell ref="AL651:AM651"/>
    <mergeCell ref="AN651:AO651"/>
    <mergeCell ref="AP651:AQ651"/>
    <mergeCell ref="AR651:AS651"/>
    <mergeCell ref="AT651:AU651"/>
    <mergeCell ref="AV651:AW651"/>
    <mergeCell ref="AH652:AI652"/>
    <mergeCell ref="AJ652:AK652"/>
    <mergeCell ref="AL652:AM652"/>
    <mergeCell ref="AN652:AO652"/>
    <mergeCell ref="AP652:AQ652"/>
    <mergeCell ref="AR652:AS652"/>
    <mergeCell ref="AT652:AU652"/>
    <mergeCell ref="AV652:AW652"/>
    <mergeCell ref="AH653:AI653"/>
    <mergeCell ref="AJ653:AK653"/>
    <mergeCell ref="AL653:AM653"/>
    <mergeCell ref="AN653:AO653"/>
    <mergeCell ref="AP653:AQ653"/>
    <mergeCell ref="AR653:AS653"/>
    <mergeCell ref="AT653:AU653"/>
    <mergeCell ref="AV653:AW653"/>
    <mergeCell ref="AH654:AI654"/>
    <mergeCell ref="AJ654:AK654"/>
    <mergeCell ref="AL654:AM654"/>
    <mergeCell ref="AN654:AO654"/>
    <mergeCell ref="AP654:AQ654"/>
    <mergeCell ref="AR654:AS654"/>
    <mergeCell ref="AT654:AU654"/>
    <mergeCell ref="AV654:AW654"/>
    <mergeCell ref="AH655:AI655"/>
    <mergeCell ref="AJ655:AK655"/>
    <mergeCell ref="AL655:AM655"/>
    <mergeCell ref="AN655:AO655"/>
    <mergeCell ref="AP655:AQ655"/>
    <mergeCell ref="AR655:AS655"/>
    <mergeCell ref="AT655:AU655"/>
    <mergeCell ref="AV655:AW655"/>
    <mergeCell ref="AH656:AI656"/>
    <mergeCell ref="AJ656:AK656"/>
    <mergeCell ref="AL656:AM656"/>
    <mergeCell ref="AN656:AO656"/>
    <mergeCell ref="AP656:AQ656"/>
    <mergeCell ref="AR656:AS656"/>
    <mergeCell ref="AT656:AU656"/>
    <mergeCell ref="AV656:AW656"/>
    <mergeCell ref="AH657:AI657"/>
    <mergeCell ref="AJ657:AK657"/>
    <mergeCell ref="AL657:AM657"/>
    <mergeCell ref="AN657:AO657"/>
    <mergeCell ref="AP657:AQ657"/>
    <mergeCell ref="AR657:AS657"/>
    <mergeCell ref="AT657:AU657"/>
    <mergeCell ref="AV657:AW657"/>
    <mergeCell ref="AH658:AI658"/>
    <mergeCell ref="AJ658:AK658"/>
    <mergeCell ref="AL658:AM658"/>
    <mergeCell ref="AN658:AO658"/>
    <mergeCell ref="AP658:AQ658"/>
    <mergeCell ref="AR658:AS658"/>
    <mergeCell ref="AT658:AU658"/>
    <mergeCell ref="AV658:AW658"/>
    <mergeCell ref="AH659:AI659"/>
    <mergeCell ref="AJ659:AK659"/>
    <mergeCell ref="AL659:AM659"/>
    <mergeCell ref="AN659:AO659"/>
    <mergeCell ref="AP659:AQ659"/>
    <mergeCell ref="AR659:AS659"/>
    <mergeCell ref="AT659:AU659"/>
    <mergeCell ref="AV659:AW659"/>
    <mergeCell ref="AH660:AI660"/>
    <mergeCell ref="AJ660:AK660"/>
    <mergeCell ref="AL660:AM660"/>
    <mergeCell ref="AN660:AO660"/>
    <mergeCell ref="AP660:AQ660"/>
    <mergeCell ref="AR660:AS660"/>
    <mergeCell ref="AT660:AU660"/>
    <mergeCell ref="AV660:AW660"/>
    <mergeCell ref="AH661:AI661"/>
    <mergeCell ref="AJ661:AK661"/>
    <mergeCell ref="AL661:AM661"/>
    <mergeCell ref="AN661:AO661"/>
    <mergeCell ref="AP661:AQ661"/>
    <mergeCell ref="AR661:AS661"/>
    <mergeCell ref="AT661:AU661"/>
    <mergeCell ref="AV661:AW661"/>
    <mergeCell ref="AH662:AI662"/>
    <mergeCell ref="AJ662:AK662"/>
    <mergeCell ref="AL662:AM662"/>
    <mergeCell ref="AN662:AO662"/>
    <mergeCell ref="AP662:AQ662"/>
    <mergeCell ref="AR662:AS662"/>
    <mergeCell ref="AT662:AU662"/>
    <mergeCell ref="AV662:AW662"/>
    <mergeCell ref="AH663:AI663"/>
    <mergeCell ref="AJ663:AK663"/>
    <mergeCell ref="AL663:AM663"/>
    <mergeCell ref="AN663:AO663"/>
    <mergeCell ref="AP663:AQ663"/>
    <mergeCell ref="AR663:AS663"/>
    <mergeCell ref="AT663:AU663"/>
    <mergeCell ref="AV663:AW663"/>
    <mergeCell ref="AH664:AI664"/>
    <mergeCell ref="AJ664:AK664"/>
    <mergeCell ref="AL664:AM664"/>
    <mergeCell ref="AN664:AO664"/>
    <mergeCell ref="AP664:AQ664"/>
    <mergeCell ref="AR664:AS664"/>
    <mergeCell ref="AT664:AU664"/>
    <mergeCell ref="AV664:AW664"/>
    <mergeCell ref="AH665:AI665"/>
    <mergeCell ref="AJ665:AK665"/>
    <mergeCell ref="AL665:AM665"/>
    <mergeCell ref="AN665:AO665"/>
    <mergeCell ref="AP665:AQ665"/>
    <mergeCell ref="AR665:AS665"/>
    <mergeCell ref="AT665:AU665"/>
    <mergeCell ref="AV665:AW665"/>
    <mergeCell ref="AH666:AI666"/>
    <mergeCell ref="AJ666:AK666"/>
    <mergeCell ref="AL666:AM666"/>
    <mergeCell ref="AN666:AO666"/>
    <mergeCell ref="AP666:AQ666"/>
    <mergeCell ref="AR666:AS666"/>
    <mergeCell ref="AT666:AU666"/>
    <mergeCell ref="AV666:AW666"/>
    <mergeCell ref="AH667:AI667"/>
    <mergeCell ref="AJ667:AK667"/>
    <mergeCell ref="AL667:AM667"/>
    <mergeCell ref="AN667:AO667"/>
    <mergeCell ref="AP667:AQ667"/>
    <mergeCell ref="AR667:AS667"/>
    <mergeCell ref="AT667:AU667"/>
    <mergeCell ref="AV667:AW667"/>
    <mergeCell ref="AH668:AI668"/>
    <mergeCell ref="AJ668:AK668"/>
    <mergeCell ref="AL668:AM668"/>
    <mergeCell ref="AN668:AO668"/>
    <mergeCell ref="AP668:AQ668"/>
    <mergeCell ref="AR668:AS668"/>
    <mergeCell ref="AT668:AU668"/>
    <mergeCell ref="AV668:AW668"/>
    <mergeCell ref="AH669:AI669"/>
    <mergeCell ref="AJ669:AK669"/>
    <mergeCell ref="AL669:AM669"/>
    <mergeCell ref="AN669:AO669"/>
    <mergeCell ref="AP669:AQ669"/>
    <mergeCell ref="AR669:AS669"/>
    <mergeCell ref="AT669:AU669"/>
    <mergeCell ref="AV669:AW669"/>
    <mergeCell ref="AH670:AI670"/>
    <mergeCell ref="AJ670:AK670"/>
    <mergeCell ref="AL670:AM670"/>
    <mergeCell ref="AN670:AO670"/>
    <mergeCell ref="AP670:AQ670"/>
    <mergeCell ref="AR670:AS670"/>
    <mergeCell ref="AT670:AU670"/>
    <mergeCell ref="AV670:AW670"/>
    <mergeCell ref="AH671:AI671"/>
    <mergeCell ref="AJ671:AK671"/>
    <mergeCell ref="AL671:AM671"/>
    <mergeCell ref="AN671:AO671"/>
    <mergeCell ref="AP671:AQ671"/>
    <mergeCell ref="AR671:AS671"/>
    <mergeCell ref="AT671:AU671"/>
    <mergeCell ref="AV671:AW671"/>
    <mergeCell ref="AH672:AI672"/>
    <mergeCell ref="AJ672:AK672"/>
    <mergeCell ref="AL672:AM672"/>
    <mergeCell ref="AN672:AO672"/>
    <mergeCell ref="AP672:AQ672"/>
    <mergeCell ref="AR672:AS672"/>
    <mergeCell ref="AT672:AU672"/>
    <mergeCell ref="AV672:AW672"/>
    <mergeCell ref="AH673:AI673"/>
    <mergeCell ref="AJ673:AK673"/>
    <mergeCell ref="AL673:AM673"/>
    <mergeCell ref="AN673:AO673"/>
    <mergeCell ref="AP673:AQ673"/>
    <mergeCell ref="AR673:AS673"/>
    <mergeCell ref="AT673:AU673"/>
    <mergeCell ref="AV673:AW673"/>
    <mergeCell ref="AH674:AI674"/>
    <mergeCell ref="AJ674:AK674"/>
    <mergeCell ref="AL674:AM674"/>
    <mergeCell ref="AN674:AO674"/>
    <mergeCell ref="AP674:AQ674"/>
    <mergeCell ref="AR674:AS674"/>
    <mergeCell ref="AT674:AU674"/>
    <mergeCell ref="AV674:AW674"/>
    <mergeCell ref="AH675:AI675"/>
    <mergeCell ref="AJ675:AK675"/>
    <mergeCell ref="AL675:AM675"/>
    <mergeCell ref="AN675:AO675"/>
    <mergeCell ref="AP675:AQ675"/>
    <mergeCell ref="AR675:AS675"/>
    <mergeCell ref="AT675:AU675"/>
    <mergeCell ref="AV675:AW675"/>
    <mergeCell ref="AH676:AI676"/>
    <mergeCell ref="AJ676:AK676"/>
    <mergeCell ref="AL676:AM676"/>
    <mergeCell ref="AN676:AO676"/>
    <mergeCell ref="AP676:AQ676"/>
    <mergeCell ref="AR676:AS676"/>
    <mergeCell ref="AT676:AU676"/>
    <mergeCell ref="AV676:AW676"/>
    <mergeCell ref="AH677:AI677"/>
    <mergeCell ref="AJ677:AK677"/>
    <mergeCell ref="AL677:AM677"/>
    <mergeCell ref="AN677:AO677"/>
    <mergeCell ref="AP677:AQ677"/>
    <mergeCell ref="AR677:AS677"/>
    <mergeCell ref="AT677:AU677"/>
    <mergeCell ref="AV677:AW677"/>
    <mergeCell ref="AH678:AI678"/>
    <mergeCell ref="AJ678:AK678"/>
    <mergeCell ref="AL678:AM678"/>
    <mergeCell ref="AN678:AO678"/>
    <mergeCell ref="AP678:AQ678"/>
    <mergeCell ref="AR678:AS678"/>
    <mergeCell ref="AT678:AU678"/>
    <mergeCell ref="AV678:AW678"/>
    <mergeCell ref="AH679:AI679"/>
    <mergeCell ref="AJ679:AK679"/>
    <mergeCell ref="AL679:AM679"/>
    <mergeCell ref="AN679:AO679"/>
    <mergeCell ref="AP679:AQ679"/>
    <mergeCell ref="AR679:AS679"/>
    <mergeCell ref="AT679:AU679"/>
    <mergeCell ref="AV679:AW679"/>
    <mergeCell ref="AH680:AI680"/>
    <mergeCell ref="AJ680:AK680"/>
    <mergeCell ref="AL680:AM680"/>
    <mergeCell ref="AN680:AO680"/>
    <mergeCell ref="AP680:AQ680"/>
    <mergeCell ref="AR680:AS680"/>
    <mergeCell ref="AT680:AU680"/>
    <mergeCell ref="AV680:AW680"/>
    <mergeCell ref="AH681:AI681"/>
    <mergeCell ref="AJ681:AK681"/>
    <mergeCell ref="AL681:AM681"/>
    <mergeCell ref="AN681:AO681"/>
    <mergeCell ref="AP681:AQ681"/>
    <mergeCell ref="AR681:AS681"/>
    <mergeCell ref="AT681:AU681"/>
    <mergeCell ref="AV681:AW681"/>
    <mergeCell ref="AH682:AI682"/>
    <mergeCell ref="AJ682:AK682"/>
    <mergeCell ref="AL682:AM682"/>
    <mergeCell ref="AN682:AO682"/>
    <mergeCell ref="AP682:AQ682"/>
    <mergeCell ref="AR682:AS682"/>
    <mergeCell ref="AT682:AU682"/>
    <mergeCell ref="AV682:AW682"/>
    <mergeCell ref="AH683:AI683"/>
    <mergeCell ref="AJ683:AK683"/>
    <mergeCell ref="AL683:AM683"/>
    <mergeCell ref="AN683:AO683"/>
    <mergeCell ref="AP683:AQ683"/>
    <mergeCell ref="AR683:AS683"/>
    <mergeCell ref="AT683:AU683"/>
    <mergeCell ref="AV683:AW683"/>
    <mergeCell ref="AH684:AI684"/>
    <mergeCell ref="AJ684:AK684"/>
    <mergeCell ref="AL684:AM684"/>
    <mergeCell ref="AN684:AO684"/>
    <mergeCell ref="AP684:AQ684"/>
    <mergeCell ref="AR684:AS684"/>
    <mergeCell ref="AT684:AU684"/>
    <mergeCell ref="AV684:AW684"/>
    <mergeCell ref="AH685:AI685"/>
    <mergeCell ref="AJ685:AK685"/>
    <mergeCell ref="AL685:AM685"/>
    <mergeCell ref="AN685:AO685"/>
    <mergeCell ref="AP685:AQ685"/>
    <mergeCell ref="AR685:AS685"/>
    <mergeCell ref="AT685:AU685"/>
    <mergeCell ref="AV685:AW685"/>
    <mergeCell ref="AH686:AI686"/>
    <mergeCell ref="AK738:AL738"/>
    <mergeCell ref="AK720:AL720"/>
    <mergeCell ref="AK721:AL721"/>
    <mergeCell ref="AK722:AL722"/>
    <mergeCell ref="AK723:AL723"/>
    <mergeCell ref="AK724:AL724"/>
    <mergeCell ref="AH734:AI734"/>
    <mergeCell ref="AH735:AI735"/>
    <mergeCell ref="AH736:AI736"/>
    <mergeCell ref="AH737:AI737"/>
    <mergeCell ref="AH738:AI738"/>
    <mergeCell ref="AH739:AI739"/>
    <mergeCell ref="AH740:AI740"/>
    <mergeCell ref="AH741:AI741"/>
    <mergeCell ref="AH742:AI742"/>
    <mergeCell ref="AH743:AI743"/>
    <mergeCell ref="AK727:AL727"/>
    <mergeCell ref="AH705:AI705"/>
    <mergeCell ref="AJ705:AK705"/>
    <mergeCell ref="AH732:AI732"/>
    <mergeCell ref="AH733:AI733"/>
    <mergeCell ref="AH723:AI723"/>
    <mergeCell ref="AH724:AI724"/>
    <mergeCell ref="AH725:AI725"/>
    <mergeCell ref="AH726:AI726"/>
    <mergeCell ref="AH727:AI727"/>
    <mergeCell ref="AK719:AL719"/>
    <mergeCell ref="AL706:AM706"/>
    <mergeCell ref="AJ688:AK688"/>
    <mergeCell ref="AL688:AM688"/>
    <mergeCell ref="AK716:AL716"/>
    <mergeCell ref="B1089:AD1089"/>
    <mergeCell ref="C1091:D1092"/>
    <mergeCell ref="AQ1111:AR1111"/>
    <mergeCell ref="AT1111:AU1111"/>
    <mergeCell ref="AV1111:AW1111"/>
    <mergeCell ref="AX1111:AY1111"/>
    <mergeCell ref="AQ1112:AR1112"/>
    <mergeCell ref="AT1109:AY1109"/>
    <mergeCell ref="U1093:W1093"/>
    <mergeCell ref="X1093:Z1093"/>
    <mergeCell ref="AA1093:AD1093"/>
    <mergeCell ref="C1095:AD1095"/>
    <mergeCell ref="C1096:AD1096"/>
    <mergeCell ref="B1103:AD1103"/>
    <mergeCell ref="C1093:D1093"/>
    <mergeCell ref="E1093:F1093"/>
    <mergeCell ref="G1093:H1093"/>
    <mergeCell ref="I1093:K1093"/>
    <mergeCell ref="L1093:N1093"/>
    <mergeCell ref="O1093:Q1093"/>
    <mergeCell ref="R1093:T1093"/>
    <mergeCell ref="D1111:L1111"/>
    <mergeCell ref="AH1110:AI1110"/>
    <mergeCell ref="AH1111:AI1111"/>
    <mergeCell ref="S1110:X1110"/>
    <mergeCell ref="Y1110:AD1110"/>
    <mergeCell ref="C1105:AD1105"/>
    <mergeCell ref="B1097:AD1097"/>
    <mergeCell ref="M1111:R1111"/>
    <mergeCell ref="AS1092:AT1092"/>
    <mergeCell ref="AU1092:AV1092"/>
    <mergeCell ref="AS1093:AT1093"/>
    <mergeCell ref="AK1313:AL1313"/>
    <mergeCell ref="AQ1313:AR1313"/>
    <mergeCell ref="AT1302:AU1302"/>
    <mergeCell ref="AW1302:AX1302"/>
    <mergeCell ref="AT1303:AU1303"/>
    <mergeCell ref="AW1303:AX1303"/>
    <mergeCell ref="AW1304:AX1304"/>
    <mergeCell ref="AW1305:AX1305"/>
    <mergeCell ref="AW1306:AX1306"/>
    <mergeCell ref="AW1307:AX1307"/>
    <mergeCell ref="AW1308:AX1308"/>
    <mergeCell ref="AW1309:AX1309"/>
    <mergeCell ref="AW1310:AX1310"/>
    <mergeCell ref="AW1311:AX1311"/>
    <mergeCell ref="AW1312:AX1312"/>
    <mergeCell ref="AN1311:AO1311"/>
    <mergeCell ref="AN1312:AO1312"/>
    <mergeCell ref="AN1303:AO1303"/>
    <mergeCell ref="AN1306:AO1306"/>
    <mergeCell ref="AN1307:AO1307"/>
    <mergeCell ref="AN1308:AO1308"/>
    <mergeCell ref="AN1309:AO1309"/>
    <mergeCell ref="AN1310:AO1310"/>
    <mergeCell ref="AK1302:AL1302"/>
    <mergeCell ref="AK1303:AL1303"/>
    <mergeCell ref="AK1304:AL1304"/>
    <mergeCell ref="AK1305:AL1305"/>
    <mergeCell ref="AQ1302:AR1302"/>
    <mergeCell ref="AQ1303:AR1303"/>
    <mergeCell ref="AQ1309:AR1309"/>
    <mergeCell ref="AN1302:AO1302"/>
    <mergeCell ref="AH1311:AI1311"/>
    <mergeCell ref="AH1312:AI1312"/>
    <mergeCell ref="AN1304:AO1304"/>
    <mergeCell ref="AK1207:AL1207"/>
    <mergeCell ref="Y1127:AD1127"/>
    <mergeCell ref="D1128:L1128"/>
    <mergeCell ref="M1128:R1128"/>
    <mergeCell ref="S1128:X1128"/>
    <mergeCell ref="Y1128:AD1128"/>
    <mergeCell ref="Y1125:AD1125"/>
    <mergeCell ref="Y1121:AD1121"/>
    <mergeCell ref="D1122:L1122"/>
    <mergeCell ref="M1122:R1122"/>
    <mergeCell ref="S1122:X1122"/>
    <mergeCell ref="Y1122:AD1122"/>
    <mergeCell ref="D1129:L1129"/>
    <mergeCell ref="AK1125:AL1125"/>
    <mergeCell ref="AK1126:AL1126"/>
    <mergeCell ref="AK1127:AL1127"/>
    <mergeCell ref="AK1128:AL1128"/>
    <mergeCell ref="AK1129:AL1129"/>
    <mergeCell ref="S1124:X1124"/>
    <mergeCell ref="M1121:R1121"/>
    <mergeCell ref="D1126:L1126"/>
    <mergeCell ref="Y1123:AD1123"/>
    <mergeCell ref="D1124:L1124"/>
    <mergeCell ref="D1121:L1121"/>
    <mergeCell ref="M1125:R1125"/>
    <mergeCell ref="AH1196:AI1196"/>
    <mergeCell ref="AH1197:AI1197"/>
    <mergeCell ref="AH1198:AI1198"/>
    <mergeCell ref="AH1199:AI1199"/>
    <mergeCell ref="AH1276:AI1276"/>
    <mergeCell ref="AJ1276:AK1276"/>
    <mergeCell ref="AK1203:AL1203"/>
    <mergeCell ref="AL1276:AM1276"/>
    <mergeCell ref="AH1201:AI1201"/>
    <mergeCell ref="AK1198:AL1198"/>
    <mergeCell ref="AH1265:AI1265"/>
    <mergeCell ref="AJ1265:AK1265"/>
    <mergeCell ref="AH1274:AM1274"/>
    <mergeCell ref="AH1273:AW1273"/>
    <mergeCell ref="AS1226:AT1226"/>
    <mergeCell ref="AH1254:AI1254"/>
    <mergeCell ref="AK1254:AL1254"/>
    <mergeCell ref="AH1255:AI1255"/>
    <mergeCell ref="AK1255:AL1255"/>
    <mergeCell ref="AN1254:AO1254"/>
    <mergeCell ref="AL1210:AM1210"/>
    <mergeCell ref="AL1265:AM1265"/>
    <mergeCell ref="AK1205:AL1205"/>
    <mergeCell ref="AK1204:AL1204"/>
    <mergeCell ref="AK1202:AL1202"/>
    <mergeCell ref="AH1221:AI1221"/>
    <mergeCell ref="AJ1221:AK1221"/>
    <mergeCell ref="AH1230:AI1230"/>
    <mergeCell ref="AJ1230:AK1230"/>
    <mergeCell ref="AH1202:AI1202"/>
    <mergeCell ref="AQ1202:AR1202"/>
    <mergeCell ref="AQ1203:AR1203"/>
    <mergeCell ref="AQ1206:AR1206"/>
    <mergeCell ref="AQ1207:AR1207"/>
    <mergeCell ref="AQ1208:AR1208"/>
    <mergeCell ref="AQ1205:AR1205"/>
    <mergeCell ref="CR136:CW136"/>
    <mergeCell ref="CX136:CX137"/>
    <mergeCell ref="CY136:CY137"/>
    <mergeCell ref="B1318:AD1318"/>
    <mergeCell ref="AK1312:AL1312"/>
    <mergeCell ref="AK1308:AL1308"/>
    <mergeCell ref="AK1309:AL1309"/>
    <mergeCell ref="AK1310:AL1310"/>
    <mergeCell ref="AK1311:AL1311"/>
    <mergeCell ref="S1309:V1309"/>
    <mergeCell ref="W1309:Z1309"/>
    <mergeCell ref="AH1185:AI1185"/>
    <mergeCell ref="AJ1185:AK1185"/>
    <mergeCell ref="AH1220:AI1220"/>
    <mergeCell ref="AJ1220:AK1220"/>
    <mergeCell ref="AH1251:AI1251"/>
    <mergeCell ref="AK1137:AL1137"/>
    <mergeCell ref="AK1138:AL1138"/>
    <mergeCell ref="AK1139:AL1139"/>
    <mergeCell ref="AK1140:AL1140"/>
    <mergeCell ref="AK1141:AL1141"/>
    <mergeCell ref="AK1142:AL1142"/>
    <mergeCell ref="AK1143:AL1143"/>
    <mergeCell ref="AK1144:AL1144"/>
    <mergeCell ref="AK1145:AL1145"/>
    <mergeCell ref="AK1146:AL1146"/>
    <mergeCell ref="AK1147:AL1147"/>
    <mergeCell ref="W1310:Z1310"/>
    <mergeCell ref="K1312:N1312"/>
    <mergeCell ref="O1312:R1312"/>
    <mergeCell ref="S1312:V1312"/>
    <mergeCell ref="W1312:Z1312"/>
    <mergeCell ref="DA188:DB188"/>
    <mergeCell ref="DA189:DB189"/>
    <mergeCell ref="DA190:DA195"/>
    <mergeCell ref="DA196:DB196"/>
    <mergeCell ref="DA197:DB197"/>
    <mergeCell ref="DA137:DB137"/>
    <mergeCell ref="DA138:DA158"/>
    <mergeCell ref="DA159:DA164"/>
    <mergeCell ref="DA165:DB165"/>
    <mergeCell ref="DA166:DB166"/>
    <mergeCell ref="DA167:DA170"/>
    <mergeCell ref="DA171:DB171"/>
    <mergeCell ref="DA172:DB172"/>
    <mergeCell ref="DA173:DB173"/>
    <mergeCell ref="DA174:DB174"/>
    <mergeCell ref="DA175:DB175"/>
    <mergeCell ref="DA176:DB176"/>
    <mergeCell ref="DA177:DB177"/>
    <mergeCell ref="DA178:DB178"/>
    <mergeCell ref="DA179:DA181"/>
    <mergeCell ref="DA182:DA186"/>
    <mergeCell ref="DA187:DB187"/>
    <mergeCell ref="AH1305:AI1305"/>
    <mergeCell ref="AH1306:AI1306"/>
    <mergeCell ref="AK1307:AL1307"/>
    <mergeCell ref="AK1306:AL1306"/>
    <mergeCell ref="AH1309:AI1309"/>
    <mergeCell ref="AH1310:AI1310"/>
    <mergeCell ref="K1305:N1305"/>
    <mergeCell ref="K1304:N1304"/>
    <mergeCell ref="O1304:R1304"/>
    <mergeCell ref="S1304:V1304"/>
    <mergeCell ref="O1302:R1302"/>
    <mergeCell ref="K1302:N1302"/>
    <mergeCell ref="K1303:N1303"/>
    <mergeCell ref="C51:AD51"/>
    <mergeCell ref="B1063:AD1063"/>
    <mergeCell ref="C1064:AD1064"/>
    <mergeCell ref="C1065:AD1065"/>
    <mergeCell ref="B126:AD126"/>
    <mergeCell ref="AJ89:AK89"/>
    <mergeCell ref="AJ90:AK90"/>
    <mergeCell ref="AJ91:AK91"/>
    <mergeCell ref="AJ92:AK92"/>
    <mergeCell ref="AH90:AI90"/>
    <mergeCell ref="AH91:AI91"/>
    <mergeCell ref="B122:AD122"/>
    <mergeCell ref="AK1136:AL1136"/>
    <mergeCell ref="AK1131:AL1131"/>
    <mergeCell ref="AK1132:AL1132"/>
    <mergeCell ref="AK1133:AL1133"/>
    <mergeCell ref="AK1134:AL1134"/>
    <mergeCell ref="AK1135:AL1135"/>
    <mergeCell ref="AH1266:AI1266"/>
    <mergeCell ref="AQ584:AR584"/>
    <mergeCell ref="AQ585:AR585"/>
    <mergeCell ref="AH1207:AI1207"/>
    <mergeCell ref="AH1205:AI1205"/>
    <mergeCell ref="AH1206:AI1206"/>
    <mergeCell ref="D1156:L1156"/>
    <mergeCell ref="D1157:L1157"/>
    <mergeCell ref="D1158:L1158"/>
    <mergeCell ref="D1159:L1159"/>
    <mergeCell ref="D1160:L1160"/>
    <mergeCell ref="D1161:L1161"/>
    <mergeCell ref="D1162:L1162"/>
    <mergeCell ref="CA58:CD58"/>
    <mergeCell ref="BX59:BY59"/>
    <mergeCell ref="CA59:CB59"/>
    <mergeCell ref="CC59:CD59"/>
    <mergeCell ref="CF59:CG59"/>
    <mergeCell ref="BX67:BY67"/>
    <mergeCell ref="CA67:CB67"/>
    <mergeCell ref="CC67:CD67"/>
    <mergeCell ref="BX72:BY72"/>
    <mergeCell ref="CA72:CB72"/>
    <mergeCell ref="CC72:CD72"/>
    <mergeCell ref="BX77:BY77"/>
    <mergeCell ref="CA77:CB77"/>
    <mergeCell ref="CC77:CD77"/>
    <mergeCell ref="BX82:BY82"/>
    <mergeCell ref="CA82:CB82"/>
    <mergeCell ref="CC82:CD82"/>
    <mergeCell ref="BX87:BY87"/>
    <mergeCell ref="CA87:CB87"/>
    <mergeCell ref="CC87:CD87"/>
    <mergeCell ref="CI59:CJ59"/>
    <mergeCell ref="BX60:BY60"/>
    <mergeCell ref="CA60:CB60"/>
    <mergeCell ref="CC60:CD60"/>
    <mergeCell ref="CF60:CG60"/>
    <mergeCell ref="CI60:CJ60"/>
    <mergeCell ref="BX61:BY61"/>
    <mergeCell ref="CA61:CB61"/>
    <mergeCell ref="CC61:CD61"/>
    <mergeCell ref="CI61:CJ61"/>
    <mergeCell ref="BX62:BY62"/>
    <mergeCell ref="CA62:CB62"/>
    <mergeCell ref="CC62:CD62"/>
    <mergeCell ref="CI62:CJ62"/>
    <mergeCell ref="CC65:CD65"/>
    <mergeCell ref="CI65:CJ65"/>
    <mergeCell ref="BX66:BY66"/>
    <mergeCell ref="CA66:CB66"/>
    <mergeCell ref="CC66:CD66"/>
    <mergeCell ref="CI66:CJ66"/>
    <mergeCell ref="BX63:BY63"/>
    <mergeCell ref="CA63:CB63"/>
    <mergeCell ref="CC63:CD63"/>
    <mergeCell ref="CI63:CJ63"/>
    <mergeCell ref="BX64:BY64"/>
    <mergeCell ref="CA64:CB64"/>
    <mergeCell ref="CC64:CD64"/>
    <mergeCell ref="CI67:CJ67"/>
    <mergeCell ref="BX68:BY68"/>
    <mergeCell ref="CA68:CB68"/>
    <mergeCell ref="CC68:CD68"/>
    <mergeCell ref="CI68:CJ68"/>
    <mergeCell ref="BX69:BY69"/>
    <mergeCell ref="CA69:CB69"/>
    <mergeCell ref="CC69:CD69"/>
    <mergeCell ref="CI69:CJ69"/>
    <mergeCell ref="CA65:CB65"/>
    <mergeCell ref="BX70:BY70"/>
    <mergeCell ref="CA70:CB70"/>
    <mergeCell ref="CC70:CD70"/>
    <mergeCell ref="CI70:CJ70"/>
    <mergeCell ref="BX71:BY71"/>
    <mergeCell ref="CA71:CB71"/>
    <mergeCell ref="CC71:CD71"/>
    <mergeCell ref="CI71:CJ71"/>
    <mergeCell ref="CI72:CJ72"/>
    <mergeCell ref="BX73:BY73"/>
    <mergeCell ref="CA73:CB73"/>
    <mergeCell ref="CC73:CD73"/>
    <mergeCell ref="CI73:CJ73"/>
    <mergeCell ref="BX74:BY74"/>
    <mergeCell ref="CA74:CB74"/>
    <mergeCell ref="CC74:CD74"/>
    <mergeCell ref="CI74:CJ74"/>
    <mergeCell ref="BX75:BY75"/>
    <mergeCell ref="CA75:CB75"/>
    <mergeCell ref="CC75:CD75"/>
    <mergeCell ref="CI75:CJ75"/>
    <mergeCell ref="BX76:BY76"/>
    <mergeCell ref="CA76:CB76"/>
    <mergeCell ref="CC76:CD76"/>
    <mergeCell ref="CI76:CJ76"/>
    <mergeCell ref="CI77:CJ77"/>
    <mergeCell ref="BX78:BY78"/>
    <mergeCell ref="CA78:CB78"/>
    <mergeCell ref="CC78:CD78"/>
    <mergeCell ref="CI78:CJ78"/>
    <mergeCell ref="BX79:BY79"/>
    <mergeCell ref="CA79:CB79"/>
    <mergeCell ref="CC79:CD79"/>
    <mergeCell ref="CI79:CJ79"/>
    <mergeCell ref="BX80:BY80"/>
    <mergeCell ref="CA80:CB80"/>
    <mergeCell ref="CC80:CD80"/>
    <mergeCell ref="CI80:CJ80"/>
    <mergeCell ref="BX81:BY81"/>
    <mergeCell ref="CA81:CB81"/>
    <mergeCell ref="CC81:CD81"/>
    <mergeCell ref="CI81:CJ81"/>
    <mergeCell ref="CI82:CJ82"/>
    <mergeCell ref="BX83:BY83"/>
    <mergeCell ref="CA83:CB83"/>
    <mergeCell ref="CC83:CD83"/>
    <mergeCell ref="CI83:CJ83"/>
    <mergeCell ref="BX84:BY84"/>
    <mergeCell ref="CA84:CB84"/>
    <mergeCell ref="CC84:CD84"/>
    <mergeCell ref="CI84:CJ84"/>
    <mergeCell ref="BX85:BY85"/>
    <mergeCell ref="CA85:CB85"/>
    <mergeCell ref="CC85:CD85"/>
    <mergeCell ref="CI85:CJ85"/>
    <mergeCell ref="BX86:BY86"/>
    <mergeCell ref="CA86:CB86"/>
    <mergeCell ref="CC86:CD86"/>
    <mergeCell ref="CI86:CJ86"/>
    <mergeCell ref="CI87:CJ87"/>
    <mergeCell ref="BX88:BY88"/>
    <mergeCell ref="CA88:CB88"/>
    <mergeCell ref="CC88:CD88"/>
    <mergeCell ref="CI88:CJ88"/>
    <mergeCell ref="BX89:BY89"/>
    <mergeCell ref="CA89:CB89"/>
    <mergeCell ref="CC89:CD89"/>
    <mergeCell ref="CI89:CJ89"/>
    <mergeCell ref="BX90:BY90"/>
    <mergeCell ref="CA90:CB90"/>
    <mergeCell ref="CC90:CD90"/>
    <mergeCell ref="CI90:CJ90"/>
    <mergeCell ref="BX91:BY91"/>
    <mergeCell ref="CA91:CB91"/>
    <mergeCell ref="CC91:CD91"/>
    <mergeCell ref="CI91:CJ91"/>
    <mergeCell ref="BX92:BY92"/>
    <mergeCell ref="CA92:CB92"/>
    <mergeCell ref="CC92:CD92"/>
    <mergeCell ref="CI92:CJ92"/>
    <mergeCell ref="BX93:BY93"/>
    <mergeCell ref="CA93:CB93"/>
    <mergeCell ref="CC93:CD93"/>
    <mergeCell ref="CI93:CJ93"/>
    <mergeCell ref="BX103:BY103"/>
    <mergeCell ref="CA103:CB103"/>
    <mergeCell ref="CC103:CD103"/>
    <mergeCell ref="CI103:CJ103"/>
    <mergeCell ref="BX94:BY94"/>
    <mergeCell ref="CA94:CB94"/>
    <mergeCell ref="CC94:CD94"/>
    <mergeCell ref="CI94:CJ94"/>
    <mergeCell ref="BX95:BY95"/>
    <mergeCell ref="CA95:CB95"/>
    <mergeCell ref="CC95:CD95"/>
    <mergeCell ref="CI95:CJ95"/>
    <mergeCell ref="BX96:BY96"/>
    <mergeCell ref="CA96:CB96"/>
    <mergeCell ref="CC96:CD96"/>
    <mergeCell ref="CI96:CJ96"/>
    <mergeCell ref="BX97:BY97"/>
    <mergeCell ref="CA97:CB97"/>
    <mergeCell ref="CC97:CD97"/>
    <mergeCell ref="CI97:CJ97"/>
    <mergeCell ref="BX98:BY98"/>
    <mergeCell ref="CA98:CB98"/>
    <mergeCell ref="CC98:CD98"/>
    <mergeCell ref="CI98:CJ98"/>
    <mergeCell ref="BX105:BY105"/>
    <mergeCell ref="CA105:CB105"/>
    <mergeCell ref="CC105:CD105"/>
    <mergeCell ref="CI105:CJ105"/>
    <mergeCell ref="BX106:BY106"/>
    <mergeCell ref="CA106:CB106"/>
    <mergeCell ref="CC106:CD106"/>
    <mergeCell ref="CI106:CJ106"/>
    <mergeCell ref="BX107:BY107"/>
    <mergeCell ref="CA107:CB107"/>
    <mergeCell ref="CC107:CD107"/>
    <mergeCell ref="CI107:CJ107"/>
    <mergeCell ref="BX108:BY108"/>
    <mergeCell ref="CA108:CB108"/>
    <mergeCell ref="CC108:CD108"/>
    <mergeCell ref="CI108:CJ108"/>
    <mergeCell ref="BX99:BY99"/>
    <mergeCell ref="CA99:CB99"/>
    <mergeCell ref="CC99:CD99"/>
    <mergeCell ref="CI99:CJ99"/>
    <mergeCell ref="BX100:BY100"/>
    <mergeCell ref="CA100:CB100"/>
    <mergeCell ref="CC100:CD100"/>
    <mergeCell ref="CI100:CJ100"/>
    <mergeCell ref="BX101:BY101"/>
    <mergeCell ref="CA101:CB101"/>
    <mergeCell ref="CC101:CD101"/>
    <mergeCell ref="CI101:CJ101"/>
    <mergeCell ref="BX102:BY102"/>
    <mergeCell ref="CA102:CB102"/>
    <mergeCell ref="CC102:CD102"/>
    <mergeCell ref="CI102:CJ102"/>
    <mergeCell ref="BX114:BY114"/>
    <mergeCell ref="CA114:CB114"/>
    <mergeCell ref="CC114:CD114"/>
    <mergeCell ref="CI114:CJ114"/>
    <mergeCell ref="BX115:BY115"/>
    <mergeCell ref="CC115:CD115"/>
    <mergeCell ref="CI115:CJ115"/>
    <mergeCell ref="CL58:EN58"/>
    <mergeCell ref="BX109:BY109"/>
    <mergeCell ref="CA109:CB109"/>
    <mergeCell ref="CC109:CD109"/>
    <mergeCell ref="CI109:CJ109"/>
    <mergeCell ref="BX110:BY110"/>
    <mergeCell ref="CA110:CB110"/>
    <mergeCell ref="CC110:CD110"/>
    <mergeCell ref="CI110:CJ110"/>
    <mergeCell ref="BX111:BY111"/>
    <mergeCell ref="CA111:CB111"/>
    <mergeCell ref="CC111:CD111"/>
    <mergeCell ref="CI111:CJ111"/>
    <mergeCell ref="BX112:BY112"/>
    <mergeCell ref="CA112:CB112"/>
    <mergeCell ref="CC112:CD112"/>
    <mergeCell ref="CI112:CJ112"/>
    <mergeCell ref="BX113:BY113"/>
    <mergeCell ref="CA113:CB113"/>
    <mergeCell ref="CC113:CD113"/>
    <mergeCell ref="CI113:CJ113"/>
    <mergeCell ref="BX104:BY104"/>
    <mergeCell ref="CA104:CB104"/>
    <mergeCell ref="CC104:CD104"/>
    <mergeCell ref="CI104:CJ104"/>
    <mergeCell ref="DE138:DF138"/>
    <mergeCell ref="DE139:DF139"/>
    <mergeCell ref="DE140:DF140"/>
    <mergeCell ref="DE141:DF141"/>
    <mergeCell ref="DE142:DF142"/>
    <mergeCell ref="DE143:DF143"/>
    <mergeCell ref="EC138:ED138"/>
    <mergeCell ref="EC139:ED139"/>
    <mergeCell ref="EC140:ED140"/>
    <mergeCell ref="EC141:ED141"/>
    <mergeCell ref="EC142:ED142"/>
    <mergeCell ref="EC143:ED143"/>
    <mergeCell ref="DE137:DZ137"/>
    <mergeCell ref="EC137:EJ137"/>
    <mergeCell ref="EM138:EN138"/>
    <mergeCell ref="EM139:EN139"/>
    <mergeCell ref="EM140:EN140"/>
    <mergeCell ref="EM141:EN141"/>
    <mergeCell ref="EM142:EN142"/>
    <mergeCell ref="EM143:EN143"/>
    <mergeCell ref="EM137:ET137"/>
    <mergeCell ref="FK138:FL138"/>
    <mergeCell ref="FK139:FL139"/>
    <mergeCell ref="FK140:FL140"/>
    <mergeCell ref="FK141:FL141"/>
    <mergeCell ref="FK142:FL142"/>
    <mergeCell ref="FK143:FL143"/>
    <mergeCell ref="FK137:FQ137"/>
    <mergeCell ref="FT138:FU138"/>
    <mergeCell ref="FT139:FU139"/>
    <mergeCell ref="FT140:FU140"/>
    <mergeCell ref="FT141:FU141"/>
    <mergeCell ref="FT142:FU142"/>
    <mergeCell ref="FT143:FU143"/>
    <mergeCell ref="FT137:HB137"/>
    <mergeCell ref="EW138:EX138"/>
    <mergeCell ref="EW139:EX139"/>
    <mergeCell ref="EW140:EX140"/>
    <mergeCell ref="EW141:EX141"/>
    <mergeCell ref="EW142:EX142"/>
    <mergeCell ref="EW143:EX143"/>
    <mergeCell ref="EW137:EZ137"/>
    <mergeCell ref="FC138:FD138"/>
    <mergeCell ref="FC139:FD139"/>
    <mergeCell ref="FC140:FD140"/>
    <mergeCell ref="FC141:FD141"/>
    <mergeCell ref="FC142:FD142"/>
    <mergeCell ref="FC143:FD143"/>
    <mergeCell ref="FC137:FH137"/>
    <mergeCell ref="BE1354:BF1354"/>
    <mergeCell ref="BE1355:BF1355"/>
    <mergeCell ref="BE1349:BK1349"/>
    <mergeCell ref="AT1195:AU1195"/>
    <mergeCell ref="AT1196:AU1196"/>
    <mergeCell ref="AT1197:AU1197"/>
    <mergeCell ref="AV1192:BL1192"/>
    <mergeCell ref="AV1226:AW1226"/>
    <mergeCell ref="AV1227:AW1227"/>
    <mergeCell ref="AV1228:AW1228"/>
    <mergeCell ref="AV1229:AW1229"/>
    <mergeCell ref="AV1230:AW1230"/>
    <mergeCell ref="AV1231:AW1231"/>
    <mergeCell ref="AT1191:BL1191"/>
    <mergeCell ref="AX1226:BC1226"/>
    <mergeCell ref="AV1225:BC1225"/>
    <mergeCell ref="BE1350:BF1350"/>
    <mergeCell ref="BE1351:BF1351"/>
    <mergeCell ref="BE1352:BF1352"/>
    <mergeCell ref="BE1353:BF1353"/>
    <mergeCell ref="BL1274:BM1274"/>
    <mergeCell ref="BL1275:BM1275"/>
    <mergeCell ref="BL1276:BM1276"/>
    <mergeCell ref="BB1274:BG1274"/>
    <mergeCell ref="BB1275:BC1275"/>
    <mergeCell ref="BD1275:BE1275"/>
    <mergeCell ref="BF1275:BG1275"/>
    <mergeCell ref="AW1313:AX1313"/>
    <mergeCell ref="AT1192:AU1192"/>
    <mergeCell ref="AT1193:AU1193"/>
    <mergeCell ref="AV1285:AW1285"/>
    <mergeCell ref="BL1279:BM1279"/>
  </mergeCells>
  <phoneticPr fontId="51" type="noConversion"/>
  <conditionalFormatting sqref="A1:XFD59 A60:CH114 A115:XFD397 A398:BJ432 A433:XFD644 A645:BV694 A695:XFD1274 A1275:BK1284 A1285:XFD1048576 CK60:XFD114 BM398:XFD432 BY645:XFD694 BN1275:XFD1284">
    <cfRule type="expression" dxfId="621" priority="1015" stopIfTrue="1">
      <formula>AND($A$1&lt;&gt;"",SEARCH("igual o mayor",A1)&gt;0)</formula>
    </cfRule>
  </conditionalFormatting>
  <conditionalFormatting sqref="A1:XFD59 A60:CH114 A115:XFD397 A398:BJ432 A433:XFD644 A645:BV694 A695:XFD1274 A1275:BK1284 A1285:XFD1048576">
    <cfRule type="expression" dxfId="620" priority="1014" stopIfTrue="1">
      <formula>AND($A$1&lt;&gt;"",SEARCH("la pregunta",A1)&gt;0)</formula>
    </cfRule>
    <cfRule type="expression" dxfId="619" priority="1013" stopIfTrue="1">
      <formula>AND($A$1&lt;&gt;"",SUM(A1)&gt;0)</formula>
    </cfRule>
    <cfRule type="expression" dxfId="618" priority="1012" stopIfTrue="1">
      <formula>AND($A$1&lt;&gt;"",SEARCH("no puede registrar",A1)&gt;0)</formula>
    </cfRule>
    <cfRule type="expression" dxfId="617" priority="1011" stopIfTrue="1">
      <formula>AND($A$1&lt;&gt;"",SEARCH("en blanco",A1)&gt;0)</formula>
    </cfRule>
    <cfRule type="expression" dxfId="616" priority="1010" stopIfTrue="1">
      <formula>AND($A$1&lt;&gt;"",SEARCH("pase a la pregunta",A1)&gt;0)</formula>
    </cfRule>
    <cfRule type="expression" dxfId="615" priority="1009" stopIfTrue="1">
      <formula>AND($A$1&lt;&gt;"",SEARCH("igual o menor",A1)&gt;0)</formula>
    </cfRule>
  </conditionalFormatting>
  <conditionalFormatting sqref="A1:XFD59 A60:CH114 CK60:XFD114 A115:XFD397 A398:BJ432 BM398:XFD432 A433:XFD644 A645:BV694 BY645:XFD694 A695:XFD1274 A1275:BK1284 BN1275:XFD1284 A1285:XFD1048576">
    <cfRule type="expression" dxfId="614" priority="1020" stopIfTrue="1">
      <formula>AND($A$1&lt;&gt;"",SUM(A1)&gt;0)</formula>
    </cfRule>
    <cfRule type="expression" dxfId="613" priority="1019" stopIfTrue="1">
      <formula>AND($A$1&lt;&gt;"",SEARCH("no puede registrar",A1)&gt;0)</formula>
    </cfRule>
    <cfRule type="expression" dxfId="612" priority="1018" stopIfTrue="1">
      <formula>AND($A$1&lt;&gt;"",SEARCH("en blanco",A1)&gt;0)</formula>
    </cfRule>
    <cfRule type="expression" dxfId="611" priority="1017" stopIfTrue="1">
      <formula>AND($A$1&lt;&gt;"",SEARCH("pase a la pregunta",A1)&gt;0)</formula>
    </cfRule>
    <cfRule type="expression" dxfId="610" priority="1016" stopIfTrue="1">
      <formula>AND($A$1&lt;&gt;"",SEARCH("igual o menor",A1)&gt;0)</formula>
    </cfRule>
    <cfRule type="expression" dxfId="609" priority="1021" stopIfTrue="1">
      <formula>AND($A$1&lt;&gt;"",SEARCH("la pregunta",A1)&gt;0)</formula>
    </cfRule>
  </conditionalFormatting>
  <conditionalFormatting sqref="A695:XFD1274 A60:CH114 A645:BV694 A115:XFD397 A433:XFD644 A398:BJ432 A1275:BK1284 A1285:XFD1048576 A1:XFD59">
    <cfRule type="expression" dxfId="608" priority="1008" stopIfTrue="1">
      <formula>AND($A$1&lt;&gt;"",SEARCH("igual o mayor",A1)&gt;0)</formula>
    </cfRule>
  </conditionalFormatting>
  <conditionalFormatting sqref="C992:C1006 C1008">
    <cfRule type="expression" dxfId="607" priority="209">
      <formula>$AJ$992=1</formula>
    </cfRule>
  </conditionalFormatting>
  <conditionalFormatting sqref="C992:C1007">
    <cfRule type="expression" dxfId="606" priority="208">
      <formula>$AJ$993=1</formula>
    </cfRule>
  </conditionalFormatting>
  <conditionalFormatting sqref="C1225:C1230 C1232">
    <cfRule type="expression" dxfId="605" priority="192">
      <formula>$AJ$1226=1</formula>
    </cfRule>
  </conditionalFormatting>
  <conditionalFormatting sqref="C1225:C1231">
    <cfRule type="expression" dxfId="604" priority="191">
      <formula>$AJ$1227=1</formula>
    </cfRule>
  </conditionalFormatting>
  <conditionalFormatting sqref="C1072:F1072">
    <cfRule type="expression" dxfId="603" priority="1007">
      <formula>$AH$1063=1</formula>
    </cfRule>
  </conditionalFormatting>
  <conditionalFormatting sqref="D398:AD432 D481:L485 D516:AD550 D569:AD603">
    <cfRule type="expression" dxfId="602" priority="256">
      <formula>$AH$376=1</formula>
    </cfRule>
  </conditionalFormatting>
  <conditionalFormatting sqref="D451:AD485">
    <cfRule type="expression" dxfId="601" priority="163">
      <formula>$AH$376=1</formula>
    </cfRule>
  </conditionalFormatting>
  <conditionalFormatting sqref="D645:AD694 C992:C1008 S1024:AD1028 D1048:AD1052">
    <cfRule type="expression" dxfId="600" priority="254">
      <formula>$AH$615=1</formula>
    </cfRule>
  </conditionalFormatting>
  <conditionalFormatting sqref="D715:AD764">
    <cfRule type="expression" dxfId="599" priority="161">
      <formula>$AH$615=1</formula>
    </cfRule>
  </conditionalFormatting>
  <conditionalFormatting sqref="D784:AD833">
    <cfRule type="expression" dxfId="598" priority="158">
      <formula>$AH$615=1</formula>
    </cfRule>
  </conditionalFormatting>
  <conditionalFormatting sqref="D839:AD888">
    <cfRule type="expression" dxfId="597" priority="154">
      <formula>$AH$615=1</formula>
    </cfRule>
  </conditionalFormatting>
  <conditionalFormatting sqref="D894:AD943">
    <cfRule type="expression" dxfId="596" priority="150">
      <formula>$AH$615=1</formula>
    </cfRule>
  </conditionalFormatting>
  <conditionalFormatting sqref="D1048:AD1052">
    <cfRule type="expression" dxfId="595" priority="201">
      <formula>$AH$1048=1</formula>
    </cfRule>
  </conditionalFormatting>
  <conditionalFormatting sqref="D1111:AD1165">
    <cfRule type="expression" dxfId="594" priority="197">
      <formula>$AH$1111=1</formula>
    </cfRule>
  </conditionalFormatting>
  <conditionalFormatting sqref="D1275:AD1284 D1303:AD1312">
    <cfRule type="expression" dxfId="593" priority="185">
      <formula>$AH$1243=1</formula>
    </cfRule>
  </conditionalFormatting>
  <conditionalFormatting sqref="F1210">
    <cfRule type="expression" dxfId="592" priority="193">
      <formula>$AJ$1210=0</formula>
    </cfRule>
  </conditionalFormatting>
  <conditionalFormatting sqref="F487:AD487">
    <cfRule type="expression" dxfId="591" priority="257">
      <formula>$AJ$487=0</formula>
    </cfRule>
  </conditionalFormatting>
  <conditionalFormatting sqref="F1031:AD1031">
    <cfRule type="expression" dxfId="590" priority="205">
      <formula>$AJ$1031=0</formula>
    </cfRule>
  </conditionalFormatting>
  <conditionalFormatting sqref="F1358:AD1358">
    <cfRule type="expression" dxfId="589" priority="181">
      <formula>$AJ$1358=0</formula>
    </cfRule>
  </conditionalFormatting>
  <conditionalFormatting sqref="H314">
    <cfRule type="expression" dxfId="588" priority="270">
      <formula>$AJ314=0</formula>
    </cfRule>
  </conditionalFormatting>
  <conditionalFormatting sqref="H316">
    <cfRule type="expression" dxfId="587" priority="268">
      <formula>$AJ316=0</formula>
    </cfRule>
  </conditionalFormatting>
  <conditionalFormatting sqref="H318">
    <cfRule type="expression" dxfId="586" priority="267">
      <formula>$AJ318=0</formula>
    </cfRule>
  </conditionalFormatting>
  <conditionalFormatting sqref="H320">
    <cfRule type="expression" dxfId="585" priority="266">
      <formula>$AJ320=0</formula>
    </cfRule>
  </conditionalFormatting>
  <conditionalFormatting sqref="H322">
    <cfRule type="expression" dxfId="584" priority="265">
      <formula>$AJ322=0</formula>
    </cfRule>
  </conditionalFormatting>
  <conditionalFormatting sqref="H324">
    <cfRule type="expression" dxfId="583" priority="264">
      <formula>$AJ324=0</formula>
    </cfRule>
  </conditionalFormatting>
  <conditionalFormatting sqref="H326">
    <cfRule type="expression" dxfId="582" priority="263">
      <formula>$AJ326=0</formula>
    </cfRule>
  </conditionalFormatting>
  <conditionalFormatting sqref="I198:AD252">
    <cfRule type="expression" dxfId="581" priority="261">
      <formula>$AH138=1</formula>
    </cfRule>
  </conditionalFormatting>
  <conditionalFormatting sqref="I238:AD252">
    <cfRule type="expression" dxfId="580" priority="165">
      <formula>$AH238=1</formula>
    </cfRule>
  </conditionalFormatting>
  <conditionalFormatting sqref="I258:AD312">
    <cfRule type="expression" dxfId="579" priority="260">
      <formula>$AH138=1</formula>
    </cfRule>
  </conditionalFormatting>
  <conditionalFormatting sqref="I298:AD312">
    <cfRule type="expression" dxfId="578" priority="164">
      <formula>$AH298=1</formula>
    </cfRule>
  </conditionalFormatting>
  <conditionalFormatting sqref="I839:AD888 I939:AD943">
    <cfRule type="expression" dxfId="577" priority="153">
      <formula>$AH784=1</formula>
    </cfRule>
    <cfRule type="expression" dxfId="576" priority="152">
      <formula>AND($D784&lt;&gt;"",BH$138=1)</formula>
    </cfRule>
  </conditionalFormatting>
  <conditionalFormatting sqref="I894:AD943">
    <cfRule type="expression" dxfId="575" priority="169">
      <formula>AND($D784&lt;&gt;"",CD$138=1)</formula>
    </cfRule>
    <cfRule type="expression" dxfId="574" priority="170">
      <formula>$AH784=1</formula>
    </cfRule>
  </conditionalFormatting>
  <conditionalFormatting sqref="K1230:AD1230">
    <cfRule type="expression" dxfId="573" priority="189">
      <formula>$AJ$1230=0</formula>
    </cfRule>
  </conditionalFormatting>
  <conditionalFormatting sqref="L1006:AD1006">
    <cfRule type="expression" dxfId="572" priority="210">
      <formula>$AJ$1006=0</formula>
    </cfRule>
  </conditionalFormatting>
  <conditionalFormatting sqref="M451:AD485">
    <cfRule type="expression" dxfId="571" priority="258">
      <formula>$AH451=1</formula>
    </cfRule>
  </conditionalFormatting>
  <conditionalFormatting sqref="M516:AD550">
    <cfRule type="expression" dxfId="570" priority="255">
      <formula>$AH516=1</formula>
    </cfRule>
  </conditionalFormatting>
  <conditionalFormatting sqref="M569:AD603">
    <cfRule type="expression" dxfId="569" priority="178">
      <formula>$AH569=1</formula>
    </cfRule>
  </conditionalFormatting>
  <conditionalFormatting sqref="O138:AD192">
    <cfRule type="expression" dxfId="568" priority="262">
      <formula>$AH138=1</formula>
    </cfRule>
  </conditionalFormatting>
  <conditionalFormatting sqref="O784:AD833">
    <cfRule type="expression" dxfId="567" priority="156">
      <formula>AND($D784&lt;&gt;"",AR$138=1)</formula>
    </cfRule>
    <cfRule type="expression" dxfId="566" priority="157">
      <formula>$AH784=1</formula>
    </cfRule>
  </conditionalFormatting>
  <conditionalFormatting sqref="Q60:V114">
    <cfRule type="expression" dxfId="565" priority="1006">
      <formula>$CA60=1</formula>
    </cfRule>
  </conditionalFormatting>
  <conditionalFormatting sqref="Q1226:AD1226">
    <cfRule type="expression" dxfId="564" priority="190">
      <formula>$AQ$1226=0</formula>
    </cfRule>
  </conditionalFormatting>
  <conditionalFormatting sqref="Q1255:AD1255">
    <cfRule type="expression" dxfId="563" priority="187">
      <formula>$AH$1255=1</formula>
    </cfRule>
  </conditionalFormatting>
  <conditionalFormatting sqref="Q1333:AD1333">
    <cfRule type="expression" dxfId="562" priority="183">
      <formula>$AH$1333=1</formula>
    </cfRule>
  </conditionalFormatting>
  <conditionalFormatting sqref="R645:S694">
    <cfRule type="expression" dxfId="561" priority="295">
      <formula>$BB645=1</formula>
    </cfRule>
  </conditionalFormatting>
  <conditionalFormatting sqref="S1303:V1312">
    <cfRule type="expression" dxfId="560" priority="180">
      <formula>$AH1303=1</formula>
    </cfRule>
  </conditionalFormatting>
  <conditionalFormatting sqref="S1024:AD1028">
    <cfRule type="expression" dxfId="559" priority="207">
      <formula>$AH$1024=1</formula>
    </cfRule>
  </conditionalFormatting>
  <conditionalFormatting sqref="S1111:AD1165">
    <cfRule type="expression" dxfId="558" priority="196">
      <formula>$AK1111=1</formula>
    </cfRule>
  </conditionalFormatting>
  <conditionalFormatting sqref="S1192:AD1207 C1225:C1232">
    <cfRule type="expression" dxfId="557" priority="195">
      <formula>$AH$1177=1</formula>
    </cfRule>
  </conditionalFormatting>
  <conditionalFormatting sqref="W645:AD694">
    <cfRule type="expression" dxfId="556" priority="302">
      <formula>$BE645=1</formula>
    </cfRule>
  </conditionalFormatting>
  <conditionalFormatting sqref="Y715:AD764">
    <cfRule type="expression" dxfId="555" priority="246">
      <formula>$AH715=1</formula>
    </cfRule>
  </conditionalFormatting>
  <conditionalFormatting sqref="Y1024:AD1028">
    <cfRule type="expression" dxfId="554" priority="206">
      <formula>$AK1024=1</formula>
    </cfRule>
  </conditionalFormatting>
  <conditionalFormatting sqref="Y1192:AD1207">
    <cfRule type="expression" dxfId="553" priority="194">
      <formula>$AH1192=1</formula>
    </cfRule>
  </conditionalFormatting>
  <conditionalFormatting sqref="Y1350:AD1355">
    <cfRule type="expression" dxfId="552" priority="182">
      <formula>$AH$1350=1</formula>
    </cfRule>
  </conditionalFormatting>
  <conditionalFormatting sqref="AA1275:AD1284">
    <cfRule type="expression" dxfId="551" priority="184">
      <formula>$AY1275=1</formula>
    </cfRule>
  </conditionalFormatting>
  <conditionalFormatting sqref="AA1303:AD1312">
    <cfRule type="expression" dxfId="550" priority="179">
      <formula>$AN1303=1</formula>
    </cfRule>
  </conditionalFormatting>
  <conditionalFormatting sqref="BK398:BL432">
    <cfRule type="expression" dxfId="549" priority="33" stopIfTrue="1">
      <formula>AND($A$1&lt;&gt;"",SEARCH("no puede registrar",BK398)&gt;0)</formula>
    </cfRule>
    <cfRule type="expression" dxfId="548" priority="29" stopIfTrue="1">
      <formula>AND($A$1&lt;&gt;"",SEARCH("igual o mayor",BK398)&gt;0)</formula>
    </cfRule>
    <cfRule type="expression" dxfId="547" priority="35" stopIfTrue="1">
      <formula>AND($A$1&lt;&gt;"",SEARCH("la pregunta",BK398)&gt;0)</formula>
    </cfRule>
    <cfRule type="expression" dxfId="546" priority="34" stopIfTrue="1">
      <formula>AND($A$1&lt;&gt;"",SUM(BK398)&gt;0)</formula>
    </cfRule>
    <cfRule type="expression" dxfId="545" priority="32" stopIfTrue="1">
      <formula>AND($A$1&lt;&gt;"",SEARCH("en blanco",BK398)&gt;0)</formula>
    </cfRule>
    <cfRule type="expression" dxfId="544" priority="31" stopIfTrue="1">
      <formula>AND($A$1&lt;&gt;"",SEARCH("pase a la pregunta",BK398)&gt;0)</formula>
    </cfRule>
    <cfRule type="expression" dxfId="543" priority="30" stopIfTrue="1">
      <formula>AND($A$1&lt;&gt;"",SEARCH("igual o menor",BK398)&gt;0)</formula>
    </cfRule>
  </conditionalFormatting>
  <conditionalFormatting sqref="BK398:XFD432">
    <cfRule type="expression" dxfId="542" priority="36" stopIfTrue="1">
      <formula>AND($A$1&lt;&gt;"",SEARCH("igual o mayor",BK398)&gt;0)</formula>
    </cfRule>
    <cfRule type="expression" dxfId="541" priority="41" stopIfTrue="1">
      <formula>AND($A$1&lt;&gt;"",SUM(BK398)&gt;0)</formula>
    </cfRule>
    <cfRule type="expression" dxfId="540" priority="40" stopIfTrue="1">
      <formula>AND($A$1&lt;&gt;"",SEARCH("no puede registrar",BK398)&gt;0)</formula>
    </cfRule>
    <cfRule type="expression" dxfId="539" priority="39" stopIfTrue="1">
      <formula>AND($A$1&lt;&gt;"",SEARCH("en blanco",BK398)&gt;0)</formula>
    </cfRule>
    <cfRule type="expression" dxfId="538" priority="38" stopIfTrue="1">
      <formula>AND($A$1&lt;&gt;"",SEARCH("pase a la pregunta",BK398)&gt;0)</formula>
    </cfRule>
    <cfRule type="expression" dxfId="537" priority="37" stopIfTrue="1">
      <formula>AND($A$1&lt;&gt;"",SEARCH("igual o menor",BK398)&gt;0)</formula>
    </cfRule>
    <cfRule type="expression" dxfId="536" priority="42" stopIfTrue="1">
      <formula>AND($A$1&lt;&gt;"",SEARCH("la pregunta",BK398)&gt;0)</formula>
    </cfRule>
  </conditionalFormatting>
  <conditionalFormatting sqref="BL1275:BM1284">
    <cfRule type="expression" dxfId="535" priority="2" stopIfTrue="1">
      <formula>AND($A$1&lt;&gt;"",SEARCH("igual o menor",BL1275)&gt;0)</formula>
    </cfRule>
    <cfRule type="expression" dxfId="534" priority="3" stopIfTrue="1">
      <formula>AND($A$1&lt;&gt;"",SEARCH("pase a la pregunta",BL1275)&gt;0)</formula>
    </cfRule>
    <cfRule type="expression" dxfId="533" priority="4" stopIfTrue="1">
      <formula>AND($A$1&lt;&gt;"",SEARCH("en blanco",BL1275)&gt;0)</formula>
    </cfRule>
    <cfRule type="expression" dxfId="532" priority="5" stopIfTrue="1">
      <formula>AND($A$1&lt;&gt;"",SEARCH("no puede registrar",BL1275)&gt;0)</formula>
    </cfRule>
    <cfRule type="expression" dxfId="531" priority="6" stopIfTrue="1">
      <formula>AND($A$1&lt;&gt;"",SUM(BL1275)&gt;0)</formula>
    </cfRule>
    <cfRule type="expression" dxfId="530" priority="1" stopIfTrue="1">
      <formula>AND($A$1&lt;&gt;"",SEARCH("igual o mayor",BL1275)&gt;0)</formula>
    </cfRule>
    <cfRule type="expression" dxfId="529" priority="7" stopIfTrue="1">
      <formula>AND($A$1&lt;&gt;"",SEARCH("la pregunta",BL1275)&gt;0)</formula>
    </cfRule>
  </conditionalFormatting>
  <conditionalFormatting sqref="BL1275:XFD1284">
    <cfRule type="expression" dxfId="528" priority="13" stopIfTrue="1">
      <formula>AND($A$1&lt;&gt;"",SUM(BL1275)&gt;0)</formula>
    </cfRule>
    <cfRule type="expression" dxfId="527" priority="12" stopIfTrue="1">
      <formula>AND($A$1&lt;&gt;"",SEARCH("no puede registrar",BL1275)&gt;0)</formula>
    </cfRule>
    <cfRule type="expression" dxfId="526" priority="11" stopIfTrue="1">
      <formula>AND($A$1&lt;&gt;"",SEARCH("en blanco",BL1275)&gt;0)</formula>
    </cfRule>
    <cfRule type="expression" dxfId="525" priority="10" stopIfTrue="1">
      <formula>AND($A$1&lt;&gt;"",SEARCH("pase a la pregunta",BL1275)&gt;0)</formula>
    </cfRule>
    <cfRule type="expression" dxfId="524" priority="9" stopIfTrue="1">
      <formula>AND($A$1&lt;&gt;"",SEARCH("igual o menor",BL1275)&gt;0)</formula>
    </cfRule>
    <cfRule type="expression" dxfId="523" priority="14" stopIfTrue="1">
      <formula>AND($A$1&lt;&gt;"",SEARCH("la pregunta",BL1275)&gt;0)</formula>
    </cfRule>
    <cfRule type="expression" dxfId="522" priority="8" stopIfTrue="1">
      <formula>AND($A$1&lt;&gt;"",SEARCH("igual o mayor",BL1275)&gt;0)</formula>
    </cfRule>
  </conditionalFormatting>
  <conditionalFormatting sqref="BW645:BX694">
    <cfRule type="expression" dxfId="521" priority="17" stopIfTrue="1">
      <formula>AND($A$1&lt;&gt;"",SEARCH("pase a la pregunta",BW645)&gt;0)</formula>
    </cfRule>
    <cfRule type="expression" dxfId="520" priority="21" stopIfTrue="1">
      <formula>AND($A$1&lt;&gt;"",SEARCH("la pregunta",BW645)&gt;0)</formula>
    </cfRule>
    <cfRule type="expression" dxfId="519" priority="20" stopIfTrue="1">
      <formula>AND($A$1&lt;&gt;"",SUM(BW645)&gt;0)</formula>
    </cfRule>
    <cfRule type="expression" dxfId="518" priority="19" stopIfTrue="1">
      <formula>AND($A$1&lt;&gt;"",SEARCH("no puede registrar",BW645)&gt;0)</formula>
    </cfRule>
    <cfRule type="expression" dxfId="517" priority="18" stopIfTrue="1">
      <formula>AND($A$1&lt;&gt;"",SEARCH("en blanco",BW645)&gt;0)</formula>
    </cfRule>
    <cfRule type="expression" dxfId="516" priority="16" stopIfTrue="1">
      <formula>AND($A$1&lt;&gt;"",SEARCH("igual o menor",BW645)&gt;0)</formula>
    </cfRule>
    <cfRule type="expression" dxfId="515" priority="15" stopIfTrue="1">
      <formula>AND($A$1&lt;&gt;"",SEARCH("igual o mayor",BW645)&gt;0)</formula>
    </cfRule>
  </conditionalFormatting>
  <conditionalFormatting sqref="BW645:XFD694">
    <cfRule type="expression" dxfId="514" priority="28" stopIfTrue="1">
      <formula>AND($A$1&lt;&gt;"",SEARCH("la pregunta",BW645)&gt;0)</formula>
    </cfRule>
    <cfRule type="expression" dxfId="513" priority="27" stopIfTrue="1">
      <formula>AND($A$1&lt;&gt;"",SUM(BW645)&gt;0)</formula>
    </cfRule>
    <cfRule type="expression" dxfId="512" priority="23" stopIfTrue="1">
      <formula>AND($A$1&lt;&gt;"",SEARCH("igual o menor",BW645)&gt;0)</formula>
    </cfRule>
    <cfRule type="expression" dxfId="511" priority="22" stopIfTrue="1">
      <formula>AND($A$1&lt;&gt;"",SEARCH("igual o mayor",BW645)&gt;0)</formula>
    </cfRule>
    <cfRule type="expression" dxfId="510" priority="24" stopIfTrue="1">
      <formula>AND($A$1&lt;&gt;"",SEARCH("pase a la pregunta",BW645)&gt;0)</formula>
    </cfRule>
    <cfRule type="expression" dxfId="509" priority="25" stopIfTrue="1">
      <formula>AND($A$1&lt;&gt;"",SEARCH("en blanco",BW645)&gt;0)</formula>
    </cfRule>
    <cfRule type="expression" dxfId="508" priority="26" stopIfTrue="1">
      <formula>AND($A$1&lt;&gt;"",SEARCH("no puede registrar",BW645)&gt;0)</formula>
    </cfRule>
  </conditionalFormatting>
  <conditionalFormatting sqref="CI60:CJ114">
    <cfRule type="expression" dxfId="507" priority="44" stopIfTrue="1">
      <formula>AND($A$1&lt;&gt;"",SEARCH("igual o menor",CI60)&gt;0)</formula>
    </cfRule>
    <cfRule type="expression" dxfId="506" priority="49" stopIfTrue="1">
      <formula>AND($A$1&lt;&gt;"",SEARCH("la pregunta",CI60)&gt;0)</formula>
    </cfRule>
    <cfRule type="expression" dxfId="505" priority="43" stopIfTrue="1">
      <formula>AND($A$1&lt;&gt;"",SEARCH("igual o mayor",CI60)&gt;0)</formula>
    </cfRule>
    <cfRule type="expression" dxfId="504" priority="48" stopIfTrue="1">
      <formula>AND($A$1&lt;&gt;"",SUM(CI60)&gt;0)</formula>
    </cfRule>
    <cfRule type="expression" dxfId="503" priority="47" stopIfTrue="1">
      <formula>AND($A$1&lt;&gt;"",SEARCH("no puede registrar",CI60)&gt;0)</formula>
    </cfRule>
    <cfRule type="expression" dxfId="502" priority="46" stopIfTrue="1">
      <formula>AND($A$1&lt;&gt;"",SEARCH("en blanco",CI60)&gt;0)</formula>
    </cfRule>
    <cfRule type="expression" dxfId="501" priority="45" stopIfTrue="1">
      <formula>AND($A$1&lt;&gt;"",SEARCH("pase a la pregunta",CI60)&gt;0)</formula>
    </cfRule>
  </conditionalFormatting>
  <conditionalFormatting sqref="CI60:XFD114">
    <cfRule type="expression" dxfId="500" priority="56" stopIfTrue="1">
      <formula>AND($A$1&lt;&gt;"",SEARCH("la pregunta",CI60)&gt;0)</formula>
    </cfRule>
    <cfRule type="expression" dxfId="499" priority="55" stopIfTrue="1">
      <formula>AND($A$1&lt;&gt;"",SUM(CI60)&gt;0)</formula>
    </cfRule>
    <cfRule type="expression" dxfId="498" priority="54" stopIfTrue="1">
      <formula>AND($A$1&lt;&gt;"",SEARCH("no puede registrar",CI60)&gt;0)</formula>
    </cfRule>
    <cfRule type="expression" dxfId="497" priority="53" stopIfTrue="1">
      <formula>AND($A$1&lt;&gt;"",SEARCH("en blanco",CI60)&gt;0)</formula>
    </cfRule>
    <cfRule type="expression" dxfId="496" priority="51" stopIfTrue="1">
      <formula>AND($A$1&lt;&gt;"",SEARCH("igual o menor",CI60)&gt;0)</formula>
    </cfRule>
    <cfRule type="expression" dxfId="495" priority="50" stopIfTrue="1">
      <formula>AND($A$1&lt;&gt;"",SEARCH("igual o mayor",CI60)&gt;0)</formula>
    </cfRule>
    <cfRule type="expression" dxfId="494" priority="52" stopIfTrue="1">
      <formula>AND($A$1&lt;&gt;"",SEARCH("pase a la pregunta",CI60)&gt;0)</formula>
    </cfRule>
  </conditionalFormatting>
  <dataValidations count="5">
    <dataValidation type="list" allowBlank="1" showInputMessage="1" showErrorMessage="1" sqref="M60:N99 O60:P114">
      <formula1>"1,2,3"</formula1>
    </dataValidation>
    <dataValidation type="list" allowBlank="1" showInputMessage="1" showErrorMessage="1" sqref="AA1093:AD1093 K138:N192 M1111:R1165 K784:N833 S1024:X1028 S1192:X1207 C1255:P1255 W1275:Z1284 G1303:J1312 C1333:P1333 Y645:AA694 M516:X550 M569:X603">
      <formula1>"1,2,9"</formula1>
    </dataValidation>
    <dataValidation type="list" allowBlank="1" showInputMessage="1" showErrorMessage="1" sqref="C1225:C1232 I198:AD252 I258:AD312 M451:AD485 O784:AD833 I839:AD888 I894:AD943 C992:C1008 O138:AD192">
      <formula1>"X"</formula1>
    </dataValidation>
    <dataValidation type="list" allowBlank="1" showInputMessage="1" showErrorMessage="1" sqref="K645:L694 M398:N432">
      <formula1>"1,2"</formula1>
    </dataValidation>
    <dataValidation type="list" allowBlank="1" showInputMessage="1" showErrorMessage="1" sqref="M715:X764 O1303:R1312 W1303:Z1312 O645:Q694 T645:V694">
      <formula1>"1,2,3,9"</formula1>
    </dataValidation>
  </dataValidations>
  <hyperlinks>
    <hyperlink ref="AA7:AD7" location="Índice!B15" display="Índice"/>
    <hyperlink ref="AA56:AD56" location="'Complemento 1'!AI10" display="Complemento 1"/>
    <hyperlink ref="AA395:AD395" location="'Complemento 2'!AI10" display="Complemento 2"/>
    <hyperlink ref="AA642:AD642" location="'Complemento 3'!AI10" display="Complemento 3"/>
    <hyperlink ref="AA712:AD712" location="'Complemento 4'!CP10" display="Complemento 4"/>
    <hyperlink ref="AA1272:AD1272" location="'Complemento 5'!AL10" display="Complemento 5"/>
    <hyperlink ref="C132:AD132" location="Anexo!AA10" display="Link para consultar el anexo &quot;Especialidades periciales&quot;"/>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3 Sección I
Cuestionario</oddHeader>
    <oddFooter>&amp;LCenso Nacional de Gobiernos Estatales 2026&amp;R&amp;P de &amp;N</oddFooter>
  </headerFooter>
  <rowBreaks count="11" manualBreakCount="11">
    <brk id="55" max="30" man="1"/>
    <brk id="560" max="30" man="1"/>
    <brk id="605" max="30" man="1"/>
    <brk id="634" max="30" man="1"/>
    <brk id="834" max="30" man="1"/>
    <brk id="889" max="30" man="1"/>
    <brk id="944" max="30" man="1"/>
    <brk id="1040" max="30" man="1"/>
    <brk id="1081" max="30" man="1"/>
    <brk id="1175" max="30" man="1"/>
    <brk id="1334" max="30" man="1"/>
  </rowBreaks>
  <ignoredErrors>
    <ignoredError sqref="DG139:DZ139"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autoPageBreaks="0"/>
  </sheetPr>
  <dimension ref="A1:HK760"/>
  <sheetViews>
    <sheetView showGridLines="0" view="pageBreakPreview" zoomScale="120" zoomScaleNormal="100" zoomScaleSheetLayoutView="120" workbookViewId="0"/>
  </sheetViews>
  <sheetFormatPr baseColWidth="10" defaultColWidth="0" defaultRowHeight="15" customHeight="1" zeroHeight="1"/>
  <cols>
    <col min="1" max="1" width="5.7109375" style="153" customWidth="1"/>
    <col min="2" max="30" width="3.7109375" customWidth="1"/>
    <col min="31" max="31" width="5.7109375" customWidth="1"/>
    <col min="32" max="32" width="3.7109375" style="100" hidden="1" customWidth="1"/>
    <col min="33" max="131" width="3.7109375" style="101" hidden="1" customWidth="1"/>
    <col min="132" max="132" width="4" style="101" hidden="1" customWidth="1"/>
    <col min="133" max="141" width="3.7109375" style="101" hidden="1" customWidth="1"/>
    <col min="142" max="143" width="4" style="101" hidden="1" customWidth="1"/>
    <col min="144" max="16384" width="3.7109375" style="101" hidden="1"/>
  </cols>
  <sheetData>
    <row r="1" spans="1:32" s="212" customFormat="1" ht="173.25" customHeight="1">
      <c r="A1" s="131"/>
      <c r="B1" s="535" t="s">
        <v>8172</v>
      </c>
      <c r="C1" s="535"/>
      <c r="D1" s="535"/>
      <c r="E1" s="535"/>
      <c r="F1" s="535"/>
      <c r="G1" s="535"/>
      <c r="H1" s="535"/>
      <c r="I1" s="535"/>
      <c r="J1" s="535"/>
      <c r="K1" s="535"/>
      <c r="L1" s="535"/>
      <c r="M1" s="535"/>
      <c r="N1" s="535"/>
      <c r="O1" s="535"/>
      <c r="P1" s="535"/>
      <c r="Q1" s="535"/>
      <c r="R1" s="535"/>
      <c r="S1" s="535"/>
      <c r="T1" s="535"/>
      <c r="U1" s="535"/>
      <c r="V1" s="535"/>
      <c r="W1" s="535"/>
      <c r="X1" s="535"/>
      <c r="Y1" s="535"/>
      <c r="Z1" s="535"/>
      <c r="AA1" s="535"/>
      <c r="AB1" s="535"/>
      <c r="AC1" s="535"/>
      <c r="AD1" s="535"/>
      <c r="AE1" s="10"/>
      <c r="AF1" s="211"/>
    </row>
    <row r="2" spans="1:32" s="212" customFormat="1" ht="15" customHeight="1">
      <c r="A2" s="131"/>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211"/>
    </row>
    <row r="3" spans="1:32" s="38" customFormat="1" ht="45" customHeight="1">
      <c r="A3" s="14"/>
      <c r="B3" s="536" t="s">
        <v>8170</v>
      </c>
      <c r="C3" s="536"/>
      <c r="D3" s="536"/>
      <c r="E3" s="536"/>
      <c r="F3" s="536"/>
      <c r="G3" s="536"/>
      <c r="H3" s="536"/>
      <c r="I3" s="536"/>
      <c r="J3" s="536"/>
      <c r="K3" s="536"/>
      <c r="L3" s="536"/>
      <c r="M3" s="536"/>
      <c r="N3" s="536"/>
      <c r="O3" s="536"/>
      <c r="P3" s="536"/>
      <c r="Q3" s="536"/>
      <c r="R3" s="536"/>
      <c r="S3" s="536"/>
      <c r="T3" s="536"/>
      <c r="U3" s="536"/>
      <c r="V3" s="536"/>
      <c r="W3" s="536"/>
      <c r="X3" s="536"/>
      <c r="Y3" s="536"/>
      <c r="Z3" s="536"/>
      <c r="AA3" s="536"/>
      <c r="AB3" s="536"/>
      <c r="AC3" s="536"/>
      <c r="AD3" s="536"/>
      <c r="AE3" s="15"/>
      <c r="AF3" s="213"/>
    </row>
    <row r="4" spans="1:32" s="212" customFormat="1" ht="15" customHeight="1">
      <c r="A4" s="131"/>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211"/>
    </row>
    <row r="5" spans="1:32" s="38" customFormat="1" ht="45" customHeight="1">
      <c r="A5" s="131"/>
      <c r="B5" s="536" t="s">
        <v>938</v>
      </c>
      <c r="C5" s="536"/>
      <c r="D5" s="536"/>
      <c r="E5" s="536"/>
      <c r="F5" s="536"/>
      <c r="G5" s="536"/>
      <c r="H5" s="536"/>
      <c r="I5" s="536"/>
      <c r="J5" s="536"/>
      <c r="K5" s="536"/>
      <c r="L5" s="536"/>
      <c r="M5" s="536"/>
      <c r="N5" s="536"/>
      <c r="O5" s="536"/>
      <c r="P5" s="536"/>
      <c r="Q5" s="536"/>
      <c r="R5" s="536"/>
      <c r="S5" s="536"/>
      <c r="T5" s="536"/>
      <c r="U5" s="536"/>
      <c r="V5" s="536"/>
      <c r="W5" s="536"/>
      <c r="X5" s="536"/>
      <c r="Y5" s="536"/>
      <c r="Z5" s="536"/>
      <c r="AA5" s="536"/>
      <c r="AB5" s="536"/>
      <c r="AC5" s="536"/>
      <c r="AD5" s="536"/>
      <c r="AE5" s="15"/>
      <c r="AF5" s="213"/>
    </row>
    <row r="6" spans="1:32" s="212" customFormat="1" ht="15" customHeight="1">
      <c r="A6" s="131"/>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211"/>
    </row>
    <row r="7" spans="1:32" s="38" customFormat="1" ht="15" customHeight="1" thickBot="1">
      <c r="A7" s="131"/>
      <c r="B7" s="17" t="s">
        <v>1</v>
      </c>
      <c r="C7"/>
      <c r="D7"/>
      <c r="E7"/>
      <c r="F7"/>
      <c r="G7"/>
      <c r="H7"/>
      <c r="I7"/>
      <c r="J7"/>
      <c r="K7"/>
      <c r="L7"/>
      <c r="M7"/>
      <c r="N7" s="17" t="s">
        <v>2</v>
      </c>
      <c r="O7"/>
      <c r="P7" s="15"/>
      <c r="Q7" s="15"/>
      <c r="R7" s="15"/>
      <c r="S7" s="15"/>
      <c r="T7" s="15"/>
      <c r="U7" s="15"/>
      <c r="V7" s="15"/>
      <c r="W7" s="15"/>
      <c r="X7" s="15"/>
      <c r="Y7" s="15"/>
      <c r="Z7" s="15"/>
      <c r="AA7" s="543" t="s">
        <v>0</v>
      </c>
      <c r="AB7" s="543"/>
      <c r="AC7" s="543"/>
      <c r="AD7" s="543"/>
      <c r="AE7" s="15"/>
      <c r="AF7" s="213"/>
    </row>
    <row r="8" spans="1:32" s="38" customFormat="1" ht="15" customHeight="1" thickBot="1">
      <c r="A8" s="131"/>
      <c r="B8" s="537" t="str">
        <f>IF(Presentación!B8="","",Presentación!B8)</f>
        <v>Veracruz de Ignacio de la Llave</v>
      </c>
      <c r="C8" s="538"/>
      <c r="D8" s="538"/>
      <c r="E8" s="538"/>
      <c r="F8" s="538"/>
      <c r="G8" s="538"/>
      <c r="H8" s="538"/>
      <c r="I8" s="538"/>
      <c r="J8" s="538"/>
      <c r="K8" s="538"/>
      <c r="L8" s="539"/>
      <c r="M8" s="18"/>
      <c r="N8" s="537" t="str">
        <f>IF(Presentación!N8="","",Presentación!N8)</f>
        <v>230</v>
      </c>
      <c r="O8" s="539"/>
      <c r="P8" s="15"/>
      <c r="Q8" s="15"/>
      <c r="R8" s="15"/>
      <c r="S8" s="15"/>
      <c r="T8" s="15"/>
      <c r="U8" s="15"/>
      <c r="V8" s="15"/>
      <c r="W8" s="15"/>
      <c r="X8" s="15"/>
      <c r="Y8" s="15"/>
      <c r="Z8" s="15"/>
      <c r="AA8" s="15"/>
      <c r="AB8" s="15"/>
      <c r="AC8" s="15"/>
      <c r="AD8" s="15"/>
      <c r="AE8" s="15"/>
      <c r="AF8" s="213"/>
    </row>
    <row r="9" spans="1:32" s="38" customFormat="1" ht="15" customHeight="1">
      <c r="A9" s="131"/>
      <c r="B9" s="15"/>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213"/>
    </row>
    <row r="10" spans="1:32" s="72" customFormat="1" ht="15" customHeight="1">
      <c r="A10" s="131"/>
      <c r="B10" s="808" t="s">
        <v>101</v>
      </c>
      <c r="C10" s="809"/>
      <c r="D10" s="809"/>
      <c r="E10" s="809"/>
      <c r="F10" s="809"/>
      <c r="G10" s="809"/>
      <c r="H10" s="809"/>
      <c r="I10" s="809"/>
      <c r="J10" s="809"/>
      <c r="K10" s="809"/>
      <c r="L10" s="809"/>
      <c r="M10" s="809"/>
      <c r="N10" s="809"/>
      <c r="O10" s="809"/>
      <c r="P10" s="809"/>
      <c r="Q10" s="809"/>
      <c r="R10" s="809"/>
      <c r="S10" s="809"/>
      <c r="T10" s="809"/>
      <c r="U10" s="809"/>
      <c r="V10" s="809"/>
      <c r="W10" s="809"/>
      <c r="X10" s="809"/>
      <c r="Y10" s="809"/>
      <c r="Z10" s="809"/>
      <c r="AA10" s="809"/>
      <c r="AB10" s="809"/>
      <c r="AC10" s="809"/>
      <c r="AD10" s="810"/>
      <c r="AE10" s="12"/>
      <c r="AF10" s="122"/>
    </row>
    <row r="11" spans="1:32" s="72" customFormat="1" ht="36" customHeight="1">
      <c r="A11" s="131"/>
      <c r="B11" s="134"/>
      <c r="C11" s="578" t="s">
        <v>7581</v>
      </c>
      <c r="D11" s="578"/>
      <c r="E11" s="578"/>
      <c r="F11" s="578"/>
      <c r="G11" s="578"/>
      <c r="H11" s="578"/>
      <c r="I11" s="578"/>
      <c r="J11" s="578"/>
      <c r="K11" s="578"/>
      <c r="L11" s="578"/>
      <c r="M11" s="578"/>
      <c r="N11" s="578"/>
      <c r="O11" s="578"/>
      <c r="P11" s="578"/>
      <c r="Q11" s="578"/>
      <c r="R11" s="578"/>
      <c r="S11" s="578"/>
      <c r="T11" s="578"/>
      <c r="U11" s="578"/>
      <c r="V11" s="578"/>
      <c r="W11" s="578"/>
      <c r="X11" s="578"/>
      <c r="Y11" s="578"/>
      <c r="Z11" s="578"/>
      <c r="AA11" s="578"/>
      <c r="AB11" s="578"/>
      <c r="AC11" s="578"/>
      <c r="AD11" s="819"/>
      <c r="AE11" s="58"/>
      <c r="AF11" s="122"/>
    </row>
    <row r="12" spans="1:32" s="72" customFormat="1" ht="24" customHeight="1">
      <c r="A12" s="131"/>
      <c r="B12" s="134"/>
      <c r="C12" s="671" t="s">
        <v>102</v>
      </c>
      <c r="D12" s="671"/>
      <c r="E12" s="671"/>
      <c r="F12" s="671"/>
      <c r="G12" s="671"/>
      <c r="H12" s="671"/>
      <c r="I12" s="671"/>
      <c r="J12" s="671"/>
      <c r="K12" s="671"/>
      <c r="L12" s="671"/>
      <c r="M12" s="671"/>
      <c r="N12" s="671"/>
      <c r="O12" s="671"/>
      <c r="P12" s="671"/>
      <c r="Q12" s="671"/>
      <c r="R12" s="671"/>
      <c r="S12" s="671"/>
      <c r="T12" s="671"/>
      <c r="U12" s="671"/>
      <c r="V12" s="671"/>
      <c r="W12" s="671"/>
      <c r="X12" s="671"/>
      <c r="Y12" s="671"/>
      <c r="Z12" s="671"/>
      <c r="AA12" s="671"/>
      <c r="AB12" s="671"/>
      <c r="AC12" s="671"/>
      <c r="AD12" s="820"/>
      <c r="AE12" s="12"/>
      <c r="AF12" s="122"/>
    </row>
    <row r="13" spans="1:32" s="72" customFormat="1" ht="36" customHeight="1">
      <c r="A13" s="131"/>
      <c r="B13" s="134"/>
      <c r="C13" s="671" t="s">
        <v>2212</v>
      </c>
      <c r="D13" s="671"/>
      <c r="E13" s="671"/>
      <c r="F13" s="671"/>
      <c r="G13" s="671"/>
      <c r="H13" s="671"/>
      <c r="I13" s="671"/>
      <c r="J13" s="671"/>
      <c r="K13" s="671"/>
      <c r="L13" s="671"/>
      <c r="M13" s="671"/>
      <c r="N13" s="671"/>
      <c r="O13" s="671"/>
      <c r="P13" s="671"/>
      <c r="Q13" s="671"/>
      <c r="R13" s="671"/>
      <c r="S13" s="671"/>
      <c r="T13" s="671"/>
      <c r="U13" s="671"/>
      <c r="V13" s="671"/>
      <c r="W13" s="671"/>
      <c r="X13" s="671"/>
      <c r="Y13" s="671"/>
      <c r="Z13" s="671"/>
      <c r="AA13" s="671"/>
      <c r="AB13" s="671"/>
      <c r="AC13" s="671"/>
      <c r="AD13" s="820"/>
      <c r="AE13" s="12"/>
      <c r="AF13" s="122"/>
    </row>
    <row r="14" spans="1:32" s="72" customFormat="1" ht="15" customHeight="1">
      <c r="A14" s="131"/>
      <c r="B14" s="156"/>
      <c r="C14" s="578" t="s">
        <v>877</v>
      </c>
      <c r="D14" s="578"/>
      <c r="E14" s="578"/>
      <c r="F14" s="578"/>
      <c r="G14" s="578"/>
      <c r="H14" s="578"/>
      <c r="I14" s="578"/>
      <c r="J14" s="578"/>
      <c r="K14" s="578"/>
      <c r="L14" s="578"/>
      <c r="M14" s="578"/>
      <c r="N14" s="578"/>
      <c r="O14" s="578"/>
      <c r="P14" s="578"/>
      <c r="Q14" s="578"/>
      <c r="R14" s="578"/>
      <c r="S14" s="578"/>
      <c r="T14" s="578"/>
      <c r="U14" s="578"/>
      <c r="V14" s="578"/>
      <c r="W14" s="578"/>
      <c r="X14" s="578"/>
      <c r="Y14" s="578"/>
      <c r="Z14" s="578"/>
      <c r="AA14" s="578"/>
      <c r="AB14" s="578"/>
      <c r="AC14" s="578"/>
      <c r="AD14" s="579"/>
      <c r="AE14" s="12"/>
      <c r="AF14" s="122"/>
    </row>
    <row r="15" spans="1:32" ht="36" customHeight="1">
      <c r="B15" s="135"/>
      <c r="C15" s="578" t="s">
        <v>571</v>
      </c>
      <c r="D15" s="578"/>
      <c r="E15" s="578"/>
      <c r="F15" s="578"/>
      <c r="G15" s="578"/>
      <c r="H15" s="578"/>
      <c r="I15" s="578"/>
      <c r="J15" s="578"/>
      <c r="K15" s="578"/>
      <c r="L15" s="578"/>
      <c r="M15" s="578"/>
      <c r="N15" s="578"/>
      <c r="O15" s="578"/>
      <c r="P15" s="578"/>
      <c r="Q15" s="578"/>
      <c r="R15" s="578"/>
      <c r="S15" s="578"/>
      <c r="T15" s="578"/>
      <c r="U15" s="578"/>
      <c r="V15" s="578"/>
      <c r="W15" s="578"/>
      <c r="X15" s="578"/>
      <c r="Y15" s="578"/>
      <c r="Z15" s="578"/>
      <c r="AA15" s="578"/>
      <c r="AB15" s="578"/>
      <c r="AC15" s="578"/>
      <c r="AD15" s="579"/>
    </row>
    <row r="16" spans="1:32" ht="48" customHeight="1">
      <c r="B16" s="136"/>
      <c r="C16" s="578" t="s">
        <v>572</v>
      </c>
      <c r="D16" s="578"/>
      <c r="E16" s="578"/>
      <c r="F16" s="578"/>
      <c r="G16" s="578"/>
      <c r="H16" s="578"/>
      <c r="I16" s="578"/>
      <c r="J16" s="578"/>
      <c r="K16" s="578"/>
      <c r="L16" s="578"/>
      <c r="M16" s="578"/>
      <c r="N16" s="578"/>
      <c r="O16" s="578"/>
      <c r="P16" s="578"/>
      <c r="Q16" s="578"/>
      <c r="R16" s="578"/>
      <c r="S16" s="578"/>
      <c r="T16" s="578"/>
      <c r="U16" s="578"/>
      <c r="V16" s="578"/>
      <c r="W16" s="578"/>
      <c r="X16" s="578"/>
      <c r="Y16" s="578"/>
      <c r="Z16" s="578"/>
      <c r="AA16" s="578"/>
      <c r="AB16" s="578"/>
      <c r="AC16" s="578"/>
      <c r="AD16" s="579"/>
    </row>
    <row r="17" spans="1:39" ht="15" customHeight="1">
      <c r="B17" s="137"/>
      <c r="C17" s="675" t="s">
        <v>1911</v>
      </c>
      <c r="D17" s="675"/>
      <c r="E17" s="675"/>
      <c r="F17" s="675"/>
      <c r="G17" s="675"/>
      <c r="H17" s="675"/>
      <c r="I17" s="675"/>
      <c r="J17" s="675"/>
      <c r="K17" s="675"/>
      <c r="L17" s="675"/>
      <c r="M17" s="675"/>
      <c r="N17" s="675"/>
      <c r="O17" s="675"/>
      <c r="P17" s="675"/>
      <c r="Q17" s="675"/>
      <c r="R17" s="675"/>
      <c r="S17" s="675"/>
      <c r="T17" s="675"/>
      <c r="U17" s="675"/>
      <c r="V17" s="675"/>
      <c r="W17" s="675"/>
      <c r="X17" s="675"/>
      <c r="Y17" s="675"/>
      <c r="Z17" s="675"/>
      <c r="AA17" s="675"/>
      <c r="AB17" s="675"/>
      <c r="AC17" s="675"/>
      <c r="AD17" s="676"/>
    </row>
    <row r="18" spans="1:39" s="72" customFormat="1" ht="15" customHeight="1" thickBot="1">
      <c r="A18" s="131"/>
      <c r="B18"/>
      <c r="C18"/>
      <c r="D18"/>
      <c r="E18"/>
      <c r="F18"/>
      <c r="G18"/>
      <c r="H18"/>
      <c r="I18"/>
      <c r="J18"/>
      <c r="K18"/>
      <c r="L18"/>
      <c r="M18"/>
      <c r="N18"/>
      <c r="O18"/>
      <c r="P18"/>
      <c r="Q18"/>
      <c r="R18"/>
      <c r="S18"/>
      <c r="T18"/>
      <c r="U18"/>
      <c r="V18"/>
      <c r="W18"/>
      <c r="X18"/>
      <c r="Y18"/>
      <c r="Z18"/>
      <c r="AA18"/>
      <c r="AB18"/>
      <c r="AC18"/>
      <c r="AD18"/>
      <c r="AE18" s="58"/>
      <c r="AF18" s="122"/>
    </row>
    <row r="19" spans="1:39" s="72" customFormat="1" ht="15" customHeight="1" thickBot="1">
      <c r="A19" s="132"/>
      <c r="B19" s="595" t="s">
        <v>995</v>
      </c>
      <c r="C19" s="596"/>
      <c r="D19" s="596"/>
      <c r="E19" s="596"/>
      <c r="F19" s="596"/>
      <c r="G19" s="596"/>
      <c r="H19" s="596"/>
      <c r="I19" s="596"/>
      <c r="J19" s="596"/>
      <c r="K19" s="596"/>
      <c r="L19" s="596"/>
      <c r="M19" s="596"/>
      <c r="N19" s="596"/>
      <c r="O19" s="596"/>
      <c r="P19" s="596"/>
      <c r="Q19" s="596"/>
      <c r="R19" s="596"/>
      <c r="S19" s="596"/>
      <c r="T19" s="596"/>
      <c r="U19" s="596"/>
      <c r="V19" s="596"/>
      <c r="W19" s="596"/>
      <c r="X19" s="596"/>
      <c r="Y19" s="596"/>
      <c r="Z19" s="596"/>
      <c r="AA19" s="596"/>
      <c r="AB19" s="596"/>
      <c r="AC19" s="596"/>
      <c r="AD19" s="597"/>
      <c r="AE19" s="12"/>
      <c r="AF19" s="122"/>
    </row>
    <row r="20" spans="1:39" s="72" customFormat="1" ht="15" customHeight="1">
      <c r="A20" s="132"/>
      <c r="B20" s="132"/>
      <c r="C20" s="132"/>
      <c r="D20" s="132"/>
      <c r="E20" s="132"/>
      <c r="F20" s="132"/>
      <c r="G20" s="132"/>
      <c r="H20" s="132"/>
      <c r="I20" s="132"/>
      <c r="J20" s="132"/>
      <c r="K20" s="132"/>
      <c r="L20" s="132"/>
      <c r="M20" s="132"/>
      <c r="N20" s="132"/>
      <c r="O20" s="132"/>
      <c r="P20" s="132"/>
      <c r="Q20" s="132"/>
      <c r="R20" s="132"/>
      <c r="S20" s="132"/>
      <c r="T20" s="132"/>
      <c r="U20" s="132"/>
      <c r="V20" s="132"/>
      <c r="W20" s="132"/>
      <c r="X20" s="132"/>
      <c r="Y20" s="132"/>
      <c r="Z20" s="132"/>
      <c r="AA20" s="132"/>
      <c r="AB20" s="132"/>
      <c r="AC20" s="132"/>
      <c r="AD20" s="132"/>
      <c r="AE20" s="12"/>
      <c r="AF20" s="122"/>
    </row>
    <row r="21" spans="1:39" s="72" customFormat="1" ht="24" customHeight="1">
      <c r="A21" s="131" t="s">
        <v>441</v>
      </c>
      <c r="B21" s="688" t="s">
        <v>7601</v>
      </c>
      <c r="C21" s="688"/>
      <c r="D21" s="688"/>
      <c r="E21" s="688"/>
      <c r="F21" s="688"/>
      <c r="G21" s="688"/>
      <c r="H21" s="688"/>
      <c r="I21" s="688"/>
      <c r="J21" s="688"/>
      <c r="K21" s="688"/>
      <c r="L21" s="688"/>
      <c r="M21" s="688"/>
      <c r="N21" s="688"/>
      <c r="O21" s="688"/>
      <c r="P21" s="688"/>
      <c r="Q21" s="688"/>
      <c r="R21" s="688"/>
      <c r="S21" s="688"/>
      <c r="T21" s="688"/>
      <c r="U21" s="688"/>
      <c r="V21" s="688"/>
      <c r="W21" s="688"/>
      <c r="X21" s="688"/>
      <c r="Y21" s="688"/>
      <c r="Z21" s="688"/>
      <c r="AA21" s="688"/>
      <c r="AB21" s="688"/>
      <c r="AC21" s="688"/>
      <c r="AD21" s="688"/>
      <c r="AE21" s="12"/>
      <c r="AF21" s="122"/>
      <c r="AH21" s="627" t="s">
        <v>7211</v>
      </c>
      <c r="AI21" s="627"/>
      <c r="AJ21" s="627" t="s">
        <v>7212</v>
      </c>
      <c r="AK21" s="627"/>
      <c r="AL21" s="627" t="s">
        <v>7213</v>
      </c>
      <c r="AM21" s="627"/>
    </row>
    <row r="22" spans="1:39" s="72" customFormat="1" ht="24" customHeight="1">
      <c r="A22" s="167"/>
      <c r="B22" s="181"/>
      <c r="C22" s="796" t="s">
        <v>7813</v>
      </c>
      <c r="D22" s="796"/>
      <c r="E22" s="796"/>
      <c r="F22" s="796"/>
      <c r="G22" s="796"/>
      <c r="H22" s="796"/>
      <c r="I22" s="796"/>
      <c r="J22" s="796"/>
      <c r="K22" s="796"/>
      <c r="L22" s="796"/>
      <c r="M22" s="796"/>
      <c r="N22" s="796"/>
      <c r="O22" s="796"/>
      <c r="P22" s="796"/>
      <c r="Q22" s="796"/>
      <c r="R22" s="796"/>
      <c r="S22" s="796"/>
      <c r="T22" s="796"/>
      <c r="U22" s="796"/>
      <c r="V22" s="796"/>
      <c r="W22" s="796"/>
      <c r="X22" s="796"/>
      <c r="Y22" s="796"/>
      <c r="Z22" s="796"/>
      <c r="AA22" s="796"/>
      <c r="AB22" s="796"/>
      <c r="AC22" s="796"/>
      <c r="AD22" s="796"/>
      <c r="AE22" s="12"/>
      <c r="AF22" s="122"/>
      <c r="AH22" s="907">
        <f>COUNTBLANK(D43:AD44)</f>
        <v>54</v>
      </c>
      <c r="AI22" s="907"/>
      <c r="AJ22" s="627">
        <v>54</v>
      </c>
      <c r="AK22" s="627"/>
      <c r="AL22" s="627"/>
      <c r="AM22" s="627"/>
    </row>
    <row r="23" spans="1:39" s="72" customFormat="1" ht="15" customHeight="1">
      <c r="A23" s="167"/>
      <c r="B23" s="131"/>
      <c r="C23" s="671" t="s">
        <v>277</v>
      </c>
      <c r="D23" s="671"/>
      <c r="E23" s="671"/>
      <c r="F23" s="671"/>
      <c r="G23" s="671"/>
      <c r="H23" s="671"/>
      <c r="I23" s="671"/>
      <c r="J23" s="671"/>
      <c r="K23" s="671"/>
      <c r="L23" s="671"/>
      <c r="M23" s="671"/>
      <c r="N23" s="671"/>
      <c r="O23" s="671"/>
      <c r="P23" s="671"/>
      <c r="Q23" s="671"/>
      <c r="R23" s="671"/>
      <c r="S23" s="671"/>
      <c r="T23" s="671"/>
      <c r="U23" s="671"/>
      <c r="V23" s="671"/>
      <c r="W23" s="671"/>
      <c r="X23" s="671"/>
      <c r="Y23" s="671"/>
      <c r="Z23" s="671"/>
      <c r="AA23" s="671"/>
      <c r="AB23" s="671"/>
      <c r="AC23" s="671"/>
      <c r="AD23" s="671"/>
      <c r="AE23" s="12"/>
      <c r="AF23" s="122"/>
    </row>
    <row r="24" spans="1:39" s="72" customFormat="1" ht="24" customHeight="1">
      <c r="A24" s="167"/>
      <c r="B24" s="132"/>
      <c r="C24" s="671" t="s">
        <v>7644</v>
      </c>
      <c r="D24" s="671"/>
      <c r="E24" s="671"/>
      <c r="F24" s="671"/>
      <c r="G24" s="671"/>
      <c r="H24" s="671"/>
      <c r="I24" s="671"/>
      <c r="J24" s="671"/>
      <c r="K24" s="671"/>
      <c r="L24" s="671"/>
      <c r="M24" s="671"/>
      <c r="N24" s="671"/>
      <c r="O24" s="671"/>
      <c r="P24" s="671"/>
      <c r="Q24" s="671"/>
      <c r="R24" s="671"/>
      <c r="S24" s="671"/>
      <c r="T24" s="671"/>
      <c r="U24" s="671"/>
      <c r="V24" s="671"/>
      <c r="W24" s="671"/>
      <c r="X24" s="671"/>
      <c r="Y24" s="671"/>
      <c r="Z24" s="671"/>
      <c r="AA24" s="671"/>
      <c r="AB24" s="671"/>
      <c r="AC24" s="671"/>
      <c r="AD24" s="671"/>
      <c r="AE24" s="12"/>
      <c r="AF24" s="122"/>
    </row>
    <row r="25" spans="1:39" s="72" customFormat="1" ht="15" customHeight="1">
      <c r="A25" s="167"/>
      <c r="B25" s="132"/>
      <c r="C25" s="578" t="s">
        <v>7602</v>
      </c>
      <c r="D25" s="578"/>
      <c r="E25" s="578"/>
      <c r="F25" s="578"/>
      <c r="G25" s="578"/>
      <c r="H25" s="578"/>
      <c r="I25" s="578"/>
      <c r="J25" s="578"/>
      <c r="K25" s="578"/>
      <c r="L25" s="578"/>
      <c r="M25" s="578"/>
      <c r="N25" s="578"/>
      <c r="O25" s="578"/>
      <c r="P25" s="578"/>
      <c r="Q25" s="578"/>
      <c r="R25" s="578"/>
      <c r="S25" s="578"/>
      <c r="T25" s="578"/>
      <c r="U25" s="578"/>
      <c r="V25" s="578"/>
      <c r="W25" s="578"/>
      <c r="X25" s="578"/>
      <c r="Y25" s="578"/>
      <c r="Z25" s="578"/>
      <c r="AA25" s="578"/>
      <c r="AB25" s="578"/>
      <c r="AC25" s="578"/>
      <c r="AD25" s="578"/>
      <c r="AE25" s="12"/>
      <c r="AF25" s="122"/>
    </row>
    <row r="26" spans="1:39" s="72" customFormat="1" ht="36" customHeight="1">
      <c r="A26" s="167"/>
      <c r="B26" s="132"/>
      <c r="C26" s="578" t="s">
        <v>7645</v>
      </c>
      <c r="D26" s="578"/>
      <c r="E26" s="578"/>
      <c r="F26" s="578"/>
      <c r="G26" s="578"/>
      <c r="H26" s="578"/>
      <c r="I26" s="578"/>
      <c r="J26" s="578"/>
      <c r="K26" s="578"/>
      <c r="L26" s="578"/>
      <c r="M26" s="578"/>
      <c r="N26" s="578"/>
      <c r="O26" s="578"/>
      <c r="P26" s="578"/>
      <c r="Q26" s="578"/>
      <c r="R26" s="578"/>
      <c r="S26" s="578"/>
      <c r="T26" s="578"/>
      <c r="U26" s="578"/>
      <c r="V26" s="578"/>
      <c r="W26" s="578"/>
      <c r="X26" s="578"/>
      <c r="Y26" s="578"/>
      <c r="Z26" s="578"/>
      <c r="AA26" s="578"/>
      <c r="AB26" s="578"/>
      <c r="AC26" s="578"/>
      <c r="AD26" s="578"/>
      <c r="AE26" s="12"/>
      <c r="AF26" s="122"/>
    </row>
    <row r="27" spans="1:39" s="72" customFormat="1" ht="36" customHeight="1">
      <c r="A27" s="167"/>
      <c r="B27" s="132"/>
      <c r="C27" s="578" t="s">
        <v>7646</v>
      </c>
      <c r="D27" s="578"/>
      <c r="E27" s="578"/>
      <c r="F27" s="578"/>
      <c r="G27" s="578"/>
      <c r="H27" s="578"/>
      <c r="I27" s="578"/>
      <c r="J27" s="578"/>
      <c r="K27" s="578"/>
      <c r="L27" s="578"/>
      <c r="M27" s="578"/>
      <c r="N27" s="578"/>
      <c r="O27" s="578"/>
      <c r="P27" s="578"/>
      <c r="Q27" s="578"/>
      <c r="R27" s="578"/>
      <c r="S27" s="578"/>
      <c r="T27" s="578"/>
      <c r="U27" s="578"/>
      <c r="V27" s="578"/>
      <c r="W27" s="578"/>
      <c r="X27" s="578"/>
      <c r="Y27" s="578"/>
      <c r="Z27" s="578"/>
      <c r="AA27" s="578"/>
      <c r="AB27" s="578"/>
      <c r="AC27" s="578"/>
      <c r="AD27" s="578"/>
      <c r="AE27" s="12"/>
      <c r="AF27" s="122"/>
    </row>
    <row r="28" spans="1:39" s="72" customFormat="1" ht="36" customHeight="1">
      <c r="A28" s="167"/>
      <c r="B28" s="132"/>
      <c r="C28" s="671" t="s">
        <v>7603</v>
      </c>
      <c r="D28" s="671"/>
      <c r="E28" s="671"/>
      <c r="F28" s="671"/>
      <c r="G28" s="671"/>
      <c r="H28" s="671"/>
      <c r="I28" s="671"/>
      <c r="J28" s="671"/>
      <c r="K28" s="671"/>
      <c r="L28" s="671"/>
      <c r="M28" s="671"/>
      <c r="N28" s="671"/>
      <c r="O28" s="671"/>
      <c r="P28" s="671"/>
      <c r="Q28" s="671"/>
      <c r="R28" s="671"/>
      <c r="S28" s="671"/>
      <c r="T28" s="671"/>
      <c r="U28" s="671"/>
      <c r="V28" s="671"/>
      <c r="W28" s="671"/>
      <c r="X28" s="671"/>
      <c r="Y28" s="671"/>
      <c r="Z28" s="671"/>
      <c r="AA28" s="671"/>
      <c r="AB28" s="671"/>
      <c r="AC28" s="671"/>
      <c r="AD28" s="671"/>
      <c r="AE28" s="12"/>
      <c r="AF28" s="122"/>
    </row>
    <row r="29" spans="1:39" s="72" customFormat="1" ht="24" customHeight="1">
      <c r="A29" s="167"/>
      <c r="B29" s="132"/>
      <c r="C29" s="671" t="s">
        <v>278</v>
      </c>
      <c r="D29" s="671"/>
      <c r="E29" s="671"/>
      <c r="F29" s="671"/>
      <c r="G29" s="671"/>
      <c r="H29" s="671"/>
      <c r="I29" s="671"/>
      <c r="J29" s="671"/>
      <c r="K29" s="671"/>
      <c r="L29" s="671"/>
      <c r="M29" s="671"/>
      <c r="N29" s="671"/>
      <c r="O29" s="671"/>
      <c r="P29" s="671"/>
      <c r="Q29" s="671"/>
      <c r="R29" s="671"/>
      <c r="S29" s="671"/>
      <c r="T29" s="671"/>
      <c r="U29" s="671"/>
      <c r="V29" s="671"/>
      <c r="W29" s="671"/>
      <c r="X29" s="671"/>
      <c r="Y29" s="671"/>
      <c r="Z29" s="671"/>
      <c r="AA29" s="671"/>
      <c r="AB29" s="671"/>
      <c r="AC29" s="671"/>
      <c r="AD29" s="671"/>
      <c r="AE29" s="12"/>
      <c r="AF29" s="122"/>
    </row>
    <row r="30" spans="1:39" s="72" customFormat="1" ht="24" customHeight="1">
      <c r="A30" s="167"/>
      <c r="B30" s="132"/>
      <c r="C30" s="671" t="s">
        <v>279</v>
      </c>
      <c r="D30" s="671"/>
      <c r="E30" s="671"/>
      <c r="F30" s="671"/>
      <c r="G30" s="671"/>
      <c r="H30" s="671"/>
      <c r="I30" s="671"/>
      <c r="J30" s="671"/>
      <c r="K30" s="671"/>
      <c r="L30" s="671"/>
      <c r="M30" s="671"/>
      <c r="N30" s="671"/>
      <c r="O30" s="671"/>
      <c r="P30" s="671"/>
      <c r="Q30" s="671"/>
      <c r="R30" s="671"/>
      <c r="S30" s="671"/>
      <c r="T30" s="671"/>
      <c r="U30" s="671"/>
      <c r="V30" s="671"/>
      <c r="W30" s="671"/>
      <c r="X30" s="671"/>
      <c r="Y30" s="671"/>
      <c r="Z30" s="671"/>
      <c r="AA30" s="671"/>
      <c r="AB30" s="671"/>
      <c r="AC30" s="671"/>
      <c r="AD30" s="671"/>
      <c r="AE30" s="12"/>
      <c r="AF30" s="122"/>
    </row>
    <row r="31" spans="1:39" s="72" customFormat="1" ht="24" customHeight="1">
      <c r="A31" s="167"/>
      <c r="B31" s="132"/>
      <c r="C31" s="671" t="s">
        <v>280</v>
      </c>
      <c r="D31" s="671"/>
      <c r="E31" s="671"/>
      <c r="F31" s="671"/>
      <c r="G31" s="671"/>
      <c r="H31" s="671"/>
      <c r="I31" s="671"/>
      <c r="J31" s="671"/>
      <c r="K31" s="671"/>
      <c r="L31" s="671"/>
      <c r="M31" s="671"/>
      <c r="N31" s="671"/>
      <c r="O31" s="671"/>
      <c r="P31" s="671"/>
      <c r="Q31" s="671"/>
      <c r="R31" s="671"/>
      <c r="S31" s="671"/>
      <c r="T31" s="671"/>
      <c r="U31" s="671"/>
      <c r="V31" s="671"/>
      <c r="W31" s="671"/>
      <c r="X31" s="671"/>
      <c r="Y31" s="671"/>
      <c r="Z31" s="671"/>
      <c r="AA31" s="671"/>
      <c r="AB31" s="671"/>
      <c r="AC31" s="671"/>
      <c r="AD31" s="671"/>
      <c r="AE31" s="12"/>
      <c r="AF31" s="122"/>
    </row>
    <row r="32" spans="1:39" s="72" customFormat="1" ht="24" customHeight="1">
      <c r="A32" s="167"/>
      <c r="B32" s="132"/>
      <c r="C32" s="578" t="s">
        <v>7736</v>
      </c>
      <c r="D32" s="578"/>
      <c r="E32" s="578"/>
      <c r="F32" s="578"/>
      <c r="G32" s="578"/>
      <c r="H32" s="578"/>
      <c r="I32" s="578"/>
      <c r="J32" s="578"/>
      <c r="K32" s="578"/>
      <c r="L32" s="578"/>
      <c r="M32" s="578"/>
      <c r="N32" s="578"/>
      <c r="O32" s="578"/>
      <c r="P32" s="578"/>
      <c r="Q32" s="578"/>
      <c r="R32" s="578"/>
      <c r="S32" s="578"/>
      <c r="T32" s="578"/>
      <c r="U32" s="578"/>
      <c r="V32" s="578"/>
      <c r="W32" s="578"/>
      <c r="X32" s="578"/>
      <c r="Y32" s="578"/>
      <c r="Z32" s="578"/>
      <c r="AA32" s="578"/>
      <c r="AB32" s="578"/>
      <c r="AC32" s="578"/>
      <c r="AD32" s="578"/>
      <c r="AE32" s="12"/>
      <c r="AF32" s="122"/>
    </row>
    <row r="33" spans="1:146" s="72" customFormat="1" ht="24" customHeight="1">
      <c r="A33" s="167"/>
      <c r="B33" s="132"/>
      <c r="C33" s="671" t="s">
        <v>7604</v>
      </c>
      <c r="D33" s="671"/>
      <c r="E33" s="671"/>
      <c r="F33" s="671"/>
      <c r="G33" s="671"/>
      <c r="H33" s="671"/>
      <c r="I33" s="671"/>
      <c r="J33" s="671"/>
      <c r="K33" s="671"/>
      <c r="L33" s="671"/>
      <c r="M33" s="671"/>
      <c r="N33" s="671"/>
      <c r="O33" s="671"/>
      <c r="P33" s="671"/>
      <c r="Q33" s="671"/>
      <c r="R33" s="671"/>
      <c r="S33" s="671"/>
      <c r="T33" s="671"/>
      <c r="U33" s="671"/>
      <c r="V33" s="671"/>
      <c r="W33" s="671"/>
      <c r="X33" s="671"/>
      <c r="Y33" s="671"/>
      <c r="Z33" s="671"/>
      <c r="AA33" s="671"/>
      <c r="AB33" s="671"/>
      <c r="AC33" s="671"/>
      <c r="AD33" s="671"/>
      <c r="AE33" s="12"/>
      <c r="AF33" s="122"/>
    </row>
    <row r="34" spans="1:146" s="72" customFormat="1" ht="36" customHeight="1">
      <c r="A34" s="167"/>
      <c r="B34" s="132"/>
      <c r="C34" s="671" t="s">
        <v>1087</v>
      </c>
      <c r="D34" s="671"/>
      <c r="E34" s="671"/>
      <c r="F34" s="671"/>
      <c r="G34" s="671"/>
      <c r="H34" s="671"/>
      <c r="I34" s="671"/>
      <c r="J34" s="671"/>
      <c r="K34" s="671"/>
      <c r="L34" s="671"/>
      <c r="M34" s="671"/>
      <c r="N34" s="671"/>
      <c r="O34" s="671"/>
      <c r="P34" s="671"/>
      <c r="Q34" s="671"/>
      <c r="R34" s="671"/>
      <c r="S34" s="671"/>
      <c r="T34" s="671"/>
      <c r="U34" s="671"/>
      <c r="V34" s="671"/>
      <c r="W34" s="671"/>
      <c r="X34" s="671"/>
      <c r="Y34" s="671"/>
      <c r="Z34" s="671"/>
      <c r="AA34" s="671"/>
      <c r="AB34" s="671"/>
      <c r="AC34" s="671"/>
      <c r="AD34" s="671"/>
      <c r="AE34" s="12"/>
      <c r="AF34" s="122"/>
    </row>
    <row r="35" spans="1:146" s="72" customFormat="1" ht="36" customHeight="1">
      <c r="A35" s="167"/>
      <c r="B35" s="132"/>
      <c r="C35" s="671" t="s">
        <v>7605</v>
      </c>
      <c r="D35" s="671"/>
      <c r="E35" s="671"/>
      <c r="F35" s="671"/>
      <c r="G35" s="671"/>
      <c r="H35" s="671"/>
      <c r="I35" s="671"/>
      <c r="J35" s="671"/>
      <c r="K35" s="671"/>
      <c r="L35" s="671"/>
      <c r="M35" s="671"/>
      <c r="N35" s="671"/>
      <c r="O35" s="671"/>
      <c r="P35" s="671"/>
      <c r="Q35" s="671"/>
      <c r="R35" s="671"/>
      <c r="S35" s="671"/>
      <c r="T35" s="671"/>
      <c r="U35" s="671"/>
      <c r="V35" s="671"/>
      <c r="W35" s="671"/>
      <c r="X35" s="671"/>
      <c r="Y35" s="671"/>
      <c r="Z35" s="671"/>
      <c r="AA35" s="671"/>
      <c r="AB35" s="671"/>
      <c r="AC35" s="671"/>
      <c r="AD35" s="671"/>
      <c r="AE35" s="12"/>
      <c r="AF35" s="122"/>
    </row>
    <row r="36" spans="1:146" s="72" customFormat="1" ht="15" customHeight="1">
      <c r="A36" s="167"/>
      <c r="B36" s="132"/>
      <c r="C36" s="671" t="s">
        <v>2287</v>
      </c>
      <c r="D36" s="671"/>
      <c r="E36" s="671"/>
      <c r="F36" s="671"/>
      <c r="G36" s="671"/>
      <c r="H36" s="671"/>
      <c r="I36" s="671"/>
      <c r="J36" s="671"/>
      <c r="K36" s="671"/>
      <c r="L36" s="671"/>
      <c r="M36" s="671"/>
      <c r="N36" s="671"/>
      <c r="O36" s="671"/>
      <c r="P36" s="671"/>
      <c r="Q36" s="671"/>
      <c r="R36" s="671"/>
      <c r="S36" s="671"/>
      <c r="T36" s="671"/>
      <c r="U36" s="671"/>
      <c r="V36" s="671"/>
      <c r="W36" s="671"/>
      <c r="X36" s="671"/>
      <c r="Y36" s="671"/>
      <c r="Z36" s="671"/>
      <c r="AA36" s="671"/>
      <c r="AB36" s="671"/>
      <c r="AC36" s="671"/>
      <c r="AD36" s="671"/>
      <c r="AE36" s="12"/>
      <c r="AF36" s="122"/>
    </row>
    <row r="37" spans="1:146" s="72" customFormat="1" ht="24" customHeight="1">
      <c r="A37" s="167"/>
      <c r="B37" s="132"/>
      <c r="C37" s="578" t="s">
        <v>2286</v>
      </c>
      <c r="D37" s="578"/>
      <c r="E37" s="578"/>
      <c r="F37" s="578"/>
      <c r="G37" s="578"/>
      <c r="H37" s="578"/>
      <c r="I37" s="578"/>
      <c r="J37" s="578"/>
      <c r="K37" s="578"/>
      <c r="L37" s="578"/>
      <c r="M37" s="578"/>
      <c r="N37" s="578"/>
      <c r="O37" s="578"/>
      <c r="P37" s="578"/>
      <c r="Q37" s="578"/>
      <c r="R37" s="578"/>
      <c r="S37" s="578"/>
      <c r="T37" s="578"/>
      <c r="U37" s="578"/>
      <c r="V37" s="578"/>
      <c r="W37" s="578"/>
      <c r="X37" s="578"/>
      <c r="Y37" s="578"/>
      <c r="Z37" s="578"/>
      <c r="AA37" s="578"/>
      <c r="AB37" s="578"/>
      <c r="AC37" s="578"/>
      <c r="AD37" s="578"/>
      <c r="AE37" s="12"/>
      <c r="AF37" s="122"/>
    </row>
    <row r="38" spans="1:146" s="72" customFormat="1" ht="24" customHeight="1">
      <c r="A38" s="167"/>
      <c r="B38" s="132"/>
      <c r="C38" s="671" t="s">
        <v>2210</v>
      </c>
      <c r="D38" s="671"/>
      <c r="E38" s="671"/>
      <c r="F38" s="671"/>
      <c r="G38" s="671"/>
      <c r="H38" s="671"/>
      <c r="I38" s="671"/>
      <c r="J38" s="671"/>
      <c r="K38" s="671"/>
      <c r="L38" s="671"/>
      <c r="M38" s="671"/>
      <c r="N38" s="671"/>
      <c r="O38" s="671"/>
      <c r="P38" s="671"/>
      <c r="Q38" s="671"/>
      <c r="R38" s="671"/>
      <c r="S38" s="671"/>
      <c r="T38" s="671"/>
      <c r="U38" s="671"/>
      <c r="V38" s="671"/>
      <c r="W38" s="671"/>
      <c r="X38" s="671"/>
      <c r="Y38" s="671"/>
      <c r="Z38" s="671"/>
      <c r="AA38" s="671"/>
      <c r="AB38" s="671"/>
      <c r="AC38" s="671"/>
      <c r="AD38" s="671"/>
      <c r="AE38" s="12"/>
      <c r="AF38" s="122"/>
    </row>
    <row r="39" spans="1:146" s="72" customFormat="1" ht="15" customHeight="1">
      <c r="A39" s="132"/>
      <c r="B39" s="132"/>
      <c r="C39" s="132"/>
      <c r="D39" s="132"/>
      <c r="E39" s="132"/>
      <c r="F39" s="132"/>
      <c r="G39" s="132"/>
      <c r="H39" s="132"/>
      <c r="I39" s="132"/>
      <c r="J39" s="132"/>
      <c r="K39" s="132"/>
      <c r="L39" s="132"/>
      <c r="M39" s="132"/>
      <c r="N39" s="132"/>
      <c r="O39" s="132"/>
      <c r="P39" s="132"/>
      <c r="Q39" s="132"/>
      <c r="R39" s="132"/>
      <c r="S39" s="132"/>
      <c r="T39" s="132"/>
      <c r="U39" s="132"/>
      <c r="V39" s="132"/>
      <c r="W39" s="132"/>
      <c r="X39" s="132"/>
      <c r="Y39" s="132"/>
      <c r="Z39" s="132"/>
      <c r="AB39" s="132"/>
      <c r="AC39" s="132"/>
      <c r="AD39" s="132"/>
      <c r="AE39" s="12"/>
      <c r="AF39" s="122"/>
      <c r="AH39" s="645" t="s">
        <v>7231</v>
      </c>
      <c r="AI39" s="646"/>
      <c r="AJ39" s="646"/>
      <c r="AK39" s="646"/>
      <c r="AL39" s="646"/>
      <c r="AM39" s="646"/>
      <c r="AN39" s="646"/>
      <c r="AO39" s="646"/>
      <c r="AP39" s="646"/>
      <c r="AQ39" s="646"/>
      <c r="AR39" s="646"/>
      <c r="AS39" s="646"/>
      <c r="AT39" s="646"/>
      <c r="AU39" s="646"/>
      <c r="AV39" s="646"/>
      <c r="AW39" s="646"/>
      <c r="AX39" s="646"/>
      <c r="AY39" s="646"/>
      <c r="AZ39" s="646"/>
      <c r="BA39" s="646"/>
      <c r="BB39" s="646"/>
      <c r="BC39" s="646"/>
      <c r="BD39" s="646"/>
      <c r="BE39" s="646"/>
      <c r="BF39" s="646"/>
      <c r="BG39" s="646"/>
      <c r="BH39" s="646"/>
      <c r="BI39" s="647"/>
    </row>
    <row r="40" spans="1:146" s="72" customFormat="1" ht="15" customHeight="1">
      <c r="A40" s="132"/>
      <c r="B40" s="132"/>
      <c r="C40" s="558" t="s">
        <v>281</v>
      </c>
      <c r="D40" s="558"/>
      <c r="E40" s="558"/>
      <c r="F40" s="558"/>
      <c r="G40" s="558"/>
      <c r="H40" s="558"/>
      <c r="I40" s="558"/>
      <c r="J40" s="558"/>
      <c r="K40" s="558"/>
      <c r="L40" s="558"/>
      <c r="M40" s="558"/>
      <c r="N40" s="558"/>
      <c r="O40" s="558"/>
      <c r="P40" s="558"/>
      <c r="Q40" s="558"/>
      <c r="R40" s="558" t="s">
        <v>282</v>
      </c>
      <c r="S40" s="558"/>
      <c r="T40" s="558"/>
      <c r="U40" s="558"/>
      <c r="V40" s="558"/>
      <c r="W40" s="558"/>
      <c r="X40" s="558"/>
      <c r="Y40" s="558"/>
      <c r="Z40" s="558"/>
      <c r="AA40" s="558"/>
      <c r="AB40" s="558"/>
      <c r="AC40" s="558"/>
      <c r="AD40" s="920" t="s">
        <v>283</v>
      </c>
      <c r="AE40" s="12"/>
      <c r="AF40" s="122"/>
      <c r="AH40" s="558" t="s">
        <v>281</v>
      </c>
      <c r="AI40" s="558"/>
      <c r="AJ40" s="558"/>
      <c r="AK40" s="558"/>
      <c r="AL40" s="558"/>
      <c r="AM40" s="558"/>
      <c r="AN40" s="558"/>
      <c r="AO40" s="558"/>
      <c r="AP40" s="558"/>
      <c r="AQ40" s="558"/>
      <c r="AR40" s="558"/>
      <c r="AS40" s="558"/>
      <c r="AT40" s="558"/>
      <c r="AU40" s="558"/>
      <c r="AV40" s="558"/>
      <c r="AW40" s="558" t="s">
        <v>282</v>
      </c>
      <c r="AX40" s="558"/>
      <c r="AY40" s="558"/>
      <c r="AZ40" s="558"/>
      <c r="BA40" s="558"/>
      <c r="BB40" s="558"/>
      <c r="BC40" s="558"/>
      <c r="BD40" s="558"/>
      <c r="BE40" s="558"/>
      <c r="BF40" s="558"/>
      <c r="BG40" s="558"/>
      <c r="BH40" s="558"/>
      <c r="BI40" s="920" t="s">
        <v>283</v>
      </c>
    </row>
    <row r="41" spans="1:146" s="72" customFormat="1" ht="84" customHeight="1">
      <c r="A41" s="132"/>
      <c r="B41" s="132"/>
      <c r="C41" s="558"/>
      <c r="D41" s="558"/>
      <c r="E41" s="558"/>
      <c r="F41" s="558"/>
      <c r="G41" s="558"/>
      <c r="H41" s="558"/>
      <c r="I41" s="558"/>
      <c r="J41" s="558"/>
      <c r="K41" s="558"/>
      <c r="L41" s="558"/>
      <c r="M41" s="558"/>
      <c r="N41" s="558"/>
      <c r="O41" s="558"/>
      <c r="P41" s="558"/>
      <c r="Q41" s="558"/>
      <c r="R41" s="903" t="s">
        <v>2273</v>
      </c>
      <c r="S41" s="903" t="s">
        <v>2274</v>
      </c>
      <c r="T41" s="922" t="s">
        <v>2275</v>
      </c>
      <c r="U41" s="903" t="s">
        <v>284</v>
      </c>
      <c r="V41" s="903"/>
      <c r="W41" s="903" t="s">
        <v>2276</v>
      </c>
      <c r="X41" s="903" t="s">
        <v>2277</v>
      </c>
      <c r="Y41" s="903" t="s">
        <v>2278</v>
      </c>
      <c r="Z41" s="903" t="s">
        <v>7653</v>
      </c>
      <c r="AA41" s="903" t="s">
        <v>2279</v>
      </c>
      <c r="AB41" s="922" t="s">
        <v>2272</v>
      </c>
      <c r="AC41" s="903" t="s">
        <v>2271</v>
      </c>
      <c r="AD41" s="921"/>
      <c r="AE41" s="12"/>
      <c r="AF41" s="122"/>
      <c r="AH41" s="558"/>
      <c r="AI41" s="558"/>
      <c r="AJ41" s="558"/>
      <c r="AK41" s="558"/>
      <c r="AL41" s="558"/>
      <c r="AM41" s="558"/>
      <c r="AN41" s="558"/>
      <c r="AO41" s="558"/>
      <c r="AP41" s="558"/>
      <c r="AQ41" s="558"/>
      <c r="AR41" s="558"/>
      <c r="AS41" s="558"/>
      <c r="AT41" s="558"/>
      <c r="AU41" s="558"/>
      <c r="AV41" s="558"/>
      <c r="AW41" s="903" t="s">
        <v>2273</v>
      </c>
      <c r="AX41" s="903" t="s">
        <v>2274</v>
      </c>
      <c r="AY41" s="922" t="s">
        <v>2275</v>
      </c>
      <c r="AZ41" s="903" t="s">
        <v>284</v>
      </c>
      <c r="BA41" s="903"/>
      <c r="BB41" s="903" t="s">
        <v>2276</v>
      </c>
      <c r="BC41" s="903" t="s">
        <v>2277</v>
      </c>
      <c r="BD41" s="903" t="s">
        <v>2278</v>
      </c>
      <c r="BE41" s="903" t="s">
        <v>7653</v>
      </c>
      <c r="BF41" s="903" t="s">
        <v>2279</v>
      </c>
      <c r="BG41" s="922" t="s">
        <v>2272</v>
      </c>
      <c r="BH41" s="903" t="s">
        <v>2271</v>
      </c>
      <c r="BI41" s="921"/>
      <c r="BK41" s="638" t="s">
        <v>7241</v>
      </c>
      <c r="BL41" s="638"/>
      <c r="BM41" s="638"/>
      <c r="BN41" s="638"/>
      <c r="BO41" s="638"/>
      <c r="BP41" s="638"/>
      <c r="BQ41" s="638"/>
      <c r="BR41" s="638"/>
      <c r="BS41" s="638"/>
      <c r="BT41" s="638"/>
      <c r="BU41" s="638"/>
      <c r="BV41" s="638"/>
      <c r="BW41" s="638"/>
      <c r="BX41" s="638"/>
      <c r="BY41" s="638"/>
      <c r="BZ41" s="638"/>
      <c r="CE41" s="638" t="s">
        <v>7243</v>
      </c>
      <c r="CF41" s="638"/>
      <c r="CG41" s="638"/>
      <c r="CH41" s="638"/>
      <c r="DK41" s="639" t="s">
        <v>7494</v>
      </c>
      <c r="DL41" s="640"/>
      <c r="DM41" s="640"/>
      <c r="DN41" s="640"/>
      <c r="DO41" s="640"/>
      <c r="DP41" s="641"/>
      <c r="DR41" s="639" t="s">
        <v>7569</v>
      </c>
      <c r="DS41" s="640"/>
      <c r="DT41" s="640"/>
      <c r="DU41" s="640"/>
      <c r="DV41" s="640"/>
      <c r="DW41" s="641"/>
    </row>
    <row r="42" spans="1:146" s="72" customFormat="1" ht="344.1" customHeight="1">
      <c r="A42" s="132"/>
      <c r="B42" s="132"/>
      <c r="C42" s="558"/>
      <c r="D42" s="558"/>
      <c r="E42" s="558"/>
      <c r="F42" s="558"/>
      <c r="G42" s="558"/>
      <c r="H42" s="558"/>
      <c r="I42" s="558"/>
      <c r="J42" s="558"/>
      <c r="K42" s="558"/>
      <c r="L42" s="558"/>
      <c r="M42" s="558"/>
      <c r="N42" s="558"/>
      <c r="O42" s="558"/>
      <c r="P42" s="558"/>
      <c r="Q42" s="558"/>
      <c r="R42" s="903"/>
      <c r="S42" s="903"/>
      <c r="T42" s="903"/>
      <c r="U42" s="172" t="s">
        <v>2280</v>
      </c>
      <c r="V42" s="172" t="s">
        <v>2281</v>
      </c>
      <c r="W42" s="903"/>
      <c r="X42" s="903"/>
      <c r="Y42" s="903"/>
      <c r="Z42" s="903"/>
      <c r="AA42" s="903"/>
      <c r="AB42" s="922"/>
      <c r="AC42" s="903"/>
      <c r="AD42" s="902"/>
      <c r="AE42" s="12"/>
      <c r="AF42" s="122"/>
      <c r="AH42" s="558"/>
      <c r="AI42" s="558"/>
      <c r="AJ42" s="558"/>
      <c r="AK42" s="558"/>
      <c r="AL42" s="558"/>
      <c r="AM42" s="558"/>
      <c r="AN42" s="558"/>
      <c r="AO42" s="558"/>
      <c r="AP42" s="558"/>
      <c r="AQ42" s="558"/>
      <c r="AR42" s="558"/>
      <c r="AS42" s="558"/>
      <c r="AT42" s="558"/>
      <c r="AU42" s="558"/>
      <c r="AV42" s="558"/>
      <c r="AW42" s="903"/>
      <c r="AX42" s="903"/>
      <c r="AY42" s="903"/>
      <c r="AZ42" s="172" t="s">
        <v>2280</v>
      </c>
      <c r="BA42" s="172" t="s">
        <v>2281</v>
      </c>
      <c r="BB42" s="903"/>
      <c r="BC42" s="903"/>
      <c r="BD42" s="903"/>
      <c r="BE42" s="903"/>
      <c r="BF42" s="903"/>
      <c r="BG42" s="922"/>
      <c r="BH42" s="903"/>
      <c r="BI42" s="902"/>
      <c r="BK42" s="645" t="s">
        <v>7228</v>
      </c>
      <c r="BL42" s="646"/>
      <c r="BM42" s="646"/>
      <c r="BN42" s="646"/>
      <c r="BO42" s="646"/>
      <c r="BP42" s="647"/>
      <c r="BQ42" s="645" t="s">
        <v>7229</v>
      </c>
      <c r="BR42" s="646"/>
      <c r="BS42" s="646"/>
      <c r="BT42" s="646"/>
      <c r="BU42" s="646"/>
      <c r="BV42" s="646"/>
      <c r="BW42" s="638" t="s">
        <v>7230</v>
      </c>
      <c r="BX42" s="638"/>
      <c r="BY42" s="638"/>
      <c r="BZ42" s="638"/>
      <c r="CB42" s="645" t="s">
        <v>7265</v>
      </c>
      <c r="CC42" s="647"/>
      <c r="CE42" s="886" t="s">
        <v>7279</v>
      </c>
      <c r="CF42" s="974"/>
      <c r="CG42" s="886" t="s">
        <v>7223</v>
      </c>
      <c r="CH42" s="974"/>
      <c r="CJ42" s="645" t="s">
        <v>7277</v>
      </c>
      <c r="CK42" s="647"/>
      <c r="CM42" s="638" t="s">
        <v>7280</v>
      </c>
      <c r="CN42" s="638"/>
      <c r="CP42" s="638" t="s">
        <v>7281</v>
      </c>
      <c r="CQ42" s="638"/>
      <c r="CS42" s="638" t="s">
        <v>7282</v>
      </c>
      <c r="CT42" s="638"/>
      <c r="CV42" s="955" t="s">
        <v>7256</v>
      </c>
      <c r="CW42" s="955"/>
      <c r="CY42" s="638" t="s">
        <v>7283</v>
      </c>
      <c r="CZ42" s="638"/>
      <c r="DB42" s="638" t="s">
        <v>7284</v>
      </c>
      <c r="DC42" s="638"/>
      <c r="DE42" s="666" t="s">
        <v>7285</v>
      </c>
      <c r="DF42" s="666"/>
      <c r="DH42" s="648" t="s">
        <v>7233</v>
      </c>
      <c r="DI42" s="650"/>
      <c r="DK42" s="639" t="s">
        <v>7259</v>
      </c>
      <c r="DL42" s="641"/>
      <c r="DM42" s="639" t="s">
        <v>7260</v>
      </c>
      <c r="DN42" s="641"/>
      <c r="DO42" s="639" t="s">
        <v>7226</v>
      </c>
      <c r="DP42" s="641"/>
      <c r="DR42" s="639" t="s">
        <v>7259</v>
      </c>
      <c r="DS42" s="641"/>
      <c r="DT42" s="639" t="s">
        <v>7260</v>
      </c>
      <c r="DU42" s="641"/>
      <c r="DV42" s="639" t="s">
        <v>7226</v>
      </c>
      <c r="DW42" s="641"/>
      <c r="DY42" s="645" t="s">
        <v>8144</v>
      </c>
      <c r="DZ42" s="646"/>
      <c r="EA42" s="646"/>
      <c r="EB42" s="646"/>
      <c r="EC42" s="646"/>
      <c r="ED42" s="646"/>
      <c r="EE42" s="646"/>
      <c r="EF42" s="646"/>
      <c r="EG42" s="646"/>
      <c r="EH42" s="646"/>
      <c r="EI42" s="646"/>
      <c r="EJ42" s="646"/>
      <c r="EK42" s="646"/>
      <c r="EL42" s="646"/>
      <c r="EM42" s="646"/>
      <c r="EN42" s="646"/>
      <c r="EO42" s="647"/>
    </row>
    <row r="43" spans="1:146" s="72" customFormat="1">
      <c r="A43" s="132"/>
      <c r="B43" s="132"/>
      <c r="C43" s="82" t="s">
        <v>66</v>
      </c>
      <c r="D43" s="763"/>
      <c r="E43" s="764"/>
      <c r="F43" s="764"/>
      <c r="G43" s="764"/>
      <c r="H43" s="764"/>
      <c r="I43" s="764"/>
      <c r="J43" s="764"/>
      <c r="K43" s="764"/>
      <c r="L43" s="764"/>
      <c r="M43" s="764"/>
      <c r="N43" s="764"/>
      <c r="O43" s="764"/>
      <c r="P43" s="764"/>
      <c r="Q43" s="765"/>
      <c r="R43" s="515"/>
      <c r="S43" s="515"/>
      <c r="T43" s="514"/>
      <c r="U43" s="515"/>
      <c r="V43" s="515"/>
      <c r="W43" s="515"/>
      <c r="X43" s="515"/>
      <c r="Y43" s="515"/>
      <c r="Z43" s="515"/>
      <c r="AA43" s="515"/>
      <c r="AB43" s="515"/>
      <c r="AC43" s="515"/>
      <c r="AD43" s="450"/>
      <c r="AE43" s="12"/>
      <c r="AF43" s="122"/>
      <c r="AH43" s="95" t="s">
        <v>7223</v>
      </c>
      <c r="AI43" s="645" cm="1">
        <f t="array" ref="AI43">IF($AH$22=$AJ$22,0,IF(OR(COUNTA($D$44:$AD$44)=0,D43&lt;&gt;D44,COUNTIF(D43:R44,"NS")=$C$43:$C$44),0,1))</f>
        <v>0</v>
      </c>
      <c r="AJ43" s="646"/>
      <c r="AK43" s="646"/>
      <c r="AL43" s="646"/>
      <c r="AM43" s="646"/>
      <c r="AN43" s="646"/>
      <c r="AO43" s="646"/>
      <c r="AP43" s="646"/>
      <c r="AQ43" s="646"/>
      <c r="AR43" s="646"/>
      <c r="AS43" s="646"/>
      <c r="AT43" s="646"/>
      <c r="AU43" s="646"/>
      <c r="AV43" s="647"/>
      <c r="AW43" s="112" cm="1">
        <f t="array" ref="AW43">IF($AH$22=$AJ$22,0,IF(OR(COUNTA($D$44:$AD$44)=0,R43&lt;&gt;R44,COUNTIF(R43:R44,"NS")=$C$43:$C$44,AND($AD$44=1,COUNTA($D$44:$AC$44)=0)),0,1))</f>
        <v>0</v>
      </c>
      <c r="AX43" s="112" cm="1">
        <f t="array" ref="AX43">IF($AH$22=$AJ$22,0,IF(OR(COUNTA($D$44:$AD$44)=0,S43&lt;&gt;S44,COUNTIF(S43:S44,"NS")=$C$43:$C$44,AND($AD$44=1,COUNTA($D$44:$AC$44)=0)),0,1))</f>
        <v>0</v>
      </c>
      <c r="AY43" s="112" cm="1">
        <f t="array" ref="AY43">IF($AH$22=$AJ$22,0,IF(OR(COUNTA($D$44:$AD$44)=0,T43&lt;&gt;T44,COUNTIF(T43:T44,"NS")=$C$43:$C$44,AND($AD$44=1,COUNTA($D$44:$AC$44)=0)),0,1))</f>
        <v>0</v>
      </c>
      <c r="AZ43" s="112" cm="1">
        <f t="array" ref="AZ43">IF($AH$22=$AJ$22,0,IF(OR(COUNTA($D$44:$AD$44)=0,U43&lt;&gt;U44,COUNTIF(U43:U44,"NS")=$C$43:$C$44,AND($AD$44=1,COUNTA($D$44:$AC$44)=0)),0,1))</f>
        <v>0</v>
      </c>
      <c r="BA43" s="112" cm="1">
        <f t="array" ref="BA43">IF($AH$22=$AJ$22,0,IF(OR(COUNTA($D$44:$AD$44)=0,V43&lt;&gt;V44,COUNTIF(V43:V44,"NS")=$C$43:$C$44,AND($AD$44=1,COUNTA($D$44:$AC$44)=0)),0,1))</f>
        <v>0</v>
      </c>
      <c r="BB43" s="112" cm="1">
        <f t="array" ref="BB43">IF($AH$22=$AJ$22,0,IF(OR(COUNTA($D$44:$AD$44)=0,W43&lt;&gt;W44,COUNTIF(W43:W44,"NS")=$C$43:$C$44,AND($AD$44=1,COUNTA($D$44:$AC$44)=0)),0,1))</f>
        <v>0</v>
      </c>
      <c r="BC43" s="112" cm="1">
        <f t="array" ref="BC43">IF($AH$22=$AJ$22,0,IF(OR(COUNTA($D$44:$AD$44)=0,X43&lt;&gt;X44,COUNTIF(X43:X44,"NS")=$C$43:$C$44,AND($AD$44=1,COUNTA($D$44:$AC$44)=0)),0,1))</f>
        <v>0</v>
      </c>
      <c r="BD43" s="112" cm="1">
        <f t="array" ref="BD43">IF($AH$22=$AJ$22,0,IF(OR(COUNTA($D$44:$AD$44)=0,Y43&lt;&gt;Y44,COUNTIF(Y43:Y44,"NS")=$C$43:$C$44,AND($AD$44=1,COUNTA($D$44:$AC$44)=0)),0,1))</f>
        <v>0</v>
      </c>
      <c r="BE43" s="112" cm="1">
        <f t="array" ref="BE43">IF($AH$22=$AJ$22,0,IF(OR(COUNTA($D$44:$AD$44)=0,Z43&lt;&gt;Z44,COUNTIF(Z43:Z44,"NS")=$C$43:$C$44,AND($AD$44=1,COUNTA($D$44:$AC$44)=0)),0,1))</f>
        <v>0</v>
      </c>
      <c r="BF43" s="112" cm="1">
        <f t="array" ref="BF43">IF($AH$22=$AJ$22,0,IF(OR(COUNTA($D$44:$AD$44)=0,AA43&lt;&gt;AA44,COUNTIF(AA43:AA44,"NS")=$C$43:$C$44,AND($AD$44=1,COUNTA($D$44:$AC$44)=0)),0,1))</f>
        <v>0</v>
      </c>
      <c r="BG43" s="112" cm="1">
        <f t="array" ref="BG43">IF($AH$22=$AJ$22,0,IF(OR(COUNTA($D$44:$AD$44)=0,AB43&lt;&gt;AB44,COUNTIF(AB43:AB44,"NS")=$C$43:$C$44,AND($AD$44=1,COUNTA($D$44:$AC$44)=0)),0,1))</f>
        <v>0</v>
      </c>
      <c r="BH43" s="112" cm="1">
        <f t="array" ref="BH43">IF($AH$22=$AJ$22,0,IF(OR(COUNTA($D$44:$AD$44)=0,AC43&lt;&gt;AC44,COUNTIF(AC43:AC44,"NS")=$C$43:$C$44,AND($AD$44=1,COUNTA($D$44:$AC$44)=0)),0,1))</f>
        <v>0</v>
      </c>
      <c r="BI43" s="112" cm="1">
        <f t="array" ref="BI43">IF($AH$22=$AJ$22,0,IF(OR(COUNTA($D$44:$AD$44)=0,AD43&lt;&gt;AD44,COUNTIF(AD43:AD44,"NS")=$C$43:$C$44,AND($AD$44=1,COUNTA($D$44:$AC$44)=0)),0,1))</f>
        <v>0</v>
      </c>
      <c r="BK43" s="645" t="b">
        <f>NOT(EXACT(D43,UPPER(D43)))</f>
        <v>0</v>
      </c>
      <c r="BL43" s="647"/>
      <c r="BM43" s="645" t="str">
        <f>SUBSTITUTE( SUBSTITUTE( SUBSTITUTE( SUBSTITUTE( SUBSTITUTE( SUBSTITUTE( SUBSTITUTE( SUBSTITUTE( SUBSTITUTE( SUBSTITUTE(D43, "á", "a"), "é", "e"), "í", "i"), "ó", "o"), "ú", "u"), "Á", "A"), "É", "E"), "Í", "I"), "Ó", "O"), "Ú", "U")</f>
        <v/>
      </c>
      <c r="BN43" s="647"/>
      <c r="BO43" s="645">
        <f>COUNTIF(BK43,"VERDADERO")</f>
        <v>0</v>
      </c>
      <c r="BP43" s="647"/>
      <c r="BQ43" s="645" t="b">
        <f>NOT(EXACT(D43,BM43))</f>
        <v>0</v>
      </c>
      <c r="BR43" s="647"/>
      <c r="BS43" s="645" t="str">
        <f>SUBSTITUTE((SUBSTITUTE(SUBSTITUTE(SUBSTITUTE(D43,".",""),",",""),"(","")),")","")</f>
        <v/>
      </c>
      <c r="BT43" s="647"/>
      <c r="BU43" s="645">
        <f>COUNTIF(BQ43,"VERDADERO")</f>
        <v>0</v>
      </c>
      <c r="BV43" s="647"/>
      <c r="BW43" s="638" t="b">
        <f>NOT(EXACT(D43,BS43))</f>
        <v>0</v>
      </c>
      <c r="BX43" s="638"/>
      <c r="BY43" s="638">
        <f>COUNTIF(BW43,"VERDADERO")</f>
        <v>0</v>
      </c>
      <c r="BZ43" s="638"/>
      <c r="CB43" s="704">
        <f>IF($AH$22=$AJ$22,0,IF(COUNTIF(R43,8)=0,0,1))</f>
        <v>0</v>
      </c>
      <c r="CC43" s="705"/>
      <c r="CE43" s="886">
        <f>IF(OR(T43="",T43="NA",T43="NS"),0,LEN(T43)-LEN(INT(T43))-1)</f>
        <v>0</v>
      </c>
      <c r="CF43" s="974"/>
      <c r="CG43" s="886">
        <f>IF($AH$22=$AJ$22,0,IF(CE43&lt;1,0,1))</f>
        <v>0</v>
      </c>
      <c r="CH43" s="974"/>
      <c r="CJ43" s="645">
        <f>IF($AH$22=$AJ$22,0,IF(T43="NS",1,IF(OR(AND(D43&lt;&gt;"",OR(SUM(T43)&gt;0,T43="NA")),AND(D43="",COUNTA(T43)=0),AND(D43&lt;&gt;"",AD43=1,COUNTA(T43)=0)),0,1)))</f>
        <v>0</v>
      </c>
      <c r="CK43" s="647"/>
      <c r="CM43" s="638">
        <f>IF($AH$22=$AJ$22,0,IF(OR(AND(U43="",V43=""),AND(U43=1,V43=8),AND(U43&gt;1,V43&lt;&gt;8)),0,1))</f>
        <v>0</v>
      </c>
      <c r="CN43" s="638"/>
      <c r="CP43" s="645">
        <f>IF($AH$22=$AJ$22,0,IF(OR(AND(D43&lt;&gt;"",OR(U43=2,U43=3,U43=4),V43&lt;&gt;4),AND(D43&lt;&gt;"",OR(U43&lt;2,U43&gt;4),COUNTA(V43)&gt;0),AND(D43&lt;&gt;"",AD43=1,COUNTA(U43:V43)=0),AND(D43="",COUNTA(U43:V43)=0)),0,1))</f>
        <v>0</v>
      </c>
      <c r="CQ43" s="647"/>
      <c r="CS43" s="638">
        <f>IF($AH$22=$AJ$22,0,IF(OR(AND(U43="",V43=""),AND(U43=9,V43=9),AND(U43&lt;&gt;9,V43&lt;&gt;9)),0,1))</f>
        <v>0</v>
      </c>
      <c r="CT43" s="638"/>
      <c r="CV43" s="638" cm="1">
        <f t="array" ref="CV43">IF($AH$22=$AJ$22,0,IF(OR(AND(D43&lt;&gt;"",OR(W43=20,W43=21,W43=22,W43=99),OR(X43=0,X43="NS")),AND(D43&lt;&gt;"",W43&lt;20,X43&gt;0),AND(D43&lt;&gt;"",COUNTIF(W43:X43,"NS")&lt;=$W$41:$X$42),AND(D43="",COUNTA(W43:X43)=0)),0,1))</f>
        <v>0</v>
      </c>
      <c r="CW43" s="638"/>
      <c r="CY43" s="638">
        <f>IF($AH$22=$AJ$22,0,IF(OR(AND(Y43="",X43=""),SUM(Y43)&lt;=SUM(X43)),0,1))</f>
        <v>0</v>
      </c>
      <c r="CZ43" s="638"/>
      <c r="DB43" s="638"/>
      <c r="DC43" s="638"/>
      <c r="DE43" s="661">
        <f>IF($AH$22=$AJ$22,0,IF(COUNTIF(D43:AD44,"NS")=0,0,1))</f>
        <v>0</v>
      </c>
      <c r="DF43" s="661"/>
      <c r="DH43" s="645">
        <f>IF($AH$22=$AJ$22,0,IF(OR(COUNTA(D43:AC43)=0,COUNTA(D43:AC43)=COUNTA($C$40,$R$41:$U$42,$V$42:$W$42,$X$41:$AC$42)),0,1))</f>
        <v>0</v>
      </c>
      <c r="DI43" s="647"/>
      <c r="DK43" s="639">
        <v>1</v>
      </c>
      <c r="DL43" s="641"/>
      <c r="DM43" s="639">
        <f>IF(BI44=0,0,1)</f>
        <v>0</v>
      </c>
      <c r="DN43" s="641"/>
      <c r="DO43" s="639" t="str">
        <f>IF(DM43=0,"",IF(SUM($DM$43:DM43)=1,_xlfn.CONCAT(DK43,),IF($DM$54&gt;SUM($DM$43:DM43),_xlfn.CONCAT(", ",DK43),IF($DM$54=SUM($DM$43:DM43),_xlfn.CONCAT(" y ",DK43,".")))))</f>
        <v/>
      </c>
      <c r="DP43" s="641"/>
      <c r="DR43" s="639">
        <v>6</v>
      </c>
      <c r="DS43" s="641"/>
      <c r="DT43" s="639">
        <f>IF(CJ45=0,0,1)</f>
        <v>0</v>
      </c>
      <c r="DU43" s="641"/>
      <c r="DV43" s="639" t="str">
        <f>IF(DT43=0,"",IF(SUM($DT$43:DT43)=1,_xlfn.CONCAT(DR43,),IF($DT$45&gt;SUM($DT$43:DT43),_xlfn.CONCAT(", ",DR43),IF($DT$45=SUM($DT$43:DT43),_xlfn.CONCAT(" y ",DR43,".")))))</f>
        <v/>
      </c>
      <c r="DW43" s="641"/>
      <c r="DY43" s="632" t="s">
        <v>7897</v>
      </c>
      <c r="DZ43" s="633"/>
      <c r="EA43" s="467" t="str">
        <f>SUBSTITUTE( SUBSTITUTE( SUBSTITUTE( SUBSTITUTE( SUBSTITUTE( SUBSTITUTE( SUBSTITUTE( SUBSTITUTE( SUBSTITUTE( SUBSTITUTE(F46, "á", "a"), "é", "e"), "í", "i"), "ó", "o"), "ú", "u"), "Á", "A"), "É", "E"), "Í", "I"), "Ó", "O"), "Ú", "U")</f>
        <v/>
      </c>
      <c r="EB43" s="487"/>
      <c r="EC43" s="457"/>
      <c r="ED43" s="457"/>
      <c r="EE43" s="457"/>
      <c r="EF43" s="457"/>
      <c r="EG43" s="457"/>
      <c r="EH43" s="457"/>
      <c r="EI43" s="457"/>
      <c r="EJ43" s="457"/>
      <c r="EK43" s="457"/>
      <c r="EL43" s="457"/>
      <c r="EM43" s="457"/>
      <c r="EN43" s="457"/>
      <c r="EO43" s="456"/>
    </row>
    <row r="44" spans="1:146" s="72" customFormat="1">
      <c r="A44" s="132"/>
      <c r="B44" s="132"/>
      <c r="C44" s="82" t="s">
        <v>67</v>
      </c>
      <c r="D44" s="763"/>
      <c r="E44" s="764"/>
      <c r="F44" s="764"/>
      <c r="G44" s="764"/>
      <c r="H44" s="764"/>
      <c r="I44" s="764"/>
      <c r="J44" s="764"/>
      <c r="K44" s="764"/>
      <c r="L44" s="764"/>
      <c r="M44" s="764"/>
      <c r="N44" s="764"/>
      <c r="O44" s="764"/>
      <c r="P44" s="764"/>
      <c r="Q44" s="765"/>
      <c r="R44" s="515"/>
      <c r="S44" s="515"/>
      <c r="T44" s="514"/>
      <c r="U44" s="515"/>
      <c r="V44" s="515"/>
      <c r="W44" s="515"/>
      <c r="X44" s="515"/>
      <c r="Y44" s="515"/>
      <c r="Z44" s="515"/>
      <c r="AA44" s="515"/>
      <c r="AB44" s="515"/>
      <c r="AC44" s="515"/>
      <c r="AD44" s="515"/>
      <c r="AE44" s="12"/>
      <c r="AF44" s="122"/>
      <c r="BI44" s="133">
        <f>IF(COUNTIF(AI43:BH43,1)&lt;&gt;COUNTA($AH$40,$AX$41:$AZ$42,$BA$42:$BB$42,$BC$41:$BH$42),0,1)</f>
        <v>0</v>
      </c>
      <c r="BK44" s="645" t="b">
        <f>NOT(EXACT(D44,UPPER(D44)))</f>
        <v>0</v>
      </c>
      <c r="BL44" s="647"/>
      <c r="BM44" s="645" t="str">
        <f>SUBSTITUTE( SUBSTITUTE( SUBSTITUTE( SUBSTITUTE( SUBSTITUTE( SUBSTITUTE( SUBSTITUTE( SUBSTITUTE( SUBSTITUTE( SUBSTITUTE(D44, "á", "a"), "é", "e"), "í", "i"), "ó", "o"), "ú", "u"), "Á", "A"), "É", "E"), "Í", "I"), "Ó", "O"), "Ú", "U")</f>
        <v/>
      </c>
      <c r="BN44" s="647"/>
      <c r="BO44" s="645">
        <f>COUNTIF(BK44,"VERDADERO")</f>
        <v>0</v>
      </c>
      <c r="BP44" s="647"/>
      <c r="BQ44" s="645" t="b">
        <f>NOT(EXACT(D44,BM44))</f>
        <v>0</v>
      </c>
      <c r="BR44" s="647"/>
      <c r="BS44" s="645" t="str">
        <f>SUBSTITUTE((SUBSTITUTE(SUBSTITUTE(SUBSTITUTE(D44,".",""),",",""),"(","")),")","")</f>
        <v/>
      </c>
      <c r="BT44" s="647"/>
      <c r="BU44" s="645">
        <f>COUNTIF(BQ44,"VERDADERO")</f>
        <v>0</v>
      </c>
      <c r="BV44" s="647"/>
      <c r="BW44" s="638" t="b">
        <f>NOT(EXACT(D44,BS44))</f>
        <v>0</v>
      </c>
      <c r="BX44" s="638"/>
      <c r="BY44" s="638">
        <f>COUNTIF(BW44,"VERDADERO")</f>
        <v>0</v>
      </c>
      <c r="BZ44" s="638"/>
      <c r="CB44" s="704">
        <f>IF($AH$22=$AJ$22,0,IF(COUNTIF(R44,8)=0,0,1))</f>
        <v>0</v>
      </c>
      <c r="CC44" s="705"/>
      <c r="CE44" s="886">
        <f>IF(OR(T44="",T44="NA",T44="NS"),0,LEN(T44)-LEN(INT(T44))-1)</f>
        <v>0</v>
      </c>
      <c r="CF44" s="974"/>
      <c r="CG44" s="886">
        <f>IF($AH$22=$AJ$22,0,IF(CE44&lt;1,0,1))</f>
        <v>0</v>
      </c>
      <c r="CH44" s="974"/>
      <c r="CJ44" s="645">
        <f>IF($AH$22=$AJ$22,0,IF(T44="NS",1,IF(OR(AND(D44&lt;&gt;"",OR(SUM(T44)&gt;0,T44="NA")),AND(D44="",COUNTA(T44)=0),AND(D44&lt;&gt;"",AD44=1,COUNTA(T44)=0)),0,1)))</f>
        <v>0</v>
      </c>
      <c r="CK44" s="647"/>
      <c r="CM44" s="638">
        <f>IF($AH$22=$AJ$22,0,IF(OR(AND(U44="",V44=""),AND(U44=1,V44=8),AND(U44&gt;1,V44&lt;&gt;8)),0,1))</f>
        <v>0</v>
      </c>
      <c r="CN44" s="638"/>
      <c r="CP44" s="645">
        <f>IF($AH$22=$AJ$22,0,IF(OR(AND(D44&lt;&gt;"",OR(U44=2,U44=3,U44=4),V44&lt;&gt;4),AND(D44&lt;&gt;"",OR(U44&lt;2,U44&gt;4),COUNTA(V44)&gt;0),AND(D44&lt;&gt;"",AD44=1,COUNTA(U44:V44)=0),AND(D44="",COUNTA(U44:V44)=0)),0,1))</f>
        <v>0</v>
      </c>
      <c r="CQ44" s="647"/>
      <c r="CS44" s="638">
        <f>IF($AH$22=$AJ$22,0,IF(OR(AND(U44="",V44=""),AND(U44=9,V44=9),AND(U44&lt;&gt;9,V44&lt;&gt;9)),0,1))</f>
        <v>0</v>
      </c>
      <c r="CT44" s="638"/>
      <c r="CV44" s="638" cm="1">
        <f t="array" ref="CV44">IF($AH$22=$AJ$22,0,IF(OR(AND(D44&lt;&gt;"",OR(W44=20,W44=21,W44=22,W44=99),OR(X44=0,X44="NS")),AND(D44&lt;&gt;"",W44&lt;20,X44&gt;0),AND(D44&lt;&gt;"",COUNTIF(W44:X44,"NS")&lt;=$W$41:$X$42),AND(D44="",COUNTA(W44:X44)=0)),0,1))</f>
        <v>0</v>
      </c>
      <c r="CW44" s="638"/>
      <c r="CY44" s="638">
        <f>IF($AH$22=$AJ$22,0,IF(OR(AND(Z44="",Y44=""),SUM(Z44)&lt;=SUM(Y44)),0,1))</f>
        <v>0</v>
      </c>
      <c r="CZ44" s="638"/>
      <c r="DB44" s="655">
        <f>IF($AH$22=$AJ$22,0,IF(OR(COUNTA(D44:AD44)=0,D44&lt;&gt;D43,AND(AD44=1,COUNTA(D44)=COUNTA($C$40),COUNTA(R44:AC44)=0),AND(COUNTA(D44:AC44)=COUNTA($C$40,$C$40,$R$41:$U$42,$V$42:$W$42,$X$41:$AC$42),COUNTA(AD44=0))),0,1))</f>
        <v>0</v>
      </c>
      <c r="DC44" s="655"/>
      <c r="DH44" s="645">
        <f>IF($AH$22=$AJ$22,0,IF(OR(COUNTA(D44:AD44)=0,AND(AD44=1,COUNTA(D44)=COUNTA($C$40),COUNTA(R44:AC44)=0),AND(COUNTA(AD44)=0,COUNTA(D44:AC44)=COUNTA($C$40,$R$41:$U$42,$V$42:$W$42,$X$41:$AC$42))),0,1))</f>
        <v>0</v>
      </c>
      <c r="DI44" s="647"/>
      <c r="DK44" s="639">
        <v>2</v>
      </c>
      <c r="DL44" s="641"/>
      <c r="DM44" s="639">
        <f>IF(BY45=0,0,1)</f>
        <v>0</v>
      </c>
      <c r="DN44" s="641"/>
      <c r="DO44" s="639" t="str">
        <f>IF(DM44=0,"",IF(SUM($DM$43:DM44)=1,_xlfn.CONCAT(DK44,),IF($DM$54&gt;SUM($DM$43:DM44),_xlfn.CONCAT(", ",DK44),IF($DM$54=SUM($DM$43:DM44),_xlfn.CONCAT(" y ",DK44,".")))))</f>
        <v/>
      </c>
      <c r="DP44" s="641"/>
      <c r="DR44" s="639">
        <v>13</v>
      </c>
      <c r="DS44" s="641"/>
      <c r="DT44" s="639">
        <f>IF(CV45=0,0,1)</f>
        <v>0</v>
      </c>
      <c r="DU44" s="641"/>
      <c r="DV44" s="639" t="str">
        <f>IF(DT44=0,"",IF(SUM($DT$43:DT44)=1,_xlfn.CONCAT(DR44,),IF($DT$45&gt;SUM($DT$43:DT44),_xlfn.CONCAT(", ",DR44),IF($DT$45=SUM($DT$43:DT44),_xlfn.CONCAT(" y ",DR44,".")))))</f>
        <v/>
      </c>
      <c r="DW44" s="641"/>
      <c r="DY44" s="632" t="s">
        <v>7898</v>
      </c>
      <c r="DZ44" s="633"/>
      <c r="EA44" s="473">
        <v>1</v>
      </c>
      <c r="EB44" s="473">
        <v>1</v>
      </c>
      <c r="EC44" s="112">
        <v>2</v>
      </c>
      <c r="ED44" s="112">
        <v>3</v>
      </c>
      <c r="EE44" s="112">
        <v>4</v>
      </c>
      <c r="EF44" s="112">
        <v>5</v>
      </c>
      <c r="EG44" s="112">
        <v>5</v>
      </c>
      <c r="EH44" s="112">
        <v>6</v>
      </c>
      <c r="EI44" s="112">
        <v>6</v>
      </c>
      <c r="EJ44" s="112">
        <v>6</v>
      </c>
      <c r="EK44" s="112">
        <v>7</v>
      </c>
      <c r="EL44" s="112">
        <v>7</v>
      </c>
      <c r="EM44" s="112">
        <v>7</v>
      </c>
      <c r="EN44" s="112">
        <v>8</v>
      </c>
      <c r="EO44" s="112">
        <v>9</v>
      </c>
    </row>
    <row r="45" spans="1:146" s="72" customFormat="1">
      <c r="A45" s="132"/>
      <c r="B45" s="132"/>
      <c r="C45" s="132"/>
      <c r="D45" s="132"/>
      <c r="E45" s="132"/>
      <c r="F45" s="132"/>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2"/>
      <c r="AF45" s="122"/>
      <c r="BY45" s="644">
        <f>SUM(BO43:BP44,BU43:BV44,BY43:BZ44)</f>
        <v>0</v>
      </c>
      <c r="BZ45" s="644"/>
      <c r="CG45" s="656">
        <f>SUM(CG43:CH44)</f>
        <v>0</v>
      </c>
      <c r="CH45" s="657"/>
      <c r="CJ45" s="958">
        <f>SUM(CJ43:CK44)</f>
        <v>0</v>
      </c>
      <c r="CK45" s="959"/>
      <c r="CM45" s="960">
        <f>SUM(CM43:CN44)</f>
        <v>0</v>
      </c>
      <c r="CN45" s="960"/>
      <c r="CP45" s="655">
        <f>SUM(CP43:CQ44)</f>
        <v>0</v>
      </c>
      <c r="CQ45" s="655"/>
      <c r="CS45" s="960">
        <f>SUM(CS43:CT44)</f>
        <v>0</v>
      </c>
      <c r="CT45" s="960"/>
      <c r="CV45" s="655">
        <f>SUM(CV43:CW44)</f>
        <v>0</v>
      </c>
      <c r="CW45" s="655"/>
      <c r="CY45" s="956">
        <f>SUM(CY43:CZ44)</f>
        <v>0</v>
      </c>
      <c r="CZ45" s="956"/>
      <c r="DH45" s="708">
        <f>SUM(DH43:DI44)</f>
        <v>0</v>
      </c>
      <c r="DI45" s="709"/>
      <c r="DK45" s="639">
        <v>5</v>
      </c>
      <c r="DL45" s="641"/>
      <c r="DM45" s="639">
        <f>IF(CG45=0,0,1)</f>
        <v>0</v>
      </c>
      <c r="DN45" s="641"/>
      <c r="DO45" s="639" t="str">
        <f>IF(DM45=0,"",IF(SUM($DM$43:DM45)=1,_xlfn.CONCAT(DK45,),IF($DM$54&gt;SUM($DM$43:DM45),_xlfn.CONCAT(", ",DK45),IF($DM$54=SUM($DM$43:DM45),_xlfn.CONCAT(" y ",DK45,".")))))</f>
        <v/>
      </c>
      <c r="DP45" s="641"/>
      <c r="DT45" s="913">
        <f>SUM(DT43:DU44)</f>
        <v>0</v>
      </c>
      <c r="DU45" s="914"/>
      <c r="DV45" s="978" t="str">
        <f>IF(DT45=0,"",_xlfn.CONCAT(DV43:DW44))</f>
        <v/>
      </c>
      <c r="DW45" s="979"/>
      <c r="DY45" s="634" t="s">
        <v>7899</v>
      </c>
      <c r="DZ45" s="635"/>
      <c r="EA45" s="374" t="s">
        <v>8030</v>
      </c>
      <c r="EB45" s="473" t="s">
        <v>8031</v>
      </c>
      <c r="EC45" s="112" t="s">
        <v>8032</v>
      </c>
      <c r="ED45" s="112" t="s">
        <v>295</v>
      </c>
      <c r="EE45" s="112" t="s">
        <v>8033</v>
      </c>
      <c r="EF45" s="112" t="s">
        <v>8035</v>
      </c>
      <c r="EG45" s="112" t="s">
        <v>8034</v>
      </c>
      <c r="EH45" s="112" t="s">
        <v>8036</v>
      </c>
      <c r="EI45" s="112" t="s">
        <v>8037</v>
      </c>
      <c r="EJ45" s="112" t="s">
        <v>8038</v>
      </c>
      <c r="EK45" s="112" t="s">
        <v>8039</v>
      </c>
      <c r="EL45" s="112" t="s">
        <v>8040</v>
      </c>
      <c r="EM45" s="112" t="s">
        <v>8041</v>
      </c>
      <c r="EN45" s="112" t="s">
        <v>8032</v>
      </c>
      <c r="EO45" s="112" t="s">
        <v>8042</v>
      </c>
    </row>
    <row r="46" spans="1:146" s="72" customFormat="1" ht="45" customHeight="1">
      <c r="A46" s="132"/>
      <c r="B46" s="132"/>
      <c r="C46" s="823" t="s">
        <v>285</v>
      </c>
      <c r="D46" s="823"/>
      <c r="E46" s="823"/>
      <c r="F46" s="550"/>
      <c r="G46" s="551"/>
      <c r="H46" s="551"/>
      <c r="I46" s="551"/>
      <c r="J46" s="551"/>
      <c r="K46" s="551"/>
      <c r="L46" s="551"/>
      <c r="M46" s="551"/>
      <c r="N46" s="551"/>
      <c r="O46" s="551"/>
      <c r="P46" s="551"/>
      <c r="Q46" s="551"/>
      <c r="R46" s="551"/>
      <c r="S46" s="551"/>
      <c r="T46" s="551"/>
      <c r="U46" s="551"/>
      <c r="V46" s="551"/>
      <c r="W46" s="551"/>
      <c r="X46" s="551"/>
      <c r="Y46" s="551"/>
      <c r="Z46" s="551"/>
      <c r="AA46" s="551"/>
      <c r="AB46" s="551"/>
      <c r="AC46" s="551"/>
      <c r="AD46" s="552"/>
      <c r="AE46" s="12"/>
      <c r="AF46" s="122"/>
      <c r="AH46" s="627" t="s">
        <v>7278</v>
      </c>
      <c r="AI46" s="627"/>
      <c r="AJ46" s="627">
        <f>IF(COUNTIF(AC43:AC44,10)=0,0,1)</f>
        <v>0</v>
      </c>
      <c r="AK46" s="627"/>
      <c r="AL46" s="684">
        <f>IF(OR(AND(AJ46=0,F46=""),AND(AJ46=1,F46&lt;&gt;"")),0,1)</f>
        <v>0</v>
      </c>
      <c r="AM46" s="684"/>
      <c r="DK46" s="639">
        <v>6</v>
      </c>
      <c r="DL46" s="641"/>
      <c r="DM46" s="639">
        <f>IF(CJ45=0,0,1)</f>
        <v>0</v>
      </c>
      <c r="DN46" s="641"/>
      <c r="DO46" s="639" t="str">
        <f>IF(DM46=0,"",IF(SUM($DM$43:DM46)=1,_xlfn.CONCAT(DK46,),IF($DM$54&gt;SUM($DM$43:DM46),_xlfn.CONCAT(", ",DK46),IF($DM$54=SUM($DM$43:DM46),_xlfn.CONCAT(" y ",DK46,".")))))</f>
        <v/>
      </c>
      <c r="DP46" s="641"/>
      <c r="DY46" s="628" t="s">
        <v>7900</v>
      </c>
      <c r="DZ46" s="628"/>
      <c r="EA46" s="474" t="str">
        <f>SUBSTITUTE( SUBSTITUTE( SUBSTITUTE( SUBSTITUTE( SUBSTITUTE( SUBSTITUTE( SUBSTITUTE( SUBSTITUTE( SUBSTITUTE( SUBSTITUTE(EA45, "á", "a"), "é", "e"), "í", "i"), "ó", "o"), "ú", "u"), "Á", "A"), "É", "E"), "Í", "I"), "Ó", "O"), "Ú", "U")</f>
        <v>Gobernador</v>
      </c>
      <c r="EB46" s="474" t="str">
        <f t="shared" ref="EB46:EN46" si="0">SUBSTITUTE( SUBSTITUTE( SUBSTITUTE( SUBSTITUTE( SUBSTITUTE( SUBSTITUTE( SUBSTITUTE( SUBSTITUTE( SUBSTITUTE( SUBSTITUTE(EB45, "á", "a"), "é", "e"), "í", "i"), "ó", "o"), "ú", "u"), "Á", "A"), "É", "E"), "Í", "I"), "Ó", "O"), "Ú", "U")</f>
        <v>Gobernadora</v>
      </c>
      <c r="EC46" s="474" t="str">
        <f t="shared" si="0"/>
        <v>Congreso</v>
      </c>
      <c r="ED46" s="474" t="str">
        <f t="shared" si="0"/>
        <v>Secretaria de Salud</v>
      </c>
      <c r="EE46" s="474" t="str">
        <f t="shared" si="0"/>
        <v>Comision de busqueda</v>
      </c>
      <c r="EF46" s="474" t="str">
        <f t="shared" si="0"/>
        <v>Fiscalia</v>
      </c>
      <c r="EG46" s="474" t="str">
        <f t="shared" si="0"/>
        <v>Procuradoria</v>
      </c>
      <c r="EH46" s="474" t="str">
        <f t="shared" si="0"/>
        <v>Magistrado</v>
      </c>
      <c r="EI46" s="474" t="str">
        <f t="shared" si="0"/>
        <v>Magistrada</v>
      </c>
      <c r="EJ46" s="474" t="str">
        <f t="shared" si="0"/>
        <v>Tribunal</v>
      </c>
      <c r="EK46" s="474" t="str">
        <f t="shared" si="0"/>
        <v>Consejero</v>
      </c>
      <c r="EL46" s="474" t="str">
        <f t="shared" si="0"/>
        <v>Consejera</v>
      </c>
      <c r="EM46" s="474" t="str">
        <f t="shared" si="0"/>
        <v>Judicatura</v>
      </c>
      <c r="EN46" s="474" t="str">
        <f t="shared" si="0"/>
        <v>Congreso</v>
      </c>
      <c r="EO46" s="474" t="str">
        <f>SUBSTITUTE( SUBSTITUTE( SUBSTITUTE( SUBSTITUTE( SUBSTITUTE( SUBSTITUTE( SUBSTITUTE( SUBSTITUTE( SUBSTITUTE( SUBSTITUTE(EO45, "á", "a"), "é", "e"), "í", "i"), "ó", "o"), "ú", "u"), "Á", "A"), "É", "E"), "Í", "I"), "Ó", "O"), "Ú", "U")</f>
        <v>Pericial</v>
      </c>
    </row>
    <row r="47" spans="1:146" s="72" customFormat="1">
      <c r="A47" s="132"/>
      <c r="B47" s="132"/>
      <c r="C47" s="132"/>
      <c r="D47" s="132"/>
      <c r="E47" s="132"/>
      <c r="F47" s="132"/>
      <c r="G47" s="132"/>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2"/>
      <c r="AF47" s="122"/>
      <c r="DK47" s="639">
        <v>8</v>
      </c>
      <c r="DL47" s="641"/>
      <c r="DM47" s="639">
        <f>IF(CM45=0,0,1)</f>
        <v>0</v>
      </c>
      <c r="DN47" s="641"/>
      <c r="DO47" s="639" t="str">
        <f>IF(DM47=0,"",IF(SUM($DM$43:DM47)=1,_xlfn.CONCAT(DK47,),IF($DM$54&gt;SUM($DM$43:DM47),_xlfn.CONCAT(", ",DK47),IF($DM$54=SUM($DM$43:DM47),_xlfn.CONCAT(" y ",DK47,".")))))</f>
        <v/>
      </c>
      <c r="DP47" s="641"/>
      <c r="DY47" s="626" t="s">
        <v>7223</v>
      </c>
      <c r="DZ47" s="626"/>
      <c r="EA47" s="486">
        <f>IF(ISNUMBER(SEARCH(EA46,$EA$43,1))=FALSE,0,1)</f>
        <v>0</v>
      </c>
      <c r="EB47" s="486">
        <f t="shared" ref="EB47:EO47" si="1">IF(ISNUMBER(SEARCH(EB46,$EA$43,1))=FALSE,0,1)</f>
        <v>0</v>
      </c>
      <c r="EC47" s="486">
        <f t="shared" si="1"/>
        <v>0</v>
      </c>
      <c r="ED47" s="486">
        <f t="shared" si="1"/>
        <v>0</v>
      </c>
      <c r="EE47" s="486">
        <f t="shared" si="1"/>
        <v>0</v>
      </c>
      <c r="EF47" s="486">
        <f t="shared" si="1"/>
        <v>0</v>
      </c>
      <c r="EG47" s="486">
        <f t="shared" si="1"/>
        <v>0</v>
      </c>
      <c r="EH47" s="486">
        <f t="shared" si="1"/>
        <v>0</v>
      </c>
      <c r="EI47" s="486">
        <f t="shared" si="1"/>
        <v>0</v>
      </c>
      <c r="EJ47" s="486">
        <f t="shared" si="1"/>
        <v>0</v>
      </c>
      <c r="EK47" s="486">
        <f t="shared" si="1"/>
        <v>0</v>
      </c>
      <c r="EL47" s="486">
        <f t="shared" si="1"/>
        <v>0</v>
      </c>
      <c r="EM47" s="486">
        <f t="shared" si="1"/>
        <v>0</v>
      </c>
      <c r="EN47" s="486">
        <f t="shared" si="1"/>
        <v>0</v>
      </c>
      <c r="EO47" s="486">
        <f t="shared" si="1"/>
        <v>0</v>
      </c>
      <c r="EP47" s="465">
        <f>SUM(EA47:EO47)</f>
        <v>0</v>
      </c>
    </row>
    <row r="48" spans="1:146" s="72" customFormat="1" ht="24" customHeight="1">
      <c r="A48" s="132"/>
      <c r="B48" s="132"/>
      <c r="C48" s="558" t="s">
        <v>286</v>
      </c>
      <c r="D48" s="558"/>
      <c r="E48" s="558"/>
      <c r="F48" s="558"/>
      <c r="G48" s="558"/>
      <c r="H48" s="558"/>
      <c r="I48" s="558"/>
      <c r="J48" s="558"/>
      <c r="K48" s="132"/>
      <c r="L48" s="558" t="s">
        <v>288</v>
      </c>
      <c r="M48" s="558"/>
      <c r="N48" s="558"/>
      <c r="O48" s="558"/>
      <c r="P48" s="558"/>
      <c r="Q48" s="558"/>
      <c r="R48" s="558"/>
      <c r="S48" s="558"/>
      <c r="T48" s="32"/>
      <c r="U48" s="670" t="s">
        <v>2004</v>
      </c>
      <c r="V48" s="670"/>
      <c r="W48" s="670"/>
      <c r="X48" s="670"/>
      <c r="Y48" s="670"/>
      <c r="Z48" s="670"/>
      <c r="AA48" s="670"/>
      <c r="AB48" s="670"/>
      <c r="AC48" s="670"/>
      <c r="AD48" s="670"/>
      <c r="AE48" s="12"/>
      <c r="AF48" s="122"/>
      <c r="DK48" s="639">
        <v>9</v>
      </c>
      <c r="DL48" s="641"/>
      <c r="DM48" s="639">
        <f>IF(CP45=0,0,1)</f>
        <v>0</v>
      </c>
      <c r="DN48" s="641"/>
      <c r="DO48" s="639" t="str">
        <f>IF(DM48=0,"",IF(SUM($DM$43:DM48)=1,_xlfn.CONCAT(DK48,),IF($DM$54&gt;SUM($DM$43:DM48),_xlfn.CONCAT(", ",DK48),IF($DM$54=SUM($DM$43:DM48),_xlfn.CONCAT(" y ",DK48,".")))))</f>
        <v/>
      </c>
      <c r="DP48" s="641"/>
      <c r="DY48" s="626" t="s">
        <v>7901</v>
      </c>
      <c r="DZ48" s="626"/>
      <c r="EA48" s="486" t="str">
        <f>IF(EA47=0,"",IF(SUM($EA$47:EA47)=1,EA44,IF($EP$47&gt;SUM($EA$47:EA47),_xlfn.CONCAT(", ",EA44),IF($EP$47=SUM($EA$47:EA47),_xlfn.CONCAT(" y ",EA44)))))</f>
        <v/>
      </c>
      <c r="EB48" s="486" t="str">
        <f>IF(EB47=0,"",IF(SUM($EA$47:EB47)=1,EB44,IF($EP$47&gt;SUM($EA$47:EB47),_xlfn.CONCAT(", ",EB44),IF($EP$47=SUM($EA$47:EB47),_xlfn.CONCAT(" y ",EB44)))))</f>
        <v/>
      </c>
      <c r="EC48" s="486" t="str">
        <f>IF(EC47=0,"",IF(SUM($EA$47:EC47)=1,EC44,IF($EP$47&gt;SUM($EA$47:EC47),_xlfn.CONCAT(", ",EC44),IF($EP$47=SUM($EA$47:EC47),_xlfn.CONCAT(" y ",EC44)))))</f>
        <v/>
      </c>
      <c r="ED48" s="486" t="str">
        <f>IF(ED47=0,"",IF(SUM($EA$47:ED47)=1,ED44,IF($EP$47&gt;SUM($EA$47:ED47),_xlfn.CONCAT(", ",ED44),IF($EP$47=SUM($EA$47:ED47),_xlfn.CONCAT(" y ",ED44)))))</f>
        <v/>
      </c>
      <c r="EE48" s="486" t="str">
        <f>IF(EE47=0,"",IF(SUM($EA$47:EE47)=1,EE44,IF($EP$47&gt;SUM($EA$47:EE47),_xlfn.CONCAT(", ",EE44),IF($EP$47=SUM($EA$47:EE47),_xlfn.CONCAT(" y ",EE44)))))</f>
        <v/>
      </c>
      <c r="EF48" s="486" t="str">
        <f>IF(EF47=0,"",IF(SUM($EA$47:EF47)=1,EF44,IF($EP$47&gt;SUM($EA$47:EF47),_xlfn.CONCAT(", ",EF44),IF($EP$47=SUM($EA$47:EF47),_xlfn.CONCAT(" y ",EF44)))))</f>
        <v/>
      </c>
      <c r="EG48" s="486" t="str">
        <f>IF(EG47=0,"",IF(SUM($EA$47:EG47)=1,EG44,IF($EP$47&gt;SUM($EA$47:EG47),_xlfn.CONCAT(", ",EG44),IF($EP$47=SUM($EA$47:EG47),_xlfn.CONCAT(" y ",EG44)))))</f>
        <v/>
      </c>
      <c r="EH48" s="486" t="str">
        <f>IF(EH47=0,"",IF(SUM($EA$47:EH47)=1,EH44,IF($EP$47&gt;SUM($EA$47:EH47),_xlfn.CONCAT(", ",EH44),IF($EP$47=SUM($EA$47:EH47),_xlfn.CONCAT(" y ",EH44)))))</f>
        <v/>
      </c>
      <c r="EI48" s="486" t="str">
        <f>IF(EI47=0,"",IF(SUM($EA$47:EI47)=1,EI44,IF($EP$47&gt;SUM($EA$47:EI47),_xlfn.CONCAT(", ",EI44),IF($EP$47=SUM($EA$47:EI47),_xlfn.CONCAT(" y ",EI44)))))</f>
        <v/>
      </c>
      <c r="EJ48" s="486" t="str">
        <f>IF(EJ47=0,"",IF(SUM($EA$47:EJ47)=1,EJ44,IF($EP$47&gt;SUM($EA$47:EJ47),_xlfn.CONCAT(", ",EJ44),IF($EP$47=SUM($EA$47:EJ47),_xlfn.CONCAT(" y ",EJ44)))))</f>
        <v/>
      </c>
      <c r="EK48" s="486" t="str">
        <f>IF(EK47=0,"",IF(SUM($EA$47:EK47)=1,EK44,IF($EP$47&gt;SUM($EA$47:EK47),_xlfn.CONCAT(", ",EK44),IF($EP$47=SUM($EA$47:EK47),_xlfn.CONCAT(" y ",EK44)))))</f>
        <v/>
      </c>
      <c r="EL48" s="486" t="str">
        <f>IF(EL47=0,"",IF(SUM($EA$47:EL47)=1,EL44,IF($EP$47&gt;SUM($EA$47:EL47),_xlfn.CONCAT(", ",EL44),IF($EP$47=SUM($EA$47:EL47),_xlfn.CONCAT(" y ",EL44)))))</f>
        <v/>
      </c>
      <c r="EM48" s="486" t="str">
        <f>IF(EM47=0,"",IF(SUM($EA$47:EM47)=1,EM44,IF($EP$47&gt;SUM($EA$47:EM47),_xlfn.CONCAT(", ",EM44),IF($EP$47=SUM($EA$47:EM47),_xlfn.CONCAT(" y ",EM44)))))</f>
        <v/>
      </c>
      <c r="EN48" s="486" t="str">
        <f>IF(EN47=0,"",IF(SUM($EA$47:EN47)=1,EN44,IF($EP$47&gt;SUM($EA$47:EN47),_xlfn.CONCAT(", ",EN44),IF($EP$47=SUM($EA$47:EN47),_xlfn.CONCAT(" y ",EN44)))))</f>
        <v/>
      </c>
      <c r="EO48" s="486" t="str">
        <f>IF(EO47=0,"",IF(SUM($EA$47:EO47)=1,EO44,IF($EP$47&gt;SUM($EA$47:EO47),_xlfn.CONCAT(", ",EO44),IF($EP$47=SUM($EA$47:EO47),_xlfn.CONCAT(" y ",EO44)))))</f>
        <v/>
      </c>
      <c r="EP48" s="463" t="str">
        <f>_xlfn.CONCAT(EA48:EO48)</f>
        <v/>
      </c>
    </row>
    <row r="49" spans="1:120" s="72" customFormat="1" ht="24" customHeight="1">
      <c r="A49" s="132"/>
      <c r="B49" s="132"/>
      <c r="C49" s="82" t="s">
        <v>66</v>
      </c>
      <c r="D49" s="746" t="s">
        <v>289</v>
      </c>
      <c r="E49" s="746"/>
      <c r="F49" s="746"/>
      <c r="G49" s="746"/>
      <c r="H49" s="746"/>
      <c r="I49" s="746"/>
      <c r="J49" s="746"/>
      <c r="K49" s="132"/>
      <c r="L49" s="82" t="s">
        <v>66</v>
      </c>
      <c r="M49" s="746" t="s">
        <v>290</v>
      </c>
      <c r="N49" s="746"/>
      <c r="O49" s="746"/>
      <c r="P49" s="746"/>
      <c r="Q49" s="746"/>
      <c r="R49" s="746"/>
      <c r="S49" s="746"/>
      <c r="T49" s="193"/>
      <c r="U49" s="186" t="s">
        <v>66</v>
      </c>
      <c r="V49" s="792" t="s">
        <v>7647</v>
      </c>
      <c r="W49" s="793"/>
      <c r="X49" s="793"/>
      <c r="Y49" s="793"/>
      <c r="Z49" s="793"/>
      <c r="AA49" s="793"/>
      <c r="AB49" s="793"/>
      <c r="AC49" s="793"/>
      <c r="AD49" s="794"/>
      <c r="AE49" s="12"/>
      <c r="AF49" s="122"/>
      <c r="DK49" s="639">
        <v>10</v>
      </c>
      <c r="DL49" s="641"/>
      <c r="DM49" s="639">
        <f>IF(CS45=0,0,1)</f>
        <v>0</v>
      </c>
      <c r="DN49" s="641"/>
      <c r="DO49" s="639" t="str">
        <f>IF(DM49=0,"",IF(SUM($DM$43:DM49)=1,_xlfn.CONCAT(DK49,),IF($DM$54&gt;SUM($DM$43:DM49),_xlfn.CONCAT(", ",DK49),IF($DM$54=SUM($DM$43:DM49),_xlfn.CONCAT(" y ",DK49,".")))))</f>
        <v/>
      </c>
      <c r="DP49" s="641"/>
    </row>
    <row r="50" spans="1:120" s="72" customFormat="1" ht="24" customHeight="1">
      <c r="A50" s="132"/>
      <c r="B50" s="132"/>
      <c r="C50" s="82" t="s">
        <v>67</v>
      </c>
      <c r="D50" s="746" t="s">
        <v>291</v>
      </c>
      <c r="E50" s="746"/>
      <c r="F50" s="746"/>
      <c r="G50" s="746"/>
      <c r="H50" s="746"/>
      <c r="I50" s="746"/>
      <c r="J50" s="746"/>
      <c r="K50" s="132"/>
      <c r="L50" s="82" t="s">
        <v>67</v>
      </c>
      <c r="M50" s="746" t="s">
        <v>292</v>
      </c>
      <c r="N50" s="746"/>
      <c r="O50" s="746"/>
      <c r="P50" s="746"/>
      <c r="Q50" s="746"/>
      <c r="R50" s="746"/>
      <c r="S50" s="746"/>
      <c r="T50" s="193"/>
      <c r="U50" s="82" t="s">
        <v>67</v>
      </c>
      <c r="V50" s="792" t="s">
        <v>7648</v>
      </c>
      <c r="W50" s="793"/>
      <c r="X50" s="793"/>
      <c r="Y50" s="793"/>
      <c r="Z50" s="793"/>
      <c r="AA50" s="793"/>
      <c r="AB50" s="793"/>
      <c r="AC50" s="793"/>
      <c r="AD50" s="794"/>
      <c r="AE50" s="12"/>
      <c r="AF50" s="122"/>
      <c r="DK50" s="639">
        <v>11</v>
      </c>
      <c r="DL50" s="641"/>
      <c r="DM50" s="639">
        <f>IF(CS45=0,0,1)</f>
        <v>0</v>
      </c>
      <c r="DN50" s="641"/>
      <c r="DO50" s="639" t="str">
        <f>IF(DM50=0,"",IF(SUM($DM$43:DM50)=1,_xlfn.CONCAT(DK50,),IF($DM$54&gt;SUM($DM$43:DM50),_xlfn.CONCAT(", ",DK50),IF($DM$54=SUM($DM$43:DM50),_xlfn.CONCAT(" y ",DK50,".")))))</f>
        <v/>
      </c>
      <c r="DP50" s="641"/>
    </row>
    <row r="51" spans="1:120" s="72" customFormat="1" ht="24" customHeight="1">
      <c r="A51" s="132"/>
      <c r="B51" s="132"/>
      <c r="C51" s="82" t="s">
        <v>73</v>
      </c>
      <c r="D51" s="746" t="s">
        <v>293</v>
      </c>
      <c r="E51" s="746"/>
      <c r="F51" s="746"/>
      <c r="G51" s="746"/>
      <c r="H51" s="746"/>
      <c r="I51" s="746"/>
      <c r="J51" s="746"/>
      <c r="K51" s="132"/>
      <c r="L51" s="82" t="s">
        <v>68</v>
      </c>
      <c r="M51" s="746" t="s">
        <v>294</v>
      </c>
      <c r="N51" s="746"/>
      <c r="O51" s="746"/>
      <c r="P51" s="746"/>
      <c r="Q51" s="746"/>
      <c r="R51" s="746"/>
      <c r="S51" s="746"/>
      <c r="T51" s="193"/>
      <c r="U51" s="82" t="s">
        <v>68</v>
      </c>
      <c r="V51" s="792" t="s">
        <v>2005</v>
      </c>
      <c r="W51" s="793"/>
      <c r="X51" s="793"/>
      <c r="Y51" s="793"/>
      <c r="Z51" s="793"/>
      <c r="AA51" s="793"/>
      <c r="AB51" s="793"/>
      <c r="AC51" s="793"/>
      <c r="AD51" s="794"/>
      <c r="AE51" s="12"/>
      <c r="AF51" s="122"/>
      <c r="DK51" s="639">
        <v>14</v>
      </c>
      <c r="DL51" s="641"/>
      <c r="DM51" s="639">
        <f>IF(CY45=0,0,1)</f>
        <v>0</v>
      </c>
      <c r="DN51" s="641"/>
      <c r="DO51" s="639" t="str">
        <f>IF(DM51=0,"",IF(SUM($DM$43:DM51)=1,_xlfn.CONCAT(DK51,),IF($DM$54&gt;SUM($DM$43:DM51),_xlfn.CONCAT(", ",DK51),IF($DM$54=SUM($DM$43:DM51),_xlfn.CONCAT(" y ",DK51,".")))))</f>
        <v/>
      </c>
      <c r="DP51" s="641"/>
    </row>
    <row r="52" spans="1:120" s="72" customFormat="1" ht="24" customHeight="1">
      <c r="A52" s="132"/>
      <c r="B52" s="132"/>
      <c r="C52" s="82" t="s">
        <v>74</v>
      </c>
      <c r="D52" s="792" t="s">
        <v>270</v>
      </c>
      <c r="E52" s="793"/>
      <c r="F52" s="793"/>
      <c r="G52" s="793"/>
      <c r="H52" s="793"/>
      <c r="I52" s="793"/>
      <c r="J52" s="794"/>
      <c r="K52" s="132"/>
      <c r="L52" s="82" t="s">
        <v>69</v>
      </c>
      <c r="M52" s="746" t="s">
        <v>296</v>
      </c>
      <c r="N52" s="746"/>
      <c r="O52" s="746"/>
      <c r="P52" s="746"/>
      <c r="Q52" s="746"/>
      <c r="R52" s="746"/>
      <c r="S52" s="746"/>
      <c r="T52" s="193"/>
      <c r="U52" s="82" t="s">
        <v>69</v>
      </c>
      <c r="V52" s="792" t="s">
        <v>7649</v>
      </c>
      <c r="W52" s="793"/>
      <c r="X52" s="793"/>
      <c r="Y52" s="793"/>
      <c r="Z52" s="793"/>
      <c r="AA52" s="793"/>
      <c r="AB52" s="793"/>
      <c r="AC52" s="793"/>
      <c r="AD52" s="794"/>
      <c r="AE52" s="12"/>
      <c r="AF52" s="122"/>
      <c r="DK52" s="639">
        <v>15</v>
      </c>
      <c r="DL52" s="641"/>
      <c r="DM52" s="738">
        <f>IF(DB44=0,0,1)</f>
        <v>0</v>
      </c>
      <c r="DN52" s="739"/>
      <c r="DO52" s="639" t="str">
        <f>IF(DM52=0,"",IF(SUM($DM$43:DM52)=1,_xlfn.CONCAT(DK52,),IF($DM$54&gt;SUM($DM$43:DM52),_xlfn.CONCAT(", ",DK52),IF($DM$54=SUM($DM$43:DM52),_xlfn.CONCAT(" y ",DK52,".")))))</f>
        <v/>
      </c>
      <c r="DP52" s="641"/>
    </row>
    <row r="53" spans="1:120" s="72" customFormat="1" ht="24" customHeight="1">
      <c r="A53" s="132"/>
      <c r="B53" s="132"/>
      <c r="C53" s="121"/>
      <c r="D53" s="43"/>
      <c r="E53" s="43"/>
      <c r="F53" s="43"/>
      <c r="G53" s="43"/>
      <c r="H53" s="43"/>
      <c r="I53" s="43"/>
      <c r="J53" s="43"/>
      <c r="K53" s="132"/>
      <c r="L53" s="82" t="s">
        <v>70</v>
      </c>
      <c r="M53" s="746" t="s">
        <v>297</v>
      </c>
      <c r="N53" s="746"/>
      <c r="O53" s="746"/>
      <c r="P53" s="746"/>
      <c r="Q53" s="746"/>
      <c r="R53" s="746"/>
      <c r="S53" s="746"/>
      <c r="T53" s="193"/>
      <c r="U53" s="82" t="s">
        <v>70</v>
      </c>
      <c r="V53" s="792" t="s">
        <v>7650</v>
      </c>
      <c r="W53" s="793"/>
      <c r="X53" s="793"/>
      <c r="Y53" s="793"/>
      <c r="Z53" s="793"/>
      <c r="AA53" s="793"/>
      <c r="AB53" s="793"/>
      <c r="AC53" s="793"/>
      <c r="AD53" s="794"/>
      <c r="AE53" s="12"/>
      <c r="AF53" s="122"/>
      <c r="DK53" s="639">
        <v>17</v>
      </c>
      <c r="DL53" s="641"/>
      <c r="DM53" s="738">
        <f>IF(AL46=0,0,1)</f>
        <v>0</v>
      </c>
      <c r="DN53" s="739"/>
      <c r="DO53" s="639" t="str">
        <f>IF(DM53=0,"",IF(SUM($DM$43:DM53)=1,_xlfn.CONCAT(DK53,),IF($DM$54&gt;SUM($DM$43:DM53),_xlfn.CONCAT(", ",DK53),IF($DM$54=SUM($DM$43:DM53),_xlfn.CONCAT(" y ",DK53,".")))))</f>
        <v/>
      </c>
      <c r="DP53" s="641"/>
    </row>
    <row r="54" spans="1:120" s="72" customFormat="1" ht="36" customHeight="1">
      <c r="A54" s="132"/>
      <c r="B54" s="132"/>
      <c r="C54" s="558" t="s">
        <v>298</v>
      </c>
      <c r="D54" s="558"/>
      <c r="E54" s="558"/>
      <c r="F54" s="558"/>
      <c r="G54" s="558"/>
      <c r="H54" s="558"/>
      <c r="I54" s="558"/>
      <c r="J54" s="558"/>
      <c r="K54" s="132"/>
      <c r="L54" s="82" t="s">
        <v>71</v>
      </c>
      <c r="M54" s="746" t="s">
        <v>299</v>
      </c>
      <c r="N54" s="746"/>
      <c r="O54" s="746"/>
      <c r="P54" s="746"/>
      <c r="Q54" s="746"/>
      <c r="R54" s="746"/>
      <c r="S54" s="746"/>
      <c r="T54" s="193"/>
      <c r="U54" s="82" t="s">
        <v>71</v>
      </c>
      <c r="V54" s="792" t="s">
        <v>7651</v>
      </c>
      <c r="W54" s="793"/>
      <c r="X54" s="793"/>
      <c r="Y54" s="793"/>
      <c r="Z54" s="793"/>
      <c r="AA54" s="793"/>
      <c r="AB54" s="793"/>
      <c r="AC54" s="793"/>
      <c r="AD54" s="794"/>
      <c r="AE54" s="12"/>
      <c r="AF54" s="122"/>
      <c r="DM54" s="980">
        <f>SUM(DM43:DN53)</f>
        <v>0</v>
      </c>
      <c r="DN54" s="980"/>
      <c r="DO54" s="981" t="str">
        <f>IF(DM54=0,"", _xlfn.CONCAT(DO43:DP53))</f>
        <v/>
      </c>
      <c r="DP54" s="981"/>
    </row>
    <row r="55" spans="1:120" s="72" customFormat="1" ht="24" customHeight="1">
      <c r="A55" s="132"/>
      <c r="B55" s="132"/>
      <c r="C55" s="82" t="s">
        <v>66</v>
      </c>
      <c r="D55" s="746" t="s">
        <v>300</v>
      </c>
      <c r="E55" s="746"/>
      <c r="F55" s="746"/>
      <c r="G55" s="746"/>
      <c r="H55" s="746"/>
      <c r="I55" s="746"/>
      <c r="J55" s="746"/>
      <c r="K55" s="132"/>
      <c r="L55" s="82" t="s">
        <v>72</v>
      </c>
      <c r="M55" s="746" t="s">
        <v>301</v>
      </c>
      <c r="N55" s="746"/>
      <c r="O55" s="746"/>
      <c r="P55" s="746"/>
      <c r="Q55" s="746"/>
      <c r="R55" s="746"/>
      <c r="S55" s="746"/>
      <c r="T55" s="193"/>
      <c r="U55" s="82" t="s">
        <v>72</v>
      </c>
      <c r="V55" s="792" t="s">
        <v>2006</v>
      </c>
      <c r="W55" s="793"/>
      <c r="X55" s="793"/>
      <c r="Y55" s="793"/>
      <c r="Z55" s="793"/>
      <c r="AA55" s="793"/>
      <c r="AB55" s="793"/>
      <c r="AC55" s="793"/>
      <c r="AD55" s="794"/>
      <c r="AE55" s="12"/>
      <c r="AF55" s="122"/>
    </row>
    <row r="56" spans="1:120" s="72" customFormat="1" ht="60" customHeight="1">
      <c r="A56" s="132"/>
      <c r="B56" s="132"/>
      <c r="C56" s="186" t="s">
        <v>67</v>
      </c>
      <c r="D56" s="746" t="s">
        <v>302</v>
      </c>
      <c r="E56" s="746"/>
      <c r="F56" s="746"/>
      <c r="G56" s="746"/>
      <c r="H56" s="746"/>
      <c r="I56" s="746"/>
      <c r="J56" s="746"/>
      <c r="K56" s="132"/>
      <c r="L56" s="82" t="s">
        <v>73</v>
      </c>
      <c r="M56" s="746" t="s">
        <v>303</v>
      </c>
      <c r="N56" s="746"/>
      <c r="O56" s="746"/>
      <c r="P56" s="746"/>
      <c r="Q56" s="746"/>
      <c r="R56" s="746"/>
      <c r="S56" s="746"/>
      <c r="T56" s="193"/>
      <c r="U56" s="82" t="s">
        <v>73</v>
      </c>
      <c r="V56" s="792" t="s">
        <v>7652</v>
      </c>
      <c r="W56" s="793"/>
      <c r="X56" s="793"/>
      <c r="Y56" s="793"/>
      <c r="Z56" s="793"/>
      <c r="AA56" s="793"/>
      <c r="AB56" s="793"/>
      <c r="AC56" s="793"/>
      <c r="AD56" s="794"/>
      <c r="AE56" s="12"/>
      <c r="AF56" s="122"/>
    </row>
    <row r="57" spans="1:120" s="72" customFormat="1" ht="15" customHeight="1">
      <c r="A57" s="132"/>
      <c r="B57" s="132"/>
      <c r="C57" s="82" t="s">
        <v>68</v>
      </c>
      <c r="D57" s="746" t="s">
        <v>304</v>
      </c>
      <c r="E57" s="746"/>
      <c r="F57" s="746"/>
      <c r="G57" s="746"/>
      <c r="H57" s="746"/>
      <c r="I57" s="746"/>
      <c r="J57" s="746"/>
      <c r="K57" s="132"/>
      <c r="L57" s="82" t="s">
        <v>74</v>
      </c>
      <c r="M57" s="746" t="s">
        <v>305</v>
      </c>
      <c r="N57" s="746"/>
      <c r="O57" s="746"/>
      <c r="P57" s="746"/>
      <c r="Q57" s="746"/>
      <c r="R57" s="746"/>
      <c r="S57" s="746"/>
      <c r="T57" s="193"/>
      <c r="U57" s="82" t="s">
        <v>74</v>
      </c>
      <c r="V57" s="792" t="s">
        <v>638</v>
      </c>
      <c r="W57" s="793"/>
      <c r="X57" s="793"/>
      <c r="Y57" s="793"/>
      <c r="Z57" s="793"/>
      <c r="AA57" s="793"/>
      <c r="AB57" s="793"/>
      <c r="AC57" s="793"/>
      <c r="AD57" s="794"/>
      <c r="AE57" s="12"/>
      <c r="AF57" s="122"/>
    </row>
    <row r="58" spans="1:120" s="72" customFormat="1" ht="15" customHeight="1">
      <c r="A58" s="132"/>
      <c r="B58" s="132"/>
      <c r="C58" s="82" t="s">
        <v>69</v>
      </c>
      <c r="D58" s="746" t="s">
        <v>306</v>
      </c>
      <c r="E58" s="746"/>
      <c r="F58" s="746"/>
      <c r="G58" s="746"/>
      <c r="H58" s="746"/>
      <c r="I58" s="746"/>
      <c r="J58" s="746"/>
      <c r="K58" s="132"/>
      <c r="L58" s="82" t="s">
        <v>75</v>
      </c>
      <c r="M58" s="746" t="s">
        <v>307</v>
      </c>
      <c r="N58" s="746"/>
      <c r="O58" s="746"/>
      <c r="P58" s="746"/>
      <c r="Q58" s="746"/>
      <c r="R58" s="746"/>
      <c r="S58" s="746"/>
      <c r="T58" s="193"/>
      <c r="U58" s="82" t="s">
        <v>75</v>
      </c>
      <c r="V58" s="792" t="s">
        <v>2007</v>
      </c>
      <c r="W58" s="793"/>
      <c r="X58" s="793"/>
      <c r="Y58" s="793"/>
      <c r="Z58" s="793"/>
      <c r="AA58" s="793"/>
      <c r="AB58" s="793"/>
      <c r="AC58" s="793"/>
      <c r="AD58" s="794"/>
      <c r="AE58" s="12"/>
      <c r="AF58" s="122"/>
    </row>
    <row r="59" spans="1:120" s="72" customFormat="1" ht="24" customHeight="1">
      <c r="A59" s="132"/>
      <c r="B59" s="132"/>
      <c r="C59" s="82" t="s">
        <v>70</v>
      </c>
      <c r="D59" s="746" t="s">
        <v>308</v>
      </c>
      <c r="E59" s="746"/>
      <c r="F59" s="746"/>
      <c r="G59" s="746"/>
      <c r="H59" s="746"/>
      <c r="I59" s="746"/>
      <c r="J59" s="746"/>
      <c r="K59" s="132"/>
      <c r="L59" s="82" t="s">
        <v>76</v>
      </c>
      <c r="M59" s="746" t="s">
        <v>309</v>
      </c>
      <c r="N59" s="746"/>
      <c r="O59" s="746"/>
      <c r="P59" s="746"/>
      <c r="Q59" s="746"/>
      <c r="R59" s="746"/>
      <c r="S59" s="746"/>
      <c r="T59" s="193"/>
      <c r="U59" s="82" t="s">
        <v>76</v>
      </c>
      <c r="V59" s="792" t="s">
        <v>2283</v>
      </c>
      <c r="W59" s="793"/>
      <c r="X59" s="793"/>
      <c r="Y59" s="793"/>
      <c r="Z59" s="793"/>
      <c r="AA59" s="793"/>
      <c r="AB59" s="793"/>
      <c r="AC59" s="793"/>
      <c r="AD59" s="794"/>
      <c r="AE59" s="12"/>
      <c r="AF59" s="122"/>
    </row>
    <row r="60" spans="1:120" s="72" customFormat="1" ht="15" customHeight="1">
      <c r="A60" s="132"/>
      <c r="B60" s="132"/>
      <c r="C60" s="82" t="s">
        <v>71</v>
      </c>
      <c r="D60" s="746" t="s">
        <v>310</v>
      </c>
      <c r="E60" s="746"/>
      <c r="F60" s="746"/>
      <c r="G60" s="746"/>
      <c r="H60" s="746"/>
      <c r="I60" s="746"/>
      <c r="J60" s="746"/>
      <c r="K60" s="132"/>
      <c r="L60" s="82" t="s">
        <v>77</v>
      </c>
      <c r="M60" s="746" t="s">
        <v>311</v>
      </c>
      <c r="N60" s="746"/>
      <c r="O60" s="746"/>
      <c r="P60" s="746"/>
      <c r="Q60" s="746"/>
      <c r="R60" s="746"/>
      <c r="S60" s="746"/>
      <c r="T60" s="193"/>
      <c r="U60" s="82" t="s">
        <v>77</v>
      </c>
      <c r="V60" s="792" t="s">
        <v>2008</v>
      </c>
      <c r="W60" s="793"/>
      <c r="X60" s="793"/>
      <c r="Y60" s="793"/>
      <c r="Z60" s="793"/>
      <c r="AA60" s="793"/>
      <c r="AB60" s="793"/>
      <c r="AC60" s="793"/>
      <c r="AD60" s="794"/>
      <c r="AE60" s="12"/>
      <c r="AF60" s="122"/>
    </row>
    <row r="61" spans="1:120" s="72" customFormat="1" ht="15" customHeight="1">
      <c r="A61" s="132"/>
      <c r="B61" s="132"/>
      <c r="C61" s="82" t="s">
        <v>72</v>
      </c>
      <c r="D61" s="746" t="s">
        <v>312</v>
      </c>
      <c r="E61" s="746"/>
      <c r="F61" s="746"/>
      <c r="G61" s="746"/>
      <c r="H61" s="746"/>
      <c r="I61" s="746"/>
      <c r="J61" s="746"/>
      <c r="K61" s="132"/>
      <c r="L61" s="82" t="s">
        <v>78</v>
      </c>
      <c r="M61" s="746" t="s">
        <v>314</v>
      </c>
      <c r="N61" s="746"/>
      <c r="O61" s="746"/>
      <c r="P61" s="746"/>
      <c r="Q61" s="746"/>
      <c r="R61" s="746"/>
      <c r="S61" s="746"/>
      <c r="T61" s="193"/>
      <c r="U61" s="82" t="s">
        <v>321</v>
      </c>
      <c r="V61" s="746" t="s">
        <v>270</v>
      </c>
      <c r="W61" s="746"/>
      <c r="X61" s="746"/>
      <c r="Y61" s="746"/>
      <c r="Z61" s="746"/>
      <c r="AA61" s="746"/>
      <c r="AB61" s="746"/>
      <c r="AC61" s="746"/>
      <c r="AD61" s="746"/>
      <c r="AE61" s="12"/>
      <c r="AF61" s="122"/>
    </row>
    <row r="62" spans="1:120" s="72" customFormat="1" ht="15" customHeight="1">
      <c r="A62" s="132"/>
      <c r="B62" s="132"/>
      <c r="C62" s="82" t="s">
        <v>73</v>
      </c>
      <c r="D62" s="746" t="s">
        <v>315</v>
      </c>
      <c r="E62" s="746"/>
      <c r="F62" s="746"/>
      <c r="G62" s="746"/>
      <c r="H62" s="746"/>
      <c r="I62" s="746"/>
      <c r="J62" s="746"/>
      <c r="K62" s="132"/>
      <c r="L62" s="82" t="s">
        <v>79</v>
      </c>
      <c r="M62" s="746" t="s">
        <v>660</v>
      </c>
      <c r="N62" s="746"/>
      <c r="O62" s="746"/>
      <c r="P62" s="746"/>
      <c r="Q62" s="746"/>
      <c r="R62" s="746"/>
      <c r="S62" s="746"/>
      <c r="T62" s="193"/>
      <c r="U62" s="193"/>
      <c r="V62" s="132"/>
      <c r="W62" s="164"/>
      <c r="X62" s="164"/>
      <c r="Y62" s="164"/>
      <c r="Z62" s="164"/>
      <c r="AA62" s="164"/>
      <c r="AB62" s="164"/>
      <c r="AC62" s="164"/>
      <c r="AD62" s="164"/>
      <c r="AE62" s="12"/>
      <c r="AF62" s="122"/>
    </row>
    <row r="63" spans="1:120" s="72" customFormat="1" ht="15" customHeight="1">
      <c r="A63" s="132"/>
      <c r="B63" s="132"/>
      <c r="C63" s="82" t="s">
        <v>74</v>
      </c>
      <c r="D63" s="746" t="s">
        <v>270</v>
      </c>
      <c r="E63" s="746"/>
      <c r="F63" s="746"/>
      <c r="G63" s="746"/>
      <c r="H63" s="746"/>
      <c r="I63" s="746"/>
      <c r="J63" s="746"/>
      <c r="K63" s="132"/>
      <c r="L63" s="82" t="s">
        <v>80</v>
      </c>
      <c r="M63" s="746" t="s">
        <v>318</v>
      </c>
      <c r="N63" s="746"/>
      <c r="O63" s="746"/>
      <c r="P63" s="746"/>
      <c r="Q63" s="746"/>
      <c r="R63" s="746"/>
      <c r="S63" s="746"/>
      <c r="T63" s="193"/>
      <c r="U63" s="766" t="s">
        <v>287</v>
      </c>
      <c r="V63" s="767"/>
      <c r="W63" s="767"/>
      <c r="X63" s="767"/>
      <c r="Y63" s="767"/>
      <c r="Z63" s="767"/>
      <c r="AA63" s="767"/>
      <c r="AB63" s="767"/>
      <c r="AC63" s="767"/>
      <c r="AD63" s="768"/>
      <c r="AE63" s="12"/>
      <c r="AF63" s="122"/>
    </row>
    <row r="64" spans="1:120" s="72" customFormat="1" ht="24" customHeight="1">
      <c r="A64" s="132"/>
      <c r="B64" s="132"/>
      <c r="C64" s="120"/>
      <c r="D64" s="36"/>
      <c r="E64" s="36"/>
      <c r="F64" s="36"/>
      <c r="G64" s="36"/>
      <c r="H64" s="36"/>
      <c r="I64" s="36"/>
      <c r="J64" s="36"/>
      <c r="K64" s="132"/>
      <c r="L64" s="82" t="s">
        <v>81</v>
      </c>
      <c r="M64" s="746" t="s">
        <v>320</v>
      </c>
      <c r="N64" s="746"/>
      <c r="O64" s="746"/>
      <c r="P64" s="746"/>
      <c r="Q64" s="746"/>
      <c r="R64" s="746"/>
      <c r="S64" s="746"/>
      <c r="T64" s="193"/>
      <c r="U64" s="186" t="s">
        <v>66</v>
      </c>
      <c r="V64" s="792" t="s">
        <v>2284</v>
      </c>
      <c r="W64" s="793"/>
      <c r="X64" s="793"/>
      <c r="Y64" s="793"/>
      <c r="Z64" s="793"/>
      <c r="AA64" s="793"/>
      <c r="AB64" s="793"/>
      <c r="AC64" s="793"/>
      <c r="AD64" s="794"/>
      <c r="AE64" s="12"/>
      <c r="AF64" s="122"/>
    </row>
    <row r="65" spans="1:32" s="72" customFormat="1" ht="24" customHeight="1">
      <c r="A65" s="132"/>
      <c r="B65" s="132"/>
      <c r="C65" s="558" t="s">
        <v>2282</v>
      </c>
      <c r="D65" s="558"/>
      <c r="E65" s="558"/>
      <c r="F65" s="558"/>
      <c r="G65" s="558"/>
      <c r="H65" s="558"/>
      <c r="I65" s="558"/>
      <c r="J65" s="558"/>
      <c r="K65" s="132"/>
      <c r="L65" s="82" t="s">
        <v>82</v>
      </c>
      <c r="M65" s="746" t="s">
        <v>322</v>
      </c>
      <c r="N65" s="746"/>
      <c r="O65" s="746"/>
      <c r="P65" s="746"/>
      <c r="Q65" s="746"/>
      <c r="R65" s="746"/>
      <c r="S65" s="746"/>
      <c r="T65" s="193"/>
      <c r="U65" s="82" t="s">
        <v>67</v>
      </c>
      <c r="V65" s="792" t="s">
        <v>2192</v>
      </c>
      <c r="W65" s="793"/>
      <c r="X65" s="793"/>
      <c r="Y65" s="793"/>
      <c r="Z65" s="793"/>
      <c r="AA65" s="793"/>
      <c r="AB65" s="793"/>
      <c r="AC65" s="793"/>
      <c r="AD65" s="794"/>
      <c r="AE65" s="12"/>
      <c r="AF65" s="122"/>
    </row>
    <row r="66" spans="1:32" s="72" customFormat="1" ht="15" customHeight="1">
      <c r="A66" s="132"/>
      <c r="B66" s="132"/>
      <c r="C66" s="82" t="s">
        <v>66</v>
      </c>
      <c r="D66" s="746" t="s">
        <v>323</v>
      </c>
      <c r="E66" s="746"/>
      <c r="F66" s="746"/>
      <c r="G66" s="746"/>
      <c r="H66" s="746"/>
      <c r="I66" s="746"/>
      <c r="J66" s="746"/>
      <c r="K66" s="132"/>
      <c r="L66" s="82" t="s">
        <v>83</v>
      </c>
      <c r="M66" s="746" t="s">
        <v>324</v>
      </c>
      <c r="N66" s="746"/>
      <c r="O66" s="746"/>
      <c r="P66" s="746"/>
      <c r="Q66" s="746"/>
      <c r="R66" s="746"/>
      <c r="S66" s="746"/>
      <c r="T66" s="193"/>
      <c r="U66" s="82" t="s">
        <v>68</v>
      </c>
      <c r="V66" s="792" t="s">
        <v>1257</v>
      </c>
      <c r="W66" s="793"/>
      <c r="X66" s="793"/>
      <c r="Y66" s="793"/>
      <c r="Z66" s="793"/>
      <c r="AA66" s="793"/>
      <c r="AB66" s="793"/>
      <c r="AC66" s="793"/>
      <c r="AD66" s="794"/>
      <c r="AE66" s="12"/>
      <c r="AF66" s="122"/>
    </row>
    <row r="67" spans="1:32" s="72" customFormat="1" ht="15" customHeight="1">
      <c r="A67" s="132"/>
      <c r="B67" s="132"/>
      <c r="C67" s="82" t="s">
        <v>67</v>
      </c>
      <c r="D67" s="746" t="s">
        <v>325</v>
      </c>
      <c r="E67" s="746"/>
      <c r="F67" s="746"/>
      <c r="G67" s="746"/>
      <c r="H67" s="746"/>
      <c r="I67" s="746"/>
      <c r="J67" s="746"/>
      <c r="K67" s="132"/>
      <c r="L67" s="82" t="s">
        <v>84</v>
      </c>
      <c r="M67" s="746" t="s">
        <v>327</v>
      </c>
      <c r="N67" s="746"/>
      <c r="O67" s="746"/>
      <c r="P67" s="746"/>
      <c r="Q67" s="746"/>
      <c r="R67" s="746"/>
      <c r="S67" s="746"/>
      <c r="T67" s="193"/>
      <c r="U67" s="82" t="s">
        <v>69</v>
      </c>
      <c r="V67" s="792" t="s">
        <v>295</v>
      </c>
      <c r="W67" s="793"/>
      <c r="X67" s="793"/>
      <c r="Y67" s="793"/>
      <c r="Z67" s="793"/>
      <c r="AA67" s="793"/>
      <c r="AB67" s="793"/>
      <c r="AC67" s="793"/>
      <c r="AD67" s="794"/>
      <c r="AE67" s="12"/>
      <c r="AF67" s="122"/>
    </row>
    <row r="68" spans="1:32" s="72" customFormat="1" ht="36" customHeight="1">
      <c r="A68" s="132"/>
      <c r="B68" s="132"/>
      <c r="C68" s="82" t="s">
        <v>68</v>
      </c>
      <c r="D68" s="746" t="s">
        <v>328</v>
      </c>
      <c r="E68" s="746"/>
      <c r="F68" s="746"/>
      <c r="G68" s="746"/>
      <c r="H68" s="746"/>
      <c r="I68" s="746"/>
      <c r="J68" s="746"/>
      <c r="K68" s="132"/>
      <c r="L68" s="82" t="s">
        <v>85</v>
      </c>
      <c r="M68" s="746" t="s">
        <v>330</v>
      </c>
      <c r="N68" s="746"/>
      <c r="O68" s="746"/>
      <c r="P68" s="746"/>
      <c r="Q68" s="746"/>
      <c r="R68" s="746"/>
      <c r="S68" s="746"/>
      <c r="T68" s="193"/>
      <c r="U68" s="82" t="s">
        <v>70</v>
      </c>
      <c r="V68" s="792" t="s">
        <v>2285</v>
      </c>
      <c r="W68" s="793"/>
      <c r="X68" s="793"/>
      <c r="Y68" s="793"/>
      <c r="Z68" s="793"/>
      <c r="AA68" s="793"/>
      <c r="AB68" s="793"/>
      <c r="AC68" s="793"/>
      <c r="AD68" s="794"/>
      <c r="AE68" s="12"/>
      <c r="AF68" s="122"/>
    </row>
    <row r="69" spans="1:32" s="72" customFormat="1" ht="24" customHeight="1">
      <c r="A69" s="132"/>
      <c r="B69" s="132"/>
      <c r="C69" s="82" t="s">
        <v>69</v>
      </c>
      <c r="D69" s="746" t="s">
        <v>1912</v>
      </c>
      <c r="E69" s="746"/>
      <c r="F69" s="746"/>
      <c r="G69" s="746"/>
      <c r="H69" s="746"/>
      <c r="I69" s="746"/>
      <c r="J69" s="746"/>
      <c r="K69" s="132"/>
      <c r="L69" s="82" t="s">
        <v>86</v>
      </c>
      <c r="M69" s="746" t="s">
        <v>332</v>
      </c>
      <c r="N69" s="746"/>
      <c r="O69" s="746"/>
      <c r="P69" s="746"/>
      <c r="Q69" s="746"/>
      <c r="R69" s="746"/>
      <c r="S69" s="746"/>
      <c r="T69" s="193"/>
      <c r="U69" s="82" t="s">
        <v>71</v>
      </c>
      <c r="V69" s="792" t="s">
        <v>906</v>
      </c>
      <c r="W69" s="793"/>
      <c r="X69" s="793"/>
      <c r="Y69" s="793"/>
      <c r="Z69" s="793"/>
      <c r="AA69" s="793"/>
      <c r="AB69" s="793"/>
      <c r="AC69" s="793"/>
      <c r="AD69" s="794"/>
      <c r="AE69" s="12"/>
      <c r="AF69" s="122"/>
    </row>
    <row r="70" spans="1:32" s="72" customFormat="1" ht="60" customHeight="1">
      <c r="A70" s="132"/>
      <c r="B70" s="132"/>
      <c r="C70" s="82" t="s">
        <v>73</v>
      </c>
      <c r="D70" s="746" t="s">
        <v>333</v>
      </c>
      <c r="E70" s="746"/>
      <c r="F70" s="746"/>
      <c r="G70" s="746"/>
      <c r="H70" s="746"/>
      <c r="I70" s="746"/>
      <c r="J70" s="746"/>
      <c r="K70" s="132"/>
      <c r="L70" s="82" t="s">
        <v>87</v>
      </c>
      <c r="M70" s="746" t="s">
        <v>335</v>
      </c>
      <c r="N70" s="746"/>
      <c r="O70" s="746"/>
      <c r="P70" s="746"/>
      <c r="Q70" s="746"/>
      <c r="R70" s="746"/>
      <c r="S70" s="746"/>
      <c r="T70" s="193"/>
      <c r="U70" s="82" t="s">
        <v>72</v>
      </c>
      <c r="V70" s="792" t="s">
        <v>539</v>
      </c>
      <c r="W70" s="793"/>
      <c r="X70" s="793"/>
      <c r="Y70" s="793"/>
      <c r="Z70" s="793"/>
      <c r="AA70" s="793"/>
      <c r="AB70" s="793"/>
      <c r="AC70" s="793"/>
      <c r="AD70" s="794"/>
      <c r="AE70" s="12"/>
      <c r="AF70" s="122"/>
    </row>
    <row r="71" spans="1:32" s="72" customFormat="1" ht="60" customHeight="1">
      <c r="A71" s="132"/>
      <c r="B71" s="132"/>
      <c r="C71" s="82" t="s">
        <v>74</v>
      </c>
      <c r="D71" s="746" t="s">
        <v>270</v>
      </c>
      <c r="E71" s="746"/>
      <c r="F71" s="746"/>
      <c r="G71" s="746"/>
      <c r="H71" s="746"/>
      <c r="I71" s="746"/>
      <c r="J71" s="746"/>
      <c r="K71" s="132"/>
      <c r="L71" s="82" t="s">
        <v>88</v>
      </c>
      <c r="M71" s="746" t="s">
        <v>337</v>
      </c>
      <c r="N71" s="746"/>
      <c r="O71" s="746"/>
      <c r="P71" s="746"/>
      <c r="Q71" s="746"/>
      <c r="R71" s="746"/>
      <c r="S71" s="746"/>
      <c r="T71" s="193"/>
      <c r="U71" s="82" t="s">
        <v>73</v>
      </c>
      <c r="V71" s="792" t="s">
        <v>540</v>
      </c>
      <c r="W71" s="793"/>
      <c r="X71" s="793"/>
      <c r="Y71" s="793"/>
      <c r="Z71" s="793"/>
      <c r="AA71" s="793"/>
      <c r="AB71" s="793"/>
      <c r="AC71" s="793"/>
      <c r="AD71" s="794"/>
      <c r="AE71" s="12"/>
      <c r="AF71" s="122"/>
    </row>
    <row r="72" spans="1:32" s="72" customFormat="1" ht="48" customHeight="1">
      <c r="A72" s="132"/>
      <c r="B72" s="132"/>
      <c r="C72" s="120"/>
      <c r="D72" s="36"/>
      <c r="E72" s="36"/>
      <c r="F72" s="36"/>
      <c r="G72" s="36"/>
      <c r="H72" s="36"/>
      <c r="I72" s="36"/>
      <c r="J72" s="36"/>
      <c r="K72" s="132"/>
      <c r="L72" s="82" t="s">
        <v>89</v>
      </c>
      <c r="M72" s="746" t="s">
        <v>338</v>
      </c>
      <c r="N72" s="746"/>
      <c r="O72" s="746"/>
      <c r="P72" s="746"/>
      <c r="Q72" s="746"/>
      <c r="R72" s="746"/>
      <c r="S72" s="746"/>
      <c r="T72" s="36"/>
      <c r="U72" s="82" t="s">
        <v>74</v>
      </c>
      <c r="V72" s="792" t="s">
        <v>541</v>
      </c>
      <c r="W72" s="793"/>
      <c r="X72" s="793"/>
      <c r="Y72" s="793"/>
      <c r="Z72" s="793"/>
      <c r="AA72" s="793"/>
      <c r="AB72" s="793"/>
      <c r="AC72" s="793"/>
      <c r="AD72" s="794"/>
      <c r="AE72" s="12"/>
      <c r="AF72" s="122"/>
    </row>
    <row r="73" spans="1:32" s="72" customFormat="1" ht="48" customHeight="1">
      <c r="A73" s="132"/>
      <c r="B73" s="132"/>
      <c r="C73" s="558" t="s">
        <v>326</v>
      </c>
      <c r="D73" s="558"/>
      <c r="E73" s="558"/>
      <c r="F73" s="558"/>
      <c r="G73" s="558"/>
      <c r="H73" s="558"/>
      <c r="I73" s="558"/>
      <c r="J73" s="558"/>
      <c r="K73" s="109"/>
      <c r="L73" s="82" t="s">
        <v>90</v>
      </c>
      <c r="M73" s="746" t="s">
        <v>340</v>
      </c>
      <c r="N73" s="746"/>
      <c r="O73" s="746"/>
      <c r="P73" s="746"/>
      <c r="Q73" s="746"/>
      <c r="R73" s="746"/>
      <c r="S73" s="746"/>
      <c r="T73" s="36"/>
      <c r="U73" s="82" t="s">
        <v>75</v>
      </c>
      <c r="V73" s="792" t="s">
        <v>542</v>
      </c>
      <c r="W73" s="793"/>
      <c r="X73" s="793"/>
      <c r="Y73" s="793"/>
      <c r="Z73" s="793"/>
      <c r="AA73" s="793"/>
      <c r="AB73" s="793"/>
      <c r="AC73" s="793"/>
      <c r="AD73" s="794"/>
      <c r="AE73" s="12"/>
      <c r="AF73" s="122"/>
    </row>
    <row r="74" spans="1:32" s="72" customFormat="1" ht="48" customHeight="1">
      <c r="A74" s="132"/>
      <c r="B74" s="132"/>
      <c r="C74" s="82" t="s">
        <v>66</v>
      </c>
      <c r="D74" s="746" t="s">
        <v>329</v>
      </c>
      <c r="E74" s="746"/>
      <c r="F74" s="746"/>
      <c r="G74" s="746"/>
      <c r="H74" s="746"/>
      <c r="I74" s="746"/>
      <c r="J74" s="746"/>
      <c r="K74" s="193"/>
      <c r="L74" s="82" t="s">
        <v>91</v>
      </c>
      <c r="M74" s="746" t="s">
        <v>300</v>
      </c>
      <c r="N74" s="746"/>
      <c r="O74" s="746"/>
      <c r="P74" s="746"/>
      <c r="Q74" s="746"/>
      <c r="R74" s="746"/>
      <c r="S74" s="746"/>
      <c r="T74" s="36"/>
      <c r="U74" s="82" t="s">
        <v>76</v>
      </c>
      <c r="V74" s="792" t="s">
        <v>543</v>
      </c>
      <c r="W74" s="793"/>
      <c r="X74" s="793"/>
      <c r="Y74" s="793"/>
      <c r="Z74" s="793"/>
      <c r="AA74" s="793"/>
      <c r="AB74" s="793"/>
      <c r="AC74" s="793"/>
      <c r="AD74" s="794"/>
      <c r="AE74" s="12"/>
      <c r="AF74" s="122"/>
    </row>
    <row r="75" spans="1:32" s="72" customFormat="1" ht="48" customHeight="1">
      <c r="A75" s="132"/>
      <c r="B75" s="132"/>
      <c r="C75" s="82" t="s">
        <v>67</v>
      </c>
      <c r="D75" s="746" t="s">
        <v>2193</v>
      </c>
      <c r="E75" s="746"/>
      <c r="F75" s="746"/>
      <c r="G75" s="746"/>
      <c r="H75" s="746"/>
      <c r="I75" s="746"/>
      <c r="J75" s="746"/>
      <c r="K75" s="193"/>
      <c r="L75" s="82" t="s">
        <v>321</v>
      </c>
      <c r="M75" s="746" t="s">
        <v>270</v>
      </c>
      <c r="N75" s="746"/>
      <c r="O75" s="746"/>
      <c r="P75" s="746"/>
      <c r="Q75" s="746"/>
      <c r="R75" s="746"/>
      <c r="S75" s="746"/>
      <c r="T75" s="36"/>
      <c r="U75" s="82" t="s">
        <v>77</v>
      </c>
      <c r="V75" s="792" t="s">
        <v>544</v>
      </c>
      <c r="W75" s="793"/>
      <c r="X75" s="793"/>
      <c r="Y75" s="793"/>
      <c r="Z75" s="793"/>
      <c r="AA75" s="793"/>
      <c r="AB75" s="793"/>
      <c r="AC75" s="793"/>
      <c r="AD75" s="794"/>
      <c r="AE75" s="12"/>
      <c r="AF75" s="122"/>
    </row>
    <row r="76" spans="1:32" s="72" customFormat="1" ht="36" customHeight="1">
      <c r="A76" s="132"/>
      <c r="B76" s="132"/>
      <c r="C76" s="82" t="s">
        <v>68</v>
      </c>
      <c r="D76" s="746" t="s">
        <v>1254</v>
      </c>
      <c r="E76" s="746"/>
      <c r="F76" s="746"/>
      <c r="G76" s="746"/>
      <c r="H76" s="746"/>
      <c r="I76" s="746"/>
      <c r="J76" s="746"/>
      <c r="K76" s="193"/>
      <c r="L76" s="193"/>
      <c r="M76" s="36"/>
      <c r="N76" s="36"/>
      <c r="O76" s="36"/>
      <c r="P76" s="36"/>
      <c r="Q76" s="36"/>
      <c r="R76" s="36"/>
      <c r="S76" s="36"/>
      <c r="T76" s="36"/>
      <c r="U76" s="82" t="s">
        <v>78</v>
      </c>
      <c r="V76" s="792" t="s">
        <v>1088</v>
      </c>
      <c r="W76" s="793"/>
      <c r="X76" s="793"/>
      <c r="Y76" s="793"/>
      <c r="Z76" s="793"/>
      <c r="AA76" s="793"/>
      <c r="AB76" s="793"/>
      <c r="AC76" s="793"/>
      <c r="AD76" s="794"/>
      <c r="AE76" s="12"/>
      <c r="AF76" s="122"/>
    </row>
    <row r="77" spans="1:32" s="72" customFormat="1" ht="36" customHeight="1">
      <c r="A77" s="132"/>
      <c r="B77" s="132"/>
      <c r="C77" s="82" t="s">
        <v>69</v>
      </c>
      <c r="D77" s="746" t="s">
        <v>1093</v>
      </c>
      <c r="E77" s="746"/>
      <c r="F77" s="746"/>
      <c r="G77" s="746"/>
      <c r="H77" s="746"/>
      <c r="I77" s="746"/>
      <c r="J77" s="746"/>
      <c r="K77" s="193"/>
      <c r="L77" s="193"/>
      <c r="M77" s="36"/>
      <c r="N77" s="36"/>
      <c r="O77" s="36"/>
      <c r="P77" s="36"/>
      <c r="Q77" s="36"/>
      <c r="R77" s="36"/>
      <c r="S77" s="36"/>
      <c r="T77" s="36"/>
      <c r="U77" s="82" t="s">
        <v>79</v>
      </c>
      <c r="V77" s="792" t="s">
        <v>1089</v>
      </c>
      <c r="W77" s="793"/>
      <c r="X77" s="793"/>
      <c r="Y77" s="793"/>
      <c r="Z77" s="793"/>
      <c r="AA77" s="793"/>
      <c r="AB77" s="793"/>
      <c r="AC77" s="793"/>
      <c r="AD77" s="794"/>
      <c r="AE77" s="12"/>
      <c r="AF77" s="122"/>
    </row>
    <row r="78" spans="1:32" s="72" customFormat="1" ht="48" customHeight="1">
      <c r="A78" s="132"/>
      <c r="B78" s="132"/>
      <c r="C78" s="82" t="s">
        <v>70</v>
      </c>
      <c r="D78" s="746" t="s">
        <v>331</v>
      </c>
      <c r="E78" s="746"/>
      <c r="F78" s="746"/>
      <c r="G78" s="746"/>
      <c r="H78" s="746"/>
      <c r="I78" s="746"/>
      <c r="J78" s="746"/>
      <c r="K78" s="193"/>
      <c r="L78" s="193"/>
      <c r="M78" s="36"/>
      <c r="N78" s="36"/>
      <c r="O78" s="36"/>
      <c r="P78" s="36"/>
      <c r="Q78" s="36"/>
      <c r="R78" s="36"/>
      <c r="S78" s="36"/>
      <c r="T78" s="36"/>
      <c r="U78" s="82" t="s">
        <v>80</v>
      </c>
      <c r="V78" s="792" t="s">
        <v>1090</v>
      </c>
      <c r="W78" s="793"/>
      <c r="X78" s="793"/>
      <c r="Y78" s="793"/>
      <c r="Z78" s="793"/>
      <c r="AA78" s="793"/>
      <c r="AB78" s="793"/>
      <c r="AC78" s="793"/>
      <c r="AD78" s="794"/>
      <c r="AE78" s="12"/>
      <c r="AF78" s="122"/>
    </row>
    <row r="79" spans="1:32" s="72" customFormat="1" ht="36" customHeight="1">
      <c r="A79" s="132"/>
      <c r="B79" s="132"/>
      <c r="C79" s="82" t="s">
        <v>71</v>
      </c>
      <c r="D79" s="746" t="s">
        <v>334</v>
      </c>
      <c r="E79" s="746"/>
      <c r="F79" s="746"/>
      <c r="G79" s="746"/>
      <c r="H79" s="746"/>
      <c r="I79" s="746"/>
      <c r="J79" s="746"/>
      <c r="K79" s="193"/>
      <c r="L79" s="193"/>
      <c r="M79" s="36"/>
      <c r="N79" s="36"/>
      <c r="O79" s="36"/>
      <c r="P79" s="36"/>
      <c r="Q79" s="36"/>
      <c r="R79" s="36"/>
      <c r="S79" s="36"/>
      <c r="T79" s="36"/>
      <c r="U79" s="82" t="s">
        <v>81</v>
      </c>
      <c r="V79" s="792" t="s">
        <v>1091</v>
      </c>
      <c r="W79" s="793"/>
      <c r="X79" s="793"/>
      <c r="Y79" s="793"/>
      <c r="Z79" s="793"/>
      <c r="AA79" s="793"/>
      <c r="AB79" s="793"/>
      <c r="AC79" s="793"/>
      <c r="AD79" s="794"/>
      <c r="AE79" s="12"/>
      <c r="AF79" s="122"/>
    </row>
    <row r="80" spans="1:32" s="72" customFormat="1" ht="48" customHeight="1">
      <c r="A80" s="132"/>
      <c r="B80" s="132"/>
      <c r="C80" s="82" t="s">
        <v>72</v>
      </c>
      <c r="D80" s="746" t="s">
        <v>2194</v>
      </c>
      <c r="E80" s="746"/>
      <c r="F80" s="746"/>
      <c r="G80" s="746"/>
      <c r="H80" s="746"/>
      <c r="I80" s="746"/>
      <c r="J80" s="746"/>
      <c r="K80" s="193"/>
      <c r="L80" s="193"/>
      <c r="M80" s="36"/>
      <c r="N80" s="36"/>
      <c r="O80" s="36"/>
      <c r="P80" s="36"/>
      <c r="Q80" s="36"/>
      <c r="R80" s="36"/>
      <c r="S80" s="36"/>
      <c r="T80" s="36"/>
      <c r="U80" s="82" t="s">
        <v>82</v>
      </c>
      <c r="V80" s="792" t="s">
        <v>1092</v>
      </c>
      <c r="W80" s="793"/>
      <c r="X80" s="793"/>
      <c r="Y80" s="793"/>
      <c r="Z80" s="793"/>
      <c r="AA80" s="793"/>
      <c r="AB80" s="793"/>
      <c r="AC80" s="793"/>
      <c r="AD80" s="794"/>
      <c r="AE80" s="12"/>
      <c r="AF80" s="122"/>
    </row>
    <row r="81" spans="1:32" s="72" customFormat="1" ht="36" customHeight="1">
      <c r="A81" s="132"/>
      <c r="B81" s="132"/>
      <c r="C81" s="82" t="s">
        <v>73</v>
      </c>
      <c r="D81" s="746" t="s">
        <v>336</v>
      </c>
      <c r="E81" s="746"/>
      <c r="F81" s="746"/>
      <c r="G81" s="746"/>
      <c r="H81" s="746"/>
      <c r="I81" s="746"/>
      <c r="J81" s="746"/>
      <c r="K81" s="193"/>
      <c r="L81" s="193"/>
      <c r="M81" s="36"/>
      <c r="N81" s="36"/>
      <c r="O81" s="36"/>
      <c r="P81" s="36"/>
      <c r="Q81" s="36"/>
      <c r="R81" s="36"/>
      <c r="S81" s="36"/>
      <c r="T81" s="36"/>
      <c r="U81" s="82" t="s">
        <v>83</v>
      </c>
      <c r="V81" s="792" t="s">
        <v>545</v>
      </c>
      <c r="W81" s="793"/>
      <c r="X81" s="793"/>
      <c r="Y81" s="793"/>
      <c r="Z81" s="793"/>
      <c r="AA81" s="793"/>
      <c r="AB81" s="793"/>
      <c r="AC81" s="793"/>
      <c r="AD81" s="794"/>
      <c r="AE81" s="12"/>
      <c r="AF81" s="122"/>
    </row>
    <row r="82" spans="1:32" s="72" customFormat="1" ht="24" customHeight="1">
      <c r="A82" s="132"/>
      <c r="B82" s="132"/>
      <c r="C82" s="82" t="s">
        <v>74</v>
      </c>
      <c r="D82" s="746" t="s">
        <v>2343</v>
      </c>
      <c r="E82" s="746"/>
      <c r="F82" s="746"/>
      <c r="G82" s="746"/>
      <c r="H82" s="746"/>
      <c r="I82" s="746"/>
      <c r="J82" s="746"/>
      <c r="K82" s="193"/>
      <c r="L82" s="193"/>
      <c r="M82" s="36"/>
      <c r="N82" s="36"/>
      <c r="O82" s="36"/>
      <c r="P82" s="36"/>
      <c r="Q82" s="36"/>
      <c r="R82" s="36"/>
      <c r="S82" s="36"/>
      <c r="T82" s="36"/>
      <c r="U82" s="82" t="s">
        <v>84</v>
      </c>
      <c r="V82" s="792" t="s">
        <v>313</v>
      </c>
      <c r="W82" s="793"/>
      <c r="X82" s="793"/>
      <c r="Y82" s="793"/>
      <c r="Z82" s="793"/>
      <c r="AA82" s="793"/>
      <c r="AB82" s="793"/>
      <c r="AC82" s="793"/>
      <c r="AD82" s="794"/>
      <c r="AE82" s="12"/>
      <c r="AF82" s="122"/>
    </row>
    <row r="83" spans="1:32" s="72" customFormat="1" ht="24" customHeight="1">
      <c r="A83" s="132"/>
      <c r="B83" s="132"/>
      <c r="C83" s="82" t="s">
        <v>75</v>
      </c>
      <c r="D83" s="746" t="s">
        <v>339</v>
      </c>
      <c r="E83" s="746"/>
      <c r="F83" s="746"/>
      <c r="G83" s="746"/>
      <c r="H83" s="746"/>
      <c r="I83" s="746"/>
      <c r="J83" s="746"/>
      <c r="K83" s="193"/>
      <c r="L83" s="193"/>
      <c r="M83" s="36"/>
      <c r="N83" s="36"/>
      <c r="O83" s="36"/>
      <c r="P83" s="36"/>
      <c r="Q83" s="36"/>
      <c r="R83" s="36"/>
      <c r="S83" s="36"/>
      <c r="T83" s="36"/>
      <c r="U83" s="82" t="s">
        <v>85</v>
      </c>
      <c r="V83" s="792" t="s">
        <v>316</v>
      </c>
      <c r="W83" s="793"/>
      <c r="X83" s="793"/>
      <c r="Y83" s="793"/>
      <c r="Z83" s="793"/>
      <c r="AA83" s="793"/>
      <c r="AB83" s="793"/>
      <c r="AC83" s="793"/>
      <c r="AD83" s="794"/>
      <c r="AE83" s="12"/>
      <c r="AF83" s="122"/>
    </row>
    <row r="84" spans="1:32" s="72" customFormat="1" ht="15" customHeight="1">
      <c r="A84" s="132"/>
      <c r="B84" s="132"/>
      <c r="C84" s="82" t="s">
        <v>321</v>
      </c>
      <c r="D84" s="746" t="s">
        <v>270</v>
      </c>
      <c r="E84" s="746"/>
      <c r="F84" s="746"/>
      <c r="G84" s="746"/>
      <c r="H84" s="746"/>
      <c r="I84" s="746"/>
      <c r="J84" s="746"/>
      <c r="K84" s="193"/>
      <c r="L84" s="193"/>
      <c r="M84" s="36"/>
      <c r="N84" s="36"/>
      <c r="O84" s="36"/>
      <c r="P84" s="36"/>
      <c r="Q84" s="36"/>
      <c r="R84" s="36"/>
      <c r="S84" s="36"/>
      <c r="T84" s="36"/>
      <c r="U84" s="82" t="s">
        <v>86</v>
      </c>
      <c r="V84" s="792" t="s">
        <v>317</v>
      </c>
      <c r="W84" s="793"/>
      <c r="X84" s="793"/>
      <c r="Y84" s="793"/>
      <c r="Z84" s="793"/>
      <c r="AA84" s="793"/>
      <c r="AB84" s="793"/>
      <c r="AC84" s="793"/>
      <c r="AD84" s="794"/>
      <c r="AE84" s="12"/>
      <c r="AF84" s="122"/>
    </row>
    <row r="85" spans="1:32" s="72" customFormat="1" ht="15" customHeight="1">
      <c r="A85" s="132"/>
      <c r="B85" s="132"/>
      <c r="C85" s="120"/>
      <c r="D85" s="121"/>
      <c r="E85" s="121"/>
      <c r="F85" s="121"/>
      <c r="G85" s="121"/>
      <c r="H85" s="121"/>
      <c r="I85" s="121"/>
      <c r="J85" s="121"/>
      <c r="K85" s="193"/>
      <c r="L85" s="193"/>
      <c r="M85" s="36"/>
      <c r="N85" s="36"/>
      <c r="O85" s="36"/>
      <c r="P85" s="36"/>
      <c r="Q85" s="36"/>
      <c r="R85" s="36"/>
      <c r="S85" s="36"/>
      <c r="T85" s="36"/>
      <c r="U85" s="82" t="s">
        <v>87</v>
      </c>
      <c r="V85" s="792" t="s">
        <v>319</v>
      </c>
      <c r="W85" s="793"/>
      <c r="X85" s="793"/>
      <c r="Y85" s="793"/>
      <c r="Z85" s="793"/>
      <c r="AA85" s="793"/>
      <c r="AB85" s="793"/>
      <c r="AC85" s="793"/>
      <c r="AD85" s="794"/>
      <c r="AE85" s="12"/>
      <c r="AF85" s="122"/>
    </row>
    <row r="86" spans="1:32" s="72" customFormat="1" ht="15" customHeight="1">
      <c r="A86" s="132"/>
      <c r="B86" s="132"/>
      <c r="C86" s="120"/>
      <c r="D86" s="121"/>
      <c r="E86" s="121"/>
      <c r="F86" s="121"/>
      <c r="G86" s="121"/>
      <c r="H86" s="121"/>
      <c r="I86" s="121"/>
      <c r="J86" s="121"/>
      <c r="K86" s="193"/>
      <c r="L86" s="193"/>
      <c r="M86" s="36"/>
      <c r="N86" s="36"/>
      <c r="O86" s="36"/>
      <c r="P86" s="36"/>
      <c r="Q86" s="36"/>
      <c r="R86" s="36"/>
      <c r="S86" s="36"/>
      <c r="T86" s="36"/>
      <c r="U86" s="82" t="s">
        <v>321</v>
      </c>
      <c r="V86" s="792" t="s">
        <v>270</v>
      </c>
      <c r="W86" s="793"/>
      <c r="X86" s="793"/>
      <c r="Y86" s="793"/>
      <c r="Z86" s="793"/>
      <c r="AA86" s="793"/>
      <c r="AB86" s="793"/>
      <c r="AC86" s="793"/>
      <c r="AD86" s="794"/>
      <c r="AE86" s="12"/>
      <c r="AF86" s="122"/>
    </row>
    <row r="87" spans="1:32" s="72" customFormat="1" ht="15" customHeight="1">
      <c r="A87" s="132"/>
      <c r="B87" s="132"/>
      <c r="C87" s="120"/>
      <c r="D87" s="36"/>
      <c r="E87" s="36"/>
      <c r="F87" s="36"/>
      <c r="G87" s="36"/>
      <c r="H87" s="36"/>
      <c r="I87" s="36"/>
      <c r="J87" s="36"/>
      <c r="K87" s="132"/>
      <c r="L87" s="120"/>
      <c r="M87" s="36"/>
      <c r="N87" s="36"/>
      <c r="O87" s="36"/>
      <c r="P87" s="36"/>
      <c r="Q87" s="36"/>
      <c r="R87" s="36"/>
      <c r="S87" s="36"/>
      <c r="T87" s="36"/>
      <c r="U87" s="36"/>
      <c r="V87" s="132"/>
      <c r="W87" s="164"/>
      <c r="X87" s="164"/>
      <c r="Y87" s="164"/>
      <c r="Z87" s="164"/>
      <c r="AA87" s="164"/>
      <c r="AB87" s="164"/>
      <c r="AC87" s="164"/>
      <c r="AD87" s="164"/>
      <c r="AE87" s="12"/>
      <c r="AF87" s="122"/>
    </row>
    <row r="88" spans="1:32" s="72" customFormat="1" ht="24" customHeight="1">
      <c r="A88" s="132"/>
      <c r="B88" s="132"/>
      <c r="C88" s="580" t="s">
        <v>127</v>
      </c>
      <c r="D88" s="580"/>
      <c r="E88" s="580"/>
      <c r="F88" s="580"/>
      <c r="G88" s="580"/>
      <c r="H88" s="580"/>
      <c r="I88" s="580"/>
      <c r="J88" s="580"/>
      <c r="K88" s="580"/>
      <c r="L88" s="580"/>
      <c r="M88" s="580"/>
      <c r="N88" s="580"/>
      <c r="O88" s="580"/>
      <c r="P88" s="580"/>
      <c r="Q88" s="580"/>
      <c r="R88" s="580"/>
      <c r="S88" s="580"/>
      <c r="T88" s="580"/>
      <c r="U88" s="580"/>
      <c r="V88" s="580"/>
      <c r="W88" s="580"/>
      <c r="X88" s="580"/>
      <c r="Y88" s="580"/>
      <c r="Z88" s="580"/>
      <c r="AA88" s="580"/>
      <c r="AB88" s="580"/>
      <c r="AC88" s="580"/>
      <c r="AD88" s="580"/>
      <c r="AE88" s="12"/>
      <c r="AF88" s="122"/>
    </row>
    <row r="89" spans="1:32" s="72" customFormat="1" ht="60" customHeight="1">
      <c r="A89" s="132"/>
      <c r="B89" s="132"/>
      <c r="C89" s="763"/>
      <c r="D89" s="764"/>
      <c r="E89" s="764"/>
      <c r="F89" s="764"/>
      <c r="G89" s="764"/>
      <c r="H89" s="764"/>
      <c r="I89" s="764"/>
      <c r="J89" s="764"/>
      <c r="K89" s="764"/>
      <c r="L89" s="764"/>
      <c r="M89" s="764"/>
      <c r="N89" s="764"/>
      <c r="O89" s="764"/>
      <c r="P89" s="764"/>
      <c r="Q89" s="764"/>
      <c r="R89" s="764"/>
      <c r="S89" s="764"/>
      <c r="T89" s="764"/>
      <c r="U89" s="764"/>
      <c r="V89" s="764"/>
      <c r="W89" s="764"/>
      <c r="X89" s="764"/>
      <c r="Y89" s="764"/>
      <c r="Z89" s="764"/>
      <c r="AA89" s="764"/>
      <c r="AB89" s="764"/>
      <c r="AC89" s="764"/>
      <c r="AD89" s="765"/>
      <c r="AE89" s="12"/>
      <c r="AF89" s="122"/>
    </row>
    <row r="90" spans="1:32" s="72" customFormat="1" ht="15" customHeight="1">
      <c r="A90" s="132"/>
      <c r="B90" s="624" t="str">
        <f>IF(DM54=0,"", IF(DM54=1,_xlfn.CONCAT("Error: Verificar la información registrada tomando en cuenta la instrucción ",DO54,"."),_xlfn.CONCAT("Error: Verificar la información registrada tomando en cuenta las instrucciones ",DO54)))</f>
        <v/>
      </c>
      <c r="C90" s="624"/>
      <c r="D90" s="624"/>
      <c r="E90" s="624"/>
      <c r="F90" s="624"/>
      <c r="G90" s="624"/>
      <c r="H90" s="624"/>
      <c r="I90" s="624"/>
      <c r="J90" s="624"/>
      <c r="K90" s="624"/>
      <c r="L90" s="624"/>
      <c r="M90" s="624"/>
      <c r="N90" s="624"/>
      <c r="O90" s="624"/>
      <c r="P90" s="624"/>
      <c r="Q90" s="624"/>
      <c r="R90" s="624"/>
      <c r="S90" s="624"/>
      <c r="T90" s="624"/>
      <c r="U90" s="624"/>
      <c r="V90" s="624"/>
      <c r="W90" s="624"/>
      <c r="X90" s="624"/>
      <c r="Y90" s="624"/>
      <c r="Z90" s="624"/>
      <c r="AA90" s="624"/>
      <c r="AB90" s="624"/>
      <c r="AC90" s="624"/>
      <c r="AD90" s="624"/>
      <c r="AE90" s="12"/>
      <c r="AF90" s="122"/>
    </row>
    <row r="91" spans="1:32" s="72" customFormat="1" ht="15" customHeight="1">
      <c r="A91" s="132"/>
      <c r="B91" s="957" t="str">
        <f>IF(DT45=0,"", IF(DT45=1,_xlfn.CONCAT("Error: Verificar la información registrada tomando en cuenta la instrucción ",DV45,"."),_xlfn.CONCAT("Error: Verificar la información registrada tomando en cuenta las instrucciones ",DV45)))</f>
        <v/>
      </c>
      <c r="C91" s="957"/>
      <c r="D91" s="957"/>
      <c r="E91" s="957"/>
      <c r="F91" s="957"/>
      <c r="G91" s="957"/>
      <c r="H91" s="957"/>
      <c r="I91" s="957"/>
      <c r="J91" s="957"/>
      <c r="K91" s="957"/>
      <c r="L91" s="957"/>
      <c r="M91" s="957"/>
      <c r="N91" s="957"/>
      <c r="O91" s="957"/>
      <c r="P91" s="957"/>
      <c r="Q91" s="957"/>
      <c r="R91" s="957"/>
      <c r="S91" s="957"/>
      <c r="T91" s="957"/>
      <c r="U91" s="957"/>
      <c r="V91" s="957"/>
      <c r="W91" s="957"/>
      <c r="X91" s="957"/>
      <c r="Y91" s="957"/>
      <c r="Z91" s="957"/>
      <c r="AA91" s="957"/>
      <c r="AB91" s="957"/>
      <c r="AC91" s="957"/>
      <c r="AD91" s="957"/>
      <c r="AE91" s="12"/>
      <c r="AF91" s="122"/>
    </row>
    <row r="92" spans="1:32" s="72" customFormat="1" ht="15" customHeight="1">
      <c r="A92" s="132"/>
      <c r="B92" s="756" t="str">
        <f>IF(DE43=0,"","Alerta: Debe justificar el uso de NS argumentando el estado de la información desconocida.")</f>
        <v/>
      </c>
      <c r="C92" s="756"/>
      <c r="D92" s="756"/>
      <c r="E92" s="756"/>
      <c r="F92" s="756"/>
      <c r="G92" s="756"/>
      <c r="H92" s="756"/>
      <c r="I92" s="756"/>
      <c r="J92" s="756"/>
      <c r="K92" s="756"/>
      <c r="L92" s="756"/>
      <c r="M92" s="756"/>
      <c r="N92" s="756"/>
      <c r="O92" s="756"/>
      <c r="P92" s="756"/>
      <c r="Q92" s="756"/>
      <c r="R92" s="756"/>
      <c r="S92" s="756"/>
      <c r="T92" s="756"/>
      <c r="U92" s="756"/>
      <c r="V92" s="756"/>
      <c r="W92" s="756"/>
      <c r="X92" s="756"/>
      <c r="Y92" s="756"/>
      <c r="Z92" s="756"/>
      <c r="AA92" s="756"/>
      <c r="AB92" s="756"/>
      <c r="AC92" s="756"/>
      <c r="AD92" s="756"/>
      <c r="AE92" s="12"/>
      <c r="AF92" s="122"/>
    </row>
    <row r="93" spans="1:32" s="72" customFormat="1" ht="24" customHeight="1">
      <c r="A93" s="132"/>
      <c r="B93" s="726" t="str">
        <f>IF(EP47=0,"", IF(EP47=1,_xlfn.CONCAT("Alerta: Es posible que la forma de designación descrita en el cuadro de especificación (o alguna de ellas) corresponda a la categoría ",EP48," del catálogo."),_xlfn.CONCAT("Alerta: Es posible que las formas de designación descritas en el cuadro de especificación (o algunas de ellas) correspondan a las categorías ",EP48, " del catálogo.")))</f>
        <v/>
      </c>
      <c r="C93" s="726"/>
      <c r="D93" s="726"/>
      <c r="E93" s="726"/>
      <c r="F93" s="726"/>
      <c r="G93" s="726"/>
      <c r="H93" s="726"/>
      <c r="I93" s="726"/>
      <c r="J93" s="726"/>
      <c r="K93" s="726"/>
      <c r="L93" s="726"/>
      <c r="M93" s="726"/>
      <c r="N93" s="726"/>
      <c r="O93" s="726"/>
      <c r="P93" s="726"/>
      <c r="Q93" s="726"/>
      <c r="R93" s="726"/>
      <c r="S93" s="726"/>
      <c r="T93" s="726"/>
      <c r="U93" s="726"/>
      <c r="V93" s="726"/>
      <c r="W93" s="726"/>
      <c r="X93" s="726"/>
      <c r="Y93" s="726"/>
      <c r="Z93" s="726"/>
      <c r="AA93" s="726"/>
      <c r="AB93" s="726"/>
      <c r="AC93" s="726"/>
      <c r="AD93" s="726"/>
      <c r="AE93" s="12"/>
      <c r="AF93" s="122"/>
    </row>
    <row r="94" spans="1:32" s="72" customFormat="1" ht="15" customHeight="1">
      <c r="A94" s="132"/>
      <c r="B94" s="625" t="str">
        <f>IF(DH45=0,"","Error: Debe completar toda la información requerida.")</f>
        <v/>
      </c>
      <c r="C94" s="625"/>
      <c r="D94" s="625"/>
      <c r="E94" s="625"/>
      <c r="F94" s="625"/>
      <c r="G94" s="625"/>
      <c r="H94" s="625"/>
      <c r="I94" s="625"/>
      <c r="J94" s="625"/>
      <c r="K94" s="625"/>
      <c r="L94" s="625"/>
      <c r="M94" s="625"/>
      <c r="N94" s="625"/>
      <c r="O94" s="625"/>
      <c r="P94" s="625"/>
      <c r="Q94" s="625"/>
      <c r="R94" s="625"/>
      <c r="S94" s="625"/>
      <c r="T94" s="625"/>
      <c r="U94" s="625"/>
      <c r="V94" s="625"/>
      <c r="W94" s="625"/>
      <c r="X94" s="625"/>
      <c r="Y94" s="625"/>
      <c r="Z94" s="625"/>
      <c r="AA94" s="625"/>
      <c r="AB94" s="625"/>
      <c r="AC94" s="625"/>
      <c r="AD94" s="625"/>
      <c r="AE94" s="12"/>
      <c r="AF94" s="122"/>
    </row>
    <row r="95" spans="1:32" s="72" customFormat="1" ht="15" customHeight="1" thickBot="1">
      <c r="A95" s="132"/>
      <c r="B95" s="132"/>
      <c r="C95" s="132"/>
      <c r="D95" s="132"/>
      <c r="E95" s="132"/>
      <c r="F95" s="132"/>
      <c r="G95" s="132"/>
      <c r="H95" s="132"/>
      <c r="I95" s="132"/>
      <c r="J95" s="132"/>
      <c r="K95" s="132"/>
      <c r="L95" s="132"/>
      <c r="M95" s="132"/>
      <c r="N95" s="132"/>
      <c r="O95" s="132"/>
      <c r="P95" s="132"/>
      <c r="Q95" s="132"/>
      <c r="R95" s="132"/>
      <c r="S95" s="132"/>
      <c r="T95" s="132"/>
      <c r="U95" s="132"/>
      <c r="V95" s="132"/>
      <c r="W95" s="132"/>
      <c r="X95" s="132"/>
      <c r="Y95" s="132"/>
      <c r="Z95" s="132"/>
      <c r="AA95" s="132"/>
      <c r="AB95" s="132"/>
      <c r="AC95" s="132"/>
      <c r="AD95" s="132"/>
      <c r="AE95" s="12"/>
      <c r="AF95" s="122"/>
    </row>
    <row r="96" spans="1:32" s="72" customFormat="1" ht="15" customHeight="1" thickBot="1">
      <c r="A96" s="132"/>
      <c r="B96" s="595" t="s">
        <v>996</v>
      </c>
      <c r="C96" s="596"/>
      <c r="D96" s="596"/>
      <c r="E96" s="596"/>
      <c r="F96" s="596"/>
      <c r="G96" s="596"/>
      <c r="H96" s="596"/>
      <c r="I96" s="596"/>
      <c r="J96" s="596"/>
      <c r="K96" s="596"/>
      <c r="L96" s="596"/>
      <c r="M96" s="596"/>
      <c r="N96" s="596"/>
      <c r="O96" s="596"/>
      <c r="P96" s="596"/>
      <c r="Q96" s="596"/>
      <c r="R96" s="596"/>
      <c r="S96" s="596"/>
      <c r="T96" s="596"/>
      <c r="U96" s="596"/>
      <c r="V96" s="596"/>
      <c r="W96" s="596"/>
      <c r="X96" s="596"/>
      <c r="Y96" s="596"/>
      <c r="Z96" s="596"/>
      <c r="AA96" s="596"/>
      <c r="AB96" s="596"/>
      <c r="AC96" s="596"/>
      <c r="AD96" s="597"/>
      <c r="AE96" s="12"/>
      <c r="AF96" s="122"/>
    </row>
    <row r="97" spans="1:56" s="72" customFormat="1" ht="15" customHeight="1">
      <c r="A97" s="131"/>
      <c r="B97" s="808" t="s">
        <v>411</v>
      </c>
      <c r="C97" s="809"/>
      <c r="D97" s="809"/>
      <c r="E97" s="809"/>
      <c r="F97" s="809"/>
      <c r="G97" s="809"/>
      <c r="H97" s="809"/>
      <c r="I97" s="809"/>
      <c r="J97" s="809"/>
      <c r="K97" s="809"/>
      <c r="L97" s="809"/>
      <c r="M97" s="809"/>
      <c r="N97" s="809"/>
      <c r="O97" s="809"/>
      <c r="P97" s="809"/>
      <c r="Q97" s="809"/>
      <c r="R97" s="809"/>
      <c r="S97" s="809"/>
      <c r="T97" s="809"/>
      <c r="U97" s="809"/>
      <c r="V97" s="809"/>
      <c r="W97" s="809"/>
      <c r="X97" s="809"/>
      <c r="Y97" s="809"/>
      <c r="Z97" s="809"/>
      <c r="AA97" s="809"/>
      <c r="AB97" s="809"/>
      <c r="AC97" s="809"/>
      <c r="AD97" s="810"/>
      <c r="AE97" s="12"/>
      <c r="AF97" s="122"/>
    </row>
    <row r="98" spans="1:56" s="72" customFormat="1" ht="36" customHeight="1">
      <c r="A98" s="131"/>
      <c r="B98" s="154"/>
      <c r="C98" s="578" t="s">
        <v>2213</v>
      </c>
      <c r="D98" s="578"/>
      <c r="E98" s="578"/>
      <c r="F98" s="578"/>
      <c r="G98" s="578"/>
      <c r="H98" s="578"/>
      <c r="I98" s="578"/>
      <c r="J98" s="578"/>
      <c r="K98" s="578"/>
      <c r="L98" s="578"/>
      <c r="M98" s="578"/>
      <c r="N98" s="578"/>
      <c r="O98" s="578"/>
      <c r="P98" s="578"/>
      <c r="Q98" s="578"/>
      <c r="R98" s="578"/>
      <c r="S98" s="578"/>
      <c r="T98" s="578"/>
      <c r="U98" s="578"/>
      <c r="V98" s="578"/>
      <c r="W98" s="578"/>
      <c r="X98" s="578"/>
      <c r="Y98" s="578"/>
      <c r="Z98" s="578"/>
      <c r="AA98" s="578"/>
      <c r="AB98" s="578"/>
      <c r="AC98" s="578"/>
      <c r="AD98" s="579"/>
      <c r="AE98" s="12"/>
      <c r="AF98" s="122"/>
    </row>
    <row r="99" spans="1:56" s="72" customFormat="1" ht="36" customHeight="1">
      <c r="A99" s="131"/>
      <c r="B99" s="92"/>
      <c r="C99" s="580" t="s">
        <v>7654</v>
      </c>
      <c r="D99" s="580"/>
      <c r="E99" s="580"/>
      <c r="F99" s="580"/>
      <c r="G99" s="580"/>
      <c r="H99" s="580"/>
      <c r="I99" s="580"/>
      <c r="J99" s="580"/>
      <c r="K99" s="580"/>
      <c r="L99" s="580"/>
      <c r="M99" s="580"/>
      <c r="N99" s="580"/>
      <c r="O99" s="580"/>
      <c r="P99" s="580"/>
      <c r="Q99" s="580"/>
      <c r="R99" s="580"/>
      <c r="S99" s="580"/>
      <c r="T99" s="580"/>
      <c r="U99" s="580"/>
      <c r="V99" s="580"/>
      <c r="W99" s="580"/>
      <c r="X99" s="580"/>
      <c r="Y99" s="580"/>
      <c r="Z99" s="580"/>
      <c r="AA99" s="580"/>
      <c r="AB99" s="580"/>
      <c r="AC99" s="580"/>
      <c r="AD99" s="581"/>
      <c r="AE99" s="12"/>
      <c r="AF99" s="122"/>
    </row>
    <row r="100" spans="1:56" s="72" customFormat="1" ht="15" customHeight="1">
      <c r="A100" s="131"/>
      <c r="B100" s="847" t="s">
        <v>107</v>
      </c>
      <c r="C100" s="848"/>
      <c r="D100" s="848"/>
      <c r="E100" s="848"/>
      <c r="F100" s="848"/>
      <c r="G100" s="848"/>
      <c r="H100" s="848"/>
      <c r="I100" s="848"/>
      <c r="J100" s="848"/>
      <c r="K100" s="848"/>
      <c r="L100" s="848"/>
      <c r="M100" s="848"/>
      <c r="N100" s="848"/>
      <c r="O100" s="848"/>
      <c r="P100" s="848"/>
      <c r="Q100" s="848"/>
      <c r="R100" s="848"/>
      <c r="S100" s="848"/>
      <c r="T100" s="848"/>
      <c r="U100" s="848"/>
      <c r="V100" s="848"/>
      <c r="W100" s="848"/>
      <c r="X100" s="848"/>
      <c r="Y100" s="848"/>
      <c r="Z100" s="848"/>
      <c r="AA100" s="848"/>
      <c r="AB100" s="848"/>
      <c r="AC100" s="848"/>
      <c r="AD100" s="849"/>
      <c r="AE100" s="12"/>
      <c r="AF100" s="122"/>
    </row>
    <row r="101" spans="1:56" s="72" customFormat="1" ht="24" customHeight="1">
      <c r="A101" s="131"/>
      <c r="B101" s="134"/>
      <c r="C101" s="578" t="s">
        <v>816</v>
      </c>
      <c r="D101" s="578"/>
      <c r="E101" s="578"/>
      <c r="F101" s="578"/>
      <c r="G101" s="578"/>
      <c r="H101" s="578"/>
      <c r="I101" s="578"/>
      <c r="J101" s="578"/>
      <c r="K101" s="578"/>
      <c r="L101" s="578"/>
      <c r="M101" s="578"/>
      <c r="N101" s="578"/>
      <c r="O101" s="578"/>
      <c r="P101" s="578"/>
      <c r="Q101" s="578"/>
      <c r="R101" s="578"/>
      <c r="S101" s="578"/>
      <c r="T101" s="578"/>
      <c r="U101" s="578"/>
      <c r="V101" s="578"/>
      <c r="W101" s="578"/>
      <c r="X101" s="578"/>
      <c r="Y101" s="578"/>
      <c r="Z101" s="578"/>
      <c r="AA101" s="578"/>
      <c r="AB101" s="578"/>
      <c r="AC101" s="578"/>
      <c r="AD101" s="819"/>
      <c r="AE101" s="12"/>
      <c r="AF101" s="122"/>
    </row>
    <row r="102" spans="1:56" s="72" customFormat="1" ht="60" customHeight="1">
      <c r="A102" s="131"/>
      <c r="B102" s="134"/>
      <c r="C102" s="671" t="s">
        <v>2354</v>
      </c>
      <c r="D102" s="671"/>
      <c r="E102" s="671"/>
      <c r="F102" s="671"/>
      <c r="G102" s="671"/>
      <c r="H102" s="671"/>
      <c r="I102" s="671"/>
      <c r="J102" s="671"/>
      <c r="K102" s="671"/>
      <c r="L102" s="671"/>
      <c r="M102" s="671"/>
      <c r="N102" s="671"/>
      <c r="O102" s="671"/>
      <c r="P102" s="671"/>
      <c r="Q102" s="671"/>
      <c r="R102" s="671"/>
      <c r="S102" s="671"/>
      <c r="T102" s="671"/>
      <c r="U102" s="671"/>
      <c r="V102" s="671"/>
      <c r="W102" s="671"/>
      <c r="X102" s="671"/>
      <c r="Y102" s="671"/>
      <c r="Z102" s="671"/>
      <c r="AA102" s="671"/>
      <c r="AB102" s="671"/>
      <c r="AC102" s="671"/>
      <c r="AD102" s="787"/>
      <c r="AE102" s="12"/>
      <c r="AF102" s="122"/>
    </row>
    <row r="103" spans="1:56" s="72" customFormat="1" ht="24" customHeight="1">
      <c r="A103" s="131"/>
      <c r="B103" s="134"/>
      <c r="C103" s="578" t="s">
        <v>933</v>
      </c>
      <c r="D103" s="578"/>
      <c r="E103" s="578"/>
      <c r="F103" s="578"/>
      <c r="G103" s="578"/>
      <c r="H103" s="578"/>
      <c r="I103" s="578"/>
      <c r="J103" s="578"/>
      <c r="K103" s="578"/>
      <c r="L103" s="578"/>
      <c r="M103" s="578"/>
      <c r="N103" s="578"/>
      <c r="O103" s="578"/>
      <c r="P103" s="578"/>
      <c r="Q103" s="578"/>
      <c r="R103" s="578"/>
      <c r="S103" s="578"/>
      <c r="T103" s="578"/>
      <c r="U103" s="578"/>
      <c r="V103" s="578"/>
      <c r="W103" s="578"/>
      <c r="X103" s="578"/>
      <c r="Y103" s="578"/>
      <c r="Z103" s="578"/>
      <c r="AA103" s="578"/>
      <c r="AB103" s="578"/>
      <c r="AC103" s="578"/>
      <c r="AD103" s="579"/>
      <c r="AE103" s="12"/>
      <c r="AF103" s="122"/>
    </row>
    <row r="104" spans="1:56" s="72" customFormat="1" ht="24" customHeight="1">
      <c r="A104" s="131"/>
      <c r="B104" s="134"/>
      <c r="C104" s="671" t="s">
        <v>1083</v>
      </c>
      <c r="D104" s="671"/>
      <c r="E104" s="671"/>
      <c r="F104" s="671"/>
      <c r="G104" s="671"/>
      <c r="H104" s="671"/>
      <c r="I104" s="671"/>
      <c r="J104" s="671"/>
      <c r="K104" s="671"/>
      <c r="L104" s="671"/>
      <c r="M104" s="671"/>
      <c r="N104" s="671"/>
      <c r="O104" s="671"/>
      <c r="P104" s="671"/>
      <c r="Q104" s="671"/>
      <c r="R104" s="671"/>
      <c r="S104" s="671"/>
      <c r="T104" s="671"/>
      <c r="U104" s="671"/>
      <c r="V104" s="671"/>
      <c r="W104" s="671"/>
      <c r="X104" s="671"/>
      <c r="Y104" s="671"/>
      <c r="Z104" s="671"/>
      <c r="AA104" s="671"/>
      <c r="AB104" s="671"/>
      <c r="AC104" s="671"/>
      <c r="AD104" s="787"/>
      <c r="AE104" s="12"/>
      <c r="AF104" s="122"/>
    </row>
    <row r="105" spans="1:56" s="72" customFormat="1" ht="48" customHeight="1">
      <c r="A105" s="131"/>
      <c r="B105" s="176"/>
      <c r="C105" s="580" t="s">
        <v>2288</v>
      </c>
      <c r="D105" s="580"/>
      <c r="E105" s="580"/>
      <c r="F105" s="580"/>
      <c r="G105" s="580"/>
      <c r="H105" s="580"/>
      <c r="I105" s="580"/>
      <c r="J105" s="580"/>
      <c r="K105" s="580"/>
      <c r="L105" s="580"/>
      <c r="M105" s="580"/>
      <c r="N105" s="580"/>
      <c r="O105" s="580"/>
      <c r="P105" s="580"/>
      <c r="Q105" s="580"/>
      <c r="R105" s="580"/>
      <c r="S105" s="580"/>
      <c r="T105" s="580"/>
      <c r="U105" s="580"/>
      <c r="V105" s="580"/>
      <c r="W105" s="580"/>
      <c r="X105" s="580"/>
      <c r="Y105" s="580"/>
      <c r="Z105" s="580"/>
      <c r="AA105" s="580"/>
      <c r="AB105" s="580"/>
      <c r="AC105" s="580"/>
      <c r="AD105" s="581"/>
      <c r="AE105" s="12"/>
      <c r="AF105" s="122"/>
    </row>
    <row r="106" spans="1:56" s="72" customFormat="1" ht="15" customHeight="1">
      <c r="A106" s="131"/>
      <c r="B106" s="44"/>
      <c r="C106" s="44"/>
      <c r="D106" s="44"/>
      <c r="E106" s="44"/>
      <c r="F106" s="44"/>
      <c r="G106" s="44"/>
      <c r="H106" s="44"/>
      <c r="I106" s="44"/>
      <c r="J106" s="44"/>
      <c r="K106" s="44"/>
      <c r="L106" s="44"/>
      <c r="M106" s="44"/>
      <c r="N106" s="44"/>
      <c r="O106" s="44"/>
      <c r="P106" s="44"/>
      <c r="Q106" s="44"/>
      <c r="R106" s="44"/>
      <c r="S106" s="44"/>
      <c r="T106" s="44"/>
      <c r="U106" s="44"/>
      <c r="V106" s="44"/>
      <c r="W106" s="44"/>
      <c r="X106" s="44"/>
      <c r="Y106" s="44"/>
      <c r="Z106" s="44"/>
      <c r="AA106" s="44"/>
      <c r="AB106" s="44"/>
      <c r="AC106" s="44"/>
      <c r="AD106" s="44"/>
      <c r="AE106" s="12"/>
      <c r="AF106" s="122"/>
    </row>
    <row r="107" spans="1:56" s="72" customFormat="1" ht="24" customHeight="1">
      <c r="A107" s="131" t="s">
        <v>445</v>
      </c>
      <c r="B107" s="688" t="s">
        <v>7606</v>
      </c>
      <c r="C107" s="688"/>
      <c r="D107" s="688"/>
      <c r="E107" s="688"/>
      <c r="F107" s="688"/>
      <c r="G107" s="688"/>
      <c r="H107" s="688"/>
      <c r="I107" s="688"/>
      <c r="J107" s="688"/>
      <c r="K107" s="688"/>
      <c r="L107" s="688"/>
      <c r="M107" s="688"/>
      <c r="N107" s="688"/>
      <c r="O107" s="688"/>
      <c r="P107" s="688"/>
      <c r="Q107" s="688"/>
      <c r="R107" s="688"/>
      <c r="S107" s="688"/>
      <c r="T107" s="688"/>
      <c r="U107" s="688"/>
      <c r="V107" s="688"/>
      <c r="W107" s="688"/>
      <c r="X107" s="688"/>
      <c r="Y107" s="688"/>
      <c r="Z107" s="688"/>
      <c r="AA107" s="688"/>
      <c r="AB107" s="688"/>
      <c r="AC107" s="688"/>
      <c r="AD107" s="688"/>
      <c r="AE107" s="12"/>
      <c r="AF107" s="122"/>
      <c r="AH107" s="627" t="s">
        <v>7211</v>
      </c>
      <c r="AI107" s="627"/>
      <c r="AJ107" s="627" t="s">
        <v>7212</v>
      </c>
      <c r="AK107" s="627"/>
      <c r="AL107" s="627" t="s">
        <v>7213</v>
      </c>
      <c r="AM107" s="627"/>
    </row>
    <row r="108" spans="1:56" s="72" customFormat="1" ht="24" customHeight="1">
      <c r="A108" s="167"/>
      <c r="B108" s="144"/>
      <c r="C108" s="671" t="s">
        <v>546</v>
      </c>
      <c r="D108" s="671"/>
      <c r="E108" s="671"/>
      <c r="F108" s="671"/>
      <c r="G108" s="671"/>
      <c r="H108" s="671"/>
      <c r="I108" s="671"/>
      <c r="J108" s="671"/>
      <c r="K108" s="671"/>
      <c r="L108" s="671"/>
      <c r="M108" s="671"/>
      <c r="N108" s="671"/>
      <c r="O108" s="671"/>
      <c r="P108" s="671"/>
      <c r="Q108" s="671"/>
      <c r="R108" s="671"/>
      <c r="S108" s="671"/>
      <c r="T108" s="671"/>
      <c r="U108" s="671"/>
      <c r="V108" s="671"/>
      <c r="W108" s="671"/>
      <c r="X108" s="671"/>
      <c r="Y108" s="671"/>
      <c r="Z108" s="671"/>
      <c r="AA108" s="671"/>
      <c r="AB108" s="671"/>
      <c r="AC108" s="671"/>
      <c r="AD108" s="671"/>
      <c r="AE108" s="12"/>
      <c r="AF108" s="122"/>
      <c r="AH108" s="907">
        <f>COUNTBLANK(M112:AD117)</f>
        <v>108</v>
      </c>
      <c r="AI108" s="907"/>
      <c r="AJ108" s="627">
        <v>108</v>
      </c>
      <c r="AK108" s="627"/>
      <c r="AL108" s="627">
        <v>90</v>
      </c>
      <c r="AM108" s="627"/>
    </row>
    <row r="109" spans="1:56" s="72" customFormat="1" ht="15" customHeight="1">
      <c r="A109" s="121"/>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2"/>
      <c r="AF109" s="122"/>
    </row>
    <row r="110" spans="1:56" s="72" customFormat="1" ht="24" customHeight="1">
      <c r="A110" s="121"/>
      <c r="B110" s="15"/>
      <c r="C110" s="835" t="s">
        <v>547</v>
      </c>
      <c r="D110" s="836"/>
      <c r="E110" s="836"/>
      <c r="F110" s="836"/>
      <c r="G110" s="836"/>
      <c r="H110" s="836"/>
      <c r="I110" s="836"/>
      <c r="J110" s="836"/>
      <c r="K110" s="836"/>
      <c r="L110" s="837"/>
      <c r="M110" s="555" t="s">
        <v>341</v>
      </c>
      <c r="N110" s="556"/>
      <c r="O110" s="556"/>
      <c r="P110" s="556"/>
      <c r="Q110" s="556"/>
      <c r="R110" s="556"/>
      <c r="S110" s="556"/>
      <c r="T110" s="556"/>
      <c r="U110" s="556"/>
      <c r="V110" s="556"/>
      <c r="W110" s="556"/>
      <c r="X110" s="556"/>
      <c r="Y110" s="556"/>
      <c r="Z110" s="556"/>
      <c r="AA110" s="556"/>
      <c r="AB110" s="556"/>
      <c r="AC110" s="556"/>
      <c r="AD110" s="557"/>
      <c r="AE110" s="12"/>
      <c r="AF110" s="122"/>
    </row>
    <row r="111" spans="1:56" s="72" customFormat="1" ht="15" customHeight="1">
      <c r="A111" s="131"/>
      <c r="B111" s="15"/>
      <c r="C111" s="838"/>
      <c r="D111" s="839"/>
      <c r="E111" s="839"/>
      <c r="F111" s="839"/>
      <c r="G111" s="839"/>
      <c r="H111" s="839"/>
      <c r="I111" s="839"/>
      <c r="J111" s="839"/>
      <c r="K111" s="839"/>
      <c r="L111" s="840"/>
      <c r="M111" s="555" t="s">
        <v>113</v>
      </c>
      <c r="N111" s="556"/>
      <c r="O111" s="556"/>
      <c r="P111" s="556"/>
      <c r="Q111" s="556"/>
      <c r="R111" s="557"/>
      <c r="S111" s="570" t="s">
        <v>342</v>
      </c>
      <c r="T111" s="571"/>
      <c r="U111" s="571"/>
      <c r="V111" s="571"/>
      <c r="W111" s="571"/>
      <c r="X111" s="572"/>
      <c r="Y111" s="570" t="s">
        <v>343</v>
      </c>
      <c r="Z111" s="571"/>
      <c r="AA111" s="571"/>
      <c r="AB111" s="571"/>
      <c r="AC111" s="571"/>
      <c r="AD111" s="572"/>
      <c r="AE111" s="12"/>
      <c r="AF111" s="122"/>
      <c r="AH111" s="627" t="s">
        <v>7220</v>
      </c>
      <c r="AI111" s="627"/>
      <c r="AJ111" s="627" t="s">
        <v>7221</v>
      </c>
      <c r="AK111" s="627"/>
      <c r="AL111" s="627" t="s">
        <v>7222</v>
      </c>
      <c r="AM111" s="627"/>
      <c r="AN111" s="627" t="s">
        <v>7223</v>
      </c>
      <c r="AO111" s="627"/>
      <c r="AP111" s="639" t="s">
        <v>7226</v>
      </c>
      <c r="AQ111" s="641"/>
      <c r="AR111" s="639" t="s">
        <v>7227</v>
      </c>
      <c r="AS111" s="641"/>
      <c r="AU111" s="666" t="s">
        <v>7285</v>
      </c>
      <c r="AV111" s="666"/>
      <c r="AX111" s="645" t="s">
        <v>8048</v>
      </c>
      <c r="AY111" s="646"/>
      <c r="AZ111" s="646"/>
      <c r="BA111" s="646"/>
      <c r="BB111" s="646"/>
      <c r="BC111" s="646"/>
      <c r="BD111" s="647"/>
    </row>
    <row r="112" spans="1:56" s="72" customFormat="1" ht="15" customHeight="1">
      <c r="A112" s="131"/>
      <c r="B112" s="15"/>
      <c r="C112" s="81" t="s">
        <v>66</v>
      </c>
      <c r="D112" s="825" t="s">
        <v>344</v>
      </c>
      <c r="E112" s="826"/>
      <c r="F112" s="826"/>
      <c r="G112" s="826"/>
      <c r="H112" s="826"/>
      <c r="I112" s="826"/>
      <c r="J112" s="826"/>
      <c r="K112" s="826"/>
      <c r="L112" s="826"/>
      <c r="M112" s="701"/>
      <c r="N112" s="701"/>
      <c r="O112" s="701"/>
      <c r="P112" s="701"/>
      <c r="Q112" s="701"/>
      <c r="R112" s="701"/>
      <c r="S112" s="701"/>
      <c r="T112" s="701"/>
      <c r="U112" s="701"/>
      <c r="V112" s="701"/>
      <c r="W112" s="701"/>
      <c r="X112" s="701"/>
      <c r="Y112" s="701"/>
      <c r="Z112" s="701"/>
      <c r="AA112" s="701"/>
      <c r="AB112" s="701"/>
      <c r="AC112" s="701"/>
      <c r="AD112" s="701"/>
      <c r="AE112" s="12"/>
      <c r="AF112" s="122"/>
      <c r="AH112" s="896">
        <f t="shared" ref="AH112:AH117" si="2">M112</f>
        <v>0</v>
      </c>
      <c r="AI112" s="627"/>
      <c r="AJ112" s="627">
        <f t="shared" ref="AJ112:AJ117" si="3">COUNTIF(S112:AD112,"NS")</f>
        <v>0</v>
      </c>
      <c r="AK112" s="627"/>
      <c r="AL112" s="639">
        <f t="shared" ref="AL112:AL117" si="4">IF(COUNTIF(S112:AD112,"NA")=COUNTA($S$111:$AD$111),"NA",SUM(S112:AD112))</f>
        <v>0</v>
      </c>
      <c r="AM112" s="641"/>
      <c r="AN112" s="627">
        <f t="shared" ref="AN112:AN117" si="5">IF($AH$108=$AJ$108, 0, IF(OR(AND(AH112=0, AJ112&gt;0),AND(AH112="NS", AL112&gt;0), AND(AH112="NS", AJ112=0, AL112=0),AND(AH112="NA",AJ112&gt;0,AL112=0)), 1, IF(OR(AND(AH112&gt;0, AJ112=2), AND(AH112="NS", AJ112=2), AND(AH112="NS", AL112=0, AJ112&gt;0), AH112=AL112), 0, 1)))</f>
        <v>0</v>
      </c>
      <c r="AO112" s="627">
        <f t="shared" ref="AO112:AO117" si="6">IF($AJ$34=$AH$34, 0,
IF(OR(AND(AL112=0, AM112&gt;0),AND(AL112="NS", AN112&gt;0), AND(AL112="NS", AM112=0, AN112=0),AND(AL112="NA",AM112&gt;0,AN112=0)), 1,
IF(OR(AND(AL112&gt;0, AM112=2), AND(AL112="NS", AM112=2), AND(AL112="NS", AN112=0, AM112&gt;0), AL112=AN112), 0, 1)))</f>
        <v>0</v>
      </c>
      <c r="AP112" s="738" t="str">
        <f>IF(AN112=0,"",IF(SUM($AN$112:AN112)=1,AR112,IF($AN$118&gt;SUM($AN$112:AN112),_xlfn.CONCAT(", ",AR112),IF($AN$118=SUM($AN$112:AN112),_xlfn.CONCAT(" y ",AR112,".")))))</f>
        <v/>
      </c>
      <c r="AQ112" s="739" t="str">
        <f>IF(AO112=0,"", IF(SUM($AN112:AO$519)=1,#REF!, IF($AQ$526&gt;SUM($AN112:AO$519),_xlfn.CONCAT(", ",#REF!), IF($AQ$526=SUM($AN112:AO$519),_xlfn.CONCAT(" y ",#REF!,".")))))</f>
        <v/>
      </c>
      <c r="AR112" s="639">
        <f t="shared" ref="AR112:AR117" si="7">_xlfn.NUMBERVALUE(C112)</f>
        <v>1</v>
      </c>
      <c r="AS112" s="641"/>
      <c r="AU112" s="661">
        <f>IF($AH$108=$AJ$108,0,IF(COUNTIF(M112:AD117,"NS")=0,0,1))</f>
        <v>0</v>
      </c>
      <c r="AV112" s="661"/>
      <c r="AX112" s="632" t="s">
        <v>7897</v>
      </c>
      <c r="AY112" s="633"/>
      <c r="AZ112" s="460" t="str">
        <f>SUBSTITUTE( SUBSTITUTE( SUBSTITUTE( SUBSTITUTE( SUBSTITUTE( SUBSTITUTE( SUBSTITUTE( SUBSTITUTE( SUBSTITUTE( SUBSTITUTE(G120, "á", "a"), "é", "e"), "í", "i"), "ó", "o"), "ú", "u"), "Á", "A"), "É", "E"), "Í", "I"), "Ó", "O"), "Ú", "U")</f>
        <v/>
      </c>
      <c r="BA112" s="475"/>
      <c r="BB112" s="475"/>
      <c r="BC112" s="475"/>
      <c r="BD112" s="476"/>
    </row>
    <row r="113" spans="1:57" s="72" customFormat="1" ht="15" customHeight="1">
      <c r="A113" s="131"/>
      <c r="B113" s="272"/>
      <c r="C113" s="81" t="s">
        <v>67</v>
      </c>
      <c r="D113" s="792" t="s">
        <v>1950</v>
      </c>
      <c r="E113" s="793"/>
      <c r="F113" s="793"/>
      <c r="G113" s="793"/>
      <c r="H113" s="793"/>
      <c r="I113" s="793"/>
      <c r="J113" s="793"/>
      <c r="K113" s="793"/>
      <c r="L113" s="793"/>
      <c r="M113" s="701"/>
      <c r="N113" s="701"/>
      <c r="O113" s="701"/>
      <c r="P113" s="701"/>
      <c r="Q113" s="701"/>
      <c r="R113" s="701"/>
      <c r="S113" s="701"/>
      <c r="T113" s="701"/>
      <c r="U113" s="701"/>
      <c r="V113" s="701"/>
      <c r="W113" s="701"/>
      <c r="X113" s="701"/>
      <c r="Y113" s="701"/>
      <c r="Z113" s="701"/>
      <c r="AA113" s="701"/>
      <c r="AB113" s="701"/>
      <c r="AC113" s="701"/>
      <c r="AD113" s="701"/>
      <c r="AE113" s="12"/>
      <c r="AF113" s="122"/>
      <c r="AH113" s="896">
        <f t="shared" si="2"/>
        <v>0</v>
      </c>
      <c r="AI113" s="627"/>
      <c r="AJ113" s="627">
        <f t="shared" si="3"/>
        <v>0</v>
      </c>
      <c r="AK113" s="627"/>
      <c r="AL113" s="639">
        <f t="shared" si="4"/>
        <v>0</v>
      </c>
      <c r="AM113" s="641"/>
      <c r="AN113" s="627">
        <f t="shared" si="5"/>
        <v>0</v>
      </c>
      <c r="AO113" s="627">
        <f t="shared" si="6"/>
        <v>0</v>
      </c>
      <c r="AP113" s="738" t="str">
        <f>IF(AN113=0,"",IF(SUM($AN$112:AN113)=1,AR113,IF($AN$118&gt;SUM($AN$112:AN113),_xlfn.CONCAT(", ",AR113),IF($AN$118=SUM($AN$112:AN113),_xlfn.CONCAT(" y ",AR113,".")))))</f>
        <v/>
      </c>
      <c r="AQ113" s="739" t="str">
        <f>IF(AO113=0,"", IF(SUM($AN113:AO$519)=1,#REF!, IF($AQ$526&gt;SUM($AN113:AO$519),_xlfn.CONCAT(", ",#REF!), IF($AQ$526=SUM($AN113:AO$519),_xlfn.CONCAT(" y ",#REF!,".")))))</f>
        <v/>
      </c>
      <c r="AR113" s="639">
        <f t="shared" si="7"/>
        <v>2</v>
      </c>
      <c r="AS113" s="641"/>
      <c r="AX113" s="632" t="s">
        <v>7898</v>
      </c>
      <c r="AY113" s="633"/>
      <c r="AZ113" s="483">
        <v>1</v>
      </c>
      <c r="BA113" s="438">
        <v>2</v>
      </c>
      <c r="BB113" s="438">
        <v>3</v>
      </c>
      <c r="BC113" s="438">
        <v>4</v>
      </c>
      <c r="BD113" s="438">
        <v>5</v>
      </c>
    </row>
    <row r="114" spans="1:57" s="72" customFormat="1" ht="15" customHeight="1">
      <c r="A114" s="131"/>
      <c r="B114" s="15"/>
      <c r="C114" s="81" t="s">
        <v>68</v>
      </c>
      <c r="D114" s="825" t="s">
        <v>345</v>
      </c>
      <c r="E114" s="826"/>
      <c r="F114" s="826"/>
      <c r="G114" s="826"/>
      <c r="H114" s="826"/>
      <c r="I114" s="826"/>
      <c r="J114" s="826"/>
      <c r="K114" s="826"/>
      <c r="L114" s="826"/>
      <c r="M114" s="701"/>
      <c r="N114" s="701"/>
      <c r="O114" s="701"/>
      <c r="P114" s="701"/>
      <c r="Q114" s="701"/>
      <c r="R114" s="701"/>
      <c r="S114" s="701"/>
      <c r="T114" s="701"/>
      <c r="U114" s="701"/>
      <c r="V114" s="701"/>
      <c r="W114" s="701"/>
      <c r="X114" s="701"/>
      <c r="Y114" s="701"/>
      <c r="Z114" s="701"/>
      <c r="AA114" s="701"/>
      <c r="AB114" s="701"/>
      <c r="AC114" s="701"/>
      <c r="AD114" s="701"/>
      <c r="AE114" s="12"/>
      <c r="AF114" s="122"/>
      <c r="AH114" s="896">
        <f t="shared" si="2"/>
        <v>0</v>
      </c>
      <c r="AI114" s="627"/>
      <c r="AJ114" s="627">
        <f t="shared" si="3"/>
        <v>0</v>
      </c>
      <c r="AK114" s="627"/>
      <c r="AL114" s="639">
        <f t="shared" si="4"/>
        <v>0</v>
      </c>
      <c r="AM114" s="641"/>
      <c r="AN114" s="627">
        <f t="shared" si="5"/>
        <v>0</v>
      </c>
      <c r="AO114" s="627">
        <f t="shared" si="6"/>
        <v>0</v>
      </c>
      <c r="AP114" s="738" t="str">
        <f>IF(AN114=0,"",IF(SUM($AN$112:AN114)=1,AR114,IF($AN$118&gt;SUM($AN$112:AN114),_xlfn.CONCAT(", ",AR114),IF($AN$118=SUM($AN$112:AN114),_xlfn.CONCAT(" y ",AR114,".")))))</f>
        <v/>
      </c>
      <c r="AQ114" s="739" t="str">
        <f>IF(AO114=0,"", IF(SUM($AN114:AO$519)=1,#REF!, IF($AQ$526&gt;SUM($AN114:AO$519),_xlfn.CONCAT(", ",#REF!), IF($AQ$526=SUM($AN114:AO$519),_xlfn.CONCAT(" y ",#REF!,".")))))</f>
        <v/>
      </c>
      <c r="AR114" s="639">
        <f t="shared" si="7"/>
        <v>3</v>
      </c>
      <c r="AS114" s="641"/>
      <c r="AX114" s="634" t="s">
        <v>7899</v>
      </c>
      <c r="AY114" s="635"/>
      <c r="AZ114" s="204" t="s">
        <v>8043</v>
      </c>
      <c r="BA114" s="442" t="s">
        <v>8044</v>
      </c>
      <c r="BB114" s="442" t="s">
        <v>8045</v>
      </c>
      <c r="BC114" s="442" t="s">
        <v>8046</v>
      </c>
      <c r="BD114" s="442" t="s">
        <v>8047</v>
      </c>
    </row>
    <row r="115" spans="1:57" s="72" customFormat="1" ht="15" customHeight="1">
      <c r="A115" s="131"/>
      <c r="B115" s="15"/>
      <c r="C115" s="81" t="s">
        <v>69</v>
      </c>
      <c r="D115" s="825" t="s">
        <v>346</v>
      </c>
      <c r="E115" s="826"/>
      <c r="F115" s="826"/>
      <c r="G115" s="826"/>
      <c r="H115" s="826"/>
      <c r="I115" s="826"/>
      <c r="J115" s="826"/>
      <c r="K115" s="826"/>
      <c r="L115" s="826"/>
      <c r="M115" s="701"/>
      <c r="N115" s="701"/>
      <c r="O115" s="701"/>
      <c r="P115" s="701"/>
      <c r="Q115" s="701"/>
      <c r="R115" s="701"/>
      <c r="S115" s="701"/>
      <c r="T115" s="701"/>
      <c r="U115" s="701"/>
      <c r="V115" s="701"/>
      <c r="W115" s="701"/>
      <c r="X115" s="701"/>
      <c r="Y115" s="701"/>
      <c r="Z115" s="701"/>
      <c r="AA115" s="701"/>
      <c r="AB115" s="701"/>
      <c r="AC115" s="701"/>
      <c r="AD115" s="701"/>
      <c r="AE115" s="12"/>
      <c r="AF115" s="122"/>
      <c r="AH115" s="896">
        <f t="shared" si="2"/>
        <v>0</v>
      </c>
      <c r="AI115" s="627"/>
      <c r="AJ115" s="627">
        <f t="shared" si="3"/>
        <v>0</v>
      </c>
      <c r="AK115" s="627"/>
      <c r="AL115" s="639">
        <f t="shared" si="4"/>
        <v>0</v>
      </c>
      <c r="AM115" s="641"/>
      <c r="AN115" s="627">
        <f t="shared" si="5"/>
        <v>0</v>
      </c>
      <c r="AO115" s="627">
        <f t="shared" si="6"/>
        <v>0</v>
      </c>
      <c r="AP115" s="738" t="str">
        <f>IF(AN115=0,"",IF(SUM($AN$112:AN115)=1,AR115,IF($AN$118&gt;SUM($AN$112:AN115),_xlfn.CONCAT(", ",AR115),IF($AN$118=SUM($AN$112:AN115),_xlfn.CONCAT(" y ",AR115,".")))))</f>
        <v/>
      </c>
      <c r="AQ115" s="739" t="str">
        <f>IF(AO115=0,"", IF(SUM($AN115:AO$519)=1,#REF!, IF($AQ$526&gt;SUM($AN115:AO$519),_xlfn.CONCAT(", ",#REF!), IF($AQ$526=SUM($AN115:AO$519),_xlfn.CONCAT(" y ",#REF!,".")))))</f>
        <v/>
      </c>
      <c r="AR115" s="639">
        <f t="shared" si="7"/>
        <v>4</v>
      </c>
      <c r="AS115" s="641"/>
      <c r="AX115" s="628" t="s">
        <v>7900</v>
      </c>
      <c r="AY115" s="628"/>
      <c r="AZ115" s="488" t="str">
        <f>SUBSTITUTE( SUBSTITUTE( SUBSTITUTE( SUBSTITUTE( SUBSTITUTE( SUBSTITUTE( SUBSTITUTE( SUBSTITUTE( SUBSTITUTE( SUBSTITUTE(AZ114, "á", "a"), "é", "e"), "í", "i"), "ó", "o"), "ú", "u"), "Á", "A"), "É", "E"), "Í", "I"), "Ó", "O"), "Ú", "U")</f>
        <v>Directivo</v>
      </c>
      <c r="BA115" s="488" t="str">
        <f>SUBSTITUTE( SUBSTITUTE( SUBSTITUTE( SUBSTITUTE( SUBSTITUTE( SUBSTITUTE( SUBSTITUTE( SUBSTITUTE( SUBSTITUTE( SUBSTITUTE(BA114, "á", "a"), "é", "e"), "í", "i"), "ó", "o"), "ú", "u"), "Á", "A"), "É", "E"), "Í", "I"), "Ó", "O"), "Ú", "U")</f>
        <v>Auxuliar</v>
      </c>
      <c r="BB115" s="488" t="str">
        <f>SUBSTITUTE( SUBSTITUTE( SUBSTITUTE( SUBSTITUTE( SUBSTITUTE( SUBSTITUTE( SUBSTITUTE( SUBSTITUTE( SUBSTITUTE( SUBSTITUTE(BB114, "á", "a"), "é", "e"), "í", "i"), "ó", "o"), "ú", "u"), "Á", "A"), "É", "E"), "Í", "I"), "Ó", "O"), "Ú", "U")</f>
        <v>Perita</v>
      </c>
      <c r="BC115" s="488" t="str">
        <f>SUBSTITUTE( SUBSTITUTE( SUBSTITUTE( SUBSTITUTE( SUBSTITUTE( SUBSTITUTE( SUBSTITUTE( SUBSTITUTE( SUBSTITUTE( SUBSTITUTE(BC114, "á", "a"), "é", "e"), "í", "i"), "ó", "o"), "ú", "u"), "Á", "A"), "É", "E"), "Í", "I"), "Ó", "O"), "Ú", "U")</f>
        <v>Social</v>
      </c>
      <c r="BD115" s="488" t="str">
        <f>SUBSTITUTE( SUBSTITUTE( SUBSTITUTE( SUBSTITUTE( SUBSTITUTE( SUBSTITUTE( SUBSTITUTE( SUBSTITUTE( SUBSTITUTE( SUBSTITUTE(BD114, "á", "a"), "é", "e"), "í", "i"), "ó", "o"), "ú", "u"), "Á", "A"), "É", "E"), "Í", "I"), "Ó", "O"), "Ú", "U")</f>
        <v>Administrativo</v>
      </c>
    </row>
    <row r="116" spans="1:57" s="72" customFormat="1" ht="15" customHeight="1">
      <c r="A116" s="131"/>
      <c r="B116" s="15"/>
      <c r="C116" s="81" t="s">
        <v>70</v>
      </c>
      <c r="D116" s="825" t="s">
        <v>347</v>
      </c>
      <c r="E116" s="826"/>
      <c r="F116" s="826"/>
      <c r="G116" s="826"/>
      <c r="H116" s="826"/>
      <c r="I116" s="826"/>
      <c r="J116" s="826"/>
      <c r="K116" s="826"/>
      <c r="L116" s="826"/>
      <c r="M116" s="701"/>
      <c r="N116" s="701"/>
      <c r="O116" s="701"/>
      <c r="P116" s="701"/>
      <c r="Q116" s="701"/>
      <c r="R116" s="701"/>
      <c r="S116" s="701"/>
      <c r="T116" s="701"/>
      <c r="U116" s="701"/>
      <c r="V116" s="701"/>
      <c r="W116" s="701"/>
      <c r="X116" s="701"/>
      <c r="Y116" s="701"/>
      <c r="Z116" s="701"/>
      <c r="AA116" s="701"/>
      <c r="AB116" s="701"/>
      <c r="AC116" s="701"/>
      <c r="AD116" s="701"/>
      <c r="AE116" s="12"/>
      <c r="AF116" s="122"/>
      <c r="AH116" s="896">
        <f t="shared" si="2"/>
        <v>0</v>
      </c>
      <c r="AI116" s="627"/>
      <c r="AJ116" s="627">
        <f t="shared" si="3"/>
        <v>0</v>
      </c>
      <c r="AK116" s="627"/>
      <c r="AL116" s="639">
        <f t="shared" si="4"/>
        <v>0</v>
      </c>
      <c r="AM116" s="641"/>
      <c r="AN116" s="627">
        <f t="shared" si="5"/>
        <v>0</v>
      </c>
      <c r="AO116" s="627">
        <f t="shared" si="6"/>
        <v>0</v>
      </c>
      <c r="AP116" s="738" t="str">
        <f>IF(AN116=0,"",IF(SUM($AN$112:AN116)=1,AR116,IF($AN$118&gt;SUM($AN$112:AN116),_xlfn.CONCAT(", ",AR116),IF($AN$118=SUM($AN$112:AN116),_xlfn.CONCAT(" y ",AR116,".")))))</f>
        <v/>
      </c>
      <c r="AQ116" s="739" t="str">
        <f>IF(AO116=0,"", IF(SUM($AN116:AO$519)=1,#REF!, IF($AQ$526&gt;SUM($AN116:AO$519),_xlfn.CONCAT(", ",#REF!), IF($AQ$526=SUM($AN116:AO$519),_xlfn.CONCAT(" y ",#REF!,".")))))</f>
        <v/>
      </c>
      <c r="AR116" s="639">
        <f t="shared" si="7"/>
        <v>5</v>
      </c>
      <c r="AS116" s="641"/>
      <c r="AX116" s="626" t="s">
        <v>7223</v>
      </c>
      <c r="AY116" s="626"/>
      <c r="AZ116" s="461">
        <f>IF(ISNUMBER(SEARCH(AZ115,$AZ$112,1))=FALSE,0,1)</f>
        <v>0</v>
      </c>
      <c r="BA116" s="461">
        <f>IF(ISNUMBER(SEARCH(BA115,$AZ$112,1))=FALSE,0,1)</f>
        <v>0</v>
      </c>
      <c r="BB116" s="461">
        <f>IF(ISNUMBER(SEARCH(BB115,$AZ$112,1))=FALSE,0,1)</f>
        <v>0</v>
      </c>
      <c r="BC116" s="461">
        <f>IF(ISNUMBER(SEARCH(BC115,$AZ$112,1))=FALSE,0,1)</f>
        <v>0</v>
      </c>
      <c r="BD116" s="461">
        <f>IF(ISNUMBER(SEARCH(BD115,$AZ$112,1))=FALSE,0,1)</f>
        <v>0</v>
      </c>
      <c r="BE116" s="465">
        <f>SUM(AZ116:BD116)</f>
        <v>0</v>
      </c>
    </row>
    <row r="117" spans="1:57" s="72" customFormat="1" ht="24" customHeight="1">
      <c r="A117" s="131"/>
      <c r="B117" s="15"/>
      <c r="C117" s="81" t="s">
        <v>71</v>
      </c>
      <c r="D117" s="825" t="s">
        <v>548</v>
      </c>
      <c r="E117" s="826"/>
      <c r="F117" s="826"/>
      <c r="G117" s="826"/>
      <c r="H117" s="826"/>
      <c r="I117" s="826"/>
      <c r="J117" s="826"/>
      <c r="K117" s="826"/>
      <c r="L117" s="827"/>
      <c r="M117" s="701"/>
      <c r="N117" s="701"/>
      <c r="O117" s="701"/>
      <c r="P117" s="701"/>
      <c r="Q117" s="701"/>
      <c r="R117" s="701"/>
      <c r="S117" s="701"/>
      <c r="T117" s="701"/>
      <c r="U117" s="701"/>
      <c r="V117" s="701"/>
      <c r="W117" s="701"/>
      <c r="X117" s="701"/>
      <c r="Y117" s="701"/>
      <c r="Z117" s="701"/>
      <c r="AA117" s="701"/>
      <c r="AB117" s="701"/>
      <c r="AC117" s="701"/>
      <c r="AD117" s="701"/>
      <c r="AE117" s="12"/>
      <c r="AF117" s="122"/>
      <c r="AH117" s="896">
        <f t="shared" si="2"/>
        <v>0</v>
      </c>
      <c r="AI117" s="627"/>
      <c r="AJ117" s="627">
        <f t="shared" si="3"/>
        <v>0</v>
      </c>
      <c r="AK117" s="627"/>
      <c r="AL117" s="639">
        <f t="shared" si="4"/>
        <v>0</v>
      </c>
      <c r="AM117" s="641"/>
      <c r="AN117" s="627">
        <f t="shared" si="5"/>
        <v>0</v>
      </c>
      <c r="AO117" s="627">
        <f t="shared" si="6"/>
        <v>0</v>
      </c>
      <c r="AP117" s="639" t="str">
        <f>IF(AN117=0,"",IF(SUM($AN$112:AN117)=1,AR117,IF($AN$118&gt;SUM($AN$112:AN117),_xlfn.CONCAT(", ",AR117),IF($AN$118=SUM($AN$112:AN117),_xlfn.CONCAT(" y ",AR117,".")))))</f>
        <v/>
      </c>
      <c r="AQ117" s="641" t="str">
        <f>IF(AO117=0,"", IF(SUM($AN117:AO$519)=1,#REF!, IF($AQ$526&gt;SUM($AN117:AO$519),_xlfn.CONCAT(", ",#REF!), IF($AQ$526=SUM($AN117:AO$519),_xlfn.CONCAT(" y ",#REF!,".")))))</f>
        <v/>
      </c>
      <c r="AR117" s="639">
        <f t="shared" si="7"/>
        <v>6</v>
      </c>
      <c r="AS117" s="641"/>
      <c r="AX117" s="626" t="s">
        <v>7901</v>
      </c>
      <c r="AY117" s="626"/>
      <c r="AZ117" s="461" t="str">
        <f>IF(AZ116=0,"",IF(SUM($AZ$116:AZ116)=1,AZ113,IF($BE$116&gt;SUM($AZ$116:AZ116),_xlfn.CONCAT(", ",AZ113),IF($BE$116=SUM($AZ$116:AZ116),_xlfn.CONCAT(" y ",AZ113)))))</f>
        <v/>
      </c>
      <c r="BA117" s="461" t="str">
        <f>IF(BA116=0,"",IF(SUM($AZ$116:BA116)=1,BA113,IF($BE$116&gt;SUM($AZ$116:BA116),_xlfn.CONCAT(", ",BA113),IF($BE$116=SUM($AZ$116:BA116),_xlfn.CONCAT(" y ",BA113)))))</f>
        <v/>
      </c>
      <c r="BB117" s="461" t="str">
        <f>IF(BB116=0,"",IF(SUM($AZ$116:BB116)=1,BB113,IF($BE$116&gt;SUM($AZ$116:BB116),_xlfn.CONCAT(", ",BB113),IF($BE$116=SUM($AZ$116:BB116),_xlfn.CONCAT(" y ",BB113)))))</f>
        <v/>
      </c>
      <c r="BC117" s="461" t="str">
        <f>IF(BC116=0,"",IF(SUM($AZ$116:BC116)=1,BC113,IF($BE$116&gt;SUM($AZ$116:BC116),_xlfn.CONCAT(", ",BC113),IF($BE$116=SUM($AZ$116:BC116),_xlfn.CONCAT(" y ",BC113)))))</f>
        <v/>
      </c>
      <c r="BD117" s="461" t="str">
        <f>IF(BD116=0,"",IF(SUM($AZ$116:BD116)=1,BD113,IF($BE$116&gt;SUM($AZ$116:BD116),_xlfn.CONCAT(", ",BD113),IF($BE$116=SUM($AZ$116:BD116),_xlfn.CONCAT(" y ",BD113)))))</f>
        <v/>
      </c>
      <c r="BE117" s="463" t="str">
        <f>_xlfn.CONCAT(AZ117:BD117)</f>
        <v/>
      </c>
    </row>
    <row r="118" spans="1:57" s="72" customFormat="1" ht="15" customHeight="1">
      <c r="A118" s="131"/>
      <c r="B118" s="15"/>
      <c r="C118" s="34"/>
      <c r="D118" s="34"/>
      <c r="E118" s="34"/>
      <c r="F118" s="34"/>
      <c r="G118" s="34"/>
      <c r="H118" s="34"/>
      <c r="I118" s="34"/>
      <c r="J118" s="34"/>
      <c r="K118" s="34"/>
      <c r="L118" s="148" t="s">
        <v>126</v>
      </c>
      <c r="M118" s="774">
        <f>IF(AND(SUM(M112:R117)=0,COUNTIF(M112:R117,"NS")&gt;0),"NS",
IF(AND(SUM(M112:R117)=0,COUNTIF(M112:R117,0)&gt;0),0,
IF(AND(SUM(M112:R117)=0,COUNTIF(M112:R117,"NA")&gt;0),"NA",
SUM(M112:R117))))</f>
        <v>0</v>
      </c>
      <c r="N118" s="774"/>
      <c r="O118" s="774"/>
      <c r="P118" s="774"/>
      <c r="Q118" s="774"/>
      <c r="R118" s="774"/>
      <c r="S118" s="774">
        <f>IF(AND(SUM(S112:X117)=0,COUNTIF(S112:X117,"NS")&gt;0),"NS",
IF(AND(SUM(S112:X117)=0,COUNTIF(S112:X117,0)&gt;0),0,
IF(AND(SUM(S112:X117)=0,COUNTIF(S112:X117,"NA")&gt;0),"NA",
SUM(S112:X117))))</f>
        <v>0</v>
      </c>
      <c r="T118" s="774"/>
      <c r="U118" s="774"/>
      <c r="V118" s="774"/>
      <c r="W118" s="774"/>
      <c r="X118" s="774"/>
      <c r="Y118" s="774">
        <f>IF(AND(SUM(Y112:AD117)=0,COUNTIF(Y112:AD117,"NS")&gt;0),"NS",
IF(AND(SUM(Y112:AD117)=0,COUNTIF(Y112:AD117,0)&gt;0),0,
IF(AND(SUM(Y112:AD117)=0,COUNTIF(Y112:AD117,"NA")&gt;0),"NA",
SUM(Y112:AD117))))</f>
        <v>0</v>
      </c>
      <c r="Z118" s="774"/>
      <c r="AA118" s="774"/>
      <c r="AB118" s="774"/>
      <c r="AC118" s="774"/>
      <c r="AD118" s="774"/>
      <c r="AE118" s="12"/>
      <c r="AF118" s="122"/>
      <c r="AN118" s="918">
        <f>SUM(AN112:AO117)</f>
        <v>0</v>
      </c>
      <c r="AO118" s="918"/>
      <c r="AP118" s="915" t="str">
        <f>IF(AN118=0,"", _xlfn.CONCAT(AP112:AQ117))</f>
        <v/>
      </c>
      <c r="AQ118" s="916"/>
    </row>
    <row r="119" spans="1:57" s="72" customFormat="1" ht="15" customHeight="1">
      <c r="A119" s="131"/>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2"/>
      <c r="AF119" s="122"/>
    </row>
    <row r="120" spans="1:57" s="72" customFormat="1" ht="45" customHeight="1">
      <c r="A120" s="131"/>
      <c r="B120" s="15"/>
      <c r="C120" s="953" t="s">
        <v>549</v>
      </c>
      <c r="D120" s="953"/>
      <c r="E120" s="953"/>
      <c r="F120" s="954"/>
      <c r="G120" s="550"/>
      <c r="H120" s="551"/>
      <c r="I120" s="551"/>
      <c r="J120" s="551"/>
      <c r="K120" s="551"/>
      <c r="L120" s="551"/>
      <c r="M120" s="551"/>
      <c r="N120" s="551"/>
      <c r="O120" s="551"/>
      <c r="P120" s="551"/>
      <c r="Q120" s="551"/>
      <c r="R120" s="551"/>
      <c r="S120" s="551"/>
      <c r="T120" s="551"/>
      <c r="U120" s="551"/>
      <c r="V120" s="551"/>
      <c r="W120" s="551"/>
      <c r="X120" s="551"/>
      <c r="Y120" s="551"/>
      <c r="Z120" s="551"/>
      <c r="AA120" s="551"/>
      <c r="AB120" s="551"/>
      <c r="AC120" s="551"/>
      <c r="AD120" s="552"/>
      <c r="AE120" s="12"/>
      <c r="AF120" s="122"/>
      <c r="AH120" s="627" t="s">
        <v>7231</v>
      </c>
      <c r="AI120" s="627"/>
      <c r="AJ120" s="627">
        <f>IF(OR(M117="",M117="NA",M117=0,M117="NS"),0,1)</f>
        <v>0</v>
      </c>
      <c r="AK120" s="627"/>
      <c r="AL120" s="684">
        <f>IF(OR(AND(AJ120=0,G120=""),AND(AJ120=1,G120&lt;&gt;"")),0,1)</f>
        <v>0</v>
      </c>
      <c r="AM120" s="684"/>
    </row>
    <row r="121" spans="1:57" s="72" customFormat="1" ht="15" customHeight="1">
      <c r="A121" s="131"/>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2"/>
      <c r="AF121" s="122"/>
    </row>
    <row r="122" spans="1:57" s="72" customFormat="1" ht="24" customHeight="1">
      <c r="A122" s="131"/>
      <c r="B122" s="15"/>
      <c r="C122" s="580" t="s">
        <v>127</v>
      </c>
      <c r="D122" s="580"/>
      <c r="E122" s="580"/>
      <c r="F122" s="580"/>
      <c r="G122" s="580"/>
      <c r="H122" s="580"/>
      <c r="I122" s="580"/>
      <c r="J122" s="580"/>
      <c r="K122" s="580"/>
      <c r="L122" s="580"/>
      <c r="M122" s="580"/>
      <c r="N122" s="580"/>
      <c r="O122" s="580"/>
      <c r="P122" s="580"/>
      <c r="Q122" s="580"/>
      <c r="R122" s="580"/>
      <c r="S122" s="580"/>
      <c r="T122" s="580"/>
      <c r="U122" s="580"/>
      <c r="V122" s="580"/>
      <c r="W122" s="580"/>
      <c r="X122" s="580"/>
      <c r="Y122" s="580"/>
      <c r="Z122" s="580"/>
      <c r="AA122" s="580"/>
      <c r="AB122" s="580"/>
      <c r="AC122" s="580"/>
      <c r="AD122" s="580"/>
      <c r="AE122" s="12"/>
      <c r="AF122" s="122"/>
    </row>
    <row r="123" spans="1:57" s="72" customFormat="1" ht="60" customHeight="1">
      <c r="A123" s="131"/>
      <c r="B123" s="15"/>
      <c r="C123" s="854"/>
      <c r="D123" s="855"/>
      <c r="E123" s="855"/>
      <c r="F123" s="855"/>
      <c r="G123" s="855"/>
      <c r="H123" s="855"/>
      <c r="I123" s="855"/>
      <c r="J123" s="855"/>
      <c r="K123" s="855"/>
      <c r="L123" s="855"/>
      <c r="M123" s="855"/>
      <c r="N123" s="855"/>
      <c r="O123" s="855"/>
      <c r="P123" s="855"/>
      <c r="Q123" s="855"/>
      <c r="R123" s="855"/>
      <c r="S123" s="855"/>
      <c r="T123" s="855"/>
      <c r="U123" s="855"/>
      <c r="V123" s="855"/>
      <c r="W123" s="855"/>
      <c r="X123" s="855"/>
      <c r="Y123" s="855"/>
      <c r="Z123" s="855"/>
      <c r="AA123" s="855"/>
      <c r="AB123" s="855"/>
      <c r="AC123" s="855"/>
      <c r="AD123" s="856"/>
      <c r="AE123" s="12"/>
      <c r="AF123" s="122"/>
    </row>
    <row r="124" spans="1:57" s="72" customFormat="1" ht="15" customHeight="1">
      <c r="A124" s="15"/>
      <c r="B124" s="624" t="str">
        <f>IF(AN118=0,"", IF(AN118=1,_xlfn.CONCAT("Error: Verificar suma en el numeral ",AP118,"."),_xlfn.CONCAT("Error: Verificar sumas en los numerales ",AP118)))</f>
        <v/>
      </c>
      <c r="C124" s="624"/>
      <c r="D124" s="624"/>
      <c r="E124" s="624"/>
      <c r="F124" s="624"/>
      <c r="G124" s="624"/>
      <c r="H124" s="624"/>
      <c r="I124" s="624"/>
      <c r="J124" s="624"/>
      <c r="K124" s="624"/>
      <c r="L124" s="624"/>
      <c r="M124" s="624"/>
      <c r="N124" s="624"/>
      <c r="O124" s="624"/>
      <c r="P124" s="624"/>
      <c r="Q124" s="624"/>
      <c r="R124" s="624"/>
      <c r="S124" s="624"/>
      <c r="T124" s="624"/>
      <c r="U124" s="624"/>
      <c r="V124" s="624"/>
      <c r="W124" s="624"/>
      <c r="X124" s="624"/>
      <c r="Y124" s="624"/>
      <c r="Z124" s="624"/>
      <c r="AA124" s="624"/>
      <c r="AB124" s="624"/>
      <c r="AC124" s="624"/>
      <c r="AD124" s="624"/>
      <c r="AE124" s="12"/>
      <c r="AF124" s="122"/>
    </row>
    <row r="125" spans="1:57" s="72" customFormat="1" ht="15" customHeight="1">
      <c r="A125" s="15"/>
      <c r="B125" s="624" t="str">
        <f>IF(AL120=0,"","Error: Verificar la información registrada tomando en cuenta la instrucción 1.")</f>
        <v/>
      </c>
      <c r="C125" s="624"/>
      <c r="D125" s="624"/>
      <c r="E125" s="624"/>
      <c r="F125" s="624"/>
      <c r="G125" s="624"/>
      <c r="H125" s="624"/>
      <c r="I125" s="624"/>
      <c r="J125" s="624"/>
      <c r="K125" s="624"/>
      <c r="L125" s="624"/>
      <c r="M125" s="624"/>
      <c r="N125" s="624"/>
      <c r="O125" s="624"/>
      <c r="P125" s="624"/>
      <c r="Q125" s="624"/>
      <c r="R125" s="624"/>
      <c r="S125" s="624"/>
      <c r="T125" s="624"/>
      <c r="U125" s="624"/>
      <c r="V125" s="624"/>
      <c r="W125" s="624"/>
      <c r="X125" s="624"/>
      <c r="Y125" s="624"/>
      <c r="Z125" s="624"/>
      <c r="AA125" s="624"/>
      <c r="AB125" s="624"/>
      <c r="AC125" s="624"/>
      <c r="AD125" s="624"/>
      <c r="AE125" s="12"/>
      <c r="AF125" s="122"/>
    </row>
    <row r="126" spans="1:57" s="72" customFormat="1" ht="15" customHeight="1">
      <c r="A126" s="15"/>
      <c r="B126" s="756" t="str">
        <f>IF(AU112=0,"","Alerta: Debe justificar el uso de NS argumentando el estado de la información desconocida.")</f>
        <v/>
      </c>
      <c r="C126" s="756"/>
      <c r="D126" s="756"/>
      <c r="E126" s="756"/>
      <c r="F126" s="756"/>
      <c r="G126" s="756"/>
      <c r="H126" s="756"/>
      <c r="I126" s="756"/>
      <c r="J126" s="756"/>
      <c r="K126" s="756"/>
      <c r="L126" s="756"/>
      <c r="M126" s="756"/>
      <c r="N126" s="756"/>
      <c r="O126" s="756"/>
      <c r="P126" s="756"/>
      <c r="Q126" s="756"/>
      <c r="R126" s="756"/>
      <c r="S126" s="756"/>
      <c r="T126" s="756"/>
      <c r="U126" s="756"/>
      <c r="V126" s="756"/>
      <c r="W126" s="756"/>
      <c r="X126" s="756"/>
      <c r="Y126" s="756"/>
      <c r="Z126" s="756"/>
      <c r="AA126" s="756"/>
      <c r="AB126" s="756"/>
      <c r="AC126" s="756"/>
      <c r="AD126" s="756"/>
      <c r="AE126" s="12"/>
      <c r="AF126" s="122"/>
    </row>
    <row r="127" spans="1:57" s="72" customFormat="1" ht="24" customHeight="1">
      <c r="A127" s="131"/>
      <c r="B127" s="889" t="str">
        <f>IF(BE116=0,"", IF(BE116=1,_xlfn.CONCAT("Alerta: Es posible que el cargo descrito en el cuadro de especificación (o alguno de ellos) corresponda al numeral ",BE117," de la tabla de respuesta."),_xlfn.CONCAT("Alerta: Es posible que los cargos descritos en el cuadro de especificación (o algunos de ellos) correspondan a los numerales ",BE117, " de la tabla de respuesta.")))</f>
        <v/>
      </c>
      <c r="C127" s="889"/>
      <c r="D127" s="889"/>
      <c r="E127" s="889"/>
      <c r="F127" s="889"/>
      <c r="G127" s="889"/>
      <c r="H127" s="889"/>
      <c r="I127" s="889"/>
      <c r="J127" s="889"/>
      <c r="K127" s="889"/>
      <c r="L127" s="889"/>
      <c r="M127" s="889"/>
      <c r="N127" s="889"/>
      <c r="O127" s="889"/>
      <c r="P127" s="889"/>
      <c r="Q127" s="889"/>
      <c r="R127" s="889"/>
      <c r="S127" s="889"/>
      <c r="T127" s="889"/>
      <c r="U127" s="889"/>
      <c r="V127" s="889"/>
      <c r="W127" s="889"/>
      <c r="X127" s="889"/>
      <c r="Y127" s="889"/>
      <c r="Z127" s="889"/>
      <c r="AA127" s="889"/>
      <c r="AB127" s="889"/>
      <c r="AC127" s="889"/>
      <c r="AD127" s="889"/>
      <c r="AE127" s="12"/>
      <c r="AF127" s="122"/>
    </row>
    <row r="128" spans="1:57" s="72" customFormat="1" ht="15" customHeight="1">
      <c r="A128" s="131"/>
      <c r="B128" s="625" t="str">
        <f>IF(OR(AH108=AJ108,AH108=AL108),"","Error: Debe completar toda la información requerida.")</f>
        <v/>
      </c>
      <c r="C128" s="625"/>
      <c r="D128" s="625"/>
      <c r="E128" s="625"/>
      <c r="F128" s="625"/>
      <c r="G128" s="625"/>
      <c r="H128" s="625"/>
      <c r="I128" s="625"/>
      <c r="J128" s="625"/>
      <c r="K128" s="625"/>
      <c r="L128" s="625"/>
      <c r="M128" s="625"/>
      <c r="N128" s="625"/>
      <c r="O128" s="625"/>
      <c r="P128" s="625"/>
      <c r="Q128" s="625"/>
      <c r="R128" s="625"/>
      <c r="S128" s="625"/>
      <c r="T128" s="625"/>
      <c r="U128" s="625"/>
      <c r="V128" s="625"/>
      <c r="W128" s="625"/>
      <c r="X128" s="625"/>
      <c r="Y128" s="625"/>
      <c r="Z128" s="625"/>
      <c r="AA128" s="625"/>
      <c r="AB128" s="625"/>
      <c r="AC128" s="625"/>
      <c r="AD128" s="625"/>
      <c r="AE128" s="12"/>
      <c r="AF128" s="122"/>
    </row>
    <row r="129" spans="1:163" s="72" customFormat="1" ht="15" customHeight="1">
      <c r="A129" s="131"/>
      <c r="B129" s="15"/>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12"/>
      <c r="AF129" s="122"/>
    </row>
    <row r="130" spans="1:163" s="72" customFormat="1" ht="24" customHeight="1">
      <c r="A130" s="131" t="s">
        <v>446</v>
      </c>
      <c r="B130" s="841" t="s">
        <v>550</v>
      </c>
      <c r="C130" s="841"/>
      <c r="D130" s="841"/>
      <c r="E130" s="841"/>
      <c r="F130" s="841"/>
      <c r="G130" s="841"/>
      <c r="H130" s="841"/>
      <c r="I130" s="841"/>
      <c r="J130" s="841"/>
      <c r="K130" s="841"/>
      <c r="L130" s="841"/>
      <c r="M130" s="841"/>
      <c r="N130" s="841"/>
      <c r="O130" s="841"/>
      <c r="P130" s="841"/>
      <c r="Q130" s="841"/>
      <c r="R130" s="841"/>
      <c r="S130" s="841"/>
      <c r="T130" s="841"/>
      <c r="U130" s="841"/>
      <c r="V130" s="841"/>
      <c r="W130" s="841"/>
      <c r="X130" s="841"/>
      <c r="Y130" s="841"/>
      <c r="Z130" s="841"/>
      <c r="AA130" s="841"/>
      <c r="AB130" s="841"/>
      <c r="AC130" s="841"/>
      <c r="AD130" s="841"/>
      <c r="AE130" s="12"/>
      <c r="AF130" s="122"/>
      <c r="AH130" s="627" t="s">
        <v>7211</v>
      </c>
      <c r="AI130" s="627"/>
      <c r="AJ130" s="627" t="s">
        <v>7212</v>
      </c>
      <c r="AK130" s="627"/>
      <c r="AL130" s="627" t="s">
        <v>7213</v>
      </c>
      <c r="AM130" s="627"/>
    </row>
    <row r="131" spans="1:163" ht="24" customHeight="1">
      <c r="A131" s="167"/>
      <c r="B131" s="181"/>
      <c r="C131" s="578" t="s">
        <v>348</v>
      </c>
      <c r="D131" s="578"/>
      <c r="E131" s="578"/>
      <c r="F131" s="578"/>
      <c r="G131" s="578"/>
      <c r="H131" s="578"/>
      <c r="I131" s="578"/>
      <c r="J131" s="578"/>
      <c r="K131" s="578"/>
      <c r="L131" s="578"/>
      <c r="M131" s="578"/>
      <c r="N131" s="578"/>
      <c r="O131" s="578"/>
      <c r="P131" s="578"/>
      <c r="Q131" s="578"/>
      <c r="R131" s="578"/>
      <c r="S131" s="578"/>
      <c r="T131" s="578"/>
      <c r="U131" s="578"/>
      <c r="V131" s="578"/>
      <c r="W131" s="578"/>
      <c r="X131" s="578"/>
      <c r="Y131" s="578"/>
      <c r="Z131" s="578"/>
      <c r="AA131" s="578"/>
      <c r="AB131" s="578"/>
      <c r="AC131" s="578"/>
      <c r="AD131" s="578"/>
      <c r="AH131" s="907">
        <f>COUNTBLANK(J136:AD141)</f>
        <v>126</v>
      </c>
      <c r="AI131" s="907"/>
      <c r="AJ131" s="627">
        <v>126</v>
      </c>
      <c r="AK131" s="627"/>
      <c r="AL131" s="627">
        <v>0</v>
      </c>
      <c r="AM131" s="627"/>
    </row>
    <row r="132" spans="1:163" s="72" customFormat="1" ht="15" customHeight="1">
      <c r="A132" s="121"/>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2"/>
      <c r="AF132" s="122"/>
    </row>
    <row r="133" spans="1:163" ht="24" customHeight="1">
      <c r="A133" s="121"/>
      <c r="C133" s="670" t="s">
        <v>349</v>
      </c>
      <c r="D133" s="670"/>
      <c r="E133" s="670"/>
      <c r="F133" s="670"/>
      <c r="G133" s="670"/>
      <c r="H133" s="670"/>
      <c r="I133" s="670"/>
      <c r="J133" s="558" t="s">
        <v>551</v>
      </c>
      <c r="K133" s="558"/>
      <c r="L133" s="558"/>
      <c r="M133" s="558"/>
      <c r="N133" s="558"/>
      <c r="O133" s="558"/>
      <c r="P133" s="558"/>
      <c r="Q133" s="558"/>
      <c r="R133" s="558"/>
      <c r="S133" s="558"/>
      <c r="T133" s="558"/>
      <c r="U133" s="558"/>
      <c r="V133" s="558"/>
      <c r="W133" s="558"/>
      <c r="X133" s="558"/>
      <c r="Y133" s="558"/>
      <c r="Z133" s="558"/>
      <c r="AA133" s="558"/>
      <c r="AB133" s="558"/>
      <c r="AC133" s="558"/>
      <c r="AD133" s="558"/>
      <c r="EA133" s="639" t="s">
        <v>7295</v>
      </c>
      <c r="EB133" s="640"/>
      <c r="EC133" s="640"/>
      <c r="ED133" s="640"/>
      <c r="EE133" s="640"/>
      <c r="EF133" s="640"/>
      <c r="EG133" s="640"/>
      <c r="EH133" s="640"/>
      <c r="EI133" s="640"/>
      <c r="EJ133" s="640"/>
      <c r="EK133" s="640"/>
      <c r="EL133" s="640"/>
      <c r="EM133" s="640"/>
      <c r="EN133" s="640"/>
      <c r="EO133" s="640"/>
      <c r="EP133" s="640"/>
      <c r="EQ133" s="640"/>
      <c r="ER133" s="640"/>
      <c r="ES133" s="640"/>
      <c r="ET133" s="640"/>
      <c r="EU133" s="640"/>
      <c r="EV133" s="641"/>
    </row>
    <row r="134" spans="1:163" ht="120" customHeight="1">
      <c r="C134" s="670"/>
      <c r="D134" s="670"/>
      <c r="E134" s="670"/>
      <c r="F134" s="670"/>
      <c r="G134" s="670"/>
      <c r="H134" s="670"/>
      <c r="I134" s="670"/>
      <c r="J134" s="901" t="s">
        <v>113</v>
      </c>
      <c r="K134" s="902" t="s">
        <v>342</v>
      </c>
      <c r="L134" s="902" t="s">
        <v>343</v>
      </c>
      <c r="M134" s="904" t="s">
        <v>344</v>
      </c>
      <c r="N134" s="905"/>
      <c r="O134" s="906"/>
      <c r="P134" s="776" t="s">
        <v>1950</v>
      </c>
      <c r="Q134" s="948"/>
      <c r="R134" s="777"/>
      <c r="S134" s="776" t="s">
        <v>345</v>
      </c>
      <c r="T134" s="948"/>
      <c r="U134" s="777"/>
      <c r="V134" s="776" t="s">
        <v>346</v>
      </c>
      <c r="W134" s="948"/>
      <c r="X134" s="777"/>
      <c r="Y134" s="904" t="s">
        <v>347</v>
      </c>
      <c r="Z134" s="905"/>
      <c r="AA134" s="906"/>
      <c r="AB134" s="904" t="s">
        <v>552</v>
      </c>
      <c r="AC134" s="905"/>
      <c r="AD134" s="906"/>
      <c r="AH134" s="627" t="s">
        <v>7220</v>
      </c>
      <c r="AI134" s="627"/>
      <c r="AJ134" s="627"/>
      <c r="AK134" s="627"/>
      <c r="AL134" s="627"/>
      <c r="AM134" s="627"/>
      <c r="AN134" s="627"/>
      <c r="AO134" s="639"/>
      <c r="AP134" s="273"/>
      <c r="AQ134" s="641" t="s">
        <v>7286</v>
      </c>
      <c r="AR134" s="627"/>
      <c r="AS134" s="627"/>
      <c r="AT134" s="627"/>
      <c r="AU134" s="627"/>
      <c r="AV134" s="627"/>
      <c r="AW134" s="627"/>
      <c r="AX134" s="627"/>
      <c r="AY134" s="273"/>
      <c r="AZ134" s="627" t="s">
        <v>7287</v>
      </c>
      <c r="BA134" s="627"/>
      <c r="BB134" s="627"/>
      <c r="BC134" s="627"/>
      <c r="BD134" s="627"/>
      <c r="BE134" s="627"/>
      <c r="BF134" s="627"/>
      <c r="BG134" s="627"/>
      <c r="BH134" s="273"/>
      <c r="BI134" s="627" t="s">
        <v>7288</v>
      </c>
      <c r="BJ134" s="627"/>
      <c r="BK134" s="627"/>
      <c r="BL134" s="627"/>
      <c r="BM134" s="627"/>
      <c r="BN134" s="627"/>
      <c r="BO134" s="627"/>
      <c r="BP134" s="627"/>
      <c r="BQ134" s="273"/>
      <c r="BR134" s="627" t="s">
        <v>7289</v>
      </c>
      <c r="BS134" s="627"/>
      <c r="BT134" s="627"/>
      <c r="BU134" s="627"/>
      <c r="BV134" s="627"/>
      <c r="BW134" s="627"/>
      <c r="BX134" s="627"/>
      <c r="BY134" s="627"/>
      <c r="BZ134" s="273"/>
      <c r="CA134" s="627" t="s">
        <v>7290</v>
      </c>
      <c r="CB134" s="627"/>
      <c r="CC134" s="627"/>
      <c r="CD134" s="627"/>
      <c r="CE134" s="627"/>
      <c r="CF134" s="627"/>
      <c r="CG134" s="627"/>
      <c r="CH134" s="627"/>
      <c r="CI134" s="273"/>
      <c r="CJ134" s="627" t="s">
        <v>7291</v>
      </c>
      <c r="CK134" s="627"/>
      <c r="CL134" s="627"/>
      <c r="CM134" s="627"/>
      <c r="CN134" s="627"/>
      <c r="CO134" s="627"/>
      <c r="CP134" s="627"/>
      <c r="CQ134" s="627"/>
      <c r="CR134" s="273"/>
      <c r="CS134" s="627" t="s">
        <v>7292</v>
      </c>
      <c r="CT134" s="627"/>
      <c r="CU134" s="627"/>
      <c r="CV134" s="627"/>
      <c r="CW134" s="627"/>
      <c r="CX134" s="627"/>
      <c r="CY134" s="627"/>
      <c r="CZ134" s="627"/>
      <c r="DA134" s="273"/>
      <c r="DB134" s="627" t="s">
        <v>7293</v>
      </c>
      <c r="DC134" s="627"/>
      <c r="DD134" s="627"/>
      <c r="DE134" s="627"/>
      <c r="DF134" s="627"/>
      <c r="DG134" s="627"/>
      <c r="DH134" s="627"/>
      <c r="DI134" s="627"/>
      <c r="DJ134" s="273"/>
      <c r="DK134" s="627" t="s">
        <v>7294</v>
      </c>
      <c r="DL134" s="627"/>
      <c r="DM134" s="627"/>
      <c r="DN134" s="627"/>
      <c r="DO134" s="627"/>
      <c r="DP134" s="627"/>
      <c r="DQ134" s="627"/>
      <c r="DR134" s="627"/>
      <c r="DS134" s="273"/>
      <c r="DT134" s="747" t="s">
        <v>7224</v>
      </c>
      <c r="DU134" s="747"/>
      <c r="DV134" s="747"/>
      <c r="DW134" s="747"/>
      <c r="DX134" s="747"/>
      <c r="DY134" s="748"/>
      <c r="EA134" s="901" t="s">
        <v>7248</v>
      </c>
      <c r="EB134" s="901" t="s">
        <v>113</v>
      </c>
      <c r="EC134" s="902" t="s">
        <v>342</v>
      </c>
      <c r="ED134" s="902" t="s">
        <v>343</v>
      </c>
      <c r="EE134" s="904" t="s">
        <v>344</v>
      </c>
      <c r="EF134" s="905"/>
      <c r="EG134" s="906"/>
      <c r="EH134" s="904" t="s">
        <v>1950</v>
      </c>
      <c r="EI134" s="905"/>
      <c r="EJ134" s="906"/>
      <c r="EK134" s="904" t="s">
        <v>345</v>
      </c>
      <c r="EL134" s="905"/>
      <c r="EM134" s="906"/>
      <c r="EN134" s="904" t="s">
        <v>346</v>
      </c>
      <c r="EO134" s="905"/>
      <c r="EP134" s="906"/>
      <c r="EQ134" s="904" t="s">
        <v>347</v>
      </c>
      <c r="ER134" s="905"/>
      <c r="ES134" s="906"/>
      <c r="ET134" s="904" t="s">
        <v>552</v>
      </c>
      <c r="EU134" s="905"/>
      <c r="EV134" s="906"/>
      <c r="EX134" s="666" t="s">
        <v>7285</v>
      </c>
      <c r="EY134" s="666"/>
      <c r="FA134" s="639" t="s">
        <v>8049</v>
      </c>
      <c r="FB134" s="640"/>
      <c r="FC134" s="640"/>
      <c r="FD134" s="640"/>
      <c r="FE134" s="640"/>
      <c r="FF134" s="641"/>
    </row>
    <row r="135" spans="1:163" ht="48" customHeight="1">
      <c r="C135" s="670"/>
      <c r="D135" s="670"/>
      <c r="E135" s="670"/>
      <c r="F135" s="670"/>
      <c r="G135" s="670"/>
      <c r="H135" s="670"/>
      <c r="I135" s="670"/>
      <c r="J135" s="822"/>
      <c r="K135" s="903"/>
      <c r="L135" s="903"/>
      <c r="M135" s="97" t="s">
        <v>350</v>
      </c>
      <c r="N135" s="111" t="s">
        <v>342</v>
      </c>
      <c r="O135" s="111" t="s">
        <v>343</v>
      </c>
      <c r="P135" s="97" t="s">
        <v>350</v>
      </c>
      <c r="Q135" s="111" t="s">
        <v>342</v>
      </c>
      <c r="R135" s="111" t="s">
        <v>343</v>
      </c>
      <c r="S135" s="97" t="s">
        <v>350</v>
      </c>
      <c r="T135" s="111" t="s">
        <v>342</v>
      </c>
      <c r="U135" s="111" t="s">
        <v>343</v>
      </c>
      <c r="V135" s="97" t="s">
        <v>350</v>
      </c>
      <c r="W135" s="111" t="s">
        <v>342</v>
      </c>
      <c r="X135" s="111" t="s">
        <v>343</v>
      </c>
      <c r="Y135" s="97" t="s">
        <v>350</v>
      </c>
      <c r="Z135" s="111" t="s">
        <v>342</v>
      </c>
      <c r="AA135" s="111" t="s">
        <v>343</v>
      </c>
      <c r="AB135" s="97" t="s">
        <v>350</v>
      </c>
      <c r="AC135" s="111" t="s">
        <v>342</v>
      </c>
      <c r="AD135" s="111" t="s">
        <v>343</v>
      </c>
      <c r="AH135" s="627" t="s">
        <v>7220</v>
      </c>
      <c r="AI135" s="627"/>
      <c r="AJ135" s="627" t="s">
        <v>7221</v>
      </c>
      <c r="AK135" s="627"/>
      <c r="AL135" s="627" t="s">
        <v>7222</v>
      </c>
      <c r="AM135" s="627"/>
      <c r="AN135" s="627" t="s">
        <v>7223</v>
      </c>
      <c r="AO135" s="639"/>
      <c r="AP135" s="274"/>
      <c r="AQ135" s="641" t="s">
        <v>7220</v>
      </c>
      <c r="AR135" s="627"/>
      <c r="AS135" s="627" t="s">
        <v>7221</v>
      </c>
      <c r="AT135" s="627"/>
      <c r="AU135" s="627" t="s">
        <v>7222</v>
      </c>
      <c r="AV135" s="627"/>
      <c r="AW135" s="627" t="s">
        <v>7223</v>
      </c>
      <c r="AX135" s="627"/>
      <c r="AY135" s="274"/>
      <c r="AZ135" s="627" t="s">
        <v>7220</v>
      </c>
      <c r="BA135" s="627"/>
      <c r="BB135" s="627" t="s">
        <v>7221</v>
      </c>
      <c r="BC135" s="627"/>
      <c r="BD135" s="627" t="s">
        <v>7222</v>
      </c>
      <c r="BE135" s="627"/>
      <c r="BF135" s="627" t="s">
        <v>7223</v>
      </c>
      <c r="BG135" s="627"/>
      <c r="BH135" s="274"/>
      <c r="BI135" s="627" t="s">
        <v>7220</v>
      </c>
      <c r="BJ135" s="627"/>
      <c r="BK135" s="627" t="s">
        <v>7221</v>
      </c>
      <c r="BL135" s="627"/>
      <c r="BM135" s="627" t="s">
        <v>7222</v>
      </c>
      <c r="BN135" s="627"/>
      <c r="BO135" s="627" t="s">
        <v>7223</v>
      </c>
      <c r="BP135" s="627"/>
      <c r="BQ135" s="274"/>
      <c r="BR135" s="627" t="s">
        <v>7220</v>
      </c>
      <c r="BS135" s="627"/>
      <c r="BT135" s="627" t="s">
        <v>7221</v>
      </c>
      <c r="BU135" s="627"/>
      <c r="BV135" s="627" t="s">
        <v>7222</v>
      </c>
      <c r="BW135" s="627"/>
      <c r="BX135" s="627" t="s">
        <v>7223</v>
      </c>
      <c r="BY135" s="627"/>
      <c r="BZ135" s="274"/>
      <c r="CA135" s="627" t="s">
        <v>7220</v>
      </c>
      <c r="CB135" s="627"/>
      <c r="CC135" s="627" t="s">
        <v>7221</v>
      </c>
      <c r="CD135" s="627"/>
      <c r="CE135" s="627" t="s">
        <v>7222</v>
      </c>
      <c r="CF135" s="627"/>
      <c r="CG135" s="627" t="s">
        <v>7223</v>
      </c>
      <c r="CH135" s="627"/>
      <c r="CI135" s="274"/>
      <c r="CJ135" s="627" t="s">
        <v>7220</v>
      </c>
      <c r="CK135" s="627"/>
      <c r="CL135" s="627" t="s">
        <v>7221</v>
      </c>
      <c r="CM135" s="627"/>
      <c r="CN135" s="627" t="s">
        <v>7222</v>
      </c>
      <c r="CO135" s="627"/>
      <c r="CP135" s="627" t="s">
        <v>7223</v>
      </c>
      <c r="CQ135" s="627"/>
      <c r="CR135" s="274"/>
      <c r="CS135" s="627" t="s">
        <v>7220</v>
      </c>
      <c r="CT135" s="627"/>
      <c r="CU135" s="627" t="s">
        <v>7221</v>
      </c>
      <c r="CV135" s="627"/>
      <c r="CW135" s="627" t="s">
        <v>7222</v>
      </c>
      <c r="CX135" s="627"/>
      <c r="CY135" s="627" t="s">
        <v>7223</v>
      </c>
      <c r="CZ135" s="627"/>
      <c r="DA135" s="274"/>
      <c r="DB135" s="627" t="s">
        <v>7220</v>
      </c>
      <c r="DC135" s="627"/>
      <c r="DD135" s="627" t="s">
        <v>7221</v>
      </c>
      <c r="DE135" s="627"/>
      <c r="DF135" s="627" t="s">
        <v>7222</v>
      </c>
      <c r="DG135" s="627"/>
      <c r="DH135" s="627" t="s">
        <v>7223</v>
      </c>
      <c r="DI135" s="627"/>
      <c r="DJ135" s="274"/>
      <c r="DK135" s="627" t="s">
        <v>7220</v>
      </c>
      <c r="DL135" s="627"/>
      <c r="DM135" s="627" t="s">
        <v>7221</v>
      </c>
      <c r="DN135" s="627"/>
      <c r="DO135" s="627" t="s">
        <v>7222</v>
      </c>
      <c r="DP135" s="627"/>
      <c r="DQ135" s="627" t="s">
        <v>7223</v>
      </c>
      <c r="DR135" s="627"/>
      <c r="DS135" s="274"/>
      <c r="DT135" s="747" t="s">
        <v>7225</v>
      </c>
      <c r="DU135" s="748"/>
      <c r="DV135" s="639" t="s">
        <v>7226</v>
      </c>
      <c r="DW135" s="641"/>
      <c r="DX135" s="639" t="s">
        <v>7227</v>
      </c>
      <c r="DY135" s="641"/>
      <c r="EA135" s="822"/>
      <c r="EB135" s="822"/>
      <c r="EC135" s="903"/>
      <c r="ED135" s="903"/>
      <c r="EE135" s="97" t="s">
        <v>350</v>
      </c>
      <c r="EF135" s="111" t="s">
        <v>342</v>
      </c>
      <c r="EG135" s="111" t="s">
        <v>343</v>
      </c>
      <c r="EH135" s="97" t="s">
        <v>350</v>
      </c>
      <c r="EI135" s="111" t="s">
        <v>342</v>
      </c>
      <c r="EJ135" s="111" t="s">
        <v>343</v>
      </c>
      <c r="EK135" s="97" t="s">
        <v>350</v>
      </c>
      <c r="EL135" s="111" t="s">
        <v>342</v>
      </c>
      <c r="EM135" s="111" t="s">
        <v>343</v>
      </c>
      <c r="EN135" s="97" t="s">
        <v>350</v>
      </c>
      <c r="EO135" s="111" t="s">
        <v>342</v>
      </c>
      <c r="EP135" s="111" t="s">
        <v>343</v>
      </c>
      <c r="EQ135" s="97" t="s">
        <v>350</v>
      </c>
      <c r="ER135" s="111" t="s">
        <v>342</v>
      </c>
      <c r="ES135" s="111" t="s">
        <v>343</v>
      </c>
      <c r="ET135" s="97" t="s">
        <v>350</v>
      </c>
      <c r="EU135" s="111" t="s">
        <v>342</v>
      </c>
      <c r="EV135" s="111" t="s">
        <v>343</v>
      </c>
      <c r="EX135" s="661">
        <f>IF($AH$131=$AJ$131,0,IF(COUNTIF(J136:AD141,"NS")=0,0,1))</f>
        <v>0</v>
      </c>
      <c r="EY135" s="661"/>
      <c r="FA135" s="632" t="s">
        <v>7897</v>
      </c>
      <c r="FB135" s="633"/>
      <c r="FC135" s="460" t="str">
        <f>SUBSTITUTE( SUBSTITUTE( SUBSTITUTE( SUBSTITUTE( SUBSTITUTE( SUBSTITUTE( SUBSTITUTE( SUBSTITUTE( SUBSTITUTE( SUBSTITUTE(F144, "á", "a"), "é", "e"), "í", "i"), "ó", "o"), "ú", "u"), "Á", "A"), "É", "E"), "Í", "I"), "Ó", "O"), "Ú", "U")</f>
        <v/>
      </c>
      <c r="FD135" s="471"/>
      <c r="FE135" s="471"/>
      <c r="FF135" s="470"/>
    </row>
    <row r="136" spans="1:163" ht="15" customHeight="1">
      <c r="C136" s="82" t="s">
        <v>66</v>
      </c>
      <c r="D136" s="792" t="s">
        <v>351</v>
      </c>
      <c r="E136" s="793"/>
      <c r="F136" s="793"/>
      <c r="G136" s="793"/>
      <c r="H136" s="793"/>
      <c r="I136" s="793"/>
      <c r="J136" s="432"/>
      <c r="K136" s="432"/>
      <c r="L136" s="432"/>
      <c r="M136" s="432"/>
      <c r="N136" s="432"/>
      <c r="O136" s="432"/>
      <c r="P136" s="433"/>
      <c r="Q136" s="433"/>
      <c r="R136" s="433"/>
      <c r="S136" s="433"/>
      <c r="T136" s="433"/>
      <c r="U136" s="433"/>
      <c r="V136" s="433"/>
      <c r="W136" s="433"/>
      <c r="X136" s="433"/>
      <c r="Y136" s="433"/>
      <c r="Z136" s="433"/>
      <c r="AA136" s="433"/>
      <c r="AB136" s="433"/>
      <c r="AC136" s="432"/>
      <c r="AD136" s="432"/>
      <c r="AH136" s="627">
        <f t="shared" ref="AH136:AH141" si="8">J136</f>
        <v>0</v>
      </c>
      <c r="AI136" s="627"/>
      <c r="AJ136" s="627">
        <f t="shared" ref="AJ136:AJ141" si="9">COUNTIF(K136:L136,"NS")</f>
        <v>0</v>
      </c>
      <c r="AK136" s="627"/>
      <c r="AL136" s="627">
        <f t="shared" ref="AL136:AL141" si="10">IF(COUNTIF(K136:L136,"NA")=COUNTA($K$134:$L$135),"NA",SUM(K136:L136))</f>
        <v>0</v>
      </c>
      <c r="AM136" s="627"/>
      <c r="AN136" s="627">
        <f t="shared" ref="AN136:AN141" si="11">IF($AH$131=$AJ$131,0,IF(OR(AND(AH136=0,AJ136&gt;0),AND(AH136="NS",AL136&gt;0),AND(AH136="NS",AJ136=0, AL136=0),AND(AH136="NA",AJ136&gt;0,AL136=0)),1,IF(OR(AND(AH136&gt;0,AJ136=2),AND(AH136="NS",AJ136=2),AND(AH136="NS",AL136=0, AJ136&gt;0), AH136=AL136),0,1)))</f>
        <v>0</v>
      </c>
      <c r="AO136" s="639"/>
      <c r="AP136" s="274"/>
      <c r="AQ136" s="641">
        <f t="shared" ref="AQ136:AQ141" si="12">M136</f>
        <v>0</v>
      </c>
      <c r="AR136" s="627"/>
      <c r="AS136" s="627">
        <f t="shared" ref="AS136:AS141" si="13">COUNTIF(N136:O136,"NS")</f>
        <v>0</v>
      </c>
      <c r="AT136" s="627"/>
      <c r="AU136" s="627">
        <f t="shared" ref="AU136:AU141" si="14">IF(COUNTIF(N136:O136,"NA")=COUNTA($N$135:$O$135),"NA",SUM(N136:O136))</f>
        <v>0</v>
      </c>
      <c r="AV136" s="627"/>
      <c r="AW136" s="627">
        <f t="shared" ref="AW136:AW141" si="15">IF($AH$131=$AJ$131,0,IF(OR(AND(AQ136=0,AS136&gt;0),AND(AQ136="NS",AU136&gt;0),AND(AQ136="NS",AS136=0, AU136=0),AND(AQ136="NA",AS136&gt;0,AU136=0)),1,IF(OR(AND(AQ136&gt;0,AS136=2),AND(AQ136="NS",AS136=2),AND(AQ136="NS",AU136=0, AS136&gt;0), AQ136=AU136),0,1)))</f>
        <v>0</v>
      </c>
      <c r="AX136" s="639"/>
      <c r="AY136" s="274"/>
      <c r="AZ136" s="896">
        <f t="shared" ref="AZ136:AZ141" si="16">P136</f>
        <v>0</v>
      </c>
      <c r="BA136" s="627"/>
      <c r="BB136" s="627">
        <f t="shared" ref="BB136:BB141" si="17">COUNTIF(Q136:R136,"NS")</f>
        <v>0</v>
      </c>
      <c r="BC136" s="627"/>
      <c r="BD136" s="627">
        <f t="shared" ref="BD136:BD141" si="18">IF(COUNTIF(Q136:R136,"NA")=COUNTA($Q$135:$R$135),"NA",SUM(Q136:R136))</f>
        <v>0</v>
      </c>
      <c r="BE136" s="627"/>
      <c r="BF136" s="627">
        <f t="shared" ref="BF136:BF141" si="19">IF($AH$131=$AJ$131,0,IF(OR(AND(AZ136=0,BB136&gt;0),AND(AZ136="NS",BD136&gt;0),AND(AZ136="NS",BB136=0, BD136=0),AND(AZ136="NA",BB136&gt;0,BD136=0)),1,IF(OR(AND(AZ136&gt;0,BB136=2),AND(AZ136="NS",BB136=2),AND(AZ136="NS",BD136=0, BB136&gt;0), AZ136=BD136),0,1)))</f>
        <v>0</v>
      </c>
      <c r="BG136" s="639"/>
      <c r="BH136" s="274"/>
      <c r="BI136" s="627">
        <f t="shared" ref="BI136:BI141" si="20">S136</f>
        <v>0</v>
      </c>
      <c r="BJ136" s="627"/>
      <c r="BK136" s="627">
        <f t="shared" ref="BK136:BK141" si="21">COUNTIF(T136:U136,"NS")</f>
        <v>0</v>
      </c>
      <c r="BL136" s="627"/>
      <c r="BM136" s="627">
        <f t="shared" ref="BM136:BM141" si="22">IF(COUNTIF(T136:U136,"NA")=COUNTA($T$135:$U$135),"NA",SUM(T136:U136))</f>
        <v>0</v>
      </c>
      <c r="BN136" s="627"/>
      <c r="BO136" s="627">
        <f t="shared" ref="BO136:BO141" si="23">IF($AH$131=$AJ$131,0,IF(OR(AND(BI136=0,BK136&gt;0),AND(BI136="NS",BM136&gt;0),AND(BI136="NS",BK136=0, BM136=0),AND(BI136="NA",BK136&gt;0,BM136=0)),1,IF(OR(AND(BI136&gt;0,BK136=2),AND(BI136="NS",BK136=2),AND(BI136="NS",BM136=0, BK136&gt;0), BI136=BM136),0,1)))</f>
        <v>0</v>
      </c>
      <c r="BP136" s="639"/>
      <c r="BQ136" s="274"/>
      <c r="BR136" s="896">
        <f t="shared" ref="BR136:BR141" si="24">V136</f>
        <v>0</v>
      </c>
      <c r="BS136" s="627"/>
      <c r="BT136" s="627">
        <f t="shared" ref="BT136:BT141" si="25">COUNTIF(W136:X136,"NS")</f>
        <v>0</v>
      </c>
      <c r="BU136" s="627"/>
      <c r="BV136" s="627">
        <f t="shared" ref="BV136:BV141" si="26">IF(COUNTIF(W136:X136,"NA")=COUNTA($W$135:$X$135),"NA",SUM(W136:X136))</f>
        <v>0</v>
      </c>
      <c r="BW136" s="627"/>
      <c r="BX136" s="627">
        <f t="shared" ref="BX136:BX141" si="27">IF($AH$131=$AJ$131,0,IF(OR(AND(BR136=0,BT136&gt;0),AND(BR136="NS",BV136&gt;0),AND(BR136="NS",BT136=0, BV136=0),AND(BR136="NA",BT136&gt;0,BV136=0)),1,IF(OR(AND(BR136&gt;0,BT136=2),AND(BR136="NS",BT136=2),AND(BR136="NS",BV136=0, BT136&gt;0), BR136=BV136),0,1)))</f>
        <v>0</v>
      </c>
      <c r="BY136" s="639"/>
      <c r="BZ136" s="274"/>
      <c r="CA136" s="627">
        <f t="shared" ref="CA136:CA141" si="28">Y136</f>
        <v>0</v>
      </c>
      <c r="CB136" s="627"/>
      <c r="CC136" s="627">
        <f t="shared" ref="CC136:CC141" si="29">COUNTIF(Z136:AA136,"NS")</f>
        <v>0</v>
      </c>
      <c r="CD136" s="627"/>
      <c r="CE136" s="627">
        <f t="shared" ref="CE136:CE141" si="30">IF(COUNTIF(Z136:AA136,"NA")=COUNTA($Z$135:$AA$135),"NA",SUM(Z136:AA136))</f>
        <v>0</v>
      </c>
      <c r="CF136" s="627"/>
      <c r="CG136" s="627">
        <f t="shared" ref="CG136:CG141" si="31">IF($AH$131=$AJ$131,0,IF(OR(AND(CA136=0,CC136&gt;0),AND(CA136="NS",CE136&gt;0),AND(CA136="NS",CC136=0, CE136=0),AND(CA136="NA",CC136&gt;0,CE136=0)),1,IF(OR(AND(CA136&gt;0,CC136=2),AND(CA136="NS",CC136=2),AND(CA136="NS",CE136=0, CC136&gt;0), CA136=CE136),0,1)))</f>
        <v>0</v>
      </c>
      <c r="CH136" s="639"/>
      <c r="CI136" s="274"/>
      <c r="CJ136" s="627">
        <f t="shared" ref="CJ136:CJ141" si="32">AB136</f>
        <v>0</v>
      </c>
      <c r="CK136" s="627"/>
      <c r="CL136" s="627">
        <f t="shared" ref="CL136:CL141" si="33">COUNTIF(AC136:AD136,"NS")</f>
        <v>0</v>
      </c>
      <c r="CM136" s="627"/>
      <c r="CN136" s="627">
        <f t="shared" ref="CN136:CN141" si="34">IF(COUNTIF(AC136:AD136,"NA")=COUNTA($AC$135:$AD$135),"NA",SUM(AC136:AD136))</f>
        <v>0</v>
      </c>
      <c r="CO136" s="627"/>
      <c r="CP136" s="627">
        <f t="shared" ref="CP136:CP141" si="35">IF($AH$131=$AJ$131,0,IF(OR(AND(CJ136=0,CL136&gt;0),AND(CJ136="NS",CN136&gt;0),AND(CJ136="NS",CL136=0, CN136=0),AND(CJ136="NA",CL136&gt;0,CN136=0)),1,IF(OR(AND(CJ136&gt;0,CL136=2),AND(CJ136="NS",CL136=2),AND(CJ136="NS",CN136=0, CL136&gt;0), CJ136=CN136),0,1)))</f>
        <v>0</v>
      </c>
      <c r="CQ136" s="639"/>
      <c r="CR136" s="274"/>
      <c r="CS136" s="627">
        <f t="shared" ref="CS136:CS141" si="36">K136</f>
        <v>0</v>
      </c>
      <c r="CT136" s="627"/>
      <c r="CU136" s="627">
        <f t="shared" ref="CU136:CU141" si="37">COUNTIF(N136,"NS")+COUNTIF(Q136,"NS")+COUNTIF(T136,"NS")+COUNTIF(W136,"NS")+COUNTIF(Z136,"NS")+COUNTIF(AC136,"NS")</f>
        <v>0</v>
      </c>
      <c r="CV136" s="627"/>
      <c r="CW136" s="627">
        <f t="shared" ref="CW136:CW141" si="38">IF(COUNTIF(N136,"NA")+COUNTIF(Q136,"NA")+COUNTIF(T136,"NA")+COUNTIF(W136,"NA")+COUNTIF(Z136,"NA")+COUNTIF(AC136,"NA")=COUNTA($N$135,$Q$135,$T$135,$W$135,$Z$135,$AC$135),"NA",SUM(N136,Q136,T136,W136,Z136,AC136))</f>
        <v>0</v>
      </c>
      <c r="CX136" s="627"/>
      <c r="CY136" s="627">
        <f t="shared" ref="CY136:CY141" si="39">IF($AH$131=$AJ$131,0,IF(OR(AND(CS136=0,CU136&gt;0),AND(CS136="NS",CW136&gt;0),AND(CS136="NS",CU136=0, CW136=0),AND(CS136="NA",CU136&gt;0,CW136=0)),1,IF(OR(AND(CS136&gt;0,CU136=2),AND(CS136="NS",CU136=2),AND(CS136="NS",CW136=0, CU136&gt;0), CS136=CW136),0,1)))</f>
        <v>0</v>
      </c>
      <c r="CZ136" s="639"/>
      <c r="DA136" s="274"/>
      <c r="DB136" s="627">
        <f t="shared" ref="DB136:DB141" si="40">L136</f>
        <v>0</v>
      </c>
      <c r="DC136" s="627"/>
      <c r="DD136" s="627">
        <f t="shared" ref="DD136:DD141" si="41">COUNTIF(O136,"NS")+COUNTIF(R136,"NS")+COUNTIF(U136,"NS")+COUNTIF(X136,"NS")+COUNTIF(AA136,"NS")+COUNTIF(AD136,"NS")</f>
        <v>0</v>
      </c>
      <c r="DE136" s="627"/>
      <c r="DF136" s="627">
        <f t="shared" ref="DF136:DF141" si="42">IF(COUNTIF(O136,"NA")+COUNTIF(R136,"NA")+COUNTIF(U136,"NA")+COUNTIF(X136,"NA")+COUNTIF(AA136,"NA")+COUNTIF(AD136,"NA")=COUNTA($O$135,$R$135,$U$135,$X$135,$AA$135,$AD$135),"NA",SUM(O136,R136,U136,X136,AA136,AD136))</f>
        <v>0</v>
      </c>
      <c r="DG136" s="627"/>
      <c r="DH136" s="627">
        <f t="shared" ref="DH136:DH141" si="43">IF($AH$131=$AJ$131,0,IF(OR(AND(DB136=0,DD136&gt;0),AND(DB136="NS",DF136&gt;0),AND(DB136="NS",DD136=0, DF136=0),AND(DB136="NA",DD136&gt;0,DF136=0)),1,IF(OR(AND(DB136&gt;0,DD136=2),AND(DB136="NS",DD136=2),AND(DB136="NS",DF136=0, DD136&gt;0), DB136=DF136),0,1)))</f>
        <v>0</v>
      </c>
      <c r="DI136" s="639"/>
      <c r="DJ136" s="274"/>
      <c r="DK136" s="627">
        <f t="shared" ref="DK136:DK141" si="44">J136</f>
        <v>0</v>
      </c>
      <c r="DL136" s="627"/>
      <c r="DM136" s="896">
        <f t="shared" ref="DM136:DM141" si="45">COUNTIF(M136,"NS")+COUNTIF(P136,"NS")+COUNTIF(S136,"NS")+COUNTIF(V136,"NS")+COUNTIF(Y136,"NS")+COUNTIF(AB136,"NS")</f>
        <v>0</v>
      </c>
      <c r="DN136" s="627"/>
      <c r="DO136" s="627">
        <f t="shared" ref="DO136:DO141" si="46">IF(COUNTIF(M136,"NA")+COUNTIF(P136,"NA")+COUNTIF(S136,"NA")+COUNTIF(V136,"NA")+COUNTIF(Y136,"NA")+COUNTIF(AB136,"NA")=COUNTA($M$135,$P$135,$S$135,$V$135,$Y$135,$AB$135),"NA",SUM(M136,P136,S136,V136,Y136,AB136))</f>
        <v>0</v>
      </c>
      <c r="DP136" s="627"/>
      <c r="DQ136" s="627">
        <f t="shared" ref="DQ136:DQ141" si="47">IF($AH$131=$AJ$131,0,IF(OR(AND(DK136=0,DM136&gt;0),AND(DK136="NS",DO136&gt;0),AND(DK136="NS",DM136=0, DO136=0),AND(DK136="NA",DM136&gt;0,DO136=0)),1,IF(OR(AND(DK136&gt;0,DM136=2),AND(DK136="NS",DM136=2),AND(DK136="NS",DO136=0, DM136&gt;0), DK136=DO136),0,1)))</f>
        <v>0</v>
      </c>
      <c r="DR136" s="639"/>
      <c r="DS136" s="274"/>
      <c r="DT136" s="747">
        <f t="shared" ref="DT136:DT141" si="48">IF(SUM(AN136,AW136,BF136,BO136,BX136,CG136,CP136,CY136,DH136,DQ136)=0,0,1)</f>
        <v>0</v>
      </c>
      <c r="DU136" s="748"/>
      <c r="DV136" s="639" t="str">
        <f>IF(DT136=0,"",IF(SUM($DT$136:DT136)=1,DX136,IF($DT$142&gt;SUM($DT$136:DT136),_xlfn.CONCAT(", ",DX136),IF($DT$142=SUM($DT$136:DT136),_xlfn.CONCAT(" y ",DX136,".")))))</f>
        <v/>
      </c>
      <c r="DW136" s="641" t="str">
        <f>IF(DU136=0,"", IF(SUM($AN136:DU$519)=1,DX136, IF($AN$526&gt;SUM($AN136:DU$519),_xlfn.CONCAT(", ",DX136), IF($AN$526=SUM($AN136:DU$519),_xlfn.CONCAT(" y ",DX136,".")))))</f>
        <v/>
      </c>
      <c r="DX136" s="639">
        <f t="shared" ref="DX136:DX141" si="49">_xlfn.NUMBERVALUE(C136)</f>
        <v>1</v>
      </c>
      <c r="DY136" s="641"/>
      <c r="EA136" s="112">
        <v>2.2000000000000002</v>
      </c>
      <c r="EB136" s="147">
        <f>$M$118</f>
        <v>0</v>
      </c>
      <c r="EC136" s="147">
        <f>$S$118</f>
        <v>0</v>
      </c>
      <c r="ED136" s="147">
        <f>$Y$118</f>
        <v>0</v>
      </c>
      <c r="EE136" s="147">
        <f>$M$112</f>
        <v>0</v>
      </c>
      <c r="EF136" s="147">
        <f>$S$112</f>
        <v>0</v>
      </c>
      <c r="EG136" s="147">
        <f>$Y$112</f>
        <v>0</v>
      </c>
      <c r="EH136" s="147">
        <f>$M$113</f>
        <v>0</v>
      </c>
      <c r="EI136" s="147">
        <f>$S$113</f>
        <v>0</v>
      </c>
      <c r="EJ136" s="147">
        <f>$Y$113</f>
        <v>0</v>
      </c>
      <c r="EK136" s="112">
        <f>$M$114</f>
        <v>0</v>
      </c>
      <c r="EL136" s="112">
        <f>$S$114</f>
        <v>0</v>
      </c>
      <c r="EM136" s="112">
        <f>$Y$114</f>
        <v>0</v>
      </c>
      <c r="EN136" s="112">
        <f>$M$115</f>
        <v>0</v>
      </c>
      <c r="EO136" s="112">
        <f>$S$115</f>
        <v>0</v>
      </c>
      <c r="EP136" s="112">
        <f>$Y$115</f>
        <v>0</v>
      </c>
      <c r="EQ136" s="112">
        <f>$M$116</f>
        <v>0</v>
      </c>
      <c r="ER136" s="112">
        <f>$S$116</f>
        <v>0</v>
      </c>
      <c r="ES136" s="112">
        <f>$Y$116</f>
        <v>0</v>
      </c>
      <c r="ET136" s="112">
        <f>$M$117</f>
        <v>0</v>
      </c>
      <c r="EU136" s="112">
        <f>$S$117</f>
        <v>0</v>
      </c>
      <c r="EV136" s="112">
        <f>$Y$117</f>
        <v>0</v>
      </c>
      <c r="FA136" s="632" t="s">
        <v>7898</v>
      </c>
      <c r="FB136" s="633"/>
      <c r="FC136" s="473">
        <v>1</v>
      </c>
      <c r="FD136" s="98">
        <v>2</v>
      </c>
      <c r="FE136" s="98">
        <v>3</v>
      </c>
      <c r="FF136" s="98">
        <v>4</v>
      </c>
    </row>
    <row r="137" spans="1:163" ht="15" customHeight="1">
      <c r="C137" s="186" t="s">
        <v>67</v>
      </c>
      <c r="D137" s="792" t="s">
        <v>352</v>
      </c>
      <c r="E137" s="793"/>
      <c r="F137" s="793"/>
      <c r="G137" s="793"/>
      <c r="H137" s="793"/>
      <c r="I137" s="793"/>
      <c r="J137" s="432"/>
      <c r="K137" s="432"/>
      <c r="L137" s="432"/>
      <c r="M137" s="432"/>
      <c r="N137" s="432"/>
      <c r="O137" s="432"/>
      <c r="P137" s="433"/>
      <c r="Q137" s="433"/>
      <c r="R137" s="433"/>
      <c r="S137" s="433"/>
      <c r="T137" s="433"/>
      <c r="U137" s="433"/>
      <c r="V137" s="433"/>
      <c r="W137" s="433"/>
      <c r="X137" s="433"/>
      <c r="Y137" s="433"/>
      <c r="Z137" s="433"/>
      <c r="AA137" s="433"/>
      <c r="AB137" s="433"/>
      <c r="AC137" s="432"/>
      <c r="AD137" s="432"/>
      <c r="AH137" s="627">
        <f t="shared" si="8"/>
        <v>0</v>
      </c>
      <c r="AI137" s="627"/>
      <c r="AJ137" s="627">
        <f t="shared" si="9"/>
        <v>0</v>
      </c>
      <c r="AK137" s="627"/>
      <c r="AL137" s="627">
        <f t="shared" si="10"/>
        <v>0</v>
      </c>
      <c r="AM137" s="627"/>
      <c r="AN137" s="627">
        <f t="shared" si="11"/>
        <v>0</v>
      </c>
      <c r="AO137" s="639"/>
      <c r="AP137" s="274"/>
      <c r="AQ137" s="641">
        <f t="shared" si="12"/>
        <v>0</v>
      </c>
      <c r="AR137" s="627"/>
      <c r="AS137" s="627">
        <f t="shared" si="13"/>
        <v>0</v>
      </c>
      <c r="AT137" s="627"/>
      <c r="AU137" s="627">
        <f t="shared" si="14"/>
        <v>0</v>
      </c>
      <c r="AV137" s="627"/>
      <c r="AW137" s="627">
        <f t="shared" si="15"/>
        <v>0</v>
      </c>
      <c r="AX137" s="639"/>
      <c r="AY137" s="274"/>
      <c r="AZ137" s="896">
        <f t="shared" si="16"/>
        <v>0</v>
      </c>
      <c r="BA137" s="627"/>
      <c r="BB137" s="627">
        <f t="shared" si="17"/>
        <v>0</v>
      </c>
      <c r="BC137" s="627"/>
      <c r="BD137" s="627">
        <f t="shared" si="18"/>
        <v>0</v>
      </c>
      <c r="BE137" s="627"/>
      <c r="BF137" s="627">
        <f t="shared" si="19"/>
        <v>0</v>
      </c>
      <c r="BG137" s="639"/>
      <c r="BH137" s="274"/>
      <c r="BI137" s="627">
        <f t="shared" si="20"/>
        <v>0</v>
      </c>
      <c r="BJ137" s="627"/>
      <c r="BK137" s="627">
        <f t="shared" si="21"/>
        <v>0</v>
      </c>
      <c r="BL137" s="627"/>
      <c r="BM137" s="627">
        <f t="shared" si="22"/>
        <v>0</v>
      </c>
      <c r="BN137" s="627"/>
      <c r="BO137" s="627">
        <f t="shared" si="23"/>
        <v>0</v>
      </c>
      <c r="BP137" s="639"/>
      <c r="BQ137" s="274"/>
      <c r="BR137" s="896">
        <f t="shared" si="24"/>
        <v>0</v>
      </c>
      <c r="BS137" s="627"/>
      <c r="BT137" s="627">
        <f t="shared" si="25"/>
        <v>0</v>
      </c>
      <c r="BU137" s="627"/>
      <c r="BV137" s="627">
        <f t="shared" si="26"/>
        <v>0</v>
      </c>
      <c r="BW137" s="627"/>
      <c r="BX137" s="627">
        <f t="shared" si="27"/>
        <v>0</v>
      </c>
      <c r="BY137" s="639"/>
      <c r="BZ137" s="274"/>
      <c r="CA137" s="627">
        <f t="shared" si="28"/>
        <v>0</v>
      </c>
      <c r="CB137" s="627"/>
      <c r="CC137" s="627">
        <f t="shared" si="29"/>
        <v>0</v>
      </c>
      <c r="CD137" s="627"/>
      <c r="CE137" s="627">
        <f t="shared" si="30"/>
        <v>0</v>
      </c>
      <c r="CF137" s="627"/>
      <c r="CG137" s="627">
        <f t="shared" si="31"/>
        <v>0</v>
      </c>
      <c r="CH137" s="639"/>
      <c r="CI137" s="274"/>
      <c r="CJ137" s="627">
        <f t="shared" si="32"/>
        <v>0</v>
      </c>
      <c r="CK137" s="627"/>
      <c r="CL137" s="627">
        <f t="shared" si="33"/>
        <v>0</v>
      </c>
      <c r="CM137" s="627"/>
      <c r="CN137" s="627">
        <f t="shared" si="34"/>
        <v>0</v>
      </c>
      <c r="CO137" s="627"/>
      <c r="CP137" s="627">
        <f t="shared" si="35"/>
        <v>0</v>
      </c>
      <c r="CQ137" s="639"/>
      <c r="CR137" s="274"/>
      <c r="CS137" s="627">
        <f t="shared" si="36"/>
        <v>0</v>
      </c>
      <c r="CT137" s="627"/>
      <c r="CU137" s="627">
        <f t="shared" si="37"/>
        <v>0</v>
      </c>
      <c r="CV137" s="627"/>
      <c r="CW137" s="627">
        <f t="shared" si="38"/>
        <v>0</v>
      </c>
      <c r="CX137" s="627"/>
      <c r="CY137" s="627">
        <f t="shared" si="39"/>
        <v>0</v>
      </c>
      <c r="CZ137" s="639"/>
      <c r="DA137" s="274"/>
      <c r="DB137" s="627">
        <f t="shared" si="40"/>
        <v>0</v>
      </c>
      <c r="DC137" s="627"/>
      <c r="DD137" s="627">
        <f t="shared" si="41"/>
        <v>0</v>
      </c>
      <c r="DE137" s="627"/>
      <c r="DF137" s="627">
        <f t="shared" si="42"/>
        <v>0</v>
      </c>
      <c r="DG137" s="627"/>
      <c r="DH137" s="627">
        <f t="shared" si="43"/>
        <v>0</v>
      </c>
      <c r="DI137" s="639"/>
      <c r="DJ137" s="274"/>
      <c r="DK137" s="627">
        <f t="shared" si="44"/>
        <v>0</v>
      </c>
      <c r="DL137" s="627"/>
      <c r="DM137" s="896">
        <f t="shared" si="45"/>
        <v>0</v>
      </c>
      <c r="DN137" s="627"/>
      <c r="DO137" s="627">
        <f t="shared" si="46"/>
        <v>0</v>
      </c>
      <c r="DP137" s="627"/>
      <c r="DQ137" s="627">
        <f t="shared" si="47"/>
        <v>0</v>
      </c>
      <c r="DR137" s="639"/>
      <c r="DS137" s="274"/>
      <c r="DT137" s="747">
        <f t="shared" si="48"/>
        <v>0</v>
      </c>
      <c r="DU137" s="748"/>
      <c r="DV137" s="639" t="str">
        <f>IF(DT137=0,"",IF(SUM($DT$136:DT137)=1,DX137,IF($DT$142&gt;SUM($DT$136:DT137),_xlfn.CONCAT(", ",DX137),IF($DT$142=SUM($DT$136:DT137),_xlfn.CONCAT(" y ",DX137,".")))))</f>
        <v/>
      </c>
      <c r="DW137" s="641" t="str">
        <f>IF(DU137=0,"", IF(SUM($AN137:DU$519)=1,DX137, IF($AN$526&gt;SUM($AN137:DU$519),_xlfn.CONCAT(", ",DX137), IF($AN$526=SUM($AN137:DU$519),_xlfn.CONCAT(" y ",DX137,".")))))</f>
        <v/>
      </c>
      <c r="DX137" s="639">
        <f t="shared" si="49"/>
        <v>2</v>
      </c>
      <c r="DY137" s="641"/>
      <c r="EA137" s="112">
        <v>2.2999999999999998</v>
      </c>
      <c r="EB137" s="112">
        <f>J142</f>
        <v>0</v>
      </c>
      <c r="EC137" s="112">
        <f t="shared" ref="EC137:EV137" si="50">K142</f>
        <v>0</v>
      </c>
      <c r="ED137" s="112">
        <f t="shared" si="50"/>
        <v>0</v>
      </c>
      <c r="EE137" s="112">
        <f t="shared" si="50"/>
        <v>0</v>
      </c>
      <c r="EF137" s="112">
        <f t="shared" si="50"/>
        <v>0</v>
      </c>
      <c r="EG137" s="112">
        <f t="shared" si="50"/>
        <v>0</v>
      </c>
      <c r="EH137" s="112">
        <f t="shared" si="50"/>
        <v>0</v>
      </c>
      <c r="EI137" s="112">
        <f t="shared" si="50"/>
        <v>0</v>
      </c>
      <c r="EJ137" s="112">
        <f t="shared" si="50"/>
        <v>0</v>
      </c>
      <c r="EK137" s="112">
        <f t="shared" si="50"/>
        <v>0</v>
      </c>
      <c r="EL137" s="112">
        <f t="shared" si="50"/>
        <v>0</v>
      </c>
      <c r="EM137" s="112">
        <f t="shared" si="50"/>
        <v>0</v>
      </c>
      <c r="EN137" s="112">
        <f t="shared" si="50"/>
        <v>0</v>
      </c>
      <c r="EO137" s="112">
        <f t="shared" si="50"/>
        <v>0</v>
      </c>
      <c r="EP137" s="112">
        <f t="shared" si="50"/>
        <v>0</v>
      </c>
      <c r="EQ137" s="112">
        <f t="shared" si="50"/>
        <v>0</v>
      </c>
      <c r="ER137" s="112">
        <f t="shared" si="50"/>
        <v>0</v>
      </c>
      <c r="ES137" s="112">
        <f t="shared" si="50"/>
        <v>0</v>
      </c>
      <c r="ET137" s="112">
        <f t="shared" si="50"/>
        <v>0</v>
      </c>
      <c r="EU137" s="112">
        <f t="shared" si="50"/>
        <v>0</v>
      </c>
      <c r="EV137" s="112">
        <f t="shared" si="50"/>
        <v>0</v>
      </c>
      <c r="FA137" s="634" t="s">
        <v>7899</v>
      </c>
      <c r="FB137" s="635"/>
      <c r="FC137" s="374" t="s">
        <v>351</v>
      </c>
      <c r="FD137" s="443" t="s">
        <v>352</v>
      </c>
      <c r="FE137" s="443" t="s">
        <v>353</v>
      </c>
      <c r="FF137" s="443" t="s">
        <v>354</v>
      </c>
    </row>
    <row r="138" spans="1:163" ht="15" customHeight="1">
      <c r="C138" s="82" t="s">
        <v>68</v>
      </c>
      <c r="D138" s="792" t="s">
        <v>353</v>
      </c>
      <c r="E138" s="793"/>
      <c r="F138" s="793"/>
      <c r="G138" s="793"/>
      <c r="H138" s="793"/>
      <c r="I138" s="793"/>
      <c r="J138" s="432"/>
      <c r="K138" s="432"/>
      <c r="L138" s="432"/>
      <c r="M138" s="432"/>
      <c r="N138" s="432"/>
      <c r="O138" s="432"/>
      <c r="P138" s="433"/>
      <c r="Q138" s="433"/>
      <c r="R138" s="433"/>
      <c r="S138" s="433"/>
      <c r="T138" s="433"/>
      <c r="U138" s="433"/>
      <c r="V138" s="433"/>
      <c r="W138" s="433"/>
      <c r="X138" s="433"/>
      <c r="Y138" s="433"/>
      <c r="Z138" s="433"/>
      <c r="AA138" s="433"/>
      <c r="AB138" s="433"/>
      <c r="AC138" s="432"/>
      <c r="AD138" s="432"/>
      <c r="AH138" s="627">
        <f t="shared" si="8"/>
        <v>0</v>
      </c>
      <c r="AI138" s="627"/>
      <c r="AJ138" s="627">
        <f t="shared" si="9"/>
        <v>0</v>
      </c>
      <c r="AK138" s="627"/>
      <c r="AL138" s="627">
        <f t="shared" si="10"/>
        <v>0</v>
      </c>
      <c r="AM138" s="627"/>
      <c r="AN138" s="627">
        <f t="shared" si="11"/>
        <v>0</v>
      </c>
      <c r="AO138" s="639"/>
      <c r="AP138" s="274"/>
      <c r="AQ138" s="641">
        <f t="shared" si="12"/>
        <v>0</v>
      </c>
      <c r="AR138" s="627"/>
      <c r="AS138" s="627">
        <f t="shared" si="13"/>
        <v>0</v>
      </c>
      <c r="AT138" s="627"/>
      <c r="AU138" s="627">
        <f t="shared" si="14"/>
        <v>0</v>
      </c>
      <c r="AV138" s="627"/>
      <c r="AW138" s="627">
        <f t="shared" si="15"/>
        <v>0</v>
      </c>
      <c r="AX138" s="639"/>
      <c r="AY138" s="274"/>
      <c r="AZ138" s="896">
        <f t="shared" si="16"/>
        <v>0</v>
      </c>
      <c r="BA138" s="627"/>
      <c r="BB138" s="627">
        <f t="shared" si="17"/>
        <v>0</v>
      </c>
      <c r="BC138" s="627"/>
      <c r="BD138" s="627">
        <f t="shared" si="18"/>
        <v>0</v>
      </c>
      <c r="BE138" s="627"/>
      <c r="BF138" s="627">
        <f t="shared" si="19"/>
        <v>0</v>
      </c>
      <c r="BG138" s="639"/>
      <c r="BH138" s="274"/>
      <c r="BI138" s="627">
        <f t="shared" si="20"/>
        <v>0</v>
      </c>
      <c r="BJ138" s="627"/>
      <c r="BK138" s="627">
        <f t="shared" si="21"/>
        <v>0</v>
      </c>
      <c r="BL138" s="627"/>
      <c r="BM138" s="627">
        <f t="shared" si="22"/>
        <v>0</v>
      </c>
      <c r="BN138" s="627"/>
      <c r="BO138" s="627">
        <f t="shared" si="23"/>
        <v>0</v>
      </c>
      <c r="BP138" s="639"/>
      <c r="BQ138" s="274"/>
      <c r="BR138" s="896">
        <f t="shared" si="24"/>
        <v>0</v>
      </c>
      <c r="BS138" s="627"/>
      <c r="BT138" s="627">
        <f t="shared" si="25"/>
        <v>0</v>
      </c>
      <c r="BU138" s="627"/>
      <c r="BV138" s="627">
        <f t="shared" si="26"/>
        <v>0</v>
      </c>
      <c r="BW138" s="627"/>
      <c r="BX138" s="627">
        <f t="shared" si="27"/>
        <v>0</v>
      </c>
      <c r="BY138" s="639"/>
      <c r="BZ138" s="274"/>
      <c r="CA138" s="627">
        <f t="shared" si="28"/>
        <v>0</v>
      </c>
      <c r="CB138" s="627"/>
      <c r="CC138" s="627">
        <f t="shared" si="29"/>
        <v>0</v>
      </c>
      <c r="CD138" s="627"/>
      <c r="CE138" s="627">
        <f t="shared" si="30"/>
        <v>0</v>
      </c>
      <c r="CF138" s="627"/>
      <c r="CG138" s="627">
        <f t="shared" si="31"/>
        <v>0</v>
      </c>
      <c r="CH138" s="639"/>
      <c r="CI138" s="274"/>
      <c r="CJ138" s="627">
        <f t="shared" si="32"/>
        <v>0</v>
      </c>
      <c r="CK138" s="627"/>
      <c r="CL138" s="627">
        <f t="shared" si="33"/>
        <v>0</v>
      </c>
      <c r="CM138" s="627"/>
      <c r="CN138" s="627">
        <f t="shared" si="34"/>
        <v>0</v>
      </c>
      <c r="CO138" s="627"/>
      <c r="CP138" s="627">
        <f t="shared" si="35"/>
        <v>0</v>
      </c>
      <c r="CQ138" s="639"/>
      <c r="CR138" s="274"/>
      <c r="CS138" s="627">
        <f t="shared" si="36"/>
        <v>0</v>
      </c>
      <c r="CT138" s="627"/>
      <c r="CU138" s="627">
        <f t="shared" si="37"/>
        <v>0</v>
      </c>
      <c r="CV138" s="627"/>
      <c r="CW138" s="627">
        <f t="shared" si="38"/>
        <v>0</v>
      </c>
      <c r="CX138" s="627"/>
      <c r="CY138" s="627">
        <f t="shared" si="39"/>
        <v>0</v>
      </c>
      <c r="CZ138" s="639"/>
      <c r="DA138" s="274"/>
      <c r="DB138" s="627">
        <f t="shared" si="40"/>
        <v>0</v>
      </c>
      <c r="DC138" s="627"/>
      <c r="DD138" s="627">
        <f t="shared" si="41"/>
        <v>0</v>
      </c>
      <c r="DE138" s="627"/>
      <c r="DF138" s="627">
        <f t="shared" si="42"/>
        <v>0</v>
      </c>
      <c r="DG138" s="627"/>
      <c r="DH138" s="627">
        <f t="shared" si="43"/>
        <v>0</v>
      </c>
      <c r="DI138" s="639"/>
      <c r="DJ138" s="274"/>
      <c r="DK138" s="627">
        <f t="shared" si="44"/>
        <v>0</v>
      </c>
      <c r="DL138" s="627"/>
      <c r="DM138" s="896">
        <f t="shared" si="45"/>
        <v>0</v>
      </c>
      <c r="DN138" s="627"/>
      <c r="DO138" s="627">
        <f t="shared" si="46"/>
        <v>0</v>
      </c>
      <c r="DP138" s="627"/>
      <c r="DQ138" s="627">
        <f t="shared" si="47"/>
        <v>0</v>
      </c>
      <c r="DR138" s="639"/>
      <c r="DS138" s="274"/>
      <c r="DT138" s="747">
        <f t="shared" si="48"/>
        <v>0</v>
      </c>
      <c r="DU138" s="748"/>
      <c r="DV138" s="639" t="str">
        <f>IF(DT138=0,"",IF(SUM($DT$136:DT138)=1,DX138,IF($DT$142&gt;SUM($DT$136:DT138),_xlfn.CONCAT(", ",DX138),IF($DT$142=SUM($DT$136:DT138),_xlfn.CONCAT(" y ",DX138,".")))))</f>
        <v/>
      </c>
      <c r="DW138" s="641" t="str">
        <f>IF(DU138=0,"", IF(SUM($AN138:DU$519)=1,DX138, IF($AN$526&gt;SUM($AN138:DU$519),_xlfn.CONCAT(", ",DX138), IF($AN$526=SUM($AN138:DU$519),_xlfn.CONCAT(" y ",DX138,".")))))</f>
        <v/>
      </c>
      <c r="DX138" s="639">
        <f t="shared" si="49"/>
        <v>3</v>
      </c>
      <c r="DY138" s="641"/>
      <c r="EA138" s="95" t="s">
        <v>7223</v>
      </c>
      <c r="EB138" s="221">
        <f>IF($AH$131=$AJ$131,0,IF(OR(EB137=EB136,AND(EB136&gt;0,OR(EB137="NS",EB137="NA"))),0,1))</f>
        <v>0</v>
      </c>
      <c r="EC138" s="221">
        <f t="shared" ref="EC138:EU138" si="51">IF($AH$131=$AJ$131,0,IF(OR(EC137=EC136,AND(EC136&gt;0,OR(EC137="NS",EC137="NA"))),0,1))</f>
        <v>0</v>
      </c>
      <c r="ED138" s="221">
        <f t="shared" si="51"/>
        <v>0</v>
      </c>
      <c r="EE138" s="221">
        <f t="shared" si="51"/>
        <v>0</v>
      </c>
      <c r="EF138" s="221">
        <f t="shared" si="51"/>
        <v>0</v>
      </c>
      <c r="EG138" s="221">
        <f t="shared" si="51"/>
        <v>0</v>
      </c>
      <c r="EH138" s="221">
        <f t="shared" si="51"/>
        <v>0</v>
      </c>
      <c r="EI138" s="221">
        <f t="shared" si="51"/>
        <v>0</v>
      </c>
      <c r="EJ138" s="221">
        <f t="shared" si="51"/>
        <v>0</v>
      </c>
      <c r="EK138" s="221">
        <f t="shared" si="51"/>
        <v>0</v>
      </c>
      <c r="EL138" s="221">
        <f t="shared" si="51"/>
        <v>0</v>
      </c>
      <c r="EM138" s="221">
        <f t="shared" si="51"/>
        <v>0</v>
      </c>
      <c r="EN138" s="221">
        <f t="shared" si="51"/>
        <v>0</v>
      </c>
      <c r="EO138" s="221">
        <f t="shared" si="51"/>
        <v>0</v>
      </c>
      <c r="EP138" s="221">
        <f t="shared" si="51"/>
        <v>0</v>
      </c>
      <c r="EQ138" s="221">
        <f t="shared" si="51"/>
        <v>0</v>
      </c>
      <c r="ER138" s="221">
        <f t="shared" si="51"/>
        <v>0</v>
      </c>
      <c r="ES138" s="221">
        <f t="shared" si="51"/>
        <v>0</v>
      </c>
      <c r="ET138" s="221">
        <f t="shared" si="51"/>
        <v>0</v>
      </c>
      <c r="EU138" s="221">
        <f t="shared" si="51"/>
        <v>0</v>
      </c>
      <c r="EV138" s="221">
        <f>IF($AH$131=$AJ$131,0,IF(OR(EV137=EV136,AND(EV136&gt;0,OR(EV137="NS",EV137="NA"))),0,1))</f>
        <v>0</v>
      </c>
      <c r="FA138" s="628" t="s">
        <v>7900</v>
      </c>
      <c r="FB138" s="628"/>
      <c r="FC138" s="474" t="str">
        <f>SUBSTITUTE( SUBSTITUTE( SUBSTITUTE( SUBSTITUTE( SUBSTITUTE( SUBSTITUTE( SUBSTITUTE( SUBSTITUTE( SUBSTITUTE( SUBSTITUTE(FC137, "á", "a"), "é", "e"), "í", "i"), "ó", "o"), "ú", "u"), "Á", "A"), "É", "E"), "Í", "I"), "Ó", "O"), "Ú", "U")</f>
        <v>Confianza</v>
      </c>
      <c r="FD138" s="474" t="str">
        <f>SUBSTITUTE( SUBSTITUTE( SUBSTITUTE( SUBSTITUTE( SUBSTITUTE( SUBSTITUTE( SUBSTITUTE( SUBSTITUTE( SUBSTITUTE( SUBSTITUTE(FD137, "á", "a"), "é", "e"), "í", "i"), "ó", "o"), "ú", "u"), "Á", "A"), "É", "E"), "Í", "I"), "Ó", "O"), "Ú", "U")</f>
        <v>Base</v>
      </c>
      <c r="FE138" s="474" t="str">
        <f>SUBSTITUTE( SUBSTITUTE( SUBSTITUTE( SUBSTITUTE( SUBSTITUTE( SUBSTITUTE( SUBSTITUTE( SUBSTITUTE( SUBSTITUTE( SUBSTITUTE(FE137, "á", "a"), "é", "e"), "í", "i"), "ó", "o"), "ú", "u"), "Á", "A"), "É", "E"), "Í", "I"), "Ó", "O"), "Ú", "U")</f>
        <v>Eventual</v>
      </c>
      <c r="FF138" s="474" t="str">
        <f>SUBSTITUTE( SUBSTITUTE( SUBSTITUTE( SUBSTITUTE( SUBSTITUTE( SUBSTITUTE( SUBSTITUTE( SUBSTITUTE( SUBSTITUTE( SUBSTITUTE(FF137, "á", "a"), "é", "e"), "í", "i"), "ó", "o"), "ú", "u"), "Á", "A"), "É", "E"), "Í", "I"), "Ó", "O"), "Ú", "U")</f>
        <v>Honorarios</v>
      </c>
    </row>
    <row r="139" spans="1:163" ht="15" customHeight="1">
      <c r="C139" s="82" t="s">
        <v>69</v>
      </c>
      <c r="D139" s="792" t="s">
        <v>354</v>
      </c>
      <c r="E139" s="793"/>
      <c r="F139" s="793"/>
      <c r="G139" s="793"/>
      <c r="H139" s="793"/>
      <c r="I139" s="793"/>
      <c r="J139" s="432"/>
      <c r="K139" s="432"/>
      <c r="L139" s="432"/>
      <c r="M139" s="432"/>
      <c r="N139" s="432"/>
      <c r="O139" s="432"/>
      <c r="P139" s="433"/>
      <c r="Q139" s="433"/>
      <c r="R139" s="433"/>
      <c r="S139" s="433"/>
      <c r="T139" s="433"/>
      <c r="U139" s="433"/>
      <c r="V139" s="433"/>
      <c r="W139" s="433"/>
      <c r="X139" s="433"/>
      <c r="Y139" s="433"/>
      <c r="Z139" s="433"/>
      <c r="AA139" s="433"/>
      <c r="AB139" s="433"/>
      <c r="AC139" s="432"/>
      <c r="AD139" s="432"/>
      <c r="AH139" s="627">
        <f t="shared" si="8"/>
        <v>0</v>
      </c>
      <c r="AI139" s="627"/>
      <c r="AJ139" s="627">
        <f t="shared" si="9"/>
        <v>0</v>
      </c>
      <c r="AK139" s="627"/>
      <c r="AL139" s="627">
        <f t="shared" si="10"/>
        <v>0</v>
      </c>
      <c r="AM139" s="627"/>
      <c r="AN139" s="627">
        <f t="shared" si="11"/>
        <v>0</v>
      </c>
      <c r="AO139" s="639"/>
      <c r="AP139" s="274"/>
      <c r="AQ139" s="641">
        <f t="shared" si="12"/>
        <v>0</v>
      </c>
      <c r="AR139" s="627"/>
      <c r="AS139" s="627">
        <f t="shared" si="13"/>
        <v>0</v>
      </c>
      <c r="AT139" s="627"/>
      <c r="AU139" s="627">
        <f t="shared" si="14"/>
        <v>0</v>
      </c>
      <c r="AV139" s="627"/>
      <c r="AW139" s="627">
        <f t="shared" si="15"/>
        <v>0</v>
      </c>
      <c r="AX139" s="639"/>
      <c r="AY139" s="274"/>
      <c r="AZ139" s="896">
        <f t="shared" si="16"/>
        <v>0</v>
      </c>
      <c r="BA139" s="627"/>
      <c r="BB139" s="627">
        <f t="shared" si="17"/>
        <v>0</v>
      </c>
      <c r="BC139" s="627"/>
      <c r="BD139" s="627">
        <f t="shared" si="18"/>
        <v>0</v>
      </c>
      <c r="BE139" s="627"/>
      <c r="BF139" s="627">
        <f t="shared" si="19"/>
        <v>0</v>
      </c>
      <c r="BG139" s="639"/>
      <c r="BH139" s="274"/>
      <c r="BI139" s="627">
        <f t="shared" si="20"/>
        <v>0</v>
      </c>
      <c r="BJ139" s="627"/>
      <c r="BK139" s="627">
        <f t="shared" si="21"/>
        <v>0</v>
      </c>
      <c r="BL139" s="627"/>
      <c r="BM139" s="627">
        <f t="shared" si="22"/>
        <v>0</v>
      </c>
      <c r="BN139" s="627"/>
      <c r="BO139" s="627">
        <f t="shared" si="23"/>
        <v>0</v>
      </c>
      <c r="BP139" s="639"/>
      <c r="BQ139" s="274"/>
      <c r="BR139" s="896">
        <f t="shared" si="24"/>
        <v>0</v>
      </c>
      <c r="BS139" s="627"/>
      <c r="BT139" s="627">
        <f t="shared" si="25"/>
        <v>0</v>
      </c>
      <c r="BU139" s="627"/>
      <c r="BV139" s="627">
        <f t="shared" si="26"/>
        <v>0</v>
      </c>
      <c r="BW139" s="627"/>
      <c r="BX139" s="627">
        <f t="shared" si="27"/>
        <v>0</v>
      </c>
      <c r="BY139" s="639"/>
      <c r="BZ139" s="274"/>
      <c r="CA139" s="627">
        <f t="shared" si="28"/>
        <v>0</v>
      </c>
      <c r="CB139" s="627"/>
      <c r="CC139" s="627">
        <f t="shared" si="29"/>
        <v>0</v>
      </c>
      <c r="CD139" s="627"/>
      <c r="CE139" s="627">
        <f t="shared" si="30"/>
        <v>0</v>
      </c>
      <c r="CF139" s="627"/>
      <c r="CG139" s="627">
        <f t="shared" si="31"/>
        <v>0</v>
      </c>
      <c r="CH139" s="639"/>
      <c r="CI139" s="274"/>
      <c r="CJ139" s="627">
        <f t="shared" si="32"/>
        <v>0</v>
      </c>
      <c r="CK139" s="627"/>
      <c r="CL139" s="627">
        <f t="shared" si="33"/>
        <v>0</v>
      </c>
      <c r="CM139" s="627"/>
      <c r="CN139" s="627">
        <f t="shared" si="34"/>
        <v>0</v>
      </c>
      <c r="CO139" s="627"/>
      <c r="CP139" s="627">
        <f t="shared" si="35"/>
        <v>0</v>
      </c>
      <c r="CQ139" s="639"/>
      <c r="CR139" s="274"/>
      <c r="CS139" s="627">
        <f t="shared" si="36"/>
        <v>0</v>
      </c>
      <c r="CT139" s="627"/>
      <c r="CU139" s="627">
        <f t="shared" si="37"/>
        <v>0</v>
      </c>
      <c r="CV139" s="627"/>
      <c r="CW139" s="627">
        <f t="shared" si="38"/>
        <v>0</v>
      </c>
      <c r="CX139" s="627"/>
      <c r="CY139" s="627">
        <f t="shared" si="39"/>
        <v>0</v>
      </c>
      <c r="CZ139" s="639"/>
      <c r="DA139" s="274"/>
      <c r="DB139" s="627">
        <f t="shared" si="40"/>
        <v>0</v>
      </c>
      <c r="DC139" s="627"/>
      <c r="DD139" s="627">
        <f t="shared" si="41"/>
        <v>0</v>
      </c>
      <c r="DE139" s="627"/>
      <c r="DF139" s="627">
        <f t="shared" si="42"/>
        <v>0</v>
      </c>
      <c r="DG139" s="627"/>
      <c r="DH139" s="627">
        <f t="shared" si="43"/>
        <v>0</v>
      </c>
      <c r="DI139" s="639"/>
      <c r="DJ139" s="274"/>
      <c r="DK139" s="627">
        <f t="shared" si="44"/>
        <v>0</v>
      </c>
      <c r="DL139" s="627"/>
      <c r="DM139" s="896">
        <f t="shared" si="45"/>
        <v>0</v>
      </c>
      <c r="DN139" s="627"/>
      <c r="DO139" s="627">
        <f t="shared" si="46"/>
        <v>0</v>
      </c>
      <c r="DP139" s="627"/>
      <c r="DQ139" s="627">
        <f t="shared" si="47"/>
        <v>0</v>
      </c>
      <c r="DR139" s="639"/>
      <c r="DS139" s="274"/>
      <c r="DT139" s="747">
        <f t="shared" si="48"/>
        <v>0</v>
      </c>
      <c r="DU139" s="748"/>
      <c r="DV139" s="639" t="str">
        <f>IF(DT139=0,"",IF(SUM($DT$136:DT139)=1,DX139,IF($DT$142&gt;SUM($DT$136:DT139),_xlfn.CONCAT(", ",DX139),IF($DT$142=SUM($DT$136:DT139),_xlfn.CONCAT(" y ",DX139,".")))))</f>
        <v/>
      </c>
      <c r="DW139" s="641" t="str">
        <f>IF(DU139=0,"", IF(SUM($AN139:DU$519)=1,DX139, IF($AN$526&gt;SUM($AN139:DU$519),_xlfn.CONCAT(", ",DX139), IF($AN$526=SUM($AN139:DU$519),_xlfn.CONCAT(" y ",DX139,".")))))</f>
        <v/>
      </c>
      <c r="DX139" s="639">
        <f t="shared" si="49"/>
        <v>4</v>
      </c>
      <c r="DY139" s="641"/>
      <c r="EA139" s="72"/>
      <c r="EB139" s="72"/>
      <c r="EC139" s="72"/>
      <c r="ED139" s="72"/>
      <c r="EE139" s="72"/>
      <c r="EF139" s="72"/>
      <c r="EG139" s="72"/>
      <c r="EH139" s="72"/>
      <c r="EI139" s="72"/>
      <c r="EJ139" s="72"/>
      <c r="EK139" s="72"/>
      <c r="EL139" s="72"/>
      <c r="EM139" s="72"/>
      <c r="EN139" s="72"/>
      <c r="EO139" s="72"/>
      <c r="EP139" s="72"/>
      <c r="EQ139" s="72"/>
      <c r="ER139" s="72"/>
      <c r="ES139" s="72"/>
      <c r="ET139" s="72"/>
      <c r="EU139" s="72"/>
      <c r="EV139" s="205">
        <f>SUM(EB138:EV138)</f>
        <v>0</v>
      </c>
      <c r="FA139" s="626" t="s">
        <v>7223</v>
      </c>
      <c r="FB139" s="626"/>
      <c r="FC139" s="461">
        <f>IF(ISNUMBER(SEARCH(FC138,$FC$135,1))=FALSE,0,1)</f>
        <v>0</v>
      </c>
      <c r="FD139" s="461">
        <f>IF(ISNUMBER(SEARCH(FD138,$FC$135,1))=FALSE,0,1)</f>
        <v>0</v>
      </c>
      <c r="FE139" s="461">
        <f>IF(ISNUMBER(SEARCH(FE138,$FC$135,1))=FALSE,0,1)</f>
        <v>0</v>
      </c>
      <c r="FF139" s="461">
        <f>IF(ISNUMBER(SEARCH(FF138,$FC$135,1))=FALSE,0,1)</f>
        <v>0</v>
      </c>
      <c r="FG139" s="465">
        <f>SUM(FC139:FF139)</f>
        <v>0</v>
      </c>
    </row>
    <row r="140" spans="1:163" ht="24" customHeight="1">
      <c r="C140" s="82" t="s">
        <v>70</v>
      </c>
      <c r="D140" s="792" t="s">
        <v>355</v>
      </c>
      <c r="E140" s="793"/>
      <c r="F140" s="793"/>
      <c r="G140" s="793"/>
      <c r="H140" s="793"/>
      <c r="I140" s="793"/>
      <c r="J140" s="432"/>
      <c r="K140" s="432"/>
      <c r="L140" s="432"/>
      <c r="M140" s="432"/>
      <c r="N140" s="432"/>
      <c r="O140" s="432"/>
      <c r="P140" s="433"/>
      <c r="Q140" s="433"/>
      <c r="R140" s="433"/>
      <c r="S140" s="433"/>
      <c r="T140" s="433"/>
      <c r="U140" s="433"/>
      <c r="V140" s="433"/>
      <c r="W140" s="433"/>
      <c r="X140" s="433"/>
      <c r="Y140" s="433"/>
      <c r="Z140" s="433"/>
      <c r="AA140" s="433"/>
      <c r="AB140" s="433"/>
      <c r="AC140" s="432"/>
      <c r="AD140" s="432"/>
      <c r="AH140" s="627">
        <f t="shared" si="8"/>
        <v>0</v>
      </c>
      <c r="AI140" s="627"/>
      <c r="AJ140" s="627">
        <f t="shared" si="9"/>
        <v>0</v>
      </c>
      <c r="AK140" s="627"/>
      <c r="AL140" s="627">
        <f t="shared" si="10"/>
        <v>0</v>
      </c>
      <c r="AM140" s="627"/>
      <c r="AN140" s="627">
        <f t="shared" si="11"/>
        <v>0</v>
      </c>
      <c r="AO140" s="639"/>
      <c r="AP140" s="274"/>
      <c r="AQ140" s="641">
        <f t="shared" si="12"/>
        <v>0</v>
      </c>
      <c r="AR140" s="627"/>
      <c r="AS140" s="627">
        <f t="shared" si="13"/>
        <v>0</v>
      </c>
      <c r="AT140" s="627"/>
      <c r="AU140" s="627">
        <f t="shared" si="14"/>
        <v>0</v>
      </c>
      <c r="AV140" s="627"/>
      <c r="AW140" s="627">
        <f t="shared" si="15"/>
        <v>0</v>
      </c>
      <c r="AX140" s="639"/>
      <c r="AY140" s="274"/>
      <c r="AZ140" s="896">
        <f t="shared" si="16"/>
        <v>0</v>
      </c>
      <c r="BA140" s="627"/>
      <c r="BB140" s="627">
        <f t="shared" si="17"/>
        <v>0</v>
      </c>
      <c r="BC140" s="627"/>
      <c r="BD140" s="627">
        <f t="shared" si="18"/>
        <v>0</v>
      </c>
      <c r="BE140" s="627"/>
      <c r="BF140" s="627">
        <f t="shared" si="19"/>
        <v>0</v>
      </c>
      <c r="BG140" s="639"/>
      <c r="BH140" s="274"/>
      <c r="BI140" s="627">
        <f t="shared" si="20"/>
        <v>0</v>
      </c>
      <c r="BJ140" s="627"/>
      <c r="BK140" s="627">
        <f t="shared" si="21"/>
        <v>0</v>
      </c>
      <c r="BL140" s="627"/>
      <c r="BM140" s="627">
        <f t="shared" si="22"/>
        <v>0</v>
      </c>
      <c r="BN140" s="627"/>
      <c r="BO140" s="627">
        <f t="shared" si="23"/>
        <v>0</v>
      </c>
      <c r="BP140" s="639"/>
      <c r="BQ140" s="274"/>
      <c r="BR140" s="896">
        <f t="shared" si="24"/>
        <v>0</v>
      </c>
      <c r="BS140" s="627"/>
      <c r="BT140" s="627">
        <f t="shared" si="25"/>
        <v>0</v>
      </c>
      <c r="BU140" s="627"/>
      <c r="BV140" s="627">
        <f t="shared" si="26"/>
        <v>0</v>
      </c>
      <c r="BW140" s="627"/>
      <c r="BX140" s="627">
        <f t="shared" si="27"/>
        <v>0</v>
      </c>
      <c r="BY140" s="639"/>
      <c r="BZ140" s="274"/>
      <c r="CA140" s="627">
        <f t="shared" si="28"/>
        <v>0</v>
      </c>
      <c r="CB140" s="627"/>
      <c r="CC140" s="627">
        <f t="shared" si="29"/>
        <v>0</v>
      </c>
      <c r="CD140" s="627"/>
      <c r="CE140" s="627">
        <f t="shared" si="30"/>
        <v>0</v>
      </c>
      <c r="CF140" s="627"/>
      <c r="CG140" s="627">
        <f t="shared" si="31"/>
        <v>0</v>
      </c>
      <c r="CH140" s="639"/>
      <c r="CI140" s="274"/>
      <c r="CJ140" s="627">
        <f t="shared" si="32"/>
        <v>0</v>
      </c>
      <c r="CK140" s="627"/>
      <c r="CL140" s="627">
        <f t="shared" si="33"/>
        <v>0</v>
      </c>
      <c r="CM140" s="627"/>
      <c r="CN140" s="627">
        <f t="shared" si="34"/>
        <v>0</v>
      </c>
      <c r="CO140" s="627"/>
      <c r="CP140" s="627">
        <f t="shared" si="35"/>
        <v>0</v>
      </c>
      <c r="CQ140" s="639"/>
      <c r="CR140" s="274"/>
      <c r="CS140" s="627">
        <f t="shared" si="36"/>
        <v>0</v>
      </c>
      <c r="CT140" s="627"/>
      <c r="CU140" s="627">
        <f t="shared" si="37"/>
        <v>0</v>
      </c>
      <c r="CV140" s="627"/>
      <c r="CW140" s="627">
        <f t="shared" si="38"/>
        <v>0</v>
      </c>
      <c r="CX140" s="627"/>
      <c r="CY140" s="627">
        <f t="shared" si="39"/>
        <v>0</v>
      </c>
      <c r="CZ140" s="639"/>
      <c r="DA140" s="274"/>
      <c r="DB140" s="627">
        <f t="shared" si="40"/>
        <v>0</v>
      </c>
      <c r="DC140" s="627"/>
      <c r="DD140" s="627">
        <f t="shared" si="41"/>
        <v>0</v>
      </c>
      <c r="DE140" s="627"/>
      <c r="DF140" s="627">
        <f t="shared" si="42"/>
        <v>0</v>
      </c>
      <c r="DG140" s="627"/>
      <c r="DH140" s="627">
        <f t="shared" si="43"/>
        <v>0</v>
      </c>
      <c r="DI140" s="639"/>
      <c r="DJ140" s="274"/>
      <c r="DK140" s="627">
        <f t="shared" si="44"/>
        <v>0</v>
      </c>
      <c r="DL140" s="627"/>
      <c r="DM140" s="896">
        <f t="shared" si="45"/>
        <v>0</v>
      </c>
      <c r="DN140" s="627"/>
      <c r="DO140" s="627">
        <f t="shared" si="46"/>
        <v>0</v>
      </c>
      <c r="DP140" s="627"/>
      <c r="DQ140" s="627">
        <f t="shared" si="47"/>
        <v>0</v>
      </c>
      <c r="DR140" s="639"/>
      <c r="DS140" s="274"/>
      <c r="DT140" s="747">
        <f t="shared" si="48"/>
        <v>0</v>
      </c>
      <c r="DU140" s="748"/>
      <c r="DV140" s="639" t="str">
        <f>IF(DT140=0,"",IF(SUM($DT$136:DT140)=1,DX140,IF($DT$142&gt;SUM($DT$136:DT140),_xlfn.CONCAT(", ",DX140),IF($DT$142=SUM($DT$136:DT140),_xlfn.CONCAT(" y ",DX140,".")))))</f>
        <v/>
      </c>
      <c r="DW140" s="641" t="str">
        <f>IF(DU140=0,"", IF(SUM($AN140:DU$519)=1,DX140, IF($AN$526&gt;SUM($AN140:DU$519),_xlfn.CONCAT(", ",DX140), IF($AN$526=SUM($AN140:DU$519),_xlfn.CONCAT(" y ",DX140,".")))))</f>
        <v/>
      </c>
      <c r="DX140" s="639">
        <f t="shared" si="49"/>
        <v>5</v>
      </c>
      <c r="DY140" s="641"/>
      <c r="FA140" s="626" t="s">
        <v>7901</v>
      </c>
      <c r="FB140" s="626"/>
      <c r="FC140" s="461" t="str">
        <f>IF(FC139=0,"",IF(SUM($FC$139:FC139)=1,FC136,IF($FG$139&gt;SUM($FC$139:FC139),_xlfn.CONCAT(", ",FC136),IF($FG$139=SUM($FC$139:FC139),_xlfn.CONCAT(" y ",FC136)))))</f>
        <v/>
      </c>
      <c r="FD140" s="461" t="str">
        <f>IF(FD139=0,"",IF(SUM($FC$139:FD139)=1,FD136,IF($FG$139&gt;SUM($FC$139:FD139),_xlfn.CONCAT(", ",FD136),IF($FG$139=SUM($FC$139:FD139),_xlfn.CONCAT(" y ",FD136)))))</f>
        <v/>
      </c>
      <c r="FE140" s="461" t="str">
        <f>IF(FE139=0,"",IF(SUM($FC$139:FE139)=1,FE136,IF($FG$139&gt;SUM($FC$139:FE139),_xlfn.CONCAT(", ",FE136),IF($FG$139=SUM($FC$139:FE139),_xlfn.CONCAT(" y ",FE136)))))</f>
        <v/>
      </c>
      <c r="FF140" s="461" t="str">
        <f>IF(FF139=0,"",IF(SUM($FC$139:FF139)=1,FF136,IF($FG$139&gt;SUM($FC$139:FF139),_xlfn.CONCAT(", ",FF136),IF($FG$139=SUM($FC$139:FF139),_xlfn.CONCAT(" y ",FF136)))))</f>
        <v/>
      </c>
      <c r="FG140" s="463" t="str">
        <f>_xlfn.CONCAT(FC140:FF140)</f>
        <v/>
      </c>
    </row>
    <row r="141" spans="1:163" ht="15" customHeight="1">
      <c r="C141" s="81" t="s">
        <v>71</v>
      </c>
      <c r="D141" s="792" t="s">
        <v>270</v>
      </c>
      <c r="E141" s="793"/>
      <c r="F141" s="793"/>
      <c r="G141" s="793"/>
      <c r="H141" s="793"/>
      <c r="I141" s="793"/>
      <c r="J141" s="432"/>
      <c r="K141" s="432"/>
      <c r="L141" s="432"/>
      <c r="M141" s="432"/>
      <c r="N141" s="432"/>
      <c r="O141" s="432"/>
      <c r="P141" s="433"/>
      <c r="Q141" s="433"/>
      <c r="R141" s="433"/>
      <c r="S141" s="433"/>
      <c r="T141" s="433"/>
      <c r="U141" s="433"/>
      <c r="V141" s="433"/>
      <c r="W141" s="433"/>
      <c r="X141" s="433"/>
      <c r="Y141" s="433"/>
      <c r="Z141" s="433"/>
      <c r="AA141" s="433"/>
      <c r="AB141" s="433"/>
      <c r="AC141" s="432"/>
      <c r="AD141" s="432"/>
      <c r="AH141" s="627">
        <f t="shared" si="8"/>
        <v>0</v>
      </c>
      <c r="AI141" s="627"/>
      <c r="AJ141" s="627">
        <f t="shared" si="9"/>
        <v>0</v>
      </c>
      <c r="AK141" s="627"/>
      <c r="AL141" s="627">
        <f t="shared" si="10"/>
        <v>0</v>
      </c>
      <c r="AM141" s="627"/>
      <c r="AN141" s="627">
        <f t="shared" si="11"/>
        <v>0</v>
      </c>
      <c r="AO141" s="639"/>
      <c r="AP141" s="275"/>
      <c r="AQ141" s="641">
        <f t="shared" si="12"/>
        <v>0</v>
      </c>
      <c r="AR141" s="627"/>
      <c r="AS141" s="627">
        <f t="shared" si="13"/>
        <v>0</v>
      </c>
      <c r="AT141" s="627"/>
      <c r="AU141" s="627">
        <f t="shared" si="14"/>
        <v>0</v>
      </c>
      <c r="AV141" s="627"/>
      <c r="AW141" s="627">
        <f t="shared" si="15"/>
        <v>0</v>
      </c>
      <c r="AX141" s="639"/>
      <c r="AY141" s="275"/>
      <c r="AZ141" s="896">
        <f t="shared" si="16"/>
        <v>0</v>
      </c>
      <c r="BA141" s="627"/>
      <c r="BB141" s="627">
        <f t="shared" si="17"/>
        <v>0</v>
      </c>
      <c r="BC141" s="627"/>
      <c r="BD141" s="627">
        <f t="shared" si="18"/>
        <v>0</v>
      </c>
      <c r="BE141" s="627"/>
      <c r="BF141" s="627">
        <f t="shared" si="19"/>
        <v>0</v>
      </c>
      <c r="BG141" s="639"/>
      <c r="BH141" s="275"/>
      <c r="BI141" s="627">
        <f t="shared" si="20"/>
        <v>0</v>
      </c>
      <c r="BJ141" s="627"/>
      <c r="BK141" s="627">
        <f t="shared" si="21"/>
        <v>0</v>
      </c>
      <c r="BL141" s="627"/>
      <c r="BM141" s="627">
        <f t="shared" si="22"/>
        <v>0</v>
      </c>
      <c r="BN141" s="627"/>
      <c r="BO141" s="627">
        <f t="shared" si="23"/>
        <v>0</v>
      </c>
      <c r="BP141" s="639"/>
      <c r="BQ141" s="275"/>
      <c r="BR141" s="896">
        <f t="shared" si="24"/>
        <v>0</v>
      </c>
      <c r="BS141" s="627"/>
      <c r="BT141" s="627">
        <f t="shared" si="25"/>
        <v>0</v>
      </c>
      <c r="BU141" s="627"/>
      <c r="BV141" s="627">
        <f t="shared" si="26"/>
        <v>0</v>
      </c>
      <c r="BW141" s="627"/>
      <c r="BX141" s="627">
        <f t="shared" si="27"/>
        <v>0</v>
      </c>
      <c r="BY141" s="639"/>
      <c r="BZ141" s="275"/>
      <c r="CA141" s="627">
        <f t="shared" si="28"/>
        <v>0</v>
      </c>
      <c r="CB141" s="627"/>
      <c r="CC141" s="627">
        <f t="shared" si="29"/>
        <v>0</v>
      </c>
      <c r="CD141" s="627"/>
      <c r="CE141" s="627">
        <f t="shared" si="30"/>
        <v>0</v>
      </c>
      <c r="CF141" s="627"/>
      <c r="CG141" s="627">
        <f t="shared" si="31"/>
        <v>0</v>
      </c>
      <c r="CH141" s="639"/>
      <c r="CI141" s="275"/>
      <c r="CJ141" s="627">
        <f t="shared" si="32"/>
        <v>0</v>
      </c>
      <c r="CK141" s="627"/>
      <c r="CL141" s="627">
        <f t="shared" si="33"/>
        <v>0</v>
      </c>
      <c r="CM141" s="627"/>
      <c r="CN141" s="627">
        <f t="shared" si="34"/>
        <v>0</v>
      </c>
      <c r="CO141" s="627"/>
      <c r="CP141" s="627">
        <f t="shared" si="35"/>
        <v>0</v>
      </c>
      <c r="CQ141" s="639"/>
      <c r="CR141" s="275"/>
      <c r="CS141" s="627">
        <f t="shared" si="36"/>
        <v>0</v>
      </c>
      <c r="CT141" s="627"/>
      <c r="CU141" s="627">
        <f t="shared" si="37"/>
        <v>0</v>
      </c>
      <c r="CV141" s="627"/>
      <c r="CW141" s="627">
        <f t="shared" si="38"/>
        <v>0</v>
      </c>
      <c r="CX141" s="627"/>
      <c r="CY141" s="627">
        <f t="shared" si="39"/>
        <v>0</v>
      </c>
      <c r="CZ141" s="639"/>
      <c r="DA141" s="275"/>
      <c r="DB141" s="627">
        <f t="shared" si="40"/>
        <v>0</v>
      </c>
      <c r="DC141" s="627"/>
      <c r="DD141" s="627">
        <f t="shared" si="41"/>
        <v>0</v>
      </c>
      <c r="DE141" s="627"/>
      <c r="DF141" s="627">
        <f t="shared" si="42"/>
        <v>0</v>
      </c>
      <c r="DG141" s="627"/>
      <c r="DH141" s="627">
        <f t="shared" si="43"/>
        <v>0</v>
      </c>
      <c r="DI141" s="639"/>
      <c r="DJ141" s="275"/>
      <c r="DK141" s="627">
        <f t="shared" si="44"/>
        <v>0</v>
      </c>
      <c r="DL141" s="627"/>
      <c r="DM141" s="896">
        <f t="shared" si="45"/>
        <v>0</v>
      </c>
      <c r="DN141" s="627"/>
      <c r="DO141" s="627">
        <f t="shared" si="46"/>
        <v>0</v>
      </c>
      <c r="DP141" s="627"/>
      <c r="DQ141" s="627">
        <f t="shared" si="47"/>
        <v>0</v>
      </c>
      <c r="DR141" s="639"/>
      <c r="DS141" s="275"/>
      <c r="DT141" s="747">
        <f t="shared" si="48"/>
        <v>0</v>
      </c>
      <c r="DU141" s="748"/>
      <c r="DV141" s="639" t="str">
        <f>IF(DT141=0,"",IF(SUM($DT$136:DT141)=1,DX141,IF($DT$142&gt;SUM($DT$136:DT141),_xlfn.CONCAT(", ",DX141),IF($DT$142=SUM($DT$136:DT141),_xlfn.CONCAT(" y ",DX141,".")))))</f>
        <v/>
      </c>
      <c r="DW141" s="641" t="str">
        <f>IF(DU141=0,"", IF(SUM($AN141:DU$519)=1,DX141, IF($AN$526&gt;SUM($AN141:DU$519),_xlfn.CONCAT(", ",DX141), IF($AN$526=SUM($AN141:DU$519),_xlfn.CONCAT(" y ",DX141,".")))))</f>
        <v/>
      </c>
      <c r="DX141" s="639">
        <f t="shared" si="49"/>
        <v>6</v>
      </c>
      <c r="DY141" s="641"/>
    </row>
    <row r="142" spans="1:163" ht="15" customHeight="1">
      <c r="C142" s="153"/>
      <c r="D142" s="153"/>
      <c r="E142" s="153"/>
      <c r="F142" s="276"/>
      <c r="G142" s="276"/>
      <c r="H142" s="153"/>
      <c r="I142" s="148" t="s">
        <v>126</v>
      </c>
      <c r="J142" s="174">
        <f>IF(AND(SUM(J136:J141)=0,COUNTIF(J136:J141,"NS")&gt;0),"NS",
IF(AND(SUM(J136:J141)=0,COUNTIF(J136:J141,0)&gt;0),0,
IF(AND(SUM(J136:J141)=0,COUNTIF(J136:J141,"NA")&gt;0),"NA",
SUM(J136:J141))))</f>
        <v>0</v>
      </c>
      <c r="K142" s="174">
        <f t="shared" ref="K142:AD142" si="52">IF(AND(SUM(K136:K141)=0,COUNTIF(K136:K141,"NS")&gt;0),"NS",
IF(AND(SUM(K136:K141)=0,COUNTIF(K136:K141,0)&gt;0),0,
IF(AND(SUM(K136:K141)=0,COUNTIF(K136:K141,"NA")&gt;0),"NA",
SUM(K136:K141))))</f>
        <v>0</v>
      </c>
      <c r="L142" s="174">
        <f t="shared" si="52"/>
        <v>0</v>
      </c>
      <c r="M142" s="174">
        <f t="shared" si="52"/>
        <v>0</v>
      </c>
      <c r="N142" s="174">
        <f t="shared" si="52"/>
        <v>0</v>
      </c>
      <c r="O142" s="174">
        <f t="shared" si="52"/>
        <v>0</v>
      </c>
      <c r="P142" s="174">
        <f t="shared" si="52"/>
        <v>0</v>
      </c>
      <c r="Q142" s="174">
        <f t="shared" si="52"/>
        <v>0</v>
      </c>
      <c r="R142" s="174">
        <f t="shared" si="52"/>
        <v>0</v>
      </c>
      <c r="S142" s="174">
        <f t="shared" si="52"/>
        <v>0</v>
      </c>
      <c r="T142" s="174">
        <f t="shared" si="52"/>
        <v>0</v>
      </c>
      <c r="U142" s="174">
        <f t="shared" si="52"/>
        <v>0</v>
      </c>
      <c r="V142" s="174">
        <f t="shared" si="52"/>
        <v>0</v>
      </c>
      <c r="W142" s="174">
        <f t="shared" si="52"/>
        <v>0</v>
      </c>
      <c r="X142" s="174">
        <f t="shared" si="52"/>
        <v>0</v>
      </c>
      <c r="Y142" s="174">
        <f t="shared" si="52"/>
        <v>0</v>
      </c>
      <c r="Z142" s="174">
        <f t="shared" si="52"/>
        <v>0</v>
      </c>
      <c r="AA142" s="174">
        <f t="shared" si="52"/>
        <v>0</v>
      </c>
      <c r="AB142" s="174">
        <f t="shared" si="52"/>
        <v>0</v>
      </c>
      <c r="AC142" s="174">
        <f t="shared" si="52"/>
        <v>0</v>
      </c>
      <c r="AD142" s="174">
        <f t="shared" si="52"/>
        <v>0</v>
      </c>
      <c r="AP142" s="72"/>
      <c r="AY142" s="72"/>
      <c r="BH142" s="72"/>
      <c r="BQ142" s="72"/>
      <c r="BZ142" s="72"/>
      <c r="CI142" s="72"/>
      <c r="CR142" s="72"/>
      <c r="DA142" s="72"/>
      <c r="DJ142" s="72"/>
      <c r="DS142" s="72"/>
      <c r="DT142" s="877">
        <f>SUM(DT136:DU141)</f>
        <v>0</v>
      </c>
      <c r="DU142" s="878"/>
      <c r="DV142" s="745" t="str">
        <f>IF(DT142=0,"", IF(DT142=1,VLOOKUP(1,DT136:DW141,3,FALSE), IF(DT142&gt;1,_xlfn.CONCAT(DV136:DW141),"")))</f>
        <v/>
      </c>
      <c r="DW142" s="745"/>
    </row>
    <row r="143" spans="1:163" s="72" customFormat="1" ht="15" customHeight="1">
      <c r="A143" s="131"/>
      <c r="B143" s="15"/>
      <c r="C143" s="15"/>
      <c r="D143" s="15"/>
      <c r="E143" s="15"/>
      <c r="F143" s="15"/>
      <c r="G143" s="57"/>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2"/>
      <c r="AF143" s="122"/>
    </row>
    <row r="144" spans="1:163" ht="45" customHeight="1">
      <c r="C144" s="951" t="s">
        <v>356</v>
      </c>
      <c r="D144" s="951"/>
      <c r="E144" s="952"/>
      <c r="F144" s="573"/>
      <c r="G144" s="573"/>
      <c r="H144" s="573"/>
      <c r="I144" s="573"/>
      <c r="J144" s="573"/>
      <c r="K144" s="573"/>
      <c r="L144" s="573"/>
      <c r="M144" s="573"/>
      <c r="N144" s="573"/>
      <c r="O144" s="573"/>
      <c r="P144" s="573"/>
      <c r="Q144" s="573"/>
      <c r="R144" s="573"/>
      <c r="S144" s="573"/>
      <c r="T144" s="573"/>
      <c r="U144" s="573"/>
      <c r="V144" s="573"/>
      <c r="W144" s="573"/>
      <c r="X144" s="573"/>
      <c r="Y144" s="573"/>
      <c r="Z144" s="573"/>
      <c r="AA144" s="573"/>
      <c r="AB144" s="573"/>
      <c r="AC144" s="573"/>
      <c r="AD144" s="573"/>
      <c r="AH144" s="627" t="s">
        <v>7231</v>
      </c>
      <c r="AI144" s="627"/>
      <c r="AJ144" s="627">
        <f>IF(OR(J140="",SUM(J140)=0),0,1)</f>
        <v>0</v>
      </c>
      <c r="AK144" s="627"/>
      <c r="AL144" s="684">
        <f>IF(OR(AND(AJ144=0,F144=""),AND(AJ144=1,F144&lt;&gt;"")),0,1)</f>
        <v>0</v>
      </c>
      <c r="AM144" s="684"/>
    </row>
    <row r="145" spans="1:178" ht="15" customHeight="1">
      <c r="C145" s="277"/>
      <c r="D145" s="277"/>
      <c r="E145" s="277"/>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row>
    <row r="146" spans="1:178" s="72" customFormat="1" ht="24" customHeight="1">
      <c r="A146" s="131"/>
      <c r="B146" s="15"/>
      <c r="C146" s="580" t="s">
        <v>127</v>
      </c>
      <c r="D146" s="580"/>
      <c r="E146" s="580"/>
      <c r="F146" s="580"/>
      <c r="G146" s="580"/>
      <c r="H146" s="580"/>
      <c r="I146" s="580"/>
      <c r="J146" s="580"/>
      <c r="K146" s="580"/>
      <c r="L146" s="580"/>
      <c r="M146" s="580"/>
      <c r="N146" s="580"/>
      <c r="O146" s="580"/>
      <c r="P146" s="580"/>
      <c r="Q146" s="580"/>
      <c r="R146" s="580"/>
      <c r="S146" s="580"/>
      <c r="T146" s="580"/>
      <c r="U146" s="580"/>
      <c r="V146" s="580"/>
      <c r="W146" s="580"/>
      <c r="X146" s="580"/>
      <c r="Y146" s="580"/>
      <c r="Z146" s="580"/>
      <c r="AA146" s="580"/>
      <c r="AB146" s="580"/>
      <c r="AC146" s="580"/>
      <c r="AD146" s="580"/>
      <c r="AE146" s="12"/>
      <c r="AF146" s="122"/>
    </row>
    <row r="147" spans="1:178" s="72" customFormat="1" ht="60" customHeight="1">
      <c r="A147" s="131"/>
      <c r="B147" s="15"/>
      <c r="C147" s="854"/>
      <c r="D147" s="855"/>
      <c r="E147" s="855"/>
      <c r="F147" s="855"/>
      <c r="G147" s="855"/>
      <c r="H147" s="855"/>
      <c r="I147" s="855"/>
      <c r="J147" s="855"/>
      <c r="K147" s="855"/>
      <c r="L147" s="855"/>
      <c r="M147" s="855"/>
      <c r="N147" s="855"/>
      <c r="O147" s="855"/>
      <c r="P147" s="855"/>
      <c r="Q147" s="855"/>
      <c r="R147" s="855"/>
      <c r="S147" s="855"/>
      <c r="T147" s="855"/>
      <c r="U147" s="855"/>
      <c r="V147" s="855"/>
      <c r="W147" s="855"/>
      <c r="X147" s="855"/>
      <c r="Y147" s="855"/>
      <c r="Z147" s="855"/>
      <c r="AA147" s="855"/>
      <c r="AB147" s="855"/>
      <c r="AC147" s="855"/>
      <c r="AD147" s="856"/>
      <c r="AE147" s="12"/>
      <c r="AF147" s="122"/>
    </row>
    <row r="148" spans="1:178" s="72" customFormat="1" ht="15" customHeight="1">
      <c r="A148" s="131"/>
      <c r="B148" s="624" t="str">
        <f>IF(DT142=0,"", IF(DT142=1,_xlfn.CONCAT("Error: Verificar sumas en el numeral ",DV142,"."),_xlfn.CONCAT("Error: Verificar sumas en los numerales ",DV142)))</f>
        <v/>
      </c>
      <c r="C148" s="624"/>
      <c r="D148" s="624"/>
      <c r="E148" s="624"/>
      <c r="F148" s="624"/>
      <c r="G148" s="624"/>
      <c r="H148" s="624"/>
      <c r="I148" s="624"/>
      <c r="J148" s="624"/>
      <c r="K148" s="624"/>
      <c r="L148" s="624"/>
      <c r="M148" s="624"/>
      <c r="N148" s="624"/>
      <c r="O148" s="624"/>
      <c r="P148" s="624"/>
      <c r="Q148" s="624"/>
      <c r="R148" s="624"/>
      <c r="S148" s="624"/>
      <c r="T148" s="624"/>
      <c r="U148" s="624"/>
      <c r="V148" s="624"/>
      <c r="W148" s="624"/>
      <c r="X148" s="624"/>
      <c r="Y148" s="624"/>
      <c r="Z148" s="624"/>
      <c r="AA148" s="624"/>
      <c r="AB148" s="624"/>
      <c r="AC148" s="624"/>
      <c r="AD148" s="624"/>
      <c r="AE148" s="12"/>
      <c r="AF148" s="122"/>
    </row>
    <row r="149" spans="1:178" s="72" customFormat="1" ht="15" customHeight="1">
      <c r="A149" s="131"/>
      <c r="B149" s="624" t="str">
        <f>IF(AL144=0,"","Error: Verificar la información registrada tomando en cuenta la instrucción 1.")</f>
        <v/>
      </c>
      <c r="C149" s="624"/>
      <c r="D149" s="624"/>
      <c r="E149" s="624"/>
      <c r="F149" s="624"/>
      <c r="G149" s="624"/>
      <c r="H149" s="624"/>
      <c r="I149" s="624"/>
      <c r="J149" s="624"/>
      <c r="K149" s="624"/>
      <c r="L149" s="624"/>
      <c r="M149" s="624"/>
      <c r="N149" s="624"/>
      <c r="O149" s="624"/>
      <c r="P149" s="624"/>
      <c r="Q149" s="624"/>
      <c r="R149" s="624"/>
      <c r="S149" s="624"/>
      <c r="T149" s="624"/>
      <c r="U149" s="624"/>
      <c r="V149" s="624"/>
      <c r="W149" s="624"/>
      <c r="X149" s="624"/>
      <c r="Y149" s="624"/>
      <c r="Z149" s="624"/>
      <c r="AA149" s="624"/>
      <c r="AB149" s="624"/>
      <c r="AC149" s="624"/>
      <c r="AD149" s="624"/>
      <c r="AE149" s="12"/>
      <c r="AF149" s="122"/>
    </row>
    <row r="150" spans="1:178" s="72" customFormat="1" ht="15" customHeight="1">
      <c r="A150" s="131"/>
      <c r="B150" s="624" t="str">
        <f>IF(EV139=0,"","Error: Verificar la información registrada tomando en cuenta la instrucción general 2 de esta subsección.")</f>
        <v/>
      </c>
      <c r="C150" s="624"/>
      <c r="D150" s="624"/>
      <c r="E150" s="624"/>
      <c r="F150" s="624"/>
      <c r="G150" s="624"/>
      <c r="H150" s="624"/>
      <c r="I150" s="624"/>
      <c r="J150" s="624"/>
      <c r="K150" s="624"/>
      <c r="L150" s="624"/>
      <c r="M150" s="624"/>
      <c r="N150" s="624"/>
      <c r="O150" s="624"/>
      <c r="P150" s="624"/>
      <c r="Q150" s="624"/>
      <c r="R150" s="624"/>
      <c r="S150" s="624"/>
      <c r="T150" s="624"/>
      <c r="U150" s="624"/>
      <c r="V150" s="624"/>
      <c r="W150" s="624"/>
      <c r="X150" s="624"/>
      <c r="Y150" s="624"/>
      <c r="Z150" s="624"/>
      <c r="AA150" s="624"/>
      <c r="AB150" s="624"/>
      <c r="AC150" s="624"/>
      <c r="AD150" s="624"/>
      <c r="AE150" s="12"/>
      <c r="AF150" s="122"/>
    </row>
    <row r="151" spans="1:178" s="72" customFormat="1" ht="15" customHeight="1">
      <c r="A151" s="131"/>
      <c r="B151" s="756" t="str">
        <f>IF(EX135=0,"","Alerta: Debe justificar el uso de NS argumentando el estado de la información desconocida.")</f>
        <v/>
      </c>
      <c r="C151" s="756"/>
      <c r="D151" s="756"/>
      <c r="E151" s="756"/>
      <c r="F151" s="756"/>
      <c r="G151" s="756"/>
      <c r="H151" s="756"/>
      <c r="I151" s="756"/>
      <c r="J151" s="756"/>
      <c r="K151" s="756"/>
      <c r="L151" s="756"/>
      <c r="M151" s="756"/>
      <c r="N151" s="756"/>
      <c r="O151" s="756"/>
      <c r="P151" s="756"/>
      <c r="Q151" s="756"/>
      <c r="R151" s="756"/>
      <c r="S151" s="756"/>
      <c r="T151" s="756"/>
      <c r="U151" s="756"/>
      <c r="V151" s="756"/>
      <c r="W151" s="756"/>
      <c r="X151" s="756"/>
      <c r="Y151" s="756"/>
      <c r="Z151" s="756"/>
      <c r="AA151" s="756"/>
      <c r="AB151" s="756"/>
      <c r="AC151" s="756"/>
      <c r="AD151" s="756"/>
      <c r="AE151" s="12"/>
      <c r="AF151" s="122"/>
    </row>
    <row r="152" spans="1:178" s="72" customFormat="1" ht="24" customHeight="1">
      <c r="A152" s="131"/>
      <c r="B152" s="889" t="str">
        <f>IF(FG139=0,"", IF(FG139=1,_xlfn.CONCAT("Alerta: Es posible que el régimen de contratación descrito en el cuadro de especificación (o alguno de ellos) corresponda al numeral ",FG140," de la tabla de respuesta."),_xlfn.CONCAT("Alerta: Es posible que los regimenes de contratación descritos en el cuadro de especificación (o algunos de ellos) correspondan a los numerales ",FG140, " de la tabla de respuesta.")))</f>
        <v/>
      </c>
      <c r="C152" s="889"/>
      <c r="D152" s="889"/>
      <c r="E152" s="889"/>
      <c r="F152" s="889"/>
      <c r="G152" s="889"/>
      <c r="H152" s="889"/>
      <c r="I152" s="889"/>
      <c r="J152" s="889"/>
      <c r="K152" s="889"/>
      <c r="L152" s="889"/>
      <c r="M152" s="889"/>
      <c r="N152" s="889"/>
      <c r="O152" s="889"/>
      <c r="P152" s="889"/>
      <c r="Q152" s="889"/>
      <c r="R152" s="889"/>
      <c r="S152" s="889"/>
      <c r="T152" s="889"/>
      <c r="U152" s="889"/>
      <c r="V152" s="889"/>
      <c r="W152" s="889"/>
      <c r="X152" s="889"/>
      <c r="Y152" s="889"/>
      <c r="Z152" s="889"/>
      <c r="AA152" s="889"/>
      <c r="AB152" s="889"/>
      <c r="AC152" s="889"/>
      <c r="AD152" s="889"/>
      <c r="AE152" s="12"/>
      <c r="AF152" s="122"/>
    </row>
    <row r="153" spans="1:178" s="72" customFormat="1" ht="15" customHeight="1">
      <c r="A153" s="131"/>
      <c r="B153" s="625" t="str">
        <f>IF(OR(AH131=AJ131,AH131=AL131),"","Error: Debe completar toda la información requerida.")</f>
        <v/>
      </c>
      <c r="C153" s="625"/>
      <c r="D153" s="625"/>
      <c r="E153" s="625"/>
      <c r="F153" s="625"/>
      <c r="G153" s="625"/>
      <c r="H153" s="625"/>
      <c r="I153" s="625"/>
      <c r="J153" s="625"/>
      <c r="K153" s="625"/>
      <c r="L153" s="625"/>
      <c r="M153" s="625"/>
      <c r="N153" s="625"/>
      <c r="O153" s="625"/>
      <c r="P153" s="625"/>
      <c r="Q153" s="625"/>
      <c r="R153" s="625"/>
      <c r="S153" s="625"/>
      <c r="T153" s="625"/>
      <c r="U153" s="625"/>
      <c r="V153" s="625"/>
      <c r="W153" s="625"/>
      <c r="X153" s="625"/>
      <c r="Y153" s="625"/>
      <c r="Z153" s="625"/>
      <c r="AA153" s="625"/>
      <c r="AB153" s="625"/>
      <c r="AC153" s="625"/>
      <c r="AD153" s="625"/>
      <c r="AE153" s="12"/>
      <c r="AF153" s="122"/>
    </row>
    <row r="154" spans="1:178" s="72" customFormat="1" ht="24" customHeight="1">
      <c r="A154" s="131" t="s">
        <v>461</v>
      </c>
      <c r="B154" s="688" t="s">
        <v>1008</v>
      </c>
      <c r="C154" s="688"/>
      <c r="D154" s="688"/>
      <c r="E154" s="688"/>
      <c r="F154" s="688"/>
      <c r="G154" s="688"/>
      <c r="H154" s="688"/>
      <c r="I154" s="688"/>
      <c r="J154" s="688"/>
      <c r="K154" s="688"/>
      <c r="L154" s="688"/>
      <c r="M154" s="688"/>
      <c r="N154" s="688"/>
      <c r="O154" s="688"/>
      <c r="P154" s="688"/>
      <c r="Q154" s="688"/>
      <c r="R154" s="688"/>
      <c r="S154" s="688"/>
      <c r="T154" s="688"/>
      <c r="U154" s="688"/>
      <c r="V154" s="688"/>
      <c r="W154" s="688"/>
      <c r="X154" s="688"/>
      <c r="Y154" s="688"/>
      <c r="Z154" s="688"/>
      <c r="AA154" s="688"/>
      <c r="AB154" s="688"/>
      <c r="AC154" s="688"/>
      <c r="AD154" s="688"/>
      <c r="AE154" s="12"/>
      <c r="AF154" s="122"/>
      <c r="AH154" s="627" t="s">
        <v>7211</v>
      </c>
      <c r="AI154" s="627"/>
      <c r="AJ154" s="627" t="s">
        <v>7212</v>
      </c>
      <c r="AK154" s="627"/>
      <c r="AL154" s="627" t="s">
        <v>7213</v>
      </c>
      <c r="AM154" s="627"/>
    </row>
    <row r="155" spans="1:178" ht="48" customHeight="1">
      <c r="A155" s="167"/>
      <c r="B155" s="131"/>
      <c r="C155" s="578" t="s">
        <v>7655</v>
      </c>
      <c r="D155" s="578"/>
      <c r="E155" s="578"/>
      <c r="F155" s="578"/>
      <c r="G155" s="578"/>
      <c r="H155" s="578"/>
      <c r="I155" s="578"/>
      <c r="J155" s="578"/>
      <c r="K155" s="578"/>
      <c r="L155" s="578"/>
      <c r="M155" s="578"/>
      <c r="N155" s="578"/>
      <c r="O155" s="578"/>
      <c r="P155" s="578"/>
      <c r="Q155" s="578"/>
      <c r="R155" s="578"/>
      <c r="S155" s="578"/>
      <c r="T155" s="578"/>
      <c r="U155" s="578"/>
      <c r="V155" s="578"/>
      <c r="W155" s="578"/>
      <c r="X155" s="578"/>
      <c r="Y155" s="578"/>
      <c r="Z155" s="578"/>
      <c r="AA155" s="578"/>
      <c r="AB155" s="578"/>
      <c r="AC155" s="578"/>
      <c r="AD155" s="578"/>
      <c r="AH155" s="907">
        <f>COUNTBLANK(J161:AD166)</f>
        <v>126</v>
      </c>
      <c r="AI155" s="907"/>
      <c r="AJ155" s="627">
        <v>126</v>
      </c>
      <c r="AK155" s="627"/>
      <c r="AL155" s="627">
        <v>0</v>
      </c>
      <c r="AM155" s="627"/>
    </row>
    <row r="156" spans="1:178" ht="36" customHeight="1">
      <c r="A156" s="167"/>
      <c r="B156" s="181"/>
      <c r="C156" s="578" t="s">
        <v>7561</v>
      </c>
      <c r="D156" s="578"/>
      <c r="E156" s="578"/>
      <c r="F156" s="578"/>
      <c r="G156" s="578"/>
      <c r="H156" s="578"/>
      <c r="I156" s="578"/>
      <c r="J156" s="578"/>
      <c r="K156" s="578"/>
      <c r="L156" s="578"/>
      <c r="M156" s="578"/>
      <c r="N156" s="578"/>
      <c r="O156" s="578"/>
      <c r="P156" s="578"/>
      <c r="Q156" s="578"/>
      <c r="R156" s="578"/>
      <c r="S156" s="578"/>
      <c r="T156" s="578"/>
      <c r="U156" s="578"/>
      <c r="V156" s="578"/>
      <c r="W156" s="578"/>
      <c r="X156" s="578"/>
      <c r="Y156" s="578"/>
      <c r="Z156" s="578"/>
      <c r="AA156" s="578"/>
      <c r="AB156" s="578"/>
      <c r="AC156" s="578"/>
      <c r="AD156" s="578"/>
    </row>
    <row r="157" spans="1:178" s="72" customFormat="1" ht="15" customHeight="1">
      <c r="A157" s="121"/>
      <c r="B157" s="15"/>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c r="AE157" s="12"/>
      <c r="AF157" s="122"/>
    </row>
    <row r="158" spans="1:178" ht="24" customHeight="1">
      <c r="C158" s="670" t="s">
        <v>357</v>
      </c>
      <c r="D158" s="670"/>
      <c r="E158" s="670"/>
      <c r="F158" s="670"/>
      <c r="G158" s="670"/>
      <c r="H158" s="670"/>
      <c r="I158" s="670"/>
      <c r="J158" s="558" t="s">
        <v>551</v>
      </c>
      <c r="K158" s="558"/>
      <c r="L158" s="558"/>
      <c r="M158" s="558"/>
      <c r="N158" s="558"/>
      <c r="O158" s="558"/>
      <c r="P158" s="558"/>
      <c r="Q158" s="558"/>
      <c r="R158" s="558"/>
      <c r="S158" s="558"/>
      <c r="T158" s="558"/>
      <c r="U158" s="558"/>
      <c r="V158" s="558"/>
      <c r="W158" s="558"/>
      <c r="X158" s="558"/>
      <c r="Y158" s="558"/>
      <c r="Z158" s="558"/>
      <c r="AA158" s="558"/>
      <c r="AB158" s="558"/>
      <c r="AC158" s="558"/>
      <c r="AD158" s="558"/>
      <c r="EA158" s="639" t="s">
        <v>7231</v>
      </c>
      <c r="EB158" s="640"/>
      <c r="EC158" s="640"/>
      <c r="ED158" s="640"/>
      <c r="EE158" s="640"/>
      <c r="EF158" s="640"/>
      <c r="EG158" s="640"/>
      <c r="EH158" s="640"/>
      <c r="EI158" s="640"/>
      <c r="EJ158" s="640"/>
      <c r="EK158" s="640"/>
      <c r="EL158" s="640"/>
      <c r="EM158" s="640"/>
      <c r="EN158" s="640"/>
      <c r="EO158" s="640"/>
      <c r="EP158" s="640"/>
      <c r="EQ158" s="640"/>
      <c r="ER158" s="640"/>
      <c r="ES158" s="640"/>
      <c r="ET158" s="640"/>
      <c r="EU158" s="640"/>
      <c r="EV158" s="641"/>
      <c r="EX158" s="639" t="s">
        <v>7241</v>
      </c>
      <c r="EY158" s="640"/>
      <c r="EZ158" s="640"/>
      <c r="FA158" s="640"/>
      <c r="FB158" s="640"/>
      <c r="FC158" s="640"/>
      <c r="FD158" s="640"/>
      <c r="FE158" s="640"/>
      <c r="FF158" s="640"/>
      <c r="FG158" s="640"/>
      <c r="FH158" s="640"/>
      <c r="FI158" s="640"/>
      <c r="FJ158" s="640"/>
      <c r="FK158" s="640"/>
      <c r="FL158" s="640"/>
      <c r="FM158" s="640"/>
      <c r="FN158" s="640"/>
      <c r="FO158" s="640"/>
      <c r="FP158" s="640"/>
      <c r="FQ158" s="640"/>
      <c r="FR158" s="640"/>
      <c r="FS158" s="641"/>
    </row>
    <row r="159" spans="1:178" ht="120" customHeight="1">
      <c r="C159" s="670"/>
      <c r="D159" s="670"/>
      <c r="E159" s="670"/>
      <c r="F159" s="670"/>
      <c r="G159" s="670"/>
      <c r="H159" s="670"/>
      <c r="I159" s="670"/>
      <c r="J159" s="901" t="s">
        <v>113</v>
      </c>
      <c r="K159" s="902" t="s">
        <v>342</v>
      </c>
      <c r="L159" s="902" t="s">
        <v>343</v>
      </c>
      <c r="M159" s="904" t="s">
        <v>344</v>
      </c>
      <c r="N159" s="905"/>
      <c r="O159" s="906"/>
      <c r="P159" s="776" t="s">
        <v>1950</v>
      </c>
      <c r="Q159" s="948"/>
      <c r="R159" s="777"/>
      <c r="S159" s="776" t="s">
        <v>345</v>
      </c>
      <c r="T159" s="948"/>
      <c r="U159" s="777"/>
      <c r="V159" s="776" t="s">
        <v>346</v>
      </c>
      <c r="W159" s="948"/>
      <c r="X159" s="777"/>
      <c r="Y159" s="904" t="s">
        <v>347</v>
      </c>
      <c r="Z159" s="905"/>
      <c r="AA159" s="906"/>
      <c r="AB159" s="904" t="s">
        <v>552</v>
      </c>
      <c r="AC159" s="905"/>
      <c r="AD159" s="906"/>
      <c r="AH159" s="627" t="s">
        <v>7220</v>
      </c>
      <c r="AI159" s="627"/>
      <c r="AJ159" s="627"/>
      <c r="AK159" s="627"/>
      <c r="AL159" s="627"/>
      <c r="AM159" s="627"/>
      <c r="AN159" s="627"/>
      <c r="AO159" s="639"/>
      <c r="AP159" s="273"/>
      <c r="AQ159" s="641" t="s">
        <v>7286</v>
      </c>
      <c r="AR159" s="627"/>
      <c r="AS159" s="627"/>
      <c r="AT159" s="627"/>
      <c r="AU159" s="627"/>
      <c r="AV159" s="627"/>
      <c r="AW159" s="627"/>
      <c r="AX159" s="627"/>
      <c r="AY159" s="273"/>
      <c r="AZ159" s="627" t="s">
        <v>7287</v>
      </c>
      <c r="BA159" s="627"/>
      <c r="BB159" s="627"/>
      <c r="BC159" s="627"/>
      <c r="BD159" s="627"/>
      <c r="BE159" s="627"/>
      <c r="BF159" s="627"/>
      <c r="BG159" s="627"/>
      <c r="BH159" s="273"/>
      <c r="BI159" s="627" t="s">
        <v>7288</v>
      </c>
      <c r="BJ159" s="627"/>
      <c r="BK159" s="627"/>
      <c r="BL159" s="627"/>
      <c r="BM159" s="627"/>
      <c r="BN159" s="627"/>
      <c r="BO159" s="627"/>
      <c r="BP159" s="627"/>
      <c r="BQ159" s="273"/>
      <c r="BR159" s="627" t="s">
        <v>7289</v>
      </c>
      <c r="BS159" s="627"/>
      <c r="BT159" s="627"/>
      <c r="BU159" s="627"/>
      <c r="BV159" s="627"/>
      <c r="BW159" s="627"/>
      <c r="BX159" s="627"/>
      <c r="BY159" s="627"/>
      <c r="BZ159" s="273"/>
      <c r="CA159" s="627" t="s">
        <v>7290</v>
      </c>
      <c r="CB159" s="627"/>
      <c r="CC159" s="627"/>
      <c r="CD159" s="627"/>
      <c r="CE159" s="627"/>
      <c r="CF159" s="627"/>
      <c r="CG159" s="627"/>
      <c r="CH159" s="627"/>
      <c r="CI159" s="273"/>
      <c r="CJ159" s="627" t="s">
        <v>7291</v>
      </c>
      <c r="CK159" s="627"/>
      <c r="CL159" s="627"/>
      <c r="CM159" s="627"/>
      <c r="CN159" s="627"/>
      <c r="CO159" s="627"/>
      <c r="CP159" s="627"/>
      <c r="CQ159" s="627"/>
      <c r="CR159" s="273"/>
      <c r="CS159" s="627" t="s">
        <v>7292</v>
      </c>
      <c r="CT159" s="627"/>
      <c r="CU159" s="627"/>
      <c r="CV159" s="627"/>
      <c r="CW159" s="627"/>
      <c r="CX159" s="627"/>
      <c r="CY159" s="627"/>
      <c r="CZ159" s="627"/>
      <c r="DA159" s="273"/>
      <c r="DB159" s="627" t="s">
        <v>7293</v>
      </c>
      <c r="DC159" s="627"/>
      <c r="DD159" s="627"/>
      <c r="DE159" s="627"/>
      <c r="DF159" s="627"/>
      <c r="DG159" s="627"/>
      <c r="DH159" s="627"/>
      <c r="DI159" s="627"/>
      <c r="DJ159" s="273"/>
      <c r="DK159" s="627" t="s">
        <v>7294</v>
      </c>
      <c r="DL159" s="627"/>
      <c r="DM159" s="627"/>
      <c r="DN159" s="627"/>
      <c r="DO159" s="627"/>
      <c r="DP159" s="627"/>
      <c r="DQ159" s="627"/>
      <c r="DR159" s="627"/>
      <c r="DS159" s="273"/>
      <c r="DT159" s="747" t="s">
        <v>7224</v>
      </c>
      <c r="DU159" s="747"/>
      <c r="DV159" s="747"/>
      <c r="DW159" s="747"/>
      <c r="DX159" s="747"/>
      <c r="DY159" s="748"/>
      <c r="EA159" s="901" t="s">
        <v>7248</v>
      </c>
      <c r="EB159" s="901" t="s">
        <v>113</v>
      </c>
      <c r="EC159" s="902" t="s">
        <v>342</v>
      </c>
      <c r="ED159" s="902" t="s">
        <v>343</v>
      </c>
      <c r="EE159" s="904" t="s">
        <v>344</v>
      </c>
      <c r="EF159" s="905"/>
      <c r="EG159" s="906"/>
      <c r="EH159" s="904" t="s">
        <v>1950</v>
      </c>
      <c r="EI159" s="905"/>
      <c r="EJ159" s="906"/>
      <c r="EK159" s="904" t="s">
        <v>345</v>
      </c>
      <c r="EL159" s="905"/>
      <c r="EM159" s="906"/>
      <c r="EN159" s="904" t="s">
        <v>346</v>
      </c>
      <c r="EO159" s="905"/>
      <c r="EP159" s="906"/>
      <c r="EQ159" s="904" t="s">
        <v>347</v>
      </c>
      <c r="ER159" s="905"/>
      <c r="ES159" s="906"/>
      <c r="ET159" s="904" t="s">
        <v>552</v>
      </c>
      <c r="EU159" s="905"/>
      <c r="EV159" s="906"/>
      <c r="EX159" s="901" t="s">
        <v>7227</v>
      </c>
      <c r="EY159" s="901" t="s">
        <v>113</v>
      </c>
      <c r="EZ159" s="902" t="s">
        <v>342</v>
      </c>
      <c r="FA159" s="902" t="s">
        <v>343</v>
      </c>
      <c r="FB159" s="904" t="s">
        <v>344</v>
      </c>
      <c r="FC159" s="905"/>
      <c r="FD159" s="906"/>
      <c r="FE159" s="904" t="s">
        <v>1950</v>
      </c>
      <c r="FF159" s="905"/>
      <c r="FG159" s="906"/>
      <c r="FH159" s="904" t="s">
        <v>345</v>
      </c>
      <c r="FI159" s="905"/>
      <c r="FJ159" s="906"/>
      <c r="FK159" s="904" t="s">
        <v>346</v>
      </c>
      <c r="FL159" s="905"/>
      <c r="FM159" s="906"/>
      <c r="FN159" s="904" t="s">
        <v>347</v>
      </c>
      <c r="FO159" s="905"/>
      <c r="FP159" s="906"/>
      <c r="FQ159" s="904" t="s">
        <v>552</v>
      </c>
      <c r="FR159" s="905"/>
      <c r="FS159" s="906"/>
    </row>
    <row r="160" spans="1:178" ht="48" customHeight="1">
      <c r="C160" s="670"/>
      <c r="D160" s="670"/>
      <c r="E160" s="670"/>
      <c r="F160" s="670"/>
      <c r="G160" s="670"/>
      <c r="H160" s="670"/>
      <c r="I160" s="670"/>
      <c r="J160" s="822"/>
      <c r="K160" s="903"/>
      <c r="L160" s="903"/>
      <c r="M160" s="97" t="s">
        <v>350</v>
      </c>
      <c r="N160" s="111" t="s">
        <v>342</v>
      </c>
      <c r="O160" s="111" t="s">
        <v>343</v>
      </c>
      <c r="P160" s="97" t="s">
        <v>350</v>
      </c>
      <c r="Q160" s="111" t="s">
        <v>342</v>
      </c>
      <c r="R160" s="111" t="s">
        <v>343</v>
      </c>
      <c r="S160" s="97" t="s">
        <v>350</v>
      </c>
      <c r="T160" s="111" t="s">
        <v>342</v>
      </c>
      <c r="U160" s="111" t="s">
        <v>343</v>
      </c>
      <c r="V160" s="97" t="s">
        <v>350</v>
      </c>
      <c r="W160" s="111" t="s">
        <v>342</v>
      </c>
      <c r="X160" s="111" t="s">
        <v>343</v>
      </c>
      <c r="Y160" s="97" t="s">
        <v>350</v>
      </c>
      <c r="Z160" s="111" t="s">
        <v>342</v>
      </c>
      <c r="AA160" s="111" t="s">
        <v>343</v>
      </c>
      <c r="AB160" s="97" t="s">
        <v>350</v>
      </c>
      <c r="AC160" s="111" t="s">
        <v>342</v>
      </c>
      <c r="AD160" s="111" t="s">
        <v>343</v>
      </c>
      <c r="AH160" s="627" t="s">
        <v>7220</v>
      </c>
      <c r="AI160" s="627"/>
      <c r="AJ160" s="627" t="s">
        <v>7221</v>
      </c>
      <c r="AK160" s="627"/>
      <c r="AL160" s="627" t="s">
        <v>7222</v>
      </c>
      <c r="AM160" s="627"/>
      <c r="AN160" s="627" t="s">
        <v>7223</v>
      </c>
      <c r="AO160" s="639"/>
      <c r="AP160" s="274"/>
      <c r="AQ160" s="641" t="s">
        <v>7220</v>
      </c>
      <c r="AR160" s="627"/>
      <c r="AS160" s="627" t="s">
        <v>7221</v>
      </c>
      <c r="AT160" s="627"/>
      <c r="AU160" s="627" t="s">
        <v>7222</v>
      </c>
      <c r="AV160" s="627"/>
      <c r="AW160" s="627" t="s">
        <v>7223</v>
      </c>
      <c r="AX160" s="627"/>
      <c r="AY160" s="274"/>
      <c r="AZ160" s="627" t="s">
        <v>7220</v>
      </c>
      <c r="BA160" s="627"/>
      <c r="BB160" s="627" t="s">
        <v>7221</v>
      </c>
      <c r="BC160" s="627"/>
      <c r="BD160" s="627" t="s">
        <v>7222</v>
      </c>
      <c r="BE160" s="627"/>
      <c r="BF160" s="627" t="s">
        <v>7223</v>
      </c>
      <c r="BG160" s="627"/>
      <c r="BH160" s="274"/>
      <c r="BI160" s="627" t="s">
        <v>7220</v>
      </c>
      <c r="BJ160" s="627"/>
      <c r="BK160" s="627" t="s">
        <v>7221</v>
      </c>
      <c r="BL160" s="627"/>
      <c r="BM160" s="627" t="s">
        <v>7222</v>
      </c>
      <c r="BN160" s="627"/>
      <c r="BO160" s="627" t="s">
        <v>7223</v>
      </c>
      <c r="BP160" s="627"/>
      <c r="BQ160" s="274"/>
      <c r="BR160" s="627" t="s">
        <v>7220</v>
      </c>
      <c r="BS160" s="627"/>
      <c r="BT160" s="627" t="s">
        <v>7221</v>
      </c>
      <c r="BU160" s="627"/>
      <c r="BV160" s="627" t="s">
        <v>7222</v>
      </c>
      <c r="BW160" s="627"/>
      <c r="BX160" s="627" t="s">
        <v>7223</v>
      </c>
      <c r="BY160" s="627"/>
      <c r="BZ160" s="274"/>
      <c r="CA160" s="627" t="s">
        <v>7220</v>
      </c>
      <c r="CB160" s="627"/>
      <c r="CC160" s="627" t="s">
        <v>7221</v>
      </c>
      <c r="CD160" s="627"/>
      <c r="CE160" s="627" t="s">
        <v>7222</v>
      </c>
      <c r="CF160" s="627"/>
      <c r="CG160" s="627" t="s">
        <v>7223</v>
      </c>
      <c r="CH160" s="627"/>
      <c r="CI160" s="274"/>
      <c r="CJ160" s="627" t="s">
        <v>7220</v>
      </c>
      <c r="CK160" s="627"/>
      <c r="CL160" s="627" t="s">
        <v>7221</v>
      </c>
      <c r="CM160" s="627"/>
      <c r="CN160" s="627" t="s">
        <v>7222</v>
      </c>
      <c r="CO160" s="627"/>
      <c r="CP160" s="627" t="s">
        <v>7223</v>
      </c>
      <c r="CQ160" s="627"/>
      <c r="CR160" s="274"/>
      <c r="CS160" s="627" t="s">
        <v>7220</v>
      </c>
      <c r="CT160" s="627"/>
      <c r="CU160" s="627" t="s">
        <v>7221</v>
      </c>
      <c r="CV160" s="627"/>
      <c r="CW160" s="627" t="s">
        <v>7222</v>
      </c>
      <c r="CX160" s="627"/>
      <c r="CY160" s="627" t="s">
        <v>7223</v>
      </c>
      <c r="CZ160" s="627"/>
      <c r="DA160" s="274"/>
      <c r="DB160" s="627" t="s">
        <v>7220</v>
      </c>
      <c r="DC160" s="627"/>
      <c r="DD160" s="627" t="s">
        <v>7221</v>
      </c>
      <c r="DE160" s="627"/>
      <c r="DF160" s="627" t="s">
        <v>7222</v>
      </c>
      <c r="DG160" s="627"/>
      <c r="DH160" s="627" t="s">
        <v>7223</v>
      </c>
      <c r="DI160" s="627"/>
      <c r="DJ160" s="274"/>
      <c r="DK160" s="627" t="s">
        <v>7220</v>
      </c>
      <c r="DL160" s="627"/>
      <c r="DM160" s="627" t="s">
        <v>7221</v>
      </c>
      <c r="DN160" s="627"/>
      <c r="DO160" s="627" t="s">
        <v>7222</v>
      </c>
      <c r="DP160" s="627"/>
      <c r="DQ160" s="627" t="s">
        <v>7223</v>
      </c>
      <c r="DR160" s="627"/>
      <c r="DS160" s="274"/>
      <c r="DT160" s="747" t="s">
        <v>7225</v>
      </c>
      <c r="DU160" s="748"/>
      <c r="DV160" s="639" t="s">
        <v>7226</v>
      </c>
      <c r="DW160" s="641"/>
      <c r="DX160" s="639" t="s">
        <v>7227</v>
      </c>
      <c r="DY160" s="641"/>
      <c r="EA160" s="822"/>
      <c r="EB160" s="822"/>
      <c r="EC160" s="903"/>
      <c r="ED160" s="903"/>
      <c r="EE160" s="97" t="s">
        <v>350</v>
      </c>
      <c r="EF160" s="111" t="s">
        <v>342</v>
      </c>
      <c r="EG160" s="111" t="s">
        <v>343</v>
      </c>
      <c r="EH160" s="97" t="s">
        <v>350</v>
      </c>
      <c r="EI160" s="111" t="s">
        <v>342</v>
      </c>
      <c r="EJ160" s="111" t="s">
        <v>343</v>
      </c>
      <c r="EK160" s="97" t="s">
        <v>350</v>
      </c>
      <c r="EL160" s="111" t="s">
        <v>342</v>
      </c>
      <c r="EM160" s="111" t="s">
        <v>343</v>
      </c>
      <c r="EN160" s="97" t="s">
        <v>350</v>
      </c>
      <c r="EO160" s="111" t="s">
        <v>342</v>
      </c>
      <c r="EP160" s="111" t="s">
        <v>343</v>
      </c>
      <c r="EQ160" s="97" t="s">
        <v>350</v>
      </c>
      <c r="ER160" s="111" t="s">
        <v>342</v>
      </c>
      <c r="ES160" s="111" t="s">
        <v>343</v>
      </c>
      <c r="ET160" s="97" t="s">
        <v>350</v>
      </c>
      <c r="EU160" s="111" t="s">
        <v>342</v>
      </c>
      <c r="EV160" s="111" t="s">
        <v>343</v>
      </c>
      <c r="EX160" s="822"/>
      <c r="EY160" s="822"/>
      <c r="EZ160" s="903"/>
      <c r="FA160" s="903"/>
      <c r="FB160" s="97" t="s">
        <v>350</v>
      </c>
      <c r="FC160" s="111" t="s">
        <v>342</v>
      </c>
      <c r="FD160" s="111" t="s">
        <v>343</v>
      </c>
      <c r="FE160" s="97" t="s">
        <v>350</v>
      </c>
      <c r="FF160" s="111" t="s">
        <v>342</v>
      </c>
      <c r="FG160" s="111" t="s">
        <v>343</v>
      </c>
      <c r="FH160" s="97" t="s">
        <v>350</v>
      </c>
      <c r="FI160" s="111" t="s">
        <v>342</v>
      </c>
      <c r="FJ160" s="111" t="s">
        <v>343</v>
      </c>
      <c r="FK160" s="97" t="s">
        <v>350</v>
      </c>
      <c r="FL160" s="111" t="s">
        <v>342</v>
      </c>
      <c r="FM160" s="111" t="s">
        <v>343</v>
      </c>
      <c r="FN160" s="97" t="s">
        <v>350</v>
      </c>
      <c r="FO160" s="111" t="s">
        <v>342</v>
      </c>
      <c r="FP160" s="111" t="s">
        <v>343</v>
      </c>
      <c r="FQ160" s="97" t="s">
        <v>350</v>
      </c>
      <c r="FR160" s="111" t="s">
        <v>342</v>
      </c>
      <c r="FS160" s="111" t="s">
        <v>343</v>
      </c>
      <c r="FU160" s="666" t="s">
        <v>7285</v>
      </c>
      <c r="FV160" s="666"/>
    </row>
    <row r="161" spans="1:178" s="72" customFormat="1" ht="48" customHeight="1">
      <c r="A161" s="131"/>
      <c r="B161" s="15"/>
      <c r="C161" s="278" t="s">
        <v>66</v>
      </c>
      <c r="D161" s="792" t="s">
        <v>358</v>
      </c>
      <c r="E161" s="793"/>
      <c r="F161" s="793"/>
      <c r="G161" s="793"/>
      <c r="H161" s="793"/>
      <c r="I161" s="793"/>
      <c r="J161" s="433"/>
      <c r="K161" s="433"/>
      <c r="L161" s="433"/>
      <c r="M161" s="433"/>
      <c r="N161" s="433"/>
      <c r="O161" s="433"/>
      <c r="P161" s="433"/>
      <c r="Q161" s="433"/>
      <c r="R161" s="433"/>
      <c r="S161" s="433"/>
      <c r="T161" s="433"/>
      <c r="U161" s="433"/>
      <c r="V161" s="433"/>
      <c r="W161" s="433"/>
      <c r="X161" s="433"/>
      <c r="Y161" s="433"/>
      <c r="Z161" s="433"/>
      <c r="AA161" s="433"/>
      <c r="AB161" s="433"/>
      <c r="AC161" s="432"/>
      <c r="AD161" s="432"/>
      <c r="AE161" s="12"/>
      <c r="AF161" s="122"/>
      <c r="AH161" s="627">
        <f t="shared" ref="AH161:AH166" si="53">J161</f>
        <v>0</v>
      </c>
      <c r="AI161" s="627"/>
      <c r="AJ161" s="627">
        <f t="shared" ref="AJ161:AJ166" si="54">COUNTIF(K161:L161,"NS")</f>
        <v>0</v>
      </c>
      <c r="AK161" s="627"/>
      <c r="AL161" s="627">
        <f t="shared" ref="AL161:AL166" si="55">IF(COUNTIF(K161:L161,"NA")=COUNTA($K$159:$L$160),"NA",SUM(K161:L161))</f>
        <v>0</v>
      </c>
      <c r="AM161" s="627"/>
      <c r="AN161" s="627">
        <f t="shared" ref="AN161:AN166" si="56">IF($AH$155=$AJ$155,0,IF(OR(AND(AH161=0,AJ161&gt;0),AND(AH161="NS",AL161&gt;0),AND(AH161="NS",AJ161=0, AL161=0),AND(AH161="NA",AJ161&gt;0,AL161=0)),1,IF(OR(AND(AH161&gt;0,AJ161=2),AND(AH161="NS",AJ161=2),AND(AH161="NS",AL161=0, AJ161&gt;0), AH161=AL161),0,1)))</f>
        <v>0</v>
      </c>
      <c r="AO161" s="639"/>
      <c r="AP161" s="274"/>
      <c r="AQ161" s="641">
        <f t="shared" ref="AQ161:AQ166" si="57">M161</f>
        <v>0</v>
      </c>
      <c r="AR161" s="627"/>
      <c r="AS161" s="627">
        <f t="shared" ref="AS161:AS166" si="58">COUNTIF(N161:O161,"NS")</f>
        <v>0</v>
      </c>
      <c r="AT161" s="627"/>
      <c r="AU161" s="627">
        <f t="shared" ref="AU161:AU166" si="59">IF(COUNTIF(N161:O161,"NA")=COUNTA($N$160:$O$160),"NA",SUM(N161:O161))</f>
        <v>0</v>
      </c>
      <c r="AV161" s="627"/>
      <c r="AW161" s="627">
        <f t="shared" ref="AW161:AW166" si="60">IF($AH$155=$AJ$155,0,IF(OR(AND(AQ161=0,AS161&gt;0),AND(AQ161="NS",AU161&gt;0),AND(AQ161="NS",AS161=0, AU161=0),AND(AQ161="NA",AS161&gt;0,AU161=0)),1,IF(OR(AND(AQ161&gt;0,AS161=2),AND(AQ161="NS",AS161=2),AND(AQ161="NS",AU161=0, AS161&gt;0), AQ161=AU161),0,1)))</f>
        <v>0</v>
      </c>
      <c r="AX161" s="639"/>
      <c r="AY161" s="274"/>
      <c r="AZ161" s="896">
        <f t="shared" ref="AZ161:AZ166" si="61">P161</f>
        <v>0</v>
      </c>
      <c r="BA161" s="627"/>
      <c r="BB161" s="627">
        <f t="shared" ref="BB161:BB166" si="62">COUNTIF(Q161:R161,"NS")</f>
        <v>0</v>
      </c>
      <c r="BC161" s="627"/>
      <c r="BD161" s="627">
        <f t="shared" ref="BD161:BD166" si="63">IF(COUNTIF(Q161:R161,"NA")=COUNTA($Q$160:$R$160),"NA",SUM(Q161:R161))</f>
        <v>0</v>
      </c>
      <c r="BE161" s="627"/>
      <c r="BF161" s="627">
        <f t="shared" ref="BF161:BF166" si="64">IF($AH$155=$AJ$155,0,IF(OR(AND(AZ161=0,BB161&gt;0),AND(AZ161="NS",BD161&gt;0),AND(AZ161="NS",BB161=0, BD161=0),AND(AZ161="NA",BB161&gt;0,BD161=0)),1,IF(OR(AND(AZ161&gt;0,BB161=2),AND(AZ161="NS",BB161=2),AND(AZ161="NS",BD161=0, BB161&gt;0), AZ161=BD161),0,1)))</f>
        <v>0</v>
      </c>
      <c r="BG161" s="639"/>
      <c r="BH161" s="274"/>
      <c r="BI161" s="627">
        <f t="shared" ref="BI161:BI166" si="65">S161</f>
        <v>0</v>
      </c>
      <c r="BJ161" s="627"/>
      <c r="BK161" s="627">
        <f t="shared" ref="BK161:BK166" si="66">COUNTIF(T161:U161,"NS")</f>
        <v>0</v>
      </c>
      <c r="BL161" s="627"/>
      <c r="BM161" s="627">
        <f t="shared" ref="BM161:BM166" si="67">IF(COUNTIF(T161:U161,"NA")=COUNTA($T$160:$U$160),"NA",SUM(T161:U161))</f>
        <v>0</v>
      </c>
      <c r="BN161" s="627"/>
      <c r="BO161" s="627">
        <f t="shared" ref="BO161:BO166" si="68">IF($AH$155=$AJ$155,0,IF(OR(AND(BI161=0,BK161&gt;0),AND(BI161="NS",BM161&gt;0),AND(BI161="NS",BK161=0, BM161=0),AND(BI161="NA",BK161&gt;0,BM161=0)),1,IF(OR(AND(BI161&gt;0,BK161=2),AND(BI161="NS",BK161=2),AND(BI161="NS",BM161=0, BK161&gt;0), BI161=BM161),0,1)))</f>
        <v>0</v>
      </c>
      <c r="BP161" s="639"/>
      <c r="BQ161" s="274"/>
      <c r="BR161" s="896">
        <f t="shared" ref="BR161:BR166" si="69">V161</f>
        <v>0</v>
      </c>
      <c r="BS161" s="627"/>
      <c r="BT161" s="627">
        <f t="shared" ref="BT161:BT166" si="70">COUNTIF(W161:X161,"NS")</f>
        <v>0</v>
      </c>
      <c r="BU161" s="627"/>
      <c r="BV161" s="627">
        <f t="shared" ref="BV161:BV166" si="71">IF(COUNTIF(W161:X161,"NA")=COUNTA($W$160:$X$160),"NA",SUM(W161:X161))</f>
        <v>0</v>
      </c>
      <c r="BW161" s="627"/>
      <c r="BX161" s="627">
        <f t="shared" ref="BX161:BX166" si="72">IF($AH$155=$AJ$155,0,IF(OR(AND(BR161=0,BT161&gt;0),AND(BR161="NS",BV161&gt;0),AND(BR161="NS",BT161=0, BV161=0),AND(BR161="NA",BT161&gt;0,BV161=0)),1,IF(OR(AND(BR161&gt;0,BT161=2),AND(BR161="NS",BT161=2),AND(BR161="NS",BV161=0, BT161&gt;0), BR161=BV161),0,1)))</f>
        <v>0</v>
      </c>
      <c r="BY161" s="639"/>
      <c r="BZ161" s="274"/>
      <c r="CA161" s="627">
        <f t="shared" ref="CA161:CA166" si="73">Y161</f>
        <v>0</v>
      </c>
      <c r="CB161" s="627"/>
      <c r="CC161" s="627">
        <f t="shared" ref="CC161:CC166" si="74">COUNTIF(Z161:AA161,"NS")</f>
        <v>0</v>
      </c>
      <c r="CD161" s="627"/>
      <c r="CE161" s="627">
        <f t="shared" ref="CE161:CE166" si="75">IF(COUNTIF(Z161:AA161,"NA")=COUNTA($Z$160:$AA$160),"NA",SUM(Z161:AA161))</f>
        <v>0</v>
      </c>
      <c r="CF161" s="627"/>
      <c r="CG161" s="627">
        <f t="shared" ref="CG161:CG166" si="76">IF($AH$155=$AJ$155,0,IF(OR(AND(CA161=0,CC161&gt;0),AND(CA161="NS",CE161&gt;0),AND(CA161="NS",CC161=0, CE161=0),AND(CA161="NA",CC161&gt;0,CE161=0)),1,IF(OR(AND(CA161&gt;0,CC161=2),AND(CA161="NS",CC161=2),AND(CA161="NS",CE161=0, CC161&gt;0), CA161=CE161),0,1)))</f>
        <v>0</v>
      </c>
      <c r="CH161" s="639"/>
      <c r="CI161" s="274"/>
      <c r="CJ161" s="627">
        <f t="shared" ref="CJ161:CJ166" si="77">AB161</f>
        <v>0</v>
      </c>
      <c r="CK161" s="627"/>
      <c r="CL161" s="627">
        <f t="shared" ref="CL161:CL166" si="78">COUNTIF(AC161:AD161,"NS")</f>
        <v>0</v>
      </c>
      <c r="CM161" s="627"/>
      <c r="CN161" s="627">
        <f t="shared" ref="CN161:CN166" si="79">IF(COUNTIF(AC161:AD161,"NA")=COUNTA($AC$160:$AD$160),"NA",SUM(AC161:AD161))</f>
        <v>0</v>
      </c>
      <c r="CO161" s="627"/>
      <c r="CP161" s="627">
        <f t="shared" ref="CP161:CP166" si="80">IF($AH$155=$AJ$155,0,IF(OR(AND(CJ161=0,CL161&gt;0),AND(CJ161="NS",CN161&gt;0),AND(CJ161="NS",CL161=0, CN161=0),AND(CJ161="NA",CL161&gt;0,CN161=0)),1,IF(OR(AND(CJ161&gt;0,CL161=2),AND(CJ161="NS",CL161=2),AND(CJ161="NS",CN161=0, CL161&gt;0), CJ161=CN161),0,1)))</f>
        <v>0</v>
      </c>
      <c r="CQ161" s="639"/>
      <c r="CR161" s="274"/>
      <c r="CS161" s="627">
        <f t="shared" ref="CS161:CS166" si="81">K161</f>
        <v>0</v>
      </c>
      <c r="CT161" s="627"/>
      <c r="CU161" s="627">
        <f t="shared" ref="CU161:CU166" si="82">COUNTIF(N161,"NS")+COUNTIF(Q161,"NS")+COUNTIF(T161,"NS")+COUNTIF(W161,"NS")+COUNTIF(Z161,"NS")+COUNTIF(AC161,"NS")</f>
        <v>0</v>
      </c>
      <c r="CV161" s="627"/>
      <c r="CW161" s="627">
        <f t="shared" ref="CW161:CW166" si="83">IF(COUNTIF(N161,"NA")+COUNTIF(Q161,"NA")+COUNTIF(T161,"NA")+COUNTIF(W161,"NA")+COUNTIF(Z161,"NA")+COUNTIF(AC161,"NA")=COUNTA($N$160,$Q$160,$T$160,$W$160,$Z$160,$AC$160),"NA",SUM(N161,Q161,T161,W161,Z161,AC161))</f>
        <v>0</v>
      </c>
      <c r="CX161" s="627"/>
      <c r="CY161" s="627">
        <f t="shared" ref="CY161:CY166" si="84">IF($AH$155=$AJ$155,0,IF(OR(AND(CS161=0,CU161&gt;0),AND(CS161="NS",CW161&gt;0),AND(CS161="NS",CU161=0, CW161=0),AND(CS161="NA",CU161&gt;0,CW161=0)),1,IF(OR(AND(CS161&gt;0,CU161=2),AND(CS161="NS",CU161=2),AND(CS161="NS",CW161=0, CU161&gt;0), CS161=CW161),0,1)))</f>
        <v>0</v>
      </c>
      <c r="CZ161" s="639"/>
      <c r="DA161" s="274"/>
      <c r="DB161" s="627">
        <f t="shared" ref="DB161:DB166" si="85">L161</f>
        <v>0</v>
      </c>
      <c r="DC161" s="627"/>
      <c r="DD161" s="627">
        <f t="shared" ref="DD161:DD166" si="86">COUNTIF(O161,"NS")+COUNTIF(R161,"NS")+COUNTIF(U161,"NS")+COUNTIF(X161,"NS")+COUNTIF(AA161,"NS")+COUNTIF(AD161,"NS")</f>
        <v>0</v>
      </c>
      <c r="DE161" s="627"/>
      <c r="DF161" s="627">
        <f t="shared" ref="DF161:DF166" si="87">IF(COUNTIF(O161,"NA")+COUNTIF(R161,"NA")+COUNTIF(U161,"NA")+COUNTIF(X161,"NA")+COUNTIF(AA161,"NA")+COUNTIF(AD161,"NA")=COUNTA($O$160,$R$160,$U$160,$X$160,$AA$160,$AD$160),"NA",SUM(O161,R161,U161,X161,AA161,AD161))</f>
        <v>0</v>
      </c>
      <c r="DG161" s="627"/>
      <c r="DH161" s="627">
        <f t="shared" ref="DH161:DH166" si="88">IF($AH$155=$AJ$155,0,IF(OR(AND(DB161=0,DD161&gt;0),AND(DB161="NS",DF161&gt;0),AND(DB161="NS",DD161=0, DF161=0),AND(DB161="NA",DD161&gt;0,DF161=0)),1,IF(OR(AND(DB161&gt;0,DD161=2),AND(DB161="NS",DD161=2),AND(DB161="NS",DF161=0, DD161&gt;0), DB161=DF161),0,1)))</f>
        <v>0</v>
      </c>
      <c r="DI161" s="639"/>
      <c r="DJ161" s="274"/>
      <c r="DK161" s="627">
        <f t="shared" ref="DK161:DK166" si="89">J161</f>
        <v>0</v>
      </c>
      <c r="DL161" s="627"/>
      <c r="DM161" s="896">
        <f t="shared" ref="DM161:DM166" si="90">COUNTIF(M161,"NS")+COUNTIF(P161,"NS")+COUNTIF(S161,"NS")+COUNTIF(V161,"NS")+COUNTIF(Y161,"NS")+COUNTIF(AB161,"NS")</f>
        <v>0</v>
      </c>
      <c r="DN161" s="627"/>
      <c r="DO161" s="627">
        <f t="shared" ref="DO161:DO166" si="91">IF(COUNTIF(M161,"NA")+COUNTIF(P161,"NA")+COUNTIF(S161,"NA")+COUNTIF(V161,"NA")+COUNTIF(Y161,"NA")+COUNTIF(AB161,"NA")=COUNTA($M$160,$P$160,$S$160,$V$160,$Y$160,$AB$160),"NA",SUM(M161,P161,S161,V161,Y161,AB161))</f>
        <v>0</v>
      </c>
      <c r="DP161" s="627"/>
      <c r="DQ161" s="627">
        <f t="shared" ref="DQ161:DQ166" si="92">IF($AH$155=$AJ$155,0,IF(OR(AND(DK161=0,DM161&gt;0),AND(DK161="NS",DO161&gt;0),AND(DK161="NS",DM161=0, DO161=0),AND(DK161="NA",DM161&gt;0,DO161=0)),1,IF(OR(AND(DK161&gt;0,DM161=2),AND(DK161="NS",DM161=2),AND(DK161="NS",DO161=0, DM161&gt;0), DK161=DO161),0,1)))</f>
        <v>0</v>
      </c>
      <c r="DR161" s="639"/>
      <c r="DS161" s="274"/>
      <c r="DT161" s="747">
        <f t="shared" ref="DT161:DT166" si="93">IF(SUM(AN161,AW161,BF161,BO161,BX161,CG161,CP161,CY161,DH161,DQ161)=0,0,1)</f>
        <v>0</v>
      </c>
      <c r="DU161" s="748"/>
      <c r="DV161" s="639" t="str">
        <f>IF(DT161=0,"",IF(SUM($DT$161:DT161)=1,DX161,IF($DT$167&gt;SUM($DT$161:DT161),_xlfn.CONCAT(", ",DX161),IF($DT$167=SUM($DT$161:DT161),_xlfn.CONCAT(" y ",DX161,".")))))</f>
        <v/>
      </c>
      <c r="DW161" s="641" t="str">
        <f>IF(DU161=0,"", IF(SUM($AN161:DU$519)=1,DX161, IF($AN$526&gt;SUM($AN161:DU$519),_xlfn.CONCAT(", ",DX161), IF($AN$526=SUM($AN161:DU$519),_xlfn.CONCAT(" y ",DX161,".")))))</f>
        <v/>
      </c>
      <c r="DX161" s="639">
        <f t="shared" ref="DX161:DX166" si="94">_xlfn.NUMBERVALUE(C161)</f>
        <v>1</v>
      </c>
      <c r="DY161" s="641"/>
      <c r="DZ161" s="101"/>
      <c r="EA161" s="112">
        <v>2.2000000000000002</v>
      </c>
      <c r="EB161" s="147">
        <f>$M$118</f>
        <v>0</v>
      </c>
      <c r="EC161" s="147">
        <f>$S$118</f>
        <v>0</v>
      </c>
      <c r="ED161" s="147">
        <f>$Y$118</f>
        <v>0</v>
      </c>
      <c r="EE161" s="147">
        <f>$M$112</f>
        <v>0</v>
      </c>
      <c r="EF161" s="147">
        <f>$S$112</f>
        <v>0</v>
      </c>
      <c r="EG161" s="147">
        <f>$Y$112</f>
        <v>0</v>
      </c>
      <c r="EH161" s="147">
        <f>$M$113</f>
        <v>0</v>
      </c>
      <c r="EI161" s="147">
        <f>$S$113</f>
        <v>0</v>
      </c>
      <c r="EJ161" s="147">
        <f>$Y$113</f>
        <v>0</v>
      </c>
      <c r="EK161" s="112">
        <f>$M$114</f>
        <v>0</v>
      </c>
      <c r="EL161" s="112">
        <f>$S$114</f>
        <v>0</v>
      </c>
      <c r="EM161" s="112">
        <f>$Y$114</f>
        <v>0</v>
      </c>
      <c r="EN161" s="112">
        <f>$M$115</f>
        <v>0</v>
      </c>
      <c r="EO161" s="112">
        <f>$S$115</f>
        <v>0</v>
      </c>
      <c r="EP161" s="112">
        <f>$Y$115</f>
        <v>0</v>
      </c>
      <c r="EQ161" s="112">
        <f>$M$116</f>
        <v>0</v>
      </c>
      <c r="ER161" s="112">
        <f>$S$116</f>
        <v>0</v>
      </c>
      <c r="ES161" s="112">
        <f>$Y$116</f>
        <v>0</v>
      </c>
      <c r="ET161" s="112">
        <f>$M$117</f>
        <v>0</v>
      </c>
      <c r="EU161" s="112">
        <f>$S$117</f>
        <v>0</v>
      </c>
      <c r="EV161" s="112">
        <f>$Y$117</f>
        <v>0</v>
      </c>
      <c r="EX161" s="112">
        <f t="shared" ref="EX161:EX166" si="95">_xlfn.NUMBERVALUE(C161)</f>
        <v>1</v>
      </c>
      <c r="EY161" s="98">
        <f t="shared" ref="EY161:EY166" si="96">IF($AH$155=$AJ$155,0,IF(OR(J161&lt;=EB$161,AND(EB$161&gt;0,OR(J161="NS",J161="NA"))),0,1))</f>
        <v>0</v>
      </c>
      <c r="EZ161" s="98">
        <f t="shared" ref="EZ161:FR161" si="97">IF($AH$155=$AJ$155,0,IF(OR(K161&lt;=EC$161,AND(EC$161&gt;0,OR(K161="NS",K161="NA"))),0,1))</f>
        <v>0</v>
      </c>
      <c r="FA161" s="98">
        <f t="shared" si="97"/>
        <v>0</v>
      </c>
      <c r="FB161" s="98">
        <f t="shared" si="97"/>
        <v>0</v>
      </c>
      <c r="FC161" s="98">
        <f t="shared" si="97"/>
        <v>0</v>
      </c>
      <c r="FD161" s="98">
        <f t="shared" si="97"/>
        <v>0</v>
      </c>
      <c r="FE161" s="98">
        <f t="shared" si="97"/>
        <v>0</v>
      </c>
      <c r="FF161" s="98">
        <f t="shared" si="97"/>
        <v>0</v>
      </c>
      <c r="FG161" s="98">
        <f t="shared" si="97"/>
        <v>0</v>
      </c>
      <c r="FH161" s="98">
        <f t="shared" si="97"/>
        <v>0</v>
      </c>
      <c r="FI161" s="98">
        <f t="shared" si="97"/>
        <v>0</v>
      </c>
      <c r="FJ161" s="98">
        <f t="shared" si="97"/>
        <v>0</v>
      </c>
      <c r="FK161" s="98">
        <f t="shared" si="97"/>
        <v>0</v>
      </c>
      <c r="FL161" s="98">
        <f t="shared" si="97"/>
        <v>0</v>
      </c>
      <c r="FM161" s="98">
        <f t="shared" si="97"/>
        <v>0</v>
      </c>
      <c r="FN161" s="98">
        <f t="shared" si="97"/>
        <v>0</v>
      </c>
      <c r="FO161" s="98">
        <f t="shared" si="97"/>
        <v>0</v>
      </c>
      <c r="FP161" s="98">
        <f t="shared" si="97"/>
        <v>0</v>
      </c>
      <c r="FQ161" s="98">
        <f t="shared" si="97"/>
        <v>0</v>
      </c>
      <c r="FR161" s="98">
        <f t="shared" si="97"/>
        <v>0</v>
      </c>
      <c r="FS161" s="98">
        <f t="shared" ref="FS161:FS166" si="98">IF($AH$155=$AJ$155,0,IF(OR(AD161&lt;=EV$161,AND(EV$161&gt;0,OR(AD161="NS",AD161="NA"))),0,1))</f>
        <v>0</v>
      </c>
      <c r="FU161" s="661">
        <f>IF($AH$155=$AJ$155,0,IF(COUNTIF(J161:AD166,"NS")=0,0,1))</f>
        <v>0</v>
      </c>
      <c r="FV161" s="661"/>
    </row>
    <row r="162" spans="1:178" s="72" customFormat="1" ht="36" customHeight="1">
      <c r="A162" s="131"/>
      <c r="B162" s="15"/>
      <c r="C162" s="279" t="s">
        <v>67</v>
      </c>
      <c r="D162" s="792" t="s">
        <v>359</v>
      </c>
      <c r="E162" s="793"/>
      <c r="F162" s="793"/>
      <c r="G162" s="793"/>
      <c r="H162" s="793"/>
      <c r="I162" s="793"/>
      <c r="J162" s="433"/>
      <c r="K162" s="433"/>
      <c r="L162" s="433"/>
      <c r="M162" s="433"/>
      <c r="N162" s="433"/>
      <c r="O162" s="433"/>
      <c r="P162" s="433"/>
      <c r="Q162" s="433"/>
      <c r="R162" s="433"/>
      <c r="S162" s="433"/>
      <c r="T162" s="433"/>
      <c r="U162" s="433"/>
      <c r="V162" s="433"/>
      <c r="W162" s="433"/>
      <c r="X162" s="433"/>
      <c r="Y162" s="433"/>
      <c r="Z162" s="433"/>
      <c r="AA162" s="433"/>
      <c r="AB162" s="433"/>
      <c r="AC162" s="432"/>
      <c r="AD162" s="432"/>
      <c r="AE162" s="12"/>
      <c r="AF162" s="122"/>
      <c r="AH162" s="627">
        <f t="shared" si="53"/>
        <v>0</v>
      </c>
      <c r="AI162" s="627"/>
      <c r="AJ162" s="627">
        <f t="shared" si="54"/>
        <v>0</v>
      </c>
      <c r="AK162" s="627"/>
      <c r="AL162" s="627">
        <f t="shared" si="55"/>
        <v>0</v>
      </c>
      <c r="AM162" s="627"/>
      <c r="AN162" s="627">
        <f t="shared" si="56"/>
        <v>0</v>
      </c>
      <c r="AO162" s="639"/>
      <c r="AP162" s="274"/>
      <c r="AQ162" s="641">
        <f t="shared" si="57"/>
        <v>0</v>
      </c>
      <c r="AR162" s="627"/>
      <c r="AS162" s="627">
        <f t="shared" si="58"/>
        <v>0</v>
      </c>
      <c r="AT162" s="627"/>
      <c r="AU162" s="627">
        <f t="shared" si="59"/>
        <v>0</v>
      </c>
      <c r="AV162" s="627"/>
      <c r="AW162" s="627">
        <f t="shared" si="60"/>
        <v>0</v>
      </c>
      <c r="AX162" s="639"/>
      <c r="AY162" s="274"/>
      <c r="AZ162" s="896">
        <f t="shared" si="61"/>
        <v>0</v>
      </c>
      <c r="BA162" s="627"/>
      <c r="BB162" s="627">
        <f t="shared" si="62"/>
        <v>0</v>
      </c>
      <c r="BC162" s="627"/>
      <c r="BD162" s="627">
        <f t="shared" si="63"/>
        <v>0</v>
      </c>
      <c r="BE162" s="627"/>
      <c r="BF162" s="627">
        <f t="shared" si="64"/>
        <v>0</v>
      </c>
      <c r="BG162" s="639"/>
      <c r="BH162" s="274"/>
      <c r="BI162" s="627">
        <f t="shared" si="65"/>
        <v>0</v>
      </c>
      <c r="BJ162" s="627"/>
      <c r="BK162" s="627">
        <f t="shared" si="66"/>
        <v>0</v>
      </c>
      <c r="BL162" s="627"/>
      <c r="BM162" s="627">
        <f t="shared" si="67"/>
        <v>0</v>
      </c>
      <c r="BN162" s="627"/>
      <c r="BO162" s="627">
        <f t="shared" si="68"/>
        <v>0</v>
      </c>
      <c r="BP162" s="639"/>
      <c r="BQ162" s="274"/>
      <c r="BR162" s="896">
        <f t="shared" si="69"/>
        <v>0</v>
      </c>
      <c r="BS162" s="627"/>
      <c r="BT162" s="627">
        <f t="shared" si="70"/>
        <v>0</v>
      </c>
      <c r="BU162" s="627"/>
      <c r="BV162" s="627">
        <f t="shared" si="71"/>
        <v>0</v>
      </c>
      <c r="BW162" s="627"/>
      <c r="BX162" s="627">
        <f t="shared" si="72"/>
        <v>0</v>
      </c>
      <c r="BY162" s="639"/>
      <c r="BZ162" s="274"/>
      <c r="CA162" s="627">
        <f t="shared" si="73"/>
        <v>0</v>
      </c>
      <c r="CB162" s="627"/>
      <c r="CC162" s="627">
        <f t="shared" si="74"/>
        <v>0</v>
      </c>
      <c r="CD162" s="627"/>
      <c r="CE162" s="627">
        <f t="shared" si="75"/>
        <v>0</v>
      </c>
      <c r="CF162" s="627"/>
      <c r="CG162" s="627">
        <f t="shared" si="76"/>
        <v>0</v>
      </c>
      <c r="CH162" s="639"/>
      <c r="CI162" s="274"/>
      <c r="CJ162" s="627">
        <f t="shared" si="77"/>
        <v>0</v>
      </c>
      <c r="CK162" s="627"/>
      <c r="CL162" s="627">
        <f t="shared" si="78"/>
        <v>0</v>
      </c>
      <c r="CM162" s="627"/>
      <c r="CN162" s="627">
        <f t="shared" si="79"/>
        <v>0</v>
      </c>
      <c r="CO162" s="627"/>
      <c r="CP162" s="627">
        <f t="shared" si="80"/>
        <v>0</v>
      </c>
      <c r="CQ162" s="639"/>
      <c r="CR162" s="274"/>
      <c r="CS162" s="627">
        <f t="shared" si="81"/>
        <v>0</v>
      </c>
      <c r="CT162" s="627"/>
      <c r="CU162" s="627">
        <f t="shared" si="82"/>
        <v>0</v>
      </c>
      <c r="CV162" s="627"/>
      <c r="CW162" s="627">
        <f t="shared" si="83"/>
        <v>0</v>
      </c>
      <c r="CX162" s="627"/>
      <c r="CY162" s="627">
        <f t="shared" si="84"/>
        <v>0</v>
      </c>
      <c r="CZ162" s="639"/>
      <c r="DA162" s="274"/>
      <c r="DB162" s="627">
        <f t="shared" si="85"/>
        <v>0</v>
      </c>
      <c r="DC162" s="627"/>
      <c r="DD162" s="627">
        <f t="shared" si="86"/>
        <v>0</v>
      </c>
      <c r="DE162" s="627"/>
      <c r="DF162" s="627">
        <f t="shared" si="87"/>
        <v>0</v>
      </c>
      <c r="DG162" s="627"/>
      <c r="DH162" s="627">
        <f t="shared" si="88"/>
        <v>0</v>
      </c>
      <c r="DI162" s="639"/>
      <c r="DJ162" s="274"/>
      <c r="DK162" s="627">
        <f t="shared" si="89"/>
        <v>0</v>
      </c>
      <c r="DL162" s="627"/>
      <c r="DM162" s="896">
        <f t="shared" si="90"/>
        <v>0</v>
      </c>
      <c r="DN162" s="627"/>
      <c r="DO162" s="627">
        <f t="shared" si="91"/>
        <v>0</v>
      </c>
      <c r="DP162" s="627"/>
      <c r="DQ162" s="627">
        <f t="shared" si="92"/>
        <v>0</v>
      </c>
      <c r="DR162" s="639"/>
      <c r="DS162" s="274"/>
      <c r="DT162" s="747">
        <f t="shared" si="93"/>
        <v>0</v>
      </c>
      <c r="DU162" s="748"/>
      <c r="DV162" s="639" t="str">
        <f>IF(DT162=0,"",IF(SUM($DT$161:DT162)=1,DX162,IF($DT$167&gt;SUM($DT$161:DT162),_xlfn.CONCAT(", ",DX162),IF($DT$167=SUM($DT$161:DT162),_xlfn.CONCAT(" y ",DX162,".")))))</f>
        <v/>
      </c>
      <c r="DW162" s="641" t="str">
        <f>IF(DU162=0,"", IF(SUM($AN162:DU$519)=1,DX162, IF($AN$526&gt;SUM($AN162:DU$519),_xlfn.CONCAT(", ",DX162), IF($AN$526=SUM($AN162:DU$519),_xlfn.CONCAT(" y ",DX162,".")))))</f>
        <v/>
      </c>
      <c r="DX162" s="639">
        <f t="shared" si="94"/>
        <v>2</v>
      </c>
      <c r="DY162" s="641"/>
      <c r="EA162" s="112">
        <v>2.4</v>
      </c>
      <c r="EB162" s="112">
        <f>J167</f>
        <v>0</v>
      </c>
      <c r="EC162" s="112">
        <f t="shared" ref="EC162:EV162" si="99">K167</f>
        <v>0</v>
      </c>
      <c r="ED162" s="112">
        <f t="shared" si="99"/>
        <v>0</v>
      </c>
      <c r="EE162" s="112">
        <f t="shared" si="99"/>
        <v>0</v>
      </c>
      <c r="EF162" s="112">
        <f t="shared" si="99"/>
        <v>0</v>
      </c>
      <c r="EG162" s="112">
        <f t="shared" si="99"/>
        <v>0</v>
      </c>
      <c r="EH162" s="112">
        <f t="shared" si="99"/>
        <v>0</v>
      </c>
      <c r="EI162" s="112">
        <f t="shared" si="99"/>
        <v>0</v>
      </c>
      <c r="EJ162" s="112">
        <f t="shared" si="99"/>
        <v>0</v>
      </c>
      <c r="EK162" s="112">
        <f t="shared" si="99"/>
        <v>0</v>
      </c>
      <c r="EL162" s="112">
        <f t="shared" si="99"/>
        <v>0</v>
      </c>
      <c r="EM162" s="112">
        <f t="shared" si="99"/>
        <v>0</v>
      </c>
      <c r="EN162" s="112">
        <f t="shared" si="99"/>
        <v>0</v>
      </c>
      <c r="EO162" s="112">
        <f t="shared" si="99"/>
        <v>0</v>
      </c>
      <c r="EP162" s="112">
        <f t="shared" si="99"/>
        <v>0</v>
      </c>
      <c r="EQ162" s="112">
        <f t="shared" si="99"/>
        <v>0</v>
      </c>
      <c r="ER162" s="112">
        <f t="shared" si="99"/>
        <v>0</v>
      </c>
      <c r="ES162" s="112">
        <f t="shared" si="99"/>
        <v>0</v>
      </c>
      <c r="ET162" s="112">
        <f t="shared" si="99"/>
        <v>0</v>
      </c>
      <c r="EU162" s="112">
        <f t="shared" si="99"/>
        <v>0</v>
      </c>
      <c r="EV162" s="112">
        <f t="shared" si="99"/>
        <v>0</v>
      </c>
      <c r="EX162" s="112">
        <f t="shared" si="95"/>
        <v>2</v>
      </c>
      <c r="EY162" s="98">
        <f t="shared" si="96"/>
        <v>0</v>
      </c>
      <c r="EZ162" s="98">
        <f t="shared" ref="EZ162:FI166" si="100">IF($AH$155=$AJ$155,0,IF(OR(K162&lt;=EC$161,AND(EC$161&gt;0,OR(K162="NS",K162="NA"))),0,1))</f>
        <v>0</v>
      </c>
      <c r="FA162" s="98">
        <f t="shared" si="100"/>
        <v>0</v>
      </c>
      <c r="FB162" s="98">
        <f t="shared" si="100"/>
        <v>0</v>
      </c>
      <c r="FC162" s="98">
        <f t="shared" si="100"/>
        <v>0</v>
      </c>
      <c r="FD162" s="98">
        <f t="shared" si="100"/>
        <v>0</v>
      </c>
      <c r="FE162" s="98">
        <f t="shared" si="100"/>
        <v>0</v>
      </c>
      <c r="FF162" s="98">
        <f t="shared" si="100"/>
        <v>0</v>
      </c>
      <c r="FG162" s="98">
        <f t="shared" si="100"/>
        <v>0</v>
      </c>
      <c r="FH162" s="98">
        <f t="shared" si="100"/>
        <v>0</v>
      </c>
      <c r="FI162" s="98">
        <f t="shared" si="100"/>
        <v>0</v>
      </c>
      <c r="FJ162" s="98">
        <f t="shared" ref="FJ162:FR166" si="101">IF($AH$155=$AJ$155,0,IF(OR(U162&lt;=EM$161,AND(EM$161&gt;0,OR(U162="NS",U162="NA"))),0,1))</f>
        <v>0</v>
      </c>
      <c r="FK162" s="98">
        <f t="shared" si="101"/>
        <v>0</v>
      </c>
      <c r="FL162" s="98">
        <f t="shared" si="101"/>
        <v>0</v>
      </c>
      <c r="FM162" s="98">
        <f t="shared" si="101"/>
        <v>0</v>
      </c>
      <c r="FN162" s="98">
        <f t="shared" si="101"/>
        <v>0</v>
      </c>
      <c r="FO162" s="98">
        <f t="shared" si="101"/>
        <v>0</v>
      </c>
      <c r="FP162" s="98">
        <f t="shared" si="101"/>
        <v>0</v>
      </c>
      <c r="FQ162" s="98">
        <f t="shared" si="101"/>
        <v>0</v>
      </c>
      <c r="FR162" s="98">
        <f t="shared" si="101"/>
        <v>0</v>
      </c>
      <c r="FS162" s="98">
        <f t="shared" si="98"/>
        <v>0</v>
      </c>
    </row>
    <row r="163" spans="1:178" s="72" customFormat="1" ht="24" customHeight="1">
      <c r="A163" s="131"/>
      <c r="B163" s="15"/>
      <c r="C163" s="279" t="s">
        <v>68</v>
      </c>
      <c r="D163" s="792" t="s">
        <v>360</v>
      </c>
      <c r="E163" s="793"/>
      <c r="F163" s="793"/>
      <c r="G163" s="793"/>
      <c r="H163" s="793"/>
      <c r="I163" s="793"/>
      <c r="J163" s="433"/>
      <c r="K163" s="433"/>
      <c r="L163" s="433"/>
      <c r="M163" s="433"/>
      <c r="N163" s="433"/>
      <c r="O163" s="433"/>
      <c r="P163" s="433"/>
      <c r="Q163" s="433"/>
      <c r="R163" s="433"/>
      <c r="S163" s="433"/>
      <c r="T163" s="433"/>
      <c r="U163" s="433"/>
      <c r="V163" s="433"/>
      <c r="W163" s="433"/>
      <c r="X163" s="433"/>
      <c r="Y163" s="433"/>
      <c r="Z163" s="433"/>
      <c r="AA163" s="433"/>
      <c r="AB163" s="433"/>
      <c r="AC163" s="432"/>
      <c r="AD163" s="432"/>
      <c r="AE163" s="12"/>
      <c r="AF163" s="122"/>
      <c r="AH163" s="627">
        <f t="shared" si="53"/>
        <v>0</v>
      </c>
      <c r="AI163" s="627"/>
      <c r="AJ163" s="627">
        <f t="shared" si="54"/>
        <v>0</v>
      </c>
      <c r="AK163" s="627"/>
      <c r="AL163" s="627">
        <f t="shared" si="55"/>
        <v>0</v>
      </c>
      <c r="AM163" s="627"/>
      <c r="AN163" s="627">
        <f t="shared" si="56"/>
        <v>0</v>
      </c>
      <c r="AO163" s="639"/>
      <c r="AP163" s="274"/>
      <c r="AQ163" s="641">
        <f t="shared" si="57"/>
        <v>0</v>
      </c>
      <c r="AR163" s="627"/>
      <c r="AS163" s="627">
        <f t="shared" si="58"/>
        <v>0</v>
      </c>
      <c r="AT163" s="627"/>
      <c r="AU163" s="627">
        <f t="shared" si="59"/>
        <v>0</v>
      </c>
      <c r="AV163" s="627"/>
      <c r="AW163" s="627">
        <f t="shared" si="60"/>
        <v>0</v>
      </c>
      <c r="AX163" s="639"/>
      <c r="AY163" s="274"/>
      <c r="AZ163" s="896">
        <f t="shared" si="61"/>
        <v>0</v>
      </c>
      <c r="BA163" s="627"/>
      <c r="BB163" s="627">
        <f t="shared" si="62"/>
        <v>0</v>
      </c>
      <c r="BC163" s="627"/>
      <c r="BD163" s="627">
        <f t="shared" si="63"/>
        <v>0</v>
      </c>
      <c r="BE163" s="627"/>
      <c r="BF163" s="627">
        <f t="shared" si="64"/>
        <v>0</v>
      </c>
      <c r="BG163" s="639"/>
      <c r="BH163" s="274"/>
      <c r="BI163" s="627">
        <f t="shared" si="65"/>
        <v>0</v>
      </c>
      <c r="BJ163" s="627"/>
      <c r="BK163" s="627">
        <f t="shared" si="66"/>
        <v>0</v>
      </c>
      <c r="BL163" s="627"/>
      <c r="BM163" s="627">
        <f t="shared" si="67"/>
        <v>0</v>
      </c>
      <c r="BN163" s="627"/>
      <c r="BO163" s="627">
        <f t="shared" si="68"/>
        <v>0</v>
      </c>
      <c r="BP163" s="639"/>
      <c r="BQ163" s="274"/>
      <c r="BR163" s="896">
        <f t="shared" si="69"/>
        <v>0</v>
      </c>
      <c r="BS163" s="627"/>
      <c r="BT163" s="627">
        <f t="shared" si="70"/>
        <v>0</v>
      </c>
      <c r="BU163" s="627"/>
      <c r="BV163" s="627">
        <f t="shared" si="71"/>
        <v>0</v>
      </c>
      <c r="BW163" s="627"/>
      <c r="BX163" s="627">
        <f t="shared" si="72"/>
        <v>0</v>
      </c>
      <c r="BY163" s="639"/>
      <c r="BZ163" s="274"/>
      <c r="CA163" s="627">
        <f t="shared" si="73"/>
        <v>0</v>
      </c>
      <c r="CB163" s="627"/>
      <c r="CC163" s="627">
        <f t="shared" si="74"/>
        <v>0</v>
      </c>
      <c r="CD163" s="627"/>
      <c r="CE163" s="627">
        <f t="shared" si="75"/>
        <v>0</v>
      </c>
      <c r="CF163" s="627"/>
      <c r="CG163" s="627">
        <f t="shared" si="76"/>
        <v>0</v>
      </c>
      <c r="CH163" s="639"/>
      <c r="CI163" s="274"/>
      <c r="CJ163" s="627">
        <f t="shared" si="77"/>
        <v>0</v>
      </c>
      <c r="CK163" s="627"/>
      <c r="CL163" s="627">
        <f t="shared" si="78"/>
        <v>0</v>
      </c>
      <c r="CM163" s="627"/>
      <c r="CN163" s="627">
        <f t="shared" si="79"/>
        <v>0</v>
      </c>
      <c r="CO163" s="627"/>
      <c r="CP163" s="627">
        <f t="shared" si="80"/>
        <v>0</v>
      </c>
      <c r="CQ163" s="639"/>
      <c r="CR163" s="274"/>
      <c r="CS163" s="627">
        <f t="shared" si="81"/>
        <v>0</v>
      </c>
      <c r="CT163" s="627"/>
      <c r="CU163" s="627">
        <f t="shared" si="82"/>
        <v>0</v>
      </c>
      <c r="CV163" s="627"/>
      <c r="CW163" s="627">
        <f t="shared" si="83"/>
        <v>0</v>
      </c>
      <c r="CX163" s="627"/>
      <c r="CY163" s="627">
        <f t="shared" si="84"/>
        <v>0</v>
      </c>
      <c r="CZ163" s="639"/>
      <c r="DA163" s="274"/>
      <c r="DB163" s="627">
        <f t="shared" si="85"/>
        <v>0</v>
      </c>
      <c r="DC163" s="627"/>
      <c r="DD163" s="627">
        <f t="shared" si="86"/>
        <v>0</v>
      </c>
      <c r="DE163" s="627"/>
      <c r="DF163" s="627">
        <f t="shared" si="87"/>
        <v>0</v>
      </c>
      <c r="DG163" s="627"/>
      <c r="DH163" s="627">
        <f t="shared" si="88"/>
        <v>0</v>
      </c>
      <c r="DI163" s="639"/>
      <c r="DJ163" s="274"/>
      <c r="DK163" s="627">
        <f t="shared" si="89"/>
        <v>0</v>
      </c>
      <c r="DL163" s="627"/>
      <c r="DM163" s="896">
        <f t="shared" si="90"/>
        <v>0</v>
      </c>
      <c r="DN163" s="627"/>
      <c r="DO163" s="627">
        <f t="shared" si="91"/>
        <v>0</v>
      </c>
      <c r="DP163" s="627"/>
      <c r="DQ163" s="627">
        <f t="shared" si="92"/>
        <v>0</v>
      </c>
      <c r="DR163" s="639"/>
      <c r="DS163" s="274"/>
      <c r="DT163" s="747">
        <f t="shared" si="93"/>
        <v>0</v>
      </c>
      <c r="DU163" s="748"/>
      <c r="DV163" s="639" t="str">
        <f>IF(DT163=0,"",IF(SUM($DT$161:DT163)=1,DX163,IF($DT$167&gt;SUM($DT$161:DT163),_xlfn.CONCAT(", ",DX163),IF($DT$167=SUM($DT$161:DT163),_xlfn.CONCAT(" y ",DX163,".")))))</f>
        <v/>
      </c>
      <c r="DW163" s="641" t="str">
        <f>IF(DU163=0,"", IF(SUM($AN163:DU$519)=1,DX163, IF($AN$526&gt;SUM($AN163:DU$519),_xlfn.CONCAT(", ",DX163), IF($AN$526=SUM($AN163:DU$519),_xlfn.CONCAT(" y ",DX163,".")))))</f>
        <v/>
      </c>
      <c r="DX163" s="639">
        <f t="shared" si="94"/>
        <v>3</v>
      </c>
      <c r="DY163" s="641"/>
      <c r="EA163" s="95" t="s">
        <v>7223</v>
      </c>
      <c r="EB163" s="221">
        <f>IF($AH$155=$AJ$155,0,IF(OR(EB162&gt;=EB161,AND(EB161&gt;0,OR(EB162="NS",EB162="NA"))),0,1))</f>
        <v>0</v>
      </c>
      <c r="EC163" s="221">
        <f t="shared" ref="EC163:EU163" si="102">IF($AH$155=$AJ$155,0,IF(OR(EC162&gt;=EC161,AND(EC161&gt;0,OR(EC162="NS",EC162="NA"))),0,1))</f>
        <v>0</v>
      </c>
      <c r="ED163" s="221">
        <f t="shared" si="102"/>
        <v>0</v>
      </c>
      <c r="EE163" s="221">
        <f t="shared" si="102"/>
        <v>0</v>
      </c>
      <c r="EF163" s="221">
        <f t="shared" si="102"/>
        <v>0</v>
      </c>
      <c r="EG163" s="221">
        <f t="shared" si="102"/>
        <v>0</v>
      </c>
      <c r="EH163" s="221">
        <f t="shared" si="102"/>
        <v>0</v>
      </c>
      <c r="EI163" s="221">
        <f t="shared" si="102"/>
        <v>0</v>
      </c>
      <c r="EJ163" s="221">
        <f t="shared" si="102"/>
        <v>0</v>
      </c>
      <c r="EK163" s="221">
        <f t="shared" si="102"/>
        <v>0</v>
      </c>
      <c r="EL163" s="221">
        <f t="shared" si="102"/>
        <v>0</v>
      </c>
      <c r="EM163" s="221">
        <f t="shared" si="102"/>
        <v>0</v>
      </c>
      <c r="EN163" s="221">
        <f t="shared" si="102"/>
        <v>0</v>
      </c>
      <c r="EO163" s="221">
        <f t="shared" si="102"/>
        <v>0</v>
      </c>
      <c r="EP163" s="221">
        <f t="shared" si="102"/>
        <v>0</v>
      </c>
      <c r="EQ163" s="221">
        <f t="shared" si="102"/>
        <v>0</v>
      </c>
      <c r="ER163" s="221">
        <f t="shared" si="102"/>
        <v>0</v>
      </c>
      <c r="ES163" s="221">
        <f t="shared" si="102"/>
        <v>0</v>
      </c>
      <c r="ET163" s="221">
        <f t="shared" si="102"/>
        <v>0</v>
      </c>
      <c r="EU163" s="221">
        <f t="shared" si="102"/>
        <v>0</v>
      </c>
      <c r="EV163" s="221">
        <f>IF($AH$155=$AJ$155,0,IF(OR(EV162&gt;=EV161,AND(EV161&gt;0,OR(EV162="NS",EV162="NA"))),0,1))</f>
        <v>0</v>
      </c>
      <c r="EX163" s="112">
        <f t="shared" si="95"/>
        <v>3</v>
      </c>
      <c r="EY163" s="98">
        <f t="shared" si="96"/>
        <v>0</v>
      </c>
      <c r="EZ163" s="98">
        <f t="shared" si="100"/>
        <v>0</v>
      </c>
      <c r="FA163" s="98">
        <f t="shared" si="100"/>
        <v>0</v>
      </c>
      <c r="FB163" s="98">
        <f t="shared" si="100"/>
        <v>0</v>
      </c>
      <c r="FC163" s="98">
        <f t="shared" si="100"/>
        <v>0</v>
      </c>
      <c r="FD163" s="98">
        <f t="shared" si="100"/>
        <v>0</v>
      </c>
      <c r="FE163" s="98">
        <f t="shared" si="100"/>
        <v>0</v>
      </c>
      <c r="FF163" s="98">
        <f t="shared" si="100"/>
        <v>0</v>
      </c>
      <c r="FG163" s="98">
        <f t="shared" si="100"/>
        <v>0</v>
      </c>
      <c r="FH163" s="98">
        <f t="shared" si="100"/>
        <v>0</v>
      </c>
      <c r="FI163" s="98">
        <f t="shared" si="100"/>
        <v>0</v>
      </c>
      <c r="FJ163" s="98">
        <f t="shared" si="101"/>
        <v>0</v>
      </c>
      <c r="FK163" s="98">
        <f t="shared" si="101"/>
        <v>0</v>
      </c>
      <c r="FL163" s="98">
        <f t="shared" si="101"/>
        <v>0</v>
      </c>
      <c r="FM163" s="98">
        <f t="shared" si="101"/>
        <v>0</v>
      </c>
      <c r="FN163" s="98">
        <f t="shared" si="101"/>
        <v>0</v>
      </c>
      <c r="FO163" s="98">
        <f t="shared" si="101"/>
        <v>0</v>
      </c>
      <c r="FP163" s="98">
        <f t="shared" si="101"/>
        <v>0</v>
      </c>
      <c r="FQ163" s="98">
        <f t="shared" si="101"/>
        <v>0</v>
      </c>
      <c r="FR163" s="98">
        <f t="shared" si="101"/>
        <v>0</v>
      </c>
      <c r="FS163" s="98">
        <f t="shared" si="98"/>
        <v>0</v>
      </c>
    </row>
    <row r="164" spans="1:178" s="72" customFormat="1" ht="24" customHeight="1">
      <c r="A164" s="131"/>
      <c r="B164" s="15"/>
      <c r="C164" s="279" t="s">
        <v>69</v>
      </c>
      <c r="D164" s="792" t="s">
        <v>361</v>
      </c>
      <c r="E164" s="793"/>
      <c r="F164" s="793"/>
      <c r="G164" s="793"/>
      <c r="H164" s="793"/>
      <c r="I164" s="793"/>
      <c r="J164" s="433"/>
      <c r="K164" s="433"/>
      <c r="L164" s="433"/>
      <c r="M164" s="433"/>
      <c r="N164" s="433"/>
      <c r="O164" s="433"/>
      <c r="P164" s="433"/>
      <c r="Q164" s="433"/>
      <c r="R164" s="433"/>
      <c r="S164" s="433"/>
      <c r="T164" s="433"/>
      <c r="U164" s="433"/>
      <c r="V164" s="433"/>
      <c r="W164" s="433"/>
      <c r="X164" s="433"/>
      <c r="Y164" s="433"/>
      <c r="Z164" s="433"/>
      <c r="AA164" s="433"/>
      <c r="AB164" s="433"/>
      <c r="AC164" s="432"/>
      <c r="AD164" s="432"/>
      <c r="AE164" s="12"/>
      <c r="AF164" s="122"/>
      <c r="AH164" s="627">
        <f t="shared" si="53"/>
        <v>0</v>
      </c>
      <c r="AI164" s="627"/>
      <c r="AJ164" s="627">
        <f t="shared" si="54"/>
        <v>0</v>
      </c>
      <c r="AK164" s="627"/>
      <c r="AL164" s="627">
        <f t="shared" si="55"/>
        <v>0</v>
      </c>
      <c r="AM164" s="627"/>
      <c r="AN164" s="627">
        <f t="shared" si="56"/>
        <v>0</v>
      </c>
      <c r="AO164" s="639"/>
      <c r="AP164" s="274"/>
      <c r="AQ164" s="641">
        <f t="shared" si="57"/>
        <v>0</v>
      </c>
      <c r="AR164" s="627"/>
      <c r="AS164" s="627">
        <f t="shared" si="58"/>
        <v>0</v>
      </c>
      <c r="AT164" s="627"/>
      <c r="AU164" s="627">
        <f t="shared" si="59"/>
        <v>0</v>
      </c>
      <c r="AV164" s="627"/>
      <c r="AW164" s="627">
        <f t="shared" si="60"/>
        <v>0</v>
      </c>
      <c r="AX164" s="639"/>
      <c r="AY164" s="274"/>
      <c r="AZ164" s="896">
        <f t="shared" si="61"/>
        <v>0</v>
      </c>
      <c r="BA164" s="627"/>
      <c r="BB164" s="627">
        <f t="shared" si="62"/>
        <v>0</v>
      </c>
      <c r="BC164" s="627"/>
      <c r="BD164" s="627">
        <f t="shared" si="63"/>
        <v>0</v>
      </c>
      <c r="BE164" s="627"/>
      <c r="BF164" s="627">
        <f t="shared" si="64"/>
        <v>0</v>
      </c>
      <c r="BG164" s="639"/>
      <c r="BH164" s="274"/>
      <c r="BI164" s="627">
        <f t="shared" si="65"/>
        <v>0</v>
      </c>
      <c r="BJ164" s="627"/>
      <c r="BK164" s="627">
        <f t="shared" si="66"/>
        <v>0</v>
      </c>
      <c r="BL164" s="627"/>
      <c r="BM164" s="627">
        <f t="shared" si="67"/>
        <v>0</v>
      </c>
      <c r="BN164" s="627"/>
      <c r="BO164" s="627">
        <f t="shared" si="68"/>
        <v>0</v>
      </c>
      <c r="BP164" s="639"/>
      <c r="BQ164" s="274"/>
      <c r="BR164" s="896">
        <f t="shared" si="69"/>
        <v>0</v>
      </c>
      <c r="BS164" s="627"/>
      <c r="BT164" s="627">
        <f t="shared" si="70"/>
        <v>0</v>
      </c>
      <c r="BU164" s="627"/>
      <c r="BV164" s="627">
        <f t="shared" si="71"/>
        <v>0</v>
      </c>
      <c r="BW164" s="627"/>
      <c r="BX164" s="627">
        <f t="shared" si="72"/>
        <v>0</v>
      </c>
      <c r="BY164" s="639"/>
      <c r="BZ164" s="274"/>
      <c r="CA164" s="627">
        <f t="shared" si="73"/>
        <v>0</v>
      </c>
      <c r="CB164" s="627"/>
      <c r="CC164" s="627">
        <f t="shared" si="74"/>
        <v>0</v>
      </c>
      <c r="CD164" s="627"/>
      <c r="CE164" s="627">
        <f t="shared" si="75"/>
        <v>0</v>
      </c>
      <c r="CF164" s="627"/>
      <c r="CG164" s="627">
        <f t="shared" si="76"/>
        <v>0</v>
      </c>
      <c r="CH164" s="639"/>
      <c r="CI164" s="274"/>
      <c r="CJ164" s="627">
        <f t="shared" si="77"/>
        <v>0</v>
      </c>
      <c r="CK164" s="627"/>
      <c r="CL164" s="627">
        <f t="shared" si="78"/>
        <v>0</v>
      </c>
      <c r="CM164" s="627"/>
      <c r="CN164" s="627">
        <f t="shared" si="79"/>
        <v>0</v>
      </c>
      <c r="CO164" s="627"/>
      <c r="CP164" s="627">
        <f t="shared" si="80"/>
        <v>0</v>
      </c>
      <c r="CQ164" s="639"/>
      <c r="CR164" s="274"/>
      <c r="CS164" s="627">
        <f t="shared" si="81"/>
        <v>0</v>
      </c>
      <c r="CT164" s="627"/>
      <c r="CU164" s="627">
        <f t="shared" si="82"/>
        <v>0</v>
      </c>
      <c r="CV164" s="627"/>
      <c r="CW164" s="627">
        <f t="shared" si="83"/>
        <v>0</v>
      </c>
      <c r="CX164" s="627"/>
      <c r="CY164" s="627">
        <f t="shared" si="84"/>
        <v>0</v>
      </c>
      <c r="CZ164" s="639"/>
      <c r="DA164" s="274"/>
      <c r="DB164" s="627">
        <f t="shared" si="85"/>
        <v>0</v>
      </c>
      <c r="DC164" s="627"/>
      <c r="DD164" s="627">
        <f t="shared" si="86"/>
        <v>0</v>
      </c>
      <c r="DE164" s="627"/>
      <c r="DF164" s="627">
        <f t="shared" si="87"/>
        <v>0</v>
      </c>
      <c r="DG164" s="627"/>
      <c r="DH164" s="627">
        <f t="shared" si="88"/>
        <v>0</v>
      </c>
      <c r="DI164" s="639"/>
      <c r="DJ164" s="274"/>
      <c r="DK164" s="627">
        <f t="shared" si="89"/>
        <v>0</v>
      </c>
      <c r="DL164" s="627"/>
      <c r="DM164" s="896">
        <f t="shared" si="90"/>
        <v>0</v>
      </c>
      <c r="DN164" s="627"/>
      <c r="DO164" s="627">
        <f t="shared" si="91"/>
        <v>0</v>
      </c>
      <c r="DP164" s="627"/>
      <c r="DQ164" s="627">
        <f t="shared" si="92"/>
        <v>0</v>
      </c>
      <c r="DR164" s="639"/>
      <c r="DS164" s="274"/>
      <c r="DT164" s="747">
        <f t="shared" si="93"/>
        <v>0</v>
      </c>
      <c r="DU164" s="748"/>
      <c r="DV164" s="639" t="str">
        <f>IF(DT164=0,"",IF(SUM($DT$161:DT164)=1,DX164,IF($DT$167&gt;SUM($DT$161:DT164),_xlfn.CONCAT(", ",DX164),IF($DT$167=SUM($DT$161:DT164),_xlfn.CONCAT(" y ",DX164,".")))))</f>
        <v/>
      </c>
      <c r="DW164" s="641" t="str">
        <f>IF(DU164=0,"", IF(SUM($AN164:DU$519)=1,DX164, IF($AN$526&gt;SUM($AN164:DU$519),_xlfn.CONCAT(", ",DX164), IF($AN$526=SUM($AN164:DU$519),_xlfn.CONCAT(" y ",DX164,".")))))</f>
        <v/>
      </c>
      <c r="DX164" s="639">
        <f t="shared" si="94"/>
        <v>4</v>
      </c>
      <c r="DY164" s="641"/>
      <c r="EV164" s="205">
        <f>SUM(EB163:EV163)</f>
        <v>0</v>
      </c>
      <c r="EX164" s="112">
        <f t="shared" si="95"/>
        <v>4</v>
      </c>
      <c r="EY164" s="98">
        <f t="shared" si="96"/>
        <v>0</v>
      </c>
      <c r="EZ164" s="98">
        <f t="shared" si="100"/>
        <v>0</v>
      </c>
      <c r="FA164" s="98">
        <f t="shared" si="100"/>
        <v>0</v>
      </c>
      <c r="FB164" s="98">
        <f t="shared" si="100"/>
        <v>0</v>
      </c>
      <c r="FC164" s="98">
        <f t="shared" si="100"/>
        <v>0</v>
      </c>
      <c r="FD164" s="98">
        <f t="shared" si="100"/>
        <v>0</v>
      </c>
      <c r="FE164" s="98">
        <f t="shared" si="100"/>
        <v>0</v>
      </c>
      <c r="FF164" s="98">
        <f t="shared" si="100"/>
        <v>0</v>
      </c>
      <c r="FG164" s="98">
        <f t="shared" si="100"/>
        <v>0</v>
      </c>
      <c r="FH164" s="98">
        <f t="shared" si="100"/>
        <v>0</v>
      </c>
      <c r="FI164" s="98">
        <f t="shared" si="100"/>
        <v>0</v>
      </c>
      <c r="FJ164" s="98">
        <f t="shared" si="101"/>
        <v>0</v>
      </c>
      <c r="FK164" s="98">
        <f t="shared" si="101"/>
        <v>0</v>
      </c>
      <c r="FL164" s="98">
        <f t="shared" si="101"/>
        <v>0</v>
      </c>
      <c r="FM164" s="98">
        <f t="shared" si="101"/>
        <v>0</v>
      </c>
      <c r="FN164" s="98">
        <f t="shared" si="101"/>
        <v>0</v>
      </c>
      <c r="FO164" s="98">
        <f t="shared" si="101"/>
        <v>0</v>
      </c>
      <c r="FP164" s="98">
        <f t="shared" si="101"/>
        <v>0</v>
      </c>
      <c r="FQ164" s="98">
        <f t="shared" si="101"/>
        <v>0</v>
      </c>
      <c r="FR164" s="98">
        <f t="shared" si="101"/>
        <v>0</v>
      </c>
      <c r="FS164" s="98">
        <f t="shared" si="98"/>
        <v>0</v>
      </c>
    </row>
    <row r="165" spans="1:178" s="72" customFormat="1" ht="15" customHeight="1">
      <c r="A165" s="131"/>
      <c r="B165" s="15"/>
      <c r="C165" s="279" t="s">
        <v>70</v>
      </c>
      <c r="D165" s="792" t="s">
        <v>362</v>
      </c>
      <c r="E165" s="793"/>
      <c r="F165" s="793"/>
      <c r="G165" s="793"/>
      <c r="H165" s="793"/>
      <c r="I165" s="793"/>
      <c r="J165" s="433"/>
      <c r="K165" s="433"/>
      <c r="L165" s="433"/>
      <c r="M165" s="433"/>
      <c r="N165" s="433"/>
      <c r="O165" s="433"/>
      <c r="P165" s="433"/>
      <c r="Q165" s="433"/>
      <c r="R165" s="433"/>
      <c r="S165" s="433"/>
      <c r="T165" s="433"/>
      <c r="U165" s="433"/>
      <c r="V165" s="433"/>
      <c r="W165" s="433"/>
      <c r="X165" s="433"/>
      <c r="Y165" s="433"/>
      <c r="Z165" s="433"/>
      <c r="AA165" s="433"/>
      <c r="AB165" s="433"/>
      <c r="AC165" s="432"/>
      <c r="AD165" s="432"/>
      <c r="AE165" s="12"/>
      <c r="AF165" s="122"/>
      <c r="AH165" s="627">
        <f t="shared" si="53"/>
        <v>0</v>
      </c>
      <c r="AI165" s="627"/>
      <c r="AJ165" s="627">
        <f t="shared" si="54"/>
        <v>0</v>
      </c>
      <c r="AK165" s="627"/>
      <c r="AL165" s="627">
        <f t="shared" si="55"/>
        <v>0</v>
      </c>
      <c r="AM165" s="627"/>
      <c r="AN165" s="627">
        <f t="shared" si="56"/>
        <v>0</v>
      </c>
      <c r="AO165" s="639"/>
      <c r="AP165" s="274"/>
      <c r="AQ165" s="641">
        <f t="shared" si="57"/>
        <v>0</v>
      </c>
      <c r="AR165" s="627"/>
      <c r="AS165" s="627">
        <f t="shared" si="58"/>
        <v>0</v>
      </c>
      <c r="AT165" s="627"/>
      <c r="AU165" s="627">
        <f t="shared" si="59"/>
        <v>0</v>
      </c>
      <c r="AV165" s="627"/>
      <c r="AW165" s="627">
        <f t="shared" si="60"/>
        <v>0</v>
      </c>
      <c r="AX165" s="639"/>
      <c r="AY165" s="274"/>
      <c r="AZ165" s="896">
        <f t="shared" si="61"/>
        <v>0</v>
      </c>
      <c r="BA165" s="627"/>
      <c r="BB165" s="627">
        <f t="shared" si="62"/>
        <v>0</v>
      </c>
      <c r="BC165" s="627"/>
      <c r="BD165" s="627">
        <f t="shared" si="63"/>
        <v>0</v>
      </c>
      <c r="BE165" s="627"/>
      <c r="BF165" s="627">
        <f t="shared" si="64"/>
        <v>0</v>
      </c>
      <c r="BG165" s="639"/>
      <c r="BH165" s="274"/>
      <c r="BI165" s="627">
        <f t="shared" si="65"/>
        <v>0</v>
      </c>
      <c r="BJ165" s="627"/>
      <c r="BK165" s="627">
        <f t="shared" si="66"/>
        <v>0</v>
      </c>
      <c r="BL165" s="627"/>
      <c r="BM165" s="627">
        <f t="shared" si="67"/>
        <v>0</v>
      </c>
      <c r="BN165" s="627"/>
      <c r="BO165" s="627">
        <f t="shared" si="68"/>
        <v>0</v>
      </c>
      <c r="BP165" s="639"/>
      <c r="BQ165" s="274"/>
      <c r="BR165" s="896">
        <f t="shared" si="69"/>
        <v>0</v>
      </c>
      <c r="BS165" s="627"/>
      <c r="BT165" s="627">
        <f t="shared" si="70"/>
        <v>0</v>
      </c>
      <c r="BU165" s="627"/>
      <c r="BV165" s="627">
        <f t="shared" si="71"/>
        <v>0</v>
      </c>
      <c r="BW165" s="627"/>
      <c r="BX165" s="627">
        <f t="shared" si="72"/>
        <v>0</v>
      </c>
      <c r="BY165" s="639"/>
      <c r="BZ165" s="274"/>
      <c r="CA165" s="627">
        <f t="shared" si="73"/>
        <v>0</v>
      </c>
      <c r="CB165" s="627"/>
      <c r="CC165" s="627">
        <f t="shared" si="74"/>
        <v>0</v>
      </c>
      <c r="CD165" s="627"/>
      <c r="CE165" s="627">
        <f t="shared" si="75"/>
        <v>0</v>
      </c>
      <c r="CF165" s="627"/>
      <c r="CG165" s="627">
        <f t="shared" si="76"/>
        <v>0</v>
      </c>
      <c r="CH165" s="639"/>
      <c r="CI165" s="274"/>
      <c r="CJ165" s="627">
        <f t="shared" si="77"/>
        <v>0</v>
      </c>
      <c r="CK165" s="627"/>
      <c r="CL165" s="627">
        <f t="shared" si="78"/>
        <v>0</v>
      </c>
      <c r="CM165" s="627"/>
      <c r="CN165" s="627">
        <f t="shared" si="79"/>
        <v>0</v>
      </c>
      <c r="CO165" s="627"/>
      <c r="CP165" s="627">
        <f t="shared" si="80"/>
        <v>0</v>
      </c>
      <c r="CQ165" s="639"/>
      <c r="CR165" s="274"/>
      <c r="CS165" s="627">
        <f t="shared" si="81"/>
        <v>0</v>
      </c>
      <c r="CT165" s="627"/>
      <c r="CU165" s="627">
        <f t="shared" si="82"/>
        <v>0</v>
      </c>
      <c r="CV165" s="627"/>
      <c r="CW165" s="627">
        <f t="shared" si="83"/>
        <v>0</v>
      </c>
      <c r="CX165" s="627"/>
      <c r="CY165" s="627">
        <f t="shared" si="84"/>
        <v>0</v>
      </c>
      <c r="CZ165" s="639"/>
      <c r="DA165" s="274"/>
      <c r="DB165" s="627">
        <f t="shared" si="85"/>
        <v>0</v>
      </c>
      <c r="DC165" s="627"/>
      <c r="DD165" s="627">
        <f t="shared" si="86"/>
        <v>0</v>
      </c>
      <c r="DE165" s="627"/>
      <c r="DF165" s="627">
        <f t="shared" si="87"/>
        <v>0</v>
      </c>
      <c r="DG165" s="627"/>
      <c r="DH165" s="627">
        <f t="shared" si="88"/>
        <v>0</v>
      </c>
      <c r="DI165" s="639"/>
      <c r="DJ165" s="274"/>
      <c r="DK165" s="627">
        <f t="shared" si="89"/>
        <v>0</v>
      </c>
      <c r="DL165" s="627"/>
      <c r="DM165" s="896">
        <f t="shared" si="90"/>
        <v>0</v>
      </c>
      <c r="DN165" s="627"/>
      <c r="DO165" s="627">
        <f t="shared" si="91"/>
        <v>0</v>
      </c>
      <c r="DP165" s="627"/>
      <c r="DQ165" s="627">
        <f t="shared" si="92"/>
        <v>0</v>
      </c>
      <c r="DR165" s="639"/>
      <c r="DS165" s="274"/>
      <c r="DT165" s="747">
        <f t="shared" si="93"/>
        <v>0</v>
      </c>
      <c r="DU165" s="748"/>
      <c r="DV165" s="639" t="str">
        <f>IF(DT165=0,"",IF(SUM($DT$161:DT165)=1,DX165,IF($DT$167&gt;SUM($DT$161:DT165),_xlfn.CONCAT(", ",DX165),IF($DT$167=SUM($DT$161:DT165),_xlfn.CONCAT(" y ",DX165,".")))))</f>
        <v/>
      </c>
      <c r="DW165" s="641" t="str">
        <f>IF(DU165=0,"", IF(SUM($AN165:DU$519)=1,DX165, IF($AN$526&gt;SUM($AN165:DU$519),_xlfn.CONCAT(", ",DX165), IF($AN$526=SUM($AN165:DU$519),_xlfn.CONCAT(" y ",DX165,".")))))</f>
        <v/>
      </c>
      <c r="DX165" s="639">
        <f t="shared" si="94"/>
        <v>5</v>
      </c>
      <c r="DY165" s="641"/>
      <c r="EX165" s="112">
        <f t="shared" si="95"/>
        <v>5</v>
      </c>
      <c r="EY165" s="98">
        <f t="shared" si="96"/>
        <v>0</v>
      </c>
      <c r="EZ165" s="98">
        <f t="shared" si="100"/>
        <v>0</v>
      </c>
      <c r="FA165" s="98">
        <f t="shared" si="100"/>
        <v>0</v>
      </c>
      <c r="FB165" s="98">
        <f t="shared" si="100"/>
        <v>0</v>
      </c>
      <c r="FC165" s="98">
        <f t="shared" si="100"/>
        <v>0</v>
      </c>
      <c r="FD165" s="98">
        <f t="shared" si="100"/>
        <v>0</v>
      </c>
      <c r="FE165" s="98">
        <f t="shared" si="100"/>
        <v>0</v>
      </c>
      <c r="FF165" s="98">
        <f t="shared" si="100"/>
        <v>0</v>
      </c>
      <c r="FG165" s="98">
        <f t="shared" si="100"/>
        <v>0</v>
      </c>
      <c r="FH165" s="98">
        <f t="shared" si="100"/>
        <v>0</v>
      </c>
      <c r="FI165" s="98">
        <f t="shared" si="100"/>
        <v>0</v>
      </c>
      <c r="FJ165" s="98">
        <f t="shared" si="101"/>
        <v>0</v>
      </c>
      <c r="FK165" s="98">
        <f t="shared" si="101"/>
        <v>0</v>
      </c>
      <c r="FL165" s="98">
        <f t="shared" si="101"/>
        <v>0</v>
      </c>
      <c r="FM165" s="98">
        <f t="shared" si="101"/>
        <v>0</v>
      </c>
      <c r="FN165" s="98">
        <f t="shared" si="101"/>
        <v>0</v>
      </c>
      <c r="FO165" s="98">
        <f t="shared" si="101"/>
        <v>0</v>
      </c>
      <c r="FP165" s="98">
        <f t="shared" si="101"/>
        <v>0</v>
      </c>
      <c r="FQ165" s="98">
        <f t="shared" si="101"/>
        <v>0</v>
      </c>
      <c r="FR165" s="98">
        <f t="shared" si="101"/>
        <v>0</v>
      </c>
      <c r="FS165" s="98">
        <f t="shared" si="98"/>
        <v>0</v>
      </c>
    </row>
    <row r="166" spans="1:178" s="72" customFormat="1" ht="15" customHeight="1">
      <c r="A166" s="131"/>
      <c r="B166" s="15"/>
      <c r="C166" s="81" t="s">
        <v>71</v>
      </c>
      <c r="D166" s="792" t="s">
        <v>270</v>
      </c>
      <c r="E166" s="793"/>
      <c r="F166" s="793"/>
      <c r="G166" s="793"/>
      <c r="H166" s="793"/>
      <c r="I166" s="793"/>
      <c r="J166" s="433"/>
      <c r="K166" s="433"/>
      <c r="L166" s="433"/>
      <c r="M166" s="433"/>
      <c r="N166" s="433"/>
      <c r="O166" s="433"/>
      <c r="P166" s="433"/>
      <c r="Q166" s="433"/>
      <c r="R166" s="433"/>
      <c r="S166" s="433"/>
      <c r="T166" s="433"/>
      <c r="U166" s="433"/>
      <c r="V166" s="433"/>
      <c r="W166" s="433"/>
      <c r="X166" s="433"/>
      <c r="Y166" s="433"/>
      <c r="Z166" s="433"/>
      <c r="AA166" s="433"/>
      <c r="AB166" s="433"/>
      <c r="AC166" s="432"/>
      <c r="AD166" s="432"/>
      <c r="AE166" s="12"/>
      <c r="AF166" s="122"/>
      <c r="AH166" s="627">
        <f t="shared" si="53"/>
        <v>0</v>
      </c>
      <c r="AI166" s="627"/>
      <c r="AJ166" s="627">
        <f t="shared" si="54"/>
        <v>0</v>
      </c>
      <c r="AK166" s="627"/>
      <c r="AL166" s="627">
        <f t="shared" si="55"/>
        <v>0</v>
      </c>
      <c r="AM166" s="627"/>
      <c r="AN166" s="627">
        <f t="shared" si="56"/>
        <v>0</v>
      </c>
      <c r="AO166" s="639"/>
      <c r="AP166" s="275"/>
      <c r="AQ166" s="641">
        <f t="shared" si="57"/>
        <v>0</v>
      </c>
      <c r="AR166" s="627"/>
      <c r="AS166" s="627">
        <f t="shared" si="58"/>
        <v>0</v>
      </c>
      <c r="AT166" s="627"/>
      <c r="AU166" s="627">
        <f t="shared" si="59"/>
        <v>0</v>
      </c>
      <c r="AV166" s="627"/>
      <c r="AW166" s="627">
        <f t="shared" si="60"/>
        <v>0</v>
      </c>
      <c r="AX166" s="639"/>
      <c r="AY166" s="275"/>
      <c r="AZ166" s="896">
        <f t="shared" si="61"/>
        <v>0</v>
      </c>
      <c r="BA166" s="627"/>
      <c r="BB166" s="627">
        <f t="shared" si="62"/>
        <v>0</v>
      </c>
      <c r="BC166" s="627"/>
      <c r="BD166" s="627">
        <f t="shared" si="63"/>
        <v>0</v>
      </c>
      <c r="BE166" s="627"/>
      <c r="BF166" s="627">
        <f t="shared" si="64"/>
        <v>0</v>
      </c>
      <c r="BG166" s="639"/>
      <c r="BH166" s="275"/>
      <c r="BI166" s="627">
        <f t="shared" si="65"/>
        <v>0</v>
      </c>
      <c r="BJ166" s="627"/>
      <c r="BK166" s="627">
        <f t="shared" si="66"/>
        <v>0</v>
      </c>
      <c r="BL166" s="627"/>
      <c r="BM166" s="627">
        <f t="shared" si="67"/>
        <v>0</v>
      </c>
      <c r="BN166" s="627"/>
      <c r="BO166" s="627">
        <f t="shared" si="68"/>
        <v>0</v>
      </c>
      <c r="BP166" s="639"/>
      <c r="BQ166" s="275"/>
      <c r="BR166" s="896">
        <f t="shared" si="69"/>
        <v>0</v>
      </c>
      <c r="BS166" s="627"/>
      <c r="BT166" s="627">
        <f t="shared" si="70"/>
        <v>0</v>
      </c>
      <c r="BU166" s="627"/>
      <c r="BV166" s="627">
        <f t="shared" si="71"/>
        <v>0</v>
      </c>
      <c r="BW166" s="627"/>
      <c r="BX166" s="627">
        <f t="shared" si="72"/>
        <v>0</v>
      </c>
      <c r="BY166" s="639"/>
      <c r="BZ166" s="275"/>
      <c r="CA166" s="627">
        <f t="shared" si="73"/>
        <v>0</v>
      </c>
      <c r="CB166" s="627"/>
      <c r="CC166" s="627">
        <f t="shared" si="74"/>
        <v>0</v>
      </c>
      <c r="CD166" s="627"/>
      <c r="CE166" s="627">
        <f t="shared" si="75"/>
        <v>0</v>
      </c>
      <c r="CF166" s="627"/>
      <c r="CG166" s="627">
        <f t="shared" si="76"/>
        <v>0</v>
      </c>
      <c r="CH166" s="639"/>
      <c r="CI166" s="275"/>
      <c r="CJ166" s="627">
        <f t="shared" si="77"/>
        <v>0</v>
      </c>
      <c r="CK166" s="627"/>
      <c r="CL166" s="627">
        <f t="shared" si="78"/>
        <v>0</v>
      </c>
      <c r="CM166" s="627"/>
      <c r="CN166" s="627">
        <f t="shared" si="79"/>
        <v>0</v>
      </c>
      <c r="CO166" s="627"/>
      <c r="CP166" s="627">
        <f t="shared" si="80"/>
        <v>0</v>
      </c>
      <c r="CQ166" s="639"/>
      <c r="CR166" s="275"/>
      <c r="CS166" s="627">
        <f t="shared" si="81"/>
        <v>0</v>
      </c>
      <c r="CT166" s="627"/>
      <c r="CU166" s="627">
        <f t="shared" si="82"/>
        <v>0</v>
      </c>
      <c r="CV166" s="627"/>
      <c r="CW166" s="627">
        <f t="shared" si="83"/>
        <v>0</v>
      </c>
      <c r="CX166" s="627"/>
      <c r="CY166" s="627">
        <f t="shared" si="84"/>
        <v>0</v>
      </c>
      <c r="CZ166" s="639"/>
      <c r="DA166" s="275"/>
      <c r="DB166" s="627">
        <f t="shared" si="85"/>
        <v>0</v>
      </c>
      <c r="DC166" s="627"/>
      <c r="DD166" s="627">
        <f t="shared" si="86"/>
        <v>0</v>
      </c>
      <c r="DE166" s="627"/>
      <c r="DF166" s="627">
        <f t="shared" si="87"/>
        <v>0</v>
      </c>
      <c r="DG166" s="627"/>
      <c r="DH166" s="627">
        <f t="shared" si="88"/>
        <v>0</v>
      </c>
      <c r="DI166" s="639"/>
      <c r="DJ166" s="275"/>
      <c r="DK166" s="627">
        <f t="shared" si="89"/>
        <v>0</v>
      </c>
      <c r="DL166" s="627"/>
      <c r="DM166" s="896">
        <f t="shared" si="90"/>
        <v>0</v>
      </c>
      <c r="DN166" s="627"/>
      <c r="DO166" s="627">
        <f t="shared" si="91"/>
        <v>0</v>
      </c>
      <c r="DP166" s="627"/>
      <c r="DQ166" s="627">
        <f t="shared" si="92"/>
        <v>0</v>
      </c>
      <c r="DR166" s="639"/>
      <c r="DS166" s="275"/>
      <c r="DT166" s="747">
        <f t="shared" si="93"/>
        <v>0</v>
      </c>
      <c r="DU166" s="748"/>
      <c r="DV166" s="639" t="str">
        <f>IF(DT166=0,"",IF(SUM($DT$161:DT166)=1,DX166,IF($DT$167&gt;SUM($DT$161:DT166),_xlfn.CONCAT(", ",DX166),IF($DT$167=SUM($DT$161:DT166),_xlfn.CONCAT(" y ",DX166,".")))))</f>
        <v/>
      </c>
      <c r="DW166" s="641" t="str">
        <f>IF(DU166=0,"", IF(SUM($AN166:DU$519)=1,DX166, IF($AN$526&gt;SUM($AN166:DU$519),_xlfn.CONCAT(", ",DX166), IF($AN$526=SUM($AN166:DU$519),_xlfn.CONCAT(" y ",DX166,".")))))</f>
        <v/>
      </c>
      <c r="DX166" s="639">
        <f t="shared" si="94"/>
        <v>6</v>
      </c>
      <c r="DY166" s="641"/>
      <c r="EX166" s="112">
        <f t="shared" si="95"/>
        <v>6</v>
      </c>
      <c r="EY166" s="98">
        <f t="shared" si="96"/>
        <v>0</v>
      </c>
      <c r="EZ166" s="98">
        <f t="shared" si="100"/>
        <v>0</v>
      </c>
      <c r="FA166" s="98">
        <f t="shared" si="100"/>
        <v>0</v>
      </c>
      <c r="FB166" s="98">
        <f t="shared" si="100"/>
        <v>0</v>
      </c>
      <c r="FC166" s="98">
        <f t="shared" si="100"/>
        <v>0</v>
      </c>
      <c r="FD166" s="98">
        <f t="shared" si="100"/>
        <v>0</v>
      </c>
      <c r="FE166" s="98">
        <f t="shared" si="100"/>
        <v>0</v>
      </c>
      <c r="FF166" s="98">
        <f t="shared" si="100"/>
        <v>0</v>
      </c>
      <c r="FG166" s="98">
        <f t="shared" si="100"/>
        <v>0</v>
      </c>
      <c r="FH166" s="98">
        <f t="shared" si="100"/>
        <v>0</v>
      </c>
      <c r="FI166" s="98">
        <f t="shared" si="100"/>
        <v>0</v>
      </c>
      <c r="FJ166" s="98">
        <f t="shared" si="101"/>
        <v>0</v>
      </c>
      <c r="FK166" s="98">
        <f t="shared" si="101"/>
        <v>0</v>
      </c>
      <c r="FL166" s="98">
        <f t="shared" si="101"/>
        <v>0</v>
      </c>
      <c r="FM166" s="98">
        <f t="shared" si="101"/>
        <v>0</v>
      </c>
      <c r="FN166" s="98">
        <f t="shared" si="101"/>
        <v>0</v>
      </c>
      <c r="FO166" s="98">
        <f t="shared" si="101"/>
        <v>0</v>
      </c>
      <c r="FP166" s="98">
        <f t="shared" si="101"/>
        <v>0</v>
      </c>
      <c r="FQ166" s="98">
        <f t="shared" si="101"/>
        <v>0</v>
      </c>
      <c r="FR166" s="98">
        <f t="shared" si="101"/>
        <v>0</v>
      </c>
      <c r="FS166" s="98">
        <f t="shared" si="98"/>
        <v>0</v>
      </c>
    </row>
    <row r="167" spans="1:178" s="72" customFormat="1" ht="15" customHeight="1">
      <c r="A167" s="131"/>
      <c r="B167" s="15"/>
      <c r="C167" s="10"/>
      <c r="D167" s="10"/>
      <c r="E167" s="10"/>
      <c r="F167" s="10"/>
      <c r="G167" s="10"/>
      <c r="H167" s="148"/>
      <c r="I167" s="148" t="s">
        <v>126</v>
      </c>
      <c r="J167" s="513">
        <f>IF(AND(SUM(J161:J166)=0,COUNTIF(J161:J166,"NS")&gt;0),"NS",
IF(AND(SUM(J161:J166)=0,COUNTIF(J161:J166,0)&gt;0),0,
IF(AND(SUM(J161:J166)=0,COUNTIF(J161:J166,"NA")&gt;0),"NA",
SUM(J161:J166))))</f>
        <v>0</v>
      </c>
      <c r="K167" s="513">
        <f t="shared" ref="K167:AD167" si="103">IF(AND(SUM(K161:K166)=0,COUNTIF(K161:K166,"NS")&gt;0),"NS",
IF(AND(SUM(K161:K166)=0,COUNTIF(K161:K166,0)&gt;0),0,
IF(AND(SUM(K161:K166)=0,COUNTIF(K161:K166,"NA")&gt;0),"NA",
SUM(K161:K166))))</f>
        <v>0</v>
      </c>
      <c r="L167" s="513">
        <f t="shared" si="103"/>
        <v>0</v>
      </c>
      <c r="M167" s="513">
        <f t="shared" si="103"/>
        <v>0</v>
      </c>
      <c r="N167" s="513">
        <f t="shared" si="103"/>
        <v>0</v>
      </c>
      <c r="O167" s="513">
        <f t="shared" si="103"/>
        <v>0</v>
      </c>
      <c r="P167" s="513">
        <f t="shared" si="103"/>
        <v>0</v>
      </c>
      <c r="Q167" s="513">
        <f t="shared" si="103"/>
        <v>0</v>
      </c>
      <c r="R167" s="513">
        <f t="shared" si="103"/>
        <v>0</v>
      </c>
      <c r="S167" s="513">
        <f t="shared" si="103"/>
        <v>0</v>
      </c>
      <c r="T167" s="513">
        <f t="shared" si="103"/>
        <v>0</v>
      </c>
      <c r="U167" s="513">
        <f t="shared" si="103"/>
        <v>0</v>
      </c>
      <c r="V167" s="513">
        <f t="shared" si="103"/>
        <v>0</v>
      </c>
      <c r="W167" s="513">
        <f t="shared" si="103"/>
        <v>0</v>
      </c>
      <c r="X167" s="513">
        <f t="shared" si="103"/>
        <v>0</v>
      </c>
      <c r="Y167" s="513">
        <f t="shared" si="103"/>
        <v>0</v>
      </c>
      <c r="Z167" s="513">
        <f t="shared" si="103"/>
        <v>0</v>
      </c>
      <c r="AA167" s="513">
        <f t="shared" si="103"/>
        <v>0</v>
      </c>
      <c r="AB167" s="513">
        <f t="shared" si="103"/>
        <v>0</v>
      </c>
      <c r="AC167" s="513">
        <f t="shared" si="103"/>
        <v>0</v>
      </c>
      <c r="AD167" s="513">
        <f t="shared" si="103"/>
        <v>0</v>
      </c>
      <c r="AE167" s="12"/>
      <c r="AF167" s="122"/>
      <c r="DT167" s="899">
        <f>SUM(DT161:DU166)</f>
        <v>0</v>
      </c>
      <c r="DU167" s="900"/>
      <c r="DV167" s="745" t="str">
        <f>IF(DT167=0,"", IF(DT167=1,VLOOKUP(1,DT161:DW166,3,FALSE), IF(DT167&gt;1,_xlfn.CONCAT(DV161:DW166),"")))</f>
        <v/>
      </c>
      <c r="DW167" s="745"/>
      <c r="FS167" s="205">
        <f>SUM(EY161:FS166)</f>
        <v>0</v>
      </c>
    </row>
    <row r="168" spans="1:178" s="72" customFormat="1" ht="15" customHeight="1">
      <c r="A168" s="131"/>
      <c r="B168" s="15"/>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c r="AE168" s="12"/>
      <c r="AF168" s="122"/>
    </row>
    <row r="169" spans="1:178" s="72" customFormat="1" ht="24" customHeight="1">
      <c r="A169" s="131"/>
      <c r="B169" s="15"/>
      <c r="C169" s="580" t="s">
        <v>127</v>
      </c>
      <c r="D169" s="580"/>
      <c r="E169" s="580"/>
      <c r="F169" s="580"/>
      <c r="G169" s="580"/>
      <c r="H169" s="580"/>
      <c r="I169" s="580"/>
      <c r="J169" s="580"/>
      <c r="K169" s="580"/>
      <c r="L169" s="580"/>
      <c r="M169" s="580"/>
      <c r="N169" s="580"/>
      <c r="O169" s="580"/>
      <c r="P169" s="580"/>
      <c r="Q169" s="580"/>
      <c r="R169" s="580"/>
      <c r="S169" s="580"/>
      <c r="T169" s="580"/>
      <c r="U169" s="580"/>
      <c r="V169" s="580"/>
      <c r="W169" s="580"/>
      <c r="X169" s="580"/>
      <c r="Y169" s="580"/>
      <c r="Z169" s="580"/>
      <c r="AA169" s="580"/>
      <c r="AB169" s="580"/>
      <c r="AC169" s="580"/>
      <c r="AD169" s="580"/>
      <c r="AE169" s="12"/>
      <c r="AF169" s="122"/>
    </row>
    <row r="170" spans="1:178" s="72" customFormat="1" ht="60" customHeight="1">
      <c r="A170" s="131"/>
      <c r="B170" s="15"/>
      <c r="C170" s="854"/>
      <c r="D170" s="855"/>
      <c r="E170" s="855"/>
      <c r="F170" s="855"/>
      <c r="G170" s="855"/>
      <c r="H170" s="855"/>
      <c r="I170" s="855"/>
      <c r="J170" s="855"/>
      <c r="K170" s="855"/>
      <c r="L170" s="855"/>
      <c r="M170" s="855"/>
      <c r="N170" s="855"/>
      <c r="O170" s="855"/>
      <c r="P170" s="855"/>
      <c r="Q170" s="855"/>
      <c r="R170" s="855"/>
      <c r="S170" s="855"/>
      <c r="T170" s="855"/>
      <c r="U170" s="855"/>
      <c r="V170" s="855"/>
      <c r="W170" s="855"/>
      <c r="X170" s="855"/>
      <c r="Y170" s="855"/>
      <c r="Z170" s="855"/>
      <c r="AA170" s="855"/>
      <c r="AB170" s="855"/>
      <c r="AC170" s="855"/>
      <c r="AD170" s="856"/>
      <c r="AE170" s="12"/>
      <c r="AF170" s="122"/>
    </row>
    <row r="171" spans="1:178" s="72" customFormat="1" ht="15" customHeight="1">
      <c r="A171" s="131"/>
      <c r="B171" s="624" t="str">
        <f>IF(DT167=0,"", IF(DT167=1,_xlfn.CONCAT("Error: Verificar sumas en el numeral ",DV167,"."),_xlfn.CONCAT("Error: Verificar sumas en los numerales ",DV167)))</f>
        <v/>
      </c>
      <c r="C171" s="624"/>
      <c r="D171" s="624"/>
      <c r="E171" s="624"/>
      <c r="F171" s="624"/>
      <c r="G171" s="624"/>
      <c r="H171" s="624"/>
      <c r="I171" s="624"/>
      <c r="J171" s="624"/>
      <c r="K171" s="624"/>
      <c r="L171" s="624"/>
      <c r="M171" s="624"/>
      <c r="N171" s="624"/>
      <c r="O171" s="624"/>
      <c r="P171" s="624"/>
      <c r="Q171" s="624"/>
      <c r="R171" s="624"/>
      <c r="S171" s="624"/>
      <c r="T171" s="624"/>
      <c r="U171" s="624"/>
      <c r="V171" s="624"/>
      <c r="W171" s="624"/>
      <c r="X171" s="624"/>
      <c r="Y171" s="624"/>
      <c r="Z171" s="624"/>
      <c r="AA171" s="624"/>
      <c r="AB171" s="624"/>
      <c r="AC171" s="624"/>
      <c r="AD171" s="624"/>
      <c r="AE171" s="12"/>
      <c r="AF171" s="122"/>
    </row>
    <row r="172" spans="1:178" s="72" customFormat="1" ht="15" customHeight="1">
      <c r="A172" s="131"/>
      <c r="B172" s="624" t="str">
        <f>IF(EV164=0,"","Error: Verificar la información registrada tomando en cuenta la instrucción 1.")</f>
        <v/>
      </c>
      <c r="C172" s="624"/>
      <c r="D172" s="624"/>
      <c r="E172" s="624"/>
      <c r="F172" s="624"/>
      <c r="G172" s="624"/>
      <c r="H172" s="624"/>
      <c r="I172" s="624"/>
      <c r="J172" s="624"/>
      <c r="K172" s="624"/>
      <c r="L172" s="624"/>
      <c r="M172" s="624"/>
      <c r="N172" s="624"/>
      <c r="O172" s="624"/>
      <c r="P172" s="624"/>
      <c r="Q172" s="624"/>
      <c r="R172" s="624"/>
      <c r="S172" s="624"/>
      <c r="T172" s="624"/>
      <c r="U172" s="624"/>
      <c r="V172" s="624"/>
      <c r="W172" s="624"/>
      <c r="X172" s="624"/>
      <c r="Y172" s="624"/>
      <c r="Z172" s="624"/>
      <c r="AA172" s="624"/>
      <c r="AB172" s="624"/>
      <c r="AC172" s="624"/>
      <c r="AD172" s="624"/>
      <c r="AE172" s="12"/>
      <c r="AF172" s="122"/>
    </row>
    <row r="173" spans="1:178" s="72" customFormat="1" ht="15" customHeight="1">
      <c r="A173" s="131"/>
      <c r="B173" s="756" t="str">
        <f>IF(FS167=0,"","Alerta: Verificar la información registrada tomando en cuenta la instrucción 2.")</f>
        <v/>
      </c>
      <c r="C173" s="756"/>
      <c r="D173" s="756"/>
      <c r="E173" s="756"/>
      <c r="F173" s="756"/>
      <c r="G173" s="756"/>
      <c r="H173" s="756"/>
      <c r="I173" s="756"/>
      <c r="J173" s="756"/>
      <c r="K173" s="756"/>
      <c r="L173" s="756"/>
      <c r="M173" s="756"/>
      <c r="N173" s="756"/>
      <c r="O173" s="756"/>
      <c r="P173" s="756"/>
      <c r="Q173" s="756"/>
      <c r="R173" s="756"/>
      <c r="S173" s="756"/>
      <c r="T173" s="756"/>
      <c r="U173" s="756"/>
      <c r="V173" s="756"/>
      <c r="W173" s="756"/>
      <c r="X173" s="756"/>
      <c r="Y173" s="756"/>
      <c r="Z173" s="756"/>
      <c r="AA173" s="756"/>
      <c r="AB173" s="756"/>
      <c r="AC173" s="756"/>
      <c r="AD173" s="756"/>
      <c r="AE173" s="12"/>
      <c r="AF173" s="122"/>
    </row>
    <row r="174" spans="1:178" s="72" customFormat="1" ht="15" customHeight="1">
      <c r="A174" s="131"/>
      <c r="B174" s="756" t="str">
        <f>IF(FU161=0,"","Alerta: Debe justificar el uso de NS argumentando el estado de la información desconocida.")</f>
        <v/>
      </c>
      <c r="C174" s="756"/>
      <c r="D174" s="756"/>
      <c r="E174" s="756"/>
      <c r="F174" s="756"/>
      <c r="G174" s="756"/>
      <c r="H174" s="756"/>
      <c r="I174" s="756"/>
      <c r="J174" s="756"/>
      <c r="K174" s="756"/>
      <c r="L174" s="756"/>
      <c r="M174" s="756"/>
      <c r="N174" s="756"/>
      <c r="O174" s="756"/>
      <c r="P174" s="756"/>
      <c r="Q174" s="756"/>
      <c r="R174" s="756"/>
      <c r="S174" s="756"/>
      <c r="T174" s="756"/>
      <c r="U174" s="756"/>
      <c r="V174" s="756"/>
      <c r="W174" s="756"/>
      <c r="X174" s="756"/>
      <c r="Y174" s="756"/>
      <c r="Z174" s="756"/>
      <c r="AA174" s="756"/>
      <c r="AB174" s="756"/>
      <c r="AC174" s="756"/>
      <c r="AD174" s="756"/>
      <c r="AE174" s="12"/>
      <c r="AF174" s="122"/>
    </row>
    <row r="175" spans="1:178" s="72" customFormat="1" ht="15" customHeight="1">
      <c r="A175" s="131"/>
      <c r="B175" s="625" t="str">
        <f>IF(OR(AH155=AJ155,AH155=AL155),"","Error: Debe completar toda la información requerida.")</f>
        <v/>
      </c>
      <c r="C175" s="625"/>
      <c r="D175" s="625"/>
      <c r="E175" s="625"/>
      <c r="F175" s="625"/>
      <c r="G175" s="625"/>
      <c r="H175" s="625"/>
      <c r="I175" s="625"/>
      <c r="J175" s="625"/>
      <c r="K175" s="625"/>
      <c r="L175" s="625"/>
      <c r="M175" s="625"/>
      <c r="N175" s="625"/>
      <c r="O175" s="625"/>
      <c r="P175" s="625"/>
      <c r="Q175" s="625"/>
      <c r="R175" s="625"/>
      <c r="S175" s="625"/>
      <c r="T175" s="625"/>
      <c r="U175" s="625"/>
      <c r="V175" s="625"/>
      <c r="W175" s="625"/>
      <c r="X175" s="625"/>
      <c r="Y175" s="625"/>
      <c r="Z175" s="625"/>
      <c r="AA175" s="625"/>
      <c r="AB175" s="625"/>
      <c r="AC175" s="625"/>
      <c r="AD175" s="625"/>
      <c r="AE175" s="12"/>
      <c r="AF175" s="122"/>
    </row>
    <row r="176" spans="1:178" s="72" customFormat="1" ht="15" customHeight="1">
      <c r="A176" s="131"/>
      <c r="B176" s="15"/>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12"/>
      <c r="AF176" s="122"/>
    </row>
    <row r="177" spans="1:155" s="72" customFormat="1" ht="24" customHeight="1">
      <c r="A177" s="131" t="s">
        <v>473</v>
      </c>
      <c r="B177" s="841" t="s">
        <v>1009</v>
      </c>
      <c r="C177" s="841"/>
      <c r="D177" s="841"/>
      <c r="E177" s="841"/>
      <c r="F177" s="841"/>
      <c r="G177" s="841"/>
      <c r="H177" s="841"/>
      <c r="I177" s="841"/>
      <c r="J177" s="841"/>
      <c r="K177" s="841"/>
      <c r="L177" s="841"/>
      <c r="M177" s="841"/>
      <c r="N177" s="841"/>
      <c r="O177" s="841"/>
      <c r="P177" s="841"/>
      <c r="Q177" s="841"/>
      <c r="R177" s="841"/>
      <c r="S177" s="841"/>
      <c r="T177" s="841"/>
      <c r="U177" s="841"/>
      <c r="V177" s="841"/>
      <c r="W177" s="841"/>
      <c r="X177" s="841"/>
      <c r="Y177" s="841"/>
      <c r="Z177" s="841"/>
      <c r="AA177" s="841"/>
      <c r="AB177" s="841"/>
      <c r="AC177" s="841"/>
      <c r="AD177" s="841"/>
      <c r="AE177" s="12"/>
      <c r="AF177" s="122"/>
      <c r="AH177" s="627" t="s">
        <v>7211</v>
      </c>
      <c r="AI177" s="627"/>
      <c r="AJ177" s="627" t="s">
        <v>7212</v>
      </c>
      <c r="AK177" s="627"/>
      <c r="AL177" s="627" t="s">
        <v>7213</v>
      </c>
      <c r="AM177" s="627"/>
    </row>
    <row r="178" spans="1:155" s="72" customFormat="1" ht="15" customHeight="1">
      <c r="A178" s="167"/>
      <c r="B178" s="15"/>
      <c r="C178" s="578" t="s">
        <v>1951</v>
      </c>
      <c r="D178" s="578"/>
      <c r="E178" s="578"/>
      <c r="F178" s="578"/>
      <c r="G178" s="578"/>
      <c r="H178" s="578"/>
      <c r="I178" s="578"/>
      <c r="J178" s="578"/>
      <c r="K178" s="578"/>
      <c r="L178" s="578"/>
      <c r="M178" s="578"/>
      <c r="N178" s="578"/>
      <c r="O178" s="578"/>
      <c r="P178" s="578"/>
      <c r="Q178" s="578"/>
      <c r="R178" s="578"/>
      <c r="S178" s="578"/>
      <c r="T178" s="578"/>
      <c r="U178" s="578"/>
      <c r="V178" s="578"/>
      <c r="W178" s="578"/>
      <c r="X178" s="578"/>
      <c r="Y178" s="578"/>
      <c r="Z178" s="578"/>
      <c r="AA178" s="578"/>
      <c r="AB178" s="578"/>
      <c r="AC178" s="578"/>
      <c r="AD178" s="578"/>
      <c r="AE178" s="12"/>
      <c r="AF178" s="122"/>
      <c r="AH178" s="907">
        <f>COUNTBLANK(J183:AD192)</f>
        <v>210</v>
      </c>
      <c r="AI178" s="907"/>
      <c r="AJ178" s="627">
        <v>210</v>
      </c>
      <c r="AK178" s="627"/>
      <c r="AL178" s="627">
        <v>0</v>
      </c>
      <c r="AM178" s="627"/>
    </row>
    <row r="179" spans="1:155" s="72" customFormat="1" ht="15" customHeight="1">
      <c r="A179" s="121"/>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2"/>
      <c r="AF179" s="122"/>
    </row>
    <row r="180" spans="1:155" ht="24" customHeight="1">
      <c r="A180" s="121"/>
      <c r="C180" s="670" t="s">
        <v>363</v>
      </c>
      <c r="D180" s="670"/>
      <c r="E180" s="670"/>
      <c r="F180" s="670"/>
      <c r="G180" s="670"/>
      <c r="H180" s="670"/>
      <c r="I180" s="670"/>
      <c r="J180" s="558" t="s">
        <v>551</v>
      </c>
      <c r="K180" s="558"/>
      <c r="L180" s="558"/>
      <c r="M180" s="558"/>
      <c r="N180" s="558"/>
      <c r="O180" s="558"/>
      <c r="P180" s="558"/>
      <c r="Q180" s="558"/>
      <c r="R180" s="558"/>
      <c r="S180" s="558"/>
      <c r="T180" s="558"/>
      <c r="U180" s="558"/>
      <c r="V180" s="558"/>
      <c r="W180" s="558"/>
      <c r="X180" s="558"/>
      <c r="Y180" s="558"/>
      <c r="Z180" s="558"/>
      <c r="AA180" s="558"/>
      <c r="AB180" s="558"/>
      <c r="AC180" s="558"/>
      <c r="AD180" s="558"/>
      <c r="EA180" s="639" t="s">
        <v>7295</v>
      </c>
      <c r="EB180" s="640"/>
      <c r="EC180" s="640"/>
      <c r="ED180" s="640"/>
      <c r="EE180" s="640"/>
      <c r="EF180" s="640"/>
      <c r="EG180" s="640"/>
      <c r="EH180" s="640"/>
      <c r="EI180" s="640"/>
      <c r="EJ180" s="640"/>
      <c r="EK180" s="640"/>
      <c r="EL180" s="640"/>
      <c r="EM180" s="640"/>
      <c r="EN180" s="640"/>
      <c r="EO180" s="640"/>
      <c r="EP180" s="640"/>
      <c r="EQ180" s="640"/>
      <c r="ER180" s="640"/>
      <c r="ES180" s="640"/>
      <c r="ET180" s="640"/>
      <c r="EU180" s="640"/>
      <c r="EV180" s="641"/>
    </row>
    <row r="181" spans="1:155" ht="120" customHeight="1">
      <c r="C181" s="670"/>
      <c r="D181" s="670"/>
      <c r="E181" s="670"/>
      <c r="F181" s="670"/>
      <c r="G181" s="670"/>
      <c r="H181" s="670"/>
      <c r="I181" s="670"/>
      <c r="J181" s="901" t="s">
        <v>113</v>
      </c>
      <c r="K181" s="902" t="s">
        <v>342</v>
      </c>
      <c r="L181" s="902" t="s">
        <v>343</v>
      </c>
      <c r="M181" s="904" t="s">
        <v>344</v>
      </c>
      <c r="N181" s="905"/>
      <c r="O181" s="906"/>
      <c r="P181" s="776" t="s">
        <v>1950</v>
      </c>
      <c r="Q181" s="948"/>
      <c r="R181" s="777"/>
      <c r="S181" s="776" t="s">
        <v>345</v>
      </c>
      <c r="T181" s="948"/>
      <c r="U181" s="777"/>
      <c r="V181" s="776" t="s">
        <v>346</v>
      </c>
      <c r="W181" s="948"/>
      <c r="X181" s="777"/>
      <c r="Y181" s="904" t="s">
        <v>347</v>
      </c>
      <c r="Z181" s="905"/>
      <c r="AA181" s="906"/>
      <c r="AB181" s="904" t="s">
        <v>552</v>
      </c>
      <c r="AC181" s="905"/>
      <c r="AD181" s="906"/>
      <c r="AH181" s="627" t="s">
        <v>7220</v>
      </c>
      <c r="AI181" s="627"/>
      <c r="AJ181" s="627"/>
      <c r="AK181" s="627"/>
      <c r="AL181" s="627"/>
      <c r="AM181" s="627"/>
      <c r="AN181" s="627"/>
      <c r="AO181" s="639"/>
      <c r="AP181" s="273"/>
      <c r="AQ181" s="641" t="s">
        <v>7286</v>
      </c>
      <c r="AR181" s="627"/>
      <c r="AS181" s="627"/>
      <c r="AT181" s="627"/>
      <c r="AU181" s="627"/>
      <c r="AV181" s="627"/>
      <c r="AW181" s="627"/>
      <c r="AX181" s="627"/>
      <c r="AY181" s="273"/>
      <c r="AZ181" s="627" t="s">
        <v>7287</v>
      </c>
      <c r="BA181" s="627"/>
      <c r="BB181" s="627"/>
      <c r="BC181" s="627"/>
      <c r="BD181" s="627"/>
      <c r="BE181" s="627"/>
      <c r="BF181" s="627"/>
      <c r="BG181" s="627"/>
      <c r="BH181" s="273"/>
      <c r="BI181" s="627" t="s">
        <v>7288</v>
      </c>
      <c r="BJ181" s="627"/>
      <c r="BK181" s="627"/>
      <c r="BL181" s="627"/>
      <c r="BM181" s="627"/>
      <c r="BN181" s="627"/>
      <c r="BO181" s="627"/>
      <c r="BP181" s="627"/>
      <c r="BQ181" s="273"/>
      <c r="BR181" s="627" t="s">
        <v>7289</v>
      </c>
      <c r="BS181" s="627"/>
      <c r="BT181" s="627"/>
      <c r="BU181" s="627"/>
      <c r="BV181" s="627"/>
      <c r="BW181" s="627"/>
      <c r="BX181" s="627"/>
      <c r="BY181" s="627"/>
      <c r="BZ181" s="273"/>
      <c r="CA181" s="627" t="s">
        <v>7290</v>
      </c>
      <c r="CB181" s="627"/>
      <c r="CC181" s="627"/>
      <c r="CD181" s="627"/>
      <c r="CE181" s="627"/>
      <c r="CF181" s="627"/>
      <c r="CG181" s="627"/>
      <c r="CH181" s="627"/>
      <c r="CI181" s="273"/>
      <c r="CJ181" s="627" t="s">
        <v>7291</v>
      </c>
      <c r="CK181" s="627"/>
      <c r="CL181" s="627"/>
      <c r="CM181" s="627"/>
      <c r="CN181" s="627"/>
      <c r="CO181" s="627"/>
      <c r="CP181" s="627"/>
      <c r="CQ181" s="627"/>
      <c r="CR181" s="273"/>
      <c r="CS181" s="627" t="s">
        <v>7292</v>
      </c>
      <c r="CT181" s="627"/>
      <c r="CU181" s="627"/>
      <c r="CV181" s="627"/>
      <c r="CW181" s="627"/>
      <c r="CX181" s="627"/>
      <c r="CY181" s="627"/>
      <c r="CZ181" s="627"/>
      <c r="DA181" s="273"/>
      <c r="DB181" s="627" t="s">
        <v>7293</v>
      </c>
      <c r="DC181" s="627"/>
      <c r="DD181" s="627"/>
      <c r="DE181" s="627"/>
      <c r="DF181" s="627"/>
      <c r="DG181" s="627"/>
      <c r="DH181" s="627"/>
      <c r="DI181" s="627"/>
      <c r="DJ181" s="273"/>
      <c r="DK181" s="627" t="s">
        <v>7294</v>
      </c>
      <c r="DL181" s="627"/>
      <c r="DM181" s="627"/>
      <c r="DN181" s="627"/>
      <c r="DO181" s="627"/>
      <c r="DP181" s="627"/>
      <c r="DQ181" s="627"/>
      <c r="DR181" s="627"/>
      <c r="DS181" s="273"/>
      <c r="DT181" s="747" t="s">
        <v>7224</v>
      </c>
      <c r="DU181" s="747"/>
      <c r="DV181" s="747"/>
      <c r="DW181" s="747"/>
      <c r="DX181" s="747"/>
      <c r="DY181" s="748"/>
      <c r="EA181" s="901" t="s">
        <v>7248</v>
      </c>
      <c r="EB181" s="901" t="s">
        <v>113</v>
      </c>
      <c r="EC181" s="902" t="s">
        <v>342</v>
      </c>
      <c r="ED181" s="902" t="s">
        <v>343</v>
      </c>
      <c r="EE181" s="904" t="s">
        <v>344</v>
      </c>
      <c r="EF181" s="905"/>
      <c r="EG181" s="906"/>
      <c r="EH181" s="904" t="s">
        <v>1950</v>
      </c>
      <c r="EI181" s="905"/>
      <c r="EJ181" s="906"/>
      <c r="EK181" s="904" t="s">
        <v>345</v>
      </c>
      <c r="EL181" s="905"/>
      <c r="EM181" s="906"/>
      <c r="EN181" s="904" t="s">
        <v>346</v>
      </c>
      <c r="EO181" s="905"/>
      <c r="EP181" s="906"/>
      <c r="EQ181" s="904" t="s">
        <v>347</v>
      </c>
      <c r="ER181" s="905"/>
      <c r="ES181" s="906"/>
      <c r="ET181" s="904" t="s">
        <v>552</v>
      </c>
      <c r="EU181" s="905"/>
      <c r="EV181" s="906"/>
      <c r="EX181" s="666" t="s">
        <v>7285</v>
      </c>
      <c r="EY181" s="666"/>
    </row>
    <row r="182" spans="1:155" ht="48" customHeight="1">
      <c r="C182" s="670"/>
      <c r="D182" s="670"/>
      <c r="E182" s="670"/>
      <c r="F182" s="670"/>
      <c r="G182" s="670"/>
      <c r="H182" s="670"/>
      <c r="I182" s="670"/>
      <c r="J182" s="822"/>
      <c r="K182" s="903"/>
      <c r="L182" s="903"/>
      <c r="M182" s="97" t="s">
        <v>350</v>
      </c>
      <c r="N182" s="111" t="s">
        <v>342</v>
      </c>
      <c r="O182" s="111" t="s">
        <v>343</v>
      </c>
      <c r="P182" s="97" t="s">
        <v>350</v>
      </c>
      <c r="Q182" s="111" t="s">
        <v>342</v>
      </c>
      <c r="R182" s="111" t="s">
        <v>343</v>
      </c>
      <c r="S182" s="97" t="s">
        <v>350</v>
      </c>
      <c r="T182" s="111" t="s">
        <v>342</v>
      </c>
      <c r="U182" s="111" t="s">
        <v>343</v>
      </c>
      <c r="V182" s="97" t="s">
        <v>350</v>
      </c>
      <c r="W182" s="111" t="s">
        <v>342</v>
      </c>
      <c r="X182" s="111" t="s">
        <v>343</v>
      </c>
      <c r="Y182" s="97" t="s">
        <v>350</v>
      </c>
      <c r="Z182" s="111" t="s">
        <v>342</v>
      </c>
      <c r="AA182" s="111" t="s">
        <v>343</v>
      </c>
      <c r="AB182" s="97" t="s">
        <v>350</v>
      </c>
      <c r="AC182" s="111" t="s">
        <v>342</v>
      </c>
      <c r="AD182" s="111" t="s">
        <v>343</v>
      </c>
      <c r="AH182" s="627" t="s">
        <v>7220</v>
      </c>
      <c r="AI182" s="627"/>
      <c r="AJ182" s="627" t="s">
        <v>7221</v>
      </c>
      <c r="AK182" s="627"/>
      <c r="AL182" s="627" t="s">
        <v>7222</v>
      </c>
      <c r="AM182" s="627"/>
      <c r="AN182" s="627" t="s">
        <v>7223</v>
      </c>
      <c r="AO182" s="639"/>
      <c r="AP182" s="274"/>
      <c r="AQ182" s="641" t="s">
        <v>7220</v>
      </c>
      <c r="AR182" s="627"/>
      <c r="AS182" s="627" t="s">
        <v>7221</v>
      </c>
      <c r="AT182" s="627"/>
      <c r="AU182" s="627" t="s">
        <v>7222</v>
      </c>
      <c r="AV182" s="627"/>
      <c r="AW182" s="627" t="s">
        <v>7223</v>
      </c>
      <c r="AX182" s="627"/>
      <c r="AY182" s="274"/>
      <c r="AZ182" s="627" t="s">
        <v>7220</v>
      </c>
      <c r="BA182" s="627"/>
      <c r="BB182" s="627" t="s">
        <v>7221</v>
      </c>
      <c r="BC182" s="627"/>
      <c r="BD182" s="627" t="s">
        <v>7222</v>
      </c>
      <c r="BE182" s="627"/>
      <c r="BF182" s="627" t="s">
        <v>7223</v>
      </c>
      <c r="BG182" s="627"/>
      <c r="BH182" s="274"/>
      <c r="BI182" s="627" t="s">
        <v>7220</v>
      </c>
      <c r="BJ182" s="627"/>
      <c r="BK182" s="627" t="s">
        <v>7221</v>
      </c>
      <c r="BL182" s="627"/>
      <c r="BM182" s="627" t="s">
        <v>7222</v>
      </c>
      <c r="BN182" s="627"/>
      <c r="BO182" s="627" t="s">
        <v>7223</v>
      </c>
      <c r="BP182" s="627"/>
      <c r="BQ182" s="274"/>
      <c r="BR182" s="627" t="s">
        <v>7220</v>
      </c>
      <c r="BS182" s="627"/>
      <c r="BT182" s="627" t="s">
        <v>7221</v>
      </c>
      <c r="BU182" s="627"/>
      <c r="BV182" s="627" t="s">
        <v>7222</v>
      </c>
      <c r="BW182" s="627"/>
      <c r="BX182" s="627" t="s">
        <v>7223</v>
      </c>
      <c r="BY182" s="627"/>
      <c r="BZ182" s="274"/>
      <c r="CA182" s="627" t="s">
        <v>7220</v>
      </c>
      <c r="CB182" s="627"/>
      <c r="CC182" s="627" t="s">
        <v>7221</v>
      </c>
      <c r="CD182" s="627"/>
      <c r="CE182" s="627" t="s">
        <v>7222</v>
      </c>
      <c r="CF182" s="627"/>
      <c r="CG182" s="627" t="s">
        <v>7223</v>
      </c>
      <c r="CH182" s="627"/>
      <c r="CI182" s="274"/>
      <c r="CJ182" s="627" t="s">
        <v>7220</v>
      </c>
      <c r="CK182" s="627"/>
      <c r="CL182" s="627" t="s">
        <v>7221</v>
      </c>
      <c r="CM182" s="627"/>
      <c r="CN182" s="627" t="s">
        <v>7222</v>
      </c>
      <c r="CO182" s="627"/>
      <c r="CP182" s="627" t="s">
        <v>7223</v>
      </c>
      <c r="CQ182" s="627"/>
      <c r="CR182" s="274"/>
      <c r="CS182" s="627" t="s">
        <v>7220</v>
      </c>
      <c r="CT182" s="627"/>
      <c r="CU182" s="627" t="s">
        <v>7221</v>
      </c>
      <c r="CV182" s="627"/>
      <c r="CW182" s="627" t="s">
        <v>7222</v>
      </c>
      <c r="CX182" s="627"/>
      <c r="CY182" s="627" t="s">
        <v>7223</v>
      </c>
      <c r="CZ182" s="627"/>
      <c r="DA182" s="274"/>
      <c r="DB182" s="627" t="s">
        <v>7220</v>
      </c>
      <c r="DC182" s="627"/>
      <c r="DD182" s="627" t="s">
        <v>7221</v>
      </c>
      <c r="DE182" s="627"/>
      <c r="DF182" s="627" t="s">
        <v>7222</v>
      </c>
      <c r="DG182" s="627"/>
      <c r="DH182" s="627" t="s">
        <v>7223</v>
      </c>
      <c r="DI182" s="627"/>
      <c r="DJ182" s="274"/>
      <c r="DK182" s="627" t="s">
        <v>7220</v>
      </c>
      <c r="DL182" s="627"/>
      <c r="DM182" s="627" t="s">
        <v>7221</v>
      </c>
      <c r="DN182" s="627"/>
      <c r="DO182" s="627" t="s">
        <v>7222</v>
      </c>
      <c r="DP182" s="627"/>
      <c r="DQ182" s="627" t="s">
        <v>7223</v>
      </c>
      <c r="DR182" s="627"/>
      <c r="DS182" s="274"/>
      <c r="DT182" s="747" t="s">
        <v>7225</v>
      </c>
      <c r="DU182" s="748"/>
      <c r="DV182" s="639" t="s">
        <v>7226</v>
      </c>
      <c r="DW182" s="641"/>
      <c r="DX182" s="639" t="s">
        <v>7227</v>
      </c>
      <c r="DY182" s="641"/>
      <c r="EA182" s="822"/>
      <c r="EB182" s="822"/>
      <c r="EC182" s="903"/>
      <c r="ED182" s="903"/>
      <c r="EE182" s="97" t="s">
        <v>350</v>
      </c>
      <c r="EF182" s="111" t="s">
        <v>342</v>
      </c>
      <c r="EG182" s="111" t="s">
        <v>343</v>
      </c>
      <c r="EH182" s="97" t="s">
        <v>350</v>
      </c>
      <c r="EI182" s="111" t="s">
        <v>342</v>
      </c>
      <c r="EJ182" s="111" t="s">
        <v>343</v>
      </c>
      <c r="EK182" s="97" t="s">
        <v>350</v>
      </c>
      <c r="EL182" s="111" t="s">
        <v>342</v>
      </c>
      <c r="EM182" s="111" t="s">
        <v>343</v>
      </c>
      <c r="EN182" s="97" t="s">
        <v>350</v>
      </c>
      <c r="EO182" s="111" t="s">
        <v>342</v>
      </c>
      <c r="EP182" s="111" t="s">
        <v>343</v>
      </c>
      <c r="EQ182" s="97" t="s">
        <v>350</v>
      </c>
      <c r="ER182" s="111" t="s">
        <v>342</v>
      </c>
      <c r="ES182" s="111" t="s">
        <v>343</v>
      </c>
      <c r="ET182" s="97" t="s">
        <v>350</v>
      </c>
      <c r="EU182" s="111" t="s">
        <v>342</v>
      </c>
      <c r="EV182" s="111" t="s">
        <v>343</v>
      </c>
      <c r="EX182" s="661">
        <f>IF($AH$178=$AJ$178,0,IF(COUNTIF(J183:AD192,"NS")=0,0,1))</f>
        <v>0</v>
      </c>
      <c r="EY182" s="661"/>
    </row>
    <row r="183" spans="1:155" s="72" customFormat="1" ht="15" customHeight="1">
      <c r="A183" s="131"/>
      <c r="B183" s="15"/>
      <c r="C183" s="81" t="s">
        <v>66</v>
      </c>
      <c r="D183" s="792" t="s">
        <v>364</v>
      </c>
      <c r="E183" s="793"/>
      <c r="F183" s="793"/>
      <c r="G183" s="793"/>
      <c r="H183" s="793"/>
      <c r="I183" s="793"/>
      <c r="J183" s="432"/>
      <c r="K183" s="432"/>
      <c r="L183" s="432"/>
      <c r="M183" s="433"/>
      <c r="N183" s="433"/>
      <c r="O183" s="433"/>
      <c r="P183" s="433"/>
      <c r="Q183" s="433"/>
      <c r="R183" s="433"/>
      <c r="S183" s="433"/>
      <c r="T183" s="433"/>
      <c r="U183" s="433"/>
      <c r="V183" s="433"/>
      <c r="W183" s="433"/>
      <c r="X183" s="433"/>
      <c r="Y183" s="433"/>
      <c r="Z183" s="433"/>
      <c r="AA183" s="433"/>
      <c r="AB183" s="433"/>
      <c r="AC183" s="432"/>
      <c r="AD183" s="432"/>
      <c r="AE183" s="12"/>
      <c r="AF183" s="122"/>
      <c r="AH183" s="627">
        <f>J183</f>
        <v>0</v>
      </c>
      <c r="AI183" s="627"/>
      <c r="AJ183" s="627">
        <f>COUNTIF(K183:L183,"NS")</f>
        <v>0</v>
      </c>
      <c r="AK183" s="627"/>
      <c r="AL183" s="627">
        <f>IF(COUNTIF(K183:L183,"NA")=COUNTA($K$134:$L$135),"NA",SUM(K183:L183))</f>
        <v>0</v>
      </c>
      <c r="AM183" s="627"/>
      <c r="AN183" s="627">
        <f>IF($AH$178=$AJ$178,0,IF(OR(AND(AH183=0,AJ183&gt;0),AND(AH183="NS",AL183&gt;0),AND(AH183="NS",AJ183=0, AL183=0),AND(AH183="NA",AJ183&gt;0,AL183=0)),1,IF(OR(AND(AH183&gt;0,AJ183=2),AND(AH183="NS",AJ183=2),AND(AH183="NS",AL183=0, AJ183&gt;0), AH183=AL183),0,1)))</f>
        <v>0</v>
      </c>
      <c r="AO183" s="639"/>
      <c r="AP183" s="274"/>
      <c r="AQ183" s="641">
        <f>M183</f>
        <v>0</v>
      </c>
      <c r="AR183" s="627"/>
      <c r="AS183" s="627">
        <f>COUNTIF(N183:O183,"NS")</f>
        <v>0</v>
      </c>
      <c r="AT183" s="627"/>
      <c r="AU183" s="627">
        <f>IF(COUNTIF(N183:O183,"NA")=COUNTA($N$135:$O$135),"NA",SUM(N183:O183))</f>
        <v>0</v>
      </c>
      <c r="AV183" s="627"/>
      <c r="AW183" s="627">
        <f>IF($AH$178=$AJ$178,0,IF(OR(AND(AQ183=0,AS183&gt;0),AND(AQ183="NS",AU183&gt;0),AND(AQ183="NS",AS183=0, AU183=0),AND(AQ183="NA",AS183&gt;0,AU183=0)),1,IF(OR(AND(AQ183&gt;0,AS183=2),AND(AQ183="NS",AS183=2),AND(AQ183="NS",AU183=0, AS183&gt;0), AQ183=AU183),0,1)))</f>
        <v>0</v>
      </c>
      <c r="AX183" s="639"/>
      <c r="AY183" s="274"/>
      <c r="AZ183" s="896">
        <f>P183</f>
        <v>0</v>
      </c>
      <c r="BA183" s="627"/>
      <c r="BB183" s="627">
        <f>COUNTIF(Q183:R183,"NS")</f>
        <v>0</v>
      </c>
      <c r="BC183" s="627"/>
      <c r="BD183" s="627">
        <f>IF(COUNTIF(Q183:R183,"NA")=COUNTA($Q$135:$R$135),"NA",SUM(Q183:R183))</f>
        <v>0</v>
      </c>
      <c r="BE183" s="627"/>
      <c r="BF183" s="627">
        <f>IF($AH$178=$AJ$178,0,IF(OR(AND(AZ183=0,BB183&gt;0),AND(AZ183="NS",BD183&gt;0),AND(AZ183="NS",BB183=0, BD183=0),AND(AZ183="NA",BB183&gt;0,BD183=0)),1,IF(OR(AND(AZ183&gt;0,BB183=2),AND(AZ183="NS",BB183=2),AND(AZ183="NS",BD183=0, BB183&gt;0), AZ183=BD183),0,1)))</f>
        <v>0</v>
      </c>
      <c r="BG183" s="639"/>
      <c r="BH183" s="274"/>
      <c r="BI183" s="627">
        <f>S183</f>
        <v>0</v>
      </c>
      <c r="BJ183" s="627"/>
      <c r="BK183" s="627">
        <f>COUNTIF(T183:U183,"NS")</f>
        <v>0</v>
      </c>
      <c r="BL183" s="627"/>
      <c r="BM183" s="627">
        <f>IF(COUNTIF(T183:U183,"NA")=COUNTA($T$135:$U$135),"NA",SUM(T183:U183))</f>
        <v>0</v>
      </c>
      <c r="BN183" s="627"/>
      <c r="BO183" s="627">
        <f t="shared" ref="BO183:BO192" si="104">IF($AH$178=$AJ$178,0,IF(OR(AND(BI183=0,BK183&gt;0),AND(BI183="NS",BM183&gt;0),AND(BI183="NS",BK183=0, BM183=0),AND(BI183="NA",BK183&gt;0,BM183=0)),1,IF(OR(AND(BI183&gt;0,BK183=2),AND(BI183="NS",BK183=2),AND(BI183="NS",BM183=0, BK183&gt;0), BI183=BM183),0,1)))</f>
        <v>0</v>
      </c>
      <c r="BP183" s="639"/>
      <c r="BQ183" s="274"/>
      <c r="BR183" s="896">
        <f>V183</f>
        <v>0</v>
      </c>
      <c r="BS183" s="627"/>
      <c r="BT183" s="627">
        <f>COUNTIF(W183:X183,"NS")</f>
        <v>0</v>
      </c>
      <c r="BU183" s="627"/>
      <c r="BV183" s="627">
        <f>IF(COUNTIF(W183:X183,"NA")=COUNTA($W$135:$X$135),"NA",SUM(W183:X183))</f>
        <v>0</v>
      </c>
      <c r="BW183" s="627"/>
      <c r="BX183" s="627">
        <f>IF($AH$178=$AJ$178,0,IF(OR(AND(BR183=0,BT183&gt;0),AND(BR183="NS",BV183&gt;0),AND(BR183="NS",BT183=0, BV183=0),AND(BR183="NA",BT183&gt;0,BV183=0)),1,IF(OR(AND(BR183&gt;0,BT183=2),AND(BR183="NS",BT183=2),AND(BR183="NS",BV183=0, BT183&gt;0), BR183=BV183),0,1)))</f>
        <v>0</v>
      </c>
      <c r="BY183" s="639"/>
      <c r="BZ183" s="274"/>
      <c r="CA183" s="627">
        <f>Y183</f>
        <v>0</v>
      </c>
      <c r="CB183" s="627"/>
      <c r="CC183" s="627">
        <f>COUNTIF(Z183:AA183,"NS")</f>
        <v>0</v>
      </c>
      <c r="CD183" s="627"/>
      <c r="CE183" s="627">
        <f>IF(COUNTIF(Z183:AA183,"NA")=COUNTA($Z$135:$AA$135),"NA",SUM(Z183:AA183))</f>
        <v>0</v>
      </c>
      <c r="CF183" s="627"/>
      <c r="CG183" s="627">
        <f>IF($AH$178=$AJ$178,0,IF(OR(AND(CA183=0,CC183&gt;0),AND(CA183="NS",CE183&gt;0),AND(CA183="NS",CC183=0, CE183=0),AND(CA183="NA",CC183&gt;0,CE183=0)),1,IF(OR(AND(CA183&gt;0,CC183=2),AND(CA183="NS",CC183=2),AND(CA183="NS",CE183=0, CC183&gt;0), CA183=CE183),0,1)))</f>
        <v>0</v>
      </c>
      <c r="CH183" s="639"/>
      <c r="CI183" s="274"/>
      <c r="CJ183" s="627">
        <f>AB183</f>
        <v>0</v>
      </c>
      <c r="CK183" s="627"/>
      <c r="CL183" s="627">
        <f>COUNTIF(AC183:AD183,"NS")</f>
        <v>0</v>
      </c>
      <c r="CM183" s="627"/>
      <c r="CN183" s="627">
        <f>IF(COUNTIF(AC183:AD183,"NA")=COUNTA($AC$135:$AD$135),"NA",SUM(AC183:AD183))</f>
        <v>0</v>
      </c>
      <c r="CO183" s="627"/>
      <c r="CP183" s="627">
        <f>IF($AH$178=$AJ$178,0,IF(OR(AND(CJ183=0,CL183&gt;0),AND(CJ183="NS",CN183&gt;0),AND(CJ183="NS",CL183=0, CN183=0),AND(CJ183="NA",CL183&gt;0,CN183=0)),1,IF(OR(AND(CJ183&gt;0,CL183=2),AND(CJ183="NS",CL183=2),AND(CJ183="NS",CN183=0, CL183&gt;0), CJ183=CN183),0,1)))</f>
        <v>0</v>
      </c>
      <c r="CQ183" s="639"/>
      <c r="CR183" s="274"/>
      <c r="CS183" s="627">
        <f>K183</f>
        <v>0</v>
      </c>
      <c r="CT183" s="627"/>
      <c r="CU183" s="627">
        <f>COUNTIF(N183,"NS")+COUNTIF(Q183,"NS")+COUNTIF(T183,"NS")+COUNTIF(W183,"NS")+COUNTIF(Z183,"NS")+COUNTIF(AC183,"NS")</f>
        <v>0</v>
      </c>
      <c r="CV183" s="627"/>
      <c r="CW183" s="627">
        <f>IF(COUNTIF(N183,"NA")+COUNTIF(Q183,"NA")+COUNTIF(T183,"NA")+COUNTIF(W183,"NA")+COUNTIF(Z183,"NA")+COUNTIF(AC183,"NA")=COUNTA($N$135,$Q$135,$T$135,$W$135,$Z$135,$AC$135),"NA",SUM(N183,Q183,T183,W183,Z183,AC183))</f>
        <v>0</v>
      </c>
      <c r="CX183" s="627"/>
      <c r="CY183" s="627">
        <f>IF($AH$178=$AJ$178,0,IF(OR(AND(CS183=0,CU183&gt;0),AND(CS183="NS",CW183&gt;0),AND(CS183="NS",CU183=0, CW183=0),AND(CS183="NA",CU183&gt;0,CW183=0)),1,IF(OR(AND(CS183&gt;0,CU183=2),AND(CS183="NS",CU183=2),AND(CS183="NS",CW183=0, CU183&gt;0), CS183=CW183),0,1)))</f>
        <v>0</v>
      </c>
      <c r="CZ183" s="639"/>
      <c r="DA183" s="274"/>
      <c r="DB183" s="627">
        <f>L183</f>
        <v>0</v>
      </c>
      <c r="DC183" s="627"/>
      <c r="DD183" s="627">
        <f>COUNTIF(O183,"NS")+COUNTIF(R183,"NS")+COUNTIF(U183,"NS")+COUNTIF(X183,"NS")+COUNTIF(AA183,"NS")+COUNTIF(AD183,"NS")</f>
        <v>0</v>
      </c>
      <c r="DE183" s="627"/>
      <c r="DF183" s="627">
        <f>IF(COUNTIF(O183,"NA")+COUNTIF(R183,"NA")+COUNTIF(U183,"NA")+COUNTIF(X183,"NA")+COUNTIF(AA183,"NA")+COUNTIF(AD183,"NA")=COUNTA($O$135,$R$135,$U$135,$X$135,$AA$135,$AD$135),"NA",SUM(O183,R183,U183,X183,AA183,AD183))</f>
        <v>0</v>
      </c>
      <c r="DG183" s="627"/>
      <c r="DH183" s="627">
        <f>IF($AH$178=$AJ$178,0,IF(OR(AND(DB183=0,DD183&gt;0),AND(DB183="NS",DF183&gt;0),AND(DB183="NS",DD183=0, DF183=0),AND(DB183="NA",DD183&gt;0,DF183=0)),1,IF(OR(AND(DB183&gt;0,DD183=2),AND(DB183="NS",DD183=2),AND(DB183="NS",DF183=0, DD183&gt;0), DB183=DF183),0,1)))</f>
        <v>0</v>
      </c>
      <c r="DI183" s="639"/>
      <c r="DJ183" s="274"/>
      <c r="DK183" s="627">
        <f>J183</f>
        <v>0</v>
      </c>
      <c r="DL183" s="627"/>
      <c r="DM183" s="896">
        <f>COUNTIF(M183,"NS")+COUNTIF(P183,"NS")+COUNTIF(S183,"NS")+COUNTIF(V183,"NS")+COUNTIF(Y183,"NS")+COUNTIF(AB183,"NS")</f>
        <v>0</v>
      </c>
      <c r="DN183" s="627"/>
      <c r="DO183" s="627">
        <f>IF(COUNTIF(M183,"NA")+COUNTIF(P183,"NA")+COUNTIF(S183,"NA")+COUNTIF(V183,"NA")+COUNTIF(Y183,"NA")+COUNTIF(AB183,"NA")=COUNTA($M$135,$P$135,$S$135,$V$135,$Y$135,$AB$135),"NA",SUM(M183,P183,S183,V183,Y183,AB183))</f>
        <v>0</v>
      </c>
      <c r="DP183" s="627"/>
      <c r="DQ183" s="627">
        <f>IF($AH$178=$AJ$178,0,IF(OR(AND(DK183=0,DM183&gt;0),AND(DK183="NS",DO183&gt;0),AND(DK183="NS",DM183=0, DO183=0),AND(DK183="NA",DM183&gt;0,DO183=0)),1,IF(OR(AND(DK183&gt;0,DM183=2),AND(DK183="NS",DM183=2),AND(DK183="NS",DO183=0, DM183&gt;0), DK183=DO183),0,1)))</f>
        <v>0</v>
      </c>
      <c r="DR183" s="639"/>
      <c r="DS183" s="274"/>
      <c r="DT183" s="747">
        <f>IF(SUM(AN183,AW183,BF183,BO183,BX183,CG183,CP183,CY183,DH183,DQ183)=0,0,1)</f>
        <v>0</v>
      </c>
      <c r="DU183" s="748"/>
      <c r="DV183" s="639" t="str">
        <f>IF(DT183=0,"",IF(SUM($DT$183:DT183)=1,DX183,IF($DT$193&gt;SUM($DT$183:DT183),_xlfn.CONCAT(", ",DX183),IF($DT$193=SUM($DT$183:DT183),_xlfn.CONCAT(" y ",DX183,".")))))</f>
        <v/>
      </c>
      <c r="DW183" s="641" t="str">
        <f>IF(DU183=0,"", IF(SUM($AN183:DU$519)=1,DX183, IF($AN$526&gt;SUM($AN183:DU$519),_xlfn.CONCAT(", ",DX183), IF($AN$526=SUM($AN183:DU$519),_xlfn.CONCAT(" y ",DX183,".")))))</f>
        <v/>
      </c>
      <c r="DX183" s="639">
        <f>_xlfn.NUMBERVALUE(C183)</f>
        <v>1</v>
      </c>
      <c r="DY183" s="641"/>
      <c r="DZ183" s="101"/>
      <c r="EA183" s="112">
        <v>2.2000000000000002</v>
      </c>
      <c r="EB183" s="147">
        <f>$M$118</f>
        <v>0</v>
      </c>
      <c r="EC183" s="147">
        <f>$S$118</f>
        <v>0</v>
      </c>
      <c r="ED183" s="147">
        <f>$Y$118</f>
        <v>0</v>
      </c>
      <c r="EE183" s="147">
        <f>$M$112</f>
        <v>0</v>
      </c>
      <c r="EF183" s="147">
        <f>$S$112</f>
        <v>0</v>
      </c>
      <c r="EG183" s="147">
        <f>$Y$112</f>
        <v>0</v>
      </c>
      <c r="EH183" s="147">
        <f>$M$113</f>
        <v>0</v>
      </c>
      <c r="EI183" s="147">
        <f>$S$113</f>
        <v>0</v>
      </c>
      <c r="EJ183" s="147">
        <f>$Y$113</f>
        <v>0</v>
      </c>
      <c r="EK183" s="112">
        <f>$M$114</f>
        <v>0</v>
      </c>
      <c r="EL183" s="112">
        <f>$S$114</f>
        <v>0</v>
      </c>
      <c r="EM183" s="112">
        <f>$Y$114</f>
        <v>0</v>
      </c>
      <c r="EN183" s="112">
        <f>$M$115</f>
        <v>0</v>
      </c>
      <c r="EO183" s="112">
        <f>$S$115</f>
        <v>0</v>
      </c>
      <c r="EP183" s="112">
        <f>$Y$115</f>
        <v>0</v>
      </c>
      <c r="EQ183" s="112">
        <f>$M$116</f>
        <v>0</v>
      </c>
      <c r="ER183" s="112">
        <f>$S$116</f>
        <v>0</v>
      </c>
      <c r="ES183" s="112">
        <f>$Y$116</f>
        <v>0</v>
      </c>
      <c r="ET183" s="112">
        <f>$M$117</f>
        <v>0</v>
      </c>
      <c r="EU183" s="112">
        <f>$S$117</f>
        <v>0</v>
      </c>
      <c r="EV183" s="112">
        <f>$Y$117</f>
        <v>0</v>
      </c>
      <c r="EW183" s="101"/>
      <c r="EX183" s="101"/>
      <c r="EY183" s="101"/>
    </row>
    <row r="184" spans="1:155" s="72" customFormat="1">
      <c r="A184" s="131"/>
      <c r="B184" s="15"/>
      <c r="C184" s="81" t="s">
        <v>67</v>
      </c>
      <c r="D184" s="792" t="s">
        <v>365</v>
      </c>
      <c r="E184" s="793"/>
      <c r="F184" s="793"/>
      <c r="G184" s="793"/>
      <c r="H184" s="793"/>
      <c r="I184" s="793"/>
      <c r="J184" s="432"/>
      <c r="K184" s="432"/>
      <c r="L184" s="432"/>
      <c r="M184" s="432"/>
      <c r="N184" s="432"/>
      <c r="O184" s="432"/>
      <c r="P184" s="432"/>
      <c r="Q184" s="432"/>
      <c r="R184" s="432"/>
      <c r="S184" s="432"/>
      <c r="T184" s="432"/>
      <c r="U184" s="432"/>
      <c r="V184" s="432"/>
      <c r="W184" s="432"/>
      <c r="X184" s="432"/>
      <c r="Y184" s="432"/>
      <c r="Z184" s="432"/>
      <c r="AA184" s="432"/>
      <c r="AB184" s="432"/>
      <c r="AC184" s="432"/>
      <c r="AD184" s="432"/>
      <c r="AE184" s="12"/>
      <c r="AF184" s="122"/>
      <c r="AH184" s="627">
        <f>J184</f>
        <v>0</v>
      </c>
      <c r="AI184" s="627"/>
      <c r="AJ184" s="627">
        <f>COUNTIF(K184:L184,"NS")</f>
        <v>0</v>
      </c>
      <c r="AK184" s="627"/>
      <c r="AL184" s="627">
        <f>IF(COUNTIF(K184:L184,"NA")=COUNTA($K$134:$L$135),"NA",SUM(K184:L184))</f>
        <v>0</v>
      </c>
      <c r="AM184" s="627"/>
      <c r="AN184" s="627">
        <f>IF($AH$178=$AJ$178,0,IF(OR(AND(AH184=0,AJ184&gt;0),AND(AH184="NS",AL184&gt;0),AND(AH184="NS",AJ184=0, AL184=0),AND(AH184="NA",AJ184&gt;0,AL184=0)),1,IF(OR(AND(AH184&gt;0,AJ184=2),AND(AH184="NS",AJ184=2),AND(AH184="NS",AL184=0, AJ184&gt;0), AH184=AL184),0,1)))</f>
        <v>0</v>
      </c>
      <c r="AO184" s="639"/>
      <c r="AP184" s="274"/>
      <c r="AQ184" s="641">
        <f>M184</f>
        <v>0</v>
      </c>
      <c r="AR184" s="627"/>
      <c r="AS184" s="627">
        <f>COUNTIF(N184:O184,"NS")</f>
        <v>0</v>
      </c>
      <c r="AT184" s="627"/>
      <c r="AU184" s="627">
        <f>IF(COUNTIF(N184:O184,"NA")=COUNTA($N$135:$O$135),"NA",SUM(N184:O184))</f>
        <v>0</v>
      </c>
      <c r="AV184" s="627"/>
      <c r="AW184" s="627">
        <f>IF($AH$178=$AJ$178,0,IF(OR(AND(AQ184=0,AS184&gt;0),AND(AQ184="NS",AU184&gt;0),AND(AQ184="NS",AS184=0, AU184=0),AND(AQ184="NA",AS184&gt;0,AU184=0)),1,IF(OR(AND(AQ184&gt;0,AS184=2),AND(AQ184="NS",AS184=2),AND(AQ184="NS",AU184=0, AS184&gt;0), AQ184=AU184),0,1)))</f>
        <v>0</v>
      </c>
      <c r="AX184" s="639"/>
      <c r="AY184" s="274"/>
      <c r="AZ184" s="896">
        <f>P184</f>
        <v>0</v>
      </c>
      <c r="BA184" s="627"/>
      <c r="BB184" s="627">
        <f>COUNTIF(Q184:R184,"NS")</f>
        <v>0</v>
      </c>
      <c r="BC184" s="627"/>
      <c r="BD184" s="627">
        <f>IF(COUNTIF(Q184:R184,"NA")=COUNTA($Q$135:$R$135),"NA",SUM(Q184:R184))</f>
        <v>0</v>
      </c>
      <c r="BE184" s="627"/>
      <c r="BF184" s="627">
        <f>IF($AH$178=$AJ$178,0,IF(OR(AND(AZ184=0,BB184&gt;0),AND(AZ184="NS",BD184&gt;0),AND(AZ184="NS",BB184=0, BD184=0),AND(AZ184="NA",BB184&gt;0,BD184=0)),1,IF(OR(AND(AZ184&gt;0,BB184=2),AND(AZ184="NS",BB184=2),AND(AZ184="NS",BD184=0, BB184&gt;0), AZ184=BD184),0,1)))</f>
        <v>0</v>
      </c>
      <c r="BG184" s="639"/>
      <c r="BH184" s="274"/>
      <c r="BI184" s="627">
        <f>S184</f>
        <v>0</v>
      </c>
      <c r="BJ184" s="627"/>
      <c r="BK184" s="627">
        <f>COUNTIF(T184:U184,"NS")</f>
        <v>0</v>
      </c>
      <c r="BL184" s="627"/>
      <c r="BM184" s="627">
        <f>IF(COUNTIF(T184:U184,"NA")=COUNTA($T$135:$U$135),"NA",SUM(T184:U184))</f>
        <v>0</v>
      </c>
      <c r="BN184" s="627"/>
      <c r="BO184" s="627">
        <f t="shared" si="104"/>
        <v>0</v>
      </c>
      <c r="BP184" s="639"/>
      <c r="BQ184" s="274"/>
      <c r="BR184" s="896">
        <f>V184</f>
        <v>0</v>
      </c>
      <c r="BS184" s="627"/>
      <c r="BT184" s="627">
        <f>COUNTIF(W184:X184,"NS")</f>
        <v>0</v>
      </c>
      <c r="BU184" s="627"/>
      <c r="BV184" s="627">
        <f>IF(COUNTIF(W184:X184,"NA")=COUNTA($W$135:$X$135),"NA",SUM(W184:X184))</f>
        <v>0</v>
      </c>
      <c r="BW184" s="627"/>
      <c r="BX184" s="627">
        <f>IF($AH$178=$AJ$178,0,IF(OR(AND(BR184=0,BT184&gt;0),AND(BR184="NS",BV184&gt;0),AND(BR184="NS",BT184=0, BV184=0),AND(BR184="NA",BT184&gt;0,BV184=0)),1,IF(OR(AND(BR184&gt;0,BT184=2),AND(BR184="NS",BT184=2),AND(BR184="NS",BV184=0, BT184&gt;0), BR184=BV184),0,1)))</f>
        <v>0</v>
      </c>
      <c r="BY184" s="639"/>
      <c r="BZ184" s="274"/>
      <c r="CA184" s="627">
        <f>Y184</f>
        <v>0</v>
      </c>
      <c r="CB184" s="627"/>
      <c r="CC184" s="627">
        <f>COUNTIF(Z184:AA184,"NS")</f>
        <v>0</v>
      </c>
      <c r="CD184" s="627"/>
      <c r="CE184" s="627">
        <f>IF(COUNTIF(Z184:AA184,"NA")=COUNTA($Z$135:$AA$135),"NA",SUM(Z184:AA184))</f>
        <v>0</v>
      </c>
      <c r="CF184" s="627"/>
      <c r="CG184" s="627">
        <f>IF($AH$178=$AJ$178,0,IF(OR(AND(CA184=0,CC184&gt;0),AND(CA184="NS",CE184&gt;0),AND(CA184="NS",CC184=0, CE184=0),AND(CA184="NA",CC184&gt;0,CE184=0)),1,IF(OR(AND(CA184&gt;0,CC184=2),AND(CA184="NS",CC184=2),AND(CA184="NS",CE184=0, CC184&gt;0), CA184=CE184),0,1)))</f>
        <v>0</v>
      </c>
      <c r="CH184" s="639"/>
      <c r="CI184" s="274"/>
      <c r="CJ184" s="627">
        <f>AB184</f>
        <v>0</v>
      </c>
      <c r="CK184" s="627"/>
      <c r="CL184" s="627">
        <f>COUNTIF(AC184:AD184,"NS")</f>
        <v>0</v>
      </c>
      <c r="CM184" s="627"/>
      <c r="CN184" s="627">
        <f>IF(COUNTIF(AC184:AD184,"NA")=COUNTA($AC$135:$AD$135),"NA",SUM(AC184:AD184))</f>
        <v>0</v>
      </c>
      <c r="CO184" s="627"/>
      <c r="CP184" s="627">
        <f>IF($AH$178=$AJ$178,0,IF(OR(AND(CJ184=0,CL184&gt;0),AND(CJ184="NS",CN184&gt;0),AND(CJ184="NS",CL184=0, CN184=0),AND(CJ184="NA",CL184&gt;0,CN184=0)),1,IF(OR(AND(CJ184&gt;0,CL184=2),AND(CJ184="NS",CL184=2),AND(CJ184="NS",CN184=0, CL184&gt;0), CJ184=CN184),0,1)))</f>
        <v>0</v>
      </c>
      <c r="CQ184" s="639"/>
      <c r="CR184" s="274"/>
      <c r="CS184" s="627">
        <f>K184</f>
        <v>0</v>
      </c>
      <c r="CT184" s="627"/>
      <c r="CU184" s="627">
        <f>COUNTIF(N184,"NS")+COUNTIF(Q184,"NS")+COUNTIF(T184,"NS")+COUNTIF(W184,"NS")+COUNTIF(Z184,"NS")+COUNTIF(AC184,"NS")</f>
        <v>0</v>
      </c>
      <c r="CV184" s="627"/>
      <c r="CW184" s="627">
        <f>IF(COUNTIF(N184,"NA")+COUNTIF(Q184,"NA")+COUNTIF(T184,"NA")+COUNTIF(W184,"NA")+COUNTIF(Z184,"NA")+COUNTIF(AC184,"NA")=COUNTA($N$135,$Q$135,$T$135,$W$135,$Z$135,$AC$135),"NA",SUM(N184,Q184,T184,W184,Z184,AC184))</f>
        <v>0</v>
      </c>
      <c r="CX184" s="627"/>
      <c r="CY184" s="627">
        <f>IF($AH$178=$AJ$178,0,IF(OR(AND(CS184=0,CU184&gt;0),AND(CS184="NS",CW184&gt;0),AND(CS184="NS",CU184=0, CW184=0),AND(CS184="NA",CU184&gt;0,CW184=0)),1,IF(OR(AND(CS184&gt;0,CU184=2),AND(CS184="NS",CU184=2),AND(CS184="NS",CW184=0, CU184&gt;0), CS184=CW184),0,1)))</f>
        <v>0</v>
      </c>
      <c r="CZ184" s="639"/>
      <c r="DA184" s="274"/>
      <c r="DB184" s="627">
        <f>L184</f>
        <v>0</v>
      </c>
      <c r="DC184" s="627"/>
      <c r="DD184" s="627">
        <f>COUNTIF(O184,"NS")+COUNTIF(R184,"NS")+COUNTIF(U184,"NS")+COUNTIF(X184,"NS")+COUNTIF(AA184,"NS")+COUNTIF(AD184,"NS")</f>
        <v>0</v>
      </c>
      <c r="DE184" s="627"/>
      <c r="DF184" s="627">
        <f>IF(COUNTIF(O184,"NA")+COUNTIF(R184,"NA")+COUNTIF(U184,"NA")+COUNTIF(X184,"NA")+COUNTIF(AA184,"NA")+COUNTIF(AD184,"NA")=COUNTA($O$135,$R$135,$U$135,$X$135,$AA$135,$AD$135),"NA",SUM(O184,R184,U184,X184,AA184,AD184))</f>
        <v>0</v>
      </c>
      <c r="DG184" s="627"/>
      <c r="DH184" s="627">
        <f>IF($AH$178=$AJ$178,0,IF(OR(AND(DB184=0,DD184&gt;0),AND(DB184="NS",DF184&gt;0),AND(DB184="NS",DD184=0, DF184=0),AND(DB184="NA",DD184&gt;0,DF184=0)),1,IF(OR(AND(DB184&gt;0,DD184=2),AND(DB184="NS",DD184=2),AND(DB184="NS",DF184=0, DD184&gt;0), DB184=DF184),0,1)))</f>
        <v>0</v>
      </c>
      <c r="DI184" s="639"/>
      <c r="DJ184" s="274"/>
      <c r="DK184" s="627">
        <f>J184</f>
        <v>0</v>
      </c>
      <c r="DL184" s="627"/>
      <c r="DM184" s="896">
        <f>COUNTIF(M184,"NS")+COUNTIF(P184,"NS")+COUNTIF(S184,"NS")+COUNTIF(V184,"NS")+COUNTIF(Y184,"NS")+COUNTIF(AB184,"NS")</f>
        <v>0</v>
      </c>
      <c r="DN184" s="627"/>
      <c r="DO184" s="627">
        <f>IF(COUNTIF(M184,"NA")+COUNTIF(P184,"NA")+COUNTIF(S184,"NA")+COUNTIF(V184,"NA")+COUNTIF(Y184,"NA")+COUNTIF(AB184,"NA")=COUNTA($M$135,$P$135,$S$135,$V$135,$Y$135,$AB$135),"NA",SUM(M184,P184,S184,V184,Y184,AB184))</f>
        <v>0</v>
      </c>
      <c r="DP184" s="627"/>
      <c r="DQ184" s="627">
        <f>IF($AH$178=$AJ$178,0,IF(OR(AND(DK184=0,DM184&gt;0),AND(DK184="NS",DO184&gt;0),AND(DK184="NS",DM184=0, DO184=0),AND(DK184="NA",DM184&gt;0,DO184=0)),1,IF(OR(AND(DK184&gt;0,DM184=2),AND(DK184="NS",DM184=2),AND(DK184="NS",DO184=0, DM184&gt;0), DK184=DO184),0,1)))</f>
        <v>0</v>
      </c>
      <c r="DR184" s="639"/>
      <c r="DS184" s="274"/>
      <c r="DT184" s="747">
        <f>IF(SUM(AN184,AW184,BF184,BO184,BX184,CG184,CP184,CY184,DH184,DQ184)=0,0,1)</f>
        <v>0</v>
      </c>
      <c r="DU184" s="748"/>
      <c r="DV184" s="639" t="str">
        <f>IF(DT184=0,"",IF(SUM($DT$183:DT184)=1,DX184,IF($DT$193&gt;SUM($DT$183:DT184),_xlfn.CONCAT(", ",DX184),IF($DT$193=SUM($DT$183:DT184),_xlfn.CONCAT(" y ",DX184,".")))))</f>
        <v/>
      </c>
      <c r="DW184" s="641" t="str">
        <f>IF(DU184=0,"", IF(SUM($AN184:DU$519)=1,DX184, IF($AN$526&gt;SUM($AN184:DU$519),_xlfn.CONCAT(", ",DX184), IF($AN$526=SUM($AN184:DU$519),_xlfn.CONCAT(" y ",DX184,".")))))</f>
        <v/>
      </c>
      <c r="DX184" s="639">
        <f>_xlfn.NUMBERVALUE(C184)</f>
        <v>2</v>
      </c>
      <c r="DY184" s="641"/>
      <c r="DZ184" s="101"/>
      <c r="EA184" s="112">
        <v>2.2999999999999998</v>
      </c>
      <c r="EB184" s="112">
        <f>J193</f>
        <v>0</v>
      </c>
      <c r="EC184" s="112">
        <f t="shared" ref="EC184:EV184" si="105">K193</f>
        <v>0</v>
      </c>
      <c r="ED184" s="112">
        <f t="shared" si="105"/>
        <v>0</v>
      </c>
      <c r="EE184" s="112">
        <f t="shared" si="105"/>
        <v>0</v>
      </c>
      <c r="EF184" s="112">
        <f t="shared" si="105"/>
        <v>0</v>
      </c>
      <c r="EG184" s="112">
        <f t="shared" si="105"/>
        <v>0</v>
      </c>
      <c r="EH184" s="112">
        <f t="shared" si="105"/>
        <v>0</v>
      </c>
      <c r="EI184" s="112">
        <f t="shared" si="105"/>
        <v>0</v>
      </c>
      <c r="EJ184" s="112">
        <f t="shared" si="105"/>
        <v>0</v>
      </c>
      <c r="EK184" s="112">
        <f t="shared" si="105"/>
        <v>0</v>
      </c>
      <c r="EL184" s="112">
        <f t="shared" si="105"/>
        <v>0</v>
      </c>
      <c r="EM184" s="112">
        <f t="shared" si="105"/>
        <v>0</v>
      </c>
      <c r="EN184" s="112">
        <f t="shared" si="105"/>
        <v>0</v>
      </c>
      <c r="EO184" s="112">
        <f t="shared" si="105"/>
        <v>0</v>
      </c>
      <c r="EP184" s="112">
        <f t="shared" si="105"/>
        <v>0</v>
      </c>
      <c r="EQ184" s="112">
        <f t="shared" si="105"/>
        <v>0</v>
      </c>
      <c r="ER184" s="112">
        <f t="shared" si="105"/>
        <v>0</v>
      </c>
      <c r="ES184" s="112">
        <f t="shared" si="105"/>
        <v>0</v>
      </c>
      <c r="ET184" s="112">
        <f t="shared" si="105"/>
        <v>0</v>
      </c>
      <c r="EU184" s="112">
        <f t="shared" si="105"/>
        <v>0</v>
      </c>
      <c r="EV184" s="112">
        <f t="shared" si="105"/>
        <v>0</v>
      </c>
      <c r="EW184" s="101"/>
      <c r="EX184" s="101"/>
      <c r="EY184" s="101"/>
    </row>
    <row r="185" spans="1:155" s="72" customFormat="1">
      <c r="A185" s="131"/>
      <c r="B185" s="15"/>
      <c r="C185" s="81" t="s">
        <v>68</v>
      </c>
      <c r="D185" s="792" t="s">
        <v>366</v>
      </c>
      <c r="E185" s="793"/>
      <c r="F185" s="793"/>
      <c r="G185" s="793"/>
      <c r="H185" s="793"/>
      <c r="I185" s="793"/>
      <c r="J185" s="432"/>
      <c r="K185" s="432"/>
      <c r="L185" s="432"/>
      <c r="M185" s="432"/>
      <c r="N185" s="432"/>
      <c r="O185" s="432"/>
      <c r="P185" s="432"/>
      <c r="Q185" s="432"/>
      <c r="R185" s="432"/>
      <c r="S185" s="432"/>
      <c r="T185" s="432"/>
      <c r="U185" s="432"/>
      <c r="V185" s="432"/>
      <c r="W185" s="432"/>
      <c r="X185" s="432"/>
      <c r="Y185" s="432"/>
      <c r="Z185" s="432"/>
      <c r="AA185" s="432"/>
      <c r="AB185" s="432"/>
      <c r="AC185" s="432"/>
      <c r="AD185" s="432"/>
      <c r="AE185" s="12"/>
      <c r="AF185" s="122"/>
      <c r="AH185" s="627">
        <f>J185</f>
        <v>0</v>
      </c>
      <c r="AI185" s="627"/>
      <c r="AJ185" s="627">
        <f>COUNTIF(K185:L185,"NS")</f>
        <v>0</v>
      </c>
      <c r="AK185" s="627"/>
      <c r="AL185" s="627">
        <f>IF(COUNTIF(K185:L185,"NA")=COUNTA($K$134:$L$135),"NA",SUM(K185:L185))</f>
        <v>0</v>
      </c>
      <c r="AM185" s="627"/>
      <c r="AN185" s="627">
        <f>IF($AH$178=$AJ$178,0,IF(OR(AND(AH185=0,AJ185&gt;0),AND(AH185="NS",AL185&gt;0),AND(AH185="NS",AJ185=0, AL185=0),AND(AH185="NA",AJ185&gt;0,AL185=0)),1,IF(OR(AND(AH185&gt;0,AJ185=2),AND(AH185="NS",AJ185=2),AND(AH185="NS",AL185=0, AJ185&gt;0), AH185=AL185),0,1)))</f>
        <v>0</v>
      </c>
      <c r="AO185" s="639"/>
      <c r="AP185" s="274"/>
      <c r="AQ185" s="641">
        <f>M185</f>
        <v>0</v>
      </c>
      <c r="AR185" s="627"/>
      <c r="AS185" s="627">
        <f>COUNTIF(N185:O185,"NS")</f>
        <v>0</v>
      </c>
      <c r="AT185" s="627"/>
      <c r="AU185" s="627">
        <f>IF(COUNTIF(N185:O185,"NA")=COUNTA($N$135:$O$135),"NA",SUM(N185:O185))</f>
        <v>0</v>
      </c>
      <c r="AV185" s="627"/>
      <c r="AW185" s="627">
        <f>IF($AH$178=$AJ$178,0,IF(OR(AND(AQ185=0,AS185&gt;0),AND(AQ185="NS",AU185&gt;0),AND(AQ185="NS",AS185=0, AU185=0),AND(AQ185="NA",AS185&gt;0,AU185=0)),1,IF(OR(AND(AQ185&gt;0,AS185=2),AND(AQ185="NS",AS185=2),AND(AQ185="NS",AU185=0, AS185&gt;0), AQ185=AU185),0,1)))</f>
        <v>0</v>
      </c>
      <c r="AX185" s="639"/>
      <c r="AY185" s="274"/>
      <c r="AZ185" s="896">
        <f>P185</f>
        <v>0</v>
      </c>
      <c r="BA185" s="627"/>
      <c r="BB185" s="627">
        <f>COUNTIF(Q185:R185,"NS")</f>
        <v>0</v>
      </c>
      <c r="BC185" s="627"/>
      <c r="BD185" s="627">
        <f>IF(COUNTIF(Q185:R185,"NA")=COUNTA($Q$135:$R$135),"NA",SUM(Q185:R185))</f>
        <v>0</v>
      </c>
      <c r="BE185" s="627"/>
      <c r="BF185" s="627">
        <f>IF($AH$178=$AJ$178,0,IF(OR(AND(AZ185=0,BB185&gt;0),AND(AZ185="NS",BD185&gt;0),AND(AZ185="NS",BB185=0, BD185=0),AND(AZ185="NA",BB185&gt;0,BD185=0)),1,IF(OR(AND(AZ185&gt;0,BB185=2),AND(AZ185="NS",BB185=2),AND(AZ185="NS",BD185=0, BB185&gt;0), AZ185=BD185),0,1)))</f>
        <v>0</v>
      </c>
      <c r="BG185" s="639"/>
      <c r="BH185" s="274"/>
      <c r="BI185" s="627">
        <f>S185</f>
        <v>0</v>
      </c>
      <c r="BJ185" s="627"/>
      <c r="BK185" s="627">
        <f>COUNTIF(T185:U185,"NS")</f>
        <v>0</v>
      </c>
      <c r="BL185" s="627"/>
      <c r="BM185" s="627">
        <f>IF(COUNTIF(T185:U185,"NA")=COUNTA($T$135:$U$135),"NA",SUM(T185:U185))</f>
        <v>0</v>
      </c>
      <c r="BN185" s="627"/>
      <c r="BO185" s="627">
        <f t="shared" si="104"/>
        <v>0</v>
      </c>
      <c r="BP185" s="639"/>
      <c r="BQ185" s="274"/>
      <c r="BR185" s="896">
        <f>V185</f>
        <v>0</v>
      </c>
      <c r="BS185" s="627"/>
      <c r="BT185" s="627">
        <f>COUNTIF(W185:X185,"NS")</f>
        <v>0</v>
      </c>
      <c r="BU185" s="627"/>
      <c r="BV185" s="627">
        <f>IF(COUNTIF(W185:X185,"NA")=COUNTA($W$135:$X$135),"NA",SUM(W185:X185))</f>
        <v>0</v>
      </c>
      <c r="BW185" s="627"/>
      <c r="BX185" s="627">
        <f>IF($AH$178=$AJ$178,0,IF(OR(AND(BR185=0,BT185&gt;0),AND(BR185="NS",BV185&gt;0),AND(BR185="NS",BT185=0, BV185=0),AND(BR185="NA",BT185&gt;0,BV185=0)),1,IF(OR(AND(BR185&gt;0,BT185=2),AND(BR185="NS",BT185=2),AND(BR185="NS",BV185=0, BT185&gt;0), BR185=BV185),0,1)))</f>
        <v>0</v>
      </c>
      <c r="BY185" s="639"/>
      <c r="BZ185" s="274"/>
      <c r="CA185" s="627">
        <f>Y185</f>
        <v>0</v>
      </c>
      <c r="CB185" s="627"/>
      <c r="CC185" s="627">
        <f>COUNTIF(Z185:AA185,"NS")</f>
        <v>0</v>
      </c>
      <c r="CD185" s="627"/>
      <c r="CE185" s="627">
        <f>IF(COUNTIF(Z185:AA185,"NA")=COUNTA($Z$135:$AA$135),"NA",SUM(Z185:AA185))</f>
        <v>0</v>
      </c>
      <c r="CF185" s="627"/>
      <c r="CG185" s="627">
        <f>IF($AH$178=$AJ$178,0,IF(OR(AND(CA185=0,CC185&gt;0),AND(CA185="NS",CE185&gt;0),AND(CA185="NS",CC185=0, CE185=0),AND(CA185="NA",CC185&gt;0,CE185=0)),1,IF(OR(AND(CA185&gt;0,CC185=2),AND(CA185="NS",CC185=2),AND(CA185="NS",CE185=0, CC185&gt;0), CA185=CE185),0,1)))</f>
        <v>0</v>
      </c>
      <c r="CH185" s="639"/>
      <c r="CI185" s="274"/>
      <c r="CJ185" s="627">
        <f>AB185</f>
        <v>0</v>
      </c>
      <c r="CK185" s="627"/>
      <c r="CL185" s="627">
        <f>COUNTIF(AC185:AD185,"NS")</f>
        <v>0</v>
      </c>
      <c r="CM185" s="627"/>
      <c r="CN185" s="627">
        <f>IF(COUNTIF(AC185:AD185,"NA")=COUNTA($AC$135:$AD$135),"NA",SUM(AC185:AD185))</f>
        <v>0</v>
      </c>
      <c r="CO185" s="627"/>
      <c r="CP185" s="627">
        <f>IF($AH$178=$AJ$178,0,IF(OR(AND(CJ185=0,CL185&gt;0),AND(CJ185="NS",CN185&gt;0),AND(CJ185="NS",CL185=0, CN185=0),AND(CJ185="NA",CL185&gt;0,CN185=0)),1,IF(OR(AND(CJ185&gt;0,CL185=2),AND(CJ185="NS",CL185=2),AND(CJ185="NS",CN185=0, CL185&gt;0), CJ185=CN185),0,1)))</f>
        <v>0</v>
      </c>
      <c r="CQ185" s="639"/>
      <c r="CR185" s="274"/>
      <c r="CS185" s="627">
        <f>K185</f>
        <v>0</v>
      </c>
      <c r="CT185" s="627"/>
      <c r="CU185" s="627">
        <f>COUNTIF(N185,"NS")+COUNTIF(Q185,"NS")+COUNTIF(T185,"NS")+COUNTIF(W185,"NS")+COUNTIF(Z185,"NS")+COUNTIF(AC185,"NS")</f>
        <v>0</v>
      </c>
      <c r="CV185" s="627"/>
      <c r="CW185" s="627">
        <f>IF(COUNTIF(N185,"NA")+COUNTIF(Q185,"NA")+COUNTIF(T185,"NA")+COUNTIF(W185,"NA")+COUNTIF(Z185,"NA")+COUNTIF(AC185,"NA")=COUNTA($N$135,$Q$135,$T$135,$W$135,$Z$135,$AC$135),"NA",SUM(N185,Q185,T185,W185,Z185,AC185))</f>
        <v>0</v>
      </c>
      <c r="CX185" s="627"/>
      <c r="CY185" s="627">
        <f>IF($AH$178=$AJ$178,0,IF(OR(AND(CS185=0,CU185&gt;0),AND(CS185="NS",CW185&gt;0),AND(CS185="NS",CU185=0, CW185=0),AND(CS185="NA",CU185&gt;0,CW185=0)),1,IF(OR(AND(CS185&gt;0,CU185=2),AND(CS185="NS",CU185=2),AND(CS185="NS",CW185=0, CU185&gt;0), CS185=CW185),0,1)))</f>
        <v>0</v>
      </c>
      <c r="CZ185" s="639"/>
      <c r="DA185" s="274"/>
      <c r="DB185" s="627">
        <f>L185</f>
        <v>0</v>
      </c>
      <c r="DC185" s="627"/>
      <c r="DD185" s="627">
        <f>COUNTIF(O185,"NS")+COUNTIF(R185,"NS")+COUNTIF(U185,"NS")+COUNTIF(X185,"NS")+COUNTIF(AA185,"NS")+COUNTIF(AD185,"NS")</f>
        <v>0</v>
      </c>
      <c r="DE185" s="627"/>
      <c r="DF185" s="627">
        <f>IF(COUNTIF(O185,"NA")+COUNTIF(R185,"NA")+COUNTIF(U185,"NA")+COUNTIF(X185,"NA")+COUNTIF(AA185,"NA")+COUNTIF(AD185,"NA")=COUNTA($O$135,$R$135,$U$135,$X$135,$AA$135,$AD$135),"NA",SUM(O185,R185,U185,X185,AA185,AD185))</f>
        <v>0</v>
      </c>
      <c r="DG185" s="627"/>
      <c r="DH185" s="627">
        <f>IF($AH$178=$AJ$178,0,IF(OR(AND(DB185=0,DD185&gt;0),AND(DB185="NS",DF185&gt;0),AND(DB185="NS",DD185=0, DF185=0),AND(DB185="NA",DD185&gt;0,DF185=0)),1,IF(OR(AND(DB185&gt;0,DD185=2),AND(DB185="NS",DD185=2),AND(DB185="NS",DF185=0, DD185&gt;0), DB185=DF185),0,1)))</f>
        <v>0</v>
      </c>
      <c r="DI185" s="639"/>
      <c r="DJ185" s="274"/>
      <c r="DK185" s="627">
        <f>J185</f>
        <v>0</v>
      </c>
      <c r="DL185" s="627"/>
      <c r="DM185" s="896">
        <f>COUNTIF(M185,"NS")+COUNTIF(P185,"NS")+COUNTIF(S185,"NS")+COUNTIF(V185,"NS")+COUNTIF(Y185,"NS")+COUNTIF(AB185,"NS")</f>
        <v>0</v>
      </c>
      <c r="DN185" s="627"/>
      <c r="DO185" s="627">
        <f>IF(COUNTIF(M185,"NA")+COUNTIF(P185,"NA")+COUNTIF(S185,"NA")+COUNTIF(V185,"NA")+COUNTIF(Y185,"NA")+COUNTIF(AB185,"NA")=COUNTA($M$135,$P$135,$S$135,$V$135,$Y$135,$AB$135),"NA",SUM(M185,P185,S185,V185,Y185,AB185))</f>
        <v>0</v>
      </c>
      <c r="DP185" s="627"/>
      <c r="DQ185" s="627">
        <f>IF($AH$178=$AJ$178,0,IF(OR(AND(DK185=0,DM185&gt;0),AND(DK185="NS",DO185&gt;0),AND(DK185="NS",DM185=0, DO185=0),AND(DK185="NA",DM185&gt;0,DO185=0)),1,IF(OR(AND(DK185&gt;0,DM185=2),AND(DK185="NS",DM185=2),AND(DK185="NS",DO185=0, DM185&gt;0), DK185=DO185),0,1)))</f>
        <v>0</v>
      </c>
      <c r="DR185" s="639"/>
      <c r="DS185" s="274"/>
      <c r="DT185" s="747">
        <f>IF(SUM(AN185,AW185,BF185,BO185,BX185,CG185,CP185,CY185,DH185,DQ185)=0,0,1)</f>
        <v>0</v>
      </c>
      <c r="DU185" s="748"/>
      <c r="DV185" s="639" t="str">
        <f>IF(DT185=0,"",IF(SUM($DT$183:DT185)=1,DX185,IF($DT$193&gt;SUM($DT$183:DT185),_xlfn.CONCAT(", ",DX185),IF($DT$193=SUM($DT$183:DT185),_xlfn.CONCAT(" y ",DX185,".")))))</f>
        <v/>
      </c>
      <c r="DW185" s="641" t="str">
        <f>IF(DU185=0,"", IF(SUM($AN185:DU$519)=1,DX185, IF($AN$526&gt;SUM($AN185:DU$519),_xlfn.CONCAT(", ",DX185), IF($AN$526=SUM($AN185:DU$519),_xlfn.CONCAT(" y ",DX185,".")))))</f>
        <v/>
      </c>
      <c r="DX185" s="639">
        <f>_xlfn.NUMBERVALUE(C185)</f>
        <v>3</v>
      </c>
      <c r="DY185" s="641"/>
      <c r="DZ185" s="101"/>
      <c r="EA185" s="95" t="s">
        <v>7223</v>
      </c>
      <c r="EB185" s="98">
        <f>IF($AH$178=$AJ$178,0,IF(OR(EB184=EB183,AND(SUM(EB183)&gt;0,OR(EB184="NS",EB184="NA"))),0,1))</f>
        <v>0</v>
      </c>
      <c r="EC185" s="98">
        <f t="shared" ref="EC185:EV185" si="106">IF($AH$178=$AJ$178,0,IF(OR(EC184=EC183,AND(SUM(EC183)&gt;0,OR(EC184="NS",EC184="NA"))),0,1))</f>
        <v>0</v>
      </c>
      <c r="ED185" s="98">
        <f t="shared" si="106"/>
        <v>0</v>
      </c>
      <c r="EE185" s="98">
        <f t="shared" si="106"/>
        <v>0</v>
      </c>
      <c r="EF185" s="98">
        <f t="shared" si="106"/>
        <v>0</v>
      </c>
      <c r="EG185" s="98">
        <f t="shared" si="106"/>
        <v>0</v>
      </c>
      <c r="EH185" s="98">
        <f t="shared" si="106"/>
        <v>0</v>
      </c>
      <c r="EI185" s="98">
        <f t="shared" si="106"/>
        <v>0</v>
      </c>
      <c r="EJ185" s="98">
        <f t="shared" si="106"/>
        <v>0</v>
      </c>
      <c r="EK185" s="98">
        <f t="shared" si="106"/>
        <v>0</v>
      </c>
      <c r="EL185" s="98">
        <f t="shared" si="106"/>
        <v>0</v>
      </c>
      <c r="EM185" s="98">
        <f t="shared" si="106"/>
        <v>0</v>
      </c>
      <c r="EN185" s="98">
        <f t="shared" si="106"/>
        <v>0</v>
      </c>
      <c r="EO185" s="98">
        <f t="shared" si="106"/>
        <v>0</v>
      </c>
      <c r="EP185" s="98">
        <f t="shared" si="106"/>
        <v>0</v>
      </c>
      <c r="EQ185" s="98">
        <f t="shared" si="106"/>
        <v>0</v>
      </c>
      <c r="ER185" s="98">
        <f t="shared" si="106"/>
        <v>0</v>
      </c>
      <c r="ES185" s="98">
        <f t="shared" si="106"/>
        <v>0</v>
      </c>
      <c r="ET185" s="98">
        <f t="shared" si="106"/>
        <v>0</v>
      </c>
      <c r="EU185" s="98">
        <f t="shared" si="106"/>
        <v>0</v>
      </c>
      <c r="EV185" s="98">
        <f t="shared" si="106"/>
        <v>0</v>
      </c>
      <c r="EW185" s="101"/>
      <c r="EX185" s="101"/>
      <c r="EY185" s="101"/>
    </row>
    <row r="186" spans="1:155" s="72" customFormat="1">
      <c r="A186" s="131"/>
      <c r="B186" s="15"/>
      <c r="C186" s="81" t="s">
        <v>69</v>
      </c>
      <c r="D186" s="792" t="s">
        <v>367</v>
      </c>
      <c r="E186" s="793"/>
      <c r="F186" s="793"/>
      <c r="G186" s="793"/>
      <c r="H186" s="793"/>
      <c r="I186" s="793"/>
      <c r="J186" s="432"/>
      <c r="K186" s="432"/>
      <c r="L186" s="432"/>
      <c r="M186" s="432"/>
      <c r="N186" s="432"/>
      <c r="O186" s="432"/>
      <c r="P186" s="432"/>
      <c r="Q186" s="432"/>
      <c r="R186" s="432"/>
      <c r="S186" s="432"/>
      <c r="T186" s="432"/>
      <c r="U186" s="432"/>
      <c r="V186" s="432"/>
      <c r="W186" s="432"/>
      <c r="X186" s="432"/>
      <c r="Y186" s="432"/>
      <c r="Z186" s="432"/>
      <c r="AA186" s="432"/>
      <c r="AB186" s="432"/>
      <c r="AC186" s="432"/>
      <c r="AD186" s="432"/>
      <c r="AE186" s="12"/>
      <c r="AF186" s="122"/>
      <c r="AH186" s="627">
        <f>J186</f>
        <v>0</v>
      </c>
      <c r="AI186" s="627"/>
      <c r="AJ186" s="627">
        <f>COUNTIF(K186:L186,"NS")</f>
        <v>0</v>
      </c>
      <c r="AK186" s="627"/>
      <c r="AL186" s="627">
        <f>IF(COUNTIF(K186:L186,"NA")=COUNTA($K$134:$L$135),"NA",SUM(K186:L186))</f>
        <v>0</v>
      </c>
      <c r="AM186" s="627"/>
      <c r="AN186" s="627">
        <f>IF($AH$178=$AJ$178,0,IF(OR(AND(AH186=0,AJ186&gt;0),AND(AH186="NS",AL186&gt;0),AND(AH186="NS",AJ186=0, AL186=0),AND(AH186="NA",AJ186&gt;0,AL186=0)),1,IF(OR(AND(AH186&gt;0,AJ186=2),AND(AH186="NS",AJ186=2),AND(AH186="NS",AL186=0, AJ186&gt;0), AH186=AL186),0,1)))</f>
        <v>0</v>
      </c>
      <c r="AO186" s="639"/>
      <c r="AP186" s="274"/>
      <c r="AQ186" s="641">
        <f>M186</f>
        <v>0</v>
      </c>
      <c r="AR186" s="627"/>
      <c r="AS186" s="627">
        <f>COUNTIF(N186:O186,"NS")</f>
        <v>0</v>
      </c>
      <c r="AT186" s="627"/>
      <c r="AU186" s="627">
        <f>IF(COUNTIF(N186:O186,"NA")=COUNTA($N$135:$O$135),"NA",SUM(N186:O186))</f>
        <v>0</v>
      </c>
      <c r="AV186" s="627"/>
      <c r="AW186" s="627">
        <f>IF($AH$178=$AJ$178,0,IF(OR(AND(AQ186=0,AS186&gt;0),AND(AQ186="NS",AU186&gt;0),AND(AQ186="NS",AS186=0, AU186=0),AND(AQ186="NA",AS186&gt;0,AU186=0)),1,IF(OR(AND(AQ186&gt;0,AS186=2),AND(AQ186="NS",AS186=2),AND(AQ186="NS",AU186=0, AS186&gt;0), AQ186=AU186),0,1)))</f>
        <v>0</v>
      </c>
      <c r="AX186" s="639"/>
      <c r="AY186" s="274"/>
      <c r="AZ186" s="896">
        <f>P186</f>
        <v>0</v>
      </c>
      <c r="BA186" s="627"/>
      <c r="BB186" s="627">
        <f>COUNTIF(Q186:R186,"NS")</f>
        <v>0</v>
      </c>
      <c r="BC186" s="627"/>
      <c r="BD186" s="627">
        <f>IF(COUNTIF(Q186:R186,"NA")=COUNTA($Q$135:$R$135),"NA",SUM(Q186:R186))</f>
        <v>0</v>
      </c>
      <c r="BE186" s="627"/>
      <c r="BF186" s="627">
        <f>IF($AH$178=$AJ$178,0,IF(OR(AND(AZ186=0,BB186&gt;0),AND(AZ186="NS",BD186&gt;0),AND(AZ186="NS",BB186=0, BD186=0),AND(AZ186="NA",BB186&gt;0,BD186=0)),1,IF(OR(AND(AZ186&gt;0,BB186=2),AND(AZ186="NS",BB186=2),AND(AZ186="NS",BD186=0, BB186&gt;0), AZ186=BD186),0,1)))</f>
        <v>0</v>
      </c>
      <c r="BG186" s="639"/>
      <c r="BH186" s="274"/>
      <c r="BI186" s="627">
        <f>S186</f>
        <v>0</v>
      </c>
      <c r="BJ186" s="627"/>
      <c r="BK186" s="627">
        <f>COUNTIF(T186:U186,"NS")</f>
        <v>0</v>
      </c>
      <c r="BL186" s="627"/>
      <c r="BM186" s="627">
        <f>IF(COUNTIF(T186:U186,"NA")=COUNTA($T$135:$U$135),"NA",SUM(T186:U186))</f>
        <v>0</v>
      </c>
      <c r="BN186" s="627"/>
      <c r="BO186" s="627">
        <f t="shared" si="104"/>
        <v>0</v>
      </c>
      <c r="BP186" s="639"/>
      <c r="BQ186" s="274"/>
      <c r="BR186" s="896">
        <f>V186</f>
        <v>0</v>
      </c>
      <c r="BS186" s="627"/>
      <c r="BT186" s="627">
        <f>COUNTIF(W186:X186,"NS")</f>
        <v>0</v>
      </c>
      <c r="BU186" s="627"/>
      <c r="BV186" s="627">
        <f>IF(COUNTIF(W186:X186,"NA")=COUNTA($W$135:$X$135),"NA",SUM(W186:X186))</f>
        <v>0</v>
      </c>
      <c r="BW186" s="627"/>
      <c r="BX186" s="627">
        <f>IF($AH$178=$AJ$178,0,IF(OR(AND(BR186=0,BT186&gt;0),AND(BR186="NS",BV186&gt;0),AND(BR186="NS",BT186=0, BV186=0),AND(BR186="NA",BT186&gt;0,BV186=0)),1,IF(OR(AND(BR186&gt;0,BT186=2),AND(BR186="NS",BT186=2),AND(BR186="NS",BV186=0, BT186&gt;0), BR186=BV186),0,1)))</f>
        <v>0</v>
      </c>
      <c r="BY186" s="639"/>
      <c r="BZ186" s="274"/>
      <c r="CA186" s="627">
        <f>Y186</f>
        <v>0</v>
      </c>
      <c r="CB186" s="627"/>
      <c r="CC186" s="627">
        <f>COUNTIF(Z186:AA186,"NS")</f>
        <v>0</v>
      </c>
      <c r="CD186" s="627"/>
      <c r="CE186" s="627">
        <f>IF(COUNTIF(Z186:AA186,"NA")=COUNTA($Z$135:$AA$135),"NA",SUM(Z186:AA186))</f>
        <v>0</v>
      </c>
      <c r="CF186" s="627"/>
      <c r="CG186" s="627">
        <f>IF($AH$178=$AJ$178,0,IF(OR(AND(CA186=0,CC186&gt;0),AND(CA186="NS",CE186&gt;0),AND(CA186="NS",CC186=0, CE186=0),AND(CA186="NA",CC186&gt;0,CE186=0)),1,IF(OR(AND(CA186&gt;0,CC186=2),AND(CA186="NS",CC186=2),AND(CA186="NS",CE186=0, CC186&gt;0), CA186=CE186),0,1)))</f>
        <v>0</v>
      </c>
      <c r="CH186" s="639"/>
      <c r="CI186" s="274"/>
      <c r="CJ186" s="627">
        <f>AB186</f>
        <v>0</v>
      </c>
      <c r="CK186" s="627"/>
      <c r="CL186" s="627">
        <f>COUNTIF(AC186:AD186,"NS")</f>
        <v>0</v>
      </c>
      <c r="CM186" s="627"/>
      <c r="CN186" s="627">
        <f>IF(COUNTIF(AC186:AD186,"NA")=COUNTA($AC$135:$AD$135),"NA",SUM(AC186:AD186))</f>
        <v>0</v>
      </c>
      <c r="CO186" s="627"/>
      <c r="CP186" s="627">
        <f>IF($AH$178=$AJ$178,0,IF(OR(AND(CJ186=0,CL186&gt;0),AND(CJ186="NS",CN186&gt;0),AND(CJ186="NS",CL186=0, CN186=0),AND(CJ186="NA",CL186&gt;0,CN186=0)),1,IF(OR(AND(CJ186&gt;0,CL186=2),AND(CJ186="NS",CL186=2),AND(CJ186="NS",CN186=0, CL186&gt;0), CJ186=CN186),0,1)))</f>
        <v>0</v>
      </c>
      <c r="CQ186" s="639"/>
      <c r="CR186" s="274"/>
      <c r="CS186" s="627">
        <f>K186</f>
        <v>0</v>
      </c>
      <c r="CT186" s="627"/>
      <c r="CU186" s="627">
        <f>COUNTIF(N186,"NS")+COUNTIF(Q186,"NS")+COUNTIF(T186,"NS")+COUNTIF(W186,"NS")+COUNTIF(Z186,"NS")+COUNTIF(AC186,"NS")</f>
        <v>0</v>
      </c>
      <c r="CV186" s="627"/>
      <c r="CW186" s="627">
        <f>IF(COUNTIF(N186,"NA")+COUNTIF(Q186,"NA")+COUNTIF(T186,"NA")+COUNTIF(W186,"NA")+COUNTIF(Z186,"NA")+COUNTIF(AC186,"NA")=COUNTA($N$135,$Q$135,$T$135,$W$135,$Z$135,$AC$135),"NA",SUM(N186,Q186,T186,W186,Z186,AC186))</f>
        <v>0</v>
      </c>
      <c r="CX186" s="627"/>
      <c r="CY186" s="627">
        <f>IF($AH$178=$AJ$178,0,IF(OR(AND(CS186=0,CU186&gt;0),AND(CS186="NS",CW186&gt;0),AND(CS186="NS",CU186=0, CW186=0),AND(CS186="NA",CU186&gt;0,CW186=0)),1,IF(OR(AND(CS186&gt;0,CU186=2),AND(CS186="NS",CU186=2),AND(CS186="NS",CW186=0, CU186&gt;0), CS186=CW186),0,1)))</f>
        <v>0</v>
      </c>
      <c r="CZ186" s="639"/>
      <c r="DA186" s="274"/>
      <c r="DB186" s="627">
        <f>L186</f>
        <v>0</v>
      </c>
      <c r="DC186" s="627"/>
      <c r="DD186" s="627">
        <f>COUNTIF(O186,"NS")+COUNTIF(R186,"NS")+COUNTIF(U186,"NS")+COUNTIF(X186,"NS")+COUNTIF(AA186,"NS")+COUNTIF(AD186,"NS")</f>
        <v>0</v>
      </c>
      <c r="DE186" s="627"/>
      <c r="DF186" s="627">
        <f>IF(COUNTIF(O186,"NA")+COUNTIF(R186,"NA")+COUNTIF(U186,"NA")+COUNTIF(X186,"NA")+COUNTIF(AA186,"NA")+COUNTIF(AD186,"NA")=COUNTA($O$135,$R$135,$U$135,$X$135,$AA$135,$AD$135),"NA",SUM(O186,R186,U186,X186,AA186,AD186))</f>
        <v>0</v>
      </c>
      <c r="DG186" s="627"/>
      <c r="DH186" s="627">
        <f>IF($AH$178=$AJ$178,0,IF(OR(AND(DB186=0,DD186&gt;0),AND(DB186="NS",DF186&gt;0),AND(DB186="NS",DD186=0, DF186=0),AND(DB186="NA",DD186&gt;0,DF186=0)),1,IF(OR(AND(DB186&gt;0,DD186=2),AND(DB186="NS",DD186=2),AND(DB186="NS",DF186=0, DD186&gt;0), DB186=DF186),0,1)))</f>
        <v>0</v>
      </c>
      <c r="DI186" s="639"/>
      <c r="DJ186" s="274"/>
      <c r="DK186" s="627">
        <f>J186</f>
        <v>0</v>
      </c>
      <c r="DL186" s="627"/>
      <c r="DM186" s="896">
        <f>COUNTIF(M186,"NS")+COUNTIF(P186,"NS")+COUNTIF(S186,"NS")+COUNTIF(V186,"NS")+COUNTIF(Y186,"NS")+COUNTIF(AB186,"NS")</f>
        <v>0</v>
      </c>
      <c r="DN186" s="627"/>
      <c r="DO186" s="627">
        <f>IF(COUNTIF(M186,"NA")+COUNTIF(P186,"NA")+COUNTIF(S186,"NA")+COUNTIF(V186,"NA")+COUNTIF(Y186,"NA")+COUNTIF(AB186,"NA")=COUNTA($M$135,$P$135,$S$135,$V$135,$Y$135,$AB$135),"NA",SUM(M186,P186,S186,V186,Y186,AB186))</f>
        <v>0</v>
      </c>
      <c r="DP186" s="627"/>
      <c r="DQ186" s="627">
        <f>IF($AH$178=$AJ$178,0,IF(OR(AND(DK186=0,DM186&gt;0),AND(DK186="NS",DO186&gt;0),AND(DK186="NS",DM186=0, DO186=0),AND(DK186="NA",DM186&gt;0,DO186=0)),1,IF(OR(AND(DK186&gt;0,DM186=2),AND(DK186="NS",DM186=2),AND(DK186="NS",DO186=0, DM186&gt;0), DK186=DO186),0,1)))</f>
        <v>0</v>
      </c>
      <c r="DR186" s="639"/>
      <c r="DS186" s="274"/>
      <c r="DT186" s="747">
        <f>IF(SUM(AN186,AW186,BF186,BO186,BX186,CG186,CP186,CY186,DH186,DQ186)=0,0,1)</f>
        <v>0</v>
      </c>
      <c r="DU186" s="748"/>
      <c r="DV186" s="639" t="str">
        <f>IF(DT186=0,"",IF(SUM($DT$183:DT186)=1,DX186,IF($DT$193&gt;SUM($DT$183:DT186),_xlfn.CONCAT(", ",DX186),IF($DT$193=SUM($DT$183:DT186),_xlfn.CONCAT(" y ",DX186,".")))))</f>
        <v/>
      </c>
      <c r="DW186" s="641" t="str">
        <f>IF(DU186=0,"", IF(SUM($AN186:DU$519)=1,DX186, IF($AN$526&gt;SUM($AN186:DU$519),_xlfn.CONCAT(", ",DX186), IF($AN$526=SUM($AN186:DU$519),_xlfn.CONCAT(" y ",DX186,".")))))</f>
        <v/>
      </c>
      <c r="DX186" s="639">
        <f>_xlfn.NUMBERVALUE(C186)</f>
        <v>4</v>
      </c>
      <c r="DY186" s="641"/>
      <c r="DZ186" s="101"/>
      <c r="EV186" s="205">
        <f>SUM(EB185:EV185)</f>
        <v>0</v>
      </c>
      <c r="EW186" s="101"/>
      <c r="EX186" s="101"/>
      <c r="EY186" s="101"/>
    </row>
    <row r="187" spans="1:155" s="72" customFormat="1">
      <c r="A187" s="131"/>
      <c r="B187" s="15"/>
      <c r="C187" s="81" t="s">
        <v>70</v>
      </c>
      <c r="D187" s="792" t="s">
        <v>368</v>
      </c>
      <c r="E187" s="793"/>
      <c r="F187" s="793"/>
      <c r="G187" s="793"/>
      <c r="H187" s="793"/>
      <c r="I187" s="793"/>
      <c r="J187" s="432"/>
      <c r="K187" s="432"/>
      <c r="L187" s="432"/>
      <c r="M187" s="432"/>
      <c r="N187" s="432"/>
      <c r="O187" s="432"/>
      <c r="P187" s="432"/>
      <c r="Q187" s="432"/>
      <c r="R187" s="432"/>
      <c r="S187" s="432"/>
      <c r="T187" s="432"/>
      <c r="U187" s="432"/>
      <c r="V187" s="432"/>
      <c r="W187" s="432"/>
      <c r="X187" s="432"/>
      <c r="Y187" s="432"/>
      <c r="Z187" s="432"/>
      <c r="AA187" s="432"/>
      <c r="AB187" s="432"/>
      <c r="AC187" s="432"/>
      <c r="AD187" s="432"/>
      <c r="AE187" s="12"/>
      <c r="AF187" s="122"/>
      <c r="AH187" s="627">
        <f t="shared" ref="AH187:AH192" si="107">J187</f>
        <v>0</v>
      </c>
      <c r="AI187" s="627"/>
      <c r="AJ187" s="627">
        <f t="shared" ref="AJ187:AJ192" si="108">COUNTIF(K187:L187,"NS")</f>
        <v>0</v>
      </c>
      <c r="AK187" s="627"/>
      <c r="AL187" s="627">
        <f t="shared" ref="AL187:AL192" si="109">IF(COUNTIF(K187:L187,"NA")=COUNTA($K$134:$L$135),"NA",SUM(K187:L187))</f>
        <v>0</v>
      </c>
      <c r="AM187" s="627"/>
      <c r="AN187" s="627">
        <f t="shared" ref="AN187:AN192" si="110">IF($AH$178=$AJ$178,0,IF(OR(AND(AH187=0,AJ187&gt;0),AND(AH187="NS",AL187&gt;0),AND(AH187="NS",AJ187=0, AL187=0),AND(AH187="NA",AJ187&gt;0,AL187=0)),1,IF(OR(AND(AH187&gt;0,AJ187=2),AND(AH187="NS",AJ187=2),AND(AH187="NS",AL187=0, AJ187&gt;0), AH187=AL187),0,1)))</f>
        <v>0</v>
      </c>
      <c r="AO187" s="639"/>
      <c r="AP187" s="274"/>
      <c r="AQ187" s="641">
        <f t="shared" ref="AQ187:AQ192" si="111">M187</f>
        <v>0</v>
      </c>
      <c r="AR187" s="627"/>
      <c r="AS187" s="627">
        <f t="shared" ref="AS187:AS192" si="112">COUNTIF(N187:O187,"NS")</f>
        <v>0</v>
      </c>
      <c r="AT187" s="627"/>
      <c r="AU187" s="627">
        <f t="shared" ref="AU187:AU192" si="113">IF(COUNTIF(N187:O187,"NA")=COUNTA($N$135:$O$135),"NA",SUM(N187:O187))</f>
        <v>0</v>
      </c>
      <c r="AV187" s="627"/>
      <c r="AW187" s="627">
        <f t="shared" ref="AW187:AW192" si="114">IF($AH$178=$AJ$178,0,IF(OR(AND(AQ187=0,AS187&gt;0),AND(AQ187="NS",AU187&gt;0),AND(AQ187="NS",AS187=0, AU187=0),AND(AQ187="NA",AS187&gt;0,AU187=0)),1,IF(OR(AND(AQ187&gt;0,AS187=2),AND(AQ187="NS",AS187=2),AND(AQ187="NS",AU187=0, AS187&gt;0), AQ187=AU187),0,1)))</f>
        <v>0</v>
      </c>
      <c r="AX187" s="639"/>
      <c r="AY187" s="274"/>
      <c r="AZ187" s="896">
        <f t="shared" ref="AZ187:AZ192" si="115">P187</f>
        <v>0</v>
      </c>
      <c r="BA187" s="627"/>
      <c r="BB187" s="627">
        <f t="shared" ref="BB187:BB192" si="116">COUNTIF(Q187:R187,"NS")</f>
        <v>0</v>
      </c>
      <c r="BC187" s="627"/>
      <c r="BD187" s="627">
        <f t="shared" ref="BD187:BD192" si="117">IF(COUNTIF(Q187:R187,"NA")=COUNTA($Q$135:$R$135),"NA",SUM(Q187:R187))</f>
        <v>0</v>
      </c>
      <c r="BE187" s="627"/>
      <c r="BF187" s="627">
        <f t="shared" ref="BF187:BF192" si="118">IF($AH$178=$AJ$178,0,IF(OR(AND(AZ187=0,BB187&gt;0),AND(AZ187="NS",BD187&gt;0),AND(AZ187="NS",BB187=0, BD187=0),AND(AZ187="NA",BB187&gt;0,BD187=0)),1,IF(OR(AND(AZ187&gt;0,BB187=2),AND(AZ187="NS",BB187=2),AND(AZ187="NS",BD187=0, BB187&gt;0), AZ187=BD187),0,1)))</f>
        <v>0</v>
      </c>
      <c r="BG187" s="639"/>
      <c r="BH187" s="274"/>
      <c r="BI187" s="627">
        <f t="shared" ref="BI187:BI192" si="119">S187</f>
        <v>0</v>
      </c>
      <c r="BJ187" s="627"/>
      <c r="BK187" s="627">
        <f t="shared" ref="BK187:BK192" si="120">COUNTIF(T187:U187,"NS")</f>
        <v>0</v>
      </c>
      <c r="BL187" s="627"/>
      <c r="BM187" s="627">
        <f t="shared" ref="BM187:BM192" si="121">IF(COUNTIF(T187:U187,"NA")=COUNTA($T$135:$U$135),"NA",SUM(T187:U187))</f>
        <v>0</v>
      </c>
      <c r="BN187" s="627"/>
      <c r="BO187" s="627">
        <f t="shared" si="104"/>
        <v>0</v>
      </c>
      <c r="BP187" s="639"/>
      <c r="BQ187" s="274"/>
      <c r="BR187" s="896">
        <f t="shared" ref="BR187:BR192" si="122">V187</f>
        <v>0</v>
      </c>
      <c r="BS187" s="627"/>
      <c r="BT187" s="627">
        <f t="shared" ref="BT187:BT192" si="123">COUNTIF(W187:X187,"NS")</f>
        <v>0</v>
      </c>
      <c r="BU187" s="627"/>
      <c r="BV187" s="627">
        <f t="shared" ref="BV187:BV192" si="124">IF(COUNTIF(W187:X187,"NA")=COUNTA($W$135:$X$135),"NA",SUM(W187:X187))</f>
        <v>0</v>
      </c>
      <c r="BW187" s="627"/>
      <c r="BX187" s="627">
        <f t="shared" ref="BX187:BX192" si="125">IF($AH$178=$AJ$178,0,IF(OR(AND(BR187=0,BT187&gt;0),AND(BR187="NS",BV187&gt;0),AND(BR187="NS",BT187=0, BV187=0),AND(BR187="NA",BT187&gt;0,BV187=0)),1,IF(OR(AND(BR187&gt;0,BT187=2),AND(BR187="NS",BT187=2),AND(BR187="NS",BV187=0, BT187&gt;0), BR187=BV187),0,1)))</f>
        <v>0</v>
      </c>
      <c r="BY187" s="639"/>
      <c r="BZ187" s="274"/>
      <c r="CA187" s="627">
        <f t="shared" ref="CA187:CA192" si="126">Y187</f>
        <v>0</v>
      </c>
      <c r="CB187" s="627"/>
      <c r="CC187" s="627">
        <f t="shared" ref="CC187:CC192" si="127">COUNTIF(Z187:AA187,"NS")</f>
        <v>0</v>
      </c>
      <c r="CD187" s="627"/>
      <c r="CE187" s="627">
        <f t="shared" ref="CE187:CE192" si="128">IF(COUNTIF(Z187:AA187,"NA")=COUNTA($Z$135:$AA$135),"NA",SUM(Z187:AA187))</f>
        <v>0</v>
      </c>
      <c r="CF187" s="627"/>
      <c r="CG187" s="627">
        <f t="shared" ref="CG187:CG192" si="129">IF($AH$178=$AJ$178,0,IF(OR(AND(CA187=0,CC187&gt;0),AND(CA187="NS",CE187&gt;0),AND(CA187="NS",CC187=0, CE187=0),AND(CA187="NA",CC187&gt;0,CE187=0)),1,IF(OR(AND(CA187&gt;0,CC187=2),AND(CA187="NS",CC187=2),AND(CA187="NS",CE187=0, CC187&gt;0), CA187=CE187),0,1)))</f>
        <v>0</v>
      </c>
      <c r="CH187" s="639"/>
      <c r="CI187" s="274"/>
      <c r="CJ187" s="627">
        <f t="shared" ref="CJ187:CJ192" si="130">AB187</f>
        <v>0</v>
      </c>
      <c r="CK187" s="627"/>
      <c r="CL187" s="627">
        <f t="shared" ref="CL187:CL192" si="131">COUNTIF(AC187:AD187,"NS")</f>
        <v>0</v>
      </c>
      <c r="CM187" s="627"/>
      <c r="CN187" s="627">
        <f t="shared" ref="CN187:CN192" si="132">IF(COUNTIF(AC187:AD187,"NA")=COUNTA($AC$135:$AD$135),"NA",SUM(AC187:AD187))</f>
        <v>0</v>
      </c>
      <c r="CO187" s="627"/>
      <c r="CP187" s="627">
        <f t="shared" ref="CP187:CP192" si="133">IF($AH$178=$AJ$178,0,IF(OR(AND(CJ187=0,CL187&gt;0),AND(CJ187="NS",CN187&gt;0),AND(CJ187="NS",CL187=0, CN187=0),AND(CJ187="NA",CL187&gt;0,CN187=0)),1,IF(OR(AND(CJ187&gt;0,CL187=2),AND(CJ187="NS",CL187=2),AND(CJ187="NS",CN187=0, CL187&gt;0), CJ187=CN187),0,1)))</f>
        <v>0</v>
      </c>
      <c r="CQ187" s="639"/>
      <c r="CR187" s="274"/>
      <c r="CS187" s="627">
        <f t="shared" ref="CS187:CS192" si="134">K187</f>
        <v>0</v>
      </c>
      <c r="CT187" s="627"/>
      <c r="CU187" s="627">
        <f t="shared" ref="CU187:CU192" si="135">COUNTIF(N187,"NS")+COUNTIF(Q187,"NS")+COUNTIF(T187,"NS")+COUNTIF(W187,"NS")+COUNTIF(Z187,"NS")+COUNTIF(AC187,"NS")</f>
        <v>0</v>
      </c>
      <c r="CV187" s="627"/>
      <c r="CW187" s="627">
        <f t="shared" ref="CW187:CW192" si="136">IF(COUNTIF(N187,"NA")+COUNTIF(Q187,"NA")+COUNTIF(T187,"NA")+COUNTIF(W187,"NA")+COUNTIF(Z187,"NA")+COUNTIF(AC187,"NA")=COUNTA($N$135,$Q$135,$T$135,$W$135,$Z$135,$AC$135),"NA",SUM(N187,Q187,T187,W187,Z187,AC187))</f>
        <v>0</v>
      </c>
      <c r="CX187" s="627"/>
      <c r="CY187" s="627">
        <f t="shared" ref="CY187:CY192" si="137">IF($AH$178=$AJ$178,0,IF(OR(AND(CS187=0,CU187&gt;0),AND(CS187="NS",CW187&gt;0),AND(CS187="NS",CU187=0, CW187=0),AND(CS187="NA",CU187&gt;0,CW187=0)),1,IF(OR(AND(CS187&gt;0,CU187=2),AND(CS187="NS",CU187=2),AND(CS187="NS",CW187=0, CU187&gt;0), CS187=CW187),0,1)))</f>
        <v>0</v>
      </c>
      <c r="CZ187" s="639"/>
      <c r="DA187" s="274"/>
      <c r="DB187" s="627">
        <f t="shared" ref="DB187:DB192" si="138">L187</f>
        <v>0</v>
      </c>
      <c r="DC187" s="627"/>
      <c r="DD187" s="627">
        <f t="shared" ref="DD187:DD192" si="139">COUNTIF(O187,"NS")+COUNTIF(R187,"NS")+COUNTIF(U187,"NS")+COUNTIF(X187,"NS")+COUNTIF(AA187,"NS")+COUNTIF(AD187,"NS")</f>
        <v>0</v>
      </c>
      <c r="DE187" s="627"/>
      <c r="DF187" s="627">
        <f t="shared" ref="DF187:DF192" si="140">IF(COUNTIF(O187,"NA")+COUNTIF(R187,"NA")+COUNTIF(U187,"NA")+COUNTIF(X187,"NA")+COUNTIF(AA187,"NA")+COUNTIF(AD187,"NA")=COUNTA($O$135,$R$135,$U$135,$X$135,$AA$135,$AD$135),"NA",SUM(O187,R187,U187,X187,AA187,AD187))</f>
        <v>0</v>
      </c>
      <c r="DG187" s="627"/>
      <c r="DH187" s="627">
        <f t="shared" ref="DH187:DH192" si="141">IF($AH$178=$AJ$178,0,IF(OR(AND(DB187=0,DD187&gt;0),AND(DB187="NS",DF187&gt;0),AND(DB187="NS",DD187=0, DF187=0),AND(DB187="NA",DD187&gt;0,DF187=0)),1,IF(OR(AND(DB187&gt;0,DD187=2),AND(DB187="NS",DD187=2),AND(DB187="NS",DF187=0, DD187&gt;0), DB187=DF187),0,1)))</f>
        <v>0</v>
      </c>
      <c r="DI187" s="639"/>
      <c r="DJ187" s="274"/>
      <c r="DK187" s="627">
        <f t="shared" ref="DK187:DK192" si="142">J187</f>
        <v>0</v>
      </c>
      <c r="DL187" s="627"/>
      <c r="DM187" s="896">
        <f t="shared" ref="DM187:DM192" si="143">COUNTIF(M187,"NS")+COUNTIF(P187,"NS")+COUNTIF(S187,"NS")+COUNTIF(V187,"NS")+COUNTIF(Y187,"NS")+COUNTIF(AB187,"NS")</f>
        <v>0</v>
      </c>
      <c r="DN187" s="627"/>
      <c r="DO187" s="627">
        <f t="shared" ref="DO187:DO192" si="144">IF(COUNTIF(M187,"NA")+COUNTIF(P187,"NA")+COUNTIF(S187,"NA")+COUNTIF(V187,"NA")+COUNTIF(Y187,"NA")+COUNTIF(AB187,"NA")=COUNTA($M$135,$P$135,$S$135,$V$135,$Y$135,$AB$135),"NA",SUM(M187,P187,S187,V187,Y187,AB187))</f>
        <v>0</v>
      </c>
      <c r="DP187" s="627"/>
      <c r="DQ187" s="627">
        <f t="shared" ref="DQ187:DQ192" si="145">IF($AH$178=$AJ$178,0,IF(OR(AND(DK187=0,DM187&gt;0),AND(DK187="NS",DO187&gt;0),AND(DK187="NS",DM187=0, DO187=0),AND(DK187="NA",DM187&gt;0,DO187=0)),1,IF(OR(AND(DK187&gt;0,DM187=2),AND(DK187="NS",DM187=2),AND(DK187="NS",DO187=0, DM187&gt;0), DK187=DO187),0,1)))</f>
        <v>0</v>
      </c>
      <c r="DR187" s="639"/>
      <c r="DS187" s="274"/>
      <c r="DT187" s="747">
        <f t="shared" ref="DT187:DT192" si="146">IF(SUM(AN187,AW187,BF187,BO187,BX187,CG187,CP187,CY187,DH187,DQ187)=0,0,1)</f>
        <v>0</v>
      </c>
      <c r="DU187" s="748"/>
      <c r="DV187" s="639" t="str">
        <f>IF(DT187=0,"",IF(SUM($DT$183:DT187)=1,DX187,IF($DT$193&gt;SUM($DT$183:DT187),_xlfn.CONCAT(", ",DX187),IF($DT$193=SUM($DT$183:DT187),_xlfn.CONCAT(" y ",DX187,".")))))</f>
        <v/>
      </c>
      <c r="DW187" s="641" t="str">
        <f>IF(DU187=0,"", IF(SUM($AN187:DU$519)=1,DX187, IF($AN$526&gt;SUM($AN187:DU$519),_xlfn.CONCAT(", ",DX187), IF($AN$526=SUM($AN187:DU$519),_xlfn.CONCAT(" y ",DX187,".")))))</f>
        <v/>
      </c>
      <c r="DX187" s="639">
        <f t="shared" ref="DX187:DX192" si="147">_xlfn.NUMBERVALUE(C187)</f>
        <v>5</v>
      </c>
      <c r="DY187" s="641"/>
    </row>
    <row r="188" spans="1:155" s="72" customFormat="1" ht="15" customHeight="1">
      <c r="A188" s="131"/>
      <c r="B188" s="15"/>
      <c r="C188" s="81" t="s">
        <v>71</v>
      </c>
      <c r="D188" s="792" t="s">
        <v>369</v>
      </c>
      <c r="E188" s="793"/>
      <c r="F188" s="793"/>
      <c r="G188" s="793"/>
      <c r="H188" s="793"/>
      <c r="I188" s="793"/>
      <c r="J188" s="432"/>
      <c r="K188" s="432"/>
      <c r="L188" s="432"/>
      <c r="M188" s="432"/>
      <c r="N188" s="432"/>
      <c r="O188" s="432"/>
      <c r="P188" s="432"/>
      <c r="Q188" s="432"/>
      <c r="R188" s="432"/>
      <c r="S188" s="432"/>
      <c r="T188" s="432"/>
      <c r="U188" s="432"/>
      <c r="V188" s="432"/>
      <c r="W188" s="432"/>
      <c r="X188" s="432"/>
      <c r="Y188" s="432"/>
      <c r="Z188" s="432"/>
      <c r="AA188" s="432"/>
      <c r="AB188" s="432"/>
      <c r="AC188" s="432"/>
      <c r="AD188" s="432"/>
      <c r="AE188" s="12"/>
      <c r="AF188" s="122"/>
      <c r="AH188" s="627">
        <f t="shared" si="107"/>
        <v>0</v>
      </c>
      <c r="AI188" s="627"/>
      <c r="AJ188" s="627">
        <f t="shared" si="108"/>
        <v>0</v>
      </c>
      <c r="AK188" s="627"/>
      <c r="AL188" s="627">
        <f t="shared" si="109"/>
        <v>0</v>
      </c>
      <c r="AM188" s="627"/>
      <c r="AN188" s="627">
        <f t="shared" si="110"/>
        <v>0</v>
      </c>
      <c r="AO188" s="639"/>
      <c r="AP188" s="274"/>
      <c r="AQ188" s="641">
        <f t="shared" si="111"/>
        <v>0</v>
      </c>
      <c r="AR188" s="627"/>
      <c r="AS188" s="627">
        <f t="shared" si="112"/>
        <v>0</v>
      </c>
      <c r="AT188" s="627"/>
      <c r="AU188" s="627">
        <f t="shared" si="113"/>
        <v>0</v>
      </c>
      <c r="AV188" s="627"/>
      <c r="AW188" s="627">
        <f t="shared" si="114"/>
        <v>0</v>
      </c>
      <c r="AX188" s="639"/>
      <c r="AY188" s="274"/>
      <c r="AZ188" s="896">
        <f t="shared" si="115"/>
        <v>0</v>
      </c>
      <c r="BA188" s="627"/>
      <c r="BB188" s="627">
        <f t="shared" si="116"/>
        <v>0</v>
      </c>
      <c r="BC188" s="627"/>
      <c r="BD188" s="627">
        <f t="shared" si="117"/>
        <v>0</v>
      </c>
      <c r="BE188" s="627"/>
      <c r="BF188" s="627">
        <f t="shared" si="118"/>
        <v>0</v>
      </c>
      <c r="BG188" s="639"/>
      <c r="BH188" s="274"/>
      <c r="BI188" s="627">
        <f t="shared" si="119"/>
        <v>0</v>
      </c>
      <c r="BJ188" s="627"/>
      <c r="BK188" s="627">
        <f t="shared" si="120"/>
        <v>0</v>
      </c>
      <c r="BL188" s="627"/>
      <c r="BM188" s="627">
        <f t="shared" si="121"/>
        <v>0</v>
      </c>
      <c r="BN188" s="627"/>
      <c r="BO188" s="627">
        <f t="shared" si="104"/>
        <v>0</v>
      </c>
      <c r="BP188" s="639"/>
      <c r="BQ188" s="274"/>
      <c r="BR188" s="896">
        <f t="shared" si="122"/>
        <v>0</v>
      </c>
      <c r="BS188" s="627"/>
      <c r="BT188" s="627">
        <f t="shared" si="123"/>
        <v>0</v>
      </c>
      <c r="BU188" s="627"/>
      <c r="BV188" s="627">
        <f t="shared" si="124"/>
        <v>0</v>
      </c>
      <c r="BW188" s="627"/>
      <c r="BX188" s="627">
        <f t="shared" si="125"/>
        <v>0</v>
      </c>
      <c r="BY188" s="639"/>
      <c r="BZ188" s="274"/>
      <c r="CA188" s="627">
        <f t="shared" si="126"/>
        <v>0</v>
      </c>
      <c r="CB188" s="627"/>
      <c r="CC188" s="627">
        <f t="shared" si="127"/>
        <v>0</v>
      </c>
      <c r="CD188" s="627"/>
      <c r="CE188" s="627">
        <f t="shared" si="128"/>
        <v>0</v>
      </c>
      <c r="CF188" s="627"/>
      <c r="CG188" s="627">
        <f t="shared" si="129"/>
        <v>0</v>
      </c>
      <c r="CH188" s="639"/>
      <c r="CI188" s="274"/>
      <c r="CJ188" s="627">
        <f t="shared" si="130"/>
        <v>0</v>
      </c>
      <c r="CK188" s="627"/>
      <c r="CL188" s="627">
        <f t="shared" si="131"/>
        <v>0</v>
      </c>
      <c r="CM188" s="627"/>
      <c r="CN188" s="627">
        <f t="shared" si="132"/>
        <v>0</v>
      </c>
      <c r="CO188" s="627"/>
      <c r="CP188" s="627">
        <f t="shared" si="133"/>
        <v>0</v>
      </c>
      <c r="CQ188" s="639"/>
      <c r="CR188" s="274"/>
      <c r="CS188" s="627">
        <f t="shared" si="134"/>
        <v>0</v>
      </c>
      <c r="CT188" s="627"/>
      <c r="CU188" s="627">
        <f t="shared" si="135"/>
        <v>0</v>
      </c>
      <c r="CV188" s="627"/>
      <c r="CW188" s="627">
        <f t="shared" si="136"/>
        <v>0</v>
      </c>
      <c r="CX188" s="627"/>
      <c r="CY188" s="627">
        <f t="shared" si="137"/>
        <v>0</v>
      </c>
      <c r="CZ188" s="639"/>
      <c r="DA188" s="274"/>
      <c r="DB188" s="627">
        <f t="shared" si="138"/>
        <v>0</v>
      </c>
      <c r="DC188" s="627"/>
      <c r="DD188" s="627">
        <f t="shared" si="139"/>
        <v>0</v>
      </c>
      <c r="DE188" s="627"/>
      <c r="DF188" s="627">
        <f t="shared" si="140"/>
        <v>0</v>
      </c>
      <c r="DG188" s="627"/>
      <c r="DH188" s="627">
        <f t="shared" si="141"/>
        <v>0</v>
      </c>
      <c r="DI188" s="639"/>
      <c r="DJ188" s="274"/>
      <c r="DK188" s="627">
        <f t="shared" si="142"/>
        <v>0</v>
      </c>
      <c r="DL188" s="627"/>
      <c r="DM188" s="896">
        <f t="shared" si="143"/>
        <v>0</v>
      </c>
      <c r="DN188" s="627"/>
      <c r="DO188" s="627">
        <f t="shared" si="144"/>
        <v>0</v>
      </c>
      <c r="DP188" s="627"/>
      <c r="DQ188" s="627">
        <f t="shared" si="145"/>
        <v>0</v>
      </c>
      <c r="DR188" s="639"/>
      <c r="DS188" s="274"/>
      <c r="DT188" s="747">
        <f t="shared" si="146"/>
        <v>0</v>
      </c>
      <c r="DU188" s="748"/>
      <c r="DV188" s="639" t="str">
        <f>IF(DT188=0,"",IF(SUM($DT$183:DT188)=1,DX188,IF($DT$193&gt;SUM($DT$183:DT188),_xlfn.CONCAT(", ",DX188),IF($DT$193=SUM($DT$183:DT188),_xlfn.CONCAT(" y ",DX188,".")))))</f>
        <v/>
      </c>
      <c r="DW188" s="641" t="str">
        <f>IF(DU188=0,"", IF(SUM($AN188:DU$519)=1,DX188, IF($AN$526&gt;SUM($AN188:DU$519),_xlfn.CONCAT(", ",DX188), IF($AN$526=SUM($AN188:DU$519),_xlfn.CONCAT(" y ",DX188,".")))))</f>
        <v/>
      </c>
      <c r="DX188" s="639">
        <f t="shared" si="147"/>
        <v>6</v>
      </c>
      <c r="DY188" s="641"/>
    </row>
    <row r="189" spans="1:155" s="72" customFormat="1" ht="15" customHeight="1">
      <c r="A189" s="131"/>
      <c r="B189" s="15"/>
      <c r="C189" s="81" t="s">
        <v>72</v>
      </c>
      <c r="D189" s="792" t="s">
        <v>370</v>
      </c>
      <c r="E189" s="793"/>
      <c r="F189" s="793"/>
      <c r="G189" s="793"/>
      <c r="H189" s="793"/>
      <c r="I189" s="793"/>
      <c r="J189" s="432"/>
      <c r="K189" s="432"/>
      <c r="L189" s="432"/>
      <c r="M189" s="432"/>
      <c r="N189" s="432"/>
      <c r="O189" s="432"/>
      <c r="P189" s="432"/>
      <c r="Q189" s="432"/>
      <c r="R189" s="432"/>
      <c r="S189" s="432"/>
      <c r="T189" s="432"/>
      <c r="U189" s="432"/>
      <c r="V189" s="432"/>
      <c r="W189" s="432"/>
      <c r="X189" s="432"/>
      <c r="Y189" s="432"/>
      <c r="Z189" s="432"/>
      <c r="AA189" s="432"/>
      <c r="AB189" s="432"/>
      <c r="AC189" s="432"/>
      <c r="AD189" s="432"/>
      <c r="AE189" s="12"/>
      <c r="AF189" s="122"/>
      <c r="AH189" s="627">
        <f t="shared" si="107"/>
        <v>0</v>
      </c>
      <c r="AI189" s="627"/>
      <c r="AJ189" s="627">
        <f t="shared" si="108"/>
        <v>0</v>
      </c>
      <c r="AK189" s="627"/>
      <c r="AL189" s="627">
        <f t="shared" si="109"/>
        <v>0</v>
      </c>
      <c r="AM189" s="627"/>
      <c r="AN189" s="627">
        <f t="shared" si="110"/>
        <v>0</v>
      </c>
      <c r="AO189" s="639"/>
      <c r="AP189" s="274"/>
      <c r="AQ189" s="641">
        <f t="shared" si="111"/>
        <v>0</v>
      </c>
      <c r="AR189" s="627"/>
      <c r="AS189" s="627">
        <f t="shared" si="112"/>
        <v>0</v>
      </c>
      <c r="AT189" s="627"/>
      <c r="AU189" s="627">
        <f t="shared" si="113"/>
        <v>0</v>
      </c>
      <c r="AV189" s="627"/>
      <c r="AW189" s="627">
        <f t="shared" si="114"/>
        <v>0</v>
      </c>
      <c r="AX189" s="639"/>
      <c r="AY189" s="274"/>
      <c r="AZ189" s="896">
        <f t="shared" si="115"/>
        <v>0</v>
      </c>
      <c r="BA189" s="627"/>
      <c r="BB189" s="627">
        <f t="shared" si="116"/>
        <v>0</v>
      </c>
      <c r="BC189" s="627"/>
      <c r="BD189" s="627">
        <f t="shared" si="117"/>
        <v>0</v>
      </c>
      <c r="BE189" s="627"/>
      <c r="BF189" s="627">
        <f>IF($AH$178=$AJ$178,0,IF(OR(AND(AZ189=0,BB189&gt;0),AND(AZ189="NS",BD189&gt;0),AND(AZ189="NS",BB189=0, BD189=0),AND(AZ189="NA",BB189&gt;0,BD189=0)),1,IF(OR(AND(AZ189&gt;0,BB189=2),AND(AZ189="NS",BB189=2),AND(AZ189="NS",BD189=0, BB189&gt;0), AZ189=BD189),0,1)))</f>
        <v>0</v>
      </c>
      <c r="BG189" s="639"/>
      <c r="BH189" s="274"/>
      <c r="BI189" s="627">
        <f t="shared" si="119"/>
        <v>0</v>
      </c>
      <c r="BJ189" s="627"/>
      <c r="BK189" s="627">
        <f t="shared" si="120"/>
        <v>0</v>
      </c>
      <c r="BL189" s="627"/>
      <c r="BM189" s="627">
        <f t="shared" si="121"/>
        <v>0</v>
      </c>
      <c r="BN189" s="627"/>
      <c r="BO189" s="627">
        <f t="shared" si="104"/>
        <v>0</v>
      </c>
      <c r="BP189" s="639"/>
      <c r="BQ189" s="274"/>
      <c r="BR189" s="896">
        <f t="shared" si="122"/>
        <v>0</v>
      </c>
      <c r="BS189" s="627"/>
      <c r="BT189" s="627">
        <f t="shared" si="123"/>
        <v>0</v>
      </c>
      <c r="BU189" s="627"/>
      <c r="BV189" s="627">
        <f t="shared" si="124"/>
        <v>0</v>
      </c>
      <c r="BW189" s="627"/>
      <c r="BX189" s="627">
        <f t="shared" si="125"/>
        <v>0</v>
      </c>
      <c r="BY189" s="639"/>
      <c r="BZ189" s="274"/>
      <c r="CA189" s="627">
        <f t="shared" si="126"/>
        <v>0</v>
      </c>
      <c r="CB189" s="627"/>
      <c r="CC189" s="627">
        <f t="shared" si="127"/>
        <v>0</v>
      </c>
      <c r="CD189" s="627"/>
      <c r="CE189" s="627">
        <f t="shared" si="128"/>
        <v>0</v>
      </c>
      <c r="CF189" s="627"/>
      <c r="CG189" s="627">
        <f t="shared" si="129"/>
        <v>0</v>
      </c>
      <c r="CH189" s="639"/>
      <c r="CI189" s="274"/>
      <c r="CJ189" s="627">
        <f t="shared" si="130"/>
        <v>0</v>
      </c>
      <c r="CK189" s="627"/>
      <c r="CL189" s="627">
        <f t="shared" si="131"/>
        <v>0</v>
      </c>
      <c r="CM189" s="627"/>
      <c r="CN189" s="627">
        <f t="shared" si="132"/>
        <v>0</v>
      </c>
      <c r="CO189" s="627"/>
      <c r="CP189" s="627">
        <f t="shared" si="133"/>
        <v>0</v>
      </c>
      <c r="CQ189" s="639"/>
      <c r="CR189" s="274"/>
      <c r="CS189" s="627">
        <f t="shared" si="134"/>
        <v>0</v>
      </c>
      <c r="CT189" s="627"/>
      <c r="CU189" s="627">
        <f t="shared" si="135"/>
        <v>0</v>
      </c>
      <c r="CV189" s="627"/>
      <c r="CW189" s="627">
        <f t="shared" si="136"/>
        <v>0</v>
      </c>
      <c r="CX189" s="627"/>
      <c r="CY189" s="627">
        <f t="shared" si="137"/>
        <v>0</v>
      </c>
      <c r="CZ189" s="639"/>
      <c r="DA189" s="274"/>
      <c r="DB189" s="627">
        <f t="shared" si="138"/>
        <v>0</v>
      </c>
      <c r="DC189" s="627"/>
      <c r="DD189" s="627">
        <f t="shared" si="139"/>
        <v>0</v>
      </c>
      <c r="DE189" s="627"/>
      <c r="DF189" s="627">
        <f t="shared" si="140"/>
        <v>0</v>
      </c>
      <c r="DG189" s="627"/>
      <c r="DH189" s="627">
        <f t="shared" si="141"/>
        <v>0</v>
      </c>
      <c r="DI189" s="639"/>
      <c r="DJ189" s="274"/>
      <c r="DK189" s="627">
        <f t="shared" si="142"/>
        <v>0</v>
      </c>
      <c r="DL189" s="627"/>
      <c r="DM189" s="896">
        <f t="shared" si="143"/>
        <v>0</v>
      </c>
      <c r="DN189" s="627"/>
      <c r="DO189" s="627">
        <f t="shared" si="144"/>
        <v>0</v>
      </c>
      <c r="DP189" s="627"/>
      <c r="DQ189" s="627">
        <f t="shared" si="145"/>
        <v>0</v>
      </c>
      <c r="DR189" s="639"/>
      <c r="DS189" s="274"/>
      <c r="DT189" s="747">
        <f t="shared" si="146"/>
        <v>0</v>
      </c>
      <c r="DU189" s="748"/>
      <c r="DV189" s="639" t="str">
        <f>IF(DT189=0,"",IF(SUM($DT$183:DT189)=1,DX189,IF($DT$193&gt;SUM($DT$183:DT189),_xlfn.CONCAT(", ",DX189),IF($DT$193=SUM($DT$183:DT189),_xlfn.CONCAT(" y ",DX189,".")))))</f>
        <v/>
      </c>
      <c r="DW189" s="641" t="str">
        <f>IF(DU189=0,"", IF(SUM($AN189:DU$519)=1,DX189, IF($AN$526&gt;SUM($AN189:DU$519),_xlfn.CONCAT(", ",DX189), IF($AN$526=SUM($AN189:DU$519),_xlfn.CONCAT(" y ",DX189,".")))))</f>
        <v/>
      </c>
      <c r="DX189" s="639">
        <f t="shared" si="147"/>
        <v>7</v>
      </c>
      <c r="DY189" s="641"/>
    </row>
    <row r="190" spans="1:155" s="72" customFormat="1" ht="15" customHeight="1">
      <c r="A190" s="131"/>
      <c r="B190" s="15"/>
      <c r="C190" s="81" t="s">
        <v>73</v>
      </c>
      <c r="D190" s="792" t="s">
        <v>371</v>
      </c>
      <c r="E190" s="793"/>
      <c r="F190" s="793"/>
      <c r="G190" s="793"/>
      <c r="H190" s="793"/>
      <c r="I190" s="793"/>
      <c r="J190" s="432"/>
      <c r="K190" s="432"/>
      <c r="L190" s="432"/>
      <c r="M190" s="432"/>
      <c r="N190" s="432"/>
      <c r="O190" s="432"/>
      <c r="P190" s="432"/>
      <c r="Q190" s="432"/>
      <c r="R190" s="432"/>
      <c r="S190" s="432"/>
      <c r="T190" s="432"/>
      <c r="U190" s="432"/>
      <c r="V190" s="432"/>
      <c r="W190" s="432"/>
      <c r="X190" s="432"/>
      <c r="Y190" s="432"/>
      <c r="Z190" s="432"/>
      <c r="AA190" s="432"/>
      <c r="AB190" s="432"/>
      <c r="AC190" s="432"/>
      <c r="AD190" s="432"/>
      <c r="AE190" s="12"/>
      <c r="AF190" s="122"/>
      <c r="AH190" s="627">
        <f t="shared" si="107"/>
        <v>0</v>
      </c>
      <c r="AI190" s="627"/>
      <c r="AJ190" s="627">
        <f t="shared" si="108"/>
        <v>0</v>
      </c>
      <c r="AK190" s="627"/>
      <c r="AL190" s="627">
        <f t="shared" si="109"/>
        <v>0</v>
      </c>
      <c r="AM190" s="627"/>
      <c r="AN190" s="627">
        <f t="shared" si="110"/>
        <v>0</v>
      </c>
      <c r="AO190" s="639"/>
      <c r="AP190" s="274"/>
      <c r="AQ190" s="641">
        <f t="shared" si="111"/>
        <v>0</v>
      </c>
      <c r="AR190" s="627"/>
      <c r="AS190" s="627">
        <f t="shared" si="112"/>
        <v>0</v>
      </c>
      <c r="AT190" s="627"/>
      <c r="AU190" s="627">
        <f t="shared" si="113"/>
        <v>0</v>
      </c>
      <c r="AV190" s="627"/>
      <c r="AW190" s="627">
        <f t="shared" si="114"/>
        <v>0</v>
      </c>
      <c r="AX190" s="639"/>
      <c r="AY190" s="274"/>
      <c r="AZ190" s="896">
        <f t="shared" si="115"/>
        <v>0</v>
      </c>
      <c r="BA190" s="627"/>
      <c r="BB190" s="627">
        <f t="shared" si="116"/>
        <v>0</v>
      </c>
      <c r="BC190" s="627"/>
      <c r="BD190" s="627">
        <f t="shared" si="117"/>
        <v>0</v>
      </c>
      <c r="BE190" s="627"/>
      <c r="BF190" s="627">
        <f t="shared" si="118"/>
        <v>0</v>
      </c>
      <c r="BG190" s="639"/>
      <c r="BH190" s="274"/>
      <c r="BI190" s="627">
        <f t="shared" si="119"/>
        <v>0</v>
      </c>
      <c r="BJ190" s="627"/>
      <c r="BK190" s="627">
        <f t="shared" si="120"/>
        <v>0</v>
      </c>
      <c r="BL190" s="627"/>
      <c r="BM190" s="627">
        <f t="shared" si="121"/>
        <v>0</v>
      </c>
      <c r="BN190" s="627"/>
      <c r="BO190" s="627">
        <f t="shared" si="104"/>
        <v>0</v>
      </c>
      <c r="BP190" s="639"/>
      <c r="BQ190" s="274"/>
      <c r="BR190" s="896">
        <f t="shared" si="122"/>
        <v>0</v>
      </c>
      <c r="BS190" s="627"/>
      <c r="BT190" s="627">
        <f t="shared" si="123"/>
        <v>0</v>
      </c>
      <c r="BU190" s="627"/>
      <c r="BV190" s="627">
        <f t="shared" si="124"/>
        <v>0</v>
      </c>
      <c r="BW190" s="627"/>
      <c r="BX190" s="627">
        <f t="shared" si="125"/>
        <v>0</v>
      </c>
      <c r="BY190" s="639"/>
      <c r="BZ190" s="274"/>
      <c r="CA190" s="627">
        <f t="shared" si="126"/>
        <v>0</v>
      </c>
      <c r="CB190" s="627"/>
      <c r="CC190" s="627">
        <f t="shared" si="127"/>
        <v>0</v>
      </c>
      <c r="CD190" s="627"/>
      <c r="CE190" s="627">
        <f t="shared" si="128"/>
        <v>0</v>
      </c>
      <c r="CF190" s="627"/>
      <c r="CG190" s="627">
        <f t="shared" si="129"/>
        <v>0</v>
      </c>
      <c r="CH190" s="639"/>
      <c r="CI190" s="274"/>
      <c r="CJ190" s="627">
        <f t="shared" si="130"/>
        <v>0</v>
      </c>
      <c r="CK190" s="627"/>
      <c r="CL190" s="627">
        <f t="shared" si="131"/>
        <v>0</v>
      </c>
      <c r="CM190" s="627"/>
      <c r="CN190" s="627">
        <f t="shared" si="132"/>
        <v>0</v>
      </c>
      <c r="CO190" s="627"/>
      <c r="CP190" s="627">
        <f t="shared" si="133"/>
        <v>0</v>
      </c>
      <c r="CQ190" s="639"/>
      <c r="CR190" s="274"/>
      <c r="CS190" s="627">
        <f t="shared" si="134"/>
        <v>0</v>
      </c>
      <c r="CT190" s="627"/>
      <c r="CU190" s="627">
        <f t="shared" si="135"/>
        <v>0</v>
      </c>
      <c r="CV190" s="627"/>
      <c r="CW190" s="627">
        <f t="shared" si="136"/>
        <v>0</v>
      </c>
      <c r="CX190" s="627"/>
      <c r="CY190" s="627">
        <f t="shared" si="137"/>
        <v>0</v>
      </c>
      <c r="CZ190" s="639"/>
      <c r="DA190" s="274"/>
      <c r="DB190" s="627">
        <f t="shared" si="138"/>
        <v>0</v>
      </c>
      <c r="DC190" s="627"/>
      <c r="DD190" s="627">
        <f t="shared" si="139"/>
        <v>0</v>
      </c>
      <c r="DE190" s="627"/>
      <c r="DF190" s="627">
        <f t="shared" si="140"/>
        <v>0</v>
      </c>
      <c r="DG190" s="627"/>
      <c r="DH190" s="627">
        <f t="shared" si="141"/>
        <v>0</v>
      </c>
      <c r="DI190" s="639"/>
      <c r="DJ190" s="274"/>
      <c r="DK190" s="627">
        <f t="shared" si="142"/>
        <v>0</v>
      </c>
      <c r="DL190" s="627"/>
      <c r="DM190" s="896">
        <f t="shared" si="143"/>
        <v>0</v>
      </c>
      <c r="DN190" s="627"/>
      <c r="DO190" s="627">
        <f t="shared" si="144"/>
        <v>0</v>
      </c>
      <c r="DP190" s="627"/>
      <c r="DQ190" s="627">
        <f t="shared" si="145"/>
        <v>0</v>
      </c>
      <c r="DR190" s="639"/>
      <c r="DS190" s="274"/>
      <c r="DT190" s="747">
        <f t="shared" si="146"/>
        <v>0</v>
      </c>
      <c r="DU190" s="748"/>
      <c r="DV190" s="639" t="str">
        <f>IF(DT190=0,"",IF(SUM($DT$183:DT190)=1,DX190,IF($DT$193&gt;SUM($DT$183:DT190),_xlfn.CONCAT(", ",DX190),IF($DT$193=SUM($DT$183:DT190),_xlfn.CONCAT(" y ",DX190,".")))))</f>
        <v/>
      </c>
      <c r="DW190" s="641" t="str">
        <f>IF(DU190=0,"", IF(SUM($AN190:DU$519)=1,DX190, IF($AN$526&gt;SUM($AN190:DU$519),_xlfn.CONCAT(", ",DX190), IF($AN$526=SUM($AN190:DU$519),_xlfn.CONCAT(" y ",DX190,".")))))</f>
        <v/>
      </c>
      <c r="DX190" s="639">
        <f t="shared" si="147"/>
        <v>8</v>
      </c>
      <c r="DY190" s="641"/>
    </row>
    <row r="191" spans="1:155" s="72" customFormat="1" ht="15" customHeight="1">
      <c r="A191" s="131"/>
      <c r="B191" s="15"/>
      <c r="C191" s="81" t="s">
        <v>74</v>
      </c>
      <c r="D191" s="792" t="s">
        <v>661</v>
      </c>
      <c r="E191" s="793"/>
      <c r="F191" s="793"/>
      <c r="G191" s="793"/>
      <c r="H191" s="793"/>
      <c r="I191" s="793"/>
      <c r="J191" s="432"/>
      <c r="K191" s="432"/>
      <c r="L191" s="432"/>
      <c r="M191" s="432"/>
      <c r="N191" s="432"/>
      <c r="O191" s="432"/>
      <c r="P191" s="432"/>
      <c r="Q191" s="432"/>
      <c r="R191" s="432"/>
      <c r="S191" s="432"/>
      <c r="T191" s="432"/>
      <c r="U191" s="432"/>
      <c r="V191" s="432"/>
      <c r="W191" s="432"/>
      <c r="X191" s="432"/>
      <c r="Y191" s="432"/>
      <c r="Z191" s="432"/>
      <c r="AA191" s="432"/>
      <c r="AB191" s="432"/>
      <c r="AC191" s="432"/>
      <c r="AD191" s="432"/>
      <c r="AE191" s="12"/>
      <c r="AF191" s="122"/>
      <c r="AH191" s="627">
        <f t="shared" si="107"/>
        <v>0</v>
      </c>
      <c r="AI191" s="627"/>
      <c r="AJ191" s="627">
        <f t="shared" si="108"/>
        <v>0</v>
      </c>
      <c r="AK191" s="627"/>
      <c r="AL191" s="627">
        <f t="shared" si="109"/>
        <v>0</v>
      </c>
      <c r="AM191" s="627"/>
      <c r="AN191" s="627">
        <f t="shared" si="110"/>
        <v>0</v>
      </c>
      <c r="AO191" s="639"/>
      <c r="AP191" s="274"/>
      <c r="AQ191" s="641">
        <f t="shared" si="111"/>
        <v>0</v>
      </c>
      <c r="AR191" s="627"/>
      <c r="AS191" s="627">
        <f t="shared" si="112"/>
        <v>0</v>
      </c>
      <c r="AT191" s="627"/>
      <c r="AU191" s="627">
        <f t="shared" si="113"/>
        <v>0</v>
      </c>
      <c r="AV191" s="627"/>
      <c r="AW191" s="627">
        <f t="shared" si="114"/>
        <v>0</v>
      </c>
      <c r="AX191" s="639"/>
      <c r="AY191" s="274"/>
      <c r="AZ191" s="896">
        <f t="shared" si="115"/>
        <v>0</v>
      </c>
      <c r="BA191" s="627"/>
      <c r="BB191" s="627">
        <f t="shared" si="116"/>
        <v>0</v>
      </c>
      <c r="BC191" s="627"/>
      <c r="BD191" s="627">
        <f t="shared" si="117"/>
        <v>0</v>
      </c>
      <c r="BE191" s="627"/>
      <c r="BF191" s="627">
        <f t="shared" si="118"/>
        <v>0</v>
      </c>
      <c r="BG191" s="639"/>
      <c r="BH191" s="274"/>
      <c r="BI191" s="627">
        <f t="shared" si="119"/>
        <v>0</v>
      </c>
      <c r="BJ191" s="627"/>
      <c r="BK191" s="627">
        <f t="shared" si="120"/>
        <v>0</v>
      </c>
      <c r="BL191" s="627"/>
      <c r="BM191" s="627">
        <f t="shared" si="121"/>
        <v>0</v>
      </c>
      <c r="BN191" s="627"/>
      <c r="BO191" s="627">
        <f t="shared" si="104"/>
        <v>0</v>
      </c>
      <c r="BP191" s="639"/>
      <c r="BQ191" s="274"/>
      <c r="BR191" s="896">
        <f t="shared" si="122"/>
        <v>0</v>
      </c>
      <c r="BS191" s="627"/>
      <c r="BT191" s="627">
        <f t="shared" si="123"/>
        <v>0</v>
      </c>
      <c r="BU191" s="627"/>
      <c r="BV191" s="627">
        <f t="shared" si="124"/>
        <v>0</v>
      </c>
      <c r="BW191" s="627"/>
      <c r="BX191" s="627">
        <f t="shared" si="125"/>
        <v>0</v>
      </c>
      <c r="BY191" s="639"/>
      <c r="BZ191" s="274"/>
      <c r="CA191" s="627">
        <f t="shared" si="126"/>
        <v>0</v>
      </c>
      <c r="CB191" s="627"/>
      <c r="CC191" s="627">
        <f t="shared" si="127"/>
        <v>0</v>
      </c>
      <c r="CD191" s="627"/>
      <c r="CE191" s="627">
        <f t="shared" si="128"/>
        <v>0</v>
      </c>
      <c r="CF191" s="627"/>
      <c r="CG191" s="627">
        <f t="shared" si="129"/>
        <v>0</v>
      </c>
      <c r="CH191" s="639"/>
      <c r="CI191" s="274"/>
      <c r="CJ191" s="627">
        <f t="shared" si="130"/>
        <v>0</v>
      </c>
      <c r="CK191" s="627"/>
      <c r="CL191" s="627">
        <f t="shared" si="131"/>
        <v>0</v>
      </c>
      <c r="CM191" s="627"/>
      <c r="CN191" s="627">
        <f t="shared" si="132"/>
        <v>0</v>
      </c>
      <c r="CO191" s="627"/>
      <c r="CP191" s="627">
        <f t="shared" si="133"/>
        <v>0</v>
      </c>
      <c r="CQ191" s="639"/>
      <c r="CR191" s="274"/>
      <c r="CS191" s="627">
        <f t="shared" si="134"/>
        <v>0</v>
      </c>
      <c r="CT191" s="627"/>
      <c r="CU191" s="627">
        <f t="shared" si="135"/>
        <v>0</v>
      </c>
      <c r="CV191" s="627"/>
      <c r="CW191" s="627">
        <f t="shared" si="136"/>
        <v>0</v>
      </c>
      <c r="CX191" s="627"/>
      <c r="CY191" s="627">
        <f t="shared" si="137"/>
        <v>0</v>
      </c>
      <c r="CZ191" s="639"/>
      <c r="DA191" s="274"/>
      <c r="DB191" s="627">
        <f t="shared" si="138"/>
        <v>0</v>
      </c>
      <c r="DC191" s="627"/>
      <c r="DD191" s="627">
        <f t="shared" si="139"/>
        <v>0</v>
      </c>
      <c r="DE191" s="627"/>
      <c r="DF191" s="627">
        <f t="shared" si="140"/>
        <v>0</v>
      </c>
      <c r="DG191" s="627"/>
      <c r="DH191" s="627">
        <f t="shared" si="141"/>
        <v>0</v>
      </c>
      <c r="DI191" s="639"/>
      <c r="DJ191" s="274"/>
      <c r="DK191" s="627">
        <f t="shared" si="142"/>
        <v>0</v>
      </c>
      <c r="DL191" s="627"/>
      <c r="DM191" s="896">
        <f t="shared" si="143"/>
        <v>0</v>
      </c>
      <c r="DN191" s="627"/>
      <c r="DO191" s="627">
        <f t="shared" si="144"/>
        <v>0</v>
      </c>
      <c r="DP191" s="627"/>
      <c r="DQ191" s="627">
        <f t="shared" si="145"/>
        <v>0</v>
      </c>
      <c r="DR191" s="639"/>
      <c r="DS191" s="274"/>
      <c r="DT191" s="747">
        <f t="shared" si="146"/>
        <v>0</v>
      </c>
      <c r="DU191" s="748"/>
      <c r="DV191" s="639" t="str">
        <f>IF(DT191=0,"",IF(SUM($DT$183:DT191)=1,DX191,IF($DT$193&gt;SUM($DT$183:DT191),_xlfn.CONCAT(", ",DX191),IF($DT$193=SUM($DT$183:DT191),_xlfn.CONCAT(" y ",DX191,".")))))</f>
        <v/>
      </c>
      <c r="DW191" s="641" t="str">
        <f>IF(DU191=0,"", IF(SUM($AN191:DU$519)=1,DX191, IF($AN$526&gt;SUM($AN191:DU$519),_xlfn.CONCAT(", ",DX191), IF($AN$526=SUM($AN191:DU$519),_xlfn.CONCAT(" y ",DX191,".")))))</f>
        <v/>
      </c>
      <c r="DX191" s="639">
        <f t="shared" si="147"/>
        <v>9</v>
      </c>
      <c r="DY191" s="641"/>
    </row>
    <row r="192" spans="1:155" s="72" customFormat="1" ht="15" customHeight="1">
      <c r="A192" s="131"/>
      <c r="B192" s="15"/>
      <c r="C192" s="81" t="s">
        <v>75</v>
      </c>
      <c r="D192" s="792" t="s">
        <v>270</v>
      </c>
      <c r="E192" s="793"/>
      <c r="F192" s="793"/>
      <c r="G192" s="793"/>
      <c r="H192" s="793"/>
      <c r="I192" s="793"/>
      <c r="J192" s="432"/>
      <c r="K192" s="432"/>
      <c r="L192" s="432"/>
      <c r="M192" s="432"/>
      <c r="N192" s="432"/>
      <c r="O192" s="432"/>
      <c r="P192" s="432"/>
      <c r="Q192" s="432"/>
      <c r="R192" s="432"/>
      <c r="S192" s="432"/>
      <c r="T192" s="432"/>
      <c r="U192" s="432"/>
      <c r="V192" s="432"/>
      <c r="W192" s="432"/>
      <c r="X192" s="432"/>
      <c r="Y192" s="432"/>
      <c r="Z192" s="432"/>
      <c r="AA192" s="432"/>
      <c r="AB192" s="432"/>
      <c r="AC192" s="432"/>
      <c r="AD192" s="432"/>
      <c r="AE192" s="12"/>
      <c r="AF192" s="122"/>
      <c r="AH192" s="627">
        <f t="shared" si="107"/>
        <v>0</v>
      </c>
      <c r="AI192" s="627"/>
      <c r="AJ192" s="627">
        <f t="shared" si="108"/>
        <v>0</v>
      </c>
      <c r="AK192" s="627"/>
      <c r="AL192" s="627">
        <f t="shared" si="109"/>
        <v>0</v>
      </c>
      <c r="AM192" s="627"/>
      <c r="AN192" s="627">
        <f t="shared" si="110"/>
        <v>0</v>
      </c>
      <c r="AO192" s="639"/>
      <c r="AP192" s="275"/>
      <c r="AQ192" s="641">
        <f t="shared" si="111"/>
        <v>0</v>
      </c>
      <c r="AR192" s="627"/>
      <c r="AS192" s="627">
        <f t="shared" si="112"/>
        <v>0</v>
      </c>
      <c r="AT192" s="627"/>
      <c r="AU192" s="627">
        <f t="shared" si="113"/>
        <v>0</v>
      </c>
      <c r="AV192" s="627"/>
      <c r="AW192" s="627">
        <f t="shared" si="114"/>
        <v>0</v>
      </c>
      <c r="AX192" s="639"/>
      <c r="AY192" s="275"/>
      <c r="AZ192" s="896">
        <f t="shared" si="115"/>
        <v>0</v>
      </c>
      <c r="BA192" s="627"/>
      <c r="BB192" s="627">
        <f t="shared" si="116"/>
        <v>0</v>
      </c>
      <c r="BC192" s="627"/>
      <c r="BD192" s="627">
        <f t="shared" si="117"/>
        <v>0</v>
      </c>
      <c r="BE192" s="627"/>
      <c r="BF192" s="627">
        <f t="shared" si="118"/>
        <v>0</v>
      </c>
      <c r="BG192" s="639"/>
      <c r="BH192" s="275"/>
      <c r="BI192" s="627">
        <f t="shared" si="119"/>
        <v>0</v>
      </c>
      <c r="BJ192" s="627"/>
      <c r="BK192" s="627">
        <f t="shared" si="120"/>
        <v>0</v>
      </c>
      <c r="BL192" s="627"/>
      <c r="BM192" s="627">
        <f t="shared" si="121"/>
        <v>0</v>
      </c>
      <c r="BN192" s="627"/>
      <c r="BO192" s="627">
        <f t="shared" si="104"/>
        <v>0</v>
      </c>
      <c r="BP192" s="639"/>
      <c r="BQ192" s="275"/>
      <c r="BR192" s="896">
        <f t="shared" si="122"/>
        <v>0</v>
      </c>
      <c r="BS192" s="627"/>
      <c r="BT192" s="627">
        <f t="shared" si="123"/>
        <v>0</v>
      </c>
      <c r="BU192" s="627"/>
      <c r="BV192" s="627">
        <f t="shared" si="124"/>
        <v>0</v>
      </c>
      <c r="BW192" s="627"/>
      <c r="BX192" s="627">
        <f t="shared" si="125"/>
        <v>0</v>
      </c>
      <c r="BY192" s="639"/>
      <c r="BZ192" s="275"/>
      <c r="CA192" s="627">
        <f t="shared" si="126"/>
        <v>0</v>
      </c>
      <c r="CB192" s="627"/>
      <c r="CC192" s="627">
        <f t="shared" si="127"/>
        <v>0</v>
      </c>
      <c r="CD192" s="627"/>
      <c r="CE192" s="627">
        <f t="shared" si="128"/>
        <v>0</v>
      </c>
      <c r="CF192" s="627"/>
      <c r="CG192" s="627">
        <f t="shared" si="129"/>
        <v>0</v>
      </c>
      <c r="CH192" s="639"/>
      <c r="CI192" s="275"/>
      <c r="CJ192" s="627">
        <f t="shared" si="130"/>
        <v>0</v>
      </c>
      <c r="CK192" s="627"/>
      <c r="CL192" s="627">
        <f t="shared" si="131"/>
        <v>0</v>
      </c>
      <c r="CM192" s="627"/>
      <c r="CN192" s="627">
        <f t="shared" si="132"/>
        <v>0</v>
      </c>
      <c r="CO192" s="627"/>
      <c r="CP192" s="627">
        <f t="shared" si="133"/>
        <v>0</v>
      </c>
      <c r="CQ192" s="639"/>
      <c r="CR192" s="275"/>
      <c r="CS192" s="627">
        <f t="shared" si="134"/>
        <v>0</v>
      </c>
      <c r="CT192" s="627"/>
      <c r="CU192" s="627">
        <f t="shared" si="135"/>
        <v>0</v>
      </c>
      <c r="CV192" s="627"/>
      <c r="CW192" s="627">
        <f t="shared" si="136"/>
        <v>0</v>
      </c>
      <c r="CX192" s="627"/>
      <c r="CY192" s="627">
        <f t="shared" si="137"/>
        <v>0</v>
      </c>
      <c r="CZ192" s="639"/>
      <c r="DA192" s="275"/>
      <c r="DB192" s="627">
        <f t="shared" si="138"/>
        <v>0</v>
      </c>
      <c r="DC192" s="627"/>
      <c r="DD192" s="627">
        <f t="shared" si="139"/>
        <v>0</v>
      </c>
      <c r="DE192" s="627"/>
      <c r="DF192" s="627">
        <f t="shared" si="140"/>
        <v>0</v>
      </c>
      <c r="DG192" s="627"/>
      <c r="DH192" s="627">
        <f t="shared" si="141"/>
        <v>0</v>
      </c>
      <c r="DI192" s="639"/>
      <c r="DJ192" s="275"/>
      <c r="DK192" s="627">
        <f t="shared" si="142"/>
        <v>0</v>
      </c>
      <c r="DL192" s="627"/>
      <c r="DM192" s="896">
        <f t="shared" si="143"/>
        <v>0</v>
      </c>
      <c r="DN192" s="627"/>
      <c r="DO192" s="627">
        <f t="shared" si="144"/>
        <v>0</v>
      </c>
      <c r="DP192" s="627"/>
      <c r="DQ192" s="627">
        <f t="shared" si="145"/>
        <v>0</v>
      </c>
      <c r="DR192" s="639"/>
      <c r="DS192" s="275"/>
      <c r="DT192" s="747">
        <f t="shared" si="146"/>
        <v>0</v>
      </c>
      <c r="DU192" s="748"/>
      <c r="DV192" s="639" t="str">
        <f>IF(DT192=0,"",IF(SUM($DT$183:DT192)=1,DX192,IF($DT$193&gt;SUM($DT$183:DT192),_xlfn.CONCAT(", ",DX192),IF($DT$193=SUM($DT$183:DT192),_xlfn.CONCAT(" y ",DX192,".")))))</f>
        <v/>
      </c>
      <c r="DW192" s="641" t="str">
        <f>IF(DU192=0,"", IF(SUM($AN192:DU$519)=1,DX192, IF($AN$526&gt;SUM($AN192:DU$519),_xlfn.CONCAT(", ",DX192), IF($AN$526=SUM($AN192:DU$519),_xlfn.CONCAT(" y ",DX192,".")))))</f>
        <v/>
      </c>
      <c r="DX192" s="639">
        <f t="shared" si="147"/>
        <v>10</v>
      </c>
      <c r="DY192" s="641"/>
    </row>
    <row r="193" spans="1:155" s="72" customFormat="1" ht="15" customHeight="1">
      <c r="A193" s="131"/>
      <c r="B193" s="15"/>
      <c r="C193" s="10"/>
      <c r="D193" s="10"/>
      <c r="E193" s="10"/>
      <c r="F193" s="10"/>
      <c r="G193" s="10"/>
      <c r="H193" s="10"/>
      <c r="I193" s="148" t="s">
        <v>126</v>
      </c>
      <c r="J193" s="174">
        <f>IF(AND(SUM(J183:J192)=0,COUNTIF(J183:J192,"NS")&gt;0),"NS",
IF(AND(SUM(J183:J192)=0,COUNTIF(J183:J192,0)&gt;0),0,
IF(AND(SUM(J183:J192)=0,COUNTIF(J183:J192,"NA")&gt;0),"NA",
SUM(J183:J192))))</f>
        <v>0</v>
      </c>
      <c r="K193" s="174">
        <f t="shared" ref="K193:AD193" si="148">IF(AND(SUM(K183:K192)=0,COUNTIF(K183:K192,"NS")&gt;0),"NS",
IF(AND(SUM(K183:K192)=0,COUNTIF(K183:K192,0)&gt;0),0,
IF(AND(SUM(K183:K192)=0,COUNTIF(K183:K192,"NA")&gt;0),"NA",
SUM(K183:K192))))</f>
        <v>0</v>
      </c>
      <c r="L193" s="174">
        <f t="shared" si="148"/>
        <v>0</v>
      </c>
      <c r="M193" s="174">
        <f t="shared" si="148"/>
        <v>0</v>
      </c>
      <c r="N193" s="174">
        <f t="shared" si="148"/>
        <v>0</v>
      </c>
      <c r="O193" s="174">
        <f t="shared" si="148"/>
        <v>0</v>
      </c>
      <c r="P193" s="174">
        <f t="shared" si="148"/>
        <v>0</v>
      </c>
      <c r="Q193" s="174">
        <f t="shared" si="148"/>
        <v>0</v>
      </c>
      <c r="R193" s="174">
        <f t="shared" si="148"/>
        <v>0</v>
      </c>
      <c r="S193" s="174">
        <f t="shared" si="148"/>
        <v>0</v>
      </c>
      <c r="T193" s="174">
        <f t="shared" si="148"/>
        <v>0</v>
      </c>
      <c r="U193" s="174">
        <f t="shared" si="148"/>
        <v>0</v>
      </c>
      <c r="V193" s="174">
        <f t="shared" si="148"/>
        <v>0</v>
      </c>
      <c r="W193" s="174">
        <f t="shared" si="148"/>
        <v>0</v>
      </c>
      <c r="X193" s="174">
        <f t="shared" si="148"/>
        <v>0</v>
      </c>
      <c r="Y193" s="174">
        <f t="shared" si="148"/>
        <v>0</v>
      </c>
      <c r="Z193" s="174">
        <f t="shared" si="148"/>
        <v>0</v>
      </c>
      <c r="AA193" s="174">
        <f t="shared" si="148"/>
        <v>0</v>
      </c>
      <c r="AB193" s="174">
        <f t="shared" si="148"/>
        <v>0</v>
      </c>
      <c r="AC193" s="174">
        <f t="shared" si="148"/>
        <v>0</v>
      </c>
      <c r="AD193" s="174">
        <f t="shared" si="148"/>
        <v>0</v>
      </c>
      <c r="AE193" s="12"/>
      <c r="AF193" s="122"/>
      <c r="DT193" s="899">
        <f>SUM(DT183:DU192)</f>
        <v>0</v>
      </c>
      <c r="DU193" s="900"/>
      <c r="DV193" s="745" t="str">
        <f>IF(DT193=0,"", IF(DT193=1,VLOOKUP(1,DT183:DW192,3,FALSE), IF(DT193&gt;1,_xlfn.CONCAT(DV183:DW192),"")))</f>
        <v/>
      </c>
      <c r="DW193" s="745"/>
    </row>
    <row r="194" spans="1:155" s="72" customFormat="1" ht="15" customHeight="1">
      <c r="A194" s="131"/>
      <c r="B194" s="15"/>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2"/>
      <c r="AF194" s="122"/>
    </row>
    <row r="195" spans="1:155" s="72" customFormat="1" ht="24" customHeight="1">
      <c r="A195" s="131"/>
      <c r="B195" s="15"/>
      <c r="C195" s="580" t="s">
        <v>127</v>
      </c>
      <c r="D195" s="580"/>
      <c r="E195" s="580"/>
      <c r="F195" s="580"/>
      <c r="G195" s="580"/>
      <c r="H195" s="580"/>
      <c r="I195" s="580"/>
      <c r="J195" s="580"/>
      <c r="K195" s="580"/>
      <c r="L195" s="580"/>
      <c r="M195" s="580"/>
      <c r="N195" s="580"/>
      <c r="O195" s="580"/>
      <c r="P195" s="580"/>
      <c r="Q195" s="580"/>
      <c r="R195" s="580"/>
      <c r="S195" s="580"/>
      <c r="T195" s="580"/>
      <c r="U195" s="580"/>
      <c r="V195" s="580"/>
      <c r="W195" s="580"/>
      <c r="X195" s="580"/>
      <c r="Y195" s="580"/>
      <c r="Z195" s="580"/>
      <c r="AA195" s="580"/>
      <c r="AB195" s="580"/>
      <c r="AC195" s="580"/>
      <c r="AD195" s="580"/>
      <c r="AE195" s="12"/>
      <c r="AF195" s="122"/>
    </row>
    <row r="196" spans="1:155" s="72" customFormat="1" ht="60" customHeight="1">
      <c r="A196" s="131"/>
      <c r="B196" s="15"/>
      <c r="C196" s="854"/>
      <c r="D196" s="855"/>
      <c r="E196" s="855"/>
      <c r="F196" s="855"/>
      <c r="G196" s="855"/>
      <c r="H196" s="855"/>
      <c r="I196" s="855"/>
      <c r="J196" s="855"/>
      <c r="K196" s="855"/>
      <c r="L196" s="855"/>
      <c r="M196" s="855"/>
      <c r="N196" s="855"/>
      <c r="O196" s="855"/>
      <c r="P196" s="855"/>
      <c r="Q196" s="855"/>
      <c r="R196" s="855"/>
      <c r="S196" s="855"/>
      <c r="T196" s="855"/>
      <c r="U196" s="855"/>
      <c r="V196" s="855"/>
      <c r="W196" s="855"/>
      <c r="X196" s="855"/>
      <c r="Y196" s="855"/>
      <c r="Z196" s="855"/>
      <c r="AA196" s="855"/>
      <c r="AB196" s="855"/>
      <c r="AC196" s="855"/>
      <c r="AD196" s="856"/>
      <c r="AE196" s="12"/>
      <c r="AF196" s="122"/>
    </row>
    <row r="197" spans="1:155" s="72" customFormat="1" ht="15" customHeight="1">
      <c r="A197" s="131"/>
      <c r="B197" s="624" t="str">
        <f>IF(DT193=0,"", IF(DT193=1,_xlfn.CONCAT("Error: Verificar sumas en el numeral ",DV193,"."),_xlfn.CONCAT("Error: Verificar sumas en los numerales ",DV193)))</f>
        <v/>
      </c>
      <c r="C197" s="624"/>
      <c r="D197" s="624"/>
      <c r="E197" s="624"/>
      <c r="F197" s="624"/>
      <c r="G197" s="624"/>
      <c r="H197" s="624"/>
      <c r="I197" s="624"/>
      <c r="J197" s="624"/>
      <c r="K197" s="624"/>
      <c r="L197" s="624"/>
      <c r="M197" s="624"/>
      <c r="N197" s="624"/>
      <c r="O197" s="624"/>
      <c r="P197" s="624"/>
      <c r="Q197" s="624"/>
      <c r="R197" s="624"/>
      <c r="S197" s="624"/>
      <c r="T197" s="624"/>
      <c r="U197" s="624"/>
      <c r="V197" s="624"/>
      <c r="W197" s="624"/>
      <c r="X197" s="624"/>
      <c r="Y197" s="624"/>
      <c r="Z197" s="624"/>
      <c r="AA197" s="624"/>
      <c r="AB197" s="624"/>
      <c r="AC197" s="624"/>
      <c r="AD197" s="624"/>
      <c r="AE197" s="12"/>
      <c r="AF197" s="122"/>
    </row>
    <row r="198" spans="1:155" s="72" customFormat="1" ht="15" customHeight="1">
      <c r="A198" s="131"/>
      <c r="B198" s="624" t="str">
        <f>IF(EV186=0,"","Error: Verificar la información registrada tomando en cuenta la instrucción general 2 de esta subsección.")</f>
        <v/>
      </c>
      <c r="C198" s="624"/>
      <c r="D198" s="624"/>
      <c r="E198" s="624"/>
      <c r="F198" s="624"/>
      <c r="G198" s="624"/>
      <c r="H198" s="624"/>
      <c r="I198" s="624"/>
      <c r="J198" s="624"/>
      <c r="K198" s="624"/>
      <c r="L198" s="624"/>
      <c r="M198" s="624"/>
      <c r="N198" s="624"/>
      <c r="O198" s="624"/>
      <c r="P198" s="624"/>
      <c r="Q198" s="624"/>
      <c r="R198" s="624"/>
      <c r="S198" s="624"/>
      <c r="T198" s="624"/>
      <c r="U198" s="624"/>
      <c r="V198" s="624"/>
      <c r="W198" s="624"/>
      <c r="X198" s="624"/>
      <c r="Y198" s="624"/>
      <c r="Z198" s="624"/>
      <c r="AA198" s="624"/>
      <c r="AB198" s="624"/>
      <c r="AC198" s="624"/>
      <c r="AD198" s="624"/>
      <c r="AE198" s="12"/>
      <c r="AF198" s="122"/>
    </row>
    <row r="199" spans="1:155" s="72" customFormat="1" ht="15" customHeight="1">
      <c r="A199" s="131"/>
      <c r="B199" s="756" t="str">
        <f>IF(EX182=0,"","Alerta: Debe justificar el uso de NS argumentando el estado de la información desconocida.")</f>
        <v/>
      </c>
      <c r="C199" s="756"/>
      <c r="D199" s="756"/>
      <c r="E199" s="756"/>
      <c r="F199" s="756"/>
      <c r="G199" s="756"/>
      <c r="H199" s="756"/>
      <c r="I199" s="756"/>
      <c r="J199" s="756"/>
      <c r="K199" s="756"/>
      <c r="L199" s="756"/>
      <c r="M199" s="756"/>
      <c r="N199" s="756"/>
      <c r="O199" s="756"/>
      <c r="P199" s="756"/>
      <c r="Q199" s="756"/>
      <c r="R199" s="756"/>
      <c r="S199" s="756"/>
      <c r="T199" s="756"/>
      <c r="U199" s="756"/>
      <c r="V199" s="756"/>
      <c r="W199" s="756"/>
      <c r="X199" s="756"/>
      <c r="Y199" s="756"/>
      <c r="Z199" s="756"/>
      <c r="AA199" s="756"/>
      <c r="AB199" s="756"/>
      <c r="AC199" s="756"/>
      <c r="AD199" s="756"/>
      <c r="AE199" s="12"/>
      <c r="AF199" s="122"/>
    </row>
    <row r="200" spans="1:155" s="72" customFormat="1" ht="15" customHeight="1">
      <c r="A200" s="131"/>
      <c r="B200" s="625" t="str">
        <f>IF(OR(AH178=AJ178,AH178=AL178),"","Error: Debe completar toda la información requerida.")</f>
        <v/>
      </c>
      <c r="C200" s="625"/>
      <c r="D200" s="625"/>
      <c r="E200" s="625"/>
      <c r="F200" s="625"/>
      <c r="G200" s="625"/>
      <c r="H200" s="625"/>
      <c r="I200" s="625"/>
      <c r="J200" s="625"/>
      <c r="K200" s="625"/>
      <c r="L200" s="625"/>
      <c r="M200" s="625"/>
      <c r="N200" s="625"/>
      <c r="O200" s="625"/>
      <c r="P200" s="625"/>
      <c r="Q200" s="625"/>
      <c r="R200" s="625"/>
      <c r="S200" s="625"/>
      <c r="T200" s="625"/>
      <c r="U200" s="625"/>
      <c r="V200" s="625"/>
      <c r="W200" s="625"/>
      <c r="X200" s="625"/>
      <c r="Y200" s="625"/>
      <c r="Z200" s="625"/>
      <c r="AA200" s="625"/>
      <c r="AB200" s="625"/>
      <c r="AC200" s="625"/>
      <c r="AD200" s="625"/>
      <c r="AE200" s="12"/>
      <c r="AF200" s="122"/>
    </row>
    <row r="201" spans="1:155" s="72" customFormat="1" ht="15" customHeight="1">
      <c r="A201" s="131"/>
      <c r="B201" s="132"/>
      <c r="C201" s="132"/>
      <c r="D201" s="132"/>
      <c r="E201" s="132"/>
      <c r="F201" s="132"/>
      <c r="G201" s="132"/>
      <c r="H201" s="132"/>
      <c r="I201" s="132"/>
      <c r="J201" s="132"/>
      <c r="K201" s="132"/>
      <c r="L201" s="132"/>
      <c r="M201" s="132"/>
      <c r="N201" s="132"/>
      <c r="O201" s="132"/>
      <c r="P201" s="132"/>
      <c r="Q201" s="132"/>
      <c r="R201" s="132"/>
      <c r="S201" s="132"/>
      <c r="T201" s="132"/>
      <c r="U201" s="132"/>
      <c r="V201" s="132"/>
      <c r="W201" s="132"/>
      <c r="X201" s="132"/>
      <c r="Y201" s="132"/>
      <c r="Z201" s="132"/>
      <c r="AA201" s="132"/>
      <c r="AB201" s="132"/>
      <c r="AC201" s="132"/>
      <c r="AD201" s="132"/>
      <c r="AE201" s="12"/>
      <c r="AF201" s="122"/>
    </row>
    <row r="202" spans="1:155" s="72" customFormat="1" ht="15" customHeight="1">
      <c r="A202" s="131"/>
      <c r="B202" s="15"/>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12"/>
      <c r="AF202" s="122"/>
    </row>
    <row r="203" spans="1:155" s="72" customFormat="1" ht="24" customHeight="1">
      <c r="A203" s="131" t="s">
        <v>479</v>
      </c>
      <c r="B203" s="841" t="s">
        <v>1010</v>
      </c>
      <c r="C203" s="841"/>
      <c r="D203" s="841"/>
      <c r="E203" s="841"/>
      <c r="F203" s="841"/>
      <c r="G203" s="841"/>
      <c r="H203" s="841"/>
      <c r="I203" s="841"/>
      <c r="J203" s="841"/>
      <c r="K203" s="841"/>
      <c r="L203" s="841"/>
      <c r="M203" s="841"/>
      <c r="N203" s="841"/>
      <c r="O203" s="841"/>
      <c r="P203" s="841"/>
      <c r="Q203" s="841"/>
      <c r="R203" s="841"/>
      <c r="S203" s="841"/>
      <c r="T203" s="841"/>
      <c r="U203" s="841"/>
      <c r="V203" s="841"/>
      <c r="W203" s="841"/>
      <c r="X203" s="841"/>
      <c r="Y203" s="841"/>
      <c r="Z203" s="841"/>
      <c r="AA203" s="841"/>
      <c r="AB203" s="841"/>
      <c r="AC203" s="841"/>
      <c r="AD203" s="841"/>
      <c r="AE203" s="12"/>
      <c r="AF203" s="122"/>
      <c r="AH203" s="627" t="s">
        <v>7211</v>
      </c>
      <c r="AI203" s="627"/>
      <c r="AJ203" s="627" t="s">
        <v>7212</v>
      </c>
      <c r="AK203" s="627"/>
      <c r="AL203" s="627" t="s">
        <v>7213</v>
      </c>
      <c r="AM203" s="627"/>
    </row>
    <row r="204" spans="1:155" s="72" customFormat="1" ht="24" customHeight="1">
      <c r="A204" s="167"/>
      <c r="B204" s="15"/>
      <c r="C204" s="578" t="s">
        <v>7656</v>
      </c>
      <c r="D204" s="578"/>
      <c r="E204" s="578"/>
      <c r="F204" s="578"/>
      <c r="G204" s="578"/>
      <c r="H204" s="578"/>
      <c r="I204" s="578"/>
      <c r="J204" s="578"/>
      <c r="K204" s="578"/>
      <c r="L204" s="578"/>
      <c r="M204" s="578"/>
      <c r="N204" s="578"/>
      <c r="O204" s="578"/>
      <c r="P204" s="578"/>
      <c r="Q204" s="578"/>
      <c r="R204" s="578"/>
      <c r="S204" s="578"/>
      <c r="T204" s="578"/>
      <c r="U204" s="578"/>
      <c r="V204" s="578"/>
      <c r="W204" s="578"/>
      <c r="X204" s="578"/>
      <c r="Y204" s="578"/>
      <c r="Z204" s="578"/>
      <c r="AA204" s="578"/>
      <c r="AB204" s="578"/>
      <c r="AC204" s="578"/>
      <c r="AD204" s="578"/>
      <c r="AE204" s="12"/>
      <c r="AF204" s="122"/>
      <c r="AH204" s="907">
        <f>COUNTBLANK(J209:AD225)</f>
        <v>357</v>
      </c>
      <c r="AI204" s="907"/>
      <c r="AJ204" s="627">
        <v>357</v>
      </c>
      <c r="AK204" s="627"/>
      <c r="AL204" s="627">
        <v>0</v>
      </c>
      <c r="AM204" s="627"/>
    </row>
    <row r="205" spans="1:155" s="72" customFormat="1" ht="15" customHeight="1">
      <c r="A205" s="121"/>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2"/>
      <c r="AF205" s="122"/>
    </row>
    <row r="206" spans="1:155" ht="24" customHeight="1">
      <c r="A206" s="121"/>
      <c r="C206" s="670" t="s">
        <v>372</v>
      </c>
      <c r="D206" s="670"/>
      <c r="E206" s="670"/>
      <c r="F206" s="670"/>
      <c r="G206" s="670"/>
      <c r="H206" s="670"/>
      <c r="I206" s="670"/>
      <c r="J206" s="558" t="s">
        <v>551</v>
      </c>
      <c r="K206" s="558"/>
      <c r="L206" s="558"/>
      <c r="M206" s="558"/>
      <c r="N206" s="558"/>
      <c r="O206" s="558"/>
      <c r="P206" s="558"/>
      <c r="Q206" s="558"/>
      <c r="R206" s="558"/>
      <c r="S206" s="558"/>
      <c r="T206" s="558"/>
      <c r="U206" s="558"/>
      <c r="V206" s="558"/>
      <c r="W206" s="558"/>
      <c r="X206" s="558"/>
      <c r="Y206" s="558"/>
      <c r="Z206" s="558"/>
      <c r="AA206" s="558"/>
      <c r="AB206" s="558"/>
      <c r="AC206" s="558"/>
      <c r="AD206" s="558"/>
      <c r="EA206" s="639" t="s">
        <v>7295</v>
      </c>
      <c r="EB206" s="640"/>
      <c r="EC206" s="640"/>
      <c r="ED206" s="640"/>
      <c r="EE206" s="640"/>
      <c r="EF206" s="640"/>
      <c r="EG206" s="640"/>
      <c r="EH206" s="640"/>
      <c r="EI206" s="640"/>
      <c r="EJ206" s="640"/>
      <c r="EK206" s="640"/>
      <c r="EL206" s="640"/>
      <c r="EM206" s="640"/>
      <c r="EN206" s="640"/>
      <c r="EO206" s="640"/>
      <c r="EP206" s="640"/>
      <c r="EQ206" s="640"/>
      <c r="ER206" s="640"/>
      <c r="ES206" s="640"/>
      <c r="ET206" s="640"/>
      <c r="EU206" s="640"/>
      <c r="EV206" s="641"/>
    </row>
    <row r="207" spans="1:155" ht="120" customHeight="1">
      <c r="C207" s="670"/>
      <c r="D207" s="670"/>
      <c r="E207" s="670"/>
      <c r="F207" s="670"/>
      <c r="G207" s="670"/>
      <c r="H207" s="670"/>
      <c r="I207" s="670"/>
      <c r="J207" s="901" t="s">
        <v>113</v>
      </c>
      <c r="K207" s="902" t="s">
        <v>342</v>
      </c>
      <c r="L207" s="902" t="s">
        <v>343</v>
      </c>
      <c r="M207" s="904" t="s">
        <v>344</v>
      </c>
      <c r="N207" s="905"/>
      <c r="O207" s="906"/>
      <c r="P207" s="776" t="s">
        <v>1950</v>
      </c>
      <c r="Q207" s="948"/>
      <c r="R207" s="777"/>
      <c r="S207" s="776" t="s">
        <v>345</v>
      </c>
      <c r="T207" s="948"/>
      <c r="U207" s="777"/>
      <c r="V207" s="776" t="s">
        <v>346</v>
      </c>
      <c r="W207" s="948"/>
      <c r="X207" s="777"/>
      <c r="Y207" s="904" t="s">
        <v>347</v>
      </c>
      <c r="Z207" s="905"/>
      <c r="AA207" s="906"/>
      <c r="AB207" s="904" t="s">
        <v>552</v>
      </c>
      <c r="AC207" s="905"/>
      <c r="AD207" s="906"/>
      <c r="AH207" s="627" t="s">
        <v>7220</v>
      </c>
      <c r="AI207" s="627"/>
      <c r="AJ207" s="627"/>
      <c r="AK207" s="627"/>
      <c r="AL207" s="627"/>
      <c r="AM207" s="627"/>
      <c r="AN207" s="627"/>
      <c r="AO207" s="639"/>
      <c r="AP207" s="273"/>
      <c r="AQ207" s="641" t="s">
        <v>7286</v>
      </c>
      <c r="AR207" s="627"/>
      <c r="AS207" s="627"/>
      <c r="AT207" s="627"/>
      <c r="AU207" s="627"/>
      <c r="AV207" s="627"/>
      <c r="AW207" s="627"/>
      <c r="AX207" s="627"/>
      <c r="AY207" s="273"/>
      <c r="AZ207" s="627" t="s">
        <v>7287</v>
      </c>
      <c r="BA207" s="627"/>
      <c r="BB207" s="627"/>
      <c r="BC207" s="627"/>
      <c r="BD207" s="627"/>
      <c r="BE207" s="627"/>
      <c r="BF207" s="627"/>
      <c r="BG207" s="627"/>
      <c r="BH207" s="273"/>
      <c r="BI207" s="627" t="s">
        <v>7288</v>
      </c>
      <c r="BJ207" s="627"/>
      <c r="BK207" s="627"/>
      <c r="BL207" s="627"/>
      <c r="BM207" s="627"/>
      <c r="BN207" s="627"/>
      <c r="BO207" s="627"/>
      <c r="BP207" s="627"/>
      <c r="BQ207" s="273"/>
      <c r="BR207" s="627" t="s">
        <v>7289</v>
      </c>
      <c r="BS207" s="627"/>
      <c r="BT207" s="627"/>
      <c r="BU207" s="627"/>
      <c r="BV207" s="627"/>
      <c r="BW207" s="627"/>
      <c r="BX207" s="627"/>
      <c r="BY207" s="627"/>
      <c r="BZ207" s="273"/>
      <c r="CA207" s="627" t="s">
        <v>7290</v>
      </c>
      <c r="CB207" s="627"/>
      <c r="CC207" s="627"/>
      <c r="CD207" s="627"/>
      <c r="CE207" s="627"/>
      <c r="CF207" s="627"/>
      <c r="CG207" s="627"/>
      <c r="CH207" s="627"/>
      <c r="CI207" s="273"/>
      <c r="CJ207" s="627" t="s">
        <v>7291</v>
      </c>
      <c r="CK207" s="627"/>
      <c r="CL207" s="627"/>
      <c r="CM207" s="627"/>
      <c r="CN207" s="627"/>
      <c r="CO207" s="627"/>
      <c r="CP207" s="627"/>
      <c r="CQ207" s="627"/>
      <c r="CR207" s="273"/>
      <c r="CS207" s="627" t="s">
        <v>7292</v>
      </c>
      <c r="CT207" s="627"/>
      <c r="CU207" s="627"/>
      <c r="CV207" s="627"/>
      <c r="CW207" s="627"/>
      <c r="CX207" s="627"/>
      <c r="CY207" s="627"/>
      <c r="CZ207" s="627"/>
      <c r="DA207" s="273"/>
      <c r="DB207" s="627" t="s">
        <v>7293</v>
      </c>
      <c r="DC207" s="627"/>
      <c r="DD207" s="627"/>
      <c r="DE207" s="627"/>
      <c r="DF207" s="627"/>
      <c r="DG207" s="627"/>
      <c r="DH207" s="627"/>
      <c r="DI207" s="627"/>
      <c r="DJ207" s="273"/>
      <c r="DK207" s="627" t="s">
        <v>7294</v>
      </c>
      <c r="DL207" s="627"/>
      <c r="DM207" s="627"/>
      <c r="DN207" s="627"/>
      <c r="DO207" s="627"/>
      <c r="DP207" s="627"/>
      <c r="DQ207" s="627"/>
      <c r="DR207" s="627"/>
      <c r="DS207" s="273"/>
      <c r="DT207" s="747" t="s">
        <v>7224</v>
      </c>
      <c r="DU207" s="747"/>
      <c r="DV207" s="747"/>
      <c r="DW207" s="747"/>
      <c r="DX207" s="747"/>
      <c r="DY207" s="748"/>
      <c r="EA207" s="901" t="s">
        <v>7248</v>
      </c>
      <c r="EB207" s="901" t="s">
        <v>113</v>
      </c>
      <c r="EC207" s="902" t="s">
        <v>342</v>
      </c>
      <c r="ED207" s="902" t="s">
        <v>343</v>
      </c>
      <c r="EE207" s="904" t="s">
        <v>344</v>
      </c>
      <c r="EF207" s="905"/>
      <c r="EG207" s="906"/>
      <c r="EH207" s="904" t="s">
        <v>1950</v>
      </c>
      <c r="EI207" s="905"/>
      <c r="EJ207" s="906"/>
      <c r="EK207" s="904" t="s">
        <v>345</v>
      </c>
      <c r="EL207" s="905"/>
      <c r="EM207" s="906"/>
      <c r="EN207" s="904" t="s">
        <v>346</v>
      </c>
      <c r="EO207" s="905"/>
      <c r="EP207" s="906"/>
      <c r="EQ207" s="904" t="s">
        <v>347</v>
      </c>
      <c r="ER207" s="905"/>
      <c r="ES207" s="906"/>
      <c r="ET207" s="904" t="s">
        <v>552</v>
      </c>
      <c r="EU207" s="905"/>
      <c r="EV207" s="906"/>
      <c r="EX207" s="666" t="s">
        <v>7285</v>
      </c>
      <c r="EY207" s="666"/>
    </row>
    <row r="208" spans="1:155" ht="48" customHeight="1">
      <c r="C208" s="670"/>
      <c r="D208" s="670"/>
      <c r="E208" s="670"/>
      <c r="F208" s="670"/>
      <c r="G208" s="670"/>
      <c r="H208" s="670"/>
      <c r="I208" s="670"/>
      <c r="J208" s="822"/>
      <c r="K208" s="903"/>
      <c r="L208" s="903"/>
      <c r="M208" s="97" t="s">
        <v>350</v>
      </c>
      <c r="N208" s="111" t="s">
        <v>342</v>
      </c>
      <c r="O208" s="111" t="s">
        <v>343</v>
      </c>
      <c r="P208" s="97" t="s">
        <v>350</v>
      </c>
      <c r="Q208" s="111" t="s">
        <v>342</v>
      </c>
      <c r="R208" s="111" t="s">
        <v>343</v>
      </c>
      <c r="S208" s="97" t="s">
        <v>350</v>
      </c>
      <c r="T208" s="111" t="s">
        <v>342</v>
      </c>
      <c r="U208" s="111" t="s">
        <v>343</v>
      </c>
      <c r="V208" s="97" t="s">
        <v>350</v>
      </c>
      <c r="W208" s="111" t="s">
        <v>342</v>
      </c>
      <c r="X208" s="111" t="s">
        <v>343</v>
      </c>
      <c r="Y208" s="97" t="s">
        <v>350</v>
      </c>
      <c r="Z208" s="111" t="s">
        <v>342</v>
      </c>
      <c r="AA208" s="111" t="s">
        <v>343</v>
      </c>
      <c r="AB208" s="97" t="s">
        <v>350</v>
      </c>
      <c r="AC208" s="111" t="s">
        <v>342</v>
      </c>
      <c r="AD208" s="111" t="s">
        <v>343</v>
      </c>
      <c r="AH208" s="627" t="s">
        <v>7220</v>
      </c>
      <c r="AI208" s="627"/>
      <c r="AJ208" s="627" t="s">
        <v>7221</v>
      </c>
      <c r="AK208" s="627"/>
      <c r="AL208" s="627" t="s">
        <v>7222</v>
      </c>
      <c r="AM208" s="627"/>
      <c r="AN208" s="627" t="s">
        <v>7223</v>
      </c>
      <c r="AO208" s="639"/>
      <c r="AP208" s="274"/>
      <c r="AQ208" s="641" t="s">
        <v>7220</v>
      </c>
      <c r="AR208" s="627"/>
      <c r="AS208" s="627" t="s">
        <v>7221</v>
      </c>
      <c r="AT208" s="627"/>
      <c r="AU208" s="627" t="s">
        <v>7222</v>
      </c>
      <c r="AV208" s="627"/>
      <c r="AW208" s="627" t="s">
        <v>7223</v>
      </c>
      <c r="AX208" s="627"/>
      <c r="AY208" s="274"/>
      <c r="AZ208" s="627" t="s">
        <v>7220</v>
      </c>
      <c r="BA208" s="627"/>
      <c r="BB208" s="627" t="s">
        <v>7221</v>
      </c>
      <c r="BC208" s="627"/>
      <c r="BD208" s="627" t="s">
        <v>7222</v>
      </c>
      <c r="BE208" s="627"/>
      <c r="BF208" s="627" t="s">
        <v>7223</v>
      </c>
      <c r="BG208" s="627"/>
      <c r="BH208" s="274"/>
      <c r="BI208" s="627" t="s">
        <v>7220</v>
      </c>
      <c r="BJ208" s="627"/>
      <c r="BK208" s="627" t="s">
        <v>7221</v>
      </c>
      <c r="BL208" s="627"/>
      <c r="BM208" s="627" t="s">
        <v>7222</v>
      </c>
      <c r="BN208" s="627"/>
      <c r="BO208" s="627" t="s">
        <v>7223</v>
      </c>
      <c r="BP208" s="627"/>
      <c r="BQ208" s="274"/>
      <c r="BR208" s="627" t="s">
        <v>7220</v>
      </c>
      <c r="BS208" s="627"/>
      <c r="BT208" s="627" t="s">
        <v>7221</v>
      </c>
      <c r="BU208" s="627"/>
      <c r="BV208" s="627" t="s">
        <v>7222</v>
      </c>
      <c r="BW208" s="627"/>
      <c r="BX208" s="627" t="s">
        <v>7223</v>
      </c>
      <c r="BY208" s="627"/>
      <c r="BZ208" s="274"/>
      <c r="CA208" s="627" t="s">
        <v>7220</v>
      </c>
      <c r="CB208" s="627"/>
      <c r="CC208" s="627" t="s">
        <v>7221</v>
      </c>
      <c r="CD208" s="627"/>
      <c r="CE208" s="627" t="s">
        <v>7222</v>
      </c>
      <c r="CF208" s="627"/>
      <c r="CG208" s="627" t="s">
        <v>7223</v>
      </c>
      <c r="CH208" s="627"/>
      <c r="CI208" s="274"/>
      <c r="CJ208" s="627" t="s">
        <v>7220</v>
      </c>
      <c r="CK208" s="627"/>
      <c r="CL208" s="627" t="s">
        <v>7221</v>
      </c>
      <c r="CM208" s="627"/>
      <c r="CN208" s="627" t="s">
        <v>7222</v>
      </c>
      <c r="CO208" s="627"/>
      <c r="CP208" s="627" t="s">
        <v>7223</v>
      </c>
      <c r="CQ208" s="627"/>
      <c r="CR208" s="274"/>
      <c r="CS208" s="627" t="s">
        <v>7220</v>
      </c>
      <c r="CT208" s="627"/>
      <c r="CU208" s="627" t="s">
        <v>7221</v>
      </c>
      <c r="CV208" s="627"/>
      <c r="CW208" s="627" t="s">
        <v>7222</v>
      </c>
      <c r="CX208" s="627"/>
      <c r="CY208" s="627" t="s">
        <v>7223</v>
      </c>
      <c r="CZ208" s="627"/>
      <c r="DA208" s="274"/>
      <c r="DB208" s="627" t="s">
        <v>7220</v>
      </c>
      <c r="DC208" s="627"/>
      <c r="DD208" s="627" t="s">
        <v>7221</v>
      </c>
      <c r="DE208" s="627"/>
      <c r="DF208" s="627" t="s">
        <v>7222</v>
      </c>
      <c r="DG208" s="627"/>
      <c r="DH208" s="627" t="s">
        <v>7223</v>
      </c>
      <c r="DI208" s="627"/>
      <c r="DJ208" s="274"/>
      <c r="DK208" s="627" t="s">
        <v>7220</v>
      </c>
      <c r="DL208" s="627"/>
      <c r="DM208" s="627" t="s">
        <v>7221</v>
      </c>
      <c r="DN208" s="627"/>
      <c r="DO208" s="627" t="s">
        <v>7222</v>
      </c>
      <c r="DP208" s="627"/>
      <c r="DQ208" s="627" t="s">
        <v>7223</v>
      </c>
      <c r="DR208" s="627"/>
      <c r="DS208" s="274"/>
      <c r="DT208" s="747" t="s">
        <v>7225</v>
      </c>
      <c r="DU208" s="748"/>
      <c r="DV208" s="639" t="s">
        <v>7226</v>
      </c>
      <c r="DW208" s="641"/>
      <c r="DX208" s="639" t="s">
        <v>7227</v>
      </c>
      <c r="DY208" s="641"/>
      <c r="EA208" s="822"/>
      <c r="EB208" s="822"/>
      <c r="EC208" s="903"/>
      <c r="ED208" s="903"/>
      <c r="EE208" s="97" t="s">
        <v>350</v>
      </c>
      <c r="EF208" s="111" t="s">
        <v>342</v>
      </c>
      <c r="EG208" s="111" t="s">
        <v>343</v>
      </c>
      <c r="EH208" s="97" t="s">
        <v>350</v>
      </c>
      <c r="EI208" s="111" t="s">
        <v>342</v>
      </c>
      <c r="EJ208" s="111" t="s">
        <v>343</v>
      </c>
      <c r="EK208" s="97" t="s">
        <v>350</v>
      </c>
      <c r="EL208" s="111" t="s">
        <v>342</v>
      </c>
      <c r="EM208" s="111" t="s">
        <v>343</v>
      </c>
      <c r="EN208" s="97" t="s">
        <v>350</v>
      </c>
      <c r="EO208" s="111" t="s">
        <v>342</v>
      </c>
      <c r="EP208" s="111" t="s">
        <v>343</v>
      </c>
      <c r="EQ208" s="97" t="s">
        <v>350</v>
      </c>
      <c r="ER208" s="111" t="s">
        <v>342</v>
      </c>
      <c r="ES208" s="111" t="s">
        <v>343</v>
      </c>
      <c r="ET208" s="97" t="s">
        <v>350</v>
      </c>
      <c r="EU208" s="111" t="s">
        <v>342</v>
      </c>
      <c r="EV208" s="111" t="s">
        <v>343</v>
      </c>
      <c r="EX208" s="661">
        <f>IF($AH$204=$AJ$204,0,IF(COUNTIF(J209:AD225,"NS")=0,0,1))</f>
        <v>0</v>
      </c>
      <c r="EY208" s="661"/>
    </row>
    <row r="209" spans="1:155" s="72" customFormat="1" ht="15" customHeight="1">
      <c r="A209" s="131"/>
      <c r="B209" s="15"/>
      <c r="C209" s="81" t="s">
        <v>66</v>
      </c>
      <c r="D209" s="792" t="s">
        <v>373</v>
      </c>
      <c r="E209" s="793"/>
      <c r="F209" s="793"/>
      <c r="G209" s="793"/>
      <c r="H209" s="793"/>
      <c r="I209" s="793"/>
      <c r="J209" s="432"/>
      <c r="K209" s="432"/>
      <c r="L209" s="432"/>
      <c r="M209" s="433"/>
      <c r="N209" s="433"/>
      <c r="O209" s="433"/>
      <c r="P209" s="433"/>
      <c r="Q209" s="433"/>
      <c r="R209" s="433"/>
      <c r="S209" s="433"/>
      <c r="T209" s="433"/>
      <c r="U209" s="433"/>
      <c r="V209" s="433"/>
      <c r="W209" s="433"/>
      <c r="X209" s="433"/>
      <c r="Y209" s="433"/>
      <c r="Z209" s="433"/>
      <c r="AA209" s="433"/>
      <c r="AB209" s="433"/>
      <c r="AC209" s="432"/>
      <c r="AD209" s="432"/>
      <c r="AE209" s="12"/>
      <c r="AF209" s="122"/>
      <c r="AH209" s="627">
        <f>J209</f>
        <v>0</v>
      </c>
      <c r="AI209" s="627"/>
      <c r="AJ209" s="627">
        <f>COUNTIF(K209:L209,"NS")</f>
        <v>0</v>
      </c>
      <c r="AK209" s="627"/>
      <c r="AL209" s="627">
        <f>IF(COUNTIF(K209:L209,"NA")=COUNTA($K$134:$L$135),"NA",SUM(K209:L209))</f>
        <v>0</v>
      </c>
      <c r="AM209" s="627"/>
      <c r="AN209" s="627">
        <f>IF($AH$204=$AJ$204,0,IF(OR(AND(AH209=0,AJ209&gt;0),AND(AH209="NS",AL209&gt;0),AND(AH209="NS",AJ209=0, AL209=0),AND(AH209="NA",AJ209&gt;0,AL209=0)),1,IF(OR(AND(AH209&gt;0,AJ209=2),AND(AH209="NS",AJ209=2),AND(AH209="NS",AL209=0, AJ209&gt;0), AH209=AL209),0,1)))</f>
        <v>0</v>
      </c>
      <c r="AO209" s="639"/>
      <c r="AP209" s="274"/>
      <c r="AQ209" s="641">
        <f>M209</f>
        <v>0</v>
      </c>
      <c r="AR209" s="627"/>
      <c r="AS209" s="627">
        <f>COUNTIF(N209:O209,"NS")</f>
        <v>0</v>
      </c>
      <c r="AT209" s="627"/>
      <c r="AU209" s="627">
        <f>IF(COUNTIF(N209:O209,"NA")=COUNTA($N$135:$O$135),"NA",SUM(N209:O209))</f>
        <v>0</v>
      </c>
      <c r="AV209" s="627"/>
      <c r="AW209" s="627">
        <f>IF($AH$204=$AJ$204,0,IF(OR(AND(AQ209=0,AS209&gt;0),AND(AQ209="NS",AU209&gt;0),AND(AQ209="NS",AS209=0, AU209=0),AND(AQ209="NA",AS209&gt;0,AU209=0)),1,IF(OR(AND(AQ209&gt;0,AS209=2),AND(AQ209="NS",AS209=2),AND(AQ209="NS",AU209=0, AS209&gt;0), AQ209=AU209),0,1)))</f>
        <v>0</v>
      </c>
      <c r="AX209" s="639"/>
      <c r="AY209" s="274"/>
      <c r="AZ209" s="896">
        <f>P209</f>
        <v>0</v>
      </c>
      <c r="BA209" s="627"/>
      <c r="BB209" s="627">
        <f>COUNTIF(Q209:R209,"NS")</f>
        <v>0</v>
      </c>
      <c r="BC209" s="627"/>
      <c r="BD209" s="627">
        <f>IF(COUNTIF(Q209:R209,"NA")=COUNTA($Q$135:$R$135),"NA",SUM(Q209:R209))</f>
        <v>0</v>
      </c>
      <c r="BE209" s="627"/>
      <c r="BF209" s="627">
        <f>IF($AH$204=$AJ$204,0,IF(OR(AND(AZ209=0,BB209&gt;0),AND(AZ209="NS",BD209&gt;0),AND(AZ209="NS",BB209=0, BD209=0),AND(AZ209="NA",BB209&gt;0,BD209=0)),1,IF(OR(AND(AZ209&gt;0,BB209=2),AND(AZ209="NS",BB209=2),AND(AZ209="NS",BD209=0, BB209&gt;0), AZ209=BD209),0,1)))</f>
        <v>0</v>
      </c>
      <c r="BG209" s="639"/>
      <c r="BH209" s="274"/>
      <c r="BI209" s="627">
        <f>S209</f>
        <v>0</v>
      </c>
      <c r="BJ209" s="627"/>
      <c r="BK209" s="627">
        <f>COUNTIF(T209:U209,"NS")</f>
        <v>0</v>
      </c>
      <c r="BL209" s="627"/>
      <c r="BM209" s="627">
        <f>IF(COUNTIF(T209:U209,"NA")=COUNTA($T$135:$U$135),"NA",SUM(T209:U209))</f>
        <v>0</v>
      </c>
      <c r="BN209" s="627"/>
      <c r="BO209" s="627">
        <f>IF($AH$204=$AJ$204,0,IF(OR(AND(BI209=0,BK209&gt;0),AND(BI209="NS",BM209&gt;0),AND(BI209="NS",BK209=0, BM209=0),AND(BI209="NA",BK209&gt;0,BM209=0)),1,IF(OR(AND(BI209&gt;0,BK209=2),AND(BI209="NS",BK209=2),AND(BI209="NS",BM209=0, BK209&gt;0), BI209=BM209),0,1)))</f>
        <v>0</v>
      </c>
      <c r="BP209" s="639"/>
      <c r="BQ209" s="274"/>
      <c r="BR209" s="896">
        <f>V209</f>
        <v>0</v>
      </c>
      <c r="BS209" s="627"/>
      <c r="BT209" s="627">
        <f>COUNTIF(W209:X209,"NS")</f>
        <v>0</v>
      </c>
      <c r="BU209" s="627"/>
      <c r="BV209" s="627">
        <f>IF(COUNTIF(W209:X209,"NA")=COUNTA($W$135:$X$135),"NA",SUM(W209:X209))</f>
        <v>0</v>
      </c>
      <c r="BW209" s="627"/>
      <c r="BX209" s="627">
        <f>IF($AH$204=$AJ$204,0,IF(OR(AND(BR209=0,BT209&gt;0),AND(BR209="NS",BV209&gt;0),AND(BR209="NS",BT209=0, BV209=0),AND(BR209="NA",BT209&gt;0,BV209=0)),1,IF(OR(AND(BR209&gt;0,BT209=2),AND(BR209="NS",BT209=2),AND(BR209="NS",BV209=0, BT209&gt;0), BR209=BV209),0,1)))</f>
        <v>0</v>
      </c>
      <c r="BY209" s="639"/>
      <c r="BZ209" s="274"/>
      <c r="CA209" s="627">
        <f>Y209</f>
        <v>0</v>
      </c>
      <c r="CB209" s="627"/>
      <c r="CC209" s="627">
        <f>COUNTIF(Z209:AA209,"NS")</f>
        <v>0</v>
      </c>
      <c r="CD209" s="627"/>
      <c r="CE209" s="627">
        <f>IF(COUNTIF(Z209:AA209,"NA")=COUNTA($Z$135:$AA$135),"NA",SUM(Z209:AA209))</f>
        <v>0</v>
      </c>
      <c r="CF209" s="627"/>
      <c r="CG209" s="627">
        <f>IF($AH$204=$AJ$204,0,IF(OR(AND(CA209=0,CC209&gt;0),AND(CA209="NS",CE209&gt;0),AND(CA209="NS",CC209=0, CE209=0),AND(CA209="NA",CC209&gt;0,CE209=0)),1,IF(OR(AND(CA209&gt;0,CC209=2),AND(CA209="NS",CC209=2),AND(CA209="NS",CE209=0, CC209&gt;0), CA209=CE209),0,1)))</f>
        <v>0</v>
      </c>
      <c r="CH209" s="639"/>
      <c r="CI209" s="274"/>
      <c r="CJ209" s="627">
        <f>AB209</f>
        <v>0</v>
      </c>
      <c r="CK209" s="627"/>
      <c r="CL209" s="627">
        <f>COUNTIF(AC209:AD209,"NS")</f>
        <v>0</v>
      </c>
      <c r="CM209" s="627"/>
      <c r="CN209" s="627">
        <f>IF(COUNTIF(AC209:AD209,"NA")=COUNTA($AC$135:$AD$135),"NA",SUM(AC209:AD209))</f>
        <v>0</v>
      </c>
      <c r="CO209" s="627"/>
      <c r="CP209" s="627">
        <f>IF($AH$204=$AJ$204,0,IF(OR(AND(CJ209=0,CL209&gt;0),AND(CJ209="NS",CN209&gt;0),AND(CJ209="NS",CL209=0, CN209=0),AND(CJ209="NA",CL209&gt;0,CN209=0)),1,IF(OR(AND(CJ209&gt;0,CL209=2),AND(CJ209="NS",CL209=2),AND(CJ209="NS",CN209=0, CL209&gt;0), CJ209=CN209),0,1)))</f>
        <v>0</v>
      </c>
      <c r="CQ209" s="639"/>
      <c r="CR209" s="274"/>
      <c r="CS209" s="627">
        <f>K209</f>
        <v>0</v>
      </c>
      <c r="CT209" s="627"/>
      <c r="CU209" s="627">
        <f>COUNTIF(N209,"NS")+COUNTIF(Q209,"NS")+COUNTIF(T209,"NS")+COUNTIF(W209,"NS")+COUNTIF(Z209,"NS")+COUNTIF(AC209,"NS")</f>
        <v>0</v>
      </c>
      <c r="CV209" s="627"/>
      <c r="CW209" s="627">
        <f>IF(COUNTIF(N209,"NA")+COUNTIF(Q209,"NA")+COUNTIF(T209,"NA")+COUNTIF(W209,"NA")+COUNTIF(Z209,"NA")+COUNTIF(AC209,"NA")=COUNTA($N$135,$Q$135,$T$135,$W$135,$Z$135,$AC$135),"NA",SUM(N209,Q209,T209,W209,Z209,AC209))</f>
        <v>0</v>
      </c>
      <c r="CX209" s="627"/>
      <c r="CY209" s="627">
        <f>IF($AH$204=$AJ$204,0,IF(OR(AND(CS209=0,CU209&gt;0),AND(CS209="NS",CW209&gt;0),AND(CS209="NS",CU209=0, CW209=0),AND(CS209="NA",CU209&gt;0,CW209=0)),1,IF(OR(AND(CS209&gt;0,CU209=2),AND(CS209="NS",CU209=2),AND(CS209="NS",CW209=0, CU209&gt;0), CS209=CW209),0,1)))</f>
        <v>0</v>
      </c>
      <c r="CZ209" s="639"/>
      <c r="DA209" s="274"/>
      <c r="DB209" s="627">
        <f>L209</f>
        <v>0</v>
      </c>
      <c r="DC209" s="627"/>
      <c r="DD209" s="627">
        <f>COUNTIF(O209,"NS")+COUNTIF(R209,"NS")+COUNTIF(U209,"NS")+COUNTIF(X209,"NS")+COUNTIF(AA209,"NS")+COUNTIF(AD209,"NS")</f>
        <v>0</v>
      </c>
      <c r="DE209" s="627"/>
      <c r="DF209" s="627">
        <f>IF(COUNTIF(O209,"NA")+COUNTIF(R209,"NA")+COUNTIF(U209,"NA")+COUNTIF(X209,"NA")+COUNTIF(AA209,"NA")+COUNTIF(AD209,"NA")=COUNTA($O$135,$R$135,$U$135,$X$135,$AA$135,$AD$135),"NA",SUM(O209,R209,U209,X209,AA209,AD209))</f>
        <v>0</v>
      </c>
      <c r="DG209" s="627"/>
      <c r="DH209" s="627">
        <f>IF($AH$204=$AJ$204,0,IF(OR(AND(DB209=0,DD209&gt;0),AND(DB209="NS",DF209&gt;0),AND(DB209="NS",DD209=0, DF209=0),AND(DB209="NA",DD209&gt;0,DF209=0)),1,IF(OR(AND(DB209&gt;0,DD209=2),AND(DB209="NS",DD209=2),AND(DB209="NS",DF209=0, DD209&gt;0), DB209=DF209),0,1)))</f>
        <v>0</v>
      </c>
      <c r="DI209" s="639"/>
      <c r="DJ209" s="274"/>
      <c r="DK209" s="627">
        <f>J209</f>
        <v>0</v>
      </c>
      <c r="DL209" s="627"/>
      <c r="DM209" s="896">
        <f>COUNTIF(M209,"NS")+COUNTIF(P209,"NS")+COUNTIF(S209,"NS")+COUNTIF(V209,"NS")+COUNTIF(Y209,"NS")+COUNTIF(AB209,"NS")</f>
        <v>0</v>
      </c>
      <c r="DN209" s="627"/>
      <c r="DO209" s="627">
        <f>IF(COUNTIF(M209,"NA")+COUNTIF(P209,"NA")+COUNTIF(S209,"NA")+COUNTIF(V209,"NA")+COUNTIF(Y209,"NA")+COUNTIF(AB209,"NA")=COUNTA($M$135,$P$135,$S$135,$V$135,$Y$135,$AB$135),"NA",SUM(M209,P209,S209,V209,Y209,AB209))</f>
        <v>0</v>
      </c>
      <c r="DP209" s="627"/>
      <c r="DQ209" s="627">
        <f>IF($AH$204=$AJ$204,0,IF(OR(AND(DK209=0,DM209&gt;0),AND(DK209="NS",DO209&gt;0),AND(DK209="NS",DM209=0, DO209=0),AND(DK209="NA",DM209&gt;0,DO209=0)),1,IF(OR(AND(DK209&gt;0,DM209=2),AND(DK209="NS",DM209=2),AND(DK209="NS",DO209=0, DM209&gt;0), DK209=DO209),0,1)))</f>
        <v>0</v>
      </c>
      <c r="DR209" s="639"/>
      <c r="DS209" s="274"/>
      <c r="DT209" s="747">
        <f>IF(SUM(AN209,AW209,BF209,BO209,BX209,CG209,CP209,CY209,DH209,DQ209)=0,0,1)</f>
        <v>0</v>
      </c>
      <c r="DU209" s="748"/>
      <c r="DV209" s="639" t="str">
        <f>IF(DT209=0,"",IF(SUM($DT$209:DT209)=1,DX209,IF($DT$226&gt;SUM($DT$209:DT209),_xlfn.CONCAT(", ",DX209),IF($DT$226=SUM($DT$209:DT209),_xlfn.CONCAT(" y ",DX209,".")))))</f>
        <v/>
      </c>
      <c r="DW209" s="641" t="str">
        <f>IF(DU209=0,"", IF(SUM($AN209:DU$519)=1,DX209, IF($AN$526&gt;SUM($AN209:DU$519),_xlfn.CONCAT(", ",DX209), IF($AN$526=SUM($AN209:DU$519),_xlfn.CONCAT(" y ",DX209,".")))))</f>
        <v/>
      </c>
      <c r="DX209" s="639">
        <f>_xlfn.NUMBERVALUE(C209)</f>
        <v>1</v>
      </c>
      <c r="DY209" s="641"/>
      <c r="DZ209" s="101"/>
      <c r="EA209" s="112">
        <v>2.2000000000000002</v>
      </c>
      <c r="EB209" s="147">
        <f>$M$118</f>
        <v>0</v>
      </c>
      <c r="EC209" s="147">
        <f>$S$118</f>
        <v>0</v>
      </c>
      <c r="ED209" s="147">
        <f>$Y$118</f>
        <v>0</v>
      </c>
      <c r="EE209" s="147">
        <f>$M$112</f>
        <v>0</v>
      </c>
      <c r="EF209" s="147">
        <f>$S$112</f>
        <v>0</v>
      </c>
      <c r="EG209" s="147">
        <f>$Y$112</f>
        <v>0</v>
      </c>
      <c r="EH209" s="147">
        <f>$M$113</f>
        <v>0</v>
      </c>
      <c r="EI209" s="147">
        <f>$S$113</f>
        <v>0</v>
      </c>
      <c r="EJ209" s="147">
        <f>$Y$113</f>
        <v>0</v>
      </c>
      <c r="EK209" s="112">
        <f>$M$114</f>
        <v>0</v>
      </c>
      <c r="EL209" s="112">
        <f>$S$114</f>
        <v>0</v>
      </c>
      <c r="EM209" s="112">
        <f>$Y$114</f>
        <v>0</v>
      </c>
      <c r="EN209" s="112">
        <f>$M$115</f>
        <v>0</v>
      </c>
      <c r="EO209" s="112">
        <f>$S$115</f>
        <v>0</v>
      </c>
      <c r="EP209" s="112">
        <f>$Y$115</f>
        <v>0</v>
      </c>
      <c r="EQ209" s="112">
        <f>$M$116</f>
        <v>0</v>
      </c>
      <c r="ER209" s="112">
        <f>$S$116</f>
        <v>0</v>
      </c>
      <c r="ES209" s="112">
        <f>$Y$116</f>
        <v>0</v>
      </c>
      <c r="ET209" s="112">
        <f>$M$117</f>
        <v>0</v>
      </c>
      <c r="EU209" s="112">
        <f>$S$117</f>
        <v>0</v>
      </c>
      <c r="EV209" s="112">
        <f>$Y$117</f>
        <v>0</v>
      </c>
      <c r="EW209" s="101"/>
      <c r="EX209" s="101"/>
      <c r="EY209" s="101"/>
    </row>
    <row r="210" spans="1:155" s="72" customFormat="1" ht="15" customHeight="1">
      <c r="A210" s="131"/>
      <c r="B210" s="15"/>
      <c r="C210" s="81" t="s">
        <v>67</v>
      </c>
      <c r="D210" s="792" t="s">
        <v>374</v>
      </c>
      <c r="E210" s="793"/>
      <c r="F210" s="793"/>
      <c r="G210" s="793"/>
      <c r="H210" s="793"/>
      <c r="I210" s="793"/>
      <c r="J210" s="432"/>
      <c r="K210" s="432"/>
      <c r="L210" s="432"/>
      <c r="M210" s="432"/>
      <c r="N210" s="432"/>
      <c r="O210" s="432"/>
      <c r="P210" s="432"/>
      <c r="Q210" s="432"/>
      <c r="R210" s="432"/>
      <c r="S210" s="432"/>
      <c r="T210" s="432"/>
      <c r="U210" s="432"/>
      <c r="V210" s="432"/>
      <c r="W210" s="432"/>
      <c r="X210" s="432"/>
      <c r="Y210" s="432"/>
      <c r="Z210" s="432"/>
      <c r="AA210" s="432"/>
      <c r="AB210" s="432"/>
      <c r="AC210" s="432"/>
      <c r="AD210" s="432"/>
      <c r="AE210" s="12"/>
      <c r="AF210" s="122"/>
      <c r="AH210" s="627">
        <f>J210</f>
        <v>0</v>
      </c>
      <c r="AI210" s="627"/>
      <c r="AJ210" s="627">
        <f>COUNTIF(K210:L210,"NS")</f>
        <v>0</v>
      </c>
      <c r="AK210" s="627"/>
      <c r="AL210" s="627">
        <f>IF(COUNTIF(K210:L210,"NA")=COUNTA($K$134:$L$135),"NA",SUM(K210:L210))</f>
        <v>0</v>
      </c>
      <c r="AM210" s="627"/>
      <c r="AN210" s="627">
        <f>IF($AH$204=$AJ$204,0,IF(OR(AND(AH210=0,AJ210&gt;0),AND(AH210="NS",AL210&gt;0),AND(AH210="NS",AJ210=0, AL210=0),AND(AH210="NA",AJ210&gt;0,AL210=0)),1,IF(OR(AND(AH210&gt;0,AJ210=2),AND(AH210="NS",AJ210=2),AND(AH210="NS",AL210=0, AJ210&gt;0), AH210=AL210),0,1)))</f>
        <v>0</v>
      </c>
      <c r="AO210" s="639"/>
      <c r="AP210" s="274"/>
      <c r="AQ210" s="641">
        <f>M210</f>
        <v>0</v>
      </c>
      <c r="AR210" s="627"/>
      <c r="AS210" s="627">
        <f>COUNTIF(N210:O210,"NS")</f>
        <v>0</v>
      </c>
      <c r="AT210" s="627"/>
      <c r="AU210" s="627">
        <f>IF(COUNTIF(N210:O210,"NA")=COUNTA($N$135:$O$135),"NA",SUM(N210:O210))</f>
        <v>0</v>
      </c>
      <c r="AV210" s="627"/>
      <c r="AW210" s="627">
        <f>IF($AH$204=$AJ$204,0,IF(OR(AND(AQ210=0,AS210&gt;0),AND(AQ210="NS",AU210&gt;0),AND(AQ210="NS",AS210=0, AU210=0),AND(AQ210="NA",AS210&gt;0,AU210=0)),1,IF(OR(AND(AQ210&gt;0,AS210=2),AND(AQ210="NS",AS210=2),AND(AQ210="NS",AU210=0, AS210&gt;0), AQ210=AU210),0,1)))</f>
        <v>0</v>
      </c>
      <c r="AX210" s="639"/>
      <c r="AY210" s="274"/>
      <c r="AZ210" s="896">
        <f>P210</f>
        <v>0</v>
      </c>
      <c r="BA210" s="627"/>
      <c r="BB210" s="627">
        <f>COUNTIF(Q210:R210,"NS")</f>
        <v>0</v>
      </c>
      <c r="BC210" s="627"/>
      <c r="BD210" s="627">
        <f>IF(COUNTIF(Q210:R210,"NA")=COUNTA($Q$135:$R$135),"NA",SUM(Q210:R210))</f>
        <v>0</v>
      </c>
      <c r="BE210" s="627"/>
      <c r="BF210" s="627">
        <f>IF($AH$204=$AJ$204,0,IF(OR(AND(AZ210=0,BB210&gt;0),AND(AZ210="NS",BD210&gt;0),AND(AZ210="NS",BB210=0, BD210=0),AND(AZ210="NA",BB210&gt;0,BD210=0)),1,IF(OR(AND(AZ210&gt;0,BB210=2),AND(AZ210="NS",BB210=2),AND(AZ210="NS",BD210=0, BB210&gt;0), AZ210=BD210),0,1)))</f>
        <v>0</v>
      </c>
      <c r="BG210" s="639"/>
      <c r="BH210" s="274"/>
      <c r="BI210" s="627">
        <f>S210</f>
        <v>0</v>
      </c>
      <c r="BJ210" s="627"/>
      <c r="BK210" s="627">
        <f>COUNTIF(T210:U210,"NS")</f>
        <v>0</v>
      </c>
      <c r="BL210" s="627"/>
      <c r="BM210" s="627">
        <f>IF(COUNTIF(T210:U210,"NA")=COUNTA($T$135:$U$135),"NA",SUM(T210:U210))</f>
        <v>0</v>
      </c>
      <c r="BN210" s="627"/>
      <c r="BO210" s="627">
        <f>IF($AH$204=$AJ$204,0,IF(OR(AND(BI210=0,BK210&gt;0),AND(BI210="NS",BM210&gt;0),AND(BI210="NS",BK210=0, BM210=0),AND(BI210="NA",BK210&gt;0,BM210=0)),1,IF(OR(AND(BI210&gt;0,BK210=2),AND(BI210="NS",BK210=2),AND(BI210="NS",BM210=0, BK210&gt;0), BI210=BM210),0,1)))</f>
        <v>0</v>
      </c>
      <c r="BP210" s="639"/>
      <c r="BQ210" s="274"/>
      <c r="BR210" s="896">
        <f>V210</f>
        <v>0</v>
      </c>
      <c r="BS210" s="627"/>
      <c r="BT210" s="627">
        <f>COUNTIF(W210:X210,"NS")</f>
        <v>0</v>
      </c>
      <c r="BU210" s="627"/>
      <c r="BV210" s="627">
        <f>IF(COUNTIF(W210:X210,"NA")=COUNTA($W$135:$X$135),"NA",SUM(W210:X210))</f>
        <v>0</v>
      </c>
      <c r="BW210" s="627"/>
      <c r="BX210" s="627">
        <f>IF($AH$204=$AJ$204,0,IF(OR(AND(BR210=0,BT210&gt;0),AND(BR210="NS",BV210&gt;0),AND(BR210="NS",BT210=0, BV210=0),AND(BR210="NA",BT210&gt;0,BV210=0)),1,IF(OR(AND(BR210&gt;0,BT210=2),AND(BR210="NS",BT210=2),AND(BR210="NS",BV210=0, BT210&gt;0), BR210=BV210),0,1)))</f>
        <v>0</v>
      </c>
      <c r="BY210" s="639"/>
      <c r="BZ210" s="274"/>
      <c r="CA210" s="627">
        <f>Y210</f>
        <v>0</v>
      </c>
      <c r="CB210" s="627"/>
      <c r="CC210" s="627">
        <f>COUNTIF(Z210:AA210,"NS")</f>
        <v>0</v>
      </c>
      <c r="CD210" s="627"/>
      <c r="CE210" s="627">
        <f>IF(COUNTIF(Z210:AA210,"NA")=COUNTA($Z$135:$AA$135),"NA",SUM(Z210:AA210))</f>
        <v>0</v>
      </c>
      <c r="CF210" s="627"/>
      <c r="CG210" s="627">
        <f>IF($AH$204=$AJ$204,0,IF(OR(AND(CA210=0,CC210&gt;0),AND(CA210="NS",CE210&gt;0),AND(CA210="NS",CC210=0, CE210=0),AND(CA210="NA",CC210&gt;0,CE210=0)),1,IF(OR(AND(CA210&gt;0,CC210=2),AND(CA210="NS",CC210=2),AND(CA210="NS",CE210=0, CC210&gt;0), CA210=CE210),0,1)))</f>
        <v>0</v>
      </c>
      <c r="CH210" s="639"/>
      <c r="CI210" s="274"/>
      <c r="CJ210" s="627">
        <f>AB210</f>
        <v>0</v>
      </c>
      <c r="CK210" s="627"/>
      <c r="CL210" s="627">
        <f>COUNTIF(AC210:AD210,"NS")</f>
        <v>0</v>
      </c>
      <c r="CM210" s="627"/>
      <c r="CN210" s="627">
        <f>IF(COUNTIF(AC210:AD210,"NA")=COUNTA($AC$135:$AD$135),"NA",SUM(AC210:AD210))</f>
        <v>0</v>
      </c>
      <c r="CO210" s="627"/>
      <c r="CP210" s="627">
        <f>IF($AH$204=$AJ$204,0,IF(OR(AND(CJ210=0,CL210&gt;0),AND(CJ210="NS",CN210&gt;0),AND(CJ210="NS",CL210=0, CN210=0),AND(CJ210="NA",CL210&gt;0,CN210=0)),1,IF(OR(AND(CJ210&gt;0,CL210=2),AND(CJ210="NS",CL210=2),AND(CJ210="NS",CN210=0, CL210&gt;0), CJ210=CN210),0,1)))</f>
        <v>0</v>
      </c>
      <c r="CQ210" s="639"/>
      <c r="CR210" s="274"/>
      <c r="CS210" s="627">
        <f>K210</f>
        <v>0</v>
      </c>
      <c r="CT210" s="627"/>
      <c r="CU210" s="627">
        <f>COUNTIF(N210,"NS")+COUNTIF(Q210,"NS")+COUNTIF(T210,"NS")+COUNTIF(W210,"NS")+COUNTIF(Z210,"NS")+COUNTIF(AC210,"NS")</f>
        <v>0</v>
      </c>
      <c r="CV210" s="627"/>
      <c r="CW210" s="627">
        <f>IF(COUNTIF(N210,"NA")+COUNTIF(Q210,"NA")+COUNTIF(T210,"NA")+COUNTIF(W210,"NA")+COUNTIF(Z210,"NA")+COUNTIF(AC210,"NA")=COUNTA($N$135,$Q$135,$T$135,$W$135,$Z$135,$AC$135),"NA",SUM(N210,Q210,T210,W210,Z210,AC210))</f>
        <v>0</v>
      </c>
      <c r="CX210" s="627"/>
      <c r="CY210" s="627">
        <f>IF($AH$204=$AJ$204,0,IF(OR(AND(CS210=0,CU210&gt;0),AND(CS210="NS",CW210&gt;0),AND(CS210="NS",CU210=0, CW210=0),AND(CS210="NA",CU210&gt;0,CW210=0)),1,IF(OR(AND(CS210&gt;0,CU210=2),AND(CS210="NS",CU210=2),AND(CS210="NS",CW210=0, CU210&gt;0), CS210=CW210),0,1)))</f>
        <v>0</v>
      </c>
      <c r="CZ210" s="639"/>
      <c r="DA210" s="274"/>
      <c r="DB210" s="627">
        <f>L210</f>
        <v>0</v>
      </c>
      <c r="DC210" s="627"/>
      <c r="DD210" s="627">
        <f>COUNTIF(O210,"NS")+COUNTIF(R210,"NS")+COUNTIF(U210,"NS")+COUNTIF(X210,"NS")+COUNTIF(AA210,"NS")+COUNTIF(AD210,"NS")</f>
        <v>0</v>
      </c>
      <c r="DE210" s="627"/>
      <c r="DF210" s="627">
        <f>IF(COUNTIF(O210,"NA")+COUNTIF(R210,"NA")+COUNTIF(U210,"NA")+COUNTIF(X210,"NA")+COUNTIF(AA210,"NA")+COUNTIF(AD210,"NA")=COUNTA($O$135,$R$135,$U$135,$X$135,$AA$135,$AD$135),"NA",SUM(O210,R210,U210,X210,AA210,AD210))</f>
        <v>0</v>
      </c>
      <c r="DG210" s="627"/>
      <c r="DH210" s="627">
        <f>IF($AH$204=$AJ$204,0,IF(OR(AND(DB210=0,DD210&gt;0),AND(DB210="NS",DF210&gt;0),AND(DB210="NS",DD210=0, DF210=0),AND(DB210="NA",DD210&gt;0,DF210=0)),1,IF(OR(AND(DB210&gt;0,DD210=2),AND(DB210="NS",DD210=2),AND(DB210="NS",DF210=0, DD210&gt;0), DB210=DF210),0,1)))</f>
        <v>0</v>
      </c>
      <c r="DI210" s="639"/>
      <c r="DJ210" s="274"/>
      <c r="DK210" s="627">
        <f>J210</f>
        <v>0</v>
      </c>
      <c r="DL210" s="627"/>
      <c r="DM210" s="896">
        <f>COUNTIF(M210,"NS")+COUNTIF(P210,"NS")+COUNTIF(S210,"NS")+COUNTIF(V210,"NS")+COUNTIF(Y210,"NS")+COUNTIF(AB210,"NS")</f>
        <v>0</v>
      </c>
      <c r="DN210" s="627"/>
      <c r="DO210" s="627">
        <f>IF(COUNTIF(M210,"NA")+COUNTIF(P210,"NA")+COUNTIF(S210,"NA")+COUNTIF(V210,"NA")+COUNTIF(Y210,"NA")+COUNTIF(AB210,"NA")=COUNTA($M$135,$P$135,$S$135,$V$135,$Y$135,$AB$135),"NA",SUM(M210,P210,S210,V210,Y210,AB210))</f>
        <v>0</v>
      </c>
      <c r="DP210" s="627"/>
      <c r="DQ210" s="627">
        <f>IF($AH$204=$AJ$204,0,IF(OR(AND(DK210=0,DM210&gt;0),AND(DK210="NS",DO210&gt;0),AND(DK210="NS",DM210=0, DO210=0),AND(DK210="NA",DM210&gt;0,DO210=0)),1,IF(OR(AND(DK210&gt;0,DM210=2),AND(DK210="NS",DM210=2),AND(DK210="NS",DO210=0, DM210&gt;0), DK210=DO210),0,1)))</f>
        <v>0</v>
      </c>
      <c r="DR210" s="639"/>
      <c r="DS210" s="274"/>
      <c r="DT210" s="747">
        <f>IF(SUM(AN210,AW210,BF210,BO210,BX210,CG210,CP210,CY210,DH210,DQ210)=0,0,1)</f>
        <v>0</v>
      </c>
      <c r="DU210" s="748"/>
      <c r="DV210" s="639" t="str">
        <f>IF(DT210=0,"",IF(SUM($DT$209:DT210)=1,DX210,IF($DT$226&gt;SUM($DT$209:DT210),_xlfn.CONCAT(", ",DX210),IF($DT$226=SUM($DT$209:DT210),_xlfn.CONCAT(" y ",DX210,".")))))</f>
        <v/>
      </c>
      <c r="DW210" s="641" t="str">
        <f>IF(DU210=0,"", IF(SUM($AN210:DU$519)=1,DX210, IF($AN$526&gt;SUM($AN210:DU$519),_xlfn.CONCAT(", ",DX210), IF($AN$526=SUM($AN210:DU$519),_xlfn.CONCAT(" y ",DX210,".")))))</f>
        <v/>
      </c>
      <c r="DX210" s="639">
        <f>_xlfn.NUMBERVALUE(C210)</f>
        <v>2</v>
      </c>
      <c r="DY210" s="641"/>
      <c r="DZ210" s="101"/>
      <c r="EA210" s="112">
        <v>2.2999999999999998</v>
      </c>
      <c r="EB210" s="147">
        <f>J226</f>
        <v>0</v>
      </c>
      <c r="EC210" s="147">
        <f t="shared" ref="EC210:EV210" si="149">K226</f>
        <v>0</v>
      </c>
      <c r="ED210" s="147">
        <f t="shared" si="149"/>
        <v>0</v>
      </c>
      <c r="EE210" s="147">
        <f t="shared" si="149"/>
        <v>0</v>
      </c>
      <c r="EF210" s="147">
        <f t="shared" si="149"/>
        <v>0</v>
      </c>
      <c r="EG210" s="147">
        <f t="shared" si="149"/>
        <v>0</v>
      </c>
      <c r="EH210" s="147">
        <f t="shared" si="149"/>
        <v>0</v>
      </c>
      <c r="EI210" s="147">
        <f t="shared" si="149"/>
        <v>0</v>
      </c>
      <c r="EJ210" s="147">
        <f t="shared" si="149"/>
        <v>0</v>
      </c>
      <c r="EK210" s="147">
        <f t="shared" si="149"/>
        <v>0</v>
      </c>
      <c r="EL210" s="147">
        <f t="shared" si="149"/>
        <v>0</v>
      </c>
      <c r="EM210" s="147">
        <f t="shared" si="149"/>
        <v>0</v>
      </c>
      <c r="EN210" s="147">
        <f t="shared" si="149"/>
        <v>0</v>
      </c>
      <c r="EO210" s="147">
        <f t="shared" si="149"/>
        <v>0</v>
      </c>
      <c r="EP210" s="147">
        <f t="shared" si="149"/>
        <v>0</v>
      </c>
      <c r="EQ210" s="147">
        <f t="shared" si="149"/>
        <v>0</v>
      </c>
      <c r="ER210" s="147">
        <f t="shared" si="149"/>
        <v>0</v>
      </c>
      <c r="ES210" s="147">
        <f t="shared" si="149"/>
        <v>0</v>
      </c>
      <c r="ET210" s="147">
        <f t="shared" si="149"/>
        <v>0</v>
      </c>
      <c r="EU210" s="147">
        <f t="shared" si="149"/>
        <v>0</v>
      </c>
      <c r="EV210" s="147">
        <f t="shared" si="149"/>
        <v>0</v>
      </c>
      <c r="EW210" s="101"/>
      <c r="EX210" s="101"/>
      <c r="EY210" s="101"/>
    </row>
    <row r="211" spans="1:155" s="72" customFormat="1" ht="15" customHeight="1">
      <c r="A211" s="131"/>
      <c r="B211" s="15"/>
      <c r="C211" s="81" t="s">
        <v>68</v>
      </c>
      <c r="D211" s="792" t="s">
        <v>375</v>
      </c>
      <c r="E211" s="793"/>
      <c r="F211" s="793"/>
      <c r="G211" s="793"/>
      <c r="H211" s="793"/>
      <c r="I211" s="793"/>
      <c r="J211" s="432"/>
      <c r="K211" s="432"/>
      <c r="L211" s="432"/>
      <c r="M211" s="432"/>
      <c r="N211" s="432"/>
      <c r="O211" s="432"/>
      <c r="P211" s="432"/>
      <c r="Q211" s="432"/>
      <c r="R211" s="432"/>
      <c r="S211" s="432"/>
      <c r="T211" s="432"/>
      <c r="U211" s="432"/>
      <c r="V211" s="432"/>
      <c r="W211" s="432"/>
      <c r="X211" s="432"/>
      <c r="Y211" s="432"/>
      <c r="Z211" s="432"/>
      <c r="AA211" s="432"/>
      <c r="AB211" s="432"/>
      <c r="AC211" s="432"/>
      <c r="AD211" s="432"/>
      <c r="AE211" s="12"/>
      <c r="AF211" s="122"/>
      <c r="AH211" s="627">
        <f>J211</f>
        <v>0</v>
      </c>
      <c r="AI211" s="627"/>
      <c r="AJ211" s="627">
        <f>COUNTIF(K211:L211,"NS")</f>
        <v>0</v>
      </c>
      <c r="AK211" s="627"/>
      <c r="AL211" s="627">
        <f>IF(COUNTIF(K211:L211,"NA")=COUNTA($K$134:$L$135),"NA",SUM(K211:L211))</f>
        <v>0</v>
      </c>
      <c r="AM211" s="627"/>
      <c r="AN211" s="627">
        <f>IF($AH$204=$AJ$204,0,IF(OR(AND(AH211=0,AJ211&gt;0),AND(AH211="NS",AL211&gt;0),AND(AH211="NS",AJ211=0, AL211=0),AND(AH211="NA",AJ211&gt;0,AL211=0)),1,IF(OR(AND(AH211&gt;0,AJ211=2),AND(AH211="NS",AJ211=2),AND(AH211="NS",AL211=0, AJ211&gt;0), AH211=AL211),0,1)))</f>
        <v>0</v>
      </c>
      <c r="AO211" s="639"/>
      <c r="AP211" s="274"/>
      <c r="AQ211" s="641">
        <f>M211</f>
        <v>0</v>
      </c>
      <c r="AR211" s="627"/>
      <c r="AS211" s="627">
        <f>COUNTIF(N211:O211,"NS")</f>
        <v>0</v>
      </c>
      <c r="AT211" s="627"/>
      <c r="AU211" s="627">
        <f>IF(COUNTIF(N211:O211,"NA")=COUNTA($N$135:$O$135),"NA",SUM(N211:O211))</f>
        <v>0</v>
      </c>
      <c r="AV211" s="627"/>
      <c r="AW211" s="627">
        <f>IF($AH$204=$AJ$204,0,IF(OR(AND(AQ211=0,AS211&gt;0),AND(AQ211="NS",AU211&gt;0),AND(AQ211="NS",AS211=0, AU211=0),AND(AQ211="NA",AS211&gt;0,AU211=0)),1,IF(OR(AND(AQ211&gt;0,AS211=2),AND(AQ211="NS",AS211=2),AND(AQ211="NS",AU211=0, AS211&gt;0), AQ211=AU211),0,1)))</f>
        <v>0</v>
      </c>
      <c r="AX211" s="639"/>
      <c r="AY211" s="274"/>
      <c r="AZ211" s="896">
        <f>P211</f>
        <v>0</v>
      </c>
      <c r="BA211" s="627"/>
      <c r="BB211" s="627">
        <f>COUNTIF(Q211:R211,"NS")</f>
        <v>0</v>
      </c>
      <c r="BC211" s="627"/>
      <c r="BD211" s="627">
        <f>IF(COUNTIF(Q211:R211,"NA")=COUNTA($Q$135:$R$135),"NA",SUM(Q211:R211))</f>
        <v>0</v>
      </c>
      <c r="BE211" s="627"/>
      <c r="BF211" s="627">
        <f>IF($AH$204=$AJ$204,0,IF(OR(AND(AZ211=0,BB211&gt;0),AND(AZ211="NS",BD211&gt;0),AND(AZ211="NS",BB211=0, BD211=0),AND(AZ211="NA",BB211&gt;0,BD211=0)),1,IF(OR(AND(AZ211&gt;0,BB211=2),AND(AZ211="NS",BB211=2),AND(AZ211="NS",BD211=0, BB211&gt;0), AZ211=BD211),0,1)))</f>
        <v>0</v>
      </c>
      <c r="BG211" s="639"/>
      <c r="BH211" s="274"/>
      <c r="BI211" s="627">
        <f>S211</f>
        <v>0</v>
      </c>
      <c r="BJ211" s="627"/>
      <c r="BK211" s="627">
        <f>COUNTIF(T211:U211,"NS")</f>
        <v>0</v>
      </c>
      <c r="BL211" s="627"/>
      <c r="BM211" s="627">
        <f>IF(COUNTIF(T211:U211,"NA")=COUNTA($T$135:$U$135),"NA",SUM(T211:U211))</f>
        <v>0</v>
      </c>
      <c r="BN211" s="627"/>
      <c r="BO211" s="627">
        <f>IF($AH$204=$AJ$204,0,IF(OR(AND(BI211=0,BK211&gt;0),AND(BI211="NS",BM211&gt;0),AND(BI211="NS",BK211=0, BM211=0),AND(BI211="NA",BK211&gt;0,BM211=0)),1,IF(OR(AND(BI211&gt;0,BK211=2),AND(BI211="NS",BK211=2),AND(BI211="NS",BM211=0, BK211&gt;0), BI211=BM211),0,1)))</f>
        <v>0</v>
      </c>
      <c r="BP211" s="639"/>
      <c r="BQ211" s="274"/>
      <c r="BR211" s="896">
        <f>V211</f>
        <v>0</v>
      </c>
      <c r="BS211" s="627"/>
      <c r="BT211" s="627">
        <f>COUNTIF(W211:X211,"NS")</f>
        <v>0</v>
      </c>
      <c r="BU211" s="627"/>
      <c r="BV211" s="627">
        <f>IF(COUNTIF(W211:X211,"NA")=COUNTA($W$135:$X$135),"NA",SUM(W211:X211))</f>
        <v>0</v>
      </c>
      <c r="BW211" s="627"/>
      <c r="BX211" s="627">
        <f>IF($AH$204=$AJ$204,0,IF(OR(AND(BR211=0,BT211&gt;0),AND(BR211="NS",BV211&gt;0),AND(BR211="NS",BT211=0, BV211=0),AND(BR211="NA",BT211&gt;0,BV211=0)),1,IF(OR(AND(BR211&gt;0,BT211=2),AND(BR211="NS",BT211=2),AND(BR211="NS",BV211=0, BT211&gt;0), BR211=BV211),0,1)))</f>
        <v>0</v>
      </c>
      <c r="BY211" s="639"/>
      <c r="BZ211" s="274"/>
      <c r="CA211" s="627">
        <f>Y211</f>
        <v>0</v>
      </c>
      <c r="CB211" s="627"/>
      <c r="CC211" s="627">
        <f>COUNTIF(Z211:AA211,"NS")</f>
        <v>0</v>
      </c>
      <c r="CD211" s="627"/>
      <c r="CE211" s="627">
        <f>IF(COUNTIF(Z211:AA211,"NA")=COUNTA($Z$135:$AA$135),"NA",SUM(Z211:AA211))</f>
        <v>0</v>
      </c>
      <c r="CF211" s="627"/>
      <c r="CG211" s="627">
        <f>IF($AH$204=$AJ$204,0,IF(OR(AND(CA211=0,CC211&gt;0),AND(CA211="NS",CE211&gt;0),AND(CA211="NS",CC211=0, CE211=0),AND(CA211="NA",CC211&gt;0,CE211=0)),1,IF(OR(AND(CA211&gt;0,CC211=2),AND(CA211="NS",CC211=2),AND(CA211="NS",CE211=0, CC211&gt;0), CA211=CE211),0,1)))</f>
        <v>0</v>
      </c>
      <c r="CH211" s="639"/>
      <c r="CI211" s="274"/>
      <c r="CJ211" s="627">
        <f>AB211</f>
        <v>0</v>
      </c>
      <c r="CK211" s="627"/>
      <c r="CL211" s="627">
        <f>COUNTIF(AC211:AD211,"NS")</f>
        <v>0</v>
      </c>
      <c r="CM211" s="627"/>
      <c r="CN211" s="627">
        <f>IF(COUNTIF(AC211:AD211,"NA")=COUNTA($AC$135:$AD$135),"NA",SUM(AC211:AD211))</f>
        <v>0</v>
      </c>
      <c r="CO211" s="627"/>
      <c r="CP211" s="627">
        <f>IF($AH$204=$AJ$204,0,IF(OR(AND(CJ211=0,CL211&gt;0),AND(CJ211="NS",CN211&gt;0),AND(CJ211="NS",CL211=0, CN211=0),AND(CJ211="NA",CL211&gt;0,CN211=0)),1,IF(OR(AND(CJ211&gt;0,CL211=2),AND(CJ211="NS",CL211=2),AND(CJ211="NS",CN211=0, CL211&gt;0), CJ211=CN211),0,1)))</f>
        <v>0</v>
      </c>
      <c r="CQ211" s="639"/>
      <c r="CR211" s="274"/>
      <c r="CS211" s="627">
        <f>K211</f>
        <v>0</v>
      </c>
      <c r="CT211" s="627"/>
      <c r="CU211" s="627">
        <f>COUNTIF(N211,"NS")+COUNTIF(Q211,"NS")+COUNTIF(T211,"NS")+COUNTIF(W211,"NS")+COUNTIF(Z211,"NS")+COUNTIF(AC211,"NS")</f>
        <v>0</v>
      </c>
      <c r="CV211" s="627"/>
      <c r="CW211" s="627">
        <f>IF(COUNTIF(N211,"NA")+COUNTIF(Q211,"NA")+COUNTIF(T211,"NA")+COUNTIF(W211,"NA")+COUNTIF(Z211,"NA")+COUNTIF(AC211,"NA")=COUNTA($N$135,$Q$135,$T$135,$W$135,$Z$135,$AC$135),"NA",SUM(N211,Q211,T211,W211,Z211,AC211))</f>
        <v>0</v>
      </c>
      <c r="CX211" s="627"/>
      <c r="CY211" s="627">
        <f>IF($AH$204=$AJ$204,0,IF(OR(AND(CS211=0,CU211&gt;0),AND(CS211="NS",CW211&gt;0),AND(CS211="NS",CU211=0, CW211=0),AND(CS211="NA",CU211&gt;0,CW211=0)),1,IF(OR(AND(CS211&gt;0,CU211=2),AND(CS211="NS",CU211=2),AND(CS211="NS",CW211=0, CU211&gt;0), CS211=CW211),0,1)))</f>
        <v>0</v>
      </c>
      <c r="CZ211" s="639"/>
      <c r="DA211" s="274"/>
      <c r="DB211" s="627">
        <f>L211</f>
        <v>0</v>
      </c>
      <c r="DC211" s="627"/>
      <c r="DD211" s="627">
        <f>COUNTIF(O211,"NS")+COUNTIF(R211,"NS")+COUNTIF(U211,"NS")+COUNTIF(X211,"NS")+COUNTIF(AA211,"NS")+COUNTIF(AD211,"NS")</f>
        <v>0</v>
      </c>
      <c r="DE211" s="627"/>
      <c r="DF211" s="627">
        <f>IF(COUNTIF(O211,"NA")+COUNTIF(R211,"NA")+COUNTIF(U211,"NA")+COUNTIF(X211,"NA")+COUNTIF(AA211,"NA")+COUNTIF(AD211,"NA")=COUNTA($O$135,$R$135,$U$135,$X$135,$AA$135,$AD$135),"NA",SUM(O211,R211,U211,X211,AA211,AD211))</f>
        <v>0</v>
      </c>
      <c r="DG211" s="627"/>
      <c r="DH211" s="627">
        <f>IF($AH$204=$AJ$204,0,IF(OR(AND(DB211=0,DD211&gt;0),AND(DB211="NS",DF211&gt;0),AND(DB211="NS",DD211=0, DF211=0),AND(DB211="NA",DD211&gt;0,DF211=0)),1,IF(OR(AND(DB211&gt;0,DD211=2),AND(DB211="NS",DD211=2),AND(DB211="NS",DF211=0, DD211&gt;0), DB211=DF211),0,1)))</f>
        <v>0</v>
      </c>
      <c r="DI211" s="639"/>
      <c r="DJ211" s="274"/>
      <c r="DK211" s="627">
        <f>J211</f>
        <v>0</v>
      </c>
      <c r="DL211" s="627"/>
      <c r="DM211" s="896">
        <f>COUNTIF(M211,"NS")+COUNTIF(P211,"NS")+COUNTIF(S211,"NS")+COUNTIF(V211,"NS")+COUNTIF(Y211,"NS")+COUNTIF(AB211,"NS")</f>
        <v>0</v>
      </c>
      <c r="DN211" s="627"/>
      <c r="DO211" s="627">
        <f>IF(COUNTIF(M211,"NA")+COUNTIF(P211,"NA")+COUNTIF(S211,"NA")+COUNTIF(V211,"NA")+COUNTIF(Y211,"NA")+COUNTIF(AB211,"NA")=COUNTA($M$135,$P$135,$S$135,$V$135,$Y$135,$AB$135),"NA",SUM(M211,P211,S211,V211,Y211,AB211))</f>
        <v>0</v>
      </c>
      <c r="DP211" s="627"/>
      <c r="DQ211" s="627">
        <f>IF($AH$204=$AJ$204,0,IF(OR(AND(DK211=0,DM211&gt;0),AND(DK211="NS",DO211&gt;0),AND(DK211="NS",DM211=0, DO211=0),AND(DK211="NA",DM211&gt;0,DO211=0)),1,IF(OR(AND(DK211&gt;0,DM211=2),AND(DK211="NS",DM211=2),AND(DK211="NS",DO211=0, DM211&gt;0), DK211=DO211),0,1)))</f>
        <v>0</v>
      </c>
      <c r="DR211" s="639"/>
      <c r="DS211" s="274"/>
      <c r="DT211" s="747">
        <f>IF(SUM(AN211,AW211,BF211,BO211,BX211,CG211,CP211,CY211,DH211,DQ211)=0,0,1)</f>
        <v>0</v>
      </c>
      <c r="DU211" s="748"/>
      <c r="DV211" s="639" t="str">
        <f>IF(DT211=0,"",IF(SUM($DT$209:DT211)=1,DX211,IF($DT$226&gt;SUM($DT$209:DT211),_xlfn.CONCAT(", ",DX211),IF($DT$226=SUM($DT$209:DT211),_xlfn.CONCAT(" y ",DX211,".")))))</f>
        <v/>
      </c>
      <c r="DW211" s="641" t="str">
        <f>IF(DU211=0,"", IF(SUM($AN211:DU$519)=1,DX211, IF($AN$526&gt;SUM($AN211:DU$519),_xlfn.CONCAT(", ",DX211), IF($AN$526=SUM($AN211:DU$519),_xlfn.CONCAT(" y ",DX211,".")))))</f>
        <v/>
      </c>
      <c r="DX211" s="639">
        <f>_xlfn.NUMBERVALUE(C211)</f>
        <v>3</v>
      </c>
      <c r="DY211" s="641"/>
      <c r="DZ211" s="101"/>
      <c r="EA211" s="95" t="s">
        <v>7223</v>
      </c>
      <c r="EB211" s="98">
        <f>IF($AH$204=$AJ$204,0,IF(OR(EB210=EB209,AND(EB209&gt;0,OR(EB210="NS",EB210="NA"))),0,1))</f>
        <v>0</v>
      </c>
      <c r="EC211" s="98">
        <f t="shared" ref="EC211:EV211" si="150">IF($AH$204=$AJ$204,0,IF(OR(EC210=EC209,AND(EC209&gt;0,OR(EC210="NS",EC210="NA"))),0,1))</f>
        <v>0</v>
      </c>
      <c r="ED211" s="98">
        <f t="shared" si="150"/>
        <v>0</v>
      </c>
      <c r="EE211" s="98">
        <f t="shared" si="150"/>
        <v>0</v>
      </c>
      <c r="EF211" s="98">
        <f t="shared" si="150"/>
        <v>0</v>
      </c>
      <c r="EG211" s="98">
        <f t="shared" si="150"/>
        <v>0</v>
      </c>
      <c r="EH211" s="98">
        <f t="shared" si="150"/>
        <v>0</v>
      </c>
      <c r="EI211" s="98">
        <f t="shared" si="150"/>
        <v>0</v>
      </c>
      <c r="EJ211" s="98">
        <f t="shared" si="150"/>
        <v>0</v>
      </c>
      <c r="EK211" s="98">
        <f t="shared" si="150"/>
        <v>0</v>
      </c>
      <c r="EL211" s="98">
        <f t="shared" si="150"/>
        <v>0</v>
      </c>
      <c r="EM211" s="98">
        <f t="shared" si="150"/>
        <v>0</v>
      </c>
      <c r="EN211" s="98">
        <f t="shared" si="150"/>
        <v>0</v>
      </c>
      <c r="EO211" s="98">
        <f t="shared" si="150"/>
        <v>0</v>
      </c>
      <c r="EP211" s="98">
        <f t="shared" si="150"/>
        <v>0</v>
      </c>
      <c r="EQ211" s="98">
        <f t="shared" si="150"/>
        <v>0</v>
      </c>
      <c r="ER211" s="98">
        <f t="shared" si="150"/>
        <v>0</v>
      </c>
      <c r="ES211" s="98">
        <f t="shared" si="150"/>
        <v>0</v>
      </c>
      <c r="ET211" s="98">
        <f t="shared" si="150"/>
        <v>0</v>
      </c>
      <c r="EU211" s="98">
        <f t="shared" si="150"/>
        <v>0</v>
      </c>
      <c r="EV211" s="98">
        <f t="shared" si="150"/>
        <v>0</v>
      </c>
      <c r="EW211" s="101"/>
      <c r="EX211" s="101"/>
      <c r="EY211" s="101"/>
    </row>
    <row r="212" spans="1:155" s="72" customFormat="1" ht="15" customHeight="1">
      <c r="A212" s="131"/>
      <c r="B212" s="15"/>
      <c r="C212" s="81" t="s">
        <v>69</v>
      </c>
      <c r="D212" s="792" t="s">
        <v>376</v>
      </c>
      <c r="E212" s="793"/>
      <c r="F212" s="793"/>
      <c r="G212" s="793"/>
      <c r="H212" s="793"/>
      <c r="I212" s="793"/>
      <c r="J212" s="432"/>
      <c r="K212" s="432"/>
      <c r="L212" s="432"/>
      <c r="M212" s="432"/>
      <c r="N212" s="432"/>
      <c r="O212" s="432"/>
      <c r="P212" s="432"/>
      <c r="Q212" s="432"/>
      <c r="R212" s="432"/>
      <c r="S212" s="432"/>
      <c r="T212" s="432"/>
      <c r="U212" s="432"/>
      <c r="V212" s="432"/>
      <c r="W212" s="432"/>
      <c r="X212" s="432"/>
      <c r="Y212" s="432"/>
      <c r="Z212" s="432"/>
      <c r="AA212" s="432"/>
      <c r="AB212" s="432"/>
      <c r="AC212" s="432"/>
      <c r="AD212" s="432"/>
      <c r="AE212" s="12"/>
      <c r="AF212" s="122"/>
      <c r="AH212" s="627">
        <f>J212</f>
        <v>0</v>
      </c>
      <c r="AI212" s="627"/>
      <c r="AJ212" s="627">
        <f>COUNTIF(K212:L212,"NS")</f>
        <v>0</v>
      </c>
      <c r="AK212" s="627"/>
      <c r="AL212" s="627">
        <f>IF(COUNTIF(K212:L212,"NA")=COUNTA($K$134:$L$135),"NA",SUM(K212:L212))</f>
        <v>0</v>
      </c>
      <c r="AM212" s="627"/>
      <c r="AN212" s="627">
        <f>IF($AH$204=$AJ$204,0,IF(OR(AND(AH212=0,AJ212&gt;0),AND(AH212="NS",AL212&gt;0),AND(AH212="NS",AJ212=0, AL212=0),AND(AH212="NA",AJ212&gt;0,AL212=0)),1,IF(OR(AND(AH212&gt;0,AJ212=2),AND(AH212="NS",AJ212=2),AND(AH212="NS",AL212=0, AJ212&gt;0), AH212=AL212),0,1)))</f>
        <v>0</v>
      </c>
      <c r="AO212" s="639"/>
      <c r="AP212" s="274"/>
      <c r="AQ212" s="641">
        <f>M212</f>
        <v>0</v>
      </c>
      <c r="AR212" s="627"/>
      <c r="AS212" s="627">
        <f>COUNTIF(N212:O212,"NS")</f>
        <v>0</v>
      </c>
      <c r="AT212" s="627"/>
      <c r="AU212" s="627">
        <f>IF(COUNTIF(N212:O212,"NA")=COUNTA($N$135:$O$135),"NA",SUM(N212:O212))</f>
        <v>0</v>
      </c>
      <c r="AV212" s="627"/>
      <c r="AW212" s="627">
        <f>IF($AH$204=$AJ$204,0,IF(OR(AND(AQ212=0,AS212&gt;0),AND(AQ212="NS",AU212&gt;0),AND(AQ212="NS",AS212=0, AU212=0),AND(AQ212="NA",AS212&gt;0,AU212=0)),1,IF(OR(AND(AQ212&gt;0,AS212=2),AND(AQ212="NS",AS212=2),AND(AQ212="NS",AU212=0, AS212&gt;0), AQ212=AU212),0,1)))</f>
        <v>0</v>
      </c>
      <c r="AX212" s="639"/>
      <c r="AY212" s="274"/>
      <c r="AZ212" s="896">
        <f>P212</f>
        <v>0</v>
      </c>
      <c r="BA212" s="627"/>
      <c r="BB212" s="627">
        <f>COUNTIF(Q212:R212,"NS")</f>
        <v>0</v>
      </c>
      <c r="BC212" s="627"/>
      <c r="BD212" s="627">
        <f>IF(COUNTIF(Q212:R212,"NA")=COUNTA($Q$135:$R$135),"NA",SUM(Q212:R212))</f>
        <v>0</v>
      </c>
      <c r="BE212" s="627"/>
      <c r="BF212" s="627">
        <f>IF($AH$204=$AJ$204,0,IF(OR(AND(AZ212=0,BB212&gt;0),AND(AZ212="NS",BD212&gt;0),AND(AZ212="NS",BB212=0, BD212=0),AND(AZ212="NA",BB212&gt;0,BD212=0)),1,IF(OR(AND(AZ212&gt;0,BB212=2),AND(AZ212="NS",BB212=2),AND(AZ212="NS",BD212=0, BB212&gt;0), AZ212=BD212),0,1)))</f>
        <v>0</v>
      </c>
      <c r="BG212" s="639"/>
      <c r="BH212" s="274"/>
      <c r="BI212" s="627">
        <f>S212</f>
        <v>0</v>
      </c>
      <c r="BJ212" s="627"/>
      <c r="BK212" s="627">
        <f>COUNTIF(T212:U212,"NS")</f>
        <v>0</v>
      </c>
      <c r="BL212" s="627"/>
      <c r="BM212" s="627">
        <f>IF(COUNTIF(T212:U212,"NA")=COUNTA($T$135:$U$135),"NA",SUM(T212:U212))</f>
        <v>0</v>
      </c>
      <c r="BN212" s="627"/>
      <c r="BO212" s="627">
        <f>IF($AH$204=$AJ$204,0,IF(OR(AND(BI212=0,BK212&gt;0),AND(BI212="NS",BM212&gt;0),AND(BI212="NS",BK212=0, BM212=0),AND(BI212="NA",BK212&gt;0,BM212=0)),1,IF(OR(AND(BI212&gt;0,BK212=2),AND(BI212="NS",BK212=2),AND(BI212="NS",BM212=0, BK212&gt;0), BI212=BM212),0,1)))</f>
        <v>0</v>
      </c>
      <c r="BP212" s="639"/>
      <c r="BQ212" s="274"/>
      <c r="BR212" s="896">
        <f>V212</f>
        <v>0</v>
      </c>
      <c r="BS212" s="627"/>
      <c r="BT212" s="627">
        <f>COUNTIF(W212:X212,"NS")</f>
        <v>0</v>
      </c>
      <c r="BU212" s="627"/>
      <c r="BV212" s="627">
        <f>IF(COUNTIF(W212:X212,"NA")=COUNTA($W$135:$X$135),"NA",SUM(W212:X212))</f>
        <v>0</v>
      </c>
      <c r="BW212" s="627"/>
      <c r="BX212" s="627">
        <f>IF($AH$204=$AJ$204,0,IF(OR(AND(BR212=0,BT212&gt;0),AND(BR212="NS",BV212&gt;0),AND(BR212="NS",BT212=0, BV212=0),AND(BR212="NA",BT212&gt;0,BV212=0)),1,IF(OR(AND(BR212&gt;0,BT212=2),AND(BR212="NS",BT212=2),AND(BR212="NS",BV212=0, BT212&gt;0), BR212=BV212),0,1)))</f>
        <v>0</v>
      </c>
      <c r="BY212" s="639"/>
      <c r="BZ212" s="274"/>
      <c r="CA212" s="627">
        <f>Y212</f>
        <v>0</v>
      </c>
      <c r="CB212" s="627"/>
      <c r="CC212" s="627">
        <f>COUNTIF(Z212:AA212,"NS")</f>
        <v>0</v>
      </c>
      <c r="CD212" s="627"/>
      <c r="CE212" s="627">
        <f>IF(COUNTIF(Z212:AA212,"NA")=COUNTA($Z$135:$AA$135),"NA",SUM(Z212:AA212))</f>
        <v>0</v>
      </c>
      <c r="CF212" s="627"/>
      <c r="CG212" s="627">
        <f>IF($AH$204=$AJ$204,0,IF(OR(AND(CA212=0,CC212&gt;0),AND(CA212="NS",CE212&gt;0),AND(CA212="NS",CC212=0, CE212=0),AND(CA212="NA",CC212&gt;0,CE212=0)),1,IF(OR(AND(CA212&gt;0,CC212=2),AND(CA212="NS",CC212=2),AND(CA212="NS",CE212=0, CC212&gt;0), CA212=CE212),0,1)))</f>
        <v>0</v>
      </c>
      <c r="CH212" s="639"/>
      <c r="CI212" s="274"/>
      <c r="CJ212" s="627">
        <f>AB212</f>
        <v>0</v>
      </c>
      <c r="CK212" s="627"/>
      <c r="CL212" s="627">
        <f>COUNTIF(AC212:AD212,"NS")</f>
        <v>0</v>
      </c>
      <c r="CM212" s="627"/>
      <c r="CN212" s="627">
        <f>IF(COUNTIF(AC212:AD212,"NA")=COUNTA($AC$135:$AD$135),"NA",SUM(AC212:AD212))</f>
        <v>0</v>
      </c>
      <c r="CO212" s="627"/>
      <c r="CP212" s="627">
        <f>IF($AH$204=$AJ$204,0,IF(OR(AND(CJ212=0,CL212&gt;0),AND(CJ212="NS",CN212&gt;0),AND(CJ212="NS",CL212=0, CN212=0),AND(CJ212="NA",CL212&gt;0,CN212=0)),1,IF(OR(AND(CJ212&gt;0,CL212=2),AND(CJ212="NS",CL212=2),AND(CJ212="NS",CN212=0, CL212&gt;0), CJ212=CN212),0,1)))</f>
        <v>0</v>
      </c>
      <c r="CQ212" s="639"/>
      <c r="CR212" s="274"/>
      <c r="CS212" s="627">
        <f>K212</f>
        <v>0</v>
      </c>
      <c r="CT212" s="627"/>
      <c r="CU212" s="627">
        <f>COUNTIF(N212,"NS")+COUNTIF(Q212,"NS")+COUNTIF(T212,"NS")+COUNTIF(W212,"NS")+COUNTIF(Z212,"NS")+COUNTIF(AC212,"NS")</f>
        <v>0</v>
      </c>
      <c r="CV212" s="627"/>
      <c r="CW212" s="627">
        <f>IF(COUNTIF(N212,"NA")+COUNTIF(Q212,"NA")+COUNTIF(T212,"NA")+COUNTIF(W212,"NA")+COUNTIF(Z212,"NA")+COUNTIF(AC212,"NA")=COUNTA($N$135,$Q$135,$T$135,$W$135,$Z$135,$AC$135),"NA",SUM(N212,Q212,T212,W212,Z212,AC212))</f>
        <v>0</v>
      </c>
      <c r="CX212" s="627"/>
      <c r="CY212" s="627">
        <f>IF($AH$204=$AJ$204,0,IF(OR(AND(CS212=0,CU212&gt;0),AND(CS212="NS",CW212&gt;0),AND(CS212="NS",CU212=0, CW212=0),AND(CS212="NA",CU212&gt;0,CW212=0)),1,IF(OR(AND(CS212&gt;0,CU212=2),AND(CS212="NS",CU212=2),AND(CS212="NS",CW212=0, CU212&gt;0), CS212=CW212),0,1)))</f>
        <v>0</v>
      </c>
      <c r="CZ212" s="639"/>
      <c r="DA212" s="274"/>
      <c r="DB212" s="627">
        <f>L212</f>
        <v>0</v>
      </c>
      <c r="DC212" s="627"/>
      <c r="DD212" s="627">
        <f>COUNTIF(O212,"NS")+COUNTIF(R212,"NS")+COUNTIF(U212,"NS")+COUNTIF(X212,"NS")+COUNTIF(AA212,"NS")+COUNTIF(AD212,"NS")</f>
        <v>0</v>
      </c>
      <c r="DE212" s="627"/>
      <c r="DF212" s="627">
        <f>IF(COUNTIF(O212,"NA")+COUNTIF(R212,"NA")+COUNTIF(U212,"NA")+COUNTIF(X212,"NA")+COUNTIF(AA212,"NA")+COUNTIF(AD212,"NA")=COUNTA($O$135,$R$135,$U$135,$X$135,$AA$135,$AD$135),"NA",SUM(O212,R212,U212,X212,AA212,AD212))</f>
        <v>0</v>
      </c>
      <c r="DG212" s="627"/>
      <c r="DH212" s="627">
        <f>IF($AH$204=$AJ$204,0,IF(OR(AND(DB212=0,DD212&gt;0),AND(DB212="NS",DF212&gt;0),AND(DB212="NS",DD212=0, DF212=0),AND(DB212="NA",DD212&gt;0,DF212=0)),1,IF(OR(AND(DB212&gt;0,DD212=2),AND(DB212="NS",DD212=2),AND(DB212="NS",DF212=0, DD212&gt;0), DB212=DF212),0,1)))</f>
        <v>0</v>
      </c>
      <c r="DI212" s="639"/>
      <c r="DJ212" s="274"/>
      <c r="DK212" s="627">
        <f>J212</f>
        <v>0</v>
      </c>
      <c r="DL212" s="627"/>
      <c r="DM212" s="896">
        <f>COUNTIF(M212,"NS")+COUNTIF(P212,"NS")+COUNTIF(S212,"NS")+COUNTIF(V212,"NS")+COUNTIF(Y212,"NS")+COUNTIF(AB212,"NS")</f>
        <v>0</v>
      </c>
      <c r="DN212" s="627"/>
      <c r="DO212" s="627">
        <f>IF(COUNTIF(M212,"NA")+COUNTIF(P212,"NA")+COUNTIF(S212,"NA")+COUNTIF(V212,"NA")+COUNTIF(Y212,"NA")+COUNTIF(AB212,"NA")=COUNTA($M$135,$P$135,$S$135,$V$135,$Y$135,$AB$135),"NA",SUM(M212,P212,S212,V212,Y212,AB212))</f>
        <v>0</v>
      </c>
      <c r="DP212" s="627"/>
      <c r="DQ212" s="627">
        <f>IF($AH$204=$AJ$204,0,IF(OR(AND(DK212=0,DM212&gt;0),AND(DK212="NS",DO212&gt;0),AND(DK212="NS",DM212=0, DO212=0),AND(DK212="NA",DM212&gt;0,DO212=0)),1,IF(OR(AND(DK212&gt;0,DM212=2),AND(DK212="NS",DM212=2),AND(DK212="NS",DO212=0, DM212&gt;0), DK212=DO212),0,1)))</f>
        <v>0</v>
      </c>
      <c r="DR212" s="639"/>
      <c r="DS212" s="274"/>
      <c r="DT212" s="747">
        <f>IF(SUM(AN212,AW212,BF212,BO212,BX212,CG212,CP212,CY212,DH212,DQ212)=0,0,1)</f>
        <v>0</v>
      </c>
      <c r="DU212" s="748"/>
      <c r="DV212" s="639" t="str">
        <f>IF(DT212=0,"",IF(SUM($DT$209:DT212)=1,DX212,IF($DT$226&gt;SUM($DT$209:DT212),_xlfn.CONCAT(", ",DX212),IF($DT$226=SUM($DT$209:DT212),_xlfn.CONCAT(" y ",DX212,".")))))</f>
        <v/>
      </c>
      <c r="DW212" s="641" t="str">
        <f>IF(DU212=0,"", IF(SUM($AN212:DU$519)=1,DX212, IF($AN$526&gt;SUM($AN212:DU$519),_xlfn.CONCAT(", ",DX212), IF($AN$526=SUM($AN212:DU$519),_xlfn.CONCAT(" y ",DX212,".")))))</f>
        <v/>
      </c>
      <c r="DX212" s="639">
        <f>_xlfn.NUMBERVALUE(C212)</f>
        <v>4</v>
      </c>
      <c r="DY212" s="641"/>
      <c r="DZ212" s="101"/>
      <c r="EV212" s="205">
        <f>SUM(EB211:EV211)</f>
        <v>0</v>
      </c>
      <c r="EW212" s="101"/>
      <c r="EX212" s="101"/>
      <c r="EY212" s="101"/>
    </row>
    <row r="213" spans="1:155" s="72" customFormat="1" ht="15" customHeight="1">
      <c r="A213" s="131"/>
      <c r="B213" s="15"/>
      <c r="C213" s="81" t="s">
        <v>70</v>
      </c>
      <c r="D213" s="792" t="s">
        <v>377</v>
      </c>
      <c r="E213" s="793"/>
      <c r="F213" s="793"/>
      <c r="G213" s="793"/>
      <c r="H213" s="793"/>
      <c r="I213" s="793"/>
      <c r="J213" s="432"/>
      <c r="K213" s="432"/>
      <c r="L213" s="432"/>
      <c r="M213" s="432"/>
      <c r="N213" s="432"/>
      <c r="O213" s="432"/>
      <c r="P213" s="432"/>
      <c r="Q213" s="432"/>
      <c r="R213" s="432"/>
      <c r="S213" s="432"/>
      <c r="T213" s="432"/>
      <c r="U213" s="432"/>
      <c r="V213" s="432"/>
      <c r="W213" s="432"/>
      <c r="X213" s="432"/>
      <c r="Y213" s="432"/>
      <c r="Z213" s="432"/>
      <c r="AA213" s="432"/>
      <c r="AB213" s="432"/>
      <c r="AC213" s="432"/>
      <c r="AD213" s="432"/>
      <c r="AE213" s="12"/>
      <c r="AF213" s="122"/>
      <c r="AH213" s="627">
        <f t="shared" ref="AH213:AH225" si="151">J213</f>
        <v>0</v>
      </c>
      <c r="AI213" s="627"/>
      <c r="AJ213" s="627">
        <f t="shared" ref="AJ213:AJ225" si="152">COUNTIF(K213:L213,"NS")</f>
        <v>0</v>
      </c>
      <c r="AK213" s="627"/>
      <c r="AL213" s="627">
        <f t="shared" ref="AL213:AL225" si="153">IF(COUNTIF(K213:L213,"NA")=COUNTA($K$134:$L$135),"NA",SUM(K213:L213))</f>
        <v>0</v>
      </c>
      <c r="AM213" s="627"/>
      <c r="AN213" s="627">
        <f t="shared" ref="AN213:AN225" si="154">IF($AH$204=$AJ$204,0,IF(OR(AND(AH213=0,AJ213&gt;0),AND(AH213="NS",AL213&gt;0),AND(AH213="NS",AJ213=0, AL213=0),AND(AH213="NA",AJ213&gt;0,AL213=0)),1,IF(OR(AND(AH213&gt;0,AJ213=2),AND(AH213="NS",AJ213=2),AND(AH213="NS",AL213=0, AJ213&gt;0), AH213=AL213),0,1)))</f>
        <v>0</v>
      </c>
      <c r="AO213" s="639"/>
      <c r="AP213" s="274"/>
      <c r="AQ213" s="641">
        <f t="shared" ref="AQ213:AQ225" si="155">M213</f>
        <v>0</v>
      </c>
      <c r="AR213" s="627"/>
      <c r="AS213" s="627">
        <f t="shared" ref="AS213:AS225" si="156">COUNTIF(N213:O213,"NS")</f>
        <v>0</v>
      </c>
      <c r="AT213" s="627"/>
      <c r="AU213" s="627">
        <f t="shared" ref="AU213:AU225" si="157">IF(COUNTIF(N213:O213,"NA")=COUNTA($N$135:$O$135),"NA",SUM(N213:O213))</f>
        <v>0</v>
      </c>
      <c r="AV213" s="627"/>
      <c r="AW213" s="627">
        <f t="shared" ref="AW213:AW225" si="158">IF($AH$204=$AJ$204,0,IF(OR(AND(AQ213=0,AS213&gt;0),AND(AQ213="NS",AU213&gt;0),AND(AQ213="NS",AS213=0, AU213=0),AND(AQ213="NA",AS213&gt;0,AU213=0)),1,IF(OR(AND(AQ213&gt;0,AS213=2),AND(AQ213="NS",AS213=2),AND(AQ213="NS",AU213=0, AS213&gt;0), AQ213=AU213),0,1)))</f>
        <v>0</v>
      </c>
      <c r="AX213" s="639"/>
      <c r="AY213" s="274"/>
      <c r="AZ213" s="896">
        <f t="shared" ref="AZ213:AZ225" si="159">P213</f>
        <v>0</v>
      </c>
      <c r="BA213" s="627"/>
      <c r="BB213" s="627">
        <f t="shared" ref="BB213:BB225" si="160">COUNTIF(Q213:R213,"NS")</f>
        <v>0</v>
      </c>
      <c r="BC213" s="627"/>
      <c r="BD213" s="627">
        <f t="shared" ref="BD213:BD225" si="161">IF(COUNTIF(Q213:R213,"NA")=COUNTA($Q$135:$R$135),"NA",SUM(Q213:R213))</f>
        <v>0</v>
      </c>
      <c r="BE213" s="627"/>
      <c r="BF213" s="627">
        <f t="shared" ref="BF213:BF225" si="162">IF($AH$204=$AJ$204,0,IF(OR(AND(AZ213=0,BB213&gt;0),AND(AZ213="NS",BD213&gt;0),AND(AZ213="NS",BB213=0, BD213=0),AND(AZ213="NA",BB213&gt;0,BD213=0)),1,IF(OR(AND(AZ213&gt;0,BB213=2),AND(AZ213="NS",BB213=2),AND(AZ213="NS",BD213=0, BB213&gt;0), AZ213=BD213),0,1)))</f>
        <v>0</v>
      </c>
      <c r="BG213" s="639"/>
      <c r="BH213" s="274"/>
      <c r="BI213" s="627">
        <f t="shared" ref="BI213:BI225" si="163">S213</f>
        <v>0</v>
      </c>
      <c r="BJ213" s="627"/>
      <c r="BK213" s="627">
        <f t="shared" ref="BK213:BK225" si="164">COUNTIF(T213:U213,"NS")</f>
        <v>0</v>
      </c>
      <c r="BL213" s="627"/>
      <c r="BM213" s="627">
        <f t="shared" ref="BM213:BM225" si="165">IF(COUNTIF(T213:U213,"NA")=COUNTA($T$135:$U$135),"NA",SUM(T213:U213))</f>
        <v>0</v>
      </c>
      <c r="BN213" s="627"/>
      <c r="BO213" s="627">
        <f t="shared" ref="BO213:BO225" si="166">IF($AH$204=$AJ$204,0,IF(OR(AND(BI213=0,BK213&gt;0),AND(BI213="NS",BM213&gt;0),AND(BI213="NS",BK213=0, BM213=0),AND(BI213="NA",BK213&gt;0,BM213=0)),1,IF(OR(AND(BI213&gt;0,BK213=2),AND(BI213="NS",BK213=2),AND(BI213="NS",BM213=0, BK213&gt;0), BI213=BM213),0,1)))</f>
        <v>0</v>
      </c>
      <c r="BP213" s="639"/>
      <c r="BQ213" s="274"/>
      <c r="BR213" s="896">
        <f t="shared" ref="BR213:BR225" si="167">V213</f>
        <v>0</v>
      </c>
      <c r="BS213" s="627"/>
      <c r="BT213" s="627">
        <f t="shared" ref="BT213:BT225" si="168">COUNTIF(W213:X213,"NS")</f>
        <v>0</v>
      </c>
      <c r="BU213" s="627"/>
      <c r="BV213" s="627">
        <f t="shared" ref="BV213:BV225" si="169">IF(COUNTIF(W213:X213,"NA")=COUNTA($W$135:$X$135),"NA",SUM(W213:X213))</f>
        <v>0</v>
      </c>
      <c r="BW213" s="627"/>
      <c r="BX213" s="627">
        <f t="shared" ref="BX213:BX225" si="170">IF($AH$204=$AJ$204,0,IF(OR(AND(BR213=0,BT213&gt;0),AND(BR213="NS",BV213&gt;0),AND(BR213="NS",BT213=0, BV213=0),AND(BR213="NA",BT213&gt;0,BV213=0)),1,IF(OR(AND(BR213&gt;0,BT213=2),AND(BR213="NS",BT213=2),AND(BR213="NS",BV213=0, BT213&gt;0), BR213=BV213),0,1)))</f>
        <v>0</v>
      </c>
      <c r="BY213" s="639"/>
      <c r="BZ213" s="274"/>
      <c r="CA213" s="627">
        <f t="shared" ref="CA213:CA225" si="171">Y213</f>
        <v>0</v>
      </c>
      <c r="CB213" s="627"/>
      <c r="CC213" s="627">
        <f t="shared" ref="CC213:CC225" si="172">COUNTIF(Z213:AA213,"NS")</f>
        <v>0</v>
      </c>
      <c r="CD213" s="627"/>
      <c r="CE213" s="627">
        <f t="shared" ref="CE213:CE225" si="173">IF(COUNTIF(Z213:AA213,"NA")=COUNTA($Z$135:$AA$135),"NA",SUM(Z213:AA213))</f>
        <v>0</v>
      </c>
      <c r="CF213" s="627"/>
      <c r="CG213" s="627">
        <f t="shared" ref="CG213:CG225" si="174">IF($AH$204=$AJ$204,0,IF(OR(AND(CA213=0,CC213&gt;0),AND(CA213="NS",CE213&gt;0),AND(CA213="NS",CC213=0, CE213=0),AND(CA213="NA",CC213&gt;0,CE213=0)),1,IF(OR(AND(CA213&gt;0,CC213=2),AND(CA213="NS",CC213=2),AND(CA213="NS",CE213=0, CC213&gt;0), CA213=CE213),0,1)))</f>
        <v>0</v>
      </c>
      <c r="CH213" s="639"/>
      <c r="CI213" s="274"/>
      <c r="CJ213" s="627">
        <f t="shared" ref="CJ213:CJ225" si="175">AB213</f>
        <v>0</v>
      </c>
      <c r="CK213" s="627"/>
      <c r="CL213" s="627">
        <f t="shared" ref="CL213:CL225" si="176">COUNTIF(AC213:AD213,"NS")</f>
        <v>0</v>
      </c>
      <c r="CM213" s="627"/>
      <c r="CN213" s="627">
        <f t="shared" ref="CN213:CN225" si="177">IF(COUNTIF(AC213:AD213,"NA")=COUNTA($AC$135:$AD$135),"NA",SUM(AC213:AD213))</f>
        <v>0</v>
      </c>
      <c r="CO213" s="627"/>
      <c r="CP213" s="627">
        <f t="shared" ref="CP213:CP225" si="178">IF($AH$204=$AJ$204,0,IF(OR(AND(CJ213=0,CL213&gt;0),AND(CJ213="NS",CN213&gt;0),AND(CJ213="NS",CL213=0, CN213=0),AND(CJ213="NA",CL213&gt;0,CN213=0)),1,IF(OR(AND(CJ213&gt;0,CL213=2),AND(CJ213="NS",CL213=2),AND(CJ213="NS",CN213=0, CL213&gt;0), CJ213=CN213),0,1)))</f>
        <v>0</v>
      </c>
      <c r="CQ213" s="639"/>
      <c r="CR213" s="274"/>
      <c r="CS213" s="627">
        <f t="shared" ref="CS213:CS225" si="179">K213</f>
        <v>0</v>
      </c>
      <c r="CT213" s="627"/>
      <c r="CU213" s="627">
        <f t="shared" ref="CU213:CU225" si="180">COUNTIF(N213,"NS")+COUNTIF(Q213,"NS")+COUNTIF(T213,"NS")+COUNTIF(W213,"NS")+COUNTIF(Z213,"NS")+COUNTIF(AC213,"NS")</f>
        <v>0</v>
      </c>
      <c r="CV213" s="627"/>
      <c r="CW213" s="627">
        <f t="shared" ref="CW213:CW225" si="181">IF(COUNTIF(N213,"NA")+COUNTIF(Q213,"NA")+COUNTIF(T213,"NA")+COUNTIF(W213,"NA")+COUNTIF(Z213,"NA")+COUNTIF(AC213,"NA")=COUNTA($N$135,$Q$135,$T$135,$W$135,$Z$135,$AC$135),"NA",SUM(N213,Q213,T213,W213,Z213,AC213))</f>
        <v>0</v>
      </c>
      <c r="CX213" s="627"/>
      <c r="CY213" s="627">
        <f t="shared" ref="CY213:CY225" si="182">IF($AH$204=$AJ$204,0,IF(OR(AND(CS213=0,CU213&gt;0),AND(CS213="NS",CW213&gt;0),AND(CS213="NS",CU213=0, CW213=0),AND(CS213="NA",CU213&gt;0,CW213=0)),1,IF(OR(AND(CS213&gt;0,CU213=2),AND(CS213="NS",CU213=2),AND(CS213="NS",CW213=0, CU213&gt;0), CS213=CW213),0,1)))</f>
        <v>0</v>
      </c>
      <c r="CZ213" s="639"/>
      <c r="DA213" s="274"/>
      <c r="DB213" s="627">
        <f t="shared" ref="DB213:DB225" si="183">L213</f>
        <v>0</v>
      </c>
      <c r="DC213" s="627"/>
      <c r="DD213" s="627">
        <f t="shared" ref="DD213:DD225" si="184">COUNTIF(O213,"NS")+COUNTIF(R213,"NS")+COUNTIF(U213,"NS")+COUNTIF(X213,"NS")+COUNTIF(AA213,"NS")+COUNTIF(AD213,"NS")</f>
        <v>0</v>
      </c>
      <c r="DE213" s="627"/>
      <c r="DF213" s="627">
        <f t="shared" ref="DF213:DF225" si="185">IF(COUNTIF(O213,"NA")+COUNTIF(R213,"NA")+COUNTIF(U213,"NA")+COUNTIF(X213,"NA")+COUNTIF(AA213,"NA")+COUNTIF(AD213,"NA")=COUNTA($O$135,$R$135,$U$135,$X$135,$AA$135,$AD$135),"NA",SUM(O213,R213,U213,X213,AA213,AD213))</f>
        <v>0</v>
      </c>
      <c r="DG213" s="627"/>
      <c r="DH213" s="627">
        <f t="shared" ref="DH213:DH225" si="186">IF($AH$204=$AJ$204,0,IF(OR(AND(DB213=0,DD213&gt;0),AND(DB213="NS",DF213&gt;0),AND(DB213="NS",DD213=0, DF213=0),AND(DB213="NA",DD213&gt;0,DF213=0)),1,IF(OR(AND(DB213&gt;0,DD213=2),AND(DB213="NS",DD213=2),AND(DB213="NS",DF213=0, DD213&gt;0), DB213=DF213),0,1)))</f>
        <v>0</v>
      </c>
      <c r="DI213" s="639"/>
      <c r="DJ213" s="274"/>
      <c r="DK213" s="627">
        <f t="shared" ref="DK213:DK225" si="187">J213</f>
        <v>0</v>
      </c>
      <c r="DL213" s="627"/>
      <c r="DM213" s="896">
        <f t="shared" ref="DM213:DM225" si="188">COUNTIF(M213,"NS")+COUNTIF(P213,"NS")+COUNTIF(S213,"NS")+COUNTIF(V213,"NS")+COUNTIF(Y213,"NS")+COUNTIF(AB213,"NS")</f>
        <v>0</v>
      </c>
      <c r="DN213" s="627"/>
      <c r="DO213" s="627">
        <f t="shared" ref="DO213:DO225" si="189">IF(COUNTIF(M213,"NA")+COUNTIF(P213,"NA")+COUNTIF(S213,"NA")+COUNTIF(V213,"NA")+COUNTIF(Y213,"NA")+COUNTIF(AB213,"NA")=COUNTA($M$135,$P$135,$S$135,$V$135,$Y$135,$AB$135),"NA",SUM(M213,P213,S213,V213,Y213,AB213))</f>
        <v>0</v>
      </c>
      <c r="DP213" s="627"/>
      <c r="DQ213" s="627">
        <f t="shared" ref="DQ213:DQ225" si="190">IF($AH$204=$AJ$204,0,IF(OR(AND(DK213=0,DM213&gt;0),AND(DK213="NS",DO213&gt;0),AND(DK213="NS",DM213=0, DO213=0),AND(DK213="NA",DM213&gt;0,DO213=0)),1,IF(OR(AND(DK213&gt;0,DM213=2),AND(DK213="NS",DM213=2),AND(DK213="NS",DO213=0, DM213&gt;0), DK213=DO213),0,1)))</f>
        <v>0</v>
      </c>
      <c r="DR213" s="639"/>
      <c r="DS213" s="274"/>
      <c r="DT213" s="747">
        <f t="shared" ref="DT213:DT225" si="191">IF(SUM(AN213,AW213,BF213,BO213,BX213,CG213,CP213,CY213,DH213,DQ213)=0,0,1)</f>
        <v>0</v>
      </c>
      <c r="DU213" s="748"/>
      <c r="DV213" s="639" t="str">
        <f>IF(DT213=0,"",IF(SUM($DT$209:DT213)=1,DX213,IF($DT$226&gt;SUM($DT$209:DT213),_xlfn.CONCAT(", ",DX213),IF($DT$226=SUM($DT$209:DT213),_xlfn.CONCAT(" y ",DX213,".")))))</f>
        <v/>
      </c>
      <c r="DW213" s="641" t="str">
        <f>IF(DU213=0,"", IF(SUM($AN213:DU$519)=1,DX213, IF($AN$526&gt;SUM($AN213:DU$519),_xlfn.CONCAT(", ",DX213), IF($AN$526=SUM($AN213:DU$519),_xlfn.CONCAT(" y ",DX213,".")))))</f>
        <v/>
      </c>
      <c r="DX213" s="639">
        <f t="shared" ref="DX213:DX225" si="192">_xlfn.NUMBERVALUE(C213)</f>
        <v>5</v>
      </c>
      <c r="DY213" s="641"/>
    </row>
    <row r="214" spans="1:155" s="72" customFormat="1" ht="15" customHeight="1">
      <c r="A214" s="131"/>
      <c r="B214" s="15"/>
      <c r="C214" s="81" t="s">
        <v>71</v>
      </c>
      <c r="D214" s="792" t="s">
        <v>378</v>
      </c>
      <c r="E214" s="793"/>
      <c r="F214" s="793"/>
      <c r="G214" s="793"/>
      <c r="H214" s="793"/>
      <c r="I214" s="793"/>
      <c r="J214" s="432"/>
      <c r="K214" s="432"/>
      <c r="L214" s="432"/>
      <c r="M214" s="432"/>
      <c r="N214" s="432"/>
      <c r="O214" s="432"/>
      <c r="P214" s="432"/>
      <c r="Q214" s="432"/>
      <c r="R214" s="432"/>
      <c r="S214" s="432"/>
      <c r="T214" s="432"/>
      <c r="U214" s="432"/>
      <c r="V214" s="432"/>
      <c r="W214" s="432"/>
      <c r="X214" s="432"/>
      <c r="Y214" s="432"/>
      <c r="Z214" s="432"/>
      <c r="AA214" s="432"/>
      <c r="AB214" s="432"/>
      <c r="AC214" s="432"/>
      <c r="AD214" s="432"/>
      <c r="AE214" s="12"/>
      <c r="AF214" s="122"/>
      <c r="AH214" s="627">
        <f t="shared" si="151"/>
        <v>0</v>
      </c>
      <c r="AI214" s="627"/>
      <c r="AJ214" s="627">
        <f t="shared" si="152"/>
        <v>0</v>
      </c>
      <c r="AK214" s="627"/>
      <c r="AL214" s="627">
        <f t="shared" si="153"/>
        <v>0</v>
      </c>
      <c r="AM214" s="627"/>
      <c r="AN214" s="627">
        <f t="shared" si="154"/>
        <v>0</v>
      </c>
      <c r="AO214" s="639"/>
      <c r="AP214" s="274"/>
      <c r="AQ214" s="641">
        <f t="shared" si="155"/>
        <v>0</v>
      </c>
      <c r="AR214" s="627"/>
      <c r="AS214" s="627">
        <f t="shared" si="156"/>
        <v>0</v>
      </c>
      <c r="AT214" s="627"/>
      <c r="AU214" s="627">
        <f t="shared" si="157"/>
        <v>0</v>
      </c>
      <c r="AV214" s="627"/>
      <c r="AW214" s="627">
        <f t="shared" si="158"/>
        <v>0</v>
      </c>
      <c r="AX214" s="639"/>
      <c r="AY214" s="274"/>
      <c r="AZ214" s="896">
        <f t="shared" si="159"/>
        <v>0</v>
      </c>
      <c r="BA214" s="627"/>
      <c r="BB214" s="627">
        <f t="shared" si="160"/>
        <v>0</v>
      </c>
      <c r="BC214" s="627"/>
      <c r="BD214" s="627">
        <f t="shared" si="161"/>
        <v>0</v>
      </c>
      <c r="BE214" s="627"/>
      <c r="BF214" s="627">
        <f t="shared" si="162"/>
        <v>0</v>
      </c>
      <c r="BG214" s="639"/>
      <c r="BH214" s="274"/>
      <c r="BI214" s="627">
        <f t="shared" si="163"/>
        <v>0</v>
      </c>
      <c r="BJ214" s="627"/>
      <c r="BK214" s="627">
        <f t="shared" si="164"/>
        <v>0</v>
      </c>
      <c r="BL214" s="627"/>
      <c r="BM214" s="627">
        <f t="shared" si="165"/>
        <v>0</v>
      </c>
      <c r="BN214" s="627"/>
      <c r="BO214" s="627">
        <f t="shared" si="166"/>
        <v>0</v>
      </c>
      <c r="BP214" s="639"/>
      <c r="BQ214" s="274"/>
      <c r="BR214" s="896">
        <f t="shared" si="167"/>
        <v>0</v>
      </c>
      <c r="BS214" s="627"/>
      <c r="BT214" s="627">
        <f t="shared" si="168"/>
        <v>0</v>
      </c>
      <c r="BU214" s="627"/>
      <c r="BV214" s="627">
        <f t="shared" si="169"/>
        <v>0</v>
      </c>
      <c r="BW214" s="627"/>
      <c r="BX214" s="627">
        <f t="shared" si="170"/>
        <v>0</v>
      </c>
      <c r="BY214" s="639"/>
      <c r="BZ214" s="274"/>
      <c r="CA214" s="627">
        <f t="shared" si="171"/>
        <v>0</v>
      </c>
      <c r="CB214" s="627"/>
      <c r="CC214" s="627">
        <f t="shared" si="172"/>
        <v>0</v>
      </c>
      <c r="CD214" s="627"/>
      <c r="CE214" s="627">
        <f t="shared" si="173"/>
        <v>0</v>
      </c>
      <c r="CF214" s="627"/>
      <c r="CG214" s="627">
        <f t="shared" si="174"/>
        <v>0</v>
      </c>
      <c r="CH214" s="639"/>
      <c r="CI214" s="274"/>
      <c r="CJ214" s="627">
        <f t="shared" si="175"/>
        <v>0</v>
      </c>
      <c r="CK214" s="627"/>
      <c r="CL214" s="627">
        <f t="shared" si="176"/>
        <v>0</v>
      </c>
      <c r="CM214" s="627"/>
      <c r="CN214" s="627">
        <f t="shared" si="177"/>
        <v>0</v>
      </c>
      <c r="CO214" s="627"/>
      <c r="CP214" s="627">
        <f t="shared" si="178"/>
        <v>0</v>
      </c>
      <c r="CQ214" s="639"/>
      <c r="CR214" s="274"/>
      <c r="CS214" s="627">
        <f t="shared" si="179"/>
        <v>0</v>
      </c>
      <c r="CT214" s="627"/>
      <c r="CU214" s="627">
        <f t="shared" si="180"/>
        <v>0</v>
      </c>
      <c r="CV214" s="627"/>
      <c r="CW214" s="627">
        <f t="shared" si="181"/>
        <v>0</v>
      </c>
      <c r="CX214" s="627"/>
      <c r="CY214" s="627">
        <f t="shared" si="182"/>
        <v>0</v>
      </c>
      <c r="CZ214" s="639"/>
      <c r="DA214" s="274"/>
      <c r="DB214" s="627">
        <f t="shared" si="183"/>
        <v>0</v>
      </c>
      <c r="DC214" s="627"/>
      <c r="DD214" s="627">
        <f t="shared" si="184"/>
        <v>0</v>
      </c>
      <c r="DE214" s="627"/>
      <c r="DF214" s="627">
        <f t="shared" si="185"/>
        <v>0</v>
      </c>
      <c r="DG214" s="627"/>
      <c r="DH214" s="627">
        <f t="shared" si="186"/>
        <v>0</v>
      </c>
      <c r="DI214" s="639"/>
      <c r="DJ214" s="274"/>
      <c r="DK214" s="627">
        <f t="shared" si="187"/>
        <v>0</v>
      </c>
      <c r="DL214" s="627"/>
      <c r="DM214" s="896">
        <f t="shared" si="188"/>
        <v>0</v>
      </c>
      <c r="DN214" s="627"/>
      <c r="DO214" s="627">
        <f t="shared" si="189"/>
        <v>0</v>
      </c>
      <c r="DP214" s="627"/>
      <c r="DQ214" s="627">
        <f t="shared" si="190"/>
        <v>0</v>
      </c>
      <c r="DR214" s="639"/>
      <c r="DS214" s="274"/>
      <c r="DT214" s="747">
        <f t="shared" si="191"/>
        <v>0</v>
      </c>
      <c r="DU214" s="748"/>
      <c r="DV214" s="639" t="str">
        <f>IF(DT214=0,"",IF(SUM($DT$209:DT214)=1,DX214,IF($DT$226&gt;SUM($DT$209:DT214),_xlfn.CONCAT(", ",DX214),IF($DT$226=SUM($DT$209:DT214),_xlfn.CONCAT(" y ",DX214,".")))))</f>
        <v/>
      </c>
      <c r="DW214" s="641" t="str">
        <f>IF(DU214=0,"", IF(SUM($AN214:DU$519)=1,DX214, IF($AN$526&gt;SUM($AN214:DU$519),_xlfn.CONCAT(", ",DX214), IF($AN$526=SUM($AN214:DU$519),_xlfn.CONCAT(" y ",DX214,".")))))</f>
        <v/>
      </c>
      <c r="DX214" s="639">
        <f t="shared" si="192"/>
        <v>6</v>
      </c>
      <c r="DY214" s="641"/>
    </row>
    <row r="215" spans="1:155" s="72" customFormat="1" ht="15" customHeight="1">
      <c r="A215" s="131"/>
      <c r="B215" s="15"/>
      <c r="C215" s="81" t="s">
        <v>72</v>
      </c>
      <c r="D215" s="792" t="s">
        <v>379</v>
      </c>
      <c r="E215" s="793"/>
      <c r="F215" s="793"/>
      <c r="G215" s="793"/>
      <c r="H215" s="793"/>
      <c r="I215" s="793"/>
      <c r="J215" s="432"/>
      <c r="K215" s="432"/>
      <c r="L215" s="432"/>
      <c r="M215" s="432"/>
      <c r="N215" s="432"/>
      <c r="O215" s="432"/>
      <c r="P215" s="432"/>
      <c r="Q215" s="432"/>
      <c r="R215" s="432"/>
      <c r="S215" s="432"/>
      <c r="T215" s="432"/>
      <c r="U215" s="432"/>
      <c r="V215" s="432"/>
      <c r="W215" s="432"/>
      <c r="X215" s="432"/>
      <c r="Y215" s="432"/>
      <c r="Z215" s="432"/>
      <c r="AA215" s="432"/>
      <c r="AB215" s="432"/>
      <c r="AC215" s="432"/>
      <c r="AD215" s="432"/>
      <c r="AE215" s="12"/>
      <c r="AF215" s="122"/>
      <c r="AH215" s="627">
        <f t="shared" si="151"/>
        <v>0</v>
      </c>
      <c r="AI215" s="627"/>
      <c r="AJ215" s="627">
        <f t="shared" si="152"/>
        <v>0</v>
      </c>
      <c r="AK215" s="627"/>
      <c r="AL215" s="627">
        <f t="shared" si="153"/>
        <v>0</v>
      </c>
      <c r="AM215" s="627"/>
      <c r="AN215" s="627">
        <f t="shared" si="154"/>
        <v>0</v>
      </c>
      <c r="AO215" s="639"/>
      <c r="AP215" s="274"/>
      <c r="AQ215" s="641">
        <f t="shared" si="155"/>
        <v>0</v>
      </c>
      <c r="AR215" s="627"/>
      <c r="AS215" s="627">
        <f t="shared" si="156"/>
        <v>0</v>
      </c>
      <c r="AT215" s="627"/>
      <c r="AU215" s="627">
        <f t="shared" si="157"/>
        <v>0</v>
      </c>
      <c r="AV215" s="627"/>
      <c r="AW215" s="627">
        <f t="shared" si="158"/>
        <v>0</v>
      </c>
      <c r="AX215" s="639"/>
      <c r="AY215" s="274"/>
      <c r="AZ215" s="896">
        <f t="shared" si="159"/>
        <v>0</v>
      </c>
      <c r="BA215" s="627"/>
      <c r="BB215" s="627">
        <f t="shared" si="160"/>
        <v>0</v>
      </c>
      <c r="BC215" s="627"/>
      <c r="BD215" s="627">
        <f t="shared" si="161"/>
        <v>0</v>
      </c>
      <c r="BE215" s="627"/>
      <c r="BF215" s="627">
        <f t="shared" si="162"/>
        <v>0</v>
      </c>
      <c r="BG215" s="639"/>
      <c r="BH215" s="274"/>
      <c r="BI215" s="627">
        <f t="shared" si="163"/>
        <v>0</v>
      </c>
      <c r="BJ215" s="627"/>
      <c r="BK215" s="627">
        <f t="shared" si="164"/>
        <v>0</v>
      </c>
      <c r="BL215" s="627"/>
      <c r="BM215" s="627">
        <f t="shared" si="165"/>
        <v>0</v>
      </c>
      <c r="BN215" s="627"/>
      <c r="BO215" s="627">
        <f t="shared" si="166"/>
        <v>0</v>
      </c>
      <c r="BP215" s="639"/>
      <c r="BQ215" s="274"/>
      <c r="BR215" s="896">
        <f t="shared" si="167"/>
        <v>0</v>
      </c>
      <c r="BS215" s="627"/>
      <c r="BT215" s="627">
        <f t="shared" si="168"/>
        <v>0</v>
      </c>
      <c r="BU215" s="627"/>
      <c r="BV215" s="627">
        <f t="shared" si="169"/>
        <v>0</v>
      </c>
      <c r="BW215" s="627"/>
      <c r="BX215" s="627">
        <f t="shared" si="170"/>
        <v>0</v>
      </c>
      <c r="BY215" s="639"/>
      <c r="BZ215" s="274"/>
      <c r="CA215" s="627">
        <f t="shared" si="171"/>
        <v>0</v>
      </c>
      <c r="CB215" s="627"/>
      <c r="CC215" s="627">
        <f t="shared" si="172"/>
        <v>0</v>
      </c>
      <c r="CD215" s="627"/>
      <c r="CE215" s="627">
        <f t="shared" si="173"/>
        <v>0</v>
      </c>
      <c r="CF215" s="627"/>
      <c r="CG215" s="627">
        <f t="shared" si="174"/>
        <v>0</v>
      </c>
      <c r="CH215" s="639"/>
      <c r="CI215" s="274"/>
      <c r="CJ215" s="627">
        <f t="shared" si="175"/>
        <v>0</v>
      </c>
      <c r="CK215" s="627"/>
      <c r="CL215" s="627">
        <f t="shared" si="176"/>
        <v>0</v>
      </c>
      <c r="CM215" s="627"/>
      <c r="CN215" s="627">
        <f t="shared" si="177"/>
        <v>0</v>
      </c>
      <c r="CO215" s="627"/>
      <c r="CP215" s="627">
        <f t="shared" si="178"/>
        <v>0</v>
      </c>
      <c r="CQ215" s="639"/>
      <c r="CR215" s="274"/>
      <c r="CS215" s="627">
        <f t="shared" si="179"/>
        <v>0</v>
      </c>
      <c r="CT215" s="627"/>
      <c r="CU215" s="627">
        <f t="shared" si="180"/>
        <v>0</v>
      </c>
      <c r="CV215" s="627"/>
      <c r="CW215" s="627">
        <f t="shared" si="181"/>
        <v>0</v>
      </c>
      <c r="CX215" s="627"/>
      <c r="CY215" s="627">
        <f t="shared" si="182"/>
        <v>0</v>
      </c>
      <c r="CZ215" s="639"/>
      <c r="DA215" s="274"/>
      <c r="DB215" s="627">
        <f t="shared" si="183"/>
        <v>0</v>
      </c>
      <c r="DC215" s="627"/>
      <c r="DD215" s="627">
        <f t="shared" si="184"/>
        <v>0</v>
      </c>
      <c r="DE215" s="627"/>
      <c r="DF215" s="627">
        <f t="shared" si="185"/>
        <v>0</v>
      </c>
      <c r="DG215" s="627"/>
      <c r="DH215" s="627">
        <f t="shared" si="186"/>
        <v>0</v>
      </c>
      <c r="DI215" s="639"/>
      <c r="DJ215" s="274"/>
      <c r="DK215" s="627">
        <f t="shared" si="187"/>
        <v>0</v>
      </c>
      <c r="DL215" s="627"/>
      <c r="DM215" s="896">
        <f t="shared" si="188"/>
        <v>0</v>
      </c>
      <c r="DN215" s="627"/>
      <c r="DO215" s="627">
        <f t="shared" si="189"/>
        <v>0</v>
      </c>
      <c r="DP215" s="627"/>
      <c r="DQ215" s="627">
        <f t="shared" si="190"/>
        <v>0</v>
      </c>
      <c r="DR215" s="639"/>
      <c r="DS215" s="274"/>
      <c r="DT215" s="747">
        <f t="shared" si="191"/>
        <v>0</v>
      </c>
      <c r="DU215" s="748"/>
      <c r="DV215" s="639" t="str">
        <f>IF(DT215=0,"",IF(SUM($DT$209:DT215)=1,DX215,IF($DT$226&gt;SUM($DT$209:DT215),_xlfn.CONCAT(", ",DX215),IF($DT$226=SUM($DT$209:DT215),_xlfn.CONCAT(" y ",DX215,".")))))</f>
        <v/>
      </c>
      <c r="DW215" s="641" t="str">
        <f>IF(DU215=0,"", IF(SUM($AN215:DU$519)=1,DX215, IF($AN$526&gt;SUM($AN215:DU$519),_xlfn.CONCAT(", ",DX215), IF($AN$526=SUM($AN215:DU$519),_xlfn.CONCAT(" y ",DX215,".")))))</f>
        <v/>
      </c>
      <c r="DX215" s="639">
        <f t="shared" si="192"/>
        <v>7</v>
      </c>
      <c r="DY215" s="641"/>
    </row>
    <row r="216" spans="1:155" s="72" customFormat="1" ht="15" customHeight="1">
      <c r="A216" s="131"/>
      <c r="B216" s="15"/>
      <c r="C216" s="81" t="s">
        <v>73</v>
      </c>
      <c r="D216" s="792" t="s">
        <v>380</v>
      </c>
      <c r="E216" s="793"/>
      <c r="F216" s="793"/>
      <c r="G216" s="793"/>
      <c r="H216" s="793"/>
      <c r="I216" s="793"/>
      <c r="J216" s="432"/>
      <c r="K216" s="432"/>
      <c r="L216" s="432"/>
      <c r="M216" s="432"/>
      <c r="N216" s="432"/>
      <c r="O216" s="432"/>
      <c r="P216" s="432"/>
      <c r="Q216" s="432"/>
      <c r="R216" s="432"/>
      <c r="S216" s="432"/>
      <c r="T216" s="432"/>
      <c r="U216" s="432"/>
      <c r="V216" s="432"/>
      <c r="W216" s="432"/>
      <c r="X216" s="432"/>
      <c r="Y216" s="432"/>
      <c r="Z216" s="432"/>
      <c r="AA216" s="432"/>
      <c r="AB216" s="432"/>
      <c r="AC216" s="432"/>
      <c r="AD216" s="432"/>
      <c r="AE216" s="12"/>
      <c r="AF216" s="122"/>
      <c r="AH216" s="627">
        <f t="shared" si="151"/>
        <v>0</v>
      </c>
      <c r="AI216" s="627"/>
      <c r="AJ216" s="627">
        <f t="shared" si="152"/>
        <v>0</v>
      </c>
      <c r="AK216" s="627"/>
      <c r="AL216" s="627">
        <f t="shared" si="153"/>
        <v>0</v>
      </c>
      <c r="AM216" s="627"/>
      <c r="AN216" s="627">
        <f t="shared" si="154"/>
        <v>0</v>
      </c>
      <c r="AO216" s="639"/>
      <c r="AP216" s="274"/>
      <c r="AQ216" s="641">
        <f t="shared" si="155"/>
        <v>0</v>
      </c>
      <c r="AR216" s="627"/>
      <c r="AS216" s="627">
        <f t="shared" si="156"/>
        <v>0</v>
      </c>
      <c r="AT216" s="627"/>
      <c r="AU216" s="627">
        <f t="shared" si="157"/>
        <v>0</v>
      </c>
      <c r="AV216" s="627"/>
      <c r="AW216" s="627">
        <f t="shared" si="158"/>
        <v>0</v>
      </c>
      <c r="AX216" s="639"/>
      <c r="AY216" s="274"/>
      <c r="AZ216" s="896">
        <f t="shared" si="159"/>
        <v>0</v>
      </c>
      <c r="BA216" s="627"/>
      <c r="BB216" s="627">
        <f t="shared" si="160"/>
        <v>0</v>
      </c>
      <c r="BC216" s="627"/>
      <c r="BD216" s="627">
        <f t="shared" si="161"/>
        <v>0</v>
      </c>
      <c r="BE216" s="627"/>
      <c r="BF216" s="627">
        <f t="shared" si="162"/>
        <v>0</v>
      </c>
      <c r="BG216" s="639"/>
      <c r="BH216" s="274"/>
      <c r="BI216" s="627">
        <f t="shared" si="163"/>
        <v>0</v>
      </c>
      <c r="BJ216" s="627"/>
      <c r="BK216" s="627">
        <f t="shared" si="164"/>
        <v>0</v>
      </c>
      <c r="BL216" s="627"/>
      <c r="BM216" s="627">
        <f t="shared" si="165"/>
        <v>0</v>
      </c>
      <c r="BN216" s="627"/>
      <c r="BO216" s="627">
        <f t="shared" si="166"/>
        <v>0</v>
      </c>
      <c r="BP216" s="639"/>
      <c r="BQ216" s="274"/>
      <c r="BR216" s="896">
        <f t="shared" si="167"/>
        <v>0</v>
      </c>
      <c r="BS216" s="627"/>
      <c r="BT216" s="627">
        <f t="shared" si="168"/>
        <v>0</v>
      </c>
      <c r="BU216" s="627"/>
      <c r="BV216" s="627">
        <f t="shared" si="169"/>
        <v>0</v>
      </c>
      <c r="BW216" s="627"/>
      <c r="BX216" s="627">
        <f t="shared" si="170"/>
        <v>0</v>
      </c>
      <c r="BY216" s="639"/>
      <c r="BZ216" s="274"/>
      <c r="CA216" s="627">
        <f t="shared" si="171"/>
        <v>0</v>
      </c>
      <c r="CB216" s="627"/>
      <c r="CC216" s="627">
        <f t="shared" si="172"/>
        <v>0</v>
      </c>
      <c r="CD216" s="627"/>
      <c r="CE216" s="627">
        <f t="shared" si="173"/>
        <v>0</v>
      </c>
      <c r="CF216" s="627"/>
      <c r="CG216" s="627">
        <f t="shared" si="174"/>
        <v>0</v>
      </c>
      <c r="CH216" s="639"/>
      <c r="CI216" s="274"/>
      <c r="CJ216" s="627">
        <f t="shared" si="175"/>
        <v>0</v>
      </c>
      <c r="CK216" s="627"/>
      <c r="CL216" s="627">
        <f t="shared" si="176"/>
        <v>0</v>
      </c>
      <c r="CM216" s="627"/>
      <c r="CN216" s="627">
        <f t="shared" si="177"/>
        <v>0</v>
      </c>
      <c r="CO216" s="627"/>
      <c r="CP216" s="627">
        <f t="shared" si="178"/>
        <v>0</v>
      </c>
      <c r="CQ216" s="639"/>
      <c r="CR216" s="274"/>
      <c r="CS216" s="627">
        <f t="shared" si="179"/>
        <v>0</v>
      </c>
      <c r="CT216" s="627"/>
      <c r="CU216" s="627">
        <f t="shared" si="180"/>
        <v>0</v>
      </c>
      <c r="CV216" s="627"/>
      <c r="CW216" s="627">
        <f t="shared" si="181"/>
        <v>0</v>
      </c>
      <c r="CX216" s="627"/>
      <c r="CY216" s="627">
        <f t="shared" si="182"/>
        <v>0</v>
      </c>
      <c r="CZ216" s="639"/>
      <c r="DA216" s="274"/>
      <c r="DB216" s="627">
        <f t="shared" si="183"/>
        <v>0</v>
      </c>
      <c r="DC216" s="627"/>
      <c r="DD216" s="627">
        <f t="shared" si="184"/>
        <v>0</v>
      </c>
      <c r="DE216" s="627"/>
      <c r="DF216" s="627">
        <f t="shared" si="185"/>
        <v>0</v>
      </c>
      <c r="DG216" s="627"/>
      <c r="DH216" s="627">
        <f t="shared" si="186"/>
        <v>0</v>
      </c>
      <c r="DI216" s="639"/>
      <c r="DJ216" s="274"/>
      <c r="DK216" s="627">
        <f t="shared" si="187"/>
        <v>0</v>
      </c>
      <c r="DL216" s="627"/>
      <c r="DM216" s="896">
        <f t="shared" si="188"/>
        <v>0</v>
      </c>
      <c r="DN216" s="627"/>
      <c r="DO216" s="627">
        <f t="shared" si="189"/>
        <v>0</v>
      </c>
      <c r="DP216" s="627"/>
      <c r="DQ216" s="627">
        <f t="shared" si="190"/>
        <v>0</v>
      </c>
      <c r="DR216" s="639"/>
      <c r="DS216" s="274"/>
      <c r="DT216" s="747">
        <f t="shared" si="191"/>
        <v>0</v>
      </c>
      <c r="DU216" s="748"/>
      <c r="DV216" s="639" t="str">
        <f>IF(DT216=0,"",IF(SUM($DT$209:DT216)=1,DX216,IF($DT$226&gt;SUM($DT$209:DT216),_xlfn.CONCAT(", ",DX216),IF($DT$226=SUM($DT$209:DT216),_xlfn.CONCAT(" y ",DX216,".")))))</f>
        <v/>
      </c>
      <c r="DW216" s="641" t="str">
        <f>IF(DU216=0,"", IF(SUM($AN216:DU$519)=1,DX216, IF($AN$526&gt;SUM($AN216:DU$519),_xlfn.CONCAT(", ",DX216), IF($AN$526=SUM($AN216:DU$519),_xlfn.CONCAT(" y ",DX216,".")))))</f>
        <v/>
      </c>
      <c r="DX216" s="639">
        <f t="shared" si="192"/>
        <v>8</v>
      </c>
      <c r="DY216" s="641"/>
    </row>
    <row r="217" spans="1:155" s="72" customFormat="1" ht="15" customHeight="1">
      <c r="A217" s="131"/>
      <c r="B217" s="15"/>
      <c r="C217" s="81" t="s">
        <v>74</v>
      </c>
      <c r="D217" s="792" t="s">
        <v>381</v>
      </c>
      <c r="E217" s="793"/>
      <c r="F217" s="793"/>
      <c r="G217" s="793"/>
      <c r="H217" s="793"/>
      <c r="I217" s="793"/>
      <c r="J217" s="432"/>
      <c r="K217" s="432"/>
      <c r="L217" s="432"/>
      <c r="M217" s="432"/>
      <c r="N217" s="432"/>
      <c r="O217" s="432"/>
      <c r="P217" s="432"/>
      <c r="Q217" s="432"/>
      <c r="R217" s="432"/>
      <c r="S217" s="432"/>
      <c r="T217" s="432"/>
      <c r="U217" s="432"/>
      <c r="V217" s="432"/>
      <c r="W217" s="432"/>
      <c r="X217" s="432"/>
      <c r="Y217" s="432"/>
      <c r="Z217" s="432"/>
      <c r="AA217" s="432"/>
      <c r="AB217" s="432"/>
      <c r="AC217" s="432"/>
      <c r="AD217" s="432"/>
      <c r="AE217" s="12"/>
      <c r="AF217" s="122"/>
      <c r="AH217" s="627">
        <f t="shared" si="151"/>
        <v>0</v>
      </c>
      <c r="AI217" s="627"/>
      <c r="AJ217" s="627">
        <f t="shared" si="152"/>
        <v>0</v>
      </c>
      <c r="AK217" s="627"/>
      <c r="AL217" s="627">
        <f t="shared" si="153"/>
        <v>0</v>
      </c>
      <c r="AM217" s="627"/>
      <c r="AN217" s="627">
        <f t="shared" si="154"/>
        <v>0</v>
      </c>
      <c r="AO217" s="639"/>
      <c r="AP217" s="274"/>
      <c r="AQ217" s="641">
        <f t="shared" si="155"/>
        <v>0</v>
      </c>
      <c r="AR217" s="627"/>
      <c r="AS217" s="627">
        <f t="shared" si="156"/>
        <v>0</v>
      </c>
      <c r="AT217" s="627"/>
      <c r="AU217" s="627">
        <f t="shared" si="157"/>
        <v>0</v>
      </c>
      <c r="AV217" s="627"/>
      <c r="AW217" s="627">
        <f t="shared" si="158"/>
        <v>0</v>
      </c>
      <c r="AX217" s="639"/>
      <c r="AY217" s="274"/>
      <c r="AZ217" s="896">
        <f t="shared" si="159"/>
        <v>0</v>
      </c>
      <c r="BA217" s="627"/>
      <c r="BB217" s="627">
        <f t="shared" si="160"/>
        <v>0</v>
      </c>
      <c r="BC217" s="627"/>
      <c r="BD217" s="627">
        <f t="shared" si="161"/>
        <v>0</v>
      </c>
      <c r="BE217" s="627"/>
      <c r="BF217" s="627">
        <f t="shared" si="162"/>
        <v>0</v>
      </c>
      <c r="BG217" s="639"/>
      <c r="BH217" s="274"/>
      <c r="BI217" s="627">
        <f t="shared" si="163"/>
        <v>0</v>
      </c>
      <c r="BJ217" s="627"/>
      <c r="BK217" s="627">
        <f t="shared" si="164"/>
        <v>0</v>
      </c>
      <c r="BL217" s="627"/>
      <c r="BM217" s="627">
        <f t="shared" si="165"/>
        <v>0</v>
      </c>
      <c r="BN217" s="627"/>
      <c r="BO217" s="627">
        <f>IF($AH$204=$AJ$204,0,IF(OR(AND(BI217=0,BK217&gt;0),AND(BI217="NS",BM217&gt;0),AND(BI217="NS",BK217=0, BM217=0),AND(BI217="NA",BK217&gt;0,BM217=0)),BO1935,IF(OR(AND(BI217&gt;0,BK217=2),AND(BI217="NS",BK217=2),AND(BI217="NS",BM217=0, BK217&gt;0), BI217=BM217),0,1)))</f>
        <v>0</v>
      </c>
      <c r="BP217" s="639"/>
      <c r="BQ217" s="274"/>
      <c r="BR217" s="896">
        <f t="shared" si="167"/>
        <v>0</v>
      </c>
      <c r="BS217" s="627"/>
      <c r="BT217" s="627">
        <f t="shared" si="168"/>
        <v>0</v>
      </c>
      <c r="BU217" s="627"/>
      <c r="BV217" s="627">
        <f t="shared" si="169"/>
        <v>0</v>
      </c>
      <c r="BW217" s="627"/>
      <c r="BX217" s="627">
        <f t="shared" si="170"/>
        <v>0</v>
      </c>
      <c r="BY217" s="639"/>
      <c r="BZ217" s="274"/>
      <c r="CA217" s="627">
        <f t="shared" si="171"/>
        <v>0</v>
      </c>
      <c r="CB217" s="627"/>
      <c r="CC217" s="627">
        <f t="shared" si="172"/>
        <v>0</v>
      </c>
      <c r="CD217" s="627"/>
      <c r="CE217" s="627">
        <f t="shared" si="173"/>
        <v>0</v>
      </c>
      <c r="CF217" s="627"/>
      <c r="CG217" s="627">
        <f t="shared" si="174"/>
        <v>0</v>
      </c>
      <c r="CH217" s="639"/>
      <c r="CI217" s="274"/>
      <c r="CJ217" s="627">
        <f t="shared" si="175"/>
        <v>0</v>
      </c>
      <c r="CK217" s="627"/>
      <c r="CL217" s="627">
        <f t="shared" si="176"/>
        <v>0</v>
      </c>
      <c r="CM217" s="627"/>
      <c r="CN217" s="627">
        <f t="shared" si="177"/>
        <v>0</v>
      </c>
      <c r="CO217" s="627"/>
      <c r="CP217" s="627">
        <f t="shared" si="178"/>
        <v>0</v>
      </c>
      <c r="CQ217" s="639"/>
      <c r="CR217" s="274"/>
      <c r="CS217" s="627">
        <f t="shared" si="179"/>
        <v>0</v>
      </c>
      <c r="CT217" s="627"/>
      <c r="CU217" s="627">
        <f t="shared" si="180"/>
        <v>0</v>
      </c>
      <c r="CV217" s="627"/>
      <c r="CW217" s="627">
        <f t="shared" si="181"/>
        <v>0</v>
      </c>
      <c r="CX217" s="627"/>
      <c r="CY217" s="627">
        <f t="shared" si="182"/>
        <v>0</v>
      </c>
      <c r="CZ217" s="639"/>
      <c r="DA217" s="274"/>
      <c r="DB217" s="627">
        <f t="shared" si="183"/>
        <v>0</v>
      </c>
      <c r="DC217" s="627"/>
      <c r="DD217" s="627">
        <f t="shared" si="184"/>
        <v>0</v>
      </c>
      <c r="DE217" s="627"/>
      <c r="DF217" s="627">
        <f t="shared" si="185"/>
        <v>0</v>
      </c>
      <c r="DG217" s="627"/>
      <c r="DH217" s="627">
        <f t="shared" si="186"/>
        <v>0</v>
      </c>
      <c r="DI217" s="639"/>
      <c r="DJ217" s="274"/>
      <c r="DK217" s="627">
        <f t="shared" si="187"/>
        <v>0</v>
      </c>
      <c r="DL217" s="627"/>
      <c r="DM217" s="896">
        <f t="shared" si="188"/>
        <v>0</v>
      </c>
      <c r="DN217" s="627"/>
      <c r="DO217" s="627">
        <f t="shared" si="189"/>
        <v>0</v>
      </c>
      <c r="DP217" s="627"/>
      <c r="DQ217" s="627">
        <f t="shared" si="190"/>
        <v>0</v>
      </c>
      <c r="DR217" s="639"/>
      <c r="DS217" s="274"/>
      <c r="DT217" s="747">
        <f t="shared" si="191"/>
        <v>0</v>
      </c>
      <c r="DU217" s="748"/>
      <c r="DV217" s="639" t="str">
        <f>IF(DT217=0,"",IF(SUM($DT$209:DT217)=1,DX217,IF($DT$226&gt;SUM($DT$209:DT217),_xlfn.CONCAT(", ",DX217),IF($DT$226=SUM($DT$209:DT217),_xlfn.CONCAT(" y ",DX217,".")))))</f>
        <v/>
      </c>
      <c r="DW217" s="641" t="str">
        <f>IF(DU217=0,"", IF(SUM($AN217:DU$519)=1,DX217, IF($AN$526&gt;SUM($AN217:DU$519),_xlfn.CONCAT(", ",DX217), IF($AN$526=SUM($AN217:DU$519),_xlfn.CONCAT(" y ",DX217,".")))))</f>
        <v/>
      </c>
      <c r="DX217" s="639">
        <f t="shared" si="192"/>
        <v>9</v>
      </c>
      <c r="DY217" s="641"/>
    </row>
    <row r="218" spans="1:155" s="72" customFormat="1" ht="15" customHeight="1">
      <c r="A218" s="131"/>
      <c r="B218" s="15"/>
      <c r="C218" s="81" t="s">
        <v>75</v>
      </c>
      <c r="D218" s="792" t="s">
        <v>382</v>
      </c>
      <c r="E218" s="793"/>
      <c r="F218" s="793"/>
      <c r="G218" s="793"/>
      <c r="H218" s="793"/>
      <c r="I218" s="793"/>
      <c r="J218" s="432"/>
      <c r="K218" s="432"/>
      <c r="L218" s="432"/>
      <c r="M218" s="432"/>
      <c r="N218" s="432"/>
      <c r="O218" s="432"/>
      <c r="P218" s="432"/>
      <c r="Q218" s="432"/>
      <c r="R218" s="432"/>
      <c r="S218" s="432"/>
      <c r="T218" s="432"/>
      <c r="U218" s="432"/>
      <c r="V218" s="432"/>
      <c r="W218" s="432"/>
      <c r="X218" s="432"/>
      <c r="Y218" s="432"/>
      <c r="Z218" s="432"/>
      <c r="AA218" s="432"/>
      <c r="AB218" s="432"/>
      <c r="AC218" s="432"/>
      <c r="AD218" s="432"/>
      <c r="AE218" s="12"/>
      <c r="AF218" s="122"/>
      <c r="AH218" s="627">
        <f t="shared" si="151"/>
        <v>0</v>
      </c>
      <c r="AI218" s="627"/>
      <c r="AJ218" s="627">
        <f t="shared" si="152"/>
        <v>0</v>
      </c>
      <c r="AK218" s="627"/>
      <c r="AL218" s="627">
        <f t="shared" si="153"/>
        <v>0</v>
      </c>
      <c r="AM218" s="627"/>
      <c r="AN218" s="627">
        <f t="shared" si="154"/>
        <v>0</v>
      </c>
      <c r="AO218" s="639"/>
      <c r="AP218" s="274"/>
      <c r="AQ218" s="641">
        <f t="shared" si="155"/>
        <v>0</v>
      </c>
      <c r="AR218" s="627"/>
      <c r="AS218" s="627">
        <f t="shared" si="156"/>
        <v>0</v>
      </c>
      <c r="AT218" s="627"/>
      <c r="AU218" s="627">
        <f t="shared" si="157"/>
        <v>0</v>
      </c>
      <c r="AV218" s="627"/>
      <c r="AW218" s="627">
        <f t="shared" si="158"/>
        <v>0</v>
      </c>
      <c r="AX218" s="639"/>
      <c r="AY218" s="274"/>
      <c r="AZ218" s="896">
        <f t="shared" si="159"/>
        <v>0</v>
      </c>
      <c r="BA218" s="627"/>
      <c r="BB218" s="627">
        <f t="shared" si="160"/>
        <v>0</v>
      </c>
      <c r="BC218" s="627"/>
      <c r="BD218" s="627">
        <f t="shared" si="161"/>
        <v>0</v>
      </c>
      <c r="BE218" s="627"/>
      <c r="BF218" s="627">
        <f t="shared" si="162"/>
        <v>0</v>
      </c>
      <c r="BG218" s="639"/>
      <c r="BH218" s="274"/>
      <c r="BI218" s="627">
        <f t="shared" si="163"/>
        <v>0</v>
      </c>
      <c r="BJ218" s="627"/>
      <c r="BK218" s="627">
        <f t="shared" si="164"/>
        <v>0</v>
      </c>
      <c r="BL218" s="627"/>
      <c r="BM218" s="627">
        <f t="shared" si="165"/>
        <v>0</v>
      </c>
      <c r="BN218" s="627"/>
      <c r="BO218" s="627">
        <f t="shared" si="166"/>
        <v>0</v>
      </c>
      <c r="BP218" s="639"/>
      <c r="BQ218" s="274"/>
      <c r="BR218" s="896">
        <f t="shared" si="167"/>
        <v>0</v>
      </c>
      <c r="BS218" s="627"/>
      <c r="BT218" s="627">
        <f t="shared" si="168"/>
        <v>0</v>
      </c>
      <c r="BU218" s="627"/>
      <c r="BV218" s="627">
        <f t="shared" si="169"/>
        <v>0</v>
      </c>
      <c r="BW218" s="627"/>
      <c r="BX218" s="627">
        <f t="shared" si="170"/>
        <v>0</v>
      </c>
      <c r="BY218" s="639"/>
      <c r="BZ218" s="274"/>
      <c r="CA218" s="627">
        <f t="shared" si="171"/>
        <v>0</v>
      </c>
      <c r="CB218" s="627"/>
      <c r="CC218" s="627">
        <f t="shared" si="172"/>
        <v>0</v>
      </c>
      <c r="CD218" s="627"/>
      <c r="CE218" s="627">
        <f t="shared" si="173"/>
        <v>0</v>
      </c>
      <c r="CF218" s="627"/>
      <c r="CG218" s="627">
        <f t="shared" si="174"/>
        <v>0</v>
      </c>
      <c r="CH218" s="639"/>
      <c r="CI218" s="274"/>
      <c r="CJ218" s="627">
        <f t="shared" si="175"/>
        <v>0</v>
      </c>
      <c r="CK218" s="627"/>
      <c r="CL218" s="627">
        <f t="shared" si="176"/>
        <v>0</v>
      </c>
      <c r="CM218" s="627"/>
      <c r="CN218" s="627">
        <f t="shared" si="177"/>
        <v>0</v>
      </c>
      <c r="CO218" s="627"/>
      <c r="CP218" s="627">
        <f t="shared" si="178"/>
        <v>0</v>
      </c>
      <c r="CQ218" s="639"/>
      <c r="CR218" s="274"/>
      <c r="CS218" s="627">
        <f t="shared" si="179"/>
        <v>0</v>
      </c>
      <c r="CT218" s="627"/>
      <c r="CU218" s="627">
        <f t="shared" si="180"/>
        <v>0</v>
      </c>
      <c r="CV218" s="627"/>
      <c r="CW218" s="627">
        <f t="shared" si="181"/>
        <v>0</v>
      </c>
      <c r="CX218" s="627"/>
      <c r="CY218" s="627">
        <f t="shared" si="182"/>
        <v>0</v>
      </c>
      <c r="CZ218" s="639"/>
      <c r="DA218" s="274"/>
      <c r="DB218" s="627">
        <f t="shared" si="183"/>
        <v>0</v>
      </c>
      <c r="DC218" s="627"/>
      <c r="DD218" s="627">
        <f t="shared" si="184"/>
        <v>0</v>
      </c>
      <c r="DE218" s="627"/>
      <c r="DF218" s="627">
        <f t="shared" si="185"/>
        <v>0</v>
      </c>
      <c r="DG218" s="627"/>
      <c r="DH218" s="627">
        <f t="shared" si="186"/>
        <v>0</v>
      </c>
      <c r="DI218" s="639"/>
      <c r="DJ218" s="274"/>
      <c r="DK218" s="627">
        <f t="shared" si="187"/>
        <v>0</v>
      </c>
      <c r="DL218" s="627"/>
      <c r="DM218" s="896">
        <f t="shared" si="188"/>
        <v>0</v>
      </c>
      <c r="DN218" s="627"/>
      <c r="DO218" s="627">
        <f t="shared" si="189"/>
        <v>0</v>
      </c>
      <c r="DP218" s="627"/>
      <c r="DQ218" s="627">
        <f t="shared" si="190"/>
        <v>0</v>
      </c>
      <c r="DR218" s="639"/>
      <c r="DS218" s="274"/>
      <c r="DT218" s="747">
        <f t="shared" si="191"/>
        <v>0</v>
      </c>
      <c r="DU218" s="748"/>
      <c r="DV218" s="639" t="str">
        <f>IF(DT218=0,"",IF(SUM($DT$209:DT218)=1,DX218,IF($DT$226&gt;SUM($DT$209:DT218),_xlfn.CONCAT(", ",DX218),IF($DT$226=SUM($DT$209:DT218),_xlfn.CONCAT(" y ",DX218,".")))))</f>
        <v/>
      </c>
      <c r="DW218" s="641" t="str">
        <f>IF(DU218=0,"", IF(SUM($AN218:DU$519)=1,DX218, IF($AN$526&gt;SUM($AN218:DU$519),_xlfn.CONCAT(", ",DX218), IF($AN$526=SUM($AN218:DU$519),_xlfn.CONCAT(" y ",DX218,".")))))</f>
        <v/>
      </c>
      <c r="DX218" s="639">
        <f t="shared" si="192"/>
        <v>10</v>
      </c>
      <c r="DY218" s="641"/>
    </row>
    <row r="219" spans="1:155" s="72" customFormat="1" ht="15" customHeight="1">
      <c r="A219" s="131"/>
      <c r="B219" s="15"/>
      <c r="C219" s="81" t="s">
        <v>76</v>
      </c>
      <c r="D219" s="792" t="s">
        <v>383</v>
      </c>
      <c r="E219" s="793"/>
      <c r="F219" s="793"/>
      <c r="G219" s="793"/>
      <c r="H219" s="793"/>
      <c r="I219" s="793"/>
      <c r="J219" s="432"/>
      <c r="K219" s="432"/>
      <c r="L219" s="432"/>
      <c r="M219" s="432"/>
      <c r="N219" s="432"/>
      <c r="O219" s="432"/>
      <c r="P219" s="432"/>
      <c r="Q219" s="432"/>
      <c r="R219" s="432"/>
      <c r="S219" s="432"/>
      <c r="T219" s="432"/>
      <c r="U219" s="432"/>
      <c r="V219" s="432"/>
      <c r="W219" s="432"/>
      <c r="X219" s="432"/>
      <c r="Y219" s="432"/>
      <c r="Z219" s="432"/>
      <c r="AA219" s="432"/>
      <c r="AB219" s="432"/>
      <c r="AC219" s="432"/>
      <c r="AD219" s="432"/>
      <c r="AE219" s="12"/>
      <c r="AF219" s="122"/>
      <c r="AH219" s="627">
        <f t="shared" si="151"/>
        <v>0</v>
      </c>
      <c r="AI219" s="627"/>
      <c r="AJ219" s="627">
        <f t="shared" si="152"/>
        <v>0</v>
      </c>
      <c r="AK219" s="627"/>
      <c r="AL219" s="627">
        <f t="shared" si="153"/>
        <v>0</v>
      </c>
      <c r="AM219" s="627"/>
      <c r="AN219" s="627">
        <f t="shared" si="154"/>
        <v>0</v>
      </c>
      <c r="AO219" s="639"/>
      <c r="AP219" s="274"/>
      <c r="AQ219" s="641">
        <f t="shared" si="155"/>
        <v>0</v>
      </c>
      <c r="AR219" s="627"/>
      <c r="AS219" s="627">
        <f t="shared" si="156"/>
        <v>0</v>
      </c>
      <c r="AT219" s="627"/>
      <c r="AU219" s="627">
        <f t="shared" si="157"/>
        <v>0</v>
      </c>
      <c r="AV219" s="627"/>
      <c r="AW219" s="627">
        <f t="shared" si="158"/>
        <v>0</v>
      </c>
      <c r="AX219" s="639"/>
      <c r="AY219" s="274"/>
      <c r="AZ219" s="896">
        <f t="shared" si="159"/>
        <v>0</v>
      </c>
      <c r="BA219" s="627"/>
      <c r="BB219" s="627">
        <f t="shared" si="160"/>
        <v>0</v>
      </c>
      <c r="BC219" s="627"/>
      <c r="BD219" s="627">
        <f t="shared" si="161"/>
        <v>0</v>
      </c>
      <c r="BE219" s="627"/>
      <c r="BF219" s="627">
        <f t="shared" si="162"/>
        <v>0</v>
      </c>
      <c r="BG219" s="639"/>
      <c r="BH219" s="274"/>
      <c r="BI219" s="627">
        <f t="shared" si="163"/>
        <v>0</v>
      </c>
      <c r="BJ219" s="627"/>
      <c r="BK219" s="627">
        <f t="shared" si="164"/>
        <v>0</v>
      </c>
      <c r="BL219" s="627"/>
      <c r="BM219" s="627">
        <f t="shared" si="165"/>
        <v>0</v>
      </c>
      <c r="BN219" s="627"/>
      <c r="BO219" s="627">
        <f t="shared" si="166"/>
        <v>0</v>
      </c>
      <c r="BP219" s="639"/>
      <c r="BQ219" s="274"/>
      <c r="BR219" s="896">
        <f t="shared" si="167"/>
        <v>0</v>
      </c>
      <c r="BS219" s="627"/>
      <c r="BT219" s="627">
        <f t="shared" si="168"/>
        <v>0</v>
      </c>
      <c r="BU219" s="627"/>
      <c r="BV219" s="627">
        <f t="shared" si="169"/>
        <v>0</v>
      </c>
      <c r="BW219" s="627"/>
      <c r="BX219" s="627">
        <f t="shared" si="170"/>
        <v>0</v>
      </c>
      <c r="BY219" s="639"/>
      <c r="BZ219" s="274"/>
      <c r="CA219" s="627">
        <f t="shared" si="171"/>
        <v>0</v>
      </c>
      <c r="CB219" s="627"/>
      <c r="CC219" s="627">
        <f t="shared" si="172"/>
        <v>0</v>
      </c>
      <c r="CD219" s="627"/>
      <c r="CE219" s="627">
        <f t="shared" si="173"/>
        <v>0</v>
      </c>
      <c r="CF219" s="627"/>
      <c r="CG219" s="627">
        <f t="shared" si="174"/>
        <v>0</v>
      </c>
      <c r="CH219" s="639"/>
      <c r="CI219" s="274"/>
      <c r="CJ219" s="627">
        <f t="shared" si="175"/>
        <v>0</v>
      </c>
      <c r="CK219" s="627"/>
      <c r="CL219" s="627">
        <f t="shared" si="176"/>
        <v>0</v>
      </c>
      <c r="CM219" s="627"/>
      <c r="CN219" s="627">
        <f t="shared" si="177"/>
        <v>0</v>
      </c>
      <c r="CO219" s="627"/>
      <c r="CP219" s="627">
        <f t="shared" si="178"/>
        <v>0</v>
      </c>
      <c r="CQ219" s="639"/>
      <c r="CR219" s="274"/>
      <c r="CS219" s="627">
        <f t="shared" si="179"/>
        <v>0</v>
      </c>
      <c r="CT219" s="627"/>
      <c r="CU219" s="627">
        <f t="shared" si="180"/>
        <v>0</v>
      </c>
      <c r="CV219" s="627"/>
      <c r="CW219" s="627">
        <f t="shared" si="181"/>
        <v>0</v>
      </c>
      <c r="CX219" s="627"/>
      <c r="CY219" s="627">
        <f t="shared" si="182"/>
        <v>0</v>
      </c>
      <c r="CZ219" s="639"/>
      <c r="DA219" s="274"/>
      <c r="DB219" s="627">
        <f t="shared" si="183"/>
        <v>0</v>
      </c>
      <c r="DC219" s="627"/>
      <c r="DD219" s="627">
        <f t="shared" si="184"/>
        <v>0</v>
      </c>
      <c r="DE219" s="627"/>
      <c r="DF219" s="627">
        <f t="shared" si="185"/>
        <v>0</v>
      </c>
      <c r="DG219" s="627"/>
      <c r="DH219" s="627">
        <f t="shared" si="186"/>
        <v>0</v>
      </c>
      <c r="DI219" s="639"/>
      <c r="DJ219" s="274"/>
      <c r="DK219" s="627">
        <f t="shared" si="187"/>
        <v>0</v>
      </c>
      <c r="DL219" s="627"/>
      <c r="DM219" s="896">
        <f t="shared" si="188"/>
        <v>0</v>
      </c>
      <c r="DN219" s="627"/>
      <c r="DO219" s="627">
        <f t="shared" si="189"/>
        <v>0</v>
      </c>
      <c r="DP219" s="627"/>
      <c r="DQ219" s="627">
        <f t="shared" si="190"/>
        <v>0</v>
      </c>
      <c r="DR219" s="639"/>
      <c r="DS219" s="274"/>
      <c r="DT219" s="747">
        <f t="shared" si="191"/>
        <v>0</v>
      </c>
      <c r="DU219" s="748"/>
      <c r="DV219" s="639" t="str">
        <f>IF(DT219=0,"",IF(SUM($DT$209:DT219)=1,DX219,IF($DT$226&gt;SUM($DT$209:DT219),_xlfn.CONCAT(", ",DX219),IF($DT$226=SUM($DT$209:DT219),_xlfn.CONCAT(" y ",DX219,".")))))</f>
        <v/>
      </c>
      <c r="DW219" s="641" t="str">
        <f>IF(DU219=0,"", IF(SUM($AN219:DU$519)=1,DX219, IF($AN$526&gt;SUM($AN219:DU$519),_xlfn.CONCAT(", ",DX219), IF($AN$526=SUM($AN219:DU$519),_xlfn.CONCAT(" y ",DX219,".")))))</f>
        <v/>
      </c>
      <c r="DX219" s="639">
        <f t="shared" si="192"/>
        <v>11</v>
      </c>
      <c r="DY219" s="641"/>
    </row>
    <row r="220" spans="1:155" s="72" customFormat="1" ht="15" customHeight="1">
      <c r="A220" s="131"/>
      <c r="B220" s="15"/>
      <c r="C220" s="81" t="s">
        <v>77</v>
      </c>
      <c r="D220" s="792" t="s">
        <v>384</v>
      </c>
      <c r="E220" s="793"/>
      <c r="F220" s="793"/>
      <c r="G220" s="793"/>
      <c r="H220" s="793"/>
      <c r="I220" s="793"/>
      <c r="J220" s="432"/>
      <c r="K220" s="432"/>
      <c r="L220" s="432"/>
      <c r="M220" s="432"/>
      <c r="N220" s="432"/>
      <c r="O220" s="432"/>
      <c r="P220" s="432"/>
      <c r="Q220" s="432"/>
      <c r="R220" s="432"/>
      <c r="S220" s="432"/>
      <c r="T220" s="432"/>
      <c r="U220" s="432"/>
      <c r="V220" s="432"/>
      <c r="W220" s="432"/>
      <c r="X220" s="432"/>
      <c r="Y220" s="432"/>
      <c r="Z220" s="432"/>
      <c r="AA220" s="432"/>
      <c r="AB220" s="432"/>
      <c r="AC220" s="432"/>
      <c r="AD220" s="432"/>
      <c r="AE220" s="12"/>
      <c r="AF220" s="122"/>
      <c r="AH220" s="627">
        <f t="shared" si="151"/>
        <v>0</v>
      </c>
      <c r="AI220" s="627"/>
      <c r="AJ220" s="627">
        <f t="shared" si="152"/>
        <v>0</v>
      </c>
      <c r="AK220" s="627"/>
      <c r="AL220" s="627">
        <f t="shared" si="153"/>
        <v>0</v>
      </c>
      <c r="AM220" s="627"/>
      <c r="AN220" s="627">
        <f t="shared" si="154"/>
        <v>0</v>
      </c>
      <c r="AO220" s="639"/>
      <c r="AP220" s="274"/>
      <c r="AQ220" s="641">
        <f t="shared" si="155"/>
        <v>0</v>
      </c>
      <c r="AR220" s="627"/>
      <c r="AS220" s="627">
        <f t="shared" si="156"/>
        <v>0</v>
      </c>
      <c r="AT220" s="627"/>
      <c r="AU220" s="627">
        <f t="shared" si="157"/>
        <v>0</v>
      </c>
      <c r="AV220" s="627"/>
      <c r="AW220" s="627">
        <f t="shared" si="158"/>
        <v>0</v>
      </c>
      <c r="AX220" s="639"/>
      <c r="AY220" s="274"/>
      <c r="AZ220" s="896">
        <f t="shared" si="159"/>
        <v>0</v>
      </c>
      <c r="BA220" s="627"/>
      <c r="BB220" s="627">
        <f t="shared" si="160"/>
        <v>0</v>
      </c>
      <c r="BC220" s="627"/>
      <c r="BD220" s="627">
        <f t="shared" si="161"/>
        <v>0</v>
      </c>
      <c r="BE220" s="627"/>
      <c r="BF220" s="627">
        <f t="shared" si="162"/>
        <v>0</v>
      </c>
      <c r="BG220" s="639"/>
      <c r="BH220" s="274"/>
      <c r="BI220" s="627">
        <f t="shared" si="163"/>
        <v>0</v>
      </c>
      <c r="BJ220" s="627"/>
      <c r="BK220" s="627">
        <f t="shared" si="164"/>
        <v>0</v>
      </c>
      <c r="BL220" s="627"/>
      <c r="BM220" s="627">
        <f t="shared" si="165"/>
        <v>0</v>
      </c>
      <c r="BN220" s="627"/>
      <c r="BO220" s="627">
        <f t="shared" si="166"/>
        <v>0</v>
      </c>
      <c r="BP220" s="639"/>
      <c r="BQ220" s="274"/>
      <c r="BR220" s="896">
        <f t="shared" si="167"/>
        <v>0</v>
      </c>
      <c r="BS220" s="627"/>
      <c r="BT220" s="627">
        <f t="shared" si="168"/>
        <v>0</v>
      </c>
      <c r="BU220" s="627"/>
      <c r="BV220" s="627">
        <f t="shared" si="169"/>
        <v>0</v>
      </c>
      <c r="BW220" s="627"/>
      <c r="BX220" s="627">
        <f t="shared" si="170"/>
        <v>0</v>
      </c>
      <c r="BY220" s="639"/>
      <c r="BZ220" s="274"/>
      <c r="CA220" s="627">
        <f t="shared" si="171"/>
        <v>0</v>
      </c>
      <c r="CB220" s="627"/>
      <c r="CC220" s="627">
        <f t="shared" si="172"/>
        <v>0</v>
      </c>
      <c r="CD220" s="627"/>
      <c r="CE220" s="627">
        <f t="shared" si="173"/>
        <v>0</v>
      </c>
      <c r="CF220" s="627"/>
      <c r="CG220" s="627">
        <f t="shared" si="174"/>
        <v>0</v>
      </c>
      <c r="CH220" s="639"/>
      <c r="CI220" s="274"/>
      <c r="CJ220" s="627">
        <f t="shared" si="175"/>
        <v>0</v>
      </c>
      <c r="CK220" s="627"/>
      <c r="CL220" s="627">
        <f t="shared" si="176"/>
        <v>0</v>
      </c>
      <c r="CM220" s="627"/>
      <c r="CN220" s="627">
        <f t="shared" si="177"/>
        <v>0</v>
      </c>
      <c r="CO220" s="627"/>
      <c r="CP220" s="627">
        <f t="shared" si="178"/>
        <v>0</v>
      </c>
      <c r="CQ220" s="639"/>
      <c r="CR220" s="274"/>
      <c r="CS220" s="627">
        <f t="shared" si="179"/>
        <v>0</v>
      </c>
      <c r="CT220" s="627"/>
      <c r="CU220" s="627">
        <f t="shared" si="180"/>
        <v>0</v>
      </c>
      <c r="CV220" s="627"/>
      <c r="CW220" s="627">
        <f t="shared" si="181"/>
        <v>0</v>
      </c>
      <c r="CX220" s="627"/>
      <c r="CY220" s="627">
        <f t="shared" si="182"/>
        <v>0</v>
      </c>
      <c r="CZ220" s="639"/>
      <c r="DA220" s="274"/>
      <c r="DB220" s="627">
        <f t="shared" si="183"/>
        <v>0</v>
      </c>
      <c r="DC220" s="627"/>
      <c r="DD220" s="627">
        <f t="shared" si="184"/>
        <v>0</v>
      </c>
      <c r="DE220" s="627"/>
      <c r="DF220" s="627">
        <f t="shared" si="185"/>
        <v>0</v>
      </c>
      <c r="DG220" s="627"/>
      <c r="DH220" s="627">
        <f t="shared" si="186"/>
        <v>0</v>
      </c>
      <c r="DI220" s="639"/>
      <c r="DJ220" s="274"/>
      <c r="DK220" s="627">
        <f t="shared" si="187"/>
        <v>0</v>
      </c>
      <c r="DL220" s="627"/>
      <c r="DM220" s="896">
        <f t="shared" si="188"/>
        <v>0</v>
      </c>
      <c r="DN220" s="627"/>
      <c r="DO220" s="627">
        <f t="shared" si="189"/>
        <v>0</v>
      </c>
      <c r="DP220" s="627"/>
      <c r="DQ220" s="627">
        <f t="shared" si="190"/>
        <v>0</v>
      </c>
      <c r="DR220" s="639"/>
      <c r="DS220" s="274"/>
      <c r="DT220" s="747">
        <f t="shared" si="191"/>
        <v>0</v>
      </c>
      <c r="DU220" s="748"/>
      <c r="DV220" s="639" t="str">
        <f>IF(DT220=0,"",IF(SUM($DT$209:DT220)=1,DX220,IF($DT$226&gt;SUM($DT$209:DT220),_xlfn.CONCAT(", ",DX220),IF($DT$226=SUM($DT$209:DT220),_xlfn.CONCAT(" y ",DX220,".")))))</f>
        <v/>
      </c>
      <c r="DW220" s="641" t="str">
        <f>IF(DU220=0,"", IF(SUM($AN220:DU$519)=1,DX220, IF($AN$526&gt;SUM($AN220:DU$519),_xlfn.CONCAT(", ",DX220), IF($AN$526=SUM($AN220:DU$519),_xlfn.CONCAT(" y ",DX220,".")))))</f>
        <v/>
      </c>
      <c r="DX220" s="639">
        <f t="shared" si="192"/>
        <v>12</v>
      </c>
      <c r="DY220" s="641"/>
    </row>
    <row r="221" spans="1:155" s="72" customFormat="1" ht="15" customHeight="1">
      <c r="A221" s="131"/>
      <c r="B221" s="15"/>
      <c r="C221" s="81" t="s">
        <v>78</v>
      </c>
      <c r="D221" s="792" t="s">
        <v>385</v>
      </c>
      <c r="E221" s="793"/>
      <c r="F221" s="793"/>
      <c r="G221" s="793"/>
      <c r="H221" s="793"/>
      <c r="I221" s="793"/>
      <c r="J221" s="432"/>
      <c r="K221" s="432"/>
      <c r="L221" s="432"/>
      <c r="M221" s="432"/>
      <c r="N221" s="432"/>
      <c r="O221" s="432"/>
      <c r="P221" s="432"/>
      <c r="Q221" s="432"/>
      <c r="R221" s="432"/>
      <c r="S221" s="432"/>
      <c r="T221" s="432"/>
      <c r="U221" s="432"/>
      <c r="V221" s="432"/>
      <c r="W221" s="432"/>
      <c r="X221" s="432"/>
      <c r="Y221" s="432"/>
      <c r="Z221" s="432"/>
      <c r="AA221" s="432"/>
      <c r="AB221" s="432"/>
      <c r="AC221" s="432"/>
      <c r="AD221" s="432"/>
      <c r="AE221" s="12"/>
      <c r="AF221" s="122"/>
      <c r="AH221" s="627">
        <f t="shared" si="151"/>
        <v>0</v>
      </c>
      <c r="AI221" s="627"/>
      <c r="AJ221" s="627">
        <f t="shared" si="152"/>
        <v>0</v>
      </c>
      <c r="AK221" s="627"/>
      <c r="AL221" s="627">
        <f t="shared" si="153"/>
        <v>0</v>
      </c>
      <c r="AM221" s="627"/>
      <c r="AN221" s="627">
        <f t="shared" si="154"/>
        <v>0</v>
      </c>
      <c r="AO221" s="639"/>
      <c r="AP221" s="274"/>
      <c r="AQ221" s="641">
        <f t="shared" si="155"/>
        <v>0</v>
      </c>
      <c r="AR221" s="627"/>
      <c r="AS221" s="627">
        <f t="shared" si="156"/>
        <v>0</v>
      </c>
      <c r="AT221" s="627"/>
      <c r="AU221" s="627">
        <f t="shared" si="157"/>
        <v>0</v>
      </c>
      <c r="AV221" s="627"/>
      <c r="AW221" s="627">
        <f t="shared" si="158"/>
        <v>0</v>
      </c>
      <c r="AX221" s="639"/>
      <c r="AY221" s="274"/>
      <c r="AZ221" s="896">
        <f t="shared" si="159"/>
        <v>0</v>
      </c>
      <c r="BA221" s="627"/>
      <c r="BB221" s="627">
        <f t="shared" si="160"/>
        <v>0</v>
      </c>
      <c r="BC221" s="627"/>
      <c r="BD221" s="627">
        <f t="shared" si="161"/>
        <v>0</v>
      </c>
      <c r="BE221" s="627"/>
      <c r="BF221" s="627">
        <f t="shared" si="162"/>
        <v>0</v>
      </c>
      <c r="BG221" s="639"/>
      <c r="BH221" s="274"/>
      <c r="BI221" s="627">
        <f t="shared" si="163"/>
        <v>0</v>
      </c>
      <c r="BJ221" s="627"/>
      <c r="BK221" s="627">
        <f t="shared" si="164"/>
        <v>0</v>
      </c>
      <c r="BL221" s="627"/>
      <c r="BM221" s="627">
        <f t="shared" si="165"/>
        <v>0</v>
      </c>
      <c r="BN221" s="627"/>
      <c r="BO221" s="627">
        <f t="shared" si="166"/>
        <v>0</v>
      </c>
      <c r="BP221" s="639"/>
      <c r="BQ221" s="274"/>
      <c r="BR221" s="896">
        <f t="shared" si="167"/>
        <v>0</v>
      </c>
      <c r="BS221" s="627"/>
      <c r="BT221" s="627">
        <f t="shared" si="168"/>
        <v>0</v>
      </c>
      <c r="BU221" s="627"/>
      <c r="BV221" s="627">
        <f t="shared" si="169"/>
        <v>0</v>
      </c>
      <c r="BW221" s="627"/>
      <c r="BX221" s="627">
        <f t="shared" si="170"/>
        <v>0</v>
      </c>
      <c r="BY221" s="639"/>
      <c r="BZ221" s="274"/>
      <c r="CA221" s="627">
        <f t="shared" si="171"/>
        <v>0</v>
      </c>
      <c r="CB221" s="627"/>
      <c r="CC221" s="627">
        <f t="shared" si="172"/>
        <v>0</v>
      </c>
      <c r="CD221" s="627"/>
      <c r="CE221" s="627">
        <f t="shared" si="173"/>
        <v>0</v>
      </c>
      <c r="CF221" s="627"/>
      <c r="CG221" s="627">
        <f t="shared" si="174"/>
        <v>0</v>
      </c>
      <c r="CH221" s="639"/>
      <c r="CI221" s="274"/>
      <c r="CJ221" s="627">
        <f t="shared" si="175"/>
        <v>0</v>
      </c>
      <c r="CK221" s="627"/>
      <c r="CL221" s="627">
        <f t="shared" si="176"/>
        <v>0</v>
      </c>
      <c r="CM221" s="627"/>
      <c r="CN221" s="627">
        <f t="shared" si="177"/>
        <v>0</v>
      </c>
      <c r="CO221" s="627"/>
      <c r="CP221" s="627">
        <f t="shared" si="178"/>
        <v>0</v>
      </c>
      <c r="CQ221" s="639"/>
      <c r="CR221" s="274"/>
      <c r="CS221" s="627">
        <f t="shared" si="179"/>
        <v>0</v>
      </c>
      <c r="CT221" s="627"/>
      <c r="CU221" s="627">
        <f t="shared" si="180"/>
        <v>0</v>
      </c>
      <c r="CV221" s="627"/>
      <c r="CW221" s="627">
        <f t="shared" si="181"/>
        <v>0</v>
      </c>
      <c r="CX221" s="627"/>
      <c r="CY221" s="627">
        <f t="shared" si="182"/>
        <v>0</v>
      </c>
      <c r="CZ221" s="639"/>
      <c r="DA221" s="274"/>
      <c r="DB221" s="627">
        <f t="shared" si="183"/>
        <v>0</v>
      </c>
      <c r="DC221" s="627"/>
      <c r="DD221" s="627">
        <f t="shared" si="184"/>
        <v>0</v>
      </c>
      <c r="DE221" s="627"/>
      <c r="DF221" s="627">
        <f t="shared" si="185"/>
        <v>0</v>
      </c>
      <c r="DG221" s="627"/>
      <c r="DH221" s="627">
        <f t="shared" si="186"/>
        <v>0</v>
      </c>
      <c r="DI221" s="639"/>
      <c r="DJ221" s="274"/>
      <c r="DK221" s="627">
        <f t="shared" si="187"/>
        <v>0</v>
      </c>
      <c r="DL221" s="627"/>
      <c r="DM221" s="896">
        <f t="shared" si="188"/>
        <v>0</v>
      </c>
      <c r="DN221" s="627"/>
      <c r="DO221" s="627">
        <f t="shared" si="189"/>
        <v>0</v>
      </c>
      <c r="DP221" s="627"/>
      <c r="DQ221" s="627">
        <f t="shared" si="190"/>
        <v>0</v>
      </c>
      <c r="DR221" s="639"/>
      <c r="DS221" s="274"/>
      <c r="DT221" s="747">
        <f t="shared" si="191"/>
        <v>0</v>
      </c>
      <c r="DU221" s="748"/>
      <c r="DV221" s="639" t="str">
        <f>IF(DT221=0,"",IF(SUM($DT$209:DT221)=1,DX221,IF($DT$226&gt;SUM($DT$209:DT221),_xlfn.CONCAT(", ",DX221),IF($DT$226=SUM($DT$209:DT221),_xlfn.CONCAT(" y ",DX221,".")))))</f>
        <v/>
      </c>
      <c r="DW221" s="641" t="str">
        <f>IF(DU221=0,"", IF(SUM($AN221:DU$519)=1,DX221, IF($AN$526&gt;SUM($AN221:DU$519),_xlfn.CONCAT(", ",DX221), IF($AN$526=SUM($AN221:DU$519),_xlfn.CONCAT(" y ",DX221,".")))))</f>
        <v/>
      </c>
      <c r="DX221" s="639">
        <f t="shared" si="192"/>
        <v>13</v>
      </c>
      <c r="DY221" s="641"/>
    </row>
    <row r="222" spans="1:155" s="72" customFormat="1" ht="15" customHeight="1">
      <c r="A222" s="131"/>
      <c r="B222" s="15"/>
      <c r="C222" s="81" t="s">
        <v>79</v>
      </c>
      <c r="D222" s="792" t="s">
        <v>386</v>
      </c>
      <c r="E222" s="793"/>
      <c r="F222" s="793"/>
      <c r="G222" s="793"/>
      <c r="H222" s="793"/>
      <c r="I222" s="793"/>
      <c r="J222" s="432"/>
      <c r="K222" s="432"/>
      <c r="L222" s="432"/>
      <c r="M222" s="432"/>
      <c r="N222" s="432"/>
      <c r="O222" s="432"/>
      <c r="P222" s="432"/>
      <c r="Q222" s="432"/>
      <c r="R222" s="432"/>
      <c r="S222" s="432"/>
      <c r="T222" s="432"/>
      <c r="U222" s="432"/>
      <c r="V222" s="432"/>
      <c r="W222" s="432"/>
      <c r="X222" s="432"/>
      <c r="Y222" s="432"/>
      <c r="Z222" s="432"/>
      <c r="AA222" s="432"/>
      <c r="AB222" s="432"/>
      <c r="AC222" s="432"/>
      <c r="AD222" s="432"/>
      <c r="AE222" s="12"/>
      <c r="AF222" s="122"/>
      <c r="AH222" s="627">
        <f t="shared" si="151"/>
        <v>0</v>
      </c>
      <c r="AI222" s="627"/>
      <c r="AJ222" s="627">
        <f t="shared" si="152"/>
        <v>0</v>
      </c>
      <c r="AK222" s="627"/>
      <c r="AL222" s="627">
        <f t="shared" si="153"/>
        <v>0</v>
      </c>
      <c r="AM222" s="627"/>
      <c r="AN222" s="627">
        <f t="shared" si="154"/>
        <v>0</v>
      </c>
      <c r="AO222" s="639"/>
      <c r="AP222" s="274"/>
      <c r="AQ222" s="641">
        <f t="shared" si="155"/>
        <v>0</v>
      </c>
      <c r="AR222" s="627"/>
      <c r="AS222" s="627">
        <f t="shared" si="156"/>
        <v>0</v>
      </c>
      <c r="AT222" s="627"/>
      <c r="AU222" s="627">
        <f t="shared" si="157"/>
        <v>0</v>
      </c>
      <c r="AV222" s="627"/>
      <c r="AW222" s="627">
        <f t="shared" si="158"/>
        <v>0</v>
      </c>
      <c r="AX222" s="639"/>
      <c r="AY222" s="274"/>
      <c r="AZ222" s="896">
        <f t="shared" si="159"/>
        <v>0</v>
      </c>
      <c r="BA222" s="627"/>
      <c r="BB222" s="627">
        <f t="shared" si="160"/>
        <v>0</v>
      </c>
      <c r="BC222" s="627"/>
      <c r="BD222" s="627">
        <f t="shared" si="161"/>
        <v>0</v>
      </c>
      <c r="BE222" s="627"/>
      <c r="BF222" s="627">
        <f t="shared" si="162"/>
        <v>0</v>
      </c>
      <c r="BG222" s="639"/>
      <c r="BH222" s="274"/>
      <c r="BI222" s="627">
        <f t="shared" si="163"/>
        <v>0</v>
      </c>
      <c r="BJ222" s="627"/>
      <c r="BK222" s="627">
        <f t="shared" si="164"/>
        <v>0</v>
      </c>
      <c r="BL222" s="627"/>
      <c r="BM222" s="627">
        <f t="shared" si="165"/>
        <v>0</v>
      </c>
      <c r="BN222" s="627"/>
      <c r="BO222" s="627">
        <f t="shared" si="166"/>
        <v>0</v>
      </c>
      <c r="BP222" s="639"/>
      <c r="BQ222" s="274"/>
      <c r="BR222" s="896">
        <f t="shared" si="167"/>
        <v>0</v>
      </c>
      <c r="BS222" s="627"/>
      <c r="BT222" s="627">
        <f t="shared" si="168"/>
        <v>0</v>
      </c>
      <c r="BU222" s="627"/>
      <c r="BV222" s="627">
        <f t="shared" si="169"/>
        <v>0</v>
      </c>
      <c r="BW222" s="627"/>
      <c r="BX222" s="627">
        <f t="shared" si="170"/>
        <v>0</v>
      </c>
      <c r="BY222" s="639"/>
      <c r="BZ222" s="274"/>
      <c r="CA222" s="627">
        <f t="shared" si="171"/>
        <v>0</v>
      </c>
      <c r="CB222" s="627"/>
      <c r="CC222" s="627">
        <f t="shared" si="172"/>
        <v>0</v>
      </c>
      <c r="CD222" s="627"/>
      <c r="CE222" s="627">
        <f t="shared" si="173"/>
        <v>0</v>
      </c>
      <c r="CF222" s="627"/>
      <c r="CG222" s="627">
        <f t="shared" si="174"/>
        <v>0</v>
      </c>
      <c r="CH222" s="639"/>
      <c r="CI222" s="274"/>
      <c r="CJ222" s="627">
        <f t="shared" si="175"/>
        <v>0</v>
      </c>
      <c r="CK222" s="627"/>
      <c r="CL222" s="627">
        <f t="shared" si="176"/>
        <v>0</v>
      </c>
      <c r="CM222" s="627"/>
      <c r="CN222" s="627">
        <f t="shared" si="177"/>
        <v>0</v>
      </c>
      <c r="CO222" s="627"/>
      <c r="CP222" s="627">
        <f t="shared" si="178"/>
        <v>0</v>
      </c>
      <c r="CQ222" s="639"/>
      <c r="CR222" s="274"/>
      <c r="CS222" s="627">
        <f t="shared" si="179"/>
        <v>0</v>
      </c>
      <c r="CT222" s="627"/>
      <c r="CU222" s="627">
        <f t="shared" si="180"/>
        <v>0</v>
      </c>
      <c r="CV222" s="627"/>
      <c r="CW222" s="627">
        <f t="shared" si="181"/>
        <v>0</v>
      </c>
      <c r="CX222" s="627"/>
      <c r="CY222" s="627">
        <f t="shared" si="182"/>
        <v>0</v>
      </c>
      <c r="CZ222" s="639"/>
      <c r="DA222" s="274"/>
      <c r="DB222" s="627">
        <f t="shared" si="183"/>
        <v>0</v>
      </c>
      <c r="DC222" s="627"/>
      <c r="DD222" s="627">
        <f t="shared" si="184"/>
        <v>0</v>
      </c>
      <c r="DE222" s="627"/>
      <c r="DF222" s="627">
        <f t="shared" si="185"/>
        <v>0</v>
      </c>
      <c r="DG222" s="627"/>
      <c r="DH222" s="627">
        <f t="shared" si="186"/>
        <v>0</v>
      </c>
      <c r="DI222" s="639"/>
      <c r="DJ222" s="274"/>
      <c r="DK222" s="627">
        <f t="shared" si="187"/>
        <v>0</v>
      </c>
      <c r="DL222" s="627"/>
      <c r="DM222" s="896">
        <f t="shared" si="188"/>
        <v>0</v>
      </c>
      <c r="DN222" s="627"/>
      <c r="DO222" s="627">
        <f t="shared" si="189"/>
        <v>0</v>
      </c>
      <c r="DP222" s="627"/>
      <c r="DQ222" s="627">
        <f t="shared" si="190"/>
        <v>0</v>
      </c>
      <c r="DR222" s="639"/>
      <c r="DS222" s="274"/>
      <c r="DT222" s="747">
        <f t="shared" si="191"/>
        <v>0</v>
      </c>
      <c r="DU222" s="748"/>
      <c r="DV222" s="639" t="str">
        <f>IF(DT222=0,"",IF(SUM($DT$209:DT222)=1,DX222,IF($DT$226&gt;SUM($DT$209:DT222),_xlfn.CONCAT(", ",DX222),IF($DT$226=SUM($DT$209:DT222),_xlfn.CONCAT(" y ",DX222,".")))))</f>
        <v/>
      </c>
      <c r="DW222" s="641" t="str">
        <f>IF(DU222=0,"", IF(SUM($AN222:DU$519)=1,DX222, IF($AN$526&gt;SUM($AN222:DU$519),_xlfn.CONCAT(", ",DX222), IF($AN$526=SUM($AN222:DU$519),_xlfn.CONCAT(" y ",DX222,".")))))</f>
        <v/>
      </c>
      <c r="DX222" s="639">
        <f t="shared" si="192"/>
        <v>14</v>
      </c>
      <c r="DY222" s="641"/>
    </row>
    <row r="223" spans="1:155" s="72" customFormat="1" ht="15" customHeight="1">
      <c r="A223" s="131"/>
      <c r="B223" s="15"/>
      <c r="C223" s="81" t="s">
        <v>80</v>
      </c>
      <c r="D223" s="792" t="s">
        <v>387</v>
      </c>
      <c r="E223" s="793"/>
      <c r="F223" s="793"/>
      <c r="G223" s="793"/>
      <c r="H223" s="793"/>
      <c r="I223" s="793"/>
      <c r="J223" s="432"/>
      <c r="K223" s="432"/>
      <c r="L223" s="432"/>
      <c r="M223" s="432"/>
      <c r="N223" s="432"/>
      <c r="O223" s="432"/>
      <c r="P223" s="432"/>
      <c r="Q223" s="432"/>
      <c r="R223" s="432"/>
      <c r="S223" s="432"/>
      <c r="T223" s="432"/>
      <c r="U223" s="432"/>
      <c r="V223" s="432"/>
      <c r="W223" s="432"/>
      <c r="X223" s="432"/>
      <c r="Y223" s="432"/>
      <c r="Z223" s="432"/>
      <c r="AA223" s="432"/>
      <c r="AB223" s="432"/>
      <c r="AC223" s="432"/>
      <c r="AD223" s="432"/>
      <c r="AE223" s="12"/>
      <c r="AF223" s="122"/>
      <c r="AH223" s="627">
        <f t="shared" si="151"/>
        <v>0</v>
      </c>
      <c r="AI223" s="627"/>
      <c r="AJ223" s="627">
        <f t="shared" si="152"/>
        <v>0</v>
      </c>
      <c r="AK223" s="627"/>
      <c r="AL223" s="627">
        <f t="shared" si="153"/>
        <v>0</v>
      </c>
      <c r="AM223" s="627"/>
      <c r="AN223" s="627">
        <f t="shared" si="154"/>
        <v>0</v>
      </c>
      <c r="AO223" s="639"/>
      <c r="AP223" s="274"/>
      <c r="AQ223" s="641">
        <f t="shared" si="155"/>
        <v>0</v>
      </c>
      <c r="AR223" s="627"/>
      <c r="AS223" s="627">
        <f t="shared" si="156"/>
        <v>0</v>
      </c>
      <c r="AT223" s="627"/>
      <c r="AU223" s="627">
        <f t="shared" si="157"/>
        <v>0</v>
      </c>
      <c r="AV223" s="627"/>
      <c r="AW223" s="627">
        <f t="shared" si="158"/>
        <v>0</v>
      </c>
      <c r="AX223" s="639"/>
      <c r="AY223" s="274"/>
      <c r="AZ223" s="896">
        <f t="shared" si="159"/>
        <v>0</v>
      </c>
      <c r="BA223" s="627"/>
      <c r="BB223" s="627">
        <f t="shared" si="160"/>
        <v>0</v>
      </c>
      <c r="BC223" s="627"/>
      <c r="BD223" s="627">
        <f t="shared" si="161"/>
        <v>0</v>
      </c>
      <c r="BE223" s="627"/>
      <c r="BF223" s="627">
        <f>IF($AH$204=$AJ$204,0,IF(OR(AND(AZ223=0,BB223&gt;0),AND(AZ223="NS",BD223&gt;0),AND(AZ223="NS",BB223=0, BD223=0),AND(AZ223="NA",BB223&gt;0,BD223=0)),1,IF(OR(AND(AZ223&gt;0,BB223=2),AND(AZ223="NS",BB223=2),AND(AZ223="NS",BD223=0, BB223&gt;0), AZ223=BD223),0,1)))</f>
        <v>0</v>
      </c>
      <c r="BG223" s="639"/>
      <c r="BH223" s="274"/>
      <c r="BI223" s="627">
        <f t="shared" si="163"/>
        <v>0</v>
      </c>
      <c r="BJ223" s="627"/>
      <c r="BK223" s="627">
        <f t="shared" si="164"/>
        <v>0</v>
      </c>
      <c r="BL223" s="627"/>
      <c r="BM223" s="627">
        <f t="shared" si="165"/>
        <v>0</v>
      </c>
      <c r="BN223" s="627"/>
      <c r="BO223" s="627">
        <f t="shared" si="166"/>
        <v>0</v>
      </c>
      <c r="BP223" s="639"/>
      <c r="BQ223" s="274"/>
      <c r="BR223" s="896">
        <f t="shared" si="167"/>
        <v>0</v>
      </c>
      <c r="BS223" s="627"/>
      <c r="BT223" s="627">
        <f t="shared" si="168"/>
        <v>0</v>
      </c>
      <c r="BU223" s="627"/>
      <c r="BV223" s="627">
        <f t="shared" si="169"/>
        <v>0</v>
      </c>
      <c r="BW223" s="627"/>
      <c r="BX223" s="627">
        <f t="shared" si="170"/>
        <v>0</v>
      </c>
      <c r="BY223" s="639"/>
      <c r="BZ223" s="274"/>
      <c r="CA223" s="627">
        <f t="shared" si="171"/>
        <v>0</v>
      </c>
      <c r="CB223" s="627"/>
      <c r="CC223" s="627">
        <f t="shared" si="172"/>
        <v>0</v>
      </c>
      <c r="CD223" s="627"/>
      <c r="CE223" s="627">
        <f t="shared" si="173"/>
        <v>0</v>
      </c>
      <c r="CF223" s="627"/>
      <c r="CG223" s="627">
        <f t="shared" si="174"/>
        <v>0</v>
      </c>
      <c r="CH223" s="639"/>
      <c r="CI223" s="274"/>
      <c r="CJ223" s="627">
        <f t="shared" si="175"/>
        <v>0</v>
      </c>
      <c r="CK223" s="627"/>
      <c r="CL223" s="627">
        <f t="shared" si="176"/>
        <v>0</v>
      </c>
      <c r="CM223" s="627"/>
      <c r="CN223" s="627">
        <f t="shared" si="177"/>
        <v>0</v>
      </c>
      <c r="CO223" s="627"/>
      <c r="CP223" s="627">
        <f t="shared" si="178"/>
        <v>0</v>
      </c>
      <c r="CQ223" s="639"/>
      <c r="CR223" s="274"/>
      <c r="CS223" s="627">
        <f t="shared" si="179"/>
        <v>0</v>
      </c>
      <c r="CT223" s="627"/>
      <c r="CU223" s="627">
        <f t="shared" si="180"/>
        <v>0</v>
      </c>
      <c r="CV223" s="627"/>
      <c r="CW223" s="627">
        <f t="shared" si="181"/>
        <v>0</v>
      </c>
      <c r="CX223" s="627"/>
      <c r="CY223" s="627">
        <f t="shared" si="182"/>
        <v>0</v>
      </c>
      <c r="CZ223" s="639"/>
      <c r="DA223" s="274"/>
      <c r="DB223" s="627">
        <f t="shared" si="183"/>
        <v>0</v>
      </c>
      <c r="DC223" s="627"/>
      <c r="DD223" s="627">
        <f t="shared" si="184"/>
        <v>0</v>
      </c>
      <c r="DE223" s="627"/>
      <c r="DF223" s="627">
        <f t="shared" si="185"/>
        <v>0</v>
      </c>
      <c r="DG223" s="627"/>
      <c r="DH223" s="627">
        <f t="shared" si="186"/>
        <v>0</v>
      </c>
      <c r="DI223" s="639"/>
      <c r="DJ223" s="274"/>
      <c r="DK223" s="627">
        <f t="shared" si="187"/>
        <v>0</v>
      </c>
      <c r="DL223" s="627"/>
      <c r="DM223" s="896">
        <f t="shared" si="188"/>
        <v>0</v>
      </c>
      <c r="DN223" s="627"/>
      <c r="DO223" s="627">
        <f t="shared" si="189"/>
        <v>0</v>
      </c>
      <c r="DP223" s="627"/>
      <c r="DQ223" s="627">
        <f t="shared" si="190"/>
        <v>0</v>
      </c>
      <c r="DR223" s="639"/>
      <c r="DS223" s="274"/>
      <c r="DT223" s="747">
        <f t="shared" si="191"/>
        <v>0</v>
      </c>
      <c r="DU223" s="748"/>
      <c r="DV223" s="639" t="str">
        <f>IF(DT223=0,"",IF(SUM($DT$209:DT223)=1,DX223,IF($DT$226&gt;SUM($DT$209:DT223),_xlfn.CONCAT(", ",DX223),IF($DT$226=SUM($DT$209:DT223),_xlfn.CONCAT(" y ",DX223,".")))))</f>
        <v/>
      </c>
      <c r="DW223" s="641" t="str">
        <f>IF(DU223=0,"", IF(SUM($AN223:DU$519)=1,DX223, IF($AN$526&gt;SUM($AN223:DU$519),_xlfn.CONCAT(", ",DX223), IF($AN$526=SUM($AN223:DU$519),_xlfn.CONCAT(" y ",DX223,".")))))</f>
        <v/>
      </c>
      <c r="DX223" s="639">
        <f t="shared" si="192"/>
        <v>15</v>
      </c>
      <c r="DY223" s="641"/>
    </row>
    <row r="224" spans="1:155" s="72" customFormat="1" ht="15" customHeight="1">
      <c r="A224" s="131"/>
      <c r="B224" s="15"/>
      <c r="C224" s="81" t="s">
        <v>81</v>
      </c>
      <c r="D224" s="792" t="s">
        <v>388</v>
      </c>
      <c r="E224" s="793"/>
      <c r="F224" s="793"/>
      <c r="G224" s="793"/>
      <c r="H224" s="793"/>
      <c r="I224" s="793"/>
      <c r="J224" s="432"/>
      <c r="K224" s="432"/>
      <c r="L224" s="432"/>
      <c r="M224" s="432"/>
      <c r="N224" s="432"/>
      <c r="O224" s="432"/>
      <c r="P224" s="432"/>
      <c r="Q224" s="432"/>
      <c r="R224" s="432"/>
      <c r="S224" s="432"/>
      <c r="T224" s="432"/>
      <c r="U224" s="432"/>
      <c r="V224" s="432"/>
      <c r="W224" s="432"/>
      <c r="X224" s="432"/>
      <c r="Y224" s="432"/>
      <c r="Z224" s="432"/>
      <c r="AA224" s="432"/>
      <c r="AB224" s="432"/>
      <c r="AC224" s="432"/>
      <c r="AD224" s="432"/>
      <c r="AE224" s="12"/>
      <c r="AF224" s="122"/>
      <c r="AH224" s="627">
        <f t="shared" si="151"/>
        <v>0</v>
      </c>
      <c r="AI224" s="627"/>
      <c r="AJ224" s="627">
        <f t="shared" si="152"/>
        <v>0</v>
      </c>
      <c r="AK224" s="627"/>
      <c r="AL224" s="627">
        <f t="shared" si="153"/>
        <v>0</v>
      </c>
      <c r="AM224" s="627"/>
      <c r="AN224" s="627">
        <f t="shared" si="154"/>
        <v>0</v>
      </c>
      <c r="AO224" s="639"/>
      <c r="AP224" s="274"/>
      <c r="AQ224" s="641">
        <f t="shared" si="155"/>
        <v>0</v>
      </c>
      <c r="AR224" s="627"/>
      <c r="AS224" s="627">
        <f t="shared" si="156"/>
        <v>0</v>
      </c>
      <c r="AT224" s="627"/>
      <c r="AU224" s="627">
        <f t="shared" si="157"/>
        <v>0</v>
      </c>
      <c r="AV224" s="627"/>
      <c r="AW224" s="627">
        <f t="shared" si="158"/>
        <v>0</v>
      </c>
      <c r="AX224" s="639"/>
      <c r="AY224" s="274"/>
      <c r="AZ224" s="896">
        <f t="shared" si="159"/>
        <v>0</v>
      </c>
      <c r="BA224" s="627"/>
      <c r="BB224" s="627">
        <f t="shared" si="160"/>
        <v>0</v>
      </c>
      <c r="BC224" s="627"/>
      <c r="BD224" s="627">
        <f t="shared" si="161"/>
        <v>0</v>
      </c>
      <c r="BE224" s="627"/>
      <c r="BF224" s="627">
        <f t="shared" si="162"/>
        <v>0</v>
      </c>
      <c r="BG224" s="639"/>
      <c r="BH224" s="274"/>
      <c r="BI224" s="627">
        <f t="shared" si="163"/>
        <v>0</v>
      </c>
      <c r="BJ224" s="627"/>
      <c r="BK224" s="627">
        <f t="shared" si="164"/>
        <v>0</v>
      </c>
      <c r="BL224" s="627"/>
      <c r="BM224" s="627">
        <f t="shared" si="165"/>
        <v>0</v>
      </c>
      <c r="BN224" s="627"/>
      <c r="BO224" s="627">
        <f t="shared" si="166"/>
        <v>0</v>
      </c>
      <c r="BP224" s="639"/>
      <c r="BQ224" s="274"/>
      <c r="BR224" s="896">
        <f t="shared" si="167"/>
        <v>0</v>
      </c>
      <c r="BS224" s="627"/>
      <c r="BT224" s="627">
        <f t="shared" si="168"/>
        <v>0</v>
      </c>
      <c r="BU224" s="627"/>
      <c r="BV224" s="627">
        <f t="shared" si="169"/>
        <v>0</v>
      </c>
      <c r="BW224" s="627"/>
      <c r="BX224" s="627">
        <f t="shared" si="170"/>
        <v>0</v>
      </c>
      <c r="BY224" s="639"/>
      <c r="BZ224" s="274"/>
      <c r="CA224" s="627">
        <f t="shared" si="171"/>
        <v>0</v>
      </c>
      <c r="CB224" s="627"/>
      <c r="CC224" s="627">
        <f t="shared" si="172"/>
        <v>0</v>
      </c>
      <c r="CD224" s="627"/>
      <c r="CE224" s="627">
        <f t="shared" si="173"/>
        <v>0</v>
      </c>
      <c r="CF224" s="627"/>
      <c r="CG224" s="627">
        <f t="shared" si="174"/>
        <v>0</v>
      </c>
      <c r="CH224" s="639"/>
      <c r="CI224" s="274"/>
      <c r="CJ224" s="627">
        <f t="shared" si="175"/>
        <v>0</v>
      </c>
      <c r="CK224" s="627"/>
      <c r="CL224" s="627">
        <f t="shared" si="176"/>
        <v>0</v>
      </c>
      <c r="CM224" s="627"/>
      <c r="CN224" s="627">
        <f t="shared" si="177"/>
        <v>0</v>
      </c>
      <c r="CO224" s="627"/>
      <c r="CP224" s="627">
        <f t="shared" si="178"/>
        <v>0</v>
      </c>
      <c r="CQ224" s="639"/>
      <c r="CR224" s="274"/>
      <c r="CS224" s="627">
        <f t="shared" si="179"/>
        <v>0</v>
      </c>
      <c r="CT224" s="627"/>
      <c r="CU224" s="627">
        <f t="shared" si="180"/>
        <v>0</v>
      </c>
      <c r="CV224" s="627"/>
      <c r="CW224" s="627">
        <f t="shared" si="181"/>
        <v>0</v>
      </c>
      <c r="CX224" s="627"/>
      <c r="CY224" s="627">
        <f t="shared" si="182"/>
        <v>0</v>
      </c>
      <c r="CZ224" s="639"/>
      <c r="DA224" s="274"/>
      <c r="DB224" s="627">
        <f t="shared" si="183"/>
        <v>0</v>
      </c>
      <c r="DC224" s="627"/>
      <c r="DD224" s="627">
        <f t="shared" si="184"/>
        <v>0</v>
      </c>
      <c r="DE224" s="627"/>
      <c r="DF224" s="627">
        <f t="shared" si="185"/>
        <v>0</v>
      </c>
      <c r="DG224" s="627"/>
      <c r="DH224" s="627">
        <f t="shared" si="186"/>
        <v>0</v>
      </c>
      <c r="DI224" s="639"/>
      <c r="DJ224" s="274"/>
      <c r="DK224" s="627">
        <f t="shared" si="187"/>
        <v>0</v>
      </c>
      <c r="DL224" s="627"/>
      <c r="DM224" s="896">
        <f t="shared" si="188"/>
        <v>0</v>
      </c>
      <c r="DN224" s="627"/>
      <c r="DO224" s="627">
        <f t="shared" si="189"/>
        <v>0</v>
      </c>
      <c r="DP224" s="627"/>
      <c r="DQ224" s="627">
        <f t="shared" si="190"/>
        <v>0</v>
      </c>
      <c r="DR224" s="639"/>
      <c r="DS224" s="274"/>
      <c r="DT224" s="747">
        <f t="shared" si="191"/>
        <v>0</v>
      </c>
      <c r="DU224" s="748"/>
      <c r="DV224" s="639" t="str">
        <f>IF(DT224=0,"",IF(SUM($DT$209:DT224)=1,DX224,IF($DT$226&gt;SUM($DT$209:DT224),_xlfn.CONCAT(", ",DX224),IF($DT$226=SUM($DT$209:DT224),_xlfn.CONCAT(" y ",DX224,".")))))</f>
        <v/>
      </c>
      <c r="DW224" s="641" t="str">
        <f>IF(DU224=0,"", IF(SUM($AN224:DU$519)=1,DX224, IF($AN$526&gt;SUM($AN224:DU$519),_xlfn.CONCAT(", ",DX224), IF($AN$526=SUM($AN224:DU$519),_xlfn.CONCAT(" y ",DX224,".")))))</f>
        <v/>
      </c>
      <c r="DX224" s="639">
        <f t="shared" si="192"/>
        <v>16</v>
      </c>
      <c r="DY224" s="641"/>
    </row>
    <row r="225" spans="1:155" s="72" customFormat="1" ht="15" customHeight="1">
      <c r="A225" s="131"/>
      <c r="B225" s="15"/>
      <c r="C225" s="81" t="s">
        <v>82</v>
      </c>
      <c r="D225" s="792" t="s">
        <v>270</v>
      </c>
      <c r="E225" s="793"/>
      <c r="F225" s="793"/>
      <c r="G225" s="793"/>
      <c r="H225" s="793"/>
      <c r="I225" s="793"/>
      <c r="J225" s="432"/>
      <c r="K225" s="432"/>
      <c r="L225" s="432"/>
      <c r="M225" s="432"/>
      <c r="N225" s="432"/>
      <c r="O225" s="432"/>
      <c r="P225" s="432"/>
      <c r="Q225" s="432"/>
      <c r="R225" s="432"/>
      <c r="S225" s="432"/>
      <c r="T225" s="432"/>
      <c r="U225" s="432"/>
      <c r="V225" s="432"/>
      <c r="W225" s="432"/>
      <c r="X225" s="432"/>
      <c r="Y225" s="432"/>
      <c r="Z225" s="432"/>
      <c r="AA225" s="432"/>
      <c r="AB225" s="432"/>
      <c r="AC225" s="432"/>
      <c r="AD225" s="432"/>
      <c r="AE225" s="12"/>
      <c r="AF225" s="122"/>
      <c r="AH225" s="627">
        <f t="shared" si="151"/>
        <v>0</v>
      </c>
      <c r="AI225" s="627"/>
      <c r="AJ225" s="627">
        <f t="shared" si="152"/>
        <v>0</v>
      </c>
      <c r="AK225" s="627"/>
      <c r="AL225" s="627">
        <f t="shared" si="153"/>
        <v>0</v>
      </c>
      <c r="AM225" s="627"/>
      <c r="AN225" s="627">
        <f t="shared" si="154"/>
        <v>0</v>
      </c>
      <c r="AO225" s="639"/>
      <c r="AP225" s="275"/>
      <c r="AQ225" s="641">
        <f t="shared" si="155"/>
        <v>0</v>
      </c>
      <c r="AR225" s="627"/>
      <c r="AS225" s="627">
        <f t="shared" si="156"/>
        <v>0</v>
      </c>
      <c r="AT225" s="627"/>
      <c r="AU225" s="627">
        <f t="shared" si="157"/>
        <v>0</v>
      </c>
      <c r="AV225" s="627"/>
      <c r="AW225" s="627">
        <f t="shared" si="158"/>
        <v>0</v>
      </c>
      <c r="AX225" s="639"/>
      <c r="AY225" s="275"/>
      <c r="AZ225" s="896">
        <f t="shared" si="159"/>
        <v>0</v>
      </c>
      <c r="BA225" s="627"/>
      <c r="BB225" s="627">
        <f t="shared" si="160"/>
        <v>0</v>
      </c>
      <c r="BC225" s="627"/>
      <c r="BD225" s="627">
        <f t="shared" si="161"/>
        <v>0</v>
      </c>
      <c r="BE225" s="627"/>
      <c r="BF225" s="627">
        <f t="shared" si="162"/>
        <v>0</v>
      </c>
      <c r="BG225" s="639"/>
      <c r="BH225" s="275"/>
      <c r="BI225" s="627">
        <f t="shared" si="163"/>
        <v>0</v>
      </c>
      <c r="BJ225" s="627"/>
      <c r="BK225" s="627">
        <f t="shared" si="164"/>
        <v>0</v>
      </c>
      <c r="BL225" s="627"/>
      <c r="BM225" s="627">
        <f t="shared" si="165"/>
        <v>0</v>
      </c>
      <c r="BN225" s="627"/>
      <c r="BO225" s="627">
        <f t="shared" si="166"/>
        <v>0</v>
      </c>
      <c r="BP225" s="639"/>
      <c r="BQ225" s="275"/>
      <c r="BR225" s="896">
        <f t="shared" si="167"/>
        <v>0</v>
      </c>
      <c r="BS225" s="627"/>
      <c r="BT225" s="627">
        <f t="shared" si="168"/>
        <v>0</v>
      </c>
      <c r="BU225" s="627"/>
      <c r="BV225" s="627">
        <f t="shared" si="169"/>
        <v>0</v>
      </c>
      <c r="BW225" s="627"/>
      <c r="BX225" s="627">
        <f t="shared" si="170"/>
        <v>0</v>
      </c>
      <c r="BY225" s="639"/>
      <c r="BZ225" s="275"/>
      <c r="CA225" s="627">
        <f t="shared" si="171"/>
        <v>0</v>
      </c>
      <c r="CB225" s="627"/>
      <c r="CC225" s="627">
        <f t="shared" si="172"/>
        <v>0</v>
      </c>
      <c r="CD225" s="627"/>
      <c r="CE225" s="627">
        <f t="shared" si="173"/>
        <v>0</v>
      </c>
      <c r="CF225" s="627"/>
      <c r="CG225" s="627">
        <f t="shared" si="174"/>
        <v>0</v>
      </c>
      <c r="CH225" s="639"/>
      <c r="CI225" s="275"/>
      <c r="CJ225" s="627">
        <f t="shared" si="175"/>
        <v>0</v>
      </c>
      <c r="CK225" s="627"/>
      <c r="CL225" s="627">
        <f t="shared" si="176"/>
        <v>0</v>
      </c>
      <c r="CM225" s="627"/>
      <c r="CN225" s="627">
        <f t="shared" si="177"/>
        <v>0</v>
      </c>
      <c r="CO225" s="627"/>
      <c r="CP225" s="627">
        <f t="shared" si="178"/>
        <v>0</v>
      </c>
      <c r="CQ225" s="639"/>
      <c r="CR225" s="275"/>
      <c r="CS225" s="627">
        <f t="shared" si="179"/>
        <v>0</v>
      </c>
      <c r="CT225" s="627"/>
      <c r="CU225" s="627">
        <f t="shared" si="180"/>
        <v>0</v>
      </c>
      <c r="CV225" s="627"/>
      <c r="CW225" s="627">
        <f t="shared" si="181"/>
        <v>0</v>
      </c>
      <c r="CX225" s="627"/>
      <c r="CY225" s="627">
        <f t="shared" si="182"/>
        <v>0</v>
      </c>
      <c r="CZ225" s="639"/>
      <c r="DA225" s="275"/>
      <c r="DB225" s="627">
        <f t="shared" si="183"/>
        <v>0</v>
      </c>
      <c r="DC225" s="627"/>
      <c r="DD225" s="627">
        <f t="shared" si="184"/>
        <v>0</v>
      </c>
      <c r="DE225" s="627"/>
      <c r="DF225" s="627">
        <f t="shared" si="185"/>
        <v>0</v>
      </c>
      <c r="DG225" s="627"/>
      <c r="DH225" s="627">
        <f t="shared" si="186"/>
        <v>0</v>
      </c>
      <c r="DI225" s="639"/>
      <c r="DJ225" s="275"/>
      <c r="DK225" s="627">
        <f t="shared" si="187"/>
        <v>0</v>
      </c>
      <c r="DL225" s="627"/>
      <c r="DM225" s="896">
        <f t="shared" si="188"/>
        <v>0</v>
      </c>
      <c r="DN225" s="627"/>
      <c r="DO225" s="627">
        <f t="shared" si="189"/>
        <v>0</v>
      </c>
      <c r="DP225" s="627"/>
      <c r="DQ225" s="627">
        <f t="shared" si="190"/>
        <v>0</v>
      </c>
      <c r="DR225" s="639"/>
      <c r="DS225" s="275"/>
      <c r="DT225" s="747">
        <f t="shared" si="191"/>
        <v>0</v>
      </c>
      <c r="DU225" s="748"/>
      <c r="DV225" s="639" t="str">
        <f>IF(DT225=0,"",IF(SUM($DT$209:DT225)=1,DX225,IF($DT$226&gt;SUM($DT$209:DT225),_xlfn.CONCAT(", ",DX225),IF($DT$226=SUM($DT$209:DT225),_xlfn.CONCAT(" y ",DX225,".")))))</f>
        <v/>
      </c>
      <c r="DW225" s="641" t="str">
        <f>IF(DU225=0,"", IF(SUM($AN225:DU$519)=1,DX225, IF($AN$526&gt;SUM($AN225:DU$519),_xlfn.CONCAT(", ",DX225), IF($AN$526=SUM($AN225:DU$519),_xlfn.CONCAT(" y ",DX225,".")))))</f>
        <v/>
      </c>
      <c r="DX225" s="639">
        <f t="shared" si="192"/>
        <v>17</v>
      </c>
      <c r="DY225" s="641"/>
    </row>
    <row r="226" spans="1:155" s="72" customFormat="1" ht="15" customHeight="1">
      <c r="A226" s="131"/>
      <c r="B226" s="15"/>
      <c r="C226" s="15"/>
      <c r="D226" s="15"/>
      <c r="E226" s="15"/>
      <c r="F226" s="199"/>
      <c r="G226" s="199"/>
      <c r="H226" s="199"/>
      <c r="I226" s="163" t="s">
        <v>126</v>
      </c>
      <c r="J226" s="174">
        <f>IF(AND(SUM(J209:J225)=0,COUNTIF(J209:J225,"NS")&gt;0),"NS",
IF(AND(SUM(J209:J225)=0,COUNTIF(J209:J225,0)&gt;0),0,
IF(AND(SUM(J209:J225)=0,COUNTIF(J209:J225,"NA")&gt;0),"NA",
SUM(J209:J225))))</f>
        <v>0</v>
      </c>
      <c r="K226" s="174">
        <f t="shared" ref="K226:AD226" si="193">IF(AND(SUM(K209:K225)=0,COUNTIF(K209:K225,"NS")&gt;0),"NS",
IF(AND(SUM(K209:K225)=0,COUNTIF(K209:K225,0)&gt;0),0,
IF(AND(SUM(K209:K225)=0,COUNTIF(K209:K225,"NA")&gt;0),"NA",
SUM(K209:K225))))</f>
        <v>0</v>
      </c>
      <c r="L226" s="174">
        <f t="shared" si="193"/>
        <v>0</v>
      </c>
      <c r="M226" s="174">
        <f t="shared" si="193"/>
        <v>0</v>
      </c>
      <c r="N226" s="174">
        <f t="shared" si="193"/>
        <v>0</v>
      </c>
      <c r="O226" s="174">
        <f t="shared" si="193"/>
        <v>0</v>
      </c>
      <c r="P226" s="174">
        <f t="shared" si="193"/>
        <v>0</v>
      </c>
      <c r="Q226" s="174">
        <f t="shared" si="193"/>
        <v>0</v>
      </c>
      <c r="R226" s="174">
        <f t="shared" si="193"/>
        <v>0</v>
      </c>
      <c r="S226" s="174">
        <f t="shared" si="193"/>
        <v>0</v>
      </c>
      <c r="T226" s="174">
        <f t="shared" si="193"/>
        <v>0</v>
      </c>
      <c r="U226" s="174">
        <f t="shared" si="193"/>
        <v>0</v>
      </c>
      <c r="V226" s="174">
        <f t="shared" si="193"/>
        <v>0</v>
      </c>
      <c r="W226" s="174">
        <f t="shared" si="193"/>
        <v>0</v>
      </c>
      <c r="X226" s="174">
        <f t="shared" si="193"/>
        <v>0</v>
      </c>
      <c r="Y226" s="174">
        <f t="shared" si="193"/>
        <v>0</v>
      </c>
      <c r="Z226" s="174">
        <f t="shared" si="193"/>
        <v>0</v>
      </c>
      <c r="AA226" s="174">
        <f t="shared" si="193"/>
        <v>0</v>
      </c>
      <c r="AB226" s="174">
        <f t="shared" si="193"/>
        <v>0</v>
      </c>
      <c r="AC226" s="174">
        <f t="shared" si="193"/>
        <v>0</v>
      </c>
      <c r="AD226" s="174">
        <f t="shared" si="193"/>
        <v>0</v>
      </c>
      <c r="AE226" s="12"/>
      <c r="AF226" s="122"/>
      <c r="DT226" s="723">
        <f>SUM(DT209:DU225)</f>
        <v>0</v>
      </c>
      <c r="DU226" s="723"/>
      <c r="DV226" s="745" t="str">
        <f>IF(DT226=0,"", IF(DT226=1,VLOOKUP(1,DT209:DW225,3,FALSE), IF(DT226&gt;1,_xlfn.CONCAT(DV209:DW225),"")))</f>
        <v/>
      </c>
      <c r="DW226" s="745"/>
    </row>
    <row r="227" spans="1:155" s="72" customFormat="1" ht="15" customHeight="1">
      <c r="A227" s="131"/>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2"/>
      <c r="AF227" s="122"/>
    </row>
    <row r="228" spans="1:155" s="72" customFormat="1" ht="24" customHeight="1">
      <c r="A228" s="131"/>
      <c r="B228" s="15"/>
      <c r="C228" s="580" t="s">
        <v>127</v>
      </c>
      <c r="D228" s="580"/>
      <c r="E228" s="580"/>
      <c r="F228" s="580"/>
      <c r="G228" s="580"/>
      <c r="H228" s="580"/>
      <c r="I228" s="580"/>
      <c r="J228" s="580"/>
      <c r="K228" s="580"/>
      <c r="L228" s="580"/>
      <c r="M228" s="580"/>
      <c r="N228" s="580"/>
      <c r="O228" s="580"/>
      <c r="P228" s="580"/>
      <c r="Q228" s="580"/>
      <c r="R228" s="580"/>
      <c r="S228" s="580"/>
      <c r="T228" s="580"/>
      <c r="U228" s="580"/>
      <c r="V228" s="580"/>
      <c r="W228" s="580"/>
      <c r="X228" s="580"/>
      <c r="Y228" s="580"/>
      <c r="Z228" s="580"/>
      <c r="AA228" s="580"/>
      <c r="AB228" s="580"/>
      <c r="AC228" s="580"/>
      <c r="AD228" s="580"/>
      <c r="AE228" s="12"/>
      <c r="AF228" s="122"/>
    </row>
    <row r="229" spans="1:155" s="72" customFormat="1" ht="60" customHeight="1">
      <c r="A229" s="131"/>
      <c r="B229" s="15"/>
      <c r="C229" s="854"/>
      <c r="D229" s="855"/>
      <c r="E229" s="855"/>
      <c r="F229" s="855"/>
      <c r="G229" s="855"/>
      <c r="H229" s="855"/>
      <c r="I229" s="855"/>
      <c r="J229" s="855"/>
      <c r="K229" s="855"/>
      <c r="L229" s="855"/>
      <c r="M229" s="855"/>
      <c r="N229" s="855"/>
      <c r="O229" s="855"/>
      <c r="P229" s="855"/>
      <c r="Q229" s="855"/>
      <c r="R229" s="855"/>
      <c r="S229" s="855"/>
      <c r="T229" s="855"/>
      <c r="U229" s="855"/>
      <c r="V229" s="855"/>
      <c r="W229" s="855"/>
      <c r="X229" s="855"/>
      <c r="Y229" s="855"/>
      <c r="Z229" s="855"/>
      <c r="AA229" s="855"/>
      <c r="AB229" s="855"/>
      <c r="AC229" s="855"/>
      <c r="AD229" s="856"/>
      <c r="AE229" s="12"/>
      <c r="AF229" s="122"/>
    </row>
    <row r="230" spans="1:155" s="72" customFormat="1" ht="15" customHeight="1">
      <c r="A230" s="131"/>
      <c r="B230" s="624" t="str">
        <f>IF(DT226=0,"", IF(DT226=1,_xlfn.CONCAT("Error: Verificar sumas en el numeral ",DV226,"."),_xlfn.CONCAT("Error: Verificar sumas en los numerales ",DV226)))</f>
        <v/>
      </c>
      <c r="C230" s="624"/>
      <c r="D230" s="624"/>
      <c r="E230" s="624"/>
      <c r="F230" s="624"/>
      <c r="G230" s="624"/>
      <c r="H230" s="624"/>
      <c r="I230" s="624"/>
      <c r="J230" s="624"/>
      <c r="K230" s="624"/>
      <c r="L230" s="624"/>
      <c r="M230" s="624"/>
      <c r="N230" s="624"/>
      <c r="O230" s="624"/>
      <c r="P230" s="624"/>
      <c r="Q230" s="624"/>
      <c r="R230" s="624"/>
      <c r="S230" s="624"/>
      <c r="T230" s="624"/>
      <c r="U230" s="624"/>
      <c r="V230" s="624"/>
      <c r="W230" s="624"/>
      <c r="X230" s="624"/>
      <c r="Y230" s="624"/>
      <c r="Z230" s="624"/>
      <c r="AA230" s="624"/>
      <c r="AB230" s="624"/>
      <c r="AC230" s="624"/>
      <c r="AD230" s="624"/>
      <c r="AE230" s="12"/>
      <c r="AF230" s="122"/>
    </row>
    <row r="231" spans="1:155" s="72" customFormat="1" ht="15" customHeight="1">
      <c r="A231" s="131"/>
      <c r="B231" s="624" t="str">
        <f>IF(EV212=0,"","Error: Verificar la información registrada tomando en cuenta la instrucción general 2 de esta subsección.")</f>
        <v/>
      </c>
      <c r="C231" s="624"/>
      <c r="D231" s="624"/>
      <c r="E231" s="624"/>
      <c r="F231" s="624"/>
      <c r="G231" s="624"/>
      <c r="H231" s="624"/>
      <c r="I231" s="624"/>
      <c r="J231" s="624"/>
      <c r="K231" s="624"/>
      <c r="L231" s="624"/>
      <c r="M231" s="624"/>
      <c r="N231" s="624"/>
      <c r="O231" s="624"/>
      <c r="P231" s="624"/>
      <c r="Q231" s="624"/>
      <c r="R231" s="624"/>
      <c r="S231" s="624"/>
      <c r="T231" s="624"/>
      <c r="U231" s="624"/>
      <c r="V231" s="624"/>
      <c r="W231" s="624"/>
      <c r="X231" s="624"/>
      <c r="Y231" s="624"/>
      <c r="Z231" s="624"/>
      <c r="AA231" s="624"/>
      <c r="AB231" s="624"/>
      <c r="AC231" s="624"/>
      <c r="AD231" s="624"/>
      <c r="AE231" s="12"/>
      <c r="AF231" s="122"/>
    </row>
    <row r="232" spans="1:155" s="72" customFormat="1" ht="15" customHeight="1">
      <c r="A232" s="131"/>
      <c r="B232" s="756" t="str">
        <f>IF(EX208=0,"","Alerta: Debe justificar el uso de NS argumentando el estado de la información desconocida.")</f>
        <v/>
      </c>
      <c r="C232" s="756"/>
      <c r="D232" s="756"/>
      <c r="E232" s="756"/>
      <c r="F232" s="756"/>
      <c r="G232" s="756"/>
      <c r="H232" s="756"/>
      <c r="I232" s="756"/>
      <c r="J232" s="756"/>
      <c r="K232" s="756"/>
      <c r="L232" s="756"/>
      <c r="M232" s="756"/>
      <c r="N232" s="756"/>
      <c r="O232" s="756"/>
      <c r="P232" s="756"/>
      <c r="Q232" s="756"/>
      <c r="R232" s="756"/>
      <c r="S232" s="756"/>
      <c r="T232" s="756"/>
      <c r="U232" s="756"/>
      <c r="V232" s="756"/>
      <c r="W232" s="756"/>
      <c r="X232" s="756"/>
      <c r="Y232" s="756"/>
      <c r="Z232" s="756"/>
      <c r="AA232" s="756"/>
      <c r="AB232" s="756"/>
      <c r="AC232" s="756"/>
      <c r="AD232" s="756"/>
      <c r="AE232" s="12"/>
      <c r="AF232" s="122"/>
    </row>
    <row r="233" spans="1:155" s="72" customFormat="1" ht="15" customHeight="1">
      <c r="A233" s="131"/>
      <c r="B233" s="625" t="str">
        <f>IF(OR(AH204=AJ204,AH204=AL204),"","Error: Debe completar toda la información requerida.")</f>
        <v/>
      </c>
      <c r="C233" s="625"/>
      <c r="D233" s="625"/>
      <c r="E233" s="625"/>
      <c r="F233" s="625"/>
      <c r="G233" s="625"/>
      <c r="H233" s="625"/>
      <c r="I233" s="625"/>
      <c r="J233" s="625"/>
      <c r="K233" s="625"/>
      <c r="L233" s="625"/>
      <c r="M233" s="625"/>
      <c r="N233" s="625"/>
      <c r="O233" s="625"/>
      <c r="P233" s="625"/>
      <c r="Q233" s="625"/>
      <c r="R233" s="625"/>
      <c r="S233" s="625"/>
      <c r="T233" s="625"/>
      <c r="U233" s="625"/>
      <c r="V233" s="625"/>
      <c r="W233" s="625"/>
      <c r="X233" s="625"/>
      <c r="Y233" s="625"/>
      <c r="Z233" s="625"/>
      <c r="AA233" s="625"/>
      <c r="AB233" s="625"/>
      <c r="AC233" s="625"/>
      <c r="AD233" s="625"/>
      <c r="AE233" s="12"/>
      <c r="AF233" s="122"/>
    </row>
    <row r="234" spans="1:155" s="72" customFormat="1" ht="15" customHeight="1">
      <c r="A234" s="131"/>
      <c r="B234" s="132"/>
      <c r="C234" s="132"/>
      <c r="D234" s="132"/>
      <c r="E234" s="132"/>
      <c r="F234" s="132"/>
      <c r="G234" s="132"/>
      <c r="H234" s="132"/>
      <c r="I234" s="132"/>
      <c r="J234" s="132"/>
      <c r="K234" s="132"/>
      <c r="L234" s="132"/>
      <c r="M234" s="132"/>
      <c r="N234" s="132"/>
      <c r="O234" s="132"/>
      <c r="P234" s="132"/>
      <c r="Q234" s="132"/>
      <c r="R234" s="132"/>
      <c r="S234" s="132"/>
      <c r="T234" s="132"/>
      <c r="U234" s="132"/>
      <c r="V234" s="132"/>
      <c r="W234" s="132"/>
      <c r="X234" s="132"/>
      <c r="Y234" s="132"/>
      <c r="Z234" s="132"/>
      <c r="AA234" s="132"/>
      <c r="AB234" s="132"/>
      <c r="AC234" s="132"/>
      <c r="AD234" s="132"/>
      <c r="AE234" s="12"/>
      <c r="AF234" s="122"/>
    </row>
    <row r="235" spans="1:155" s="72" customFormat="1" ht="15" customHeight="1">
      <c r="A235" s="131"/>
      <c r="B235" s="15"/>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c r="AE235" s="12"/>
      <c r="AF235" s="122"/>
    </row>
    <row r="236" spans="1:155" s="72" customFormat="1" ht="24" customHeight="1">
      <c r="A236" s="131" t="s">
        <v>814</v>
      </c>
      <c r="B236" s="841" t="s">
        <v>1011</v>
      </c>
      <c r="C236" s="841"/>
      <c r="D236" s="841"/>
      <c r="E236" s="841"/>
      <c r="F236" s="841"/>
      <c r="G236" s="841"/>
      <c r="H236" s="841"/>
      <c r="I236" s="841"/>
      <c r="J236" s="841"/>
      <c r="K236" s="841"/>
      <c r="L236" s="841"/>
      <c r="M236" s="841"/>
      <c r="N236" s="841"/>
      <c r="O236" s="841"/>
      <c r="P236" s="841"/>
      <c r="Q236" s="841"/>
      <c r="R236" s="841"/>
      <c r="S236" s="841"/>
      <c r="T236" s="841"/>
      <c r="U236" s="841"/>
      <c r="V236" s="841"/>
      <c r="W236" s="841"/>
      <c r="X236" s="841"/>
      <c r="Y236" s="841"/>
      <c r="Z236" s="841"/>
      <c r="AA236" s="841"/>
      <c r="AB236" s="841"/>
      <c r="AC236" s="841"/>
      <c r="AD236" s="841"/>
      <c r="AE236" s="12"/>
      <c r="AF236" s="122"/>
      <c r="AH236" s="627" t="s">
        <v>7211</v>
      </c>
      <c r="AI236" s="627"/>
      <c r="AJ236" s="627" t="s">
        <v>7212</v>
      </c>
      <c r="AK236" s="627"/>
      <c r="AL236" s="627" t="s">
        <v>7213</v>
      </c>
      <c r="AM236" s="627"/>
    </row>
    <row r="237" spans="1:155" s="72" customFormat="1" ht="24" customHeight="1">
      <c r="A237" s="167"/>
      <c r="B237" s="146"/>
      <c r="C237" s="578" t="s">
        <v>1952</v>
      </c>
      <c r="D237" s="578"/>
      <c r="E237" s="578"/>
      <c r="F237" s="578"/>
      <c r="G237" s="578"/>
      <c r="H237" s="578"/>
      <c r="I237" s="578"/>
      <c r="J237" s="578"/>
      <c r="K237" s="578"/>
      <c r="L237" s="578"/>
      <c r="M237" s="578"/>
      <c r="N237" s="578"/>
      <c r="O237" s="578"/>
      <c r="P237" s="578"/>
      <c r="Q237" s="578"/>
      <c r="R237" s="578"/>
      <c r="S237" s="578"/>
      <c r="T237" s="578"/>
      <c r="U237" s="578"/>
      <c r="V237" s="578"/>
      <c r="W237" s="578"/>
      <c r="X237" s="578"/>
      <c r="Y237" s="578"/>
      <c r="Z237" s="578"/>
      <c r="AA237" s="578"/>
      <c r="AB237" s="578"/>
      <c r="AC237" s="578"/>
      <c r="AD237" s="578"/>
      <c r="AE237" s="12"/>
      <c r="AF237" s="122"/>
      <c r="AH237" s="907">
        <f>COUNTBLANK(J242:AD250)</f>
        <v>189</v>
      </c>
      <c r="AI237" s="907"/>
      <c r="AJ237" s="627">
        <v>189</v>
      </c>
      <c r="AK237" s="627"/>
      <c r="AL237" s="627">
        <v>0</v>
      </c>
      <c r="AM237" s="627"/>
    </row>
    <row r="238" spans="1:155" s="72" customFormat="1" ht="15" customHeight="1">
      <c r="A238" s="121"/>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2"/>
      <c r="AF238" s="122"/>
    </row>
    <row r="239" spans="1:155" ht="24" customHeight="1">
      <c r="A239" s="121"/>
      <c r="C239" s="670" t="s">
        <v>389</v>
      </c>
      <c r="D239" s="670"/>
      <c r="E239" s="670"/>
      <c r="F239" s="670"/>
      <c r="G239" s="670"/>
      <c r="H239" s="670"/>
      <c r="I239" s="670"/>
      <c r="J239" s="558" t="s">
        <v>551</v>
      </c>
      <c r="K239" s="558"/>
      <c r="L239" s="558"/>
      <c r="M239" s="558"/>
      <c r="N239" s="558"/>
      <c r="O239" s="558"/>
      <c r="P239" s="558"/>
      <c r="Q239" s="558"/>
      <c r="R239" s="558"/>
      <c r="S239" s="558"/>
      <c r="T239" s="558"/>
      <c r="U239" s="558"/>
      <c r="V239" s="558"/>
      <c r="W239" s="558"/>
      <c r="X239" s="558"/>
      <c r="Y239" s="558"/>
      <c r="Z239" s="558"/>
      <c r="AA239" s="558"/>
      <c r="AB239" s="558"/>
      <c r="AC239" s="558"/>
      <c r="AD239" s="558"/>
      <c r="EA239" s="639" t="s">
        <v>7295</v>
      </c>
      <c r="EB239" s="640"/>
      <c r="EC239" s="640"/>
      <c r="ED239" s="640"/>
      <c r="EE239" s="640"/>
      <c r="EF239" s="640"/>
      <c r="EG239" s="640"/>
      <c r="EH239" s="640"/>
      <c r="EI239" s="640"/>
      <c r="EJ239" s="640"/>
      <c r="EK239" s="640"/>
      <c r="EL239" s="640"/>
      <c r="EM239" s="640"/>
      <c r="EN239" s="640"/>
      <c r="EO239" s="640"/>
      <c r="EP239" s="640"/>
      <c r="EQ239" s="640"/>
      <c r="ER239" s="640"/>
      <c r="ES239" s="640"/>
      <c r="ET239" s="640"/>
      <c r="EU239" s="640"/>
      <c r="EV239" s="641"/>
    </row>
    <row r="240" spans="1:155" ht="120" customHeight="1">
      <c r="C240" s="670"/>
      <c r="D240" s="670"/>
      <c r="E240" s="670"/>
      <c r="F240" s="670"/>
      <c r="G240" s="670"/>
      <c r="H240" s="670"/>
      <c r="I240" s="670"/>
      <c r="J240" s="901" t="s">
        <v>113</v>
      </c>
      <c r="K240" s="902" t="s">
        <v>342</v>
      </c>
      <c r="L240" s="902" t="s">
        <v>343</v>
      </c>
      <c r="M240" s="904" t="s">
        <v>344</v>
      </c>
      <c r="N240" s="905"/>
      <c r="O240" s="906"/>
      <c r="P240" s="776" t="s">
        <v>1950</v>
      </c>
      <c r="Q240" s="948"/>
      <c r="R240" s="777"/>
      <c r="S240" s="776" t="s">
        <v>345</v>
      </c>
      <c r="T240" s="948"/>
      <c r="U240" s="777"/>
      <c r="V240" s="776" t="s">
        <v>346</v>
      </c>
      <c r="W240" s="948"/>
      <c r="X240" s="777"/>
      <c r="Y240" s="904" t="s">
        <v>347</v>
      </c>
      <c r="Z240" s="905"/>
      <c r="AA240" s="906"/>
      <c r="AB240" s="904" t="s">
        <v>552</v>
      </c>
      <c r="AC240" s="905"/>
      <c r="AD240" s="906"/>
      <c r="AH240" s="627" t="s">
        <v>7220</v>
      </c>
      <c r="AI240" s="627"/>
      <c r="AJ240" s="627"/>
      <c r="AK240" s="627"/>
      <c r="AL240" s="627"/>
      <c r="AM240" s="627"/>
      <c r="AN240" s="627"/>
      <c r="AO240" s="639"/>
      <c r="AP240" s="273"/>
      <c r="AQ240" s="641" t="s">
        <v>7286</v>
      </c>
      <c r="AR240" s="627"/>
      <c r="AS240" s="627"/>
      <c r="AT240" s="627"/>
      <c r="AU240" s="627"/>
      <c r="AV240" s="627"/>
      <c r="AW240" s="627"/>
      <c r="AX240" s="627"/>
      <c r="AY240" s="273"/>
      <c r="AZ240" s="627" t="s">
        <v>7287</v>
      </c>
      <c r="BA240" s="627"/>
      <c r="BB240" s="627"/>
      <c r="BC240" s="627"/>
      <c r="BD240" s="627"/>
      <c r="BE240" s="627"/>
      <c r="BF240" s="627"/>
      <c r="BG240" s="627"/>
      <c r="BH240" s="273"/>
      <c r="BI240" s="627" t="s">
        <v>7288</v>
      </c>
      <c r="BJ240" s="627"/>
      <c r="BK240" s="627"/>
      <c r="BL240" s="627"/>
      <c r="BM240" s="627"/>
      <c r="BN240" s="627"/>
      <c r="BO240" s="627"/>
      <c r="BP240" s="627"/>
      <c r="BQ240" s="273"/>
      <c r="BR240" s="627" t="s">
        <v>7289</v>
      </c>
      <c r="BS240" s="627"/>
      <c r="BT240" s="627"/>
      <c r="BU240" s="627"/>
      <c r="BV240" s="627"/>
      <c r="BW240" s="627"/>
      <c r="BX240" s="627"/>
      <c r="BY240" s="627"/>
      <c r="BZ240" s="273"/>
      <c r="CA240" s="627" t="s">
        <v>7290</v>
      </c>
      <c r="CB240" s="627"/>
      <c r="CC240" s="627"/>
      <c r="CD240" s="627"/>
      <c r="CE240" s="627"/>
      <c r="CF240" s="627"/>
      <c r="CG240" s="627"/>
      <c r="CH240" s="627"/>
      <c r="CI240" s="273"/>
      <c r="CJ240" s="627" t="s">
        <v>7291</v>
      </c>
      <c r="CK240" s="627"/>
      <c r="CL240" s="627"/>
      <c r="CM240" s="627"/>
      <c r="CN240" s="627"/>
      <c r="CO240" s="627"/>
      <c r="CP240" s="627"/>
      <c r="CQ240" s="627"/>
      <c r="CR240" s="273"/>
      <c r="CS240" s="627" t="s">
        <v>7292</v>
      </c>
      <c r="CT240" s="627"/>
      <c r="CU240" s="627"/>
      <c r="CV240" s="627"/>
      <c r="CW240" s="627"/>
      <c r="CX240" s="627"/>
      <c r="CY240" s="627"/>
      <c r="CZ240" s="627"/>
      <c r="DA240" s="273"/>
      <c r="DB240" s="627" t="s">
        <v>7293</v>
      </c>
      <c r="DC240" s="627"/>
      <c r="DD240" s="627"/>
      <c r="DE240" s="627"/>
      <c r="DF240" s="627"/>
      <c r="DG240" s="627"/>
      <c r="DH240" s="627"/>
      <c r="DI240" s="627"/>
      <c r="DJ240" s="273"/>
      <c r="DK240" s="627" t="s">
        <v>7294</v>
      </c>
      <c r="DL240" s="627"/>
      <c r="DM240" s="627"/>
      <c r="DN240" s="627"/>
      <c r="DO240" s="627"/>
      <c r="DP240" s="627"/>
      <c r="DQ240" s="627"/>
      <c r="DR240" s="627"/>
      <c r="DS240" s="273"/>
      <c r="DT240" s="747" t="s">
        <v>7224</v>
      </c>
      <c r="DU240" s="747"/>
      <c r="DV240" s="747"/>
      <c r="DW240" s="747"/>
      <c r="DX240" s="747"/>
      <c r="DY240" s="748"/>
      <c r="EA240" s="901" t="s">
        <v>7248</v>
      </c>
      <c r="EB240" s="901" t="s">
        <v>113</v>
      </c>
      <c r="EC240" s="902" t="s">
        <v>342</v>
      </c>
      <c r="ED240" s="902" t="s">
        <v>343</v>
      </c>
      <c r="EE240" s="904" t="s">
        <v>344</v>
      </c>
      <c r="EF240" s="905"/>
      <c r="EG240" s="906"/>
      <c r="EH240" s="904" t="s">
        <v>1950</v>
      </c>
      <c r="EI240" s="905"/>
      <c r="EJ240" s="906"/>
      <c r="EK240" s="904" t="s">
        <v>345</v>
      </c>
      <c r="EL240" s="905"/>
      <c r="EM240" s="906"/>
      <c r="EN240" s="904" t="s">
        <v>346</v>
      </c>
      <c r="EO240" s="905"/>
      <c r="EP240" s="906"/>
      <c r="EQ240" s="904" t="s">
        <v>347</v>
      </c>
      <c r="ER240" s="905"/>
      <c r="ES240" s="906"/>
      <c r="ET240" s="904" t="s">
        <v>552</v>
      </c>
      <c r="EU240" s="905"/>
      <c r="EV240" s="906"/>
      <c r="EX240" s="666" t="s">
        <v>7285</v>
      </c>
      <c r="EY240" s="666"/>
    </row>
    <row r="241" spans="1:155" ht="48" customHeight="1">
      <c r="C241" s="670"/>
      <c r="D241" s="670"/>
      <c r="E241" s="670"/>
      <c r="F241" s="670"/>
      <c r="G241" s="670"/>
      <c r="H241" s="670"/>
      <c r="I241" s="670"/>
      <c r="J241" s="822"/>
      <c r="K241" s="903"/>
      <c r="L241" s="903"/>
      <c r="M241" s="97" t="s">
        <v>350</v>
      </c>
      <c r="N241" s="111" t="s">
        <v>342</v>
      </c>
      <c r="O241" s="111" t="s">
        <v>343</v>
      </c>
      <c r="P241" s="97" t="s">
        <v>350</v>
      </c>
      <c r="Q241" s="111" t="s">
        <v>342</v>
      </c>
      <c r="R241" s="111" t="s">
        <v>343</v>
      </c>
      <c r="S241" s="97" t="s">
        <v>350</v>
      </c>
      <c r="T241" s="111" t="s">
        <v>342</v>
      </c>
      <c r="U241" s="111" t="s">
        <v>343</v>
      </c>
      <c r="V241" s="97" t="s">
        <v>350</v>
      </c>
      <c r="W241" s="111" t="s">
        <v>342</v>
      </c>
      <c r="X241" s="111" t="s">
        <v>343</v>
      </c>
      <c r="Y241" s="97" t="s">
        <v>350</v>
      </c>
      <c r="Z241" s="111" t="s">
        <v>342</v>
      </c>
      <c r="AA241" s="111" t="s">
        <v>343</v>
      </c>
      <c r="AB241" s="97" t="s">
        <v>350</v>
      </c>
      <c r="AC241" s="111" t="s">
        <v>342</v>
      </c>
      <c r="AD241" s="111" t="s">
        <v>343</v>
      </c>
      <c r="AH241" s="627" t="s">
        <v>7220</v>
      </c>
      <c r="AI241" s="627"/>
      <c r="AJ241" s="627" t="s">
        <v>7221</v>
      </c>
      <c r="AK241" s="627"/>
      <c r="AL241" s="627" t="s">
        <v>7222</v>
      </c>
      <c r="AM241" s="627"/>
      <c r="AN241" s="627" t="s">
        <v>7223</v>
      </c>
      <c r="AO241" s="639"/>
      <c r="AP241" s="274"/>
      <c r="AQ241" s="641" t="s">
        <v>7220</v>
      </c>
      <c r="AR241" s="627"/>
      <c r="AS241" s="627" t="s">
        <v>7221</v>
      </c>
      <c r="AT241" s="627"/>
      <c r="AU241" s="627" t="s">
        <v>7222</v>
      </c>
      <c r="AV241" s="627"/>
      <c r="AW241" s="627" t="s">
        <v>7223</v>
      </c>
      <c r="AX241" s="627"/>
      <c r="AY241" s="274"/>
      <c r="AZ241" s="627" t="s">
        <v>7220</v>
      </c>
      <c r="BA241" s="627"/>
      <c r="BB241" s="627" t="s">
        <v>7221</v>
      </c>
      <c r="BC241" s="627"/>
      <c r="BD241" s="627" t="s">
        <v>7222</v>
      </c>
      <c r="BE241" s="627"/>
      <c r="BF241" s="627" t="s">
        <v>7223</v>
      </c>
      <c r="BG241" s="627"/>
      <c r="BH241" s="274"/>
      <c r="BI241" s="627" t="s">
        <v>7220</v>
      </c>
      <c r="BJ241" s="627"/>
      <c r="BK241" s="627" t="s">
        <v>7221</v>
      </c>
      <c r="BL241" s="627"/>
      <c r="BM241" s="627" t="s">
        <v>7222</v>
      </c>
      <c r="BN241" s="627"/>
      <c r="BO241" s="627" t="s">
        <v>7223</v>
      </c>
      <c r="BP241" s="627"/>
      <c r="BQ241" s="274"/>
      <c r="BR241" s="627" t="s">
        <v>7220</v>
      </c>
      <c r="BS241" s="627"/>
      <c r="BT241" s="627" t="s">
        <v>7221</v>
      </c>
      <c r="BU241" s="627"/>
      <c r="BV241" s="627" t="s">
        <v>7222</v>
      </c>
      <c r="BW241" s="627"/>
      <c r="BX241" s="627" t="s">
        <v>7223</v>
      </c>
      <c r="BY241" s="627"/>
      <c r="BZ241" s="274"/>
      <c r="CA241" s="627" t="s">
        <v>7220</v>
      </c>
      <c r="CB241" s="627"/>
      <c r="CC241" s="627" t="s">
        <v>7221</v>
      </c>
      <c r="CD241" s="627"/>
      <c r="CE241" s="627" t="s">
        <v>7222</v>
      </c>
      <c r="CF241" s="627"/>
      <c r="CG241" s="627" t="s">
        <v>7223</v>
      </c>
      <c r="CH241" s="627"/>
      <c r="CI241" s="274"/>
      <c r="CJ241" s="627" t="s">
        <v>7220</v>
      </c>
      <c r="CK241" s="627"/>
      <c r="CL241" s="627" t="s">
        <v>7221</v>
      </c>
      <c r="CM241" s="627"/>
      <c r="CN241" s="627" t="s">
        <v>7222</v>
      </c>
      <c r="CO241" s="627"/>
      <c r="CP241" s="627" t="s">
        <v>7223</v>
      </c>
      <c r="CQ241" s="627"/>
      <c r="CR241" s="274"/>
      <c r="CS241" s="627" t="s">
        <v>7220</v>
      </c>
      <c r="CT241" s="627"/>
      <c r="CU241" s="627" t="s">
        <v>7221</v>
      </c>
      <c r="CV241" s="627"/>
      <c r="CW241" s="627" t="s">
        <v>7222</v>
      </c>
      <c r="CX241" s="627"/>
      <c r="CY241" s="627" t="s">
        <v>7223</v>
      </c>
      <c r="CZ241" s="627"/>
      <c r="DA241" s="274"/>
      <c r="DB241" s="627" t="s">
        <v>7220</v>
      </c>
      <c r="DC241" s="627"/>
      <c r="DD241" s="627" t="s">
        <v>7221</v>
      </c>
      <c r="DE241" s="627"/>
      <c r="DF241" s="627" t="s">
        <v>7222</v>
      </c>
      <c r="DG241" s="627"/>
      <c r="DH241" s="627" t="s">
        <v>7223</v>
      </c>
      <c r="DI241" s="627"/>
      <c r="DJ241" s="274"/>
      <c r="DK241" s="627" t="s">
        <v>7220</v>
      </c>
      <c r="DL241" s="627"/>
      <c r="DM241" s="627" t="s">
        <v>7221</v>
      </c>
      <c r="DN241" s="627"/>
      <c r="DO241" s="627" t="s">
        <v>7222</v>
      </c>
      <c r="DP241" s="627"/>
      <c r="DQ241" s="627" t="s">
        <v>7223</v>
      </c>
      <c r="DR241" s="627"/>
      <c r="DS241" s="274"/>
      <c r="DT241" s="747" t="s">
        <v>7225</v>
      </c>
      <c r="DU241" s="748"/>
      <c r="DV241" s="639" t="s">
        <v>7226</v>
      </c>
      <c r="DW241" s="641"/>
      <c r="DX241" s="639" t="s">
        <v>7227</v>
      </c>
      <c r="DY241" s="641"/>
      <c r="EA241" s="822"/>
      <c r="EB241" s="822"/>
      <c r="EC241" s="903"/>
      <c r="ED241" s="903"/>
      <c r="EE241" s="97" t="s">
        <v>350</v>
      </c>
      <c r="EF241" s="111" t="s">
        <v>342</v>
      </c>
      <c r="EG241" s="111" t="s">
        <v>343</v>
      </c>
      <c r="EH241" s="97" t="s">
        <v>350</v>
      </c>
      <c r="EI241" s="111" t="s">
        <v>342</v>
      </c>
      <c r="EJ241" s="111" t="s">
        <v>343</v>
      </c>
      <c r="EK241" s="97" t="s">
        <v>350</v>
      </c>
      <c r="EL241" s="111" t="s">
        <v>342</v>
      </c>
      <c r="EM241" s="111" t="s">
        <v>343</v>
      </c>
      <c r="EN241" s="97" t="s">
        <v>350</v>
      </c>
      <c r="EO241" s="111" t="s">
        <v>342</v>
      </c>
      <c r="EP241" s="111" t="s">
        <v>343</v>
      </c>
      <c r="EQ241" s="97" t="s">
        <v>350</v>
      </c>
      <c r="ER241" s="111" t="s">
        <v>342</v>
      </c>
      <c r="ES241" s="111" t="s">
        <v>343</v>
      </c>
      <c r="ET241" s="97" t="s">
        <v>350</v>
      </c>
      <c r="EU241" s="111" t="s">
        <v>342</v>
      </c>
      <c r="EV241" s="111" t="s">
        <v>343</v>
      </c>
      <c r="EX241" s="661">
        <f>IF($AH$237=$AJ$237,0,IF(COUNTIF(J242:AD250,"NS")=0,0,1))</f>
        <v>0</v>
      </c>
      <c r="EY241" s="661"/>
    </row>
    <row r="242" spans="1:155" s="72" customFormat="1" ht="15" customHeight="1">
      <c r="A242" s="131"/>
      <c r="B242" s="15"/>
      <c r="C242" s="81" t="s">
        <v>66</v>
      </c>
      <c r="D242" s="792" t="s">
        <v>300</v>
      </c>
      <c r="E242" s="793"/>
      <c r="F242" s="793"/>
      <c r="G242" s="793"/>
      <c r="H242" s="793"/>
      <c r="I242" s="793"/>
      <c r="J242" s="432"/>
      <c r="K242" s="432"/>
      <c r="L242" s="432"/>
      <c r="M242" s="433"/>
      <c r="N242" s="433"/>
      <c r="O242" s="433"/>
      <c r="P242" s="433"/>
      <c r="Q242" s="433"/>
      <c r="R242" s="433"/>
      <c r="S242" s="433"/>
      <c r="T242" s="433"/>
      <c r="U242" s="433"/>
      <c r="V242" s="433"/>
      <c r="W242" s="433"/>
      <c r="X242" s="433"/>
      <c r="Y242" s="433"/>
      <c r="Z242" s="433"/>
      <c r="AA242" s="433"/>
      <c r="AB242" s="433"/>
      <c r="AC242" s="432"/>
      <c r="AD242" s="432"/>
      <c r="AE242" s="12"/>
      <c r="AF242" s="122"/>
      <c r="AH242" s="627">
        <f t="shared" ref="AH242:AH250" si="194">J242</f>
        <v>0</v>
      </c>
      <c r="AI242" s="627"/>
      <c r="AJ242" s="627">
        <f t="shared" ref="AJ242:AJ250" si="195">COUNTIF(K242:L242,"NS")</f>
        <v>0</v>
      </c>
      <c r="AK242" s="627"/>
      <c r="AL242" s="627">
        <f t="shared" ref="AL242:AL250" si="196">IF(COUNTIF(K242:L242,"NA")=COUNTA($K$134:$L$135),"NA",SUM(K242:L242))</f>
        <v>0</v>
      </c>
      <c r="AM242" s="627"/>
      <c r="AN242" s="627">
        <f t="shared" ref="AN242:AN250" si="197">IF($AH$237=$AJ$237,0,IF(OR(AND(AH242=0,AJ242&gt;0),AND(AH242="NS",AL242&gt;0),AND(AH242="NS",AJ242=0, AL242=0),AND(AH242="NA",AJ242&gt;0,AL242=0)),1,IF(OR(AND(AH242&gt;0,AJ242=2),AND(AH242="NS",AJ242=2),AND(AH242="NS",AL242=0, AJ242&gt;0), AH242=AL242),0,1)))</f>
        <v>0</v>
      </c>
      <c r="AO242" s="639"/>
      <c r="AP242" s="274"/>
      <c r="AQ242" s="641">
        <f t="shared" ref="AQ242:AQ250" si="198">M242</f>
        <v>0</v>
      </c>
      <c r="AR242" s="627"/>
      <c r="AS242" s="627">
        <f t="shared" ref="AS242:AS250" si="199">COUNTIF(N242:O242,"NS")</f>
        <v>0</v>
      </c>
      <c r="AT242" s="627"/>
      <c r="AU242" s="627">
        <f t="shared" ref="AU242:AU250" si="200">IF(COUNTIF(N242:O242,"NA")=COUNTA($N$135:$O$135),"NA",SUM(N242:O242))</f>
        <v>0</v>
      </c>
      <c r="AV242" s="627"/>
      <c r="AW242" s="627">
        <f t="shared" ref="AW242:AW250" si="201">IF($AH$237=$AJ$237,0,IF(OR(AND(AQ242=0,AS242&gt;0),AND(AQ242="NS",AU242&gt;0),AND(AQ242="NS",AS242=0, AU242=0),AND(AQ242="NA",AS242&gt;0,AU242=0)),1,IF(OR(AND(AQ242&gt;0,AS242=2),AND(AQ242="NS",AS242=2),AND(AQ242="NS",AU242=0, AS242&gt;0), AQ242=AU242),0,1)))</f>
        <v>0</v>
      </c>
      <c r="AX242" s="639"/>
      <c r="AY242" s="274"/>
      <c r="AZ242" s="896">
        <f t="shared" ref="AZ242:AZ250" si="202">P242</f>
        <v>0</v>
      </c>
      <c r="BA242" s="627"/>
      <c r="BB242" s="627">
        <f t="shared" ref="BB242:BB250" si="203">COUNTIF(Q242:R242,"NS")</f>
        <v>0</v>
      </c>
      <c r="BC242" s="627"/>
      <c r="BD242" s="627">
        <f t="shared" ref="BD242:BD250" si="204">IF(COUNTIF(Q242:R242,"NA")=COUNTA($Q$135:$R$135),"NA",SUM(Q242:R242))</f>
        <v>0</v>
      </c>
      <c r="BE242" s="627"/>
      <c r="BF242" s="627">
        <f t="shared" ref="BF242:BF250" si="205">IF($AH$237=$AJ$237,0,IF(OR(AND(AZ242=0,BB242&gt;0),AND(AZ242="NS",BD242&gt;0),AND(AZ242="NS",BB242=0, BD242=0),AND(AZ242="NA",BB242&gt;0,BD242=0)),1,IF(OR(AND(AZ242&gt;0,BB242=2),AND(AZ242="NS",BB242=2),AND(AZ242="NS",BD242=0, BB242&gt;0), AZ242=BD242),0,1)))</f>
        <v>0</v>
      </c>
      <c r="BG242" s="639"/>
      <c r="BH242" s="274"/>
      <c r="BI242" s="627">
        <f t="shared" ref="BI242:BI250" si="206">S242</f>
        <v>0</v>
      </c>
      <c r="BJ242" s="627"/>
      <c r="BK242" s="627">
        <f t="shared" ref="BK242:BK250" si="207">COUNTIF(T242:U242,"NS")</f>
        <v>0</v>
      </c>
      <c r="BL242" s="627"/>
      <c r="BM242" s="627">
        <f t="shared" ref="BM242:BM250" si="208">IF(COUNTIF(T242:U242,"NA")=COUNTA($T$135:$U$135),"NA",SUM(T242:U242))</f>
        <v>0</v>
      </c>
      <c r="BN242" s="627"/>
      <c r="BO242" s="627">
        <f t="shared" ref="BO242:BO250" si="209">IF($AH$237=$AJ$237,0,IF(OR(AND(BI242=0,BK242&gt;0),AND(BI242="NS",BM242&gt;0),AND(BI242="NS",BK242=0, BM242=0),AND(BI242="NA",BK242&gt;0,BM242=0)),1,IF(OR(AND(BI242&gt;0,BK242=2),AND(BI242="NS",BK242=2),AND(BI242="NS",BM242=0, BK242&gt;0), BI242=BM242),0,1)))</f>
        <v>0</v>
      </c>
      <c r="BP242" s="639"/>
      <c r="BQ242" s="274"/>
      <c r="BR242" s="896">
        <f t="shared" ref="BR242:BR250" si="210">V242</f>
        <v>0</v>
      </c>
      <c r="BS242" s="627"/>
      <c r="BT242" s="627">
        <f t="shared" ref="BT242:BT250" si="211">COUNTIF(W242:X242,"NS")</f>
        <v>0</v>
      </c>
      <c r="BU242" s="627"/>
      <c r="BV242" s="627">
        <f t="shared" ref="BV242:BV250" si="212">IF(COUNTIF(W242:X242,"NA")=COUNTA($W$135:$X$135),"NA",SUM(W242:X242))</f>
        <v>0</v>
      </c>
      <c r="BW242" s="627"/>
      <c r="BX242" s="627">
        <f t="shared" ref="BX242:BX250" si="213">IF($AH$237=$AJ$237,0,IF(OR(AND(BR242=0,BT242&gt;0),AND(BR242="NS",BV242&gt;0),AND(BR242="NS",BT242=0, BV242=0),AND(BR242="NA",BT242&gt;0,BV242=0)),1,IF(OR(AND(BR242&gt;0,BT242=2),AND(BR242="NS",BT242=2),AND(BR242="NS",BV242=0, BT242&gt;0), BR242=BV242),0,1)))</f>
        <v>0</v>
      </c>
      <c r="BY242" s="639"/>
      <c r="BZ242" s="274"/>
      <c r="CA242" s="627">
        <f t="shared" ref="CA242:CA250" si="214">Y242</f>
        <v>0</v>
      </c>
      <c r="CB242" s="627"/>
      <c r="CC242" s="627">
        <f t="shared" ref="CC242:CC250" si="215">COUNTIF(Z242:AA242,"NS")</f>
        <v>0</v>
      </c>
      <c r="CD242" s="627"/>
      <c r="CE242" s="627">
        <f t="shared" ref="CE242:CE250" si="216">IF(COUNTIF(Z242:AA242,"NA")=COUNTA($Z$135:$AA$135),"NA",SUM(Z242:AA242))</f>
        <v>0</v>
      </c>
      <c r="CF242" s="627"/>
      <c r="CG242" s="627">
        <f t="shared" ref="CG242:CG250" si="217">IF($AH$237=$AJ$237,0,IF(OR(AND(CA242=0,CC242&gt;0),AND(CA242="NS",CE242&gt;0),AND(CA242="NS",CC242=0, CE242=0),AND(CA242="NA",CC242&gt;0,CE242=0)),1,IF(OR(AND(CA242&gt;0,CC242=2),AND(CA242="NS",CC242=2),AND(CA242="NS",CE242=0, CC242&gt;0), CA242=CE242),0,1)))</f>
        <v>0</v>
      </c>
      <c r="CH242" s="639"/>
      <c r="CI242" s="274"/>
      <c r="CJ242" s="627">
        <f t="shared" ref="CJ242:CJ250" si="218">AB242</f>
        <v>0</v>
      </c>
      <c r="CK242" s="627"/>
      <c r="CL242" s="627">
        <f t="shared" ref="CL242:CL250" si="219">COUNTIF(AC242:AD242,"NS")</f>
        <v>0</v>
      </c>
      <c r="CM242" s="627"/>
      <c r="CN242" s="627">
        <f t="shared" ref="CN242:CN250" si="220">IF(COUNTIF(AC242:AD242,"NA")=COUNTA($AC$135:$AD$135),"NA",SUM(AC242:AD242))</f>
        <v>0</v>
      </c>
      <c r="CO242" s="627"/>
      <c r="CP242" s="627">
        <f t="shared" ref="CP242:CP250" si="221">IF($AH$237=$AJ$237,0,IF(OR(AND(CJ242=0,CL242&gt;0),AND(CJ242="NS",CN242&gt;0),AND(CJ242="NS",CL242=0, CN242=0),AND(CJ242="NA",CL242&gt;0,CN242=0)),1,IF(OR(AND(CJ242&gt;0,CL242=2),AND(CJ242="NS",CL242=2),AND(CJ242="NS",CN242=0, CL242&gt;0), CJ242=CN242),0,1)))</f>
        <v>0</v>
      </c>
      <c r="CQ242" s="639"/>
      <c r="CR242" s="274"/>
      <c r="CS242" s="627">
        <f t="shared" ref="CS242:CS250" si="222">K242</f>
        <v>0</v>
      </c>
      <c r="CT242" s="627"/>
      <c r="CU242" s="627">
        <f t="shared" ref="CU242:CU250" si="223">COUNTIF(N242,"NS")+COUNTIF(Q242,"NS")+COUNTIF(T242,"NS")+COUNTIF(W242,"NS")+COUNTIF(Z242,"NS")+COUNTIF(AC242,"NS")</f>
        <v>0</v>
      </c>
      <c r="CV242" s="627"/>
      <c r="CW242" s="627">
        <f t="shared" ref="CW242:CW250" si="224">IF(COUNTIF(N242,"NA")+COUNTIF(Q242,"NA")+COUNTIF(T242,"NA")+COUNTIF(W242,"NA")+COUNTIF(Z242,"NA")+COUNTIF(AC242,"NA")=COUNTA($N$135,$Q$135,$T$135,$W$135,$Z$135,$AC$135),"NA",SUM(N242,Q242,T242,W242,Z242,AC242))</f>
        <v>0</v>
      </c>
      <c r="CX242" s="627"/>
      <c r="CY242" s="627">
        <f t="shared" ref="CY242:CY250" si="225">IF($AH$237=$AJ$237,0,IF(OR(AND(CS242=0,CU242&gt;0),AND(CS242="NS",CW242&gt;0),AND(CS242="NS",CU242=0, CW242=0),AND(CS242="NA",CU242&gt;0,CW242=0)),1,IF(OR(AND(CS242&gt;0,CU242=2),AND(CS242="NS",CU242=2),AND(CS242="NS",CW242=0, CU242&gt;0), CS242=CW242),0,1)))</f>
        <v>0</v>
      </c>
      <c r="CZ242" s="639"/>
      <c r="DA242" s="274"/>
      <c r="DB242" s="627">
        <f t="shared" ref="DB242:DB250" si="226">L242</f>
        <v>0</v>
      </c>
      <c r="DC242" s="627"/>
      <c r="DD242" s="627">
        <f t="shared" ref="DD242:DD250" si="227">COUNTIF(O242,"NS")+COUNTIF(R242,"NS")+COUNTIF(U242,"NS")+COUNTIF(X242,"NS")+COUNTIF(AA242,"NS")+COUNTIF(AD242,"NS")</f>
        <v>0</v>
      </c>
      <c r="DE242" s="627"/>
      <c r="DF242" s="627">
        <f t="shared" ref="DF242:DF250" si="228">IF(COUNTIF(O242,"NA")+COUNTIF(R242,"NA")+COUNTIF(U242,"NA")+COUNTIF(X242,"NA")+COUNTIF(AA242,"NA")+COUNTIF(AD242,"NA")=COUNTA($O$135,$R$135,$U$135,$X$135,$AA$135,$AD$135),"NA",SUM(O242,R242,U242,X242,AA242,AD242))</f>
        <v>0</v>
      </c>
      <c r="DG242" s="627"/>
      <c r="DH242" s="627">
        <f t="shared" ref="DH242:DH250" si="229">IF($AH$237=$AJ$237,0,IF(OR(AND(DB242=0,DD242&gt;0),AND(DB242="NS",DF242&gt;0),AND(DB242="NS",DD242=0, DF242=0),AND(DB242="NA",DD242&gt;0,DF242=0)),1,IF(OR(AND(DB242&gt;0,DD242=2),AND(DB242="NS",DD242=2),AND(DB242="NS",DF242=0, DD242&gt;0), DB242=DF242),0,1)))</f>
        <v>0</v>
      </c>
      <c r="DI242" s="639"/>
      <c r="DJ242" s="274"/>
      <c r="DK242" s="627">
        <f t="shared" ref="DK242:DK250" si="230">J242</f>
        <v>0</v>
      </c>
      <c r="DL242" s="627"/>
      <c r="DM242" s="896">
        <f t="shared" ref="DM242:DM250" si="231">COUNTIF(M242,"NS")+COUNTIF(P242,"NS")+COUNTIF(S242,"NS")+COUNTIF(V242,"NS")+COUNTIF(Y242,"NS")+COUNTIF(AB242,"NS")</f>
        <v>0</v>
      </c>
      <c r="DN242" s="627"/>
      <c r="DO242" s="627">
        <f t="shared" ref="DO242:DO250" si="232">IF(COUNTIF(M242,"NA")+COUNTIF(P242,"NA")+COUNTIF(S242,"NA")+COUNTIF(V242,"NA")+COUNTIF(Y242,"NA")+COUNTIF(AB242,"NA")=COUNTA($M$135,$P$135,$S$135,$V$135,$Y$135,$AB$135),"NA",SUM(M242,P242,S242,V242,Y242,AB242))</f>
        <v>0</v>
      </c>
      <c r="DP242" s="627"/>
      <c r="DQ242" s="627">
        <f t="shared" ref="DQ242:DQ250" si="233">IF($AH$237=$AJ$237,0,IF(OR(AND(DK242=0,DM242&gt;0),AND(DK242="NS",DO242&gt;0),AND(DK242="NS",DM242=0, DO242=0),AND(DK242="NA",DM242&gt;0,DO242=0)),1,IF(OR(AND(DK242&gt;0,DM242=2),AND(DK242="NS",DM242=2),AND(DK242="NS",DO242=0, DM242&gt;0), DK242=DO242),0,1)))</f>
        <v>0</v>
      </c>
      <c r="DR242" s="639"/>
      <c r="DS242" s="274"/>
      <c r="DT242" s="747">
        <f t="shared" ref="DT242:DT250" si="234">IF(SUM(AN242,AW242,BF242,BO242,BX242,CG242,CP242,CY242,DH242,DQ242)=0,0,1)</f>
        <v>0</v>
      </c>
      <c r="DU242" s="748"/>
      <c r="DV242" s="639" t="str">
        <f>IF(DT242=0,"",IF(SUM($DT$242:DT242)=1,DX242,IF($DT$251&gt;SUM($DT$242:DT242),_xlfn.CONCAT(", ",DX242),IF($DT$251=SUM($DT$242:DT242),_xlfn.CONCAT(" y ",DX242,".")))))</f>
        <v/>
      </c>
      <c r="DW242" s="641" t="str">
        <f>IF(DU242=0,"", IF(SUM($AN242:DU$519)=1,DX242, IF($AN$526&gt;SUM($AN242:DU$519),_xlfn.CONCAT(", ",DX242), IF($AN$526=SUM($AN242:DU$519),_xlfn.CONCAT(" y ",DX242,".")))))</f>
        <v/>
      </c>
      <c r="DX242" s="639">
        <f t="shared" ref="DX242:DX250" si="235">_xlfn.NUMBERVALUE(C242)</f>
        <v>1</v>
      </c>
      <c r="DY242" s="641"/>
      <c r="DZ242" s="101"/>
      <c r="EA242" s="112">
        <v>2.2000000000000002</v>
      </c>
      <c r="EB242" s="147">
        <f>$M$118</f>
        <v>0</v>
      </c>
      <c r="EC242" s="147">
        <f>$S$118</f>
        <v>0</v>
      </c>
      <c r="ED242" s="147">
        <f>$Y$118</f>
        <v>0</v>
      </c>
      <c r="EE242" s="147">
        <f>$M$112</f>
        <v>0</v>
      </c>
      <c r="EF242" s="147">
        <f>$S$112</f>
        <v>0</v>
      </c>
      <c r="EG242" s="147">
        <f>$Y$112</f>
        <v>0</v>
      </c>
      <c r="EH242" s="147">
        <f>$M$113</f>
        <v>0</v>
      </c>
      <c r="EI242" s="147">
        <f>$S$113</f>
        <v>0</v>
      </c>
      <c r="EJ242" s="147">
        <f>$Y$113</f>
        <v>0</v>
      </c>
      <c r="EK242" s="112">
        <f>$M$114</f>
        <v>0</v>
      </c>
      <c r="EL242" s="112">
        <f>$S$114</f>
        <v>0</v>
      </c>
      <c r="EM242" s="112">
        <f>$Y$114</f>
        <v>0</v>
      </c>
      <c r="EN242" s="112">
        <f>$M$115</f>
        <v>0</v>
      </c>
      <c r="EO242" s="112">
        <f>$S$115</f>
        <v>0</v>
      </c>
      <c r="EP242" s="112">
        <f>$Y$115</f>
        <v>0</v>
      </c>
      <c r="EQ242" s="112">
        <f>$M$116</f>
        <v>0</v>
      </c>
      <c r="ER242" s="112">
        <f>$S$116</f>
        <v>0</v>
      </c>
      <c r="ES242" s="112">
        <f>$Y$116</f>
        <v>0</v>
      </c>
      <c r="ET242" s="112">
        <f>$M$117</f>
        <v>0</v>
      </c>
      <c r="EU242" s="112">
        <f>$S$117</f>
        <v>0</v>
      </c>
      <c r="EV242" s="112">
        <f>$Y$117</f>
        <v>0</v>
      </c>
      <c r="EW242" s="101"/>
      <c r="EX242" s="101"/>
      <c r="EY242" s="101"/>
    </row>
    <row r="243" spans="1:155" s="72" customFormat="1" ht="15" customHeight="1">
      <c r="A243" s="131"/>
      <c r="B243" s="15"/>
      <c r="C243" s="81" t="s">
        <v>67</v>
      </c>
      <c r="D243" s="792" t="s">
        <v>302</v>
      </c>
      <c r="E243" s="793"/>
      <c r="F243" s="793"/>
      <c r="G243" s="793"/>
      <c r="H243" s="793"/>
      <c r="I243" s="793"/>
      <c r="J243" s="432"/>
      <c r="K243" s="432"/>
      <c r="L243" s="432"/>
      <c r="M243" s="432"/>
      <c r="N243" s="432"/>
      <c r="O243" s="432"/>
      <c r="P243" s="432"/>
      <c r="Q243" s="432"/>
      <c r="R243" s="432"/>
      <c r="S243" s="432"/>
      <c r="T243" s="432"/>
      <c r="U243" s="432"/>
      <c r="V243" s="432"/>
      <c r="W243" s="432"/>
      <c r="X243" s="432"/>
      <c r="Y243" s="432"/>
      <c r="Z243" s="432"/>
      <c r="AA243" s="432"/>
      <c r="AB243" s="432"/>
      <c r="AC243" s="432"/>
      <c r="AD243" s="432"/>
      <c r="AE243" s="12"/>
      <c r="AF243" s="122"/>
      <c r="AH243" s="627">
        <f t="shared" si="194"/>
        <v>0</v>
      </c>
      <c r="AI243" s="627"/>
      <c r="AJ243" s="627">
        <f t="shared" si="195"/>
        <v>0</v>
      </c>
      <c r="AK243" s="627"/>
      <c r="AL243" s="627">
        <f t="shared" si="196"/>
        <v>0</v>
      </c>
      <c r="AM243" s="627"/>
      <c r="AN243" s="627">
        <f t="shared" si="197"/>
        <v>0</v>
      </c>
      <c r="AO243" s="639"/>
      <c r="AP243" s="274"/>
      <c r="AQ243" s="641">
        <f t="shared" si="198"/>
        <v>0</v>
      </c>
      <c r="AR243" s="627"/>
      <c r="AS243" s="627">
        <f t="shared" si="199"/>
        <v>0</v>
      </c>
      <c r="AT243" s="627"/>
      <c r="AU243" s="627">
        <f t="shared" si="200"/>
        <v>0</v>
      </c>
      <c r="AV243" s="627"/>
      <c r="AW243" s="627">
        <f t="shared" si="201"/>
        <v>0</v>
      </c>
      <c r="AX243" s="639"/>
      <c r="AY243" s="274"/>
      <c r="AZ243" s="896">
        <f t="shared" si="202"/>
        <v>0</v>
      </c>
      <c r="BA243" s="627"/>
      <c r="BB243" s="627">
        <f t="shared" si="203"/>
        <v>0</v>
      </c>
      <c r="BC243" s="627"/>
      <c r="BD243" s="627">
        <f t="shared" si="204"/>
        <v>0</v>
      </c>
      <c r="BE243" s="627"/>
      <c r="BF243" s="627">
        <f t="shared" si="205"/>
        <v>0</v>
      </c>
      <c r="BG243" s="639"/>
      <c r="BH243" s="274"/>
      <c r="BI243" s="627">
        <f t="shared" si="206"/>
        <v>0</v>
      </c>
      <c r="BJ243" s="627"/>
      <c r="BK243" s="627">
        <f t="shared" si="207"/>
        <v>0</v>
      </c>
      <c r="BL243" s="627"/>
      <c r="BM243" s="627">
        <f t="shared" si="208"/>
        <v>0</v>
      </c>
      <c r="BN243" s="627"/>
      <c r="BO243" s="627">
        <f t="shared" si="209"/>
        <v>0</v>
      </c>
      <c r="BP243" s="639"/>
      <c r="BQ243" s="274"/>
      <c r="BR243" s="896">
        <f t="shared" si="210"/>
        <v>0</v>
      </c>
      <c r="BS243" s="627"/>
      <c r="BT243" s="627">
        <f t="shared" si="211"/>
        <v>0</v>
      </c>
      <c r="BU243" s="627"/>
      <c r="BV243" s="627">
        <f t="shared" si="212"/>
        <v>0</v>
      </c>
      <c r="BW243" s="627"/>
      <c r="BX243" s="627">
        <f t="shared" si="213"/>
        <v>0</v>
      </c>
      <c r="BY243" s="639"/>
      <c r="BZ243" s="274"/>
      <c r="CA243" s="627">
        <f t="shared" si="214"/>
        <v>0</v>
      </c>
      <c r="CB243" s="627"/>
      <c r="CC243" s="627">
        <f t="shared" si="215"/>
        <v>0</v>
      </c>
      <c r="CD243" s="627"/>
      <c r="CE243" s="627">
        <f t="shared" si="216"/>
        <v>0</v>
      </c>
      <c r="CF243" s="627"/>
      <c r="CG243" s="627">
        <f t="shared" si="217"/>
        <v>0</v>
      </c>
      <c r="CH243" s="639"/>
      <c r="CI243" s="274"/>
      <c r="CJ243" s="627">
        <f t="shared" si="218"/>
        <v>0</v>
      </c>
      <c r="CK243" s="627"/>
      <c r="CL243" s="627">
        <f t="shared" si="219"/>
        <v>0</v>
      </c>
      <c r="CM243" s="627"/>
      <c r="CN243" s="627">
        <f t="shared" si="220"/>
        <v>0</v>
      </c>
      <c r="CO243" s="627"/>
      <c r="CP243" s="627">
        <f t="shared" si="221"/>
        <v>0</v>
      </c>
      <c r="CQ243" s="639"/>
      <c r="CR243" s="274"/>
      <c r="CS243" s="627">
        <f t="shared" si="222"/>
        <v>0</v>
      </c>
      <c r="CT243" s="627"/>
      <c r="CU243" s="627">
        <f t="shared" si="223"/>
        <v>0</v>
      </c>
      <c r="CV243" s="627"/>
      <c r="CW243" s="627">
        <f t="shared" si="224"/>
        <v>0</v>
      </c>
      <c r="CX243" s="627"/>
      <c r="CY243" s="627">
        <f t="shared" si="225"/>
        <v>0</v>
      </c>
      <c r="CZ243" s="639"/>
      <c r="DA243" s="274"/>
      <c r="DB243" s="627">
        <f t="shared" si="226"/>
        <v>0</v>
      </c>
      <c r="DC243" s="627"/>
      <c r="DD243" s="627">
        <f t="shared" si="227"/>
        <v>0</v>
      </c>
      <c r="DE243" s="627"/>
      <c r="DF243" s="627">
        <f t="shared" si="228"/>
        <v>0</v>
      </c>
      <c r="DG243" s="627"/>
      <c r="DH243" s="627">
        <f t="shared" si="229"/>
        <v>0</v>
      </c>
      <c r="DI243" s="639"/>
      <c r="DJ243" s="274"/>
      <c r="DK243" s="627">
        <f t="shared" si="230"/>
        <v>0</v>
      </c>
      <c r="DL243" s="627"/>
      <c r="DM243" s="896">
        <f t="shared" si="231"/>
        <v>0</v>
      </c>
      <c r="DN243" s="627"/>
      <c r="DO243" s="627">
        <f t="shared" si="232"/>
        <v>0</v>
      </c>
      <c r="DP243" s="627"/>
      <c r="DQ243" s="627">
        <f t="shared" si="233"/>
        <v>0</v>
      </c>
      <c r="DR243" s="639"/>
      <c r="DS243" s="274"/>
      <c r="DT243" s="747">
        <f t="shared" si="234"/>
        <v>0</v>
      </c>
      <c r="DU243" s="748"/>
      <c r="DV243" s="639" t="str">
        <f>IF(DT243=0,"",IF(SUM($DT$242:DT243)=1,DX243,IF($DT$251&gt;SUM($DT$242:DT243),_xlfn.CONCAT(", ",DX243),IF($DT$251=SUM($DT$242:DT243),_xlfn.CONCAT(" y ",DX243,".")))))</f>
        <v/>
      </c>
      <c r="DW243" s="641" t="str">
        <f>IF(DU243=0,"", IF(SUM($AN243:DU$519)=1,DX243, IF($AN$526&gt;SUM($AN243:DU$519),_xlfn.CONCAT(", ",DX243), IF($AN$526=SUM($AN243:DU$519),_xlfn.CONCAT(" y ",DX243,".")))))</f>
        <v/>
      </c>
      <c r="DX243" s="639">
        <f t="shared" si="235"/>
        <v>2</v>
      </c>
      <c r="DY243" s="641"/>
      <c r="DZ243" s="101"/>
      <c r="EA243" s="112">
        <v>2.7</v>
      </c>
      <c r="EB243" s="147">
        <f>J251</f>
        <v>0</v>
      </c>
      <c r="EC243" s="147">
        <f t="shared" ref="EC243:EV243" si="236">K251</f>
        <v>0</v>
      </c>
      <c r="ED243" s="147">
        <f t="shared" si="236"/>
        <v>0</v>
      </c>
      <c r="EE243" s="147">
        <f t="shared" si="236"/>
        <v>0</v>
      </c>
      <c r="EF243" s="147">
        <f t="shared" si="236"/>
        <v>0</v>
      </c>
      <c r="EG243" s="147">
        <f t="shared" si="236"/>
        <v>0</v>
      </c>
      <c r="EH243" s="147">
        <f t="shared" si="236"/>
        <v>0</v>
      </c>
      <c r="EI243" s="147">
        <f t="shared" si="236"/>
        <v>0</v>
      </c>
      <c r="EJ243" s="147">
        <f t="shared" si="236"/>
        <v>0</v>
      </c>
      <c r="EK243" s="147">
        <f t="shared" si="236"/>
        <v>0</v>
      </c>
      <c r="EL243" s="147">
        <f t="shared" si="236"/>
        <v>0</v>
      </c>
      <c r="EM243" s="147">
        <f t="shared" si="236"/>
        <v>0</v>
      </c>
      <c r="EN243" s="147">
        <f t="shared" si="236"/>
        <v>0</v>
      </c>
      <c r="EO243" s="147">
        <f t="shared" si="236"/>
        <v>0</v>
      </c>
      <c r="EP243" s="147">
        <f t="shared" si="236"/>
        <v>0</v>
      </c>
      <c r="EQ243" s="147">
        <f t="shared" si="236"/>
        <v>0</v>
      </c>
      <c r="ER243" s="147">
        <f t="shared" si="236"/>
        <v>0</v>
      </c>
      <c r="ES243" s="147">
        <f t="shared" si="236"/>
        <v>0</v>
      </c>
      <c r="ET243" s="147">
        <f t="shared" si="236"/>
        <v>0</v>
      </c>
      <c r="EU243" s="147">
        <f t="shared" si="236"/>
        <v>0</v>
      </c>
      <c r="EV243" s="147">
        <f t="shared" si="236"/>
        <v>0</v>
      </c>
      <c r="EW243" s="101"/>
      <c r="EX243" s="101"/>
      <c r="EY243" s="101"/>
    </row>
    <row r="244" spans="1:155" s="72" customFormat="1" ht="15" customHeight="1">
      <c r="A244" s="131"/>
      <c r="B244" s="15"/>
      <c r="C244" s="81" t="s">
        <v>68</v>
      </c>
      <c r="D244" s="792" t="s">
        <v>304</v>
      </c>
      <c r="E244" s="793"/>
      <c r="F244" s="793"/>
      <c r="G244" s="793"/>
      <c r="H244" s="793"/>
      <c r="I244" s="793"/>
      <c r="J244" s="432"/>
      <c r="K244" s="432"/>
      <c r="L244" s="432"/>
      <c r="M244" s="432"/>
      <c r="N244" s="432"/>
      <c r="O244" s="432"/>
      <c r="P244" s="432"/>
      <c r="Q244" s="432"/>
      <c r="R244" s="432"/>
      <c r="S244" s="432"/>
      <c r="T244" s="432"/>
      <c r="U244" s="432"/>
      <c r="V244" s="432"/>
      <c r="W244" s="432"/>
      <c r="X244" s="432"/>
      <c r="Y244" s="432"/>
      <c r="Z244" s="432"/>
      <c r="AA244" s="432"/>
      <c r="AB244" s="432"/>
      <c r="AC244" s="432"/>
      <c r="AD244" s="432"/>
      <c r="AE244" s="12"/>
      <c r="AF244" s="122"/>
      <c r="AH244" s="627">
        <f t="shared" si="194"/>
        <v>0</v>
      </c>
      <c r="AI244" s="627"/>
      <c r="AJ244" s="627">
        <f t="shared" si="195"/>
        <v>0</v>
      </c>
      <c r="AK244" s="627"/>
      <c r="AL244" s="627">
        <f t="shared" si="196"/>
        <v>0</v>
      </c>
      <c r="AM244" s="627"/>
      <c r="AN244" s="627">
        <f t="shared" si="197"/>
        <v>0</v>
      </c>
      <c r="AO244" s="639"/>
      <c r="AP244" s="274"/>
      <c r="AQ244" s="641">
        <f t="shared" si="198"/>
        <v>0</v>
      </c>
      <c r="AR244" s="627"/>
      <c r="AS244" s="627">
        <f t="shared" si="199"/>
        <v>0</v>
      </c>
      <c r="AT244" s="627"/>
      <c r="AU244" s="627">
        <f t="shared" si="200"/>
        <v>0</v>
      </c>
      <c r="AV244" s="627"/>
      <c r="AW244" s="627">
        <f t="shared" si="201"/>
        <v>0</v>
      </c>
      <c r="AX244" s="639"/>
      <c r="AY244" s="274"/>
      <c r="AZ244" s="896">
        <f t="shared" si="202"/>
        <v>0</v>
      </c>
      <c r="BA244" s="627"/>
      <c r="BB244" s="627">
        <f t="shared" si="203"/>
        <v>0</v>
      </c>
      <c r="BC244" s="627"/>
      <c r="BD244" s="627">
        <f t="shared" si="204"/>
        <v>0</v>
      </c>
      <c r="BE244" s="627"/>
      <c r="BF244" s="627">
        <f t="shared" si="205"/>
        <v>0</v>
      </c>
      <c r="BG244" s="639"/>
      <c r="BH244" s="274"/>
      <c r="BI244" s="627">
        <f t="shared" si="206"/>
        <v>0</v>
      </c>
      <c r="BJ244" s="627"/>
      <c r="BK244" s="627">
        <f t="shared" si="207"/>
        <v>0</v>
      </c>
      <c r="BL244" s="627"/>
      <c r="BM244" s="627">
        <f t="shared" si="208"/>
        <v>0</v>
      </c>
      <c r="BN244" s="627"/>
      <c r="BO244" s="627">
        <f t="shared" si="209"/>
        <v>0</v>
      </c>
      <c r="BP244" s="639"/>
      <c r="BQ244" s="274"/>
      <c r="BR244" s="896">
        <f t="shared" si="210"/>
        <v>0</v>
      </c>
      <c r="BS244" s="627"/>
      <c r="BT244" s="627">
        <f t="shared" si="211"/>
        <v>0</v>
      </c>
      <c r="BU244" s="627"/>
      <c r="BV244" s="627">
        <f t="shared" si="212"/>
        <v>0</v>
      </c>
      <c r="BW244" s="627"/>
      <c r="BX244" s="627">
        <f t="shared" si="213"/>
        <v>0</v>
      </c>
      <c r="BY244" s="639"/>
      <c r="BZ244" s="274"/>
      <c r="CA244" s="627">
        <f t="shared" si="214"/>
        <v>0</v>
      </c>
      <c r="CB244" s="627"/>
      <c r="CC244" s="627">
        <f t="shared" si="215"/>
        <v>0</v>
      </c>
      <c r="CD244" s="627"/>
      <c r="CE244" s="627">
        <f t="shared" si="216"/>
        <v>0</v>
      </c>
      <c r="CF244" s="627"/>
      <c r="CG244" s="627">
        <f t="shared" si="217"/>
        <v>0</v>
      </c>
      <c r="CH244" s="639"/>
      <c r="CI244" s="274"/>
      <c r="CJ244" s="627">
        <f t="shared" si="218"/>
        <v>0</v>
      </c>
      <c r="CK244" s="627"/>
      <c r="CL244" s="627">
        <f t="shared" si="219"/>
        <v>0</v>
      </c>
      <c r="CM244" s="627"/>
      <c r="CN244" s="627">
        <f t="shared" si="220"/>
        <v>0</v>
      </c>
      <c r="CO244" s="627"/>
      <c r="CP244" s="627">
        <f t="shared" si="221"/>
        <v>0</v>
      </c>
      <c r="CQ244" s="639"/>
      <c r="CR244" s="274"/>
      <c r="CS244" s="627">
        <f t="shared" si="222"/>
        <v>0</v>
      </c>
      <c r="CT244" s="627"/>
      <c r="CU244" s="627">
        <f t="shared" si="223"/>
        <v>0</v>
      </c>
      <c r="CV244" s="627"/>
      <c r="CW244" s="627">
        <f t="shared" si="224"/>
        <v>0</v>
      </c>
      <c r="CX244" s="627"/>
      <c r="CY244" s="627">
        <f t="shared" si="225"/>
        <v>0</v>
      </c>
      <c r="CZ244" s="639"/>
      <c r="DA244" s="274"/>
      <c r="DB244" s="627">
        <f t="shared" si="226"/>
        <v>0</v>
      </c>
      <c r="DC244" s="627"/>
      <c r="DD244" s="627">
        <f t="shared" si="227"/>
        <v>0</v>
      </c>
      <c r="DE244" s="627"/>
      <c r="DF244" s="627">
        <f t="shared" si="228"/>
        <v>0</v>
      </c>
      <c r="DG244" s="627"/>
      <c r="DH244" s="627">
        <f t="shared" si="229"/>
        <v>0</v>
      </c>
      <c r="DI244" s="639"/>
      <c r="DJ244" s="274"/>
      <c r="DK244" s="627">
        <f t="shared" si="230"/>
        <v>0</v>
      </c>
      <c r="DL244" s="627"/>
      <c r="DM244" s="896">
        <f t="shared" si="231"/>
        <v>0</v>
      </c>
      <c r="DN244" s="627"/>
      <c r="DO244" s="627">
        <f t="shared" si="232"/>
        <v>0</v>
      </c>
      <c r="DP244" s="627"/>
      <c r="DQ244" s="627">
        <f t="shared" si="233"/>
        <v>0</v>
      </c>
      <c r="DR244" s="639"/>
      <c r="DS244" s="274"/>
      <c r="DT244" s="747">
        <f t="shared" si="234"/>
        <v>0</v>
      </c>
      <c r="DU244" s="748"/>
      <c r="DV244" s="639" t="str">
        <f>IF(DT244=0,"",IF(SUM($DT$242:DT244)=1,DX244,IF($DT$251&gt;SUM($DT$242:DT244),_xlfn.CONCAT(", ",DX244),IF($DT$251=SUM($DT$242:DT244),_xlfn.CONCAT(" y ",DX244,".")))))</f>
        <v/>
      </c>
      <c r="DW244" s="641" t="str">
        <f>IF(DU244=0,"", IF(SUM($AN244:DU$519)=1,DX244, IF($AN$526&gt;SUM($AN244:DU$519),_xlfn.CONCAT(", ",DX244), IF($AN$526=SUM($AN244:DU$519),_xlfn.CONCAT(" y ",DX244,".")))))</f>
        <v/>
      </c>
      <c r="DX244" s="639">
        <f t="shared" si="235"/>
        <v>3</v>
      </c>
      <c r="DY244" s="641"/>
      <c r="DZ244" s="101"/>
      <c r="EA244" s="95" t="s">
        <v>7223</v>
      </c>
      <c r="EB244" s="98">
        <f>IF($AH$237=$AJ$237,0,IF(OR(EB243=EB242,AND(EB242&gt;0,OR(EB243="NS",EB243="NA"))),0,1))</f>
        <v>0</v>
      </c>
      <c r="EC244" s="98">
        <f t="shared" ref="EC244:EV244" si="237">IF($AH$237=$AJ$237,0,IF(OR(EC243=EC242,AND(EC242&gt;0,OR(EC243="NS",EC243="NA"))),0,1))</f>
        <v>0</v>
      </c>
      <c r="ED244" s="98">
        <f t="shared" si="237"/>
        <v>0</v>
      </c>
      <c r="EE244" s="98">
        <f t="shared" si="237"/>
        <v>0</v>
      </c>
      <c r="EF244" s="98">
        <f t="shared" si="237"/>
        <v>0</v>
      </c>
      <c r="EG244" s="98">
        <f t="shared" si="237"/>
        <v>0</v>
      </c>
      <c r="EH244" s="98">
        <f t="shared" si="237"/>
        <v>0</v>
      </c>
      <c r="EI244" s="98">
        <f t="shared" si="237"/>
        <v>0</v>
      </c>
      <c r="EJ244" s="98">
        <f t="shared" si="237"/>
        <v>0</v>
      </c>
      <c r="EK244" s="98">
        <f t="shared" si="237"/>
        <v>0</v>
      </c>
      <c r="EL244" s="98">
        <f t="shared" si="237"/>
        <v>0</v>
      </c>
      <c r="EM244" s="98">
        <f t="shared" si="237"/>
        <v>0</v>
      </c>
      <c r="EN244" s="98">
        <f t="shared" si="237"/>
        <v>0</v>
      </c>
      <c r="EO244" s="98">
        <f t="shared" si="237"/>
        <v>0</v>
      </c>
      <c r="EP244" s="98">
        <f t="shared" si="237"/>
        <v>0</v>
      </c>
      <c r="EQ244" s="98">
        <f t="shared" si="237"/>
        <v>0</v>
      </c>
      <c r="ER244" s="98">
        <f t="shared" si="237"/>
        <v>0</v>
      </c>
      <c r="ES244" s="98">
        <f t="shared" si="237"/>
        <v>0</v>
      </c>
      <c r="ET244" s="98">
        <f t="shared" si="237"/>
        <v>0</v>
      </c>
      <c r="EU244" s="98">
        <f t="shared" si="237"/>
        <v>0</v>
      </c>
      <c r="EV244" s="98">
        <f t="shared" si="237"/>
        <v>0</v>
      </c>
      <c r="EW244" s="101"/>
      <c r="EX244" s="101"/>
      <c r="EY244" s="101"/>
    </row>
    <row r="245" spans="1:155" s="72" customFormat="1" ht="15" customHeight="1">
      <c r="A245" s="131"/>
      <c r="B245" s="15"/>
      <c r="C245" s="81" t="s">
        <v>69</v>
      </c>
      <c r="D245" s="792" t="s">
        <v>306</v>
      </c>
      <c r="E245" s="793"/>
      <c r="F245" s="793"/>
      <c r="G245" s="793"/>
      <c r="H245" s="793"/>
      <c r="I245" s="793"/>
      <c r="J245" s="432"/>
      <c r="K245" s="432"/>
      <c r="L245" s="432"/>
      <c r="M245" s="432"/>
      <c r="N245" s="432"/>
      <c r="O245" s="432"/>
      <c r="P245" s="432"/>
      <c r="Q245" s="432"/>
      <c r="R245" s="432"/>
      <c r="S245" s="432"/>
      <c r="T245" s="432"/>
      <c r="U245" s="432"/>
      <c r="V245" s="432"/>
      <c r="W245" s="432"/>
      <c r="X245" s="432"/>
      <c r="Y245" s="432"/>
      <c r="Z245" s="432"/>
      <c r="AA245" s="432"/>
      <c r="AB245" s="432"/>
      <c r="AC245" s="432"/>
      <c r="AD245" s="432"/>
      <c r="AE245" s="12"/>
      <c r="AF245" s="122"/>
      <c r="AH245" s="627">
        <f t="shared" si="194"/>
        <v>0</v>
      </c>
      <c r="AI245" s="627"/>
      <c r="AJ245" s="627">
        <f t="shared" si="195"/>
        <v>0</v>
      </c>
      <c r="AK245" s="627"/>
      <c r="AL245" s="627">
        <f t="shared" si="196"/>
        <v>0</v>
      </c>
      <c r="AM245" s="627"/>
      <c r="AN245" s="627">
        <f t="shared" si="197"/>
        <v>0</v>
      </c>
      <c r="AO245" s="639"/>
      <c r="AP245" s="274"/>
      <c r="AQ245" s="641">
        <f t="shared" si="198"/>
        <v>0</v>
      </c>
      <c r="AR245" s="627"/>
      <c r="AS245" s="627">
        <f t="shared" si="199"/>
        <v>0</v>
      </c>
      <c r="AT245" s="627"/>
      <c r="AU245" s="627">
        <f t="shared" si="200"/>
        <v>0</v>
      </c>
      <c r="AV245" s="627"/>
      <c r="AW245" s="627">
        <f t="shared" si="201"/>
        <v>0</v>
      </c>
      <c r="AX245" s="639"/>
      <c r="AY245" s="274"/>
      <c r="AZ245" s="896">
        <f t="shared" si="202"/>
        <v>0</v>
      </c>
      <c r="BA245" s="627"/>
      <c r="BB245" s="627">
        <f t="shared" si="203"/>
        <v>0</v>
      </c>
      <c r="BC245" s="627"/>
      <c r="BD245" s="627">
        <f t="shared" si="204"/>
        <v>0</v>
      </c>
      <c r="BE245" s="627"/>
      <c r="BF245" s="627">
        <f t="shared" si="205"/>
        <v>0</v>
      </c>
      <c r="BG245" s="639"/>
      <c r="BH245" s="274"/>
      <c r="BI245" s="627">
        <f t="shared" si="206"/>
        <v>0</v>
      </c>
      <c r="BJ245" s="627"/>
      <c r="BK245" s="627">
        <f t="shared" si="207"/>
        <v>0</v>
      </c>
      <c r="BL245" s="627"/>
      <c r="BM245" s="627">
        <f t="shared" si="208"/>
        <v>0</v>
      </c>
      <c r="BN245" s="627"/>
      <c r="BO245" s="627">
        <f t="shared" si="209"/>
        <v>0</v>
      </c>
      <c r="BP245" s="639"/>
      <c r="BQ245" s="274"/>
      <c r="BR245" s="896">
        <f t="shared" si="210"/>
        <v>0</v>
      </c>
      <c r="BS245" s="627"/>
      <c r="BT245" s="627">
        <f t="shared" si="211"/>
        <v>0</v>
      </c>
      <c r="BU245" s="627"/>
      <c r="BV245" s="627">
        <f t="shared" si="212"/>
        <v>0</v>
      </c>
      <c r="BW245" s="627"/>
      <c r="BX245" s="627">
        <f t="shared" si="213"/>
        <v>0</v>
      </c>
      <c r="BY245" s="639"/>
      <c r="BZ245" s="274"/>
      <c r="CA245" s="627">
        <f t="shared" si="214"/>
        <v>0</v>
      </c>
      <c r="CB245" s="627"/>
      <c r="CC245" s="627">
        <f t="shared" si="215"/>
        <v>0</v>
      </c>
      <c r="CD245" s="627"/>
      <c r="CE245" s="627">
        <f t="shared" si="216"/>
        <v>0</v>
      </c>
      <c r="CF245" s="627"/>
      <c r="CG245" s="627">
        <f t="shared" si="217"/>
        <v>0</v>
      </c>
      <c r="CH245" s="639"/>
      <c r="CI245" s="274"/>
      <c r="CJ245" s="627">
        <f t="shared" si="218"/>
        <v>0</v>
      </c>
      <c r="CK245" s="627"/>
      <c r="CL245" s="627">
        <f t="shared" si="219"/>
        <v>0</v>
      </c>
      <c r="CM245" s="627"/>
      <c r="CN245" s="627">
        <f t="shared" si="220"/>
        <v>0</v>
      </c>
      <c r="CO245" s="627"/>
      <c r="CP245" s="627">
        <f t="shared" si="221"/>
        <v>0</v>
      </c>
      <c r="CQ245" s="639"/>
      <c r="CR245" s="274"/>
      <c r="CS245" s="627">
        <f t="shared" si="222"/>
        <v>0</v>
      </c>
      <c r="CT245" s="627"/>
      <c r="CU245" s="627">
        <f t="shared" si="223"/>
        <v>0</v>
      </c>
      <c r="CV245" s="627"/>
      <c r="CW245" s="627">
        <f t="shared" si="224"/>
        <v>0</v>
      </c>
      <c r="CX245" s="627"/>
      <c r="CY245" s="627">
        <f t="shared" si="225"/>
        <v>0</v>
      </c>
      <c r="CZ245" s="639"/>
      <c r="DA245" s="274"/>
      <c r="DB245" s="627">
        <f t="shared" si="226"/>
        <v>0</v>
      </c>
      <c r="DC245" s="627"/>
      <c r="DD245" s="627">
        <f t="shared" si="227"/>
        <v>0</v>
      </c>
      <c r="DE245" s="627"/>
      <c r="DF245" s="627">
        <f t="shared" si="228"/>
        <v>0</v>
      </c>
      <c r="DG245" s="627"/>
      <c r="DH245" s="627">
        <f t="shared" si="229"/>
        <v>0</v>
      </c>
      <c r="DI245" s="639"/>
      <c r="DJ245" s="274"/>
      <c r="DK245" s="627">
        <f t="shared" si="230"/>
        <v>0</v>
      </c>
      <c r="DL245" s="627"/>
      <c r="DM245" s="896">
        <f t="shared" si="231"/>
        <v>0</v>
      </c>
      <c r="DN245" s="627"/>
      <c r="DO245" s="627">
        <f t="shared" si="232"/>
        <v>0</v>
      </c>
      <c r="DP245" s="627"/>
      <c r="DQ245" s="627">
        <f t="shared" si="233"/>
        <v>0</v>
      </c>
      <c r="DR245" s="639"/>
      <c r="DS245" s="274"/>
      <c r="DT245" s="747">
        <f t="shared" si="234"/>
        <v>0</v>
      </c>
      <c r="DU245" s="748"/>
      <c r="DV245" s="639" t="str">
        <f>IF(DT245=0,"",IF(SUM($DT$242:DT245)=1,DX245,IF($DT$251&gt;SUM($DT$242:DT245),_xlfn.CONCAT(", ",DX245),IF($DT$251=SUM($DT$242:DT245),_xlfn.CONCAT(" y ",DX245,".")))))</f>
        <v/>
      </c>
      <c r="DW245" s="641" t="str">
        <f>IF(DU245=0,"", IF(SUM($AN245:DU$519)=1,DX245, IF($AN$526&gt;SUM($AN245:DU$519),_xlfn.CONCAT(", ",DX245), IF($AN$526=SUM($AN245:DU$519),_xlfn.CONCAT(" y ",DX245,".")))))</f>
        <v/>
      </c>
      <c r="DX245" s="639">
        <f t="shared" si="235"/>
        <v>4</v>
      </c>
      <c r="DY245" s="641"/>
      <c r="DZ245" s="101"/>
      <c r="EV245" s="205">
        <f>SUM(EB244:EV244)</f>
        <v>0</v>
      </c>
      <c r="EW245" s="101"/>
      <c r="EX245" s="101"/>
      <c r="EY245" s="101"/>
    </row>
    <row r="246" spans="1:155" s="72" customFormat="1" ht="24" customHeight="1">
      <c r="A246" s="131"/>
      <c r="B246" s="15"/>
      <c r="C246" s="81" t="s">
        <v>70</v>
      </c>
      <c r="D246" s="792" t="s">
        <v>308</v>
      </c>
      <c r="E246" s="793"/>
      <c r="F246" s="793"/>
      <c r="G246" s="793"/>
      <c r="H246" s="793"/>
      <c r="I246" s="793"/>
      <c r="J246" s="432"/>
      <c r="K246" s="432"/>
      <c r="L246" s="432"/>
      <c r="M246" s="432"/>
      <c r="N246" s="432"/>
      <c r="O246" s="432"/>
      <c r="P246" s="432"/>
      <c r="Q246" s="432"/>
      <c r="R246" s="432"/>
      <c r="S246" s="432"/>
      <c r="T246" s="432"/>
      <c r="U246" s="432"/>
      <c r="V246" s="432"/>
      <c r="W246" s="432"/>
      <c r="X246" s="432"/>
      <c r="Y246" s="432"/>
      <c r="Z246" s="432"/>
      <c r="AA246" s="432"/>
      <c r="AB246" s="432"/>
      <c r="AC246" s="432"/>
      <c r="AD246" s="432"/>
      <c r="AE246" s="12"/>
      <c r="AF246" s="122"/>
      <c r="AH246" s="627">
        <f t="shared" si="194"/>
        <v>0</v>
      </c>
      <c r="AI246" s="627"/>
      <c r="AJ246" s="627">
        <f t="shared" si="195"/>
        <v>0</v>
      </c>
      <c r="AK246" s="627"/>
      <c r="AL246" s="627">
        <f t="shared" si="196"/>
        <v>0</v>
      </c>
      <c r="AM246" s="627"/>
      <c r="AN246" s="627">
        <f t="shared" si="197"/>
        <v>0</v>
      </c>
      <c r="AO246" s="639"/>
      <c r="AP246" s="274"/>
      <c r="AQ246" s="641">
        <f t="shared" si="198"/>
        <v>0</v>
      </c>
      <c r="AR246" s="627"/>
      <c r="AS246" s="627">
        <f t="shared" si="199"/>
        <v>0</v>
      </c>
      <c r="AT246" s="627"/>
      <c r="AU246" s="627">
        <f t="shared" si="200"/>
        <v>0</v>
      </c>
      <c r="AV246" s="627"/>
      <c r="AW246" s="627">
        <f t="shared" si="201"/>
        <v>0</v>
      </c>
      <c r="AX246" s="639"/>
      <c r="AY246" s="274"/>
      <c r="AZ246" s="896">
        <f t="shared" si="202"/>
        <v>0</v>
      </c>
      <c r="BA246" s="627"/>
      <c r="BB246" s="627">
        <f t="shared" si="203"/>
        <v>0</v>
      </c>
      <c r="BC246" s="627"/>
      <c r="BD246" s="627">
        <f t="shared" si="204"/>
        <v>0</v>
      </c>
      <c r="BE246" s="627"/>
      <c r="BF246" s="627">
        <f t="shared" si="205"/>
        <v>0</v>
      </c>
      <c r="BG246" s="639"/>
      <c r="BH246" s="274"/>
      <c r="BI246" s="627">
        <f t="shared" si="206"/>
        <v>0</v>
      </c>
      <c r="BJ246" s="627"/>
      <c r="BK246" s="627">
        <f t="shared" si="207"/>
        <v>0</v>
      </c>
      <c r="BL246" s="627"/>
      <c r="BM246" s="627">
        <f t="shared" si="208"/>
        <v>0</v>
      </c>
      <c r="BN246" s="627"/>
      <c r="BO246" s="627">
        <f t="shared" si="209"/>
        <v>0</v>
      </c>
      <c r="BP246" s="639"/>
      <c r="BQ246" s="274"/>
      <c r="BR246" s="896">
        <f t="shared" si="210"/>
        <v>0</v>
      </c>
      <c r="BS246" s="627"/>
      <c r="BT246" s="627">
        <f t="shared" si="211"/>
        <v>0</v>
      </c>
      <c r="BU246" s="627"/>
      <c r="BV246" s="627">
        <f t="shared" si="212"/>
        <v>0</v>
      </c>
      <c r="BW246" s="627"/>
      <c r="BX246" s="627">
        <f t="shared" si="213"/>
        <v>0</v>
      </c>
      <c r="BY246" s="639"/>
      <c r="BZ246" s="274"/>
      <c r="CA246" s="627">
        <f t="shared" si="214"/>
        <v>0</v>
      </c>
      <c r="CB246" s="627"/>
      <c r="CC246" s="627">
        <f t="shared" si="215"/>
        <v>0</v>
      </c>
      <c r="CD246" s="627"/>
      <c r="CE246" s="627">
        <f t="shared" si="216"/>
        <v>0</v>
      </c>
      <c r="CF246" s="627"/>
      <c r="CG246" s="627">
        <f t="shared" si="217"/>
        <v>0</v>
      </c>
      <c r="CH246" s="639"/>
      <c r="CI246" s="274"/>
      <c r="CJ246" s="627">
        <f t="shared" si="218"/>
        <v>0</v>
      </c>
      <c r="CK246" s="627"/>
      <c r="CL246" s="627">
        <f t="shared" si="219"/>
        <v>0</v>
      </c>
      <c r="CM246" s="627"/>
      <c r="CN246" s="627">
        <f t="shared" si="220"/>
        <v>0</v>
      </c>
      <c r="CO246" s="627"/>
      <c r="CP246" s="627">
        <f t="shared" si="221"/>
        <v>0</v>
      </c>
      <c r="CQ246" s="639"/>
      <c r="CR246" s="274"/>
      <c r="CS246" s="627">
        <f t="shared" si="222"/>
        <v>0</v>
      </c>
      <c r="CT246" s="627"/>
      <c r="CU246" s="627">
        <f t="shared" si="223"/>
        <v>0</v>
      </c>
      <c r="CV246" s="627"/>
      <c r="CW246" s="627">
        <f t="shared" si="224"/>
        <v>0</v>
      </c>
      <c r="CX246" s="627"/>
      <c r="CY246" s="627">
        <f t="shared" si="225"/>
        <v>0</v>
      </c>
      <c r="CZ246" s="639"/>
      <c r="DA246" s="274"/>
      <c r="DB246" s="627">
        <f t="shared" si="226"/>
        <v>0</v>
      </c>
      <c r="DC246" s="627"/>
      <c r="DD246" s="627">
        <f t="shared" si="227"/>
        <v>0</v>
      </c>
      <c r="DE246" s="627"/>
      <c r="DF246" s="627">
        <f t="shared" si="228"/>
        <v>0</v>
      </c>
      <c r="DG246" s="627"/>
      <c r="DH246" s="627">
        <f t="shared" si="229"/>
        <v>0</v>
      </c>
      <c r="DI246" s="639"/>
      <c r="DJ246" s="274"/>
      <c r="DK246" s="627">
        <f t="shared" si="230"/>
        <v>0</v>
      </c>
      <c r="DL246" s="627"/>
      <c r="DM246" s="896">
        <f t="shared" si="231"/>
        <v>0</v>
      </c>
      <c r="DN246" s="627"/>
      <c r="DO246" s="627">
        <f t="shared" si="232"/>
        <v>0</v>
      </c>
      <c r="DP246" s="627"/>
      <c r="DQ246" s="627">
        <f t="shared" si="233"/>
        <v>0</v>
      </c>
      <c r="DR246" s="639"/>
      <c r="DS246" s="274"/>
      <c r="DT246" s="747">
        <f t="shared" si="234"/>
        <v>0</v>
      </c>
      <c r="DU246" s="748"/>
      <c r="DV246" s="639" t="str">
        <f>IF(DT246=0,"",IF(SUM($DT$242:DT246)=1,DX246,IF($DT$251&gt;SUM($DT$242:DT246),_xlfn.CONCAT(", ",DX246),IF($DT$251=SUM($DT$242:DT246),_xlfn.CONCAT(" y ",DX246,".")))))</f>
        <v/>
      </c>
      <c r="DW246" s="641" t="str">
        <f>IF(DU246=0,"", IF(SUM($AN246:DU$519)=1,DX246, IF($AN$526&gt;SUM($AN246:DU$519),_xlfn.CONCAT(", ",DX246), IF($AN$526=SUM($AN246:DU$519),_xlfn.CONCAT(" y ",DX246,".")))))</f>
        <v/>
      </c>
      <c r="DX246" s="639">
        <f t="shared" si="235"/>
        <v>5</v>
      </c>
      <c r="DY246" s="641"/>
    </row>
    <row r="247" spans="1:155" s="72" customFormat="1" ht="15" customHeight="1">
      <c r="A247" s="131"/>
      <c r="B247" s="15"/>
      <c r="C247" s="81" t="s">
        <v>71</v>
      </c>
      <c r="D247" s="792" t="s">
        <v>310</v>
      </c>
      <c r="E247" s="793"/>
      <c r="F247" s="793"/>
      <c r="G247" s="793"/>
      <c r="H247" s="793"/>
      <c r="I247" s="793"/>
      <c r="J247" s="432"/>
      <c r="K247" s="432"/>
      <c r="L247" s="432"/>
      <c r="M247" s="432"/>
      <c r="N247" s="432"/>
      <c r="O247" s="432"/>
      <c r="P247" s="432"/>
      <c r="Q247" s="432"/>
      <c r="R247" s="432"/>
      <c r="S247" s="432"/>
      <c r="T247" s="432"/>
      <c r="U247" s="432"/>
      <c r="V247" s="432"/>
      <c r="W247" s="432"/>
      <c r="X247" s="432"/>
      <c r="Y247" s="432"/>
      <c r="Z247" s="432"/>
      <c r="AA247" s="432"/>
      <c r="AB247" s="432"/>
      <c r="AC247" s="432"/>
      <c r="AD247" s="432"/>
      <c r="AE247" s="12"/>
      <c r="AF247" s="122"/>
      <c r="AH247" s="627">
        <f t="shared" si="194"/>
        <v>0</v>
      </c>
      <c r="AI247" s="627"/>
      <c r="AJ247" s="627">
        <f t="shared" si="195"/>
        <v>0</v>
      </c>
      <c r="AK247" s="627"/>
      <c r="AL247" s="627">
        <f t="shared" si="196"/>
        <v>0</v>
      </c>
      <c r="AM247" s="627"/>
      <c r="AN247" s="627">
        <f t="shared" si="197"/>
        <v>0</v>
      </c>
      <c r="AO247" s="639"/>
      <c r="AP247" s="274"/>
      <c r="AQ247" s="641">
        <f t="shared" si="198"/>
        <v>0</v>
      </c>
      <c r="AR247" s="627"/>
      <c r="AS247" s="627">
        <f t="shared" si="199"/>
        <v>0</v>
      </c>
      <c r="AT247" s="627"/>
      <c r="AU247" s="627">
        <f t="shared" si="200"/>
        <v>0</v>
      </c>
      <c r="AV247" s="627"/>
      <c r="AW247" s="627">
        <f t="shared" si="201"/>
        <v>0</v>
      </c>
      <c r="AX247" s="639"/>
      <c r="AY247" s="274"/>
      <c r="AZ247" s="896">
        <f t="shared" si="202"/>
        <v>0</v>
      </c>
      <c r="BA247" s="627"/>
      <c r="BB247" s="627">
        <f t="shared" si="203"/>
        <v>0</v>
      </c>
      <c r="BC247" s="627"/>
      <c r="BD247" s="627">
        <f t="shared" si="204"/>
        <v>0</v>
      </c>
      <c r="BE247" s="627"/>
      <c r="BF247" s="627">
        <f t="shared" si="205"/>
        <v>0</v>
      </c>
      <c r="BG247" s="639"/>
      <c r="BH247" s="274"/>
      <c r="BI247" s="627">
        <f t="shared" si="206"/>
        <v>0</v>
      </c>
      <c r="BJ247" s="627"/>
      <c r="BK247" s="627">
        <f t="shared" si="207"/>
        <v>0</v>
      </c>
      <c r="BL247" s="627"/>
      <c r="BM247" s="627">
        <f t="shared" si="208"/>
        <v>0</v>
      </c>
      <c r="BN247" s="627"/>
      <c r="BO247" s="627">
        <f t="shared" si="209"/>
        <v>0</v>
      </c>
      <c r="BP247" s="639"/>
      <c r="BQ247" s="274"/>
      <c r="BR247" s="896">
        <f t="shared" si="210"/>
        <v>0</v>
      </c>
      <c r="BS247" s="627"/>
      <c r="BT247" s="627">
        <f t="shared" si="211"/>
        <v>0</v>
      </c>
      <c r="BU247" s="627"/>
      <c r="BV247" s="627">
        <f t="shared" si="212"/>
        <v>0</v>
      </c>
      <c r="BW247" s="627"/>
      <c r="BX247" s="627">
        <f t="shared" si="213"/>
        <v>0</v>
      </c>
      <c r="BY247" s="639"/>
      <c r="BZ247" s="274"/>
      <c r="CA247" s="627">
        <f t="shared" si="214"/>
        <v>0</v>
      </c>
      <c r="CB247" s="627"/>
      <c r="CC247" s="627">
        <f t="shared" si="215"/>
        <v>0</v>
      </c>
      <c r="CD247" s="627"/>
      <c r="CE247" s="627">
        <f t="shared" si="216"/>
        <v>0</v>
      </c>
      <c r="CF247" s="627"/>
      <c r="CG247" s="627">
        <f t="shared" si="217"/>
        <v>0</v>
      </c>
      <c r="CH247" s="639"/>
      <c r="CI247" s="274"/>
      <c r="CJ247" s="627">
        <f t="shared" si="218"/>
        <v>0</v>
      </c>
      <c r="CK247" s="627"/>
      <c r="CL247" s="627">
        <f t="shared" si="219"/>
        <v>0</v>
      </c>
      <c r="CM247" s="627"/>
      <c r="CN247" s="627">
        <f t="shared" si="220"/>
        <v>0</v>
      </c>
      <c r="CO247" s="627"/>
      <c r="CP247" s="627">
        <f t="shared" si="221"/>
        <v>0</v>
      </c>
      <c r="CQ247" s="639"/>
      <c r="CR247" s="274"/>
      <c r="CS247" s="627">
        <f t="shared" si="222"/>
        <v>0</v>
      </c>
      <c r="CT247" s="627"/>
      <c r="CU247" s="627">
        <f t="shared" si="223"/>
        <v>0</v>
      </c>
      <c r="CV247" s="627"/>
      <c r="CW247" s="627">
        <f t="shared" si="224"/>
        <v>0</v>
      </c>
      <c r="CX247" s="627"/>
      <c r="CY247" s="627">
        <f t="shared" si="225"/>
        <v>0</v>
      </c>
      <c r="CZ247" s="639"/>
      <c r="DA247" s="274"/>
      <c r="DB247" s="627">
        <f t="shared" si="226"/>
        <v>0</v>
      </c>
      <c r="DC247" s="627"/>
      <c r="DD247" s="627">
        <f t="shared" si="227"/>
        <v>0</v>
      </c>
      <c r="DE247" s="627"/>
      <c r="DF247" s="627">
        <f t="shared" si="228"/>
        <v>0</v>
      </c>
      <c r="DG247" s="627"/>
      <c r="DH247" s="627">
        <f t="shared" si="229"/>
        <v>0</v>
      </c>
      <c r="DI247" s="639"/>
      <c r="DJ247" s="274"/>
      <c r="DK247" s="627">
        <f t="shared" si="230"/>
        <v>0</v>
      </c>
      <c r="DL247" s="627"/>
      <c r="DM247" s="896">
        <f t="shared" si="231"/>
        <v>0</v>
      </c>
      <c r="DN247" s="627"/>
      <c r="DO247" s="627">
        <f t="shared" si="232"/>
        <v>0</v>
      </c>
      <c r="DP247" s="627"/>
      <c r="DQ247" s="627">
        <f t="shared" si="233"/>
        <v>0</v>
      </c>
      <c r="DR247" s="639"/>
      <c r="DS247" s="274"/>
      <c r="DT247" s="747">
        <f t="shared" si="234"/>
        <v>0</v>
      </c>
      <c r="DU247" s="748"/>
      <c r="DV247" s="639" t="str">
        <f>IF(DT247=0,"",IF(SUM($DT$242:DT247)=1,DX247,IF($DT$251&gt;SUM($DT$242:DT247),_xlfn.CONCAT(", ",DX247),IF($DT$251=SUM($DT$242:DT247),_xlfn.CONCAT(" y ",DX247,".")))))</f>
        <v/>
      </c>
      <c r="DW247" s="641" t="str">
        <f>IF(DU247=0,"", IF(SUM($AN247:DU$519)=1,DX247, IF($AN$526&gt;SUM($AN247:DU$519),_xlfn.CONCAT(", ",DX247), IF($AN$526=SUM($AN247:DU$519),_xlfn.CONCAT(" y ",DX247,".")))))</f>
        <v/>
      </c>
      <c r="DX247" s="639">
        <f t="shared" si="235"/>
        <v>6</v>
      </c>
      <c r="DY247" s="641"/>
    </row>
    <row r="248" spans="1:155" s="72" customFormat="1" ht="15" customHeight="1">
      <c r="A248" s="131"/>
      <c r="B248" s="15"/>
      <c r="C248" s="81" t="s">
        <v>72</v>
      </c>
      <c r="D248" s="792" t="s">
        <v>312</v>
      </c>
      <c r="E248" s="793"/>
      <c r="F248" s="793"/>
      <c r="G248" s="793"/>
      <c r="H248" s="793"/>
      <c r="I248" s="793"/>
      <c r="J248" s="432"/>
      <c r="K248" s="432"/>
      <c r="L248" s="432"/>
      <c r="M248" s="432"/>
      <c r="N248" s="432"/>
      <c r="O248" s="432"/>
      <c r="P248" s="432"/>
      <c r="Q248" s="432"/>
      <c r="R248" s="432"/>
      <c r="S248" s="432"/>
      <c r="T248" s="432"/>
      <c r="U248" s="432"/>
      <c r="V248" s="432"/>
      <c r="W248" s="432"/>
      <c r="X248" s="432"/>
      <c r="Y248" s="432"/>
      <c r="Z248" s="432"/>
      <c r="AA248" s="432"/>
      <c r="AB248" s="432"/>
      <c r="AC248" s="432"/>
      <c r="AD248" s="432"/>
      <c r="AE248" s="12"/>
      <c r="AF248" s="122"/>
      <c r="AH248" s="627">
        <f t="shared" si="194"/>
        <v>0</v>
      </c>
      <c r="AI248" s="627"/>
      <c r="AJ248" s="627">
        <f t="shared" si="195"/>
        <v>0</v>
      </c>
      <c r="AK248" s="627"/>
      <c r="AL248" s="627">
        <f t="shared" si="196"/>
        <v>0</v>
      </c>
      <c r="AM248" s="627"/>
      <c r="AN248" s="627">
        <f t="shared" si="197"/>
        <v>0</v>
      </c>
      <c r="AO248" s="639"/>
      <c r="AP248" s="274"/>
      <c r="AQ248" s="641">
        <f t="shared" si="198"/>
        <v>0</v>
      </c>
      <c r="AR248" s="627"/>
      <c r="AS248" s="627">
        <f t="shared" si="199"/>
        <v>0</v>
      </c>
      <c r="AT248" s="627"/>
      <c r="AU248" s="627">
        <f t="shared" si="200"/>
        <v>0</v>
      </c>
      <c r="AV248" s="627"/>
      <c r="AW248" s="627">
        <f t="shared" si="201"/>
        <v>0</v>
      </c>
      <c r="AX248" s="639"/>
      <c r="AY248" s="274"/>
      <c r="AZ248" s="896">
        <f t="shared" si="202"/>
        <v>0</v>
      </c>
      <c r="BA248" s="627"/>
      <c r="BB248" s="627">
        <f t="shared" si="203"/>
        <v>0</v>
      </c>
      <c r="BC248" s="627"/>
      <c r="BD248" s="627">
        <f t="shared" si="204"/>
        <v>0</v>
      </c>
      <c r="BE248" s="627"/>
      <c r="BF248" s="627">
        <f t="shared" si="205"/>
        <v>0</v>
      </c>
      <c r="BG248" s="639"/>
      <c r="BH248" s="274"/>
      <c r="BI248" s="627">
        <f t="shared" si="206"/>
        <v>0</v>
      </c>
      <c r="BJ248" s="627"/>
      <c r="BK248" s="627">
        <f t="shared" si="207"/>
        <v>0</v>
      </c>
      <c r="BL248" s="627"/>
      <c r="BM248" s="627">
        <f t="shared" si="208"/>
        <v>0</v>
      </c>
      <c r="BN248" s="627"/>
      <c r="BO248" s="627">
        <f t="shared" si="209"/>
        <v>0</v>
      </c>
      <c r="BP248" s="639"/>
      <c r="BQ248" s="274"/>
      <c r="BR248" s="896">
        <f t="shared" si="210"/>
        <v>0</v>
      </c>
      <c r="BS248" s="627"/>
      <c r="BT248" s="627">
        <f t="shared" si="211"/>
        <v>0</v>
      </c>
      <c r="BU248" s="627"/>
      <c r="BV248" s="627">
        <f t="shared" si="212"/>
        <v>0</v>
      </c>
      <c r="BW248" s="627"/>
      <c r="BX248" s="627">
        <f t="shared" si="213"/>
        <v>0</v>
      </c>
      <c r="BY248" s="639"/>
      <c r="BZ248" s="274"/>
      <c r="CA248" s="627">
        <f t="shared" si="214"/>
        <v>0</v>
      </c>
      <c r="CB248" s="627"/>
      <c r="CC248" s="627">
        <f t="shared" si="215"/>
        <v>0</v>
      </c>
      <c r="CD248" s="627"/>
      <c r="CE248" s="627">
        <f t="shared" si="216"/>
        <v>0</v>
      </c>
      <c r="CF248" s="627"/>
      <c r="CG248" s="627">
        <f t="shared" si="217"/>
        <v>0</v>
      </c>
      <c r="CH248" s="639"/>
      <c r="CI248" s="274"/>
      <c r="CJ248" s="627">
        <f t="shared" si="218"/>
        <v>0</v>
      </c>
      <c r="CK248" s="627"/>
      <c r="CL248" s="627">
        <f t="shared" si="219"/>
        <v>0</v>
      </c>
      <c r="CM248" s="627"/>
      <c r="CN248" s="627">
        <f t="shared" si="220"/>
        <v>0</v>
      </c>
      <c r="CO248" s="627"/>
      <c r="CP248" s="627">
        <f t="shared" si="221"/>
        <v>0</v>
      </c>
      <c r="CQ248" s="639"/>
      <c r="CR248" s="274"/>
      <c r="CS248" s="627">
        <f t="shared" si="222"/>
        <v>0</v>
      </c>
      <c r="CT248" s="627"/>
      <c r="CU248" s="627">
        <f t="shared" si="223"/>
        <v>0</v>
      </c>
      <c r="CV248" s="627"/>
      <c r="CW248" s="627">
        <f t="shared" si="224"/>
        <v>0</v>
      </c>
      <c r="CX248" s="627"/>
      <c r="CY248" s="627">
        <f t="shared" si="225"/>
        <v>0</v>
      </c>
      <c r="CZ248" s="639"/>
      <c r="DA248" s="274"/>
      <c r="DB248" s="627">
        <f t="shared" si="226"/>
        <v>0</v>
      </c>
      <c r="DC248" s="627"/>
      <c r="DD248" s="627">
        <f t="shared" si="227"/>
        <v>0</v>
      </c>
      <c r="DE248" s="627"/>
      <c r="DF248" s="627">
        <f t="shared" si="228"/>
        <v>0</v>
      </c>
      <c r="DG248" s="627"/>
      <c r="DH248" s="627">
        <f t="shared" si="229"/>
        <v>0</v>
      </c>
      <c r="DI248" s="639"/>
      <c r="DJ248" s="274"/>
      <c r="DK248" s="627">
        <f t="shared" si="230"/>
        <v>0</v>
      </c>
      <c r="DL248" s="627"/>
      <c r="DM248" s="896">
        <f t="shared" si="231"/>
        <v>0</v>
      </c>
      <c r="DN248" s="627"/>
      <c r="DO248" s="627">
        <f t="shared" si="232"/>
        <v>0</v>
      </c>
      <c r="DP248" s="627"/>
      <c r="DQ248" s="627">
        <f t="shared" si="233"/>
        <v>0</v>
      </c>
      <c r="DR248" s="639"/>
      <c r="DS248" s="274"/>
      <c r="DT248" s="747">
        <f t="shared" si="234"/>
        <v>0</v>
      </c>
      <c r="DU248" s="748"/>
      <c r="DV248" s="639" t="str">
        <f>IF(DT248=0,"",IF(SUM($DT$242:DT248)=1,DX248,IF($DT$251&gt;SUM($DT$242:DT248),_xlfn.CONCAT(", ",DX248),IF($DT$251=SUM($DT$242:DT248),_xlfn.CONCAT(" y ",DX248,".")))))</f>
        <v/>
      </c>
      <c r="DW248" s="641" t="str">
        <f>IF(DU248=0,"", IF(SUM($AN248:DU$519)=1,DX248, IF($AN$526&gt;SUM($AN248:DU$519),_xlfn.CONCAT(", ",DX248), IF($AN$526=SUM($AN248:DU$519),_xlfn.CONCAT(" y ",DX248,".")))))</f>
        <v/>
      </c>
      <c r="DX248" s="639">
        <f t="shared" si="235"/>
        <v>7</v>
      </c>
      <c r="DY248" s="641"/>
    </row>
    <row r="249" spans="1:155" s="72" customFormat="1" ht="15" customHeight="1">
      <c r="A249" s="131"/>
      <c r="B249" s="15"/>
      <c r="C249" s="81" t="s">
        <v>73</v>
      </c>
      <c r="D249" s="792" t="s">
        <v>315</v>
      </c>
      <c r="E249" s="793"/>
      <c r="F249" s="793"/>
      <c r="G249" s="793"/>
      <c r="H249" s="793"/>
      <c r="I249" s="793"/>
      <c r="J249" s="432"/>
      <c r="K249" s="432"/>
      <c r="L249" s="432"/>
      <c r="M249" s="432"/>
      <c r="N249" s="432"/>
      <c r="O249" s="432"/>
      <c r="P249" s="432"/>
      <c r="Q249" s="432"/>
      <c r="R249" s="432"/>
      <c r="S249" s="432"/>
      <c r="T249" s="432"/>
      <c r="U249" s="432"/>
      <c r="V249" s="432"/>
      <c r="W249" s="432"/>
      <c r="X249" s="432"/>
      <c r="Y249" s="432"/>
      <c r="Z249" s="432"/>
      <c r="AA249" s="432"/>
      <c r="AB249" s="432"/>
      <c r="AC249" s="432"/>
      <c r="AD249" s="432"/>
      <c r="AE249" s="12"/>
      <c r="AF249" s="122"/>
      <c r="AH249" s="627">
        <f t="shared" si="194"/>
        <v>0</v>
      </c>
      <c r="AI249" s="627"/>
      <c r="AJ249" s="627">
        <f t="shared" si="195"/>
        <v>0</v>
      </c>
      <c r="AK249" s="627"/>
      <c r="AL249" s="627">
        <f t="shared" si="196"/>
        <v>0</v>
      </c>
      <c r="AM249" s="627"/>
      <c r="AN249" s="627">
        <f t="shared" si="197"/>
        <v>0</v>
      </c>
      <c r="AO249" s="639"/>
      <c r="AP249" s="274"/>
      <c r="AQ249" s="641">
        <f t="shared" si="198"/>
        <v>0</v>
      </c>
      <c r="AR249" s="627"/>
      <c r="AS249" s="627">
        <f t="shared" si="199"/>
        <v>0</v>
      </c>
      <c r="AT249" s="627"/>
      <c r="AU249" s="627">
        <f t="shared" si="200"/>
        <v>0</v>
      </c>
      <c r="AV249" s="627"/>
      <c r="AW249" s="627">
        <f t="shared" si="201"/>
        <v>0</v>
      </c>
      <c r="AX249" s="639"/>
      <c r="AY249" s="274"/>
      <c r="AZ249" s="896">
        <f t="shared" si="202"/>
        <v>0</v>
      </c>
      <c r="BA249" s="627"/>
      <c r="BB249" s="627">
        <f t="shared" si="203"/>
        <v>0</v>
      </c>
      <c r="BC249" s="627"/>
      <c r="BD249" s="627">
        <f t="shared" si="204"/>
        <v>0</v>
      </c>
      <c r="BE249" s="627"/>
      <c r="BF249" s="627">
        <f t="shared" si="205"/>
        <v>0</v>
      </c>
      <c r="BG249" s="639"/>
      <c r="BH249" s="274"/>
      <c r="BI249" s="627">
        <f t="shared" si="206"/>
        <v>0</v>
      </c>
      <c r="BJ249" s="627"/>
      <c r="BK249" s="627">
        <f t="shared" si="207"/>
        <v>0</v>
      </c>
      <c r="BL249" s="627"/>
      <c r="BM249" s="627">
        <f t="shared" si="208"/>
        <v>0</v>
      </c>
      <c r="BN249" s="627"/>
      <c r="BO249" s="627">
        <f t="shared" si="209"/>
        <v>0</v>
      </c>
      <c r="BP249" s="639"/>
      <c r="BQ249" s="274"/>
      <c r="BR249" s="896">
        <f t="shared" si="210"/>
        <v>0</v>
      </c>
      <c r="BS249" s="627"/>
      <c r="BT249" s="627">
        <f t="shared" si="211"/>
        <v>0</v>
      </c>
      <c r="BU249" s="627"/>
      <c r="BV249" s="627">
        <f t="shared" si="212"/>
        <v>0</v>
      </c>
      <c r="BW249" s="627"/>
      <c r="BX249" s="627">
        <f t="shared" si="213"/>
        <v>0</v>
      </c>
      <c r="BY249" s="639"/>
      <c r="BZ249" s="274"/>
      <c r="CA249" s="627">
        <f t="shared" si="214"/>
        <v>0</v>
      </c>
      <c r="CB249" s="627"/>
      <c r="CC249" s="627">
        <f t="shared" si="215"/>
        <v>0</v>
      </c>
      <c r="CD249" s="627"/>
      <c r="CE249" s="627">
        <f t="shared" si="216"/>
        <v>0</v>
      </c>
      <c r="CF249" s="627"/>
      <c r="CG249" s="627">
        <f t="shared" si="217"/>
        <v>0</v>
      </c>
      <c r="CH249" s="639"/>
      <c r="CI249" s="274"/>
      <c r="CJ249" s="627">
        <f t="shared" si="218"/>
        <v>0</v>
      </c>
      <c r="CK249" s="627"/>
      <c r="CL249" s="627">
        <f t="shared" si="219"/>
        <v>0</v>
      </c>
      <c r="CM249" s="627"/>
      <c r="CN249" s="627">
        <f t="shared" si="220"/>
        <v>0</v>
      </c>
      <c r="CO249" s="627"/>
      <c r="CP249" s="627">
        <f t="shared" si="221"/>
        <v>0</v>
      </c>
      <c r="CQ249" s="639"/>
      <c r="CR249" s="274"/>
      <c r="CS249" s="627">
        <f t="shared" si="222"/>
        <v>0</v>
      </c>
      <c r="CT249" s="627"/>
      <c r="CU249" s="627">
        <f t="shared" si="223"/>
        <v>0</v>
      </c>
      <c r="CV249" s="627"/>
      <c r="CW249" s="627">
        <f t="shared" si="224"/>
        <v>0</v>
      </c>
      <c r="CX249" s="627"/>
      <c r="CY249" s="627">
        <f t="shared" si="225"/>
        <v>0</v>
      </c>
      <c r="CZ249" s="639"/>
      <c r="DA249" s="274"/>
      <c r="DB249" s="627">
        <f t="shared" si="226"/>
        <v>0</v>
      </c>
      <c r="DC249" s="627"/>
      <c r="DD249" s="627">
        <f t="shared" si="227"/>
        <v>0</v>
      </c>
      <c r="DE249" s="627"/>
      <c r="DF249" s="627">
        <f t="shared" si="228"/>
        <v>0</v>
      </c>
      <c r="DG249" s="627"/>
      <c r="DH249" s="627">
        <f t="shared" si="229"/>
        <v>0</v>
      </c>
      <c r="DI249" s="639"/>
      <c r="DJ249" s="274"/>
      <c r="DK249" s="627">
        <f t="shared" si="230"/>
        <v>0</v>
      </c>
      <c r="DL249" s="627"/>
      <c r="DM249" s="896">
        <f t="shared" si="231"/>
        <v>0</v>
      </c>
      <c r="DN249" s="627"/>
      <c r="DO249" s="627">
        <f t="shared" si="232"/>
        <v>0</v>
      </c>
      <c r="DP249" s="627"/>
      <c r="DQ249" s="627">
        <f t="shared" si="233"/>
        <v>0</v>
      </c>
      <c r="DR249" s="639"/>
      <c r="DS249" s="274"/>
      <c r="DT249" s="747">
        <f t="shared" si="234"/>
        <v>0</v>
      </c>
      <c r="DU249" s="748"/>
      <c r="DV249" s="639" t="str">
        <f>IF(DT249=0,"",IF(SUM($DT$242:DT249)=1,DX249,IF($DT$251&gt;SUM($DT$242:DT249),_xlfn.CONCAT(", ",DX249),IF($DT$251=SUM($DT$242:DT249),_xlfn.CONCAT(" y ",DX249,".")))))</f>
        <v/>
      </c>
      <c r="DW249" s="641" t="str">
        <f>IF(DU249=0,"", IF(SUM($AN249:DU$519)=1,DX249, IF($AN$526&gt;SUM($AN249:DU$519),_xlfn.CONCAT(", ",DX249), IF($AN$526=SUM($AN249:DU$519),_xlfn.CONCAT(" y ",DX249,".")))))</f>
        <v/>
      </c>
      <c r="DX249" s="639">
        <f t="shared" si="235"/>
        <v>8</v>
      </c>
      <c r="DY249" s="641"/>
    </row>
    <row r="250" spans="1:155" s="72" customFormat="1" ht="15" customHeight="1">
      <c r="A250" s="131"/>
      <c r="B250" s="15"/>
      <c r="C250" s="81" t="s">
        <v>74</v>
      </c>
      <c r="D250" s="792" t="s">
        <v>270</v>
      </c>
      <c r="E250" s="793"/>
      <c r="F250" s="793"/>
      <c r="G250" s="793"/>
      <c r="H250" s="793"/>
      <c r="I250" s="793"/>
      <c r="J250" s="432"/>
      <c r="K250" s="432"/>
      <c r="L250" s="432"/>
      <c r="M250" s="432"/>
      <c r="N250" s="432"/>
      <c r="O250" s="432"/>
      <c r="P250" s="432"/>
      <c r="Q250" s="432"/>
      <c r="R250" s="432"/>
      <c r="S250" s="432"/>
      <c r="T250" s="432"/>
      <c r="U250" s="432"/>
      <c r="V250" s="432"/>
      <c r="W250" s="432"/>
      <c r="X250" s="432"/>
      <c r="Y250" s="432"/>
      <c r="Z250" s="432"/>
      <c r="AA250" s="432"/>
      <c r="AB250" s="432"/>
      <c r="AC250" s="432"/>
      <c r="AD250" s="432"/>
      <c r="AE250" s="12"/>
      <c r="AF250" s="122"/>
      <c r="AH250" s="627">
        <f t="shared" si="194"/>
        <v>0</v>
      </c>
      <c r="AI250" s="627"/>
      <c r="AJ250" s="627">
        <f t="shared" si="195"/>
        <v>0</v>
      </c>
      <c r="AK250" s="627"/>
      <c r="AL250" s="627">
        <f t="shared" si="196"/>
        <v>0</v>
      </c>
      <c r="AM250" s="627"/>
      <c r="AN250" s="627">
        <f t="shared" si="197"/>
        <v>0</v>
      </c>
      <c r="AO250" s="639"/>
      <c r="AP250" s="275"/>
      <c r="AQ250" s="641">
        <f t="shared" si="198"/>
        <v>0</v>
      </c>
      <c r="AR250" s="627"/>
      <c r="AS250" s="627">
        <f t="shared" si="199"/>
        <v>0</v>
      </c>
      <c r="AT250" s="627"/>
      <c r="AU250" s="627">
        <f t="shared" si="200"/>
        <v>0</v>
      </c>
      <c r="AV250" s="627"/>
      <c r="AW250" s="627">
        <f t="shared" si="201"/>
        <v>0</v>
      </c>
      <c r="AX250" s="639"/>
      <c r="AY250" s="275"/>
      <c r="AZ250" s="896">
        <f t="shared" si="202"/>
        <v>0</v>
      </c>
      <c r="BA250" s="627"/>
      <c r="BB250" s="627">
        <f t="shared" si="203"/>
        <v>0</v>
      </c>
      <c r="BC250" s="627"/>
      <c r="BD250" s="627">
        <f t="shared" si="204"/>
        <v>0</v>
      </c>
      <c r="BE250" s="627"/>
      <c r="BF250" s="627">
        <f t="shared" si="205"/>
        <v>0</v>
      </c>
      <c r="BG250" s="639"/>
      <c r="BH250" s="275"/>
      <c r="BI250" s="627">
        <f t="shared" si="206"/>
        <v>0</v>
      </c>
      <c r="BJ250" s="627"/>
      <c r="BK250" s="627">
        <f t="shared" si="207"/>
        <v>0</v>
      </c>
      <c r="BL250" s="627"/>
      <c r="BM250" s="627">
        <f t="shared" si="208"/>
        <v>0</v>
      </c>
      <c r="BN250" s="627"/>
      <c r="BO250" s="627">
        <f t="shared" si="209"/>
        <v>0</v>
      </c>
      <c r="BP250" s="639"/>
      <c r="BQ250" s="275"/>
      <c r="BR250" s="896">
        <f t="shared" si="210"/>
        <v>0</v>
      </c>
      <c r="BS250" s="627"/>
      <c r="BT250" s="627">
        <f t="shared" si="211"/>
        <v>0</v>
      </c>
      <c r="BU250" s="627"/>
      <c r="BV250" s="627">
        <f t="shared" si="212"/>
        <v>0</v>
      </c>
      <c r="BW250" s="627"/>
      <c r="BX250" s="627">
        <f t="shared" si="213"/>
        <v>0</v>
      </c>
      <c r="BY250" s="639"/>
      <c r="BZ250" s="275"/>
      <c r="CA250" s="627">
        <f t="shared" si="214"/>
        <v>0</v>
      </c>
      <c r="CB250" s="627"/>
      <c r="CC250" s="627">
        <f t="shared" si="215"/>
        <v>0</v>
      </c>
      <c r="CD250" s="627"/>
      <c r="CE250" s="627">
        <f t="shared" si="216"/>
        <v>0</v>
      </c>
      <c r="CF250" s="627"/>
      <c r="CG250" s="627">
        <f t="shared" si="217"/>
        <v>0</v>
      </c>
      <c r="CH250" s="639"/>
      <c r="CI250" s="275"/>
      <c r="CJ250" s="627">
        <f t="shared" si="218"/>
        <v>0</v>
      </c>
      <c r="CK250" s="627"/>
      <c r="CL250" s="627">
        <f t="shared" si="219"/>
        <v>0</v>
      </c>
      <c r="CM250" s="627"/>
      <c r="CN250" s="627">
        <f t="shared" si="220"/>
        <v>0</v>
      </c>
      <c r="CO250" s="627"/>
      <c r="CP250" s="627">
        <f t="shared" si="221"/>
        <v>0</v>
      </c>
      <c r="CQ250" s="639"/>
      <c r="CR250" s="275"/>
      <c r="CS250" s="627">
        <f t="shared" si="222"/>
        <v>0</v>
      </c>
      <c r="CT250" s="627"/>
      <c r="CU250" s="627">
        <f t="shared" si="223"/>
        <v>0</v>
      </c>
      <c r="CV250" s="627"/>
      <c r="CW250" s="627">
        <f t="shared" si="224"/>
        <v>0</v>
      </c>
      <c r="CX250" s="627"/>
      <c r="CY250" s="627">
        <f t="shared" si="225"/>
        <v>0</v>
      </c>
      <c r="CZ250" s="639"/>
      <c r="DA250" s="275"/>
      <c r="DB250" s="627">
        <f t="shared" si="226"/>
        <v>0</v>
      </c>
      <c r="DC250" s="627"/>
      <c r="DD250" s="627">
        <f t="shared" si="227"/>
        <v>0</v>
      </c>
      <c r="DE250" s="627"/>
      <c r="DF250" s="627">
        <f t="shared" si="228"/>
        <v>0</v>
      </c>
      <c r="DG250" s="627"/>
      <c r="DH250" s="627">
        <f t="shared" si="229"/>
        <v>0</v>
      </c>
      <c r="DI250" s="639"/>
      <c r="DJ250" s="275"/>
      <c r="DK250" s="627">
        <f t="shared" si="230"/>
        <v>0</v>
      </c>
      <c r="DL250" s="627"/>
      <c r="DM250" s="896">
        <f t="shared" si="231"/>
        <v>0</v>
      </c>
      <c r="DN250" s="627"/>
      <c r="DO250" s="627">
        <f t="shared" si="232"/>
        <v>0</v>
      </c>
      <c r="DP250" s="627"/>
      <c r="DQ250" s="627">
        <f t="shared" si="233"/>
        <v>0</v>
      </c>
      <c r="DR250" s="639"/>
      <c r="DS250" s="275"/>
      <c r="DT250" s="747">
        <f t="shared" si="234"/>
        <v>0</v>
      </c>
      <c r="DU250" s="748"/>
      <c r="DV250" s="639" t="str">
        <f>IF(DT250=0,"",IF(SUM($DT$242:DT250)=1,DX250,IF($DT$251&gt;SUM($DT$242:DT250),_xlfn.CONCAT(", ",DX250),IF($DT$251=SUM($DT$242:DT250),_xlfn.CONCAT(" y ",DX250,".")))))</f>
        <v/>
      </c>
      <c r="DW250" s="641" t="str">
        <f>IF(DU250=0,"", IF(SUM($AN250:DU$519)=1,DX250, IF($AN$526&gt;SUM($AN250:DU$519),_xlfn.CONCAT(", ",DX250), IF($AN$526=SUM($AN250:DU$519),_xlfn.CONCAT(" y ",DX250,".")))))</f>
        <v/>
      </c>
      <c r="DX250" s="639">
        <f t="shared" si="235"/>
        <v>9</v>
      </c>
      <c r="DY250" s="641"/>
    </row>
    <row r="251" spans="1:155" s="72" customFormat="1" ht="15" customHeight="1">
      <c r="A251" s="131"/>
      <c r="B251" s="15"/>
      <c r="C251" s="10"/>
      <c r="D251" s="10"/>
      <c r="E251" s="10"/>
      <c r="F251" s="10"/>
      <c r="G251" s="10"/>
      <c r="H251" s="10"/>
      <c r="I251" s="148" t="s">
        <v>126</v>
      </c>
      <c r="J251" s="174">
        <f>IF(AND(SUM(J242:J250)=0,COUNTIF(J242:J250,"NS")&gt;0),"NS",
IF(AND(SUM(J242:J250)=0,COUNTIF(J242:J250,0)&gt;0),0,
IF(AND(SUM(J242:J250)=0,COUNTIF(J242:J250,"NA")&gt;0),"NA",
SUM(J242:J250))))</f>
        <v>0</v>
      </c>
      <c r="K251" s="174">
        <f t="shared" ref="K251:AD251" si="238">IF(AND(SUM(K242:K250)=0,COUNTIF(K242:K250,"NS")&gt;0),"NS",
IF(AND(SUM(K242:K250)=0,COUNTIF(K242:K250,0)&gt;0),0,
IF(AND(SUM(K242:K250)=0,COUNTIF(K242:K250,"NA")&gt;0),"NA",
SUM(K242:K250))))</f>
        <v>0</v>
      </c>
      <c r="L251" s="174">
        <f t="shared" si="238"/>
        <v>0</v>
      </c>
      <c r="M251" s="174">
        <f t="shared" si="238"/>
        <v>0</v>
      </c>
      <c r="N251" s="174">
        <f t="shared" si="238"/>
        <v>0</v>
      </c>
      <c r="O251" s="174">
        <f t="shared" si="238"/>
        <v>0</v>
      </c>
      <c r="P251" s="174">
        <f t="shared" si="238"/>
        <v>0</v>
      </c>
      <c r="Q251" s="174">
        <f t="shared" si="238"/>
        <v>0</v>
      </c>
      <c r="R251" s="174">
        <f t="shared" si="238"/>
        <v>0</v>
      </c>
      <c r="S251" s="174">
        <f t="shared" si="238"/>
        <v>0</v>
      </c>
      <c r="T251" s="174">
        <f t="shared" si="238"/>
        <v>0</v>
      </c>
      <c r="U251" s="174">
        <f t="shared" si="238"/>
        <v>0</v>
      </c>
      <c r="V251" s="174">
        <f t="shared" si="238"/>
        <v>0</v>
      </c>
      <c r="W251" s="174">
        <f t="shared" si="238"/>
        <v>0</v>
      </c>
      <c r="X251" s="174">
        <f t="shared" si="238"/>
        <v>0</v>
      </c>
      <c r="Y251" s="174">
        <f t="shared" si="238"/>
        <v>0</v>
      </c>
      <c r="Z251" s="174">
        <f t="shared" si="238"/>
        <v>0</v>
      </c>
      <c r="AA251" s="174">
        <f t="shared" si="238"/>
        <v>0</v>
      </c>
      <c r="AB251" s="174">
        <f t="shared" si="238"/>
        <v>0</v>
      </c>
      <c r="AC251" s="174">
        <f t="shared" si="238"/>
        <v>0</v>
      </c>
      <c r="AD251" s="174">
        <f t="shared" si="238"/>
        <v>0</v>
      </c>
      <c r="AE251" s="12"/>
      <c r="AF251" s="122"/>
      <c r="DT251" s="723">
        <f>SUM(DT242:DU250)</f>
        <v>0</v>
      </c>
      <c r="DU251" s="723"/>
      <c r="DV251" s="745" t="str">
        <f>IF(DT251=0,"",IF(DT251=1,VLOOKUP(1,DT242:DW250,3,FALSE),IF(DT251&gt;1,_xlfn.CONCAT(DV242:DW250),"")))</f>
        <v/>
      </c>
      <c r="DW251" s="745"/>
    </row>
    <row r="252" spans="1:155" s="72" customFormat="1" ht="15" customHeight="1">
      <c r="A252" s="131"/>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2"/>
      <c r="AF252" s="122"/>
    </row>
    <row r="253" spans="1:155" s="72" customFormat="1" ht="24" customHeight="1">
      <c r="A253" s="131"/>
      <c r="B253" s="15"/>
      <c r="C253" s="580" t="s">
        <v>127</v>
      </c>
      <c r="D253" s="580"/>
      <c r="E253" s="580"/>
      <c r="F253" s="580"/>
      <c r="G253" s="580"/>
      <c r="H253" s="580"/>
      <c r="I253" s="580"/>
      <c r="J253" s="580"/>
      <c r="K253" s="580"/>
      <c r="L253" s="580"/>
      <c r="M253" s="580"/>
      <c r="N253" s="580"/>
      <c r="O253" s="580"/>
      <c r="P253" s="580"/>
      <c r="Q253" s="580"/>
      <c r="R253" s="580"/>
      <c r="S253" s="580"/>
      <c r="T253" s="580"/>
      <c r="U253" s="580"/>
      <c r="V253" s="580"/>
      <c r="W253" s="580"/>
      <c r="X253" s="580"/>
      <c r="Y253" s="580"/>
      <c r="Z253" s="580"/>
      <c r="AA253" s="580"/>
      <c r="AB253" s="580"/>
      <c r="AC253" s="580"/>
      <c r="AD253" s="580"/>
      <c r="AE253" s="12"/>
      <c r="AF253" s="122"/>
    </row>
    <row r="254" spans="1:155" s="72" customFormat="1" ht="60" customHeight="1">
      <c r="A254" s="131"/>
      <c r="B254" s="15"/>
      <c r="C254" s="854"/>
      <c r="D254" s="855"/>
      <c r="E254" s="855"/>
      <c r="F254" s="855"/>
      <c r="G254" s="855"/>
      <c r="H254" s="855"/>
      <c r="I254" s="855"/>
      <c r="J254" s="855"/>
      <c r="K254" s="855"/>
      <c r="L254" s="855"/>
      <c r="M254" s="855"/>
      <c r="N254" s="855"/>
      <c r="O254" s="855"/>
      <c r="P254" s="855"/>
      <c r="Q254" s="855"/>
      <c r="R254" s="855"/>
      <c r="S254" s="855"/>
      <c r="T254" s="855"/>
      <c r="U254" s="855"/>
      <c r="V254" s="855"/>
      <c r="W254" s="855"/>
      <c r="X254" s="855"/>
      <c r="Y254" s="855"/>
      <c r="Z254" s="855"/>
      <c r="AA254" s="855"/>
      <c r="AB254" s="855"/>
      <c r="AC254" s="855"/>
      <c r="AD254" s="856"/>
      <c r="AE254" s="12"/>
      <c r="AF254" s="122"/>
    </row>
    <row r="255" spans="1:155" s="72" customFormat="1" ht="15" customHeight="1">
      <c r="A255" s="131"/>
      <c r="B255" s="624" t="str">
        <f>IF(DT251=0,"", IF(DT251=1,_xlfn.CONCAT("Error: Verificar sumas en el numeral ",DV251,"."),_xlfn.CONCAT("Error: Verificar sumas en los numerales ",DV251)))</f>
        <v/>
      </c>
      <c r="C255" s="624"/>
      <c r="D255" s="624"/>
      <c r="E255" s="624"/>
      <c r="F255" s="624"/>
      <c r="G255" s="624"/>
      <c r="H255" s="624"/>
      <c r="I255" s="624"/>
      <c r="J255" s="624"/>
      <c r="K255" s="624"/>
      <c r="L255" s="624"/>
      <c r="M255" s="624"/>
      <c r="N255" s="624"/>
      <c r="O255" s="624"/>
      <c r="P255" s="624"/>
      <c r="Q255" s="624"/>
      <c r="R255" s="624"/>
      <c r="S255" s="624"/>
      <c r="T255" s="624"/>
      <c r="U255" s="624"/>
      <c r="V255" s="624"/>
      <c r="W255" s="624"/>
      <c r="X255" s="624"/>
      <c r="Y255" s="624"/>
      <c r="Z255" s="624"/>
      <c r="AA255" s="624"/>
      <c r="AB255" s="624"/>
      <c r="AC255" s="624"/>
      <c r="AD255" s="624"/>
      <c r="AE255" s="12"/>
      <c r="AF255" s="122"/>
    </row>
    <row r="256" spans="1:155" s="72" customFormat="1" ht="15" customHeight="1">
      <c r="A256" s="131"/>
      <c r="B256" s="624" t="str">
        <f>IF(EV245=0,"","Error: Verificar la información registrada tomando en cuenta la instrucción general 2 de esta subsección.")</f>
        <v/>
      </c>
      <c r="C256" s="624"/>
      <c r="D256" s="624"/>
      <c r="E256" s="624"/>
      <c r="F256" s="624"/>
      <c r="G256" s="624"/>
      <c r="H256" s="624"/>
      <c r="I256" s="624"/>
      <c r="J256" s="624"/>
      <c r="K256" s="624"/>
      <c r="L256" s="624"/>
      <c r="M256" s="624"/>
      <c r="N256" s="624"/>
      <c r="O256" s="624"/>
      <c r="P256" s="624"/>
      <c r="Q256" s="624"/>
      <c r="R256" s="624"/>
      <c r="S256" s="624"/>
      <c r="T256" s="624"/>
      <c r="U256" s="624"/>
      <c r="V256" s="624"/>
      <c r="W256" s="624"/>
      <c r="X256" s="624"/>
      <c r="Y256" s="624"/>
      <c r="Z256" s="624"/>
      <c r="AA256" s="624"/>
      <c r="AB256" s="624"/>
      <c r="AC256" s="624"/>
      <c r="AD256" s="624"/>
      <c r="AE256" s="12"/>
      <c r="AF256" s="122"/>
    </row>
    <row r="257" spans="1:155" s="72" customFormat="1" ht="15" customHeight="1">
      <c r="A257" s="131"/>
      <c r="B257" s="756" t="str">
        <f>IF(EX241=0,"","Alerta: Debe justificar el uso de NS argumentando el estado de la información desconocida.")</f>
        <v/>
      </c>
      <c r="C257" s="756"/>
      <c r="D257" s="756"/>
      <c r="E257" s="756"/>
      <c r="F257" s="756"/>
      <c r="G257" s="756"/>
      <c r="H257" s="756"/>
      <c r="I257" s="756"/>
      <c r="J257" s="756"/>
      <c r="K257" s="756"/>
      <c r="L257" s="756"/>
      <c r="M257" s="756"/>
      <c r="N257" s="756"/>
      <c r="O257" s="756"/>
      <c r="P257" s="756"/>
      <c r="Q257" s="756"/>
      <c r="R257" s="756"/>
      <c r="S257" s="756"/>
      <c r="T257" s="756"/>
      <c r="U257" s="756"/>
      <c r="V257" s="756"/>
      <c r="W257" s="756"/>
      <c r="X257" s="756"/>
      <c r="Y257" s="756"/>
      <c r="Z257" s="756"/>
      <c r="AA257" s="756"/>
      <c r="AB257" s="756"/>
      <c r="AC257" s="756"/>
      <c r="AD257" s="756"/>
      <c r="AE257" s="12"/>
      <c r="AF257" s="122"/>
    </row>
    <row r="258" spans="1:155" s="72" customFormat="1" ht="15" customHeight="1">
      <c r="A258" s="131"/>
      <c r="B258" s="625" t="str">
        <f>IF(OR(AH237=AJ237,AH237=AL237),"","Error: Debe completar toda la información requerida.")</f>
        <v/>
      </c>
      <c r="C258" s="625"/>
      <c r="D258" s="625"/>
      <c r="E258" s="625"/>
      <c r="F258" s="625"/>
      <c r="G258" s="625"/>
      <c r="H258" s="625"/>
      <c r="I258" s="625"/>
      <c r="J258" s="625"/>
      <c r="K258" s="625"/>
      <c r="L258" s="625"/>
      <c r="M258" s="625"/>
      <c r="N258" s="625"/>
      <c r="O258" s="625"/>
      <c r="P258" s="625"/>
      <c r="Q258" s="625"/>
      <c r="R258" s="625"/>
      <c r="S258" s="625"/>
      <c r="T258" s="625"/>
      <c r="U258" s="625"/>
      <c r="V258" s="625"/>
      <c r="W258" s="625"/>
      <c r="X258" s="625"/>
      <c r="Y258" s="625"/>
      <c r="Z258" s="625"/>
      <c r="AA258" s="625"/>
      <c r="AB258" s="625"/>
      <c r="AC258" s="625"/>
      <c r="AD258" s="625"/>
      <c r="AE258" s="12"/>
      <c r="AF258" s="122"/>
    </row>
    <row r="259" spans="1:155" s="72" customFormat="1" ht="15" customHeight="1">
      <c r="A259" s="131"/>
      <c r="B259" s="15"/>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4"/>
      <c r="AE259" s="12"/>
      <c r="AF259" s="122"/>
    </row>
    <row r="260" spans="1:155" s="72" customFormat="1" ht="15" customHeight="1">
      <c r="A260" s="131"/>
      <c r="B260" s="15"/>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4"/>
      <c r="AE260" s="12"/>
      <c r="AF260" s="122"/>
    </row>
    <row r="261" spans="1:155" customFormat="1" ht="24" customHeight="1">
      <c r="A261" s="131" t="s">
        <v>815</v>
      </c>
      <c r="B261" s="688" t="s">
        <v>7657</v>
      </c>
      <c r="C261" s="541"/>
      <c r="D261" s="541"/>
      <c r="E261" s="541"/>
      <c r="F261" s="541"/>
      <c r="G261" s="541"/>
      <c r="H261" s="541"/>
      <c r="I261" s="541"/>
      <c r="J261" s="541"/>
      <c r="K261" s="541"/>
      <c r="L261" s="541"/>
      <c r="M261" s="541"/>
      <c r="N261" s="541"/>
      <c r="O261" s="541"/>
      <c r="P261" s="541"/>
      <c r="Q261" s="541"/>
      <c r="R261" s="541"/>
      <c r="S261" s="541"/>
      <c r="T261" s="541"/>
      <c r="U261" s="541"/>
      <c r="V261" s="541"/>
      <c r="W261" s="541"/>
      <c r="X261" s="541"/>
      <c r="Y261" s="541"/>
      <c r="Z261" s="541"/>
      <c r="AA261" s="541"/>
      <c r="AB261" s="541"/>
      <c r="AC261" s="541"/>
      <c r="AD261" s="541"/>
      <c r="AF261" s="122"/>
      <c r="AH261" s="627" t="s">
        <v>7211</v>
      </c>
      <c r="AI261" s="627"/>
      <c r="AJ261" s="627" t="s">
        <v>7212</v>
      </c>
      <c r="AK261" s="627"/>
      <c r="AL261" s="627" t="s">
        <v>7213</v>
      </c>
      <c r="AM261" s="627"/>
    </row>
    <row r="262" spans="1:155" customFormat="1" ht="15" customHeight="1">
      <c r="A262" s="249"/>
      <c r="B262" s="201"/>
      <c r="C262" s="201"/>
      <c r="D262" s="201"/>
      <c r="E262" s="201"/>
      <c r="F262" s="201"/>
      <c r="G262" s="201"/>
      <c r="H262" s="201"/>
      <c r="I262" s="201"/>
      <c r="J262" s="201"/>
      <c r="K262" s="201"/>
      <c r="L262" s="201"/>
      <c r="M262" s="201"/>
      <c r="N262" s="201"/>
      <c r="O262" s="201"/>
      <c r="P262" s="201"/>
      <c r="Q262" s="201"/>
      <c r="R262" s="201"/>
      <c r="S262" s="201"/>
      <c r="T262" s="201"/>
      <c r="U262" s="201"/>
      <c r="V262" s="201"/>
      <c r="W262" s="201"/>
      <c r="X262" s="201"/>
      <c r="Y262" s="201"/>
      <c r="Z262" s="201"/>
      <c r="AA262" s="201"/>
      <c r="AB262" s="201"/>
      <c r="AC262" s="201"/>
      <c r="AD262" s="201"/>
      <c r="AF262" s="122"/>
      <c r="AH262" s="907">
        <f>COUNTBLANK(J266:AD268)</f>
        <v>63</v>
      </c>
      <c r="AI262" s="907"/>
      <c r="AJ262" s="627">
        <v>63</v>
      </c>
      <c r="AK262" s="627"/>
      <c r="AL262" s="627">
        <v>0</v>
      </c>
      <c r="AM262" s="627"/>
    </row>
    <row r="263" spans="1:155" customFormat="1" ht="24" customHeight="1">
      <c r="A263" s="153"/>
      <c r="C263" s="670" t="s">
        <v>7658</v>
      </c>
      <c r="D263" s="670"/>
      <c r="E263" s="670"/>
      <c r="F263" s="670"/>
      <c r="G263" s="670"/>
      <c r="H263" s="670"/>
      <c r="I263" s="670"/>
      <c r="J263" s="558" t="s">
        <v>551</v>
      </c>
      <c r="K263" s="558"/>
      <c r="L263" s="558"/>
      <c r="M263" s="558"/>
      <c r="N263" s="558"/>
      <c r="O263" s="558"/>
      <c r="P263" s="558"/>
      <c r="Q263" s="558"/>
      <c r="R263" s="558"/>
      <c r="S263" s="558"/>
      <c r="T263" s="558"/>
      <c r="U263" s="558"/>
      <c r="V263" s="558"/>
      <c r="W263" s="558"/>
      <c r="X263" s="558"/>
      <c r="Y263" s="558"/>
      <c r="Z263" s="558"/>
      <c r="AA263" s="558"/>
      <c r="AB263" s="558"/>
      <c r="AC263" s="558"/>
      <c r="AD263" s="558"/>
      <c r="AF263" s="122"/>
      <c r="EA263" s="639" t="s">
        <v>7295</v>
      </c>
      <c r="EB263" s="640"/>
      <c r="EC263" s="640"/>
      <c r="ED263" s="640"/>
      <c r="EE263" s="640"/>
      <c r="EF263" s="640"/>
      <c r="EG263" s="640"/>
      <c r="EH263" s="640"/>
      <c r="EI263" s="640"/>
      <c r="EJ263" s="640"/>
      <c r="EK263" s="640"/>
      <c r="EL263" s="640"/>
      <c r="EM263" s="640"/>
      <c r="EN263" s="640"/>
      <c r="EO263" s="640"/>
      <c r="EP263" s="640"/>
      <c r="EQ263" s="640"/>
      <c r="ER263" s="640"/>
      <c r="ES263" s="640"/>
      <c r="ET263" s="640"/>
      <c r="EU263" s="640"/>
      <c r="EV263" s="641"/>
    </row>
    <row r="264" spans="1:155" customFormat="1" ht="120" customHeight="1">
      <c r="A264" s="153"/>
      <c r="C264" s="670"/>
      <c r="D264" s="670"/>
      <c r="E264" s="670"/>
      <c r="F264" s="670"/>
      <c r="G264" s="670"/>
      <c r="H264" s="670"/>
      <c r="I264" s="670"/>
      <c r="J264" s="901" t="s">
        <v>113</v>
      </c>
      <c r="K264" s="902" t="s">
        <v>342</v>
      </c>
      <c r="L264" s="902" t="s">
        <v>343</v>
      </c>
      <c r="M264" s="904" t="s">
        <v>344</v>
      </c>
      <c r="N264" s="905"/>
      <c r="O264" s="906"/>
      <c r="P264" s="776" t="s">
        <v>1950</v>
      </c>
      <c r="Q264" s="948"/>
      <c r="R264" s="777"/>
      <c r="S264" s="776" t="s">
        <v>345</v>
      </c>
      <c r="T264" s="948"/>
      <c r="U264" s="777"/>
      <c r="V264" s="776" t="s">
        <v>346</v>
      </c>
      <c r="W264" s="948"/>
      <c r="X264" s="777"/>
      <c r="Y264" s="904" t="s">
        <v>347</v>
      </c>
      <c r="Z264" s="905"/>
      <c r="AA264" s="906"/>
      <c r="AB264" s="904" t="s">
        <v>552</v>
      </c>
      <c r="AC264" s="905"/>
      <c r="AD264" s="906"/>
      <c r="AF264" s="122"/>
      <c r="AH264" s="627" t="s">
        <v>7220</v>
      </c>
      <c r="AI264" s="627"/>
      <c r="AJ264" s="627"/>
      <c r="AK264" s="627"/>
      <c r="AL264" s="627"/>
      <c r="AM264" s="627"/>
      <c r="AN264" s="627"/>
      <c r="AO264" s="639"/>
      <c r="AP264" s="273"/>
      <c r="AQ264" s="641" t="s">
        <v>7286</v>
      </c>
      <c r="AR264" s="627"/>
      <c r="AS264" s="627"/>
      <c r="AT264" s="627"/>
      <c r="AU264" s="627"/>
      <c r="AV264" s="627"/>
      <c r="AW264" s="627"/>
      <c r="AX264" s="627"/>
      <c r="AY264" s="273"/>
      <c r="AZ264" s="627" t="s">
        <v>7287</v>
      </c>
      <c r="BA264" s="627"/>
      <c r="BB264" s="627"/>
      <c r="BC264" s="627"/>
      <c r="BD264" s="627"/>
      <c r="BE264" s="627"/>
      <c r="BF264" s="627"/>
      <c r="BG264" s="627"/>
      <c r="BH264" s="273"/>
      <c r="BI264" s="627" t="s">
        <v>7288</v>
      </c>
      <c r="BJ264" s="627"/>
      <c r="BK264" s="627"/>
      <c r="BL264" s="627"/>
      <c r="BM264" s="627"/>
      <c r="BN264" s="627"/>
      <c r="BO264" s="627"/>
      <c r="BP264" s="627"/>
      <c r="BQ264" s="273"/>
      <c r="BR264" s="627" t="s">
        <v>7289</v>
      </c>
      <c r="BS264" s="627"/>
      <c r="BT264" s="627"/>
      <c r="BU264" s="627"/>
      <c r="BV264" s="627"/>
      <c r="BW264" s="627"/>
      <c r="BX264" s="627"/>
      <c r="BY264" s="627"/>
      <c r="BZ264" s="273"/>
      <c r="CA264" s="627" t="s">
        <v>7290</v>
      </c>
      <c r="CB264" s="627"/>
      <c r="CC264" s="627"/>
      <c r="CD264" s="627"/>
      <c r="CE264" s="627"/>
      <c r="CF264" s="627"/>
      <c r="CG264" s="627"/>
      <c r="CH264" s="627"/>
      <c r="CI264" s="273"/>
      <c r="CJ264" s="627" t="s">
        <v>7291</v>
      </c>
      <c r="CK264" s="627"/>
      <c r="CL264" s="627"/>
      <c r="CM264" s="627"/>
      <c r="CN264" s="627"/>
      <c r="CO264" s="627"/>
      <c r="CP264" s="627"/>
      <c r="CQ264" s="627"/>
      <c r="CR264" s="273"/>
      <c r="CS264" s="627" t="s">
        <v>7292</v>
      </c>
      <c r="CT264" s="627"/>
      <c r="CU264" s="627"/>
      <c r="CV264" s="627"/>
      <c r="CW264" s="627"/>
      <c r="CX264" s="627"/>
      <c r="CY264" s="627"/>
      <c r="CZ264" s="627"/>
      <c r="DA264" s="273"/>
      <c r="DB264" s="627" t="s">
        <v>7293</v>
      </c>
      <c r="DC264" s="627"/>
      <c r="DD264" s="627"/>
      <c r="DE264" s="627"/>
      <c r="DF264" s="627"/>
      <c r="DG264" s="627"/>
      <c r="DH264" s="627"/>
      <c r="DI264" s="627"/>
      <c r="DJ264" s="273"/>
      <c r="DK264" s="627" t="s">
        <v>7294</v>
      </c>
      <c r="DL264" s="627"/>
      <c r="DM264" s="627"/>
      <c r="DN264" s="627"/>
      <c r="DO264" s="627"/>
      <c r="DP264" s="627"/>
      <c r="DQ264" s="627"/>
      <c r="DR264" s="627"/>
      <c r="DS264" s="273"/>
      <c r="DT264" s="747" t="s">
        <v>7224</v>
      </c>
      <c r="DU264" s="747"/>
      <c r="DV264" s="747"/>
      <c r="DW264" s="747"/>
      <c r="DX264" s="747"/>
      <c r="DY264" s="748"/>
      <c r="EA264" s="901" t="s">
        <v>7248</v>
      </c>
      <c r="EB264" s="901" t="s">
        <v>113</v>
      </c>
      <c r="EC264" s="902" t="s">
        <v>342</v>
      </c>
      <c r="ED264" s="902" t="s">
        <v>343</v>
      </c>
      <c r="EE264" s="904" t="s">
        <v>344</v>
      </c>
      <c r="EF264" s="905"/>
      <c r="EG264" s="906"/>
      <c r="EH264" s="904" t="s">
        <v>1950</v>
      </c>
      <c r="EI264" s="905"/>
      <c r="EJ264" s="906"/>
      <c r="EK264" s="904" t="s">
        <v>345</v>
      </c>
      <c r="EL264" s="905"/>
      <c r="EM264" s="906"/>
      <c r="EN264" s="904" t="s">
        <v>346</v>
      </c>
      <c r="EO264" s="905"/>
      <c r="EP264" s="906"/>
      <c r="EQ264" s="904" t="s">
        <v>347</v>
      </c>
      <c r="ER264" s="905"/>
      <c r="ES264" s="906"/>
      <c r="ET264" s="904" t="s">
        <v>552</v>
      </c>
      <c r="EU264" s="905"/>
      <c r="EV264" s="906"/>
    </row>
    <row r="265" spans="1:155" customFormat="1" ht="48" customHeight="1">
      <c r="A265" s="153"/>
      <c r="C265" s="670"/>
      <c r="D265" s="670"/>
      <c r="E265" s="670"/>
      <c r="F265" s="670"/>
      <c r="G265" s="670"/>
      <c r="H265" s="670"/>
      <c r="I265" s="670"/>
      <c r="J265" s="822"/>
      <c r="K265" s="903"/>
      <c r="L265" s="903"/>
      <c r="M265" s="97" t="s">
        <v>350</v>
      </c>
      <c r="N265" s="111" t="s">
        <v>342</v>
      </c>
      <c r="O265" s="111" t="s">
        <v>343</v>
      </c>
      <c r="P265" s="97" t="s">
        <v>350</v>
      </c>
      <c r="Q265" s="111" t="s">
        <v>342</v>
      </c>
      <c r="R265" s="111" t="s">
        <v>343</v>
      </c>
      <c r="S265" s="97" t="s">
        <v>350</v>
      </c>
      <c r="T265" s="111" t="s">
        <v>342</v>
      </c>
      <c r="U265" s="111" t="s">
        <v>343</v>
      </c>
      <c r="V265" s="97" t="s">
        <v>350</v>
      </c>
      <c r="W265" s="111" t="s">
        <v>342</v>
      </c>
      <c r="X265" s="111" t="s">
        <v>343</v>
      </c>
      <c r="Y265" s="97" t="s">
        <v>350</v>
      </c>
      <c r="Z265" s="111" t="s">
        <v>342</v>
      </c>
      <c r="AA265" s="111" t="s">
        <v>343</v>
      </c>
      <c r="AB265" s="97" t="s">
        <v>350</v>
      </c>
      <c r="AC265" s="111" t="s">
        <v>342</v>
      </c>
      <c r="AD265" s="111" t="s">
        <v>343</v>
      </c>
      <c r="AF265" s="122"/>
      <c r="AH265" s="627" t="s">
        <v>7220</v>
      </c>
      <c r="AI265" s="627"/>
      <c r="AJ265" s="627" t="s">
        <v>7221</v>
      </c>
      <c r="AK265" s="627"/>
      <c r="AL265" s="627" t="s">
        <v>7222</v>
      </c>
      <c r="AM265" s="627"/>
      <c r="AN265" s="627" t="s">
        <v>7223</v>
      </c>
      <c r="AO265" s="639"/>
      <c r="AP265" s="274"/>
      <c r="AQ265" s="641" t="s">
        <v>7220</v>
      </c>
      <c r="AR265" s="627"/>
      <c r="AS265" s="627" t="s">
        <v>7221</v>
      </c>
      <c r="AT265" s="627"/>
      <c r="AU265" s="627" t="s">
        <v>7222</v>
      </c>
      <c r="AV265" s="627"/>
      <c r="AW265" s="627" t="s">
        <v>7223</v>
      </c>
      <c r="AX265" s="627"/>
      <c r="AY265" s="274"/>
      <c r="AZ265" s="627" t="s">
        <v>7220</v>
      </c>
      <c r="BA265" s="627"/>
      <c r="BB265" s="627" t="s">
        <v>7221</v>
      </c>
      <c r="BC265" s="627"/>
      <c r="BD265" s="627" t="s">
        <v>7222</v>
      </c>
      <c r="BE265" s="627"/>
      <c r="BF265" s="627" t="s">
        <v>7223</v>
      </c>
      <c r="BG265" s="627"/>
      <c r="BH265" s="274"/>
      <c r="BI265" s="627" t="s">
        <v>7220</v>
      </c>
      <c r="BJ265" s="627"/>
      <c r="BK265" s="627" t="s">
        <v>7221</v>
      </c>
      <c r="BL265" s="627"/>
      <c r="BM265" s="627" t="s">
        <v>7222</v>
      </c>
      <c r="BN265" s="627"/>
      <c r="BO265" s="627" t="s">
        <v>7223</v>
      </c>
      <c r="BP265" s="627"/>
      <c r="BQ265" s="274"/>
      <c r="BR265" s="627" t="s">
        <v>7220</v>
      </c>
      <c r="BS265" s="627"/>
      <c r="BT265" s="627" t="s">
        <v>7221</v>
      </c>
      <c r="BU265" s="627"/>
      <c r="BV265" s="627" t="s">
        <v>7222</v>
      </c>
      <c r="BW265" s="627"/>
      <c r="BX265" s="627" t="s">
        <v>7223</v>
      </c>
      <c r="BY265" s="627"/>
      <c r="BZ265" s="274"/>
      <c r="CA265" s="627" t="s">
        <v>7220</v>
      </c>
      <c r="CB265" s="627"/>
      <c r="CC265" s="627" t="s">
        <v>7221</v>
      </c>
      <c r="CD265" s="627"/>
      <c r="CE265" s="627" t="s">
        <v>7222</v>
      </c>
      <c r="CF265" s="627"/>
      <c r="CG265" s="627" t="s">
        <v>7223</v>
      </c>
      <c r="CH265" s="627"/>
      <c r="CI265" s="274"/>
      <c r="CJ265" s="627" t="s">
        <v>7220</v>
      </c>
      <c r="CK265" s="627"/>
      <c r="CL265" s="627" t="s">
        <v>7221</v>
      </c>
      <c r="CM265" s="627"/>
      <c r="CN265" s="627" t="s">
        <v>7222</v>
      </c>
      <c r="CO265" s="627"/>
      <c r="CP265" s="627" t="s">
        <v>7223</v>
      </c>
      <c r="CQ265" s="627"/>
      <c r="CR265" s="274"/>
      <c r="CS265" s="627" t="s">
        <v>7220</v>
      </c>
      <c r="CT265" s="627"/>
      <c r="CU265" s="627" t="s">
        <v>7221</v>
      </c>
      <c r="CV265" s="627"/>
      <c r="CW265" s="627" t="s">
        <v>7222</v>
      </c>
      <c r="CX265" s="627"/>
      <c r="CY265" s="627" t="s">
        <v>7223</v>
      </c>
      <c r="CZ265" s="627"/>
      <c r="DA265" s="274"/>
      <c r="DB265" s="627" t="s">
        <v>7220</v>
      </c>
      <c r="DC265" s="627"/>
      <c r="DD265" s="627" t="s">
        <v>7221</v>
      </c>
      <c r="DE265" s="627"/>
      <c r="DF265" s="627" t="s">
        <v>7222</v>
      </c>
      <c r="DG265" s="627"/>
      <c r="DH265" s="627" t="s">
        <v>7223</v>
      </c>
      <c r="DI265" s="627"/>
      <c r="DJ265" s="274"/>
      <c r="DK265" s="627" t="s">
        <v>7220</v>
      </c>
      <c r="DL265" s="627"/>
      <c r="DM265" s="627" t="s">
        <v>7221</v>
      </c>
      <c r="DN265" s="627"/>
      <c r="DO265" s="627" t="s">
        <v>7222</v>
      </c>
      <c r="DP265" s="627"/>
      <c r="DQ265" s="627" t="s">
        <v>7223</v>
      </c>
      <c r="DR265" s="627"/>
      <c r="DS265" s="274"/>
      <c r="DT265" s="747" t="s">
        <v>7225</v>
      </c>
      <c r="DU265" s="748"/>
      <c r="DV265" s="639" t="s">
        <v>7226</v>
      </c>
      <c r="DW265" s="641"/>
      <c r="DX265" s="639" t="s">
        <v>7227</v>
      </c>
      <c r="DY265" s="641"/>
      <c r="EA265" s="822"/>
      <c r="EB265" s="822"/>
      <c r="EC265" s="903"/>
      <c r="ED265" s="903"/>
      <c r="EE265" s="97" t="s">
        <v>350</v>
      </c>
      <c r="EF265" s="111" t="s">
        <v>342</v>
      </c>
      <c r="EG265" s="111" t="s">
        <v>343</v>
      </c>
      <c r="EH265" s="97" t="s">
        <v>350</v>
      </c>
      <c r="EI265" s="111" t="s">
        <v>342</v>
      </c>
      <c r="EJ265" s="111" t="s">
        <v>343</v>
      </c>
      <c r="EK265" s="97" t="s">
        <v>350</v>
      </c>
      <c r="EL265" s="111" t="s">
        <v>342</v>
      </c>
      <c r="EM265" s="111" t="s">
        <v>343</v>
      </c>
      <c r="EN265" s="97" t="s">
        <v>350</v>
      </c>
      <c r="EO265" s="111" t="s">
        <v>342</v>
      </c>
      <c r="EP265" s="111" t="s">
        <v>343</v>
      </c>
      <c r="EQ265" s="97" t="s">
        <v>350</v>
      </c>
      <c r="ER265" s="111" t="s">
        <v>342</v>
      </c>
      <c r="ES265" s="111" t="s">
        <v>343</v>
      </c>
      <c r="ET265" s="97" t="s">
        <v>350</v>
      </c>
      <c r="EU265" s="111" t="s">
        <v>342</v>
      </c>
      <c r="EV265" s="111" t="s">
        <v>343</v>
      </c>
      <c r="EX265" s="666" t="s">
        <v>7285</v>
      </c>
      <c r="EY265" s="666"/>
    </row>
    <row r="266" spans="1:155" s="72" customFormat="1" ht="36" customHeight="1">
      <c r="A266" s="131"/>
      <c r="B266" s="15"/>
      <c r="C266" s="81" t="s">
        <v>66</v>
      </c>
      <c r="D266" s="792" t="s">
        <v>7659</v>
      </c>
      <c r="E266" s="793"/>
      <c r="F266" s="793"/>
      <c r="G266" s="793"/>
      <c r="H266" s="793"/>
      <c r="I266" s="793"/>
      <c r="J266" s="432"/>
      <c r="K266" s="432"/>
      <c r="L266" s="432"/>
      <c r="M266" s="433"/>
      <c r="N266" s="433"/>
      <c r="O266" s="433"/>
      <c r="P266" s="433"/>
      <c r="Q266" s="433"/>
      <c r="R266" s="433"/>
      <c r="S266" s="433"/>
      <c r="T266" s="433"/>
      <c r="U266" s="433"/>
      <c r="V266" s="433"/>
      <c r="W266" s="433"/>
      <c r="X266" s="433"/>
      <c r="Y266" s="433"/>
      <c r="Z266" s="433"/>
      <c r="AA266" s="433"/>
      <c r="AB266" s="433"/>
      <c r="AC266" s="432"/>
      <c r="AD266" s="432"/>
      <c r="AE266" s="12"/>
      <c r="AF266" s="122"/>
      <c r="AH266" s="627">
        <f>J266</f>
        <v>0</v>
      </c>
      <c r="AI266" s="627"/>
      <c r="AJ266" s="627">
        <f>COUNTIF(K266:L266,"NS")</f>
        <v>0</v>
      </c>
      <c r="AK266" s="627"/>
      <c r="AL266" s="627">
        <f>IF(COUNTIF(K266:L266,"NA")=COUNTA($K$134:$L$135),"NA",SUM(K266:L266))</f>
        <v>0</v>
      </c>
      <c r="AM266" s="627"/>
      <c r="AN266" s="627">
        <f>IF($AH$262=$AJ$262,0,IF(OR(AND(AH266=0,AJ266&gt;0),AND(AH266="NS",AL266&gt;0),AND(AH266="NS",AJ266=0, AL266=0),AND(AH266="NA",AJ266&gt;0,AL266=0)),1,IF(OR(AND(AH266&gt;0,AJ266=2),AND(AH266="NS",AJ266=2),AND(AH266="NS",AL266=0, AJ266&gt;0), AH266=AL266),0,1)))</f>
        <v>0</v>
      </c>
      <c r="AO266" s="639"/>
      <c r="AP266" s="274"/>
      <c r="AQ266" s="641">
        <f>M266</f>
        <v>0</v>
      </c>
      <c r="AR266" s="627"/>
      <c r="AS266" s="627">
        <f>COUNTIF(N266:O266,"NS")</f>
        <v>0</v>
      </c>
      <c r="AT266" s="627"/>
      <c r="AU266" s="627">
        <f>IF(COUNTIF(N266:O266,"NA")=COUNTA($N$135:$O$135),"NA",SUM(N266:O266))</f>
        <v>0</v>
      </c>
      <c r="AV266" s="627"/>
      <c r="AW266" s="627">
        <f>IF($AH$262=$AJ$262,0,IF(OR(AND(AQ266=0,AS266&gt;0),AND(AQ266="NS",AU266&gt;0),AND(AQ266="NS",AS266=0, AU266=0),AND(AQ266="NA",AS266&gt;0,AU266=0)),1,IF(OR(AND(AQ266&gt;0,AS266=2),AND(AQ266="NS",AS266=2),AND(AQ266="NS",AU266=0, AS266&gt;0), AQ266=AU266),0,1)))</f>
        <v>0</v>
      </c>
      <c r="AX266" s="639"/>
      <c r="AY266" s="274"/>
      <c r="AZ266" s="896">
        <f>P266</f>
        <v>0</v>
      </c>
      <c r="BA266" s="627"/>
      <c r="BB266" s="627">
        <f>COUNTIF(Q266:R266,"NS")</f>
        <v>0</v>
      </c>
      <c r="BC266" s="627"/>
      <c r="BD266" s="627">
        <f>IF(COUNTIF(Q266:R266,"NA")=COUNTA($Q$135:$R$135),"NA",SUM(Q266:R266))</f>
        <v>0</v>
      </c>
      <c r="BE266" s="627"/>
      <c r="BF266" s="627">
        <f>IF($AH$262=$AJ$262,0,IF(OR(AND(AZ266=0,BB266&gt;0),AND(AZ266="NS",BD266&gt;0),AND(AZ266="NS",BB266=0, BD266=0),AND(AZ266="NA",BB266&gt;0,BD266=0)),1,IF(OR(AND(AZ266&gt;0,BB266=2),AND(AZ266="NS",BB266=2),AND(AZ266="NS",BD266=0, BB266&gt;0), AZ266=BD266),0,1)))</f>
        <v>0</v>
      </c>
      <c r="BG266" s="639"/>
      <c r="BH266" s="274"/>
      <c r="BI266" s="627">
        <f>S266</f>
        <v>0</v>
      </c>
      <c r="BJ266" s="627"/>
      <c r="BK266" s="627">
        <f>COUNTIF(T266:U266,"NS")</f>
        <v>0</v>
      </c>
      <c r="BL266" s="627"/>
      <c r="BM266" s="627">
        <f>IF(COUNTIF(T266:U266,"NA")=COUNTA($T$135:$U$135),"NA",SUM(T266:U266))</f>
        <v>0</v>
      </c>
      <c r="BN266" s="627"/>
      <c r="BO266" s="627">
        <f>IF($AH$262=$AJ$262,0,IF(OR(AND(BI266=0,BK266&gt;0),AND(BI266="NS",BM266&gt;0),AND(BI266="NS",BK266=0, BM266=0),AND(BI266="NA",BK266&gt;0,BM266=0)),1,IF(OR(AND(BI266&gt;0,BK266=2),AND(BI266="NS",BK266=2),AND(BI266="NS",BM266=0, BK266&gt;0), BI266=BM266),0,1)))</f>
        <v>0</v>
      </c>
      <c r="BP266" s="639"/>
      <c r="BQ266" s="274"/>
      <c r="BR266" s="896">
        <f>V266</f>
        <v>0</v>
      </c>
      <c r="BS266" s="627"/>
      <c r="BT266" s="627">
        <f>COUNTIF(W266:X266,"NS")</f>
        <v>0</v>
      </c>
      <c r="BU266" s="627"/>
      <c r="BV266" s="627">
        <f>IF(COUNTIF(W266:X266,"NA")=COUNTA($W$135:$X$135),"NA",SUM(W266:X266))</f>
        <v>0</v>
      </c>
      <c r="BW266" s="627"/>
      <c r="BX266" s="627">
        <f>IF($AH$262=$AJ$262,0,IF(OR(AND(BR266=0,BT266&gt;0),AND(BR266="NS",BV266&gt;0),AND(BR266="NS",BT266=0, BV266=0),AND(BR266="NA",BT266&gt;0,BV266=0)),1,IF(OR(AND(BR266&gt;0,BT266=2),AND(BR266="NS",BT266=2),AND(BR266="NS",BV266=0, BT266&gt;0), BR266=BV266),0,1)))</f>
        <v>0</v>
      </c>
      <c r="BY266" s="639"/>
      <c r="BZ266" s="274"/>
      <c r="CA266" s="627">
        <f>Y266</f>
        <v>0</v>
      </c>
      <c r="CB266" s="627"/>
      <c r="CC266" s="627">
        <f>COUNTIF(Z266:AA266,"NS")</f>
        <v>0</v>
      </c>
      <c r="CD266" s="627"/>
      <c r="CE266" s="627">
        <f>IF(COUNTIF(Z266:AA266,"NA")=COUNTA($Z$135:$AA$135),"NA",SUM(Z266:AA266))</f>
        <v>0</v>
      </c>
      <c r="CF266" s="627"/>
      <c r="CG266" s="627">
        <f>IF($AH$262=$AJ$262,0,IF(OR(AND(CA266=0,CC266&gt;0),AND(CA266="NS",CE266&gt;0),AND(CA266="NS",CC266=0, CE266=0),AND(CA266="NA",CC266&gt;0,CE266=0)),1,IF(OR(AND(CA266&gt;0,CC266=2),AND(CA266="NS",CC266=2),AND(CA266="NS",CE266=0, CC266&gt;0), CA266=CE266),0,1)))</f>
        <v>0</v>
      </c>
      <c r="CH266" s="639"/>
      <c r="CI266" s="274"/>
      <c r="CJ266" s="627">
        <f>AB266</f>
        <v>0</v>
      </c>
      <c r="CK266" s="627"/>
      <c r="CL266" s="627">
        <f>COUNTIF(AC266:AD266,"NS")</f>
        <v>0</v>
      </c>
      <c r="CM266" s="627"/>
      <c r="CN266" s="627">
        <f>IF(COUNTIF(AC266:AD266,"NA")=COUNTA($AC$135:$AD$135),"NA",SUM(AC266:AD266))</f>
        <v>0</v>
      </c>
      <c r="CO266" s="627"/>
      <c r="CP266" s="627">
        <f>IF($AH$262=$AJ$262,0,IF(OR(AND(CJ266=0,CL266&gt;0),AND(CJ266="NS",CN266&gt;0),AND(CJ266="NS",CL266=0, CN266=0),AND(CJ266="NA",CL266&gt;0,CN266=0)),1,IF(OR(AND(CJ266&gt;0,CL266=2),AND(CJ266="NS",CL266=2),AND(CJ266="NS",CN266=0, CL266&gt;0), CJ266=CN266),0,1)))</f>
        <v>0</v>
      </c>
      <c r="CQ266" s="639"/>
      <c r="CR266" s="274"/>
      <c r="CS266" s="627">
        <f>K266</f>
        <v>0</v>
      </c>
      <c r="CT266" s="627"/>
      <c r="CU266" s="627">
        <f>COUNTIF(N266,"NS")+COUNTIF(Q266,"NS")+COUNTIF(T266,"NS")+COUNTIF(W266,"NS")+COUNTIF(Z266,"NS")+COUNTIF(AC266,"NS")</f>
        <v>0</v>
      </c>
      <c r="CV266" s="627"/>
      <c r="CW266" s="627">
        <f>IF(COUNTIF(N266,"NA")+COUNTIF(Q266,"NA")+COUNTIF(T266,"NA")+COUNTIF(W266,"NA")+COUNTIF(Z266,"NA")+COUNTIF(AC266,"NA")=COUNTA($N$135,$Q$135,$T$135,$W$135,$Z$135,$AC$135),"NA",SUM(N266,Q266,T266,W266,Z266,AC266))</f>
        <v>0</v>
      </c>
      <c r="CX266" s="627"/>
      <c r="CY266" s="627">
        <f>IF($AH$262=$AJ$262,0,IF(OR(AND(CS266=0,CU266&gt;0),AND(CS266="NS",CW266&gt;0),AND(CS266="NS",CU266=0, CW266=0),AND(CS266="NA",CU266&gt;0,CW266=0)),1,IF(OR(AND(CS266&gt;0,CU266=2),AND(CS266="NS",CU266=2),AND(CS266="NS",CW266=0, CU266&gt;0), CS266=CW266),0,1)))</f>
        <v>0</v>
      </c>
      <c r="CZ266" s="639"/>
      <c r="DA266" s="274"/>
      <c r="DB266" s="627">
        <f>L266</f>
        <v>0</v>
      </c>
      <c r="DC266" s="627"/>
      <c r="DD266" s="627">
        <f>COUNTIF(O266,"NS")+COUNTIF(R266,"NS")+COUNTIF(U266,"NS")+COUNTIF(X266,"NS")+COUNTIF(AA266,"NS")+COUNTIF(AD266,"NS")</f>
        <v>0</v>
      </c>
      <c r="DE266" s="627"/>
      <c r="DF266" s="627">
        <f>IF(COUNTIF(O266,"NA")+COUNTIF(R266,"NA")+COUNTIF(U266,"NA")+COUNTIF(X266,"NA")+COUNTIF(AA266,"NA")+COUNTIF(AD266,"NA")=COUNTA($O$135,$R$135,$U$135,$X$135,$AA$135,$AD$135),"NA",SUM(O266,R266,U266,X266,AA266,AD266))</f>
        <v>0</v>
      </c>
      <c r="DG266" s="627"/>
      <c r="DH266" s="627">
        <f>IF($AH$262=$AJ$262,0,IF(OR(AND(DB266=0,DD266&gt;0),AND(DB266="NS",DF266&gt;0),AND(DB266="NS",DD266=0, DF266=0),AND(DB266="NA",DD266&gt;0,DF266=0)),1,IF(OR(AND(DB266&gt;0,DD266=2),AND(DB266="NS",DD266=2),AND(DB266="NS",DF266=0, DD266&gt;0), DB266=DF266),0,1)))</f>
        <v>0</v>
      </c>
      <c r="DI266" s="639"/>
      <c r="DJ266" s="274"/>
      <c r="DK266" s="627">
        <f>J266</f>
        <v>0</v>
      </c>
      <c r="DL266" s="627"/>
      <c r="DM266" s="896">
        <f>COUNTIF(M266,"NS")+COUNTIF(P266,"NS")+COUNTIF(S266,"NS")+COUNTIF(V266,"NS")+COUNTIF(Y266,"NS")+COUNTIF(AB266,"NS")</f>
        <v>0</v>
      </c>
      <c r="DN266" s="627"/>
      <c r="DO266" s="627">
        <f>IF(COUNTIF(M266,"NA")+COUNTIF(P266,"NA")+COUNTIF(S266,"NA")+COUNTIF(V266,"NA")+COUNTIF(Y266,"NA")+COUNTIF(AB266,"NA")=COUNTA($M$135,$P$135,$S$135,$V$135,$Y$135,$AB$135),"NA",SUM(M266,P266,S266,V266,Y266,AB266))</f>
        <v>0</v>
      </c>
      <c r="DP266" s="627"/>
      <c r="DQ266" s="627">
        <f>IF($AH$262=$AJ$262,0,IF(OR(AND(DK266=0,DM266&gt;0),AND(DK266="NS",DO266&gt;0),AND(DK266="NS",DM266=0, DO266=0),AND(DK266="NA",DM266&gt;0,DO266=0)),1,IF(OR(AND(DK266&gt;0,DM266=2),AND(DK266="NS",DM266=2),AND(DK266="NS",DO266=0, DM266&gt;0), DK266=DO266),0,1)))</f>
        <v>0</v>
      </c>
      <c r="DR266" s="639"/>
      <c r="DS266" s="274"/>
      <c r="DT266" s="747">
        <f>IF(SUM(AN266,AW266,BF266,BO266,BX266,CG266,CP266,CY266,DH266,DQ266)=0,0,1)</f>
        <v>0</v>
      </c>
      <c r="DU266" s="748"/>
      <c r="DV266" s="639" t="str">
        <f>IF(DT266=0,"",IF(SUM($DT$266:DT266)=1,DX266,IF($DT$269&gt;SUM($DT$266:DT266),_xlfn.CONCAT(", ",DX266),IF($DT$269=SUM($DT$266:DT266),_xlfn.CONCAT(" y ",DX266,".")))))</f>
        <v/>
      </c>
      <c r="DW266" s="641" t="str">
        <f>IF(DU266=0,"", IF(SUM($AN266:DU$519)=1,DX266, IF($AN$526&gt;SUM($AN266:DU$519),_xlfn.CONCAT(", ",DX266), IF($AN$526=SUM($AN266:DU$519),_xlfn.CONCAT(" y ",DX266,".")))))</f>
        <v/>
      </c>
      <c r="DX266" s="639">
        <f>_xlfn.NUMBERVALUE(C266)</f>
        <v>1</v>
      </c>
      <c r="DY266" s="641"/>
      <c r="EA266" s="112">
        <v>2.2000000000000002</v>
      </c>
      <c r="EB266" s="147">
        <f>$M$118</f>
        <v>0</v>
      </c>
      <c r="EC266" s="147">
        <f>$S$118</f>
        <v>0</v>
      </c>
      <c r="ED266" s="147">
        <f>$Y$118</f>
        <v>0</v>
      </c>
      <c r="EE266" s="147">
        <f>$M$112</f>
        <v>0</v>
      </c>
      <c r="EF266" s="147">
        <f>$S$112</f>
        <v>0</v>
      </c>
      <c r="EG266" s="147">
        <f>$Y$112</f>
        <v>0</v>
      </c>
      <c r="EH266" s="147">
        <f>$M$113</f>
        <v>0</v>
      </c>
      <c r="EI266" s="147">
        <f>$S$113</f>
        <v>0</v>
      </c>
      <c r="EJ266" s="147">
        <f>$Y$113</f>
        <v>0</v>
      </c>
      <c r="EK266" s="112">
        <f>$M$114</f>
        <v>0</v>
      </c>
      <c r="EL266" s="112">
        <f>$S$114</f>
        <v>0</v>
      </c>
      <c r="EM266" s="112">
        <f>$Y$114</f>
        <v>0</v>
      </c>
      <c r="EN266" s="112">
        <f>$M$115</f>
        <v>0</v>
      </c>
      <c r="EO266" s="112">
        <f>$S$115</f>
        <v>0</v>
      </c>
      <c r="EP266" s="112">
        <f>$Y$115</f>
        <v>0</v>
      </c>
      <c r="EQ266" s="112">
        <f>$M$116</f>
        <v>0</v>
      </c>
      <c r="ER266" s="112">
        <f>$S$116</f>
        <v>0</v>
      </c>
      <c r="ES266" s="112">
        <f>$Y$116</f>
        <v>0</v>
      </c>
      <c r="ET266" s="112">
        <f>$M$117</f>
        <v>0</v>
      </c>
      <c r="EU266" s="112">
        <f>$S$117</f>
        <v>0</v>
      </c>
      <c r="EV266" s="112">
        <f>$Y$117</f>
        <v>0</v>
      </c>
      <c r="EX266" s="661">
        <f>IF($AH$262=$AJ$262,0,IF(COUNTIF(J266:AD268,"NS")=0,0,1))</f>
        <v>0</v>
      </c>
      <c r="EY266" s="661"/>
    </row>
    <row r="267" spans="1:155" s="72" customFormat="1" ht="36" customHeight="1">
      <c r="A267" s="131"/>
      <c r="B267" s="15"/>
      <c r="C267" s="81" t="s">
        <v>67</v>
      </c>
      <c r="D267" s="792" t="s">
        <v>7660</v>
      </c>
      <c r="E267" s="793"/>
      <c r="F267" s="793"/>
      <c r="G267" s="793"/>
      <c r="H267" s="793"/>
      <c r="I267" s="793"/>
      <c r="J267" s="432"/>
      <c r="K267" s="432"/>
      <c r="L267" s="432"/>
      <c r="M267" s="432"/>
      <c r="N267" s="432"/>
      <c r="O267" s="432"/>
      <c r="P267" s="432"/>
      <c r="Q267" s="432"/>
      <c r="R267" s="432"/>
      <c r="S267" s="432"/>
      <c r="T267" s="432"/>
      <c r="U267" s="432"/>
      <c r="V267" s="432"/>
      <c r="W267" s="432"/>
      <c r="X267" s="432"/>
      <c r="Y267" s="432"/>
      <c r="Z267" s="432"/>
      <c r="AA267" s="432"/>
      <c r="AB267" s="432"/>
      <c r="AC267" s="432"/>
      <c r="AD267" s="432"/>
      <c r="AE267" s="12"/>
      <c r="AF267" s="122"/>
      <c r="AH267" s="627">
        <f>J267</f>
        <v>0</v>
      </c>
      <c r="AI267" s="627"/>
      <c r="AJ267" s="627">
        <f>COUNTIF(K267:L267,"NS")</f>
        <v>0</v>
      </c>
      <c r="AK267" s="627"/>
      <c r="AL267" s="627">
        <f>IF(COUNTIF(K267:L267,"NA")=COUNTA($K$134:$L$135),"NA",SUM(K267:L267))</f>
        <v>0</v>
      </c>
      <c r="AM267" s="627"/>
      <c r="AN267" s="627">
        <f>IF($AH$262=$AJ$262,0,IF(OR(AND(AH267=0,AJ267&gt;0),AND(AH267="NS",AL267&gt;0),AND(AH267="NS",AJ267=0, AL267=0),AND(AH267="NA",AJ267&gt;0,AL267=0)),1,IF(OR(AND(AH267&gt;0,AJ267=2),AND(AH267="NS",AJ267=2),AND(AH267="NS",AL267=0, AJ267&gt;0), AH267=AL267),0,1)))</f>
        <v>0</v>
      </c>
      <c r="AO267" s="639"/>
      <c r="AP267" s="274"/>
      <c r="AQ267" s="641">
        <f>M267</f>
        <v>0</v>
      </c>
      <c r="AR267" s="627"/>
      <c r="AS267" s="627">
        <f>COUNTIF(N267:O267,"NS")</f>
        <v>0</v>
      </c>
      <c r="AT267" s="627"/>
      <c r="AU267" s="627">
        <f>IF(COUNTIF(N267:O267,"NA")=COUNTA($N$135:$O$135),"NA",SUM(N267:O267))</f>
        <v>0</v>
      </c>
      <c r="AV267" s="627"/>
      <c r="AW267" s="627">
        <f>IF($AH$262=$AJ$262,0,IF(OR(AND(AQ267=0,AS267&gt;0),AND(AQ267="NS",AU267&gt;0),AND(AQ267="NS",AS267=0, AU267=0),AND(AQ267="NA",AS267&gt;0,AU267=0)),1,IF(OR(AND(AQ267&gt;0,AS267=2),AND(AQ267="NS",AS267=2),AND(AQ267="NS",AU267=0, AS267&gt;0), AQ267=AU267),0,1)))</f>
        <v>0</v>
      </c>
      <c r="AX267" s="639"/>
      <c r="AY267" s="274"/>
      <c r="AZ267" s="896">
        <f>P267</f>
        <v>0</v>
      </c>
      <c r="BA267" s="627"/>
      <c r="BB267" s="627">
        <f>COUNTIF(Q267:R267,"NS")</f>
        <v>0</v>
      </c>
      <c r="BC267" s="627"/>
      <c r="BD267" s="627">
        <f>IF(COUNTIF(Q267:R267,"NA")=COUNTA($Q$135:$R$135),"NA",SUM(Q267:R267))</f>
        <v>0</v>
      </c>
      <c r="BE267" s="627"/>
      <c r="BF267" s="627">
        <f>IF($AH$262=$AJ$262,0,IF(OR(AND(AZ267=0,BB267&gt;0),AND(AZ267="NS",BD267&gt;0),AND(AZ267="NS",BB267=0, BD267=0),AND(AZ267="NA",BB267&gt;0,BD267=0)),1,IF(OR(AND(AZ267&gt;0,BB267=2),AND(AZ267="NS",BB267=2),AND(AZ267="NS",BD267=0, BB267&gt;0), AZ267=BD267),0,1)))</f>
        <v>0</v>
      </c>
      <c r="BG267" s="639"/>
      <c r="BH267" s="274"/>
      <c r="BI267" s="627">
        <f>S267</f>
        <v>0</v>
      </c>
      <c r="BJ267" s="627"/>
      <c r="BK267" s="627">
        <f>COUNTIF(T267:U267,"NS")</f>
        <v>0</v>
      </c>
      <c r="BL267" s="627"/>
      <c r="BM267" s="627">
        <f>IF(COUNTIF(T267:U267,"NA")=COUNTA($T$135:$U$135),"NA",SUM(T267:U267))</f>
        <v>0</v>
      </c>
      <c r="BN267" s="627"/>
      <c r="BO267" s="627">
        <f>IF($AH$262=$AJ$262,0,IF(OR(AND(BI267=0,BK267&gt;0),AND(BI267="NS",BM267&gt;0),AND(BI267="NS",BK267=0, BM267=0),AND(BI267="NA",BK267&gt;0,BM267=0)),1,IF(OR(AND(BI267&gt;0,BK267=2),AND(BI267="NS",BK267=2),AND(BI267="NS",BM267=0, BK267&gt;0), BI267=BM267),0,1)))</f>
        <v>0</v>
      </c>
      <c r="BP267" s="639"/>
      <c r="BQ267" s="274"/>
      <c r="BR267" s="896">
        <f>V267</f>
        <v>0</v>
      </c>
      <c r="BS267" s="627"/>
      <c r="BT267" s="627">
        <f>COUNTIF(W267:X267,"NS")</f>
        <v>0</v>
      </c>
      <c r="BU267" s="627"/>
      <c r="BV267" s="627">
        <f>IF(COUNTIF(W267:X267,"NA")=COUNTA($W$135:$X$135),"NA",SUM(W267:X267))</f>
        <v>0</v>
      </c>
      <c r="BW267" s="627"/>
      <c r="BX267" s="627">
        <f>IF($AH$262=$AJ$262,0,IF(OR(AND(BR267=0,BT267&gt;0),AND(BR267="NS",BV267&gt;0),AND(BR267="NS",BT267=0, BV267=0),AND(BR267="NA",BT267&gt;0,BV267=0)),1,IF(OR(AND(BR267&gt;0,BT267=2),AND(BR267="NS",BT267=2),AND(BR267="NS",BV267=0, BT267&gt;0), BR267=BV267),0,1)))</f>
        <v>0</v>
      </c>
      <c r="BY267" s="639"/>
      <c r="BZ267" s="274"/>
      <c r="CA267" s="627">
        <f>Y267</f>
        <v>0</v>
      </c>
      <c r="CB267" s="627"/>
      <c r="CC267" s="627">
        <f>COUNTIF(Z267:AA267,"NS")</f>
        <v>0</v>
      </c>
      <c r="CD267" s="627"/>
      <c r="CE267" s="627">
        <f>IF(COUNTIF(Z267:AA267,"NA")=COUNTA($Z$135:$AA$135),"NA",SUM(Z267:AA267))</f>
        <v>0</v>
      </c>
      <c r="CF267" s="627"/>
      <c r="CG267" s="627">
        <f>IF($AH$262=$AJ$262,0,IF(OR(AND(CA267=0,CC267&gt;0),AND(CA267="NS",CE267&gt;0),AND(CA267="NS",CC267=0, CE267=0),AND(CA267="NA",CC267&gt;0,CE267=0)),1,IF(OR(AND(CA267&gt;0,CC267=2),AND(CA267="NS",CC267=2),AND(CA267="NS",CE267=0, CC267&gt;0), CA267=CE267),0,1)))</f>
        <v>0</v>
      </c>
      <c r="CH267" s="639"/>
      <c r="CI267" s="274"/>
      <c r="CJ267" s="627">
        <f>AB267</f>
        <v>0</v>
      </c>
      <c r="CK267" s="627"/>
      <c r="CL267" s="627">
        <f>COUNTIF(AC267:AD267,"NS")</f>
        <v>0</v>
      </c>
      <c r="CM267" s="627"/>
      <c r="CN267" s="627">
        <f>IF(COUNTIF(AC267:AD267,"NA")=COUNTA($AC$135:$AD$135),"NA",SUM(AC267:AD267))</f>
        <v>0</v>
      </c>
      <c r="CO267" s="627"/>
      <c r="CP267" s="627">
        <f>IF($AH$262=$AJ$262,0,IF(OR(AND(CJ267=0,CL267&gt;0),AND(CJ267="NS",CN267&gt;0),AND(CJ267="NS",CL267=0, CN267=0),AND(CJ267="NA",CL267&gt;0,CN267=0)),1,IF(OR(AND(CJ267&gt;0,CL267=2),AND(CJ267="NS",CL267=2),AND(CJ267="NS",CN267=0, CL267&gt;0), CJ267=CN267),0,1)))</f>
        <v>0</v>
      </c>
      <c r="CQ267" s="639"/>
      <c r="CR267" s="274"/>
      <c r="CS267" s="627">
        <f>K267</f>
        <v>0</v>
      </c>
      <c r="CT267" s="627"/>
      <c r="CU267" s="627">
        <f>COUNTIF(N267,"NS")+COUNTIF(Q267,"NS")+COUNTIF(T267,"NS")+COUNTIF(W267,"NS")+COUNTIF(Z267,"NS")+COUNTIF(AC267,"NS")</f>
        <v>0</v>
      </c>
      <c r="CV267" s="627"/>
      <c r="CW267" s="627">
        <f>IF(COUNTIF(N267,"NA")+COUNTIF(Q267,"NA")+COUNTIF(T267,"NA")+COUNTIF(W267,"NA")+COUNTIF(Z267,"NA")+COUNTIF(AC267,"NA")=COUNTA($N$135,$Q$135,$T$135,$W$135,$Z$135,$AC$135),"NA",SUM(N267,Q267,T267,W267,Z267,AC267))</f>
        <v>0</v>
      </c>
      <c r="CX267" s="627"/>
      <c r="CY267" s="627">
        <f>IF($AH$262=$AJ$262,0,IF(OR(AND(CS267=0,CU267&gt;0),AND(CS267="NS",CW267&gt;0),AND(CS267="NS",CU267=0, CW267=0),AND(CS267="NA",CU267&gt;0,CW267=0)),1,IF(OR(AND(CS267&gt;0,CU267=2),AND(CS267="NS",CU267=2),AND(CS267="NS",CW267=0, CU267&gt;0), CS267=CW267),0,1)))</f>
        <v>0</v>
      </c>
      <c r="CZ267" s="639"/>
      <c r="DA267" s="274"/>
      <c r="DB267" s="627">
        <f>L267</f>
        <v>0</v>
      </c>
      <c r="DC267" s="627"/>
      <c r="DD267" s="627">
        <f>COUNTIF(O267,"NS")+COUNTIF(R267,"NS")+COUNTIF(U267,"NS")+COUNTIF(X267,"NS")+COUNTIF(AA267,"NS")+COUNTIF(AD267,"NS")</f>
        <v>0</v>
      </c>
      <c r="DE267" s="627"/>
      <c r="DF267" s="627">
        <f>IF(COUNTIF(O267,"NA")+COUNTIF(R267,"NA")+COUNTIF(U267,"NA")+COUNTIF(X267,"NA")+COUNTIF(AA267,"NA")+COUNTIF(AD267,"NA")=COUNTA($O$135,$R$135,$U$135,$X$135,$AA$135,$AD$135),"NA",SUM(O267,R267,U267,X267,AA267,AD267))</f>
        <v>0</v>
      </c>
      <c r="DG267" s="627"/>
      <c r="DH267" s="627">
        <f>IF($AH$262=$AJ$262,0,IF(OR(AND(DB267=0,DD267&gt;0),AND(DB267="NS",DF267&gt;0),AND(DB267="NS",DD267=0, DF267=0),AND(DB267="NA",DD267&gt;0,DF267=0)),1,IF(OR(AND(DB267&gt;0,DD267=2),AND(DB267="NS",DD267=2),AND(DB267="NS",DF267=0, DD267&gt;0), DB267=DF267),0,1)))</f>
        <v>0</v>
      </c>
      <c r="DI267" s="639"/>
      <c r="DJ267" s="274"/>
      <c r="DK267" s="627">
        <f>J267</f>
        <v>0</v>
      </c>
      <c r="DL267" s="627"/>
      <c r="DM267" s="896">
        <f>COUNTIF(M267,"NS")+COUNTIF(P267,"NS")+COUNTIF(S267,"NS")+COUNTIF(V267,"NS")+COUNTIF(Y267,"NS")+COUNTIF(AB267,"NS")</f>
        <v>0</v>
      </c>
      <c r="DN267" s="627"/>
      <c r="DO267" s="627">
        <f>IF(COUNTIF(M267,"NA")+COUNTIF(P267,"NA")+COUNTIF(S267,"NA")+COUNTIF(V267,"NA")+COUNTIF(Y267,"NA")+COUNTIF(AB267,"NA")=COUNTA($M$135,$P$135,$S$135,$V$135,$Y$135,$AB$135),"NA",SUM(M267,P267,S267,V267,Y267,AB267))</f>
        <v>0</v>
      </c>
      <c r="DP267" s="627"/>
      <c r="DQ267" s="627">
        <f>IF($AH$262=$AJ$262,0,IF(OR(AND(DK267=0,DM267&gt;0),AND(DK267="NS",DO267&gt;0),AND(DK267="NS",DM267=0, DO267=0),AND(DK267="NA",DM267&gt;0,DO267=0)),1,IF(OR(AND(DK267&gt;0,DM267=2),AND(DK267="NS",DM267=2),AND(DK267="NS",DO267=0, DM267&gt;0), DK267=DO267),0,1)))</f>
        <v>0</v>
      </c>
      <c r="DR267" s="639"/>
      <c r="DS267" s="274"/>
      <c r="DT267" s="747">
        <f>IF(SUM(AN267,AW267,BF267,BO267,BX267,CG267,CP267,CY267,DH267,DQ267)=0,0,1)</f>
        <v>0</v>
      </c>
      <c r="DU267" s="748"/>
      <c r="DV267" s="639" t="str">
        <f>IF(DT267=0,"",IF(SUM($DT$266:DT267)=1,DX267,IF($DT$269&gt;SUM($DT$266:DT267),_xlfn.CONCAT(", ",DX267),IF($DT$269=SUM($DT$266:DT267),_xlfn.CONCAT(" y ",DX267,".")))))</f>
        <v/>
      </c>
      <c r="DW267" s="641" t="str">
        <f>IF(DU267=0,"", IF(SUM($AN267:DU$519)=1,DX267, IF($AN$526&gt;SUM($AN267:DU$519),_xlfn.CONCAT(", ",DX267), IF($AN$526=SUM($AN267:DU$519),_xlfn.CONCAT(" y ",DX267,".")))))</f>
        <v/>
      </c>
      <c r="DX267" s="639">
        <f>_xlfn.NUMBERVALUE(C267)</f>
        <v>2</v>
      </c>
      <c r="DY267" s="641"/>
      <c r="EA267" s="112">
        <v>2.8</v>
      </c>
      <c r="EB267" s="147">
        <f>J269</f>
        <v>0</v>
      </c>
      <c r="EC267" s="147">
        <f t="shared" ref="EC267:EV267" si="239">K269</f>
        <v>0</v>
      </c>
      <c r="ED267" s="147">
        <f t="shared" si="239"/>
        <v>0</v>
      </c>
      <c r="EE267" s="147">
        <f t="shared" si="239"/>
        <v>0</v>
      </c>
      <c r="EF267" s="147">
        <f t="shared" si="239"/>
        <v>0</v>
      </c>
      <c r="EG267" s="147">
        <f t="shared" si="239"/>
        <v>0</v>
      </c>
      <c r="EH267" s="147">
        <f t="shared" si="239"/>
        <v>0</v>
      </c>
      <c r="EI267" s="147">
        <f t="shared" si="239"/>
        <v>0</v>
      </c>
      <c r="EJ267" s="147">
        <f t="shared" si="239"/>
        <v>0</v>
      </c>
      <c r="EK267" s="147">
        <f t="shared" si="239"/>
        <v>0</v>
      </c>
      <c r="EL267" s="147">
        <f t="shared" si="239"/>
        <v>0</v>
      </c>
      <c r="EM267" s="147">
        <f t="shared" si="239"/>
        <v>0</v>
      </c>
      <c r="EN267" s="147">
        <f t="shared" si="239"/>
        <v>0</v>
      </c>
      <c r="EO267" s="147">
        <f t="shared" si="239"/>
        <v>0</v>
      </c>
      <c r="EP267" s="147">
        <f t="shared" si="239"/>
        <v>0</v>
      </c>
      <c r="EQ267" s="147">
        <f t="shared" si="239"/>
        <v>0</v>
      </c>
      <c r="ER267" s="147">
        <f t="shared" si="239"/>
        <v>0</v>
      </c>
      <c r="ES267" s="147">
        <f t="shared" si="239"/>
        <v>0</v>
      </c>
      <c r="ET267" s="147">
        <f t="shared" si="239"/>
        <v>0</v>
      </c>
      <c r="EU267" s="147">
        <f t="shared" si="239"/>
        <v>0</v>
      </c>
      <c r="EV267" s="147">
        <f t="shared" si="239"/>
        <v>0</v>
      </c>
    </row>
    <row r="268" spans="1:155" s="72" customFormat="1" ht="15" customHeight="1">
      <c r="A268" s="131"/>
      <c r="B268" s="15"/>
      <c r="C268" s="81" t="s">
        <v>68</v>
      </c>
      <c r="D268" s="792" t="s">
        <v>270</v>
      </c>
      <c r="E268" s="793"/>
      <c r="F268" s="793"/>
      <c r="G268" s="793"/>
      <c r="H268" s="793"/>
      <c r="I268" s="793"/>
      <c r="J268" s="432"/>
      <c r="K268" s="432"/>
      <c r="L268" s="432"/>
      <c r="M268" s="432"/>
      <c r="N268" s="432"/>
      <c r="O268" s="432"/>
      <c r="P268" s="432"/>
      <c r="Q268" s="432"/>
      <c r="R268" s="432"/>
      <c r="S268" s="432"/>
      <c r="T268" s="432"/>
      <c r="U268" s="432"/>
      <c r="V268" s="432"/>
      <c r="W268" s="432"/>
      <c r="X268" s="432"/>
      <c r="Y268" s="432"/>
      <c r="Z268" s="432"/>
      <c r="AA268" s="432"/>
      <c r="AB268" s="432"/>
      <c r="AC268" s="432"/>
      <c r="AD268" s="432"/>
      <c r="AE268" s="12"/>
      <c r="AF268" s="122"/>
      <c r="AH268" s="627">
        <f>J268</f>
        <v>0</v>
      </c>
      <c r="AI268" s="627"/>
      <c r="AJ268" s="627">
        <f>COUNTIF(K268:L268,"NS")</f>
        <v>0</v>
      </c>
      <c r="AK268" s="627"/>
      <c r="AL268" s="627">
        <f>IF(COUNTIF(K268:L268,"NA")=COUNTA($K$134:$L$135),"NA",SUM(K268:L268))</f>
        <v>0</v>
      </c>
      <c r="AM268" s="627"/>
      <c r="AN268" s="627">
        <f>IF($AH$262=$AJ$262,0,IF(OR(AND(AH268=0,AJ268&gt;0),AND(AH268="NS",AL268&gt;0),AND(AH268="NS",AJ268=0, AL268=0),AND(AH268="NA",AJ268&gt;0,AL268=0)),1,IF(OR(AND(AH268&gt;0,AJ268=2),AND(AH268="NS",AJ268=2),AND(AH268="NS",AL268=0, AJ268&gt;0), AH268=AL268),0,1)))</f>
        <v>0</v>
      </c>
      <c r="AO268" s="639"/>
      <c r="AP268" s="275"/>
      <c r="AQ268" s="641">
        <f>M268</f>
        <v>0</v>
      </c>
      <c r="AR268" s="627"/>
      <c r="AS268" s="627">
        <f>COUNTIF(N268:O268,"NS")</f>
        <v>0</v>
      </c>
      <c r="AT268" s="627"/>
      <c r="AU268" s="627">
        <f>IF(COUNTIF(N268:O268,"NA")=COUNTA($N$135:$O$135),"NA",SUM(N268:O268))</f>
        <v>0</v>
      </c>
      <c r="AV268" s="627"/>
      <c r="AW268" s="627">
        <f>IF($AH$262=$AJ$262,0,IF(OR(AND(AQ268=0,AS268&gt;0),AND(AQ268="NS",AU268&gt;0),AND(AQ268="NS",AS268=0, AU268=0),AND(AQ268="NA",AS268&gt;0,AU268=0)),1,IF(OR(AND(AQ268&gt;0,AS268=2),AND(AQ268="NS",AS268=2),AND(AQ268="NS",AU268=0, AS268&gt;0), AQ268=AU268),0,1)))</f>
        <v>0</v>
      </c>
      <c r="AX268" s="639"/>
      <c r="AY268" s="275"/>
      <c r="AZ268" s="896">
        <f>P268</f>
        <v>0</v>
      </c>
      <c r="BA268" s="627"/>
      <c r="BB268" s="627">
        <f>COUNTIF(Q268:R268,"NS")</f>
        <v>0</v>
      </c>
      <c r="BC268" s="627"/>
      <c r="BD268" s="627">
        <f>IF(COUNTIF(Q268:R268,"NA")=COUNTA($Q$135:$R$135),"NA",SUM(Q268:R268))</f>
        <v>0</v>
      </c>
      <c r="BE268" s="627"/>
      <c r="BF268" s="627">
        <f>IF($AH$262=$AJ$262,0,IF(OR(AND(AZ268=0,BB268&gt;0),AND(AZ268="NS",BD268&gt;0),AND(AZ268="NS",BB268=0, BD268=0),AND(AZ268="NA",BB268&gt;0,BD268=0)),1,IF(OR(AND(AZ268&gt;0,BB268=2),AND(AZ268="NS",BB268=2),AND(AZ268="NS",BD268=0, BB268&gt;0), AZ268=BD268),0,1)))</f>
        <v>0</v>
      </c>
      <c r="BG268" s="639"/>
      <c r="BH268" s="275"/>
      <c r="BI268" s="627">
        <f>S268</f>
        <v>0</v>
      </c>
      <c r="BJ268" s="627"/>
      <c r="BK268" s="627">
        <f>COUNTIF(T268:U268,"NS")</f>
        <v>0</v>
      </c>
      <c r="BL268" s="627"/>
      <c r="BM268" s="627">
        <f>IF(COUNTIF(T268:U268,"NA")=COUNTA($T$135:$U$135),"NA",SUM(T268:U268))</f>
        <v>0</v>
      </c>
      <c r="BN268" s="627"/>
      <c r="BO268" s="627">
        <f>IF($AH$262=$AJ$262,0,IF(OR(AND(BI268=0,BK268&gt;0),AND(BI268="NS",BM268&gt;0),AND(BI268="NS",BK268=0, BM268=0),AND(BI268="NA",BK268&gt;0,BM268=0)),1,IF(OR(AND(BI268&gt;0,BK268=2),AND(BI268="NS",BK268=2),AND(BI268="NS",BM268=0, BK268&gt;0), BI268=BM268),0,1)))</f>
        <v>0</v>
      </c>
      <c r="BP268" s="639"/>
      <c r="BQ268" s="275"/>
      <c r="BR268" s="896">
        <f>V268</f>
        <v>0</v>
      </c>
      <c r="BS268" s="627"/>
      <c r="BT268" s="627">
        <f>COUNTIF(W268:X268,"NS")</f>
        <v>0</v>
      </c>
      <c r="BU268" s="627"/>
      <c r="BV268" s="627">
        <f>IF(COUNTIF(W268:X268,"NA")=COUNTA($W$135:$X$135),"NA",SUM(W268:X268))</f>
        <v>0</v>
      </c>
      <c r="BW268" s="627"/>
      <c r="BX268" s="627">
        <f>IF($AH$262=$AJ$262,0,IF(OR(AND(BR268=0,BT268&gt;0),AND(BR268="NS",BV268&gt;0),AND(BR268="NS",BT268=0, BV268=0),AND(BR268="NA",BT268&gt;0,BV268=0)),1,IF(OR(AND(BR268&gt;0,BT268=2),AND(BR268="NS",BT268=2),AND(BR268="NS",BV268=0, BT268&gt;0), BR268=BV268),0,1)))</f>
        <v>0</v>
      </c>
      <c r="BY268" s="639"/>
      <c r="BZ268" s="275"/>
      <c r="CA268" s="627">
        <f>Y268</f>
        <v>0</v>
      </c>
      <c r="CB268" s="627"/>
      <c r="CC268" s="627">
        <f>COUNTIF(Z268:AA268,"NS")</f>
        <v>0</v>
      </c>
      <c r="CD268" s="627"/>
      <c r="CE268" s="627">
        <f>IF(COUNTIF(Z268:AA268,"NA")=COUNTA($Z$135:$AA$135),"NA",SUM(Z268:AA268))</f>
        <v>0</v>
      </c>
      <c r="CF268" s="627"/>
      <c r="CG268" s="627">
        <f>IF($AH$262=$AJ$262,0,IF(OR(AND(CA268=0,CC268&gt;0),AND(CA268="NS",CE268&gt;0),AND(CA268="NS",CC268=0, CE268=0),AND(CA268="NA",CC268&gt;0,CE268=0)),1,IF(OR(AND(CA268&gt;0,CC268=2),AND(CA268="NS",CC268=2),AND(CA268="NS",CE268=0, CC268&gt;0), CA268=CE268),0,1)))</f>
        <v>0</v>
      </c>
      <c r="CH268" s="639"/>
      <c r="CI268" s="275"/>
      <c r="CJ268" s="627">
        <f>AB268</f>
        <v>0</v>
      </c>
      <c r="CK268" s="627"/>
      <c r="CL268" s="627">
        <f>COUNTIF(AC268:AD268,"NS")</f>
        <v>0</v>
      </c>
      <c r="CM268" s="627"/>
      <c r="CN268" s="627">
        <f>IF(COUNTIF(AC268:AD268,"NA")=COUNTA($AC$135:$AD$135),"NA",SUM(AC268:AD268))</f>
        <v>0</v>
      </c>
      <c r="CO268" s="627"/>
      <c r="CP268" s="627">
        <f>IF($AH$262=$AJ$262,0,IF(OR(AND(CJ268=0,CL268&gt;0),AND(CJ268="NS",CN268&gt;0),AND(CJ268="NS",CL268=0, CN268=0),AND(CJ268="NA",CL268&gt;0,CN268=0)),1,IF(OR(AND(CJ268&gt;0,CL268=2),AND(CJ268="NS",CL268=2),AND(CJ268="NS",CN268=0, CL268&gt;0), CJ268=CN268),0,1)))</f>
        <v>0</v>
      </c>
      <c r="CQ268" s="639"/>
      <c r="CR268" s="275"/>
      <c r="CS268" s="627">
        <f>K268</f>
        <v>0</v>
      </c>
      <c r="CT268" s="627"/>
      <c r="CU268" s="627">
        <f>COUNTIF(N268,"NS")+COUNTIF(Q268,"NS")+COUNTIF(T268,"NS")+COUNTIF(W268,"NS")+COUNTIF(Z268,"NS")+COUNTIF(AC268,"NS")</f>
        <v>0</v>
      </c>
      <c r="CV268" s="627"/>
      <c r="CW268" s="627">
        <f>IF(COUNTIF(N268,"NA")+COUNTIF(Q268,"NA")+COUNTIF(T268,"NA")+COUNTIF(W268,"NA")+COUNTIF(Z268,"NA")+COUNTIF(AC268,"NA")=COUNTA($N$135,$Q$135,$T$135,$W$135,$Z$135,$AC$135),"NA",SUM(N268,Q268,T268,W268,Z268,AC268))</f>
        <v>0</v>
      </c>
      <c r="CX268" s="627"/>
      <c r="CY268" s="627">
        <f>IF($AH$262=$AJ$262,0,IF(OR(AND(CS268=0,CU268&gt;0),AND(CS268="NS",CW268&gt;0),AND(CS268="NS",CU268=0, CW268=0),AND(CS268="NA",CU268&gt;0,CW268=0)),1,IF(OR(AND(CS268&gt;0,CU268=2),AND(CS268="NS",CU268=2),AND(CS268="NS",CW268=0, CU268&gt;0), CS268=CW268),0,1)))</f>
        <v>0</v>
      </c>
      <c r="CZ268" s="639"/>
      <c r="DA268" s="275"/>
      <c r="DB268" s="627">
        <f>L268</f>
        <v>0</v>
      </c>
      <c r="DC268" s="627"/>
      <c r="DD268" s="627">
        <f>COUNTIF(O268,"NS")+COUNTIF(R268,"NS")+COUNTIF(U268,"NS")+COUNTIF(X268,"NS")+COUNTIF(AA268,"NS")+COUNTIF(AD268,"NS")</f>
        <v>0</v>
      </c>
      <c r="DE268" s="627"/>
      <c r="DF268" s="627">
        <f>IF(COUNTIF(O268,"NA")+COUNTIF(R268,"NA")+COUNTIF(U268,"NA")+COUNTIF(X268,"NA")+COUNTIF(AA268,"NA")+COUNTIF(AD268,"NA")=COUNTA($O$135,$R$135,$U$135,$X$135,$AA$135,$AD$135),"NA",SUM(O268,R268,U268,X268,AA268,AD268))</f>
        <v>0</v>
      </c>
      <c r="DG268" s="627"/>
      <c r="DH268" s="627">
        <f>IF($AH$262=$AJ$262,0,IF(OR(AND(DB268=0,DD268&gt;0),AND(DB268="NS",DF268&gt;0),AND(DB268="NS",DD268=0, DF268=0),AND(DB268="NA",DD268&gt;0,DF268=0)),1,IF(OR(AND(DB268&gt;0,DD268=2),AND(DB268="NS",DD268=2),AND(DB268="NS",DF268=0, DD268&gt;0), DB268=DF268),0,1)))</f>
        <v>0</v>
      </c>
      <c r="DI268" s="639"/>
      <c r="DJ268" s="275"/>
      <c r="DK268" s="627">
        <f>J268</f>
        <v>0</v>
      </c>
      <c r="DL268" s="627"/>
      <c r="DM268" s="896">
        <f>COUNTIF(M268,"NS")+COUNTIF(P268,"NS")+COUNTIF(S268,"NS")+COUNTIF(V268,"NS")+COUNTIF(Y268,"NS")+COUNTIF(AB268,"NS")</f>
        <v>0</v>
      </c>
      <c r="DN268" s="627"/>
      <c r="DO268" s="627">
        <f>IF(COUNTIF(M268,"NA")+COUNTIF(P268,"NA")+COUNTIF(S268,"NA")+COUNTIF(V268,"NA")+COUNTIF(Y268,"NA")+COUNTIF(AB268,"NA")=COUNTA($M$135,$P$135,$S$135,$V$135,$Y$135,$AB$135),"NA",SUM(M268,P268,S268,V268,Y268,AB268))</f>
        <v>0</v>
      </c>
      <c r="DP268" s="627"/>
      <c r="DQ268" s="627">
        <f>IF($AH$262=$AJ$262,0,IF(OR(AND(DK268=0,DM268&gt;0),AND(DK268="NS",DO268&gt;0),AND(DK268="NS",DM268=0, DO268=0),AND(DK268="NA",DM268&gt;0,DO268=0)),1,IF(OR(AND(DK268&gt;0,DM268=2),AND(DK268="NS",DM268=2),AND(DK268="NS",DO268=0, DM268&gt;0), DK268=DO268),0,1)))</f>
        <v>0</v>
      </c>
      <c r="DR268" s="639"/>
      <c r="DS268" s="275"/>
      <c r="DT268" s="747">
        <f>IF(SUM(AN268,AW268,BF268,BO268,BX268,CG268,CP268,CY268,DH268,DQ268)=0,0,1)</f>
        <v>0</v>
      </c>
      <c r="DU268" s="748"/>
      <c r="DV268" s="639" t="str">
        <f>IF(DT268=0,"",IF(SUM($DT$266:DT268)=1,DX268,IF($DT$269&gt;SUM($DT$266:DT268),_xlfn.CONCAT(", ",DX268),IF($DT$269=SUM($DT$266:DT268),_xlfn.CONCAT(" y ",DX268,".")))))</f>
        <v/>
      </c>
      <c r="DW268" s="641" t="str">
        <f>IF(DU268=0,"", IF(SUM($AN268:DU$519)=1,DX268, IF($AN$526&gt;SUM($AN268:DU$519),_xlfn.CONCAT(", ",DX268), IF($AN$526=SUM($AN268:DU$519),_xlfn.CONCAT(" y ",DX268,".")))))</f>
        <v/>
      </c>
      <c r="DX268" s="639">
        <f>_xlfn.NUMBERVALUE(C268)</f>
        <v>3</v>
      </c>
      <c r="DY268" s="641"/>
      <c r="EA268" s="95" t="s">
        <v>7223</v>
      </c>
      <c r="EB268" s="98">
        <f>IF($AH$262=$AJ$262,0,IF(OR(EB267=EB266,AND(SUM(EB266)&gt;0,OR(EB267="NS",EB267="NA"))),0,1))</f>
        <v>0</v>
      </c>
      <c r="EC268" s="98">
        <f t="shared" ref="EC268:EV268" si="240">IF($AH$262=$AJ$262,0,IF(OR(EC267=EC266,AND(SUM(EC266)&gt;0,OR(EC267="NS",EC267="NA"))),0,1))</f>
        <v>0</v>
      </c>
      <c r="ED268" s="98">
        <f t="shared" si="240"/>
        <v>0</v>
      </c>
      <c r="EE268" s="98">
        <f t="shared" si="240"/>
        <v>0</v>
      </c>
      <c r="EF268" s="98">
        <f t="shared" si="240"/>
        <v>0</v>
      </c>
      <c r="EG268" s="98">
        <f t="shared" si="240"/>
        <v>0</v>
      </c>
      <c r="EH268" s="98">
        <f t="shared" si="240"/>
        <v>0</v>
      </c>
      <c r="EI268" s="98">
        <f t="shared" si="240"/>
        <v>0</v>
      </c>
      <c r="EJ268" s="98">
        <f t="shared" si="240"/>
        <v>0</v>
      </c>
      <c r="EK268" s="98">
        <f t="shared" si="240"/>
        <v>0</v>
      </c>
      <c r="EL268" s="98">
        <f t="shared" si="240"/>
        <v>0</v>
      </c>
      <c r="EM268" s="98">
        <f t="shared" si="240"/>
        <v>0</v>
      </c>
      <c r="EN268" s="98">
        <f t="shared" si="240"/>
        <v>0</v>
      </c>
      <c r="EO268" s="98">
        <f t="shared" si="240"/>
        <v>0</v>
      </c>
      <c r="EP268" s="98">
        <f t="shared" si="240"/>
        <v>0</v>
      </c>
      <c r="EQ268" s="98">
        <f t="shared" si="240"/>
        <v>0</v>
      </c>
      <c r="ER268" s="98">
        <f t="shared" si="240"/>
        <v>0</v>
      </c>
      <c r="ES268" s="98">
        <f t="shared" si="240"/>
        <v>0</v>
      </c>
      <c r="ET268" s="98">
        <f t="shared" si="240"/>
        <v>0</v>
      </c>
      <c r="EU268" s="98">
        <f t="shared" si="240"/>
        <v>0</v>
      </c>
      <c r="EV268" s="98">
        <f t="shared" si="240"/>
        <v>0</v>
      </c>
    </row>
    <row r="269" spans="1:155" s="72" customFormat="1" ht="15" customHeight="1">
      <c r="A269" s="131"/>
      <c r="B269" s="15"/>
      <c r="C269" s="10"/>
      <c r="D269" s="10"/>
      <c r="E269" s="10"/>
      <c r="F269" s="10"/>
      <c r="G269" s="10"/>
      <c r="H269" s="10"/>
      <c r="I269" s="148" t="s">
        <v>126</v>
      </c>
      <c r="J269" s="174">
        <f>IF(AND(SUM(J266:J268)=0,COUNTIF(J266:J268,"NS")&gt;0),"NS",
IF(AND(SUM(J266:J268)=0,COUNTIF(J266:J268,0)&gt;0),0,
IF(AND(SUM(J266:J268)=0,COUNTIF(J266:J268,"NA")&gt;0),"NA",
SUM(J266:J268))))</f>
        <v>0</v>
      </c>
      <c r="K269" s="174">
        <f t="shared" ref="K269:AD269" si="241">IF(AND(SUM(K266:K268)=0,COUNTIF(K266:K268,"NS")&gt;0),"NS",
IF(AND(SUM(K266:K268)=0,COUNTIF(K266:K268,0)&gt;0),0,
IF(AND(SUM(K266:K268)=0,COUNTIF(K266:K268,"NA")&gt;0),"NA",
SUM(K266:K268))))</f>
        <v>0</v>
      </c>
      <c r="L269" s="174">
        <f t="shared" si="241"/>
        <v>0</v>
      </c>
      <c r="M269" s="174">
        <f t="shared" si="241"/>
        <v>0</v>
      </c>
      <c r="N269" s="174">
        <f t="shared" si="241"/>
        <v>0</v>
      </c>
      <c r="O269" s="174">
        <f t="shared" si="241"/>
        <v>0</v>
      </c>
      <c r="P269" s="174">
        <f t="shared" si="241"/>
        <v>0</v>
      </c>
      <c r="Q269" s="174">
        <f t="shared" si="241"/>
        <v>0</v>
      </c>
      <c r="R269" s="174">
        <f t="shared" si="241"/>
        <v>0</v>
      </c>
      <c r="S269" s="174">
        <f t="shared" si="241"/>
        <v>0</v>
      </c>
      <c r="T269" s="174">
        <f t="shared" si="241"/>
        <v>0</v>
      </c>
      <c r="U269" s="174">
        <f t="shared" si="241"/>
        <v>0</v>
      </c>
      <c r="V269" s="174">
        <f t="shared" si="241"/>
        <v>0</v>
      </c>
      <c r="W269" s="174">
        <f t="shared" si="241"/>
        <v>0</v>
      </c>
      <c r="X269" s="174">
        <f t="shared" si="241"/>
        <v>0</v>
      </c>
      <c r="Y269" s="174">
        <f t="shared" si="241"/>
        <v>0</v>
      </c>
      <c r="Z269" s="174">
        <f t="shared" si="241"/>
        <v>0</v>
      </c>
      <c r="AA269" s="174">
        <f t="shared" si="241"/>
        <v>0</v>
      </c>
      <c r="AB269" s="174">
        <f t="shared" si="241"/>
        <v>0</v>
      </c>
      <c r="AC269" s="174">
        <f t="shared" si="241"/>
        <v>0</v>
      </c>
      <c r="AD269" s="174">
        <f t="shared" si="241"/>
        <v>0</v>
      </c>
      <c r="AE269" s="12"/>
      <c r="AF269" s="122"/>
      <c r="DT269" s="899">
        <f>SUM(DT266:DU268)</f>
        <v>0</v>
      </c>
      <c r="DU269" s="900"/>
      <c r="DV269" s="745" t="str">
        <f>IF(DT269=0,"", IF(DT269=1,VLOOKUP(1,DT266:DW268,3,FALSE), IF(DT269&gt;1,_xlfn.CONCAT(DV266:DW268),"")))</f>
        <v/>
      </c>
      <c r="DW269" s="745"/>
      <c r="EV269" s="205">
        <f>SUM(EB268:EV268)</f>
        <v>0</v>
      </c>
    </row>
    <row r="270" spans="1:155" customFormat="1" ht="15" customHeight="1">
      <c r="A270" s="249"/>
      <c r="B270" s="201"/>
      <c r="C270" s="201"/>
      <c r="D270" s="201"/>
      <c r="E270" s="201"/>
      <c r="F270" s="201"/>
      <c r="G270" s="201"/>
      <c r="H270" s="201"/>
      <c r="I270" s="201"/>
      <c r="J270" s="201"/>
      <c r="K270" s="201"/>
      <c r="L270" s="201"/>
      <c r="M270" s="201"/>
      <c r="N270" s="201"/>
      <c r="O270" s="201"/>
      <c r="P270" s="201"/>
      <c r="Q270" s="201"/>
      <c r="R270" s="201"/>
      <c r="S270" s="201"/>
      <c r="T270" s="201"/>
      <c r="U270" s="201"/>
      <c r="V270" s="201"/>
      <c r="W270" s="201"/>
      <c r="X270" s="201"/>
      <c r="Y270" s="201"/>
      <c r="Z270" s="201"/>
      <c r="AA270" s="201"/>
      <c r="AB270" s="201"/>
      <c r="AC270" s="201"/>
      <c r="AD270" s="201"/>
      <c r="AF270" s="122"/>
    </row>
    <row r="271" spans="1:155" customFormat="1" ht="24" customHeight="1">
      <c r="A271" s="249"/>
      <c r="B271" s="201"/>
      <c r="C271" s="578" t="s">
        <v>127</v>
      </c>
      <c r="D271" s="541"/>
      <c r="E271" s="541"/>
      <c r="F271" s="541"/>
      <c r="G271" s="541"/>
      <c r="H271" s="541"/>
      <c r="I271" s="541"/>
      <c r="J271" s="541"/>
      <c r="K271" s="541"/>
      <c r="L271" s="541"/>
      <c r="M271" s="541"/>
      <c r="N271" s="541"/>
      <c r="O271" s="541"/>
      <c r="P271" s="541"/>
      <c r="Q271" s="541"/>
      <c r="R271" s="541"/>
      <c r="S271" s="541"/>
      <c r="T271" s="541"/>
      <c r="U271" s="541"/>
      <c r="V271" s="541"/>
      <c r="W271" s="541"/>
      <c r="X271" s="541"/>
      <c r="Y271" s="541"/>
      <c r="Z271" s="541"/>
      <c r="AA271" s="541"/>
      <c r="AB271" s="541"/>
      <c r="AC271" s="541"/>
      <c r="AD271" s="541"/>
      <c r="AF271" s="122"/>
    </row>
    <row r="272" spans="1:155" customFormat="1" ht="60" customHeight="1">
      <c r="A272" s="249"/>
      <c r="B272" s="201"/>
      <c r="C272" s="923"/>
      <c r="D272" s="949"/>
      <c r="E272" s="949"/>
      <c r="F272" s="949"/>
      <c r="G272" s="949"/>
      <c r="H272" s="949"/>
      <c r="I272" s="949"/>
      <c r="J272" s="949"/>
      <c r="K272" s="949"/>
      <c r="L272" s="949"/>
      <c r="M272" s="949"/>
      <c r="N272" s="949"/>
      <c r="O272" s="949"/>
      <c r="P272" s="949"/>
      <c r="Q272" s="949"/>
      <c r="R272" s="949"/>
      <c r="S272" s="949"/>
      <c r="T272" s="949"/>
      <c r="U272" s="949"/>
      <c r="V272" s="949"/>
      <c r="W272" s="949"/>
      <c r="X272" s="949"/>
      <c r="Y272" s="949"/>
      <c r="Z272" s="949"/>
      <c r="AA272" s="949"/>
      <c r="AB272" s="949"/>
      <c r="AC272" s="949"/>
      <c r="AD272" s="950"/>
      <c r="AF272" s="122"/>
    </row>
    <row r="273" spans="1:155" s="72" customFormat="1" ht="15" customHeight="1">
      <c r="A273" s="131"/>
      <c r="B273" s="624" t="str">
        <f>IF(DT269=0,"", IF(DT269=1,_xlfn.CONCAT("Error: Verificar sumas en el numeral ",DV269,"."),_xlfn.CONCAT("Error: Verificar sumas en los numerales ",DV269)))</f>
        <v/>
      </c>
      <c r="C273" s="624"/>
      <c r="D273" s="624"/>
      <c r="E273" s="624"/>
      <c r="F273" s="624"/>
      <c r="G273" s="624"/>
      <c r="H273" s="624"/>
      <c r="I273" s="624"/>
      <c r="J273" s="624"/>
      <c r="K273" s="624"/>
      <c r="L273" s="624"/>
      <c r="M273" s="624"/>
      <c r="N273" s="624"/>
      <c r="O273" s="624"/>
      <c r="P273" s="624"/>
      <c r="Q273" s="624"/>
      <c r="R273" s="624"/>
      <c r="S273" s="624"/>
      <c r="T273" s="624"/>
      <c r="U273" s="624"/>
      <c r="V273" s="624"/>
      <c r="W273" s="624"/>
      <c r="X273" s="624"/>
      <c r="Y273" s="624"/>
      <c r="Z273" s="624"/>
      <c r="AA273" s="624"/>
      <c r="AB273" s="624"/>
      <c r="AC273" s="624"/>
      <c r="AD273" s="624"/>
      <c r="AE273" s="12"/>
      <c r="AF273" s="122"/>
    </row>
    <row r="274" spans="1:155" s="72" customFormat="1" ht="15" customHeight="1">
      <c r="A274" s="131"/>
      <c r="B274" s="624" t="str">
        <f>IF(EV269=0,"","Error: Verificar la información registrada tomando en cuenta la instrucción general 2 de esta subsección.")</f>
        <v/>
      </c>
      <c r="C274" s="624"/>
      <c r="D274" s="624"/>
      <c r="E274" s="624"/>
      <c r="F274" s="624"/>
      <c r="G274" s="624"/>
      <c r="H274" s="624"/>
      <c r="I274" s="624"/>
      <c r="J274" s="624"/>
      <c r="K274" s="624"/>
      <c r="L274" s="624"/>
      <c r="M274" s="624"/>
      <c r="N274" s="624"/>
      <c r="O274" s="624"/>
      <c r="P274" s="624"/>
      <c r="Q274" s="624"/>
      <c r="R274" s="624"/>
      <c r="S274" s="624"/>
      <c r="T274" s="624"/>
      <c r="U274" s="624"/>
      <c r="V274" s="624"/>
      <c r="W274" s="624"/>
      <c r="X274" s="624"/>
      <c r="Y274" s="624"/>
      <c r="Z274" s="624"/>
      <c r="AA274" s="624"/>
      <c r="AB274" s="624"/>
      <c r="AC274" s="624"/>
      <c r="AD274" s="624"/>
      <c r="AE274" s="12"/>
      <c r="AF274" s="122"/>
    </row>
    <row r="275" spans="1:155" s="72" customFormat="1" ht="15" customHeight="1">
      <c r="A275" s="131"/>
      <c r="B275" s="756" t="str">
        <f>IF(EX266=0,"","Alerta: Debe justificar el uso de NS argumentando el estado de la información desconocida.")</f>
        <v/>
      </c>
      <c r="C275" s="756"/>
      <c r="D275" s="756"/>
      <c r="E275" s="756"/>
      <c r="F275" s="756"/>
      <c r="G275" s="756"/>
      <c r="H275" s="756"/>
      <c r="I275" s="756"/>
      <c r="J275" s="756"/>
      <c r="K275" s="756"/>
      <c r="L275" s="756"/>
      <c r="M275" s="756"/>
      <c r="N275" s="756"/>
      <c r="O275" s="756"/>
      <c r="P275" s="756"/>
      <c r="Q275" s="756"/>
      <c r="R275" s="756"/>
      <c r="S275" s="756"/>
      <c r="T275" s="756"/>
      <c r="U275" s="756"/>
      <c r="V275" s="756"/>
      <c r="W275" s="756"/>
      <c r="X275" s="756"/>
      <c r="Y275" s="756"/>
      <c r="Z275" s="756"/>
      <c r="AA275" s="756"/>
      <c r="AB275" s="756"/>
      <c r="AC275" s="756"/>
      <c r="AD275" s="756"/>
      <c r="AE275" s="12"/>
      <c r="AF275" s="122"/>
    </row>
    <row r="276" spans="1:155" s="72" customFormat="1" ht="15" customHeight="1">
      <c r="A276" s="131"/>
      <c r="B276" s="625" t="str">
        <f>IF(OR($AH$262=$AJ$262,$AH$262=$AL$262),"","Error: Debe completar toda la información requerida.")</f>
        <v/>
      </c>
      <c r="C276" s="625"/>
      <c r="D276" s="625"/>
      <c r="E276" s="625"/>
      <c r="F276" s="625"/>
      <c r="G276" s="625"/>
      <c r="H276" s="625"/>
      <c r="I276" s="625"/>
      <c r="J276" s="625"/>
      <c r="K276" s="625"/>
      <c r="L276" s="625"/>
      <c r="M276" s="625"/>
      <c r="N276" s="625"/>
      <c r="O276" s="625"/>
      <c r="P276" s="625"/>
      <c r="Q276" s="625"/>
      <c r="R276" s="625"/>
      <c r="S276" s="625"/>
      <c r="T276" s="625"/>
      <c r="U276" s="625"/>
      <c r="V276" s="625"/>
      <c r="W276" s="625"/>
      <c r="X276" s="625"/>
      <c r="Y276" s="625"/>
      <c r="Z276" s="625"/>
      <c r="AA276" s="625"/>
      <c r="AB276" s="625"/>
      <c r="AC276" s="625"/>
      <c r="AD276" s="625"/>
      <c r="AE276" s="12"/>
      <c r="AF276" s="122"/>
    </row>
    <row r="277" spans="1:155" s="72" customFormat="1" ht="15" customHeight="1">
      <c r="A277" s="131"/>
      <c r="B277" s="15"/>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4"/>
      <c r="AE277" s="12"/>
      <c r="AF277" s="122"/>
    </row>
    <row r="278" spans="1:155" s="72" customFormat="1" ht="15" customHeight="1">
      <c r="A278" s="131"/>
      <c r="B278" s="15"/>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4"/>
      <c r="AE278" s="12"/>
      <c r="AF278" s="122"/>
    </row>
    <row r="279" spans="1:155" s="72" customFormat="1" ht="24" customHeight="1">
      <c r="A279" s="131" t="s">
        <v>898</v>
      </c>
      <c r="B279" s="688" t="s">
        <v>1012</v>
      </c>
      <c r="C279" s="688"/>
      <c r="D279" s="688"/>
      <c r="E279" s="688"/>
      <c r="F279" s="688"/>
      <c r="G279" s="688"/>
      <c r="H279" s="688"/>
      <c r="I279" s="688"/>
      <c r="J279" s="688"/>
      <c r="K279" s="688"/>
      <c r="L279" s="688"/>
      <c r="M279" s="688"/>
      <c r="N279" s="688"/>
      <c r="O279" s="688"/>
      <c r="P279" s="688"/>
      <c r="Q279" s="688"/>
      <c r="R279" s="688"/>
      <c r="S279" s="688"/>
      <c r="T279" s="688"/>
      <c r="U279" s="688"/>
      <c r="V279" s="688"/>
      <c r="W279" s="688"/>
      <c r="X279" s="688"/>
      <c r="Y279" s="688"/>
      <c r="Z279" s="688"/>
      <c r="AA279" s="688"/>
      <c r="AB279" s="688"/>
      <c r="AC279" s="688"/>
      <c r="AD279" s="688"/>
      <c r="AE279" s="12"/>
      <c r="AF279" s="122"/>
      <c r="AH279" s="627" t="s">
        <v>7211</v>
      </c>
      <c r="AI279" s="627"/>
      <c r="AJ279" s="627" t="s">
        <v>7212</v>
      </c>
      <c r="AK279" s="627"/>
      <c r="AL279" s="627" t="s">
        <v>7213</v>
      </c>
      <c r="AM279" s="627"/>
    </row>
    <row r="280" spans="1:155" s="72" customFormat="1" ht="15" customHeight="1">
      <c r="A280" s="121"/>
      <c r="B280"/>
      <c r="C280"/>
      <c r="D280"/>
      <c r="E280"/>
      <c r="F280"/>
      <c r="G280"/>
      <c r="H280"/>
      <c r="I280"/>
      <c r="J280"/>
      <c r="K280"/>
      <c r="L280"/>
      <c r="M280"/>
      <c r="N280"/>
      <c r="O280"/>
      <c r="P280"/>
      <c r="Q280"/>
      <c r="R280"/>
      <c r="S280"/>
      <c r="T280"/>
      <c r="U280"/>
      <c r="V280"/>
      <c r="W280"/>
      <c r="X280"/>
      <c r="Y280"/>
      <c r="Z280"/>
      <c r="AA280"/>
      <c r="AB280"/>
      <c r="AC280"/>
      <c r="AD280"/>
      <c r="AE280" s="12"/>
      <c r="AF280" s="122"/>
      <c r="AH280" s="907">
        <f>COUNTBLANK(J284:AD310)</f>
        <v>567</v>
      </c>
      <c r="AI280" s="907"/>
      <c r="AJ280" s="627">
        <v>567</v>
      </c>
      <c r="AK280" s="627"/>
      <c r="AL280" s="627">
        <v>0</v>
      </c>
      <c r="AM280" s="627"/>
    </row>
    <row r="281" spans="1:155" ht="24" customHeight="1">
      <c r="A281" s="121"/>
      <c r="C281" s="670" t="s">
        <v>390</v>
      </c>
      <c r="D281" s="670"/>
      <c r="E281" s="670"/>
      <c r="F281" s="670"/>
      <c r="G281" s="670"/>
      <c r="H281" s="670"/>
      <c r="I281" s="670"/>
      <c r="J281" s="558" t="s">
        <v>551</v>
      </c>
      <c r="K281" s="558"/>
      <c r="L281" s="558"/>
      <c r="M281" s="558"/>
      <c r="N281" s="558"/>
      <c r="O281" s="558"/>
      <c r="P281" s="558"/>
      <c r="Q281" s="558"/>
      <c r="R281" s="558"/>
      <c r="S281" s="558"/>
      <c r="T281" s="558"/>
      <c r="U281" s="558"/>
      <c r="V281" s="558"/>
      <c r="W281" s="558"/>
      <c r="X281" s="558"/>
      <c r="Y281" s="558"/>
      <c r="Z281" s="558"/>
      <c r="AA281" s="558"/>
      <c r="AB281" s="558"/>
      <c r="AC281" s="558"/>
      <c r="AD281" s="558"/>
      <c r="AF281" s="122"/>
      <c r="EA281" s="639" t="s">
        <v>7295</v>
      </c>
      <c r="EB281" s="640"/>
      <c r="EC281" s="640"/>
      <c r="ED281" s="640"/>
      <c r="EE281" s="640"/>
      <c r="EF281" s="640"/>
      <c r="EG281" s="640"/>
      <c r="EH281" s="640"/>
      <c r="EI281" s="640"/>
      <c r="EJ281" s="640"/>
      <c r="EK281" s="640"/>
      <c r="EL281" s="640"/>
      <c r="EM281" s="640"/>
      <c r="EN281" s="640"/>
      <c r="EO281" s="640"/>
      <c r="EP281" s="640"/>
      <c r="EQ281" s="640"/>
      <c r="ER281" s="640"/>
      <c r="ES281" s="640"/>
      <c r="ET281" s="640"/>
      <c r="EU281" s="640"/>
      <c r="EV281" s="641"/>
    </row>
    <row r="282" spans="1:155" ht="120" customHeight="1">
      <c r="A282" s="121"/>
      <c r="C282" s="670"/>
      <c r="D282" s="670"/>
      <c r="E282" s="670"/>
      <c r="F282" s="670"/>
      <c r="G282" s="670"/>
      <c r="H282" s="670"/>
      <c r="I282" s="670"/>
      <c r="J282" s="901" t="s">
        <v>113</v>
      </c>
      <c r="K282" s="902" t="s">
        <v>342</v>
      </c>
      <c r="L282" s="902" t="s">
        <v>343</v>
      </c>
      <c r="M282" s="904" t="s">
        <v>344</v>
      </c>
      <c r="N282" s="905"/>
      <c r="O282" s="906"/>
      <c r="P282" s="776" t="s">
        <v>1950</v>
      </c>
      <c r="Q282" s="948"/>
      <c r="R282" s="777"/>
      <c r="S282" s="776" t="s">
        <v>345</v>
      </c>
      <c r="T282" s="948"/>
      <c r="U282" s="777"/>
      <c r="V282" s="776" t="s">
        <v>346</v>
      </c>
      <c r="W282" s="948"/>
      <c r="X282" s="777"/>
      <c r="Y282" s="904" t="s">
        <v>347</v>
      </c>
      <c r="Z282" s="905"/>
      <c r="AA282" s="906"/>
      <c r="AB282" s="904" t="s">
        <v>552</v>
      </c>
      <c r="AC282" s="905"/>
      <c r="AD282" s="906"/>
      <c r="AH282" s="627" t="s">
        <v>7220</v>
      </c>
      <c r="AI282" s="627"/>
      <c r="AJ282" s="627"/>
      <c r="AK282" s="627"/>
      <c r="AL282" s="627"/>
      <c r="AM282" s="627"/>
      <c r="AN282" s="627"/>
      <c r="AO282" s="639"/>
      <c r="AP282" s="273"/>
      <c r="AQ282" s="641" t="s">
        <v>7286</v>
      </c>
      <c r="AR282" s="627"/>
      <c r="AS282" s="627"/>
      <c r="AT282" s="627"/>
      <c r="AU282" s="627"/>
      <c r="AV282" s="627"/>
      <c r="AW282" s="627"/>
      <c r="AX282" s="627"/>
      <c r="AY282" s="273"/>
      <c r="AZ282" s="627" t="s">
        <v>7287</v>
      </c>
      <c r="BA282" s="627"/>
      <c r="BB282" s="627"/>
      <c r="BC282" s="627"/>
      <c r="BD282" s="627"/>
      <c r="BE282" s="627"/>
      <c r="BF282" s="627"/>
      <c r="BG282" s="627"/>
      <c r="BH282" s="273"/>
      <c r="BI282" s="627" t="s">
        <v>7288</v>
      </c>
      <c r="BJ282" s="627"/>
      <c r="BK282" s="627"/>
      <c r="BL282" s="627"/>
      <c r="BM282" s="627"/>
      <c r="BN282" s="627"/>
      <c r="BO282" s="627"/>
      <c r="BP282" s="627"/>
      <c r="BQ282" s="273"/>
      <c r="BR282" s="627" t="s">
        <v>7289</v>
      </c>
      <c r="BS282" s="627"/>
      <c r="BT282" s="627"/>
      <c r="BU282" s="627"/>
      <c r="BV282" s="627"/>
      <c r="BW282" s="627"/>
      <c r="BX282" s="627"/>
      <c r="BY282" s="627"/>
      <c r="BZ282" s="273"/>
      <c r="CA282" s="627" t="s">
        <v>7290</v>
      </c>
      <c r="CB282" s="627"/>
      <c r="CC282" s="627"/>
      <c r="CD282" s="627"/>
      <c r="CE282" s="627"/>
      <c r="CF282" s="627"/>
      <c r="CG282" s="627"/>
      <c r="CH282" s="627"/>
      <c r="CI282" s="273"/>
      <c r="CJ282" s="627" t="s">
        <v>7291</v>
      </c>
      <c r="CK282" s="627"/>
      <c r="CL282" s="627"/>
      <c r="CM282" s="627"/>
      <c r="CN282" s="627"/>
      <c r="CO282" s="627"/>
      <c r="CP282" s="627"/>
      <c r="CQ282" s="627"/>
      <c r="CR282" s="273"/>
      <c r="CS282" s="627" t="s">
        <v>7292</v>
      </c>
      <c r="CT282" s="627"/>
      <c r="CU282" s="627"/>
      <c r="CV282" s="627"/>
      <c r="CW282" s="627"/>
      <c r="CX282" s="627"/>
      <c r="CY282" s="627"/>
      <c r="CZ282" s="627"/>
      <c r="DA282" s="273"/>
      <c r="DB282" s="627" t="s">
        <v>7293</v>
      </c>
      <c r="DC282" s="627"/>
      <c r="DD282" s="627"/>
      <c r="DE282" s="627"/>
      <c r="DF282" s="627"/>
      <c r="DG282" s="627"/>
      <c r="DH282" s="627"/>
      <c r="DI282" s="627"/>
      <c r="DJ282" s="273"/>
      <c r="DK282" s="627" t="s">
        <v>7294</v>
      </c>
      <c r="DL282" s="627"/>
      <c r="DM282" s="627"/>
      <c r="DN282" s="627"/>
      <c r="DO282" s="627"/>
      <c r="DP282" s="627"/>
      <c r="DQ282" s="627"/>
      <c r="DR282" s="627"/>
      <c r="DS282" s="273"/>
      <c r="DT282" s="747" t="s">
        <v>7224</v>
      </c>
      <c r="DU282" s="747"/>
      <c r="DV282" s="747"/>
      <c r="DW282" s="747"/>
      <c r="DX282" s="747"/>
      <c r="DY282" s="748"/>
      <c r="EA282" s="901" t="s">
        <v>7248</v>
      </c>
      <c r="EB282" s="901" t="s">
        <v>113</v>
      </c>
      <c r="EC282" s="902" t="s">
        <v>342</v>
      </c>
      <c r="ED282" s="902" t="s">
        <v>343</v>
      </c>
      <c r="EE282" s="904" t="s">
        <v>344</v>
      </c>
      <c r="EF282" s="905"/>
      <c r="EG282" s="906"/>
      <c r="EH282" s="904" t="s">
        <v>1950</v>
      </c>
      <c r="EI282" s="905"/>
      <c r="EJ282" s="906"/>
      <c r="EK282" s="904" t="s">
        <v>345</v>
      </c>
      <c r="EL282" s="905"/>
      <c r="EM282" s="906"/>
      <c r="EN282" s="904" t="s">
        <v>346</v>
      </c>
      <c r="EO282" s="905"/>
      <c r="EP282" s="906"/>
      <c r="EQ282" s="904" t="s">
        <v>347</v>
      </c>
      <c r="ER282" s="905"/>
      <c r="ES282" s="906"/>
      <c r="ET282" s="904" t="s">
        <v>552</v>
      </c>
      <c r="EU282" s="905"/>
      <c r="EV282" s="906"/>
      <c r="EX282" s="666" t="s">
        <v>7285</v>
      </c>
      <c r="EY282" s="666"/>
    </row>
    <row r="283" spans="1:155" ht="48" customHeight="1">
      <c r="C283" s="670"/>
      <c r="D283" s="670"/>
      <c r="E283" s="670"/>
      <c r="F283" s="670"/>
      <c r="G283" s="670"/>
      <c r="H283" s="670"/>
      <c r="I283" s="670"/>
      <c r="J283" s="822"/>
      <c r="K283" s="903"/>
      <c r="L283" s="903"/>
      <c r="M283" s="97" t="s">
        <v>350</v>
      </c>
      <c r="N283" s="111" t="s">
        <v>342</v>
      </c>
      <c r="O283" s="111" t="s">
        <v>343</v>
      </c>
      <c r="P283" s="97" t="s">
        <v>350</v>
      </c>
      <c r="Q283" s="111" t="s">
        <v>342</v>
      </c>
      <c r="R283" s="111" t="s">
        <v>343</v>
      </c>
      <c r="S283" s="97" t="s">
        <v>350</v>
      </c>
      <c r="T283" s="111" t="s">
        <v>342</v>
      </c>
      <c r="U283" s="111" t="s">
        <v>343</v>
      </c>
      <c r="V283" s="97" t="s">
        <v>350</v>
      </c>
      <c r="W283" s="111" t="s">
        <v>342</v>
      </c>
      <c r="X283" s="111" t="s">
        <v>343</v>
      </c>
      <c r="Y283" s="97" t="s">
        <v>350</v>
      </c>
      <c r="Z283" s="111" t="s">
        <v>342</v>
      </c>
      <c r="AA283" s="111" t="s">
        <v>343</v>
      </c>
      <c r="AB283" s="97" t="s">
        <v>350</v>
      </c>
      <c r="AC283" s="111" t="s">
        <v>342</v>
      </c>
      <c r="AD283" s="111" t="s">
        <v>343</v>
      </c>
      <c r="AH283" s="627" t="s">
        <v>7220</v>
      </c>
      <c r="AI283" s="627"/>
      <c r="AJ283" s="627" t="s">
        <v>7221</v>
      </c>
      <c r="AK283" s="627"/>
      <c r="AL283" s="627" t="s">
        <v>7222</v>
      </c>
      <c r="AM283" s="627"/>
      <c r="AN283" s="627" t="s">
        <v>7223</v>
      </c>
      <c r="AO283" s="639"/>
      <c r="AP283" s="274"/>
      <c r="AQ283" s="641" t="s">
        <v>7220</v>
      </c>
      <c r="AR283" s="627"/>
      <c r="AS283" s="627" t="s">
        <v>7221</v>
      </c>
      <c r="AT283" s="627"/>
      <c r="AU283" s="627" t="s">
        <v>7222</v>
      </c>
      <c r="AV283" s="627"/>
      <c r="AW283" s="627" t="s">
        <v>7223</v>
      </c>
      <c r="AX283" s="627"/>
      <c r="AY283" s="274"/>
      <c r="AZ283" s="627" t="s">
        <v>7220</v>
      </c>
      <c r="BA283" s="627"/>
      <c r="BB283" s="627" t="s">
        <v>7221</v>
      </c>
      <c r="BC283" s="627"/>
      <c r="BD283" s="627" t="s">
        <v>7222</v>
      </c>
      <c r="BE283" s="627"/>
      <c r="BF283" s="627" t="s">
        <v>7223</v>
      </c>
      <c r="BG283" s="627"/>
      <c r="BH283" s="274"/>
      <c r="BI283" s="627" t="s">
        <v>7220</v>
      </c>
      <c r="BJ283" s="627"/>
      <c r="BK283" s="627" t="s">
        <v>7221</v>
      </c>
      <c r="BL283" s="627"/>
      <c r="BM283" s="627" t="s">
        <v>7222</v>
      </c>
      <c r="BN283" s="627"/>
      <c r="BO283" s="627" t="s">
        <v>7223</v>
      </c>
      <c r="BP283" s="627"/>
      <c r="BQ283" s="274"/>
      <c r="BR283" s="627" t="s">
        <v>7220</v>
      </c>
      <c r="BS283" s="627"/>
      <c r="BT283" s="627" t="s">
        <v>7221</v>
      </c>
      <c r="BU283" s="627"/>
      <c r="BV283" s="627" t="s">
        <v>7222</v>
      </c>
      <c r="BW283" s="627"/>
      <c r="BX283" s="627" t="s">
        <v>7223</v>
      </c>
      <c r="BY283" s="627"/>
      <c r="BZ283" s="274"/>
      <c r="CA283" s="627" t="s">
        <v>7220</v>
      </c>
      <c r="CB283" s="627"/>
      <c r="CC283" s="627" t="s">
        <v>7221</v>
      </c>
      <c r="CD283" s="627"/>
      <c r="CE283" s="627" t="s">
        <v>7222</v>
      </c>
      <c r="CF283" s="627"/>
      <c r="CG283" s="627" t="s">
        <v>7223</v>
      </c>
      <c r="CH283" s="627"/>
      <c r="CI283" s="274"/>
      <c r="CJ283" s="627" t="s">
        <v>7220</v>
      </c>
      <c r="CK283" s="627"/>
      <c r="CL283" s="627" t="s">
        <v>7221</v>
      </c>
      <c r="CM283" s="627"/>
      <c r="CN283" s="627" t="s">
        <v>7222</v>
      </c>
      <c r="CO283" s="627"/>
      <c r="CP283" s="627" t="s">
        <v>7223</v>
      </c>
      <c r="CQ283" s="627"/>
      <c r="CR283" s="274"/>
      <c r="CS283" s="627" t="s">
        <v>7220</v>
      </c>
      <c r="CT283" s="627"/>
      <c r="CU283" s="627" t="s">
        <v>7221</v>
      </c>
      <c r="CV283" s="627"/>
      <c r="CW283" s="627" t="s">
        <v>7222</v>
      </c>
      <c r="CX283" s="627"/>
      <c r="CY283" s="627" t="s">
        <v>7223</v>
      </c>
      <c r="CZ283" s="627"/>
      <c r="DA283" s="274"/>
      <c r="DB283" s="627" t="s">
        <v>7220</v>
      </c>
      <c r="DC283" s="627"/>
      <c r="DD283" s="627" t="s">
        <v>7221</v>
      </c>
      <c r="DE283" s="627"/>
      <c r="DF283" s="627" t="s">
        <v>7222</v>
      </c>
      <c r="DG283" s="627"/>
      <c r="DH283" s="627" t="s">
        <v>7223</v>
      </c>
      <c r="DI283" s="627"/>
      <c r="DJ283" s="274"/>
      <c r="DK283" s="627" t="s">
        <v>7220</v>
      </c>
      <c r="DL283" s="627"/>
      <c r="DM283" s="627" t="s">
        <v>7221</v>
      </c>
      <c r="DN283" s="627"/>
      <c r="DO283" s="627" t="s">
        <v>7222</v>
      </c>
      <c r="DP283" s="627"/>
      <c r="DQ283" s="627" t="s">
        <v>7223</v>
      </c>
      <c r="DR283" s="627"/>
      <c r="DS283" s="274"/>
      <c r="DT283" s="747" t="s">
        <v>7225</v>
      </c>
      <c r="DU283" s="748"/>
      <c r="DV283" s="639" t="s">
        <v>7226</v>
      </c>
      <c r="DW283" s="641"/>
      <c r="DX283" s="639" t="s">
        <v>7227</v>
      </c>
      <c r="DY283" s="641"/>
      <c r="EA283" s="822"/>
      <c r="EB283" s="822"/>
      <c r="EC283" s="903"/>
      <c r="ED283" s="903"/>
      <c r="EE283" s="97" t="s">
        <v>350</v>
      </c>
      <c r="EF283" s="111" t="s">
        <v>342</v>
      </c>
      <c r="EG283" s="111" t="s">
        <v>343</v>
      </c>
      <c r="EH283" s="97" t="s">
        <v>350</v>
      </c>
      <c r="EI283" s="111" t="s">
        <v>342</v>
      </c>
      <c r="EJ283" s="111" t="s">
        <v>343</v>
      </c>
      <c r="EK283" s="97" t="s">
        <v>350</v>
      </c>
      <c r="EL283" s="111" t="s">
        <v>342</v>
      </c>
      <c r="EM283" s="111" t="s">
        <v>343</v>
      </c>
      <c r="EN283" s="97" t="s">
        <v>350</v>
      </c>
      <c r="EO283" s="111" t="s">
        <v>342</v>
      </c>
      <c r="EP283" s="111" t="s">
        <v>343</v>
      </c>
      <c r="EQ283" s="97" t="s">
        <v>350</v>
      </c>
      <c r="ER283" s="111" t="s">
        <v>342</v>
      </c>
      <c r="ES283" s="111" t="s">
        <v>343</v>
      </c>
      <c r="ET283" s="97" t="s">
        <v>350</v>
      </c>
      <c r="EU283" s="111" t="s">
        <v>342</v>
      </c>
      <c r="EV283" s="111" t="s">
        <v>343</v>
      </c>
      <c r="EX283" s="661">
        <f>IF($AH$280=$AJ$280,0,IF(COUNTIF(J284:AD310,"NS")=0,0,1))</f>
        <v>0</v>
      </c>
      <c r="EY283" s="661"/>
    </row>
    <row r="284" spans="1:155" s="72" customFormat="1" ht="15" customHeight="1">
      <c r="A284" s="131"/>
      <c r="B284"/>
      <c r="C284" s="280" t="s">
        <v>66</v>
      </c>
      <c r="D284" s="792" t="s">
        <v>290</v>
      </c>
      <c r="E284" s="793"/>
      <c r="F284" s="793"/>
      <c r="G284" s="793"/>
      <c r="H284" s="793"/>
      <c r="I284" s="793"/>
      <c r="J284" s="432"/>
      <c r="K284" s="432"/>
      <c r="L284" s="432"/>
      <c r="M284" s="433"/>
      <c r="N284" s="433"/>
      <c r="O284" s="433"/>
      <c r="P284" s="433"/>
      <c r="Q284" s="433"/>
      <c r="R284" s="433"/>
      <c r="S284" s="433"/>
      <c r="T284" s="433"/>
      <c r="U284" s="433"/>
      <c r="V284" s="433"/>
      <c r="W284" s="433"/>
      <c r="X284" s="433"/>
      <c r="Y284" s="433"/>
      <c r="Z284" s="433"/>
      <c r="AA284" s="433"/>
      <c r="AB284" s="433"/>
      <c r="AC284" s="432"/>
      <c r="AD284" s="432"/>
      <c r="AE284" s="12"/>
      <c r="AF284" s="122"/>
      <c r="AH284" s="627">
        <f>J284</f>
        <v>0</v>
      </c>
      <c r="AI284" s="627"/>
      <c r="AJ284" s="627">
        <f>COUNTIF(K284:L284,"NS")</f>
        <v>0</v>
      </c>
      <c r="AK284" s="627"/>
      <c r="AL284" s="627">
        <f>IF(COUNTIF(K284:L284,"NA")=COUNTA($K$134:$L$135),"NA",SUM(K284:L284))</f>
        <v>0</v>
      </c>
      <c r="AM284" s="627"/>
      <c r="AN284" s="627">
        <f>IF($AH$280=$AJ$280,0,IF(OR(AND(AH284=0,AJ284&gt;0),AND(AH284="NS",AL284&gt;0),AND(AH284="NS",AJ284=0, AL284=0),AND(AH284="NA",AJ284&gt;0,AL284=0)),1,IF(OR(AND(AH284&gt;0,AJ284=2),AND(AH284="NS",AJ284=2),AND(AH284="NS",AL284=0, AJ284&gt;0), AH284=AL284),0,1)))</f>
        <v>0</v>
      </c>
      <c r="AO284" s="639"/>
      <c r="AP284" s="274"/>
      <c r="AQ284" s="641">
        <f>M284</f>
        <v>0</v>
      </c>
      <c r="AR284" s="627"/>
      <c r="AS284" s="627">
        <f>COUNTIF(N284:O284,"NS")</f>
        <v>0</v>
      </c>
      <c r="AT284" s="627"/>
      <c r="AU284" s="627">
        <f>IF(COUNTIF(N284:O284,"NA")=COUNTA($N$135:$O$135),"NA",SUM(N284:O284))</f>
        <v>0</v>
      </c>
      <c r="AV284" s="627"/>
      <c r="AW284" s="627">
        <f>IF($AH$280=$AJ$280,0,IF(OR(AND(AQ284=0,AS284&gt;0),AND(AQ284="NS",AU284&gt;0),AND(AQ284="NS",AS284=0, AU284=0),AND(AQ284="NA",AS284&gt;0,AU284=0)),1,IF(OR(AND(AQ284&gt;0,AS284=2),AND(AQ284="NS",AS284=2),AND(AQ284="NS",AU284=0, AS284&gt;0), AQ284=AU284),0,1)))</f>
        <v>0</v>
      </c>
      <c r="AX284" s="639"/>
      <c r="AY284" s="274"/>
      <c r="AZ284" s="896">
        <f>P284</f>
        <v>0</v>
      </c>
      <c r="BA284" s="627"/>
      <c r="BB284" s="627">
        <f>COUNTIF(Q284:R284,"NS")</f>
        <v>0</v>
      </c>
      <c r="BC284" s="627"/>
      <c r="BD284" s="627">
        <f>IF(COUNTIF(Q284:R284,"NA")=COUNTA($Q$135:$R$135),"NA",SUM(Q284:R284))</f>
        <v>0</v>
      </c>
      <c r="BE284" s="627"/>
      <c r="BF284" s="627">
        <f>IF($AH$280=$AJ$280,0,IF(OR(AND(AZ284=0,BB284&gt;0),AND(AZ284="NS",BD284&gt;0),AND(AZ284="NS",BB284=0, BD284=0),AND(AZ284="NA",BB284&gt;0,BD284=0)),1,IF(OR(AND(AZ284&gt;0,BB284=2),AND(AZ284="NS",BB284=2),AND(AZ284="NS",BD284=0, BB284&gt;0), AZ284=BD284),0,1)))</f>
        <v>0</v>
      </c>
      <c r="BG284" s="639"/>
      <c r="BH284" s="274"/>
      <c r="BI284" s="627">
        <f>S284</f>
        <v>0</v>
      </c>
      <c r="BJ284" s="627"/>
      <c r="BK284" s="627">
        <f>COUNTIF(T284:U284,"NS")</f>
        <v>0</v>
      </c>
      <c r="BL284" s="627"/>
      <c r="BM284" s="627">
        <f>IF(COUNTIF(T284:U284,"NA")=COUNTA($T$135:$U$135),"NA",SUM(T284:U284))</f>
        <v>0</v>
      </c>
      <c r="BN284" s="627"/>
      <c r="BO284" s="627">
        <f>IF($AH$280=$AJ$280,0,IF(OR(AND(BI284=0,BK284&gt;0),AND(BI284="NS",BM284&gt;0),AND(BI284="NS",BK284=0, BM284=0),AND(BI284="NA",BK284&gt;0,BM284=0)),1,IF(OR(AND(BI284&gt;0,BK284=2),AND(BI284="NS",BK284=2),AND(BI284="NS",BM284=0, BK284&gt;0), BI284=BM284),0,1)))</f>
        <v>0</v>
      </c>
      <c r="BP284" s="639"/>
      <c r="BQ284" s="274"/>
      <c r="BR284" s="896">
        <f>V284</f>
        <v>0</v>
      </c>
      <c r="BS284" s="627"/>
      <c r="BT284" s="627">
        <f>COUNTIF(W284:X284,"NS")</f>
        <v>0</v>
      </c>
      <c r="BU284" s="627"/>
      <c r="BV284" s="627">
        <f>IF(COUNTIF(W284:X284,"NA")=COUNTA($W$135:$X$135),"NA",SUM(W284:X284))</f>
        <v>0</v>
      </c>
      <c r="BW284" s="627"/>
      <c r="BX284" s="627">
        <f>IF($AH$280=$AJ$280,0,IF(OR(AND(BR284=0,BT284&gt;0),AND(BR284="NS",BV284&gt;0),AND(BR284="NS",BT284=0, BV284=0),AND(BR284="NA",BT284&gt;0,BV284=0)),1,IF(OR(AND(BR284&gt;0,BT284=2),AND(BR284="NS",BT284=2),AND(BR284="NS",BV284=0, BT284&gt;0), BR284=BV284),0,1)))</f>
        <v>0</v>
      </c>
      <c r="BY284" s="639"/>
      <c r="BZ284" s="274"/>
      <c r="CA284" s="627">
        <f>Y284</f>
        <v>0</v>
      </c>
      <c r="CB284" s="627"/>
      <c r="CC284" s="627">
        <f>COUNTIF(Z284:AA284,"NS")</f>
        <v>0</v>
      </c>
      <c r="CD284" s="627"/>
      <c r="CE284" s="627">
        <f>IF(COUNTIF(Z284:AA284,"NA")=COUNTA($Z$135:$AA$135),"NA",SUM(Z284:AA284))</f>
        <v>0</v>
      </c>
      <c r="CF284" s="627"/>
      <c r="CG284" s="627">
        <f>IF($AH$280=$AJ$280,0,IF(OR(AND(CA284=0,CC284&gt;0),AND(CA284="NS",CE284&gt;0),AND(CA284="NS",CC284=0, CE284=0),AND(CA284="NA",CC284&gt;0,CE284=0)),1,IF(OR(AND(CA284&gt;0,CC284=2),AND(CA284="NS",CC284=2),AND(CA284="NS",CE284=0, CC284&gt;0), CA284=CE284),0,1)))</f>
        <v>0</v>
      </c>
      <c r="CH284" s="639"/>
      <c r="CI284" s="274"/>
      <c r="CJ284" s="627">
        <f>AB284</f>
        <v>0</v>
      </c>
      <c r="CK284" s="627"/>
      <c r="CL284" s="627">
        <f>COUNTIF(AC284:AD284,"NS")</f>
        <v>0</v>
      </c>
      <c r="CM284" s="627"/>
      <c r="CN284" s="627">
        <f>IF(COUNTIF(AC284:AD284,"NA")=COUNTA($AC$135:$AD$135),"NA",SUM(AC284:AD284))</f>
        <v>0</v>
      </c>
      <c r="CO284" s="627"/>
      <c r="CP284" s="627">
        <f>IF($AH$280=$AJ$280,0,IF(OR(AND(CJ284=0,CL284&gt;0),AND(CJ284="NS",CN284&gt;0),AND(CJ284="NS",CL284=0, CN284=0),AND(CJ284="NA",CL284&gt;0,CN284=0)),1,IF(OR(AND(CJ284&gt;0,CL284=2),AND(CJ284="NS",CL284=2),AND(CJ284="NS",CN284=0, CL284&gt;0), CJ284=CN284),0,1)))</f>
        <v>0</v>
      </c>
      <c r="CQ284" s="639"/>
      <c r="CR284" s="274"/>
      <c r="CS284" s="627">
        <f>K284</f>
        <v>0</v>
      </c>
      <c r="CT284" s="627"/>
      <c r="CU284" s="627">
        <f>COUNTIF(N284,"NS")+COUNTIF(Q284,"NS")+COUNTIF(T284,"NS")+COUNTIF(W284,"NS")+COUNTIF(Z284,"NS")+COUNTIF(AC284,"NS")</f>
        <v>0</v>
      </c>
      <c r="CV284" s="627"/>
      <c r="CW284" s="627">
        <f>IF(COUNTIF(N284,"NA")+COUNTIF(Q284,"NA")+COUNTIF(T284,"NA")+COUNTIF(W284,"NA")+COUNTIF(Z284,"NA")+COUNTIF(AC284,"NA")=COUNTA($N$135,$Q$135,$T$135,$W$135,$Z$135,$AC$135),"NA",SUM(N284,Q284,T284,W284,Z284,AC284))</f>
        <v>0</v>
      </c>
      <c r="CX284" s="627"/>
      <c r="CY284" s="627">
        <f>IF($AH$280=$AJ$280,0,IF(OR(AND(CS284=0,CU284&gt;0),AND(CS284="NS",CW284&gt;0),AND(CS284="NS",CU284=0, CW284=0),AND(CS284="NA",CU284&gt;0,CW284=0)),1,IF(OR(AND(CS284&gt;0,CU284=2),AND(CS284="NS",CU284=2),AND(CS284="NS",CW284=0, CU284&gt;0), CS284=CW284),0,1)))</f>
        <v>0</v>
      </c>
      <c r="CZ284" s="639"/>
      <c r="DA284" s="274"/>
      <c r="DB284" s="627">
        <f>L284</f>
        <v>0</v>
      </c>
      <c r="DC284" s="627"/>
      <c r="DD284" s="627">
        <f>COUNTIF(O284,"NS")+COUNTIF(R284,"NS")+COUNTIF(U284,"NS")+COUNTIF(X284,"NS")+COUNTIF(AA284,"NS")+COUNTIF(AD284,"NS")</f>
        <v>0</v>
      </c>
      <c r="DE284" s="627"/>
      <c r="DF284" s="627">
        <f>IF(COUNTIF(O284,"NA")+COUNTIF(R284,"NA")+COUNTIF(U284,"NA")+COUNTIF(X284,"NA")+COUNTIF(AA284,"NA")+COUNTIF(AD284,"NA")=COUNTA($O$135,$R$135,$U$135,$X$135,$AA$135,$AD$135),"NA",SUM(O284,R284,U284,X284,AA284,AD284))</f>
        <v>0</v>
      </c>
      <c r="DG284" s="627"/>
      <c r="DH284" s="627">
        <f>IF($AH$280=$AJ$280,0,IF(OR(AND(DB284=0,DD284&gt;0),AND(DB284="NS",DF284&gt;0),AND(DB284="NS",DD284=0, DF284=0),AND(DB284="NA",DD284&gt;0,DF284=0)),1,IF(OR(AND(DB284&gt;0,DD284=2),AND(DB284="NS",DD284=2),AND(DB284="NS",DF284=0, DD284&gt;0), DB284=DF284),0,1)))</f>
        <v>0</v>
      </c>
      <c r="DI284" s="639"/>
      <c r="DJ284" s="274"/>
      <c r="DK284" s="627">
        <f>J284</f>
        <v>0</v>
      </c>
      <c r="DL284" s="627"/>
      <c r="DM284" s="896">
        <f>COUNTIF(M284,"NS")+COUNTIF(P284,"NS")+COUNTIF(S284,"NS")+COUNTIF(V284,"NS")+COUNTIF(Y284,"NS")+COUNTIF(AB284,"NS")</f>
        <v>0</v>
      </c>
      <c r="DN284" s="627"/>
      <c r="DO284" s="627">
        <f>IF(COUNTIF(M284,"NA")+COUNTIF(P284,"NA")+COUNTIF(S284,"NA")+COUNTIF(V284,"NA")+COUNTIF(Y284,"NA")+COUNTIF(AB284,"NA")=COUNTA($M$135,$P$135,$S$135,$V$135,$Y$135,$AB$135),"NA",SUM(M284,P284,S284,V284,Y284,AB284))</f>
        <v>0</v>
      </c>
      <c r="DP284" s="627"/>
      <c r="DQ284" s="627">
        <f>IF($AH$280=$AJ$280,0,IF(OR(AND(DK284=0,DM284&gt;0),AND(DK284="NS",DO284&gt;0),AND(DK284="NS",DM284=0, DO284=0),AND(DK284="NA",DM284&gt;0,DO284=0)),1,IF(OR(AND(DK284&gt;0,DM284=2),AND(DK284="NS",DM284=2),AND(DK284="NS",DO284=0, DM284&gt;0), DK284=DO284),0,1)))</f>
        <v>0</v>
      </c>
      <c r="DR284" s="639"/>
      <c r="DS284" s="274"/>
      <c r="DT284" s="747">
        <f>IF(SUM(AN284,AW284,BF284,BO284,BX284,CG284,CP284,CY284,DH284,DQ284)=0,0,1)</f>
        <v>0</v>
      </c>
      <c r="DU284" s="748"/>
      <c r="DV284" s="639" t="str">
        <f>IF(DT284=0,"",IF(SUM($DT$284:DT284)=1,DX284,IF($DT$311&gt;SUM($DT$284:DT284),_xlfn.CONCAT(", ",DX284),IF($DT$311=SUM($DT$284:DT284),_xlfn.CONCAT(" y ",DX284,".")))))</f>
        <v/>
      </c>
      <c r="DW284" s="641" t="str">
        <f>IF(DU284=0,"", IF(SUM($AN284:DU$519)=1,DX284, IF($AN$526&gt;SUM($AN284:DU$519),_xlfn.CONCAT(", ",DX284), IF($AN$526=SUM($AN284:DU$519),_xlfn.CONCAT(" y ",DX284,".")))))</f>
        <v/>
      </c>
      <c r="DX284" s="639">
        <f>_xlfn.NUMBERVALUE(C284)</f>
        <v>1</v>
      </c>
      <c r="DY284" s="641"/>
      <c r="DZ284" s="101"/>
      <c r="EA284" s="112">
        <v>2.2000000000000002</v>
      </c>
      <c r="EB284" s="147">
        <f>$M$118</f>
        <v>0</v>
      </c>
      <c r="EC284" s="147">
        <f>$S$118</f>
        <v>0</v>
      </c>
      <c r="ED284" s="147">
        <f>$Y$118</f>
        <v>0</v>
      </c>
      <c r="EE284" s="147">
        <f>$M$112</f>
        <v>0</v>
      </c>
      <c r="EF284" s="147">
        <f>$S$112</f>
        <v>0</v>
      </c>
      <c r="EG284" s="147">
        <f>$Y$112</f>
        <v>0</v>
      </c>
      <c r="EH284" s="147">
        <f>$M$113</f>
        <v>0</v>
      </c>
      <c r="EI284" s="147">
        <f>$S$113</f>
        <v>0</v>
      </c>
      <c r="EJ284" s="147">
        <f>$Y$113</f>
        <v>0</v>
      </c>
      <c r="EK284" s="112">
        <f>$M$114</f>
        <v>0</v>
      </c>
      <c r="EL284" s="112">
        <f>$S$114</f>
        <v>0</v>
      </c>
      <c r="EM284" s="112">
        <f>$Y$114</f>
        <v>0</v>
      </c>
      <c r="EN284" s="112">
        <f>$M$115</f>
        <v>0</v>
      </c>
      <c r="EO284" s="112">
        <f>$S$115</f>
        <v>0</v>
      </c>
      <c r="EP284" s="112">
        <f>$Y$115</f>
        <v>0</v>
      </c>
      <c r="EQ284" s="112">
        <f>$M$116</f>
        <v>0</v>
      </c>
      <c r="ER284" s="112">
        <f>$S$116</f>
        <v>0</v>
      </c>
      <c r="ES284" s="112">
        <f>$Y$116</f>
        <v>0</v>
      </c>
      <c r="ET284" s="112">
        <f>$M$117</f>
        <v>0</v>
      </c>
      <c r="EU284" s="112">
        <f>$S$117</f>
        <v>0</v>
      </c>
      <c r="EV284" s="112">
        <f>$Y$117</f>
        <v>0</v>
      </c>
      <c r="EW284" s="101"/>
      <c r="EX284" s="101"/>
      <c r="EY284" s="101"/>
    </row>
    <row r="285" spans="1:155" s="72" customFormat="1" ht="15" customHeight="1">
      <c r="A285" s="131"/>
      <c r="B285"/>
      <c r="C285" s="281" t="s">
        <v>67</v>
      </c>
      <c r="D285" s="792" t="s">
        <v>292</v>
      </c>
      <c r="E285" s="793"/>
      <c r="F285" s="793"/>
      <c r="G285" s="793"/>
      <c r="H285" s="793"/>
      <c r="I285" s="793"/>
      <c r="J285" s="432"/>
      <c r="K285" s="432"/>
      <c r="L285" s="432"/>
      <c r="M285" s="432"/>
      <c r="N285" s="432"/>
      <c r="O285" s="432"/>
      <c r="P285" s="432"/>
      <c r="Q285" s="432"/>
      <c r="R285" s="432"/>
      <c r="S285" s="432"/>
      <c r="T285" s="432"/>
      <c r="U285" s="432"/>
      <c r="V285" s="432"/>
      <c r="W285" s="432"/>
      <c r="X285" s="432"/>
      <c r="Y285" s="432"/>
      <c r="Z285" s="432"/>
      <c r="AA285" s="432"/>
      <c r="AB285" s="432"/>
      <c r="AC285" s="432"/>
      <c r="AD285" s="432"/>
      <c r="AE285" s="12"/>
      <c r="AF285" s="122"/>
      <c r="AH285" s="627">
        <f>J285</f>
        <v>0</v>
      </c>
      <c r="AI285" s="627"/>
      <c r="AJ285" s="627">
        <f>COUNTIF(K285:L285,"NS")</f>
        <v>0</v>
      </c>
      <c r="AK285" s="627"/>
      <c r="AL285" s="627">
        <f>IF(COUNTIF(K285:L285,"NA")=COUNTA($K$134:$L$135),"NA",SUM(K285:L285))</f>
        <v>0</v>
      </c>
      <c r="AM285" s="627"/>
      <c r="AN285" s="627">
        <f>IF($AH$280=$AJ$280,0,IF(OR(AND(AH285=0,AJ285&gt;0),AND(AH285="NS",AL285&gt;0),AND(AH285="NS",AJ285=0, AL285=0),AND(AH285="NA",AJ285&gt;0,AL285=0)),1,IF(OR(AND(AH285&gt;0,AJ285=2),AND(AH285="NS",AJ285=2),AND(AH285="NS",AL285=0, AJ285&gt;0), AH285=AL285),0,1)))</f>
        <v>0</v>
      </c>
      <c r="AO285" s="639"/>
      <c r="AP285" s="274"/>
      <c r="AQ285" s="641">
        <f>M285</f>
        <v>0</v>
      </c>
      <c r="AR285" s="627"/>
      <c r="AS285" s="627">
        <f>COUNTIF(N285:O285,"NS")</f>
        <v>0</v>
      </c>
      <c r="AT285" s="627"/>
      <c r="AU285" s="627">
        <f>IF(COUNTIF(N285:O285,"NA")=COUNTA($N$135:$O$135),"NA",SUM(N285:O285))</f>
        <v>0</v>
      </c>
      <c r="AV285" s="627"/>
      <c r="AW285" s="627">
        <f>IF($AH$280=$AJ$280,0,IF(OR(AND(AQ285=0,AS285&gt;0),AND(AQ285="NS",AU285&gt;0),AND(AQ285="NS",AS285=0, AU285=0),AND(AQ285="NA",AS285&gt;0,AU285=0)),1,IF(OR(AND(AQ285&gt;0,AS285=2),AND(AQ285="NS",AS285=2),AND(AQ285="NS",AU285=0, AS285&gt;0), AQ285=AU285),0,1)))</f>
        <v>0</v>
      </c>
      <c r="AX285" s="639"/>
      <c r="AY285" s="274"/>
      <c r="AZ285" s="896">
        <f>P285</f>
        <v>0</v>
      </c>
      <c r="BA285" s="627"/>
      <c r="BB285" s="627">
        <f>COUNTIF(Q285:R285,"NS")</f>
        <v>0</v>
      </c>
      <c r="BC285" s="627"/>
      <c r="BD285" s="627">
        <f>IF(COUNTIF(Q285:R285,"NA")=COUNTA($Q$135:$R$135),"NA",SUM(Q285:R285))</f>
        <v>0</v>
      </c>
      <c r="BE285" s="627"/>
      <c r="BF285" s="627">
        <f>IF($AH$280=$AJ$280,0,IF(OR(AND(AZ285=0,BB285&gt;0),AND(AZ285="NS",BD285&gt;0),AND(AZ285="NS",BB285=0, BD285=0),AND(AZ285="NA",BB285&gt;0,BD285=0)),1,IF(OR(AND(AZ285&gt;0,BB285=2),AND(AZ285="NS",BB285=2),AND(AZ285="NS",BD285=0, BB285&gt;0), AZ285=BD285),0,1)))</f>
        <v>0</v>
      </c>
      <c r="BG285" s="639"/>
      <c r="BH285" s="274"/>
      <c r="BI285" s="627">
        <f>S285</f>
        <v>0</v>
      </c>
      <c r="BJ285" s="627"/>
      <c r="BK285" s="627">
        <f>COUNTIF(T285:U285,"NS")</f>
        <v>0</v>
      </c>
      <c r="BL285" s="627"/>
      <c r="BM285" s="627">
        <f>IF(COUNTIF(T285:U285,"NA")=COUNTA($T$135:$U$135),"NA",SUM(T285:U285))</f>
        <v>0</v>
      </c>
      <c r="BN285" s="627"/>
      <c r="BO285" s="627">
        <f>IF($AH$280=$AJ$280,0,IF(OR(AND(BI285=0,BK285&gt;0),AND(BI285="NS",BM285&gt;0),AND(BI285="NS",BK285=0, BM285=0),AND(BI285="NA",BK285&gt;0,BM285=0)),1,IF(OR(AND(BI285&gt;0,BK285=2),AND(BI285="NS",BK285=2),AND(BI285="NS",BM285=0, BK285&gt;0), BI285=BM285),0,1)))</f>
        <v>0</v>
      </c>
      <c r="BP285" s="639"/>
      <c r="BQ285" s="274"/>
      <c r="BR285" s="896">
        <f>V285</f>
        <v>0</v>
      </c>
      <c r="BS285" s="627"/>
      <c r="BT285" s="627">
        <f>COUNTIF(W285:X285,"NS")</f>
        <v>0</v>
      </c>
      <c r="BU285" s="627"/>
      <c r="BV285" s="627">
        <f>IF(COUNTIF(W285:X285,"NA")=COUNTA($W$135:$X$135),"NA",SUM(W285:X285))</f>
        <v>0</v>
      </c>
      <c r="BW285" s="627"/>
      <c r="BX285" s="627">
        <f>IF($AH$280=$AJ$280,0,IF(OR(AND(BR285=0,BT285&gt;0),AND(BR285="NS",BV285&gt;0),AND(BR285="NS",BT285=0, BV285=0),AND(BR285="NA",BT285&gt;0,BV285=0)),1,IF(OR(AND(BR285&gt;0,BT285=2),AND(BR285="NS",BT285=2),AND(BR285="NS",BV285=0, BT285&gt;0), BR285=BV285),0,1)))</f>
        <v>0</v>
      </c>
      <c r="BY285" s="639"/>
      <c r="BZ285" s="274"/>
      <c r="CA285" s="627">
        <f>Y285</f>
        <v>0</v>
      </c>
      <c r="CB285" s="627"/>
      <c r="CC285" s="627">
        <f>COUNTIF(Z285:AA285,"NS")</f>
        <v>0</v>
      </c>
      <c r="CD285" s="627"/>
      <c r="CE285" s="627">
        <f>IF(COUNTIF(Z285:AA285,"NA")=COUNTA($Z$135:$AA$135),"NA",SUM(Z285:AA285))</f>
        <v>0</v>
      </c>
      <c r="CF285" s="627"/>
      <c r="CG285" s="627">
        <f>IF($AH$280=$AJ$280,0,IF(OR(AND(CA285=0,CC285&gt;0),AND(CA285="NS",CE285&gt;0),AND(CA285="NS",CC285=0, CE285=0),AND(CA285="NA",CC285&gt;0,CE285=0)),1,IF(OR(AND(CA285&gt;0,CC285=2),AND(CA285="NS",CC285=2),AND(CA285="NS",CE285=0, CC285&gt;0), CA285=CE285),0,1)))</f>
        <v>0</v>
      </c>
      <c r="CH285" s="639"/>
      <c r="CI285" s="274"/>
      <c r="CJ285" s="627">
        <f>AB285</f>
        <v>0</v>
      </c>
      <c r="CK285" s="627"/>
      <c r="CL285" s="627">
        <f>COUNTIF(AC285:AD285,"NS")</f>
        <v>0</v>
      </c>
      <c r="CM285" s="627"/>
      <c r="CN285" s="627">
        <f>IF(COUNTIF(AC285:AD285,"NA")=COUNTA($AC$135:$AD$135),"NA",SUM(AC285:AD285))</f>
        <v>0</v>
      </c>
      <c r="CO285" s="627"/>
      <c r="CP285" s="627">
        <f>IF($AH$280=$AJ$280,0,IF(OR(AND(CJ285=0,CL285&gt;0),AND(CJ285="NS",CN285&gt;0),AND(CJ285="NS",CL285=0, CN285=0),AND(CJ285="NA",CL285&gt;0,CN285=0)),1,IF(OR(AND(CJ285&gt;0,CL285=2),AND(CJ285="NS",CL285=2),AND(CJ285="NS",CN285=0, CL285&gt;0), CJ285=CN285),0,1)))</f>
        <v>0</v>
      </c>
      <c r="CQ285" s="639"/>
      <c r="CR285" s="274"/>
      <c r="CS285" s="627">
        <f>K285</f>
        <v>0</v>
      </c>
      <c r="CT285" s="627"/>
      <c r="CU285" s="627">
        <f>COUNTIF(N285,"NS")+COUNTIF(Q285,"NS")+COUNTIF(T285,"NS")+COUNTIF(W285,"NS")+COUNTIF(Z285,"NS")+COUNTIF(AC285,"NS")</f>
        <v>0</v>
      </c>
      <c r="CV285" s="627"/>
      <c r="CW285" s="627">
        <f>IF(COUNTIF(N285,"NA")+COUNTIF(Q285,"NA")+COUNTIF(T285,"NA")+COUNTIF(W285,"NA")+COUNTIF(Z285,"NA")+COUNTIF(AC285,"NA")=COUNTA($N$135,$Q$135,$T$135,$W$135,$Z$135,$AC$135),"NA",SUM(N285,Q285,T285,W285,Z285,AC285))</f>
        <v>0</v>
      </c>
      <c r="CX285" s="627"/>
      <c r="CY285" s="627">
        <f>IF($AH$280=$AJ$280,0,IF(OR(AND(CS285=0,CU285&gt;0),AND(CS285="NS",CW285&gt;0),AND(CS285="NS",CU285=0, CW285=0),AND(CS285="NA",CU285&gt;0,CW285=0)),1,IF(OR(AND(CS285&gt;0,CU285=2),AND(CS285="NS",CU285=2),AND(CS285="NS",CW285=0, CU285&gt;0), CS285=CW285),0,1)))</f>
        <v>0</v>
      </c>
      <c r="CZ285" s="639"/>
      <c r="DA285" s="274"/>
      <c r="DB285" s="627">
        <f>L285</f>
        <v>0</v>
      </c>
      <c r="DC285" s="627"/>
      <c r="DD285" s="627">
        <f>COUNTIF(O285,"NS")+COUNTIF(R285,"NS")+COUNTIF(U285,"NS")+COUNTIF(X285,"NS")+COUNTIF(AA285,"NS")+COUNTIF(AD285,"NS")</f>
        <v>0</v>
      </c>
      <c r="DE285" s="627"/>
      <c r="DF285" s="627">
        <f>IF(COUNTIF(O285,"NA")+COUNTIF(R285,"NA")+COUNTIF(U285,"NA")+COUNTIF(X285,"NA")+COUNTIF(AA285,"NA")+COUNTIF(AD285,"NA")=COUNTA($O$135,$R$135,$U$135,$X$135,$AA$135,$AD$135),"NA",SUM(O285,R285,U285,X285,AA285,AD285))</f>
        <v>0</v>
      </c>
      <c r="DG285" s="627"/>
      <c r="DH285" s="627">
        <f>IF($AH$280=$AJ$280,0,IF(OR(AND(DB285=0,DD285&gt;0),AND(DB285="NS",DF285&gt;0),AND(DB285="NS",DD285=0, DF285=0),AND(DB285="NA",DD285&gt;0,DF285=0)),1,IF(OR(AND(DB285&gt;0,DD285=2),AND(DB285="NS",DD285=2),AND(DB285="NS",DF285=0, DD285&gt;0), DB285=DF285),0,1)))</f>
        <v>0</v>
      </c>
      <c r="DI285" s="639"/>
      <c r="DJ285" s="274"/>
      <c r="DK285" s="627">
        <f>J285</f>
        <v>0</v>
      </c>
      <c r="DL285" s="627"/>
      <c r="DM285" s="896">
        <f>COUNTIF(M285,"NS")+COUNTIF(P285,"NS")+COUNTIF(S285,"NS")+COUNTIF(V285,"NS")+COUNTIF(Y285,"NS")+COUNTIF(AB285,"NS")</f>
        <v>0</v>
      </c>
      <c r="DN285" s="627"/>
      <c r="DO285" s="627">
        <f>IF(COUNTIF(M285,"NA")+COUNTIF(P285,"NA")+COUNTIF(S285,"NA")+COUNTIF(V285,"NA")+COUNTIF(Y285,"NA")+COUNTIF(AB285,"NA")=COUNTA($M$135,$P$135,$S$135,$V$135,$Y$135,$AB$135),"NA",SUM(M285,P285,S285,V285,Y285,AB285))</f>
        <v>0</v>
      </c>
      <c r="DP285" s="627"/>
      <c r="DQ285" s="627">
        <f>IF($AH$280=$AJ$280,0,IF(OR(AND(DK285=0,DM285&gt;0),AND(DK285="NS",DO285&gt;0),AND(DK285="NS",DM285=0, DO285=0),AND(DK285="NA",DM285&gt;0,DO285=0)),1,IF(OR(AND(DK285&gt;0,DM285=2),AND(DK285="NS",DM285=2),AND(DK285="NS",DO285=0, DM285&gt;0), DK285=DO285),0,1)))</f>
        <v>0</v>
      </c>
      <c r="DR285" s="639"/>
      <c r="DS285" s="274"/>
      <c r="DT285" s="747">
        <f>IF(SUM(AN285,AW285,BF285,BO285,BX285,CG285,CP285,CY285,DH285,DQ285)=0,0,1)</f>
        <v>0</v>
      </c>
      <c r="DU285" s="748"/>
      <c r="DV285" s="639" t="str">
        <f>IF(DT285=0,"",IF(SUM($DT$284:DT285)=1,DX285,IF($DT$311&gt;SUM($DT$284:DT285),_xlfn.CONCAT(", ",DX285),IF($DT$311=SUM($DT$284:DT285),_xlfn.CONCAT(" y ",DX285,".")))))</f>
        <v/>
      </c>
      <c r="DW285" s="641" t="str">
        <f>IF(DU285=0,"", IF(SUM($AN285:DU$519)=1,DX285, IF($AN$526&gt;SUM($AN285:DU$519),_xlfn.CONCAT(", ",DX285), IF($AN$526=SUM($AN285:DU$519),_xlfn.CONCAT(" y ",DX285,".")))))</f>
        <v/>
      </c>
      <c r="DX285" s="639">
        <f>_xlfn.NUMBERVALUE(C285)</f>
        <v>2</v>
      </c>
      <c r="DY285" s="641"/>
      <c r="DZ285" s="101"/>
      <c r="EA285" s="112">
        <v>2.2999999999999998</v>
      </c>
      <c r="EB285" s="147">
        <f>J311</f>
        <v>0</v>
      </c>
      <c r="EC285" s="147">
        <f t="shared" ref="EC285:EV285" si="242">K311</f>
        <v>0</v>
      </c>
      <c r="ED285" s="147">
        <f t="shared" si="242"/>
        <v>0</v>
      </c>
      <c r="EE285" s="147">
        <f t="shared" si="242"/>
        <v>0</v>
      </c>
      <c r="EF285" s="147">
        <f t="shared" si="242"/>
        <v>0</v>
      </c>
      <c r="EG285" s="147">
        <f t="shared" si="242"/>
        <v>0</v>
      </c>
      <c r="EH285" s="147">
        <f t="shared" si="242"/>
        <v>0</v>
      </c>
      <c r="EI285" s="147">
        <f t="shared" si="242"/>
        <v>0</v>
      </c>
      <c r="EJ285" s="147">
        <f t="shared" si="242"/>
        <v>0</v>
      </c>
      <c r="EK285" s="147">
        <f t="shared" si="242"/>
        <v>0</v>
      </c>
      <c r="EL285" s="147">
        <f t="shared" si="242"/>
        <v>0</v>
      </c>
      <c r="EM285" s="147">
        <f t="shared" si="242"/>
        <v>0</v>
      </c>
      <c r="EN285" s="147">
        <f t="shared" si="242"/>
        <v>0</v>
      </c>
      <c r="EO285" s="147">
        <f t="shared" si="242"/>
        <v>0</v>
      </c>
      <c r="EP285" s="147">
        <f t="shared" si="242"/>
        <v>0</v>
      </c>
      <c r="EQ285" s="147">
        <f t="shared" si="242"/>
        <v>0</v>
      </c>
      <c r="ER285" s="147">
        <f t="shared" si="242"/>
        <v>0</v>
      </c>
      <c r="ES285" s="147">
        <f t="shared" si="242"/>
        <v>0</v>
      </c>
      <c r="ET285" s="147">
        <f t="shared" si="242"/>
        <v>0</v>
      </c>
      <c r="EU285" s="147">
        <f t="shared" si="242"/>
        <v>0</v>
      </c>
      <c r="EV285" s="147">
        <f t="shared" si="242"/>
        <v>0</v>
      </c>
      <c r="EW285" s="101"/>
      <c r="EX285" s="101"/>
      <c r="EY285" s="101"/>
    </row>
    <row r="286" spans="1:155" s="72" customFormat="1" ht="15" customHeight="1">
      <c r="A286" s="131"/>
      <c r="B286"/>
      <c r="C286" s="281" t="s">
        <v>68</v>
      </c>
      <c r="D286" s="792" t="s">
        <v>294</v>
      </c>
      <c r="E286" s="793"/>
      <c r="F286" s="793"/>
      <c r="G286" s="793"/>
      <c r="H286" s="793"/>
      <c r="I286" s="793"/>
      <c r="J286" s="432"/>
      <c r="K286" s="432"/>
      <c r="L286" s="432"/>
      <c r="M286" s="432"/>
      <c r="N286" s="432"/>
      <c r="O286" s="432"/>
      <c r="P286" s="432"/>
      <c r="Q286" s="432"/>
      <c r="R286" s="432"/>
      <c r="S286" s="432"/>
      <c r="T286" s="432"/>
      <c r="U286" s="432"/>
      <c r="V286" s="432"/>
      <c r="W286" s="432"/>
      <c r="X286" s="432"/>
      <c r="Y286" s="432"/>
      <c r="Z286" s="432"/>
      <c r="AA286" s="432"/>
      <c r="AB286" s="432"/>
      <c r="AC286" s="432"/>
      <c r="AD286" s="432"/>
      <c r="AE286" s="12"/>
      <c r="AF286" s="122"/>
      <c r="AH286" s="627">
        <f>J286</f>
        <v>0</v>
      </c>
      <c r="AI286" s="627"/>
      <c r="AJ286" s="627">
        <f>COUNTIF(K286:L286,"NS")</f>
        <v>0</v>
      </c>
      <c r="AK286" s="627"/>
      <c r="AL286" s="627">
        <f>IF(COUNTIF(K286:L286,"NA")=COUNTA($K$134:$L$135),"NA",SUM(K286:L286))</f>
        <v>0</v>
      </c>
      <c r="AM286" s="627"/>
      <c r="AN286" s="627">
        <f>IF($AH$280=$AJ$280,0,IF(OR(AND(AH286=0,AJ286&gt;0),AND(AH286="NS",AL286&gt;0),AND(AH286="NS",AJ286=0, AL286=0),AND(AH286="NA",AJ286&gt;0,AL286=0)),1,IF(OR(AND(AH286&gt;0,AJ286=2),AND(AH286="NS",AJ286=2),AND(AH286="NS",AL286=0, AJ286&gt;0), AH286=AL286),0,1)))</f>
        <v>0</v>
      </c>
      <c r="AO286" s="639"/>
      <c r="AP286" s="274"/>
      <c r="AQ286" s="641">
        <f>M286</f>
        <v>0</v>
      </c>
      <c r="AR286" s="627"/>
      <c r="AS286" s="627">
        <f>COUNTIF(N286:O286,"NS")</f>
        <v>0</v>
      </c>
      <c r="AT286" s="627"/>
      <c r="AU286" s="627">
        <f>IF(COUNTIF(N286:O286,"NA")=COUNTA($N$135:$O$135),"NA",SUM(N286:O286))</f>
        <v>0</v>
      </c>
      <c r="AV286" s="627"/>
      <c r="AW286" s="627">
        <f>IF($AH$280=$AJ$280,0,IF(OR(AND(AQ286=0,AS286&gt;0),AND(AQ286="NS",AU286&gt;0),AND(AQ286="NS",AS286=0, AU286=0),AND(AQ286="NA",AS286&gt;0,AU286=0)),1,IF(OR(AND(AQ286&gt;0,AS286=2),AND(AQ286="NS",AS286=2),AND(AQ286="NS",AU286=0, AS286&gt;0), AQ286=AU286),0,1)))</f>
        <v>0</v>
      </c>
      <c r="AX286" s="639"/>
      <c r="AY286" s="274"/>
      <c r="AZ286" s="896">
        <f>P286</f>
        <v>0</v>
      </c>
      <c r="BA286" s="627"/>
      <c r="BB286" s="627">
        <f>COUNTIF(Q286:R286,"NS")</f>
        <v>0</v>
      </c>
      <c r="BC286" s="627"/>
      <c r="BD286" s="627">
        <f>IF(COUNTIF(Q286:R286,"NA")=COUNTA($Q$135:$R$135),"NA",SUM(Q286:R286))</f>
        <v>0</v>
      </c>
      <c r="BE286" s="627"/>
      <c r="BF286" s="627">
        <f>IF($AH$280=$AJ$280,0,IF(OR(AND(AZ286=0,BB286&gt;0),AND(AZ286="NS",BD286&gt;0),AND(AZ286="NS",BB286=0, BD286=0),AND(AZ286="NA",BB286&gt;0,BD286=0)),1,IF(OR(AND(AZ286&gt;0,BB286=2),AND(AZ286="NS",BB286=2),AND(AZ286="NS",BD286=0, BB286&gt;0), AZ286=BD286),0,1)))</f>
        <v>0</v>
      </c>
      <c r="BG286" s="639"/>
      <c r="BH286" s="274"/>
      <c r="BI286" s="627">
        <f>S286</f>
        <v>0</v>
      </c>
      <c r="BJ286" s="627"/>
      <c r="BK286" s="627">
        <f>COUNTIF(T286:U286,"NS")</f>
        <v>0</v>
      </c>
      <c r="BL286" s="627"/>
      <c r="BM286" s="627">
        <f>IF(COUNTIF(T286:U286,"NA")=COUNTA($T$135:$U$135),"NA",SUM(T286:U286))</f>
        <v>0</v>
      </c>
      <c r="BN286" s="627"/>
      <c r="BO286" s="627">
        <f>IF($AH$280=$AJ$280,0,IF(OR(AND(BI286=0,BK286&gt;0),AND(BI286="NS",BM286&gt;0),AND(BI286="NS",BK286=0, BM286=0),AND(BI286="NA",BK286&gt;0,BM286=0)),1,IF(OR(AND(BI286&gt;0,BK286=2),AND(BI286="NS",BK286=2),AND(BI286="NS",BM286=0, BK286&gt;0), BI286=BM286),0,1)))</f>
        <v>0</v>
      </c>
      <c r="BP286" s="639"/>
      <c r="BQ286" s="274"/>
      <c r="BR286" s="896">
        <f>V286</f>
        <v>0</v>
      </c>
      <c r="BS286" s="627"/>
      <c r="BT286" s="627">
        <f>COUNTIF(W286:X286,"NS")</f>
        <v>0</v>
      </c>
      <c r="BU286" s="627"/>
      <c r="BV286" s="627">
        <f>IF(COUNTIF(W286:X286,"NA")=COUNTA($W$135:$X$135),"NA",SUM(W286:X286))</f>
        <v>0</v>
      </c>
      <c r="BW286" s="627"/>
      <c r="BX286" s="627">
        <f>IF($AH$280=$AJ$280,0,IF(OR(AND(BR286=0,BT286&gt;0),AND(BR286="NS",BV286&gt;0),AND(BR286="NS",BT286=0, BV286=0),AND(BR286="NA",BT286&gt;0,BV286=0)),1,IF(OR(AND(BR286&gt;0,BT286=2),AND(BR286="NS",BT286=2),AND(BR286="NS",BV286=0, BT286&gt;0), BR286=BV286),0,1)))</f>
        <v>0</v>
      </c>
      <c r="BY286" s="639"/>
      <c r="BZ286" s="274"/>
      <c r="CA286" s="627">
        <f>Y286</f>
        <v>0</v>
      </c>
      <c r="CB286" s="627"/>
      <c r="CC286" s="627">
        <f>COUNTIF(Z286:AA286,"NS")</f>
        <v>0</v>
      </c>
      <c r="CD286" s="627"/>
      <c r="CE286" s="627">
        <f>IF(COUNTIF(Z286:AA286,"NA")=COUNTA($Z$135:$AA$135),"NA",SUM(Z286:AA286))</f>
        <v>0</v>
      </c>
      <c r="CF286" s="627"/>
      <c r="CG286" s="627">
        <f>IF($AH$280=$AJ$280,0,IF(OR(AND(CA286=0,CC286&gt;0),AND(CA286="NS",CE286&gt;0),AND(CA286="NS",CC286=0, CE286=0),AND(CA286="NA",CC286&gt;0,CE286=0)),1,IF(OR(AND(CA286&gt;0,CC286=2),AND(CA286="NS",CC286=2),AND(CA286="NS",CE286=0, CC286&gt;0), CA286=CE286),0,1)))</f>
        <v>0</v>
      </c>
      <c r="CH286" s="639"/>
      <c r="CI286" s="274"/>
      <c r="CJ286" s="627">
        <f>AB286</f>
        <v>0</v>
      </c>
      <c r="CK286" s="627"/>
      <c r="CL286" s="627">
        <f>COUNTIF(AC286:AD286,"NS")</f>
        <v>0</v>
      </c>
      <c r="CM286" s="627"/>
      <c r="CN286" s="627">
        <f>IF(COUNTIF(AC286:AD286,"NA")=COUNTA($AC$135:$AD$135),"NA",SUM(AC286:AD286))</f>
        <v>0</v>
      </c>
      <c r="CO286" s="627"/>
      <c r="CP286" s="627">
        <f>IF($AH$280=$AJ$280,0,IF(OR(AND(CJ286=0,CL286&gt;0),AND(CJ286="NS",CN286&gt;0),AND(CJ286="NS",CL286=0, CN286=0),AND(CJ286="NA",CL286&gt;0,CN286=0)),1,IF(OR(AND(CJ286&gt;0,CL286=2),AND(CJ286="NS",CL286=2),AND(CJ286="NS",CN286=0, CL286&gt;0), CJ286=CN286),0,1)))</f>
        <v>0</v>
      </c>
      <c r="CQ286" s="639"/>
      <c r="CR286" s="274"/>
      <c r="CS286" s="627">
        <f>K286</f>
        <v>0</v>
      </c>
      <c r="CT286" s="627"/>
      <c r="CU286" s="627">
        <f>COUNTIF(N286,"NS")+COUNTIF(Q286,"NS")+COUNTIF(T286,"NS")+COUNTIF(W286,"NS")+COUNTIF(Z286,"NS")+COUNTIF(AC286,"NS")</f>
        <v>0</v>
      </c>
      <c r="CV286" s="627"/>
      <c r="CW286" s="627">
        <f>IF(COUNTIF(N286,"NA")+COUNTIF(Q286,"NA")+COUNTIF(T286,"NA")+COUNTIF(W286,"NA")+COUNTIF(Z286,"NA")+COUNTIF(AC286,"NA")=COUNTA($N$135,$Q$135,$T$135,$W$135,$Z$135,$AC$135),"NA",SUM(N286,Q286,T286,W286,Z286,AC286))</f>
        <v>0</v>
      </c>
      <c r="CX286" s="627"/>
      <c r="CY286" s="627">
        <f>IF($AH$280=$AJ$280,0,IF(OR(AND(CS286=0,CU286&gt;0),AND(CS286="NS",CW286&gt;0),AND(CS286="NS",CU286=0, CW286=0),AND(CS286="NA",CU286&gt;0,CW286=0)),1,IF(OR(AND(CS286&gt;0,CU286=2),AND(CS286="NS",CU286=2),AND(CS286="NS",CW286=0, CU286&gt;0), CS286=CW286),0,1)))</f>
        <v>0</v>
      </c>
      <c r="CZ286" s="639"/>
      <c r="DA286" s="274"/>
      <c r="DB286" s="627">
        <f>L286</f>
        <v>0</v>
      </c>
      <c r="DC286" s="627"/>
      <c r="DD286" s="627">
        <f>COUNTIF(O286,"NS")+COUNTIF(R286,"NS")+COUNTIF(U286,"NS")+COUNTIF(X286,"NS")+COUNTIF(AA286,"NS")+COUNTIF(AD286,"NS")</f>
        <v>0</v>
      </c>
      <c r="DE286" s="627"/>
      <c r="DF286" s="627">
        <f>IF(COUNTIF(O286,"NA")+COUNTIF(R286,"NA")+COUNTIF(U286,"NA")+COUNTIF(X286,"NA")+COUNTIF(AA286,"NA")+COUNTIF(AD286,"NA")=COUNTA($O$135,$R$135,$U$135,$X$135,$AA$135,$AD$135),"NA",SUM(O286,R286,U286,X286,AA286,AD286))</f>
        <v>0</v>
      </c>
      <c r="DG286" s="627"/>
      <c r="DH286" s="627">
        <f>IF($AH$280=$AJ$280,0,IF(OR(AND(DB286=0,DD286&gt;0),AND(DB286="NS",DF286&gt;0),AND(DB286="NS",DD286=0, DF286=0),AND(DB286="NA",DD286&gt;0,DF286=0)),1,IF(OR(AND(DB286&gt;0,DD286=2),AND(DB286="NS",DD286=2),AND(DB286="NS",DF286=0, DD286&gt;0), DB286=DF286),0,1)))</f>
        <v>0</v>
      </c>
      <c r="DI286" s="639"/>
      <c r="DJ286" s="274"/>
      <c r="DK286" s="627">
        <f>J286</f>
        <v>0</v>
      </c>
      <c r="DL286" s="627"/>
      <c r="DM286" s="896">
        <f>COUNTIF(M286,"NS")+COUNTIF(P286,"NS")+COUNTIF(S286,"NS")+COUNTIF(V286,"NS")+COUNTIF(Y286,"NS")+COUNTIF(AB286,"NS")</f>
        <v>0</v>
      </c>
      <c r="DN286" s="627"/>
      <c r="DO286" s="627">
        <f>IF(COUNTIF(M286,"NA")+COUNTIF(P286,"NA")+COUNTIF(S286,"NA")+COUNTIF(V286,"NA")+COUNTIF(Y286,"NA")+COUNTIF(AB286,"NA")=COUNTA($M$135,$P$135,$S$135,$V$135,$Y$135,$AB$135),"NA",SUM(M286,P286,S286,V286,Y286,AB286))</f>
        <v>0</v>
      </c>
      <c r="DP286" s="627"/>
      <c r="DQ286" s="627">
        <f>IF($AH$280=$AJ$280,0,IF(OR(AND(DK286=0,DM286&gt;0),AND(DK286="NS",DO286&gt;0),AND(DK286="NS",DM286=0, DO286=0),AND(DK286="NA",DM286&gt;0,DO286=0)),1,IF(OR(AND(DK286&gt;0,DM286=2),AND(DK286="NS",DM286=2),AND(DK286="NS",DO286=0, DM286&gt;0), DK286=DO286),0,1)))</f>
        <v>0</v>
      </c>
      <c r="DR286" s="639"/>
      <c r="DS286" s="274"/>
      <c r="DT286" s="747">
        <f>IF(SUM(AN286,AW286,BF286,BO286,BX286,CG286,CP286,CY286,DH286,DQ286)=0,0,1)</f>
        <v>0</v>
      </c>
      <c r="DU286" s="748"/>
      <c r="DV286" s="639" t="str">
        <f>IF(DT286=0,"",IF(SUM($DT$284:DT286)=1,DX286,IF($DT$311&gt;SUM($DT$284:DT286),_xlfn.CONCAT(", ",DX286),IF($DT$311=SUM($DT$284:DT286),_xlfn.CONCAT(" y ",DX286,".")))))</f>
        <v/>
      </c>
      <c r="DW286" s="641" t="str">
        <f>IF(DU286=0,"", IF(SUM($AN286:DU$519)=1,DX286, IF($AN$526&gt;SUM($AN286:DU$519),_xlfn.CONCAT(", ",DX286), IF($AN$526=SUM($AN286:DU$519),_xlfn.CONCAT(" y ",DX286,".")))))</f>
        <v/>
      </c>
      <c r="DX286" s="639">
        <f>_xlfn.NUMBERVALUE(C286)</f>
        <v>3</v>
      </c>
      <c r="DY286" s="641"/>
      <c r="DZ286" s="101"/>
      <c r="EA286" s="95" t="s">
        <v>7223</v>
      </c>
      <c r="EB286" s="98">
        <f>IF($AH$280=$AJ$280,0,IF(OR(EB285=EB284,AND(EB284&gt;0,OR(EB285="NS",EB285="NA"))),0,1))</f>
        <v>0</v>
      </c>
      <c r="EC286" s="98">
        <f t="shared" ref="EC286:EV286" si="243">IF($AH$280=$AJ$280,0,IF(OR(EC285=EC284,AND(EC284&gt;0,OR(EC285="NS",EC285="NA"))),0,1))</f>
        <v>0</v>
      </c>
      <c r="ED286" s="98">
        <f t="shared" si="243"/>
        <v>0</v>
      </c>
      <c r="EE286" s="98">
        <f t="shared" si="243"/>
        <v>0</v>
      </c>
      <c r="EF286" s="98">
        <f t="shared" si="243"/>
        <v>0</v>
      </c>
      <c r="EG286" s="98">
        <f t="shared" si="243"/>
        <v>0</v>
      </c>
      <c r="EH286" s="98">
        <f t="shared" si="243"/>
        <v>0</v>
      </c>
      <c r="EI286" s="98">
        <f t="shared" si="243"/>
        <v>0</v>
      </c>
      <c r="EJ286" s="98">
        <f t="shared" si="243"/>
        <v>0</v>
      </c>
      <c r="EK286" s="98">
        <f t="shared" si="243"/>
        <v>0</v>
      </c>
      <c r="EL286" s="98">
        <f t="shared" si="243"/>
        <v>0</v>
      </c>
      <c r="EM286" s="98">
        <f t="shared" si="243"/>
        <v>0</v>
      </c>
      <c r="EN286" s="98">
        <f t="shared" si="243"/>
        <v>0</v>
      </c>
      <c r="EO286" s="98">
        <f t="shared" si="243"/>
        <v>0</v>
      </c>
      <c r="EP286" s="98">
        <f t="shared" si="243"/>
        <v>0</v>
      </c>
      <c r="EQ286" s="98">
        <f t="shared" si="243"/>
        <v>0</v>
      </c>
      <c r="ER286" s="98">
        <f t="shared" si="243"/>
        <v>0</v>
      </c>
      <c r="ES286" s="98">
        <f t="shared" si="243"/>
        <v>0</v>
      </c>
      <c r="ET286" s="98">
        <f t="shared" si="243"/>
        <v>0</v>
      </c>
      <c r="EU286" s="98">
        <f t="shared" si="243"/>
        <v>0</v>
      </c>
      <c r="EV286" s="98">
        <f t="shared" si="243"/>
        <v>0</v>
      </c>
      <c r="EW286" s="101"/>
      <c r="EX286" s="101"/>
      <c r="EY286" s="101"/>
    </row>
    <row r="287" spans="1:155" s="72" customFormat="1" ht="15" customHeight="1">
      <c r="A287" s="131"/>
      <c r="B287"/>
      <c r="C287" s="281" t="s">
        <v>69</v>
      </c>
      <c r="D287" s="792" t="s">
        <v>296</v>
      </c>
      <c r="E287" s="793"/>
      <c r="F287" s="793"/>
      <c r="G287" s="793"/>
      <c r="H287" s="793"/>
      <c r="I287" s="793"/>
      <c r="J287" s="432"/>
      <c r="K287" s="432"/>
      <c r="L287" s="432"/>
      <c r="M287" s="432"/>
      <c r="N287" s="432"/>
      <c r="O287" s="432"/>
      <c r="P287" s="432"/>
      <c r="Q287" s="432"/>
      <c r="R287" s="432"/>
      <c r="S287" s="432"/>
      <c r="T287" s="432"/>
      <c r="U287" s="432"/>
      <c r="V287" s="432"/>
      <c r="W287" s="432"/>
      <c r="X287" s="432"/>
      <c r="Y287" s="432"/>
      <c r="Z287" s="432"/>
      <c r="AA287" s="432"/>
      <c r="AB287" s="432"/>
      <c r="AC287" s="432"/>
      <c r="AD287" s="432"/>
      <c r="AE287" s="12"/>
      <c r="AF287" s="122"/>
      <c r="AH287" s="627">
        <f>J287</f>
        <v>0</v>
      </c>
      <c r="AI287" s="627"/>
      <c r="AJ287" s="627">
        <f>COUNTIF(K287:L287,"NS")</f>
        <v>0</v>
      </c>
      <c r="AK287" s="627"/>
      <c r="AL287" s="627">
        <f>IF(COUNTIF(K287:L287,"NA")=COUNTA($K$134:$L$135),"NA",SUM(K287:L287))</f>
        <v>0</v>
      </c>
      <c r="AM287" s="627"/>
      <c r="AN287" s="627">
        <f>IF($AH$280=$AJ$280,0,IF(OR(AND(AH287=0,AJ287&gt;0),AND(AH287="NS",AL287&gt;0),AND(AH287="NS",AJ287=0, AL287=0),AND(AH287="NA",AJ287&gt;0,AL287=0)),1,IF(OR(AND(AH287&gt;0,AJ287=2),AND(AH287="NS",AJ287=2),AND(AH287="NS",AL287=0, AJ287&gt;0), AH287=AL287),0,1)))</f>
        <v>0</v>
      </c>
      <c r="AO287" s="639"/>
      <c r="AP287" s="274"/>
      <c r="AQ287" s="641">
        <f>M287</f>
        <v>0</v>
      </c>
      <c r="AR287" s="627"/>
      <c r="AS287" s="627">
        <f>COUNTIF(N287:O287,"NS")</f>
        <v>0</v>
      </c>
      <c r="AT287" s="627"/>
      <c r="AU287" s="627">
        <f>IF(COUNTIF(N287:O287,"NA")=COUNTA($N$135:$O$135),"NA",SUM(N287:O287))</f>
        <v>0</v>
      </c>
      <c r="AV287" s="627"/>
      <c r="AW287" s="627">
        <f>IF($AH$280=$AJ$280,0,IF(OR(AND(AQ287=0,AS287&gt;0),AND(AQ287="NS",AU287&gt;0),AND(AQ287="NS",AS287=0, AU287=0),AND(AQ287="NA",AS287&gt;0,AU287=0)),1,IF(OR(AND(AQ287&gt;0,AS287=2),AND(AQ287="NS",AS287=2),AND(AQ287="NS",AU287=0, AS287&gt;0), AQ287=AU287),0,1)))</f>
        <v>0</v>
      </c>
      <c r="AX287" s="639"/>
      <c r="AY287" s="274"/>
      <c r="AZ287" s="896">
        <f>P287</f>
        <v>0</v>
      </c>
      <c r="BA287" s="627"/>
      <c r="BB287" s="627">
        <f>COUNTIF(Q287:R287,"NS")</f>
        <v>0</v>
      </c>
      <c r="BC287" s="627"/>
      <c r="BD287" s="627">
        <f>IF(COUNTIF(Q287:R287,"NA")=COUNTA($Q$135:$R$135),"NA",SUM(Q287:R287))</f>
        <v>0</v>
      </c>
      <c r="BE287" s="627"/>
      <c r="BF287" s="627">
        <f>IF($AH$280=$AJ$280,0,IF(OR(AND(AZ287=0,BB287&gt;0),AND(AZ287="NS",BD287&gt;0),AND(AZ287="NS",BB287=0, BD287=0),AND(AZ287="NA",BB287&gt;0,BD287=0)),1,IF(OR(AND(AZ287&gt;0,BB287=2),AND(AZ287="NS",BB287=2),AND(AZ287="NS",BD287=0, BB287&gt;0), AZ287=BD287),0,1)))</f>
        <v>0</v>
      </c>
      <c r="BG287" s="639"/>
      <c r="BH287" s="274"/>
      <c r="BI287" s="627">
        <f>S287</f>
        <v>0</v>
      </c>
      <c r="BJ287" s="627"/>
      <c r="BK287" s="627">
        <f>COUNTIF(T287:U287,"NS")</f>
        <v>0</v>
      </c>
      <c r="BL287" s="627"/>
      <c r="BM287" s="627">
        <f>IF(COUNTIF(T287:U287,"NA")=COUNTA($T$135:$U$135),"NA",SUM(T287:U287))</f>
        <v>0</v>
      </c>
      <c r="BN287" s="627"/>
      <c r="BO287" s="627">
        <f>IF($AH$280=$AJ$280,0,IF(OR(AND(BI287=0,BK287&gt;0),AND(BI287="NS",BM287&gt;0),AND(BI287="NS",BK287=0, BM287=0),AND(BI287="NA",BK287&gt;0,BM287=0)),1,IF(OR(AND(BI287&gt;0,BK287=2),AND(BI287="NS",BK287=2),AND(BI287="NS",BM287=0, BK287&gt;0), BI287=BM287),0,1)))</f>
        <v>0</v>
      </c>
      <c r="BP287" s="639"/>
      <c r="BQ287" s="274"/>
      <c r="BR287" s="896">
        <f>V287</f>
        <v>0</v>
      </c>
      <c r="BS287" s="627"/>
      <c r="BT287" s="627">
        <f>COUNTIF(W287:X287,"NS")</f>
        <v>0</v>
      </c>
      <c r="BU287" s="627"/>
      <c r="BV287" s="627">
        <f>IF(COUNTIF(W287:X287,"NA")=COUNTA($W$135:$X$135),"NA",SUM(W287:X287))</f>
        <v>0</v>
      </c>
      <c r="BW287" s="627"/>
      <c r="BX287" s="627">
        <f>IF($AH$280=$AJ$280,0,IF(OR(AND(BR287=0,BT287&gt;0),AND(BR287="NS",BV287&gt;0),AND(BR287="NS",BT287=0, BV287=0),AND(BR287="NA",BT287&gt;0,BV287=0)),1,IF(OR(AND(BR287&gt;0,BT287=2),AND(BR287="NS",BT287=2),AND(BR287="NS",BV287=0, BT287&gt;0), BR287=BV287),0,1)))</f>
        <v>0</v>
      </c>
      <c r="BY287" s="639"/>
      <c r="BZ287" s="274"/>
      <c r="CA287" s="627">
        <f>Y287</f>
        <v>0</v>
      </c>
      <c r="CB287" s="627"/>
      <c r="CC287" s="627">
        <f>COUNTIF(Z287:AA287,"NS")</f>
        <v>0</v>
      </c>
      <c r="CD287" s="627"/>
      <c r="CE287" s="627">
        <f>IF(COUNTIF(Z287:AA287,"NA")=COUNTA($Z$135:$AA$135),"NA",SUM(Z287:AA287))</f>
        <v>0</v>
      </c>
      <c r="CF287" s="627"/>
      <c r="CG287" s="627">
        <f>IF($AH$280=$AJ$280,0,IF(OR(AND(CA287=0,CC287&gt;0),AND(CA287="NS",CE287&gt;0),AND(CA287="NS",CC287=0, CE287=0),AND(CA287="NA",CC287&gt;0,CE287=0)),1,IF(OR(AND(CA287&gt;0,CC287=2),AND(CA287="NS",CC287=2),AND(CA287="NS",CE287=0, CC287&gt;0), CA287=CE287),0,1)))</f>
        <v>0</v>
      </c>
      <c r="CH287" s="639"/>
      <c r="CI287" s="274"/>
      <c r="CJ287" s="627">
        <f>AB287</f>
        <v>0</v>
      </c>
      <c r="CK287" s="627"/>
      <c r="CL287" s="627">
        <f>COUNTIF(AC287:AD287,"NS")</f>
        <v>0</v>
      </c>
      <c r="CM287" s="627"/>
      <c r="CN287" s="627">
        <f>IF(COUNTIF(AC287:AD287,"NA")=COUNTA($AC$135:$AD$135),"NA",SUM(AC287:AD287))</f>
        <v>0</v>
      </c>
      <c r="CO287" s="627"/>
      <c r="CP287" s="627">
        <f>IF($AH$280=$AJ$280,0,IF(OR(AND(CJ287=0,CL287&gt;0),AND(CJ287="NS",CN287&gt;0),AND(CJ287="NS",CL287=0, CN287=0),AND(CJ287="NA",CL287&gt;0,CN287=0)),1,IF(OR(AND(CJ287&gt;0,CL287=2),AND(CJ287="NS",CL287=2),AND(CJ287="NS",CN287=0, CL287&gt;0), CJ287=CN287),0,1)))</f>
        <v>0</v>
      </c>
      <c r="CQ287" s="639"/>
      <c r="CR287" s="274"/>
      <c r="CS287" s="627">
        <f>K287</f>
        <v>0</v>
      </c>
      <c r="CT287" s="627"/>
      <c r="CU287" s="627">
        <f>COUNTIF(N287,"NS")+COUNTIF(Q287,"NS")+COUNTIF(T287,"NS")+COUNTIF(W287,"NS")+COUNTIF(Z287,"NS")+COUNTIF(AC287,"NS")</f>
        <v>0</v>
      </c>
      <c r="CV287" s="627"/>
      <c r="CW287" s="627">
        <f>IF(COUNTIF(N287,"NA")+COUNTIF(Q287,"NA")+COUNTIF(T287,"NA")+COUNTIF(W287,"NA")+COUNTIF(Z287,"NA")+COUNTIF(AC287,"NA")=COUNTA($N$135,$Q$135,$T$135,$W$135,$Z$135,$AC$135),"NA",SUM(N287,Q287,T287,W287,Z287,AC287))</f>
        <v>0</v>
      </c>
      <c r="CX287" s="627"/>
      <c r="CY287" s="627">
        <f>IF($AH$280=$AJ$280,0,IF(OR(AND(CS287=0,CU287&gt;0),AND(CS287="NS",CW287&gt;0),AND(CS287="NS",CU287=0, CW287=0),AND(CS287="NA",CU287&gt;0,CW287=0)),1,IF(OR(AND(CS287&gt;0,CU287=2),AND(CS287="NS",CU287=2),AND(CS287="NS",CW287=0, CU287&gt;0), CS287=CW287),0,1)))</f>
        <v>0</v>
      </c>
      <c r="CZ287" s="639"/>
      <c r="DA287" s="274"/>
      <c r="DB287" s="627">
        <f>L287</f>
        <v>0</v>
      </c>
      <c r="DC287" s="627"/>
      <c r="DD287" s="627">
        <f>COUNTIF(O287,"NS")+COUNTIF(R287,"NS")+COUNTIF(U287,"NS")+COUNTIF(X287,"NS")+COUNTIF(AA287,"NS")+COUNTIF(AD287,"NS")</f>
        <v>0</v>
      </c>
      <c r="DE287" s="627"/>
      <c r="DF287" s="627">
        <f>IF(COUNTIF(O287,"NA")+COUNTIF(R287,"NA")+COUNTIF(U287,"NA")+COUNTIF(X287,"NA")+COUNTIF(AA287,"NA")+COUNTIF(AD287,"NA")=COUNTA($O$135,$R$135,$U$135,$X$135,$AA$135,$AD$135),"NA",SUM(O287,R287,U287,X287,AA287,AD287))</f>
        <v>0</v>
      </c>
      <c r="DG287" s="627"/>
      <c r="DH287" s="627">
        <f>IF($AH$280=$AJ$280,0,IF(OR(AND(DB287=0,DD287&gt;0),AND(DB287="NS",DF287&gt;0),AND(DB287="NS",DD287=0, DF287=0),AND(DB287="NA",DD287&gt;0,DF287=0)),1,IF(OR(AND(DB287&gt;0,DD287=2),AND(DB287="NS",DD287=2),AND(DB287="NS",DF287=0, DD287&gt;0), DB287=DF287),0,1)))</f>
        <v>0</v>
      </c>
      <c r="DI287" s="639"/>
      <c r="DJ287" s="274"/>
      <c r="DK287" s="627">
        <f>J287</f>
        <v>0</v>
      </c>
      <c r="DL287" s="627"/>
      <c r="DM287" s="896">
        <f>COUNTIF(M287,"NS")+COUNTIF(P287,"NS")+COUNTIF(S287,"NS")+COUNTIF(V287,"NS")+COUNTIF(Y287,"NS")+COUNTIF(AB287,"NS")</f>
        <v>0</v>
      </c>
      <c r="DN287" s="627"/>
      <c r="DO287" s="627">
        <f>IF(COUNTIF(M287,"NA")+COUNTIF(P287,"NA")+COUNTIF(S287,"NA")+COUNTIF(V287,"NA")+COUNTIF(Y287,"NA")+COUNTIF(AB287,"NA")=COUNTA($M$135,$P$135,$S$135,$V$135,$Y$135,$AB$135),"NA",SUM(M287,P287,S287,V287,Y287,AB287))</f>
        <v>0</v>
      </c>
      <c r="DP287" s="627"/>
      <c r="DQ287" s="627">
        <f>IF($AH$280=$AJ$280,0,IF(OR(AND(DK287=0,DM287&gt;0),AND(DK287="NS",DO287&gt;0),AND(DK287="NS",DM287=0, DO287=0),AND(DK287="NA",DM287&gt;0,DO287=0)),1,IF(OR(AND(DK287&gt;0,DM287=2),AND(DK287="NS",DM287=2),AND(DK287="NS",DO287=0, DM287&gt;0), DK287=DO287),0,1)))</f>
        <v>0</v>
      </c>
      <c r="DR287" s="639"/>
      <c r="DS287" s="274"/>
      <c r="DT287" s="747">
        <f>IF(SUM(AN287,AW287,BF287,BO287,BX287,CG287,CP287,CY287,DH287,DQ287)=0,0,1)</f>
        <v>0</v>
      </c>
      <c r="DU287" s="748"/>
      <c r="DV287" s="639" t="str">
        <f>IF(DT287=0,"",IF(SUM($DT$284:DT287)=1,DX287,IF($DT$311&gt;SUM($DT$284:DT287),_xlfn.CONCAT(", ",DX287),IF($DT$311=SUM($DT$284:DT287),_xlfn.CONCAT(" y ",DX287,".")))))</f>
        <v/>
      </c>
      <c r="DW287" s="641" t="str">
        <f>IF(DU287=0,"", IF(SUM($AN287:DU$519)=1,DX287, IF($AN$526&gt;SUM($AN287:DU$519),_xlfn.CONCAT(", ",DX287), IF($AN$526=SUM($AN287:DU$519),_xlfn.CONCAT(" y ",DX287,".")))))</f>
        <v/>
      </c>
      <c r="DX287" s="639">
        <f>_xlfn.NUMBERVALUE(C287)</f>
        <v>4</v>
      </c>
      <c r="DY287" s="641"/>
      <c r="DZ287" s="101"/>
      <c r="EV287" s="205">
        <f>SUM(EB286:EV286)</f>
        <v>0</v>
      </c>
      <c r="EW287" s="101"/>
      <c r="EX287" s="101"/>
      <c r="EY287" s="101"/>
    </row>
    <row r="288" spans="1:155" s="72" customFormat="1" ht="15" customHeight="1">
      <c r="A288" s="131"/>
      <c r="B288"/>
      <c r="C288" s="281" t="s">
        <v>70</v>
      </c>
      <c r="D288" s="792" t="s">
        <v>297</v>
      </c>
      <c r="E288" s="793"/>
      <c r="F288" s="793"/>
      <c r="G288" s="793"/>
      <c r="H288" s="793"/>
      <c r="I288" s="793"/>
      <c r="J288" s="432"/>
      <c r="K288" s="432"/>
      <c r="L288" s="432"/>
      <c r="M288" s="432"/>
      <c r="N288" s="432"/>
      <c r="O288" s="432"/>
      <c r="P288" s="432"/>
      <c r="Q288" s="432"/>
      <c r="R288" s="432"/>
      <c r="S288" s="432"/>
      <c r="T288" s="432"/>
      <c r="U288" s="432"/>
      <c r="V288" s="432"/>
      <c r="W288" s="432"/>
      <c r="X288" s="432"/>
      <c r="Y288" s="432"/>
      <c r="Z288" s="432"/>
      <c r="AA288" s="432"/>
      <c r="AB288" s="432"/>
      <c r="AC288" s="432"/>
      <c r="AD288" s="432"/>
      <c r="AE288" s="12"/>
      <c r="AF288" s="122"/>
      <c r="AH288" s="627">
        <f t="shared" ref="AH288:AH310" si="244">J288</f>
        <v>0</v>
      </c>
      <c r="AI288" s="627"/>
      <c r="AJ288" s="627">
        <f t="shared" ref="AJ288:AJ310" si="245">COUNTIF(K288:L288,"NS")</f>
        <v>0</v>
      </c>
      <c r="AK288" s="627"/>
      <c r="AL288" s="627">
        <f t="shared" ref="AL288:AL310" si="246">IF(COUNTIF(K288:L288,"NA")=COUNTA($K$134:$L$135),"NA",SUM(K288:L288))</f>
        <v>0</v>
      </c>
      <c r="AM288" s="627"/>
      <c r="AN288" s="627">
        <f t="shared" ref="AN288:AN310" si="247">IF($AH$280=$AJ$280,0,IF(OR(AND(AH288=0,AJ288&gt;0),AND(AH288="NS",AL288&gt;0),AND(AH288="NS",AJ288=0, AL288=0),AND(AH288="NA",AJ288&gt;0,AL288=0)),1,IF(OR(AND(AH288&gt;0,AJ288=2),AND(AH288="NS",AJ288=2),AND(AH288="NS",AL288=0, AJ288&gt;0), AH288=AL288),0,1)))</f>
        <v>0</v>
      </c>
      <c r="AO288" s="639"/>
      <c r="AP288" s="274"/>
      <c r="AQ288" s="641">
        <f t="shared" ref="AQ288:AQ310" si="248">M288</f>
        <v>0</v>
      </c>
      <c r="AR288" s="627"/>
      <c r="AS288" s="627">
        <f t="shared" ref="AS288:AS310" si="249">COUNTIF(N288:O288,"NS")</f>
        <v>0</v>
      </c>
      <c r="AT288" s="627"/>
      <c r="AU288" s="627">
        <f t="shared" ref="AU288:AU310" si="250">IF(COUNTIF(N288:O288,"NA")=COUNTA($N$135:$O$135),"NA",SUM(N288:O288))</f>
        <v>0</v>
      </c>
      <c r="AV288" s="627"/>
      <c r="AW288" s="627">
        <f t="shared" ref="AW288:AW310" si="251">IF($AH$280=$AJ$280,0,IF(OR(AND(AQ288=0,AS288&gt;0),AND(AQ288="NS",AU288&gt;0),AND(AQ288="NS",AS288=0, AU288=0),AND(AQ288="NA",AS288&gt;0,AU288=0)),1,IF(OR(AND(AQ288&gt;0,AS288=2),AND(AQ288="NS",AS288=2),AND(AQ288="NS",AU288=0, AS288&gt;0), AQ288=AU288),0,1)))</f>
        <v>0</v>
      </c>
      <c r="AX288" s="639"/>
      <c r="AY288" s="274"/>
      <c r="AZ288" s="896">
        <f t="shared" ref="AZ288:AZ310" si="252">P288</f>
        <v>0</v>
      </c>
      <c r="BA288" s="627"/>
      <c r="BB288" s="627">
        <f t="shared" ref="BB288:BB310" si="253">COUNTIF(Q288:R288,"NS")</f>
        <v>0</v>
      </c>
      <c r="BC288" s="627"/>
      <c r="BD288" s="627">
        <f t="shared" ref="BD288:BD310" si="254">IF(COUNTIF(Q288:R288,"NA")=COUNTA($Q$135:$R$135),"NA",SUM(Q288:R288))</f>
        <v>0</v>
      </c>
      <c r="BE288" s="627"/>
      <c r="BF288" s="627">
        <f t="shared" ref="BF288:BF310" si="255">IF($AH$280=$AJ$280,0,IF(OR(AND(AZ288=0,BB288&gt;0),AND(AZ288="NS",BD288&gt;0),AND(AZ288="NS",BB288=0, BD288=0),AND(AZ288="NA",BB288&gt;0,BD288=0)),1,IF(OR(AND(AZ288&gt;0,BB288=2),AND(AZ288="NS",BB288=2),AND(AZ288="NS",BD288=0, BB288&gt;0), AZ288=BD288),0,1)))</f>
        <v>0</v>
      </c>
      <c r="BG288" s="639"/>
      <c r="BH288" s="274"/>
      <c r="BI288" s="627">
        <f t="shared" ref="BI288:BI310" si="256">S288</f>
        <v>0</v>
      </c>
      <c r="BJ288" s="627"/>
      <c r="BK288" s="627">
        <f t="shared" ref="BK288:BK310" si="257">COUNTIF(T288:U288,"NS")</f>
        <v>0</v>
      </c>
      <c r="BL288" s="627"/>
      <c r="BM288" s="627">
        <f t="shared" ref="BM288:BM310" si="258">IF(COUNTIF(T288:U288,"NA")=COUNTA($T$135:$U$135),"NA",SUM(T288:U288))</f>
        <v>0</v>
      </c>
      <c r="BN288" s="627"/>
      <c r="BO288" s="627">
        <f t="shared" ref="BO288:BO310" si="259">IF($AH$280=$AJ$280,0,IF(OR(AND(BI288=0,BK288&gt;0),AND(BI288="NS",BM288&gt;0),AND(BI288="NS",BK288=0, BM288=0),AND(BI288="NA",BK288&gt;0,BM288=0)),1,IF(OR(AND(BI288&gt;0,BK288=2),AND(BI288="NS",BK288=2),AND(BI288="NS",BM288=0, BK288&gt;0), BI288=BM288),0,1)))</f>
        <v>0</v>
      </c>
      <c r="BP288" s="639"/>
      <c r="BQ288" s="274"/>
      <c r="BR288" s="896">
        <f t="shared" ref="BR288:BR310" si="260">V288</f>
        <v>0</v>
      </c>
      <c r="BS288" s="627"/>
      <c r="BT288" s="627">
        <f t="shared" ref="BT288:BT310" si="261">COUNTIF(W288:X288,"NS")</f>
        <v>0</v>
      </c>
      <c r="BU288" s="627"/>
      <c r="BV288" s="627">
        <f t="shared" ref="BV288:BV310" si="262">IF(COUNTIF(W288:X288,"NA")=COUNTA($W$135:$X$135),"NA",SUM(W288:X288))</f>
        <v>0</v>
      </c>
      <c r="BW288" s="627"/>
      <c r="BX288" s="627">
        <f t="shared" ref="BX288:BX310" si="263">IF($AH$280=$AJ$280,0,IF(OR(AND(BR288=0,BT288&gt;0),AND(BR288="NS",BV288&gt;0),AND(BR288="NS",BT288=0, BV288=0),AND(BR288="NA",BT288&gt;0,BV288=0)),1,IF(OR(AND(BR288&gt;0,BT288=2),AND(BR288="NS",BT288=2),AND(BR288="NS",BV288=0, BT288&gt;0), BR288=BV288),0,1)))</f>
        <v>0</v>
      </c>
      <c r="BY288" s="639"/>
      <c r="BZ288" s="274"/>
      <c r="CA288" s="627">
        <f t="shared" ref="CA288:CA310" si="264">Y288</f>
        <v>0</v>
      </c>
      <c r="CB288" s="627"/>
      <c r="CC288" s="627">
        <f t="shared" ref="CC288:CC310" si="265">COUNTIF(Z288:AA288,"NS")</f>
        <v>0</v>
      </c>
      <c r="CD288" s="627"/>
      <c r="CE288" s="627">
        <f t="shared" ref="CE288:CE310" si="266">IF(COUNTIF(Z288:AA288,"NA")=COUNTA($Z$135:$AA$135),"NA",SUM(Z288:AA288))</f>
        <v>0</v>
      </c>
      <c r="CF288" s="627"/>
      <c r="CG288" s="627">
        <f t="shared" ref="CG288:CG310" si="267">IF($AH$280=$AJ$280,0,IF(OR(AND(CA288=0,CC288&gt;0),AND(CA288="NS",CE288&gt;0),AND(CA288="NS",CC288=0, CE288=0),AND(CA288="NA",CC288&gt;0,CE288=0)),1,IF(OR(AND(CA288&gt;0,CC288=2),AND(CA288="NS",CC288=2),AND(CA288="NS",CE288=0, CC288&gt;0), CA288=CE288),0,1)))</f>
        <v>0</v>
      </c>
      <c r="CH288" s="639"/>
      <c r="CI288" s="274"/>
      <c r="CJ288" s="627">
        <f t="shared" ref="CJ288:CJ310" si="268">AB288</f>
        <v>0</v>
      </c>
      <c r="CK288" s="627"/>
      <c r="CL288" s="627">
        <f t="shared" ref="CL288:CL310" si="269">COUNTIF(AC288:AD288,"NS")</f>
        <v>0</v>
      </c>
      <c r="CM288" s="627"/>
      <c r="CN288" s="627">
        <f t="shared" ref="CN288:CN310" si="270">IF(COUNTIF(AC288:AD288,"NA")=COUNTA($AC$135:$AD$135),"NA",SUM(AC288:AD288))</f>
        <v>0</v>
      </c>
      <c r="CO288" s="627"/>
      <c r="CP288" s="627">
        <f t="shared" ref="CP288:CP310" si="271">IF($AH$280=$AJ$280,0,IF(OR(AND(CJ288=0,CL288&gt;0),AND(CJ288="NS",CN288&gt;0),AND(CJ288="NS",CL288=0, CN288=0),AND(CJ288="NA",CL288&gt;0,CN288=0)),1,IF(OR(AND(CJ288&gt;0,CL288=2),AND(CJ288="NS",CL288=2),AND(CJ288="NS",CN288=0, CL288&gt;0), CJ288=CN288),0,1)))</f>
        <v>0</v>
      </c>
      <c r="CQ288" s="639"/>
      <c r="CR288" s="274"/>
      <c r="CS288" s="627">
        <f t="shared" ref="CS288:CS310" si="272">K288</f>
        <v>0</v>
      </c>
      <c r="CT288" s="627"/>
      <c r="CU288" s="627">
        <f t="shared" ref="CU288:CU310" si="273">COUNTIF(N288,"NS")+COUNTIF(Q288,"NS")+COUNTIF(T288,"NS")+COUNTIF(W288,"NS")+COUNTIF(Z288,"NS")+COUNTIF(AC288,"NS")</f>
        <v>0</v>
      </c>
      <c r="CV288" s="627"/>
      <c r="CW288" s="627">
        <f t="shared" ref="CW288:CW310" si="274">IF(COUNTIF(N288,"NA")+COUNTIF(Q288,"NA")+COUNTIF(T288,"NA")+COUNTIF(W288,"NA")+COUNTIF(Z288,"NA")+COUNTIF(AC288,"NA")=COUNTA($N$135,$Q$135,$T$135,$W$135,$Z$135,$AC$135),"NA",SUM(N288,Q288,T288,W288,Z288,AC288))</f>
        <v>0</v>
      </c>
      <c r="CX288" s="627"/>
      <c r="CY288" s="627">
        <f t="shared" ref="CY288:CY310" si="275">IF($AH$280=$AJ$280,0,IF(OR(AND(CS288=0,CU288&gt;0),AND(CS288="NS",CW288&gt;0),AND(CS288="NS",CU288=0, CW288=0),AND(CS288="NA",CU288&gt;0,CW288=0)),1,IF(OR(AND(CS288&gt;0,CU288=2),AND(CS288="NS",CU288=2),AND(CS288="NS",CW288=0, CU288&gt;0), CS288=CW288),0,1)))</f>
        <v>0</v>
      </c>
      <c r="CZ288" s="639"/>
      <c r="DA288" s="274"/>
      <c r="DB288" s="627">
        <f t="shared" ref="DB288:DB310" si="276">L288</f>
        <v>0</v>
      </c>
      <c r="DC288" s="627"/>
      <c r="DD288" s="627">
        <f t="shared" ref="DD288:DD310" si="277">COUNTIF(O288,"NS")+COUNTIF(R288,"NS")+COUNTIF(U288,"NS")+COUNTIF(X288,"NS")+COUNTIF(AA288,"NS")+COUNTIF(AD288,"NS")</f>
        <v>0</v>
      </c>
      <c r="DE288" s="627"/>
      <c r="DF288" s="627">
        <f t="shared" ref="DF288:DF310" si="278">IF(COUNTIF(O288,"NA")+COUNTIF(R288,"NA")+COUNTIF(U288,"NA")+COUNTIF(X288,"NA")+COUNTIF(AA288,"NA")+COUNTIF(AD288,"NA")=COUNTA($O$135,$R$135,$U$135,$X$135,$AA$135,$AD$135),"NA",SUM(O288,R288,U288,X288,AA288,AD288))</f>
        <v>0</v>
      </c>
      <c r="DG288" s="627"/>
      <c r="DH288" s="627">
        <f t="shared" ref="DH288:DH310" si="279">IF($AH$280=$AJ$280,0,IF(OR(AND(DB288=0,DD288&gt;0),AND(DB288="NS",DF288&gt;0),AND(DB288="NS",DD288=0, DF288=0),AND(DB288="NA",DD288&gt;0,DF288=0)),1,IF(OR(AND(DB288&gt;0,DD288=2),AND(DB288="NS",DD288=2),AND(DB288="NS",DF288=0, DD288&gt;0), DB288=DF288),0,1)))</f>
        <v>0</v>
      </c>
      <c r="DI288" s="639"/>
      <c r="DJ288" s="274"/>
      <c r="DK288" s="627">
        <f t="shared" ref="DK288:DK310" si="280">J288</f>
        <v>0</v>
      </c>
      <c r="DL288" s="627"/>
      <c r="DM288" s="896">
        <f t="shared" ref="DM288:DM310" si="281">COUNTIF(M288,"NS")+COUNTIF(P288,"NS")+COUNTIF(S288,"NS")+COUNTIF(V288,"NS")+COUNTIF(Y288,"NS")+COUNTIF(AB288,"NS")</f>
        <v>0</v>
      </c>
      <c r="DN288" s="627"/>
      <c r="DO288" s="627">
        <f t="shared" ref="DO288:DO310" si="282">IF(COUNTIF(M288,"NA")+COUNTIF(P288,"NA")+COUNTIF(S288,"NA")+COUNTIF(V288,"NA")+COUNTIF(Y288,"NA")+COUNTIF(AB288,"NA")=COUNTA($M$135,$P$135,$S$135,$V$135,$Y$135,$AB$135),"NA",SUM(M288,P288,S288,V288,Y288,AB288))</f>
        <v>0</v>
      </c>
      <c r="DP288" s="627"/>
      <c r="DQ288" s="627">
        <f t="shared" ref="DQ288:DQ310" si="283">IF($AH$280=$AJ$280,0,IF(OR(AND(DK288=0,DM288&gt;0),AND(DK288="NS",DO288&gt;0),AND(DK288="NS",DM288=0, DO288=0),AND(DK288="NA",DM288&gt;0,DO288=0)),1,IF(OR(AND(DK288&gt;0,DM288=2),AND(DK288="NS",DM288=2),AND(DK288="NS",DO288=0, DM288&gt;0), DK288=DO288),0,1)))</f>
        <v>0</v>
      </c>
      <c r="DR288" s="639"/>
      <c r="DS288" s="274"/>
      <c r="DT288" s="747">
        <f t="shared" ref="DT288:DT310" si="284">IF(SUM(AN288,AW288,BF288,BO288,BX288,CG288,CP288,CY288,DH288,DQ288)=0,0,1)</f>
        <v>0</v>
      </c>
      <c r="DU288" s="748"/>
      <c r="DV288" s="639" t="str">
        <f>IF(DT288=0,"",IF(SUM($DT$284:DT288)=1,DX288,IF($DT$311&gt;SUM($DT$284:DT288),_xlfn.CONCAT(", ",DX288),IF($DT$311=SUM($DT$284:DT288),_xlfn.CONCAT(" y ",DX288,".")))))</f>
        <v/>
      </c>
      <c r="DW288" s="641" t="str">
        <f>IF(DU288=0,"", IF(SUM($AN288:DU$519)=1,DX288, IF($AN$526&gt;SUM($AN288:DU$519),_xlfn.CONCAT(", ",DX288), IF($AN$526=SUM($AN288:DU$519),_xlfn.CONCAT(" y ",DX288,".")))))</f>
        <v/>
      </c>
      <c r="DX288" s="639">
        <f t="shared" ref="DX288:DX310" si="285">_xlfn.NUMBERVALUE(C288)</f>
        <v>5</v>
      </c>
      <c r="DY288" s="641"/>
    </row>
    <row r="289" spans="1:129" s="72" customFormat="1" ht="15" customHeight="1">
      <c r="A289" s="131"/>
      <c r="B289"/>
      <c r="C289" s="281" t="s">
        <v>71</v>
      </c>
      <c r="D289" s="792" t="s">
        <v>299</v>
      </c>
      <c r="E289" s="793"/>
      <c r="F289" s="793"/>
      <c r="G289" s="793"/>
      <c r="H289" s="793"/>
      <c r="I289" s="793"/>
      <c r="J289" s="432"/>
      <c r="K289" s="432"/>
      <c r="L289" s="432"/>
      <c r="M289" s="432"/>
      <c r="N289" s="432"/>
      <c r="O289" s="432"/>
      <c r="P289" s="432"/>
      <c r="Q289" s="432"/>
      <c r="R289" s="432"/>
      <c r="S289" s="432"/>
      <c r="T289" s="432"/>
      <c r="U289" s="432"/>
      <c r="V289" s="432"/>
      <c r="W289" s="432"/>
      <c r="X289" s="432"/>
      <c r="Y289" s="432"/>
      <c r="Z289" s="432"/>
      <c r="AA289" s="432"/>
      <c r="AB289" s="432"/>
      <c r="AC289" s="432"/>
      <c r="AD289" s="432"/>
      <c r="AE289" s="12"/>
      <c r="AF289" s="122"/>
      <c r="AH289" s="627">
        <f t="shared" si="244"/>
        <v>0</v>
      </c>
      <c r="AI289" s="627"/>
      <c r="AJ289" s="627">
        <f t="shared" si="245"/>
        <v>0</v>
      </c>
      <c r="AK289" s="627"/>
      <c r="AL289" s="627">
        <f t="shared" si="246"/>
        <v>0</v>
      </c>
      <c r="AM289" s="627"/>
      <c r="AN289" s="627">
        <f t="shared" si="247"/>
        <v>0</v>
      </c>
      <c r="AO289" s="639"/>
      <c r="AP289" s="274"/>
      <c r="AQ289" s="641">
        <f t="shared" si="248"/>
        <v>0</v>
      </c>
      <c r="AR289" s="627"/>
      <c r="AS289" s="627">
        <f t="shared" si="249"/>
        <v>0</v>
      </c>
      <c r="AT289" s="627"/>
      <c r="AU289" s="627">
        <f t="shared" si="250"/>
        <v>0</v>
      </c>
      <c r="AV289" s="627"/>
      <c r="AW289" s="627">
        <f t="shared" si="251"/>
        <v>0</v>
      </c>
      <c r="AX289" s="639"/>
      <c r="AY289" s="274"/>
      <c r="AZ289" s="896">
        <f t="shared" si="252"/>
        <v>0</v>
      </c>
      <c r="BA289" s="627"/>
      <c r="BB289" s="627">
        <f t="shared" si="253"/>
        <v>0</v>
      </c>
      <c r="BC289" s="627"/>
      <c r="BD289" s="627">
        <f t="shared" si="254"/>
        <v>0</v>
      </c>
      <c r="BE289" s="627"/>
      <c r="BF289" s="627">
        <f t="shared" si="255"/>
        <v>0</v>
      </c>
      <c r="BG289" s="639"/>
      <c r="BH289" s="274"/>
      <c r="BI289" s="627">
        <f t="shared" si="256"/>
        <v>0</v>
      </c>
      <c r="BJ289" s="627"/>
      <c r="BK289" s="627">
        <f t="shared" si="257"/>
        <v>0</v>
      </c>
      <c r="BL289" s="627"/>
      <c r="BM289" s="627">
        <f t="shared" si="258"/>
        <v>0</v>
      </c>
      <c r="BN289" s="627"/>
      <c r="BO289" s="627">
        <f t="shared" si="259"/>
        <v>0</v>
      </c>
      <c r="BP289" s="639"/>
      <c r="BQ289" s="274"/>
      <c r="BR289" s="896">
        <f t="shared" si="260"/>
        <v>0</v>
      </c>
      <c r="BS289" s="627"/>
      <c r="BT289" s="627">
        <f t="shared" si="261"/>
        <v>0</v>
      </c>
      <c r="BU289" s="627"/>
      <c r="BV289" s="627">
        <f t="shared" si="262"/>
        <v>0</v>
      </c>
      <c r="BW289" s="627"/>
      <c r="BX289" s="627">
        <f t="shared" si="263"/>
        <v>0</v>
      </c>
      <c r="BY289" s="639"/>
      <c r="BZ289" s="274"/>
      <c r="CA289" s="627">
        <f t="shared" si="264"/>
        <v>0</v>
      </c>
      <c r="CB289" s="627"/>
      <c r="CC289" s="627">
        <f t="shared" si="265"/>
        <v>0</v>
      </c>
      <c r="CD289" s="627"/>
      <c r="CE289" s="627">
        <f t="shared" si="266"/>
        <v>0</v>
      </c>
      <c r="CF289" s="627"/>
      <c r="CG289" s="627">
        <f t="shared" si="267"/>
        <v>0</v>
      </c>
      <c r="CH289" s="639"/>
      <c r="CI289" s="274"/>
      <c r="CJ289" s="627">
        <f t="shared" si="268"/>
        <v>0</v>
      </c>
      <c r="CK289" s="627"/>
      <c r="CL289" s="627">
        <f t="shared" si="269"/>
        <v>0</v>
      </c>
      <c r="CM289" s="627"/>
      <c r="CN289" s="627">
        <f t="shared" si="270"/>
        <v>0</v>
      </c>
      <c r="CO289" s="627"/>
      <c r="CP289" s="627">
        <f t="shared" si="271"/>
        <v>0</v>
      </c>
      <c r="CQ289" s="639"/>
      <c r="CR289" s="274"/>
      <c r="CS289" s="627">
        <f t="shared" si="272"/>
        <v>0</v>
      </c>
      <c r="CT289" s="627"/>
      <c r="CU289" s="627">
        <f t="shared" si="273"/>
        <v>0</v>
      </c>
      <c r="CV289" s="627"/>
      <c r="CW289" s="627">
        <f t="shared" si="274"/>
        <v>0</v>
      </c>
      <c r="CX289" s="627"/>
      <c r="CY289" s="627">
        <f t="shared" si="275"/>
        <v>0</v>
      </c>
      <c r="CZ289" s="639"/>
      <c r="DA289" s="274"/>
      <c r="DB289" s="627">
        <f t="shared" si="276"/>
        <v>0</v>
      </c>
      <c r="DC289" s="627"/>
      <c r="DD289" s="627">
        <f t="shared" si="277"/>
        <v>0</v>
      </c>
      <c r="DE289" s="627"/>
      <c r="DF289" s="627">
        <f t="shared" si="278"/>
        <v>0</v>
      </c>
      <c r="DG289" s="627"/>
      <c r="DH289" s="627">
        <f t="shared" si="279"/>
        <v>0</v>
      </c>
      <c r="DI289" s="639"/>
      <c r="DJ289" s="274"/>
      <c r="DK289" s="627">
        <f t="shared" si="280"/>
        <v>0</v>
      </c>
      <c r="DL289" s="627"/>
      <c r="DM289" s="896">
        <f t="shared" si="281"/>
        <v>0</v>
      </c>
      <c r="DN289" s="627"/>
      <c r="DO289" s="627">
        <f t="shared" si="282"/>
        <v>0</v>
      </c>
      <c r="DP289" s="627"/>
      <c r="DQ289" s="627">
        <f t="shared" si="283"/>
        <v>0</v>
      </c>
      <c r="DR289" s="639"/>
      <c r="DS289" s="274"/>
      <c r="DT289" s="747">
        <f t="shared" si="284"/>
        <v>0</v>
      </c>
      <c r="DU289" s="748"/>
      <c r="DV289" s="639" t="str">
        <f>IF(DT289=0,"",IF(SUM($DT$284:DT289)=1,DX289,IF($DT$311&gt;SUM($DT$284:DT289),_xlfn.CONCAT(", ",DX289),IF($DT$311=SUM($DT$284:DT289),_xlfn.CONCAT(" y ",DX289,".")))))</f>
        <v/>
      </c>
      <c r="DW289" s="641" t="str">
        <f>IF(DU289=0,"", IF(SUM($AN289:DU$519)=1,DX289, IF($AN$526&gt;SUM($AN289:DU$519),_xlfn.CONCAT(", ",DX289), IF($AN$526=SUM($AN289:DU$519),_xlfn.CONCAT(" y ",DX289,".")))))</f>
        <v/>
      </c>
      <c r="DX289" s="639">
        <f t="shared" si="285"/>
        <v>6</v>
      </c>
      <c r="DY289" s="641"/>
    </row>
    <row r="290" spans="1:129" s="72" customFormat="1" ht="15" customHeight="1">
      <c r="A290" s="131"/>
      <c r="B290"/>
      <c r="C290" s="281" t="s">
        <v>72</v>
      </c>
      <c r="D290" s="792" t="s">
        <v>301</v>
      </c>
      <c r="E290" s="793"/>
      <c r="F290" s="793"/>
      <c r="G290" s="793"/>
      <c r="H290" s="793"/>
      <c r="I290" s="793"/>
      <c r="J290" s="432"/>
      <c r="K290" s="432"/>
      <c r="L290" s="432"/>
      <c r="M290" s="432"/>
      <c r="N290" s="432"/>
      <c r="O290" s="432"/>
      <c r="P290" s="432"/>
      <c r="Q290" s="432"/>
      <c r="R290" s="432"/>
      <c r="S290" s="432"/>
      <c r="T290" s="432"/>
      <c r="U290" s="432"/>
      <c r="V290" s="432"/>
      <c r="W290" s="432"/>
      <c r="X290" s="432"/>
      <c r="Y290" s="432"/>
      <c r="Z290" s="432"/>
      <c r="AA290" s="432"/>
      <c r="AB290" s="432"/>
      <c r="AC290" s="432"/>
      <c r="AD290" s="432"/>
      <c r="AE290" s="12"/>
      <c r="AF290" s="122"/>
      <c r="AH290" s="627">
        <f t="shared" si="244"/>
        <v>0</v>
      </c>
      <c r="AI290" s="627"/>
      <c r="AJ290" s="627">
        <f t="shared" si="245"/>
        <v>0</v>
      </c>
      <c r="AK290" s="627"/>
      <c r="AL290" s="627">
        <f t="shared" si="246"/>
        <v>0</v>
      </c>
      <c r="AM290" s="627"/>
      <c r="AN290" s="627">
        <f t="shared" si="247"/>
        <v>0</v>
      </c>
      <c r="AO290" s="639"/>
      <c r="AP290" s="274"/>
      <c r="AQ290" s="641">
        <f t="shared" si="248"/>
        <v>0</v>
      </c>
      <c r="AR290" s="627"/>
      <c r="AS290" s="627">
        <f t="shared" si="249"/>
        <v>0</v>
      </c>
      <c r="AT290" s="627"/>
      <c r="AU290" s="627">
        <f t="shared" si="250"/>
        <v>0</v>
      </c>
      <c r="AV290" s="627"/>
      <c r="AW290" s="627">
        <f t="shared" si="251"/>
        <v>0</v>
      </c>
      <c r="AX290" s="639"/>
      <c r="AY290" s="274"/>
      <c r="AZ290" s="896">
        <f t="shared" si="252"/>
        <v>0</v>
      </c>
      <c r="BA290" s="627"/>
      <c r="BB290" s="627">
        <f t="shared" si="253"/>
        <v>0</v>
      </c>
      <c r="BC290" s="627"/>
      <c r="BD290" s="627">
        <f t="shared" si="254"/>
        <v>0</v>
      </c>
      <c r="BE290" s="627"/>
      <c r="BF290" s="627">
        <f t="shared" si="255"/>
        <v>0</v>
      </c>
      <c r="BG290" s="639"/>
      <c r="BH290" s="274"/>
      <c r="BI290" s="627">
        <f t="shared" si="256"/>
        <v>0</v>
      </c>
      <c r="BJ290" s="627"/>
      <c r="BK290" s="627">
        <f t="shared" si="257"/>
        <v>0</v>
      </c>
      <c r="BL290" s="627"/>
      <c r="BM290" s="627">
        <f t="shared" si="258"/>
        <v>0</v>
      </c>
      <c r="BN290" s="627"/>
      <c r="BO290" s="627">
        <f t="shared" si="259"/>
        <v>0</v>
      </c>
      <c r="BP290" s="639"/>
      <c r="BQ290" s="274"/>
      <c r="BR290" s="896">
        <f t="shared" si="260"/>
        <v>0</v>
      </c>
      <c r="BS290" s="627"/>
      <c r="BT290" s="627">
        <f t="shared" si="261"/>
        <v>0</v>
      </c>
      <c r="BU290" s="627"/>
      <c r="BV290" s="627">
        <f t="shared" si="262"/>
        <v>0</v>
      </c>
      <c r="BW290" s="627"/>
      <c r="BX290" s="627">
        <f t="shared" si="263"/>
        <v>0</v>
      </c>
      <c r="BY290" s="639"/>
      <c r="BZ290" s="274"/>
      <c r="CA290" s="627">
        <f t="shared" si="264"/>
        <v>0</v>
      </c>
      <c r="CB290" s="627"/>
      <c r="CC290" s="627">
        <f t="shared" si="265"/>
        <v>0</v>
      </c>
      <c r="CD290" s="627"/>
      <c r="CE290" s="627">
        <f t="shared" si="266"/>
        <v>0</v>
      </c>
      <c r="CF290" s="627"/>
      <c r="CG290" s="627">
        <f t="shared" si="267"/>
        <v>0</v>
      </c>
      <c r="CH290" s="639"/>
      <c r="CI290" s="274"/>
      <c r="CJ290" s="627">
        <f t="shared" si="268"/>
        <v>0</v>
      </c>
      <c r="CK290" s="627"/>
      <c r="CL290" s="627">
        <f t="shared" si="269"/>
        <v>0</v>
      </c>
      <c r="CM290" s="627"/>
      <c r="CN290" s="627">
        <f t="shared" si="270"/>
        <v>0</v>
      </c>
      <c r="CO290" s="627"/>
      <c r="CP290" s="627">
        <f t="shared" si="271"/>
        <v>0</v>
      </c>
      <c r="CQ290" s="639"/>
      <c r="CR290" s="274"/>
      <c r="CS290" s="627">
        <f t="shared" si="272"/>
        <v>0</v>
      </c>
      <c r="CT290" s="627"/>
      <c r="CU290" s="627">
        <f t="shared" si="273"/>
        <v>0</v>
      </c>
      <c r="CV290" s="627"/>
      <c r="CW290" s="627">
        <f t="shared" si="274"/>
        <v>0</v>
      </c>
      <c r="CX290" s="627"/>
      <c r="CY290" s="627">
        <f t="shared" si="275"/>
        <v>0</v>
      </c>
      <c r="CZ290" s="639"/>
      <c r="DA290" s="274"/>
      <c r="DB290" s="627">
        <f t="shared" si="276"/>
        <v>0</v>
      </c>
      <c r="DC290" s="627"/>
      <c r="DD290" s="627">
        <f t="shared" si="277"/>
        <v>0</v>
      </c>
      <c r="DE290" s="627"/>
      <c r="DF290" s="627">
        <f t="shared" si="278"/>
        <v>0</v>
      </c>
      <c r="DG290" s="627"/>
      <c r="DH290" s="627">
        <f t="shared" si="279"/>
        <v>0</v>
      </c>
      <c r="DI290" s="639"/>
      <c r="DJ290" s="274"/>
      <c r="DK290" s="627">
        <f t="shared" si="280"/>
        <v>0</v>
      </c>
      <c r="DL290" s="627"/>
      <c r="DM290" s="896">
        <f t="shared" si="281"/>
        <v>0</v>
      </c>
      <c r="DN290" s="627"/>
      <c r="DO290" s="627">
        <f t="shared" si="282"/>
        <v>0</v>
      </c>
      <c r="DP290" s="627"/>
      <c r="DQ290" s="627">
        <f t="shared" si="283"/>
        <v>0</v>
      </c>
      <c r="DR290" s="639"/>
      <c r="DS290" s="274"/>
      <c r="DT290" s="747">
        <f t="shared" si="284"/>
        <v>0</v>
      </c>
      <c r="DU290" s="748"/>
      <c r="DV290" s="639" t="str">
        <f>IF(DT290=0,"",IF(SUM($DT$284:DT290)=1,DX290,IF($DT$311&gt;SUM($DT$284:DT290),_xlfn.CONCAT(", ",DX290),IF($DT$311=SUM($DT$284:DT290),_xlfn.CONCAT(" y ",DX290,".")))))</f>
        <v/>
      </c>
      <c r="DW290" s="641" t="str">
        <f>IF(DU290=0,"", IF(SUM($AN290:DU$519)=1,DX290, IF($AN$526&gt;SUM($AN290:DU$519),_xlfn.CONCAT(", ",DX290), IF($AN$526=SUM($AN290:DU$519),_xlfn.CONCAT(" y ",DX290,".")))))</f>
        <v/>
      </c>
      <c r="DX290" s="639">
        <f t="shared" si="285"/>
        <v>7</v>
      </c>
      <c r="DY290" s="641"/>
    </row>
    <row r="291" spans="1:129" s="72" customFormat="1" ht="15" customHeight="1">
      <c r="A291" s="131"/>
      <c r="B291"/>
      <c r="C291" s="281" t="s">
        <v>73</v>
      </c>
      <c r="D291" s="792" t="s">
        <v>303</v>
      </c>
      <c r="E291" s="793"/>
      <c r="F291" s="793"/>
      <c r="G291" s="793"/>
      <c r="H291" s="793"/>
      <c r="I291" s="793"/>
      <c r="J291" s="432"/>
      <c r="K291" s="432"/>
      <c r="L291" s="432"/>
      <c r="M291" s="432"/>
      <c r="N291" s="432"/>
      <c r="O291" s="432"/>
      <c r="P291" s="432"/>
      <c r="Q291" s="432"/>
      <c r="R291" s="432"/>
      <c r="S291" s="432"/>
      <c r="T291" s="432"/>
      <c r="U291" s="432"/>
      <c r="V291" s="432"/>
      <c r="W291" s="432"/>
      <c r="X291" s="432"/>
      <c r="Y291" s="432"/>
      <c r="Z291" s="432"/>
      <c r="AA291" s="432"/>
      <c r="AB291" s="432"/>
      <c r="AC291" s="432"/>
      <c r="AD291" s="432"/>
      <c r="AE291" s="12"/>
      <c r="AF291" s="122"/>
      <c r="AH291" s="627">
        <f t="shared" si="244"/>
        <v>0</v>
      </c>
      <c r="AI291" s="627"/>
      <c r="AJ291" s="627">
        <f t="shared" si="245"/>
        <v>0</v>
      </c>
      <c r="AK291" s="627"/>
      <c r="AL291" s="627">
        <f t="shared" si="246"/>
        <v>0</v>
      </c>
      <c r="AM291" s="627"/>
      <c r="AN291" s="627">
        <f t="shared" si="247"/>
        <v>0</v>
      </c>
      <c r="AO291" s="639"/>
      <c r="AP291" s="274"/>
      <c r="AQ291" s="641">
        <f t="shared" si="248"/>
        <v>0</v>
      </c>
      <c r="AR291" s="627"/>
      <c r="AS291" s="627">
        <f t="shared" si="249"/>
        <v>0</v>
      </c>
      <c r="AT291" s="627"/>
      <c r="AU291" s="627">
        <f t="shared" si="250"/>
        <v>0</v>
      </c>
      <c r="AV291" s="627"/>
      <c r="AW291" s="627">
        <f t="shared" si="251"/>
        <v>0</v>
      </c>
      <c r="AX291" s="639"/>
      <c r="AY291" s="274"/>
      <c r="AZ291" s="896">
        <f t="shared" si="252"/>
        <v>0</v>
      </c>
      <c r="BA291" s="627"/>
      <c r="BB291" s="627">
        <f t="shared" si="253"/>
        <v>0</v>
      </c>
      <c r="BC291" s="627"/>
      <c r="BD291" s="627">
        <f t="shared" si="254"/>
        <v>0</v>
      </c>
      <c r="BE291" s="627"/>
      <c r="BF291" s="627">
        <f t="shared" si="255"/>
        <v>0</v>
      </c>
      <c r="BG291" s="639"/>
      <c r="BH291" s="274"/>
      <c r="BI291" s="627">
        <f t="shared" si="256"/>
        <v>0</v>
      </c>
      <c r="BJ291" s="627"/>
      <c r="BK291" s="627">
        <f t="shared" si="257"/>
        <v>0</v>
      </c>
      <c r="BL291" s="627"/>
      <c r="BM291" s="627">
        <f t="shared" si="258"/>
        <v>0</v>
      </c>
      <c r="BN291" s="627"/>
      <c r="BO291" s="627">
        <f t="shared" si="259"/>
        <v>0</v>
      </c>
      <c r="BP291" s="639"/>
      <c r="BQ291" s="274"/>
      <c r="BR291" s="896">
        <f t="shared" si="260"/>
        <v>0</v>
      </c>
      <c r="BS291" s="627"/>
      <c r="BT291" s="627">
        <f t="shared" si="261"/>
        <v>0</v>
      </c>
      <c r="BU291" s="627"/>
      <c r="BV291" s="627">
        <f t="shared" si="262"/>
        <v>0</v>
      </c>
      <c r="BW291" s="627"/>
      <c r="BX291" s="627">
        <f t="shared" si="263"/>
        <v>0</v>
      </c>
      <c r="BY291" s="639"/>
      <c r="BZ291" s="274"/>
      <c r="CA291" s="627">
        <f t="shared" si="264"/>
        <v>0</v>
      </c>
      <c r="CB291" s="627"/>
      <c r="CC291" s="627">
        <f t="shared" si="265"/>
        <v>0</v>
      </c>
      <c r="CD291" s="627"/>
      <c r="CE291" s="627">
        <f t="shared" si="266"/>
        <v>0</v>
      </c>
      <c r="CF291" s="627"/>
      <c r="CG291" s="627">
        <f t="shared" si="267"/>
        <v>0</v>
      </c>
      <c r="CH291" s="639"/>
      <c r="CI291" s="274"/>
      <c r="CJ291" s="627">
        <f t="shared" si="268"/>
        <v>0</v>
      </c>
      <c r="CK291" s="627"/>
      <c r="CL291" s="627">
        <f t="shared" si="269"/>
        <v>0</v>
      </c>
      <c r="CM291" s="627"/>
      <c r="CN291" s="627">
        <f t="shared" si="270"/>
        <v>0</v>
      </c>
      <c r="CO291" s="627"/>
      <c r="CP291" s="627">
        <f t="shared" si="271"/>
        <v>0</v>
      </c>
      <c r="CQ291" s="639"/>
      <c r="CR291" s="274"/>
      <c r="CS291" s="627">
        <f t="shared" si="272"/>
        <v>0</v>
      </c>
      <c r="CT291" s="627"/>
      <c r="CU291" s="627">
        <f t="shared" si="273"/>
        <v>0</v>
      </c>
      <c r="CV291" s="627"/>
      <c r="CW291" s="627">
        <f t="shared" si="274"/>
        <v>0</v>
      </c>
      <c r="CX291" s="627"/>
      <c r="CY291" s="627">
        <f t="shared" si="275"/>
        <v>0</v>
      </c>
      <c r="CZ291" s="639"/>
      <c r="DA291" s="274"/>
      <c r="DB291" s="627">
        <f t="shared" si="276"/>
        <v>0</v>
      </c>
      <c r="DC291" s="627"/>
      <c r="DD291" s="627">
        <f t="shared" si="277"/>
        <v>0</v>
      </c>
      <c r="DE291" s="627"/>
      <c r="DF291" s="627">
        <f t="shared" si="278"/>
        <v>0</v>
      </c>
      <c r="DG291" s="627"/>
      <c r="DH291" s="627">
        <f t="shared" si="279"/>
        <v>0</v>
      </c>
      <c r="DI291" s="639"/>
      <c r="DJ291" s="274"/>
      <c r="DK291" s="627">
        <f t="shared" si="280"/>
        <v>0</v>
      </c>
      <c r="DL291" s="627"/>
      <c r="DM291" s="896">
        <f t="shared" si="281"/>
        <v>0</v>
      </c>
      <c r="DN291" s="627"/>
      <c r="DO291" s="627">
        <f t="shared" si="282"/>
        <v>0</v>
      </c>
      <c r="DP291" s="627"/>
      <c r="DQ291" s="627">
        <f t="shared" si="283"/>
        <v>0</v>
      </c>
      <c r="DR291" s="639"/>
      <c r="DS291" s="274"/>
      <c r="DT291" s="747">
        <f t="shared" si="284"/>
        <v>0</v>
      </c>
      <c r="DU291" s="748"/>
      <c r="DV291" s="639" t="str">
        <f>IF(DT291=0,"",IF(SUM($DT$284:DT291)=1,DX291,IF($DT$311&gt;SUM($DT$284:DT291),_xlfn.CONCAT(", ",DX291),IF($DT$311=SUM($DT$284:DT291),_xlfn.CONCAT(" y ",DX291,".")))))</f>
        <v/>
      </c>
      <c r="DW291" s="641" t="str">
        <f>IF(DU291=0,"", IF(SUM($AN291:DU$519)=1,DX291, IF($AN$526&gt;SUM($AN291:DU$519),_xlfn.CONCAT(", ",DX291), IF($AN$526=SUM($AN291:DU$519),_xlfn.CONCAT(" y ",DX291,".")))))</f>
        <v/>
      </c>
      <c r="DX291" s="639">
        <f t="shared" si="285"/>
        <v>8</v>
      </c>
      <c r="DY291" s="641"/>
    </row>
    <row r="292" spans="1:129" s="72" customFormat="1" ht="15" customHeight="1">
      <c r="A292" s="131"/>
      <c r="B292"/>
      <c r="C292" s="281" t="s">
        <v>74</v>
      </c>
      <c r="D292" s="792" t="s">
        <v>305</v>
      </c>
      <c r="E292" s="793"/>
      <c r="F292" s="793"/>
      <c r="G292" s="793"/>
      <c r="H292" s="793"/>
      <c r="I292" s="793"/>
      <c r="J292" s="432"/>
      <c r="K292" s="432"/>
      <c r="L292" s="432"/>
      <c r="M292" s="432"/>
      <c r="N292" s="432"/>
      <c r="O292" s="432"/>
      <c r="P292" s="432"/>
      <c r="Q292" s="432"/>
      <c r="R292" s="432"/>
      <c r="S292" s="432"/>
      <c r="T292" s="432"/>
      <c r="U292" s="432"/>
      <c r="V292" s="432"/>
      <c r="W292" s="432"/>
      <c r="X292" s="432"/>
      <c r="Y292" s="432"/>
      <c r="Z292" s="432"/>
      <c r="AA292" s="432"/>
      <c r="AB292" s="432"/>
      <c r="AC292" s="432"/>
      <c r="AD292" s="432"/>
      <c r="AE292" s="12"/>
      <c r="AF292" s="122"/>
      <c r="AH292" s="627">
        <f t="shared" si="244"/>
        <v>0</v>
      </c>
      <c r="AI292" s="627"/>
      <c r="AJ292" s="627">
        <f t="shared" si="245"/>
        <v>0</v>
      </c>
      <c r="AK292" s="627"/>
      <c r="AL292" s="627">
        <f t="shared" si="246"/>
        <v>0</v>
      </c>
      <c r="AM292" s="627"/>
      <c r="AN292" s="627">
        <f t="shared" si="247"/>
        <v>0</v>
      </c>
      <c r="AO292" s="639"/>
      <c r="AP292" s="274"/>
      <c r="AQ292" s="641">
        <f t="shared" si="248"/>
        <v>0</v>
      </c>
      <c r="AR292" s="627"/>
      <c r="AS292" s="627">
        <f t="shared" si="249"/>
        <v>0</v>
      </c>
      <c r="AT292" s="627"/>
      <c r="AU292" s="627">
        <f t="shared" si="250"/>
        <v>0</v>
      </c>
      <c r="AV292" s="627"/>
      <c r="AW292" s="627">
        <f t="shared" si="251"/>
        <v>0</v>
      </c>
      <c r="AX292" s="639"/>
      <c r="AY292" s="274"/>
      <c r="AZ292" s="896">
        <f t="shared" si="252"/>
        <v>0</v>
      </c>
      <c r="BA292" s="627"/>
      <c r="BB292" s="627">
        <f t="shared" si="253"/>
        <v>0</v>
      </c>
      <c r="BC292" s="627"/>
      <c r="BD292" s="627">
        <f t="shared" si="254"/>
        <v>0</v>
      </c>
      <c r="BE292" s="627"/>
      <c r="BF292" s="627">
        <f t="shared" si="255"/>
        <v>0</v>
      </c>
      <c r="BG292" s="639"/>
      <c r="BH292" s="274"/>
      <c r="BI292" s="627">
        <f t="shared" si="256"/>
        <v>0</v>
      </c>
      <c r="BJ292" s="627"/>
      <c r="BK292" s="627">
        <f t="shared" si="257"/>
        <v>0</v>
      </c>
      <c r="BL292" s="627"/>
      <c r="BM292" s="627">
        <f t="shared" si="258"/>
        <v>0</v>
      </c>
      <c r="BN292" s="627"/>
      <c r="BO292" s="627">
        <f t="shared" si="259"/>
        <v>0</v>
      </c>
      <c r="BP292" s="639"/>
      <c r="BQ292" s="274"/>
      <c r="BR292" s="896">
        <f t="shared" si="260"/>
        <v>0</v>
      </c>
      <c r="BS292" s="627"/>
      <c r="BT292" s="627">
        <f t="shared" si="261"/>
        <v>0</v>
      </c>
      <c r="BU292" s="627"/>
      <c r="BV292" s="627">
        <f t="shared" si="262"/>
        <v>0</v>
      </c>
      <c r="BW292" s="627"/>
      <c r="BX292" s="627">
        <f t="shared" si="263"/>
        <v>0</v>
      </c>
      <c r="BY292" s="639"/>
      <c r="BZ292" s="274"/>
      <c r="CA292" s="627">
        <f t="shared" si="264"/>
        <v>0</v>
      </c>
      <c r="CB292" s="627"/>
      <c r="CC292" s="627">
        <f t="shared" si="265"/>
        <v>0</v>
      </c>
      <c r="CD292" s="627"/>
      <c r="CE292" s="627">
        <f t="shared" si="266"/>
        <v>0</v>
      </c>
      <c r="CF292" s="627"/>
      <c r="CG292" s="627">
        <f t="shared" si="267"/>
        <v>0</v>
      </c>
      <c r="CH292" s="639"/>
      <c r="CI292" s="274"/>
      <c r="CJ292" s="627">
        <f t="shared" si="268"/>
        <v>0</v>
      </c>
      <c r="CK292" s="627"/>
      <c r="CL292" s="627">
        <f t="shared" si="269"/>
        <v>0</v>
      </c>
      <c r="CM292" s="627"/>
      <c r="CN292" s="627">
        <f t="shared" si="270"/>
        <v>0</v>
      </c>
      <c r="CO292" s="627"/>
      <c r="CP292" s="627">
        <f t="shared" si="271"/>
        <v>0</v>
      </c>
      <c r="CQ292" s="639"/>
      <c r="CR292" s="274"/>
      <c r="CS292" s="627">
        <f t="shared" si="272"/>
        <v>0</v>
      </c>
      <c r="CT292" s="627"/>
      <c r="CU292" s="627">
        <f t="shared" si="273"/>
        <v>0</v>
      </c>
      <c r="CV292" s="627"/>
      <c r="CW292" s="627">
        <f t="shared" si="274"/>
        <v>0</v>
      </c>
      <c r="CX292" s="627"/>
      <c r="CY292" s="627">
        <f t="shared" si="275"/>
        <v>0</v>
      </c>
      <c r="CZ292" s="639"/>
      <c r="DA292" s="274"/>
      <c r="DB292" s="627">
        <f t="shared" si="276"/>
        <v>0</v>
      </c>
      <c r="DC292" s="627"/>
      <c r="DD292" s="627">
        <f t="shared" si="277"/>
        <v>0</v>
      </c>
      <c r="DE292" s="627"/>
      <c r="DF292" s="627">
        <f t="shared" si="278"/>
        <v>0</v>
      </c>
      <c r="DG292" s="627"/>
      <c r="DH292" s="627">
        <f t="shared" si="279"/>
        <v>0</v>
      </c>
      <c r="DI292" s="639"/>
      <c r="DJ292" s="274"/>
      <c r="DK292" s="627">
        <f t="shared" si="280"/>
        <v>0</v>
      </c>
      <c r="DL292" s="627"/>
      <c r="DM292" s="896">
        <f t="shared" si="281"/>
        <v>0</v>
      </c>
      <c r="DN292" s="627"/>
      <c r="DO292" s="627">
        <f t="shared" si="282"/>
        <v>0</v>
      </c>
      <c r="DP292" s="627"/>
      <c r="DQ292" s="627">
        <f t="shared" si="283"/>
        <v>0</v>
      </c>
      <c r="DR292" s="639"/>
      <c r="DS292" s="274"/>
      <c r="DT292" s="747">
        <f t="shared" si="284"/>
        <v>0</v>
      </c>
      <c r="DU292" s="748"/>
      <c r="DV292" s="639" t="str">
        <f>IF(DT292=0,"",IF(SUM($DT$284:DT292)=1,DX292,IF($DT$311&gt;SUM($DT$284:DT292),_xlfn.CONCAT(", ",DX292),IF($DT$311=SUM($DT$284:DT292),_xlfn.CONCAT(" y ",DX292,".")))))</f>
        <v/>
      </c>
      <c r="DW292" s="641" t="str">
        <f>IF(DU292=0,"", IF(SUM($AN292:DU$519)=1,DX292, IF($AN$526&gt;SUM($AN292:DU$519),_xlfn.CONCAT(", ",DX292), IF($AN$526=SUM($AN292:DU$519),_xlfn.CONCAT(" y ",DX292,".")))))</f>
        <v/>
      </c>
      <c r="DX292" s="639">
        <f t="shared" si="285"/>
        <v>9</v>
      </c>
      <c r="DY292" s="641"/>
    </row>
    <row r="293" spans="1:129" s="72" customFormat="1" ht="15" customHeight="1">
      <c r="A293" s="131"/>
      <c r="B293"/>
      <c r="C293" s="281" t="s">
        <v>75</v>
      </c>
      <c r="D293" s="792" t="s">
        <v>307</v>
      </c>
      <c r="E293" s="793"/>
      <c r="F293" s="793"/>
      <c r="G293" s="793"/>
      <c r="H293" s="793"/>
      <c r="I293" s="793"/>
      <c r="J293" s="432"/>
      <c r="K293" s="432"/>
      <c r="L293" s="432"/>
      <c r="M293" s="432"/>
      <c r="N293" s="432"/>
      <c r="O293" s="432"/>
      <c r="P293" s="432"/>
      <c r="Q293" s="432"/>
      <c r="R293" s="432"/>
      <c r="S293" s="432"/>
      <c r="T293" s="432"/>
      <c r="U293" s="432"/>
      <c r="V293" s="432"/>
      <c r="W293" s="432"/>
      <c r="X293" s="432"/>
      <c r="Y293" s="432"/>
      <c r="Z293" s="432"/>
      <c r="AA293" s="432"/>
      <c r="AB293" s="432"/>
      <c r="AC293" s="432"/>
      <c r="AD293" s="432"/>
      <c r="AE293" s="12"/>
      <c r="AF293" s="122"/>
      <c r="AH293" s="627">
        <f t="shared" si="244"/>
        <v>0</v>
      </c>
      <c r="AI293" s="627"/>
      <c r="AJ293" s="627">
        <f t="shared" si="245"/>
        <v>0</v>
      </c>
      <c r="AK293" s="627"/>
      <c r="AL293" s="627">
        <f t="shared" si="246"/>
        <v>0</v>
      </c>
      <c r="AM293" s="627"/>
      <c r="AN293" s="627">
        <f t="shared" si="247"/>
        <v>0</v>
      </c>
      <c r="AO293" s="639"/>
      <c r="AP293" s="274"/>
      <c r="AQ293" s="641">
        <f t="shared" si="248"/>
        <v>0</v>
      </c>
      <c r="AR293" s="627"/>
      <c r="AS293" s="627">
        <f t="shared" si="249"/>
        <v>0</v>
      </c>
      <c r="AT293" s="627"/>
      <c r="AU293" s="627">
        <f t="shared" si="250"/>
        <v>0</v>
      </c>
      <c r="AV293" s="627"/>
      <c r="AW293" s="627">
        <f t="shared" si="251"/>
        <v>0</v>
      </c>
      <c r="AX293" s="639"/>
      <c r="AY293" s="274"/>
      <c r="AZ293" s="896">
        <f t="shared" si="252"/>
        <v>0</v>
      </c>
      <c r="BA293" s="627"/>
      <c r="BB293" s="627">
        <f t="shared" si="253"/>
        <v>0</v>
      </c>
      <c r="BC293" s="627"/>
      <c r="BD293" s="627">
        <f t="shared" si="254"/>
        <v>0</v>
      </c>
      <c r="BE293" s="627"/>
      <c r="BF293" s="627">
        <f t="shared" si="255"/>
        <v>0</v>
      </c>
      <c r="BG293" s="639"/>
      <c r="BH293" s="274"/>
      <c r="BI293" s="627">
        <f t="shared" si="256"/>
        <v>0</v>
      </c>
      <c r="BJ293" s="627"/>
      <c r="BK293" s="627">
        <f t="shared" si="257"/>
        <v>0</v>
      </c>
      <c r="BL293" s="627"/>
      <c r="BM293" s="627">
        <f t="shared" si="258"/>
        <v>0</v>
      </c>
      <c r="BN293" s="627"/>
      <c r="BO293" s="627">
        <f t="shared" si="259"/>
        <v>0</v>
      </c>
      <c r="BP293" s="639"/>
      <c r="BQ293" s="274"/>
      <c r="BR293" s="896">
        <f t="shared" si="260"/>
        <v>0</v>
      </c>
      <c r="BS293" s="627"/>
      <c r="BT293" s="627">
        <f t="shared" si="261"/>
        <v>0</v>
      </c>
      <c r="BU293" s="627"/>
      <c r="BV293" s="627">
        <f t="shared" si="262"/>
        <v>0</v>
      </c>
      <c r="BW293" s="627"/>
      <c r="BX293" s="627">
        <f t="shared" si="263"/>
        <v>0</v>
      </c>
      <c r="BY293" s="639"/>
      <c r="BZ293" s="274"/>
      <c r="CA293" s="627">
        <f t="shared" si="264"/>
        <v>0</v>
      </c>
      <c r="CB293" s="627"/>
      <c r="CC293" s="627">
        <f t="shared" si="265"/>
        <v>0</v>
      </c>
      <c r="CD293" s="627"/>
      <c r="CE293" s="627">
        <f t="shared" si="266"/>
        <v>0</v>
      </c>
      <c r="CF293" s="627"/>
      <c r="CG293" s="627">
        <f t="shared" si="267"/>
        <v>0</v>
      </c>
      <c r="CH293" s="639"/>
      <c r="CI293" s="274"/>
      <c r="CJ293" s="627">
        <f t="shared" si="268"/>
        <v>0</v>
      </c>
      <c r="CK293" s="627"/>
      <c r="CL293" s="627">
        <f t="shared" si="269"/>
        <v>0</v>
      </c>
      <c r="CM293" s="627"/>
      <c r="CN293" s="627">
        <f t="shared" si="270"/>
        <v>0</v>
      </c>
      <c r="CO293" s="627"/>
      <c r="CP293" s="627">
        <f t="shared" si="271"/>
        <v>0</v>
      </c>
      <c r="CQ293" s="639"/>
      <c r="CR293" s="274"/>
      <c r="CS293" s="627">
        <f t="shared" si="272"/>
        <v>0</v>
      </c>
      <c r="CT293" s="627"/>
      <c r="CU293" s="627">
        <f t="shared" si="273"/>
        <v>0</v>
      </c>
      <c r="CV293" s="627"/>
      <c r="CW293" s="627">
        <f t="shared" si="274"/>
        <v>0</v>
      </c>
      <c r="CX293" s="627"/>
      <c r="CY293" s="627">
        <f t="shared" si="275"/>
        <v>0</v>
      </c>
      <c r="CZ293" s="639"/>
      <c r="DA293" s="274"/>
      <c r="DB293" s="627">
        <f t="shared" si="276"/>
        <v>0</v>
      </c>
      <c r="DC293" s="627"/>
      <c r="DD293" s="627">
        <f t="shared" si="277"/>
        <v>0</v>
      </c>
      <c r="DE293" s="627"/>
      <c r="DF293" s="627">
        <f t="shared" si="278"/>
        <v>0</v>
      </c>
      <c r="DG293" s="627"/>
      <c r="DH293" s="627">
        <f t="shared" si="279"/>
        <v>0</v>
      </c>
      <c r="DI293" s="639"/>
      <c r="DJ293" s="274"/>
      <c r="DK293" s="627">
        <f t="shared" si="280"/>
        <v>0</v>
      </c>
      <c r="DL293" s="627"/>
      <c r="DM293" s="896">
        <f t="shared" si="281"/>
        <v>0</v>
      </c>
      <c r="DN293" s="627"/>
      <c r="DO293" s="627">
        <f t="shared" si="282"/>
        <v>0</v>
      </c>
      <c r="DP293" s="627"/>
      <c r="DQ293" s="627">
        <f t="shared" si="283"/>
        <v>0</v>
      </c>
      <c r="DR293" s="639"/>
      <c r="DS293" s="274"/>
      <c r="DT293" s="747">
        <f t="shared" si="284"/>
        <v>0</v>
      </c>
      <c r="DU293" s="748"/>
      <c r="DV293" s="639" t="str">
        <f>IF(DT293=0,"",IF(SUM($DT$284:DT293)=1,DX293,IF($DT$311&gt;SUM($DT$284:DT293),_xlfn.CONCAT(", ",DX293),IF($DT$311=SUM($DT$284:DT293),_xlfn.CONCAT(" y ",DX293,".")))))</f>
        <v/>
      </c>
      <c r="DW293" s="641" t="str">
        <f>IF(DU293=0,"", IF(SUM($AN293:DU$519)=1,DX293, IF($AN$526&gt;SUM($AN293:DU$519),_xlfn.CONCAT(", ",DX293), IF($AN$526=SUM($AN293:DU$519),_xlfn.CONCAT(" y ",DX293,".")))))</f>
        <v/>
      </c>
      <c r="DX293" s="639">
        <f t="shared" si="285"/>
        <v>10</v>
      </c>
      <c r="DY293" s="641"/>
    </row>
    <row r="294" spans="1:129" s="72" customFormat="1" ht="15" customHeight="1">
      <c r="A294" s="131"/>
      <c r="B294"/>
      <c r="C294" s="281" t="s">
        <v>76</v>
      </c>
      <c r="D294" s="792" t="s">
        <v>309</v>
      </c>
      <c r="E294" s="793"/>
      <c r="F294" s="793"/>
      <c r="G294" s="793"/>
      <c r="H294" s="793"/>
      <c r="I294" s="793"/>
      <c r="J294" s="432"/>
      <c r="K294" s="432"/>
      <c r="L294" s="432"/>
      <c r="M294" s="432"/>
      <c r="N294" s="432"/>
      <c r="O294" s="432"/>
      <c r="P294" s="432"/>
      <c r="Q294" s="432"/>
      <c r="R294" s="432"/>
      <c r="S294" s="432"/>
      <c r="T294" s="432"/>
      <c r="U294" s="432"/>
      <c r="V294" s="432"/>
      <c r="W294" s="432"/>
      <c r="X294" s="432"/>
      <c r="Y294" s="432"/>
      <c r="Z294" s="432"/>
      <c r="AA294" s="432"/>
      <c r="AB294" s="432"/>
      <c r="AC294" s="432"/>
      <c r="AD294" s="432"/>
      <c r="AE294" s="12"/>
      <c r="AF294" s="122"/>
      <c r="AH294" s="627">
        <f t="shared" si="244"/>
        <v>0</v>
      </c>
      <c r="AI294" s="627"/>
      <c r="AJ294" s="627">
        <f t="shared" si="245"/>
        <v>0</v>
      </c>
      <c r="AK294" s="627"/>
      <c r="AL294" s="627">
        <f t="shared" si="246"/>
        <v>0</v>
      </c>
      <c r="AM294" s="627"/>
      <c r="AN294" s="627">
        <f t="shared" si="247"/>
        <v>0</v>
      </c>
      <c r="AO294" s="639"/>
      <c r="AP294" s="274"/>
      <c r="AQ294" s="641">
        <f t="shared" si="248"/>
        <v>0</v>
      </c>
      <c r="AR294" s="627"/>
      <c r="AS294" s="627">
        <f t="shared" si="249"/>
        <v>0</v>
      </c>
      <c r="AT294" s="627"/>
      <c r="AU294" s="627">
        <f t="shared" si="250"/>
        <v>0</v>
      </c>
      <c r="AV294" s="627"/>
      <c r="AW294" s="627">
        <f t="shared" si="251"/>
        <v>0</v>
      </c>
      <c r="AX294" s="639"/>
      <c r="AY294" s="274"/>
      <c r="AZ294" s="896">
        <f t="shared" si="252"/>
        <v>0</v>
      </c>
      <c r="BA294" s="627"/>
      <c r="BB294" s="627">
        <f t="shared" si="253"/>
        <v>0</v>
      </c>
      <c r="BC294" s="627"/>
      <c r="BD294" s="627">
        <f t="shared" si="254"/>
        <v>0</v>
      </c>
      <c r="BE294" s="627"/>
      <c r="BF294" s="627">
        <f t="shared" si="255"/>
        <v>0</v>
      </c>
      <c r="BG294" s="639"/>
      <c r="BH294" s="274"/>
      <c r="BI294" s="627">
        <f t="shared" si="256"/>
        <v>0</v>
      </c>
      <c r="BJ294" s="627"/>
      <c r="BK294" s="627">
        <f t="shared" si="257"/>
        <v>0</v>
      </c>
      <c r="BL294" s="627"/>
      <c r="BM294" s="627">
        <f t="shared" si="258"/>
        <v>0</v>
      </c>
      <c r="BN294" s="627"/>
      <c r="BO294" s="627">
        <f t="shared" si="259"/>
        <v>0</v>
      </c>
      <c r="BP294" s="639"/>
      <c r="BQ294" s="274"/>
      <c r="BR294" s="896">
        <f t="shared" si="260"/>
        <v>0</v>
      </c>
      <c r="BS294" s="627"/>
      <c r="BT294" s="627">
        <f t="shared" si="261"/>
        <v>0</v>
      </c>
      <c r="BU294" s="627"/>
      <c r="BV294" s="627">
        <f t="shared" si="262"/>
        <v>0</v>
      </c>
      <c r="BW294" s="627"/>
      <c r="BX294" s="627">
        <f t="shared" si="263"/>
        <v>0</v>
      </c>
      <c r="BY294" s="639"/>
      <c r="BZ294" s="274"/>
      <c r="CA294" s="627">
        <f t="shared" si="264"/>
        <v>0</v>
      </c>
      <c r="CB294" s="627"/>
      <c r="CC294" s="627">
        <f t="shared" si="265"/>
        <v>0</v>
      </c>
      <c r="CD294" s="627"/>
      <c r="CE294" s="627">
        <f t="shared" si="266"/>
        <v>0</v>
      </c>
      <c r="CF294" s="627"/>
      <c r="CG294" s="627">
        <f t="shared" si="267"/>
        <v>0</v>
      </c>
      <c r="CH294" s="639"/>
      <c r="CI294" s="274"/>
      <c r="CJ294" s="627">
        <f t="shared" si="268"/>
        <v>0</v>
      </c>
      <c r="CK294" s="627"/>
      <c r="CL294" s="627">
        <f t="shared" si="269"/>
        <v>0</v>
      </c>
      <c r="CM294" s="627"/>
      <c r="CN294" s="627">
        <f t="shared" si="270"/>
        <v>0</v>
      </c>
      <c r="CO294" s="627"/>
      <c r="CP294" s="627">
        <f t="shared" si="271"/>
        <v>0</v>
      </c>
      <c r="CQ294" s="639"/>
      <c r="CR294" s="274"/>
      <c r="CS294" s="627">
        <f t="shared" si="272"/>
        <v>0</v>
      </c>
      <c r="CT294" s="627"/>
      <c r="CU294" s="627">
        <f t="shared" si="273"/>
        <v>0</v>
      </c>
      <c r="CV294" s="627"/>
      <c r="CW294" s="627">
        <f t="shared" si="274"/>
        <v>0</v>
      </c>
      <c r="CX294" s="627"/>
      <c r="CY294" s="627">
        <f t="shared" si="275"/>
        <v>0</v>
      </c>
      <c r="CZ294" s="639"/>
      <c r="DA294" s="274"/>
      <c r="DB294" s="627">
        <f t="shared" si="276"/>
        <v>0</v>
      </c>
      <c r="DC294" s="627"/>
      <c r="DD294" s="627">
        <f t="shared" si="277"/>
        <v>0</v>
      </c>
      <c r="DE294" s="627"/>
      <c r="DF294" s="627">
        <f t="shared" si="278"/>
        <v>0</v>
      </c>
      <c r="DG294" s="627"/>
      <c r="DH294" s="627">
        <f t="shared" si="279"/>
        <v>0</v>
      </c>
      <c r="DI294" s="639"/>
      <c r="DJ294" s="274"/>
      <c r="DK294" s="627">
        <f t="shared" si="280"/>
        <v>0</v>
      </c>
      <c r="DL294" s="627"/>
      <c r="DM294" s="896">
        <f t="shared" si="281"/>
        <v>0</v>
      </c>
      <c r="DN294" s="627"/>
      <c r="DO294" s="627">
        <f t="shared" si="282"/>
        <v>0</v>
      </c>
      <c r="DP294" s="627"/>
      <c r="DQ294" s="627">
        <f t="shared" si="283"/>
        <v>0</v>
      </c>
      <c r="DR294" s="639"/>
      <c r="DS294" s="274"/>
      <c r="DT294" s="747">
        <f t="shared" si="284"/>
        <v>0</v>
      </c>
      <c r="DU294" s="748"/>
      <c r="DV294" s="639" t="str">
        <f>IF(DT294=0,"",IF(SUM($DT$284:DT294)=1,DX294,IF($DT$311&gt;SUM($DT$284:DT294),_xlfn.CONCAT(", ",DX294),IF($DT$311=SUM($DT$284:DT294),_xlfn.CONCAT(" y ",DX294,".")))))</f>
        <v/>
      </c>
      <c r="DW294" s="641" t="str">
        <f>IF(DU294=0,"", IF(SUM($AN294:DU$519)=1,DX294, IF($AN$526&gt;SUM($AN294:DU$519),_xlfn.CONCAT(", ",DX294), IF($AN$526=SUM($AN294:DU$519),_xlfn.CONCAT(" y ",DX294,".")))))</f>
        <v/>
      </c>
      <c r="DX294" s="639">
        <f t="shared" si="285"/>
        <v>11</v>
      </c>
      <c r="DY294" s="641"/>
    </row>
    <row r="295" spans="1:129" s="72" customFormat="1" ht="15" customHeight="1">
      <c r="A295" s="131"/>
      <c r="B295"/>
      <c r="C295" s="281" t="s">
        <v>77</v>
      </c>
      <c r="D295" s="792" t="s">
        <v>311</v>
      </c>
      <c r="E295" s="793"/>
      <c r="F295" s="793"/>
      <c r="G295" s="793"/>
      <c r="H295" s="793"/>
      <c r="I295" s="793"/>
      <c r="J295" s="432"/>
      <c r="K295" s="432"/>
      <c r="L295" s="432"/>
      <c r="M295" s="432"/>
      <c r="N295" s="432"/>
      <c r="O295" s="432"/>
      <c r="P295" s="432"/>
      <c r="Q295" s="432"/>
      <c r="R295" s="432"/>
      <c r="S295" s="432"/>
      <c r="T295" s="432"/>
      <c r="U295" s="432"/>
      <c r="V295" s="432"/>
      <c r="W295" s="432"/>
      <c r="X295" s="432"/>
      <c r="Y295" s="432"/>
      <c r="Z295" s="432"/>
      <c r="AA295" s="432"/>
      <c r="AB295" s="432"/>
      <c r="AC295" s="432"/>
      <c r="AD295" s="432"/>
      <c r="AE295" s="12"/>
      <c r="AF295" s="122"/>
      <c r="AH295" s="627">
        <f t="shared" si="244"/>
        <v>0</v>
      </c>
      <c r="AI295" s="627"/>
      <c r="AJ295" s="627">
        <f t="shared" si="245"/>
        <v>0</v>
      </c>
      <c r="AK295" s="627"/>
      <c r="AL295" s="627">
        <f t="shared" si="246"/>
        <v>0</v>
      </c>
      <c r="AM295" s="627"/>
      <c r="AN295" s="627">
        <f t="shared" si="247"/>
        <v>0</v>
      </c>
      <c r="AO295" s="639"/>
      <c r="AP295" s="274"/>
      <c r="AQ295" s="641">
        <f t="shared" si="248"/>
        <v>0</v>
      </c>
      <c r="AR295" s="627"/>
      <c r="AS295" s="627">
        <f t="shared" si="249"/>
        <v>0</v>
      </c>
      <c r="AT295" s="627"/>
      <c r="AU295" s="627">
        <f t="shared" si="250"/>
        <v>0</v>
      </c>
      <c r="AV295" s="627"/>
      <c r="AW295" s="627">
        <f t="shared" si="251"/>
        <v>0</v>
      </c>
      <c r="AX295" s="639"/>
      <c r="AY295" s="274"/>
      <c r="AZ295" s="896">
        <f t="shared" si="252"/>
        <v>0</v>
      </c>
      <c r="BA295" s="627"/>
      <c r="BB295" s="627">
        <f t="shared" si="253"/>
        <v>0</v>
      </c>
      <c r="BC295" s="627"/>
      <c r="BD295" s="627">
        <f t="shared" si="254"/>
        <v>0</v>
      </c>
      <c r="BE295" s="627"/>
      <c r="BF295" s="627">
        <f t="shared" si="255"/>
        <v>0</v>
      </c>
      <c r="BG295" s="639"/>
      <c r="BH295" s="274"/>
      <c r="BI295" s="627">
        <f t="shared" si="256"/>
        <v>0</v>
      </c>
      <c r="BJ295" s="627"/>
      <c r="BK295" s="627">
        <f t="shared" si="257"/>
        <v>0</v>
      </c>
      <c r="BL295" s="627"/>
      <c r="BM295" s="627">
        <f t="shared" si="258"/>
        <v>0</v>
      </c>
      <c r="BN295" s="627"/>
      <c r="BO295" s="627">
        <f t="shared" si="259"/>
        <v>0</v>
      </c>
      <c r="BP295" s="639"/>
      <c r="BQ295" s="274"/>
      <c r="BR295" s="896">
        <f t="shared" si="260"/>
        <v>0</v>
      </c>
      <c r="BS295" s="627"/>
      <c r="BT295" s="627">
        <f t="shared" si="261"/>
        <v>0</v>
      </c>
      <c r="BU295" s="627"/>
      <c r="BV295" s="627">
        <f t="shared" si="262"/>
        <v>0</v>
      </c>
      <c r="BW295" s="627"/>
      <c r="BX295" s="627">
        <f t="shared" si="263"/>
        <v>0</v>
      </c>
      <c r="BY295" s="639"/>
      <c r="BZ295" s="274"/>
      <c r="CA295" s="627">
        <f t="shared" si="264"/>
        <v>0</v>
      </c>
      <c r="CB295" s="627"/>
      <c r="CC295" s="627">
        <f t="shared" si="265"/>
        <v>0</v>
      </c>
      <c r="CD295" s="627"/>
      <c r="CE295" s="627">
        <f t="shared" si="266"/>
        <v>0</v>
      </c>
      <c r="CF295" s="627"/>
      <c r="CG295" s="627">
        <f t="shared" si="267"/>
        <v>0</v>
      </c>
      <c r="CH295" s="639"/>
      <c r="CI295" s="274"/>
      <c r="CJ295" s="627">
        <f t="shared" si="268"/>
        <v>0</v>
      </c>
      <c r="CK295" s="627"/>
      <c r="CL295" s="627">
        <f t="shared" si="269"/>
        <v>0</v>
      </c>
      <c r="CM295" s="627"/>
      <c r="CN295" s="627">
        <f t="shared" si="270"/>
        <v>0</v>
      </c>
      <c r="CO295" s="627"/>
      <c r="CP295" s="627">
        <f t="shared" si="271"/>
        <v>0</v>
      </c>
      <c r="CQ295" s="639"/>
      <c r="CR295" s="274"/>
      <c r="CS295" s="627">
        <f t="shared" si="272"/>
        <v>0</v>
      </c>
      <c r="CT295" s="627"/>
      <c r="CU295" s="627">
        <f t="shared" si="273"/>
        <v>0</v>
      </c>
      <c r="CV295" s="627"/>
      <c r="CW295" s="627">
        <f t="shared" si="274"/>
        <v>0</v>
      </c>
      <c r="CX295" s="627"/>
      <c r="CY295" s="627">
        <f t="shared" si="275"/>
        <v>0</v>
      </c>
      <c r="CZ295" s="639"/>
      <c r="DA295" s="274"/>
      <c r="DB295" s="627">
        <f t="shared" si="276"/>
        <v>0</v>
      </c>
      <c r="DC295" s="627"/>
      <c r="DD295" s="627">
        <f t="shared" si="277"/>
        <v>0</v>
      </c>
      <c r="DE295" s="627"/>
      <c r="DF295" s="627">
        <f t="shared" si="278"/>
        <v>0</v>
      </c>
      <c r="DG295" s="627"/>
      <c r="DH295" s="627">
        <f t="shared" si="279"/>
        <v>0</v>
      </c>
      <c r="DI295" s="639"/>
      <c r="DJ295" s="274"/>
      <c r="DK295" s="627">
        <f t="shared" si="280"/>
        <v>0</v>
      </c>
      <c r="DL295" s="627"/>
      <c r="DM295" s="896">
        <f t="shared" si="281"/>
        <v>0</v>
      </c>
      <c r="DN295" s="627"/>
      <c r="DO295" s="627">
        <f t="shared" si="282"/>
        <v>0</v>
      </c>
      <c r="DP295" s="627"/>
      <c r="DQ295" s="627">
        <f t="shared" si="283"/>
        <v>0</v>
      </c>
      <c r="DR295" s="639"/>
      <c r="DS295" s="274"/>
      <c r="DT295" s="747">
        <f t="shared" si="284"/>
        <v>0</v>
      </c>
      <c r="DU295" s="748"/>
      <c r="DV295" s="639" t="str">
        <f>IF(DT295=0,"",IF(SUM($DT$284:DT295)=1,DX295,IF($DT$311&gt;SUM($DT$284:DT295),_xlfn.CONCAT(", ",DX295),IF($DT$311=SUM($DT$284:DT295),_xlfn.CONCAT(" y ",DX295,".")))))</f>
        <v/>
      </c>
      <c r="DW295" s="641" t="str">
        <f>IF(DU295=0,"", IF(SUM($AN295:DU$519)=1,DX295, IF($AN$526&gt;SUM($AN295:DU$519),_xlfn.CONCAT(", ",DX295), IF($AN$526=SUM($AN295:DU$519),_xlfn.CONCAT(" y ",DX295,".")))))</f>
        <v/>
      </c>
      <c r="DX295" s="639">
        <f t="shared" si="285"/>
        <v>12</v>
      </c>
      <c r="DY295" s="641"/>
    </row>
    <row r="296" spans="1:129" s="72" customFormat="1" ht="15" customHeight="1">
      <c r="A296" s="131"/>
      <c r="B296"/>
      <c r="C296" s="281" t="s">
        <v>78</v>
      </c>
      <c r="D296" s="792" t="s">
        <v>314</v>
      </c>
      <c r="E296" s="793"/>
      <c r="F296" s="793"/>
      <c r="G296" s="793"/>
      <c r="H296" s="793"/>
      <c r="I296" s="793"/>
      <c r="J296" s="432"/>
      <c r="K296" s="432"/>
      <c r="L296" s="432"/>
      <c r="M296" s="432"/>
      <c r="N296" s="432"/>
      <c r="O296" s="432"/>
      <c r="P296" s="432"/>
      <c r="Q296" s="432"/>
      <c r="R296" s="432"/>
      <c r="S296" s="432"/>
      <c r="T296" s="432"/>
      <c r="U296" s="432"/>
      <c r="V296" s="432"/>
      <c r="W296" s="432"/>
      <c r="X296" s="432"/>
      <c r="Y296" s="432"/>
      <c r="Z296" s="432"/>
      <c r="AA296" s="432"/>
      <c r="AB296" s="432"/>
      <c r="AC296" s="432"/>
      <c r="AD296" s="432"/>
      <c r="AE296" s="12"/>
      <c r="AF296" s="122"/>
      <c r="AH296" s="627">
        <f t="shared" si="244"/>
        <v>0</v>
      </c>
      <c r="AI296" s="627"/>
      <c r="AJ296" s="627">
        <f t="shared" si="245"/>
        <v>0</v>
      </c>
      <c r="AK296" s="627"/>
      <c r="AL296" s="627">
        <f t="shared" si="246"/>
        <v>0</v>
      </c>
      <c r="AM296" s="627"/>
      <c r="AN296" s="627">
        <f t="shared" si="247"/>
        <v>0</v>
      </c>
      <c r="AO296" s="639"/>
      <c r="AP296" s="274"/>
      <c r="AQ296" s="641">
        <f t="shared" si="248"/>
        <v>0</v>
      </c>
      <c r="AR296" s="627"/>
      <c r="AS296" s="627">
        <f t="shared" si="249"/>
        <v>0</v>
      </c>
      <c r="AT296" s="627"/>
      <c r="AU296" s="627">
        <f t="shared" si="250"/>
        <v>0</v>
      </c>
      <c r="AV296" s="627"/>
      <c r="AW296" s="627">
        <f t="shared" si="251"/>
        <v>0</v>
      </c>
      <c r="AX296" s="639"/>
      <c r="AY296" s="274"/>
      <c r="AZ296" s="896">
        <f t="shared" si="252"/>
        <v>0</v>
      </c>
      <c r="BA296" s="627"/>
      <c r="BB296" s="627">
        <f t="shared" si="253"/>
        <v>0</v>
      </c>
      <c r="BC296" s="627"/>
      <c r="BD296" s="627">
        <f t="shared" si="254"/>
        <v>0</v>
      </c>
      <c r="BE296" s="627"/>
      <c r="BF296" s="627">
        <f t="shared" si="255"/>
        <v>0</v>
      </c>
      <c r="BG296" s="639"/>
      <c r="BH296" s="274"/>
      <c r="BI296" s="627">
        <f t="shared" si="256"/>
        <v>0</v>
      </c>
      <c r="BJ296" s="627"/>
      <c r="BK296" s="627">
        <f t="shared" si="257"/>
        <v>0</v>
      </c>
      <c r="BL296" s="627"/>
      <c r="BM296" s="627">
        <f t="shared" si="258"/>
        <v>0</v>
      </c>
      <c r="BN296" s="627"/>
      <c r="BO296" s="627">
        <f t="shared" si="259"/>
        <v>0</v>
      </c>
      <c r="BP296" s="639"/>
      <c r="BQ296" s="274"/>
      <c r="BR296" s="896">
        <f t="shared" si="260"/>
        <v>0</v>
      </c>
      <c r="BS296" s="627"/>
      <c r="BT296" s="627">
        <f t="shared" si="261"/>
        <v>0</v>
      </c>
      <c r="BU296" s="627"/>
      <c r="BV296" s="627">
        <f t="shared" si="262"/>
        <v>0</v>
      </c>
      <c r="BW296" s="627"/>
      <c r="BX296" s="627">
        <f t="shared" si="263"/>
        <v>0</v>
      </c>
      <c r="BY296" s="639"/>
      <c r="BZ296" s="274"/>
      <c r="CA296" s="627">
        <f t="shared" si="264"/>
        <v>0</v>
      </c>
      <c r="CB296" s="627"/>
      <c r="CC296" s="627">
        <f t="shared" si="265"/>
        <v>0</v>
      </c>
      <c r="CD296" s="627"/>
      <c r="CE296" s="627">
        <f t="shared" si="266"/>
        <v>0</v>
      </c>
      <c r="CF296" s="627"/>
      <c r="CG296" s="627">
        <f t="shared" si="267"/>
        <v>0</v>
      </c>
      <c r="CH296" s="639"/>
      <c r="CI296" s="274"/>
      <c r="CJ296" s="627">
        <f t="shared" si="268"/>
        <v>0</v>
      </c>
      <c r="CK296" s="627"/>
      <c r="CL296" s="627">
        <f t="shared" si="269"/>
        <v>0</v>
      </c>
      <c r="CM296" s="627"/>
      <c r="CN296" s="627">
        <f t="shared" si="270"/>
        <v>0</v>
      </c>
      <c r="CO296" s="627"/>
      <c r="CP296" s="627">
        <f t="shared" si="271"/>
        <v>0</v>
      </c>
      <c r="CQ296" s="639"/>
      <c r="CR296" s="274"/>
      <c r="CS296" s="627">
        <f t="shared" si="272"/>
        <v>0</v>
      </c>
      <c r="CT296" s="627"/>
      <c r="CU296" s="627">
        <f t="shared" si="273"/>
        <v>0</v>
      </c>
      <c r="CV296" s="627"/>
      <c r="CW296" s="627">
        <f t="shared" si="274"/>
        <v>0</v>
      </c>
      <c r="CX296" s="627"/>
      <c r="CY296" s="627">
        <f t="shared" si="275"/>
        <v>0</v>
      </c>
      <c r="CZ296" s="639"/>
      <c r="DA296" s="274"/>
      <c r="DB296" s="627">
        <f t="shared" si="276"/>
        <v>0</v>
      </c>
      <c r="DC296" s="627"/>
      <c r="DD296" s="627">
        <f t="shared" si="277"/>
        <v>0</v>
      </c>
      <c r="DE296" s="627"/>
      <c r="DF296" s="627">
        <f t="shared" si="278"/>
        <v>0</v>
      </c>
      <c r="DG296" s="627"/>
      <c r="DH296" s="627">
        <f t="shared" si="279"/>
        <v>0</v>
      </c>
      <c r="DI296" s="639"/>
      <c r="DJ296" s="274"/>
      <c r="DK296" s="627">
        <f t="shared" si="280"/>
        <v>0</v>
      </c>
      <c r="DL296" s="627"/>
      <c r="DM296" s="896">
        <f t="shared" si="281"/>
        <v>0</v>
      </c>
      <c r="DN296" s="627"/>
      <c r="DO296" s="627">
        <f t="shared" si="282"/>
        <v>0</v>
      </c>
      <c r="DP296" s="627"/>
      <c r="DQ296" s="627">
        <f t="shared" si="283"/>
        <v>0</v>
      </c>
      <c r="DR296" s="639"/>
      <c r="DS296" s="274"/>
      <c r="DT296" s="747">
        <f t="shared" si="284"/>
        <v>0</v>
      </c>
      <c r="DU296" s="748"/>
      <c r="DV296" s="639" t="str">
        <f>IF(DT296=0,"",IF(SUM($DT$284:DT296)=1,DX296,IF($DT$311&gt;SUM($DT$284:DT296),_xlfn.CONCAT(", ",DX296),IF($DT$311=SUM($DT$284:DT296),_xlfn.CONCAT(" y ",DX296,".")))))</f>
        <v/>
      </c>
      <c r="DW296" s="641" t="str">
        <f>IF(DU296=0,"", IF(SUM($AN296:DU$519)=1,DX296, IF($AN$526&gt;SUM($AN296:DU$519),_xlfn.CONCAT(", ",DX296), IF($AN$526=SUM($AN296:DU$519),_xlfn.CONCAT(" y ",DX296,".")))))</f>
        <v/>
      </c>
      <c r="DX296" s="639">
        <f t="shared" si="285"/>
        <v>13</v>
      </c>
      <c r="DY296" s="641"/>
    </row>
    <row r="297" spans="1:129" s="72" customFormat="1" ht="15" customHeight="1">
      <c r="A297" s="131"/>
      <c r="B297"/>
      <c r="C297" s="281" t="s">
        <v>79</v>
      </c>
      <c r="D297" s="792" t="s">
        <v>660</v>
      </c>
      <c r="E297" s="793"/>
      <c r="F297" s="793"/>
      <c r="G297" s="793"/>
      <c r="H297" s="793"/>
      <c r="I297" s="793"/>
      <c r="J297" s="432"/>
      <c r="K297" s="432"/>
      <c r="L297" s="432"/>
      <c r="M297" s="432"/>
      <c r="N297" s="432"/>
      <c r="O297" s="432"/>
      <c r="P297" s="432"/>
      <c r="Q297" s="432"/>
      <c r="R297" s="432"/>
      <c r="S297" s="432"/>
      <c r="T297" s="432"/>
      <c r="U297" s="432"/>
      <c r="V297" s="432"/>
      <c r="W297" s="432"/>
      <c r="X297" s="432"/>
      <c r="Y297" s="432"/>
      <c r="Z297" s="432"/>
      <c r="AA297" s="432"/>
      <c r="AB297" s="432"/>
      <c r="AC297" s="432"/>
      <c r="AD297" s="432"/>
      <c r="AE297" s="12"/>
      <c r="AF297" s="122"/>
      <c r="AH297" s="627">
        <f t="shared" si="244"/>
        <v>0</v>
      </c>
      <c r="AI297" s="627"/>
      <c r="AJ297" s="627">
        <f t="shared" si="245"/>
        <v>0</v>
      </c>
      <c r="AK297" s="627"/>
      <c r="AL297" s="627">
        <f t="shared" si="246"/>
        <v>0</v>
      </c>
      <c r="AM297" s="627"/>
      <c r="AN297" s="627">
        <f t="shared" si="247"/>
        <v>0</v>
      </c>
      <c r="AO297" s="639"/>
      <c r="AP297" s="274"/>
      <c r="AQ297" s="641">
        <f t="shared" si="248"/>
        <v>0</v>
      </c>
      <c r="AR297" s="627"/>
      <c r="AS297" s="627">
        <f t="shared" si="249"/>
        <v>0</v>
      </c>
      <c r="AT297" s="627"/>
      <c r="AU297" s="627">
        <f t="shared" si="250"/>
        <v>0</v>
      </c>
      <c r="AV297" s="627"/>
      <c r="AW297" s="627">
        <f t="shared" si="251"/>
        <v>0</v>
      </c>
      <c r="AX297" s="639"/>
      <c r="AY297" s="274"/>
      <c r="AZ297" s="896">
        <f t="shared" si="252"/>
        <v>0</v>
      </c>
      <c r="BA297" s="627"/>
      <c r="BB297" s="627">
        <f t="shared" si="253"/>
        <v>0</v>
      </c>
      <c r="BC297" s="627"/>
      <c r="BD297" s="627">
        <f t="shared" si="254"/>
        <v>0</v>
      </c>
      <c r="BE297" s="627"/>
      <c r="BF297" s="627">
        <f t="shared" si="255"/>
        <v>0</v>
      </c>
      <c r="BG297" s="639"/>
      <c r="BH297" s="274"/>
      <c r="BI297" s="627">
        <f t="shared" si="256"/>
        <v>0</v>
      </c>
      <c r="BJ297" s="627"/>
      <c r="BK297" s="627">
        <f t="shared" si="257"/>
        <v>0</v>
      </c>
      <c r="BL297" s="627"/>
      <c r="BM297" s="627">
        <f t="shared" si="258"/>
        <v>0</v>
      </c>
      <c r="BN297" s="627"/>
      <c r="BO297" s="627">
        <f t="shared" si="259"/>
        <v>0</v>
      </c>
      <c r="BP297" s="639"/>
      <c r="BQ297" s="274"/>
      <c r="BR297" s="896">
        <f t="shared" si="260"/>
        <v>0</v>
      </c>
      <c r="BS297" s="627"/>
      <c r="BT297" s="627">
        <f t="shared" si="261"/>
        <v>0</v>
      </c>
      <c r="BU297" s="627"/>
      <c r="BV297" s="627">
        <f t="shared" si="262"/>
        <v>0</v>
      </c>
      <c r="BW297" s="627"/>
      <c r="BX297" s="627">
        <f t="shared" si="263"/>
        <v>0</v>
      </c>
      <c r="BY297" s="639"/>
      <c r="BZ297" s="274"/>
      <c r="CA297" s="627">
        <f t="shared" si="264"/>
        <v>0</v>
      </c>
      <c r="CB297" s="627"/>
      <c r="CC297" s="627">
        <f t="shared" si="265"/>
        <v>0</v>
      </c>
      <c r="CD297" s="627"/>
      <c r="CE297" s="627">
        <f t="shared" si="266"/>
        <v>0</v>
      </c>
      <c r="CF297" s="627"/>
      <c r="CG297" s="627">
        <f t="shared" si="267"/>
        <v>0</v>
      </c>
      <c r="CH297" s="639"/>
      <c r="CI297" s="274"/>
      <c r="CJ297" s="627">
        <f t="shared" si="268"/>
        <v>0</v>
      </c>
      <c r="CK297" s="627"/>
      <c r="CL297" s="627">
        <f t="shared" si="269"/>
        <v>0</v>
      </c>
      <c r="CM297" s="627"/>
      <c r="CN297" s="627">
        <f t="shared" si="270"/>
        <v>0</v>
      </c>
      <c r="CO297" s="627"/>
      <c r="CP297" s="627">
        <f t="shared" si="271"/>
        <v>0</v>
      </c>
      <c r="CQ297" s="639"/>
      <c r="CR297" s="274"/>
      <c r="CS297" s="627">
        <f t="shared" si="272"/>
        <v>0</v>
      </c>
      <c r="CT297" s="627"/>
      <c r="CU297" s="627">
        <f t="shared" si="273"/>
        <v>0</v>
      </c>
      <c r="CV297" s="627"/>
      <c r="CW297" s="627">
        <f t="shared" si="274"/>
        <v>0</v>
      </c>
      <c r="CX297" s="627"/>
      <c r="CY297" s="627">
        <f t="shared" si="275"/>
        <v>0</v>
      </c>
      <c r="CZ297" s="639"/>
      <c r="DA297" s="274"/>
      <c r="DB297" s="627">
        <f t="shared" si="276"/>
        <v>0</v>
      </c>
      <c r="DC297" s="627"/>
      <c r="DD297" s="627">
        <f t="shared" si="277"/>
        <v>0</v>
      </c>
      <c r="DE297" s="627"/>
      <c r="DF297" s="627">
        <f t="shared" si="278"/>
        <v>0</v>
      </c>
      <c r="DG297" s="627"/>
      <c r="DH297" s="627">
        <f t="shared" si="279"/>
        <v>0</v>
      </c>
      <c r="DI297" s="639"/>
      <c r="DJ297" s="274"/>
      <c r="DK297" s="627">
        <f t="shared" si="280"/>
        <v>0</v>
      </c>
      <c r="DL297" s="627"/>
      <c r="DM297" s="896">
        <f t="shared" si="281"/>
        <v>0</v>
      </c>
      <c r="DN297" s="627"/>
      <c r="DO297" s="627">
        <f t="shared" si="282"/>
        <v>0</v>
      </c>
      <c r="DP297" s="627"/>
      <c r="DQ297" s="627">
        <f t="shared" si="283"/>
        <v>0</v>
      </c>
      <c r="DR297" s="639"/>
      <c r="DS297" s="274"/>
      <c r="DT297" s="747">
        <f t="shared" si="284"/>
        <v>0</v>
      </c>
      <c r="DU297" s="748"/>
      <c r="DV297" s="639" t="str">
        <f>IF(DT297=0,"",IF(SUM($DT$284:DT297)=1,DX297,IF($DT$311&gt;SUM($DT$284:DT297),_xlfn.CONCAT(", ",DX297),IF($DT$311=SUM($DT$284:DT297),_xlfn.CONCAT(" y ",DX297,".")))))</f>
        <v/>
      </c>
      <c r="DW297" s="641" t="str">
        <f>IF(DU297=0,"", IF(SUM($AN297:DU$519)=1,DX297, IF($AN$526&gt;SUM($AN297:DU$519),_xlfn.CONCAT(", ",DX297), IF($AN$526=SUM($AN297:DU$519),_xlfn.CONCAT(" y ",DX297,".")))))</f>
        <v/>
      </c>
      <c r="DX297" s="639">
        <f t="shared" si="285"/>
        <v>14</v>
      </c>
      <c r="DY297" s="641"/>
    </row>
    <row r="298" spans="1:129" s="72" customFormat="1" ht="15" customHeight="1">
      <c r="A298" s="131"/>
      <c r="B298"/>
      <c r="C298" s="281" t="s">
        <v>80</v>
      </c>
      <c r="D298" s="792" t="s">
        <v>318</v>
      </c>
      <c r="E298" s="793"/>
      <c r="F298" s="793"/>
      <c r="G298" s="793"/>
      <c r="H298" s="793"/>
      <c r="I298" s="793"/>
      <c r="J298" s="432"/>
      <c r="K298" s="432"/>
      <c r="L298" s="432"/>
      <c r="M298" s="432"/>
      <c r="N298" s="432"/>
      <c r="O298" s="432"/>
      <c r="P298" s="432"/>
      <c r="Q298" s="432"/>
      <c r="R298" s="432"/>
      <c r="S298" s="432"/>
      <c r="T298" s="432"/>
      <c r="U298" s="432"/>
      <c r="V298" s="432"/>
      <c r="W298" s="432"/>
      <c r="X298" s="432"/>
      <c r="Y298" s="432"/>
      <c r="Z298" s="432"/>
      <c r="AA298" s="432"/>
      <c r="AB298" s="432"/>
      <c r="AC298" s="432"/>
      <c r="AD298" s="432"/>
      <c r="AE298" s="12"/>
      <c r="AF298" s="122"/>
      <c r="AH298" s="627">
        <f t="shared" si="244"/>
        <v>0</v>
      </c>
      <c r="AI298" s="627"/>
      <c r="AJ298" s="627">
        <f t="shared" si="245"/>
        <v>0</v>
      </c>
      <c r="AK298" s="627"/>
      <c r="AL298" s="627">
        <f t="shared" si="246"/>
        <v>0</v>
      </c>
      <c r="AM298" s="627"/>
      <c r="AN298" s="627">
        <f t="shared" si="247"/>
        <v>0</v>
      </c>
      <c r="AO298" s="639"/>
      <c r="AP298" s="274"/>
      <c r="AQ298" s="641">
        <f t="shared" si="248"/>
        <v>0</v>
      </c>
      <c r="AR298" s="627"/>
      <c r="AS298" s="627">
        <f t="shared" si="249"/>
        <v>0</v>
      </c>
      <c r="AT298" s="627"/>
      <c r="AU298" s="627">
        <f t="shared" si="250"/>
        <v>0</v>
      </c>
      <c r="AV298" s="627"/>
      <c r="AW298" s="627">
        <f t="shared" si="251"/>
        <v>0</v>
      </c>
      <c r="AX298" s="639"/>
      <c r="AY298" s="274"/>
      <c r="AZ298" s="896">
        <f t="shared" si="252"/>
        <v>0</v>
      </c>
      <c r="BA298" s="627"/>
      <c r="BB298" s="627">
        <f t="shared" si="253"/>
        <v>0</v>
      </c>
      <c r="BC298" s="627"/>
      <c r="BD298" s="627">
        <f t="shared" si="254"/>
        <v>0</v>
      </c>
      <c r="BE298" s="627"/>
      <c r="BF298" s="627">
        <f t="shared" si="255"/>
        <v>0</v>
      </c>
      <c r="BG298" s="639"/>
      <c r="BH298" s="274"/>
      <c r="BI298" s="627">
        <f t="shared" si="256"/>
        <v>0</v>
      </c>
      <c r="BJ298" s="627"/>
      <c r="BK298" s="627">
        <f t="shared" si="257"/>
        <v>0</v>
      </c>
      <c r="BL298" s="627"/>
      <c r="BM298" s="627">
        <f t="shared" si="258"/>
        <v>0</v>
      </c>
      <c r="BN298" s="627"/>
      <c r="BO298" s="627">
        <f t="shared" si="259"/>
        <v>0</v>
      </c>
      <c r="BP298" s="639"/>
      <c r="BQ298" s="274"/>
      <c r="BR298" s="896">
        <f t="shared" si="260"/>
        <v>0</v>
      </c>
      <c r="BS298" s="627"/>
      <c r="BT298" s="627">
        <f t="shared" si="261"/>
        <v>0</v>
      </c>
      <c r="BU298" s="627"/>
      <c r="BV298" s="627">
        <f t="shared" si="262"/>
        <v>0</v>
      </c>
      <c r="BW298" s="627"/>
      <c r="BX298" s="627">
        <f t="shared" si="263"/>
        <v>0</v>
      </c>
      <c r="BY298" s="639"/>
      <c r="BZ298" s="274"/>
      <c r="CA298" s="627">
        <f t="shared" si="264"/>
        <v>0</v>
      </c>
      <c r="CB298" s="627"/>
      <c r="CC298" s="627">
        <f t="shared" si="265"/>
        <v>0</v>
      </c>
      <c r="CD298" s="627"/>
      <c r="CE298" s="627">
        <f t="shared" si="266"/>
        <v>0</v>
      </c>
      <c r="CF298" s="627"/>
      <c r="CG298" s="627">
        <f t="shared" si="267"/>
        <v>0</v>
      </c>
      <c r="CH298" s="639"/>
      <c r="CI298" s="274"/>
      <c r="CJ298" s="627">
        <f t="shared" si="268"/>
        <v>0</v>
      </c>
      <c r="CK298" s="627"/>
      <c r="CL298" s="627">
        <f t="shared" si="269"/>
        <v>0</v>
      </c>
      <c r="CM298" s="627"/>
      <c r="CN298" s="627">
        <f t="shared" si="270"/>
        <v>0</v>
      </c>
      <c r="CO298" s="627"/>
      <c r="CP298" s="627">
        <f t="shared" si="271"/>
        <v>0</v>
      </c>
      <c r="CQ298" s="639"/>
      <c r="CR298" s="274"/>
      <c r="CS298" s="627">
        <f t="shared" si="272"/>
        <v>0</v>
      </c>
      <c r="CT298" s="627"/>
      <c r="CU298" s="627">
        <f t="shared" si="273"/>
        <v>0</v>
      </c>
      <c r="CV298" s="627"/>
      <c r="CW298" s="627">
        <f t="shared" si="274"/>
        <v>0</v>
      </c>
      <c r="CX298" s="627"/>
      <c r="CY298" s="627">
        <f t="shared" si="275"/>
        <v>0</v>
      </c>
      <c r="CZ298" s="639"/>
      <c r="DA298" s="274"/>
      <c r="DB298" s="627">
        <f t="shared" si="276"/>
        <v>0</v>
      </c>
      <c r="DC298" s="627"/>
      <c r="DD298" s="627">
        <f t="shared" si="277"/>
        <v>0</v>
      </c>
      <c r="DE298" s="627"/>
      <c r="DF298" s="627">
        <f t="shared" si="278"/>
        <v>0</v>
      </c>
      <c r="DG298" s="627"/>
      <c r="DH298" s="627">
        <f t="shared" si="279"/>
        <v>0</v>
      </c>
      <c r="DI298" s="639"/>
      <c r="DJ298" s="274"/>
      <c r="DK298" s="627">
        <f t="shared" si="280"/>
        <v>0</v>
      </c>
      <c r="DL298" s="627"/>
      <c r="DM298" s="896">
        <f t="shared" si="281"/>
        <v>0</v>
      </c>
      <c r="DN298" s="627"/>
      <c r="DO298" s="627">
        <f t="shared" si="282"/>
        <v>0</v>
      </c>
      <c r="DP298" s="627"/>
      <c r="DQ298" s="627">
        <f t="shared" si="283"/>
        <v>0</v>
      </c>
      <c r="DR298" s="639"/>
      <c r="DS298" s="274"/>
      <c r="DT298" s="747">
        <f t="shared" si="284"/>
        <v>0</v>
      </c>
      <c r="DU298" s="748"/>
      <c r="DV298" s="639" t="str">
        <f>IF(DT298=0,"",IF(SUM($DT$284:DT298)=1,DX298,IF($DT$311&gt;SUM($DT$284:DT298),_xlfn.CONCAT(", ",DX298),IF($DT$311=SUM($DT$284:DT298),_xlfn.CONCAT(" y ",DX298,".")))))</f>
        <v/>
      </c>
      <c r="DW298" s="641" t="str">
        <f>IF(DU298=0,"", IF(SUM($AN298:DU$519)=1,DX298, IF($AN$526&gt;SUM($AN298:DU$519),_xlfn.CONCAT(", ",DX298), IF($AN$526=SUM($AN298:DU$519),_xlfn.CONCAT(" y ",DX298,".")))))</f>
        <v/>
      </c>
      <c r="DX298" s="639">
        <f t="shared" si="285"/>
        <v>15</v>
      </c>
      <c r="DY298" s="641"/>
    </row>
    <row r="299" spans="1:129" s="72" customFormat="1" ht="15" customHeight="1">
      <c r="A299" s="131"/>
      <c r="B299"/>
      <c r="C299" s="281" t="s">
        <v>81</v>
      </c>
      <c r="D299" s="792" t="s">
        <v>320</v>
      </c>
      <c r="E299" s="793"/>
      <c r="F299" s="793"/>
      <c r="G299" s="793"/>
      <c r="H299" s="793"/>
      <c r="I299" s="793"/>
      <c r="J299" s="432"/>
      <c r="K299" s="432"/>
      <c r="L299" s="432"/>
      <c r="M299" s="432"/>
      <c r="N299" s="432"/>
      <c r="O299" s="432"/>
      <c r="P299" s="432"/>
      <c r="Q299" s="432"/>
      <c r="R299" s="432"/>
      <c r="S299" s="432"/>
      <c r="T299" s="432"/>
      <c r="U299" s="432"/>
      <c r="V299" s="432"/>
      <c r="W299" s="432"/>
      <c r="X299" s="432"/>
      <c r="Y299" s="432"/>
      <c r="Z299" s="432"/>
      <c r="AA299" s="432"/>
      <c r="AB299" s="432"/>
      <c r="AC299" s="432"/>
      <c r="AD299" s="432"/>
      <c r="AE299" s="12"/>
      <c r="AF299" s="122"/>
      <c r="AH299" s="627">
        <f t="shared" si="244"/>
        <v>0</v>
      </c>
      <c r="AI299" s="627"/>
      <c r="AJ299" s="627">
        <f t="shared" si="245"/>
        <v>0</v>
      </c>
      <c r="AK299" s="627"/>
      <c r="AL299" s="627">
        <f t="shared" si="246"/>
        <v>0</v>
      </c>
      <c r="AM299" s="627"/>
      <c r="AN299" s="627">
        <f t="shared" si="247"/>
        <v>0</v>
      </c>
      <c r="AO299" s="639"/>
      <c r="AP299" s="274"/>
      <c r="AQ299" s="641">
        <f t="shared" si="248"/>
        <v>0</v>
      </c>
      <c r="AR299" s="627"/>
      <c r="AS299" s="627">
        <f t="shared" si="249"/>
        <v>0</v>
      </c>
      <c r="AT299" s="627"/>
      <c r="AU299" s="627">
        <f t="shared" si="250"/>
        <v>0</v>
      </c>
      <c r="AV299" s="627"/>
      <c r="AW299" s="627">
        <f t="shared" si="251"/>
        <v>0</v>
      </c>
      <c r="AX299" s="639"/>
      <c r="AY299" s="274"/>
      <c r="AZ299" s="896">
        <f t="shared" si="252"/>
        <v>0</v>
      </c>
      <c r="BA299" s="627"/>
      <c r="BB299" s="627">
        <f t="shared" si="253"/>
        <v>0</v>
      </c>
      <c r="BC299" s="627"/>
      <c r="BD299" s="627">
        <f t="shared" si="254"/>
        <v>0</v>
      </c>
      <c r="BE299" s="627"/>
      <c r="BF299" s="627">
        <f t="shared" si="255"/>
        <v>0</v>
      </c>
      <c r="BG299" s="639"/>
      <c r="BH299" s="274"/>
      <c r="BI299" s="627">
        <f t="shared" si="256"/>
        <v>0</v>
      </c>
      <c r="BJ299" s="627"/>
      <c r="BK299" s="627">
        <f t="shared" si="257"/>
        <v>0</v>
      </c>
      <c r="BL299" s="627"/>
      <c r="BM299" s="627">
        <f t="shared" si="258"/>
        <v>0</v>
      </c>
      <c r="BN299" s="627"/>
      <c r="BO299" s="627">
        <f t="shared" si="259"/>
        <v>0</v>
      </c>
      <c r="BP299" s="639"/>
      <c r="BQ299" s="274"/>
      <c r="BR299" s="896">
        <f t="shared" si="260"/>
        <v>0</v>
      </c>
      <c r="BS299" s="627"/>
      <c r="BT299" s="627">
        <f t="shared" si="261"/>
        <v>0</v>
      </c>
      <c r="BU299" s="627"/>
      <c r="BV299" s="627">
        <f t="shared" si="262"/>
        <v>0</v>
      </c>
      <c r="BW299" s="627"/>
      <c r="BX299" s="627">
        <f t="shared" si="263"/>
        <v>0</v>
      </c>
      <c r="BY299" s="639"/>
      <c r="BZ299" s="274"/>
      <c r="CA299" s="627">
        <f t="shared" si="264"/>
        <v>0</v>
      </c>
      <c r="CB299" s="627"/>
      <c r="CC299" s="627">
        <f t="shared" si="265"/>
        <v>0</v>
      </c>
      <c r="CD299" s="627"/>
      <c r="CE299" s="627">
        <f t="shared" si="266"/>
        <v>0</v>
      </c>
      <c r="CF299" s="627"/>
      <c r="CG299" s="627">
        <f t="shared" si="267"/>
        <v>0</v>
      </c>
      <c r="CH299" s="639"/>
      <c r="CI299" s="274"/>
      <c r="CJ299" s="627">
        <f t="shared" si="268"/>
        <v>0</v>
      </c>
      <c r="CK299" s="627"/>
      <c r="CL299" s="627">
        <f t="shared" si="269"/>
        <v>0</v>
      </c>
      <c r="CM299" s="627"/>
      <c r="CN299" s="627">
        <f t="shared" si="270"/>
        <v>0</v>
      </c>
      <c r="CO299" s="627"/>
      <c r="CP299" s="627">
        <f t="shared" si="271"/>
        <v>0</v>
      </c>
      <c r="CQ299" s="639"/>
      <c r="CR299" s="274"/>
      <c r="CS299" s="627">
        <f t="shared" si="272"/>
        <v>0</v>
      </c>
      <c r="CT299" s="627"/>
      <c r="CU299" s="627">
        <f t="shared" si="273"/>
        <v>0</v>
      </c>
      <c r="CV299" s="627"/>
      <c r="CW299" s="627">
        <f t="shared" si="274"/>
        <v>0</v>
      </c>
      <c r="CX299" s="627"/>
      <c r="CY299" s="627">
        <f t="shared" si="275"/>
        <v>0</v>
      </c>
      <c r="CZ299" s="639"/>
      <c r="DA299" s="274"/>
      <c r="DB299" s="627">
        <f t="shared" si="276"/>
        <v>0</v>
      </c>
      <c r="DC299" s="627"/>
      <c r="DD299" s="627">
        <f t="shared" si="277"/>
        <v>0</v>
      </c>
      <c r="DE299" s="627"/>
      <c r="DF299" s="627">
        <f t="shared" si="278"/>
        <v>0</v>
      </c>
      <c r="DG299" s="627"/>
      <c r="DH299" s="627">
        <f t="shared" si="279"/>
        <v>0</v>
      </c>
      <c r="DI299" s="639"/>
      <c r="DJ299" s="274"/>
      <c r="DK299" s="627">
        <f t="shared" si="280"/>
        <v>0</v>
      </c>
      <c r="DL299" s="627"/>
      <c r="DM299" s="896">
        <f t="shared" si="281"/>
        <v>0</v>
      </c>
      <c r="DN299" s="627"/>
      <c r="DO299" s="627">
        <f t="shared" si="282"/>
        <v>0</v>
      </c>
      <c r="DP299" s="627"/>
      <c r="DQ299" s="627">
        <f t="shared" si="283"/>
        <v>0</v>
      </c>
      <c r="DR299" s="639"/>
      <c r="DS299" s="274"/>
      <c r="DT299" s="747">
        <f t="shared" si="284"/>
        <v>0</v>
      </c>
      <c r="DU299" s="748"/>
      <c r="DV299" s="639" t="str">
        <f>IF(DT299=0,"",IF(SUM($DT$284:DT299)=1,DX299,IF($DT$311&gt;SUM($DT$284:DT299),_xlfn.CONCAT(", ",DX299),IF($DT$311=SUM($DT$284:DT299),_xlfn.CONCAT(" y ",DX299,".")))))</f>
        <v/>
      </c>
      <c r="DW299" s="641" t="str">
        <f>IF(DU299=0,"", IF(SUM($AN299:DU$519)=1,DX299, IF($AN$526&gt;SUM($AN299:DU$519),_xlfn.CONCAT(", ",DX299), IF($AN$526=SUM($AN299:DU$519),_xlfn.CONCAT(" y ",DX299,".")))))</f>
        <v/>
      </c>
      <c r="DX299" s="639">
        <f t="shared" si="285"/>
        <v>16</v>
      </c>
      <c r="DY299" s="641"/>
    </row>
    <row r="300" spans="1:129" s="72" customFormat="1" ht="15" customHeight="1">
      <c r="A300" s="131"/>
      <c r="B300"/>
      <c r="C300" s="281" t="s">
        <v>82</v>
      </c>
      <c r="D300" s="792" t="s">
        <v>322</v>
      </c>
      <c r="E300" s="793"/>
      <c r="F300" s="793"/>
      <c r="G300" s="793"/>
      <c r="H300" s="793"/>
      <c r="I300" s="793"/>
      <c r="J300" s="432"/>
      <c r="K300" s="432"/>
      <c r="L300" s="432"/>
      <c r="M300" s="432"/>
      <c r="N300" s="432"/>
      <c r="O300" s="432"/>
      <c r="P300" s="432"/>
      <c r="Q300" s="432"/>
      <c r="R300" s="432"/>
      <c r="S300" s="432"/>
      <c r="T300" s="432"/>
      <c r="U300" s="432"/>
      <c r="V300" s="432"/>
      <c r="W300" s="432"/>
      <c r="X300" s="432"/>
      <c r="Y300" s="432"/>
      <c r="Z300" s="432"/>
      <c r="AA300" s="432"/>
      <c r="AB300" s="432"/>
      <c r="AC300" s="432"/>
      <c r="AD300" s="432"/>
      <c r="AE300" s="12"/>
      <c r="AF300" s="122"/>
      <c r="AH300" s="627">
        <f t="shared" si="244"/>
        <v>0</v>
      </c>
      <c r="AI300" s="627"/>
      <c r="AJ300" s="627">
        <f t="shared" si="245"/>
        <v>0</v>
      </c>
      <c r="AK300" s="627"/>
      <c r="AL300" s="627">
        <f t="shared" si="246"/>
        <v>0</v>
      </c>
      <c r="AM300" s="627"/>
      <c r="AN300" s="627">
        <f t="shared" si="247"/>
        <v>0</v>
      </c>
      <c r="AO300" s="639"/>
      <c r="AP300" s="274"/>
      <c r="AQ300" s="641">
        <f t="shared" si="248"/>
        <v>0</v>
      </c>
      <c r="AR300" s="627"/>
      <c r="AS300" s="627">
        <f t="shared" si="249"/>
        <v>0</v>
      </c>
      <c r="AT300" s="627"/>
      <c r="AU300" s="627">
        <f t="shared" si="250"/>
        <v>0</v>
      </c>
      <c r="AV300" s="627"/>
      <c r="AW300" s="627">
        <f t="shared" si="251"/>
        <v>0</v>
      </c>
      <c r="AX300" s="639"/>
      <c r="AY300" s="274"/>
      <c r="AZ300" s="896">
        <f t="shared" si="252"/>
        <v>0</v>
      </c>
      <c r="BA300" s="627"/>
      <c r="BB300" s="627">
        <f t="shared" si="253"/>
        <v>0</v>
      </c>
      <c r="BC300" s="627"/>
      <c r="BD300" s="627">
        <f t="shared" si="254"/>
        <v>0</v>
      </c>
      <c r="BE300" s="627"/>
      <c r="BF300" s="627">
        <f t="shared" si="255"/>
        <v>0</v>
      </c>
      <c r="BG300" s="639"/>
      <c r="BH300" s="274"/>
      <c r="BI300" s="627">
        <f t="shared" si="256"/>
        <v>0</v>
      </c>
      <c r="BJ300" s="627"/>
      <c r="BK300" s="627">
        <f t="shared" si="257"/>
        <v>0</v>
      </c>
      <c r="BL300" s="627"/>
      <c r="BM300" s="627">
        <f t="shared" si="258"/>
        <v>0</v>
      </c>
      <c r="BN300" s="627"/>
      <c r="BO300" s="627">
        <f t="shared" si="259"/>
        <v>0</v>
      </c>
      <c r="BP300" s="639"/>
      <c r="BQ300" s="274"/>
      <c r="BR300" s="896">
        <f t="shared" si="260"/>
        <v>0</v>
      </c>
      <c r="BS300" s="627"/>
      <c r="BT300" s="627">
        <f t="shared" si="261"/>
        <v>0</v>
      </c>
      <c r="BU300" s="627"/>
      <c r="BV300" s="627">
        <f t="shared" si="262"/>
        <v>0</v>
      </c>
      <c r="BW300" s="627"/>
      <c r="BX300" s="627">
        <f t="shared" si="263"/>
        <v>0</v>
      </c>
      <c r="BY300" s="639"/>
      <c r="BZ300" s="274"/>
      <c r="CA300" s="627">
        <f t="shared" si="264"/>
        <v>0</v>
      </c>
      <c r="CB300" s="627"/>
      <c r="CC300" s="627">
        <f t="shared" si="265"/>
        <v>0</v>
      </c>
      <c r="CD300" s="627"/>
      <c r="CE300" s="627">
        <f t="shared" si="266"/>
        <v>0</v>
      </c>
      <c r="CF300" s="627"/>
      <c r="CG300" s="627">
        <f t="shared" si="267"/>
        <v>0</v>
      </c>
      <c r="CH300" s="639"/>
      <c r="CI300" s="274"/>
      <c r="CJ300" s="627">
        <f t="shared" si="268"/>
        <v>0</v>
      </c>
      <c r="CK300" s="627"/>
      <c r="CL300" s="627">
        <f t="shared" si="269"/>
        <v>0</v>
      </c>
      <c r="CM300" s="627"/>
      <c r="CN300" s="627">
        <f t="shared" si="270"/>
        <v>0</v>
      </c>
      <c r="CO300" s="627"/>
      <c r="CP300" s="627">
        <f t="shared" si="271"/>
        <v>0</v>
      </c>
      <c r="CQ300" s="639"/>
      <c r="CR300" s="274"/>
      <c r="CS300" s="627">
        <f t="shared" si="272"/>
        <v>0</v>
      </c>
      <c r="CT300" s="627"/>
      <c r="CU300" s="627">
        <f t="shared" si="273"/>
        <v>0</v>
      </c>
      <c r="CV300" s="627"/>
      <c r="CW300" s="627">
        <f t="shared" si="274"/>
        <v>0</v>
      </c>
      <c r="CX300" s="627"/>
      <c r="CY300" s="627">
        <f t="shared" si="275"/>
        <v>0</v>
      </c>
      <c r="CZ300" s="639"/>
      <c r="DA300" s="274"/>
      <c r="DB300" s="627">
        <f t="shared" si="276"/>
        <v>0</v>
      </c>
      <c r="DC300" s="627"/>
      <c r="DD300" s="627">
        <f t="shared" si="277"/>
        <v>0</v>
      </c>
      <c r="DE300" s="627"/>
      <c r="DF300" s="627">
        <f t="shared" si="278"/>
        <v>0</v>
      </c>
      <c r="DG300" s="627"/>
      <c r="DH300" s="627">
        <f t="shared" si="279"/>
        <v>0</v>
      </c>
      <c r="DI300" s="639"/>
      <c r="DJ300" s="274"/>
      <c r="DK300" s="627">
        <f t="shared" si="280"/>
        <v>0</v>
      </c>
      <c r="DL300" s="627"/>
      <c r="DM300" s="896">
        <f t="shared" si="281"/>
        <v>0</v>
      </c>
      <c r="DN300" s="627"/>
      <c r="DO300" s="627">
        <f t="shared" si="282"/>
        <v>0</v>
      </c>
      <c r="DP300" s="627"/>
      <c r="DQ300" s="627">
        <f t="shared" si="283"/>
        <v>0</v>
      </c>
      <c r="DR300" s="639"/>
      <c r="DS300" s="274"/>
      <c r="DT300" s="747">
        <f t="shared" si="284"/>
        <v>0</v>
      </c>
      <c r="DU300" s="748"/>
      <c r="DV300" s="639" t="str">
        <f>IF(DT300=0,"",IF(SUM($DT$284:DT300)=1,DX300,IF($DT$311&gt;SUM($DT$284:DT300),_xlfn.CONCAT(", ",DX300),IF($DT$311=SUM($DT$284:DT300),_xlfn.CONCAT(" y ",DX300,".")))))</f>
        <v/>
      </c>
      <c r="DW300" s="641" t="str">
        <f>IF(DU300=0,"", IF(SUM($AN300:DU$519)=1,DX300, IF($AN$526&gt;SUM($AN300:DU$519),_xlfn.CONCAT(", ",DX300), IF($AN$526=SUM($AN300:DU$519),_xlfn.CONCAT(" y ",DX300,".")))))</f>
        <v/>
      </c>
      <c r="DX300" s="639">
        <f t="shared" si="285"/>
        <v>17</v>
      </c>
      <c r="DY300" s="641"/>
    </row>
    <row r="301" spans="1:129" s="72" customFormat="1" ht="15" customHeight="1">
      <c r="A301" s="131"/>
      <c r="B301"/>
      <c r="C301" s="281" t="s">
        <v>83</v>
      </c>
      <c r="D301" s="792" t="s">
        <v>324</v>
      </c>
      <c r="E301" s="793"/>
      <c r="F301" s="793"/>
      <c r="G301" s="793"/>
      <c r="H301" s="793"/>
      <c r="I301" s="793"/>
      <c r="J301" s="432"/>
      <c r="K301" s="432"/>
      <c r="L301" s="432"/>
      <c r="M301" s="432"/>
      <c r="N301" s="432"/>
      <c r="O301" s="432"/>
      <c r="P301" s="432"/>
      <c r="Q301" s="432"/>
      <c r="R301" s="432"/>
      <c r="S301" s="432"/>
      <c r="T301" s="432"/>
      <c r="U301" s="432"/>
      <c r="V301" s="432"/>
      <c r="W301" s="432"/>
      <c r="X301" s="432"/>
      <c r="Y301" s="432"/>
      <c r="Z301" s="432"/>
      <c r="AA301" s="432"/>
      <c r="AB301" s="432"/>
      <c r="AC301" s="432"/>
      <c r="AD301" s="432"/>
      <c r="AE301" s="12"/>
      <c r="AF301" s="122"/>
      <c r="AH301" s="627">
        <f t="shared" si="244"/>
        <v>0</v>
      </c>
      <c r="AI301" s="627"/>
      <c r="AJ301" s="627">
        <f t="shared" si="245"/>
        <v>0</v>
      </c>
      <c r="AK301" s="627"/>
      <c r="AL301" s="627">
        <f t="shared" si="246"/>
        <v>0</v>
      </c>
      <c r="AM301" s="627"/>
      <c r="AN301" s="627">
        <f t="shared" si="247"/>
        <v>0</v>
      </c>
      <c r="AO301" s="639"/>
      <c r="AP301" s="274"/>
      <c r="AQ301" s="641">
        <f t="shared" si="248"/>
        <v>0</v>
      </c>
      <c r="AR301" s="627"/>
      <c r="AS301" s="627">
        <f t="shared" si="249"/>
        <v>0</v>
      </c>
      <c r="AT301" s="627"/>
      <c r="AU301" s="627">
        <f t="shared" si="250"/>
        <v>0</v>
      </c>
      <c r="AV301" s="627"/>
      <c r="AW301" s="627">
        <f t="shared" si="251"/>
        <v>0</v>
      </c>
      <c r="AX301" s="639"/>
      <c r="AY301" s="274"/>
      <c r="AZ301" s="896">
        <f t="shared" si="252"/>
        <v>0</v>
      </c>
      <c r="BA301" s="627"/>
      <c r="BB301" s="627">
        <f t="shared" si="253"/>
        <v>0</v>
      </c>
      <c r="BC301" s="627"/>
      <c r="BD301" s="627">
        <f t="shared" si="254"/>
        <v>0</v>
      </c>
      <c r="BE301" s="627"/>
      <c r="BF301" s="627">
        <f t="shared" si="255"/>
        <v>0</v>
      </c>
      <c r="BG301" s="639"/>
      <c r="BH301" s="274"/>
      <c r="BI301" s="627">
        <f t="shared" si="256"/>
        <v>0</v>
      </c>
      <c r="BJ301" s="627"/>
      <c r="BK301" s="627">
        <f t="shared" si="257"/>
        <v>0</v>
      </c>
      <c r="BL301" s="627"/>
      <c r="BM301" s="627">
        <f t="shared" si="258"/>
        <v>0</v>
      </c>
      <c r="BN301" s="627"/>
      <c r="BO301" s="627">
        <f t="shared" si="259"/>
        <v>0</v>
      </c>
      <c r="BP301" s="639"/>
      <c r="BQ301" s="274"/>
      <c r="BR301" s="896">
        <f t="shared" si="260"/>
        <v>0</v>
      </c>
      <c r="BS301" s="627"/>
      <c r="BT301" s="627">
        <f t="shared" si="261"/>
        <v>0</v>
      </c>
      <c r="BU301" s="627"/>
      <c r="BV301" s="627">
        <f t="shared" si="262"/>
        <v>0</v>
      </c>
      <c r="BW301" s="627"/>
      <c r="BX301" s="627">
        <f t="shared" si="263"/>
        <v>0</v>
      </c>
      <c r="BY301" s="639"/>
      <c r="BZ301" s="274"/>
      <c r="CA301" s="627">
        <f t="shared" si="264"/>
        <v>0</v>
      </c>
      <c r="CB301" s="627"/>
      <c r="CC301" s="627">
        <f t="shared" si="265"/>
        <v>0</v>
      </c>
      <c r="CD301" s="627"/>
      <c r="CE301" s="627">
        <f t="shared" si="266"/>
        <v>0</v>
      </c>
      <c r="CF301" s="627"/>
      <c r="CG301" s="627">
        <f t="shared" si="267"/>
        <v>0</v>
      </c>
      <c r="CH301" s="639"/>
      <c r="CI301" s="274"/>
      <c r="CJ301" s="627">
        <f t="shared" si="268"/>
        <v>0</v>
      </c>
      <c r="CK301" s="627"/>
      <c r="CL301" s="627">
        <f t="shared" si="269"/>
        <v>0</v>
      </c>
      <c r="CM301" s="627"/>
      <c r="CN301" s="627">
        <f t="shared" si="270"/>
        <v>0</v>
      </c>
      <c r="CO301" s="627"/>
      <c r="CP301" s="627">
        <f t="shared" si="271"/>
        <v>0</v>
      </c>
      <c r="CQ301" s="639"/>
      <c r="CR301" s="274"/>
      <c r="CS301" s="627">
        <f t="shared" si="272"/>
        <v>0</v>
      </c>
      <c r="CT301" s="627"/>
      <c r="CU301" s="627">
        <f t="shared" si="273"/>
        <v>0</v>
      </c>
      <c r="CV301" s="627"/>
      <c r="CW301" s="627">
        <f t="shared" si="274"/>
        <v>0</v>
      </c>
      <c r="CX301" s="627"/>
      <c r="CY301" s="627">
        <f t="shared" si="275"/>
        <v>0</v>
      </c>
      <c r="CZ301" s="639"/>
      <c r="DA301" s="274"/>
      <c r="DB301" s="627">
        <f t="shared" si="276"/>
        <v>0</v>
      </c>
      <c r="DC301" s="627"/>
      <c r="DD301" s="627">
        <f t="shared" si="277"/>
        <v>0</v>
      </c>
      <c r="DE301" s="627"/>
      <c r="DF301" s="627">
        <f t="shared" si="278"/>
        <v>0</v>
      </c>
      <c r="DG301" s="627"/>
      <c r="DH301" s="627">
        <f t="shared" si="279"/>
        <v>0</v>
      </c>
      <c r="DI301" s="639"/>
      <c r="DJ301" s="274"/>
      <c r="DK301" s="627">
        <f t="shared" si="280"/>
        <v>0</v>
      </c>
      <c r="DL301" s="627"/>
      <c r="DM301" s="896">
        <f t="shared" si="281"/>
        <v>0</v>
      </c>
      <c r="DN301" s="627"/>
      <c r="DO301" s="627">
        <f t="shared" si="282"/>
        <v>0</v>
      </c>
      <c r="DP301" s="627"/>
      <c r="DQ301" s="627">
        <f t="shared" si="283"/>
        <v>0</v>
      </c>
      <c r="DR301" s="639"/>
      <c r="DS301" s="274"/>
      <c r="DT301" s="747">
        <f t="shared" si="284"/>
        <v>0</v>
      </c>
      <c r="DU301" s="748"/>
      <c r="DV301" s="639" t="str">
        <f>IF(DT301=0,"",IF(SUM($DT$284:DT301)=1,DX301,IF($DT$311&gt;SUM($DT$284:DT301),_xlfn.CONCAT(", ",DX301),IF($DT$311=SUM($DT$284:DT301),_xlfn.CONCAT(" y ",DX301,".")))))</f>
        <v/>
      </c>
      <c r="DW301" s="641" t="str">
        <f>IF(DU301=0,"", IF(SUM($AN301:DU$519)=1,DX301, IF($AN$526&gt;SUM($AN301:DU$519),_xlfn.CONCAT(", ",DX301), IF($AN$526=SUM($AN301:DU$519),_xlfn.CONCAT(" y ",DX301,".")))))</f>
        <v/>
      </c>
      <c r="DX301" s="639">
        <f t="shared" si="285"/>
        <v>18</v>
      </c>
      <c r="DY301" s="641"/>
    </row>
    <row r="302" spans="1:129" s="72" customFormat="1" ht="15" customHeight="1">
      <c r="A302" s="131"/>
      <c r="B302"/>
      <c r="C302" s="281" t="s">
        <v>84</v>
      </c>
      <c r="D302" s="792" t="s">
        <v>327</v>
      </c>
      <c r="E302" s="793"/>
      <c r="F302" s="793"/>
      <c r="G302" s="793"/>
      <c r="H302" s="793"/>
      <c r="I302" s="793"/>
      <c r="J302" s="432"/>
      <c r="K302" s="432"/>
      <c r="L302" s="432"/>
      <c r="M302" s="432"/>
      <c r="N302" s="432"/>
      <c r="O302" s="432"/>
      <c r="P302" s="432"/>
      <c r="Q302" s="432"/>
      <c r="R302" s="432"/>
      <c r="S302" s="432"/>
      <c r="T302" s="432"/>
      <c r="U302" s="432"/>
      <c r="V302" s="432"/>
      <c r="W302" s="432"/>
      <c r="X302" s="432"/>
      <c r="Y302" s="432"/>
      <c r="Z302" s="432"/>
      <c r="AA302" s="432"/>
      <c r="AB302" s="432"/>
      <c r="AC302" s="432"/>
      <c r="AD302" s="432"/>
      <c r="AE302" s="12"/>
      <c r="AF302" s="122"/>
      <c r="AH302" s="627">
        <f t="shared" si="244"/>
        <v>0</v>
      </c>
      <c r="AI302" s="627"/>
      <c r="AJ302" s="627">
        <f t="shared" si="245"/>
        <v>0</v>
      </c>
      <c r="AK302" s="627"/>
      <c r="AL302" s="627">
        <f t="shared" si="246"/>
        <v>0</v>
      </c>
      <c r="AM302" s="627"/>
      <c r="AN302" s="627">
        <f t="shared" si="247"/>
        <v>0</v>
      </c>
      <c r="AO302" s="639"/>
      <c r="AP302" s="274"/>
      <c r="AQ302" s="641">
        <f t="shared" si="248"/>
        <v>0</v>
      </c>
      <c r="AR302" s="627"/>
      <c r="AS302" s="627">
        <f t="shared" si="249"/>
        <v>0</v>
      </c>
      <c r="AT302" s="627"/>
      <c r="AU302" s="627">
        <f t="shared" si="250"/>
        <v>0</v>
      </c>
      <c r="AV302" s="627"/>
      <c r="AW302" s="627">
        <f t="shared" si="251"/>
        <v>0</v>
      </c>
      <c r="AX302" s="639"/>
      <c r="AY302" s="274"/>
      <c r="AZ302" s="896">
        <f t="shared" si="252"/>
        <v>0</v>
      </c>
      <c r="BA302" s="627"/>
      <c r="BB302" s="627">
        <f t="shared" si="253"/>
        <v>0</v>
      </c>
      <c r="BC302" s="627"/>
      <c r="BD302" s="627">
        <f t="shared" si="254"/>
        <v>0</v>
      </c>
      <c r="BE302" s="627"/>
      <c r="BF302" s="627">
        <f t="shared" si="255"/>
        <v>0</v>
      </c>
      <c r="BG302" s="639"/>
      <c r="BH302" s="274"/>
      <c r="BI302" s="627">
        <f t="shared" si="256"/>
        <v>0</v>
      </c>
      <c r="BJ302" s="627"/>
      <c r="BK302" s="627">
        <f t="shared" si="257"/>
        <v>0</v>
      </c>
      <c r="BL302" s="627"/>
      <c r="BM302" s="627">
        <f t="shared" si="258"/>
        <v>0</v>
      </c>
      <c r="BN302" s="627"/>
      <c r="BO302" s="627">
        <f t="shared" si="259"/>
        <v>0</v>
      </c>
      <c r="BP302" s="639"/>
      <c r="BQ302" s="274"/>
      <c r="BR302" s="896">
        <f t="shared" si="260"/>
        <v>0</v>
      </c>
      <c r="BS302" s="627"/>
      <c r="BT302" s="627">
        <f t="shared" si="261"/>
        <v>0</v>
      </c>
      <c r="BU302" s="627"/>
      <c r="BV302" s="627">
        <f t="shared" si="262"/>
        <v>0</v>
      </c>
      <c r="BW302" s="627"/>
      <c r="BX302" s="627">
        <f t="shared" si="263"/>
        <v>0</v>
      </c>
      <c r="BY302" s="639"/>
      <c r="BZ302" s="274"/>
      <c r="CA302" s="627">
        <f t="shared" si="264"/>
        <v>0</v>
      </c>
      <c r="CB302" s="627"/>
      <c r="CC302" s="627">
        <f t="shared" si="265"/>
        <v>0</v>
      </c>
      <c r="CD302" s="627"/>
      <c r="CE302" s="627">
        <f t="shared" si="266"/>
        <v>0</v>
      </c>
      <c r="CF302" s="627"/>
      <c r="CG302" s="627">
        <f t="shared" si="267"/>
        <v>0</v>
      </c>
      <c r="CH302" s="639"/>
      <c r="CI302" s="274"/>
      <c r="CJ302" s="627">
        <f t="shared" si="268"/>
        <v>0</v>
      </c>
      <c r="CK302" s="627"/>
      <c r="CL302" s="627">
        <f t="shared" si="269"/>
        <v>0</v>
      </c>
      <c r="CM302" s="627"/>
      <c r="CN302" s="627">
        <f t="shared" si="270"/>
        <v>0</v>
      </c>
      <c r="CO302" s="627"/>
      <c r="CP302" s="627">
        <f t="shared" si="271"/>
        <v>0</v>
      </c>
      <c r="CQ302" s="639"/>
      <c r="CR302" s="274"/>
      <c r="CS302" s="627">
        <f t="shared" si="272"/>
        <v>0</v>
      </c>
      <c r="CT302" s="627"/>
      <c r="CU302" s="627">
        <f t="shared" si="273"/>
        <v>0</v>
      </c>
      <c r="CV302" s="627"/>
      <c r="CW302" s="627">
        <f t="shared" si="274"/>
        <v>0</v>
      </c>
      <c r="CX302" s="627"/>
      <c r="CY302" s="627">
        <f t="shared" si="275"/>
        <v>0</v>
      </c>
      <c r="CZ302" s="639"/>
      <c r="DA302" s="274"/>
      <c r="DB302" s="627">
        <f t="shared" si="276"/>
        <v>0</v>
      </c>
      <c r="DC302" s="627"/>
      <c r="DD302" s="627">
        <f t="shared" si="277"/>
        <v>0</v>
      </c>
      <c r="DE302" s="627"/>
      <c r="DF302" s="627">
        <f t="shared" si="278"/>
        <v>0</v>
      </c>
      <c r="DG302" s="627"/>
      <c r="DH302" s="627">
        <f t="shared" si="279"/>
        <v>0</v>
      </c>
      <c r="DI302" s="639"/>
      <c r="DJ302" s="274"/>
      <c r="DK302" s="627">
        <f t="shared" si="280"/>
        <v>0</v>
      </c>
      <c r="DL302" s="627"/>
      <c r="DM302" s="896">
        <f t="shared" si="281"/>
        <v>0</v>
      </c>
      <c r="DN302" s="627"/>
      <c r="DO302" s="627">
        <f t="shared" si="282"/>
        <v>0</v>
      </c>
      <c r="DP302" s="627"/>
      <c r="DQ302" s="627">
        <f t="shared" si="283"/>
        <v>0</v>
      </c>
      <c r="DR302" s="639"/>
      <c r="DS302" s="274"/>
      <c r="DT302" s="747">
        <f t="shared" si="284"/>
        <v>0</v>
      </c>
      <c r="DU302" s="748"/>
      <c r="DV302" s="639" t="str">
        <f>IF(DT302=0,"",IF(SUM($DT$284:DT302)=1,DX302,IF($DT$311&gt;SUM($DT$284:DT302),_xlfn.CONCAT(", ",DX302),IF($DT$311=SUM($DT$284:DT302),_xlfn.CONCAT(" y ",DX302,".")))))</f>
        <v/>
      </c>
      <c r="DW302" s="641" t="str">
        <f>IF(DU302=0,"", IF(SUM($AN302:DU$519)=1,DX302, IF($AN$526&gt;SUM($AN302:DU$519),_xlfn.CONCAT(", ",DX302), IF($AN$526=SUM($AN302:DU$519),_xlfn.CONCAT(" y ",DX302,".")))))</f>
        <v/>
      </c>
      <c r="DX302" s="639">
        <f t="shared" si="285"/>
        <v>19</v>
      </c>
      <c r="DY302" s="641"/>
    </row>
    <row r="303" spans="1:129" s="72" customFormat="1" ht="15" customHeight="1">
      <c r="A303" s="131"/>
      <c r="B303"/>
      <c r="C303" s="281" t="s">
        <v>85</v>
      </c>
      <c r="D303" s="792" t="s">
        <v>330</v>
      </c>
      <c r="E303" s="793"/>
      <c r="F303" s="793"/>
      <c r="G303" s="793"/>
      <c r="H303" s="793"/>
      <c r="I303" s="793"/>
      <c r="J303" s="432"/>
      <c r="K303" s="432"/>
      <c r="L303" s="432"/>
      <c r="M303" s="432"/>
      <c r="N303" s="432"/>
      <c r="O303" s="432"/>
      <c r="P303" s="432"/>
      <c r="Q303" s="432"/>
      <c r="R303" s="432"/>
      <c r="S303" s="432"/>
      <c r="T303" s="432"/>
      <c r="U303" s="432"/>
      <c r="V303" s="432"/>
      <c r="W303" s="432"/>
      <c r="X303" s="432"/>
      <c r="Y303" s="432"/>
      <c r="Z303" s="432"/>
      <c r="AA303" s="432"/>
      <c r="AB303" s="432"/>
      <c r="AC303" s="432"/>
      <c r="AD303" s="432"/>
      <c r="AE303" s="12"/>
      <c r="AF303" s="122"/>
      <c r="AH303" s="627">
        <f t="shared" si="244"/>
        <v>0</v>
      </c>
      <c r="AI303" s="627"/>
      <c r="AJ303" s="627">
        <f t="shared" si="245"/>
        <v>0</v>
      </c>
      <c r="AK303" s="627"/>
      <c r="AL303" s="627">
        <f t="shared" si="246"/>
        <v>0</v>
      </c>
      <c r="AM303" s="627"/>
      <c r="AN303" s="627">
        <f t="shared" si="247"/>
        <v>0</v>
      </c>
      <c r="AO303" s="639"/>
      <c r="AP303" s="274"/>
      <c r="AQ303" s="641">
        <f t="shared" si="248"/>
        <v>0</v>
      </c>
      <c r="AR303" s="627"/>
      <c r="AS303" s="627">
        <f t="shared" si="249"/>
        <v>0</v>
      </c>
      <c r="AT303" s="627"/>
      <c r="AU303" s="627">
        <f t="shared" si="250"/>
        <v>0</v>
      </c>
      <c r="AV303" s="627"/>
      <c r="AW303" s="627">
        <f t="shared" si="251"/>
        <v>0</v>
      </c>
      <c r="AX303" s="639"/>
      <c r="AY303" s="274"/>
      <c r="AZ303" s="896">
        <f t="shared" si="252"/>
        <v>0</v>
      </c>
      <c r="BA303" s="627"/>
      <c r="BB303" s="627">
        <f t="shared" si="253"/>
        <v>0</v>
      </c>
      <c r="BC303" s="627"/>
      <c r="BD303" s="627">
        <f t="shared" si="254"/>
        <v>0</v>
      </c>
      <c r="BE303" s="627"/>
      <c r="BF303" s="627">
        <f t="shared" si="255"/>
        <v>0</v>
      </c>
      <c r="BG303" s="639"/>
      <c r="BH303" s="274"/>
      <c r="BI303" s="627">
        <f t="shared" si="256"/>
        <v>0</v>
      </c>
      <c r="BJ303" s="627"/>
      <c r="BK303" s="627">
        <f t="shared" si="257"/>
        <v>0</v>
      </c>
      <c r="BL303" s="627"/>
      <c r="BM303" s="627">
        <f t="shared" si="258"/>
        <v>0</v>
      </c>
      <c r="BN303" s="627"/>
      <c r="BO303" s="627">
        <f t="shared" si="259"/>
        <v>0</v>
      </c>
      <c r="BP303" s="639"/>
      <c r="BQ303" s="274"/>
      <c r="BR303" s="896">
        <f t="shared" si="260"/>
        <v>0</v>
      </c>
      <c r="BS303" s="627"/>
      <c r="BT303" s="627">
        <f t="shared" si="261"/>
        <v>0</v>
      </c>
      <c r="BU303" s="627"/>
      <c r="BV303" s="627">
        <f t="shared" si="262"/>
        <v>0</v>
      </c>
      <c r="BW303" s="627"/>
      <c r="BX303" s="627">
        <f t="shared" si="263"/>
        <v>0</v>
      </c>
      <c r="BY303" s="639"/>
      <c r="BZ303" s="274"/>
      <c r="CA303" s="627">
        <f t="shared" si="264"/>
        <v>0</v>
      </c>
      <c r="CB303" s="627"/>
      <c r="CC303" s="627">
        <f t="shared" si="265"/>
        <v>0</v>
      </c>
      <c r="CD303" s="627"/>
      <c r="CE303" s="627">
        <f t="shared" si="266"/>
        <v>0</v>
      </c>
      <c r="CF303" s="627"/>
      <c r="CG303" s="627">
        <f t="shared" si="267"/>
        <v>0</v>
      </c>
      <c r="CH303" s="639"/>
      <c r="CI303" s="274"/>
      <c r="CJ303" s="627">
        <f t="shared" si="268"/>
        <v>0</v>
      </c>
      <c r="CK303" s="627"/>
      <c r="CL303" s="627">
        <f t="shared" si="269"/>
        <v>0</v>
      </c>
      <c r="CM303" s="627"/>
      <c r="CN303" s="627">
        <f t="shared" si="270"/>
        <v>0</v>
      </c>
      <c r="CO303" s="627"/>
      <c r="CP303" s="627">
        <f t="shared" si="271"/>
        <v>0</v>
      </c>
      <c r="CQ303" s="639"/>
      <c r="CR303" s="274"/>
      <c r="CS303" s="627">
        <f t="shared" si="272"/>
        <v>0</v>
      </c>
      <c r="CT303" s="627"/>
      <c r="CU303" s="627">
        <f t="shared" si="273"/>
        <v>0</v>
      </c>
      <c r="CV303" s="627"/>
      <c r="CW303" s="627">
        <f t="shared" si="274"/>
        <v>0</v>
      </c>
      <c r="CX303" s="627"/>
      <c r="CY303" s="627">
        <f t="shared" si="275"/>
        <v>0</v>
      </c>
      <c r="CZ303" s="639"/>
      <c r="DA303" s="274"/>
      <c r="DB303" s="627">
        <f t="shared" si="276"/>
        <v>0</v>
      </c>
      <c r="DC303" s="627"/>
      <c r="DD303" s="627">
        <f t="shared" si="277"/>
        <v>0</v>
      </c>
      <c r="DE303" s="627"/>
      <c r="DF303" s="627">
        <f t="shared" si="278"/>
        <v>0</v>
      </c>
      <c r="DG303" s="627"/>
      <c r="DH303" s="627">
        <f t="shared" si="279"/>
        <v>0</v>
      </c>
      <c r="DI303" s="639"/>
      <c r="DJ303" s="274"/>
      <c r="DK303" s="627">
        <f t="shared" si="280"/>
        <v>0</v>
      </c>
      <c r="DL303" s="627"/>
      <c r="DM303" s="896">
        <f t="shared" si="281"/>
        <v>0</v>
      </c>
      <c r="DN303" s="627"/>
      <c r="DO303" s="627">
        <f t="shared" si="282"/>
        <v>0</v>
      </c>
      <c r="DP303" s="627"/>
      <c r="DQ303" s="627">
        <f t="shared" si="283"/>
        <v>0</v>
      </c>
      <c r="DR303" s="639"/>
      <c r="DS303" s="274"/>
      <c r="DT303" s="747">
        <f t="shared" si="284"/>
        <v>0</v>
      </c>
      <c r="DU303" s="748"/>
      <c r="DV303" s="639" t="str">
        <f>IF(DT303=0,"",IF(SUM($DT$284:DT303)=1,DX303,IF($DT$311&gt;SUM($DT$284:DT303),_xlfn.CONCAT(", ",DX303),IF($DT$311=SUM($DT$284:DT303),_xlfn.CONCAT(" y ",DX303,".")))))</f>
        <v/>
      </c>
      <c r="DW303" s="641" t="str">
        <f>IF(DU303=0,"", IF(SUM($AN303:DU$519)=1,DX303, IF($AN$526&gt;SUM($AN303:DU$519),_xlfn.CONCAT(", ",DX303), IF($AN$526=SUM($AN303:DU$519),_xlfn.CONCAT(" y ",DX303,".")))))</f>
        <v/>
      </c>
      <c r="DX303" s="639">
        <f t="shared" si="285"/>
        <v>20</v>
      </c>
      <c r="DY303" s="641"/>
    </row>
    <row r="304" spans="1:129" s="72" customFormat="1" ht="15" customHeight="1">
      <c r="A304" s="131"/>
      <c r="B304"/>
      <c r="C304" s="281" t="s">
        <v>86</v>
      </c>
      <c r="D304" s="792" t="s">
        <v>332</v>
      </c>
      <c r="E304" s="793"/>
      <c r="F304" s="793"/>
      <c r="G304" s="793"/>
      <c r="H304" s="793"/>
      <c r="I304" s="793"/>
      <c r="J304" s="432"/>
      <c r="K304" s="432"/>
      <c r="L304" s="432"/>
      <c r="M304" s="432"/>
      <c r="N304" s="432"/>
      <c r="O304" s="432"/>
      <c r="P304" s="432"/>
      <c r="Q304" s="432"/>
      <c r="R304" s="432"/>
      <c r="S304" s="432"/>
      <c r="T304" s="432"/>
      <c r="U304" s="432"/>
      <c r="V304" s="432"/>
      <c r="W304" s="432"/>
      <c r="X304" s="432"/>
      <c r="Y304" s="432"/>
      <c r="Z304" s="432"/>
      <c r="AA304" s="432"/>
      <c r="AB304" s="432"/>
      <c r="AC304" s="432"/>
      <c r="AD304" s="432"/>
      <c r="AE304" s="12"/>
      <c r="AF304" s="122"/>
      <c r="AH304" s="627">
        <f t="shared" si="244"/>
        <v>0</v>
      </c>
      <c r="AI304" s="627"/>
      <c r="AJ304" s="627">
        <f t="shared" si="245"/>
        <v>0</v>
      </c>
      <c r="AK304" s="627"/>
      <c r="AL304" s="627">
        <f t="shared" si="246"/>
        <v>0</v>
      </c>
      <c r="AM304" s="627"/>
      <c r="AN304" s="627">
        <f t="shared" si="247"/>
        <v>0</v>
      </c>
      <c r="AO304" s="639"/>
      <c r="AP304" s="274"/>
      <c r="AQ304" s="641">
        <f t="shared" si="248"/>
        <v>0</v>
      </c>
      <c r="AR304" s="627"/>
      <c r="AS304" s="627">
        <f t="shared" si="249"/>
        <v>0</v>
      </c>
      <c r="AT304" s="627"/>
      <c r="AU304" s="627">
        <f t="shared" si="250"/>
        <v>0</v>
      </c>
      <c r="AV304" s="627"/>
      <c r="AW304" s="627">
        <f t="shared" si="251"/>
        <v>0</v>
      </c>
      <c r="AX304" s="639"/>
      <c r="AY304" s="274"/>
      <c r="AZ304" s="896">
        <f t="shared" si="252"/>
        <v>0</v>
      </c>
      <c r="BA304" s="627"/>
      <c r="BB304" s="627">
        <f t="shared" si="253"/>
        <v>0</v>
      </c>
      <c r="BC304" s="627"/>
      <c r="BD304" s="627">
        <f t="shared" si="254"/>
        <v>0</v>
      </c>
      <c r="BE304" s="627"/>
      <c r="BF304" s="627">
        <f t="shared" si="255"/>
        <v>0</v>
      </c>
      <c r="BG304" s="639"/>
      <c r="BH304" s="274"/>
      <c r="BI304" s="627">
        <f t="shared" si="256"/>
        <v>0</v>
      </c>
      <c r="BJ304" s="627"/>
      <c r="BK304" s="627">
        <f t="shared" si="257"/>
        <v>0</v>
      </c>
      <c r="BL304" s="627"/>
      <c r="BM304" s="627">
        <f t="shared" si="258"/>
        <v>0</v>
      </c>
      <c r="BN304" s="627"/>
      <c r="BO304" s="627">
        <f t="shared" si="259"/>
        <v>0</v>
      </c>
      <c r="BP304" s="639"/>
      <c r="BQ304" s="274"/>
      <c r="BR304" s="896">
        <f t="shared" si="260"/>
        <v>0</v>
      </c>
      <c r="BS304" s="627"/>
      <c r="BT304" s="627">
        <f t="shared" si="261"/>
        <v>0</v>
      </c>
      <c r="BU304" s="627"/>
      <c r="BV304" s="627">
        <f t="shared" si="262"/>
        <v>0</v>
      </c>
      <c r="BW304" s="627"/>
      <c r="BX304" s="627">
        <f t="shared" si="263"/>
        <v>0</v>
      </c>
      <c r="BY304" s="639"/>
      <c r="BZ304" s="274"/>
      <c r="CA304" s="627">
        <f t="shared" si="264"/>
        <v>0</v>
      </c>
      <c r="CB304" s="627"/>
      <c r="CC304" s="627">
        <f t="shared" si="265"/>
        <v>0</v>
      </c>
      <c r="CD304" s="627"/>
      <c r="CE304" s="627">
        <f t="shared" si="266"/>
        <v>0</v>
      </c>
      <c r="CF304" s="627"/>
      <c r="CG304" s="627">
        <f t="shared" si="267"/>
        <v>0</v>
      </c>
      <c r="CH304" s="639"/>
      <c r="CI304" s="274"/>
      <c r="CJ304" s="627">
        <f t="shared" si="268"/>
        <v>0</v>
      </c>
      <c r="CK304" s="627"/>
      <c r="CL304" s="627">
        <f t="shared" si="269"/>
        <v>0</v>
      </c>
      <c r="CM304" s="627"/>
      <c r="CN304" s="627">
        <f t="shared" si="270"/>
        <v>0</v>
      </c>
      <c r="CO304" s="627"/>
      <c r="CP304" s="627">
        <f t="shared" si="271"/>
        <v>0</v>
      </c>
      <c r="CQ304" s="639"/>
      <c r="CR304" s="274"/>
      <c r="CS304" s="627">
        <f t="shared" si="272"/>
        <v>0</v>
      </c>
      <c r="CT304" s="627"/>
      <c r="CU304" s="627">
        <f t="shared" si="273"/>
        <v>0</v>
      </c>
      <c r="CV304" s="627"/>
      <c r="CW304" s="627">
        <f t="shared" si="274"/>
        <v>0</v>
      </c>
      <c r="CX304" s="627"/>
      <c r="CY304" s="627">
        <f t="shared" si="275"/>
        <v>0</v>
      </c>
      <c r="CZ304" s="639"/>
      <c r="DA304" s="274"/>
      <c r="DB304" s="627">
        <f t="shared" si="276"/>
        <v>0</v>
      </c>
      <c r="DC304" s="627"/>
      <c r="DD304" s="627">
        <f t="shared" si="277"/>
        <v>0</v>
      </c>
      <c r="DE304" s="627"/>
      <c r="DF304" s="627">
        <f t="shared" si="278"/>
        <v>0</v>
      </c>
      <c r="DG304" s="627"/>
      <c r="DH304" s="627">
        <f t="shared" si="279"/>
        <v>0</v>
      </c>
      <c r="DI304" s="639"/>
      <c r="DJ304" s="274"/>
      <c r="DK304" s="627">
        <f t="shared" si="280"/>
        <v>0</v>
      </c>
      <c r="DL304" s="627"/>
      <c r="DM304" s="896">
        <f t="shared" si="281"/>
        <v>0</v>
      </c>
      <c r="DN304" s="627"/>
      <c r="DO304" s="627">
        <f t="shared" si="282"/>
        <v>0</v>
      </c>
      <c r="DP304" s="627"/>
      <c r="DQ304" s="627">
        <f t="shared" si="283"/>
        <v>0</v>
      </c>
      <c r="DR304" s="639"/>
      <c r="DS304" s="274"/>
      <c r="DT304" s="747">
        <f t="shared" si="284"/>
        <v>0</v>
      </c>
      <c r="DU304" s="748"/>
      <c r="DV304" s="639" t="str">
        <f>IF(DT304=0,"",IF(SUM($DT$284:DT304)=1,DX304,IF($DT$311&gt;SUM($DT$284:DT304),_xlfn.CONCAT(", ",DX304),IF($DT$311=SUM($DT$284:DT304),_xlfn.CONCAT(" y ",DX304,".")))))</f>
        <v/>
      </c>
      <c r="DW304" s="641" t="str">
        <f>IF(DU304=0,"", IF(SUM($AN304:DU$519)=1,DX304, IF($AN$526&gt;SUM($AN304:DU$519),_xlfn.CONCAT(", ",DX304), IF($AN$526=SUM($AN304:DU$519),_xlfn.CONCAT(" y ",DX304,".")))))</f>
        <v/>
      </c>
      <c r="DX304" s="639">
        <f t="shared" si="285"/>
        <v>21</v>
      </c>
      <c r="DY304" s="641"/>
    </row>
    <row r="305" spans="1:129" s="72" customFormat="1" ht="15" customHeight="1">
      <c r="A305" s="131"/>
      <c r="B305"/>
      <c r="C305" s="281" t="s">
        <v>87</v>
      </c>
      <c r="D305" s="792" t="s">
        <v>335</v>
      </c>
      <c r="E305" s="793"/>
      <c r="F305" s="793"/>
      <c r="G305" s="793"/>
      <c r="H305" s="793"/>
      <c r="I305" s="793"/>
      <c r="J305" s="432"/>
      <c r="K305" s="432"/>
      <c r="L305" s="432"/>
      <c r="M305" s="432"/>
      <c r="N305" s="432"/>
      <c r="O305" s="432"/>
      <c r="P305" s="432"/>
      <c r="Q305" s="432"/>
      <c r="R305" s="432"/>
      <c r="S305" s="432"/>
      <c r="T305" s="432"/>
      <c r="U305" s="432"/>
      <c r="V305" s="432"/>
      <c r="W305" s="432"/>
      <c r="X305" s="432"/>
      <c r="Y305" s="432"/>
      <c r="Z305" s="432"/>
      <c r="AA305" s="432"/>
      <c r="AB305" s="432"/>
      <c r="AC305" s="432"/>
      <c r="AD305" s="432"/>
      <c r="AE305" s="12"/>
      <c r="AF305" s="122"/>
      <c r="AH305" s="627">
        <f t="shared" si="244"/>
        <v>0</v>
      </c>
      <c r="AI305" s="627"/>
      <c r="AJ305" s="627">
        <f t="shared" si="245"/>
        <v>0</v>
      </c>
      <c r="AK305" s="627"/>
      <c r="AL305" s="627">
        <f t="shared" si="246"/>
        <v>0</v>
      </c>
      <c r="AM305" s="627"/>
      <c r="AN305" s="627">
        <f t="shared" si="247"/>
        <v>0</v>
      </c>
      <c r="AO305" s="639"/>
      <c r="AP305" s="274"/>
      <c r="AQ305" s="641">
        <f t="shared" si="248"/>
        <v>0</v>
      </c>
      <c r="AR305" s="627"/>
      <c r="AS305" s="627">
        <f t="shared" si="249"/>
        <v>0</v>
      </c>
      <c r="AT305" s="627"/>
      <c r="AU305" s="627">
        <f t="shared" si="250"/>
        <v>0</v>
      </c>
      <c r="AV305" s="627"/>
      <c r="AW305" s="627">
        <f t="shared" si="251"/>
        <v>0</v>
      </c>
      <c r="AX305" s="639"/>
      <c r="AY305" s="274"/>
      <c r="AZ305" s="896">
        <f t="shared" si="252"/>
        <v>0</v>
      </c>
      <c r="BA305" s="627"/>
      <c r="BB305" s="627">
        <f t="shared" si="253"/>
        <v>0</v>
      </c>
      <c r="BC305" s="627"/>
      <c r="BD305" s="627">
        <f t="shared" si="254"/>
        <v>0</v>
      </c>
      <c r="BE305" s="627"/>
      <c r="BF305" s="627">
        <f t="shared" si="255"/>
        <v>0</v>
      </c>
      <c r="BG305" s="639"/>
      <c r="BH305" s="274"/>
      <c r="BI305" s="627">
        <f t="shared" si="256"/>
        <v>0</v>
      </c>
      <c r="BJ305" s="627"/>
      <c r="BK305" s="627">
        <f t="shared" si="257"/>
        <v>0</v>
      </c>
      <c r="BL305" s="627"/>
      <c r="BM305" s="627">
        <f t="shared" si="258"/>
        <v>0</v>
      </c>
      <c r="BN305" s="627"/>
      <c r="BO305" s="627">
        <f t="shared" si="259"/>
        <v>0</v>
      </c>
      <c r="BP305" s="639"/>
      <c r="BQ305" s="274"/>
      <c r="BR305" s="896">
        <f t="shared" si="260"/>
        <v>0</v>
      </c>
      <c r="BS305" s="627"/>
      <c r="BT305" s="627">
        <f t="shared" si="261"/>
        <v>0</v>
      </c>
      <c r="BU305" s="627"/>
      <c r="BV305" s="627">
        <f t="shared" si="262"/>
        <v>0</v>
      </c>
      <c r="BW305" s="627"/>
      <c r="BX305" s="627">
        <f t="shared" si="263"/>
        <v>0</v>
      </c>
      <c r="BY305" s="639"/>
      <c r="BZ305" s="274"/>
      <c r="CA305" s="627">
        <f t="shared" si="264"/>
        <v>0</v>
      </c>
      <c r="CB305" s="627"/>
      <c r="CC305" s="627">
        <f t="shared" si="265"/>
        <v>0</v>
      </c>
      <c r="CD305" s="627"/>
      <c r="CE305" s="627">
        <f t="shared" si="266"/>
        <v>0</v>
      </c>
      <c r="CF305" s="627"/>
      <c r="CG305" s="627">
        <f t="shared" si="267"/>
        <v>0</v>
      </c>
      <c r="CH305" s="639"/>
      <c r="CI305" s="274"/>
      <c r="CJ305" s="627">
        <f t="shared" si="268"/>
        <v>0</v>
      </c>
      <c r="CK305" s="627"/>
      <c r="CL305" s="627">
        <f t="shared" si="269"/>
        <v>0</v>
      </c>
      <c r="CM305" s="627"/>
      <c r="CN305" s="627">
        <f t="shared" si="270"/>
        <v>0</v>
      </c>
      <c r="CO305" s="627"/>
      <c r="CP305" s="627">
        <f t="shared" si="271"/>
        <v>0</v>
      </c>
      <c r="CQ305" s="639"/>
      <c r="CR305" s="274"/>
      <c r="CS305" s="627">
        <f t="shared" si="272"/>
        <v>0</v>
      </c>
      <c r="CT305" s="627"/>
      <c r="CU305" s="627">
        <f t="shared" si="273"/>
        <v>0</v>
      </c>
      <c r="CV305" s="627"/>
      <c r="CW305" s="627">
        <f t="shared" si="274"/>
        <v>0</v>
      </c>
      <c r="CX305" s="627"/>
      <c r="CY305" s="627">
        <f t="shared" si="275"/>
        <v>0</v>
      </c>
      <c r="CZ305" s="639"/>
      <c r="DA305" s="274"/>
      <c r="DB305" s="627">
        <f t="shared" si="276"/>
        <v>0</v>
      </c>
      <c r="DC305" s="627"/>
      <c r="DD305" s="627">
        <f t="shared" si="277"/>
        <v>0</v>
      </c>
      <c r="DE305" s="627"/>
      <c r="DF305" s="627">
        <f t="shared" si="278"/>
        <v>0</v>
      </c>
      <c r="DG305" s="627"/>
      <c r="DH305" s="627">
        <f t="shared" si="279"/>
        <v>0</v>
      </c>
      <c r="DI305" s="639"/>
      <c r="DJ305" s="274"/>
      <c r="DK305" s="627">
        <f t="shared" si="280"/>
        <v>0</v>
      </c>
      <c r="DL305" s="627"/>
      <c r="DM305" s="896">
        <f t="shared" si="281"/>
        <v>0</v>
      </c>
      <c r="DN305" s="627"/>
      <c r="DO305" s="627">
        <f t="shared" si="282"/>
        <v>0</v>
      </c>
      <c r="DP305" s="627"/>
      <c r="DQ305" s="627">
        <f t="shared" si="283"/>
        <v>0</v>
      </c>
      <c r="DR305" s="639"/>
      <c r="DS305" s="274"/>
      <c r="DT305" s="747">
        <f t="shared" si="284"/>
        <v>0</v>
      </c>
      <c r="DU305" s="748"/>
      <c r="DV305" s="639" t="str">
        <f>IF(DT305=0,"",IF(SUM($DT$284:DT305)=1,DX305,IF($DT$311&gt;SUM($DT$284:DT305),_xlfn.CONCAT(", ",DX305),IF($DT$311=SUM($DT$284:DT305),_xlfn.CONCAT(" y ",DX305,".")))))</f>
        <v/>
      </c>
      <c r="DW305" s="641" t="str">
        <f>IF(DU305=0,"", IF(SUM($AN305:DU$519)=1,DX305, IF($AN$526&gt;SUM($AN305:DU$519),_xlfn.CONCAT(", ",DX305), IF($AN$526=SUM($AN305:DU$519),_xlfn.CONCAT(" y ",DX305,".")))))</f>
        <v/>
      </c>
      <c r="DX305" s="639">
        <f t="shared" si="285"/>
        <v>22</v>
      </c>
      <c r="DY305" s="641"/>
    </row>
    <row r="306" spans="1:129" s="72" customFormat="1" ht="15" customHeight="1">
      <c r="A306" s="131"/>
      <c r="B306"/>
      <c r="C306" s="281" t="s">
        <v>88</v>
      </c>
      <c r="D306" s="792" t="s">
        <v>337</v>
      </c>
      <c r="E306" s="793"/>
      <c r="F306" s="793"/>
      <c r="G306" s="793"/>
      <c r="H306" s="793"/>
      <c r="I306" s="793"/>
      <c r="J306" s="432"/>
      <c r="K306" s="432"/>
      <c r="L306" s="432"/>
      <c r="M306" s="432"/>
      <c r="N306" s="432"/>
      <c r="O306" s="432"/>
      <c r="P306" s="432"/>
      <c r="Q306" s="432"/>
      <c r="R306" s="432"/>
      <c r="S306" s="432"/>
      <c r="T306" s="432"/>
      <c r="U306" s="432"/>
      <c r="V306" s="432"/>
      <c r="W306" s="432"/>
      <c r="X306" s="432"/>
      <c r="Y306" s="432"/>
      <c r="Z306" s="432"/>
      <c r="AA306" s="432"/>
      <c r="AB306" s="432"/>
      <c r="AC306" s="432"/>
      <c r="AD306" s="432"/>
      <c r="AE306" s="12"/>
      <c r="AF306" s="122"/>
      <c r="AH306" s="627">
        <f t="shared" si="244"/>
        <v>0</v>
      </c>
      <c r="AI306" s="627"/>
      <c r="AJ306" s="627">
        <f t="shared" si="245"/>
        <v>0</v>
      </c>
      <c r="AK306" s="627"/>
      <c r="AL306" s="627">
        <f t="shared" si="246"/>
        <v>0</v>
      </c>
      <c r="AM306" s="627"/>
      <c r="AN306" s="627">
        <f t="shared" si="247"/>
        <v>0</v>
      </c>
      <c r="AO306" s="639"/>
      <c r="AP306" s="274"/>
      <c r="AQ306" s="641">
        <f t="shared" si="248"/>
        <v>0</v>
      </c>
      <c r="AR306" s="627"/>
      <c r="AS306" s="627">
        <f t="shared" si="249"/>
        <v>0</v>
      </c>
      <c r="AT306" s="627"/>
      <c r="AU306" s="627">
        <f t="shared" si="250"/>
        <v>0</v>
      </c>
      <c r="AV306" s="627"/>
      <c r="AW306" s="627">
        <f t="shared" si="251"/>
        <v>0</v>
      </c>
      <c r="AX306" s="639"/>
      <c r="AY306" s="274"/>
      <c r="AZ306" s="896">
        <f t="shared" si="252"/>
        <v>0</v>
      </c>
      <c r="BA306" s="627"/>
      <c r="BB306" s="627">
        <f t="shared" si="253"/>
        <v>0</v>
      </c>
      <c r="BC306" s="627"/>
      <c r="BD306" s="627">
        <f t="shared" si="254"/>
        <v>0</v>
      </c>
      <c r="BE306" s="627"/>
      <c r="BF306" s="627">
        <f t="shared" si="255"/>
        <v>0</v>
      </c>
      <c r="BG306" s="639"/>
      <c r="BH306" s="274"/>
      <c r="BI306" s="627">
        <f t="shared" si="256"/>
        <v>0</v>
      </c>
      <c r="BJ306" s="627"/>
      <c r="BK306" s="627">
        <f t="shared" si="257"/>
        <v>0</v>
      </c>
      <c r="BL306" s="627"/>
      <c r="BM306" s="627">
        <f t="shared" si="258"/>
        <v>0</v>
      </c>
      <c r="BN306" s="627"/>
      <c r="BO306" s="627">
        <f t="shared" si="259"/>
        <v>0</v>
      </c>
      <c r="BP306" s="639"/>
      <c r="BQ306" s="274"/>
      <c r="BR306" s="896">
        <f t="shared" si="260"/>
        <v>0</v>
      </c>
      <c r="BS306" s="627"/>
      <c r="BT306" s="627">
        <f t="shared" si="261"/>
        <v>0</v>
      </c>
      <c r="BU306" s="627"/>
      <c r="BV306" s="627">
        <f t="shared" si="262"/>
        <v>0</v>
      </c>
      <c r="BW306" s="627"/>
      <c r="BX306" s="627">
        <f t="shared" si="263"/>
        <v>0</v>
      </c>
      <c r="BY306" s="639"/>
      <c r="BZ306" s="274"/>
      <c r="CA306" s="627">
        <f t="shared" si="264"/>
        <v>0</v>
      </c>
      <c r="CB306" s="627"/>
      <c r="CC306" s="627">
        <f t="shared" si="265"/>
        <v>0</v>
      </c>
      <c r="CD306" s="627"/>
      <c r="CE306" s="627">
        <f t="shared" si="266"/>
        <v>0</v>
      </c>
      <c r="CF306" s="627"/>
      <c r="CG306" s="627">
        <f t="shared" si="267"/>
        <v>0</v>
      </c>
      <c r="CH306" s="639"/>
      <c r="CI306" s="274"/>
      <c r="CJ306" s="627">
        <f t="shared" si="268"/>
        <v>0</v>
      </c>
      <c r="CK306" s="627"/>
      <c r="CL306" s="627">
        <f t="shared" si="269"/>
        <v>0</v>
      </c>
      <c r="CM306" s="627"/>
      <c r="CN306" s="627">
        <f t="shared" si="270"/>
        <v>0</v>
      </c>
      <c r="CO306" s="627"/>
      <c r="CP306" s="627">
        <f t="shared" si="271"/>
        <v>0</v>
      </c>
      <c r="CQ306" s="639"/>
      <c r="CR306" s="274"/>
      <c r="CS306" s="627">
        <f t="shared" si="272"/>
        <v>0</v>
      </c>
      <c r="CT306" s="627"/>
      <c r="CU306" s="627">
        <f t="shared" si="273"/>
        <v>0</v>
      </c>
      <c r="CV306" s="627"/>
      <c r="CW306" s="627">
        <f t="shared" si="274"/>
        <v>0</v>
      </c>
      <c r="CX306" s="627"/>
      <c r="CY306" s="627">
        <f t="shared" si="275"/>
        <v>0</v>
      </c>
      <c r="CZ306" s="639"/>
      <c r="DA306" s="274"/>
      <c r="DB306" s="627">
        <f t="shared" si="276"/>
        <v>0</v>
      </c>
      <c r="DC306" s="627"/>
      <c r="DD306" s="627">
        <f t="shared" si="277"/>
        <v>0</v>
      </c>
      <c r="DE306" s="627"/>
      <c r="DF306" s="627">
        <f t="shared" si="278"/>
        <v>0</v>
      </c>
      <c r="DG306" s="627"/>
      <c r="DH306" s="627">
        <f t="shared" si="279"/>
        <v>0</v>
      </c>
      <c r="DI306" s="639"/>
      <c r="DJ306" s="274"/>
      <c r="DK306" s="627">
        <f t="shared" si="280"/>
        <v>0</v>
      </c>
      <c r="DL306" s="627"/>
      <c r="DM306" s="896">
        <f t="shared" si="281"/>
        <v>0</v>
      </c>
      <c r="DN306" s="627"/>
      <c r="DO306" s="627">
        <f t="shared" si="282"/>
        <v>0</v>
      </c>
      <c r="DP306" s="627"/>
      <c r="DQ306" s="627">
        <f t="shared" si="283"/>
        <v>0</v>
      </c>
      <c r="DR306" s="639"/>
      <c r="DS306" s="274"/>
      <c r="DT306" s="747">
        <f t="shared" si="284"/>
        <v>0</v>
      </c>
      <c r="DU306" s="748"/>
      <c r="DV306" s="639" t="str">
        <f>IF(DT306=0,"",IF(SUM($DT$284:DT306)=1,DX306,IF($DT$311&gt;SUM($DT$284:DT306),_xlfn.CONCAT(", ",DX306),IF($DT$311=SUM($DT$284:DT306),_xlfn.CONCAT(" y ",DX306,".")))))</f>
        <v/>
      </c>
      <c r="DW306" s="641" t="str">
        <f>IF(DU306=0,"", IF(SUM($AN306:DU$519)=1,DX306, IF($AN$526&gt;SUM($AN306:DU$519),_xlfn.CONCAT(", ",DX306), IF($AN$526=SUM($AN306:DU$519),_xlfn.CONCAT(" y ",DX306,".")))))</f>
        <v/>
      </c>
      <c r="DX306" s="639">
        <f t="shared" si="285"/>
        <v>23</v>
      </c>
      <c r="DY306" s="641"/>
    </row>
    <row r="307" spans="1:129" s="72" customFormat="1" ht="15" customHeight="1">
      <c r="A307" s="131"/>
      <c r="B307"/>
      <c r="C307" s="281" t="s">
        <v>89</v>
      </c>
      <c r="D307" s="792" t="s">
        <v>338</v>
      </c>
      <c r="E307" s="793"/>
      <c r="F307" s="793"/>
      <c r="G307" s="793"/>
      <c r="H307" s="793"/>
      <c r="I307" s="793"/>
      <c r="J307" s="432"/>
      <c r="K307" s="432"/>
      <c r="L307" s="432"/>
      <c r="M307" s="432"/>
      <c r="N307" s="432"/>
      <c r="O307" s="432"/>
      <c r="P307" s="432"/>
      <c r="Q307" s="432"/>
      <c r="R307" s="432"/>
      <c r="S307" s="432"/>
      <c r="T307" s="432"/>
      <c r="U307" s="432"/>
      <c r="V307" s="432"/>
      <c r="W307" s="432"/>
      <c r="X307" s="432"/>
      <c r="Y307" s="432"/>
      <c r="Z307" s="432"/>
      <c r="AA307" s="432"/>
      <c r="AB307" s="432"/>
      <c r="AC307" s="432"/>
      <c r="AD307" s="432"/>
      <c r="AE307" s="12"/>
      <c r="AF307" s="122"/>
      <c r="AH307" s="627">
        <f t="shared" si="244"/>
        <v>0</v>
      </c>
      <c r="AI307" s="627"/>
      <c r="AJ307" s="627">
        <f t="shared" si="245"/>
        <v>0</v>
      </c>
      <c r="AK307" s="627"/>
      <c r="AL307" s="627">
        <f t="shared" si="246"/>
        <v>0</v>
      </c>
      <c r="AM307" s="627"/>
      <c r="AN307" s="627">
        <f t="shared" si="247"/>
        <v>0</v>
      </c>
      <c r="AO307" s="639"/>
      <c r="AP307" s="274"/>
      <c r="AQ307" s="641">
        <f t="shared" si="248"/>
        <v>0</v>
      </c>
      <c r="AR307" s="627"/>
      <c r="AS307" s="627">
        <f t="shared" si="249"/>
        <v>0</v>
      </c>
      <c r="AT307" s="627"/>
      <c r="AU307" s="627">
        <f t="shared" si="250"/>
        <v>0</v>
      </c>
      <c r="AV307" s="627"/>
      <c r="AW307" s="627">
        <f t="shared" si="251"/>
        <v>0</v>
      </c>
      <c r="AX307" s="639"/>
      <c r="AY307" s="274"/>
      <c r="AZ307" s="896">
        <f t="shared" si="252"/>
        <v>0</v>
      </c>
      <c r="BA307" s="627"/>
      <c r="BB307" s="627">
        <f t="shared" si="253"/>
        <v>0</v>
      </c>
      <c r="BC307" s="627"/>
      <c r="BD307" s="627">
        <f t="shared" si="254"/>
        <v>0</v>
      </c>
      <c r="BE307" s="627"/>
      <c r="BF307" s="627">
        <f t="shared" si="255"/>
        <v>0</v>
      </c>
      <c r="BG307" s="639"/>
      <c r="BH307" s="274"/>
      <c r="BI307" s="627">
        <f t="shared" si="256"/>
        <v>0</v>
      </c>
      <c r="BJ307" s="627"/>
      <c r="BK307" s="627">
        <f t="shared" si="257"/>
        <v>0</v>
      </c>
      <c r="BL307" s="627"/>
      <c r="BM307" s="627">
        <f t="shared" si="258"/>
        <v>0</v>
      </c>
      <c r="BN307" s="627"/>
      <c r="BO307" s="627">
        <f t="shared" si="259"/>
        <v>0</v>
      </c>
      <c r="BP307" s="639"/>
      <c r="BQ307" s="274"/>
      <c r="BR307" s="896">
        <f t="shared" si="260"/>
        <v>0</v>
      </c>
      <c r="BS307" s="627"/>
      <c r="BT307" s="627">
        <f t="shared" si="261"/>
        <v>0</v>
      </c>
      <c r="BU307" s="627"/>
      <c r="BV307" s="627">
        <f t="shared" si="262"/>
        <v>0</v>
      </c>
      <c r="BW307" s="627"/>
      <c r="BX307" s="627">
        <f t="shared" si="263"/>
        <v>0</v>
      </c>
      <c r="BY307" s="639"/>
      <c r="BZ307" s="274"/>
      <c r="CA307" s="627">
        <f t="shared" si="264"/>
        <v>0</v>
      </c>
      <c r="CB307" s="627"/>
      <c r="CC307" s="627">
        <f t="shared" si="265"/>
        <v>0</v>
      </c>
      <c r="CD307" s="627"/>
      <c r="CE307" s="627">
        <f t="shared" si="266"/>
        <v>0</v>
      </c>
      <c r="CF307" s="627"/>
      <c r="CG307" s="627">
        <f t="shared" si="267"/>
        <v>0</v>
      </c>
      <c r="CH307" s="639"/>
      <c r="CI307" s="274"/>
      <c r="CJ307" s="627">
        <f t="shared" si="268"/>
        <v>0</v>
      </c>
      <c r="CK307" s="627"/>
      <c r="CL307" s="627">
        <f t="shared" si="269"/>
        <v>0</v>
      </c>
      <c r="CM307" s="627"/>
      <c r="CN307" s="627">
        <f t="shared" si="270"/>
        <v>0</v>
      </c>
      <c r="CO307" s="627"/>
      <c r="CP307" s="627">
        <f t="shared" si="271"/>
        <v>0</v>
      </c>
      <c r="CQ307" s="639"/>
      <c r="CR307" s="274"/>
      <c r="CS307" s="627">
        <f t="shared" si="272"/>
        <v>0</v>
      </c>
      <c r="CT307" s="627"/>
      <c r="CU307" s="627">
        <f t="shared" si="273"/>
        <v>0</v>
      </c>
      <c r="CV307" s="627"/>
      <c r="CW307" s="627">
        <f t="shared" si="274"/>
        <v>0</v>
      </c>
      <c r="CX307" s="627"/>
      <c r="CY307" s="627">
        <f t="shared" si="275"/>
        <v>0</v>
      </c>
      <c r="CZ307" s="639"/>
      <c r="DA307" s="274"/>
      <c r="DB307" s="627">
        <f t="shared" si="276"/>
        <v>0</v>
      </c>
      <c r="DC307" s="627"/>
      <c r="DD307" s="627">
        <f t="shared" si="277"/>
        <v>0</v>
      </c>
      <c r="DE307" s="627"/>
      <c r="DF307" s="627">
        <f t="shared" si="278"/>
        <v>0</v>
      </c>
      <c r="DG307" s="627"/>
      <c r="DH307" s="627">
        <f t="shared" si="279"/>
        <v>0</v>
      </c>
      <c r="DI307" s="639"/>
      <c r="DJ307" s="274"/>
      <c r="DK307" s="627">
        <f t="shared" si="280"/>
        <v>0</v>
      </c>
      <c r="DL307" s="627"/>
      <c r="DM307" s="896">
        <f t="shared" si="281"/>
        <v>0</v>
      </c>
      <c r="DN307" s="627"/>
      <c r="DO307" s="627">
        <f t="shared" si="282"/>
        <v>0</v>
      </c>
      <c r="DP307" s="627"/>
      <c r="DQ307" s="627">
        <f t="shared" si="283"/>
        <v>0</v>
      </c>
      <c r="DR307" s="639"/>
      <c r="DS307" s="274"/>
      <c r="DT307" s="747">
        <f t="shared" si="284"/>
        <v>0</v>
      </c>
      <c r="DU307" s="748"/>
      <c r="DV307" s="639" t="str">
        <f>IF(DT307=0,"",IF(SUM($DT$284:DT307)=1,DX307,IF($DT$311&gt;SUM($DT$284:DT307),_xlfn.CONCAT(", ",DX307),IF($DT$311=SUM($DT$284:DT307),_xlfn.CONCAT(" y ",DX307,".")))))</f>
        <v/>
      </c>
      <c r="DW307" s="641" t="str">
        <f>IF(DU307=0,"", IF(SUM($AN307:DU$519)=1,DX307, IF($AN$526&gt;SUM($AN307:DU$519),_xlfn.CONCAT(", ",DX307), IF($AN$526=SUM($AN307:DU$519),_xlfn.CONCAT(" y ",DX307,".")))))</f>
        <v/>
      </c>
      <c r="DX307" s="639">
        <f t="shared" si="285"/>
        <v>24</v>
      </c>
      <c r="DY307" s="641"/>
    </row>
    <row r="308" spans="1:129" s="72" customFormat="1" ht="24" customHeight="1">
      <c r="A308" s="131"/>
      <c r="B308"/>
      <c r="C308" s="281" t="s">
        <v>90</v>
      </c>
      <c r="D308" s="792" t="s">
        <v>340</v>
      </c>
      <c r="E308" s="793"/>
      <c r="F308" s="793"/>
      <c r="G308" s="793"/>
      <c r="H308" s="793"/>
      <c r="I308" s="793"/>
      <c r="J308" s="432"/>
      <c r="K308" s="432"/>
      <c r="L308" s="432"/>
      <c r="M308" s="432"/>
      <c r="N308" s="432"/>
      <c r="O308" s="432"/>
      <c r="P308" s="432"/>
      <c r="Q308" s="432"/>
      <c r="R308" s="432"/>
      <c r="S308" s="432"/>
      <c r="T308" s="432"/>
      <c r="U308" s="432"/>
      <c r="V308" s="432"/>
      <c r="W308" s="432"/>
      <c r="X308" s="432"/>
      <c r="Y308" s="432"/>
      <c r="Z308" s="432"/>
      <c r="AA308" s="432"/>
      <c r="AB308" s="432"/>
      <c r="AC308" s="432"/>
      <c r="AD308" s="432"/>
      <c r="AE308" s="12"/>
      <c r="AF308" s="122"/>
      <c r="AH308" s="627">
        <f t="shared" si="244"/>
        <v>0</v>
      </c>
      <c r="AI308" s="627"/>
      <c r="AJ308" s="627">
        <f t="shared" si="245"/>
        <v>0</v>
      </c>
      <c r="AK308" s="627"/>
      <c r="AL308" s="627">
        <f t="shared" si="246"/>
        <v>0</v>
      </c>
      <c r="AM308" s="627"/>
      <c r="AN308" s="627">
        <f t="shared" si="247"/>
        <v>0</v>
      </c>
      <c r="AO308" s="639"/>
      <c r="AP308" s="274"/>
      <c r="AQ308" s="641">
        <f t="shared" si="248"/>
        <v>0</v>
      </c>
      <c r="AR308" s="627"/>
      <c r="AS308" s="627">
        <f t="shared" si="249"/>
        <v>0</v>
      </c>
      <c r="AT308" s="627"/>
      <c r="AU308" s="627">
        <f t="shared" si="250"/>
        <v>0</v>
      </c>
      <c r="AV308" s="627"/>
      <c r="AW308" s="627">
        <f t="shared" si="251"/>
        <v>0</v>
      </c>
      <c r="AX308" s="639"/>
      <c r="AY308" s="274"/>
      <c r="AZ308" s="896">
        <f t="shared" si="252"/>
        <v>0</v>
      </c>
      <c r="BA308" s="627"/>
      <c r="BB308" s="627">
        <f t="shared" si="253"/>
        <v>0</v>
      </c>
      <c r="BC308" s="627"/>
      <c r="BD308" s="627">
        <f t="shared" si="254"/>
        <v>0</v>
      </c>
      <c r="BE308" s="627"/>
      <c r="BF308" s="627">
        <f t="shared" si="255"/>
        <v>0</v>
      </c>
      <c r="BG308" s="639"/>
      <c r="BH308" s="274"/>
      <c r="BI308" s="627">
        <f t="shared" si="256"/>
        <v>0</v>
      </c>
      <c r="BJ308" s="627"/>
      <c r="BK308" s="627">
        <f t="shared" si="257"/>
        <v>0</v>
      </c>
      <c r="BL308" s="627"/>
      <c r="BM308" s="627">
        <f t="shared" si="258"/>
        <v>0</v>
      </c>
      <c r="BN308" s="627"/>
      <c r="BO308" s="627">
        <f t="shared" si="259"/>
        <v>0</v>
      </c>
      <c r="BP308" s="639"/>
      <c r="BQ308" s="274"/>
      <c r="BR308" s="896">
        <f t="shared" si="260"/>
        <v>0</v>
      </c>
      <c r="BS308" s="627"/>
      <c r="BT308" s="627">
        <f t="shared" si="261"/>
        <v>0</v>
      </c>
      <c r="BU308" s="627"/>
      <c r="BV308" s="627">
        <f t="shared" si="262"/>
        <v>0</v>
      </c>
      <c r="BW308" s="627"/>
      <c r="BX308" s="627">
        <f t="shared" si="263"/>
        <v>0</v>
      </c>
      <c r="BY308" s="639"/>
      <c r="BZ308" s="274"/>
      <c r="CA308" s="627">
        <f t="shared" si="264"/>
        <v>0</v>
      </c>
      <c r="CB308" s="627"/>
      <c r="CC308" s="627">
        <f t="shared" si="265"/>
        <v>0</v>
      </c>
      <c r="CD308" s="627"/>
      <c r="CE308" s="627">
        <f t="shared" si="266"/>
        <v>0</v>
      </c>
      <c r="CF308" s="627"/>
      <c r="CG308" s="627">
        <f t="shared" si="267"/>
        <v>0</v>
      </c>
      <c r="CH308" s="639"/>
      <c r="CI308" s="274"/>
      <c r="CJ308" s="627">
        <f t="shared" si="268"/>
        <v>0</v>
      </c>
      <c r="CK308" s="627"/>
      <c r="CL308" s="627">
        <f t="shared" si="269"/>
        <v>0</v>
      </c>
      <c r="CM308" s="627"/>
      <c r="CN308" s="627">
        <f t="shared" si="270"/>
        <v>0</v>
      </c>
      <c r="CO308" s="627"/>
      <c r="CP308" s="627">
        <f t="shared" si="271"/>
        <v>0</v>
      </c>
      <c r="CQ308" s="639"/>
      <c r="CR308" s="274"/>
      <c r="CS308" s="627">
        <f t="shared" si="272"/>
        <v>0</v>
      </c>
      <c r="CT308" s="627"/>
      <c r="CU308" s="627">
        <f t="shared" si="273"/>
        <v>0</v>
      </c>
      <c r="CV308" s="627"/>
      <c r="CW308" s="627">
        <f t="shared" si="274"/>
        <v>0</v>
      </c>
      <c r="CX308" s="627"/>
      <c r="CY308" s="627">
        <f t="shared" si="275"/>
        <v>0</v>
      </c>
      <c r="CZ308" s="639"/>
      <c r="DA308" s="274"/>
      <c r="DB308" s="627">
        <f t="shared" si="276"/>
        <v>0</v>
      </c>
      <c r="DC308" s="627"/>
      <c r="DD308" s="627">
        <f t="shared" si="277"/>
        <v>0</v>
      </c>
      <c r="DE308" s="627"/>
      <c r="DF308" s="627">
        <f t="shared" si="278"/>
        <v>0</v>
      </c>
      <c r="DG308" s="627"/>
      <c r="DH308" s="627">
        <f t="shared" si="279"/>
        <v>0</v>
      </c>
      <c r="DI308" s="639"/>
      <c r="DJ308" s="274"/>
      <c r="DK308" s="627">
        <f t="shared" si="280"/>
        <v>0</v>
      </c>
      <c r="DL308" s="627"/>
      <c r="DM308" s="896">
        <f t="shared" si="281"/>
        <v>0</v>
      </c>
      <c r="DN308" s="627"/>
      <c r="DO308" s="627">
        <f t="shared" si="282"/>
        <v>0</v>
      </c>
      <c r="DP308" s="627"/>
      <c r="DQ308" s="627">
        <f t="shared" si="283"/>
        <v>0</v>
      </c>
      <c r="DR308" s="639"/>
      <c r="DS308" s="274"/>
      <c r="DT308" s="747">
        <f t="shared" si="284"/>
        <v>0</v>
      </c>
      <c r="DU308" s="748"/>
      <c r="DV308" s="639" t="str">
        <f>IF(DT308=0,"",IF(SUM($DT$284:DT308)=1,DX308,IF($DT$311&gt;SUM($DT$284:DT308),_xlfn.CONCAT(", ",DX308),IF($DT$311=SUM($DT$284:DT308),_xlfn.CONCAT(" y ",DX308,".")))))</f>
        <v/>
      </c>
      <c r="DW308" s="641" t="str">
        <f>IF(DU308=0,"", IF(SUM($AN308:DU$519)=1,DX308, IF($AN$526&gt;SUM($AN308:DU$519),_xlfn.CONCAT(", ",DX308), IF($AN$526=SUM($AN308:DU$519),_xlfn.CONCAT(" y ",DX308,".")))))</f>
        <v/>
      </c>
      <c r="DX308" s="639">
        <f t="shared" si="285"/>
        <v>25</v>
      </c>
      <c r="DY308" s="641"/>
    </row>
    <row r="309" spans="1:129" s="72" customFormat="1" ht="15" customHeight="1">
      <c r="A309" s="131"/>
      <c r="B309"/>
      <c r="C309" s="281" t="s">
        <v>91</v>
      </c>
      <c r="D309" s="792" t="s">
        <v>300</v>
      </c>
      <c r="E309" s="793"/>
      <c r="F309" s="793"/>
      <c r="G309" s="793"/>
      <c r="H309" s="793"/>
      <c r="I309" s="793"/>
      <c r="J309" s="432"/>
      <c r="K309" s="432"/>
      <c r="L309" s="432"/>
      <c r="M309" s="432"/>
      <c r="N309" s="432"/>
      <c r="O309" s="432"/>
      <c r="P309" s="432"/>
      <c r="Q309" s="432"/>
      <c r="R309" s="432"/>
      <c r="S309" s="432"/>
      <c r="T309" s="432"/>
      <c r="U309" s="432"/>
      <c r="V309" s="432"/>
      <c r="W309" s="432"/>
      <c r="X309" s="432"/>
      <c r="Y309" s="432"/>
      <c r="Z309" s="432"/>
      <c r="AA309" s="432"/>
      <c r="AB309" s="432"/>
      <c r="AC309" s="432"/>
      <c r="AD309" s="432"/>
      <c r="AE309" s="12"/>
      <c r="AF309" s="122"/>
      <c r="AH309" s="627">
        <f t="shared" si="244"/>
        <v>0</v>
      </c>
      <c r="AI309" s="627"/>
      <c r="AJ309" s="627">
        <f t="shared" si="245"/>
        <v>0</v>
      </c>
      <c r="AK309" s="627"/>
      <c r="AL309" s="627">
        <f t="shared" si="246"/>
        <v>0</v>
      </c>
      <c r="AM309" s="627"/>
      <c r="AN309" s="627">
        <f t="shared" si="247"/>
        <v>0</v>
      </c>
      <c r="AO309" s="639"/>
      <c r="AP309" s="274"/>
      <c r="AQ309" s="641">
        <f t="shared" si="248"/>
        <v>0</v>
      </c>
      <c r="AR309" s="627"/>
      <c r="AS309" s="627">
        <f t="shared" si="249"/>
        <v>0</v>
      </c>
      <c r="AT309" s="627"/>
      <c r="AU309" s="627">
        <f t="shared" si="250"/>
        <v>0</v>
      </c>
      <c r="AV309" s="627"/>
      <c r="AW309" s="627">
        <f t="shared" si="251"/>
        <v>0</v>
      </c>
      <c r="AX309" s="639"/>
      <c r="AY309" s="274"/>
      <c r="AZ309" s="896">
        <f t="shared" si="252"/>
        <v>0</v>
      </c>
      <c r="BA309" s="627"/>
      <c r="BB309" s="627">
        <f t="shared" si="253"/>
        <v>0</v>
      </c>
      <c r="BC309" s="627"/>
      <c r="BD309" s="627">
        <f t="shared" si="254"/>
        <v>0</v>
      </c>
      <c r="BE309" s="627"/>
      <c r="BF309" s="627">
        <f t="shared" si="255"/>
        <v>0</v>
      </c>
      <c r="BG309" s="639"/>
      <c r="BH309" s="274"/>
      <c r="BI309" s="627">
        <f t="shared" si="256"/>
        <v>0</v>
      </c>
      <c r="BJ309" s="627"/>
      <c r="BK309" s="627">
        <f t="shared" si="257"/>
        <v>0</v>
      </c>
      <c r="BL309" s="627"/>
      <c r="BM309" s="627">
        <f t="shared" si="258"/>
        <v>0</v>
      </c>
      <c r="BN309" s="627"/>
      <c r="BO309" s="627">
        <f t="shared" si="259"/>
        <v>0</v>
      </c>
      <c r="BP309" s="639"/>
      <c r="BQ309" s="274"/>
      <c r="BR309" s="896">
        <f t="shared" si="260"/>
        <v>0</v>
      </c>
      <c r="BS309" s="627"/>
      <c r="BT309" s="627">
        <f t="shared" si="261"/>
        <v>0</v>
      </c>
      <c r="BU309" s="627"/>
      <c r="BV309" s="627">
        <f t="shared" si="262"/>
        <v>0</v>
      </c>
      <c r="BW309" s="627"/>
      <c r="BX309" s="627">
        <f t="shared" si="263"/>
        <v>0</v>
      </c>
      <c r="BY309" s="639"/>
      <c r="BZ309" s="274"/>
      <c r="CA309" s="627">
        <f t="shared" si="264"/>
        <v>0</v>
      </c>
      <c r="CB309" s="627"/>
      <c r="CC309" s="627">
        <f t="shared" si="265"/>
        <v>0</v>
      </c>
      <c r="CD309" s="627"/>
      <c r="CE309" s="627">
        <f t="shared" si="266"/>
        <v>0</v>
      </c>
      <c r="CF309" s="627"/>
      <c r="CG309" s="627">
        <f t="shared" si="267"/>
        <v>0</v>
      </c>
      <c r="CH309" s="639"/>
      <c r="CI309" s="274"/>
      <c r="CJ309" s="627">
        <f t="shared" si="268"/>
        <v>0</v>
      </c>
      <c r="CK309" s="627"/>
      <c r="CL309" s="627">
        <f t="shared" si="269"/>
        <v>0</v>
      </c>
      <c r="CM309" s="627"/>
      <c r="CN309" s="627">
        <f t="shared" si="270"/>
        <v>0</v>
      </c>
      <c r="CO309" s="627"/>
      <c r="CP309" s="627">
        <f t="shared" si="271"/>
        <v>0</v>
      </c>
      <c r="CQ309" s="639"/>
      <c r="CR309" s="274"/>
      <c r="CS309" s="627">
        <f t="shared" si="272"/>
        <v>0</v>
      </c>
      <c r="CT309" s="627"/>
      <c r="CU309" s="627">
        <f t="shared" si="273"/>
        <v>0</v>
      </c>
      <c r="CV309" s="627"/>
      <c r="CW309" s="627">
        <f t="shared" si="274"/>
        <v>0</v>
      </c>
      <c r="CX309" s="627"/>
      <c r="CY309" s="627">
        <f t="shared" si="275"/>
        <v>0</v>
      </c>
      <c r="CZ309" s="639"/>
      <c r="DA309" s="274"/>
      <c r="DB309" s="627">
        <f t="shared" si="276"/>
        <v>0</v>
      </c>
      <c r="DC309" s="627"/>
      <c r="DD309" s="627">
        <f t="shared" si="277"/>
        <v>0</v>
      </c>
      <c r="DE309" s="627"/>
      <c r="DF309" s="627">
        <f t="shared" si="278"/>
        <v>0</v>
      </c>
      <c r="DG309" s="627"/>
      <c r="DH309" s="627">
        <f t="shared" si="279"/>
        <v>0</v>
      </c>
      <c r="DI309" s="639"/>
      <c r="DJ309" s="274"/>
      <c r="DK309" s="627">
        <f t="shared" si="280"/>
        <v>0</v>
      </c>
      <c r="DL309" s="627"/>
      <c r="DM309" s="896">
        <f t="shared" si="281"/>
        <v>0</v>
      </c>
      <c r="DN309" s="627"/>
      <c r="DO309" s="627">
        <f t="shared" si="282"/>
        <v>0</v>
      </c>
      <c r="DP309" s="627"/>
      <c r="DQ309" s="627">
        <f t="shared" si="283"/>
        <v>0</v>
      </c>
      <c r="DR309" s="639"/>
      <c r="DS309" s="274"/>
      <c r="DT309" s="747">
        <f t="shared" si="284"/>
        <v>0</v>
      </c>
      <c r="DU309" s="748"/>
      <c r="DV309" s="639" t="str">
        <f>IF(DT309=0,"",IF(SUM($DT$284:DT309)=1,DX309,IF($DT$311&gt;SUM($DT$284:DT309),_xlfn.CONCAT(", ",DX309),IF($DT$311=SUM($DT$284:DT309),_xlfn.CONCAT(" y ",DX309,".")))))</f>
        <v/>
      </c>
      <c r="DW309" s="641" t="str">
        <f>IF(DU309=0,"", IF(SUM($AN309:DU$519)=1,DX309, IF($AN$526&gt;SUM($AN309:DU$519),_xlfn.CONCAT(", ",DX309), IF($AN$526=SUM($AN309:DU$519),_xlfn.CONCAT(" y ",DX309,".")))))</f>
        <v/>
      </c>
      <c r="DX309" s="639">
        <f t="shared" si="285"/>
        <v>26</v>
      </c>
      <c r="DY309" s="641"/>
    </row>
    <row r="310" spans="1:129" s="72" customFormat="1" ht="15" customHeight="1">
      <c r="A310" s="131"/>
      <c r="B310"/>
      <c r="C310" s="281" t="s">
        <v>92</v>
      </c>
      <c r="D310" s="792" t="s">
        <v>270</v>
      </c>
      <c r="E310" s="793"/>
      <c r="F310" s="793"/>
      <c r="G310" s="793"/>
      <c r="H310" s="793"/>
      <c r="I310" s="793"/>
      <c r="J310" s="432"/>
      <c r="K310" s="432"/>
      <c r="L310" s="432"/>
      <c r="M310" s="432"/>
      <c r="N310" s="432"/>
      <c r="O310" s="432"/>
      <c r="P310" s="432"/>
      <c r="Q310" s="432"/>
      <c r="R310" s="432"/>
      <c r="S310" s="432"/>
      <c r="T310" s="432"/>
      <c r="U310" s="432"/>
      <c r="V310" s="432"/>
      <c r="W310" s="432"/>
      <c r="X310" s="432"/>
      <c r="Y310" s="432"/>
      <c r="Z310" s="432"/>
      <c r="AA310" s="432"/>
      <c r="AB310" s="432"/>
      <c r="AC310" s="432"/>
      <c r="AD310" s="432"/>
      <c r="AE310" s="12"/>
      <c r="AF310" s="122"/>
      <c r="AH310" s="627">
        <f t="shared" si="244"/>
        <v>0</v>
      </c>
      <c r="AI310" s="627"/>
      <c r="AJ310" s="627">
        <f t="shared" si="245"/>
        <v>0</v>
      </c>
      <c r="AK310" s="627"/>
      <c r="AL310" s="627">
        <f t="shared" si="246"/>
        <v>0</v>
      </c>
      <c r="AM310" s="627"/>
      <c r="AN310" s="627">
        <f t="shared" si="247"/>
        <v>0</v>
      </c>
      <c r="AO310" s="639"/>
      <c r="AP310" s="275"/>
      <c r="AQ310" s="641">
        <f t="shared" si="248"/>
        <v>0</v>
      </c>
      <c r="AR310" s="627"/>
      <c r="AS310" s="627">
        <f t="shared" si="249"/>
        <v>0</v>
      </c>
      <c r="AT310" s="627"/>
      <c r="AU310" s="627">
        <f t="shared" si="250"/>
        <v>0</v>
      </c>
      <c r="AV310" s="627"/>
      <c r="AW310" s="627">
        <f t="shared" si="251"/>
        <v>0</v>
      </c>
      <c r="AX310" s="639"/>
      <c r="AY310" s="275"/>
      <c r="AZ310" s="896">
        <f t="shared" si="252"/>
        <v>0</v>
      </c>
      <c r="BA310" s="627"/>
      <c r="BB310" s="627">
        <f t="shared" si="253"/>
        <v>0</v>
      </c>
      <c r="BC310" s="627"/>
      <c r="BD310" s="627">
        <f t="shared" si="254"/>
        <v>0</v>
      </c>
      <c r="BE310" s="627"/>
      <c r="BF310" s="627">
        <f t="shared" si="255"/>
        <v>0</v>
      </c>
      <c r="BG310" s="639"/>
      <c r="BH310" s="275"/>
      <c r="BI310" s="627">
        <f t="shared" si="256"/>
        <v>0</v>
      </c>
      <c r="BJ310" s="627"/>
      <c r="BK310" s="627">
        <f t="shared" si="257"/>
        <v>0</v>
      </c>
      <c r="BL310" s="627"/>
      <c r="BM310" s="627">
        <f t="shared" si="258"/>
        <v>0</v>
      </c>
      <c r="BN310" s="627"/>
      <c r="BO310" s="627">
        <f t="shared" si="259"/>
        <v>0</v>
      </c>
      <c r="BP310" s="639"/>
      <c r="BQ310" s="275"/>
      <c r="BR310" s="896">
        <f t="shared" si="260"/>
        <v>0</v>
      </c>
      <c r="BS310" s="627"/>
      <c r="BT310" s="627">
        <f t="shared" si="261"/>
        <v>0</v>
      </c>
      <c r="BU310" s="627"/>
      <c r="BV310" s="627">
        <f t="shared" si="262"/>
        <v>0</v>
      </c>
      <c r="BW310" s="627"/>
      <c r="BX310" s="627">
        <f t="shared" si="263"/>
        <v>0</v>
      </c>
      <c r="BY310" s="639"/>
      <c r="BZ310" s="275"/>
      <c r="CA310" s="627">
        <f t="shared" si="264"/>
        <v>0</v>
      </c>
      <c r="CB310" s="627"/>
      <c r="CC310" s="627">
        <f t="shared" si="265"/>
        <v>0</v>
      </c>
      <c r="CD310" s="627"/>
      <c r="CE310" s="627">
        <f t="shared" si="266"/>
        <v>0</v>
      </c>
      <c r="CF310" s="627"/>
      <c r="CG310" s="627">
        <f t="shared" si="267"/>
        <v>0</v>
      </c>
      <c r="CH310" s="639"/>
      <c r="CI310" s="275"/>
      <c r="CJ310" s="627">
        <f t="shared" si="268"/>
        <v>0</v>
      </c>
      <c r="CK310" s="627"/>
      <c r="CL310" s="627">
        <f t="shared" si="269"/>
        <v>0</v>
      </c>
      <c r="CM310" s="627"/>
      <c r="CN310" s="627">
        <f t="shared" si="270"/>
        <v>0</v>
      </c>
      <c r="CO310" s="627"/>
      <c r="CP310" s="627">
        <f t="shared" si="271"/>
        <v>0</v>
      </c>
      <c r="CQ310" s="639"/>
      <c r="CR310" s="275"/>
      <c r="CS310" s="627">
        <f t="shared" si="272"/>
        <v>0</v>
      </c>
      <c r="CT310" s="627"/>
      <c r="CU310" s="627">
        <f t="shared" si="273"/>
        <v>0</v>
      </c>
      <c r="CV310" s="627"/>
      <c r="CW310" s="627">
        <f t="shared" si="274"/>
        <v>0</v>
      </c>
      <c r="CX310" s="627"/>
      <c r="CY310" s="627">
        <f t="shared" si="275"/>
        <v>0</v>
      </c>
      <c r="CZ310" s="639"/>
      <c r="DA310" s="275"/>
      <c r="DB310" s="627">
        <f t="shared" si="276"/>
        <v>0</v>
      </c>
      <c r="DC310" s="627"/>
      <c r="DD310" s="627">
        <f t="shared" si="277"/>
        <v>0</v>
      </c>
      <c r="DE310" s="627"/>
      <c r="DF310" s="627">
        <f t="shared" si="278"/>
        <v>0</v>
      </c>
      <c r="DG310" s="627"/>
      <c r="DH310" s="627">
        <f t="shared" si="279"/>
        <v>0</v>
      </c>
      <c r="DI310" s="639"/>
      <c r="DJ310" s="275"/>
      <c r="DK310" s="627">
        <f t="shared" si="280"/>
        <v>0</v>
      </c>
      <c r="DL310" s="627"/>
      <c r="DM310" s="896">
        <f t="shared" si="281"/>
        <v>0</v>
      </c>
      <c r="DN310" s="627"/>
      <c r="DO310" s="627">
        <f t="shared" si="282"/>
        <v>0</v>
      </c>
      <c r="DP310" s="627"/>
      <c r="DQ310" s="627">
        <f t="shared" si="283"/>
        <v>0</v>
      </c>
      <c r="DR310" s="639"/>
      <c r="DS310" s="275"/>
      <c r="DT310" s="747">
        <f t="shared" si="284"/>
        <v>0</v>
      </c>
      <c r="DU310" s="748"/>
      <c r="DV310" s="639" t="str">
        <f>IF(DT310=0,"",IF(SUM($DT$284:DT310)=1,DX310,IF($DT$311&gt;SUM($DT$284:DT310),_xlfn.CONCAT(", ",DX310),IF($DT$311=SUM($DT$284:DT310),_xlfn.CONCAT(" y ",DX310,".")))))</f>
        <v/>
      </c>
      <c r="DW310" s="641" t="str">
        <f>IF(DU310=0,"", IF(SUM($AN310:DU$519)=1,DX310, IF($AN$526&gt;SUM($AN310:DU$519),_xlfn.CONCAT(", ",DX310), IF($AN$526=SUM($AN310:DU$519),_xlfn.CONCAT(" y ",DX310,".")))))</f>
        <v/>
      </c>
      <c r="DX310" s="639">
        <f t="shared" si="285"/>
        <v>27</v>
      </c>
      <c r="DY310" s="641"/>
    </row>
    <row r="311" spans="1:129" s="72" customFormat="1" ht="15" customHeight="1">
      <c r="A311" s="131"/>
      <c r="B311"/>
      <c r="C311" s="120"/>
      <c r="D311" s="36"/>
      <c r="E311" s="36"/>
      <c r="F311" s="36"/>
      <c r="G311" s="36"/>
      <c r="H311" s="36"/>
      <c r="I311" s="148" t="s">
        <v>126</v>
      </c>
      <c r="J311" s="174">
        <f>IF(AND(SUM(J284:J310)=0,COUNTIF(J284:J310,"NS")&gt;0),"NS",
IF(AND(SUM(J284:J310)=0,COUNTIF(J284:J310,0)&gt;0),0,
IF(AND(SUM(J284:J310)=0,COUNTIF(J284:J310,"NA")&gt;0),"NA",
SUM(J284:J310))))</f>
        <v>0</v>
      </c>
      <c r="K311" s="174">
        <f t="shared" ref="K311:AD311" si="286">IF(AND(SUM(K284:K310)=0,COUNTIF(K284:K310,"NS")&gt;0),"NS",
IF(AND(SUM(K284:K310)=0,COUNTIF(K284:K310,0)&gt;0),0,
IF(AND(SUM(K284:K310)=0,COUNTIF(K284:K310,"NA")&gt;0),"NA",
SUM(K284:K310))))</f>
        <v>0</v>
      </c>
      <c r="L311" s="174">
        <f t="shared" si="286"/>
        <v>0</v>
      </c>
      <c r="M311" s="174">
        <f t="shared" si="286"/>
        <v>0</v>
      </c>
      <c r="N311" s="174">
        <f t="shared" si="286"/>
        <v>0</v>
      </c>
      <c r="O311" s="174">
        <f t="shared" si="286"/>
        <v>0</v>
      </c>
      <c r="P311" s="174">
        <f t="shared" si="286"/>
        <v>0</v>
      </c>
      <c r="Q311" s="174">
        <f t="shared" si="286"/>
        <v>0</v>
      </c>
      <c r="R311" s="174">
        <f t="shared" si="286"/>
        <v>0</v>
      </c>
      <c r="S311" s="174">
        <f t="shared" si="286"/>
        <v>0</v>
      </c>
      <c r="T311" s="174">
        <f t="shared" si="286"/>
        <v>0</v>
      </c>
      <c r="U311" s="174">
        <f t="shared" si="286"/>
        <v>0</v>
      </c>
      <c r="V311" s="174">
        <f t="shared" si="286"/>
        <v>0</v>
      </c>
      <c r="W311" s="174">
        <f t="shared" si="286"/>
        <v>0</v>
      </c>
      <c r="X311" s="174">
        <f t="shared" si="286"/>
        <v>0</v>
      </c>
      <c r="Y311" s="174">
        <f t="shared" si="286"/>
        <v>0</v>
      </c>
      <c r="Z311" s="174">
        <f t="shared" si="286"/>
        <v>0</v>
      </c>
      <c r="AA311" s="174">
        <f t="shared" si="286"/>
        <v>0</v>
      </c>
      <c r="AB311" s="174">
        <f t="shared" si="286"/>
        <v>0</v>
      </c>
      <c r="AC311" s="174">
        <f t="shared" si="286"/>
        <v>0</v>
      </c>
      <c r="AD311" s="174">
        <f t="shared" si="286"/>
        <v>0</v>
      </c>
      <c r="AE311" s="12"/>
      <c r="AF311" s="122"/>
      <c r="DT311" s="723">
        <f>SUM(DT284:DU310)</f>
        <v>0</v>
      </c>
      <c r="DU311" s="723"/>
      <c r="DV311" s="745" t="str">
        <f>IF(DT311=0,"",IF(DT311=1,VLOOKUP(1,DT284:DW310,3,FALSE),IF(DT311&gt;1,_xlfn.CONCAT(DV284:DW310),"")))</f>
        <v/>
      </c>
      <c r="DW311" s="745"/>
    </row>
    <row r="312" spans="1:129" s="72" customFormat="1" ht="15" customHeight="1">
      <c r="A312" s="131"/>
      <c r="B312"/>
      <c r="N312"/>
      <c r="O312"/>
      <c r="P312"/>
      <c r="Q312"/>
      <c r="R312"/>
      <c r="S312"/>
      <c r="T312"/>
      <c r="U312"/>
      <c r="V312"/>
      <c r="W312"/>
      <c r="X312"/>
      <c r="Y312"/>
      <c r="Z312"/>
      <c r="AA312"/>
      <c r="AB312"/>
      <c r="AC312"/>
      <c r="AD312"/>
      <c r="AE312" s="12"/>
      <c r="AF312" s="122"/>
    </row>
    <row r="313" spans="1:129" s="72" customFormat="1" ht="24" customHeight="1">
      <c r="A313" s="131"/>
      <c r="B313"/>
      <c r="C313" s="675" t="s">
        <v>127</v>
      </c>
      <c r="D313" s="675"/>
      <c r="E313" s="675"/>
      <c r="F313" s="675"/>
      <c r="G313" s="675"/>
      <c r="H313" s="675"/>
      <c r="I313" s="675"/>
      <c r="J313" s="675"/>
      <c r="K313" s="675"/>
      <c r="L313" s="675"/>
      <c r="M313" s="675"/>
      <c r="N313" s="675"/>
      <c r="O313" s="675"/>
      <c r="P313" s="675"/>
      <c r="Q313" s="675"/>
      <c r="R313" s="675"/>
      <c r="S313" s="675"/>
      <c r="T313" s="675"/>
      <c r="U313" s="675"/>
      <c r="V313" s="675"/>
      <c r="W313" s="675"/>
      <c r="X313" s="675"/>
      <c r="Y313" s="675"/>
      <c r="Z313" s="675"/>
      <c r="AA313" s="675"/>
      <c r="AB313" s="675"/>
      <c r="AC313" s="675"/>
      <c r="AD313" s="675"/>
      <c r="AE313" s="12"/>
      <c r="AF313" s="122"/>
    </row>
    <row r="314" spans="1:129" s="72" customFormat="1" ht="60" customHeight="1">
      <c r="A314" s="131"/>
      <c r="B314"/>
      <c r="C314" s="945"/>
      <c r="D314" s="946"/>
      <c r="E314" s="946"/>
      <c r="F314" s="946"/>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7"/>
      <c r="AE314" s="12"/>
      <c r="AF314" s="122"/>
    </row>
    <row r="315" spans="1:129" s="72" customFormat="1" ht="15" customHeight="1">
      <c r="A315" s="131"/>
      <c r="B315" s="624" t="str">
        <f>IF(DT311=0,"", IF(DT311=1,_xlfn.CONCAT("Error: Verificar sumas en el numeral ",DV311,"."),_xlfn.CONCAT("Error: Verificar sumas en los numerales ",DV311)))</f>
        <v/>
      </c>
      <c r="C315" s="624"/>
      <c r="D315" s="624"/>
      <c r="E315" s="624"/>
      <c r="F315" s="624"/>
      <c r="G315" s="624"/>
      <c r="H315" s="624"/>
      <c r="I315" s="624"/>
      <c r="J315" s="624"/>
      <c r="K315" s="624"/>
      <c r="L315" s="624"/>
      <c r="M315" s="624"/>
      <c r="N315" s="624"/>
      <c r="O315" s="624"/>
      <c r="P315" s="624"/>
      <c r="Q315" s="624"/>
      <c r="R315" s="624"/>
      <c r="S315" s="624"/>
      <c r="T315" s="624"/>
      <c r="U315" s="624"/>
      <c r="V315" s="624"/>
      <c r="W315" s="624"/>
      <c r="X315" s="624"/>
      <c r="Y315" s="624"/>
      <c r="Z315" s="624"/>
      <c r="AA315" s="624"/>
      <c r="AB315" s="624"/>
      <c r="AC315" s="624"/>
      <c r="AD315" s="624"/>
      <c r="AE315" s="12"/>
      <c r="AF315" s="122"/>
    </row>
    <row r="316" spans="1:129" s="72" customFormat="1" ht="15" customHeight="1">
      <c r="A316" s="131"/>
      <c r="B316" s="624" t="str">
        <f>IF(EV287=0,"","Error: Verificar la información registrada tomando en cuenta la instrucción general 2 de esta subsección.")</f>
        <v/>
      </c>
      <c r="C316" s="624"/>
      <c r="D316" s="624"/>
      <c r="E316" s="624"/>
      <c r="F316" s="624"/>
      <c r="G316" s="624"/>
      <c r="H316" s="624"/>
      <c r="I316" s="624"/>
      <c r="J316" s="624"/>
      <c r="K316" s="624"/>
      <c r="L316" s="624"/>
      <c r="M316" s="624"/>
      <c r="N316" s="624"/>
      <c r="O316" s="624"/>
      <c r="P316" s="624"/>
      <c r="Q316" s="624"/>
      <c r="R316" s="624"/>
      <c r="S316" s="624"/>
      <c r="T316" s="624"/>
      <c r="U316" s="624"/>
      <c r="V316" s="624"/>
      <c r="W316" s="624"/>
      <c r="X316" s="624"/>
      <c r="Y316" s="624"/>
      <c r="Z316" s="624"/>
      <c r="AA316" s="624"/>
      <c r="AB316" s="624"/>
      <c r="AC316" s="624"/>
      <c r="AD316" s="624"/>
      <c r="AE316" s="12"/>
      <c r="AF316" s="122"/>
    </row>
    <row r="317" spans="1:129" s="72" customFormat="1" ht="15" customHeight="1">
      <c r="A317" s="131"/>
      <c r="B317" s="756" t="str">
        <f>IF(EX283=0,"","Alerta: Debe justificar el uso de NS argumentando el estado de la información desconocida.")</f>
        <v/>
      </c>
      <c r="C317" s="756"/>
      <c r="D317" s="756"/>
      <c r="E317" s="756"/>
      <c r="F317" s="756"/>
      <c r="G317" s="756"/>
      <c r="H317" s="756"/>
      <c r="I317" s="756"/>
      <c r="J317" s="756"/>
      <c r="K317" s="756"/>
      <c r="L317" s="756"/>
      <c r="M317" s="756"/>
      <c r="N317" s="756"/>
      <c r="O317" s="756"/>
      <c r="P317" s="756"/>
      <c r="Q317" s="756"/>
      <c r="R317" s="756"/>
      <c r="S317" s="756"/>
      <c r="T317" s="756"/>
      <c r="U317" s="756"/>
      <c r="V317" s="756"/>
      <c r="W317" s="756"/>
      <c r="X317" s="756"/>
      <c r="Y317" s="756"/>
      <c r="Z317" s="756"/>
      <c r="AA317" s="756"/>
      <c r="AB317" s="756"/>
      <c r="AC317" s="756"/>
      <c r="AD317" s="756"/>
      <c r="AE317" s="12"/>
      <c r="AF317" s="122"/>
    </row>
    <row r="318" spans="1:129" s="72" customFormat="1" ht="15" customHeight="1">
      <c r="A318" s="131"/>
      <c r="B318" s="625" t="str">
        <f>IF(OR(AH280=AJ280,AH280=AL280),"","Error: Debe completar toda la información requerida.")</f>
        <v/>
      </c>
      <c r="C318" s="625"/>
      <c r="D318" s="625"/>
      <c r="E318" s="625"/>
      <c r="F318" s="625"/>
      <c r="G318" s="625"/>
      <c r="H318" s="625"/>
      <c r="I318" s="625"/>
      <c r="J318" s="625"/>
      <c r="K318" s="625"/>
      <c r="L318" s="625"/>
      <c r="M318" s="625"/>
      <c r="N318" s="625"/>
      <c r="O318" s="625"/>
      <c r="P318" s="625"/>
      <c r="Q318" s="625"/>
      <c r="R318" s="625"/>
      <c r="S318" s="625"/>
      <c r="T318" s="625"/>
      <c r="U318" s="625"/>
      <c r="V318" s="625"/>
      <c r="W318" s="625"/>
      <c r="X318" s="625"/>
      <c r="Y318" s="625"/>
      <c r="Z318" s="625"/>
      <c r="AA318" s="625"/>
      <c r="AB318" s="625"/>
      <c r="AC318" s="625"/>
      <c r="AD318" s="625"/>
      <c r="AE318" s="12"/>
      <c r="AF318" s="122"/>
    </row>
    <row r="319" spans="1:129" s="72" customFormat="1" ht="15" customHeight="1">
      <c r="A319" s="131"/>
      <c r="B319" s="15"/>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4"/>
      <c r="AE319" s="12"/>
      <c r="AF319" s="122"/>
    </row>
    <row r="320" spans="1:129" s="72" customFormat="1" ht="15" customHeight="1">
      <c r="A320" s="131"/>
      <c r="B320" s="15"/>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4"/>
      <c r="AE320" s="12"/>
      <c r="AF320" s="122"/>
    </row>
    <row r="321" spans="1:178" s="72" customFormat="1" ht="24" customHeight="1">
      <c r="A321" s="131" t="s">
        <v>822</v>
      </c>
      <c r="B321" s="688" t="s">
        <v>2010</v>
      </c>
      <c r="C321" s="688"/>
      <c r="D321" s="688"/>
      <c r="E321" s="688"/>
      <c r="F321" s="688"/>
      <c r="G321" s="688"/>
      <c r="H321" s="688"/>
      <c r="I321" s="688"/>
      <c r="J321" s="688"/>
      <c r="K321" s="688"/>
      <c r="L321" s="688"/>
      <c r="M321" s="688"/>
      <c r="N321" s="688"/>
      <c r="O321" s="688"/>
      <c r="P321" s="688"/>
      <c r="Q321" s="688"/>
      <c r="R321" s="688"/>
      <c r="S321" s="688"/>
      <c r="T321" s="688"/>
      <c r="U321" s="688"/>
      <c r="V321" s="688"/>
      <c r="W321" s="688"/>
      <c r="X321" s="688"/>
      <c r="Y321" s="688"/>
      <c r="Z321" s="688"/>
      <c r="AA321" s="688"/>
      <c r="AB321" s="688"/>
      <c r="AC321" s="688"/>
      <c r="AD321" s="688"/>
      <c r="AE321" s="12"/>
      <c r="AF321" s="122"/>
      <c r="AH321" s="627" t="s">
        <v>7211</v>
      </c>
      <c r="AI321" s="627"/>
      <c r="AJ321" s="627" t="s">
        <v>7212</v>
      </c>
      <c r="AK321" s="627"/>
      <c r="AL321" s="627" t="s">
        <v>7213</v>
      </c>
      <c r="AM321" s="627"/>
    </row>
    <row r="322" spans="1:178" s="212" customFormat="1" ht="36" customHeight="1">
      <c r="A322" s="167"/>
      <c r="B322" s="144"/>
      <c r="C322" s="578" t="s">
        <v>2289</v>
      </c>
      <c r="D322" s="578"/>
      <c r="E322" s="578"/>
      <c r="F322" s="578"/>
      <c r="G322" s="578"/>
      <c r="H322" s="578"/>
      <c r="I322" s="578"/>
      <c r="J322" s="578"/>
      <c r="K322" s="578"/>
      <c r="L322" s="578"/>
      <c r="M322" s="578"/>
      <c r="N322" s="578"/>
      <c r="O322" s="578"/>
      <c r="P322" s="578"/>
      <c r="Q322" s="578"/>
      <c r="R322" s="578"/>
      <c r="S322" s="578"/>
      <c r="T322" s="578"/>
      <c r="U322" s="578"/>
      <c r="V322" s="578"/>
      <c r="W322" s="578"/>
      <c r="X322" s="578"/>
      <c r="Y322" s="578"/>
      <c r="Z322" s="578"/>
      <c r="AA322" s="578"/>
      <c r="AB322" s="578"/>
      <c r="AC322" s="578"/>
      <c r="AD322" s="578"/>
      <c r="AE322" s="12"/>
      <c r="AF322" s="211"/>
      <c r="AH322" s="907">
        <f>COUNTBLANK(J328:AD339)</f>
        <v>252</v>
      </c>
      <c r="AI322" s="907"/>
      <c r="AJ322" s="627">
        <v>252</v>
      </c>
      <c r="AK322" s="627"/>
      <c r="AL322" s="627">
        <v>0</v>
      </c>
      <c r="AM322" s="627"/>
    </row>
    <row r="323" spans="1:178" s="226" customFormat="1" ht="36" customHeight="1">
      <c r="A323" s="167"/>
      <c r="B323" s="44"/>
      <c r="C323" s="578" t="s">
        <v>2195</v>
      </c>
      <c r="D323" s="578"/>
      <c r="E323" s="578"/>
      <c r="F323" s="578"/>
      <c r="G323" s="578"/>
      <c r="H323" s="578"/>
      <c r="I323" s="578"/>
      <c r="J323" s="578"/>
      <c r="K323" s="578"/>
      <c r="L323" s="578"/>
      <c r="M323" s="578"/>
      <c r="N323" s="578"/>
      <c r="O323" s="578"/>
      <c r="P323" s="578"/>
      <c r="Q323" s="578"/>
      <c r="R323" s="578"/>
      <c r="S323" s="578"/>
      <c r="T323" s="578"/>
      <c r="U323" s="578"/>
      <c r="V323" s="578"/>
      <c r="W323" s="578"/>
      <c r="X323" s="578"/>
      <c r="Y323" s="578"/>
      <c r="Z323" s="578"/>
      <c r="AA323" s="578"/>
      <c r="AB323" s="578"/>
      <c r="AC323" s="578"/>
      <c r="AD323" s="578"/>
      <c r="AE323" s="44"/>
      <c r="AF323" s="225"/>
    </row>
    <row r="324" spans="1:178" s="72" customFormat="1">
      <c r="A324" s="121"/>
      <c r="B324"/>
      <c r="C324"/>
      <c r="D324"/>
      <c r="E324"/>
      <c r="F324"/>
      <c r="G324"/>
      <c r="H324"/>
      <c r="I324"/>
      <c r="J324"/>
      <c r="K324"/>
      <c r="L324"/>
      <c r="M324"/>
      <c r="N324"/>
      <c r="O324"/>
      <c r="P324"/>
      <c r="Q324"/>
      <c r="R324"/>
      <c r="S324"/>
      <c r="T324"/>
      <c r="U324"/>
      <c r="V324"/>
      <c r="W324"/>
      <c r="X324"/>
      <c r="Y324"/>
      <c r="Z324"/>
      <c r="AA324"/>
      <c r="AB324"/>
      <c r="AC324"/>
      <c r="AD324"/>
      <c r="AE324" s="12"/>
      <c r="AF324" s="122"/>
      <c r="EW324" s="101"/>
      <c r="EX324" s="101"/>
      <c r="EY324" s="101"/>
    </row>
    <row r="325" spans="1:178" ht="24" customHeight="1">
      <c r="C325" s="670" t="s">
        <v>2009</v>
      </c>
      <c r="D325" s="670"/>
      <c r="E325" s="670"/>
      <c r="F325" s="670"/>
      <c r="G325" s="670"/>
      <c r="H325" s="670"/>
      <c r="I325" s="670"/>
      <c r="J325" s="558" t="s">
        <v>551</v>
      </c>
      <c r="K325" s="558"/>
      <c r="L325" s="558"/>
      <c r="M325" s="558"/>
      <c r="N325" s="558"/>
      <c r="O325" s="558"/>
      <c r="P325" s="558"/>
      <c r="Q325" s="558"/>
      <c r="R325" s="558"/>
      <c r="S325" s="558"/>
      <c r="T325" s="558"/>
      <c r="U325" s="558"/>
      <c r="V325" s="558"/>
      <c r="W325" s="558"/>
      <c r="X325" s="558"/>
      <c r="Y325" s="558"/>
      <c r="Z325" s="558"/>
      <c r="AA325" s="558"/>
      <c r="AB325" s="558"/>
      <c r="AC325" s="558"/>
      <c r="AD325" s="558"/>
      <c r="EA325" s="639" t="s">
        <v>7231</v>
      </c>
      <c r="EB325" s="640"/>
      <c r="EC325" s="640"/>
      <c r="ED325" s="640"/>
      <c r="EE325" s="640"/>
      <c r="EF325" s="640"/>
      <c r="EG325" s="640"/>
      <c r="EH325" s="640"/>
      <c r="EI325" s="640"/>
      <c r="EJ325" s="640"/>
      <c r="EK325" s="640"/>
      <c r="EL325" s="640"/>
      <c r="EM325" s="640"/>
      <c r="EN325" s="640"/>
      <c r="EO325" s="640"/>
      <c r="EP325" s="640"/>
      <c r="EQ325" s="640"/>
      <c r="ER325" s="640"/>
      <c r="ES325" s="640"/>
      <c r="ET325" s="640"/>
      <c r="EU325" s="640"/>
      <c r="EV325" s="641"/>
      <c r="EX325" s="639" t="s">
        <v>7241</v>
      </c>
      <c r="EY325" s="640"/>
      <c r="EZ325" s="640"/>
      <c r="FA325" s="640"/>
      <c r="FB325" s="640"/>
      <c r="FC325" s="640"/>
      <c r="FD325" s="640"/>
      <c r="FE325" s="640"/>
      <c r="FF325" s="640"/>
      <c r="FG325" s="640"/>
      <c r="FH325" s="640"/>
      <c r="FI325" s="640"/>
      <c r="FJ325" s="640"/>
      <c r="FK325" s="640"/>
      <c r="FL325" s="640"/>
      <c r="FM325" s="640"/>
      <c r="FN325" s="640"/>
      <c r="FO325" s="640"/>
      <c r="FP325" s="640"/>
      <c r="FQ325" s="640"/>
      <c r="FR325" s="640"/>
      <c r="FS325" s="641"/>
    </row>
    <row r="326" spans="1:178" ht="120" customHeight="1">
      <c r="C326" s="670"/>
      <c r="D326" s="670"/>
      <c r="E326" s="670"/>
      <c r="F326" s="670"/>
      <c r="G326" s="670"/>
      <c r="H326" s="670"/>
      <c r="I326" s="670"/>
      <c r="J326" s="901" t="s">
        <v>113</v>
      </c>
      <c r="K326" s="902" t="s">
        <v>342</v>
      </c>
      <c r="L326" s="902" t="s">
        <v>343</v>
      </c>
      <c r="M326" s="904" t="s">
        <v>344</v>
      </c>
      <c r="N326" s="905"/>
      <c r="O326" s="906"/>
      <c r="P326" s="776" t="s">
        <v>1950</v>
      </c>
      <c r="Q326" s="948"/>
      <c r="R326" s="777"/>
      <c r="S326" s="776" t="s">
        <v>345</v>
      </c>
      <c r="T326" s="948"/>
      <c r="U326" s="777"/>
      <c r="V326" s="776" t="s">
        <v>346</v>
      </c>
      <c r="W326" s="948"/>
      <c r="X326" s="777"/>
      <c r="Y326" s="904" t="s">
        <v>347</v>
      </c>
      <c r="Z326" s="905"/>
      <c r="AA326" s="906"/>
      <c r="AB326" s="904" t="s">
        <v>552</v>
      </c>
      <c r="AC326" s="905"/>
      <c r="AD326" s="906"/>
      <c r="AH326" s="627" t="s">
        <v>7220</v>
      </c>
      <c r="AI326" s="627"/>
      <c r="AJ326" s="627"/>
      <c r="AK326" s="627"/>
      <c r="AL326" s="627"/>
      <c r="AM326" s="627"/>
      <c r="AN326" s="627"/>
      <c r="AO326" s="639"/>
      <c r="AP326" s="273"/>
      <c r="AQ326" s="641" t="s">
        <v>7286</v>
      </c>
      <c r="AR326" s="627"/>
      <c r="AS326" s="627"/>
      <c r="AT326" s="627"/>
      <c r="AU326" s="627"/>
      <c r="AV326" s="627"/>
      <c r="AW326" s="627"/>
      <c r="AX326" s="627"/>
      <c r="AY326" s="273"/>
      <c r="AZ326" s="627" t="s">
        <v>7287</v>
      </c>
      <c r="BA326" s="627"/>
      <c r="BB326" s="627"/>
      <c r="BC326" s="627"/>
      <c r="BD326" s="627"/>
      <c r="BE326" s="627"/>
      <c r="BF326" s="627"/>
      <c r="BG326" s="627"/>
      <c r="BH326" s="273"/>
      <c r="BI326" s="627" t="s">
        <v>7288</v>
      </c>
      <c r="BJ326" s="627"/>
      <c r="BK326" s="627"/>
      <c r="BL326" s="627"/>
      <c r="BM326" s="627"/>
      <c r="BN326" s="627"/>
      <c r="BO326" s="627"/>
      <c r="BP326" s="627"/>
      <c r="BQ326" s="273"/>
      <c r="BR326" s="627" t="s">
        <v>7289</v>
      </c>
      <c r="BS326" s="627"/>
      <c r="BT326" s="627"/>
      <c r="BU326" s="627"/>
      <c r="BV326" s="627"/>
      <c r="BW326" s="627"/>
      <c r="BX326" s="627"/>
      <c r="BY326" s="627"/>
      <c r="BZ326" s="273"/>
      <c r="CA326" s="627" t="s">
        <v>7290</v>
      </c>
      <c r="CB326" s="627"/>
      <c r="CC326" s="627"/>
      <c r="CD326" s="627"/>
      <c r="CE326" s="627"/>
      <c r="CF326" s="627"/>
      <c r="CG326" s="627"/>
      <c r="CH326" s="627"/>
      <c r="CI326" s="273"/>
      <c r="CJ326" s="627" t="s">
        <v>7291</v>
      </c>
      <c r="CK326" s="627"/>
      <c r="CL326" s="627"/>
      <c r="CM326" s="627"/>
      <c r="CN326" s="627"/>
      <c r="CO326" s="627"/>
      <c r="CP326" s="627"/>
      <c r="CQ326" s="627"/>
      <c r="CR326" s="273"/>
      <c r="CS326" s="627" t="s">
        <v>7292</v>
      </c>
      <c r="CT326" s="627"/>
      <c r="CU326" s="627"/>
      <c r="CV326" s="627"/>
      <c r="CW326" s="627"/>
      <c r="CX326" s="627"/>
      <c r="CY326" s="627"/>
      <c r="CZ326" s="627"/>
      <c r="DA326" s="273"/>
      <c r="DB326" s="627" t="s">
        <v>7293</v>
      </c>
      <c r="DC326" s="627"/>
      <c r="DD326" s="627"/>
      <c r="DE326" s="627"/>
      <c r="DF326" s="627"/>
      <c r="DG326" s="627"/>
      <c r="DH326" s="627"/>
      <c r="DI326" s="627"/>
      <c r="DJ326" s="273"/>
      <c r="DK326" s="627" t="s">
        <v>7294</v>
      </c>
      <c r="DL326" s="627"/>
      <c r="DM326" s="627"/>
      <c r="DN326" s="627"/>
      <c r="DO326" s="627"/>
      <c r="DP326" s="627"/>
      <c r="DQ326" s="627"/>
      <c r="DR326" s="627"/>
      <c r="DS326" s="273"/>
      <c r="DT326" s="747" t="s">
        <v>7224</v>
      </c>
      <c r="DU326" s="747"/>
      <c r="DV326" s="747"/>
      <c r="DW326" s="747"/>
      <c r="DX326" s="747"/>
      <c r="DY326" s="748"/>
      <c r="EA326" s="901" t="s">
        <v>7248</v>
      </c>
      <c r="EB326" s="901" t="s">
        <v>113</v>
      </c>
      <c r="EC326" s="902" t="s">
        <v>342</v>
      </c>
      <c r="ED326" s="902" t="s">
        <v>343</v>
      </c>
      <c r="EE326" s="904" t="s">
        <v>344</v>
      </c>
      <c r="EF326" s="905"/>
      <c r="EG326" s="906"/>
      <c r="EH326" s="904" t="s">
        <v>1950</v>
      </c>
      <c r="EI326" s="905"/>
      <c r="EJ326" s="906"/>
      <c r="EK326" s="904" t="s">
        <v>345</v>
      </c>
      <c r="EL326" s="905"/>
      <c r="EM326" s="906"/>
      <c r="EN326" s="904" t="s">
        <v>346</v>
      </c>
      <c r="EO326" s="905"/>
      <c r="EP326" s="906"/>
      <c r="EQ326" s="904" t="s">
        <v>347</v>
      </c>
      <c r="ER326" s="905"/>
      <c r="ES326" s="906"/>
      <c r="ET326" s="904" t="s">
        <v>552</v>
      </c>
      <c r="EU326" s="905"/>
      <c r="EV326" s="906"/>
      <c r="EX326" s="901" t="s">
        <v>7227</v>
      </c>
      <c r="EY326" s="901" t="s">
        <v>113</v>
      </c>
      <c r="EZ326" s="902" t="s">
        <v>342</v>
      </c>
      <c r="FA326" s="902" t="s">
        <v>343</v>
      </c>
      <c r="FB326" s="904" t="s">
        <v>344</v>
      </c>
      <c r="FC326" s="905"/>
      <c r="FD326" s="906"/>
      <c r="FE326" s="904" t="s">
        <v>1950</v>
      </c>
      <c r="FF326" s="905"/>
      <c r="FG326" s="906"/>
      <c r="FH326" s="904" t="s">
        <v>345</v>
      </c>
      <c r="FI326" s="905"/>
      <c r="FJ326" s="906"/>
      <c r="FK326" s="904" t="s">
        <v>346</v>
      </c>
      <c r="FL326" s="905"/>
      <c r="FM326" s="906"/>
      <c r="FN326" s="904" t="s">
        <v>347</v>
      </c>
      <c r="FO326" s="905"/>
      <c r="FP326" s="906"/>
      <c r="FQ326" s="904" t="s">
        <v>552</v>
      </c>
      <c r="FR326" s="905"/>
      <c r="FS326" s="906"/>
    </row>
    <row r="327" spans="1:178" ht="48" customHeight="1">
      <c r="C327" s="670"/>
      <c r="D327" s="670"/>
      <c r="E327" s="670"/>
      <c r="F327" s="670"/>
      <c r="G327" s="670"/>
      <c r="H327" s="670"/>
      <c r="I327" s="670"/>
      <c r="J327" s="822"/>
      <c r="K327" s="903"/>
      <c r="L327" s="903"/>
      <c r="M327" s="97" t="s">
        <v>350</v>
      </c>
      <c r="N327" s="111" t="s">
        <v>342</v>
      </c>
      <c r="O327" s="111" t="s">
        <v>343</v>
      </c>
      <c r="P327" s="97" t="s">
        <v>350</v>
      </c>
      <c r="Q327" s="111" t="s">
        <v>342</v>
      </c>
      <c r="R327" s="111" t="s">
        <v>343</v>
      </c>
      <c r="S327" s="97" t="s">
        <v>350</v>
      </c>
      <c r="T327" s="111" t="s">
        <v>342</v>
      </c>
      <c r="U327" s="111" t="s">
        <v>343</v>
      </c>
      <c r="V327" s="97" t="s">
        <v>350</v>
      </c>
      <c r="W327" s="111" t="s">
        <v>342</v>
      </c>
      <c r="X327" s="111" t="s">
        <v>343</v>
      </c>
      <c r="Y327" s="97" t="s">
        <v>350</v>
      </c>
      <c r="Z327" s="111" t="s">
        <v>342</v>
      </c>
      <c r="AA327" s="111" t="s">
        <v>343</v>
      </c>
      <c r="AB327" s="97" t="s">
        <v>350</v>
      </c>
      <c r="AC327" s="111" t="s">
        <v>342</v>
      </c>
      <c r="AD327" s="111" t="s">
        <v>343</v>
      </c>
      <c r="AH327" s="627" t="s">
        <v>7220</v>
      </c>
      <c r="AI327" s="627"/>
      <c r="AJ327" s="627" t="s">
        <v>7221</v>
      </c>
      <c r="AK327" s="627"/>
      <c r="AL327" s="627" t="s">
        <v>7222</v>
      </c>
      <c r="AM327" s="627"/>
      <c r="AN327" s="627" t="s">
        <v>7223</v>
      </c>
      <c r="AO327" s="639"/>
      <c r="AP327" s="274"/>
      <c r="AQ327" s="641" t="s">
        <v>7220</v>
      </c>
      <c r="AR327" s="627"/>
      <c r="AS327" s="627" t="s">
        <v>7221</v>
      </c>
      <c r="AT327" s="627"/>
      <c r="AU327" s="627" t="s">
        <v>7222</v>
      </c>
      <c r="AV327" s="627"/>
      <c r="AW327" s="627" t="s">
        <v>7223</v>
      </c>
      <c r="AX327" s="627"/>
      <c r="AY327" s="274"/>
      <c r="AZ327" s="627" t="s">
        <v>7220</v>
      </c>
      <c r="BA327" s="627"/>
      <c r="BB327" s="627" t="s">
        <v>7221</v>
      </c>
      <c r="BC327" s="627"/>
      <c r="BD327" s="627" t="s">
        <v>7222</v>
      </c>
      <c r="BE327" s="627"/>
      <c r="BF327" s="627" t="s">
        <v>7223</v>
      </c>
      <c r="BG327" s="627"/>
      <c r="BH327" s="274"/>
      <c r="BI327" s="627" t="s">
        <v>7220</v>
      </c>
      <c r="BJ327" s="627"/>
      <c r="BK327" s="627" t="s">
        <v>7221</v>
      </c>
      <c r="BL327" s="627"/>
      <c r="BM327" s="627" t="s">
        <v>7222</v>
      </c>
      <c r="BN327" s="627"/>
      <c r="BO327" s="627" t="s">
        <v>7223</v>
      </c>
      <c r="BP327" s="627"/>
      <c r="BQ327" s="274"/>
      <c r="BR327" s="627" t="s">
        <v>7220</v>
      </c>
      <c r="BS327" s="627"/>
      <c r="BT327" s="627" t="s">
        <v>7221</v>
      </c>
      <c r="BU327" s="627"/>
      <c r="BV327" s="627" t="s">
        <v>7222</v>
      </c>
      <c r="BW327" s="627"/>
      <c r="BX327" s="627" t="s">
        <v>7223</v>
      </c>
      <c r="BY327" s="627"/>
      <c r="BZ327" s="274"/>
      <c r="CA327" s="627" t="s">
        <v>7220</v>
      </c>
      <c r="CB327" s="627"/>
      <c r="CC327" s="627" t="s">
        <v>7221</v>
      </c>
      <c r="CD327" s="627"/>
      <c r="CE327" s="627" t="s">
        <v>7222</v>
      </c>
      <c r="CF327" s="627"/>
      <c r="CG327" s="627" t="s">
        <v>7223</v>
      </c>
      <c r="CH327" s="627"/>
      <c r="CI327" s="274"/>
      <c r="CJ327" s="627" t="s">
        <v>7220</v>
      </c>
      <c r="CK327" s="627"/>
      <c r="CL327" s="627" t="s">
        <v>7221</v>
      </c>
      <c r="CM327" s="627"/>
      <c r="CN327" s="627" t="s">
        <v>7222</v>
      </c>
      <c r="CO327" s="627"/>
      <c r="CP327" s="627" t="s">
        <v>7223</v>
      </c>
      <c r="CQ327" s="627"/>
      <c r="CR327" s="274"/>
      <c r="CS327" s="627" t="s">
        <v>7220</v>
      </c>
      <c r="CT327" s="627"/>
      <c r="CU327" s="627" t="s">
        <v>7221</v>
      </c>
      <c r="CV327" s="627"/>
      <c r="CW327" s="627" t="s">
        <v>7222</v>
      </c>
      <c r="CX327" s="627"/>
      <c r="CY327" s="627" t="s">
        <v>7223</v>
      </c>
      <c r="CZ327" s="627"/>
      <c r="DA327" s="274"/>
      <c r="DB327" s="627" t="s">
        <v>7220</v>
      </c>
      <c r="DC327" s="627"/>
      <c r="DD327" s="627" t="s">
        <v>7221</v>
      </c>
      <c r="DE327" s="627"/>
      <c r="DF327" s="627" t="s">
        <v>7222</v>
      </c>
      <c r="DG327" s="627"/>
      <c r="DH327" s="627" t="s">
        <v>7223</v>
      </c>
      <c r="DI327" s="627"/>
      <c r="DJ327" s="274"/>
      <c r="DK327" s="627" t="s">
        <v>7220</v>
      </c>
      <c r="DL327" s="627"/>
      <c r="DM327" s="627" t="s">
        <v>7221</v>
      </c>
      <c r="DN327" s="627"/>
      <c r="DO327" s="627" t="s">
        <v>7222</v>
      </c>
      <c r="DP327" s="627"/>
      <c r="DQ327" s="627" t="s">
        <v>7223</v>
      </c>
      <c r="DR327" s="627"/>
      <c r="DS327" s="274"/>
      <c r="DT327" s="747" t="s">
        <v>7225</v>
      </c>
      <c r="DU327" s="748"/>
      <c r="DV327" s="639" t="s">
        <v>7226</v>
      </c>
      <c r="DW327" s="641"/>
      <c r="DX327" s="639" t="s">
        <v>7227</v>
      </c>
      <c r="DY327" s="641"/>
      <c r="EA327" s="822"/>
      <c r="EB327" s="822"/>
      <c r="EC327" s="903"/>
      <c r="ED327" s="903"/>
      <c r="EE327" s="97" t="s">
        <v>350</v>
      </c>
      <c r="EF327" s="111" t="s">
        <v>342</v>
      </c>
      <c r="EG327" s="111" t="s">
        <v>343</v>
      </c>
      <c r="EH327" s="97" t="s">
        <v>350</v>
      </c>
      <c r="EI327" s="111" t="s">
        <v>342</v>
      </c>
      <c r="EJ327" s="111" t="s">
        <v>343</v>
      </c>
      <c r="EK327" s="97" t="s">
        <v>350</v>
      </c>
      <c r="EL327" s="111" t="s">
        <v>342</v>
      </c>
      <c r="EM327" s="111" t="s">
        <v>343</v>
      </c>
      <c r="EN327" s="97" t="s">
        <v>350</v>
      </c>
      <c r="EO327" s="111" t="s">
        <v>342</v>
      </c>
      <c r="EP327" s="111" t="s">
        <v>343</v>
      </c>
      <c r="EQ327" s="97" t="s">
        <v>350</v>
      </c>
      <c r="ER327" s="111" t="s">
        <v>342</v>
      </c>
      <c r="ES327" s="111" t="s">
        <v>343</v>
      </c>
      <c r="ET327" s="97" t="s">
        <v>350</v>
      </c>
      <c r="EU327" s="111" t="s">
        <v>342</v>
      </c>
      <c r="EV327" s="111" t="s">
        <v>343</v>
      </c>
      <c r="EX327" s="822"/>
      <c r="EY327" s="822"/>
      <c r="EZ327" s="903"/>
      <c r="FA327" s="903"/>
      <c r="FB327" s="97" t="s">
        <v>350</v>
      </c>
      <c r="FC327" s="111" t="s">
        <v>342</v>
      </c>
      <c r="FD327" s="111" t="s">
        <v>343</v>
      </c>
      <c r="FE327" s="97" t="s">
        <v>350</v>
      </c>
      <c r="FF327" s="111" t="s">
        <v>342</v>
      </c>
      <c r="FG327" s="111" t="s">
        <v>343</v>
      </c>
      <c r="FH327" s="97" t="s">
        <v>350</v>
      </c>
      <c r="FI327" s="111" t="s">
        <v>342</v>
      </c>
      <c r="FJ327" s="111" t="s">
        <v>343</v>
      </c>
      <c r="FK327" s="97" t="s">
        <v>350</v>
      </c>
      <c r="FL327" s="111" t="s">
        <v>342</v>
      </c>
      <c r="FM327" s="111" t="s">
        <v>343</v>
      </c>
      <c r="FN327" s="97" t="s">
        <v>350</v>
      </c>
      <c r="FO327" s="111" t="s">
        <v>342</v>
      </c>
      <c r="FP327" s="111" t="s">
        <v>343</v>
      </c>
      <c r="FQ327" s="97" t="s">
        <v>350</v>
      </c>
      <c r="FR327" s="111" t="s">
        <v>342</v>
      </c>
      <c r="FS327" s="111" t="s">
        <v>343</v>
      </c>
      <c r="FU327" s="666" t="s">
        <v>7285</v>
      </c>
      <c r="FV327" s="666"/>
    </row>
    <row r="328" spans="1:178" s="72" customFormat="1" ht="36" customHeight="1">
      <c r="A328" s="131"/>
      <c r="B328"/>
      <c r="C328" s="280" t="s">
        <v>66</v>
      </c>
      <c r="D328" s="792" t="s">
        <v>7647</v>
      </c>
      <c r="E328" s="793"/>
      <c r="F328" s="793"/>
      <c r="G328" s="793"/>
      <c r="H328" s="793"/>
      <c r="I328" s="793"/>
      <c r="J328" s="432"/>
      <c r="K328" s="432"/>
      <c r="L328" s="432"/>
      <c r="M328" s="433"/>
      <c r="N328" s="433"/>
      <c r="O328" s="433"/>
      <c r="P328" s="433"/>
      <c r="Q328" s="433"/>
      <c r="R328" s="433"/>
      <c r="S328" s="433"/>
      <c r="T328" s="433"/>
      <c r="U328" s="433"/>
      <c r="V328" s="433"/>
      <c r="W328" s="433"/>
      <c r="X328" s="433"/>
      <c r="Y328" s="433"/>
      <c r="Z328" s="433"/>
      <c r="AA328" s="433"/>
      <c r="AB328" s="433"/>
      <c r="AC328" s="432"/>
      <c r="AD328" s="432"/>
      <c r="AE328" s="12"/>
      <c r="AF328" s="122"/>
      <c r="AH328" s="896">
        <f>J328</f>
        <v>0</v>
      </c>
      <c r="AI328" s="627"/>
      <c r="AJ328" s="627">
        <f>COUNTIF(K328:L328,"NS")</f>
        <v>0</v>
      </c>
      <c r="AK328" s="627"/>
      <c r="AL328" s="627">
        <f>IF(COUNTIF(K328:L328,"NA")=COUNTA($K$134:$L$135),"NA",SUM(K328:L328))</f>
        <v>0</v>
      </c>
      <c r="AM328" s="627"/>
      <c r="AN328" s="627">
        <f>IF($AH$322=$AJ$322,0,IF(OR(AND(AH328=0,AJ328&gt;0),AND(AH328="NS",AL328&gt;0),AND(AH328="NS",AJ328=0, AL328=0),AND(AH328="NA",AJ328&gt;0,AL328=0)),1,IF(OR(AND(AH328&gt;0,AJ328=2),AND(AH328="NS",AJ328=2),AND(AH328="NS",AL328=0, AJ328&gt;0), AH328=AL328),0,1)))</f>
        <v>0</v>
      </c>
      <c r="AO328" s="639"/>
      <c r="AP328" s="274"/>
      <c r="AQ328" s="919">
        <f>M328</f>
        <v>0</v>
      </c>
      <c r="AR328" s="627"/>
      <c r="AS328" s="627">
        <f>COUNTIF(N328:O328,"NS")</f>
        <v>0</v>
      </c>
      <c r="AT328" s="627"/>
      <c r="AU328" s="627">
        <f>IF(COUNTIF(N328:O328,"NA")=COUNTA($N$135:$O$135),"NA",SUM(N328:O328))</f>
        <v>0</v>
      </c>
      <c r="AV328" s="627"/>
      <c r="AW328" s="627">
        <f>IF($AH$322=$AJ$322,0,IF(OR(AND(AQ328=0,AS328&gt;0),AND(AQ328="NS",AU328&gt;0),AND(AQ328="NS",AS328=0, AU328=0),AND(AQ328="NA",AS328&gt;0,AU328=0)),1,IF(OR(AND(AQ328&gt;0,AS328=2),AND(AQ328="NS",AS328=2),AND(AQ328="NS",AU328=0, AS328&gt;0), AQ328=AU328),0,1)))</f>
        <v>0</v>
      </c>
      <c r="AX328" s="639"/>
      <c r="AY328" s="274"/>
      <c r="AZ328" s="896">
        <f>P328</f>
        <v>0</v>
      </c>
      <c r="BA328" s="627"/>
      <c r="BB328" s="627">
        <f>COUNTIF(Q328:R328,"NS")</f>
        <v>0</v>
      </c>
      <c r="BC328" s="627"/>
      <c r="BD328" s="627">
        <f>IF(COUNTIF(Q328:R328,"NA")=COUNTA($Q$135:$R$135),"NA",SUM(Q328:R328))</f>
        <v>0</v>
      </c>
      <c r="BE328" s="627"/>
      <c r="BF328" s="627">
        <f>IF($AH$322=$AJ$322,0,IF(OR(AND(AZ328=0,BB328&gt;0),AND(AZ328="NS",BD328&gt;0),AND(AZ328="NS",BB328=0, BD328=0),AND(AZ328="NA",BB328&gt;0,BD328=0)),1,IF(OR(AND(AZ328&gt;0,BB328=2),AND(AZ328="NS",BB328=2),AND(AZ328="NS",BD328=0, BB328&gt;0), AZ328=BD328),0,1)))</f>
        <v>0</v>
      </c>
      <c r="BG328" s="639"/>
      <c r="BH328" s="274"/>
      <c r="BI328" s="896">
        <f>S328</f>
        <v>0</v>
      </c>
      <c r="BJ328" s="627"/>
      <c r="BK328" s="627">
        <f>COUNTIF(T328:U328,"NS")</f>
        <v>0</v>
      </c>
      <c r="BL328" s="627"/>
      <c r="BM328" s="627">
        <f>IF(COUNTIF(T328:U328,"NA")=COUNTA($T$135:$U$135),"NA",SUM(T328:U328))</f>
        <v>0</v>
      </c>
      <c r="BN328" s="627"/>
      <c r="BO328" s="627">
        <f>IF($AH$322=$AJ$322,0,IF(OR(AND(BI328=0,BK328&gt;0),AND(BI328="NS",BM328&gt;0),AND(BI328="NS",BK328=0, BM328=0),AND(BI328="NA",BK328&gt;0,BM328=0)),1,IF(OR(AND(BI328&gt;0,BK328=2),AND(BI328="NS",BK328=2),AND(BI328="NS",BM328=0, BK328&gt;0), BI328=BM328),0,1)))</f>
        <v>0</v>
      </c>
      <c r="BP328" s="639"/>
      <c r="BQ328" s="274"/>
      <c r="BR328" s="896">
        <f>V328</f>
        <v>0</v>
      </c>
      <c r="BS328" s="627"/>
      <c r="BT328" s="627">
        <f>COUNTIF(W328:X328,"NS")</f>
        <v>0</v>
      </c>
      <c r="BU328" s="627"/>
      <c r="BV328" s="627">
        <f>IF(COUNTIF(W328:X328,"NA")=COUNTA($W$135:$X$135),"NA",SUM(W328:X328))</f>
        <v>0</v>
      </c>
      <c r="BW328" s="627"/>
      <c r="BX328" s="627">
        <f>IF($AH$322=$AJ$322,0,IF(OR(AND(BR328=0,BT328&gt;0),AND(BR328="NS",BV328&gt;0),AND(BR328="NS",BT328=0, BV328=0),AND(BR328="NA",BT328&gt;0,BV328=0)),1,IF(OR(AND(BR328&gt;0,BT328=2),AND(BR328="NS",BT328=2),AND(BR328="NS",BV328=0, BT328&gt;0), BR328=BV328),0,1)))</f>
        <v>0</v>
      </c>
      <c r="BY328" s="639"/>
      <c r="BZ328" s="274"/>
      <c r="CA328" s="896">
        <f>Y328</f>
        <v>0</v>
      </c>
      <c r="CB328" s="627"/>
      <c r="CC328" s="627">
        <f>COUNTIF(Z328:AA328,"NS")</f>
        <v>0</v>
      </c>
      <c r="CD328" s="627"/>
      <c r="CE328" s="627">
        <f>IF(COUNTIF(Z328:AA328,"NA")=COUNTA($Z$135:$AA$135),"NA",SUM(Z328:AA328))</f>
        <v>0</v>
      </c>
      <c r="CF328" s="627"/>
      <c r="CG328" s="627">
        <f>IF($AH$322=$AJ$322,0,IF(OR(AND(CA328=0,CC328&gt;0),AND(CA328="NS",CE328&gt;0),AND(CA328="NS",CC328=0, CE328=0),AND(CA328="NA",CC328&gt;0,CE328=0)),1,IF(OR(AND(CA328&gt;0,CC328=2),AND(CA328="NS",CC328=2),AND(CA328="NS",CE328=0, CC328&gt;0), CA328=CE328),0,1)))</f>
        <v>0</v>
      </c>
      <c r="CH328" s="639"/>
      <c r="CI328" s="274"/>
      <c r="CJ328" s="896">
        <f>AB328</f>
        <v>0</v>
      </c>
      <c r="CK328" s="627"/>
      <c r="CL328" s="627">
        <f>COUNTIF(AC328:AD328,"NS")</f>
        <v>0</v>
      </c>
      <c r="CM328" s="627"/>
      <c r="CN328" s="627">
        <f>IF(COUNTIF(AC328:AD328,"NA")=COUNTA($AC$135:$AD$135),"NA",SUM(AC328:AD328))</f>
        <v>0</v>
      </c>
      <c r="CO328" s="627"/>
      <c r="CP328" s="627">
        <f>IF($AH$322=$AJ$322,0,IF(OR(AND(CJ328=0,CL328&gt;0),AND(CJ328="NS",CN328&gt;0),AND(CJ328="NS",CL328=0, CN328=0),AND(CJ328="NA",CL328&gt;0,CN328=0)),1,IF(OR(AND(CJ328&gt;0,CL328=2),AND(CJ328="NS",CL328=2),AND(CJ328="NS",CN328=0, CL328&gt;0), CJ328=CN328),0,1)))</f>
        <v>0</v>
      </c>
      <c r="CQ328" s="639"/>
      <c r="CR328" s="274"/>
      <c r="CS328" s="896">
        <f>K328</f>
        <v>0</v>
      </c>
      <c r="CT328" s="627"/>
      <c r="CU328" s="896">
        <f>COUNTIF(N328,"NS")+COUNTIF(Q328,"NS")+COUNTIF(T328,"NS")+COUNTIF(W328,"NS")+COUNTIF(Z328,"NS")+COUNTIF(AC328,"NS")</f>
        <v>0</v>
      </c>
      <c r="CV328" s="627"/>
      <c r="CW328" s="627">
        <f>IF(COUNTIF(N328,"NA")+COUNTIF(Q328,"NA")+COUNTIF(T328,"NA")+COUNTIF(W328,"NA")+COUNTIF(Z328,"NA")+COUNTIF(AC328,"NA")=COUNTA($N$135,$Q$135,$T$135,$W$135,$Z$135,$AC$135),"NA",SUM(N328,Q328,T328,W328,Z328,AC328))</f>
        <v>0</v>
      </c>
      <c r="CX328" s="627"/>
      <c r="CY328" s="627">
        <f>IF($AH$322=$AJ$322,0,IF(OR(AND(CS328=0,CU328&gt;0),AND(CS328="NS",CW328&gt;0),AND(CS328="NS",CU328=0, CW328=0),AND(CS328="NA",CU328&gt;0,CW328=0)),1,IF(OR(AND(CS328&gt;0,CU328=2),AND(CS328="NS",CU328=2),AND(CS328="NS",CW328=0, CU328&gt;0), CS328=CW328),0,1)))</f>
        <v>0</v>
      </c>
      <c r="CZ328" s="639"/>
      <c r="DA328" s="274"/>
      <c r="DB328" s="896">
        <f>L328</f>
        <v>0</v>
      </c>
      <c r="DC328" s="627"/>
      <c r="DD328" s="896">
        <f>COUNTIF(O328,"NS")+COUNTIF(R328,"NS")+COUNTIF(U328,"NS")+COUNTIF(X328,"NS")+COUNTIF(AA328,"NS")+COUNTIF(AD328,"NS")</f>
        <v>0</v>
      </c>
      <c r="DE328" s="627"/>
      <c r="DF328" s="627">
        <f>IF(COUNTIF(O328,"NA")+COUNTIF(R328,"NA")+COUNTIF(U328,"NA")+COUNTIF(X328,"NA")+COUNTIF(AA328,"NA")+COUNTIF(AD328,"NA")=COUNTA($O$135,$R$135,$U$135,$X$135,$AA$135,$AD$135),"NA",SUM(O328,R328,U328,X328,AA328,AD328))</f>
        <v>0</v>
      </c>
      <c r="DG328" s="627"/>
      <c r="DH328" s="627">
        <f>IF($AH$322=$AJ$322,0,IF(OR(AND(DB328=0,DD328&gt;0),AND(DB328="NS",DF328&gt;0),AND(DB328="NS",DD328=0, DF328=0),AND(DB328="NA",DD328&gt;0,DF328=0)),1,IF(OR(AND(DB328&gt;0,DD328=2),AND(DB328="NS",DD328=2),AND(DB328="NS",DF328=0, DD328&gt;0), DB328=DF328),0,1)))</f>
        <v>0</v>
      </c>
      <c r="DI328" s="639"/>
      <c r="DJ328" s="274"/>
      <c r="DK328" s="896">
        <f>J328</f>
        <v>0</v>
      </c>
      <c r="DL328" s="627"/>
      <c r="DM328" s="896">
        <f>COUNTIF(M328,"NS")+COUNTIF(P328,"NS")+COUNTIF(S328,"NS")+COUNTIF(V328,"NS")+COUNTIF(Y328,"NS")+COUNTIF(AB328,"NS")</f>
        <v>0</v>
      </c>
      <c r="DN328" s="627"/>
      <c r="DO328" s="627">
        <f>IF(COUNTIF(M328,"NA")+COUNTIF(P328,"NA")+COUNTIF(S328,"NA")+COUNTIF(V328,"NA")+COUNTIF(Y328,"NA")+COUNTIF(AB328,"NA")=COUNTA($M$135,$P$135,$S$135,$V$135,$Y$135,$AB$135),"NA",SUM(M328,P328,S328,V328,Y328,AB328))</f>
        <v>0</v>
      </c>
      <c r="DP328" s="627"/>
      <c r="DQ328" s="627">
        <f>IF($AH$322=$AJ$322,0,IF(OR(AND(DK328=0,DM328&gt;0),AND(DK328="NS",DO328&gt;0),AND(DK328="NS",DM328=0, DO328=0),AND(DK328="NA",DM328&gt;0,DO328=0)),1,IF(OR(AND(DK328&gt;0,DM328=2),AND(DK328="NS",DM328=2),AND(DK328="NS",DO328=0, DM328&gt;0), DK328=DO328),0,1)))</f>
        <v>0</v>
      </c>
      <c r="DR328" s="639"/>
      <c r="DS328" s="274"/>
      <c r="DT328" s="747">
        <f>IF(SUM(AN328,AW328,BF328,BO328,BX328,CG328,CP328,CY328,DH328,DQ328)=0,0,1)</f>
        <v>0</v>
      </c>
      <c r="DU328" s="748"/>
      <c r="DV328" s="639" t="str">
        <f>IF(DT328=0,"",IF(SUM($DT$328:DT328)=1,DX328,IF($DT$340&gt;SUM($DT$328:DT328),_xlfn.CONCAT(", ",DX328),IF($DT$340=SUM($DT$328:DT328),_xlfn.CONCAT(" y ",DX328,".")))))</f>
        <v/>
      </c>
      <c r="DW328" s="641" t="str">
        <f>IF(DU328=0,"", IF(SUM($AN333:DU$519)=1,DX328, IF($AN$526&gt;SUM($AN333:DU$519),_xlfn.CONCAT(", ",DX328), IF($AN$526=SUM($AN333:DU$519),_xlfn.CONCAT(" y ",DX328,".")))))</f>
        <v/>
      </c>
      <c r="DX328" s="639">
        <f>_xlfn.NUMBERVALUE(C327)</f>
        <v>0</v>
      </c>
      <c r="DY328" s="641"/>
      <c r="DZ328" s="101"/>
      <c r="EA328" s="112">
        <v>2.2000000000000002</v>
      </c>
      <c r="EB328" s="147">
        <f>$M$118</f>
        <v>0</v>
      </c>
      <c r="EC328" s="147">
        <f>$S$118</f>
        <v>0</v>
      </c>
      <c r="ED328" s="147">
        <f>$Y$118</f>
        <v>0</v>
      </c>
      <c r="EE328" s="147">
        <f>$M$112</f>
        <v>0</v>
      </c>
      <c r="EF328" s="147">
        <f>$S$112</f>
        <v>0</v>
      </c>
      <c r="EG328" s="147">
        <f>$Y$112</f>
        <v>0</v>
      </c>
      <c r="EH328" s="147">
        <f>$M$113</f>
        <v>0</v>
      </c>
      <c r="EI328" s="147">
        <f>$S$113</f>
        <v>0</v>
      </c>
      <c r="EJ328" s="147">
        <f>$Y$113</f>
        <v>0</v>
      </c>
      <c r="EK328" s="112">
        <f>$M$114</f>
        <v>0</v>
      </c>
      <c r="EL328" s="112">
        <f>$S$114</f>
        <v>0</v>
      </c>
      <c r="EM328" s="112">
        <f>$Y$114</f>
        <v>0</v>
      </c>
      <c r="EN328" s="112">
        <f>$M$115</f>
        <v>0</v>
      </c>
      <c r="EO328" s="112">
        <f>$S$115</f>
        <v>0</v>
      </c>
      <c r="EP328" s="112">
        <f>$Y$115</f>
        <v>0</v>
      </c>
      <c r="EQ328" s="112">
        <f>$M$116</f>
        <v>0</v>
      </c>
      <c r="ER328" s="112">
        <f>$S$116</f>
        <v>0</v>
      </c>
      <c r="ES328" s="112">
        <f>$Y$116</f>
        <v>0</v>
      </c>
      <c r="ET328" s="112">
        <f>$M$117</f>
        <v>0</v>
      </c>
      <c r="EU328" s="112">
        <f>$S$117</f>
        <v>0</v>
      </c>
      <c r="EV328" s="112">
        <f>$Y$117</f>
        <v>0</v>
      </c>
      <c r="EX328" s="112">
        <f t="shared" ref="EX328:EX333" si="287">_xlfn.NUMBERVALUE(C328)</f>
        <v>1</v>
      </c>
      <c r="EY328" s="98">
        <f t="shared" ref="EY328:EY333" si="288">IF($AH$322=$AJ$322,0,IF(OR(J328&lt;=EB$328,AND(EB$328&gt;0,OR(J328="NS",J328="NA"))),0,1))</f>
        <v>0</v>
      </c>
      <c r="EZ328" s="98">
        <f t="shared" ref="EZ328:FR328" si="289">IF($AH$322=$AJ$322,0,IF(OR(K328&lt;=EC$328,AND(EC$328&gt;0,OR(K328="NS",K328="NA"))),0,1))</f>
        <v>0</v>
      </c>
      <c r="FA328" s="98">
        <f t="shared" si="289"/>
        <v>0</v>
      </c>
      <c r="FB328" s="98">
        <f t="shared" si="289"/>
        <v>0</v>
      </c>
      <c r="FC328" s="98">
        <f t="shared" si="289"/>
        <v>0</v>
      </c>
      <c r="FD328" s="98">
        <f t="shared" si="289"/>
        <v>0</v>
      </c>
      <c r="FE328" s="98">
        <f t="shared" si="289"/>
        <v>0</v>
      </c>
      <c r="FF328" s="98">
        <f t="shared" si="289"/>
        <v>0</v>
      </c>
      <c r="FG328" s="98">
        <f t="shared" si="289"/>
        <v>0</v>
      </c>
      <c r="FH328" s="98">
        <f t="shared" si="289"/>
        <v>0</v>
      </c>
      <c r="FI328" s="98">
        <f t="shared" si="289"/>
        <v>0</v>
      </c>
      <c r="FJ328" s="98">
        <f t="shared" si="289"/>
        <v>0</v>
      </c>
      <c r="FK328" s="98">
        <f t="shared" si="289"/>
        <v>0</v>
      </c>
      <c r="FL328" s="98">
        <f t="shared" si="289"/>
        <v>0</v>
      </c>
      <c r="FM328" s="98">
        <f t="shared" si="289"/>
        <v>0</v>
      </c>
      <c r="FN328" s="98">
        <f t="shared" si="289"/>
        <v>0</v>
      </c>
      <c r="FO328" s="98">
        <f t="shared" si="289"/>
        <v>0</v>
      </c>
      <c r="FP328" s="98">
        <f t="shared" si="289"/>
        <v>0</v>
      </c>
      <c r="FQ328" s="98">
        <f t="shared" si="289"/>
        <v>0</v>
      </c>
      <c r="FR328" s="98">
        <f t="shared" si="289"/>
        <v>0</v>
      </c>
      <c r="FS328" s="98">
        <f t="shared" ref="FS328:FS339" si="290">IF($AH$322=$AJ$322,0,IF(OR(AD328&lt;=EV$328,AND(EV$328&gt;0,OR(AD328="NS",AD328="NA"))),0,1))</f>
        <v>0</v>
      </c>
      <c r="FU328" s="661">
        <f>IF($AH$322=$AJ$322,0,IF(COUNTIF(J328:AD339,"NS")=0,0,1))</f>
        <v>0</v>
      </c>
      <c r="FV328" s="661"/>
    </row>
    <row r="329" spans="1:178" s="72" customFormat="1" ht="24" customHeight="1">
      <c r="B329"/>
      <c r="C329" s="281" t="s">
        <v>67</v>
      </c>
      <c r="D329" s="792" t="s">
        <v>7648</v>
      </c>
      <c r="E329" s="793"/>
      <c r="F329" s="793"/>
      <c r="G329" s="793"/>
      <c r="H329" s="793"/>
      <c r="I329" s="793"/>
      <c r="J329" s="432"/>
      <c r="K329" s="432"/>
      <c r="L329" s="432"/>
      <c r="M329" s="433"/>
      <c r="N329" s="433"/>
      <c r="O329" s="433"/>
      <c r="P329" s="433"/>
      <c r="Q329" s="433"/>
      <c r="R329" s="433"/>
      <c r="S329" s="433"/>
      <c r="T329" s="433"/>
      <c r="U329" s="433"/>
      <c r="V329" s="433"/>
      <c r="W329" s="433"/>
      <c r="X329" s="433"/>
      <c r="Y329" s="433"/>
      <c r="Z329" s="433"/>
      <c r="AA329" s="433"/>
      <c r="AB329" s="433"/>
      <c r="AC329" s="432"/>
      <c r="AD329" s="432"/>
      <c r="AE329" s="12"/>
      <c r="AF329" s="122"/>
      <c r="AH329" s="896">
        <f>J329</f>
        <v>0</v>
      </c>
      <c r="AI329" s="627"/>
      <c r="AJ329" s="627">
        <f>COUNTIF(K329:L329,"NS")</f>
        <v>0</v>
      </c>
      <c r="AK329" s="627"/>
      <c r="AL329" s="627">
        <f>IF(COUNTIF(K329:L329,"NA")=COUNTA($K$134:$L$135),"NA",SUM(K329:L329))</f>
        <v>0</v>
      </c>
      <c r="AM329" s="627"/>
      <c r="AN329" s="627">
        <f>IF($AH$322=$AJ$322,0,IF(OR(AND(AH329=0,AJ329&gt;0),AND(AH329="NS",AL329&gt;0),AND(AH329="NS",AJ329=0, AL329=0),AND(AH329="NA",AJ329&gt;0,AL329=0)),1,IF(OR(AND(AH329&gt;0,AJ329=2),AND(AH329="NS",AJ329=2),AND(AH329="NS",AL329=0, AJ329&gt;0), AH329=AL329),0,1)))</f>
        <v>0</v>
      </c>
      <c r="AO329" s="639"/>
      <c r="AP329" s="274"/>
      <c r="AQ329" s="919">
        <f>M329</f>
        <v>0</v>
      </c>
      <c r="AR329" s="627"/>
      <c r="AS329" s="627">
        <f>COUNTIF(N329:O329,"NS")</f>
        <v>0</v>
      </c>
      <c r="AT329" s="627"/>
      <c r="AU329" s="627">
        <f>IF(COUNTIF(N329:O329,"NA")=COUNTA($N$135:$O$135),"NA",SUM(N329:O329))</f>
        <v>0</v>
      </c>
      <c r="AV329" s="627"/>
      <c r="AW329" s="627">
        <f>IF($AH$322=$AJ$322,0,IF(OR(AND(AQ329=0,AS329&gt;0),AND(AQ329="NS",AU329&gt;0),AND(AQ329="NS",AS329=0, AU329=0),AND(AQ329="NA",AS329&gt;0,AU329=0)),1,IF(OR(AND(AQ329&gt;0,AS329=2),AND(AQ329="NS",AS329=2),AND(AQ329="NS",AU329=0, AS329&gt;0), AQ329=AU329),0,1)))</f>
        <v>0</v>
      </c>
      <c r="AX329" s="639"/>
      <c r="AY329" s="274"/>
      <c r="AZ329" s="896">
        <f>P329</f>
        <v>0</v>
      </c>
      <c r="BA329" s="627"/>
      <c r="BB329" s="627">
        <f>COUNTIF(Q329:R329,"NS")</f>
        <v>0</v>
      </c>
      <c r="BC329" s="627"/>
      <c r="BD329" s="627">
        <f>IF(COUNTIF(Q329:R329,"NA")=COUNTA($Q$135:$R$135),"NA",SUM(Q329:R329))</f>
        <v>0</v>
      </c>
      <c r="BE329" s="627"/>
      <c r="BF329" s="627">
        <f>IF($AH$322=$AJ$322,0,IF(OR(AND(AZ329=0,BB329&gt;0),AND(AZ329="NS",BD329&gt;0),AND(AZ329="NS",BB329=0, BD329=0),AND(AZ329="NA",BB329&gt;0,BD329=0)),1,IF(OR(AND(AZ329&gt;0,BB329=2),AND(AZ329="NS",BB329=2),AND(AZ329="NS",BD329=0, BB329&gt;0), AZ329=BD329),0,1)))</f>
        <v>0</v>
      </c>
      <c r="BG329" s="639"/>
      <c r="BH329" s="274"/>
      <c r="BI329" s="896">
        <f>S329</f>
        <v>0</v>
      </c>
      <c r="BJ329" s="627"/>
      <c r="BK329" s="627">
        <f>COUNTIF(T329:U329,"NS")</f>
        <v>0</v>
      </c>
      <c r="BL329" s="627"/>
      <c r="BM329" s="627">
        <f>IF(COUNTIF(T329:U329,"NA")=COUNTA($T$135:$U$135),"NA",SUM(T329:U329))</f>
        <v>0</v>
      </c>
      <c r="BN329" s="627"/>
      <c r="BO329" s="627">
        <f>IF($AH$322=$AJ$322,0,IF(OR(AND(BI329=0,BK329&gt;0),AND(BI329="NS",BM329&gt;0),AND(BI329="NS",BK329=0, BM329=0),AND(BI329="NA",BK329&gt;0,BM329=0)),1,IF(OR(AND(BI329&gt;0,BK329=2),AND(BI329="NS",BK329=2),AND(BI329="NS",BM329=0, BK329&gt;0), BI329=BM329),0,1)))</f>
        <v>0</v>
      </c>
      <c r="BP329" s="639"/>
      <c r="BQ329" s="274"/>
      <c r="BR329" s="896">
        <f>V329</f>
        <v>0</v>
      </c>
      <c r="BS329" s="627"/>
      <c r="BT329" s="627">
        <f>COUNTIF(W329:X329,"NS")</f>
        <v>0</v>
      </c>
      <c r="BU329" s="627"/>
      <c r="BV329" s="627">
        <f>IF(COUNTIF(W329:X329,"NA")=COUNTA($W$135:$X$135),"NA",SUM(W329:X329))</f>
        <v>0</v>
      </c>
      <c r="BW329" s="627"/>
      <c r="BX329" s="627">
        <f>IF($AH$322=$AJ$322,0,IF(OR(AND(BR329=0,BT329&gt;0),AND(BR329="NS",BV329&gt;0),AND(BR329="NS",BT329=0, BV329=0),AND(BR329="NA",BT329&gt;0,BV329=0)),1,IF(OR(AND(BR329&gt;0,BT329=2),AND(BR329="NS",BT329=2),AND(BR329="NS",BV329=0, BT329&gt;0), BR329=BV329),0,1)))</f>
        <v>0</v>
      </c>
      <c r="BY329" s="639"/>
      <c r="BZ329" s="274"/>
      <c r="CA329" s="896">
        <f>Y329</f>
        <v>0</v>
      </c>
      <c r="CB329" s="627"/>
      <c r="CC329" s="627">
        <f>COUNTIF(Z329:AA329,"NS")</f>
        <v>0</v>
      </c>
      <c r="CD329" s="627"/>
      <c r="CE329" s="627">
        <f>IF(COUNTIF(Z329:AA329,"NA")=COUNTA($Z$135:$AA$135),"NA",SUM(Z329:AA329))</f>
        <v>0</v>
      </c>
      <c r="CF329" s="627"/>
      <c r="CG329" s="627">
        <f>IF($AH$322=$AJ$322,0,IF(OR(AND(CA329=0,CC329&gt;0),AND(CA329="NS",CE329&gt;0),AND(CA329="NS",CC329=0, CE329=0),AND(CA329="NA",CC329&gt;0,CE329=0)),1,IF(OR(AND(CA329&gt;0,CC329=2),AND(CA329="NS",CC329=2),AND(CA329="NS",CE329=0, CC329&gt;0), CA329=CE329),0,1)))</f>
        <v>0</v>
      </c>
      <c r="CH329" s="639"/>
      <c r="CI329" s="274"/>
      <c r="CJ329" s="896">
        <f>AB329</f>
        <v>0</v>
      </c>
      <c r="CK329" s="627"/>
      <c r="CL329" s="627">
        <f>COUNTIF(AC329:AD329,"NS")</f>
        <v>0</v>
      </c>
      <c r="CM329" s="627"/>
      <c r="CN329" s="627">
        <f>IF(COUNTIF(AC329:AD329,"NA")=COUNTA($AC$135:$AD$135),"NA",SUM(AC329:AD329))</f>
        <v>0</v>
      </c>
      <c r="CO329" s="627"/>
      <c r="CP329" s="627">
        <f>IF($AH$322=$AJ$322,0,IF(OR(AND(CJ329=0,CL329&gt;0),AND(CJ329="NS",CN329&gt;0),AND(CJ329="NS",CL329=0, CN329=0),AND(CJ329="NA",CL329&gt;0,CN329=0)),1,IF(OR(AND(CJ329&gt;0,CL329=2),AND(CJ329="NS",CL329=2),AND(CJ329="NS",CN329=0, CL329&gt;0), CJ329=CN329),0,1)))</f>
        <v>0</v>
      </c>
      <c r="CQ329" s="639"/>
      <c r="CR329" s="274"/>
      <c r="CS329" s="896">
        <f>K329</f>
        <v>0</v>
      </c>
      <c r="CT329" s="627"/>
      <c r="CU329" s="896">
        <f>COUNTIF(N329,"NS")+COUNTIF(Q329,"NS")+COUNTIF(T329,"NS")+COUNTIF(W329,"NS")+COUNTIF(Z329,"NS")+COUNTIF(AC329,"NS")</f>
        <v>0</v>
      </c>
      <c r="CV329" s="627"/>
      <c r="CW329" s="627">
        <f>IF(COUNTIF(N329,"NA")+COUNTIF(Q329,"NA")+COUNTIF(T329,"NA")+COUNTIF(W329,"NA")+COUNTIF(Z329,"NA")+COUNTIF(AC329,"NA")=COUNTA($N$135,$Q$135,$T$135,$W$135,$Z$135,$AC$135),"NA",SUM(N329,Q329,T329,W329,Z329,AC329))</f>
        <v>0</v>
      </c>
      <c r="CX329" s="627"/>
      <c r="CY329" s="627">
        <f>IF($AH$322=$AJ$322,0,IF(OR(AND(CS329=0,CU329&gt;0),AND(CS329="NS",CW329&gt;0),AND(CS329="NS",CU329=0, CW329=0),AND(CS329="NA",CU329&gt;0,CW329=0)),1,IF(OR(AND(CS329&gt;0,CU329=2),AND(CS329="NS",CU329=2),AND(CS329="NS",CW329=0, CU329&gt;0), CS329=CW329),0,1)))</f>
        <v>0</v>
      </c>
      <c r="CZ329" s="639"/>
      <c r="DA329" s="274"/>
      <c r="DB329" s="896">
        <f>L329</f>
        <v>0</v>
      </c>
      <c r="DC329" s="627"/>
      <c r="DD329" s="896">
        <f>COUNTIF(O329,"NS")+COUNTIF(R329,"NS")+COUNTIF(U329,"NS")+COUNTIF(X329,"NS")+COUNTIF(AA329,"NS")+COUNTIF(AD329,"NS")</f>
        <v>0</v>
      </c>
      <c r="DE329" s="627"/>
      <c r="DF329" s="627">
        <f>IF(COUNTIF(O329,"NA")+COUNTIF(R329,"NA")+COUNTIF(U329,"NA")+COUNTIF(X329,"NA")+COUNTIF(AA329,"NA")+COUNTIF(AD329,"NA")=COUNTA($O$135,$R$135,$U$135,$X$135,$AA$135,$AD$135),"NA",SUM(O329,R329,U329,X329,AA329,AD329))</f>
        <v>0</v>
      </c>
      <c r="DG329" s="627"/>
      <c r="DH329" s="627">
        <f>IF($AH$322=$AJ$322,0,IF(OR(AND(DB329=0,DD329&gt;0),AND(DB329="NS",DF329&gt;0),AND(DB329="NS",DD329=0, DF329=0),AND(DB329="NA",DD329&gt;0,DF329=0)),1,IF(OR(AND(DB329&gt;0,DD329=2),AND(DB329="NS",DD329=2),AND(DB329="NS",DF329=0, DD329&gt;0), DB329=DF329),0,1)))</f>
        <v>0</v>
      </c>
      <c r="DI329" s="639"/>
      <c r="DJ329" s="274"/>
      <c r="DK329" s="896">
        <f>J329</f>
        <v>0</v>
      </c>
      <c r="DL329" s="627"/>
      <c r="DM329" s="896">
        <f>COUNTIF(M329,"NS")+COUNTIF(P329,"NS")+COUNTIF(S329,"NS")+COUNTIF(V329,"NS")+COUNTIF(Y329,"NS")+COUNTIF(AB329,"NS")</f>
        <v>0</v>
      </c>
      <c r="DN329" s="627"/>
      <c r="DO329" s="627">
        <f>IF(COUNTIF(M329,"NA")+COUNTIF(P329,"NA")+COUNTIF(S329,"NA")+COUNTIF(V329,"NA")+COUNTIF(Y329,"NA")+COUNTIF(AB329,"NA")=COUNTA($M$135,$P$135,$S$135,$V$135,$Y$135,$AB$135),"NA",SUM(M329,P329,S329,V329,Y329,AB329))</f>
        <v>0</v>
      </c>
      <c r="DP329" s="627"/>
      <c r="DQ329" s="627">
        <f>IF($AH$322=$AJ$322,0,IF(OR(AND(DK329=0,DM329&gt;0),AND(DK329="NS",DO329&gt;0),AND(DK329="NS",DM329=0, DO329=0),AND(DK329="NA",DM329&gt;0,DO329=0)),1,IF(OR(AND(DK329&gt;0,DM329=2),AND(DK329="NS",DM329=2),AND(DK329="NS",DO329=0, DM329&gt;0), DK329=DO329),0,1)))</f>
        <v>0</v>
      </c>
      <c r="DR329" s="639"/>
      <c r="DS329" s="274"/>
      <c r="DT329" s="747">
        <f>IF(SUM(AN329,AW329,BF329,BO329,BX329,CG329,CP329,CY329,DH329,DQ329)=0,0,1)</f>
        <v>0</v>
      </c>
      <c r="DU329" s="748"/>
      <c r="DV329" s="639" t="str">
        <f>IF(DT329=0,"",IF(SUM($DT$328:DT329)=1,DX329,IF($DT$340&gt;SUM($DT$328:DT329),_xlfn.CONCAT(", ",DX329),IF($DT$340=SUM($DT$328:DT329),_xlfn.CONCAT(" y ",DX329,".")))))</f>
        <v/>
      </c>
      <c r="DW329" s="641" t="str">
        <f>IF(DU329=0,"", IF(SUM($AN334:DU$519)=1,DX329, IF($AN$526&gt;SUM($AN334:DU$519),_xlfn.CONCAT(", ",DX329), IF($AN$526=SUM($AN334:DU$519),_xlfn.CONCAT(" y ",DX329,".")))))</f>
        <v/>
      </c>
      <c r="DX329" s="639">
        <f>_xlfn.NUMBERVALUE(C328)</f>
        <v>1</v>
      </c>
      <c r="DY329" s="641"/>
      <c r="DZ329" s="101"/>
      <c r="EA329" s="112">
        <v>2.4</v>
      </c>
      <c r="EB329" s="147">
        <f>J340</f>
        <v>0</v>
      </c>
      <c r="EC329" s="147">
        <f t="shared" ref="EC329:EU329" si="291">K340</f>
        <v>0</v>
      </c>
      <c r="ED329" s="147">
        <f t="shared" si="291"/>
        <v>0</v>
      </c>
      <c r="EE329" s="147">
        <f t="shared" si="291"/>
        <v>0</v>
      </c>
      <c r="EF329" s="147">
        <f t="shared" si="291"/>
        <v>0</v>
      </c>
      <c r="EG329" s="147">
        <f t="shared" si="291"/>
        <v>0</v>
      </c>
      <c r="EH329" s="147">
        <f t="shared" si="291"/>
        <v>0</v>
      </c>
      <c r="EI329" s="147">
        <f t="shared" si="291"/>
        <v>0</v>
      </c>
      <c r="EJ329" s="147">
        <f t="shared" si="291"/>
        <v>0</v>
      </c>
      <c r="EK329" s="147">
        <f t="shared" si="291"/>
        <v>0</v>
      </c>
      <c r="EL329" s="147">
        <f t="shared" si="291"/>
        <v>0</v>
      </c>
      <c r="EM329" s="147">
        <f t="shared" si="291"/>
        <v>0</v>
      </c>
      <c r="EN329" s="147">
        <f t="shared" si="291"/>
        <v>0</v>
      </c>
      <c r="EO329" s="147">
        <f t="shared" si="291"/>
        <v>0</v>
      </c>
      <c r="EP329" s="147">
        <f t="shared" si="291"/>
        <v>0</v>
      </c>
      <c r="EQ329" s="147">
        <f t="shared" si="291"/>
        <v>0</v>
      </c>
      <c r="ER329" s="147">
        <f t="shared" si="291"/>
        <v>0</v>
      </c>
      <c r="ES329" s="147">
        <f t="shared" si="291"/>
        <v>0</v>
      </c>
      <c r="ET329" s="147">
        <f t="shared" si="291"/>
        <v>0</v>
      </c>
      <c r="EU329" s="147">
        <f t="shared" si="291"/>
        <v>0</v>
      </c>
      <c r="EV329" s="147">
        <f>AD340</f>
        <v>0</v>
      </c>
      <c r="EX329" s="112">
        <f t="shared" si="287"/>
        <v>2</v>
      </c>
      <c r="EY329" s="98">
        <f t="shared" si="288"/>
        <v>0</v>
      </c>
      <c r="EZ329" s="98">
        <f t="shared" ref="EZ329:FI333" si="292">IF($AH$322=$AJ$322,0,IF(OR(K329&lt;=EC$328,AND(EC$328&gt;0,OR(K329="NS",K329="NA"))),0,1))</f>
        <v>0</v>
      </c>
      <c r="FA329" s="98">
        <f t="shared" si="292"/>
        <v>0</v>
      </c>
      <c r="FB329" s="98">
        <f t="shared" si="292"/>
        <v>0</v>
      </c>
      <c r="FC329" s="98">
        <f t="shared" si="292"/>
        <v>0</v>
      </c>
      <c r="FD329" s="98">
        <f t="shared" si="292"/>
        <v>0</v>
      </c>
      <c r="FE329" s="98">
        <f t="shared" si="292"/>
        <v>0</v>
      </c>
      <c r="FF329" s="98">
        <f t="shared" si="292"/>
        <v>0</v>
      </c>
      <c r="FG329" s="98">
        <f t="shared" si="292"/>
        <v>0</v>
      </c>
      <c r="FH329" s="98">
        <f t="shared" si="292"/>
        <v>0</v>
      </c>
      <c r="FI329" s="98">
        <f t="shared" si="292"/>
        <v>0</v>
      </c>
      <c r="FJ329" s="98">
        <f t="shared" ref="FJ329:FR333" si="293">IF($AH$322=$AJ$322,0,IF(OR(U329&lt;=EM$328,AND(EM$328&gt;0,OR(U329="NS",U329="NA"))),0,1))</f>
        <v>0</v>
      </c>
      <c r="FK329" s="98">
        <f t="shared" si="293"/>
        <v>0</v>
      </c>
      <c r="FL329" s="98">
        <f t="shared" si="293"/>
        <v>0</v>
      </c>
      <c r="FM329" s="98">
        <f t="shared" si="293"/>
        <v>0</v>
      </c>
      <c r="FN329" s="98">
        <f t="shared" si="293"/>
        <v>0</v>
      </c>
      <c r="FO329" s="98">
        <f t="shared" si="293"/>
        <v>0</v>
      </c>
      <c r="FP329" s="98">
        <f t="shared" si="293"/>
        <v>0</v>
      </c>
      <c r="FQ329" s="98">
        <f t="shared" si="293"/>
        <v>0</v>
      </c>
      <c r="FR329" s="98">
        <f t="shared" si="293"/>
        <v>0</v>
      </c>
      <c r="FS329" s="98">
        <f t="shared" si="290"/>
        <v>0</v>
      </c>
    </row>
    <row r="330" spans="1:178" s="72" customFormat="1" ht="36" customHeight="1">
      <c r="A330" s="131"/>
      <c r="B330"/>
      <c r="C330" s="281" t="s">
        <v>68</v>
      </c>
      <c r="D330" s="792" t="s">
        <v>2005</v>
      </c>
      <c r="E330" s="793"/>
      <c r="F330" s="793"/>
      <c r="G330" s="793"/>
      <c r="H330" s="793"/>
      <c r="I330" s="793"/>
      <c r="J330" s="432"/>
      <c r="K330" s="432"/>
      <c r="L330" s="432"/>
      <c r="M330" s="433"/>
      <c r="N330" s="433"/>
      <c r="O330" s="433"/>
      <c r="P330" s="433"/>
      <c r="Q330" s="433"/>
      <c r="R330" s="433"/>
      <c r="S330" s="433"/>
      <c r="T330" s="433"/>
      <c r="U330" s="433"/>
      <c r="V330" s="433"/>
      <c r="W330" s="433"/>
      <c r="X330" s="433"/>
      <c r="Y330" s="433"/>
      <c r="Z330" s="433"/>
      <c r="AA330" s="433"/>
      <c r="AB330" s="433"/>
      <c r="AC330" s="432"/>
      <c r="AD330" s="432"/>
      <c r="AE330" s="12"/>
      <c r="AF330" s="122"/>
      <c r="AH330" s="896">
        <f>J330</f>
        <v>0</v>
      </c>
      <c r="AI330" s="627"/>
      <c r="AJ330" s="627">
        <f>COUNTIF(K330:L330,"NS")</f>
        <v>0</v>
      </c>
      <c r="AK330" s="627"/>
      <c r="AL330" s="627">
        <f>IF(COUNTIF(K330:L330,"NA")=COUNTA($K$134:$L$135),"NA",SUM(K330:L330))</f>
        <v>0</v>
      </c>
      <c r="AM330" s="627"/>
      <c r="AN330" s="627">
        <f>IF($AH$322=$AJ$322,0,IF(OR(AND(AH330=0,AJ330&gt;0),AND(AH330="NS",AL330&gt;0),AND(AH330="NS",AJ330=0, AL330=0),AND(AH330="NA",AJ330&gt;0,AL330=0)),1,IF(OR(AND(AH330&gt;0,AJ330=2),AND(AH330="NS",AJ330=2),AND(AH330="NS",AL330=0, AJ330&gt;0), AH330=AL330),0,1)))</f>
        <v>0</v>
      </c>
      <c r="AO330" s="639"/>
      <c r="AP330" s="274"/>
      <c r="AQ330" s="919">
        <f>M330</f>
        <v>0</v>
      </c>
      <c r="AR330" s="627"/>
      <c r="AS330" s="627">
        <f>COUNTIF(N330:O330,"NS")</f>
        <v>0</v>
      </c>
      <c r="AT330" s="627"/>
      <c r="AU330" s="627">
        <f>IF(COUNTIF(N330:O330,"NA")=COUNTA($N$135:$O$135),"NA",SUM(N330:O330))</f>
        <v>0</v>
      </c>
      <c r="AV330" s="627"/>
      <c r="AW330" s="627">
        <f>IF($AH$322=$AJ$322,0,IF(OR(AND(AQ330=0,AS330&gt;0),AND(AQ330="NS",AU330&gt;0),AND(AQ330="NS",AS330=0, AU330=0),AND(AQ330="NA",AS330&gt;0,AU330=0)),1,IF(OR(AND(AQ330&gt;0,AS330=2),AND(AQ330="NS",AS330=2),AND(AQ330="NS",AU330=0, AS330&gt;0), AQ330=AU330),0,1)))</f>
        <v>0</v>
      </c>
      <c r="AX330" s="639"/>
      <c r="AY330" s="274"/>
      <c r="AZ330" s="896">
        <f>P330</f>
        <v>0</v>
      </c>
      <c r="BA330" s="627"/>
      <c r="BB330" s="627">
        <f>COUNTIF(Q330:R330,"NS")</f>
        <v>0</v>
      </c>
      <c r="BC330" s="627"/>
      <c r="BD330" s="627">
        <f>IF(COUNTIF(Q330:R330,"NA")=COUNTA($Q$135:$R$135),"NA",SUM(Q330:R330))</f>
        <v>0</v>
      </c>
      <c r="BE330" s="627"/>
      <c r="BF330" s="627">
        <f>IF($AH$322=$AJ$322,0,IF(OR(AND(AZ330=0,BB330&gt;0),AND(AZ330="NS",BD330&gt;0),AND(AZ330="NS",BB330=0, BD330=0),AND(AZ330="NA",BB330&gt;0,BD330=0)),1,IF(OR(AND(AZ330&gt;0,BB330=2),AND(AZ330="NS",BB330=2),AND(AZ330="NS",BD330=0, BB330&gt;0), AZ330=BD330),0,1)))</f>
        <v>0</v>
      </c>
      <c r="BG330" s="639"/>
      <c r="BH330" s="274"/>
      <c r="BI330" s="896">
        <f>S330</f>
        <v>0</v>
      </c>
      <c r="BJ330" s="627"/>
      <c r="BK330" s="627">
        <f>COUNTIF(T330:U330,"NS")</f>
        <v>0</v>
      </c>
      <c r="BL330" s="627"/>
      <c r="BM330" s="627">
        <f>IF(COUNTIF(T330:U330,"NA")=COUNTA($T$135:$U$135),"NA",SUM(T330:U330))</f>
        <v>0</v>
      </c>
      <c r="BN330" s="627"/>
      <c r="BO330" s="627">
        <f>IF($AH$322=$AJ$322,0,IF(OR(AND(BI330=0,BK330&gt;0),AND(BI330="NS",BM330&gt;0),AND(BI330="NS",BK330=0, BM330=0),AND(BI330="NA",BK330&gt;0,BM330=0)),1,IF(OR(AND(BI330&gt;0,BK330=2),AND(BI330="NS",BK330=2),AND(BI330="NS",BM330=0, BK330&gt;0), BI330=BM330),0,1)))</f>
        <v>0</v>
      </c>
      <c r="BP330" s="639"/>
      <c r="BQ330" s="274"/>
      <c r="BR330" s="896">
        <f>V330</f>
        <v>0</v>
      </c>
      <c r="BS330" s="627"/>
      <c r="BT330" s="627">
        <f>COUNTIF(W330:X330,"NS")</f>
        <v>0</v>
      </c>
      <c r="BU330" s="627"/>
      <c r="BV330" s="627">
        <f>IF(COUNTIF(W330:X330,"NA")=COUNTA($W$135:$X$135),"NA",SUM(W330:X330))</f>
        <v>0</v>
      </c>
      <c r="BW330" s="627"/>
      <c r="BX330" s="627">
        <f>IF($AH$322=$AJ$322,0,IF(OR(AND(BR330=0,BT330&gt;0),AND(BR330="NS",BV330&gt;0),AND(BR330="NS",BT330=0, BV330=0),AND(BR330="NA",BT330&gt;0,BV330=0)),1,IF(OR(AND(BR330&gt;0,BT330=2),AND(BR330="NS",BT330=2),AND(BR330="NS",BV330=0, BT330&gt;0), BR330=BV330),0,1)))</f>
        <v>0</v>
      </c>
      <c r="BY330" s="639"/>
      <c r="BZ330" s="274"/>
      <c r="CA330" s="896">
        <f>Y330</f>
        <v>0</v>
      </c>
      <c r="CB330" s="627"/>
      <c r="CC330" s="627">
        <f>COUNTIF(Z330:AA330,"NS")</f>
        <v>0</v>
      </c>
      <c r="CD330" s="627"/>
      <c r="CE330" s="627">
        <f>IF(COUNTIF(Z330:AA330,"NA")=COUNTA($Z$135:$AA$135),"NA",SUM(Z330:AA330))</f>
        <v>0</v>
      </c>
      <c r="CF330" s="627"/>
      <c r="CG330" s="627">
        <f>IF($AH$322=$AJ$322,0,IF(OR(AND(CA330=0,CC330&gt;0),AND(CA330="NS",CE330&gt;0),AND(CA330="NS",CC330=0, CE330=0),AND(CA330="NA",CC330&gt;0,CE330=0)),1,IF(OR(AND(CA330&gt;0,CC330=2),AND(CA330="NS",CC330=2),AND(CA330="NS",CE330=0, CC330&gt;0), CA330=CE330),0,1)))</f>
        <v>0</v>
      </c>
      <c r="CH330" s="639"/>
      <c r="CI330" s="274"/>
      <c r="CJ330" s="896">
        <f>AB330</f>
        <v>0</v>
      </c>
      <c r="CK330" s="627"/>
      <c r="CL330" s="627">
        <f>COUNTIF(AC330:AD330,"NS")</f>
        <v>0</v>
      </c>
      <c r="CM330" s="627"/>
      <c r="CN330" s="627">
        <f>IF(COUNTIF(AC330:AD330,"NA")=COUNTA($AC$135:$AD$135),"NA",SUM(AC330:AD330))</f>
        <v>0</v>
      </c>
      <c r="CO330" s="627"/>
      <c r="CP330" s="627">
        <f>IF($AH$322=$AJ$322,0,IF(OR(AND(CJ330=0,CL330&gt;0),AND(CJ330="NS",CN330&gt;0),AND(CJ330="NS",CL330=0, CN330=0),AND(CJ330="NA",CL330&gt;0,CN330=0)),1,IF(OR(AND(CJ330&gt;0,CL330=2),AND(CJ330="NS",CL330=2),AND(CJ330="NS",CN330=0, CL330&gt;0), CJ330=CN330),0,1)))</f>
        <v>0</v>
      </c>
      <c r="CQ330" s="639"/>
      <c r="CR330" s="274"/>
      <c r="CS330" s="896">
        <f>K330</f>
        <v>0</v>
      </c>
      <c r="CT330" s="627"/>
      <c r="CU330" s="896">
        <f>COUNTIF(N330,"NS")+COUNTIF(Q330,"NS")+COUNTIF(T330,"NS")+COUNTIF(W330,"NS")+COUNTIF(Z330,"NS")+COUNTIF(AC330,"NS")</f>
        <v>0</v>
      </c>
      <c r="CV330" s="627"/>
      <c r="CW330" s="627">
        <f>IF(COUNTIF(N330,"NA")+COUNTIF(Q330,"NA")+COUNTIF(T330,"NA")+COUNTIF(W330,"NA")+COUNTIF(Z330,"NA")+COUNTIF(AC330,"NA")=COUNTA($N$135,$Q$135,$T$135,$W$135,$Z$135,$AC$135),"NA",SUM(N330,Q330,T330,W330,Z330,AC330))</f>
        <v>0</v>
      </c>
      <c r="CX330" s="627"/>
      <c r="CY330" s="627">
        <f>IF($AH$322=$AJ$322,0,IF(OR(AND(CS330=0,CU330&gt;0),AND(CS330="NS",CW330&gt;0),AND(CS330="NS",CU330=0, CW330=0),AND(CS330="NA",CU330&gt;0,CW330=0)),1,IF(OR(AND(CS330&gt;0,CU330=2),AND(CS330="NS",CU330=2),AND(CS330="NS",CW330=0, CU330&gt;0), CS330=CW330),0,1)))</f>
        <v>0</v>
      </c>
      <c r="CZ330" s="639"/>
      <c r="DA330" s="274"/>
      <c r="DB330" s="896">
        <f>L330</f>
        <v>0</v>
      </c>
      <c r="DC330" s="627"/>
      <c r="DD330" s="896">
        <f>COUNTIF(O330,"NS")+COUNTIF(R330,"NS")+COUNTIF(U330,"NS")+COUNTIF(X330,"NS")+COUNTIF(AA330,"NS")+COUNTIF(AD330,"NS")</f>
        <v>0</v>
      </c>
      <c r="DE330" s="627"/>
      <c r="DF330" s="627">
        <f>IF(COUNTIF(O330,"NA")+COUNTIF(R330,"NA")+COUNTIF(U330,"NA")+COUNTIF(X330,"NA")+COUNTIF(AA330,"NA")+COUNTIF(AD330,"NA")=COUNTA($O$135,$R$135,$U$135,$X$135,$AA$135,$AD$135),"NA",SUM(O330,R330,U330,X330,AA330,AD330))</f>
        <v>0</v>
      </c>
      <c r="DG330" s="627"/>
      <c r="DH330" s="627">
        <f>IF($AH$322=$AJ$322,0,IF(OR(AND(DB330=0,DD330&gt;0),AND(DB330="NS",DF330&gt;0),AND(DB330="NS",DD330=0, DF330=0),AND(DB330="NA",DD330&gt;0,DF330=0)),1,IF(OR(AND(DB330&gt;0,DD330=2),AND(DB330="NS",DD330=2),AND(DB330="NS",DF330=0, DD330&gt;0), DB330=DF330),0,1)))</f>
        <v>0</v>
      </c>
      <c r="DI330" s="639"/>
      <c r="DJ330" s="274"/>
      <c r="DK330" s="896">
        <f>J330</f>
        <v>0</v>
      </c>
      <c r="DL330" s="627"/>
      <c r="DM330" s="896">
        <f>COUNTIF(M330,"NS")+COUNTIF(P330,"NS")+COUNTIF(S330,"NS")+COUNTIF(V330,"NS")+COUNTIF(Y330,"NS")+COUNTIF(AB330,"NS")</f>
        <v>0</v>
      </c>
      <c r="DN330" s="627"/>
      <c r="DO330" s="627">
        <f>IF(COUNTIF(M330,"NA")+COUNTIF(P330,"NA")+COUNTIF(S330,"NA")+COUNTIF(V330,"NA")+COUNTIF(Y330,"NA")+COUNTIF(AB330,"NA")=COUNTA($M$135,$P$135,$S$135,$V$135,$Y$135,$AB$135),"NA",SUM(M330,P330,S330,V330,Y330,AB330))</f>
        <v>0</v>
      </c>
      <c r="DP330" s="627"/>
      <c r="DQ330" s="627">
        <f>IF($AH$322=$AJ$322,0,IF(OR(AND(DK330=0,DM330&gt;0),AND(DK330="NS",DO330&gt;0),AND(DK330="NS",DM330=0, DO330=0),AND(DK330="NA",DM330&gt;0,DO330=0)),1,IF(OR(AND(DK330&gt;0,DM330=2),AND(DK330="NS",DM330=2),AND(DK330="NS",DO330=0, DM330&gt;0), DK330=DO330),0,1)))</f>
        <v>0</v>
      </c>
      <c r="DR330" s="639"/>
      <c r="DS330" s="274"/>
      <c r="DT330" s="747">
        <f>IF(SUM(AN330,AW330,BF330,BO330,BX330,CG330,CP330,CY330,DH330,DQ330)=0,0,1)</f>
        <v>0</v>
      </c>
      <c r="DU330" s="748"/>
      <c r="DV330" s="639" t="str">
        <f>IF(DT330=0,"",IF(SUM($DT$328:DT330)=1,DX330,IF($DT$340&gt;SUM($DT$328:DT330),_xlfn.CONCAT(", ",DX330),IF($DT$340=SUM($DT$328:DT330),_xlfn.CONCAT(" y ",DX330,".")))))</f>
        <v/>
      </c>
      <c r="DW330" s="641" t="str">
        <f>IF(DU330=0,"", IF(SUM($AN335:DU$519)=1,DX330, IF($AN$526&gt;SUM($AN335:DU$519),_xlfn.CONCAT(", ",DX330), IF($AN$526=SUM($AN335:DU$519),_xlfn.CONCAT(" y ",DX330,".")))))</f>
        <v/>
      </c>
      <c r="DX330" s="639">
        <f>_xlfn.NUMBERVALUE(C329)</f>
        <v>2</v>
      </c>
      <c r="DY330" s="641"/>
      <c r="DZ330" s="101"/>
      <c r="EA330" s="95" t="s">
        <v>7223</v>
      </c>
      <c r="EB330" s="98">
        <f>IF($AH$322=$AJ$322,0,IF(OR(EB329&gt;=EB328,AND(EB328&gt;0,OR(EB329="NS",EB329="NA"))),0,1))</f>
        <v>0</v>
      </c>
      <c r="EC330" s="98">
        <f t="shared" ref="EC330:EU330" si="294">IF($AH$322=$AJ$322,0,IF(OR(EC329&gt;=EC328,AND(EC328&gt;0,OR(EC329="NS",EC329="NA"))),0,1))</f>
        <v>0</v>
      </c>
      <c r="ED330" s="98">
        <f t="shared" si="294"/>
        <v>0</v>
      </c>
      <c r="EE330" s="98">
        <f t="shared" si="294"/>
        <v>0</v>
      </c>
      <c r="EF330" s="98">
        <f t="shared" si="294"/>
        <v>0</v>
      </c>
      <c r="EG330" s="98">
        <f t="shared" si="294"/>
        <v>0</v>
      </c>
      <c r="EH330" s="98">
        <f t="shared" si="294"/>
        <v>0</v>
      </c>
      <c r="EI330" s="98">
        <f t="shared" si="294"/>
        <v>0</v>
      </c>
      <c r="EJ330" s="98">
        <f t="shared" si="294"/>
        <v>0</v>
      </c>
      <c r="EK330" s="98">
        <f t="shared" si="294"/>
        <v>0</v>
      </c>
      <c r="EL330" s="98">
        <f t="shared" si="294"/>
        <v>0</v>
      </c>
      <c r="EM330" s="98">
        <f t="shared" si="294"/>
        <v>0</v>
      </c>
      <c r="EN330" s="98">
        <f t="shared" si="294"/>
        <v>0</v>
      </c>
      <c r="EO330" s="98">
        <f t="shared" si="294"/>
        <v>0</v>
      </c>
      <c r="EP330" s="98">
        <f t="shared" si="294"/>
        <v>0</v>
      </c>
      <c r="EQ330" s="98">
        <f t="shared" si="294"/>
        <v>0</v>
      </c>
      <c r="ER330" s="98">
        <f t="shared" si="294"/>
        <v>0</v>
      </c>
      <c r="ES330" s="98">
        <f t="shared" si="294"/>
        <v>0</v>
      </c>
      <c r="ET330" s="98">
        <f t="shared" si="294"/>
        <v>0</v>
      </c>
      <c r="EU330" s="98">
        <f t="shared" si="294"/>
        <v>0</v>
      </c>
      <c r="EV330" s="98">
        <f>IF($AH$322=$AJ$322,0,IF(OR(EV329&gt;=EV328,AND(EV328&gt;0,OR(EV329="NS",EV329="NA"))),0,1))</f>
        <v>0</v>
      </c>
      <c r="EX330" s="112">
        <f t="shared" si="287"/>
        <v>3</v>
      </c>
      <c r="EY330" s="98">
        <f t="shared" si="288"/>
        <v>0</v>
      </c>
      <c r="EZ330" s="98">
        <f t="shared" si="292"/>
        <v>0</v>
      </c>
      <c r="FA330" s="98">
        <f t="shared" si="292"/>
        <v>0</v>
      </c>
      <c r="FB330" s="98">
        <f t="shared" si="292"/>
        <v>0</v>
      </c>
      <c r="FC330" s="98">
        <f t="shared" si="292"/>
        <v>0</v>
      </c>
      <c r="FD330" s="98">
        <f t="shared" si="292"/>
        <v>0</v>
      </c>
      <c r="FE330" s="98">
        <f t="shared" si="292"/>
        <v>0</v>
      </c>
      <c r="FF330" s="98">
        <f t="shared" si="292"/>
        <v>0</v>
      </c>
      <c r="FG330" s="98">
        <f t="shared" si="292"/>
        <v>0</v>
      </c>
      <c r="FH330" s="98">
        <f t="shared" si="292"/>
        <v>0</v>
      </c>
      <c r="FI330" s="98">
        <f t="shared" si="292"/>
        <v>0</v>
      </c>
      <c r="FJ330" s="98">
        <f t="shared" si="293"/>
        <v>0</v>
      </c>
      <c r="FK330" s="98">
        <f t="shared" si="293"/>
        <v>0</v>
      </c>
      <c r="FL330" s="98">
        <f t="shared" si="293"/>
        <v>0</v>
      </c>
      <c r="FM330" s="98">
        <f t="shared" si="293"/>
        <v>0</v>
      </c>
      <c r="FN330" s="98">
        <f t="shared" si="293"/>
        <v>0</v>
      </c>
      <c r="FO330" s="98">
        <f t="shared" si="293"/>
        <v>0</v>
      </c>
      <c r="FP330" s="98">
        <f t="shared" si="293"/>
        <v>0</v>
      </c>
      <c r="FQ330" s="98">
        <f t="shared" si="293"/>
        <v>0</v>
      </c>
      <c r="FR330" s="98">
        <f t="shared" si="293"/>
        <v>0</v>
      </c>
      <c r="FS330" s="98">
        <f t="shared" si="290"/>
        <v>0</v>
      </c>
    </row>
    <row r="331" spans="1:178" s="72" customFormat="1" ht="36" customHeight="1">
      <c r="A331" s="131"/>
      <c r="B331"/>
      <c r="C331" s="281" t="s">
        <v>69</v>
      </c>
      <c r="D331" s="792" t="s">
        <v>7649</v>
      </c>
      <c r="E331" s="793"/>
      <c r="F331" s="793"/>
      <c r="G331" s="793"/>
      <c r="H331" s="793"/>
      <c r="I331" s="793"/>
      <c r="J331" s="432"/>
      <c r="K331" s="432"/>
      <c r="L331" s="432"/>
      <c r="M331" s="433"/>
      <c r="N331" s="433"/>
      <c r="O331" s="433"/>
      <c r="P331" s="433"/>
      <c r="Q331" s="433"/>
      <c r="R331" s="433"/>
      <c r="S331" s="433"/>
      <c r="T331" s="433"/>
      <c r="U331" s="433"/>
      <c r="V331" s="433"/>
      <c r="W331" s="433"/>
      <c r="X331" s="433"/>
      <c r="Y331" s="433"/>
      <c r="Z331" s="433"/>
      <c r="AA331" s="433"/>
      <c r="AB331" s="433"/>
      <c r="AC331" s="432"/>
      <c r="AD331" s="432"/>
      <c r="AE331" s="12"/>
      <c r="AF331" s="122"/>
      <c r="AH331" s="896">
        <f>J331</f>
        <v>0</v>
      </c>
      <c r="AI331" s="627"/>
      <c r="AJ331" s="627">
        <f>COUNTIF(K331:L331,"NS")</f>
        <v>0</v>
      </c>
      <c r="AK331" s="627"/>
      <c r="AL331" s="627">
        <f>IF(COUNTIF(K331:L331,"NA")=COUNTA($K$134:$L$135),"NA",SUM(K331:L331))</f>
        <v>0</v>
      </c>
      <c r="AM331" s="627"/>
      <c r="AN331" s="627">
        <f>IF($AH$322=$AJ$322,0,IF(OR(AND(AH331=0,AJ331&gt;0),AND(AH331="NS",AL331&gt;0),AND(AH331="NS",AJ331=0, AL331=0),AND(AH331="NA",AJ331&gt;0,AL331=0)),1,IF(OR(AND(AH331&gt;0,AJ331=2),AND(AH331="NS",AJ331=2),AND(AH331="NS",AL331=0, AJ331&gt;0), AH331=AL331),0,1)))</f>
        <v>0</v>
      </c>
      <c r="AO331" s="639"/>
      <c r="AP331" s="274"/>
      <c r="AQ331" s="919">
        <f>M331</f>
        <v>0</v>
      </c>
      <c r="AR331" s="627"/>
      <c r="AS331" s="627">
        <f>COUNTIF(N331:O331,"NS")</f>
        <v>0</v>
      </c>
      <c r="AT331" s="627"/>
      <c r="AU331" s="627">
        <f>IF(COUNTIF(N331:O331,"NA")=COUNTA($N$135:$O$135),"NA",SUM(N331:O331))</f>
        <v>0</v>
      </c>
      <c r="AV331" s="627"/>
      <c r="AW331" s="627">
        <f>IF($AH$322=$AJ$322,0,IF(OR(AND(AQ331=0,AS331&gt;0),AND(AQ331="NS",AU331&gt;0),AND(AQ331="NS",AS331=0, AU331=0),AND(AQ331="NA",AS331&gt;0,AU331=0)),1,IF(OR(AND(AQ331&gt;0,AS331=2),AND(AQ331="NS",AS331=2),AND(AQ331="NS",AU331=0, AS331&gt;0), AQ331=AU331),0,1)))</f>
        <v>0</v>
      </c>
      <c r="AX331" s="639"/>
      <c r="AY331" s="274"/>
      <c r="AZ331" s="896">
        <f>P331</f>
        <v>0</v>
      </c>
      <c r="BA331" s="627"/>
      <c r="BB331" s="627">
        <f>COUNTIF(Q331:R331,"NS")</f>
        <v>0</v>
      </c>
      <c r="BC331" s="627"/>
      <c r="BD331" s="627">
        <f>IF(COUNTIF(Q331:R331,"NA")=COUNTA($Q$135:$R$135),"NA",SUM(Q331:R331))</f>
        <v>0</v>
      </c>
      <c r="BE331" s="627"/>
      <c r="BF331" s="627">
        <f>IF($AH$322=$AJ$322,0,IF(OR(AND(AZ331=0,BB331&gt;0),AND(AZ331="NS",BD331&gt;0),AND(AZ331="NS",BB331=0, BD331=0),AND(AZ331="NA",BB331&gt;0,BD331=0)),1,IF(OR(AND(AZ331&gt;0,BB331=2),AND(AZ331="NS",BB331=2),AND(AZ331="NS",BD331=0, BB331&gt;0), AZ331=BD331),0,1)))</f>
        <v>0</v>
      </c>
      <c r="BG331" s="639"/>
      <c r="BH331" s="274"/>
      <c r="BI331" s="896">
        <f>S331</f>
        <v>0</v>
      </c>
      <c r="BJ331" s="627"/>
      <c r="BK331" s="627">
        <f>COUNTIF(T331:U331,"NS")</f>
        <v>0</v>
      </c>
      <c r="BL331" s="627"/>
      <c r="BM331" s="627">
        <f>IF(COUNTIF(T331:U331,"NA")=COUNTA($T$135:$U$135),"NA",SUM(T331:U331))</f>
        <v>0</v>
      </c>
      <c r="BN331" s="627"/>
      <c r="BO331" s="627">
        <f>IF($AH$322=$AJ$322,0,IF(OR(AND(BI331=0,BK331&gt;0),AND(BI331="NS",BM331&gt;0),AND(BI331="NS",BK331=0, BM331=0),AND(BI331="NA",BK331&gt;0,BM331=0)),1,IF(OR(AND(BI331&gt;0,BK331=2),AND(BI331="NS",BK331=2),AND(BI331="NS",BM331=0, BK331&gt;0), BI331=BM331),0,1)))</f>
        <v>0</v>
      </c>
      <c r="BP331" s="639"/>
      <c r="BQ331" s="274"/>
      <c r="BR331" s="896">
        <f>V331</f>
        <v>0</v>
      </c>
      <c r="BS331" s="627"/>
      <c r="BT331" s="627">
        <f>COUNTIF(W331:X331,"NS")</f>
        <v>0</v>
      </c>
      <c r="BU331" s="627"/>
      <c r="BV331" s="627">
        <f>IF(COUNTIF(W331:X331,"NA")=COUNTA($W$135:$X$135),"NA",SUM(W331:X331))</f>
        <v>0</v>
      </c>
      <c r="BW331" s="627"/>
      <c r="BX331" s="627">
        <f>IF($AH$322=$AJ$322,0,IF(OR(AND(BR331=0,BT331&gt;0),AND(BR331="NS",BV331&gt;0),AND(BR331="NS",BT331=0, BV331=0),AND(BR331="NA",BT331&gt;0,BV331=0)),1,IF(OR(AND(BR331&gt;0,BT331=2),AND(BR331="NS",BT331=2),AND(BR331="NS",BV331=0, BT331&gt;0), BR331=BV331),0,1)))</f>
        <v>0</v>
      </c>
      <c r="BY331" s="639"/>
      <c r="BZ331" s="274"/>
      <c r="CA331" s="896">
        <f>Y331</f>
        <v>0</v>
      </c>
      <c r="CB331" s="627"/>
      <c r="CC331" s="627">
        <f>COUNTIF(Z331:AA331,"NS")</f>
        <v>0</v>
      </c>
      <c r="CD331" s="627"/>
      <c r="CE331" s="627">
        <f>IF(COUNTIF(Z331:AA331,"NA")=COUNTA($Z$135:$AA$135),"NA",SUM(Z331:AA331))</f>
        <v>0</v>
      </c>
      <c r="CF331" s="627"/>
      <c r="CG331" s="627">
        <f>IF($AH$322=$AJ$322,0,IF(OR(AND(CA331=0,CC331&gt;0),AND(CA331="NS",CE331&gt;0),AND(CA331="NS",CC331=0, CE331=0),AND(CA331="NA",CC331&gt;0,CE331=0)),1,IF(OR(AND(CA331&gt;0,CC331=2),AND(CA331="NS",CC331=2),AND(CA331="NS",CE331=0, CC331&gt;0), CA331=CE331),0,1)))</f>
        <v>0</v>
      </c>
      <c r="CH331" s="639"/>
      <c r="CI331" s="274"/>
      <c r="CJ331" s="896">
        <f>AB331</f>
        <v>0</v>
      </c>
      <c r="CK331" s="627"/>
      <c r="CL331" s="627">
        <f>COUNTIF(AC331:AD331,"NS")</f>
        <v>0</v>
      </c>
      <c r="CM331" s="627"/>
      <c r="CN331" s="627">
        <f>IF(COUNTIF(AC331:AD331,"NA")=COUNTA($AC$135:$AD$135),"NA",SUM(AC331:AD331))</f>
        <v>0</v>
      </c>
      <c r="CO331" s="627"/>
      <c r="CP331" s="627">
        <f>IF($AH$322=$AJ$322,0,IF(OR(AND(CJ331=0,CL331&gt;0),AND(CJ331="NS",CN331&gt;0),AND(CJ331="NS",CL331=0, CN331=0),AND(CJ331="NA",CL331&gt;0,CN331=0)),1,IF(OR(AND(CJ331&gt;0,CL331=2),AND(CJ331="NS",CL331=2),AND(CJ331="NS",CN331=0, CL331&gt;0), CJ331=CN331),0,1)))</f>
        <v>0</v>
      </c>
      <c r="CQ331" s="639"/>
      <c r="CR331" s="274"/>
      <c r="CS331" s="896">
        <f>K331</f>
        <v>0</v>
      </c>
      <c r="CT331" s="627"/>
      <c r="CU331" s="896">
        <f>COUNTIF(N331,"NS")+COUNTIF(Q331,"NS")+COUNTIF(T331,"NS")+COUNTIF(W331,"NS")+COUNTIF(Z331,"NS")+COUNTIF(AC331,"NS")</f>
        <v>0</v>
      </c>
      <c r="CV331" s="627"/>
      <c r="CW331" s="627">
        <f>IF(COUNTIF(N331,"NA")+COUNTIF(Q331,"NA")+COUNTIF(T331,"NA")+COUNTIF(W331,"NA")+COUNTIF(Z331,"NA")+COUNTIF(AC331,"NA")=COUNTA($N$135,$Q$135,$T$135,$W$135,$Z$135,$AC$135),"NA",SUM(N331,Q331,T331,W331,Z331,AC331))</f>
        <v>0</v>
      </c>
      <c r="CX331" s="627"/>
      <c r="CY331" s="627">
        <f>IF($AH$322=$AJ$322,0,IF(OR(AND(CS331=0,CU331&gt;0),AND(CS331="NS",CW331&gt;0),AND(CS331="NS",CU331=0, CW331=0),AND(CS331="NA",CU331&gt;0,CW331=0)),1,IF(OR(AND(CS331&gt;0,CU331=2),AND(CS331="NS",CU331=2),AND(CS331="NS",CW331=0, CU331&gt;0), CS331=CW331),0,1)))</f>
        <v>0</v>
      </c>
      <c r="CZ331" s="639"/>
      <c r="DA331" s="274"/>
      <c r="DB331" s="896">
        <f>L331</f>
        <v>0</v>
      </c>
      <c r="DC331" s="627"/>
      <c r="DD331" s="896">
        <f>COUNTIF(O331,"NS")+COUNTIF(R331,"NS")+COUNTIF(U331,"NS")+COUNTIF(X331,"NS")+COUNTIF(AA331,"NS")+COUNTIF(AD331,"NS")</f>
        <v>0</v>
      </c>
      <c r="DE331" s="627"/>
      <c r="DF331" s="627">
        <f>IF(COUNTIF(O331,"NA")+COUNTIF(R331,"NA")+COUNTIF(U331,"NA")+COUNTIF(X331,"NA")+COUNTIF(AA331,"NA")+COUNTIF(AD331,"NA")=COUNTA($O$135,$R$135,$U$135,$X$135,$AA$135,$AD$135),"NA",SUM(O331,R331,U331,X331,AA331,AD331))</f>
        <v>0</v>
      </c>
      <c r="DG331" s="627"/>
      <c r="DH331" s="627">
        <f>IF($AH$322=$AJ$322,0,IF(OR(AND(DB331=0,DD331&gt;0),AND(DB331="NS",DF331&gt;0),AND(DB331="NS",DD331=0, DF331=0),AND(DB331="NA",DD331&gt;0,DF331=0)),1,IF(OR(AND(DB331&gt;0,DD331=2),AND(DB331="NS",DD331=2),AND(DB331="NS",DF331=0, DD331&gt;0), DB331=DF331),0,1)))</f>
        <v>0</v>
      </c>
      <c r="DI331" s="639"/>
      <c r="DJ331" s="274"/>
      <c r="DK331" s="896">
        <f>J331</f>
        <v>0</v>
      </c>
      <c r="DL331" s="627"/>
      <c r="DM331" s="896">
        <f>COUNTIF(M331,"NS")+COUNTIF(P331,"NS")+COUNTIF(S331,"NS")+COUNTIF(V331,"NS")+COUNTIF(Y331,"NS")+COUNTIF(AB331,"NS")</f>
        <v>0</v>
      </c>
      <c r="DN331" s="627"/>
      <c r="DO331" s="627">
        <f>IF(COUNTIF(M331,"NA")+COUNTIF(P331,"NA")+COUNTIF(S331,"NA")+COUNTIF(V331,"NA")+COUNTIF(Y331,"NA")+COUNTIF(AB331,"NA")=COUNTA($M$135,$P$135,$S$135,$V$135,$Y$135,$AB$135),"NA",SUM(M331,P331,S331,V331,Y331,AB331))</f>
        <v>0</v>
      </c>
      <c r="DP331" s="627"/>
      <c r="DQ331" s="627">
        <f>IF($AH$322=$AJ$322,0,IF(OR(AND(DK331=0,DM331&gt;0),AND(DK331="NS",DO331&gt;0),AND(DK331="NS",DM331=0, DO331=0),AND(DK331="NA",DM331&gt;0,DO331=0)),1,IF(OR(AND(DK331&gt;0,DM331=2),AND(DK331="NS",DM331=2),AND(DK331="NS",DO331=0, DM331&gt;0), DK331=DO331),0,1)))</f>
        <v>0</v>
      </c>
      <c r="DR331" s="639"/>
      <c r="DS331" s="274"/>
      <c r="DT331" s="747">
        <f>IF(SUM(AN331,AW331,BF331,BO331,BX331,CG331,CP331,CY331,DH331,DQ331)=0,0,1)</f>
        <v>0</v>
      </c>
      <c r="DU331" s="748"/>
      <c r="DV331" s="639" t="str">
        <f>IF(DT331=0,"",IF(SUM($DT$328:DT331)=1,DX331,IF($DT$340&gt;SUM($DT$328:DT331),_xlfn.CONCAT(", ",DX331),IF($DT$340=SUM($DT$328:DT331),_xlfn.CONCAT(" y ",DX331,".")))))</f>
        <v/>
      </c>
      <c r="DW331" s="641" t="str">
        <f>IF(DU331=0,"", IF(SUM($AN336:DU$519)=1,DX331, IF($AN$526&gt;SUM($AN336:DU$519),_xlfn.CONCAT(", ",DX331), IF($AN$526=SUM($AN336:DU$519),_xlfn.CONCAT(" y ",DX331,".")))))</f>
        <v/>
      </c>
      <c r="DX331" s="639">
        <f>_xlfn.NUMBERVALUE(C330)</f>
        <v>3</v>
      </c>
      <c r="DY331" s="641"/>
      <c r="DZ331" s="101"/>
      <c r="EV331" s="205">
        <f>SUM(EB330:EV330)</f>
        <v>0</v>
      </c>
      <c r="EX331" s="112">
        <f t="shared" si="287"/>
        <v>4</v>
      </c>
      <c r="EY331" s="98">
        <f t="shared" si="288"/>
        <v>0</v>
      </c>
      <c r="EZ331" s="98">
        <f t="shared" si="292"/>
        <v>0</v>
      </c>
      <c r="FA331" s="98">
        <f t="shared" si="292"/>
        <v>0</v>
      </c>
      <c r="FB331" s="98">
        <f t="shared" si="292"/>
        <v>0</v>
      </c>
      <c r="FC331" s="98">
        <f t="shared" si="292"/>
        <v>0</v>
      </c>
      <c r="FD331" s="98">
        <f t="shared" si="292"/>
        <v>0</v>
      </c>
      <c r="FE331" s="98">
        <f t="shared" si="292"/>
        <v>0</v>
      </c>
      <c r="FF331" s="98">
        <f t="shared" si="292"/>
        <v>0</v>
      </c>
      <c r="FG331" s="98">
        <f t="shared" si="292"/>
        <v>0</v>
      </c>
      <c r="FH331" s="98">
        <f t="shared" si="292"/>
        <v>0</v>
      </c>
      <c r="FI331" s="98">
        <f t="shared" si="292"/>
        <v>0</v>
      </c>
      <c r="FJ331" s="98">
        <f t="shared" si="293"/>
        <v>0</v>
      </c>
      <c r="FK331" s="98">
        <f t="shared" si="293"/>
        <v>0</v>
      </c>
      <c r="FL331" s="98">
        <f t="shared" si="293"/>
        <v>0</v>
      </c>
      <c r="FM331" s="98">
        <f t="shared" si="293"/>
        <v>0</v>
      </c>
      <c r="FN331" s="98">
        <f t="shared" si="293"/>
        <v>0</v>
      </c>
      <c r="FO331" s="98">
        <f t="shared" si="293"/>
        <v>0</v>
      </c>
      <c r="FP331" s="98">
        <f t="shared" si="293"/>
        <v>0</v>
      </c>
      <c r="FQ331" s="98">
        <f t="shared" si="293"/>
        <v>0</v>
      </c>
      <c r="FR331" s="98">
        <f t="shared" si="293"/>
        <v>0</v>
      </c>
      <c r="FS331" s="98">
        <f t="shared" si="290"/>
        <v>0</v>
      </c>
    </row>
    <row r="332" spans="1:178" s="72" customFormat="1" ht="36" customHeight="1">
      <c r="A332" s="131"/>
      <c r="B332"/>
      <c r="C332" s="281" t="s">
        <v>70</v>
      </c>
      <c r="D332" s="792" t="s">
        <v>7650</v>
      </c>
      <c r="E332" s="793"/>
      <c r="F332" s="793"/>
      <c r="G332" s="793"/>
      <c r="H332" s="793"/>
      <c r="I332" s="793"/>
      <c r="J332" s="432"/>
      <c r="K332" s="432"/>
      <c r="L332" s="432"/>
      <c r="M332" s="433"/>
      <c r="N332" s="433"/>
      <c r="O332" s="433"/>
      <c r="P332" s="433"/>
      <c r="Q332" s="433"/>
      <c r="R332" s="433"/>
      <c r="S332" s="433"/>
      <c r="T332" s="433"/>
      <c r="U332" s="433"/>
      <c r="V332" s="433"/>
      <c r="W332" s="433"/>
      <c r="X332" s="433"/>
      <c r="Y332" s="433"/>
      <c r="Z332" s="433"/>
      <c r="AA332" s="433"/>
      <c r="AB332" s="433"/>
      <c r="AC332" s="432"/>
      <c r="AD332" s="432"/>
      <c r="AE332" s="12"/>
      <c r="AF332" s="122"/>
      <c r="AH332" s="896">
        <f t="shared" ref="AH332:AH339" si="295">J332</f>
        <v>0</v>
      </c>
      <c r="AI332" s="627"/>
      <c r="AJ332" s="627">
        <f t="shared" ref="AJ332:AJ339" si="296">COUNTIF(K332:L332,"NS")</f>
        <v>0</v>
      </c>
      <c r="AK332" s="627"/>
      <c r="AL332" s="627">
        <f t="shared" ref="AL332:AL339" si="297">IF(COUNTIF(K332:L332,"NA")=COUNTA($K$134:$L$135),"NA",SUM(K332:L332))</f>
        <v>0</v>
      </c>
      <c r="AM332" s="627"/>
      <c r="AN332" s="627">
        <f t="shared" ref="AN332:AN339" si="298">IF($AH$322=$AJ$322,0,IF(OR(AND(AH332=0,AJ332&gt;0),AND(AH332="NS",AL332&gt;0),AND(AH332="NS",AJ332=0, AL332=0),AND(AH332="NA",AJ332&gt;0,AL332=0)),1,IF(OR(AND(AH332&gt;0,AJ332=2),AND(AH332="NS",AJ332=2),AND(AH332="NS",AL332=0, AJ332&gt;0), AH332=AL332),0,1)))</f>
        <v>0</v>
      </c>
      <c r="AO332" s="639"/>
      <c r="AP332" s="274"/>
      <c r="AQ332" s="919">
        <f t="shared" ref="AQ332:AQ339" si="299">M332</f>
        <v>0</v>
      </c>
      <c r="AR332" s="627"/>
      <c r="AS332" s="627">
        <f t="shared" ref="AS332:AS339" si="300">COUNTIF(N332:O332,"NS")</f>
        <v>0</v>
      </c>
      <c r="AT332" s="627"/>
      <c r="AU332" s="627">
        <f t="shared" ref="AU332:AU339" si="301">IF(COUNTIF(N332:O332,"NA")=COUNTA($N$135:$O$135),"NA",SUM(N332:O332))</f>
        <v>0</v>
      </c>
      <c r="AV332" s="627"/>
      <c r="AW332" s="627">
        <f t="shared" ref="AW332:AW339" si="302">IF($AH$322=$AJ$322,0,IF(OR(AND(AQ332=0,AS332&gt;0),AND(AQ332="NS",AU332&gt;0),AND(AQ332="NS",AS332=0, AU332=0),AND(AQ332="NA",AS332&gt;0,AU332=0)),1,IF(OR(AND(AQ332&gt;0,AS332=2),AND(AQ332="NS",AS332=2),AND(AQ332="NS",AU332=0, AS332&gt;0), AQ332=AU332),0,1)))</f>
        <v>0</v>
      </c>
      <c r="AX332" s="639"/>
      <c r="AY332" s="274"/>
      <c r="AZ332" s="896">
        <f t="shared" ref="AZ332:AZ339" si="303">P332</f>
        <v>0</v>
      </c>
      <c r="BA332" s="627"/>
      <c r="BB332" s="627">
        <f t="shared" ref="BB332:BB339" si="304">COUNTIF(Q332:R332,"NS")</f>
        <v>0</v>
      </c>
      <c r="BC332" s="627"/>
      <c r="BD332" s="627">
        <f t="shared" ref="BD332:BD339" si="305">IF(COUNTIF(Q332:R332,"NA")=COUNTA($Q$135:$R$135),"NA",SUM(Q332:R332))</f>
        <v>0</v>
      </c>
      <c r="BE332" s="627"/>
      <c r="BF332" s="627">
        <f t="shared" ref="BF332:BF339" si="306">IF($AH$322=$AJ$322,0,IF(OR(AND(AZ332=0,BB332&gt;0),AND(AZ332="NS",BD332&gt;0),AND(AZ332="NS",BB332=0, BD332=0),AND(AZ332="NA",BB332&gt;0,BD332=0)),1,IF(OR(AND(AZ332&gt;0,BB332=2),AND(AZ332="NS",BB332=2),AND(AZ332="NS",BD332=0, BB332&gt;0), AZ332=BD332),0,1)))</f>
        <v>0</v>
      </c>
      <c r="BG332" s="639"/>
      <c r="BH332" s="274"/>
      <c r="BI332" s="896">
        <f t="shared" ref="BI332:BI339" si="307">S332</f>
        <v>0</v>
      </c>
      <c r="BJ332" s="627"/>
      <c r="BK332" s="627">
        <f t="shared" ref="BK332:BK339" si="308">COUNTIF(T332:U332,"NS")</f>
        <v>0</v>
      </c>
      <c r="BL332" s="627"/>
      <c r="BM332" s="627">
        <f t="shared" ref="BM332:BM339" si="309">IF(COUNTIF(T332:U332,"NA")=COUNTA($T$135:$U$135),"NA",SUM(T332:U332))</f>
        <v>0</v>
      </c>
      <c r="BN332" s="627"/>
      <c r="BO332" s="627">
        <f t="shared" ref="BO332:BO339" si="310">IF($AH$322=$AJ$322,0,IF(OR(AND(BI332=0,BK332&gt;0),AND(BI332="NS",BM332&gt;0),AND(BI332="NS",BK332=0, BM332=0),AND(BI332="NA",BK332&gt;0,BM332=0)),1,IF(OR(AND(BI332&gt;0,BK332=2),AND(BI332="NS",BK332=2),AND(BI332="NS",BM332=0, BK332&gt;0), BI332=BM332),0,1)))</f>
        <v>0</v>
      </c>
      <c r="BP332" s="639"/>
      <c r="BQ332" s="274"/>
      <c r="BR332" s="896">
        <f t="shared" ref="BR332:BR339" si="311">V332</f>
        <v>0</v>
      </c>
      <c r="BS332" s="627"/>
      <c r="BT332" s="627">
        <f t="shared" ref="BT332:BT339" si="312">COUNTIF(W332:X332,"NS")</f>
        <v>0</v>
      </c>
      <c r="BU332" s="627"/>
      <c r="BV332" s="627">
        <f t="shared" ref="BV332:BV339" si="313">IF(COUNTIF(W332:X332,"NA")=COUNTA($W$135:$X$135),"NA",SUM(W332:X332))</f>
        <v>0</v>
      </c>
      <c r="BW332" s="627"/>
      <c r="BX332" s="627">
        <f t="shared" ref="BX332:BX339" si="314">IF($AH$322=$AJ$322,0,IF(OR(AND(BR332=0,BT332&gt;0),AND(BR332="NS",BV332&gt;0),AND(BR332="NS",BT332=0, BV332=0),AND(BR332="NA",BT332&gt;0,BV332=0)),1,IF(OR(AND(BR332&gt;0,BT332=2),AND(BR332="NS",BT332=2),AND(BR332="NS",BV332=0, BT332&gt;0), BR332=BV332),0,1)))</f>
        <v>0</v>
      </c>
      <c r="BY332" s="639"/>
      <c r="BZ332" s="274"/>
      <c r="CA332" s="896">
        <f t="shared" ref="CA332:CA339" si="315">Y332</f>
        <v>0</v>
      </c>
      <c r="CB332" s="627"/>
      <c r="CC332" s="627">
        <f t="shared" ref="CC332:CC339" si="316">COUNTIF(Z332:AA332,"NS")</f>
        <v>0</v>
      </c>
      <c r="CD332" s="627"/>
      <c r="CE332" s="627">
        <f t="shared" ref="CE332:CE339" si="317">IF(COUNTIF(Z332:AA332,"NA")=COUNTA($Z$135:$AA$135),"NA",SUM(Z332:AA332))</f>
        <v>0</v>
      </c>
      <c r="CF332" s="627"/>
      <c r="CG332" s="627">
        <f t="shared" ref="CG332:CG339" si="318">IF($AH$322=$AJ$322,0,IF(OR(AND(CA332=0,CC332&gt;0),AND(CA332="NS",CE332&gt;0),AND(CA332="NS",CC332=0, CE332=0),AND(CA332="NA",CC332&gt;0,CE332=0)),1,IF(OR(AND(CA332&gt;0,CC332=2),AND(CA332="NS",CC332=2),AND(CA332="NS",CE332=0, CC332&gt;0), CA332=CE332),0,1)))</f>
        <v>0</v>
      </c>
      <c r="CH332" s="639"/>
      <c r="CI332" s="274"/>
      <c r="CJ332" s="896">
        <f t="shared" ref="CJ332:CJ339" si="319">AB332</f>
        <v>0</v>
      </c>
      <c r="CK332" s="627"/>
      <c r="CL332" s="627">
        <f t="shared" ref="CL332:CL339" si="320">COUNTIF(AC332:AD332,"NS")</f>
        <v>0</v>
      </c>
      <c r="CM332" s="627"/>
      <c r="CN332" s="627">
        <f t="shared" ref="CN332:CN339" si="321">IF(COUNTIF(AC332:AD332,"NA")=COUNTA($AC$135:$AD$135),"NA",SUM(AC332:AD332))</f>
        <v>0</v>
      </c>
      <c r="CO332" s="627"/>
      <c r="CP332" s="627">
        <f t="shared" ref="CP332:CP339" si="322">IF($AH$322=$AJ$322,0,IF(OR(AND(CJ332=0,CL332&gt;0),AND(CJ332="NS",CN332&gt;0),AND(CJ332="NS",CL332=0, CN332=0),AND(CJ332="NA",CL332&gt;0,CN332=0)),1,IF(OR(AND(CJ332&gt;0,CL332=2),AND(CJ332="NS",CL332=2),AND(CJ332="NS",CN332=0, CL332&gt;0), CJ332=CN332),0,1)))</f>
        <v>0</v>
      </c>
      <c r="CQ332" s="639"/>
      <c r="CR332" s="274"/>
      <c r="CS332" s="896">
        <f t="shared" ref="CS332:CS339" si="323">K332</f>
        <v>0</v>
      </c>
      <c r="CT332" s="627"/>
      <c r="CU332" s="896">
        <f t="shared" ref="CU332:CU339" si="324">COUNTIF(N332,"NS")+COUNTIF(Q332,"NS")+COUNTIF(T332,"NS")+COUNTIF(W332,"NS")+COUNTIF(Z332,"NS")+COUNTIF(AC332,"NS")</f>
        <v>0</v>
      </c>
      <c r="CV332" s="627"/>
      <c r="CW332" s="627">
        <f t="shared" ref="CW332:CW339" si="325">IF(COUNTIF(N332,"NA")+COUNTIF(Q332,"NA")+COUNTIF(T332,"NA")+COUNTIF(W332,"NA")+COUNTIF(Z332,"NA")+COUNTIF(AC332,"NA")=COUNTA($N$135,$Q$135,$T$135,$W$135,$Z$135,$AC$135),"NA",SUM(N332,Q332,T332,W332,Z332,AC332))</f>
        <v>0</v>
      </c>
      <c r="CX332" s="627"/>
      <c r="CY332" s="627">
        <f t="shared" ref="CY332:CY339" si="326">IF($AH$322=$AJ$322,0,IF(OR(AND(CS332=0,CU332&gt;0),AND(CS332="NS",CW332&gt;0),AND(CS332="NS",CU332=0, CW332=0),AND(CS332="NA",CU332&gt;0,CW332=0)),1,IF(OR(AND(CS332&gt;0,CU332=2),AND(CS332="NS",CU332=2),AND(CS332="NS",CW332=0, CU332&gt;0), CS332=CW332),0,1)))</f>
        <v>0</v>
      </c>
      <c r="CZ332" s="639"/>
      <c r="DA332" s="274"/>
      <c r="DB332" s="896">
        <f t="shared" ref="DB332:DB339" si="327">L332</f>
        <v>0</v>
      </c>
      <c r="DC332" s="627"/>
      <c r="DD332" s="896">
        <f t="shared" ref="DD332:DD339" si="328">COUNTIF(O332,"NS")+COUNTIF(R332,"NS")+COUNTIF(U332,"NS")+COUNTIF(X332,"NS")+COUNTIF(AA332,"NS")+COUNTIF(AD332,"NS")</f>
        <v>0</v>
      </c>
      <c r="DE332" s="627"/>
      <c r="DF332" s="627">
        <f t="shared" ref="DF332:DF339" si="329">IF(COUNTIF(O332,"NA")+COUNTIF(R332,"NA")+COUNTIF(U332,"NA")+COUNTIF(X332,"NA")+COUNTIF(AA332,"NA")+COUNTIF(AD332,"NA")=COUNTA($O$135,$R$135,$U$135,$X$135,$AA$135,$AD$135),"NA",SUM(O332,R332,U332,X332,AA332,AD332))</f>
        <v>0</v>
      </c>
      <c r="DG332" s="627"/>
      <c r="DH332" s="627">
        <f t="shared" ref="DH332:DH339" si="330">IF($AH$322=$AJ$322,0,IF(OR(AND(DB332=0,DD332&gt;0),AND(DB332="NS",DF332&gt;0),AND(DB332="NS",DD332=0, DF332=0),AND(DB332="NA",DD332&gt;0,DF332=0)),1,IF(OR(AND(DB332&gt;0,DD332=2),AND(DB332="NS",DD332=2),AND(DB332="NS",DF332=0, DD332&gt;0), DB332=DF332),0,1)))</f>
        <v>0</v>
      </c>
      <c r="DI332" s="639"/>
      <c r="DJ332" s="274"/>
      <c r="DK332" s="896">
        <f t="shared" ref="DK332:DK339" si="331">J332</f>
        <v>0</v>
      </c>
      <c r="DL332" s="627"/>
      <c r="DM332" s="896">
        <f t="shared" ref="DM332:DM339" si="332">COUNTIF(M332,"NS")+COUNTIF(P332,"NS")+COUNTIF(S332,"NS")+COUNTIF(V332,"NS")+COUNTIF(Y332,"NS")+COUNTIF(AB332,"NS")</f>
        <v>0</v>
      </c>
      <c r="DN332" s="627"/>
      <c r="DO332" s="627">
        <f t="shared" ref="DO332:DO339" si="333">IF(COUNTIF(M332,"NA")+COUNTIF(P332,"NA")+COUNTIF(S332,"NA")+COUNTIF(V332,"NA")+COUNTIF(Y332,"NA")+COUNTIF(AB332,"NA")=COUNTA($M$135,$P$135,$S$135,$V$135,$Y$135,$AB$135),"NA",SUM(M332,P332,S332,V332,Y332,AB332))</f>
        <v>0</v>
      </c>
      <c r="DP332" s="627"/>
      <c r="DQ332" s="627">
        <f t="shared" ref="DQ332:DQ339" si="334">IF($AH$322=$AJ$322,0,IF(OR(AND(DK332=0,DM332&gt;0),AND(DK332="NS",DO332&gt;0),AND(DK332="NS",DM332=0, DO332=0),AND(DK332="NA",DM332&gt;0,DO332=0)),1,IF(OR(AND(DK332&gt;0,DM332=2),AND(DK332="NS",DM332=2),AND(DK332="NS",DO332=0, DM332&gt;0), DK332=DO332),0,1)))</f>
        <v>0</v>
      </c>
      <c r="DR332" s="639"/>
      <c r="DS332" s="274"/>
      <c r="DT332" s="747">
        <f t="shared" ref="DT332:DT339" si="335">IF(SUM(AN332,AW332,BF332,BO332,BX332,CG332,CP332,CY332,DH332,DQ332)=0,0,1)</f>
        <v>0</v>
      </c>
      <c r="DU332" s="748"/>
      <c r="DV332" s="639" t="str">
        <f>IF(DT332=0,"",IF(SUM($DT$328:DT332)=1,DX332,IF($DT$340&gt;SUM($DT$328:DT332),_xlfn.CONCAT(", ",DX332),IF($DT$340=SUM($DT$328:DT332),_xlfn.CONCAT(" y ",DX332,".")))))</f>
        <v/>
      </c>
      <c r="DW332" s="641" t="str">
        <f>IF(DU332=0,"", IF(SUM($AN337:DU$519)=1,DX332, IF($AN$526&gt;SUM($AN337:DU$519),_xlfn.CONCAT(", ",DX332), IF($AN$526=SUM($AN337:DU$519),_xlfn.CONCAT(" y ",DX332,".")))))</f>
        <v/>
      </c>
      <c r="DX332" s="639">
        <f t="shared" ref="DX332:DX339" si="336">_xlfn.NUMBERVALUE(C331)</f>
        <v>4</v>
      </c>
      <c r="DY332" s="641"/>
      <c r="EX332" s="112">
        <f t="shared" si="287"/>
        <v>5</v>
      </c>
      <c r="EY332" s="98">
        <f t="shared" si="288"/>
        <v>0</v>
      </c>
      <c r="EZ332" s="98">
        <f t="shared" si="292"/>
        <v>0</v>
      </c>
      <c r="FA332" s="98">
        <f t="shared" si="292"/>
        <v>0</v>
      </c>
      <c r="FB332" s="98">
        <f t="shared" si="292"/>
        <v>0</v>
      </c>
      <c r="FC332" s="98">
        <f t="shared" si="292"/>
        <v>0</v>
      </c>
      <c r="FD332" s="98">
        <f t="shared" si="292"/>
        <v>0</v>
      </c>
      <c r="FE332" s="98">
        <f t="shared" si="292"/>
        <v>0</v>
      </c>
      <c r="FF332" s="98">
        <f t="shared" si="292"/>
        <v>0</v>
      </c>
      <c r="FG332" s="98">
        <f t="shared" si="292"/>
        <v>0</v>
      </c>
      <c r="FH332" s="98">
        <f t="shared" si="292"/>
        <v>0</v>
      </c>
      <c r="FI332" s="98">
        <f t="shared" si="292"/>
        <v>0</v>
      </c>
      <c r="FJ332" s="98">
        <f t="shared" si="293"/>
        <v>0</v>
      </c>
      <c r="FK332" s="98">
        <f t="shared" si="293"/>
        <v>0</v>
      </c>
      <c r="FL332" s="98">
        <f t="shared" si="293"/>
        <v>0</v>
      </c>
      <c r="FM332" s="98">
        <f t="shared" si="293"/>
        <v>0</v>
      </c>
      <c r="FN332" s="98">
        <f t="shared" si="293"/>
        <v>0</v>
      </c>
      <c r="FO332" s="98">
        <f t="shared" si="293"/>
        <v>0</v>
      </c>
      <c r="FP332" s="98">
        <f t="shared" si="293"/>
        <v>0</v>
      </c>
      <c r="FQ332" s="98">
        <f t="shared" si="293"/>
        <v>0</v>
      </c>
      <c r="FR332" s="98">
        <f t="shared" si="293"/>
        <v>0</v>
      </c>
      <c r="FS332" s="98">
        <f t="shared" si="290"/>
        <v>0</v>
      </c>
    </row>
    <row r="333" spans="1:178" s="72" customFormat="1" ht="60" customHeight="1">
      <c r="A333" s="131"/>
      <c r="B333"/>
      <c r="C333" s="281" t="s">
        <v>71</v>
      </c>
      <c r="D333" s="792" t="s">
        <v>7651</v>
      </c>
      <c r="E333" s="793"/>
      <c r="F333" s="793"/>
      <c r="G333" s="793"/>
      <c r="H333" s="793"/>
      <c r="I333" s="793"/>
      <c r="J333" s="432"/>
      <c r="K333" s="432"/>
      <c r="L333" s="432"/>
      <c r="M333" s="433"/>
      <c r="N333" s="433"/>
      <c r="O333" s="433"/>
      <c r="P333" s="433"/>
      <c r="Q333" s="433"/>
      <c r="R333" s="433"/>
      <c r="S333" s="433"/>
      <c r="T333" s="433"/>
      <c r="U333" s="433"/>
      <c r="V333" s="433"/>
      <c r="W333" s="433"/>
      <c r="X333" s="433"/>
      <c r="Y333" s="433"/>
      <c r="Z333" s="433"/>
      <c r="AA333" s="433"/>
      <c r="AB333" s="433"/>
      <c r="AC333" s="432"/>
      <c r="AD333" s="432"/>
      <c r="AE333" s="12"/>
      <c r="AF333" s="122"/>
      <c r="AH333" s="896">
        <f t="shared" si="295"/>
        <v>0</v>
      </c>
      <c r="AI333" s="627"/>
      <c r="AJ333" s="627">
        <f t="shared" si="296"/>
        <v>0</v>
      </c>
      <c r="AK333" s="627"/>
      <c r="AL333" s="627">
        <f t="shared" si="297"/>
        <v>0</v>
      </c>
      <c r="AM333" s="627"/>
      <c r="AN333" s="627">
        <f t="shared" si="298"/>
        <v>0</v>
      </c>
      <c r="AO333" s="639"/>
      <c r="AP333" s="274"/>
      <c r="AQ333" s="919">
        <f t="shared" si="299"/>
        <v>0</v>
      </c>
      <c r="AR333" s="627"/>
      <c r="AS333" s="627">
        <f t="shared" si="300"/>
        <v>0</v>
      </c>
      <c r="AT333" s="627"/>
      <c r="AU333" s="627">
        <f t="shared" si="301"/>
        <v>0</v>
      </c>
      <c r="AV333" s="627"/>
      <c r="AW333" s="627">
        <f t="shared" si="302"/>
        <v>0</v>
      </c>
      <c r="AX333" s="639"/>
      <c r="AY333" s="274"/>
      <c r="AZ333" s="896">
        <f t="shared" si="303"/>
        <v>0</v>
      </c>
      <c r="BA333" s="627"/>
      <c r="BB333" s="627">
        <f t="shared" si="304"/>
        <v>0</v>
      </c>
      <c r="BC333" s="627"/>
      <c r="BD333" s="627">
        <f t="shared" si="305"/>
        <v>0</v>
      </c>
      <c r="BE333" s="627"/>
      <c r="BF333" s="627">
        <f t="shared" si="306"/>
        <v>0</v>
      </c>
      <c r="BG333" s="639"/>
      <c r="BH333" s="274"/>
      <c r="BI333" s="896">
        <f t="shared" si="307"/>
        <v>0</v>
      </c>
      <c r="BJ333" s="627"/>
      <c r="BK333" s="627">
        <f t="shared" si="308"/>
        <v>0</v>
      </c>
      <c r="BL333" s="627"/>
      <c r="BM333" s="627">
        <f t="shared" si="309"/>
        <v>0</v>
      </c>
      <c r="BN333" s="627"/>
      <c r="BO333" s="627">
        <f t="shared" si="310"/>
        <v>0</v>
      </c>
      <c r="BP333" s="639"/>
      <c r="BQ333" s="274"/>
      <c r="BR333" s="896">
        <f t="shared" si="311"/>
        <v>0</v>
      </c>
      <c r="BS333" s="627"/>
      <c r="BT333" s="627">
        <f t="shared" si="312"/>
        <v>0</v>
      </c>
      <c r="BU333" s="627"/>
      <c r="BV333" s="627">
        <f t="shared" si="313"/>
        <v>0</v>
      </c>
      <c r="BW333" s="627"/>
      <c r="BX333" s="627">
        <f t="shared" si="314"/>
        <v>0</v>
      </c>
      <c r="BY333" s="639"/>
      <c r="BZ333" s="274"/>
      <c r="CA333" s="896">
        <f t="shared" si="315"/>
        <v>0</v>
      </c>
      <c r="CB333" s="627"/>
      <c r="CC333" s="627">
        <f t="shared" si="316"/>
        <v>0</v>
      </c>
      <c r="CD333" s="627"/>
      <c r="CE333" s="627">
        <f t="shared" si="317"/>
        <v>0</v>
      </c>
      <c r="CF333" s="627"/>
      <c r="CG333" s="627">
        <f t="shared" si="318"/>
        <v>0</v>
      </c>
      <c r="CH333" s="639"/>
      <c r="CI333" s="274"/>
      <c r="CJ333" s="896">
        <f t="shared" si="319"/>
        <v>0</v>
      </c>
      <c r="CK333" s="627"/>
      <c r="CL333" s="627">
        <f t="shared" si="320"/>
        <v>0</v>
      </c>
      <c r="CM333" s="627"/>
      <c r="CN333" s="627">
        <f t="shared" si="321"/>
        <v>0</v>
      </c>
      <c r="CO333" s="627"/>
      <c r="CP333" s="627">
        <f t="shared" si="322"/>
        <v>0</v>
      </c>
      <c r="CQ333" s="639"/>
      <c r="CR333" s="274"/>
      <c r="CS333" s="896">
        <f t="shared" si="323"/>
        <v>0</v>
      </c>
      <c r="CT333" s="627"/>
      <c r="CU333" s="896">
        <f t="shared" si="324"/>
        <v>0</v>
      </c>
      <c r="CV333" s="627"/>
      <c r="CW333" s="627">
        <f t="shared" si="325"/>
        <v>0</v>
      </c>
      <c r="CX333" s="627"/>
      <c r="CY333" s="627">
        <f t="shared" si="326"/>
        <v>0</v>
      </c>
      <c r="CZ333" s="639"/>
      <c r="DA333" s="274"/>
      <c r="DB333" s="896">
        <f t="shared" si="327"/>
        <v>0</v>
      </c>
      <c r="DC333" s="627"/>
      <c r="DD333" s="896">
        <f t="shared" si="328"/>
        <v>0</v>
      </c>
      <c r="DE333" s="627"/>
      <c r="DF333" s="627">
        <f t="shared" si="329"/>
        <v>0</v>
      </c>
      <c r="DG333" s="627"/>
      <c r="DH333" s="627">
        <f t="shared" si="330"/>
        <v>0</v>
      </c>
      <c r="DI333" s="639"/>
      <c r="DJ333" s="274"/>
      <c r="DK333" s="896">
        <f t="shared" si="331"/>
        <v>0</v>
      </c>
      <c r="DL333" s="627"/>
      <c r="DM333" s="896">
        <f t="shared" si="332"/>
        <v>0</v>
      </c>
      <c r="DN333" s="627"/>
      <c r="DO333" s="627">
        <f t="shared" si="333"/>
        <v>0</v>
      </c>
      <c r="DP333" s="627"/>
      <c r="DQ333" s="627">
        <f t="shared" si="334"/>
        <v>0</v>
      </c>
      <c r="DR333" s="639"/>
      <c r="DS333" s="274"/>
      <c r="DT333" s="747">
        <f t="shared" si="335"/>
        <v>0</v>
      </c>
      <c r="DU333" s="748"/>
      <c r="DV333" s="639" t="str">
        <f>IF(DT333=0,"",IF(SUM($DT$328:DT333)=1,DX333,IF($DT$340&gt;SUM($DT$328:DT333),_xlfn.CONCAT(", ",DX333),IF($DT$340=SUM($DT$328:DT333),_xlfn.CONCAT(" y ",DX333,".")))))</f>
        <v/>
      </c>
      <c r="DW333" s="641" t="str">
        <f>IF(DU333=0,"", IF(SUM($AN338:DU$519)=1,DX333, IF($AN$526&gt;SUM($AN338:DU$519),_xlfn.CONCAT(", ",DX333), IF($AN$526=SUM($AN338:DU$519),_xlfn.CONCAT(" y ",DX333,".")))))</f>
        <v/>
      </c>
      <c r="DX333" s="639">
        <f t="shared" si="336"/>
        <v>5</v>
      </c>
      <c r="DY333" s="641"/>
      <c r="EX333" s="112">
        <f t="shared" si="287"/>
        <v>6</v>
      </c>
      <c r="EY333" s="98">
        <f t="shared" si="288"/>
        <v>0</v>
      </c>
      <c r="EZ333" s="98">
        <f t="shared" si="292"/>
        <v>0</v>
      </c>
      <c r="FA333" s="98">
        <f t="shared" si="292"/>
        <v>0</v>
      </c>
      <c r="FB333" s="98">
        <f t="shared" si="292"/>
        <v>0</v>
      </c>
      <c r="FC333" s="98">
        <f t="shared" si="292"/>
        <v>0</v>
      </c>
      <c r="FD333" s="98">
        <f t="shared" si="292"/>
        <v>0</v>
      </c>
      <c r="FE333" s="98">
        <f t="shared" si="292"/>
        <v>0</v>
      </c>
      <c r="FF333" s="98">
        <f t="shared" si="292"/>
        <v>0</v>
      </c>
      <c r="FG333" s="98">
        <f t="shared" si="292"/>
        <v>0</v>
      </c>
      <c r="FH333" s="98">
        <f t="shared" si="292"/>
        <v>0</v>
      </c>
      <c r="FI333" s="98">
        <f t="shared" si="292"/>
        <v>0</v>
      </c>
      <c r="FJ333" s="98">
        <f t="shared" si="293"/>
        <v>0</v>
      </c>
      <c r="FK333" s="98">
        <f t="shared" si="293"/>
        <v>0</v>
      </c>
      <c r="FL333" s="98">
        <f t="shared" si="293"/>
        <v>0</v>
      </c>
      <c r="FM333" s="98">
        <f t="shared" si="293"/>
        <v>0</v>
      </c>
      <c r="FN333" s="98">
        <f t="shared" si="293"/>
        <v>0</v>
      </c>
      <c r="FO333" s="98">
        <f t="shared" si="293"/>
        <v>0</v>
      </c>
      <c r="FP333" s="98">
        <f t="shared" si="293"/>
        <v>0</v>
      </c>
      <c r="FQ333" s="98">
        <f t="shared" si="293"/>
        <v>0</v>
      </c>
      <c r="FR333" s="98">
        <f t="shared" si="293"/>
        <v>0</v>
      </c>
      <c r="FS333" s="98">
        <f t="shared" si="290"/>
        <v>0</v>
      </c>
    </row>
    <row r="334" spans="1:178" s="72" customFormat="1" ht="36" customHeight="1">
      <c r="A334" s="131"/>
      <c r="B334"/>
      <c r="C334" s="281" t="s">
        <v>72</v>
      </c>
      <c r="D334" s="792" t="s">
        <v>2006</v>
      </c>
      <c r="E334" s="793"/>
      <c r="F334" s="793"/>
      <c r="G334" s="793"/>
      <c r="H334" s="793"/>
      <c r="I334" s="793"/>
      <c r="J334" s="432"/>
      <c r="K334" s="432"/>
      <c r="L334" s="432"/>
      <c r="M334" s="433"/>
      <c r="N334" s="433"/>
      <c r="O334" s="433"/>
      <c r="P334" s="433"/>
      <c r="Q334" s="433"/>
      <c r="R334" s="433"/>
      <c r="S334" s="433"/>
      <c r="T334" s="433"/>
      <c r="U334" s="433"/>
      <c r="V334" s="433"/>
      <c r="W334" s="433"/>
      <c r="X334" s="433"/>
      <c r="Y334" s="433"/>
      <c r="Z334" s="433"/>
      <c r="AA334" s="433"/>
      <c r="AB334" s="433"/>
      <c r="AC334" s="432"/>
      <c r="AD334" s="432"/>
      <c r="AE334" s="12"/>
      <c r="AF334" s="122"/>
      <c r="AH334" s="896">
        <f t="shared" si="295"/>
        <v>0</v>
      </c>
      <c r="AI334" s="627"/>
      <c r="AJ334" s="627">
        <f t="shared" si="296"/>
        <v>0</v>
      </c>
      <c r="AK334" s="627"/>
      <c r="AL334" s="627">
        <f t="shared" si="297"/>
        <v>0</v>
      </c>
      <c r="AM334" s="627"/>
      <c r="AN334" s="627">
        <f t="shared" si="298"/>
        <v>0</v>
      </c>
      <c r="AO334" s="639"/>
      <c r="AP334" s="274"/>
      <c r="AQ334" s="919">
        <f t="shared" si="299"/>
        <v>0</v>
      </c>
      <c r="AR334" s="627"/>
      <c r="AS334" s="627">
        <f t="shared" si="300"/>
        <v>0</v>
      </c>
      <c r="AT334" s="627"/>
      <c r="AU334" s="627">
        <f t="shared" si="301"/>
        <v>0</v>
      </c>
      <c r="AV334" s="627"/>
      <c r="AW334" s="627">
        <f t="shared" si="302"/>
        <v>0</v>
      </c>
      <c r="AX334" s="639"/>
      <c r="AY334" s="274"/>
      <c r="AZ334" s="896">
        <f t="shared" si="303"/>
        <v>0</v>
      </c>
      <c r="BA334" s="627"/>
      <c r="BB334" s="627">
        <f t="shared" si="304"/>
        <v>0</v>
      </c>
      <c r="BC334" s="627"/>
      <c r="BD334" s="627">
        <f t="shared" si="305"/>
        <v>0</v>
      </c>
      <c r="BE334" s="627"/>
      <c r="BF334" s="627">
        <f t="shared" si="306"/>
        <v>0</v>
      </c>
      <c r="BG334" s="639"/>
      <c r="BH334" s="274"/>
      <c r="BI334" s="896">
        <f t="shared" si="307"/>
        <v>0</v>
      </c>
      <c r="BJ334" s="627"/>
      <c r="BK334" s="627">
        <f t="shared" si="308"/>
        <v>0</v>
      </c>
      <c r="BL334" s="627"/>
      <c r="BM334" s="627">
        <f t="shared" si="309"/>
        <v>0</v>
      </c>
      <c r="BN334" s="627"/>
      <c r="BO334" s="627">
        <f t="shared" si="310"/>
        <v>0</v>
      </c>
      <c r="BP334" s="639"/>
      <c r="BQ334" s="274"/>
      <c r="BR334" s="896">
        <f t="shared" si="311"/>
        <v>0</v>
      </c>
      <c r="BS334" s="627"/>
      <c r="BT334" s="627">
        <f t="shared" si="312"/>
        <v>0</v>
      </c>
      <c r="BU334" s="627"/>
      <c r="BV334" s="627">
        <f t="shared" si="313"/>
        <v>0</v>
      </c>
      <c r="BW334" s="627"/>
      <c r="BX334" s="627">
        <f t="shared" si="314"/>
        <v>0</v>
      </c>
      <c r="BY334" s="639"/>
      <c r="BZ334" s="274"/>
      <c r="CA334" s="896">
        <f t="shared" si="315"/>
        <v>0</v>
      </c>
      <c r="CB334" s="627"/>
      <c r="CC334" s="627">
        <f t="shared" si="316"/>
        <v>0</v>
      </c>
      <c r="CD334" s="627"/>
      <c r="CE334" s="627">
        <f t="shared" si="317"/>
        <v>0</v>
      </c>
      <c r="CF334" s="627"/>
      <c r="CG334" s="627">
        <f t="shared" si="318"/>
        <v>0</v>
      </c>
      <c r="CH334" s="639"/>
      <c r="CI334" s="274"/>
      <c r="CJ334" s="896">
        <f t="shared" si="319"/>
        <v>0</v>
      </c>
      <c r="CK334" s="627"/>
      <c r="CL334" s="627">
        <f t="shared" si="320"/>
        <v>0</v>
      </c>
      <c r="CM334" s="627"/>
      <c r="CN334" s="627">
        <f t="shared" si="321"/>
        <v>0</v>
      </c>
      <c r="CO334" s="627"/>
      <c r="CP334" s="627">
        <f t="shared" si="322"/>
        <v>0</v>
      </c>
      <c r="CQ334" s="639"/>
      <c r="CR334" s="274"/>
      <c r="CS334" s="896">
        <f t="shared" si="323"/>
        <v>0</v>
      </c>
      <c r="CT334" s="627"/>
      <c r="CU334" s="896">
        <f t="shared" si="324"/>
        <v>0</v>
      </c>
      <c r="CV334" s="627"/>
      <c r="CW334" s="627">
        <f t="shared" si="325"/>
        <v>0</v>
      </c>
      <c r="CX334" s="627"/>
      <c r="CY334" s="627">
        <f t="shared" si="326"/>
        <v>0</v>
      </c>
      <c r="CZ334" s="639"/>
      <c r="DA334" s="274"/>
      <c r="DB334" s="896">
        <f t="shared" si="327"/>
        <v>0</v>
      </c>
      <c r="DC334" s="627"/>
      <c r="DD334" s="896">
        <f t="shared" si="328"/>
        <v>0</v>
      </c>
      <c r="DE334" s="627"/>
      <c r="DF334" s="627">
        <f t="shared" si="329"/>
        <v>0</v>
      </c>
      <c r="DG334" s="627"/>
      <c r="DH334" s="627">
        <f t="shared" si="330"/>
        <v>0</v>
      </c>
      <c r="DI334" s="639"/>
      <c r="DJ334" s="274"/>
      <c r="DK334" s="896">
        <f t="shared" si="331"/>
        <v>0</v>
      </c>
      <c r="DL334" s="627"/>
      <c r="DM334" s="896">
        <f t="shared" si="332"/>
        <v>0</v>
      </c>
      <c r="DN334" s="627"/>
      <c r="DO334" s="627">
        <f t="shared" si="333"/>
        <v>0</v>
      </c>
      <c r="DP334" s="627"/>
      <c r="DQ334" s="627">
        <f t="shared" si="334"/>
        <v>0</v>
      </c>
      <c r="DR334" s="639"/>
      <c r="DS334" s="274"/>
      <c r="DT334" s="747">
        <f t="shared" si="335"/>
        <v>0</v>
      </c>
      <c r="DU334" s="748"/>
      <c r="DV334" s="639" t="str">
        <f>IF(DT334=0,"",IF(SUM($DT$328:DT334)=1,DX334,IF($DT$340&gt;SUM($DT$328:DT334),_xlfn.CONCAT(", ",DX334),IF($DT$340=SUM($DT$328:DT334),_xlfn.CONCAT(" y ",DX334,".")))))</f>
        <v/>
      </c>
      <c r="DW334" s="641" t="str">
        <f>IF(DU334=0,"", IF(SUM($AN339:DU$519)=1,DX334, IF($AN$526&gt;SUM($AN339:DU$519),_xlfn.CONCAT(", ",DX334), IF($AN$526=SUM($AN339:DU$519),_xlfn.CONCAT(" y ",DX334,".")))))</f>
        <v/>
      </c>
      <c r="DX334" s="639">
        <f t="shared" si="336"/>
        <v>6</v>
      </c>
      <c r="DY334" s="641"/>
      <c r="EX334" s="112">
        <f t="shared" ref="EX334:EX339" si="337">_xlfn.NUMBERVALUE(C334)</f>
        <v>7</v>
      </c>
      <c r="EY334" s="98">
        <f t="shared" ref="EY334:EY339" si="338">IF($AH$322=$AJ$322,0,IF(OR(J334&lt;=EB$328,AND(EB$328&gt;0,OR(J334="NS",J334="NA"))),0,1))</f>
        <v>0</v>
      </c>
      <c r="EZ334" s="98">
        <f t="shared" ref="EZ334:EZ339" si="339">IF($AH$322=$AJ$322,0,IF(OR(K334&lt;=EC$328,AND(EC$328&gt;0,OR(K334="NS",K334="NA"))),0,1))</f>
        <v>0</v>
      </c>
      <c r="FA334" s="98">
        <f t="shared" ref="FA334:FA339" si="340">IF($AH$322=$AJ$322,0,IF(OR(L334&lt;=ED$328,AND(ED$328&gt;0,OR(L334="NS",L334="NA"))),0,1))</f>
        <v>0</v>
      </c>
      <c r="FB334" s="98">
        <f t="shared" ref="FB334:FB339" si="341">IF($AH$322=$AJ$322,0,IF(OR(M334&lt;=EE$328,AND(EE$328&gt;0,OR(M334="NS",M334="NA"))),0,1))</f>
        <v>0</v>
      </c>
      <c r="FC334" s="98">
        <f t="shared" ref="FC334:FC339" si="342">IF($AH$322=$AJ$322,0,IF(OR(N334&lt;=EF$328,AND(EF$328&gt;0,OR(N334="NS",N334="NA"))),0,1))</f>
        <v>0</v>
      </c>
      <c r="FD334" s="98">
        <f t="shared" ref="FD334:FD339" si="343">IF($AH$322=$AJ$322,0,IF(OR(O334&lt;=EG$328,AND(EG$328&gt;0,OR(O334="NS",O334="NA"))),0,1))</f>
        <v>0</v>
      </c>
      <c r="FE334" s="98">
        <f t="shared" ref="FE334:FE339" si="344">IF($AH$322=$AJ$322,0,IF(OR(P334&lt;=EH$328,AND(EH$328&gt;0,OR(P334="NS",P334="NA"))),0,1))</f>
        <v>0</v>
      </c>
      <c r="FF334" s="98">
        <f t="shared" ref="FF334:FF339" si="345">IF($AH$322=$AJ$322,0,IF(OR(Q334&lt;=EI$328,AND(EI$328&gt;0,OR(Q334="NS",Q334="NA"))),0,1))</f>
        <v>0</v>
      </c>
      <c r="FG334" s="98">
        <f t="shared" ref="FG334:FG339" si="346">IF($AH$322=$AJ$322,0,IF(OR(R334&lt;=EJ$328,AND(EJ$328&gt;0,OR(R334="NS",R334="NA"))),0,1))</f>
        <v>0</v>
      </c>
      <c r="FH334" s="98">
        <f t="shared" ref="FH334:FH339" si="347">IF($AH$322=$AJ$322,0,IF(OR(S334&lt;=EK$328,AND(EK$328&gt;0,OR(S334="NS",S334="NA"))),0,1))</f>
        <v>0</v>
      </c>
      <c r="FI334" s="98">
        <f t="shared" ref="FI334:FI339" si="348">IF($AH$322=$AJ$322,0,IF(OR(T334&lt;=EL$328,AND(EL$328&gt;0,OR(T334="NS",T334="NA"))),0,1))</f>
        <v>0</v>
      </c>
      <c r="FJ334" s="98">
        <f t="shared" ref="FJ334:FJ339" si="349">IF($AH$322=$AJ$322,0,IF(OR(U334&lt;=EM$328,AND(EM$328&gt;0,OR(U334="NS",U334="NA"))),0,1))</f>
        <v>0</v>
      </c>
      <c r="FK334" s="98">
        <f t="shared" ref="FK334:FK339" si="350">IF($AH$322=$AJ$322,0,IF(OR(V334&lt;=EN$328,AND(EN$328&gt;0,OR(V334="NS",V334="NA"))),0,1))</f>
        <v>0</v>
      </c>
      <c r="FL334" s="98">
        <f t="shared" ref="FL334:FL339" si="351">IF($AH$322=$AJ$322,0,IF(OR(W334&lt;=EO$328,AND(EO$328&gt;0,OR(W334="NS",W334="NA"))),0,1))</f>
        <v>0</v>
      </c>
      <c r="FM334" s="98">
        <f t="shared" ref="FM334:FM339" si="352">IF($AH$322=$AJ$322,0,IF(OR(X334&lt;=EP$328,AND(EP$328&gt;0,OR(X334="NS",X334="NA"))),0,1))</f>
        <v>0</v>
      </c>
      <c r="FN334" s="98">
        <f t="shared" ref="FN334:FN339" si="353">IF($AH$322=$AJ$322,0,IF(OR(Y334&lt;=EQ$328,AND(EQ$328&gt;0,OR(Y334="NS",Y334="NA"))),0,1))</f>
        <v>0</v>
      </c>
      <c r="FO334" s="98">
        <f t="shared" ref="FO334:FO339" si="354">IF($AH$322=$AJ$322,0,IF(OR(Z334&lt;=ER$328,AND(ER$328&gt;0,OR(Z334="NS",Z334="NA"))),0,1))</f>
        <v>0</v>
      </c>
      <c r="FP334" s="98">
        <f t="shared" ref="FP334:FP339" si="355">IF($AH$322=$AJ$322,0,IF(OR(AA334&lt;=ES$328,AND(ES$328&gt;0,OR(AA334="NS",AA334="NA"))),0,1))</f>
        <v>0</v>
      </c>
      <c r="FQ334" s="98">
        <f t="shared" ref="FQ334:FQ339" si="356">IF($AH$322=$AJ$322,0,IF(OR(AB334&lt;=ET$328,AND(ET$328&gt;0,OR(AB334="NS",AB334="NA"))),0,1))</f>
        <v>0</v>
      </c>
      <c r="FR334" s="98">
        <f t="shared" ref="FR334:FR339" si="357">IF($AH$322=$AJ$322,0,IF(OR(AC334&lt;=EU$328,AND(EU$328&gt;0,OR(AC334="NS",AC334="NA"))),0,1))</f>
        <v>0</v>
      </c>
      <c r="FS334" s="98">
        <f t="shared" si="290"/>
        <v>0</v>
      </c>
    </row>
    <row r="335" spans="1:178" s="72" customFormat="1" ht="96" customHeight="1">
      <c r="A335" s="131"/>
      <c r="B335"/>
      <c r="C335" s="281" t="s">
        <v>73</v>
      </c>
      <c r="D335" s="792" t="s">
        <v>7652</v>
      </c>
      <c r="E335" s="793"/>
      <c r="F335" s="793"/>
      <c r="G335" s="793"/>
      <c r="H335" s="793"/>
      <c r="I335" s="793"/>
      <c r="J335" s="432"/>
      <c r="K335" s="432"/>
      <c r="L335" s="432"/>
      <c r="M335" s="433"/>
      <c r="N335" s="433"/>
      <c r="O335" s="433"/>
      <c r="P335" s="433"/>
      <c r="Q335" s="433"/>
      <c r="R335" s="433"/>
      <c r="S335" s="433"/>
      <c r="T335" s="433"/>
      <c r="U335" s="433"/>
      <c r="V335" s="433"/>
      <c r="W335" s="433"/>
      <c r="X335" s="433"/>
      <c r="Y335" s="433"/>
      <c r="Z335" s="433"/>
      <c r="AA335" s="433"/>
      <c r="AB335" s="433"/>
      <c r="AC335" s="432"/>
      <c r="AD335" s="432"/>
      <c r="AE335" s="12"/>
      <c r="AF335" s="122"/>
      <c r="AH335" s="896">
        <f t="shared" si="295"/>
        <v>0</v>
      </c>
      <c r="AI335" s="627"/>
      <c r="AJ335" s="627">
        <f t="shared" si="296"/>
        <v>0</v>
      </c>
      <c r="AK335" s="627"/>
      <c r="AL335" s="627">
        <f t="shared" si="297"/>
        <v>0</v>
      </c>
      <c r="AM335" s="627"/>
      <c r="AN335" s="627">
        <f t="shared" si="298"/>
        <v>0</v>
      </c>
      <c r="AO335" s="639"/>
      <c r="AP335" s="274"/>
      <c r="AQ335" s="919">
        <f t="shared" si="299"/>
        <v>0</v>
      </c>
      <c r="AR335" s="627"/>
      <c r="AS335" s="627">
        <f t="shared" si="300"/>
        <v>0</v>
      </c>
      <c r="AT335" s="627"/>
      <c r="AU335" s="627">
        <f t="shared" si="301"/>
        <v>0</v>
      </c>
      <c r="AV335" s="627"/>
      <c r="AW335" s="627">
        <f t="shared" si="302"/>
        <v>0</v>
      </c>
      <c r="AX335" s="639"/>
      <c r="AY335" s="274"/>
      <c r="AZ335" s="896">
        <f t="shared" si="303"/>
        <v>0</v>
      </c>
      <c r="BA335" s="627"/>
      <c r="BB335" s="627">
        <f t="shared" si="304"/>
        <v>0</v>
      </c>
      <c r="BC335" s="627"/>
      <c r="BD335" s="627">
        <f t="shared" si="305"/>
        <v>0</v>
      </c>
      <c r="BE335" s="627"/>
      <c r="BF335" s="627">
        <f t="shared" si="306"/>
        <v>0</v>
      </c>
      <c r="BG335" s="639"/>
      <c r="BH335" s="274"/>
      <c r="BI335" s="896">
        <f t="shared" si="307"/>
        <v>0</v>
      </c>
      <c r="BJ335" s="627"/>
      <c r="BK335" s="627">
        <f t="shared" si="308"/>
        <v>0</v>
      </c>
      <c r="BL335" s="627"/>
      <c r="BM335" s="627">
        <f t="shared" si="309"/>
        <v>0</v>
      </c>
      <c r="BN335" s="627"/>
      <c r="BO335" s="627">
        <f t="shared" si="310"/>
        <v>0</v>
      </c>
      <c r="BP335" s="639"/>
      <c r="BQ335" s="274"/>
      <c r="BR335" s="896">
        <f t="shared" si="311"/>
        <v>0</v>
      </c>
      <c r="BS335" s="627"/>
      <c r="BT335" s="627">
        <f t="shared" si="312"/>
        <v>0</v>
      </c>
      <c r="BU335" s="627"/>
      <c r="BV335" s="627">
        <f t="shared" si="313"/>
        <v>0</v>
      </c>
      <c r="BW335" s="627"/>
      <c r="BX335" s="627">
        <f t="shared" si="314"/>
        <v>0</v>
      </c>
      <c r="BY335" s="639"/>
      <c r="BZ335" s="274"/>
      <c r="CA335" s="896">
        <f t="shared" si="315"/>
        <v>0</v>
      </c>
      <c r="CB335" s="627"/>
      <c r="CC335" s="627">
        <f t="shared" si="316"/>
        <v>0</v>
      </c>
      <c r="CD335" s="627"/>
      <c r="CE335" s="627">
        <f t="shared" si="317"/>
        <v>0</v>
      </c>
      <c r="CF335" s="627"/>
      <c r="CG335" s="627">
        <f t="shared" si="318"/>
        <v>0</v>
      </c>
      <c r="CH335" s="639"/>
      <c r="CI335" s="274"/>
      <c r="CJ335" s="896">
        <f t="shared" si="319"/>
        <v>0</v>
      </c>
      <c r="CK335" s="627"/>
      <c r="CL335" s="627">
        <f t="shared" si="320"/>
        <v>0</v>
      </c>
      <c r="CM335" s="627"/>
      <c r="CN335" s="627">
        <f t="shared" si="321"/>
        <v>0</v>
      </c>
      <c r="CO335" s="627"/>
      <c r="CP335" s="627">
        <f t="shared" si="322"/>
        <v>0</v>
      </c>
      <c r="CQ335" s="639"/>
      <c r="CR335" s="274"/>
      <c r="CS335" s="896">
        <f t="shared" si="323"/>
        <v>0</v>
      </c>
      <c r="CT335" s="627"/>
      <c r="CU335" s="896">
        <f t="shared" si="324"/>
        <v>0</v>
      </c>
      <c r="CV335" s="627"/>
      <c r="CW335" s="627">
        <f t="shared" si="325"/>
        <v>0</v>
      </c>
      <c r="CX335" s="627"/>
      <c r="CY335" s="627">
        <f t="shared" si="326"/>
        <v>0</v>
      </c>
      <c r="CZ335" s="639"/>
      <c r="DA335" s="274"/>
      <c r="DB335" s="896">
        <f t="shared" si="327"/>
        <v>0</v>
      </c>
      <c r="DC335" s="627"/>
      <c r="DD335" s="896">
        <f t="shared" si="328"/>
        <v>0</v>
      </c>
      <c r="DE335" s="627"/>
      <c r="DF335" s="627">
        <f t="shared" si="329"/>
        <v>0</v>
      </c>
      <c r="DG335" s="627"/>
      <c r="DH335" s="627">
        <f t="shared" si="330"/>
        <v>0</v>
      </c>
      <c r="DI335" s="639"/>
      <c r="DJ335" s="274"/>
      <c r="DK335" s="896">
        <f t="shared" si="331"/>
        <v>0</v>
      </c>
      <c r="DL335" s="627"/>
      <c r="DM335" s="896">
        <f t="shared" si="332"/>
        <v>0</v>
      </c>
      <c r="DN335" s="627"/>
      <c r="DO335" s="627">
        <f t="shared" si="333"/>
        <v>0</v>
      </c>
      <c r="DP335" s="627"/>
      <c r="DQ335" s="627">
        <f t="shared" si="334"/>
        <v>0</v>
      </c>
      <c r="DR335" s="639"/>
      <c r="DS335" s="274"/>
      <c r="DT335" s="747">
        <f t="shared" si="335"/>
        <v>0</v>
      </c>
      <c r="DU335" s="748"/>
      <c r="DV335" s="639" t="str">
        <f>IF(DT335=0,"",IF(SUM($DT$328:DT335)=1,DX335,IF($DT$340&gt;SUM($DT$328:DT335),_xlfn.CONCAT(", ",DX335),IF($DT$340=SUM($DT$328:DT335),_xlfn.CONCAT(" y ",DX335,".")))))</f>
        <v/>
      </c>
      <c r="DW335" s="641" t="str">
        <f>IF(DU335=0,"", IF(SUM($AN340:DU$519)=1,DX335, IF($AN$526&gt;SUM($AN340:DU$519),_xlfn.CONCAT(", ",DX335), IF($AN$526=SUM($AN340:DU$519),_xlfn.CONCAT(" y ",DX335,".")))))</f>
        <v/>
      </c>
      <c r="DX335" s="639">
        <f t="shared" si="336"/>
        <v>7</v>
      </c>
      <c r="DY335" s="641"/>
      <c r="EX335" s="112">
        <f t="shared" si="337"/>
        <v>8</v>
      </c>
      <c r="EY335" s="98">
        <f t="shared" si="338"/>
        <v>0</v>
      </c>
      <c r="EZ335" s="98">
        <f t="shared" si="339"/>
        <v>0</v>
      </c>
      <c r="FA335" s="98">
        <f t="shared" si="340"/>
        <v>0</v>
      </c>
      <c r="FB335" s="98">
        <f t="shared" si="341"/>
        <v>0</v>
      </c>
      <c r="FC335" s="98">
        <f t="shared" si="342"/>
        <v>0</v>
      </c>
      <c r="FD335" s="98">
        <f t="shared" si="343"/>
        <v>0</v>
      </c>
      <c r="FE335" s="98">
        <f t="shared" si="344"/>
        <v>0</v>
      </c>
      <c r="FF335" s="98">
        <f t="shared" si="345"/>
        <v>0</v>
      </c>
      <c r="FG335" s="98">
        <f t="shared" si="346"/>
        <v>0</v>
      </c>
      <c r="FH335" s="98">
        <f t="shared" si="347"/>
        <v>0</v>
      </c>
      <c r="FI335" s="98">
        <f t="shared" si="348"/>
        <v>0</v>
      </c>
      <c r="FJ335" s="98">
        <f t="shared" si="349"/>
        <v>0</v>
      </c>
      <c r="FK335" s="98">
        <f t="shared" si="350"/>
        <v>0</v>
      </c>
      <c r="FL335" s="98">
        <f t="shared" si="351"/>
        <v>0</v>
      </c>
      <c r="FM335" s="98">
        <f t="shared" si="352"/>
        <v>0</v>
      </c>
      <c r="FN335" s="98">
        <f t="shared" si="353"/>
        <v>0</v>
      </c>
      <c r="FO335" s="98">
        <f t="shared" si="354"/>
        <v>0</v>
      </c>
      <c r="FP335" s="98">
        <f t="shared" si="355"/>
        <v>0</v>
      </c>
      <c r="FQ335" s="98">
        <f t="shared" si="356"/>
        <v>0</v>
      </c>
      <c r="FR335" s="98">
        <f t="shared" si="357"/>
        <v>0</v>
      </c>
      <c r="FS335" s="98">
        <f t="shared" si="290"/>
        <v>0</v>
      </c>
    </row>
    <row r="336" spans="1:178" s="72" customFormat="1" ht="15" customHeight="1">
      <c r="A336" s="131"/>
      <c r="B336"/>
      <c r="C336" s="281" t="s">
        <v>74</v>
      </c>
      <c r="D336" s="792" t="s">
        <v>638</v>
      </c>
      <c r="E336" s="793"/>
      <c r="F336" s="793"/>
      <c r="G336" s="793"/>
      <c r="H336" s="793"/>
      <c r="I336" s="794"/>
      <c r="J336" s="432"/>
      <c r="K336" s="432"/>
      <c r="L336" s="432"/>
      <c r="M336" s="433"/>
      <c r="N336" s="433"/>
      <c r="O336" s="433"/>
      <c r="P336" s="433"/>
      <c r="Q336" s="433"/>
      <c r="R336" s="433"/>
      <c r="S336" s="433"/>
      <c r="T336" s="433"/>
      <c r="U336" s="433"/>
      <c r="V336" s="433"/>
      <c r="W336" s="433"/>
      <c r="X336" s="433"/>
      <c r="Y336" s="433"/>
      <c r="Z336" s="433"/>
      <c r="AA336" s="433"/>
      <c r="AB336" s="433"/>
      <c r="AC336" s="432"/>
      <c r="AD336" s="432"/>
      <c r="AE336" s="12"/>
      <c r="AF336" s="122"/>
      <c r="AH336" s="896">
        <f t="shared" si="295"/>
        <v>0</v>
      </c>
      <c r="AI336" s="627"/>
      <c r="AJ336" s="627">
        <f t="shared" si="296"/>
        <v>0</v>
      </c>
      <c r="AK336" s="627"/>
      <c r="AL336" s="627">
        <f t="shared" si="297"/>
        <v>0</v>
      </c>
      <c r="AM336" s="627"/>
      <c r="AN336" s="627">
        <f t="shared" si="298"/>
        <v>0</v>
      </c>
      <c r="AO336" s="639"/>
      <c r="AP336" s="274"/>
      <c r="AQ336" s="919">
        <f t="shared" si="299"/>
        <v>0</v>
      </c>
      <c r="AR336" s="627"/>
      <c r="AS336" s="627">
        <f t="shared" si="300"/>
        <v>0</v>
      </c>
      <c r="AT336" s="627"/>
      <c r="AU336" s="627">
        <f t="shared" si="301"/>
        <v>0</v>
      </c>
      <c r="AV336" s="627"/>
      <c r="AW336" s="627">
        <f t="shared" si="302"/>
        <v>0</v>
      </c>
      <c r="AX336" s="639"/>
      <c r="AY336" s="274"/>
      <c r="AZ336" s="896">
        <f t="shared" si="303"/>
        <v>0</v>
      </c>
      <c r="BA336" s="627"/>
      <c r="BB336" s="627">
        <f t="shared" si="304"/>
        <v>0</v>
      </c>
      <c r="BC336" s="627"/>
      <c r="BD336" s="627">
        <f t="shared" si="305"/>
        <v>0</v>
      </c>
      <c r="BE336" s="627"/>
      <c r="BF336" s="627">
        <f t="shared" si="306"/>
        <v>0</v>
      </c>
      <c r="BG336" s="639"/>
      <c r="BH336" s="274"/>
      <c r="BI336" s="896">
        <f t="shared" si="307"/>
        <v>0</v>
      </c>
      <c r="BJ336" s="627"/>
      <c r="BK336" s="627">
        <f t="shared" si="308"/>
        <v>0</v>
      </c>
      <c r="BL336" s="627"/>
      <c r="BM336" s="627">
        <f t="shared" si="309"/>
        <v>0</v>
      </c>
      <c r="BN336" s="627"/>
      <c r="BO336" s="627">
        <f t="shared" si="310"/>
        <v>0</v>
      </c>
      <c r="BP336" s="639"/>
      <c r="BQ336" s="274"/>
      <c r="BR336" s="896">
        <f t="shared" si="311"/>
        <v>0</v>
      </c>
      <c r="BS336" s="627"/>
      <c r="BT336" s="627">
        <f t="shared" si="312"/>
        <v>0</v>
      </c>
      <c r="BU336" s="627"/>
      <c r="BV336" s="627">
        <f t="shared" si="313"/>
        <v>0</v>
      </c>
      <c r="BW336" s="627"/>
      <c r="BX336" s="627">
        <f t="shared" si="314"/>
        <v>0</v>
      </c>
      <c r="BY336" s="639"/>
      <c r="BZ336" s="274"/>
      <c r="CA336" s="896">
        <f t="shared" si="315"/>
        <v>0</v>
      </c>
      <c r="CB336" s="627"/>
      <c r="CC336" s="627">
        <f t="shared" si="316"/>
        <v>0</v>
      </c>
      <c r="CD336" s="627"/>
      <c r="CE336" s="627">
        <f t="shared" si="317"/>
        <v>0</v>
      </c>
      <c r="CF336" s="627"/>
      <c r="CG336" s="627">
        <f t="shared" si="318"/>
        <v>0</v>
      </c>
      <c r="CH336" s="639"/>
      <c r="CI336" s="274"/>
      <c r="CJ336" s="896">
        <f t="shared" si="319"/>
        <v>0</v>
      </c>
      <c r="CK336" s="627"/>
      <c r="CL336" s="627">
        <f t="shared" si="320"/>
        <v>0</v>
      </c>
      <c r="CM336" s="627"/>
      <c r="CN336" s="627">
        <f t="shared" si="321"/>
        <v>0</v>
      </c>
      <c r="CO336" s="627"/>
      <c r="CP336" s="627">
        <f t="shared" si="322"/>
        <v>0</v>
      </c>
      <c r="CQ336" s="639"/>
      <c r="CR336" s="274"/>
      <c r="CS336" s="896">
        <f t="shared" si="323"/>
        <v>0</v>
      </c>
      <c r="CT336" s="627"/>
      <c r="CU336" s="896">
        <f t="shared" si="324"/>
        <v>0</v>
      </c>
      <c r="CV336" s="627"/>
      <c r="CW336" s="627">
        <f t="shared" si="325"/>
        <v>0</v>
      </c>
      <c r="CX336" s="627"/>
      <c r="CY336" s="627">
        <f t="shared" si="326"/>
        <v>0</v>
      </c>
      <c r="CZ336" s="639"/>
      <c r="DA336" s="274"/>
      <c r="DB336" s="896">
        <f t="shared" si="327"/>
        <v>0</v>
      </c>
      <c r="DC336" s="627"/>
      <c r="DD336" s="896">
        <f t="shared" si="328"/>
        <v>0</v>
      </c>
      <c r="DE336" s="627"/>
      <c r="DF336" s="627">
        <f t="shared" si="329"/>
        <v>0</v>
      </c>
      <c r="DG336" s="627"/>
      <c r="DH336" s="627">
        <f t="shared" si="330"/>
        <v>0</v>
      </c>
      <c r="DI336" s="639"/>
      <c r="DJ336" s="274"/>
      <c r="DK336" s="896">
        <f t="shared" si="331"/>
        <v>0</v>
      </c>
      <c r="DL336" s="627"/>
      <c r="DM336" s="896">
        <f t="shared" si="332"/>
        <v>0</v>
      </c>
      <c r="DN336" s="627"/>
      <c r="DO336" s="627">
        <f t="shared" si="333"/>
        <v>0</v>
      </c>
      <c r="DP336" s="627"/>
      <c r="DQ336" s="627">
        <f t="shared" si="334"/>
        <v>0</v>
      </c>
      <c r="DR336" s="639"/>
      <c r="DS336" s="274"/>
      <c r="DT336" s="747">
        <f t="shared" si="335"/>
        <v>0</v>
      </c>
      <c r="DU336" s="748"/>
      <c r="DV336" s="639" t="str">
        <f>IF(DT336=0,"",IF(SUM($DT$328:DT336)=1,DX336,IF($DT$340&gt;SUM($DT$328:DT336),_xlfn.CONCAT(", ",DX336),IF($DT$340=SUM($DT$328:DT336),_xlfn.CONCAT(" y ",DX336,".")))))</f>
        <v/>
      </c>
      <c r="DW336" s="641" t="str">
        <f>IF(DU336=0,"", IF(SUM($AN341:DU$519)=1,DX336, IF($AN$526&gt;SUM($AN341:DU$519),_xlfn.CONCAT(", ",DX336), IF($AN$526=SUM($AN341:DU$519),_xlfn.CONCAT(" y ",DX336,".")))))</f>
        <v/>
      </c>
      <c r="DX336" s="639">
        <f t="shared" si="336"/>
        <v>8</v>
      </c>
      <c r="DY336" s="641"/>
      <c r="EX336" s="112">
        <f t="shared" si="337"/>
        <v>9</v>
      </c>
      <c r="EY336" s="98">
        <f t="shared" si="338"/>
        <v>0</v>
      </c>
      <c r="EZ336" s="98">
        <f t="shared" si="339"/>
        <v>0</v>
      </c>
      <c r="FA336" s="98">
        <f t="shared" si="340"/>
        <v>0</v>
      </c>
      <c r="FB336" s="98">
        <f t="shared" si="341"/>
        <v>0</v>
      </c>
      <c r="FC336" s="98">
        <f t="shared" si="342"/>
        <v>0</v>
      </c>
      <c r="FD336" s="98">
        <f t="shared" si="343"/>
        <v>0</v>
      </c>
      <c r="FE336" s="98">
        <f t="shared" si="344"/>
        <v>0</v>
      </c>
      <c r="FF336" s="98">
        <f t="shared" si="345"/>
        <v>0</v>
      </c>
      <c r="FG336" s="98">
        <f t="shared" si="346"/>
        <v>0</v>
      </c>
      <c r="FH336" s="98">
        <f t="shared" si="347"/>
        <v>0</v>
      </c>
      <c r="FI336" s="98">
        <f t="shared" si="348"/>
        <v>0</v>
      </c>
      <c r="FJ336" s="98">
        <f t="shared" si="349"/>
        <v>0</v>
      </c>
      <c r="FK336" s="98">
        <f t="shared" si="350"/>
        <v>0</v>
      </c>
      <c r="FL336" s="98">
        <f t="shared" si="351"/>
        <v>0</v>
      </c>
      <c r="FM336" s="98">
        <f t="shared" si="352"/>
        <v>0</v>
      </c>
      <c r="FN336" s="98">
        <f t="shared" si="353"/>
        <v>0</v>
      </c>
      <c r="FO336" s="98">
        <f t="shared" si="354"/>
        <v>0</v>
      </c>
      <c r="FP336" s="98">
        <f t="shared" si="355"/>
        <v>0</v>
      </c>
      <c r="FQ336" s="98">
        <f t="shared" si="356"/>
        <v>0</v>
      </c>
      <c r="FR336" s="98">
        <f t="shared" si="357"/>
        <v>0</v>
      </c>
      <c r="FS336" s="98">
        <f t="shared" si="290"/>
        <v>0</v>
      </c>
    </row>
    <row r="337" spans="1:175" s="72" customFormat="1" ht="24" customHeight="1">
      <c r="A337" s="131"/>
      <c r="B337"/>
      <c r="C337" s="281" t="s">
        <v>75</v>
      </c>
      <c r="D337" s="792" t="s">
        <v>2007</v>
      </c>
      <c r="E337" s="793"/>
      <c r="F337" s="793"/>
      <c r="G337" s="793"/>
      <c r="H337" s="793"/>
      <c r="I337" s="794"/>
      <c r="J337" s="432"/>
      <c r="K337" s="432"/>
      <c r="L337" s="432"/>
      <c r="M337" s="433"/>
      <c r="N337" s="433"/>
      <c r="O337" s="433"/>
      <c r="P337" s="433"/>
      <c r="Q337" s="433"/>
      <c r="R337" s="433"/>
      <c r="S337" s="433"/>
      <c r="T337" s="433"/>
      <c r="U337" s="433"/>
      <c r="V337" s="433"/>
      <c r="W337" s="433"/>
      <c r="X337" s="433"/>
      <c r="Y337" s="433"/>
      <c r="Z337" s="433"/>
      <c r="AA337" s="433"/>
      <c r="AB337" s="433"/>
      <c r="AC337" s="432"/>
      <c r="AD337" s="432"/>
      <c r="AE337" s="12"/>
      <c r="AF337" s="122"/>
      <c r="AH337" s="896">
        <f t="shared" si="295"/>
        <v>0</v>
      </c>
      <c r="AI337" s="627"/>
      <c r="AJ337" s="627">
        <f t="shared" si="296"/>
        <v>0</v>
      </c>
      <c r="AK337" s="627"/>
      <c r="AL337" s="627">
        <f t="shared" si="297"/>
        <v>0</v>
      </c>
      <c r="AM337" s="627"/>
      <c r="AN337" s="627">
        <f t="shared" si="298"/>
        <v>0</v>
      </c>
      <c r="AO337" s="639"/>
      <c r="AP337" s="274"/>
      <c r="AQ337" s="919">
        <f t="shared" si="299"/>
        <v>0</v>
      </c>
      <c r="AR337" s="627"/>
      <c r="AS337" s="627">
        <f t="shared" si="300"/>
        <v>0</v>
      </c>
      <c r="AT337" s="627"/>
      <c r="AU337" s="627">
        <f t="shared" si="301"/>
        <v>0</v>
      </c>
      <c r="AV337" s="627"/>
      <c r="AW337" s="627">
        <f t="shared" si="302"/>
        <v>0</v>
      </c>
      <c r="AX337" s="639"/>
      <c r="AY337" s="274"/>
      <c r="AZ337" s="896">
        <f t="shared" si="303"/>
        <v>0</v>
      </c>
      <c r="BA337" s="627"/>
      <c r="BB337" s="627">
        <f t="shared" si="304"/>
        <v>0</v>
      </c>
      <c r="BC337" s="627"/>
      <c r="BD337" s="627">
        <f t="shared" si="305"/>
        <v>0</v>
      </c>
      <c r="BE337" s="627"/>
      <c r="BF337" s="627">
        <f t="shared" si="306"/>
        <v>0</v>
      </c>
      <c r="BG337" s="639"/>
      <c r="BH337" s="274"/>
      <c r="BI337" s="896">
        <f t="shared" si="307"/>
        <v>0</v>
      </c>
      <c r="BJ337" s="627"/>
      <c r="BK337" s="627">
        <f t="shared" si="308"/>
        <v>0</v>
      </c>
      <c r="BL337" s="627"/>
      <c r="BM337" s="627">
        <f t="shared" si="309"/>
        <v>0</v>
      </c>
      <c r="BN337" s="627"/>
      <c r="BO337" s="627">
        <f t="shared" si="310"/>
        <v>0</v>
      </c>
      <c r="BP337" s="639"/>
      <c r="BQ337" s="274"/>
      <c r="BR337" s="896">
        <f t="shared" si="311"/>
        <v>0</v>
      </c>
      <c r="BS337" s="627"/>
      <c r="BT337" s="627">
        <f t="shared" si="312"/>
        <v>0</v>
      </c>
      <c r="BU337" s="627"/>
      <c r="BV337" s="627">
        <f t="shared" si="313"/>
        <v>0</v>
      </c>
      <c r="BW337" s="627"/>
      <c r="BX337" s="627">
        <f t="shared" si="314"/>
        <v>0</v>
      </c>
      <c r="BY337" s="639"/>
      <c r="BZ337" s="274"/>
      <c r="CA337" s="896">
        <f t="shared" si="315"/>
        <v>0</v>
      </c>
      <c r="CB337" s="627"/>
      <c r="CC337" s="627">
        <f t="shared" si="316"/>
        <v>0</v>
      </c>
      <c r="CD337" s="627"/>
      <c r="CE337" s="627">
        <f t="shared" si="317"/>
        <v>0</v>
      </c>
      <c r="CF337" s="627"/>
      <c r="CG337" s="627">
        <f t="shared" si="318"/>
        <v>0</v>
      </c>
      <c r="CH337" s="639"/>
      <c r="CI337" s="274"/>
      <c r="CJ337" s="896">
        <f t="shared" si="319"/>
        <v>0</v>
      </c>
      <c r="CK337" s="627"/>
      <c r="CL337" s="627">
        <f t="shared" si="320"/>
        <v>0</v>
      </c>
      <c r="CM337" s="627"/>
      <c r="CN337" s="627">
        <f t="shared" si="321"/>
        <v>0</v>
      </c>
      <c r="CO337" s="627"/>
      <c r="CP337" s="627">
        <f t="shared" si="322"/>
        <v>0</v>
      </c>
      <c r="CQ337" s="639"/>
      <c r="CR337" s="274"/>
      <c r="CS337" s="896">
        <f t="shared" si="323"/>
        <v>0</v>
      </c>
      <c r="CT337" s="627"/>
      <c r="CU337" s="896">
        <f t="shared" si="324"/>
        <v>0</v>
      </c>
      <c r="CV337" s="627"/>
      <c r="CW337" s="627">
        <f t="shared" si="325"/>
        <v>0</v>
      </c>
      <c r="CX337" s="627"/>
      <c r="CY337" s="627">
        <f t="shared" si="326"/>
        <v>0</v>
      </c>
      <c r="CZ337" s="639"/>
      <c r="DA337" s="274"/>
      <c r="DB337" s="896">
        <f t="shared" si="327"/>
        <v>0</v>
      </c>
      <c r="DC337" s="627"/>
      <c r="DD337" s="896">
        <f t="shared" si="328"/>
        <v>0</v>
      </c>
      <c r="DE337" s="627"/>
      <c r="DF337" s="627">
        <f t="shared" si="329"/>
        <v>0</v>
      </c>
      <c r="DG337" s="627"/>
      <c r="DH337" s="627">
        <f t="shared" si="330"/>
        <v>0</v>
      </c>
      <c r="DI337" s="639"/>
      <c r="DJ337" s="274"/>
      <c r="DK337" s="896">
        <f t="shared" si="331"/>
        <v>0</v>
      </c>
      <c r="DL337" s="627"/>
      <c r="DM337" s="896">
        <f t="shared" si="332"/>
        <v>0</v>
      </c>
      <c r="DN337" s="627"/>
      <c r="DO337" s="627">
        <f t="shared" si="333"/>
        <v>0</v>
      </c>
      <c r="DP337" s="627"/>
      <c r="DQ337" s="627">
        <f t="shared" si="334"/>
        <v>0</v>
      </c>
      <c r="DR337" s="639"/>
      <c r="DS337" s="274"/>
      <c r="DT337" s="747">
        <f t="shared" si="335"/>
        <v>0</v>
      </c>
      <c r="DU337" s="748"/>
      <c r="DV337" s="639" t="str">
        <f>IF(DT337=0,"",IF(SUM($DT$328:DT337)=1,DX337,IF($DT$340&gt;SUM($DT$328:DT337),_xlfn.CONCAT(", ",DX337),IF($DT$340=SUM($DT$328:DT337),_xlfn.CONCAT(" y ",DX337,".")))))</f>
        <v/>
      </c>
      <c r="DW337" s="641" t="str">
        <f>IF(DU337=0,"", IF(SUM($AN342:DU$519)=1,DX337, IF($AN$526&gt;SUM($AN342:DU$519),_xlfn.CONCAT(", ",DX337), IF($AN$526=SUM($AN342:DU$519),_xlfn.CONCAT(" y ",DX337,".")))))</f>
        <v/>
      </c>
      <c r="DX337" s="639">
        <f t="shared" si="336"/>
        <v>9</v>
      </c>
      <c r="DY337" s="641"/>
      <c r="EX337" s="112">
        <f t="shared" si="337"/>
        <v>10</v>
      </c>
      <c r="EY337" s="98">
        <f t="shared" si="338"/>
        <v>0</v>
      </c>
      <c r="EZ337" s="98">
        <f t="shared" si="339"/>
        <v>0</v>
      </c>
      <c r="FA337" s="98">
        <f t="shared" si="340"/>
        <v>0</v>
      </c>
      <c r="FB337" s="98">
        <f t="shared" si="341"/>
        <v>0</v>
      </c>
      <c r="FC337" s="98">
        <f t="shared" si="342"/>
        <v>0</v>
      </c>
      <c r="FD337" s="98">
        <f t="shared" si="343"/>
        <v>0</v>
      </c>
      <c r="FE337" s="98">
        <f t="shared" si="344"/>
        <v>0</v>
      </c>
      <c r="FF337" s="98">
        <f t="shared" si="345"/>
        <v>0</v>
      </c>
      <c r="FG337" s="98">
        <f t="shared" si="346"/>
        <v>0</v>
      </c>
      <c r="FH337" s="98">
        <f t="shared" si="347"/>
        <v>0</v>
      </c>
      <c r="FI337" s="98">
        <f t="shared" si="348"/>
        <v>0</v>
      </c>
      <c r="FJ337" s="98">
        <f t="shared" si="349"/>
        <v>0</v>
      </c>
      <c r="FK337" s="98">
        <f t="shared" si="350"/>
        <v>0</v>
      </c>
      <c r="FL337" s="98">
        <f t="shared" si="351"/>
        <v>0</v>
      </c>
      <c r="FM337" s="98">
        <f t="shared" si="352"/>
        <v>0</v>
      </c>
      <c r="FN337" s="98">
        <f t="shared" si="353"/>
        <v>0</v>
      </c>
      <c r="FO337" s="98">
        <f t="shared" si="354"/>
        <v>0</v>
      </c>
      <c r="FP337" s="98">
        <f t="shared" si="355"/>
        <v>0</v>
      </c>
      <c r="FQ337" s="98">
        <f t="shared" si="356"/>
        <v>0</v>
      </c>
      <c r="FR337" s="98">
        <f t="shared" si="357"/>
        <v>0</v>
      </c>
      <c r="FS337" s="98">
        <f t="shared" si="290"/>
        <v>0</v>
      </c>
    </row>
    <row r="338" spans="1:175" s="72" customFormat="1" ht="15" customHeight="1">
      <c r="A338" s="131"/>
      <c r="B338"/>
      <c r="C338" s="281" t="s">
        <v>76</v>
      </c>
      <c r="D338" s="792" t="s">
        <v>2008</v>
      </c>
      <c r="E338" s="793"/>
      <c r="F338" s="793"/>
      <c r="G338" s="793"/>
      <c r="H338" s="793"/>
      <c r="I338" s="794"/>
      <c r="J338" s="432"/>
      <c r="K338" s="432"/>
      <c r="L338" s="432"/>
      <c r="M338" s="433"/>
      <c r="N338" s="433"/>
      <c r="O338" s="433"/>
      <c r="P338" s="433"/>
      <c r="Q338" s="433"/>
      <c r="R338" s="433"/>
      <c r="S338" s="433"/>
      <c r="T338" s="433"/>
      <c r="U338" s="433"/>
      <c r="V338" s="433"/>
      <c r="W338" s="433"/>
      <c r="X338" s="433"/>
      <c r="Y338" s="433"/>
      <c r="Z338" s="433"/>
      <c r="AA338" s="433"/>
      <c r="AB338" s="433"/>
      <c r="AC338" s="432"/>
      <c r="AD338" s="432"/>
      <c r="AE338" s="12"/>
      <c r="AF338" s="122"/>
      <c r="AH338" s="896">
        <f t="shared" si="295"/>
        <v>0</v>
      </c>
      <c r="AI338" s="627"/>
      <c r="AJ338" s="627">
        <f t="shared" si="296"/>
        <v>0</v>
      </c>
      <c r="AK338" s="627"/>
      <c r="AL338" s="627">
        <f t="shared" si="297"/>
        <v>0</v>
      </c>
      <c r="AM338" s="627"/>
      <c r="AN338" s="627">
        <f t="shared" si="298"/>
        <v>0</v>
      </c>
      <c r="AO338" s="639"/>
      <c r="AP338" s="274"/>
      <c r="AQ338" s="919">
        <f t="shared" si="299"/>
        <v>0</v>
      </c>
      <c r="AR338" s="627"/>
      <c r="AS338" s="627">
        <f t="shared" si="300"/>
        <v>0</v>
      </c>
      <c r="AT338" s="627"/>
      <c r="AU338" s="627">
        <f t="shared" si="301"/>
        <v>0</v>
      </c>
      <c r="AV338" s="627"/>
      <c r="AW338" s="627">
        <f t="shared" si="302"/>
        <v>0</v>
      </c>
      <c r="AX338" s="639"/>
      <c r="AY338" s="274"/>
      <c r="AZ338" s="896">
        <f t="shared" si="303"/>
        <v>0</v>
      </c>
      <c r="BA338" s="627"/>
      <c r="BB338" s="627">
        <f t="shared" si="304"/>
        <v>0</v>
      </c>
      <c r="BC338" s="627"/>
      <c r="BD338" s="627">
        <f t="shared" si="305"/>
        <v>0</v>
      </c>
      <c r="BE338" s="627"/>
      <c r="BF338" s="627">
        <f t="shared" si="306"/>
        <v>0</v>
      </c>
      <c r="BG338" s="639"/>
      <c r="BH338" s="274"/>
      <c r="BI338" s="896">
        <f t="shared" si="307"/>
        <v>0</v>
      </c>
      <c r="BJ338" s="627"/>
      <c r="BK338" s="627">
        <f t="shared" si="308"/>
        <v>0</v>
      </c>
      <c r="BL338" s="627"/>
      <c r="BM338" s="627">
        <f t="shared" si="309"/>
        <v>0</v>
      </c>
      <c r="BN338" s="627"/>
      <c r="BO338" s="627">
        <f t="shared" si="310"/>
        <v>0</v>
      </c>
      <c r="BP338" s="639"/>
      <c r="BQ338" s="274"/>
      <c r="BR338" s="896">
        <f t="shared" si="311"/>
        <v>0</v>
      </c>
      <c r="BS338" s="627"/>
      <c r="BT338" s="627">
        <f t="shared" si="312"/>
        <v>0</v>
      </c>
      <c r="BU338" s="627"/>
      <c r="BV338" s="627">
        <f t="shared" si="313"/>
        <v>0</v>
      </c>
      <c r="BW338" s="627"/>
      <c r="BX338" s="627">
        <f t="shared" si="314"/>
        <v>0</v>
      </c>
      <c r="BY338" s="639"/>
      <c r="BZ338" s="274"/>
      <c r="CA338" s="896">
        <f t="shared" si="315"/>
        <v>0</v>
      </c>
      <c r="CB338" s="627"/>
      <c r="CC338" s="627">
        <f t="shared" si="316"/>
        <v>0</v>
      </c>
      <c r="CD338" s="627"/>
      <c r="CE338" s="627">
        <f t="shared" si="317"/>
        <v>0</v>
      </c>
      <c r="CF338" s="627"/>
      <c r="CG338" s="627">
        <f t="shared" si="318"/>
        <v>0</v>
      </c>
      <c r="CH338" s="639"/>
      <c r="CI338" s="274"/>
      <c r="CJ338" s="896">
        <f t="shared" si="319"/>
        <v>0</v>
      </c>
      <c r="CK338" s="627"/>
      <c r="CL338" s="627">
        <f t="shared" si="320"/>
        <v>0</v>
      </c>
      <c r="CM338" s="627"/>
      <c r="CN338" s="627">
        <f t="shared" si="321"/>
        <v>0</v>
      </c>
      <c r="CO338" s="627"/>
      <c r="CP338" s="627">
        <f t="shared" si="322"/>
        <v>0</v>
      </c>
      <c r="CQ338" s="639"/>
      <c r="CR338" s="274"/>
      <c r="CS338" s="896">
        <f t="shared" si="323"/>
        <v>0</v>
      </c>
      <c r="CT338" s="627"/>
      <c r="CU338" s="896">
        <f t="shared" si="324"/>
        <v>0</v>
      </c>
      <c r="CV338" s="627"/>
      <c r="CW338" s="627">
        <f t="shared" si="325"/>
        <v>0</v>
      </c>
      <c r="CX338" s="627"/>
      <c r="CY338" s="627">
        <f t="shared" si="326"/>
        <v>0</v>
      </c>
      <c r="CZ338" s="639"/>
      <c r="DA338" s="274"/>
      <c r="DB338" s="896">
        <f t="shared" si="327"/>
        <v>0</v>
      </c>
      <c r="DC338" s="627"/>
      <c r="DD338" s="896">
        <f t="shared" si="328"/>
        <v>0</v>
      </c>
      <c r="DE338" s="627"/>
      <c r="DF338" s="627">
        <f t="shared" si="329"/>
        <v>0</v>
      </c>
      <c r="DG338" s="627"/>
      <c r="DH338" s="627">
        <f t="shared" si="330"/>
        <v>0</v>
      </c>
      <c r="DI338" s="639"/>
      <c r="DJ338" s="274"/>
      <c r="DK338" s="896">
        <f t="shared" si="331"/>
        <v>0</v>
      </c>
      <c r="DL338" s="627"/>
      <c r="DM338" s="896">
        <f t="shared" si="332"/>
        <v>0</v>
      </c>
      <c r="DN338" s="627"/>
      <c r="DO338" s="627">
        <f t="shared" si="333"/>
        <v>0</v>
      </c>
      <c r="DP338" s="627"/>
      <c r="DQ338" s="627">
        <f t="shared" si="334"/>
        <v>0</v>
      </c>
      <c r="DR338" s="639"/>
      <c r="DS338" s="274"/>
      <c r="DT338" s="747">
        <f t="shared" si="335"/>
        <v>0</v>
      </c>
      <c r="DU338" s="748"/>
      <c r="DV338" s="639" t="str">
        <f>IF(DT338=0,"",IF(SUM($DT$328:DT338)=1,DX338,IF($DT$340&gt;SUM($DT$328:DT338),_xlfn.CONCAT(", ",DX338),IF($DT$340=SUM($DT$328:DT338),_xlfn.CONCAT(" y ",DX338,".")))))</f>
        <v/>
      </c>
      <c r="DW338" s="641" t="str">
        <f>IF(DU338=0,"", IF(SUM($AN343:DU$519)=1,DX338, IF($AN$526&gt;SUM($AN343:DU$519),_xlfn.CONCAT(", ",DX338), IF($AN$526=SUM($AN343:DU$519),_xlfn.CONCAT(" y ",DX338,".")))))</f>
        <v/>
      </c>
      <c r="DX338" s="639">
        <f t="shared" si="336"/>
        <v>10</v>
      </c>
      <c r="DY338" s="641"/>
      <c r="EX338" s="112">
        <f t="shared" si="337"/>
        <v>11</v>
      </c>
      <c r="EY338" s="98">
        <f t="shared" si="338"/>
        <v>0</v>
      </c>
      <c r="EZ338" s="98">
        <f t="shared" si="339"/>
        <v>0</v>
      </c>
      <c r="FA338" s="98">
        <f t="shared" si="340"/>
        <v>0</v>
      </c>
      <c r="FB338" s="98">
        <f t="shared" si="341"/>
        <v>0</v>
      </c>
      <c r="FC338" s="98">
        <f t="shared" si="342"/>
        <v>0</v>
      </c>
      <c r="FD338" s="98">
        <f t="shared" si="343"/>
        <v>0</v>
      </c>
      <c r="FE338" s="98">
        <f t="shared" si="344"/>
        <v>0</v>
      </c>
      <c r="FF338" s="98">
        <f t="shared" si="345"/>
        <v>0</v>
      </c>
      <c r="FG338" s="98">
        <f t="shared" si="346"/>
        <v>0</v>
      </c>
      <c r="FH338" s="98">
        <f t="shared" si="347"/>
        <v>0</v>
      </c>
      <c r="FI338" s="98">
        <f t="shared" si="348"/>
        <v>0</v>
      </c>
      <c r="FJ338" s="98">
        <f t="shared" si="349"/>
        <v>0</v>
      </c>
      <c r="FK338" s="98">
        <f t="shared" si="350"/>
        <v>0</v>
      </c>
      <c r="FL338" s="98">
        <f t="shared" si="351"/>
        <v>0</v>
      </c>
      <c r="FM338" s="98">
        <f t="shared" si="352"/>
        <v>0</v>
      </c>
      <c r="FN338" s="98">
        <f t="shared" si="353"/>
        <v>0</v>
      </c>
      <c r="FO338" s="98">
        <f t="shared" si="354"/>
        <v>0</v>
      </c>
      <c r="FP338" s="98">
        <f t="shared" si="355"/>
        <v>0</v>
      </c>
      <c r="FQ338" s="98">
        <f t="shared" si="356"/>
        <v>0</v>
      </c>
      <c r="FR338" s="98">
        <f t="shared" si="357"/>
        <v>0</v>
      </c>
      <c r="FS338" s="98">
        <f t="shared" si="290"/>
        <v>0</v>
      </c>
    </row>
    <row r="339" spans="1:175" s="72" customFormat="1" ht="15" customHeight="1">
      <c r="A339" s="131"/>
      <c r="B339"/>
      <c r="C339" s="281" t="s">
        <v>77</v>
      </c>
      <c r="D339" s="792" t="s">
        <v>270</v>
      </c>
      <c r="E339" s="793"/>
      <c r="F339" s="793"/>
      <c r="G339" s="793"/>
      <c r="H339" s="793"/>
      <c r="I339" s="794"/>
      <c r="J339" s="432"/>
      <c r="K339" s="432"/>
      <c r="L339" s="432"/>
      <c r="M339" s="433"/>
      <c r="N339" s="433"/>
      <c r="O339" s="433"/>
      <c r="P339" s="433"/>
      <c r="Q339" s="433"/>
      <c r="R339" s="433"/>
      <c r="S339" s="433"/>
      <c r="T339" s="433"/>
      <c r="U339" s="433"/>
      <c r="V339" s="433"/>
      <c r="W339" s="433"/>
      <c r="X339" s="433"/>
      <c r="Y339" s="433"/>
      <c r="Z339" s="433"/>
      <c r="AA339" s="433"/>
      <c r="AB339" s="433"/>
      <c r="AC339" s="432"/>
      <c r="AD339" s="432"/>
      <c r="AE339" s="12"/>
      <c r="AF339" s="122"/>
      <c r="AH339" s="896">
        <f t="shared" si="295"/>
        <v>0</v>
      </c>
      <c r="AI339" s="627"/>
      <c r="AJ339" s="627">
        <f t="shared" si="296"/>
        <v>0</v>
      </c>
      <c r="AK339" s="627"/>
      <c r="AL339" s="627">
        <f t="shared" si="297"/>
        <v>0</v>
      </c>
      <c r="AM339" s="627"/>
      <c r="AN339" s="627">
        <f t="shared" si="298"/>
        <v>0</v>
      </c>
      <c r="AO339" s="639"/>
      <c r="AP339" s="275"/>
      <c r="AQ339" s="919">
        <f t="shared" si="299"/>
        <v>0</v>
      </c>
      <c r="AR339" s="627"/>
      <c r="AS339" s="627">
        <f t="shared" si="300"/>
        <v>0</v>
      </c>
      <c r="AT339" s="627"/>
      <c r="AU339" s="627">
        <f t="shared" si="301"/>
        <v>0</v>
      </c>
      <c r="AV339" s="627"/>
      <c r="AW339" s="627">
        <f t="shared" si="302"/>
        <v>0</v>
      </c>
      <c r="AX339" s="639"/>
      <c r="AY339" s="275"/>
      <c r="AZ339" s="896">
        <f t="shared" si="303"/>
        <v>0</v>
      </c>
      <c r="BA339" s="627"/>
      <c r="BB339" s="627">
        <f t="shared" si="304"/>
        <v>0</v>
      </c>
      <c r="BC339" s="627"/>
      <c r="BD339" s="627">
        <f t="shared" si="305"/>
        <v>0</v>
      </c>
      <c r="BE339" s="627"/>
      <c r="BF339" s="627">
        <f t="shared" si="306"/>
        <v>0</v>
      </c>
      <c r="BG339" s="639"/>
      <c r="BH339" s="275"/>
      <c r="BI339" s="896">
        <f t="shared" si="307"/>
        <v>0</v>
      </c>
      <c r="BJ339" s="627"/>
      <c r="BK339" s="627">
        <f t="shared" si="308"/>
        <v>0</v>
      </c>
      <c r="BL339" s="627"/>
      <c r="BM339" s="627">
        <f t="shared" si="309"/>
        <v>0</v>
      </c>
      <c r="BN339" s="627"/>
      <c r="BO339" s="627">
        <f t="shared" si="310"/>
        <v>0</v>
      </c>
      <c r="BP339" s="639"/>
      <c r="BQ339" s="275"/>
      <c r="BR339" s="896">
        <f t="shared" si="311"/>
        <v>0</v>
      </c>
      <c r="BS339" s="627"/>
      <c r="BT339" s="627">
        <f t="shared" si="312"/>
        <v>0</v>
      </c>
      <c r="BU339" s="627"/>
      <c r="BV339" s="627">
        <f t="shared" si="313"/>
        <v>0</v>
      </c>
      <c r="BW339" s="627"/>
      <c r="BX339" s="627">
        <f t="shared" si="314"/>
        <v>0</v>
      </c>
      <c r="BY339" s="639"/>
      <c r="BZ339" s="275"/>
      <c r="CA339" s="896">
        <f t="shared" si="315"/>
        <v>0</v>
      </c>
      <c r="CB339" s="627"/>
      <c r="CC339" s="627">
        <f t="shared" si="316"/>
        <v>0</v>
      </c>
      <c r="CD339" s="627"/>
      <c r="CE339" s="627">
        <f t="shared" si="317"/>
        <v>0</v>
      </c>
      <c r="CF339" s="627"/>
      <c r="CG339" s="627">
        <f t="shared" si="318"/>
        <v>0</v>
      </c>
      <c r="CH339" s="639"/>
      <c r="CI339" s="275"/>
      <c r="CJ339" s="896">
        <f t="shared" si="319"/>
        <v>0</v>
      </c>
      <c r="CK339" s="627"/>
      <c r="CL339" s="627">
        <f t="shared" si="320"/>
        <v>0</v>
      </c>
      <c r="CM339" s="627"/>
      <c r="CN339" s="627">
        <f t="shared" si="321"/>
        <v>0</v>
      </c>
      <c r="CO339" s="627"/>
      <c r="CP339" s="627">
        <f t="shared" si="322"/>
        <v>0</v>
      </c>
      <c r="CQ339" s="639"/>
      <c r="CR339" s="275"/>
      <c r="CS339" s="896">
        <f t="shared" si="323"/>
        <v>0</v>
      </c>
      <c r="CT339" s="627"/>
      <c r="CU339" s="896">
        <f t="shared" si="324"/>
        <v>0</v>
      </c>
      <c r="CV339" s="627"/>
      <c r="CW339" s="627">
        <f t="shared" si="325"/>
        <v>0</v>
      </c>
      <c r="CX339" s="627"/>
      <c r="CY339" s="627">
        <f t="shared" si="326"/>
        <v>0</v>
      </c>
      <c r="CZ339" s="639"/>
      <c r="DA339" s="275"/>
      <c r="DB339" s="896">
        <f t="shared" si="327"/>
        <v>0</v>
      </c>
      <c r="DC339" s="627"/>
      <c r="DD339" s="896">
        <f t="shared" si="328"/>
        <v>0</v>
      </c>
      <c r="DE339" s="627"/>
      <c r="DF339" s="627">
        <f t="shared" si="329"/>
        <v>0</v>
      </c>
      <c r="DG339" s="627"/>
      <c r="DH339" s="627">
        <f t="shared" si="330"/>
        <v>0</v>
      </c>
      <c r="DI339" s="639"/>
      <c r="DJ339" s="275"/>
      <c r="DK339" s="896">
        <f t="shared" si="331"/>
        <v>0</v>
      </c>
      <c r="DL339" s="627"/>
      <c r="DM339" s="896">
        <f t="shared" si="332"/>
        <v>0</v>
      </c>
      <c r="DN339" s="627"/>
      <c r="DO339" s="627">
        <f t="shared" si="333"/>
        <v>0</v>
      </c>
      <c r="DP339" s="627"/>
      <c r="DQ339" s="627">
        <f t="shared" si="334"/>
        <v>0</v>
      </c>
      <c r="DR339" s="639"/>
      <c r="DS339" s="275"/>
      <c r="DT339" s="747">
        <f t="shared" si="335"/>
        <v>0</v>
      </c>
      <c r="DU339" s="748"/>
      <c r="DV339" s="639" t="str">
        <f>IF(DT339=0,"",IF(SUM($DT$328:DT339)=1,DX339,IF($DT$340&gt;SUM($DT$328:DT339),_xlfn.CONCAT(", ",DX339),IF($DT$340=SUM($DT$328:DT339),_xlfn.CONCAT(" y ",DX339,".")))))</f>
        <v/>
      </c>
      <c r="DW339" s="641" t="str">
        <f>IF(DU339=0,"", IF(SUM($AN344:DU$519)=1,DX339, IF($AN$526&gt;SUM($AN344:DU$519),_xlfn.CONCAT(", ",DX339), IF($AN$526=SUM($AN344:DU$519),_xlfn.CONCAT(" y ",DX339,".")))))</f>
        <v/>
      </c>
      <c r="DX339" s="639">
        <f t="shared" si="336"/>
        <v>11</v>
      </c>
      <c r="DY339" s="641"/>
      <c r="EX339" s="112">
        <f t="shared" si="337"/>
        <v>12</v>
      </c>
      <c r="EY339" s="98">
        <f t="shared" si="338"/>
        <v>0</v>
      </c>
      <c r="EZ339" s="98">
        <f t="shared" si="339"/>
        <v>0</v>
      </c>
      <c r="FA339" s="98">
        <f t="shared" si="340"/>
        <v>0</v>
      </c>
      <c r="FB339" s="98">
        <f t="shared" si="341"/>
        <v>0</v>
      </c>
      <c r="FC339" s="98">
        <f t="shared" si="342"/>
        <v>0</v>
      </c>
      <c r="FD339" s="98">
        <f t="shared" si="343"/>
        <v>0</v>
      </c>
      <c r="FE339" s="98">
        <f t="shared" si="344"/>
        <v>0</v>
      </c>
      <c r="FF339" s="98">
        <f t="shared" si="345"/>
        <v>0</v>
      </c>
      <c r="FG339" s="98">
        <f t="shared" si="346"/>
        <v>0</v>
      </c>
      <c r="FH339" s="98">
        <f t="shared" si="347"/>
        <v>0</v>
      </c>
      <c r="FI339" s="98">
        <f t="shared" si="348"/>
        <v>0</v>
      </c>
      <c r="FJ339" s="98">
        <f t="shared" si="349"/>
        <v>0</v>
      </c>
      <c r="FK339" s="98">
        <f t="shared" si="350"/>
        <v>0</v>
      </c>
      <c r="FL339" s="98">
        <f t="shared" si="351"/>
        <v>0</v>
      </c>
      <c r="FM339" s="98">
        <f t="shared" si="352"/>
        <v>0</v>
      </c>
      <c r="FN339" s="98">
        <f t="shared" si="353"/>
        <v>0</v>
      </c>
      <c r="FO339" s="98">
        <f t="shared" si="354"/>
        <v>0</v>
      </c>
      <c r="FP339" s="98">
        <f t="shared" si="355"/>
        <v>0</v>
      </c>
      <c r="FQ339" s="98">
        <f t="shared" si="356"/>
        <v>0</v>
      </c>
      <c r="FR339" s="98">
        <f t="shared" si="357"/>
        <v>0</v>
      </c>
      <c r="FS339" s="98">
        <f t="shared" si="290"/>
        <v>0</v>
      </c>
    </row>
    <row r="340" spans="1:175" s="72" customFormat="1" ht="15" customHeight="1">
      <c r="A340" s="131"/>
      <c r="B340"/>
      <c r="C340" s="120"/>
      <c r="D340" s="36"/>
      <c r="E340" s="36"/>
      <c r="F340" s="36"/>
      <c r="G340" s="36"/>
      <c r="H340" s="36"/>
      <c r="I340" s="148" t="s">
        <v>126</v>
      </c>
      <c r="J340" s="174">
        <f>IF(AND(SUM(J328:J339)=0,COUNTIF(J328:J339,"NS")&gt;0),"NS",
IF(AND(SUM(J328:J339)=0,COUNTIF(J328:J339,0)&gt;0),0,
IF(AND(SUM(J328:J339)=0,COUNTIF(J328:J339,"NA")&gt;0),"NA",
SUM(J328:J339))))</f>
        <v>0</v>
      </c>
      <c r="K340" s="174">
        <f t="shared" ref="K340:AD340" si="358">IF(AND(SUM(K328:K339)=0,COUNTIF(K328:K339,"NS")&gt;0),"NS",
IF(AND(SUM(K328:K339)=0,COUNTIF(K328:K339,0)&gt;0),0,
IF(AND(SUM(K328:K339)=0,COUNTIF(K328:K339,"NA")&gt;0),"NA",
SUM(K328:K339))))</f>
        <v>0</v>
      </c>
      <c r="L340" s="174">
        <f t="shared" si="358"/>
        <v>0</v>
      </c>
      <c r="M340" s="174">
        <f t="shared" si="358"/>
        <v>0</v>
      </c>
      <c r="N340" s="174">
        <f t="shared" si="358"/>
        <v>0</v>
      </c>
      <c r="O340" s="174">
        <f t="shared" si="358"/>
        <v>0</v>
      </c>
      <c r="P340" s="174">
        <f t="shared" si="358"/>
        <v>0</v>
      </c>
      <c r="Q340" s="174">
        <f t="shared" si="358"/>
        <v>0</v>
      </c>
      <c r="R340" s="174">
        <f t="shared" si="358"/>
        <v>0</v>
      </c>
      <c r="S340" s="174">
        <f t="shared" si="358"/>
        <v>0</v>
      </c>
      <c r="T340" s="174">
        <f t="shared" si="358"/>
        <v>0</v>
      </c>
      <c r="U340" s="174">
        <f t="shared" si="358"/>
        <v>0</v>
      </c>
      <c r="V340" s="174">
        <f t="shared" si="358"/>
        <v>0</v>
      </c>
      <c r="W340" s="174">
        <f t="shared" si="358"/>
        <v>0</v>
      </c>
      <c r="X340" s="174">
        <f t="shared" si="358"/>
        <v>0</v>
      </c>
      <c r="Y340" s="174">
        <f t="shared" si="358"/>
        <v>0</v>
      </c>
      <c r="Z340" s="174">
        <f t="shared" si="358"/>
        <v>0</v>
      </c>
      <c r="AA340" s="174">
        <f t="shared" si="358"/>
        <v>0</v>
      </c>
      <c r="AB340" s="174">
        <f t="shared" si="358"/>
        <v>0</v>
      </c>
      <c r="AC340" s="174">
        <f t="shared" si="358"/>
        <v>0</v>
      </c>
      <c r="AD340" s="174">
        <f t="shared" si="358"/>
        <v>0</v>
      </c>
      <c r="AE340" s="12"/>
      <c r="AF340" s="122"/>
      <c r="DT340" s="723">
        <f>SUM(DT328:DU339)</f>
        <v>0</v>
      </c>
      <c r="DU340" s="723"/>
      <c r="DV340" s="745" t="str">
        <f>IF(DT340=0,"",IF(DT340=1,VLOOKUP(1,DT328:DW339,3,FALSE),IF(DT340&gt;1,_xlfn.CONCAT(DV328:DW339),"")))</f>
        <v/>
      </c>
      <c r="DW340" s="745"/>
      <c r="FS340" s="205">
        <f>SUM(EY328:FS339)</f>
        <v>0</v>
      </c>
    </row>
    <row r="341" spans="1:175" s="72" customFormat="1" ht="15" customHeight="1">
      <c r="A341" s="131"/>
      <c r="B341"/>
      <c r="N341"/>
      <c r="O341"/>
      <c r="P341"/>
      <c r="Q341"/>
      <c r="R341"/>
      <c r="S341"/>
      <c r="T341"/>
      <c r="U341"/>
      <c r="V341"/>
      <c r="W341"/>
      <c r="X341"/>
      <c r="Y341"/>
      <c r="Z341"/>
      <c r="AA341"/>
      <c r="AB341"/>
      <c r="AC341"/>
      <c r="AD341"/>
      <c r="AE341" s="12"/>
      <c r="AF341" s="122"/>
    </row>
    <row r="342" spans="1:175" s="72" customFormat="1" ht="24" customHeight="1">
      <c r="A342" s="131"/>
      <c r="B342"/>
      <c r="C342" s="675" t="s">
        <v>127</v>
      </c>
      <c r="D342" s="675"/>
      <c r="E342" s="675"/>
      <c r="F342" s="675"/>
      <c r="G342" s="675"/>
      <c r="H342" s="675"/>
      <c r="I342" s="675"/>
      <c r="J342" s="675"/>
      <c r="K342" s="675"/>
      <c r="L342" s="675"/>
      <c r="M342" s="675"/>
      <c r="N342" s="675"/>
      <c r="O342" s="675"/>
      <c r="P342" s="675"/>
      <c r="Q342" s="675"/>
      <c r="R342" s="675"/>
      <c r="S342" s="675"/>
      <c r="T342" s="675"/>
      <c r="U342" s="675"/>
      <c r="V342" s="675"/>
      <c r="W342" s="675"/>
      <c r="X342" s="675"/>
      <c r="Y342" s="675"/>
      <c r="Z342" s="675"/>
      <c r="AA342" s="675"/>
      <c r="AB342" s="675"/>
      <c r="AC342" s="675"/>
      <c r="AD342" s="675"/>
      <c r="AE342" s="12"/>
      <c r="AF342" s="122"/>
    </row>
    <row r="343" spans="1:175" s="72" customFormat="1" ht="60" customHeight="1">
      <c r="A343" s="131"/>
      <c r="B343"/>
      <c r="C343" s="945"/>
      <c r="D343" s="946"/>
      <c r="E343" s="946"/>
      <c r="F343" s="946"/>
      <c r="G343" s="946"/>
      <c r="H343" s="946"/>
      <c r="I343" s="946"/>
      <c r="J343" s="946"/>
      <c r="K343" s="946"/>
      <c r="L343" s="946"/>
      <c r="M343" s="946"/>
      <c r="N343" s="946"/>
      <c r="O343" s="946"/>
      <c r="P343" s="946"/>
      <c r="Q343" s="946"/>
      <c r="R343" s="946"/>
      <c r="S343" s="946"/>
      <c r="T343" s="946"/>
      <c r="U343" s="946"/>
      <c r="V343" s="946"/>
      <c r="W343" s="946"/>
      <c r="X343" s="946"/>
      <c r="Y343" s="946"/>
      <c r="Z343" s="946"/>
      <c r="AA343" s="946"/>
      <c r="AB343" s="946"/>
      <c r="AC343" s="946"/>
      <c r="AD343" s="947"/>
      <c r="AE343" s="12"/>
      <c r="AF343" s="122"/>
    </row>
    <row r="344" spans="1:175" s="72" customFormat="1" ht="15" customHeight="1">
      <c r="A344" s="131"/>
      <c r="B344" s="624" t="str">
        <f>IF(DT340=0,"", IF(DT340=1,_xlfn.CONCAT("Error: Verificar sumas en el numeral ",DV340,"."),_xlfn.CONCAT("Error: Verificar sumas en los numerales ",DV340)))</f>
        <v/>
      </c>
      <c r="C344" s="624"/>
      <c r="D344" s="624"/>
      <c r="E344" s="624"/>
      <c r="F344" s="624"/>
      <c r="G344" s="624"/>
      <c r="H344" s="624"/>
      <c r="I344" s="624"/>
      <c r="J344" s="624"/>
      <c r="K344" s="624"/>
      <c r="L344" s="624"/>
      <c r="M344" s="624"/>
      <c r="N344" s="624"/>
      <c r="O344" s="624"/>
      <c r="P344" s="624"/>
      <c r="Q344" s="624"/>
      <c r="R344" s="624"/>
      <c r="S344" s="624"/>
      <c r="T344" s="624"/>
      <c r="U344" s="624"/>
      <c r="V344" s="624"/>
      <c r="W344" s="624"/>
      <c r="X344" s="624"/>
      <c r="Y344" s="624"/>
      <c r="Z344" s="624"/>
      <c r="AA344" s="624"/>
      <c r="AB344" s="624"/>
      <c r="AC344" s="624"/>
      <c r="AD344" s="624"/>
      <c r="AE344" s="12"/>
      <c r="AF344" s="122"/>
    </row>
    <row r="345" spans="1:175" s="72" customFormat="1" ht="15" customHeight="1">
      <c r="A345" s="131"/>
      <c r="B345" s="624" t="str">
        <f>IF(EV331=0,"","Error: Verificar la información registrada tomando en cuenta la instrucción 1.")</f>
        <v/>
      </c>
      <c r="C345" s="624"/>
      <c r="D345" s="624"/>
      <c r="E345" s="624"/>
      <c r="F345" s="624"/>
      <c r="G345" s="624"/>
      <c r="H345" s="624"/>
      <c r="I345" s="624"/>
      <c r="J345" s="624"/>
      <c r="K345" s="624"/>
      <c r="L345" s="624"/>
      <c r="M345" s="624"/>
      <c r="N345" s="624"/>
      <c r="O345" s="624"/>
      <c r="P345" s="624"/>
      <c r="Q345" s="624"/>
      <c r="R345" s="624"/>
      <c r="S345" s="624"/>
      <c r="T345" s="624"/>
      <c r="U345" s="624"/>
      <c r="V345" s="624"/>
      <c r="W345" s="624"/>
      <c r="X345" s="624"/>
      <c r="Y345" s="624"/>
      <c r="Z345" s="624"/>
      <c r="AA345" s="624"/>
      <c r="AB345" s="624"/>
      <c r="AC345" s="624"/>
      <c r="AD345" s="624"/>
      <c r="AE345" s="12"/>
      <c r="AF345" s="122"/>
    </row>
    <row r="346" spans="1:175" s="72" customFormat="1" ht="15" customHeight="1">
      <c r="A346" s="131"/>
      <c r="B346" s="756" t="str">
        <f>IF(FS340=0,"","Alerta: Verificar la información registrada tomando en cuenta la instrucción 2.")</f>
        <v/>
      </c>
      <c r="C346" s="756"/>
      <c r="D346" s="756"/>
      <c r="E346" s="756"/>
      <c r="F346" s="756"/>
      <c r="G346" s="756"/>
      <c r="H346" s="756"/>
      <c r="I346" s="756"/>
      <c r="J346" s="756"/>
      <c r="K346" s="756"/>
      <c r="L346" s="756"/>
      <c r="M346" s="756"/>
      <c r="N346" s="756"/>
      <c r="O346" s="756"/>
      <c r="P346" s="756"/>
      <c r="Q346" s="756"/>
      <c r="R346" s="756"/>
      <c r="S346" s="756"/>
      <c r="T346" s="756"/>
      <c r="U346" s="756"/>
      <c r="V346" s="756"/>
      <c r="W346" s="756"/>
      <c r="X346" s="756"/>
      <c r="Y346" s="756"/>
      <c r="Z346" s="756"/>
      <c r="AA346" s="756"/>
      <c r="AB346" s="756"/>
      <c r="AC346" s="756"/>
      <c r="AD346" s="756"/>
      <c r="AE346" s="12"/>
      <c r="AF346" s="122"/>
    </row>
    <row r="347" spans="1:175" s="72" customFormat="1" ht="15" customHeight="1">
      <c r="A347" s="131"/>
      <c r="B347" s="756" t="str">
        <f>IF(FU328=0,"","Alerta: Debe justificar el uso de NS argumentando el estado de la información desconocida.")</f>
        <v/>
      </c>
      <c r="C347" s="756"/>
      <c r="D347" s="756"/>
      <c r="E347" s="756"/>
      <c r="F347" s="756"/>
      <c r="G347" s="756"/>
      <c r="H347" s="756"/>
      <c r="I347" s="756"/>
      <c r="J347" s="756"/>
      <c r="K347" s="756"/>
      <c r="L347" s="756"/>
      <c r="M347" s="756"/>
      <c r="N347" s="756"/>
      <c r="O347" s="756"/>
      <c r="P347" s="756"/>
      <c r="Q347" s="756"/>
      <c r="R347" s="756"/>
      <c r="S347" s="756"/>
      <c r="T347" s="756"/>
      <c r="U347" s="756"/>
      <c r="V347" s="756"/>
      <c r="W347" s="756"/>
      <c r="X347" s="756"/>
      <c r="Y347" s="756"/>
      <c r="Z347" s="756"/>
      <c r="AA347" s="756"/>
      <c r="AB347" s="756"/>
      <c r="AC347" s="756"/>
      <c r="AD347" s="756"/>
      <c r="AE347" s="12"/>
      <c r="AF347" s="122"/>
    </row>
    <row r="348" spans="1:175" s="72" customFormat="1" ht="15" customHeight="1">
      <c r="A348" s="131"/>
      <c r="B348" s="625" t="str">
        <f>IF(OR(AH322=AJ322,AH322=AL322),"","Error: Debe completar toda la información requerida.")</f>
        <v/>
      </c>
      <c r="C348" s="625"/>
      <c r="D348" s="625"/>
      <c r="E348" s="625"/>
      <c r="F348" s="625"/>
      <c r="G348" s="625"/>
      <c r="H348" s="625"/>
      <c r="I348" s="625"/>
      <c r="J348" s="625"/>
      <c r="K348" s="625"/>
      <c r="L348" s="625"/>
      <c r="M348" s="625"/>
      <c r="N348" s="625"/>
      <c r="O348" s="625"/>
      <c r="P348" s="625"/>
      <c r="Q348" s="625"/>
      <c r="R348" s="625"/>
      <c r="S348" s="625"/>
      <c r="T348" s="625"/>
      <c r="U348" s="625"/>
      <c r="V348" s="625"/>
      <c r="W348" s="625"/>
      <c r="X348" s="625"/>
      <c r="Y348" s="625"/>
      <c r="Z348" s="625"/>
      <c r="AA348" s="625"/>
      <c r="AB348" s="625"/>
      <c r="AC348" s="625"/>
      <c r="AD348" s="625"/>
      <c r="AE348" s="12"/>
      <c r="AF348" s="122"/>
    </row>
    <row r="349" spans="1:175" s="72" customFormat="1" ht="15" customHeight="1">
      <c r="A349" s="131"/>
      <c r="B349" s="15"/>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c r="AA349" s="34"/>
      <c r="AB349" s="34"/>
      <c r="AC349" s="34"/>
      <c r="AD349" s="34"/>
      <c r="AE349" s="12"/>
      <c r="AF349" s="122"/>
    </row>
    <row r="350" spans="1:175" s="72" customFormat="1" ht="36" customHeight="1">
      <c r="A350" s="131" t="s">
        <v>823</v>
      </c>
      <c r="B350" s="688" t="s">
        <v>1013</v>
      </c>
      <c r="C350" s="688"/>
      <c r="D350" s="688"/>
      <c r="E350" s="688"/>
      <c r="F350" s="688"/>
      <c r="G350" s="688"/>
      <c r="H350" s="688"/>
      <c r="I350" s="688"/>
      <c r="J350" s="688"/>
      <c r="K350" s="688"/>
      <c r="L350" s="688"/>
      <c r="M350" s="688"/>
      <c r="N350" s="688"/>
      <c r="O350" s="688"/>
      <c r="P350" s="688"/>
      <c r="Q350" s="688"/>
      <c r="R350" s="688"/>
      <c r="S350" s="688"/>
      <c r="T350" s="688"/>
      <c r="U350" s="688"/>
      <c r="V350" s="688"/>
      <c r="W350" s="688"/>
      <c r="X350" s="688"/>
      <c r="Y350" s="688"/>
      <c r="Z350" s="688"/>
      <c r="AA350" s="688"/>
      <c r="AB350" s="688"/>
      <c r="AC350" s="688"/>
      <c r="AD350" s="688"/>
      <c r="AE350" s="12"/>
      <c r="AF350" s="122"/>
      <c r="AH350" s="627" t="s">
        <v>7211</v>
      </c>
      <c r="AI350" s="627"/>
      <c r="AJ350" s="627" t="s">
        <v>7212</v>
      </c>
      <c r="AK350" s="627"/>
      <c r="AL350" s="627" t="s">
        <v>7213</v>
      </c>
      <c r="AM350" s="627"/>
    </row>
    <row r="351" spans="1:175" s="226" customFormat="1" ht="24" customHeight="1">
      <c r="A351" s="167"/>
      <c r="B351" s="181"/>
      <c r="C351" s="578" t="s">
        <v>1106</v>
      </c>
      <c r="D351" s="578"/>
      <c r="E351" s="578"/>
      <c r="F351" s="578"/>
      <c r="G351" s="578"/>
      <c r="H351" s="578"/>
      <c r="I351" s="578"/>
      <c r="J351" s="578"/>
      <c r="K351" s="578"/>
      <c r="L351" s="578"/>
      <c r="M351" s="578"/>
      <c r="N351" s="578"/>
      <c r="O351" s="578"/>
      <c r="P351" s="578"/>
      <c r="Q351" s="578"/>
      <c r="R351" s="578"/>
      <c r="S351" s="578"/>
      <c r="T351" s="578"/>
      <c r="U351" s="578"/>
      <c r="V351" s="578"/>
      <c r="W351" s="578"/>
      <c r="X351" s="578"/>
      <c r="Y351" s="578"/>
      <c r="Z351" s="578"/>
      <c r="AA351" s="578"/>
      <c r="AB351" s="578"/>
      <c r="AC351" s="578"/>
      <c r="AD351" s="578"/>
      <c r="AE351" s="44"/>
      <c r="AF351" s="225"/>
      <c r="AH351" s="907">
        <f>COUNTBLANK(D359:AD414)</f>
        <v>1511</v>
      </c>
      <c r="AI351" s="907"/>
      <c r="AJ351" s="627">
        <v>1511</v>
      </c>
      <c r="AK351" s="627"/>
      <c r="AL351" s="627"/>
      <c r="AM351" s="627"/>
    </row>
    <row r="352" spans="1:175" s="72" customFormat="1" ht="24" customHeight="1">
      <c r="A352" s="121"/>
      <c r="B352" s="144"/>
      <c r="C352" s="671" t="s">
        <v>553</v>
      </c>
      <c r="D352" s="671"/>
      <c r="E352" s="671"/>
      <c r="F352" s="671"/>
      <c r="G352" s="671"/>
      <c r="H352" s="671"/>
      <c r="I352" s="671"/>
      <c r="J352" s="671"/>
      <c r="K352" s="671"/>
      <c r="L352" s="671"/>
      <c r="M352" s="671"/>
      <c r="N352" s="671"/>
      <c r="O352" s="671"/>
      <c r="P352" s="671"/>
      <c r="Q352" s="671"/>
      <c r="R352" s="671"/>
      <c r="S352" s="671"/>
      <c r="T352" s="671"/>
      <c r="U352" s="671"/>
      <c r="V352" s="671"/>
      <c r="W352" s="671"/>
      <c r="X352" s="671"/>
      <c r="Y352" s="671"/>
      <c r="Z352" s="671"/>
      <c r="AA352" s="671"/>
      <c r="AB352" s="671"/>
      <c r="AC352" s="671"/>
      <c r="AD352" s="671"/>
      <c r="AE352" s="12"/>
      <c r="AF352" s="122"/>
    </row>
    <row r="353" spans="1:181" s="72" customFormat="1" ht="36" customHeight="1">
      <c r="A353" s="121"/>
      <c r="B353" s="15"/>
      <c r="C353" s="578" t="s">
        <v>1094</v>
      </c>
      <c r="D353" s="578"/>
      <c r="E353" s="578"/>
      <c r="F353" s="578"/>
      <c r="G353" s="578"/>
      <c r="H353" s="578"/>
      <c r="I353" s="578"/>
      <c r="J353" s="578"/>
      <c r="K353" s="578"/>
      <c r="L353" s="578"/>
      <c r="M353" s="578"/>
      <c r="N353" s="578"/>
      <c r="O353" s="578"/>
      <c r="P353" s="578"/>
      <c r="Q353" s="578"/>
      <c r="R353" s="578"/>
      <c r="S353" s="578"/>
      <c r="T353" s="578"/>
      <c r="U353" s="578"/>
      <c r="V353" s="578"/>
      <c r="W353" s="578"/>
      <c r="X353" s="578"/>
      <c r="Y353" s="578"/>
      <c r="Z353" s="578"/>
      <c r="AA353" s="578"/>
      <c r="AB353" s="578"/>
      <c r="AC353" s="578"/>
      <c r="AD353" s="578"/>
      <c r="AE353"/>
      <c r="AF353" s="122"/>
    </row>
    <row r="354" spans="1:181" s="72" customFormat="1" ht="48" customHeight="1">
      <c r="A354" s="121"/>
      <c r="B354" s="15"/>
      <c r="C354" s="671" t="s">
        <v>1014</v>
      </c>
      <c r="D354" s="671"/>
      <c r="E354" s="671"/>
      <c r="F354" s="671"/>
      <c r="G354" s="671"/>
      <c r="H354" s="671"/>
      <c r="I354" s="671"/>
      <c r="J354" s="671"/>
      <c r="K354" s="671"/>
      <c r="L354" s="671"/>
      <c r="M354" s="671"/>
      <c r="N354" s="671"/>
      <c r="O354" s="671"/>
      <c r="P354" s="671"/>
      <c r="Q354" s="671"/>
      <c r="R354" s="671"/>
      <c r="S354" s="671"/>
      <c r="T354" s="671"/>
      <c r="U354" s="671"/>
      <c r="V354" s="671"/>
      <c r="W354" s="671"/>
      <c r="X354" s="671"/>
      <c r="Y354" s="671"/>
      <c r="Z354" s="671"/>
      <c r="AA354" s="671"/>
      <c r="AB354" s="671"/>
      <c r="AC354" s="671"/>
      <c r="AD354" s="671"/>
      <c r="AE354"/>
      <c r="AF354" s="122"/>
    </row>
    <row r="355" spans="1:181" s="72" customFormat="1" ht="15" customHeight="1">
      <c r="A355" s="131"/>
      <c r="B355" s="15"/>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4"/>
      <c r="AC355" s="34"/>
      <c r="AD355" s="34"/>
      <c r="AE355" s="12"/>
      <c r="AF355" s="122"/>
    </row>
    <row r="356" spans="1:181" ht="24" customHeight="1">
      <c r="C356" s="670" t="s">
        <v>535</v>
      </c>
      <c r="D356" s="670"/>
      <c r="E356" s="670"/>
      <c r="F356" s="670"/>
      <c r="G356" s="670"/>
      <c r="H356" s="670"/>
      <c r="I356" s="670"/>
      <c r="J356" s="558" t="s">
        <v>551</v>
      </c>
      <c r="K356" s="558"/>
      <c r="L356" s="558"/>
      <c r="M356" s="558"/>
      <c r="N356" s="558"/>
      <c r="O356" s="558"/>
      <c r="P356" s="558"/>
      <c r="Q356" s="558"/>
      <c r="R356" s="558"/>
      <c r="S356" s="558"/>
      <c r="T356" s="558"/>
      <c r="U356" s="558"/>
      <c r="V356" s="558"/>
      <c r="W356" s="558"/>
      <c r="X356" s="558"/>
      <c r="Y356" s="558"/>
      <c r="Z356" s="558"/>
      <c r="AA356" s="558"/>
      <c r="AB356" s="558"/>
      <c r="AC356" s="558"/>
      <c r="AD356" s="558"/>
      <c r="EA356" s="639" t="s">
        <v>7265</v>
      </c>
      <c r="EB356" s="640"/>
      <c r="EC356" s="640"/>
      <c r="ED356" s="640"/>
      <c r="EE356" s="640"/>
      <c r="EF356" s="640"/>
      <c r="EG356" s="640"/>
      <c r="EH356" s="640"/>
      <c r="EI356" s="640"/>
      <c r="EJ356" s="640"/>
      <c r="EK356" s="640"/>
      <c r="EL356" s="640"/>
      <c r="EM356" s="640"/>
      <c r="EN356" s="640"/>
      <c r="EO356" s="640"/>
      <c r="EP356" s="640"/>
      <c r="EQ356" s="640"/>
      <c r="ER356" s="640"/>
      <c r="ES356" s="640"/>
      <c r="ET356" s="640"/>
      <c r="EU356" s="640"/>
      <c r="EV356" s="641"/>
      <c r="EX356" s="639" t="s">
        <v>7251</v>
      </c>
      <c r="EY356" s="640"/>
      <c r="EZ356" s="640"/>
      <c r="FA356" s="640"/>
      <c r="FB356" s="640"/>
      <c r="FC356" s="640"/>
      <c r="FD356" s="640"/>
      <c r="FE356" s="640"/>
      <c r="FF356" s="640"/>
      <c r="FG356" s="640"/>
      <c r="FH356" s="640"/>
      <c r="FI356" s="640"/>
      <c r="FJ356" s="640"/>
      <c r="FK356" s="640"/>
      <c r="FL356" s="640"/>
      <c r="FM356" s="640"/>
      <c r="FN356" s="640"/>
      <c r="FO356" s="640"/>
      <c r="FP356" s="640"/>
      <c r="FQ356" s="640"/>
      <c r="FR356" s="640"/>
      <c r="FS356" s="641"/>
    </row>
    <row r="357" spans="1:181" ht="120" customHeight="1">
      <c r="C357" s="670"/>
      <c r="D357" s="670"/>
      <c r="E357" s="670"/>
      <c r="F357" s="670"/>
      <c r="G357" s="670"/>
      <c r="H357" s="670"/>
      <c r="I357" s="670"/>
      <c r="J357" s="901" t="s">
        <v>113</v>
      </c>
      <c r="K357" s="902" t="s">
        <v>342</v>
      </c>
      <c r="L357" s="902" t="s">
        <v>343</v>
      </c>
      <c r="M357" s="904" t="s">
        <v>344</v>
      </c>
      <c r="N357" s="905"/>
      <c r="O357" s="906"/>
      <c r="P357" s="776" t="s">
        <v>1950</v>
      </c>
      <c r="Q357" s="948"/>
      <c r="R357" s="777"/>
      <c r="S357" s="776" t="s">
        <v>345</v>
      </c>
      <c r="T357" s="948"/>
      <c r="U357" s="777"/>
      <c r="V357" s="776" t="s">
        <v>346</v>
      </c>
      <c r="W357" s="948"/>
      <c r="X357" s="777"/>
      <c r="Y357" s="904" t="s">
        <v>347</v>
      </c>
      <c r="Z357" s="905"/>
      <c r="AA357" s="906"/>
      <c r="AB357" s="904" t="s">
        <v>552</v>
      </c>
      <c r="AC357" s="905"/>
      <c r="AD357" s="906"/>
      <c r="AH357" s="627" t="s">
        <v>7220</v>
      </c>
      <c r="AI357" s="627"/>
      <c r="AJ357" s="627"/>
      <c r="AK357" s="627"/>
      <c r="AL357" s="627"/>
      <c r="AM357" s="627"/>
      <c r="AN357" s="627"/>
      <c r="AO357" s="639"/>
      <c r="AP357" s="273"/>
      <c r="AQ357" s="641" t="s">
        <v>7286</v>
      </c>
      <c r="AR357" s="627"/>
      <c r="AS357" s="627"/>
      <c r="AT357" s="627"/>
      <c r="AU357" s="627"/>
      <c r="AV357" s="627"/>
      <c r="AW357" s="627"/>
      <c r="AX357" s="627"/>
      <c r="AY357" s="273"/>
      <c r="AZ357" s="627" t="s">
        <v>7287</v>
      </c>
      <c r="BA357" s="627"/>
      <c r="BB357" s="627"/>
      <c r="BC357" s="627"/>
      <c r="BD357" s="627"/>
      <c r="BE357" s="627"/>
      <c r="BF357" s="627"/>
      <c r="BG357" s="627"/>
      <c r="BH357" s="273"/>
      <c r="BI357" s="627" t="s">
        <v>7288</v>
      </c>
      <c r="BJ357" s="627"/>
      <c r="BK357" s="627"/>
      <c r="BL357" s="627"/>
      <c r="BM357" s="627"/>
      <c r="BN357" s="627"/>
      <c r="BO357" s="627"/>
      <c r="BP357" s="627"/>
      <c r="BQ357" s="273"/>
      <c r="BR357" s="627" t="s">
        <v>7289</v>
      </c>
      <c r="BS357" s="627"/>
      <c r="BT357" s="627"/>
      <c r="BU357" s="627"/>
      <c r="BV357" s="627"/>
      <c r="BW357" s="627"/>
      <c r="BX357" s="627"/>
      <c r="BY357" s="627"/>
      <c r="BZ357" s="273"/>
      <c r="CA357" s="627" t="s">
        <v>7290</v>
      </c>
      <c r="CB357" s="627"/>
      <c r="CC357" s="627"/>
      <c r="CD357" s="627"/>
      <c r="CE357" s="627"/>
      <c r="CF357" s="627"/>
      <c r="CG357" s="627"/>
      <c r="CH357" s="627"/>
      <c r="CI357" s="273"/>
      <c r="CJ357" s="627" t="s">
        <v>7291</v>
      </c>
      <c r="CK357" s="627"/>
      <c r="CL357" s="627"/>
      <c r="CM357" s="627"/>
      <c r="CN357" s="627"/>
      <c r="CO357" s="627"/>
      <c r="CP357" s="627"/>
      <c r="CQ357" s="627"/>
      <c r="CR357" s="273"/>
      <c r="CS357" s="627" t="s">
        <v>7292</v>
      </c>
      <c r="CT357" s="627"/>
      <c r="CU357" s="627"/>
      <c r="CV357" s="627"/>
      <c r="CW357" s="627"/>
      <c r="CX357" s="627"/>
      <c r="CY357" s="627"/>
      <c r="CZ357" s="627"/>
      <c r="DA357" s="273"/>
      <c r="DB357" s="627" t="s">
        <v>7293</v>
      </c>
      <c r="DC357" s="627"/>
      <c r="DD357" s="627"/>
      <c r="DE357" s="627"/>
      <c r="DF357" s="627"/>
      <c r="DG357" s="627"/>
      <c r="DH357" s="627"/>
      <c r="DI357" s="627"/>
      <c r="DJ357" s="273"/>
      <c r="DK357" s="627" t="s">
        <v>7294</v>
      </c>
      <c r="DL357" s="627"/>
      <c r="DM357" s="627"/>
      <c r="DN357" s="627"/>
      <c r="DO357" s="627"/>
      <c r="DP357" s="627"/>
      <c r="DQ357" s="627"/>
      <c r="DR357" s="627"/>
      <c r="DS357" s="273"/>
      <c r="DT357" s="747" t="s">
        <v>7224</v>
      </c>
      <c r="DU357" s="747"/>
      <c r="DV357" s="747"/>
      <c r="DW357" s="747"/>
      <c r="DX357" s="747"/>
      <c r="DY357" s="748"/>
      <c r="EA357" s="901" t="s">
        <v>7248</v>
      </c>
      <c r="EB357" s="901" t="s">
        <v>113</v>
      </c>
      <c r="EC357" s="902" t="s">
        <v>342</v>
      </c>
      <c r="ED357" s="902" t="s">
        <v>343</v>
      </c>
      <c r="EE357" s="904" t="s">
        <v>344</v>
      </c>
      <c r="EF357" s="905"/>
      <c r="EG357" s="906"/>
      <c r="EH357" s="904" t="s">
        <v>1950</v>
      </c>
      <c r="EI357" s="905"/>
      <c r="EJ357" s="906"/>
      <c r="EK357" s="904" t="s">
        <v>345</v>
      </c>
      <c r="EL357" s="905"/>
      <c r="EM357" s="906"/>
      <c r="EN357" s="904" t="s">
        <v>346</v>
      </c>
      <c r="EO357" s="905"/>
      <c r="EP357" s="906"/>
      <c r="EQ357" s="904" t="s">
        <v>347</v>
      </c>
      <c r="ER357" s="905"/>
      <c r="ES357" s="906"/>
      <c r="ET357" s="904" t="s">
        <v>552</v>
      </c>
      <c r="EU357" s="905"/>
      <c r="EV357" s="906"/>
      <c r="EX357" s="901" t="s">
        <v>7227</v>
      </c>
      <c r="EY357" s="901" t="s">
        <v>113</v>
      </c>
      <c r="EZ357" s="902" t="s">
        <v>342</v>
      </c>
      <c r="FA357" s="902" t="s">
        <v>343</v>
      </c>
      <c r="FB357" s="904" t="s">
        <v>344</v>
      </c>
      <c r="FC357" s="905"/>
      <c r="FD357" s="906"/>
      <c r="FE357" s="904" t="s">
        <v>1950</v>
      </c>
      <c r="FF357" s="905"/>
      <c r="FG357" s="906"/>
      <c r="FH357" s="904" t="s">
        <v>345</v>
      </c>
      <c r="FI357" s="905"/>
      <c r="FJ357" s="906"/>
      <c r="FK357" s="904" t="s">
        <v>346</v>
      </c>
      <c r="FL357" s="905"/>
      <c r="FM357" s="906"/>
      <c r="FN357" s="904" t="s">
        <v>347</v>
      </c>
      <c r="FO357" s="905"/>
      <c r="FP357" s="906"/>
      <c r="FQ357" s="904" t="s">
        <v>552</v>
      </c>
      <c r="FR357" s="905"/>
      <c r="FS357" s="906"/>
    </row>
    <row r="358" spans="1:181" ht="48" customHeight="1">
      <c r="C358" s="670"/>
      <c r="D358" s="670"/>
      <c r="E358" s="670"/>
      <c r="F358" s="670"/>
      <c r="G358" s="670"/>
      <c r="H358" s="670"/>
      <c r="I358" s="670"/>
      <c r="J358" s="822"/>
      <c r="K358" s="903"/>
      <c r="L358" s="903"/>
      <c r="M358" s="97" t="s">
        <v>350</v>
      </c>
      <c r="N358" s="111" t="s">
        <v>342</v>
      </c>
      <c r="O358" s="111" t="s">
        <v>343</v>
      </c>
      <c r="P358" s="97" t="s">
        <v>350</v>
      </c>
      <c r="Q358" s="111" t="s">
        <v>342</v>
      </c>
      <c r="R358" s="111" t="s">
        <v>343</v>
      </c>
      <c r="S358" s="97" t="s">
        <v>350</v>
      </c>
      <c r="T358" s="111" t="s">
        <v>342</v>
      </c>
      <c r="U358" s="111" t="s">
        <v>343</v>
      </c>
      <c r="V358" s="97" t="s">
        <v>350</v>
      </c>
      <c r="W358" s="111" t="s">
        <v>342</v>
      </c>
      <c r="X358" s="111" t="s">
        <v>343</v>
      </c>
      <c r="Y358" s="97" t="s">
        <v>350</v>
      </c>
      <c r="Z358" s="111" t="s">
        <v>342</v>
      </c>
      <c r="AA358" s="111" t="s">
        <v>343</v>
      </c>
      <c r="AB358" s="97" t="s">
        <v>350</v>
      </c>
      <c r="AC358" s="111" t="s">
        <v>342</v>
      </c>
      <c r="AD358" s="111" t="s">
        <v>343</v>
      </c>
      <c r="AH358" s="627" t="s">
        <v>7220</v>
      </c>
      <c r="AI358" s="627"/>
      <c r="AJ358" s="627" t="s">
        <v>7221</v>
      </c>
      <c r="AK358" s="627"/>
      <c r="AL358" s="627" t="s">
        <v>7222</v>
      </c>
      <c r="AM358" s="627"/>
      <c r="AN358" s="627" t="s">
        <v>7223</v>
      </c>
      <c r="AO358" s="639"/>
      <c r="AP358" s="274"/>
      <c r="AQ358" s="641" t="s">
        <v>7220</v>
      </c>
      <c r="AR358" s="627"/>
      <c r="AS358" s="627" t="s">
        <v>7221</v>
      </c>
      <c r="AT358" s="627"/>
      <c r="AU358" s="627" t="s">
        <v>7222</v>
      </c>
      <c r="AV358" s="627"/>
      <c r="AW358" s="627" t="s">
        <v>7223</v>
      </c>
      <c r="AX358" s="627"/>
      <c r="AY358" s="274"/>
      <c r="AZ358" s="627" t="s">
        <v>7220</v>
      </c>
      <c r="BA358" s="627"/>
      <c r="BB358" s="627" t="s">
        <v>7221</v>
      </c>
      <c r="BC358" s="627"/>
      <c r="BD358" s="627" t="s">
        <v>7222</v>
      </c>
      <c r="BE358" s="627"/>
      <c r="BF358" s="627" t="s">
        <v>7223</v>
      </c>
      <c r="BG358" s="627"/>
      <c r="BH358" s="274"/>
      <c r="BI358" s="627" t="s">
        <v>7220</v>
      </c>
      <c r="BJ358" s="627"/>
      <c r="BK358" s="627" t="s">
        <v>7221</v>
      </c>
      <c r="BL358" s="627"/>
      <c r="BM358" s="627" t="s">
        <v>7222</v>
      </c>
      <c r="BN358" s="627"/>
      <c r="BO358" s="627" t="s">
        <v>7223</v>
      </c>
      <c r="BP358" s="627"/>
      <c r="BQ358" s="274"/>
      <c r="BR358" s="627" t="s">
        <v>7220</v>
      </c>
      <c r="BS358" s="627"/>
      <c r="BT358" s="627" t="s">
        <v>7221</v>
      </c>
      <c r="BU358" s="627"/>
      <c r="BV358" s="627" t="s">
        <v>7222</v>
      </c>
      <c r="BW358" s="627"/>
      <c r="BX358" s="627" t="s">
        <v>7223</v>
      </c>
      <c r="BY358" s="627"/>
      <c r="BZ358" s="274"/>
      <c r="CA358" s="627" t="s">
        <v>7220</v>
      </c>
      <c r="CB358" s="627"/>
      <c r="CC358" s="627" t="s">
        <v>7221</v>
      </c>
      <c r="CD358" s="627"/>
      <c r="CE358" s="627" t="s">
        <v>7222</v>
      </c>
      <c r="CF358" s="627"/>
      <c r="CG358" s="627" t="s">
        <v>7223</v>
      </c>
      <c r="CH358" s="627"/>
      <c r="CI358" s="274"/>
      <c r="CJ358" s="627" t="s">
        <v>7220</v>
      </c>
      <c r="CK358" s="627"/>
      <c r="CL358" s="627" t="s">
        <v>7221</v>
      </c>
      <c r="CM358" s="627"/>
      <c r="CN358" s="627" t="s">
        <v>7222</v>
      </c>
      <c r="CO358" s="627"/>
      <c r="CP358" s="627" t="s">
        <v>7223</v>
      </c>
      <c r="CQ358" s="627"/>
      <c r="CR358" s="274"/>
      <c r="CS358" s="627" t="s">
        <v>7220</v>
      </c>
      <c r="CT358" s="627"/>
      <c r="CU358" s="627" t="s">
        <v>7221</v>
      </c>
      <c r="CV358" s="627"/>
      <c r="CW358" s="627" t="s">
        <v>7222</v>
      </c>
      <c r="CX358" s="627"/>
      <c r="CY358" s="627" t="s">
        <v>7223</v>
      </c>
      <c r="CZ358" s="627"/>
      <c r="DA358" s="274"/>
      <c r="DB358" s="627" t="s">
        <v>7220</v>
      </c>
      <c r="DC358" s="627"/>
      <c r="DD358" s="627" t="s">
        <v>7221</v>
      </c>
      <c r="DE358" s="627"/>
      <c r="DF358" s="627" t="s">
        <v>7222</v>
      </c>
      <c r="DG358" s="627"/>
      <c r="DH358" s="627" t="s">
        <v>7223</v>
      </c>
      <c r="DI358" s="627"/>
      <c r="DJ358" s="274"/>
      <c r="DK358" s="627" t="s">
        <v>7220</v>
      </c>
      <c r="DL358" s="627"/>
      <c r="DM358" s="627" t="s">
        <v>7221</v>
      </c>
      <c r="DN358" s="627"/>
      <c r="DO358" s="627" t="s">
        <v>7222</v>
      </c>
      <c r="DP358" s="627"/>
      <c r="DQ358" s="627" t="s">
        <v>7223</v>
      </c>
      <c r="DR358" s="627"/>
      <c r="DS358" s="274"/>
      <c r="DT358" s="747" t="s">
        <v>7225</v>
      </c>
      <c r="DU358" s="748"/>
      <c r="DV358" s="639" t="s">
        <v>7226</v>
      </c>
      <c r="DW358" s="641"/>
      <c r="DX358" s="639" t="s">
        <v>7227</v>
      </c>
      <c r="DY358" s="641"/>
      <c r="EA358" s="822"/>
      <c r="EB358" s="822"/>
      <c r="EC358" s="903"/>
      <c r="ED358" s="903"/>
      <c r="EE358" s="97" t="s">
        <v>350</v>
      </c>
      <c r="EF358" s="111" t="s">
        <v>342</v>
      </c>
      <c r="EG358" s="111" t="s">
        <v>343</v>
      </c>
      <c r="EH358" s="97" t="s">
        <v>350</v>
      </c>
      <c r="EI358" s="111" t="s">
        <v>342</v>
      </c>
      <c r="EJ358" s="111" t="s">
        <v>343</v>
      </c>
      <c r="EK358" s="97" t="s">
        <v>350</v>
      </c>
      <c r="EL358" s="111" t="s">
        <v>342</v>
      </c>
      <c r="EM358" s="111" t="s">
        <v>343</v>
      </c>
      <c r="EN358" s="97" t="s">
        <v>350</v>
      </c>
      <c r="EO358" s="111" t="s">
        <v>342</v>
      </c>
      <c r="EP358" s="111" t="s">
        <v>343</v>
      </c>
      <c r="EQ358" s="97" t="s">
        <v>350</v>
      </c>
      <c r="ER358" s="111" t="s">
        <v>342</v>
      </c>
      <c r="ES358" s="111" t="s">
        <v>343</v>
      </c>
      <c r="ET358" s="97" t="s">
        <v>350</v>
      </c>
      <c r="EU358" s="111" t="s">
        <v>342</v>
      </c>
      <c r="EV358" s="111" t="s">
        <v>343</v>
      </c>
      <c r="EX358" s="822"/>
      <c r="EY358" s="822"/>
      <c r="EZ358" s="903"/>
      <c r="FA358" s="903"/>
      <c r="FB358" s="97" t="s">
        <v>350</v>
      </c>
      <c r="FC358" s="111" t="s">
        <v>342</v>
      </c>
      <c r="FD358" s="111" t="s">
        <v>343</v>
      </c>
      <c r="FE358" s="97" t="s">
        <v>350</v>
      </c>
      <c r="FF358" s="111" t="s">
        <v>342</v>
      </c>
      <c r="FG358" s="111" t="s">
        <v>343</v>
      </c>
      <c r="FH358" s="97" t="s">
        <v>350</v>
      </c>
      <c r="FI358" s="111" t="s">
        <v>342</v>
      </c>
      <c r="FJ358" s="111" t="s">
        <v>343</v>
      </c>
      <c r="FK358" s="97" t="s">
        <v>350</v>
      </c>
      <c r="FL358" s="111" t="s">
        <v>342</v>
      </c>
      <c r="FM358" s="111" t="s">
        <v>343</v>
      </c>
      <c r="FN358" s="97" t="s">
        <v>350</v>
      </c>
      <c r="FO358" s="111" t="s">
        <v>342</v>
      </c>
      <c r="FP358" s="111" t="s">
        <v>343</v>
      </c>
      <c r="FQ358" s="97" t="s">
        <v>350</v>
      </c>
      <c r="FR358" s="111" t="s">
        <v>342</v>
      </c>
      <c r="FS358" s="111" t="s">
        <v>343</v>
      </c>
      <c r="FU358" s="666" t="s">
        <v>7285</v>
      </c>
      <c r="FV358" s="666"/>
      <c r="FX358" s="917" t="s">
        <v>7233</v>
      </c>
      <c r="FY358" s="917"/>
    </row>
    <row r="359" spans="1:181" ht="15" customHeight="1">
      <c r="C359" s="82" t="s">
        <v>391</v>
      </c>
      <c r="D359" s="792" t="s">
        <v>270</v>
      </c>
      <c r="E359" s="793"/>
      <c r="F359" s="793"/>
      <c r="G359" s="793"/>
      <c r="H359" s="793"/>
      <c r="I359" s="793"/>
      <c r="J359" s="433"/>
      <c r="K359" s="433"/>
      <c r="L359" s="433"/>
      <c r="M359" s="433"/>
      <c r="N359" s="433"/>
      <c r="O359" s="433"/>
      <c r="P359" s="433"/>
      <c r="Q359" s="433"/>
      <c r="R359" s="433"/>
      <c r="S359" s="433"/>
      <c r="T359" s="433"/>
      <c r="U359" s="433"/>
      <c r="V359" s="433"/>
      <c r="W359" s="433"/>
      <c r="X359" s="433"/>
      <c r="Y359" s="433"/>
      <c r="Z359" s="433"/>
      <c r="AA359" s="433"/>
      <c r="AB359" s="433"/>
      <c r="AC359" s="432"/>
      <c r="AD359" s="432"/>
      <c r="AH359" s="627">
        <f>J359</f>
        <v>0</v>
      </c>
      <c r="AI359" s="627"/>
      <c r="AJ359" s="627">
        <f>COUNTIF(K359:L359,"NS")</f>
        <v>0</v>
      </c>
      <c r="AK359" s="627"/>
      <c r="AL359" s="627">
        <f>IF(COUNTIF(K359:L359,"NA")=COUNTA($K$134:$L$135),"NA",SUM(K359:L359))</f>
        <v>0</v>
      </c>
      <c r="AM359" s="627"/>
      <c r="AN359" s="627">
        <f>IF($AH$351=$AJ$351,0,IF(OR(AND(AH359=0,AJ359&gt;0),AND(AH359="NS",AL359&gt;0),AND(AH359="NS",AJ359=0, AL359=0),AND(AH359="NA",AJ359&gt;0,AL359=0)),1,IF(OR(AND(AH359&gt;0,AJ359=2),AND(AH359="NS",AJ359=2),AND(AH359="NS",AL359=0, AJ359&gt;0), AH359=AL359),0,1)))</f>
        <v>0</v>
      </c>
      <c r="AO359" s="639"/>
      <c r="AP359" s="274"/>
      <c r="AQ359" s="641">
        <f>M359</f>
        <v>0</v>
      </c>
      <c r="AR359" s="627"/>
      <c r="AS359" s="627">
        <f>COUNTIF(N359:O359,"NS")</f>
        <v>0</v>
      </c>
      <c r="AT359" s="627"/>
      <c r="AU359" s="627">
        <f>IF(COUNTIF(N359:O359,"NA")=COUNTA($N$135:$O$135),"NA",SUM(N359:O359))</f>
        <v>0</v>
      </c>
      <c r="AV359" s="627"/>
      <c r="AW359" s="627">
        <f>IF($AH$351=$AJ$351,0,IF(OR(AND(AQ359=0,AS359&gt;0),AND(AQ359="NS",AU359&gt;0),AND(AQ359="NS",AS359=0, AU359=0),AND(AQ359="NA",AS359&gt;0,AU359=0)),1,IF(OR(AND(AQ359&gt;0,AS359=2),AND(AQ359="NS",AS359=2),AND(AQ359="NS",AU359=0, AS359&gt;0), AQ359=AU359),0,1)))</f>
        <v>0</v>
      </c>
      <c r="AX359" s="639"/>
      <c r="AY359" s="274"/>
      <c r="AZ359" s="896">
        <f>P359</f>
        <v>0</v>
      </c>
      <c r="BA359" s="627"/>
      <c r="BB359" s="627">
        <f>COUNTIF(Q359:R359,"NS")</f>
        <v>0</v>
      </c>
      <c r="BC359" s="627"/>
      <c r="BD359" s="627">
        <f>IF(COUNTIF(Q359:R359,"NA")=COUNTA($Q$135:$R$135),"NA",SUM(Q359:R359))</f>
        <v>0</v>
      </c>
      <c r="BE359" s="627"/>
      <c r="BF359" s="627">
        <f>IF($AH$351=$AJ$351,0,IF(OR(AND(AZ359=0,BB359&gt;0),AND(AZ359="NS",BD359&gt;0),AND(AZ359="NS",BB359=0, BD359=0),AND(AZ359="NA",BB359&gt;0,BD359=0)),1,IF(OR(AND(AZ359&gt;0,BB359=2),AND(AZ359="NS",BB359=2),AND(AZ359="NS",BD359=0, BB359&gt;0), AZ359=BD359),0,1)))</f>
        <v>0</v>
      </c>
      <c r="BG359" s="639"/>
      <c r="BH359" s="274"/>
      <c r="BI359" s="627">
        <f>S359</f>
        <v>0</v>
      </c>
      <c r="BJ359" s="627"/>
      <c r="BK359" s="627">
        <f>COUNTIF(T359:U359,"NS")</f>
        <v>0</v>
      </c>
      <c r="BL359" s="627"/>
      <c r="BM359" s="627">
        <f>IF(COUNTIF(T359:U359,"NA")=COUNTA($T$135:$U$135),"NA",SUM(T359:U359))</f>
        <v>0</v>
      </c>
      <c r="BN359" s="627"/>
      <c r="BO359" s="627">
        <f>IF($AH$351=$AJ$351,0,IF(OR(AND(BI359=0,BK359&gt;0),AND(BI359="NS",BM359&gt;0),AND(BI359="NS",BK359=0, BM359=0),AND(BI359="NA",BK359&gt;0,BM359=0)),1,IF(OR(AND(BI359&gt;0,BK359=2),AND(BI359="NS",BK359=2),AND(BI359="NS",BM359=0, BK359&gt;0), BI359=BM359),0,1)))</f>
        <v>0</v>
      </c>
      <c r="BP359" s="639"/>
      <c r="BQ359" s="274"/>
      <c r="BR359" s="896">
        <f>V359</f>
        <v>0</v>
      </c>
      <c r="BS359" s="627"/>
      <c r="BT359" s="627">
        <f>COUNTIF(W359:X359,"NS")</f>
        <v>0</v>
      </c>
      <c r="BU359" s="627"/>
      <c r="BV359" s="627">
        <f>IF(COUNTIF(W359:X359,"NA")=COUNTA($W$135:$X$135),"NA",SUM(W359:X359))</f>
        <v>0</v>
      </c>
      <c r="BW359" s="627"/>
      <c r="BX359" s="627">
        <f>IF($AH$351=$AJ$351,0,IF(OR(AND(BR359=0,BT359&gt;0),AND(BR359="NS",BV359&gt;0),AND(BR359="NS",BT359=0, BV359=0),AND(BR359="NA",BT359&gt;0,BV359=0)),1,IF(OR(AND(BR359&gt;0,BT359=2),AND(BR359="NS",BT359=2),AND(BR359="NS",BV359=0, BT359&gt;0), BR359=BV359),0,1)))</f>
        <v>0</v>
      </c>
      <c r="BY359" s="639"/>
      <c r="BZ359" s="274"/>
      <c r="CA359" s="627">
        <f>Y359</f>
        <v>0</v>
      </c>
      <c r="CB359" s="627"/>
      <c r="CC359" s="627">
        <f>COUNTIF(Z359:AA359,"NS")</f>
        <v>0</v>
      </c>
      <c r="CD359" s="627"/>
      <c r="CE359" s="627">
        <f>IF(COUNTIF(Z359:AA359,"NA")=COUNTA($Z$135:$AA$135),"NA",SUM(Z359:AA359))</f>
        <v>0</v>
      </c>
      <c r="CF359" s="627"/>
      <c r="CG359" s="627">
        <f>IF($AH$351=$AJ$351,0,IF(OR(AND(CA359=0,CC359&gt;0),AND(CA359="NS",CE359&gt;0),AND(CA359="NS",CC359=0, CE359=0),AND(CA359="NA",CC359&gt;0,CE359=0)),1,IF(OR(AND(CA359&gt;0,CC359=2),AND(CA359="NS",CC359=2),AND(CA359="NS",CE359=0, CC359&gt;0), CA359=CE359),0,1)))</f>
        <v>0</v>
      </c>
      <c r="CH359" s="639"/>
      <c r="CI359" s="274"/>
      <c r="CJ359" s="627">
        <f>AB359</f>
        <v>0</v>
      </c>
      <c r="CK359" s="627"/>
      <c r="CL359" s="627">
        <f>COUNTIF(AC359:AD359,"NS")</f>
        <v>0</v>
      </c>
      <c r="CM359" s="627"/>
      <c r="CN359" s="627">
        <f>IF(COUNTIF(AC359:AD359,"NA")=COUNTA($AC$135:$AD$135),"NA",SUM(AC359:AD359))</f>
        <v>0</v>
      </c>
      <c r="CO359" s="627"/>
      <c r="CP359" s="627">
        <f>IF($AH$351=$AJ$351,0,IF(OR(AND(CJ359=0,CL359&gt;0),AND(CJ359="NS",CN359&gt;0),AND(CJ359="NS",CL359=0, CN359=0),AND(CJ359="NA",CL359&gt;0,CN359=0)),1,IF(OR(AND(CJ359&gt;0,CL359=2),AND(CJ359="NS",CL359=2),AND(CJ359="NS",CN359=0, CL359&gt;0), CJ359=CN359),0,1)))</f>
        <v>0</v>
      </c>
      <c r="CQ359" s="639"/>
      <c r="CR359" s="274"/>
      <c r="CS359" s="627">
        <f>K359</f>
        <v>0</v>
      </c>
      <c r="CT359" s="627"/>
      <c r="CU359" s="627">
        <f>COUNTIF(N359,"NS")+COUNTIF(Q359,"NS")+COUNTIF(T359,"NS")+COUNTIF(W359,"NS")+COUNTIF(Z359,"NS")+COUNTIF(AC359,"NS")</f>
        <v>0</v>
      </c>
      <c r="CV359" s="627"/>
      <c r="CW359" s="627">
        <f>IF(COUNTIF(N359,"NA")+COUNTIF(Q359,"NA")+COUNTIF(T359,"NA")+COUNTIF(W359,"NA")+COUNTIF(Z359,"NA")+COUNTIF(AC359,"NA")=COUNTA($N$135,$Q$135,$T$135,$W$135,$Z$135,$AC$135),"NA",SUM(N359,Q359,T359,W359,Z359,AC359))</f>
        <v>0</v>
      </c>
      <c r="CX359" s="627"/>
      <c r="CY359" s="627">
        <f>IF($AH$351=$AJ$351,0,IF(OR(AND(CS359=0,CU359&gt;0),AND(CS359="NS",CW359&gt;0),AND(CS359="NS",CU359=0, CW359=0),AND(CS359="NA",CU359&gt;0,CW359=0)),1,IF(OR(AND(CS359&gt;0,CU359=2),AND(CS359="NS",CU359=2),AND(CS359="NS",CW359=0, CU359&gt;0), CS359=CW359),0,1)))</f>
        <v>0</v>
      </c>
      <c r="CZ359" s="639"/>
      <c r="DA359" s="274"/>
      <c r="DB359" s="627">
        <f>L359</f>
        <v>0</v>
      </c>
      <c r="DC359" s="627"/>
      <c r="DD359" s="627">
        <f>COUNTIF(O359,"NS")+COUNTIF(R359,"NS")+COUNTIF(U359,"NS")+COUNTIF(X359,"NS")+COUNTIF(AA359,"NS")+COUNTIF(AD359,"NS")</f>
        <v>0</v>
      </c>
      <c r="DE359" s="627"/>
      <c r="DF359" s="627">
        <f>IF(COUNTIF(O359,"NA")+COUNTIF(R359,"NA")+COUNTIF(U359,"NA")+COUNTIF(X359,"NA")+COUNTIF(AA359,"NA")+COUNTIF(AD359,"NA")=COUNTA($O$135,$R$135,$U$135,$X$135,$AA$135,$AD$135),"NA",SUM(O359,R359,U359,X359,AA359,AD359))</f>
        <v>0</v>
      </c>
      <c r="DG359" s="627"/>
      <c r="DH359" s="627">
        <f>IF($AH$351=$AJ$351,0,IF(OR(AND(DB359=0,DD359&gt;0),AND(DB359="NS",DF359&gt;0),AND(DB359="NS",DD359=0, DF359=0),AND(DB359="NA",DD359&gt;0,DF359=0)),1,IF(OR(AND(DB359&gt;0,DD359=2),AND(DB359="NS",DD359=2),AND(DB359="NS",DF359=0, DD359&gt;0), DB359=DF359),0,1)))</f>
        <v>0</v>
      </c>
      <c r="DI359" s="639"/>
      <c r="DJ359" s="274"/>
      <c r="DK359" s="627">
        <f>J359</f>
        <v>0</v>
      </c>
      <c r="DL359" s="627"/>
      <c r="DM359" s="896">
        <f>COUNTIF(M359,"NS")+COUNTIF(P359,"NS")+COUNTIF(S359,"NS")+COUNTIF(V359,"NS")+COUNTIF(Y359,"NS")+COUNTIF(AB359,"NS")</f>
        <v>0</v>
      </c>
      <c r="DN359" s="627"/>
      <c r="DO359" s="627">
        <f>IF(COUNTIF(M359,"NA")+COUNTIF(P359,"NA")+COUNTIF(S359,"NA")+COUNTIF(V359,"NA")+COUNTIF(Y359,"NA")+COUNTIF(AB359,"NA")=COUNTA($M$135,$P$135,$S$135,$V$135,$Y$135,$AB$135),"NA",SUM(M359,P359,S359,V359,Y359,AB359))</f>
        <v>0</v>
      </c>
      <c r="DP359" s="627"/>
      <c r="DQ359" s="627">
        <f>IF($AH$351=$AJ$351,0,IF(OR(AND(DK359=0,DM359&gt;0),AND(DK359="NS",DO359&gt;0),AND(DK359="NS",DM359=0, DO359=0),AND(DK359="NA",DM359&gt;0,DO359=0)),1,IF(OR(AND(DK359&gt;0,DM359=2),AND(DK359="NS",DM359=2),AND(DK359="NS",DO359=0, DM359&gt;0), DK359=DO359),0,1)))</f>
        <v>0</v>
      </c>
      <c r="DR359" s="639"/>
      <c r="DS359" s="274"/>
      <c r="DT359" s="747">
        <f>IF(SUM(AN359,AW359,BF359,BO359,BX359,CG359,CP359,CY359,DH359,DQ359)=0,0,1)</f>
        <v>0</v>
      </c>
      <c r="DU359" s="748"/>
      <c r="DV359" s="639" t="str">
        <f>IF(DT359=0,"",IF(SUM($DT$359:DT359)=1,DX359,IF($DT$415&gt;SUM($DT$359:DT359),_xlfn.CONCAT(", ",DX359),IF($DT$415=SUM($DT$359:DT359),_xlfn.CONCAT(" y ",DX359,".")))))</f>
        <v/>
      </c>
      <c r="DW359" s="641" t="str">
        <f>IF(DU359=0,"", IF(SUM($AN359:DU$519)=1,DX359, IF($AN$526&gt;SUM($AN359:DU$519),_xlfn.CONCAT(", ",DX359), IF($AN$526=SUM($AN359:DU$519),_xlfn.CONCAT(" y ",DX359,".")))))</f>
        <v/>
      </c>
      <c r="DX359" s="639">
        <f>_xlfn.NUMBERVALUE(C359)</f>
        <v>0</v>
      </c>
      <c r="DY359" s="641"/>
      <c r="EA359" s="112">
        <v>2.2000000000000002</v>
      </c>
      <c r="EB359" s="147">
        <f>$M$118</f>
        <v>0</v>
      </c>
      <c r="EC359" s="147">
        <f>$S$118</f>
        <v>0</v>
      </c>
      <c r="ED359" s="147">
        <f>$Y$118</f>
        <v>0</v>
      </c>
      <c r="EE359" s="147">
        <f>$M$112</f>
        <v>0</v>
      </c>
      <c r="EF359" s="147">
        <f>$S$112</f>
        <v>0</v>
      </c>
      <c r="EG359" s="147">
        <f>$Y$112</f>
        <v>0</v>
      </c>
      <c r="EH359" s="147">
        <f>$M$113</f>
        <v>0</v>
      </c>
      <c r="EI359" s="147">
        <f>$S$113</f>
        <v>0</v>
      </c>
      <c r="EJ359" s="147">
        <f>$Y$113</f>
        <v>0</v>
      </c>
      <c r="EK359" s="112">
        <f>$M$114</f>
        <v>0</v>
      </c>
      <c r="EL359" s="112">
        <f>$S$114</f>
        <v>0</v>
      </c>
      <c r="EM359" s="112">
        <f>$Y$114</f>
        <v>0</v>
      </c>
      <c r="EN359" s="112">
        <f>$M$115</f>
        <v>0</v>
      </c>
      <c r="EO359" s="112">
        <f>$S$115</f>
        <v>0</v>
      </c>
      <c r="EP359" s="112">
        <f>$Y$115</f>
        <v>0</v>
      </c>
      <c r="EQ359" s="112">
        <f>$M$116</f>
        <v>0</v>
      </c>
      <c r="ER359" s="112">
        <f>$S$116</f>
        <v>0</v>
      </c>
      <c r="ES359" s="112">
        <f>$Y$116</f>
        <v>0</v>
      </c>
      <c r="ET359" s="112">
        <f>$M$117</f>
        <v>0</v>
      </c>
      <c r="EU359" s="112">
        <f>$S$117</f>
        <v>0</v>
      </c>
      <c r="EV359" s="112">
        <f>$Y$117</f>
        <v>0</v>
      </c>
      <c r="EW359" s="72"/>
      <c r="EX359" s="112">
        <f>_xlfn.NUMBERVALUE(C359)</f>
        <v>0</v>
      </c>
      <c r="EY359" s="98">
        <f>IF($AH$351=$AJ$351,0,IF(OR(J359&lt;=EB$359,AND(EB$359&gt;0,OR(J359="NS",J359="NA"))),0,1))</f>
        <v>0</v>
      </c>
      <c r="EZ359" s="98">
        <f t="shared" ref="EZ359:FS359" si="359">IF($AH$351=$AJ$351,0,IF(OR(K359&lt;=EC$359,AND(EC$359&gt;0,OR(K359="NS",K359="NA"))),0,1))</f>
        <v>0</v>
      </c>
      <c r="FA359" s="98">
        <f t="shared" si="359"/>
        <v>0</v>
      </c>
      <c r="FB359" s="98">
        <f t="shared" si="359"/>
        <v>0</v>
      </c>
      <c r="FC359" s="98">
        <f t="shared" si="359"/>
        <v>0</v>
      </c>
      <c r="FD359" s="98">
        <f t="shared" si="359"/>
        <v>0</v>
      </c>
      <c r="FE359" s="98">
        <f t="shared" si="359"/>
        <v>0</v>
      </c>
      <c r="FF359" s="98">
        <f t="shared" si="359"/>
        <v>0</v>
      </c>
      <c r="FG359" s="98">
        <f t="shared" si="359"/>
        <v>0</v>
      </c>
      <c r="FH359" s="98">
        <f t="shared" si="359"/>
        <v>0</v>
      </c>
      <c r="FI359" s="98">
        <f t="shared" si="359"/>
        <v>0</v>
      </c>
      <c r="FJ359" s="98">
        <f t="shared" si="359"/>
        <v>0</v>
      </c>
      <c r="FK359" s="98">
        <f t="shared" si="359"/>
        <v>0</v>
      </c>
      <c r="FL359" s="98">
        <f t="shared" si="359"/>
        <v>0</v>
      </c>
      <c r="FM359" s="98">
        <f t="shared" si="359"/>
        <v>0</v>
      </c>
      <c r="FN359" s="98">
        <f t="shared" si="359"/>
        <v>0</v>
      </c>
      <c r="FO359" s="98">
        <f t="shared" si="359"/>
        <v>0</v>
      </c>
      <c r="FP359" s="98">
        <f t="shared" si="359"/>
        <v>0</v>
      </c>
      <c r="FQ359" s="98">
        <f t="shared" si="359"/>
        <v>0</v>
      </c>
      <c r="FR359" s="98">
        <f t="shared" si="359"/>
        <v>0</v>
      </c>
      <c r="FS359" s="98">
        <f t="shared" si="359"/>
        <v>0</v>
      </c>
      <c r="FT359" s="72"/>
      <c r="FU359" s="661">
        <f>IF($AH$351=$AJ$351,0,IF(COUNTIF(J359:AD414,"NS")=0,0,1))</f>
        <v>0</v>
      </c>
      <c r="FV359" s="661"/>
      <c r="FX359" s="627">
        <f>IF($AH$351=$AJ$351,0,IF(OR(AND(D359&lt;&gt;"",COUNTA(J359:AD359)=COUNTA($J$357:$L$358,$M$358:$AD$358)),AND(D359="",COUNTA(J359:AD359)=0)),0,1))</f>
        <v>0</v>
      </c>
      <c r="FY359" s="627"/>
    </row>
    <row r="360" spans="1:181" s="72" customFormat="1" ht="15" customHeight="1">
      <c r="A360" s="131"/>
      <c r="B360" s="15"/>
      <c r="C360" s="82" t="s">
        <v>66</v>
      </c>
      <c r="D360" s="792" t="str">
        <f>IF(CNGE_2026_M3_Secc1!$AH$40=CNGE_2026_M3_Secc1!$AJ$40,"",IF(CNGE_2026_M3_Secc1!D60="","",CNGE_2026_M3_Secc1!D60))</f>
        <v/>
      </c>
      <c r="E360" s="793"/>
      <c r="F360" s="793"/>
      <c r="G360" s="793"/>
      <c r="H360" s="793"/>
      <c r="I360" s="793"/>
      <c r="J360" s="433"/>
      <c r="K360" s="433"/>
      <c r="L360" s="433"/>
      <c r="M360" s="433"/>
      <c r="N360" s="433"/>
      <c r="O360" s="433"/>
      <c r="P360" s="433"/>
      <c r="Q360" s="433"/>
      <c r="R360" s="433"/>
      <c r="S360" s="433"/>
      <c r="T360" s="433"/>
      <c r="U360" s="433"/>
      <c r="V360" s="433"/>
      <c r="W360" s="433"/>
      <c r="X360" s="433"/>
      <c r="Y360" s="433"/>
      <c r="Z360" s="433"/>
      <c r="AA360" s="433"/>
      <c r="AB360" s="433"/>
      <c r="AC360" s="432"/>
      <c r="AD360" s="432"/>
      <c r="AE360" s="12"/>
      <c r="AF360" s="122"/>
      <c r="AH360" s="627">
        <f>J360</f>
        <v>0</v>
      </c>
      <c r="AI360" s="627"/>
      <c r="AJ360" s="627">
        <f>COUNTIF(K360:L360,"NS")</f>
        <v>0</v>
      </c>
      <c r="AK360" s="627"/>
      <c r="AL360" s="627">
        <f>IF(COUNTIF(K360:L360,"NA")=COUNTA($K$134:$L$135),"NA",SUM(K360:L360))</f>
        <v>0</v>
      </c>
      <c r="AM360" s="627"/>
      <c r="AN360" s="627">
        <f>IF($AH$351=$AJ$351,0,IF(OR(AND(AH360=0,AJ360&gt;0),AND(AH360="NS",AL360&gt;0),AND(AH360="NS",AJ360=0, AL360=0),AND(AH360="NA",AJ360&gt;0,AL360=0)),1,IF(OR(AND(AH360&gt;0,AJ360=2),AND(AH360="NS",AJ360=2),AND(AH360="NS",AL360=0, AJ360&gt;0), AH360=AL360),0,1)))</f>
        <v>0</v>
      </c>
      <c r="AO360" s="639"/>
      <c r="AP360" s="274"/>
      <c r="AQ360" s="641">
        <f>M360</f>
        <v>0</v>
      </c>
      <c r="AR360" s="627"/>
      <c r="AS360" s="627">
        <f>COUNTIF(N360:O360,"NS")</f>
        <v>0</v>
      </c>
      <c r="AT360" s="627"/>
      <c r="AU360" s="627">
        <f>IF(COUNTIF(N360:O360,"NA")=COUNTA($N$135:$O$135),"NA",SUM(N360:O360))</f>
        <v>0</v>
      </c>
      <c r="AV360" s="627"/>
      <c r="AW360" s="627">
        <f>IF($AH$351=$AJ$351,0,IF(OR(AND(AQ360=0,AS360&gt;0),AND(AQ360="NS",AU360&gt;0),AND(AQ360="NS",AS360=0, AU360=0),AND(AQ360="NA",AS360&gt;0,AU360=0)),1,IF(OR(AND(AQ360&gt;0,AS360=2),AND(AQ360="NS",AS360=2),AND(AQ360="NS",AU360=0, AS360&gt;0), AQ360=AU360),0,1)))</f>
        <v>0</v>
      </c>
      <c r="AX360" s="639"/>
      <c r="AY360" s="274"/>
      <c r="AZ360" s="896">
        <f>P360</f>
        <v>0</v>
      </c>
      <c r="BA360" s="627"/>
      <c r="BB360" s="627">
        <f>COUNTIF(Q360:R360,"NS")</f>
        <v>0</v>
      </c>
      <c r="BC360" s="627"/>
      <c r="BD360" s="627">
        <f>IF(COUNTIF(Q360:R360,"NA")=COUNTA($Q$135:$R$135),"NA",SUM(Q360:R360))</f>
        <v>0</v>
      </c>
      <c r="BE360" s="627"/>
      <c r="BF360" s="627">
        <f>IF($AH$351=$AJ$351,0,IF(OR(AND(AZ360=0,BB360&gt;0),AND(AZ360="NS",BD360&gt;0),AND(AZ360="NS",BB360=0, BD360=0),AND(AZ360="NA",BB360&gt;0,BD360=0)),1,IF(OR(AND(AZ360&gt;0,BB360=2),AND(AZ360="NS",BB360=2),AND(AZ360="NS",BD360=0, BB360&gt;0), AZ360=BD360),0,1)))</f>
        <v>0</v>
      </c>
      <c r="BG360" s="639"/>
      <c r="BH360" s="274"/>
      <c r="BI360" s="627">
        <f>S360</f>
        <v>0</v>
      </c>
      <c r="BJ360" s="627"/>
      <c r="BK360" s="627">
        <f>COUNTIF(T360:U360,"NS")</f>
        <v>0</v>
      </c>
      <c r="BL360" s="627"/>
      <c r="BM360" s="627">
        <f>IF(COUNTIF(T360:U360,"NA")=COUNTA($T$135:$U$135),"NA",SUM(T360:U360))</f>
        <v>0</v>
      </c>
      <c r="BN360" s="627"/>
      <c r="BO360" s="627">
        <f>IF($AH$351=$AJ$351,0,IF(OR(AND(BI360=0,BK360&gt;0),AND(BI360="NS",BM360&gt;0),AND(BI360="NS",BK360=0, BM360=0),AND(BI360="NA",BK360&gt;0,BM360=0)),1,IF(OR(AND(BI360&gt;0,BK360=2),AND(BI360="NS",BK360=2),AND(BI360="NS",BM360=0, BK360&gt;0), BI360=BM360),0,1)))</f>
        <v>0</v>
      </c>
      <c r="BP360" s="639"/>
      <c r="BQ360" s="274"/>
      <c r="BR360" s="896">
        <f>V360</f>
        <v>0</v>
      </c>
      <c r="BS360" s="627"/>
      <c r="BT360" s="627">
        <f>COUNTIF(W360:X360,"NS")</f>
        <v>0</v>
      </c>
      <c r="BU360" s="627"/>
      <c r="BV360" s="627">
        <f>IF(COUNTIF(W360:X360,"NA")=COUNTA($W$135:$X$135),"NA",SUM(W360:X360))</f>
        <v>0</v>
      </c>
      <c r="BW360" s="627"/>
      <c r="BX360" s="627">
        <f>IF($AH$351=$AJ$351,0,IF(OR(AND(BR360=0,BT360&gt;0),AND(BR360="NS",BV360&gt;0),AND(BR360="NS",BT360=0, BV360=0),AND(BR360="NA",BT360&gt;0,BV360=0)),1,IF(OR(AND(BR360&gt;0,BT360=2),AND(BR360="NS",BT360=2),AND(BR360="NS",BV360=0, BT360&gt;0), BR360=BV360),0,1)))</f>
        <v>0</v>
      </c>
      <c r="BY360" s="639"/>
      <c r="BZ360" s="274"/>
      <c r="CA360" s="627">
        <f>Y360</f>
        <v>0</v>
      </c>
      <c r="CB360" s="627"/>
      <c r="CC360" s="627">
        <f>COUNTIF(Z360:AA360,"NS")</f>
        <v>0</v>
      </c>
      <c r="CD360" s="627"/>
      <c r="CE360" s="627">
        <f>IF(COUNTIF(Z360:AA360,"NA")=COUNTA($Z$135:$AA$135),"NA",SUM(Z360:AA360))</f>
        <v>0</v>
      </c>
      <c r="CF360" s="627"/>
      <c r="CG360" s="627">
        <f>IF($AH$351=$AJ$351,0,IF(OR(AND(CA360=0,CC360&gt;0),AND(CA360="NS",CE360&gt;0),AND(CA360="NS",CC360=0, CE360=0),AND(CA360="NA",CC360&gt;0,CE360=0)),1,IF(OR(AND(CA360&gt;0,CC360=2),AND(CA360="NS",CC360=2),AND(CA360="NS",CE360=0, CC360&gt;0), CA360=CE360),0,1)))</f>
        <v>0</v>
      </c>
      <c r="CH360" s="639"/>
      <c r="CI360" s="274"/>
      <c r="CJ360" s="627">
        <f>AB360</f>
        <v>0</v>
      </c>
      <c r="CK360" s="627"/>
      <c r="CL360" s="627">
        <f>COUNTIF(AC360:AD360,"NS")</f>
        <v>0</v>
      </c>
      <c r="CM360" s="627"/>
      <c r="CN360" s="627">
        <f>IF(COUNTIF(AC360:AD360,"NA")=COUNTA($AC$135:$AD$135),"NA",SUM(AC360:AD360))</f>
        <v>0</v>
      </c>
      <c r="CO360" s="627"/>
      <c r="CP360" s="627">
        <f>IF($AH$351=$AJ$351,0,IF(OR(AND(CJ360=0,CL360&gt;0),AND(CJ360="NS",CN360&gt;0),AND(CJ360="NS",CL360=0, CN360=0),AND(CJ360="NA",CL360&gt;0,CN360=0)),1,IF(OR(AND(CJ360&gt;0,CL360=2),AND(CJ360="NS",CL360=2),AND(CJ360="NS",CN360=0, CL360&gt;0), CJ360=CN360),0,1)))</f>
        <v>0</v>
      </c>
      <c r="CQ360" s="639"/>
      <c r="CR360" s="274"/>
      <c r="CS360" s="627">
        <f>K360</f>
        <v>0</v>
      </c>
      <c r="CT360" s="627"/>
      <c r="CU360" s="627">
        <f>COUNTIF(N360,"NS")+COUNTIF(Q360,"NS")+COUNTIF(T360,"NS")+COUNTIF(W360,"NS")+COUNTIF(Z360,"NS")+COUNTIF(AC360,"NS")</f>
        <v>0</v>
      </c>
      <c r="CV360" s="627"/>
      <c r="CW360" s="627">
        <f>IF(COUNTIF(N360,"NA")+COUNTIF(Q360,"NA")+COUNTIF(T360,"NA")+COUNTIF(W360,"NA")+COUNTIF(Z360,"NA")+COUNTIF(AC360,"NA")=COUNTA($N$135,$Q$135,$T$135,$W$135,$Z$135,$AC$135),"NA",SUM(N360,Q360,T360,W360,Z360,AC360))</f>
        <v>0</v>
      </c>
      <c r="CX360" s="627"/>
      <c r="CY360" s="627">
        <f>IF($AH$351=$AJ$351,0,IF(OR(AND(CS360=0,CU360&gt;0),AND(CS360="NS",CW360&gt;0),AND(CS360="NS",CU360=0, CW360=0),AND(CS360="NA",CU360&gt;0,CW360=0)),1,IF(OR(AND(CS360&gt;0,CU360=2),AND(CS360="NS",CU360=2),AND(CS360="NS",CW360=0, CU360&gt;0), CS360=CW360),0,1)))</f>
        <v>0</v>
      </c>
      <c r="CZ360" s="639"/>
      <c r="DA360" s="274"/>
      <c r="DB360" s="627">
        <f>L360</f>
        <v>0</v>
      </c>
      <c r="DC360" s="627"/>
      <c r="DD360" s="627">
        <f>COUNTIF(O360,"NS")+COUNTIF(R360,"NS")+COUNTIF(U360,"NS")+COUNTIF(X360,"NS")+COUNTIF(AA360,"NS")+COUNTIF(AD360,"NS")</f>
        <v>0</v>
      </c>
      <c r="DE360" s="627"/>
      <c r="DF360" s="627">
        <f>IF(COUNTIF(O360,"NA")+COUNTIF(R360,"NA")+COUNTIF(U360,"NA")+COUNTIF(X360,"NA")+COUNTIF(AA360,"NA")+COUNTIF(AD360,"NA")=COUNTA($O$135,$R$135,$U$135,$X$135,$AA$135,$AD$135),"NA",SUM(O360,R360,U360,X360,AA360,AD360))</f>
        <v>0</v>
      </c>
      <c r="DG360" s="627"/>
      <c r="DH360" s="627">
        <f>IF($AH$351=$AJ$351,0,IF(OR(AND(DB360=0,DD360&gt;0),AND(DB360="NS",DF360&gt;0),AND(DB360="NS",DD360=0, DF360=0),AND(DB360="NA",DD360&gt;0,DF360=0)),1,IF(OR(AND(DB360&gt;0,DD360=2),AND(DB360="NS",DD360=2),AND(DB360="NS",DF360=0, DD360&gt;0), DB360=DF360),0,1)))</f>
        <v>0</v>
      </c>
      <c r="DI360" s="639"/>
      <c r="DJ360" s="274"/>
      <c r="DK360" s="627">
        <f>J360</f>
        <v>0</v>
      </c>
      <c r="DL360" s="627"/>
      <c r="DM360" s="896">
        <f>COUNTIF(M360,"NS")+COUNTIF(P360,"NS")+COUNTIF(S360,"NS")+COUNTIF(V360,"NS")+COUNTIF(Y360,"NS")+COUNTIF(AB360,"NS")</f>
        <v>0</v>
      </c>
      <c r="DN360" s="627"/>
      <c r="DO360" s="627">
        <f>IF(COUNTIF(M360,"NA")+COUNTIF(P360,"NA")+COUNTIF(S360,"NA")+COUNTIF(V360,"NA")+COUNTIF(Y360,"NA")+COUNTIF(AB360,"NA")=COUNTA($M$135,$P$135,$S$135,$V$135,$Y$135,$AB$135),"NA",SUM(M360,P360,S360,V360,Y360,AB360))</f>
        <v>0</v>
      </c>
      <c r="DP360" s="627"/>
      <c r="DQ360" s="627">
        <f>IF($AH$351=$AJ$351,0,IF(OR(AND(DK360=0,DM360&gt;0),AND(DK360="NS",DO360&gt;0),AND(DK360="NS",DM360=0, DO360=0),AND(DK360="NA",DM360&gt;0,DO360=0)),1,IF(OR(AND(DK360&gt;0,DM360=2),AND(DK360="NS",DM360=2),AND(DK360="NS",DO360=0, DM360&gt;0), DK360=DO360),0,1)))</f>
        <v>0</v>
      </c>
      <c r="DR360" s="639"/>
      <c r="DS360" s="274"/>
      <c r="DT360" s="747">
        <f>IF(SUM(AN360,AW360,BF360,BO360,BX360,CG360,CP360,CY360,DH360,DQ360)=0,0,1)</f>
        <v>0</v>
      </c>
      <c r="DU360" s="748"/>
      <c r="DV360" s="639" t="str">
        <f>IF(DT360=0,"",IF(SUM($DT$359:DT360)=1,DX360,IF($DT$415&gt;SUM($DT$359:DT360),_xlfn.CONCAT(", ",DX360),IF($DT$415=SUM($DT$359:DT360),_xlfn.CONCAT(" y ",DX360,".")))))</f>
        <v/>
      </c>
      <c r="DW360" s="641" t="str">
        <f>IF(DU360=0,"", IF(SUM($AN360:DU$519)=1,DX360, IF($AN$526&gt;SUM($AN360:DU$519),_xlfn.CONCAT(", ",DX360), IF($AN$526=SUM($AN360:DU$519),_xlfn.CONCAT(" y ",DX360,".")))))</f>
        <v/>
      </c>
      <c r="DX360" s="639">
        <f>_xlfn.NUMBERVALUE(C360)</f>
        <v>1</v>
      </c>
      <c r="DY360" s="641"/>
      <c r="DZ360" s="101"/>
      <c r="EA360" s="112">
        <v>2.4</v>
      </c>
      <c r="EB360" s="147">
        <f>J415</f>
        <v>0</v>
      </c>
      <c r="EC360" s="147">
        <f t="shared" ref="EC360:EU360" si="360">K415</f>
        <v>0</v>
      </c>
      <c r="ED360" s="147">
        <f t="shared" si="360"/>
        <v>0</v>
      </c>
      <c r="EE360" s="147">
        <f t="shared" si="360"/>
        <v>0</v>
      </c>
      <c r="EF360" s="147">
        <f t="shared" si="360"/>
        <v>0</v>
      </c>
      <c r="EG360" s="147">
        <f t="shared" si="360"/>
        <v>0</v>
      </c>
      <c r="EH360" s="147">
        <f t="shared" si="360"/>
        <v>0</v>
      </c>
      <c r="EI360" s="147">
        <f t="shared" si="360"/>
        <v>0</v>
      </c>
      <c r="EJ360" s="147">
        <f t="shared" si="360"/>
        <v>0</v>
      </c>
      <c r="EK360" s="147">
        <f t="shared" si="360"/>
        <v>0</v>
      </c>
      <c r="EL360" s="147">
        <f t="shared" si="360"/>
        <v>0</v>
      </c>
      <c r="EM360" s="147">
        <f t="shared" si="360"/>
        <v>0</v>
      </c>
      <c r="EN360" s="147">
        <f t="shared" si="360"/>
        <v>0</v>
      </c>
      <c r="EO360" s="147">
        <f t="shared" si="360"/>
        <v>0</v>
      </c>
      <c r="EP360" s="147">
        <f t="shared" si="360"/>
        <v>0</v>
      </c>
      <c r="EQ360" s="147">
        <f t="shared" si="360"/>
        <v>0</v>
      </c>
      <c r="ER360" s="147">
        <f t="shared" si="360"/>
        <v>0</v>
      </c>
      <c r="ES360" s="147">
        <f t="shared" si="360"/>
        <v>0</v>
      </c>
      <c r="ET360" s="147">
        <f t="shared" si="360"/>
        <v>0</v>
      </c>
      <c r="EU360" s="147">
        <f t="shared" si="360"/>
        <v>0</v>
      </c>
      <c r="EV360" s="147">
        <f>AD415</f>
        <v>0</v>
      </c>
      <c r="EX360" s="112">
        <f t="shared" ref="EX360:EX366" si="361">_xlfn.NUMBERVALUE(C360)</f>
        <v>1</v>
      </c>
      <c r="EY360" s="98">
        <f t="shared" ref="EY360:EY399" si="362">IF($AH$351=$AJ$351,0,IF(OR(J360&lt;=EB$359,AND(EB$359&gt;0,OR(J360="NS",J360="NA"))),0,1))</f>
        <v>0</v>
      </c>
      <c r="EZ360" s="98">
        <f t="shared" ref="EZ360:EZ399" si="363">IF($AH$351=$AJ$351,0,IF(OR(K360&lt;=EC$359,AND(EC$359&gt;0,OR(K360="NS",K360="NA"))),0,1))</f>
        <v>0</v>
      </c>
      <c r="FA360" s="98">
        <f t="shared" ref="FA360:FA399" si="364">IF($AH$351=$AJ$351,0,IF(OR(L360&lt;=ED$359,AND(ED$359&gt;0,OR(L360="NS",L360="NA"))),0,1))</f>
        <v>0</v>
      </c>
      <c r="FB360" s="98">
        <f t="shared" ref="FB360:FB399" si="365">IF($AH$351=$AJ$351,0,IF(OR(M360&lt;=EE$359,AND(EE$359&gt;0,OR(M360="NS",M360="NA"))),0,1))</f>
        <v>0</v>
      </c>
      <c r="FC360" s="98">
        <f t="shared" ref="FC360:FC399" si="366">IF($AH$351=$AJ$351,0,IF(OR(N360&lt;=EF$359,AND(EF$359&gt;0,OR(N360="NS",N360="NA"))),0,1))</f>
        <v>0</v>
      </c>
      <c r="FD360" s="98">
        <f t="shared" ref="FD360:FD399" si="367">IF($AH$351=$AJ$351,0,IF(OR(O360&lt;=EG$359,AND(EG$359&gt;0,OR(O360="NS",O360="NA"))),0,1))</f>
        <v>0</v>
      </c>
      <c r="FE360" s="98">
        <f t="shared" ref="FE360:FE399" si="368">IF($AH$351=$AJ$351,0,IF(OR(P360&lt;=EH$359,AND(EH$359&gt;0,OR(P360="NS",P360="NA"))),0,1))</f>
        <v>0</v>
      </c>
      <c r="FF360" s="98">
        <f t="shared" ref="FF360:FF399" si="369">IF($AH$351=$AJ$351,0,IF(OR(Q360&lt;=EI$359,AND(EI$359&gt;0,OR(Q360="NS",Q360="NA"))),0,1))</f>
        <v>0</v>
      </c>
      <c r="FG360" s="98">
        <f t="shared" ref="FG360:FG399" si="370">IF($AH$351=$AJ$351,0,IF(OR(R360&lt;=EJ$359,AND(EJ$359&gt;0,OR(R360="NS",R360="NA"))),0,1))</f>
        <v>0</v>
      </c>
      <c r="FH360" s="98">
        <f t="shared" ref="FH360:FH399" si="371">IF($AH$351=$AJ$351,0,IF(OR(S360&lt;=EK$359,AND(EK$359&gt;0,OR(S360="NS",S360="NA"))),0,1))</f>
        <v>0</v>
      </c>
      <c r="FI360" s="98">
        <f t="shared" ref="FI360:FI399" si="372">IF($AH$351=$AJ$351,0,IF(OR(T360&lt;=EL$359,AND(EL$359&gt;0,OR(T360="NS",T360="NA"))),0,1))</f>
        <v>0</v>
      </c>
      <c r="FJ360" s="98">
        <f t="shared" ref="FJ360:FJ399" si="373">IF($AH$351=$AJ$351,0,IF(OR(U360&lt;=EM$359,AND(EM$359&gt;0,OR(U360="NS",U360="NA"))),0,1))</f>
        <v>0</v>
      </c>
      <c r="FK360" s="98">
        <f t="shared" ref="FK360:FK399" si="374">IF($AH$351=$AJ$351,0,IF(OR(V360&lt;=EN$359,AND(EN$359&gt;0,OR(V360="NS",V360="NA"))),0,1))</f>
        <v>0</v>
      </c>
      <c r="FL360" s="98">
        <f t="shared" ref="FL360:FL399" si="375">IF($AH$351=$AJ$351,0,IF(OR(W360&lt;=EO$359,AND(EO$359&gt;0,OR(W360="NS",W360="NA"))),0,1))</f>
        <v>0</v>
      </c>
      <c r="FM360" s="98">
        <f t="shared" ref="FM360:FM399" si="376">IF($AH$351=$AJ$351,0,IF(OR(X360&lt;=EP$359,AND(EP$359&gt;0,OR(X360="NS",X360="NA"))),0,1))</f>
        <v>0</v>
      </c>
      <c r="FN360" s="98">
        <f t="shared" ref="FN360:FN399" si="377">IF($AH$351=$AJ$351,0,IF(OR(Y360&lt;=EQ$359,AND(EQ$359&gt;0,OR(Y360="NS",Y360="NA"))),0,1))</f>
        <v>0</v>
      </c>
      <c r="FO360" s="98">
        <f t="shared" ref="FO360:FO399" si="378">IF($AH$351=$AJ$351,0,IF(OR(Z360&lt;=ER$359,AND(ER$359&gt;0,OR(Z360="NS",Z360="NA"))),0,1))</f>
        <v>0</v>
      </c>
      <c r="FP360" s="98">
        <f t="shared" ref="FP360:FP399" si="379">IF($AH$351=$AJ$351,0,IF(OR(AA360&lt;=ES$359,AND(ES$359&gt;0,OR(AA360="NS",AA360="NA"))),0,1))</f>
        <v>0</v>
      </c>
      <c r="FQ360" s="98">
        <f t="shared" ref="FQ360:FQ399" si="380">IF($AH$351=$AJ$351,0,IF(OR(AB360&lt;=ET$359,AND(ET$359&gt;0,OR(AB360="NS",AB360="NA"))),0,1))</f>
        <v>0</v>
      </c>
      <c r="FR360" s="98">
        <f t="shared" ref="FR360:FR399" si="381">IF($AH$351=$AJ$351,0,IF(OR(AC360&lt;=EU$359,AND(EU$359&gt;0,OR(AC360="NS",AC360="NA"))),0,1))</f>
        <v>0</v>
      </c>
      <c r="FS360" s="98">
        <f t="shared" ref="FS360:FS399" si="382">IF($AH$351=$AJ$351,0,IF(OR(AD360&lt;=EV$359,AND(EV$359&gt;0,OR(AD360="NS",AD360="NA"))),0,1))</f>
        <v>0</v>
      </c>
      <c r="FX360" s="627">
        <f t="shared" ref="FX360:FX399" si="383">IF($AH$351=$AJ$351,0,IF(OR(AND(D360&lt;&gt;"",COUNTA(J360:AD360)=COUNTA($J$357:$L$358,$M$358:$AD$358)),AND(D360="",COUNTA(J360:AD360)=0)),0,1))</f>
        <v>0</v>
      </c>
      <c r="FY360" s="627"/>
    </row>
    <row r="361" spans="1:181" s="72" customFormat="1" ht="15" customHeight="1">
      <c r="A361" s="131"/>
      <c r="B361" s="53"/>
      <c r="C361" s="82" t="s">
        <v>67</v>
      </c>
      <c r="D361" s="792" t="str">
        <f>IF(CNGE_2026_M3_Secc1!$AH$40=CNGE_2026_M3_Secc1!$AJ$40,"",IF(CNGE_2026_M3_Secc1!D61="","",CNGE_2026_M3_Secc1!D61))</f>
        <v/>
      </c>
      <c r="E361" s="793"/>
      <c r="F361" s="793"/>
      <c r="G361" s="793"/>
      <c r="H361" s="793"/>
      <c r="I361" s="794"/>
      <c r="J361" s="433"/>
      <c r="K361" s="433"/>
      <c r="L361" s="433"/>
      <c r="M361" s="433"/>
      <c r="N361" s="433"/>
      <c r="O361" s="433"/>
      <c r="P361" s="433"/>
      <c r="Q361" s="433"/>
      <c r="R361" s="433"/>
      <c r="S361" s="433"/>
      <c r="T361" s="433"/>
      <c r="U361" s="433"/>
      <c r="V361" s="433"/>
      <c r="W361" s="433"/>
      <c r="X361" s="433"/>
      <c r="Y361" s="433"/>
      <c r="Z361" s="433"/>
      <c r="AA361" s="433"/>
      <c r="AB361" s="433"/>
      <c r="AC361" s="432"/>
      <c r="AD361" s="432"/>
      <c r="AE361" s="12"/>
      <c r="AF361" s="122"/>
      <c r="AH361" s="627">
        <f>J361</f>
        <v>0</v>
      </c>
      <c r="AI361" s="627"/>
      <c r="AJ361" s="627">
        <f>COUNTIF(K361:L361,"NS")</f>
        <v>0</v>
      </c>
      <c r="AK361" s="627"/>
      <c r="AL361" s="627">
        <f>IF(COUNTIF(K361:L361,"NA")=COUNTA($K$134:$L$135),"NA",SUM(K361:L361))</f>
        <v>0</v>
      </c>
      <c r="AM361" s="627"/>
      <c r="AN361" s="627">
        <f>IF($AH$351=$AJ$351,0,IF(OR(AND(AH361=0,AJ361&gt;0),AND(AH361="NS",AL361&gt;0),AND(AH361="NS",AJ361=0, AL361=0),AND(AH361="NA",AJ361&gt;0,AL361=0)),1,IF(OR(AND(AH361&gt;0,AJ361=2),AND(AH361="NS",AJ361=2),AND(AH361="NS",AL361=0, AJ361&gt;0), AH361=AL361),0,1)))</f>
        <v>0</v>
      </c>
      <c r="AO361" s="639"/>
      <c r="AP361" s="274"/>
      <c r="AQ361" s="641">
        <f>M361</f>
        <v>0</v>
      </c>
      <c r="AR361" s="627"/>
      <c r="AS361" s="627">
        <f>COUNTIF(N361:O361,"NS")</f>
        <v>0</v>
      </c>
      <c r="AT361" s="627"/>
      <c r="AU361" s="627">
        <f>IF(COUNTIF(N361:O361,"NA")=COUNTA($N$135:$O$135),"NA",SUM(N361:O361))</f>
        <v>0</v>
      </c>
      <c r="AV361" s="627"/>
      <c r="AW361" s="627">
        <f>IF($AH$351=$AJ$351,0,IF(OR(AND(AQ361=0,AS361&gt;0),AND(AQ361="NS",AU361&gt;0),AND(AQ361="NS",AS361=0, AU361=0),AND(AQ361="NA",AS361&gt;0,AU361=0)),1,IF(OR(AND(AQ361&gt;0,AS361=2),AND(AQ361="NS",AS361=2),AND(AQ361="NS",AU361=0, AS361&gt;0), AQ361=AU361),0,1)))</f>
        <v>0</v>
      </c>
      <c r="AX361" s="639"/>
      <c r="AY361" s="274"/>
      <c r="AZ361" s="896">
        <f>P361</f>
        <v>0</v>
      </c>
      <c r="BA361" s="627"/>
      <c r="BB361" s="627">
        <f>COUNTIF(Q361:R361,"NS")</f>
        <v>0</v>
      </c>
      <c r="BC361" s="627"/>
      <c r="BD361" s="627">
        <f>IF(COUNTIF(Q361:R361,"NA")=COUNTA($Q$135:$R$135),"NA",SUM(Q361:R361))</f>
        <v>0</v>
      </c>
      <c r="BE361" s="627"/>
      <c r="BF361" s="627">
        <f>IF($AH$351=$AJ$351,0,IF(OR(AND(AZ361=0,BB361&gt;0),AND(AZ361="NS",BD361&gt;0),AND(AZ361="NS",BB361=0, BD361=0),AND(AZ361="NA",BB361&gt;0,BD361=0)),1,IF(OR(AND(AZ361&gt;0,BB361=2),AND(AZ361="NS",BB361=2),AND(AZ361="NS",BD361=0, BB361&gt;0), AZ361=BD361),0,1)))</f>
        <v>0</v>
      </c>
      <c r="BG361" s="639"/>
      <c r="BH361" s="274"/>
      <c r="BI361" s="627">
        <f>S361</f>
        <v>0</v>
      </c>
      <c r="BJ361" s="627"/>
      <c r="BK361" s="627">
        <f>COUNTIF(T361:U361,"NS")</f>
        <v>0</v>
      </c>
      <c r="BL361" s="627"/>
      <c r="BM361" s="627">
        <f>IF(COUNTIF(T361:U361,"NA")=COUNTA($T$135:$U$135),"NA",SUM(T361:U361))</f>
        <v>0</v>
      </c>
      <c r="BN361" s="627"/>
      <c r="BO361" s="627">
        <f>IF($AH$351=$AJ$351,0,IF(OR(AND(BI361=0,BK361&gt;0),AND(BI361="NS",BM361&gt;0),AND(BI361="NS",BK361=0, BM361=0),AND(BI361="NA",BK361&gt;0,BM361=0)),1,IF(OR(AND(BI361&gt;0,BK361=2),AND(BI361="NS",BK361=2),AND(BI361="NS",BM361=0, BK361&gt;0), BI361=BM361),0,1)))</f>
        <v>0</v>
      </c>
      <c r="BP361" s="639"/>
      <c r="BQ361" s="274"/>
      <c r="BR361" s="896">
        <f>V361</f>
        <v>0</v>
      </c>
      <c r="BS361" s="627"/>
      <c r="BT361" s="627">
        <f>COUNTIF(W361:X361,"NS")</f>
        <v>0</v>
      </c>
      <c r="BU361" s="627"/>
      <c r="BV361" s="627">
        <f>IF(COUNTIF(W361:X361,"NA")=COUNTA($W$135:$X$135),"NA",SUM(W361:X361))</f>
        <v>0</v>
      </c>
      <c r="BW361" s="627"/>
      <c r="BX361" s="627">
        <f>IF($AH$351=$AJ$351,0,IF(OR(AND(BR361=0,BT361&gt;0),AND(BR361="NS",BV361&gt;0),AND(BR361="NS",BT361=0, BV361=0),AND(BR361="NA",BT361&gt;0,BV361=0)),1,IF(OR(AND(BR361&gt;0,BT361=2),AND(BR361="NS",BT361=2),AND(BR361="NS",BV361=0, BT361&gt;0), BR361=BV361),0,1)))</f>
        <v>0</v>
      </c>
      <c r="BY361" s="639"/>
      <c r="BZ361" s="274"/>
      <c r="CA361" s="627">
        <f>Y361</f>
        <v>0</v>
      </c>
      <c r="CB361" s="627"/>
      <c r="CC361" s="627">
        <f>COUNTIF(Z361:AA361,"NS")</f>
        <v>0</v>
      </c>
      <c r="CD361" s="627"/>
      <c r="CE361" s="627">
        <f>IF(COUNTIF(Z361:AA361,"NA")=COUNTA($Z$135:$AA$135),"NA",SUM(Z361:AA361))</f>
        <v>0</v>
      </c>
      <c r="CF361" s="627"/>
      <c r="CG361" s="627">
        <f>IF($AH$351=$AJ$351,0,IF(OR(AND(CA361=0,CC361&gt;0),AND(CA361="NS",CE361&gt;0),AND(CA361="NS",CC361=0, CE361=0),AND(CA361="NA",CC361&gt;0,CE361=0)),1,IF(OR(AND(CA361&gt;0,CC361=2),AND(CA361="NS",CC361=2),AND(CA361="NS",CE361=0, CC361&gt;0), CA361=CE361),0,1)))</f>
        <v>0</v>
      </c>
      <c r="CH361" s="639"/>
      <c r="CI361" s="274"/>
      <c r="CJ361" s="627">
        <f>AB361</f>
        <v>0</v>
      </c>
      <c r="CK361" s="627"/>
      <c r="CL361" s="627">
        <f>COUNTIF(AC361:AD361,"NS")</f>
        <v>0</v>
      </c>
      <c r="CM361" s="627"/>
      <c r="CN361" s="627">
        <f>IF(COUNTIF(AC361:AD361,"NA")=COUNTA($AC$135:$AD$135),"NA",SUM(AC361:AD361))</f>
        <v>0</v>
      </c>
      <c r="CO361" s="627"/>
      <c r="CP361" s="627">
        <f>IF($AH$351=$AJ$351,0,IF(OR(AND(CJ361=0,CL361&gt;0),AND(CJ361="NS",CN361&gt;0),AND(CJ361="NS",CL361=0, CN361=0),AND(CJ361="NA",CL361&gt;0,CN361=0)),1,IF(OR(AND(CJ361&gt;0,CL361=2),AND(CJ361="NS",CL361=2),AND(CJ361="NS",CN361=0, CL361&gt;0), CJ361=CN361),0,1)))</f>
        <v>0</v>
      </c>
      <c r="CQ361" s="639"/>
      <c r="CR361" s="274"/>
      <c r="CS361" s="627">
        <f>K361</f>
        <v>0</v>
      </c>
      <c r="CT361" s="627"/>
      <c r="CU361" s="627">
        <f>COUNTIF(N361,"NS")+COUNTIF(Q361,"NS")+COUNTIF(T361,"NS")+COUNTIF(W361,"NS")+COUNTIF(Z361,"NS")+COUNTIF(AC361,"NS")</f>
        <v>0</v>
      </c>
      <c r="CV361" s="627"/>
      <c r="CW361" s="627">
        <f>IF(COUNTIF(N361,"NA")+COUNTIF(Q361,"NA")+COUNTIF(T361,"NA")+COUNTIF(W361,"NA")+COUNTIF(Z361,"NA")+COUNTIF(AC361,"NA")=COUNTA($N$135,$Q$135,$T$135,$W$135,$Z$135,$AC$135),"NA",SUM(N361,Q361,T361,W361,Z361,AC361))</f>
        <v>0</v>
      </c>
      <c r="CX361" s="627"/>
      <c r="CY361" s="627">
        <f>IF($AH$351=$AJ$351,0,IF(OR(AND(CS361=0,CU361&gt;0),AND(CS361="NS",CW361&gt;0),AND(CS361="NS",CU361=0, CW361=0),AND(CS361="NA",CU361&gt;0,CW361=0)),1,IF(OR(AND(CS361&gt;0,CU361=2),AND(CS361="NS",CU361=2),AND(CS361="NS",CW361=0, CU361&gt;0), CS361=CW361),0,1)))</f>
        <v>0</v>
      </c>
      <c r="CZ361" s="639"/>
      <c r="DA361" s="274"/>
      <c r="DB361" s="627">
        <f>L361</f>
        <v>0</v>
      </c>
      <c r="DC361" s="627"/>
      <c r="DD361" s="627">
        <f>COUNTIF(O361,"NS")+COUNTIF(R361,"NS")+COUNTIF(U361,"NS")+COUNTIF(X361,"NS")+COUNTIF(AA361,"NS")+COUNTIF(AD361,"NS")</f>
        <v>0</v>
      </c>
      <c r="DE361" s="627"/>
      <c r="DF361" s="627">
        <f>IF(COUNTIF(O361,"NA")+COUNTIF(R361,"NA")+COUNTIF(U361,"NA")+COUNTIF(X361,"NA")+COUNTIF(AA361,"NA")+COUNTIF(AD361,"NA")=COUNTA($O$135,$R$135,$U$135,$X$135,$AA$135,$AD$135),"NA",SUM(O361,R361,U361,X361,AA361,AD361))</f>
        <v>0</v>
      </c>
      <c r="DG361" s="627"/>
      <c r="DH361" s="627">
        <f>IF($AH$351=$AJ$351,0,IF(OR(AND(DB361=0,DD361&gt;0),AND(DB361="NS",DF361&gt;0),AND(DB361="NS",DD361=0, DF361=0),AND(DB361="NA",DD361&gt;0,DF361=0)),1,IF(OR(AND(DB361&gt;0,DD361=2),AND(DB361="NS",DD361=2),AND(DB361="NS",DF361=0, DD361&gt;0), DB361=DF361),0,1)))</f>
        <v>0</v>
      </c>
      <c r="DI361" s="639"/>
      <c r="DJ361" s="274"/>
      <c r="DK361" s="627">
        <f>J361</f>
        <v>0</v>
      </c>
      <c r="DL361" s="627"/>
      <c r="DM361" s="896">
        <f>COUNTIF(M361,"NS")+COUNTIF(P361,"NS")+COUNTIF(S361,"NS")+COUNTIF(V361,"NS")+COUNTIF(Y361,"NS")+COUNTIF(AB361,"NS")</f>
        <v>0</v>
      </c>
      <c r="DN361" s="627"/>
      <c r="DO361" s="627">
        <f>IF(COUNTIF(M361,"NA")+COUNTIF(P361,"NA")+COUNTIF(S361,"NA")+COUNTIF(V361,"NA")+COUNTIF(Y361,"NA")+COUNTIF(AB361,"NA")=COUNTA($M$135,$P$135,$S$135,$V$135,$Y$135,$AB$135),"NA",SUM(M361,P361,S361,V361,Y361,AB361))</f>
        <v>0</v>
      </c>
      <c r="DP361" s="627"/>
      <c r="DQ361" s="627">
        <f>IF($AH$351=$AJ$351,0,IF(OR(AND(DK361=0,DM361&gt;0),AND(DK361="NS",DO361&gt;0),AND(DK361="NS",DM361=0, DO361=0),AND(DK361="NA",DM361&gt;0,DO361=0)),1,IF(OR(AND(DK361&gt;0,DM361=2),AND(DK361="NS",DM361=2),AND(DK361="NS",DO361=0, DM361&gt;0), DK361=DO361),0,1)))</f>
        <v>0</v>
      </c>
      <c r="DR361" s="639"/>
      <c r="DS361" s="274"/>
      <c r="DT361" s="747">
        <f>IF(SUM(AN361,AW361,BF361,BO361,BX361,CG361,CP361,CY361,DH361,DQ361)=0,0,1)</f>
        <v>0</v>
      </c>
      <c r="DU361" s="748"/>
      <c r="DV361" s="639" t="str">
        <f>IF(DT361=0,"",IF(SUM($DT$359:DT361)=1,DX361,IF($DT$415&gt;SUM($DT$359:DT361),_xlfn.CONCAT(", ",DX361),IF($DT$415=SUM($DT$359:DT361),_xlfn.CONCAT(" y ",DX361,".")))))</f>
        <v/>
      </c>
      <c r="DW361" s="641" t="str">
        <f>IF(DU361=0,"", IF(SUM($AN361:DU$519)=1,DX361, IF($AN$526&gt;SUM($AN361:DU$519),_xlfn.CONCAT(", ",DX361), IF($AN$526=SUM($AN361:DU$519),_xlfn.CONCAT(" y ",DX361,".")))))</f>
        <v/>
      </c>
      <c r="DX361" s="639">
        <f>_xlfn.NUMBERVALUE(C361)</f>
        <v>2</v>
      </c>
      <c r="DY361" s="641"/>
      <c r="DZ361" s="101"/>
      <c r="EA361" s="95" t="s">
        <v>7223</v>
      </c>
      <c r="EB361" s="221">
        <f>IF($AH$351=$AJ$351,0,IF(OR(EB360&gt;=EB359,AND(EB359&gt;0,OR(EB360="NS",EB360="NA"))),0,1))</f>
        <v>0</v>
      </c>
      <c r="EC361" s="221">
        <f t="shared" ref="EC361:EU361" si="384">IF($AH$351=$AJ$351,0,IF(OR(EC360&gt;=EC359,AND(EC359&gt;0,OR(EC360="NS",EC360="NA"))),0,1))</f>
        <v>0</v>
      </c>
      <c r="ED361" s="221">
        <f t="shared" si="384"/>
        <v>0</v>
      </c>
      <c r="EE361" s="221">
        <f t="shared" si="384"/>
        <v>0</v>
      </c>
      <c r="EF361" s="221">
        <f t="shared" si="384"/>
        <v>0</v>
      </c>
      <c r="EG361" s="221">
        <f t="shared" si="384"/>
        <v>0</v>
      </c>
      <c r="EH361" s="221">
        <f t="shared" si="384"/>
        <v>0</v>
      </c>
      <c r="EI361" s="221">
        <f t="shared" si="384"/>
        <v>0</v>
      </c>
      <c r="EJ361" s="221">
        <f t="shared" si="384"/>
        <v>0</v>
      </c>
      <c r="EK361" s="221">
        <f t="shared" si="384"/>
        <v>0</v>
      </c>
      <c r="EL361" s="221">
        <f t="shared" si="384"/>
        <v>0</v>
      </c>
      <c r="EM361" s="221">
        <f t="shared" si="384"/>
        <v>0</v>
      </c>
      <c r="EN361" s="221">
        <f t="shared" si="384"/>
        <v>0</v>
      </c>
      <c r="EO361" s="221">
        <f t="shared" si="384"/>
        <v>0</v>
      </c>
      <c r="EP361" s="221">
        <f t="shared" si="384"/>
        <v>0</v>
      </c>
      <c r="EQ361" s="221">
        <f t="shared" si="384"/>
        <v>0</v>
      </c>
      <c r="ER361" s="221">
        <f t="shared" si="384"/>
        <v>0</v>
      </c>
      <c r="ES361" s="221">
        <f t="shared" si="384"/>
        <v>0</v>
      </c>
      <c r="ET361" s="221">
        <f t="shared" si="384"/>
        <v>0</v>
      </c>
      <c r="EU361" s="221">
        <f t="shared" si="384"/>
        <v>0</v>
      </c>
      <c r="EV361" s="221">
        <f>IF($AH$351=$AJ$351,0,IF(OR(EV360&gt;=EV359,AND(EV359&gt;0,OR(EV360="NS",EV360="NA"))),0,1))</f>
        <v>0</v>
      </c>
      <c r="EX361" s="112">
        <f t="shared" si="361"/>
        <v>2</v>
      </c>
      <c r="EY361" s="98">
        <f t="shared" si="362"/>
        <v>0</v>
      </c>
      <c r="EZ361" s="98">
        <f t="shared" si="363"/>
        <v>0</v>
      </c>
      <c r="FA361" s="98">
        <f t="shared" si="364"/>
        <v>0</v>
      </c>
      <c r="FB361" s="98">
        <f t="shared" si="365"/>
        <v>0</v>
      </c>
      <c r="FC361" s="98">
        <f t="shared" si="366"/>
        <v>0</v>
      </c>
      <c r="FD361" s="98">
        <f t="shared" si="367"/>
        <v>0</v>
      </c>
      <c r="FE361" s="98">
        <f t="shared" si="368"/>
        <v>0</v>
      </c>
      <c r="FF361" s="98">
        <f t="shared" si="369"/>
        <v>0</v>
      </c>
      <c r="FG361" s="98">
        <f t="shared" si="370"/>
        <v>0</v>
      </c>
      <c r="FH361" s="98">
        <f t="shared" si="371"/>
        <v>0</v>
      </c>
      <c r="FI361" s="98">
        <f t="shared" si="372"/>
        <v>0</v>
      </c>
      <c r="FJ361" s="98">
        <f t="shared" si="373"/>
        <v>0</v>
      </c>
      <c r="FK361" s="98">
        <f t="shared" si="374"/>
        <v>0</v>
      </c>
      <c r="FL361" s="98">
        <f t="shared" si="375"/>
        <v>0</v>
      </c>
      <c r="FM361" s="98">
        <f t="shared" si="376"/>
        <v>0</v>
      </c>
      <c r="FN361" s="98">
        <f t="shared" si="377"/>
        <v>0</v>
      </c>
      <c r="FO361" s="98">
        <f t="shared" si="378"/>
        <v>0</v>
      </c>
      <c r="FP361" s="98">
        <f t="shared" si="379"/>
        <v>0</v>
      </c>
      <c r="FQ361" s="98">
        <f t="shared" si="380"/>
        <v>0</v>
      </c>
      <c r="FR361" s="98">
        <f t="shared" si="381"/>
        <v>0</v>
      </c>
      <c r="FS361" s="98">
        <f t="shared" si="382"/>
        <v>0</v>
      </c>
      <c r="FX361" s="627">
        <f t="shared" si="383"/>
        <v>0</v>
      </c>
      <c r="FY361" s="627"/>
    </row>
    <row r="362" spans="1:181" s="72" customFormat="1" ht="15" customHeight="1">
      <c r="A362" s="131"/>
      <c r="B362" s="53"/>
      <c r="C362" s="82" t="s">
        <v>68</v>
      </c>
      <c r="D362" s="792" t="str">
        <f>IF(CNGE_2026_M3_Secc1!$AH$40=CNGE_2026_M3_Secc1!$AJ$40,"",IF(CNGE_2026_M3_Secc1!D62="","",CNGE_2026_M3_Secc1!D62))</f>
        <v/>
      </c>
      <c r="E362" s="793"/>
      <c r="F362" s="793"/>
      <c r="G362" s="793"/>
      <c r="H362" s="793"/>
      <c r="I362" s="794"/>
      <c r="J362" s="433"/>
      <c r="K362" s="433"/>
      <c r="L362" s="433"/>
      <c r="M362" s="433"/>
      <c r="N362" s="433"/>
      <c r="O362" s="433"/>
      <c r="P362" s="433"/>
      <c r="Q362" s="433"/>
      <c r="R362" s="433"/>
      <c r="S362" s="433"/>
      <c r="T362" s="433"/>
      <c r="U362" s="433"/>
      <c r="V362" s="433"/>
      <c r="W362" s="433"/>
      <c r="X362" s="433"/>
      <c r="Y362" s="433"/>
      <c r="Z362" s="433"/>
      <c r="AA362" s="433"/>
      <c r="AB362" s="433"/>
      <c r="AC362" s="432"/>
      <c r="AD362" s="432"/>
      <c r="AE362" s="12"/>
      <c r="AF362" s="122"/>
      <c r="AH362" s="627">
        <f>J362</f>
        <v>0</v>
      </c>
      <c r="AI362" s="627"/>
      <c r="AJ362" s="627">
        <f>COUNTIF(K362:L362,"NS")</f>
        <v>0</v>
      </c>
      <c r="AK362" s="627"/>
      <c r="AL362" s="627">
        <f>IF(COUNTIF(K362:L362,"NA")=COUNTA($K$134:$L$135),"NA",SUM(K362:L362))</f>
        <v>0</v>
      </c>
      <c r="AM362" s="627"/>
      <c r="AN362" s="627">
        <f>IF($AH$351=$AJ$351,0,IF(OR(AND(AH362=0,AJ362&gt;0),AND(AH362="NS",AL362&gt;0),AND(AH362="NS",AJ362=0, AL362=0),AND(AH362="NA",AJ362&gt;0,AL362=0)),1,IF(OR(AND(AH362&gt;0,AJ362=2),AND(AH362="NS",AJ362=2),AND(AH362="NS",AL362=0, AJ362&gt;0), AH362=AL362),0,1)))</f>
        <v>0</v>
      </c>
      <c r="AO362" s="639"/>
      <c r="AP362" s="274"/>
      <c r="AQ362" s="641">
        <f>M362</f>
        <v>0</v>
      </c>
      <c r="AR362" s="627"/>
      <c r="AS362" s="627">
        <f>COUNTIF(N362:O362,"NS")</f>
        <v>0</v>
      </c>
      <c r="AT362" s="627"/>
      <c r="AU362" s="627">
        <f>IF(COUNTIF(N362:O362,"NA")=COUNTA($N$135:$O$135),"NA",SUM(N362:O362))</f>
        <v>0</v>
      </c>
      <c r="AV362" s="627"/>
      <c r="AW362" s="627">
        <f>IF($AH$351=$AJ$351,0,IF(OR(AND(AQ362=0,AS362&gt;0),AND(AQ362="NS",AU362&gt;0),AND(AQ362="NS",AS362=0, AU362=0),AND(AQ362="NA",AS362&gt;0,AU362=0)),1,IF(OR(AND(AQ362&gt;0,AS362=2),AND(AQ362="NS",AS362=2),AND(AQ362="NS",AU362=0, AS362&gt;0), AQ362=AU362),0,1)))</f>
        <v>0</v>
      </c>
      <c r="AX362" s="639"/>
      <c r="AY362" s="274"/>
      <c r="AZ362" s="896">
        <f>P362</f>
        <v>0</v>
      </c>
      <c r="BA362" s="627"/>
      <c r="BB362" s="627">
        <f>COUNTIF(Q362:R362,"NS")</f>
        <v>0</v>
      </c>
      <c r="BC362" s="627"/>
      <c r="BD362" s="627">
        <f>IF(COUNTIF(Q362:R362,"NA")=COUNTA($Q$135:$R$135),"NA",SUM(Q362:R362))</f>
        <v>0</v>
      </c>
      <c r="BE362" s="627"/>
      <c r="BF362" s="627">
        <f>IF($AH$351=$AJ$351,0,IF(OR(AND(AZ362=0,BB362&gt;0),AND(AZ362="NS",BD362&gt;0),AND(AZ362="NS",BB362=0, BD362=0),AND(AZ362="NA",BB362&gt;0,BD362=0)),1,IF(OR(AND(AZ362&gt;0,BB362=2),AND(AZ362="NS",BB362=2),AND(AZ362="NS",BD362=0, BB362&gt;0), AZ362=BD362),0,1)))</f>
        <v>0</v>
      </c>
      <c r="BG362" s="639"/>
      <c r="BH362" s="274"/>
      <c r="BI362" s="627">
        <f>S362</f>
        <v>0</v>
      </c>
      <c r="BJ362" s="627"/>
      <c r="BK362" s="627">
        <f>COUNTIF(T362:U362,"NS")</f>
        <v>0</v>
      </c>
      <c r="BL362" s="627"/>
      <c r="BM362" s="627">
        <f>IF(COUNTIF(T362:U362,"NA")=COUNTA($T$135:$U$135),"NA",SUM(T362:U362))</f>
        <v>0</v>
      </c>
      <c r="BN362" s="627"/>
      <c r="BO362" s="627">
        <f>IF($AH$351=$AJ$351,0,IF(OR(AND(BI362=0,BK362&gt;0),AND(BI362="NS",BM362&gt;0),AND(BI362="NS",BK362=0, BM362=0),AND(BI362="NA",BK362&gt;0,BM362=0)),1,IF(OR(AND(BI362&gt;0,BK362=2),AND(BI362="NS",BK362=2),AND(BI362="NS",BM362=0, BK362&gt;0), BI362=BM362),0,1)))</f>
        <v>0</v>
      </c>
      <c r="BP362" s="639"/>
      <c r="BQ362" s="274"/>
      <c r="BR362" s="896">
        <f>V362</f>
        <v>0</v>
      </c>
      <c r="BS362" s="627"/>
      <c r="BT362" s="627">
        <f>COUNTIF(W362:X362,"NS")</f>
        <v>0</v>
      </c>
      <c r="BU362" s="627"/>
      <c r="BV362" s="627">
        <f>IF(COUNTIF(W362:X362,"NA")=COUNTA($W$135:$X$135),"NA",SUM(W362:X362))</f>
        <v>0</v>
      </c>
      <c r="BW362" s="627"/>
      <c r="BX362" s="627">
        <f>IF($AH$351=$AJ$351,0,IF(OR(AND(BR362=0,BT362&gt;0),AND(BR362="NS",BV362&gt;0),AND(BR362="NS",BT362=0, BV362=0),AND(BR362="NA",BT362&gt;0,BV362=0)),1,IF(OR(AND(BR362&gt;0,BT362=2),AND(BR362="NS",BT362=2),AND(BR362="NS",BV362=0, BT362&gt;0), BR362=BV362),0,1)))</f>
        <v>0</v>
      </c>
      <c r="BY362" s="639"/>
      <c r="BZ362" s="274"/>
      <c r="CA362" s="627">
        <f>Y362</f>
        <v>0</v>
      </c>
      <c r="CB362" s="627"/>
      <c r="CC362" s="627">
        <f>COUNTIF(Z362:AA362,"NS")</f>
        <v>0</v>
      </c>
      <c r="CD362" s="627"/>
      <c r="CE362" s="627">
        <f>IF(COUNTIF(Z362:AA362,"NA")=COUNTA($Z$135:$AA$135),"NA",SUM(Z362:AA362))</f>
        <v>0</v>
      </c>
      <c r="CF362" s="627"/>
      <c r="CG362" s="627">
        <f>IF($AH$351=$AJ$351,0,IF(OR(AND(CA362=0,CC362&gt;0),AND(CA362="NS",CE362&gt;0),AND(CA362="NS",CC362=0, CE362=0),AND(CA362="NA",CC362&gt;0,CE362=0)),1,IF(OR(AND(CA362&gt;0,CC362=2),AND(CA362="NS",CC362=2),AND(CA362="NS",CE362=0, CC362&gt;0), CA362=CE362),0,1)))</f>
        <v>0</v>
      </c>
      <c r="CH362" s="639"/>
      <c r="CI362" s="274"/>
      <c r="CJ362" s="627">
        <f>AB362</f>
        <v>0</v>
      </c>
      <c r="CK362" s="627"/>
      <c r="CL362" s="627">
        <f>COUNTIF(AC362:AD362,"NS")</f>
        <v>0</v>
      </c>
      <c r="CM362" s="627"/>
      <c r="CN362" s="627">
        <f>IF(COUNTIF(AC362:AD362,"NA")=COUNTA($AC$135:$AD$135),"NA",SUM(AC362:AD362))</f>
        <v>0</v>
      </c>
      <c r="CO362" s="627"/>
      <c r="CP362" s="627">
        <f>IF($AH$351=$AJ$351,0,IF(OR(AND(CJ362=0,CL362&gt;0),AND(CJ362="NS",CN362&gt;0),AND(CJ362="NS",CL362=0, CN362=0),AND(CJ362="NA",CL362&gt;0,CN362=0)),1,IF(OR(AND(CJ362&gt;0,CL362=2),AND(CJ362="NS",CL362=2),AND(CJ362="NS",CN362=0, CL362&gt;0), CJ362=CN362),0,1)))</f>
        <v>0</v>
      </c>
      <c r="CQ362" s="639"/>
      <c r="CR362" s="274"/>
      <c r="CS362" s="627">
        <f>K362</f>
        <v>0</v>
      </c>
      <c r="CT362" s="627"/>
      <c r="CU362" s="627">
        <f>COUNTIF(N362,"NS")+COUNTIF(Q362,"NS")+COUNTIF(T362,"NS")+COUNTIF(W362,"NS")+COUNTIF(Z362,"NS")+COUNTIF(AC362,"NS")</f>
        <v>0</v>
      </c>
      <c r="CV362" s="627"/>
      <c r="CW362" s="627">
        <f>IF(COUNTIF(N362,"NA")+COUNTIF(Q362,"NA")+COUNTIF(T362,"NA")+COUNTIF(W362,"NA")+COUNTIF(Z362,"NA")+COUNTIF(AC362,"NA")=COUNTA($N$135,$Q$135,$T$135,$W$135,$Z$135,$AC$135),"NA",SUM(N362,Q362,T362,W362,Z362,AC362))</f>
        <v>0</v>
      </c>
      <c r="CX362" s="627"/>
      <c r="CY362" s="627">
        <f>IF($AH$351=$AJ$351,0,IF(OR(AND(CS362=0,CU362&gt;0),AND(CS362="NS",CW362&gt;0),AND(CS362="NS",CU362=0, CW362=0),AND(CS362="NA",CU362&gt;0,CW362=0)),1,IF(OR(AND(CS362&gt;0,CU362=2),AND(CS362="NS",CU362=2),AND(CS362="NS",CW362=0, CU362&gt;0), CS362=CW362),0,1)))</f>
        <v>0</v>
      </c>
      <c r="CZ362" s="639"/>
      <c r="DA362" s="274"/>
      <c r="DB362" s="627">
        <f>L362</f>
        <v>0</v>
      </c>
      <c r="DC362" s="627"/>
      <c r="DD362" s="627">
        <f>COUNTIF(O362,"NS")+COUNTIF(R362,"NS")+COUNTIF(U362,"NS")+COUNTIF(X362,"NS")+COUNTIF(AA362,"NS")+COUNTIF(AD362,"NS")</f>
        <v>0</v>
      </c>
      <c r="DE362" s="627"/>
      <c r="DF362" s="627">
        <f>IF(COUNTIF(O362,"NA")+COUNTIF(R362,"NA")+COUNTIF(U362,"NA")+COUNTIF(X362,"NA")+COUNTIF(AA362,"NA")+COUNTIF(AD362,"NA")=COUNTA($O$135,$R$135,$U$135,$X$135,$AA$135,$AD$135),"NA",SUM(O362,R362,U362,X362,AA362,AD362))</f>
        <v>0</v>
      </c>
      <c r="DG362" s="627"/>
      <c r="DH362" s="627">
        <f>IF($AH$351=$AJ$351,0,IF(OR(AND(DB362=0,DD362&gt;0),AND(DB362="NS",DF362&gt;0),AND(DB362="NS",DD362=0, DF362=0),AND(DB362="NA",DD362&gt;0,DF362=0)),1,IF(OR(AND(DB362&gt;0,DD362=2),AND(DB362="NS",DD362=2),AND(DB362="NS",DF362=0, DD362&gt;0), DB362=DF362),0,1)))</f>
        <v>0</v>
      </c>
      <c r="DI362" s="639"/>
      <c r="DJ362" s="274"/>
      <c r="DK362" s="627">
        <f>J362</f>
        <v>0</v>
      </c>
      <c r="DL362" s="627"/>
      <c r="DM362" s="896">
        <f>COUNTIF(M362,"NS")+COUNTIF(P362,"NS")+COUNTIF(S362,"NS")+COUNTIF(V362,"NS")+COUNTIF(Y362,"NS")+COUNTIF(AB362,"NS")</f>
        <v>0</v>
      </c>
      <c r="DN362" s="627"/>
      <c r="DO362" s="627">
        <f>IF(COUNTIF(M362,"NA")+COUNTIF(P362,"NA")+COUNTIF(S362,"NA")+COUNTIF(V362,"NA")+COUNTIF(Y362,"NA")+COUNTIF(AB362,"NA")=COUNTA($M$135,$P$135,$S$135,$V$135,$Y$135,$AB$135),"NA",SUM(M362,P362,S362,V362,Y362,AB362))</f>
        <v>0</v>
      </c>
      <c r="DP362" s="627"/>
      <c r="DQ362" s="627">
        <f>IF($AH$351=$AJ$351,0,IF(OR(AND(DK362=0,DM362&gt;0),AND(DK362="NS",DO362&gt;0),AND(DK362="NS",DM362=0, DO362=0),AND(DK362="NA",DM362&gt;0,DO362=0)),1,IF(OR(AND(DK362&gt;0,DM362=2),AND(DK362="NS",DM362=2),AND(DK362="NS",DO362=0, DM362&gt;0), DK362=DO362),0,1)))</f>
        <v>0</v>
      </c>
      <c r="DR362" s="639"/>
      <c r="DS362" s="274"/>
      <c r="DT362" s="747">
        <f>IF(SUM(AN362,AW362,BF362,BO362,BX362,CG362,CP362,CY362,DH362,DQ362)=0,0,1)</f>
        <v>0</v>
      </c>
      <c r="DU362" s="748"/>
      <c r="DV362" s="639" t="str">
        <f>IF(DT362=0,"",IF(SUM($DT$359:DT362)=1,DX362,IF($DT$415&gt;SUM($DT$359:DT362),_xlfn.CONCAT(", ",DX362),IF($DT$415=SUM($DT$359:DT362),_xlfn.CONCAT(" y ",DX362,".")))))</f>
        <v/>
      </c>
      <c r="DW362" s="641" t="str">
        <f>IF(DU362=0,"", IF(SUM($AN362:DU$519)=1,DX362, IF($AN$526&gt;SUM($AN362:DU$519),_xlfn.CONCAT(", ",DX362), IF($AN$526=SUM($AN362:DU$519),_xlfn.CONCAT(" y ",DX362,".")))))</f>
        <v/>
      </c>
      <c r="DX362" s="639">
        <f>_xlfn.NUMBERVALUE(C362)</f>
        <v>3</v>
      </c>
      <c r="DY362" s="641"/>
      <c r="DZ362" s="101"/>
      <c r="EV362" s="205">
        <f>SUM(EB361:EV361)</f>
        <v>0</v>
      </c>
      <c r="EX362" s="112">
        <f t="shared" si="361"/>
        <v>3</v>
      </c>
      <c r="EY362" s="98">
        <f t="shared" si="362"/>
        <v>0</v>
      </c>
      <c r="EZ362" s="98">
        <f t="shared" si="363"/>
        <v>0</v>
      </c>
      <c r="FA362" s="98">
        <f t="shared" si="364"/>
        <v>0</v>
      </c>
      <c r="FB362" s="98">
        <f t="shared" si="365"/>
        <v>0</v>
      </c>
      <c r="FC362" s="98">
        <f t="shared" si="366"/>
        <v>0</v>
      </c>
      <c r="FD362" s="98">
        <f t="shared" si="367"/>
        <v>0</v>
      </c>
      <c r="FE362" s="98">
        <f t="shared" si="368"/>
        <v>0</v>
      </c>
      <c r="FF362" s="98">
        <f t="shared" si="369"/>
        <v>0</v>
      </c>
      <c r="FG362" s="98">
        <f t="shared" si="370"/>
        <v>0</v>
      </c>
      <c r="FH362" s="98">
        <f t="shared" si="371"/>
        <v>0</v>
      </c>
      <c r="FI362" s="98">
        <f t="shared" si="372"/>
        <v>0</v>
      </c>
      <c r="FJ362" s="98">
        <f t="shared" si="373"/>
        <v>0</v>
      </c>
      <c r="FK362" s="98">
        <f t="shared" si="374"/>
        <v>0</v>
      </c>
      <c r="FL362" s="98">
        <f t="shared" si="375"/>
        <v>0</v>
      </c>
      <c r="FM362" s="98">
        <f t="shared" si="376"/>
        <v>0</v>
      </c>
      <c r="FN362" s="98">
        <f t="shared" si="377"/>
        <v>0</v>
      </c>
      <c r="FO362" s="98">
        <f t="shared" si="378"/>
        <v>0</v>
      </c>
      <c r="FP362" s="98">
        <f t="shared" si="379"/>
        <v>0</v>
      </c>
      <c r="FQ362" s="98">
        <f t="shared" si="380"/>
        <v>0</v>
      </c>
      <c r="FR362" s="98">
        <f t="shared" si="381"/>
        <v>0</v>
      </c>
      <c r="FS362" s="98">
        <f t="shared" si="382"/>
        <v>0</v>
      </c>
      <c r="FX362" s="627">
        <f t="shared" si="383"/>
        <v>0</v>
      </c>
      <c r="FY362" s="627"/>
    </row>
    <row r="363" spans="1:181" s="72" customFormat="1" ht="15" customHeight="1">
      <c r="A363" s="131"/>
      <c r="B363" s="53"/>
      <c r="C363" s="82" t="s">
        <v>69</v>
      </c>
      <c r="D363" s="792" t="str">
        <f>IF(CNGE_2026_M3_Secc1!$AH$40=CNGE_2026_M3_Secc1!$AJ$40,"",IF(CNGE_2026_M3_Secc1!D63="","",CNGE_2026_M3_Secc1!D63))</f>
        <v/>
      </c>
      <c r="E363" s="793"/>
      <c r="F363" s="793"/>
      <c r="G363" s="793"/>
      <c r="H363" s="793"/>
      <c r="I363" s="794"/>
      <c r="J363" s="433"/>
      <c r="K363" s="433"/>
      <c r="L363" s="433"/>
      <c r="M363" s="433"/>
      <c r="N363" s="433"/>
      <c r="O363" s="433"/>
      <c r="P363" s="433"/>
      <c r="Q363" s="433"/>
      <c r="R363" s="433"/>
      <c r="S363" s="433"/>
      <c r="T363" s="433"/>
      <c r="U363" s="433"/>
      <c r="V363" s="433"/>
      <c r="W363" s="433"/>
      <c r="X363" s="433"/>
      <c r="Y363" s="433"/>
      <c r="Z363" s="433"/>
      <c r="AA363" s="433"/>
      <c r="AB363" s="433"/>
      <c r="AC363" s="432"/>
      <c r="AD363" s="432"/>
      <c r="AE363" s="12"/>
      <c r="AF363" s="122"/>
      <c r="AH363" s="627">
        <f t="shared" ref="AH363:AH399" si="385">J363</f>
        <v>0</v>
      </c>
      <c r="AI363" s="627"/>
      <c r="AJ363" s="627">
        <f t="shared" ref="AJ363:AJ399" si="386">COUNTIF(K363:L363,"NS")</f>
        <v>0</v>
      </c>
      <c r="AK363" s="627"/>
      <c r="AL363" s="627">
        <f t="shared" ref="AL363:AL399" si="387">IF(COUNTIF(K363:L363,"NA")=COUNTA($K$134:$L$135),"NA",SUM(K363:L363))</f>
        <v>0</v>
      </c>
      <c r="AM363" s="627"/>
      <c r="AN363" s="627">
        <f t="shared" ref="AN363:AN399" si="388">IF($AH$351=$AJ$351,0,IF(OR(AND(AH363=0,AJ363&gt;0),AND(AH363="NS",AL363&gt;0),AND(AH363="NS",AJ363=0, AL363=0),AND(AH363="NA",AJ363&gt;0,AL363=0)),1,IF(OR(AND(AH363&gt;0,AJ363=2),AND(AH363="NS",AJ363=2),AND(AH363="NS",AL363=0, AJ363&gt;0), AH363=AL363),0,1)))</f>
        <v>0</v>
      </c>
      <c r="AO363" s="639"/>
      <c r="AP363" s="274"/>
      <c r="AQ363" s="641">
        <f t="shared" ref="AQ363:AQ399" si="389">M363</f>
        <v>0</v>
      </c>
      <c r="AR363" s="627"/>
      <c r="AS363" s="627">
        <f t="shared" ref="AS363:AS399" si="390">COUNTIF(N363:O363,"NS")</f>
        <v>0</v>
      </c>
      <c r="AT363" s="627"/>
      <c r="AU363" s="627">
        <f t="shared" ref="AU363:AU399" si="391">IF(COUNTIF(N363:O363,"NA")=COUNTA($N$135:$O$135),"NA",SUM(N363:O363))</f>
        <v>0</v>
      </c>
      <c r="AV363" s="627"/>
      <c r="AW363" s="627">
        <f t="shared" ref="AW363:AW399" si="392">IF($AH$351=$AJ$351,0,IF(OR(AND(AQ363=0,AS363&gt;0),AND(AQ363="NS",AU363&gt;0),AND(AQ363="NS",AS363=0, AU363=0),AND(AQ363="NA",AS363&gt;0,AU363=0)),1,IF(OR(AND(AQ363&gt;0,AS363=2),AND(AQ363="NS",AS363=2),AND(AQ363="NS",AU363=0, AS363&gt;0), AQ363=AU363),0,1)))</f>
        <v>0</v>
      </c>
      <c r="AX363" s="639"/>
      <c r="AY363" s="274"/>
      <c r="AZ363" s="896">
        <f t="shared" ref="AZ363:AZ399" si="393">P363</f>
        <v>0</v>
      </c>
      <c r="BA363" s="627"/>
      <c r="BB363" s="627">
        <f t="shared" ref="BB363:BB399" si="394">COUNTIF(Q363:R363,"NS")</f>
        <v>0</v>
      </c>
      <c r="BC363" s="627"/>
      <c r="BD363" s="627">
        <f t="shared" ref="BD363:BD399" si="395">IF(COUNTIF(Q363:R363,"NA")=COUNTA($Q$135:$R$135),"NA",SUM(Q363:R363))</f>
        <v>0</v>
      </c>
      <c r="BE363" s="627"/>
      <c r="BF363" s="627">
        <f t="shared" ref="BF363:BF399" si="396">IF($AH$351=$AJ$351,0,IF(OR(AND(AZ363=0,BB363&gt;0),AND(AZ363="NS",BD363&gt;0),AND(AZ363="NS",BB363=0, BD363=0),AND(AZ363="NA",BB363&gt;0,BD363=0)),1,IF(OR(AND(AZ363&gt;0,BB363=2),AND(AZ363="NS",BB363=2),AND(AZ363="NS",BD363=0, BB363&gt;0), AZ363=BD363),0,1)))</f>
        <v>0</v>
      </c>
      <c r="BG363" s="639"/>
      <c r="BH363" s="274"/>
      <c r="BI363" s="627">
        <f t="shared" ref="BI363:BI399" si="397">S363</f>
        <v>0</v>
      </c>
      <c r="BJ363" s="627"/>
      <c r="BK363" s="627">
        <f t="shared" ref="BK363:BK399" si="398">COUNTIF(T363:U363,"NS")</f>
        <v>0</v>
      </c>
      <c r="BL363" s="627"/>
      <c r="BM363" s="627">
        <f t="shared" ref="BM363:BM399" si="399">IF(COUNTIF(T363:U363,"NA")=COUNTA($T$135:$U$135),"NA",SUM(T363:U363))</f>
        <v>0</v>
      </c>
      <c r="BN363" s="627"/>
      <c r="BO363" s="627">
        <f t="shared" ref="BO363:BO399" si="400">IF($AH$351=$AJ$351,0,IF(OR(AND(BI363=0,BK363&gt;0),AND(BI363="NS",BM363&gt;0),AND(BI363="NS",BK363=0, BM363=0),AND(BI363="NA",BK363&gt;0,BM363=0)),1,IF(OR(AND(BI363&gt;0,BK363=2),AND(BI363="NS",BK363=2),AND(BI363="NS",BM363=0, BK363&gt;0), BI363=BM363),0,1)))</f>
        <v>0</v>
      </c>
      <c r="BP363" s="639"/>
      <c r="BQ363" s="274"/>
      <c r="BR363" s="896">
        <f t="shared" ref="BR363:BR399" si="401">V363</f>
        <v>0</v>
      </c>
      <c r="BS363" s="627"/>
      <c r="BT363" s="627">
        <f t="shared" ref="BT363:BT399" si="402">COUNTIF(W363:X363,"NS")</f>
        <v>0</v>
      </c>
      <c r="BU363" s="627"/>
      <c r="BV363" s="627">
        <f t="shared" ref="BV363:BV399" si="403">IF(COUNTIF(W363:X363,"NA")=COUNTA($W$135:$X$135),"NA",SUM(W363:X363))</f>
        <v>0</v>
      </c>
      <c r="BW363" s="627"/>
      <c r="BX363" s="627">
        <f t="shared" ref="BX363:BX399" si="404">IF($AH$351=$AJ$351,0,IF(OR(AND(BR363=0,BT363&gt;0),AND(BR363="NS",BV363&gt;0),AND(BR363="NS",BT363=0, BV363=0),AND(BR363="NA",BT363&gt;0,BV363=0)),1,IF(OR(AND(BR363&gt;0,BT363=2),AND(BR363="NS",BT363=2),AND(BR363="NS",BV363=0, BT363&gt;0), BR363=BV363),0,1)))</f>
        <v>0</v>
      </c>
      <c r="BY363" s="639"/>
      <c r="BZ363" s="274"/>
      <c r="CA363" s="627">
        <f t="shared" ref="CA363:CA399" si="405">Y363</f>
        <v>0</v>
      </c>
      <c r="CB363" s="627"/>
      <c r="CC363" s="627">
        <f t="shared" ref="CC363:CC399" si="406">COUNTIF(Z363:AA363,"NS")</f>
        <v>0</v>
      </c>
      <c r="CD363" s="627"/>
      <c r="CE363" s="627">
        <f t="shared" ref="CE363:CE399" si="407">IF(COUNTIF(Z363:AA363,"NA")=COUNTA($Z$135:$AA$135),"NA",SUM(Z363:AA363))</f>
        <v>0</v>
      </c>
      <c r="CF363" s="627"/>
      <c r="CG363" s="627">
        <f t="shared" ref="CG363:CG399" si="408">IF($AH$351=$AJ$351,0,IF(OR(AND(CA363=0,CC363&gt;0),AND(CA363="NS",CE363&gt;0),AND(CA363="NS",CC363=0, CE363=0),AND(CA363="NA",CC363&gt;0,CE363=0)),1,IF(OR(AND(CA363&gt;0,CC363=2),AND(CA363="NS",CC363=2),AND(CA363="NS",CE363=0, CC363&gt;0), CA363=CE363),0,1)))</f>
        <v>0</v>
      </c>
      <c r="CH363" s="639"/>
      <c r="CI363" s="274"/>
      <c r="CJ363" s="627">
        <f t="shared" ref="CJ363:CJ399" si="409">AB363</f>
        <v>0</v>
      </c>
      <c r="CK363" s="627"/>
      <c r="CL363" s="627">
        <f t="shared" ref="CL363:CL399" si="410">COUNTIF(AC363:AD363,"NS")</f>
        <v>0</v>
      </c>
      <c r="CM363" s="627"/>
      <c r="CN363" s="627">
        <f t="shared" ref="CN363:CN399" si="411">IF(COUNTIF(AC363:AD363,"NA")=COUNTA($AC$135:$AD$135),"NA",SUM(AC363:AD363))</f>
        <v>0</v>
      </c>
      <c r="CO363" s="627"/>
      <c r="CP363" s="627">
        <f t="shared" ref="CP363:CP399" si="412">IF($AH$351=$AJ$351,0,IF(OR(AND(CJ363=0,CL363&gt;0),AND(CJ363="NS",CN363&gt;0),AND(CJ363="NS",CL363=0, CN363=0),AND(CJ363="NA",CL363&gt;0,CN363=0)),1,IF(OR(AND(CJ363&gt;0,CL363=2),AND(CJ363="NS",CL363=2),AND(CJ363="NS",CN363=0, CL363&gt;0), CJ363=CN363),0,1)))</f>
        <v>0</v>
      </c>
      <c r="CQ363" s="639"/>
      <c r="CR363" s="274"/>
      <c r="CS363" s="627">
        <f t="shared" ref="CS363:CS399" si="413">K363</f>
        <v>0</v>
      </c>
      <c r="CT363" s="627"/>
      <c r="CU363" s="627">
        <f t="shared" ref="CU363:CU399" si="414">COUNTIF(N363,"NS")+COUNTIF(Q363,"NS")+COUNTIF(T363,"NS")+COUNTIF(W363,"NS")+COUNTIF(Z363,"NS")+COUNTIF(AC363,"NS")</f>
        <v>0</v>
      </c>
      <c r="CV363" s="627"/>
      <c r="CW363" s="627">
        <f t="shared" ref="CW363:CW399" si="415">IF(COUNTIF(N363,"NA")+COUNTIF(Q363,"NA")+COUNTIF(T363,"NA")+COUNTIF(W363,"NA")+COUNTIF(Z363,"NA")+COUNTIF(AC363,"NA")=COUNTA($N$135,$Q$135,$T$135,$W$135,$Z$135,$AC$135),"NA",SUM(N363,Q363,T363,W363,Z363,AC363))</f>
        <v>0</v>
      </c>
      <c r="CX363" s="627"/>
      <c r="CY363" s="627">
        <f t="shared" ref="CY363:CY399" si="416">IF($AH$351=$AJ$351,0,IF(OR(AND(CS363=0,CU363&gt;0),AND(CS363="NS",CW363&gt;0),AND(CS363="NS",CU363=0, CW363=0),AND(CS363="NA",CU363&gt;0,CW363=0)),1,IF(OR(AND(CS363&gt;0,CU363=2),AND(CS363="NS",CU363=2),AND(CS363="NS",CW363=0, CU363&gt;0), CS363=CW363),0,1)))</f>
        <v>0</v>
      </c>
      <c r="CZ363" s="639"/>
      <c r="DA363" s="274"/>
      <c r="DB363" s="627">
        <f t="shared" ref="DB363:DB399" si="417">L363</f>
        <v>0</v>
      </c>
      <c r="DC363" s="627"/>
      <c r="DD363" s="627">
        <f t="shared" ref="DD363:DD399" si="418">COUNTIF(O363,"NS")+COUNTIF(R363,"NS")+COUNTIF(U363,"NS")+COUNTIF(X363,"NS")+COUNTIF(AA363,"NS")+COUNTIF(AD363,"NS")</f>
        <v>0</v>
      </c>
      <c r="DE363" s="627"/>
      <c r="DF363" s="627">
        <f t="shared" ref="DF363:DF399" si="419">IF(COUNTIF(O363,"NA")+COUNTIF(R363,"NA")+COUNTIF(U363,"NA")+COUNTIF(X363,"NA")+COUNTIF(AA363,"NA")+COUNTIF(AD363,"NA")=COUNTA($O$135,$R$135,$U$135,$X$135,$AA$135,$AD$135),"NA",SUM(O363,R363,U363,X363,AA363,AD363))</f>
        <v>0</v>
      </c>
      <c r="DG363" s="627"/>
      <c r="DH363" s="627">
        <f t="shared" ref="DH363:DH399" si="420">IF($AH$351=$AJ$351,0,IF(OR(AND(DB363=0,DD363&gt;0),AND(DB363="NS",DF363&gt;0),AND(DB363="NS",DD363=0, DF363=0),AND(DB363="NA",DD363&gt;0,DF363=0)),1,IF(OR(AND(DB363&gt;0,DD363=2),AND(DB363="NS",DD363=2),AND(DB363="NS",DF363=0, DD363&gt;0), DB363=DF363),0,1)))</f>
        <v>0</v>
      </c>
      <c r="DI363" s="639"/>
      <c r="DJ363" s="274"/>
      <c r="DK363" s="627">
        <f t="shared" ref="DK363:DK399" si="421">J363</f>
        <v>0</v>
      </c>
      <c r="DL363" s="627"/>
      <c r="DM363" s="896">
        <f t="shared" ref="DM363:DM399" si="422">COUNTIF(M363,"NS")+COUNTIF(P363,"NS")+COUNTIF(S363,"NS")+COUNTIF(V363,"NS")+COUNTIF(Y363,"NS")+COUNTIF(AB363,"NS")</f>
        <v>0</v>
      </c>
      <c r="DN363" s="627"/>
      <c r="DO363" s="627">
        <f t="shared" ref="DO363:DO399" si="423">IF(COUNTIF(M363,"NA")+COUNTIF(P363,"NA")+COUNTIF(S363,"NA")+COUNTIF(V363,"NA")+COUNTIF(Y363,"NA")+COUNTIF(AB363,"NA")=COUNTA($M$135,$P$135,$S$135,$V$135,$Y$135,$AB$135),"NA",SUM(M363,P363,S363,V363,Y363,AB363))</f>
        <v>0</v>
      </c>
      <c r="DP363" s="627"/>
      <c r="DQ363" s="627">
        <f t="shared" ref="DQ363:DQ399" si="424">IF($AH$351=$AJ$351,0,IF(OR(AND(DK363=0,DM363&gt;0),AND(DK363="NS",DO363&gt;0),AND(DK363="NS",DM363=0, DO363=0),AND(DK363="NA",DM363&gt;0,DO363=0)),1,IF(OR(AND(DK363&gt;0,DM363=2),AND(DK363="NS",DM363=2),AND(DK363="NS",DO363=0, DM363&gt;0), DK363=DO363),0,1)))</f>
        <v>0</v>
      </c>
      <c r="DR363" s="639"/>
      <c r="DS363" s="274"/>
      <c r="DT363" s="747">
        <f t="shared" ref="DT363:DT399" si="425">IF(SUM(AN363,AW363,BF363,BO363,BX363,CG363,CP363,CY363,DH363,DQ363)=0,0,1)</f>
        <v>0</v>
      </c>
      <c r="DU363" s="748"/>
      <c r="DV363" s="639" t="str">
        <f>IF(DT363=0,"",IF(SUM($DT$359:DT363)=1,DX363,IF($DT$415&gt;SUM($DT$359:DT363),_xlfn.CONCAT(", ",DX363),IF($DT$415=SUM($DT$359:DT363),_xlfn.CONCAT(" y ",DX363,".")))))</f>
        <v/>
      </c>
      <c r="DW363" s="641" t="str">
        <f>IF(DU363=0,"", IF(SUM($AN363:DU$519)=1,DX363, IF($AN$526&gt;SUM($AN363:DU$519),_xlfn.CONCAT(", ",DX363), IF($AN$526=SUM($AN363:DU$519),_xlfn.CONCAT(" y ",DX363,".")))))</f>
        <v/>
      </c>
      <c r="DX363" s="639">
        <f t="shared" ref="DX363:DX399" si="426">_xlfn.NUMBERVALUE(C363)</f>
        <v>4</v>
      </c>
      <c r="DY363" s="641"/>
      <c r="EX363" s="112">
        <f t="shared" si="361"/>
        <v>4</v>
      </c>
      <c r="EY363" s="98">
        <f t="shared" si="362"/>
        <v>0</v>
      </c>
      <c r="EZ363" s="98">
        <f t="shared" si="363"/>
        <v>0</v>
      </c>
      <c r="FA363" s="98">
        <f t="shared" si="364"/>
        <v>0</v>
      </c>
      <c r="FB363" s="98">
        <f t="shared" si="365"/>
        <v>0</v>
      </c>
      <c r="FC363" s="98">
        <f t="shared" si="366"/>
        <v>0</v>
      </c>
      <c r="FD363" s="98">
        <f t="shared" si="367"/>
        <v>0</v>
      </c>
      <c r="FE363" s="98">
        <f t="shared" si="368"/>
        <v>0</v>
      </c>
      <c r="FF363" s="98">
        <f t="shared" si="369"/>
        <v>0</v>
      </c>
      <c r="FG363" s="98">
        <f t="shared" si="370"/>
        <v>0</v>
      </c>
      <c r="FH363" s="98">
        <f t="shared" si="371"/>
        <v>0</v>
      </c>
      <c r="FI363" s="98">
        <f t="shared" si="372"/>
        <v>0</v>
      </c>
      <c r="FJ363" s="98">
        <f t="shared" si="373"/>
        <v>0</v>
      </c>
      <c r="FK363" s="98">
        <f t="shared" si="374"/>
        <v>0</v>
      </c>
      <c r="FL363" s="98">
        <f t="shared" si="375"/>
        <v>0</v>
      </c>
      <c r="FM363" s="98">
        <f t="shared" si="376"/>
        <v>0</v>
      </c>
      <c r="FN363" s="98">
        <f t="shared" si="377"/>
        <v>0</v>
      </c>
      <c r="FO363" s="98">
        <f t="shared" si="378"/>
        <v>0</v>
      </c>
      <c r="FP363" s="98">
        <f t="shared" si="379"/>
        <v>0</v>
      </c>
      <c r="FQ363" s="98">
        <f t="shared" si="380"/>
        <v>0</v>
      </c>
      <c r="FR363" s="98">
        <f t="shared" si="381"/>
        <v>0</v>
      </c>
      <c r="FS363" s="98">
        <f t="shared" si="382"/>
        <v>0</v>
      </c>
      <c r="FX363" s="627">
        <f t="shared" si="383"/>
        <v>0</v>
      </c>
      <c r="FY363" s="627"/>
    </row>
    <row r="364" spans="1:181" s="72" customFormat="1" ht="15" customHeight="1">
      <c r="A364" s="131"/>
      <c r="B364" s="53"/>
      <c r="C364" s="82" t="s">
        <v>70</v>
      </c>
      <c r="D364" s="792" t="str">
        <f>IF(CNGE_2026_M3_Secc1!$AH$40=CNGE_2026_M3_Secc1!$AJ$40,"",IF(CNGE_2026_M3_Secc1!D64="","",CNGE_2026_M3_Secc1!D64))</f>
        <v/>
      </c>
      <c r="E364" s="793"/>
      <c r="F364" s="793"/>
      <c r="G364" s="793"/>
      <c r="H364" s="793"/>
      <c r="I364" s="794"/>
      <c r="J364" s="433"/>
      <c r="K364" s="433"/>
      <c r="L364" s="433"/>
      <c r="M364" s="433"/>
      <c r="N364" s="433"/>
      <c r="O364" s="433"/>
      <c r="P364" s="433"/>
      <c r="Q364" s="433"/>
      <c r="R364" s="433"/>
      <c r="S364" s="433"/>
      <c r="T364" s="433"/>
      <c r="U364" s="433"/>
      <c r="V364" s="433"/>
      <c r="W364" s="433"/>
      <c r="X364" s="433"/>
      <c r="Y364" s="433"/>
      <c r="Z364" s="433"/>
      <c r="AA364" s="433"/>
      <c r="AB364" s="433"/>
      <c r="AC364" s="432"/>
      <c r="AD364" s="432"/>
      <c r="AE364" s="12"/>
      <c r="AF364" s="122"/>
      <c r="AH364" s="627">
        <f t="shared" si="385"/>
        <v>0</v>
      </c>
      <c r="AI364" s="627"/>
      <c r="AJ364" s="627">
        <f t="shared" si="386"/>
        <v>0</v>
      </c>
      <c r="AK364" s="627"/>
      <c r="AL364" s="627">
        <f t="shared" si="387"/>
        <v>0</v>
      </c>
      <c r="AM364" s="627"/>
      <c r="AN364" s="627">
        <f t="shared" si="388"/>
        <v>0</v>
      </c>
      <c r="AO364" s="639"/>
      <c r="AP364" s="274"/>
      <c r="AQ364" s="641">
        <f t="shared" si="389"/>
        <v>0</v>
      </c>
      <c r="AR364" s="627"/>
      <c r="AS364" s="627">
        <f t="shared" si="390"/>
        <v>0</v>
      </c>
      <c r="AT364" s="627"/>
      <c r="AU364" s="627">
        <f t="shared" si="391"/>
        <v>0</v>
      </c>
      <c r="AV364" s="627"/>
      <c r="AW364" s="627">
        <f t="shared" si="392"/>
        <v>0</v>
      </c>
      <c r="AX364" s="639"/>
      <c r="AY364" s="274"/>
      <c r="AZ364" s="896">
        <f t="shared" si="393"/>
        <v>0</v>
      </c>
      <c r="BA364" s="627"/>
      <c r="BB364" s="627">
        <f t="shared" si="394"/>
        <v>0</v>
      </c>
      <c r="BC364" s="627"/>
      <c r="BD364" s="627">
        <f t="shared" si="395"/>
        <v>0</v>
      </c>
      <c r="BE364" s="627"/>
      <c r="BF364" s="627">
        <f t="shared" si="396"/>
        <v>0</v>
      </c>
      <c r="BG364" s="639"/>
      <c r="BH364" s="274"/>
      <c r="BI364" s="627">
        <f t="shared" si="397"/>
        <v>0</v>
      </c>
      <c r="BJ364" s="627"/>
      <c r="BK364" s="627">
        <f t="shared" si="398"/>
        <v>0</v>
      </c>
      <c r="BL364" s="627"/>
      <c r="BM364" s="627">
        <f t="shared" si="399"/>
        <v>0</v>
      </c>
      <c r="BN364" s="627"/>
      <c r="BO364" s="627">
        <f t="shared" si="400"/>
        <v>0</v>
      </c>
      <c r="BP364" s="639"/>
      <c r="BQ364" s="274"/>
      <c r="BR364" s="896">
        <f t="shared" si="401"/>
        <v>0</v>
      </c>
      <c r="BS364" s="627"/>
      <c r="BT364" s="627">
        <f t="shared" si="402"/>
        <v>0</v>
      </c>
      <c r="BU364" s="627"/>
      <c r="BV364" s="627">
        <f t="shared" si="403"/>
        <v>0</v>
      </c>
      <c r="BW364" s="627"/>
      <c r="BX364" s="627">
        <f t="shared" si="404"/>
        <v>0</v>
      </c>
      <c r="BY364" s="639"/>
      <c r="BZ364" s="274"/>
      <c r="CA364" s="627">
        <f t="shared" si="405"/>
        <v>0</v>
      </c>
      <c r="CB364" s="627"/>
      <c r="CC364" s="627">
        <f t="shared" si="406"/>
        <v>0</v>
      </c>
      <c r="CD364" s="627"/>
      <c r="CE364" s="627">
        <f t="shared" si="407"/>
        <v>0</v>
      </c>
      <c r="CF364" s="627"/>
      <c r="CG364" s="627">
        <f t="shared" si="408"/>
        <v>0</v>
      </c>
      <c r="CH364" s="639"/>
      <c r="CI364" s="274"/>
      <c r="CJ364" s="627">
        <f t="shared" si="409"/>
        <v>0</v>
      </c>
      <c r="CK364" s="627"/>
      <c r="CL364" s="627">
        <f t="shared" si="410"/>
        <v>0</v>
      </c>
      <c r="CM364" s="627"/>
      <c r="CN364" s="627">
        <f t="shared" si="411"/>
        <v>0</v>
      </c>
      <c r="CO364" s="627"/>
      <c r="CP364" s="627">
        <f t="shared" si="412"/>
        <v>0</v>
      </c>
      <c r="CQ364" s="639"/>
      <c r="CR364" s="274"/>
      <c r="CS364" s="627">
        <f t="shared" si="413"/>
        <v>0</v>
      </c>
      <c r="CT364" s="627"/>
      <c r="CU364" s="627">
        <f t="shared" si="414"/>
        <v>0</v>
      </c>
      <c r="CV364" s="627"/>
      <c r="CW364" s="627">
        <f t="shared" si="415"/>
        <v>0</v>
      </c>
      <c r="CX364" s="627"/>
      <c r="CY364" s="627">
        <f t="shared" si="416"/>
        <v>0</v>
      </c>
      <c r="CZ364" s="639"/>
      <c r="DA364" s="274"/>
      <c r="DB364" s="627">
        <f t="shared" si="417"/>
        <v>0</v>
      </c>
      <c r="DC364" s="627"/>
      <c r="DD364" s="627">
        <f t="shared" si="418"/>
        <v>0</v>
      </c>
      <c r="DE364" s="627"/>
      <c r="DF364" s="627">
        <f t="shared" si="419"/>
        <v>0</v>
      </c>
      <c r="DG364" s="627"/>
      <c r="DH364" s="627">
        <f t="shared" si="420"/>
        <v>0</v>
      </c>
      <c r="DI364" s="639"/>
      <c r="DJ364" s="274"/>
      <c r="DK364" s="627">
        <f t="shared" si="421"/>
        <v>0</v>
      </c>
      <c r="DL364" s="627"/>
      <c r="DM364" s="896">
        <f t="shared" si="422"/>
        <v>0</v>
      </c>
      <c r="DN364" s="627"/>
      <c r="DO364" s="627">
        <f t="shared" si="423"/>
        <v>0</v>
      </c>
      <c r="DP364" s="627"/>
      <c r="DQ364" s="627">
        <f t="shared" si="424"/>
        <v>0</v>
      </c>
      <c r="DR364" s="639"/>
      <c r="DS364" s="274"/>
      <c r="DT364" s="747">
        <f t="shared" si="425"/>
        <v>0</v>
      </c>
      <c r="DU364" s="748"/>
      <c r="DV364" s="639" t="str">
        <f>IF(DT364=0,"",IF(SUM($DT$359:DT364)=1,DX364,IF($DT$415&gt;SUM($DT$359:DT364),_xlfn.CONCAT(", ",DX364),IF($DT$415=SUM($DT$359:DT364),_xlfn.CONCAT(" y ",DX364,".")))))</f>
        <v/>
      </c>
      <c r="DW364" s="641" t="str">
        <f>IF(DU364=0,"", IF(SUM($AN364:DU$519)=1,DX364, IF($AN$526&gt;SUM($AN364:DU$519),_xlfn.CONCAT(", ",DX364), IF($AN$526=SUM($AN364:DU$519),_xlfn.CONCAT(" y ",DX364,".")))))</f>
        <v/>
      </c>
      <c r="DX364" s="639">
        <f t="shared" si="426"/>
        <v>5</v>
      </c>
      <c r="DY364" s="641"/>
      <c r="EX364" s="112">
        <f t="shared" si="361"/>
        <v>5</v>
      </c>
      <c r="EY364" s="98">
        <f t="shared" si="362"/>
        <v>0</v>
      </c>
      <c r="EZ364" s="98">
        <f t="shared" si="363"/>
        <v>0</v>
      </c>
      <c r="FA364" s="98">
        <f t="shared" si="364"/>
        <v>0</v>
      </c>
      <c r="FB364" s="98">
        <f t="shared" si="365"/>
        <v>0</v>
      </c>
      <c r="FC364" s="98">
        <f t="shared" si="366"/>
        <v>0</v>
      </c>
      <c r="FD364" s="98">
        <f t="shared" si="367"/>
        <v>0</v>
      </c>
      <c r="FE364" s="98">
        <f t="shared" si="368"/>
        <v>0</v>
      </c>
      <c r="FF364" s="98">
        <f t="shared" si="369"/>
        <v>0</v>
      </c>
      <c r="FG364" s="98">
        <f t="shared" si="370"/>
        <v>0</v>
      </c>
      <c r="FH364" s="98">
        <f t="shared" si="371"/>
        <v>0</v>
      </c>
      <c r="FI364" s="98">
        <f t="shared" si="372"/>
        <v>0</v>
      </c>
      <c r="FJ364" s="98">
        <f t="shared" si="373"/>
        <v>0</v>
      </c>
      <c r="FK364" s="98">
        <f t="shared" si="374"/>
        <v>0</v>
      </c>
      <c r="FL364" s="98">
        <f t="shared" si="375"/>
        <v>0</v>
      </c>
      <c r="FM364" s="98">
        <f t="shared" si="376"/>
        <v>0</v>
      </c>
      <c r="FN364" s="98">
        <f t="shared" si="377"/>
        <v>0</v>
      </c>
      <c r="FO364" s="98">
        <f t="shared" si="378"/>
        <v>0</v>
      </c>
      <c r="FP364" s="98">
        <f t="shared" si="379"/>
        <v>0</v>
      </c>
      <c r="FQ364" s="98">
        <f t="shared" si="380"/>
        <v>0</v>
      </c>
      <c r="FR364" s="98">
        <f t="shared" si="381"/>
        <v>0</v>
      </c>
      <c r="FS364" s="98">
        <f t="shared" si="382"/>
        <v>0</v>
      </c>
      <c r="FX364" s="627">
        <f t="shared" si="383"/>
        <v>0</v>
      </c>
      <c r="FY364" s="627"/>
    </row>
    <row r="365" spans="1:181" s="72" customFormat="1" ht="15" customHeight="1">
      <c r="A365" s="131"/>
      <c r="B365" s="53"/>
      <c r="C365" s="82" t="s">
        <v>71</v>
      </c>
      <c r="D365" s="792" t="str">
        <f>IF(CNGE_2026_M3_Secc1!$AH$40=CNGE_2026_M3_Secc1!$AJ$40,"",IF(CNGE_2026_M3_Secc1!D65="","",CNGE_2026_M3_Secc1!D65))</f>
        <v/>
      </c>
      <c r="E365" s="793"/>
      <c r="F365" s="793"/>
      <c r="G365" s="793"/>
      <c r="H365" s="793"/>
      <c r="I365" s="794"/>
      <c r="J365" s="433"/>
      <c r="K365" s="433"/>
      <c r="L365" s="433"/>
      <c r="M365" s="433"/>
      <c r="N365" s="433"/>
      <c r="O365" s="433"/>
      <c r="P365" s="433"/>
      <c r="Q365" s="433"/>
      <c r="R365" s="433"/>
      <c r="S365" s="433"/>
      <c r="T365" s="433"/>
      <c r="U365" s="433"/>
      <c r="V365" s="433"/>
      <c r="W365" s="433"/>
      <c r="X365" s="433"/>
      <c r="Y365" s="433"/>
      <c r="Z365" s="433"/>
      <c r="AA365" s="433"/>
      <c r="AB365" s="433"/>
      <c r="AC365" s="432"/>
      <c r="AD365" s="432"/>
      <c r="AE365" s="12"/>
      <c r="AF365" s="122"/>
      <c r="AH365" s="627">
        <f t="shared" si="385"/>
        <v>0</v>
      </c>
      <c r="AI365" s="627"/>
      <c r="AJ365" s="627">
        <f t="shared" si="386"/>
        <v>0</v>
      </c>
      <c r="AK365" s="627"/>
      <c r="AL365" s="627">
        <f t="shared" si="387"/>
        <v>0</v>
      </c>
      <c r="AM365" s="627"/>
      <c r="AN365" s="627">
        <f t="shared" si="388"/>
        <v>0</v>
      </c>
      <c r="AO365" s="639"/>
      <c r="AP365" s="274"/>
      <c r="AQ365" s="641">
        <f t="shared" si="389"/>
        <v>0</v>
      </c>
      <c r="AR365" s="627"/>
      <c r="AS365" s="627">
        <f t="shared" si="390"/>
        <v>0</v>
      </c>
      <c r="AT365" s="627"/>
      <c r="AU365" s="627">
        <f t="shared" si="391"/>
        <v>0</v>
      </c>
      <c r="AV365" s="627"/>
      <c r="AW365" s="627">
        <f t="shared" si="392"/>
        <v>0</v>
      </c>
      <c r="AX365" s="639"/>
      <c r="AY365" s="274"/>
      <c r="AZ365" s="896">
        <f t="shared" si="393"/>
        <v>0</v>
      </c>
      <c r="BA365" s="627"/>
      <c r="BB365" s="627">
        <f t="shared" si="394"/>
        <v>0</v>
      </c>
      <c r="BC365" s="627"/>
      <c r="BD365" s="627">
        <f t="shared" si="395"/>
        <v>0</v>
      </c>
      <c r="BE365" s="627"/>
      <c r="BF365" s="627">
        <f t="shared" si="396"/>
        <v>0</v>
      </c>
      <c r="BG365" s="639"/>
      <c r="BH365" s="274"/>
      <c r="BI365" s="627">
        <f t="shared" si="397"/>
        <v>0</v>
      </c>
      <c r="BJ365" s="627"/>
      <c r="BK365" s="627">
        <f t="shared" si="398"/>
        <v>0</v>
      </c>
      <c r="BL365" s="627"/>
      <c r="BM365" s="627">
        <f t="shared" si="399"/>
        <v>0</v>
      </c>
      <c r="BN365" s="627"/>
      <c r="BO365" s="627">
        <f t="shared" si="400"/>
        <v>0</v>
      </c>
      <c r="BP365" s="639"/>
      <c r="BQ365" s="274"/>
      <c r="BR365" s="896">
        <f t="shared" si="401"/>
        <v>0</v>
      </c>
      <c r="BS365" s="627"/>
      <c r="BT365" s="627">
        <f t="shared" si="402"/>
        <v>0</v>
      </c>
      <c r="BU365" s="627"/>
      <c r="BV365" s="627">
        <f t="shared" si="403"/>
        <v>0</v>
      </c>
      <c r="BW365" s="627"/>
      <c r="BX365" s="627">
        <f t="shared" si="404"/>
        <v>0</v>
      </c>
      <c r="BY365" s="639"/>
      <c r="BZ365" s="274"/>
      <c r="CA365" s="627">
        <f t="shared" si="405"/>
        <v>0</v>
      </c>
      <c r="CB365" s="627"/>
      <c r="CC365" s="627">
        <f t="shared" si="406"/>
        <v>0</v>
      </c>
      <c r="CD365" s="627"/>
      <c r="CE365" s="627">
        <f t="shared" si="407"/>
        <v>0</v>
      </c>
      <c r="CF365" s="627"/>
      <c r="CG365" s="627">
        <f t="shared" si="408"/>
        <v>0</v>
      </c>
      <c r="CH365" s="639"/>
      <c r="CI365" s="274"/>
      <c r="CJ365" s="627">
        <f t="shared" si="409"/>
        <v>0</v>
      </c>
      <c r="CK365" s="627"/>
      <c r="CL365" s="627">
        <f t="shared" si="410"/>
        <v>0</v>
      </c>
      <c r="CM365" s="627"/>
      <c r="CN365" s="627">
        <f t="shared" si="411"/>
        <v>0</v>
      </c>
      <c r="CO365" s="627"/>
      <c r="CP365" s="627">
        <f t="shared" si="412"/>
        <v>0</v>
      </c>
      <c r="CQ365" s="639"/>
      <c r="CR365" s="274"/>
      <c r="CS365" s="627">
        <f t="shared" si="413"/>
        <v>0</v>
      </c>
      <c r="CT365" s="627"/>
      <c r="CU365" s="627">
        <f t="shared" si="414"/>
        <v>0</v>
      </c>
      <c r="CV365" s="627"/>
      <c r="CW365" s="627">
        <f t="shared" si="415"/>
        <v>0</v>
      </c>
      <c r="CX365" s="627"/>
      <c r="CY365" s="627">
        <f t="shared" si="416"/>
        <v>0</v>
      </c>
      <c r="CZ365" s="639"/>
      <c r="DA365" s="274"/>
      <c r="DB365" s="627">
        <f t="shared" si="417"/>
        <v>0</v>
      </c>
      <c r="DC365" s="627"/>
      <c r="DD365" s="627">
        <f t="shared" si="418"/>
        <v>0</v>
      </c>
      <c r="DE365" s="627"/>
      <c r="DF365" s="627">
        <f t="shared" si="419"/>
        <v>0</v>
      </c>
      <c r="DG365" s="627"/>
      <c r="DH365" s="627">
        <f t="shared" si="420"/>
        <v>0</v>
      </c>
      <c r="DI365" s="639"/>
      <c r="DJ365" s="274"/>
      <c r="DK365" s="627">
        <f t="shared" si="421"/>
        <v>0</v>
      </c>
      <c r="DL365" s="627"/>
      <c r="DM365" s="896">
        <f t="shared" si="422"/>
        <v>0</v>
      </c>
      <c r="DN365" s="627"/>
      <c r="DO365" s="627">
        <f t="shared" si="423"/>
        <v>0</v>
      </c>
      <c r="DP365" s="627"/>
      <c r="DQ365" s="627">
        <f t="shared" si="424"/>
        <v>0</v>
      </c>
      <c r="DR365" s="639"/>
      <c r="DS365" s="274"/>
      <c r="DT365" s="747">
        <f t="shared" si="425"/>
        <v>0</v>
      </c>
      <c r="DU365" s="748"/>
      <c r="DV365" s="639" t="str">
        <f>IF(DT365=0,"",IF(SUM($DT$359:DT365)=1,DX365,IF($DT$415&gt;SUM($DT$359:DT365),_xlfn.CONCAT(", ",DX365),IF($DT$415=SUM($DT$359:DT365),_xlfn.CONCAT(" y ",DX365,".")))))</f>
        <v/>
      </c>
      <c r="DW365" s="641" t="str">
        <f>IF(DU365=0,"", IF(SUM($AN365:DU$519)=1,DX365, IF($AN$526&gt;SUM($AN365:DU$519),_xlfn.CONCAT(", ",DX365), IF($AN$526=SUM($AN365:DU$519),_xlfn.CONCAT(" y ",DX365,".")))))</f>
        <v/>
      </c>
      <c r="DX365" s="639">
        <f t="shared" si="426"/>
        <v>6</v>
      </c>
      <c r="DY365" s="641"/>
      <c r="EX365" s="112">
        <f t="shared" si="361"/>
        <v>6</v>
      </c>
      <c r="EY365" s="98">
        <f t="shared" si="362"/>
        <v>0</v>
      </c>
      <c r="EZ365" s="98">
        <f t="shared" si="363"/>
        <v>0</v>
      </c>
      <c r="FA365" s="98">
        <f t="shared" si="364"/>
        <v>0</v>
      </c>
      <c r="FB365" s="98">
        <f t="shared" si="365"/>
        <v>0</v>
      </c>
      <c r="FC365" s="98">
        <f t="shared" si="366"/>
        <v>0</v>
      </c>
      <c r="FD365" s="98">
        <f t="shared" si="367"/>
        <v>0</v>
      </c>
      <c r="FE365" s="98">
        <f t="shared" si="368"/>
        <v>0</v>
      </c>
      <c r="FF365" s="98">
        <f t="shared" si="369"/>
        <v>0</v>
      </c>
      <c r="FG365" s="98">
        <f t="shared" si="370"/>
        <v>0</v>
      </c>
      <c r="FH365" s="98">
        <f t="shared" si="371"/>
        <v>0</v>
      </c>
      <c r="FI365" s="98">
        <f t="shared" si="372"/>
        <v>0</v>
      </c>
      <c r="FJ365" s="98">
        <f t="shared" si="373"/>
        <v>0</v>
      </c>
      <c r="FK365" s="98">
        <f t="shared" si="374"/>
        <v>0</v>
      </c>
      <c r="FL365" s="98">
        <f t="shared" si="375"/>
        <v>0</v>
      </c>
      <c r="FM365" s="98">
        <f t="shared" si="376"/>
        <v>0</v>
      </c>
      <c r="FN365" s="98">
        <f t="shared" si="377"/>
        <v>0</v>
      </c>
      <c r="FO365" s="98">
        <f t="shared" si="378"/>
        <v>0</v>
      </c>
      <c r="FP365" s="98">
        <f t="shared" si="379"/>
        <v>0</v>
      </c>
      <c r="FQ365" s="98">
        <f t="shared" si="380"/>
        <v>0</v>
      </c>
      <c r="FR365" s="98">
        <f t="shared" si="381"/>
        <v>0</v>
      </c>
      <c r="FS365" s="98">
        <f t="shared" si="382"/>
        <v>0</v>
      </c>
      <c r="FX365" s="627">
        <f t="shared" si="383"/>
        <v>0</v>
      </c>
      <c r="FY365" s="627"/>
    </row>
    <row r="366" spans="1:181" s="72" customFormat="1" ht="15" customHeight="1">
      <c r="A366" s="131"/>
      <c r="B366" s="53"/>
      <c r="C366" s="82" t="s">
        <v>72</v>
      </c>
      <c r="D366" s="792" t="str">
        <f>IF(CNGE_2026_M3_Secc1!$AH$40=CNGE_2026_M3_Secc1!$AJ$40,"",IF(CNGE_2026_M3_Secc1!D66="","",CNGE_2026_M3_Secc1!D66))</f>
        <v/>
      </c>
      <c r="E366" s="793"/>
      <c r="F366" s="793"/>
      <c r="G366" s="793"/>
      <c r="H366" s="793"/>
      <c r="I366" s="794"/>
      <c r="J366" s="433"/>
      <c r="K366" s="433"/>
      <c r="L366" s="433"/>
      <c r="M366" s="433"/>
      <c r="N366" s="433"/>
      <c r="O366" s="433"/>
      <c r="P366" s="433"/>
      <c r="Q366" s="433"/>
      <c r="R366" s="433"/>
      <c r="S366" s="433"/>
      <c r="T366" s="433"/>
      <c r="U366" s="433"/>
      <c r="V366" s="433"/>
      <c r="W366" s="433"/>
      <c r="X366" s="433"/>
      <c r="Y366" s="433"/>
      <c r="Z366" s="433"/>
      <c r="AA366" s="433"/>
      <c r="AB366" s="433"/>
      <c r="AC366" s="432"/>
      <c r="AD366" s="432"/>
      <c r="AE366" s="12"/>
      <c r="AF366" s="122"/>
      <c r="AH366" s="627">
        <f t="shared" si="385"/>
        <v>0</v>
      </c>
      <c r="AI366" s="627"/>
      <c r="AJ366" s="627">
        <f t="shared" si="386"/>
        <v>0</v>
      </c>
      <c r="AK366" s="627"/>
      <c r="AL366" s="627">
        <f t="shared" si="387"/>
        <v>0</v>
      </c>
      <c r="AM366" s="627"/>
      <c r="AN366" s="627">
        <f t="shared" si="388"/>
        <v>0</v>
      </c>
      <c r="AO366" s="639"/>
      <c r="AP366" s="274"/>
      <c r="AQ366" s="641">
        <f t="shared" si="389"/>
        <v>0</v>
      </c>
      <c r="AR366" s="627"/>
      <c r="AS366" s="627">
        <f t="shared" si="390"/>
        <v>0</v>
      </c>
      <c r="AT366" s="627"/>
      <c r="AU366" s="627">
        <f t="shared" si="391"/>
        <v>0</v>
      </c>
      <c r="AV366" s="627"/>
      <c r="AW366" s="627">
        <f t="shared" si="392"/>
        <v>0</v>
      </c>
      <c r="AX366" s="639"/>
      <c r="AY366" s="274"/>
      <c r="AZ366" s="896">
        <f t="shared" si="393"/>
        <v>0</v>
      </c>
      <c r="BA366" s="627"/>
      <c r="BB366" s="627">
        <f t="shared" si="394"/>
        <v>0</v>
      </c>
      <c r="BC366" s="627"/>
      <c r="BD366" s="627">
        <f t="shared" si="395"/>
        <v>0</v>
      </c>
      <c r="BE366" s="627"/>
      <c r="BF366" s="627">
        <f t="shared" si="396"/>
        <v>0</v>
      </c>
      <c r="BG366" s="639"/>
      <c r="BH366" s="274"/>
      <c r="BI366" s="627">
        <f t="shared" si="397"/>
        <v>0</v>
      </c>
      <c r="BJ366" s="627"/>
      <c r="BK366" s="627">
        <f t="shared" si="398"/>
        <v>0</v>
      </c>
      <c r="BL366" s="627"/>
      <c r="BM366" s="627">
        <f t="shared" si="399"/>
        <v>0</v>
      </c>
      <c r="BN366" s="627"/>
      <c r="BO366" s="627">
        <f t="shared" si="400"/>
        <v>0</v>
      </c>
      <c r="BP366" s="639"/>
      <c r="BQ366" s="274"/>
      <c r="BR366" s="896">
        <f t="shared" si="401"/>
        <v>0</v>
      </c>
      <c r="BS366" s="627"/>
      <c r="BT366" s="627">
        <f t="shared" si="402"/>
        <v>0</v>
      </c>
      <c r="BU366" s="627"/>
      <c r="BV366" s="627">
        <f t="shared" si="403"/>
        <v>0</v>
      </c>
      <c r="BW366" s="627"/>
      <c r="BX366" s="627">
        <f t="shared" si="404"/>
        <v>0</v>
      </c>
      <c r="BY366" s="639"/>
      <c r="BZ366" s="274"/>
      <c r="CA366" s="627">
        <f t="shared" si="405"/>
        <v>0</v>
      </c>
      <c r="CB366" s="627"/>
      <c r="CC366" s="627">
        <f t="shared" si="406"/>
        <v>0</v>
      </c>
      <c r="CD366" s="627"/>
      <c r="CE366" s="627">
        <f t="shared" si="407"/>
        <v>0</v>
      </c>
      <c r="CF366" s="627"/>
      <c r="CG366" s="627">
        <f t="shared" si="408"/>
        <v>0</v>
      </c>
      <c r="CH366" s="639"/>
      <c r="CI366" s="274"/>
      <c r="CJ366" s="627">
        <f t="shared" si="409"/>
        <v>0</v>
      </c>
      <c r="CK366" s="627"/>
      <c r="CL366" s="627">
        <f t="shared" si="410"/>
        <v>0</v>
      </c>
      <c r="CM366" s="627"/>
      <c r="CN366" s="627">
        <f t="shared" si="411"/>
        <v>0</v>
      </c>
      <c r="CO366" s="627"/>
      <c r="CP366" s="627">
        <f t="shared" si="412"/>
        <v>0</v>
      </c>
      <c r="CQ366" s="639"/>
      <c r="CR366" s="274"/>
      <c r="CS366" s="627">
        <f t="shared" si="413"/>
        <v>0</v>
      </c>
      <c r="CT366" s="627"/>
      <c r="CU366" s="627">
        <f t="shared" si="414"/>
        <v>0</v>
      </c>
      <c r="CV366" s="627"/>
      <c r="CW366" s="627">
        <f t="shared" si="415"/>
        <v>0</v>
      </c>
      <c r="CX366" s="627"/>
      <c r="CY366" s="627">
        <f t="shared" si="416"/>
        <v>0</v>
      </c>
      <c r="CZ366" s="639"/>
      <c r="DA366" s="274"/>
      <c r="DB366" s="627">
        <f t="shared" si="417"/>
        <v>0</v>
      </c>
      <c r="DC366" s="627"/>
      <c r="DD366" s="627">
        <f t="shared" si="418"/>
        <v>0</v>
      </c>
      <c r="DE366" s="627"/>
      <c r="DF366" s="627">
        <f t="shared" si="419"/>
        <v>0</v>
      </c>
      <c r="DG366" s="627"/>
      <c r="DH366" s="627">
        <f t="shared" si="420"/>
        <v>0</v>
      </c>
      <c r="DI366" s="639"/>
      <c r="DJ366" s="274"/>
      <c r="DK366" s="627">
        <f t="shared" si="421"/>
        <v>0</v>
      </c>
      <c r="DL366" s="627"/>
      <c r="DM366" s="896">
        <f t="shared" si="422"/>
        <v>0</v>
      </c>
      <c r="DN366" s="627"/>
      <c r="DO366" s="627">
        <f t="shared" si="423"/>
        <v>0</v>
      </c>
      <c r="DP366" s="627"/>
      <c r="DQ366" s="627">
        <f t="shared" si="424"/>
        <v>0</v>
      </c>
      <c r="DR366" s="639"/>
      <c r="DS366" s="274"/>
      <c r="DT366" s="747">
        <f t="shared" si="425"/>
        <v>0</v>
      </c>
      <c r="DU366" s="748"/>
      <c r="DV366" s="639" t="str">
        <f>IF(DT366=0,"",IF(SUM($DT$359:DT366)=1,DX366,IF($DT$415&gt;SUM($DT$359:DT366),_xlfn.CONCAT(", ",DX366),IF($DT$415=SUM($DT$359:DT366),_xlfn.CONCAT(" y ",DX366,".")))))</f>
        <v/>
      </c>
      <c r="DW366" s="641" t="str">
        <f>IF(DU366=0,"", IF(SUM($AN366:DU$519)=1,DX366, IF($AN$526&gt;SUM($AN366:DU$519),_xlfn.CONCAT(", ",DX366), IF($AN$526=SUM($AN366:DU$519),_xlfn.CONCAT(" y ",DX366,".")))))</f>
        <v/>
      </c>
      <c r="DX366" s="639">
        <f t="shared" si="426"/>
        <v>7</v>
      </c>
      <c r="DY366" s="641"/>
      <c r="EX366" s="112">
        <f t="shared" si="361"/>
        <v>7</v>
      </c>
      <c r="EY366" s="98">
        <f t="shared" si="362"/>
        <v>0</v>
      </c>
      <c r="EZ366" s="98">
        <f t="shared" si="363"/>
        <v>0</v>
      </c>
      <c r="FA366" s="98">
        <f t="shared" si="364"/>
        <v>0</v>
      </c>
      <c r="FB366" s="98">
        <f t="shared" si="365"/>
        <v>0</v>
      </c>
      <c r="FC366" s="98">
        <f t="shared" si="366"/>
        <v>0</v>
      </c>
      <c r="FD366" s="98">
        <f t="shared" si="367"/>
        <v>0</v>
      </c>
      <c r="FE366" s="98">
        <f t="shared" si="368"/>
        <v>0</v>
      </c>
      <c r="FF366" s="98">
        <f t="shared" si="369"/>
        <v>0</v>
      </c>
      <c r="FG366" s="98">
        <f t="shared" si="370"/>
        <v>0</v>
      </c>
      <c r="FH366" s="98">
        <f t="shared" si="371"/>
        <v>0</v>
      </c>
      <c r="FI366" s="98">
        <f t="shared" si="372"/>
        <v>0</v>
      </c>
      <c r="FJ366" s="98">
        <f t="shared" si="373"/>
        <v>0</v>
      </c>
      <c r="FK366" s="98">
        <f t="shared" si="374"/>
        <v>0</v>
      </c>
      <c r="FL366" s="98">
        <f t="shared" si="375"/>
        <v>0</v>
      </c>
      <c r="FM366" s="98">
        <f t="shared" si="376"/>
        <v>0</v>
      </c>
      <c r="FN366" s="98">
        <f t="shared" si="377"/>
        <v>0</v>
      </c>
      <c r="FO366" s="98">
        <f t="shared" si="378"/>
        <v>0</v>
      </c>
      <c r="FP366" s="98">
        <f t="shared" si="379"/>
        <v>0</v>
      </c>
      <c r="FQ366" s="98">
        <f t="shared" si="380"/>
        <v>0</v>
      </c>
      <c r="FR366" s="98">
        <f t="shared" si="381"/>
        <v>0</v>
      </c>
      <c r="FS366" s="98">
        <f t="shared" si="382"/>
        <v>0</v>
      </c>
      <c r="FX366" s="627">
        <f t="shared" si="383"/>
        <v>0</v>
      </c>
      <c r="FY366" s="627"/>
    </row>
    <row r="367" spans="1:181" s="72" customFormat="1" ht="15" customHeight="1">
      <c r="A367" s="131"/>
      <c r="B367" s="53"/>
      <c r="C367" s="82" t="s">
        <v>73</v>
      </c>
      <c r="D367" s="792" t="str">
        <f>IF(CNGE_2026_M3_Secc1!$AH$40=CNGE_2026_M3_Secc1!$AJ$40,"",IF(CNGE_2026_M3_Secc1!D67="","",CNGE_2026_M3_Secc1!D67))</f>
        <v/>
      </c>
      <c r="E367" s="793"/>
      <c r="F367" s="793"/>
      <c r="G367" s="793"/>
      <c r="H367" s="793"/>
      <c r="I367" s="794"/>
      <c r="J367" s="433"/>
      <c r="K367" s="433"/>
      <c r="L367" s="433"/>
      <c r="M367" s="433"/>
      <c r="N367" s="433"/>
      <c r="O367" s="433"/>
      <c r="P367" s="433"/>
      <c r="Q367" s="433"/>
      <c r="R367" s="433"/>
      <c r="S367" s="433"/>
      <c r="T367" s="433"/>
      <c r="U367" s="433"/>
      <c r="V367" s="433"/>
      <c r="W367" s="433"/>
      <c r="X367" s="433"/>
      <c r="Y367" s="433"/>
      <c r="Z367" s="433"/>
      <c r="AA367" s="433"/>
      <c r="AB367" s="433"/>
      <c r="AC367" s="432"/>
      <c r="AD367" s="432"/>
      <c r="AE367" s="12"/>
      <c r="AF367" s="122"/>
      <c r="AH367" s="627">
        <f t="shared" si="385"/>
        <v>0</v>
      </c>
      <c r="AI367" s="627"/>
      <c r="AJ367" s="627">
        <f t="shared" si="386"/>
        <v>0</v>
      </c>
      <c r="AK367" s="627"/>
      <c r="AL367" s="627">
        <f t="shared" si="387"/>
        <v>0</v>
      </c>
      <c r="AM367" s="627"/>
      <c r="AN367" s="627">
        <f t="shared" si="388"/>
        <v>0</v>
      </c>
      <c r="AO367" s="639"/>
      <c r="AP367" s="274"/>
      <c r="AQ367" s="641">
        <f t="shared" si="389"/>
        <v>0</v>
      </c>
      <c r="AR367" s="627"/>
      <c r="AS367" s="627">
        <f t="shared" si="390"/>
        <v>0</v>
      </c>
      <c r="AT367" s="627"/>
      <c r="AU367" s="627">
        <f t="shared" si="391"/>
        <v>0</v>
      </c>
      <c r="AV367" s="627"/>
      <c r="AW367" s="627">
        <f t="shared" si="392"/>
        <v>0</v>
      </c>
      <c r="AX367" s="639"/>
      <c r="AY367" s="274"/>
      <c r="AZ367" s="896">
        <f t="shared" si="393"/>
        <v>0</v>
      </c>
      <c r="BA367" s="627"/>
      <c r="BB367" s="627">
        <f t="shared" si="394"/>
        <v>0</v>
      </c>
      <c r="BC367" s="627"/>
      <c r="BD367" s="627">
        <f t="shared" si="395"/>
        <v>0</v>
      </c>
      <c r="BE367" s="627"/>
      <c r="BF367" s="627">
        <f t="shared" si="396"/>
        <v>0</v>
      </c>
      <c r="BG367" s="639"/>
      <c r="BH367" s="274"/>
      <c r="BI367" s="627">
        <f t="shared" si="397"/>
        <v>0</v>
      </c>
      <c r="BJ367" s="627"/>
      <c r="BK367" s="627">
        <f t="shared" si="398"/>
        <v>0</v>
      </c>
      <c r="BL367" s="627"/>
      <c r="BM367" s="627">
        <f t="shared" si="399"/>
        <v>0</v>
      </c>
      <c r="BN367" s="627"/>
      <c r="BO367" s="627">
        <f t="shared" si="400"/>
        <v>0</v>
      </c>
      <c r="BP367" s="639"/>
      <c r="BQ367" s="274"/>
      <c r="BR367" s="896">
        <f t="shared" si="401"/>
        <v>0</v>
      </c>
      <c r="BS367" s="627"/>
      <c r="BT367" s="627">
        <f t="shared" si="402"/>
        <v>0</v>
      </c>
      <c r="BU367" s="627"/>
      <c r="BV367" s="627">
        <f t="shared" si="403"/>
        <v>0</v>
      </c>
      <c r="BW367" s="627"/>
      <c r="BX367" s="627">
        <f t="shared" si="404"/>
        <v>0</v>
      </c>
      <c r="BY367" s="639"/>
      <c r="BZ367" s="274"/>
      <c r="CA367" s="627">
        <f t="shared" si="405"/>
        <v>0</v>
      </c>
      <c r="CB367" s="627"/>
      <c r="CC367" s="627">
        <f t="shared" si="406"/>
        <v>0</v>
      </c>
      <c r="CD367" s="627"/>
      <c r="CE367" s="627">
        <f t="shared" si="407"/>
        <v>0</v>
      </c>
      <c r="CF367" s="627"/>
      <c r="CG367" s="627">
        <f t="shared" si="408"/>
        <v>0</v>
      </c>
      <c r="CH367" s="639"/>
      <c r="CI367" s="274"/>
      <c r="CJ367" s="627">
        <f t="shared" si="409"/>
        <v>0</v>
      </c>
      <c r="CK367" s="627"/>
      <c r="CL367" s="627">
        <f t="shared" si="410"/>
        <v>0</v>
      </c>
      <c r="CM367" s="627"/>
      <c r="CN367" s="627">
        <f t="shared" si="411"/>
        <v>0</v>
      </c>
      <c r="CO367" s="627"/>
      <c r="CP367" s="627">
        <f t="shared" si="412"/>
        <v>0</v>
      </c>
      <c r="CQ367" s="639"/>
      <c r="CR367" s="274"/>
      <c r="CS367" s="627">
        <f t="shared" si="413"/>
        <v>0</v>
      </c>
      <c r="CT367" s="627"/>
      <c r="CU367" s="627">
        <f t="shared" si="414"/>
        <v>0</v>
      </c>
      <c r="CV367" s="627"/>
      <c r="CW367" s="627">
        <f t="shared" si="415"/>
        <v>0</v>
      </c>
      <c r="CX367" s="627"/>
      <c r="CY367" s="627">
        <f t="shared" si="416"/>
        <v>0</v>
      </c>
      <c r="CZ367" s="639"/>
      <c r="DA367" s="274"/>
      <c r="DB367" s="627">
        <f t="shared" si="417"/>
        <v>0</v>
      </c>
      <c r="DC367" s="627"/>
      <c r="DD367" s="627">
        <f t="shared" si="418"/>
        <v>0</v>
      </c>
      <c r="DE367" s="627"/>
      <c r="DF367" s="627">
        <f t="shared" si="419"/>
        <v>0</v>
      </c>
      <c r="DG367" s="627"/>
      <c r="DH367" s="627">
        <f t="shared" si="420"/>
        <v>0</v>
      </c>
      <c r="DI367" s="639"/>
      <c r="DJ367" s="274"/>
      <c r="DK367" s="627">
        <f t="shared" si="421"/>
        <v>0</v>
      </c>
      <c r="DL367" s="627"/>
      <c r="DM367" s="896">
        <f t="shared" si="422"/>
        <v>0</v>
      </c>
      <c r="DN367" s="627"/>
      <c r="DO367" s="627">
        <f t="shared" si="423"/>
        <v>0</v>
      </c>
      <c r="DP367" s="627"/>
      <c r="DQ367" s="627">
        <f t="shared" si="424"/>
        <v>0</v>
      </c>
      <c r="DR367" s="639"/>
      <c r="DS367" s="274"/>
      <c r="DT367" s="747">
        <f t="shared" si="425"/>
        <v>0</v>
      </c>
      <c r="DU367" s="748"/>
      <c r="DV367" s="639" t="str">
        <f>IF(DT367=0,"",IF(SUM($DT$359:DT367)=1,DX367,IF($DT$415&gt;SUM($DT$359:DT367),_xlfn.CONCAT(", ",DX367),IF($DT$415=SUM($DT$359:DT367),_xlfn.CONCAT(" y ",DX367,".")))))</f>
        <v/>
      </c>
      <c r="DW367" s="641" t="str">
        <f>IF(DU367=0,"", IF(SUM($AN367:DU$519)=1,DX367, IF($AN$526&gt;SUM($AN367:DU$519),_xlfn.CONCAT(", ",DX367), IF($AN$526=SUM($AN367:DU$519),_xlfn.CONCAT(" y ",DX367,".")))))</f>
        <v/>
      </c>
      <c r="DX367" s="639">
        <f t="shared" si="426"/>
        <v>8</v>
      </c>
      <c r="DY367" s="641"/>
      <c r="EX367" s="112">
        <f t="shared" ref="EX367:EX399" si="427">_xlfn.NUMBERVALUE(C367)</f>
        <v>8</v>
      </c>
      <c r="EY367" s="98">
        <f t="shared" si="362"/>
        <v>0</v>
      </c>
      <c r="EZ367" s="98">
        <f t="shared" si="363"/>
        <v>0</v>
      </c>
      <c r="FA367" s="98">
        <f t="shared" si="364"/>
        <v>0</v>
      </c>
      <c r="FB367" s="98">
        <f t="shared" si="365"/>
        <v>0</v>
      </c>
      <c r="FC367" s="98">
        <f t="shared" si="366"/>
        <v>0</v>
      </c>
      <c r="FD367" s="98">
        <f t="shared" si="367"/>
        <v>0</v>
      </c>
      <c r="FE367" s="98">
        <f t="shared" si="368"/>
        <v>0</v>
      </c>
      <c r="FF367" s="98">
        <f t="shared" si="369"/>
        <v>0</v>
      </c>
      <c r="FG367" s="98">
        <f t="shared" si="370"/>
        <v>0</v>
      </c>
      <c r="FH367" s="98">
        <f t="shared" si="371"/>
        <v>0</v>
      </c>
      <c r="FI367" s="98">
        <f t="shared" si="372"/>
        <v>0</v>
      </c>
      <c r="FJ367" s="98">
        <f t="shared" si="373"/>
        <v>0</v>
      </c>
      <c r="FK367" s="98">
        <f t="shared" si="374"/>
        <v>0</v>
      </c>
      <c r="FL367" s="98">
        <f t="shared" si="375"/>
        <v>0</v>
      </c>
      <c r="FM367" s="98">
        <f t="shared" si="376"/>
        <v>0</v>
      </c>
      <c r="FN367" s="98">
        <f t="shared" si="377"/>
        <v>0</v>
      </c>
      <c r="FO367" s="98">
        <f t="shared" si="378"/>
        <v>0</v>
      </c>
      <c r="FP367" s="98">
        <f t="shared" si="379"/>
        <v>0</v>
      </c>
      <c r="FQ367" s="98">
        <f t="shared" si="380"/>
        <v>0</v>
      </c>
      <c r="FR367" s="98">
        <f t="shared" si="381"/>
        <v>0</v>
      </c>
      <c r="FS367" s="98">
        <f t="shared" si="382"/>
        <v>0</v>
      </c>
      <c r="FX367" s="627">
        <f t="shared" si="383"/>
        <v>0</v>
      </c>
      <c r="FY367" s="627"/>
    </row>
    <row r="368" spans="1:181" s="72" customFormat="1" ht="15" customHeight="1">
      <c r="A368" s="131"/>
      <c r="B368" s="53"/>
      <c r="C368" s="82" t="s">
        <v>74</v>
      </c>
      <c r="D368" s="792" t="str">
        <f>IF(CNGE_2026_M3_Secc1!$AH$40=CNGE_2026_M3_Secc1!$AJ$40,"",IF(CNGE_2026_M3_Secc1!D68="","",CNGE_2026_M3_Secc1!D68))</f>
        <v/>
      </c>
      <c r="E368" s="793"/>
      <c r="F368" s="793"/>
      <c r="G368" s="793"/>
      <c r="H368" s="793"/>
      <c r="I368" s="794"/>
      <c r="J368" s="433"/>
      <c r="K368" s="433"/>
      <c r="L368" s="433"/>
      <c r="M368" s="433"/>
      <c r="N368" s="433"/>
      <c r="O368" s="433"/>
      <c r="P368" s="433"/>
      <c r="Q368" s="433"/>
      <c r="R368" s="433"/>
      <c r="S368" s="433"/>
      <c r="T368" s="433"/>
      <c r="U368" s="433"/>
      <c r="V368" s="433"/>
      <c r="W368" s="433"/>
      <c r="X368" s="433"/>
      <c r="Y368" s="433"/>
      <c r="Z368" s="433"/>
      <c r="AA368" s="433"/>
      <c r="AB368" s="433"/>
      <c r="AC368" s="432"/>
      <c r="AD368" s="432"/>
      <c r="AE368" s="12"/>
      <c r="AF368" s="122"/>
      <c r="AH368" s="627">
        <f t="shared" si="385"/>
        <v>0</v>
      </c>
      <c r="AI368" s="627"/>
      <c r="AJ368" s="627">
        <f t="shared" si="386"/>
        <v>0</v>
      </c>
      <c r="AK368" s="627"/>
      <c r="AL368" s="627">
        <f t="shared" si="387"/>
        <v>0</v>
      </c>
      <c r="AM368" s="627"/>
      <c r="AN368" s="627">
        <f t="shared" si="388"/>
        <v>0</v>
      </c>
      <c r="AO368" s="639"/>
      <c r="AP368" s="274"/>
      <c r="AQ368" s="641">
        <f t="shared" si="389"/>
        <v>0</v>
      </c>
      <c r="AR368" s="627"/>
      <c r="AS368" s="627">
        <f t="shared" si="390"/>
        <v>0</v>
      </c>
      <c r="AT368" s="627"/>
      <c r="AU368" s="627">
        <f t="shared" si="391"/>
        <v>0</v>
      </c>
      <c r="AV368" s="627"/>
      <c r="AW368" s="627">
        <f t="shared" si="392"/>
        <v>0</v>
      </c>
      <c r="AX368" s="639"/>
      <c r="AY368" s="274"/>
      <c r="AZ368" s="896">
        <f t="shared" si="393"/>
        <v>0</v>
      </c>
      <c r="BA368" s="627"/>
      <c r="BB368" s="627">
        <f t="shared" si="394"/>
        <v>0</v>
      </c>
      <c r="BC368" s="627"/>
      <c r="BD368" s="627">
        <f t="shared" si="395"/>
        <v>0</v>
      </c>
      <c r="BE368" s="627"/>
      <c r="BF368" s="627">
        <f t="shared" si="396"/>
        <v>0</v>
      </c>
      <c r="BG368" s="639"/>
      <c r="BH368" s="274"/>
      <c r="BI368" s="627">
        <f t="shared" si="397"/>
        <v>0</v>
      </c>
      <c r="BJ368" s="627"/>
      <c r="BK368" s="627">
        <f t="shared" si="398"/>
        <v>0</v>
      </c>
      <c r="BL368" s="627"/>
      <c r="BM368" s="627">
        <f t="shared" si="399"/>
        <v>0</v>
      </c>
      <c r="BN368" s="627"/>
      <c r="BO368" s="627">
        <f t="shared" si="400"/>
        <v>0</v>
      </c>
      <c r="BP368" s="639"/>
      <c r="BQ368" s="274"/>
      <c r="BR368" s="896">
        <f t="shared" si="401"/>
        <v>0</v>
      </c>
      <c r="BS368" s="627"/>
      <c r="BT368" s="627">
        <f t="shared" si="402"/>
        <v>0</v>
      </c>
      <c r="BU368" s="627"/>
      <c r="BV368" s="627">
        <f t="shared" si="403"/>
        <v>0</v>
      </c>
      <c r="BW368" s="627"/>
      <c r="BX368" s="627">
        <f t="shared" si="404"/>
        <v>0</v>
      </c>
      <c r="BY368" s="639"/>
      <c r="BZ368" s="274"/>
      <c r="CA368" s="627">
        <f t="shared" si="405"/>
        <v>0</v>
      </c>
      <c r="CB368" s="627"/>
      <c r="CC368" s="627">
        <f t="shared" si="406"/>
        <v>0</v>
      </c>
      <c r="CD368" s="627"/>
      <c r="CE368" s="627">
        <f t="shared" si="407"/>
        <v>0</v>
      </c>
      <c r="CF368" s="627"/>
      <c r="CG368" s="627">
        <f t="shared" si="408"/>
        <v>0</v>
      </c>
      <c r="CH368" s="639"/>
      <c r="CI368" s="274"/>
      <c r="CJ368" s="627">
        <f t="shared" si="409"/>
        <v>0</v>
      </c>
      <c r="CK368" s="627"/>
      <c r="CL368" s="627">
        <f t="shared" si="410"/>
        <v>0</v>
      </c>
      <c r="CM368" s="627"/>
      <c r="CN368" s="627">
        <f t="shared" si="411"/>
        <v>0</v>
      </c>
      <c r="CO368" s="627"/>
      <c r="CP368" s="627">
        <f t="shared" si="412"/>
        <v>0</v>
      </c>
      <c r="CQ368" s="639"/>
      <c r="CR368" s="274"/>
      <c r="CS368" s="627">
        <f t="shared" si="413"/>
        <v>0</v>
      </c>
      <c r="CT368" s="627"/>
      <c r="CU368" s="627">
        <f t="shared" si="414"/>
        <v>0</v>
      </c>
      <c r="CV368" s="627"/>
      <c r="CW368" s="627">
        <f t="shared" si="415"/>
        <v>0</v>
      </c>
      <c r="CX368" s="627"/>
      <c r="CY368" s="627">
        <f t="shared" si="416"/>
        <v>0</v>
      </c>
      <c r="CZ368" s="639"/>
      <c r="DA368" s="274"/>
      <c r="DB368" s="627">
        <f t="shared" si="417"/>
        <v>0</v>
      </c>
      <c r="DC368" s="627"/>
      <c r="DD368" s="627">
        <f t="shared" si="418"/>
        <v>0</v>
      </c>
      <c r="DE368" s="627"/>
      <c r="DF368" s="627">
        <f t="shared" si="419"/>
        <v>0</v>
      </c>
      <c r="DG368" s="627"/>
      <c r="DH368" s="627">
        <f t="shared" si="420"/>
        <v>0</v>
      </c>
      <c r="DI368" s="639"/>
      <c r="DJ368" s="274"/>
      <c r="DK368" s="627">
        <f t="shared" si="421"/>
        <v>0</v>
      </c>
      <c r="DL368" s="627"/>
      <c r="DM368" s="896">
        <f t="shared" si="422"/>
        <v>0</v>
      </c>
      <c r="DN368" s="627"/>
      <c r="DO368" s="627">
        <f t="shared" si="423"/>
        <v>0</v>
      </c>
      <c r="DP368" s="627"/>
      <c r="DQ368" s="627">
        <f t="shared" si="424"/>
        <v>0</v>
      </c>
      <c r="DR368" s="639"/>
      <c r="DS368" s="274"/>
      <c r="DT368" s="747">
        <f t="shared" si="425"/>
        <v>0</v>
      </c>
      <c r="DU368" s="748"/>
      <c r="DV368" s="639" t="str">
        <f>IF(DT368=0,"",IF(SUM($DT$359:DT368)=1,DX368,IF($DT$415&gt;SUM($DT$359:DT368),_xlfn.CONCAT(", ",DX368),IF($DT$415=SUM($DT$359:DT368),_xlfn.CONCAT(" y ",DX368,".")))))</f>
        <v/>
      </c>
      <c r="DW368" s="641" t="str">
        <f>IF(DU368=0,"", IF(SUM($AN368:DU$519)=1,DX368, IF($AN$526&gt;SUM($AN368:DU$519),_xlfn.CONCAT(", ",DX368), IF($AN$526=SUM($AN368:DU$519),_xlfn.CONCAT(" y ",DX368,".")))))</f>
        <v/>
      </c>
      <c r="DX368" s="639">
        <f t="shared" si="426"/>
        <v>9</v>
      </c>
      <c r="DY368" s="641"/>
      <c r="EX368" s="112">
        <f t="shared" si="427"/>
        <v>9</v>
      </c>
      <c r="EY368" s="98">
        <f t="shared" si="362"/>
        <v>0</v>
      </c>
      <c r="EZ368" s="98">
        <f t="shared" si="363"/>
        <v>0</v>
      </c>
      <c r="FA368" s="98">
        <f t="shared" si="364"/>
        <v>0</v>
      </c>
      <c r="FB368" s="98">
        <f t="shared" si="365"/>
        <v>0</v>
      </c>
      <c r="FC368" s="98">
        <f t="shared" si="366"/>
        <v>0</v>
      </c>
      <c r="FD368" s="98">
        <f t="shared" si="367"/>
        <v>0</v>
      </c>
      <c r="FE368" s="98">
        <f t="shared" si="368"/>
        <v>0</v>
      </c>
      <c r="FF368" s="98">
        <f t="shared" si="369"/>
        <v>0</v>
      </c>
      <c r="FG368" s="98">
        <f t="shared" si="370"/>
        <v>0</v>
      </c>
      <c r="FH368" s="98">
        <f t="shared" si="371"/>
        <v>0</v>
      </c>
      <c r="FI368" s="98">
        <f t="shared" si="372"/>
        <v>0</v>
      </c>
      <c r="FJ368" s="98">
        <f t="shared" si="373"/>
        <v>0</v>
      </c>
      <c r="FK368" s="98">
        <f t="shared" si="374"/>
        <v>0</v>
      </c>
      <c r="FL368" s="98">
        <f t="shared" si="375"/>
        <v>0</v>
      </c>
      <c r="FM368" s="98">
        <f t="shared" si="376"/>
        <v>0</v>
      </c>
      <c r="FN368" s="98">
        <f t="shared" si="377"/>
        <v>0</v>
      </c>
      <c r="FO368" s="98">
        <f t="shared" si="378"/>
        <v>0</v>
      </c>
      <c r="FP368" s="98">
        <f t="shared" si="379"/>
        <v>0</v>
      </c>
      <c r="FQ368" s="98">
        <f t="shared" si="380"/>
        <v>0</v>
      </c>
      <c r="FR368" s="98">
        <f t="shared" si="381"/>
        <v>0</v>
      </c>
      <c r="FS368" s="98">
        <f>IF($AH$351=$AJ$351,0,IF(OR(AD368&lt;=EV$359,AND(EV$359&gt;0,OR(AD368="NS",AD368="NA"))),0,1))</f>
        <v>0</v>
      </c>
      <c r="FX368" s="627">
        <f t="shared" si="383"/>
        <v>0</v>
      </c>
      <c r="FY368" s="627"/>
    </row>
    <row r="369" spans="1:181" s="72" customFormat="1" ht="15" customHeight="1">
      <c r="A369" s="131"/>
      <c r="B369" s="53"/>
      <c r="C369" s="82" t="s">
        <v>75</v>
      </c>
      <c r="D369" s="792" t="str">
        <f>IF(CNGE_2026_M3_Secc1!$AH$40=CNGE_2026_M3_Secc1!$AJ$40,"",IF(CNGE_2026_M3_Secc1!D69="","",CNGE_2026_M3_Secc1!D69))</f>
        <v/>
      </c>
      <c r="E369" s="793"/>
      <c r="F369" s="793"/>
      <c r="G369" s="793"/>
      <c r="H369" s="793"/>
      <c r="I369" s="794"/>
      <c r="J369" s="433"/>
      <c r="K369" s="433"/>
      <c r="L369" s="433"/>
      <c r="M369" s="433"/>
      <c r="N369" s="433"/>
      <c r="O369" s="433"/>
      <c r="P369" s="433"/>
      <c r="Q369" s="433"/>
      <c r="R369" s="433"/>
      <c r="S369" s="433"/>
      <c r="T369" s="433"/>
      <c r="U369" s="433"/>
      <c r="V369" s="433"/>
      <c r="W369" s="433"/>
      <c r="X369" s="433"/>
      <c r="Y369" s="433"/>
      <c r="Z369" s="433"/>
      <c r="AA369" s="433"/>
      <c r="AB369" s="433"/>
      <c r="AC369" s="432"/>
      <c r="AD369" s="432"/>
      <c r="AE369" s="12"/>
      <c r="AF369" s="122"/>
      <c r="AH369" s="627">
        <f t="shared" si="385"/>
        <v>0</v>
      </c>
      <c r="AI369" s="627"/>
      <c r="AJ369" s="627">
        <f t="shared" si="386"/>
        <v>0</v>
      </c>
      <c r="AK369" s="627"/>
      <c r="AL369" s="627">
        <f t="shared" si="387"/>
        <v>0</v>
      </c>
      <c r="AM369" s="627"/>
      <c r="AN369" s="627">
        <f t="shared" si="388"/>
        <v>0</v>
      </c>
      <c r="AO369" s="639"/>
      <c r="AP369" s="274"/>
      <c r="AQ369" s="641">
        <f t="shared" si="389"/>
        <v>0</v>
      </c>
      <c r="AR369" s="627"/>
      <c r="AS369" s="627">
        <f t="shared" si="390"/>
        <v>0</v>
      </c>
      <c r="AT369" s="627"/>
      <c r="AU369" s="627">
        <f t="shared" si="391"/>
        <v>0</v>
      </c>
      <c r="AV369" s="627"/>
      <c r="AW369" s="627">
        <f t="shared" si="392"/>
        <v>0</v>
      </c>
      <c r="AX369" s="639"/>
      <c r="AY369" s="274"/>
      <c r="AZ369" s="896">
        <f t="shared" si="393"/>
        <v>0</v>
      </c>
      <c r="BA369" s="627"/>
      <c r="BB369" s="627">
        <f t="shared" si="394"/>
        <v>0</v>
      </c>
      <c r="BC369" s="627"/>
      <c r="BD369" s="627">
        <f t="shared" si="395"/>
        <v>0</v>
      </c>
      <c r="BE369" s="627"/>
      <c r="BF369" s="627">
        <f t="shared" si="396"/>
        <v>0</v>
      </c>
      <c r="BG369" s="639"/>
      <c r="BH369" s="274"/>
      <c r="BI369" s="627">
        <f t="shared" si="397"/>
        <v>0</v>
      </c>
      <c r="BJ369" s="627"/>
      <c r="BK369" s="627">
        <f t="shared" si="398"/>
        <v>0</v>
      </c>
      <c r="BL369" s="627"/>
      <c r="BM369" s="627">
        <f t="shared" si="399"/>
        <v>0</v>
      </c>
      <c r="BN369" s="627"/>
      <c r="BO369" s="627">
        <f t="shared" si="400"/>
        <v>0</v>
      </c>
      <c r="BP369" s="639"/>
      <c r="BQ369" s="274"/>
      <c r="BR369" s="896">
        <f t="shared" si="401"/>
        <v>0</v>
      </c>
      <c r="BS369" s="627"/>
      <c r="BT369" s="627">
        <f t="shared" si="402"/>
        <v>0</v>
      </c>
      <c r="BU369" s="627"/>
      <c r="BV369" s="627">
        <f t="shared" si="403"/>
        <v>0</v>
      </c>
      <c r="BW369" s="627"/>
      <c r="BX369" s="627">
        <f t="shared" si="404"/>
        <v>0</v>
      </c>
      <c r="BY369" s="639"/>
      <c r="BZ369" s="274"/>
      <c r="CA369" s="627">
        <f t="shared" si="405"/>
        <v>0</v>
      </c>
      <c r="CB369" s="627"/>
      <c r="CC369" s="627">
        <f t="shared" si="406"/>
        <v>0</v>
      </c>
      <c r="CD369" s="627"/>
      <c r="CE369" s="627">
        <f t="shared" si="407"/>
        <v>0</v>
      </c>
      <c r="CF369" s="627"/>
      <c r="CG369" s="627">
        <f t="shared" si="408"/>
        <v>0</v>
      </c>
      <c r="CH369" s="639"/>
      <c r="CI369" s="274"/>
      <c r="CJ369" s="627">
        <f t="shared" si="409"/>
        <v>0</v>
      </c>
      <c r="CK369" s="627"/>
      <c r="CL369" s="627">
        <f t="shared" si="410"/>
        <v>0</v>
      </c>
      <c r="CM369" s="627"/>
      <c r="CN369" s="627">
        <f t="shared" si="411"/>
        <v>0</v>
      </c>
      <c r="CO369" s="627"/>
      <c r="CP369" s="627">
        <f t="shared" si="412"/>
        <v>0</v>
      </c>
      <c r="CQ369" s="639"/>
      <c r="CR369" s="274"/>
      <c r="CS369" s="627">
        <f t="shared" si="413"/>
        <v>0</v>
      </c>
      <c r="CT369" s="627"/>
      <c r="CU369" s="627">
        <f t="shared" si="414"/>
        <v>0</v>
      </c>
      <c r="CV369" s="627"/>
      <c r="CW369" s="627">
        <f t="shared" si="415"/>
        <v>0</v>
      </c>
      <c r="CX369" s="627"/>
      <c r="CY369" s="627">
        <f t="shared" si="416"/>
        <v>0</v>
      </c>
      <c r="CZ369" s="639"/>
      <c r="DA369" s="274"/>
      <c r="DB369" s="627">
        <f t="shared" si="417"/>
        <v>0</v>
      </c>
      <c r="DC369" s="627"/>
      <c r="DD369" s="627">
        <f t="shared" si="418"/>
        <v>0</v>
      </c>
      <c r="DE369" s="627"/>
      <c r="DF369" s="627">
        <f t="shared" si="419"/>
        <v>0</v>
      </c>
      <c r="DG369" s="627"/>
      <c r="DH369" s="627">
        <f t="shared" si="420"/>
        <v>0</v>
      </c>
      <c r="DI369" s="639"/>
      <c r="DJ369" s="274"/>
      <c r="DK369" s="627">
        <f t="shared" si="421"/>
        <v>0</v>
      </c>
      <c r="DL369" s="627"/>
      <c r="DM369" s="896">
        <f t="shared" si="422"/>
        <v>0</v>
      </c>
      <c r="DN369" s="627"/>
      <c r="DO369" s="627">
        <f t="shared" si="423"/>
        <v>0</v>
      </c>
      <c r="DP369" s="627"/>
      <c r="DQ369" s="627">
        <f t="shared" si="424"/>
        <v>0</v>
      </c>
      <c r="DR369" s="639"/>
      <c r="DS369" s="274"/>
      <c r="DT369" s="747">
        <f t="shared" si="425"/>
        <v>0</v>
      </c>
      <c r="DU369" s="748"/>
      <c r="DV369" s="639" t="str">
        <f>IF(DT369=0,"",IF(SUM($DT$359:DT369)=1,DX369,IF($DT$415&gt;SUM($DT$359:DT369),_xlfn.CONCAT(", ",DX369),IF($DT$415=SUM($DT$359:DT369),_xlfn.CONCAT(" y ",DX369,".")))))</f>
        <v/>
      </c>
      <c r="DW369" s="641" t="str">
        <f>IF(DU369=0,"", IF(SUM($AN369:DU$519)=1,DX369, IF($AN$526&gt;SUM($AN369:DU$519),_xlfn.CONCAT(", ",DX369), IF($AN$526=SUM($AN369:DU$519),_xlfn.CONCAT(" y ",DX369,".")))))</f>
        <v/>
      </c>
      <c r="DX369" s="639">
        <f t="shared" si="426"/>
        <v>10</v>
      </c>
      <c r="DY369" s="641"/>
      <c r="EX369" s="112">
        <f t="shared" si="427"/>
        <v>10</v>
      </c>
      <c r="EY369" s="98">
        <f t="shared" si="362"/>
        <v>0</v>
      </c>
      <c r="EZ369" s="98">
        <f t="shared" si="363"/>
        <v>0</v>
      </c>
      <c r="FA369" s="98">
        <f t="shared" si="364"/>
        <v>0</v>
      </c>
      <c r="FB369" s="98">
        <f t="shared" si="365"/>
        <v>0</v>
      </c>
      <c r="FC369" s="98">
        <f t="shared" si="366"/>
        <v>0</v>
      </c>
      <c r="FD369" s="98">
        <f t="shared" si="367"/>
        <v>0</v>
      </c>
      <c r="FE369" s="98">
        <f t="shared" si="368"/>
        <v>0</v>
      </c>
      <c r="FF369" s="98">
        <f t="shared" si="369"/>
        <v>0</v>
      </c>
      <c r="FG369" s="98">
        <f t="shared" si="370"/>
        <v>0</v>
      </c>
      <c r="FH369" s="98">
        <f t="shared" si="371"/>
        <v>0</v>
      </c>
      <c r="FI369" s="98">
        <f t="shared" si="372"/>
        <v>0</v>
      </c>
      <c r="FJ369" s="98">
        <f t="shared" si="373"/>
        <v>0</v>
      </c>
      <c r="FK369" s="98">
        <f t="shared" si="374"/>
        <v>0</v>
      </c>
      <c r="FL369" s="98">
        <f t="shared" si="375"/>
        <v>0</v>
      </c>
      <c r="FM369" s="98">
        <f t="shared" si="376"/>
        <v>0</v>
      </c>
      <c r="FN369" s="98">
        <f t="shared" si="377"/>
        <v>0</v>
      </c>
      <c r="FO369" s="98">
        <f t="shared" si="378"/>
        <v>0</v>
      </c>
      <c r="FP369" s="98">
        <f t="shared" si="379"/>
        <v>0</v>
      </c>
      <c r="FQ369" s="98">
        <f t="shared" si="380"/>
        <v>0</v>
      </c>
      <c r="FR369" s="98">
        <f t="shared" si="381"/>
        <v>0</v>
      </c>
      <c r="FS369" s="98">
        <f t="shared" si="382"/>
        <v>0</v>
      </c>
      <c r="FX369" s="627">
        <f t="shared" si="383"/>
        <v>0</v>
      </c>
      <c r="FY369" s="627"/>
    </row>
    <row r="370" spans="1:181" s="72" customFormat="1" ht="15" customHeight="1">
      <c r="A370" s="131"/>
      <c r="B370" s="53"/>
      <c r="C370" s="82" t="s">
        <v>76</v>
      </c>
      <c r="D370" s="792" t="str">
        <f>IF(CNGE_2026_M3_Secc1!$AH$40=CNGE_2026_M3_Secc1!$AJ$40,"",IF(CNGE_2026_M3_Secc1!D70="","",CNGE_2026_M3_Secc1!D70))</f>
        <v/>
      </c>
      <c r="E370" s="793"/>
      <c r="F370" s="793"/>
      <c r="G370" s="793"/>
      <c r="H370" s="793"/>
      <c r="I370" s="794"/>
      <c r="J370" s="433"/>
      <c r="K370" s="433"/>
      <c r="L370" s="433"/>
      <c r="M370" s="433"/>
      <c r="N370" s="433"/>
      <c r="O370" s="433"/>
      <c r="P370" s="433"/>
      <c r="Q370" s="433"/>
      <c r="R370" s="433"/>
      <c r="S370" s="433"/>
      <c r="T370" s="433"/>
      <c r="U370" s="433"/>
      <c r="V370" s="433"/>
      <c r="W370" s="433"/>
      <c r="X370" s="433"/>
      <c r="Y370" s="433"/>
      <c r="Z370" s="433"/>
      <c r="AA370" s="433"/>
      <c r="AB370" s="433"/>
      <c r="AC370" s="432"/>
      <c r="AD370" s="432"/>
      <c r="AE370" s="12"/>
      <c r="AF370" s="122"/>
      <c r="AH370" s="627">
        <f t="shared" si="385"/>
        <v>0</v>
      </c>
      <c r="AI370" s="627"/>
      <c r="AJ370" s="627">
        <f t="shared" si="386"/>
        <v>0</v>
      </c>
      <c r="AK370" s="627"/>
      <c r="AL370" s="627">
        <f t="shared" si="387"/>
        <v>0</v>
      </c>
      <c r="AM370" s="627"/>
      <c r="AN370" s="627">
        <f t="shared" si="388"/>
        <v>0</v>
      </c>
      <c r="AO370" s="639"/>
      <c r="AP370" s="274"/>
      <c r="AQ370" s="641">
        <f t="shared" si="389"/>
        <v>0</v>
      </c>
      <c r="AR370" s="627"/>
      <c r="AS370" s="627">
        <f t="shared" si="390"/>
        <v>0</v>
      </c>
      <c r="AT370" s="627"/>
      <c r="AU370" s="627">
        <f t="shared" si="391"/>
        <v>0</v>
      </c>
      <c r="AV370" s="627"/>
      <c r="AW370" s="627">
        <f t="shared" si="392"/>
        <v>0</v>
      </c>
      <c r="AX370" s="639"/>
      <c r="AY370" s="274"/>
      <c r="AZ370" s="896">
        <f t="shared" si="393"/>
        <v>0</v>
      </c>
      <c r="BA370" s="627"/>
      <c r="BB370" s="627">
        <f t="shared" si="394"/>
        <v>0</v>
      </c>
      <c r="BC370" s="627"/>
      <c r="BD370" s="627">
        <f t="shared" si="395"/>
        <v>0</v>
      </c>
      <c r="BE370" s="627"/>
      <c r="BF370" s="627">
        <f t="shared" si="396"/>
        <v>0</v>
      </c>
      <c r="BG370" s="639"/>
      <c r="BH370" s="274"/>
      <c r="BI370" s="627">
        <f t="shared" si="397"/>
        <v>0</v>
      </c>
      <c r="BJ370" s="627"/>
      <c r="BK370" s="627">
        <f t="shared" si="398"/>
        <v>0</v>
      </c>
      <c r="BL370" s="627"/>
      <c r="BM370" s="627">
        <f t="shared" si="399"/>
        <v>0</v>
      </c>
      <c r="BN370" s="627"/>
      <c r="BO370" s="627">
        <f t="shared" si="400"/>
        <v>0</v>
      </c>
      <c r="BP370" s="639"/>
      <c r="BQ370" s="274"/>
      <c r="BR370" s="896">
        <f t="shared" si="401"/>
        <v>0</v>
      </c>
      <c r="BS370" s="627"/>
      <c r="BT370" s="627">
        <f t="shared" si="402"/>
        <v>0</v>
      </c>
      <c r="BU370" s="627"/>
      <c r="BV370" s="627">
        <f t="shared" si="403"/>
        <v>0</v>
      </c>
      <c r="BW370" s="627"/>
      <c r="BX370" s="627">
        <f t="shared" si="404"/>
        <v>0</v>
      </c>
      <c r="BY370" s="639"/>
      <c r="BZ370" s="274"/>
      <c r="CA370" s="627">
        <f t="shared" si="405"/>
        <v>0</v>
      </c>
      <c r="CB370" s="627"/>
      <c r="CC370" s="627">
        <f t="shared" si="406"/>
        <v>0</v>
      </c>
      <c r="CD370" s="627"/>
      <c r="CE370" s="627">
        <f t="shared" si="407"/>
        <v>0</v>
      </c>
      <c r="CF370" s="627"/>
      <c r="CG370" s="627">
        <f t="shared" si="408"/>
        <v>0</v>
      </c>
      <c r="CH370" s="639"/>
      <c r="CI370" s="274"/>
      <c r="CJ370" s="627">
        <f t="shared" si="409"/>
        <v>0</v>
      </c>
      <c r="CK370" s="627"/>
      <c r="CL370" s="627">
        <f t="shared" si="410"/>
        <v>0</v>
      </c>
      <c r="CM370" s="627"/>
      <c r="CN370" s="627">
        <f t="shared" si="411"/>
        <v>0</v>
      </c>
      <c r="CO370" s="627"/>
      <c r="CP370" s="627">
        <f t="shared" si="412"/>
        <v>0</v>
      </c>
      <c r="CQ370" s="639"/>
      <c r="CR370" s="274"/>
      <c r="CS370" s="627">
        <f t="shared" si="413"/>
        <v>0</v>
      </c>
      <c r="CT370" s="627"/>
      <c r="CU370" s="627">
        <f t="shared" si="414"/>
        <v>0</v>
      </c>
      <c r="CV370" s="627"/>
      <c r="CW370" s="627">
        <f t="shared" si="415"/>
        <v>0</v>
      </c>
      <c r="CX370" s="627"/>
      <c r="CY370" s="627">
        <f t="shared" si="416"/>
        <v>0</v>
      </c>
      <c r="CZ370" s="639"/>
      <c r="DA370" s="274"/>
      <c r="DB370" s="627">
        <f t="shared" si="417"/>
        <v>0</v>
      </c>
      <c r="DC370" s="627"/>
      <c r="DD370" s="627">
        <f t="shared" si="418"/>
        <v>0</v>
      </c>
      <c r="DE370" s="627"/>
      <c r="DF370" s="627">
        <f t="shared" si="419"/>
        <v>0</v>
      </c>
      <c r="DG370" s="627"/>
      <c r="DH370" s="627">
        <f t="shared" si="420"/>
        <v>0</v>
      </c>
      <c r="DI370" s="639"/>
      <c r="DJ370" s="274"/>
      <c r="DK370" s="627">
        <f t="shared" si="421"/>
        <v>0</v>
      </c>
      <c r="DL370" s="627"/>
      <c r="DM370" s="896">
        <f t="shared" si="422"/>
        <v>0</v>
      </c>
      <c r="DN370" s="627"/>
      <c r="DO370" s="627">
        <f t="shared" si="423"/>
        <v>0</v>
      </c>
      <c r="DP370" s="627"/>
      <c r="DQ370" s="627">
        <f t="shared" si="424"/>
        <v>0</v>
      </c>
      <c r="DR370" s="639"/>
      <c r="DS370" s="274"/>
      <c r="DT370" s="747">
        <f t="shared" si="425"/>
        <v>0</v>
      </c>
      <c r="DU370" s="748"/>
      <c r="DV370" s="639" t="str">
        <f>IF(DT370=0,"",IF(SUM($DT$359:DT370)=1,DX370,IF($DT$415&gt;SUM($DT$359:DT370),_xlfn.CONCAT(", ",DX370),IF($DT$415=SUM($DT$359:DT370),_xlfn.CONCAT(" y ",DX370,".")))))</f>
        <v/>
      </c>
      <c r="DW370" s="641" t="str">
        <f>IF(DU370=0,"", IF(SUM($AN370:DU$519)=1,DX370, IF($AN$526&gt;SUM($AN370:DU$519),_xlfn.CONCAT(", ",DX370), IF($AN$526=SUM($AN370:DU$519),_xlfn.CONCAT(" y ",DX370,".")))))</f>
        <v/>
      </c>
      <c r="DX370" s="639">
        <f t="shared" si="426"/>
        <v>11</v>
      </c>
      <c r="DY370" s="641"/>
      <c r="EX370" s="112">
        <f t="shared" si="427"/>
        <v>11</v>
      </c>
      <c r="EY370" s="98">
        <f t="shared" si="362"/>
        <v>0</v>
      </c>
      <c r="EZ370" s="98">
        <f t="shared" si="363"/>
        <v>0</v>
      </c>
      <c r="FA370" s="98">
        <f t="shared" si="364"/>
        <v>0</v>
      </c>
      <c r="FB370" s="98">
        <f t="shared" si="365"/>
        <v>0</v>
      </c>
      <c r="FC370" s="98">
        <f t="shared" si="366"/>
        <v>0</v>
      </c>
      <c r="FD370" s="98">
        <f t="shared" si="367"/>
        <v>0</v>
      </c>
      <c r="FE370" s="98">
        <f t="shared" si="368"/>
        <v>0</v>
      </c>
      <c r="FF370" s="98">
        <f t="shared" si="369"/>
        <v>0</v>
      </c>
      <c r="FG370" s="98">
        <f t="shared" si="370"/>
        <v>0</v>
      </c>
      <c r="FH370" s="98">
        <f t="shared" si="371"/>
        <v>0</v>
      </c>
      <c r="FI370" s="98">
        <f t="shared" si="372"/>
        <v>0</v>
      </c>
      <c r="FJ370" s="98">
        <f t="shared" si="373"/>
        <v>0</v>
      </c>
      <c r="FK370" s="98">
        <f t="shared" si="374"/>
        <v>0</v>
      </c>
      <c r="FL370" s="98">
        <f t="shared" si="375"/>
        <v>0</v>
      </c>
      <c r="FM370" s="98">
        <f t="shared" si="376"/>
        <v>0</v>
      </c>
      <c r="FN370" s="98">
        <f t="shared" si="377"/>
        <v>0</v>
      </c>
      <c r="FO370" s="98">
        <f t="shared" si="378"/>
        <v>0</v>
      </c>
      <c r="FP370" s="98">
        <f t="shared" si="379"/>
        <v>0</v>
      </c>
      <c r="FQ370" s="98">
        <f t="shared" si="380"/>
        <v>0</v>
      </c>
      <c r="FR370" s="98">
        <f t="shared" si="381"/>
        <v>0</v>
      </c>
      <c r="FS370" s="98">
        <f t="shared" si="382"/>
        <v>0</v>
      </c>
      <c r="FX370" s="627">
        <f t="shared" si="383"/>
        <v>0</v>
      </c>
      <c r="FY370" s="627"/>
    </row>
    <row r="371" spans="1:181" s="72" customFormat="1" ht="15" customHeight="1">
      <c r="A371" s="131"/>
      <c r="B371" s="53"/>
      <c r="C371" s="82" t="s">
        <v>77</v>
      </c>
      <c r="D371" s="792" t="str">
        <f>IF(CNGE_2026_M3_Secc1!$AH$40=CNGE_2026_M3_Secc1!$AJ$40,"",IF(CNGE_2026_M3_Secc1!D71="","",CNGE_2026_M3_Secc1!D71))</f>
        <v/>
      </c>
      <c r="E371" s="793"/>
      <c r="F371" s="793"/>
      <c r="G371" s="793"/>
      <c r="H371" s="793"/>
      <c r="I371" s="794"/>
      <c r="J371" s="433"/>
      <c r="K371" s="433"/>
      <c r="L371" s="433"/>
      <c r="M371" s="433"/>
      <c r="N371" s="433"/>
      <c r="O371" s="433"/>
      <c r="P371" s="433"/>
      <c r="Q371" s="433"/>
      <c r="R371" s="433"/>
      <c r="S371" s="433"/>
      <c r="T371" s="433"/>
      <c r="U371" s="433"/>
      <c r="V371" s="433"/>
      <c r="W371" s="433"/>
      <c r="X371" s="433"/>
      <c r="Y371" s="433"/>
      <c r="Z371" s="433"/>
      <c r="AA371" s="433"/>
      <c r="AB371" s="433"/>
      <c r="AC371" s="432"/>
      <c r="AD371" s="432"/>
      <c r="AE371" s="12"/>
      <c r="AF371" s="122"/>
      <c r="AH371" s="627">
        <f t="shared" si="385"/>
        <v>0</v>
      </c>
      <c r="AI371" s="627"/>
      <c r="AJ371" s="627">
        <f t="shared" si="386"/>
        <v>0</v>
      </c>
      <c r="AK371" s="627"/>
      <c r="AL371" s="627">
        <f t="shared" si="387"/>
        <v>0</v>
      </c>
      <c r="AM371" s="627"/>
      <c r="AN371" s="627">
        <f t="shared" si="388"/>
        <v>0</v>
      </c>
      <c r="AO371" s="639"/>
      <c r="AP371" s="274"/>
      <c r="AQ371" s="641">
        <f t="shared" si="389"/>
        <v>0</v>
      </c>
      <c r="AR371" s="627"/>
      <c r="AS371" s="627">
        <f t="shared" si="390"/>
        <v>0</v>
      </c>
      <c r="AT371" s="627"/>
      <c r="AU371" s="627">
        <f t="shared" si="391"/>
        <v>0</v>
      </c>
      <c r="AV371" s="627"/>
      <c r="AW371" s="627">
        <f t="shared" si="392"/>
        <v>0</v>
      </c>
      <c r="AX371" s="639"/>
      <c r="AY371" s="274"/>
      <c r="AZ371" s="896">
        <f t="shared" si="393"/>
        <v>0</v>
      </c>
      <c r="BA371" s="627"/>
      <c r="BB371" s="627">
        <f t="shared" si="394"/>
        <v>0</v>
      </c>
      <c r="BC371" s="627"/>
      <c r="BD371" s="627">
        <f t="shared" si="395"/>
        <v>0</v>
      </c>
      <c r="BE371" s="627"/>
      <c r="BF371" s="627">
        <f t="shared" si="396"/>
        <v>0</v>
      </c>
      <c r="BG371" s="639"/>
      <c r="BH371" s="274"/>
      <c r="BI371" s="627">
        <f t="shared" si="397"/>
        <v>0</v>
      </c>
      <c r="BJ371" s="627"/>
      <c r="BK371" s="627">
        <f t="shared" si="398"/>
        <v>0</v>
      </c>
      <c r="BL371" s="627"/>
      <c r="BM371" s="627">
        <f t="shared" si="399"/>
        <v>0</v>
      </c>
      <c r="BN371" s="627"/>
      <c r="BO371" s="627">
        <f t="shared" si="400"/>
        <v>0</v>
      </c>
      <c r="BP371" s="639"/>
      <c r="BQ371" s="274"/>
      <c r="BR371" s="896">
        <f t="shared" si="401"/>
        <v>0</v>
      </c>
      <c r="BS371" s="627"/>
      <c r="BT371" s="627">
        <f t="shared" si="402"/>
        <v>0</v>
      </c>
      <c r="BU371" s="627"/>
      <c r="BV371" s="627">
        <f t="shared" si="403"/>
        <v>0</v>
      </c>
      <c r="BW371" s="627"/>
      <c r="BX371" s="627">
        <f t="shared" si="404"/>
        <v>0</v>
      </c>
      <c r="BY371" s="639"/>
      <c r="BZ371" s="274"/>
      <c r="CA371" s="627">
        <f t="shared" si="405"/>
        <v>0</v>
      </c>
      <c r="CB371" s="627"/>
      <c r="CC371" s="627">
        <f t="shared" si="406"/>
        <v>0</v>
      </c>
      <c r="CD371" s="627"/>
      <c r="CE371" s="627">
        <f t="shared" si="407"/>
        <v>0</v>
      </c>
      <c r="CF371" s="627"/>
      <c r="CG371" s="627">
        <f t="shared" si="408"/>
        <v>0</v>
      </c>
      <c r="CH371" s="639"/>
      <c r="CI371" s="274"/>
      <c r="CJ371" s="627">
        <f t="shared" si="409"/>
        <v>0</v>
      </c>
      <c r="CK371" s="627"/>
      <c r="CL371" s="627">
        <f t="shared" si="410"/>
        <v>0</v>
      </c>
      <c r="CM371" s="627"/>
      <c r="CN371" s="627">
        <f t="shared" si="411"/>
        <v>0</v>
      </c>
      <c r="CO371" s="627"/>
      <c r="CP371" s="627">
        <f t="shared" si="412"/>
        <v>0</v>
      </c>
      <c r="CQ371" s="639"/>
      <c r="CR371" s="274"/>
      <c r="CS371" s="627">
        <f t="shared" si="413"/>
        <v>0</v>
      </c>
      <c r="CT371" s="627"/>
      <c r="CU371" s="627">
        <f t="shared" si="414"/>
        <v>0</v>
      </c>
      <c r="CV371" s="627"/>
      <c r="CW371" s="627">
        <f t="shared" si="415"/>
        <v>0</v>
      </c>
      <c r="CX371" s="627"/>
      <c r="CY371" s="627">
        <f t="shared" si="416"/>
        <v>0</v>
      </c>
      <c r="CZ371" s="639"/>
      <c r="DA371" s="274"/>
      <c r="DB371" s="627">
        <f t="shared" si="417"/>
        <v>0</v>
      </c>
      <c r="DC371" s="627"/>
      <c r="DD371" s="627">
        <f t="shared" si="418"/>
        <v>0</v>
      </c>
      <c r="DE371" s="627"/>
      <c r="DF371" s="627">
        <f t="shared" si="419"/>
        <v>0</v>
      </c>
      <c r="DG371" s="627"/>
      <c r="DH371" s="627">
        <f t="shared" si="420"/>
        <v>0</v>
      </c>
      <c r="DI371" s="639"/>
      <c r="DJ371" s="274"/>
      <c r="DK371" s="627">
        <f t="shared" si="421"/>
        <v>0</v>
      </c>
      <c r="DL371" s="627"/>
      <c r="DM371" s="896">
        <f t="shared" si="422"/>
        <v>0</v>
      </c>
      <c r="DN371" s="627"/>
      <c r="DO371" s="627">
        <f t="shared" si="423"/>
        <v>0</v>
      </c>
      <c r="DP371" s="627"/>
      <c r="DQ371" s="627">
        <f t="shared" si="424"/>
        <v>0</v>
      </c>
      <c r="DR371" s="639"/>
      <c r="DS371" s="274"/>
      <c r="DT371" s="747">
        <f t="shared" si="425"/>
        <v>0</v>
      </c>
      <c r="DU371" s="748"/>
      <c r="DV371" s="639" t="str">
        <f>IF(DT371=0,"",IF(SUM($DT$359:DT371)=1,DX371,IF($DT$415&gt;SUM($DT$359:DT371),_xlfn.CONCAT(", ",DX371),IF($DT$415=SUM($DT$359:DT371),_xlfn.CONCAT(" y ",DX371,".")))))</f>
        <v/>
      </c>
      <c r="DW371" s="641" t="str">
        <f>IF(DU371=0,"", IF(SUM($AN371:DU$519)=1,DX371, IF($AN$526&gt;SUM($AN371:DU$519),_xlfn.CONCAT(", ",DX371), IF($AN$526=SUM($AN371:DU$519),_xlfn.CONCAT(" y ",DX371,".")))))</f>
        <v/>
      </c>
      <c r="DX371" s="639">
        <f t="shared" si="426"/>
        <v>12</v>
      </c>
      <c r="DY371" s="641"/>
      <c r="EX371" s="112">
        <f t="shared" si="427"/>
        <v>12</v>
      </c>
      <c r="EY371" s="98">
        <f t="shared" si="362"/>
        <v>0</v>
      </c>
      <c r="EZ371" s="98">
        <f t="shared" si="363"/>
        <v>0</v>
      </c>
      <c r="FA371" s="98">
        <f t="shared" si="364"/>
        <v>0</v>
      </c>
      <c r="FB371" s="98">
        <f t="shared" si="365"/>
        <v>0</v>
      </c>
      <c r="FC371" s="98">
        <f t="shared" si="366"/>
        <v>0</v>
      </c>
      <c r="FD371" s="98">
        <f t="shared" si="367"/>
        <v>0</v>
      </c>
      <c r="FE371" s="98">
        <f t="shared" si="368"/>
        <v>0</v>
      </c>
      <c r="FF371" s="98">
        <f t="shared" si="369"/>
        <v>0</v>
      </c>
      <c r="FG371" s="98">
        <f t="shared" si="370"/>
        <v>0</v>
      </c>
      <c r="FH371" s="98">
        <f t="shared" si="371"/>
        <v>0</v>
      </c>
      <c r="FI371" s="98">
        <f t="shared" si="372"/>
        <v>0</v>
      </c>
      <c r="FJ371" s="98">
        <f t="shared" si="373"/>
        <v>0</v>
      </c>
      <c r="FK371" s="98">
        <f t="shared" si="374"/>
        <v>0</v>
      </c>
      <c r="FL371" s="98">
        <f t="shared" si="375"/>
        <v>0</v>
      </c>
      <c r="FM371" s="98">
        <f t="shared" si="376"/>
        <v>0</v>
      </c>
      <c r="FN371" s="98">
        <f t="shared" si="377"/>
        <v>0</v>
      </c>
      <c r="FO371" s="98">
        <f t="shared" si="378"/>
        <v>0</v>
      </c>
      <c r="FP371" s="98">
        <f t="shared" si="379"/>
        <v>0</v>
      </c>
      <c r="FQ371" s="98">
        <f t="shared" si="380"/>
        <v>0</v>
      </c>
      <c r="FR371" s="98">
        <f t="shared" si="381"/>
        <v>0</v>
      </c>
      <c r="FS371" s="98">
        <f t="shared" si="382"/>
        <v>0</v>
      </c>
      <c r="FX371" s="627">
        <f t="shared" si="383"/>
        <v>0</v>
      </c>
      <c r="FY371" s="627"/>
    </row>
    <row r="372" spans="1:181" s="72" customFormat="1" ht="15" customHeight="1">
      <c r="A372" s="131"/>
      <c r="B372" s="53"/>
      <c r="C372" s="82" t="s">
        <v>78</v>
      </c>
      <c r="D372" s="792" t="str">
        <f>IF(CNGE_2026_M3_Secc1!$AH$40=CNGE_2026_M3_Secc1!$AJ$40,"",IF(CNGE_2026_M3_Secc1!D72="","",CNGE_2026_M3_Secc1!D72))</f>
        <v/>
      </c>
      <c r="E372" s="793"/>
      <c r="F372" s="793"/>
      <c r="G372" s="793"/>
      <c r="H372" s="793"/>
      <c r="I372" s="794"/>
      <c r="J372" s="433"/>
      <c r="K372" s="433"/>
      <c r="L372" s="433"/>
      <c r="M372" s="433"/>
      <c r="N372" s="433"/>
      <c r="O372" s="433"/>
      <c r="P372" s="433"/>
      <c r="Q372" s="433"/>
      <c r="R372" s="433"/>
      <c r="S372" s="433"/>
      <c r="T372" s="433"/>
      <c r="U372" s="433"/>
      <c r="V372" s="433"/>
      <c r="W372" s="433"/>
      <c r="X372" s="433"/>
      <c r="Y372" s="433"/>
      <c r="Z372" s="433"/>
      <c r="AA372" s="433"/>
      <c r="AB372" s="433"/>
      <c r="AC372" s="432"/>
      <c r="AD372" s="432"/>
      <c r="AE372" s="12"/>
      <c r="AF372" s="122"/>
      <c r="AH372" s="627">
        <f t="shared" si="385"/>
        <v>0</v>
      </c>
      <c r="AI372" s="627"/>
      <c r="AJ372" s="627">
        <f t="shared" si="386"/>
        <v>0</v>
      </c>
      <c r="AK372" s="627"/>
      <c r="AL372" s="627">
        <f t="shared" si="387"/>
        <v>0</v>
      </c>
      <c r="AM372" s="627"/>
      <c r="AN372" s="627">
        <f t="shared" si="388"/>
        <v>0</v>
      </c>
      <c r="AO372" s="639"/>
      <c r="AP372" s="274"/>
      <c r="AQ372" s="641">
        <f t="shared" si="389"/>
        <v>0</v>
      </c>
      <c r="AR372" s="627"/>
      <c r="AS372" s="627">
        <f t="shared" si="390"/>
        <v>0</v>
      </c>
      <c r="AT372" s="627"/>
      <c r="AU372" s="627">
        <f t="shared" si="391"/>
        <v>0</v>
      </c>
      <c r="AV372" s="627"/>
      <c r="AW372" s="627">
        <f t="shared" si="392"/>
        <v>0</v>
      </c>
      <c r="AX372" s="639"/>
      <c r="AY372" s="274"/>
      <c r="AZ372" s="896">
        <f t="shared" si="393"/>
        <v>0</v>
      </c>
      <c r="BA372" s="627"/>
      <c r="BB372" s="627">
        <f t="shared" si="394"/>
        <v>0</v>
      </c>
      <c r="BC372" s="627"/>
      <c r="BD372" s="627">
        <f t="shared" si="395"/>
        <v>0</v>
      </c>
      <c r="BE372" s="627"/>
      <c r="BF372" s="627">
        <f t="shared" si="396"/>
        <v>0</v>
      </c>
      <c r="BG372" s="639"/>
      <c r="BH372" s="274"/>
      <c r="BI372" s="627">
        <f t="shared" si="397"/>
        <v>0</v>
      </c>
      <c r="BJ372" s="627"/>
      <c r="BK372" s="627">
        <f t="shared" si="398"/>
        <v>0</v>
      </c>
      <c r="BL372" s="627"/>
      <c r="BM372" s="627">
        <f t="shared" si="399"/>
        <v>0</v>
      </c>
      <c r="BN372" s="627"/>
      <c r="BO372" s="627">
        <f t="shared" si="400"/>
        <v>0</v>
      </c>
      <c r="BP372" s="639"/>
      <c r="BQ372" s="274"/>
      <c r="BR372" s="896">
        <f t="shared" si="401"/>
        <v>0</v>
      </c>
      <c r="BS372" s="627"/>
      <c r="BT372" s="627">
        <f t="shared" si="402"/>
        <v>0</v>
      </c>
      <c r="BU372" s="627"/>
      <c r="BV372" s="627">
        <f t="shared" si="403"/>
        <v>0</v>
      </c>
      <c r="BW372" s="627"/>
      <c r="BX372" s="627">
        <f t="shared" si="404"/>
        <v>0</v>
      </c>
      <c r="BY372" s="639"/>
      <c r="BZ372" s="274"/>
      <c r="CA372" s="627">
        <f t="shared" si="405"/>
        <v>0</v>
      </c>
      <c r="CB372" s="627"/>
      <c r="CC372" s="627">
        <f t="shared" si="406"/>
        <v>0</v>
      </c>
      <c r="CD372" s="627"/>
      <c r="CE372" s="627">
        <f t="shared" si="407"/>
        <v>0</v>
      </c>
      <c r="CF372" s="627"/>
      <c r="CG372" s="627">
        <f t="shared" si="408"/>
        <v>0</v>
      </c>
      <c r="CH372" s="639"/>
      <c r="CI372" s="274"/>
      <c r="CJ372" s="627">
        <f t="shared" si="409"/>
        <v>0</v>
      </c>
      <c r="CK372" s="627"/>
      <c r="CL372" s="627">
        <f t="shared" si="410"/>
        <v>0</v>
      </c>
      <c r="CM372" s="627"/>
      <c r="CN372" s="627">
        <f t="shared" si="411"/>
        <v>0</v>
      </c>
      <c r="CO372" s="627"/>
      <c r="CP372" s="627">
        <f t="shared" si="412"/>
        <v>0</v>
      </c>
      <c r="CQ372" s="639"/>
      <c r="CR372" s="274"/>
      <c r="CS372" s="627">
        <f t="shared" si="413"/>
        <v>0</v>
      </c>
      <c r="CT372" s="627"/>
      <c r="CU372" s="627">
        <f t="shared" si="414"/>
        <v>0</v>
      </c>
      <c r="CV372" s="627"/>
      <c r="CW372" s="627">
        <f t="shared" si="415"/>
        <v>0</v>
      </c>
      <c r="CX372" s="627"/>
      <c r="CY372" s="627">
        <f t="shared" si="416"/>
        <v>0</v>
      </c>
      <c r="CZ372" s="639"/>
      <c r="DA372" s="274"/>
      <c r="DB372" s="627">
        <f t="shared" si="417"/>
        <v>0</v>
      </c>
      <c r="DC372" s="627"/>
      <c r="DD372" s="627">
        <f t="shared" si="418"/>
        <v>0</v>
      </c>
      <c r="DE372" s="627"/>
      <c r="DF372" s="627">
        <f t="shared" si="419"/>
        <v>0</v>
      </c>
      <c r="DG372" s="627"/>
      <c r="DH372" s="627">
        <f t="shared" si="420"/>
        <v>0</v>
      </c>
      <c r="DI372" s="639"/>
      <c r="DJ372" s="274"/>
      <c r="DK372" s="627">
        <f t="shared" si="421"/>
        <v>0</v>
      </c>
      <c r="DL372" s="627"/>
      <c r="DM372" s="896">
        <f t="shared" si="422"/>
        <v>0</v>
      </c>
      <c r="DN372" s="627"/>
      <c r="DO372" s="627">
        <f t="shared" si="423"/>
        <v>0</v>
      </c>
      <c r="DP372" s="627"/>
      <c r="DQ372" s="627">
        <f t="shared" si="424"/>
        <v>0</v>
      </c>
      <c r="DR372" s="639"/>
      <c r="DS372" s="274"/>
      <c r="DT372" s="747">
        <f t="shared" si="425"/>
        <v>0</v>
      </c>
      <c r="DU372" s="748"/>
      <c r="DV372" s="639" t="str">
        <f>IF(DT372=0,"",IF(SUM($DT$359:DT372)=1,DX372,IF($DT$415&gt;SUM($DT$359:DT372),_xlfn.CONCAT(", ",DX372),IF($DT$415=SUM($DT$359:DT372),_xlfn.CONCAT(" y ",DX372,".")))))</f>
        <v/>
      </c>
      <c r="DW372" s="641" t="str">
        <f>IF(DU372=0,"", IF(SUM($AN372:DU$519)=1,DX372, IF($AN$526&gt;SUM($AN372:DU$519),_xlfn.CONCAT(", ",DX372), IF($AN$526=SUM($AN372:DU$519),_xlfn.CONCAT(" y ",DX372,".")))))</f>
        <v/>
      </c>
      <c r="DX372" s="639">
        <f t="shared" si="426"/>
        <v>13</v>
      </c>
      <c r="DY372" s="641"/>
      <c r="EX372" s="112">
        <f t="shared" si="427"/>
        <v>13</v>
      </c>
      <c r="EY372" s="98">
        <f t="shared" si="362"/>
        <v>0</v>
      </c>
      <c r="EZ372" s="98">
        <f t="shared" si="363"/>
        <v>0</v>
      </c>
      <c r="FA372" s="98">
        <f t="shared" si="364"/>
        <v>0</v>
      </c>
      <c r="FB372" s="98">
        <f t="shared" si="365"/>
        <v>0</v>
      </c>
      <c r="FC372" s="98">
        <f t="shared" si="366"/>
        <v>0</v>
      </c>
      <c r="FD372" s="98">
        <f t="shared" si="367"/>
        <v>0</v>
      </c>
      <c r="FE372" s="98">
        <f t="shared" si="368"/>
        <v>0</v>
      </c>
      <c r="FF372" s="98">
        <f t="shared" si="369"/>
        <v>0</v>
      </c>
      <c r="FG372" s="98">
        <f t="shared" si="370"/>
        <v>0</v>
      </c>
      <c r="FH372" s="98">
        <f t="shared" si="371"/>
        <v>0</v>
      </c>
      <c r="FI372" s="98">
        <f t="shared" si="372"/>
        <v>0</v>
      </c>
      <c r="FJ372" s="98">
        <f t="shared" si="373"/>
        <v>0</v>
      </c>
      <c r="FK372" s="98">
        <f t="shared" si="374"/>
        <v>0</v>
      </c>
      <c r="FL372" s="98">
        <f t="shared" si="375"/>
        <v>0</v>
      </c>
      <c r="FM372" s="98">
        <f t="shared" si="376"/>
        <v>0</v>
      </c>
      <c r="FN372" s="98">
        <f t="shared" si="377"/>
        <v>0</v>
      </c>
      <c r="FO372" s="98">
        <f t="shared" si="378"/>
        <v>0</v>
      </c>
      <c r="FP372" s="98">
        <f t="shared" si="379"/>
        <v>0</v>
      </c>
      <c r="FQ372" s="98">
        <f t="shared" si="380"/>
        <v>0</v>
      </c>
      <c r="FR372" s="98">
        <f t="shared" si="381"/>
        <v>0</v>
      </c>
      <c r="FS372" s="98">
        <f t="shared" si="382"/>
        <v>0</v>
      </c>
      <c r="FX372" s="627">
        <f t="shared" si="383"/>
        <v>0</v>
      </c>
      <c r="FY372" s="627"/>
    </row>
    <row r="373" spans="1:181" s="72" customFormat="1" ht="15" customHeight="1">
      <c r="A373" s="131"/>
      <c r="B373" s="53"/>
      <c r="C373" s="82" t="s">
        <v>79</v>
      </c>
      <c r="D373" s="792" t="str">
        <f>IF(CNGE_2026_M3_Secc1!$AH$40=CNGE_2026_M3_Secc1!$AJ$40,"",IF(CNGE_2026_M3_Secc1!D73="","",CNGE_2026_M3_Secc1!D73))</f>
        <v/>
      </c>
      <c r="E373" s="793"/>
      <c r="F373" s="793"/>
      <c r="G373" s="793"/>
      <c r="H373" s="793"/>
      <c r="I373" s="794"/>
      <c r="J373" s="433"/>
      <c r="K373" s="433"/>
      <c r="L373" s="433"/>
      <c r="M373" s="433"/>
      <c r="N373" s="433"/>
      <c r="O373" s="433"/>
      <c r="P373" s="433"/>
      <c r="Q373" s="433"/>
      <c r="R373" s="433"/>
      <c r="S373" s="433"/>
      <c r="T373" s="433"/>
      <c r="U373" s="433"/>
      <c r="V373" s="433"/>
      <c r="W373" s="433"/>
      <c r="X373" s="433"/>
      <c r="Y373" s="433"/>
      <c r="Z373" s="433"/>
      <c r="AA373" s="433"/>
      <c r="AB373" s="433"/>
      <c r="AC373" s="432"/>
      <c r="AD373" s="432"/>
      <c r="AE373" s="12"/>
      <c r="AF373" s="122"/>
      <c r="AH373" s="627">
        <f t="shared" si="385"/>
        <v>0</v>
      </c>
      <c r="AI373" s="627"/>
      <c r="AJ373" s="627">
        <f t="shared" si="386"/>
        <v>0</v>
      </c>
      <c r="AK373" s="627"/>
      <c r="AL373" s="627">
        <f t="shared" si="387"/>
        <v>0</v>
      </c>
      <c r="AM373" s="627"/>
      <c r="AN373" s="627">
        <f t="shared" si="388"/>
        <v>0</v>
      </c>
      <c r="AO373" s="639"/>
      <c r="AP373" s="274"/>
      <c r="AQ373" s="641">
        <f t="shared" si="389"/>
        <v>0</v>
      </c>
      <c r="AR373" s="627"/>
      <c r="AS373" s="627">
        <f t="shared" si="390"/>
        <v>0</v>
      </c>
      <c r="AT373" s="627"/>
      <c r="AU373" s="627">
        <f t="shared" si="391"/>
        <v>0</v>
      </c>
      <c r="AV373" s="627"/>
      <c r="AW373" s="627">
        <f t="shared" si="392"/>
        <v>0</v>
      </c>
      <c r="AX373" s="639"/>
      <c r="AY373" s="274"/>
      <c r="AZ373" s="896">
        <f t="shared" si="393"/>
        <v>0</v>
      </c>
      <c r="BA373" s="627"/>
      <c r="BB373" s="627">
        <f t="shared" si="394"/>
        <v>0</v>
      </c>
      <c r="BC373" s="627"/>
      <c r="BD373" s="627">
        <f t="shared" si="395"/>
        <v>0</v>
      </c>
      <c r="BE373" s="627"/>
      <c r="BF373" s="627">
        <f t="shared" si="396"/>
        <v>0</v>
      </c>
      <c r="BG373" s="639"/>
      <c r="BH373" s="274"/>
      <c r="BI373" s="627">
        <f t="shared" si="397"/>
        <v>0</v>
      </c>
      <c r="BJ373" s="627"/>
      <c r="BK373" s="627">
        <f t="shared" si="398"/>
        <v>0</v>
      </c>
      <c r="BL373" s="627"/>
      <c r="BM373" s="627">
        <f t="shared" si="399"/>
        <v>0</v>
      </c>
      <c r="BN373" s="627"/>
      <c r="BO373" s="627">
        <f t="shared" si="400"/>
        <v>0</v>
      </c>
      <c r="BP373" s="639"/>
      <c r="BQ373" s="274"/>
      <c r="BR373" s="896">
        <f t="shared" si="401"/>
        <v>0</v>
      </c>
      <c r="BS373" s="627"/>
      <c r="BT373" s="627">
        <f t="shared" si="402"/>
        <v>0</v>
      </c>
      <c r="BU373" s="627"/>
      <c r="BV373" s="627">
        <f t="shared" si="403"/>
        <v>0</v>
      </c>
      <c r="BW373" s="627"/>
      <c r="BX373" s="627">
        <f t="shared" si="404"/>
        <v>0</v>
      </c>
      <c r="BY373" s="639"/>
      <c r="BZ373" s="274"/>
      <c r="CA373" s="627">
        <f t="shared" si="405"/>
        <v>0</v>
      </c>
      <c r="CB373" s="627"/>
      <c r="CC373" s="627">
        <f t="shared" si="406"/>
        <v>0</v>
      </c>
      <c r="CD373" s="627"/>
      <c r="CE373" s="627">
        <f t="shared" si="407"/>
        <v>0</v>
      </c>
      <c r="CF373" s="627"/>
      <c r="CG373" s="627">
        <f t="shared" si="408"/>
        <v>0</v>
      </c>
      <c r="CH373" s="639"/>
      <c r="CI373" s="274"/>
      <c r="CJ373" s="627">
        <f t="shared" si="409"/>
        <v>0</v>
      </c>
      <c r="CK373" s="627"/>
      <c r="CL373" s="627">
        <f t="shared" si="410"/>
        <v>0</v>
      </c>
      <c r="CM373" s="627"/>
      <c r="CN373" s="627">
        <f t="shared" si="411"/>
        <v>0</v>
      </c>
      <c r="CO373" s="627"/>
      <c r="CP373" s="627">
        <f t="shared" si="412"/>
        <v>0</v>
      </c>
      <c r="CQ373" s="639"/>
      <c r="CR373" s="274"/>
      <c r="CS373" s="627">
        <f t="shared" si="413"/>
        <v>0</v>
      </c>
      <c r="CT373" s="627"/>
      <c r="CU373" s="627">
        <f t="shared" si="414"/>
        <v>0</v>
      </c>
      <c r="CV373" s="627"/>
      <c r="CW373" s="627">
        <f t="shared" si="415"/>
        <v>0</v>
      </c>
      <c r="CX373" s="627"/>
      <c r="CY373" s="627">
        <f t="shared" si="416"/>
        <v>0</v>
      </c>
      <c r="CZ373" s="639"/>
      <c r="DA373" s="274"/>
      <c r="DB373" s="627">
        <f t="shared" si="417"/>
        <v>0</v>
      </c>
      <c r="DC373" s="627"/>
      <c r="DD373" s="627">
        <f t="shared" si="418"/>
        <v>0</v>
      </c>
      <c r="DE373" s="627"/>
      <c r="DF373" s="627">
        <f t="shared" si="419"/>
        <v>0</v>
      </c>
      <c r="DG373" s="627"/>
      <c r="DH373" s="627">
        <f t="shared" si="420"/>
        <v>0</v>
      </c>
      <c r="DI373" s="639"/>
      <c r="DJ373" s="274"/>
      <c r="DK373" s="627">
        <f t="shared" si="421"/>
        <v>0</v>
      </c>
      <c r="DL373" s="627"/>
      <c r="DM373" s="896">
        <f t="shared" si="422"/>
        <v>0</v>
      </c>
      <c r="DN373" s="627"/>
      <c r="DO373" s="627">
        <f t="shared" si="423"/>
        <v>0</v>
      </c>
      <c r="DP373" s="627"/>
      <c r="DQ373" s="627">
        <f t="shared" si="424"/>
        <v>0</v>
      </c>
      <c r="DR373" s="639"/>
      <c r="DS373" s="274"/>
      <c r="DT373" s="747">
        <f t="shared" si="425"/>
        <v>0</v>
      </c>
      <c r="DU373" s="748"/>
      <c r="DV373" s="639" t="str">
        <f>IF(DT373=0,"",IF(SUM($DT$359:DT373)=1,DX373,IF($DT$415&gt;SUM($DT$359:DT373),_xlfn.CONCAT(", ",DX373),IF($DT$415=SUM($DT$359:DT373),_xlfn.CONCAT(" y ",DX373,".")))))</f>
        <v/>
      </c>
      <c r="DW373" s="641" t="str">
        <f>IF(DU373=0,"", IF(SUM($AN373:DU$519)=1,DX373, IF($AN$526&gt;SUM($AN373:DU$519),_xlfn.CONCAT(", ",DX373), IF($AN$526=SUM($AN373:DU$519),_xlfn.CONCAT(" y ",DX373,".")))))</f>
        <v/>
      </c>
      <c r="DX373" s="639">
        <f t="shared" si="426"/>
        <v>14</v>
      </c>
      <c r="DY373" s="641"/>
      <c r="EX373" s="112">
        <f t="shared" si="427"/>
        <v>14</v>
      </c>
      <c r="EY373" s="98">
        <f t="shared" si="362"/>
        <v>0</v>
      </c>
      <c r="EZ373" s="98">
        <f t="shared" si="363"/>
        <v>0</v>
      </c>
      <c r="FA373" s="98">
        <f t="shared" si="364"/>
        <v>0</v>
      </c>
      <c r="FB373" s="98">
        <f t="shared" si="365"/>
        <v>0</v>
      </c>
      <c r="FC373" s="98">
        <f t="shared" si="366"/>
        <v>0</v>
      </c>
      <c r="FD373" s="98">
        <f t="shared" si="367"/>
        <v>0</v>
      </c>
      <c r="FE373" s="98">
        <f t="shared" si="368"/>
        <v>0</v>
      </c>
      <c r="FF373" s="98">
        <f t="shared" si="369"/>
        <v>0</v>
      </c>
      <c r="FG373" s="98">
        <f t="shared" si="370"/>
        <v>0</v>
      </c>
      <c r="FH373" s="98">
        <f t="shared" si="371"/>
        <v>0</v>
      </c>
      <c r="FI373" s="98">
        <f t="shared" si="372"/>
        <v>0</v>
      </c>
      <c r="FJ373" s="98">
        <f t="shared" si="373"/>
        <v>0</v>
      </c>
      <c r="FK373" s="98">
        <f t="shared" si="374"/>
        <v>0</v>
      </c>
      <c r="FL373" s="98">
        <f t="shared" si="375"/>
        <v>0</v>
      </c>
      <c r="FM373" s="98">
        <f t="shared" si="376"/>
        <v>0</v>
      </c>
      <c r="FN373" s="98">
        <f t="shared" si="377"/>
        <v>0</v>
      </c>
      <c r="FO373" s="98">
        <f t="shared" si="378"/>
        <v>0</v>
      </c>
      <c r="FP373" s="98">
        <f t="shared" si="379"/>
        <v>0</v>
      </c>
      <c r="FQ373" s="98">
        <f t="shared" si="380"/>
        <v>0</v>
      </c>
      <c r="FR373" s="98">
        <f t="shared" si="381"/>
        <v>0</v>
      </c>
      <c r="FS373" s="98">
        <f t="shared" si="382"/>
        <v>0</v>
      </c>
      <c r="FX373" s="627">
        <f t="shared" si="383"/>
        <v>0</v>
      </c>
      <c r="FY373" s="627"/>
    </row>
    <row r="374" spans="1:181" s="72" customFormat="1" ht="15" customHeight="1">
      <c r="A374" s="131"/>
      <c r="B374" s="53"/>
      <c r="C374" s="82" t="s">
        <v>80</v>
      </c>
      <c r="D374" s="792" t="str">
        <f>IF(CNGE_2026_M3_Secc1!$AH$40=CNGE_2026_M3_Secc1!$AJ$40,"",IF(CNGE_2026_M3_Secc1!D74="","",CNGE_2026_M3_Secc1!D74))</f>
        <v/>
      </c>
      <c r="E374" s="793"/>
      <c r="F374" s="793"/>
      <c r="G374" s="793"/>
      <c r="H374" s="793"/>
      <c r="I374" s="794"/>
      <c r="J374" s="433"/>
      <c r="K374" s="433"/>
      <c r="L374" s="433"/>
      <c r="M374" s="433"/>
      <c r="N374" s="433"/>
      <c r="O374" s="433"/>
      <c r="P374" s="433"/>
      <c r="Q374" s="433"/>
      <c r="R374" s="433"/>
      <c r="S374" s="433"/>
      <c r="T374" s="433"/>
      <c r="U374" s="433"/>
      <c r="V374" s="433"/>
      <c r="W374" s="433"/>
      <c r="X374" s="433"/>
      <c r="Y374" s="433"/>
      <c r="Z374" s="433"/>
      <c r="AA374" s="433"/>
      <c r="AB374" s="433"/>
      <c r="AC374" s="432"/>
      <c r="AD374" s="432"/>
      <c r="AE374" s="12"/>
      <c r="AF374" s="122"/>
      <c r="AH374" s="627">
        <f t="shared" si="385"/>
        <v>0</v>
      </c>
      <c r="AI374" s="627"/>
      <c r="AJ374" s="627">
        <f t="shared" si="386"/>
        <v>0</v>
      </c>
      <c r="AK374" s="627"/>
      <c r="AL374" s="627">
        <f t="shared" si="387"/>
        <v>0</v>
      </c>
      <c r="AM374" s="627"/>
      <c r="AN374" s="627">
        <f t="shared" si="388"/>
        <v>0</v>
      </c>
      <c r="AO374" s="639"/>
      <c r="AP374" s="274"/>
      <c r="AQ374" s="641">
        <f t="shared" si="389"/>
        <v>0</v>
      </c>
      <c r="AR374" s="627"/>
      <c r="AS374" s="627">
        <f t="shared" si="390"/>
        <v>0</v>
      </c>
      <c r="AT374" s="627"/>
      <c r="AU374" s="627">
        <f t="shared" si="391"/>
        <v>0</v>
      </c>
      <c r="AV374" s="627"/>
      <c r="AW374" s="627">
        <f t="shared" si="392"/>
        <v>0</v>
      </c>
      <c r="AX374" s="639"/>
      <c r="AY374" s="274"/>
      <c r="AZ374" s="896">
        <f t="shared" si="393"/>
        <v>0</v>
      </c>
      <c r="BA374" s="627"/>
      <c r="BB374" s="627">
        <f t="shared" si="394"/>
        <v>0</v>
      </c>
      <c r="BC374" s="627"/>
      <c r="BD374" s="627">
        <f t="shared" si="395"/>
        <v>0</v>
      </c>
      <c r="BE374" s="627"/>
      <c r="BF374" s="627">
        <f t="shared" si="396"/>
        <v>0</v>
      </c>
      <c r="BG374" s="639"/>
      <c r="BH374" s="274"/>
      <c r="BI374" s="627">
        <f t="shared" si="397"/>
        <v>0</v>
      </c>
      <c r="BJ374" s="627"/>
      <c r="BK374" s="627">
        <f t="shared" si="398"/>
        <v>0</v>
      </c>
      <c r="BL374" s="627"/>
      <c r="BM374" s="627">
        <f t="shared" si="399"/>
        <v>0</v>
      </c>
      <c r="BN374" s="627"/>
      <c r="BO374" s="627">
        <f t="shared" si="400"/>
        <v>0</v>
      </c>
      <c r="BP374" s="639"/>
      <c r="BQ374" s="274"/>
      <c r="BR374" s="896">
        <f t="shared" si="401"/>
        <v>0</v>
      </c>
      <c r="BS374" s="627"/>
      <c r="BT374" s="627">
        <f t="shared" si="402"/>
        <v>0</v>
      </c>
      <c r="BU374" s="627"/>
      <c r="BV374" s="627">
        <f t="shared" si="403"/>
        <v>0</v>
      </c>
      <c r="BW374" s="627"/>
      <c r="BX374" s="627">
        <f t="shared" si="404"/>
        <v>0</v>
      </c>
      <c r="BY374" s="639"/>
      <c r="BZ374" s="274"/>
      <c r="CA374" s="627">
        <f t="shared" si="405"/>
        <v>0</v>
      </c>
      <c r="CB374" s="627"/>
      <c r="CC374" s="627">
        <f t="shared" si="406"/>
        <v>0</v>
      </c>
      <c r="CD374" s="627"/>
      <c r="CE374" s="627">
        <f t="shared" si="407"/>
        <v>0</v>
      </c>
      <c r="CF374" s="627"/>
      <c r="CG374" s="627">
        <f t="shared" si="408"/>
        <v>0</v>
      </c>
      <c r="CH374" s="639"/>
      <c r="CI374" s="274"/>
      <c r="CJ374" s="627">
        <f t="shared" si="409"/>
        <v>0</v>
      </c>
      <c r="CK374" s="627"/>
      <c r="CL374" s="627">
        <f t="shared" si="410"/>
        <v>0</v>
      </c>
      <c r="CM374" s="627"/>
      <c r="CN374" s="627">
        <f t="shared" si="411"/>
        <v>0</v>
      </c>
      <c r="CO374" s="627"/>
      <c r="CP374" s="627">
        <f t="shared" si="412"/>
        <v>0</v>
      </c>
      <c r="CQ374" s="639"/>
      <c r="CR374" s="274"/>
      <c r="CS374" s="627">
        <f t="shared" si="413"/>
        <v>0</v>
      </c>
      <c r="CT374" s="627"/>
      <c r="CU374" s="627">
        <f t="shared" si="414"/>
        <v>0</v>
      </c>
      <c r="CV374" s="627"/>
      <c r="CW374" s="627">
        <f t="shared" si="415"/>
        <v>0</v>
      </c>
      <c r="CX374" s="627"/>
      <c r="CY374" s="627">
        <f t="shared" si="416"/>
        <v>0</v>
      </c>
      <c r="CZ374" s="639"/>
      <c r="DA374" s="274"/>
      <c r="DB374" s="627">
        <f t="shared" si="417"/>
        <v>0</v>
      </c>
      <c r="DC374" s="627"/>
      <c r="DD374" s="627">
        <f t="shared" si="418"/>
        <v>0</v>
      </c>
      <c r="DE374" s="627"/>
      <c r="DF374" s="627">
        <f t="shared" si="419"/>
        <v>0</v>
      </c>
      <c r="DG374" s="627"/>
      <c r="DH374" s="627">
        <f t="shared" si="420"/>
        <v>0</v>
      </c>
      <c r="DI374" s="639"/>
      <c r="DJ374" s="274"/>
      <c r="DK374" s="627">
        <f t="shared" si="421"/>
        <v>0</v>
      </c>
      <c r="DL374" s="627"/>
      <c r="DM374" s="896">
        <f t="shared" si="422"/>
        <v>0</v>
      </c>
      <c r="DN374" s="627"/>
      <c r="DO374" s="627">
        <f t="shared" si="423"/>
        <v>0</v>
      </c>
      <c r="DP374" s="627"/>
      <c r="DQ374" s="627">
        <f t="shared" si="424"/>
        <v>0</v>
      </c>
      <c r="DR374" s="639"/>
      <c r="DS374" s="274"/>
      <c r="DT374" s="747">
        <f t="shared" si="425"/>
        <v>0</v>
      </c>
      <c r="DU374" s="748"/>
      <c r="DV374" s="639" t="str">
        <f>IF(DT374=0,"",IF(SUM($DT$359:DT374)=1,DX374,IF($DT$415&gt;SUM($DT$359:DT374),_xlfn.CONCAT(", ",DX374),IF($DT$415=SUM($DT$359:DT374),_xlfn.CONCAT(" y ",DX374,".")))))</f>
        <v/>
      </c>
      <c r="DW374" s="641" t="str">
        <f>IF(DU374=0,"", IF(SUM($AN374:DU$519)=1,DX374, IF($AN$526&gt;SUM($AN374:DU$519),_xlfn.CONCAT(", ",DX374), IF($AN$526=SUM($AN374:DU$519),_xlfn.CONCAT(" y ",DX374,".")))))</f>
        <v/>
      </c>
      <c r="DX374" s="639">
        <f t="shared" si="426"/>
        <v>15</v>
      </c>
      <c r="DY374" s="641"/>
      <c r="EX374" s="112">
        <f t="shared" si="427"/>
        <v>15</v>
      </c>
      <c r="EY374" s="98">
        <f t="shared" si="362"/>
        <v>0</v>
      </c>
      <c r="EZ374" s="98">
        <f t="shared" si="363"/>
        <v>0</v>
      </c>
      <c r="FA374" s="98">
        <f t="shared" si="364"/>
        <v>0</v>
      </c>
      <c r="FB374" s="98">
        <f t="shared" si="365"/>
        <v>0</v>
      </c>
      <c r="FC374" s="98">
        <f t="shared" si="366"/>
        <v>0</v>
      </c>
      <c r="FD374" s="98">
        <f t="shared" si="367"/>
        <v>0</v>
      </c>
      <c r="FE374" s="98">
        <f t="shared" si="368"/>
        <v>0</v>
      </c>
      <c r="FF374" s="98">
        <f t="shared" si="369"/>
        <v>0</v>
      </c>
      <c r="FG374" s="98">
        <f t="shared" si="370"/>
        <v>0</v>
      </c>
      <c r="FH374" s="98">
        <f t="shared" si="371"/>
        <v>0</v>
      </c>
      <c r="FI374" s="98">
        <f t="shared" si="372"/>
        <v>0</v>
      </c>
      <c r="FJ374" s="98">
        <f t="shared" si="373"/>
        <v>0</v>
      </c>
      <c r="FK374" s="98">
        <f t="shared" si="374"/>
        <v>0</v>
      </c>
      <c r="FL374" s="98">
        <f t="shared" si="375"/>
        <v>0</v>
      </c>
      <c r="FM374" s="98">
        <f t="shared" si="376"/>
        <v>0</v>
      </c>
      <c r="FN374" s="98">
        <f t="shared" si="377"/>
        <v>0</v>
      </c>
      <c r="FO374" s="98">
        <f t="shared" si="378"/>
        <v>0</v>
      </c>
      <c r="FP374" s="98">
        <f t="shared" si="379"/>
        <v>0</v>
      </c>
      <c r="FQ374" s="98">
        <f t="shared" si="380"/>
        <v>0</v>
      </c>
      <c r="FR374" s="98">
        <f t="shared" si="381"/>
        <v>0</v>
      </c>
      <c r="FS374" s="98">
        <f t="shared" si="382"/>
        <v>0</v>
      </c>
      <c r="FX374" s="627">
        <f t="shared" si="383"/>
        <v>0</v>
      </c>
      <c r="FY374" s="627"/>
    </row>
    <row r="375" spans="1:181" s="72" customFormat="1" ht="15" customHeight="1">
      <c r="A375" s="131"/>
      <c r="B375" s="53"/>
      <c r="C375" s="82" t="s">
        <v>81</v>
      </c>
      <c r="D375" s="792" t="str">
        <f>IF(CNGE_2026_M3_Secc1!$AH$40=CNGE_2026_M3_Secc1!$AJ$40,"",IF(CNGE_2026_M3_Secc1!D75="","",CNGE_2026_M3_Secc1!D75))</f>
        <v/>
      </c>
      <c r="E375" s="793"/>
      <c r="F375" s="793"/>
      <c r="G375" s="793"/>
      <c r="H375" s="793"/>
      <c r="I375" s="794"/>
      <c r="J375" s="433"/>
      <c r="K375" s="433"/>
      <c r="L375" s="433"/>
      <c r="M375" s="433"/>
      <c r="N375" s="433"/>
      <c r="O375" s="433"/>
      <c r="P375" s="433"/>
      <c r="Q375" s="433"/>
      <c r="R375" s="433"/>
      <c r="S375" s="433"/>
      <c r="T375" s="433"/>
      <c r="U375" s="433"/>
      <c r="V375" s="433"/>
      <c r="W375" s="433"/>
      <c r="X375" s="433"/>
      <c r="Y375" s="433"/>
      <c r="Z375" s="433"/>
      <c r="AA375" s="433"/>
      <c r="AB375" s="433"/>
      <c r="AC375" s="432"/>
      <c r="AD375" s="432"/>
      <c r="AE375" s="12"/>
      <c r="AF375" s="122"/>
      <c r="AH375" s="627">
        <f t="shared" si="385"/>
        <v>0</v>
      </c>
      <c r="AI375" s="627"/>
      <c r="AJ375" s="627">
        <f t="shared" si="386"/>
        <v>0</v>
      </c>
      <c r="AK375" s="627"/>
      <c r="AL375" s="627">
        <f t="shared" si="387"/>
        <v>0</v>
      </c>
      <c r="AM375" s="627"/>
      <c r="AN375" s="627">
        <f t="shared" si="388"/>
        <v>0</v>
      </c>
      <c r="AO375" s="639"/>
      <c r="AP375" s="274"/>
      <c r="AQ375" s="641">
        <f t="shared" si="389"/>
        <v>0</v>
      </c>
      <c r="AR375" s="627"/>
      <c r="AS375" s="627">
        <f t="shared" si="390"/>
        <v>0</v>
      </c>
      <c r="AT375" s="627"/>
      <c r="AU375" s="627">
        <f t="shared" si="391"/>
        <v>0</v>
      </c>
      <c r="AV375" s="627"/>
      <c r="AW375" s="627">
        <f t="shared" si="392"/>
        <v>0</v>
      </c>
      <c r="AX375" s="639"/>
      <c r="AY375" s="274"/>
      <c r="AZ375" s="896">
        <f t="shared" si="393"/>
        <v>0</v>
      </c>
      <c r="BA375" s="627"/>
      <c r="BB375" s="627">
        <f t="shared" si="394"/>
        <v>0</v>
      </c>
      <c r="BC375" s="627"/>
      <c r="BD375" s="627">
        <f t="shared" si="395"/>
        <v>0</v>
      </c>
      <c r="BE375" s="627"/>
      <c r="BF375" s="627">
        <f t="shared" si="396"/>
        <v>0</v>
      </c>
      <c r="BG375" s="639"/>
      <c r="BH375" s="274"/>
      <c r="BI375" s="627">
        <f t="shared" si="397"/>
        <v>0</v>
      </c>
      <c r="BJ375" s="627"/>
      <c r="BK375" s="627">
        <f t="shared" si="398"/>
        <v>0</v>
      </c>
      <c r="BL375" s="627"/>
      <c r="BM375" s="627">
        <f t="shared" si="399"/>
        <v>0</v>
      </c>
      <c r="BN375" s="627"/>
      <c r="BO375" s="627">
        <f t="shared" si="400"/>
        <v>0</v>
      </c>
      <c r="BP375" s="639"/>
      <c r="BQ375" s="274"/>
      <c r="BR375" s="896">
        <f t="shared" si="401"/>
        <v>0</v>
      </c>
      <c r="BS375" s="627"/>
      <c r="BT375" s="627">
        <f t="shared" si="402"/>
        <v>0</v>
      </c>
      <c r="BU375" s="627"/>
      <c r="BV375" s="627">
        <f t="shared" si="403"/>
        <v>0</v>
      </c>
      <c r="BW375" s="627"/>
      <c r="BX375" s="627">
        <f t="shared" si="404"/>
        <v>0</v>
      </c>
      <c r="BY375" s="639"/>
      <c r="BZ375" s="274"/>
      <c r="CA375" s="627">
        <f t="shared" si="405"/>
        <v>0</v>
      </c>
      <c r="CB375" s="627"/>
      <c r="CC375" s="627">
        <f t="shared" si="406"/>
        <v>0</v>
      </c>
      <c r="CD375" s="627"/>
      <c r="CE375" s="627">
        <f t="shared" si="407"/>
        <v>0</v>
      </c>
      <c r="CF375" s="627"/>
      <c r="CG375" s="627">
        <f t="shared" si="408"/>
        <v>0</v>
      </c>
      <c r="CH375" s="639"/>
      <c r="CI375" s="274"/>
      <c r="CJ375" s="627">
        <f t="shared" si="409"/>
        <v>0</v>
      </c>
      <c r="CK375" s="627"/>
      <c r="CL375" s="627">
        <f t="shared" si="410"/>
        <v>0</v>
      </c>
      <c r="CM375" s="627"/>
      <c r="CN375" s="627">
        <f t="shared" si="411"/>
        <v>0</v>
      </c>
      <c r="CO375" s="627"/>
      <c r="CP375" s="627">
        <f t="shared" si="412"/>
        <v>0</v>
      </c>
      <c r="CQ375" s="639"/>
      <c r="CR375" s="274"/>
      <c r="CS375" s="627">
        <f t="shared" si="413"/>
        <v>0</v>
      </c>
      <c r="CT375" s="627"/>
      <c r="CU375" s="627">
        <f t="shared" si="414"/>
        <v>0</v>
      </c>
      <c r="CV375" s="627"/>
      <c r="CW375" s="627">
        <f t="shared" si="415"/>
        <v>0</v>
      </c>
      <c r="CX375" s="627"/>
      <c r="CY375" s="627">
        <f t="shared" si="416"/>
        <v>0</v>
      </c>
      <c r="CZ375" s="639"/>
      <c r="DA375" s="274"/>
      <c r="DB375" s="627">
        <f t="shared" si="417"/>
        <v>0</v>
      </c>
      <c r="DC375" s="627"/>
      <c r="DD375" s="627">
        <f t="shared" si="418"/>
        <v>0</v>
      </c>
      <c r="DE375" s="627"/>
      <c r="DF375" s="627">
        <f t="shared" si="419"/>
        <v>0</v>
      </c>
      <c r="DG375" s="627"/>
      <c r="DH375" s="627">
        <f t="shared" si="420"/>
        <v>0</v>
      </c>
      <c r="DI375" s="639"/>
      <c r="DJ375" s="274"/>
      <c r="DK375" s="627">
        <f t="shared" si="421"/>
        <v>0</v>
      </c>
      <c r="DL375" s="627"/>
      <c r="DM375" s="896">
        <f t="shared" si="422"/>
        <v>0</v>
      </c>
      <c r="DN375" s="627"/>
      <c r="DO375" s="627">
        <f t="shared" si="423"/>
        <v>0</v>
      </c>
      <c r="DP375" s="627"/>
      <c r="DQ375" s="627">
        <f t="shared" si="424"/>
        <v>0</v>
      </c>
      <c r="DR375" s="639"/>
      <c r="DS375" s="274"/>
      <c r="DT375" s="747">
        <f t="shared" si="425"/>
        <v>0</v>
      </c>
      <c r="DU375" s="748"/>
      <c r="DV375" s="639" t="str">
        <f>IF(DT375=0,"",IF(SUM($DT$359:DT375)=1,DX375,IF($DT$415&gt;SUM($DT$359:DT375),_xlfn.CONCAT(", ",DX375),IF($DT$415=SUM($DT$359:DT375),_xlfn.CONCAT(" y ",DX375,".")))))</f>
        <v/>
      </c>
      <c r="DW375" s="641" t="str">
        <f>IF(DU375=0,"", IF(SUM($AN375:DU$519)=1,DX375, IF($AN$526&gt;SUM($AN375:DU$519),_xlfn.CONCAT(", ",DX375), IF($AN$526=SUM($AN375:DU$519),_xlfn.CONCAT(" y ",DX375,".")))))</f>
        <v/>
      </c>
      <c r="DX375" s="639">
        <f t="shared" si="426"/>
        <v>16</v>
      </c>
      <c r="DY375" s="641"/>
      <c r="EX375" s="112">
        <f t="shared" si="427"/>
        <v>16</v>
      </c>
      <c r="EY375" s="98">
        <f t="shared" si="362"/>
        <v>0</v>
      </c>
      <c r="EZ375" s="98">
        <f t="shared" si="363"/>
        <v>0</v>
      </c>
      <c r="FA375" s="98">
        <f t="shared" si="364"/>
        <v>0</v>
      </c>
      <c r="FB375" s="98">
        <f t="shared" si="365"/>
        <v>0</v>
      </c>
      <c r="FC375" s="98">
        <f t="shared" si="366"/>
        <v>0</v>
      </c>
      <c r="FD375" s="98">
        <f t="shared" si="367"/>
        <v>0</v>
      </c>
      <c r="FE375" s="98">
        <f t="shared" si="368"/>
        <v>0</v>
      </c>
      <c r="FF375" s="98">
        <f t="shared" si="369"/>
        <v>0</v>
      </c>
      <c r="FG375" s="98">
        <f t="shared" si="370"/>
        <v>0</v>
      </c>
      <c r="FH375" s="98">
        <f t="shared" si="371"/>
        <v>0</v>
      </c>
      <c r="FI375" s="98">
        <f t="shared" si="372"/>
        <v>0</v>
      </c>
      <c r="FJ375" s="98">
        <f t="shared" si="373"/>
        <v>0</v>
      </c>
      <c r="FK375" s="98">
        <f t="shared" si="374"/>
        <v>0</v>
      </c>
      <c r="FL375" s="98">
        <f t="shared" si="375"/>
        <v>0</v>
      </c>
      <c r="FM375" s="98">
        <f t="shared" si="376"/>
        <v>0</v>
      </c>
      <c r="FN375" s="98">
        <f t="shared" si="377"/>
        <v>0</v>
      </c>
      <c r="FO375" s="98">
        <f t="shared" si="378"/>
        <v>0</v>
      </c>
      <c r="FP375" s="98">
        <f t="shared" si="379"/>
        <v>0</v>
      </c>
      <c r="FQ375" s="98">
        <f t="shared" si="380"/>
        <v>0</v>
      </c>
      <c r="FR375" s="98">
        <f t="shared" si="381"/>
        <v>0</v>
      </c>
      <c r="FS375" s="98">
        <f t="shared" si="382"/>
        <v>0</v>
      </c>
      <c r="FX375" s="627">
        <f t="shared" si="383"/>
        <v>0</v>
      </c>
      <c r="FY375" s="627"/>
    </row>
    <row r="376" spans="1:181" s="72" customFormat="1" ht="15" customHeight="1">
      <c r="A376" s="131"/>
      <c r="B376" s="53"/>
      <c r="C376" s="82" t="s">
        <v>82</v>
      </c>
      <c r="D376" s="792" t="str">
        <f>IF(CNGE_2026_M3_Secc1!$AH$40=CNGE_2026_M3_Secc1!$AJ$40,"",IF(CNGE_2026_M3_Secc1!D76="","",CNGE_2026_M3_Secc1!D76))</f>
        <v/>
      </c>
      <c r="E376" s="793"/>
      <c r="F376" s="793"/>
      <c r="G376" s="793"/>
      <c r="H376" s="793"/>
      <c r="I376" s="794"/>
      <c r="J376" s="433"/>
      <c r="K376" s="433"/>
      <c r="L376" s="433"/>
      <c r="M376" s="433"/>
      <c r="N376" s="433"/>
      <c r="O376" s="433"/>
      <c r="P376" s="433"/>
      <c r="Q376" s="433"/>
      <c r="R376" s="433"/>
      <c r="S376" s="433"/>
      <c r="T376" s="433"/>
      <c r="U376" s="433"/>
      <c r="V376" s="433"/>
      <c r="W376" s="433"/>
      <c r="X376" s="433"/>
      <c r="Y376" s="433"/>
      <c r="Z376" s="433"/>
      <c r="AA376" s="433"/>
      <c r="AB376" s="433"/>
      <c r="AC376" s="432"/>
      <c r="AD376" s="432"/>
      <c r="AE376" s="12"/>
      <c r="AF376" s="122"/>
      <c r="AH376" s="627">
        <f t="shared" si="385"/>
        <v>0</v>
      </c>
      <c r="AI376" s="627"/>
      <c r="AJ376" s="627">
        <f t="shared" si="386"/>
        <v>0</v>
      </c>
      <c r="AK376" s="627"/>
      <c r="AL376" s="627">
        <f t="shared" si="387"/>
        <v>0</v>
      </c>
      <c r="AM376" s="627"/>
      <c r="AN376" s="627">
        <f t="shared" si="388"/>
        <v>0</v>
      </c>
      <c r="AO376" s="639"/>
      <c r="AP376" s="274"/>
      <c r="AQ376" s="641">
        <f t="shared" si="389"/>
        <v>0</v>
      </c>
      <c r="AR376" s="627"/>
      <c r="AS376" s="627">
        <f t="shared" si="390"/>
        <v>0</v>
      </c>
      <c r="AT376" s="627"/>
      <c r="AU376" s="627">
        <f t="shared" si="391"/>
        <v>0</v>
      </c>
      <c r="AV376" s="627"/>
      <c r="AW376" s="627">
        <f t="shared" si="392"/>
        <v>0</v>
      </c>
      <c r="AX376" s="639"/>
      <c r="AY376" s="274"/>
      <c r="AZ376" s="896">
        <f t="shared" si="393"/>
        <v>0</v>
      </c>
      <c r="BA376" s="627"/>
      <c r="BB376" s="627">
        <f t="shared" si="394"/>
        <v>0</v>
      </c>
      <c r="BC376" s="627"/>
      <c r="BD376" s="627">
        <f t="shared" si="395"/>
        <v>0</v>
      </c>
      <c r="BE376" s="627"/>
      <c r="BF376" s="627">
        <f t="shared" si="396"/>
        <v>0</v>
      </c>
      <c r="BG376" s="639"/>
      <c r="BH376" s="274"/>
      <c r="BI376" s="627">
        <f t="shared" si="397"/>
        <v>0</v>
      </c>
      <c r="BJ376" s="627"/>
      <c r="BK376" s="627">
        <f t="shared" si="398"/>
        <v>0</v>
      </c>
      <c r="BL376" s="627"/>
      <c r="BM376" s="627">
        <f t="shared" si="399"/>
        <v>0</v>
      </c>
      <c r="BN376" s="627"/>
      <c r="BO376" s="627">
        <f t="shared" si="400"/>
        <v>0</v>
      </c>
      <c r="BP376" s="639"/>
      <c r="BQ376" s="274"/>
      <c r="BR376" s="896">
        <f t="shared" si="401"/>
        <v>0</v>
      </c>
      <c r="BS376" s="627"/>
      <c r="BT376" s="627">
        <f t="shared" si="402"/>
        <v>0</v>
      </c>
      <c r="BU376" s="627"/>
      <c r="BV376" s="627">
        <f t="shared" si="403"/>
        <v>0</v>
      </c>
      <c r="BW376" s="627"/>
      <c r="BX376" s="627">
        <f t="shared" si="404"/>
        <v>0</v>
      </c>
      <c r="BY376" s="639"/>
      <c r="BZ376" s="274"/>
      <c r="CA376" s="627">
        <f t="shared" si="405"/>
        <v>0</v>
      </c>
      <c r="CB376" s="627"/>
      <c r="CC376" s="627">
        <f t="shared" si="406"/>
        <v>0</v>
      </c>
      <c r="CD376" s="627"/>
      <c r="CE376" s="627">
        <f t="shared" si="407"/>
        <v>0</v>
      </c>
      <c r="CF376" s="627"/>
      <c r="CG376" s="627">
        <f t="shared" si="408"/>
        <v>0</v>
      </c>
      <c r="CH376" s="639"/>
      <c r="CI376" s="274"/>
      <c r="CJ376" s="627">
        <f t="shared" si="409"/>
        <v>0</v>
      </c>
      <c r="CK376" s="627"/>
      <c r="CL376" s="627">
        <f t="shared" si="410"/>
        <v>0</v>
      </c>
      <c r="CM376" s="627"/>
      <c r="CN376" s="627">
        <f t="shared" si="411"/>
        <v>0</v>
      </c>
      <c r="CO376" s="627"/>
      <c r="CP376" s="627">
        <f t="shared" si="412"/>
        <v>0</v>
      </c>
      <c r="CQ376" s="639"/>
      <c r="CR376" s="274"/>
      <c r="CS376" s="627">
        <f t="shared" si="413"/>
        <v>0</v>
      </c>
      <c r="CT376" s="627"/>
      <c r="CU376" s="627">
        <f t="shared" si="414"/>
        <v>0</v>
      </c>
      <c r="CV376" s="627"/>
      <c r="CW376" s="627">
        <f t="shared" si="415"/>
        <v>0</v>
      </c>
      <c r="CX376" s="627"/>
      <c r="CY376" s="627">
        <f t="shared" si="416"/>
        <v>0</v>
      </c>
      <c r="CZ376" s="639"/>
      <c r="DA376" s="274"/>
      <c r="DB376" s="627">
        <f t="shared" si="417"/>
        <v>0</v>
      </c>
      <c r="DC376" s="627"/>
      <c r="DD376" s="627">
        <f t="shared" si="418"/>
        <v>0</v>
      </c>
      <c r="DE376" s="627"/>
      <c r="DF376" s="627">
        <f t="shared" si="419"/>
        <v>0</v>
      </c>
      <c r="DG376" s="627"/>
      <c r="DH376" s="627">
        <f t="shared" si="420"/>
        <v>0</v>
      </c>
      <c r="DI376" s="639"/>
      <c r="DJ376" s="274"/>
      <c r="DK376" s="627">
        <f t="shared" si="421"/>
        <v>0</v>
      </c>
      <c r="DL376" s="627"/>
      <c r="DM376" s="896">
        <f t="shared" si="422"/>
        <v>0</v>
      </c>
      <c r="DN376" s="627"/>
      <c r="DO376" s="627">
        <f t="shared" si="423"/>
        <v>0</v>
      </c>
      <c r="DP376" s="627"/>
      <c r="DQ376" s="627">
        <f t="shared" si="424"/>
        <v>0</v>
      </c>
      <c r="DR376" s="639"/>
      <c r="DS376" s="274"/>
      <c r="DT376" s="747">
        <f t="shared" si="425"/>
        <v>0</v>
      </c>
      <c r="DU376" s="748"/>
      <c r="DV376" s="639" t="str">
        <f>IF(DT376=0,"",IF(SUM($DT$359:DT376)=1,DX376,IF($DT$415&gt;SUM($DT$359:DT376),_xlfn.CONCAT(", ",DX376),IF($DT$415=SUM($DT$359:DT376),_xlfn.CONCAT(" y ",DX376,".")))))</f>
        <v/>
      </c>
      <c r="DW376" s="641" t="str">
        <f>IF(DU376=0,"", IF(SUM($AN376:DU$519)=1,DX376, IF($AN$526&gt;SUM($AN376:DU$519),_xlfn.CONCAT(", ",DX376), IF($AN$526=SUM($AN376:DU$519),_xlfn.CONCAT(" y ",DX376,".")))))</f>
        <v/>
      </c>
      <c r="DX376" s="639">
        <f t="shared" si="426"/>
        <v>17</v>
      </c>
      <c r="DY376" s="641"/>
      <c r="EX376" s="112">
        <f t="shared" si="427"/>
        <v>17</v>
      </c>
      <c r="EY376" s="98">
        <f t="shared" si="362"/>
        <v>0</v>
      </c>
      <c r="EZ376" s="98">
        <f t="shared" si="363"/>
        <v>0</v>
      </c>
      <c r="FA376" s="98">
        <f t="shared" si="364"/>
        <v>0</v>
      </c>
      <c r="FB376" s="98">
        <f t="shared" si="365"/>
        <v>0</v>
      </c>
      <c r="FC376" s="98">
        <f t="shared" si="366"/>
        <v>0</v>
      </c>
      <c r="FD376" s="98">
        <f t="shared" si="367"/>
        <v>0</v>
      </c>
      <c r="FE376" s="98">
        <f t="shared" si="368"/>
        <v>0</v>
      </c>
      <c r="FF376" s="98">
        <f t="shared" si="369"/>
        <v>0</v>
      </c>
      <c r="FG376" s="98">
        <f t="shared" si="370"/>
        <v>0</v>
      </c>
      <c r="FH376" s="98">
        <f t="shared" si="371"/>
        <v>0</v>
      </c>
      <c r="FI376" s="98">
        <f t="shared" si="372"/>
        <v>0</v>
      </c>
      <c r="FJ376" s="98">
        <f t="shared" si="373"/>
        <v>0</v>
      </c>
      <c r="FK376" s="98">
        <f t="shared" si="374"/>
        <v>0</v>
      </c>
      <c r="FL376" s="98">
        <f t="shared" si="375"/>
        <v>0</v>
      </c>
      <c r="FM376" s="98">
        <f t="shared" si="376"/>
        <v>0</v>
      </c>
      <c r="FN376" s="98">
        <f t="shared" si="377"/>
        <v>0</v>
      </c>
      <c r="FO376" s="98">
        <f t="shared" si="378"/>
        <v>0</v>
      </c>
      <c r="FP376" s="98">
        <f t="shared" si="379"/>
        <v>0</v>
      </c>
      <c r="FQ376" s="98">
        <f t="shared" si="380"/>
        <v>0</v>
      </c>
      <c r="FR376" s="98">
        <f t="shared" si="381"/>
        <v>0</v>
      </c>
      <c r="FS376" s="98">
        <f t="shared" si="382"/>
        <v>0</v>
      </c>
      <c r="FX376" s="627">
        <f t="shared" si="383"/>
        <v>0</v>
      </c>
      <c r="FY376" s="627"/>
    </row>
    <row r="377" spans="1:181" s="72" customFormat="1" ht="15" customHeight="1">
      <c r="A377" s="131"/>
      <c r="B377" s="53"/>
      <c r="C377" s="82" t="s">
        <v>83</v>
      </c>
      <c r="D377" s="792" t="str">
        <f>IF(CNGE_2026_M3_Secc1!$AH$40=CNGE_2026_M3_Secc1!$AJ$40,"",IF(CNGE_2026_M3_Secc1!D77="","",CNGE_2026_M3_Secc1!D77))</f>
        <v/>
      </c>
      <c r="E377" s="793"/>
      <c r="F377" s="793"/>
      <c r="G377" s="793"/>
      <c r="H377" s="793"/>
      <c r="I377" s="794"/>
      <c r="J377" s="433"/>
      <c r="K377" s="433"/>
      <c r="L377" s="433"/>
      <c r="M377" s="433"/>
      <c r="N377" s="433"/>
      <c r="O377" s="433"/>
      <c r="P377" s="433"/>
      <c r="Q377" s="433"/>
      <c r="R377" s="433"/>
      <c r="S377" s="433"/>
      <c r="T377" s="433"/>
      <c r="U377" s="433"/>
      <c r="V377" s="433"/>
      <c r="W377" s="433"/>
      <c r="X377" s="433"/>
      <c r="Y377" s="433"/>
      <c r="Z377" s="433"/>
      <c r="AA377" s="433"/>
      <c r="AB377" s="433"/>
      <c r="AC377" s="432"/>
      <c r="AD377" s="432"/>
      <c r="AE377" s="12"/>
      <c r="AF377" s="122"/>
      <c r="AH377" s="627">
        <f t="shared" si="385"/>
        <v>0</v>
      </c>
      <c r="AI377" s="627"/>
      <c r="AJ377" s="627">
        <f t="shared" si="386"/>
        <v>0</v>
      </c>
      <c r="AK377" s="627"/>
      <c r="AL377" s="627">
        <f t="shared" si="387"/>
        <v>0</v>
      </c>
      <c r="AM377" s="627"/>
      <c r="AN377" s="627">
        <f t="shared" si="388"/>
        <v>0</v>
      </c>
      <c r="AO377" s="639"/>
      <c r="AP377" s="274"/>
      <c r="AQ377" s="641">
        <f t="shared" si="389"/>
        <v>0</v>
      </c>
      <c r="AR377" s="627"/>
      <c r="AS377" s="627">
        <f t="shared" si="390"/>
        <v>0</v>
      </c>
      <c r="AT377" s="627"/>
      <c r="AU377" s="627">
        <f t="shared" si="391"/>
        <v>0</v>
      </c>
      <c r="AV377" s="627"/>
      <c r="AW377" s="627">
        <f t="shared" si="392"/>
        <v>0</v>
      </c>
      <c r="AX377" s="639"/>
      <c r="AY377" s="274"/>
      <c r="AZ377" s="896">
        <f t="shared" si="393"/>
        <v>0</v>
      </c>
      <c r="BA377" s="627"/>
      <c r="BB377" s="627">
        <f t="shared" si="394"/>
        <v>0</v>
      </c>
      <c r="BC377" s="627"/>
      <c r="BD377" s="627">
        <f t="shared" si="395"/>
        <v>0</v>
      </c>
      <c r="BE377" s="627"/>
      <c r="BF377" s="627">
        <f t="shared" si="396"/>
        <v>0</v>
      </c>
      <c r="BG377" s="639"/>
      <c r="BH377" s="274"/>
      <c r="BI377" s="627">
        <f t="shared" si="397"/>
        <v>0</v>
      </c>
      <c r="BJ377" s="627"/>
      <c r="BK377" s="627">
        <f t="shared" si="398"/>
        <v>0</v>
      </c>
      <c r="BL377" s="627"/>
      <c r="BM377" s="627">
        <f t="shared" si="399"/>
        <v>0</v>
      </c>
      <c r="BN377" s="627"/>
      <c r="BO377" s="627">
        <f t="shared" si="400"/>
        <v>0</v>
      </c>
      <c r="BP377" s="639"/>
      <c r="BQ377" s="274"/>
      <c r="BR377" s="896">
        <f t="shared" si="401"/>
        <v>0</v>
      </c>
      <c r="BS377" s="627"/>
      <c r="BT377" s="627">
        <f t="shared" si="402"/>
        <v>0</v>
      </c>
      <c r="BU377" s="627"/>
      <c r="BV377" s="627">
        <f t="shared" si="403"/>
        <v>0</v>
      </c>
      <c r="BW377" s="627"/>
      <c r="BX377" s="627">
        <f t="shared" si="404"/>
        <v>0</v>
      </c>
      <c r="BY377" s="639"/>
      <c r="BZ377" s="274"/>
      <c r="CA377" s="627">
        <f t="shared" si="405"/>
        <v>0</v>
      </c>
      <c r="CB377" s="627"/>
      <c r="CC377" s="627">
        <f t="shared" si="406"/>
        <v>0</v>
      </c>
      <c r="CD377" s="627"/>
      <c r="CE377" s="627">
        <f t="shared" si="407"/>
        <v>0</v>
      </c>
      <c r="CF377" s="627"/>
      <c r="CG377" s="627">
        <f t="shared" si="408"/>
        <v>0</v>
      </c>
      <c r="CH377" s="639"/>
      <c r="CI377" s="274"/>
      <c r="CJ377" s="627">
        <f t="shared" si="409"/>
        <v>0</v>
      </c>
      <c r="CK377" s="627"/>
      <c r="CL377" s="627">
        <f t="shared" si="410"/>
        <v>0</v>
      </c>
      <c r="CM377" s="627"/>
      <c r="CN377" s="627">
        <f t="shared" si="411"/>
        <v>0</v>
      </c>
      <c r="CO377" s="627"/>
      <c r="CP377" s="627">
        <f t="shared" si="412"/>
        <v>0</v>
      </c>
      <c r="CQ377" s="639"/>
      <c r="CR377" s="274"/>
      <c r="CS377" s="627">
        <f t="shared" si="413"/>
        <v>0</v>
      </c>
      <c r="CT377" s="627"/>
      <c r="CU377" s="627">
        <f t="shared" si="414"/>
        <v>0</v>
      </c>
      <c r="CV377" s="627"/>
      <c r="CW377" s="627">
        <f t="shared" si="415"/>
        <v>0</v>
      </c>
      <c r="CX377" s="627"/>
      <c r="CY377" s="627">
        <f t="shared" si="416"/>
        <v>0</v>
      </c>
      <c r="CZ377" s="639"/>
      <c r="DA377" s="274"/>
      <c r="DB377" s="627">
        <f t="shared" si="417"/>
        <v>0</v>
      </c>
      <c r="DC377" s="627"/>
      <c r="DD377" s="627">
        <f t="shared" si="418"/>
        <v>0</v>
      </c>
      <c r="DE377" s="627"/>
      <c r="DF377" s="627">
        <f t="shared" si="419"/>
        <v>0</v>
      </c>
      <c r="DG377" s="627"/>
      <c r="DH377" s="627">
        <f t="shared" si="420"/>
        <v>0</v>
      </c>
      <c r="DI377" s="639"/>
      <c r="DJ377" s="274"/>
      <c r="DK377" s="627">
        <f t="shared" si="421"/>
        <v>0</v>
      </c>
      <c r="DL377" s="627"/>
      <c r="DM377" s="896">
        <f t="shared" si="422"/>
        <v>0</v>
      </c>
      <c r="DN377" s="627"/>
      <c r="DO377" s="627">
        <f t="shared" si="423"/>
        <v>0</v>
      </c>
      <c r="DP377" s="627"/>
      <c r="DQ377" s="627">
        <f t="shared" si="424"/>
        <v>0</v>
      </c>
      <c r="DR377" s="639"/>
      <c r="DS377" s="274"/>
      <c r="DT377" s="747">
        <f t="shared" si="425"/>
        <v>0</v>
      </c>
      <c r="DU377" s="748"/>
      <c r="DV377" s="639" t="str">
        <f>IF(DT377=0,"",IF(SUM($DT$359:DT377)=1,DX377,IF($DT$415&gt;SUM($DT$359:DT377),_xlfn.CONCAT(", ",DX377),IF($DT$415=SUM($DT$359:DT377),_xlfn.CONCAT(" y ",DX377,".")))))</f>
        <v/>
      </c>
      <c r="DW377" s="641" t="str">
        <f>IF(DU377=0,"", IF(SUM($AN377:DU$519)=1,DX377, IF($AN$526&gt;SUM($AN377:DU$519),_xlfn.CONCAT(", ",DX377), IF($AN$526=SUM($AN377:DU$519),_xlfn.CONCAT(" y ",DX377,".")))))</f>
        <v/>
      </c>
      <c r="DX377" s="639">
        <f t="shared" si="426"/>
        <v>18</v>
      </c>
      <c r="DY377" s="641"/>
      <c r="EX377" s="112">
        <f t="shared" si="427"/>
        <v>18</v>
      </c>
      <c r="EY377" s="98">
        <f t="shared" si="362"/>
        <v>0</v>
      </c>
      <c r="EZ377" s="98">
        <f t="shared" si="363"/>
        <v>0</v>
      </c>
      <c r="FA377" s="98">
        <f t="shared" si="364"/>
        <v>0</v>
      </c>
      <c r="FB377" s="98">
        <f t="shared" si="365"/>
        <v>0</v>
      </c>
      <c r="FC377" s="98">
        <f t="shared" si="366"/>
        <v>0</v>
      </c>
      <c r="FD377" s="98">
        <f t="shared" si="367"/>
        <v>0</v>
      </c>
      <c r="FE377" s="98">
        <f t="shared" si="368"/>
        <v>0</v>
      </c>
      <c r="FF377" s="98">
        <f t="shared" si="369"/>
        <v>0</v>
      </c>
      <c r="FG377" s="98">
        <f t="shared" si="370"/>
        <v>0</v>
      </c>
      <c r="FH377" s="98">
        <f t="shared" si="371"/>
        <v>0</v>
      </c>
      <c r="FI377" s="98">
        <f t="shared" si="372"/>
        <v>0</v>
      </c>
      <c r="FJ377" s="98">
        <f t="shared" si="373"/>
        <v>0</v>
      </c>
      <c r="FK377" s="98">
        <f t="shared" si="374"/>
        <v>0</v>
      </c>
      <c r="FL377" s="98">
        <f t="shared" si="375"/>
        <v>0</v>
      </c>
      <c r="FM377" s="98">
        <f t="shared" si="376"/>
        <v>0</v>
      </c>
      <c r="FN377" s="98">
        <f t="shared" si="377"/>
        <v>0</v>
      </c>
      <c r="FO377" s="98">
        <f t="shared" si="378"/>
        <v>0</v>
      </c>
      <c r="FP377" s="98">
        <f t="shared" si="379"/>
        <v>0</v>
      </c>
      <c r="FQ377" s="98">
        <f t="shared" si="380"/>
        <v>0</v>
      </c>
      <c r="FR377" s="98">
        <f t="shared" si="381"/>
        <v>0</v>
      </c>
      <c r="FS377" s="98">
        <f t="shared" si="382"/>
        <v>0</v>
      </c>
      <c r="FX377" s="627">
        <f t="shared" si="383"/>
        <v>0</v>
      </c>
      <c r="FY377" s="627"/>
    </row>
    <row r="378" spans="1:181" s="72" customFormat="1" ht="15" customHeight="1">
      <c r="A378" s="131"/>
      <c r="B378" s="53"/>
      <c r="C378" s="82" t="s">
        <v>84</v>
      </c>
      <c r="D378" s="792" t="str">
        <f>IF(CNGE_2026_M3_Secc1!$AH$40=CNGE_2026_M3_Secc1!$AJ$40,"",IF(CNGE_2026_M3_Secc1!D78="","",CNGE_2026_M3_Secc1!D78))</f>
        <v/>
      </c>
      <c r="E378" s="793"/>
      <c r="F378" s="793"/>
      <c r="G378" s="793"/>
      <c r="H378" s="793"/>
      <c r="I378" s="794"/>
      <c r="J378" s="433"/>
      <c r="K378" s="433"/>
      <c r="L378" s="433"/>
      <c r="M378" s="433"/>
      <c r="N378" s="433"/>
      <c r="O378" s="433"/>
      <c r="P378" s="433"/>
      <c r="Q378" s="433"/>
      <c r="R378" s="433"/>
      <c r="S378" s="433"/>
      <c r="T378" s="433"/>
      <c r="U378" s="433"/>
      <c r="V378" s="433"/>
      <c r="W378" s="433"/>
      <c r="X378" s="433"/>
      <c r="Y378" s="433"/>
      <c r="Z378" s="433"/>
      <c r="AA378" s="433"/>
      <c r="AB378" s="433"/>
      <c r="AC378" s="432"/>
      <c r="AD378" s="432"/>
      <c r="AE378" s="12"/>
      <c r="AF378" s="122"/>
      <c r="AH378" s="627">
        <f t="shared" si="385"/>
        <v>0</v>
      </c>
      <c r="AI378" s="627"/>
      <c r="AJ378" s="627">
        <f t="shared" si="386"/>
        <v>0</v>
      </c>
      <c r="AK378" s="627"/>
      <c r="AL378" s="627">
        <f t="shared" si="387"/>
        <v>0</v>
      </c>
      <c r="AM378" s="627"/>
      <c r="AN378" s="627">
        <f t="shared" si="388"/>
        <v>0</v>
      </c>
      <c r="AO378" s="639"/>
      <c r="AP378" s="274"/>
      <c r="AQ378" s="641">
        <f t="shared" si="389"/>
        <v>0</v>
      </c>
      <c r="AR378" s="627"/>
      <c r="AS378" s="627">
        <f t="shared" si="390"/>
        <v>0</v>
      </c>
      <c r="AT378" s="627"/>
      <c r="AU378" s="627">
        <f t="shared" si="391"/>
        <v>0</v>
      </c>
      <c r="AV378" s="627"/>
      <c r="AW378" s="627">
        <f t="shared" si="392"/>
        <v>0</v>
      </c>
      <c r="AX378" s="639"/>
      <c r="AY378" s="274"/>
      <c r="AZ378" s="896">
        <f t="shared" si="393"/>
        <v>0</v>
      </c>
      <c r="BA378" s="627"/>
      <c r="BB378" s="627">
        <f t="shared" si="394"/>
        <v>0</v>
      </c>
      <c r="BC378" s="627"/>
      <c r="BD378" s="627">
        <f t="shared" si="395"/>
        <v>0</v>
      </c>
      <c r="BE378" s="627"/>
      <c r="BF378" s="627">
        <f t="shared" si="396"/>
        <v>0</v>
      </c>
      <c r="BG378" s="639"/>
      <c r="BH378" s="274"/>
      <c r="BI378" s="627">
        <f t="shared" si="397"/>
        <v>0</v>
      </c>
      <c r="BJ378" s="627"/>
      <c r="BK378" s="627">
        <f t="shared" si="398"/>
        <v>0</v>
      </c>
      <c r="BL378" s="627"/>
      <c r="BM378" s="627">
        <f t="shared" si="399"/>
        <v>0</v>
      </c>
      <c r="BN378" s="627"/>
      <c r="BO378" s="627">
        <f t="shared" si="400"/>
        <v>0</v>
      </c>
      <c r="BP378" s="639"/>
      <c r="BQ378" s="274"/>
      <c r="BR378" s="896">
        <f t="shared" si="401"/>
        <v>0</v>
      </c>
      <c r="BS378" s="627"/>
      <c r="BT378" s="627">
        <f t="shared" si="402"/>
        <v>0</v>
      </c>
      <c r="BU378" s="627"/>
      <c r="BV378" s="627">
        <f t="shared" si="403"/>
        <v>0</v>
      </c>
      <c r="BW378" s="627"/>
      <c r="BX378" s="627">
        <f t="shared" si="404"/>
        <v>0</v>
      </c>
      <c r="BY378" s="639"/>
      <c r="BZ378" s="274"/>
      <c r="CA378" s="627">
        <f t="shared" si="405"/>
        <v>0</v>
      </c>
      <c r="CB378" s="627"/>
      <c r="CC378" s="627">
        <f t="shared" si="406"/>
        <v>0</v>
      </c>
      <c r="CD378" s="627"/>
      <c r="CE378" s="627">
        <f t="shared" si="407"/>
        <v>0</v>
      </c>
      <c r="CF378" s="627"/>
      <c r="CG378" s="627">
        <f t="shared" si="408"/>
        <v>0</v>
      </c>
      <c r="CH378" s="639"/>
      <c r="CI378" s="274"/>
      <c r="CJ378" s="627">
        <f t="shared" si="409"/>
        <v>0</v>
      </c>
      <c r="CK378" s="627"/>
      <c r="CL378" s="627">
        <f t="shared" si="410"/>
        <v>0</v>
      </c>
      <c r="CM378" s="627"/>
      <c r="CN378" s="627">
        <f t="shared" si="411"/>
        <v>0</v>
      </c>
      <c r="CO378" s="627"/>
      <c r="CP378" s="627">
        <f t="shared" si="412"/>
        <v>0</v>
      </c>
      <c r="CQ378" s="639"/>
      <c r="CR378" s="274"/>
      <c r="CS378" s="627">
        <f t="shared" si="413"/>
        <v>0</v>
      </c>
      <c r="CT378" s="627"/>
      <c r="CU378" s="627">
        <f t="shared" si="414"/>
        <v>0</v>
      </c>
      <c r="CV378" s="627"/>
      <c r="CW378" s="627">
        <f t="shared" si="415"/>
        <v>0</v>
      </c>
      <c r="CX378" s="627"/>
      <c r="CY378" s="627">
        <f t="shared" si="416"/>
        <v>0</v>
      </c>
      <c r="CZ378" s="639"/>
      <c r="DA378" s="274"/>
      <c r="DB378" s="627">
        <f t="shared" si="417"/>
        <v>0</v>
      </c>
      <c r="DC378" s="627"/>
      <c r="DD378" s="627">
        <f t="shared" si="418"/>
        <v>0</v>
      </c>
      <c r="DE378" s="627"/>
      <c r="DF378" s="627">
        <f t="shared" si="419"/>
        <v>0</v>
      </c>
      <c r="DG378" s="627"/>
      <c r="DH378" s="627">
        <f t="shared" si="420"/>
        <v>0</v>
      </c>
      <c r="DI378" s="639"/>
      <c r="DJ378" s="274"/>
      <c r="DK378" s="627">
        <f t="shared" si="421"/>
        <v>0</v>
      </c>
      <c r="DL378" s="627"/>
      <c r="DM378" s="896">
        <f t="shared" si="422"/>
        <v>0</v>
      </c>
      <c r="DN378" s="627"/>
      <c r="DO378" s="627">
        <f t="shared" si="423"/>
        <v>0</v>
      </c>
      <c r="DP378" s="627"/>
      <c r="DQ378" s="627">
        <f t="shared" si="424"/>
        <v>0</v>
      </c>
      <c r="DR378" s="639"/>
      <c r="DS378" s="274"/>
      <c r="DT378" s="747">
        <f t="shared" si="425"/>
        <v>0</v>
      </c>
      <c r="DU378" s="748"/>
      <c r="DV378" s="639" t="str">
        <f>IF(DT378=0,"",IF(SUM($DT$359:DT378)=1,DX378,IF($DT$415&gt;SUM($DT$359:DT378),_xlfn.CONCAT(", ",DX378),IF($DT$415=SUM($DT$359:DT378),_xlfn.CONCAT(" y ",DX378,".")))))</f>
        <v/>
      </c>
      <c r="DW378" s="641" t="str">
        <f>IF(DU378=0,"", IF(SUM($AN378:DU$519)=1,DX378, IF($AN$526&gt;SUM($AN378:DU$519),_xlfn.CONCAT(", ",DX378), IF($AN$526=SUM($AN378:DU$519),_xlfn.CONCAT(" y ",DX378,".")))))</f>
        <v/>
      </c>
      <c r="DX378" s="639">
        <f t="shared" si="426"/>
        <v>19</v>
      </c>
      <c r="DY378" s="641"/>
      <c r="EX378" s="112">
        <f t="shared" si="427"/>
        <v>19</v>
      </c>
      <c r="EY378" s="98">
        <f t="shared" si="362"/>
        <v>0</v>
      </c>
      <c r="EZ378" s="98">
        <f t="shared" si="363"/>
        <v>0</v>
      </c>
      <c r="FA378" s="98">
        <f t="shared" si="364"/>
        <v>0</v>
      </c>
      <c r="FB378" s="98">
        <f t="shared" si="365"/>
        <v>0</v>
      </c>
      <c r="FC378" s="98">
        <f t="shared" si="366"/>
        <v>0</v>
      </c>
      <c r="FD378" s="98">
        <f t="shared" si="367"/>
        <v>0</v>
      </c>
      <c r="FE378" s="98">
        <f t="shared" si="368"/>
        <v>0</v>
      </c>
      <c r="FF378" s="98">
        <f t="shared" si="369"/>
        <v>0</v>
      </c>
      <c r="FG378" s="98">
        <f t="shared" si="370"/>
        <v>0</v>
      </c>
      <c r="FH378" s="98">
        <f t="shared" si="371"/>
        <v>0</v>
      </c>
      <c r="FI378" s="98">
        <f t="shared" si="372"/>
        <v>0</v>
      </c>
      <c r="FJ378" s="98">
        <f t="shared" si="373"/>
        <v>0</v>
      </c>
      <c r="FK378" s="98">
        <f t="shared" si="374"/>
        <v>0</v>
      </c>
      <c r="FL378" s="98">
        <f t="shared" si="375"/>
        <v>0</v>
      </c>
      <c r="FM378" s="98">
        <f t="shared" si="376"/>
        <v>0</v>
      </c>
      <c r="FN378" s="98">
        <f t="shared" si="377"/>
        <v>0</v>
      </c>
      <c r="FO378" s="98">
        <f t="shared" si="378"/>
        <v>0</v>
      </c>
      <c r="FP378" s="98">
        <f t="shared" si="379"/>
        <v>0</v>
      </c>
      <c r="FQ378" s="98">
        <f t="shared" si="380"/>
        <v>0</v>
      </c>
      <c r="FR378" s="98">
        <f t="shared" si="381"/>
        <v>0</v>
      </c>
      <c r="FS378" s="98">
        <f t="shared" si="382"/>
        <v>0</v>
      </c>
      <c r="FX378" s="627">
        <f t="shared" si="383"/>
        <v>0</v>
      </c>
      <c r="FY378" s="627"/>
    </row>
    <row r="379" spans="1:181" s="72" customFormat="1" ht="15" customHeight="1">
      <c r="A379" s="131"/>
      <c r="B379" s="53"/>
      <c r="C379" s="82" t="s">
        <v>85</v>
      </c>
      <c r="D379" s="792" t="str">
        <f>IF(CNGE_2026_M3_Secc1!$AH$40=CNGE_2026_M3_Secc1!$AJ$40,"",IF(CNGE_2026_M3_Secc1!D79="","",CNGE_2026_M3_Secc1!D79))</f>
        <v/>
      </c>
      <c r="E379" s="793"/>
      <c r="F379" s="793"/>
      <c r="G379" s="793"/>
      <c r="H379" s="793"/>
      <c r="I379" s="794"/>
      <c r="J379" s="433"/>
      <c r="K379" s="433"/>
      <c r="L379" s="433"/>
      <c r="M379" s="433"/>
      <c r="N379" s="433"/>
      <c r="O379" s="433"/>
      <c r="P379" s="433"/>
      <c r="Q379" s="433"/>
      <c r="R379" s="433"/>
      <c r="S379" s="433"/>
      <c r="T379" s="433"/>
      <c r="U379" s="433"/>
      <c r="V379" s="433"/>
      <c r="W379" s="433"/>
      <c r="X379" s="433"/>
      <c r="Y379" s="433"/>
      <c r="Z379" s="433"/>
      <c r="AA379" s="433"/>
      <c r="AB379" s="433"/>
      <c r="AC379" s="432"/>
      <c r="AD379" s="432"/>
      <c r="AE379" s="12"/>
      <c r="AF379" s="122"/>
      <c r="AH379" s="627">
        <f t="shared" si="385"/>
        <v>0</v>
      </c>
      <c r="AI379" s="627"/>
      <c r="AJ379" s="627">
        <f t="shared" si="386"/>
        <v>0</v>
      </c>
      <c r="AK379" s="627"/>
      <c r="AL379" s="627">
        <f t="shared" si="387"/>
        <v>0</v>
      </c>
      <c r="AM379" s="627"/>
      <c r="AN379" s="627">
        <f t="shared" si="388"/>
        <v>0</v>
      </c>
      <c r="AO379" s="639"/>
      <c r="AP379" s="274"/>
      <c r="AQ379" s="641">
        <f t="shared" si="389"/>
        <v>0</v>
      </c>
      <c r="AR379" s="627"/>
      <c r="AS379" s="627">
        <f t="shared" si="390"/>
        <v>0</v>
      </c>
      <c r="AT379" s="627"/>
      <c r="AU379" s="627">
        <f t="shared" si="391"/>
        <v>0</v>
      </c>
      <c r="AV379" s="627"/>
      <c r="AW379" s="627">
        <f t="shared" si="392"/>
        <v>0</v>
      </c>
      <c r="AX379" s="639"/>
      <c r="AY379" s="274"/>
      <c r="AZ379" s="896">
        <f t="shared" si="393"/>
        <v>0</v>
      </c>
      <c r="BA379" s="627"/>
      <c r="BB379" s="627">
        <f t="shared" si="394"/>
        <v>0</v>
      </c>
      <c r="BC379" s="627"/>
      <c r="BD379" s="627">
        <f t="shared" si="395"/>
        <v>0</v>
      </c>
      <c r="BE379" s="627"/>
      <c r="BF379" s="627">
        <f t="shared" si="396"/>
        <v>0</v>
      </c>
      <c r="BG379" s="639"/>
      <c r="BH379" s="274"/>
      <c r="BI379" s="627">
        <f t="shared" si="397"/>
        <v>0</v>
      </c>
      <c r="BJ379" s="627"/>
      <c r="BK379" s="627">
        <f t="shared" si="398"/>
        <v>0</v>
      </c>
      <c r="BL379" s="627"/>
      <c r="BM379" s="627">
        <f t="shared" si="399"/>
        <v>0</v>
      </c>
      <c r="BN379" s="627"/>
      <c r="BO379" s="627">
        <f t="shared" si="400"/>
        <v>0</v>
      </c>
      <c r="BP379" s="639"/>
      <c r="BQ379" s="274"/>
      <c r="BR379" s="896">
        <f t="shared" si="401"/>
        <v>0</v>
      </c>
      <c r="BS379" s="627"/>
      <c r="BT379" s="627">
        <f t="shared" si="402"/>
        <v>0</v>
      </c>
      <c r="BU379" s="627"/>
      <c r="BV379" s="627">
        <f t="shared" si="403"/>
        <v>0</v>
      </c>
      <c r="BW379" s="627"/>
      <c r="BX379" s="627">
        <f t="shared" si="404"/>
        <v>0</v>
      </c>
      <c r="BY379" s="639"/>
      <c r="BZ379" s="274"/>
      <c r="CA379" s="627">
        <f t="shared" si="405"/>
        <v>0</v>
      </c>
      <c r="CB379" s="627"/>
      <c r="CC379" s="627">
        <f t="shared" si="406"/>
        <v>0</v>
      </c>
      <c r="CD379" s="627"/>
      <c r="CE379" s="627">
        <f t="shared" si="407"/>
        <v>0</v>
      </c>
      <c r="CF379" s="627"/>
      <c r="CG379" s="627">
        <f t="shared" si="408"/>
        <v>0</v>
      </c>
      <c r="CH379" s="639"/>
      <c r="CI379" s="274"/>
      <c r="CJ379" s="627">
        <f t="shared" si="409"/>
        <v>0</v>
      </c>
      <c r="CK379" s="627"/>
      <c r="CL379" s="627">
        <f t="shared" si="410"/>
        <v>0</v>
      </c>
      <c r="CM379" s="627"/>
      <c r="CN379" s="627">
        <f t="shared" si="411"/>
        <v>0</v>
      </c>
      <c r="CO379" s="627"/>
      <c r="CP379" s="627">
        <f t="shared" si="412"/>
        <v>0</v>
      </c>
      <c r="CQ379" s="639"/>
      <c r="CR379" s="274"/>
      <c r="CS379" s="627">
        <f t="shared" si="413"/>
        <v>0</v>
      </c>
      <c r="CT379" s="627"/>
      <c r="CU379" s="627">
        <f t="shared" si="414"/>
        <v>0</v>
      </c>
      <c r="CV379" s="627"/>
      <c r="CW379" s="627">
        <f t="shared" si="415"/>
        <v>0</v>
      </c>
      <c r="CX379" s="627"/>
      <c r="CY379" s="627">
        <f t="shared" si="416"/>
        <v>0</v>
      </c>
      <c r="CZ379" s="639"/>
      <c r="DA379" s="274"/>
      <c r="DB379" s="627">
        <f t="shared" si="417"/>
        <v>0</v>
      </c>
      <c r="DC379" s="627"/>
      <c r="DD379" s="627">
        <f t="shared" si="418"/>
        <v>0</v>
      </c>
      <c r="DE379" s="627"/>
      <c r="DF379" s="627">
        <f t="shared" si="419"/>
        <v>0</v>
      </c>
      <c r="DG379" s="627"/>
      <c r="DH379" s="627">
        <f t="shared" si="420"/>
        <v>0</v>
      </c>
      <c r="DI379" s="639"/>
      <c r="DJ379" s="274"/>
      <c r="DK379" s="627">
        <f t="shared" si="421"/>
        <v>0</v>
      </c>
      <c r="DL379" s="627"/>
      <c r="DM379" s="896">
        <f t="shared" si="422"/>
        <v>0</v>
      </c>
      <c r="DN379" s="627"/>
      <c r="DO379" s="627">
        <f t="shared" si="423"/>
        <v>0</v>
      </c>
      <c r="DP379" s="627"/>
      <c r="DQ379" s="627">
        <f t="shared" si="424"/>
        <v>0</v>
      </c>
      <c r="DR379" s="639"/>
      <c r="DS379" s="274"/>
      <c r="DT379" s="747">
        <f t="shared" si="425"/>
        <v>0</v>
      </c>
      <c r="DU379" s="748"/>
      <c r="DV379" s="639" t="str">
        <f>IF(DT379=0,"",IF(SUM($DT$359:DT379)=1,DX379,IF($DT$415&gt;SUM($DT$359:DT379),_xlfn.CONCAT(", ",DX379),IF($DT$415=SUM($DT$359:DT379),_xlfn.CONCAT(" y ",DX379,".")))))</f>
        <v/>
      </c>
      <c r="DW379" s="641" t="str">
        <f>IF(DU379=0,"", IF(SUM($AN379:DU$519)=1,DX379, IF($AN$526&gt;SUM($AN379:DU$519),_xlfn.CONCAT(", ",DX379), IF($AN$526=SUM($AN379:DU$519),_xlfn.CONCAT(" y ",DX379,".")))))</f>
        <v/>
      </c>
      <c r="DX379" s="639">
        <f t="shared" si="426"/>
        <v>20</v>
      </c>
      <c r="DY379" s="641"/>
      <c r="EX379" s="112">
        <f t="shared" si="427"/>
        <v>20</v>
      </c>
      <c r="EY379" s="98">
        <f t="shared" si="362"/>
        <v>0</v>
      </c>
      <c r="EZ379" s="98">
        <f t="shared" si="363"/>
        <v>0</v>
      </c>
      <c r="FA379" s="98">
        <f t="shared" si="364"/>
        <v>0</v>
      </c>
      <c r="FB379" s="98">
        <f t="shared" si="365"/>
        <v>0</v>
      </c>
      <c r="FC379" s="98">
        <f t="shared" si="366"/>
        <v>0</v>
      </c>
      <c r="FD379" s="98">
        <f t="shared" si="367"/>
        <v>0</v>
      </c>
      <c r="FE379" s="98">
        <f t="shared" si="368"/>
        <v>0</v>
      </c>
      <c r="FF379" s="98">
        <f t="shared" si="369"/>
        <v>0</v>
      </c>
      <c r="FG379" s="98">
        <f t="shared" si="370"/>
        <v>0</v>
      </c>
      <c r="FH379" s="98">
        <f t="shared" si="371"/>
        <v>0</v>
      </c>
      <c r="FI379" s="98">
        <f t="shared" si="372"/>
        <v>0</v>
      </c>
      <c r="FJ379" s="98">
        <f t="shared" si="373"/>
        <v>0</v>
      </c>
      <c r="FK379" s="98">
        <f t="shared" si="374"/>
        <v>0</v>
      </c>
      <c r="FL379" s="98">
        <f t="shared" si="375"/>
        <v>0</v>
      </c>
      <c r="FM379" s="98">
        <f t="shared" si="376"/>
        <v>0</v>
      </c>
      <c r="FN379" s="98">
        <f t="shared" si="377"/>
        <v>0</v>
      </c>
      <c r="FO379" s="98">
        <f t="shared" si="378"/>
        <v>0</v>
      </c>
      <c r="FP379" s="98">
        <f t="shared" si="379"/>
        <v>0</v>
      </c>
      <c r="FQ379" s="98">
        <f t="shared" si="380"/>
        <v>0</v>
      </c>
      <c r="FR379" s="98">
        <f t="shared" si="381"/>
        <v>0</v>
      </c>
      <c r="FS379" s="98">
        <f t="shared" si="382"/>
        <v>0</v>
      </c>
      <c r="FX379" s="627">
        <f t="shared" si="383"/>
        <v>0</v>
      </c>
      <c r="FY379" s="627"/>
    </row>
    <row r="380" spans="1:181" s="72" customFormat="1" ht="15" customHeight="1">
      <c r="A380" s="131"/>
      <c r="B380" s="53"/>
      <c r="C380" s="82" t="s">
        <v>86</v>
      </c>
      <c r="D380" s="792" t="str">
        <f>IF(CNGE_2026_M3_Secc1!$AH$40=CNGE_2026_M3_Secc1!$AJ$40,"",IF(CNGE_2026_M3_Secc1!D80="","",CNGE_2026_M3_Secc1!D80))</f>
        <v/>
      </c>
      <c r="E380" s="793"/>
      <c r="F380" s="793"/>
      <c r="G380" s="793"/>
      <c r="H380" s="793"/>
      <c r="I380" s="794"/>
      <c r="J380" s="433"/>
      <c r="K380" s="433"/>
      <c r="L380" s="433"/>
      <c r="M380" s="433"/>
      <c r="N380" s="433"/>
      <c r="O380" s="433"/>
      <c r="P380" s="433"/>
      <c r="Q380" s="433"/>
      <c r="R380" s="433"/>
      <c r="S380" s="433"/>
      <c r="T380" s="433"/>
      <c r="U380" s="433"/>
      <c r="V380" s="433"/>
      <c r="W380" s="433"/>
      <c r="X380" s="433"/>
      <c r="Y380" s="433"/>
      <c r="Z380" s="433"/>
      <c r="AA380" s="433"/>
      <c r="AB380" s="433"/>
      <c r="AC380" s="432"/>
      <c r="AD380" s="432"/>
      <c r="AE380" s="12"/>
      <c r="AF380" s="122"/>
      <c r="AH380" s="627">
        <f t="shared" si="385"/>
        <v>0</v>
      </c>
      <c r="AI380" s="627"/>
      <c r="AJ380" s="627">
        <f t="shared" si="386"/>
        <v>0</v>
      </c>
      <c r="AK380" s="627"/>
      <c r="AL380" s="627">
        <f t="shared" si="387"/>
        <v>0</v>
      </c>
      <c r="AM380" s="627"/>
      <c r="AN380" s="627">
        <f t="shared" si="388"/>
        <v>0</v>
      </c>
      <c r="AO380" s="639"/>
      <c r="AP380" s="274"/>
      <c r="AQ380" s="641">
        <f t="shared" si="389"/>
        <v>0</v>
      </c>
      <c r="AR380" s="627"/>
      <c r="AS380" s="627">
        <f t="shared" si="390"/>
        <v>0</v>
      </c>
      <c r="AT380" s="627"/>
      <c r="AU380" s="627">
        <f t="shared" si="391"/>
        <v>0</v>
      </c>
      <c r="AV380" s="627"/>
      <c r="AW380" s="627">
        <f t="shared" si="392"/>
        <v>0</v>
      </c>
      <c r="AX380" s="639"/>
      <c r="AY380" s="274"/>
      <c r="AZ380" s="896">
        <f t="shared" si="393"/>
        <v>0</v>
      </c>
      <c r="BA380" s="627"/>
      <c r="BB380" s="627">
        <f t="shared" si="394"/>
        <v>0</v>
      </c>
      <c r="BC380" s="627"/>
      <c r="BD380" s="627">
        <f t="shared" si="395"/>
        <v>0</v>
      </c>
      <c r="BE380" s="627"/>
      <c r="BF380" s="627">
        <f t="shared" si="396"/>
        <v>0</v>
      </c>
      <c r="BG380" s="639"/>
      <c r="BH380" s="274"/>
      <c r="BI380" s="627">
        <f t="shared" si="397"/>
        <v>0</v>
      </c>
      <c r="BJ380" s="627"/>
      <c r="BK380" s="627">
        <f t="shared" si="398"/>
        <v>0</v>
      </c>
      <c r="BL380" s="627"/>
      <c r="BM380" s="627">
        <f t="shared" si="399"/>
        <v>0</v>
      </c>
      <c r="BN380" s="627"/>
      <c r="BO380" s="627">
        <f t="shared" si="400"/>
        <v>0</v>
      </c>
      <c r="BP380" s="639"/>
      <c r="BQ380" s="274"/>
      <c r="BR380" s="896">
        <f t="shared" si="401"/>
        <v>0</v>
      </c>
      <c r="BS380" s="627"/>
      <c r="BT380" s="627">
        <f t="shared" si="402"/>
        <v>0</v>
      </c>
      <c r="BU380" s="627"/>
      <c r="BV380" s="627">
        <f t="shared" si="403"/>
        <v>0</v>
      </c>
      <c r="BW380" s="627"/>
      <c r="BX380" s="627">
        <f t="shared" si="404"/>
        <v>0</v>
      </c>
      <c r="BY380" s="639"/>
      <c r="BZ380" s="274"/>
      <c r="CA380" s="627">
        <f t="shared" si="405"/>
        <v>0</v>
      </c>
      <c r="CB380" s="627"/>
      <c r="CC380" s="627">
        <f t="shared" si="406"/>
        <v>0</v>
      </c>
      <c r="CD380" s="627"/>
      <c r="CE380" s="627">
        <f t="shared" si="407"/>
        <v>0</v>
      </c>
      <c r="CF380" s="627"/>
      <c r="CG380" s="627">
        <f t="shared" si="408"/>
        <v>0</v>
      </c>
      <c r="CH380" s="639"/>
      <c r="CI380" s="274"/>
      <c r="CJ380" s="627">
        <f t="shared" si="409"/>
        <v>0</v>
      </c>
      <c r="CK380" s="627"/>
      <c r="CL380" s="627">
        <f t="shared" si="410"/>
        <v>0</v>
      </c>
      <c r="CM380" s="627"/>
      <c r="CN380" s="627">
        <f t="shared" si="411"/>
        <v>0</v>
      </c>
      <c r="CO380" s="627"/>
      <c r="CP380" s="627">
        <f t="shared" si="412"/>
        <v>0</v>
      </c>
      <c r="CQ380" s="639"/>
      <c r="CR380" s="274"/>
      <c r="CS380" s="627">
        <f t="shared" si="413"/>
        <v>0</v>
      </c>
      <c r="CT380" s="627"/>
      <c r="CU380" s="627">
        <f t="shared" si="414"/>
        <v>0</v>
      </c>
      <c r="CV380" s="627"/>
      <c r="CW380" s="627">
        <f t="shared" si="415"/>
        <v>0</v>
      </c>
      <c r="CX380" s="627"/>
      <c r="CY380" s="627">
        <f t="shared" si="416"/>
        <v>0</v>
      </c>
      <c r="CZ380" s="639"/>
      <c r="DA380" s="274"/>
      <c r="DB380" s="627">
        <f t="shared" si="417"/>
        <v>0</v>
      </c>
      <c r="DC380" s="627"/>
      <c r="DD380" s="627">
        <f t="shared" si="418"/>
        <v>0</v>
      </c>
      <c r="DE380" s="627"/>
      <c r="DF380" s="627">
        <f t="shared" si="419"/>
        <v>0</v>
      </c>
      <c r="DG380" s="627"/>
      <c r="DH380" s="627">
        <f t="shared" si="420"/>
        <v>0</v>
      </c>
      <c r="DI380" s="639"/>
      <c r="DJ380" s="274"/>
      <c r="DK380" s="627">
        <f t="shared" si="421"/>
        <v>0</v>
      </c>
      <c r="DL380" s="627"/>
      <c r="DM380" s="896">
        <f t="shared" si="422"/>
        <v>0</v>
      </c>
      <c r="DN380" s="627"/>
      <c r="DO380" s="627">
        <f t="shared" si="423"/>
        <v>0</v>
      </c>
      <c r="DP380" s="627"/>
      <c r="DQ380" s="627">
        <f t="shared" si="424"/>
        <v>0</v>
      </c>
      <c r="DR380" s="639"/>
      <c r="DS380" s="274"/>
      <c r="DT380" s="747">
        <f t="shared" si="425"/>
        <v>0</v>
      </c>
      <c r="DU380" s="748"/>
      <c r="DV380" s="639" t="str">
        <f>IF(DT380=0,"",IF(SUM($DT$359:DT380)=1,DX380,IF($DT$415&gt;SUM($DT$359:DT380),_xlfn.CONCAT(", ",DX380),IF($DT$415=SUM($DT$359:DT380),_xlfn.CONCAT(" y ",DX380,".")))))</f>
        <v/>
      </c>
      <c r="DW380" s="641" t="str">
        <f>IF(DU380=0,"", IF(SUM($AN380:DU$519)=1,DX380, IF($AN$526&gt;SUM($AN380:DU$519),_xlfn.CONCAT(", ",DX380), IF($AN$526=SUM($AN380:DU$519),_xlfn.CONCAT(" y ",DX380,".")))))</f>
        <v/>
      </c>
      <c r="DX380" s="639">
        <f t="shared" si="426"/>
        <v>21</v>
      </c>
      <c r="DY380" s="641"/>
      <c r="EX380" s="112">
        <f t="shared" si="427"/>
        <v>21</v>
      </c>
      <c r="EY380" s="98">
        <f t="shared" si="362"/>
        <v>0</v>
      </c>
      <c r="EZ380" s="98">
        <f t="shared" si="363"/>
        <v>0</v>
      </c>
      <c r="FA380" s="98">
        <f t="shared" si="364"/>
        <v>0</v>
      </c>
      <c r="FB380" s="98">
        <f t="shared" si="365"/>
        <v>0</v>
      </c>
      <c r="FC380" s="98">
        <f t="shared" si="366"/>
        <v>0</v>
      </c>
      <c r="FD380" s="98">
        <f t="shared" si="367"/>
        <v>0</v>
      </c>
      <c r="FE380" s="98">
        <f t="shared" si="368"/>
        <v>0</v>
      </c>
      <c r="FF380" s="98">
        <f t="shared" si="369"/>
        <v>0</v>
      </c>
      <c r="FG380" s="98">
        <f t="shared" si="370"/>
        <v>0</v>
      </c>
      <c r="FH380" s="98">
        <f t="shared" si="371"/>
        <v>0</v>
      </c>
      <c r="FI380" s="98">
        <f t="shared" si="372"/>
        <v>0</v>
      </c>
      <c r="FJ380" s="98">
        <f t="shared" si="373"/>
        <v>0</v>
      </c>
      <c r="FK380" s="98">
        <f t="shared" si="374"/>
        <v>0</v>
      </c>
      <c r="FL380" s="98">
        <f t="shared" si="375"/>
        <v>0</v>
      </c>
      <c r="FM380" s="98">
        <f t="shared" si="376"/>
        <v>0</v>
      </c>
      <c r="FN380" s="98">
        <f t="shared" si="377"/>
        <v>0</v>
      </c>
      <c r="FO380" s="98">
        <f t="shared" si="378"/>
        <v>0</v>
      </c>
      <c r="FP380" s="98">
        <f t="shared" si="379"/>
        <v>0</v>
      </c>
      <c r="FQ380" s="98">
        <f t="shared" si="380"/>
        <v>0</v>
      </c>
      <c r="FR380" s="98">
        <f t="shared" si="381"/>
        <v>0</v>
      </c>
      <c r="FS380" s="98">
        <f t="shared" si="382"/>
        <v>0</v>
      </c>
      <c r="FX380" s="627">
        <f t="shared" si="383"/>
        <v>0</v>
      </c>
      <c r="FY380" s="627"/>
    </row>
    <row r="381" spans="1:181" s="72" customFormat="1" ht="15" customHeight="1">
      <c r="A381" s="131"/>
      <c r="B381" s="53"/>
      <c r="C381" s="82" t="s">
        <v>87</v>
      </c>
      <c r="D381" s="792" t="str">
        <f>IF(CNGE_2026_M3_Secc1!$AH$40=CNGE_2026_M3_Secc1!$AJ$40,"",IF(CNGE_2026_M3_Secc1!D81="","",CNGE_2026_M3_Secc1!D81))</f>
        <v/>
      </c>
      <c r="E381" s="793"/>
      <c r="F381" s="793"/>
      <c r="G381" s="793"/>
      <c r="H381" s="793"/>
      <c r="I381" s="794"/>
      <c r="J381" s="433"/>
      <c r="K381" s="433"/>
      <c r="L381" s="433"/>
      <c r="M381" s="433"/>
      <c r="N381" s="433"/>
      <c r="O381" s="433"/>
      <c r="P381" s="433"/>
      <c r="Q381" s="433"/>
      <c r="R381" s="433"/>
      <c r="S381" s="433"/>
      <c r="T381" s="433"/>
      <c r="U381" s="433"/>
      <c r="V381" s="433"/>
      <c r="W381" s="433"/>
      <c r="X381" s="433"/>
      <c r="Y381" s="433"/>
      <c r="Z381" s="433"/>
      <c r="AA381" s="433"/>
      <c r="AB381" s="433"/>
      <c r="AC381" s="432"/>
      <c r="AD381" s="432"/>
      <c r="AE381" s="12"/>
      <c r="AF381" s="122"/>
      <c r="AH381" s="627">
        <f t="shared" si="385"/>
        <v>0</v>
      </c>
      <c r="AI381" s="627"/>
      <c r="AJ381" s="627">
        <f t="shared" si="386"/>
        <v>0</v>
      </c>
      <c r="AK381" s="627"/>
      <c r="AL381" s="627">
        <f t="shared" si="387"/>
        <v>0</v>
      </c>
      <c r="AM381" s="627"/>
      <c r="AN381" s="627">
        <f t="shared" si="388"/>
        <v>0</v>
      </c>
      <c r="AO381" s="639"/>
      <c r="AP381" s="274"/>
      <c r="AQ381" s="641">
        <f t="shared" si="389"/>
        <v>0</v>
      </c>
      <c r="AR381" s="627"/>
      <c r="AS381" s="627">
        <f t="shared" si="390"/>
        <v>0</v>
      </c>
      <c r="AT381" s="627"/>
      <c r="AU381" s="627">
        <f t="shared" si="391"/>
        <v>0</v>
      </c>
      <c r="AV381" s="627"/>
      <c r="AW381" s="627">
        <f t="shared" si="392"/>
        <v>0</v>
      </c>
      <c r="AX381" s="639"/>
      <c r="AY381" s="274"/>
      <c r="AZ381" s="896">
        <f t="shared" si="393"/>
        <v>0</v>
      </c>
      <c r="BA381" s="627"/>
      <c r="BB381" s="627">
        <f t="shared" si="394"/>
        <v>0</v>
      </c>
      <c r="BC381" s="627"/>
      <c r="BD381" s="627">
        <f t="shared" si="395"/>
        <v>0</v>
      </c>
      <c r="BE381" s="627"/>
      <c r="BF381" s="627">
        <f t="shared" si="396"/>
        <v>0</v>
      </c>
      <c r="BG381" s="639"/>
      <c r="BH381" s="274"/>
      <c r="BI381" s="627">
        <f t="shared" si="397"/>
        <v>0</v>
      </c>
      <c r="BJ381" s="627"/>
      <c r="BK381" s="627">
        <f t="shared" si="398"/>
        <v>0</v>
      </c>
      <c r="BL381" s="627"/>
      <c r="BM381" s="627">
        <f t="shared" si="399"/>
        <v>0</v>
      </c>
      <c r="BN381" s="627"/>
      <c r="BO381" s="627">
        <f t="shared" si="400"/>
        <v>0</v>
      </c>
      <c r="BP381" s="639"/>
      <c r="BQ381" s="274"/>
      <c r="BR381" s="896">
        <f t="shared" si="401"/>
        <v>0</v>
      </c>
      <c r="BS381" s="627"/>
      <c r="BT381" s="627">
        <f t="shared" si="402"/>
        <v>0</v>
      </c>
      <c r="BU381" s="627"/>
      <c r="BV381" s="627">
        <f t="shared" si="403"/>
        <v>0</v>
      </c>
      <c r="BW381" s="627"/>
      <c r="BX381" s="627">
        <f t="shared" si="404"/>
        <v>0</v>
      </c>
      <c r="BY381" s="639"/>
      <c r="BZ381" s="274"/>
      <c r="CA381" s="627">
        <f t="shared" si="405"/>
        <v>0</v>
      </c>
      <c r="CB381" s="627"/>
      <c r="CC381" s="627">
        <f t="shared" si="406"/>
        <v>0</v>
      </c>
      <c r="CD381" s="627"/>
      <c r="CE381" s="627">
        <f t="shared" si="407"/>
        <v>0</v>
      </c>
      <c r="CF381" s="627"/>
      <c r="CG381" s="627">
        <f t="shared" si="408"/>
        <v>0</v>
      </c>
      <c r="CH381" s="639"/>
      <c r="CI381" s="274"/>
      <c r="CJ381" s="627">
        <f t="shared" si="409"/>
        <v>0</v>
      </c>
      <c r="CK381" s="627"/>
      <c r="CL381" s="627">
        <f t="shared" si="410"/>
        <v>0</v>
      </c>
      <c r="CM381" s="627"/>
      <c r="CN381" s="627">
        <f t="shared" si="411"/>
        <v>0</v>
      </c>
      <c r="CO381" s="627"/>
      <c r="CP381" s="627">
        <f t="shared" si="412"/>
        <v>0</v>
      </c>
      <c r="CQ381" s="639"/>
      <c r="CR381" s="274"/>
      <c r="CS381" s="627">
        <f t="shared" si="413"/>
        <v>0</v>
      </c>
      <c r="CT381" s="627"/>
      <c r="CU381" s="627">
        <f t="shared" si="414"/>
        <v>0</v>
      </c>
      <c r="CV381" s="627"/>
      <c r="CW381" s="627">
        <f t="shared" si="415"/>
        <v>0</v>
      </c>
      <c r="CX381" s="627"/>
      <c r="CY381" s="627">
        <f t="shared" si="416"/>
        <v>0</v>
      </c>
      <c r="CZ381" s="639"/>
      <c r="DA381" s="274"/>
      <c r="DB381" s="627">
        <f t="shared" si="417"/>
        <v>0</v>
      </c>
      <c r="DC381" s="627"/>
      <c r="DD381" s="627">
        <f t="shared" si="418"/>
        <v>0</v>
      </c>
      <c r="DE381" s="627"/>
      <c r="DF381" s="627">
        <f t="shared" si="419"/>
        <v>0</v>
      </c>
      <c r="DG381" s="627"/>
      <c r="DH381" s="627">
        <f t="shared" si="420"/>
        <v>0</v>
      </c>
      <c r="DI381" s="639"/>
      <c r="DJ381" s="274"/>
      <c r="DK381" s="627">
        <f t="shared" si="421"/>
        <v>0</v>
      </c>
      <c r="DL381" s="627"/>
      <c r="DM381" s="896">
        <f t="shared" si="422"/>
        <v>0</v>
      </c>
      <c r="DN381" s="627"/>
      <c r="DO381" s="627">
        <f t="shared" si="423"/>
        <v>0</v>
      </c>
      <c r="DP381" s="627"/>
      <c r="DQ381" s="627">
        <f t="shared" si="424"/>
        <v>0</v>
      </c>
      <c r="DR381" s="639"/>
      <c r="DS381" s="274"/>
      <c r="DT381" s="747">
        <f t="shared" si="425"/>
        <v>0</v>
      </c>
      <c r="DU381" s="748"/>
      <c r="DV381" s="639" t="str">
        <f>IF(DT381=0,"",IF(SUM($DT$359:DT381)=1,DX381,IF($DT$415&gt;SUM($DT$359:DT381),_xlfn.CONCAT(", ",DX381),IF($DT$415=SUM($DT$359:DT381),_xlfn.CONCAT(" y ",DX381,".")))))</f>
        <v/>
      </c>
      <c r="DW381" s="641" t="str">
        <f>IF(DU381=0,"", IF(SUM($AN381:DU$519)=1,DX381, IF($AN$526&gt;SUM($AN381:DU$519),_xlfn.CONCAT(", ",DX381), IF($AN$526=SUM($AN381:DU$519),_xlfn.CONCAT(" y ",DX381,".")))))</f>
        <v/>
      </c>
      <c r="DX381" s="639">
        <f t="shared" si="426"/>
        <v>22</v>
      </c>
      <c r="DY381" s="641"/>
      <c r="EX381" s="112">
        <f t="shared" si="427"/>
        <v>22</v>
      </c>
      <c r="EY381" s="98">
        <f t="shared" si="362"/>
        <v>0</v>
      </c>
      <c r="EZ381" s="98">
        <f t="shared" si="363"/>
        <v>0</v>
      </c>
      <c r="FA381" s="98">
        <f t="shared" si="364"/>
        <v>0</v>
      </c>
      <c r="FB381" s="98">
        <f t="shared" si="365"/>
        <v>0</v>
      </c>
      <c r="FC381" s="98">
        <f t="shared" si="366"/>
        <v>0</v>
      </c>
      <c r="FD381" s="98">
        <f t="shared" si="367"/>
        <v>0</v>
      </c>
      <c r="FE381" s="98">
        <f t="shared" si="368"/>
        <v>0</v>
      </c>
      <c r="FF381" s="98">
        <f t="shared" si="369"/>
        <v>0</v>
      </c>
      <c r="FG381" s="98">
        <f t="shared" si="370"/>
        <v>0</v>
      </c>
      <c r="FH381" s="98">
        <f t="shared" si="371"/>
        <v>0</v>
      </c>
      <c r="FI381" s="98">
        <f t="shared" si="372"/>
        <v>0</v>
      </c>
      <c r="FJ381" s="98">
        <f t="shared" si="373"/>
        <v>0</v>
      </c>
      <c r="FK381" s="98">
        <f t="shared" si="374"/>
        <v>0</v>
      </c>
      <c r="FL381" s="98">
        <f t="shared" si="375"/>
        <v>0</v>
      </c>
      <c r="FM381" s="98">
        <f t="shared" si="376"/>
        <v>0</v>
      </c>
      <c r="FN381" s="98">
        <f t="shared" si="377"/>
        <v>0</v>
      </c>
      <c r="FO381" s="98">
        <f t="shared" si="378"/>
        <v>0</v>
      </c>
      <c r="FP381" s="98">
        <f t="shared" si="379"/>
        <v>0</v>
      </c>
      <c r="FQ381" s="98">
        <f t="shared" si="380"/>
        <v>0</v>
      </c>
      <c r="FR381" s="98">
        <f t="shared" si="381"/>
        <v>0</v>
      </c>
      <c r="FS381" s="98">
        <f t="shared" si="382"/>
        <v>0</v>
      </c>
      <c r="FX381" s="627">
        <f t="shared" si="383"/>
        <v>0</v>
      </c>
      <c r="FY381" s="627"/>
    </row>
    <row r="382" spans="1:181" s="72" customFormat="1" ht="15" customHeight="1">
      <c r="A382" s="131"/>
      <c r="B382" s="53"/>
      <c r="C382" s="82" t="s">
        <v>88</v>
      </c>
      <c r="D382" s="792" t="str">
        <f>IF(CNGE_2026_M3_Secc1!$AH$40=CNGE_2026_M3_Secc1!$AJ$40,"",IF(CNGE_2026_M3_Secc1!D82="","",CNGE_2026_M3_Secc1!D82))</f>
        <v/>
      </c>
      <c r="E382" s="793"/>
      <c r="F382" s="793"/>
      <c r="G382" s="793"/>
      <c r="H382" s="793"/>
      <c r="I382" s="794"/>
      <c r="J382" s="433"/>
      <c r="K382" s="433"/>
      <c r="L382" s="433"/>
      <c r="M382" s="433"/>
      <c r="N382" s="433"/>
      <c r="O382" s="433"/>
      <c r="P382" s="433"/>
      <c r="Q382" s="433"/>
      <c r="R382" s="433"/>
      <c r="S382" s="433"/>
      <c r="T382" s="433"/>
      <c r="U382" s="433"/>
      <c r="V382" s="433"/>
      <c r="W382" s="433"/>
      <c r="X382" s="433"/>
      <c r="Y382" s="433"/>
      <c r="Z382" s="433"/>
      <c r="AA382" s="433"/>
      <c r="AB382" s="433"/>
      <c r="AC382" s="432"/>
      <c r="AD382" s="432"/>
      <c r="AE382" s="12"/>
      <c r="AF382" s="122"/>
      <c r="AH382" s="627">
        <f t="shared" si="385"/>
        <v>0</v>
      </c>
      <c r="AI382" s="627"/>
      <c r="AJ382" s="627">
        <f t="shared" si="386"/>
        <v>0</v>
      </c>
      <c r="AK382" s="627"/>
      <c r="AL382" s="627">
        <f t="shared" si="387"/>
        <v>0</v>
      </c>
      <c r="AM382" s="627"/>
      <c r="AN382" s="627">
        <f t="shared" si="388"/>
        <v>0</v>
      </c>
      <c r="AO382" s="639"/>
      <c r="AP382" s="274"/>
      <c r="AQ382" s="641">
        <f t="shared" si="389"/>
        <v>0</v>
      </c>
      <c r="AR382" s="627"/>
      <c r="AS382" s="627">
        <f t="shared" si="390"/>
        <v>0</v>
      </c>
      <c r="AT382" s="627"/>
      <c r="AU382" s="627">
        <f t="shared" si="391"/>
        <v>0</v>
      </c>
      <c r="AV382" s="627"/>
      <c r="AW382" s="627">
        <f t="shared" si="392"/>
        <v>0</v>
      </c>
      <c r="AX382" s="639"/>
      <c r="AY382" s="274"/>
      <c r="AZ382" s="896">
        <f t="shared" si="393"/>
        <v>0</v>
      </c>
      <c r="BA382" s="627"/>
      <c r="BB382" s="627">
        <f t="shared" si="394"/>
        <v>0</v>
      </c>
      <c r="BC382" s="627"/>
      <c r="BD382" s="627">
        <f t="shared" si="395"/>
        <v>0</v>
      </c>
      <c r="BE382" s="627"/>
      <c r="BF382" s="627">
        <f t="shared" si="396"/>
        <v>0</v>
      </c>
      <c r="BG382" s="639"/>
      <c r="BH382" s="274"/>
      <c r="BI382" s="627">
        <f t="shared" si="397"/>
        <v>0</v>
      </c>
      <c r="BJ382" s="627"/>
      <c r="BK382" s="627">
        <f t="shared" si="398"/>
        <v>0</v>
      </c>
      <c r="BL382" s="627"/>
      <c r="BM382" s="627">
        <f t="shared" si="399"/>
        <v>0</v>
      </c>
      <c r="BN382" s="627"/>
      <c r="BO382" s="627">
        <f t="shared" si="400"/>
        <v>0</v>
      </c>
      <c r="BP382" s="639"/>
      <c r="BQ382" s="274"/>
      <c r="BR382" s="896">
        <f t="shared" si="401"/>
        <v>0</v>
      </c>
      <c r="BS382" s="627"/>
      <c r="BT382" s="627">
        <f t="shared" si="402"/>
        <v>0</v>
      </c>
      <c r="BU382" s="627"/>
      <c r="BV382" s="627">
        <f t="shared" si="403"/>
        <v>0</v>
      </c>
      <c r="BW382" s="627"/>
      <c r="BX382" s="627">
        <f t="shared" si="404"/>
        <v>0</v>
      </c>
      <c r="BY382" s="639"/>
      <c r="BZ382" s="274"/>
      <c r="CA382" s="627">
        <f t="shared" si="405"/>
        <v>0</v>
      </c>
      <c r="CB382" s="627"/>
      <c r="CC382" s="627">
        <f t="shared" si="406"/>
        <v>0</v>
      </c>
      <c r="CD382" s="627"/>
      <c r="CE382" s="627">
        <f t="shared" si="407"/>
        <v>0</v>
      </c>
      <c r="CF382" s="627"/>
      <c r="CG382" s="627">
        <f t="shared" si="408"/>
        <v>0</v>
      </c>
      <c r="CH382" s="639"/>
      <c r="CI382" s="274"/>
      <c r="CJ382" s="627">
        <f t="shared" si="409"/>
        <v>0</v>
      </c>
      <c r="CK382" s="627"/>
      <c r="CL382" s="627">
        <f t="shared" si="410"/>
        <v>0</v>
      </c>
      <c r="CM382" s="627"/>
      <c r="CN382" s="627">
        <f t="shared" si="411"/>
        <v>0</v>
      </c>
      <c r="CO382" s="627"/>
      <c r="CP382" s="627">
        <f t="shared" si="412"/>
        <v>0</v>
      </c>
      <c r="CQ382" s="639"/>
      <c r="CR382" s="274"/>
      <c r="CS382" s="627">
        <f t="shared" si="413"/>
        <v>0</v>
      </c>
      <c r="CT382" s="627"/>
      <c r="CU382" s="627">
        <f t="shared" si="414"/>
        <v>0</v>
      </c>
      <c r="CV382" s="627"/>
      <c r="CW382" s="627">
        <f t="shared" si="415"/>
        <v>0</v>
      </c>
      <c r="CX382" s="627"/>
      <c r="CY382" s="627">
        <f t="shared" si="416"/>
        <v>0</v>
      </c>
      <c r="CZ382" s="639"/>
      <c r="DA382" s="274"/>
      <c r="DB382" s="627">
        <f t="shared" si="417"/>
        <v>0</v>
      </c>
      <c r="DC382" s="627"/>
      <c r="DD382" s="627">
        <f t="shared" si="418"/>
        <v>0</v>
      </c>
      <c r="DE382" s="627"/>
      <c r="DF382" s="627">
        <f t="shared" si="419"/>
        <v>0</v>
      </c>
      <c r="DG382" s="627"/>
      <c r="DH382" s="627">
        <f t="shared" si="420"/>
        <v>0</v>
      </c>
      <c r="DI382" s="639"/>
      <c r="DJ382" s="274"/>
      <c r="DK382" s="627">
        <f t="shared" si="421"/>
        <v>0</v>
      </c>
      <c r="DL382" s="627"/>
      <c r="DM382" s="896">
        <f t="shared" si="422"/>
        <v>0</v>
      </c>
      <c r="DN382" s="627"/>
      <c r="DO382" s="627">
        <f t="shared" si="423"/>
        <v>0</v>
      </c>
      <c r="DP382" s="627"/>
      <c r="DQ382" s="627">
        <f t="shared" si="424"/>
        <v>0</v>
      </c>
      <c r="DR382" s="639"/>
      <c r="DS382" s="274"/>
      <c r="DT382" s="747">
        <f t="shared" si="425"/>
        <v>0</v>
      </c>
      <c r="DU382" s="748"/>
      <c r="DV382" s="639" t="str">
        <f>IF(DT382=0,"",IF(SUM($DT$359:DT382)=1,DX382,IF($DT$415&gt;SUM($DT$359:DT382),_xlfn.CONCAT(", ",DX382),IF($DT$415=SUM($DT$359:DT382),_xlfn.CONCAT(" y ",DX382,".")))))</f>
        <v/>
      </c>
      <c r="DW382" s="641" t="str">
        <f>IF(DU382=0,"", IF(SUM($AN382:DU$519)=1,DX382, IF($AN$526&gt;SUM($AN382:DU$519),_xlfn.CONCAT(", ",DX382), IF($AN$526=SUM($AN382:DU$519),_xlfn.CONCAT(" y ",DX382,".")))))</f>
        <v/>
      </c>
      <c r="DX382" s="639">
        <f t="shared" si="426"/>
        <v>23</v>
      </c>
      <c r="DY382" s="641"/>
      <c r="EX382" s="112">
        <f t="shared" si="427"/>
        <v>23</v>
      </c>
      <c r="EY382" s="98">
        <f t="shared" si="362"/>
        <v>0</v>
      </c>
      <c r="EZ382" s="98">
        <f t="shared" si="363"/>
        <v>0</v>
      </c>
      <c r="FA382" s="98">
        <f t="shared" si="364"/>
        <v>0</v>
      </c>
      <c r="FB382" s="98">
        <f t="shared" si="365"/>
        <v>0</v>
      </c>
      <c r="FC382" s="98">
        <f t="shared" si="366"/>
        <v>0</v>
      </c>
      <c r="FD382" s="98">
        <f t="shared" si="367"/>
        <v>0</v>
      </c>
      <c r="FE382" s="98">
        <f t="shared" si="368"/>
        <v>0</v>
      </c>
      <c r="FF382" s="98">
        <f t="shared" si="369"/>
        <v>0</v>
      </c>
      <c r="FG382" s="98">
        <f t="shared" si="370"/>
        <v>0</v>
      </c>
      <c r="FH382" s="98">
        <f t="shared" si="371"/>
        <v>0</v>
      </c>
      <c r="FI382" s="98">
        <f t="shared" si="372"/>
        <v>0</v>
      </c>
      <c r="FJ382" s="98">
        <f t="shared" si="373"/>
        <v>0</v>
      </c>
      <c r="FK382" s="98">
        <f t="shared" si="374"/>
        <v>0</v>
      </c>
      <c r="FL382" s="98">
        <f t="shared" si="375"/>
        <v>0</v>
      </c>
      <c r="FM382" s="98">
        <f t="shared" si="376"/>
        <v>0</v>
      </c>
      <c r="FN382" s="98">
        <f t="shared" si="377"/>
        <v>0</v>
      </c>
      <c r="FO382" s="98">
        <f t="shared" si="378"/>
        <v>0</v>
      </c>
      <c r="FP382" s="98">
        <f t="shared" si="379"/>
        <v>0</v>
      </c>
      <c r="FQ382" s="98">
        <f t="shared" si="380"/>
        <v>0</v>
      </c>
      <c r="FR382" s="98">
        <f t="shared" si="381"/>
        <v>0</v>
      </c>
      <c r="FS382" s="98">
        <f t="shared" si="382"/>
        <v>0</v>
      </c>
      <c r="FX382" s="627">
        <f t="shared" si="383"/>
        <v>0</v>
      </c>
      <c r="FY382" s="627"/>
    </row>
    <row r="383" spans="1:181" s="72" customFormat="1" ht="15" customHeight="1">
      <c r="A383" s="131"/>
      <c r="B383" s="53"/>
      <c r="C383" s="82" t="s">
        <v>89</v>
      </c>
      <c r="D383" s="792" t="str">
        <f>IF(CNGE_2026_M3_Secc1!$AH$40=CNGE_2026_M3_Secc1!$AJ$40,"",IF(CNGE_2026_M3_Secc1!D83="","",CNGE_2026_M3_Secc1!D83))</f>
        <v/>
      </c>
      <c r="E383" s="793"/>
      <c r="F383" s="793"/>
      <c r="G383" s="793"/>
      <c r="H383" s="793"/>
      <c r="I383" s="794"/>
      <c r="J383" s="433"/>
      <c r="K383" s="433"/>
      <c r="L383" s="433"/>
      <c r="M383" s="433"/>
      <c r="N383" s="433"/>
      <c r="O383" s="433"/>
      <c r="P383" s="433"/>
      <c r="Q383" s="433"/>
      <c r="R383" s="433"/>
      <c r="S383" s="433"/>
      <c r="T383" s="433"/>
      <c r="U383" s="433"/>
      <c r="V383" s="433"/>
      <c r="W383" s="433"/>
      <c r="X383" s="433"/>
      <c r="Y383" s="433"/>
      <c r="Z383" s="433"/>
      <c r="AA383" s="433"/>
      <c r="AB383" s="433"/>
      <c r="AC383" s="432"/>
      <c r="AD383" s="432"/>
      <c r="AE383" s="12"/>
      <c r="AF383" s="122"/>
      <c r="AH383" s="627">
        <f t="shared" si="385"/>
        <v>0</v>
      </c>
      <c r="AI383" s="627"/>
      <c r="AJ383" s="627">
        <f t="shared" si="386"/>
        <v>0</v>
      </c>
      <c r="AK383" s="627"/>
      <c r="AL383" s="627">
        <f t="shared" si="387"/>
        <v>0</v>
      </c>
      <c r="AM383" s="627"/>
      <c r="AN383" s="627">
        <f t="shared" si="388"/>
        <v>0</v>
      </c>
      <c r="AO383" s="639"/>
      <c r="AP383" s="274"/>
      <c r="AQ383" s="641">
        <f t="shared" si="389"/>
        <v>0</v>
      </c>
      <c r="AR383" s="627"/>
      <c r="AS383" s="627">
        <f t="shared" si="390"/>
        <v>0</v>
      </c>
      <c r="AT383" s="627"/>
      <c r="AU383" s="627">
        <f t="shared" si="391"/>
        <v>0</v>
      </c>
      <c r="AV383" s="627"/>
      <c r="AW383" s="627">
        <f t="shared" si="392"/>
        <v>0</v>
      </c>
      <c r="AX383" s="639"/>
      <c r="AY383" s="274"/>
      <c r="AZ383" s="896">
        <f t="shared" si="393"/>
        <v>0</v>
      </c>
      <c r="BA383" s="627"/>
      <c r="BB383" s="627">
        <f t="shared" si="394"/>
        <v>0</v>
      </c>
      <c r="BC383" s="627"/>
      <c r="BD383" s="627">
        <f t="shared" si="395"/>
        <v>0</v>
      </c>
      <c r="BE383" s="627"/>
      <c r="BF383" s="627">
        <f t="shared" si="396"/>
        <v>0</v>
      </c>
      <c r="BG383" s="639"/>
      <c r="BH383" s="274"/>
      <c r="BI383" s="627">
        <f t="shared" si="397"/>
        <v>0</v>
      </c>
      <c r="BJ383" s="627"/>
      <c r="BK383" s="627">
        <f t="shared" si="398"/>
        <v>0</v>
      </c>
      <c r="BL383" s="627"/>
      <c r="BM383" s="627">
        <f t="shared" si="399"/>
        <v>0</v>
      </c>
      <c r="BN383" s="627"/>
      <c r="BO383" s="627">
        <f t="shared" si="400"/>
        <v>0</v>
      </c>
      <c r="BP383" s="639"/>
      <c r="BQ383" s="274"/>
      <c r="BR383" s="896">
        <f t="shared" si="401"/>
        <v>0</v>
      </c>
      <c r="BS383" s="627"/>
      <c r="BT383" s="627">
        <f t="shared" si="402"/>
        <v>0</v>
      </c>
      <c r="BU383" s="627"/>
      <c r="BV383" s="627">
        <f t="shared" si="403"/>
        <v>0</v>
      </c>
      <c r="BW383" s="627"/>
      <c r="BX383" s="627">
        <f t="shared" si="404"/>
        <v>0</v>
      </c>
      <c r="BY383" s="639"/>
      <c r="BZ383" s="274"/>
      <c r="CA383" s="627">
        <f t="shared" si="405"/>
        <v>0</v>
      </c>
      <c r="CB383" s="627"/>
      <c r="CC383" s="627">
        <f t="shared" si="406"/>
        <v>0</v>
      </c>
      <c r="CD383" s="627"/>
      <c r="CE383" s="627">
        <f t="shared" si="407"/>
        <v>0</v>
      </c>
      <c r="CF383" s="627"/>
      <c r="CG383" s="627">
        <f t="shared" si="408"/>
        <v>0</v>
      </c>
      <c r="CH383" s="639"/>
      <c r="CI383" s="274"/>
      <c r="CJ383" s="627">
        <f t="shared" si="409"/>
        <v>0</v>
      </c>
      <c r="CK383" s="627"/>
      <c r="CL383" s="627">
        <f t="shared" si="410"/>
        <v>0</v>
      </c>
      <c r="CM383" s="627"/>
      <c r="CN383" s="627">
        <f t="shared" si="411"/>
        <v>0</v>
      </c>
      <c r="CO383" s="627"/>
      <c r="CP383" s="627">
        <f t="shared" si="412"/>
        <v>0</v>
      </c>
      <c r="CQ383" s="639"/>
      <c r="CR383" s="274"/>
      <c r="CS383" s="627">
        <f t="shared" si="413"/>
        <v>0</v>
      </c>
      <c r="CT383" s="627"/>
      <c r="CU383" s="627">
        <f t="shared" si="414"/>
        <v>0</v>
      </c>
      <c r="CV383" s="627"/>
      <c r="CW383" s="627">
        <f t="shared" si="415"/>
        <v>0</v>
      </c>
      <c r="CX383" s="627"/>
      <c r="CY383" s="627">
        <f t="shared" si="416"/>
        <v>0</v>
      </c>
      <c r="CZ383" s="639"/>
      <c r="DA383" s="274"/>
      <c r="DB383" s="627">
        <f t="shared" si="417"/>
        <v>0</v>
      </c>
      <c r="DC383" s="627"/>
      <c r="DD383" s="627">
        <f t="shared" si="418"/>
        <v>0</v>
      </c>
      <c r="DE383" s="627"/>
      <c r="DF383" s="627">
        <f t="shared" si="419"/>
        <v>0</v>
      </c>
      <c r="DG383" s="627"/>
      <c r="DH383" s="627">
        <f t="shared" si="420"/>
        <v>0</v>
      </c>
      <c r="DI383" s="639"/>
      <c r="DJ383" s="274"/>
      <c r="DK383" s="627">
        <f t="shared" si="421"/>
        <v>0</v>
      </c>
      <c r="DL383" s="627"/>
      <c r="DM383" s="896">
        <f t="shared" si="422"/>
        <v>0</v>
      </c>
      <c r="DN383" s="627"/>
      <c r="DO383" s="627">
        <f t="shared" si="423"/>
        <v>0</v>
      </c>
      <c r="DP383" s="627"/>
      <c r="DQ383" s="627">
        <f t="shared" si="424"/>
        <v>0</v>
      </c>
      <c r="DR383" s="639"/>
      <c r="DS383" s="274"/>
      <c r="DT383" s="747">
        <f t="shared" si="425"/>
        <v>0</v>
      </c>
      <c r="DU383" s="748"/>
      <c r="DV383" s="639" t="str">
        <f>IF(DT383=0,"",IF(SUM($DT$359:DT383)=1,DX383,IF($DT$415&gt;SUM($DT$359:DT383),_xlfn.CONCAT(", ",DX383),IF($DT$415=SUM($DT$359:DT383),_xlfn.CONCAT(" y ",DX383,".")))))</f>
        <v/>
      </c>
      <c r="DW383" s="641" t="str">
        <f>IF(DU383=0,"", IF(SUM($AN383:DU$519)=1,DX383, IF($AN$526&gt;SUM($AN383:DU$519),_xlfn.CONCAT(", ",DX383), IF($AN$526=SUM($AN383:DU$519),_xlfn.CONCAT(" y ",DX383,".")))))</f>
        <v/>
      </c>
      <c r="DX383" s="639">
        <f t="shared" si="426"/>
        <v>24</v>
      </c>
      <c r="DY383" s="641"/>
      <c r="EX383" s="112">
        <f t="shared" si="427"/>
        <v>24</v>
      </c>
      <c r="EY383" s="98">
        <f t="shared" si="362"/>
        <v>0</v>
      </c>
      <c r="EZ383" s="98">
        <f t="shared" si="363"/>
        <v>0</v>
      </c>
      <c r="FA383" s="98">
        <f t="shared" si="364"/>
        <v>0</v>
      </c>
      <c r="FB383" s="98">
        <f t="shared" si="365"/>
        <v>0</v>
      </c>
      <c r="FC383" s="98">
        <f t="shared" si="366"/>
        <v>0</v>
      </c>
      <c r="FD383" s="98">
        <f t="shared" si="367"/>
        <v>0</v>
      </c>
      <c r="FE383" s="98">
        <f t="shared" si="368"/>
        <v>0</v>
      </c>
      <c r="FF383" s="98">
        <f t="shared" si="369"/>
        <v>0</v>
      </c>
      <c r="FG383" s="98">
        <f t="shared" si="370"/>
        <v>0</v>
      </c>
      <c r="FH383" s="98">
        <f t="shared" si="371"/>
        <v>0</v>
      </c>
      <c r="FI383" s="98">
        <f t="shared" si="372"/>
        <v>0</v>
      </c>
      <c r="FJ383" s="98">
        <f t="shared" si="373"/>
        <v>0</v>
      </c>
      <c r="FK383" s="98">
        <f t="shared" si="374"/>
        <v>0</v>
      </c>
      <c r="FL383" s="98">
        <f t="shared" si="375"/>
        <v>0</v>
      </c>
      <c r="FM383" s="98">
        <f t="shared" si="376"/>
        <v>0</v>
      </c>
      <c r="FN383" s="98">
        <f t="shared" si="377"/>
        <v>0</v>
      </c>
      <c r="FO383" s="98">
        <f t="shared" si="378"/>
        <v>0</v>
      </c>
      <c r="FP383" s="98">
        <f t="shared" si="379"/>
        <v>0</v>
      </c>
      <c r="FQ383" s="98">
        <f t="shared" si="380"/>
        <v>0</v>
      </c>
      <c r="FR383" s="98">
        <f t="shared" si="381"/>
        <v>0</v>
      </c>
      <c r="FS383" s="98">
        <f t="shared" si="382"/>
        <v>0</v>
      </c>
      <c r="FX383" s="627">
        <f t="shared" si="383"/>
        <v>0</v>
      </c>
      <c r="FY383" s="627"/>
    </row>
    <row r="384" spans="1:181" s="72" customFormat="1" ht="15" customHeight="1">
      <c r="A384" s="131"/>
      <c r="B384" s="53"/>
      <c r="C384" s="82" t="s">
        <v>90</v>
      </c>
      <c r="D384" s="792" t="str">
        <f>IF(CNGE_2026_M3_Secc1!$AH$40=CNGE_2026_M3_Secc1!$AJ$40,"",IF(CNGE_2026_M3_Secc1!D84="","",CNGE_2026_M3_Secc1!D84))</f>
        <v/>
      </c>
      <c r="E384" s="793"/>
      <c r="F384" s="793"/>
      <c r="G384" s="793"/>
      <c r="H384" s="793"/>
      <c r="I384" s="794"/>
      <c r="J384" s="433"/>
      <c r="K384" s="433"/>
      <c r="L384" s="433"/>
      <c r="M384" s="433"/>
      <c r="N384" s="433"/>
      <c r="O384" s="433"/>
      <c r="P384" s="433"/>
      <c r="Q384" s="433"/>
      <c r="R384" s="433"/>
      <c r="S384" s="433"/>
      <c r="T384" s="433"/>
      <c r="U384" s="433"/>
      <c r="V384" s="433"/>
      <c r="W384" s="433"/>
      <c r="X384" s="433"/>
      <c r="Y384" s="433"/>
      <c r="Z384" s="433"/>
      <c r="AA384" s="433"/>
      <c r="AB384" s="433"/>
      <c r="AC384" s="432"/>
      <c r="AD384" s="432"/>
      <c r="AE384" s="12"/>
      <c r="AF384" s="122"/>
      <c r="AH384" s="627">
        <f t="shared" si="385"/>
        <v>0</v>
      </c>
      <c r="AI384" s="627"/>
      <c r="AJ384" s="627">
        <f t="shared" si="386"/>
        <v>0</v>
      </c>
      <c r="AK384" s="627"/>
      <c r="AL384" s="627">
        <f t="shared" si="387"/>
        <v>0</v>
      </c>
      <c r="AM384" s="627"/>
      <c r="AN384" s="627">
        <f t="shared" si="388"/>
        <v>0</v>
      </c>
      <c r="AO384" s="639"/>
      <c r="AP384" s="274"/>
      <c r="AQ384" s="641">
        <f t="shared" si="389"/>
        <v>0</v>
      </c>
      <c r="AR384" s="627"/>
      <c r="AS384" s="627">
        <f t="shared" si="390"/>
        <v>0</v>
      </c>
      <c r="AT384" s="627"/>
      <c r="AU384" s="627">
        <f t="shared" si="391"/>
        <v>0</v>
      </c>
      <c r="AV384" s="627"/>
      <c r="AW384" s="627">
        <f t="shared" si="392"/>
        <v>0</v>
      </c>
      <c r="AX384" s="639"/>
      <c r="AY384" s="274"/>
      <c r="AZ384" s="896">
        <f t="shared" si="393"/>
        <v>0</v>
      </c>
      <c r="BA384" s="627"/>
      <c r="BB384" s="627">
        <f t="shared" si="394"/>
        <v>0</v>
      </c>
      <c r="BC384" s="627"/>
      <c r="BD384" s="627">
        <f t="shared" si="395"/>
        <v>0</v>
      </c>
      <c r="BE384" s="627"/>
      <c r="BF384" s="627">
        <f t="shared" si="396"/>
        <v>0</v>
      </c>
      <c r="BG384" s="639"/>
      <c r="BH384" s="274"/>
      <c r="BI384" s="627">
        <f t="shared" si="397"/>
        <v>0</v>
      </c>
      <c r="BJ384" s="627"/>
      <c r="BK384" s="627">
        <f t="shared" si="398"/>
        <v>0</v>
      </c>
      <c r="BL384" s="627"/>
      <c r="BM384" s="627">
        <f t="shared" si="399"/>
        <v>0</v>
      </c>
      <c r="BN384" s="627"/>
      <c r="BO384" s="627">
        <f t="shared" si="400"/>
        <v>0</v>
      </c>
      <c r="BP384" s="639"/>
      <c r="BQ384" s="274"/>
      <c r="BR384" s="896">
        <f t="shared" si="401"/>
        <v>0</v>
      </c>
      <c r="BS384" s="627"/>
      <c r="BT384" s="627">
        <f t="shared" si="402"/>
        <v>0</v>
      </c>
      <c r="BU384" s="627"/>
      <c r="BV384" s="627">
        <f t="shared" si="403"/>
        <v>0</v>
      </c>
      <c r="BW384" s="627"/>
      <c r="BX384" s="627">
        <f t="shared" si="404"/>
        <v>0</v>
      </c>
      <c r="BY384" s="639"/>
      <c r="BZ384" s="274"/>
      <c r="CA384" s="627">
        <f t="shared" si="405"/>
        <v>0</v>
      </c>
      <c r="CB384" s="627"/>
      <c r="CC384" s="627">
        <f t="shared" si="406"/>
        <v>0</v>
      </c>
      <c r="CD384" s="627"/>
      <c r="CE384" s="627">
        <f t="shared" si="407"/>
        <v>0</v>
      </c>
      <c r="CF384" s="627"/>
      <c r="CG384" s="627">
        <f t="shared" si="408"/>
        <v>0</v>
      </c>
      <c r="CH384" s="639"/>
      <c r="CI384" s="274"/>
      <c r="CJ384" s="627">
        <f t="shared" si="409"/>
        <v>0</v>
      </c>
      <c r="CK384" s="627"/>
      <c r="CL384" s="627">
        <f t="shared" si="410"/>
        <v>0</v>
      </c>
      <c r="CM384" s="627"/>
      <c r="CN384" s="627">
        <f t="shared" si="411"/>
        <v>0</v>
      </c>
      <c r="CO384" s="627"/>
      <c r="CP384" s="627">
        <f t="shared" si="412"/>
        <v>0</v>
      </c>
      <c r="CQ384" s="639"/>
      <c r="CR384" s="274"/>
      <c r="CS384" s="627">
        <f t="shared" si="413"/>
        <v>0</v>
      </c>
      <c r="CT384" s="627"/>
      <c r="CU384" s="627">
        <f t="shared" si="414"/>
        <v>0</v>
      </c>
      <c r="CV384" s="627"/>
      <c r="CW384" s="627">
        <f t="shared" si="415"/>
        <v>0</v>
      </c>
      <c r="CX384" s="627"/>
      <c r="CY384" s="627">
        <f t="shared" si="416"/>
        <v>0</v>
      </c>
      <c r="CZ384" s="639"/>
      <c r="DA384" s="274"/>
      <c r="DB384" s="627">
        <f t="shared" si="417"/>
        <v>0</v>
      </c>
      <c r="DC384" s="627"/>
      <c r="DD384" s="627">
        <f t="shared" si="418"/>
        <v>0</v>
      </c>
      <c r="DE384" s="627"/>
      <c r="DF384" s="627">
        <f t="shared" si="419"/>
        <v>0</v>
      </c>
      <c r="DG384" s="627"/>
      <c r="DH384" s="627">
        <f t="shared" si="420"/>
        <v>0</v>
      </c>
      <c r="DI384" s="639"/>
      <c r="DJ384" s="274"/>
      <c r="DK384" s="627">
        <f t="shared" si="421"/>
        <v>0</v>
      </c>
      <c r="DL384" s="627"/>
      <c r="DM384" s="896">
        <f t="shared" si="422"/>
        <v>0</v>
      </c>
      <c r="DN384" s="627"/>
      <c r="DO384" s="627">
        <f t="shared" si="423"/>
        <v>0</v>
      </c>
      <c r="DP384" s="627"/>
      <c r="DQ384" s="627">
        <f t="shared" si="424"/>
        <v>0</v>
      </c>
      <c r="DR384" s="639"/>
      <c r="DS384" s="274"/>
      <c r="DT384" s="747">
        <f t="shared" si="425"/>
        <v>0</v>
      </c>
      <c r="DU384" s="748"/>
      <c r="DV384" s="639" t="str">
        <f>IF(DT384=0,"",IF(SUM($DT$359:DT384)=1,DX384,IF($DT$415&gt;SUM($DT$359:DT384),_xlfn.CONCAT(", ",DX384),IF($DT$415=SUM($DT$359:DT384),_xlfn.CONCAT(" y ",DX384,".")))))</f>
        <v/>
      </c>
      <c r="DW384" s="641" t="str">
        <f>IF(DU384=0,"", IF(SUM($AN384:DU$519)=1,DX384, IF($AN$526&gt;SUM($AN384:DU$519),_xlfn.CONCAT(", ",DX384), IF($AN$526=SUM($AN384:DU$519),_xlfn.CONCAT(" y ",DX384,".")))))</f>
        <v/>
      </c>
      <c r="DX384" s="639">
        <f t="shared" si="426"/>
        <v>25</v>
      </c>
      <c r="DY384" s="641"/>
      <c r="EX384" s="112">
        <f t="shared" si="427"/>
        <v>25</v>
      </c>
      <c r="EY384" s="98">
        <f t="shared" si="362"/>
        <v>0</v>
      </c>
      <c r="EZ384" s="98">
        <f t="shared" si="363"/>
        <v>0</v>
      </c>
      <c r="FA384" s="98">
        <f t="shared" si="364"/>
        <v>0</v>
      </c>
      <c r="FB384" s="98">
        <f t="shared" si="365"/>
        <v>0</v>
      </c>
      <c r="FC384" s="98">
        <f t="shared" si="366"/>
        <v>0</v>
      </c>
      <c r="FD384" s="98">
        <f t="shared" si="367"/>
        <v>0</v>
      </c>
      <c r="FE384" s="98">
        <f t="shared" si="368"/>
        <v>0</v>
      </c>
      <c r="FF384" s="98">
        <f t="shared" si="369"/>
        <v>0</v>
      </c>
      <c r="FG384" s="98">
        <f t="shared" si="370"/>
        <v>0</v>
      </c>
      <c r="FH384" s="98">
        <f t="shared" si="371"/>
        <v>0</v>
      </c>
      <c r="FI384" s="98">
        <f t="shared" si="372"/>
        <v>0</v>
      </c>
      <c r="FJ384" s="98">
        <f t="shared" si="373"/>
        <v>0</v>
      </c>
      <c r="FK384" s="98">
        <f t="shared" si="374"/>
        <v>0</v>
      </c>
      <c r="FL384" s="98">
        <f t="shared" si="375"/>
        <v>0</v>
      </c>
      <c r="FM384" s="98">
        <f t="shared" si="376"/>
        <v>0</v>
      </c>
      <c r="FN384" s="98">
        <f t="shared" si="377"/>
        <v>0</v>
      </c>
      <c r="FO384" s="98">
        <f t="shared" si="378"/>
        <v>0</v>
      </c>
      <c r="FP384" s="98">
        <f t="shared" si="379"/>
        <v>0</v>
      </c>
      <c r="FQ384" s="98">
        <f t="shared" si="380"/>
        <v>0</v>
      </c>
      <c r="FR384" s="98">
        <f t="shared" si="381"/>
        <v>0</v>
      </c>
      <c r="FS384" s="98">
        <f t="shared" si="382"/>
        <v>0</v>
      </c>
      <c r="FX384" s="627">
        <f t="shared" si="383"/>
        <v>0</v>
      </c>
      <c r="FY384" s="627"/>
    </row>
    <row r="385" spans="1:181" s="72" customFormat="1" ht="15" customHeight="1">
      <c r="A385" s="131"/>
      <c r="B385" s="53"/>
      <c r="C385" s="82" t="s">
        <v>91</v>
      </c>
      <c r="D385" s="792" t="str">
        <f>IF(CNGE_2026_M3_Secc1!$AH$40=CNGE_2026_M3_Secc1!$AJ$40,"",IF(CNGE_2026_M3_Secc1!D85="","",CNGE_2026_M3_Secc1!D85))</f>
        <v/>
      </c>
      <c r="E385" s="793"/>
      <c r="F385" s="793"/>
      <c r="G385" s="793"/>
      <c r="H385" s="793"/>
      <c r="I385" s="794"/>
      <c r="J385" s="433"/>
      <c r="K385" s="433"/>
      <c r="L385" s="433"/>
      <c r="M385" s="433"/>
      <c r="N385" s="433"/>
      <c r="O385" s="433"/>
      <c r="P385" s="433"/>
      <c r="Q385" s="433"/>
      <c r="R385" s="433"/>
      <c r="S385" s="433"/>
      <c r="T385" s="433"/>
      <c r="U385" s="433"/>
      <c r="V385" s="433"/>
      <c r="W385" s="433"/>
      <c r="X385" s="433"/>
      <c r="Y385" s="433"/>
      <c r="Z385" s="433"/>
      <c r="AA385" s="433"/>
      <c r="AB385" s="433"/>
      <c r="AC385" s="432"/>
      <c r="AD385" s="432"/>
      <c r="AE385" s="12"/>
      <c r="AF385" s="122"/>
      <c r="AH385" s="627">
        <f t="shared" si="385"/>
        <v>0</v>
      </c>
      <c r="AI385" s="627"/>
      <c r="AJ385" s="627">
        <f t="shared" si="386"/>
        <v>0</v>
      </c>
      <c r="AK385" s="627"/>
      <c r="AL385" s="627">
        <f t="shared" si="387"/>
        <v>0</v>
      </c>
      <c r="AM385" s="627"/>
      <c r="AN385" s="627">
        <f t="shared" si="388"/>
        <v>0</v>
      </c>
      <c r="AO385" s="639"/>
      <c r="AP385" s="274"/>
      <c r="AQ385" s="641">
        <f t="shared" si="389"/>
        <v>0</v>
      </c>
      <c r="AR385" s="627"/>
      <c r="AS385" s="627">
        <f t="shared" si="390"/>
        <v>0</v>
      </c>
      <c r="AT385" s="627"/>
      <c r="AU385" s="627">
        <f t="shared" si="391"/>
        <v>0</v>
      </c>
      <c r="AV385" s="627"/>
      <c r="AW385" s="627">
        <f t="shared" si="392"/>
        <v>0</v>
      </c>
      <c r="AX385" s="639"/>
      <c r="AY385" s="274"/>
      <c r="AZ385" s="896">
        <f t="shared" si="393"/>
        <v>0</v>
      </c>
      <c r="BA385" s="627"/>
      <c r="BB385" s="627">
        <f t="shared" si="394"/>
        <v>0</v>
      </c>
      <c r="BC385" s="627"/>
      <c r="BD385" s="627">
        <f t="shared" si="395"/>
        <v>0</v>
      </c>
      <c r="BE385" s="627"/>
      <c r="BF385" s="627">
        <f t="shared" si="396"/>
        <v>0</v>
      </c>
      <c r="BG385" s="639"/>
      <c r="BH385" s="274"/>
      <c r="BI385" s="627">
        <f t="shared" si="397"/>
        <v>0</v>
      </c>
      <c r="BJ385" s="627"/>
      <c r="BK385" s="627">
        <f t="shared" si="398"/>
        <v>0</v>
      </c>
      <c r="BL385" s="627"/>
      <c r="BM385" s="627">
        <f t="shared" si="399"/>
        <v>0</v>
      </c>
      <c r="BN385" s="627"/>
      <c r="BO385" s="627">
        <f t="shared" si="400"/>
        <v>0</v>
      </c>
      <c r="BP385" s="639"/>
      <c r="BQ385" s="274"/>
      <c r="BR385" s="896">
        <f t="shared" si="401"/>
        <v>0</v>
      </c>
      <c r="BS385" s="627"/>
      <c r="BT385" s="627">
        <f t="shared" si="402"/>
        <v>0</v>
      </c>
      <c r="BU385" s="627"/>
      <c r="BV385" s="627">
        <f t="shared" si="403"/>
        <v>0</v>
      </c>
      <c r="BW385" s="627"/>
      <c r="BX385" s="627">
        <f t="shared" si="404"/>
        <v>0</v>
      </c>
      <c r="BY385" s="639"/>
      <c r="BZ385" s="274"/>
      <c r="CA385" s="627">
        <f t="shared" si="405"/>
        <v>0</v>
      </c>
      <c r="CB385" s="627"/>
      <c r="CC385" s="627">
        <f t="shared" si="406"/>
        <v>0</v>
      </c>
      <c r="CD385" s="627"/>
      <c r="CE385" s="627">
        <f t="shared" si="407"/>
        <v>0</v>
      </c>
      <c r="CF385" s="627"/>
      <c r="CG385" s="627">
        <f t="shared" si="408"/>
        <v>0</v>
      </c>
      <c r="CH385" s="639"/>
      <c r="CI385" s="274"/>
      <c r="CJ385" s="627">
        <f t="shared" si="409"/>
        <v>0</v>
      </c>
      <c r="CK385" s="627"/>
      <c r="CL385" s="627">
        <f t="shared" si="410"/>
        <v>0</v>
      </c>
      <c r="CM385" s="627"/>
      <c r="CN385" s="627">
        <f t="shared" si="411"/>
        <v>0</v>
      </c>
      <c r="CO385" s="627"/>
      <c r="CP385" s="627">
        <f t="shared" si="412"/>
        <v>0</v>
      </c>
      <c r="CQ385" s="639"/>
      <c r="CR385" s="274"/>
      <c r="CS385" s="627">
        <f t="shared" si="413"/>
        <v>0</v>
      </c>
      <c r="CT385" s="627"/>
      <c r="CU385" s="627">
        <f t="shared" si="414"/>
        <v>0</v>
      </c>
      <c r="CV385" s="627"/>
      <c r="CW385" s="627">
        <f t="shared" si="415"/>
        <v>0</v>
      </c>
      <c r="CX385" s="627"/>
      <c r="CY385" s="627">
        <f t="shared" si="416"/>
        <v>0</v>
      </c>
      <c r="CZ385" s="639"/>
      <c r="DA385" s="274"/>
      <c r="DB385" s="627">
        <f t="shared" si="417"/>
        <v>0</v>
      </c>
      <c r="DC385" s="627"/>
      <c r="DD385" s="627">
        <f t="shared" si="418"/>
        <v>0</v>
      </c>
      <c r="DE385" s="627"/>
      <c r="DF385" s="627">
        <f t="shared" si="419"/>
        <v>0</v>
      </c>
      <c r="DG385" s="627"/>
      <c r="DH385" s="627">
        <f t="shared" si="420"/>
        <v>0</v>
      </c>
      <c r="DI385" s="639"/>
      <c r="DJ385" s="274"/>
      <c r="DK385" s="627">
        <f t="shared" si="421"/>
        <v>0</v>
      </c>
      <c r="DL385" s="627"/>
      <c r="DM385" s="896">
        <f t="shared" si="422"/>
        <v>0</v>
      </c>
      <c r="DN385" s="627"/>
      <c r="DO385" s="627">
        <f t="shared" si="423"/>
        <v>0</v>
      </c>
      <c r="DP385" s="627"/>
      <c r="DQ385" s="627">
        <f t="shared" si="424"/>
        <v>0</v>
      </c>
      <c r="DR385" s="639"/>
      <c r="DS385" s="274"/>
      <c r="DT385" s="747">
        <f t="shared" si="425"/>
        <v>0</v>
      </c>
      <c r="DU385" s="748"/>
      <c r="DV385" s="639" t="str">
        <f>IF(DT385=0,"",IF(SUM($DT$359:DT385)=1,DX385,IF($DT$415&gt;SUM($DT$359:DT385),_xlfn.CONCAT(", ",DX385),IF($DT$415=SUM($DT$359:DT385),_xlfn.CONCAT(" y ",DX385,".")))))</f>
        <v/>
      </c>
      <c r="DW385" s="641" t="str">
        <f>IF(DU385=0,"", IF(SUM($AN385:DU$519)=1,DX385, IF($AN$526&gt;SUM($AN385:DU$519),_xlfn.CONCAT(", ",DX385), IF($AN$526=SUM($AN385:DU$519),_xlfn.CONCAT(" y ",DX385,".")))))</f>
        <v/>
      </c>
      <c r="DX385" s="639">
        <f t="shared" si="426"/>
        <v>26</v>
      </c>
      <c r="DY385" s="641"/>
      <c r="EX385" s="112">
        <f t="shared" si="427"/>
        <v>26</v>
      </c>
      <c r="EY385" s="98">
        <f t="shared" si="362"/>
        <v>0</v>
      </c>
      <c r="EZ385" s="98">
        <f t="shared" si="363"/>
        <v>0</v>
      </c>
      <c r="FA385" s="98">
        <f t="shared" si="364"/>
        <v>0</v>
      </c>
      <c r="FB385" s="98">
        <f t="shared" si="365"/>
        <v>0</v>
      </c>
      <c r="FC385" s="98">
        <f t="shared" si="366"/>
        <v>0</v>
      </c>
      <c r="FD385" s="98">
        <f t="shared" si="367"/>
        <v>0</v>
      </c>
      <c r="FE385" s="98">
        <f t="shared" si="368"/>
        <v>0</v>
      </c>
      <c r="FF385" s="98">
        <f t="shared" si="369"/>
        <v>0</v>
      </c>
      <c r="FG385" s="98">
        <f t="shared" si="370"/>
        <v>0</v>
      </c>
      <c r="FH385" s="98">
        <f t="shared" si="371"/>
        <v>0</v>
      </c>
      <c r="FI385" s="98">
        <f t="shared" si="372"/>
        <v>0</v>
      </c>
      <c r="FJ385" s="98">
        <f t="shared" si="373"/>
        <v>0</v>
      </c>
      <c r="FK385" s="98">
        <f t="shared" si="374"/>
        <v>0</v>
      </c>
      <c r="FL385" s="98">
        <f t="shared" si="375"/>
        <v>0</v>
      </c>
      <c r="FM385" s="98">
        <f t="shared" si="376"/>
        <v>0</v>
      </c>
      <c r="FN385" s="98">
        <f t="shared" si="377"/>
        <v>0</v>
      </c>
      <c r="FO385" s="98">
        <f t="shared" si="378"/>
        <v>0</v>
      </c>
      <c r="FP385" s="98">
        <f t="shared" si="379"/>
        <v>0</v>
      </c>
      <c r="FQ385" s="98">
        <f t="shared" si="380"/>
        <v>0</v>
      </c>
      <c r="FR385" s="98">
        <f t="shared" si="381"/>
        <v>0</v>
      </c>
      <c r="FS385" s="98">
        <f t="shared" si="382"/>
        <v>0</v>
      </c>
      <c r="FX385" s="627">
        <f t="shared" si="383"/>
        <v>0</v>
      </c>
      <c r="FY385" s="627"/>
    </row>
    <row r="386" spans="1:181" s="72" customFormat="1" ht="15" customHeight="1">
      <c r="A386" s="131"/>
      <c r="B386" s="53"/>
      <c r="C386" s="82" t="s">
        <v>92</v>
      </c>
      <c r="D386" s="792" t="str">
        <f>IF(CNGE_2026_M3_Secc1!$AH$40=CNGE_2026_M3_Secc1!$AJ$40,"",IF(CNGE_2026_M3_Secc1!D86="","",CNGE_2026_M3_Secc1!D86))</f>
        <v/>
      </c>
      <c r="E386" s="793"/>
      <c r="F386" s="793"/>
      <c r="G386" s="793"/>
      <c r="H386" s="793"/>
      <c r="I386" s="794"/>
      <c r="J386" s="433"/>
      <c r="K386" s="433"/>
      <c r="L386" s="433"/>
      <c r="M386" s="433"/>
      <c r="N386" s="433"/>
      <c r="O386" s="433"/>
      <c r="P386" s="433"/>
      <c r="Q386" s="433"/>
      <c r="R386" s="433"/>
      <c r="S386" s="433"/>
      <c r="T386" s="433"/>
      <c r="U386" s="433"/>
      <c r="V386" s="433"/>
      <c r="W386" s="433"/>
      <c r="X386" s="433"/>
      <c r="Y386" s="433"/>
      <c r="Z386" s="433"/>
      <c r="AA386" s="433"/>
      <c r="AB386" s="433"/>
      <c r="AC386" s="432"/>
      <c r="AD386" s="432"/>
      <c r="AE386" s="12"/>
      <c r="AF386" s="122"/>
      <c r="AH386" s="627">
        <f t="shared" si="385"/>
        <v>0</v>
      </c>
      <c r="AI386" s="627"/>
      <c r="AJ386" s="627">
        <f t="shared" si="386"/>
        <v>0</v>
      </c>
      <c r="AK386" s="627"/>
      <c r="AL386" s="627">
        <f t="shared" si="387"/>
        <v>0</v>
      </c>
      <c r="AM386" s="627"/>
      <c r="AN386" s="627">
        <f t="shared" si="388"/>
        <v>0</v>
      </c>
      <c r="AO386" s="639"/>
      <c r="AP386" s="274"/>
      <c r="AQ386" s="641">
        <f t="shared" si="389"/>
        <v>0</v>
      </c>
      <c r="AR386" s="627"/>
      <c r="AS386" s="627">
        <f t="shared" si="390"/>
        <v>0</v>
      </c>
      <c r="AT386" s="627"/>
      <c r="AU386" s="627">
        <f t="shared" si="391"/>
        <v>0</v>
      </c>
      <c r="AV386" s="627"/>
      <c r="AW386" s="627">
        <f t="shared" si="392"/>
        <v>0</v>
      </c>
      <c r="AX386" s="639"/>
      <c r="AY386" s="274"/>
      <c r="AZ386" s="896">
        <f t="shared" si="393"/>
        <v>0</v>
      </c>
      <c r="BA386" s="627"/>
      <c r="BB386" s="627">
        <f t="shared" si="394"/>
        <v>0</v>
      </c>
      <c r="BC386" s="627"/>
      <c r="BD386" s="627">
        <f t="shared" si="395"/>
        <v>0</v>
      </c>
      <c r="BE386" s="627"/>
      <c r="BF386" s="627">
        <f t="shared" si="396"/>
        <v>0</v>
      </c>
      <c r="BG386" s="639"/>
      <c r="BH386" s="274"/>
      <c r="BI386" s="627">
        <f t="shared" si="397"/>
        <v>0</v>
      </c>
      <c r="BJ386" s="627"/>
      <c r="BK386" s="627">
        <f t="shared" si="398"/>
        <v>0</v>
      </c>
      <c r="BL386" s="627"/>
      <c r="BM386" s="627">
        <f t="shared" si="399"/>
        <v>0</v>
      </c>
      <c r="BN386" s="627"/>
      <c r="BO386" s="627">
        <f t="shared" si="400"/>
        <v>0</v>
      </c>
      <c r="BP386" s="639"/>
      <c r="BQ386" s="274"/>
      <c r="BR386" s="896">
        <f t="shared" si="401"/>
        <v>0</v>
      </c>
      <c r="BS386" s="627"/>
      <c r="BT386" s="627">
        <f t="shared" si="402"/>
        <v>0</v>
      </c>
      <c r="BU386" s="627"/>
      <c r="BV386" s="627">
        <f t="shared" si="403"/>
        <v>0</v>
      </c>
      <c r="BW386" s="627"/>
      <c r="BX386" s="627">
        <f t="shared" si="404"/>
        <v>0</v>
      </c>
      <c r="BY386" s="639"/>
      <c r="BZ386" s="274"/>
      <c r="CA386" s="627">
        <f t="shared" si="405"/>
        <v>0</v>
      </c>
      <c r="CB386" s="627"/>
      <c r="CC386" s="627">
        <f t="shared" si="406"/>
        <v>0</v>
      </c>
      <c r="CD386" s="627"/>
      <c r="CE386" s="627">
        <f t="shared" si="407"/>
        <v>0</v>
      </c>
      <c r="CF386" s="627"/>
      <c r="CG386" s="627">
        <f t="shared" si="408"/>
        <v>0</v>
      </c>
      <c r="CH386" s="639"/>
      <c r="CI386" s="274"/>
      <c r="CJ386" s="627">
        <f t="shared" si="409"/>
        <v>0</v>
      </c>
      <c r="CK386" s="627"/>
      <c r="CL386" s="627">
        <f t="shared" si="410"/>
        <v>0</v>
      </c>
      <c r="CM386" s="627"/>
      <c r="CN386" s="627">
        <f t="shared" si="411"/>
        <v>0</v>
      </c>
      <c r="CO386" s="627"/>
      <c r="CP386" s="627">
        <f t="shared" si="412"/>
        <v>0</v>
      </c>
      <c r="CQ386" s="639"/>
      <c r="CR386" s="274"/>
      <c r="CS386" s="627">
        <f t="shared" si="413"/>
        <v>0</v>
      </c>
      <c r="CT386" s="627"/>
      <c r="CU386" s="627">
        <f t="shared" si="414"/>
        <v>0</v>
      </c>
      <c r="CV386" s="627"/>
      <c r="CW386" s="627">
        <f t="shared" si="415"/>
        <v>0</v>
      </c>
      <c r="CX386" s="627"/>
      <c r="CY386" s="627">
        <f t="shared" si="416"/>
        <v>0</v>
      </c>
      <c r="CZ386" s="639"/>
      <c r="DA386" s="274"/>
      <c r="DB386" s="627">
        <f t="shared" si="417"/>
        <v>0</v>
      </c>
      <c r="DC386" s="627"/>
      <c r="DD386" s="627">
        <f t="shared" si="418"/>
        <v>0</v>
      </c>
      <c r="DE386" s="627"/>
      <c r="DF386" s="627">
        <f t="shared" si="419"/>
        <v>0</v>
      </c>
      <c r="DG386" s="627"/>
      <c r="DH386" s="627">
        <f t="shared" si="420"/>
        <v>0</v>
      </c>
      <c r="DI386" s="639"/>
      <c r="DJ386" s="274"/>
      <c r="DK386" s="627">
        <f t="shared" si="421"/>
        <v>0</v>
      </c>
      <c r="DL386" s="627"/>
      <c r="DM386" s="896">
        <f t="shared" si="422"/>
        <v>0</v>
      </c>
      <c r="DN386" s="627"/>
      <c r="DO386" s="627">
        <f t="shared" si="423"/>
        <v>0</v>
      </c>
      <c r="DP386" s="627"/>
      <c r="DQ386" s="627">
        <f t="shared" si="424"/>
        <v>0</v>
      </c>
      <c r="DR386" s="639"/>
      <c r="DS386" s="274"/>
      <c r="DT386" s="747">
        <f t="shared" si="425"/>
        <v>0</v>
      </c>
      <c r="DU386" s="748"/>
      <c r="DV386" s="639" t="str">
        <f>IF(DT386=0,"",IF(SUM($DT$359:DT386)=1,DX386,IF($DT$415&gt;SUM($DT$359:DT386),_xlfn.CONCAT(", ",DX386),IF($DT$415=SUM($DT$359:DT386),_xlfn.CONCAT(" y ",DX386,".")))))</f>
        <v/>
      </c>
      <c r="DW386" s="641" t="str">
        <f>IF(DU386=0,"", IF(SUM($AN386:DU$519)=1,DX386, IF($AN$526&gt;SUM($AN386:DU$519),_xlfn.CONCAT(", ",DX386), IF($AN$526=SUM($AN386:DU$519),_xlfn.CONCAT(" y ",DX386,".")))))</f>
        <v/>
      </c>
      <c r="DX386" s="639">
        <f t="shared" si="426"/>
        <v>27</v>
      </c>
      <c r="DY386" s="641"/>
      <c r="EX386" s="112">
        <f t="shared" si="427"/>
        <v>27</v>
      </c>
      <c r="EY386" s="98">
        <f t="shared" si="362"/>
        <v>0</v>
      </c>
      <c r="EZ386" s="98">
        <f t="shared" si="363"/>
        <v>0</v>
      </c>
      <c r="FA386" s="98">
        <f t="shared" si="364"/>
        <v>0</v>
      </c>
      <c r="FB386" s="98">
        <f t="shared" si="365"/>
        <v>0</v>
      </c>
      <c r="FC386" s="98">
        <f t="shared" si="366"/>
        <v>0</v>
      </c>
      <c r="FD386" s="98">
        <f t="shared" si="367"/>
        <v>0</v>
      </c>
      <c r="FE386" s="98">
        <f t="shared" si="368"/>
        <v>0</v>
      </c>
      <c r="FF386" s="98">
        <f t="shared" si="369"/>
        <v>0</v>
      </c>
      <c r="FG386" s="98">
        <f t="shared" si="370"/>
        <v>0</v>
      </c>
      <c r="FH386" s="98">
        <f t="shared" si="371"/>
        <v>0</v>
      </c>
      <c r="FI386" s="98">
        <f t="shared" si="372"/>
        <v>0</v>
      </c>
      <c r="FJ386" s="98">
        <f t="shared" si="373"/>
        <v>0</v>
      </c>
      <c r="FK386" s="98">
        <f t="shared" si="374"/>
        <v>0</v>
      </c>
      <c r="FL386" s="98">
        <f t="shared" si="375"/>
        <v>0</v>
      </c>
      <c r="FM386" s="98">
        <f t="shared" si="376"/>
        <v>0</v>
      </c>
      <c r="FN386" s="98">
        <f t="shared" si="377"/>
        <v>0</v>
      </c>
      <c r="FO386" s="98">
        <f t="shared" si="378"/>
        <v>0</v>
      </c>
      <c r="FP386" s="98">
        <f t="shared" si="379"/>
        <v>0</v>
      </c>
      <c r="FQ386" s="98">
        <f t="shared" si="380"/>
        <v>0</v>
      </c>
      <c r="FR386" s="98">
        <f t="shared" si="381"/>
        <v>0</v>
      </c>
      <c r="FS386" s="98">
        <f t="shared" si="382"/>
        <v>0</v>
      </c>
      <c r="FX386" s="627">
        <f t="shared" si="383"/>
        <v>0</v>
      </c>
      <c r="FY386" s="627"/>
    </row>
    <row r="387" spans="1:181" s="72" customFormat="1" ht="15" customHeight="1">
      <c r="A387" s="131"/>
      <c r="B387" s="53"/>
      <c r="C387" s="82" t="s">
        <v>93</v>
      </c>
      <c r="D387" s="792" t="str">
        <f>IF(CNGE_2026_M3_Secc1!$AH$40=CNGE_2026_M3_Secc1!$AJ$40,"",IF(CNGE_2026_M3_Secc1!D87="","",CNGE_2026_M3_Secc1!D87))</f>
        <v/>
      </c>
      <c r="E387" s="793"/>
      <c r="F387" s="793"/>
      <c r="G387" s="793"/>
      <c r="H387" s="793"/>
      <c r="I387" s="794"/>
      <c r="J387" s="433"/>
      <c r="K387" s="433"/>
      <c r="L387" s="433"/>
      <c r="M387" s="433"/>
      <c r="N387" s="433"/>
      <c r="O387" s="433"/>
      <c r="P387" s="433"/>
      <c r="Q387" s="433"/>
      <c r="R387" s="433"/>
      <c r="S387" s="433"/>
      <c r="T387" s="433"/>
      <c r="U387" s="433"/>
      <c r="V387" s="433"/>
      <c r="W387" s="433"/>
      <c r="X387" s="433"/>
      <c r="Y387" s="433"/>
      <c r="Z387" s="433"/>
      <c r="AA387" s="433"/>
      <c r="AB387" s="433"/>
      <c r="AC387" s="432"/>
      <c r="AD387" s="432"/>
      <c r="AE387" s="12"/>
      <c r="AF387" s="122"/>
      <c r="AH387" s="627">
        <f t="shared" si="385"/>
        <v>0</v>
      </c>
      <c r="AI387" s="627"/>
      <c r="AJ387" s="627">
        <f t="shared" si="386"/>
        <v>0</v>
      </c>
      <c r="AK387" s="627"/>
      <c r="AL387" s="627">
        <f t="shared" si="387"/>
        <v>0</v>
      </c>
      <c r="AM387" s="627"/>
      <c r="AN387" s="627">
        <f t="shared" si="388"/>
        <v>0</v>
      </c>
      <c r="AO387" s="639"/>
      <c r="AP387" s="274"/>
      <c r="AQ387" s="641">
        <f t="shared" si="389"/>
        <v>0</v>
      </c>
      <c r="AR387" s="627"/>
      <c r="AS387" s="627">
        <f t="shared" si="390"/>
        <v>0</v>
      </c>
      <c r="AT387" s="627"/>
      <c r="AU387" s="627">
        <f t="shared" si="391"/>
        <v>0</v>
      </c>
      <c r="AV387" s="627"/>
      <c r="AW387" s="627">
        <f t="shared" si="392"/>
        <v>0</v>
      </c>
      <c r="AX387" s="639"/>
      <c r="AY387" s="274"/>
      <c r="AZ387" s="896">
        <f t="shared" si="393"/>
        <v>0</v>
      </c>
      <c r="BA387" s="627"/>
      <c r="BB387" s="627">
        <f t="shared" si="394"/>
        <v>0</v>
      </c>
      <c r="BC387" s="627"/>
      <c r="BD387" s="627">
        <f t="shared" si="395"/>
        <v>0</v>
      </c>
      <c r="BE387" s="627"/>
      <c r="BF387" s="627">
        <f t="shared" si="396"/>
        <v>0</v>
      </c>
      <c r="BG387" s="639"/>
      <c r="BH387" s="274"/>
      <c r="BI387" s="627">
        <f t="shared" si="397"/>
        <v>0</v>
      </c>
      <c r="BJ387" s="627"/>
      <c r="BK387" s="627">
        <f t="shared" si="398"/>
        <v>0</v>
      </c>
      <c r="BL387" s="627"/>
      <c r="BM387" s="627">
        <f t="shared" si="399"/>
        <v>0</v>
      </c>
      <c r="BN387" s="627"/>
      <c r="BO387" s="627">
        <f t="shared" si="400"/>
        <v>0</v>
      </c>
      <c r="BP387" s="639"/>
      <c r="BQ387" s="274"/>
      <c r="BR387" s="896">
        <f t="shared" si="401"/>
        <v>0</v>
      </c>
      <c r="BS387" s="627"/>
      <c r="BT387" s="627">
        <f t="shared" si="402"/>
        <v>0</v>
      </c>
      <c r="BU387" s="627"/>
      <c r="BV387" s="627">
        <f t="shared" si="403"/>
        <v>0</v>
      </c>
      <c r="BW387" s="627"/>
      <c r="BX387" s="627">
        <f t="shared" si="404"/>
        <v>0</v>
      </c>
      <c r="BY387" s="639"/>
      <c r="BZ387" s="274"/>
      <c r="CA387" s="627">
        <f t="shared" si="405"/>
        <v>0</v>
      </c>
      <c r="CB387" s="627"/>
      <c r="CC387" s="627">
        <f t="shared" si="406"/>
        <v>0</v>
      </c>
      <c r="CD387" s="627"/>
      <c r="CE387" s="627">
        <f t="shared" si="407"/>
        <v>0</v>
      </c>
      <c r="CF387" s="627"/>
      <c r="CG387" s="627">
        <f t="shared" si="408"/>
        <v>0</v>
      </c>
      <c r="CH387" s="639"/>
      <c r="CI387" s="274"/>
      <c r="CJ387" s="627">
        <f t="shared" si="409"/>
        <v>0</v>
      </c>
      <c r="CK387" s="627"/>
      <c r="CL387" s="627">
        <f t="shared" si="410"/>
        <v>0</v>
      </c>
      <c r="CM387" s="627"/>
      <c r="CN387" s="627">
        <f t="shared" si="411"/>
        <v>0</v>
      </c>
      <c r="CO387" s="627"/>
      <c r="CP387" s="627">
        <f t="shared" si="412"/>
        <v>0</v>
      </c>
      <c r="CQ387" s="639"/>
      <c r="CR387" s="274"/>
      <c r="CS387" s="627">
        <f t="shared" si="413"/>
        <v>0</v>
      </c>
      <c r="CT387" s="627"/>
      <c r="CU387" s="627">
        <f t="shared" si="414"/>
        <v>0</v>
      </c>
      <c r="CV387" s="627"/>
      <c r="CW387" s="627">
        <f t="shared" si="415"/>
        <v>0</v>
      </c>
      <c r="CX387" s="627"/>
      <c r="CY387" s="627">
        <f t="shared" si="416"/>
        <v>0</v>
      </c>
      <c r="CZ387" s="639"/>
      <c r="DA387" s="274"/>
      <c r="DB387" s="627">
        <f t="shared" si="417"/>
        <v>0</v>
      </c>
      <c r="DC387" s="627"/>
      <c r="DD387" s="627">
        <f t="shared" si="418"/>
        <v>0</v>
      </c>
      <c r="DE387" s="627"/>
      <c r="DF387" s="627">
        <f t="shared" si="419"/>
        <v>0</v>
      </c>
      <c r="DG387" s="627"/>
      <c r="DH387" s="627">
        <f t="shared" si="420"/>
        <v>0</v>
      </c>
      <c r="DI387" s="639"/>
      <c r="DJ387" s="274"/>
      <c r="DK387" s="627">
        <f t="shared" si="421"/>
        <v>0</v>
      </c>
      <c r="DL387" s="627"/>
      <c r="DM387" s="896">
        <f t="shared" si="422"/>
        <v>0</v>
      </c>
      <c r="DN387" s="627"/>
      <c r="DO387" s="627">
        <f t="shared" si="423"/>
        <v>0</v>
      </c>
      <c r="DP387" s="627"/>
      <c r="DQ387" s="627">
        <f t="shared" si="424"/>
        <v>0</v>
      </c>
      <c r="DR387" s="639"/>
      <c r="DS387" s="274"/>
      <c r="DT387" s="747">
        <f t="shared" si="425"/>
        <v>0</v>
      </c>
      <c r="DU387" s="748"/>
      <c r="DV387" s="639" t="str">
        <f>IF(DT387=0,"",IF(SUM($DT$359:DT387)=1,DX387,IF($DT$415&gt;SUM($DT$359:DT387),_xlfn.CONCAT(", ",DX387),IF($DT$415=SUM($DT$359:DT387),_xlfn.CONCAT(" y ",DX387,".")))))</f>
        <v/>
      </c>
      <c r="DW387" s="641" t="str">
        <f>IF(DU387=0,"", IF(SUM($AN387:DU$519)=1,DX387, IF($AN$526&gt;SUM($AN387:DU$519),_xlfn.CONCAT(", ",DX387), IF($AN$526=SUM($AN387:DU$519),_xlfn.CONCAT(" y ",DX387,".")))))</f>
        <v/>
      </c>
      <c r="DX387" s="639">
        <f t="shared" si="426"/>
        <v>28</v>
      </c>
      <c r="DY387" s="641"/>
      <c r="EX387" s="112">
        <f t="shared" si="427"/>
        <v>28</v>
      </c>
      <c r="EY387" s="98">
        <f t="shared" si="362"/>
        <v>0</v>
      </c>
      <c r="EZ387" s="98">
        <f t="shared" si="363"/>
        <v>0</v>
      </c>
      <c r="FA387" s="98">
        <f t="shared" si="364"/>
        <v>0</v>
      </c>
      <c r="FB387" s="98">
        <f t="shared" si="365"/>
        <v>0</v>
      </c>
      <c r="FC387" s="98">
        <f t="shared" si="366"/>
        <v>0</v>
      </c>
      <c r="FD387" s="98">
        <f t="shared" si="367"/>
        <v>0</v>
      </c>
      <c r="FE387" s="98">
        <f t="shared" si="368"/>
        <v>0</v>
      </c>
      <c r="FF387" s="98">
        <f t="shared" si="369"/>
        <v>0</v>
      </c>
      <c r="FG387" s="98">
        <f t="shared" si="370"/>
        <v>0</v>
      </c>
      <c r="FH387" s="98">
        <f t="shared" si="371"/>
        <v>0</v>
      </c>
      <c r="FI387" s="98">
        <f t="shared" si="372"/>
        <v>0</v>
      </c>
      <c r="FJ387" s="98">
        <f t="shared" si="373"/>
        <v>0</v>
      </c>
      <c r="FK387" s="98">
        <f t="shared" si="374"/>
        <v>0</v>
      </c>
      <c r="FL387" s="98">
        <f t="shared" si="375"/>
        <v>0</v>
      </c>
      <c r="FM387" s="98">
        <f t="shared" si="376"/>
        <v>0</v>
      </c>
      <c r="FN387" s="98">
        <f t="shared" si="377"/>
        <v>0</v>
      </c>
      <c r="FO387" s="98">
        <f t="shared" si="378"/>
        <v>0</v>
      </c>
      <c r="FP387" s="98">
        <f t="shared" si="379"/>
        <v>0</v>
      </c>
      <c r="FQ387" s="98">
        <f t="shared" si="380"/>
        <v>0</v>
      </c>
      <c r="FR387" s="98">
        <f t="shared" si="381"/>
        <v>0</v>
      </c>
      <c r="FS387" s="98">
        <f t="shared" si="382"/>
        <v>0</v>
      </c>
      <c r="FX387" s="627">
        <f t="shared" si="383"/>
        <v>0</v>
      </c>
      <c r="FY387" s="627"/>
    </row>
    <row r="388" spans="1:181" s="72" customFormat="1" ht="15" customHeight="1">
      <c r="A388" s="131"/>
      <c r="B388" s="53"/>
      <c r="C388" s="82" t="s">
        <v>94</v>
      </c>
      <c r="D388" s="792" t="str">
        <f>IF(CNGE_2026_M3_Secc1!$AH$40=CNGE_2026_M3_Secc1!$AJ$40,"",IF(CNGE_2026_M3_Secc1!D88="","",CNGE_2026_M3_Secc1!D88))</f>
        <v/>
      </c>
      <c r="E388" s="793"/>
      <c r="F388" s="793"/>
      <c r="G388" s="793"/>
      <c r="H388" s="793"/>
      <c r="I388" s="794"/>
      <c r="J388" s="433"/>
      <c r="K388" s="433"/>
      <c r="L388" s="433"/>
      <c r="M388" s="433"/>
      <c r="N388" s="433"/>
      <c r="O388" s="433"/>
      <c r="P388" s="433"/>
      <c r="Q388" s="433"/>
      <c r="R388" s="433"/>
      <c r="S388" s="433"/>
      <c r="T388" s="433"/>
      <c r="U388" s="433"/>
      <c r="V388" s="433"/>
      <c r="W388" s="433"/>
      <c r="X388" s="433"/>
      <c r="Y388" s="433"/>
      <c r="Z388" s="433"/>
      <c r="AA388" s="433"/>
      <c r="AB388" s="433"/>
      <c r="AC388" s="432"/>
      <c r="AD388" s="432"/>
      <c r="AE388" s="12"/>
      <c r="AF388" s="122"/>
      <c r="AH388" s="627">
        <f t="shared" si="385"/>
        <v>0</v>
      </c>
      <c r="AI388" s="627"/>
      <c r="AJ388" s="627">
        <f t="shared" si="386"/>
        <v>0</v>
      </c>
      <c r="AK388" s="627"/>
      <c r="AL388" s="627">
        <f t="shared" si="387"/>
        <v>0</v>
      </c>
      <c r="AM388" s="627"/>
      <c r="AN388" s="627">
        <f t="shared" si="388"/>
        <v>0</v>
      </c>
      <c r="AO388" s="639"/>
      <c r="AP388" s="274"/>
      <c r="AQ388" s="641">
        <f t="shared" si="389"/>
        <v>0</v>
      </c>
      <c r="AR388" s="627"/>
      <c r="AS388" s="627">
        <f t="shared" si="390"/>
        <v>0</v>
      </c>
      <c r="AT388" s="627"/>
      <c r="AU388" s="627">
        <f t="shared" si="391"/>
        <v>0</v>
      </c>
      <c r="AV388" s="627"/>
      <c r="AW388" s="627">
        <f t="shared" si="392"/>
        <v>0</v>
      </c>
      <c r="AX388" s="639"/>
      <c r="AY388" s="274"/>
      <c r="AZ388" s="896">
        <f t="shared" si="393"/>
        <v>0</v>
      </c>
      <c r="BA388" s="627"/>
      <c r="BB388" s="627">
        <f t="shared" si="394"/>
        <v>0</v>
      </c>
      <c r="BC388" s="627"/>
      <c r="BD388" s="627">
        <f t="shared" si="395"/>
        <v>0</v>
      </c>
      <c r="BE388" s="627"/>
      <c r="BF388" s="627">
        <f t="shared" si="396"/>
        <v>0</v>
      </c>
      <c r="BG388" s="639"/>
      <c r="BH388" s="274"/>
      <c r="BI388" s="627">
        <f t="shared" si="397"/>
        <v>0</v>
      </c>
      <c r="BJ388" s="627"/>
      <c r="BK388" s="627">
        <f t="shared" si="398"/>
        <v>0</v>
      </c>
      <c r="BL388" s="627"/>
      <c r="BM388" s="627">
        <f t="shared" si="399"/>
        <v>0</v>
      </c>
      <c r="BN388" s="627"/>
      <c r="BO388" s="627">
        <f t="shared" si="400"/>
        <v>0</v>
      </c>
      <c r="BP388" s="639"/>
      <c r="BQ388" s="274"/>
      <c r="BR388" s="896">
        <f t="shared" si="401"/>
        <v>0</v>
      </c>
      <c r="BS388" s="627"/>
      <c r="BT388" s="627">
        <f t="shared" si="402"/>
        <v>0</v>
      </c>
      <c r="BU388" s="627"/>
      <c r="BV388" s="627">
        <f t="shared" si="403"/>
        <v>0</v>
      </c>
      <c r="BW388" s="627"/>
      <c r="BX388" s="627">
        <f t="shared" si="404"/>
        <v>0</v>
      </c>
      <c r="BY388" s="639"/>
      <c r="BZ388" s="274"/>
      <c r="CA388" s="627">
        <f t="shared" si="405"/>
        <v>0</v>
      </c>
      <c r="CB388" s="627"/>
      <c r="CC388" s="627">
        <f t="shared" si="406"/>
        <v>0</v>
      </c>
      <c r="CD388" s="627"/>
      <c r="CE388" s="627">
        <f t="shared" si="407"/>
        <v>0</v>
      </c>
      <c r="CF388" s="627"/>
      <c r="CG388" s="627">
        <f t="shared" si="408"/>
        <v>0</v>
      </c>
      <c r="CH388" s="639"/>
      <c r="CI388" s="274"/>
      <c r="CJ388" s="627">
        <f t="shared" si="409"/>
        <v>0</v>
      </c>
      <c r="CK388" s="627"/>
      <c r="CL388" s="627">
        <f t="shared" si="410"/>
        <v>0</v>
      </c>
      <c r="CM388" s="627"/>
      <c r="CN388" s="627">
        <f t="shared" si="411"/>
        <v>0</v>
      </c>
      <c r="CO388" s="627"/>
      <c r="CP388" s="627">
        <f t="shared" si="412"/>
        <v>0</v>
      </c>
      <c r="CQ388" s="639"/>
      <c r="CR388" s="274"/>
      <c r="CS388" s="627">
        <f t="shared" si="413"/>
        <v>0</v>
      </c>
      <c r="CT388" s="627"/>
      <c r="CU388" s="627">
        <f t="shared" si="414"/>
        <v>0</v>
      </c>
      <c r="CV388" s="627"/>
      <c r="CW388" s="627">
        <f t="shared" si="415"/>
        <v>0</v>
      </c>
      <c r="CX388" s="627"/>
      <c r="CY388" s="627">
        <f t="shared" si="416"/>
        <v>0</v>
      </c>
      <c r="CZ388" s="639"/>
      <c r="DA388" s="274"/>
      <c r="DB388" s="627">
        <f t="shared" si="417"/>
        <v>0</v>
      </c>
      <c r="DC388" s="627"/>
      <c r="DD388" s="627">
        <f t="shared" si="418"/>
        <v>0</v>
      </c>
      <c r="DE388" s="627"/>
      <c r="DF388" s="627">
        <f t="shared" si="419"/>
        <v>0</v>
      </c>
      <c r="DG388" s="627"/>
      <c r="DH388" s="627">
        <f t="shared" si="420"/>
        <v>0</v>
      </c>
      <c r="DI388" s="639"/>
      <c r="DJ388" s="274"/>
      <c r="DK388" s="627">
        <f t="shared" si="421"/>
        <v>0</v>
      </c>
      <c r="DL388" s="627"/>
      <c r="DM388" s="896">
        <f t="shared" si="422"/>
        <v>0</v>
      </c>
      <c r="DN388" s="627"/>
      <c r="DO388" s="627">
        <f t="shared" si="423"/>
        <v>0</v>
      </c>
      <c r="DP388" s="627"/>
      <c r="DQ388" s="627">
        <f t="shared" si="424"/>
        <v>0</v>
      </c>
      <c r="DR388" s="639"/>
      <c r="DS388" s="274"/>
      <c r="DT388" s="747">
        <f t="shared" si="425"/>
        <v>0</v>
      </c>
      <c r="DU388" s="748"/>
      <c r="DV388" s="639" t="str">
        <f>IF(DT388=0,"",IF(SUM($DT$359:DT388)=1,DX388,IF($DT$415&gt;SUM($DT$359:DT388),_xlfn.CONCAT(", ",DX388),IF($DT$415=SUM($DT$359:DT388),_xlfn.CONCAT(" y ",DX388,".")))))</f>
        <v/>
      </c>
      <c r="DW388" s="641" t="str">
        <f>IF(DU388=0,"", IF(SUM($AN388:DU$519)=1,DX388, IF($AN$526&gt;SUM($AN388:DU$519),_xlfn.CONCAT(", ",DX388), IF($AN$526=SUM($AN388:DU$519),_xlfn.CONCAT(" y ",DX388,".")))))</f>
        <v/>
      </c>
      <c r="DX388" s="639">
        <f t="shared" si="426"/>
        <v>29</v>
      </c>
      <c r="DY388" s="641"/>
      <c r="EX388" s="112">
        <f t="shared" si="427"/>
        <v>29</v>
      </c>
      <c r="EY388" s="98">
        <f t="shared" si="362"/>
        <v>0</v>
      </c>
      <c r="EZ388" s="98">
        <f t="shared" si="363"/>
        <v>0</v>
      </c>
      <c r="FA388" s="98">
        <f t="shared" si="364"/>
        <v>0</v>
      </c>
      <c r="FB388" s="98">
        <f t="shared" si="365"/>
        <v>0</v>
      </c>
      <c r="FC388" s="98">
        <f t="shared" si="366"/>
        <v>0</v>
      </c>
      <c r="FD388" s="98">
        <f t="shared" si="367"/>
        <v>0</v>
      </c>
      <c r="FE388" s="98">
        <f t="shared" si="368"/>
        <v>0</v>
      </c>
      <c r="FF388" s="98">
        <f t="shared" si="369"/>
        <v>0</v>
      </c>
      <c r="FG388" s="98">
        <f t="shared" si="370"/>
        <v>0</v>
      </c>
      <c r="FH388" s="98">
        <f t="shared" si="371"/>
        <v>0</v>
      </c>
      <c r="FI388" s="98">
        <f t="shared" si="372"/>
        <v>0</v>
      </c>
      <c r="FJ388" s="98">
        <f t="shared" si="373"/>
        <v>0</v>
      </c>
      <c r="FK388" s="98">
        <f t="shared" si="374"/>
        <v>0</v>
      </c>
      <c r="FL388" s="98">
        <f t="shared" si="375"/>
        <v>0</v>
      </c>
      <c r="FM388" s="98">
        <f t="shared" si="376"/>
        <v>0</v>
      </c>
      <c r="FN388" s="98">
        <f t="shared" si="377"/>
        <v>0</v>
      </c>
      <c r="FO388" s="98">
        <f t="shared" si="378"/>
        <v>0</v>
      </c>
      <c r="FP388" s="98">
        <f t="shared" si="379"/>
        <v>0</v>
      </c>
      <c r="FQ388" s="98">
        <f t="shared" si="380"/>
        <v>0</v>
      </c>
      <c r="FR388" s="98">
        <f t="shared" si="381"/>
        <v>0</v>
      </c>
      <c r="FS388" s="98">
        <f t="shared" si="382"/>
        <v>0</v>
      </c>
      <c r="FX388" s="627">
        <f t="shared" si="383"/>
        <v>0</v>
      </c>
      <c r="FY388" s="627"/>
    </row>
    <row r="389" spans="1:181" s="72" customFormat="1" ht="15" customHeight="1">
      <c r="A389" s="131"/>
      <c r="B389" s="53"/>
      <c r="C389" s="82" t="s">
        <v>95</v>
      </c>
      <c r="D389" s="792" t="str">
        <f>IF(CNGE_2026_M3_Secc1!$AH$40=CNGE_2026_M3_Secc1!$AJ$40,"",IF(CNGE_2026_M3_Secc1!D89="","",CNGE_2026_M3_Secc1!D89))</f>
        <v/>
      </c>
      <c r="E389" s="793"/>
      <c r="F389" s="793"/>
      <c r="G389" s="793"/>
      <c r="H389" s="793"/>
      <c r="I389" s="794"/>
      <c r="J389" s="433"/>
      <c r="K389" s="433"/>
      <c r="L389" s="433"/>
      <c r="M389" s="433"/>
      <c r="N389" s="433"/>
      <c r="O389" s="433"/>
      <c r="P389" s="433"/>
      <c r="Q389" s="433"/>
      <c r="R389" s="433"/>
      <c r="S389" s="433"/>
      <c r="T389" s="433"/>
      <c r="U389" s="433"/>
      <c r="V389" s="433"/>
      <c r="W389" s="433"/>
      <c r="X389" s="433"/>
      <c r="Y389" s="433"/>
      <c r="Z389" s="433"/>
      <c r="AA389" s="433"/>
      <c r="AB389" s="433"/>
      <c r="AC389" s="432"/>
      <c r="AD389" s="432"/>
      <c r="AE389" s="12"/>
      <c r="AF389" s="122"/>
      <c r="AH389" s="627">
        <f t="shared" si="385"/>
        <v>0</v>
      </c>
      <c r="AI389" s="627"/>
      <c r="AJ389" s="627">
        <f t="shared" si="386"/>
        <v>0</v>
      </c>
      <c r="AK389" s="627"/>
      <c r="AL389" s="627">
        <f t="shared" si="387"/>
        <v>0</v>
      </c>
      <c r="AM389" s="627"/>
      <c r="AN389" s="627">
        <f t="shared" si="388"/>
        <v>0</v>
      </c>
      <c r="AO389" s="639"/>
      <c r="AP389" s="274"/>
      <c r="AQ389" s="641">
        <f t="shared" si="389"/>
        <v>0</v>
      </c>
      <c r="AR389" s="627"/>
      <c r="AS389" s="627">
        <f t="shared" si="390"/>
        <v>0</v>
      </c>
      <c r="AT389" s="627"/>
      <c r="AU389" s="627">
        <f t="shared" si="391"/>
        <v>0</v>
      </c>
      <c r="AV389" s="627"/>
      <c r="AW389" s="627">
        <f t="shared" si="392"/>
        <v>0</v>
      </c>
      <c r="AX389" s="639"/>
      <c r="AY389" s="274"/>
      <c r="AZ389" s="896">
        <f t="shared" si="393"/>
        <v>0</v>
      </c>
      <c r="BA389" s="627"/>
      <c r="BB389" s="627">
        <f t="shared" si="394"/>
        <v>0</v>
      </c>
      <c r="BC389" s="627"/>
      <c r="BD389" s="627">
        <f t="shared" si="395"/>
        <v>0</v>
      </c>
      <c r="BE389" s="627"/>
      <c r="BF389" s="627">
        <f t="shared" si="396"/>
        <v>0</v>
      </c>
      <c r="BG389" s="639"/>
      <c r="BH389" s="274"/>
      <c r="BI389" s="627">
        <f t="shared" si="397"/>
        <v>0</v>
      </c>
      <c r="BJ389" s="627"/>
      <c r="BK389" s="627">
        <f t="shared" si="398"/>
        <v>0</v>
      </c>
      <c r="BL389" s="627"/>
      <c r="BM389" s="627">
        <f t="shared" si="399"/>
        <v>0</v>
      </c>
      <c r="BN389" s="627"/>
      <c r="BO389" s="627">
        <f t="shared" si="400"/>
        <v>0</v>
      </c>
      <c r="BP389" s="639"/>
      <c r="BQ389" s="274"/>
      <c r="BR389" s="896">
        <f t="shared" si="401"/>
        <v>0</v>
      </c>
      <c r="BS389" s="627"/>
      <c r="BT389" s="627">
        <f t="shared" si="402"/>
        <v>0</v>
      </c>
      <c r="BU389" s="627"/>
      <c r="BV389" s="627">
        <f t="shared" si="403"/>
        <v>0</v>
      </c>
      <c r="BW389" s="627"/>
      <c r="BX389" s="627">
        <f t="shared" si="404"/>
        <v>0</v>
      </c>
      <c r="BY389" s="639"/>
      <c r="BZ389" s="274"/>
      <c r="CA389" s="627">
        <f t="shared" si="405"/>
        <v>0</v>
      </c>
      <c r="CB389" s="627"/>
      <c r="CC389" s="627">
        <f t="shared" si="406"/>
        <v>0</v>
      </c>
      <c r="CD389" s="627"/>
      <c r="CE389" s="627">
        <f t="shared" si="407"/>
        <v>0</v>
      </c>
      <c r="CF389" s="627"/>
      <c r="CG389" s="627">
        <f t="shared" si="408"/>
        <v>0</v>
      </c>
      <c r="CH389" s="639"/>
      <c r="CI389" s="274"/>
      <c r="CJ389" s="627">
        <f t="shared" si="409"/>
        <v>0</v>
      </c>
      <c r="CK389" s="627"/>
      <c r="CL389" s="627">
        <f t="shared" si="410"/>
        <v>0</v>
      </c>
      <c r="CM389" s="627"/>
      <c r="CN389" s="627">
        <f t="shared" si="411"/>
        <v>0</v>
      </c>
      <c r="CO389" s="627"/>
      <c r="CP389" s="627">
        <f t="shared" si="412"/>
        <v>0</v>
      </c>
      <c r="CQ389" s="639"/>
      <c r="CR389" s="274"/>
      <c r="CS389" s="627">
        <f t="shared" si="413"/>
        <v>0</v>
      </c>
      <c r="CT389" s="627"/>
      <c r="CU389" s="627">
        <f t="shared" si="414"/>
        <v>0</v>
      </c>
      <c r="CV389" s="627"/>
      <c r="CW389" s="627">
        <f t="shared" si="415"/>
        <v>0</v>
      </c>
      <c r="CX389" s="627"/>
      <c r="CY389" s="627">
        <f t="shared" si="416"/>
        <v>0</v>
      </c>
      <c r="CZ389" s="639"/>
      <c r="DA389" s="274"/>
      <c r="DB389" s="627">
        <f t="shared" si="417"/>
        <v>0</v>
      </c>
      <c r="DC389" s="627"/>
      <c r="DD389" s="627">
        <f t="shared" si="418"/>
        <v>0</v>
      </c>
      <c r="DE389" s="627"/>
      <c r="DF389" s="627">
        <f t="shared" si="419"/>
        <v>0</v>
      </c>
      <c r="DG389" s="627"/>
      <c r="DH389" s="627">
        <f t="shared" si="420"/>
        <v>0</v>
      </c>
      <c r="DI389" s="639"/>
      <c r="DJ389" s="274"/>
      <c r="DK389" s="627">
        <f t="shared" si="421"/>
        <v>0</v>
      </c>
      <c r="DL389" s="627"/>
      <c r="DM389" s="896">
        <f t="shared" si="422"/>
        <v>0</v>
      </c>
      <c r="DN389" s="627"/>
      <c r="DO389" s="627">
        <f t="shared" si="423"/>
        <v>0</v>
      </c>
      <c r="DP389" s="627"/>
      <c r="DQ389" s="627">
        <f t="shared" si="424"/>
        <v>0</v>
      </c>
      <c r="DR389" s="639"/>
      <c r="DS389" s="274"/>
      <c r="DT389" s="747">
        <f t="shared" si="425"/>
        <v>0</v>
      </c>
      <c r="DU389" s="748"/>
      <c r="DV389" s="639" t="str">
        <f>IF(DT389=0,"",IF(SUM($DT$359:DT389)=1,DX389,IF($DT$415&gt;SUM($DT$359:DT389),_xlfn.CONCAT(", ",DX389),IF($DT$415=SUM($DT$359:DT389),_xlfn.CONCAT(" y ",DX389,".")))))</f>
        <v/>
      </c>
      <c r="DW389" s="641" t="str">
        <f>IF(DU389=0,"", IF(SUM($AN389:DU$519)=1,DX389, IF($AN$526&gt;SUM($AN389:DU$519),_xlfn.CONCAT(", ",DX389), IF($AN$526=SUM($AN389:DU$519),_xlfn.CONCAT(" y ",DX389,".")))))</f>
        <v/>
      </c>
      <c r="DX389" s="639">
        <f t="shared" si="426"/>
        <v>30</v>
      </c>
      <c r="DY389" s="641"/>
      <c r="EX389" s="112">
        <f t="shared" si="427"/>
        <v>30</v>
      </c>
      <c r="EY389" s="98">
        <f t="shared" si="362"/>
        <v>0</v>
      </c>
      <c r="EZ389" s="98">
        <f t="shared" si="363"/>
        <v>0</v>
      </c>
      <c r="FA389" s="98">
        <f t="shared" si="364"/>
        <v>0</v>
      </c>
      <c r="FB389" s="98">
        <f t="shared" si="365"/>
        <v>0</v>
      </c>
      <c r="FC389" s="98">
        <f t="shared" si="366"/>
        <v>0</v>
      </c>
      <c r="FD389" s="98">
        <f t="shared" si="367"/>
        <v>0</v>
      </c>
      <c r="FE389" s="98">
        <f t="shared" si="368"/>
        <v>0</v>
      </c>
      <c r="FF389" s="98">
        <f t="shared" si="369"/>
        <v>0</v>
      </c>
      <c r="FG389" s="98">
        <f t="shared" si="370"/>
        <v>0</v>
      </c>
      <c r="FH389" s="98">
        <f t="shared" si="371"/>
        <v>0</v>
      </c>
      <c r="FI389" s="98">
        <f t="shared" si="372"/>
        <v>0</v>
      </c>
      <c r="FJ389" s="98">
        <f t="shared" si="373"/>
        <v>0</v>
      </c>
      <c r="FK389" s="98">
        <f t="shared" si="374"/>
        <v>0</v>
      </c>
      <c r="FL389" s="98">
        <f t="shared" si="375"/>
        <v>0</v>
      </c>
      <c r="FM389" s="98">
        <f t="shared" si="376"/>
        <v>0</v>
      </c>
      <c r="FN389" s="98">
        <f t="shared" si="377"/>
        <v>0</v>
      </c>
      <c r="FO389" s="98">
        <f t="shared" si="378"/>
        <v>0</v>
      </c>
      <c r="FP389" s="98">
        <f t="shared" si="379"/>
        <v>0</v>
      </c>
      <c r="FQ389" s="98">
        <f t="shared" si="380"/>
        <v>0</v>
      </c>
      <c r="FR389" s="98">
        <f t="shared" si="381"/>
        <v>0</v>
      </c>
      <c r="FS389" s="98">
        <f t="shared" si="382"/>
        <v>0</v>
      </c>
      <c r="FX389" s="627">
        <f t="shared" si="383"/>
        <v>0</v>
      </c>
      <c r="FY389" s="627"/>
    </row>
    <row r="390" spans="1:181" s="72" customFormat="1" ht="15" customHeight="1">
      <c r="A390" s="131"/>
      <c r="B390" s="53"/>
      <c r="C390" s="82" t="s">
        <v>96</v>
      </c>
      <c r="D390" s="792" t="str">
        <f>IF(CNGE_2026_M3_Secc1!$AH$40=CNGE_2026_M3_Secc1!$AJ$40,"",IF(CNGE_2026_M3_Secc1!D90="","",CNGE_2026_M3_Secc1!D90))</f>
        <v/>
      </c>
      <c r="E390" s="793"/>
      <c r="F390" s="793"/>
      <c r="G390" s="793"/>
      <c r="H390" s="793"/>
      <c r="I390" s="794"/>
      <c r="J390" s="433"/>
      <c r="K390" s="433"/>
      <c r="L390" s="433"/>
      <c r="M390" s="433"/>
      <c r="N390" s="433"/>
      <c r="O390" s="433"/>
      <c r="P390" s="433"/>
      <c r="Q390" s="433"/>
      <c r="R390" s="433"/>
      <c r="S390" s="433"/>
      <c r="T390" s="433"/>
      <c r="U390" s="433"/>
      <c r="V390" s="433"/>
      <c r="W390" s="433"/>
      <c r="X390" s="433"/>
      <c r="Y390" s="433"/>
      <c r="Z390" s="433"/>
      <c r="AA390" s="433"/>
      <c r="AB390" s="433"/>
      <c r="AC390" s="432"/>
      <c r="AD390" s="432"/>
      <c r="AE390" s="12"/>
      <c r="AF390" s="122"/>
      <c r="AH390" s="627">
        <f t="shared" si="385"/>
        <v>0</v>
      </c>
      <c r="AI390" s="627"/>
      <c r="AJ390" s="627">
        <f t="shared" si="386"/>
        <v>0</v>
      </c>
      <c r="AK390" s="627"/>
      <c r="AL390" s="627">
        <f t="shared" si="387"/>
        <v>0</v>
      </c>
      <c r="AM390" s="627"/>
      <c r="AN390" s="627">
        <f t="shared" si="388"/>
        <v>0</v>
      </c>
      <c r="AO390" s="639"/>
      <c r="AP390" s="274"/>
      <c r="AQ390" s="641">
        <f t="shared" si="389"/>
        <v>0</v>
      </c>
      <c r="AR390" s="627"/>
      <c r="AS390" s="627">
        <f t="shared" si="390"/>
        <v>0</v>
      </c>
      <c r="AT390" s="627"/>
      <c r="AU390" s="627">
        <f t="shared" si="391"/>
        <v>0</v>
      </c>
      <c r="AV390" s="627"/>
      <c r="AW390" s="627">
        <f t="shared" si="392"/>
        <v>0</v>
      </c>
      <c r="AX390" s="639"/>
      <c r="AY390" s="274"/>
      <c r="AZ390" s="896">
        <f t="shared" si="393"/>
        <v>0</v>
      </c>
      <c r="BA390" s="627"/>
      <c r="BB390" s="627">
        <f t="shared" si="394"/>
        <v>0</v>
      </c>
      <c r="BC390" s="627"/>
      <c r="BD390" s="627">
        <f t="shared" si="395"/>
        <v>0</v>
      </c>
      <c r="BE390" s="627"/>
      <c r="BF390" s="627">
        <f t="shared" si="396"/>
        <v>0</v>
      </c>
      <c r="BG390" s="639"/>
      <c r="BH390" s="274"/>
      <c r="BI390" s="627">
        <f t="shared" si="397"/>
        <v>0</v>
      </c>
      <c r="BJ390" s="627"/>
      <c r="BK390" s="627">
        <f t="shared" si="398"/>
        <v>0</v>
      </c>
      <c r="BL390" s="627"/>
      <c r="BM390" s="627">
        <f t="shared" si="399"/>
        <v>0</v>
      </c>
      <c r="BN390" s="627"/>
      <c r="BO390" s="627">
        <f t="shared" si="400"/>
        <v>0</v>
      </c>
      <c r="BP390" s="639"/>
      <c r="BQ390" s="274"/>
      <c r="BR390" s="896">
        <f t="shared" si="401"/>
        <v>0</v>
      </c>
      <c r="BS390" s="627"/>
      <c r="BT390" s="627">
        <f t="shared" si="402"/>
        <v>0</v>
      </c>
      <c r="BU390" s="627"/>
      <c r="BV390" s="627">
        <f t="shared" si="403"/>
        <v>0</v>
      </c>
      <c r="BW390" s="627"/>
      <c r="BX390" s="627">
        <f t="shared" si="404"/>
        <v>0</v>
      </c>
      <c r="BY390" s="639"/>
      <c r="BZ390" s="274"/>
      <c r="CA390" s="627">
        <f t="shared" si="405"/>
        <v>0</v>
      </c>
      <c r="CB390" s="627"/>
      <c r="CC390" s="627">
        <f t="shared" si="406"/>
        <v>0</v>
      </c>
      <c r="CD390" s="627"/>
      <c r="CE390" s="627">
        <f t="shared" si="407"/>
        <v>0</v>
      </c>
      <c r="CF390" s="627"/>
      <c r="CG390" s="627">
        <f t="shared" si="408"/>
        <v>0</v>
      </c>
      <c r="CH390" s="639"/>
      <c r="CI390" s="274"/>
      <c r="CJ390" s="627">
        <f t="shared" si="409"/>
        <v>0</v>
      </c>
      <c r="CK390" s="627"/>
      <c r="CL390" s="627">
        <f t="shared" si="410"/>
        <v>0</v>
      </c>
      <c r="CM390" s="627"/>
      <c r="CN390" s="627">
        <f t="shared" si="411"/>
        <v>0</v>
      </c>
      <c r="CO390" s="627"/>
      <c r="CP390" s="627">
        <f t="shared" si="412"/>
        <v>0</v>
      </c>
      <c r="CQ390" s="639"/>
      <c r="CR390" s="274"/>
      <c r="CS390" s="627">
        <f t="shared" si="413"/>
        <v>0</v>
      </c>
      <c r="CT390" s="627"/>
      <c r="CU390" s="627">
        <f t="shared" si="414"/>
        <v>0</v>
      </c>
      <c r="CV390" s="627"/>
      <c r="CW390" s="627">
        <f t="shared" si="415"/>
        <v>0</v>
      </c>
      <c r="CX390" s="627"/>
      <c r="CY390" s="627">
        <f t="shared" si="416"/>
        <v>0</v>
      </c>
      <c r="CZ390" s="639"/>
      <c r="DA390" s="274"/>
      <c r="DB390" s="627">
        <f t="shared" si="417"/>
        <v>0</v>
      </c>
      <c r="DC390" s="627"/>
      <c r="DD390" s="627">
        <f t="shared" si="418"/>
        <v>0</v>
      </c>
      <c r="DE390" s="627"/>
      <c r="DF390" s="627">
        <f t="shared" si="419"/>
        <v>0</v>
      </c>
      <c r="DG390" s="627"/>
      <c r="DH390" s="627">
        <f t="shared" si="420"/>
        <v>0</v>
      </c>
      <c r="DI390" s="639"/>
      <c r="DJ390" s="274"/>
      <c r="DK390" s="627">
        <f t="shared" si="421"/>
        <v>0</v>
      </c>
      <c r="DL390" s="627"/>
      <c r="DM390" s="896">
        <f t="shared" si="422"/>
        <v>0</v>
      </c>
      <c r="DN390" s="627"/>
      <c r="DO390" s="627">
        <f t="shared" si="423"/>
        <v>0</v>
      </c>
      <c r="DP390" s="627"/>
      <c r="DQ390" s="627">
        <f t="shared" si="424"/>
        <v>0</v>
      </c>
      <c r="DR390" s="639"/>
      <c r="DS390" s="274"/>
      <c r="DT390" s="747">
        <f t="shared" si="425"/>
        <v>0</v>
      </c>
      <c r="DU390" s="748"/>
      <c r="DV390" s="639" t="str">
        <f>IF(DT390=0,"",IF(SUM($DT$359:DT390)=1,DX390,IF($DT$415&gt;SUM($DT$359:DT390),_xlfn.CONCAT(", ",DX390),IF($DT$415=SUM($DT$359:DT390),_xlfn.CONCAT(" y ",DX390,".")))))</f>
        <v/>
      </c>
      <c r="DW390" s="641" t="str">
        <f>IF(DU390=0,"", IF(SUM($AN390:DU$519)=1,DX390, IF($AN$526&gt;SUM($AN390:DU$519),_xlfn.CONCAT(", ",DX390), IF($AN$526=SUM($AN390:DU$519),_xlfn.CONCAT(" y ",DX390,".")))))</f>
        <v/>
      </c>
      <c r="DX390" s="639">
        <f t="shared" si="426"/>
        <v>31</v>
      </c>
      <c r="DY390" s="641"/>
      <c r="EX390" s="112">
        <f t="shared" si="427"/>
        <v>31</v>
      </c>
      <c r="EY390" s="98">
        <f t="shared" si="362"/>
        <v>0</v>
      </c>
      <c r="EZ390" s="98">
        <f t="shared" si="363"/>
        <v>0</v>
      </c>
      <c r="FA390" s="98">
        <f t="shared" si="364"/>
        <v>0</v>
      </c>
      <c r="FB390" s="98">
        <f t="shared" si="365"/>
        <v>0</v>
      </c>
      <c r="FC390" s="98">
        <f t="shared" si="366"/>
        <v>0</v>
      </c>
      <c r="FD390" s="98">
        <f t="shared" si="367"/>
        <v>0</v>
      </c>
      <c r="FE390" s="98">
        <f t="shared" si="368"/>
        <v>0</v>
      </c>
      <c r="FF390" s="98">
        <f t="shared" si="369"/>
        <v>0</v>
      </c>
      <c r="FG390" s="98">
        <f t="shared" si="370"/>
        <v>0</v>
      </c>
      <c r="FH390" s="98">
        <f t="shared" si="371"/>
        <v>0</v>
      </c>
      <c r="FI390" s="98">
        <f t="shared" si="372"/>
        <v>0</v>
      </c>
      <c r="FJ390" s="98">
        <f t="shared" si="373"/>
        <v>0</v>
      </c>
      <c r="FK390" s="98">
        <f t="shared" si="374"/>
        <v>0</v>
      </c>
      <c r="FL390" s="98">
        <f t="shared" si="375"/>
        <v>0</v>
      </c>
      <c r="FM390" s="98">
        <f t="shared" si="376"/>
        <v>0</v>
      </c>
      <c r="FN390" s="98">
        <f t="shared" si="377"/>
        <v>0</v>
      </c>
      <c r="FO390" s="98">
        <f t="shared" si="378"/>
        <v>0</v>
      </c>
      <c r="FP390" s="98">
        <f t="shared" si="379"/>
        <v>0</v>
      </c>
      <c r="FQ390" s="98">
        <f t="shared" si="380"/>
        <v>0</v>
      </c>
      <c r="FR390" s="98">
        <f t="shared" si="381"/>
        <v>0</v>
      </c>
      <c r="FS390" s="98">
        <f t="shared" si="382"/>
        <v>0</v>
      </c>
      <c r="FX390" s="627">
        <f t="shared" si="383"/>
        <v>0</v>
      </c>
      <c r="FY390" s="627"/>
    </row>
    <row r="391" spans="1:181" s="72" customFormat="1" ht="15" customHeight="1">
      <c r="A391" s="131"/>
      <c r="B391" s="53"/>
      <c r="C391" s="82" t="s">
        <v>97</v>
      </c>
      <c r="D391" s="792" t="str">
        <f>IF(CNGE_2026_M3_Secc1!$AH$40=CNGE_2026_M3_Secc1!$AJ$40,"",IF(CNGE_2026_M3_Secc1!D91="","",CNGE_2026_M3_Secc1!D91))</f>
        <v/>
      </c>
      <c r="E391" s="793"/>
      <c r="F391" s="793"/>
      <c r="G391" s="793"/>
      <c r="H391" s="793"/>
      <c r="I391" s="794"/>
      <c r="J391" s="433"/>
      <c r="K391" s="433"/>
      <c r="L391" s="433"/>
      <c r="M391" s="433"/>
      <c r="N391" s="433"/>
      <c r="O391" s="433"/>
      <c r="P391" s="433"/>
      <c r="Q391" s="433"/>
      <c r="R391" s="433"/>
      <c r="S391" s="433"/>
      <c r="T391" s="433"/>
      <c r="U391" s="433"/>
      <c r="V391" s="433"/>
      <c r="W391" s="433"/>
      <c r="X391" s="433"/>
      <c r="Y391" s="433"/>
      <c r="Z391" s="433"/>
      <c r="AA391" s="433"/>
      <c r="AB391" s="433"/>
      <c r="AC391" s="432"/>
      <c r="AD391" s="432"/>
      <c r="AE391" s="12"/>
      <c r="AF391" s="122"/>
      <c r="AH391" s="627">
        <f t="shared" si="385"/>
        <v>0</v>
      </c>
      <c r="AI391" s="627"/>
      <c r="AJ391" s="627">
        <f t="shared" si="386"/>
        <v>0</v>
      </c>
      <c r="AK391" s="627"/>
      <c r="AL391" s="627">
        <f t="shared" si="387"/>
        <v>0</v>
      </c>
      <c r="AM391" s="627"/>
      <c r="AN391" s="627">
        <f t="shared" si="388"/>
        <v>0</v>
      </c>
      <c r="AO391" s="639"/>
      <c r="AP391" s="274"/>
      <c r="AQ391" s="641">
        <f t="shared" si="389"/>
        <v>0</v>
      </c>
      <c r="AR391" s="627"/>
      <c r="AS391" s="627">
        <f t="shared" si="390"/>
        <v>0</v>
      </c>
      <c r="AT391" s="627"/>
      <c r="AU391" s="627">
        <f t="shared" si="391"/>
        <v>0</v>
      </c>
      <c r="AV391" s="627"/>
      <c r="AW391" s="627">
        <f t="shared" si="392"/>
        <v>0</v>
      </c>
      <c r="AX391" s="639"/>
      <c r="AY391" s="274"/>
      <c r="AZ391" s="896">
        <f t="shared" si="393"/>
        <v>0</v>
      </c>
      <c r="BA391" s="627"/>
      <c r="BB391" s="627">
        <f t="shared" si="394"/>
        <v>0</v>
      </c>
      <c r="BC391" s="627"/>
      <c r="BD391" s="627">
        <f t="shared" si="395"/>
        <v>0</v>
      </c>
      <c r="BE391" s="627"/>
      <c r="BF391" s="627">
        <f t="shared" si="396"/>
        <v>0</v>
      </c>
      <c r="BG391" s="639"/>
      <c r="BH391" s="274"/>
      <c r="BI391" s="627">
        <f t="shared" si="397"/>
        <v>0</v>
      </c>
      <c r="BJ391" s="627"/>
      <c r="BK391" s="627">
        <f t="shared" si="398"/>
        <v>0</v>
      </c>
      <c r="BL391" s="627"/>
      <c r="BM391" s="627">
        <f t="shared" si="399"/>
        <v>0</v>
      </c>
      <c r="BN391" s="627"/>
      <c r="BO391" s="627">
        <f t="shared" si="400"/>
        <v>0</v>
      </c>
      <c r="BP391" s="639"/>
      <c r="BQ391" s="274"/>
      <c r="BR391" s="896">
        <f t="shared" si="401"/>
        <v>0</v>
      </c>
      <c r="BS391" s="627"/>
      <c r="BT391" s="627">
        <f t="shared" si="402"/>
        <v>0</v>
      </c>
      <c r="BU391" s="627"/>
      <c r="BV391" s="627">
        <f t="shared" si="403"/>
        <v>0</v>
      </c>
      <c r="BW391" s="627"/>
      <c r="BX391" s="627">
        <f t="shared" si="404"/>
        <v>0</v>
      </c>
      <c r="BY391" s="639"/>
      <c r="BZ391" s="274"/>
      <c r="CA391" s="627">
        <f t="shared" si="405"/>
        <v>0</v>
      </c>
      <c r="CB391" s="627"/>
      <c r="CC391" s="627">
        <f t="shared" si="406"/>
        <v>0</v>
      </c>
      <c r="CD391" s="627"/>
      <c r="CE391" s="627">
        <f t="shared" si="407"/>
        <v>0</v>
      </c>
      <c r="CF391" s="627"/>
      <c r="CG391" s="627">
        <f t="shared" si="408"/>
        <v>0</v>
      </c>
      <c r="CH391" s="639"/>
      <c r="CI391" s="274"/>
      <c r="CJ391" s="627">
        <f t="shared" si="409"/>
        <v>0</v>
      </c>
      <c r="CK391" s="627"/>
      <c r="CL391" s="627">
        <f t="shared" si="410"/>
        <v>0</v>
      </c>
      <c r="CM391" s="627"/>
      <c r="CN391" s="627">
        <f t="shared" si="411"/>
        <v>0</v>
      </c>
      <c r="CO391" s="627"/>
      <c r="CP391" s="627">
        <f t="shared" si="412"/>
        <v>0</v>
      </c>
      <c r="CQ391" s="639"/>
      <c r="CR391" s="274"/>
      <c r="CS391" s="627">
        <f t="shared" si="413"/>
        <v>0</v>
      </c>
      <c r="CT391" s="627"/>
      <c r="CU391" s="627">
        <f t="shared" si="414"/>
        <v>0</v>
      </c>
      <c r="CV391" s="627"/>
      <c r="CW391" s="627">
        <f t="shared" si="415"/>
        <v>0</v>
      </c>
      <c r="CX391" s="627"/>
      <c r="CY391" s="627">
        <f t="shared" si="416"/>
        <v>0</v>
      </c>
      <c r="CZ391" s="639"/>
      <c r="DA391" s="274"/>
      <c r="DB391" s="627">
        <f t="shared" si="417"/>
        <v>0</v>
      </c>
      <c r="DC391" s="627"/>
      <c r="DD391" s="627">
        <f t="shared" si="418"/>
        <v>0</v>
      </c>
      <c r="DE391" s="627"/>
      <c r="DF391" s="627">
        <f t="shared" si="419"/>
        <v>0</v>
      </c>
      <c r="DG391" s="627"/>
      <c r="DH391" s="627">
        <f t="shared" si="420"/>
        <v>0</v>
      </c>
      <c r="DI391" s="639"/>
      <c r="DJ391" s="274"/>
      <c r="DK391" s="627">
        <f t="shared" si="421"/>
        <v>0</v>
      </c>
      <c r="DL391" s="627"/>
      <c r="DM391" s="896">
        <f t="shared" si="422"/>
        <v>0</v>
      </c>
      <c r="DN391" s="627"/>
      <c r="DO391" s="627">
        <f t="shared" si="423"/>
        <v>0</v>
      </c>
      <c r="DP391" s="627"/>
      <c r="DQ391" s="627">
        <f t="shared" si="424"/>
        <v>0</v>
      </c>
      <c r="DR391" s="639"/>
      <c r="DS391" s="274"/>
      <c r="DT391" s="747">
        <f t="shared" si="425"/>
        <v>0</v>
      </c>
      <c r="DU391" s="748"/>
      <c r="DV391" s="639" t="str">
        <f>IF(DT391=0,"",IF(SUM($DT$359:DT391)=1,DX391,IF($DT$415&gt;SUM($DT$359:DT391),_xlfn.CONCAT(", ",DX391),IF($DT$415=SUM($DT$359:DT391),_xlfn.CONCAT(" y ",DX391,".")))))</f>
        <v/>
      </c>
      <c r="DW391" s="641" t="str">
        <f>IF(DU391=0,"", IF(SUM($AN391:DU$519)=1,DX391, IF($AN$526&gt;SUM($AN391:DU$519),_xlfn.CONCAT(", ",DX391), IF($AN$526=SUM($AN391:DU$519),_xlfn.CONCAT(" y ",DX391,".")))))</f>
        <v/>
      </c>
      <c r="DX391" s="639">
        <f t="shared" si="426"/>
        <v>32</v>
      </c>
      <c r="DY391" s="641"/>
      <c r="EX391" s="112">
        <f t="shared" si="427"/>
        <v>32</v>
      </c>
      <c r="EY391" s="98">
        <f t="shared" si="362"/>
        <v>0</v>
      </c>
      <c r="EZ391" s="98">
        <f t="shared" si="363"/>
        <v>0</v>
      </c>
      <c r="FA391" s="98">
        <f t="shared" si="364"/>
        <v>0</v>
      </c>
      <c r="FB391" s="98">
        <f t="shared" si="365"/>
        <v>0</v>
      </c>
      <c r="FC391" s="98">
        <f t="shared" si="366"/>
        <v>0</v>
      </c>
      <c r="FD391" s="98">
        <f t="shared" si="367"/>
        <v>0</v>
      </c>
      <c r="FE391" s="98">
        <f t="shared" si="368"/>
        <v>0</v>
      </c>
      <c r="FF391" s="98">
        <f t="shared" si="369"/>
        <v>0</v>
      </c>
      <c r="FG391" s="98">
        <f t="shared" si="370"/>
        <v>0</v>
      </c>
      <c r="FH391" s="98">
        <f t="shared" si="371"/>
        <v>0</v>
      </c>
      <c r="FI391" s="98">
        <f t="shared" si="372"/>
        <v>0</v>
      </c>
      <c r="FJ391" s="98">
        <f t="shared" si="373"/>
        <v>0</v>
      </c>
      <c r="FK391" s="98">
        <f t="shared" si="374"/>
        <v>0</v>
      </c>
      <c r="FL391" s="98">
        <f t="shared" si="375"/>
        <v>0</v>
      </c>
      <c r="FM391" s="98">
        <f t="shared" si="376"/>
        <v>0</v>
      </c>
      <c r="FN391" s="98">
        <f t="shared" si="377"/>
        <v>0</v>
      </c>
      <c r="FO391" s="98">
        <f t="shared" si="378"/>
        <v>0</v>
      </c>
      <c r="FP391" s="98">
        <f t="shared" si="379"/>
        <v>0</v>
      </c>
      <c r="FQ391" s="98">
        <f t="shared" si="380"/>
        <v>0</v>
      </c>
      <c r="FR391" s="98">
        <f t="shared" si="381"/>
        <v>0</v>
      </c>
      <c r="FS391" s="98">
        <f t="shared" si="382"/>
        <v>0</v>
      </c>
      <c r="FX391" s="627">
        <f t="shared" si="383"/>
        <v>0</v>
      </c>
      <c r="FY391" s="627"/>
    </row>
    <row r="392" spans="1:181" s="72" customFormat="1" ht="15" customHeight="1">
      <c r="A392" s="131"/>
      <c r="B392" s="53"/>
      <c r="C392" s="82" t="s">
        <v>98</v>
      </c>
      <c r="D392" s="792" t="str">
        <f>IF(CNGE_2026_M3_Secc1!$AH$40=CNGE_2026_M3_Secc1!$AJ$40,"",IF(CNGE_2026_M3_Secc1!D92="","",CNGE_2026_M3_Secc1!D92))</f>
        <v/>
      </c>
      <c r="E392" s="793"/>
      <c r="F392" s="793"/>
      <c r="G392" s="793"/>
      <c r="H392" s="793"/>
      <c r="I392" s="794"/>
      <c r="J392" s="433"/>
      <c r="K392" s="433"/>
      <c r="L392" s="433"/>
      <c r="M392" s="433"/>
      <c r="N392" s="433"/>
      <c r="O392" s="433"/>
      <c r="P392" s="433"/>
      <c r="Q392" s="433"/>
      <c r="R392" s="433"/>
      <c r="S392" s="433"/>
      <c r="T392" s="433"/>
      <c r="U392" s="433"/>
      <c r="V392" s="433"/>
      <c r="W392" s="433"/>
      <c r="X392" s="433"/>
      <c r="Y392" s="433"/>
      <c r="Z392" s="433"/>
      <c r="AA392" s="433"/>
      <c r="AB392" s="433"/>
      <c r="AC392" s="432"/>
      <c r="AD392" s="432"/>
      <c r="AE392" s="12"/>
      <c r="AF392" s="122"/>
      <c r="AH392" s="627">
        <f t="shared" si="385"/>
        <v>0</v>
      </c>
      <c r="AI392" s="627"/>
      <c r="AJ392" s="627">
        <f t="shared" si="386"/>
        <v>0</v>
      </c>
      <c r="AK392" s="627"/>
      <c r="AL392" s="627">
        <f t="shared" si="387"/>
        <v>0</v>
      </c>
      <c r="AM392" s="627"/>
      <c r="AN392" s="627">
        <f t="shared" si="388"/>
        <v>0</v>
      </c>
      <c r="AO392" s="639"/>
      <c r="AP392" s="274"/>
      <c r="AQ392" s="641">
        <f t="shared" si="389"/>
        <v>0</v>
      </c>
      <c r="AR392" s="627"/>
      <c r="AS392" s="627">
        <f t="shared" si="390"/>
        <v>0</v>
      </c>
      <c r="AT392" s="627"/>
      <c r="AU392" s="627">
        <f t="shared" si="391"/>
        <v>0</v>
      </c>
      <c r="AV392" s="627"/>
      <c r="AW392" s="627">
        <f t="shared" si="392"/>
        <v>0</v>
      </c>
      <c r="AX392" s="639"/>
      <c r="AY392" s="274"/>
      <c r="AZ392" s="896">
        <f t="shared" si="393"/>
        <v>0</v>
      </c>
      <c r="BA392" s="627"/>
      <c r="BB392" s="627">
        <f t="shared" si="394"/>
        <v>0</v>
      </c>
      <c r="BC392" s="627"/>
      <c r="BD392" s="627">
        <f t="shared" si="395"/>
        <v>0</v>
      </c>
      <c r="BE392" s="627"/>
      <c r="BF392" s="627">
        <f t="shared" si="396"/>
        <v>0</v>
      </c>
      <c r="BG392" s="639"/>
      <c r="BH392" s="274"/>
      <c r="BI392" s="627">
        <f t="shared" si="397"/>
        <v>0</v>
      </c>
      <c r="BJ392" s="627"/>
      <c r="BK392" s="627">
        <f t="shared" si="398"/>
        <v>0</v>
      </c>
      <c r="BL392" s="627"/>
      <c r="BM392" s="627">
        <f t="shared" si="399"/>
        <v>0</v>
      </c>
      <c r="BN392" s="627"/>
      <c r="BO392" s="627">
        <f t="shared" si="400"/>
        <v>0</v>
      </c>
      <c r="BP392" s="639"/>
      <c r="BQ392" s="274"/>
      <c r="BR392" s="896">
        <f t="shared" si="401"/>
        <v>0</v>
      </c>
      <c r="BS392" s="627"/>
      <c r="BT392" s="627">
        <f t="shared" si="402"/>
        <v>0</v>
      </c>
      <c r="BU392" s="627"/>
      <c r="BV392" s="627">
        <f t="shared" si="403"/>
        <v>0</v>
      </c>
      <c r="BW392" s="627"/>
      <c r="BX392" s="627">
        <f t="shared" si="404"/>
        <v>0</v>
      </c>
      <c r="BY392" s="639"/>
      <c r="BZ392" s="274"/>
      <c r="CA392" s="627">
        <f t="shared" si="405"/>
        <v>0</v>
      </c>
      <c r="CB392" s="627"/>
      <c r="CC392" s="627">
        <f t="shared" si="406"/>
        <v>0</v>
      </c>
      <c r="CD392" s="627"/>
      <c r="CE392" s="627">
        <f t="shared" si="407"/>
        <v>0</v>
      </c>
      <c r="CF392" s="627"/>
      <c r="CG392" s="627">
        <f t="shared" si="408"/>
        <v>0</v>
      </c>
      <c r="CH392" s="639"/>
      <c r="CI392" s="274"/>
      <c r="CJ392" s="627">
        <f t="shared" si="409"/>
        <v>0</v>
      </c>
      <c r="CK392" s="627"/>
      <c r="CL392" s="627">
        <f t="shared" si="410"/>
        <v>0</v>
      </c>
      <c r="CM392" s="627"/>
      <c r="CN392" s="627">
        <f t="shared" si="411"/>
        <v>0</v>
      </c>
      <c r="CO392" s="627"/>
      <c r="CP392" s="627">
        <f t="shared" si="412"/>
        <v>0</v>
      </c>
      <c r="CQ392" s="639"/>
      <c r="CR392" s="274"/>
      <c r="CS392" s="627">
        <f t="shared" si="413"/>
        <v>0</v>
      </c>
      <c r="CT392" s="627"/>
      <c r="CU392" s="627">
        <f t="shared" si="414"/>
        <v>0</v>
      </c>
      <c r="CV392" s="627"/>
      <c r="CW392" s="627">
        <f t="shared" si="415"/>
        <v>0</v>
      </c>
      <c r="CX392" s="627"/>
      <c r="CY392" s="627">
        <f t="shared" si="416"/>
        <v>0</v>
      </c>
      <c r="CZ392" s="639"/>
      <c r="DA392" s="274"/>
      <c r="DB392" s="627">
        <f t="shared" si="417"/>
        <v>0</v>
      </c>
      <c r="DC392" s="627"/>
      <c r="DD392" s="627">
        <f t="shared" si="418"/>
        <v>0</v>
      </c>
      <c r="DE392" s="627"/>
      <c r="DF392" s="627">
        <f t="shared" si="419"/>
        <v>0</v>
      </c>
      <c r="DG392" s="627"/>
      <c r="DH392" s="627">
        <f t="shared" si="420"/>
        <v>0</v>
      </c>
      <c r="DI392" s="639"/>
      <c r="DJ392" s="274"/>
      <c r="DK392" s="627">
        <f t="shared" si="421"/>
        <v>0</v>
      </c>
      <c r="DL392" s="627"/>
      <c r="DM392" s="896">
        <f t="shared" si="422"/>
        <v>0</v>
      </c>
      <c r="DN392" s="627"/>
      <c r="DO392" s="627">
        <f t="shared" si="423"/>
        <v>0</v>
      </c>
      <c r="DP392" s="627"/>
      <c r="DQ392" s="627">
        <f t="shared" si="424"/>
        <v>0</v>
      </c>
      <c r="DR392" s="639"/>
      <c r="DS392" s="274"/>
      <c r="DT392" s="747">
        <f t="shared" si="425"/>
        <v>0</v>
      </c>
      <c r="DU392" s="748"/>
      <c r="DV392" s="639" t="str">
        <f>IF(DT392=0,"",IF(SUM($DT$359:DT392)=1,DX392,IF($DT$415&gt;SUM($DT$359:DT392),_xlfn.CONCAT(", ",DX392),IF($DT$415=SUM($DT$359:DT392),_xlfn.CONCAT(" y ",DX392,".")))))</f>
        <v/>
      </c>
      <c r="DW392" s="641" t="str">
        <f>IF(DU392=0,"", IF(SUM($AN392:DU$519)=1,DX392, IF($AN$526&gt;SUM($AN392:DU$519),_xlfn.CONCAT(", ",DX392), IF($AN$526=SUM($AN392:DU$519),_xlfn.CONCAT(" y ",DX392,".")))))</f>
        <v/>
      </c>
      <c r="DX392" s="639">
        <f t="shared" si="426"/>
        <v>33</v>
      </c>
      <c r="DY392" s="641"/>
      <c r="EX392" s="112">
        <f t="shared" si="427"/>
        <v>33</v>
      </c>
      <c r="EY392" s="98">
        <f t="shared" si="362"/>
        <v>0</v>
      </c>
      <c r="EZ392" s="98">
        <f t="shared" si="363"/>
        <v>0</v>
      </c>
      <c r="FA392" s="98">
        <f t="shared" si="364"/>
        <v>0</v>
      </c>
      <c r="FB392" s="98">
        <f t="shared" si="365"/>
        <v>0</v>
      </c>
      <c r="FC392" s="98">
        <f t="shared" si="366"/>
        <v>0</v>
      </c>
      <c r="FD392" s="98">
        <f t="shared" si="367"/>
        <v>0</v>
      </c>
      <c r="FE392" s="98">
        <f t="shared" si="368"/>
        <v>0</v>
      </c>
      <c r="FF392" s="98">
        <f t="shared" si="369"/>
        <v>0</v>
      </c>
      <c r="FG392" s="98">
        <f t="shared" si="370"/>
        <v>0</v>
      </c>
      <c r="FH392" s="98">
        <f t="shared" si="371"/>
        <v>0</v>
      </c>
      <c r="FI392" s="98">
        <f t="shared" si="372"/>
        <v>0</v>
      </c>
      <c r="FJ392" s="98">
        <f t="shared" si="373"/>
        <v>0</v>
      </c>
      <c r="FK392" s="98">
        <f t="shared" si="374"/>
        <v>0</v>
      </c>
      <c r="FL392" s="98">
        <f t="shared" si="375"/>
        <v>0</v>
      </c>
      <c r="FM392" s="98">
        <f t="shared" si="376"/>
        <v>0</v>
      </c>
      <c r="FN392" s="98">
        <f t="shared" si="377"/>
        <v>0</v>
      </c>
      <c r="FO392" s="98">
        <f t="shared" si="378"/>
        <v>0</v>
      </c>
      <c r="FP392" s="98">
        <f t="shared" si="379"/>
        <v>0</v>
      </c>
      <c r="FQ392" s="98">
        <f t="shared" si="380"/>
        <v>0</v>
      </c>
      <c r="FR392" s="98">
        <f t="shared" si="381"/>
        <v>0</v>
      </c>
      <c r="FS392" s="98">
        <f t="shared" si="382"/>
        <v>0</v>
      </c>
      <c r="FX392" s="627">
        <f t="shared" si="383"/>
        <v>0</v>
      </c>
      <c r="FY392" s="627"/>
    </row>
    <row r="393" spans="1:181" s="72" customFormat="1" ht="15" customHeight="1">
      <c r="A393" s="131"/>
      <c r="B393" s="53"/>
      <c r="C393" s="82" t="s">
        <v>99</v>
      </c>
      <c r="D393" s="792" t="str">
        <f>IF(CNGE_2026_M3_Secc1!$AH$40=CNGE_2026_M3_Secc1!$AJ$40,"",IF(CNGE_2026_M3_Secc1!D93="","",CNGE_2026_M3_Secc1!D93))</f>
        <v/>
      </c>
      <c r="E393" s="793"/>
      <c r="F393" s="793"/>
      <c r="G393" s="793"/>
      <c r="H393" s="793"/>
      <c r="I393" s="794"/>
      <c r="J393" s="433"/>
      <c r="K393" s="433"/>
      <c r="L393" s="433"/>
      <c r="M393" s="433"/>
      <c r="N393" s="433"/>
      <c r="O393" s="433"/>
      <c r="P393" s="433"/>
      <c r="Q393" s="433"/>
      <c r="R393" s="433"/>
      <c r="S393" s="433"/>
      <c r="T393" s="433"/>
      <c r="U393" s="433"/>
      <c r="V393" s="433"/>
      <c r="W393" s="433"/>
      <c r="X393" s="433"/>
      <c r="Y393" s="433"/>
      <c r="Z393" s="433"/>
      <c r="AA393" s="433"/>
      <c r="AB393" s="433"/>
      <c r="AC393" s="432"/>
      <c r="AD393" s="432"/>
      <c r="AE393" s="12"/>
      <c r="AF393" s="122"/>
      <c r="AH393" s="627">
        <f t="shared" si="385"/>
        <v>0</v>
      </c>
      <c r="AI393" s="627"/>
      <c r="AJ393" s="627">
        <f t="shared" si="386"/>
        <v>0</v>
      </c>
      <c r="AK393" s="627"/>
      <c r="AL393" s="627">
        <f t="shared" si="387"/>
        <v>0</v>
      </c>
      <c r="AM393" s="627"/>
      <c r="AN393" s="627">
        <f t="shared" si="388"/>
        <v>0</v>
      </c>
      <c r="AO393" s="639"/>
      <c r="AP393" s="274"/>
      <c r="AQ393" s="641">
        <f t="shared" si="389"/>
        <v>0</v>
      </c>
      <c r="AR393" s="627"/>
      <c r="AS393" s="627">
        <f t="shared" si="390"/>
        <v>0</v>
      </c>
      <c r="AT393" s="627"/>
      <c r="AU393" s="627">
        <f t="shared" si="391"/>
        <v>0</v>
      </c>
      <c r="AV393" s="627"/>
      <c r="AW393" s="627">
        <f t="shared" si="392"/>
        <v>0</v>
      </c>
      <c r="AX393" s="639"/>
      <c r="AY393" s="274"/>
      <c r="AZ393" s="896">
        <f t="shared" si="393"/>
        <v>0</v>
      </c>
      <c r="BA393" s="627"/>
      <c r="BB393" s="627">
        <f t="shared" si="394"/>
        <v>0</v>
      </c>
      <c r="BC393" s="627"/>
      <c r="BD393" s="627">
        <f t="shared" si="395"/>
        <v>0</v>
      </c>
      <c r="BE393" s="627"/>
      <c r="BF393" s="627">
        <f t="shared" si="396"/>
        <v>0</v>
      </c>
      <c r="BG393" s="639"/>
      <c r="BH393" s="274"/>
      <c r="BI393" s="627">
        <f t="shared" si="397"/>
        <v>0</v>
      </c>
      <c r="BJ393" s="627"/>
      <c r="BK393" s="627">
        <f t="shared" si="398"/>
        <v>0</v>
      </c>
      <c r="BL393" s="627"/>
      <c r="BM393" s="627">
        <f t="shared" si="399"/>
        <v>0</v>
      </c>
      <c r="BN393" s="627"/>
      <c r="BO393" s="627">
        <f t="shared" si="400"/>
        <v>0</v>
      </c>
      <c r="BP393" s="639"/>
      <c r="BQ393" s="274"/>
      <c r="BR393" s="896">
        <f t="shared" si="401"/>
        <v>0</v>
      </c>
      <c r="BS393" s="627"/>
      <c r="BT393" s="627">
        <f t="shared" si="402"/>
        <v>0</v>
      </c>
      <c r="BU393" s="627"/>
      <c r="BV393" s="627">
        <f t="shared" si="403"/>
        <v>0</v>
      </c>
      <c r="BW393" s="627"/>
      <c r="BX393" s="627">
        <f t="shared" si="404"/>
        <v>0</v>
      </c>
      <c r="BY393" s="639"/>
      <c r="BZ393" s="274"/>
      <c r="CA393" s="627">
        <f t="shared" si="405"/>
        <v>0</v>
      </c>
      <c r="CB393" s="627"/>
      <c r="CC393" s="627">
        <f t="shared" si="406"/>
        <v>0</v>
      </c>
      <c r="CD393" s="627"/>
      <c r="CE393" s="627">
        <f t="shared" si="407"/>
        <v>0</v>
      </c>
      <c r="CF393" s="627"/>
      <c r="CG393" s="627">
        <f t="shared" si="408"/>
        <v>0</v>
      </c>
      <c r="CH393" s="639"/>
      <c r="CI393" s="274"/>
      <c r="CJ393" s="627">
        <f t="shared" si="409"/>
        <v>0</v>
      </c>
      <c r="CK393" s="627"/>
      <c r="CL393" s="627">
        <f t="shared" si="410"/>
        <v>0</v>
      </c>
      <c r="CM393" s="627"/>
      <c r="CN393" s="627">
        <f t="shared" si="411"/>
        <v>0</v>
      </c>
      <c r="CO393" s="627"/>
      <c r="CP393" s="627">
        <f t="shared" si="412"/>
        <v>0</v>
      </c>
      <c r="CQ393" s="639"/>
      <c r="CR393" s="274"/>
      <c r="CS393" s="627">
        <f t="shared" si="413"/>
        <v>0</v>
      </c>
      <c r="CT393" s="627"/>
      <c r="CU393" s="627">
        <f t="shared" si="414"/>
        <v>0</v>
      </c>
      <c r="CV393" s="627"/>
      <c r="CW393" s="627">
        <f t="shared" si="415"/>
        <v>0</v>
      </c>
      <c r="CX393" s="627"/>
      <c r="CY393" s="627">
        <f t="shared" si="416"/>
        <v>0</v>
      </c>
      <c r="CZ393" s="639"/>
      <c r="DA393" s="274"/>
      <c r="DB393" s="627">
        <f t="shared" si="417"/>
        <v>0</v>
      </c>
      <c r="DC393" s="627"/>
      <c r="DD393" s="627">
        <f t="shared" si="418"/>
        <v>0</v>
      </c>
      <c r="DE393" s="627"/>
      <c r="DF393" s="627">
        <f t="shared" si="419"/>
        <v>0</v>
      </c>
      <c r="DG393" s="627"/>
      <c r="DH393" s="627">
        <f t="shared" si="420"/>
        <v>0</v>
      </c>
      <c r="DI393" s="639"/>
      <c r="DJ393" s="274"/>
      <c r="DK393" s="627">
        <f t="shared" si="421"/>
        <v>0</v>
      </c>
      <c r="DL393" s="627"/>
      <c r="DM393" s="896">
        <f t="shared" si="422"/>
        <v>0</v>
      </c>
      <c r="DN393" s="627"/>
      <c r="DO393" s="627">
        <f t="shared" si="423"/>
        <v>0</v>
      </c>
      <c r="DP393" s="627"/>
      <c r="DQ393" s="627">
        <f t="shared" si="424"/>
        <v>0</v>
      </c>
      <c r="DR393" s="639"/>
      <c r="DS393" s="274"/>
      <c r="DT393" s="747">
        <f t="shared" si="425"/>
        <v>0</v>
      </c>
      <c r="DU393" s="748"/>
      <c r="DV393" s="639" t="str">
        <f>IF(DT393=0,"",IF(SUM($DT$359:DT393)=1,DX393,IF($DT$415&gt;SUM($DT$359:DT393),_xlfn.CONCAT(", ",DX393),IF($DT$415=SUM($DT$359:DT393),_xlfn.CONCAT(" y ",DX393,".")))))</f>
        <v/>
      </c>
      <c r="DW393" s="641" t="str">
        <f>IF(DU393=0,"", IF(SUM($AN393:DU$519)=1,DX393, IF($AN$526&gt;SUM($AN393:DU$519),_xlfn.CONCAT(", ",DX393), IF($AN$526=SUM($AN393:DU$519),_xlfn.CONCAT(" y ",DX393,".")))))</f>
        <v/>
      </c>
      <c r="DX393" s="639">
        <f t="shared" si="426"/>
        <v>34</v>
      </c>
      <c r="DY393" s="641"/>
      <c r="EX393" s="112">
        <f t="shared" si="427"/>
        <v>34</v>
      </c>
      <c r="EY393" s="98">
        <f t="shared" si="362"/>
        <v>0</v>
      </c>
      <c r="EZ393" s="98">
        <f t="shared" si="363"/>
        <v>0</v>
      </c>
      <c r="FA393" s="98">
        <f t="shared" si="364"/>
        <v>0</v>
      </c>
      <c r="FB393" s="98">
        <f t="shared" si="365"/>
        <v>0</v>
      </c>
      <c r="FC393" s="98">
        <f t="shared" si="366"/>
        <v>0</v>
      </c>
      <c r="FD393" s="98">
        <f t="shared" si="367"/>
        <v>0</v>
      </c>
      <c r="FE393" s="98">
        <f t="shared" si="368"/>
        <v>0</v>
      </c>
      <c r="FF393" s="98">
        <f t="shared" si="369"/>
        <v>0</v>
      </c>
      <c r="FG393" s="98">
        <f t="shared" si="370"/>
        <v>0</v>
      </c>
      <c r="FH393" s="98">
        <f t="shared" si="371"/>
        <v>0</v>
      </c>
      <c r="FI393" s="98">
        <f t="shared" si="372"/>
        <v>0</v>
      </c>
      <c r="FJ393" s="98">
        <f t="shared" si="373"/>
        <v>0</v>
      </c>
      <c r="FK393" s="98">
        <f t="shared" si="374"/>
        <v>0</v>
      </c>
      <c r="FL393" s="98">
        <f t="shared" si="375"/>
        <v>0</v>
      </c>
      <c r="FM393" s="98">
        <f t="shared" si="376"/>
        <v>0</v>
      </c>
      <c r="FN393" s="98">
        <f t="shared" si="377"/>
        <v>0</v>
      </c>
      <c r="FO393" s="98">
        <f t="shared" si="378"/>
        <v>0</v>
      </c>
      <c r="FP393" s="98">
        <f t="shared" si="379"/>
        <v>0</v>
      </c>
      <c r="FQ393" s="98">
        <f t="shared" si="380"/>
        <v>0</v>
      </c>
      <c r="FR393" s="98">
        <f t="shared" si="381"/>
        <v>0</v>
      </c>
      <c r="FS393" s="98">
        <f t="shared" si="382"/>
        <v>0</v>
      </c>
      <c r="FX393" s="627">
        <f t="shared" si="383"/>
        <v>0</v>
      </c>
      <c r="FY393" s="627"/>
    </row>
    <row r="394" spans="1:181" s="72" customFormat="1" ht="15" customHeight="1">
      <c r="A394" s="131"/>
      <c r="B394" s="53"/>
      <c r="C394" s="82" t="s">
        <v>100</v>
      </c>
      <c r="D394" s="792" t="str">
        <f>IF(CNGE_2026_M3_Secc1!$AH$40=CNGE_2026_M3_Secc1!$AJ$40,"",IF(CNGE_2026_M3_Secc1!D94="","",CNGE_2026_M3_Secc1!D94))</f>
        <v/>
      </c>
      <c r="E394" s="793"/>
      <c r="F394" s="793"/>
      <c r="G394" s="793"/>
      <c r="H394" s="793"/>
      <c r="I394" s="794"/>
      <c r="J394" s="433"/>
      <c r="K394" s="433"/>
      <c r="L394" s="433"/>
      <c r="M394" s="433"/>
      <c r="N394" s="433"/>
      <c r="O394" s="433"/>
      <c r="P394" s="433"/>
      <c r="Q394" s="433"/>
      <c r="R394" s="433"/>
      <c r="S394" s="433"/>
      <c r="T394" s="433"/>
      <c r="U394" s="433"/>
      <c r="V394" s="433"/>
      <c r="W394" s="433"/>
      <c r="X394" s="433"/>
      <c r="Y394" s="433"/>
      <c r="Z394" s="433"/>
      <c r="AA394" s="433"/>
      <c r="AB394" s="433"/>
      <c r="AC394" s="432"/>
      <c r="AD394" s="432"/>
      <c r="AE394" s="12"/>
      <c r="AF394" s="122"/>
      <c r="AH394" s="627">
        <f t="shared" si="385"/>
        <v>0</v>
      </c>
      <c r="AI394" s="627"/>
      <c r="AJ394" s="627">
        <f t="shared" si="386"/>
        <v>0</v>
      </c>
      <c r="AK394" s="627"/>
      <c r="AL394" s="627">
        <f t="shared" si="387"/>
        <v>0</v>
      </c>
      <c r="AM394" s="627"/>
      <c r="AN394" s="627">
        <f t="shared" si="388"/>
        <v>0</v>
      </c>
      <c r="AO394" s="639"/>
      <c r="AP394" s="274"/>
      <c r="AQ394" s="641">
        <f t="shared" si="389"/>
        <v>0</v>
      </c>
      <c r="AR394" s="627"/>
      <c r="AS394" s="627">
        <f t="shared" si="390"/>
        <v>0</v>
      </c>
      <c r="AT394" s="627"/>
      <c r="AU394" s="627">
        <f t="shared" si="391"/>
        <v>0</v>
      </c>
      <c r="AV394" s="627"/>
      <c r="AW394" s="627">
        <f t="shared" si="392"/>
        <v>0</v>
      </c>
      <c r="AX394" s="639"/>
      <c r="AY394" s="274"/>
      <c r="AZ394" s="896">
        <f t="shared" si="393"/>
        <v>0</v>
      </c>
      <c r="BA394" s="627"/>
      <c r="BB394" s="627">
        <f t="shared" si="394"/>
        <v>0</v>
      </c>
      <c r="BC394" s="627"/>
      <c r="BD394" s="627">
        <f t="shared" si="395"/>
        <v>0</v>
      </c>
      <c r="BE394" s="627"/>
      <c r="BF394" s="627">
        <f t="shared" si="396"/>
        <v>0</v>
      </c>
      <c r="BG394" s="639"/>
      <c r="BH394" s="274"/>
      <c r="BI394" s="627">
        <f t="shared" si="397"/>
        <v>0</v>
      </c>
      <c r="BJ394" s="627"/>
      <c r="BK394" s="627">
        <f t="shared" si="398"/>
        <v>0</v>
      </c>
      <c r="BL394" s="627"/>
      <c r="BM394" s="627">
        <f t="shared" si="399"/>
        <v>0</v>
      </c>
      <c r="BN394" s="627"/>
      <c r="BO394" s="627">
        <f t="shared" si="400"/>
        <v>0</v>
      </c>
      <c r="BP394" s="639"/>
      <c r="BQ394" s="274"/>
      <c r="BR394" s="896">
        <f t="shared" si="401"/>
        <v>0</v>
      </c>
      <c r="BS394" s="627"/>
      <c r="BT394" s="627">
        <f t="shared" si="402"/>
        <v>0</v>
      </c>
      <c r="BU394" s="627"/>
      <c r="BV394" s="627">
        <f t="shared" si="403"/>
        <v>0</v>
      </c>
      <c r="BW394" s="627"/>
      <c r="BX394" s="627">
        <f t="shared" si="404"/>
        <v>0</v>
      </c>
      <c r="BY394" s="639"/>
      <c r="BZ394" s="274"/>
      <c r="CA394" s="627">
        <f t="shared" si="405"/>
        <v>0</v>
      </c>
      <c r="CB394" s="627"/>
      <c r="CC394" s="627">
        <f t="shared" si="406"/>
        <v>0</v>
      </c>
      <c r="CD394" s="627"/>
      <c r="CE394" s="627">
        <f t="shared" si="407"/>
        <v>0</v>
      </c>
      <c r="CF394" s="627"/>
      <c r="CG394" s="627">
        <f t="shared" si="408"/>
        <v>0</v>
      </c>
      <c r="CH394" s="639"/>
      <c r="CI394" s="274"/>
      <c r="CJ394" s="627">
        <f t="shared" si="409"/>
        <v>0</v>
      </c>
      <c r="CK394" s="627"/>
      <c r="CL394" s="627">
        <f t="shared" si="410"/>
        <v>0</v>
      </c>
      <c r="CM394" s="627"/>
      <c r="CN394" s="627">
        <f t="shared" si="411"/>
        <v>0</v>
      </c>
      <c r="CO394" s="627"/>
      <c r="CP394" s="627">
        <f t="shared" si="412"/>
        <v>0</v>
      </c>
      <c r="CQ394" s="639"/>
      <c r="CR394" s="274"/>
      <c r="CS394" s="627">
        <f t="shared" si="413"/>
        <v>0</v>
      </c>
      <c r="CT394" s="627"/>
      <c r="CU394" s="627">
        <f t="shared" si="414"/>
        <v>0</v>
      </c>
      <c r="CV394" s="627"/>
      <c r="CW394" s="627">
        <f t="shared" si="415"/>
        <v>0</v>
      </c>
      <c r="CX394" s="627"/>
      <c r="CY394" s="627">
        <f t="shared" si="416"/>
        <v>0</v>
      </c>
      <c r="CZ394" s="639"/>
      <c r="DA394" s="274"/>
      <c r="DB394" s="627">
        <f t="shared" si="417"/>
        <v>0</v>
      </c>
      <c r="DC394" s="627"/>
      <c r="DD394" s="627">
        <f t="shared" si="418"/>
        <v>0</v>
      </c>
      <c r="DE394" s="627"/>
      <c r="DF394" s="627">
        <f t="shared" si="419"/>
        <v>0</v>
      </c>
      <c r="DG394" s="627"/>
      <c r="DH394" s="627">
        <f t="shared" si="420"/>
        <v>0</v>
      </c>
      <c r="DI394" s="639"/>
      <c r="DJ394" s="274"/>
      <c r="DK394" s="627">
        <f t="shared" si="421"/>
        <v>0</v>
      </c>
      <c r="DL394" s="627"/>
      <c r="DM394" s="896">
        <f t="shared" si="422"/>
        <v>0</v>
      </c>
      <c r="DN394" s="627"/>
      <c r="DO394" s="627">
        <f t="shared" si="423"/>
        <v>0</v>
      </c>
      <c r="DP394" s="627"/>
      <c r="DQ394" s="627">
        <f t="shared" si="424"/>
        <v>0</v>
      </c>
      <c r="DR394" s="639"/>
      <c r="DS394" s="274"/>
      <c r="DT394" s="747">
        <f t="shared" si="425"/>
        <v>0</v>
      </c>
      <c r="DU394" s="748"/>
      <c r="DV394" s="639" t="str">
        <f>IF(DT394=0,"",IF(SUM($DT$359:DT394)=1,DX394,IF($DT$415&gt;SUM($DT$359:DT394),_xlfn.CONCAT(", ",DX394),IF($DT$415=SUM($DT$359:DT394),_xlfn.CONCAT(" y ",DX394,".")))))</f>
        <v/>
      </c>
      <c r="DW394" s="641" t="str">
        <f>IF(DU394=0,"", IF(SUM($AN394:DU$519)=1,DX394, IF($AN$526&gt;SUM($AN394:DU$519),_xlfn.CONCAT(", ",DX394), IF($AN$526=SUM($AN394:DU$519),_xlfn.CONCAT(" y ",DX394,".")))))</f>
        <v/>
      </c>
      <c r="DX394" s="639">
        <f t="shared" si="426"/>
        <v>35</v>
      </c>
      <c r="DY394" s="641"/>
      <c r="EX394" s="112">
        <f t="shared" si="427"/>
        <v>35</v>
      </c>
      <c r="EY394" s="98">
        <f t="shared" si="362"/>
        <v>0</v>
      </c>
      <c r="EZ394" s="98">
        <f t="shared" si="363"/>
        <v>0</v>
      </c>
      <c r="FA394" s="98">
        <f t="shared" si="364"/>
        <v>0</v>
      </c>
      <c r="FB394" s="98">
        <f t="shared" si="365"/>
        <v>0</v>
      </c>
      <c r="FC394" s="98">
        <f t="shared" si="366"/>
        <v>0</v>
      </c>
      <c r="FD394" s="98">
        <f t="shared" si="367"/>
        <v>0</v>
      </c>
      <c r="FE394" s="98">
        <f t="shared" si="368"/>
        <v>0</v>
      </c>
      <c r="FF394" s="98">
        <f t="shared" si="369"/>
        <v>0</v>
      </c>
      <c r="FG394" s="98">
        <f t="shared" si="370"/>
        <v>0</v>
      </c>
      <c r="FH394" s="98">
        <f t="shared" si="371"/>
        <v>0</v>
      </c>
      <c r="FI394" s="98">
        <f t="shared" si="372"/>
        <v>0</v>
      </c>
      <c r="FJ394" s="98">
        <f t="shared" si="373"/>
        <v>0</v>
      </c>
      <c r="FK394" s="98">
        <f t="shared" si="374"/>
        <v>0</v>
      </c>
      <c r="FL394" s="98">
        <f t="shared" si="375"/>
        <v>0</v>
      </c>
      <c r="FM394" s="98">
        <f t="shared" si="376"/>
        <v>0</v>
      </c>
      <c r="FN394" s="98">
        <f t="shared" si="377"/>
        <v>0</v>
      </c>
      <c r="FO394" s="98">
        <f t="shared" si="378"/>
        <v>0</v>
      </c>
      <c r="FP394" s="98">
        <f t="shared" si="379"/>
        <v>0</v>
      </c>
      <c r="FQ394" s="98">
        <f t="shared" si="380"/>
        <v>0</v>
      </c>
      <c r="FR394" s="98">
        <f t="shared" si="381"/>
        <v>0</v>
      </c>
      <c r="FS394" s="98">
        <f t="shared" si="382"/>
        <v>0</v>
      </c>
      <c r="FX394" s="627">
        <f t="shared" si="383"/>
        <v>0</v>
      </c>
      <c r="FY394" s="627"/>
    </row>
    <row r="395" spans="1:181" s="72" customFormat="1" ht="15" customHeight="1">
      <c r="A395" s="131"/>
      <c r="B395" s="53"/>
      <c r="C395" s="82" t="s">
        <v>116</v>
      </c>
      <c r="D395" s="792" t="str">
        <f>IF(CNGE_2026_M3_Secc1!$AH$40=CNGE_2026_M3_Secc1!$AJ$40,"",IF(CNGE_2026_M3_Secc1!D95="","",CNGE_2026_M3_Secc1!D95))</f>
        <v/>
      </c>
      <c r="E395" s="793"/>
      <c r="F395" s="793"/>
      <c r="G395" s="793"/>
      <c r="H395" s="793"/>
      <c r="I395" s="794"/>
      <c r="J395" s="433"/>
      <c r="K395" s="433"/>
      <c r="L395" s="433"/>
      <c r="M395" s="433"/>
      <c r="N395" s="433"/>
      <c r="O395" s="433"/>
      <c r="P395" s="433"/>
      <c r="Q395" s="433"/>
      <c r="R395" s="433"/>
      <c r="S395" s="433"/>
      <c r="T395" s="433"/>
      <c r="U395" s="433"/>
      <c r="V395" s="433"/>
      <c r="W395" s="433"/>
      <c r="X395" s="433"/>
      <c r="Y395" s="433"/>
      <c r="Z395" s="433"/>
      <c r="AA395" s="433"/>
      <c r="AB395" s="433"/>
      <c r="AC395" s="432"/>
      <c r="AD395" s="432"/>
      <c r="AE395" s="12"/>
      <c r="AF395" s="122"/>
      <c r="AH395" s="627">
        <f t="shared" si="385"/>
        <v>0</v>
      </c>
      <c r="AI395" s="627"/>
      <c r="AJ395" s="627">
        <f t="shared" si="386"/>
        <v>0</v>
      </c>
      <c r="AK395" s="627"/>
      <c r="AL395" s="627">
        <f t="shared" si="387"/>
        <v>0</v>
      </c>
      <c r="AM395" s="627"/>
      <c r="AN395" s="627">
        <f t="shared" si="388"/>
        <v>0</v>
      </c>
      <c r="AO395" s="639"/>
      <c r="AP395" s="274"/>
      <c r="AQ395" s="641">
        <f t="shared" si="389"/>
        <v>0</v>
      </c>
      <c r="AR395" s="627"/>
      <c r="AS395" s="627">
        <f t="shared" si="390"/>
        <v>0</v>
      </c>
      <c r="AT395" s="627"/>
      <c r="AU395" s="627">
        <f t="shared" si="391"/>
        <v>0</v>
      </c>
      <c r="AV395" s="627"/>
      <c r="AW395" s="627">
        <f t="shared" si="392"/>
        <v>0</v>
      </c>
      <c r="AX395" s="639"/>
      <c r="AY395" s="274"/>
      <c r="AZ395" s="896">
        <f t="shared" si="393"/>
        <v>0</v>
      </c>
      <c r="BA395" s="627"/>
      <c r="BB395" s="627">
        <f t="shared" si="394"/>
        <v>0</v>
      </c>
      <c r="BC395" s="627"/>
      <c r="BD395" s="627">
        <f t="shared" si="395"/>
        <v>0</v>
      </c>
      <c r="BE395" s="627"/>
      <c r="BF395" s="627">
        <f t="shared" si="396"/>
        <v>0</v>
      </c>
      <c r="BG395" s="639"/>
      <c r="BH395" s="274"/>
      <c r="BI395" s="627">
        <f t="shared" si="397"/>
        <v>0</v>
      </c>
      <c r="BJ395" s="627"/>
      <c r="BK395" s="627">
        <f t="shared" si="398"/>
        <v>0</v>
      </c>
      <c r="BL395" s="627"/>
      <c r="BM395" s="627">
        <f t="shared" si="399"/>
        <v>0</v>
      </c>
      <c r="BN395" s="627"/>
      <c r="BO395" s="627">
        <f t="shared" si="400"/>
        <v>0</v>
      </c>
      <c r="BP395" s="639"/>
      <c r="BQ395" s="274"/>
      <c r="BR395" s="896">
        <f t="shared" si="401"/>
        <v>0</v>
      </c>
      <c r="BS395" s="627"/>
      <c r="BT395" s="627">
        <f t="shared" si="402"/>
        <v>0</v>
      </c>
      <c r="BU395" s="627"/>
      <c r="BV395" s="627">
        <f t="shared" si="403"/>
        <v>0</v>
      </c>
      <c r="BW395" s="627"/>
      <c r="BX395" s="627">
        <f t="shared" si="404"/>
        <v>0</v>
      </c>
      <c r="BY395" s="639"/>
      <c r="BZ395" s="274"/>
      <c r="CA395" s="627">
        <f t="shared" si="405"/>
        <v>0</v>
      </c>
      <c r="CB395" s="627"/>
      <c r="CC395" s="627">
        <f t="shared" si="406"/>
        <v>0</v>
      </c>
      <c r="CD395" s="627"/>
      <c r="CE395" s="627">
        <f t="shared" si="407"/>
        <v>0</v>
      </c>
      <c r="CF395" s="627"/>
      <c r="CG395" s="627">
        <f t="shared" si="408"/>
        <v>0</v>
      </c>
      <c r="CH395" s="639"/>
      <c r="CI395" s="274"/>
      <c r="CJ395" s="627">
        <f t="shared" si="409"/>
        <v>0</v>
      </c>
      <c r="CK395" s="627"/>
      <c r="CL395" s="627">
        <f t="shared" si="410"/>
        <v>0</v>
      </c>
      <c r="CM395" s="627"/>
      <c r="CN395" s="627">
        <f t="shared" si="411"/>
        <v>0</v>
      </c>
      <c r="CO395" s="627"/>
      <c r="CP395" s="627">
        <f t="shared" si="412"/>
        <v>0</v>
      </c>
      <c r="CQ395" s="639"/>
      <c r="CR395" s="274"/>
      <c r="CS395" s="627">
        <f t="shared" si="413"/>
        <v>0</v>
      </c>
      <c r="CT395" s="627"/>
      <c r="CU395" s="627">
        <f t="shared" si="414"/>
        <v>0</v>
      </c>
      <c r="CV395" s="627"/>
      <c r="CW395" s="627">
        <f t="shared" si="415"/>
        <v>0</v>
      </c>
      <c r="CX395" s="627"/>
      <c r="CY395" s="627">
        <f t="shared" si="416"/>
        <v>0</v>
      </c>
      <c r="CZ395" s="639"/>
      <c r="DA395" s="274"/>
      <c r="DB395" s="627">
        <f t="shared" si="417"/>
        <v>0</v>
      </c>
      <c r="DC395" s="627"/>
      <c r="DD395" s="627">
        <f t="shared" si="418"/>
        <v>0</v>
      </c>
      <c r="DE395" s="627"/>
      <c r="DF395" s="627">
        <f t="shared" si="419"/>
        <v>0</v>
      </c>
      <c r="DG395" s="627"/>
      <c r="DH395" s="627">
        <f t="shared" si="420"/>
        <v>0</v>
      </c>
      <c r="DI395" s="639"/>
      <c r="DJ395" s="274"/>
      <c r="DK395" s="627">
        <f t="shared" si="421"/>
        <v>0</v>
      </c>
      <c r="DL395" s="627"/>
      <c r="DM395" s="896">
        <f t="shared" si="422"/>
        <v>0</v>
      </c>
      <c r="DN395" s="627"/>
      <c r="DO395" s="627">
        <f t="shared" si="423"/>
        <v>0</v>
      </c>
      <c r="DP395" s="627"/>
      <c r="DQ395" s="627">
        <f t="shared" si="424"/>
        <v>0</v>
      </c>
      <c r="DR395" s="639"/>
      <c r="DS395" s="274"/>
      <c r="DT395" s="747">
        <f t="shared" si="425"/>
        <v>0</v>
      </c>
      <c r="DU395" s="748"/>
      <c r="DV395" s="639" t="str">
        <f>IF(DT395=0,"",IF(SUM($DT$359:DT395)=1,DX395,IF($DT$415&gt;SUM($DT$359:DT395),_xlfn.CONCAT(", ",DX395),IF($DT$415=SUM($DT$359:DT395),_xlfn.CONCAT(" y ",DX395,".")))))</f>
        <v/>
      </c>
      <c r="DW395" s="641" t="str">
        <f>IF(DU395=0,"", IF(SUM($AN395:DU$519)=1,DX395, IF($AN$526&gt;SUM($AN395:DU$519),_xlfn.CONCAT(", ",DX395), IF($AN$526=SUM($AN395:DU$519),_xlfn.CONCAT(" y ",DX395,".")))))</f>
        <v/>
      </c>
      <c r="DX395" s="639">
        <f t="shared" si="426"/>
        <v>36</v>
      </c>
      <c r="DY395" s="641"/>
      <c r="EX395" s="112">
        <f t="shared" si="427"/>
        <v>36</v>
      </c>
      <c r="EY395" s="98">
        <f t="shared" si="362"/>
        <v>0</v>
      </c>
      <c r="EZ395" s="98">
        <f t="shared" si="363"/>
        <v>0</v>
      </c>
      <c r="FA395" s="98">
        <f t="shared" si="364"/>
        <v>0</v>
      </c>
      <c r="FB395" s="98">
        <f t="shared" si="365"/>
        <v>0</v>
      </c>
      <c r="FC395" s="98">
        <f t="shared" si="366"/>
        <v>0</v>
      </c>
      <c r="FD395" s="98">
        <f t="shared" si="367"/>
        <v>0</v>
      </c>
      <c r="FE395" s="98">
        <f t="shared" si="368"/>
        <v>0</v>
      </c>
      <c r="FF395" s="98">
        <f t="shared" si="369"/>
        <v>0</v>
      </c>
      <c r="FG395" s="98">
        <f t="shared" si="370"/>
        <v>0</v>
      </c>
      <c r="FH395" s="98">
        <f t="shared" si="371"/>
        <v>0</v>
      </c>
      <c r="FI395" s="98">
        <f t="shared" si="372"/>
        <v>0</v>
      </c>
      <c r="FJ395" s="98">
        <f t="shared" si="373"/>
        <v>0</v>
      </c>
      <c r="FK395" s="98">
        <f t="shared" si="374"/>
        <v>0</v>
      </c>
      <c r="FL395" s="98">
        <f t="shared" si="375"/>
        <v>0</v>
      </c>
      <c r="FM395" s="98">
        <f t="shared" si="376"/>
        <v>0</v>
      </c>
      <c r="FN395" s="98">
        <f t="shared" si="377"/>
        <v>0</v>
      </c>
      <c r="FO395" s="98">
        <f t="shared" si="378"/>
        <v>0</v>
      </c>
      <c r="FP395" s="98">
        <f t="shared" si="379"/>
        <v>0</v>
      </c>
      <c r="FQ395" s="98">
        <f t="shared" si="380"/>
        <v>0</v>
      </c>
      <c r="FR395" s="98">
        <f t="shared" si="381"/>
        <v>0</v>
      </c>
      <c r="FS395" s="98">
        <f t="shared" si="382"/>
        <v>0</v>
      </c>
      <c r="FX395" s="627">
        <f t="shared" si="383"/>
        <v>0</v>
      </c>
      <c r="FY395" s="627"/>
    </row>
    <row r="396" spans="1:181" s="72" customFormat="1" ht="15" customHeight="1">
      <c r="A396" s="131"/>
      <c r="B396" s="53"/>
      <c r="C396" s="82" t="s">
        <v>117</v>
      </c>
      <c r="D396" s="792" t="str">
        <f>IF(CNGE_2026_M3_Secc1!$AH$40=CNGE_2026_M3_Secc1!$AJ$40,"",IF(CNGE_2026_M3_Secc1!D96="","",CNGE_2026_M3_Secc1!D96))</f>
        <v/>
      </c>
      <c r="E396" s="793"/>
      <c r="F396" s="793"/>
      <c r="G396" s="793"/>
      <c r="H396" s="793"/>
      <c r="I396" s="794"/>
      <c r="J396" s="433"/>
      <c r="K396" s="433"/>
      <c r="L396" s="433"/>
      <c r="M396" s="433"/>
      <c r="N396" s="433"/>
      <c r="O396" s="433"/>
      <c r="P396" s="433"/>
      <c r="Q396" s="433"/>
      <c r="R396" s="433"/>
      <c r="S396" s="433"/>
      <c r="T396" s="433"/>
      <c r="U396" s="433"/>
      <c r="V396" s="433"/>
      <c r="W396" s="433"/>
      <c r="X396" s="433"/>
      <c r="Y396" s="433"/>
      <c r="Z396" s="433"/>
      <c r="AA396" s="433"/>
      <c r="AB396" s="433"/>
      <c r="AC396" s="432"/>
      <c r="AD396" s="432"/>
      <c r="AE396" s="12"/>
      <c r="AF396" s="122"/>
      <c r="AH396" s="627">
        <f t="shared" si="385"/>
        <v>0</v>
      </c>
      <c r="AI396" s="627"/>
      <c r="AJ396" s="627">
        <f t="shared" si="386"/>
        <v>0</v>
      </c>
      <c r="AK396" s="627"/>
      <c r="AL396" s="627">
        <f t="shared" si="387"/>
        <v>0</v>
      </c>
      <c r="AM396" s="627"/>
      <c r="AN396" s="627">
        <f t="shared" si="388"/>
        <v>0</v>
      </c>
      <c r="AO396" s="639"/>
      <c r="AP396" s="274"/>
      <c r="AQ396" s="641">
        <f t="shared" si="389"/>
        <v>0</v>
      </c>
      <c r="AR396" s="627"/>
      <c r="AS396" s="627">
        <f t="shared" si="390"/>
        <v>0</v>
      </c>
      <c r="AT396" s="627"/>
      <c r="AU396" s="627">
        <f t="shared" si="391"/>
        <v>0</v>
      </c>
      <c r="AV396" s="627"/>
      <c r="AW396" s="627">
        <f t="shared" si="392"/>
        <v>0</v>
      </c>
      <c r="AX396" s="639"/>
      <c r="AY396" s="274"/>
      <c r="AZ396" s="896">
        <f t="shared" si="393"/>
        <v>0</v>
      </c>
      <c r="BA396" s="627"/>
      <c r="BB396" s="627">
        <f t="shared" si="394"/>
        <v>0</v>
      </c>
      <c r="BC396" s="627"/>
      <c r="BD396" s="627">
        <f t="shared" si="395"/>
        <v>0</v>
      </c>
      <c r="BE396" s="627"/>
      <c r="BF396" s="627">
        <f t="shared" si="396"/>
        <v>0</v>
      </c>
      <c r="BG396" s="639"/>
      <c r="BH396" s="274"/>
      <c r="BI396" s="627">
        <f t="shared" si="397"/>
        <v>0</v>
      </c>
      <c r="BJ396" s="627"/>
      <c r="BK396" s="627">
        <f t="shared" si="398"/>
        <v>0</v>
      </c>
      <c r="BL396" s="627"/>
      <c r="BM396" s="627">
        <f t="shared" si="399"/>
        <v>0</v>
      </c>
      <c r="BN396" s="627"/>
      <c r="BO396" s="627">
        <f t="shared" si="400"/>
        <v>0</v>
      </c>
      <c r="BP396" s="639"/>
      <c r="BQ396" s="274"/>
      <c r="BR396" s="896">
        <f t="shared" si="401"/>
        <v>0</v>
      </c>
      <c r="BS396" s="627"/>
      <c r="BT396" s="627">
        <f t="shared" si="402"/>
        <v>0</v>
      </c>
      <c r="BU396" s="627"/>
      <c r="BV396" s="627">
        <f t="shared" si="403"/>
        <v>0</v>
      </c>
      <c r="BW396" s="627"/>
      <c r="BX396" s="627">
        <f t="shared" si="404"/>
        <v>0</v>
      </c>
      <c r="BY396" s="639"/>
      <c r="BZ396" s="274"/>
      <c r="CA396" s="627">
        <f t="shared" si="405"/>
        <v>0</v>
      </c>
      <c r="CB396" s="627"/>
      <c r="CC396" s="627">
        <f t="shared" si="406"/>
        <v>0</v>
      </c>
      <c r="CD396" s="627"/>
      <c r="CE396" s="627">
        <f t="shared" si="407"/>
        <v>0</v>
      </c>
      <c r="CF396" s="627"/>
      <c r="CG396" s="627">
        <f t="shared" si="408"/>
        <v>0</v>
      </c>
      <c r="CH396" s="639"/>
      <c r="CI396" s="274"/>
      <c r="CJ396" s="627">
        <f t="shared" si="409"/>
        <v>0</v>
      </c>
      <c r="CK396" s="627"/>
      <c r="CL396" s="627">
        <f t="shared" si="410"/>
        <v>0</v>
      </c>
      <c r="CM396" s="627"/>
      <c r="CN396" s="627">
        <f t="shared" si="411"/>
        <v>0</v>
      </c>
      <c r="CO396" s="627"/>
      <c r="CP396" s="627">
        <f t="shared" si="412"/>
        <v>0</v>
      </c>
      <c r="CQ396" s="639"/>
      <c r="CR396" s="274"/>
      <c r="CS396" s="627">
        <f t="shared" si="413"/>
        <v>0</v>
      </c>
      <c r="CT396" s="627"/>
      <c r="CU396" s="627">
        <f t="shared" si="414"/>
        <v>0</v>
      </c>
      <c r="CV396" s="627"/>
      <c r="CW396" s="627">
        <f t="shared" si="415"/>
        <v>0</v>
      </c>
      <c r="CX396" s="627"/>
      <c r="CY396" s="627">
        <f t="shared" si="416"/>
        <v>0</v>
      </c>
      <c r="CZ396" s="639"/>
      <c r="DA396" s="274"/>
      <c r="DB396" s="627">
        <f t="shared" si="417"/>
        <v>0</v>
      </c>
      <c r="DC396" s="627"/>
      <c r="DD396" s="627">
        <f t="shared" si="418"/>
        <v>0</v>
      </c>
      <c r="DE396" s="627"/>
      <c r="DF396" s="627">
        <f t="shared" si="419"/>
        <v>0</v>
      </c>
      <c r="DG396" s="627"/>
      <c r="DH396" s="627">
        <f t="shared" si="420"/>
        <v>0</v>
      </c>
      <c r="DI396" s="639"/>
      <c r="DJ396" s="274"/>
      <c r="DK396" s="627">
        <f t="shared" si="421"/>
        <v>0</v>
      </c>
      <c r="DL396" s="627"/>
      <c r="DM396" s="896">
        <f t="shared" si="422"/>
        <v>0</v>
      </c>
      <c r="DN396" s="627"/>
      <c r="DO396" s="627">
        <f t="shared" si="423"/>
        <v>0</v>
      </c>
      <c r="DP396" s="627"/>
      <c r="DQ396" s="627">
        <f t="shared" si="424"/>
        <v>0</v>
      </c>
      <c r="DR396" s="639"/>
      <c r="DS396" s="274"/>
      <c r="DT396" s="747">
        <f t="shared" si="425"/>
        <v>0</v>
      </c>
      <c r="DU396" s="748"/>
      <c r="DV396" s="639" t="str">
        <f>IF(DT396=0,"",IF(SUM($DT$359:DT396)=1,DX396,IF($DT$415&gt;SUM($DT$359:DT396),_xlfn.CONCAT(", ",DX396),IF($DT$415=SUM($DT$359:DT396),_xlfn.CONCAT(" y ",DX396,".")))))</f>
        <v/>
      </c>
      <c r="DW396" s="641" t="str">
        <f>IF(DU396=0,"", IF(SUM($AN396:DU$519)=1,DX396, IF($AN$526&gt;SUM($AN396:DU$519),_xlfn.CONCAT(", ",DX396), IF($AN$526=SUM($AN396:DU$519),_xlfn.CONCAT(" y ",DX396,".")))))</f>
        <v/>
      </c>
      <c r="DX396" s="639">
        <f t="shared" si="426"/>
        <v>37</v>
      </c>
      <c r="DY396" s="641"/>
      <c r="EX396" s="112">
        <f t="shared" si="427"/>
        <v>37</v>
      </c>
      <c r="EY396" s="98">
        <f t="shared" si="362"/>
        <v>0</v>
      </c>
      <c r="EZ396" s="98">
        <f t="shared" si="363"/>
        <v>0</v>
      </c>
      <c r="FA396" s="98">
        <f t="shared" si="364"/>
        <v>0</v>
      </c>
      <c r="FB396" s="98">
        <f t="shared" si="365"/>
        <v>0</v>
      </c>
      <c r="FC396" s="98">
        <f t="shared" si="366"/>
        <v>0</v>
      </c>
      <c r="FD396" s="98">
        <f t="shared" si="367"/>
        <v>0</v>
      </c>
      <c r="FE396" s="98">
        <f t="shared" si="368"/>
        <v>0</v>
      </c>
      <c r="FF396" s="98">
        <f t="shared" si="369"/>
        <v>0</v>
      </c>
      <c r="FG396" s="98">
        <f t="shared" si="370"/>
        <v>0</v>
      </c>
      <c r="FH396" s="98">
        <f t="shared" si="371"/>
        <v>0</v>
      </c>
      <c r="FI396" s="98">
        <f t="shared" si="372"/>
        <v>0</v>
      </c>
      <c r="FJ396" s="98">
        <f t="shared" si="373"/>
        <v>0</v>
      </c>
      <c r="FK396" s="98">
        <f t="shared" si="374"/>
        <v>0</v>
      </c>
      <c r="FL396" s="98">
        <f t="shared" si="375"/>
        <v>0</v>
      </c>
      <c r="FM396" s="98">
        <f t="shared" si="376"/>
        <v>0</v>
      </c>
      <c r="FN396" s="98">
        <f t="shared" si="377"/>
        <v>0</v>
      </c>
      <c r="FO396" s="98">
        <f t="shared" si="378"/>
        <v>0</v>
      </c>
      <c r="FP396" s="98">
        <f t="shared" si="379"/>
        <v>0</v>
      </c>
      <c r="FQ396" s="98">
        <f t="shared" si="380"/>
        <v>0</v>
      </c>
      <c r="FR396" s="98">
        <f t="shared" si="381"/>
        <v>0</v>
      </c>
      <c r="FS396" s="98">
        <f t="shared" si="382"/>
        <v>0</v>
      </c>
      <c r="FX396" s="627">
        <f t="shared" si="383"/>
        <v>0</v>
      </c>
      <c r="FY396" s="627"/>
    </row>
    <row r="397" spans="1:181" s="72" customFormat="1" ht="15" customHeight="1">
      <c r="A397" s="131"/>
      <c r="B397" s="53"/>
      <c r="C397" s="82" t="s">
        <v>118</v>
      </c>
      <c r="D397" s="792" t="str">
        <f>IF(CNGE_2026_M3_Secc1!$AH$40=CNGE_2026_M3_Secc1!$AJ$40,"",IF(CNGE_2026_M3_Secc1!D97="","",CNGE_2026_M3_Secc1!D97))</f>
        <v/>
      </c>
      <c r="E397" s="793"/>
      <c r="F397" s="793"/>
      <c r="G397" s="793"/>
      <c r="H397" s="793"/>
      <c r="I397" s="794"/>
      <c r="J397" s="433"/>
      <c r="K397" s="433"/>
      <c r="L397" s="433"/>
      <c r="M397" s="433"/>
      <c r="N397" s="433"/>
      <c r="O397" s="433"/>
      <c r="P397" s="433"/>
      <c r="Q397" s="433"/>
      <c r="R397" s="433"/>
      <c r="S397" s="433"/>
      <c r="T397" s="433"/>
      <c r="U397" s="433"/>
      <c r="V397" s="433"/>
      <c r="W397" s="433"/>
      <c r="X397" s="433"/>
      <c r="Y397" s="433"/>
      <c r="Z397" s="433"/>
      <c r="AA397" s="433"/>
      <c r="AB397" s="433"/>
      <c r="AC397" s="432"/>
      <c r="AD397" s="432"/>
      <c r="AE397" s="12"/>
      <c r="AF397" s="122"/>
      <c r="AH397" s="627">
        <f t="shared" si="385"/>
        <v>0</v>
      </c>
      <c r="AI397" s="627"/>
      <c r="AJ397" s="627">
        <f t="shared" si="386"/>
        <v>0</v>
      </c>
      <c r="AK397" s="627"/>
      <c r="AL397" s="627">
        <f t="shared" si="387"/>
        <v>0</v>
      </c>
      <c r="AM397" s="627"/>
      <c r="AN397" s="627">
        <f t="shared" si="388"/>
        <v>0</v>
      </c>
      <c r="AO397" s="639"/>
      <c r="AP397" s="274"/>
      <c r="AQ397" s="641">
        <f t="shared" si="389"/>
        <v>0</v>
      </c>
      <c r="AR397" s="627"/>
      <c r="AS397" s="627">
        <f t="shared" si="390"/>
        <v>0</v>
      </c>
      <c r="AT397" s="627"/>
      <c r="AU397" s="627">
        <f t="shared" si="391"/>
        <v>0</v>
      </c>
      <c r="AV397" s="627"/>
      <c r="AW397" s="627">
        <f t="shared" si="392"/>
        <v>0</v>
      </c>
      <c r="AX397" s="639"/>
      <c r="AY397" s="274"/>
      <c r="AZ397" s="896">
        <f t="shared" si="393"/>
        <v>0</v>
      </c>
      <c r="BA397" s="627"/>
      <c r="BB397" s="627">
        <f t="shared" si="394"/>
        <v>0</v>
      </c>
      <c r="BC397" s="627"/>
      <c r="BD397" s="627">
        <f t="shared" si="395"/>
        <v>0</v>
      </c>
      <c r="BE397" s="627"/>
      <c r="BF397" s="627">
        <f t="shared" si="396"/>
        <v>0</v>
      </c>
      <c r="BG397" s="639"/>
      <c r="BH397" s="274"/>
      <c r="BI397" s="627">
        <f t="shared" si="397"/>
        <v>0</v>
      </c>
      <c r="BJ397" s="627"/>
      <c r="BK397" s="627">
        <f t="shared" si="398"/>
        <v>0</v>
      </c>
      <c r="BL397" s="627"/>
      <c r="BM397" s="627">
        <f t="shared" si="399"/>
        <v>0</v>
      </c>
      <c r="BN397" s="627"/>
      <c r="BO397" s="627">
        <f t="shared" si="400"/>
        <v>0</v>
      </c>
      <c r="BP397" s="639"/>
      <c r="BQ397" s="274"/>
      <c r="BR397" s="896">
        <f t="shared" si="401"/>
        <v>0</v>
      </c>
      <c r="BS397" s="627"/>
      <c r="BT397" s="627">
        <f t="shared" si="402"/>
        <v>0</v>
      </c>
      <c r="BU397" s="627"/>
      <c r="BV397" s="627">
        <f t="shared" si="403"/>
        <v>0</v>
      </c>
      <c r="BW397" s="627"/>
      <c r="BX397" s="627">
        <f t="shared" si="404"/>
        <v>0</v>
      </c>
      <c r="BY397" s="639"/>
      <c r="BZ397" s="274"/>
      <c r="CA397" s="627">
        <f t="shared" si="405"/>
        <v>0</v>
      </c>
      <c r="CB397" s="627"/>
      <c r="CC397" s="627">
        <f t="shared" si="406"/>
        <v>0</v>
      </c>
      <c r="CD397" s="627"/>
      <c r="CE397" s="627">
        <f t="shared" si="407"/>
        <v>0</v>
      </c>
      <c r="CF397" s="627"/>
      <c r="CG397" s="627">
        <f t="shared" si="408"/>
        <v>0</v>
      </c>
      <c r="CH397" s="639"/>
      <c r="CI397" s="274"/>
      <c r="CJ397" s="627">
        <f t="shared" si="409"/>
        <v>0</v>
      </c>
      <c r="CK397" s="627"/>
      <c r="CL397" s="627">
        <f t="shared" si="410"/>
        <v>0</v>
      </c>
      <c r="CM397" s="627"/>
      <c r="CN397" s="627">
        <f t="shared" si="411"/>
        <v>0</v>
      </c>
      <c r="CO397" s="627"/>
      <c r="CP397" s="627">
        <f t="shared" si="412"/>
        <v>0</v>
      </c>
      <c r="CQ397" s="639"/>
      <c r="CR397" s="274"/>
      <c r="CS397" s="627">
        <f t="shared" si="413"/>
        <v>0</v>
      </c>
      <c r="CT397" s="627"/>
      <c r="CU397" s="627">
        <f t="shared" si="414"/>
        <v>0</v>
      </c>
      <c r="CV397" s="627"/>
      <c r="CW397" s="627">
        <f t="shared" si="415"/>
        <v>0</v>
      </c>
      <c r="CX397" s="627"/>
      <c r="CY397" s="627">
        <f t="shared" si="416"/>
        <v>0</v>
      </c>
      <c r="CZ397" s="639"/>
      <c r="DA397" s="274"/>
      <c r="DB397" s="627">
        <f t="shared" si="417"/>
        <v>0</v>
      </c>
      <c r="DC397" s="627"/>
      <c r="DD397" s="627">
        <f t="shared" si="418"/>
        <v>0</v>
      </c>
      <c r="DE397" s="627"/>
      <c r="DF397" s="627">
        <f t="shared" si="419"/>
        <v>0</v>
      </c>
      <c r="DG397" s="627"/>
      <c r="DH397" s="627">
        <f t="shared" si="420"/>
        <v>0</v>
      </c>
      <c r="DI397" s="639"/>
      <c r="DJ397" s="274"/>
      <c r="DK397" s="627">
        <f t="shared" si="421"/>
        <v>0</v>
      </c>
      <c r="DL397" s="627"/>
      <c r="DM397" s="896">
        <f t="shared" si="422"/>
        <v>0</v>
      </c>
      <c r="DN397" s="627"/>
      <c r="DO397" s="627">
        <f t="shared" si="423"/>
        <v>0</v>
      </c>
      <c r="DP397" s="627"/>
      <c r="DQ397" s="627">
        <f t="shared" si="424"/>
        <v>0</v>
      </c>
      <c r="DR397" s="639"/>
      <c r="DS397" s="274"/>
      <c r="DT397" s="747">
        <f t="shared" si="425"/>
        <v>0</v>
      </c>
      <c r="DU397" s="748"/>
      <c r="DV397" s="639" t="str">
        <f>IF(DT397=0,"",IF(SUM($DT$359:DT397)=1,DX397,IF($DT$415&gt;SUM($DT$359:DT397),_xlfn.CONCAT(", ",DX397),IF($DT$415=SUM($DT$359:DT397),_xlfn.CONCAT(" y ",DX397,".")))))</f>
        <v/>
      </c>
      <c r="DW397" s="641" t="str">
        <f>IF(DU397=0,"", IF(SUM($AN397:DU$519)=1,DX397, IF($AN$526&gt;SUM($AN397:DU$519),_xlfn.CONCAT(", ",DX397), IF($AN$526=SUM($AN397:DU$519),_xlfn.CONCAT(" y ",DX397,".")))))</f>
        <v/>
      </c>
      <c r="DX397" s="639">
        <f t="shared" si="426"/>
        <v>38</v>
      </c>
      <c r="DY397" s="641"/>
      <c r="EX397" s="112">
        <f t="shared" si="427"/>
        <v>38</v>
      </c>
      <c r="EY397" s="98">
        <f t="shared" si="362"/>
        <v>0</v>
      </c>
      <c r="EZ397" s="98">
        <f t="shared" si="363"/>
        <v>0</v>
      </c>
      <c r="FA397" s="98">
        <f t="shared" si="364"/>
        <v>0</v>
      </c>
      <c r="FB397" s="98">
        <f t="shared" si="365"/>
        <v>0</v>
      </c>
      <c r="FC397" s="98">
        <f t="shared" si="366"/>
        <v>0</v>
      </c>
      <c r="FD397" s="98">
        <f t="shared" si="367"/>
        <v>0</v>
      </c>
      <c r="FE397" s="98">
        <f t="shared" si="368"/>
        <v>0</v>
      </c>
      <c r="FF397" s="98">
        <f t="shared" si="369"/>
        <v>0</v>
      </c>
      <c r="FG397" s="98">
        <f t="shared" si="370"/>
        <v>0</v>
      </c>
      <c r="FH397" s="98">
        <f t="shared" si="371"/>
        <v>0</v>
      </c>
      <c r="FI397" s="98">
        <f t="shared" si="372"/>
        <v>0</v>
      </c>
      <c r="FJ397" s="98">
        <f t="shared" si="373"/>
        <v>0</v>
      </c>
      <c r="FK397" s="98">
        <f t="shared" si="374"/>
        <v>0</v>
      </c>
      <c r="FL397" s="98">
        <f t="shared" si="375"/>
        <v>0</v>
      </c>
      <c r="FM397" s="98">
        <f t="shared" si="376"/>
        <v>0</v>
      </c>
      <c r="FN397" s="98">
        <f t="shared" si="377"/>
        <v>0</v>
      </c>
      <c r="FO397" s="98">
        <f t="shared" si="378"/>
        <v>0</v>
      </c>
      <c r="FP397" s="98">
        <f t="shared" si="379"/>
        <v>0</v>
      </c>
      <c r="FQ397" s="98">
        <f t="shared" si="380"/>
        <v>0</v>
      </c>
      <c r="FR397" s="98">
        <f t="shared" si="381"/>
        <v>0</v>
      </c>
      <c r="FS397" s="98">
        <f t="shared" si="382"/>
        <v>0</v>
      </c>
      <c r="FX397" s="627">
        <f t="shared" si="383"/>
        <v>0</v>
      </c>
      <c r="FY397" s="627"/>
    </row>
    <row r="398" spans="1:181" s="72" customFormat="1" ht="15" customHeight="1">
      <c r="A398" s="131"/>
      <c r="B398" s="53"/>
      <c r="C398" s="82" t="s">
        <v>119</v>
      </c>
      <c r="D398" s="792" t="str">
        <f>IF(CNGE_2026_M3_Secc1!$AH$40=CNGE_2026_M3_Secc1!$AJ$40,"",IF(CNGE_2026_M3_Secc1!D98="","",CNGE_2026_M3_Secc1!D98))</f>
        <v/>
      </c>
      <c r="E398" s="793"/>
      <c r="F398" s="793"/>
      <c r="G398" s="793"/>
      <c r="H398" s="793"/>
      <c r="I398" s="794"/>
      <c r="J398" s="433"/>
      <c r="K398" s="433"/>
      <c r="L398" s="433"/>
      <c r="M398" s="433"/>
      <c r="N398" s="433"/>
      <c r="O398" s="433"/>
      <c r="P398" s="433"/>
      <c r="Q398" s="433"/>
      <c r="R398" s="433"/>
      <c r="S398" s="433"/>
      <c r="T398" s="433"/>
      <c r="U398" s="433"/>
      <c r="V398" s="433"/>
      <c r="W398" s="433"/>
      <c r="X398" s="433"/>
      <c r="Y398" s="433"/>
      <c r="Z398" s="433"/>
      <c r="AA398" s="433"/>
      <c r="AB398" s="433"/>
      <c r="AC398" s="432"/>
      <c r="AD398" s="432"/>
      <c r="AE398" s="12"/>
      <c r="AF398" s="122"/>
      <c r="AH398" s="627">
        <f t="shared" si="385"/>
        <v>0</v>
      </c>
      <c r="AI398" s="627"/>
      <c r="AJ398" s="627">
        <f t="shared" si="386"/>
        <v>0</v>
      </c>
      <c r="AK398" s="627"/>
      <c r="AL398" s="627">
        <f t="shared" si="387"/>
        <v>0</v>
      </c>
      <c r="AM398" s="627"/>
      <c r="AN398" s="627">
        <f t="shared" si="388"/>
        <v>0</v>
      </c>
      <c r="AO398" s="639"/>
      <c r="AP398" s="274"/>
      <c r="AQ398" s="641">
        <f t="shared" si="389"/>
        <v>0</v>
      </c>
      <c r="AR398" s="627"/>
      <c r="AS398" s="627">
        <f t="shared" si="390"/>
        <v>0</v>
      </c>
      <c r="AT398" s="627"/>
      <c r="AU398" s="627">
        <f t="shared" si="391"/>
        <v>0</v>
      </c>
      <c r="AV398" s="627"/>
      <c r="AW398" s="627">
        <f t="shared" si="392"/>
        <v>0</v>
      </c>
      <c r="AX398" s="639"/>
      <c r="AY398" s="274"/>
      <c r="AZ398" s="896">
        <f t="shared" si="393"/>
        <v>0</v>
      </c>
      <c r="BA398" s="627"/>
      <c r="BB398" s="627">
        <f t="shared" si="394"/>
        <v>0</v>
      </c>
      <c r="BC398" s="627"/>
      <c r="BD398" s="627">
        <f t="shared" si="395"/>
        <v>0</v>
      </c>
      <c r="BE398" s="627"/>
      <c r="BF398" s="627">
        <f t="shared" si="396"/>
        <v>0</v>
      </c>
      <c r="BG398" s="639"/>
      <c r="BH398" s="274"/>
      <c r="BI398" s="627">
        <f t="shared" si="397"/>
        <v>0</v>
      </c>
      <c r="BJ398" s="627"/>
      <c r="BK398" s="627">
        <f t="shared" si="398"/>
        <v>0</v>
      </c>
      <c r="BL398" s="627"/>
      <c r="BM398" s="627">
        <f t="shared" si="399"/>
        <v>0</v>
      </c>
      <c r="BN398" s="627"/>
      <c r="BO398" s="627">
        <f t="shared" si="400"/>
        <v>0</v>
      </c>
      <c r="BP398" s="639"/>
      <c r="BQ398" s="274"/>
      <c r="BR398" s="896">
        <f t="shared" si="401"/>
        <v>0</v>
      </c>
      <c r="BS398" s="627"/>
      <c r="BT398" s="627">
        <f t="shared" si="402"/>
        <v>0</v>
      </c>
      <c r="BU398" s="627"/>
      <c r="BV398" s="627">
        <f t="shared" si="403"/>
        <v>0</v>
      </c>
      <c r="BW398" s="627"/>
      <c r="BX398" s="627">
        <f t="shared" si="404"/>
        <v>0</v>
      </c>
      <c r="BY398" s="639"/>
      <c r="BZ398" s="274"/>
      <c r="CA398" s="627">
        <f t="shared" si="405"/>
        <v>0</v>
      </c>
      <c r="CB398" s="627"/>
      <c r="CC398" s="627">
        <f t="shared" si="406"/>
        <v>0</v>
      </c>
      <c r="CD398" s="627"/>
      <c r="CE398" s="627">
        <f t="shared" si="407"/>
        <v>0</v>
      </c>
      <c r="CF398" s="627"/>
      <c r="CG398" s="627">
        <f t="shared" si="408"/>
        <v>0</v>
      </c>
      <c r="CH398" s="639"/>
      <c r="CI398" s="274"/>
      <c r="CJ398" s="627">
        <f t="shared" si="409"/>
        <v>0</v>
      </c>
      <c r="CK398" s="627"/>
      <c r="CL398" s="627">
        <f t="shared" si="410"/>
        <v>0</v>
      </c>
      <c r="CM398" s="627"/>
      <c r="CN398" s="627">
        <f t="shared" si="411"/>
        <v>0</v>
      </c>
      <c r="CO398" s="627"/>
      <c r="CP398" s="627">
        <f t="shared" si="412"/>
        <v>0</v>
      </c>
      <c r="CQ398" s="639"/>
      <c r="CR398" s="274"/>
      <c r="CS398" s="627">
        <f t="shared" si="413"/>
        <v>0</v>
      </c>
      <c r="CT398" s="627"/>
      <c r="CU398" s="627">
        <f t="shared" si="414"/>
        <v>0</v>
      </c>
      <c r="CV398" s="627"/>
      <c r="CW398" s="627">
        <f t="shared" si="415"/>
        <v>0</v>
      </c>
      <c r="CX398" s="627"/>
      <c r="CY398" s="627">
        <f t="shared" si="416"/>
        <v>0</v>
      </c>
      <c r="CZ398" s="639"/>
      <c r="DA398" s="274"/>
      <c r="DB398" s="627">
        <f t="shared" si="417"/>
        <v>0</v>
      </c>
      <c r="DC398" s="627"/>
      <c r="DD398" s="627">
        <f t="shared" si="418"/>
        <v>0</v>
      </c>
      <c r="DE398" s="627"/>
      <c r="DF398" s="627">
        <f t="shared" si="419"/>
        <v>0</v>
      </c>
      <c r="DG398" s="627"/>
      <c r="DH398" s="627">
        <f t="shared" si="420"/>
        <v>0</v>
      </c>
      <c r="DI398" s="639"/>
      <c r="DJ398" s="274"/>
      <c r="DK398" s="627">
        <f t="shared" si="421"/>
        <v>0</v>
      </c>
      <c r="DL398" s="627"/>
      <c r="DM398" s="896">
        <f t="shared" si="422"/>
        <v>0</v>
      </c>
      <c r="DN398" s="627"/>
      <c r="DO398" s="627">
        <f t="shared" si="423"/>
        <v>0</v>
      </c>
      <c r="DP398" s="627"/>
      <c r="DQ398" s="627">
        <f t="shared" si="424"/>
        <v>0</v>
      </c>
      <c r="DR398" s="639"/>
      <c r="DS398" s="274"/>
      <c r="DT398" s="747">
        <f t="shared" si="425"/>
        <v>0</v>
      </c>
      <c r="DU398" s="748"/>
      <c r="DV398" s="639" t="str">
        <f>IF(DT398=0,"",IF(SUM($DT$359:DT398)=1,DX398,IF($DT$415&gt;SUM($DT$359:DT398),_xlfn.CONCAT(", ",DX398),IF($DT$415=SUM($DT$359:DT398),_xlfn.CONCAT(" y ",DX398,".")))))</f>
        <v/>
      </c>
      <c r="DW398" s="641" t="str">
        <f>IF(DU398=0,"", IF(SUM($AN398:DU$519)=1,DX398, IF($AN$526&gt;SUM($AN398:DU$519),_xlfn.CONCAT(", ",DX398), IF($AN$526=SUM($AN398:DU$519),_xlfn.CONCAT(" y ",DX398,".")))))</f>
        <v/>
      </c>
      <c r="DX398" s="639">
        <f t="shared" si="426"/>
        <v>39</v>
      </c>
      <c r="DY398" s="641"/>
      <c r="EX398" s="112">
        <f t="shared" si="427"/>
        <v>39</v>
      </c>
      <c r="EY398" s="98">
        <f t="shared" si="362"/>
        <v>0</v>
      </c>
      <c r="EZ398" s="98">
        <f t="shared" si="363"/>
        <v>0</v>
      </c>
      <c r="FA398" s="98">
        <f t="shared" si="364"/>
        <v>0</v>
      </c>
      <c r="FB398" s="98">
        <f t="shared" si="365"/>
        <v>0</v>
      </c>
      <c r="FC398" s="98">
        <f t="shared" si="366"/>
        <v>0</v>
      </c>
      <c r="FD398" s="98">
        <f t="shared" si="367"/>
        <v>0</v>
      </c>
      <c r="FE398" s="98">
        <f t="shared" si="368"/>
        <v>0</v>
      </c>
      <c r="FF398" s="98">
        <f t="shared" si="369"/>
        <v>0</v>
      </c>
      <c r="FG398" s="98">
        <f t="shared" si="370"/>
        <v>0</v>
      </c>
      <c r="FH398" s="98">
        <f t="shared" si="371"/>
        <v>0</v>
      </c>
      <c r="FI398" s="98">
        <f t="shared" si="372"/>
        <v>0</v>
      </c>
      <c r="FJ398" s="98">
        <f t="shared" si="373"/>
        <v>0</v>
      </c>
      <c r="FK398" s="98">
        <f t="shared" si="374"/>
        <v>0</v>
      </c>
      <c r="FL398" s="98">
        <f t="shared" si="375"/>
        <v>0</v>
      </c>
      <c r="FM398" s="98">
        <f t="shared" si="376"/>
        <v>0</v>
      </c>
      <c r="FN398" s="98">
        <f t="shared" si="377"/>
        <v>0</v>
      </c>
      <c r="FO398" s="98">
        <f t="shared" si="378"/>
        <v>0</v>
      </c>
      <c r="FP398" s="98">
        <f t="shared" si="379"/>
        <v>0</v>
      </c>
      <c r="FQ398" s="98">
        <f t="shared" si="380"/>
        <v>0</v>
      </c>
      <c r="FR398" s="98">
        <f t="shared" si="381"/>
        <v>0</v>
      </c>
      <c r="FS398" s="98">
        <f t="shared" si="382"/>
        <v>0</v>
      </c>
      <c r="FX398" s="627">
        <f t="shared" si="383"/>
        <v>0</v>
      </c>
      <c r="FY398" s="627"/>
    </row>
    <row r="399" spans="1:181" s="72" customFormat="1" ht="15" customHeight="1">
      <c r="A399" s="131"/>
      <c r="B399" s="53"/>
      <c r="C399" s="82" t="s">
        <v>120</v>
      </c>
      <c r="D399" s="792" t="str">
        <f>IF(CNGE_2026_M3_Secc1!$AH$40=CNGE_2026_M3_Secc1!$AJ$40,"",IF(CNGE_2026_M3_Secc1!D99="","",CNGE_2026_M3_Secc1!D99))</f>
        <v/>
      </c>
      <c r="E399" s="793"/>
      <c r="F399" s="793"/>
      <c r="G399" s="793"/>
      <c r="H399" s="793"/>
      <c r="I399" s="794"/>
      <c r="J399" s="433"/>
      <c r="K399" s="433"/>
      <c r="L399" s="433"/>
      <c r="M399" s="433"/>
      <c r="N399" s="433"/>
      <c r="O399" s="433"/>
      <c r="P399" s="433"/>
      <c r="Q399" s="433"/>
      <c r="R399" s="433"/>
      <c r="S399" s="433"/>
      <c r="T399" s="433"/>
      <c r="U399" s="433"/>
      <c r="V399" s="433"/>
      <c r="W399" s="433"/>
      <c r="X399" s="433"/>
      <c r="Y399" s="433"/>
      <c r="Z399" s="433"/>
      <c r="AA399" s="433"/>
      <c r="AB399" s="433"/>
      <c r="AC399" s="432"/>
      <c r="AD399" s="432"/>
      <c r="AE399" s="12"/>
      <c r="AF399" s="122"/>
      <c r="AH399" s="627">
        <f t="shared" si="385"/>
        <v>0</v>
      </c>
      <c r="AI399" s="627"/>
      <c r="AJ399" s="627">
        <f t="shared" si="386"/>
        <v>0</v>
      </c>
      <c r="AK399" s="627"/>
      <c r="AL399" s="627">
        <f t="shared" si="387"/>
        <v>0</v>
      </c>
      <c r="AM399" s="627"/>
      <c r="AN399" s="627">
        <f t="shared" si="388"/>
        <v>0</v>
      </c>
      <c r="AO399" s="639"/>
      <c r="AP399" s="274"/>
      <c r="AQ399" s="641">
        <f t="shared" si="389"/>
        <v>0</v>
      </c>
      <c r="AR399" s="627"/>
      <c r="AS399" s="627">
        <f t="shared" si="390"/>
        <v>0</v>
      </c>
      <c r="AT399" s="627"/>
      <c r="AU399" s="627">
        <f t="shared" si="391"/>
        <v>0</v>
      </c>
      <c r="AV399" s="627"/>
      <c r="AW399" s="627">
        <f t="shared" si="392"/>
        <v>0</v>
      </c>
      <c r="AX399" s="639"/>
      <c r="AY399" s="274"/>
      <c r="AZ399" s="896">
        <f t="shared" si="393"/>
        <v>0</v>
      </c>
      <c r="BA399" s="627"/>
      <c r="BB399" s="627">
        <f t="shared" si="394"/>
        <v>0</v>
      </c>
      <c r="BC399" s="627"/>
      <c r="BD399" s="627">
        <f t="shared" si="395"/>
        <v>0</v>
      </c>
      <c r="BE399" s="627"/>
      <c r="BF399" s="627">
        <f t="shared" si="396"/>
        <v>0</v>
      </c>
      <c r="BG399" s="639"/>
      <c r="BH399" s="274"/>
      <c r="BI399" s="627">
        <f t="shared" si="397"/>
        <v>0</v>
      </c>
      <c r="BJ399" s="627"/>
      <c r="BK399" s="627">
        <f t="shared" si="398"/>
        <v>0</v>
      </c>
      <c r="BL399" s="627"/>
      <c r="BM399" s="627">
        <f t="shared" si="399"/>
        <v>0</v>
      </c>
      <c r="BN399" s="627"/>
      <c r="BO399" s="627">
        <f t="shared" si="400"/>
        <v>0</v>
      </c>
      <c r="BP399" s="639"/>
      <c r="BQ399" s="274"/>
      <c r="BR399" s="896">
        <f t="shared" si="401"/>
        <v>0</v>
      </c>
      <c r="BS399" s="627"/>
      <c r="BT399" s="627">
        <f t="shared" si="402"/>
        <v>0</v>
      </c>
      <c r="BU399" s="627"/>
      <c r="BV399" s="627">
        <f t="shared" si="403"/>
        <v>0</v>
      </c>
      <c r="BW399" s="627"/>
      <c r="BX399" s="627">
        <f t="shared" si="404"/>
        <v>0</v>
      </c>
      <c r="BY399" s="639"/>
      <c r="BZ399" s="274"/>
      <c r="CA399" s="627">
        <f t="shared" si="405"/>
        <v>0</v>
      </c>
      <c r="CB399" s="627"/>
      <c r="CC399" s="627">
        <f t="shared" si="406"/>
        <v>0</v>
      </c>
      <c r="CD399" s="627"/>
      <c r="CE399" s="627">
        <f t="shared" si="407"/>
        <v>0</v>
      </c>
      <c r="CF399" s="627"/>
      <c r="CG399" s="627">
        <f t="shared" si="408"/>
        <v>0</v>
      </c>
      <c r="CH399" s="639"/>
      <c r="CI399" s="274"/>
      <c r="CJ399" s="627">
        <f t="shared" si="409"/>
        <v>0</v>
      </c>
      <c r="CK399" s="627"/>
      <c r="CL399" s="627">
        <f t="shared" si="410"/>
        <v>0</v>
      </c>
      <c r="CM399" s="627"/>
      <c r="CN399" s="627">
        <f t="shared" si="411"/>
        <v>0</v>
      </c>
      <c r="CO399" s="627"/>
      <c r="CP399" s="627">
        <f t="shared" si="412"/>
        <v>0</v>
      </c>
      <c r="CQ399" s="639"/>
      <c r="CR399" s="274"/>
      <c r="CS399" s="627">
        <f t="shared" si="413"/>
        <v>0</v>
      </c>
      <c r="CT399" s="627"/>
      <c r="CU399" s="627">
        <f t="shared" si="414"/>
        <v>0</v>
      </c>
      <c r="CV399" s="627"/>
      <c r="CW399" s="627">
        <f t="shared" si="415"/>
        <v>0</v>
      </c>
      <c r="CX399" s="627"/>
      <c r="CY399" s="627">
        <f t="shared" si="416"/>
        <v>0</v>
      </c>
      <c r="CZ399" s="639"/>
      <c r="DA399" s="274"/>
      <c r="DB399" s="627">
        <f t="shared" si="417"/>
        <v>0</v>
      </c>
      <c r="DC399" s="627"/>
      <c r="DD399" s="627">
        <f t="shared" si="418"/>
        <v>0</v>
      </c>
      <c r="DE399" s="627"/>
      <c r="DF399" s="627">
        <f t="shared" si="419"/>
        <v>0</v>
      </c>
      <c r="DG399" s="627"/>
      <c r="DH399" s="627">
        <f t="shared" si="420"/>
        <v>0</v>
      </c>
      <c r="DI399" s="639"/>
      <c r="DJ399" s="274"/>
      <c r="DK399" s="627">
        <f t="shared" si="421"/>
        <v>0</v>
      </c>
      <c r="DL399" s="627"/>
      <c r="DM399" s="896">
        <f t="shared" si="422"/>
        <v>0</v>
      </c>
      <c r="DN399" s="627"/>
      <c r="DO399" s="627">
        <f t="shared" si="423"/>
        <v>0</v>
      </c>
      <c r="DP399" s="627"/>
      <c r="DQ399" s="627">
        <f t="shared" si="424"/>
        <v>0</v>
      </c>
      <c r="DR399" s="639"/>
      <c r="DS399" s="274"/>
      <c r="DT399" s="747">
        <f t="shared" si="425"/>
        <v>0</v>
      </c>
      <c r="DU399" s="748"/>
      <c r="DV399" s="639" t="str">
        <f>IF(DT399=0,"",IF(SUM($DT$359:DT399)=1,DX399,IF($DT$415&gt;SUM($DT$359:DT399),_xlfn.CONCAT(", ",DX399),IF($DT$415=SUM($DT$359:DT399),_xlfn.CONCAT(" y ",DX399,".")))))</f>
        <v/>
      </c>
      <c r="DW399" s="641" t="str">
        <f>IF(DU399=0,"", IF(SUM($AN399:DU$519)=1,DX399, IF($AN$526&gt;SUM($AN399:DU$519),_xlfn.CONCAT(", ",DX399), IF($AN$526=SUM($AN399:DU$519),_xlfn.CONCAT(" y ",DX399,".")))))</f>
        <v/>
      </c>
      <c r="DX399" s="639">
        <f t="shared" si="426"/>
        <v>40</v>
      </c>
      <c r="DY399" s="641"/>
      <c r="EX399" s="112">
        <f t="shared" si="427"/>
        <v>40</v>
      </c>
      <c r="EY399" s="98">
        <f t="shared" si="362"/>
        <v>0</v>
      </c>
      <c r="EZ399" s="98">
        <f t="shared" si="363"/>
        <v>0</v>
      </c>
      <c r="FA399" s="98">
        <f t="shared" si="364"/>
        <v>0</v>
      </c>
      <c r="FB399" s="98">
        <f t="shared" si="365"/>
        <v>0</v>
      </c>
      <c r="FC399" s="98">
        <f t="shared" si="366"/>
        <v>0</v>
      </c>
      <c r="FD399" s="98">
        <f t="shared" si="367"/>
        <v>0</v>
      </c>
      <c r="FE399" s="98">
        <f t="shared" si="368"/>
        <v>0</v>
      </c>
      <c r="FF399" s="98">
        <f t="shared" si="369"/>
        <v>0</v>
      </c>
      <c r="FG399" s="98">
        <f t="shared" si="370"/>
        <v>0</v>
      </c>
      <c r="FH399" s="98">
        <f t="shared" si="371"/>
        <v>0</v>
      </c>
      <c r="FI399" s="98">
        <f t="shared" si="372"/>
        <v>0</v>
      </c>
      <c r="FJ399" s="98">
        <f t="shared" si="373"/>
        <v>0</v>
      </c>
      <c r="FK399" s="98">
        <f t="shared" si="374"/>
        <v>0</v>
      </c>
      <c r="FL399" s="98">
        <f t="shared" si="375"/>
        <v>0</v>
      </c>
      <c r="FM399" s="98">
        <f t="shared" si="376"/>
        <v>0</v>
      </c>
      <c r="FN399" s="98">
        <f t="shared" si="377"/>
        <v>0</v>
      </c>
      <c r="FO399" s="98">
        <f t="shared" si="378"/>
        <v>0</v>
      </c>
      <c r="FP399" s="98">
        <f t="shared" si="379"/>
        <v>0</v>
      </c>
      <c r="FQ399" s="98">
        <f t="shared" si="380"/>
        <v>0</v>
      </c>
      <c r="FR399" s="98">
        <f t="shared" si="381"/>
        <v>0</v>
      </c>
      <c r="FS399" s="98">
        <f t="shared" si="382"/>
        <v>0</v>
      </c>
      <c r="FX399" s="627">
        <f t="shared" si="383"/>
        <v>0</v>
      </c>
      <c r="FY399" s="627"/>
    </row>
    <row r="400" spans="1:181" s="72" customFormat="1" ht="15" customHeight="1">
      <c r="A400" s="131"/>
      <c r="C400" s="82" t="s">
        <v>121</v>
      </c>
      <c r="D400" s="792" t="str">
        <f>IF(CNGE_2026_M3_Secc1!$AH$40=CNGE_2026_M3_Secc1!$AJ$40,"",IF(CNGE_2026_M3_Secc1!D100="","",CNGE_2026_M3_Secc1!D100))</f>
        <v/>
      </c>
      <c r="E400" s="793"/>
      <c r="F400" s="793"/>
      <c r="G400" s="793"/>
      <c r="H400" s="793"/>
      <c r="I400" s="794"/>
      <c r="J400" s="432"/>
      <c r="K400" s="432"/>
      <c r="L400" s="432"/>
      <c r="M400" s="432"/>
      <c r="N400" s="432"/>
      <c r="O400" s="432"/>
      <c r="P400" s="432"/>
      <c r="Q400" s="432"/>
      <c r="R400" s="432"/>
      <c r="S400" s="432"/>
      <c r="T400" s="432"/>
      <c r="U400" s="432"/>
      <c r="V400" s="432"/>
      <c r="W400" s="432"/>
      <c r="X400" s="432"/>
      <c r="Y400" s="432"/>
      <c r="Z400" s="432"/>
      <c r="AA400" s="432"/>
      <c r="AB400" s="432"/>
      <c r="AC400" s="432"/>
      <c r="AD400" s="432"/>
      <c r="AE400" s="12"/>
      <c r="AF400" s="122"/>
      <c r="AH400" s="627">
        <f t="shared" ref="AH400:AH414" si="428">J400</f>
        <v>0</v>
      </c>
      <c r="AI400" s="627"/>
      <c r="AJ400" s="627">
        <f t="shared" ref="AJ400:AJ414" si="429">COUNTIF(K400:L400,"NS")</f>
        <v>0</v>
      </c>
      <c r="AK400" s="627"/>
      <c r="AL400" s="627">
        <f t="shared" ref="AL400:AL414" si="430">IF(COUNTIF(K400:L400,"NA")=COUNTA($K$134:$L$135),"NA",SUM(K400:L400))</f>
        <v>0</v>
      </c>
      <c r="AM400" s="627"/>
      <c r="AN400" s="627">
        <f t="shared" ref="AN400:AN414" si="431">IF($AH$351=$AJ$351,0,IF(OR(AND(AH400=0,AJ400&gt;0),AND(AH400="NS",AL400&gt;0),AND(AH400="NS",AJ400=0, AL400=0),AND(AH400="NA",AJ400&gt;0,AL400=0)),1,IF(OR(AND(AH400&gt;0,AJ400=2),AND(AH400="NS",AJ400=2),AND(AH400="NS",AL400=0, AJ400&gt;0), AH400=AL400),0,1)))</f>
        <v>0</v>
      </c>
      <c r="AO400" s="639"/>
      <c r="AP400" s="274"/>
      <c r="AQ400" s="641">
        <f t="shared" ref="AQ400:AQ414" si="432">M400</f>
        <v>0</v>
      </c>
      <c r="AR400" s="627"/>
      <c r="AS400" s="627">
        <f t="shared" ref="AS400:AS414" si="433">COUNTIF(N400:O400,"NS")</f>
        <v>0</v>
      </c>
      <c r="AT400" s="627"/>
      <c r="AU400" s="627">
        <f t="shared" ref="AU400:AU414" si="434">IF(COUNTIF(N400:O400,"NA")=COUNTA($N$135:$O$135),"NA",SUM(N400:O400))</f>
        <v>0</v>
      </c>
      <c r="AV400" s="627"/>
      <c r="AW400" s="627">
        <f t="shared" ref="AW400:AW414" si="435">IF($AH$351=$AJ$351,0,IF(OR(AND(AQ400=0,AS400&gt;0),AND(AQ400="NS",AU400&gt;0),AND(AQ400="NS",AS400=0, AU400=0),AND(AQ400="NA",AS400&gt;0,AU400=0)),1,IF(OR(AND(AQ400&gt;0,AS400=2),AND(AQ400="NS",AS400=2),AND(AQ400="NS",AU400=0, AS400&gt;0), AQ400=AU400),0,1)))</f>
        <v>0</v>
      </c>
      <c r="AX400" s="639"/>
      <c r="AY400" s="274"/>
      <c r="AZ400" s="896">
        <f t="shared" ref="AZ400:AZ414" si="436">P400</f>
        <v>0</v>
      </c>
      <c r="BA400" s="627"/>
      <c r="BB400" s="627">
        <f t="shared" ref="BB400:BB414" si="437">COUNTIF(Q400:R400,"NS")</f>
        <v>0</v>
      </c>
      <c r="BC400" s="627"/>
      <c r="BD400" s="627">
        <f t="shared" ref="BD400:BD414" si="438">IF(COUNTIF(Q400:R400,"NA")=COUNTA($Q$135:$R$135),"NA",SUM(Q400:R400))</f>
        <v>0</v>
      </c>
      <c r="BE400" s="627"/>
      <c r="BF400" s="627">
        <f t="shared" ref="BF400:BF414" si="439">IF($AH$351=$AJ$351,0,IF(OR(AND(AZ400=0,BB400&gt;0),AND(AZ400="NS",BD400&gt;0),AND(AZ400="NS",BB400=0, BD400=0),AND(AZ400="NA",BB400&gt;0,BD400=0)),1,IF(OR(AND(AZ400&gt;0,BB400=2),AND(AZ400="NS",BB400=2),AND(AZ400="NS",BD400=0, BB400&gt;0), AZ400=BD400),0,1)))</f>
        <v>0</v>
      </c>
      <c r="BG400" s="639"/>
      <c r="BH400" s="274"/>
      <c r="BI400" s="627">
        <f t="shared" ref="BI400:BI414" si="440">S400</f>
        <v>0</v>
      </c>
      <c r="BJ400" s="627"/>
      <c r="BK400" s="627">
        <f t="shared" ref="BK400:BK414" si="441">COUNTIF(T400:U400,"NS")</f>
        <v>0</v>
      </c>
      <c r="BL400" s="627"/>
      <c r="BM400" s="627">
        <f t="shared" ref="BM400:BM414" si="442">IF(COUNTIF(T400:U400,"NA")=COUNTA($T$135:$U$135),"NA",SUM(T400:U400))</f>
        <v>0</v>
      </c>
      <c r="BN400" s="627"/>
      <c r="BO400" s="627">
        <f t="shared" ref="BO400:BO414" si="443">IF($AH$351=$AJ$351,0,IF(OR(AND(BI400=0,BK400&gt;0),AND(BI400="NS",BM400&gt;0),AND(BI400="NS",BK400=0, BM400=0),AND(BI400="NA",BK400&gt;0,BM400=0)),1,IF(OR(AND(BI400&gt;0,BK400=2),AND(BI400="NS",BK400=2),AND(BI400="NS",BM400=0, BK400&gt;0), BI400=BM400),0,1)))</f>
        <v>0</v>
      </c>
      <c r="BP400" s="639"/>
      <c r="BQ400" s="274"/>
      <c r="BR400" s="896">
        <f t="shared" ref="BR400:BR414" si="444">V400</f>
        <v>0</v>
      </c>
      <c r="BS400" s="627"/>
      <c r="BT400" s="627">
        <f t="shared" ref="BT400:BT414" si="445">COUNTIF(W400:X400,"NS")</f>
        <v>0</v>
      </c>
      <c r="BU400" s="627"/>
      <c r="BV400" s="627">
        <f t="shared" ref="BV400:BV414" si="446">IF(COUNTIF(W400:X400,"NA")=COUNTA($W$135:$X$135),"NA",SUM(W400:X400))</f>
        <v>0</v>
      </c>
      <c r="BW400" s="627"/>
      <c r="BX400" s="627">
        <f t="shared" ref="BX400:BX414" si="447">IF($AH$351=$AJ$351,0,IF(OR(AND(BR400=0,BT400&gt;0),AND(BR400="NS",BV400&gt;0),AND(BR400="NS",BT400=0, BV400=0),AND(BR400="NA",BT400&gt;0,BV400=0)),1,IF(OR(AND(BR400&gt;0,BT400=2),AND(BR400="NS",BT400=2),AND(BR400="NS",BV400=0, BT400&gt;0), BR400=BV400),0,1)))</f>
        <v>0</v>
      </c>
      <c r="BY400" s="639"/>
      <c r="BZ400" s="274"/>
      <c r="CA400" s="627">
        <f t="shared" ref="CA400:CA414" si="448">Y400</f>
        <v>0</v>
      </c>
      <c r="CB400" s="627"/>
      <c r="CC400" s="627">
        <f t="shared" ref="CC400:CC414" si="449">COUNTIF(Z400:AA400,"NS")</f>
        <v>0</v>
      </c>
      <c r="CD400" s="627"/>
      <c r="CE400" s="627">
        <f t="shared" ref="CE400:CE414" si="450">IF(COUNTIF(Z400:AA400,"NA")=COUNTA($Z$135:$AA$135),"NA",SUM(Z400:AA400))</f>
        <v>0</v>
      </c>
      <c r="CF400" s="627"/>
      <c r="CG400" s="627">
        <f t="shared" ref="CG400:CG414" si="451">IF($AH$351=$AJ$351,0,IF(OR(AND(CA400=0,CC400&gt;0),AND(CA400="NS",CE400&gt;0),AND(CA400="NS",CC400=0, CE400=0),AND(CA400="NA",CC400&gt;0,CE400=0)),1,IF(OR(AND(CA400&gt;0,CC400=2),AND(CA400="NS",CC400=2),AND(CA400="NS",CE400=0, CC400&gt;0), CA400=CE400),0,1)))</f>
        <v>0</v>
      </c>
      <c r="CH400" s="639"/>
      <c r="CI400" s="274"/>
      <c r="CJ400" s="627">
        <f t="shared" ref="CJ400:CJ414" si="452">AB400</f>
        <v>0</v>
      </c>
      <c r="CK400" s="627"/>
      <c r="CL400" s="627">
        <f t="shared" ref="CL400:CL414" si="453">COUNTIF(AC400:AD400,"NS")</f>
        <v>0</v>
      </c>
      <c r="CM400" s="627"/>
      <c r="CN400" s="627">
        <f t="shared" ref="CN400:CN414" si="454">IF(COUNTIF(AC400:AD400,"NA")=COUNTA($AC$135:$AD$135),"NA",SUM(AC400:AD400))</f>
        <v>0</v>
      </c>
      <c r="CO400" s="627"/>
      <c r="CP400" s="627">
        <f t="shared" ref="CP400:CP414" si="455">IF($AH$351=$AJ$351,0,IF(OR(AND(CJ400=0,CL400&gt;0),AND(CJ400="NS",CN400&gt;0),AND(CJ400="NS",CL400=0, CN400=0),AND(CJ400="NA",CL400&gt;0,CN400=0)),1,IF(OR(AND(CJ400&gt;0,CL400=2),AND(CJ400="NS",CL400=2),AND(CJ400="NS",CN400=0, CL400&gt;0), CJ400=CN400),0,1)))</f>
        <v>0</v>
      </c>
      <c r="CQ400" s="639"/>
      <c r="CR400" s="274"/>
      <c r="CS400" s="627">
        <f t="shared" ref="CS400:CS414" si="456">K400</f>
        <v>0</v>
      </c>
      <c r="CT400" s="627"/>
      <c r="CU400" s="627">
        <f t="shared" ref="CU400:CU414" si="457">COUNTIF(N400,"NS")+COUNTIF(Q400,"NS")+COUNTIF(T400,"NS")+COUNTIF(W400,"NS")+COUNTIF(Z400,"NS")+COUNTIF(AC400,"NS")</f>
        <v>0</v>
      </c>
      <c r="CV400" s="627"/>
      <c r="CW400" s="627">
        <f t="shared" ref="CW400:CW414" si="458">IF(COUNTIF(N400,"NA")+COUNTIF(Q400,"NA")+COUNTIF(T400,"NA")+COUNTIF(W400,"NA")+COUNTIF(Z400,"NA")+COUNTIF(AC400,"NA")=COUNTA($N$135,$Q$135,$T$135,$W$135,$Z$135,$AC$135),"NA",SUM(N400,Q400,T400,W400,Z400,AC400))</f>
        <v>0</v>
      </c>
      <c r="CX400" s="627"/>
      <c r="CY400" s="627">
        <f t="shared" ref="CY400:CY414" si="459">IF($AH$351=$AJ$351,0,IF(OR(AND(CS400=0,CU400&gt;0),AND(CS400="NS",CW400&gt;0),AND(CS400="NS",CU400=0, CW400=0),AND(CS400="NA",CU400&gt;0,CW400=0)),1,IF(OR(AND(CS400&gt;0,CU400=2),AND(CS400="NS",CU400=2),AND(CS400="NS",CW400=0, CU400&gt;0), CS400=CW400),0,1)))</f>
        <v>0</v>
      </c>
      <c r="CZ400" s="639"/>
      <c r="DA400" s="274"/>
      <c r="DB400" s="627">
        <f t="shared" ref="DB400:DB414" si="460">L400</f>
        <v>0</v>
      </c>
      <c r="DC400" s="627"/>
      <c r="DD400" s="627">
        <f t="shared" ref="DD400:DD414" si="461">COUNTIF(O400,"NS")+COUNTIF(R400,"NS")+COUNTIF(U400,"NS")+COUNTIF(X400,"NS")+COUNTIF(AA400,"NS")+COUNTIF(AD400,"NS")</f>
        <v>0</v>
      </c>
      <c r="DE400" s="627"/>
      <c r="DF400" s="627">
        <f t="shared" ref="DF400:DF414" si="462">IF(COUNTIF(O400,"NA")+COUNTIF(R400,"NA")+COUNTIF(U400,"NA")+COUNTIF(X400,"NA")+COUNTIF(AA400,"NA")+COUNTIF(AD400,"NA")=COUNTA($O$135,$R$135,$U$135,$X$135,$AA$135,$AD$135),"NA",SUM(O400,R400,U400,X400,AA400,AD400))</f>
        <v>0</v>
      </c>
      <c r="DG400" s="627"/>
      <c r="DH400" s="627">
        <f t="shared" ref="DH400:DH414" si="463">IF($AH$351=$AJ$351,0,IF(OR(AND(DB400=0,DD400&gt;0),AND(DB400="NS",DF400&gt;0),AND(DB400="NS",DD400=0, DF400=0),AND(DB400="NA",DD400&gt;0,DF400=0)),1,IF(OR(AND(DB400&gt;0,DD400=2),AND(DB400="NS",DD400=2),AND(DB400="NS",DF400=0, DD400&gt;0), DB400=DF400),0,1)))</f>
        <v>0</v>
      </c>
      <c r="DI400" s="639"/>
      <c r="DJ400" s="274"/>
      <c r="DK400" s="627">
        <f t="shared" ref="DK400:DK414" si="464">J400</f>
        <v>0</v>
      </c>
      <c r="DL400" s="627"/>
      <c r="DM400" s="896">
        <f t="shared" ref="DM400:DM414" si="465">COUNTIF(M400,"NS")+COUNTIF(P400,"NS")+COUNTIF(S400,"NS")+COUNTIF(V400,"NS")+COUNTIF(Y400,"NS")+COUNTIF(AB400,"NS")</f>
        <v>0</v>
      </c>
      <c r="DN400" s="627"/>
      <c r="DO400" s="627">
        <f t="shared" ref="DO400:DO414" si="466">IF(COUNTIF(M400,"NA")+COUNTIF(P400,"NA")+COUNTIF(S400,"NA")+COUNTIF(V400,"NA")+COUNTIF(Y400,"NA")+COUNTIF(AB400,"NA")=COUNTA($M$135,$P$135,$S$135,$V$135,$Y$135,$AB$135),"NA",SUM(M400,P400,S400,V400,Y400,AB400))</f>
        <v>0</v>
      </c>
      <c r="DP400" s="627"/>
      <c r="DQ400" s="627">
        <f t="shared" ref="DQ400:DQ414" si="467">IF($AH$351=$AJ$351,0,IF(OR(AND(DK400=0,DM400&gt;0),AND(DK400="NS",DO400&gt;0),AND(DK400="NS",DM400=0, DO400=0),AND(DK400="NA",DM400&gt;0,DO400=0)),1,IF(OR(AND(DK400&gt;0,DM400=2),AND(DK400="NS",DM400=2),AND(DK400="NS",DO400=0, DM400&gt;0), DK400=DO400),0,1)))</f>
        <v>0</v>
      </c>
      <c r="DR400" s="639"/>
      <c r="DS400" s="274"/>
      <c r="DT400" s="747">
        <f t="shared" ref="DT400:DT414" si="468">IF(SUM(AN400,AW400,BF400,BO400,BX400,CG400,CP400,CY400,DH400,DQ400)=0,0,1)</f>
        <v>0</v>
      </c>
      <c r="DU400" s="748"/>
      <c r="DV400" s="639" t="str">
        <f>IF(DT400=0,"",IF(SUM($DT$359:DT400)=1,DX400,IF($DT$415&gt;SUM($DT$359:DT400),_xlfn.CONCAT(", ",DX400),IF($DT$415=SUM($DT$359:DT400),_xlfn.CONCAT(" y ",DX400,".")))))</f>
        <v/>
      </c>
      <c r="DW400" s="641" t="str">
        <f>IF(DU400=0,"", IF(SUM($AN400:DU$519)=1,DX400, IF($AN$526&gt;SUM($AN400:DU$519),_xlfn.CONCAT(", ",DX400), IF($AN$526=SUM($AN400:DU$519),_xlfn.CONCAT(" y ",DX400,".")))))</f>
        <v/>
      </c>
      <c r="DX400" s="639">
        <f t="shared" ref="DX400:DX414" si="469">_xlfn.NUMBERVALUE(C400)</f>
        <v>41</v>
      </c>
      <c r="DY400" s="641"/>
      <c r="EX400" s="112">
        <f t="shared" ref="EX400:EX414" si="470">_xlfn.NUMBERVALUE(C400)</f>
        <v>41</v>
      </c>
      <c r="EY400" s="98">
        <f t="shared" ref="EY400:EY414" si="471">IF($AH$351=$AJ$351,0,IF(OR(J400&lt;=EB$359,AND(EB$359&gt;0,OR(J400="NS",J400="NA"))),0,1))</f>
        <v>0</v>
      </c>
      <c r="EZ400" s="98">
        <f t="shared" ref="EZ400:EZ414" si="472">IF($AH$351=$AJ$351,0,IF(OR(K400&lt;=EC$359,AND(EC$359&gt;0,OR(K400="NS",K400="NA"))),0,1))</f>
        <v>0</v>
      </c>
      <c r="FA400" s="98">
        <f t="shared" ref="FA400:FA414" si="473">IF($AH$351=$AJ$351,0,IF(OR(L400&lt;=ED$359,AND(ED$359&gt;0,OR(L400="NS",L400="NA"))),0,1))</f>
        <v>0</v>
      </c>
      <c r="FB400" s="98">
        <f t="shared" ref="FB400:FB414" si="474">IF($AH$351=$AJ$351,0,IF(OR(M400&lt;=EE$359,AND(EE$359&gt;0,OR(M400="NS",M400="NA"))),0,1))</f>
        <v>0</v>
      </c>
      <c r="FC400" s="98">
        <f t="shared" ref="FC400:FC414" si="475">IF($AH$351=$AJ$351,0,IF(OR(N400&lt;=EF$359,AND(EF$359&gt;0,OR(N400="NS",N400="NA"))),0,1))</f>
        <v>0</v>
      </c>
      <c r="FD400" s="98">
        <f t="shared" ref="FD400:FD414" si="476">IF($AH$351=$AJ$351,0,IF(OR(O400&lt;=EG$359,AND(EG$359&gt;0,OR(O400="NS",O400="NA"))),0,1))</f>
        <v>0</v>
      </c>
      <c r="FE400" s="98">
        <f t="shared" ref="FE400:FE414" si="477">IF($AH$351=$AJ$351,0,IF(OR(P400&lt;=EH$359,AND(EH$359&gt;0,OR(P400="NS",P400="NA"))),0,1))</f>
        <v>0</v>
      </c>
      <c r="FF400" s="98">
        <f t="shared" ref="FF400:FF414" si="478">IF($AH$351=$AJ$351,0,IF(OR(Q400&lt;=EI$359,AND(EI$359&gt;0,OR(Q400="NS",Q400="NA"))),0,1))</f>
        <v>0</v>
      </c>
      <c r="FG400" s="98">
        <f t="shared" ref="FG400:FG414" si="479">IF($AH$351=$AJ$351,0,IF(OR(R400&lt;=EJ$359,AND(EJ$359&gt;0,OR(R400="NS",R400="NA"))),0,1))</f>
        <v>0</v>
      </c>
      <c r="FH400" s="98">
        <f t="shared" ref="FH400:FH414" si="480">IF($AH$351=$AJ$351,0,IF(OR(S400&lt;=EK$359,AND(EK$359&gt;0,OR(S400="NS",S400="NA"))),0,1))</f>
        <v>0</v>
      </c>
      <c r="FI400" s="98">
        <f t="shared" ref="FI400:FI414" si="481">IF($AH$351=$AJ$351,0,IF(OR(T400&lt;=EL$359,AND(EL$359&gt;0,OR(T400="NS",T400="NA"))),0,1))</f>
        <v>0</v>
      </c>
      <c r="FJ400" s="98">
        <f t="shared" ref="FJ400:FJ414" si="482">IF($AH$351=$AJ$351,0,IF(OR(U400&lt;=EM$359,AND(EM$359&gt;0,OR(U400="NS",U400="NA"))),0,1))</f>
        <v>0</v>
      </c>
      <c r="FK400" s="98">
        <f t="shared" ref="FK400:FK414" si="483">IF($AH$351=$AJ$351,0,IF(OR(V400&lt;=EN$359,AND(EN$359&gt;0,OR(V400="NS",V400="NA"))),0,1))</f>
        <v>0</v>
      </c>
      <c r="FL400" s="98">
        <f t="shared" ref="FL400:FL414" si="484">IF($AH$351=$AJ$351,0,IF(OR(W400&lt;=EO$359,AND(EO$359&gt;0,OR(W400="NS",W400="NA"))),0,1))</f>
        <v>0</v>
      </c>
      <c r="FM400" s="98">
        <f t="shared" ref="FM400:FM414" si="485">IF($AH$351=$AJ$351,0,IF(OR(X400&lt;=EP$359,AND(EP$359&gt;0,OR(X400="NS",X400="NA"))),0,1))</f>
        <v>0</v>
      </c>
      <c r="FN400" s="98">
        <f t="shared" ref="FN400:FN414" si="486">IF($AH$351=$AJ$351,0,IF(OR(Y400&lt;=EQ$359,AND(EQ$359&gt;0,OR(Y400="NS",Y400="NA"))),0,1))</f>
        <v>0</v>
      </c>
      <c r="FO400" s="98">
        <f t="shared" ref="FO400:FO414" si="487">IF($AH$351=$AJ$351,0,IF(OR(Z400&lt;=ER$359,AND(ER$359&gt;0,OR(Z400="NS",Z400="NA"))),0,1))</f>
        <v>0</v>
      </c>
      <c r="FP400" s="98">
        <f t="shared" ref="FP400:FP414" si="488">IF($AH$351=$AJ$351,0,IF(OR(AA400&lt;=ES$359,AND(ES$359&gt;0,OR(AA400="NS",AA400="NA"))),0,1))</f>
        <v>0</v>
      </c>
      <c r="FQ400" s="98">
        <f t="shared" ref="FQ400:FQ414" si="489">IF($AH$351=$AJ$351,0,IF(OR(AB400&lt;=ET$359,AND(ET$359&gt;0,OR(AB400="NS",AB400="NA"))),0,1))</f>
        <v>0</v>
      </c>
      <c r="FR400" s="98">
        <f t="shared" ref="FR400:FR414" si="490">IF($AH$351=$AJ$351,0,IF(OR(AC400&lt;=EU$359,AND(EU$359&gt;0,OR(AC400="NS",AC400="NA"))),0,1))</f>
        <v>0</v>
      </c>
      <c r="FS400" s="98">
        <f t="shared" ref="FS400:FS414" si="491">IF($AH$351=$AJ$351,0,IF(OR(AD400&lt;=EV$359,AND(EV$359&gt;0,OR(AD400="NS",AD400="NA"))),0,1))</f>
        <v>0</v>
      </c>
      <c r="FX400" s="627">
        <f t="shared" ref="FX400:FX414" si="492">IF($AH$351=$AJ$351,0,IF(OR(AND(D400&lt;&gt;"",COUNTA(J400:AD400)=COUNTA($J$357:$L$358,$M$358:$AD$358)),AND(D400="",COUNTA(J400:AD400)=0)),0,1))</f>
        <v>0</v>
      </c>
      <c r="FY400" s="627"/>
    </row>
    <row r="401" spans="1:181" s="72" customFormat="1" ht="15" customHeight="1">
      <c r="A401" s="131"/>
      <c r="B401" s="48"/>
      <c r="C401" s="82" t="s">
        <v>122</v>
      </c>
      <c r="D401" s="792" t="str">
        <f>IF(CNGE_2026_M3_Secc1!$AH$40=CNGE_2026_M3_Secc1!$AJ$40,"",IF(CNGE_2026_M3_Secc1!D101="","",CNGE_2026_M3_Secc1!D101))</f>
        <v/>
      </c>
      <c r="E401" s="793"/>
      <c r="F401" s="793"/>
      <c r="G401" s="793"/>
      <c r="H401" s="793"/>
      <c r="I401" s="794"/>
      <c r="J401" s="432"/>
      <c r="K401" s="432"/>
      <c r="L401" s="432"/>
      <c r="M401" s="432"/>
      <c r="N401" s="432"/>
      <c r="O401" s="432"/>
      <c r="P401" s="432"/>
      <c r="Q401" s="432"/>
      <c r="R401" s="432"/>
      <c r="S401" s="432"/>
      <c r="T401" s="432"/>
      <c r="U401" s="432"/>
      <c r="V401" s="432"/>
      <c r="W401" s="432"/>
      <c r="X401" s="432"/>
      <c r="Y401" s="432"/>
      <c r="Z401" s="432"/>
      <c r="AA401" s="432"/>
      <c r="AB401" s="432"/>
      <c r="AC401" s="432"/>
      <c r="AD401" s="432"/>
      <c r="AE401" s="12"/>
      <c r="AF401" s="122"/>
      <c r="AH401" s="627">
        <f t="shared" si="428"/>
        <v>0</v>
      </c>
      <c r="AI401" s="627"/>
      <c r="AJ401" s="627">
        <f t="shared" si="429"/>
        <v>0</v>
      </c>
      <c r="AK401" s="627"/>
      <c r="AL401" s="627">
        <f t="shared" si="430"/>
        <v>0</v>
      </c>
      <c r="AM401" s="627"/>
      <c r="AN401" s="627">
        <f t="shared" si="431"/>
        <v>0</v>
      </c>
      <c r="AO401" s="639"/>
      <c r="AP401" s="274"/>
      <c r="AQ401" s="641">
        <f t="shared" si="432"/>
        <v>0</v>
      </c>
      <c r="AR401" s="627"/>
      <c r="AS401" s="627">
        <f t="shared" si="433"/>
        <v>0</v>
      </c>
      <c r="AT401" s="627"/>
      <c r="AU401" s="627">
        <f t="shared" si="434"/>
        <v>0</v>
      </c>
      <c r="AV401" s="627"/>
      <c r="AW401" s="627">
        <f t="shared" si="435"/>
        <v>0</v>
      </c>
      <c r="AX401" s="639"/>
      <c r="AY401" s="274"/>
      <c r="AZ401" s="896">
        <f t="shared" si="436"/>
        <v>0</v>
      </c>
      <c r="BA401" s="627"/>
      <c r="BB401" s="627">
        <f t="shared" si="437"/>
        <v>0</v>
      </c>
      <c r="BC401" s="627"/>
      <c r="BD401" s="627">
        <f t="shared" si="438"/>
        <v>0</v>
      </c>
      <c r="BE401" s="627"/>
      <c r="BF401" s="627">
        <f t="shared" si="439"/>
        <v>0</v>
      </c>
      <c r="BG401" s="639"/>
      <c r="BH401" s="274"/>
      <c r="BI401" s="627">
        <f t="shared" si="440"/>
        <v>0</v>
      </c>
      <c r="BJ401" s="627"/>
      <c r="BK401" s="627">
        <f t="shared" si="441"/>
        <v>0</v>
      </c>
      <c r="BL401" s="627"/>
      <c r="BM401" s="627">
        <f t="shared" si="442"/>
        <v>0</v>
      </c>
      <c r="BN401" s="627"/>
      <c r="BO401" s="627">
        <f t="shared" si="443"/>
        <v>0</v>
      </c>
      <c r="BP401" s="639"/>
      <c r="BQ401" s="274"/>
      <c r="BR401" s="896">
        <f t="shared" si="444"/>
        <v>0</v>
      </c>
      <c r="BS401" s="627"/>
      <c r="BT401" s="627">
        <f t="shared" si="445"/>
        <v>0</v>
      </c>
      <c r="BU401" s="627"/>
      <c r="BV401" s="627">
        <f t="shared" si="446"/>
        <v>0</v>
      </c>
      <c r="BW401" s="627"/>
      <c r="BX401" s="627">
        <f t="shared" si="447"/>
        <v>0</v>
      </c>
      <c r="BY401" s="639"/>
      <c r="BZ401" s="274"/>
      <c r="CA401" s="627">
        <f t="shared" si="448"/>
        <v>0</v>
      </c>
      <c r="CB401" s="627"/>
      <c r="CC401" s="627">
        <f t="shared" si="449"/>
        <v>0</v>
      </c>
      <c r="CD401" s="627"/>
      <c r="CE401" s="627">
        <f t="shared" si="450"/>
        <v>0</v>
      </c>
      <c r="CF401" s="627"/>
      <c r="CG401" s="627">
        <f t="shared" si="451"/>
        <v>0</v>
      </c>
      <c r="CH401" s="639"/>
      <c r="CI401" s="274"/>
      <c r="CJ401" s="627">
        <f t="shared" si="452"/>
        <v>0</v>
      </c>
      <c r="CK401" s="627"/>
      <c r="CL401" s="627">
        <f t="shared" si="453"/>
        <v>0</v>
      </c>
      <c r="CM401" s="627"/>
      <c r="CN401" s="627">
        <f t="shared" si="454"/>
        <v>0</v>
      </c>
      <c r="CO401" s="627"/>
      <c r="CP401" s="627">
        <f t="shared" si="455"/>
        <v>0</v>
      </c>
      <c r="CQ401" s="639"/>
      <c r="CR401" s="274"/>
      <c r="CS401" s="627">
        <f t="shared" si="456"/>
        <v>0</v>
      </c>
      <c r="CT401" s="627"/>
      <c r="CU401" s="627">
        <f t="shared" si="457"/>
        <v>0</v>
      </c>
      <c r="CV401" s="627"/>
      <c r="CW401" s="627">
        <f t="shared" si="458"/>
        <v>0</v>
      </c>
      <c r="CX401" s="627"/>
      <c r="CY401" s="627">
        <f t="shared" si="459"/>
        <v>0</v>
      </c>
      <c r="CZ401" s="639"/>
      <c r="DA401" s="274"/>
      <c r="DB401" s="627">
        <f t="shared" si="460"/>
        <v>0</v>
      </c>
      <c r="DC401" s="627"/>
      <c r="DD401" s="627">
        <f t="shared" si="461"/>
        <v>0</v>
      </c>
      <c r="DE401" s="627"/>
      <c r="DF401" s="627">
        <f t="shared" si="462"/>
        <v>0</v>
      </c>
      <c r="DG401" s="627"/>
      <c r="DH401" s="627">
        <f t="shared" si="463"/>
        <v>0</v>
      </c>
      <c r="DI401" s="639"/>
      <c r="DJ401" s="274"/>
      <c r="DK401" s="627">
        <f t="shared" si="464"/>
        <v>0</v>
      </c>
      <c r="DL401" s="627"/>
      <c r="DM401" s="896">
        <f t="shared" si="465"/>
        <v>0</v>
      </c>
      <c r="DN401" s="627"/>
      <c r="DO401" s="627">
        <f t="shared" si="466"/>
        <v>0</v>
      </c>
      <c r="DP401" s="627"/>
      <c r="DQ401" s="627">
        <f t="shared" si="467"/>
        <v>0</v>
      </c>
      <c r="DR401" s="639"/>
      <c r="DS401" s="274"/>
      <c r="DT401" s="747">
        <f t="shared" si="468"/>
        <v>0</v>
      </c>
      <c r="DU401" s="748"/>
      <c r="DV401" s="639" t="str">
        <f>IF(DT401=0,"",IF(SUM($DT$359:DT401)=1,DX401,IF($DT$415&gt;SUM($DT$359:DT401),_xlfn.CONCAT(", ",DX401),IF($DT$415=SUM($DT$359:DT401),_xlfn.CONCAT(" y ",DX401,".")))))</f>
        <v/>
      </c>
      <c r="DW401" s="641" t="str">
        <f>IF(DU401=0,"", IF(SUM($AN401:DU$519)=1,DX401, IF($AN$526&gt;SUM($AN401:DU$519),_xlfn.CONCAT(", ",DX401), IF($AN$526=SUM($AN401:DU$519),_xlfn.CONCAT(" y ",DX401,".")))))</f>
        <v/>
      </c>
      <c r="DX401" s="639">
        <f t="shared" si="469"/>
        <v>42</v>
      </c>
      <c r="DY401" s="641"/>
      <c r="EX401" s="112">
        <f t="shared" si="470"/>
        <v>42</v>
      </c>
      <c r="EY401" s="98">
        <f t="shared" si="471"/>
        <v>0</v>
      </c>
      <c r="EZ401" s="98">
        <f t="shared" si="472"/>
        <v>0</v>
      </c>
      <c r="FA401" s="98">
        <f t="shared" si="473"/>
        <v>0</v>
      </c>
      <c r="FB401" s="98">
        <f t="shared" si="474"/>
        <v>0</v>
      </c>
      <c r="FC401" s="98">
        <f t="shared" si="475"/>
        <v>0</v>
      </c>
      <c r="FD401" s="98">
        <f t="shared" si="476"/>
        <v>0</v>
      </c>
      <c r="FE401" s="98">
        <f t="shared" si="477"/>
        <v>0</v>
      </c>
      <c r="FF401" s="98">
        <f t="shared" si="478"/>
        <v>0</v>
      </c>
      <c r="FG401" s="98">
        <f t="shared" si="479"/>
        <v>0</v>
      </c>
      <c r="FH401" s="98">
        <f t="shared" si="480"/>
        <v>0</v>
      </c>
      <c r="FI401" s="98">
        <f t="shared" si="481"/>
        <v>0</v>
      </c>
      <c r="FJ401" s="98">
        <f t="shared" si="482"/>
        <v>0</v>
      </c>
      <c r="FK401" s="98">
        <f t="shared" si="483"/>
        <v>0</v>
      </c>
      <c r="FL401" s="98">
        <f t="shared" si="484"/>
        <v>0</v>
      </c>
      <c r="FM401" s="98">
        <f t="shared" si="485"/>
        <v>0</v>
      </c>
      <c r="FN401" s="98">
        <f t="shared" si="486"/>
        <v>0</v>
      </c>
      <c r="FO401" s="98">
        <f t="shared" si="487"/>
        <v>0</v>
      </c>
      <c r="FP401" s="98">
        <f t="shared" si="488"/>
        <v>0</v>
      </c>
      <c r="FQ401" s="98">
        <f t="shared" si="489"/>
        <v>0</v>
      </c>
      <c r="FR401" s="98">
        <f t="shared" si="490"/>
        <v>0</v>
      </c>
      <c r="FS401" s="98">
        <f t="shared" si="491"/>
        <v>0</v>
      </c>
      <c r="FX401" s="627">
        <f t="shared" si="492"/>
        <v>0</v>
      </c>
      <c r="FY401" s="627"/>
    </row>
    <row r="402" spans="1:181" s="72" customFormat="1" ht="15" customHeight="1">
      <c r="A402" s="131"/>
      <c r="B402" s="48"/>
      <c r="C402" s="82" t="s">
        <v>123</v>
      </c>
      <c r="D402" s="792" t="str">
        <f>IF(CNGE_2026_M3_Secc1!$AH$40=CNGE_2026_M3_Secc1!$AJ$40,"",IF(CNGE_2026_M3_Secc1!D102="","",CNGE_2026_M3_Secc1!D102))</f>
        <v/>
      </c>
      <c r="E402" s="793"/>
      <c r="F402" s="793"/>
      <c r="G402" s="793"/>
      <c r="H402" s="793"/>
      <c r="I402" s="794"/>
      <c r="J402" s="432"/>
      <c r="K402" s="432"/>
      <c r="L402" s="432"/>
      <c r="M402" s="432"/>
      <c r="N402" s="432"/>
      <c r="O402" s="432"/>
      <c r="P402" s="432"/>
      <c r="Q402" s="432"/>
      <c r="R402" s="432"/>
      <c r="S402" s="432"/>
      <c r="T402" s="432"/>
      <c r="U402" s="432"/>
      <c r="V402" s="432"/>
      <c r="W402" s="432"/>
      <c r="X402" s="432"/>
      <c r="Y402" s="432"/>
      <c r="Z402" s="432"/>
      <c r="AA402" s="432"/>
      <c r="AB402" s="432"/>
      <c r="AC402" s="432"/>
      <c r="AD402" s="432"/>
      <c r="AE402" s="12"/>
      <c r="AF402" s="122"/>
      <c r="AH402" s="627">
        <f t="shared" si="428"/>
        <v>0</v>
      </c>
      <c r="AI402" s="627"/>
      <c r="AJ402" s="627">
        <f t="shared" si="429"/>
        <v>0</v>
      </c>
      <c r="AK402" s="627"/>
      <c r="AL402" s="627">
        <f t="shared" si="430"/>
        <v>0</v>
      </c>
      <c r="AM402" s="627"/>
      <c r="AN402" s="627">
        <f t="shared" si="431"/>
        <v>0</v>
      </c>
      <c r="AO402" s="639"/>
      <c r="AP402" s="274"/>
      <c r="AQ402" s="641">
        <f t="shared" si="432"/>
        <v>0</v>
      </c>
      <c r="AR402" s="627"/>
      <c r="AS402" s="627">
        <f t="shared" si="433"/>
        <v>0</v>
      </c>
      <c r="AT402" s="627"/>
      <c r="AU402" s="627">
        <f t="shared" si="434"/>
        <v>0</v>
      </c>
      <c r="AV402" s="627"/>
      <c r="AW402" s="627">
        <f t="shared" si="435"/>
        <v>0</v>
      </c>
      <c r="AX402" s="639"/>
      <c r="AY402" s="274"/>
      <c r="AZ402" s="896">
        <f t="shared" si="436"/>
        <v>0</v>
      </c>
      <c r="BA402" s="627"/>
      <c r="BB402" s="627">
        <f t="shared" si="437"/>
        <v>0</v>
      </c>
      <c r="BC402" s="627"/>
      <c r="BD402" s="627">
        <f t="shared" si="438"/>
        <v>0</v>
      </c>
      <c r="BE402" s="627"/>
      <c r="BF402" s="627">
        <f t="shared" si="439"/>
        <v>0</v>
      </c>
      <c r="BG402" s="639"/>
      <c r="BH402" s="274"/>
      <c r="BI402" s="627">
        <f t="shared" si="440"/>
        <v>0</v>
      </c>
      <c r="BJ402" s="627"/>
      <c r="BK402" s="627">
        <f t="shared" si="441"/>
        <v>0</v>
      </c>
      <c r="BL402" s="627"/>
      <c r="BM402" s="627">
        <f t="shared" si="442"/>
        <v>0</v>
      </c>
      <c r="BN402" s="627"/>
      <c r="BO402" s="627">
        <f t="shared" si="443"/>
        <v>0</v>
      </c>
      <c r="BP402" s="639"/>
      <c r="BQ402" s="274"/>
      <c r="BR402" s="896">
        <f t="shared" si="444"/>
        <v>0</v>
      </c>
      <c r="BS402" s="627"/>
      <c r="BT402" s="627">
        <f t="shared" si="445"/>
        <v>0</v>
      </c>
      <c r="BU402" s="627"/>
      <c r="BV402" s="627">
        <f t="shared" si="446"/>
        <v>0</v>
      </c>
      <c r="BW402" s="627"/>
      <c r="BX402" s="627">
        <f t="shared" si="447"/>
        <v>0</v>
      </c>
      <c r="BY402" s="639"/>
      <c r="BZ402" s="274"/>
      <c r="CA402" s="627">
        <f t="shared" si="448"/>
        <v>0</v>
      </c>
      <c r="CB402" s="627"/>
      <c r="CC402" s="627">
        <f t="shared" si="449"/>
        <v>0</v>
      </c>
      <c r="CD402" s="627"/>
      <c r="CE402" s="627">
        <f t="shared" si="450"/>
        <v>0</v>
      </c>
      <c r="CF402" s="627"/>
      <c r="CG402" s="627">
        <f t="shared" si="451"/>
        <v>0</v>
      </c>
      <c r="CH402" s="639"/>
      <c r="CI402" s="274"/>
      <c r="CJ402" s="627">
        <f t="shared" si="452"/>
        <v>0</v>
      </c>
      <c r="CK402" s="627"/>
      <c r="CL402" s="627">
        <f t="shared" si="453"/>
        <v>0</v>
      </c>
      <c r="CM402" s="627"/>
      <c r="CN402" s="627">
        <f t="shared" si="454"/>
        <v>0</v>
      </c>
      <c r="CO402" s="627"/>
      <c r="CP402" s="627">
        <f t="shared" si="455"/>
        <v>0</v>
      </c>
      <c r="CQ402" s="639"/>
      <c r="CR402" s="274"/>
      <c r="CS402" s="627">
        <f t="shared" si="456"/>
        <v>0</v>
      </c>
      <c r="CT402" s="627"/>
      <c r="CU402" s="627">
        <f t="shared" si="457"/>
        <v>0</v>
      </c>
      <c r="CV402" s="627"/>
      <c r="CW402" s="627">
        <f t="shared" si="458"/>
        <v>0</v>
      </c>
      <c r="CX402" s="627"/>
      <c r="CY402" s="627">
        <f t="shared" si="459"/>
        <v>0</v>
      </c>
      <c r="CZ402" s="639"/>
      <c r="DA402" s="274"/>
      <c r="DB402" s="627">
        <f t="shared" si="460"/>
        <v>0</v>
      </c>
      <c r="DC402" s="627"/>
      <c r="DD402" s="627">
        <f t="shared" si="461"/>
        <v>0</v>
      </c>
      <c r="DE402" s="627"/>
      <c r="DF402" s="627">
        <f t="shared" si="462"/>
        <v>0</v>
      </c>
      <c r="DG402" s="627"/>
      <c r="DH402" s="627">
        <f t="shared" si="463"/>
        <v>0</v>
      </c>
      <c r="DI402" s="639"/>
      <c r="DJ402" s="274"/>
      <c r="DK402" s="627">
        <f t="shared" si="464"/>
        <v>0</v>
      </c>
      <c r="DL402" s="627"/>
      <c r="DM402" s="896">
        <f t="shared" si="465"/>
        <v>0</v>
      </c>
      <c r="DN402" s="627"/>
      <c r="DO402" s="627">
        <f t="shared" si="466"/>
        <v>0</v>
      </c>
      <c r="DP402" s="627"/>
      <c r="DQ402" s="627">
        <f t="shared" si="467"/>
        <v>0</v>
      </c>
      <c r="DR402" s="639"/>
      <c r="DS402" s="274"/>
      <c r="DT402" s="747">
        <f t="shared" si="468"/>
        <v>0</v>
      </c>
      <c r="DU402" s="748"/>
      <c r="DV402" s="639" t="str">
        <f>IF(DT402=0,"",IF(SUM($DT$359:DT402)=1,DX402,IF($DT$415&gt;SUM($DT$359:DT402),_xlfn.CONCAT(", ",DX402),IF($DT$415=SUM($DT$359:DT402),_xlfn.CONCAT(" y ",DX402,".")))))</f>
        <v/>
      </c>
      <c r="DW402" s="641" t="str">
        <f>IF(DU402=0,"", IF(SUM($AN402:DU$519)=1,DX402, IF($AN$526&gt;SUM($AN402:DU$519),_xlfn.CONCAT(", ",DX402), IF($AN$526=SUM($AN402:DU$519),_xlfn.CONCAT(" y ",DX402,".")))))</f>
        <v/>
      </c>
      <c r="DX402" s="639">
        <f t="shared" si="469"/>
        <v>43</v>
      </c>
      <c r="DY402" s="641"/>
      <c r="EX402" s="112">
        <f t="shared" si="470"/>
        <v>43</v>
      </c>
      <c r="EY402" s="98">
        <f t="shared" si="471"/>
        <v>0</v>
      </c>
      <c r="EZ402" s="98">
        <f t="shared" si="472"/>
        <v>0</v>
      </c>
      <c r="FA402" s="98">
        <f t="shared" si="473"/>
        <v>0</v>
      </c>
      <c r="FB402" s="98">
        <f t="shared" si="474"/>
        <v>0</v>
      </c>
      <c r="FC402" s="98">
        <f t="shared" si="475"/>
        <v>0</v>
      </c>
      <c r="FD402" s="98">
        <f t="shared" si="476"/>
        <v>0</v>
      </c>
      <c r="FE402" s="98">
        <f t="shared" si="477"/>
        <v>0</v>
      </c>
      <c r="FF402" s="98">
        <f t="shared" si="478"/>
        <v>0</v>
      </c>
      <c r="FG402" s="98">
        <f t="shared" si="479"/>
        <v>0</v>
      </c>
      <c r="FH402" s="98">
        <f t="shared" si="480"/>
        <v>0</v>
      </c>
      <c r="FI402" s="98">
        <f t="shared" si="481"/>
        <v>0</v>
      </c>
      <c r="FJ402" s="98">
        <f t="shared" si="482"/>
        <v>0</v>
      </c>
      <c r="FK402" s="98">
        <f t="shared" si="483"/>
        <v>0</v>
      </c>
      <c r="FL402" s="98">
        <f t="shared" si="484"/>
        <v>0</v>
      </c>
      <c r="FM402" s="98">
        <f t="shared" si="485"/>
        <v>0</v>
      </c>
      <c r="FN402" s="98">
        <f t="shared" si="486"/>
        <v>0</v>
      </c>
      <c r="FO402" s="98">
        <f t="shared" si="487"/>
        <v>0</v>
      </c>
      <c r="FP402" s="98">
        <f t="shared" si="488"/>
        <v>0</v>
      </c>
      <c r="FQ402" s="98">
        <f t="shared" si="489"/>
        <v>0</v>
      </c>
      <c r="FR402" s="98">
        <f t="shared" si="490"/>
        <v>0</v>
      </c>
      <c r="FS402" s="98">
        <f t="shared" si="491"/>
        <v>0</v>
      </c>
      <c r="FX402" s="627">
        <f t="shared" si="492"/>
        <v>0</v>
      </c>
      <c r="FY402" s="627"/>
    </row>
    <row r="403" spans="1:181" s="72" customFormat="1" ht="15" customHeight="1">
      <c r="A403" s="131"/>
      <c r="B403" s="48"/>
      <c r="C403" s="82" t="s">
        <v>124</v>
      </c>
      <c r="D403" s="792" t="str">
        <f>IF(CNGE_2026_M3_Secc1!$AH$40=CNGE_2026_M3_Secc1!$AJ$40,"",IF(CNGE_2026_M3_Secc1!D103="","",CNGE_2026_M3_Secc1!D103))</f>
        <v/>
      </c>
      <c r="E403" s="793"/>
      <c r="F403" s="793"/>
      <c r="G403" s="793"/>
      <c r="H403" s="793"/>
      <c r="I403" s="794"/>
      <c r="J403" s="432"/>
      <c r="K403" s="432"/>
      <c r="L403" s="432"/>
      <c r="M403" s="432"/>
      <c r="N403" s="432"/>
      <c r="O403" s="432"/>
      <c r="P403" s="432"/>
      <c r="Q403" s="432"/>
      <c r="R403" s="432"/>
      <c r="S403" s="432"/>
      <c r="T403" s="432"/>
      <c r="U403" s="432"/>
      <c r="V403" s="432"/>
      <c r="W403" s="432"/>
      <c r="X403" s="432"/>
      <c r="Y403" s="432"/>
      <c r="Z403" s="432"/>
      <c r="AA403" s="432"/>
      <c r="AB403" s="432"/>
      <c r="AC403" s="432"/>
      <c r="AD403" s="432"/>
      <c r="AE403" s="12"/>
      <c r="AF403" s="122"/>
      <c r="AH403" s="627">
        <f t="shared" si="428"/>
        <v>0</v>
      </c>
      <c r="AI403" s="627"/>
      <c r="AJ403" s="627">
        <f t="shared" si="429"/>
        <v>0</v>
      </c>
      <c r="AK403" s="627"/>
      <c r="AL403" s="627">
        <f t="shared" si="430"/>
        <v>0</v>
      </c>
      <c r="AM403" s="627"/>
      <c r="AN403" s="627">
        <f t="shared" si="431"/>
        <v>0</v>
      </c>
      <c r="AO403" s="639"/>
      <c r="AP403" s="274"/>
      <c r="AQ403" s="641">
        <f t="shared" si="432"/>
        <v>0</v>
      </c>
      <c r="AR403" s="627"/>
      <c r="AS403" s="627">
        <f t="shared" si="433"/>
        <v>0</v>
      </c>
      <c r="AT403" s="627"/>
      <c r="AU403" s="627">
        <f t="shared" si="434"/>
        <v>0</v>
      </c>
      <c r="AV403" s="627"/>
      <c r="AW403" s="627">
        <f t="shared" si="435"/>
        <v>0</v>
      </c>
      <c r="AX403" s="639"/>
      <c r="AY403" s="274"/>
      <c r="AZ403" s="896">
        <f t="shared" si="436"/>
        <v>0</v>
      </c>
      <c r="BA403" s="627"/>
      <c r="BB403" s="627">
        <f t="shared" si="437"/>
        <v>0</v>
      </c>
      <c r="BC403" s="627"/>
      <c r="BD403" s="627">
        <f t="shared" si="438"/>
        <v>0</v>
      </c>
      <c r="BE403" s="627"/>
      <c r="BF403" s="627">
        <f t="shared" si="439"/>
        <v>0</v>
      </c>
      <c r="BG403" s="639"/>
      <c r="BH403" s="274"/>
      <c r="BI403" s="627">
        <f t="shared" si="440"/>
        <v>0</v>
      </c>
      <c r="BJ403" s="627"/>
      <c r="BK403" s="627">
        <f t="shared" si="441"/>
        <v>0</v>
      </c>
      <c r="BL403" s="627"/>
      <c r="BM403" s="627">
        <f t="shared" si="442"/>
        <v>0</v>
      </c>
      <c r="BN403" s="627"/>
      <c r="BO403" s="627">
        <f t="shared" si="443"/>
        <v>0</v>
      </c>
      <c r="BP403" s="639"/>
      <c r="BQ403" s="274"/>
      <c r="BR403" s="896">
        <f t="shared" si="444"/>
        <v>0</v>
      </c>
      <c r="BS403" s="627"/>
      <c r="BT403" s="627">
        <f t="shared" si="445"/>
        <v>0</v>
      </c>
      <c r="BU403" s="627"/>
      <c r="BV403" s="627">
        <f t="shared" si="446"/>
        <v>0</v>
      </c>
      <c r="BW403" s="627"/>
      <c r="BX403" s="627">
        <f t="shared" si="447"/>
        <v>0</v>
      </c>
      <c r="BY403" s="639"/>
      <c r="BZ403" s="274"/>
      <c r="CA403" s="627">
        <f t="shared" si="448"/>
        <v>0</v>
      </c>
      <c r="CB403" s="627"/>
      <c r="CC403" s="627">
        <f t="shared" si="449"/>
        <v>0</v>
      </c>
      <c r="CD403" s="627"/>
      <c r="CE403" s="627">
        <f t="shared" si="450"/>
        <v>0</v>
      </c>
      <c r="CF403" s="627"/>
      <c r="CG403" s="627">
        <f t="shared" si="451"/>
        <v>0</v>
      </c>
      <c r="CH403" s="639"/>
      <c r="CI403" s="274"/>
      <c r="CJ403" s="627">
        <f t="shared" si="452"/>
        <v>0</v>
      </c>
      <c r="CK403" s="627"/>
      <c r="CL403" s="627">
        <f t="shared" si="453"/>
        <v>0</v>
      </c>
      <c r="CM403" s="627"/>
      <c r="CN403" s="627">
        <f t="shared" si="454"/>
        <v>0</v>
      </c>
      <c r="CO403" s="627"/>
      <c r="CP403" s="627">
        <f t="shared" si="455"/>
        <v>0</v>
      </c>
      <c r="CQ403" s="639"/>
      <c r="CR403" s="274"/>
      <c r="CS403" s="627">
        <f t="shared" si="456"/>
        <v>0</v>
      </c>
      <c r="CT403" s="627"/>
      <c r="CU403" s="627">
        <f t="shared" si="457"/>
        <v>0</v>
      </c>
      <c r="CV403" s="627"/>
      <c r="CW403" s="627">
        <f t="shared" si="458"/>
        <v>0</v>
      </c>
      <c r="CX403" s="627"/>
      <c r="CY403" s="627">
        <f t="shared" si="459"/>
        <v>0</v>
      </c>
      <c r="CZ403" s="639"/>
      <c r="DA403" s="274"/>
      <c r="DB403" s="627">
        <f t="shared" si="460"/>
        <v>0</v>
      </c>
      <c r="DC403" s="627"/>
      <c r="DD403" s="627">
        <f t="shared" si="461"/>
        <v>0</v>
      </c>
      <c r="DE403" s="627"/>
      <c r="DF403" s="627">
        <f t="shared" si="462"/>
        <v>0</v>
      </c>
      <c r="DG403" s="627"/>
      <c r="DH403" s="627">
        <f t="shared" si="463"/>
        <v>0</v>
      </c>
      <c r="DI403" s="639"/>
      <c r="DJ403" s="274"/>
      <c r="DK403" s="627">
        <f t="shared" si="464"/>
        <v>0</v>
      </c>
      <c r="DL403" s="627"/>
      <c r="DM403" s="896">
        <f t="shared" si="465"/>
        <v>0</v>
      </c>
      <c r="DN403" s="627"/>
      <c r="DO403" s="627">
        <f t="shared" si="466"/>
        <v>0</v>
      </c>
      <c r="DP403" s="627"/>
      <c r="DQ403" s="627">
        <f t="shared" si="467"/>
        <v>0</v>
      </c>
      <c r="DR403" s="639"/>
      <c r="DS403" s="274"/>
      <c r="DT403" s="747">
        <f t="shared" si="468"/>
        <v>0</v>
      </c>
      <c r="DU403" s="748"/>
      <c r="DV403" s="639" t="str">
        <f>IF(DT403=0,"",IF(SUM($DT$359:DT403)=1,DX403,IF($DT$415&gt;SUM($DT$359:DT403),_xlfn.CONCAT(", ",DX403),IF($DT$415=SUM($DT$359:DT403),_xlfn.CONCAT(" y ",DX403,".")))))</f>
        <v/>
      </c>
      <c r="DW403" s="641" t="str">
        <f>IF(DU403=0,"", IF(SUM($AN403:DU$519)=1,DX403, IF($AN$526&gt;SUM($AN403:DU$519),_xlfn.CONCAT(", ",DX403), IF($AN$526=SUM($AN403:DU$519),_xlfn.CONCAT(" y ",DX403,".")))))</f>
        <v/>
      </c>
      <c r="DX403" s="639">
        <f t="shared" si="469"/>
        <v>44</v>
      </c>
      <c r="DY403" s="641"/>
      <c r="EX403" s="112">
        <f t="shared" si="470"/>
        <v>44</v>
      </c>
      <c r="EY403" s="98">
        <f t="shared" si="471"/>
        <v>0</v>
      </c>
      <c r="EZ403" s="98">
        <f t="shared" si="472"/>
        <v>0</v>
      </c>
      <c r="FA403" s="98">
        <f t="shared" si="473"/>
        <v>0</v>
      </c>
      <c r="FB403" s="98">
        <f t="shared" si="474"/>
        <v>0</v>
      </c>
      <c r="FC403" s="98">
        <f t="shared" si="475"/>
        <v>0</v>
      </c>
      <c r="FD403" s="98">
        <f t="shared" si="476"/>
        <v>0</v>
      </c>
      <c r="FE403" s="98">
        <f t="shared" si="477"/>
        <v>0</v>
      </c>
      <c r="FF403" s="98">
        <f t="shared" si="478"/>
        <v>0</v>
      </c>
      <c r="FG403" s="98">
        <f t="shared" si="479"/>
        <v>0</v>
      </c>
      <c r="FH403" s="98">
        <f t="shared" si="480"/>
        <v>0</v>
      </c>
      <c r="FI403" s="98">
        <f t="shared" si="481"/>
        <v>0</v>
      </c>
      <c r="FJ403" s="98">
        <f t="shared" si="482"/>
        <v>0</v>
      </c>
      <c r="FK403" s="98">
        <f t="shared" si="483"/>
        <v>0</v>
      </c>
      <c r="FL403" s="98">
        <f t="shared" si="484"/>
        <v>0</v>
      </c>
      <c r="FM403" s="98">
        <f t="shared" si="485"/>
        <v>0</v>
      </c>
      <c r="FN403" s="98">
        <f t="shared" si="486"/>
        <v>0</v>
      </c>
      <c r="FO403" s="98">
        <f t="shared" si="487"/>
        <v>0</v>
      </c>
      <c r="FP403" s="98">
        <f t="shared" si="488"/>
        <v>0</v>
      </c>
      <c r="FQ403" s="98">
        <f t="shared" si="489"/>
        <v>0</v>
      </c>
      <c r="FR403" s="98">
        <f t="shared" si="490"/>
        <v>0</v>
      </c>
      <c r="FS403" s="98">
        <f t="shared" si="491"/>
        <v>0</v>
      </c>
      <c r="FX403" s="627">
        <f t="shared" si="492"/>
        <v>0</v>
      </c>
      <c r="FY403" s="627"/>
    </row>
    <row r="404" spans="1:181" s="72" customFormat="1" ht="15" customHeight="1">
      <c r="A404" s="131"/>
      <c r="B404" s="48"/>
      <c r="C404" s="82" t="s">
        <v>125</v>
      </c>
      <c r="D404" s="792" t="str">
        <f>IF(CNGE_2026_M3_Secc1!$AH$40=CNGE_2026_M3_Secc1!$AJ$40,"",IF(CNGE_2026_M3_Secc1!D104="","",CNGE_2026_M3_Secc1!D104))</f>
        <v/>
      </c>
      <c r="E404" s="793"/>
      <c r="F404" s="793"/>
      <c r="G404" s="793"/>
      <c r="H404" s="793"/>
      <c r="I404" s="794"/>
      <c r="J404" s="432"/>
      <c r="K404" s="432"/>
      <c r="L404" s="432"/>
      <c r="M404" s="432"/>
      <c r="N404" s="432"/>
      <c r="O404" s="432"/>
      <c r="P404" s="432"/>
      <c r="Q404" s="432"/>
      <c r="R404" s="432"/>
      <c r="S404" s="432"/>
      <c r="T404" s="432"/>
      <c r="U404" s="432"/>
      <c r="V404" s="432"/>
      <c r="W404" s="432"/>
      <c r="X404" s="432"/>
      <c r="Y404" s="432"/>
      <c r="Z404" s="432"/>
      <c r="AA404" s="432"/>
      <c r="AB404" s="432"/>
      <c r="AC404" s="432"/>
      <c r="AD404" s="432"/>
      <c r="AE404" s="12"/>
      <c r="AF404" s="122"/>
      <c r="AH404" s="627">
        <f t="shared" si="428"/>
        <v>0</v>
      </c>
      <c r="AI404" s="627"/>
      <c r="AJ404" s="627">
        <f t="shared" si="429"/>
        <v>0</v>
      </c>
      <c r="AK404" s="627"/>
      <c r="AL404" s="627">
        <f t="shared" si="430"/>
        <v>0</v>
      </c>
      <c r="AM404" s="627"/>
      <c r="AN404" s="627">
        <f t="shared" si="431"/>
        <v>0</v>
      </c>
      <c r="AO404" s="639"/>
      <c r="AP404" s="274"/>
      <c r="AQ404" s="641">
        <f t="shared" si="432"/>
        <v>0</v>
      </c>
      <c r="AR404" s="627"/>
      <c r="AS404" s="627">
        <f t="shared" si="433"/>
        <v>0</v>
      </c>
      <c r="AT404" s="627"/>
      <c r="AU404" s="627">
        <f t="shared" si="434"/>
        <v>0</v>
      </c>
      <c r="AV404" s="627"/>
      <c r="AW404" s="627">
        <f t="shared" si="435"/>
        <v>0</v>
      </c>
      <c r="AX404" s="639"/>
      <c r="AY404" s="274"/>
      <c r="AZ404" s="896">
        <f t="shared" si="436"/>
        <v>0</v>
      </c>
      <c r="BA404" s="627"/>
      <c r="BB404" s="627">
        <f t="shared" si="437"/>
        <v>0</v>
      </c>
      <c r="BC404" s="627"/>
      <c r="BD404" s="627">
        <f t="shared" si="438"/>
        <v>0</v>
      </c>
      <c r="BE404" s="627"/>
      <c r="BF404" s="627">
        <f t="shared" si="439"/>
        <v>0</v>
      </c>
      <c r="BG404" s="639"/>
      <c r="BH404" s="274"/>
      <c r="BI404" s="627">
        <f t="shared" si="440"/>
        <v>0</v>
      </c>
      <c r="BJ404" s="627"/>
      <c r="BK404" s="627">
        <f t="shared" si="441"/>
        <v>0</v>
      </c>
      <c r="BL404" s="627"/>
      <c r="BM404" s="627">
        <f t="shared" si="442"/>
        <v>0</v>
      </c>
      <c r="BN404" s="627"/>
      <c r="BO404" s="627">
        <f t="shared" si="443"/>
        <v>0</v>
      </c>
      <c r="BP404" s="639"/>
      <c r="BQ404" s="274"/>
      <c r="BR404" s="896">
        <f t="shared" si="444"/>
        <v>0</v>
      </c>
      <c r="BS404" s="627"/>
      <c r="BT404" s="627">
        <f t="shared" si="445"/>
        <v>0</v>
      </c>
      <c r="BU404" s="627"/>
      <c r="BV404" s="627">
        <f t="shared" si="446"/>
        <v>0</v>
      </c>
      <c r="BW404" s="627"/>
      <c r="BX404" s="627">
        <f t="shared" si="447"/>
        <v>0</v>
      </c>
      <c r="BY404" s="639"/>
      <c r="BZ404" s="274"/>
      <c r="CA404" s="627">
        <f t="shared" si="448"/>
        <v>0</v>
      </c>
      <c r="CB404" s="627"/>
      <c r="CC404" s="627">
        <f t="shared" si="449"/>
        <v>0</v>
      </c>
      <c r="CD404" s="627"/>
      <c r="CE404" s="627">
        <f t="shared" si="450"/>
        <v>0</v>
      </c>
      <c r="CF404" s="627"/>
      <c r="CG404" s="627">
        <f t="shared" si="451"/>
        <v>0</v>
      </c>
      <c r="CH404" s="639"/>
      <c r="CI404" s="274"/>
      <c r="CJ404" s="627">
        <f t="shared" si="452"/>
        <v>0</v>
      </c>
      <c r="CK404" s="627"/>
      <c r="CL404" s="627">
        <f t="shared" si="453"/>
        <v>0</v>
      </c>
      <c r="CM404" s="627"/>
      <c r="CN404" s="627">
        <f t="shared" si="454"/>
        <v>0</v>
      </c>
      <c r="CO404" s="627"/>
      <c r="CP404" s="627">
        <f t="shared" si="455"/>
        <v>0</v>
      </c>
      <c r="CQ404" s="639"/>
      <c r="CR404" s="274"/>
      <c r="CS404" s="627">
        <f t="shared" si="456"/>
        <v>0</v>
      </c>
      <c r="CT404" s="627"/>
      <c r="CU404" s="627">
        <f t="shared" si="457"/>
        <v>0</v>
      </c>
      <c r="CV404" s="627"/>
      <c r="CW404" s="627">
        <f t="shared" si="458"/>
        <v>0</v>
      </c>
      <c r="CX404" s="627"/>
      <c r="CY404" s="627">
        <f t="shared" si="459"/>
        <v>0</v>
      </c>
      <c r="CZ404" s="639"/>
      <c r="DA404" s="274"/>
      <c r="DB404" s="627">
        <f t="shared" si="460"/>
        <v>0</v>
      </c>
      <c r="DC404" s="627"/>
      <c r="DD404" s="627">
        <f t="shared" si="461"/>
        <v>0</v>
      </c>
      <c r="DE404" s="627"/>
      <c r="DF404" s="627">
        <f t="shared" si="462"/>
        <v>0</v>
      </c>
      <c r="DG404" s="627"/>
      <c r="DH404" s="627">
        <f t="shared" si="463"/>
        <v>0</v>
      </c>
      <c r="DI404" s="639"/>
      <c r="DJ404" s="274"/>
      <c r="DK404" s="627">
        <f t="shared" si="464"/>
        <v>0</v>
      </c>
      <c r="DL404" s="627"/>
      <c r="DM404" s="896">
        <f t="shared" si="465"/>
        <v>0</v>
      </c>
      <c r="DN404" s="627"/>
      <c r="DO404" s="627">
        <f t="shared" si="466"/>
        <v>0</v>
      </c>
      <c r="DP404" s="627"/>
      <c r="DQ404" s="627">
        <f t="shared" si="467"/>
        <v>0</v>
      </c>
      <c r="DR404" s="639"/>
      <c r="DS404" s="274"/>
      <c r="DT404" s="747">
        <f t="shared" si="468"/>
        <v>0</v>
      </c>
      <c r="DU404" s="748"/>
      <c r="DV404" s="639" t="str">
        <f>IF(DT404=0,"",IF(SUM($DT$359:DT404)=1,DX404,IF($DT$415&gt;SUM($DT$359:DT404),_xlfn.CONCAT(", ",DX404),IF($DT$415=SUM($DT$359:DT404),_xlfn.CONCAT(" y ",DX404,".")))))</f>
        <v/>
      </c>
      <c r="DW404" s="641" t="str">
        <f>IF(DU404=0,"", IF(SUM($AN404:DU$519)=1,DX404, IF($AN$526&gt;SUM($AN404:DU$519),_xlfn.CONCAT(", ",DX404), IF($AN$526=SUM($AN404:DU$519),_xlfn.CONCAT(" y ",DX404,".")))))</f>
        <v/>
      </c>
      <c r="DX404" s="639">
        <f t="shared" si="469"/>
        <v>45</v>
      </c>
      <c r="DY404" s="641"/>
      <c r="EX404" s="112">
        <f t="shared" si="470"/>
        <v>45</v>
      </c>
      <c r="EY404" s="98">
        <f t="shared" si="471"/>
        <v>0</v>
      </c>
      <c r="EZ404" s="98">
        <f t="shared" si="472"/>
        <v>0</v>
      </c>
      <c r="FA404" s="98">
        <f t="shared" si="473"/>
        <v>0</v>
      </c>
      <c r="FB404" s="98">
        <f t="shared" si="474"/>
        <v>0</v>
      </c>
      <c r="FC404" s="98">
        <f t="shared" si="475"/>
        <v>0</v>
      </c>
      <c r="FD404" s="98">
        <f t="shared" si="476"/>
        <v>0</v>
      </c>
      <c r="FE404" s="98">
        <f t="shared" si="477"/>
        <v>0</v>
      </c>
      <c r="FF404" s="98">
        <f t="shared" si="478"/>
        <v>0</v>
      </c>
      <c r="FG404" s="98">
        <f t="shared" si="479"/>
        <v>0</v>
      </c>
      <c r="FH404" s="98">
        <f t="shared" si="480"/>
        <v>0</v>
      </c>
      <c r="FI404" s="98">
        <f t="shared" si="481"/>
        <v>0</v>
      </c>
      <c r="FJ404" s="98">
        <f t="shared" si="482"/>
        <v>0</v>
      </c>
      <c r="FK404" s="98">
        <f t="shared" si="483"/>
        <v>0</v>
      </c>
      <c r="FL404" s="98">
        <f t="shared" si="484"/>
        <v>0</v>
      </c>
      <c r="FM404" s="98">
        <f t="shared" si="485"/>
        <v>0</v>
      </c>
      <c r="FN404" s="98">
        <f t="shared" si="486"/>
        <v>0</v>
      </c>
      <c r="FO404" s="98">
        <f t="shared" si="487"/>
        <v>0</v>
      </c>
      <c r="FP404" s="98">
        <f t="shared" si="488"/>
        <v>0</v>
      </c>
      <c r="FQ404" s="98">
        <f t="shared" si="489"/>
        <v>0</v>
      </c>
      <c r="FR404" s="98">
        <f t="shared" si="490"/>
        <v>0</v>
      </c>
      <c r="FS404" s="98">
        <f t="shared" si="491"/>
        <v>0</v>
      </c>
      <c r="FX404" s="627">
        <f t="shared" si="492"/>
        <v>0</v>
      </c>
      <c r="FY404" s="627"/>
    </row>
    <row r="405" spans="1:181" s="72" customFormat="1" ht="15" customHeight="1">
      <c r="A405" s="131"/>
      <c r="B405" s="48"/>
      <c r="C405" s="82" t="s">
        <v>237</v>
      </c>
      <c r="D405" s="792" t="str">
        <f>IF(CNGE_2026_M3_Secc1!$AH$40=CNGE_2026_M3_Secc1!$AJ$40,"",IF(CNGE_2026_M3_Secc1!D105="","",CNGE_2026_M3_Secc1!D105))</f>
        <v/>
      </c>
      <c r="E405" s="793"/>
      <c r="F405" s="793"/>
      <c r="G405" s="793"/>
      <c r="H405" s="793"/>
      <c r="I405" s="794"/>
      <c r="J405" s="432"/>
      <c r="K405" s="432"/>
      <c r="L405" s="432"/>
      <c r="M405" s="432"/>
      <c r="N405" s="432"/>
      <c r="O405" s="432"/>
      <c r="P405" s="432"/>
      <c r="Q405" s="432"/>
      <c r="R405" s="432"/>
      <c r="S405" s="432"/>
      <c r="T405" s="432"/>
      <c r="U405" s="432"/>
      <c r="V405" s="432"/>
      <c r="W405" s="432"/>
      <c r="X405" s="432"/>
      <c r="Y405" s="432"/>
      <c r="Z405" s="432"/>
      <c r="AA405" s="432"/>
      <c r="AB405" s="432"/>
      <c r="AC405" s="432"/>
      <c r="AD405" s="432"/>
      <c r="AE405" s="12"/>
      <c r="AF405" s="122"/>
      <c r="AH405" s="627">
        <f t="shared" si="428"/>
        <v>0</v>
      </c>
      <c r="AI405" s="627"/>
      <c r="AJ405" s="627">
        <f t="shared" si="429"/>
        <v>0</v>
      </c>
      <c r="AK405" s="627"/>
      <c r="AL405" s="627">
        <f t="shared" si="430"/>
        <v>0</v>
      </c>
      <c r="AM405" s="627"/>
      <c r="AN405" s="627">
        <f t="shared" si="431"/>
        <v>0</v>
      </c>
      <c r="AO405" s="639"/>
      <c r="AP405" s="274"/>
      <c r="AQ405" s="641">
        <f t="shared" si="432"/>
        <v>0</v>
      </c>
      <c r="AR405" s="627"/>
      <c r="AS405" s="627">
        <f t="shared" si="433"/>
        <v>0</v>
      </c>
      <c r="AT405" s="627"/>
      <c r="AU405" s="627">
        <f t="shared" si="434"/>
        <v>0</v>
      </c>
      <c r="AV405" s="627"/>
      <c r="AW405" s="627">
        <f t="shared" si="435"/>
        <v>0</v>
      </c>
      <c r="AX405" s="639"/>
      <c r="AY405" s="274"/>
      <c r="AZ405" s="896">
        <f t="shared" si="436"/>
        <v>0</v>
      </c>
      <c r="BA405" s="627"/>
      <c r="BB405" s="627">
        <f t="shared" si="437"/>
        <v>0</v>
      </c>
      <c r="BC405" s="627"/>
      <c r="BD405" s="627">
        <f t="shared" si="438"/>
        <v>0</v>
      </c>
      <c r="BE405" s="627"/>
      <c r="BF405" s="627">
        <f t="shared" si="439"/>
        <v>0</v>
      </c>
      <c r="BG405" s="639"/>
      <c r="BH405" s="274"/>
      <c r="BI405" s="627">
        <f t="shared" si="440"/>
        <v>0</v>
      </c>
      <c r="BJ405" s="627"/>
      <c r="BK405" s="627">
        <f t="shared" si="441"/>
        <v>0</v>
      </c>
      <c r="BL405" s="627"/>
      <c r="BM405" s="627">
        <f t="shared" si="442"/>
        <v>0</v>
      </c>
      <c r="BN405" s="627"/>
      <c r="BO405" s="627">
        <f t="shared" si="443"/>
        <v>0</v>
      </c>
      <c r="BP405" s="639"/>
      <c r="BQ405" s="274"/>
      <c r="BR405" s="896">
        <f t="shared" si="444"/>
        <v>0</v>
      </c>
      <c r="BS405" s="627"/>
      <c r="BT405" s="627">
        <f t="shared" si="445"/>
        <v>0</v>
      </c>
      <c r="BU405" s="627"/>
      <c r="BV405" s="627">
        <f t="shared" si="446"/>
        <v>0</v>
      </c>
      <c r="BW405" s="627"/>
      <c r="BX405" s="627">
        <f t="shared" si="447"/>
        <v>0</v>
      </c>
      <c r="BY405" s="639"/>
      <c r="BZ405" s="274"/>
      <c r="CA405" s="627">
        <f t="shared" si="448"/>
        <v>0</v>
      </c>
      <c r="CB405" s="627"/>
      <c r="CC405" s="627">
        <f t="shared" si="449"/>
        <v>0</v>
      </c>
      <c r="CD405" s="627"/>
      <c r="CE405" s="627">
        <f t="shared" si="450"/>
        <v>0</v>
      </c>
      <c r="CF405" s="627"/>
      <c r="CG405" s="627">
        <f t="shared" si="451"/>
        <v>0</v>
      </c>
      <c r="CH405" s="639"/>
      <c r="CI405" s="274"/>
      <c r="CJ405" s="627">
        <f t="shared" si="452"/>
        <v>0</v>
      </c>
      <c r="CK405" s="627"/>
      <c r="CL405" s="627">
        <f t="shared" si="453"/>
        <v>0</v>
      </c>
      <c r="CM405" s="627"/>
      <c r="CN405" s="627">
        <f t="shared" si="454"/>
        <v>0</v>
      </c>
      <c r="CO405" s="627"/>
      <c r="CP405" s="627">
        <f t="shared" si="455"/>
        <v>0</v>
      </c>
      <c r="CQ405" s="639"/>
      <c r="CR405" s="274"/>
      <c r="CS405" s="627">
        <f t="shared" si="456"/>
        <v>0</v>
      </c>
      <c r="CT405" s="627"/>
      <c r="CU405" s="627">
        <f t="shared" si="457"/>
        <v>0</v>
      </c>
      <c r="CV405" s="627"/>
      <c r="CW405" s="627">
        <f t="shared" si="458"/>
        <v>0</v>
      </c>
      <c r="CX405" s="627"/>
      <c r="CY405" s="627">
        <f t="shared" si="459"/>
        <v>0</v>
      </c>
      <c r="CZ405" s="639"/>
      <c r="DA405" s="274"/>
      <c r="DB405" s="627">
        <f t="shared" si="460"/>
        <v>0</v>
      </c>
      <c r="DC405" s="627"/>
      <c r="DD405" s="627">
        <f t="shared" si="461"/>
        <v>0</v>
      </c>
      <c r="DE405" s="627"/>
      <c r="DF405" s="627">
        <f t="shared" si="462"/>
        <v>0</v>
      </c>
      <c r="DG405" s="627"/>
      <c r="DH405" s="627">
        <f t="shared" si="463"/>
        <v>0</v>
      </c>
      <c r="DI405" s="639"/>
      <c r="DJ405" s="274"/>
      <c r="DK405" s="627">
        <f t="shared" si="464"/>
        <v>0</v>
      </c>
      <c r="DL405" s="627"/>
      <c r="DM405" s="896">
        <f t="shared" si="465"/>
        <v>0</v>
      </c>
      <c r="DN405" s="627"/>
      <c r="DO405" s="627">
        <f t="shared" si="466"/>
        <v>0</v>
      </c>
      <c r="DP405" s="627"/>
      <c r="DQ405" s="627">
        <f t="shared" si="467"/>
        <v>0</v>
      </c>
      <c r="DR405" s="639"/>
      <c r="DS405" s="274"/>
      <c r="DT405" s="747">
        <f t="shared" si="468"/>
        <v>0</v>
      </c>
      <c r="DU405" s="748"/>
      <c r="DV405" s="639" t="str">
        <f>IF(DT405=0,"",IF(SUM($DT$359:DT405)=1,DX405,IF($DT$415&gt;SUM($DT$359:DT405),_xlfn.CONCAT(", ",DX405),IF($DT$415=SUM($DT$359:DT405),_xlfn.CONCAT(" y ",DX405,".")))))</f>
        <v/>
      </c>
      <c r="DW405" s="641" t="str">
        <f>IF(DU405=0,"", IF(SUM($AN405:DU$519)=1,DX405, IF($AN$526&gt;SUM($AN405:DU$519),_xlfn.CONCAT(", ",DX405), IF($AN$526=SUM($AN405:DU$519),_xlfn.CONCAT(" y ",DX405,".")))))</f>
        <v/>
      </c>
      <c r="DX405" s="639">
        <f t="shared" si="469"/>
        <v>46</v>
      </c>
      <c r="DY405" s="641"/>
      <c r="EX405" s="112">
        <f t="shared" si="470"/>
        <v>46</v>
      </c>
      <c r="EY405" s="98">
        <f t="shared" si="471"/>
        <v>0</v>
      </c>
      <c r="EZ405" s="98">
        <f t="shared" si="472"/>
        <v>0</v>
      </c>
      <c r="FA405" s="98">
        <f t="shared" si="473"/>
        <v>0</v>
      </c>
      <c r="FB405" s="98">
        <f t="shared" si="474"/>
        <v>0</v>
      </c>
      <c r="FC405" s="98">
        <f t="shared" si="475"/>
        <v>0</v>
      </c>
      <c r="FD405" s="98">
        <f t="shared" si="476"/>
        <v>0</v>
      </c>
      <c r="FE405" s="98">
        <f t="shared" si="477"/>
        <v>0</v>
      </c>
      <c r="FF405" s="98">
        <f t="shared" si="478"/>
        <v>0</v>
      </c>
      <c r="FG405" s="98">
        <f t="shared" si="479"/>
        <v>0</v>
      </c>
      <c r="FH405" s="98">
        <f t="shared" si="480"/>
        <v>0</v>
      </c>
      <c r="FI405" s="98">
        <f t="shared" si="481"/>
        <v>0</v>
      </c>
      <c r="FJ405" s="98">
        <f t="shared" si="482"/>
        <v>0</v>
      </c>
      <c r="FK405" s="98">
        <f t="shared" si="483"/>
        <v>0</v>
      </c>
      <c r="FL405" s="98">
        <f t="shared" si="484"/>
        <v>0</v>
      </c>
      <c r="FM405" s="98">
        <f t="shared" si="485"/>
        <v>0</v>
      </c>
      <c r="FN405" s="98">
        <f t="shared" si="486"/>
        <v>0</v>
      </c>
      <c r="FO405" s="98">
        <f t="shared" si="487"/>
        <v>0</v>
      </c>
      <c r="FP405" s="98">
        <f t="shared" si="488"/>
        <v>0</v>
      </c>
      <c r="FQ405" s="98">
        <f t="shared" si="489"/>
        <v>0</v>
      </c>
      <c r="FR405" s="98">
        <f t="shared" si="490"/>
        <v>0</v>
      </c>
      <c r="FS405" s="98">
        <f t="shared" si="491"/>
        <v>0</v>
      </c>
      <c r="FX405" s="627">
        <f t="shared" si="492"/>
        <v>0</v>
      </c>
      <c r="FY405" s="627"/>
    </row>
    <row r="406" spans="1:181" s="72" customFormat="1" ht="15" customHeight="1">
      <c r="A406" s="131"/>
      <c r="B406" s="48"/>
      <c r="C406" s="82" t="s">
        <v>238</v>
      </c>
      <c r="D406" s="792" t="str">
        <f>IF(CNGE_2026_M3_Secc1!$AH$40=CNGE_2026_M3_Secc1!$AJ$40,"",IF(CNGE_2026_M3_Secc1!D106="","",CNGE_2026_M3_Secc1!D106))</f>
        <v/>
      </c>
      <c r="E406" s="793"/>
      <c r="F406" s="793"/>
      <c r="G406" s="793"/>
      <c r="H406" s="793"/>
      <c r="I406" s="794"/>
      <c r="J406" s="432"/>
      <c r="K406" s="432"/>
      <c r="L406" s="432"/>
      <c r="M406" s="432"/>
      <c r="N406" s="432"/>
      <c r="O406" s="432"/>
      <c r="P406" s="432"/>
      <c r="Q406" s="432"/>
      <c r="R406" s="432"/>
      <c r="S406" s="432"/>
      <c r="T406" s="432"/>
      <c r="U406" s="432"/>
      <c r="V406" s="432"/>
      <c r="W406" s="432"/>
      <c r="X406" s="432"/>
      <c r="Y406" s="432"/>
      <c r="Z406" s="432"/>
      <c r="AA406" s="432"/>
      <c r="AB406" s="432"/>
      <c r="AC406" s="432"/>
      <c r="AD406" s="432"/>
      <c r="AE406" s="12"/>
      <c r="AF406" s="122"/>
      <c r="AH406" s="627">
        <f t="shared" si="428"/>
        <v>0</v>
      </c>
      <c r="AI406" s="627"/>
      <c r="AJ406" s="627">
        <f t="shared" si="429"/>
        <v>0</v>
      </c>
      <c r="AK406" s="627"/>
      <c r="AL406" s="627">
        <f t="shared" si="430"/>
        <v>0</v>
      </c>
      <c r="AM406" s="627"/>
      <c r="AN406" s="627">
        <f t="shared" si="431"/>
        <v>0</v>
      </c>
      <c r="AO406" s="639"/>
      <c r="AP406" s="274"/>
      <c r="AQ406" s="641">
        <f t="shared" si="432"/>
        <v>0</v>
      </c>
      <c r="AR406" s="627"/>
      <c r="AS406" s="627">
        <f t="shared" si="433"/>
        <v>0</v>
      </c>
      <c r="AT406" s="627"/>
      <c r="AU406" s="627">
        <f t="shared" si="434"/>
        <v>0</v>
      </c>
      <c r="AV406" s="627"/>
      <c r="AW406" s="627">
        <f t="shared" si="435"/>
        <v>0</v>
      </c>
      <c r="AX406" s="639"/>
      <c r="AY406" s="274"/>
      <c r="AZ406" s="896">
        <f t="shared" si="436"/>
        <v>0</v>
      </c>
      <c r="BA406" s="627"/>
      <c r="BB406" s="627">
        <f t="shared" si="437"/>
        <v>0</v>
      </c>
      <c r="BC406" s="627"/>
      <c r="BD406" s="627">
        <f t="shared" si="438"/>
        <v>0</v>
      </c>
      <c r="BE406" s="627"/>
      <c r="BF406" s="627">
        <f t="shared" si="439"/>
        <v>0</v>
      </c>
      <c r="BG406" s="639"/>
      <c r="BH406" s="274"/>
      <c r="BI406" s="627">
        <f t="shared" si="440"/>
        <v>0</v>
      </c>
      <c r="BJ406" s="627"/>
      <c r="BK406" s="627">
        <f t="shared" si="441"/>
        <v>0</v>
      </c>
      <c r="BL406" s="627"/>
      <c r="BM406" s="627">
        <f t="shared" si="442"/>
        <v>0</v>
      </c>
      <c r="BN406" s="627"/>
      <c r="BO406" s="627">
        <f t="shared" si="443"/>
        <v>0</v>
      </c>
      <c r="BP406" s="639"/>
      <c r="BQ406" s="274"/>
      <c r="BR406" s="896">
        <f t="shared" si="444"/>
        <v>0</v>
      </c>
      <c r="BS406" s="627"/>
      <c r="BT406" s="627">
        <f t="shared" si="445"/>
        <v>0</v>
      </c>
      <c r="BU406" s="627"/>
      <c r="BV406" s="627">
        <f t="shared" si="446"/>
        <v>0</v>
      </c>
      <c r="BW406" s="627"/>
      <c r="BX406" s="627">
        <f t="shared" si="447"/>
        <v>0</v>
      </c>
      <c r="BY406" s="639"/>
      <c r="BZ406" s="274"/>
      <c r="CA406" s="627">
        <f t="shared" si="448"/>
        <v>0</v>
      </c>
      <c r="CB406" s="627"/>
      <c r="CC406" s="627">
        <f t="shared" si="449"/>
        <v>0</v>
      </c>
      <c r="CD406" s="627"/>
      <c r="CE406" s="627">
        <f t="shared" si="450"/>
        <v>0</v>
      </c>
      <c r="CF406" s="627"/>
      <c r="CG406" s="627">
        <f t="shared" si="451"/>
        <v>0</v>
      </c>
      <c r="CH406" s="639"/>
      <c r="CI406" s="274"/>
      <c r="CJ406" s="627">
        <f t="shared" si="452"/>
        <v>0</v>
      </c>
      <c r="CK406" s="627"/>
      <c r="CL406" s="627">
        <f t="shared" si="453"/>
        <v>0</v>
      </c>
      <c r="CM406" s="627"/>
      <c r="CN406" s="627">
        <f t="shared" si="454"/>
        <v>0</v>
      </c>
      <c r="CO406" s="627"/>
      <c r="CP406" s="627">
        <f t="shared" si="455"/>
        <v>0</v>
      </c>
      <c r="CQ406" s="639"/>
      <c r="CR406" s="274"/>
      <c r="CS406" s="627">
        <f t="shared" si="456"/>
        <v>0</v>
      </c>
      <c r="CT406" s="627"/>
      <c r="CU406" s="627">
        <f t="shared" si="457"/>
        <v>0</v>
      </c>
      <c r="CV406" s="627"/>
      <c r="CW406" s="627">
        <f t="shared" si="458"/>
        <v>0</v>
      </c>
      <c r="CX406" s="627"/>
      <c r="CY406" s="627">
        <f t="shared" si="459"/>
        <v>0</v>
      </c>
      <c r="CZ406" s="639"/>
      <c r="DA406" s="274"/>
      <c r="DB406" s="627">
        <f t="shared" si="460"/>
        <v>0</v>
      </c>
      <c r="DC406" s="627"/>
      <c r="DD406" s="627">
        <f t="shared" si="461"/>
        <v>0</v>
      </c>
      <c r="DE406" s="627"/>
      <c r="DF406" s="627">
        <f t="shared" si="462"/>
        <v>0</v>
      </c>
      <c r="DG406" s="627"/>
      <c r="DH406" s="627">
        <f t="shared" si="463"/>
        <v>0</v>
      </c>
      <c r="DI406" s="639"/>
      <c r="DJ406" s="274"/>
      <c r="DK406" s="627">
        <f t="shared" si="464"/>
        <v>0</v>
      </c>
      <c r="DL406" s="627"/>
      <c r="DM406" s="896">
        <f t="shared" si="465"/>
        <v>0</v>
      </c>
      <c r="DN406" s="627"/>
      <c r="DO406" s="627">
        <f t="shared" si="466"/>
        <v>0</v>
      </c>
      <c r="DP406" s="627"/>
      <c r="DQ406" s="627">
        <f t="shared" si="467"/>
        <v>0</v>
      </c>
      <c r="DR406" s="639"/>
      <c r="DS406" s="274"/>
      <c r="DT406" s="747">
        <f t="shared" si="468"/>
        <v>0</v>
      </c>
      <c r="DU406" s="748"/>
      <c r="DV406" s="639" t="str">
        <f>IF(DT406=0,"",IF(SUM($DT$359:DT406)=1,DX406,IF($DT$415&gt;SUM($DT$359:DT406),_xlfn.CONCAT(", ",DX406),IF($DT$415=SUM($DT$359:DT406),_xlfn.CONCAT(" y ",DX406,".")))))</f>
        <v/>
      </c>
      <c r="DW406" s="641" t="str">
        <f>IF(DU406=0,"", IF(SUM($AN406:DU$519)=1,DX406, IF($AN$526&gt;SUM($AN406:DU$519),_xlfn.CONCAT(", ",DX406), IF($AN$526=SUM($AN406:DU$519),_xlfn.CONCAT(" y ",DX406,".")))))</f>
        <v/>
      </c>
      <c r="DX406" s="639">
        <f t="shared" si="469"/>
        <v>47</v>
      </c>
      <c r="DY406" s="641"/>
      <c r="EX406" s="112">
        <f t="shared" si="470"/>
        <v>47</v>
      </c>
      <c r="EY406" s="98">
        <f t="shared" si="471"/>
        <v>0</v>
      </c>
      <c r="EZ406" s="98">
        <f t="shared" si="472"/>
        <v>0</v>
      </c>
      <c r="FA406" s="98">
        <f t="shared" si="473"/>
        <v>0</v>
      </c>
      <c r="FB406" s="98">
        <f t="shared" si="474"/>
        <v>0</v>
      </c>
      <c r="FC406" s="98">
        <f t="shared" si="475"/>
        <v>0</v>
      </c>
      <c r="FD406" s="98">
        <f t="shared" si="476"/>
        <v>0</v>
      </c>
      <c r="FE406" s="98">
        <f t="shared" si="477"/>
        <v>0</v>
      </c>
      <c r="FF406" s="98">
        <f t="shared" si="478"/>
        <v>0</v>
      </c>
      <c r="FG406" s="98">
        <f t="shared" si="479"/>
        <v>0</v>
      </c>
      <c r="FH406" s="98">
        <f t="shared" si="480"/>
        <v>0</v>
      </c>
      <c r="FI406" s="98">
        <f t="shared" si="481"/>
        <v>0</v>
      </c>
      <c r="FJ406" s="98">
        <f t="shared" si="482"/>
        <v>0</v>
      </c>
      <c r="FK406" s="98">
        <f t="shared" si="483"/>
        <v>0</v>
      </c>
      <c r="FL406" s="98">
        <f t="shared" si="484"/>
        <v>0</v>
      </c>
      <c r="FM406" s="98">
        <f t="shared" si="485"/>
        <v>0</v>
      </c>
      <c r="FN406" s="98">
        <f t="shared" si="486"/>
        <v>0</v>
      </c>
      <c r="FO406" s="98">
        <f t="shared" si="487"/>
        <v>0</v>
      </c>
      <c r="FP406" s="98">
        <f t="shared" si="488"/>
        <v>0</v>
      </c>
      <c r="FQ406" s="98">
        <f t="shared" si="489"/>
        <v>0</v>
      </c>
      <c r="FR406" s="98">
        <f t="shared" si="490"/>
        <v>0</v>
      </c>
      <c r="FS406" s="98">
        <f t="shared" si="491"/>
        <v>0</v>
      </c>
      <c r="FX406" s="627">
        <f t="shared" si="492"/>
        <v>0</v>
      </c>
      <c r="FY406" s="627"/>
    </row>
    <row r="407" spans="1:181" s="72" customFormat="1" ht="15" customHeight="1">
      <c r="A407" s="131"/>
      <c r="B407" s="48"/>
      <c r="C407" s="82" t="s">
        <v>239</v>
      </c>
      <c r="D407" s="792" t="str">
        <f>IF(CNGE_2026_M3_Secc1!$AH$40=CNGE_2026_M3_Secc1!$AJ$40,"",IF(CNGE_2026_M3_Secc1!D107="","",CNGE_2026_M3_Secc1!D107))</f>
        <v/>
      </c>
      <c r="E407" s="793"/>
      <c r="F407" s="793"/>
      <c r="G407" s="793"/>
      <c r="H407" s="793"/>
      <c r="I407" s="794"/>
      <c r="J407" s="432"/>
      <c r="K407" s="432"/>
      <c r="L407" s="432"/>
      <c r="M407" s="432"/>
      <c r="N407" s="432"/>
      <c r="O407" s="432"/>
      <c r="P407" s="432"/>
      <c r="Q407" s="432"/>
      <c r="R407" s="432"/>
      <c r="S407" s="432"/>
      <c r="T407" s="432"/>
      <c r="U407" s="432"/>
      <c r="V407" s="432"/>
      <c r="W407" s="432"/>
      <c r="X407" s="432"/>
      <c r="Y407" s="432"/>
      <c r="Z407" s="432"/>
      <c r="AA407" s="432"/>
      <c r="AB407" s="432"/>
      <c r="AC407" s="432"/>
      <c r="AD407" s="432"/>
      <c r="AE407" s="12"/>
      <c r="AF407" s="122"/>
      <c r="AH407" s="627">
        <f t="shared" si="428"/>
        <v>0</v>
      </c>
      <c r="AI407" s="627"/>
      <c r="AJ407" s="627">
        <f t="shared" si="429"/>
        <v>0</v>
      </c>
      <c r="AK407" s="627"/>
      <c r="AL407" s="627">
        <f t="shared" si="430"/>
        <v>0</v>
      </c>
      <c r="AM407" s="627"/>
      <c r="AN407" s="627">
        <f t="shared" si="431"/>
        <v>0</v>
      </c>
      <c r="AO407" s="639"/>
      <c r="AP407" s="274"/>
      <c r="AQ407" s="641">
        <f t="shared" si="432"/>
        <v>0</v>
      </c>
      <c r="AR407" s="627"/>
      <c r="AS407" s="627">
        <f t="shared" si="433"/>
        <v>0</v>
      </c>
      <c r="AT407" s="627"/>
      <c r="AU407" s="627">
        <f t="shared" si="434"/>
        <v>0</v>
      </c>
      <c r="AV407" s="627"/>
      <c r="AW407" s="627">
        <f t="shared" si="435"/>
        <v>0</v>
      </c>
      <c r="AX407" s="639"/>
      <c r="AY407" s="274"/>
      <c r="AZ407" s="896">
        <f t="shared" si="436"/>
        <v>0</v>
      </c>
      <c r="BA407" s="627"/>
      <c r="BB407" s="627">
        <f t="shared" si="437"/>
        <v>0</v>
      </c>
      <c r="BC407" s="627"/>
      <c r="BD407" s="627">
        <f t="shared" si="438"/>
        <v>0</v>
      </c>
      <c r="BE407" s="627"/>
      <c r="BF407" s="627">
        <f t="shared" si="439"/>
        <v>0</v>
      </c>
      <c r="BG407" s="639"/>
      <c r="BH407" s="274"/>
      <c r="BI407" s="627">
        <f t="shared" si="440"/>
        <v>0</v>
      </c>
      <c r="BJ407" s="627"/>
      <c r="BK407" s="627">
        <f t="shared" si="441"/>
        <v>0</v>
      </c>
      <c r="BL407" s="627"/>
      <c r="BM407" s="627">
        <f t="shared" si="442"/>
        <v>0</v>
      </c>
      <c r="BN407" s="627"/>
      <c r="BO407" s="627">
        <f t="shared" si="443"/>
        <v>0</v>
      </c>
      <c r="BP407" s="639"/>
      <c r="BQ407" s="274"/>
      <c r="BR407" s="896">
        <f t="shared" si="444"/>
        <v>0</v>
      </c>
      <c r="BS407" s="627"/>
      <c r="BT407" s="627">
        <f t="shared" si="445"/>
        <v>0</v>
      </c>
      <c r="BU407" s="627"/>
      <c r="BV407" s="627">
        <f t="shared" si="446"/>
        <v>0</v>
      </c>
      <c r="BW407" s="627"/>
      <c r="BX407" s="627">
        <f t="shared" si="447"/>
        <v>0</v>
      </c>
      <c r="BY407" s="639"/>
      <c r="BZ407" s="274"/>
      <c r="CA407" s="627">
        <f t="shared" si="448"/>
        <v>0</v>
      </c>
      <c r="CB407" s="627"/>
      <c r="CC407" s="627">
        <f t="shared" si="449"/>
        <v>0</v>
      </c>
      <c r="CD407" s="627"/>
      <c r="CE407" s="627">
        <f t="shared" si="450"/>
        <v>0</v>
      </c>
      <c r="CF407" s="627"/>
      <c r="CG407" s="627">
        <f t="shared" si="451"/>
        <v>0</v>
      </c>
      <c r="CH407" s="639"/>
      <c r="CI407" s="274"/>
      <c r="CJ407" s="627">
        <f t="shared" si="452"/>
        <v>0</v>
      </c>
      <c r="CK407" s="627"/>
      <c r="CL407" s="627">
        <f t="shared" si="453"/>
        <v>0</v>
      </c>
      <c r="CM407" s="627"/>
      <c r="CN407" s="627">
        <f t="shared" si="454"/>
        <v>0</v>
      </c>
      <c r="CO407" s="627"/>
      <c r="CP407" s="627">
        <f t="shared" si="455"/>
        <v>0</v>
      </c>
      <c r="CQ407" s="639"/>
      <c r="CR407" s="274"/>
      <c r="CS407" s="627">
        <f t="shared" si="456"/>
        <v>0</v>
      </c>
      <c r="CT407" s="627"/>
      <c r="CU407" s="627">
        <f t="shared" si="457"/>
        <v>0</v>
      </c>
      <c r="CV407" s="627"/>
      <c r="CW407" s="627">
        <f t="shared" si="458"/>
        <v>0</v>
      </c>
      <c r="CX407" s="627"/>
      <c r="CY407" s="627">
        <f t="shared" si="459"/>
        <v>0</v>
      </c>
      <c r="CZ407" s="639"/>
      <c r="DA407" s="274"/>
      <c r="DB407" s="627">
        <f t="shared" si="460"/>
        <v>0</v>
      </c>
      <c r="DC407" s="627"/>
      <c r="DD407" s="627">
        <f t="shared" si="461"/>
        <v>0</v>
      </c>
      <c r="DE407" s="627"/>
      <c r="DF407" s="627">
        <f t="shared" si="462"/>
        <v>0</v>
      </c>
      <c r="DG407" s="627"/>
      <c r="DH407" s="627">
        <f t="shared" si="463"/>
        <v>0</v>
      </c>
      <c r="DI407" s="639"/>
      <c r="DJ407" s="274"/>
      <c r="DK407" s="627">
        <f t="shared" si="464"/>
        <v>0</v>
      </c>
      <c r="DL407" s="627"/>
      <c r="DM407" s="896">
        <f t="shared" si="465"/>
        <v>0</v>
      </c>
      <c r="DN407" s="627"/>
      <c r="DO407" s="627">
        <f t="shared" si="466"/>
        <v>0</v>
      </c>
      <c r="DP407" s="627"/>
      <c r="DQ407" s="627">
        <f t="shared" si="467"/>
        <v>0</v>
      </c>
      <c r="DR407" s="639"/>
      <c r="DS407" s="274"/>
      <c r="DT407" s="747">
        <f t="shared" si="468"/>
        <v>0</v>
      </c>
      <c r="DU407" s="748"/>
      <c r="DV407" s="639" t="str">
        <f>IF(DT407=0,"",IF(SUM($DT$359:DT407)=1,DX407,IF($DT$415&gt;SUM($DT$359:DT407),_xlfn.CONCAT(", ",DX407),IF($DT$415=SUM($DT$359:DT407),_xlfn.CONCAT(" y ",DX407,".")))))</f>
        <v/>
      </c>
      <c r="DW407" s="641" t="str">
        <f>IF(DU407=0,"", IF(SUM($AN407:DU$519)=1,DX407, IF($AN$526&gt;SUM($AN407:DU$519),_xlfn.CONCAT(", ",DX407), IF($AN$526=SUM($AN407:DU$519),_xlfn.CONCAT(" y ",DX407,".")))))</f>
        <v/>
      </c>
      <c r="DX407" s="639">
        <f t="shared" si="469"/>
        <v>48</v>
      </c>
      <c r="DY407" s="641"/>
      <c r="EX407" s="112">
        <f t="shared" si="470"/>
        <v>48</v>
      </c>
      <c r="EY407" s="98">
        <f t="shared" si="471"/>
        <v>0</v>
      </c>
      <c r="EZ407" s="98">
        <f t="shared" si="472"/>
        <v>0</v>
      </c>
      <c r="FA407" s="98">
        <f t="shared" si="473"/>
        <v>0</v>
      </c>
      <c r="FB407" s="98">
        <f t="shared" si="474"/>
        <v>0</v>
      </c>
      <c r="FC407" s="98">
        <f t="shared" si="475"/>
        <v>0</v>
      </c>
      <c r="FD407" s="98">
        <f t="shared" si="476"/>
        <v>0</v>
      </c>
      <c r="FE407" s="98">
        <f t="shared" si="477"/>
        <v>0</v>
      </c>
      <c r="FF407" s="98">
        <f t="shared" si="478"/>
        <v>0</v>
      </c>
      <c r="FG407" s="98">
        <f t="shared" si="479"/>
        <v>0</v>
      </c>
      <c r="FH407" s="98">
        <f t="shared" si="480"/>
        <v>0</v>
      </c>
      <c r="FI407" s="98">
        <f t="shared" si="481"/>
        <v>0</v>
      </c>
      <c r="FJ407" s="98">
        <f t="shared" si="482"/>
        <v>0</v>
      </c>
      <c r="FK407" s="98">
        <f t="shared" si="483"/>
        <v>0</v>
      </c>
      <c r="FL407" s="98">
        <f t="shared" si="484"/>
        <v>0</v>
      </c>
      <c r="FM407" s="98">
        <f t="shared" si="485"/>
        <v>0</v>
      </c>
      <c r="FN407" s="98">
        <f t="shared" si="486"/>
        <v>0</v>
      </c>
      <c r="FO407" s="98">
        <f t="shared" si="487"/>
        <v>0</v>
      </c>
      <c r="FP407" s="98">
        <f t="shared" si="488"/>
        <v>0</v>
      </c>
      <c r="FQ407" s="98">
        <f t="shared" si="489"/>
        <v>0</v>
      </c>
      <c r="FR407" s="98">
        <f t="shared" si="490"/>
        <v>0</v>
      </c>
      <c r="FS407" s="98">
        <f t="shared" si="491"/>
        <v>0</v>
      </c>
      <c r="FX407" s="627">
        <f t="shared" si="492"/>
        <v>0</v>
      </c>
      <c r="FY407" s="627"/>
    </row>
    <row r="408" spans="1:181" s="72" customFormat="1" ht="15" customHeight="1">
      <c r="A408" s="131"/>
      <c r="B408" s="48"/>
      <c r="C408" s="82" t="s">
        <v>240</v>
      </c>
      <c r="D408" s="792" t="str">
        <f>IF(CNGE_2026_M3_Secc1!$AH$40=CNGE_2026_M3_Secc1!$AJ$40,"",IF(CNGE_2026_M3_Secc1!D108="","",CNGE_2026_M3_Secc1!D108))</f>
        <v/>
      </c>
      <c r="E408" s="793"/>
      <c r="F408" s="793"/>
      <c r="G408" s="793"/>
      <c r="H408" s="793"/>
      <c r="I408" s="794"/>
      <c r="J408" s="432"/>
      <c r="K408" s="432"/>
      <c r="L408" s="432"/>
      <c r="M408" s="432"/>
      <c r="N408" s="432"/>
      <c r="O408" s="432"/>
      <c r="P408" s="432"/>
      <c r="Q408" s="432"/>
      <c r="R408" s="432"/>
      <c r="S408" s="432"/>
      <c r="T408" s="432"/>
      <c r="U408" s="432"/>
      <c r="V408" s="432"/>
      <c r="W408" s="432"/>
      <c r="X408" s="432"/>
      <c r="Y408" s="432"/>
      <c r="Z408" s="432"/>
      <c r="AA408" s="432"/>
      <c r="AB408" s="432"/>
      <c r="AC408" s="432"/>
      <c r="AD408" s="432"/>
      <c r="AE408" s="12"/>
      <c r="AF408" s="122"/>
      <c r="AH408" s="627">
        <f t="shared" si="428"/>
        <v>0</v>
      </c>
      <c r="AI408" s="627"/>
      <c r="AJ408" s="627">
        <f t="shared" si="429"/>
        <v>0</v>
      </c>
      <c r="AK408" s="627"/>
      <c r="AL408" s="627">
        <f t="shared" si="430"/>
        <v>0</v>
      </c>
      <c r="AM408" s="627"/>
      <c r="AN408" s="627">
        <f t="shared" si="431"/>
        <v>0</v>
      </c>
      <c r="AO408" s="639"/>
      <c r="AP408" s="274"/>
      <c r="AQ408" s="641">
        <f t="shared" si="432"/>
        <v>0</v>
      </c>
      <c r="AR408" s="627"/>
      <c r="AS408" s="627">
        <f t="shared" si="433"/>
        <v>0</v>
      </c>
      <c r="AT408" s="627"/>
      <c r="AU408" s="627">
        <f t="shared" si="434"/>
        <v>0</v>
      </c>
      <c r="AV408" s="627"/>
      <c r="AW408" s="627">
        <f t="shared" si="435"/>
        <v>0</v>
      </c>
      <c r="AX408" s="639"/>
      <c r="AY408" s="274"/>
      <c r="AZ408" s="896">
        <f t="shared" si="436"/>
        <v>0</v>
      </c>
      <c r="BA408" s="627"/>
      <c r="BB408" s="627">
        <f t="shared" si="437"/>
        <v>0</v>
      </c>
      <c r="BC408" s="627"/>
      <c r="BD408" s="627">
        <f t="shared" si="438"/>
        <v>0</v>
      </c>
      <c r="BE408" s="627"/>
      <c r="BF408" s="627">
        <f t="shared" si="439"/>
        <v>0</v>
      </c>
      <c r="BG408" s="639"/>
      <c r="BH408" s="274"/>
      <c r="BI408" s="627">
        <f t="shared" si="440"/>
        <v>0</v>
      </c>
      <c r="BJ408" s="627"/>
      <c r="BK408" s="627">
        <f t="shared" si="441"/>
        <v>0</v>
      </c>
      <c r="BL408" s="627"/>
      <c r="BM408" s="627">
        <f t="shared" si="442"/>
        <v>0</v>
      </c>
      <c r="BN408" s="627"/>
      <c r="BO408" s="627">
        <f t="shared" si="443"/>
        <v>0</v>
      </c>
      <c r="BP408" s="639"/>
      <c r="BQ408" s="274"/>
      <c r="BR408" s="896">
        <f t="shared" si="444"/>
        <v>0</v>
      </c>
      <c r="BS408" s="627"/>
      <c r="BT408" s="627">
        <f t="shared" si="445"/>
        <v>0</v>
      </c>
      <c r="BU408" s="627"/>
      <c r="BV408" s="627">
        <f t="shared" si="446"/>
        <v>0</v>
      </c>
      <c r="BW408" s="627"/>
      <c r="BX408" s="627">
        <f t="shared" si="447"/>
        <v>0</v>
      </c>
      <c r="BY408" s="639"/>
      <c r="BZ408" s="274"/>
      <c r="CA408" s="627">
        <f t="shared" si="448"/>
        <v>0</v>
      </c>
      <c r="CB408" s="627"/>
      <c r="CC408" s="627">
        <f t="shared" si="449"/>
        <v>0</v>
      </c>
      <c r="CD408" s="627"/>
      <c r="CE408" s="627">
        <f t="shared" si="450"/>
        <v>0</v>
      </c>
      <c r="CF408" s="627"/>
      <c r="CG408" s="627">
        <f t="shared" si="451"/>
        <v>0</v>
      </c>
      <c r="CH408" s="639"/>
      <c r="CI408" s="274"/>
      <c r="CJ408" s="627">
        <f t="shared" si="452"/>
        <v>0</v>
      </c>
      <c r="CK408" s="627"/>
      <c r="CL408" s="627">
        <f t="shared" si="453"/>
        <v>0</v>
      </c>
      <c r="CM408" s="627"/>
      <c r="CN408" s="627">
        <f t="shared" si="454"/>
        <v>0</v>
      </c>
      <c r="CO408" s="627"/>
      <c r="CP408" s="627">
        <f t="shared" si="455"/>
        <v>0</v>
      </c>
      <c r="CQ408" s="639"/>
      <c r="CR408" s="274"/>
      <c r="CS408" s="627">
        <f t="shared" si="456"/>
        <v>0</v>
      </c>
      <c r="CT408" s="627"/>
      <c r="CU408" s="627">
        <f t="shared" si="457"/>
        <v>0</v>
      </c>
      <c r="CV408" s="627"/>
      <c r="CW408" s="627">
        <f t="shared" si="458"/>
        <v>0</v>
      </c>
      <c r="CX408" s="627"/>
      <c r="CY408" s="627">
        <f t="shared" si="459"/>
        <v>0</v>
      </c>
      <c r="CZ408" s="639"/>
      <c r="DA408" s="274"/>
      <c r="DB408" s="627">
        <f t="shared" si="460"/>
        <v>0</v>
      </c>
      <c r="DC408" s="627"/>
      <c r="DD408" s="627">
        <f t="shared" si="461"/>
        <v>0</v>
      </c>
      <c r="DE408" s="627"/>
      <c r="DF408" s="627">
        <f t="shared" si="462"/>
        <v>0</v>
      </c>
      <c r="DG408" s="627"/>
      <c r="DH408" s="627">
        <f t="shared" si="463"/>
        <v>0</v>
      </c>
      <c r="DI408" s="639"/>
      <c r="DJ408" s="274"/>
      <c r="DK408" s="627">
        <f t="shared" si="464"/>
        <v>0</v>
      </c>
      <c r="DL408" s="627"/>
      <c r="DM408" s="896">
        <f t="shared" si="465"/>
        <v>0</v>
      </c>
      <c r="DN408" s="627"/>
      <c r="DO408" s="627">
        <f t="shared" si="466"/>
        <v>0</v>
      </c>
      <c r="DP408" s="627"/>
      <c r="DQ408" s="627">
        <f t="shared" si="467"/>
        <v>0</v>
      </c>
      <c r="DR408" s="639"/>
      <c r="DS408" s="274"/>
      <c r="DT408" s="747">
        <f t="shared" si="468"/>
        <v>0</v>
      </c>
      <c r="DU408" s="748"/>
      <c r="DV408" s="639" t="str">
        <f>IF(DT408=0,"",IF(SUM($DT$359:DT408)=1,DX408,IF($DT$415&gt;SUM($DT$359:DT408),_xlfn.CONCAT(", ",DX408),IF($DT$415=SUM($DT$359:DT408),_xlfn.CONCAT(" y ",DX408,".")))))</f>
        <v/>
      </c>
      <c r="DW408" s="641" t="str">
        <f>IF(DU408=0,"", IF(SUM($AN408:DU$519)=1,DX408, IF($AN$526&gt;SUM($AN408:DU$519),_xlfn.CONCAT(", ",DX408), IF($AN$526=SUM($AN408:DU$519),_xlfn.CONCAT(" y ",DX408,".")))))</f>
        <v/>
      </c>
      <c r="DX408" s="639">
        <f t="shared" si="469"/>
        <v>49</v>
      </c>
      <c r="DY408" s="641"/>
      <c r="EX408" s="112">
        <f t="shared" si="470"/>
        <v>49</v>
      </c>
      <c r="EY408" s="98">
        <f t="shared" si="471"/>
        <v>0</v>
      </c>
      <c r="EZ408" s="98">
        <f t="shared" si="472"/>
        <v>0</v>
      </c>
      <c r="FA408" s="98">
        <f t="shared" si="473"/>
        <v>0</v>
      </c>
      <c r="FB408" s="98">
        <f t="shared" si="474"/>
        <v>0</v>
      </c>
      <c r="FC408" s="98">
        <f t="shared" si="475"/>
        <v>0</v>
      </c>
      <c r="FD408" s="98">
        <f t="shared" si="476"/>
        <v>0</v>
      </c>
      <c r="FE408" s="98">
        <f t="shared" si="477"/>
        <v>0</v>
      </c>
      <c r="FF408" s="98">
        <f t="shared" si="478"/>
        <v>0</v>
      </c>
      <c r="FG408" s="98">
        <f t="shared" si="479"/>
        <v>0</v>
      </c>
      <c r="FH408" s="98">
        <f t="shared" si="480"/>
        <v>0</v>
      </c>
      <c r="FI408" s="98">
        <f t="shared" si="481"/>
        <v>0</v>
      </c>
      <c r="FJ408" s="98">
        <f t="shared" si="482"/>
        <v>0</v>
      </c>
      <c r="FK408" s="98">
        <f t="shared" si="483"/>
        <v>0</v>
      </c>
      <c r="FL408" s="98">
        <f t="shared" si="484"/>
        <v>0</v>
      </c>
      <c r="FM408" s="98">
        <f t="shared" si="485"/>
        <v>0</v>
      </c>
      <c r="FN408" s="98">
        <f t="shared" si="486"/>
        <v>0</v>
      </c>
      <c r="FO408" s="98">
        <f t="shared" si="487"/>
        <v>0</v>
      </c>
      <c r="FP408" s="98">
        <f t="shared" si="488"/>
        <v>0</v>
      </c>
      <c r="FQ408" s="98">
        <f t="shared" si="489"/>
        <v>0</v>
      </c>
      <c r="FR408" s="98">
        <f t="shared" si="490"/>
        <v>0</v>
      </c>
      <c r="FS408" s="98">
        <f t="shared" si="491"/>
        <v>0</v>
      </c>
      <c r="FX408" s="627">
        <f t="shared" si="492"/>
        <v>0</v>
      </c>
      <c r="FY408" s="627"/>
    </row>
    <row r="409" spans="1:181" s="72" customFormat="1" ht="15" customHeight="1">
      <c r="A409" s="131"/>
      <c r="B409" s="48"/>
      <c r="C409" s="82" t="s">
        <v>241</v>
      </c>
      <c r="D409" s="792" t="str">
        <f>IF(CNGE_2026_M3_Secc1!$AH$40=CNGE_2026_M3_Secc1!$AJ$40,"",IF(CNGE_2026_M3_Secc1!D109="","",CNGE_2026_M3_Secc1!D109))</f>
        <v/>
      </c>
      <c r="E409" s="793"/>
      <c r="F409" s="793"/>
      <c r="G409" s="793"/>
      <c r="H409" s="793"/>
      <c r="I409" s="794"/>
      <c r="J409" s="432"/>
      <c r="K409" s="432"/>
      <c r="L409" s="432"/>
      <c r="M409" s="432"/>
      <c r="N409" s="432"/>
      <c r="O409" s="432"/>
      <c r="P409" s="432"/>
      <c r="Q409" s="432"/>
      <c r="R409" s="432"/>
      <c r="S409" s="432"/>
      <c r="T409" s="432"/>
      <c r="U409" s="432"/>
      <c r="V409" s="432"/>
      <c r="W409" s="432"/>
      <c r="X409" s="432"/>
      <c r="Y409" s="432"/>
      <c r="Z409" s="432"/>
      <c r="AA409" s="432"/>
      <c r="AB409" s="432"/>
      <c r="AC409" s="432"/>
      <c r="AD409" s="432"/>
      <c r="AE409" s="12"/>
      <c r="AF409" s="122"/>
      <c r="AH409" s="627">
        <f t="shared" si="428"/>
        <v>0</v>
      </c>
      <c r="AI409" s="627"/>
      <c r="AJ409" s="627">
        <f t="shared" si="429"/>
        <v>0</v>
      </c>
      <c r="AK409" s="627"/>
      <c r="AL409" s="627">
        <f t="shared" si="430"/>
        <v>0</v>
      </c>
      <c r="AM409" s="627"/>
      <c r="AN409" s="627">
        <f t="shared" si="431"/>
        <v>0</v>
      </c>
      <c r="AO409" s="639"/>
      <c r="AP409" s="274"/>
      <c r="AQ409" s="641">
        <f t="shared" si="432"/>
        <v>0</v>
      </c>
      <c r="AR409" s="627"/>
      <c r="AS409" s="627">
        <f t="shared" si="433"/>
        <v>0</v>
      </c>
      <c r="AT409" s="627"/>
      <c r="AU409" s="627">
        <f t="shared" si="434"/>
        <v>0</v>
      </c>
      <c r="AV409" s="627"/>
      <c r="AW409" s="627">
        <f t="shared" si="435"/>
        <v>0</v>
      </c>
      <c r="AX409" s="639"/>
      <c r="AY409" s="274"/>
      <c r="AZ409" s="896">
        <f t="shared" si="436"/>
        <v>0</v>
      </c>
      <c r="BA409" s="627"/>
      <c r="BB409" s="627">
        <f t="shared" si="437"/>
        <v>0</v>
      </c>
      <c r="BC409" s="627"/>
      <c r="BD409" s="627">
        <f t="shared" si="438"/>
        <v>0</v>
      </c>
      <c r="BE409" s="627"/>
      <c r="BF409" s="627">
        <f t="shared" si="439"/>
        <v>0</v>
      </c>
      <c r="BG409" s="639"/>
      <c r="BH409" s="274"/>
      <c r="BI409" s="627">
        <f t="shared" si="440"/>
        <v>0</v>
      </c>
      <c r="BJ409" s="627"/>
      <c r="BK409" s="627">
        <f t="shared" si="441"/>
        <v>0</v>
      </c>
      <c r="BL409" s="627"/>
      <c r="BM409" s="627">
        <f t="shared" si="442"/>
        <v>0</v>
      </c>
      <c r="BN409" s="627"/>
      <c r="BO409" s="627">
        <f t="shared" si="443"/>
        <v>0</v>
      </c>
      <c r="BP409" s="639"/>
      <c r="BQ409" s="274"/>
      <c r="BR409" s="896">
        <f t="shared" si="444"/>
        <v>0</v>
      </c>
      <c r="BS409" s="627"/>
      <c r="BT409" s="627">
        <f t="shared" si="445"/>
        <v>0</v>
      </c>
      <c r="BU409" s="627"/>
      <c r="BV409" s="627">
        <f t="shared" si="446"/>
        <v>0</v>
      </c>
      <c r="BW409" s="627"/>
      <c r="BX409" s="627">
        <f t="shared" si="447"/>
        <v>0</v>
      </c>
      <c r="BY409" s="639"/>
      <c r="BZ409" s="274"/>
      <c r="CA409" s="627">
        <f t="shared" si="448"/>
        <v>0</v>
      </c>
      <c r="CB409" s="627"/>
      <c r="CC409" s="627">
        <f t="shared" si="449"/>
        <v>0</v>
      </c>
      <c r="CD409" s="627"/>
      <c r="CE409" s="627">
        <f t="shared" si="450"/>
        <v>0</v>
      </c>
      <c r="CF409" s="627"/>
      <c r="CG409" s="627">
        <f t="shared" si="451"/>
        <v>0</v>
      </c>
      <c r="CH409" s="639"/>
      <c r="CI409" s="274"/>
      <c r="CJ409" s="627">
        <f t="shared" si="452"/>
        <v>0</v>
      </c>
      <c r="CK409" s="627"/>
      <c r="CL409" s="627">
        <f t="shared" si="453"/>
        <v>0</v>
      </c>
      <c r="CM409" s="627"/>
      <c r="CN409" s="627">
        <f t="shared" si="454"/>
        <v>0</v>
      </c>
      <c r="CO409" s="627"/>
      <c r="CP409" s="627">
        <f t="shared" si="455"/>
        <v>0</v>
      </c>
      <c r="CQ409" s="639"/>
      <c r="CR409" s="274"/>
      <c r="CS409" s="627">
        <f t="shared" si="456"/>
        <v>0</v>
      </c>
      <c r="CT409" s="627"/>
      <c r="CU409" s="627">
        <f t="shared" si="457"/>
        <v>0</v>
      </c>
      <c r="CV409" s="627"/>
      <c r="CW409" s="627">
        <f t="shared" si="458"/>
        <v>0</v>
      </c>
      <c r="CX409" s="627"/>
      <c r="CY409" s="627">
        <f t="shared" si="459"/>
        <v>0</v>
      </c>
      <c r="CZ409" s="639"/>
      <c r="DA409" s="274"/>
      <c r="DB409" s="627">
        <f t="shared" si="460"/>
        <v>0</v>
      </c>
      <c r="DC409" s="627"/>
      <c r="DD409" s="627">
        <f t="shared" si="461"/>
        <v>0</v>
      </c>
      <c r="DE409" s="627"/>
      <c r="DF409" s="627">
        <f t="shared" si="462"/>
        <v>0</v>
      </c>
      <c r="DG409" s="627"/>
      <c r="DH409" s="627">
        <f t="shared" si="463"/>
        <v>0</v>
      </c>
      <c r="DI409" s="639"/>
      <c r="DJ409" s="274"/>
      <c r="DK409" s="627">
        <f t="shared" si="464"/>
        <v>0</v>
      </c>
      <c r="DL409" s="627"/>
      <c r="DM409" s="896">
        <f t="shared" si="465"/>
        <v>0</v>
      </c>
      <c r="DN409" s="627"/>
      <c r="DO409" s="627">
        <f t="shared" si="466"/>
        <v>0</v>
      </c>
      <c r="DP409" s="627"/>
      <c r="DQ409" s="627">
        <f t="shared" si="467"/>
        <v>0</v>
      </c>
      <c r="DR409" s="639"/>
      <c r="DS409" s="274"/>
      <c r="DT409" s="747">
        <f t="shared" si="468"/>
        <v>0</v>
      </c>
      <c r="DU409" s="748"/>
      <c r="DV409" s="639" t="str">
        <f>IF(DT409=0,"",IF(SUM($DT$359:DT409)=1,DX409,IF($DT$415&gt;SUM($DT$359:DT409),_xlfn.CONCAT(", ",DX409),IF($DT$415=SUM($DT$359:DT409),_xlfn.CONCAT(" y ",DX409,".")))))</f>
        <v/>
      </c>
      <c r="DW409" s="641" t="str">
        <f>IF(DU409=0,"", IF(SUM($AN409:DU$519)=1,DX409, IF($AN$526&gt;SUM($AN409:DU$519),_xlfn.CONCAT(", ",DX409), IF($AN$526=SUM($AN409:DU$519),_xlfn.CONCAT(" y ",DX409,".")))))</f>
        <v/>
      </c>
      <c r="DX409" s="639">
        <f t="shared" si="469"/>
        <v>50</v>
      </c>
      <c r="DY409" s="641"/>
      <c r="EX409" s="112">
        <f t="shared" si="470"/>
        <v>50</v>
      </c>
      <c r="EY409" s="98">
        <f t="shared" si="471"/>
        <v>0</v>
      </c>
      <c r="EZ409" s="98">
        <f t="shared" si="472"/>
        <v>0</v>
      </c>
      <c r="FA409" s="98">
        <f t="shared" si="473"/>
        <v>0</v>
      </c>
      <c r="FB409" s="98">
        <f t="shared" si="474"/>
        <v>0</v>
      </c>
      <c r="FC409" s="98">
        <f t="shared" si="475"/>
        <v>0</v>
      </c>
      <c r="FD409" s="98">
        <f t="shared" si="476"/>
        <v>0</v>
      </c>
      <c r="FE409" s="98">
        <f t="shared" si="477"/>
        <v>0</v>
      </c>
      <c r="FF409" s="98">
        <f t="shared" si="478"/>
        <v>0</v>
      </c>
      <c r="FG409" s="98">
        <f t="shared" si="479"/>
        <v>0</v>
      </c>
      <c r="FH409" s="98">
        <f t="shared" si="480"/>
        <v>0</v>
      </c>
      <c r="FI409" s="98">
        <f t="shared" si="481"/>
        <v>0</v>
      </c>
      <c r="FJ409" s="98">
        <f t="shared" si="482"/>
        <v>0</v>
      </c>
      <c r="FK409" s="98">
        <f t="shared" si="483"/>
        <v>0</v>
      </c>
      <c r="FL409" s="98">
        <f t="shared" si="484"/>
        <v>0</v>
      </c>
      <c r="FM409" s="98">
        <f t="shared" si="485"/>
        <v>0</v>
      </c>
      <c r="FN409" s="98">
        <f t="shared" si="486"/>
        <v>0</v>
      </c>
      <c r="FO409" s="98">
        <f t="shared" si="487"/>
        <v>0</v>
      </c>
      <c r="FP409" s="98">
        <f t="shared" si="488"/>
        <v>0</v>
      </c>
      <c r="FQ409" s="98">
        <f t="shared" si="489"/>
        <v>0</v>
      </c>
      <c r="FR409" s="98">
        <f t="shared" si="490"/>
        <v>0</v>
      </c>
      <c r="FS409" s="98">
        <f t="shared" si="491"/>
        <v>0</v>
      </c>
      <c r="FX409" s="627">
        <f t="shared" si="492"/>
        <v>0</v>
      </c>
      <c r="FY409" s="627"/>
    </row>
    <row r="410" spans="1:181" s="72" customFormat="1" ht="15" customHeight="1">
      <c r="A410" s="131"/>
      <c r="B410" s="48"/>
      <c r="C410" s="82" t="s">
        <v>242</v>
      </c>
      <c r="D410" s="792" t="str">
        <f>IF(CNGE_2026_M3_Secc1!$AH$40=CNGE_2026_M3_Secc1!$AJ$40,"",IF(CNGE_2026_M3_Secc1!D110="","",CNGE_2026_M3_Secc1!D110))</f>
        <v/>
      </c>
      <c r="E410" s="793"/>
      <c r="F410" s="793"/>
      <c r="G410" s="793"/>
      <c r="H410" s="793"/>
      <c r="I410" s="794"/>
      <c r="J410" s="432"/>
      <c r="K410" s="432"/>
      <c r="L410" s="432"/>
      <c r="M410" s="432"/>
      <c r="N410" s="432"/>
      <c r="O410" s="432"/>
      <c r="P410" s="432"/>
      <c r="Q410" s="432"/>
      <c r="R410" s="432"/>
      <c r="S410" s="432"/>
      <c r="T410" s="432"/>
      <c r="U410" s="432"/>
      <c r="V410" s="432"/>
      <c r="W410" s="432"/>
      <c r="X410" s="432"/>
      <c r="Y410" s="432"/>
      <c r="Z410" s="432"/>
      <c r="AA410" s="432"/>
      <c r="AB410" s="432"/>
      <c r="AC410" s="432"/>
      <c r="AD410" s="432"/>
      <c r="AE410" s="12"/>
      <c r="AF410" s="122"/>
      <c r="AH410" s="627">
        <f t="shared" si="428"/>
        <v>0</v>
      </c>
      <c r="AI410" s="627"/>
      <c r="AJ410" s="627">
        <f t="shared" si="429"/>
        <v>0</v>
      </c>
      <c r="AK410" s="627"/>
      <c r="AL410" s="627">
        <f t="shared" si="430"/>
        <v>0</v>
      </c>
      <c r="AM410" s="627"/>
      <c r="AN410" s="627">
        <f t="shared" si="431"/>
        <v>0</v>
      </c>
      <c r="AO410" s="639"/>
      <c r="AP410" s="274"/>
      <c r="AQ410" s="641">
        <f t="shared" si="432"/>
        <v>0</v>
      </c>
      <c r="AR410" s="627"/>
      <c r="AS410" s="627">
        <f t="shared" si="433"/>
        <v>0</v>
      </c>
      <c r="AT410" s="627"/>
      <c r="AU410" s="627">
        <f t="shared" si="434"/>
        <v>0</v>
      </c>
      <c r="AV410" s="627"/>
      <c r="AW410" s="627">
        <f t="shared" si="435"/>
        <v>0</v>
      </c>
      <c r="AX410" s="639"/>
      <c r="AY410" s="274"/>
      <c r="AZ410" s="896">
        <f t="shared" si="436"/>
        <v>0</v>
      </c>
      <c r="BA410" s="627"/>
      <c r="BB410" s="627">
        <f t="shared" si="437"/>
        <v>0</v>
      </c>
      <c r="BC410" s="627"/>
      <c r="BD410" s="627">
        <f t="shared" si="438"/>
        <v>0</v>
      </c>
      <c r="BE410" s="627"/>
      <c r="BF410" s="627">
        <f t="shared" si="439"/>
        <v>0</v>
      </c>
      <c r="BG410" s="639"/>
      <c r="BH410" s="274"/>
      <c r="BI410" s="627">
        <f t="shared" si="440"/>
        <v>0</v>
      </c>
      <c r="BJ410" s="627"/>
      <c r="BK410" s="627">
        <f t="shared" si="441"/>
        <v>0</v>
      </c>
      <c r="BL410" s="627"/>
      <c r="BM410" s="627">
        <f t="shared" si="442"/>
        <v>0</v>
      </c>
      <c r="BN410" s="627"/>
      <c r="BO410" s="627">
        <f t="shared" si="443"/>
        <v>0</v>
      </c>
      <c r="BP410" s="639"/>
      <c r="BQ410" s="274"/>
      <c r="BR410" s="896">
        <f t="shared" si="444"/>
        <v>0</v>
      </c>
      <c r="BS410" s="627"/>
      <c r="BT410" s="627">
        <f t="shared" si="445"/>
        <v>0</v>
      </c>
      <c r="BU410" s="627"/>
      <c r="BV410" s="627">
        <f t="shared" si="446"/>
        <v>0</v>
      </c>
      <c r="BW410" s="627"/>
      <c r="BX410" s="627">
        <f t="shared" si="447"/>
        <v>0</v>
      </c>
      <c r="BY410" s="639"/>
      <c r="BZ410" s="274"/>
      <c r="CA410" s="627">
        <f t="shared" si="448"/>
        <v>0</v>
      </c>
      <c r="CB410" s="627"/>
      <c r="CC410" s="627">
        <f t="shared" si="449"/>
        <v>0</v>
      </c>
      <c r="CD410" s="627"/>
      <c r="CE410" s="627">
        <f t="shared" si="450"/>
        <v>0</v>
      </c>
      <c r="CF410" s="627"/>
      <c r="CG410" s="627">
        <f t="shared" si="451"/>
        <v>0</v>
      </c>
      <c r="CH410" s="639"/>
      <c r="CI410" s="274"/>
      <c r="CJ410" s="627">
        <f t="shared" si="452"/>
        <v>0</v>
      </c>
      <c r="CK410" s="627"/>
      <c r="CL410" s="627">
        <f t="shared" si="453"/>
        <v>0</v>
      </c>
      <c r="CM410" s="627"/>
      <c r="CN410" s="627">
        <f t="shared" si="454"/>
        <v>0</v>
      </c>
      <c r="CO410" s="627"/>
      <c r="CP410" s="627">
        <f t="shared" si="455"/>
        <v>0</v>
      </c>
      <c r="CQ410" s="639"/>
      <c r="CR410" s="274"/>
      <c r="CS410" s="627">
        <f t="shared" si="456"/>
        <v>0</v>
      </c>
      <c r="CT410" s="627"/>
      <c r="CU410" s="627">
        <f t="shared" si="457"/>
        <v>0</v>
      </c>
      <c r="CV410" s="627"/>
      <c r="CW410" s="627">
        <f t="shared" si="458"/>
        <v>0</v>
      </c>
      <c r="CX410" s="627"/>
      <c r="CY410" s="627">
        <f t="shared" si="459"/>
        <v>0</v>
      </c>
      <c r="CZ410" s="639"/>
      <c r="DA410" s="274"/>
      <c r="DB410" s="627">
        <f t="shared" si="460"/>
        <v>0</v>
      </c>
      <c r="DC410" s="627"/>
      <c r="DD410" s="627">
        <f t="shared" si="461"/>
        <v>0</v>
      </c>
      <c r="DE410" s="627"/>
      <c r="DF410" s="627">
        <f t="shared" si="462"/>
        <v>0</v>
      </c>
      <c r="DG410" s="627"/>
      <c r="DH410" s="627">
        <f t="shared" si="463"/>
        <v>0</v>
      </c>
      <c r="DI410" s="639"/>
      <c r="DJ410" s="274"/>
      <c r="DK410" s="627">
        <f t="shared" si="464"/>
        <v>0</v>
      </c>
      <c r="DL410" s="627"/>
      <c r="DM410" s="896">
        <f t="shared" si="465"/>
        <v>0</v>
      </c>
      <c r="DN410" s="627"/>
      <c r="DO410" s="627">
        <f t="shared" si="466"/>
        <v>0</v>
      </c>
      <c r="DP410" s="627"/>
      <c r="DQ410" s="627">
        <f t="shared" si="467"/>
        <v>0</v>
      </c>
      <c r="DR410" s="639"/>
      <c r="DS410" s="274"/>
      <c r="DT410" s="747">
        <f t="shared" si="468"/>
        <v>0</v>
      </c>
      <c r="DU410" s="748"/>
      <c r="DV410" s="639" t="str">
        <f>IF(DT410=0,"",IF(SUM($DT$359:DT410)=1,DX410,IF($DT$415&gt;SUM($DT$359:DT410),_xlfn.CONCAT(", ",DX410),IF($DT$415=SUM($DT$359:DT410),_xlfn.CONCAT(" y ",DX410,".")))))</f>
        <v/>
      </c>
      <c r="DW410" s="641" t="str">
        <f>IF(DU410=0,"", IF(SUM($AN410:DU$519)=1,DX410, IF($AN$526&gt;SUM($AN410:DU$519),_xlfn.CONCAT(", ",DX410), IF($AN$526=SUM($AN410:DU$519),_xlfn.CONCAT(" y ",DX410,".")))))</f>
        <v/>
      </c>
      <c r="DX410" s="639">
        <f t="shared" si="469"/>
        <v>51</v>
      </c>
      <c r="DY410" s="641"/>
      <c r="EX410" s="112">
        <f t="shared" si="470"/>
        <v>51</v>
      </c>
      <c r="EY410" s="98">
        <f t="shared" si="471"/>
        <v>0</v>
      </c>
      <c r="EZ410" s="98">
        <f t="shared" si="472"/>
        <v>0</v>
      </c>
      <c r="FA410" s="98">
        <f t="shared" si="473"/>
        <v>0</v>
      </c>
      <c r="FB410" s="98">
        <f t="shared" si="474"/>
        <v>0</v>
      </c>
      <c r="FC410" s="98">
        <f t="shared" si="475"/>
        <v>0</v>
      </c>
      <c r="FD410" s="98">
        <f t="shared" si="476"/>
        <v>0</v>
      </c>
      <c r="FE410" s="98">
        <f t="shared" si="477"/>
        <v>0</v>
      </c>
      <c r="FF410" s="98">
        <f t="shared" si="478"/>
        <v>0</v>
      </c>
      <c r="FG410" s="98">
        <f t="shared" si="479"/>
        <v>0</v>
      </c>
      <c r="FH410" s="98">
        <f t="shared" si="480"/>
        <v>0</v>
      </c>
      <c r="FI410" s="98">
        <f t="shared" si="481"/>
        <v>0</v>
      </c>
      <c r="FJ410" s="98">
        <f t="shared" si="482"/>
        <v>0</v>
      </c>
      <c r="FK410" s="98">
        <f t="shared" si="483"/>
        <v>0</v>
      </c>
      <c r="FL410" s="98">
        <f t="shared" si="484"/>
        <v>0</v>
      </c>
      <c r="FM410" s="98">
        <f t="shared" si="485"/>
        <v>0</v>
      </c>
      <c r="FN410" s="98">
        <f t="shared" si="486"/>
        <v>0</v>
      </c>
      <c r="FO410" s="98">
        <f t="shared" si="487"/>
        <v>0</v>
      </c>
      <c r="FP410" s="98">
        <f t="shared" si="488"/>
        <v>0</v>
      </c>
      <c r="FQ410" s="98">
        <f t="shared" si="489"/>
        <v>0</v>
      </c>
      <c r="FR410" s="98">
        <f t="shared" si="490"/>
        <v>0</v>
      </c>
      <c r="FS410" s="98">
        <f t="shared" si="491"/>
        <v>0</v>
      </c>
      <c r="FX410" s="627">
        <f t="shared" si="492"/>
        <v>0</v>
      </c>
      <c r="FY410" s="627"/>
    </row>
    <row r="411" spans="1:181" s="72" customFormat="1" ht="15" customHeight="1">
      <c r="A411" s="131"/>
      <c r="B411" s="48"/>
      <c r="C411" s="82" t="s">
        <v>243</v>
      </c>
      <c r="D411" s="792" t="str">
        <f>IF(CNGE_2026_M3_Secc1!$AH$40=CNGE_2026_M3_Secc1!$AJ$40,"",IF(CNGE_2026_M3_Secc1!D111="","",CNGE_2026_M3_Secc1!D111))</f>
        <v/>
      </c>
      <c r="E411" s="793"/>
      <c r="F411" s="793"/>
      <c r="G411" s="793"/>
      <c r="H411" s="793"/>
      <c r="I411" s="794"/>
      <c r="J411" s="432"/>
      <c r="K411" s="432"/>
      <c r="L411" s="432"/>
      <c r="M411" s="432"/>
      <c r="N411" s="432"/>
      <c r="O411" s="432"/>
      <c r="P411" s="432"/>
      <c r="Q411" s="432"/>
      <c r="R411" s="432"/>
      <c r="S411" s="432"/>
      <c r="T411" s="432"/>
      <c r="U411" s="432"/>
      <c r="V411" s="432"/>
      <c r="W411" s="432"/>
      <c r="X411" s="432"/>
      <c r="Y411" s="432"/>
      <c r="Z411" s="432"/>
      <c r="AA411" s="432"/>
      <c r="AB411" s="432"/>
      <c r="AC411" s="432"/>
      <c r="AD411" s="432"/>
      <c r="AE411" s="12"/>
      <c r="AF411" s="122"/>
      <c r="AH411" s="627">
        <f t="shared" si="428"/>
        <v>0</v>
      </c>
      <c r="AI411" s="627"/>
      <c r="AJ411" s="627">
        <f t="shared" si="429"/>
        <v>0</v>
      </c>
      <c r="AK411" s="627"/>
      <c r="AL411" s="627">
        <f t="shared" si="430"/>
        <v>0</v>
      </c>
      <c r="AM411" s="627"/>
      <c r="AN411" s="627">
        <f t="shared" si="431"/>
        <v>0</v>
      </c>
      <c r="AO411" s="639"/>
      <c r="AP411" s="274"/>
      <c r="AQ411" s="641">
        <f t="shared" si="432"/>
        <v>0</v>
      </c>
      <c r="AR411" s="627"/>
      <c r="AS411" s="627">
        <f t="shared" si="433"/>
        <v>0</v>
      </c>
      <c r="AT411" s="627"/>
      <c r="AU411" s="627">
        <f t="shared" si="434"/>
        <v>0</v>
      </c>
      <c r="AV411" s="627"/>
      <c r="AW411" s="627">
        <f t="shared" si="435"/>
        <v>0</v>
      </c>
      <c r="AX411" s="639"/>
      <c r="AY411" s="274"/>
      <c r="AZ411" s="896">
        <f t="shared" si="436"/>
        <v>0</v>
      </c>
      <c r="BA411" s="627"/>
      <c r="BB411" s="627">
        <f t="shared" si="437"/>
        <v>0</v>
      </c>
      <c r="BC411" s="627"/>
      <c r="BD411" s="627">
        <f t="shared" si="438"/>
        <v>0</v>
      </c>
      <c r="BE411" s="627"/>
      <c r="BF411" s="627">
        <f t="shared" si="439"/>
        <v>0</v>
      </c>
      <c r="BG411" s="639"/>
      <c r="BH411" s="274"/>
      <c r="BI411" s="627">
        <f t="shared" si="440"/>
        <v>0</v>
      </c>
      <c r="BJ411" s="627"/>
      <c r="BK411" s="627">
        <f t="shared" si="441"/>
        <v>0</v>
      </c>
      <c r="BL411" s="627"/>
      <c r="BM411" s="627">
        <f t="shared" si="442"/>
        <v>0</v>
      </c>
      <c r="BN411" s="627"/>
      <c r="BO411" s="627">
        <f t="shared" si="443"/>
        <v>0</v>
      </c>
      <c r="BP411" s="639"/>
      <c r="BQ411" s="274"/>
      <c r="BR411" s="896">
        <f t="shared" si="444"/>
        <v>0</v>
      </c>
      <c r="BS411" s="627"/>
      <c r="BT411" s="627">
        <f t="shared" si="445"/>
        <v>0</v>
      </c>
      <c r="BU411" s="627"/>
      <c r="BV411" s="627">
        <f t="shared" si="446"/>
        <v>0</v>
      </c>
      <c r="BW411" s="627"/>
      <c r="BX411" s="627">
        <f t="shared" si="447"/>
        <v>0</v>
      </c>
      <c r="BY411" s="639"/>
      <c r="BZ411" s="274"/>
      <c r="CA411" s="627">
        <f t="shared" si="448"/>
        <v>0</v>
      </c>
      <c r="CB411" s="627"/>
      <c r="CC411" s="627">
        <f t="shared" si="449"/>
        <v>0</v>
      </c>
      <c r="CD411" s="627"/>
      <c r="CE411" s="627">
        <f t="shared" si="450"/>
        <v>0</v>
      </c>
      <c r="CF411" s="627"/>
      <c r="CG411" s="627">
        <f t="shared" si="451"/>
        <v>0</v>
      </c>
      <c r="CH411" s="639"/>
      <c r="CI411" s="274"/>
      <c r="CJ411" s="627">
        <f t="shared" si="452"/>
        <v>0</v>
      </c>
      <c r="CK411" s="627"/>
      <c r="CL411" s="627">
        <f t="shared" si="453"/>
        <v>0</v>
      </c>
      <c r="CM411" s="627"/>
      <c r="CN411" s="627">
        <f t="shared" si="454"/>
        <v>0</v>
      </c>
      <c r="CO411" s="627"/>
      <c r="CP411" s="627">
        <f t="shared" si="455"/>
        <v>0</v>
      </c>
      <c r="CQ411" s="639"/>
      <c r="CR411" s="274"/>
      <c r="CS411" s="627">
        <f t="shared" si="456"/>
        <v>0</v>
      </c>
      <c r="CT411" s="627"/>
      <c r="CU411" s="627">
        <f t="shared" si="457"/>
        <v>0</v>
      </c>
      <c r="CV411" s="627"/>
      <c r="CW411" s="627">
        <f t="shared" si="458"/>
        <v>0</v>
      </c>
      <c r="CX411" s="627"/>
      <c r="CY411" s="627">
        <f t="shared" si="459"/>
        <v>0</v>
      </c>
      <c r="CZ411" s="639"/>
      <c r="DA411" s="274"/>
      <c r="DB411" s="627">
        <f t="shared" si="460"/>
        <v>0</v>
      </c>
      <c r="DC411" s="627"/>
      <c r="DD411" s="627">
        <f t="shared" si="461"/>
        <v>0</v>
      </c>
      <c r="DE411" s="627"/>
      <c r="DF411" s="627">
        <f t="shared" si="462"/>
        <v>0</v>
      </c>
      <c r="DG411" s="627"/>
      <c r="DH411" s="627">
        <f t="shared" si="463"/>
        <v>0</v>
      </c>
      <c r="DI411" s="639"/>
      <c r="DJ411" s="274"/>
      <c r="DK411" s="627">
        <f t="shared" si="464"/>
        <v>0</v>
      </c>
      <c r="DL411" s="627"/>
      <c r="DM411" s="896">
        <f t="shared" si="465"/>
        <v>0</v>
      </c>
      <c r="DN411" s="627"/>
      <c r="DO411" s="627">
        <f t="shared" si="466"/>
        <v>0</v>
      </c>
      <c r="DP411" s="627"/>
      <c r="DQ411" s="627">
        <f t="shared" si="467"/>
        <v>0</v>
      </c>
      <c r="DR411" s="639"/>
      <c r="DS411" s="274"/>
      <c r="DT411" s="747">
        <f t="shared" si="468"/>
        <v>0</v>
      </c>
      <c r="DU411" s="748"/>
      <c r="DV411" s="639" t="str">
        <f>IF(DT411=0,"",IF(SUM($DT$359:DT411)=1,DX411,IF($DT$415&gt;SUM($DT$359:DT411),_xlfn.CONCAT(", ",DX411),IF($DT$415=SUM($DT$359:DT411),_xlfn.CONCAT(" y ",DX411,".")))))</f>
        <v/>
      </c>
      <c r="DW411" s="641" t="str">
        <f>IF(DU411=0,"", IF(SUM($AN411:DU$519)=1,DX411, IF($AN$526&gt;SUM($AN411:DU$519),_xlfn.CONCAT(", ",DX411), IF($AN$526=SUM($AN411:DU$519),_xlfn.CONCAT(" y ",DX411,".")))))</f>
        <v/>
      </c>
      <c r="DX411" s="639">
        <f t="shared" si="469"/>
        <v>52</v>
      </c>
      <c r="DY411" s="641"/>
      <c r="EX411" s="112">
        <f t="shared" si="470"/>
        <v>52</v>
      </c>
      <c r="EY411" s="98">
        <f t="shared" si="471"/>
        <v>0</v>
      </c>
      <c r="EZ411" s="98">
        <f t="shared" si="472"/>
        <v>0</v>
      </c>
      <c r="FA411" s="98">
        <f t="shared" si="473"/>
        <v>0</v>
      </c>
      <c r="FB411" s="98">
        <f t="shared" si="474"/>
        <v>0</v>
      </c>
      <c r="FC411" s="98">
        <f t="shared" si="475"/>
        <v>0</v>
      </c>
      <c r="FD411" s="98">
        <f t="shared" si="476"/>
        <v>0</v>
      </c>
      <c r="FE411" s="98">
        <f t="shared" si="477"/>
        <v>0</v>
      </c>
      <c r="FF411" s="98">
        <f t="shared" si="478"/>
        <v>0</v>
      </c>
      <c r="FG411" s="98">
        <f t="shared" si="479"/>
        <v>0</v>
      </c>
      <c r="FH411" s="98">
        <f t="shared" si="480"/>
        <v>0</v>
      </c>
      <c r="FI411" s="98">
        <f t="shared" si="481"/>
        <v>0</v>
      </c>
      <c r="FJ411" s="98">
        <f t="shared" si="482"/>
        <v>0</v>
      </c>
      <c r="FK411" s="98">
        <f t="shared" si="483"/>
        <v>0</v>
      </c>
      <c r="FL411" s="98">
        <f t="shared" si="484"/>
        <v>0</v>
      </c>
      <c r="FM411" s="98">
        <f t="shared" si="485"/>
        <v>0</v>
      </c>
      <c r="FN411" s="98">
        <f t="shared" si="486"/>
        <v>0</v>
      </c>
      <c r="FO411" s="98">
        <f t="shared" si="487"/>
        <v>0</v>
      </c>
      <c r="FP411" s="98">
        <f t="shared" si="488"/>
        <v>0</v>
      </c>
      <c r="FQ411" s="98">
        <f t="shared" si="489"/>
        <v>0</v>
      </c>
      <c r="FR411" s="98">
        <f t="shared" si="490"/>
        <v>0</v>
      </c>
      <c r="FS411" s="98">
        <f t="shared" si="491"/>
        <v>0</v>
      </c>
      <c r="FX411" s="627">
        <f t="shared" si="492"/>
        <v>0</v>
      </c>
      <c r="FY411" s="627"/>
    </row>
    <row r="412" spans="1:181" s="72" customFormat="1" ht="15" customHeight="1">
      <c r="A412" s="131"/>
      <c r="B412" s="48"/>
      <c r="C412" s="82" t="s">
        <v>244</v>
      </c>
      <c r="D412" s="792" t="str">
        <f>IF(CNGE_2026_M3_Secc1!$AH$40=CNGE_2026_M3_Secc1!$AJ$40,"",IF(CNGE_2026_M3_Secc1!D112="","",CNGE_2026_M3_Secc1!D112))</f>
        <v/>
      </c>
      <c r="E412" s="793"/>
      <c r="F412" s="793"/>
      <c r="G412" s="793"/>
      <c r="H412" s="793"/>
      <c r="I412" s="794"/>
      <c r="J412" s="432"/>
      <c r="K412" s="432"/>
      <c r="L412" s="432"/>
      <c r="M412" s="432"/>
      <c r="N412" s="432"/>
      <c r="O412" s="432"/>
      <c r="P412" s="432"/>
      <c r="Q412" s="432"/>
      <c r="R412" s="432"/>
      <c r="S412" s="432"/>
      <c r="T412" s="432"/>
      <c r="U412" s="432"/>
      <c r="V412" s="432"/>
      <c r="W412" s="432"/>
      <c r="X412" s="432"/>
      <c r="Y412" s="432"/>
      <c r="Z412" s="432"/>
      <c r="AA412" s="432"/>
      <c r="AB412" s="432"/>
      <c r="AC412" s="432"/>
      <c r="AD412" s="432"/>
      <c r="AE412" s="12"/>
      <c r="AF412" s="122"/>
      <c r="AH412" s="627">
        <f t="shared" si="428"/>
        <v>0</v>
      </c>
      <c r="AI412" s="627"/>
      <c r="AJ412" s="627">
        <f t="shared" si="429"/>
        <v>0</v>
      </c>
      <c r="AK412" s="627"/>
      <c r="AL412" s="627">
        <f t="shared" si="430"/>
        <v>0</v>
      </c>
      <c r="AM412" s="627"/>
      <c r="AN412" s="627">
        <f t="shared" si="431"/>
        <v>0</v>
      </c>
      <c r="AO412" s="639"/>
      <c r="AP412" s="274"/>
      <c r="AQ412" s="641">
        <f t="shared" si="432"/>
        <v>0</v>
      </c>
      <c r="AR412" s="627"/>
      <c r="AS412" s="627">
        <f t="shared" si="433"/>
        <v>0</v>
      </c>
      <c r="AT412" s="627"/>
      <c r="AU412" s="627">
        <f t="shared" si="434"/>
        <v>0</v>
      </c>
      <c r="AV412" s="627"/>
      <c r="AW412" s="627">
        <f t="shared" si="435"/>
        <v>0</v>
      </c>
      <c r="AX412" s="639"/>
      <c r="AY412" s="274"/>
      <c r="AZ412" s="896">
        <f t="shared" si="436"/>
        <v>0</v>
      </c>
      <c r="BA412" s="627"/>
      <c r="BB412" s="627">
        <f t="shared" si="437"/>
        <v>0</v>
      </c>
      <c r="BC412" s="627"/>
      <c r="BD412" s="627">
        <f t="shared" si="438"/>
        <v>0</v>
      </c>
      <c r="BE412" s="627"/>
      <c r="BF412" s="627">
        <f t="shared" si="439"/>
        <v>0</v>
      </c>
      <c r="BG412" s="639"/>
      <c r="BH412" s="274"/>
      <c r="BI412" s="627">
        <f t="shared" si="440"/>
        <v>0</v>
      </c>
      <c r="BJ412" s="627"/>
      <c r="BK412" s="627">
        <f t="shared" si="441"/>
        <v>0</v>
      </c>
      <c r="BL412" s="627"/>
      <c r="BM412" s="627">
        <f t="shared" si="442"/>
        <v>0</v>
      </c>
      <c r="BN412" s="627"/>
      <c r="BO412" s="627">
        <f t="shared" si="443"/>
        <v>0</v>
      </c>
      <c r="BP412" s="639"/>
      <c r="BQ412" s="274"/>
      <c r="BR412" s="896">
        <f t="shared" si="444"/>
        <v>0</v>
      </c>
      <c r="BS412" s="627"/>
      <c r="BT412" s="627">
        <f t="shared" si="445"/>
        <v>0</v>
      </c>
      <c r="BU412" s="627"/>
      <c r="BV412" s="627">
        <f t="shared" si="446"/>
        <v>0</v>
      </c>
      <c r="BW412" s="627"/>
      <c r="BX412" s="627">
        <f t="shared" si="447"/>
        <v>0</v>
      </c>
      <c r="BY412" s="639"/>
      <c r="BZ412" s="274"/>
      <c r="CA412" s="627">
        <f t="shared" si="448"/>
        <v>0</v>
      </c>
      <c r="CB412" s="627"/>
      <c r="CC412" s="627">
        <f t="shared" si="449"/>
        <v>0</v>
      </c>
      <c r="CD412" s="627"/>
      <c r="CE412" s="627">
        <f t="shared" si="450"/>
        <v>0</v>
      </c>
      <c r="CF412" s="627"/>
      <c r="CG412" s="627">
        <f t="shared" si="451"/>
        <v>0</v>
      </c>
      <c r="CH412" s="639"/>
      <c r="CI412" s="274"/>
      <c r="CJ412" s="627">
        <f t="shared" si="452"/>
        <v>0</v>
      </c>
      <c r="CK412" s="627"/>
      <c r="CL412" s="627">
        <f t="shared" si="453"/>
        <v>0</v>
      </c>
      <c r="CM412" s="627"/>
      <c r="CN412" s="627">
        <f t="shared" si="454"/>
        <v>0</v>
      </c>
      <c r="CO412" s="627"/>
      <c r="CP412" s="627">
        <f t="shared" si="455"/>
        <v>0</v>
      </c>
      <c r="CQ412" s="639"/>
      <c r="CR412" s="274"/>
      <c r="CS412" s="627">
        <f t="shared" si="456"/>
        <v>0</v>
      </c>
      <c r="CT412" s="627"/>
      <c r="CU412" s="627">
        <f t="shared" si="457"/>
        <v>0</v>
      </c>
      <c r="CV412" s="627"/>
      <c r="CW412" s="627">
        <f t="shared" si="458"/>
        <v>0</v>
      </c>
      <c r="CX412" s="627"/>
      <c r="CY412" s="627">
        <f t="shared" si="459"/>
        <v>0</v>
      </c>
      <c r="CZ412" s="639"/>
      <c r="DA412" s="274"/>
      <c r="DB412" s="627">
        <f t="shared" si="460"/>
        <v>0</v>
      </c>
      <c r="DC412" s="627"/>
      <c r="DD412" s="627">
        <f t="shared" si="461"/>
        <v>0</v>
      </c>
      <c r="DE412" s="627"/>
      <c r="DF412" s="627">
        <f t="shared" si="462"/>
        <v>0</v>
      </c>
      <c r="DG412" s="627"/>
      <c r="DH412" s="627">
        <f t="shared" si="463"/>
        <v>0</v>
      </c>
      <c r="DI412" s="639"/>
      <c r="DJ412" s="274"/>
      <c r="DK412" s="627">
        <f t="shared" si="464"/>
        <v>0</v>
      </c>
      <c r="DL412" s="627"/>
      <c r="DM412" s="896">
        <f t="shared" si="465"/>
        <v>0</v>
      </c>
      <c r="DN412" s="627"/>
      <c r="DO412" s="627">
        <f t="shared" si="466"/>
        <v>0</v>
      </c>
      <c r="DP412" s="627"/>
      <c r="DQ412" s="627">
        <f t="shared" si="467"/>
        <v>0</v>
      </c>
      <c r="DR412" s="639"/>
      <c r="DS412" s="274"/>
      <c r="DT412" s="747">
        <f t="shared" si="468"/>
        <v>0</v>
      </c>
      <c r="DU412" s="748"/>
      <c r="DV412" s="639" t="str">
        <f>IF(DT412=0,"",IF(SUM($DT$359:DT412)=1,DX412,IF($DT$415&gt;SUM($DT$359:DT412),_xlfn.CONCAT(", ",DX412),IF($DT$415=SUM($DT$359:DT412),_xlfn.CONCAT(" y ",DX412,".")))))</f>
        <v/>
      </c>
      <c r="DW412" s="641" t="str">
        <f>IF(DU412=0,"", IF(SUM($AN412:DU$519)=1,DX412, IF($AN$526&gt;SUM($AN412:DU$519),_xlfn.CONCAT(", ",DX412), IF($AN$526=SUM($AN412:DU$519),_xlfn.CONCAT(" y ",DX412,".")))))</f>
        <v/>
      </c>
      <c r="DX412" s="639">
        <f t="shared" si="469"/>
        <v>53</v>
      </c>
      <c r="DY412" s="641"/>
      <c r="EX412" s="112">
        <f t="shared" si="470"/>
        <v>53</v>
      </c>
      <c r="EY412" s="98">
        <f t="shared" si="471"/>
        <v>0</v>
      </c>
      <c r="EZ412" s="98">
        <f t="shared" si="472"/>
        <v>0</v>
      </c>
      <c r="FA412" s="98">
        <f t="shared" si="473"/>
        <v>0</v>
      </c>
      <c r="FB412" s="98">
        <f t="shared" si="474"/>
        <v>0</v>
      </c>
      <c r="FC412" s="98">
        <f t="shared" si="475"/>
        <v>0</v>
      </c>
      <c r="FD412" s="98">
        <f t="shared" si="476"/>
        <v>0</v>
      </c>
      <c r="FE412" s="98">
        <f t="shared" si="477"/>
        <v>0</v>
      </c>
      <c r="FF412" s="98">
        <f t="shared" si="478"/>
        <v>0</v>
      </c>
      <c r="FG412" s="98">
        <f t="shared" si="479"/>
        <v>0</v>
      </c>
      <c r="FH412" s="98">
        <f t="shared" si="480"/>
        <v>0</v>
      </c>
      <c r="FI412" s="98">
        <f t="shared" si="481"/>
        <v>0</v>
      </c>
      <c r="FJ412" s="98">
        <f t="shared" si="482"/>
        <v>0</v>
      </c>
      <c r="FK412" s="98">
        <f t="shared" si="483"/>
        <v>0</v>
      </c>
      <c r="FL412" s="98">
        <f t="shared" si="484"/>
        <v>0</v>
      </c>
      <c r="FM412" s="98">
        <f t="shared" si="485"/>
        <v>0</v>
      </c>
      <c r="FN412" s="98">
        <f t="shared" si="486"/>
        <v>0</v>
      </c>
      <c r="FO412" s="98">
        <f t="shared" si="487"/>
        <v>0</v>
      </c>
      <c r="FP412" s="98">
        <f t="shared" si="488"/>
        <v>0</v>
      </c>
      <c r="FQ412" s="98">
        <f t="shared" si="489"/>
        <v>0</v>
      </c>
      <c r="FR412" s="98">
        <f t="shared" si="490"/>
        <v>0</v>
      </c>
      <c r="FS412" s="98">
        <f t="shared" si="491"/>
        <v>0</v>
      </c>
      <c r="FX412" s="627">
        <f t="shared" si="492"/>
        <v>0</v>
      </c>
      <c r="FY412" s="627"/>
    </row>
    <row r="413" spans="1:181" s="72" customFormat="1" ht="15" customHeight="1">
      <c r="A413" s="131"/>
      <c r="B413" s="48"/>
      <c r="C413" s="82" t="s">
        <v>245</v>
      </c>
      <c r="D413" s="792" t="str">
        <f>IF(CNGE_2026_M3_Secc1!$AH$40=CNGE_2026_M3_Secc1!$AJ$40,"",IF(CNGE_2026_M3_Secc1!D113="","",CNGE_2026_M3_Secc1!D113))</f>
        <v/>
      </c>
      <c r="E413" s="793"/>
      <c r="F413" s="793"/>
      <c r="G413" s="793"/>
      <c r="H413" s="793"/>
      <c r="I413" s="794"/>
      <c r="J413" s="432"/>
      <c r="K413" s="432"/>
      <c r="L413" s="432"/>
      <c r="M413" s="432"/>
      <c r="N413" s="432"/>
      <c r="O413" s="432"/>
      <c r="P413" s="432"/>
      <c r="Q413" s="432"/>
      <c r="R413" s="432"/>
      <c r="S413" s="432"/>
      <c r="T413" s="432"/>
      <c r="U413" s="432"/>
      <c r="V413" s="432"/>
      <c r="W413" s="432"/>
      <c r="X413" s="432"/>
      <c r="Y413" s="432"/>
      <c r="Z413" s="432"/>
      <c r="AA413" s="432"/>
      <c r="AB413" s="432"/>
      <c r="AC413" s="432"/>
      <c r="AD413" s="432"/>
      <c r="AE413" s="12"/>
      <c r="AF413" s="122"/>
      <c r="AH413" s="627">
        <f t="shared" si="428"/>
        <v>0</v>
      </c>
      <c r="AI413" s="627"/>
      <c r="AJ413" s="627">
        <f t="shared" si="429"/>
        <v>0</v>
      </c>
      <c r="AK413" s="627"/>
      <c r="AL413" s="627">
        <f t="shared" si="430"/>
        <v>0</v>
      </c>
      <c r="AM413" s="627"/>
      <c r="AN413" s="627">
        <f t="shared" si="431"/>
        <v>0</v>
      </c>
      <c r="AO413" s="639"/>
      <c r="AP413" s="274"/>
      <c r="AQ413" s="641">
        <f t="shared" si="432"/>
        <v>0</v>
      </c>
      <c r="AR413" s="627"/>
      <c r="AS413" s="627">
        <f t="shared" si="433"/>
        <v>0</v>
      </c>
      <c r="AT413" s="627"/>
      <c r="AU413" s="627">
        <f t="shared" si="434"/>
        <v>0</v>
      </c>
      <c r="AV413" s="627"/>
      <c r="AW413" s="627">
        <f t="shared" si="435"/>
        <v>0</v>
      </c>
      <c r="AX413" s="639"/>
      <c r="AY413" s="274"/>
      <c r="AZ413" s="896">
        <f t="shared" si="436"/>
        <v>0</v>
      </c>
      <c r="BA413" s="627"/>
      <c r="BB413" s="627">
        <f t="shared" si="437"/>
        <v>0</v>
      </c>
      <c r="BC413" s="627"/>
      <c r="BD413" s="627">
        <f t="shared" si="438"/>
        <v>0</v>
      </c>
      <c r="BE413" s="627"/>
      <c r="BF413" s="627">
        <f t="shared" si="439"/>
        <v>0</v>
      </c>
      <c r="BG413" s="639"/>
      <c r="BH413" s="274"/>
      <c r="BI413" s="627">
        <f t="shared" si="440"/>
        <v>0</v>
      </c>
      <c r="BJ413" s="627"/>
      <c r="BK413" s="627">
        <f t="shared" si="441"/>
        <v>0</v>
      </c>
      <c r="BL413" s="627"/>
      <c r="BM413" s="627">
        <f t="shared" si="442"/>
        <v>0</v>
      </c>
      <c r="BN413" s="627"/>
      <c r="BO413" s="627">
        <f t="shared" si="443"/>
        <v>0</v>
      </c>
      <c r="BP413" s="639"/>
      <c r="BQ413" s="274"/>
      <c r="BR413" s="896">
        <f t="shared" si="444"/>
        <v>0</v>
      </c>
      <c r="BS413" s="627"/>
      <c r="BT413" s="627">
        <f t="shared" si="445"/>
        <v>0</v>
      </c>
      <c r="BU413" s="627"/>
      <c r="BV413" s="627">
        <f t="shared" si="446"/>
        <v>0</v>
      </c>
      <c r="BW413" s="627"/>
      <c r="BX413" s="627">
        <f t="shared" si="447"/>
        <v>0</v>
      </c>
      <c r="BY413" s="639"/>
      <c r="BZ413" s="274"/>
      <c r="CA413" s="627">
        <f t="shared" si="448"/>
        <v>0</v>
      </c>
      <c r="CB413" s="627"/>
      <c r="CC413" s="627">
        <f t="shared" si="449"/>
        <v>0</v>
      </c>
      <c r="CD413" s="627"/>
      <c r="CE413" s="627">
        <f t="shared" si="450"/>
        <v>0</v>
      </c>
      <c r="CF413" s="627"/>
      <c r="CG413" s="627">
        <f t="shared" si="451"/>
        <v>0</v>
      </c>
      <c r="CH413" s="639"/>
      <c r="CI413" s="274"/>
      <c r="CJ413" s="627">
        <f t="shared" si="452"/>
        <v>0</v>
      </c>
      <c r="CK413" s="627"/>
      <c r="CL413" s="627">
        <f t="shared" si="453"/>
        <v>0</v>
      </c>
      <c r="CM413" s="627"/>
      <c r="CN413" s="627">
        <f t="shared" si="454"/>
        <v>0</v>
      </c>
      <c r="CO413" s="627"/>
      <c r="CP413" s="627">
        <f t="shared" si="455"/>
        <v>0</v>
      </c>
      <c r="CQ413" s="639"/>
      <c r="CR413" s="274"/>
      <c r="CS413" s="627">
        <f t="shared" si="456"/>
        <v>0</v>
      </c>
      <c r="CT413" s="627"/>
      <c r="CU413" s="627">
        <f t="shared" si="457"/>
        <v>0</v>
      </c>
      <c r="CV413" s="627"/>
      <c r="CW413" s="627">
        <f t="shared" si="458"/>
        <v>0</v>
      </c>
      <c r="CX413" s="627"/>
      <c r="CY413" s="627">
        <f t="shared" si="459"/>
        <v>0</v>
      </c>
      <c r="CZ413" s="639"/>
      <c r="DA413" s="274"/>
      <c r="DB413" s="627">
        <f t="shared" si="460"/>
        <v>0</v>
      </c>
      <c r="DC413" s="627"/>
      <c r="DD413" s="627">
        <f t="shared" si="461"/>
        <v>0</v>
      </c>
      <c r="DE413" s="627"/>
      <c r="DF413" s="627">
        <f t="shared" si="462"/>
        <v>0</v>
      </c>
      <c r="DG413" s="627"/>
      <c r="DH413" s="627">
        <f t="shared" si="463"/>
        <v>0</v>
      </c>
      <c r="DI413" s="639"/>
      <c r="DJ413" s="274"/>
      <c r="DK413" s="627">
        <f t="shared" si="464"/>
        <v>0</v>
      </c>
      <c r="DL413" s="627"/>
      <c r="DM413" s="896">
        <f t="shared" si="465"/>
        <v>0</v>
      </c>
      <c r="DN413" s="627"/>
      <c r="DO413" s="627">
        <f t="shared" si="466"/>
        <v>0</v>
      </c>
      <c r="DP413" s="627"/>
      <c r="DQ413" s="627">
        <f t="shared" si="467"/>
        <v>0</v>
      </c>
      <c r="DR413" s="639"/>
      <c r="DS413" s="274"/>
      <c r="DT413" s="747">
        <f t="shared" si="468"/>
        <v>0</v>
      </c>
      <c r="DU413" s="748"/>
      <c r="DV413" s="639" t="str">
        <f>IF(DT413=0,"",IF(SUM($DT$359:DT413)=1,DX413,IF($DT$415&gt;SUM($DT$359:DT413),_xlfn.CONCAT(", ",DX413),IF($DT$415=SUM($DT$359:DT413),_xlfn.CONCAT(" y ",DX413,".")))))</f>
        <v/>
      </c>
      <c r="DW413" s="641" t="str">
        <f>IF(DU413=0,"", IF(SUM($AN413:DU$519)=1,DX413, IF($AN$526&gt;SUM($AN413:DU$519),_xlfn.CONCAT(", ",DX413), IF($AN$526=SUM($AN413:DU$519),_xlfn.CONCAT(" y ",DX413,".")))))</f>
        <v/>
      </c>
      <c r="DX413" s="639">
        <f t="shared" si="469"/>
        <v>54</v>
      </c>
      <c r="DY413" s="641"/>
      <c r="EX413" s="112">
        <f t="shared" si="470"/>
        <v>54</v>
      </c>
      <c r="EY413" s="98">
        <f t="shared" si="471"/>
        <v>0</v>
      </c>
      <c r="EZ413" s="98">
        <f t="shared" si="472"/>
        <v>0</v>
      </c>
      <c r="FA413" s="98">
        <f t="shared" si="473"/>
        <v>0</v>
      </c>
      <c r="FB413" s="98">
        <f t="shared" si="474"/>
        <v>0</v>
      </c>
      <c r="FC413" s="98">
        <f t="shared" si="475"/>
        <v>0</v>
      </c>
      <c r="FD413" s="98">
        <f t="shared" si="476"/>
        <v>0</v>
      </c>
      <c r="FE413" s="98">
        <f t="shared" si="477"/>
        <v>0</v>
      </c>
      <c r="FF413" s="98">
        <f t="shared" si="478"/>
        <v>0</v>
      </c>
      <c r="FG413" s="98">
        <f t="shared" si="479"/>
        <v>0</v>
      </c>
      <c r="FH413" s="98">
        <f t="shared" si="480"/>
        <v>0</v>
      </c>
      <c r="FI413" s="98">
        <f t="shared" si="481"/>
        <v>0</v>
      </c>
      <c r="FJ413" s="98">
        <f t="shared" si="482"/>
        <v>0</v>
      </c>
      <c r="FK413" s="98">
        <f t="shared" si="483"/>
        <v>0</v>
      </c>
      <c r="FL413" s="98">
        <f t="shared" si="484"/>
        <v>0</v>
      </c>
      <c r="FM413" s="98">
        <f t="shared" si="485"/>
        <v>0</v>
      </c>
      <c r="FN413" s="98">
        <f t="shared" si="486"/>
        <v>0</v>
      </c>
      <c r="FO413" s="98">
        <f t="shared" si="487"/>
        <v>0</v>
      </c>
      <c r="FP413" s="98">
        <f t="shared" si="488"/>
        <v>0</v>
      </c>
      <c r="FQ413" s="98">
        <f t="shared" si="489"/>
        <v>0</v>
      </c>
      <c r="FR413" s="98">
        <f t="shared" si="490"/>
        <v>0</v>
      </c>
      <c r="FS413" s="98">
        <f t="shared" si="491"/>
        <v>0</v>
      </c>
      <c r="FX413" s="627">
        <f t="shared" si="492"/>
        <v>0</v>
      </c>
      <c r="FY413" s="627"/>
    </row>
    <row r="414" spans="1:181" s="72" customFormat="1" ht="15" customHeight="1">
      <c r="A414" s="131"/>
      <c r="B414" s="48"/>
      <c r="C414" s="82" t="s">
        <v>246</v>
      </c>
      <c r="D414" s="792" t="str">
        <f>IF(CNGE_2026_M3_Secc1!$AH$40=CNGE_2026_M3_Secc1!$AJ$40,"",IF(CNGE_2026_M3_Secc1!D114="","",CNGE_2026_M3_Secc1!D114))</f>
        <v/>
      </c>
      <c r="E414" s="793"/>
      <c r="F414" s="793"/>
      <c r="G414" s="793"/>
      <c r="H414" s="793"/>
      <c r="I414" s="794"/>
      <c r="J414" s="432"/>
      <c r="K414" s="432"/>
      <c r="L414" s="432"/>
      <c r="M414" s="432"/>
      <c r="N414" s="432"/>
      <c r="O414" s="432"/>
      <c r="P414" s="432"/>
      <c r="Q414" s="432"/>
      <c r="R414" s="432"/>
      <c r="S414" s="432"/>
      <c r="T414" s="432"/>
      <c r="U414" s="432"/>
      <c r="V414" s="432"/>
      <c r="W414" s="432"/>
      <c r="X414" s="432"/>
      <c r="Y414" s="432"/>
      <c r="Z414" s="432"/>
      <c r="AA414" s="432"/>
      <c r="AB414" s="432"/>
      <c r="AC414" s="432"/>
      <c r="AD414" s="432"/>
      <c r="AE414" s="12"/>
      <c r="AF414" s="122"/>
      <c r="AH414" s="627">
        <f t="shared" si="428"/>
        <v>0</v>
      </c>
      <c r="AI414" s="627"/>
      <c r="AJ414" s="627">
        <f t="shared" si="429"/>
        <v>0</v>
      </c>
      <c r="AK414" s="627"/>
      <c r="AL414" s="627">
        <f t="shared" si="430"/>
        <v>0</v>
      </c>
      <c r="AM414" s="627"/>
      <c r="AN414" s="627">
        <f t="shared" si="431"/>
        <v>0</v>
      </c>
      <c r="AO414" s="639"/>
      <c r="AP414" s="275"/>
      <c r="AQ414" s="641">
        <f t="shared" si="432"/>
        <v>0</v>
      </c>
      <c r="AR414" s="627"/>
      <c r="AS414" s="627">
        <f t="shared" si="433"/>
        <v>0</v>
      </c>
      <c r="AT414" s="627"/>
      <c r="AU414" s="627">
        <f t="shared" si="434"/>
        <v>0</v>
      </c>
      <c r="AV414" s="627"/>
      <c r="AW414" s="627">
        <f t="shared" si="435"/>
        <v>0</v>
      </c>
      <c r="AX414" s="639"/>
      <c r="AY414" s="275"/>
      <c r="AZ414" s="896">
        <f t="shared" si="436"/>
        <v>0</v>
      </c>
      <c r="BA414" s="627"/>
      <c r="BB414" s="627">
        <f t="shared" si="437"/>
        <v>0</v>
      </c>
      <c r="BC414" s="627"/>
      <c r="BD414" s="627">
        <f t="shared" si="438"/>
        <v>0</v>
      </c>
      <c r="BE414" s="627"/>
      <c r="BF414" s="627">
        <f t="shared" si="439"/>
        <v>0</v>
      </c>
      <c r="BG414" s="639"/>
      <c r="BH414" s="275"/>
      <c r="BI414" s="627">
        <f t="shared" si="440"/>
        <v>0</v>
      </c>
      <c r="BJ414" s="627"/>
      <c r="BK414" s="627">
        <f t="shared" si="441"/>
        <v>0</v>
      </c>
      <c r="BL414" s="627"/>
      <c r="BM414" s="627">
        <f t="shared" si="442"/>
        <v>0</v>
      </c>
      <c r="BN414" s="627"/>
      <c r="BO414" s="627">
        <f t="shared" si="443"/>
        <v>0</v>
      </c>
      <c r="BP414" s="639"/>
      <c r="BQ414" s="275"/>
      <c r="BR414" s="896">
        <f t="shared" si="444"/>
        <v>0</v>
      </c>
      <c r="BS414" s="627"/>
      <c r="BT414" s="627">
        <f t="shared" si="445"/>
        <v>0</v>
      </c>
      <c r="BU414" s="627"/>
      <c r="BV414" s="627">
        <f t="shared" si="446"/>
        <v>0</v>
      </c>
      <c r="BW414" s="627"/>
      <c r="BX414" s="627">
        <f t="shared" si="447"/>
        <v>0</v>
      </c>
      <c r="BY414" s="639"/>
      <c r="BZ414" s="275"/>
      <c r="CA414" s="627">
        <f t="shared" si="448"/>
        <v>0</v>
      </c>
      <c r="CB414" s="627"/>
      <c r="CC414" s="627">
        <f t="shared" si="449"/>
        <v>0</v>
      </c>
      <c r="CD414" s="627"/>
      <c r="CE414" s="627">
        <f t="shared" si="450"/>
        <v>0</v>
      </c>
      <c r="CF414" s="627"/>
      <c r="CG414" s="627">
        <f t="shared" si="451"/>
        <v>0</v>
      </c>
      <c r="CH414" s="639"/>
      <c r="CI414" s="275"/>
      <c r="CJ414" s="627">
        <f t="shared" si="452"/>
        <v>0</v>
      </c>
      <c r="CK414" s="627"/>
      <c r="CL414" s="627">
        <f t="shared" si="453"/>
        <v>0</v>
      </c>
      <c r="CM414" s="627"/>
      <c r="CN414" s="627">
        <f t="shared" si="454"/>
        <v>0</v>
      </c>
      <c r="CO414" s="627"/>
      <c r="CP414" s="627">
        <f t="shared" si="455"/>
        <v>0</v>
      </c>
      <c r="CQ414" s="639"/>
      <c r="CR414" s="275"/>
      <c r="CS414" s="627">
        <f t="shared" si="456"/>
        <v>0</v>
      </c>
      <c r="CT414" s="627"/>
      <c r="CU414" s="627">
        <f t="shared" si="457"/>
        <v>0</v>
      </c>
      <c r="CV414" s="627"/>
      <c r="CW414" s="627">
        <f t="shared" si="458"/>
        <v>0</v>
      </c>
      <c r="CX414" s="627"/>
      <c r="CY414" s="627">
        <f t="shared" si="459"/>
        <v>0</v>
      </c>
      <c r="CZ414" s="639"/>
      <c r="DA414" s="275"/>
      <c r="DB414" s="627">
        <f t="shared" si="460"/>
        <v>0</v>
      </c>
      <c r="DC414" s="627"/>
      <c r="DD414" s="627">
        <f t="shared" si="461"/>
        <v>0</v>
      </c>
      <c r="DE414" s="627"/>
      <c r="DF414" s="627">
        <f t="shared" si="462"/>
        <v>0</v>
      </c>
      <c r="DG414" s="627"/>
      <c r="DH414" s="627">
        <f t="shared" si="463"/>
        <v>0</v>
      </c>
      <c r="DI414" s="639"/>
      <c r="DJ414" s="275"/>
      <c r="DK414" s="627">
        <f t="shared" si="464"/>
        <v>0</v>
      </c>
      <c r="DL414" s="627"/>
      <c r="DM414" s="896">
        <f t="shared" si="465"/>
        <v>0</v>
      </c>
      <c r="DN414" s="627"/>
      <c r="DO414" s="627">
        <f t="shared" si="466"/>
        <v>0</v>
      </c>
      <c r="DP414" s="627"/>
      <c r="DQ414" s="627">
        <f t="shared" si="467"/>
        <v>0</v>
      </c>
      <c r="DR414" s="639"/>
      <c r="DS414" s="275"/>
      <c r="DT414" s="747">
        <f t="shared" si="468"/>
        <v>0</v>
      </c>
      <c r="DU414" s="748"/>
      <c r="DV414" s="639" t="str">
        <f>IF(DT414=0,"",IF(SUM($DT$359:DT414)=1,DX414,IF($DT$415&gt;SUM($DT$359:DT414),_xlfn.CONCAT(", ",DX414),IF($DT$415=SUM($DT$359:DT414),_xlfn.CONCAT(" y ",DX414,".")))))</f>
        <v/>
      </c>
      <c r="DW414" s="641" t="str">
        <f>IF(DU414=0,"", IF(SUM($AN414:DU$519)=1,DX414, IF($AN$526&gt;SUM($AN414:DU$519),_xlfn.CONCAT(", ",DX414), IF($AN$526=SUM($AN414:DU$519),_xlfn.CONCAT(" y ",DX414,".")))))</f>
        <v/>
      </c>
      <c r="DX414" s="639">
        <f t="shared" si="469"/>
        <v>55</v>
      </c>
      <c r="DY414" s="641"/>
      <c r="EX414" s="112">
        <f t="shared" si="470"/>
        <v>55</v>
      </c>
      <c r="EY414" s="98">
        <f t="shared" si="471"/>
        <v>0</v>
      </c>
      <c r="EZ414" s="98">
        <f t="shared" si="472"/>
        <v>0</v>
      </c>
      <c r="FA414" s="98">
        <f t="shared" si="473"/>
        <v>0</v>
      </c>
      <c r="FB414" s="98">
        <f t="shared" si="474"/>
        <v>0</v>
      </c>
      <c r="FC414" s="98">
        <f t="shared" si="475"/>
        <v>0</v>
      </c>
      <c r="FD414" s="98">
        <f t="shared" si="476"/>
        <v>0</v>
      </c>
      <c r="FE414" s="98">
        <f t="shared" si="477"/>
        <v>0</v>
      </c>
      <c r="FF414" s="98">
        <f t="shared" si="478"/>
        <v>0</v>
      </c>
      <c r="FG414" s="98">
        <f t="shared" si="479"/>
        <v>0</v>
      </c>
      <c r="FH414" s="98">
        <f t="shared" si="480"/>
        <v>0</v>
      </c>
      <c r="FI414" s="98">
        <f t="shared" si="481"/>
        <v>0</v>
      </c>
      <c r="FJ414" s="98">
        <f t="shared" si="482"/>
        <v>0</v>
      </c>
      <c r="FK414" s="98">
        <f t="shared" si="483"/>
        <v>0</v>
      </c>
      <c r="FL414" s="98">
        <f t="shared" si="484"/>
        <v>0</v>
      </c>
      <c r="FM414" s="98">
        <f t="shared" si="485"/>
        <v>0</v>
      </c>
      <c r="FN414" s="98">
        <f t="shared" si="486"/>
        <v>0</v>
      </c>
      <c r="FO414" s="98">
        <f t="shared" si="487"/>
        <v>0</v>
      </c>
      <c r="FP414" s="98">
        <f t="shared" si="488"/>
        <v>0</v>
      </c>
      <c r="FQ414" s="98">
        <f t="shared" si="489"/>
        <v>0</v>
      </c>
      <c r="FR414" s="98">
        <f t="shared" si="490"/>
        <v>0</v>
      </c>
      <c r="FS414" s="98">
        <f t="shared" si="491"/>
        <v>0</v>
      </c>
      <c r="FX414" s="627">
        <f t="shared" si="492"/>
        <v>0</v>
      </c>
      <c r="FY414" s="627"/>
    </row>
    <row r="415" spans="1:181" s="72" customFormat="1" ht="15" customHeight="1">
      <c r="A415" s="131"/>
      <c r="B415" s="15"/>
      <c r="C415" s="33"/>
      <c r="D415" s="33"/>
      <c r="E415" s="33"/>
      <c r="F415" s="33"/>
      <c r="G415" s="33"/>
      <c r="H415" s="33"/>
      <c r="I415" s="148" t="s">
        <v>126</v>
      </c>
      <c r="J415" s="513">
        <f>IF(AND(SUM(J359:J414)=0,COUNTIF(J359:J414,"NS")&gt;0),"NS",
IF(AND(SUM(J359:J414)=0,COUNTIF(J359:J414,0)&gt;0),0,
IF(AND(SUM(J359:J414)=0,COUNTIF(J359:J414,"NA")&gt;0),"NA",
SUM(J359:J414))))</f>
        <v>0</v>
      </c>
      <c r="K415" s="513">
        <f t="shared" ref="K415:AD415" si="493">IF(AND(SUM(K359:K414)=0,COUNTIF(K359:K414,"NS")&gt;0),"NS",
IF(AND(SUM(K359:K414)=0,COUNTIF(K359:K414,0)&gt;0),0,
IF(AND(SUM(K359:K414)=0,COUNTIF(K359:K414,"NA")&gt;0),"NA",
SUM(K359:K414))))</f>
        <v>0</v>
      </c>
      <c r="L415" s="513">
        <f t="shared" si="493"/>
        <v>0</v>
      </c>
      <c r="M415" s="513">
        <f t="shared" si="493"/>
        <v>0</v>
      </c>
      <c r="N415" s="513">
        <f t="shared" si="493"/>
        <v>0</v>
      </c>
      <c r="O415" s="513">
        <f t="shared" si="493"/>
        <v>0</v>
      </c>
      <c r="P415" s="513">
        <f t="shared" si="493"/>
        <v>0</v>
      </c>
      <c r="Q415" s="513">
        <f t="shared" si="493"/>
        <v>0</v>
      </c>
      <c r="R415" s="513">
        <f t="shared" si="493"/>
        <v>0</v>
      </c>
      <c r="S415" s="513">
        <f t="shared" si="493"/>
        <v>0</v>
      </c>
      <c r="T415" s="513">
        <f t="shared" si="493"/>
        <v>0</v>
      </c>
      <c r="U415" s="513">
        <f t="shared" si="493"/>
        <v>0</v>
      </c>
      <c r="V415" s="513">
        <f t="shared" si="493"/>
        <v>0</v>
      </c>
      <c r="W415" s="513">
        <f t="shared" si="493"/>
        <v>0</v>
      </c>
      <c r="X415" s="513">
        <f t="shared" si="493"/>
        <v>0</v>
      </c>
      <c r="Y415" s="513">
        <f t="shared" si="493"/>
        <v>0</v>
      </c>
      <c r="Z415" s="513">
        <f t="shared" si="493"/>
        <v>0</v>
      </c>
      <c r="AA415" s="513">
        <f t="shared" si="493"/>
        <v>0</v>
      </c>
      <c r="AB415" s="513">
        <f t="shared" si="493"/>
        <v>0</v>
      </c>
      <c r="AC415" s="513">
        <f t="shared" si="493"/>
        <v>0</v>
      </c>
      <c r="AD415" s="513">
        <f t="shared" si="493"/>
        <v>0</v>
      </c>
      <c r="AE415" s="12"/>
      <c r="AF415" s="122"/>
      <c r="DT415" s="723">
        <f>SUM(DT359:DU414)</f>
        <v>0</v>
      </c>
      <c r="DU415" s="723"/>
      <c r="DV415" s="745" t="str">
        <f>IF(DT415=0,"",IF(DT415=1,VLOOKUP(1,DT359:DW414,3,FALSE),IF(DT415&gt;1,_xlfn.CONCAT(DV359:DW414),"")))</f>
        <v/>
      </c>
      <c r="DW415" s="745"/>
      <c r="FS415" s="205">
        <f>SUM(EY359:FS414)</f>
        <v>0</v>
      </c>
      <c r="FX415" s="907">
        <f>SUM(FX359:FY414)</f>
        <v>0</v>
      </c>
      <c r="FY415" s="907"/>
    </row>
    <row r="416" spans="1:181" s="72" customFormat="1" ht="15" customHeight="1">
      <c r="A416" s="131"/>
      <c r="B416" s="15"/>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c r="AA416" s="34"/>
      <c r="AB416" s="34"/>
      <c r="AC416" s="34"/>
      <c r="AD416" s="34"/>
      <c r="AE416" s="12"/>
      <c r="AF416" s="122"/>
    </row>
    <row r="417" spans="1:99" s="72" customFormat="1" ht="24" customHeight="1">
      <c r="A417" s="131"/>
      <c r="B417" s="18"/>
      <c r="C417" s="851" t="s">
        <v>127</v>
      </c>
      <c r="D417" s="851"/>
      <c r="E417" s="851"/>
      <c r="F417" s="851"/>
      <c r="G417" s="851"/>
      <c r="H417" s="851"/>
      <c r="I417" s="851"/>
      <c r="J417" s="851"/>
      <c r="K417" s="851"/>
      <c r="L417" s="851"/>
      <c r="M417" s="851"/>
      <c r="N417" s="851"/>
      <c r="O417" s="851"/>
      <c r="P417" s="851"/>
      <c r="Q417" s="851"/>
      <c r="R417" s="851"/>
      <c r="S417" s="851"/>
      <c r="T417" s="851"/>
      <c r="U417" s="851"/>
      <c r="V417" s="851"/>
      <c r="W417" s="851"/>
      <c r="X417" s="851"/>
      <c r="Y417" s="851"/>
      <c r="Z417" s="851"/>
      <c r="AA417" s="851"/>
      <c r="AB417" s="851"/>
      <c r="AC417" s="851"/>
      <c r="AD417" s="851"/>
      <c r="AE417" s="12"/>
      <c r="AF417" s="122"/>
    </row>
    <row r="418" spans="1:99" s="72" customFormat="1" ht="60" customHeight="1">
      <c r="A418" s="131"/>
      <c r="B418" s="18"/>
      <c r="C418" s="929"/>
      <c r="D418" s="930"/>
      <c r="E418" s="930"/>
      <c r="F418" s="930"/>
      <c r="G418" s="930"/>
      <c r="H418" s="930"/>
      <c r="I418" s="930"/>
      <c r="J418" s="930"/>
      <c r="K418" s="930"/>
      <c r="L418" s="930"/>
      <c r="M418" s="930"/>
      <c r="N418" s="930"/>
      <c r="O418" s="930"/>
      <c r="P418" s="930"/>
      <c r="Q418" s="930"/>
      <c r="R418" s="930"/>
      <c r="S418" s="930"/>
      <c r="T418" s="930"/>
      <c r="U418" s="930"/>
      <c r="V418" s="930"/>
      <c r="W418" s="930"/>
      <c r="X418" s="930"/>
      <c r="Y418" s="930"/>
      <c r="Z418" s="930"/>
      <c r="AA418" s="930"/>
      <c r="AB418" s="930"/>
      <c r="AC418" s="930"/>
      <c r="AD418" s="931"/>
      <c r="AE418" s="12"/>
      <c r="AF418" s="122"/>
    </row>
    <row r="419" spans="1:99" s="72" customFormat="1" ht="15" customHeight="1">
      <c r="A419" s="131"/>
      <c r="B419" s="624" t="str">
        <f>IF(DT415=0,"", IF(DT415=1,_xlfn.CONCAT("Error: Verificar sumas en el numeral ",DV415,"."),_xlfn.CONCAT("Error: Verificar sumas en los numerales ",DV415)))</f>
        <v/>
      </c>
      <c r="C419" s="624"/>
      <c r="D419" s="624"/>
      <c r="E419" s="624"/>
      <c r="F419" s="624"/>
      <c r="G419" s="624"/>
      <c r="H419" s="624"/>
      <c r="I419" s="624"/>
      <c r="J419" s="624"/>
      <c r="K419" s="624"/>
      <c r="L419" s="624"/>
      <c r="M419" s="624"/>
      <c r="N419" s="624"/>
      <c r="O419" s="624"/>
      <c r="P419" s="624"/>
      <c r="Q419" s="624"/>
      <c r="R419" s="624"/>
      <c r="S419" s="624"/>
      <c r="T419" s="624"/>
      <c r="U419" s="624"/>
      <c r="V419" s="624"/>
      <c r="W419" s="624"/>
      <c r="X419" s="624"/>
      <c r="Y419" s="624"/>
      <c r="Z419" s="624"/>
      <c r="AA419" s="624"/>
      <c r="AB419" s="624"/>
      <c r="AC419" s="624"/>
      <c r="AD419" s="624"/>
      <c r="AE419" s="12"/>
      <c r="AF419" s="122"/>
    </row>
    <row r="420" spans="1:99" s="72" customFormat="1" ht="15" customHeight="1">
      <c r="A420" s="131"/>
      <c r="B420" s="624" t="str">
        <f>IF(EV362=0,"","Error: Verificar la información registrada tomando en cuenta la instrucción 3.")</f>
        <v/>
      </c>
      <c r="C420" s="624"/>
      <c r="D420" s="624"/>
      <c r="E420" s="624"/>
      <c r="F420" s="624"/>
      <c r="G420" s="624"/>
      <c r="H420" s="624"/>
      <c r="I420" s="624"/>
      <c r="J420" s="624"/>
      <c r="K420" s="624"/>
      <c r="L420" s="624"/>
      <c r="M420" s="624"/>
      <c r="N420" s="624"/>
      <c r="O420" s="624"/>
      <c r="P420" s="624"/>
      <c r="Q420" s="624"/>
      <c r="R420" s="624"/>
      <c r="S420" s="624"/>
      <c r="T420" s="624"/>
      <c r="U420" s="624"/>
      <c r="V420" s="624"/>
      <c r="W420" s="624"/>
      <c r="X420" s="624"/>
      <c r="Y420" s="624"/>
      <c r="Z420" s="624"/>
      <c r="AA420" s="624"/>
      <c r="AB420" s="624"/>
      <c r="AC420" s="624"/>
      <c r="AD420" s="624"/>
      <c r="AE420" s="12"/>
      <c r="AF420" s="122"/>
    </row>
    <row r="421" spans="1:99" s="72" customFormat="1" ht="15" customHeight="1">
      <c r="A421" s="131"/>
      <c r="B421" s="756" t="str">
        <f>IF(FS415=0,"","Alerta: Verificar la información registrada tomando en cuenta la instrucción 4.")</f>
        <v/>
      </c>
      <c r="C421" s="756"/>
      <c r="D421" s="756"/>
      <c r="E421" s="756"/>
      <c r="F421" s="756"/>
      <c r="G421" s="756"/>
      <c r="H421" s="756"/>
      <c r="I421" s="756"/>
      <c r="J421" s="756"/>
      <c r="K421" s="756"/>
      <c r="L421" s="756"/>
      <c r="M421" s="756"/>
      <c r="N421" s="756"/>
      <c r="O421" s="756"/>
      <c r="P421" s="756"/>
      <c r="Q421" s="756"/>
      <c r="R421" s="756"/>
      <c r="S421" s="756"/>
      <c r="T421" s="756"/>
      <c r="U421" s="756"/>
      <c r="V421" s="756"/>
      <c r="W421" s="756"/>
      <c r="X421" s="756"/>
      <c r="Y421" s="756"/>
      <c r="Z421" s="756"/>
      <c r="AA421" s="756"/>
      <c r="AB421" s="756"/>
      <c r="AC421" s="756"/>
      <c r="AD421" s="756"/>
      <c r="AE421" s="12"/>
      <c r="AF421" s="122"/>
    </row>
    <row r="422" spans="1:99" s="72" customFormat="1" ht="15" customHeight="1">
      <c r="A422" s="131"/>
      <c r="B422" s="756" t="str">
        <f>IF(FU359=0,"","Alerta: Debe justificar el uso de NS argumentando el estado de la información desconocida.")</f>
        <v/>
      </c>
      <c r="C422" s="756"/>
      <c r="D422" s="756"/>
      <c r="E422" s="756"/>
      <c r="F422" s="756"/>
      <c r="G422" s="756"/>
      <c r="H422" s="756"/>
      <c r="I422" s="756"/>
      <c r="J422" s="756"/>
      <c r="K422" s="756"/>
      <c r="L422" s="756"/>
      <c r="M422" s="756"/>
      <c r="N422" s="756"/>
      <c r="O422" s="756"/>
      <c r="P422" s="756"/>
      <c r="Q422" s="756"/>
      <c r="R422" s="756"/>
      <c r="S422" s="756"/>
      <c r="T422" s="756"/>
      <c r="U422" s="756"/>
      <c r="V422" s="756"/>
      <c r="W422" s="756"/>
      <c r="X422" s="756"/>
      <c r="Y422" s="756"/>
      <c r="Z422" s="756"/>
      <c r="AA422" s="756"/>
      <c r="AB422" s="756"/>
      <c r="AC422" s="756"/>
      <c r="AD422" s="756"/>
      <c r="AE422" s="12"/>
      <c r="AF422" s="122"/>
    </row>
    <row r="423" spans="1:99" s="72" customFormat="1" ht="15" customHeight="1">
      <c r="A423" s="131"/>
      <c r="B423" s="625" t="str">
        <f>IF(FX415=0,"","Error: Debe completar toda la información requerida.")</f>
        <v/>
      </c>
      <c r="C423" s="625"/>
      <c r="D423" s="625"/>
      <c r="E423" s="625"/>
      <c r="F423" s="625"/>
      <c r="G423" s="625"/>
      <c r="H423" s="625"/>
      <c r="I423" s="625"/>
      <c r="J423" s="625"/>
      <c r="K423" s="625"/>
      <c r="L423" s="625"/>
      <c r="M423" s="625"/>
      <c r="N423" s="625"/>
      <c r="O423" s="625"/>
      <c r="P423" s="625"/>
      <c r="Q423" s="625"/>
      <c r="R423" s="625"/>
      <c r="S423" s="625"/>
      <c r="T423" s="625"/>
      <c r="U423" s="625"/>
      <c r="V423" s="625"/>
      <c r="W423" s="625"/>
      <c r="X423" s="625"/>
      <c r="Y423" s="625"/>
      <c r="Z423" s="625"/>
      <c r="AA423" s="625"/>
      <c r="AB423" s="625"/>
      <c r="AC423" s="625"/>
      <c r="AD423" s="625"/>
      <c r="AE423" s="12"/>
      <c r="AF423" s="122"/>
    </row>
    <row r="424" spans="1:99" s="72" customFormat="1" ht="15" customHeight="1">
      <c r="A424" s="131"/>
      <c r="B424" s="53"/>
      <c r="C424" s="53"/>
      <c r="D424" s="53"/>
      <c r="E424" s="121"/>
      <c r="F424" s="121"/>
      <c r="G424" s="121"/>
      <c r="H424" s="121"/>
      <c r="I424" s="40"/>
      <c r="J424" s="53"/>
      <c r="K424" s="53"/>
      <c r="L424" s="53"/>
      <c r="M424" s="53"/>
      <c r="N424" s="53"/>
      <c r="O424" s="53"/>
      <c r="P424" s="53"/>
      <c r="Q424" s="53"/>
      <c r="R424" s="53"/>
      <c r="S424" s="53"/>
      <c r="T424" s="53"/>
      <c r="U424" s="53"/>
      <c r="V424" s="53"/>
      <c r="W424" s="53"/>
      <c r="X424" s="53"/>
      <c r="Y424" s="53"/>
      <c r="Z424" s="53"/>
      <c r="AA424" s="53"/>
      <c r="AB424" s="53"/>
      <c r="AC424" s="53"/>
      <c r="AD424" s="53"/>
      <c r="AE424" s="12"/>
      <c r="AF424" s="122"/>
    </row>
    <row r="425" spans="1:99" s="72" customFormat="1" ht="36" customHeight="1">
      <c r="A425" s="131" t="s">
        <v>824</v>
      </c>
      <c r="B425" s="688" t="s">
        <v>1105</v>
      </c>
      <c r="C425" s="688"/>
      <c r="D425" s="688"/>
      <c r="E425" s="688"/>
      <c r="F425" s="688"/>
      <c r="G425" s="688"/>
      <c r="H425" s="688"/>
      <c r="I425" s="688"/>
      <c r="J425" s="688"/>
      <c r="K425" s="688"/>
      <c r="L425" s="688"/>
      <c r="M425" s="688"/>
      <c r="N425" s="688"/>
      <c r="O425" s="688"/>
      <c r="P425" s="688"/>
      <c r="Q425" s="688"/>
      <c r="R425" s="688"/>
      <c r="S425" s="688"/>
      <c r="T425" s="688"/>
      <c r="U425" s="688"/>
      <c r="V425" s="688"/>
      <c r="W425" s="688"/>
      <c r="X425" s="688"/>
      <c r="Y425" s="688"/>
      <c r="Z425" s="688"/>
      <c r="AA425" s="688"/>
      <c r="AB425" s="688"/>
      <c r="AC425" s="688"/>
      <c r="AD425" s="688"/>
      <c r="AE425" s="12"/>
      <c r="AF425" s="122"/>
      <c r="AH425" s="627" t="s">
        <v>7211</v>
      </c>
      <c r="AI425" s="627"/>
      <c r="AJ425" s="627" t="s">
        <v>7212</v>
      </c>
      <c r="AK425" s="627"/>
      <c r="AL425" s="627" t="s">
        <v>7213</v>
      </c>
      <c r="AM425" s="627"/>
    </row>
    <row r="426" spans="1:99" s="72" customFormat="1" ht="24" customHeight="1">
      <c r="A426" s="167"/>
      <c r="B426" s="181"/>
      <c r="C426" s="578" t="s">
        <v>538</v>
      </c>
      <c r="D426" s="578"/>
      <c r="E426" s="578"/>
      <c r="F426" s="578"/>
      <c r="G426" s="578"/>
      <c r="H426" s="578"/>
      <c r="I426" s="578"/>
      <c r="J426" s="578"/>
      <c r="K426" s="578"/>
      <c r="L426" s="578"/>
      <c r="M426" s="578"/>
      <c r="N426" s="578"/>
      <c r="O426" s="578"/>
      <c r="P426" s="578"/>
      <c r="Q426" s="578"/>
      <c r="R426" s="578"/>
      <c r="S426" s="578"/>
      <c r="T426" s="578"/>
      <c r="U426" s="578"/>
      <c r="V426" s="578"/>
      <c r="W426" s="578"/>
      <c r="X426" s="578"/>
      <c r="Y426" s="578"/>
      <c r="Z426" s="578"/>
      <c r="AA426" s="578"/>
      <c r="AB426" s="578"/>
      <c r="AC426" s="578"/>
      <c r="AD426" s="578"/>
      <c r="AE426" s="12"/>
      <c r="AF426" s="122"/>
      <c r="AH426" s="907">
        <f>COUNTBLANK(M434:AD493)</f>
        <v>1080</v>
      </c>
      <c r="AI426" s="907"/>
      <c r="AJ426" s="627">
        <v>1080</v>
      </c>
      <c r="AK426" s="627"/>
      <c r="AL426" s="627"/>
      <c r="AM426" s="627"/>
    </row>
    <row r="427" spans="1:99" s="72" customFormat="1" ht="24" customHeight="1">
      <c r="A427" s="167"/>
      <c r="B427" s="181"/>
      <c r="C427" s="578" t="s">
        <v>1097</v>
      </c>
      <c r="D427" s="578"/>
      <c r="E427" s="578"/>
      <c r="F427" s="578"/>
      <c r="G427" s="578"/>
      <c r="H427" s="578"/>
      <c r="I427" s="578"/>
      <c r="J427" s="578"/>
      <c r="K427" s="578"/>
      <c r="L427" s="578"/>
      <c r="M427" s="578"/>
      <c r="N427" s="578"/>
      <c r="O427" s="578"/>
      <c r="P427" s="578"/>
      <c r="Q427" s="578"/>
      <c r="R427" s="578"/>
      <c r="S427" s="578"/>
      <c r="T427" s="578"/>
      <c r="U427" s="578"/>
      <c r="V427" s="578"/>
      <c r="W427" s="578"/>
      <c r="X427" s="578"/>
      <c r="Y427" s="578"/>
      <c r="Z427" s="578"/>
      <c r="AA427" s="578"/>
      <c r="AB427" s="578"/>
      <c r="AC427" s="578"/>
      <c r="AD427" s="578"/>
      <c r="AE427" s="12"/>
      <c r="AF427" s="122"/>
    </row>
    <row r="428" spans="1:99" s="72" customFormat="1" ht="36" customHeight="1">
      <c r="A428" s="167"/>
      <c r="B428" s="181"/>
      <c r="C428" s="578" t="s">
        <v>1101</v>
      </c>
      <c r="D428" s="578"/>
      <c r="E428" s="578"/>
      <c r="F428" s="578"/>
      <c r="G428" s="578"/>
      <c r="H428" s="578"/>
      <c r="I428" s="578"/>
      <c r="J428" s="578"/>
      <c r="K428" s="578"/>
      <c r="L428" s="578"/>
      <c r="M428" s="578"/>
      <c r="N428" s="578"/>
      <c r="O428" s="578"/>
      <c r="P428" s="578"/>
      <c r="Q428" s="578"/>
      <c r="R428" s="578"/>
      <c r="S428" s="578"/>
      <c r="T428" s="578"/>
      <c r="U428" s="578"/>
      <c r="V428" s="578"/>
      <c r="W428" s="578"/>
      <c r="X428" s="578"/>
      <c r="Y428" s="578"/>
      <c r="Z428" s="578"/>
      <c r="AA428" s="578"/>
      <c r="AB428" s="578"/>
      <c r="AC428" s="578"/>
      <c r="AD428" s="578"/>
      <c r="AE428" s="12"/>
      <c r="AF428" s="122"/>
    </row>
    <row r="429" spans="1:99" s="72" customFormat="1" ht="36" customHeight="1">
      <c r="A429" s="167"/>
      <c r="B429" s="181"/>
      <c r="C429" s="578" t="s">
        <v>1098</v>
      </c>
      <c r="D429" s="578"/>
      <c r="E429" s="578"/>
      <c r="F429" s="578"/>
      <c r="G429" s="578"/>
      <c r="H429" s="578"/>
      <c r="I429" s="578"/>
      <c r="J429" s="578"/>
      <c r="K429" s="578"/>
      <c r="L429" s="578"/>
      <c r="M429" s="578"/>
      <c r="N429" s="578"/>
      <c r="O429" s="578"/>
      <c r="P429" s="578"/>
      <c r="Q429" s="578"/>
      <c r="R429" s="578"/>
      <c r="S429" s="578"/>
      <c r="T429" s="578"/>
      <c r="U429" s="578"/>
      <c r="V429" s="578"/>
      <c r="W429" s="578"/>
      <c r="X429" s="578"/>
      <c r="Y429" s="578"/>
      <c r="Z429" s="578"/>
      <c r="AA429" s="578"/>
      <c r="AB429" s="578"/>
      <c r="AC429" s="578"/>
      <c r="AD429" s="578"/>
      <c r="AE429" s="12"/>
      <c r="AF429" s="122"/>
    </row>
    <row r="430" spans="1:99" s="72" customFormat="1" ht="36" customHeight="1">
      <c r="A430" s="167"/>
      <c r="B430" s="181"/>
      <c r="C430" s="671" t="s">
        <v>1255</v>
      </c>
      <c r="D430" s="671"/>
      <c r="E430" s="671"/>
      <c r="F430" s="671"/>
      <c r="G430" s="671"/>
      <c r="H430" s="671"/>
      <c r="I430" s="671"/>
      <c r="J430" s="671"/>
      <c r="K430" s="671"/>
      <c r="L430" s="671"/>
      <c r="M430" s="671"/>
      <c r="N430" s="671"/>
      <c r="O430" s="671"/>
      <c r="P430" s="671"/>
      <c r="Q430" s="671"/>
      <c r="R430" s="671"/>
      <c r="S430" s="671"/>
      <c r="T430" s="671"/>
      <c r="U430" s="671"/>
      <c r="V430" s="671"/>
      <c r="W430" s="671"/>
      <c r="X430" s="671"/>
      <c r="Y430" s="671"/>
      <c r="Z430" s="671"/>
      <c r="AA430" s="671"/>
      <c r="AB430" s="671"/>
      <c r="AC430" s="671"/>
      <c r="AD430" s="671"/>
      <c r="AE430" s="12"/>
      <c r="AF430" s="122"/>
    </row>
    <row r="431" spans="1:99" s="72" customFormat="1" ht="15" customHeight="1">
      <c r="A431" s="131"/>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2"/>
      <c r="AF431" s="122"/>
      <c r="BL431" s="645" t="s">
        <v>7251</v>
      </c>
      <c r="BM431" s="646"/>
      <c r="BN431" s="646"/>
      <c r="BO431" s="646"/>
      <c r="BP431" s="646"/>
      <c r="BQ431" s="646"/>
      <c r="BR431" s="646"/>
      <c r="BS431" s="646"/>
      <c r="BT431" s="646"/>
      <c r="BU431" s="646"/>
      <c r="BV431" s="646"/>
      <c r="BW431" s="646"/>
      <c r="BX431" s="646"/>
      <c r="BY431" s="647"/>
    </row>
    <row r="432" spans="1:99" s="72" customFormat="1" ht="36" customHeight="1">
      <c r="A432" s="131"/>
      <c r="C432" s="835" t="s">
        <v>392</v>
      </c>
      <c r="D432" s="836"/>
      <c r="E432" s="836"/>
      <c r="F432" s="836"/>
      <c r="G432" s="836"/>
      <c r="H432" s="836"/>
      <c r="I432" s="836"/>
      <c r="J432" s="836"/>
      <c r="K432" s="836"/>
      <c r="L432" s="837"/>
      <c r="M432" s="558" t="s">
        <v>1095</v>
      </c>
      <c r="N432" s="558"/>
      <c r="O432" s="558"/>
      <c r="P432" s="558"/>
      <c r="Q432" s="558"/>
      <c r="R432" s="558"/>
      <c r="S432" s="558"/>
      <c r="T432" s="558"/>
      <c r="U432" s="558"/>
      <c r="V432" s="670" t="s">
        <v>1096</v>
      </c>
      <c r="W432" s="670"/>
      <c r="X432" s="670"/>
      <c r="Y432" s="670"/>
      <c r="Z432" s="670"/>
      <c r="AA432" s="670"/>
      <c r="AB432" s="670"/>
      <c r="AC432" s="670"/>
      <c r="AD432" s="670"/>
      <c r="AE432" s="12"/>
      <c r="AF432" s="122"/>
      <c r="AH432" s="627" t="s">
        <v>7296</v>
      </c>
      <c r="AI432" s="627"/>
      <c r="AJ432" s="627"/>
      <c r="AK432" s="627"/>
      <c r="AL432" s="627"/>
      <c r="AM432" s="627"/>
      <c r="AN432" s="627"/>
      <c r="AO432" s="627"/>
      <c r="AP432" s="282"/>
      <c r="AQ432" s="627" t="s">
        <v>7297</v>
      </c>
      <c r="AR432" s="627"/>
      <c r="AS432" s="627"/>
      <c r="AT432" s="627"/>
      <c r="AU432" s="627"/>
      <c r="AV432" s="627"/>
      <c r="AW432" s="627"/>
      <c r="AX432" s="639"/>
      <c r="AY432" s="282"/>
      <c r="AZ432" s="747" t="s">
        <v>7224</v>
      </c>
      <c r="BA432" s="747"/>
      <c r="BB432" s="747"/>
      <c r="BC432" s="747"/>
      <c r="BD432" s="747"/>
      <c r="BE432" s="748"/>
      <c r="BG432" s="645" t="s">
        <v>7231</v>
      </c>
      <c r="BH432" s="646"/>
      <c r="BI432" s="646"/>
      <c r="BJ432" s="647"/>
      <c r="BL432" s="645" t="s">
        <v>7301</v>
      </c>
      <c r="BM432" s="646"/>
      <c r="BN432" s="646"/>
      <c r="BO432" s="646"/>
      <c r="BP432" s="646"/>
      <c r="BQ432" s="646"/>
      <c r="BR432" s="646"/>
      <c r="BS432" s="647"/>
      <c r="BT432" s="638" t="s">
        <v>7298</v>
      </c>
      <c r="BU432" s="638"/>
      <c r="BV432" s="638"/>
      <c r="BW432" s="638"/>
      <c r="BX432" s="638"/>
      <c r="BY432" s="638"/>
      <c r="CA432" s="645" t="s">
        <v>7243</v>
      </c>
      <c r="CB432" s="646"/>
      <c r="CC432" s="646"/>
      <c r="CD432" s="646"/>
      <c r="CE432" s="646"/>
      <c r="CF432" s="646"/>
      <c r="CG432" s="646"/>
      <c r="CH432" s="647"/>
      <c r="CP432" s="639" t="s">
        <v>7224</v>
      </c>
      <c r="CQ432" s="640"/>
      <c r="CR432" s="640"/>
      <c r="CS432" s="640"/>
      <c r="CT432" s="640"/>
      <c r="CU432" s="641"/>
    </row>
    <row r="433" spans="1:99" s="72" customFormat="1" ht="15" customHeight="1">
      <c r="A433" s="131"/>
      <c r="B433" s="15"/>
      <c r="C433" s="838"/>
      <c r="D433" s="839"/>
      <c r="E433" s="839"/>
      <c r="F433" s="839"/>
      <c r="G433" s="839"/>
      <c r="H433" s="839"/>
      <c r="I433" s="839"/>
      <c r="J433" s="839"/>
      <c r="K433" s="839"/>
      <c r="L433" s="840"/>
      <c r="M433" s="670" t="s">
        <v>113</v>
      </c>
      <c r="N433" s="670"/>
      <c r="O433" s="670"/>
      <c r="P433" s="553" t="s">
        <v>342</v>
      </c>
      <c r="Q433" s="553"/>
      <c r="R433" s="553"/>
      <c r="S433" s="553" t="s">
        <v>343</v>
      </c>
      <c r="T433" s="553"/>
      <c r="U433" s="553"/>
      <c r="V433" s="670" t="s">
        <v>113</v>
      </c>
      <c r="W433" s="670"/>
      <c r="X433" s="670"/>
      <c r="Y433" s="553" t="s">
        <v>342</v>
      </c>
      <c r="Z433" s="553"/>
      <c r="AA433" s="553"/>
      <c r="AB433" s="553" t="s">
        <v>343</v>
      </c>
      <c r="AC433" s="553"/>
      <c r="AD433" s="553"/>
      <c r="AE433" s="12"/>
      <c r="AF433" s="122"/>
      <c r="AH433" s="639" t="s">
        <v>7220</v>
      </c>
      <c r="AI433" s="641"/>
      <c r="AJ433" s="639" t="s">
        <v>7221</v>
      </c>
      <c r="AK433" s="641"/>
      <c r="AL433" s="627" t="s">
        <v>7222</v>
      </c>
      <c r="AM433" s="627"/>
      <c r="AN433" s="627" t="s">
        <v>7223</v>
      </c>
      <c r="AO433" s="627"/>
      <c r="AP433" s="284"/>
      <c r="AQ433" s="627" t="s">
        <v>7220</v>
      </c>
      <c r="AR433" s="627"/>
      <c r="AS433" s="627" t="s">
        <v>7221</v>
      </c>
      <c r="AT433" s="627"/>
      <c r="AU433" s="627" t="s">
        <v>7222</v>
      </c>
      <c r="AV433" s="627"/>
      <c r="AW433" s="627" t="s">
        <v>7223</v>
      </c>
      <c r="AX433" s="639"/>
      <c r="AY433" s="284"/>
      <c r="AZ433" s="747" t="s">
        <v>7225</v>
      </c>
      <c r="BA433" s="748"/>
      <c r="BB433" s="639" t="s">
        <v>7226</v>
      </c>
      <c r="BC433" s="641"/>
      <c r="BD433" s="639" t="s">
        <v>7227</v>
      </c>
      <c r="BE433" s="641"/>
      <c r="BG433" s="638" t="s">
        <v>7211</v>
      </c>
      <c r="BH433" s="638"/>
      <c r="BI433" s="638" t="s">
        <v>7250</v>
      </c>
      <c r="BJ433" s="638"/>
      <c r="BL433" s="665" t="s">
        <v>7227</v>
      </c>
      <c r="BM433" s="665"/>
      <c r="BN433" s="665" t="s">
        <v>7220</v>
      </c>
      <c r="BO433" s="665"/>
      <c r="BP433" s="665" t="s">
        <v>7299</v>
      </c>
      <c r="BQ433" s="665"/>
      <c r="BR433" s="665" t="s">
        <v>7300</v>
      </c>
      <c r="BS433" s="665"/>
      <c r="BT433" s="665">
        <f>$M$114</f>
        <v>0</v>
      </c>
      <c r="BU433" s="665"/>
      <c r="BV433" s="665">
        <f>$S$114</f>
        <v>0</v>
      </c>
      <c r="BW433" s="665"/>
      <c r="BX433" s="665">
        <f>$Y$114</f>
        <v>0</v>
      </c>
      <c r="BY433" s="665"/>
      <c r="CA433" s="665" t="s">
        <v>7227</v>
      </c>
      <c r="CB433" s="665"/>
      <c r="CC433" s="665" t="s">
        <v>7220</v>
      </c>
      <c r="CD433" s="665"/>
      <c r="CE433" s="665" t="s">
        <v>7299</v>
      </c>
      <c r="CF433" s="665"/>
      <c r="CG433" s="665" t="s">
        <v>7300</v>
      </c>
      <c r="CH433" s="665"/>
      <c r="CJ433" s="666" t="s">
        <v>7285</v>
      </c>
      <c r="CK433" s="666"/>
      <c r="CL433" s="101"/>
      <c r="CM433" s="917" t="s">
        <v>7233</v>
      </c>
      <c r="CN433" s="917"/>
      <c r="CP433" s="639" t="s">
        <v>7259</v>
      </c>
      <c r="CQ433" s="641"/>
      <c r="CR433" s="639" t="s">
        <v>7260</v>
      </c>
      <c r="CS433" s="641"/>
      <c r="CT433" s="639" t="s">
        <v>7226</v>
      </c>
      <c r="CU433" s="641"/>
    </row>
    <row r="434" spans="1:99" s="72" customFormat="1" ht="15" customHeight="1">
      <c r="A434" s="131"/>
      <c r="B434" s="15"/>
      <c r="C434" s="797" t="s">
        <v>175</v>
      </c>
      <c r="D434" s="798"/>
      <c r="E434" s="942"/>
      <c r="F434" s="82" t="s">
        <v>132</v>
      </c>
      <c r="G434" s="792" t="s">
        <v>176</v>
      </c>
      <c r="H434" s="793"/>
      <c r="I434" s="793"/>
      <c r="J434" s="793"/>
      <c r="K434" s="793"/>
      <c r="L434" s="794"/>
      <c r="M434" s="667"/>
      <c r="N434" s="668"/>
      <c r="O434" s="669"/>
      <c r="P434" s="667"/>
      <c r="Q434" s="668"/>
      <c r="R434" s="669"/>
      <c r="S434" s="667"/>
      <c r="T434" s="668"/>
      <c r="U434" s="669"/>
      <c r="V434" s="667"/>
      <c r="W434" s="668"/>
      <c r="X434" s="669"/>
      <c r="Y434" s="667"/>
      <c r="Z434" s="668"/>
      <c r="AA434" s="669"/>
      <c r="AB434" s="667"/>
      <c r="AC434" s="668"/>
      <c r="AD434" s="669"/>
      <c r="AE434" s="12"/>
      <c r="AF434" s="122"/>
      <c r="AH434" s="742">
        <f>M434</f>
        <v>0</v>
      </c>
      <c r="AI434" s="641"/>
      <c r="AJ434" s="639">
        <f>COUNTIF(P434:U434,"NS")</f>
        <v>0</v>
      </c>
      <c r="AK434" s="641"/>
      <c r="AL434" s="627">
        <f>IF(COUNTIF(P434:U434,"NA")=COUNTA($P$433:$U$433),"NA",SUM(P434:U434))</f>
        <v>0</v>
      </c>
      <c r="AM434" s="627"/>
      <c r="AN434" s="627">
        <f>IF($AH$426=$AJ$426,0,IF(OR(AND(AH434=0, AJ434&gt;0),AND(AH434="NS",AL434&gt;0),AND(AH434="NS",AJ434=0,AL434=0),AND(AH434="NA",AJ434&gt;0,AL434=0)),1,IF(OR(AND(AH434&gt;0,AJ434=2),AND(AH434="NS",AJ434=2),AND(AH434="NS",AL434=0, AJ434&gt;0),AH434=AL434),0,1)))</f>
        <v>0</v>
      </c>
      <c r="AO434" s="627">
        <f>IF($AJ$34=$AH$34, 0,
IF(OR(AND(AL434=0, AM434&gt;0),AND(AL434="NS", AN434&gt;0), AND(AL434="NS", AM434=0, AN434=0),AND(AL434="NA",AM434&gt;0,AN434=0)), 1,
IF(OR(AND(AL434&gt;0, AM434=2), AND(AL434="NS", AM434=2), AND(AL434="NS", AN434=0, AM434&gt;0), AL434=AN434), 0, 1)))</f>
        <v>0</v>
      </c>
      <c r="AP434" s="284"/>
      <c r="AQ434" s="896">
        <f>V434</f>
        <v>0</v>
      </c>
      <c r="AR434" s="627"/>
      <c r="AS434" s="627">
        <f>COUNTIF(Y434:AD434,"NS")</f>
        <v>0</v>
      </c>
      <c r="AT434" s="627"/>
      <c r="AU434" s="627">
        <f>IF(COUNTIF(Y434:AD434,"NA")=COUNTA($Y$433:$AD$433),"NA",SUM(Y434:AD434))</f>
        <v>0</v>
      </c>
      <c r="AV434" s="627"/>
      <c r="AW434" s="627">
        <f>IF($AH$426=$AJ$426,0,IF(OR(AND(AQ434=0,AS434&gt;0),AND(AQ434="NS",AU434&gt;0),AND(AQ434="NS",AS434=0,AU434=0)),1,IF(OR(AND(AS434&gt;=2,AU434&lt;AQ434),AND(AQ434="NS",AU434=0,AS434&gt;0),AQ434=AU434),0,1)))</f>
        <v>0</v>
      </c>
      <c r="AX434" s="639"/>
      <c r="AY434" s="284"/>
      <c r="AZ434" s="740">
        <f>IF(SUM(AN434,AW434)=0,0,1)</f>
        <v>0</v>
      </c>
      <c r="BA434" s="741"/>
      <c r="BB434" s="738" t="str">
        <f>IF(AZ434=0,"",IF(SUM($AZ$434:AZ434)=1,BD434,IF($AZ$494&gt;SUM($AZ$434:AZ434),_xlfn.CONCAT(", ",BD434),IF($AZ$494=SUM($AZ$434:AZ434),_xlfn.CONCAT(" y ",BD434,".")))))</f>
        <v/>
      </c>
      <c r="BC434" s="739" t="str">
        <f>IF(BA434=0,"", IF(SUM($AN434:BA$519)=1,#REF!, IF($AQ$526&gt;SUM($AN434:BA$519),_xlfn.CONCAT(", ",#REF!), IF($AQ$526=SUM($AN434:BA$519),_xlfn.CONCAT(" y ",#REF!,".")))))</f>
        <v/>
      </c>
      <c r="BD434" s="639">
        <f>_xlfn.NUMBERVALUE(F434)</f>
        <v>1.1000000000000001</v>
      </c>
      <c r="BE434" s="641"/>
      <c r="BG434" s="638">
        <f t="shared" ref="BG434:BG460" si="494">_xlfn.NUMBERVALUE(F434)</f>
        <v>1.1000000000000001</v>
      </c>
      <c r="BH434" s="638"/>
      <c r="BI434" s="655">
        <f>IF(CNGE_2026_M3_Secc1!$AH$128=CNGE_2026_M3_Secc1!$AJ$128,0,CNGE_2026_M3_Secc1!DC138)</f>
        <v>0</v>
      </c>
      <c r="BJ434" s="655"/>
      <c r="BL434" s="908">
        <f>_xlfn.NUMBERVALUE(F434)</f>
        <v>1.1000000000000001</v>
      </c>
      <c r="BM434" s="909"/>
      <c r="BN434" s="912">
        <f>M434</f>
        <v>0</v>
      </c>
      <c r="BO434" s="638"/>
      <c r="BP434" s="912">
        <f>P434</f>
        <v>0</v>
      </c>
      <c r="BQ434" s="638"/>
      <c r="BR434" s="912">
        <f>S434</f>
        <v>0</v>
      </c>
      <c r="BS434" s="638"/>
      <c r="BT434" s="638">
        <f>IF($AH$426=$AJ$426,0,IF(OR(BN434&lt;=$BT$433,AND($BT$433&gt;0,OR(BN434="NS",BN434="NA"))),0,1))</f>
        <v>0</v>
      </c>
      <c r="BU434" s="638"/>
      <c r="BV434" s="638">
        <f>IF($AH$426=$AJ$426,0,IF(OR(BP434&lt;=$BV$433,AND($BV$433&gt;0,OR(BP434="NS",BP434="NA"))),0,1))</f>
        <v>0</v>
      </c>
      <c r="BW434" s="638"/>
      <c r="BX434" s="638">
        <f>IF($AH$426=$AJ$426,0,IF(OR(BR434&lt;=$BX$433,AND($BX$433&gt;0,OR(BR434="NS",BR434="NA"))),0,1))</f>
        <v>0</v>
      </c>
      <c r="BY434" s="638"/>
      <c r="CA434" s="908">
        <f>BL434</f>
        <v>1.1000000000000001</v>
      </c>
      <c r="CB434" s="909"/>
      <c r="CC434" s="638">
        <f>IF($AH$426=$AJ$426,0,IF(OR(V434&lt;=M434,AND(M434&gt;0,OR(V434="NS",V434="NA"))),0,1))</f>
        <v>0</v>
      </c>
      <c r="CD434" s="638"/>
      <c r="CE434" s="638">
        <f>IF($AH$426=$AJ$426,0,IF(OR(Y434&lt;=P434,AND(P434&gt;0,OR(Y434="NS",Y434="NA"))),0,1))</f>
        <v>0</v>
      </c>
      <c r="CF434" s="638"/>
      <c r="CG434" s="638">
        <f>IF($AH$426=$AJ$426,0,IF(OR(AB434&lt;=S434,AND(S434&gt;0,OR(AB434="NS",AB434="NA"))),0,1))</f>
        <v>0</v>
      </c>
      <c r="CH434" s="638"/>
      <c r="CJ434" s="661">
        <f>IF($AH$426=$AJ$426,0,IF(COUNTIF(M434:AD493,"NS")=0,0,1))</f>
        <v>0</v>
      </c>
      <c r="CK434" s="661"/>
      <c r="CL434" s="101"/>
      <c r="CM434" s="627">
        <f>IF($AH$426=$AJ$426,0,IF(OR(AND(BI434=0,COUNTA(M434:AD434)=COUNTA($M$433:$AD$433)),AND(BI434=1,COUNTA(M434:AD434)=0)),0,1))</f>
        <v>0</v>
      </c>
      <c r="CN434" s="627"/>
      <c r="CP434" s="639">
        <v>4</v>
      </c>
      <c r="CQ434" s="641"/>
      <c r="CR434" s="639">
        <f>IF(BX494=0,0,1)</f>
        <v>0</v>
      </c>
      <c r="CS434" s="641"/>
      <c r="CT434" s="639" t="str">
        <f>IF(CR434=0,"",IF(SUM($CR$434:CR434)=1,_xlfn.CONCAT(CP434,),IF($CR$436&gt;SUM($CR$434:CR434),_xlfn.CONCAT(", ",CP434),IF($CR$436=SUM($CR$434:CR434),_xlfn.CONCAT(" y ",CP434,".")))))</f>
        <v/>
      </c>
      <c r="CU434" s="641"/>
    </row>
    <row r="435" spans="1:99" s="72" customFormat="1" ht="15" customHeight="1">
      <c r="A435" s="131"/>
      <c r="B435" s="15"/>
      <c r="C435" s="799"/>
      <c r="D435" s="800"/>
      <c r="E435" s="943"/>
      <c r="F435" s="82" t="s">
        <v>133</v>
      </c>
      <c r="G435" s="792" t="s">
        <v>178</v>
      </c>
      <c r="H435" s="793"/>
      <c r="I435" s="793"/>
      <c r="J435" s="793"/>
      <c r="K435" s="793"/>
      <c r="L435" s="794"/>
      <c r="M435" s="667"/>
      <c r="N435" s="668"/>
      <c r="O435" s="669"/>
      <c r="P435" s="667"/>
      <c r="Q435" s="668"/>
      <c r="R435" s="669"/>
      <c r="S435" s="667"/>
      <c r="T435" s="668"/>
      <c r="U435" s="669"/>
      <c r="V435" s="667"/>
      <c r="W435" s="668"/>
      <c r="X435" s="669"/>
      <c r="Y435" s="667"/>
      <c r="Z435" s="668"/>
      <c r="AA435" s="669"/>
      <c r="AB435" s="667"/>
      <c r="AC435" s="668"/>
      <c r="AD435" s="669"/>
      <c r="AE435" s="12"/>
      <c r="AF435" s="122"/>
      <c r="AH435" s="742">
        <f t="shared" ref="AH435:AH493" si="495">M435</f>
        <v>0</v>
      </c>
      <c r="AI435" s="641"/>
      <c r="AJ435" s="639">
        <f t="shared" ref="AJ435:AJ493" si="496">COUNTIF(P435:U435,"NS")</f>
        <v>0</v>
      </c>
      <c r="AK435" s="641"/>
      <c r="AL435" s="627">
        <f t="shared" ref="AL435:AL493" si="497">IF(COUNTIF(P435:U435,"NA")=COUNTA($P$433:$U$433),"NA",SUM(P435:U435))</f>
        <v>0</v>
      </c>
      <c r="AM435" s="627"/>
      <c r="AN435" s="627">
        <f t="shared" ref="AN435:AN493" si="498">IF($AH$426=$AJ$426,0,IF(OR(AND(AH435=0, AJ435&gt;0),AND(AH435="NS",AL435&gt;0),AND(AH435="NS",AJ435=0,AL435=0),AND(AH435="NA",AJ435&gt;0,AL435=0)),1,IF(OR(AND(AH435&gt;0,AJ435=2),AND(AH435="NS",AJ435=2),AND(AH435="NS",AL435=0, AJ435&gt;0),AH435=AL435),0,1)))</f>
        <v>0</v>
      </c>
      <c r="AO435" s="627">
        <f t="shared" ref="AO435:AO493" si="499">IF($AJ$34=$AH$34, 0,
IF(OR(AND(AL435=0, AM435&gt;0),AND(AL435="NS", AN435&gt;0), AND(AL435="NS", AM435=0, AN435=0),AND(AL435="NA",AM435&gt;0,AN435=0)), 1,
IF(OR(AND(AL435&gt;0, AM435=2), AND(AL435="NS", AM435=2), AND(AL435="NS", AN435=0, AM435&gt;0), AL435=AN435), 0, 1)))</f>
        <v>0</v>
      </c>
      <c r="AP435" s="284"/>
      <c r="AQ435" s="896">
        <f t="shared" ref="AQ435:AQ493" si="500">V435</f>
        <v>0</v>
      </c>
      <c r="AR435" s="627"/>
      <c r="AS435" s="627">
        <f t="shared" ref="AS435:AS493" si="501">COUNTIF(Y435:AD435,"NS")</f>
        <v>0</v>
      </c>
      <c r="AT435" s="627"/>
      <c r="AU435" s="627">
        <f t="shared" ref="AU435:AU493" si="502">IF(COUNTIF(Y435:AD435,"NA")=COUNTA($Y$433:$AD$433),"NA",SUM(Y435:AD435))</f>
        <v>0</v>
      </c>
      <c r="AV435" s="627"/>
      <c r="AW435" s="627">
        <f t="shared" ref="AW435:AW493" si="503">IF($AH$426=$AJ$426,0,IF(OR(AND(AQ435=0,AS435&gt;0),AND(AQ435="NS",AU435&gt;0),AND(AQ435="NS",AS435=0,AU435=0)),1,IF(OR(AND(AS435&gt;=2,AU435&lt;AQ435),AND(AQ435="NS",AU435=0,AS435&gt;0),AQ435=AU435),0,1)))</f>
        <v>0</v>
      </c>
      <c r="AX435" s="639"/>
      <c r="AY435" s="284"/>
      <c r="AZ435" s="740">
        <f t="shared" ref="AZ435:AZ493" si="504">IF(SUM(AN435,AW435)=0,0,1)</f>
        <v>0</v>
      </c>
      <c r="BA435" s="741"/>
      <c r="BB435" s="738" t="str">
        <f>IF(AZ435=0,"",IF(SUM($AZ$434:AZ435)=1,BD435,IF($AZ$494&gt;SUM($AZ$434:AZ435),_xlfn.CONCAT(", ",BD435),IF($AZ$494=SUM($AZ$434:AZ435),_xlfn.CONCAT(" y ",BD435,".")))))</f>
        <v/>
      </c>
      <c r="BC435" s="739" t="str">
        <f>IF(BA435=0,"", IF(SUM($AN435:BA$519)=1,#REF!, IF($AQ$526&gt;SUM($AN435:BA$519),_xlfn.CONCAT(", ",#REF!), IF($AQ$526=SUM($AN435:BA$519),_xlfn.CONCAT(" y ",#REF!,".")))))</f>
        <v/>
      </c>
      <c r="BD435" s="639">
        <f t="shared" ref="BD435:BD491" si="505">_xlfn.NUMBERVALUE(F435)</f>
        <v>1.2</v>
      </c>
      <c r="BE435" s="641"/>
      <c r="BG435" s="638">
        <f t="shared" si="494"/>
        <v>1.2</v>
      </c>
      <c r="BH435" s="638"/>
      <c r="BI435" s="655">
        <f>IF(CNGE_2026_M3_Secc1!$AH$128=CNGE_2026_M3_Secc1!$AJ$128,0,CNGE_2026_M3_Secc1!DC139)</f>
        <v>0</v>
      </c>
      <c r="BJ435" s="655"/>
      <c r="BL435" s="908">
        <f t="shared" ref="BL435:BL491" si="506">_xlfn.NUMBERVALUE(F435)</f>
        <v>1.2</v>
      </c>
      <c r="BM435" s="909"/>
      <c r="BN435" s="912">
        <f t="shared" ref="BN435:BN493" si="507">M435</f>
        <v>0</v>
      </c>
      <c r="BO435" s="638"/>
      <c r="BP435" s="912">
        <f t="shared" ref="BP435:BP493" si="508">P435</f>
        <v>0</v>
      </c>
      <c r="BQ435" s="638"/>
      <c r="BR435" s="912">
        <f t="shared" ref="BR435:BR493" si="509">S435</f>
        <v>0</v>
      </c>
      <c r="BS435" s="638"/>
      <c r="BT435" s="638">
        <f t="shared" ref="BT435:BT493" si="510">IF($AH$426=$AJ$426,0,IF(OR(BN435&lt;=$BT$433,AND($BT$433&gt;0,OR(BN435="NS",BN435="NA"))),0,1))</f>
        <v>0</v>
      </c>
      <c r="BU435" s="638"/>
      <c r="BV435" s="638">
        <f t="shared" ref="BV435:BV493" si="511">IF($AH$426=$AJ$426,0,IF(OR(BP435&lt;=$BV$433,AND($BV$433&gt;0,OR(BP435="NS",BP435="NA"))),0,1))</f>
        <v>0</v>
      </c>
      <c r="BW435" s="638"/>
      <c r="BX435" s="638">
        <f t="shared" ref="BX435:BX493" si="512">IF($AH$426=$AJ$426,0,IF(OR(BR435&lt;=$BX$433,AND($BX$433&gt;0,OR(BR435="NS",BR435="NA"))),0,1))</f>
        <v>0</v>
      </c>
      <c r="BY435" s="638"/>
      <c r="CA435" s="908">
        <f t="shared" ref="CA435:CA493" si="513">BL435</f>
        <v>1.2</v>
      </c>
      <c r="CB435" s="909"/>
      <c r="CC435" s="638">
        <f t="shared" ref="CC435:CC493" si="514">IF($AH$426=$AJ$426,0,IF(OR(V435&lt;=M435,AND(M435&gt;0,OR(V435="NS",V435="NA"))),0,1))</f>
        <v>0</v>
      </c>
      <c r="CD435" s="638"/>
      <c r="CE435" s="638">
        <f t="shared" ref="CE435:CE493" si="515">IF($AH$426=$AJ$426,0,IF(OR(Y435&lt;=P435,AND(P435&gt;0,OR(Y435="NS",Y435="NA"))),0,1))</f>
        <v>0</v>
      </c>
      <c r="CF435" s="638"/>
      <c r="CG435" s="638">
        <f t="shared" ref="CG435:CG493" si="516">IF($AH$426=$AJ$426,0,IF(OR(AB435&lt;=S435,AND(S435&gt;0,OR(AB435="NS",AB435="NA"))),0,1))</f>
        <v>0</v>
      </c>
      <c r="CH435" s="638"/>
      <c r="CM435" s="627">
        <f t="shared" ref="CM435:CM493" si="517">IF($AH$426=$AJ$426,0,IF(OR(AND(BI435=0,COUNTA(M435:AD435)=COUNTA($M$433:$AD$433)),AND(BI435=1,COUNTA(M435:AD435)=0)),0,1))</f>
        <v>0</v>
      </c>
      <c r="CN435" s="627"/>
      <c r="CP435" s="639">
        <v>5</v>
      </c>
      <c r="CQ435" s="641"/>
      <c r="CR435" s="639">
        <f>IF(CG494=0,0,1)</f>
        <v>0</v>
      </c>
      <c r="CS435" s="641"/>
      <c r="CT435" s="639" t="str">
        <f>IF(CR435=0,"",IF(SUM($CR$434:CR435)=1,_xlfn.CONCAT(CP435,),IF($CR$436&gt;SUM($CR$434:CR435),_xlfn.CONCAT(", ",CP435),IF($CR$436=SUM($CR$434:CR435),_xlfn.CONCAT(" y ",CP435,".")))))</f>
        <v/>
      </c>
      <c r="CU435" s="641"/>
    </row>
    <row r="436" spans="1:99" s="72" customFormat="1" ht="15" customHeight="1">
      <c r="A436" s="131"/>
      <c r="B436" s="15"/>
      <c r="C436" s="799"/>
      <c r="D436" s="800"/>
      <c r="E436" s="943"/>
      <c r="F436" s="82" t="s">
        <v>134</v>
      </c>
      <c r="G436" s="792" t="s">
        <v>180</v>
      </c>
      <c r="H436" s="793"/>
      <c r="I436" s="793"/>
      <c r="J436" s="793"/>
      <c r="K436" s="793"/>
      <c r="L436" s="794"/>
      <c r="M436" s="667"/>
      <c r="N436" s="668"/>
      <c r="O436" s="669"/>
      <c r="P436" s="667"/>
      <c r="Q436" s="668"/>
      <c r="R436" s="669"/>
      <c r="S436" s="667"/>
      <c r="T436" s="668"/>
      <c r="U436" s="669"/>
      <c r="V436" s="667"/>
      <c r="W436" s="668"/>
      <c r="X436" s="669"/>
      <c r="Y436" s="667"/>
      <c r="Z436" s="668"/>
      <c r="AA436" s="669"/>
      <c r="AB436" s="667"/>
      <c r="AC436" s="668"/>
      <c r="AD436" s="669"/>
      <c r="AE436" s="12"/>
      <c r="AF436" s="122"/>
      <c r="AH436" s="742">
        <f t="shared" si="495"/>
        <v>0</v>
      </c>
      <c r="AI436" s="641"/>
      <c r="AJ436" s="639">
        <f t="shared" si="496"/>
        <v>0</v>
      </c>
      <c r="AK436" s="641"/>
      <c r="AL436" s="627">
        <f t="shared" si="497"/>
        <v>0</v>
      </c>
      <c r="AM436" s="627"/>
      <c r="AN436" s="627">
        <f t="shared" si="498"/>
        <v>0</v>
      </c>
      <c r="AO436" s="627">
        <f t="shared" si="499"/>
        <v>0</v>
      </c>
      <c r="AP436" s="284"/>
      <c r="AQ436" s="896">
        <f t="shared" si="500"/>
        <v>0</v>
      </c>
      <c r="AR436" s="627"/>
      <c r="AS436" s="627">
        <f t="shared" si="501"/>
        <v>0</v>
      </c>
      <c r="AT436" s="627"/>
      <c r="AU436" s="627">
        <f t="shared" si="502"/>
        <v>0</v>
      </c>
      <c r="AV436" s="627"/>
      <c r="AW436" s="627">
        <f t="shared" si="503"/>
        <v>0</v>
      </c>
      <c r="AX436" s="639"/>
      <c r="AY436" s="284"/>
      <c r="AZ436" s="740">
        <f t="shared" si="504"/>
        <v>0</v>
      </c>
      <c r="BA436" s="741"/>
      <c r="BB436" s="738" t="str">
        <f>IF(AZ436=0,"",IF(SUM($AZ$434:AZ436)=1,BD436,IF($AZ$494&gt;SUM($AZ$434:AZ436),_xlfn.CONCAT(", ",BD436),IF($AZ$494=SUM($AZ$434:AZ436),_xlfn.CONCAT(" y ",BD436,".")))))</f>
        <v/>
      </c>
      <c r="BC436" s="739" t="str">
        <f>IF(BA436=0,"", IF(SUM($AN436:BA$519)=1,#REF!, IF($AQ$526&gt;SUM($AN436:BA$519),_xlfn.CONCAT(", ",#REF!), IF($AQ$526=SUM($AN436:BA$519),_xlfn.CONCAT(" y ",#REF!,".")))))</f>
        <v/>
      </c>
      <c r="BD436" s="639">
        <f t="shared" si="505"/>
        <v>1.3</v>
      </c>
      <c r="BE436" s="641"/>
      <c r="BG436" s="638">
        <f t="shared" si="494"/>
        <v>1.3</v>
      </c>
      <c r="BH436" s="638"/>
      <c r="BI436" s="655">
        <f>IF(CNGE_2026_M3_Secc1!$AH$128=CNGE_2026_M3_Secc1!$AJ$128,0,CNGE_2026_M3_Secc1!DC140)</f>
        <v>0</v>
      </c>
      <c r="BJ436" s="655"/>
      <c r="BL436" s="908">
        <f t="shared" si="506"/>
        <v>1.3</v>
      </c>
      <c r="BM436" s="909"/>
      <c r="BN436" s="912">
        <f t="shared" si="507"/>
        <v>0</v>
      </c>
      <c r="BO436" s="638"/>
      <c r="BP436" s="912">
        <f t="shared" si="508"/>
        <v>0</v>
      </c>
      <c r="BQ436" s="638"/>
      <c r="BR436" s="912">
        <f t="shared" si="509"/>
        <v>0</v>
      </c>
      <c r="BS436" s="638"/>
      <c r="BT436" s="638">
        <f t="shared" si="510"/>
        <v>0</v>
      </c>
      <c r="BU436" s="638"/>
      <c r="BV436" s="638">
        <f t="shared" si="511"/>
        <v>0</v>
      </c>
      <c r="BW436" s="638"/>
      <c r="BX436" s="638">
        <f t="shared" si="512"/>
        <v>0</v>
      </c>
      <c r="BY436" s="638"/>
      <c r="CA436" s="908">
        <f t="shared" si="513"/>
        <v>1.3</v>
      </c>
      <c r="CB436" s="909"/>
      <c r="CC436" s="638">
        <f t="shared" si="514"/>
        <v>0</v>
      </c>
      <c r="CD436" s="638"/>
      <c r="CE436" s="638">
        <f t="shared" si="515"/>
        <v>0</v>
      </c>
      <c r="CF436" s="638"/>
      <c r="CG436" s="638">
        <f t="shared" si="516"/>
        <v>0</v>
      </c>
      <c r="CH436" s="638"/>
      <c r="CM436" s="627">
        <f t="shared" si="517"/>
        <v>0</v>
      </c>
      <c r="CN436" s="627"/>
      <c r="CP436" s="101"/>
      <c r="CQ436" s="101"/>
      <c r="CR436" s="913">
        <f>SUM(CR432:CS435)</f>
        <v>0</v>
      </c>
      <c r="CS436" s="914"/>
      <c r="CT436" s="915" t="str">
        <f>IF(CR436=0,"", _xlfn.CONCAT(CT434:CU435))</f>
        <v/>
      </c>
      <c r="CU436" s="916"/>
    </row>
    <row r="437" spans="1:99" s="72" customFormat="1" ht="15" customHeight="1">
      <c r="A437" s="131"/>
      <c r="B437" s="15"/>
      <c r="C437" s="799"/>
      <c r="D437" s="800"/>
      <c r="E437" s="943"/>
      <c r="F437" s="82" t="s">
        <v>135</v>
      </c>
      <c r="G437" s="792" t="s">
        <v>182</v>
      </c>
      <c r="H437" s="793"/>
      <c r="I437" s="793"/>
      <c r="J437" s="793"/>
      <c r="K437" s="793"/>
      <c r="L437" s="794"/>
      <c r="M437" s="667"/>
      <c r="N437" s="668"/>
      <c r="O437" s="669"/>
      <c r="P437" s="667"/>
      <c r="Q437" s="668"/>
      <c r="R437" s="669"/>
      <c r="S437" s="667"/>
      <c r="T437" s="668"/>
      <c r="U437" s="669"/>
      <c r="V437" s="667"/>
      <c r="W437" s="668"/>
      <c r="X437" s="669"/>
      <c r="Y437" s="667"/>
      <c r="Z437" s="668"/>
      <c r="AA437" s="669"/>
      <c r="AB437" s="667"/>
      <c r="AC437" s="668"/>
      <c r="AD437" s="669"/>
      <c r="AE437" s="12"/>
      <c r="AF437" s="122"/>
      <c r="AH437" s="742">
        <f t="shared" si="495"/>
        <v>0</v>
      </c>
      <c r="AI437" s="641"/>
      <c r="AJ437" s="639">
        <f t="shared" si="496"/>
        <v>0</v>
      </c>
      <c r="AK437" s="641"/>
      <c r="AL437" s="627">
        <f t="shared" si="497"/>
        <v>0</v>
      </c>
      <c r="AM437" s="627"/>
      <c r="AN437" s="627">
        <f t="shared" si="498"/>
        <v>0</v>
      </c>
      <c r="AO437" s="627">
        <f t="shared" si="499"/>
        <v>0</v>
      </c>
      <c r="AP437" s="284"/>
      <c r="AQ437" s="896">
        <f t="shared" si="500"/>
        <v>0</v>
      </c>
      <c r="AR437" s="627"/>
      <c r="AS437" s="627">
        <f t="shared" si="501"/>
        <v>0</v>
      </c>
      <c r="AT437" s="627"/>
      <c r="AU437" s="627">
        <f t="shared" si="502"/>
        <v>0</v>
      </c>
      <c r="AV437" s="627"/>
      <c r="AW437" s="627">
        <f t="shared" si="503"/>
        <v>0</v>
      </c>
      <c r="AX437" s="639"/>
      <c r="AY437" s="284"/>
      <c r="AZ437" s="740">
        <f t="shared" si="504"/>
        <v>0</v>
      </c>
      <c r="BA437" s="741"/>
      <c r="BB437" s="738" t="str">
        <f>IF(AZ437=0,"",IF(SUM($AZ$434:AZ437)=1,BD437,IF($AZ$494&gt;SUM($AZ$434:AZ437),_xlfn.CONCAT(", ",BD437),IF($AZ$494=SUM($AZ$434:AZ437),_xlfn.CONCAT(" y ",BD437,".")))))</f>
        <v/>
      </c>
      <c r="BC437" s="739" t="str">
        <f>IF(BA437=0,"", IF(SUM($AN437:BA$519)=1,#REF!, IF($AQ$526&gt;SUM($AN437:BA$519),_xlfn.CONCAT(", ",#REF!), IF($AQ$526=SUM($AN437:BA$519),_xlfn.CONCAT(" y ",#REF!,".")))))</f>
        <v/>
      </c>
      <c r="BD437" s="639">
        <f t="shared" si="505"/>
        <v>1.4</v>
      </c>
      <c r="BE437" s="641"/>
      <c r="BG437" s="638">
        <f t="shared" si="494"/>
        <v>1.4</v>
      </c>
      <c r="BH437" s="638"/>
      <c r="BI437" s="655">
        <f>IF(CNGE_2026_M3_Secc1!$AH$128=CNGE_2026_M3_Secc1!$AJ$128,0,CNGE_2026_M3_Secc1!DC141)</f>
        <v>0</v>
      </c>
      <c r="BJ437" s="655"/>
      <c r="BL437" s="908">
        <f t="shared" si="506"/>
        <v>1.4</v>
      </c>
      <c r="BM437" s="909"/>
      <c r="BN437" s="912">
        <f t="shared" si="507"/>
        <v>0</v>
      </c>
      <c r="BO437" s="638"/>
      <c r="BP437" s="912">
        <f t="shared" si="508"/>
        <v>0</v>
      </c>
      <c r="BQ437" s="638"/>
      <c r="BR437" s="912">
        <f t="shared" si="509"/>
        <v>0</v>
      </c>
      <c r="BS437" s="638"/>
      <c r="BT437" s="638">
        <f t="shared" si="510"/>
        <v>0</v>
      </c>
      <c r="BU437" s="638"/>
      <c r="BV437" s="638">
        <f t="shared" si="511"/>
        <v>0</v>
      </c>
      <c r="BW437" s="638"/>
      <c r="BX437" s="638">
        <f t="shared" si="512"/>
        <v>0</v>
      </c>
      <c r="BY437" s="638"/>
      <c r="CA437" s="908">
        <f t="shared" si="513"/>
        <v>1.4</v>
      </c>
      <c r="CB437" s="909"/>
      <c r="CC437" s="638">
        <f t="shared" si="514"/>
        <v>0</v>
      </c>
      <c r="CD437" s="638"/>
      <c r="CE437" s="638">
        <f t="shared" si="515"/>
        <v>0</v>
      </c>
      <c r="CF437" s="638"/>
      <c r="CG437" s="638">
        <f t="shared" si="516"/>
        <v>0</v>
      </c>
      <c r="CH437" s="638"/>
      <c r="CM437" s="627">
        <f t="shared" si="517"/>
        <v>0</v>
      </c>
      <c r="CN437" s="627"/>
    </row>
    <row r="438" spans="1:99" s="72" customFormat="1" ht="15" customHeight="1">
      <c r="A438" s="131"/>
      <c r="B438" s="15"/>
      <c r="C438" s="799"/>
      <c r="D438" s="800"/>
      <c r="E438" s="943"/>
      <c r="F438" s="82" t="s">
        <v>136</v>
      </c>
      <c r="G438" s="792" t="s">
        <v>183</v>
      </c>
      <c r="H438" s="793"/>
      <c r="I438" s="793"/>
      <c r="J438" s="793"/>
      <c r="K438" s="793"/>
      <c r="L438" s="794"/>
      <c r="M438" s="667"/>
      <c r="N438" s="668"/>
      <c r="O438" s="669"/>
      <c r="P438" s="667"/>
      <c r="Q438" s="668"/>
      <c r="R438" s="669"/>
      <c r="S438" s="667"/>
      <c r="T438" s="668"/>
      <c r="U438" s="669"/>
      <c r="V438" s="667"/>
      <c r="W438" s="668"/>
      <c r="X438" s="669"/>
      <c r="Y438" s="667"/>
      <c r="Z438" s="668"/>
      <c r="AA438" s="669"/>
      <c r="AB438" s="667"/>
      <c r="AC438" s="668"/>
      <c r="AD438" s="669"/>
      <c r="AE438" s="12"/>
      <c r="AF438" s="122"/>
      <c r="AH438" s="742">
        <f t="shared" si="495"/>
        <v>0</v>
      </c>
      <c r="AI438" s="641"/>
      <c r="AJ438" s="639">
        <f t="shared" si="496"/>
        <v>0</v>
      </c>
      <c r="AK438" s="641"/>
      <c r="AL438" s="627">
        <f t="shared" si="497"/>
        <v>0</v>
      </c>
      <c r="AM438" s="627"/>
      <c r="AN438" s="627">
        <f t="shared" si="498"/>
        <v>0</v>
      </c>
      <c r="AO438" s="627">
        <f t="shared" si="499"/>
        <v>0</v>
      </c>
      <c r="AP438" s="284"/>
      <c r="AQ438" s="896">
        <f t="shared" si="500"/>
        <v>0</v>
      </c>
      <c r="AR438" s="627"/>
      <c r="AS438" s="627">
        <f t="shared" si="501"/>
        <v>0</v>
      </c>
      <c r="AT438" s="627"/>
      <c r="AU438" s="627">
        <f t="shared" si="502"/>
        <v>0</v>
      </c>
      <c r="AV438" s="627"/>
      <c r="AW438" s="627">
        <f t="shared" si="503"/>
        <v>0</v>
      </c>
      <c r="AX438" s="639"/>
      <c r="AY438" s="284"/>
      <c r="AZ438" s="740">
        <f t="shared" si="504"/>
        <v>0</v>
      </c>
      <c r="BA438" s="741"/>
      <c r="BB438" s="738" t="str">
        <f>IF(AZ438=0,"",IF(SUM($AZ$434:AZ438)=1,BD438,IF($AZ$494&gt;SUM($AZ$434:AZ438),_xlfn.CONCAT(", ",BD438),IF($AZ$494=SUM($AZ$434:AZ438),_xlfn.CONCAT(" y ",BD438,".")))))</f>
        <v/>
      </c>
      <c r="BC438" s="739" t="str">
        <f>IF(BA438=0,"", IF(SUM($AN438:BA$519)=1,#REF!, IF($AQ$526&gt;SUM($AN438:BA$519),_xlfn.CONCAT(", ",#REF!), IF($AQ$526=SUM($AN438:BA$519),_xlfn.CONCAT(" y ",#REF!,".")))))</f>
        <v/>
      </c>
      <c r="BD438" s="639">
        <f t="shared" si="505"/>
        <v>1.5</v>
      </c>
      <c r="BE438" s="641"/>
      <c r="BG438" s="638">
        <f t="shared" si="494"/>
        <v>1.5</v>
      </c>
      <c r="BH438" s="638"/>
      <c r="BI438" s="655">
        <f>IF(CNGE_2026_M3_Secc1!$AH$128=CNGE_2026_M3_Secc1!$AJ$128,0,CNGE_2026_M3_Secc1!DC142)</f>
        <v>0</v>
      </c>
      <c r="BJ438" s="655"/>
      <c r="BL438" s="908">
        <f t="shared" si="506"/>
        <v>1.5</v>
      </c>
      <c r="BM438" s="909"/>
      <c r="BN438" s="912">
        <f t="shared" si="507"/>
        <v>0</v>
      </c>
      <c r="BO438" s="638"/>
      <c r="BP438" s="912">
        <f t="shared" si="508"/>
        <v>0</v>
      </c>
      <c r="BQ438" s="638"/>
      <c r="BR438" s="912">
        <f t="shared" si="509"/>
        <v>0</v>
      </c>
      <c r="BS438" s="638"/>
      <c r="BT438" s="638">
        <f t="shared" si="510"/>
        <v>0</v>
      </c>
      <c r="BU438" s="638"/>
      <c r="BV438" s="638">
        <f t="shared" si="511"/>
        <v>0</v>
      </c>
      <c r="BW438" s="638"/>
      <c r="BX438" s="638">
        <f t="shared" si="512"/>
        <v>0</v>
      </c>
      <c r="BY438" s="638"/>
      <c r="CA438" s="908">
        <f t="shared" si="513"/>
        <v>1.5</v>
      </c>
      <c r="CB438" s="909"/>
      <c r="CC438" s="638">
        <f t="shared" si="514"/>
        <v>0</v>
      </c>
      <c r="CD438" s="638"/>
      <c r="CE438" s="638">
        <f t="shared" si="515"/>
        <v>0</v>
      </c>
      <c r="CF438" s="638"/>
      <c r="CG438" s="638">
        <f t="shared" si="516"/>
        <v>0</v>
      </c>
      <c r="CH438" s="638"/>
      <c r="CM438" s="627">
        <f t="shared" si="517"/>
        <v>0</v>
      </c>
      <c r="CN438" s="627"/>
    </row>
    <row r="439" spans="1:99" s="72" customFormat="1" ht="15" customHeight="1">
      <c r="A439" s="131"/>
      <c r="B439" s="15"/>
      <c r="C439" s="799"/>
      <c r="D439" s="800"/>
      <c r="E439" s="943"/>
      <c r="F439" s="82" t="s">
        <v>137</v>
      </c>
      <c r="G439" s="792" t="s">
        <v>185</v>
      </c>
      <c r="H439" s="793"/>
      <c r="I439" s="793"/>
      <c r="J439" s="793"/>
      <c r="K439" s="793"/>
      <c r="L439" s="794"/>
      <c r="M439" s="667"/>
      <c r="N439" s="668"/>
      <c r="O439" s="669"/>
      <c r="P439" s="667"/>
      <c r="Q439" s="668"/>
      <c r="R439" s="669"/>
      <c r="S439" s="667"/>
      <c r="T439" s="668"/>
      <c r="U439" s="669"/>
      <c r="V439" s="667"/>
      <c r="W439" s="668"/>
      <c r="X439" s="669"/>
      <c r="Y439" s="667"/>
      <c r="Z439" s="668"/>
      <c r="AA439" s="669"/>
      <c r="AB439" s="667"/>
      <c r="AC439" s="668"/>
      <c r="AD439" s="669"/>
      <c r="AE439" s="12"/>
      <c r="AF439" s="122"/>
      <c r="AH439" s="742">
        <f t="shared" si="495"/>
        <v>0</v>
      </c>
      <c r="AI439" s="641"/>
      <c r="AJ439" s="639">
        <f t="shared" si="496"/>
        <v>0</v>
      </c>
      <c r="AK439" s="641"/>
      <c r="AL439" s="627">
        <f t="shared" si="497"/>
        <v>0</v>
      </c>
      <c r="AM439" s="627"/>
      <c r="AN439" s="627">
        <f t="shared" si="498"/>
        <v>0</v>
      </c>
      <c r="AO439" s="627">
        <f t="shared" si="499"/>
        <v>0</v>
      </c>
      <c r="AP439" s="284"/>
      <c r="AQ439" s="896">
        <f t="shared" si="500"/>
        <v>0</v>
      </c>
      <c r="AR439" s="627"/>
      <c r="AS439" s="627">
        <f t="shared" si="501"/>
        <v>0</v>
      </c>
      <c r="AT439" s="627"/>
      <c r="AU439" s="627">
        <f t="shared" si="502"/>
        <v>0</v>
      </c>
      <c r="AV439" s="627"/>
      <c r="AW439" s="627">
        <f t="shared" si="503"/>
        <v>0</v>
      </c>
      <c r="AX439" s="639"/>
      <c r="AY439" s="284"/>
      <c r="AZ439" s="740">
        <f t="shared" si="504"/>
        <v>0</v>
      </c>
      <c r="BA439" s="741"/>
      <c r="BB439" s="738" t="str">
        <f>IF(AZ439=0,"",IF(SUM($AZ$434:AZ439)=1,BD439,IF($AZ$494&gt;SUM($AZ$434:AZ439),_xlfn.CONCAT(", ",BD439),IF($AZ$494=SUM($AZ$434:AZ439),_xlfn.CONCAT(" y ",BD439,".")))))</f>
        <v/>
      </c>
      <c r="BC439" s="739" t="str">
        <f>IF(BA439=0,"", IF(SUM($AN439:BA$519)=1,#REF!, IF($AQ$526&gt;SUM($AN439:BA$519),_xlfn.CONCAT(", ",#REF!), IF($AQ$526=SUM($AN439:BA$519),_xlfn.CONCAT(" y ",#REF!,".")))))</f>
        <v/>
      </c>
      <c r="BD439" s="639">
        <f t="shared" si="505"/>
        <v>1.6</v>
      </c>
      <c r="BE439" s="641"/>
      <c r="BG439" s="638">
        <f t="shared" si="494"/>
        <v>1.6</v>
      </c>
      <c r="BH439" s="638"/>
      <c r="BI439" s="655">
        <f>IF(CNGE_2026_M3_Secc1!$AH$128=CNGE_2026_M3_Secc1!$AJ$128,0,CNGE_2026_M3_Secc1!DC143)</f>
        <v>0</v>
      </c>
      <c r="BJ439" s="655"/>
      <c r="BL439" s="908">
        <f t="shared" si="506"/>
        <v>1.6</v>
      </c>
      <c r="BM439" s="909"/>
      <c r="BN439" s="912">
        <f t="shared" si="507"/>
        <v>0</v>
      </c>
      <c r="BO439" s="638"/>
      <c r="BP439" s="912">
        <f t="shared" si="508"/>
        <v>0</v>
      </c>
      <c r="BQ439" s="638"/>
      <c r="BR439" s="912">
        <f t="shared" si="509"/>
        <v>0</v>
      </c>
      <c r="BS439" s="638"/>
      <c r="BT439" s="638">
        <f t="shared" si="510"/>
        <v>0</v>
      </c>
      <c r="BU439" s="638"/>
      <c r="BV439" s="638">
        <f t="shared" si="511"/>
        <v>0</v>
      </c>
      <c r="BW439" s="638"/>
      <c r="BX439" s="638">
        <f t="shared" si="512"/>
        <v>0</v>
      </c>
      <c r="BY439" s="638"/>
      <c r="CA439" s="908">
        <f t="shared" si="513"/>
        <v>1.6</v>
      </c>
      <c r="CB439" s="909"/>
      <c r="CC439" s="638">
        <f t="shared" si="514"/>
        <v>0</v>
      </c>
      <c r="CD439" s="638"/>
      <c r="CE439" s="638">
        <f t="shared" si="515"/>
        <v>0</v>
      </c>
      <c r="CF439" s="638"/>
      <c r="CG439" s="638">
        <f t="shared" si="516"/>
        <v>0</v>
      </c>
      <c r="CH439" s="638"/>
      <c r="CM439" s="627">
        <f t="shared" si="517"/>
        <v>0</v>
      </c>
      <c r="CN439" s="627"/>
    </row>
    <row r="440" spans="1:99" s="72" customFormat="1" ht="15" customHeight="1">
      <c r="A440" s="131"/>
      <c r="B440" s="15"/>
      <c r="C440" s="799"/>
      <c r="D440" s="800"/>
      <c r="E440" s="943"/>
      <c r="F440" s="82" t="s">
        <v>138</v>
      </c>
      <c r="G440" s="792" t="s">
        <v>830</v>
      </c>
      <c r="H440" s="793"/>
      <c r="I440" s="793"/>
      <c r="J440" s="793"/>
      <c r="K440" s="793"/>
      <c r="L440" s="794"/>
      <c r="M440" s="667"/>
      <c r="N440" s="668"/>
      <c r="O440" s="669"/>
      <c r="P440" s="667"/>
      <c r="Q440" s="668"/>
      <c r="R440" s="669"/>
      <c r="S440" s="667"/>
      <c r="T440" s="668"/>
      <c r="U440" s="669"/>
      <c r="V440" s="667"/>
      <c r="W440" s="668"/>
      <c r="X440" s="669"/>
      <c r="Y440" s="667"/>
      <c r="Z440" s="668"/>
      <c r="AA440" s="669"/>
      <c r="AB440" s="667"/>
      <c r="AC440" s="668"/>
      <c r="AD440" s="669"/>
      <c r="AE440" s="12"/>
      <c r="AF440" s="122"/>
      <c r="AH440" s="742">
        <f t="shared" si="495"/>
        <v>0</v>
      </c>
      <c r="AI440" s="641"/>
      <c r="AJ440" s="639">
        <f t="shared" si="496"/>
        <v>0</v>
      </c>
      <c r="AK440" s="641"/>
      <c r="AL440" s="627">
        <f t="shared" si="497"/>
        <v>0</v>
      </c>
      <c r="AM440" s="627"/>
      <c r="AN440" s="627">
        <f t="shared" si="498"/>
        <v>0</v>
      </c>
      <c r="AO440" s="627">
        <f t="shared" si="499"/>
        <v>0</v>
      </c>
      <c r="AP440" s="284"/>
      <c r="AQ440" s="896">
        <f t="shared" si="500"/>
        <v>0</v>
      </c>
      <c r="AR440" s="627"/>
      <c r="AS440" s="627">
        <f t="shared" si="501"/>
        <v>0</v>
      </c>
      <c r="AT440" s="627"/>
      <c r="AU440" s="627">
        <f t="shared" si="502"/>
        <v>0</v>
      </c>
      <c r="AV440" s="627"/>
      <c r="AW440" s="627">
        <f t="shared" si="503"/>
        <v>0</v>
      </c>
      <c r="AX440" s="639"/>
      <c r="AY440" s="284"/>
      <c r="AZ440" s="740">
        <f t="shared" si="504"/>
        <v>0</v>
      </c>
      <c r="BA440" s="741"/>
      <c r="BB440" s="738" t="str">
        <f>IF(AZ440=0,"",IF(SUM($AZ$434:AZ440)=1,BD440,IF($AZ$494&gt;SUM($AZ$434:AZ440),_xlfn.CONCAT(", ",BD440),IF($AZ$494=SUM($AZ$434:AZ440),_xlfn.CONCAT(" y ",BD440,".")))))</f>
        <v/>
      </c>
      <c r="BC440" s="739" t="str">
        <f>IF(BA440=0,"", IF(SUM($AN440:BA$519)=1,#REF!, IF($AQ$526&gt;SUM($AN440:BA$519),_xlfn.CONCAT(", ",#REF!), IF($AQ$526=SUM($AN440:BA$519),_xlfn.CONCAT(" y ",#REF!,".")))))</f>
        <v/>
      </c>
      <c r="BD440" s="639">
        <f t="shared" si="505"/>
        <v>1.7</v>
      </c>
      <c r="BE440" s="641"/>
      <c r="BG440" s="638">
        <f t="shared" si="494"/>
        <v>1.7</v>
      </c>
      <c r="BH440" s="638"/>
      <c r="BI440" s="655">
        <f>IF(CNGE_2026_M3_Secc1!$AH$128=CNGE_2026_M3_Secc1!$AJ$128,0,CNGE_2026_M3_Secc1!DC144)</f>
        <v>0</v>
      </c>
      <c r="BJ440" s="655"/>
      <c r="BL440" s="908">
        <f t="shared" si="506"/>
        <v>1.7</v>
      </c>
      <c r="BM440" s="909"/>
      <c r="BN440" s="912">
        <f t="shared" si="507"/>
        <v>0</v>
      </c>
      <c r="BO440" s="638"/>
      <c r="BP440" s="912">
        <f t="shared" si="508"/>
        <v>0</v>
      </c>
      <c r="BQ440" s="638"/>
      <c r="BR440" s="912">
        <f t="shared" si="509"/>
        <v>0</v>
      </c>
      <c r="BS440" s="638"/>
      <c r="BT440" s="638">
        <f t="shared" si="510"/>
        <v>0</v>
      </c>
      <c r="BU440" s="638"/>
      <c r="BV440" s="638">
        <f t="shared" si="511"/>
        <v>0</v>
      </c>
      <c r="BW440" s="638"/>
      <c r="BX440" s="638">
        <f t="shared" si="512"/>
        <v>0</v>
      </c>
      <c r="BY440" s="638"/>
      <c r="CA440" s="908">
        <f t="shared" si="513"/>
        <v>1.7</v>
      </c>
      <c r="CB440" s="909"/>
      <c r="CC440" s="638">
        <f t="shared" si="514"/>
        <v>0</v>
      </c>
      <c r="CD440" s="638"/>
      <c r="CE440" s="638">
        <f t="shared" si="515"/>
        <v>0</v>
      </c>
      <c r="CF440" s="638"/>
      <c r="CG440" s="638">
        <f t="shared" si="516"/>
        <v>0</v>
      </c>
      <c r="CH440" s="638"/>
      <c r="CM440" s="627">
        <f t="shared" si="517"/>
        <v>0</v>
      </c>
      <c r="CN440" s="627"/>
    </row>
    <row r="441" spans="1:99" s="72" customFormat="1" ht="15" customHeight="1">
      <c r="A441" s="131"/>
      <c r="B441" s="15"/>
      <c r="C441" s="799"/>
      <c r="D441" s="800"/>
      <c r="E441" s="943"/>
      <c r="F441" s="82" t="s">
        <v>139</v>
      </c>
      <c r="G441" s="792" t="s">
        <v>188</v>
      </c>
      <c r="H441" s="793"/>
      <c r="I441" s="793"/>
      <c r="J441" s="793"/>
      <c r="K441" s="793"/>
      <c r="L441" s="794"/>
      <c r="M441" s="667"/>
      <c r="N441" s="668"/>
      <c r="O441" s="669"/>
      <c r="P441" s="667"/>
      <c r="Q441" s="668"/>
      <c r="R441" s="669"/>
      <c r="S441" s="667"/>
      <c r="T441" s="668"/>
      <c r="U441" s="669"/>
      <c r="V441" s="667"/>
      <c r="W441" s="668"/>
      <c r="X441" s="669"/>
      <c r="Y441" s="667"/>
      <c r="Z441" s="668"/>
      <c r="AA441" s="669"/>
      <c r="AB441" s="667"/>
      <c r="AC441" s="668"/>
      <c r="AD441" s="669"/>
      <c r="AE441" s="12"/>
      <c r="AF441" s="122"/>
      <c r="AH441" s="742">
        <f t="shared" si="495"/>
        <v>0</v>
      </c>
      <c r="AI441" s="641"/>
      <c r="AJ441" s="639">
        <f t="shared" si="496"/>
        <v>0</v>
      </c>
      <c r="AK441" s="641"/>
      <c r="AL441" s="627">
        <f t="shared" si="497"/>
        <v>0</v>
      </c>
      <c r="AM441" s="627"/>
      <c r="AN441" s="627">
        <f t="shared" si="498"/>
        <v>0</v>
      </c>
      <c r="AO441" s="627">
        <f t="shared" si="499"/>
        <v>0</v>
      </c>
      <c r="AP441" s="284"/>
      <c r="AQ441" s="896">
        <f t="shared" si="500"/>
        <v>0</v>
      </c>
      <c r="AR441" s="627"/>
      <c r="AS441" s="627">
        <f t="shared" si="501"/>
        <v>0</v>
      </c>
      <c r="AT441" s="627"/>
      <c r="AU441" s="627">
        <f t="shared" si="502"/>
        <v>0</v>
      </c>
      <c r="AV441" s="627"/>
      <c r="AW441" s="627">
        <f t="shared" si="503"/>
        <v>0</v>
      </c>
      <c r="AX441" s="639"/>
      <c r="AY441" s="284"/>
      <c r="AZ441" s="740">
        <f t="shared" si="504"/>
        <v>0</v>
      </c>
      <c r="BA441" s="741"/>
      <c r="BB441" s="738" t="str">
        <f>IF(AZ441=0,"",IF(SUM($AZ$434:AZ441)=1,BD441,IF($AZ$494&gt;SUM($AZ$434:AZ441),_xlfn.CONCAT(", ",BD441),IF($AZ$494=SUM($AZ$434:AZ441),_xlfn.CONCAT(" y ",BD441,".")))))</f>
        <v/>
      </c>
      <c r="BC441" s="739" t="str">
        <f>IF(BA441=0,"", IF(SUM($AN441:BA$519)=1,#REF!, IF($AQ$526&gt;SUM($AN441:BA$519),_xlfn.CONCAT(", ",#REF!), IF($AQ$526=SUM($AN441:BA$519),_xlfn.CONCAT(" y ",#REF!,".")))))</f>
        <v/>
      </c>
      <c r="BD441" s="639">
        <f t="shared" si="505"/>
        <v>1.8</v>
      </c>
      <c r="BE441" s="641"/>
      <c r="BG441" s="638">
        <f t="shared" si="494"/>
        <v>1.8</v>
      </c>
      <c r="BH441" s="638"/>
      <c r="BI441" s="655">
        <f>IF(CNGE_2026_M3_Secc1!$AH$128=CNGE_2026_M3_Secc1!$AJ$128,0,CNGE_2026_M3_Secc1!DC145)</f>
        <v>0</v>
      </c>
      <c r="BJ441" s="655"/>
      <c r="BL441" s="908">
        <f t="shared" si="506"/>
        <v>1.8</v>
      </c>
      <c r="BM441" s="909"/>
      <c r="BN441" s="912">
        <f t="shared" si="507"/>
        <v>0</v>
      </c>
      <c r="BO441" s="638"/>
      <c r="BP441" s="912">
        <f t="shared" si="508"/>
        <v>0</v>
      </c>
      <c r="BQ441" s="638"/>
      <c r="BR441" s="912">
        <f t="shared" si="509"/>
        <v>0</v>
      </c>
      <c r="BS441" s="638"/>
      <c r="BT441" s="638">
        <f t="shared" si="510"/>
        <v>0</v>
      </c>
      <c r="BU441" s="638"/>
      <c r="BV441" s="638">
        <f t="shared" si="511"/>
        <v>0</v>
      </c>
      <c r="BW441" s="638"/>
      <c r="BX441" s="638">
        <f t="shared" si="512"/>
        <v>0</v>
      </c>
      <c r="BY441" s="638"/>
      <c r="CA441" s="908">
        <f t="shared" si="513"/>
        <v>1.8</v>
      </c>
      <c r="CB441" s="909"/>
      <c r="CC441" s="638">
        <f t="shared" si="514"/>
        <v>0</v>
      </c>
      <c r="CD441" s="638"/>
      <c r="CE441" s="638">
        <f t="shared" si="515"/>
        <v>0</v>
      </c>
      <c r="CF441" s="638"/>
      <c r="CG441" s="638">
        <f t="shared" si="516"/>
        <v>0</v>
      </c>
      <c r="CH441" s="638"/>
      <c r="CM441" s="627">
        <f t="shared" si="517"/>
        <v>0</v>
      </c>
      <c r="CN441" s="627"/>
    </row>
    <row r="442" spans="1:99" s="72" customFormat="1" ht="15" customHeight="1">
      <c r="A442" s="131"/>
      <c r="B442" s="15"/>
      <c r="C442" s="799"/>
      <c r="D442" s="800"/>
      <c r="E442" s="943"/>
      <c r="F442" s="82" t="s">
        <v>140</v>
      </c>
      <c r="G442" s="792" t="s">
        <v>190</v>
      </c>
      <c r="H442" s="793"/>
      <c r="I442" s="793"/>
      <c r="J442" s="793"/>
      <c r="K442" s="793"/>
      <c r="L442" s="794"/>
      <c r="M442" s="667"/>
      <c r="N442" s="668"/>
      <c r="O442" s="669"/>
      <c r="P442" s="667"/>
      <c r="Q442" s="668"/>
      <c r="R442" s="669"/>
      <c r="S442" s="667"/>
      <c r="T442" s="668"/>
      <c r="U442" s="669"/>
      <c r="V442" s="667"/>
      <c r="W442" s="668"/>
      <c r="X442" s="669"/>
      <c r="Y442" s="667"/>
      <c r="Z442" s="668"/>
      <c r="AA442" s="669"/>
      <c r="AB442" s="667"/>
      <c r="AC442" s="668"/>
      <c r="AD442" s="669"/>
      <c r="AE442" s="12"/>
      <c r="AF442" s="122"/>
      <c r="AH442" s="742">
        <f t="shared" si="495"/>
        <v>0</v>
      </c>
      <c r="AI442" s="641"/>
      <c r="AJ442" s="639">
        <f t="shared" si="496"/>
        <v>0</v>
      </c>
      <c r="AK442" s="641"/>
      <c r="AL442" s="627">
        <f t="shared" si="497"/>
        <v>0</v>
      </c>
      <c r="AM442" s="627"/>
      <c r="AN442" s="627">
        <f t="shared" si="498"/>
        <v>0</v>
      </c>
      <c r="AO442" s="627">
        <f t="shared" si="499"/>
        <v>0</v>
      </c>
      <c r="AP442" s="284"/>
      <c r="AQ442" s="896">
        <f t="shared" si="500"/>
        <v>0</v>
      </c>
      <c r="AR442" s="627"/>
      <c r="AS442" s="627">
        <f t="shared" si="501"/>
        <v>0</v>
      </c>
      <c r="AT442" s="627"/>
      <c r="AU442" s="627">
        <f t="shared" si="502"/>
        <v>0</v>
      </c>
      <c r="AV442" s="627"/>
      <c r="AW442" s="627">
        <f t="shared" si="503"/>
        <v>0</v>
      </c>
      <c r="AX442" s="639"/>
      <c r="AY442" s="284"/>
      <c r="AZ442" s="740">
        <f t="shared" si="504"/>
        <v>0</v>
      </c>
      <c r="BA442" s="741"/>
      <c r="BB442" s="738" t="str">
        <f>IF(AZ442=0,"",IF(SUM($AZ$434:AZ442)=1,BD442,IF($AZ$494&gt;SUM($AZ$434:AZ442),_xlfn.CONCAT(", ",BD442),IF($AZ$494=SUM($AZ$434:AZ442),_xlfn.CONCAT(" y ",BD442,".")))))</f>
        <v/>
      </c>
      <c r="BC442" s="739" t="str">
        <f>IF(BA442=0,"", IF(SUM($AN442:BA$519)=1,#REF!, IF($AQ$526&gt;SUM($AN442:BA$519),_xlfn.CONCAT(", ",#REF!), IF($AQ$526=SUM($AN442:BA$519),_xlfn.CONCAT(" y ",#REF!,".")))))</f>
        <v/>
      </c>
      <c r="BD442" s="639">
        <f t="shared" si="505"/>
        <v>1.9</v>
      </c>
      <c r="BE442" s="641"/>
      <c r="BG442" s="638">
        <f t="shared" si="494"/>
        <v>1.9</v>
      </c>
      <c r="BH442" s="638"/>
      <c r="BI442" s="655">
        <f>IF(CNGE_2026_M3_Secc1!$AH$128=CNGE_2026_M3_Secc1!$AJ$128,0,CNGE_2026_M3_Secc1!DC146)</f>
        <v>0</v>
      </c>
      <c r="BJ442" s="655"/>
      <c r="BL442" s="908">
        <f t="shared" si="506"/>
        <v>1.9</v>
      </c>
      <c r="BM442" s="909"/>
      <c r="BN442" s="912">
        <f t="shared" si="507"/>
        <v>0</v>
      </c>
      <c r="BO442" s="638"/>
      <c r="BP442" s="912">
        <f t="shared" si="508"/>
        <v>0</v>
      </c>
      <c r="BQ442" s="638"/>
      <c r="BR442" s="912">
        <f t="shared" si="509"/>
        <v>0</v>
      </c>
      <c r="BS442" s="638"/>
      <c r="BT442" s="638">
        <f t="shared" si="510"/>
        <v>0</v>
      </c>
      <c r="BU442" s="638"/>
      <c r="BV442" s="638">
        <f t="shared" si="511"/>
        <v>0</v>
      </c>
      <c r="BW442" s="638"/>
      <c r="BX442" s="638">
        <f t="shared" si="512"/>
        <v>0</v>
      </c>
      <c r="BY442" s="638"/>
      <c r="CA442" s="908">
        <f t="shared" si="513"/>
        <v>1.9</v>
      </c>
      <c r="CB442" s="909"/>
      <c r="CC442" s="638">
        <f t="shared" si="514"/>
        <v>0</v>
      </c>
      <c r="CD442" s="638"/>
      <c r="CE442" s="638">
        <f t="shared" si="515"/>
        <v>0</v>
      </c>
      <c r="CF442" s="638"/>
      <c r="CG442" s="638">
        <f t="shared" si="516"/>
        <v>0</v>
      </c>
      <c r="CH442" s="638"/>
      <c r="CM442" s="627">
        <f t="shared" si="517"/>
        <v>0</v>
      </c>
      <c r="CN442" s="627"/>
    </row>
    <row r="443" spans="1:99" s="72" customFormat="1" ht="15" customHeight="1">
      <c r="A443" s="131"/>
      <c r="B443" s="15"/>
      <c r="C443" s="799"/>
      <c r="D443" s="800"/>
      <c r="E443" s="943"/>
      <c r="F443" s="150" t="s">
        <v>141</v>
      </c>
      <c r="G443" s="792" t="s">
        <v>193</v>
      </c>
      <c r="H443" s="793"/>
      <c r="I443" s="793"/>
      <c r="J443" s="793"/>
      <c r="K443" s="793"/>
      <c r="L443" s="794"/>
      <c r="M443" s="667"/>
      <c r="N443" s="668"/>
      <c r="O443" s="669"/>
      <c r="P443" s="667"/>
      <c r="Q443" s="668"/>
      <c r="R443" s="669"/>
      <c r="S443" s="667"/>
      <c r="T443" s="668"/>
      <c r="U443" s="669"/>
      <c r="V443" s="667"/>
      <c r="W443" s="668"/>
      <c r="X443" s="669"/>
      <c r="Y443" s="667"/>
      <c r="Z443" s="668"/>
      <c r="AA443" s="669"/>
      <c r="AB443" s="667"/>
      <c r="AC443" s="668"/>
      <c r="AD443" s="669"/>
      <c r="AE443" s="12"/>
      <c r="AF443" s="122"/>
      <c r="AH443" s="742">
        <f t="shared" si="495"/>
        <v>0</v>
      </c>
      <c r="AI443" s="641"/>
      <c r="AJ443" s="639">
        <f t="shared" si="496"/>
        <v>0</v>
      </c>
      <c r="AK443" s="641"/>
      <c r="AL443" s="627">
        <f t="shared" si="497"/>
        <v>0</v>
      </c>
      <c r="AM443" s="627"/>
      <c r="AN443" s="627">
        <f t="shared" si="498"/>
        <v>0</v>
      </c>
      <c r="AO443" s="627">
        <f t="shared" si="499"/>
        <v>0</v>
      </c>
      <c r="AP443" s="284"/>
      <c r="AQ443" s="896">
        <f t="shared" si="500"/>
        <v>0</v>
      </c>
      <c r="AR443" s="627"/>
      <c r="AS443" s="627">
        <f t="shared" si="501"/>
        <v>0</v>
      </c>
      <c r="AT443" s="627"/>
      <c r="AU443" s="627">
        <f t="shared" si="502"/>
        <v>0</v>
      </c>
      <c r="AV443" s="627"/>
      <c r="AW443" s="627">
        <f t="shared" si="503"/>
        <v>0</v>
      </c>
      <c r="AX443" s="639"/>
      <c r="AY443" s="284"/>
      <c r="AZ443" s="740">
        <f t="shared" si="504"/>
        <v>0</v>
      </c>
      <c r="BA443" s="741"/>
      <c r="BB443" s="738" t="str">
        <f>IF(AZ443=0,"",IF(SUM($AZ$434:AZ443)=1,BD443,IF($AZ$494&gt;SUM($AZ$434:AZ443),_xlfn.CONCAT(", ",BD443),IF($AZ$494=SUM($AZ$434:AZ443),_xlfn.CONCAT(" y ",BD443,".")))))</f>
        <v/>
      </c>
      <c r="BC443" s="739" t="str">
        <f>IF(BA443=0,"", IF(SUM($AN443:BA$519)=1,#REF!, IF($AQ$526&gt;SUM($AN443:BA$519),_xlfn.CONCAT(", ",#REF!), IF($AQ$526=SUM($AN443:BA$519),_xlfn.CONCAT(" y ",#REF!,".")))))</f>
        <v/>
      </c>
      <c r="BD443" s="639">
        <f t="shared" si="505"/>
        <v>1.1000000000000001</v>
      </c>
      <c r="BE443" s="641"/>
      <c r="BG443" s="638">
        <f t="shared" si="494"/>
        <v>1.1000000000000001</v>
      </c>
      <c r="BH443" s="638"/>
      <c r="BI443" s="655">
        <f>IF(CNGE_2026_M3_Secc1!$AH$128=CNGE_2026_M3_Secc1!$AJ$128,0,CNGE_2026_M3_Secc1!DC147)</f>
        <v>0</v>
      </c>
      <c r="BJ443" s="655"/>
      <c r="BL443" s="908">
        <f t="shared" si="506"/>
        <v>1.1000000000000001</v>
      </c>
      <c r="BM443" s="909"/>
      <c r="BN443" s="912">
        <f t="shared" si="507"/>
        <v>0</v>
      </c>
      <c r="BO443" s="638"/>
      <c r="BP443" s="912">
        <f t="shared" si="508"/>
        <v>0</v>
      </c>
      <c r="BQ443" s="638"/>
      <c r="BR443" s="912">
        <f t="shared" si="509"/>
        <v>0</v>
      </c>
      <c r="BS443" s="638"/>
      <c r="BT443" s="638">
        <f t="shared" si="510"/>
        <v>0</v>
      </c>
      <c r="BU443" s="638"/>
      <c r="BV443" s="638">
        <f t="shared" si="511"/>
        <v>0</v>
      </c>
      <c r="BW443" s="638"/>
      <c r="BX443" s="638">
        <f t="shared" si="512"/>
        <v>0</v>
      </c>
      <c r="BY443" s="638"/>
      <c r="CA443" s="908">
        <f t="shared" si="513"/>
        <v>1.1000000000000001</v>
      </c>
      <c r="CB443" s="909"/>
      <c r="CC443" s="638">
        <f t="shared" si="514"/>
        <v>0</v>
      </c>
      <c r="CD443" s="638"/>
      <c r="CE443" s="638">
        <f t="shared" si="515"/>
        <v>0</v>
      </c>
      <c r="CF443" s="638"/>
      <c r="CG443" s="638">
        <f t="shared" si="516"/>
        <v>0</v>
      </c>
      <c r="CH443" s="638"/>
      <c r="CM443" s="627">
        <f t="shared" si="517"/>
        <v>0</v>
      </c>
      <c r="CN443" s="627"/>
    </row>
    <row r="444" spans="1:99" s="72" customFormat="1" ht="15" customHeight="1">
      <c r="A444" s="131"/>
      <c r="B444" s="15"/>
      <c r="C444" s="799"/>
      <c r="D444" s="800"/>
      <c r="E444" s="943"/>
      <c r="F444" s="150" t="s">
        <v>142</v>
      </c>
      <c r="G444" s="792" t="s">
        <v>195</v>
      </c>
      <c r="H444" s="793"/>
      <c r="I444" s="793"/>
      <c r="J444" s="793"/>
      <c r="K444" s="793"/>
      <c r="L444" s="794"/>
      <c r="M444" s="667"/>
      <c r="N444" s="668"/>
      <c r="O444" s="669"/>
      <c r="P444" s="667"/>
      <c r="Q444" s="668"/>
      <c r="R444" s="669"/>
      <c r="S444" s="667"/>
      <c r="T444" s="668"/>
      <c r="U444" s="669"/>
      <c r="V444" s="667"/>
      <c r="W444" s="668"/>
      <c r="X444" s="669"/>
      <c r="Y444" s="667"/>
      <c r="Z444" s="668"/>
      <c r="AA444" s="669"/>
      <c r="AB444" s="667"/>
      <c r="AC444" s="668"/>
      <c r="AD444" s="669"/>
      <c r="AE444" s="12"/>
      <c r="AF444" s="122"/>
      <c r="AH444" s="742">
        <f t="shared" si="495"/>
        <v>0</v>
      </c>
      <c r="AI444" s="641"/>
      <c r="AJ444" s="639">
        <f t="shared" si="496"/>
        <v>0</v>
      </c>
      <c r="AK444" s="641"/>
      <c r="AL444" s="627">
        <f t="shared" si="497"/>
        <v>0</v>
      </c>
      <c r="AM444" s="627"/>
      <c r="AN444" s="627">
        <f t="shared" si="498"/>
        <v>0</v>
      </c>
      <c r="AO444" s="627">
        <f t="shared" si="499"/>
        <v>0</v>
      </c>
      <c r="AP444" s="284"/>
      <c r="AQ444" s="896">
        <f t="shared" si="500"/>
        <v>0</v>
      </c>
      <c r="AR444" s="627"/>
      <c r="AS444" s="627">
        <f t="shared" si="501"/>
        <v>0</v>
      </c>
      <c r="AT444" s="627"/>
      <c r="AU444" s="627">
        <f t="shared" si="502"/>
        <v>0</v>
      </c>
      <c r="AV444" s="627"/>
      <c r="AW444" s="627">
        <f t="shared" si="503"/>
        <v>0</v>
      </c>
      <c r="AX444" s="639"/>
      <c r="AY444" s="284"/>
      <c r="AZ444" s="740">
        <f t="shared" si="504"/>
        <v>0</v>
      </c>
      <c r="BA444" s="741"/>
      <c r="BB444" s="738" t="str">
        <f>IF(AZ444=0,"",IF(SUM($AZ$434:AZ444)=1,BD444,IF($AZ$494&gt;SUM($AZ$434:AZ444),_xlfn.CONCAT(", ",BD444),IF($AZ$494=SUM($AZ$434:AZ444),_xlfn.CONCAT(" y ",BD444,".")))))</f>
        <v/>
      </c>
      <c r="BC444" s="739" t="str">
        <f>IF(BA444=0,"", IF(SUM($AN444:BA$519)=1,#REF!, IF($AQ$526&gt;SUM($AN444:BA$519),_xlfn.CONCAT(", ",#REF!), IF($AQ$526=SUM($AN444:BA$519),_xlfn.CONCAT(" y ",#REF!,".")))))</f>
        <v/>
      </c>
      <c r="BD444" s="639">
        <f t="shared" si="505"/>
        <v>1.1100000000000001</v>
      </c>
      <c r="BE444" s="641"/>
      <c r="BG444" s="638">
        <f t="shared" si="494"/>
        <v>1.1100000000000001</v>
      </c>
      <c r="BH444" s="638"/>
      <c r="BI444" s="655">
        <f>IF(CNGE_2026_M3_Secc1!$AH$128=CNGE_2026_M3_Secc1!$AJ$128,0,CNGE_2026_M3_Secc1!DC148)</f>
        <v>0</v>
      </c>
      <c r="BJ444" s="655"/>
      <c r="BL444" s="908">
        <f t="shared" si="506"/>
        <v>1.1100000000000001</v>
      </c>
      <c r="BM444" s="909"/>
      <c r="BN444" s="912">
        <f t="shared" si="507"/>
        <v>0</v>
      </c>
      <c r="BO444" s="638"/>
      <c r="BP444" s="912">
        <f t="shared" si="508"/>
        <v>0</v>
      </c>
      <c r="BQ444" s="638"/>
      <c r="BR444" s="912">
        <f t="shared" si="509"/>
        <v>0</v>
      </c>
      <c r="BS444" s="638"/>
      <c r="BT444" s="638">
        <f t="shared" si="510"/>
        <v>0</v>
      </c>
      <c r="BU444" s="638"/>
      <c r="BV444" s="638">
        <f t="shared" si="511"/>
        <v>0</v>
      </c>
      <c r="BW444" s="638"/>
      <c r="BX444" s="638">
        <f t="shared" si="512"/>
        <v>0</v>
      </c>
      <c r="BY444" s="638"/>
      <c r="CA444" s="908">
        <f t="shared" si="513"/>
        <v>1.1100000000000001</v>
      </c>
      <c r="CB444" s="909"/>
      <c r="CC444" s="638">
        <f t="shared" si="514"/>
        <v>0</v>
      </c>
      <c r="CD444" s="638"/>
      <c r="CE444" s="638">
        <f t="shared" si="515"/>
        <v>0</v>
      </c>
      <c r="CF444" s="638"/>
      <c r="CG444" s="638">
        <f t="shared" si="516"/>
        <v>0</v>
      </c>
      <c r="CH444" s="638"/>
      <c r="CM444" s="627">
        <f t="shared" si="517"/>
        <v>0</v>
      </c>
      <c r="CN444" s="627"/>
    </row>
    <row r="445" spans="1:99" s="72" customFormat="1" ht="15" customHeight="1">
      <c r="A445" s="131"/>
      <c r="B445" s="15"/>
      <c r="C445" s="799"/>
      <c r="D445" s="800"/>
      <c r="E445" s="943"/>
      <c r="F445" s="150" t="s">
        <v>143</v>
      </c>
      <c r="G445" s="792" t="s">
        <v>197</v>
      </c>
      <c r="H445" s="793"/>
      <c r="I445" s="793"/>
      <c r="J445" s="793"/>
      <c r="K445" s="793"/>
      <c r="L445" s="794"/>
      <c r="M445" s="667"/>
      <c r="N445" s="668"/>
      <c r="O445" s="669"/>
      <c r="P445" s="667"/>
      <c r="Q445" s="668"/>
      <c r="R445" s="669"/>
      <c r="S445" s="667"/>
      <c r="T445" s="668"/>
      <c r="U445" s="669"/>
      <c r="V445" s="667"/>
      <c r="W445" s="668"/>
      <c r="X445" s="669"/>
      <c r="Y445" s="667"/>
      <c r="Z445" s="668"/>
      <c r="AA445" s="669"/>
      <c r="AB445" s="667"/>
      <c r="AC445" s="668"/>
      <c r="AD445" s="669"/>
      <c r="AE445" s="12"/>
      <c r="AF445" s="122"/>
      <c r="AH445" s="742">
        <f t="shared" si="495"/>
        <v>0</v>
      </c>
      <c r="AI445" s="641"/>
      <c r="AJ445" s="639">
        <f t="shared" si="496"/>
        <v>0</v>
      </c>
      <c r="AK445" s="641"/>
      <c r="AL445" s="627">
        <f t="shared" si="497"/>
        <v>0</v>
      </c>
      <c r="AM445" s="627"/>
      <c r="AN445" s="627">
        <f t="shared" si="498"/>
        <v>0</v>
      </c>
      <c r="AO445" s="627">
        <f t="shared" si="499"/>
        <v>0</v>
      </c>
      <c r="AP445" s="284"/>
      <c r="AQ445" s="896">
        <f t="shared" si="500"/>
        <v>0</v>
      </c>
      <c r="AR445" s="627"/>
      <c r="AS445" s="627">
        <f t="shared" si="501"/>
        <v>0</v>
      </c>
      <c r="AT445" s="627"/>
      <c r="AU445" s="627">
        <f t="shared" si="502"/>
        <v>0</v>
      </c>
      <c r="AV445" s="627"/>
      <c r="AW445" s="627">
        <f t="shared" si="503"/>
        <v>0</v>
      </c>
      <c r="AX445" s="639"/>
      <c r="AY445" s="284"/>
      <c r="AZ445" s="740">
        <f t="shared" si="504"/>
        <v>0</v>
      </c>
      <c r="BA445" s="741"/>
      <c r="BB445" s="738" t="str">
        <f>IF(AZ445=0,"",IF(SUM($AZ$434:AZ445)=1,BD445,IF($AZ$494&gt;SUM($AZ$434:AZ445),_xlfn.CONCAT(", ",BD445),IF($AZ$494=SUM($AZ$434:AZ445),_xlfn.CONCAT(" y ",BD445,".")))))</f>
        <v/>
      </c>
      <c r="BC445" s="739" t="str">
        <f>IF(BA445=0,"", IF(SUM($AN445:BA$519)=1,#REF!, IF($AQ$526&gt;SUM($AN445:BA$519),_xlfn.CONCAT(", ",#REF!), IF($AQ$526=SUM($AN445:BA$519),_xlfn.CONCAT(" y ",#REF!,".")))))</f>
        <v/>
      </c>
      <c r="BD445" s="639">
        <f t="shared" si="505"/>
        <v>1.1200000000000001</v>
      </c>
      <c r="BE445" s="641"/>
      <c r="BG445" s="638">
        <f t="shared" si="494"/>
        <v>1.1200000000000001</v>
      </c>
      <c r="BH445" s="638"/>
      <c r="BI445" s="655">
        <f>IF(CNGE_2026_M3_Secc1!$AH$128=CNGE_2026_M3_Secc1!$AJ$128,0,CNGE_2026_M3_Secc1!DC149)</f>
        <v>0</v>
      </c>
      <c r="BJ445" s="655"/>
      <c r="BL445" s="908">
        <f t="shared" si="506"/>
        <v>1.1200000000000001</v>
      </c>
      <c r="BM445" s="909"/>
      <c r="BN445" s="912">
        <f t="shared" si="507"/>
        <v>0</v>
      </c>
      <c r="BO445" s="638"/>
      <c r="BP445" s="912">
        <f t="shared" si="508"/>
        <v>0</v>
      </c>
      <c r="BQ445" s="638"/>
      <c r="BR445" s="912">
        <f t="shared" si="509"/>
        <v>0</v>
      </c>
      <c r="BS445" s="638"/>
      <c r="BT445" s="638">
        <f t="shared" si="510"/>
        <v>0</v>
      </c>
      <c r="BU445" s="638"/>
      <c r="BV445" s="638">
        <f t="shared" si="511"/>
        <v>0</v>
      </c>
      <c r="BW445" s="638"/>
      <c r="BX445" s="638">
        <f t="shared" si="512"/>
        <v>0</v>
      </c>
      <c r="BY445" s="638"/>
      <c r="CA445" s="908">
        <f t="shared" si="513"/>
        <v>1.1200000000000001</v>
      </c>
      <c r="CB445" s="909"/>
      <c r="CC445" s="638">
        <f t="shared" si="514"/>
        <v>0</v>
      </c>
      <c r="CD445" s="638"/>
      <c r="CE445" s="638">
        <f t="shared" si="515"/>
        <v>0</v>
      </c>
      <c r="CF445" s="638"/>
      <c r="CG445" s="638">
        <f t="shared" si="516"/>
        <v>0</v>
      </c>
      <c r="CH445" s="638"/>
      <c r="CM445" s="627">
        <f t="shared" si="517"/>
        <v>0</v>
      </c>
      <c r="CN445" s="627"/>
    </row>
    <row r="446" spans="1:99" s="72" customFormat="1" ht="15" customHeight="1">
      <c r="A446" s="131"/>
      <c r="B446" s="15"/>
      <c r="C446" s="799"/>
      <c r="D446" s="800"/>
      <c r="E446" s="943"/>
      <c r="F446" s="150" t="s">
        <v>144</v>
      </c>
      <c r="G446" s="792" t="s">
        <v>200</v>
      </c>
      <c r="H446" s="793"/>
      <c r="I446" s="793"/>
      <c r="J446" s="793"/>
      <c r="K446" s="793"/>
      <c r="L446" s="794"/>
      <c r="M446" s="667"/>
      <c r="N446" s="668"/>
      <c r="O446" s="669"/>
      <c r="P446" s="667"/>
      <c r="Q446" s="668"/>
      <c r="R446" s="669"/>
      <c r="S446" s="667"/>
      <c r="T446" s="668"/>
      <c r="U446" s="669"/>
      <c r="V446" s="667"/>
      <c r="W446" s="668"/>
      <c r="X446" s="669"/>
      <c r="Y446" s="667"/>
      <c r="Z446" s="668"/>
      <c r="AA446" s="669"/>
      <c r="AB446" s="667"/>
      <c r="AC446" s="668"/>
      <c r="AD446" s="669"/>
      <c r="AE446" s="12"/>
      <c r="AF446" s="122"/>
      <c r="AH446" s="742">
        <f t="shared" si="495"/>
        <v>0</v>
      </c>
      <c r="AI446" s="641"/>
      <c r="AJ446" s="639">
        <f t="shared" si="496"/>
        <v>0</v>
      </c>
      <c r="AK446" s="641"/>
      <c r="AL446" s="627">
        <f t="shared" si="497"/>
        <v>0</v>
      </c>
      <c r="AM446" s="627"/>
      <c r="AN446" s="627">
        <f t="shared" si="498"/>
        <v>0</v>
      </c>
      <c r="AO446" s="627">
        <f t="shared" si="499"/>
        <v>0</v>
      </c>
      <c r="AP446" s="284"/>
      <c r="AQ446" s="896">
        <f t="shared" si="500"/>
        <v>0</v>
      </c>
      <c r="AR446" s="627"/>
      <c r="AS446" s="627">
        <f t="shared" si="501"/>
        <v>0</v>
      </c>
      <c r="AT446" s="627"/>
      <c r="AU446" s="627">
        <f t="shared" si="502"/>
        <v>0</v>
      </c>
      <c r="AV446" s="627"/>
      <c r="AW446" s="627">
        <f t="shared" si="503"/>
        <v>0</v>
      </c>
      <c r="AX446" s="639"/>
      <c r="AY446" s="284"/>
      <c r="AZ446" s="740">
        <f t="shared" si="504"/>
        <v>0</v>
      </c>
      <c r="BA446" s="741"/>
      <c r="BB446" s="738" t="str">
        <f>IF(AZ446=0,"",IF(SUM($AZ$434:AZ446)=1,BD446,IF($AZ$494&gt;SUM($AZ$434:AZ446),_xlfn.CONCAT(", ",BD446),IF($AZ$494=SUM($AZ$434:AZ446),_xlfn.CONCAT(" y ",BD446,".")))))</f>
        <v/>
      </c>
      <c r="BC446" s="739" t="str">
        <f>IF(BA446=0,"", IF(SUM($AN446:BA$519)=1,#REF!, IF($AQ$526&gt;SUM($AN446:BA$519),_xlfn.CONCAT(", ",#REF!), IF($AQ$526=SUM($AN446:BA$519),_xlfn.CONCAT(" y ",#REF!,".")))))</f>
        <v/>
      </c>
      <c r="BD446" s="639">
        <f t="shared" si="505"/>
        <v>1.1299999999999999</v>
      </c>
      <c r="BE446" s="641"/>
      <c r="BG446" s="638">
        <f t="shared" si="494"/>
        <v>1.1299999999999999</v>
      </c>
      <c r="BH446" s="638"/>
      <c r="BI446" s="655">
        <f>IF(CNGE_2026_M3_Secc1!$AH$128=CNGE_2026_M3_Secc1!$AJ$128,0,CNGE_2026_M3_Secc1!DC150)</f>
        <v>0</v>
      </c>
      <c r="BJ446" s="655"/>
      <c r="BL446" s="908">
        <f t="shared" si="506"/>
        <v>1.1299999999999999</v>
      </c>
      <c r="BM446" s="909"/>
      <c r="BN446" s="912">
        <f t="shared" si="507"/>
        <v>0</v>
      </c>
      <c r="BO446" s="638"/>
      <c r="BP446" s="912">
        <f t="shared" si="508"/>
        <v>0</v>
      </c>
      <c r="BQ446" s="638"/>
      <c r="BR446" s="912">
        <f t="shared" si="509"/>
        <v>0</v>
      </c>
      <c r="BS446" s="638"/>
      <c r="BT446" s="638">
        <f t="shared" si="510"/>
        <v>0</v>
      </c>
      <c r="BU446" s="638"/>
      <c r="BV446" s="638">
        <f t="shared" si="511"/>
        <v>0</v>
      </c>
      <c r="BW446" s="638"/>
      <c r="BX446" s="638">
        <f t="shared" si="512"/>
        <v>0</v>
      </c>
      <c r="BY446" s="638"/>
      <c r="CA446" s="908">
        <f t="shared" si="513"/>
        <v>1.1299999999999999</v>
      </c>
      <c r="CB446" s="909"/>
      <c r="CC446" s="638">
        <f t="shared" si="514"/>
        <v>0</v>
      </c>
      <c r="CD446" s="638"/>
      <c r="CE446" s="638">
        <f t="shared" si="515"/>
        <v>0</v>
      </c>
      <c r="CF446" s="638"/>
      <c r="CG446" s="638">
        <f t="shared" si="516"/>
        <v>0</v>
      </c>
      <c r="CH446" s="638"/>
      <c r="CM446" s="627">
        <f t="shared" si="517"/>
        <v>0</v>
      </c>
      <c r="CN446" s="627"/>
    </row>
    <row r="447" spans="1:99" s="72" customFormat="1" ht="15" customHeight="1">
      <c r="A447" s="131"/>
      <c r="B447" s="15"/>
      <c r="C447" s="799"/>
      <c r="D447" s="800"/>
      <c r="E447" s="943"/>
      <c r="F447" s="150" t="s">
        <v>145</v>
      </c>
      <c r="G447" s="792" t="s">
        <v>202</v>
      </c>
      <c r="H447" s="793"/>
      <c r="I447" s="793"/>
      <c r="J447" s="793"/>
      <c r="K447" s="793"/>
      <c r="L447" s="794"/>
      <c r="M447" s="667"/>
      <c r="N447" s="668"/>
      <c r="O447" s="669"/>
      <c r="P447" s="667"/>
      <c r="Q447" s="668"/>
      <c r="R447" s="669"/>
      <c r="S447" s="667"/>
      <c r="T447" s="668"/>
      <c r="U447" s="669"/>
      <c r="V447" s="667"/>
      <c r="W447" s="668"/>
      <c r="X447" s="669"/>
      <c r="Y447" s="667"/>
      <c r="Z447" s="668"/>
      <c r="AA447" s="669"/>
      <c r="AB447" s="667"/>
      <c r="AC447" s="668"/>
      <c r="AD447" s="669"/>
      <c r="AE447" s="12"/>
      <c r="AF447" s="122"/>
      <c r="AH447" s="742">
        <f t="shared" si="495"/>
        <v>0</v>
      </c>
      <c r="AI447" s="641"/>
      <c r="AJ447" s="639">
        <f t="shared" si="496"/>
        <v>0</v>
      </c>
      <c r="AK447" s="641"/>
      <c r="AL447" s="627">
        <f t="shared" si="497"/>
        <v>0</v>
      </c>
      <c r="AM447" s="627"/>
      <c r="AN447" s="627">
        <f t="shared" si="498"/>
        <v>0</v>
      </c>
      <c r="AO447" s="627">
        <f t="shared" si="499"/>
        <v>0</v>
      </c>
      <c r="AP447" s="284"/>
      <c r="AQ447" s="896">
        <f t="shared" si="500"/>
        <v>0</v>
      </c>
      <c r="AR447" s="627"/>
      <c r="AS447" s="627">
        <f t="shared" si="501"/>
        <v>0</v>
      </c>
      <c r="AT447" s="627"/>
      <c r="AU447" s="627">
        <f t="shared" si="502"/>
        <v>0</v>
      </c>
      <c r="AV447" s="627"/>
      <c r="AW447" s="627">
        <f t="shared" si="503"/>
        <v>0</v>
      </c>
      <c r="AX447" s="639"/>
      <c r="AY447" s="284"/>
      <c r="AZ447" s="740">
        <f t="shared" si="504"/>
        <v>0</v>
      </c>
      <c r="BA447" s="741"/>
      <c r="BB447" s="738" t="str">
        <f>IF(AZ447=0,"",IF(SUM($AZ$434:AZ447)=1,BD447,IF($AZ$494&gt;SUM($AZ$434:AZ447),_xlfn.CONCAT(", ",BD447),IF($AZ$494=SUM($AZ$434:AZ447),_xlfn.CONCAT(" y ",BD447,".")))))</f>
        <v/>
      </c>
      <c r="BC447" s="739" t="str">
        <f>IF(BA447=0,"", IF(SUM($AN447:BA$519)=1,#REF!, IF($AQ$526&gt;SUM($AN447:BA$519),_xlfn.CONCAT(", ",#REF!), IF($AQ$526=SUM($AN447:BA$519),_xlfn.CONCAT(" y ",#REF!,".")))))</f>
        <v/>
      </c>
      <c r="BD447" s="639">
        <f t="shared" si="505"/>
        <v>1.1399999999999999</v>
      </c>
      <c r="BE447" s="641"/>
      <c r="BG447" s="638">
        <f t="shared" si="494"/>
        <v>1.1399999999999999</v>
      </c>
      <c r="BH447" s="638"/>
      <c r="BI447" s="655">
        <f>IF(CNGE_2026_M3_Secc1!$AH$128=CNGE_2026_M3_Secc1!$AJ$128,0,CNGE_2026_M3_Secc1!DC151)</f>
        <v>0</v>
      </c>
      <c r="BJ447" s="655"/>
      <c r="BL447" s="908">
        <f t="shared" si="506"/>
        <v>1.1399999999999999</v>
      </c>
      <c r="BM447" s="909"/>
      <c r="BN447" s="912">
        <f t="shared" si="507"/>
        <v>0</v>
      </c>
      <c r="BO447" s="638"/>
      <c r="BP447" s="912">
        <f t="shared" si="508"/>
        <v>0</v>
      </c>
      <c r="BQ447" s="638"/>
      <c r="BR447" s="912">
        <f t="shared" si="509"/>
        <v>0</v>
      </c>
      <c r="BS447" s="638"/>
      <c r="BT447" s="638">
        <f t="shared" si="510"/>
        <v>0</v>
      </c>
      <c r="BU447" s="638"/>
      <c r="BV447" s="638">
        <f t="shared" si="511"/>
        <v>0</v>
      </c>
      <c r="BW447" s="638"/>
      <c r="BX447" s="638">
        <f t="shared" si="512"/>
        <v>0</v>
      </c>
      <c r="BY447" s="638"/>
      <c r="CA447" s="908">
        <f t="shared" si="513"/>
        <v>1.1399999999999999</v>
      </c>
      <c r="CB447" s="909"/>
      <c r="CC447" s="638">
        <f t="shared" si="514"/>
        <v>0</v>
      </c>
      <c r="CD447" s="638"/>
      <c r="CE447" s="638">
        <f t="shared" si="515"/>
        <v>0</v>
      </c>
      <c r="CF447" s="638"/>
      <c r="CG447" s="638">
        <f t="shared" si="516"/>
        <v>0</v>
      </c>
      <c r="CH447" s="638"/>
      <c r="CM447" s="627">
        <f t="shared" si="517"/>
        <v>0</v>
      </c>
      <c r="CN447" s="627"/>
    </row>
    <row r="448" spans="1:99" s="72" customFormat="1" ht="15" customHeight="1">
      <c r="A448" s="131"/>
      <c r="B448" s="15"/>
      <c r="C448" s="799"/>
      <c r="D448" s="800"/>
      <c r="E448" s="943"/>
      <c r="F448" s="150" t="s">
        <v>146</v>
      </c>
      <c r="G448" s="792" t="s">
        <v>204</v>
      </c>
      <c r="H448" s="793"/>
      <c r="I448" s="793"/>
      <c r="J448" s="793"/>
      <c r="K448" s="793"/>
      <c r="L448" s="794"/>
      <c r="M448" s="667"/>
      <c r="N448" s="668"/>
      <c r="O448" s="669"/>
      <c r="P448" s="667"/>
      <c r="Q448" s="668"/>
      <c r="R448" s="669"/>
      <c r="S448" s="667"/>
      <c r="T448" s="668"/>
      <c r="U448" s="669"/>
      <c r="V448" s="667"/>
      <c r="W448" s="668"/>
      <c r="X448" s="669"/>
      <c r="Y448" s="667"/>
      <c r="Z448" s="668"/>
      <c r="AA448" s="669"/>
      <c r="AB448" s="667"/>
      <c r="AC448" s="668"/>
      <c r="AD448" s="669"/>
      <c r="AE448" s="12"/>
      <c r="AF448" s="122"/>
      <c r="AH448" s="742">
        <f t="shared" si="495"/>
        <v>0</v>
      </c>
      <c r="AI448" s="641"/>
      <c r="AJ448" s="639">
        <f t="shared" si="496"/>
        <v>0</v>
      </c>
      <c r="AK448" s="641"/>
      <c r="AL448" s="627">
        <f t="shared" si="497"/>
        <v>0</v>
      </c>
      <c r="AM448" s="627"/>
      <c r="AN448" s="627">
        <f t="shared" si="498"/>
        <v>0</v>
      </c>
      <c r="AO448" s="627">
        <f t="shared" si="499"/>
        <v>0</v>
      </c>
      <c r="AP448" s="284"/>
      <c r="AQ448" s="896">
        <f t="shared" si="500"/>
        <v>0</v>
      </c>
      <c r="AR448" s="627"/>
      <c r="AS448" s="627">
        <f t="shared" si="501"/>
        <v>0</v>
      </c>
      <c r="AT448" s="627"/>
      <c r="AU448" s="627">
        <f t="shared" si="502"/>
        <v>0</v>
      </c>
      <c r="AV448" s="627"/>
      <c r="AW448" s="627">
        <f t="shared" si="503"/>
        <v>0</v>
      </c>
      <c r="AX448" s="639"/>
      <c r="AY448" s="284"/>
      <c r="AZ448" s="740">
        <f t="shared" si="504"/>
        <v>0</v>
      </c>
      <c r="BA448" s="741"/>
      <c r="BB448" s="738" t="str">
        <f>IF(AZ448=0,"",IF(SUM($AZ$434:AZ448)=1,BD448,IF($AZ$494&gt;SUM($AZ$434:AZ448),_xlfn.CONCAT(", ",BD448),IF($AZ$494=SUM($AZ$434:AZ448),_xlfn.CONCAT(" y ",BD448,".")))))</f>
        <v/>
      </c>
      <c r="BC448" s="739" t="str">
        <f>IF(BA448=0,"", IF(SUM($AN448:BA$519)=1,#REF!, IF($AQ$526&gt;SUM($AN448:BA$519),_xlfn.CONCAT(", ",#REF!), IF($AQ$526=SUM($AN448:BA$519),_xlfn.CONCAT(" y ",#REF!,".")))))</f>
        <v/>
      </c>
      <c r="BD448" s="639">
        <f t="shared" si="505"/>
        <v>1.1499999999999999</v>
      </c>
      <c r="BE448" s="641"/>
      <c r="BG448" s="638">
        <f t="shared" si="494"/>
        <v>1.1499999999999999</v>
      </c>
      <c r="BH448" s="638"/>
      <c r="BI448" s="655">
        <f>IF(CNGE_2026_M3_Secc1!$AH$128=CNGE_2026_M3_Secc1!$AJ$128,0,CNGE_2026_M3_Secc1!DC152)</f>
        <v>0</v>
      </c>
      <c r="BJ448" s="655"/>
      <c r="BL448" s="908">
        <f t="shared" si="506"/>
        <v>1.1499999999999999</v>
      </c>
      <c r="BM448" s="909"/>
      <c r="BN448" s="912">
        <f t="shared" si="507"/>
        <v>0</v>
      </c>
      <c r="BO448" s="638"/>
      <c r="BP448" s="912">
        <f t="shared" si="508"/>
        <v>0</v>
      </c>
      <c r="BQ448" s="638"/>
      <c r="BR448" s="912">
        <f t="shared" si="509"/>
        <v>0</v>
      </c>
      <c r="BS448" s="638"/>
      <c r="BT448" s="638">
        <f t="shared" si="510"/>
        <v>0</v>
      </c>
      <c r="BU448" s="638"/>
      <c r="BV448" s="638">
        <f t="shared" si="511"/>
        <v>0</v>
      </c>
      <c r="BW448" s="638"/>
      <c r="BX448" s="638">
        <f t="shared" si="512"/>
        <v>0</v>
      </c>
      <c r="BY448" s="638"/>
      <c r="CA448" s="908">
        <f t="shared" si="513"/>
        <v>1.1499999999999999</v>
      </c>
      <c r="CB448" s="909"/>
      <c r="CC448" s="638">
        <f t="shared" si="514"/>
        <v>0</v>
      </c>
      <c r="CD448" s="638"/>
      <c r="CE448" s="638">
        <f t="shared" si="515"/>
        <v>0</v>
      </c>
      <c r="CF448" s="638"/>
      <c r="CG448" s="638">
        <f t="shared" si="516"/>
        <v>0</v>
      </c>
      <c r="CH448" s="638"/>
      <c r="CM448" s="627">
        <f t="shared" si="517"/>
        <v>0</v>
      </c>
      <c r="CN448" s="627"/>
    </row>
    <row r="449" spans="1:92" s="72" customFormat="1" ht="15" customHeight="1">
      <c r="A449" s="131"/>
      <c r="B449" s="15"/>
      <c r="C449" s="799"/>
      <c r="D449" s="800"/>
      <c r="E449" s="943"/>
      <c r="F449" s="150" t="s">
        <v>147</v>
      </c>
      <c r="G449" s="792" t="s">
        <v>206</v>
      </c>
      <c r="H449" s="793"/>
      <c r="I449" s="793"/>
      <c r="J449" s="793"/>
      <c r="K449" s="793"/>
      <c r="L449" s="794"/>
      <c r="M449" s="667"/>
      <c r="N449" s="668"/>
      <c r="O449" s="669"/>
      <c r="P449" s="667"/>
      <c r="Q449" s="668"/>
      <c r="R449" s="669"/>
      <c r="S449" s="667"/>
      <c r="T449" s="668"/>
      <c r="U449" s="669"/>
      <c r="V449" s="667"/>
      <c r="W449" s="668"/>
      <c r="X449" s="669"/>
      <c r="Y449" s="667"/>
      <c r="Z449" s="668"/>
      <c r="AA449" s="669"/>
      <c r="AB449" s="667"/>
      <c r="AC449" s="668"/>
      <c r="AD449" s="669"/>
      <c r="AE449" s="12"/>
      <c r="AF449" s="122"/>
      <c r="AH449" s="742">
        <f t="shared" si="495"/>
        <v>0</v>
      </c>
      <c r="AI449" s="641"/>
      <c r="AJ449" s="639">
        <f t="shared" si="496"/>
        <v>0</v>
      </c>
      <c r="AK449" s="641"/>
      <c r="AL449" s="627">
        <f t="shared" si="497"/>
        <v>0</v>
      </c>
      <c r="AM449" s="627"/>
      <c r="AN449" s="627">
        <f t="shared" si="498"/>
        <v>0</v>
      </c>
      <c r="AO449" s="627">
        <f t="shared" si="499"/>
        <v>0</v>
      </c>
      <c r="AP449" s="284"/>
      <c r="AQ449" s="896">
        <f t="shared" si="500"/>
        <v>0</v>
      </c>
      <c r="AR449" s="627"/>
      <c r="AS449" s="627">
        <f t="shared" si="501"/>
        <v>0</v>
      </c>
      <c r="AT449" s="627"/>
      <c r="AU449" s="627">
        <f t="shared" si="502"/>
        <v>0</v>
      </c>
      <c r="AV449" s="627"/>
      <c r="AW449" s="627">
        <f t="shared" si="503"/>
        <v>0</v>
      </c>
      <c r="AX449" s="639"/>
      <c r="AY449" s="284"/>
      <c r="AZ449" s="740">
        <f t="shared" si="504"/>
        <v>0</v>
      </c>
      <c r="BA449" s="741"/>
      <c r="BB449" s="738" t="str">
        <f>IF(AZ449=0,"",IF(SUM($AZ$434:AZ449)=1,BD449,IF($AZ$494&gt;SUM($AZ$434:AZ449),_xlfn.CONCAT(", ",BD449),IF($AZ$494=SUM($AZ$434:AZ449),_xlfn.CONCAT(" y ",BD449,".")))))</f>
        <v/>
      </c>
      <c r="BC449" s="739" t="str">
        <f>IF(BA449=0,"", IF(SUM($AN449:BA$519)=1,#REF!, IF($AQ$526&gt;SUM($AN449:BA$519),_xlfn.CONCAT(", ",#REF!), IF($AQ$526=SUM($AN449:BA$519),_xlfn.CONCAT(" y ",#REF!,".")))))</f>
        <v/>
      </c>
      <c r="BD449" s="639">
        <f t="shared" si="505"/>
        <v>1.1599999999999999</v>
      </c>
      <c r="BE449" s="641"/>
      <c r="BG449" s="638">
        <f t="shared" si="494"/>
        <v>1.1599999999999999</v>
      </c>
      <c r="BH449" s="638"/>
      <c r="BI449" s="655">
        <f>IF(CNGE_2026_M3_Secc1!$AH$128=CNGE_2026_M3_Secc1!$AJ$128,0,CNGE_2026_M3_Secc1!DC153)</f>
        <v>0</v>
      </c>
      <c r="BJ449" s="655"/>
      <c r="BL449" s="908">
        <f t="shared" si="506"/>
        <v>1.1599999999999999</v>
      </c>
      <c r="BM449" s="909"/>
      <c r="BN449" s="912">
        <f t="shared" si="507"/>
        <v>0</v>
      </c>
      <c r="BO449" s="638"/>
      <c r="BP449" s="912">
        <f t="shared" si="508"/>
        <v>0</v>
      </c>
      <c r="BQ449" s="638"/>
      <c r="BR449" s="912">
        <f t="shared" si="509"/>
        <v>0</v>
      </c>
      <c r="BS449" s="638"/>
      <c r="BT449" s="638">
        <f t="shared" si="510"/>
        <v>0</v>
      </c>
      <c r="BU449" s="638"/>
      <c r="BV449" s="638">
        <f t="shared" si="511"/>
        <v>0</v>
      </c>
      <c r="BW449" s="638"/>
      <c r="BX449" s="638">
        <f t="shared" si="512"/>
        <v>0</v>
      </c>
      <c r="BY449" s="638"/>
      <c r="CA449" s="908">
        <f t="shared" si="513"/>
        <v>1.1599999999999999</v>
      </c>
      <c r="CB449" s="909"/>
      <c r="CC449" s="638">
        <f t="shared" si="514"/>
        <v>0</v>
      </c>
      <c r="CD449" s="638"/>
      <c r="CE449" s="638">
        <f t="shared" si="515"/>
        <v>0</v>
      </c>
      <c r="CF449" s="638"/>
      <c r="CG449" s="638">
        <f t="shared" si="516"/>
        <v>0</v>
      </c>
      <c r="CH449" s="638"/>
      <c r="CM449" s="627">
        <f t="shared" si="517"/>
        <v>0</v>
      </c>
      <c r="CN449" s="627"/>
    </row>
    <row r="450" spans="1:92" s="72" customFormat="1" ht="15" customHeight="1">
      <c r="A450" s="131"/>
      <c r="B450" s="15"/>
      <c r="C450" s="799"/>
      <c r="D450" s="800"/>
      <c r="E450" s="943"/>
      <c r="F450" s="150" t="s">
        <v>148</v>
      </c>
      <c r="G450" s="792" t="s">
        <v>659</v>
      </c>
      <c r="H450" s="793"/>
      <c r="I450" s="793"/>
      <c r="J450" s="793"/>
      <c r="K450" s="793"/>
      <c r="L450" s="794"/>
      <c r="M450" s="667"/>
      <c r="N450" s="668"/>
      <c r="O450" s="669"/>
      <c r="P450" s="667"/>
      <c r="Q450" s="668"/>
      <c r="R450" s="669"/>
      <c r="S450" s="667"/>
      <c r="T450" s="668"/>
      <c r="U450" s="669"/>
      <c r="V450" s="667"/>
      <c r="W450" s="668"/>
      <c r="X450" s="669"/>
      <c r="Y450" s="667"/>
      <c r="Z450" s="668"/>
      <c r="AA450" s="669"/>
      <c r="AB450" s="667"/>
      <c r="AC450" s="668"/>
      <c r="AD450" s="669"/>
      <c r="AE450" s="12"/>
      <c r="AF450" s="122"/>
      <c r="AH450" s="742">
        <f t="shared" si="495"/>
        <v>0</v>
      </c>
      <c r="AI450" s="641"/>
      <c r="AJ450" s="639">
        <f t="shared" si="496"/>
        <v>0</v>
      </c>
      <c r="AK450" s="641"/>
      <c r="AL450" s="627">
        <f t="shared" si="497"/>
        <v>0</v>
      </c>
      <c r="AM450" s="627"/>
      <c r="AN450" s="627">
        <f t="shared" si="498"/>
        <v>0</v>
      </c>
      <c r="AO450" s="627">
        <f t="shared" si="499"/>
        <v>0</v>
      </c>
      <c r="AP450" s="284"/>
      <c r="AQ450" s="896">
        <f t="shared" si="500"/>
        <v>0</v>
      </c>
      <c r="AR450" s="627"/>
      <c r="AS450" s="627">
        <f t="shared" si="501"/>
        <v>0</v>
      </c>
      <c r="AT450" s="627"/>
      <c r="AU450" s="627">
        <f t="shared" si="502"/>
        <v>0</v>
      </c>
      <c r="AV450" s="627"/>
      <c r="AW450" s="627">
        <f t="shared" si="503"/>
        <v>0</v>
      </c>
      <c r="AX450" s="639"/>
      <c r="AY450" s="284"/>
      <c r="AZ450" s="740">
        <f t="shared" si="504"/>
        <v>0</v>
      </c>
      <c r="BA450" s="741"/>
      <c r="BB450" s="738" t="str">
        <f>IF(AZ450=0,"",IF(SUM($AZ$434:AZ450)=1,BD450,IF($AZ$494&gt;SUM($AZ$434:AZ450),_xlfn.CONCAT(", ",BD450),IF($AZ$494=SUM($AZ$434:AZ450),_xlfn.CONCAT(" y ",BD450,".")))))</f>
        <v/>
      </c>
      <c r="BC450" s="739" t="str">
        <f>IF(BA450=0,"", IF(SUM($AN450:BA$519)=1,#REF!, IF($AQ$526&gt;SUM($AN450:BA$519),_xlfn.CONCAT(", ",#REF!), IF($AQ$526=SUM($AN450:BA$519),_xlfn.CONCAT(" y ",#REF!,".")))))</f>
        <v/>
      </c>
      <c r="BD450" s="639">
        <f t="shared" si="505"/>
        <v>1.17</v>
      </c>
      <c r="BE450" s="641"/>
      <c r="BG450" s="638">
        <f t="shared" si="494"/>
        <v>1.17</v>
      </c>
      <c r="BH450" s="638"/>
      <c r="BI450" s="655">
        <f>IF(CNGE_2026_M3_Secc1!$AH$128=CNGE_2026_M3_Secc1!$AJ$128,0,CNGE_2026_M3_Secc1!DC154)</f>
        <v>0</v>
      </c>
      <c r="BJ450" s="655"/>
      <c r="BL450" s="908">
        <f t="shared" si="506"/>
        <v>1.17</v>
      </c>
      <c r="BM450" s="909"/>
      <c r="BN450" s="912">
        <f t="shared" si="507"/>
        <v>0</v>
      </c>
      <c r="BO450" s="638"/>
      <c r="BP450" s="912">
        <f t="shared" si="508"/>
        <v>0</v>
      </c>
      <c r="BQ450" s="638"/>
      <c r="BR450" s="912">
        <f t="shared" si="509"/>
        <v>0</v>
      </c>
      <c r="BS450" s="638"/>
      <c r="BT450" s="638">
        <f t="shared" si="510"/>
        <v>0</v>
      </c>
      <c r="BU450" s="638"/>
      <c r="BV450" s="638">
        <f t="shared" si="511"/>
        <v>0</v>
      </c>
      <c r="BW450" s="638"/>
      <c r="BX450" s="638">
        <f t="shared" si="512"/>
        <v>0</v>
      </c>
      <c r="BY450" s="638"/>
      <c r="CA450" s="908">
        <f t="shared" si="513"/>
        <v>1.17</v>
      </c>
      <c r="CB450" s="909"/>
      <c r="CC450" s="638">
        <f t="shared" si="514"/>
        <v>0</v>
      </c>
      <c r="CD450" s="638"/>
      <c r="CE450" s="638">
        <f t="shared" si="515"/>
        <v>0</v>
      </c>
      <c r="CF450" s="638"/>
      <c r="CG450" s="638">
        <f t="shared" si="516"/>
        <v>0</v>
      </c>
      <c r="CH450" s="638"/>
      <c r="CM450" s="627">
        <f t="shared" si="517"/>
        <v>0</v>
      </c>
      <c r="CN450" s="627"/>
    </row>
    <row r="451" spans="1:92" s="72" customFormat="1" ht="24" customHeight="1">
      <c r="A451" s="131"/>
      <c r="B451" s="15"/>
      <c r="C451" s="799"/>
      <c r="D451" s="800"/>
      <c r="E451" s="943"/>
      <c r="F451" s="150" t="s">
        <v>657</v>
      </c>
      <c r="G451" s="792" t="s">
        <v>680</v>
      </c>
      <c r="H451" s="793"/>
      <c r="I451" s="793"/>
      <c r="J451" s="793"/>
      <c r="K451" s="793"/>
      <c r="L451" s="794"/>
      <c r="M451" s="667"/>
      <c r="N451" s="668"/>
      <c r="O451" s="669"/>
      <c r="P451" s="667"/>
      <c r="Q451" s="668"/>
      <c r="R451" s="669"/>
      <c r="S451" s="667"/>
      <c r="T451" s="668"/>
      <c r="U451" s="669"/>
      <c r="V451" s="667"/>
      <c r="W451" s="668"/>
      <c r="X451" s="669"/>
      <c r="Y451" s="667"/>
      <c r="Z451" s="668"/>
      <c r="AA451" s="669"/>
      <c r="AB451" s="667"/>
      <c r="AC451" s="668"/>
      <c r="AD451" s="669"/>
      <c r="AE451" s="12"/>
      <c r="AF451" s="122"/>
      <c r="AH451" s="742">
        <f t="shared" si="495"/>
        <v>0</v>
      </c>
      <c r="AI451" s="641"/>
      <c r="AJ451" s="639">
        <f t="shared" si="496"/>
        <v>0</v>
      </c>
      <c r="AK451" s="641"/>
      <c r="AL451" s="627">
        <f t="shared" si="497"/>
        <v>0</v>
      </c>
      <c r="AM451" s="627"/>
      <c r="AN451" s="627">
        <f t="shared" si="498"/>
        <v>0</v>
      </c>
      <c r="AO451" s="627">
        <f t="shared" si="499"/>
        <v>0</v>
      </c>
      <c r="AP451" s="284"/>
      <c r="AQ451" s="896">
        <f t="shared" si="500"/>
        <v>0</v>
      </c>
      <c r="AR451" s="627"/>
      <c r="AS451" s="627">
        <f t="shared" si="501"/>
        <v>0</v>
      </c>
      <c r="AT451" s="627"/>
      <c r="AU451" s="627">
        <f t="shared" si="502"/>
        <v>0</v>
      </c>
      <c r="AV451" s="627"/>
      <c r="AW451" s="627">
        <f t="shared" si="503"/>
        <v>0</v>
      </c>
      <c r="AX451" s="639"/>
      <c r="AY451" s="284"/>
      <c r="AZ451" s="740">
        <f t="shared" si="504"/>
        <v>0</v>
      </c>
      <c r="BA451" s="741"/>
      <c r="BB451" s="738" t="str">
        <f>IF(AZ451=0,"",IF(SUM($AZ$434:AZ451)=1,BD451,IF($AZ$494&gt;SUM($AZ$434:AZ451),_xlfn.CONCAT(", ",BD451),IF($AZ$494=SUM($AZ$434:AZ451),_xlfn.CONCAT(" y ",BD451,".")))))</f>
        <v/>
      </c>
      <c r="BC451" s="739" t="str">
        <f>IF(BA451=0,"", IF(SUM($AN451:BA$519)=1,#REF!, IF($AQ$526&gt;SUM($AN451:BA$519),_xlfn.CONCAT(", ",#REF!), IF($AQ$526=SUM($AN451:BA$519),_xlfn.CONCAT(" y ",#REF!,".")))))</f>
        <v/>
      </c>
      <c r="BD451" s="639">
        <f t="shared" si="505"/>
        <v>1.18</v>
      </c>
      <c r="BE451" s="641"/>
      <c r="BG451" s="638">
        <f t="shared" si="494"/>
        <v>1.18</v>
      </c>
      <c r="BH451" s="638"/>
      <c r="BI451" s="655">
        <f>IF(CNGE_2026_M3_Secc1!$AH$128=CNGE_2026_M3_Secc1!$AJ$128,0,CNGE_2026_M3_Secc1!DC155)</f>
        <v>0</v>
      </c>
      <c r="BJ451" s="655"/>
      <c r="BL451" s="908">
        <f t="shared" si="506"/>
        <v>1.18</v>
      </c>
      <c r="BM451" s="909"/>
      <c r="BN451" s="912">
        <f t="shared" si="507"/>
        <v>0</v>
      </c>
      <c r="BO451" s="638"/>
      <c r="BP451" s="912">
        <f t="shared" si="508"/>
        <v>0</v>
      </c>
      <c r="BQ451" s="638"/>
      <c r="BR451" s="912">
        <f t="shared" si="509"/>
        <v>0</v>
      </c>
      <c r="BS451" s="638"/>
      <c r="BT451" s="638">
        <f t="shared" si="510"/>
        <v>0</v>
      </c>
      <c r="BU451" s="638"/>
      <c r="BV451" s="638">
        <f t="shared" si="511"/>
        <v>0</v>
      </c>
      <c r="BW451" s="638"/>
      <c r="BX451" s="638">
        <f t="shared" si="512"/>
        <v>0</v>
      </c>
      <c r="BY451" s="638"/>
      <c r="CA451" s="908">
        <f t="shared" si="513"/>
        <v>1.18</v>
      </c>
      <c r="CB451" s="909"/>
      <c r="CC451" s="638">
        <f t="shared" si="514"/>
        <v>0</v>
      </c>
      <c r="CD451" s="638"/>
      <c r="CE451" s="638">
        <f t="shared" si="515"/>
        <v>0</v>
      </c>
      <c r="CF451" s="638"/>
      <c r="CG451" s="638">
        <f t="shared" si="516"/>
        <v>0</v>
      </c>
      <c r="CH451" s="638"/>
      <c r="CM451" s="627">
        <f t="shared" si="517"/>
        <v>0</v>
      </c>
      <c r="CN451" s="627"/>
    </row>
    <row r="452" spans="1:92" s="72" customFormat="1" ht="15" customHeight="1">
      <c r="A452" s="131"/>
      <c r="B452" s="15"/>
      <c r="C452" s="799"/>
      <c r="D452" s="800"/>
      <c r="E452" s="943"/>
      <c r="F452" s="150" t="s">
        <v>658</v>
      </c>
      <c r="G452" s="792" t="s">
        <v>880</v>
      </c>
      <c r="H452" s="793"/>
      <c r="I452" s="793"/>
      <c r="J452" s="793"/>
      <c r="K452" s="793"/>
      <c r="L452" s="794"/>
      <c r="M452" s="667"/>
      <c r="N452" s="668"/>
      <c r="O452" s="669"/>
      <c r="P452" s="667"/>
      <c r="Q452" s="668"/>
      <c r="R452" s="669"/>
      <c r="S452" s="667"/>
      <c r="T452" s="668"/>
      <c r="U452" s="669"/>
      <c r="V452" s="667"/>
      <c r="W452" s="668"/>
      <c r="X452" s="669"/>
      <c r="Y452" s="667"/>
      <c r="Z452" s="668"/>
      <c r="AA452" s="669"/>
      <c r="AB452" s="667"/>
      <c r="AC452" s="668"/>
      <c r="AD452" s="669"/>
      <c r="AE452" s="12"/>
      <c r="AF452" s="122"/>
      <c r="AH452" s="742">
        <f t="shared" si="495"/>
        <v>0</v>
      </c>
      <c r="AI452" s="641"/>
      <c r="AJ452" s="639">
        <f t="shared" si="496"/>
        <v>0</v>
      </c>
      <c r="AK452" s="641"/>
      <c r="AL452" s="627">
        <f t="shared" si="497"/>
        <v>0</v>
      </c>
      <c r="AM452" s="627"/>
      <c r="AN452" s="627">
        <f t="shared" si="498"/>
        <v>0</v>
      </c>
      <c r="AO452" s="627">
        <f t="shared" si="499"/>
        <v>0</v>
      </c>
      <c r="AP452" s="284"/>
      <c r="AQ452" s="896">
        <f t="shared" si="500"/>
        <v>0</v>
      </c>
      <c r="AR452" s="627"/>
      <c r="AS452" s="627">
        <f t="shared" si="501"/>
        <v>0</v>
      </c>
      <c r="AT452" s="627"/>
      <c r="AU452" s="627">
        <f t="shared" si="502"/>
        <v>0</v>
      </c>
      <c r="AV452" s="627"/>
      <c r="AW452" s="627">
        <f t="shared" si="503"/>
        <v>0</v>
      </c>
      <c r="AX452" s="639"/>
      <c r="AY452" s="284"/>
      <c r="AZ452" s="740">
        <f t="shared" si="504"/>
        <v>0</v>
      </c>
      <c r="BA452" s="741"/>
      <c r="BB452" s="738" t="str">
        <f>IF(AZ452=0,"",IF(SUM($AZ$434:AZ452)=1,BD452,IF($AZ$494&gt;SUM($AZ$434:AZ452),_xlfn.CONCAT(", ",BD452),IF($AZ$494=SUM($AZ$434:AZ452),_xlfn.CONCAT(" y ",BD452,".")))))</f>
        <v/>
      </c>
      <c r="BC452" s="739" t="str">
        <f>IF(BA452=0,"", IF(SUM($AN452:BA$519)=1,#REF!, IF($AQ$526&gt;SUM($AN452:BA$519),_xlfn.CONCAT(", ",#REF!), IF($AQ$526=SUM($AN452:BA$519),_xlfn.CONCAT(" y ",#REF!,".")))))</f>
        <v/>
      </c>
      <c r="BD452" s="639">
        <f t="shared" si="505"/>
        <v>1.19</v>
      </c>
      <c r="BE452" s="641"/>
      <c r="BG452" s="638">
        <f t="shared" si="494"/>
        <v>1.19</v>
      </c>
      <c r="BH452" s="638"/>
      <c r="BI452" s="655">
        <f>IF(CNGE_2026_M3_Secc1!$AH$128=CNGE_2026_M3_Secc1!$AJ$128,0,CNGE_2026_M3_Secc1!DC156)</f>
        <v>0</v>
      </c>
      <c r="BJ452" s="655"/>
      <c r="BL452" s="908">
        <f t="shared" si="506"/>
        <v>1.19</v>
      </c>
      <c r="BM452" s="909"/>
      <c r="BN452" s="912">
        <f t="shared" si="507"/>
        <v>0</v>
      </c>
      <c r="BO452" s="638"/>
      <c r="BP452" s="912">
        <f t="shared" si="508"/>
        <v>0</v>
      </c>
      <c r="BQ452" s="638"/>
      <c r="BR452" s="912">
        <f t="shared" si="509"/>
        <v>0</v>
      </c>
      <c r="BS452" s="638"/>
      <c r="BT452" s="638">
        <f t="shared" si="510"/>
        <v>0</v>
      </c>
      <c r="BU452" s="638"/>
      <c r="BV452" s="638">
        <f t="shared" si="511"/>
        <v>0</v>
      </c>
      <c r="BW452" s="638"/>
      <c r="BX452" s="638">
        <f t="shared" si="512"/>
        <v>0</v>
      </c>
      <c r="BY452" s="638"/>
      <c r="CA452" s="908">
        <f t="shared" si="513"/>
        <v>1.19</v>
      </c>
      <c r="CB452" s="909"/>
      <c r="CC452" s="638">
        <f t="shared" si="514"/>
        <v>0</v>
      </c>
      <c r="CD452" s="638"/>
      <c r="CE452" s="638">
        <f t="shared" si="515"/>
        <v>0</v>
      </c>
      <c r="CF452" s="638"/>
      <c r="CG452" s="638">
        <f t="shared" si="516"/>
        <v>0</v>
      </c>
      <c r="CH452" s="638"/>
      <c r="CM452" s="627">
        <f t="shared" si="517"/>
        <v>0</v>
      </c>
      <c r="CN452" s="627"/>
    </row>
    <row r="453" spans="1:92" s="72" customFormat="1" ht="15" customHeight="1">
      <c r="A453" s="131"/>
      <c r="B453" s="15"/>
      <c r="C453" s="799"/>
      <c r="D453" s="800"/>
      <c r="E453" s="943"/>
      <c r="F453" s="150" t="s">
        <v>878</v>
      </c>
      <c r="G453" s="792" t="s">
        <v>881</v>
      </c>
      <c r="H453" s="793"/>
      <c r="I453" s="793"/>
      <c r="J453" s="793"/>
      <c r="K453" s="793"/>
      <c r="L453" s="794"/>
      <c r="M453" s="667"/>
      <c r="N453" s="668"/>
      <c r="O453" s="669"/>
      <c r="P453" s="667"/>
      <c r="Q453" s="668"/>
      <c r="R453" s="669"/>
      <c r="S453" s="667"/>
      <c r="T453" s="668"/>
      <c r="U453" s="669"/>
      <c r="V453" s="667"/>
      <c r="W453" s="668"/>
      <c r="X453" s="669"/>
      <c r="Y453" s="667"/>
      <c r="Z453" s="668"/>
      <c r="AA453" s="669"/>
      <c r="AB453" s="667"/>
      <c r="AC453" s="668"/>
      <c r="AD453" s="669"/>
      <c r="AE453" s="12"/>
      <c r="AF453" s="122"/>
      <c r="AH453" s="742">
        <f t="shared" si="495"/>
        <v>0</v>
      </c>
      <c r="AI453" s="641"/>
      <c r="AJ453" s="639">
        <f t="shared" si="496"/>
        <v>0</v>
      </c>
      <c r="AK453" s="641"/>
      <c r="AL453" s="627">
        <f t="shared" si="497"/>
        <v>0</v>
      </c>
      <c r="AM453" s="627"/>
      <c r="AN453" s="627">
        <f t="shared" si="498"/>
        <v>0</v>
      </c>
      <c r="AO453" s="627">
        <f t="shared" si="499"/>
        <v>0</v>
      </c>
      <c r="AP453" s="284"/>
      <c r="AQ453" s="896">
        <f t="shared" si="500"/>
        <v>0</v>
      </c>
      <c r="AR453" s="627"/>
      <c r="AS453" s="627">
        <f t="shared" si="501"/>
        <v>0</v>
      </c>
      <c r="AT453" s="627"/>
      <c r="AU453" s="627">
        <f t="shared" si="502"/>
        <v>0</v>
      </c>
      <c r="AV453" s="627"/>
      <c r="AW453" s="627">
        <f t="shared" si="503"/>
        <v>0</v>
      </c>
      <c r="AX453" s="639"/>
      <c r="AY453" s="284"/>
      <c r="AZ453" s="740">
        <f t="shared" si="504"/>
        <v>0</v>
      </c>
      <c r="BA453" s="741"/>
      <c r="BB453" s="738" t="str">
        <f>IF(AZ453=0,"",IF(SUM($AZ$434:AZ453)=1,BD453,IF($AZ$494&gt;SUM($AZ$434:AZ453),_xlfn.CONCAT(", ",BD453),IF($AZ$494=SUM($AZ$434:AZ453),_xlfn.CONCAT(" y ",BD453,".")))))</f>
        <v/>
      </c>
      <c r="BC453" s="739" t="str">
        <f>IF(BA453=0,"", IF(SUM($AN453:BA$519)=1,#REF!, IF($AQ$526&gt;SUM($AN453:BA$519),_xlfn.CONCAT(", ",#REF!), IF($AQ$526=SUM($AN453:BA$519),_xlfn.CONCAT(" y ",#REF!,".")))))</f>
        <v/>
      </c>
      <c r="BD453" s="639">
        <f t="shared" si="505"/>
        <v>1.2</v>
      </c>
      <c r="BE453" s="641"/>
      <c r="BG453" s="638">
        <f t="shared" si="494"/>
        <v>1.2</v>
      </c>
      <c r="BH453" s="638"/>
      <c r="BI453" s="655">
        <f>IF(CNGE_2026_M3_Secc1!$AH$128=CNGE_2026_M3_Secc1!$AJ$128,0,CNGE_2026_M3_Secc1!DC157)</f>
        <v>0</v>
      </c>
      <c r="BJ453" s="655"/>
      <c r="BL453" s="908">
        <f t="shared" si="506"/>
        <v>1.2</v>
      </c>
      <c r="BM453" s="909"/>
      <c r="BN453" s="912">
        <f t="shared" si="507"/>
        <v>0</v>
      </c>
      <c r="BO453" s="638"/>
      <c r="BP453" s="912">
        <f t="shared" si="508"/>
        <v>0</v>
      </c>
      <c r="BQ453" s="638"/>
      <c r="BR453" s="912">
        <f t="shared" si="509"/>
        <v>0</v>
      </c>
      <c r="BS453" s="638"/>
      <c r="BT453" s="638">
        <f t="shared" si="510"/>
        <v>0</v>
      </c>
      <c r="BU453" s="638"/>
      <c r="BV453" s="638">
        <f t="shared" si="511"/>
        <v>0</v>
      </c>
      <c r="BW453" s="638"/>
      <c r="BX453" s="638">
        <f t="shared" si="512"/>
        <v>0</v>
      </c>
      <c r="BY453" s="638"/>
      <c r="CA453" s="908">
        <f t="shared" si="513"/>
        <v>1.2</v>
      </c>
      <c r="CB453" s="909"/>
      <c r="CC453" s="638">
        <f t="shared" si="514"/>
        <v>0</v>
      </c>
      <c r="CD453" s="638"/>
      <c r="CE453" s="638">
        <f t="shared" si="515"/>
        <v>0</v>
      </c>
      <c r="CF453" s="638"/>
      <c r="CG453" s="638">
        <f t="shared" si="516"/>
        <v>0</v>
      </c>
      <c r="CH453" s="638"/>
      <c r="CM453" s="627">
        <f t="shared" si="517"/>
        <v>0</v>
      </c>
      <c r="CN453" s="627"/>
    </row>
    <row r="454" spans="1:92" s="72" customFormat="1" ht="15" customHeight="1">
      <c r="A454" s="131"/>
      <c r="B454" s="15"/>
      <c r="C454" s="801"/>
      <c r="D454" s="802"/>
      <c r="E454" s="944"/>
      <c r="F454" s="150" t="s">
        <v>879</v>
      </c>
      <c r="G454" s="792" t="s">
        <v>256</v>
      </c>
      <c r="H454" s="793"/>
      <c r="I454" s="793"/>
      <c r="J454" s="793"/>
      <c r="K454" s="793"/>
      <c r="L454" s="794"/>
      <c r="M454" s="667"/>
      <c r="N454" s="668"/>
      <c r="O454" s="669"/>
      <c r="P454" s="667"/>
      <c r="Q454" s="668"/>
      <c r="R454" s="669"/>
      <c r="S454" s="667"/>
      <c r="T454" s="668"/>
      <c r="U454" s="669"/>
      <c r="V454" s="667"/>
      <c r="W454" s="668"/>
      <c r="X454" s="669"/>
      <c r="Y454" s="667"/>
      <c r="Z454" s="668"/>
      <c r="AA454" s="669"/>
      <c r="AB454" s="667"/>
      <c r="AC454" s="668"/>
      <c r="AD454" s="669"/>
      <c r="AE454" s="12"/>
      <c r="AF454" s="122"/>
      <c r="AH454" s="742">
        <f t="shared" si="495"/>
        <v>0</v>
      </c>
      <c r="AI454" s="641"/>
      <c r="AJ454" s="639">
        <f t="shared" si="496"/>
        <v>0</v>
      </c>
      <c r="AK454" s="641"/>
      <c r="AL454" s="627">
        <f t="shared" si="497"/>
        <v>0</v>
      </c>
      <c r="AM454" s="627"/>
      <c r="AN454" s="627">
        <f t="shared" si="498"/>
        <v>0</v>
      </c>
      <c r="AO454" s="627">
        <f t="shared" si="499"/>
        <v>0</v>
      </c>
      <c r="AP454" s="284"/>
      <c r="AQ454" s="896">
        <f t="shared" si="500"/>
        <v>0</v>
      </c>
      <c r="AR454" s="627"/>
      <c r="AS454" s="627">
        <f t="shared" si="501"/>
        <v>0</v>
      </c>
      <c r="AT454" s="627"/>
      <c r="AU454" s="627">
        <f t="shared" si="502"/>
        <v>0</v>
      </c>
      <c r="AV454" s="627"/>
      <c r="AW454" s="627">
        <f t="shared" si="503"/>
        <v>0</v>
      </c>
      <c r="AX454" s="639"/>
      <c r="AY454" s="284"/>
      <c r="AZ454" s="740">
        <f t="shared" si="504"/>
        <v>0</v>
      </c>
      <c r="BA454" s="741"/>
      <c r="BB454" s="738" t="str">
        <f>IF(AZ454=0,"",IF(SUM($AZ$434:AZ454)=1,BD454,IF($AZ$494&gt;SUM($AZ$434:AZ454),_xlfn.CONCAT(", ",BD454),IF($AZ$494=SUM($AZ$434:AZ454),_xlfn.CONCAT(" y ",BD454,".")))))</f>
        <v/>
      </c>
      <c r="BC454" s="739" t="str">
        <f>IF(BA454=0,"", IF(SUM($AN454:BA$519)=1,#REF!, IF($AQ$526&gt;SUM($AN454:BA$519),_xlfn.CONCAT(", ",#REF!), IF($AQ$526=SUM($AN454:BA$519),_xlfn.CONCAT(" y ",#REF!,".")))))</f>
        <v/>
      </c>
      <c r="BD454" s="639">
        <f t="shared" si="505"/>
        <v>1.21</v>
      </c>
      <c r="BE454" s="641"/>
      <c r="BG454" s="638">
        <f t="shared" si="494"/>
        <v>1.21</v>
      </c>
      <c r="BH454" s="638"/>
      <c r="BI454" s="655">
        <f>IF(CNGE_2026_M3_Secc1!$AH$128=CNGE_2026_M3_Secc1!$AJ$128,0,CNGE_2026_M3_Secc1!DC158)</f>
        <v>0</v>
      </c>
      <c r="BJ454" s="655"/>
      <c r="BL454" s="908">
        <f t="shared" si="506"/>
        <v>1.21</v>
      </c>
      <c r="BM454" s="909"/>
      <c r="BN454" s="912">
        <f t="shared" si="507"/>
        <v>0</v>
      </c>
      <c r="BO454" s="638"/>
      <c r="BP454" s="912">
        <f t="shared" si="508"/>
        <v>0</v>
      </c>
      <c r="BQ454" s="638"/>
      <c r="BR454" s="912">
        <f t="shared" si="509"/>
        <v>0</v>
      </c>
      <c r="BS454" s="638"/>
      <c r="BT454" s="638">
        <f t="shared" si="510"/>
        <v>0</v>
      </c>
      <c r="BU454" s="638"/>
      <c r="BV454" s="638">
        <f t="shared" si="511"/>
        <v>0</v>
      </c>
      <c r="BW454" s="638"/>
      <c r="BX454" s="638">
        <f t="shared" si="512"/>
        <v>0</v>
      </c>
      <c r="BY454" s="638"/>
      <c r="CA454" s="908">
        <f t="shared" si="513"/>
        <v>1.21</v>
      </c>
      <c r="CB454" s="909"/>
      <c r="CC454" s="638">
        <f t="shared" si="514"/>
        <v>0</v>
      </c>
      <c r="CD454" s="638"/>
      <c r="CE454" s="638">
        <f t="shared" si="515"/>
        <v>0</v>
      </c>
      <c r="CF454" s="638"/>
      <c r="CG454" s="638">
        <f t="shared" si="516"/>
        <v>0</v>
      </c>
      <c r="CH454" s="638"/>
      <c r="CM454" s="627">
        <f t="shared" si="517"/>
        <v>0</v>
      </c>
      <c r="CN454" s="627"/>
    </row>
    <row r="455" spans="1:92" s="72" customFormat="1" ht="15" customHeight="1">
      <c r="A455" s="131"/>
      <c r="B455" s="15"/>
      <c r="C455" s="797" t="s">
        <v>210</v>
      </c>
      <c r="D455" s="798"/>
      <c r="E455" s="942"/>
      <c r="F455" s="82" t="s">
        <v>150</v>
      </c>
      <c r="G455" s="792" t="s">
        <v>211</v>
      </c>
      <c r="H455" s="793"/>
      <c r="I455" s="793"/>
      <c r="J455" s="793"/>
      <c r="K455" s="793"/>
      <c r="L455" s="794"/>
      <c r="M455" s="667"/>
      <c r="N455" s="668"/>
      <c r="O455" s="669"/>
      <c r="P455" s="667"/>
      <c r="Q455" s="668"/>
      <c r="R455" s="669"/>
      <c r="S455" s="667"/>
      <c r="T455" s="668"/>
      <c r="U455" s="669"/>
      <c r="V455" s="667"/>
      <c r="W455" s="668"/>
      <c r="X455" s="669"/>
      <c r="Y455" s="667"/>
      <c r="Z455" s="668"/>
      <c r="AA455" s="669"/>
      <c r="AB455" s="667"/>
      <c r="AC455" s="668"/>
      <c r="AD455" s="669"/>
      <c r="AE455" s="12"/>
      <c r="AF455" s="122"/>
      <c r="AH455" s="742">
        <f t="shared" si="495"/>
        <v>0</v>
      </c>
      <c r="AI455" s="641"/>
      <c r="AJ455" s="639">
        <f t="shared" si="496"/>
        <v>0</v>
      </c>
      <c r="AK455" s="641"/>
      <c r="AL455" s="627">
        <f t="shared" si="497"/>
        <v>0</v>
      </c>
      <c r="AM455" s="627"/>
      <c r="AN455" s="627">
        <f t="shared" si="498"/>
        <v>0</v>
      </c>
      <c r="AO455" s="627">
        <f t="shared" si="499"/>
        <v>0</v>
      </c>
      <c r="AP455" s="284"/>
      <c r="AQ455" s="896">
        <f t="shared" si="500"/>
        <v>0</v>
      </c>
      <c r="AR455" s="627"/>
      <c r="AS455" s="627">
        <f t="shared" si="501"/>
        <v>0</v>
      </c>
      <c r="AT455" s="627"/>
      <c r="AU455" s="627">
        <f t="shared" si="502"/>
        <v>0</v>
      </c>
      <c r="AV455" s="627"/>
      <c r="AW455" s="627">
        <f t="shared" si="503"/>
        <v>0</v>
      </c>
      <c r="AX455" s="639"/>
      <c r="AY455" s="284"/>
      <c r="AZ455" s="740">
        <f t="shared" si="504"/>
        <v>0</v>
      </c>
      <c r="BA455" s="741"/>
      <c r="BB455" s="738" t="str">
        <f>IF(AZ455=0,"",IF(SUM($AZ$434:AZ455)=1,BD455,IF($AZ$494&gt;SUM($AZ$434:AZ455),_xlfn.CONCAT(", ",BD455),IF($AZ$494=SUM($AZ$434:AZ455),_xlfn.CONCAT(" y ",BD455,".")))))</f>
        <v/>
      </c>
      <c r="BC455" s="739" t="str">
        <f>IF(BA455=0,"", IF(SUM($AN455:BA$519)=1,#REF!, IF($AQ$526&gt;SUM($AN455:BA$519),_xlfn.CONCAT(", ",#REF!), IF($AQ$526=SUM($AN455:BA$519),_xlfn.CONCAT(" y ",#REF!,".")))))</f>
        <v/>
      </c>
      <c r="BD455" s="639">
        <f t="shared" si="505"/>
        <v>2.1</v>
      </c>
      <c r="BE455" s="641"/>
      <c r="BG455" s="638">
        <f t="shared" si="494"/>
        <v>2.1</v>
      </c>
      <c r="BH455" s="638"/>
      <c r="BI455" s="655">
        <f>IF(CNGE_2026_M3_Secc1!$AH$128=CNGE_2026_M3_Secc1!$AJ$128,0,CNGE_2026_M3_Secc1!DC159)</f>
        <v>0</v>
      </c>
      <c r="BJ455" s="655"/>
      <c r="BL455" s="908">
        <f t="shared" si="506"/>
        <v>2.1</v>
      </c>
      <c r="BM455" s="909"/>
      <c r="BN455" s="912">
        <f t="shared" si="507"/>
        <v>0</v>
      </c>
      <c r="BO455" s="638"/>
      <c r="BP455" s="912">
        <f t="shared" si="508"/>
        <v>0</v>
      </c>
      <c r="BQ455" s="638"/>
      <c r="BR455" s="912">
        <f t="shared" si="509"/>
        <v>0</v>
      </c>
      <c r="BS455" s="638"/>
      <c r="BT455" s="638">
        <f t="shared" si="510"/>
        <v>0</v>
      </c>
      <c r="BU455" s="638"/>
      <c r="BV455" s="638">
        <f t="shared" si="511"/>
        <v>0</v>
      </c>
      <c r="BW455" s="638"/>
      <c r="BX455" s="638">
        <f t="shared" si="512"/>
        <v>0</v>
      </c>
      <c r="BY455" s="638"/>
      <c r="CA455" s="908">
        <f t="shared" si="513"/>
        <v>2.1</v>
      </c>
      <c r="CB455" s="909"/>
      <c r="CC455" s="638">
        <f t="shared" si="514"/>
        <v>0</v>
      </c>
      <c r="CD455" s="638"/>
      <c r="CE455" s="638">
        <f t="shared" si="515"/>
        <v>0</v>
      </c>
      <c r="CF455" s="638"/>
      <c r="CG455" s="638">
        <f t="shared" si="516"/>
        <v>0</v>
      </c>
      <c r="CH455" s="638"/>
      <c r="CM455" s="627">
        <f t="shared" si="517"/>
        <v>0</v>
      </c>
      <c r="CN455" s="627"/>
    </row>
    <row r="456" spans="1:92" s="72" customFormat="1" ht="15" customHeight="1">
      <c r="A456" s="131"/>
      <c r="B456" s="15"/>
      <c r="C456" s="799"/>
      <c r="D456" s="800"/>
      <c r="E456" s="943"/>
      <c r="F456" s="82" t="s">
        <v>151</v>
      </c>
      <c r="G456" s="792" t="s">
        <v>213</v>
      </c>
      <c r="H456" s="793"/>
      <c r="I456" s="793"/>
      <c r="J456" s="793"/>
      <c r="K456" s="793"/>
      <c r="L456" s="794"/>
      <c r="M456" s="667"/>
      <c r="N456" s="668"/>
      <c r="O456" s="669"/>
      <c r="P456" s="667"/>
      <c r="Q456" s="668"/>
      <c r="R456" s="669"/>
      <c r="S456" s="667"/>
      <c r="T456" s="668"/>
      <c r="U456" s="669"/>
      <c r="V456" s="667"/>
      <c r="W456" s="668"/>
      <c r="X456" s="669"/>
      <c r="Y456" s="667"/>
      <c r="Z456" s="668"/>
      <c r="AA456" s="669"/>
      <c r="AB456" s="667"/>
      <c r="AC456" s="668"/>
      <c r="AD456" s="669"/>
      <c r="AE456" s="12"/>
      <c r="AF456" s="122"/>
      <c r="AH456" s="742">
        <f t="shared" si="495"/>
        <v>0</v>
      </c>
      <c r="AI456" s="641"/>
      <c r="AJ456" s="639">
        <f t="shared" si="496"/>
        <v>0</v>
      </c>
      <c r="AK456" s="641"/>
      <c r="AL456" s="627">
        <f t="shared" si="497"/>
        <v>0</v>
      </c>
      <c r="AM456" s="627"/>
      <c r="AN456" s="627">
        <f t="shared" si="498"/>
        <v>0</v>
      </c>
      <c r="AO456" s="627">
        <f t="shared" si="499"/>
        <v>0</v>
      </c>
      <c r="AP456" s="284"/>
      <c r="AQ456" s="896">
        <f t="shared" si="500"/>
        <v>0</v>
      </c>
      <c r="AR456" s="627"/>
      <c r="AS456" s="627">
        <f t="shared" si="501"/>
        <v>0</v>
      </c>
      <c r="AT456" s="627"/>
      <c r="AU456" s="627">
        <f t="shared" si="502"/>
        <v>0</v>
      </c>
      <c r="AV456" s="627"/>
      <c r="AW456" s="627">
        <f t="shared" si="503"/>
        <v>0</v>
      </c>
      <c r="AX456" s="639"/>
      <c r="AY456" s="284"/>
      <c r="AZ456" s="740">
        <f t="shared" si="504"/>
        <v>0</v>
      </c>
      <c r="BA456" s="741"/>
      <c r="BB456" s="738" t="str">
        <f>IF(AZ456=0,"",IF(SUM($AZ$434:AZ456)=1,BD456,IF($AZ$494&gt;SUM($AZ$434:AZ456),_xlfn.CONCAT(", ",BD456),IF($AZ$494=SUM($AZ$434:AZ456),_xlfn.CONCAT(" y ",BD456,".")))))</f>
        <v/>
      </c>
      <c r="BC456" s="739" t="str">
        <f>IF(BA456=0,"", IF(SUM($AN456:BA$519)=1,#REF!, IF($AQ$526&gt;SUM($AN456:BA$519),_xlfn.CONCAT(", ",#REF!), IF($AQ$526=SUM($AN456:BA$519),_xlfn.CONCAT(" y ",#REF!,".")))))</f>
        <v/>
      </c>
      <c r="BD456" s="639">
        <f t="shared" si="505"/>
        <v>2.2000000000000002</v>
      </c>
      <c r="BE456" s="641"/>
      <c r="BG456" s="638">
        <f t="shared" si="494"/>
        <v>2.2000000000000002</v>
      </c>
      <c r="BH456" s="638"/>
      <c r="BI456" s="655">
        <f>IF(CNGE_2026_M3_Secc1!$AH$128=CNGE_2026_M3_Secc1!$AJ$128,0,CNGE_2026_M3_Secc1!DC160)</f>
        <v>0</v>
      </c>
      <c r="BJ456" s="655"/>
      <c r="BL456" s="908">
        <f t="shared" si="506"/>
        <v>2.2000000000000002</v>
      </c>
      <c r="BM456" s="909"/>
      <c r="BN456" s="912">
        <f t="shared" si="507"/>
        <v>0</v>
      </c>
      <c r="BO456" s="638"/>
      <c r="BP456" s="912">
        <f t="shared" si="508"/>
        <v>0</v>
      </c>
      <c r="BQ456" s="638"/>
      <c r="BR456" s="912">
        <f t="shared" si="509"/>
        <v>0</v>
      </c>
      <c r="BS456" s="638"/>
      <c r="BT456" s="638">
        <f t="shared" si="510"/>
        <v>0</v>
      </c>
      <c r="BU456" s="638"/>
      <c r="BV456" s="638">
        <f t="shared" si="511"/>
        <v>0</v>
      </c>
      <c r="BW456" s="638"/>
      <c r="BX456" s="638">
        <f t="shared" si="512"/>
        <v>0</v>
      </c>
      <c r="BY456" s="638"/>
      <c r="CA456" s="908">
        <f t="shared" si="513"/>
        <v>2.2000000000000002</v>
      </c>
      <c r="CB456" s="909"/>
      <c r="CC456" s="638">
        <f t="shared" si="514"/>
        <v>0</v>
      </c>
      <c r="CD456" s="638"/>
      <c r="CE456" s="638">
        <f t="shared" si="515"/>
        <v>0</v>
      </c>
      <c r="CF456" s="638"/>
      <c r="CG456" s="638">
        <f t="shared" si="516"/>
        <v>0</v>
      </c>
      <c r="CH456" s="638"/>
      <c r="CM456" s="627">
        <f t="shared" si="517"/>
        <v>0</v>
      </c>
      <c r="CN456" s="627"/>
    </row>
    <row r="457" spans="1:92" s="72" customFormat="1" ht="15" customHeight="1">
      <c r="A457" s="131"/>
      <c r="B457" s="15"/>
      <c r="C457" s="799"/>
      <c r="D457" s="800"/>
      <c r="E457" s="943"/>
      <c r="F457" s="82" t="s">
        <v>152</v>
      </c>
      <c r="G457" s="792" t="s">
        <v>215</v>
      </c>
      <c r="H457" s="793"/>
      <c r="I457" s="793"/>
      <c r="J457" s="793"/>
      <c r="K457" s="793"/>
      <c r="L457" s="794"/>
      <c r="M457" s="667"/>
      <c r="N457" s="668"/>
      <c r="O457" s="669"/>
      <c r="P457" s="667"/>
      <c r="Q457" s="668"/>
      <c r="R457" s="669"/>
      <c r="S457" s="667"/>
      <c r="T457" s="668"/>
      <c r="U457" s="669"/>
      <c r="V457" s="667"/>
      <c r="W457" s="668"/>
      <c r="X457" s="669"/>
      <c r="Y457" s="667"/>
      <c r="Z457" s="668"/>
      <c r="AA457" s="669"/>
      <c r="AB457" s="667"/>
      <c r="AC457" s="668"/>
      <c r="AD457" s="669"/>
      <c r="AE457" s="12"/>
      <c r="AF457" s="122"/>
      <c r="AH457" s="742">
        <f t="shared" si="495"/>
        <v>0</v>
      </c>
      <c r="AI457" s="641"/>
      <c r="AJ457" s="639">
        <f t="shared" si="496"/>
        <v>0</v>
      </c>
      <c r="AK457" s="641"/>
      <c r="AL457" s="627">
        <f t="shared" si="497"/>
        <v>0</v>
      </c>
      <c r="AM457" s="627"/>
      <c r="AN457" s="627">
        <f t="shared" si="498"/>
        <v>0</v>
      </c>
      <c r="AO457" s="627">
        <f t="shared" si="499"/>
        <v>0</v>
      </c>
      <c r="AP457" s="284"/>
      <c r="AQ457" s="896">
        <f t="shared" si="500"/>
        <v>0</v>
      </c>
      <c r="AR457" s="627"/>
      <c r="AS457" s="627">
        <f t="shared" si="501"/>
        <v>0</v>
      </c>
      <c r="AT457" s="627"/>
      <c r="AU457" s="627">
        <f t="shared" si="502"/>
        <v>0</v>
      </c>
      <c r="AV457" s="627"/>
      <c r="AW457" s="627">
        <f t="shared" si="503"/>
        <v>0</v>
      </c>
      <c r="AX457" s="639"/>
      <c r="AY457" s="284"/>
      <c r="AZ457" s="740">
        <f t="shared" si="504"/>
        <v>0</v>
      </c>
      <c r="BA457" s="741"/>
      <c r="BB457" s="738" t="str">
        <f>IF(AZ457=0,"",IF(SUM($AZ$434:AZ457)=1,BD457,IF($AZ$494&gt;SUM($AZ$434:AZ457),_xlfn.CONCAT(", ",BD457),IF($AZ$494=SUM($AZ$434:AZ457),_xlfn.CONCAT(" y ",BD457,".")))))</f>
        <v/>
      </c>
      <c r="BC457" s="739" t="str">
        <f>IF(BA457=0,"", IF(SUM($AN457:BA$519)=1,#REF!, IF($AQ$526&gt;SUM($AN457:BA$519),_xlfn.CONCAT(", ",#REF!), IF($AQ$526=SUM($AN457:BA$519),_xlfn.CONCAT(" y ",#REF!,".")))))</f>
        <v/>
      </c>
      <c r="BD457" s="639">
        <f t="shared" si="505"/>
        <v>2.2999999999999998</v>
      </c>
      <c r="BE457" s="641"/>
      <c r="BG457" s="638">
        <f t="shared" si="494"/>
        <v>2.2999999999999998</v>
      </c>
      <c r="BH457" s="638"/>
      <c r="BI457" s="655">
        <f>IF(CNGE_2026_M3_Secc1!$AH$128=CNGE_2026_M3_Secc1!$AJ$128,0,CNGE_2026_M3_Secc1!DC161)</f>
        <v>0</v>
      </c>
      <c r="BJ457" s="655"/>
      <c r="BL457" s="908">
        <f t="shared" si="506"/>
        <v>2.2999999999999998</v>
      </c>
      <c r="BM457" s="909"/>
      <c r="BN457" s="912">
        <f t="shared" si="507"/>
        <v>0</v>
      </c>
      <c r="BO457" s="638"/>
      <c r="BP457" s="912">
        <f t="shared" si="508"/>
        <v>0</v>
      </c>
      <c r="BQ457" s="638"/>
      <c r="BR457" s="912">
        <f t="shared" si="509"/>
        <v>0</v>
      </c>
      <c r="BS457" s="638"/>
      <c r="BT457" s="638">
        <f t="shared" si="510"/>
        <v>0</v>
      </c>
      <c r="BU457" s="638"/>
      <c r="BV457" s="638">
        <f t="shared" si="511"/>
        <v>0</v>
      </c>
      <c r="BW457" s="638"/>
      <c r="BX457" s="638">
        <f t="shared" si="512"/>
        <v>0</v>
      </c>
      <c r="BY457" s="638"/>
      <c r="CA457" s="908">
        <f t="shared" si="513"/>
        <v>2.2999999999999998</v>
      </c>
      <c r="CB457" s="909"/>
      <c r="CC457" s="638">
        <f t="shared" si="514"/>
        <v>0</v>
      </c>
      <c r="CD457" s="638"/>
      <c r="CE457" s="638">
        <f t="shared" si="515"/>
        <v>0</v>
      </c>
      <c r="CF457" s="638"/>
      <c r="CG457" s="638">
        <f t="shared" si="516"/>
        <v>0</v>
      </c>
      <c r="CH457" s="638"/>
      <c r="CM457" s="627">
        <f t="shared" si="517"/>
        <v>0</v>
      </c>
      <c r="CN457" s="627"/>
    </row>
    <row r="458" spans="1:92" s="72" customFormat="1" ht="15" customHeight="1">
      <c r="A458" s="131"/>
      <c r="B458" s="15"/>
      <c r="C458" s="799"/>
      <c r="D458" s="800"/>
      <c r="E458" s="943"/>
      <c r="F458" s="82" t="s">
        <v>153</v>
      </c>
      <c r="G458" s="792" t="s">
        <v>216</v>
      </c>
      <c r="H458" s="793"/>
      <c r="I458" s="793"/>
      <c r="J458" s="793"/>
      <c r="K458" s="793"/>
      <c r="L458" s="794"/>
      <c r="M458" s="667"/>
      <c r="N458" s="668"/>
      <c r="O458" s="669"/>
      <c r="P458" s="667"/>
      <c r="Q458" s="668"/>
      <c r="R458" s="669"/>
      <c r="S458" s="667"/>
      <c r="T458" s="668"/>
      <c r="U458" s="669"/>
      <c r="V458" s="667"/>
      <c r="W458" s="668"/>
      <c r="X458" s="669"/>
      <c r="Y458" s="667"/>
      <c r="Z458" s="668"/>
      <c r="AA458" s="669"/>
      <c r="AB458" s="667"/>
      <c r="AC458" s="668"/>
      <c r="AD458" s="669"/>
      <c r="AE458" s="12"/>
      <c r="AF458" s="122"/>
      <c r="AH458" s="742">
        <f t="shared" si="495"/>
        <v>0</v>
      </c>
      <c r="AI458" s="641"/>
      <c r="AJ458" s="639">
        <f t="shared" si="496"/>
        <v>0</v>
      </c>
      <c r="AK458" s="641"/>
      <c r="AL458" s="627">
        <f t="shared" si="497"/>
        <v>0</v>
      </c>
      <c r="AM458" s="627"/>
      <c r="AN458" s="627">
        <f t="shared" si="498"/>
        <v>0</v>
      </c>
      <c r="AO458" s="627">
        <f t="shared" si="499"/>
        <v>0</v>
      </c>
      <c r="AP458" s="284"/>
      <c r="AQ458" s="896">
        <f t="shared" si="500"/>
        <v>0</v>
      </c>
      <c r="AR458" s="627"/>
      <c r="AS458" s="627">
        <f t="shared" si="501"/>
        <v>0</v>
      </c>
      <c r="AT458" s="627"/>
      <c r="AU458" s="627">
        <f t="shared" si="502"/>
        <v>0</v>
      </c>
      <c r="AV458" s="627"/>
      <c r="AW458" s="627">
        <f t="shared" si="503"/>
        <v>0</v>
      </c>
      <c r="AX458" s="639"/>
      <c r="AY458" s="284"/>
      <c r="AZ458" s="740">
        <f t="shared" si="504"/>
        <v>0</v>
      </c>
      <c r="BA458" s="741"/>
      <c r="BB458" s="738" t="str">
        <f>IF(AZ458=0,"",IF(SUM($AZ$434:AZ458)=1,BD458,IF($AZ$494&gt;SUM($AZ$434:AZ458),_xlfn.CONCAT(", ",BD458),IF($AZ$494=SUM($AZ$434:AZ458),_xlfn.CONCAT(" y ",BD458,".")))))</f>
        <v/>
      </c>
      <c r="BC458" s="739" t="str">
        <f>IF(BA458=0,"", IF(SUM($AN458:BA$519)=1,#REF!, IF($AQ$526&gt;SUM($AN458:BA$519),_xlfn.CONCAT(", ",#REF!), IF($AQ$526=SUM($AN458:BA$519),_xlfn.CONCAT(" y ",#REF!,".")))))</f>
        <v/>
      </c>
      <c r="BD458" s="639">
        <f t="shared" si="505"/>
        <v>2.4</v>
      </c>
      <c r="BE458" s="641"/>
      <c r="BG458" s="638">
        <f t="shared" si="494"/>
        <v>2.4</v>
      </c>
      <c r="BH458" s="638"/>
      <c r="BI458" s="655">
        <f>IF(CNGE_2026_M3_Secc1!$AH$128=CNGE_2026_M3_Secc1!$AJ$128,0,CNGE_2026_M3_Secc1!DC162)</f>
        <v>0</v>
      </c>
      <c r="BJ458" s="655"/>
      <c r="BL458" s="908">
        <f t="shared" si="506"/>
        <v>2.4</v>
      </c>
      <c r="BM458" s="909"/>
      <c r="BN458" s="912">
        <f t="shared" si="507"/>
        <v>0</v>
      </c>
      <c r="BO458" s="638"/>
      <c r="BP458" s="912">
        <f t="shared" si="508"/>
        <v>0</v>
      </c>
      <c r="BQ458" s="638"/>
      <c r="BR458" s="912">
        <f t="shared" si="509"/>
        <v>0</v>
      </c>
      <c r="BS458" s="638"/>
      <c r="BT458" s="638">
        <f t="shared" si="510"/>
        <v>0</v>
      </c>
      <c r="BU458" s="638"/>
      <c r="BV458" s="638">
        <f t="shared" si="511"/>
        <v>0</v>
      </c>
      <c r="BW458" s="638"/>
      <c r="BX458" s="638">
        <f t="shared" si="512"/>
        <v>0</v>
      </c>
      <c r="BY458" s="638"/>
      <c r="CA458" s="908">
        <f t="shared" si="513"/>
        <v>2.4</v>
      </c>
      <c r="CB458" s="909"/>
      <c r="CC458" s="638">
        <f t="shared" si="514"/>
        <v>0</v>
      </c>
      <c r="CD458" s="638"/>
      <c r="CE458" s="638">
        <f t="shared" si="515"/>
        <v>0</v>
      </c>
      <c r="CF458" s="638"/>
      <c r="CG458" s="638">
        <f t="shared" si="516"/>
        <v>0</v>
      </c>
      <c r="CH458" s="638"/>
      <c r="CM458" s="627">
        <f t="shared" si="517"/>
        <v>0</v>
      </c>
      <c r="CN458" s="627"/>
    </row>
    <row r="459" spans="1:92" s="72" customFormat="1" ht="15" customHeight="1">
      <c r="A459" s="131"/>
      <c r="B459" s="15"/>
      <c r="C459" s="799"/>
      <c r="D459" s="800"/>
      <c r="E459" s="943"/>
      <c r="F459" s="82" t="s">
        <v>154</v>
      </c>
      <c r="G459" s="792" t="s">
        <v>218</v>
      </c>
      <c r="H459" s="793"/>
      <c r="I459" s="793"/>
      <c r="J459" s="793"/>
      <c r="K459" s="793"/>
      <c r="L459" s="794"/>
      <c r="M459" s="667"/>
      <c r="N459" s="668"/>
      <c r="O459" s="669"/>
      <c r="P459" s="667"/>
      <c r="Q459" s="668"/>
      <c r="R459" s="669"/>
      <c r="S459" s="667"/>
      <c r="T459" s="668"/>
      <c r="U459" s="669"/>
      <c r="V459" s="667"/>
      <c r="W459" s="668"/>
      <c r="X459" s="669"/>
      <c r="Y459" s="667"/>
      <c r="Z459" s="668"/>
      <c r="AA459" s="669"/>
      <c r="AB459" s="667"/>
      <c r="AC459" s="668"/>
      <c r="AD459" s="669"/>
      <c r="AE459" s="12"/>
      <c r="AF459" s="122"/>
      <c r="AH459" s="742">
        <f t="shared" si="495"/>
        <v>0</v>
      </c>
      <c r="AI459" s="641"/>
      <c r="AJ459" s="639">
        <f t="shared" si="496"/>
        <v>0</v>
      </c>
      <c r="AK459" s="641"/>
      <c r="AL459" s="627">
        <f t="shared" si="497"/>
        <v>0</v>
      </c>
      <c r="AM459" s="627"/>
      <c r="AN459" s="627">
        <f t="shared" si="498"/>
        <v>0</v>
      </c>
      <c r="AO459" s="627">
        <f t="shared" si="499"/>
        <v>0</v>
      </c>
      <c r="AP459" s="284"/>
      <c r="AQ459" s="896">
        <f t="shared" si="500"/>
        <v>0</v>
      </c>
      <c r="AR459" s="627"/>
      <c r="AS459" s="627">
        <f t="shared" si="501"/>
        <v>0</v>
      </c>
      <c r="AT459" s="627"/>
      <c r="AU459" s="627">
        <f t="shared" si="502"/>
        <v>0</v>
      </c>
      <c r="AV459" s="627"/>
      <c r="AW459" s="627">
        <f t="shared" si="503"/>
        <v>0</v>
      </c>
      <c r="AX459" s="639"/>
      <c r="AY459" s="284"/>
      <c r="AZ459" s="740">
        <f t="shared" si="504"/>
        <v>0</v>
      </c>
      <c r="BA459" s="741"/>
      <c r="BB459" s="738" t="str">
        <f>IF(AZ459=0,"",IF(SUM($AZ$434:AZ459)=1,BD459,IF($AZ$494&gt;SUM($AZ$434:AZ459),_xlfn.CONCAT(", ",BD459),IF($AZ$494=SUM($AZ$434:AZ459),_xlfn.CONCAT(" y ",BD459,".")))))</f>
        <v/>
      </c>
      <c r="BC459" s="739" t="str">
        <f>IF(BA459=0,"", IF(SUM($AN459:BA$519)=1,#REF!, IF($AQ$526&gt;SUM($AN459:BA$519),_xlfn.CONCAT(", ",#REF!), IF($AQ$526=SUM($AN459:BA$519),_xlfn.CONCAT(" y ",#REF!,".")))))</f>
        <v/>
      </c>
      <c r="BD459" s="639">
        <f t="shared" si="505"/>
        <v>2.5</v>
      </c>
      <c r="BE459" s="641"/>
      <c r="BG459" s="638">
        <f t="shared" si="494"/>
        <v>2.5</v>
      </c>
      <c r="BH459" s="638"/>
      <c r="BI459" s="655">
        <f>IF(CNGE_2026_M3_Secc1!$AH$128=CNGE_2026_M3_Secc1!$AJ$128,0,CNGE_2026_M3_Secc1!DC163)</f>
        <v>0</v>
      </c>
      <c r="BJ459" s="655"/>
      <c r="BL459" s="908">
        <f t="shared" si="506"/>
        <v>2.5</v>
      </c>
      <c r="BM459" s="909"/>
      <c r="BN459" s="912">
        <f t="shared" si="507"/>
        <v>0</v>
      </c>
      <c r="BO459" s="638"/>
      <c r="BP459" s="912">
        <f t="shared" si="508"/>
        <v>0</v>
      </c>
      <c r="BQ459" s="638"/>
      <c r="BR459" s="912">
        <f t="shared" si="509"/>
        <v>0</v>
      </c>
      <c r="BS459" s="638"/>
      <c r="BT459" s="638">
        <f t="shared" si="510"/>
        <v>0</v>
      </c>
      <c r="BU459" s="638"/>
      <c r="BV459" s="638">
        <f t="shared" si="511"/>
        <v>0</v>
      </c>
      <c r="BW459" s="638"/>
      <c r="BX459" s="638">
        <f t="shared" si="512"/>
        <v>0</v>
      </c>
      <c r="BY459" s="638"/>
      <c r="CA459" s="908">
        <f t="shared" si="513"/>
        <v>2.5</v>
      </c>
      <c r="CB459" s="909"/>
      <c r="CC459" s="638">
        <f t="shared" si="514"/>
        <v>0</v>
      </c>
      <c r="CD459" s="638"/>
      <c r="CE459" s="638">
        <f t="shared" si="515"/>
        <v>0</v>
      </c>
      <c r="CF459" s="638"/>
      <c r="CG459" s="638">
        <f t="shared" si="516"/>
        <v>0</v>
      </c>
      <c r="CH459" s="638"/>
      <c r="CM459" s="627">
        <f t="shared" si="517"/>
        <v>0</v>
      </c>
      <c r="CN459" s="627"/>
    </row>
    <row r="460" spans="1:92" s="72" customFormat="1" ht="24" customHeight="1">
      <c r="A460" s="131"/>
      <c r="B460" s="15"/>
      <c r="C460" s="801"/>
      <c r="D460" s="802"/>
      <c r="E460" s="944"/>
      <c r="F460" s="82" t="s">
        <v>155</v>
      </c>
      <c r="G460" s="792" t="s">
        <v>257</v>
      </c>
      <c r="H460" s="793"/>
      <c r="I460" s="793"/>
      <c r="J460" s="793"/>
      <c r="K460" s="793"/>
      <c r="L460" s="794"/>
      <c r="M460" s="667"/>
      <c r="N460" s="668"/>
      <c r="O460" s="669"/>
      <c r="P460" s="667"/>
      <c r="Q460" s="668"/>
      <c r="R460" s="669"/>
      <c r="S460" s="667"/>
      <c r="T460" s="668"/>
      <c r="U460" s="669"/>
      <c r="V460" s="667"/>
      <c r="W460" s="668"/>
      <c r="X460" s="669"/>
      <c r="Y460" s="667"/>
      <c r="Z460" s="668"/>
      <c r="AA460" s="669"/>
      <c r="AB460" s="667"/>
      <c r="AC460" s="668"/>
      <c r="AD460" s="669"/>
      <c r="AE460" s="12"/>
      <c r="AF460" s="122"/>
      <c r="AH460" s="742">
        <f t="shared" si="495"/>
        <v>0</v>
      </c>
      <c r="AI460" s="641"/>
      <c r="AJ460" s="639">
        <f t="shared" si="496"/>
        <v>0</v>
      </c>
      <c r="AK460" s="641"/>
      <c r="AL460" s="627">
        <f t="shared" si="497"/>
        <v>0</v>
      </c>
      <c r="AM460" s="627"/>
      <c r="AN460" s="627">
        <f t="shared" si="498"/>
        <v>0</v>
      </c>
      <c r="AO460" s="627">
        <f t="shared" si="499"/>
        <v>0</v>
      </c>
      <c r="AP460" s="284"/>
      <c r="AQ460" s="896">
        <f t="shared" si="500"/>
        <v>0</v>
      </c>
      <c r="AR460" s="627"/>
      <c r="AS460" s="627">
        <f t="shared" si="501"/>
        <v>0</v>
      </c>
      <c r="AT460" s="627"/>
      <c r="AU460" s="627">
        <f t="shared" si="502"/>
        <v>0</v>
      </c>
      <c r="AV460" s="627"/>
      <c r="AW460" s="627">
        <f t="shared" si="503"/>
        <v>0</v>
      </c>
      <c r="AX460" s="639"/>
      <c r="AY460" s="284"/>
      <c r="AZ460" s="740">
        <f t="shared" si="504"/>
        <v>0</v>
      </c>
      <c r="BA460" s="741"/>
      <c r="BB460" s="738" t="str">
        <f>IF(AZ460=0,"",IF(SUM($AZ$434:AZ460)=1,BD460,IF($AZ$494&gt;SUM($AZ$434:AZ460),_xlfn.CONCAT(", ",BD460),IF($AZ$494=SUM($AZ$434:AZ460),_xlfn.CONCAT(" y ",BD460,".")))))</f>
        <v/>
      </c>
      <c r="BC460" s="739" t="str">
        <f>IF(BA460=0,"", IF(SUM($AN460:BA$519)=1,#REF!, IF($AQ$526&gt;SUM($AN460:BA$519),_xlfn.CONCAT(", ",#REF!), IF($AQ$526=SUM($AN460:BA$519),_xlfn.CONCAT(" y ",#REF!,".")))))</f>
        <v/>
      </c>
      <c r="BD460" s="639">
        <f t="shared" si="505"/>
        <v>2.6</v>
      </c>
      <c r="BE460" s="641"/>
      <c r="BG460" s="638">
        <f t="shared" si="494"/>
        <v>2.6</v>
      </c>
      <c r="BH460" s="638"/>
      <c r="BI460" s="655">
        <f>IF(CNGE_2026_M3_Secc1!$AH$128=CNGE_2026_M3_Secc1!$AJ$128,0,CNGE_2026_M3_Secc1!DC164)</f>
        <v>0</v>
      </c>
      <c r="BJ460" s="655"/>
      <c r="BL460" s="908">
        <f t="shared" si="506"/>
        <v>2.6</v>
      </c>
      <c r="BM460" s="909"/>
      <c r="BN460" s="912">
        <f t="shared" si="507"/>
        <v>0</v>
      </c>
      <c r="BO460" s="638"/>
      <c r="BP460" s="912">
        <f t="shared" si="508"/>
        <v>0</v>
      </c>
      <c r="BQ460" s="638"/>
      <c r="BR460" s="912">
        <f t="shared" si="509"/>
        <v>0</v>
      </c>
      <c r="BS460" s="638"/>
      <c r="BT460" s="638">
        <f t="shared" si="510"/>
        <v>0</v>
      </c>
      <c r="BU460" s="638"/>
      <c r="BV460" s="638">
        <f t="shared" si="511"/>
        <v>0</v>
      </c>
      <c r="BW460" s="638"/>
      <c r="BX460" s="638">
        <f t="shared" si="512"/>
        <v>0</v>
      </c>
      <c r="BY460" s="638"/>
      <c r="CA460" s="908">
        <f t="shared" si="513"/>
        <v>2.6</v>
      </c>
      <c r="CB460" s="909"/>
      <c r="CC460" s="638">
        <f t="shared" si="514"/>
        <v>0</v>
      </c>
      <c r="CD460" s="638"/>
      <c r="CE460" s="638">
        <f t="shared" si="515"/>
        <v>0</v>
      </c>
      <c r="CF460" s="638"/>
      <c r="CG460" s="638">
        <f t="shared" si="516"/>
        <v>0</v>
      </c>
      <c r="CH460" s="638"/>
      <c r="CM460" s="627">
        <f t="shared" si="517"/>
        <v>0</v>
      </c>
      <c r="CN460" s="627"/>
    </row>
    <row r="461" spans="1:92" s="72" customFormat="1" ht="24" customHeight="1">
      <c r="A461" s="131"/>
      <c r="B461" s="15"/>
      <c r="C461" s="936" t="s">
        <v>68</v>
      </c>
      <c r="D461" s="937"/>
      <c r="E461" s="937"/>
      <c r="F461" s="938"/>
      <c r="G461" s="792" t="s">
        <v>220</v>
      </c>
      <c r="H461" s="793"/>
      <c r="I461" s="793"/>
      <c r="J461" s="793"/>
      <c r="K461" s="793"/>
      <c r="L461" s="794"/>
      <c r="M461" s="667"/>
      <c r="N461" s="668"/>
      <c r="O461" s="669"/>
      <c r="P461" s="667"/>
      <c r="Q461" s="668"/>
      <c r="R461" s="669"/>
      <c r="S461" s="667"/>
      <c r="T461" s="668"/>
      <c r="U461" s="669"/>
      <c r="V461" s="667"/>
      <c r="W461" s="668"/>
      <c r="X461" s="669"/>
      <c r="Y461" s="667"/>
      <c r="Z461" s="668"/>
      <c r="AA461" s="669"/>
      <c r="AB461" s="667"/>
      <c r="AC461" s="668"/>
      <c r="AD461" s="669"/>
      <c r="AE461" s="12"/>
      <c r="AF461" s="122"/>
      <c r="AH461" s="742">
        <f t="shared" si="495"/>
        <v>0</v>
      </c>
      <c r="AI461" s="641"/>
      <c r="AJ461" s="639">
        <f t="shared" si="496"/>
        <v>0</v>
      </c>
      <c r="AK461" s="641"/>
      <c r="AL461" s="627">
        <f t="shared" si="497"/>
        <v>0</v>
      </c>
      <c r="AM461" s="627"/>
      <c r="AN461" s="627">
        <f t="shared" si="498"/>
        <v>0</v>
      </c>
      <c r="AO461" s="627">
        <f t="shared" si="499"/>
        <v>0</v>
      </c>
      <c r="AP461" s="284"/>
      <c r="AQ461" s="896">
        <f t="shared" si="500"/>
        <v>0</v>
      </c>
      <c r="AR461" s="627"/>
      <c r="AS461" s="627">
        <f t="shared" si="501"/>
        <v>0</v>
      </c>
      <c r="AT461" s="627"/>
      <c r="AU461" s="627">
        <f t="shared" si="502"/>
        <v>0</v>
      </c>
      <c r="AV461" s="627"/>
      <c r="AW461" s="627">
        <f t="shared" si="503"/>
        <v>0</v>
      </c>
      <c r="AX461" s="639"/>
      <c r="AY461" s="284"/>
      <c r="AZ461" s="740">
        <f t="shared" si="504"/>
        <v>0</v>
      </c>
      <c r="BA461" s="741"/>
      <c r="BB461" s="738" t="str">
        <f>IF(AZ461=0,"",IF(SUM($AZ$434:AZ461)=1,BD461,IF($AZ$494&gt;SUM($AZ$434:AZ461),_xlfn.CONCAT(", ",BD461),IF($AZ$494=SUM($AZ$434:AZ461),_xlfn.CONCAT(" y ",BD461,".")))))</f>
        <v/>
      </c>
      <c r="BC461" s="739" t="str">
        <f>IF(BA461=0,"", IF(SUM($AN461:BA$519)=1,#REF!, IF($AQ$526&gt;SUM($AN461:BA$519),_xlfn.CONCAT(", ",#REF!), IF($AQ$526=SUM($AN461:BA$519),_xlfn.CONCAT(" y ",#REF!,".")))))</f>
        <v/>
      </c>
      <c r="BD461" s="639">
        <f>_xlfn.NUMBERVALUE(C461)</f>
        <v>3</v>
      </c>
      <c r="BE461" s="641"/>
      <c r="BG461" s="638">
        <f>_xlfn.NUMBERVALUE(C461)</f>
        <v>3</v>
      </c>
      <c r="BH461" s="638"/>
      <c r="BI461" s="655">
        <f>IF(CNGE_2026_M3_Secc1!$AH$128=CNGE_2026_M3_Secc1!$AJ$128,0,CNGE_2026_M3_Secc1!DC165)</f>
        <v>0</v>
      </c>
      <c r="BJ461" s="655"/>
      <c r="BL461" s="908">
        <f>_xlfn.NUMBERVALUE(C461)</f>
        <v>3</v>
      </c>
      <c r="BM461" s="909"/>
      <c r="BN461" s="912">
        <f t="shared" si="507"/>
        <v>0</v>
      </c>
      <c r="BO461" s="638"/>
      <c r="BP461" s="912">
        <f t="shared" si="508"/>
        <v>0</v>
      </c>
      <c r="BQ461" s="638"/>
      <c r="BR461" s="912">
        <f t="shared" si="509"/>
        <v>0</v>
      </c>
      <c r="BS461" s="638"/>
      <c r="BT461" s="638">
        <f t="shared" si="510"/>
        <v>0</v>
      </c>
      <c r="BU461" s="638"/>
      <c r="BV461" s="638">
        <f t="shared" si="511"/>
        <v>0</v>
      </c>
      <c r="BW461" s="638"/>
      <c r="BX461" s="638">
        <f t="shared" si="512"/>
        <v>0</v>
      </c>
      <c r="BY461" s="638"/>
      <c r="CA461" s="908">
        <f t="shared" si="513"/>
        <v>3</v>
      </c>
      <c r="CB461" s="909"/>
      <c r="CC461" s="638">
        <f t="shared" si="514"/>
        <v>0</v>
      </c>
      <c r="CD461" s="638"/>
      <c r="CE461" s="638">
        <f t="shared" si="515"/>
        <v>0</v>
      </c>
      <c r="CF461" s="638"/>
      <c r="CG461" s="638">
        <f t="shared" si="516"/>
        <v>0</v>
      </c>
      <c r="CH461" s="638"/>
      <c r="CM461" s="627">
        <f t="shared" si="517"/>
        <v>0</v>
      </c>
      <c r="CN461" s="627"/>
    </row>
    <row r="462" spans="1:92" s="72" customFormat="1" ht="36" customHeight="1">
      <c r="A462" s="131"/>
      <c r="B462" s="15"/>
      <c r="C462" s="936" t="s">
        <v>69</v>
      </c>
      <c r="D462" s="937"/>
      <c r="E462" s="937"/>
      <c r="F462" s="938"/>
      <c r="G462" s="792" t="s">
        <v>221</v>
      </c>
      <c r="H462" s="793"/>
      <c r="I462" s="793"/>
      <c r="J462" s="793"/>
      <c r="K462" s="793"/>
      <c r="L462" s="794"/>
      <c r="M462" s="667"/>
      <c r="N462" s="668"/>
      <c r="O462" s="669"/>
      <c r="P462" s="667"/>
      <c r="Q462" s="668"/>
      <c r="R462" s="669"/>
      <c r="S462" s="667"/>
      <c r="T462" s="668"/>
      <c r="U462" s="669"/>
      <c r="V462" s="667"/>
      <c r="W462" s="668"/>
      <c r="X462" s="669"/>
      <c r="Y462" s="667"/>
      <c r="Z462" s="668"/>
      <c r="AA462" s="669"/>
      <c r="AB462" s="667"/>
      <c r="AC462" s="668"/>
      <c r="AD462" s="669"/>
      <c r="AE462" s="12"/>
      <c r="AF462" s="122"/>
      <c r="AH462" s="742">
        <f t="shared" si="495"/>
        <v>0</v>
      </c>
      <c r="AI462" s="641"/>
      <c r="AJ462" s="639">
        <f t="shared" si="496"/>
        <v>0</v>
      </c>
      <c r="AK462" s="641"/>
      <c r="AL462" s="627">
        <f t="shared" si="497"/>
        <v>0</v>
      </c>
      <c r="AM462" s="627"/>
      <c r="AN462" s="627">
        <f t="shared" si="498"/>
        <v>0</v>
      </c>
      <c r="AO462" s="627">
        <f t="shared" si="499"/>
        <v>0</v>
      </c>
      <c r="AP462" s="284"/>
      <c r="AQ462" s="896">
        <f t="shared" si="500"/>
        <v>0</v>
      </c>
      <c r="AR462" s="627"/>
      <c r="AS462" s="627">
        <f t="shared" si="501"/>
        <v>0</v>
      </c>
      <c r="AT462" s="627"/>
      <c r="AU462" s="627">
        <f t="shared" si="502"/>
        <v>0</v>
      </c>
      <c r="AV462" s="627"/>
      <c r="AW462" s="627">
        <f t="shared" si="503"/>
        <v>0</v>
      </c>
      <c r="AX462" s="639"/>
      <c r="AY462" s="284"/>
      <c r="AZ462" s="740">
        <f t="shared" si="504"/>
        <v>0</v>
      </c>
      <c r="BA462" s="741"/>
      <c r="BB462" s="738" t="str">
        <f>IF(AZ462=0,"",IF(SUM($AZ$434:AZ462)=1,BD462,IF($AZ$494&gt;SUM($AZ$434:AZ462),_xlfn.CONCAT(", ",BD462),IF($AZ$494=SUM($AZ$434:AZ462),_xlfn.CONCAT(" y ",BD462,".")))))</f>
        <v/>
      </c>
      <c r="BC462" s="739" t="str">
        <f>IF(BA462=0,"", IF(SUM($AN462:BA$519)=1,#REF!, IF($AQ$526&gt;SUM($AN462:BA$519),_xlfn.CONCAT(", ",#REF!), IF($AQ$526=SUM($AN462:BA$519),_xlfn.CONCAT(" y ",#REF!,".")))))</f>
        <v/>
      </c>
      <c r="BD462" s="639">
        <f>_xlfn.NUMBERVALUE(C462)</f>
        <v>4</v>
      </c>
      <c r="BE462" s="641"/>
      <c r="BG462" s="638">
        <f>_xlfn.NUMBERVALUE(C462)</f>
        <v>4</v>
      </c>
      <c r="BH462" s="638"/>
      <c r="BI462" s="655">
        <f>IF(CNGE_2026_M3_Secc1!$AH$128=CNGE_2026_M3_Secc1!$AJ$128,0,CNGE_2026_M3_Secc1!DC166)</f>
        <v>0</v>
      </c>
      <c r="BJ462" s="655"/>
      <c r="BL462" s="908">
        <f>_xlfn.NUMBERVALUE(C462)</f>
        <v>4</v>
      </c>
      <c r="BM462" s="909"/>
      <c r="BN462" s="912">
        <f t="shared" si="507"/>
        <v>0</v>
      </c>
      <c r="BO462" s="638"/>
      <c r="BP462" s="912">
        <f t="shared" si="508"/>
        <v>0</v>
      </c>
      <c r="BQ462" s="638"/>
      <c r="BR462" s="912">
        <f t="shared" si="509"/>
        <v>0</v>
      </c>
      <c r="BS462" s="638"/>
      <c r="BT462" s="638">
        <f t="shared" si="510"/>
        <v>0</v>
      </c>
      <c r="BU462" s="638"/>
      <c r="BV462" s="638">
        <f t="shared" si="511"/>
        <v>0</v>
      </c>
      <c r="BW462" s="638"/>
      <c r="BX462" s="638">
        <f t="shared" si="512"/>
        <v>0</v>
      </c>
      <c r="BY462" s="638"/>
      <c r="CA462" s="908">
        <f t="shared" si="513"/>
        <v>4</v>
      </c>
      <c r="CB462" s="909"/>
      <c r="CC462" s="638">
        <f t="shared" si="514"/>
        <v>0</v>
      </c>
      <c r="CD462" s="638"/>
      <c r="CE462" s="638">
        <f t="shared" si="515"/>
        <v>0</v>
      </c>
      <c r="CF462" s="638"/>
      <c r="CG462" s="638">
        <f t="shared" si="516"/>
        <v>0</v>
      </c>
      <c r="CH462" s="638"/>
      <c r="CM462" s="627">
        <f t="shared" si="517"/>
        <v>0</v>
      </c>
      <c r="CN462" s="627"/>
    </row>
    <row r="463" spans="1:92" s="72" customFormat="1" ht="24" customHeight="1">
      <c r="A463" s="131"/>
      <c r="B463" s="15"/>
      <c r="C463" s="797" t="s">
        <v>222</v>
      </c>
      <c r="D463" s="798"/>
      <c r="E463" s="942"/>
      <c r="F463" s="82" t="s">
        <v>156</v>
      </c>
      <c r="G463" s="792" t="s">
        <v>1341</v>
      </c>
      <c r="H463" s="793"/>
      <c r="I463" s="793"/>
      <c r="J463" s="793"/>
      <c r="K463" s="793"/>
      <c r="L463" s="794"/>
      <c r="M463" s="667"/>
      <c r="N463" s="668"/>
      <c r="O463" s="669"/>
      <c r="P463" s="667"/>
      <c r="Q463" s="668"/>
      <c r="R463" s="669"/>
      <c r="S463" s="667"/>
      <c r="T463" s="668"/>
      <c r="U463" s="669"/>
      <c r="V463" s="667"/>
      <c r="W463" s="668"/>
      <c r="X463" s="669"/>
      <c r="Y463" s="667"/>
      <c r="Z463" s="668"/>
      <c r="AA463" s="669"/>
      <c r="AB463" s="667"/>
      <c r="AC463" s="668"/>
      <c r="AD463" s="669"/>
      <c r="AE463" s="12"/>
      <c r="AF463" s="122"/>
      <c r="AH463" s="742">
        <f t="shared" si="495"/>
        <v>0</v>
      </c>
      <c r="AI463" s="641"/>
      <c r="AJ463" s="639">
        <f t="shared" si="496"/>
        <v>0</v>
      </c>
      <c r="AK463" s="641"/>
      <c r="AL463" s="627">
        <f t="shared" si="497"/>
        <v>0</v>
      </c>
      <c r="AM463" s="627"/>
      <c r="AN463" s="627">
        <f t="shared" si="498"/>
        <v>0</v>
      </c>
      <c r="AO463" s="627">
        <f t="shared" si="499"/>
        <v>0</v>
      </c>
      <c r="AP463" s="284"/>
      <c r="AQ463" s="896">
        <f t="shared" si="500"/>
        <v>0</v>
      </c>
      <c r="AR463" s="627"/>
      <c r="AS463" s="627">
        <f t="shared" si="501"/>
        <v>0</v>
      </c>
      <c r="AT463" s="627"/>
      <c r="AU463" s="627">
        <f t="shared" si="502"/>
        <v>0</v>
      </c>
      <c r="AV463" s="627"/>
      <c r="AW463" s="627">
        <f t="shared" si="503"/>
        <v>0</v>
      </c>
      <c r="AX463" s="639"/>
      <c r="AY463" s="284"/>
      <c r="AZ463" s="740">
        <f t="shared" si="504"/>
        <v>0</v>
      </c>
      <c r="BA463" s="741"/>
      <c r="BB463" s="738" t="str">
        <f>IF(AZ463=0,"",IF(SUM($AZ$434:AZ463)=1,BD463,IF($AZ$494&gt;SUM($AZ$434:AZ463),_xlfn.CONCAT(", ",BD463),IF($AZ$494=SUM($AZ$434:AZ463),_xlfn.CONCAT(" y ",BD463,".")))))</f>
        <v/>
      </c>
      <c r="BC463" s="739" t="str">
        <f>IF(BA463=0,"", IF(SUM($AN463:BA$519)=1,#REF!, IF($AQ$526&gt;SUM($AN463:BA$519),_xlfn.CONCAT(", ",#REF!), IF($AQ$526=SUM($AN463:BA$519),_xlfn.CONCAT(" y ",#REF!,".")))))</f>
        <v/>
      </c>
      <c r="BD463" s="639">
        <f t="shared" si="505"/>
        <v>5.0999999999999996</v>
      </c>
      <c r="BE463" s="641"/>
      <c r="BG463" s="638">
        <f>_xlfn.NUMBERVALUE(F463)</f>
        <v>5.0999999999999996</v>
      </c>
      <c r="BH463" s="638"/>
      <c r="BI463" s="655">
        <f>IF(CNGE_2026_M3_Secc1!$AH$128=CNGE_2026_M3_Secc1!$AJ$128,0,CNGE_2026_M3_Secc1!DC167)</f>
        <v>0</v>
      </c>
      <c r="BJ463" s="655"/>
      <c r="BL463" s="908">
        <f t="shared" si="506"/>
        <v>5.0999999999999996</v>
      </c>
      <c r="BM463" s="909"/>
      <c r="BN463" s="912">
        <f t="shared" si="507"/>
        <v>0</v>
      </c>
      <c r="BO463" s="638"/>
      <c r="BP463" s="912">
        <f t="shared" si="508"/>
        <v>0</v>
      </c>
      <c r="BQ463" s="638"/>
      <c r="BR463" s="912">
        <f t="shared" si="509"/>
        <v>0</v>
      </c>
      <c r="BS463" s="638"/>
      <c r="BT463" s="638">
        <f t="shared" si="510"/>
        <v>0</v>
      </c>
      <c r="BU463" s="638"/>
      <c r="BV463" s="638">
        <f t="shared" si="511"/>
        <v>0</v>
      </c>
      <c r="BW463" s="638"/>
      <c r="BX463" s="638">
        <f t="shared" si="512"/>
        <v>0</v>
      </c>
      <c r="BY463" s="638"/>
      <c r="CA463" s="908">
        <f t="shared" si="513"/>
        <v>5.0999999999999996</v>
      </c>
      <c r="CB463" s="909"/>
      <c r="CC463" s="638">
        <f t="shared" si="514"/>
        <v>0</v>
      </c>
      <c r="CD463" s="638"/>
      <c r="CE463" s="638">
        <f t="shared" si="515"/>
        <v>0</v>
      </c>
      <c r="CF463" s="638"/>
      <c r="CG463" s="638">
        <f t="shared" si="516"/>
        <v>0</v>
      </c>
      <c r="CH463" s="638"/>
      <c r="CM463" s="627">
        <f t="shared" si="517"/>
        <v>0</v>
      </c>
      <c r="CN463" s="627"/>
    </row>
    <row r="464" spans="1:92" s="72" customFormat="1" ht="24" customHeight="1">
      <c r="A464" s="131"/>
      <c r="B464" s="15"/>
      <c r="C464" s="799"/>
      <c r="D464" s="800"/>
      <c r="E464" s="943"/>
      <c r="F464" s="82" t="s">
        <v>157</v>
      </c>
      <c r="G464" s="792" t="s">
        <v>677</v>
      </c>
      <c r="H464" s="793"/>
      <c r="I464" s="793"/>
      <c r="J464" s="793"/>
      <c r="K464" s="793"/>
      <c r="L464" s="794"/>
      <c r="M464" s="667"/>
      <c r="N464" s="668"/>
      <c r="O464" s="669"/>
      <c r="P464" s="667"/>
      <c r="Q464" s="668"/>
      <c r="R464" s="669"/>
      <c r="S464" s="667"/>
      <c r="T464" s="668"/>
      <c r="U464" s="669"/>
      <c r="V464" s="667"/>
      <c r="W464" s="668"/>
      <c r="X464" s="669"/>
      <c r="Y464" s="667"/>
      <c r="Z464" s="668"/>
      <c r="AA464" s="669"/>
      <c r="AB464" s="667"/>
      <c r="AC464" s="668"/>
      <c r="AD464" s="669"/>
      <c r="AE464" s="12"/>
      <c r="AF464" s="122"/>
      <c r="AH464" s="742">
        <f t="shared" si="495"/>
        <v>0</v>
      </c>
      <c r="AI464" s="641"/>
      <c r="AJ464" s="639">
        <f t="shared" si="496"/>
        <v>0</v>
      </c>
      <c r="AK464" s="641"/>
      <c r="AL464" s="627">
        <f t="shared" si="497"/>
        <v>0</v>
      </c>
      <c r="AM464" s="627"/>
      <c r="AN464" s="627">
        <f t="shared" si="498"/>
        <v>0</v>
      </c>
      <c r="AO464" s="627">
        <f t="shared" si="499"/>
        <v>0</v>
      </c>
      <c r="AP464" s="284"/>
      <c r="AQ464" s="896">
        <f t="shared" si="500"/>
        <v>0</v>
      </c>
      <c r="AR464" s="627"/>
      <c r="AS464" s="627">
        <f t="shared" si="501"/>
        <v>0</v>
      </c>
      <c r="AT464" s="627"/>
      <c r="AU464" s="627">
        <f t="shared" si="502"/>
        <v>0</v>
      </c>
      <c r="AV464" s="627"/>
      <c r="AW464" s="627">
        <f t="shared" si="503"/>
        <v>0</v>
      </c>
      <c r="AX464" s="639"/>
      <c r="AY464" s="284"/>
      <c r="AZ464" s="740">
        <f t="shared" si="504"/>
        <v>0</v>
      </c>
      <c r="BA464" s="741"/>
      <c r="BB464" s="738" t="str">
        <f>IF(AZ464=0,"",IF(SUM($AZ$434:AZ464)=1,BD464,IF($AZ$494&gt;SUM($AZ$434:AZ464),_xlfn.CONCAT(", ",BD464),IF($AZ$494=SUM($AZ$434:AZ464),_xlfn.CONCAT(" y ",BD464,".")))))</f>
        <v/>
      </c>
      <c r="BC464" s="739" t="str">
        <f>IF(BA464=0,"", IF(SUM($AN464:BA$519)=1,#REF!, IF($AQ$526&gt;SUM($AN464:BA$519),_xlfn.CONCAT(", ",#REF!), IF($AQ$526=SUM($AN464:BA$519),_xlfn.CONCAT(" y ",#REF!,".")))))</f>
        <v/>
      </c>
      <c r="BD464" s="639">
        <f t="shared" si="505"/>
        <v>5.2</v>
      </c>
      <c r="BE464" s="641"/>
      <c r="BG464" s="638">
        <f>_xlfn.NUMBERVALUE(F464)</f>
        <v>5.2</v>
      </c>
      <c r="BH464" s="638"/>
      <c r="BI464" s="655">
        <f>IF(CNGE_2026_M3_Secc1!$AH$128=CNGE_2026_M3_Secc1!$AJ$128,0,CNGE_2026_M3_Secc1!DC168)</f>
        <v>0</v>
      </c>
      <c r="BJ464" s="655"/>
      <c r="BL464" s="908">
        <f t="shared" si="506"/>
        <v>5.2</v>
      </c>
      <c r="BM464" s="909"/>
      <c r="BN464" s="912">
        <f t="shared" si="507"/>
        <v>0</v>
      </c>
      <c r="BO464" s="638"/>
      <c r="BP464" s="912">
        <f t="shared" si="508"/>
        <v>0</v>
      </c>
      <c r="BQ464" s="638"/>
      <c r="BR464" s="912">
        <f t="shared" si="509"/>
        <v>0</v>
      </c>
      <c r="BS464" s="638"/>
      <c r="BT464" s="638">
        <f t="shared" si="510"/>
        <v>0</v>
      </c>
      <c r="BU464" s="638"/>
      <c r="BV464" s="638">
        <f t="shared" si="511"/>
        <v>0</v>
      </c>
      <c r="BW464" s="638"/>
      <c r="BX464" s="638">
        <f t="shared" si="512"/>
        <v>0</v>
      </c>
      <c r="BY464" s="638"/>
      <c r="CA464" s="908">
        <f t="shared" si="513"/>
        <v>5.2</v>
      </c>
      <c r="CB464" s="909"/>
      <c r="CC464" s="638">
        <f t="shared" si="514"/>
        <v>0</v>
      </c>
      <c r="CD464" s="638"/>
      <c r="CE464" s="638">
        <f t="shared" si="515"/>
        <v>0</v>
      </c>
      <c r="CF464" s="638"/>
      <c r="CG464" s="638">
        <f t="shared" si="516"/>
        <v>0</v>
      </c>
      <c r="CH464" s="638"/>
      <c r="CM464" s="627">
        <f t="shared" si="517"/>
        <v>0</v>
      </c>
      <c r="CN464" s="627"/>
    </row>
    <row r="465" spans="1:92" s="72" customFormat="1" ht="24" customHeight="1">
      <c r="A465" s="131"/>
      <c r="B465" s="15"/>
      <c r="C465" s="799"/>
      <c r="D465" s="800"/>
      <c r="E465" s="943"/>
      <c r="F465" s="82" t="s">
        <v>158</v>
      </c>
      <c r="G465" s="792" t="s">
        <v>678</v>
      </c>
      <c r="H465" s="793"/>
      <c r="I465" s="793"/>
      <c r="J465" s="793"/>
      <c r="K465" s="793"/>
      <c r="L465" s="794"/>
      <c r="M465" s="667"/>
      <c r="N465" s="668"/>
      <c r="O465" s="669"/>
      <c r="P465" s="667"/>
      <c r="Q465" s="668"/>
      <c r="R465" s="669"/>
      <c r="S465" s="667"/>
      <c r="T465" s="668"/>
      <c r="U465" s="669"/>
      <c r="V465" s="667"/>
      <c r="W465" s="668"/>
      <c r="X465" s="669"/>
      <c r="Y465" s="667"/>
      <c r="Z465" s="668"/>
      <c r="AA465" s="669"/>
      <c r="AB465" s="667"/>
      <c r="AC465" s="668"/>
      <c r="AD465" s="669"/>
      <c r="AE465" s="12"/>
      <c r="AF465" s="122"/>
      <c r="AH465" s="742">
        <f t="shared" si="495"/>
        <v>0</v>
      </c>
      <c r="AI465" s="641"/>
      <c r="AJ465" s="639">
        <f t="shared" si="496"/>
        <v>0</v>
      </c>
      <c r="AK465" s="641"/>
      <c r="AL465" s="627">
        <f t="shared" si="497"/>
        <v>0</v>
      </c>
      <c r="AM465" s="627"/>
      <c r="AN465" s="627">
        <f t="shared" si="498"/>
        <v>0</v>
      </c>
      <c r="AO465" s="627">
        <f t="shared" si="499"/>
        <v>0</v>
      </c>
      <c r="AP465" s="284"/>
      <c r="AQ465" s="896">
        <f t="shared" si="500"/>
        <v>0</v>
      </c>
      <c r="AR465" s="627"/>
      <c r="AS465" s="627">
        <f t="shared" si="501"/>
        <v>0</v>
      </c>
      <c r="AT465" s="627"/>
      <c r="AU465" s="627">
        <f t="shared" si="502"/>
        <v>0</v>
      </c>
      <c r="AV465" s="627"/>
      <c r="AW465" s="627">
        <f t="shared" si="503"/>
        <v>0</v>
      </c>
      <c r="AX465" s="639"/>
      <c r="AY465" s="284"/>
      <c r="AZ465" s="740">
        <f t="shared" si="504"/>
        <v>0</v>
      </c>
      <c r="BA465" s="741"/>
      <c r="BB465" s="738" t="str">
        <f>IF(AZ465=0,"",IF(SUM($AZ$434:AZ465)=1,BD465,IF($AZ$494&gt;SUM($AZ$434:AZ465),_xlfn.CONCAT(", ",BD465),IF($AZ$494=SUM($AZ$434:AZ465),_xlfn.CONCAT(" y ",BD465,".")))))</f>
        <v/>
      </c>
      <c r="BC465" s="739" t="str">
        <f>IF(BA465=0,"", IF(SUM($AN465:BA$519)=1,#REF!, IF($AQ$526&gt;SUM($AN465:BA$519),_xlfn.CONCAT(", ",#REF!), IF($AQ$526=SUM($AN465:BA$519),_xlfn.CONCAT(" y ",#REF!,".")))))</f>
        <v/>
      </c>
      <c r="BD465" s="639">
        <f t="shared" si="505"/>
        <v>5.3</v>
      </c>
      <c r="BE465" s="641"/>
      <c r="BG465" s="638">
        <f>_xlfn.NUMBERVALUE(F465)</f>
        <v>5.3</v>
      </c>
      <c r="BH465" s="638"/>
      <c r="BI465" s="655">
        <f>IF(CNGE_2026_M3_Secc1!$AH$128=CNGE_2026_M3_Secc1!$AJ$128,0,CNGE_2026_M3_Secc1!DC169)</f>
        <v>0</v>
      </c>
      <c r="BJ465" s="655"/>
      <c r="BL465" s="908">
        <f t="shared" si="506"/>
        <v>5.3</v>
      </c>
      <c r="BM465" s="909"/>
      <c r="BN465" s="912">
        <f t="shared" si="507"/>
        <v>0</v>
      </c>
      <c r="BO465" s="638"/>
      <c r="BP465" s="912">
        <f t="shared" si="508"/>
        <v>0</v>
      </c>
      <c r="BQ465" s="638"/>
      <c r="BR465" s="912">
        <f t="shared" si="509"/>
        <v>0</v>
      </c>
      <c r="BS465" s="638"/>
      <c r="BT465" s="638">
        <f t="shared" si="510"/>
        <v>0</v>
      </c>
      <c r="BU465" s="638"/>
      <c r="BV465" s="638">
        <f t="shared" si="511"/>
        <v>0</v>
      </c>
      <c r="BW465" s="638"/>
      <c r="BX465" s="638">
        <f t="shared" si="512"/>
        <v>0</v>
      </c>
      <c r="BY465" s="638"/>
      <c r="CA465" s="908">
        <f t="shared" si="513"/>
        <v>5.3</v>
      </c>
      <c r="CB465" s="909"/>
      <c r="CC465" s="638">
        <f t="shared" si="514"/>
        <v>0</v>
      </c>
      <c r="CD465" s="638"/>
      <c r="CE465" s="638">
        <f t="shared" si="515"/>
        <v>0</v>
      </c>
      <c r="CF465" s="638"/>
      <c r="CG465" s="638">
        <f t="shared" si="516"/>
        <v>0</v>
      </c>
      <c r="CH465" s="638"/>
      <c r="CM465" s="627">
        <f t="shared" si="517"/>
        <v>0</v>
      </c>
      <c r="CN465" s="627"/>
    </row>
    <row r="466" spans="1:92" s="72" customFormat="1" ht="24" customHeight="1">
      <c r="A466" s="131"/>
      <c r="B466" s="15"/>
      <c r="C466" s="801"/>
      <c r="D466" s="802"/>
      <c r="E466" s="944"/>
      <c r="F466" s="82" t="s">
        <v>159</v>
      </c>
      <c r="G466" s="792" t="s">
        <v>258</v>
      </c>
      <c r="H466" s="793"/>
      <c r="I466" s="793"/>
      <c r="J466" s="793"/>
      <c r="K466" s="793"/>
      <c r="L466" s="794"/>
      <c r="M466" s="667"/>
      <c r="N466" s="668"/>
      <c r="O466" s="669"/>
      <c r="P466" s="667"/>
      <c r="Q466" s="668"/>
      <c r="R466" s="669"/>
      <c r="S466" s="667"/>
      <c r="T466" s="668"/>
      <c r="U466" s="669"/>
      <c r="V466" s="667"/>
      <c r="W466" s="668"/>
      <c r="X466" s="669"/>
      <c r="Y466" s="667"/>
      <c r="Z466" s="668"/>
      <c r="AA466" s="669"/>
      <c r="AB466" s="667"/>
      <c r="AC466" s="668"/>
      <c r="AD466" s="669"/>
      <c r="AE466" s="12"/>
      <c r="AF466" s="122"/>
      <c r="AH466" s="742">
        <f t="shared" si="495"/>
        <v>0</v>
      </c>
      <c r="AI466" s="641"/>
      <c r="AJ466" s="639">
        <f t="shared" si="496"/>
        <v>0</v>
      </c>
      <c r="AK466" s="641"/>
      <c r="AL466" s="627">
        <f t="shared" si="497"/>
        <v>0</v>
      </c>
      <c r="AM466" s="627"/>
      <c r="AN466" s="627">
        <f t="shared" si="498"/>
        <v>0</v>
      </c>
      <c r="AO466" s="627">
        <f t="shared" si="499"/>
        <v>0</v>
      </c>
      <c r="AP466" s="284"/>
      <c r="AQ466" s="896">
        <f t="shared" si="500"/>
        <v>0</v>
      </c>
      <c r="AR466" s="627"/>
      <c r="AS466" s="627">
        <f t="shared" si="501"/>
        <v>0</v>
      </c>
      <c r="AT466" s="627"/>
      <c r="AU466" s="627">
        <f t="shared" si="502"/>
        <v>0</v>
      </c>
      <c r="AV466" s="627"/>
      <c r="AW466" s="627">
        <f t="shared" si="503"/>
        <v>0</v>
      </c>
      <c r="AX466" s="639"/>
      <c r="AY466" s="284"/>
      <c r="AZ466" s="740">
        <f t="shared" si="504"/>
        <v>0</v>
      </c>
      <c r="BA466" s="741"/>
      <c r="BB466" s="738" t="str">
        <f>IF(AZ466=0,"",IF(SUM($AZ$434:AZ466)=1,BD466,IF($AZ$494&gt;SUM($AZ$434:AZ466),_xlfn.CONCAT(", ",BD466),IF($AZ$494=SUM($AZ$434:AZ466),_xlfn.CONCAT(" y ",BD466,".")))))</f>
        <v/>
      </c>
      <c r="BC466" s="739" t="str">
        <f>IF(BA466=0,"", IF(SUM($AN466:BA$519)=1,#REF!, IF($AQ$526&gt;SUM($AN466:BA$519),_xlfn.CONCAT(", ",#REF!), IF($AQ$526=SUM($AN466:BA$519),_xlfn.CONCAT(" y ",#REF!,".")))))</f>
        <v/>
      </c>
      <c r="BD466" s="639">
        <f t="shared" si="505"/>
        <v>5.4</v>
      </c>
      <c r="BE466" s="641"/>
      <c r="BG466" s="638">
        <f>_xlfn.NUMBERVALUE(F466)</f>
        <v>5.4</v>
      </c>
      <c r="BH466" s="638"/>
      <c r="BI466" s="655">
        <f>IF(CNGE_2026_M3_Secc1!$AH$128=CNGE_2026_M3_Secc1!$AJ$128,0,CNGE_2026_M3_Secc1!DC170)</f>
        <v>0</v>
      </c>
      <c r="BJ466" s="655"/>
      <c r="BL466" s="908">
        <f t="shared" si="506"/>
        <v>5.4</v>
      </c>
      <c r="BM466" s="909"/>
      <c r="BN466" s="912">
        <f t="shared" si="507"/>
        <v>0</v>
      </c>
      <c r="BO466" s="638"/>
      <c r="BP466" s="912">
        <f t="shared" si="508"/>
        <v>0</v>
      </c>
      <c r="BQ466" s="638"/>
      <c r="BR466" s="912">
        <f t="shared" si="509"/>
        <v>0</v>
      </c>
      <c r="BS466" s="638"/>
      <c r="BT466" s="638">
        <f t="shared" si="510"/>
        <v>0</v>
      </c>
      <c r="BU466" s="638"/>
      <c r="BV466" s="638">
        <f t="shared" si="511"/>
        <v>0</v>
      </c>
      <c r="BW466" s="638"/>
      <c r="BX466" s="638">
        <f t="shared" si="512"/>
        <v>0</v>
      </c>
      <c r="BY466" s="638"/>
      <c r="CA466" s="908">
        <f t="shared" si="513"/>
        <v>5.4</v>
      </c>
      <c r="CB466" s="909"/>
      <c r="CC466" s="638">
        <f t="shared" si="514"/>
        <v>0</v>
      </c>
      <c r="CD466" s="638"/>
      <c r="CE466" s="638">
        <f t="shared" si="515"/>
        <v>0</v>
      </c>
      <c r="CF466" s="638"/>
      <c r="CG466" s="638">
        <f t="shared" si="516"/>
        <v>0</v>
      </c>
      <c r="CH466" s="638"/>
      <c r="CM466" s="627">
        <f t="shared" si="517"/>
        <v>0</v>
      </c>
      <c r="CN466" s="627"/>
    </row>
    <row r="467" spans="1:92" s="72" customFormat="1" ht="15" customHeight="1">
      <c r="A467" s="131"/>
      <c r="B467" s="15"/>
      <c r="C467" s="936" t="s">
        <v>71</v>
      </c>
      <c r="D467" s="937"/>
      <c r="E467" s="937"/>
      <c r="F467" s="938"/>
      <c r="G467" s="792" t="s">
        <v>177</v>
      </c>
      <c r="H467" s="793"/>
      <c r="I467" s="793"/>
      <c r="J467" s="793"/>
      <c r="K467" s="793"/>
      <c r="L467" s="794"/>
      <c r="M467" s="667"/>
      <c r="N467" s="668"/>
      <c r="O467" s="669"/>
      <c r="P467" s="667"/>
      <c r="Q467" s="668"/>
      <c r="R467" s="669"/>
      <c r="S467" s="667"/>
      <c r="T467" s="668"/>
      <c r="U467" s="669"/>
      <c r="V467" s="667"/>
      <c r="W467" s="668"/>
      <c r="X467" s="669"/>
      <c r="Y467" s="667"/>
      <c r="Z467" s="668"/>
      <c r="AA467" s="669"/>
      <c r="AB467" s="667"/>
      <c r="AC467" s="668"/>
      <c r="AD467" s="669"/>
      <c r="AE467" s="12"/>
      <c r="AF467" s="122"/>
      <c r="AH467" s="742">
        <f t="shared" si="495"/>
        <v>0</v>
      </c>
      <c r="AI467" s="641"/>
      <c r="AJ467" s="639">
        <f t="shared" si="496"/>
        <v>0</v>
      </c>
      <c r="AK467" s="641"/>
      <c r="AL467" s="627">
        <f t="shared" si="497"/>
        <v>0</v>
      </c>
      <c r="AM467" s="627"/>
      <c r="AN467" s="627">
        <f t="shared" si="498"/>
        <v>0</v>
      </c>
      <c r="AO467" s="627">
        <f t="shared" si="499"/>
        <v>0</v>
      </c>
      <c r="AP467" s="284"/>
      <c r="AQ467" s="896">
        <f t="shared" si="500"/>
        <v>0</v>
      </c>
      <c r="AR467" s="627"/>
      <c r="AS467" s="627">
        <f t="shared" si="501"/>
        <v>0</v>
      </c>
      <c r="AT467" s="627"/>
      <c r="AU467" s="627">
        <f t="shared" si="502"/>
        <v>0</v>
      </c>
      <c r="AV467" s="627"/>
      <c r="AW467" s="627">
        <f t="shared" si="503"/>
        <v>0</v>
      </c>
      <c r="AX467" s="639"/>
      <c r="AY467" s="284"/>
      <c r="AZ467" s="740">
        <f t="shared" si="504"/>
        <v>0</v>
      </c>
      <c r="BA467" s="741"/>
      <c r="BB467" s="738" t="str">
        <f>IF(AZ467=0,"",IF(SUM($AZ$434:AZ467)=1,BD467,IF($AZ$494&gt;SUM($AZ$434:AZ467),_xlfn.CONCAT(", ",BD467),IF($AZ$494=SUM($AZ$434:AZ467),_xlfn.CONCAT(" y ",BD467,".")))))</f>
        <v/>
      </c>
      <c r="BC467" s="739" t="str">
        <f>IF(BA467=0,"", IF(SUM($AN467:BA$519)=1,#REF!, IF($AQ$526&gt;SUM($AN467:BA$519),_xlfn.CONCAT(", ",#REF!), IF($AQ$526=SUM($AN467:BA$519),_xlfn.CONCAT(" y ",#REF!,".")))))</f>
        <v/>
      </c>
      <c r="BD467" s="639">
        <f t="shared" ref="BD467:BD474" si="518">_xlfn.NUMBERVALUE(C467)</f>
        <v>6</v>
      </c>
      <c r="BE467" s="641"/>
      <c r="BG467" s="638">
        <f t="shared" ref="BG467:BG474" si="519">_xlfn.NUMBERVALUE(C467)</f>
        <v>6</v>
      </c>
      <c r="BH467" s="638"/>
      <c r="BI467" s="655">
        <f>IF(CNGE_2026_M3_Secc1!$AH$128=CNGE_2026_M3_Secc1!$AJ$128,0,CNGE_2026_M3_Secc1!DC171)</f>
        <v>0</v>
      </c>
      <c r="BJ467" s="655"/>
      <c r="BL467" s="908">
        <f>_xlfn.NUMBERVALUE(C467)</f>
        <v>6</v>
      </c>
      <c r="BM467" s="909"/>
      <c r="BN467" s="912">
        <f t="shared" si="507"/>
        <v>0</v>
      </c>
      <c r="BO467" s="638"/>
      <c r="BP467" s="912">
        <f t="shared" si="508"/>
        <v>0</v>
      </c>
      <c r="BQ467" s="638"/>
      <c r="BR467" s="912">
        <f t="shared" si="509"/>
        <v>0</v>
      </c>
      <c r="BS467" s="638"/>
      <c r="BT467" s="638">
        <f t="shared" si="510"/>
        <v>0</v>
      </c>
      <c r="BU467" s="638"/>
      <c r="BV467" s="638">
        <f t="shared" si="511"/>
        <v>0</v>
      </c>
      <c r="BW467" s="638"/>
      <c r="BX467" s="638">
        <f t="shared" si="512"/>
        <v>0</v>
      </c>
      <c r="BY467" s="638"/>
      <c r="CA467" s="908">
        <f t="shared" si="513"/>
        <v>6</v>
      </c>
      <c r="CB467" s="909"/>
      <c r="CC467" s="638">
        <f t="shared" si="514"/>
        <v>0</v>
      </c>
      <c r="CD467" s="638"/>
      <c r="CE467" s="638">
        <f t="shared" si="515"/>
        <v>0</v>
      </c>
      <c r="CF467" s="638"/>
      <c r="CG467" s="638">
        <f t="shared" si="516"/>
        <v>0</v>
      </c>
      <c r="CH467" s="638"/>
      <c r="CM467" s="627">
        <f t="shared" si="517"/>
        <v>0</v>
      </c>
      <c r="CN467" s="627"/>
    </row>
    <row r="468" spans="1:92" s="72" customFormat="1" ht="24" customHeight="1">
      <c r="A468" s="131"/>
      <c r="B468" s="15"/>
      <c r="C468" s="936" t="s">
        <v>72</v>
      </c>
      <c r="D468" s="937"/>
      <c r="E468" s="937"/>
      <c r="F468" s="938"/>
      <c r="G468" s="792" t="s">
        <v>179</v>
      </c>
      <c r="H468" s="793"/>
      <c r="I468" s="793"/>
      <c r="J468" s="793"/>
      <c r="K468" s="793"/>
      <c r="L468" s="794"/>
      <c r="M468" s="667"/>
      <c r="N468" s="668"/>
      <c r="O468" s="669"/>
      <c r="P468" s="667"/>
      <c r="Q468" s="668"/>
      <c r="R468" s="669"/>
      <c r="S468" s="667"/>
      <c r="T468" s="668"/>
      <c r="U468" s="669"/>
      <c r="V468" s="667"/>
      <c r="W468" s="668"/>
      <c r="X468" s="669"/>
      <c r="Y468" s="667"/>
      <c r="Z468" s="668"/>
      <c r="AA468" s="669"/>
      <c r="AB468" s="667"/>
      <c r="AC468" s="668"/>
      <c r="AD468" s="669"/>
      <c r="AE468" s="12"/>
      <c r="AF468" s="122"/>
      <c r="AH468" s="742">
        <f t="shared" si="495"/>
        <v>0</v>
      </c>
      <c r="AI468" s="641"/>
      <c r="AJ468" s="639">
        <f t="shared" si="496"/>
        <v>0</v>
      </c>
      <c r="AK468" s="641"/>
      <c r="AL468" s="627">
        <f t="shared" si="497"/>
        <v>0</v>
      </c>
      <c r="AM468" s="627"/>
      <c r="AN468" s="627">
        <f t="shared" si="498"/>
        <v>0</v>
      </c>
      <c r="AO468" s="627">
        <f t="shared" si="499"/>
        <v>0</v>
      </c>
      <c r="AP468" s="284"/>
      <c r="AQ468" s="896">
        <f t="shared" si="500"/>
        <v>0</v>
      </c>
      <c r="AR468" s="627"/>
      <c r="AS468" s="627">
        <f t="shared" si="501"/>
        <v>0</v>
      </c>
      <c r="AT468" s="627"/>
      <c r="AU468" s="627">
        <f t="shared" si="502"/>
        <v>0</v>
      </c>
      <c r="AV468" s="627"/>
      <c r="AW468" s="627">
        <f t="shared" si="503"/>
        <v>0</v>
      </c>
      <c r="AX468" s="639"/>
      <c r="AY468" s="284"/>
      <c r="AZ468" s="740">
        <f t="shared" si="504"/>
        <v>0</v>
      </c>
      <c r="BA468" s="741"/>
      <c r="BB468" s="738" t="str">
        <f>IF(AZ468=0,"",IF(SUM($AZ$434:AZ468)=1,BD468,IF($AZ$494&gt;SUM($AZ$434:AZ468),_xlfn.CONCAT(", ",BD468),IF($AZ$494=SUM($AZ$434:AZ468),_xlfn.CONCAT(" y ",BD468,".")))))</f>
        <v/>
      </c>
      <c r="BC468" s="739" t="str">
        <f>IF(BA468=0,"", IF(SUM($AN468:BA$519)=1,#REF!, IF($AQ$526&gt;SUM($AN468:BA$519),_xlfn.CONCAT(", ",#REF!), IF($AQ$526=SUM($AN468:BA$519),_xlfn.CONCAT(" y ",#REF!,".")))))</f>
        <v/>
      </c>
      <c r="BD468" s="639">
        <f t="shared" si="518"/>
        <v>7</v>
      </c>
      <c r="BE468" s="641"/>
      <c r="BG468" s="638">
        <f t="shared" si="519"/>
        <v>7</v>
      </c>
      <c r="BH468" s="638"/>
      <c r="BI468" s="655">
        <f>IF(CNGE_2026_M3_Secc1!$AH$128=CNGE_2026_M3_Secc1!$AJ$128,0,CNGE_2026_M3_Secc1!DC172)</f>
        <v>0</v>
      </c>
      <c r="BJ468" s="655"/>
      <c r="BL468" s="908">
        <f t="shared" ref="BL468:BL474" si="520">_xlfn.NUMBERVALUE(C468)</f>
        <v>7</v>
      </c>
      <c r="BM468" s="909"/>
      <c r="BN468" s="912">
        <f t="shared" si="507"/>
        <v>0</v>
      </c>
      <c r="BO468" s="638"/>
      <c r="BP468" s="912">
        <f t="shared" si="508"/>
        <v>0</v>
      </c>
      <c r="BQ468" s="638"/>
      <c r="BR468" s="912">
        <f t="shared" si="509"/>
        <v>0</v>
      </c>
      <c r="BS468" s="638"/>
      <c r="BT468" s="638">
        <f t="shared" si="510"/>
        <v>0</v>
      </c>
      <c r="BU468" s="638"/>
      <c r="BV468" s="638">
        <f t="shared" si="511"/>
        <v>0</v>
      </c>
      <c r="BW468" s="638"/>
      <c r="BX468" s="638">
        <f t="shared" si="512"/>
        <v>0</v>
      </c>
      <c r="BY468" s="638"/>
      <c r="CA468" s="908">
        <f t="shared" si="513"/>
        <v>7</v>
      </c>
      <c r="CB468" s="909"/>
      <c r="CC468" s="638">
        <f t="shared" si="514"/>
        <v>0</v>
      </c>
      <c r="CD468" s="638"/>
      <c r="CE468" s="638">
        <f t="shared" si="515"/>
        <v>0</v>
      </c>
      <c r="CF468" s="638"/>
      <c r="CG468" s="638">
        <f t="shared" si="516"/>
        <v>0</v>
      </c>
      <c r="CH468" s="638"/>
      <c r="CM468" s="627">
        <f t="shared" si="517"/>
        <v>0</v>
      </c>
      <c r="CN468" s="627"/>
    </row>
    <row r="469" spans="1:92" s="72" customFormat="1" ht="24" customHeight="1">
      <c r="A469" s="131"/>
      <c r="B469" s="15"/>
      <c r="C469" s="936" t="s">
        <v>73</v>
      </c>
      <c r="D469" s="937"/>
      <c r="E469" s="937"/>
      <c r="F469" s="938"/>
      <c r="G469" s="792" t="s">
        <v>181</v>
      </c>
      <c r="H469" s="793"/>
      <c r="I469" s="793"/>
      <c r="J469" s="793"/>
      <c r="K469" s="793"/>
      <c r="L469" s="794"/>
      <c r="M469" s="667"/>
      <c r="N469" s="668"/>
      <c r="O469" s="669"/>
      <c r="P469" s="667"/>
      <c r="Q469" s="668"/>
      <c r="R469" s="669"/>
      <c r="S469" s="667"/>
      <c r="T469" s="668"/>
      <c r="U469" s="669"/>
      <c r="V469" s="667"/>
      <c r="W469" s="668"/>
      <c r="X469" s="669"/>
      <c r="Y469" s="667"/>
      <c r="Z469" s="668"/>
      <c r="AA469" s="669"/>
      <c r="AB469" s="667"/>
      <c r="AC469" s="668"/>
      <c r="AD469" s="669"/>
      <c r="AE469" s="12"/>
      <c r="AF469" s="122"/>
      <c r="AH469" s="742">
        <f t="shared" si="495"/>
        <v>0</v>
      </c>
      <c r="AI469" s="641"/>
      <c r="AJ469" s="639">
        <f t="shared" si="496"/>
        <v>0</v>
      </c>
      <c r="AK469" s="641"/>
      <c r="AL469" s="627">
        <f t="shared" si="497"/>
        <v>0</v>
      </c>
      <c r="AM469" s="627"/>
      <c r="AN469" s="627">
        <f t="shared" si="498"/>
        <v>0</v>
      </c>
      <c r="AO469" s="627">
        <f t="shared" si="499"/>
        <v>0</v>
      </c>
      <c r="AP469" s="284"/>
      <c r="AQ469" s="896">
        <f t="shared" si="500"/>
        <v>0</v>
      </c>
      <c r="AR469" s="627"/>
      <c r="AS469" s="627">
        <f t="shared" si="501"/>
        <v>0</v>
      </c>
      <c r="AT469" s="627"/>
      <c r="AU469" s="627">
        <f t="shared" si="502"/>
        <v>0</v>
      </c>
      <c r="AV469" s="627"/>
      <c r="AW469" s="627">
        <f t="shared" si="503"/>
        <v>0</v>
      </c>
      <c r="AX469" s="639"/>
      <c r="AY469" s="284"/>
      <c r="AZ469" s="740">
        <f t="shared" si="504"/>
        <v>0</v>
      </c>
      <c r="BA469" s="741"/>
      <c r="BB469" s="738" t="str">
        <f>IF(AZ469=0,"",IF(SUM($AZ$434:AZ469)=1,BD469,IF($AZ$494&gt;SUM($AZ$434:AZ469),_xlfn.CONCAT(", ",BD469),IF($AZ$494=SUM($AZ$434:AZ469),_xlfn.CONCAT(" y ",BD469,".")))))</f>
        <v/>
      </c>
      <c r="BC469" s="739" t="str">
        <f>IF(BA469=0,"", IF(SUM($AN469:BA$519)=1,#REF!, IF($AQ$526&gt;SUM($AN469:BA$519),_xlfn.CONCAT(", ",#REF!), IF($AQ$526=SUM($AN469:BA$519),_xlfn.CONCAT(" y ",#REF!,".")))))</f>
        <v/>
      </c>
      <c r="BD469" s="639">
        <f t="shared" si="518"/>
        <v>8</v>
      </c>
      <c r="BE469" s="641"/>
      <c r="BG469" s="638">
        <f t="shared" si="519"/>
        <v>8</v>
      </c>
      <c r="BH469" s="638"/>
      <c r="BI469" s="655">
        <f>IF(CNGE_2026_M3_Secc1!$AH$128=CNGE_2026_M3_Secc1!$AJ$128,0,CNGE_2026_M3_Secc1!DC173)</f>
        <v>0</v>
      </c>
      <c r="BJ469" s="655"/>
      <c r="BL469" s="908">
        <f t="shared" si="520"/>
        <v>8</v>
      </c>
      <c r="BM469" s="909"/>
      <c r="BN469" s="912">
        <f t="shared" si="507"/>
        <v>0</v>
      </c>
      <c r="BO469" s="638"/>
      <c r="BP469" s="912">
        <f t="shared" si="508"/>
        <v>0</v>
      </c>
      <c r="BQ469" s="638"/>
      <c r="BR469" s="912">
        <f t="shared" si="509"/>
        <v>0</v>
      </c>
      <c r="BS469" s="638"/>
      <c r="BT469" s="638">
        <f t="shared" si="510"/>
        <v>0</v>
      </c>
      <c r="BU469" s="638"/>
      <c r="BV469" s="638">
        <f t="shared" si="511"/>
        <v>0</v>
      </c>
      <c r="BW469" s="638"/>
      <c r="BX469" s="638">
        <f t="shared" si="512"/>
        <v>0</v>
      </c>
      <c r="BY469" s="638"/>
      <c r="CA469" s="908">
        <f t="shared" si="513"/>
        <v>8</v>
      </c>
      <c r="CB469" s="909"/>
      <c r="CC469" s="638">
        <f t="shared" si="514"/>
        <v>0</v>
      </c>
      <c r="CD469" s="638"/>
      <c r="CE469" s="638">
        <f t="shared" si="515"/>
        <v>0</v>
      </c>
      <c r="CF469" s="638"/>
      <c r="CG469" s="638">
        <f t="shared" si="516"/>
        <v>0</v>
      </c>
      <c r="CH469" s="638"/>
      <c r="CM469" s="627">
        <f t="shared" si="517"/>
        <v>0</v>
      </c>
      <c r="CN469" s="627"/>
    </row>
    <row r="470" spans="1:92" s="72" customFormat="1" ht="15" customHeight="1">
      <c r="A470" s="131"/>
      <c r="B470" s="15"/>
      <c r="C470" s="936" t="s">
        <v>74</v>
      </c>
      <c r="D470" s="937"/>
      <c r="E470" s="937"/>
      <c r="F470" s="938"/>
      <c r="G470" s="792" t="s">
        <v>679</v>
      </c>
      <c r="H470" s="793"/>
      <c r="I470" s="793"/>
      <c r="J470" s="793"/>
      <c r="K470" s="793"/>
      <c r="L470" s="794"/>
      <c r="M470" s="667"/>
      <c r="N470" s="668"/>
      <c r="O470" s="669"/>
      <c r="P470" s="667"/>
      <c r="Q470" s="668"/>
      <c r="R470" s="669"/>
      <c r="S470" s="667"/>
      <c r="T470" s="668"/>
      <c r="U470" s="669"/>
      <c r="V470" s="667"/>
      <c r="W470" s="668"/>
      <c r="X470" s="669"/>
      <c r="Y470" s="667"/>
      <c r="Z470" s="668"/>
      <c r="AA470" s="669"/>
      <c r="AB470" s="667"/>
      <c r="AC470" s="668"/>
      <c r="AD470" s="669"/>
      <c r="AE470" s="12"/>
      <c r="AF470" s="122"/>
      <c r="AH470" s="742">
        <f t="shared" si="495"/>
        <v>0</v>
      </c>
      <c r="AI470" s="641"/>
      <c r="AJ470" s="639">
        <f t="shared" si="496"/>
        <v>0</v>
      </c>
      <c r="AK470" s="641"/>
      <c r="AL470" s="627">
        <f t="shared" si="497"/>
        <v>0</v>
      </c>
      <c r="AM470" s="627"/>
      <c r="AN470" s="627">
        <f t="shared" si="498"/>
        <v>0</v>
      </c>
      <c r="AO470" s="627">
        <f t="shared" si="499"/>
        <v>0</v>
      </c>
      <c r="AP470" s="284"/>
      <c r="AQ470" s="896">
        <f t="shared" si="500"/>
        <v>0</v>
      </c>
      <c r="AR470" s="627"/>
      <c r="AS470" s="627">
        <f t="shared" si="501"/>
        <v>0</v>
      </c>
      <c r="AT470" s="627"/>
      <c r="AU470" s="627">
        <f t="shared" si="502"/>
        <v>0</v>
      </c>
      <c r="AV470" s="627"/>
      <c r="AW470" s="627">
        <f t="shared" si="503"/>
        <v>0</v>
      </c>
      <c r="AX470" s="639"/>
      <c r="AY470" s="284"/>
      <c r="AZ470" s="740">
        <f t="shared" si="504"/>
        <v>0</v>
      </c>
      <c r="BA470" s="741"/>
      <c r="BB470" s="738" t="str">
        <f>IF(AZ470=0,"",IF(SUM($AZ$434:AZ470)=1,BD470,IF($AZ$494&gt;SUM($AZ$434:AZ470),_xlfn.CONCAT(", ",BD470),IF($AZ$494=SUM($AZ$434:AZ470),_xlfn.CONCAT(" y ",BD470,".")))))</f>
        <v/>
      </c>
      <c r="BC470" s="739" t="str">
        <f>IF(BA470=0,"", IF(SUM($AN470:BA$519)=1,#REF!, IF($AQ$526&gt;SUM($AN470:BA$519),_xlfn.CONCAT(", ",#REF!), IF($AQ$526=SUM($AN470:BA$519),_xlfn.CONCAT(" y ",#REF!,".")))))</f>
        <v/>
      </c>
      <c r="BD470" s="639">
        <f t="shared" si="518"/>
        <v>9</v>
      </c>
      <c r="BE470" s="641"/>
      <c r="BG470" s="638">
        <f t="shared" si="519"/>
        <v>9</v>
      </c>
      <c r="BH470" s="638"/>
      <c r="BI470" s="655">
        <f>IF(CNGE_2026_M3_Secc1!$AH$128=CNGE_2026_M3_Secc1!$AJ$128,0,CNGE_2026_M3_Secc1!DC174)</f>
        <v>0</v>
      </c>
      <c r="BJ470" s="655"/>
      <c r="BL470" s="908">
        <f t="shared" si="520"/>
        <v>9</v>
      </c>
      <c r="BM470" s="909"/>
      <c r="BN470" s="912">
        <f t="shared" si="507"/>
        <v>0</v>
      </c>
      <c r="BO470" s="638"/>
      <c r="BP470" s="912">
        <f t="shared" si="508"/>
        <v>0</v>
      </c>
      <c r="BQ470" s="638"/>
      <c r="BR470" s="912">
        <f t="shared" si="509"/>
        <v>0</v>
      </c>
      <c r="BS470" s="638"/>
      <c r="BT470" s="638">
        <f t="shared" si="510"/>
        <v>0</v>
      </c>
      <c r="BU470" s="638"/>
      <c r="BV470" s="638">
        <f t="shared" si="511"/>
        <v>0</v>
      </c>
      <c r="BW470" s="638"/>
      <c r="BX470" s="638">
        <f t="shared" si="512"/>
        <v>0</v>
      </c>
      <c r="BY470" s="638"/>
      <c r="CA470" s="908">
        <f t="shared" si="513"/>
        <v>9</v>
      </c>
      <c r="CB470" s="909"/>
      <c r="CC470" s="638">
        <f t="shared" si="514"/>
        <v>0</v>
      </c>
      <c r="CD470" s="638"/>
      <c r="CE470" s="638">
        <f t="shared" si="515"/>
        <v>0</v>
      </c>
      <c r="CF470" s="638"/>
      <c r="CG470" s="638">
        <f t="shared" si="516"/>
        <v>0</v>
      </c>
      <c r="CH470" s="638"/>
      <c r="CM470" s="627">
        <f t="shared" si="517"/>
        <v>0</v>
      </c>
      <c r="CN470" s="627"/>
    </row>
    <row r="471" spans="1:92" s="72" customFormat="1" ht="15" customHeight="1">
      <c r="A471" s="131"/>
      <c r="B471" s="15"/>
      <c r="C471" s="936" t="s">
        <v>75</v>
      </c>
      <c r="D471" s="937"/>
      <c r="E471" s="937"/>
      <c r="F471" s="938"/>
      <c r="G471" s="792" t="s">
        <v>184</v>
      </c>
      <c r="H471" s="793"/>
      <c r="I471" s="793"/>
      <c r="J471" s="793"/>
      <c r="K471" s="793"/>
      <c r="L471" s="794"/>
      <c r="M471" s="667"/>
      <c r="N471" s="668"/>
      <c r="O471" s="669"/>
      <c r="P471" s="667"/>
      <c r="Q471" s="668"/>
      <c r="R471" s="669"/>
      <c r="S471" s="667"/>
      <c r="T471" s="668"/>
      <c r="U471" s="669"/>
      <c r="V471" s="667"/>
      <c r="W471" s="668"/>
      <c r="X471" s="669"/>
      <c r="Y471" s="667"/>
      <c r="Z471" s="668"/>
      <c r="AA471" s="669"/>
      <c r="AB471" s="667"/>
      <c r="AC471" s="668"/>
      <c r="AD471" s="669"/>
      <c r="AE471" s="12"/>
      <c r="AF471" s="122"/>
      <c r="AH471" s="742">
        <f t="shared" si="495"/>
        <v>0</v>
      </c>
      <c r="AI471" s="641"/>
      <c r="AJ471" s="639">
        <f t="shared" si="496"/>
        <v>0</v>
      </c>
      <c r="AK471" s="641"/>
      <c r="AL471" s="627">
        <f t="shared" si="497"/>
        <v>0</v>
      </c>
      <c r="AM471" s="627"/>
      <c r="AN471" s="627">
        <f t="shared" si="498"/>
        <v>0</v>
      </c>
      <c r="AO471" s="627">
        <f t="shared" si="499"/>
        <v>0</v>
      </c>
      <c r="AP471" s="284"/>
      <c r="AQ471" s="896">
        <f t="shared" si="500"/>
        <v>0</v>
      </c>
      <c r="AR471" s="627"/>
      <c r="AS471" s="627">
        <f t="shared" si="501"/>
        <v>0</v>
      </c>
      <c r="AT471" s="627"/>
      <c r="AU471" s="627">
        <f t="shared" si="502"/>
        <v>0</v>
      </c>
      <c r="AV471" s="627"/>
      <c r="AW471" s="627">
        <f t="shared" si="503"/>
        <v>0</v>
      </c>
      <c r="AX471" s="639"/>
      <c r="AY471" s="284"/>
      <c r="AZ471" s="740">
        <f t="shared" si="504"/>
        <v>0</v>
      </c>
      <c r="BA471" s="741"/>
      <c r="BB471" s="738" t="str">
        <f>IF(AZ471=0,"",IF(SUM($AZ$434:AZ471)=1,BD471,IF($AZ$494&gt;SUM($AZ$434:AZ471),_xlfn.CONCAT(", ",BD471),IF($AZ$494=SUM($AZ$434:AZ471),_xlfn.CONCAT(" y ",BD471,".")))))</f>
        <v/>
      </c>
      <c r="BC471" s="739" t="str">
        <f>IF(BA471=0,"", IF(SUM($AN471:BA$519)=1,#REF!, IF($AQ$526&gt;SUM($AN471:BA$519),_xlfn.CONCAT(", ",#REF!), IF($AQ$526=SUM($AN471:BA$519),_xlfn.CONCAT(" y ",#REF!,".")))))</f>
        <v/>
      </c>
      <c r="BD471" s="639">
        <f t="shared" si="518"/>
        <v>10</v>
      </c>
      <c r="BE471" s="641"/>
      <c r="BG471" s="638">
        <f t="shared" si="519"/>
        <v>10</v>
      </c>
      <c r="BH471" s="638"/>
      <c r="BI471" s="655">
        <f>IF(CNGE_2026_M3_Secc1!$AH$128=CNGE_2026_M3_Secc1!$AJ$128,0,CNGE_2026_M3_Secc1!DC175)</f>
        <v>0</v>
      </c>
      <c r="BJ471" s="655"/>
      <c r="BL471" s="908">
        <f t="shared" si="520"/>
        <v>10</v>
      </c>
      <c r="BM471" s="909"/>
      <c r="BN471" s="912">
        <f t="shared" si="507"/>
        <v>0</v>
      </c>
      <c r="BO471" s="638"/>
      <c r="BP471" s="912">
        <f t="shared" si="508"/>
        <v>0</v>
      </c>
      <c r="BQ471" s="638"/>
      <c r="BR471" s="912">
        <f t="shared" si="509"/>
        <v>0</v>
      </c>
      <c r="BS471" s="638"/>
      <c r="BT471" s="638">
        <f t="shared" si="510"/>
        <v>0</v>
      </c>
      <c r="BU471" s="638"/>
      <c r="BV471" s="638">
        <f t="shared" si="511"/>
        <v>0</v>
      </c>
      <c r="BW471" s="638"/>
      <c r="BX471" s="638">
        <f t="shared" si="512"/>
        <v>0</v>
      </c>
      <c r="BY471" s="638"/>
      <c r="CA471" s="908">
        <f t="shared" si="513"/>
        <v>10</v>
      </c>
      <c r="CB471" s="909"/>
      <c r="CC471" s="638">
        <f t="shared" si="514"/>
        <v>0</v>
      </c>
      <c r="CD471" s="638"/>
      <c r="CE471" s="638">
        <f t="shared" si="515"/>
        <v>0</v>
      </c>
      <c r="CF471" s="638"/>
      <c r="CG471" s="638">
        <f t="shared" si="516"/>
        <v>0</v>
      </c>
      <c r="CH471" s="638"/>
      <c r="CM471" s="627">
        <f t="shared" si="517"/>
        <v>0</v>
      </c>
      <c r="CN471" s="627"/>
    </row>
    <row r="472" spans="1:92" s="72" customFormat="1" ht="24" customHeight="1">
      <c r="A472" s="131"/>
      <c r="B472" s="15"/>
      <c r="C472" s="936" t="s">
        <v>76</v>
      </c>
      <c r="D472" s="937"/>
      <c r="E472" s="937"/>
      <c r="F472" s="938"/>
      <c r="G472" s="792" t="s">
        <v>186</v>
      </c>
      <c r="H472" s="793"/>
      <c r="I472" s="793"/>
      <c r="J472" s="793"/>
      <c r="K472" s="793"/>
      <c r="L472" s="794"/>
      <c r="M472" s="667"/>
      <c r="N472" s="668"/>
      <c r="O472" s="669"/>
      <c r="P472" s="667"/>
      <c r="Q472" s="668"/>
      <c r="R472" s="669"/>
      <c r="S472" s="667"/>
      <c r="T472" s="668"/>
      <c r="U472" s="669"/>
      <c r="V472" s="667"/>
      <c r="W472" s="668"/>
      <c r="X472" s="669"/>
      <c r="Y472" s="667"/>
      <c r="Z472" s="668"/>
      <c r="AA472" s="669"/>
      <c r="AB472" s="667"/>
      <c r="AC472" s="668"/>
      <c r="AD472" s="669"/>
      <c r="AE472" s="12"/>
      <c r="AF472" s="122"/>
      <c r="AH472" s="742">
        <f t="shared" si="495"/>
        <v>0</v>
      </c>
      <c r="AI472" s="641"/>
      <c r="AJ472" s="639">
        <f t="shared" si="496"/>
        <v>0</v>
      </c>
      <c r="AK472" s="641"/>
      <c r="AL472" s="627">
        <f t="shared" si="497"/>
        <v>0</v>
      </c>
      <c r="AM472" s="627"/>
      <c r="AN472" s="627">
        <f t="shared" si="498"/>
        <v>0</v>
      </c>
      <c r="AO472" s="627">
        <f t="shared" si="499"/>
        <v>0</v>
      </c>
      <c r="AP472" s="284"/>
      <c r="AQ472" s="896">
        <f t="shared" si="500"/>
        <v>0</v>
      </c>
      <c r="AR472" s="627"/>
      <c r="AS472" s="627">
        <f t="shared" si="501"/>
        <v>0</v>
      </c>
      <c r="AT472" s="627"/>
      <c r="AU472" s="627">
        <f t="shared" si="502"/>
        <v>0</v>
      </c>
      <c r="AV472" s="627"/>
      <c r="AW472" s="627">
        <f t="shared" si="503"/>
        <v>0</v>
      </c>
      <c r="AX472" s="639"/>
      <c r="AY472" s="284"/>
      <c r="AZ472" s="740">
        <f t="shared" si="504"/>
        <v>0</v>
      </c>
      <c r="BA472" s="741"/>
      <c r="BB472" s="738" t="str">
        <f>IF(AZ472=0,"",IF(SUM($AZ$434:AZ472)=1,BD472,IF($AZ$494&gt;SUM($AZ$434:AZ472),_xlfn.CONCAT(", ",BD472),IF($AZ$494=SUM($AZ$434:AZ472),_xlfn.CONCAT(" y ",BD472,".")))))</f>
        <v/>
      </c>
      <c r="BC472" s="739" t="str">
        <f>IF(BA472=0,"", IF(SUM($AN472:BA$519)=1,#REF!, IF($AQ$526&gt;SUM($AN472:BA$519),_xlfn.CONCAT(", ",#REF!), IF($AQ$526=SUM($AN472:BA$519),_xlfn.CONCAT(" y ",#REF!,".")))))</f>
        <v/>
      </c>
      <c r="BD472" s="639">
        <f t="shared" si="518"/>
        <v>11</v>
      </c>
      <c r="BE472" s="641"/>
      <c r="BG472" s="638">
        <f t="shared" si="519"/>
        <v>11</v>
      </c>
      <c r="BH472" s="638"/>
      <c r="BI472" s="655">
        <f>IF(CNGE_2026_M3_Secc1!$AH$128=CNGE_2026_M3_Secc1!$AJ$128,0,CNGE_2026_M3_Secc1!DC176)</f>
        <v>0</v>
      </c>
      <c r="BJ472" s="655"/>
      <c r="BL472" s="908">
        <f t="shared" si="520"/>
        <v>11</v>
      </c>
      <c r="BM472" s="909"/>
      <c r="BN472" s="912">
        <f t="shared" si="507"/>
        <v>0</v>
      </c>
      <c r="BO472" s="638"/>
      <c r="BP472" s="912">
        <f t="shared" si="508"/>
        <v>0</v>
      </c>
      <c r="BQ472" s="638"/>
      <c r="BR472" s="912">
        <f t="shared" si="509"/>
        <v>0</v>
      </c>
      <c r="BS472" s="638"/>
      <c r="BT472" s="638">
        <f t="shared" si="510"/>
        <v>0</v>
      </c>
      <c r="BU472" s="638"/>
      <c r="BV472" s="638">
        <f t="shared" si="511"/>
        <v>0</v>
      </c>
      <c r="BW472" s="638"/>
      <c r="BX472" s="638">
        <f t="shared" si="512"/>
        <v>0</v>
      </c>
      <c r="BY472" s="638"/>
      <c r="CA472" s="908">
        <f t="shared" si="513"/>
        <v>11</v>
      </c>
      <c r="CB472" s="909"/>
      <c r="CC472" s="638">
        <f t="shared" si="514"/>
        <v>0</v>
      </c>
      <c r="CD472" s="638"/>
      <c r="CE472" s="638">
        <f t="shared" si="515"/>
        <v>0</v>
      </c>
      <c r="CF472" s="638"/>
      <c r="CG472" s="638">
        <f t="shared" si="516"/>
        <v>0</v>
      </c>
      <c r="CH472" s="638"/>
      <c r="CM472" s="627">
        <f t="shared" si="517"/>
        <v>0</v>
      </c>
      <c r="CN472" s="627"/>
    </row>
    <row r="473" spans="1:92" s="72" customFormat="1" ht="15" customHeight="1">
      <c r="A473" s="131"/>
      <c r="B473" s="15"/>
      <c r="C473" s="936" t="s">
        <v>77</v>
      </c>
      <c r="D473" s="937"/>
      <c r="E473" s="937"/>
      <c r="F473" s="938"/>
      <c r="G473" s="792" t="s">
        <v>187</v>
      </c>
      <c r="H473" s="793"/>
      <c r="I473" s="793"/>
      <c r="J473" s="793"/>
      <c r="K473" s="793"/>
      <c r="L473" s="794"/>
      <c r="M473" s="667"/>
      <c r="N473" s="668"/>
      <c r="O473" s="669"/>
      <c r="P473" s="667"/>
      <c r="Q473" s="668"/>
      <c r="R473" s="669"/>
      <c r="S473" s="667"/>
      <c r="T473" s="668"/>
      <c r="U473" s="669"/>
      <c r="V473" s="667"/>
      <c r="W473" s="668"/>
      <c r="X473" s="669"/>
      <c r="Y473" s="667"/>
      <c r="Z473" s="668"/>
      <c r="AA473" s="669"/>
      <c r="AB473" s="667"/>
      <c r="AC473" s="668"/>
      <c r="AD473" s="669"/>
      <c r="AE473" s="12"/>
      <c r="AF473" s="122"/>
      <c r="AH473" s="742">
        <f t="shared" si="495"/>
        <v>0</v>
      </c>
      <c r="AI473" s="641"/>
      <c r="AJ473" s="639">
        <f t="shared" si="496"/>
        <v>0</v>
      </c>
      <c r="AK473" s="641"/>
      <c r="AL473" s="627">
        <f t="shared" si="497"/>
        <v>0</v>
      </c>
      <c r="AM473" s="627"/>
      <c r="AN473" s="627">
        <f t="shared" si="498"/>
        <v>0</v>
      </c>
      <c r="AO473" s="627">
        <f t="shared" si="499"/>
        <v>0</v>
      </c>
      <c r="AP473" s="284"/>
      <c r="AQ473" s="896">
        <f t="shared" si="500"/>
        <v>0</v>
      </c>
      <c r="AR473" s="627"/>
      <c r="AS473" s="627">
        <f t="shared" si="501"/>
        <v>0</v>
      </c>
      <c r="AT473" s="627"/>
      <c r="AU473" s="627">
        <f t="shared" si="502"/>
        <v>0</v>
      </c>
      <c r="AV473" s="627"/>
      <c r="AW473" s="627">
        <f t="shared" si="503"/>
        <v>0</v>
      </c>
      <c r="AX473" s="639"/>
      <c r="AY473" s="284"/>
      <c r="AZ473" s="740">
        <f t="shared" si="504"/>
        <v>0</v>
      </c>
      <c r="BA473" s="741"/>
      <c r="BB473" s="738" t="str">
        <f>IF(AZ473=0,"",IF(SUM($AZ$434:AZ473)=1,BD473,IF($AZ$494&gt;SUM($AZ$434:AZ473),_xlfn.CONCAT(", ",BD473),IF($AZ$494=SUM($AZ$434:AZ473),_xlfn.CONCAT(" y ",BD473,".")))))</f>
        <v/>
      </c>
      <c r="BC473" s="739" t="str">
        <f>IF(BA473=0,"", IF(SUM($AN473:BA$519)=1,#REF!, IF($AQ$526&gt;SUM($AN473:BA$519),_xlfn.CONCAT(", ",#REF!), IF($AQ$526=SUM($AN473:BA$519),_xlfn.CONCAT(" y ",#REF!,".")))))</f>
        <v/>
      </c>
      <c r="BD473" s="639">
        <f t="shared" si="518"/>
        <v>12</v>
      </c>
      <c r="BE473" s="641"/>
      <c r="BG473" s="638">
        <f t="shared" si="519"/>
        <v>12</v>
      </c>
      <c r="BH473" s="638"/>
      <c r="BI473" s="655">
        <f>IF(CNGE_2026_M3_Secc1!$AH$128=CNGE_2026_M3_Secc1!$AJ$128,0,CNGE_2026_M3_Secc1!DC177)</f>
        <v>0</v>
      </c>
      <c r="BJ473" s="655"/>
      <c r="BL473" s="908">
        <f t="shared" si="520"/>
        <v>12</v>
      </c>
      <c r="BM473" s="909"/>
      <c r="BN473" s="912">
        <f t="shared" si="507"/>
        <v>0</v>
      </c>
      <c r="BO473" s="638"/>
      <c r="BP473" s="912">
        <f t="shared" si="508"/>
        <v>0</v>
      </c>
      <c r="BQ473" s="638"/>
      <c r="BR473" s="912">
        <f t="shared" si="509"/>
        <v>0</v>
      </c>
      <c r="BS473" s="638"/>
      <c r="BT473" s="638">
        <f t="shared" si="510"/>
        <v>0</v>
      </c>
      <c r="BU473" s="638"/>
      <c r="BV473" s="638">
        <f t="shared" si="511"/>
        <v>0</v>
      </c>
      <c r="BW473" s="638"/>
      <c r="BX473" s="638">
        <f t="shared" si="512"/>
        <v>0</v>
      </c>
      <c r="BY473" s="638"/>
      <c r="CA473" s="908">
        <f t="shared" si="513"/>
        <v>12</v>
      </c>
      <c r="CB473" s="909"/>
      <c r="CC473" s="638">
        <f t="shared" si="514"/>
        <v>0</v>
      </c>
      <c r="CD473" s="638"/>
      <c r="CE473" s="638">
        <f t="shared" si="515"/>
        <v>0</v>
      </c>
      <c r="CF473" s="638"/>
      <c r="CG473" s="638">
        <f t="shared" si="516"/>
        <v>0</v>
      </c>
      <c r="CH473" s="638"/>
      <c r="CM473" s="627">
        <f t="shared" si="517"/>
        <v>0</v>
      </c>
      <c r="CN473" s="627"/>
    </row>
    <row r="474" spans="1:92" s="72" customFormat="1" ht="15" customHeight="1">
      <c r="A474" s="131"/>
      <c r="B474" s="15"/>
      <c r="C474" s="936" t="s">
        <v>78</v>
      </c>
      <c r="D474" s="937"/>
      <c r="E474" s="937"/>
      <c r="F474" s="938"/>
      <c r="G474" s="792" t="s">
        <v>189</v>
      </c>
      <c r="H474" s="793"/>
      <c r="I474" s="793"/>
      <c r="J474" s="793"/>
      <c r="K474" s="793"/>
      <c r="L474" s="794"/>
      <c r="M474" s="667"/>
      <c r="N474" s="668"/>
      <c r="O474" s="669"/>
      <c r="P474" s="667"/>
      <c r="Q474" s="668"/>
      <c r="R474" s="669"/>
      <c r="S474" s="667"/>
      <c r="T474" s="668"/>
      <c r="U474" s="669"/>
      <c r="V474" s="667"/>
      <c r="W474" s="668"/>
      <c r="X474" s="669"/>
      <c r="Y474" s="667"/>
      <c r="Z474" s="668"/>
      <c r="AA474" s="669"/>
      <c r="AB474" s="667"/>
      <c r="AC474" s="668"/>
      <c r="AD474" s="669"/>
      <c r="AE474" s="12"/>
      <c r="AF474" s="122"/>
      <c r="AH474" s="742">
        <f t="shared" si="495"/>
        <v>0</v>
      </c>
      <c r="AI474" s="641"/>
      <c r="AJ474" s="639">
        <f t="shared" si="496"/>
        <v>0</v>
      </c>
      <c r="AK474" s="641"/>
      <c r="AL474" s="627">
        <f t="shared" si="497"/>
        <v>0</v>
      </c>
      <c r="AM474" s="627"/>
      <c r="AN474" s="627">
        <f t="shared" si="498"/>
        <v>0</v>
      </c>
      <c r="AO474" s="627">
        <f t="shared" si="499"/>
        <v>0</v>
      </c>
      <c r="AP474" s="284"/>
      <c r="AQ474" s="896">
        <f t="shared" si="500"/>
        <v>0</v>
      </c>
      <c r="AR474" s="627"/>
      <c r="AS474" s="627">
        <f t="shared" si="501"/>
        <v>0</v>
      </c>
      <c r="AT474" s="627"/>
      <c r="AU474" s="627">
        <f t="shared" si="502"/>
        <v>0</v>
      </c>
      <c r="AV474" s="627"/>
      <c r="AW474" s="627">
        <f t="shared" si="503"/>
        <v>0</v>
      </c>
      <c r="AX474" s="639"/>
      <c r="AY474" s="284"/>
      <c r="AZ474" s="740">
        <f t="shared" si="504"/>
        <v>0</v>
      </c>
      <c r="BA474" s="741"/>
      <c r="BB474" s="738" t="str">
        <f>IF(AZ474=0,"",IF(SUM($AZ$434:AZ474)=1,BD474,IF($AZ$494&gt;SUM($AZ$434:AZ474),_xlfn.CONCAT(", ",BD474),IF($AZ$494=SUM($AZ$434:AZ474),_xlfn.CONCAT(" y ",BD474,".")))))</f>
        <v/>
      </c>
      <c r="BC474" s="739" t="str">
        <f>IF(BA474=0,"", IF(SUM($AN474:BA$519)=1,#REF!, IF($AQ$526&gt;SUM($AN474:BA$519),_xlfn.CONCAT(", ",#REF!), IF($AQ$526=SUM($AN474:BA$519),_xlfn.CONCAT(" y ",#REF!,".")))))</f>
        <v/>
      </c>
      <c r="BD474" s="639">
        <f t="shared" si="518"/>
        <v>13</v>
      </c>
      <c r="BE474" s="641"/>
      <c r="BG474" s="638">
        <f t="shared" si="519"/>
        <v>13</v>
      </c>
      <c r="BH474" s="638"/>
      <c r="BI474" s="655">
        <f>IF(CNGE_2026_M3_Secc1!$AH$128=CNGE_2026_M3_Secc1!$AJ$128,0,CNGE_2026_M3_Secc1!DC178)</f>
        <v>0</v>
      </c>
      <c r="BJ474" s="655"/>
      <c r="BL474" s="908">
        <f t="shared" si="520"/>
        <v>13</v>
      </c>
      <c r="BM474" s="909"/>
      <c r="BN474" s="912">
        <f t="shared" si="507"/>
        <v>0</v>
      </c>
      <c r="BO474" s="638"/>
      <c r="BP474" s="912">
        <f t="shared" si="508"/>
        <v>0</v>
      </c>
      <c r="BQ474" s="638"/>
      <c r="BR474" s="912">
        <f t="shared" si="509"/>
        <v>0</v>
      </c>
      <c r="BS474" s="638"/>
      <c r="BT474" s="638">
        <f t="shared" si="510"/>
        <v>0</v>
      </c>
      <c r="BU474" s="638"/>
      <c r="BV474" s="638">
        <f t="shared" si="511"/>
        <v>0</v>
      </c>
      <c r="BW474" s="638"/>
      <c r="BX474" s="638">
        <f t="shared" si="512"/>
        <v>0</v>
      </c>
      <c r="BY474" s="638"/>
      <c r="CA474" s="908">
        <f t="shared" si="513"/>
        <v>13</v>
      </c>
      <c r="CB474" s="909"/>
      <c r="CC474" s="638">
        <f t="shared" si="514"/>
        <v>0</v>
      </c>
      <c r="CD474" s="638"/>
      <c r="CE474" s="638">
        <f t="shared" si="515"/>
        <v>0</v>
      </c>
      <c r="CF474" s="638"/>
      <c r="CG474" s="638">
        <f t="shared" si="516"/>
        <v>0</v>
      </c>
      <c r="CH474" s="638"/>
      <c r="CM474" s="627">
        <f t="shared" si="517"/>
        <v>0</v>
      </c>
      <c r="CN474" s="627"/>
    </row>
    <row r="475" spans="1:92" s="72" customFormat="1" ht="24" customHeight="1">
      <c r="A475" s="131"/>
      <c r="B475" s="15"/>
      <c r="C475" s="797" t="s">
        <v>191</v>
      </c>
      <c r="D475" s="798"/>
      <c r="E475" s="942"/>
      <c r="F475" s="150" t="s">
        <v>161</v>
      </c>
      <c r="G475" s="792" t="s">
        <v>192</v>
      </c>
      <c r="H475" s="793"/>
      <c r="I475" s="793"/>
      <c r="J475" s="793"/>
      <c r="K475" s="793"/>
      <c r="L475" s="794"/>
      <c r="M475" s="667"/>
      <c r="N475" s="668"/>
      <c r="O475" s="669"/>
      <c r="P475" s="667"/>
      <c r="Q475" s="668"/>
      <c r="R475" s="669"/>
      <c r="S475" s="667"/>
      <c r="T475" s="668"/>
      <c r="U475" s="669"/>
      <c r="V475" s="667"/>
      <c r="W475" s="668"/>
      <c r="X475" s="669"/>
      <c r="Y475" s="667"/>
      <c r="Z475" s="668"/>
      <c r="AA475" s="669"/>
      <c r="AB475" s="667"/>
      <c r="AC475" s="668"/>
      <c r="AD475" s="669"/>
      <c r="AE475" s="12"/>
      <c r="AF475" s="122"/>
      <c r="AH475" s="742">
        <f t="shared" si="495"/>
        <v>0</v>
      </c>
      <c r="AI475" s="641"/>
      <c r="AJ475" s="639">
        <f t="shared" si="496"/>
        <v>0</v>
      </c>
      <c r="AK475" s="641"/>
      <c r="AL475" s="627">
        <f t="shared" si="497"/>
        <v>0</v>
      </c>
      <c r="AM475" s="627"/>
      <c r="AN475" s="627">
        <f t="shared" si="498"/>
        <v>0</v>
      </c>
      <c r="AO475" s="627">
        <f t="shared" si="499"/>
        <v>0</v>
      </c>
      <c r="AP475" s="284"/>
      <c r="AQ475" s="896">
        <f t="shared" si="500"/>
        <v>0</v>
      </c>
      <c r="AR475" s="627"/>
      <c r="AS475" s="627">
        <f t="shared" si="501"/>
        <v>0</v>
      </c>
      <c r="AT475" s="627"/>
      <c r="AU475" s="627">
        <f t="shared" si="502"/>
        <v>0</v>
      </c>
      <c r="AV475" s="627"/>
      <c r="AW475" s="627">
        <f t="shared" si="503"/>
        <v>0</v>
      </c>
      <c r="AX475" s="639"/>
      <c r="AY475" s="284"/>
      <c r="AZ475" s="740">
        <f t="shared" si="504"/>
        <v>0</v>
      </c>
      <c r="BA475" s="741"/>
      <c r="BB475" s="738" t="str">
        <f>IF(AZ475=0,"",IF(SUM($AZ$434:AZ475)=1,BD475,IF($AZ$494&gt;SUM($AZ$434:AZ475),_xlfn.CONCAT(", ",BD475),IF($AZ$494=SUM($AZ$434:AZ475),_xlfn.CONCAT(" y ",BD475,".")))))</f>
        <v/>
      </c>
      <c r="BC475" s="739" t="str">
        <f>IF(BA475=0,"", IF(SUM($AN475:BA$519)=1,#REF!, IF($AQ$526&gt;SUM($AN475:BA$519),_xlfn.CONCAT(", ",#REF!), IF($AQ$526=SUM($AN475:BA$519),_xlfn.CONCAT(" y ",#REF!,".")))))</f>
        <v/>
      </c>
      <c r="BD475" s="639">
        <f t="shared" si="505"/>
        <v>14.1</v>
      </c>
      <c r="BE475" s="641"/>
      <c r="BG475" s="638">
        <f t="shared" ref="BG475:BG482" si="521">_xlfn.NUMBERVALUE(F475)</f>
        <v>14.1</v>
      </c>
      <c r="BH475" s="638"/>
      <c r="BI475" s="655">
        <f>IF(CNGE_2026_M3_Secc1!$AH$128=CNGE_2026_M3_Secc1!$AJ$128,0,CNGE_2026_M3_Secc1!DC179)</f>
        <v>0</v>
      </c>
      <c r="BJ475" s="655"/>
      <c r="BL475" s="908">
        <f t="shared" si="506"/>
        <v>14.1</v>
      </c>
      <c r="BM475" s="909"/>
      <c r="BN475" s="912">
        <f t="shared" si="507"/>
        <v>0</v>
      </c>
      <c r="BO475" s="638"/>
      <c r="BP475" s="912">
        <f t="shared" si="508"/>
        <v>0</v>
      </c>
      <c r="BQ475" s="638"/>
      <c r="BR475" s="912">
        <f t="shared" si="509"/>
        <v>0</v>
      </c>
      <c r="BS475" s="638"/>
      <c r="BT475" s="638">
        <f t="shared" si="510"/>
        <v>0</v>
      </c>
      <c r="BU475" s="638"/>
      <c r="BV475" s="638">
        <f t="shared" si="511"/>
        <v>0</v>
      </c>
      <c r="BW475" s="638"/>
      <c r="BX475" s="638">
        <f t="shared" si="512"/>
        <v>0</v>
      </c>
      <c r="BY475" s="638"/>
      <c r="CA475" s="908">
        <f t="shared" si="513"/>
        <v>14.1</v>
      </c>
      <c r="CB475" s="909"/>
      <c r="CC475" s="638">
        <f t="shared" si="514"/>
        <v>0</v>
      </c>
      <c r="CD475" s="638"/>
      <c r="CE475" s="638">
        <f t="shared" si="515"/>
        <v>0</v>
      </c>
      <c r="CF475" s="638"/>
      <c r="CG475" s="638">
        <f t="shared" si="516"/>
        <v>0</v>
      </c>
      <c r="CH475" s="638"/>
      <c r="CM475" s="627">
        <f t="shared" si="517"/>
        <v>0</v>
      </c>
      <c r="CN475" s="627"/>
    </row>
    <row r="476" spans="1:92" s="72" customFormat="1" ht="24" customHeight="1">
      <c r="A476" s="131"/>
      <c r="B476" s="15"/>
      <c r="C476" s="799"/>
      <c r="D476" s="800"/>
      <c r="E476" s="943"/>
      <c r="F476" s="150" t="s">
        <v>162</v>
      </c>
      <c r="G476" s="792" t="s">
        <v>194</v>
      </c>
      <c r="H476" s="793"/>
      <c r="I476" s="793"/>
      <c r="J476" s="793"/>
      <c r="K476" s="793"/>
      <c r="L476" s="794"/>
      <c r="M476" s="667"/>
      <c r="N476" s="668"/>
      <c r="O476" s="669"/>
      <c r="P476" s="667"/>
      <c r="Q476" s="668"/>
      <c r="R476" s="669"/>
      <c r="S476" s="667"/>
      <c r="T476" s="668"/>
      <c r="U476" s="669"/>
      <c r="V476" s="667"/>
      <c r="W476" s="668"/>
      <c r="X476" s="669"/>
      <c r="Y476" s="667"/>
      <c r="Z476" s="668"/>
      <c r="AA476" s="669"/>
      <c r="AB476" s="667"/>
      <c r="AC476" s="668"/>
      <c r="AD476" s="669"/>
      <c r="AE476" s="12"/>
      <c r="AF476" s="122"/>
      <c r="AH476" s="742">
        <f t="shared" si="495"/>
        <v>0</v>
      </c>
      <c r="AI476" s="641"/>
      <c r="AJ476" s="639">
        <f t="shared" si="496"/>
        <v>0</v>
      </c>
      <c r="AK476" s="641"/>
      <c r="AL476" s="627">
        <f t="shared" si="497"/>
        <v>0</v>
      </c>
      <c r="AM476" s="627"/>
      <c r="AN476" s="627">
        <f t="shared" si="498"/>
        <v>0</v>
      </c>
      <c r="AO476" s="627">
        <f t="shared" si="499"/>
        <v>0</v>
      </c>
      <c r="AP476" s="284"/>
      <c r="AQ476" s="896">
        <f t="shared" si="500"/>
        <v>0</v>
      </c>
      <c r="AR476" s="627"/>
      <c r="AS476" s="627">
        <f t="shared" si="501"/>
        <v>0</v>
      </c>
      <c r="AT476" s="627"/>
      <c r="AU476" s="627">
        <f t="shared" si="502"/>
        <v>0</v>
      </c>
      <c r="AV476" s="627"/>
      <c r="AW476" s="627">
        <f t="shared" si="503"/>
        <v>0</v>
      </c>
      <c r="AX476" s="639"/>
      <c r="AY476" s="284"/>
      <c r="AZ476" s="740">
        <f t="shared" si="504"/>
        <v>0</v>
      </c>
      <c r="BA476" s="741"/>
      <c r="BB476" s="738" t="str">
        <f>IF(AZ476=0,"",IF(SUM($AZ$434:AZ476)=1,BD476,IF($AZ$494&gt;SUM($AZ$434:AZ476),_xlfn.CONCAT(", ",BD476),IF($AZ$494=SUM($AZ$434:AZ476),_xlfn.CONCAT(" y ",BD476,".")))))</f>
        <v/>
      </c>
      <c r="BC476" s="739" t="str">
        <f>IF(BA476=0,"", IF(SUM($AN476:BA$519)=1,#REF!, IF($AQ$526&gt;SUM($AN476:BA$519),_xlfn.CONCAT(", ",#REF!), IF($AQ$526=SUM($AN476:BA$519),_xlfn.CONCAT(" y ",#REF!,".")))))</f>
        <v/>
      </c>
      <c r="BD476" s="639">
        <f t="shared" si="505"/>
        <v>14.2</v>
      </c>
      <c r="BE476" s="641"/>
      <c r="BG476" s="638">
        <f t="shared" si="521"/>
        <v>14.2</v>
      </c>
      <c r="BH476" s="638"/>
      <c r="BI476" s="655">
        <f>IF(CNGE_2026_M3_Secc1!$AH$128=CNGE_2026_M3_Secc1!$AJ$128,0,CNGE_2026_M3_Secc1!DC180)</f>
        <v>0</v>
      </c>
      <c r="BJ476" s="655"/>
      <c r="BL476" s="908">
        <f t="shared" si="506"/>
        <v>14.2</v>
      </c>
      <c r="BM476" s="909"/>
      <c r="BN476" s="912">
        <f t="shared" si="507"/>
        <v>0</v>
      </c>
      <c r="BO476" s="638"/>
      <c r="BP476" s="912">
        <f t="shared" si="508"/>
        <v>0</v>
      </c>
      <c r="BQ476" s="638"/>
      <c r="BR476" s="912">
        <f t="shared" si="509"/>
        <v>0</v>
      </c>
      <c r="BS476" s="638"/>
      <c r="BT476" s="638">
        <f t="shared" si="510"/>
        <v>0</v>
      </c>
      <c r="BU476" s="638"/>
      <c r="BV476" s="638">
        <f t="shared" si="511"/>
        <v>0</v>
      </c>
      <c r="BW476" s="638"/>
      <c r="BX476" s="638">
        <f t="shared" si="512"/>
        <v>0</v>
      </c>
      <c r="BY476" s="638"/>
      <c r="CA476" s="908">
        <f t="shared" si="513"/>
        <v>14.2</v>
      </c>
      <c r="CB476" s="909"/>
      <c r="CC476" s="638">
        <f t="shared" si="514"/>
        <v>0</v>
      </c>
      <c r="CD476" s="638"/>
      <c r="CE476" s="638">
        <f t="shared" si="515"/>
        <v>0</v>
      </c>
      <c r="CF476" s="638"/>
      <c r="CG476" s="638">
        <f t="shared" si="516"/>
        <v>0</v>
      </c>
      <c r="CH476" s="638"/>
      <c r="CM476" s="627">
        <f t="shared" si="517"/>
        <v>0</v>
      </c>
      <c r="CN476" s="627"/>
    </row>
    <row r="477" spans="1:92" s="72" customFormat="1" ht="36" customHeight="1">
      <c r="A477" s="131"/>
      <c r="B477" s="15"/>
      <c r="C477" s="801"/>
      <c r="D477" s="802"/>
      <c r="E477" s="944"/>
      <c r="F477" s="150" t="s">
        <v>163</v>
      </c>
      <c r="G477" s="792" t="s">
        <v>254</v>
      </c>
      <c r="H477" s="793"/>
      <c r="I477" s="793"/>
      <c r="J477" s="793"/>
      <c r="K477" s="793"/>
      <c r="L477" s="794"/>
      <c r="M477" s="667"/>
      <c r="N477" s="668"/>
      <c r="O477" s="669"/>
      <c r="P477" s="667"/>
      <c r="Q477" s="668"/>
      <c r="R477" s="669"/>
      <c r="S477" s="667"/>
      <c r="T477" s="668"/>
      <c r="U477" s="669"/>
      <c r="V477" s="667"/>
      <c r="W477" s="668"/>
      <c r="X477" s="669"/>
      <c r="Y477" s="667"/>
      <c r="Z477" s="668"/>
      <c r="AA477" s="669"/>
      <c r="AB477" s="667"/>
      <c r="AC477" s="668"/>
      <c r="AD477" s="669"/>
      <c r="AE477" s="12"/>
      <c r="AF477" s="122"/>
      <c r="AH477" s="742">
        <f t="shared" si="495"/>
        <v>0</v>
      </c>
      <c r="AI477" s="641"/>
      <c r="AJ477" s="639">
        <f t="shared" si="496"/>
        <v>0</v>
      </c>
      <c r="AK477" s="641"/>
      <c r="AL477" s="627">
        <f t="shared" si="497"/>
        <v>0</v>
      </c>
      <c r="AM477" s="627"/>
      <c r="AN477" s="627">
        <f t="shared" si="498"/>
        <v>0</v>
      </c>
      <c r="AO477" s="627">
        <f t="shared" si="499"/>
        <v>0</v>
      </c>
      <c r="AP477" s="284"/>
      <c r="AQ477" s="896">
        <f t="shared" si="500"/>
        <v>0</v>
      </c>
      <c r="AR477" s="627"/>
      <c r="AS477" s="627">
        <f t="shared" si="501"/>
        <v>0</v>
      </c>
      <c r="AT477" s="627"/>
      <c r="AU477" s="627">
        <f t="shared" si="502"/>
        <v>0</v>
      </c>
      <c r="AV477" s="627"/>
      <c r="AW477" s="627">
        <f t="shared" si="503"/>
        <v>0</v>
      </c>
      <c r="AX477" s="639"/>
      <c r="AY477" s="284"/>
      <c r="AZ477" s="740">
        <f t="shared" si="504"/>
        <v>0</v>
      </c>
      <c r="BA477" s="741"/>
      <c r="BB477" s="738" t="str">
        <f>IF(AZ477=0,"",IF(SUM($AZ$434:AZ477)=1,BD477,IF($AZ$494&gt;SUM($AZ$434:AZ477),_xlfn.CONCAT(", ",BD477),IF($AZ$494=SUM($AZ$434:AZ477),_xlfn.CONCAT(" y ",BD477,".")))))</f>
        <v/>
      </c>
      <c r="BC477" s="739" t="str">
        <f>IF(BA477=0,"", IF(SUM($AN477:BA$519)=1,#REF!, IF($AQ$526&gt;SUM($AN477:BA$519),_xlfn.CONCAT(", ",#REF!), IF($AQ$526=SUM($AN477:BA$519),_xlfn.CONCAT(" y ",#REF!,".")))))</f>
        <v/>
      </c>
      <c r="BD477" s="639">
        <f t="shared" si="505"/>
        <v>14.3</v>
      </c>
      <c r="BE477" s="641"/>
      <c r="BG477" s="638">
        <f t="shared" si="521"/>
        <v>14.3</v>
      </c>
      <c r="BH477" s="638"/>
      <c r="BI477" s="655">
        <f>IF(CNGE_2026_M3_Secc1!$AH$128=CNGE_2026_M3_Secc1!$AJ$128,0,CNGE_2026_M3_Secc1!DC181)</f>
        <v>0</v>
      </c>
      <c r="BJ477" s="655"/>
      <c r="BL477" s="908">
        <f t="shared" si="506"/>
        <v>14.3</v>
      </c>
      <c r="BM477" s="909"/>
      <c r="BN477" s="912">
        <f t="shared" si="507"/>
        <v>0</v>
      </c>
      <c r="BO477" s="638"/>
      <c r="BP477" s="912">
        <f t="shared" si="508"/>
        <v>0</v>
      </c>
      <c r="BQ477" s="638"/>
      <c r="BR477" s="912">
        <f t="shared" si="509"/>
        <v>0</v>
      </c>
      <c r="BS477" s="638"/>
      <c r="BT477" s="638">
        <f t="shared" si="510"/>
        <v>0</v>
      </c>
      <c r="BU477" s="638"/>
      <c r="BV477" s="638">
        <f t="shared" si="511"/>
        <v>0</v>
      </c>
      <c r="BW477" s="638"/>
      <c r="BX477" s="638">
        <f t="shared" si="512"/>
        <v>0</v>
      </c>
      <c r="BY477" s="638"/>
      <c r="CA477" s="908">
        <f t="shared" si="513"/>
        <v>14.3</v>
      </c>
      <c r="CB477" s="909"/>
      <c r="CC477" s="638">
        <f t="shared" si="514"/>
        <v>0</v>
      </c>
      <c r="CD477" s="638"/>
      <c r="CE477" s="638">
        <f t="shared" si="515"/>
        <v>0</v>
      </c>
      <c r="CF477" s="638"/>
      <c r="CG477" s="638">
        <f t="shared" si="516"/>
        <v>0</v>
      </c>
      <c r="CH477" s="638"/>
      <c r="CM477" s="627">
        <f t="shared" si="517"/>
        <v>0</v>
      </c>
      <c r="CN477" s="627"/>
    </row>
    <row r="478" spans="1:92" s="72" customFormat="1" ht="15" customHeight="1">
      <c r="A478" s="131"/>
      <c r="B478" s="15"/>
      <c r="C478" s="797" t="s">
        <v>198</v>
      </c>
      <c r="D478" s="798"/>
      <c r="E478" s="942"/>
      <c r="F478" s="150" t="s">
        <v>164</v>
      </c>
      <c r="G478" s="792" t="s">
        <v>199</v>
      </c>
      <c r="H478" s="793"/>
      <c r="I478" s="793"/>
      <c r="J478" s="793"/>
      <c r="K478" s="793"/>
      <c r="L478" s="794"/>
      <c r="M478" s="667"/>
      <c r="N478" s="668"/>
      <c r="O478" s="669"/>
      <c r="P478" s="667"/>
      <c r="Q478" s="668"/>
      <c r="R478" s="669"/>
      <c r="S478" s="667"/>
      <c r="T478" s="668"/>
      <c r="U478" s="669"/>
      <c r="V478" s="667"/>
      <c r="W478" s="668"/>
      <c r="X478" s="669"/>
      <c r="Y478" s="667"/>
      <c r="Z478" s="668"/>
      <c r="AA478" s="669"/>
      <c r="AB478" s="667"/>
      <c r="AC478" s="668"/>
      <c r="AD478" s="669"/>
      <c r="AE478" s="12"/>
      <c r="AF478" s="122"/>
      <c r="AH478" s="742">
        <f t="shared" si="495"/>
        <v>0</v>
      </c>
      <c r="AI478" s="641"/>
      <c r="AJ478" s="639">
        <f t="shared" si="496"/>
        <v>0</v>
      </c>
      <c r="AK478" s="641"/>
      <c r="AL478" s="627">
        <f t="shared" si="497"/>
        <v>0</v>
      </c>
      <c r="AM478" s="627"/>
      <c r="AN478" s="627">
        <f t="shared" si="498"/>
        <v>0</v>
      </c>
      <c r="AO478" s="627">
        <f t="shared" si="499"/>
        <v>0</v>
      </c>
      <c r="AP478" s="284"/>
      <c r="AQ478" s="896">
        <f t="shared" si="500"/>
        <v>0</v>
      </c>
      <c r="AR478" s="627"/>
      <c r="AS478" s="627">
        <f t="shared" si="501"/>
        <v>0</v>
      </c>
      <c r="AT478" s="627"/>
      <c r="AU478" s="627">
        <f t="shared" si="502"/>
        <v>0</v>
      </c>
      <c r="AV478" s="627"/>
      <c r="AW478" s="627">
        <f t="shared" si="503"/>
        <v>0</v>
      </c>
      <c r="AX478" s="639"/>
      <c r="AY478" s="284"/>
      <c r="AZ478" s="740">
        <f t="shared" si="504"/>
        <v>0</v>
      </c>
      <c r="BA478" s="741"/>
      <c r="BB478" s="738" t="str">
        <f>IF(AZ478=0,"",IF(SUM($AZ$434:AZ478)=1,BD478,IF($AZ$494&gt;SUM($AZ$434:AZ478),_xlfn.CONCAT(", ",BD478),IF($AZ$494=SUM($AZ$434:AZ478),_xlfn.CONCAT(" y ",BD478,".")))))</f>
        <v/>
      </c>
      <c r="BC478" s="739" t="str">
        <f>IF(BA478=0,"", IF(SUM($AN478:BA$519)=1,#REF!, IF($AQ$526&gt;SUM($AN478:BA$519),_xlfn.CONCAT(", ",#REF!), IF($AQ$526=SUM($AN478:BA$519),_xlfn.CONCAT(" y ",#REF!,".")))))</f>
        <v/>
      </c>
      <c r="BD478" s="639">
        <f t="shared" si="505"/>
        <v>15.1</v>
      </c>
      <c r="BE478" s="641"/>
      <c r="BG478" s="638">
        <f t="shared" si="521"/>
        <v>15.1</v>
      </c>
      <c r="BH478" s="638"/>
      <c r="BI478" s="655">
        <f>IF(CNGE_2026_M3_Secc1!$AH$128=CNGE_2026_M3_Secc1!$AJ$128,0,CNGE_2026_M3_Secc1!DC182)</f>
        <v>0</v>
      </c>
      <c r="BJ478" s="655"/>
      <c r="BL478" s="908">
        <f t="shared" si="506"/>
        <v>15.1</v>
      </c>
      <c r="BM478" s="909"/>
      <c r="BN478" s="912">
        <f t="shared" si="507"/>
        <v>0</v>
      </c>
      <c r="BO478" s="638"/>
      <c r="BP478" s="912">
        <f t="shared" si="508"/>
        <v>0</v>
      </c>
      <c r="BQ478" s="638"/>
      <c r="BR478" s="912">
        <f t="shared" si="509"/>
        <v>0</v>
      </c>
      <c r="BS478" s="638"/>
      <c r="BT478" s="638">
        <f t="shared" si="510"/>
        <v>0</v>
      </c>
      <c r="BU478" s="638"/>
      <c r="BV478" s="638">
        <f t="shared" si="511"/>
        <v>0</v>
      </c>
      <c r="BW478" s="638"/>
      <c r="BX478" s="638">
        <f t="shared" si="512"/>
        <v>0</v>
      </c>
      <c r="BY478" s="638"/>
      <c r="CA478" s="908">
        <f t="shared" si="513"/>
        <v>15.1</v>
      </c>
      <c r="CB478" s="909"/>
      <c r="CC478" s="638">
        <f t="shared" si="514"/>
        <v>0</v>
      </c>
      <c r="CD478" s="638"/>
      <c r="CE478" s="638">
        <f t="shared" si="515"/>
        <v>0</v>
      </c>
      <c r="CF478" s="638"/>
      <c r="CG478" s="638">
        <f t="shared" si="516"/>
        <v>0</v>
      </c>
      <c r="CH478" s="638"/>
      <c r="CM478" s="627">
        <f t="shared" si="517"/>
        <v>0</v>
      </c>
      <c r="CN478" s="627"/>
    </row>
    <row r="479" spans="1:92" s="72" customFormat="1" ht="15" customHeight="1">
      <c r="A479" s="131"/>
      <c r="B479" s="15"/>
      <c r="C479" s="799"/>
      <c r="D479" s="800"/>
      <c r="E479" s="943"/>
      <c r="F479" s="150" t="s">
        <v>165</v>
      </c>
      <c r="G479" s="792" t="s">
        <v>201</v>
      </c>
      <c r="H479" s="793"/>
      <c r="I479" s="793"/>
      <c r="J479" s="793"/>
      <c r="K479" s="793"/>
      <c r="L479" s="794"/>
      <c r="M479" s="667"/>
      <c r="N479" s="668"/>
      <c r="O479" s="669"/>
      <c r="P479" s="667"/>
      <c r="Q479" s="668"/>
      <c r="R479" s="669"/>
      <c r="S479" s="667"/>
      <c r="T479" s="668"/>
      <c r="U479" s="669"/>
      <c r="V479" s="667"/>
      <c r="W479" s="668"/>
      <c r="X479" s="669"/>
      <c r="Y479" s="667"/>
      <c r="Z479" s="668"/>
      <c r="AA479" s="669"/>
      <c r="AB479" s="667"/>
      <c r="AC479" s="668"/>
      <c r="AD479" s="669"/>
      <c r="AE479" s="12"/>
      <c r="AF479" s="122"/>
      <c r="AH479" s="742">
        <f t="shared" si="495"/>
        <v>0</v>
      </c>
      <c r="AI479" s="641"/>
      <c r="AJ479" s="639">
        <f t="shared" si="496"/>
        <v>0</v>
      </c>
      <c r="AK479" s="641"/>
      <c r="AL479" s="627">
        <f t="shared" si="497"/>
        <v>0</v>
      </c>
      <c r="AM479" s="627"/>
      <c r="AN479" s="627">
        <f t="shared" si="498"/>
        <v>0</v>
      </c>
      <c r="AO479" s="627">
        <f t="shared" si="499"/>
        <v>0</v>
      </c>
      <c r="AP479" s="284"/>
      <c r="AQ479" s="896">
        <f t="shared" si="500"/>
        <v>0</v>
      </c>
      <c r="AR479" s="627"/>
      <c r="AS479" s="627">
        <f t="shared" si="501"/>
        <v>0</v>
      </c>
      <c r="AT479" s="627"/>
      <c r="AU479" s="627">
        <f t="shared" si="502"/>
        <v>0</v>
      </c>
      <c r="AV479" s="627"/>
      <c r="AW479" s="627">
        <f t="shared" si="503"/>
        <v>0</v>
      </c>
      <c r="AX479" s="639"/>
      <c r="AY479" s="284"/>
      <c r="AZ479" s="740">
        <f t="shared" si="504"/>
        <v>0</v>
      </c>
      <c r="BA479" s="741"/>
      <c r="BB479" s="738" t="str">
        <f>IF(AZ479=0,"",IF(SUM($AZ$434:AZ479)=1,BD479,IF($AZ$494&gt;SUM($AZ$434:AZ479),_xlfn.CONCAT(", ",BD479),IF($AZ$494=SUM($AZ$434:AZ479),_xlfn.CONCAT(" y ",BD479,".")))))</f>
        <v/>
      </c>
      <c r="BC479" s="739" t="str">
        <f>IF(BA479=0,"", IF(SUM($AN479:BA$519)=1,#REF!, IF($AQ$526&gt;SUM($AN479:BA$519),_xlfn.CONCAT(", ",#REF!), IF($AQ$526=SUM($AN479:BA$519),_xlfn.CONCAT(" y ",#REF!,".")))))</f>
        <v/>
      </c>
      <c r="BD479" s="639">
        <f t="shared" si="505"/>
        <v>15.2</v>
      </c>
      <c r="BE479" s="641"/>
      <c r="BG479" s="638">
        <f t="shared" si="521"/>
        <v>15.2</v>
      </c>
      <c r="BH479" s="638"/>
      <c r="BI479" s="655">
        <f>IF(CNGE_2026_M3_Secc1!$AH$128=CNGE_2026_M3_Secc1!$AJ$128,0,CNGE_2026_M3_Secc1!DC183)</f>
        <v>0</v>
      </c>
      <c r="BJ479" s="655"/>
      <c r="BL479" s="908">
        <f t="shared" si="506"/>
        <v>15.2</v>
      </c>
      <c r="BM479" s="909"/>
      <c r="BN479" s="912">
        <f t="shared" si="507"/>
        <v>0</v>
      </c>
      <c r="BO479" s="638"/>
      <c r="BP479" s="912">
        <f t="shared" si="508"/>
        <v>0</v>
      </c>
      <c r="BQ479" s="638"/>
      <c r="BR479" s="912">
        <f t="shared" si="509"/>
        <v>0</v>
      </c>
      <c r="BS479" s="638"/>
      <c r="BT479" s="638">
        <f t="shared" si="510"/>
        <v>0</v>
      </c>
      <c r="BU479" s="638"/>
      <c r="BV479" s="638">
        <f t="shared" si="511"/>
        <v>0</v>
      </c>
      <c r="BW479" s="638"/>
      <c r="BX479" s="638">
        <f t="shared" si="512"/>
        <v>0</v>
      </c>
      <c r="BY479" s="638"/>
      <c r="CA479" s="908">
        <f t="shared" si="513"/>
        <v>15.2</v>
      </c>
      <c r="CB479" s="909"/>
      <c r="CC479" s="638">
        <f t="shared" si="514"/>
        <v>0</v>
      </c>
      <c r="CD479" s="638"/>
      <c r="CE479" s="638">
        <f t="shared" si="515"/>
        <v>0</v>
      </c>
      <c r="CF479" s="638"/>
      <c r="CG479" s="638">
        <f t="shared" si="516"/>
        <v>0</v>
      </c>
      <c r="CH479" s="638"/>
      <c r="CM479" s="627">
        <f t="shared" si="517"/>
        <v>0</v>
      </c>
      <c r="CN479" s="627"/>
    </row>
    <row r="480" spans="1:92" s="72" customFormat="1" ht="15" customHeight="1">
      <c r="A480" s="131"/>
      <c r="B480" s="15"/>
      <c r="C480" s="799"/>
      <c r="D480" s="800"/>
      <c r="E480" s="943"/>
      <c r="F480" s="150" t="s">
        <v>166</v>
      </c>
      <c r="G480" s="792" t="s">
        <v>203</v>
      </c>
      <c r="H480" s="793"/>
      <c r="I480" s="793"/>
      <c r="J480" s="793"/>
      <c r="K480" s="793"/>
      <c r="L480" s="794"/>
      <c r="M480" s="667"/>
      <c r="N480" s="668"/>
      <c r="O480" s="669"/>
      <c r="P480" s="667"/>
      <c r="Q480" s="668"/>
      <c r="R480" s="669"/>
      <c r="S480" s="667"/>
      <c r="T480" s="668"/>
      <c r="U480" s="669"/>
      <c r="V480" s="667"/>
      <c r="W480" s="668"/>
      <c r="X480" s="669"/>
      <c r="Y480" s="667"/>
      <c r="Z480" s="668"/>
      <c r="AA480" s="669"/>
      <c r="AB480" s="667"/>
      <c r="AC480" s="668"/>
      <c r="AD480" s="669"/>
      <c r="AE480" s="12"/>
      <c r="AF480" s="122"/>
      <c r="AH480" s="742">
        <f t="shared" si="495"/>
        <v>0</v>
      </c>
      <c r="AI480" s="641"/>
      <c r="AJ480" s="639">
        <f t="shared" si="496"/>
        <v>0</v>
      </c>
      <c r="AK480" s="641"/>
      <c r="AL480" s="627">
        <f t="shared" si="497"/>
        <v>0</v>
      </c>
      <c r="AM480" s="627"/>
      <c r="AN480" s="627">
        <f t="shared" si="498"/>
        <v>0</v>
      </c>
      <c r="AO480" s="627">
        <f t="shared" si="499"/>
        <v>0</v>
      </c>
      <c r="AP480" s="284"/>
      <c r="AQ480" s="896">
        <f t="shared" si="500"/>
        <v>0</v>
      </c>
      <c r="AR480" s="627"/>
      <c r="AS480" s="627">
        <f t="shared" si="501"/>
        <v>0</v>
      </c>
      <c r="AT480" s="627"/>
      <c r="AU480" s="627">
        <f t="shared" si="502"/>
        <v>0</v>
      </c>
      <c r="AV480" s="627"/>
      <c r="AW480" s="627">
        <f t="shared" si="503"/>
        <v>0</v>
      </c>
      <c r="AX480" s="639"/>
      <c r="AY480" s="284"/>
      <c r="AZ480" s="740">
        <f t="shared" si="504"/>
        <v>0</v>
      </c>
      <c r="BA480" s="741"/>
      <c r="BB480" s="738" t="str">
        <f>IF(AZ480=0,"",IF(SUM($AZ$434:AZ480)=1,BD480,IF($AZ$494&gt;SUM($AZ$434:AZ480),_xlfn.CONCAT(", ",BD480),IF($AZ$494=SUM($AZ$434:AZ480),_xlfn.CONCAT(" y ",BD480,".")))))</f>
        <v/>
      </c>
      <c r="BC480" s="739" t="str">
        <f>IF(BA480=0,"", IF(SUM($AN480:BA$519)=1,#REF!, IF($AQ$526&gt;SUM($AN480:BA$519),_xlfn.CONCAT(", ",#REF!), IF($AQ$526=SUM($AN480:BA$519),_xlfn.CONCAT(" y ",#REF!,".")))))</f>
        <v/>
      </c>
      <c r="BD480" s="639">
        <f t="shared" si="505"/>
        <v>15.3</v>
      </c>
      <c r="BE480" s="641"/>
      <c r="BG480" s="638">
        <f t="shared" si="521"/>
        <v>15.3</v>
      </c>
      <c r="BH480" s="638"/>
      <c r="BI480" s="655">
        <f>IF(CNGE_2026_M3_Secc1!$AH$128=CNGE_2026_M3_Secc1!$AJ$128,0,CNGE_2026_M3_Secc1!DC184)</f>
        <v>0</v>
      </c>
      <c r="BJ480" s="655"/>
      <c r="BL480" s="908">
        <f t="shared" si="506"/>
        <v>15.3</v>
      </c>
      <c r="BM480" s="909"/>
      <c r="BN480" s="912">
        <f t="shared" si="507"/>
        <v>0</v>
      </c>
      <c r="BO480" s="638"/>
      <c r="BP480" s="912">
        <f t="shared" si="508"/>
        <v>0</v>
      </c>
      <c r="BQ480" s="638"/>
      <c r="BR480" s="912">
        <f t="shared" si="509"/>
        <v>0</v>
      </c>
      <c r="BS480" s="638"/>
      <c r="BT480" s="638">
        <f t="shared" si="510"/>
        <v>0</v>
      </c>
      <c r="BU480" s="638"/>
      <c r="BV480" s="638">
        <f t="shared" si="511"/>
        <v>0</v>
      </c>
      <c r="BW480" s="638"/>
      <c r="BX480" s="638">
        <f t="shared" si="512"/>
        <v>0</v>
      </c>
      <c r="BY480" s="638"/>
      <c r="CA480" s="908">
        <f t="shared" si="513"/>
        <v>15.3</v>
      </c>
      <c r="CB480" s="909"/>
      <c r="CC480" s="638">
        <f t="shared" si="514"/>
        <v>0</v>
      </c>
      <c r="CD480" s="638"/>
      <c r="CE480" s="638">
        <f t="shared" si="515"/>
        <v>0</v>
      </c>
      <c r="CF480" s="638"/>
      <c r="CG480" s="638">
        <f t="shared" si="516"/>
        <v>0</v>
      </c>
      <c r="CH480" s="638"/>
      <c r="CM480" s="627">
        <f t="shared" si="517"/>
        <v>0</v>
      </c>
      <c r="CN480" s="627"/>
    </row>
    <row r="481" spans="1:92" s="72" customFormat="1" ht="15" customHeight="1">
      <c r="A481" s="131"/>
      <c r="B481" s="15"/>
      <c r="C481" s="799"/>
      <c r="D481" s="800"/>
      <c r="E481" s="943"/>
      <c r="F481" s="150" t="s">
        <v>167</v>
      </c>
      <c r="G481" s="792" t="s">
        <v>205</v>
      </c>
      <c r="H481" s="793"/>
      <c r="I481" s="793"/>
      <c r="J481" s="793"/>
      <c r="K481" s="793"/>
      <c r="L481" s="794"/>
      <c r="M481" s="667"/>
      <c r="N481" s="668"/>
      <c r="O481" s="669"/>
      <c r="P481" s="667"/>
      <c r="Q481" s="668"/>
      <c r="R481" s="669"/>
      <c r="S481" s="667"/>
      <c r="T481" s="668"/>
      <c r="U481" s="669"/>
      <c r="V481" s="667"/>
      <c r="W481" s="668"/>
      <c r="X481" s="669"/>
      <c r="Y481" s="667"/>
      <c r="Z481" s="668"/>
      <c r="AA481" s="669"/>
      <c r="AB481" s="667"/>
      <c r="AC481" s="668"/>
      <c r="AD481" s="669"/>
      <c r="AE481" s="12"/>
      <c r="AF481" s="122"/>
      <c r="AH481" s="742">
        <f t="shared" si="495"/>
        <v>0</v>
      </c>
      <c r="AI481" s="641"/>
      <c r="AJ481" s="639">
        <f t="shared" si="496"/>
        <v>0</v>
      </c>
      <c r="AK481" s="641"/>
      <c r="AL481" s="627">
        <f t="shared" si="497"/>
        <v>0</v>
      </c>
      <c r="AM481" s="627"/>
      <c r="AN481" s="627">
        <f t="shared" si="498"/>
        <v>0</v>
      </c>
      <c r="AO481" s="627">
        <f t="shared" si="499"/>
        <v>0</v>
      </c>
      <c r="AP481" s="284"/>
      <c r="AQ481" s="896">
        <f t="shared" si="500"/>
        <v>0</v>
      </c>
      <c r="AR481" s="627"/>
      <c r="AS481" s="627">
        <f t="shared" si="501"/>
        <v>0</v>
      </c>
      <c r="AT481" s="627"/>
      <c r="AU481" s="627">
        <f t="shared" si="502"/>
        <v>0</v>
      </c>
      <c r="AV481" s="627"/>
      <c r="AW481" s="627">
        <f t="shared" si="503"/>
        <v>0</v>
      </c>
      <c r="AX481" s="639"/>
      <c r="AY481" s="284"/>
      <c r="AZ481" s="740">
        <f t="shared" si="504"/>
        <v>0</v>
      </c>
      <c r="BA481" s="741"/>
      <c r="BB481" s="738" t="str">
        <f>IF(AZ481=0,"",IF(SUM($AZ$434:AZ481)=1,BD481,IF($AZ$494&gt;SUM($AZ$434:AZ481),_xlfn.CONCAT(", ",BD481),IF($AZ$494=SUM($AZ$434:AZ481),_xlfn.CONCAT(" y ",BD481,".")))))</f>
        <v/>
      </c>
      <c r="BC481" s="739" t="str">
        <f>IF(BA481=0,"", IF(SUM($AN481:BA$519)=1,#REF!, IF($AQ$526&gt;SUM($AN481:BA$519),_xlfn.CONCAT(", ",#REF!), IF($AQ$526=SUM($AN481:BA$519),_xlfn.CONCAT(" y ",#REF!,".")))))</f>
        <v/>
      </c>
      <c r="BD481" s="639">
        <f t="shared" si="505"/>
        <v>15.4</v>
      </c>
      <c r="BE481" s="641"/>
      <c r="BG481" s="638">
        <f t="shared" si="521"/>
        <v>15.4</v>
      </c>
      <c r="BH481" s="638"/>
      <c r="BI481" s="655">
        <f>IF(CNGE_2026_M3_Secc1!$AH$128=CNGE_2026_M3_Secc1!$AJ$128,0,CNGE_2026_M3_Secc1!DC185)</f>
        <v>0</v>
      </c>
      <c r="BJ481" s="655"/>
      <c r="BL481" s="908">
        <f t="shared" si="506"/>
        <v>15.4</v>
      </c>
      <c r="BM481" s="909"/>
      <c r="BN481" s="912">
        <f t="shared" si="507"/>
        <v>0</v>
      </c>
      <c r="BO481" s="638"/>
      <c r="BP481" s="912">
        <f t="shared" si="508"/>
        <v>0</v>
      </c>
      <c r="BQ481" s="638"/>
      <c r="BR481" s="912">
        <f t="shared" si="509"/>
        <v>0</v>
      </c>
      <c r="BS481" s="638"/>
      <c r="BT481" s="638">
        <f t="shared" si="510"/>
        <v>0</v>
      </c>
      <c r="BU481" s="638"/>
      <c r="BV481" s="638">
        <f t="shared" si="511"/>
        <v>0</v>
      </c>
      <c r="BW481" s="638"/>
      <c r="BX481" s="638">
        <f t="shared" si="512"/>
        <v>0</v>
      </c>
      <c r="BY481" s="638"/>
      <c r="CA481" s="908">
        <f t="shared" si="513"/>
        <v>15.4</v>
      </c>
      <c r="CB481" s="909"/>
      <c r="CC481" s="638">
        <f t="shared" si="514"/>
        <v>0</v>
      </c>
      <c r="CD481" s="638"/>
      <c r="CE481" s="638">
        <f t="shared" si="515"/>
        <v>0</v>
      </c>
      <c r="CF481" s="638"/>
      <c r="CG481" s="638">
        <f t="shared" si="516"/>
        <v>0</v>
      </c>
      <c r="CH481" s="638"/>
      <c r="CM481" s="627">
        <f t="shared" si="517"/>
        <v>0</v>
      </c>
      <c r="CN481" s="627"/>
    </row>
    <row r="482" spans="1:92" s="72" customFormat="1" ht="24" customHeight="1">
      <c r="A482" s="131"/>
      <c r="B482" s="15"/>
      <c r="C482" s="801"/>
      <c r="D482" s="802"/>
      <c r="E482" s="944"/>
      <c r="F482" s="150" t="s">
        <v>168</v>
      </c>
      <c r="G482" s="792" t="s">
        <v>255</v>
      </c>
      <c r="H482" s="793"/>
      <c r="I482" s="793"/>
      <c r="J482" s="793"/>
      <c r="K482" s="793"/>
      <c r="L482" s="794"/>
      <c r="M482" s="667"/>
      <c r="N482" s="668"/>
      <c r="O482" s="669"/>
      <c r="P482" s="667"/>
      <c r="Q482" s="668"/>
      <c r="R482" s="669"/>
      <c r="S482" s="667"/>
      <c r="T482" s="668"/>
      <c r="U482" s="669"/>
      <c r="V482" s="667"/>
      <c r="W482" s="668"/>
      <c r="X482" s="669"/>
      <c r="Y482" s="667"/>
      <c r="Z482" s="668"/>
      <c r="AA482" s="669"/>
      <c r="AB482" s="667"/>
      <c r="AC482" s="668"/>
      <c r="AD482" s="669"/>
      <c r="AE482" s="12"/>
      <c r="AF482" s="122"/>
      <c r="AH482" s="742">
        <f t="shared" si="495"/>
        <v>0</v>
      </c>
      <c r="AI482" s="641"/>
      <c r="AJ482" s="639">
        <f t="shared" si="496"/>
        <v>0</v>
      </c>
      <c r="AK482" s="641"/>
      <c r="AL482" s="627">
        <f t="shared" si="497"/>
        <v>0</v>
      </c>
      <c r="AM482" s="627"/>
      <c r="AN482" s="627">
        <f t="shared" si="498"/>
        <v>0</v>
      </c>
      <c r="AO482" s="627">
        <f t="shared" si="499"/>
        <v>0</v>
      </c>
      <c r="AP482" s="284"/>
      <c r="AQ482" s="896">
        <f t="shared" si="500"/>
        <v>0</v>
      </c>
      <c r="AR482" s="627"/>
      <c r="AS482" s="627">
        <f t="shared" si="501"/>
        <v>0</v>
      </c>
      <c r="AT482" s="627"/>
      <c r="AU482" s="627">
        <f t="shared" si="502"/>
        <v>0</v>
      </c>
      <c r="AV482" s="627"/>
      <c r="AW482" s="627">
        <f t="shared" si="503"/>
        <v>0</v>
      </c>
      <c r="AX482" s="639"/>
      <c r="AY482" s="284"/>
      <c r="AZ482" s="740">
        <f t="shared" si="504"/>
        <v>0</v>
      </c>
      <c r="BA482" s="741"/>
      <c r="BB482" s="738" t="str">
        <f>IF(AZ482=0,"",IF(SUM($AZ$434:AZ482)=1,BD482,IF($AZ$494&gt;SUM($AZ$434:AZ482),_xlfn.CONCAT(", ",BD482),IF($AZ$494=SUM($AZ$434:AZ482),_xlfn.CONCAT(" y ",BD482,".")))))</f>
        <v/>
      </c>
      <c r="BC482" s="739" t="str">
        <f>IF(BA482=0,"", IF(SUM($AN482:BA$519)=1,#REF!, IF($AQ$526&gt;SUM($AN482:BA$519),_xlfn.CONCAT(", ",#REF!), IF($AQ$526=SUM($AN482:BA$519),_xlfn.CONCAT(" y ",#REF!,".")))))</f>
        <v/>
      </c>
      <c r="BD482" s="639">
        <f t="shared" si="505"/>
        <v>15.5</v>
      </c>
      <c r="BE482" s="641"/>
      <c r="BG482" s="638">
        <f t="shared" si="521"/>
        <v>15.5</v>
      </c>
      <c r="BH482" s="638"/>
      <c r="BI482" s="655">
        <f>IF(CNGE_2026_M3_Secc1!$AH$128=CNGE_2026_M3_Secc1!$AJ$128,0,CNGE_2026_M3_Secc1!DC186)</f>
        <v>0</v>
      </c>
      <c r="BJ482" s="655"/>
      <c r="BL482" s="908">
        <f t="shared" si="506"/>
        <v>15.5</v>
      </c>
      <c r="BM482" s="909"/>
      <c r="BN482" s="912">
        <f t="shared" si="507"/>
        <v>0</v>
      </c>
      <c r="BO482" s="638"/>
      <c r="BP482" s="912">
        <f t="shared" si="508"/>
        <v>0</v>
      </c>
      <c r="BQ482" s="638"/>
      <c r="BR482" s="912">
        <f t="shared" si="509"/>
        <v>0</v>
      </c>
      <c r="BS482" s="638"/>
      <c r="BT482" s="638">
        <f t="shared" si="510"/>
        <v>0</v>
      </c>
      <c r="BU482" s="638"/>
      <c r="BV482" s="638">
        <f t="shared" si="511"/>
        <v>0</v>
      </c>
      <c r="BW482" s="638"/>
      <c r="BX482" s="638">
        <f t="shared" si="512"/>
        <v>0</v>
      </c>
      <c r="BY482" s="638"/>
      <c r="CA482" s="908">
        <f t="shared" si="513"/>
        <v>15.5</v>
      </c>
      <c r="CB482" s="909"/>
      <c r="CC482" s="638">
        <f t="shared" si="514"/>
        <v>0</v>
      </c>
      <c r="CD482" s="638"/>
      <c r="CE482" s="638">
        <f t="shared" si="515"/>
        <v>0</v>
      </c>
      <c r="CF482" s="638"/>
      <c r="CG482" s="638">
        <f t="shared" si="516"/>
        <v>0</v>
      </c>
      <c r="CH482" s="638"/>
      <c r="CM482" s="627">
        <f t="shared" si="517"/>
        <v>0</v>
      </c>
      <c r="CN482" s="627"/>
    </row>
    <row r="483" spans="1:92" s="72" customFormat="1" ht="24" customHeight="1">
      <c r="A483" s="131"/>
      <c r="B483" s="15"/>
      <c r="C483" s="714" t="s">
        <v>81</v>
      </c>
      <c r="D483" s="715"/>
      <c r="E483" s="715"/>
      <c r="F483" s="716"/>
      <c r="G483" s="792" t="s">
        <v>209</v>
      </c>
      <c r="H483" s="793"/>
      <c r="I483" s="793"/>
      <c r="J483" s="793"/>
      <c r="K483" s="793"/>
      <c r="L483" s="794"/>
      <c r="M483" s="667"/>
      <c r="N483" s="668"/>
      <c r="O483" s="669"/>
      <c r="P483" s="667"/>
      <c r="Q483" s="668"/>
      <c r="R483" s="669"/>
      <c r="S483" s="667"/>
      <c r="T483" s="668"/>
      <c r="U483" s="669"/>
      <c r="V483" s="667"/>
      <c r="W483" s="668"/>
      <c r="X483" s="669"/>
      <c r="Y483" s="667"/>
      <c r="Z483" s="668"/>
      <c r="AA483" s="669"/>
      <c r="AB483" s="667"/>
      <c r="AC483" s="668"/>
      <c r="AD483" s="669"/>
      <c r="AE483" s="12"/>
      <c r="AF483" s="122"/>
      <c r="AH483" s="742">
        <f t="shared" si="495"/>
        <v>0</v>
      </c>
      <c r="AI483" s="641"/>
      <c r="AJ483" s="639">
        <f t="shared" si="496"/>
        <v>0</v>
      </c>
      <c r="AK483" s="641"/>
      <c r="AL483" s="627">
        <f t="shared" si="497"/>
        <v>0</v>
      </c>
      <c r="AM483" s="627"/>
      <c r="AN483" s="627">
        <f t="shared" si="498"/>
        <v>0</v>
      </c>
      <c r="AO483" s="627">
        <f t="shared" si="499"/>
        <v>0</v>
      </c>
      <c r="AP483" s="284"/>
      <c r="AQ483" s="896">
        <f t="shared" si="500"/>
        <v>0</v>
      </c>
      <c r="AR483" s="627"/>
      <c r="AS483" s="627">
        <f t="shared" si="501"/>
        <v>0</v>
      </c>
      <c r="AT483" s="627"/>
      <c r="AU483" s="627">
        <f t="shared" si="502"/>
        <v>0</v>
      </c>
      <c r="AV483" s="627"/>
      <c r="AW483" s="627">
        <f t="shared" si="503"/>
        <v>0</v>
      </c>
      <c r="AX483" s="639"/>
      <c r="AY483" s="284"/>
      <c r="AZ483" s="740">
        <f t="shared" si="504"/>
        <v>0</v>
      </c>
      <c r="BA483" s="741"/>
      <c r="BB483" s="738" t="str">
        <f>IF(AZ483=0,"",IF(SUM($AZ$434:AZ483)=1,BD483,IF($AZ$494&gt;SUM($AZ$434:AZ483),_xlfn.CONCAT(", ",BD483),IF($AZ$494=SUM($AZ$434:AZ483),_xlfn.CONCAT(" y ",BD483,".")))))</f>
        <v/>
      </c>
      <c r="BC483" s="739" t="str">
        <f>IF(BA483=0,"", IF(SUM($AN483:BA$519)=1,#REF!, IF($AQ$526&gt;SUM($AN483:BA$519),_xlfn.CONCAT(", ",#REF!), IF($AQ$526=SUM($AN483:BA$519),_xlfn.CONCAT(" y ",#REF!,".")))))</f>
        <v/>
      </c>
      <c r="BD483" s="639">
        <f>_xlfn.NUMBERVALUE(C483)</f>
        <v>16</v>
      </c>
      <c r="BE483" s="641"/>
      <c r="BG483" s="638">
        <f>_xlfn.NUMBERVALUE(C483)</f>
        <v>16</v>
      </c>
      <c r="BH483" s="638"/>
      <c r="BI483" s="655">
        <f>IF(CNGE_2026_M3_Secc1!$AH$128=CNGE_2026_M3_Secc1!$AJ$128,0,CNGE_2026_M3_Secc1!DC187)</f>
        <v>0</v>
      </c>
      <c r="BJ483" s="655"/>
      <c r="BL483" s="908">
        <f>_xlfn.NUMBERVALUE(C483)</f>
        <v>16</v>
      </c>
      <c r="BM483" s="909"/>
      <c r="BN483" s="912">
        <f t="shared" si="507"/>
        <v>0</v>
      </c>
      <c r="BO483" s="638"/>
      <c r="BP483" s="912">
        <f t="shared" si="508"/>
        <v>0</v>
      </c>
      <c r="BQ483" s="638"/>
      <c r="BR483" s="912">
        <f t="shared" si="509"/>
        <v>0</v>
      </c>
      <c r="BS483" s="638"/>
      <c r="BT483" s="638">
        <f t="shared" si="510"/>
        <v>0</v>
      </c>
      <c r="BU483" s="638"/>
      <c r="BV483" s="638">
        <f t="shared" si="511"/>
        <v>0</v>
      </c>
      <c r="BW483" s="638"/>
      <c r="BX483" s="638">
        <f t="shared" si="512"/>
        <v>0</v>
      </c>
      <c r="BY483" s="638"/>
      <c r="CA483" s="908">
        <f t="shared" si="513"/>
        <v>16</v>
      </c>
      <c r="CB483" s="909"/>
      <c r="CC483" s="638">
        <f t="shared" si="514"/>
        <v>0</v>
      </c>
      <c r="CD483" s="638"/>
      <c r="CE483" s="638">
        <f t="shared" si="515"/>
        <v>0</v>
      </c>
      <c r="CF483" s="638"/>
      <c r="CG483" s="638">
        <f t="shared" si="516"/>
        <v>0</v>
      </c>
      <c r="CH483" s="638"/>
      <c r="CM483" s="627">
        <f t="shared" si="517"/>
        <v>0</v>
      </c>
      <c r="CN483" s="627"/>
    </row>
    <row r="484" spans="1:92" s="72" customFormat="1" ht="15" customHeight="1">
      <c r="A484" s="131"/>
      <c r="B484" s="15"/>
      <c r="C484" s="936" t="s">
        <v>82</v>
      </c>
      <c r="D484" s="937"/>
      <c r="E484" s="937"/>
      <c r="F484" s="938"/>
      <c r="G484" s="792" t="s">
        <v>212</v>
      </c>
      <c r="H484" s="793"/>
      <c r="I484" s="793"/>
      <c r="J484" s="793"/>
      <c r="K484" s="793"/>
      <c r="L484" s="794"/>
      <c r="M484" s="667"/>
      <c r="N484" s="668"/>
      <c r="O484" s="669"/>
      <c r="P484" s="667"/>
      <c r="Q484" s="668"/>
      <c r="R484" s="669"/>
      <c r="S484" s="667"/>
      <c r="T484" s="668"/>
      <c r="U484" s="669"/>
      <c r="V484" s="667"/>
      <c r="W484" s="668"/>
      <c r="X484" s="669"/>
      <c r="Y484" s="667"/>
      <c r="Z484" s="668"/>
      <c r="AA484" s="669"/>
      <c r="AB484" s="667"/>
      <c r="AC484" s="668"/>
      <c r="AD484" s="669"/>
      <c r="AE484" s="12"/>
      <c r="AF484" s="122"/>
      <c r="AH484" s="742">
        <f t="shared" si="495"/>
        <v>0</v>
      </c>
      <c r="AI484" s="641"/>
      <c r="AJ484" s="639">
        <f t="shared" si="496"/>
        <v>0</v>
      </c>
      <c r="AK484" s="641"/>
      <c r="AL484" s="627">
        <f t="shared" si="497"/>
        <v>0</v>
      </c>
      <c r="AM484" s="627"/>
      <c r="AN484" s="627">
        <f t="shared" si="498"/>
        <v>0</v>
      </c>
      <c r="AO484" s="627">
        <f t="shared" si="499"/>
        <v>0</v>
      </c>
      <c r="AP484" s="284"/>
      <c r="AQ484" s="896">
        <f t="shared" si="500"/>
        <v>0</v>
      </c>
      <c r="AR484" s="627"/>
      <c r="AS484" s="627">
        <f t="shared" si="501"/>
        <v>0</v>
      </c>
      <c r="AT484" s="627"/>
      <c r="AU484" s="627">
        <f t="shared" si="502"/>
        <v>0</v>
      </c>
      <c r="AV484" s="627"/>
      <c r="AW484" s="627">
        <f t="shared" si="503"/>
        <v>0</v>
      </c>
      <c r="AX484" s="639"/>
      <c r="AY484" s="284"/>
      <c r="AZ484" s="740">
        <f t="shared" si="504"/>
        <v>0</v>
      </c>
      <c r="BA484" s="741"/>
      <c r="BB484" s="738" t="str">
        <f>IF(AZ484=0,"",IF(SUM($AZ$434:AZ484)=1,BD484,IF($AZ$494&gt;SUM($AZ$434:AZ484),_xlfn.CONCAT(", ",BD484),IF($AZ$494=SUM($AZ$434:AZ484),_xlfn.CONCAT(" y ",BD484,".")))))</f>
        <v/>
      </c>
      <c r="BC484" s="739" t="str">
        <f>IF(BA484=0,"", IF(SUM($AN484:BA$519)=1,#REF!, IF($AQ$526&gt;SUM($AN484:BA$519),_xlfn.CONCAT(", ",#REF!), IF($AQ$526=SUM($AN484:BA$519),_xlfn.CONCAT(" y ",#REF!,".")))))</f>
        <v/>
      </c>
      <c r="BD484" s="639">
        <f>_xlfn.NUMBERVALUE(C484)</f>
        <v>17</v>
      </c>
      <c r="BE484" s="641"/>
      <c r="BG484" s="638">
        <f>_xlfn.NUMBERVALUE(C484)</f>
        <v>17</v>
      </c>
      <c r="BH484" s="638"/>
      <c r="BI484" s="655">
        <f>IF(CNGE_2026_M3_Secc1!$AH$128=CNGE_2026_M3_Secc1!$AJ$128,0,CNGE_2026_M3_Secc1!DC188)</f>
        <v>0</v>
      </c>
      <c r="BJ484" s="655"/>
      <c r="BL484" s="908">
        <f>_xlfn.NUMBERVALUE(C484)</f>
        <v>17</v>
      </c>
      <c r="BM484" s="909"/>
      <c r="BN484" s="912">
        <f t="shared" si="507"/>
        <v>0</v>
      </c>
      <c r="BO484" s="638"/>
      <c r="BP484" s="912">
        <f t="shared" si="508"/>
        <v>0</v>
      </c>
      <c r="BQ484" s="638"/>
      <c r="BR484" s="912">
        <f t="shared" si="509"/>
        <v>0</v>
      </c>
      <c r="BS484" s="638"/>
      <c r="BT484" s="638">
        <f t="shared" si="510"/>
        <v>0</v>
      </c>
      <c r="BU484" s="638"/>
      <c r="BV484" s="638">
        <f t="shared" si="511"/>
        <v>0</v>
      </c>
      <c r="BW484" s="638"/>
      <c r="BX484" s="638">
        <f t="shared" si="512"/>
        <v>0</v>
      </c>
      <c r="BY484" s="638"/>
      <c r="CA484" s="908">
        <f t="shared" si="513"/>
        <v>17</v>
      </c>
      <c r="CB484" s="909"/>
      <c r="CC484" s="638">
        <f t="shared" si="514"/>
        <v>0</v>
      </c>
      <c r="CD484" s="638"/>
      <c r="CE484" s="638">
        <f t="shared" si="515"/>
        <v>0</v>
      </c>
      <c r="CF484" s="638"/>
      <c r="CG484" s="638">
        <f t="shared" si="516"/>
        <v>0</v>
      </c>
      <c r="CH484" s="638"/>
      <c r="CM484" s="627">
        <f t="shared" si="517"/>
        <v>0</v>
      </c>
      <c r="CN484" s="627"/>
    </row>
    <row r="485" spans="1:92" s="72" customFormat="1" ht="24" customHeight="1">
      <c r="A485" s="131"/>
      <c r="B485" s="15"/>
      <c r="C485" s="936" t="s">
        <v>83</v>
      </c>
      <c r="D485" s="937"/>
      <c r="E485" s="937"/>
      <c r="F485" s="938"/>
      <c r="G485" s="792" t="s">
        <v>214</v>
      </c>
      <c r="H485" s="793"/>
      <c r="I485" s="793"/>
      <c r="J485" s="793"/>
      <c r="K485" s="793"/>
      <c r="L485" s="794"/>
      <c r="M485" s="667"/>
      <c r="N485" s="668"/>
      <c r="O485" s="669"/>
      <c r="P485" s="667"/>
      <c r="Q485" s="668"/>
      <c r="R485" s="669"/>
      <c r="S485" s="667"/>
      <c r="T485" s="668"/>
      <c r="U485" s="669"/>
      <c r="V485" s="667"/>
      <c r="W485" s="668"/>
      <c r="X485" s="669"/>
      <c r="Y485" s="667"/>
      <c r="Z485" s="668"/>
      <c r="AA485" s="669"/>
      <c r="AB485" s="667"/>
      <c r="AC485" s="668"/>
      <c r="AD485" s="669"/>
      <c r="AE485" s="12"/>
      <c r="AF485" s="122"/>
      <c r="AH485" s="742">
        <f t="shared" si="495"/>
        <v>0</v>
      </c>
      <c r="AI485" s="641"/>
      <c r="AJ485" s="639">
        <f t="shared" si="496"/>
        <v>0</v>
      </c>
      <c r="AK485" s="641"/>
      <c r="AL485" s="627">
        <f t="shared" si="497"/>
        <v>0</v>
      </c>
      <c r="AM485" s="627"/>
      <c r="AN485" s="627">
        <f t="shared" si="498"/>
        <v>0</v>
      </c>
      <c r="AO485" s="627">
        <f t="shared" si="499"/>
        <v>0</v>
      </c>
      <c r="AP485" s="284"/>
      <c r="AQ485" s="896">
        <f t="shared" si="500"/>
        <v>0</v>
      </c>
      <c r="AR485" s="627"/>
      <c r="AS485" s="627">
        <f t="shared" si="501"/>
        <v>0</v>
      </c>
      <c r="AT485" s="627"/>
      <c r="AU485" s="627">
        <f t="shared" si="502"/>
        <v>0</v>
      </c>
      <c r="AV485" s="627"/>
      <c r="AW485" s="627">
        <f t="shared" si="503"/>
        <v>0</v>
      </c>
      <c r="AX485" s="639"/>
      <c r="AY485" s="284"/>
      <c r="AZ485" s="740">
        <f t="shared" si="504"/>
        <v>0</v>
      </c>
      <c r="BA485" s="741"/>
      <c r="BB485" s="738" t="str">
        <f>IF(AZ485=0,"",IF(SUM($AZ$434:AZ485)=1,BD485,IF($AZ$494&gt;SUM($AZ$434:AZ485),_xlfn.CONCAT(", ",BD485),IF($AZ$494=SUM($AZ$434:AZ485),_xlfn.CONCAT(" y ",BD485,".")))))</f>
        <v/>
      </c>
      <c r="BC485" s="739" t="str">
        <f>IF(BA485=0,"", IF(SUM($AN485:BA$519)=1,#REF!, IF($AQ$526&gt;SUM($AN485:BA$519),_xlfn.CONCAT(", ",#REF!), IF($AQ$526=SUM($AN485:BA$519),_xlfn.CONCAT(" y ",#REF!,".")))))</f>
        <v/>
      </c>
      <c r="BD485" s="639">
        <f>_xlfn.NUMBERVALUE(C485)</f>
        <v>18</v>
      </c>
      <c r="BE485" s="641"/>
      <c r="BG485" s="638">
        <f>_xlfn.NUMBERVALUE(C485)</f>
        <v>18</v>
      </c>
      <c r="BH485" s="638"/>
      <c r="BI485" s="655">
        <f>IF(CNGE_2026_M3_Secc1!$AH$128=CNGE_2026_M3_Secc1!$AJ$128,0,CNGE_2026_M3_Secc1!DC189)</f>
        <v>0</v>
      </c>
      <c r="BJ485" s="655"/>
      <c r="BL485" s="908">
        <f>_xlfn.NUMBERVALUE(C485)</f>
        <v>18</v>
      </c>
      <c r="BM485" s="909"/>
      <c r="BN485" s="912">
        <f t="shared" si="507"/>
        <v>0</v>
      </c>
      <c r="BO485" s="638"/>
      <c r="BP485" s="912">
        <f t="shared" si="508"/>
        <v>0</v>
      </c>
      <c r="BQ485" s="638"/>
      <c r="BR485" s="912">
        <f t="shared" si="509"/>
        <v>0</v>
      </c>
      <c r="BS485" s="638"/>
      <c r="BT485" s="638">
        <f t="shared" si="510"/>
        <v>0</v>
      </c>
      <c r="BU485" s="638"/>
      <c r="BV485" s="638">
        <f t="shared" si="511"/>
        <v>0</v>
      </c>
      <c r="BW485" s="638"/>
      <c r="BX485" s="638">
        <f t="shared" si="512"/>
        <v>0</v>
      </c>
      <c r="BY485" s="638"/>
      <c r="CA485" s="908">
        <f t="shared" si="513"/>
        <v>18</v>
      </c>
      <c r="CB485" s="909"/>
      <c r="CC485" s="638">
        <f t="shared" si="514"/>
        <v>0</v>
      </c>
      <c r="CD485" s="638"/>
      <c r="CE485" s="638">
        <f t="shared" si="515"/>
        <v>0</v>
      </c>
      <c r="CF485" s="638"/>
      <c r="CG485" s="638">
        <f t="shared" si="516"/>
        <v>0</v>
      </c>
      <c r="CH485" s="638"/>
      <c r="CM485" s="627">
        <f t="shared" si="517"/>
        <v>0</v>
      </c>
      <c r="CN485" s="627"/>
    </row>
    <row r="486" spans="1:92" s="72" customFormat="1" ht="15" customHeight="1">
      <c r="A486" s="131"/>
      <c r="B486" s="15"/>
      <c r="C486" s="797" t="s">
        <v>740</v>
      </c>
      <c r="D486" s="798"/>
      <c r="E486" s="798"/>
      <c r="F486" s="150" t="s">
        <v>847</v>
      </c>
      <c r="G486" s="792" t="s">
        <v>854</v>
      </c>
      <c r="H486" s="793"/>
      <c r="I486" s="793"/>
      <c r="J486" s="793"/>
      <c r="K486" s="793"/>
      <c r="L486" s="794"/>
      <c r="M486" s="667"/>
      <c r="N486" s="668"/>
      <c r="O486" s="669"/>
      <c r="P486" s="667"/>
      <c r="Q486" s="668"/>
      <c r="R486" s="669"/>
      <c r="S486" s="667"/>
      <c r="T486" s="668"/>
      <c r="U486" s="669"/>
      <c r="V486" s="667"/>
      <c r="W486" s="668"/>
      <c r="X486" s="669"/>
      <c r="Y486" s="667"/>
      <c r="Z486" s="668"/>
      <c r="AA486" s="669"/>
      <c r="AB486" s="667"/>
      <c r="AC486" s="668"/>
      <c r="AD486" s="669"/>
      <c r="AE486" s="12"/>
      <c r="AF486" s="122"/>
      <c r="AH486" s="742">
        <f t="shared" si="495"/>
        <v>0</v>
      </c>
      <c r="AI486" s="641"/>
      <c r="AJ486" s="639">
        <f t="shared" si="496"/>
        <v>0</v>
      </c>
      <c r="AK486" s="641"/>
      <c r="AL486" s="627">
        <f t="shared" si="497"/>
        <v>0</v>
      </c>
      <c r="AM486" s="627"/>
      <c r="AN486" s="627">
        <f t="shared" si="498"/>
        <v>0</v>
      </c>
      <c r="AO486" s="627">
        <f t="shared" si="499"/>
        <v>0</v>
      </c>
      <c r="AP486" s="284"/>
      <c r="AQ486" s="896">
        <f t="shared" si="500"/>
        <v>0</v>
      </c>
      <c r="AR486" s="627"/>
      <c r="AS486" s="627">
        <f t="shared" si="501"/>
        <v>0</v>
      </c>
      <c r="AT486" s="627"/>
      <c r="AU486" s="627">
        <f t="shared" si="502"/>
        <v>0</v>
      </c>
      <c r="AV486" s="627"/>
      <c r="AW486" s="627">
        <f t="shared" si="503"/>
        <v>0</v>
      </c>
      <c r="AX486" s="639"/>
      <c r="AY486" s="284"/>
      <c r="AZ486" s="740">
        <f t="shared" si="504"/>
        <v>0</v>
      </c>
      <c r="BA486" s="741"/>
      <c r="BB486" s="738" t="str">
        <f>IF(AZ486=0,"",IF(SUM($AZ$434:AZ486)=1,BD486,IF($AZ$494&gt;SUM($AZ$434:AZ486),_xlfn.CONCAT(", ",BD486),IF($AZ$494=SUM($AZ$434:AZ486),_xlfn.CONCAT(" y ",BD486,".")))))</f>
        <v/>
      </c>
      <c r="BC486" s="739" t="str">
        <f>IF(BA486=0,"", IF(SUM($AN486:BA$519)=1,#REF!, IF($AQ$526&gt;SUM($AN486:BA$519),_xlfn.CONCAT(", ",#REF!), IF($AQ$526=SUM($AN486:BA$519),_xlfn.CONCAT(" y ",#REF!,".")))))</f>
        <v/>
      </c>
      <c r="BD486" s="639">
        <f t="shared" si="505"/>
        <v>19.100000000000001</v>
      </c>
      <c r="BE486" s="641"/>
      <c r="BG486" s="638">
        <f t="shared" ref="BG486:BG491" si="522">_xlfn.NUMBERVALUE(F486)</f>
        <v>19.100000000000001</v>
      </c>
      <c r="BH486" s="638"/>
      <c r="BI486" s="655">
        <f>IF(CNGE_2026_M3_Secc1!$AH$128=CNGE_2026_M3_Secc1!$AJ$128,0,CNGE_2026_M3_Secc1!DC190)</f>
        <v>0</v>
      </c>
      <c r="BJ486" s="655"/>
      <c r="BL486" s="908">
        <f t="shared" si="506"/>
        <v>19.100000000000001</v>
      </c>
      <c r="BM486" s="909"/>
      <c r="BN486" s="912">
        <f t="shared" si="507"/>
        <v>0</v>
      </c>
      <c r="BO486" s="638"/>
      <c r="BP486" s="912">
        <f t="shared" si="508"/>
        <v>0</v>
      </c>
      <c r="BQ486" s="638"/>
      <c r="BR486" s="912">
        <f t="shared" si="509"/>
        <v>0</v>
      </c>
      <c r="BS486" s="638"/>
      <c r="BT486" s="638">
        <f t="shared" si="510"/>
        <v>0</v>
      </c>
      <c r="BU486" s="638"/>
      <c r="BV486" s="638">
        <f t="shared" si="511"/>
        <v>0</v>
      </c>
      <c r="BW486" s="638"/>
      <c r="BX486" s="638">
        <f t="shared" si="512"/>
        <v>0</v>
      </c>
      <c r="BY486" s="638"/>
      <c r="CA486" s="908">
        <f t="shared" si="513"/>
        <v>19.100000000000001</v>
      </c>
      <c r="CB486" s="909"/>
      <c r="CC486" s="638">
        <f t="shared" si="514"/>
        <v>0</v>
      </c>
      <c r="CD486" s="638"/>
      <c r="CE486" s="638">
        <f t="shared" si="515"/>
        <v>0</v>
      </c>
      <c r="CF486" s="638"/>
      <c r="CG486" s="638">
        <f t="shared" si="516"/>
        <v>0</v>
      </c>
      <c r="CH486" s="638"/>
      <c r="CM486" s="627">
        <f t="shared" si="517"/>
        <v>0</v>
      </c>
      <c r="CN486" s="627"/>
    </row>
    <row r="487" spans="1:92" s="72" customFormat="1" ht="15" customHeight="1">
      <c r="A487" s="131"/>
      <c r="B487" s="15"/>
      <c r="C487" s="799"/>
      <c r="D487" s="800"/>
      <c r="E487" s="800"/>
      <c r="F487" s="150" t="s">
        <v>848</v>
      </c>
      <c r="G487" s="792" t="s">
        <v>855</v>
      </c>
      <c r="H487" s="793"/>
      <c r="I487" s="793"/>
      <c r="J487" s="793"/>
      <c r="K487" s="793"/>
      <c r="L487" s="794"/>
      <c r="M487" s="667"/>
      <c r="N487" s="668"/>
      <c r="O487" s="669"/>
      <c r="P487" s="667"/>
      <c r="Q487" s="668"/>
      <c r="R487" s="669"/>
      <c r="S487" s="667"/>
      <c r="T487" s="668"/>
      <c r="U487" s="669"/>
      <c r="V487" s="667"/>
      <c r="W487" s="668"/>
      <c r="X487" s="669"/>
      <c r="Y487" s="667"/>
      <c r="Z487" s="668"/>
      <c r="AA487" s="669"/>
      <c r="AB487" s="667"/>
      <c r="AC487" s="668"/>
      <c r="AD487" s="669"/>
      <c r="AE487" s="12"/>
      <c r="AF487" s="122"/>
      <c r="AH487" s="742">
        <f t="shared" si="495"/>
        <v>0</v>
      </c>
      <c r="AI487" s="641"/>
      <c r="AJ487" s="639">
        <f t="shared" si="496"/>
        <v>0</v>
      </c>
      <c r="AK487" s="641"/>
      <c r="AL487" s="627">
        <f t="shared" si="497"/>
        <v>0</v>
      </c>
      <c r="AM487" s="627"/>
      <c r="AN487" s="627">
        <f t="shared" si="498"/>
        <v>0</v>
      </c>
      <c r="AO487" s="627">
        <f t="shared" si="499"/>
        <v>0</v>
      </c>
      <c r="AP487" s="284"/>
      <c r="AQ487" s="896">
        <f t="shared" si="500"/>
        <v>0</v>
      </c>
      <c r="AR487" s="627"/>
      <c r="AS487" s="627">
        <f t="shared" si="501"/>
        <v>0</v>
      </c>
      <c r="AT487" s="627"/>
      <c r="AU487" s="627">
        <f t="shared" si="502"/>
        <v>0</v>
      </c>
      <c r="AV487" s="627"/>
      <c r="AW487" s="627">
        <f t="shared" si="503"/>
        <v>0</v>
      </c>
      <c r="AX487" s="639"/>
      <c r="AY487" s="284"/>
      <c r="AZ487" s="740">
        <f t="shared" si="504"/>
        <v>0</v>
      </c>
      <c r="BA487" s="741"/>
      <c r="BB487" s="738" t="str">
        <f>IF(AZ487=0,"",IF(SUM($AZ$434:AZ487)=1,BD487,IF($AZ$494&gt;SUM($AZ$434:AZ487),_xlfn.CONCAT(", ",BD487),IF($AZ$494=SUM($AZ$434:AZ487),_xlfn.CONCAT(" y ",BD487,".")))))</f>
        <v/>
      </c>
      <c r="BC487" s="739" t="str">
        <f>IF(BA487=0,"", IF(SUM($AN487:BA$519)=1,#REF!, IF($AQ$526&gt;SUM($AN487:BA$519),_xlfn.CONCAT(", ",#REF!), IF($AQ$526=SUM($AN487:BA$519),_xlfn.CONCAT(" y ",#REF!,".")))))</f>
        <v/>
      </c>
      <c r="BD487" s="639">
        <f t="shared" si="505"/>
        <v>19.2</v>
      </c>
      <c r="BE487" s="641"/>
      <c r="BG487" s="638">
        <f t="shared" si="522"/>
        <v>19.2</v>
      </c>
      <c r="BH487" s="638"/>
      <c r="BI487" s="655">
        <f>IF(CNGE_2026_M3_Secc1!$AH$128=CNGE_2026_M3_Secc1!$AJ$128,0,CNGE_2026_M3_Secc1!DC191)</f>
        <v>0</v>
      </c>
      <c r="BJ487" s="655"/>
      <c r="BL487" s="908">
        <f t="shared" si="506"/>
        <v>19.2</v>
      </c>
      <c r="BM487" s="909"/>
      <c r="BN487" s="912">
        <f t="shared" si="507"/>
        <v>0</v>
      </c>
      <c r="BO487" s="638"/>
      <c r="BP487" s="912">
        <f t="shared" si="508"/>
        <v>0</v>
      </c>
      <c r="BQ487" s="638"/>
      <c r="BR487" s="912">
        <f t="shared" si="509"/>
        <v>0</v>
      </c>
      <c r="BS487" s="638"/>
      <c r="BT487" s="638">
        <f t="shared" si="510"/>
        <v>0</v>
      </c>
      <c r="BU487" s="638"/>
      <c r="BV487" s="638">
        <f t="shared" si="511"/>
        <v>0</v>
      </c>
      <c r="BW487" s="638"/>
      <c r="BX487" s="638">
        <f t="shared" si="512"/>
        <v>0</v>
      </c>
      <c r="BY487" s="638"/>
      <c r="CA487" s="908">
        <f t="shared" si="513"/>
        <v>19.2</v>
      </c>
      <c r="CB487" s="909"/>
      <c r="CC487" s="638">
        <f t="shared" si="514"/>
        <v>0</v>
      </c>
      <c r="CD487" s="638"/>
      <c r="CE487" s="638">
        <f t="shared" si="515"/>
        <v>0</v>
      </c>
      <c r="CF487" s="638"/>
      <c r="CG487" s="638">
        <f t="shared" si="516"/>
        <v>0</v>
      </c>
      <c r="CH487" s="638"/>
      <c r="CM487" s="627">
        <f t="shared" si="517"/>
        <v>0</v>
      </c>
      <c r="CN487" s="627"/>
    </row>
    <row r="488" spans="1:92" s="72" customFormat="1" ht="15" customHeight="1">
      <c r="A488" s="131"/>
      <c r="B488" s="15"/>
      <c r="C488" s="799"/>
      <c r="D488" s="800"/>
      <c r="E488" s="800"/>
      <c r="F488" s="150" t="s">
        <v>849</v>
      </c>
      <c r="G488" s="792" t="s">
        <v>856</v>
      </c>
      <c r="H488" s="793"/>
      <c r="I488" s="793"/>
      <c r="J488" s="793"/>
      <c r="K488" s="793"/>
      <c r="L488" s="794"/>
      <c r="M488" s="667"/>
      <c r="N488" s="668"/>
      <c r="O488" s="669"/>
      <c r="P488" s="667"/>
      <c r="Q488" s="668"/>
      <c r="R488" s="669"/>
      <c r="S488" s="667"/>
      <c r="T488" s="668"/>
      <c r="U488" s="669"/>
      <c r="V488" s="667"/>
      <c r="W488" s="668"/>
      <c r="X488" s="669"/>
      <c r="Y488" s="667"/>
      <c r="Z488" s="668"/>
      <c r="AA488" s="669"/>
      <c r="AB488" s="667"/>
      <c r="AC488" s="668"/>
      <c r="AD488" s="669"/>
      <c r="AE488" s="12"/>
      <c r="AF488" s="122"/>
      <c r="AH488" s="742">
        <f t="shared" si="495"/>
        <v>0</v>
      </c>
      <c r="AI488" s="641"/>
      <c r="AJ488" s="639">
        <f t="shared" si="496"/>
        <v>0</v>
      </c>
      <c r="AK488" s="641"/>
      <c r="AL488" s="627">
        <f t="shared" si="497"/>
        <v>0</v>
      </c>
      <c r="AM488" s="627"/>
      <c r="AN488" s="627">
        <f t="shared" si="498"/>
        <v>0</v>
      </c>
      <c r="AO488" s="627">
        <f t="shared" si="499"/>
        <v>0</v>
      </c>
      <c r="AP488" s="284"/>
      <c r="AQ488" s="896">
        <f t="shared" si="500"/>
        <v>0</v>
      </c>
      <c r="AR488" s="627"/>
      <c r="AS488" s="627">
        <f t="shared" si="501"/>
        <v>0</v>
      </c>
      <c r="AT488" s="627"/>
      <c r="AU488" s="627">
        <f t="shared" si="502"/>
        <v>0</v>
      </c>
      <c r="AV488" s="627"/>
      <c r="AW488" s="627">
        <f t="shared" si="503"/>
        <v>0</v>
      </c>
      <c r="AX488" s="639"/>
      <c r="AY488" s="284"/>
      <c r="AZ488" s="740">
        <f t="shared" si="504"/>
        <v>0</v>
      </c>
      <c r="BA488" s="741"/>
      <c r="BB488" s="738" t="str">
        <f>IF(AZ488=0,"",IF(SUM($AZ$434:AZ488)=1,BD488,IF($AZ$494&gt;SUM($AZ$434:AZ488),_xlfn.CONCAT(", ",BD488),IF($AZ$494=SUM($AZ$434:AZ488),_xlfn.CONCAT(" y ",BD488,".")))))</f>
        <v/>
      </c>
      <c r="BC488" s="739" t="str">
        <f>IF(BA488=0,"", IF(SUM($AN488:BA$519)=1,#REF!, IF($AQ$526&gt;SUM($AN488:BA$519),_xlfn.CONCAT(", ",#REF!), IF($AQ$526=SUM($AN488:BA$519),_xlfn.CONCAT(" y ",#REF!,".")))))</f>
        <v/>
      </c>
      <c r="BD488" s="639">
        <f t="shared" si="505"/>
        <v>19.3</v>
      </c>
      <c r="BE488" s="641"/>
      <c r="BG488" s="638">
        <f t="shared" si="522"/>
        <v>19.3</v>
      </c>
      <c r="BH488" s="638"/>
      <c r="BI488" s="655">
        <f>IF(CNGE_2026_M3_Secc1!$AH$128=CNGE_2026_M3_Secc1!$AJ$128,0,CNGE_2026_M3_Secc1!DC192)</f>
        <v>0</v>
      </c>
      <c r="BJ488" s="655"/>
      <c r="BL488" s="908">
        <f t="shared" si="506"/>
        <v>19.3</v>
      </c>
      <c r="BM488" s="909"/>
      <c r="BN488" s="912">
        <f t="shared" si="507"/>
        <v>0</v>
      </c>
      <c r="BO488" s="638"/>
      <c r="BP488" s="912">
        <f t="shared" si="508"/>
        <v>0</v>
      </c>
      <c r="BQ488" s="638"/>
      <c r="BR488" s="912">
        <f t="shared" si="509"/>
        <v>0</v>
      </c>
      <c r="BS488" s="638"/>
      <c r="BT488" s="638">
        <f t="shared" si="510"/>
        <v>0</v>
      </c>
      <c r="BU488" s="638"/>
      <c r="BV488" s="638">
        <f t="shared" si="511"/>
        <v>0</v>
      </c>
      <c r="BW488" s="638"/>
      <c r="BX488" s="638">
        <f t="shared" si="512"/>
        <v>0</v>
      </c>
      <c r="BY488" s="638"/>
      <c r="CA488" s="908">
        <f t="shared" si="513"/>
        <v>19.3</v>
      </c>
      <c r="CB488" s="909"/>
      <c r="CC488" s="638">
        <f t="shared" si="514"/>
        <v>0</v>
      </c>
      <c r="CD488" s="638"/>
      <c r="CE488" s="638">
        <f t="shared" si="515"/>
        <v>0</v>
      </c>
      <c r="CF488" s="638"/>
      <c r="CG488" s="638">
        <f t="shared" si="516"/>
        <v>0</v>
      </c>
      <c r="CH488" s="638"/>
      <c r="CM488" s="627">
        <f t="shared" si="517"/>
        <v>0</v>
      </c>
      <c r="CN488" s="627"/>
    </row>
    <row r="489" spans="1:92" s="72" customFormat="1" ht="15" customHeight="1">
      <c r="A489" s="131"/>
      <c r="B489" s="15"/>
      <c r="C489" s="799"/>
      <c r="D489" s="800"/>
      <c r="E489" s="800"/>
      <c r="F489" s="150" t="s">
        <v>850</v>
      </c>
      <c r="G489" s="792" t="s">
        <v>857</v>
      </c>
      <c r="H489" s="793"/>
      <c r="I489" s="793"/>
      <c r="J489" s="793"/>
      <c r="K489" s="793"/>
      <c r="L489" s="794"/>
      <c r="M489" s="667"/>
      <c r="N489" s="668"/>
      <c r="O489" s="669"/>
      <c r="P489" s="667"/>
      <c r="Q489" s="668"/>
      <c r="R489" s="669"/>
      <c r="S489" s="667"/>
      <c r="T489" s="668"/>
      <c r="U489" s="669"/>
      <c r="V489" s="667"/>
      <c r="W489" s="668"/>
      <c r="X489" s="669"/>
      <c r="Y489" s="667"/>
      <c r="Z489" s="668"/>
      <c r="AA489" s="669"/>
      <c r="AB489" s="667"/>
      <c r="AC489" s="668"/>
      <c r="AD489" s="669"/>
      <c r="AE489" s="12"/>
      <c r="AF489" s="122"/>
      <c r="AH489" s="742">
        <f t="shared" si="495"/>
        <v>0</v>
      </c>
      <c r="AI489" s="641"/>
      <c r="AJ489" s="639">
        <f t="shared" si="496"/>
        <v>0</v>
      </c>
      <c r="AK489" s="641"/>
      <c r="AL489" s="627">
        <f t="shared" si="497"/>
        <v>0</v>
      </c>
      <c r="AM489" s="627"/>
      <c r="AN489" s="627">
        <f t="shared" si="498"/>
        <v>0</v>
      </c>
      <c r="AO489" s="627">
        <f t="shared" si="499"/>
        <v>0</v>
      </c>
      <c r="AP489" s="284"/>
      <c r="AQ489" s="896">
        <f t="shared" si="500"/>
        <v>0</v>
      </c>
      <c r="AR489" s="627"/>
      <c r="AS489" s="627">
        <f t="shared" si="501"/>
        <v>0</v>
      </c>
      <c r="AT489" s="627"/>
      <c r="AU489" s="627">
        <f t="shared" si="502"/>
        <v>0</v>
      </c>
      <c r="AV489" s="627"/>
      <c r="AW489" s="627">
        <f t="shared" si="503"/>
        <v>0</v>
      </c>
      <c r="AX489" s="639"/>
      <c r="AY489" s="284"/>
      <c r="AZ489" s="740">
        <f t="shared" si="504"/>
        <v>0</v>
      </c>
      <c r="BA489" s="741"/>
      <c r="BB489" s="738" t="str">
        <f>IF(AZ489=0,"",IF(SUM($AZ$434:AZ489)=1,BD489,IF($AZ$494&gt;SUM($AZ$434:AZ489),_xlfn.CONCAT(", ",BD489),IF($AZ$494=SUM($AZ$434:AZ489),_xlfn.CONCAT(" y ",BD489,".")))))</f>
        <v/>
      </c>
      <c r="BC489" s="739" t="str">
        <f>IF(BA489=0,"", IF(SUM($AN489:BA$519)=1,#REF!, IF($AQ$526&gt;SUM($AN489:BA$519),_xlfn.CONCAT(", ",#REF!), IF($AQ$526=SUM($AN489:BA$519),_xlfn.CONCAT(" y ",#REF!,".")))))</f>
        <v/>
      </c>
      <c r="BD489" s="639">
        <f t="shared" si="505"/>
        <v>19.399999999999999</v>
      </c>
      <c r="BE489" s="641"/>
      <c r="BG489" s="638">
        <f t="shared" si="522"/>
        <v>19.399999999999999</v>
      </c>
      <c r="BH489" s="638"/>
      <c r="BI489" s="655">
        <f>IF(CNGE_2026_M3_Secc1!$AH$128=CNGE_2026_M3_Secc1!$AJ$128,0,CNGE_2026_M3_Secc1!DC193)</f>
        <v>0</v>
      </c>
      <c r="BJ489" s="655"/>
      <c r="BL489" s="908">
        <f t="shared" si="506"/>
        <v>19.399999999999999</v>
      </c>
      <c r="BM489" s="909"/>
      <c r="BN489" s="912">
        <f t="shared" si="507"/>
        <v>0</v>
      </c>
      <c r="BO489" s="638"/>
      <c r="BP489" s="912">
        <f t="shared" si="508"/>
        <v>0</v>
      </c>
      <c r="BQ489" s="638"/>
      <c r="BR489" s="912">
        <f t="shared" si="509"/>
        <v>0</v>
      </c>
      <c r="BS489" s="638"/>
      <c r="BT489" s="638">
        <f t="shared" si="510"/>
        <v>0</v>
      </c>
      <c r="BU489" s="638"/>
      <c r="BV489" s="638">
        <f t="shared" si="511"/>
        <v>0</v>
      </c>
      <c r="BW489" s="638"/>
      <c r="BX489" s="638">
        <f t="shared" si="512"/>
        <v>0</v>
      </c>
      <c r="BY489" s="638"/>
      <c r="CA489" s="908">
        <f t="shared" si="513"/>
        <v>19.399999999999999</v>
      </c>
      <c r="CB489" s="909"/>
      <c r="CC489" s="638">
        <f t="shared" si="514"/>
        <v>0</v>
      </c>
      <c r="CD489" s="638"/>
      <c r="CE489" s="638">
        <f t="shared" si="515"/>
        <v>0</v>
      </c>
      <c r="CF489" s="638"/>
      <c r="CG489" s="638">
        <f t="shared" si="516"/>
        <v>0</v>
      </c>
      <c r="CH489" s="638"/>
      <c r="CM489" s="627">
        <f t="shared" si="517"/>
        <v>0</v>
      </c>
      <c r="CN489" s="627"/>
    </row>
    <row r="490" spans="1:92" s="72" customFormat="1" ht="15" customHeight="1">
      <c r="A490" s="131"/>
      <c r="B490" s="15"/>
      <c r="C490" s="799"/>
      <c r="D490" s="800"/>
      <c r="E490" s="800"/>
      <c r="F490" s="150" t="s">
        <v>851</v>
      </c>
      <c r="G490" s="792" t="s">
        <v>858</v>
      </c>
      <c r="H490" s="793"/>
      <c r="I490" s="793"/>
      <c r="J490" s="793"/>
      <c r="K490" s="793"/>
      <c r="L490" s="794"/>
      <c r="M490" s="667"/>
      <c r="N490" s="668"/>
      <c r="O490" s="669"/>
      <c r="P490" s="667"/>
      <c r="Q490" s="668"/>
      <c r="R490" s="669"/>
      <c r="S490" s="667"/>
      <c r="T490" s="668"/>
      <c r="U490" s="669"/>
      <c r="V490" s="667"/>
      <c r="W490" s="668"/>
      <c r="X490" s="669"/>
      <c r="Y490" s="667"/>
      <c r="Z490" s="668"/>
      <c r="AA490" s="669"/>
      <c r="AB490" s="667"/>
      <c r="AC490" s="668"/>
      <c r="AD490" s="669"/>
      <c r="AE490" s="12"/>
      <c r="AF490" s="122"/>
      <c r="AH490" s="742">
        <f t="shared" si="495"/>
        <v>0</v>
      </c>
      <c r="AI490" s="641"/>
      <c r="AJ490" s="639">
        <f t="shared" si="496"/>
        <v>0</v>
      </c>
      <c r="AK490" s="641"/>
      <c r="AL490" s="627">
        <f t="shared" si="497"/>
        <v>0</v>
      </c>
      <c r="AM490" s="627"/>
      <c r="AN490" s="627">
        <f t="shared" si="498"/>
        <v>0</v>
      </c>
      <c r="AO490" s="627">
        <f t="shared" si="499"/>
        <v>0</v>
      </c>
      <c r="AP490" s="284"/>
      <c r="AQ490" s="896">
        <f t="shared" si="500"/>
        <v>0</v>
      </c>
      <c r="AR490" s="627"/>
      <c r="AS490" s="627">
        <f t="shared" si="501"/>
        <v>0</v>
      </c>
      <c r="AT490" s="627"/>
      <c r="AU490" s="627">
        <f t="shared" si="502"/>
        <v>0</v>
      </c>
      <c r="AV490" s="627"/>
      <c r="AW490" s="627">
        <f t="shared" si="503"/>
        <v>0</v>
      </c>
      <c r="AX490" s="639"/>
      <c r="AY490" s="284"/>
      <c r="AZ490" s="740">
        <f t="shared" si="504"/>
        <v>0</v>
      </c>
      <c r="BA490" s="741"/>
      <c r="BB490" s="738" t="str">
        <f>IF(AZ490=0,"",IF(SUM($AZ$434:AZ490)=1,BD490,IF($AZ$494&gt;SUM($AZ$434:AZ490),_xlfn.CONCAT(", ",BD490),IF($AZ$494=SUM($AZ$434:AZ490),_xlfn.CONCAT(" y ",BD490,".")))))</f>
        <v/>
      </c>
      <c r="BC490" s="739" t="str">
        <f>IF(BA490=0,"", IF(SUM($AN490:BA$519)=1,#REF!, IF($AQ$526&gt;SUM($AN490:BA$519),_xlfn.CONCAT(", ",#REF!), IF($AQ$526=SUM($AN490:BA$519),_xlfn.CONCAT(" y ",#REF!,".")))))</f>
        <v/>
      </c>
      <c r="BD490" s="639">
        <f t="shared" si="505"/>
        <v>19.5</v>
      </c>
      <c r="BE490" s="641"/>
      <c r="BG490" s="638">
        <f t="shared" si="522"/>
        <v>19.5</v>
      </c>
      <c r="BH490" s="638"/>
      <c r="BI490" s="655">
        <f>IF(CNGE_2026_M3_Secc1!$AH$128=CNGE_2026_M3_Secc1!$AJ$128,0,CNGE_2026_M3_Secc1!DC194)</f>
        <v>0</v>
      </c>
      <c r="BJ490" s="655"/>
      <c r="BL490" s="908">
        <f t="shared" si="506"/>
        <v>19.5</v>
      </c>
      <c r="BM490" s="909"/>
      <c r="BN490" s="912">
        <f t="shared" si="507"/>
        <v>0</v>
      </c>
      <c r="BO490" s="638"/>
      <c r="BP490" s="912">
        <f t="shared" si="508"/>
        <v>0</v>
      </c>
      <c r="BQ490" s="638"/>
      <c r="BR490" s="912">
        <f t="shared" si="509"/>
        <v>0</v>
      </c>
      <c r="BS490" s="638"/>
      <c r="BT490" s="638">
        <f t="shared" si="510"/>
        <v>0</v>
      </c>
      <c r="BU490" s="638"/>
      <c r="BV490" s="638">
        <f t="shared" si="511"/>
        <v>0</v>
      </c>
      <c r="BW490" s="638"/>
      <c r="BX490" s="638">
        <f t="shared" si="512"/>
        <v>0</v>
      </c>
      <c r="BY490" s="638"/>
      <c r="CA490" s="908">
        <f t="shared" si="513"/>
        <v>19.5</v>
      </c>
      <c r="CB490" s="909"/>
      <c r="CC490" s="638">
        <f t="shared" si="514"/>
        <v>0</v>
      </c>
      <c r="CD490" s="638"/>
      <c r="CE490" s="638">
        <f t="shared" si="515"/>
        <v>0</v>
      </c>
      <c r="CF490" s="638"/>
      <c r="CG490" s="638">
        <f t="shared" si="516"/>
        <v>0</v>
      </c>
      <c r="CH490" s="638"/>
      <c r="CM490" s="627">
        <f t="shared" si="517"/>
        <v>0</v>
      </c>
      <c r="CN490" s="627"/>
    </row>
    <row r="491" spans="1:92" s="72" customFormat="1" ht="24" customHeight="1">
      <c r="A491" s="131"/>
      <c r="B491" s="15"/>
      <c r="C491" s="801"/>
      <c r="D491" s="802"/>
      <c r="E491" s="802"/>
      <c r="F491" s="150" t="s">
        <v>852</v>
      </c>
      <c r="G491" s="792" t="s">
        <v>859</v>
      </c>
      <c r="H491" s="793"/>
      <c r="I491" s="793"/>
      <c r="J491" s="793"/>
      <c r="K491" s="793"/>
      <c r="L491" s="794"/>
      <c r="M491" s="667"/>
      <c r="N491" s="668"/>
      <c r="O491" s="669"/>
      <c r="P491" s="667"/>
      <c r="Q491" s="668"/>
      <c r="R491" s="669"/>
      <c r="S491" s="667"/>
      <c r="T491" s="668"/>
      <c r="U491" s="669"/>
      <c r="V491" s="667"/>
      <c r="W491" s="668"/>
      <c r="X491" s="669"/>
      <c r="Y491" s="667"/>
      <c r="Z491" s="668"/>
      <c r="AA491" s="669"/>
      <c r="AB491" s="667"/>
      <c r="AC491" s="668"/>
      <c r="AD491" s="669"/>
      <c r="AE491" s="12"/>
      <c r="AF491" s="122"/>
      <c r="AH491" s="742">
        <f t="shared" si="495"/>
        <v>0</v>
      </c>
      <c r="AI491" s="641"/>
      <c r="AJ491" s="639">
        <f t="shared" si="496"/>
        <v>0</v>
      </c>
      <c r="AK491" s="641"/>
      <c r="AL491" s="627">
        <f t="shared" si="497"/>
        <v>0</v>
      </c>
      <c r="AM491" s="627"/>
      <c r="AN491" s="627">
        <f t="shared" si="498"/>
        <v>0</v>
      </c>
      <c r="AO491" s="627">
        <f t="shared" si="499"/>
        <v>0</v>
      </c>
      <c r="AP491" s="284"/>
      <c r="AQ491" s="896">
        <f t="shared" si="500"/>
        <v>0</v>
      </c>
      <c r="AR491" s="627"/>
      <c r="AS491" s="627">
        <f t="shared" si="501"/>
        <v>0</v>
      </c>
      <c r="AT491" s="627"/>
      <c r="AU491" s="627">
        <f t="shared" si="502"/>
        <v>0</v>
      </c>
      <c r="AV491" s="627"/>
      <c r="AW491" s="627">
        <f t="shared" si="503"/>
        <v>0</v>
      </c>
      <c r="AX491" s="639"/>
      <c r="AY491" s="284"/>
      <c r="AZ491" s="740">
        <f t="shared" si="504"/>
        <v>0</v>
      </c>
      <c r="BA491" s="741"/>
      <c r="BB491" s="738" t="str">
        <f>IF(AZ491=0,"",IF(SUM($AZ$434:AZ491)=1,BD491,IF($AZ$494&gt;SUM($AZ$434:AZ491),_xlfn.CONCAT(", ",BD491),IF($AZ$494=SUM($AZ$434:AZ491),_xlfn.CONCAT(" y ",BD491,".")))))</f>
        <v/>
      </c>
      <c r="BC491" s="739" t="str">
        <f>IF(BA491=0,"", IF(SUM($AN491:BA$519)=1,#REF!, IF($AQ$526&gt;SUM($AN491:BA$519),_xlfn.CONCAT(", ",#REF!), IF($AQ$526=SUM($AN491:BA$519),_xlfn.CONCAT(" y ",#REF!,".")))))</f>
        <v/>
      </c>
      <c r="BD491" s="639">
        <f t="shared" si="505"/>
        <v>19.600000000000001</v>
      </c>
      <c r="BE491" s="641"/>
      <c r="BG491" s="638">
        <f t="shared" si="522"/>
        <v>19.600000000000001</v>
      </c>
      <c r="BH491" s="638"/>
      <c r="BI491" s="655">
        <f>IF(CNGE_2026_M3_Secc1!$AH$128=CNGE_2026_M3_Secc1!$AJ$128,0,CNGE_2026_M3_Secc1!DC195)</f>
        <v>0</v>
      </c>
      <c r="BJ491" s="655"/>
      <c r="BL491" s="908">
        <f t="shared" si="506"/>
        <v>19.600000000000001</v>
      </c>
      <c r="BM491" s="909"/>
      <c r="BN491" s="912">
        <f t="shared" si="507"/>
        <v>0</v>
      </c>
      <c r="BO491" s="638"/>
      <c r="BP491" s="912">
        <f t="shared" si="508"/>
        <v>0</v>
      </c>
      <c r="BQ491" s="638"/>
      <c r="BR491" s="912">
        <f t="shared" si="509"/>
        <v>0</v>
      </c>
      <c r="BS491" s="638"/>
      <c r="BT491" s="638">
        <f t="shared" si="510"/>
        <v>0</v>
      </c>
      <c r="BU491" s="638"/>
      <c r="BV491" s="638">
        <f t="shared" si="511"/>
        <v>0</v>
      </c>
      <c r="BW491" s="638"/>
      <c r="BX491" s="638">
        <f t="shared" si="512"/>
        <v>0</v>
      </c>
      <c r="BY491" s="638"/>
      <c r="CA491" s="908">
        <f t="shared" si="513"/>
        <v>19.600000000000001</v>
      </c>
      <c r="CB491" s="909"/>
      <c r="CC491" s="638">
        <f t="shared" si="514"/>
        <v>0</v>
      </c>
      <c r="CD491" s="638"/>
      <c r="CE491" s="638">
        <f t="shared" si="515"/>
        <v>0</v>
      </c>
      <c r="CF491" s="638"/>
      <c r="CG491" s="638">
        <f t="shared" si="516"/>
        <v>0</v>
      </c>
      <c r="CH491" s="638"/>
      <c r="CM491" s="627">
        <f t="shared" si="517"/>
        <v>0</v>
      </c>
      <c r="CN491" s="627"/>
    </row>
    <row r="492" spans="1:92" s="72" customFormat="1" ht="15" customHeight="1">
      <c r="A492" s="131"/>
      <c r="B492" s="15"/>
      <c r="C492" s="936" t="s">
        <v>85</v>
      </c>
      <c r="D492" s="937"/>
      <c r="E492" s="937"/>
      <c r="F492" s="938"/>
      <c r="G492" s="792" t="s">
        <v>217</v>
      </c>
      <c r="H492" s="793"/>
      <c r="I492" s="793"/>
      <c r="J492" s="793"/>
      <c r="K492" s="793"/>
      <c r="L492" s="794"/>
      <c r="M492" s="667"/>
      <c r="N492" s="668"/>
      <c r="O492" s="669"/>
      <c r="P492" s="667"/>
      <c r="Q492" s="668"/>
      <c r="R492" s="669"/>
      <c r="S492" s="667"/>
      <c r="T492" s="668"/>
      <c r="U492" s="669"/>
      <c r="V492" s="667"/>
      <c r="W492" s="668"/>
      <c r="X492" s="669"/>
      <c r="Y492" s="667"/>
      <c r="Z492" s="668"/>
      <c r="AA492" s="669"/>
      <c r="AB492" s="667"/>
      <c r="AC492" s="668"/>
      <c r="AD492" s="669"/>
      <c r="AE492" s="12"/>
      <c r="AF492" s="122"/>
      <c r="AH492" s="742">
        <f t="shared" si="495"/>
        <v>0</v>
      </c>
      <c r="AI492" s="641"/>
      <c r="AJ492" s="639">
        <f t="shared" si="496"/>
        <v>0</v>
      </c>
      <c r="AK492" s="641"/>
      <c r="AL492" s="627">
        <f t="shared" si="497"/>
        <v>0</v>
      </c>
      <c r="AM492" s="627"/>
      <c r="AN492" s="627">
        <f t="shared" si="498"/>
        <v>0</v>
      </c>
      <c r="AO492" s="627">
        <f t="shared" si="499"/>
        <v>0</v>
      </c>
      <c r="AP492" s="284"/>
      <c r="AQ492" s="896">
        <f t="shared" si="500"/>
        <v>0</v>
      </c>
      <c r="AR492" s="627"/>
      <c r="AS492" s="627">
        <f t="shared" si="501"/>
        <v>0</v>
      </c>
      <c r="AT492" s="627"/>
      <c r="AU492" s="627">
        <f t="shared" si="502"/>
        <v>0</v>
      </c>
      <c r="AV492" s="627"/>
      <c r="AW492" s="627">
        <f t="shared" si="503"/>
        <v>0</v>
      </c>
      <c r="AX492" s="639"/>
      <c r="AY492" s="284"/>
      <c r="AZ492" s="740">
        <f t="shared" si="504"/>
        <v>0</v>
      </c>
      <c r="BA492" s="741"/>
      <c r="BB492" s="738" t="str">
        <f>IF(AZ492=0,"",IF(SUM($AZ$434:AZ492)=1,BD492,IF($AZ$494&gt;SUM($AZ$434:AZ492),_xlfn.CONCAT(", ",BD492),IF($AZ$494=SUM($AZ$434:AZ492),_xlfn.CONCAT(" y ",BD492,".")))))</f>
        <v/>
      </c>
      <c r="BC492" s="739" t="str">
        <f>IF(BA492=0,"", IF(SUM($AN492:BA$519)=1,#REF!, IF($AQ$526&gt;SUM($AN492:BA$519),_xlfn.CONCAT(", ",#REF!), IF($AQ$526=SUM($AN492:BA$519),_xlfn.CONCAT(" y ",#REF!,".")))))</f>
        <v/>
      </c>
      <c r="BD492" s="639">
        <f>_xlfn.NUMBERVALUE(C492)</f>
        <v>20</v>
      </c>
      <c r="BE492" s="641"/>
      <c r="BG492" s="638">
        <f>_xlfn.NUMBERVALUE(C492)</f>
        <v>20</v>
      </c>
      <c r="BH492" s="638"/>
      <c r="BI492" s="655">
        <f>IF(CNGE_2026_M3_Secc1!$AH$128=CNGE_2026_M3_Secc1!$AJ$128,0,CNGE_2026_M3_Secc1!DC196)</f>
        <v>0</v>
      </c>
      <c r="BJ492" s="655"/>
      <c r="BL492" s="908">
        <f>_xlfn.NUMBERVALUE(C492)</f>
        <v>20</v>
      </c>
      <c r="BM492" s="909"/>
      <c r="BN492" s="912">
        <f t="shared" si="507"/>
        <v>0</v>
      </c>
      <c r="BO492" s="638"/>
      <c r="BP492" s="912">
        <f t="shared" si="508"/>
        <v>0</v>
      </c>
      <c r="BQ492" s="638"/>
      <c r="BR492" s="912">
        <f t="shared" si="509"/>
        <v>0</v>
      </c>
      <c r="BS492" s="638"/>
      <c r="BT492" s="638">
        <f t="shared" si="510"/>
        <v>0</v>
      </c>
      <c r="BU492" s="638"/>
      <c r="BV492" s="638">
        <f t="shared" si="511"/>
        <v>0</v>
      </c>
      <c r="BW492" s="638"/>
      <c r="BX492" s="638">
        <f t="shared" si="512"/>
        <v>0</v>
      </c>
      <c r="BY492" s="638"/>
      <c r="CA492" s="908">
        <f t="shared" si="513"/>
        <v>20</v>
      </c>
      <c r="CB492" s="909"/>
      <c r="CC492" s="638">
        <f t="shared" si="514"/>
        <v>0</v>
      </c>
      <c r="CD492" s="638"/>
      <c r="CE492" s="638">
        <f t="shared" si="515"/>
        <v>0</v>
      </c>
      <c r="CF492" s="638"/>
      <c r="CG492" s="638">
        <f t="shared" si="516"/>
        <v>0</v>
      </c>
      <c r="CH492" s="638"/>
      <c r="CM492" s="627">
        <f t="shared" si="517"/>
        <v>0</v>
      </c>
      <c r="CN492" s="627"/>
    </row>
    <row r="493" spans="1:92" s="72" customFormat="1" ht="15" customHeight="1">
      <c r="A493" s="131"/>
      <c r="B493" s="15"/>
      <c r="C493" s="936" t="s">
        <v>86</v>
      </c>
      <c r="D493" s="937"/>
      <c r="E493" s="937"/>
      <c r="F493" s="938"/>
      <c r="G493" s="792" t="s">
        <v>1066</v>
      </c>
      <c r="H493" s="793"/>
      <c r="I493" s="793"/>
      <c r="J493" s="793"/>
      <c r="K493" s="793"/>
      <c r="L493" s="794"/>
      <c r="M493" s="667"/>
      <c r="N493" s="668"/>
      <c r="O493" s="669"/>
      <c r="P493" s="667"/>
      <c r="Q493" s="668"/>
      <c r="R493" s="669"/>
      <c r="S493" s="667"/>
      <c r="T493" s="668"/>
      <c r="U493" s="669"/>
      <c r="V493" s="667"/>
      <c r="W493" s="668"/>
      <c r="X493" s="669"/>
      <c r="Y493" s="667"/>
      <c r="Z493" s="668"/>
      <c r="AA493" s="669"/>
      <c r="AB493" s="667"/>
      <c r="AC493" s="668"/>
      <c r="AD493" s="669"/>
      <c r="AE493" s="12"/>
      <c r="AF493" s="122"/>
      <c r="AH493" s="742">
        <f t="shared" si="495"/>
        <v>0</v>
      </c>
      <c r="AI493" s="641"/>
      <c r="AJ493" s="639">
        <f t="shared" si="496"/>
        <v>0</v>
      </c>
      <c r="AK493" s="641"/>
      <c r="AL493" s="627">
        <f t="shared" si="497"/>
        <v>0</v>
      </c>
      <c r="AM493" s="627"/>
      <c r="AN493" s="627">
        <f t="shared" si="498"/>
        <v>0</v>
      </c>
      <c r="AO493" s="627">
        <f t="shared" si="499"/>
        <v>0</v>
      </c>
      <c r="AP493" s="300"/>
      <c r="AQ493" s="896">
        <f t="shared" si="500"/>
        <v>0</v>
      </c>
      <c r="AR493" s="627"/>
      <c r="AS493" s="627">
        <f t="shared" si="501"/>
        <v>0</v>
      </c>
      <c r="AT493" s="627"/>
      <c r="AU493" s="627">
        <f t="shared" si="502"/>
        <v>0</v>
      </c>
      <c r="AV493" s="627"/>
      <c r="AW493" s="627">
        <f t="shared" si="503"/>
        <v>0</v>
      </c>
      <c r="AX493" s="639"/>
      <c r="AY493" s="300"/>
      <c r="AZ493" s="740">
        <f t="shared" si="504"/>
        <v>0</v>
      </c>
      <c r="BA493" s="741"/>
      <c r="BB493" s="738" t="str">
        <f>IF(AZ493=0,"",IF(SUM($AZ$434:AZ493)=1,BD493,IF($AZ$494&gt;SUM($AZ$434:AZ493),_xlfn.CONCAT(", ",BD493),IF($AZ$494=SUM($AZ$434:AZ493),_xlfn.CONCAT(" y ",BD493,".")))))</f>
        <v/>
      </c>
      <c r="BC493" s="739" t="str">
        <f>IF(BA493=0,"", IF(SUM($AN493:BA$519)=1,#REF!, IF($AQ$526&gt;SUM($AN493:BA$519),_xlfn.CONCAT(", ",#REF!), IF($AQ$526=SUM($AN493:BA$519),_xlfn.CONCAT(" y ",#REF!,".")))))</f>
        <v/>
      </c>
      <c r="BD493" s="639">
        <f>_xlfn.NUMBERVALUE(C493)</f>
        <v>21</v>
      </c>
      <c r="BE493" s="641"/>
      <c r="BG493" s="638">
        <f>_xlfn.NUMBERVALUE(C493)</f>
        <v>21</v>
      </c>
      <c r="BH493" s="638"/>
      <c r="BI493" s="655">
        <f>IF(CNGE_2026_M3_Secc1!$AH$128=CNGE_2026_M3_Secc1!$AJ$128,0,CNGE_2026_M3_Secc1!DC197)</f>
        <v>0</v>
      </c>
      <c r="BJ493" s="655"/>
      <c r="BL493" s="908">
        <f>_xlfn.NUMBERVALUE(C493)</f>
        <v>21</v>
      </c>
      <c r="BM493" s="909"/>
      <c r="BN493" s="912">
        <f t="shared" si="507"/>
        <v>0</v>
      </c>
      <c r="BO493" s="638"/>
      <c r="BP493" s="912">
        <f t="shared" si="508"/>
        <v>0</v>
      </c>
      <c r="BQ493" s="638"/>
      <c r="BR493" s="912">
        <f t="shared" si="509"/>
        <v>0</v>
      </c>
      <c r="BS493" s="638"/>
      <c r="BT493" s="638">
        <f t="shared" si="510"/>
        <v>0</v>
      </c>
      <c r="BU493" s="638"/>
      <c r="BV493" s="638">
        <f t="shared" si="511"/>
        <v>0</v>
      </c>
      <c r="BW493" s="638"/>
      <c r="BX493" s="638">
        <f t="shared" si="512"/>
        <v>0</v>
      </c>
      <c r="BY493" s="638"/>
      <c r="CA493" s="908">
        <f t="shared" si="513"/>
        <v>21</v>
      </c>
      <c r="CB493" s="909"/>
      <c r="CC493" s="638">
        <f t="shared" si="514"/>
        <v>0</v>
      </c>
      <c r="CD493" s="638"/>
      <c r="CE493" s="638">
        <f t="shared" si="515"/>
        <v>0</v>
      </c>
      <c r="CF493" s="638"/>
      <c r="CG493" s="638">
        <f t="shared" si="516"/>
        <v>0</v>
      </c>
      <c r="CH493" s="638"/>
      <c r="CM493" s="627">
        <f t="shared" si="517"/>
        <v>0</v>
      </c>
      <c r="CN493" s="627"/>
    </row>
    <row r="494" spans="1:92" s="72" customFormat="1" ht="15" customHeight="1">
      <c r="A494" s="131"/>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2"/>
      <c r="AF494" s="122"/>
      <c r="AZ494" s="743">
        <f>SUM(AZ434:BA493)</f>
        <v>0</v>
      </c>
      <c r="BA494" s="744"/>
      <c r="BB494" s="745" t="str">
        <f>IF(AZ494=0,"", IF(AZ494=1,VLOOKUP(1,AZ434:BC493,3,FALSE), IF(AZ494&gt;1,_xlfn.CONCAT(BB434:BC493),"")))</f>
        <v/>
      </c>
      <c r="BC494" s="745"/>
      <c r="BX494" s="899">
        <f>SUM(BT434:BY493)</f>
        <v>0</v>
      </c>
      <c r="BY494" s="900"/>
      <c r="CG494" s="899">
        <f>SUM(CC434:CH493)</f>
        <v>0</v>
      </c>
      <c r="CH494" s="900"/>
      <c r="CM494" s="708">
        <f>SUM(CM434:CN493)</f>
        <v>0</v>
      </c>
      <c r="CN494" s="709"/>
    </row>
    <row r="495" spans="1:92" s="72" customFormat="1" ht="24" customHeight="1">
      <c r="A495" s="131"/>
      <c r="B495" s="18"/>
      <c r="C495" s="851" t="s">
        <v>127</v>
      </c>
      <c r="D495" s="851"/>
      <c r="E495" s="851"/>
      <c r="F495" s="851"/>
      <c r="G495" s="851"/>
      <c r="H495" s="851"/>
      <c r="I495" s="851"/>
      <c r="J495" s="851"/>
      <c r="K495" s="851"/>
      <c r="L495" s="851"/>
      <c r="M495" s="851"/>
      <c r="N495" s="851"/>
      <c r="O495" s="851"/>
      <c r="P495" s="851"/>
      <c r="Q495" s="851"/>
      <c r="R495" s="851"/>
      <c r="S495" s="851"/>
      <c r="T495" s="851"/>
      <c r="U495" s="851"/>
      <c r="V495" s="851"/>
      <c r="W495" s="851"/>
      <c r="X495" s="851"/>
      <c r="Y495" s="851"/>
      <c r="Z495" s="851"/>
      <c r="AA495" s="851"/>
      <c r="AB495" s="851"/>
      <c r="AC495" s="851"/>
      <c r="AD495" s="851"/>
      <c r="AE495" s="12"/>
      <c r="AF495" s="122"/>
    </row>
    <row r="496" spans="1:92" s="72" customFormat="1" ht="60" customHeight="1">
      <c r="A496" s="131"/>
      <c r="B496" s="18"/>
      <c r="C496" s="929"/>
      <c r="D496" s="930"/>
      <c r="E496" s="930"/>
      <c r="F496" s="930"/>
      <c r="G496" s="930"/>
      <c r="H496" s="930"/>
      <c r="I496" s="930"/>
      <c r="J496" s="930"/>
      <c r="K496" s="930"/>
      <c r="L496" s="930"/>
      <c r="M496" s="930"/>
      <c r="N496" s="930"/>
      <c r="O496" s="930"/>
      <c r="P496" s="930"/>
      <c r="Q496" s="930"/>
      <c r="R496" s="930"/>
      <c r="S496" s="930"/>
      <c r="T496" s="930"/>
      <c r="U496" s="930"/>
      <c r="V496" s="930"/>
      <c r="W496" s="930"/>
      <c r="X496" s="930"/>
      <c r="Y496" s="930"/>
      <c r="Z496" s="930"/>
      <c r="AA496" s="930"/>
      <c r="AB496" s="930"/>
      <c r="AC496" s="930"/>
      <c r="AD496" s="931"/>
      <c r="AE496" s="12"/>
      <c r="AF496" s="122"/>
    </row>
    <row r="497" spans="1:87" s="72" customFormat="1" ht="15" customHeight="1">
      <c r="A497" s="131"/>
      <c r="B497" s="624" t="str">
        <f>IF(AZ494=0,"", IF(AZ494=1,_xlfn.CONCAT("Error: Verificar sumas en el numeral ",BB494,"."),_xlfn.CONCAT("Error: Verificar sumas en los numerales ",BB494)))</f>
        <v/>
      </c>
      <c r="C497" s="624"/>
      <c r="D497" s="624"/>
      <c r="E497" s="624"/>
      <c r="F497" s="624"/>
      <c r="G497" s="624"/>
      <c r="H497" s="624"/>
      <c r="I497" s="624"/>
      <c r="J497" s="624"/>
      <c r="K497" s="624"/>
      <c r="L497" s="624"/>
      <c r="M497" s="624"/>
      <c r="N497" s="624"/>
      <c r="O497" s="624"/>
      <c r="P497" s="624"/>
      <c r="Q497" s="624"/>
      <c r="R497" s="624"/>
      <c r="S497" s="624"/>
      <c r="T497" s="624"/>
      <c r="U497" s="624"/>
      <c r="V497" s="624"/>
      <c r="W497" s="624"/>
      <c r="X497" s="624"/>
      <c r="Y497" s="624"/>
      <c r="Z497" s="624"/>
      <c r="AA497" s="624"/>
      <c r="AB497" s="624"/>
      <c r="AC497" s="624"/>
      <c r="AD497" s="624"/>
      <c r="AE497" s="12"/>
      <c r="AF497" s="122"/>
    </row>
    <row r="498" spans="1:87" s="72" customFormat="1" ht="15" customHeight="1">
      <c r="A498" s="131"/>
      <c r="B498" s="624" t="str">
        <f>IF(CR436=0,"", IF(CR436=1,_xlfn.CONCAT("Error: Verificar la información registrada tomando en cuenta la instrucción ",CT436,"."),_xlfn.CONCAT("Error: Verificar la información registrada tomando en cuenta las instrucciones ",CT436)))</f>
        <v/>
      </c>
      <c r="C498" s="624"/>
      <c r="D498" s="624"/>
      <c r="E498" s="624"/>
      <c r="F498" s="624"/>
      <c r="G498" s="624"/>
      <c r="H498" s="624"/>
      <c r="I498" s="624"/>
      <c r="J498" s="624"/>
      <c r="K498" s="624"/>
      <c r="L498" s="624"/>
      <c r="M498" s="624"/>
      <c r="N498" s="624"/>
      <c r="O498" s="624"/>
      <c r="P498" s="624"/>
      <c r="Q498" s="624"/>
      <c r="R498" s="624"/>
      <c r="S498" s="624"/>
      <c r="T498" s="624"/>
      <c r="U498" s="624"/>
      <c r="V498" s="624"/>
      <c r="W498" s="624"/>
      <c r="X498" s="624"/>
      <c r="Y498" s="624"/>
      <c r="Z498" s="624"/>
      <c r="AA498" s="624"/>
      <c r="AB498" s="624"/>
      <c r="AC498" s="624"/>
      <c r="AD498" s="624"/>
      <c r="AE498" s="12"/>
      <c r="AF498" s="122"/>
    </row>
    <row r="499" spans="1:87" s="72" customFormat="1" ht="15" customHeight="1">
      <c r="A499" s="131"/>
      <c r="B499" s="756" t="str">
        <f>IF(CJ434=0,"","Alerta: Debe justificar el uso de NS argumentando el estado de la información desconocida.")</f>
        <v/>
      </c>
      <c r="C499" s="756"/>
      <c r="D499" s="756"/>
      <c r="E499" s="756"/>
      <c r="F499" s="756"/>
      <c r="G499" s="756"/>
      <c r="H499" s="756"/>
      <c r="I499" s="756"/>
      <c r="J499" s="756"/>
      <c r="K499" s="756"/>
      <c r="L499" s="756"/>
      <c r="M499" s="756"/>
      <c r="N499" s="756"/>
      <c r="O499" s="756"/>
      <c r="P499" s="756"/>
      <c r="Q499" s="756"/>
      <c r="R499" s="756"/>
      <c r="S499" s="756"/>
      <c r="T499" s="756"/>
      <c r="U499" s="756"/>
      <c r="V499" s="756"/>
      <c r="W499" s="756"/>
      <c r="X499" s="756"/>
      <c r="Y499" s="756"/>
      <c r="Z499" s="756"/>
      <c r="AA499" s="756"/>
      <c r="AB499" s="756"/>
      <c r="AC499" s="756"/>
      <c r="AD499" s="756"/>
      <c r="AE499" s="12"/>
      <c r="AF499" s="122"/>
    </row>
    <row r="500" spans="1:87" s="72" customFormat="1" ht="15" customHeight="1">
      <c r="A500" s="131"/>
      <c r="B500" s="625" t="str">
        <f>IF(CM494=0,"","Error: Debe completar toda la información requerida.")</f>
        <v/>
      </c>
      <c r="C500" s="625"/>
      <c r="D500" s="625"/>
      <c r="E500" s="625"/>
      <c r="F500" s="625"/>
      <c r="G500" s="625"/>
      <c r="H500" s="625"/>
      <c r="I500" s="625"/>
      <c r="J500" s="625"/>
      <c r="K500" s="625"/>
      <c r="L500" s="625"/>
      <c r="M500" s="625"/>
      <c r="N500" s="625"/>
      <c r="O500" s="625"/>
      <c r="P500" s="625"/>
      <c r="Q500" s="625"/>
      <c r="R500" s="625"/>
      <c r="S500" s="625"/>
      <c r="T500" s="625"/>
      <c r="U500" s="625"/>
      <c r="V500" s="625"/>
      <c r="W500" s="625"/>
      <c r="X500" s="625"/>
      <c r="Y500" s="625"/>
      <c r="Z500" s="625"/>
      <c r="AA500" s="625"/>
      <c r="AB500" s="625"/>
      <c r="AC500" s="625"/>
      <c r="AD500" s="625"/>
      <c r="AE500" s="12"/>
      <c r="AF500" s="122"/>
    </row>
    <row r="501" spans="1:87" s="72" customFormat="1" ht="15" customHeight="1">
      <c r="A501" s="131"/>
      <c r="B501" s="53"/>
      <c r="C501" s="53"/>
      <c r="D501" s="53"/>
      <c r="E501" s="121"/>
      <c r="F501" s="121"/>
      <c r="G501" s="121"/>
      <c r="H501" s="121"/>
      <c r="I501" s="40"/>
      <c r="J501" s="53"/>
      <c r="K501" s="53"/>
      <c r="L501" s="53"/>
      <c r="M501" s="53"/>
      <c r="N501" s="53"/>
      <c r="O501" s="53"/>
      <c r="P501" s="53"/>
      <c r="Q501" s="53"/>
      <c r="R501" s="53"/>
      <c r="S501" s="53"/>
      <c r="T501" s="53"/>
      <c r="U501" s="53"/>
      <c r="V501" s="53"/>
      <c r="W501" s="53"/>
      <c r="X501" s="53"/>
      <c r="Y501" s="53"/>
      <c r="Z501" s="53"/>
      <c r="AA501" s="53"/>
      <c r="AB501" s="53"/>
      <c r="AC501" s="53"/>
      <c r="AD501" s="53"/>
      <c r="AE501" s="12"/>
      <c r="AF501" s="122"/>
    </row>
    <row r="502" spans="1:87" s="72" customFormat="1" ht="15" customHeight="1">
      <c r="A502" s="131"/>
      <c r="B502" s="53"/>
      <c r="C502" s="53"/>
      <c r="D502" s="53"/>
      <c r="E502" s="121"/>
      <c r="F502" s="121"/>
      <c r="G502" s="121"/>
      <c r="H502" s="121"/>
      <c r="I502" s="40"/>
      <c r="J502" s="53"/>
      <c r="K502" s="53"/>
      <c r="L502" s="53"/>
      <c r="M502" s="53"/>
      <c r="N502" s="53"/>
      <c r="O502" s="53"/>
      <c r="P502" s="53"/>
      <c r="Q502" s="53"/>
      <c r="R502" s="53"/>
      <c r="S502" s="53"/>
      <c r="T502" s="53"/>
      <c r="U502" s="53"/>
      <c r="V502" s="53"/>
      <c r="W502" s="53"/>
      <c r="X502" s="53"/>
      <c r="Y502" s="53"/>
      <c r="Z502" s="53"/>
      <c r="AA502" s="53"/>
      <c r="AB502" s="53"/>
      <c r="AC502" s="53"/>
      <c r="AD502" s="53"/>
      <c r="AE502" s="12"/>
      <c r="AF502" s="122"/>
    </row>
    <row r="503" spans="1:87" ht="36" customHeight="1">
      <c r="A503" s="131" t="s">
        <v>1955</v>
      </c>
      <c r="B503" s="688" t="s">
        <v>7607</v>
      </c>
      <c r="C503" s="688"/>
      <c r="D503" s="688"/>
      <c r="E503" s="688"/>
      <c r="F503" s="688"/>
      <c r="G503" s="688"/>
      <c r="H503" s="688"/>
      <c r="I503" s="688"/>
      <c r="J503" s="688"/>
      <c r="K503" s="688"/>
      <c r="L503" s="688"/>
      <c r="M503" s="688"/>
      <c r="N503" s="688"/>
      <c r="O503" s="688"/>
      <c r="P503" s="688"/>
      <c r="Q503" s="688"/>
      <c r="R503" s="688"/>
      <c r="S503" s="688"/>
      <c r="T503" s="688"/>
      <c r="U503" s="688"/>
      <c r="V503" s="688"/>
      <c r="W503" s="688"/>
      <c r="X503" s="688"/>
      <c r="Y503" s="688"/>
      <c r="Z503" s="688"/>
      <c r="AA503" s="688"/>
      <c r="AB503" s="688"/>
      <c r="AC503" s="688"/>
      <c r="AD503" s="688"/>
      <c r="AE503" s="193"/>
      <c r="AH503" s="627" t="s">
        <v>7211</v>
      </c>
      <c r="AI503" s="627"/>
      <c r="AJ503" s="627" t="s">
        <v>7212</v>
      </c>
      <c r="AK503" s="627"/>
      <c r="AL503" s="627" t="s">
        <v>7213</v>
      </c>
      <c r="AM503" s="627"/>
    </row>
    <row r="504" spans="1:87" ht="15" customHeight="1">
      <c r="A504" s="167"/>
      <c r="B504" s="144"/>
      <c r="C504" s="578" t="s">
        <v>1139</v>
      </c>
      <c r="D504" s="578"/>
      <c r="E504" s="578"/>
      <c r="F504" s="578"/>
      <c r="G504" s="578"/>
      <c r="H504" s="578"/>
      <c r="I504" s="578"/>
      <c r="J504" s="578"/>
      <c r="K504" s="578"/>
      <c r="L504" s="578"/>
      <c r="M504" s="578"/>
      <c r="N504" s="578"/>
      <c r="O504" s="578"/>
      <c r="P504" s="578"/>
      <c r="Q504" s="578"/>
      <c r="R504" s="578"/>
      <c r="S504" s="578"/>
      <c r="T504" s="578"/>
      <c r="U504" s="578"/>
      <c r="V504" s="578"/>
      <c r="W504" s="578"/>
      <c r="X504" s="578"/>
      <c r="Y504" s="578"/>
      <c r="Z504" s="578"/>
      <c r="AA504" s="578"/>
      <c r="AB504" s="578"/>
      <c r="AC504" s="578"/>
      <c r="AD504" s="578"/>
      <c r="AE504" s="193"/>
      <c r="AH504" s="907">
        <f>COUNTBLANK(D511:AD512)</f>
        <v>54</v>
      </c>
      <c r="AI504" s="907"/>
      <c r="AJ504" s="627">
        <v>54</v>
      </c>
      <c r="AK504" s="627"/>
      <c r="AL504" s="627"/>
      <c r="AM504" s="627"/>
    </row>
    <row r="505" spans="1:87" ht="36" customHeight="1">
      <c r="A505" s="167"/>
      <c r="B505" s="144"/>
      <c r="C505" s="578" t="s">
        <v>2290</v>
      </c>
      <c r="D505" s="578"/>
      <c r="E505" s="578"/>
      <c r="F505" s="578"/>
      <c r="G505" s="578"/>
      <c r="H505" s="578"/>
      <c r="I505" s="578"/>
      <c r="J505" s="578"/>
      <c r="K505" s="578"/>
      <c r="L505" s="578"/>
      <c r="M505" s="578"/>
      <c r="N505" s="578"/>
      <c r="O505" s="578"/>
      <c r="P505" s="578"/>
      <c r="Q505" s="578"/>
      <c r="R505" s="578"/>
      <c r="S505" s="578"/>
      <c r="T505" s="578"/>
      <c r="U505" s="578"/>
      <c r="V505" s="578"/>
      <c r="W505" s="578"/>
      <c r="X505" s="578"/>
      <c r="Y505" s="578"/>
      <c r="Z505" s="578"/>
      <c r="AA505" s="578"/>
      <c r="AB505" s="578"/>
      <c r="AC505" s="578"/>
      <c r="AD505" s="578"/>
      <c r="AE505" s="193"/>
    </row>
    <row r="506" spans="1:87" ht="24" customHeight="1">
      <c r="A506" s="167"/>
      <c r="B506" s="144"/>
      <c r="C506" s="671" t="s">
        <v>2356</v>
      </c>
      <c r="D506" s="671"/>
      <c r="E506" s="671"/>
      <c r="F506" s="671"/>
      <c r="G506" s="671"/>
      <c r="H506" s="671"/>
      <c r="I506" s="671"/>
      <c r="J506" s="671"/>
      <c r="K506" s="671"/>
      <c r="L506" s="671"/>
      <c r="M506" s="671"/>
      <c r="N506" s="671"/>
      <c r="O506" s="671"/>
      <c r="P506" s="671"/>
      <c r="Q506" s="671"/>
      <c r="R506" s="671"/>
      <c r="S506" s="671"/>
      <c r="T506" s="671"/>
      <c r="U506" s="671"/>
      <c r="V506" s="671"/>
      <c r="W506" s="671"/>
      <c r="X506" s="671"/>
      <c r="Y506" s="671"/>
      <c r="Z506" s="671"/>
      <c r="AA506" s="671"/>
      <c r="AB506" s="671"/>
      <c r="AC506" s="671"/>
      <c r="AD506" s="671"/>
      <c r="AE506" s="193"/>
    </row>
    <row r="507" spans="1:87" ht="24" customHeight="1">
      <c r="A507" s="167"/>
      <c r="B507" s="161"/>
      <c r="C507" s="578" t="s">
        <v>2357</v>
      </c>
      <c r="D507" s="578"/>
      <c r="E507" s="578"/>
      <c r="F507" s="578"/>
      <c r="G507" s="578"/>
      <c r="H507" s="578"/>
      <c r="I507" s="578"/>
      <c r="J507" s="578"/>
      <c r="K507" s="578"/>
      <c r="L507" s="578"/>
      <c r="M507" s="578"/>
      <c r="N507" s="578"/>
      <c r="O507" s="578"/>
      <c r="P507" s="578"/>
      <c r="Q507" s="578"/>
      <c r="R507" s="578"/>
      <c r="S507" s="578"/>
      <c r="T507" s="578"/>
      <c r="U507" s="578"/>
      <c r="V507" s="578"/>
      <c r="W507" s="578"/>
      <c r="X507" s="578"/>
      <c r="Y507" s="578"/>
      <c r="Z507" s="578"/>
      <c r="AA507" s="578"/>
      <c r="AB507" s="578"/>
      <c r="AC507" s="578"/>
      <c r="AD507" s="578"/>
      <c r="AE507" s="193"/>
    </row>
    <row r="508" spans="1:87" ht="15" customHeight="1">
      <c r="A508" s="437"/>
      <c r="B508" s="144"/>
      <c r="C508" s="93"/>
      <c r="D508" s="93"/>
      <c r="E508" s="93"/>
      <c r="F508" s="93"/>
      <c r="G508" s="93"/>
      <c r="H508" s="93"/>
      <c r="I508" s="93"/>
      <c r="J508" s="93"/>
      <c r="K508" s="93"/>
      <c r="L508" s="93"/>
      <c r="M508" s="93"/>
      <c r="N508" s="93"/>
      <c r="O508" s="93"/>
      <c r="P508" s="93"/>
      <c r="Q508" s="93"/>
      <c r="R508" s="93"/>
      <c r="S508" s="93"/>
      <c r="T508" s="93"/>
      <c r="U508" s="93"/>
      <c r="V508" s="93"/>
      <c r="W508" s="93"/>
      <c r="X508" s="93"/>
      <c r="Y508" s="93"/>
      <c r="Z508" s="93"/>
      <c r="AA508" s="93"/>
      <c r="AB508" s="93"/>
      <c r="AC508" s="93"/>
      <c r="AD508" s="93"/>
      <c r="AE508" s="193"/>
    </row>
    <row r="509" spans="1:87" ht="84" customHeight="1">
      <c r="A509" s="131"/>
      <c r="B509" s="144"/>
      <c r="C509" s="835" t="s">
        <v>281</v>
      </c>
      <c r="D509" s="836"/>
      <c r="E509" s="836"/>
      <c r="F509" s="836"/>
      <c r="G509" s="836"/>
      <c r="H509" s="836"/>
      <c r="I509" s="836"/>
      <c r="J509" s="837"/>
      <c r="K509" s="835" t="s">
        <v>2355</v>
      </c>
      <c r="L509" s="836"/>
      <c r="M509" s="836"/>
      <c r="N509" s="837"/>
      <c r="O509" s="835" t="s">
        <v>2291</v>
      </c>
      <c r="P509" s="836"/>
      <c r="Q509" s="836"/>
      <c r="R509" s="837"/>
      <c r="S509" s="555" t="s">
        <v>2292</v>
      </c>
      <c r="T509" s="556"/>
      <c r="U509" s="556"/>
      <c r="V509" s="556"/>
      <c r="W509" s="556"/>
      <c r="X509" s="556"/>
      <c r="Y509" s="556"/>
      <c r="Z509" s="556"/>
      <c r="AA509" s="556"/>
      <c r="AB509" s="556"/>
      <c r="AC509" s="556"/>
      <c r="AD509" s="557"/>
      <c r="AE509" s="193"/>
      <c r="AX509" s="638" t="s">
        <v>7265</v>
      </c>
      <c r="AY509" s="638"/>
      <c r="AZ509" s="638"/>
      <c r="BA509" s="638"/>
      <c r="BB509" s="638"/>
      <c r="BC509" s="638"/>
      <c r="BD509" s="638"/>
      <c r="BE509" s="638"/>
      <c r="BF509" s="638"/>
      <c r="BG509" s="638"/>
      <c r="BH509" s="638"/>
      <c r="BI509" s="638"/>
      <c r="BJ509" s="638"/>
      <c r="BK509" s="638"/>
      <c r="BL509" s="638"/>
      <c r="BM509" s="638"/>
      <c r="BO509" s="645" t="s">
        <v>7251</v>
      </c>
      <c r="BP509" s="646"/>
      <c r="BQ509" s="646"/>
      <c r="BR509" s="646"/>
      <c r="BS509" s="646"/>
      <c r="BT509" s="646"/>
      <c r="BU509" s="646"/>
      <c r="BV509" s="647"/>
      <c r="CD509" s="639" t="s">
        <v>7224</v>
      </c>
      <c r="CE509" s="640"/>
      <c r="CF509" s="640"/>
      <c r="CG509" s="640"/>
      <c r="CH509" s="640"/>
      <c r="CI509" s="641"/>
    </row>
    <row r="510" spans="1:87" ht="15" customHeight="1">
      <c r="A510" s="131"/>
      <c r="B510" s="144"/>
      <c r="C510" s="838"/>
      <c r="D510" s="839"/>
      <c r="E510" s="839"/>
      <c r="F510" s="839"/>
      <c r="G510" s="839"/>
      <c r="H510" s="839"/>
      <c r="I510" s="839"/>
      <c r="J510" s="840"/>
      <c r="K510" s="838"/>
      <c r="L510" s="839"/>
      <c r="M510" s="839"/>
      <c r="N510" s="840"/>
      <c r="O510" s="838"/>
      <c r="P510" s="839"/>
      <c r="Q510" s="839"/>
      <c r="R510" s="840"/>
      <c r="S510" s="555" t="s">
        <v>113</v>
      </c>
      <c r="T510" s="556"/>
      <c r="U510" s="556"/>
      <c r="V510" s="557"/>
      <c r="W510" s="570" t="s">
        <v>342</v>
      </c>
      <c r="X510" s="571"/>
      <c r="Y510" s="571"/>
      <c r="Z510" s="572"/>
      <c r="AA510" s="570" t="s">
        <v>343</v>
      </c>
      <c r="AB510" s="571"/>
      <c r="AC510" s="571"/>
      <c r="AD510" s="572"/>
      <c r="AE510" s="193"/>
      <c r="AH510" s="627" t="s">
        <v>7220</v>
      </c>
      <c r="AI510" s="627"/>
      <c r="AJ510" s="627" t="s">
        <v>7221</v>
      </c>
      <c r="AK510" s="627"/>
      <c r="AL510" s="627" t="s">
        <v>7222</v>
      </c>
      <c r="AM510" s="627"/>
      <c r="AN510" s="627" t="s">
        <v>7223</v>
      </c>
      <c r="AO510" s="639"/>
      <c r="AP510" s="639" t="s">
        <v>7226</v>
      </c>
      <c r="AQ510" s="641"/>
      <c r="AR510" s="639" t="s">
        <v>7227</v>
      </c>
      <c r="AS510" s="641"/>
      <c r="AU510" s="665" t="s">
        <v>7231</v>
      </c>
      <c r="AV510" s="665"/>
      <c r="AX510" s="645" t="s">
        <v>7228</v>
      </c>
      <c r="AY510" s="646"/>
      <c r="AZ510" s="646"/>
      <c r="BA510" s="646"/>
      <c r="BB510" s="646"/>
      <c r="BC510" s="647"/>
      <c r="BD510" s="645" t="s">
        <v>7229</v>
      </c>
      <c r="BE510" s="646"/>
      <c r="BF510" s="646"/>
      <c r="BG510" s="646"/>
      <c r="BH510" s="646"/>
      <c r="BI510" s="646"/>
      <c r="BJ510" s="638" t="s">
        <v>7230</v>
      </c>
      <c r="BK510" s="638"/>
      <c r="BL510" s="638"/>
      <c r="BM510" s="638"/>
      <c r="BO510" s="665" t="s">
        <v>7248</v>
      </c>
      <c r="BP510" s="665"/>
      <c r="BQ510" s="665" t="s">
        <v>7220</v>
      </c>
      <c r="BR510" s="665"/>
      <c r="BS510" s="665" t="s">
        <v>7299</v>
      </c>
      <c r="BT510" s="665"/>
      <c r="BU510" s="665" t="s">
        <v>7300</v>
      </c>
      <c r="BV510" s="665"/>
      <c r="BX510" s="666" t="s">
        <v>7285</v>
      </c>
      <c r="BY510" s="666"/>
      <c r="CA510" s="917" t="s">
        <v>7233</v>
      </c>
      <c r="CB510" s="917"/>
      <c r="CD510" s="639" t="s">
        <v>7259</v>
      </c>
      <c r="CE510" s="641"/>
      <c r="CF510" s="639" t="s">
        <v>7260</v>
      </c>
      <c r="CG510" s="641"/>
      <c r="CH510" s="639" t="s">
        <v>7226</v>
      </c>
      <c r="CI510" s="641"/>
    </row>
    <row r="511" spans="1:87">
      <c r="A511" s="131"/>
      <c r="B511" s="144"/>
      <c r="C511" s="82" t="s">
        <v>66</v>
      </c>
      <c r="D511" s="746" t="str">
        <f>IF($AH$22=$AJ$22,"",IF(D43="","",D43))</f>
        <v/>
      </c>
      <c r="E511" s="746"/>
      <c r="F511" s="746"/>
      <c r="G511" s="746"/>
      <c r="H511" s="746"/>
      <c r="I511" s="746"/>
      <c r="J511" s="746"/>
      <c r="K511" s="830"/>
      <c r="L511" s="562"/>
      <c r="M511" s="562"/>
      <c r="N511" s="831"/>
      <c r="O511" s="763"/>
      <c r="P511" s="764"/>
      <c r="Q511" s="764"/>
      <c r="R511" s="765"/>
      <c r="S511" s="750"/>
      <c r="T511" s="842"/>
      <c r="U511" s="842"/>
      <c r="V511" s="751"/>
      <c r="W511" s="750"/>
      <c r="X511" s="842"/>
      <c r="Y511" s="842"/>
      <c r="Z511" s="751"/>
      <c r="AA511" s="750"/>
      <c r="AB511" s="842"/>
      <c r="AC511" s="842"/>
      <c r="AD511" s="751"/>
      <c r="AE511" s="193"/>
      <c r="AH511" s="896">
        <f>S511</f>
        <v>0</v>
      </c>
      <c r="AI511" s="627"/>
      <c r="AJ511" s="627">
        <f>COUNTIF(W511:AD511,"NS")</f>
        <v>0</v>
      </c>
      <c r="AK511" s="627"/>
      <c r="AL511" s="627">
        <f>IF(COUNTIF(W511:AD511,"NA")=COUNTA($W$510:$AD$510),"NA",SUM(W511:AD511))</f>
        <v>0</v>
      </c>
      <c r="AM511" s="627"/>
      <c r="AN511" s="627">
        <f>IF($AH$504=$AJ$504, 0, IF(OR(AND(AH511=0, AJ511&gt;0),AND(AH511="NS", AL511&gt;0), AND(AH511="NS", AJ511=0, AL511=0),AND(AH511="NA",AJ511&gt;0,AL511=0)), 1, IF(OR(AND(AH511&gt;0, AJ511=2), AND(AH511="NS", AJ511=2), AND(AH511="NS", AL511=0, AJ511&gt;0), AH511=AL511), 0, 1)))</f>
        <v>0</v>
      </c>
      <c r="AO511" s="627">
        <f>IF($AJ$34=$AH$34, 0,
IF(OR(AND(AL511=0, AM511&gt;0),AND(AL511="NS", AN511&gt;0), AND(AL511="NS", AM511=0, AN511=0),AND(AL511="NA",AM511&gt;0,AN511=0)), 1,
IF(OR(AND(AL511&gt;0, AM511=2), AND(AL511="NS", AM511=2), AND(AL511="NS", AN511=0, AM511&gt;0), AL511=AN511), 0, 1)))</f>
        <v>0</v>
      </c>
      <c r="AP511" s="738" t="str">
        <f>IF(AN511=0,"",IF(SUM($AN$511:AN511)=1,AR511,IF($AN$513&gt;SUM($AN$511:AN511),_xlfn.CONCAT(", ",AR511),IF($AN$513=SUM($AN$511:AN511),_xlfn.CONCAT(" y ",AR511,".")))))</f>
        <v/>
      </c>
      <c r="AQ511" s="739" t="str">
        <f>IF(AO511=0,"", IF(SUM($AN511:AO$519)=1,#REF!, IF($AQ$526&gt;SUM($AN511:AO$519),_xlfn.CONCAT(", ",#REF!), IF($AQ$526=SUM($AN511:AO$519),_xlfn.CONCAT(" y ",#REF!,".")))))</f>
        <v/>
      </c>
      <c r="AR511" s="639">
        <f>_xlfn.NUMBERVALUE(C511)</f>
        <v>1</v>
      </c>
      <c r="AS511" s="641"/>
      <c r="AU511" s="655">
        <f>IF($AH$504=$AJ$504,0,IF(OR(K511="",K511=1),0,1))</f>
        <v>0</v>
      </c>
      <c r="AV511" s="655"/>
      <c r="AX511" s="645" t="b">
        <f>NOT(EXACT(O511,UPPER(O511)))</f>
        <v>0</v>
      </c>
      <c r="AY511" s="647"/>
      <c r="AZ511" s="645" t="str">
        <f>SUBSTITUTE( SUBSTITUTE( SUBSTITUTE( SUBSTITUTE( SUBSTITUTE( SUBSTITUTE( SUBSTITUTE( SUBSTITUTE( SUBSTITUTE( SUBSTITUTE(O511, "á", "a"), "é", "e"), "í", "i"), "ó", "o"), "ú", "u"), "Á", "A"), "É", "E"), "Í", "I"), "Ó", "O"), "Ú", "U")</f>
        <v/>
      </c>
      <c r="BA511" s="647"/>
      <c r="BB511" s="645">
        <f>COUNTIF(AX511,"VERDADERO")</f>
        <v>0</v>
      </c>
      <c r="BC511" s="647"/>
      <c r="BD511" s="645" t="b">
        <f>NOT(EXACT(O511,AZ511))</f>
        <v>0</v>
      </c>
      <c r="BE511" s="647"/>
      <c r="BF511" s="645" t="str">
        <f>SUBSTITUTE((SUBSTITUTE(SUBSTITUTE(SUBSTITUTE(O511,".",""),",",""),"(","")),")","")</f>
        <v/>
      </c>
      <c r="BG511" s="647"/>
      <c r="BH511" s="645">
        <f>COUNTIF(BD511,"VERDADERO")</f>
        <v>0</v>
      </c>
      <c r="BI511" s="647"/>
      <c r="BJ511" s="638" t="b">
        <f>NOT(EXACT(O511,BF511))</f>
        <v>0</v>
      </c>
      <c r="BK511" s="638"/>
      <c r="BL511" s="638">
        <f>COUNTIF(BJ511,"VERDADERO")</f>
        <v>0</v>
      </c>
      <c r="BM511" s="638"/>
      <c r="BO511" s="908" t="s">
        <v>7302</v>
      </c>
      <c r="BP511" s="909"/>
      <c r="BQ511" s="912">
        <f>M114</f>
        <v>0</v>
      </c>
      <c r="BR511" s="638"/>
      <c r="BS511" s="912">
        <f>S114</f>
        <v>0</v>
      </c>
      <c r="BT511" s="638"/>
      <c r="BU511" s="912">
        <f>Y114</f>
        <v>0</v>
      </c>
      <c r="BV511" s="638"/>
      <c r="BX511" s="661">
        <f>IF($AH$504=$AJ$504,0,IF(COUNTIF(K511:AD512,"NS")=0,0,1))</f>
        <v>0</v>
      </c>
      <c r="BY511" s="661"/>
      <c r="CA511" s="627">
        <f>IF($AH$504=$AJ$504,0,IF(OR(AND(D511&lt;&gt;"",AU511=0,COUNTA(K511:AD511)=COUNTA($K$509:$R$510,$S$510:$AD$510)),AND(D511&lt;&gt;"",AU511=1,COUNTA(K511:AD511)=COUNTA($K$509)),AND(D511="",COUNTA(K511:AD511)=0)),0,1))</f>
        <v>0</v>
      </c>
      <c r="CB511" s="627"/>
      <c r="CD511" s="639">
        <v>3</v>
      </c>
      <c r="CE511" s="641"/>
      <c r="CF511" s="639">
        <f>IF(BL513=0,0,1)</f>
        <v>0</v>
      </c>
      <c r="CG511" s="641"/>
      <c r="CH511" s="639" t="str">
        <f>IF(CF511=0,"",IF(SUM($CF$511:CF511)=1,_xlfn.CONCAT(CD511,),IF($CF$513&gt;SUM($CF$511:CF511),_xlfn.CONCAT(", ",CD511),IF($CF$513=SUM($CF$511:CF511),_xlfn.CONCAT(" y ",CD511,".")))))</f>
        <v/>
      </c>
      <c r="CI511" s="641"/>
    </row>
    <row r="512" spans="1:87">
      <c r="A512" s="131"/>
      <c r="B512" s="144"/>
      <c r="C512" s="82" t="s">
        <v>67</v>
      </c>
      <c r="D512" s="746" t="str">
        <f>IF($AH$22=$AJ$22,"",IF(D44="","",D44))</f>
        <v/>
      </c>
      <c r="E512" s="746"/>
      <c r="F512" s="746"/>
      <c r="G512" s="746"/>
      <c r="H512" s="746"/>
      <c r="I512" s="746"/>
      <c r="J512" s="746"/>
      <c r="K512" s="830"/>
      <c r="L512" s="562"/>
      <c r="M512" s="562"/>
      <c r="N512" s="831"/>
      <c r="O512" s="763"/>
      <c r="P512" s="764"/>
      <c r="Q512" s="764"/>
      <c r="R512" s="765"/>
      <c r="S512" s="750"/>
      <c r="T512" s="842"/>
      <c r="U512" s="842"/>
      <c r="V512" s="751"/>
      <c r="W512" s="750"/>
      <c r="X512" s="842"/>
      <c r="Y512" s="842"/>
      <c r="Z512" s="751"/>
      <c r="AA512" s="750"/>
      <c r="AB512" s="842"/>
      <c r="AC512" s="842"/>
      <c r="AD512" s="751"/>
      <c r="AE512" s="193"/>
      <c r="AH512" s="896">
        <f>S512</f>
        <v>0</v>
      </c>
      <c r="AI512" s="627"/>
      <c r="AJ512" s="627">
        <f>COUNTIF(W512:AD512,"NS")</f>
        <v>0</v>
      </c>
      <c r="AK512" s="627"/>
      <c r="AL512" s="627">
        <f>IF(COUNTIF(W512:AD512,"NA")=COUNTA($W$510:$AD$510),"NA",SUM(W512:AD512))</f>
        <v>0</v>
      </c>
      <c r="AM512" s="627"/>
      <c r="AN512" s="627">
        <f>IF($AH$504=$AJ$504, 0, IF(OR(AND(AH512=0, AJ512&gt;0),AND(AH512="NS", AL512&gt;0), AND(AH512="NS", AJ512=0, AL512=0),AND(AH512="NA",AJ512&gt;0,AL512=0)), 1, IF(OR(AND(AH512&gt;0, AJ512=2), AND(AH512="NS", AJ512=2), AND(AH512="NS", AL512=0, AJ512&gt;0), AH512=AL512), 0, 1)))</f>
        <v>0</v>
      </c>
      <c r="AO512" s="627">
        <f>IF($AJ$34=$AH$34, 0,
IF(OR(AND(AL512=0, AM512&gt;0),AND(AL512="NS", AN512&gt;0), AND(AL512="NS", AM512=0, AN512=0),AND(AL512="NA",AM512&gt;0,AN512=0)), 1,
IF(OR(AND(AL512&gt;0, AM512=2), AND(AL512="NS", AM512=2), AND(AL512="NS", AN512=0, AM512&gt;0), AL512=AN512), 0, 1)))</f>
        <v>0</v>
      </c>
      <c r="AP512" s="738" t="str">
        <f>IF(AN512=0,"",IF(SUM($AN$511:AN512)=1,AR512,IF($AN$513&gt;SUM($AN$511:AN512),_xlfn.CONCAT(", ",AR512),IF($AN$513=SUM($AN$511:AN512),_xlfn.CONCAT(" y ",AR512,".")))))</f>
        <v/>
      </c>
      <c r="AQ512" s="739" t="str">
        <f>IF(AO512=0,"", IF(SUM($AN512:AO$519)=1,#REF!, IF($AQ$526&gt;SUM($AN512:AO$519),_xlfn.CONCAT(", ",#REF!), IF($AQ$526=SUM($AN512:AO$519),_xlfn.CONCAT(" y ",#REF!,".")))))</f>
        <v/>
      </c>
      <c r="AR512" s="639">
        <f>_xlfn.NUMBERVALUE(C512)</f>
        <v>2</v>
      </c>
      <c r="AS512" s="641"/>
      <c r="AU512" s="655">
        <f>IF($AH$504=$AJ$504,0,IF(OR(K512="",K512=1),0,1))</f>
        <v>0</v>
      </c>
      <c r="AV512" s="655"/>
      <c r="AX512" s="645" t="b">
        <f>NOT(EXACT(O512,UPPER(O512)))</f>
        <v>0</v>
      </c>
      <c r="AY512" s="647"/>
      <c r="AZ512" s="645" t="str">
        <f>SUBSTITUTE( SUBSTITUTE( SUBSTITUTE( SUBSTITUTE( SUBSTITUTE( SUBSTITUTE( SUBSTITUTE( SUBSTITUTE( SUBSTITUTE( SUBSTITUTE(O512, "á", "a"), "é", "e"), "í", "i"), "ó", "o"), "ú", "u"), "Á", "A"), "É", "E"), "Í", "I"), "Ó", "O"), "Ú", "U")</f>
        <v/>
      </c>
      <c r="BA512" s="647"/>
      <c r="BB512" s="645">
        <f>COUNTIF(AX512,"VERDADERO")</f>
        <v>0</v>
      </c>
      <c r="BC512" s="647"/>
      <c r="BD512" s="645" t="b">
        <f>NOT(EXACT(O512,AZ512))</f>
        <v>0</v>
      </c>
      <c r="BE512" s="647"/>
      <c r="BF512" s="645" t="str">
        <f>SUBSTITUTE((SUBSTITUTE(SUBSTITUTE(SUBSTITUTE(O512,".",""),",",""),"(","")),")","")</f>
        <v/>
      </c>
      <c r="BG512" s="647"/>
      <c r="BH512" s="645">
        <f>COUNTIF(BD512,"VERDADERO")</f>
        <v>0</v>
      </c>
      <c r="BI512" s="647"/>
      <c r="BJ512" s="638" t="b">
        <f>NOT(EXACT(O512,BF512))</f>
        <v>0</v>
      </c>
      <c r="BK512" s="638"/>
      <c r="BL512" s="638">
        <f>COUNTIF(BJ512,"VERDADERO")</f>
        <v>0</v>
      </c>
      <c r="BM512" s="638"/>
      <c r="BO512" s="651" t="s">
        <v>7571</v>
      </c>
      <c r="BP512" s="653"/>
      <c r="BQ512" s="639">
        <f>S513</f>
        <v>0</v>
      </c>
      <c r="BR512" s="641"/>
      <c r="BS512" s="639">
        <f>W513</f>
        <v>0</v>
      </c>
      <c r="BT512" s="641"/>
      <c r="BU512" s="639">
        <f>AA513</f>
        <v>0</v>
      </c>
      <c r="BV512" s="641"/>
      <c r="CA512" s="627">
        <f>IF($AH$504=$AJ$504,0,IF(OR(AND(D512&lt;&gt;"",AU512=0,COUNTA(K512:AD512)=COUNTA($K$509:$R$510,$S$510:$AD$510)),AND(D512&lt;&gt;"",AU512=1,COUNTA(K512:AD512)=COUNTA($K$509)),AND(D512="",COUNTA(K512:AD512)=0)),0,1))</f>
        <v>0</v>
      </c>
      <c r="CB512" s="627"/>
      <c r="CD512" s="639">
        <v>4</v>
      </c>
      <c r="CE512" s="641"/>
      <c r="CF512" s="639">
        <f>IF(BU514=0,0,1)</f>
        <v>0</v>
      </c>
      <c r="CG512" s="641"/>
      <c r="CH512" s="639" t="str">
        <f>IF(CF512=0,"",IF(SUM($CF$511:CF512)=1,_xlfn.CONCAT(CD512,),IF($CF$513&gt;SUM($CF$511:CF512),_xlfn.CONCAT(", ",CD512),IF($CF$513=SUM($CF$511:CF512),_xlfn.CONCAT(" y ",CD512,".")))))</f>
        <v/>
      </c>
      <c r="CI512" s="641"/>
    </row>
    <row r="513" spans="1:87" ht="15" customHeight="1">
      <c r="A513" s="131"/>
      <c r="B513" s="144"/>
      <c r="C513" s="120"/>
      <c r="D513" s="36"/>
      <c r="E513" s="36"/>
      <c r="F513" s="36"/>
      <c r="G513" s="36"/>
      <c r="H513" s="36"/>
      <c r="I513" s="36"/>
      <c r="J513" s="36"/>
      <c r="K513" s="121"/>
      <c r="L513" s="121"/>
      <c r="M513" s="121"/>
      <c r="N513" s="121"/>
      <c r="O513" s="36"/>
      <c r="P513" s="36"/>
      <c r="Q513" s="36"/>
      <c r="R513" s="148" t="s">
        <v>126</v>
      </c>
      <c r="S513" s="754">
        <f>IF(AND(SUM(S511:V512)=0,COUNTIF(S511:V512,"NS")&gt;0),"NS",
IF(AND(SUM(S511:V512)=0,COUNTIF(S511:V512,0)&gt;0),0,
IF(AND(SUM(S511:V512)=0,COUNTIF(S511:V512,"NA")&gt;0),"NA",
SUM(S511:V512))))</f>
        <v>0</v>
      </c>
      <c r="T513" s="850"/>
      <c r="U513" s="850"/>
      <c r="V513" s="755"/>
      <c r="W513" s="754">
        <f>IF(AND(SUM(W511:Z512)=0,COUNTIF(W511:Z512,"NS")&gt;0),"NS",
IF(AND(SUM(W511:Z512)=0,COUNTIF(W511:Z512,0)&gt;0),0,
IF(AND(SUM(W511:Z512)=0,COUNTIF(W511:Z512,"NA")&gt;0),"NA",
SUM(W511:Z512))))</f>
        <v>0</v>
      </c>
      <c r="X513" s="850"/>
      <c r="Y513" s="850"/>
      <c r="Z513" s="755"/>
      <c r="AA513" s="754">
        <f>IF(AND(SUM(AA511:AD512)=0,COUNTIF(AA511:AD512,"NS")&gt;0),"NS",
IF(AND(SUM(AA511:AD512)=0,COUNTIF(AA511:AD512,0)&gt;0),0,
IF(AND(SUM(AA511:AD512)=0,COUNTIF(AA511:AD512,"NA")&gt;0),"NA",
SUM(AA511:AD512))))</f>
        <v>0</v>
      </c>
      <c r="AB513" s="850"/>
      <c r="AC513" s="850"/>
      <c r="AD513" s="755"/>
      <c r="AE513" s="193"/>
      <c r="AN513" s="918">
        <f>SUM(AN511:AO512)</f>
        <v>0</v>
      </c>
      <c r="AO513" s="918"/>
      <c r="AP513" s="915" t="str">
        <f>IF(AN513=0,"", _xlfn.CONCAT(AP511:AQ512))</f>
        <v/>
      </c>
      <c r="AQ513" s="916"/>
      <c r="BL513" s="644">
        <f>SUM(BB511:BC512,BH511:BI512,BL511:BM512)</f>
        <v>0</v>
      </c>
      <c r="BM513" s="644"/>
      <c r="BO513" s="639" t="s">
        <v>7223</v>
      </c>
      <c r="BP513" s="641"/>
      <c r="BQ513" s="639">
        <f>IF($AH$504=$AJ$504,0,IF(OR(BQ512&lt;=BQ511,AND(BQ511&gt;0,OR(BQ512="NS",BQ512="NA"))),0,1))</f>
        <v>0</v>
      </c>
      <c r="BR513" s="641"/>
      <c r="BS513" s="639">
        <f>IF($AH$504=$AJ$504,0,IF(OR(BS512&lt;=BS511,AND(BS511&gt;0,OR(BS512="NS",BS512="NA"))),0,1))</f>
        <v>0</v>
      </c>
      <c r="BT513" s="641"/>
      <c r="BU513" s="639">
        <f>IF($AH$504=$AJ$504,0,IF(OR(BU512&lt;=BU511,AND(BU511&gt;0,OR(BU512="NS",BU512="NA"))),0,1))</f>
        <v>0</v>
      </c>
      <c r="BV513" s="641"/>
      <c r="CA513" s="642">
        <f>SUM(CA511:CB512)</f>
        <v>0</v>
      </c>
      <c r="CB513" s="643"/>
      <c r="CF513" s="913">
        <f>SUM(CF511:CG512)</f>
        <v>0</v>
      </c>
      <c r="CG513" s="914"/>
      <c r="CH513" s="915" t="str">
        <f>IF(CF513=0,"", _xlfn.CONCAT(CH511:CI512))</f>
        <v/>
      </c>
      <c r="CI513" s="916"/>
    </row>
    <row r="514" spans="1:87" ht="15" customHeight="1">
      <c r="A514" s="131"/>
      <c r="B514" s="193"/>
      <c r="C514" s="93"/>
      <c r="D514" s="93"/>
      <c r="E514" s="93"/>
      <c r="F514" s="93"/>
      <c r="G514" s="93"/>
      <c r="H514" s="93"/>
      <c r="I514" s="93"/>
      <c r="J514" s="93"/>
      <c r="K514" s="93"/>
      <c r="L514" s="93"/>
      <c r="M514" s="93"/>
      <c r="N514" s="93"/>
      <c r="O514" s="93"/>
      <c r="P514" s="93"/>
      <c r="Q514" s="93"/>
      <c r="R514" s="93"/>
      <c r="S514" s="93"/>
      <c r="T514" s="93"/>
      <c r="U514" s="93"/>
      <c r="V514" s="93"/>
      <c r="W514" s="93"/>
      <c r="X514" s="93"/>
      <c r="Y514" s="93"/>
      <c r="Z514" s="93"/>
      <c r="AA514" s="93"/>
      <c r="AB514" s="93"/>
      <c r="AC514" s="93"/>
      <c r="AD514" s="93"/>
      <c r="AE514" s="193"/>
      <c r="BU514" s="877">
        <f>SUM(BQ513:BV513)</f>
        <v>0</v>
      </c>
      <c r="BV514" s="878"/>
    </row>
    <row r="515" spans="1:87" ht="24" customHeight="1">
      <c r="A515" s="131"/>
      <c r="B515" s="193"/>
      <c r="C515" s="580" t="s">
        <v>127</v>
      </c>
      <c r="D515" s="580"/>
      <c r="E515" s="580"/>
      <c r="F515" s="580"/>
      <c r="G515" s="580"/>
      <c r="H515" s="580"/>
      <c r="I515" s="580"/>
      <c r="J515" s="580"/>
      <c r="K515" s="580"/>
      <c r="L515" s="580"/>
      <c r="M515" s="580"/>
      <c r="N515" s="580"/>
      <c r="O515" s="580"/>
      <c r="P515" s="580"/>
      <c r="Q515" s="580"/>
      <c r="R515" s="580"/>
      <c r="S515" s="580"/>
      <c r="T515" s="580"/>
      <c r="U515" s="580"/>
      <c r="V515" s="580"/>
      <c r="W515" s="580"/>
      <c r="X515" s="580"/>
      <c r="Y515" s="580"/>
      <c r="Z515" s="580"/>
      <c r="AA515" s="580"/>
      <c r="AB515" s="580"/>
      <c r="AC515" s="580"/>
      <c r="AD515" s="580"/>
      <c r="AE515" s="193"/>
    </row>
    <row r="516" spans="1:87" ht="60" customHeight="1">
      <c r="A516" s="131"/>
      <c r="B516" s="193"/>
      <c r="C516" s="763"/>
      <c r="D516" s="764"/>
      <c r="E516" s="764"/>
      <c r="F516" s="764"/>
      <c r="G516" s="764"/>
      <c r="H516" s="764"/>
      <c r="I516" s="764"/>
      <c r="J516" s="764"/>
      <c r="K516" s="764"/>
      <c r="L516" s="764"/>
      <c r="M516" s="764"/>
      <c r="N516" s="764"/>
      <c r="O516" s="764"/>
      <c r="P516" s="764"/>
      <c r="Q516" s="764"/>
      <c r="R516" s="764"/>
      <c r="S516" s="764"/>
      <c r="T516" s="764"/>
      <c r="U516" s="764"/>
      <c r="V516" s="764"/>
      <c r="W516" s="764"/>
      <c r="X516" s="764"/>
      <c r="Y516" s="764"/>
      <c r="Z516" s="764"/>
      <c r="AA516" s="764"/>
      <c r="AB516" s="764"/>
      <c r="AC516" s="764"/>
      <c r="AD516" s="765"/>
      <c r="AE516" s="193"/>
    </row>
    <row r="517" spans="1:87" ht="15" customHeight="1">
      <c r="A517" s="131"/>
      <c r="B517" s="624" t="str">
        <f>IF(AN513=0,"", IF(AN513=1,_xlfn.CONCAT("Error: Verificar suma en el numeral ",AP513,"."),_xlfn.CONCAT("Error: Verificar sumas en los numerales ",AP513)))</f>
        <v/>
      </c>
      <c r="C517" s="624"/>
      <c r="D517" s="624"/>
      <c r="E517" s="624"/>
      <c r="F517" s="624"/>
      <c r="G517" s="624"/>
      <c r="H517" s="624"/>
      <c r="I517" s="624"/>
      <c r="J517" s="624"/>
      <c r="K517" s="624"/>
      <c r="L517" s="624"/>
      <c r="M517" s="624"/>
      <c r="N517" s="624"/>
      <c r="O517" s="624"/>
      <c r="P517" s="624"/>
      <c r="Q517" s="624"/>
      <c r="R517" s="624"/>
      <c r="S517" s="624"/>
      <c r="T517" s="624"/>
      <c r="U517" s="624"/>
      <c r="V517" s="624"/>
      <c r="W517" s="624"/>
      <c r="X517" s="624"/>
      <c r="Y517" s="624"/>
      <c r="Z517" s="624"/>
      <c r="AA517" s="624"/>
      <c r="AB517" s="624"/>
      <c r="AC517" s="624"/>
      <c r="AD517" s="624"/>
      <c r="AE517" s="193"/>
    </row>
    <row r="518" spans="1:87" ht="15" customHeight="1">
      <c r="A518" s="131"/>
      <c r="B518" s="624" t="str">
        <f>IF(CF513=0,"", IF(CF513=1,_xlfn.CONCAT("Error: Verificar la información registrada tomando en cuenta la instrucción ",CH513,"."),_xlfn.CONCAT("Error: Verificar la información registrada tomando en cuenta las instrucciones ",CH513)))</f>
        <v/>
      </c>
      <c r="C518" s="624"/>
      <c r="D518" s="624"/>
      <c r="E518" s="624"/>
      <c r="F518" s="624"/>
      <c r="G518" s="624"/>
      <c r="H518" s="624"/>
      <c r="I518" s="624"/>
      <c r="J518" s="624"/>
      <c r="K518" s="624"/>
      <c r="L518" s="624"/>
      <c r="M518" s="624"/>
      <c r="N518" s="624"/>
      <c r="O518" s="624"/>
      <c r="P518" s="624"/>
      <c r="Q518" s="624"/>
      <c r="R518" s="624"/>
      <c r="S518" s="624"/>
      <c r="T518" s="624"/>
      <c r="U518" s="624"/>
      <c r="V518" s="624"/>
      <c r="W518" s="624"/>
      <c r="X518" s="624"/>
      <c r="Y518" s="624"/>
      <c r="Z518" s="624"/>
      <c r="AA518" s="624"/>
      <c r="AB518" s="624"/>
      <c r="AC518" s="624"/>
      <c r="AD518" s="624"/>
      <c r="AE518" s="193"/>
    </row>
    <row r="519" spans="1:87" ht="15" customHeight="1">
      <c r="A519" s="131"/>
      <c r="B519" s="756" t="str">
        <f>IF(BX511=0,"","Alerta: Debe justificar el uso de NS argumentando el estado de la información desconocida.")</f>
        <v/>
      </c>
      <c r="C519" s="756"/>
      <c r="D519" s="756"/>
      <c r="E519" s="756"/>
      <c r="F519" s="756"/>
      <c r="G519" s="756"/>
      <c r="H519" s="756"/>
      <c r="I519" s="756"/>
      <c r="J519" s="756"/>
      <c r="K519" s="756"/>
      <c r="L519" s="756"/>
      <c r="M519" s="756"/>
      <c r="N519" s="756"/>
      <c r="O519" s="756"/>
      <c r="P519" s="756"/>
      <c r="Q519" s="756"/>
      <c r="R519" s="756"/>
      <c r="S519" s="756"/>
      <c r="T519" s="756"/>
      <c r="U519" s="756"/>
      <c r="V519" s="756"/>
      <c r="W519" s="756"/>
      <c r="X519" s="756"/>
      <c r="Y519" s="756"/>
      <c r="Z519" s="756"/>
      <c r="AA519" s="756"/>
      <c r="AB519" s="756"/>
      <c r="AC519" s="756"/>
      <c r="AD519" s="756"/>
      <c r="AE519" s="193"/>
    </row>
    <row r="520" spans="1:87" ht="15" customHeight="1">
      <c r="A520" s="131"/>
      <c r="B520" s="625" t="str">
        <f>IF(CA513=0,"","Error: Debe completar toda la información requerida.")</f>
        <v/>
      </c>
      <c r="C520" s="625"/>
      <c r="D520" s="625"/>
      <c r="E520" s="625"/>
      <c r="F520" s="625"/>
      <c r="G520" s="625"/>
      <c r="H520" s="625"/>
      <c r="I520" s="625"/>
      <c r="J520" s="625"/>
      <c r="K520" s="625"/>
      <c r="L520" s="625"/>
      <c r="M520" s="625"/>
      <c r="N520" s="625"/>
      <c r="O520" s="625"/>
      <c r="P520" s="625"/>
      <c r="Q520" s="625"/>
      <c r="R520" s="625"/>
      <c r="S520" s="625"/>
      <c r="T520" s="625"/>
      <c r="U520" s="625"/>
      <c r="V520" s="625"/>
      <c r="W520" s="625"/>
      <c r="X520" s="625"/>
      <c r="Y520" s="625"/>
      <c r="Z520" s="625"/>
      <c r="AA520" s="625"/>
      <c r="AB520" s="625"/>
      <c r="AC520" s="625"/>
      <c r="AD520" s="625"/>
      <c r="AE520" s="193"/>
    </row>
    <row r="521" spans="1:87" ht="15" customHeight="1">
      <c r="A521" s="131"/>
      <c r="B521" s="193"/>
      <c r="C521" s="193"/>
      <c r="D521" s="193"/>
      <c r="E521" s="193"/>
      <c r="F521" s="193"/>
      <c r="G521" s="193"/>
      <c r="H521" s="193"/>
      <c r="I521" s="193"/>
      <c r="J521" s="193"/>
      <c r="K521" s="193"/>
      <c r="L521" s="193"/>
      <c r="M521" s="193"/>
      <c r="N521" s="193"/>
      <c r="O521" s="193"/>
      <c r="P521" s="193"/>
      <c r="Q521" s="193"/>
      <c r="R521" s="193"/>
      <c r="S521" s="193"/>
      <c r="T521" s="193"/>
      <c r="U521" s="193"/>
      <c r="V521" s="193"/>
      <c r="W521" s="193"/>
      <c r="X521" s="193"/>
      <c r="Y521" s="193"/>
      <c r="Z521" s="193"/>
      <c r="AA521" s="193"/>
      <c r="AB521" s="193"/>
      <c r="AC521" s="193"/>
      <c r="AD521" s="193"/>
      <c r="AE521" s="193"/>
    </row>
    <row r="522" spans="1:87" ht="15" customHeight="1" thickBot="1">
      <c r="A522" s="131"/>
      <c r="B522" s="193"/>
      <c r="C522" s="193"/>
      <c r="D522" s="193"/>
      <c r="E522" s="193"/>
      <c r="F522" s="193"/>
      <c r="G522" s="193"/>
      <c r="H522" s="193"/>
      <c r="I522" s="193"/>
      <c r="J522" s="193"/>
      <c r="K522" s="193"/>
      <c r="L522" s="193"/>
      <c r="M522" s="193"/>
      <c r="N522" s="193"/>
      <c r="O522" s="193"/>
      <c r="P522" s="193"/>
      <c r="Q522" s="193"/>
      <c r="R522" s="193"/>
      <c r="S522" s="193"/>
      <c r="T522" s="193"/>
      <c r="U522" s="193"/>
      <c r="V522" s="193"/>
      <c r="W522" s="193"/>
      <c r="X522" s="193"/>
      <c r="Y522" s="193"/>
      <c r="Z522" s="193"/>
      <c r="AA522" s="193"/>
      <c r="AB522" s="193"/>
      <c r="AC522" s="193"/>
      <c r="AD522" s="193"/>
      <c r="AE522" s="193"/>
    </row>
    <row r="523" spans="1:87" s="72" customFormat="1" ht="15" customHeight="1" thickBot="1">
      <c r="A523" s="132"/>
      <c r="B523" s="595" t="s">
        <v>997</v>
      </c>
      <c r="C523" s="596"/>
      <c r="D523" s="596"/>
      <c r="E523" s="596"/>
      <c r="F523" s="596"/>
      <c r="G523" s="596"/>
      <c r="H523" s="596"/>
      <c r="I523" s="596"/>
      <c r="J523" s="596"/>
      <c r="K523" s="596"/>
      <c r="L523" s="596"/>
      <c r="M523" s="596"/>
      <c r="N523" s="596"/>
      <c r="O523" s="596"/>
      <c r="P523" s="596"/>
      <c r="Q523" s="596"/>
      <c r="R523" s="596"/>
      <c r="S523" s="596"/>
      <c r="T523" s="596"/>
      <c r="U523" s="596"/>
      <c r="V523" s="596"/>
      <c r="W523" s="596"/>
      <c r="X523" s="596"/>
      <c r="Y523" s="596"/>
      <c r="Z523" s="596"/>
      <c r="AA523" s="596"/>
      <c r="AB523" s="596"/>
      <c r="AC523" s="596"/>
      <c r="AD523" s="597"/>
      <c r="AE523" s="12"/>
      <c r="AF523" s="122"/>
    </row>
    <row r="524" spans="1:87" s="72" customFormat="1" ht="15" customHeight="1">
      <c r="A524" s="131"/>
      <c r="B524" s="808" t="s">
        <v>411</v>
      </c>
      <c r="C524" s="809"/>
      <c r="D524" s="809"/>
      <c r="E524" s="809"/>
      <c r="F524" s="809"/>
      <c r="G524" s="809"/>
      <c r="H524" s="809"/>
      <c r="I524" s="809"/>
      <c r="J524" s="809"/>
      <c r="K524" s="809"/>
      <c r="L524" s="809"/>
      <c r="M524" s="809"/>
      <c r="N524" s="809"/>
      <c r="O524" s="809"/>
      <c r="P524" s="809"/>
      <c r="Q524" s="809"/>
      <c r="R524" s="809"/>
      <c r="S524" s="809"/>
      <c r="T524" s="809"/>
      <c r="U524" s="809"/>
      <c r="V524" s="809"/>
      <c r="W524" s="809"/>
      <c r="X524" s="809"/>
      <c r="Y524" s="809"/>
      <c r="Z524" s="809"/>
      <c r="AA524" s="809"/>
      <c r="AB524" s="809"/>
      <c r="AC524" s="809"/>
      <c r="AD524" s="810"/>
      <c r="AE524" s="12"/>
      <c r="AF524" s="122"/>
    </row>
    <row r="525" spans="1:87" ht="24" customHeight="1">
      <c r="B525" s="287"/>
      <c r="C525" s="578" t="s">
        <v>819</v>
      </c>
      <c r="D525" s="578"/>
      <c r="E525" s="578"/>
      <c r="F525" s="578"/>
      <c r="G525" s="578"/>
      <c r="H525" s="578"/>
      <c r="I525" s="578"/>
      <c r="J525" s="578"/>
      <c r="K525" s="578"/>
      <c r="L525" s="578"/>
      <c r="M525" s="578"/>
      <c r="N525" s="578"/>
      <c r="O525" s="578"/>
      <c r="P525" s="578"/>
      <c r="Q525" s="578"/>
      <c r="R525" s="578"/>
      <c r="S525" s="578"/>
      <c r="T525" s="578"/>
      <c r="U525" s="578"/>
      <c r="V525" s="578"/>
      <c r="W525" s="578"/>
      <c r="X525" s="578"/>
      <c r="Y525" s="578"/>
      <c r="Z525" s="578"/>
      <c r="AA525" s="578"/>
      <c r="AB525" s="578"/>
      <c r="AC525" s="578"/>
      <c r="AD525" s="579"/>
    </row>
    <row r="526" spans="1:87" ht="24" customHeight="1">
      <c r="B526" s="288"/>
      <c r="C526" s="578" t="s">
        <v>393</v>
      </c>
      <c r="D526" s="578"/>
      <c r="E526" s="578"/>
      <c r="F526" s="578"/>
      <c r="G526" s="578"/>
      <c r="H526" s="578"/>
      <c r="I526" s="578"/>
      <c r="J526" s="578"/>
      <c r="K526" s="578"/>
      <c r="L526" s="578"/>
      <c r="M526" s="578"/>
      <c r="N526" s="578"/>
      <c r="O526" s="578"/>
      <c r="P526" s="578"/>
      <c r="Q526" s="578"/>
      <c r="R526" s="578"/>
      <c r="S526" s="578"/>
      <c r="T526" s="578"/>
      <c r="U526" s="578"/>
      <c r="V526" s="578"/>
      <c r="W526" s="578"/>
      <c r="X526" s="578"/>
      <c r="Y526" s="578"/>
      <c r="Z526" s="578"/>
      <c r="AA526" s="578"/>
      <c r="AB526" s="578"/>
      <c r="AC526" s="578"/>
      <c r="AD526" s="579"/>
    </row>
    <row r="527" spans="1:87" ht="36" customHeight="1">
      <c r="B527" s="289"/>
      <c r="C527" s="815" t="s">
        <v>1968</v>
      </c>
      <c r="D527" s="815"/>
      <c r="E527" s="815"/>
      <c r="F527" s="815"/>
      <c r="G527" s="815"/>
      <c r="H527" s="815"/>
      <c r="I527" s="815"/>
      <c r="J527" s="815"/>
      <c r="K527" s="815"/>
      <c r="L527" s="815"/>
      <c r="M527" s="815"/>
      <c r="N527" s="815"/>
      <c r="O527" s="815"/>
      <c r="P527" s="815"/>
      <c r="Q527" s="815"/>
      <c r="R527" s="815"/>
      <c r="S527" s="815"/>
      <c r="T527" s="815"/>
      <c r="U527" s="815"/>
      <c r="V527" s="815"/>
      <c r="W527" s="815"/>
      <c r="X527" s="815"/>
      <c r="Y527" s="815"/>
      <c r="Z527" s="815"/>
      <c r="AA527" s="815"/>
      <c r="AB527" s="815"/>
      <c r="AC527" s="815"/>
      <c r="AD527" s="939"/>
    </row>
    <row r="528" spans="1:87" ht="15" customHeight="1">
      <c r="B528" s="940" t="s">
        <v>107</v>
      </c>
      <c r="C528" s="593"/>
      <c r="D528" s="593"/>
      <c r="E528" s="593"/>
      <c r="F528" s="593"/>
      <c r="G528" s="593"/>
      <c r="H528" s="593"/>
      <c r="I528" s="593"/>
      <c r="J528" s="593"/>
      <c r="K528" s="593"/>
      <c r="L528" s="593"/>
      <c r="M528" s="593"/>
      <c r="N528" s="593"/>
      <c r="O528" s="593"/>
      <c r="P528" s="593"/>
      <c r="Q528" s="593"/>
      <c r="R528" s="593"/>
      <c r="S528" s="593"/>
      <c r="T528" s="593"/>
      <c r="U528" s="593"/>
      <c r="V528" s="593"/>
      <c r="W528" s="593"/>
      <c r="X528" s="593"/>
      <c r="Y528" s="593"/>
      <c r="Z528" s="593"/>
      <c r="AA528" s="593"/>
      <c r="AB528" s="593"/>
      <c r="AC528" s="593"/>
      <c r="AD528" s="941"/>
    </row>
    <row r="529" spans="1:83" ht="36" customHeight="1">
      <c r="B529" s="154"/>
      <c r="C529" s="578" t="s">
        <v>643</v>
      </c>
      <c r="D529" s="578"/>
      <c r="E529" s="578"/>
      <c r="F529" s="578"/>
      <c r="G529" s="578"/>
      <c r="H529" s="578"/>
      <c r="I529" s="578"/>
      <c r="J529" s="578"/>
      <c r="K529" s="578"/>
      <c r="L529" s="578"/>
      <c r="M529" s="578"/>
      <c r="N529" s="578"/>
      <c r="O529" s="578"/>
      <c r="P529" s="578"/>
      <c r="Q529" s="578"/>
      <c r="R529" s="578"/>
      <c r="S529" s="578"/>
      <c r="T529" s="578"/>
      <c r="U529" s="578"/>
      <c r="V529" s="578"/>
      <c r="W529" s="578"/>
      <c r="X529" s="578"/>
      <c r="Y529" s="578"/>
      <c r="Z529" s="578"/>
      <c r="AA529" s="578"/>
      <c r="AB529" s="578"/>
      <c r="AC529" s="578"/>
      <c r="AD529" s="579"/>
    </row>
    <row r="530" spans="1:83" ht="15" customHeight="1">
      <c r="B530" s="154"/>
      <c r="D530" s="578" t="s">
        <v>620</v>
      </c>
      <c r="E530" s="578"/>
      <c r="F530" s="578"/>
      <c r="G530" s="578"/>
      <c r="H530" s="578"/>
      <c r="I530" s="578"/>
      <c r="J530" s="578"/>
      <c r="K530" s="578"/>
      <c r="L530" s="578"/>
      <c r="M530" s="578"/>
      <c r="N530" s="578"/>
      <c r="O530" s="578"/>
      <c r="P530" s="578"/>
      <c r="Q530" s="578"/>
      <c r="R530" s="578"/>
      <c r="S530" s="578"/>
      <c r="T530" s="578"/>
      <c r="U530" s="578"/>
      <c r="V530" s="578"/>
      <c r="W530" s="578"/>
      <c r="X530" s="578"/>
      <c r="Y530" s="578"/>
      <c r="Z530" s="578"/>
      <c r="AA530" s="578"/>
      <c r="AB530" s="578"/>
      <c r="AC530" s="578"/>
      <c r="AD530" s="579"/>
    </row>
    <row r="531" spans="1:83" ht="36" customHeight="1">
      <c r="B531" s="154"/>
      <c r="D531" s="578" t="s">
        <v>662</v>
      </c>
      <c r="E531" s="578"/>
      <c r="F531" s="578"/>
      <c r="G531" s="578"/>
      <c r="H531" s="578"/>
      <c r="I531" s="578"/>
      <c r="J531" s="578"/>
      <c r="K531" s="578"/>
      <c r="L531" s="578"/>
      <c r="M531" s="578"/>
      <c r="N531" s="578"/>
      <c r="O531" s="578"/>
      <c r="P531" s="578"/>
      <c r="Q531" s="578"/>
      <c r="R531" s="578"/>
      <c r="S531" s="578"/>
      <c r="T531" s="578"/>
      <c r="U531" s="578"/>
      <c r="V531" s="578"/>
      <c r="W531" s="578"/>
      <c r="X531" s="578"/>
      <c r="Y531" s="578"/>
      <c r="Z531" s="578"/>
      <c r="AA531" s="578"/>
      <c r="AB531" s="578"/>
      <c r="AC531" s="578"/>
      <c r="AD531" s="579"/>
    </row>
    <row r="532" spans="1:83" ht="24" customHeight="1">
      <c r="B532" s="290"/>
      <c r="C532" s="291"/>
      <c r="D532" s="580" t="s">
        <v>619</v>
      </c>
      <c r="E532" s="580"/>
      <c r="F532" s="580"/>
      <c r="G532" s="580"/>
      <c r="H532" s="580"/>
      <c r="I532" s="580"/>
      <c r="J532" s="580"/>
      <c r="K532" s="580"/>
      <c r="L532" s="580"/>
      <c r="M532" s="580"/>
      <c r="N532" s="580"/>
      <c r="O532" s="580"/>
      <c r="P532" s="580"/>
      <c r="Q532" s="580"/>
      <c r="R532" s="580"/>
      <c r="S532" s="580"/>
      <c r="T532" s="580"/>
      <c r="U532" s="580"/>
      <c r="V532" s="580"/>
      <c r="W532" s="580"/>
      <c r="X532" s="580"/>
      <c r="Y532" s="580"/>
      <c r="Z532" s="580"/>
      <c r="AA532" s="580"/>
      <c r="AB532" s="580"/>
      <c r="AC532" s="580"/>
      <c r="AD532" s="581"/>
    </row>
    <row r="533" spans="1:83" s="72" customFormat="1" ht="15" customHeight="1">
      <c r="A533" s="131"/>
      <c r="B533" s="18"/>
      <c r="C533" s="75"/>
      <c r="D533" s="93"/>
      <c r="E533" s="93"/>
      <c r="F533" s="93"/>
      <c r="G533" s="93"/>
      <c r="H533" s="93"/>
      <c r="I533" s="93"/>
      <c r="J533" s="93"/>
      <c r="K533" s="93"/>
      <c r="L533" s="93"/>
      <c r="M533" s="93"/>
      <c r="N533" s="93"/>
      <c r="O533" s="93"/>
      <c r="P533" s="93"/>
      <c r="Q533" s="93"/>
      <c r="R533" s="93"/>
      <c r="S533" s="93"/>
      <c r="T533" s="93"/>
      <c r="U533" s="93"/>
      <c r="V533" s="93"/>
      <c r="W533" s="93"/>
      <c r="X533" s="93"/>
      <c r="Y533" s="93"/>
      <c r="Z533" s="93"/>
      <c r="AA533" s="93"/>
      <c r="AB533" s="93"/>
      <c r="AC533" s="93"/>
      <c r="AD533" s="93"/>
      <c r="AE533" s="12"/>
      <c r="AF533" s="122"/>
    </row>
    <row r="534" spans="1:83" s="72" customFormat="1" ht="36" customHeight="1">
      <c r="A534" s="131" t="s">
        <v>1956</v>
      </c>
      <c r="B534" s="688" t="s">
        <v>7608</v>
      </c>
      <c r="C534" s="688"/>
      <c r="D534" s="688"/>
      <c r="E534" s="688"/>
      <c r="F534" s="688"/>
      <c r="G534" s="688"/>
      <c r="H534" s="688"/>
      <c r="I534" s="688"/>
      <c r="J534" s="688"/>
      <c r="K534" s="688"/>
      <c r="L534" s="688"/>
      <c r="M534" s="688"/>
      <c r="N534" s="688"/>
      <c r="O534" s="688"/>
      <c r="P534" s="688"/>
      <c r="Q534" s="688"/>
      <c r="R534" s="688"/>
      <c r="S534" s="688"/>
      <c r="T534" s="688"/>
      <c r="U534" s="688"/>
      <c r="V534" s="688"/>
      <c r="W534" s="688"/>
      <c r="X534" s="688"/>
      <c r="Y534" s="688"/>
      <c r="Z534" s="688"/>
      <c r="AA534" s="688"/>
      <c r="AB534" s="688"/>
      <c r="AC534" s="688"/>
      <c r="AD534" s="688"/>
      <c r="AE534" s="12"/>
      <c r="AF534" s="122"/>
      <c r="AH534" s="627" t="s">
        <v>7211</v>
      </c>
      <c r="AI534" s="627"/>
      <c r="AJ534" s="627" t="s">
        <v>7212</v>
      </c>
      <c r="AK534" s="627"/>
      <c r="AL534" s="627" t="s">
        <v>7213</v>
      </c>
      <c r="AM534" s="627"/>
    </row>
    <row r="535" spans="1:83" ht="24" customHeight="1">
      <c r="A535" s="167"/>
      <c r="B535" s="181"/>
      <c r="C535" s="671" t="s">
        <v>394</v>
      </c>
      <c r="D535" s="671"/>
      <c r="E535" s="671"/>
      <c r="F535" s="671"/>
      <c r="G535" s="671"/>
      <c r="H535" s="671"/>
      <c r="I535" s="671"/>
      <c r="J535" s="671"/>
      <c r="K535" s="671"/>
      <c r="L535" s="671"/>
      <c r="M535" s="671"/>
      <c r="N535" s="671"/>
      <c r="O535" s="671"/>
      <c r="P535" s="671"/>
      <c r="Q535" s="671"/>
      <c r="R535" s="671"/>
      <c r="S535" s="671"/>
      <c r="T535" s="671"/>
      <c r="U535" s="671"/>
      <c r="V535" s="671"/>
      <c r="W535" s="671"/>
      <c r="X535" s="671"/>
      <c r="Y535" s="671"/>
      <c r="Z535" s="671"/>
      <c r="AA535" s="671"/>
      <c r="AB535" s="671"/>
      <c r="AC535" s="671"/>
      <c r="AD535" s="671"/>
      <c r="AH535" s="907">
        <f>COUNTBLANK(C545:AD545)</f>
        <v>28</v>
      </c>
      <c r="AI535" s="907"/>
      <c r="AJ535" s="627">
        <v>28</v>
      </c>
      <c r="AK535" s="627"/>
      <c r="AL535" s="627"/>
      <c r="AM535" s="627"/>
    </row>
    <row r="536" spans="1:83" ht="24" customHeight="1">
      <c r="A536" s="167"/>
      <c r="B536" s="181"/>
      <c r="C536" s="853" t="s">
        <v>7609</v>
      </c>
      <c r="D536" s="853"/>
      <c r="E536" s="853"/>
      <c r="F536" s="853"/>
      <c r="G536" s="853"/>
      <c r="H536" s="853"/>
      <c r="I536" s="853"/>
      <c r="J536" s="853"/>
      <c r="K536" s="853"/>
      <c r="L536" s="853"/>
      <c r="M536" s="853"/>
      <c r="N536" s="853"/>
      <c r="O536" s="853"/>
      <c r="P536" s="853"/>
      <c r="Q536" s="853"/>
      <c r="R536" s="853"/>
      <c r="S536" s="853"/>
      <c r="T536" s="853"/>
      <c r="U536" s="853"/>
      <c r="V536" s="853"/>
      <c r="W536" s="853"/>
      <c r="X536" s="853"/>
      <c r="Y536" s="853"/>
      <c r="Z536" s="853"/>
      <c r="AA536" s="853"/>
      <c r="AB536" s="853"/>
      <c r="AC536" s="853"/>
      <c r="AD536" s="853"/>
    </row>
    <row r="537" spans="1:83" s="121" customFormat="1" ht="24" customHeight="1">
      <c r="A537" s="167"/>
      <c r="B537" s="53"/>
      <c r="C537" s="853" t="s">
        <v>7610</v>
      </c>
      <c r="D537" s="853"/>
      <c r="E537" s="853"/>
      <c r="F537" s="853"/>
      <c r="G537" s="853"/>
      <c r="H537" s="853"/>
      <c r="I537" s="853"/>
      <c r="J537" s="853"/>
      <c r="K537" s="853"/>
      <c r="L537" s="853"/>
      <c r="M537" s="853"/>
      <c r="N537" s="853"/>
      <c r="O537" s="853"/>
      <c r="P537" s="853"/>
      <c r="Q537" s="853"/>
      <c r="R537" s="853"/>
      <c r="S537" s="853"/>
      <c r="T537" s="853"/>
      <c r="U537" s="853"/>
      <c r="V537" s="853"/>
      <c r="W537" s="853"/>
      <c r="X537" s="853"/>
      <c r="Y537" s="853"/>
      <c r="Z537" s="853"/>
      <c r="AA537" s="853"/>
      <c r="AB537" s="853"/>
      <c r="AC537" s="853"/>
      <c r="AD537" s="853"/>
      <c r="AE537" s="44"/>
      <c r="AF537" s="292"/>
    </row>
    <row r="538" spans="1:83" s="121" customFormat="1" ht="36" customHeight="1">
      <c r="A538" s="167"/>
      <c r="B538" s="53"/>
      <c r="C538" s="853" t="s">
        <v>663</v>
      </c>
      <c r="D538" s="853"/>
      <c r="E538" s="853"/>
      <c r="F538" s="853"/>
      <c r="G538" s="853"/>
      <c r="H538" s="853"/>
      <c r="I538" s="853"/>
      <c r="J538" s="853"/>
      <c r="K538" s="853"/>
      <c r="L538" s="853"/>
      <c r="M538" s="853"/>
      <c r="N538" s="853"/>
      <c r="O538" s="853"/>
      <c r="P538" s="853"/>
      <c r="Q538" s="853"/>
      <c r="R538" s="853"/>
      <c r="S538" s="853"/>
      <c r="T538" s="853"/>
      <c r="U538" s="853"/>
      <c r="V538" s="853"/>
      <c r="W538" s="853"/>
      <c r="X538" s="853"/>
      <c r="Y538" s="853"/>
      <c r="Z538" s="853"/>
      <c r="AA538" s="853"/>
      <c r="AB538" s="853"/>
      <c r="AC538" s="853"/>
      <c r="AD538" s="853"/>
      <c r="AE538" s="44"/>
      <c r="AF538" s="292"/>
    </row>
    <row r="539" spans="1:83" ht="48" customHeight="1">
      <c r="A539" s="167"/>
      <c r="B539" s="53"/>
      <c r="C539" s="578" t="s">
        <v>7611</v>
      </c>
      <c r="D539" s="578"/>
      <c r="E539" s="578"/>
      <c r="F539" s="578"/>
      <c r="G539" s="578"/>
      <c r="H539" s="578"/>
      <c r="I539" s="578"/>
      <c r="J539" s="578"/>
      <c r="K539" s="578"/>
      <c r="L539" s="578"/>
      <c r="M539" s="578"/>
      <c r="N539" s="578"/>
      <c r="O539" s="578"/>
      <c r="P539" s="578"/>
      <c r="Q539" s="578"/>
      <c r="R539" s="578"/>
      <c r="S539" s="578"/>
      <c r="T539" s="578"/>
      <c r="U539" s="578"/>
      <c r="V539" s="578"/>
      <c r="W539" s="578"/>
      <c r="X539" s="578"/>
      <c r="Y539" s="578"/>
      <c r="Z539" s="578"/>
      <c r="AA539" s="578"/>
      <c r="AB539" s="578"/>
      <c r="AC539" s="578"/>
      <c r="AD539" s="578"/>
    </row>
    <row r="540" spans="1:83" s="121" customFormat="1" ht="36" customHeight="1">
      <c r="A540" s="167"/>
      <c r="B540" s="53"/>
      <c r="C540" s="578" t="s">
        <v>669</v>
      </c>
      <c r="D540" s="578"/>
      <c r="E540" s="578"/>
      <c r="F540" s="578"/>
      <c r="G540" s="578"/>
      <c r="H540" s="578"/>
      <c r="I540" s="578"/>
      <c r="J540" s="578"/>
      <c r="K540" s="578"/>
      <c r="L540" s="578"/>
      <c r="M540" s="578"/>
      <c r="N540" s="578"/>
      <c r="O540" s="578"/>
      <c r="P540" s="578"/>
      <c r="Q540" s="578"/>
      <c r="R540" s="578"/>
      <c r="S540" s="578"/>
      <c r="T540" s="578"/>
      <c r="U540" s="578"/>
      <c r="V540" s="578"/>
      <c r="W540" s="578"/>
      <c r="X540" s="578"/>
      <c r="Y540" s="578"/>
      <c r="Z540" s="578"/>
      <c r="AA540" s="578"/>
      <c r="AB540" s="578"/>
      <c r="AC540" s="578"/>
      <c r="AD540" s="578"/>
      <c r="AE540" s="44"/>
      <c r="AF540" s="292"/>
    </row>
    <row r="541" spans="1:83" ht="24" customHeight="1">
      <c r="A541" s="167"/>
      <c r="B541" s="53"/>
      <c r="C541" s="578" t="s">
        <v>7612</v>
      </c>
      <c r="D541" s="578"/>
      <c r="E541" s="578"/>
      <c r="F541" s="578"/>
      <c r="G541" s="578"/>
      <c r="H541" s="578"/>
      <c r="I541" s="578"/>
      <c r="J541" s="578"/>
      <c r="K541" s="578"/>
      <c r="L541" s="578"/>
      <c r="M541" s="578"/>
      <c r="N541" s="578"/>
      <c r="O541" s="578"/>
      <c r="P541" s="578"/>
      <c r="Q541" s="578"/>
      <c r="R541" s="578"/>
      <c r="S541" s="578"/>
      <c r="T541" s="578"/>
      <c r="U541" s="578"/>
      <c r="V541" s="578"/>
      <c r="W541" s="578"/>
      <c r="X541" s="578"/>
      <c r="Y541" s="578"/>
      <c r="Z541" s="578"/>
      <c r="AA541" s="578"/>
      <c r="AB541" s="578"/>
      <c r="AC541" s="578"/>
      <c r="AD541" s="578"/>
    </row>
    <row r="542" spans="1:83" s="72" customFormat="1" ht="15" customHeight="1">
      <c r="A542" s="131"/>
      <c r="B542" s="15"/>
      <c r="C542" s="75"/>
      <c r="D542" s="75"/>
      <c r="E542" s="75"/>
      <c r="F542" s="75"/>
      <c r="G542" s="75"/>
      <c r="H542" s="75"/>
      <c r="I542" s="75"/>
      <c r="J542" s="75"/>
      <c r="K542" s="75"/>
      <c r="L542" s="75"/>
      <c r="M542" s="75"/>
      <c r="N542" s="75"/>
      <c r="O542" s="75"/>
      <c r="P542" s="75"/>
      <c r="Q542" s="75"/>
      <c r="R542" s="75"/>
      <c r="S542" s="75"/>
      <c r="T542" s="75"/>
      <c r="U542" s="75"/>
      <c r="V542" s="75"/>
      <c r="W542" s="75"/>
      <c r="X542" s="75"/>
      <c r="Y542" s="75"/>
      <c r="Z542" s="75"/>
      <c r="AA542" s="75"/>
      <c r="AB542" s="75"/>
      <c r="AC542" s="75"/>
      <c r="AD542" s="75"/>
      <c r="AE542" s="12"/>
      <c r="AF542" s="122"/>
    </row>
    <row r="543" spans="1:83" s="212" customFormat="1" ht="60" customHeight="1">
      <c r="A543" s="293"/>
      <c r="B543" s="15"/>
      <c r="C543" s="558" t="s">
        <v>395</v>
      </c>
      <c r="D543" s="558"/>
      <c r="E543" s="558"/>
      <c r="F543" s="558"/>
      <c r="G543" s="558"/>
      <c r="H543" s="558"/>
      <c r="I543" s="558" t="s">
        <v>396</v>
      </c>
      <c r="J543" s="558"/>
      <c r="K543" s="558"/>
      <c r="L543" s="558"/>
      <c r="M543" s="558"/>
      <c r="N543" s="558"/>
      <c r="O543" s="558"/>
      <c r="P543" s="558"/>
      <c r="Q543" s="558" t="s">
        <v>397</v>
      </c>
      <c r="R543" s="558"/>
      <c r="S543" s="558"/>
      <c r="T543" s="558"/>
      <c r="U543" s="558"/>
      <c r="V543" s="558"/>
      <c r="W543" s="558"/>
      <c r="X543" s="558"/>
      <c r="Y543" s="670" t="s">
        <v>668</v>
      </c>
      <c r="Z543" s="670"/>
      <c r="AA543" s="670"/>
      <c r="AB543" s="670"/>
      <c r="AC543" s="670"/>
      <c r="AD543" s="670"/>
      <c r="AE543" s="12"/>
      <c r="AF543" s="211"/>
      <c r="AH543" s="627" t="s">
        <v>7303</v>
      </c>
      <c r="AI543" s="627"/>
      <c r="AJ543" s="627"/>
      <c r="AK543" s="627"/>
      <c r="AL543" s="627"/>
      <c r="AM543" s="627"/>
      <c r="AN543" s="627"/>
      <c r="AO543" s="627"/>
      <c r="AP543" s="963"/>
      <c r="AQ543" s="627" t="s">
        <v>7312</v>
      </c>
      <c r="AR543" s="627"/>
      <c r="AS543" s="627"/>
      <c r="AT543" s="627"/>
      <c r="AU543" s="627"/>
      <c r="AV543" s="627"/>
      <c r="AW543" s="627"/>
      <c r="AX543" s="627"/>
      <c r="AY543" s="963"/>
      <c r="AZ543" s="627" t="s">
        <v>7304</v>
      </c>
      <c r="BA543" s="627"/>
      <c r="BB543" s="627"/>
      <c r="BC543" s="627"/>
      <c r="BD543" s="627"/>
      <c r="BE543" s="627"/>
      <c r="BF543" s="627"/>
      <c r="BG543" s="627"/>
      <c r="BO543" s="935" t="s">
        <v>7270</v>
      </c>
      <c r="BP543" s="935"/>
      <c r="BQ543" s="935"/>
      <c r="BR543" s="935"/>
      <c r="BS543" s="935"/>
      <c r="BT543" s="935"/>
      <c r="BU543" s="935"/>
      <c r="BV543" s="935"/>
    </row>
    <row r="544" spans="1:83" s="212" customFormat="1" ht="60" customHeight="1">
      <c r="A544" s="131"/>
      <c r="B544" s="15"/>
      <c r="C544" s="558"/>
      <c r="D544" s="558"/>
      <c r="E544" s="558"/>
      <c r="F544" s="558"/>
      <c r="G544" s="558"/>
      <c r="H544" s="558"/>
      <c r="I544" s="555" t="s">
        <v>113</v>
      </c>
      <c r="J544" s="557"/>
      <c r="K544" s="903" t="s">
        <v>1913</v>
      </c>
      <c r="L544" s="903"/>
      <c r="M544" s="903" t="s">
        <v>398</v>
      </c>
      <c r="N544" s="903"/>
      <c r="O544" s="903" t="s">
        <v>399</v>
      </c>
      <c r="P544" s="903"/>
      <c r="Q544" s="558" t="s">
        <v>113</v>
      </c>
      <c r="R544" s="558"/>
      <c r="S544" s="903" t="s">
        <v>1913</v>
      </c>
      <c r="T544" s="903"/>
      <c r="U544" s="903" t="s">
        <v>398</v>
      </c>
      <c r="V544" s="903"/>
      <c r="W544" s="903" t="s">
        <v>399</v>
      </c>
      <c r="X544" s="903"/>
      <c r="Y544" s="670" t="s">
        <v>113</v>
      </c>
      <c r="Z544" s="670"/>
      <c r="AA544" s="922" t="s">
        <v>342</v>
      </c>
      <c r="AB544" s="922"/>
      <c r="AC544" s="922" t="s">
        <v>343</v>
      </c>
      <c r="AD544" s="922"/>
      <c r="AE544" s="12"/>
      <c r="AF544" s="211"/>
      <c r="AH544" s="627" t="s">
        <v>7220</v>
      </c>
      <c r="AI544" s="627"/>
      <c r="AJ544" s="627" t="s">
        <v>7221</v>
      </c>
      <c r="AK544" s="627"/>
      <c r="AL544" s="627" t="s">
        <v>7222</v>
      </c>
      <c r="AM544" s="627"/>
      <c r="AN544" s="627" t="s">
        <v>7223</v>
      </c>
      <c r="AO544" s="627"/>
      <c r="AP544" s="963"/>
      <c r="AQ544" s="627" t="s">
        <v>7220</v>
      </c>
      <c r="AR544" s="627"/>
      <c r="AS544" s="627" t="s">
        <v>7221</v>
      </c>
      <c r="AT544" s="627"/>
      <c r="AU544" s="627" t="s">
        <v>7222</v>
      </c>
      <c r="AV544" s="627"/>
      <c r="AW544" s="627" t="s">
        <v>7223</v>
      </c>
      <c r="AX544" s="627"/>
      <c r="AY544" s="963"/>
      <c r="AZ544" s="627" t="s">
        <v>7220</v>
      </c>
      <c r="BA544" s="627"/>
      <c r="BB544" s="627" t="s">
        <v>7221</v>
      </c>
      <c r="BC544" s="627"/>
      <c r="BD544" s="627" t="s">
        <v>7222</v>
      </c>
      <c r="BE544" s="627"/>
      <c r="BF544" s="627" t="s">
        <v>7223</v>
      </c>
      <c r="BG544" s="627"/>
      <c r="BI544" s="665" t="s">
        <v>7231</v>
      </c>
      <c r="BJ544" s="665"/>
      <c r="BL544" s="651" t="s">
        <v>7242</v>
      </c>
      <c r="BM544" s="653"/>
      <c r="BO544" s="570" t="s">
        <v>113</v>
      </c>
      <c r="BP544" s="572"/>
      <c r="BQ544" s="903" t="s">
        <v>7305</v>
      </c>
      <c r="BR544" s="903"/>
      <c r="BS544" s="903" t="s">
        <v>398</v>
      </c>
      <c r="BT544" s="903"/>
      <c r="BU544" s="903" t="s">
        <v>399</v>
      </c>
      <c r="BV544" s="903"/>
      <c r="BX544" s="908" t="s">
        <v>7277</v>
      </c>
      <c r="BY544" s="909"/>
      <c r="BZ544" s="101"/>
      <c r="CA544" s="666" t="s">
        <v>7285</v>
      </c>
      <c r="CB544" s="666"/>
      <c r="CD544" s="917" t="s">
        <v>7233</v>
      </c>
      <c r="CE544" s="917"/>
    </row>
    <row r="545" spans="1:83" s="212" customFormat="1" ht="15" customHeight="1">
      <c r="A545" s="293"/>
      <c r="B545" s="15"/>
      <c r="C545" s="830"/>
      <c r="D545" s="562"/>
      <c r="E545" s="562"/>
      <c r="F545" s="562"/>
      <c r="G545" s="562"/>
      <c r="H545" s="831"/>
      <c r="I545" s="750"/>
      <c r="J545" s="751"/>
      <c r="K545" s="750"/>
      <c r="L545" s="751"/>
      <c r="M545" s="750"/>
      <c r="N545" s="751"/>
      <c r="O545" s="750"/>
      <c r="P545" s="751"/>
      <c r="Q545" s="750"/>
      <c r="R545" s="751"/>
      <c r="S545" s="750"/>
      <c r="T545" s="751"/>
      <c r="U545" s="750"/>
      <c r="V545" s="751"/>
      <c r="W545" s="750"/>
      <c r="X545" s="751"/>
      <c r="Y545" s="750"/>
      <c r="Z545" s="751"/>
      <c r="AA545" s="750"/>
      <c r="AB545" s="751"/>
      <c r="AC545" s="750"/>
      <c r="AD545" s="751"/>
      <c r="AE545" s="12"/>
      <c r="AF545" s="211"/>
      <c r="AH545" s="627">
        <f>I545</f>
        <v>0</v>
      </c>
      <c r="AI545" s="627"/>
      <c r="AJ545" s="627">
        <f>COUNTIF(K545:P545,"NS")</f>
        <v>0</v>
      </c>
      <c r="AK545" s="627"/>
      <c r="AL545" s="627">
        <f>IF(COUNTIF(K545:P545,"NA")=COUNTA($K$544:$P$544),"NA",SUM(K545:P545))</f>
        <v>0</v>
      </c>
      <c r="AM545" s="627"/>
      <c r="AN545" s="627">
        <f>IF($AH$535=$AJ$535,0,IF(OR(AND(AH545=0,AJ545&gt;0),AND(AH545="NS",AL545&gt;0),AND(AH545="NS",AJ545=0,AL545=0)),1,IF(OR(AND(AJ545&gt;=2,AL545&lt;AH545),AND(AH545="NS",AL545=0,AJ545&gt;0),AH545=AL545),0,1)))</f>
        <v>0</v>
      </c>
      <c r="AO545" s="627"/>
      <c r="AP545" s="963"/>
      <c r="AQ545" s="627">
        <f>Q545</f>
        <v>0</v>
      </c>
      <c r="AR545" s="627"/>
      <c r="AS545" s="627">
        <f>COUNTIF(S545:X545,"NS")</f>
        <v>0</v>
      </c>
      <c r="AT545" s="627"/>
      <c r="AU545" s="627">
        <f>IF(COUNTIF(S545:X545,"NA")=COUNTA($S$544:$X$544),"NA",SUM(S545:X545))</f>
        <v>0</v>
      </c>
      <c r="AV545" s="627"/>
      <c r="AW545" s="627">
        <f>IF($AH$535=$AJ$535,0,IF(OR(AND(AQ545=0,AS545&gt;0),AND(AQ545="NS",AU545&gt;0),AND(AQ545="NS",AS545=0,AU545=0)),1,IF(OR(AND(AS545&gt;=2,AU545&lt;AQ545),AND(AQ545="NS",AU545=0,AS545&gt;0),AQ545=AU545),0,1)))</f>
        <v>0</v>
      </c>
      <c r="AX545" s="627"/>
      <c r="AY545" s="963"/>
      <c r="AZ545" s="627">
        <f>Y545</f>
        <v>0</v>
      </c>
      <c r="BA545" s="627"/>
      <c r="BB545" s="627">
        <f>COUNTIF(AA545:AD545,"NS")</f>
        <v>0</v>
      </c>
      <c r="BC545" s="627"/>
      <c r="BD545" s="627">
        <f>IF(COUNTIF(AA545:AD545,"NA")=COUNTA($AA$544:$AD$544),"NA",SUM(AA545:AD545))</f>
        <v>0</v>
      </c>
      <c r="BE545" s="627"/>
      <c r="BF545" s="627">
        <f>IF($AH$535=$AJ$535, 0, IF(OR(AND(AZ545=0, BB545&gt;0),AND(AZ545="NS", BD545&gt;0), AND(AZ545="NS", BB545=0, BD545=0),AND(AZ545="NA",BB545&gt;0,BD545=0)), 1, IF(OR(AND(AZ545&gt;0, BB545=2), AND(AZ545="NS", BB545=2), AND(AZ545="NS", BD545=0, BB545&gt;0), AZ545=BD545), 0, 1)))</f>
        <v>0</v>
      </c>
      <c r="BG545" s="627">
        <f>IF($AJ$34=$AH$34, 0,
IF(OR(AND(BD545=0, BE545&gt;0),AND(BD545="NS", BF545&gt;0), AND(BD545="NS", BE545=0, BF545=0),AND(BD545="NA",BE545&gt;0,BF545=0)), 1,
IF(OR(AND(BD545&gt;0, BE545=2), AND(BD545="NS", BE545=2), AND(BD545="NS", BF545=0, BE545&gt;0), BD545=BF545), 0, 1)))</f>
        <v>0</v>
      </c>
      <c r="BI545" s="655">
        <f>IF($AH$535=$AJ$535,0,IF(OR(C545="",C545=1),0,1))</f>
        <v>0</v>
      </c>
      <c r="BJ545" s="655"/>
      <c r="BL545" s="706">
        <f>IF($AH$535=$AJ$535,0,IF(OR(AND(BI545=0,SUM(I545)&gt;0),AND(BI545=1,I545=""),AND(BI545=0,COUNTIF(I545,"NS")=COUNTA(I544))),0,1))</f>
        <v>0</v>
      </c>
      <c r="BM545" s="707"/>
      <c r="BO545" s="638">
        <f>IF($AH$535=$AJ$535,0,IF(OR(Q545&lt;=I545,AND(I545&gt;0,OR(Q545="NS",Q545="NA"))),0,1))</f>
        <v>0</v>
      </c>
      <c r="BP545" s="638"/>
      <c r="BQ545" s="638">
        <f>IF($AH$535=$AJ$535,0,IF(OR(S545&lt;=K545,AND(K545&gt;0,OR(S545="NS",S545="NA"))),0,1))</f>
        <v>0</v>
      </c>
      <c r="BR545" s="638"/>
      <c r="BS545" s="638">
        <f>IF($AH$535=$AJ$535,0,IF(OR(U545&lt;=M545,AND(M545&gt;0,OR(U545="NS",U545="NA"))),0,1))</f>
        <v>0</v>
      </c>
      <c r="BT545" s="638"/>
      <c r="BU545" s="638">
        <f>IF($AH$535=$AJ$535,0,IF(OR(W545&lt;=O545,AND(O545&gt;0,OR(W545="NS",W545="NA"))),0,1))</f>
        <v>0</v>
      </c>
      <c r="BV545" s="638"/>
      <c r="BX545" s="910">
        <f>IF($AH$535=$AJ$535,0,IF(SUM(Q545)&gt;0,0,1))</f>
        <v>0</v>
      </c>
      <c r="BY545" s="911"/>
      <c r="BZ545" s="101"/>
      <c r="CA545" s="661">
        <f>IF($AH$535=$AJ$535,0,IF(COUNTIF(I545:AD545,"NS")=0,0,1))</f>
        <v>0</v>
      </c>
      <c r="CB545" s="661"/>
      <c r="CD545" s="907">
        <f>IF($AH$535=$AJ$535,0,IF(OR(AND(BI545=0,BX545=0,COUNTA(I545:AD545)=COUNTA($I$544:$AD$544)),AND(BI545=1,COUNTA(I545:AD545)=0),AND(BI545=0,BX545=1,COUNTA(I545:X545)=COUNTA(I544:X544),COUNTA(Y545:AD545)=0)),0,1))</f>
        <v>0</v>
      </c>
      <c r="CE545" s="907"/>
    </row>
    <row r="546" spans="1:83" s="212" customFormat="1" ht="15" customHeight="1">
      <c r="A546" s="293"/>
      <c r="B546" s="15"/>
      <c r="C546" s="53"/>
      <c r="D546" s="53"/>
      <c r="E546" s="53"/>
      <c r="F546" s="53"/>
      <c r="G546" s="53"/>
      <c r="H546" s="53"/>
      <c r="I546" s="53"/>
      <c r="J546" s="53"/>
      <c r="K546" s="53"/>
      <c r="L546" s="53"/>
      <c r="M546" s="53"/>
      <c r="N546" s="53"/>
      <c r="O546" s="53"/>
      <c r="P546" s="53"/>
      <c r="Q546" s="53"/>
      <c r="R546" s="53"/>
      <c r="S546" s="53"/>
      <c r="T546" s="53"/>
      <c r="U546" s="53"/>
      <c r="V546" s="53"/>
      <c r="W546" s="53"/>
      <c r="X546" s="53"/>
      <c r="Y546" s="53"/>
      <c r="Z546" s="53"/>
      <c r="AA546" s="53"/>
      <c r="AB546" s="53"/>
      <c r="AC546" s="53"/>
      <c r="AD546" s="53"/>
      <c r="AE546" s="12"/>
      <c r="AF546" s="211"/>
      <c r="AH546" s="101"/>
      <c r="AI546" s="101"/>
      <c r="AJ546" s="101"/>
      <c r="AK546" s="101"/>
      <c r="AL546" s="101"/>
      <c r="AM546" s="101"/>
      <c r="AN546" s="101"/>
      <c r="AO546" s="101"/>
      <c r="BF546" s="961">
        <f>SUM(AN545,AW545,BF545)</f>
        <v>0</v>
      </c>
      <c r="BG546" s="961"/>
      <c r="BU546" s="962">
        <f>SUM(BO545:BV545)</f>
        <v>0</v>
      </c>
      <c r="BV546" s="962"/>
    </row>
    <row r="547" spans="1:83" s="72" customFormat="1" ht="24" customHeight="1">
      <c r="A547" s="131"/>
      <c r="B547" s="15"/>
      <c r="C547" s="851" t="s">
        <v>127</v>
      </c>
      <c r="D547" s="851"/>
      <c r="E547" s="851"/>
      <c r="F547" s="851"/>
      <c r="G547" s="851"/>
      <c r="H547" s="851"/>
      <c r="I547" s="851"/>
      <c r="J547" s="851"/>
      <c r="K547" s="851"/>
      <c r="L547" s="851"/>
      <c r="M547" s="851"/>
      <c r="N547" s="851"/>
      <c r="O547" s="851"/>
      <c r="P547" s="851"/>
      <c r="Q547" s="851"/>
      <c r="R547" s="851"/>
      <c r="S547" s="851"/>
      <c r="T547" s="851"/>
      <c r="U547" s="851"/>
      <c r="V547" s="851"/>
      <c r="W547" s="851"/>
      <c r="X547" s="851"/>
      <c r="Y547" s="851"/>
      <c r="Z547" s="851"/>
      <c r="AA547" s="851"/>
      <c r="AB547" s="851"/>
      <c r="AC547" s="851"/>
      <c r="AD547" s="851"/>
      <c r="AE547" s="12"/>
      <c r="AF547" s="122"/>
    </row>
    <row r="548" spans="1:83" s="72" customFormat="1" ht="60" customHeight="1">
      <c r="A548" s="131"/>
      <c r="B548" s="15"/>
      <c r="C548" s="929"/>
      <c r="D548" s="930"/>
      <c r="E548" s="930"/>
      <c r="F548" s="930"/>
      <c r="G548" s="930"/>
      <c r="H548" s="930"/>
      <c r="I548" s="930"/>
      <c r="J548" s="930"/>
      <c r="K548" s="930"/>
      <c r="L548" s="930"/>
      <c r="M548" s="930"/>
      <c r="N548" s="930"/>
      <c r="O548" s="930"/>
      <c r="P548" s="930"/>
      <c r="Q548" s="930"/>
      <c r="R548" s="930"/>
      <c r="S548" s="930"/>
      <c r="T548" s="930"/>
      <c r="U548" s="930"/>
      <c r="V548" s="930"/>
      <c r="W548" s="930"/>
      <c r="X548" s="930"/>
      <c r="Y548" s="930"/>
      <c r="Z548" s="930"/>
      <c r="AA548" s="930"/>
      <c r="AB548" s="930"/>
      <c r="AC548" s="930"/>
      <c r="AD548" s="931"/>
      <c r="AE548" s="12"/>
      <c r="AF548" s="122"/>
    </row>
    <row r="549" spans="1:83" s="72" customFormat="1" ht="15" customHeight="1">
      <c r="A549" s="131"/>
      <c r="B549" s="624" t="str">
        <f>IF(BU546=0,"","Error: Verificar la información registrada tomando en cuenta la instrucción 4.")</f>
        <v/>
      </c>
      <c r="C549" s="624"/>
      <c r="D549" s="624"/>
      <c r="E549" s="624"/>
      <c r="F549" s="624"/>
      <c r="G549" s="624"/>
      <c r="H549" s="624"/>
      <c r="I549" s="624"/>
      <c r="J549" s="624"/>
      <c r="K549" s="624"/>
      <c r="L549" s="624"/>
      <c r="M549" s="624"/>
      <c r="N549" s="624"/>
      <c r="O549" s="624"/>
      <c r="P549" s="624"/>
      <c r="Q549" s="624"/>
      <c r="R549" s="624"/>
      <c r="S549" s="624"/>
      <c r="T549" s="624"/>
      <c r="U549" s="624"/>
      <c r="V549" s="624"/>
      <c r="W549" s="624"/>
      <c r="X549" s="624"/>
      <c r="Y549" s="624"/>
      <c r="Z549" s="624"/>
      <c r="AA549" s="624"/>
      <c r="AB549" s="624"/>
      <c r="AC549" s="624"/>
      <c r="AD549" s="624"/>
      <c r="AE549" s="12"/>
      <c r="AF549" s="122"/>
      <c r="AK549" s="762" t="str">
        <f>IF(SUM(BU498:BV510)=0,"","Error: Verificar la información registrada tomando en cuenta la instrucción 4.")</f>
        <v/>
      </c>
      <c r="AL549" s="762"/>
      <c r="AM549" s="762"/>
      <c r="AN549" s="762"/>
      <c r="AO549" s="762"/>
      <c r="AP549" s="762"/>
      <c r="AQ549" s="762"/>
      <c r="AR549" s="762"/>
      <c r="AS549" s="762"/>
      <c r="AT549" s="762"/>
      <c r="AU549" s="762"/>
      <c r="AV549" s="762"/>
      <c r="AW549" s="762"/>
      <c r="AX549" s="762"/>
      <c r="AY549" s="762"/>
      <c r="AZ549" s="762"/>
      <c r="BA549" s="762"/>
      <c r="BB549" s="762"/>
      <c r="BC549" s="762"/>
      <c r="BD549" s="762"/>
      <c r="BE549" s="762"/>
      <c r="BF549" s="762"/>
      <c r="BG549" s="762"/>
      <c r="BH549" s="762"/>
      <c r="BI549" s="762"/>
      <c r="BJ549" s="762"/>
      <c r="BK549" s="762"/>
      <c r="BL549" s="762"/>
      <c r="BM549" s="762"/>
    </row>
    <row r="550" spans="1:83" s="72" customFormat="1" ht="15" customHeight="1">
      <c r="A550" s="131"/>
      <c r="B550" s="624" t="str">
        <f>IF(BL545=0,"", "Error: Si impartió acciones formativas, debe haber al menos una reportada según su medio de presentación.")</f>
        <v/>
      </c>
      <c r="C550" s="624"/>
      <c r="D550" s="624"/>
      <c r="E550" s="624"/>
      <c r="F550" s="624"/>
      <c r="G550" s="624"/>
      <c r="H550" s="624"/>
      <c r="I550" s="624"/>
      <c r="J550" s="624"/>
      <c r="K550" s="624"/>
      <c r="L550" s="624"/>
      <c r="M550" s="624"/>
      <c r="N550" s="624"/>
      <c r="O550" s="624"/>
      <c r="P550" s="624"/>
      <c r="Q550" s="624"/>
      <c r="R550" s="624"/>
      <c r="S550" s="624"/>
      <c r="T550" s="624"/>
      <c r="U550" s="624"/>
      <c r="V550" s="624"/>
      <c r="W550" s="624"/>
      <c r="X550" s="624"/>
      <c r="Y550" s="624"/>
      <c r="Z550" s="624"/>
      <c r="AA550" s="624"/>
      <c r="AB550" s="624"/>
      <c r="AC550" s="624"/>
      <c r="AD550" s="624"/>
      <c r="AE550" s="12"/>
      <c r="AF550" s="122"/>
      <c r="AK550" s="762" t="str">
        <f>IF(BT392=0,"", "Error: Para cada unidad, si atendió especialidades periciales, debe haber al menos una anotada.")</f>
        <v/>
      </c>
      <c r="AL550" s="762"/>
      <c r="AM550" s="762"/>
      <c r="AN550" s="762"/>
      <c r="AO550" s="762"/>
      <c r="AP550" s="762"/>
      <c r="AQ550" s="762"/>
      <c r="AR550" s="762"/>
      <c r="AS550" s="762"/>
      <c r="AT550" s="762"/>
      <c r="AU550" s="762"/>
      <c r="AV550" s="762"/>
      <c r="AW550" s="762"/>
      <c r="AX550" s="762"/>
      <c r="AY550" s="762"/>
      <c r="AZ550" s="762"/>
      <c r="BA550" s="762"/>
      <c r="BB550" s="762"/>
      <c r="BC550" s="762"/>
      <c r="BD550" s="762"/>
      <c r="BE550" s="762"/>
      <c r="BF550" s="762"/>
      <c r="BG550" s="762"/>
      <c r="BH550" s="762"/>
      <c r="BI550" s="762"/>
      <c r="BJ550" s="762"/>
      <c r="BK550" s="762"/>
      <c r="BL550" s="762"/>
      <c r="BM550" s="762"/>
    </row>
    <row r="551" spans="1:83" s="72" customFormat="1" ht="15" customHeight="1">
      <c r="A551" s="131"/>
      <c r="B551" s="624" t="str">
        <f>IF(BF546=0,"","Error: Verificar sumas por fila.")</f>
        <v/>
      </c>
      <c r="C551" s="624"/>
      <c r="D551" s="624"/>
      <c r="E551" s="624"/>
      <c r="F551" s="624"/>
      <c r="G551" s="624"/>
      <c r="H551" s="624"/>
      <c r="I551" s="624"/>
      <c r="J551" s="624"/>
      <c r="K551" s="624"/>
      <c r="L551" s="624"/>
      <c r="M551" s="624"/>
      <c r="N551" s="624"/>
      <c r="O551" s="624"/>
      <c r="P551" s="624"/>
      <c r="Q551" s="624"/>
      <c r="R551" s="624"/>
      <c r="S551" s="624"/>
      <c r="T551" s="624"/>
      <c r="U551" s="624"/>
      <c r="V551" s="624"/>
      <c r="W551" s="624"/>
      <c r="X551" s="624"/>
      <c r="Y551" s="624"/>
      <c r="Z551" s="624"/>
      <c r="AA551" s="624"/>
      <c r="AB551" s="624"/>
      <c r="AC551" s="624"/>
      <c r="AD551" s="624"/>
      <c r="AE551" s="12"/>
      <c r="AF551" s="122"/>
    </row>
    <row r="552" spans="1:83" s="72" customFormat="1" ht="15" customHeight="1">
      <c r="A552" s="131"/>
      <c r="B552" s="756" t="str">
        <f>IF(CA545=0,"","Alerta: Debe justificar el uso de NS argumentando el estado de la información desconocida.")</f>
        <v/>
      </c>
      <c r="C552" s="756"/>
      <c r="D552" s="756"/>
      <c r="E552" s="756"/>
      <c r="F552" s="756"/>
      <c r="G552" s="756"/>
      <c r="H552" s="756"/>
      <c r="I552" s="756"/>
      <c r="J552" s="756"/>
      <c r="K552" s="756"/>
      <c r="L552" s="756"/>
      <c r="M552" s="756"/>
      <c r="N552" s="756"/>
      <c r="O552" s="756"/>
      <c r="P552" s="756"/>
      <c r="Q552" s="756"/>
      <c r="R552" s="756"/>
      <c r="S552" s="756"/>
      <c r="T552" s="756"/>
      <c r="U552" s="756"/>
      <c r="V552" s="756"/>
      <c r="W552" s="756"/>
      <c r="X552" s="756"/>
      <c r="Y552" s="756"/>
      <c r="Z552" s="756"/>
      <c r="AA552" s="756"/>
      <c r="AB552" s="756"/>
      <c r="AC552" s="756"/>
      <c r="AD552" s="756"/>
      <c r="AE552" s="12"/>
      <c r="AF552" s="122"/>
    </row>
    <row r="553" spans="1:83" s="72" customFormat="1" ht="15" customHeight="1">
      <c r="A553" s="131"/>
      <c r="B553" s="625" t="str">
        <f>IF(CD545=0,"","Error: Debe completar toda la información requerida.")</f>
        <v/>
      </c>
      <c r="C553" s="625"/>
      <c r="D553" s="625"/>
      <c r="E553" s="625"/>
      <c r="F553" s="625"/>
      <c r="G553" s="625"/>
      <c r="H553" s="625"/>
      <c r="I553" s="625"/>
      <c r="J553" s="625"/>
      <c r="K553" s="625"/>
      <c r="L553" s="625"/>
      <c r="M553" s="625"/>
      <c r="N553" s="625"/>
      <c r="O553" s="625"/>
      <c r="P553" s="625"/>
      <c r="Q553" s="625"/>
      <c r="R553" s="625"/>
      <c r="S553" s="625"/>
      <c r="T553" s="625"/>
      <c r="U553" s="625"/>
      <c r="V553" s="625"/>
      <c r="W553" s="625"/>
      <c r="X553" s="625"/>
      <c r="Y553" s="625"/>
      <c r="Z553" s="625"/>
      <c r="AA553" s="625"/>
      <c r="AB553" s="625"/>
      <c r="AC553" s="625"/>
      <c r="AD553" s="625"/>
      <c r="AE553" s="12"/>
      <c r="AF553" s="122"/>
    </row>
    <row r="554" spans="1:83" s="72" customFormat="1" ht="15" customHeight="1">
      <c r="A554" s="131"/>
      <c r="AE554" s="12"/>
      <c r="AF554" s="122"/>
    </row>
    <row r="555" spans="1:83" s="72" customFormat="1" ht="24" customHeight="1">
      <c r="A555" s="131" t="s">
        <v>1953</v>
      </c>
      <c r="B555" s="688" t="s">
        <v>7613</v>
      </c>
      <c r="C555" s="688"/>
      <c r="D555" s="688"/>
      <c r="E555" s="688"/>
      <c r="F555" s="688"/>
      <c r="G555" s="688"/>
      <c r="H555" s="688"/>
      <c r="I555" s="688"/>
      <c r="J555" s="688"/>
      <c r="K555" s="688"/>
      <c r="L555" s="688"/>
      <c r="M555" s="688"/>
      <c r="N555" s="688"/>
      <c r="O555" s="688"/>
      <c r="P555" s="688"/>
      <c r="Q555" s="688"/>
      <c r="R555" s="688"/>
      <c r="S555" s="688"/>
      <c r="T555" s="688"/>
      <c r="U555" s="688"/>
      <c r="V555" s="688"/>
      <c r="W555" s="688"/>
      <c r="X555" s="688"/>
      <c r="Y555" s="688"/>
      <c r="Z555" s="688"/>
      <c r="AA555" s="688"/>
      <c r="AB555" s="688"/>
      <c r="AC555" s="688"/>
      <c r="AD555" s="688"/>
      <c r="AE555" s="12"/>
      <c r="AF555" s="122"/>
      <c r="AH555" s="627" t="s">
        <v>7211</v>
      </c>
      <c r="AI555" s="627"/>
      <c r="AJ555" s="627" t="s">
        <v>7212</v>
      </c>
      <c r="AK555" s="627"/>
      <c r="AL555" s="627" t="s">
        <v>7213</v>
      </c>
      <c r="AM555" s="627"/>
    </row>
    <row r="556" spans="1:83" ht="24" customHeight="1">
      <c r="A556" s="167"/>
      <c r="B556" s="251"/>
      <c r="C556" s="853" t="s">
        <v>400</v>
      </c>
      <c r="D556" s="853"/>
      <c r="E556" s="853"/>
      <c r="F556" s="853"/>
      <c r="G556" s="853"/>
      <c r="H556" s="853"/>
      <c r="I556" s="853"/>
      <c r="J556" s="853"/>
      <c r="K556" s="853"/>
      <c r="L556" s="853"/>
      <c r="M556" s="853"/>
      <c r="N556" s="853"/>
      <c r="O556" s="853"/>
      <c r="P556" s="853"/>
      <c r="Q556" s="853"/>
      <c r="R556" s="853"/>
      <c r="S556" s="853"/>
      <c r="T556" s="853"/>
      <c r="U556" s="853"/>
      <c r="V556" s="853"/>
      <c r="W556" s="853"/>
      <c r="X556" s="853"/>
      <c r="Y556" s="853"/>
      <c r="Z556" s="853"/>
      <c r="AA556" s="853"/>
      <c r="AB556" s="853"/>
      <c r="AC556" s="853"/>
      <c r="AD556" s="853"/>
      <c r="AH556" s="907">
        <f>COUNTBLANK(M570:AD576)</f>
        <v>126</v>
      </c>
      <c r="AI556" s="907"/>
      <c r="AJ556" s="627">
        <v>126</v>
      </c>
      <c r="AK556" s="627"/>
      <c r="AL556" s="627"/>
      <c r="AM556" s="627"/>
    </row>
    <row r="557" spans="1:83" ht="24" customHeight="1">
      <c r="A557" s="121"/>
      <c r="C557" s="853" t="s">
        <v>664</v>
      </c>
      <c r="D557" s="853"/>
      <c r="E557" s="853"/>
      <c r="F557" s="853"/>
      <c r="G557" s="853"/>
      <c r="H557" s="853"/>
      <c r="I557" s="853"/>
      <c r="J557" s="853"/>
      <c r="K557" s="853"/>
      <c r="L557" s="853"/>
      <c r="M557" s="853"/>
      <c r="N557" s="853"/>
      <c r="O557" s="853"/>
      <c r="P557" s="853"/>
      <c r="Q557" s="853"/>
      <c r="R557" s="853"/>
      <c r="S557" s="853"/>
      <c r="T557" s="853"/>
      <c r="U557" s="853"/>
      <c r="V557" s="853"/>
      <c r="W557" s="853"/>
      <c r="X557" s="853"/>
      <c r="Y557" s="853"/>
      <c r="Z557" s="853"/>
      <c r="AA557" s="853"/>
      <c r="AB557" s="853"/>
      <c r="AC557" s="853"/>
      <c r="AD557" s="853"/>
    </row>
    <row r="558" spans="1:83" ht="36" customHeight="1">
      <c r="A558" s="121"/>
      <c r="C558" s="853" t="s">
        <v>665</v>
      </c>
      <c r="D558" s="853"/>
      <c r="E558" s="853"/>
      <c r="F558" s="853"/>
      <c r="G558" s="853"/>
      <c r="H558" s="853"/>
      <c r="I558" s="853"/>
      <c r="J558" s="853"/>
      <c r="K558" s="853"/>
      <c r="L558" s="853"/>
      <c r="M558" s="853"/>
      <c r="N558" s="853"/>
      <c r="O558" s="853"/>
      <c r="P558" s="853"/>
      <c r="Q558" s="853"/>
      <c r="R558" s="853"/>
      <c r="S558" s="853"/>
      <c r="T558" s="853"/>
      <c r="U558" s="853"/>
      <c r="V558" s="853"/>
      <c r="W558" s="853"/>
      <c r="X558" s="853"/>
      <c r="Y558" s="853"/>
      <c r="Z558" s="853"/>
      <c r="AA558" s="853"/>
      <c r="AB558" s="853"/>
      <c r="AC558" s="853"/>
      <c r="AD558" s="853"/>
    </row>
    <row r="559" spans="1:83" ht="36" customHeight="1">
      <c r="A559" s="121"/>
      <c r="C559" s="578" t="s">
        <v>907</v>
      </c>
      <c r="D559" s="578"/>
      <c r="E559" s="578"/>
      <c r="F559" s="578"/>
      <c r="G559" s="578"/>
      <c r="H559" s="578"/>
      <c r="I559" s="578"/>
      <c r="J559" s="578"/>
      <c r="K559" s="578"/>
      <c r="L559" s="578"/>
      <c r="M559" s="578"/>
      <c r="N559" s="578"/>
      <c r="O559" s="578"/>
      <c r="P559" s="578"/>
      <c r="Q559" s="578"/>
      <c r="R559" s="578"/>
      <c r="S559" s="578"/>
      <c r="T559" s="578"/>
      <c r="U559" s="578"/>
      <c r="V559" s="578"/>
      <c r="W559" s="578"/>
      <c r="X559" s="578"/>
      <c r="Y559" s="578"/>
      <c r="Z559" s="578"/>
      <c r="AA559" s="578"/>
      <c r="AB559" s="578"/>
      <c r="AC559" s="578"/>
      <c r="AD559" s="578"/>
    </row>
    <row r="560" spans="1:83" ht="36" customHeight="1">
      <c r="A560" s="121"/>
      <c r="C560" s="853" t="s">
        <v>666</v>
      </c>
      <c r="D560" s="853"/>
      <c r="E560" s="853"/>
      <c r="F560" s="853"/>
      <c r="G560" s="853"/>
      <c r="H560" s="853"/>
      <c r="I560" s="853"/>
      <c r="J560" s="853"/>
      <c r="K560" s="853"/>
      <c r="L560" s="853"/>
      <c r="M560" s="853"/>
      <c r="N560" s="853"/>
      <c r="O560" s="853"/>
      <c r="P560" s="853"/>
      <c r="Q560" s="853"/>
      <c r="R560" s="853"/>
      <c r="S560" s="853"/>
      <c r="T560" s="853"/>
      <c r="U560" s="853"/>
      <c r="V560" s="853"/>
      <c r="W560" s="853"/>
      <c r="X560" s="853"/>
      <c r="Y560" s="853"/>
      <c r="Z560" s="853"/>
      <c r="AA560" s="853"/>
      <c r="AB560" s="853"/>
      <c r="AC560" s="853"/>
      <c r="AD560" s="853"/>
    </row>
    <row r="561" spans="1:117" ht="36" customHeight="1">
      <c r="A561" s="121"/>
      <c r="C561" s="578" t="s">
        <v>908</v>
      </c>
      <c r="D561" s="578"/>
      <c r="E561" s="578"/>
      <c r="F561" s="578"/>
      <c r="G561" s="578"/>
      <c r="H561" s="578"/>
      <c r="I561" s="578"/>
      <c r="J561" s="578"/>
      <c r="K561" s="578"/>
      <c r="L561" s="578"/>
      <c r="M561" s="578"/>
      <c r="N561" s="578"/>
      <c r="O561" s="578"/>
      <c r="P561" s="578"/>
      <c r="Q561" s="578"/>
      <c r="R561" s="578"/>
      <c r="S561" s="578"/>
      <c r="T561" s="578"/>
      <c r="U561" s="578"/>
      <c r="V561" s="578"/>
      <c r="W561" s="578"/>
      <c r="X561" s="578"/>
      <c r="Y561" s="578"/>
      <c r="Z561" s="578"/>
      <c r="AA561" s="578"/>
      <c r="AB561" s="578"/>
      <c r="AC561" s="578"/>
      <c r="AD561" s="578"/>
    </row>
    <row r="562" spans="1:117" s="226" customFormat="1" ht="24" customHeight="1">
      <c r="A562" s="121"/>
      <c r="B562" s="44"/>
      <c r="C562" s="578" t="s">
        <v>667</v>
      </c>
      <c r="D562" s="578"/>
      <c r="E562" s="578"/>
      <c r="F562" s="578"/>
      <c r="G562" s="578"/>
      <c r="H562" s="578"/>
      <c r="I562" s="578"/>
      <c r="J562" s="578"/>
      <c r="K562" s="578"/>
      <c r="L562" s="578"/>
      <c r="M562" s="578"/>
      <c r="N562" s="578"/>
      <c r="O562" s="578"/>
      <c r="P562" s="578"/>
      <c r="Q562" s="578"/>
      <c r="R562" s="578"/>
      <c r="S562" s="578"/>
      <c r="T562" s="578"/>
      <c r="U562" s="578"/>
      <c r="V562" s="578"/>
      <c r="W562" s="578"/>
      <c r="X562" s="578"/>
      <c r="Y562" s="578"/>
      <c r="Z562" s="578"/>
      <c r="AA562" s="578"/>
      <c r="AB562" s="578"/>
      <c r="AC562" s="578"/>
      <c r="AD562" s="578"/>
      <c r="AE562" s="44"/>
      <c r="AF562" s="225"/>
    </row>
    <row r="563" spans="1:117" s="226" customFormat="1" ht="36" customHeight="1">
      <c r="A563" s="121"/>
      <c r="B563" s="44"/>
      <c r="C563" s="578" t="s">
        <v>670</v>
      </c>
      <c r="D563" s="578"/>
      <c r="E563" s="578"/>
      <c r="F563" s="578"/>
      <c r="G563" s="578"/>
      <c r="H563" s="578"/>
      <c r="I563" s="578"/>
      <c r="J563" s="578"/>
      <c r="K563" s="578"/>
      <c r="L563" s="578"/>
      <c r="M563" s="578"/>
      <c r="N563" s="578"/>
      <c r="O563" s="578"/>
      <c r="P563" s="578"/>
      <c r="Q563" s="578"/>
      <c r="R563" s="578"/>
      <c r="S563" s="578"/>
      <c r="T563" s="578"/>
      <c r="U563" s="578"/>
      <c r="V563" s="578"/>
      <c r="W563" s="578"/>
      <c r="X563" s="578"/>
      <c r="Y563" s="578"/>
      <c r="Z563" s="578"/>
      <c r="AA563" s="578"/>
      <c r="AB563" s="578"/>
      <c r="AC563" s="578"/>
      <c r="AD563" s="578"/>
      <c r="AE563" s="44"/>
      <c r="AF563" s="225"/>
    </row>
    <row r="564" spans="1:117" s="226" customFormat="1" ht="48" customHeight="1">
      <c r="A564" s="121"/>
      <c r="B564" s="53"/>
      <c r="C564" s="578" t="s">
        <v>671</v>
      </c>
      <c r="D564" s="578"/>
      <c r="E564" s="578"/>
      <c r="F564" s="578"/>
      <c r="G564" s="578"/>
      <c r="H564" s="578"/>
      <c r="I564" s="578"/>
      <c r="J564" s="578"/>
      <c r="K564" s="578"/>
      <c r="L564" s="578"/>
      <c r="M564" s="578"/>
      <c r="N564" s="578"/>
      <c r="O564" s="578"/>
      <c r="P564" s="578"/>
      <c r="Q564" s="578"/>
      <c r="R564" s="578"/>
      <c r="S564" s="578"/>
      <c r="T564" s="578"/>
      <c r="U564" s="578"/>
      <c r="V564" s="578"/>
      <c r="W564" s="578"/>
      <c r="X564" s="578"/>
      <c r="Y564" s="578"/>
      <c r="Z564" s="578"/>
      <c r="AA564" s="578"/>
      <c r="AB564" s="578"/>
      <c r="AC564" s="578"/>
      <c r="AD564" s="578"/>
      <c r="AE564" s="44"/>
      <c r="AF564" s="225"/>
    </row>
    <row r="565" spans="1:117" s="226" customFormat="1" ht="48" customHeight="1">
      <c r="A565" s="121"/>
      <c r="B565" s="44"/>
      <c r="C565" s="578" t="s">
        <v>934</v>
      </c>
      <c r="D565" s="578"/>
      <c r="E565" s="578"/>
      <c r="F565" s="578"/>
      <c r="G565" s="578"/>
      <c r="H565" s="578"/>
      <c r="I565" s="578"/>
      <c r="J565" s="578"/>
      <c r="K565" s="578"/>
      <c r="L565" s="578"/>
      <c r="M565" s="578"/>
      <c r="N565" s="578"/>
      <c r="O565" s="578"/>
      <c r="P565" s="578"/>
      <c r="Q565" s="578"/>
      <c r="R565" s="578"/>
      <c r="S565" s="578"/>
      <c r="T565" s="578"/>
      <c r="U565" s="578"/>
      <c r="V565" s="578"/>
      <c r="W565" s="578"/>
      <c r="X565" s="578"/>
      <c r="Y565" s="578"/>
      <c r="Z565" s="578"/>
      <c r="AA565" s="578"/>
      <c r="AB565" s="578"/>
      <c r="AC565" s="578"/>
      <c r="AD565" s="578"/>
      <c r="AE565" s="44"/>
      <c r="AF565" s="225"/>
    </row>
    <row r="566" spans="1:117" s="226" customFormat="1" ht="24" customHeight="1">
      <c r="A566" s="121"/>
      <c r="B566" s="53"/>
      <c r="C566" s="578" t="s">
        <v>1104</v>
      </c>
      <c r="D566" s="578"/>
      <c r="E566" s="578"/>
      <c r="F566" s="578"/>
      <c r="G566" s="578"/>
      <c r="H566" s="578"/>
      <c r="I566" s="578"/>
      <c r="J566" s="578"/>
      <c r="K566" s="578"/>
      <c r="L566" s="578"/>
      <c r="M566" s="578"/>
      <c r="N566" s="578"/>
      <c r="O566" s="578"/>
      <c r="P566" s="578"/>
      <c r="Q566" s="578"/>
      <c r="R566" s="578"/>
      <c r="S566" s="578"/>
      <c r="T566" s="578"/>
      <c r="U566" s="578"/>
      <c r="V566" s="578"/>
      <c r="W566" s="578"/>
      <c r="X566" s="578"/>
      <c r="Y566" s="578"/>
      <c r="Z566" s="578"/>
      <c r="AA566" s="578"/>
      <c r="AB566" s="578"/>
      <c r="AC566" s="578"/>
      <c r="AD566" s="578"/>
      <c r="AE566" s="44"/>
      <c r="AF566" s="225"/>
    </row>
    <row r="567" spans="1:117" s="72" customFormat="1" ht="15" customHeight="1">
      <c r="A567" s="131"/>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2"/>
      <c r="AF567" s="122"/>
    </row>
    <row r="568" spans="1:117" s="72" customFormat="1" ht="36" customHeight="1">
      <c r="A568" s="131"/>
      <c r="B568" s="15"/>
      <c r="C568" s="835" t="s">
        <v>401</v>
      </c>
      <c r="D568" s="836"/>
      <c r="E568" s="836"/>
      <c r="F568" s="836"/>
      <c r="G568" s="836"/>
      <c r="H568" s="836"/>
      <c r="I568" s="836"/>
      <c r="J568" s="836"/>
      <c r="K568" s="836"/>
      <c r="L568" s="837"/>
      <c r="M568" s="558" t="s">
        <v>402</v>
      </c>
      <c r="N568" s="558"/>
      <c r="O568" s="558"/>
      <c r="P568" s="558" t="s">
        <v>403</v>
      </c>
      <c r="Q568" s="558"/>
      <c r="R568" s="558"/>
      <c r="S568" s="558" t="s">
        <v>404</v>
      </c>
      <c r="T568" s="558"/>
      <c r="U568" s="558"/>
      <c r="V568" s="558" t="s">
        <v>668</v>
      </c>
      <c r="W568" s="558"/>
      <c r="X568" s="558"/>
      <c r="Y568" s="558"/>
      <c r="Z568" s="558"/>
      <c r="AA568" s="558"/>
      <c r="AB568" s="558"/>
      <c r="AC568" s="558"/>
      <c r="AD568" s="558"/>
      <c r="AE568" s="12"/>
      <c r="AF568" s="122"/>
      <c r="BA568" s="638" t="s">
        <v>7265</v>
      </c>
      <c r="BB568" s="638"/>
      <c r="BC568" s="638"/>
      <c r="BD568" s="638"/>
      <c r="BE568" s="638"/>
      <c r="BF568" s="638"/>
      <c r="BK568" s="638" t="s">
        <v>7253</v>
      </c>
      <c r="BL568" s="638"/>
      <c r="BM568" s="638"/>
      <c r="BN568" s="638"/>
      <c r="BO568" s="638"/>
      <c r="BP568" s="638"/>
      <c r="CA568" s="638" t="s">
        <v>7281</v>
      </c>
      <c r="CB568" s="638"/>
      <c r="CC568" s="638"/>
      <c r="CD568" s="638"/>
      <c r="CE568" s="638"/>
      <c r="CF568" s="638"/>
      <c r="CG568" s="638"/>
      <c r="CH568" s="638"/>
      <c r="CJ568" s="638" t="s">
        <v>7282</v>
      </c>
      <c r="CK568" s="638"/>
      <c r="CL568" s="638"/>
      <c r="CM568" s="638"/>
      <c r="CN568" s="638"/>
      <c r="CO568" s="638"/>
      <c r="CW568" s="639" t="s">
        <v>7224</v>
      </c>
      <c r="CX568" s="640"/>
      <c r="CY568" s="640"/>
      <c r="CZ568" s="640"/>
      <c r="DA568" s="640"/>
      <c r="DB568" s="641"/>
      <c r="DD568" s="645" t="s">
        <v>8145</v>
      </c>
      <c r="DE568" s="646"/>
      <c r="DF568" s="646"/>
      <c r="DG568" s="646"/>
      <c r="DH568" s="646"/>
      <c r="DI568" s="646"/>
      <c r="DJ568" s="646"/>
      <c r="DK568" s="646"/>
      <c r="DL568" s="647"/>
    </row>
    <row r="569" spans="1:117" s="72" customFormat="1" ht="15" customHeight="1">
      <c r="A569" s="131"/>
      <c r="B569" s="15"/>
      <c r="C569" s="838"/>
      <c r="D569" s="839"/>
      <c r="E569" s="839"/>
      <c r="F569" s="839"/>
      <c r="G569" s="839"/>
      <c r="H569" s="839"/>
      <c r="I569" s="839"/>
      <c r="J569" s="839"/>
      <c r="K569" s="839"/>
      <c r="L569" s="840"/>
      <c r="M569" s="558"/>
      <c r="N569" s="558"/>
      <c r="O569" s="558"/>
      <c r="P569" s="558"/>
      <c r="Q569" s="558"/>
      <c r="R569" s="558"/>
      <c r="S569" s="558"/>
      <c r="T569" s="558"/>
      <c r="U569" s="558"/>
      <c r="V569" s="558" t="s">
        <v>113</v>
      </c>
      <c r="W569" s="558"/>
      <c r="X569" s="558"/>
      <c r="Y569" s="935" t="s">
        <v>342</v>
      </c>
      <c r="Z569" s="935"/>
      <c r="AA569" s="935"/>
      <c r="AB569" s="935" t="s">
        <v>343</v>
      </c>
      <c r="AC569" s="935"/>
      <c r="AD569" s="935"/>
      <c r="AE569" s="12"/>
      <c r="AF569" s="122"/>
      <c r="AH569" s="627" t="s">
        <v>7220</v>
      </c>
      <c r="AI569" s="627"/>
      <c r="AJ569" s="627" t="s">
        <v>7221</v>
      </c>
      <c r="AK569" s="627"/>
      <c r="AL569" s="627" t="s">
        <v>7222</v>
      </c>
      <c r="AM569" s="627"/>
      <c r="AN569" s="627" t="s">
        <v>7223</v>
      </c>
      <c r="AO569" s="639"/>
      <c r="AP569" s="639" t="s">
        <v>7226</v>
      </c>
      <c r="AQ569" s="641"/>
      <c r="AR569" s="639" t="s">
        <v>7227</v>
      </c>
      <c r="AS569" s="641"/>
      <c r="AU569" s="665" t="s">
        <v>7231</v>
      </c>
      <c r="AV569" s="665"/>
      <c r="AX569" s="665" t="s">
        <v>7241</v>
      </c>
      <c r="AY569" s="665"/>
      <c r="BA569" s="875" t="s">
        <v>7308</v>
      </c>
      <c r="BB569" s="875"/>
      <c r="BC569" s="875" t="s">
        <v>7309</v>
      </c>
      <c r="BD569" s="875"/>
      <c r="BE569" s="875" t="s">
        <v>7223</v>
      </c>
      <c r="BF569" s="875"/>
      <c r="BH569" s="645" t="s">
        <v>7251</v>
      </c>
      <c r="BI569" s="647"/>
      <c r="BK569" s="875" t="s">
        <v>7310</v>
      </c>
      <c r="BL569" s="875"/>
      <c r="BM569" s="875" t="s">
        <v>7311</v>
      </c>
      <c r="BN569" s="875"/>
      <c r="BO569" s="875" t="s">
        <v>7223</v>
      </c>
      <c r="BP569" s="875"/>
      <c r="BR569" s="645" t="s">
        <v>7277</v>
      </c>
      <c r="BS569" s="647"/>
      <c r="BU569" s="645" t="s">
        <v>7232</v>
      </c>
      <c r="BV569" s="647"/>
      <c r="BX569" s="665" t="s">
        <v>7254</v>
      </c>
      <c r="BY569" s="665"/>
      <c r="CA569" s="638" t="s">
        <v>7248</v>
      </c>
      <c r="CB569" s="638"/>
      <c r="CC569" s="638" t="s">
        <v>7220</v>
      </c>
      <c r="CD569" s="638"/>
      <c r="CE569" s="638" t="s">
        <v>7299</v>
      </c>
      <c r="CF569" s="638"/>
      <c r="CG569" s="638" t="s">
        <v>7300</v>
      </c>
      <c r="CH569" s="638"/>
      <c r="CJ569" s="638" t="s">
        <v>7220</v>
      </c>
      <c r="CK569" s="638"/>
      <c r="CL569" s="638" t="s">
        <v>7299</v>
      </c>
      <c r="CM569" s="638"/>
      <c r="CN569" s="638" t="s">
        <v>7300</v>
      </c>
      <c r="CO569" s="638"/>
      <c r="CQ569" s="666" t="s">
        <v>7285</v>
      </c>
      <c r="CR569" s="666"/>
      <c r="CS569" s="101"/>
      <c r="CT569" s="917" t="s">
        <v>7233</v>
      </c>
      <c r="CU569" s="917"/>
      <c r="CW569" s="639" t="s">
        <v>7259</v>
      </c>
      <c r="CX569" s="641"/>
      <c r="CY569" s="639" t="s">
        <v>7260</v>
      </c>
      <c r="CZ569" s="641"/>
      <c r="DA569" s="639" t="s">
        <v>7226</v>
      </c>
      <c r="DB569" s="641"/>
      <c r="DD569" s="632" t="s">
        <v>7897</v>
      </c>
      <c r="DE569" s="633"/>
      <c r="DF569" s="460" t="str">
        <f>SUBSTITUTE( SUBSTITUTE( SUBSTITUTE( SUBSTITUTE( SUBSTITUTE( SUBSTITUTE( SUBSTITUTE( SUBSTITUTE( SUBSTITUTE( SUBSTITUTE(F579, "á", "a"), "é", "e"), "í", "i"), "ó", "o"), "ú", "u"), "Á", "A"), "É", "E"), "Í", "I"), "Ó", "O"), "Ú", "U")</f>
        <v/>
      </c>
      <c r="DG569" s="457"/>
      <c r="DH569" s="457"/>
      <c r="DI569" s="457"/>
      <c r="DJ569" s="457"/>
      <c r="DK569" s="457"/>
      <c r="DL569" s="456"/>
    </row>
    <row r="570" spans="1:117" s="72" customFormat="1" ht="24" customHeight="1">
      <c r="A570" s="131"/>
      <c r="B570" s="15"/>
      <c r="C570" s="82" t="s">
        <v>66</v>
      </c>
      <c r="D570" s="792" t="s">
        <v>405</v>
      </c>
      <c r="E570" s="793"/>
      <c r="F570" s="793"/>
      <c r="G570" s="793"/>
      <c r="H570" s="793"/>
      <c r="I570" s="793"/>
      <c r="J570" s="793"/>
      <c r="K570" s="793"/>
      <c r="L570" s="794"/>
      <c r="M570" s="925"/>
      <c r="N570" s="926"/>
      <c r="O570" s="927"/>
      <c r="P570" s="750"/>
      <c r="Q570" s="842"/>
      <c r="R570" s="751"/>
      <c r="S570" s="750"/>
      <c r="T570" s="842"/>
      <c r="U570" s="751"/>
      <c r="V570" s="750"/>
      <c r="W570" s="842"/>
      <c r="X570" s="751"/>
      <c r="Y570" s="750"/>
      <c r="Z570" s="842"/>
      <c r="AA570" s="751"/>
      <c r="AB570" s="750"/>
      <c r="AC570" s="842"/>
      <c r="AD570" s="751"/>
      <c r="AE570" s="12"/>
      <c r="AF570" s="122"/>
      <c r="AH570" s="896">
        <f t="shared" ref="AH570:AH576" si="523">V570</f>
        <v>0</v>
      </c>
      <c r="AI570" s="627"/>
      <c r="AJ570" s="627">
        <f t="shared" ref="AJ570:AJ576" si="524">COUNTIF(Y570:AD570,"NS")</f>
        <v>0</v>
      </c>
      <c r="AK570" s="627"/>
      <c r="AL570" s="627">
        <f t="shared" ref="AL570:AL576" si="525">IF(COUNTIF(Y570:AD570,"NA")=COUNTA($Y$569:$AD$569),"NA",SUM(Y570:AD570))</f>
        <v>0</v>
      </c>
      <c r="AM570" s="627"/>
      <c r="AN570" s="627">
        <f t="shared" ref="AN570:AN576" si="526">IF($AH$556=$AJ$556, 0, IF(OR(AND(AH570=0, AJ570&gt;0),AND(AH570="NS", AL570&gt;0), AND(AH570="NS", AJ570=0, AL570=0),AND(AH570="NA",AJ570&gt;0,AL570=0)), 1, IF(OR(AND(AH570&gt;0, AJ570=2), AND(AH570="NS", AJ570=2), AND(AH570="NS", AL570=0, AJ570&gt;0), AH570=AL570), 0, 1)))</f>
        <v>0</v>
      </c>
      <c r="AO570" s="627">
        <f t="shared" ref="AO570:AO576" si="527">IF($AJ$34=$AH$34, 0,
IF(OR(AND(AL570=0, AM570&gt;0),AND(AL570="NS", AN570&gt;0), AND(AL570="NS", AM570=0, AN570=0),AND(AL570="NA",AM570&gt;0,AN570=0)), 1,
IF(OR(AND(AL570&gt;0, AM570=2), AND(AL570="NS", AM570=2), AND(AL570="NS", AN570=0, AM570&gt;0), AL570=AN570), 0, 1)))</f>
        <v>0</v>
      </c>
      <c r="AP570" s="738" t="str">
        <f>IF(AN570=0,"",IF(SUM($AN$570:AN570)=1,AR570,IF($AN$577&gt;SUM($AN$570:AN570),_xlfn.CONCAT(", ",AR570),IF($AN$577=SUM($AN$570:AN570),_xlfn.CONCAT(" y ",AR570,".")))))</f>
        <v/>
      </c>
      <c r="AQ570" s="739" t="str">
        <f>IF(AO570=0,"", IF(SUM($AN$519:AO570)=1,#REF!, IF($AQ$526&gt;SUM($AN$519:AO570),_xlfn.CONCAT(", ",#REF!), IF($AQ$526=SUM($AN$519:AO570),_xlfn.CONCAT(" y ",#REF!,".")))))</f>
        <v/>
      </c>
      <c r="AR570" s="639">
        <f t="shared" ref="AR570:AR576" si="528">_xlfn.NUMBERVALUE(C570)</f>
        <v>1</v>
      </c>
      <c r="AS570" s="641"/>
      <c r="AU570" s="655">
        <f>IF($AH$535=$AJ$535,0,IF(OR(C545="",C545=1),0,1))</f>
        <v>0</v>
      </c>
      <c r="AV570" s="655"/>
      <c r="AX570" s="655">
        <f>IF($AH$556=$AJ$556,0,IF(OR(M570=""),0,1))</f>
        <v>0</v>
      </c>
      <c r="AY570" s="655"/>
      <c r="BA570" s="638">
        <f>IF(I545="",0,I545)</f>
        <v>0</v>
      </c>
      <c r="BB570" s="638"/>
      <c r="BC570" s="638">
        <f>P577</f>
        <v>0</v>
      </c>
      <c r="BD570" s="638"/>
      <c r="BE570" s="877">
        <f>IF($AH$556=$AJ$556,0,IF(OR(BC570&gt;=BA570,AND(BA570&gt;0,OR(BC570="NS",BC570="NA"))),0,1))</f>
        <v>0</v>
      </c>
      <c r="BF570" s="878"/>
      <c r="BH570" s="639">
        <f>IF($AH$556=$AJ$556,0,IF(OR(P570&lt;=$BA$570,AND(SUM($BA$570)&gt;0,OR(P570="NS",P570="NA"))),0,1))</f>
        <v>0</v>
      </c>
      <c r="BI570" s="641"/>
      <c r="BK570" s="638">
        <f>IF(Q545="",0,Q545)</f>
        <v>0</v>
      </c>
      <c r="BL570" s="638"/>
      <c r="BM570" s="638">
        <f>S577</f>
        <v>0</v>
      </c>
      <c r="BN570" s="638"/>
      <c r="BO570" s="877">
        <f>IF($AH$556=$AJ$556,0,IF(OR(BM570&gt;=BK570,AND(BK570&gt;0,OR(BM570="NS",BM570="NA"))),0,1))</f>
        <v>0</v>
      </c>
      <c r="BP570" s="878"/>
      <c r="BR570" s="639">
        <f>IF($AH$556=$AJ$556,0,IF(OR(S570&lt;=$BK$570,AND($BK$570&gt;0,OR(S570="NS",S570="NA"))),0,1))</f>
        <v>0</v>
      </c>
      <c r="BS570" s="641"/>
      <c r="BU570" s="639">
        <f>IF($AH$556=$AJ$556,0,IF(OR(S570&lt;=P570,AND(P570&gt;0,OR(S570="NS",S570="NA"))),0,1))</f>
        <v>0</v>
      </c>
      <c r="BV570" s="641"/>
      <c r="BX570" s="655">
        <f>IF($AH$556=$AJ$556,0,IF(OR(SUM(S570)&gt;0),0,1))</f>
        <v>0</v>
      </c>
      <c r="BY570" s="655"/>
      <c r="CA570" s="638" t="s">
        <v>7306</v>
      </c>
      <c r="CB570" s="638"/>
      <c r="CC570" s="638">
        <f>IF(Y545="",0,Y545)</f>
        <v>0</v>
      </c>
      <c r="CD570" s="638"/>
      <c r="CE570" s="638">
        <f>IF(AA545="",0,AA545)</f>
        <v>0</v>
      </c>
      <c r="CF570" s="638"/>
      <c r="CG570" s="638">
        <f>IF(AC545="",0,AC545)</f>
        <v>0</v>
      </c>
      <c r="CH570" s="638"/>
      <c r="CJ570" s="639">
        <f>IF($AH$556=$AJ$556,0,IF(OR(SUM(V570)&lt;=SUM(CC$570),AND(SUM(CC$570)&gt;0,OR(V570="NS",V570="NA"))),0,1))</f>
        <v>0</v>
      </c>
      <c r="CK570" s="641"/>
      <c r="CL570" s="639">
        <f>IF($AH$556=$AJ$556,0,IF(OR(SUM(Y570)&lt;=SUM(CE$570),AND(SUM(CE$570)&gt;0,OR(Y570="NS",Y570="NA"))),0,1))</f>
        <v>0</v>
      </c>
      <c r="CM570" s="641"/>
      <c r="CN570" s="639">
        <f>IF($AH$556=$AJ$556,0,IF(OR(SUM(AB570)&lt;=SUM(CG$570),AND(SUM(CG$570)&gt;0,OR(AB570="NS",AB570="NA"))),0,1))</f>
        <v>0</v>
      </c>
      <c r="CO570" s="641"/>
      <c r="CQ570" s="661">
        <f>IF($AH$556=$AJ$556,0,IF(COUNTIF(P570:AD576,"NS")=0,0,1))</f>
        <v>0</v>
      </c>
      <c r="CR570" s="661"/>
      <c r="CS570" s="101"/>
      <c r="CT570" s="639">
        <f>IF($AH$556=$AJ$556,0,IF(OR(AND(AX570=0,BX570=0,COUNTA(M570:AD570)=COUNTA($P$568:$U$569,$V$569:$AD$569)),AND(AX570=1,COUNTA(M570:AD570)=COUNTA($M$568)),AND(BX570=1,COUNTA(M570:AD570)=COUNTA($P$568:$U$569))),0,1))</f>
        <v>0</v>
      </c>
      <c r="CU570" s="641"/>
      <c r="CW570" s="639">
        <v>3</v>
      </c>
      <c r="CX570" s="641"/>
      <c r="CY570" s="639">
        <f>IF(BE570=0,0,1)</f>
        <v>0</v>
      </c>
      <c r="CZ570" s="641"/>
      <c r="DA570" s="639" t="str">
        <f>IF(CY570=0,"",IF(SUM($CY$570:CY570)=1,_xlfn.CONCAT(CW570,),IF($CY$578&gt;SUM($CY$570:CY570),_xlfn.CONCAT(", ",CW570),IF($CY$578=SUM($CY$570:CY570),_xlfn.CONCAT(" y ",CW570,".")))))</f>
        <v/>
      </c>
      <c r="DB570" s="641"/>
      <c r="DD570" s="632" t="s">
        <v>7898</v>
      </c>
      <c r="DE570" s="633"/>
      <c r="DF570" s="473">
        <v>1</v>
      </c>
      <c r="DG570" s="112">
        <v>2</v>
      </c>
      <c r="DH570" s="112">
        <v>3</v>
      </c>
      <c r="DI570" s="112">
        <v>3</v>
      </c>
      <c r="DJ570" s="112">
        <v>4</v>
      </c>
      <c r="DK570" s="112">
        <v>5</v>
      </c>
      <c r="DL570" s="112">
        <v>6</v>
      </c>
    </row>
    <row r="571" spans="1:117" s="72" customFormat="1">
      <c r="A571" s="131"/>
      <c r="B571" s="15"/>
      <c r="C571" s="82" t="s">
        <v>67</v>
      </c>
      <c r="D571" s="792" t="s">
        <v>406</v>
      </c>
      <c r="E571" s="793"/>
      <c r="F571" s="793"/>
      <c r="G571" s="793"/>
      <c r="H571" s="793"/>
      <c r="I571" s="793"/>
      <c r="J571" s="793"/>
      <c r="K571" s="793"/>
      <c r="L571" s="794"/>
      <c r="M571" s="925"/>
      <c r="N571" s="926"/>
      <c r="O571" s="927"/>
      <c r="P571" s="750"/>
      <c r="Q571" s="842"/>
      <c r="R571" s="751"/>
      <c r="S571" s="750"/>
      <c r="T571" s="842"/>
      <c r="U571" s="751"/>
      <c r="V571" s="750"/>
      <c r="W571" s="842"/>
      <c r="X571" s="751"/>
      <c r="Y571" s="750"/>
      <c r="Z571" s="842"/>
      <c r="AA571" s="751"/>
      <c r="AB571" s="750"/>
      <c r="AC571" s="842"/>
      <c r="AD571" s="751"/>
      <c r="AE571" s="12"/>
      <c r="AF571" s="122"/>
      <c r="AH571" s="896">
        <f t="shared" si="523"/>
        <v>0</v>
      </c>
      <c r="AI571" s="627"/>
      <c r="AJ571" s="627">
        <f t="shared" si="524"/>
        <v>0</v>
      </c>
      <c r="AK571" s="627"/>
      <c r="AL571" s="627">
        <f t="shared" si="525"/>
        <v>0</v>
      </c>
      <c r="AM571" s="627"/>
      <c r="AN571" s="627">
        <f t="shared" si="526"/>
        <v>0</v>
      </c>
      <c r="AO571" s="627">
        <f t="shared" si="527"/>
        <v>0</v>
      </c>
      <c r="AP571" s="738" t="str">
        <f>IF(AN571=0,"",IF(SUM($AN$570:AN571)=1,AR571,IF($AN$577&gt;SUM($AN$570:AN571),_xlfn.CONCAT(", ",AR571),IF($AN$577=SUM($AN$570:AN571),_xlfn.CONCAT(" y ",AR571,".")))))</f>
        <v/>
      </c>
      <c r="AQ571" s="739" t="str">
        <f>IF(AO571=0,"", IF(SUM($AN$519:AO571)=1,#REF!, IF($AQ$526&gt;SUM($AN$519:AO571),_xlfn.CONCAT(", ",#REF!), IF($AQ$526=SUM($AN$519:AO571),_xlfn.CONCAT(" y ",#REF!,".")))))</f>
        <v/>
      </c>
      <c r="AR571" s="639">
        <f t="shared" si="528"/>
        <v>2</v>
      </c>
      <c r="AS571" s="641"/>
      <c r="AX571" s="655">
        <f t="shared" ref="AX571:AX576" si="529">IF($AH$556=$AJ$556,0,IF(OR(M571=""),0,1))</f>
        <v>0</v>
      </c>
      <c r="AY571" s="655"/>
      <c r="BH571" s="639">
        <f t="shared" ref="BH571:BH576" si="530">IF($AH$556=$AJ$556,0,IF(OR(P571&lt;=$BA$570,AND(SUM($BA$570)&gt;0,OR(P571="NS",P571="NA"))),0,1))</f>
        <v>0</v>
      </c>
      <c r="BI571" s="641"/>
      <c r="BR571" s="639">
        <f t="shared" ref="BR571:BR576" si="531">IF($AH$556=$AJ$556,0,IF(OR(S571&lt;=$BK$570,AND($BK$570&gt;0,OR(S571="NS",S571="NA"))),0,1))</f>
        <v>0</v>
      </c>
      <c r="BS571" s="641"/>
      <c r="BU571" s="639">
        <f t="shared" ref="BU571:BU576" si="532">IF($AH$556=$AJ$556,0,IF(OR(S571&lt;=P571,AND(P571&gt;0,OR(S571="NS",S571="NA"))),0,1))</f>
        <v>0</v>
      </c>
      <c r="BV571" s="641"/>
      <c r="BX571" s="655">
        <f t="shared" ref="BX571:BX576" si="533">IF($AH$556=$AJ$556,0,IF(OR(SUM(S571)&gt;0),0,1))</f>
        <v>0</v>
      </c>
      <c r="BY571" s="655"/>
      <c r="CA571" s="638" t="s">
        <v>7307</v>
      </c>
      <c r="CB571" s="638"/>
      <c r="CC571" s="638">
        <f>V577</f>
        <v>0</v>
      </c>
      <c r="CD571" s="638"/>
      <c r="CE571" s="638">
        <f>Y577</f>
        <v>0</v>
      </c>
      <c r="CF571" s="638"/>
      <c r="CG571" s="638">
        <f>AB577</f>
        <v>0</v>
      </c>
      <c r="CH571" s="638"/>
      <c r="CJ571" s="639">
        <f t="shared" ref="CJ571:CJ576" si="534">IF($AH$556=$AJ$556,0,IF(OR(SUM(V571)&lt;=SUM(CC$570),AND(SUM(CC$570)&gt;0,OR(V571="NS",V571="NA"))),0,1))</f>
        <v>0</v>
      </c>
      <c r="CK571" s="641"/>
      <c r="CL571" s="639">
        <f t="shared" ref="CL571:CL576" si="535">IF($AH$556=$AJ$556,0,IF(OR(SUM(Y571)&lt;=SUM(CE$570),AND(SUM(CE$570)&gt;0,OR(Y571="NS",Y571="NA"))),0,1))</f>
        <v>0</v>
      </c>
      <c r="CM571" s="641"/>
      <c r="CN571" s="639">
        <f t="shared" ref="CN571:CN576" si="536">IF($AH$556=$AJ$556,0,IF(OR(SUM(AB571)&lt;=SUM(CG$570),AND(SUM(CG$570)&gt;0,OR(AB571="NS",AB571="NA"))),0,1))</f>
        <v>0</v>
      </c>
      <c r="CO571" s="641"/>
      <c r="CT571" s="639">
        <f t="shared" ref="CT571:CT576" si="537">IF($AH$556=$AJ$556,0,IF(OR(AND(AX571=0,BX571=0,COUNTA(M571:AD571)=COUNTA($P$568:$U$569,$V$569:$AD$569)),AND(AX571=1,COUNTA(M571:AD571)=COUNTA($M$568)),AND(BX571=1,COUNTA(M571:AD571)=COUNTA($P$568:$U$569))),0,1))</f>
        <v>0</v>
      </c>
      <c r="CU571" s="641"/>
      <c r="CW571" s="639">
        <v>4</v>
      </c>
      <c r="CX571" s="641"/>
      <c r="CY571" s="639">
        <f>IF(BH577=0,0,1)</f>
        <v>0</v>
      </c>
      <c r="CZ571" s="641"/>
      <c r="DA571" s="639" t="str">
        <f>IF(CY571=0,"",IF(SUM($CY$570:CY571)=1,_xlfn.CONCAT(CW571,),IF($CY$578&gt;SUM($CY$570:CY571),_xlfn.CONCAT(", ",CW571),IF($CY$578=SUM($CY$570:CY571),_xlfn.CONCAT(" y ",CW571,".")))))</f>
        <v/>
      </c>
      <c r="DB571" s="641"/>
      <c r="DD571" s="634" t="s">
        <v>7899</v>
      </c>
      <c r="DE571" s="635"/>
      <c r="DF571" s="204" t="s">
        <v>8050</v>
      </c>
      <c r="DG571" s="442" t="s">
        <v>8051</v>
      </c>
      <c r="DH571" s="442" t="s">
        <v>8052</v>
      </c>
      <c r="DI571" s="442" t="s">
        <v>8053</v>
      </c>
      <c r="DJ571" s="442" t="s">
        <v>8054</v>
      </c>
      <c r="DK571" s="442" t="s">
        <v>8055</v>
      </c>
      <c r="DL571" s="442" t="s">
        <v>8056</v>
      </c>
    </row>
    <row r="572" spans="1:117" s="72" customFormat="1" ht="15.75">
      <c r="A572" s="131"/>
      <c r="B572" s="15"/>
      <c r="C572" s="82" t="s">
        <v>68</v>
      </c>
      <c r="D572" s="792" t="s">
        <v>407</v>
      </c>
      <c r="E572" s="793"/>
      <c r="F572" s="793"/>
      <c r="G572" s="793"/>
      <c r="H572" s="793"/>
      <c r="I572" s="793"/>
      <c r="J572" s="793"/>
      <c r="K572" s="793"/>
      <c r="L572" s="794"/>
      <c r="M572" s="925"/>
      <c r="N572" s="926"/>
      <c r="O572" s="927"/>
      <c r="P572" s="750"/>
      <c r="Q572" s="842"/>
      <c r="R572" s="751"/>
      <c r="S572" s="750"/>
      <c r="T572" s="842"/>
      <c r="U572" s="751"/>
      <c r="V572" s="750"/>
      <c r="W572" s="842"/>
      <c r="X572" s="751"/>
      <c r="Y572" s="750"/>
      <c r="Z572" s="842"/>
      <c r="AA572" s="751"/>
      <c r="AB572" s="750"/>
      <c r="AC572" s="842"/>
      <c r="AD572" s="751"/>
      <c r="AE572" s="12"/>
      <c r="AF572" s="122"/>
      <c r="AH572" s="896">
        <f t="shared" si="523"/>
        <v>0</v>
      </c>
      <c r="AI572" s="627"/>
      <c r="AJ572" s="627">
        <f t="shared" si="524"/>
        <v>0</v>
      </c>
      <c r="AK572" s="627"/>
      <c r="AL572" s="627">
        <f t="shared" si="525"/>
        <v>0</v>
      </c>
      <c r="AM572" s="627"/>
      <c r="AN572" s="627">
        <f t="shared" si="526"/>
        <v>0</v>
      </c>
      <c r="AO572" s="627">
        <f t="shared" si="527"/>
        <v>0</v>
      </c>
      <c r="AP572" s="738" t="str">
        <f>IF(AN572=0,"",IF(SUM($AN$570:AN572)=1,AR572,IF($AN$577&gt;SUM($AN$570:AN572),_xlfn.CONCAT(", ",AR572),IF($AN$577=SUM($AN$570:AN572),_xlfn.CONCAT(" y ",AR572,".")))))</f>
        <v/>
      </c>
      <c r="AQ572" s="739" t="str">
        <f>IF(AO572=0,"", IF(SUM($AN$519:AO572)=1,#REF!, IF($AQ$526&gt;SUM($AN$519:AO572),_xlfn.CONCAT(", ",#REF!), IF($AQ$526=SUM($AN$519:AO572),_xlfn.CONCAT(" y ",#REF!,".")))))</f>
        <v/>
      </c>
      <c r="AR572" s="639">
        <f t="shared" si="528"/>
        <v>3</v>
      </c>
      <c r="AS572" s="641"/>
      <c r="AX572" s="655">
        <f t="shared" si="529"/>
        <v>0</v>
      </c>
      <c r="AY572" s="655"/>
      <c r="BH572" s="639">
        <f t="shared" si="530"/>
        <v>0</v>
      </c>
      <c r="BI572" s="641"/>
      <c r="BR572" s="639">
        <f t="shared" si="531"/>
        <v>0</v>
      </c>
      <c r="BS572" s="641"/>
      <c r="BU572" s="639">
        <f t="shared" si="532"/>
        <v>0</v>
      </c>
      <c r="BV572" s="641"/>
      <c r="BX572" s="655">
        <f t="shared" si="533"/>
        <v>0</v>
      </c>
      <c r="BY572" s="655"/>
      <c r="CA572" s="638" t="s">
        <v>7223</v>
      </c>
      <c r="CB572" s="638"/>
      <c r="CC572" s="639">
        <f>IF($AH$556=$AJ$556,0,IF(OR(SUM(CC571)&gt;=SUM(CC570),AND(SUM(CC570)&gt;0,OR(CC571="NS",CC571="NA"))),0,1))</f>
        <v>0</v>
      </c>
      <c r="CD572" s="641"/>
      <c r="CE572" s="639">
        <f>IF($AH$556=$AJ$556,0,IF(OR(SUM(CE571)&gt;=SUM(CE570),AND(SUM(CE570)&gt;0,OR(CE571="NS",CE571="NA"))),0,1))</f>
        <v>0</v>
      </c>
      <c r="CF572" s="641"/>
      <c r="CG572" s="639">
        <f>IF($AH$556=$AJ$556,0,IF(OR(SUM(CG571)&gt;=SUM(CG570),AND(SUM(CG570)&gt;0,OR(CG571="NS",CG571="NA"))),0,1))</f>
        <v>0</v>
      </c>
      <c r="CH572" s="641"/>
      <c r="CJ572" s="639">
        <f t="shared" si="534"/>
        <v>0</v>
      </c>
      <c r="CK572" s="641"/>
      <c r="CL572" s="639">
        <f t="shared" si="535"/>
        <v>0</v>
      </c>
      <c r="CM572" s="641"/>
      <c r="CN572" s="639">
        <f t="shared" si="536"/>
        <v>0</v>
      </c>
      <c r="CO572" s="641"/>
      <c r="CT572" s="639">
        <f t="shared" si="537"/>
        <v>0</v>
      </c>
      <c r="CU572" s="641"/>
      <c r="CW572" s="639">
        <v>5</v>
      </c>
      <c r="CX572" s="641"/>
      <c r="CY572" s="639">
        <f>IF(BO570=0,0,1)</f>
        <v>0</v>
      </c>
      <c r="CZ572" s="641"/>
      <c r="DA572" s="639" t="str">
        <f>IF(CY572=0,"",IF(SUM($CY$570:CY572)=1,_xlfn.CONCAT(CW572,),IF($CY$578&gt;SUM($CY$570:CY572),_xlfn.CONCAT(", ",CW572),IF($CY$578=SUM($CY$570:CY572),_xlfn.CONCAT(" y ",CW572,".")))))</f>
        <v/>
      </c>
      <c r="DB572" s="641"/>
      <c r="DD572" s="628" t="s">
        <v>7900</v>
      </c>
      <c r="DE572" s="628"/>
      <c r="DF572" s="488" t="str">
        <f>SUBSTITUTE( SUBSTITUTE( SUBSTITUTE( SUBSTITUTE( SUBSTITUTE( SUBSTITUTE( SUBSTITUTE( SUBSTITUTE( SUBSTITUTE( SUBSTITUTE(DF571, "á", "a"), "é", "e"), "í", "i"), "ó", "o"), "ú", "u"), "Á", "A"), "É", "E"), "Í", "I"), "Ó", "O"), "Ú", "U")</f>
        <v>Poblacion vulnerable</v>
      </c>
      <c r="DG572" s="488" t="str">
        <f t="shared" ref="DG572:DL572" si="538">SUBSTITUTE( SUBSTITUTE( SUBSTITUTE( SUBSTITUTE( SUBSTITUTE( SUBSTITUTE( SUBSTITUTE( SUBSTITUTE( SUBSTITUTE( SUBSTITUTE(DG571, "á", "a"), "é", "e"), "í", "i"), "ó", "o"), "ú", "u"), "Á", "A"), "É", "E"), "Í", "I"), "Ó", "O"), "Ú", "U")</f>
        <v>Analisis forense</v>
      </c>
      <c r="DH572" s="488" t="str">
        <f t="shared" si="538"/>
        <v>Feminicidio</v>
      </c>
      <c r="DI572" s="488" t="str">
        <f t="shared" si="538"/>
        <v>Violencia contra mujer</v>
      </c>
      <c r="DJ572" s="488" t="str">
        <f t="shared" si="538"/>
        <v>Fosas</v>
      </c>
      <c r="DK572" s="488" t="str">
        <f t="shared" si="538"/>
        <v>Identificacion</v>
      </c>
      <c r="DL572" s="488" t="str">
        <f t="shared" si="538"/>
        <v>Desaparicion</v>
      </c>
    </row>
    <row r="573" spans="1:117" s="72" customFormat="1">
      <c r="A573" s="131"/>
      <c r="B573" s="15"/>
      <c r="C573" s="82" t="s">
        <v>69</v>
      </c>
      <c r="D573" s="792" t="s">
        <v>408</v>
      </c>
      <c r="E573" s="793"/>
      <c r="F573" s="793"/>
      <c r="G573" s="793"/>
      <c r="H573" s="793"/>
      <c r="I573" s="793"/>
      <c r="J573" s="793"/>
      <c r="K573" s="793"/>
      <c r="L573" s="794"/>
      <c r="M573" s="925"/>
      <c r="N573" s="926"/>
      <c r="O573" s="927"/>
      <c r="P573" s="750"/>
      <c r="Q573" s="842"/>
      <c r="R573" s="751"/>
      <c r="S573" s="750"/>
      <c r="T573" s="842"/>
      <c r="U573" s="751"/>
      <c r="V573" s="750"/>
      <c r="W573" s="842"/>
      <c r="X573" s="751"/>
      <c r="Y573" s="750"/>
      <c r="Z573" s="842"/>
      <c r="AA573" s="751"/>
      <c r="AB573" s="750"/>
      <c r="AC573" s="842"/>
      <c r="AD573" s="751"/>
      <c r="AE573" s="12"/>
      <c r="AF573" s="122"/>
      <c r="AH573" s="896">
        <f t="shared" si="523"/>
        <v>0</v>
      </c>
      <c r="AI573" s="627"/>
      <c r="AJ573" s="627">
        <f t="shared" si="524"/>
        <v>0</v>
      </c>
      <c r="AK573" s="627"/>
      <c r="AL573" s="627">
        <f t="shared" si="525"/>
        <v>0</v>
      </c>
      <c r="AM573" s="627"/>
      <c r="AN573" s="627">
        <f t="shared" si="526"/>
        <v>0</v>
      </c>
      <c r="AO573" s="627">
        <f t="shared" si="527"/>
        <v>0</v>
      </c>
      <c r="AP573" s="738" t="str">
        <f>IF(AN573=0,"",IF(SUM($AN$570:AN573)=1,AR573,IF($AN$577&gt;SUM($AN$570:AN573),_xlfn.CONCAT(", ",AR573),IF($AN$577=SUM($AN$570:AN573),_xlfn.CONCAT(" y ",AR573,".")))))</f>
        <v/>
      </c>
      <c r="AQ573" s="739" t="str">
        <f>IF(AO573=0,"", IF(SUM($AN$519:AO573)=1,#REF!, IF($AQ$526&gt;SUM($AN$519:AO573),_xlfn.CONCAT(", ",#REF!), IF($AQ$526=SUM($AN$519:AO573),_xlfn.CONCAT(" y ",#REF!,".")))))</f>
        <v/>
      </c>
      <c r="AR573" s="639">
        <f t="shared" si="528"/>
        <v>4</v>
      </c>
      <c r="AS573" s="641"/>
      <c r="AX573" s="655">
        <f t="shared" si="529"/>
        <v>0</v>
      </c>
      <c r="AY573" s="655"/>
      <c r="BH573" s="639">
        <f t="shared" si="530"/>
        <v>0</v>
      </c>
      <c r="BI573" s="641"/>
      <c r="BR573" s="639">
        <f t="shared" si="531"/>
        <v>0</v>
      </c>
      <c r="BS573" s="641"/>
      <c r="BU573" s="639">
        <f t="shared" si="532"/>
        <v>0</v>
      </c>
      <c r="BV573" s="641"/>
      <c r="BX573" s="655">
        <f t="shared" si="533"/>
        <v>0</v>
      </c>
      <c r="BY573" s="655"/>
      <c r="CG573" s="723">
        <f>SUM(CC572:CH572)</f>
        <v>0</v>
      </c>
      <c r="CH573" s="723"/>
      <c r="CJ573" s="639">
        <f t="shared" si="534"/>
        <v>0</v>
      </c>
      <c r="CK573" s="641"/>
      <c r="CL573" s="639">
        <f t="shared" si="535"/>
        <v>0</v>
      </c>
      <c r="CM573" s="641"/>
      <c r="CN573" s="639">
        <f t="shared" si="536"/>
        <v>0</v>
      </c>
      <c r="CO573" s="641"/>
      <c r="CT573" s="639">
        <f t="shared" si="537"/>
        <v>0</v>
      </c>
      <c r="CU573" s="641"/>
      <c r="CW573" s="639">
        <v>6</v>
      </c>
      <c r="CX573" s="641"/>
      <c r="CY573" s="639">
        <f>IF(BR577=0,0,1)</f>
        <v>0</v>
      </c>
      <c r="CZ573" s="641"/>
      <c r="DA573" s="639" t="str">
        <f>IF(CY573=0,"",IF(SUM($CY$570:CY573)=1,_xlfn.CONCAT(CW573,),IF($CY$578&gt;SUM($CY$570:CY573),_xlfn.CONCAT(", ",CW573),IF($CY$578=SUM($CY$570:CY573),_xlfn.CONCAT(" y ",CW573,".")))))</f>
        <v/>
      </c>
      <c r="DB573" s="641"/>
      <c r="DD573" s="626" t="s">
        <v>7223</v>
      </c>
      <c r="DE573" s="626"/>
      <c r="DF573" s="461">
        <f>IF(ISNUMBER(SEARCH(DF572,$DF$569,1))=FALSE,0,1)</f>
        <v>0</v>
      </c>
      <c r="DG573" s="461">
        <f t="shared" ref="DG573:DL573" si="539">IF(ISNUMBER(SEARCH(DG572,$DF$569,1))=FALSE,0,1)</f>
        <v>0</v>
      </c>
      <c r="DH573" s="461">
        <f t="shared" si="539"/>
        <v>0</v>
      </c>
      <c r="DI573" s="461">
        <f t="shared" si="539"/>
        <v>0</v>
      </c>
      <c r="DJ573" s="461">
        <f t="shared" si="539"/>
        <v>0</v>
      </c>
      <c r="DK573" s="461">
        <f t="shared" si="539"/>
        <v>0</v>
      </c>
      <c r="DL573" s="461">
        <f t="shared" si="539"/>
        <v>0</v>
      </c>
      <c r="DM573" s="465">
        <f>SUM(DF573:DL573)</f>
        <v>0</v>
      </c>
    </row>
    <row r="574" spans="1:117" s="72" customFormat="1">
      <c r="A574" s="131"/>
      <c r="B574" s="15"/>
      <c r="C574" s="82" t="s">
        <v>70</v>
      </c>
      <c r="D574" s="792" t="s">
        <v>1102</v>
      </c>
      <c r="E574" s="793"/>
      <c r="F574" s="793"/>
      <c r="G574" s="793"/>
      <c r="H574" s="793"/>
      <c r="I574" s="793"/>
      <c r="J574" s="793"/>
      <c r="K574" s="793"/>
      <c r="L574" s="794"/>
      <c r="M574" s="925"/>
      <c r="N574" s="926"/>
      <c r="O574" s="927"/>
      <c r="P574" s="750"/>
      <c r="Q574" s="842"/>
      <c r="R574" s="751"/>
      <c r="S574" s="750"/>
      <c r="T574" s="842"/>
      <c r="U574" s="751"/>
      <c r="V574" s="750"/>
      <c r="W574" s="842"/>
      <c r="X574" s="751"/>
      <c r="Y574" s="750"/>
      <c r="Z574" s="842"/>
      <c r="AA574" s="751"/>
      <c r="AB574" s="750"/>
      <c r="AC574" s="842"/>
      <c r="AD574" s="751"/>
      <c r="AE574" s="12"/>
      <c r="AF574" s="122"/>
      <c r="AH574" s="896">
        <f t="shared" si="523"/>
        <v>0</v>
      </c>
      <c r="AI574" s="627"/>
      <c r="AJ574" s="627">
        <f t="shared" si="524"/>
        <v>0</v>
      </c>
      <c r="AK574" s="627"/>
      <c r="AL574" s="627">
        <f t="shared" si="525"/>
        <v>0</v>
      </c>
      <c r="AM574" s="627"/>
      <c r="AN574" s="627">
        <f t="shared" si="526"/>
        <v>0</v>
      </c>
      <c r="AO574" s="627">
        <f t="shared" si="527"/>
        <v>0</v>
      </c>
      <c r="AP574" s="738" t="str">
        <f>IF(AN574=0,"",IF(SUM($AN$570:AN574)=1,AR574,IF($AN$577&gt;SUM($AN$570:AN574),_xlfn.CONCAT(", ",AR574),IF($AN$577=SUM($AN$570:AN574),_xlfn.CONCAT(" y ",AR574,".")))))</f>
        <v/>
      </c>
      <c r="AQ574" s="739" t="str">
        <f>IF(AO574=0,"", IF(SUM($AN$519:AO574)=1,#REF!, IF($AQ$526&gt;SUM($AN$519:AO574),_xlfn.CONCAT(", ",#REF!), IF($AQ$526=SUM($AN$519:AO574),_xlfn.CONCAT(" y ",#REF!,".")))))</f>
        <v/>
      </c>
      <c r="AR574" s="639">
        <f t="shared" si="528"/>
        <v>5</v>
      </c>
      <c r="AS574" s="641"/>
      <c r="AX574" s="655">
        <f t="shared" si="529"/>
        <v>0</v>
      </c>
      <c r="AY574" s="655"/>
      <c r="BH574" s="639">
        <f t="shared" si="530"/>
        <v>0</v>
      </c>
      <c r="BI574" s="641"/>
      <c r="BR574" s="639">
        <f t="shared" si="531"/>
        <v>0</v>
      </c>
      <c r="BS574" s="641"/>
      <c r="BU574" s="639">
        <f t="shared" si="532"/>
        <v>0</v>
      </c>
      <c r="BV574" s="641"/>
      <c r="BX574" s="655">
        <f t="shared" si="533"/>
        <v>0</v>
      </c>
      <c r="BY574" s="655"/>
      <c r="CJ574" s="639">
        <f t="shared" si="534"/>
        <v>0</v>
      </c>
      <c r="CK574" s="641"/>
      <c r="CL574" s="639">
        <f t="shared" si="535"/>
        <v>0</v>
      </c>
      <c r="CM574" s="641"/>
      <c r="CN574" s="639">
        <f t="shared" si="536"/>
        <v>0</v>
      </c>
      <c r="CO574" s="641"/>
      <c r="CT574" s="639">
        <f t="shared" si="537"/>
        <v>0</v>
      </c>
      <c r="CU574" s="641"/>
      <c r="CW574" s="639">
        <v>7</v>
      </c>
      <c r="CX574" s="641"/>
      <c r="CY574" s="639">
        <f>IF(BU577=0,0,1)</f>
        <v>0</v>
      </c>
      <c r="CZ574" s="641"/>
      <c r="DA574" s="639" t="str">
        <f>IF(CY574=0,"",IF(SUM($CY$570:CY574)=1,_xlfn.CONCAT(CW574,),IF($CY$578&gt;SUM($CY$570:CY574),_xlfn.CONCAT(", ",CW574),IF($CY$578=SUM($CY$570:CY574),_xlfn.CONCAT(" y ",CW574,".")))))</f>
        <v/>
      </c>
      <c r="DB574" s="641"/>
      <c r="DD574" s="626" t="s">
        <v>7901</v>
      </c>
      <c r="DE574" s="626"/>
      <c r="DF574" s="461" t="str">
        <f>IF(DF573=0,"",IF(SUM($DM$573:DM573)=1,DF570,IF($DM$573&gt;SUM($DM$573:DM573),_xlfn.CONCAT(", ",DF570),IF($DM$573=SUM($DM$573:DM573),_xlfn.CONCAT(" y ",DF570)))))</f>
        <v/>
      </c>
      <c r="DG574" s="461" t="str">
        <f>IF(DG573=0,"",IF(SUM($DM$573:DN573)=1,DG570,IF($DM$573&gt;SUM($DM$573:DN573),_xlfn.CONCAT(", ",DG570),IF($DM$573=SUM($DM$573:DN573),_xlfn.CONCAT(" y ",DG570)))))</f>
        <v/>
      </c>
      <c r="DH574" s="461" t="str">
        <f>IF(DH573=0,"",IF(SUM($DM$573:DO573)=1,DH570,IF($DM$573&gt;SUM($DM$573:DO573),_xlfn.CONCAT(", ",DH570),IF($DM$573=SUM($DM$573:DO573),_xlfn.CONCAT(" y ",DH570)))))</f>
        <v/>
      </c>
      <c r="DI574" s="461" t="str">
        <f>IF(DI573=0,"",IF(SUM($DM$573:DP573)=1,DI570,IF($DM$573&gt;SUM($DM$573:DP573),_xlfn.CONCAT(", ",DI570),IF($DM$573=SUM($DM$573:DP573),_xlfn.CONCAT(" y ",DI570)))))</f>
        <v/>
      </c>
      <c r="DJ574" s="461" t="str">
        <f>IF(DJ573=0,"",IF(SUM($DM$573:DQ573)=1,DJ570,IF($DM$573&gt;SUM($DM$573:DQ573),_xlfn.CONCAT(", ",DJ570),IF($DM$573=SUM($DM$573:DQ573),_xlfn.CONCAT(" y ",DJ570)))))</f>
        <v/>
      </c>
      <c r="DK574" s="461" t="str">
        <f>IF(DK573=0,"",IF(SUM($DM$573:DR573)=1,DK570,IF($DM$573&gt;SUM($DM$573:DR573),_xlfn.CONCAT(", ",DK570),IF($DM$573=SUM($DM$573:DR573),_xlfn.CONCAT(" y ",DK570)))))</f>
        <v/>
      </c>
      <c r="DL574" s="461" t="str">
        <f>IF(DL573=0,"",IF(SUM($DM$573:DS573)=1,DL570,IF($DM$573&gt;SUM($DM$573:DS573),_xlfn.CONCAT(", ",DL570),IF($DM$573=SUM($DM$573:DS573),_xlfn.CONCAT(" y ",DL570)))))</f>
        <v/>
      </c>
      <c r="DM574" s="463" t="str">
        <f>_xlfn.CONCAT(DF574:DL574)</f>
        <v/>
      </c>
    </row>
    <row r="575" spans="1:117" s="72" customFormat="1">
      <c r="A575" s="131"/>
      <c r="B575" s="15"/>
      <c r="C575" s="82" t="s">
        <v>71</v>
      </c>
      <c r="D575" s="792" t="s">
        <v>1103</v>
      </c>
      <c r="E575" s="793"/>
      <c r="F575" s="793"/>
      <c r="G575" s="793"/>
      <c r="H575" s="793"/>
      <c r="I575" s="793"/>
      <c r="J575" s="793"/>
      <c r="K575" s="793"/>
      <c r="L575" s="794"/>
      <c r="M575" s="925"/>
      <c r="N575" s="926"/>
      <c r="O575" s="927"/>
      <c r="P575" s="750"/>
      <c r="Q575" s="842"/>
      <c r="R575" s="751"/>
      <c r="S575" s="750"/>
      <c r="T575" s="842"/>
      <c r="U575" s="751"/>
      <c r="V575" s="750"/>
      <c r="W575" s="842"/>
      <c r="X575" s="751"/>
      <c r="Y575" s="750"/>
      <c r="Z575" s="842"/>
      <c r="AA575" s="751"/>
      <c r="AB575" s="750"/>
      <c r="AC575" s="842"/>
      <c r="AD575" s="751"/>
      <c r="AE575" s="12"/>
      <c r="AF575" s="122"/>
      <c r="AH575" s="896">
        <f t="shared" si="523"/>
        <v>0</v>
      </c>
      <c r="AI575" s="627"/>
      <c r="AJ575" s="627">
        <f t="shared" si="524"/>
        <v>0</v>
      </c>
      <c r="AK575" s="627"/>
      <c r="AL575" s="627">
        <f t="shared" si="525"/>
        <v>0</v>
      </c>
      <c r="AM575" s="627"/>
      <c r="AN575" s="627">
        <f t="shared" si="526"/>
        <v>0</v>
      </c>
      <c r="AO575" s="627">
        <f t="shared" si="527"/>
        <v>0</v>
      </c>
      <c r="AP575" s="738" t="str">
        <f>IF(AN575=0,"",IF(SUM($AN$570:AN575)=1,AR575,IF($AN$577&gt;SUM($AN$570:AN575),_xlfn.CONCAT(", ",AR575),IF($AN$577=SUM($AN$570:AN575),_xlfn.CONCAT(" y ",AR575,".")))))</f>
        <v/>
      </c>
      <c r="AQ575" s="739" t="str">
        <f>IF(AO575=0,"", IF(SUM($AN$519:AO575)=1,#REF!, IF($AQ$526&gt;SUM($AN$519:AO575),_xlfn.CONCAT(", ",#REF!), IF($AQ$526=SUM($AN$519:AO575),_xlfn.CONCAT(" y ",#REF!,".")))))</f>
        <v/>
      </c>
      <c r="AR575" s="639">
        <f t="shared" si="528"/>
        <v>6</v>
      </c>
      <c r="AS575" s="641"/>
      <c r="AX575" s="655">
        <f t="shared" si="529"/>
        <v>0</v>
      </c>
      <c r="AY575" s="655"/>
      <c r="BH575" s="639">
        <f t="shared" si="530"/>
        <v>0</v>
      </c>
      <c r="BI575" s="641"/>
      <c r="BR575" s="639">
        <f t="shared" si="531"/>
        <v>0</v>
      </c>
      <c r="BS575" s="641"/>
      <c r="BU575" s="639">
        <f t="shared" si="532"/>
        <v>0</v>
      </c>
      <c r="BV575" s="641"/>
      <c r="BX575" s="655">
        <f t="shared" si="533"/>
        <v>0</v>
      </c>
      <c r="BY575" s="655"/>
      <c r="CJ575" s="639">
        <f t="shared" si="534"/>
        <v>0</v>
      </c>
      <c r="CK575" s="641"/>
      <c r="CL575" s="639">
        <f t="shared" si="535"/>
        <v>0</v>
      </c>
      <c r="CM575" s="641"/>
      <c r="CN575" s="639">
        <f t="shared" si="536"/>
        <v>0</v>
      </c>
      <c r="CO575" s="641"/>
      <c r="CT575" s="639">
        <f t="shared" si="537"/>
        <v>0</v>
      </c>
      <c r="CU575" s="641"/>
      <c r="CW575" s="639">
        <v>9</v>
      </c>
      <c r="CX575" s="641"/>
      <c r="CY575" s="639">
        <f>IF(CG573=0,0,1)</f>
        <v>0</v>
      </c>
      <c r="CZ575" s="641"/>
      <c r="DA575" s="639" t="str">
        <f>IF(CY575=0,"",IF(SUM($CY$570:CY575)=1,_xlfn.CONCAT(CW575,),IF($CY$578&gt;SUM($CY$570:CY575),_xlfn.CONCAT(", ",CW575),IF($CY$578=SUM($CY$570:CY575),_xlfn.CONCAT(" y ",CW575,".")))))</f>
        <v/>
      </c>
      <c r="DB575" s="641"/>
    </row>
    <row r="576" spans="1:117" s="72" customFormat="1">
      <c r="A576" s="131"/>
      <c r="B576" s="15"/>
      <c r="C576" s="129" t="s">
        <v>72</v>
      </c>
      <c r="D576" s="746" t="s">
        <v>409</v>
      </c>
      <c r="E576" s="746"/>
      <c r="F576" s="746"/>
      <c r="G576" s="746"/>
      <c r="H576" s="746"/>
      <c r="I576" s="746"/>
      <c r="J576" s="746"/>
      <c r="K576" s="746"/>
      <c r="L576" s="746"/>
      <c r="M576" s="925"/>
      <c r="N576" s="926"/>
      <c r="O576" s="927"/>
      <c r="P576" s="750"/>
      <c r="Q576" s="842"/>
      <c r="R576" s="751"/>
      <c r="S576" s="750"/>
      <c r="T576" s="842"/>
      <c r="U576" s="751"/>
      <c r="V576" s="750"/>
      <c r="W576" s="842"/>
      <c r="X576" s="751"/>
      <c r="Y576" s="750"/>
      <c r="Z576" s="842"/>
      <c r="AA576" s="751"/>
      <c r="AB576" s="750"/>
      <c r="AC576" s="842"/>
      <c r="AD576" s="751"/>
      <c r="AE576" s="12"/>
      <c r="AF576" s="122"/>
      <c r="AH576" s="896">
        <f t="shared" si="523"/>
        <v>0</v>
      </c>
      <c r="AI576" s="627"/>
      <c r="AJ576" s="627">
        <f t="shared" si="524"/>
        <v>0</v>
      </c>
      <c r="AK576" s="627"/>
      <c r="AL576" s="627">
        <f t="shared" si="525"/>
        <v>0</v>
      </c>
      <c r="AM576" s="627"/>
      <c r="AN576" s="627">
        <f t="shared" si="526"/>
        <v>0</v>
      </c>
      <c r="AO576" s="627">
        <f t="shared" si="527"/>
        <v>0</v>
      </c>
      <c r="AP576" s="738" t="str">
        <f>IF(AN576=0,"",IF(SUM($AN$570:AN576)=1,AR576,IF($AN$577&gt;SUM($AN$570:AN576),_xlfn.CONCAT(", ",AR576),IF($AN$577=SUM($AN$570:AN576),_xlfn.CONCAT(" y ",AR576,".")))))</f>
        <v/>
      </c>
      <c r="AQ576" s="739" t="str">
        <f>IF(AO576=0,"", IF(SUM($AN$519:AO576)=1,#REF!, IF($AQ$526&gt;SUM($AN$519:AO576),_xlfn.CONCAT(", ",#REF!), IF($AQ$526=SUM($AN$519:AO576),_xlfn.CONCAT(" y ",#REF!,".")))))</f>
        <v/>
      </c>
      <c r="AR576" s="639">
        <f t="shared" si="528"/>
        <v>7</v>
      </c>
      <c r="AS576" s="641"/>
      <c r="AX576" s="655">
        <f t="shared" si="529"/>
        <v>0</v>
      </c>
      <c r="AY576" s="655"/>
      <c r="BH576" s="639">
        <f t="shared" si="530"/>
        <v>0</v>
      </c>
      <c r="BI576" s="641"/>
      <c r="BR576" s="639">
        <f t="shared" si="531"/>
        <v>0</v>
      </c>
      <c r="BS576" s="641"/>
      <c r="BU576" s="639">
        <f t="shared" si="532"/>
        <v>0</v>
      </c>
      <c r="BV576" s="641"/>
      <c r="BX576" s="655">
        <f t="shared" si="533"/>
        <v>0</v>
      </c>
      <c r="BY576" s="655"/>
      <c r="CJ576" s="639">
        <f t="shared" si="534"/>
        <v>0</v>
      </c>
      <c r="CK576" s="641"/>
      <c r="CL576" s="639">
        <f t="shared" si="535"/>
        <v>0</v>
      </c>
      <c r="CM576" s="641"/>
      <c r="CN576" s="639">
        <f t="shared" si="536"/>
        <v>0</v>
      </c>
      <c r="CO576" s="641"/>
      <c r="CT576" s="639">
        <f t="shared" si="537"/>
        <v>0</v>
      </c>
      <c r="CU576" s="641"/>
      <c r="CW576" s="639">
        <v>10</v>
      </c>
      <c r="CX576" s="641"/>
      <c r="CY576" s="639">
        <f>IF(CN577=0,0,1)</f>
        <v>0</v>
      </c>
      <c r="CZ576" s="641"/>
      <c r="DA576" s="639" t="str">
        <f>IF(CY576=0,"",IF(SUM($CY$570:CY576)=1,_xlfn.CONCAT(CW576,),IF($CY$578&gt;SUM($CY$570:CY576),_xlfn.CONCAT(", ",CW576),IF($CY$578=SUM($CY$570:CY576),_xlfn.CONCAT(" y ",CW576,".")))))</f>
        <v/>
      </c>
      <c r="DB576" s="641"/>
    </row>
    <row r="577" spans="1:106" s="72" customFormat="1">
      <c r="A577" s="131"/>
      <c r="B577" s="15"/>
      <c r="C577" s="161"/>
      <c r="D577" s="36"/>
      <c r="E577" s="36"/>
      <c r="F577" s="36"/>
      <c r="G577" s="36"/>
      <c r="H577" s="36"/>
      <c r="I577" s="142"/>
      <c r="J577" s="148"/>
      <c r="K577" s="167"/>
      <c r="L577" s="167"/>
      <c r="M577" s="121"/>
      <c r="N577" s="121"/>
      <c r="O577" s="148" t="s">
        <v>126</v>
      </c>
      <c r="P577" s="843">
        <f>IF(AND(SUM(P570:R576)=0,COUNTIF(P570:R576,"NS")&gt;0),"NS",
IF(AND(SUM(P570:R576)=0,COUNTIF(P570:R576,0)&gt;0),0,
IF(AND(SUM(P570:R576)=0,COUNTIF(P570:R576,"NA")&gt;0),"NA",
SUM(P570:R576))))</f>
        <v>0</v>
      </c>
      <c r="Q577" s="843"/>
      <c r="R577" s="843"/>
      <c r="S577" s="843">
        <f>IF(AND(SUM(S570:U576)=0,COUNTIF(S570:U576,"NS")&gt;0),"NS",
IF(AND(SUM(S570:U576)=0,COUNTIF(S570:U576,0)&gt;0),0,
IF(AND(SUM(S570:U576)=0,COUNTIF(S570:U576,"NA")&gt;0),"NA",
SUM(S570:U576))))</f>
        <v>0</v>
      </c>
      <c r="T577" s="843"/>
      <c r="U577" s="843"/>
      <c r="V577" s="843">
        <f>IF(AND(SUM(V570:X576)=0,COUNTIF(V570:X576,"NS")&gt;0),"NS",
IF(AND(SUM(V570:X576)=0,COUNTIF(V570:X576,0)&gt;0),0,
IF(AND(SUM(V570:X576)=0,COUNTIF(V570:X576,"NA")&gt;0),"NA",
SUM(V570:X576))))</f>
        <v>0</v>
      </c>
      <c r="W577" s="843"/>
      <c r="X577" s="843"/>
      <c r="Y577" s="843">
        <f>IF(AND(SUM(Y570:AA576)=0,COUNTIF(Y570:AA576,"NS")&gt;0),"NS",
IF(AND(SUM(Y570:AA576)=0,COUNTIF(Y570:AA576,0)&gt;0),0,
IF(AND(SUM(Y570:AA576)=0,COUNTIF(Y570:AA576,"NA")&gt;0),"NA",
SUM(Y570:AA576))))</f>
        <v>0</v>
      </c>
      <c r="Z577" s="843"/>
      <c r="AA577" s="843"/>
      <c r="AB577" s="843">
        <f>IF(AND(SUM(AB570:AD576)=0,COUNTIF(AB570:AD576,"NS")&gt;0),"NS",
IF(AND(SUM(AB570:AD576)=0,COUNTIF(AB570:AD576,0)&gt;0),0,
IF(AND(SUM(AB570:AD576)=0,COUNTIF(AB570:AD576,"NA")&gt;0),"NA",
SUM(AB570:AD576))))</f>
        <v>0</v>
      </c>
      <c r="AC577" s="843"/>
      <c r="AD577" s="843"/>
      <c r="AE577" s="12"/>
      <c r="AF577" s="122"/>
      <c r="AN577" s="918">
        <f>SUM(AN570:AO576)</f>
        <v>0</v>
      </c>
      <c r="AO577" s="918"/>
      <c r="AP577" s="915" t="str">
        <f>IF(AN577=0,"", _xlfn.CONCAT(AP570:AQ576))</f>
        <v/>
      </c>
      <c r="AQ577" s="916"/>
      <c r="BH577" s="899">
        <f>SUM(BH570:BI576)</f>
        <v>0</v>
      </c>
      <c r="BI577" s="900"/>
      <c r="BR577" s="899">
        <f>SUM(BR570:BS576)</f>
        <v>0</v>
      </c>
      <c r="BS577" s="900"/>
      <c r="BU577" s="899">
        <f>SUM(BU570:BV576)</f>
        <v>0</v>
      </c>
      <c r="BV577" s="900"/>
      <c r="CN577" s="899">
        <f>SUM(CJ570:CO576)</f>
        <v>0</v>
      </c>
      <c r="CO577" s="900"/>
      <c r="CT577" s="708">
        <f>SUM(CT570:CU576)</f>
        <v>0</v>
      </c>
      <c r="CU577" s="709"/>
      <c r="CW577" s="639">
        <v>11</v>
      </c>
      <c r="CX577" s="641"/>
      <c r="CY577" s="639">
        <f>IF(AL579=0,0,1)</f>
        <v>0</v>
      </c>
      <c r="CZ577" s="641"/>
      <c r="DA577" s="639" t="str">
        <f>IF(CY577=0,"",IF(SUM($CY$570:CY577)=1,_xlfn.CONCAT(CW577,),IF($CY$578&gt;SUM($CY$570:CY577),_xlfn.CONCAT(", ",CW577),IF($CY$578=SUM($CY$570:CY577),_xlfn.CONCAT(" y ",CW577,".")))))</f>
        <v/>
      </c>
      <c r="DB577" s="641"/>
    </row>
    <row r="578" spans="1:106" s="72" customFormat="1">
      <c r="A578" s="131"/>
      <c r="B578" s="15"/>
      <c r="C578" s="120"/>
      <c r="D578" s="51"/>
      <c r="E578" s="51"/>
      <c r="F578" s="51"/>
      <c r="G578" s="51"/>
      <c r="H578" s="51"/>
      <c r="I578" s="51"/>
      <c r="J578" s="51"/>
      <c r="K578" s="51"/>
      <c r="L578" s="51"/>
      <c r="M578" s="51"/>
      <c r="N578" s="51"/>
      <c r="O578" s="51"/>
      <c r="P578" s="53"/>
      <c r="Q578" s="53"/>
      <c r="R578" s="53"/>
      <c r="S578" s="53"/>
      <c r="T578" s="53"/>
      <c r="U578" s="53"/>
      <c r="V578" s="53"/>
      <c r="W578" s="53"/>
      <c r="X578" s="53"/>
      <c r="Y578" s="53"/>
      <c r="Z578" s="53"/>
      <c r="AA578" s="53"/>
      <c r="AB578" s="53"/>
      <c r="AC578" s="53"/>
      <c r="AD578" s="53"/>
      <c r="AE578" s="12"/>
      <c r="AF578" s="122"/>
      <c r="CY578" s="913">
        <f>SUM(CY570:CZ577)</f>
        <v>0</v>
      </c>
      <c r="CZ578" s="914"/>
      <c r="DA578" s="915" t="str">
        <f>IF(CY578=0,"", _xlfn.CONCAT(DA570:DB577))</f>
        <v/>
      </c>
      <c r="DB578" s="916"/>
    </row>
    <row r="579" spans="1:106" s="72" customFormat="1" ht="45" customHeight="1">
      <c r="A579" s="131"/>
      <c r="B579" s="15"/>
      <c r="C579" s="928" t="s">
        <v>410</v>
      </c>
      <c r="D579" s="928"/>
      <c r="E579" s="928"/>
      <c r="F579" s="830"/>
      <c r="G579" s="562"/>
      <c r="H579" s="562"/>
      <c r="I579" s="562"/>
      <c r="J579" s="562"/>
      <c r="K579" s="562"/>
      <c r="L579" s="562"/>
      <c r="M579" s="562"/>
      <c r="N579" s="562"/>
      <c r="O579" s="562"/>
      <c r="P579" s="562"/>
      <c r="Q579" s="562"/>
      <c r="R579" s="562"/>
      <c r="S579" s="562"/>
      <c r="T579" s="562"/>
      <c r="U579" s="562"/>
      <c r="V579" s="562"/>
      <c r="W579" s="562"/>
      <c r="X579" s="562"/>
      <c r="Y579" s="562"/>
      <c r="Z579" s="562"/>
      <c r="AA579" s="562"/>
      <c r="AB579" s="562"/>
      <c r="AC579" s="562"/>
      <c r="AD579" s="831"/>
      <c r="AE579" s="12"/>
      <c r="AF579" s="122"/>
      <c r="AH579" s="627" t="s">
        <v>7313</v>
      </c>
      <c r="AI579" s="627"/>
      <c r="AJ579" s="627">
        <f>IF(SUM(P576)=0,0,1)</f>
        <v>0</v>
      </c>
      <c r="AK579" s="627"/>
      <c r="AL579" s="684">
        <f>IF(OR(AND(AJ579=0,F579=""),AND(AJ579=1,F579&lt;&gt;"")),0,1)</f>
        <v>0</v>
      </c>
      <c r="AM579" s="684"/>
    </row>
    <row r="580" spans="1:106" s="72" customFormat="1" ht="15" customHeight="1">
      <c r="A580" s="131"/>
      <c r="B580" s="15"/>
      <c r="C580" s="234"/>
      <c r="D580" s="41"/>
      <c r="E580" s="41"/>
      <c r="F580" s="41"/>
      <c r="G580" s="41"/>
      <c r="H580" s="41"/>
      <c r="I580" s="41"/>
      <c r="J580" s="41"/>
      <c r="K580" s="41"/>
      <c r="L580" s="41"/>
      <c r="M580" s="41"/>
      <c r="N580" s="41"/>
      <c r="O580" s="41"/>
      <c r="P580" s="15"/>
      <c r="Q580" s="15"/>
      <c r="R580" s="15"/>
      <c r="S580" s="15"/>
      <c r="T580" s="15"/>
      <c r="U580" s="15"/>
      <c r="V580" s="15"/>
      <c r="W580" s="15"/>
      <c r="X580" s="15"/>
      <c r="Y580" s="15"/>
      <c r="Z580" s="15"/>
      <c r="AA580" s="15"/>
      <c r="AB580" s="15"/>
      <c r="AC580" s="15"/>
      <c r="AD580" s="15"/>
      <c r="AE580" s="12"/>
      <c r="AF580" s="122"/>
    </row>
    <row r="581" spans="1:106" s="72" customFormat="1" ht="24" customHeight="1">
      <c r="A581" s="131"/>
      <c r="B581" s="15"/>
      <c r="C581" s="851" t="s">
        <v>127</v>
      </c>
      <c r="D581" s="851"/>
      <c r="E581" s="851"/>
      <c r="F581" s="851"/>
      <c r="G581" s="851"/>
      <c r="H581" s="851"/>
      <c r="I581" s="851"/>
      <c r="J581" s="851"/>
      <c r="K581" s="851"/>
      <c r="L581" s="851"/>
      <c r="M581" s="851"/>
      <c r="N581" s="851"/>
      <c r="O581" s="851"/>
      <c r="P581" s="851"/>
      <c r="Q581" s="851"/>
      <c r="R581" s="851"/>
      <c r="S581" s="851"/>
      <c r="T581" s="851"/>
      <c r="U581" s="851"/>
      <c r="V581" s="851"/>
      <c r="W581" s="851"/>
      <c r="X581" s="851"/>
      <c r="Y581" s="851"/>
      <c r="Z581" s="851"/>
      <c r="AA581" s="851"/>
      <c r="AB581" s="851"/>
      <c r="AC581" s="851"/>
      <c r="AD581" s="851"/>
      <c r="AE581" s="12"/>
      <c r="AF581" s="122"/>
    </row>
    <row r="582" spans="1:106" s="72" customFormat="1" ht="60" customHeight="1">
      <c r="A582" s="131"/>
      <c r="B582" s="15"/>
      <c r="C582" s="929"/>
      <c r="D582" s="930"/>
      <c r="E582" s="930"/>
      <c r="F582" s="930"/>
      <c r="G582" s="930"/>
      <c r="H582" s="930"/>
      <c r="I582" s="930"/>
      <c r="J582" s="930"/>
      <c r="K582" s="930"/>
      <c r="L582" s="930"/>
      <c r="M582" s="930"/>
      <c r="N582" s="930"/>
      <c r="O582" s="930"/>
      <c r="P582" s="930"/>
      <c r="Q582" s="930"/>
      <c r="R582" s="930"/>
      <c r="S582" s="930"/>
      <c r="T582" s="930"/>
      <c r="U582" s="930"/>
      <c r="V582" s="930"/>
      <c r="W582" s="930"/>
      <c r="X582" s="930"/>
      <c r="Y582" s="930"/>
      <c r="Z582" s="930"/>
      <c r="AA582" s="930"/>
      <c r="AB582" s="930"/>
      <c r="AC582" s="930"/>
      <c r="AD582" s="931"/>
      <c r="AE582" s="12"/>
      <c r="AF582" s="122"/>
    </row>
    <row r="583" spans="1:106" s="72" customFormat="1" ht="15" customHeight="1">
      <c r="A583" s="131"/>
      <c r="B583" s="624" t="str">
        <f>IF(AN577=0,"", IF(AN577=1,_xlfn.CONCAT("Error: Verificar suma en el numeral ",AP577,"."),_xlfn.CONCAT("Error: Verificar sumas en los numerales ",AP577)))</f>
        <v/>
      </c>
      <c r="C583" s="624"/>
      <c r="D583" s="624"/>
      <c r="E583" s="624"/>
      <c r="F583" s="624"/>
      <c r="G583" s="624"/>
      <c r="H583" s="624"/>
      <c r="I583" s="624"/>
      <c r="J583" s="624"/>
      <c r="K583" s="624"/>
      <c r="L583" s="624"/>
      <c r="M583" s="624"/>
      <c r="N583" s="624"/>
      <c r="O583" s="624"/>
      <c r="P583" s="624"/>
      <c r="Q583" s="624"/>
      <c r="R583" s="624"/>
      <c r="S583" s="624"/>
      <c r="T583" s="624"/>
      <c r="U583" s="624"/>
      <c r="V583" s="624"/>
      <c r="W583" s="624"/>
      <c r="X583" s="624"/>
      <c r="Y583" s="624"/>
      <c r="Z583" s="624"/>
      <c r="AA583" s="624"/>
      <c r="AB583" s="624"/>
      <c r="AC583" s="624"/>
      <c r="AD583" s="624"/>
      <c r="AE583" s="12"/>
      <c r="AF583" s="122"/>
    </row>
    <row r="584" spans="1:106" s="72" customFormat="1" ht="15" customHeight="1">
      <c r="A584" s="131"/>
      <c r="B584" s="624" t="str">
        <f>IF(CY578=0,"", IF(CY578=1,_xlfn.CONCAT("Error: Verificar la información registrada tomando en cuenta la instrucción ",DA578,"."),_xlfn.CONCAT("Error: Verificar la información registrada tomando en cuenta las instrucciones ",DA578)))</f>
        <v/>
      </c>
      <c r="C584" s="624"/>
      <c r="D584" s="624"/>
      <c r="E584" s="624"/>
      <c r="F584" s="624"/>
      <c r="G584" s="624"/>
      <c r="H584" s="624"/>
      <c r="I584" s="624"/>
      <c r="J584" s="624"/>
      <c r="K584" s="624"/>
      <c r="L584" s="624"/>
      <c r="M584" s="624"/>
      <c r="N584" s="624"/>
      <c r="O584" s="624"/>
      <c r="P584" s="624"/>
      <c r="Q584" s="624"/>
      <c r="R584" s="624"/>
      <c r="S584" s="624"/>
      <c r="T584" s="624"/>
      <c r="U584" s="624"/>
      <c r="V584" s="624"/>
      <c r="W584" s="624"/>
      <c r="X584" s="624"/>
      <c r="Y584" s="624"/>
      <c r="Z584" s="624"/>
      <c r="AA584" s="624"/>
      <c r="AB584" s="624"/>
      <c r="AC584" s="624"/>
      <c r="AD584" s="624"/>
      <c r="AE584" s="12"/>
      <c r="AF584" s="122"/>
    </row>
    <row r="585" spans="1:106" s="72" customFormat="1" ht="15" customHeight="1">
      <c r="A585" s="131"/>
      <c r="B585" s="756" t="str">
        <f>IF(CQ570=0,"","Alerta: Debe justificar el uso de NS argumentando el estado de la información desconocida.")</f>
        <v/>
      </c>
      <c r="C585" s="756"/>
      <c r="D585" s="756"/>
      <c r="E585" s="756"/>
      <c r="F585" s="756"/>
      <c r="G585" s="756"/>
      <c r="H585" s="756"/>
      <c r="I585" s="756"/>
      <c r="J585" s="756"/>
      <c r="K585" s="756"/>
      <c r="L585" s="756"/>
      <c r="M585" s="756"/>
      <c r="N585" s="756"/>
      <c r="O585" s="756"/>
      <c r="P585" s="756"/>
      <c r="Q585" s="756"/>
      <c r="R585" s="756"/>
      <c r="S585" s="756"/>
      <c r="T585" s="756"/>
      <c r="U585" s="756"/>
      <c r="V585" s="756"/>
      <c r="W585" s="756"/>
      <c r="X585" s="756"/>
      <c r="Y585" s="756"/>
      <c r="Z585" s="756"/>
      <c r="AA585" s="756"/>
      <c r="AB585" s="756"/>
      <c r="AC585" s="756"/>
      <c r="AD585" s="756"/>
      <c r="AE585" s="12"/>
      <c r="AF585" s="122"/>
    </row>
    <row r="586" spans="1:106" ht="24" customHeight="1">
      <c r="B586" s="889" t="str">
        <f>IF(DM573=0,"", IF(DM573=1,_xlfn.CONCAT("Alerta: Es posible que el tema descrito en el cuadro de especificación (o alguno de ellos) corresponda al numeral ",DM574," de la tabla de respuesta."),_xlfn.CONCAT("Alerta: Es posible que los temas descritos en el cuadro de especificación (o algunos de ellos) correspondan a los numerales ",DM574, " de la tabla de respuesta.")))</f>
        <v/>
      </c>
      <c r="C586" s="889"/>
      <c r="D586" s="889"/>
      <c r="E586" s="889"/>
      <c r="F586" s="889"/>
      <c r="G586" s="889"/>
      <c r="H586" s="889"/>
      <c r="I586" s="889"/>
      <c r="J586" s="889"/>
      <c r="K586" s="889"/>
      <c r="L586" s="889"/>
      <c r="M586" s="889"/>
      <c r="N586" s="889"/>
      <c r="O586" s="889"/>
      <c r="P586" s="889"/>
      <c r="Q586" s="889"/>
      <c r="R586" s="889"/>
      <c r="S586" s="889"/>
      <c r="T586" s="889"/>
      <c r="U586" s="889"/>
      <c r="V586" s="889"/>
      <c r="W586" s="889"/>
      <c r="X586" s="889"/>
      <c r="Y586" s="889"/>
      <c r="Z586" s="889"/>
      <c r="AA586" s="889"/>
      <c r="AB586" s="889"/>
      <c r="AC586" s="889"/>
      <c r="AD586" s="889"/>
    </row>
    <row r="587" spans="1:106" ht="15" customHeight="1">
      <c r="B587" s="625" t="str">
        <f>IF(CT577=0,"","Error: Debe completar toda la información requerida.")</f>
        <v/>
      </c>
      <c r="C587" s="625"/>
      <c r="D587" s="625"/>
      <c r="E587" s="625"/>
      <c r="F587" s="625"/>
      <c r="G587" s="625"/>
      <c r="H587" s="625"/>
      <c r="I587" s="625"/>
      <c r="J587" s="625"/>
      <c r="K587" s="625"/>
      <c r="L587" s="625"/>
      <c r="M587" s="625"/>
      <c r="N587" s="625"/>
      <c r="O587" s="625"/>
      <c r="P587" s="625"/>
      <c r="Q587" s="625"/>
      <c r="R587" s="625"/>
      <c r="S587" s="625"/>
      <c r="T587" s="625"/>
      <c r="U587" s="625"/>
      <c r="V587" s="625"/>
      <c r="W587" s="625"/>
      <c r="X587" s="625"/>
      <c r="Y587" s="625"/>
      <c r="Z587" s="625"/>
      <c r="AA587" s="625"/>
      <c r="AB587" s="625"/>
      <c r="AC587" s="625"/>
      <c r="AD587" s="625"/>
    </row>
    <row r="588" spans="1:106" ht="15" customHeight="1" thickBot="1"/>
    <row r="589" spans="1:106" ht="15" customHeight="1" thickBot="1">
      <c r="A589" s="132"/>
      <c r="B589" s="932" t="s">
        <v>1954</v>
      </c>
      <c r="C589" s="933"/>
      <c r="D589" s="933"/>
      <c r="E589" s="933"/>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933"/>
      <c r="AD589" s="934"/>
      <c r="AE589" s="241"/>
    </row>
    <row r="590" spans="1:106" ht="15" customHeight="1"/>
    <row r="591" spans="1:106" ht="60" customHeight="1">
      <c r="A591" s="131" t="s">
        <v>2237</v>
      </c>
      <c r="B591" s="688" t="s">
        <v>7614</v>
      </c>
      <c r="C591" s="688"/>
      <c r="D591" s="688"/>
      <c r="E591" s="688"/>
      <c r="F591" s="688"/>
      <c r="G591" s="688"/>
      <c r="H591" s="688"/>
      <c r="I591" s="688"/>
      <c r="J591" s="688"/>
      <c r="K591" s="688"/>
      <c r="L591" s="688"/>
      <c r="M591" s="688"/>
      <c r="N591" s="688"/>
      <c r="O591" s="688"/>
      <c r="P591" s="688"/>
      <c r="Q591" s="688"/>
      <c r="R591" s="688"/>
      <c r="S591" s="688"/>
      <c r="T591" s="688"/>
      <c r="U591" s="688"/>
      <c r="V591" s="688"/>
      <c r="W591" s="688"/>
      <c r="X591" s="688"/>
      <c r="Y591" s="688"/>
      <c r="Z591" s="688"/>
      <c r="AA591" s="688"/>
      <c r="AB591" s="688"/>
      <c r="AC591" s="688"/>
      <c r="AD591" s="688"/>
      <c r="AH591" s="627" t="s">
        <v>7211</v>
      </c>
      <c r="AI591" s="627"/>
      <c r="AJ591" s="627" t="s">
        <v>7212</v>
      </c>
      <c r="AK591" s="627"/>
      <c r="AL591" s="627" t="s">
        <v>7213</v>
      </c>
      <c r="AM591" s="627"/>
    </row>
    <row r="592" spans="1:106" customFormat="1" ht="24" customHeight="1">
      <c r="A592" s="167"/>
      <c r="B592" s="517"/>
      <c r="C592" s="578" t="s">
        <v>7737</v>
      </c>
      <c r="D592" s="578"/>
      <c r="E592" s="578"/>
      <c r="F592" s="578"/>
      <c r="G592" s="578"/>
      <c r="H592" s="578"/>
      <c r="I592" s="578"/>
      <c r="J592" s="578"/>
      <c r="K592" s="578"/>
      <c r="L592" s="578"/>
      <c r="M592" s="578"/>
      <c r="N592" s="578"/>
      <c r="O592" s="578"/>
      <c r="P592" s="578"/>
      <c r="Q592" s="578"/>
      <c r="R592" s="578"/>
      <c r="S592" s="578"/>
      <c r="T592" s="578"/>
      <c r="U592" s="578"/>
      <c r="V592" s="578"/>
      <c r="W592" s="578"/>
      <c r="X592" s="578"/>
      <c r="Y592" s="578"/>
      <c r="Z592" s="578"/>
      <c r="AA592" s="578"/>
      <c r="AB592" s="578"/>
      <c r="AC592" s="578"/>
      <c r="AD592" s="578"/>
    </row>
    <row r="593" spans="1:219" ht="36" customHeight="1">
      <c r="A593" s="121"/>
      <c r="B593" s="144"/>
      <c r="C593" s="578" t="s">
        <v>1994</v>
      </c>
      <c r="D593" s="578"/>
      <c r="E593" s="578"/>
      <c r="F593" s="578"/>
      <c r="G593" s="578"/>
      <c r="H593" s="578"/>
      <c r="I593" s="578"/>
      <c r="J593" s="578"/>
      <c r="K593" s="578"/>
      <c r="L593" s="578"/>
      <c r="M593" s="578"/>
      <c r="N593" s="578"/>
      <c r="O593" s="578"/>
      <c r="P593" s="578"/>
      <c r="Q593" s="578"/>
      <c r="R593" s="578"/>
      <c r="S593" s="578"/>
      <c r="T593" s="578"/>
      <c r="U593" s="578"/>
      <c r="V593" s="578"/>
      <c r="W593" s="578"/>
      <c r="X593" s="578"/>
      <c r="Y593" s="578"/>
      <c r="Z593" s="578"/>
      <c r="AA593" s="578"/>
      <c r="AB593" s="578"/>
      <c r="AC593" s="578"/>
      <c r="AD593" s="578"/>
      <c r="AH593" s="907">
        <f>COUNTBLANK(J605:AD640)</f>
        <v>756</v>
      </c>
      <c r="AI593" s="907"/>
      <c r="AJ593" s="627">
        <v>756</v>
      </c>
      <c r="AK593" s="627"/>
      <c r="AL593" s="627"/>
      <c r="AM593" s="627"/>
    </row>
    <row r="594" spans="1:219" ht="15" customHeight="1">
      <c r="A594" s="121"/>
      <c r="B594" s="144"/>
      <c r="C594" s="578" t="s">
        <v>2196</v>
      </c>
      <c r="D594" s="578"/>
      <c r="E594" s="578"/>
      <c r="F594" s="578"/>
      <c r="G594" s="578"/>
      <c r="H594" s="578"/>
      <c r="I594" s="578"/>
      <c r="J594" s="578"/>
      <c r="K594" s="578"/>
      <c r="L594" s="578"/>
      <c r="M594" s="578"/>
      <c r="N594" s="578"/>
      <c r="O594" s="578"/>
      <c r="P594" s="578"/>
      <c r="Q594" s="578"/>
      <c r="R594" s="578"/>
      <c r="S594" s="578"/>
      <c r="T594" s="578"/>
      <c r="U594" s="578"/>
      <c r="V594" s="578"/>
      <c r="W594" s="578"/>
      <c r="X594" s="578"/>
      <c r="Y594" s="578"/>
      <c r="Z594" s="578"/>
      <c r="AA594" s="578"/>
      <c r="AB594" s="578"/>
      <c r="AC594" s="578"/>
      <c r="AD594" s="578"/>
    </row>
    <row r="595" spans="1:219" ht="24" customHeight="1">
      <c r="A595" s="121"/>
      <c r="B595" s="144"/>
      <c r="C595" s="671" t="s">
        <v>1993</v>
      </c>
      <c r="D595" s="671"/>
      <c r="E595" s="671"/>
      <c r="F595" s="671"/>
      <c r="G595" s="671"/>
      <c r="H595" s="671"/>
      <c r="I595" s="671"/>
      <c r="J595" s="671"/>
      <c r="K595" s="671"/>
      <c r="L595" s="671"/>
      <c r="M595" s="671"/>
      <c r="N595" s="671"/>
      <c r="O595" s="671"/>
      <c r="P595" s="671"/>
      <c r="Q595" s="671"/>
      <c r="R595" s="671"/>
      <c r="S595" s="671"/>
      <c r="T595" s="671"/>
      <c r="U595" s="671"/>
      <c r="V595" s="671"/>
      <c r="W595" s="671"/>
      <c r="X595" s="671"/>
      <c r="Y595" s="671"/>
      <c r="Z595" s="671"/>
      <c r="AA595" s="671"/>
      <c r="AB595" s="671"/>
      <c r="AC595" s="671"/>
      <c r="AD595" s="671"/>
    </row>
    <row r="596" spans="1:219" ht="15" customHeight="1">
      <c r="A596" s="121"/>
      <c r="B596" s="144"/>
      <c r="C596" s="578" t="s">
        <v>1977</v>
      </c>
      <c r="D596" s="578"/>
      <c r="E596" s="578"/>
      <c r="F596" s="578"/>
      <c r="G596" s="578"/>
      <c r="H596" s="578"/>
      <c r="I596" s="578"/>
      <c r="J596" s="578"/>
      <c r="K596" s="578"/>
      <c r="L596" s="578"/>
      <c r="M596" s="578"/>
      <c r="N596" s="578"/>
      <c r="O596" s="578"/>
      <c r="P596" s="578"/>
      <c r="Q596" s="578"/>
      <c r="R596" s="578"/>
      <c r="S596" s="578"/>
      <c r="T596" s="578"/>
      <c r="U596" s="578"/>
      <c r="V596" s="578"/>
      <c r="W596" s="578"/>
      <c r="X596" s="578"/>
      <c r="Y596" s="578"/>
      <c r="Z596" s="578"/>
      <c r="AA596" s="578"/>
      <c r="AB596" s="578"/>
      <c r="AC596" s="578"/>
      <c r="AD596" s="578"/>
    </row>
    <row r="597" spans="1:219" ht="15" customHeight="1">
      <c r="A597" s="121"/>
      <c r="B597" s="144"/>
      <c r="C597" s="578" t="s">
        <v>1978</v>
      </c>
      <c r="D597" s="578"/>
      <c r="E597" s="578"/>
      <c r="F597" s="578"/>
      <c r="G597" s="578"/>
      <c r="H597" s="578"/>
      <c r="I597" s="578"/>
      <c r="J597" s="578"/>
      <c r="K597" s="578"/>
      <c r="L597" s="578"/>
      <c r="M597" s="578"/>
      <c r="N597" s="578"/>
      <c r="O597" s="578"/>
      <c r="P597" s="578"/>
      <c r="Q597" s="578"/>
      <c r="R597" s="578"/>
      <c r="S597" s="578"/>
      <c r="T597" s="578"/>
      <c r="U597" s="578"/>
      <c r="V597" s="578"/>
      <c r="W597" s="578"/>
      <c r="X597" s="578"/>
      <c r="Y597" s="578"/>
      <c r="Z597" s="578"/>
      <c r="AA597" s="578"/>
      <c r="AB597" s="578"/>
      <c r="AC597" s="578"/>
      <c r="AD597" s="578"/>
    </row>
    <row r="598" spans="1:219" ht="36" customHeight="1">
      <c r="A598" s="121"/>
      <c r="B598" s="53"/>
      <c r="C598" s="671" t="s">
        <v>2293</v>
      </c>
      <c r="D598" s="671"/>
      <c r="E598" s="671"/>
      <c r="F598" s="671"/>
      <c r="G598" s="671"/>
      <c r="H598" s="671"/>
      <c r="I598" s="671"/>
      <c r="J598" s="671"/>
      <c r="K598" s="671"/>
      <c r="L598" s="671"/>
      <c r="M598" s="671"/>
      <c r="N598" s="671"/>
      <c r="O598" s="671"/>
      <c r="P598" s="671"/>
      <c r="Q598" s="671"/>
      <c r="R598" s="671"/>
      <c r="S598" s="671"/>
      <c r="T598" s="671"/>
      <c r="U598" s="671"/>
      <c r="V598" s="671"/>
      <c r="W598" s="671"/>
      <c r="X598" s="671"/>
      <c r="Y598" s="671"/>
      <c r="Z598" s="671"/>
      <c r="AA598" s="671"/>
      <c r="AB598" s="671"/>
      <c r="AC598" s="671"/>
      <c r="AD598" s="671"/>
    </row>
    <row r="599" spans="1:219" ht="36" customHeight="1">
      <c r="A599" s="121"/>
      <c r="B599" s="143"/>
      <c r="C599" s="578" t="s">
        <v>1990</v>
      </c>
      <c r="D599" s="578"/>
      <c r="E599" s="578"/>
      <c r="F599" s="578"/>
      <c r="G599" s="578"/>
      <c r="H599" s="578"/>
      <c r="I599" s="578"/>
      <c r="J599" s="578"/>
      <c r="K599" s="578"/>
      <c r="L599" s="578"/>
      <c r="M599" s="578"/>
      <c r="N599" s="578"/>
      <c r="O599" s="578"/>
      <c r="P599" s="578"/>
      <c r="Q599" s="578"/>
      <c r="R599" s="578"/>
      <c r="S599" s="578"/>
      <c r="T599" s="578"/>
      <c r="U599" s="578"/>
      <c r="V599" s="578"/>
      <c r="W599" s="578"/>
      <c r="X599" s="578"/>
      <c r="Y599" s="578"/>
      <c r="Z599" s="578"/>
      <c r="AA599" s="578"/>
      <c r="AB599" s="578"/>
      <c r="AC599" s="578"/>
      <c r="AD599" s="578"/>
    </row>
    <row r="600" spans="1:219" ht="36" customHeight="1">
      <c r="A600" s="121"/>
      <c r="B600" s="53"/>
      <c r="C600" s="578" t="s">
        <v>1991</v>
      </c>
      <c r="D600" s="578"/>
      <c r="E600" s="578"/>
      <c r="F600" s="578"/>
      <c r="G600" s="578"/>
      <c r="H600" s="578"/>
      <c r="I600" s="578"/>
      <c r="J600" s="578"/>
      <c r="K600" s="578"/>
      <c r="L600" s="578"/>
      <c r="M600" s="578"/>
      <c r="N600" s="578"/>
      <c r="O600" s="578"/>
      <c r="P600" s="578"/>
      <c r="Q600" s="578"/>
      <c r="R600" s="578"/>
      <c r="S600" s="578"/>
      <c r="T600" s="578"/>
      <c r="U600" s="578"/>
      <c r="V600" s="578"/>
      <c r="W600" s="578"/>
      <c r="X600" s="578"/>
      <c r="Y600" s="578"/>
      <c r="Z600" s="578"/>
      <c r="AA600" s="578"/>
      <c r="AB600" s="578"/>
      <c r="AC600" s="578"/>
      <c r="AD600" s="578"/>
    </row>
    <row r="601" spans="1:219" ht="24" customHeight="1">
      <c r="A601" s="121"/>
      <c r="B601" s="53"/>
      <c r="C601" s="578" t="s">
        <v>1992</v>
      </c>
      <c r="D601" s="578"/>
      <c r="E601" s="578"/>
      <c r="F601" s="578"/>
      <c r="G601" s="578"/>
      <c r="H601" s="578"/>
      <c r="I601" s="578"/>
      <c r="J601" s="578"/>
      <c r="K601" s="578"/>
      <c r="L601" s="578"/>
      <c r="M601" s="578"/>
      <c r="N601" s="578"/>
      <c r="O601" s="578"/>
      <c r="P601" s="578"/>
      <c r="Q601" s="578"/>
      <c r="R601" s="578"/>
      <c r="S601" s="578"/>
      <c r="T601" s="578"/>
      <c r="U601" s="578"/>
      <c r="V601" s="578"/>
      <c r="W601" s="578"/>
      <c r="X601" s="578"/>
      <c r="Y601" s="578"/>
      <c r="Z601" s="578"/>
      <c r="AA601" s="578"/>
      <c r="AB601" s="578"/>
      <c r="AC601" s="578"/>
      <c r="AD601" s="578"/>
    </row>
    <row r="602" spans="1:219">
      <c r="A602" s="131"/>
      <c r="B602" s="263"/>
      <c r="C602" s="263"/>
      <c r="D602" s="263"/>
      <c r="E602" s="263"/>
      <c r="F602" s="263"/>
      <c r="G602" s="263"/>
      <c r="H602" s="263"/>
      <c r="I602" s="263"/>
      <c r="J602" s="263"/>
      <c r="K602" s="263"/>
      <c r="L602" s="263"/>
      <c r="M602" s="263"/>
      <c r="N602" s="263"/>
      <c r="O602" s="263"/>
      <c r="P602" s="263"/>
      <c r="Q602" s="263"/>
      <c r="R602" s="263"/>
      <c r="S602" s="263"/>
      <c r="T602" s="263"/>
      <c r="U602" s="263"/>
      <c r="V602" s="263"/>
      <c r="W602" s="263"/>
      <c r="X602" s="263"/>
      <c r="Y602" s="263"/>
      <c r="Z602" s="263"/>
      <c r="AA602" s="263"/>
      <c r="AB602" s="263"/>
      <c r="AC602" s="263"/>
      <c r="AD602" s="263"/>
    </row>
    <row r="603" spans="1:219" ht="120" customHeight="1">
      <c r="A603" s="106"/>
      <c r="B603" s="44"/>
      <c r="C603" s="558" t="s">
        <v>1979</v>
      </c>
      <c r="D603" s="558"/>
      <c r="E603" s="558"/>
      <c r="F603" s="558"/>
      <c r="G603" s="558"/>
      <c r="H603" s="558"/>
      <c r="I603" s="558"/>
      <c r="J603" s="822" t="s">
        <v>2014</v>
      </c>
      <c r="K603" s="822"/>
      <c r="L603" s="558" t="s">
        <v>1987</v>
      </c>
      <c r="M603" s="558"/>
      <c r="N603" s="558"/>
      <c r="O603" s="558"/>
      <c r="P603" s="558"/>
      <c r="Q603" s="558"/>
      <c r="R603" s="558"/>
      <c r="S603" s="558"/>
      <c r="T603" s="558"/>
      <c r="U603" s="558"/>
      <c r="V603" s="558"/>
      <c r="W603" s="558"/>
      <c r="X603" s="558"/>
      <c r="Y603" s="558" t="s">
        <v>1988</v>
      </c>
      <c r="Z603" s="558"/>
      <c r="AA603" s="558"/>
      <c r="AB603" s="558" t="s">
        <v>1989</v>
      </c>
      <c r="AC603" s="558"/>
      <c r="AD603" s="558"/>
      <c r="AH603" s="627" t="s">
        <v>7296</v>
      </c>
      <c r="AI603" s="627"/>
      <c r="AJ603" s="627"/>
      <c r="AK603" s="627"/>
      <c r="AL603" s="627"/>
      <c r="AM603" s="627"/>
      <c r="AN603" s="627"/>
      <c r="AO603" s="627"/>
      <c r="AP603" s="282"/>
      <c r="AQ603" s="627" t="s">
        <v>7297</v>
      </c>
      <c r="AR603" s="627"/>
      <c r="AS603" s="627"/>
      <c r="AT603" s="627"/>
      <c r="AU603" s="627"/>
      <c r="AV603" s="627"/>
      <c r="AW603" s="627"/>
      <c r="AX603" s="639"/>
      <c r="AY603" s="283"/>
      <c r="AZ603" s="747" t="s">
        <v>7224</v>
      </c>
      <c r="BA603" s="747"/>
      <c r="BB603" s="747"/>
      <c r="BC603" s="747"/>
      <c r="BD603" s="747"/>
      <c r="BE603" s="748"/>
      <c r="BP603" s="645" t="s">
        <v>7232</v>
      </c>
      <c r="BQ603" s="646"/>
      <c r="BR603" s="646"/>
      <c r="BS603" s="646"/>
      <c r="BT603" s="646"/>
      <c r="BU603" s="646"/>
      <c r="BV603" s="646"/>
      <c r="BW603" s="647"/>
      <c r="BY603" s="645" t="s">
        <v>8154</v>
      </c>
      <c r="BZ603" s="646"/>
      <c r="CA603" s="646"/>
      <c r="CB603" s="646"/>
      <c r="CC603" s="646"/>
      <c r="CD603" s="646"/>
      <c r="CE603" s="646"/>
      <c r="CF603" s="647"/>
      <c r="CH603" s="72"/>
      <c r="CI603" s="72"/>
      <c r="CJ603" s="72"/>
      <c r="CK603" s="72"/>
      <c r="CL603" s="72"/>
      <c r="CM603" s="72"/>
      <c r="CN603" s="639" t="s">
        <v>7224</v>
      </c>
      <c r="CO603" s="640"/>
      <c r="CP603" s="640"/>
      <c r="CQ603" s="640"/>
      <c r="CR603" s="640"/>
      <c r="CS603" s="641"/>
    </row>
    <row r="604" spans="1:219" ht="60" customHeight="1">
      <c r="A604" s="294"/>
      <c r="B604" s="295"/>
      <c r="C604" s="558"/>
      <c r="D604" s="558"/>
      <c r="E604" s="558"/>
      <c r="F604" s="558"/>
      <c r="G604" s="558"/>
      <c r="H604" s="558"/>
      <c r="I604" s="558"/>
      <c r="J604" s="822"/>
      <c r="K604" s="822"/>
      <c r="L604" s="82" t="s">
        <v>66</v>
      </c>
      <c r="M604" s="82" t="s">
        <v>67</v>
      </c>
      <c r="N604" s="82" t="s">
        <v>68</v>
      </c>
      <c r="O604" s="82" t="s">
        <v>69</v>
      </c>
      <c r="P604" s="82" t="s">
        <v>70</v>
      </c>
      <c r="Q604" s="82" t="s">
        <v>71</v>
      </c>
      <c r="R604" s="82" t="s">
        <v>72</v>
      </c>
      <c r="S604" s="82" t="s">
        <v>73</v>
      </c>
      <c r="T604" s="82" t="s">
        <v>74</v>
      </c>
      <c r="U604" s="82" t="s">
        <v>75</v>
      </c>
      <c r="V604" s="82" t="s">
        <v>76</v>
      </c>
      <c r="W604" s="82" t="s">
        <v>77</v>
      </c>
      <c r="X604" s="82" t="s">
        <v>321</v>
      </c>
      <c r="Y604" s="97" t="s">
        <v>113</v>
      </c>
      <c r="Z604" s="111" t="s">
        <v>342</v>
      </c>
      <c r="AA604" s="111" t="s">
        <v>343</v>
      </c>
      <c r="AB604" s="97" t="s">
        <v>113</v>
      </c>
      <c r="AC604" s="111" t="s">
        <v>342</v>
      </c>
      <c r="AD604" s="111" t="s">
        <v>343</v>
      </c>
      <c r="AH604" s="639" t="s">
        <v>7220</v>
      </c>
      <c r="AI604" s="641"/>
      <c r="AJ604" s="639" t="s">
        <v>7221</v>
      </c>
      <c r="AK604" s="641"/>
      <c r="AL604" s="627" t="s">
        <v>7222</v>
      </c>
      <c r="AM604" s="627"/>
      <c r="AN604" s="627" t="s">
        <v>7223</v>
      </c>
      <c r="AO604" s="627"/>
      <c r="AP604" s="284"/>
      <c r="AQ604" s="627" t="s">
        <v>7220</v>
      </c>
      <c r="AR604" s="627"/>
      <c r="AS604" s="627" t="s">
        <v>7221</v>
      </c>
      <c r="AT604" s="627"/>
      <c r="AU604" s="627" t="s">
        <v>7222</v>
      </c>
      <c r="AV604" s="627"/>
      <c r="AW604" s="627" t="s">
        <v>7223</v>
      </c>
      <c r="AX604" s="639"/>
      <c r="AY604" s="285"/>
      <c r="AZ604" s="747" t="s">
        <v>7225</v>
      </c>
      <c r="BA604" s="748"/>
      <c r="BB604" s="639" t="s">
        <v>7226</v>
      </c>
      <c r="BC604" s="641"/>
      <c r="BD604" s="639" t="s">
        <v>7227</v>
      </c>
      <c r="BE604" s="641"/>
      <c r="BG604" s="665" t="s">
        <v>7241</v>
      </c>
      <c r="BH604" s="665"/>
      <c r="BJ604" s="651" t="s">
        <v>7242</v>
      </c>
      <c r="BK604" s="653"/>
      <c r="BM604" s="665" t="s">
        <v>7251</v>
      </c>
      <c r="BN604" s="665"/>
      <c r="BP604" s="965" t="s">
        <v>7314</v>
      </c>
      <c r="BQ604" s="966"/>
      <c r="BR604" s="967">
        <f>$M$114</f>
        <v>0</v>
      </c>
      <c r="BS604" s="967"/>
      <c r="BT604" s="967">
        <f>$S$114</f>
        <v>0</v>
      </c>
      <c r="BU604" s="967"/>
      <c r="BV604" s="967">
        <f>$Y$114</f>
        <v>0</v>
      </c>
      <c r="BW604" s="967"/>
      <c r="BY604" s="665" t="s">
        <v>7227</v>
      </c>
      <c r="BZ604" s="665"/>
      <c r="CA604" s="665" t="s">
        <v>7220</v>
      </c>
      <c r="CB604" s="665"/>
      <c r="CC604" s="665" t="s">
        <v>7299</v>
      </c>
      <c r="CD604" s="665"/>
      <c r="CE604" s="665" t="s">
        <v>7300</v>
      </c>
      <c r="CF604" s="665"/>
      <c r="CH604" s="666" t="s">
        <v>7285</v>
      </c>
      <c r="CI604" s="666"/>
      <c r="CK604" s="917" t="s">
        <v>7233</v>
      </c>
      <c r="CL604" s="917"/>
      <c r="CM604" s="72"/>
      <c r="CN604" s="639" t="s">
        <v>7259</v>
      </c>
      <c r="CO604" s="641"/>
      <c r="CP604" s="639" t="s">
        <v>7260</v>
      </c>
      <c r="CQ604" s="641"/>
      <c r="CR604" s="639" t="s">
        <v>7226</v>
      </c>
      <c r="CS604" s="641"/>
      <c r="CU604" s="639" t="s">
        <v>8087</v>
      </c>
      <c r="CV604" s="640"/>
      <c r="CW604" s="640"/>
      <c r="CX604" s="640"/>
      <c r="CY604" s="640"/>
      <c r="CZ604" s="640"/>
      <c r="DA604" s="640"/>
      <c r="DB604" s="640"/>
      <c r="DC604" s="640"/>
      <c r="DD604" s="640"/>
      <c r="DE604" s="640"/>
      <c r="DF604" s="640"/>
      <c r="DG604" s="640"/>
      <c r="DH604" s="640"/>
      <c r="DI604" s="640"/>
      <c r="DJ604" s="640"/>
      <c r="DK604" s="640"/>
      <c r="DL604" s="640"/>
      <c r="DM604" s="640"/>
      <c r="DN604" s="640"/>
      <c r="DO604" s="640"/>
      <c r="DP604" s="640"/>
      <c r="DQ604" s="640"/>
      <c r="DR604" s="640"/>
      <c r="DS604" s="640"/>
      <c r="DT604" s="640"/>
      <c r="DU604" s="640"/>
      <c r="DV604" s="640"/>
      <c r="DW604" s="640"/>
      <c r="DX604" s="640"/>
      <c r="DY604" s="640"/>
      <c r="DZ604" s="640"/>
      <c r="EA604" s="640"/>
      <c r="EB604" s="640"/>
      <c r="EC604" s="640"/>
      <c r="ED604" s="640"/>
      <c r="EE604" s="640"/>
      <c r="EF604" s="640"/>
      <c r="EG604" s="640"/>
      <c r="EH604" s="640"/>
      <c r="EI604" s="640"/>
      <c r="EJ604" s="640"/>
      <c r="EK604" s="640"/>
      <c r="EL604" s="640"/>
      <c r="EM604" s="641"/>
      <c r="EP604" s="627" t="s">
        <v>8089</v>
      </c>
      <c r="EQ604" s="627"/>
      <c r="ER604" s="627"/>
      <c r="ES604" s="627"/>
      <c r="ET604" s="627"/>
      <c r="EU604" s="627"/>
      <c r="EV604" s="627"/>
      <c r="EW604" s="627"/>
      <c r="EX604" s="627"/>
      <c r="EY604" s="627"/>
      <c r="EZ604" s="627"/>
      <c r="FA604" s="627"/>
      <c r="FB604" s="627"/>
    </row>
    <row r="605" spans="1:219">
      <c r="A605" s="106"/>
      <c r="B605" s="44"/>
      <c r="C605" s="280" t="s">
        <v>66</v>
      </c>
      <c r="D605" s="792" t="s">
        <v>1923</v>
      </c>
      <c r="E605" s="793"/>
      <c r="F605" s="793"/>
      <c r="G605" s="793"/>
      <c r="H605" s="793"/>
      <c r="I605" s="794"/>
      <c r="J605" s="573"/>
      <c r="K605" s="573"/>
      <c r="L605" s="434"/>
      <c r="M605" s="434"/>
      <c r="N605" s="434"/>
      <c r="O605" s="434"/>
      <c r="P605" s="434"/>
      <c r="Q605" s="434"/>
      <c r="R605" s="434"/>
      <c r="S605" s="434"/>
      <c r="T605" s="434"/>
      <c r="U605" s="434"/>
      <c r="V605" s="434"/>
      <c r="W605" s="434"/>
      <c r="X605" s="434"/>
      <c r="Y605" s="432"/>
      <c r="Z605" s="432"/>
      <c r="AA605" s="432"/>
      <c r="AB605" s="432"/>
      <c r="AC605" s="432"/>
      <c r="AD605" s="432"/>
      <c r="AE605" s="296"/>
      <c r="AH605" s="742">
        <f>Y605</f>
        <v>0</v>
      </c>
      <c r="AI605" s="641"/>
      <c r="AJ605" s="639">
        <f>COUNTIF(Z605:AA605,"NS")</f>
        <v>0</v>
      </c>
      <c r="AK605" s="641"/>
      <c r="AL605" s="627">
        <f>IF(COUNTIF(Z605:AA605,"NA")=COUNTA($Z$604:$AA$604),"NA",SUM(Z605:AA605))</f>
        <v>0</v>
      </c>
      <c r="AM605" s="627"/>
      <c r="AN605" s="627">
        <f>IF($AH$593=$AJ$593,0,IF(OR(AND(AH605=0, AJ605&gt;0),AND(AH605="NS",AL605&gt;0),AND(AH605="NS",AJ605=0,AL605=0),AND(AH605="NA",AJ605&gt;0,AL605=0)),1,IF(OR(AND(AH605&gt;0,AJ605=2),AND(AH605="NS",AJ605=2),AND(AH605="NS",AL605=0, AJ605&gt;0),AH605=AL605),0,1)))</f>
        <v>0</v>
      </c>
      <c r="AO605" s="627">
        <f>IF($AJ$34=$AH$34, 0,
IF(OR(AND(AL605=0, AM605&gt;0),AND(AL605="NS", AN605&gt;0), AND(AL605="NS", AM605=0, AN605=0),AND(AL605="NA",AM605&gt;0,AN605=0)), 1,
IF(OR(AND(AL605&gt;0, AM605=2), AND(AL605="NS", AM605=2), AND(AL605="NS", AN605=0, AM605&gt;0), AL605=AN605), 0, 1)))</f>
        <v>0</v>
      </c>
      <c r="AP605" s="284"/>
      <c r="AQ605" s="896">
        <f>AB605</f>
        <v>0</v>
      </c>
      <c r="AR605" s="627"/>
      <c r="AS605" s="627">
        <f>COUNTIF(AC605:AD605,"NS")</f>
        <v>0</v>
      </c>
      <c r="AT605" s="627"/>
      <c r="AU605" s="627">
        <f>IF(COUNTIF(AC605:AD605,"NA")=COUNTA($AC$604:$AD$604),"NA",SUM(AC605:AD605))</f>
        <v>0</v>
      </c>
      <c r="AV605" s="627"/>
      <c r="AW605" s="627">
        <f>IF($AH$593=$AJ$593,0,IF(OR(AND(AQ605=0, AS605&gt;0),AND(AQ605="NS",AU605&gt;0),AND(AQ605="NS",AS605=0,AU605=0),AND(AQ605="NA",AS605&gt;0,AU605=0)),1,IF(OR(AND(AQ605&gt;0,AS605=2),AND(AQ605="NS",AS605=2),AND(AQ605="NS",AU605=0, AS605&gt;0),AQ605=AU605),0,1)))</f>
        <v>0</v>
      </c>
      <c r="AX605" s="627">
        <f>IF($AJ$34=$AH$34, 0,
IF(OR(AND(AU605=0, AV605&gt;0),AND(AU605="NS", AW605&gt;0), AND(AU605="NS", AV605=0, AW605=0),AND(AU605="NA",AV605&gt;0,AW605=0)), 1,
IF(OR(AND(AU605&gt;0, AV605=2), AND(AU605="NS", AV605=2), AND(AU605="NS", AW605=0, AV605&gt;0), AU605=AW605), 0, 1)))</f>
        <v>0</v>
      </c>
      <c r="AY605" s="285"/>
      <c r="AZ605" s="964">
        <f>IF(SUM(AN605,AW605)=0,0,1)</f>
        <v>0</v>
      </c>
      <c r="BA605" s="964"/>
      <c r="BB605" s="627" t="str">
        <f>IF(AZ605=0,"",IF(SUM($AZ$605:AZ605)=1,BD605,IF($AZ$641&gt;SUM($AZ$605:AZ605),_xlfn.CONCAT(", ",BD605),IF($AZ$641=SUM($AZ$605:AZ605),_xlfn.CONCAT(" y ",BD605,".")))))</f>
        <v/>
      </c>
      <c r="BC605" s="627" t="str">
        <f>IF(BA605=0,"", IF(SUM($AN$519:BA605)=1,#REF!, IF($AQ$526&gt;SUM($AN$519:BA605),_xlfn.CONCAT(", ",#REF!), IF($AQ$526=SUM($AN$519:BA605),_xlfn.CONCAT(" y ",#REF!,".")))))</f>
        <v/>
      </c>
      <c r="BD605" s="639">
        <f>_xlfn.NUMBERVALUE(C605)</f>
        <v>1</v>
      </c>
      <c r="BE605" s="641"/>
      <c r="BG605" s="655">
        <f>IF($AH$593=$AJ$593,0,IF(OR(J605="",J605=1),0,1))</f>
        <v>0</v>
      </c>
      <c r="BH605" s="655"/>
      <c r="BJ605" s="645">
        <f>IF($AH$593=$AJ$593,0,IF(OR(AND(BG605=0,COUNTA(L605:X605)&gt;0,SUM(Y605&gt;0)),AND(BG605=1,COUNTA(L605:AD605)=0)),0,1))</f>
        <v>0</v>
      </c>
      <c r="BK605" s="647"/>
      <c r="BM605" s="655">
        <f t="shared" ref="BM605:BM640" si="540">IF($AH$593=$AJ$593,0,IF(X605="",0,1))</f>
        <v>0</v>
      </c>
      <c r="BN605" s="655"/>
      <c r="BP605" s="639">
        <f t="shared" ref="BP605:BP640" si="541">_xlfn.NUMBERVALUE(C605)</f>
        <v>1</v>
      </c>
      <c r="BQ605" s="641"/>
      <c r="BR605" s="639">
        <f t="shared" ref="BR605:BR640" si="542">IF($AH$593=$AJ$593,0,IF(OR(SUM(Y605)&lt;=SUM($BR$604),AND(SUM($BR$604)&gt;0,OR(Y605="NS",Y605="NA"))),0,1))</f>
        <v>0</v>
      </c>
      <c r="BS605" s="641"/>
      <c r="BT605" s="639">
        <f t="shared" ref="BT605:BT640" si="543">IF($AH$593=$AJ$593,0,IF(OR(SUM(Z605)&lt;=SUM($BT$604),AND(SUM($BT$604)&gt;0,OR(Z605="NS",Z605="NA"))),0,1))</f>
        <v>0</v>
      </c>
      <c r="BU605" s="641"/>
      <c r="BV605" s="639">
        <f t="shared" ref="BV605:BV640" si="544">IF($AH$593=$AJ$593,0,IF(OR(SUM(AA605)&lt;=SUM($BV$604),AND(SUM($BV$604)&gt;0,OR(AA605="NS",AA605="NA"))),0,1))</f>
        <v>0</v>
      </c>
      <c r="BW605" s="641"/>
      <c r="BY605" s="908">
        <f t="shared" ref="BY605:BY640" si="545">_xlfn.NUMBERVALUE(C605)</f>
        <v>1</v>
      </c>
      <c r="BZ605" s="909"/>
      <c r="CA605" s="638">
        <f t="shared" ref="CA605:CA640" si="546">IF($AH$593=$AJ$593,0,IF(OR(SUM(AB605)&lt;=SUM(Y605),AND(SUM(Y605)&gt;0,OR(AB605="NS",AB605="NA"))),0,1))</f>
        <v>0</v>
      </c>
      <c r="CB605" s="638"/>
      <c r="CC605" s="638">
        <f t="shared" ref="CC605:CC640" si="547">IF($AH$593=$AJ$593,0,IF(OR(SUM(AC605)&lt;=SUM(Z605),AND(SUM(Z605)&gt;0,OR(AC605="NS",AC605="NA"))),0,1))</f>
        <v>0</v>
      </c>
      <c r="CD605" s="638"/>
      <c r="CE605" s="638">
        <f t="shared" ref="CE605:CE640" si="548">IF($AH$593=$AJ$593,0,IF(OR(SUM(AD605)&lt;=SUM(AA605),AND(SUM(AA605)&gt;0,OR(AD605="NS",AD605="NA"))),0,1))</f>
        <v>0</v>
      </c>
      <c r="CF605" s="638"/>
      <c r="CH605" s="661">
        <f>IF($AH$593=$AJ$593=$AJ$556,0,IF(COUNTIF(J605:AD640,"NS")=0,0,1))</f>
        <v>0</v>
      </c>
      <c r="CI605" s="661"/>
      <c r="CK605" s="639">
        <f>IF($AH$593=$AJ$593,0,IF(OR(AND(BG605=0,BM605=0,COUNTA(L605:X605)&gt;0,COUNTA(Y605:AD605)=COUNTA($Y$604:$AD$604)),AND(BG605=1,COUNTA(L605:AD605)=0),AND(BG605=0,BM605=1,COUNTA(L605:W605)=0,COUNTA(Y605:AD605)=COUNTA($Y$604:$AD$604))),0,1))</f>
        <v>0</v>
      </c>
      <c r="CL605" s="641"/>
      <c r="CM605" s="72"/>
      <c r="CN605" s="639">
        <v>7</v>
      </c>
      <c r="CO605" s="641"/>
      <c r="CP605" s="639">
        <f>IF(BV641=0,0,1)</f>
        <v>0</v>
      </c>
      <c r="CQ605" s="641"/>
      <c r="CR605" s="639" t="str">
        <f>IF(CP605=0,"",IF(SUM($CP$605:CP605)=1,_xlfn.CONCAT(CN605,),IF($CP$609&gt;SUM($CP$605:CP605),_xlfn.CONCAT(", ",CN605),IF($CP$609=SUM($CP$605:CP605),_xlfn.CONCAT(" y ",CN605,".")))))</f>
        <v/>
      </c>
      <c r="CS605" s="641"/>
      <c r="CU605" s="632" t="s">
        <v>7897</v>
      </c>
      <c r="CV605" s="633"/>
      <c r="CW605" s="460" t="str">
        <f>SUBSTITUTE( SUBSTITUTE( SUBSTITUTE( SUBSTITUTE( SUBSTITUTE( SUBSTITUTE( SUBSTITUTE( SUBSTITUTE( SUBSTITUTE( SUBSTITUTE(F642, "á", "a"), "é", "e"), "í", "i"), "ó", "o"), "ú", "u"), "Á", "A"), "É", "E"), "Í", "I"), "Ó", "O"), "Ú", "U")</f>
        <v/>
      </c>
      <c r="CX605" s="471"/>
      <c r="CY605" s="471"/>
      <c r="CZ605" s="471"/>
      <c r="DA605" s="471"/>
      <c r="DB605" s="471"/>
      <c r="DC605" s="471"/>
      <c r="DD605" s="471"/>
      <c r="DE605" s="471"/>
      <c r="DF605" s="471"/>
      <c r="DG605" s="471"/>
      <c r="DH605" s="471"/>
      <c r="DI605" s="471"/>
      <c r="DJ605" s="471"/>
      <c r="DK605" s="471"/>
      <c r="DL605" s="471"/>
      <c r="DM605" s="471"/>
      <c r="DN605" s="471"/>
      <c r="DO605" s="471"/>
      <c r="DP605" s="471"/>
      <c r="DQ605" s="471"/>
      <c r="DR605" s="471"/>
      <c r="DS605" s="471"/>
      <c r="DT605" s="471"/>
      <c r="DU605" s="471"/>
      <c r="DV605" s="471"/>
      <c r="DW605" s="471"/>
      <c r="DX605" s="471"/>
      <c r="DY605" s="471"/>
      <c r="DZ605" s="471"/>
      <c r="EA605" s="471"/>
      <c r="EB605" s="471"/>
      <c r="EC605" s="471"/>
      <c r="ED605" s="471"/>
      <c r="EE605" s="471"/>
      <c r="EF605" s="471"/>
      <c r="EG605" s="471"/>
      <c r="EH605" s="471"/>
      <c r="EI605" s="471"/>
      <c r="EJ605" s="471"/>
      <c r="EK605" s="471"/>
      <c r="EL605" s="471"/>
      <c r="EM605" s="470"/>
      <c r="EP605" s="897" t="s">
        <v>7897</v>
      </c>
      <c r="EQ605" s="898"/>
      <c r="ER605" s="460" t="str">
        <f>SUBSTITUTE( SUBSTITUTE( SUBSTITUTE( SUBSTITUTE( SUBSTITUTE( SUBSTITUTE( SUBSTITUTE( SUBSTITUTE( SUBSTITUTE( SUBSTITUTE(F644, "á", "a"), "é", "e"), "í", "i"), "ó", "o"), "ú", "u"), "Á", "A"), "É", "E"), "Í", "I"), "Ó", "O"), "Ú", "U")</f>
        <v/>
      </c>
      <c r="ES605" s="471"/>
      <c r="ET605" s="471"/>
      <c r="EU605" s="471"/>
      <c r="EV605" s="471"/>
      <c r="EW605" s="471"/>
      <c r="EX605" s="471"/>
      <c r="EY605" s="471"/>
      <c r="EZ605" s="471"/>
      <c r="FA605" s="471"/>
      <c r="FB605" s="470"/>
    </row>
    <row r="606" spans="1:219">
      <c r="A606" s="106"/>
      <c r="B606" s="44"/>
      <c r="C606" s="297" t="s">
        <v>67</v>
      </c>
      <c r="D606" s="924" t="s">
        <v>1924</v>
      </c>
      <c r="E606" s="793"/>
      <c r="F606" s="793"/>
      <c r="G606" s="793"/>
      <c r="H606" s="793"/>
      <c r="I606" s="794"/>
      <c r="J606" s="573"/>
      <c r="K606" s="573"/>
      <c r="L606" s="434"/>
      <c r="M606" s="434"/>
      <c r="N606" s="434"/>
      <c r="O606" s="434"/>
      <c r="P606" s="434"/>
      <c r="Q606" s="434"/>
      <c r="R606" s="434"/>
      <c r="S606" s="434"/>
      <c r="T606" s="434"/>
      <c r="U606" s="434"/>
      <c r="V606" s="434"/>
      <c r="W606" s="434"/>
      <c r="X606" s="434"/>
      <c r="Y606" s="432"/>
      <c r="Z606" s="432"/>
      <c r="AA606" s="432"/>
      <c r="AB606" s="432"/>
      <c r="AC606" s="432"/>
      <c r="AD606" s="432"/>
      <c r="AH606" s="742">
        <f t="shared" ref="AH606:AH640" si="549">Y606</f>
        <v>0</v>
      </c>
      <c r="AI606" s="641"/>
      <c r="AJ606" s="639">
        <f t="shared" ref="AJ606:AJ640" si="550">COUNTIF(Z606:AA606,"NS")</f>
        <v>0</v>
      </c>
      <c r="AK606" s="641"/>
      <c r="AL606" s="627">
        <f t="shared" ref="AL606:AL640" si="551">IF(COUNTIF(Z606:AA606,"NA")=COUNTA($Z$604:$AA$604),"NA",SUM(Z606:AA606))</f>
        <v>0</v>
      </c>
      <c r="AM606" s="627"/>
      <c r="AN606" s="627">
        <f t="shared" ref="AN606:AN640" si="552">IF($AH$593=$AJ$593,0,IF(OR(AND(AH606=0, AJ606&gt;0),AND(AH606="NS",AL606&gt;0),AND(AH606="NS",AJ606=0,AL606=0),AND(AH606="NA",AJ606&gt;0,AL606=0)),1,IF(OR(AND(AH606&gt;0,AJ606=2),AND(AH606="NS",AJ606=2),AND(AH606="NS",AL606=0, AJ606&gt;0),AH606=AL606),0,1)))</f>
        <v>0</v>
      </c>
      <c r="AO606" s="627">
        <f t="shared" ref="AO606:AO640" si="553">IF($AJ$34=$AH$34, 0,
IF(OR(AND(AL606=0, AM606&gt;0),AND(AL606="NS", AN606&gt;0), AND(AL606="NS", AM606=0, AN606=0),AND(AL606="NA",AM606&gt;0,AN606=0)), 1,
IF(OR(AND(AL606&gt;0, AM606=2), AND(AL606="NS", AM606=2), AND(AL606="NS", AN606=0, AM606&gt;0), AL606=AN606), 0, 1)))</f>
        <v>0</v>
      </c>
      <c r="AP606" s="284"/>
      <c r="AQ606" s="896">
        <f t="shared" ref="AQ606:AQ640" si="554">AB606</f>
        <v>0</v>
      </c>
      <c r="AR606" s="627"/>
      <c r="AS606" s="627">
        <f t="shared" ref="AS606:AS640" si="555">COUNTIF(AC606:AD606,"NS")</f>
        <v>0</v>
      </c>
      <c r="AT606" s="627"/>
      <c r="AU606" s="627">
        <f t="shared" ref="AU606:AU640" si="556">IF(COUNTIF(AC606:AD606,"NA")=COUNTA($AC$604:$AD$604),"NA",SUM(AC606:AD606))</f>
        <v>0</v>
      </c>
      <c r="AV606" s="627"/>
      <c r="AW606" s="627">
        <f t="shared" ref="AW606:AW639" si="557">IF($AH$593=$AJ$593,0,IF(OR(AND(AQ606=0, AS606&gt;0),AND(AQ606="NS",AU606&gt;0),AND(AQ606="NS",AS606=0,AU606=0),AND(AQ606="NA",AS606&gt;0,AU606=0)),1,IF(OR(AND(AQ606&gt;0,AS606=2),AND(AQ606="NS",AS606=2),AND(AQ606="NS",AU606=0, AS606&gt;0),AQ606=AU606),0,1)))</f>
        <v>0</v>
      </c>
      <c r="AX606" s="627">
        <f t="shared" ref="AX606:AX640" si="558">IF($AJ$34=$AH$34, 0,
IF(OR(AND(AU606=0, AV606&gt;0),AND(AU606="NS", AW606&gt;0), AND(AU606="NS", AV606=0, AW606=0),AND(AU606="NA",AV606&gt;0,AW606=0)), 1,
IF(OR(AND(AU606&gt;0, AV606=2), AND(AU606="NS", AV606=2), AND(AU606="NS", AW606=0, AV606&gt;0), AU606=AW606), 0, 1)))</f>
        <v>0</v>
      </c>
      <c r="AY606" s="285"/>
      <c r="AZ606" s="964">
        <f t="shared" ref="AZ606:AZ640" si="559">IF(SUM(AN606,AW606)=0,0,1)</f>
        <v>0</v>
      </c>
      <c r="BA606" s="964"/>
      <c r="BB606" s="627" t="str">
        <f>IF(AZ606=0,"",IF(SUM($AZ$605:AZ606)=1,BD606,IF($AZ$641&gt;SUM($AZ$605:AZ606),_xlfn.CONCAT(", ",BD606),IF($AZ$641=SUM($AZ$605:AZ606),_xlfn.CONCAT(" y ",BD606,".")))))</f>
        <v/>
      </c>
      <c r="BC606" s="627" t="str">
        <f>IF(BA606=0,"", IF(SUM($AN$519:BA606)=1,#REF!, IF($AQ$526&gt;SUM($AN$519:BA606),_xlfn.CONCAT(", ",#REF!), IF($AQ$526=SUM($AN$519:BA606),_xlfn.CONCAT(" y ",#REF!,".")))))</f>
        <v/>
      </c>
      <c r="BD606" s="639">
        <f t="shared" ref="BD606:BD640" si="560">_xlfn.NUMBERVALUE(C606)</f>
        <v>2</v>
      </c>
      <c r="BE606" s="641"/>
      <c r="BG606" s="655">
        <f t="shared" ref="BG606:BG640" si="561">IF($AH$593=$AJ$593,0,IF(OR(J606="",J606=1),0,1))</f>
        <v>0</v>
      </c>
      <c r="BH606" s="655"/>
      <c r="BJ606" s="645">
        <f t="shared" ref="BJ606:BJ640" si="562">IF($AH$593=$AJ$593,0,IF(OR(AND(BG606=0,COUNTA(L606:X606)&gt;0,SUM(Y606&gt;0)),AND(BG606=1,COUNTA(L606:AD606)=0)),0,1))</f>
        <v>0</v>
      </c>
      <c r="BK606" s="647"/>
      <c r="BM606" s="655">
        <f t="shared" si="540"/>
        <v>0</v>
      </c>
      <c r="BN606" s="655"/>
      <c r="BP606" s="639">
        <f t="shared" si="541"/>
        <v>2</v>
      </c>
      <c r="BQ606" s="641"/>
      <c r="BR606" s="639">
        <f t="shared" si="542"/>
        <v>0</v>
      </c>
      <c r="BS606" s="641"/>
      <c r="BT606" s="639">
        <f t="shared" si="543"/>
        <v>0</v>
      </c>
      <c r="BU606" s="641"/>
      <c r="BV606" s="639">
        <f t="shared" si="544"/>
        <v>0</v>
      </c>
      <c r="BW606" s="641"/>
      <c r="BY606" s="908">
        <f t="shared" si="545"/>
        <v>2</v>
      </c>
      <c r="BZ606" s="909"/>
      <c r="CA606" s="638">
        <f t="shared" si="546"/>
        <v>0</v>
      </c>
      <c r="CB606" s="638"/>
      <c r="CC606" s="638">
        <f t="shared" si="547"/>
        <v>0</v>
      </c>
      <c r="CD606" s="638"/>
      <c r="CE606" s="638">
        <f t="shared" si="548"/>
        <v>0</v>
      </c>
      <c r="CF606" s="638"/>
      <c r="CK606" s="639">
        <f t="shared" ref="CK606:CK640" si="563">IF($AH$593=$AJ$593,0,IF(OR(AND(BG606=0,BM606=0,COUNTA(L606:X606)&gt;0,COUNTA(Y606:AD606)=COUNTA($Y$604:$AD$604)),AND(BG606=1,COUNTA(L606:AD606)=0),AND(BG606=0,BM606=1,COUNTA(L606:W606)=0,COUNTA(Y606:AD606)=COUNTA($Y$604:$AD$604))),0,1))</f>
        <v>0</v>
      </c>
      <c r="CL606" s="641"/>
      <c r="CN606" s="639">
        <v>8</v>
      </c>
      <c r="CO606" s="641"/>
      <c r="CP606" s="639">
        <f>IF(CE641=0,0,1)</f>
        <v>0</v>
      </c>
      <c r="CQ606" s="641"/>
      <c r="CR606" s="639" t="str">
        <f>IF(CP606=0,"",IF(SUM($CP$605:CP606)=1,_xlfn.CONCAT(CN606,),IF($CP$609&gt;SUM($CP$605:CP606),_xlfn.CONCAT(", ",CN606),IF($CP$609=SUM($CP$605:CP606),_xlfn.CONCAT(" y ",CN606,".")))))</f>
        <v/>
      </c>
      <c r="CS606" s="641"/>
      <c r="CU606" s="632" t="s">
        <v>7898</v>
      </c>
      <c r="CV606" s="633"/>
      <c r="CW606" s="473">
        <v>1</v>
      </c>
      <c r="CX606" s="98">
        <v>2</v>
      </c>
      <c r="CY606" s="98">
        <v>3</v>
      </c>
      <c r="CZ606" s="98">
        <v>4</v>
      </c>
      <c r="DA606" s="98">
        <v>5</v>
      </c>
      <c r="DB606" s="98">
        <v>5</v>
      </c>
      <c r="DC606" s="98">
        <v>6</v>
      </c>
      <c r="DD606" s="98">
        <v>6</v>
      </c>
      <c r="DE606" s="98">
        <v>7</v>
      </c>
      <c r="DF606" s="98">
        <v>8</v>
      </c>
      <c r="DG606" s="98">
        <v>9</v>
      </c>
      <c r="DH606" s="98">
        <v>10</v>
      </c>
      <c r="DI606" s="98">
        <v>11</v>
      </c>
      <c r="DJ606" s="98">
        <v>12</v>
      </c>
      <c r="DK606" s="98">
        <v>13</v>
      </c>
      <c r="DL606" s="98">
        <v>14</v>
      </c>
      <c r="DM606" s="98">
        <v>15</v>
      </c>
      <c r="DN606" s="98">
        <v>16</v>
      </c>
      <c r="DO606" s="98">
        <v>17</v>
      </c>
      <c r="DP606" s="98">
        <v>18</v>
      </c>
      <c r="DQ606" s="98">
        <v>19</v>
      </c>
      <c r="DR606" s="98">
        <v>20</v>
      </c>
      <c r="DS606" s="98">
        <v>20</v>
      </c>
      <c r="DT606" s="98">
        <v>21</v>
      </c>
      <c r="DU606" s="98">
        <v>22</v>
      </c>
      <c r="DV606" s="98">
        <v>23</v>
      </c>
      <c r="DW606" s="98">
        <v>24</v>
      </c>
      <c r="DX606" s="98">
        <v>25</v>
      </c>
      <c r="DY606" s="98">
        <v>25</v>
      </c>
      <c r="DZ606" s="98">
        <v>26</v>
      </c>
      <c r="EA606" s="98">
        <v>26</v>
      </c>
      <c r="EB606" s="98">
        <v>27</v>
      </c>
      <c r="EC606" s="98">
        <v>28</v>
      </c>
      <c r="ED606" s="98">
        <v>29</v>
      </c>
      <c r="EE606" s="98">
        <v>30</v>
      </c>
      <c r="EF606" s="98">
        <v>30</v>
      </c>
      <c r="EG606" s="98">
        <v>31</v>
      </c>
      <c r="EH606" s="98">
        <v>32</v>
      </c>
      <c r="EI606" s="98">
        <v>33</v>
      </c>
      <c r="EJ606" s="98">
        <v>34</v>
      </c>
      <c r="EK606" s="98">
        <v>35</v>
      </c>
      <c r="EL606" s="98">
        <v>35</v>
      </c>
      <c r="EM606" s="98">
        <v>35</v>
      </c>
      <c r="EO606" s="35"/>
      <c r="EP606" s="892" t="s">
        <v>7898</v>
      </c>
      <c r="EQ606" s="892"/>
      <c r="ER606" s="98">
        <v>1</v>
      </c>
      <c r="ES606" s="98">
        <v>2</v>
      </c>
      <c r="ET606" s="98">
        <v>3</v>
      </c>
      <c r="EU606" s="98">
        <v>4</v>
      </c>
      <c r="EV606" s="98">
        <v>5</v>
      </c>
      <c r="EW606" s="98">
        <v>6</v>
      </c>
      <c r="EX606" s="98">
        <v>7</v>
      </c>
      <c r="EY606" s="98">
        <v>8</v>
      </c>
      <c r="EZ606" s="98">
        <v>9</v>
      </c>
      <c r="FA606" s="98">
        <v>10</v>
      </c>
      <c r="FB606" s="98">
        <v>11</v>
      </c>
      <c r="FC606" s="35"/>
      <c r="FD606" s="35"/>
      <c r="FE606" s="35"/>
      <c r="FF606" s="35"/>
      <c r="FG606" s="35"/>
      <c r="FH606" s="35"/>
      <c r="FI606" s="35"/>
      <c r="FJ606" s="35"/>
      <c r="FK606" s="35"/>
      <c r="FL606" s="35"/>
      <c r="FM606" s="35"/>
      <c r="FN606" s="35"/>
      <c r="FO606" s="35"/>
      <c r="FP606" s="35"/>
      <c r="FQ606" s="35"/>
      <c r="FR606" s="35"/>
      <c r="FS606" s="35"/>
      <c r="FT606" s="35"/>
      <c r="FU606" s="35"/>
      <c r="FV606" s="35"/>
      <c r="FW606" s="35"/>
      <c r="FX606" s="35"/>
      <c r="FY606" s="35"/>
      <c r="FZ606" s="35"/>
      <c r="GA606" s="35"/>
      <c r="GB606" s="35"/>
      <c r="GC606" s="35"/>
      <c r="GD606" s="35"/>
      <c r="GE606" s="35"/>
      <c r="GF606" s="35"/>
      <c r="GG606" s="35"/>
      <c r="GH606" s="35"/>
      <c r="GI606" s="35"/>
      <c r="GJ606" s="35"/>
      <c r="GK606" s="35"/>
      <c r="GL606" s="35"/>
      <c r="GM606" s="35"/>
      <c r="GN606" s="35"/>
      <c r="GO606" s="35"/>
      <c r="GP606" s="35"/>
      <c r="GQ606" s="35"/>
      <c r="GR606" s="35"/>
      <c r="GS606" s="35"/>
      <c r="GT606" s="35"/>
      <c r="GU606" s="35"/>
      <c r="GV606" s="35"/>
      <c r="GW606" s="35"/>
      <c r="GX606" s="35"/>
      <c r="GY606" s="35"/>
      <c r="GZ606" s="35"/>
      <c r="HA606" s="35"/>
      <c r="HB606" s="35"/>
      <c r="HC606" s="35"/>
      <c r="HD606" s="35"/>
      <c r="HE606" s="35"/>
      <c r="HF606" s="35"/>
      <c r="HG606" s="35"/>
      <c r="HH606" s="35"/>
      <c r="HI606" s="35"/>
      <c r="HJ606" s="35"/>
      <c r="HK606" s="35"/>
    </row>
    <row r="607" spans="1:219" ht="36" customHeight="1">
      <c r="A607" s="106"/>
      <c r="B607" s="44"/>
      <c r="C607" s="297" t="s">
        <v>68</v>
      </c>
      <c r="D607" s="924" t="s">
        <v>1980</v>
      </c>
      <c r="E607" s="793"/>
      <c r="F607" s="793"/>
      <c r="G607" s="793"/>
      <c r="H607" s="793"/>
      <c r="I607" s="794"/>
      <c r="J607" s="573"/>
      <c r="K607" s="573"/>
      <c r="L607" s="434"/>
      <c r="M607" s="434"/>
      <c r="N607" s="434"/>
      <c r="O607" s="434"/>
      <c r="P607" s="434"/>
      <c r="Q607" s="434"/>
      <c r="R607" s="434"/>
      <c r="S607" s="434"/>
      <c r="T607" s="434"/>
      <c r="U607" s="434"/>
      <c r="V607" s="434"/>
      <c r="W607" s="434"/>
      <c r="X607" s="434"/>
      <c r="Y607" s="432"/>
      <c r="Z607" s="432"/>
      <c r="AA607" s="432"/>
      <c r="AB607" s="432"/>
      <c r="AC607" s="432"/>
      <c r="AD607" s="432"/>
      <c r="AH607" s="742">
        <f t="shared" si="549"/>
        <v>0</v>
      </c>
      <c r="AI607" s="641"/>
      <c r="AJ607" s="639">
        <f t="shared" si="550"/>
        <v>0</v>
      </c>
      <c r="AK607" s="641"/>
      <c r="AL607" s="627">
        <f t="shared" si="551"/>
        <v>0</v>
      </c>
      <c r="AM607" s="627"/>
      <c r="AN607" s="627">
        <f t="shared" si="552"/>
        <v>0</v>
      </c>
      <c r="AO607" s="627">
        <f t="shared" si="553"/>
        <v>0</v>
      </c>
      <c r="AP607" s="284"/>
      <c r="AQ607" s="896">
        <f t="shared" si="554"/>
        <v>0</v>
      </c>
      <c r="AR607" s="627"/>
      <c r="AS607" s="627">
        <f t="shared" si="555"/>
        <v>0</v>
      </c>
      <c r="AT607" s="627"/>
      <c r="AU607" s="627">
        <f t="shared" si="556"/>
        <v>0</v>
      </c>
      <c r="AV607" s="627"/>
      <c r="AW607" s="627">
        <f t="shared" si="557"/>
        <v>0</v>
      </c>
      <c r="AX607" s="627">
        <f t="shared" si="558"/>
        <v>0</v>
      </c>
      <c r="AY607" s="285"/>
      <c r="AZ607" s="964">
        <f t="shared" si="559"/>
        <v>0</v>
      </c>
      <c r="BA607" s="964"/>
      <c r="BB607" s="627" t="str">
        <f>IF(AZ607=0,"",IF(SUM($AZ$605:AZ607)=1,BD607,IF($AZ$641&gt;SUM($AZ$605:AZ607),_xlfn.CONCAT(", ",BD607),IF($AZ$641=SUM($AZ$605:AZ607),_xlfn.CONCAT(" y ",BD607,".")))))</f>
        <v/>
      </c>
      <c r="BC607" s="627" t="str">
        <f>IF(BA607=0,"", IF(SUM($AN$519:BA607)=1,#REF!, IF($AQ$526&gt;SUM($AN$519:BA607),_xlfn.CONCAT(", ",#REF!), IF($AQ$526=SUM($AN$519:BA607),_xlfn.CONCAT(" y ",#REF!,".")))))</f>
        <v/>
      </c>
      <c r="BD607" s="639">
        <f t="shared" si="560"/>
        <v>3</v>
      </c>
      <c r="BE607" s="641"/>
      <c r="BG607" s="655">
        <f t="shared" si="561"/>
        <v>0</v>
      </c>
      <c r="BH607" s="655"/>
      <c r="BJ607" s="645">
        <f t="shared" si="562"/>
        <v>0</v>
      </c>
      <c r="BK607" s="647"/>
      <c r="BM607" s="655">
        <f t="shared" si="540"/>
        <v>0</v>
      </c>
      <c r="BN607" s="655"/>
      <c r="BP607" s="639">
        <f t="shared" si="541"/>
        <v>3</v>
      </c>
      <c r="BQ607" s="641"/>
      <c r="BR607" s="639">
        <f t="shared" si="542"/>
        <v>0</v>
      </c>
      <c r="BS607" s="641"/>
      <c r="BT607" s="639">
        <f t="shared" si="543"/>
        <v>0</v>
      </c>
      <c r="BU607" s="641"/>
      <c r="BV607" s="639">
        <f t="shared" si="544"/>
        <v>0</v>
      </c>
      <c r="BW607" s="641"/>
      <c r="BY607" s="908">
        <f t="shared" si="545"/>
        <v>3</v>
      </c>
      <c r="BZ607" s="909"/>
      <c r="CA607" s="638">
        <f t="shared" si="546"/>
        <v>0</v>
      </c>
      <c r="CB607" s="638"/>
      <c r="CC607" s="638">
        <f t="shared" si="547"/>
        <v>0</v>
      </c>
      <c r="CD607" s="638"/>
      <c r="CE607" s="638">
        <f t="shared" si="548"/>
        <v>0</v>
      </c>
      <c r="CF607" s="638"/>
      <c r="CK607" s="639">
        <f t="shared" si="563"/>
        <v>0</v>
      </c>
      <c r="CL607" s="641"/>
      <c r="CN607" s="639">
        <v>9</v>
      </c>
      <c r="CO607" s="641"/>
      <c r="CP607" s="639">
        <f>IF(AL642=0,0,1)</f>
        <v>0</v>
      </c>
      <c r="CQ607" s="641"/>
      <c r="CR607" s="639" t="str">
        <f>IF(CP607=0,"",IF(SUM($CP$605:CP607)=1,_xlfn.CONCAT(CN607,),IF($CP$609&gt;SUM($CP$605:CP607),_xlfn.CONCAT(", ",CN607),IF($CP$609=SUM($CP$605:CP607),_xlfn.CONCAT(" y ",CN607,".")))))</f>
        <v/>
      </c>
      <c r="CS607" s="641"/>
      <c r="CU607" s="634" t="s">
        <v>7899</v>
      </c>
      <c r="CV607" s="635"/>
      <c r="CW607" s="204" t="s">
        <v>1923</v>
      </c>
      <c r="CX607" s="443" t="s">
        <v>1924</v>
      </c>
      <c r="CY607" s="443" t="s">
        <v>8057</v>
      </c>
      <c r="CZ607" s="443" t="s">
        <v>8058</v>
      </c>
      <c r="DA607" s="443" t="s">
        <v>8058</v>
      </c>
      <c r="DB607" s="443" t="s">
        <v>8059</v>
      </c>
      <c r="DC607" s="443" t="s">
        <v>8058</v>
      </c>
      <c r="DD607" s="443" t="s">
        <v>8060</v>
      </c>
      <c r="DE607" s="443" t="s">
        <v>8061</v>
      </c>
      <c r="DF607" s="443" t="s">
        <v>8062</v>
      </c>
      <c r="DG607" s="443" t="s">
        <v>8063</v>
      </c>
      <c r="DH607" s="443" t="s">
        <v>1929</v>
      </c>
      <c r="DI607" s="443" t="s">
        <v>8064</v>
      </c>
      <c r="DJ607" s="443" t="s">
        <v>8065</v>
      </c>
      <c r="DK607" s="98" t="s">
        <v>8066</v>
      </c>
      <c r="DL607" s="443" t="s">
        <v>8067</v>
      </c>
      <c r="DM607" s="443" t="s">
        <v>8068</v>
      </c>
      <c r="DN607" s="443" t="s">
        <v>8062</v>
      </c>
      <c r="DO607" s="443" t="s">
        <v>8069</v>
      </c>
      <c r="DP607" s="443" t="s">
        <v>8070</v>
      </c>
      <c r="DQ607" s="443" t="s">
        <v>8071</v>
      </c>
      <c r="DR607" s="443" t="s">
        <v>8072</v>
      </c>
      <c r="DS607" s="443" t="s">
        <v>8073</v>
      </c>
      <c r="DT607" s="443" t="s">
        <v>8074</v>
      </c>
      <c r="DU607" s="443" t="s">
        <v>8075</v>
      </c>
      <c r="DV607" s="443" t="s">
        <v>467</v>
      </c>
      <c r="DW607" s="98" t="s">
        <v>8076</v>
      </c>
      <c r="DX607" s="443" t="s">
        <v>8077</v>
      </c>
      <c r="DY607" s="443" t="s">
        <v>8078</v>
      </c>
      <c r="DZ607" s="443" t="s">
        <v>8079</v>
      </c>
      <c r="EA607" s="98" t="s">
        <v>8078</v>
      </c>
      <c r="EB607" s="443" t="s">
        <v>8080</v>
      </c>
      <c r="EC607" s="443" t="s">
        <v>1936</v>
      </c>
      <c r="ED607" s="443" t="s">
        <v>1937</v>
      </c>
      <c r="EE607" s="443" t="s">
        <v>8081</v>
      </c>
      <c r="EF607" s="443" t="s">
        <v>8082</v>
      </c>
      <c r="EG607" s="443" t="s">
        <v>1939</v>
      </c>
      <c r="EH607" s="98" t="s">
        <v>1940</v>
      </c>
      <c r="EI607" s="98" t="s">
        <v>1941</v>
      </c>
      <c r="EJ607" s="443" t="s">
        <v>8083</v>
      </c>
      <c r="EK607" s="443" t="s">
        <v>8084</v>
      </c>
      <c r="EL607" s="443" t="s">
        <v>8085</v>
      </c>
      <c r="EM607" s="443" t="s">
        <v>8086</v>
      </c>
      <c r="EN607" s="35"/>
      <c r="EP607" s="892" t="s">
        <v>7899</v>
      </c>
      <c r="EQ607" s="892"/>
      <c r="ER607" s="490" t="s">
        <v>1985</v>
      </c>
      <c r="ES607" s="489" t="s">
        <v>430</v>
      </c>
      <c r="ET607" s="489" t="s">
        <v>431</v>
      </c>
      <c r="EU607" s="489" t="s">
        <v>432</v>
      </c>
      <c r="EV607" s="489" t="s">
        <v>433</v>
      </c>
      <c r="EW607" s="489" t="s">
        <v>434</v>
      </c>
      <c r="EX607" s="489" t="s">
        <v>435</v>
      </c>
      <c r="EY607" s="489" t="s">
        <v>436</v>
      </c>
      <c r="EZ607" s="489" t="s">
        <v>437</v>
      </c>
      <c r="FA607" s="489" t="s">
        <v>438</v>
      </c>
      <c r="FB607" s="489" t="s">
        <v>439</v>
      </c>
    </row>
    <row r="608" spans="1:219" ht="36" customHeight="1">
      <c r="A608" s="106"/>
      <c r="B608" s="44"/>
      <c r="C608" s="297" t="s">
        <v>69</v>
      </c>
      <c r="D608" s="924" t="s">
        <v>1925</v>
      </c>
      <c r="E608" s="793"/>
      <c r="F608" s="793"/>
      <c r="G608" s="793"/>
      <c r="H608" s="793"/>
      <c r="I608" s="794"/>
      <c r="J608" s="573"/>
      <c r="K608" s="573"/>
      <c r="L608" s="434"/>
      <c r="M608" s="434"/>
      <c r="N608" s="434"/>
      <c r="O608" s="434"/>
      <c r="P608" s="434"/>
      <c r="Q608" s="434"/>
      <c r="R608" s="434"/>
      <c r="S608" s="434"/>
      <c r="T608" s="434"/>
      <c r="U608" s="434"/>
      <c r="V608" s="434"/>
      <c r="W608" s="434"/>
      <c r="X608" s="434"/>
      <c r="Y608" s="432"/>
      <c r="Z608" s="432"/>
      <c r="AA608" s="432"/>
      <c r="AB608" s="432"/>
      <c r="AC608" s="432"/>
      <c r="AD608" s="432"/>
      <c r="AH608" s="742">
        <f t="shared" si="549"/>
        <v>0</v>
      </c>
      <c r="AI608" s="641"/>
      <c r="AJ608" s="639">
        <f t="shared" si="550"/>
        <v>0</v>
      </c>
      <c r="AK608" s="641"/>
      <c r="AL608" s="627">
        <f t="shared" si="551"/>
        <v>0</v>
      </c>
      <c r="AM608" s="627"/>
      <c r="AN608" s="627">
        <f t="shared" si="552"/>
        <v>0</v>
      </c>
      <c r="AO608" s="627">
        <f t="shared" si="553"/>
        <v>0</v>
      </c>
      <c r="AP608" s="284"/>
      <c r="AQ608" s="896">
        <f t="shared" si="554"/>
        <v>0</v>
      </c>
      <c r="AR608" s="627"/>
      <c r="AS608" s="627">
        <f t="shared" si="555"/>
        <v>0</v>
      </c>
      <c r="AT608" s="627"/>
      <c r="AU608" s="627">
        <f t="shared" si="556"/>
        <v>0</v>
      </c>
      <c r="AV608" s="627"/>
      <c r="AW608" s="627">
        <f t="shared" si="557"/>
        <v>0</v>
      </c>
      <c r="AX608" s="627">
        <f t="shared" si="558"/>
        <v>0</v>
      </c>
      <c r="AY608" s="285"/>
      <c r="AZ608" s="964">
        <f t="shared" si="559"/>
        <v>0</v>
      </c>
      <c r="BA608" s="964"/>
      <c r="BB608" s="627" t="str">
        <f>IF(AZ608=0,"",IF(SUM($AZ$605:AZ608)=1,BD608,IF($AZ$641&gt;SUM($AZ$605:AZ608),_xlfn.CONCAT(", ",BD608),IF($AZ$641=SUM($AZ$605:AZ608),_xlfn.CONCAT(" y ",BD608,".")))))</f>
        <v/>
      </c>
      <c r="BC608" s="627" t="str">
        <f>IF(BA608=0,"", IF(SUM($AN$519:BA608)=1,#REF!, IF($AQ$526&gt;SUM($AN$519:BA608),_xlfn.CONCAT(", ",#REF!), IF($AQ$526=SUM($AN$519:BA608),_xlfn.CONCAT(" y ",#REF!,".")))))</f>
        <v/>
      </c>
      <c r="BD608" s="639">
        <f t="shared" si="560"/>
        <v>4</v>
      </c>
      <c r="BE608" s="641"/>
      <c r="BG608" s="655">
        <f t="shared" si="561"/>
        <v>0</v>
      </c>
      <c r="BH608" s="655"/>
      <c r="BJ608" s="645">
        <f t="shared" si="562"/>
        <v>0</v>
      </c>
      <c r="BK608" s="647"/>
      <c r="BM608" s="655">
        <f t="shared" si="540"/>
        <v>0</v>
      </c>
      <c r="BN608" s="655"/>
      <c r="BP608" s="639">
        <f t="shared" si="541"/>
        <v>4</v>
      </c>
      <c r="BQ608" s="641"/>
      <c r="BR608" s="639">
        <f t="shared" si="542"/>
        <v>0</v>
      </c>
      <c r="BS608" s="641"/>
      <c r="BT608" s="639">
        <f t="shared" si="543"/>
        <v>0</v>
      </c>
      <c r="BU608" s="641"/>
      <c r="BV608" s="639">
        <f t="shared" si="544"/>
        <v>0</v>
      </c>
      <c r="BW608" s="641"/>
      <c r="BY608" s="908">
        <f t="shared" si="545"/>
        <v>4</v>
      </c>
      <c r="BZ608" s="909"/>
      <c r="CA608" s="638">
        <f t="shared" si="546"/>
        <v>0</v>
      </c>
      <c r="CB608" s="638"/>
      <c r="CC608" s="638">
        <f t="shared" si="547"/>
        <v>0</v>
      </c>
      <c r="CD608" s="638"/>
      <c r="CE608" s="638">
        <f t="shared" si="548"/>
        <v>0</v>
      </c>
      <c r="CF608" s="638"/>
      <c r="CK608" s="639">
        <f t="shared" si="563"/>
        <v>0</v>
      </c>
      <c r="CL608" s="641"/>
      <c r="CN608" s="639">
        <v>10</v>
      </c>
      <c r="CO608" s="641"/>
      <c r="CP608" s="639">
        <f>IF(AL644=0,0,1)</f>
        <v>0</v>
      </c>
      <c r="CQ608" s="641"/>
      <c r="CR608" s="639" t="str">
        <f>IF(CP608=0,"",IF(SUM($CP$605:CP608)=1,_xlfn.CONCAT(CN608,),IF($CP$609&gt;SUM($CP$605:CP608),_xlfn.CONCAT(", ",CN608),IF($CP$609=SUM($CP$605:CP608),_xlfn.CONCAT(" y ",CN608,".")))))</f>
        <v/>
      </c>
      <c r="CS608" s="641"/>
      <c r="CU608" s="628" t="s">
        <v>7900</v>
      </c>
      <c r="CV608" s="628"/>
      <c r="CW608" s="490" t="str">
        <f>SUBSTITUTE( SUBSTITUTE( SUBSTITUTE( SUBSTITUTE( SUBSTITUTE( SUBSTITUTE( SUBSTITUTE( SUBSTITUTE( SUBSTITUTE( SUBSTITUTE(CW607, "á", "a"), "é", "e"), "í", "i"), "ó", "o"), "ú", "u"), "Á", "A"), "É", "E"), "Í", "I"), "Ó", "O"), "Ú", "U")</f>
        <v>Aguinaldo</v>
      </c>
      <c r="CX608" s="490" t="str">
        <f t="shared" ref="CX608:EM608" si="564">SUBSTITUTE( SUBSTITUTE( SUBSTITUTE( SUBSTITUTE( SUBSTITUTE( SUBSTITUTE( SUBSTITUTE( SUBSTITUTE( SUBSTITUTE( SUBSTITUTE(CX607, "á", "a"), "é", "e"), "í", "i"), "ó", "o"), "ú", "u"), "Á", "A"), "É", "E"), "Í", "I"), "Ó", "O"), "Ú", "U")</f>
        <v>Ahorro solidario</v>
      </c>
      <c r="CY608" s="490" t="str">
        <f t="shared" si="564"/>
        <v>Educativo</v>
      </c>
      <c r="CZ608" s="490" t="str">
        <f t="shared" si="564"/>
        <v>Personal fallecido</v>
      </c>
      <c r="DA608" s="490" t="str">
        <f t="shared" si="564"/>
        <v>Personal fallecido</v>
      </c>
      <c r="DB608" s="490" t="str">
        <f t="shared" si="564"/>
        <v>no localizado</v>
      </c>
      <c r="DC608" s="490" t="str">
        <f t="shared" si="564"/>
        <v>Personal fallecido</v>
      </c>
      <c r="DD608" s="490" t="str">
        <f t="shared" si="564"/>
        <v>Funerario</v>
      </c>
      <c r="DE608" s="490" t="str">
        <f t="shared" si="564"/>
        <v>Gastos funerarios</v>
      </c>
      <c r="DF608" s="490" t="str">
        <f t="shared" si="564"/>
        <v>Vivienda</v>
      </c>
      <c r="DG608" s="490" t="str">
        <f t="shared" si="564"/>
        <v>Utiles</v>
      </c>
      <c r="DH608" s="490" t="str">
        <f t="shared" si="564"/>
        <v>Asesoria juridica</v>
      </c>
      <c r="DI608" s="490" t="str">
        <f t="shared" si="564"/>
        <v>Transporte</v>
      </c>
      <c r="DJ608" s="490" t="str">
        <f t="shared" si="564"/>
        <v>Beca</v>
      </c>
      <c r="DK608" s="490" t="str">
        <f t="shared" si="564"/>
        <v>Puntualidad</v>
      </c>
      <c r="DL608" s="490" t="str">
        <f t="shared" si="564"/>
        <v>Riesgo</v>
      </c>
      <c r="DM608" s="490" t="str">
        <f t="shared" si="564"/>
        <v>Auto</v>
      </c>
      <c r="DN608" s="490" t="str">
        <f t="shared" si="564"/>
        <v>Vivienda</v>
      </c>
      <c r="DO608" s="490" t="str">
        <f t="shared" si="564"/>
        <v>Personal</v>
      </c>
      <c r="DP608" s="490" t="str">
        <f t="shared" si="564"/>
        <v>Permisol</v>
      </c>
      <c r="DQ608" s="490" t="str">
        <f t="shared" si="564"/>
        <v>Retiro</v>
      </c>
      <c r="DR608" s="490" t="str">
        <f t="shared" si="564"/>
        <v>Indemnizacion</v>
      </c>
      <c r="DS608" s="490" t="str">
        <f t="shared" si="564"/>
        <v>Incapacidad</v>
      </c>
      <c r="DT608" s="490" t="str">
        <f t="shared" si="564"/>
        <v>Maternidad</v>
      </c>
      <c r="DU608" s="490" t="str">
        <f t="shared" si="564"/>
        <v>Paternidad</v>
      </c>
      <c r="DV608" s="490" t="str">
        <f t="shared" si="564"/>
        <v>Familiar</v>
      </c>
      <c r="DW608" s="490" t="str">
        <f t="shared" si="564"/>
        <v>Riesgo de</v>
      </c>
      <c r="DX608" s="490" t="str">
        <f t="shared" si="564"/>
        <v>Licencia por enfermedad</v>
      </c>
      <c r="DY608" s="490" t="str">
        <f t="shared" si="564"/>
        <v>Licencia por accidente no profesional</v>
      </c>
      <c r="DZ608" s="490" t="str">
        <f t="shared" si="564"/>
        <v>Seguro por enfermedad</v>
      </c>
      <c r="EA608" s="490" t="str">
        <f t="shared" si="564"/>
        <v>Licencia por accidente no profesional</v>
      </c>
      <c r="EB608" s="490" t="str">
        <f t="shared" si="564"/>
        <v>Gastos medicos mayores</v>
      </c>
      <c r="EC608" s="490" t="str">
        <f t="shared" si="564"/>
        <v>Seguro de vida</v>
      </c>
      <c r="ED608" s="490" t="str">
        <f t="shared" si="564"/>
        <v>Seguro de retiro</v>
      </c>
      <c r="EE608" s="490" t="str">
        <f t="shared" si="564"/>
        <v>Psicologico</v>
      </c>
      <c r="EF608" s="490" t="str">
        <f t="shared" si="564"/>
        <v>Contencion</v>
      </c>
      <c r="EG608" s="490" t="str">
        <f t="shared" si="564"/>
        <v>Vacaciones</v>
      </c>
      <c r="EH608" s="490" t="str">
        <f t="shared" si="564"/>
        <v>Prima quinquenal</v>
      </c>
      <c r="EI608" s="490" t="str">
        <f t="shared" si="564"/>
        <v>Prima vacacional</v>
      </c>
      <c r="EJ608" s="490" t="str">
        <f t="shared" si="564"/>
        <v>Antigüedad</v>
      </c>
      <c r="EK608" s="490" t="str">
        <f t="shared" si="564"/>
        <v>Vale</v>
      </c>
      <c r="EL608" s="490" t="str">
        <f t="shared" si="564"/>
        <v>Bono</v>
      </c>
      <c r="EM608" s="490" t="str">
        <f t="shared" si="564"/>
        <v>Depensa</v>
      </c>
      <c r="EP608" s="892" t="s">
        <v>8088</v>
      </c>
      <c r="EQ608" s="892"/>
      <c r="ER608" s="490" t="str">
        <f>SUBSTITUTE( SUBSTITUTE( SUBSTITUTE( SUBSTITUTE( SUBSTITUTE( SUBSTITUTE( SUBSTITUTE( SUBSTITUTE( SUBSTITUTE( SUBSTITUTE(ER607, "á", "a"), "é", "e"), "í", "i"), "ó", "o"), "ú", "u"), "Á", "A"), "É", "E"), "Í", "I"), "Ó", "O"), "Ú", "U")</f>
        <v>En el momento que se requiera</v>
      </c>
      <c r="ES608" s="490" t="str">
        <f t="shared" ref="ES608:FB608" si="565">SUBSTITUTE( SUBSTITUTE( SUBSTITUTE( SUBSTITUTE( SUBSTITUTE( SUBSTITUTE( SUBSTITUTE( SUBSTITUTE( SUBSTITUTE( SUBSTITUTE(ES607, "á", "a"), "é", "e"), "í", "i"), "ó", "o"), "ú", "u"), "Á", "A"), "É", "E"), "Í", "I"), "Ó", "O"), "Ú", "U")</f>
        <v>Diario</v>
      </c>
      <c r="ET608" s="490" t="str">
        <f t="shared" si="565"/>
        <v>Semanal</v>
      </c>
      <c r="EU608" s="490" t="str">
        <f t="shared" si="565"/>
        <v>Quincenal</v>
      </c>
      <c r="EV608" s="490" t="str">
        <f t="shared" si="565"/>
        <v>Mensual</v>
      </c>
      <c r="EW608" s="490" t="str">
        <f t="shared" si="565"/>
        <v>Bimestral</v>
      </c>
      <c r="EX608" s="490" t="str">
        <f t="shared" si="565"/>
        <v>Trimestral</v>
      </c>
      <c r="EY608" s="490" t="str">
        <f t="shared" si="565"/>
        <v>Cuatrimestral</v>
      </c>
      <c r="EZ608" s="490" t="str">
        <f t="shared" si="565"/>
        <v>Semestral</v>
      </c>
      <c r="FA608" s="490" t="str">
        <f t="shared" si="565"/>
        <v>Anual</v>
      </c>
      <c r="FB608" s="490" t="str">
        <f t="shared" si="565"/>
        <v>Periodos mayores a un año</v>
      </c>
    </row>
    <row r="609" spans="1:159" ht="36" customHeight="1">
      <c r="A609" s="106"/>
      <c r="B609" s="44"/>
      <c r="C609" s="297" t="s">
        <v>70</v>
      </c>
      <c r="D609" s="924" t="s">
        <v>1926</v>
      </c>
      <c r="E609" s="793"/>
      <c r="F609" s="793"/>
      <c r="G609" s="793"/>
      <c r="H609" s="793"/>
      <c r="I609" s="794"/>
      <c r="J609" s="573"/>
      <c r="K609" s="573"/>
      <c r="L609" s="434"/>
      <c r="M609" s="434"/>
      <c r="N609" s="434"/>
      <c r="O609" s="434"/>
      <c r="P609" s="434"/>
      <c r="Q609" s="434"/>
      <c r="R609" s="434"/>
      <c r="S609" s="434"/>
      <c r="T609" s="434"/>
      <c r="U609" s="434"/>
      <c r="V609" s="434"/>
      <c r="W609" s="434"/>
      <c r="X609" s="434"/>
      <c r="Y609" s="432"/>
      <c r="Z609" s="432"/>
      <c r="AA609" s="432"/>
      <c r="AB609" s="432"/>
      <c r="AC609" s="432"/>
      <c r="AD609" s="432"/>
      <c r="AH609" s="742">
        <f t="shared" si="549"/>
        <v>0</v>
      </c>
      <c r="AI609" s="641"/>
      <c r="AJ609" s="639">
        <f t="shared" si="550"/>
        <v>0</v>
      </c>
      <c r="AK609" s="641"/>
      <c r="AL609" s="627">
        <f t="shared" si="551"/>
        <v>0</v>
      </c>
      <c r="AM609" s="627"/>
      <c r="AN609" s="627">
        <f t="shared" si="552"/>
        <v>0</v>
      </c>
      <c r="AO609" s="627">
        <f t="shared" si="553"/>
        <v>0</v>
      </c>
      <c r="AP609" s="284"/>
      <c r="AQ609" s="896">
        <f t="shared" si="554"/>
        <v>0</v>
      </c>
      <c r="AR609" s="627"/>
      <c r="AS609" s="627">
        <f t="shared" si="555"/>
        <v>0</v>
      </c>
      <c r="AT609" s="627"/>
      <c r="AU609" s="627">
        <f t="shared" si="556"/>
        <v>0</v>
      </c>
      <c r="AV609" s="627"/>
      <c r="AW609" s="627">
        <f t="shared" si="557"/>
        <v>0</v>
      </c>
      <c r="AX609" s="627">
        <f t="shared" si="558"/>
        <v>0</v>
      </c>
      <c r="AY609" s="285"/>
      <c r="AZ609" s="964">
        <f t="shared" si="559"/>
        <v>0</v>
      </c>
      <c r="BA609" s="964"/>
      <c r="BB609" s="627" t="str">
        <f>IF(AZ609=0,"",IF(SUM($AZ$605:AZ609)=1,BD609,IF($AZ$641&gt;SUM($AZ$605:AZ609),_xlfn.CONCAT(", ",BD609),IF($AZ$641=SUM($AZ$605:AZ609),_xlfn.CONCAT(" y ",BD609,".")))))</f>
        <v/>
      </c>
      <c r="BC609" s="627" t="str">
        <f>IF(BA609=0,"", IF(SUM($AN$519:BA609)=1,#REF!, IF($AQ$526&gt;SUM($AN$519:BA609),_xlfn.CONCAT(", ",#REF!), IF($AQ$526=SUM($AN$519:BA609),_xlfn.CONCAT(" y ",#REF!,".")))))</f>
        <v/>
      </c>
      <c r="BD609" s="639">
        <f t="shared" si="560"/>
        <v>5</v>
      </c>
      <c r="BE609" s="641"/>
      <c r="BG609" s="655">
        <f t="shared" si="561"/>
        <v>0</v>
      </c>
      <c r="BH609" s="655"/>
      <c r="BJ609" s="645">
        <f t="shared" si="562"/>
        <v>0</v>
      </c>
      <c r="BK609" s="647"/>
      <c r="BM609" s="655">
        <f t="shared" si="540"/>
        <v>0</v>
      </c>
      <c r="BN609" s="655"/>
      <c r="BP609" s="639">
        <f t="shared" si="541"/>
        <v>5</v>
      </c>
      <c r="BQ609" s="641"/>
      <c r="BR609" s="639">
        <f t="shared" si="542"/>
        <v>0</v>
      </c>
      <c r="BS609" s="641"/>
      <c r="BT609" s="639">
        <f t="shared" si="543"/>
        <v>0</v>
      </c>
      <c r="BU609" s="641"/>
      <c r="BV609" s="639">
        <f t="shared" si="544"/>
        <v>0</v>
      </c>
      <c r="BW609" s="641"/>
      <c r="BY609" s="908">
        <f t="shared" si="545"/>
        <v>5</v>
      </c>
      <c r="BZ609" s="909"/>
      <c r="CA609" s="638">
        <f t="shared" si="546"/>
        <v>0</v>
      </c>
      <c r="CB609" s="638"/>
      <c r="CC609" s="638">
        <f t="shared" si="547"/>
        <v>0</v>
      </c>
      <c r="CD609" s="638"/>
      <c r="CE609" s="638">
        <f t="shared" si="548"/>
        <v>0</v>
      </c>
      <c r="CF609" s="638"/>
      <c r="CK609" s="639">
        <f t="shared" si="563"/>
        <v>0</v>
      </c>
      <c r="CL609" s="641"/>
      <c r="CP609" s="913">
        <f>SUM(CP605:CQ608)</f>
        <v>0</v>
      </c>
      <c r="CQ609" s="914"/>
      <c r="CR609" s="915" t="str">
        <f>IF(CP609=0,"", _xlfn.CONCAT(CR605:CS608))</f>
        <v/>
      </c>
      <c r="CS609" s="916"/>
      <c r="CU609" s="626" t="s">
        <v>7223</v>
      </c>
      <c r="CV609" s="626"/>
      <c r="CW609" s="496">
        <f t="shared" ref="CW609:EM609" si="566">IF(ISNUMBER(SEARCH(CW608,$CW$605,1))=FALSE,0,1)</f>
        <v>0</v>
      </c>
      <c r="CX609" s="496">
        <f t="shared" si="566"/>
        <v>0</v>
      </c>
      <c r="CY609" s="496">
        <f t="shared" si="566"/>
        <v>0</v>
      </c>
      <c r="CZ609" s="496">
        <f t="shared" si="566"/>
        <v>0</v>
      </c>
      <c r="DA609" s="496">
        <f t="shared" si="566"/>
        <v>0</v>
      </c>
      <c r="DB609" s="496">
        <f t="shared" si="566"/>
        <v>0</v>
      </c>
      <c r="DC609" s="496">
        <f t="shared" si="566"/>
        <v>0</v>
      </c>
      <c r="DD609" s="496">
        <f t="shared" si="566"/>
        <v>0</v>
      </c>
      <c r="DE609" s="496">
        <f t="shared" si="566"/>
        <v>0</v>
      </c>
      <c r="DF609" s="496">
        <f t="shared" si="566"/>
        <v>0</v>
      </c>
      <c r="DG609" s="496">
        <f t="shared" si="566"/>
        <v>0</v>
      </c>
      <c r="DH609" s="496">
        <f t="shared" si="566"/>
        <v>0</v>
      </c>
      <c r="DI609" s="496">
        <f t="shared" si="566"/>
        <v>0</v>
      </c>
      <c r="DJ609" s="496">
        <f t="shared" si="566"/>
        <v>0</v>
      </c>
      <c r="DK609" s="496">
        <f t="shared" si="566"/>
        <v>0</v>
      </c>
      <c r="DL609" s="496">
        <f t="shared" si="566"/>
        <v>0</v>
      </c>
      <c r="DM609" s="496">
        <f t="shared" si="566"/>
        <v>0</v>
      </c>
      <c r="DN609" s="496">
        <f t="shared" si="566"/>
        <v>0</v>
      </c>
      <c r="DO609" s="496">
        <f t="shared" si="566"/>
        <v>0</v>
      </c>
      <c r="DP609" s="496">
        <f t="shared" si="566"/>
        <v>0</v>
      </c>
      <c r="DQ609" s="496">
        <f t="shared" si="566"/>
        <v>0</v>
      </c>
      <c r="DR609" s="496">
        <f t="shared" si="566"/>
        <v>0</v>
      </c>
      <c r="DS609" s="496">
        <f t="shared" si="566"/>
        <v>0</v>
      </c>
      <c r="DT609" s="496">
        <f t="shared" si="566"/>
        <v>0</v>
      </c>
      <c r="DU609" s="496">
        <f t="shared" si="566"/>
        <v>0</v>
      </c>
      <c r="DV609" s="496">
        <f t="shared" si="566"/>
        <v>0</v>
      </c>
      <c r="DW609" s="496">
        <f t="shared" si="566"/>
        <v>0</v>
      </c>
      <c r="DX609" s="496">
        <f t="shared" si="566"/>
        <v>0</v>
      </c>
      <c r="DY609" s="496">
        <f t="shared" si="566"/>
        <v>0</v>
      </c>
      <c r="DZ609" s="496">
        <f t="shared" si="566"/>
        <v>0</v>
      </c>
      <c r="EA609" s="496">
        <f t="shared" si="566"/>
        <v>0</v>
      </c>
      <c r="EB609" s="496">
        <f t="shared" si="566"/>
        <v>0</v>
      </c>
      <c r="EC609" s="496">
        <f t="shared" si="566"/>
        <v>0</v>
      </c>
      <c r="ED609" s="496">
        <f t="shared" si="566"/>
        <v>0</v>
      </c>
      <c r="EE609" s="496">
        <f t="shared" si="566"/>
        <v>0</v>
      </c>
      <c r="EF609" s="496">
        <f t="shared" si="566"/>
        <v>0</v>
      </c>
      <c r="EG609" s="496">
        <f t="shared" si="566"/>
        <v>0</v>
      </c>
      <c r="EH609" s="496">
        <f t="shared" si="566"/>
        <v>0</v>
      </c>
      <c r="EI609" s="496">
        <f t="shared" si="566"/>
        <v>0</v>
      </c>
      <c r="EJ609" s="496">
        <f t="shared" si="566"/>
        <v>0</v>
      </c>
      <c r="EK609" s="496">
        <f t="shared" si="566"/>
        <v>0</v>
      </c>
      <c r="EL609" s="496">
        <f t="shared" si="566"/>
        <v>0</v>
      </c>
      <c r="EM609" s="496">
        <f t="shared" si="566"/>
        <v>0</v>
      </c>
      <c r="EN609" s="492">
        <f>SUM(CW609:EM609)</f>
        <v>0</v>
      </c>
      <c r="EP609" s="892" t="s">
        <v>7223</v>
      </c>
      <c r="EQ609" s="892"/>
      <c r="ER609" s="491">
        <f>IF(ISNUMBER(SEARCH(ER608,$ER$605,1))=FALSE,0,1)</f>
        <v>0</v>
      </c>
      <c r="ES609" s="491">
        <f t="shared" ref="ES609:FB609" si="567">IF(ISNUMBER(SEARCH(ES608,$ER$605,1))=FALSE,0,1)</f>
        <v>0</v>
      </c>
      <c r="ET609" s="491">
        <f t="shared" si="567"/>
        <v>0</v>
      </c>
      <c r="EU609" s="491">
        <f t="shared" si="567"/>
        <v>0</v>
      </c>
      <c r="EV609" s="491">
        <f t="shared" si="567"/>
        <v>0</v>
      </c>
      <c r="EW609" s="491">
        <f t="shared" si="567"/>
        <v>0</v>
      </c>
      <c r="EX609" s="491">
        <f t="shared" si="567"/>
        <v>0</v>
      </c>
      <c r="EY609" s="491">
        <f t="shared" si="567"/>
        <v>0</v>
      </c>
      <c r="EZ609" s="491">
        <f t="shared" si="567"/>
        <v>0</v>
      </c>
      <c r="FA609" s="491">
        <f t="shared" si="567"/>
        <v>0</v>
      </c>
      <c r="FB609" s="491">
        <f t="shared" si="567"/>
        <v>0</v>
      </c>
      <c r="FC609" s="494">
        <f>SUM(ER609:FB609)</f>
        <v>0</v>
      </c>
    </row>
    <row r="610" spans="1:159" ht="60" customHeight="1">
      <c r="A610" s="106"/>
      <c r="B610" s="44"/>
      <c r="C610" s="297" t="s">
        <v>71</v>
      </c>
      <c r="D610" s="924" t="s">
        <v>1927</v>
      </c>
      <c r="E610" s="793"/>
      <c r="F610" s="793"/>
      <c r="G610" s="793"/>
      <c r="H610" s="793"/>
      <c r="I610" s="794"/>
      <c r="J610" s="573"/>
      <c r="K610" s="573"/>
      <c r="L610" s="434"/>
      <c r="M610" s="434"/>
      <c r="N610" s="434"/>
      <c r="O610" s="434"/>
      <c r="P610" s="434"/>
      <c r="Q610" s="434"/>
      <c r="R610" s="434"/>
      <c r="S610" s="434"/>
      <c r="T610" s="434"/>
      <c r="U610" s="434"/>
      <c r="V610" s="434"/>
      <c r="W610" s="434"/>
      <c r="X610" s="434"/>
      <c r="Y610" s="432"/>
      <c r="Z610" s="432"/>
      <c r="AA610" s="432"/>
      <c r="AB610" s="432"/>
      <c r="AC610" s="432"/>
      <c r="AD610" s="432"/>
      <c r="AH610" s="742">
        <f t="shared" si="549"/>
        <v>0</v>
      </c>
      <c r="AI610" s="641"/>
      <c r="AJ610" s="639">
        <f t="shared" si="550"/>
        <v>0</v>
      </c>
      <c r="AK610" s="641"/>
      <c r="AL610" s="627">
        <f t="shared" si="551"/>
        <v>0</v>
      </c>
      <c r="AM610" s="627"/>
      <c r="AN610" s="627">
        <f t="shared" si="552"/>
        <v>0</v>
      </c>
      <c r="AO610" s="627">
        <f t="shared" si="553"/>
        <v>0</v>
      </c>
      <c r="AP610" s="284"/>
      <c r="AQ610" s="896">
        <f t="shared" si="554"/>
        <v>0</v>
      </c>
      <c r="AR610" s="627"/>
      <c r="AS610" s="627">
        <f t="shared" si="555"/>
        <v>0</v>
      </c>
      <c r="AT610" s="627"/>
      <c r="AU610" s="627">
        <f t="shared" si="556"/>
        <v>0</v>
      </c>
      <c r="AV610" s="627"/>
      <c r="AW610" s="627">
        <f t="shared" si="557"/>
        <v>0</v>
      </c>
      <c r="AX610" s="627">
        <f t="shared" si="558"/>
        <v>0</v>
      </c>
      <c r="AY610" s="285"/>
      <c r="AZ610" s="964">
        <f t="shared" si="559"/>
        <v>0</v>
      </c>
      <c r="BA610" s="964"/>
      <c r="BB610" s="627" t="str">
        <f>IF(AZ610=0,"",IF(SUM($AZ$605:AZ610)=1,BD610,IF($AZ$641&gt;SUM($AZ$605:AZ610),_xlfn.CONCAT(", ",BD610),IF($AZ$641=SUM($AZ$605:AZ610),_xlfn.CONCAT(" y ",BD610,".")))))</f>
        <v/>
      </c>
      <c r="BC610" s="627" t="str">
        <f>IF(BA610=0,"", IF(SUM($AN$519:BA610)=1,#REF!, IF($AQ$526&gt;SUM($AN$519:BA610),_xlfn.CONCAT(", ",#REF!), IF($AQ$526=SUM($AN$519:BA610),_xlfn.CONCAT(" y ",#REF!,".")))))</f>
        <v/>
      </c>
      <c r="BD610" s="639">
        <f t="shared" si="560"/>
        <v>6</v>
      </c>
      <c r="BE610" s="641"/>
      <c r="BG610" s="655">
        <f t="shared" si="561"/>
        <v>0</v>
      </c>
      <c r="BH610" s="655"/>
      <c r="BJ610" s="645">
        <f t="shared" si="562"/>
        <v>0</v>
      </c>
      <c r="BK610" s="647"/>
      <c r="BM610" s="655">
        <f t="shared" si="540"/>
        <v>0</v>
      </c>
      <c r="BN610" s="655"/>
      <c r="BP610" s="639">
        <f t="shared" si="541"/>
        <v>6</v>
      </c>
      <c r="BQ610" s="641"/>
      <c r="BR610" s="639">
        <f t="shared" si="542"/>
        <v>0</v>
      </c>
      <c r="BS610" s="641"/>
      <c r="BT610" s="639">
        <f t="shared" si="543"/>
        <v>0</v>
      </c>
      <c r="BU610" s="641"/>
      <c r="BV610" s="639">
        <f t="shared" si="544"/>
        <v>0</v>
      </c>
      <c r="BW610" s="641"/>
      <c r="BY610" s="908">
        <f t="shared" si="545"/>
        <v>6</v>
      </c>
      <c r="BZ610" s="909"/>
      <c r="CA610" s="638">
        <f t="shared" si="546"/>
        <v>0</v>
      </c>
      <c r="CB610" s="638"/>
      <c r="CC610" s="638">
        <f t="shared" si="547"/>
        <v>0</v>
      </c>
      <c r="CD610" s="638"/>
      <c r="CE610" s="638">
        <f t="shared" si="548"/>
        <v>0</v>
      </c>
      <c r="CF610" s="638"/>
      <c r="CK610" s="639">
        <f t="shared" si="563"/>
        <v>0</v>
      </c>
      <c r="CL610" s="641"/>
      <c r="CU610" s="626" t="s">
        <v>7901</v>
      </c>
      <c r="CV610" s="626"/>
      <c r="CW610" s="496" t="str">
        <f>IF(CW609=0,"",IF(SUM($CW$609:CW609)=1,CW606,IF($EN$609&gt;SUM($CW$609:CW609),_xlfn.CONCAT(", ",CW606),IF($EN$609=SUM($CW$609:CW609),_xlfn.CONCAT(" y ",CW606)))))</f>
        <v/>
      </c>
      <c r="CX610" s="496" t="str">
        <f>IF(CX609=0,"",IF(SUM($CW$609:CX609)=1,CX606,IF($EN$609&gt;SUM($CW$609:CX609),_xlfn.CONCAT(", ",CX606),IF($EN$609=SUM($CW$609:CX609),_xlfn.CONCAT(" y ",CX606)))))</f>
        <v/>
      </c>
      <c r="CY610" s="496" t="str">
        <f>IF(CY609=0,"",IF(SUM($CW$609:CY609)=1,CY606,IF($EN$609&gt;SUM($CW$609:CY609),_xlfn.CONCAT(", ",CY606),IF($EN$609=SUM($CW$609:CY609),_xlfn.CONCAT(" y ",CY606)))))</f>
        <v/>
      </c>
      <c r="CZ610" s="496" t="str">
        <f>IF(CZ609=0,"",IF(SUM($CW$609:CZ609)=1,CZ606,IF($EN$609&gt;SUM($CW$609:CZ609),_xlfn.CONCAT(", ",CZ606),IF($EN$609=SUM($CW$609:CZ609),_xlfn.CONCAT(" y ",CZ606)))))</f>
        <v/>
      </c>
      <c r="DA610" s="496" t="str">
        <f>IF(DA609=0,"",IF(SUM($CW$609:DA609)=1,DA606,IF($EN$609&gt;SUM($CW$609:DA609),_xlfn.CONCAT(", ",DA606),IF($EN$609=SUM($CW$609:DA609),_xlfn.CONCAT(" y ",DA606)))))</f>
        <v/>
      </c>
      <c r="DB610" s="496" t="str">
        <f>IF(DB609=0,"",IF(SUM($CW$609:DB609)=1,DB606,IF($EN$609&gt;SUM($CW$609:DB609),_xlfn.CONCAT(", ",DB606),IF($EN$609=SUM($CW$609:DB609),_xlfn.CONCAT(" y ",DB606)))))</f>
        <v/>
      </c>
      <c r="DC610" s="496" t="str">
        <f>IF(DC609=0,"",IF(SUM($CW$609:DC609)=1,DC606,IF($EN$609&gt;SUM($CW$609:DC609),_xlfn.CONCAT(", ",DC606),IF($EN$609=SUM($CW$609:DC609),_xlfn.CONCAT(" y ",DC606)))))</f>
        <v/>
      </c>
      <c r="DD610" s="496" t="str">
        <f>IF(DD609=0,"",IF(SUM($CW$609:DD609)=1,DD606,IF($EN$609&gt;SUM($CW$609:DD609),_xlfn.CONCAT(", ",DD606),IF($EN$609=SUM($CW$609:DD609),_xlfn.CONCAT(" y ",DD606)))))</f>
        <v/>
      </c>
      <c r="DE610" s="496" t="str">
        <f>IF(DE609=0,"",IF(SUM($CW$609:DE609)=1,DE606,IF($EN$609&gt;SUM($CW$609:DE609),_xlfn.CONCAT(", ",DE606),IF($EN$609=SUM($CW$609:DE609),_xlfn.CONCAT(" y ",DE606)))))</f>
        <v/>
      </c>
      <c r="DF610" s="496" t="str">
        <f>IF(DF609=0,"",IF(SUM($CW$609:DF609)=1,DF606,IF($EN$609&gt;SUM($CW$609:DF609),_xlfn.CONCAT(", ",DF606),IF($EN$609=SUM($CW$609:DF609),_xlfn.CONCAT(" y ",DF606)))))</f>
        <v/>
      </c>
      <c r="DG610" s="496" t="str">
        <f>IF(DG609=0,"",IF(SUM($CW$609:DG609)=1,DG606,IF($EN$609&gt;SUM($CW$609:DG609),_xlfn.CONCAT(", ",DG606),IF($EN$609=SUM($CW$609:DG609),_xlfn.CONCAT(" y ",DG606)))))</f>
        <v/>
      </c>
      <c r="DH610" s="496" t="str">
        <f>IF(DH609=0,"",IF(SUM($CW$609:DH609)=1,DH606,IF($EN$609&gt;SUM($CW$609:DH609),_xlfn.CONCAT(", ",DH606),IF($EN$609=SUM($CW$609:DH609),_xlfn.CONCAT(" y ",DH606)))))</f>
        <v/>
      </c>
      <c r="DI610" s="496" t="str">
        <f>IF(DI609=0,"",IF(SUM($CW$609:DI609)=1,DI606,IF($EN$609&gt;SUM($CW$609:DI609),_xlfn.CONCAT(", ",DI606),IF($EN$609=SUM($CW$609:DI609),_xlfn.CONCAT(" y ",DI606)))))</f>
        <v/>
      </c>
      <c r="DJ610" s="496" t="str">
        <f>IF(DJ609=0,"",IF(SUM($CW$609:DJ609)=1,DJ606,IF($EN$609&gt;SUM($CW$609:DJ609),_xlfn.CONCAT(", ",DJ606),IF($EN$609=SUM($CW$609:DJ609),_xlfn.CONCAT(" y ",DJ606)))))</f>
        <v/>
      </c>
      <c r="DK610" s="496" t="str">
        <f>IF(DK609=0,"",IF(SUM($CW$609:DK609)=1,DK606,IF($EN$609&gt;SUM($CW$609:DK609),_xlfn.CONCAT(", ",DK606),IF($EN$609=SUM($CW$609:DK609),_xlfn.CONCAT(" y ",DK606)))))</f>
        <v/>
      </c>
      <c r="DL610" s="496" t="str">
        <f>IF(DL609=0,"",IF(SUM($CW$609:DL609)=1,DL606,IF($EN$609&gt;SUM($CW$609:DL609),_xlfn.CONCAT(", ",DL606),IF($EN$609=SUM($CW$609:DL609),_xlfn.CONCAT(" y ",DL606)))))</f>
        <v/>
      </c>
      <c r="DM610" s="496" t="str">
        <f>IF(DM609=0,"",IF(SUM($CW$609:DM609)=1,DM606,IF($EN$609&gt;SUM($CW$609:DM609),_xlfn.CONCAT(", ",DM606),IF($EN$609=SUM($CW$609:DM609),_xlfn.CONCAT(" y ",DM606)))))</f>
        <v/>
      </c>
      <c r="DN610" s="496" t="str">
        <f>IF(DN609=0,"",IF(SUM($CW$609:DN609)=1,DN606,IF($EN$609&gt;SUM($CW$609:DN609),_xlfn.CONCAT(", ",DN606),IF($EN$609=SUM($CW$609:DN609),_xlfn.CONCAT(" y ",DN606)))))</f>
        <v/>
      </c>
      <c r="DO610" s="496" t="str">
        <f>IF(DO609=0,"",IF(SUM($CW$609:DO609)=1,DO606,IF($EN$609&gt;SUM($CW$609:DO609),_xlfn.CONCAT(", ",DO606),IF($EN$609=SUM($CW$609:DO609),_xlfn.CONCAT(" y ",DO606)))))</f>
        <v/>
      </c>
      <c r="DP610" s="496" t="str">
        <f>IF(DP609=0,"",IF(SUM($CW$609:DP609)=1,DP606,IF($EN$609&gt;SUM($CW$609:DP609),_xlfn.CONCAT(", ",DP606),IF($EN$609=SUM($CW$609:DP609),_xlfn.CONCAT(" y ",DP606)))))</f>
        <v/>
      </c>
      <c r="DQ610" s="496" t="str">
        <f>IF(DQ609=0,"",IF(SUM($CW$609:DQ609)=1,DQ606,IF($EN$609&gt;SUM($CW$609:DQ609),_xlfn.CONCAT(", ",DQ606),IF($EN$609=SUM($CW$609:DQ609),_xlfn.CONCAT(" y ",DQ606)))))</f>
        <v/>
      </c>
      <c r="DR610" s="496" t="str">
        <f>IF(DR609=0,"",IF(SUM($CW$609:DR609)=1,DR606,IF($EN$609&gt;SUM($CW$609:DR609),_xlfn.CONCAT(", ",DR606),IF($EN$609=SUM($CW$609:DR609),_xlfn.CONCAT(" y ",DR606)))))</f>
        <v/>
      </c>
      <c r="DS610" s="496" t="str">
        <f>IF(DS609=0,"",IF(SUM($CW$609:DS609)=1,DS606,IF($EN$609&gt;SUM($CW$609:DS609),_xlfn.CONCAT(", ",DS606),IF($EN$609=SUM($CW$609:DS609),_xlfn.CONCAT(" y ",DS606)))))</f>
        <v/>
      </c>
      <c r="DT610" s="496" t="str">
        <f>IF(DT609=0,"",IF(SUM($CW$609:DT609)=1,DT606,IF($EN$609&gt;SUM($CW$609:DT609),_xlfn.CONCAT(", ",DT606),IF($EN$609=SUM($CW$609:DT609),_xlfn.CONCAT(" y ",DT606)))))</f>
        <v/>
      </c>
      <c r="DU610" s="496" t="str">
        <f>IF(DU609=0,"",IF(SUM($CW$609:DU609)=1,DU606,IF($EN$609&gt;SUM($CW$609:DU609),_xlfn.CONCAT(", ",DU606),IF($EN$609=SUM($CW$609:DU609),_xlfn.CONCAT(" y ",DU606)))))</f>
        <v/>
      </c>
      <c r="DV610" s="496" t="str">
        <f>IF(DV609=0,"",IF(SUM($CW$609:DV609)=1,DV606,IF($EN$609&gt;SUM($CW$609:DV609),_xlfn.CONCAT(", ",DV606),IF($EN$609=SUM($CW$609:DV609),_xlfn.CONCAT(" y ",DV606)))))</f>
        <v/>
      </c>
      <c r="DW610" s="496" t="str">
        <f>IF(DW609=0,"",IF(SUM($CW$609:DW609)=1,DW606,IF($EN$609&gt;SUM($CW$609:DW609),_xlfn.CONCAT(", ",DW606),IF($EN$609=SUM($CW$609:DW609),_xlfn.CONCAT(" y ",DW606)))))</f>
        <v/>
      </c>
      <c r="DX610" s="496" t="str">
        <f>IF(DX609=0,"",IF(SUM($CW$609:DX609)=1,DX606,IF($EN$609&gt;SUM($CW$609:DX609),_xlfn.CONCAT(", ",DX606),IF($EN$609=SUM($CW$609:DX609),_xlfn.CONCAT(" y ",DX606)))))</f>
        <v/>
      </c>
      <c r="DY610" s="496" t="str">
        <f>IF(DY609=0,"",IF(SUM($CW$609:DY609)=1,DY606,IF($EN$609&gt;SUM($CW$609:DY609),_xlfn.CONCAT(", ",DY606),IF($EN$609=SUM($CW$609:DY609),_xlfn.CONCAT(" y ",DY606)))))</f>
        <v/>
      </c>
      <c r="DZ610" s="496" t="str">
        <f>IF(DZ609=0,"",IF(SUM($CW$609:DZ609)=1,DZ606,IF($EN$609&gt;SUM($CW$609:DZ609),_xlfn.CONCAT(", ",DZ606),IF($EN$609=SUM($CW$609:DZ609),_xlfn.CONCAT(" y ",DZ606)))))</f>
        <v/>
      </c>
      <c r="EA610" s="496" t="str">
        <f>IF(EA609=0,"",IF(SUM($CW$609:EA609)=1,EA606,IF($EN$609&gt;SUM($CW$609:EA609),_xlfn.CONCAT(", ",EA606),IF($EN$609=SUM($CW$609:EA609),_xlfn.CONCAT(" y ",EA606)))))</f>
        <v/>
      </c>
      <c r="EB610" s="496" t="str">
        <f>IF(EB609=0,"",IF(SUM($CW$609:EB609)=1,EB606,IF($EN$609&gt;SUM($CW$609:EB609),_xlfn.CONCAT(", ",EB606),IF($EN$609=SUM($CW$609:EB609),_xlfn.CONCAT(" y ",EB606)))))</f>
        <v/>
      </c>
      <c r="EC610" s="496" t="str">
        <f>IF(EC609=0,"",IF(SUM($CW$609:EC609)=1,EC606,IF($EN$609&gt;SUM($CW$609:EC609),_xlfn.CONCAT(", ",EC606),IF($EN$609=SUM($CW$609:EC609),_xlfn.CONCAT(" y ",EC606)))))</f>
        <v/>
      </c>
      <c r="ED610" s="496" t="str">
        <f>IF(ED609=0,"",IF(SUM($CW$609:ED609)=1,ED606,IF($EN$609&gt;SUM($CW$609:ED609),_xlfn.CONCAT(", ",ED606),IF($EN$609=SUM($CW$609:ED609),_xlfn.CONCAT(" y ",ED606)))))</f>
        <v/>
      </c>
      <c r="EE610" s="496" t="str">
        <f>IF(EE609=0,"",IF(SUM($CW$609:EE609)=1,EE606,IF($EN$609&gt;SUM($CW$609:EE609),_xlfn.CONCAT(", ",EE606),IF($EN$609=SUM($CW$609:EE609),_xlfn.CONCAT(" y ",EE606)))))</f>
        <v/>
      </c>
      <c r="EF610" s="496" t="str">
        <f>IF(EF609=0,"",IF(SUM($CW$609:EF609)=1,EF606,IF($EN$609&gt;SUM($CW$609:EF609),_xlfn.CONCAT(", ",EF606),IF($EN$609=SUM($CW$609:EF609),_xlfn.CONCAT(" y ",EF606)))))</f>
        <v/>
      </c>
      <c r="EG610" s="496" t="str">
        <f>IF(EG609=0,"",IF(SUM($CW$609:EG609)=1,EG606,IF($EN$609&gt;SUM($CW$609:EG609),_xlfn.CONCAT(", ",EG606),IF($EN$609=SUM($CW$609:EG609),_xlfn.CONCAT(" y ",EG606)))))</f>
        <v/>
      </c>
      <c r="EH610" s="496" t="str">
        <f>IF(EH609=0,"",IF(SUM($CW$609:EH609)=1,EH606,IF($EN$609&gt;SUM($CW$609:EH609),_xlfn.CONCAT(", ",EH606),IF($EN$609=SUM($CW$609:EH609),_xlfn.CONCAT(" y ",EH606)))))</f>
        <v/>
      </c>
      <c r="EI610" s="496" t="str">
        <f>IF(EI609=0,"",IF(SUM($CW$609:EI609)=1,EI606,IF($EN$609&gt;SUM($CW$609:EI609),_xlfn.CONCAT(", ",EI606),IF($EN$609=SUM($CW$609:EI609),_xlfn.CONCAT(" y ",EI606)))))</f>
        <v/>
      </c>
      <c r="EJ610" s="496" t="str">
        <f>IF(EJ609=0,"",IF(SUM($CW$609:EJ609)=1,EJ606,IF($EN$609&gt;SUM($CW$609:EJ609),_xlfn.CONCAT(", ",EJ606),IF($EN$609=SUM($CW$609:EJ609),_xlfn.CONCAT(" y ",EJ606)))))</f>
        <v/>
      </c>
      <c r="EK610" s="496" t="str">
        <f>IF(EK609=0,"",IF(SUM($CW$609:EK609)=1,EK606,IF($EN$609&gt;SUM($CW$609:EK609),_xlfn.CONCAT(", ",EK606),IF($EN$609=SUM($CW$609:EK609),_xlfn.CONCAT(" y ",EK606)))))</f>
        <v/>
      </c>
      <c r="EL610" s="496" t="str">
        <f>IF(EL609=0,"",IF(SUM($CW$609:EL609)=1,EL606,IF($EN$609&gt;SUM($CW$609:EL609),_xlfn.CONCAT(", ",EL606),IF($EN$609=SUM($CW$609:EL609),_xlfn.CONCAT(" y ",EL606)))))</f>
        <v/>
      </c>
      <c r="EM610" s="496" t="str">
        <f>IF(EM609=0,"",IF(SUM($CW$609:EM609)=1,EM606,IF($EN$609&gt;SUM($CW$609:EM609),_xlfn.CONCAT(", ",EM606),IF($EN$609=SUM($CW$609:EM609),_xlfn.CONCAT(" y ",EM606)))))</f>
        <v/>
      </c>
      <c r="EN610" s="493" t="str">
        <f>_xlfn.CONCAT(CW610:EM610)</f>
        <v/>
      </c>
      <c r="EP610" s="892" t="s">
        <v>7901</v>
      </c>
      <c r="EQ610" s="892"/>
      <c r="ER610" s="491" t="str">
        <f>IF(ER609=0,"",IF(SUM($ER$609:ER609)=1,ER606,IF($FC$609&gt;SUM($ER$609:ER609),_xlfn.CONCAT(", ",ER606),IF($FC$609=SUM($ER$609:ER609),_xlfn.CONCAT(" y ",ER606)))))</f>
        <v/>
      </c>
      <c r="ES610" s="491" t="str">
        <f>IF(ES609=0,"",IF(SUM($ER$609:ES609)=1,ES606,IF($FC$609&gt;SUM($ER$609:ES609),_xlfn.CONCAT(", ",ES606),IF($FC$609=SUM($ER$609:ES609),_xlfn.CONCAT(" y ",ES606)))))</f>
        <v/>
      </c>
      <c r="ET610" s="491" t="str">
        <f>IF(ET609=0,"",IF(SUM($ER$609:ET609)=1,ET606,IF($FC$609&gt;SUM($ER$609:ET609),_xlfn.CONCAT(", ",ET606),IF($FC$609=SUM($ER$609:ET609),_xlfn.CONCAT(" y ",ET606)))))</f>
        <v/>
      </c>
      <c r="EU610" s="491" t="str">
        <f>IF(EU609=0,"",IF(SUM($ER$609:EU609)=1,EU606,IF($FC$609&gt;SUM($ER$609:EU609),_xlfn.CONCAT(", ",EU606),IF($FC$609=SUM($ER$609:EU609),_xlfn.CONCAT(" y ",EU606)))))</f>
        <v/>
      </c>
      <c r="EV610" s="491" t="str">
        <f>IF(EV609=0,"",IF(SUM($ER$609:EV609)=1,EV606,IF($FC$609&gt;SUM($ER$609:EV609),_xlfn.CONCAT(", ",EV606),IF($FC$609=SUM($ER$609:EV609),_xlfn.CONCAT(" y ",EV606)))))</f>
        <v/>
      </c>
      <c r="EW610" s="491" t="str">
        <f>IF(EW609=0,"",IF(SUM($ER$609:EW609)=1,EW606,IF($FC$609&gt;SUM($ER$609:EW609),_xlfn.CONCAT(", ",EW606),IF($FC$609=SUM($ER$609:EW609),_xlfn.CONCAT(" y ",EW606)))))</f>
        <v/>
      </c>
      <c r="EX610" s="491" t="str">
        <f>IF(EX609=0,"",IF(SUM($ER$609:EX609)=1,EX606,IF($FC$609&gt;SUM($ER$609:EX609),_xlfn.CONCAT(", ",EX606),IF($FC$609=SUM($ER$609:EX609),_xlfn.CONCAT(" y ",EX606)))))</f>
        <v/>
      </c>
      <c r="EY610" s="491" t="str">
        <f>IF(EY609=0,"",IF(SUM($ER$609:EY609)=1,EY606,IF($FC$609&gt;SUM($ER$609:EY609),_xlfn.CONCAT(", ",EY606),IF($FC$609=SUM($ER$609:EY609),_xlfn.CONCAT(" y ",EY606)))))</f>
        <v/>
      </c>
      <c r="EZ610" s="491" t="str">
        <f>IF(EZ609=0,"",IF(SUM($ER$609:EZ609)=1,EZ606,IF($FC$609&gt;SUM($ER$609:EZ609),_xlfn.CONCAT(", ",EZ606),IF($FC$609=SUM($ER$609:EZ609),_xlfn.CONCAT(" y ",EZ606)))))</f>
        <v/>
      </c>
      <c r="FA610" s="491" t="str">
        <f>IF(FA609=0,"",IF(SUM($ER$609:FA609)=1,FA606,IF($FC$609&gt;SUM($ER$609:FA609),_xlfn.CONCAT(", ",FA606),IF($FC$609=SUM($ER$609:FA609),_xlfn.CONCAT(" y ",FA606)))))</f>
        <v/>
      </c>
      <c r="FB610" s="491" t="str">
        <f>IF(FB609=0,"",IF(SUM($ER$609:FB609)=1,FB606,IF($FC$609&gt;SUM($ER$609:FB609),_xlfn.CONCAT(", ",FB606),IF($FC$609=SUM($ER$609:FB609),_xlfn.CONCAT(" y ",FB606)))))</f>
        <v/>
      </c>
      <c r="FC610" s="495" t="str">
        <f>_xlfn.CONCAT(ER610:FB610)</f>
        <v/>
      </c>
    </row>
    <row r="611" spans="1:159" ht="24" customHeight="1">
      <c r="A611" s="106"/>
      <c r="B611" s="44"/>
      <c r="C611" s="297" t="s">
        <v>72</v>
      </c>
      <c r="D611" s="924" t="s">
        <v>1928</v>
      </c>
      <c r="E611" s="793"/>
      <c r="F611" s="793"/>
      <c r="G611" s="793"/>
      <c r="H611" s="793"/>
      <c r="I611" s="794"/>
      <c r="J611" s="573"/>
      <c r="K611" s="573"/>
      <c r="L611" s="434"/>
      <c r="M611" s="434"/>
      <c r="N611" s="434"/>
      <c r="O611" s="434"/>
      <c r="P611" s="434"/>
      <c r="Q611" s="434"/>
      <c r="R611" s="434"/>
      <c r="S611" s="434"/>
      <c r="T611" s="434"/>
      <c r="U611" s="434"/>
      <c r="V611" s="434"/>
      <c r="W611" s="434"/>
      <c r="X611" s="434"/>
      <c r="Y611" s="432"/>
      <c r="Z611" s="432"/>
      <c r="AA611" s="432"/>
      <c r="AB611" s="432"/>
      <c r="AC611" s="432"/>
      <c r="AD611" s="432"/>
      <c r="AH611" s="742">
        <f t="shared" si="549"/>
        <v>0</v>
      </c>
      <c r="AI611" s="641"/>
      <c r="AJ611" s="639">
        <f t="shared" si="550"/>
        <v>0</v>
      </c>
      <c r="AK611" s="641"/>
      <c r="AL611" s="627">
        <f t="shared" si="551"/>
        <v>0</v>
      </c>
      <c r="AM611" s="627"/>
      <c r="AN611" s="627">
        <f t="shared" si="552"/>
        <v>0</v>
      </c>
      <c r="AO611" s="627">
        <f t="shared" si="553"/>
        <v>0</v>
      </c>
      <c r="AP611" s="284"/>
      <c r="AQ611" s="896">
        <f t="shared" si="554"/>
        <v>0</v>
      </c>
      <c r="AR611" s="627"/>
      <c r="AS611" s="627">
        <f t="shared" si="555"/>
        <v>0</v>
      </c>
      <c r="AT611" s="627"/>
      <c r="AU611" s="627">
        <f t="shared" si="556"/>
        <v>0</v>
      </c>
      <c r="AV611" s="627"/>
      <c r="AW611" s="627">
        <f t="shared" si="557"/>
        <v>0</v>
      </c>
      <c r="AX611" s="627">
        <f t="shared" si="558"/>
        <v>0</v>
      </c>
      <c r="AY611" s="285"/>
      <c r="AZ611" s="964">
        <f t="shared" si="559"/>
        <v>0</v>
      </c>
      <c r="BA611" s="964"/>
      <c r="BB611" s="627" t="str">
        <f>IF(AZ611=0,"",IF(SUM($AZ$605:AZ611)=1,BD611,IF($AZ$641&gt;SUM($AZ$605:AZ611),_xlfn.CONCAT(", ",BD611),IF($AZ$641=SUM($AZ$605:AZ611),_xlfn.CONCAT(" y ",BD611,".")))))</f>
        <v/>
      </c>
      <c r="BC611" s="627" t="str">
        <f>IF(BA611=0,"", IF(SUM($AN$519:BA611)=1,#REF!, IF($AQ$526&gt;SUM($AN$519:BA611),_xlfn.CONCAT(", ",#REF!), IF($AQ$526=SUM($AN$519:BA611),_xlfn.CONCAT(" y ",#REF!,".")))))</f>
        <v/>
      </c>
      <c r="BD611" s="639">
        <f t="shared" si="560"/>
        <v>7</v>
      </c>
      <c r="BE611" s="641"/>
      <c r="BG611" s="655">
        <f t="shared" si="561"/>
        <v>0</v>
      </c>
      <c r="BH611" s="655"/>
      <c r="BJ611" s="645">
        <f t="shared" si="562"/>
        <v>0</v>
      </c>
      <c r="BK611" s="647"/>
      <c r="BM611" s="655">
        <f t="shared" si="540"/>
        <v>0</v>
      </c>
      <c r="BN611" s="655"/>
      <c r="BP611" s="639">
        <f t="shared" si="541"/>
        <v>7</v>
      </c>
      <c r="BQ611" s="641"/>
      <c r="BR611" s="639">
        <f t="shared" si="542"/>
        <v>0</v>
      </c>
      <c r="BS611" s="641"/>
      <c r="BT611" s="639">
        <f t="shared" si="543"/>
        <v>0</v>
      </c>
      <c r="BU611" s="641"/>
      <c r="BV611" s="639">
        <f t="shared" si="544"/>
        <v>0</v>
      </c>
      <c r="BW611" s="641"/>
      <c r="BY611" s="908">
        <f t="shared" si="545"/>
        <v>7</v>
      </c>
      <c r="BZ611" s="909"/>
      <c r="CA611" s="638">
        <f t="shared" si="546"/>
        <v>0</v>
      </c>
      <c r="CB611" s="638"/>
      <c r="CC611" s="638">
        <f t="shared" si="547"/>
        <v>0</v>
      </c>
      <c r="CD611" s="638"/>
      <c r="CE611" s="638">
        <f t="shared" si="548"/>
        <v>0</v>
      </c>
      <c r="CF611" s="638"/>
      <c r="CK611" s="639">
        <f t="shared" si="563"/>
        <v>0</v>
      </c>
      <c r="CL611" s="641"/>
    </row>
    <row r="612" spans="1:159" ht="36" customHeight="1">
      <c r="A612" s="106"/>
      <c r="B612" s="44"/>
      <c r="C612" s="297" t="s">
        <v>73</v>
      </c>
      <c r="D612" s="924" t="s">
        <v>1981</v>
      </c>
      <c r="E612" s="793"/>
      <c r="F612" s="793"/>
      <c r="G612" s="793"/>
      <c r="H612" s="793"/>
      <c r="I612" s="794"/>
      <c r="J612" s="573"/>
      <c r="K612" s="573"/>
      <c r="L612" s="434"/>
      <c r="M612" s="434"/>
      <c r="N612" s="434"/>
      <c r="O612" s="434"/>
      <c r="P612" s="434"/>
      <c r="Q612" s="434"/>
      <c r="R612" s="434"/>
      <c r="S612" s="434"/>
      <c r="T612" s="434"/>
      <c r="U612" s="434"/>
      <c r="V612" s="434"/>
      <c r="W612" s="434"/>
      <c r="X612" s="434"/>
      <c r="Y612" s="432"/>
      <c r="Z612" s="432"/>
      <c r="AA612" s="432"/>
      <c r="AB612" s="432"/>
      <c r="AC612" s="432"/>
      <c r="AD612" s="432"/>
      <c r="AH612" s="742">
        <f t="shared" si="549"/>
        <v>0</v>
      </c>
      <c r="AI612" s="641"/>
      <c r="AJ612" s="639">
        <f t="shared" si="550"/>
        <v>0</v>
      </c>
      <c r="AK612" s="641"/>
      <c r="AL612" s="627">
        <f t="shared" si="551"/>
        <v>0</v>
      </c>
      <c r="AM612" s="627"/>
      <c r="AN612" s="627">
        <f t="shared" si="552"/>
        <v>0</v>
      </c>
      <c r="AO612" s="627">
        <f t="shared" si="553"/>
        <v>0</v>
      </c>
      <c r="AP612" s="284"/>
      <c r="AQ612" s="896">
        <f t="shared" si="554"/>
        <v>0</v>
      </c>
      <c r="AR612" s="627"/>
      <c r="AS612" s="627">
        <f t="shared" si="555"/>
        <v>0</v>
      </c>
      <c r="AT612" s="627"/>
      <c r="AU612" s="627">
        <f t="shared" si="556"/>
        <v>0</v>
      </c>
      <c r="AV612" s="627"/>
      <c r="AW612" s="627">
        <f t="shared" si="557"/>
        <v>0</v>
      </c>
      <c r="AX612" s="627">
        <f t="shared" si="558"/>
        <v>0</v>
      </c>
      <c r="AY612" s="285"/>
      <c r="AZ612" s="964">
        <f t="shared" si="559"/>
        <v>0</v>
      </c>
      <c r="BA612" s="964"/>
      <c r="BB612" s="627" t="str">
        <f>IF(AZ612=0,"",IF(SUM($AZ$605:AZ612)=1,BD612,IF($AZ$641&gt;SUM($AZ$605:AZ612),_xlfn.CONCAT(", ",BD612),IF($AZ$641=SUM($AZ$605:AZ612),_xlfn.CONCAT(" y ",BD612,".")))))</f>
        <v/>
      </c>
      <c r="BC612" s="627" t="str">
        <f>IF(BA612=0,"", IF(SUM($AN$519:BA612)=1,#REF!, IF($AQ$526&gt;SUM($AN$519:BA612),_xlfn.CONCAT(", ",#REF!), IF($AQ$526=SUM($AN$519:BA612),_xlfn.CONCAT(" y ",#REF!,".")))))</f>
        <v/>
      </c>
      <c r="BD612" s="639">
        <f t="shared" si="560"/>
        <v>8</v>
      </c>
      <c r="BE612" s="641"/>
      <c r="BG612" s="655">
        <f t="shared" si="561"/>
        <v>0</v>
      </c>
      <c r="BH612" s="655"/>
      <c r="BJ612" s="645">
        <f t="shared" si="562"/>
        <v>0</v>
      </c>
      <c r="BK612" s="647"/>
      <c r="BM612" s="655">
        <f t="shared" si="540"/>
        <v>0</v>
      </c>
      <c r="BN612" s="655"/>
      <c r="BP612" s="639">
        <f t="shared" si="541"/>
        <v>8</v>
      </c>
      <c r="BQ612" s="641"/>
      <c r="BR612" s="639">
        <f t="shared" si="542"/>
        <v>0</v>
      </c>
      <c r="BS612" s="641"/>
      <c r="BT612" s="639">
        <f t="shared" si="543"/>
        <v>0</v>
      </c>
      <c r="BU612" s="641"/>
      <c r="BV612" s="639">
        <f t="shared" si="544"/>
        <v>0</v>
      </c>
      <c r="BW612" s="641"/>
      <c r="BY612" s="908">
        <f t="shared" si="545"/>
        <v>8</v>
      </c>
      <c r="BZ612" s="909"/>
      <c r="CA612" s="638">
        <f t="shared" si="546"/>
        <v>0</v>
      </c>
      <c r="CB612" s="638"/>
      <c r="CC612" s="638">
        <f t="shared" si="547"/>
        <v>0</v>
      </c>
      <c r="CD612" s="638"/>
      <c r="CE612" s="638">
        <f t="shared" si="548"/>
        <v>0</v>
      </c>
      <c r="CF612" s="638"/>
      <c r="CK612" s="639">
        <f t="shared" si="563"/>
        <v>0</v>
      </c>
      <c r="CL612" s="641"/>
    </row>
    <row r="613" spans="1:159" ht="36" customHeight="1">
      <c r="A613" s="106"/>
      <c r="B613" s="44"/>
      <c r="C613" s="297" t="s">
        <v>74</v>
      </c>
      <c r="D613" s="924" t="s">
        <v>2015</v>
      </c>
      <c r="E613" s="793"/>
      <c r="F613" s="793"/>
      <c r="G613" s="793"/>
      <c r="H613" s="793"/>
      <c r="I613" s="794"/>
      <c r="J613" s="573"/>
      <c r="K613" s="573"/>
      <c r="L613" s="434"/>
      <c r="M613" s="434"/>
      <c r="N613" s="434"/>
      <c r="O613" s="434"/>
      <c r="P613" s="434"/>
      <c r="Q613" s="434"/>
      <c r="R613" s="434"/>
      <c r="S613" s="434"/>
      <c r="T613" s="434"/>
      <c r="U613" s="434"/>
      <c r="V613" s="434"/>
      <c r="W613" s="434"/>
      <c r="X613" s="434"/>
      <c r="Y613" s="432"/>
      <c r="Z613" s="432"/>
      <c r="AA613" s="432"/>
      <c r="AB613" s="432"/>
      <c r="AC613" s="432"/>
      <c r="AD613" s="432"/>
      <c r="AH613" s="742">
        <f t="shared" si="549"/>
        <v>0</v>
      </c>
      <c r="AI613" s="641"/>
      <c r="AJ613" s="639">
        <f t="shared" si="550"/>
        <v>0</v>
      </c>
      <c r="AK613" s="641"/>
      <c r="AL613" s="627">
        <f t="shared" si="551"/>
        <v>0</v>
      </c>
      <c r="AM613" s="627"/>
      <c r="AN613" s="627">
        <f t="shared" si="552"/>
        <v>0</v>
      </c>
      <c r="AO613" s="627">
        <f t="shared" si="553"/>
        <v>0</v>
      </c>
      <c r="AP613" s="284"/>
      <c r="AQ613" s="896">
        <f t="shared" si="554"/>
        <v>0</v>
      </c>
      <c r="AR613" s="627"/>
      <c r="AS613" s="627">
        <f t="shared" si="555"/>
        <v>0</v>
      </c>
      <c r="AT613" s="627"/>
      <c r="AU613" s="627">
        <f t="shared" si="556"/>
        <v>0</v>
      </c>
      <c r="AV613" s="627"/>
      <c r="AW613" s="627">
        <f t="shared" si="557"/>
        <v>0</v>
      </c>
      <c r="AX613" s="627">
        <f t="shared" si="558"/>
        <v>0</v>
      </c>
      <c r="AY613" s="285"/>
      <c r="AZ613" s="964">
        <f t="shared" si="559"/>
        <v>0</v>
      </c>
      <c r="BA613" s="964"/>
      <c r="BB613" s="627" t="str">
        <f>IF(AZ613=0,"",IF(SUM($AZ$605:AZ613)=1,BD613,IF($AZ$641&gt;SUM($AZ$605:AZ613),_xlfn.CONCAT(", ",BD613),IF($AZ$641=SUM($AZ$605:AZ613),_xlfn.CONCAT(" y ",BD613,".")))))</f>
        <v/>
      </c>
      <c r="BC613" s="627" t="str">
        <f>IF(BA613=0,"", IF(SUM($AN$519:BA613)=1,#REF!, IF($AQ$526&gt;SUM($AN$519:BA613),_xlfn.CONCAT(", ",#REF!), IF($AQ$526=SUM($AN$519:BA613),_xlfn.CONCAT(" y ",#REF!,".")))))</f>
        <v/>
      </c>
      <c r="BD613" s="639">
        <f t="shared" si="560"/>
        <v>9</v>
      </c>
      <c r="BE613" s="641"/>
      <c r="BG613" s="655">
        <f t="shared" si="561"/>
        <v>0</v>
      </c>
      <c r="BH613" s="655"/>
      <c r="BJ613" s="645">
        <f t="shared" si="562"/>
        <v>0</v>
      </c>
      <c r="BK613" s="647"/>
      <c r="BM613" s="655">
        <f t="shared" si="540"/>
        <v>0</v>
      </c>
      <c r="BN613" s="655"/>
      <c r="BP613" s="639">
        <f t="shared" si="541"/>
        <v>9</v>
      </c>
      <c r="BQ613" s="641"/>
      <c r="BR613" s="639">
        <f t="shared" si="542"/>
        <v>0</v>
      </c>
      <c r="BS613" s="641"/>
      <c r="BT613" s="639">
        <f t="shared" si="543"/>
        <v>0</v>
      </c>
      <c r="BU613" s="641"/>
      <c r="BV613" s="639">
        <f t="shared" si="544"/>
        <v>0</v>
      </c>
      <c r="BW613" s="641"/>
      <c r="BY613" s="908">
        <f t="shared" si="545"/>
        <v>9</v>
      </c>
      <c r="BZ613" s="909"/>
      <c r="CA613" s="638">
        <f t="shared" si="546"/>
        <v>0</v>
      </c>
      <c r="CB613" s="638"/>
      <c r="CC613" s="638">
        <f t="shared" si="547"/>
        <v>0</v>
      </c>
      <c r="CD613" s="638"/>
      <c r="CE613" s="638">
        <f t="shared" si="548"/>
        <v>0</v>
      </c>
      <c r="CF613" s="638"/>
      <c r="CK613" s="639">
        <f t="shared" si="563"/>
        <v>0</v>
      </c>
      <c r="CL613" s="641"/>
    </row>
    <row r="614" spans="1:159" ht="15" customHeight="1">
      <c r="A614" s="106"/>
      <c r="B614" s="44"/>
      <c r="C614" s="297" t="s">
        <v>75</v>
      </c>
      <c r="D614" s="924" t="s">
        <v>1929</v>
      </c>
      <c r="E614" s="793"/>
      <c r="F614" s="793"/>
      <c r="G614" s="793"/>
      <c r="H614" s="793"/>
      <c r="I614" s="794"/>
      <c r="J614" s="573"/>
      <c r="K614" s="573"/>
      <c r="L614" s="434"/>
      <c r="M614" s="434"/>
      <c r="N614" s="434"/>
      <c r="O614" s="434"/>
      <c r="P614" s="434"/>
      <c r="Q614" s="434"/>
      <c r="R614" s="434"/>
      <c r="S614" s="434"/>
      <c r="T614" s="434"/>
      <c r="U614" s="434"/>
      <c r="V614" s="434"/>
      <c r="W614" s="434"/>
      <c r="X614" s="434"/>
      <c r="Y614" s="432"/>
      <c r="Z614" s="432"/>
      <c r="AA614" s="432"/>
      <c r="AB614" s="432"/>
      <c r="AC614" s="432"/>
      <c r="AD614" s="432"/>
      <c r="AH614" s="742">
        <f t="shared" si="549"/>
        <v>0</v>
      </c>
      <c r="AI614" s="641"/>
      <c r="AJ614" s="639">
        <f t="shared" si="550"/>
        <v>0</v>
      </c>
      <c r="AK614" s="641"/>
      <c r="AL614" s="627">
        <f t="shared" si="551"/>
        <v>0</v>
      </c>
      <c r="AM614" s="627"/>
      <c r="AN614" s="627">
        <f t="shared" si="552"/>
        <v>0</v>
      </c>
      <c r="AO614" s="627">
        <f t="shared" si="553"/>
        <v>0</v>
      </c>
      <c r="AP614" s="284"/>
      <c r="AQ614" s="896">
        <f t="shared" si="554"/>
        <v>0</v>
      </c>
      <c r="AR614" s="627"/>
      <c r="AS614" s="627">
        <f t="shared" si="555"/>
        <v>0</v>
      </c>
      <c r="AT614" s="627"/>
      <c r="AU614" s="627">
        <f t="shared" si="556"/>
        <v>0</v>
      </c>
      <c r="AV614" s="627"/>
      <c r="AW614" s="627">
        <f t="shared" si="557"/>
        <v>0</v>
      </c>
      <c r="AX614" s="627">
        <f t="shared" si="558"/>
        <v>0</v>
      </c>
      <c r="AY614" s="285"/>
      <c r="AZ614" s="964">
        <f t="shared" si="559"/>
        <v>0</v>
      </c>
      <c r="BA614" s="964"/>
      <c r="BB614" s="627" t="str">
        <f>IF(AZ614=0,"",IF(SUM($AZ$605:AZ614)=1,BD614,IF($AZ$641&gt;SUM($AZ$605:AZ614),_xlfn.CONCAT(", ",BD614),IF($AZ$641=SUM($AZ$605:AZ614),_xlfn.CONCAT(" y ",BD614,".")))))</f>
        <v/>
      </c>
      <c r="BC614" s="627" t="str">
        <f>IF(BA614=0,"", IF(SUM($AN$519:BA614)=1,#REF!, IF($AQ$526&gt;SUM($AN$519:BA614),_xlfn.CONCAT(", ",#REF!), IF($AQ$526=SUM($AN$519:BA614),_xlfn.CONCAT(" y ",#REF!,".")))))</f>
        <v/>
      </c>
      <c r="BD614" s="639">
        <f t="shared" si="560"/>
        <v>10</v>
      </c>
      <c r="BE614" s="641"/>
      <c r="BG614" s="655">
        <f t="shared" si="561"/>
        <v>0</v>
      </c>
      <c r="BH614" s="655"/>
      <c r="BJ614" s="645">
        <f t="shared" si="562"/>
        <v>0</v>
      </c>
      <c r="BK614" s="647"/>
      <c r="BM614" s="655">
        <f t="shared" si="540"/>
        <v>0</v>
      </c>
      <c r="BN614" s="655"/>
      <c r="BP614" s="639">
        <f t="shared" si="541"/>
        <v>10</v>
      </c>
      <c r="BQ614" s="641"/>
      <c r="BR614" s="639">
        <f t="shared" si="542"/>
        <v>0</v>
      </c>
      <c r="BS614" s="641"/>
      <c r="BT614" s="639">
        <f t="shared" si="543"/>
        <v>0</v>
      </c>
      <c r="BU614" s="641"/>
      <c r="BV614" s="639">
        <f t="shared" si="544"/>
        <v>0</v>
      </c>
      <c r="BW614" s="641"/>
      <c r="BY614" s="908">
        <f t="shared" si="545"/>
        <v>10</v>
      </c>
      <c r="BZ614" s="909"/>
      <c r="CA614" s="638">
        <f t="shared" si="546"/>
        <v>0</v>
      </c>
      <c r="CB614" s="638"/>
      <c r="CC614" s="638">
        <f t="shared" si="547"/>
        <v>0</v>
      </c>
      <c r="CD614" s="638"/>
      <c r="CE614" s="638">
        <f t="shared" si="548"/>
        <v>0</v>
      </c>
      <c r="CF614" s="638"/>
      <c r="CK614" s="639">
        <f t="shared" si="563"/>
        <v>0</v>
      </c>
      <c r="CL614" s="641"/>
    </row>
    <row r="615" spans="1:159" ht="15" customHeight="1">
      <c r="A615" s="106"/>
      <c r="B615" s="44"/>
      <c r="C615" s="297" t="s">
        <v>76</v>
      </c>
      <c r="D615" s="924" t="s">
        <v>1930</v>
      </c>
      <c r="E615" s="793"/>
      <c r="F615" s="793"/>
      <c r="G615" s="793"/>
      <c r="H615" s="793"/>
      <c r="I615" s="794"/>
      <c r="J615" s="573"/>
      <c r="K615" s="573"/>
      <c r="L615" s="434"/>
      <c r="M615" s="434"/>
      <c r="N615" s="434"/>
      <c r="O615" s="434"/>
      <c r="P615" s="434"/>
      <c r="Q615" s="434"/>
      <c r="R615" s="434"/>
      <c r="S615" s="434"/>
      <c r="T615" s="434"/>
      <c r="U615" s="434"/>
      <c r="V615" s="434"/>
      <c r="W615" s="434"/>
      <c r="X615" s="434"/>
      <c r="Y615" s="432"/>
      <c r="Z615" s="432"/>
      <c r="AA615" s="432"/>
      <c r="AB615" s="432"/>
      <c r="AC615" s="432"/>
      <c r="AD615" s="432"/>
      <c r="AH615" s="742">
        <f t="shared" si="549"/>
        <v>0</v>
      </c>
      <c r="AI615" s="641"/>
      <c r="AJ615" s="639">
        <f t="shared" si="550"/>
        <v>0</v>
      </c>
      <c r="AK615" s="641"/>
      <c r="AL615" s="627">
        <f t="shared" si="551"/>
        <v>0</v>
      </c>
      <c r="AM615" s="627"/>
      <c r="AN615" s="627">
        <f t="shared" si="552"/>
        <v>0</v>
      </c>
      <c r="AO615" s="627">
        <f t="shared" si="553"/>
        <v>0</v>
      </c>
      <c r="AP615" s="284"/>
      <c r="AQ615" s="896">
        <f t="shared" si="554"/>
        <v>0</v>
      </c>
      <c r="AR615" s="627"/>
      <c r="AS615" s="627">
        <f t="shared" si="555"/>
        <v>0</v>
      </c>
      <c r="AT615" s="627"/>
      <c r="AU615" s="627">
        <f t="shared" si="556"/>
        <v>0</v>
      </c>
      <c r="AV615" s="627"/>
      <c r="AW615" s="627">
        <f t="shared" si="557"/>
        <v>0</v>
      </c>
      <c r="AX615" s="627">
        <f t="shared" si="558"/>
        <v>0</v>
      </c>
      <c r="AY615" s="285"/>
      <c r="AZ615" s="964">
        <f t="shared" si="559"/>
        <v>0</v>
      </c>
      <c r="BA615" s="964"/>
      <c r="BB615" s="627" t="str">
        <f>IF(AZ615=0,"",IF(SUM($AZ$605:AZ615)=1,BD615,IF($AZ$641&gt;SUM($AZ$605:AZ615),_xlfn.CONCAT(", ",BD615),IF($AZ$641=SUM($AZ$605:AZ615),_xlfn.CONCAT(" y ",BD615,".")))))</f>
        <v/>
      </c>
      <c r="BC615" s="627" t="str">
        <f>IF(BA615=0,"", IF(SUM($AN$519:BA615)=1,#REF!, IF($AQ$526&gt;SUM($AN$519:BA615),_xlfn.CONCAT(", ",#REF!), IF($AQ$526=SUM($AN$519:BA615),_xlfn.CONCAT(" y ",#REF!,".")))))</f>
        <v/>
      </c>
      <c r="BD615" s="639">
        <f t="shared" si="560"/>
        <v>11</v>
      </c>
      <c r="BE615" s="641"/>
      <c r="BG615" s="655">
        <f t="shared" si="561"/>
        <v>0</v>
      </c>
      <c r="BH615" s="655"/>
      <c r="BJ615" s="645">
        <f t="shared" si="562"/>
        <v>0</v>
      </c>
      <c r="BK615" s="647"/>
      <c r="BM615" s="655">
        <f t="shared" si="540"/>
        <v>0</v>
      </c>
      <c r="BN615" s="655"/>
      <c r="BP615" s="639">
        <f t="shared" si="541"/>
        <v>11</v>
      </c>
      <c r="BQ615" s="641"/>
      <c r="BR615" s="639">
        <f t="shared" si="542"/>
        <v>0</v>
      </c>
      <c r="BS615" s="641"/>
      <c r="BT615" s="639">
        <f t="shared" si="543"/>
        <v>0</v>
      </c>
      <c r="BU615" s="641"/>
      <c r="BV615" s="639">
        <f t="shared" si="544"/>
        <v>0</v>
      </c>
      <c r="BW615" s="641"/>
      <c r="BY615" s="908">
        <f t="shared" si="545"/>
        <v>11</v>
      </c>
      <c r="BZ615" s="909"/>
      <c r="CA615" s="638">
        <f t="shared" si="546"/>
        <v>0</v>
      </c>
      <c r="CB615" s="638"/>
      <c r="CC615" s="638">
        <f t="shared" si="547"/>
        <v>0</v>
      </c>
      <c r="CD615" s="638"/>
      <c r="CE615" s="638">
        <f t="shared" si="548"/>
        <v>0</v>
      </c>
      <c r="CF615" s="638"/>
      <c r="CK615" s="639">
        <f t="shared" si="563"/>
        <v>0</v>
      </c>
      <c r="CL615" s="641"/>
    </row>
    <row r="616" spans="1:159" ht="24" customHeight="1">
      <c r="A616" s="106"/>
      <c r="B616" s="44"/>
      <c r="C616" s="297" t="s">
        <v>77</v>
      </c>
      <c r="D616" s="924" t="s">
        <v>2016</v>
      </c>
      <c r="E616" s="793"/>
      <c r="F616" s="793"/>
      <c r="G616" s="793"/>
      <c r="H616" s="793"/>
      <c r="I616" s="794"/>
      <c r="J616" s="573"/>
      <c r="K616" s="573"/>
      <c r="L616" s="434"/>
      <c r="M616" s="434"/>
      <c r="N616" s="434"/>
      <c r="O616" s="434"/>
      <c r="P616" s="434"/>
      <c r="Q616" s="434"/>
      <c r="R616" s="434"/>
      <c r="S616" s="434"/>
      <c r="T616" s="434"/>
      <c r="U616" s="434"/>
      <c r="V616" s="434"/>
      <c r="W616" s="434"/>
      <c r="X616" s="434"/>
      <c r="Y616" s="432"/>
      <c r="Z616" s="432"/>
      <c r="AA616" s="432"/>
      <c r="AB616" s="432"/>
      <c r="AC616" s="432"/>
      <c r="AD616" s="432"/>
      <c r="AH616" s="742">
        <f t="shared" si="549"/>
        <v>0</v>
      </c>
      <c r="AI616" s="641"/>
      <c r="AJ616" s="639">
        <f t="shared" si="550"/>
        <v>0</v>
      </c>
      <c r="AK616" s="641"/>
      <c r="AL616" s="627">
        <f t="shared" si="551"/>
        <v>0</v>
      </c>
      <c r="AM616" s="627"/>
      <c r="AN616" s="627">
        <f t="shared" si="552"/>
        <v>0</v>
      </c>
      <c r="AO616" s="627">
        <f t="shared" si="553"/>
        <v>0</v>
      </c>
      <c r="AP616" s="284"/>
      <c r="AQ616" s="896">
        <f t="shared" si="554"/>
        <v>0</v>
      </c>
      <c r="AR616" s="627"/>
      <c r="AS616" s="627">
        <f t="shared" si="555"/>
        <v>0</v>
      </c>
      <c r="AT616" s="627"/>
      <c r="AU616" s="627">
        <f t="shared" si="556"/>
        <v>0</v>
      </c>
      <c r="AV616" s="627"/>
      <c r="AW616" s="627">
        <f t="shared" si="557"/>
        <v>0</v>
      </c>
      <c r="AX616" s="627">
        <f t="shared" si="558"/>
        <v>0</v>
      </c>
      <c r="AY616" s="285"/>
      <c r="AZ616" s="964">
        <f t="shared" si="559"/>
        <v>0</v>
      </c>
      <c r="BA616" s="964"/>
      <c r="BB616" s="627" t="str">
        <f>IF(AZ616=0,"",IF(SUM($AZ$605:AZ616)=1,BD616,IF($AZ$641&gt;SUM($AZ$605:AZ616),_xlfn.CONCAT(", ",BD616),IF($AZ$641=SUM($AZ$605:AZ616),_xlfn.CONCAT(" y ",BD616,".")))))</f>
        <v/>
      </c>
      <c r="BC616" s="627" t="str">
        <f>IF(BA616=0,"", IF(SUM($AN$519:BA616)=1,#REF!, IF($AQ$526&gt;SUM($AN$519:BA616),_xlfn.CONCAT(", ",#REF!), IF($AQ$526=SUM($AN$519:BA616),_xlfn.CONCAT(" y ",#REF!,".")))))</f>
        <v/>
      </c>
      <c r="BD616" s="639">
        <f t="shared" si="560"/>
        <v>12</v>
      </c>
      <c r="BE616" s="641"/>
      <c r="BG616" s="655">
        <f t="shared" si="561"/>
        <v>0</v>
      </c>
      <c r="BH616" s="655"/>
      <c r="BJ616" s="645">
        <f t="shared" si="562"/>
        <v>0</v>
      </c>
      <c r="BK616" s="647"/>
      <c r="BM616" s="655">
        <f t="shared" si="540"/>
        <v>0</v>
      </c>
      <c r="BN616" s="655"/>
      <c r="BP616" s="639">
        <f t="shared" si="541"/>
        <v>12</v>
      </c>
      <c r="BQ616" s="641"/>
      <c r="BR616" s="639">
        <f t="shared" si="542"/>
        <v>0</v>
      </c>
      <c r="BS616" s="641"/>
      <c r="BT616" s="639">
        <f t="shared" si="543"/>
        <v>0</v>
      </c>
      <c r="BU616" s="641"/>
      <c r="BV616" s="639">
        <f t="shared" si="544"/>
        <v>0</v>
      </c>
      <c r="BW616" s="641"/>
      <c r="BY616" s="908">
        <f t="shared" si="545"/>
        <v>12</v>
      </c>
      <c r="BZ616" s="909"/>
      <c r="CA616" s="638">
        <f t="shared" si="546"/>
        <v>0</v>
      </c>
      <c r="CB616" s="638"/>
      <c r="CC616" s="638">
        <f t="shared" si="547"/>
        <v>0</v>
      </c>
      <c r="CD616" s="638"/>
      <c r="CE616" s="638">
        <f t="shared" si="548"/>
        <v>0</v>
      </c>
      <c r="CF616" s="638"/>
      <c r="CK616" s="639">
        <f t="shared" si="563"/>
        <v>0</v>
      </c>
      <c r="CL616" s="641"/>
    </row>
    <row r="617" spans="1:159" ht="15" customHeight="1">
      <c r="A617" s="106"/>
      <c r="B617" s="44"/>
      <c r="C617" s="297" t="s">
        <v>78</v>
      </c>
      <c r="D617" s="924" t="s">
        <v>1969</v>
      </c>
      <c r="E617" s="793"/>
      <c r="F617" s="793"/>
      <c r="G617" s="793"/>
      <c r="H617" s="793"/>
      <c r="I617" s="794"/>
      <c r="J617" s="573"/>
      <c r="K617" s="573"/>
      <c r="L617" s="434"/>
      <c r="M617" s="434"/>
      <c r="N617" s="434"/>
      <c r="O617" s="434"/>
      <c r="P617" s="434"/>
      <c r="Q617" s="434"/>
      <c r="R617" s="434"/>
      <c r="S617" s="434"/>
      <c r="T617" s="434"/>
      <c r="U617" s="434"/>
      <c r="V617" s="434"/>
      <c r="W617" s="434"/>
      <c r="X617" s="434"/>
      <c r="Y617" s="432"/>
      <c r="Z617" s="432"/>
      <c r="AA617" s="432"/>
      <c r="AB617" s="432"/>
      <c r="AC617" s="432"/>
      <c r="AD617" s="432"/>
      <c r="AH617" s="742">
        <f t="shared" si="549"/>
        <v>0</v>
      </c>
      <c r="AI617" s="641"/>
      <c r="AJ617" s="639">
        <f t="shared" si="550"/>
        <v>0</v>
      </c>
      <c r="AK617" s="641"/>
      <c r="AL617" s="627">
        <f t="shared" si="551"/>
        <v>0</v>
      </c>
      <c r="AM617" s="627"/>
      <c r="AN617" s="627">
        <f t="shared" si="552"/>
        <v>0</v>
      </c>
      <c r="AO617" s="627">
        <f t="shared" si="553"/>
        <v>0</v>
      </c>
      <c r="AP617" s="284"/>
      <c r="AQ617" s="896">
        <f t="shared" si="554"/>
        <v>0</v>
      </c>
      <c r="AR617" s="627"/>
      <c r="AS617" s="627">
        <f t="shared" si="555"/>
        <v>0</v>
      </c>
      <c r="AT617" s="627"/>
      <c r="AU617" s="627">
        <f t="shared" si="556"/>
        <v>0</v>
      </c>
      <c r="AV617" s="627"/>
      <c r="AW617" s="627">
        <f t="shared" si="557"/>
        <v>0</v>
      </c>
      <c r="AX617" s="627">
        <f t="shared" si="558"/>
        <v>0</v>
      </c>
      <c r="AY617" s="285"/>
      <c r="AZ617" s="964">
        <f t="shared" si="559"/>
        <v>0</v>
      </c>
      <c r="BA617" s="964"/>
      <c r="BB617" s="627" t="str">
        <f>IF(AZ617=0,"",IF(SUM($AZ$605:AZ617)=1,BD617,IF($AZ$641&gt;SUM($AZ$605:AZ617),_xlfn.CONCAT(", ",BD617),IF($AZ$641=SUM($AZ$605:AZ617),_xlfn.CONCAT(" y ",BD617,".")))))</f>
        <v/>
      </c>
      <c r="BC617" s="627" t="str">
        <f>IF(BA617=0,"", IF(SUM($AN$519:BA617)=1,#REF!, IF($AQ$526&gt;SUM($AN$519:BA617),_xlfn.CONCAT(", ",#REF!), IF($AQ$526=SUM($AN$519:BA617),_xlfn.CONCAT(" y ",#REF!,".")))))</f>
        <v/>
      </c>
      <c r="BD617" s="639">
        <f t="shared" si="560"/>
        <v>13</v>
      </c>
      <c r="BE617" s="641"/>
      <c r="BG617" s="655">
        <f t="shared" si="561"/>
        <v>0</v>
      </c>
      <c r="BH617" s="655"/>
      <c r="BJ617" s="645">
        <f t="shared" si="562"/>
        <v>0</v>
      </c>
      <c r="BK617" s="647"/>
      <c r="BM617" s="655">
        <f t="shared" si="540"/>
        <v>0</v>
      </c>
      <c r="BN617" s="655"/>
      <c r="BP617" s="639">
        <f t="shared" si="541"/>
        <v>13</v>
      </c>
      <c r="BQ617" s="641"/>
      <c r="BR617" s="639">
        <f t="shared" si="542"/>
        <v>0</v>
      </c>
      <c r="BS617" s="641"/>
      <c r="BT617" s="639">
        <f t="shared" si="543"/>
        <v>0</v>
      </c>
      <c r="BU617" s="641"/>
      <c r="BV617" s="639">
        <f t="shared" si="544"/>
        <v>0</v>
      </c>
      <c r="BW617" s="641"/>
      <c r="BY617" s="908">
        <f t="shared" si="545"/>
        <v>13</v>
      </c>
      <c r="BZ617" s="909"/>
      <c r="CA617" s="638">
        <f t="shared" si="546"/>
        <v>0</v>
      </c>
      <c r="CB617" s="638"/>
      <c r="CC617" s="638">
        <f t="shared" si="547"/>
        <v>0</v>
      </c>
      <c r="CD617" s="638"/>
      <c r="CE617" s="638">
        <f t="shared" si="548"/>
        <v>0</v>
      </c>
      <c r="CF617" s="638"/>
      <c r="CK617" s="639">
        <f t="shared" si="563"/>
        <v>0</v>
      </c>
      <c r="CL617" s="641"/>
    </row>
    <row r="618" spans="1:159" ht="15" customHeight="1">
      <c r="A618" s="106"/>
      <c r="B618" s="44"/>
      <c r="C618" s="297" t="s">
        <v>79</v>
      </c>
      <c r="D618" s="924" t="s">
        <v>1970</v>
      </c>
      <c r="E618" s="793"/>
      <c r="F618" s="793"/>
      <c r="G618" s="793"/>
      <c r="H618" s="793"/>
      <c r="I618" s="794"/>
      <c r="J618" s="573"/>
      <c r="K618" s="573"/>
      <c r="L618" s="434"/>
      <c r="M618" s="434"/>
      <c r="N618" s="434"/>
      <c r="O618" s="434"/>
      <c r="P618" s="434"/>
      <c r="Q618" s="434"/>
      <c r="R618" s="434"/>
      <c r="S618" s="434"/>
      <c r="T618" s="434"/>
      <c r="U618" s="434"/>
      <c r="V618" s="434"/>
      <c r="W618" s="434"/>
      <c r="X618" s="434"/>
      <c r="Y618" s="432"/>
      <c r="Z618" s="432"/>
      <c r="AA618" s="432"/>
      <c r="AB618" s="432"/>
      <c r="AC618" s="432"/>
      <c r="AD618" s="432"/>
      <c r="AH618" s="742">
        <f t="shared" si="549"/>
        <v>0</v>
      </c>
      <c r="AI618" s="641"/>
      <c r="AJ618" s="639">
        <f t="shared" si="550"/>
        <v>0</v>
      </c>
      <c r="AK618" s="641"/>
      <c r="AL618" s="627">
        <f t="shared" si="551"/>
        <v>0</v>
      </c>
      <c r="AM618" s="627"/>
      <c r="AN618" s="627">
        <f t="shared" si="552"/>
        <v>0</v>
      </c>
      <c r="AO618" s="627">
        <f t="shared" si="553"/>
        <v>0</v>
      </c>
      <c r="AP618" s="284"/>
      <c r="AQ618" s="896">
        <f t="shared" si="554"/>
        <v>0</v>
      </c>
      <c r="AR618" s="627"/>
      <c r="AS618" s="627">
        <f t="shared" si="555"/>
        <v>0</v>
      </c>
      <c r="AT618" s="627"/>
      <c r="AU618" s="627">
        <f t="shared" si="556"/>
        <v>0</v>
      </c>
      <c r="AV618" s="627"/>
      <c r="AW618" s="627">
        <f t="shared" si="557"/>
        <v>0</v>
      </c>
      <c r="AX618" s="627">
        <f t="shared" si="558"/>
        <v>0</v>
      </c>
      <c r="AY618" s="285"/>
      <c r="AZ618" s="964">
        <f t="shared" si="559"/>
        <v>0</v>
      </c>
      <c r="BA618" s="964"/>
      <c r="BB618" s="627" t="str">
        <f>IF(AZ618=0,"",IF(SUM($AZ$605:AZ618)=1,BD618,IF($AZ$641&gt;SUM($AZ$605:AZ618),_xlfn.CONCAT(", ",BD618),IF($AZ$641=SUM($AZ$605:AZ618),_xlfn.CONCAT(" y ",BD618,".")))))</f>
        <v/>
      </c>
      <c r="BC618" s="627" t="str">
        <f>IF(BA618=0,"", IF(SUM($AN$519:BA618)=1,#REF!, IF($AQ$526&gt;SUM($AN$519:BA618),_xlfn.CONCAT(", ",#REF!), IF($AQ$526=SUM($AN$519:BA618),_xlfn.CONCAT(" y ",#REF!,".")))))</f>
        <v/>
      </c>
      <c r="BD618" s="639">
        <f t="shared" si="560"/>
        <v>14</v>
      </c>
      <c r="BE618" s="641"/>
      <c r="BG618" s="655">
        <f t="shared" si="561"/>
        <v>0</v>
      </c>
      <c r="BH618" s="655"/>
      <c r="BJ618" s="645">
        <f t="shared" si="562"/>
        <v>0</v>
      </c>
      <c r="BK618" s="647"/>
      <c r="BM618" s="655">
        <f t="shared" si="540"/>
        <v>0</v>
      </c>
      <c r="BN618" s="655"/>
      <c r="BP618" s="639">
        <f t="shared" si="541"/>
        <v>14</v>
      </c>
      <c r="BQ618" s="641"/>
      <c r="BR618" s="639">
        <f t="shared" si="542"/>
        <v>0</v>
      </c>
      <c r="BS618" s="641"/>
      <c r="BT618" s="639">
        <f t="shared" si="543"/>
        <v>0</v>
      </c>
      <c r="BU618" s="641"/>
      <c r="BV618" s="639">
        <f t="shared" si="544"/>
        <v>0</v>
      </c>
      <c r="BW618" s="641"/>
      <c r="BY618" s="908">
        <f t="shared" si="545"/>
        <v>14</v>
      </c>
      <c r="BZ618" s="909"/>
      <c r="CA618" s="638">
        <f t="shared" si="546"/>
        <v>0</v>
      </c>
      <c r="CB618" s="638"/>
      <c r="CC618" s="638">
        <f t="shared" si="547"/>
        <v>0</v>
      </c>
      <c r="CD618" s="638"/>
      <c r="CE618" s="638">
        <f t="shared" si="548"/>
        <v>0</v>
      </c>
      <c r="CF618" s="638"/>
      <c r="CK618" s="639">
        <f t="shared" si="563"/>
        <v>0</v>
      </c>
      <c r="CL618" s="641"/>
    </row>
    <row r="619" spans="1:159" ht="15" customHeight="1">
      <c r="A619" s="106"/>
      <c r="B619" s="44"/>
      <c r="C619" s="297" t="s">
        <v>80</v>
      </c>
      <c r="D619" s="924" t="s">
        <v>1931</v>
      </c>
      <c r="E619" s="793"/>
      <c r="F619" s="793"/>
      <c r="G619" s="793"/>
      <c r="H619" s="793"/>
      <c r="I619" s="794"/>
      <c r="J619" s="573"/>
      <c r="K619" s="573"/>
      <c r="L619" s="434"/>
      <c r="M619" s="434"/>
      <c r="N619" s="434"/>
      <c r="O619" s="434"/>
      <c r="P619" s="434"/>
      <c r="Q619" s="434"/>
      <c r="R619" s="434"/>
      <c r="S619" s="434"/>
      <c r="T619" s="434"/>
      <c r="U619" s="434"/>
      <c r="V619" s="434"/>
      <c r="W619" s="434"/>
      <c r="X619" s="434"/>
      <c r="Y619" s="432"/>
      <c r="Z619" s="432"/>
      <c r="AA619" s="432"/>
      <c r="AB619" s="432"/>
      <c r="AC619" s="432"/>
      <c r="AD619" s="432"/>
      <c r="AH619" s="742">
        <f t="shared" si="549"/>
        <v>0</v>
      </c>
      <c r="AI619" s="641"/>
      <c r="AJ619" s="639">
        <f t="shared" si="550"/>
        <v>0</v>
      </c>
      <c r="AK619" s="641"/>
      <c r="AL619" s="627">
        <f t="shared" si="551"/>
        <v>0</v>
      </c>
      <c r="AM619" s="627"/>
      <c r="AN619" s="627">
        <f t="shared" si="552"/>
        <v>0</v>
      </c>
      <c r="AO619" s="627">
        <f t="shared" si="553"/>
        <v>0</v>
      </c>
      <c r="AP619" s="284"/>
      <c r="AQ619" s="896">
        <f t="shared" si="554"/>
        <v>0</v>
      </c>
      <c r="AR619" s="627"/>
      <c r="AS619" s="627">
        <f t="shared" si="555"/>
        <v>0</v>
      </c>
      <c r="AT619" s="627"/>
      <c r="AU619" s="627">
        <f t="shared" si="556"/>
        <v>0</v>
      </c>
      <c r="AV619" s="627"/>
      <c r="AW619" s="627">
        <f t="shared" si="557"/>
        <v>0</v>
      </c>
      <c r="AX619" s="627">
        <f t="shared" si="558"/>
        <v>0</v>
      </c>
      <c r="AY619" s="285"/>
      <c r="AZ619" s="964">
        <f t="shared" si="559"/>
        <v>0</v>
      </c>
      <c r="BA619" s="964"/>
      <c r="BB619" s="627" t="str">
        <f>IF(AZ619=0,"",IF(SUM($AZ$605:AZ619)=1,BD619,IF($AZ$641&gt;SUM($AZ$605:AZ619),_xlfn.CONCAT(", ",BD619),IF($AZ$641=SUM($AZ$605:AZ619),_xlfn.CONCAT(" y ",BD619,".")))))</f>
        <v/>
      </c>
      <c r="BC619" s="627" t="str">
        <f>IF(BA619=0,"", IF(SUM($AN$519:BA619)=1,#REF!, IF($AQ$526&gt;SUM($AN$519:BA619),_xlfn.CONCAT(", ",#REF!), IF($AQ$526=SUM($AN$519:BA619),_xlfn.CONCAT(" y ",#REF!,".")))))</f>
        <v/>
      </c>
      <c r="BD619" s="639">
        <f t="shared" si="560"/>
        <v>15</v>
      </c>
      <c r="BE619" s="641"/>
      <c r="BG619" s="655">
        <f t="shared" si="561"/>
        <v>0</v>
      </c>
      <c r="BH619" s="655"/>
      <c r="BJ619" s="645">
        <f t="shared" si="562"/>
        <v>0</v>
      </c>
      <c r="BK619" s="647"/>
      <c r="BM619" s="655">
        <f t="shared" si="540"/>
        <v>0</v>
      </c>
      <c r="BN619" s="655"/>
      <c r="BP619" s="639">
        <f t="shared" si="541"/>
        <v>15</v>
      </c>
      <c r="BQ619" s="641"/>
      <c r="BR619" s="639">
        <f t="shared" si="542"/>
        <v>0</v>
      </c>
      <c r="BS619" s="641"/>
      <c r="BT619" s="639">
        <f t="shared" si="543"/>
        <v>0</v>
      </c>
      <c r="BU619" s="641"/>
      <c r="BV619" s="639">
        <f t="shared" si="544"/>
        <v>0</v>
      </c>
      <c r="BW619" s="641"/>
      <c r="BY619" s="908">
        <f t="shared" si="545"/>
        <v>15</v>
      </c>
      <c r="BZ619" s="909"/>
      <c r="CA619" s="638">
        <f t="shared" si="546"/>
        <v>0</v>
      </c>
      <c r="CB619" s="638"/>
      <c r="CC619" s="638">
        <f t="shared" si="547"/>
        <v>0</v>
      </c>
      <c r="CD619" s="638"/>
      <c r="CE619" s="638">
        <f t="shared" si="548"/>
        <v>0</v>
      </c>
      <c r="CF619" s="638"/>
      <c r="CK619" s="639">
        <f t="shared" si="563"/>
        <v>0</v>
      </c>
      <c r="CL619" s="641"/>
    </row>
    <row r="620" spans="1:159" ht="15" customHeight="1">
      <c r="A620" s="106"/>
      <c r="B620" s="44"/>
      <c r="C620" s="297" t="s">
        <v>81</v>
      </c>
      <c r="D620" s="924" t="s">
        <v>1932</v>
      </c>
      <c r="E620" s="793"/>
      <c r="F620" s="793"/>
      <c r="G620" s="793"/>
      <c r="H620" s="793"/>
      <c r="I620" s="794"/>
      <c r="J620" s="573"/>
      <c r="K620" s="573"/>
      <c r="L620" s="434"/>
      <c r="M620" s="434"/>
      <c r="N620" s="434"/>
      <c r="O620" s="434"/>
      <c r="P620" s="434"/>
      <c r="Q620" s="434"/>
      <c r="R620" s="434"/>
      <c r="S620" s="434"/>
      <c r="T620" s="434"/>
      <c r="U620" s="434"/>
      <c r="V620" s="434"/>
      <c r="W620" s="434"/>
      <c r="X620" s="434"/>
      <c r="Y620" s="432"/>
      <c r="Z620" s="432"/>
      <c r="AA620" s="432"/>
      <c r="AB620" s="432"/>
      <c r="AC620" s="432"/>
      <c r="AD620" s="432"/>
      <c r="AH620" s="742">
        <f t="shared" si="549"/>
        <v>0</v>
      </c>
      <c r="AI620" s="641"/>
      <c r="AJ620" s="639">
        <f t="shared" si="550"/>
        <v>0</v>
      </c>
      <c r="AK620" s="641"/>
      <c r="AL620" s="627">
        <f t="shared" si="551"/>
        <v>0</v>
      </c>
      <c r="AM620" s="627"/>
      <c r="AN620" s="627">
        <f t="shared" si="552"/>
        <v>0</v>
      </c>
      <c r="AO620" s="627">
        <f t="shared" si="553"/>
        <v>0</v>
      </c>
      <c r="AP620" s="284"/>
      <c r="AQ620" s="896">
        <f t="shared" si="554"/>
        <v>0</v>
      </c>
      <c r="AR620" s="627"/>
      <c r="AS620" s="627">
        <f t="shared" si="555"/>
        <v>0</v>
      </c>
      <c r="AT620" s="627"/>
      <c r="AU620" s="627">
        <f t="shared" si="556"/>
        <v>0</v>
      </c>
      <c r="AV620" s="627"/>
      <c r="AW620" s="627">
        <f t="shared" si="557"/>
        <v>0</v>
      </c>
      <c r="AX620" s="627">
        <f t="shared" si="558"/>
        <v>0</v>
      </c>
      <c r="AY620" s="285"/>
      <c r="AZ620" s="964">
        <f t="shared" si="559"/>
        <v>0</v>
      </c>
      <c r="BA620" s="964"/>
      <c r="BB620" s="627" t="str">
        <f>IF(AZ620=0,"",IF(SUM($AZ$605:AZ620)=1,BD620,IF($AZ$641&gt;SUM($AZ$605:AZ620),_xlfn.CONCAT(", ",BD620),IF($AZ$641=SUM($AZ$605:AZ620),_xlfn.CONCAT(" y ",BD620,".")))))</f>
        <v/>
      </c>
      <c r="BC620" s="627" t="str">
        <f>IF(BA620=0,"", IF(SUM($AN$519:BA620)=1,#REF!, IF($AQ$526&gt;SUM($AN$519:BA620),_xlfn.CONCAT(", ",#REF!), IF($AQ$526=SUM($AN$519:BA620),_xlfn.CONCAT(" y ",#REF!,".")))))</f>
        <v/>
      </c>
      <c r="BD620" s="639">
        <f t="shared" si="560"/>
        <v>16</v>
      </c>
      <c r="BE620" s="641"/>
      <c r="BG620" s="655">
        <f t="shared" si="561"/>
        <v>0</v>
      </c>
      <c r="BH620" s="655"/>
      <c r="BJ620" s="645">
        <f t="shared" si="562"/>
        <v>0</v>
      </c>
      <c r="BK620" s="647"/>
      <c r="BM620" s="655">
        <f t="shared" si="540"/>
        <v>0</v>
      </c>
      <c r="BN620" s="655"/>
      <c r="BP620" s="639">
        <f t="shared" si="541"/>
        <v>16</v>
      </c>
      <c r="BQ620" s="641"/>
      <c r="BR620" s="639">
        <f t="shared" si="542"/>
        <v>0</v>
      </c>
      <c r="BS620" s="641"/>
      <c r="BT620" s="639">
        <f t="shared" si="543"/>
        <v>0</v>
      </c>
      <c r="BU620" s="641"/>
      <c r="BV620" s="639">
        <f t="shared" si="544"/>
        <v>0</v>
      </c>
      <c r="BW620" s="641"/>
      <c r="BY620" s="908">
        <f t="shared" si="545"/>
        <v>16</v>
      </c>
      <c r="BZ620" s="909"/>
      <c r="CA620" s="638">
        <f t="shared" si="546"/>
        <v>0</v>
      </c>
      <c r="CB620" s="638"/>
      <c r="CC620" s="638">
        <f t="shared" si="547"/>
        <v>0</v>
      </c>
      <c r="CD620" s="638"/>
      <c r="CE620" s="638">
        <f t="shared" si="548"/>
        <v>0</v>
      </c>
      <c r="CF620" s="638"/>
      <c r="CK620" s="639">
        <f t="shared" si="563"/>
        <v>0</v>
      </c>
      <c r="CL620" s="641"/>
    </row>
    <row r="621" spans="1:159" ht="36" customHeight="1">
      <c r="A621" s="106"/>
      <c r="B621" s="44"/>
      <c r="C621" s="297" t="s">
        <v>82</v>
      </c>
      <c r="D621" s="924" t="s">
        <v>1982</v>
      </c>
      <c r="E621" s="793"/>
      <c r="F621" s="793"/>
      <c r="G621" s="793"/>
      <c r="H621" s="793"/>
      <c r="I621" s="794"/>
      <c r="J621" s="573"/>
      <c r="K621" s="573"/>
      <c r="L621" s="434"/>
      <c r="M621" s="434"/>
      <c r="N621" s="434"/>
      <c r="O621" s="434"/>
      <c r="P621" s="434"/>
      <c r="Q621" s="434"/>
      <c r="R621" s="434"/>
      <c r="S621" s="434"/>
      <c r="T621" s="434"/>
      <c r="U621" s="434"/>
      <c r="V621" s="434"/>
      <c r="W621" s="434"/>
      <c r="X621" s="434"/>
      <c r="Y621" s="432"/>
      <c r="Z621" s="432"/>
      <c r="AA621" s="432"/>
      <c r="AB621" s="432"/>
      <c r="AC621" s="432"/>
      <c r="AD621" s="432"/>
      <c r="AH621" s="742">
        <f t="shared" si="549"/>
        <v>0</v>
      </c>
      <c r="AI621" s="641"/>
      <c r="AJ621" s="639">
        <f t="shared" si="550"/>
        <v>0</v>
      </c>
      <c r="AK621" s="641"/>
      <c r="AL621" s="627">
        <f t="shared" si="551"/>
        <v>0</v>
      </c>
      <c r="AM621" s="627"/>
      <c r="AN621" s="627">
        <f t="shared" si="552"/>
        <v>0</v>
      </c>
      <c r="AO621" s="627">
        <f t="shared" si="553"/>
        <v>0</v>
      </c>
      <c r="AP621" s="284"/>
      <c r="AQ621" s="896">
        <f t="shared" si="554"/>
        <v>0</v>
      </c>
      <c r="AR621" s="627"/>
      <c r="AS621" s="627">
        <f t="shared" si="555"/>
        <v>0</v>
      </c>
      <c r="AT621" s="627"/>
      <c r="AU621" s="627">
        <f t="shared" si="556"/>
        <v>0</v>
      </c>
      <c r="AV621" s="627"/>
      <c r="AW621" s="627">
        <f t="shared" si="557"/>
        <v>0</v>
      </c>
      <c r="AX621" s="627">
        <f t="shared" si="558"/>
        <v>0</v>
      </c>
      <c r="AY621" s="285"/>
      <c r="AZ621" s="964">
        <f t="shared" si="559"/>
        <v>0</v>
      </c>
      <c r="BA621" s="964"/>
      <c r="BB621" s="627" t="str">
        <f>IF(AZ621=0,"",IF(SUM($AZ$605:AZ621)=1,BD621,IF($AZ$641&gt;SUM($AZ$605:AZ621),_xlfn.CONCAT(", ",BD621),IF($AZ$641=SUM($AZ$605:AZ621),_xlfn.CONCAT(" y ",BD621,".")))))</f>
        <v/>
      </c>
      <c r="BC621" s="627" t="str">
        <f>IF(BA621=0,"", IF(SUM($AN$519:BA621)=1,#REF!, IF($AQ$526&gt;SUM($AN$519:BA621),_xlfn.CONCAT(", ",#REF!), IF($AQ$526=SUM($AN$519:BA621),_xlfn.CONCAT(" y ",#REF!,".")))))</f>
        <v/>
      </c>
      <c r="BD621" s="639">
        <f t="shared" si="560"/>
        <v>17</v>
      </c>
      <c r="BE621" s="641"/>
      <c r="BG621" s="655">
        <f t="shared" si="561"/>
        <v>0</v>
      </c>
      <c r="BH621" s="655"/>
      <c r="BJ621" s="645">
        <f t="shared" si="562"/>
        <v>0</v>
      </c>
      <c r="BK621" s="647"/>
      <c r="BM621" s="655">
        <f t="shared" si="540"/>
        <v>0</v>
      </c>
      <c r="BN621" s="655"/>
      <c r="BP621" s="639">
        <f t="shared" si="541"/>
        <v>17</v>
      </c>
      <c r="BQ621" s="641"/>
      <c r="BR621" s="639">
        <f t="shared" si="542"/>
        <v>0</v>
      </c>
      <c r="BS621" s="641"/>
      <c r="BT621" s="639">
        <f t="shared" si="543"/>
        <v>0</v>
      </c>
      <c r="BU621" s="641"/>
      <c r="BV621" s="639">
        <f t="shared" si="544"/>
        <v>0</v>
      </c>
      <c r="BW621" s="641"/>
      <c r="BY621" s="908">
        <f t="shared" si="545"/>
        <v>17</v>
      </c>
      <c r="BZ621" s="909"/>
      <c r="CA621" s="638">
        <f t="shared" si="546"/>
        <v>0</v>
      </c>
      <c r="CB621" s="638"/>
      <c r="CC621" s="638">
        <f t="shared" si="547"/>
        <v>0</v>
      </c>
      <c r="CD621" s="638"/>
      <c r="CE621" s="638">
        <f t="shared" si="548"/>
        <v>0</v>
      </c>
      <c r="CF621" s="638"/>
      <c r="CK621" s="639">
        <f t="shared" si="563"/>
        <v>0</v>
      </c>
      <c r="CL621" s="641"/>
    </row>
    <row r="622" spans="1:159" ht="15" customHeight="1">
      <c r="A622" s="106"/>
      <c r="B622" s="44"/>
      <c r="C622" s="297" t="s">
        <v>83</v>
      </c>
      <c r="D622" s="924" t="s">
        <v>1933</v>
      </c>
      <c r="E622" s="793"/>
      <c r="F622" s="793"/>
      <c r="G622" s="793"/>
      <c r="H622" s="793"/>
      <c r="I622" s="794"/>
      <c r="J622" s="573"/>
      <c r="K622" s="573"/>
      <c r="L622" s="434"/>
      <c r="M622" s="434"/>
      <c r="N622" s="434"/>
      <c r="O622" s="434"/>
      <c r="P622" s="434"/>
      <c r="Q622" s="434"/>
      <c r="R622" s="434"/>
      <c r="S622" s="434"/>
      <c r="T622" s="434"/>
      <c r="U622" s="434"/>
      <c r="V622" s="434"/>
      <c r="W622" s="434"/>
      <c r="X622" s="434"/>
      <c r="Y622" s="432"/>
      <c r="Z622" s="432"/>
      <c r="AA622" s="432"/>
      <c r="AB622" s="432"/>
      <c r="AC622" s="432"/>
      <c r="AD622" s="432"/>
      <c r="AH622" s="742">
        <f t="shared" si="549"/>
        <v>0</v>
      </c>
      <c r="AI622" s="641"/>
      <c r="AJ622" s="639">
        <f t="shared" si="550"/>
        <v>0</v>
      </c>
      <c r="AK622" s="641"/>
      <c r="AL622" s="627">
        <f t="shared" si="551"/>
        <v>0</v>
      </c>
      <c r="AM622" s="627"/>
      <c r="AN622" s="627">
        <f t="shared" si="552"/>
        <v>0</v>
      </c>
      <c r="AO622" s="627">
        <f t="shared" si="553"/>
        <v>0</v>
      </c>
      <c r="AP622" s="284"/>
      <c r="AQ622" s="896">
        <f t="shared" si="554"/>
        <v>0</v>
      </c>
      <c r="AR622" s="627"/>
      <c r="AS622" s="627">
        <f t="shared" si="555"/>
        <v>0</v>
      </c>
      <c r="AT622" s="627"/>
      <c r="AU622" s="627">
        <f t="shared" si="556"/>
        <v>0</v>
      </c>
      <c r="AV622" s="627"/>
      <c r="AW622" s="627">
        <f t="shared" si="557"/>
        <v>0</v>
      </c>
      <c r="AX622" s="627">
        <f t="shared" si="558"/>
        <v>0</v>
      </c>
      <c r="AY622" s="285"/>
      <c r="AZ622" s="964">
        <f t="shared" si="559"/>
        <v>0</v>
      </c>
      <c r="BA622" s="964"/>
      <c r="BB622" s="627" t="str">
        <f>IF(AZ622=0,"",IF(SUM($AZ$605:AZ622)=1,BD622,IF($AZ$641&gt;SUM($AZ$605:AZ622),_xlfn.CONCAT(", ",BD622),IF($AZ$641=SUM($AZ$605:AZ622),_xlfn.CONCAT(" y ",BD622,".")))))</f>
        <v/>
      </c>
      <c r="BC622" s="627" t="str">
        <f>IF(BA622=0,"", IF(SUM($AN$519:BA622)=1,#REF!, IF($AQ$526&gt;SUM($AN$519:BA622),_xlfn.CONCAT(", ",#REF!), IF($AQ$526=SUM($AN$519:BA622),_xlfn.CONCAT(" y ",#REF!,".")))))</f>
        <v/>
      </c>
      <c r="BD622" s="639">
        <f t="shared" si="560"/>
        <v>18</v>
      </c>
      <c r="BE622" s="641"/>
      <c r="BG622" s="655">
        <f t="shared" si="561"/>
        <v>0</v>
      </c>
      <c r="BH622" s="655"/>
      <c r="BJ622" s="645">
        <f t="shared" si="562"/>
        <v>0</v>
      </c>
      <c r="BK622" s="647"/>
      <c r="BM622" s="655">
        <f t="shared" si="540"/>
        <v>0</v>
      </c>
      <c r="BN622" s="655"/>
      <c r="BP622" s="639">
        <f t="shared" si="541"/>
        <v>18</v>
      </c>
      <c r="BQ622" s="641"/>
      <c r="BR622" s="639">
        <f t="shared" si="542"/>
        <v>0</v>
      </c>
      <c r="BS622" s="641"/>
      <c r="BT622" s="639">
        <f t="shared" si="543"/>
        <v>0</v>
      </c>
      <c r="BU622" s="641"/>
      <c r="BV622" s="639">
        <f t="shared" si="544"/>
        <v>0</v>
      </c>
      <c r="BW622" s="641"/>
      <c r="BY622" s="908">
        <f t="shared" si="545"/>
        <v>18</v>
      </c>
      <c r="BZ622" s="909"/>
      <c r="CA622" s="638">
        <f t="shared" si="546"/>
        <v>0</v>
      </c>
      <c r="CB622" s="638"/>
      <c r="CC622" s="638">
        <f t="shared" si="547"/>
        <v>0</v>
      </c>
      <c r="CD622" s="638"/>
      <c r="CE622" s="638">
        <f t="shared" si="548"/>
        <v>0</v>
      </c>
      <c r="CF622" s="638"/>
      <c r="CK622" s="639">
        <f t="shared" si="563"/>
        <v>0</v>
      </c>
      <c r="CL622" s="641"/>
    </row>
    <row r="623" spans="1:159" ht="24" customHeight="1">
      <c r="A623" s="106"/>
      <c r="B623" s="44"/>
      <c r="C623" s="297" t="s">
        <v>84</v>
      </c>
      <c r="D623" s="924" t="s">
        <v>1934</v>
      </c>
      <c r="E623" s="793"/>
      <c r="F623" s="793"/>
      <c r="G623" s="793"/>
      <c r="H623" s="793"/>
      <c r="I623" s="794"/>
      <c r="J623" s="573"/>
      <c r="K623" s="573"/>
      <c r="L623" s="434"/>
      <c r="M623" s="434"/>
      <c r="N623" s="434"/>
      <c r="O623" s="434"/>
      <c r="P623" s="434"/>
      <c r="Q623" s="434"/>
      <c r="R623" s="434"/>
      <c r="S623" s="434"/>
      <c r="T623" s="434"/>
      <c r="U623" s="434"/>
      <c r="V623" s="434"/>
      <c r="W623" s="434"/>
      <c r="X623" s="434"/>
      <c r="Y623" s="432"/>
      <c r="Z623" s="432"/>
      <c r="AA623" s="432"/>
      <c r="AB623" s="432"/>
      <c r="AC623" s="432"/>
      <c r="AD623" s="432"/>
      <c r="AH623" s="742">
        <f t="shared" si="549"/>
        <v>0</v>
      </c>
      <c r="AI623" s="641"/>
      <c r="AJ623" s="639">
        <f t="shared" si="550"/>
        <v>0</v>
      </c>
      <c r="AK623" s="641"/>
      <c r="AL623" s="627">
        <f t="shared" si="551"/>
        <v>0</v>
      </c>
      <c r="AM623" s="627"/>
      <c r="AN623" s="627">
        <f t="shared" si="552"/>
        <v>0</v>
      </c>
      <c r="AO623" s="627">
        <f t="shared" si="553"/>
        <v>0</v>
      </c>
      <c r="AP623" s="284"/>
      <c r="AQ623" s="896">
        <f t="shared" si="554"/>
        <v>0</v>
      </c>
      <c r="AR623" s="627"/>
      <c r="AS623" s="627">
        <f t="shared" si="555"/>
        <v>0</v>
      </c>
      <c r="AT623" s="627"/>
      <c r="AU623" s="627">
        <f t="shared" si="556"/>
        <v>0</v>
      </c>
      <c r="AV623" s="627"/>
      <c r="AW623" s="627">
        <f t="shared" si="557"/>
        <v>0</v>
      </c>
      <c r="AX623" s="627">
        <f t="shared" si="558"/>
        <v>0</v>
      </c>
      <c r="AY623" s="285"/>
      <c r="AZ623" s="964">
        <f t="shared" si="559"/>
        <v>0</v>
      </c>
      <c r="BA623" s="964"/>
      <c r="BB623" s="627" t="str">
        <f>IF(AZ623=0,"",IF(SUM($AZ$605:AZ623)=1,BD623,IF($AZ$641&gt;SUM($AZ$605:AZ623),_xlfn.CONCAT(", ",BD623),IF($AZ$641=SUM($AZ$605:AZ623),_xlfn.CONCAT(" y ",BD623,".")))))</f>
        <v/>
      </c>
      <c r="BC623" s="627" t="str">
        <f>IF(BA623=0,"", IF(SUM($AN$519:BA623)=1,#REF!, IF($AQ$526&gt;SUM($AN$519:BA623),_xlfn.CONCAT(", ",#REF!), IF($AQ$526=SUM($AN$519:BA623),_xlfn.CONCAT(" y ",#REF!,".")))))</f>
        <v/>
      </c>
      <c r="BD623" s="639">
        <f t="shared" si="560"/>
        <v>19</v>
      </c>
      <c r="BE623" s="641"/>
      <c r="BG623" s="655">
        <f t="shared" si="561"/>
        <v>0</v>
      </c>
      <c r="BH623" s="655"/>
      <c r="BJ623" s="645">
        <f t="shared" si="562"/>
        <v>0</v>
      </c>
      <c r="BK623" s="647"/>
      <c r="BM623" s="655">
        <f t="shared" si="540"/>
        <v>0</v>
      </c>
      <c r="BN623" s="655"/>
      <c r="BP623" s="639">
        <f t="shared" si="541"/>
        <v>19</v>
      </c>
      <c r="BQ623" s="641"/>
      <c r="BR623" s="639">
        <f t="shared" si="542"/>
        <v>0</v>
      </c>
      <c r="BS623" s="641"/>
      <c r="BT623" s="639">
        <f t="shared" si="543"/>
        <v>0</v>
      </c>
      <c r="BU623" s="641"/>
      <c r="BV623" s="639">
        <f t="shared" si="544"/>
        <v>0</v>
      </c>
      <c r="BW623" s="641"/>
      <c r="BY623" s="908">
        <f t="shared" si="545"/>
        <v>19</v>
      </c>
      <c r="BZ623" s="909"/>
      <c r="CA623" s="638">
        <f t="shared" si="546"/>
        <v>0</v>
      </c>
      <c r="CB623" s="638"/>
      <c r="CC623" s="638">
        <f t="shared" si="547"/>
        <v>0</v>
      </c>
      <c r="CD623" s="638"/>
      <c r="CE623" s="638">
        <f t="shared" si="548"/>
        <v>0</v>
      </c>
      <c r="CF623" s="638"/>
      <c r="CK623" s="639">
        <f t="shared" si="563"/>
        <v>0</v>
      </c>
      <c r="CL623" s="641"/>
    </row>
    <row r="624" spans="1:159" ht="36" customHeight="1">
      <c r="A624" s="106"/>
      <c r="B624" s="44"/>
      <c r="C624" s="298" t="s">
        <v>85</v>
      </c>
      <c r="D624" s="924" t="s">
        <v>1983</v>
      </c>
      <c r="E624" s="793"/>
      <c r="F624" s="793"/>
      <c r="G624" s="793"/>
      <c r="H624" s="793"/>
      <c r="I624" s="794"/>
      <c r="J624" s="573"/>
      <c r="K624" s="573"/>
      <c r="L624" s="434"/>
      <c r="M624" s="434"/>
      <c r="N624" s="434"/>
      <c r="O624" s="434"/>
      <c r="P624" s="434"/>
      <c r="Q624" s="434"/>
      <c r="R624" s="434"/>
      <c r="S624" s="434"/>
      <c r="T624" s="434"/>
      <c r="U624" s="434"/>
      <c r="V624" s="434"/>
      <c r="W624" s="434"/>
      <c r="X624" s="434"/>
      <c r="Y624" s="432"/>
      <c r="Z624" s="432"/>
      <c r="AA624" s="432"/>
      <c r="AB624" s="432"/>
      <c r="AC624" s="432"/>
      <c r="AD624" s="432"/>
      <c r="AH624" s="742">
        <f t="shared" si="549"/>
        <v>0</v>
      </c>
      <c r="AI624" s="641"/>
      <c r="AJ624" s="639">
        <f t="shared" si="550"/>
        <v>0</v>
      </c>
      <c r="AK624" s="641"/>
      <c r="AL624" s="627">
        <f t="shared" si="551"/>
        <v>0</v>
      </c>
      <c r="AM624" s="627"/>
      <c r="AN624" s="627">
        <f t="shared" si="552"/>
        <v>0</v>
      </c>
      <c r="AO624" s="627">
        <f t="shared" si="553"/>
        <v>0</v>
      </c>
      <c r="AP624" s="284"/>
      <c r="AQ624" s="896">
        <f t="shared" si="554"/>
        <v>0</v>
      </c>
      <c r="AR624" s="627"/>
      <c r="AS624" s="627">
        <f t="shared" si="555"/>
        <v>0</v>
      </c>
      <c r="AT624" s="627"/>
      <c r="AU624" s="627">
        <f t="shared" si="556"/>
        <v>0</v>
      </c>
      <c r="AV624" s="627"/>
      <c r="AW624" s="627">
        <f t="shared" si="557"/>
        <v>0</v>
      </c>
      <c r="AX624" s="627">
        <f t="shared" si="558"/>
        <v>0</v>
      </c>
      <c r="AY624" s="285"/>
      <c r="AZ624" s="964">
        <f t="shared" si="559"/>
        <v>0</v>
      </c>
      <c r="BA624" s="964"/>
      <c r="BB624" s="627" t="str">
        <f>IF(AZ624=0,"",IF(SUM($AZ$605:AZ624)=1,BD624,IF($AZ$641&gt;SUM($AZ$605:AZ624),_xlfn.CONCAT(", ",BD624),IF($AZ$641=SUM($AZ$605:AZ624),_xlfn.CONCAT(" y ",BD624,".")))))</f>
        <v/>
      </c>
      <c r="BC624" s="627" t="str">
        <f>IF(BA624=0,"", IF(SUM($AN$519:BA624)=1,#REF!, IF($AQ$526&gt;SUM($AN$519:BA624),_xlfn.CONCAT(", ",#REF!), IF($AQ$526=SUM($AN$519:BA624),_xlfn.CONCAT(" y ",#REF!,".")))))</f>
        <v/>
      </c>
      <c r="BD624" s="639">
        <f t="shared" si="560"/>
        <v>20</v>
      </c>
      <c r="BE624" s="641"/>
      <c r="BG624" s="655">
        <f t="shared" si="561"/>
        <v>0</v>
      </c>
      <c r="BH624" s="655"/>
      <c r="BJ624" s="645">
        <f t="shared" si="562"/>
        <v>0</v>
      </c>
      <c r="BK624" s="647"/>
      <c r="BM624" s="655">
        <f t="shared" si="540"/>
        <v>0</v>
      </c>
      <c r="BN624" s="655"/>
      <c r="BP624" s="639">
        <f t="shared" si="541"/>
        <v>20</v>
      </c>
      <c r="BQ624" s="641"/>
      <c r="BR624" s="639">
        <f t="shared" si="542"/>
        <v>0</v>
      </c>
      <c r="BS624" s="641"/>
      <c r="BT624" s="639">
        <f t="shared" si="543"/>
        <v>0</v>
      </c>
      <c r="BU624" s="641"/>
      <c r="BV624" s="639">
        <f t="shared" si="544"/>
        <v>0</v>
      </c>
      <c r="BW624" s="641"/>
      <c r="BY624" s="908">
        <f t="shared" si="545"/>
        <v>20</v>
      </c>
      <c r="BZ624" s="909"/>
      <c r="CA624" s="638">
        <f t="shared" si="546"/>
        <v>0</v>
      </c>
      <c r="CB624" s="638"/>
      <c r="CC624" s="638">
        <f t="shared" si="547"/>
        <v>0</v>
      </c>
      <c r="CD624" s="638"/>
      <c r="CE624" s="638">
        <f t="shared" si="548"/>
        <v>0</v>
      </c>
      <c r="CF624" s="638"/>
      <c r="CK624" s="639">
        <f t="shared" si="563"/>
        <v>0</v>
      </c>
      <c r="CL624" s="641"/>
    </row>
    <row r="625" spans="1:90" ht="15" customHeight="1">
      <c r="A625" s="106"/>
      <c r="B625" s="44"/>
      <c r="C625" s="297" t="s">
        <v>86</v>
      </c>
      <c r="D625" s="924" t="s">
        <v>1971</v>
      </c>
      <c r="E625" s="793"/>
      <c r="F625" s="793"/>
      <c r="G625" s="793"/>
      <c r="H625" s="793"/>
      <c r="I625" s="794"/>
      <c r="J625" s="573"/>
      <c r="K625" s="573"/>
      <c r="L625" s="434"/>
      <c r="M625" s="434"/>
      <c r="N625" s="434"/>
      <c r="O625" s="434"/>
      <c r="P625" s="434"/>
      <c r="Q625" s="434"/>
      <c r="R625" s="434"/>
      <c r="S625" s="434"/>
      <c r="T625" s="434"/>
      <c r="U625" s="434"/>
      <c r="V625" s="434"/>
      <c r="W625" s="434"/>
      <c r="X625" s="434"/>
      <c r="Y625" s="432"/>
      <c r="Z625" s="299"/>
      <c r="AA625" s="432"/>
      <c r="AB625" s="432"/>
      <c r="AC625" s="299"/>
      <c r="AD625" s="432"/>
      <c r="AH625" s="742">
        <f t="shared" si="549"/>
        <v>0</v>
      </c>
      <c r="AI625" s="641"/>
      <c r="AJ625" s="639">
        <f t="shared" si="550"/>
        <v>0</v>
      </c>
      <c r="AK625" s="641"/>
      <c r="AL625" s="627">
        <f t="shared" si="551"/>
        <v>0</v>
      </c>
      <c r="AM625" s="627"/>
      <c r="AN625" s="627">
        <f t="shared" si="552"/>
        <v>0</v>
      </c>
      <c r="AO625" s="627">
        <f t="shared" si="553"/>
        <v>0</v>
      </c>
      <c r="AP625" s="284"/>
      <c r="AQ625" s="896">
        <f t="shared" si="554"/>
        <v>0</v>
      </c>
      <c r="AR625" s="627"/>
      <c r="AS625" s="627">
        <f t="shared" si="555"/>
        <v>0</v>
      </c>
      <c r="AT625" s="627"/>
      <c r="AU625" s="627">
        <f t="shared" si="556"/>
        <v>0</v>
      </c>
      <c r="AV625" s="627"/>
      <c r="AW625" s="627">
        <f t="shared" si="557"/>
        <v>0</v>
      </c>
      <c r="AX625" s="627">
        <f t="shared" si="558"/>
        <v>0</v>
      </c>
      <c r="AY625" s="285"/>
      <c r="AZ625" s="964">
        <f t="shared" si="559"/>
        <v>0</v>
      </c>
      <c r="BA625" s="964"/>
      <c r="BB625" s="627" t="str">
        <f>IF(AZ625=0,"",IF(SUM($AZ$605:AZ625)=1,BD625,IF($AZ$641&gt;SUM($AZ$605:AZ625),_xlfn.CONCAT(", ",BD625),IF($AZ$641=SUM($AZ$605:AZ625),_xlfn.CONCAT(" y ",BD625,".")))))</f>
        <v/>
      </c>
      <c r="BC625" s="627" t="str">
        <f>IF(BA625=0,"", IF(SUM($AN$519:BA625)=1,#REF!, IF($AQ$526&gt;SUM($AN$519:BA625),_xlfn.CONCAT(", ",#REF!), IF($AQ$526=SUM($AN$519:BA625),_xlfn.CONCAT(" y ",#REF!,".")))))</f>
        <v/>
      </c>
      <c r="BD625" s="639">
        <f t="shared" si="560"/>
        <v>21</v>
      </c>
      <c r="BE625" s="641"/>
      <c r="BG625" s="655">
        <f t="shared" si="561"/>
        <v>0</v>
      </c>
      <c r="BH625" s="655"/>
      <c r="BJ625" s="645">
        <f t="shared" si="562"/>
        <v>0</v>
      </c>
      <c r="BK625" s="647"/>
      <c r="BM625" s="655">
        <f t="shared" si="540"/>
        <v>0</v>
      </c>
      <c r="BN625" s="655"/>
      <c r="BP625" s="639">
        <f t="shared" si="541"/>
        <v>21</v>
      </c>
      <c r="BQ625" s="641"/>
      <c r="BR625" s="639">
        <f t="shared" si="542"/>
        <v>0</v>
      </c>
      <c r="BS625" s="641"/>
      <c r="BT625" s="639">
        <f t="shared" si="543"/>
        <v>0</v>
      </c>
      <c r="BU625" s="641"/>
      <c r="BV625" s="639">
        <f t="shared" si="544"/>
        <v>0</v>
      </c>
      <c r="BW625" s="641"/>
      <c r="BY625" s="908">
        <f t="shared" si="545"/>
        <v>21</v>
      </c>
      <c r="BZ625" s="909"/>
      <c r="CA625" s="638">
        <f t="shared" si="546"/>
        <v>0</v>
      </c>
      <c r="CB625" s="638"/>
      <c r="CC625" s="638">
        <f t="shared" si="547"/>
        <v>0</v>
      </c>
      <c r="CD625" s="638"/>
      <c r="CE625" s="638">
        <f t="shared" si="548"/>
        <v>0</v>
      </c>
      <c r="CF625" s="638"/>
      <c r="CK625" s="968">
        <f>IF($AH$593=$AJ$593,0,IF(OR(AND(BG625=0,BM625=0,COUNTA(L625:X625)&gt;0,COUNTA(Y625:AD625)=COUNTA(Y604,$AA$604:$AB$604,$AD$604)),AND(BG625=1,COUNTA(L625:AD625)=0),AND(BG625=0,BM625=1,COUNTA(L625:W625)=0,COUNTA(Y625:AD625)=COUNTA(Y604,$AA$604:$AB$604,$AD$604))),0,1))</f>
        <v>0</v>
      </c>
      <c r="CL625" s="969"/>
    </row>
    <row r="626" spans="1:90" ht="15" customHeight="1">
      <c r="A626" s="106"/>
      <c r="B626" s="44"/>
      <c r="C626" s="297" t="s">
        <v>87</v>
      </c>
      <c r="D626" s="924" t="s">
        <v>1972</v>
      </c>
      <c r="E626" s="793"/>
      <c r="F626" s="793"/>
      <c r="G626" s="793"/>
      <c r="H626" s="793"/>
      <c r="I626" s="794"/>
      <c r="J626" s="573"/>
      <c r="K626" s="573"/>
      <c r="L626" s="434"/>
      <c r="M626" s="434"/>
      <c r="N626" s="434"/>
      <c r="O626" s="434"/>
      <c r="P626" s="434"/>
      <c r="Q626" s="434"/>
      <c r="R626" s="434"/>
      <c r="S626" s="434"/>
      <c r="T626" s="434"/>
      <c r="U626" s="434"/>
      <c r="V626" s="434"/>
      <c r="W626" s="434"/>
      <c r="X626" s="434"/>
      <c r="Y626" s="432"/>
      <c r="Z626" s="432"/>
      <c r="AA626" s="299"/>
      <c r="AB626" s="432"/>
      <c r="AC626" s="432"/>
      <c r="AD626" s="299"/>
      <c r="AH626" s="742">
        <f t="shared" si="549"/>
        <v>0</v>
      </c>
      <c r="AI626" s="641"/>
      <c r="AJ626" s="639">
        <f t="shared" si="550"/>
        <v>0</v>
      </c>
      <c r="AK626" s="641"/>
      <c r="AL626" s="627">
        <f t="shared" si="551"/>
        <v>0</v>
      </c>
      <c r="AM626" s="627"/>
      <c r="AN626" s="627">
        <f t="shared" si="552"/>
        <v>0</v>
      </c>
      <c r="AO626" s="627">
        <f t="shared" si="553"/>
        <v>0</v>
      </c>
      <c r="AP626" s="284"/>
      <c r="AQ626" s="896">
        <f t="shared" si="554"/>
        <v>0</v>
      </c>
      <c r="AR626" s="627"/>
      <c r="AS626" s="627">
        <f t="shared" si="555"/>
        <v>0</v>
      </c>
      <c r="AT626" s="627"/>
      <c r="AU626" s="627">
        <f t="shared" si="556"/>
        <v>0</v>
      </c>
      <c r="AV626" s="627"/>
      <c r="AW626" s="627">
        <f t="shared" si="557"/>
        <v>0</v>
      </c>
      <c r="AX626" s="627">
        <f t="shared" si="558"/>
        <v>0</v>
      </c>
      <c r="AY626" s="285"/>
      <c r="AZ626" s="964">
        <f t="shared" si="559"/>
        <v>0</v>
      </c>
      <c r="BA626" s="964"/>
      <c r="BB626" s="627" t="str">
        <f>IF(AZ626=0,"",IF(SUM($AZ$605:AZ626)=1,BD626,IF($AZ$641&gt;SUM($AZ$605:AZ626),_xlfn.CONCAT(", ",BD626),IF($AZ$641=SUM($AZ$605:AZ626),_xlfn.CONCAT(" y ",BD626,".")))))</f>
        <v/>
      </c>
      <c r="BC626" s="627" t="str">
        <f>IF(BA626=0,"", IF(SUM($AN$519:BA626)=1,#REF!, IF($AQ$526&gt;SUM($AN$519:BA626),_xlfn.CONCAT(", ",#REF!), IF($AQ$526=SUM($AN$519:BA626),_xlfn.CONCAT(" y ",#REF!,".")))))</f>
        <v/>
      </c>
      <c r="BD626" s="639">
        <f t="shared" si="560"/>
        <v>22</v>
      </c>
      <c r="BE626" s="641"/>
      <c r="BG626" s="655">
        <f t="shared" si="561"/>
        <v>0</v>
      </c>
      <c r="BH626" s="655"/>
      <c r="BJ626" s="645">
        <f t="shared" si="562"/>
        <v>0</v>
      </c>
      <c r="BK626" s="647"/>
      <c r="BM626" s="655">
        <f t="shared" si="540"/>
        <v>0</v>
      </c>
      <c r="BN626" s="655"/>
      <c r="BP626" s="639">
        <f t="shared" si="541"/>
        <v>22</v>
      </c>
      <c r="BQ626" s="641"/>
      <c r="BR626" s="639">
        <f t="shared" si="542"/>
        <v>0</v>
      </c>
      <c r="BS626" s="641"/>
      <c r="BT626" s="639">
        <f t="shared" si="543"/>
        <v>0</v>
      </c>
      <c r="BU626" s="641"/>
      <c r="BV626" s="639">
        <f t="shared" si="544"/>
        <v>0</v>
      </c>
      <c r="BW626" s="641"/>
      <c r="BY626" s="908">
        <f t="shared" si="545"/>
        <v>22</v>
      </c>
      <c r="BZ626" s="909"/>
      <c r="CA626" s="638">
        <f t="shared" si="546"/>
        <v>0</v>
      </c>
      <c r="CB626" s="638"/>
      <c r="CC626" s="638">
        <f t="shared" si="547"/>
        <v>0</v>
      </c>
      <c r="CD626" s="638"/>
      <c r="CE626" s="638">
        <f t="shared" si="548"/>
        <v>0</v>
      </c>
      <c r="CF626" s="638"/>
      <c r="CK626" s="968">
        <f>IF($AH$593=$AJ$593,0,IF(OR(AND(BG626=0,BM626=0,COUNTA(L626:X626)&gt;0,COUNTA(Y626:AD626)=COUNTA($Y$604:$Z$604,$AB$604:$AC$604)),AND(BG626=1,COUNTA(L626:AD626)=0),AND(BG626=0,BM626=1,COUNTA(L626:W626)=0,COUNTA(Y626:AD626)=COUNTA($Y$604:$Z$604,$AB$604:$AC$604))),0,1))</f>
        <v>0</v>
      </c>
      <c r="CL626" s="969"/>
    </row>
    <row r="627" spans="1:90" ht="24" customHeight="1">
      <c r="A627" s="106"/>
      <c r="B627" s="44"/>
      <c r="C627" s="297" t="s">
        <v>88</v>
      </c>
      <c r="D627" s="924" t="s">
        <v>1973</v>
      </c>
      <c r="E627" s="793"/>
      <c r="F627" s="793"/>
      <c r="G627" s="793"/>
      <c r="H627" s="793"/>
      <c r="I627" s="794"/>
      <c r="J627" s="573"/>
      <c r="K627" s="573"/>
      <c r="L627" s="434"/>
      <c r="M627" s="434"/>
      <c r="N627" s="434"/>
      <c r="O627" s="434"/>
      <c r="P627" s="434"/>
      <c r="Q627" s="434"/>
      <c r="R627" s="434"/>
      <c r="S627" s="434"/>
      <c r="T627" s="434"/>
      <c r="U627" s="434"/>
      <c r="V627" s="434"/>
      <c r="W627" s="434"/>
      <c r="X627" s="434"/>
      <c r="Y627" s="432"/>
      <c r="Z627" s="432"/>
      <c r="AA627" s="432"/>
      <c r="AB627" s="432"/>
      <c r="AC627" s="432"/>
      <c r="AD627" s="432"/>
      <c r="AH627" s="742">
        <f t="shared" si="549"/>
        <v>0</v>
      </c>
      <c r="AI627" s="641"/>
      <c r="AJ627" s="639">
        <f t="shared" si="550"/>
        <v>0</v>
      </c>
      <c r="AK627" s="641"/>
      <c r="AL627" s="627">
        <f t="shared" si="551"/>
        <v>0</v>
      </c>
      <c r="AM627" s="627"/>
      <c r="AN627" s="627">
        <f t="shared" si="552"/>
        <v>0</v>
      </c>
      <c r="AO627" s="627">
        <f t="shared" si="553"/>
        <v>0</v>
      </c>
      <c r="AP627" s="284"/>
      <c r="AQ627" s="896">
        <f t="shared" si="554"/>
        <v>0</v>
      </c>
      <c r="AR627" s="627"/>
      <c r="AS627" s="627">
        <f t="shared" si="555"/>
        <v>0</v>
      </c>
      <c r="AT627" s="627"/>
      <c r="AU627" s="627">
        <f t="shared" si="556"/>
        <v>0</v>
      </c>
      <c r="AV627" s="627"/>
      <c r="AW627" s="627">
        <f t="shared" si="557"/>
        <v>0</v>
      </c>
      <c r="AX627" s="627">
        <f t="shared" si="558"/>
        <v>0</v>
      </c>
      <c r="AY627" s="285"/>
      <c r="AZ627" s="964">
        <f t="shared" si="559"/>
        <v>0</v>
      </c>
      <c r="BA627" s="964"/>
      <c r="BB627" s="627" t="str">
        <f>IF(AZ627=0,"",IF(SUM($AZ$605:AZ627)=1,BD627,IF($AZ$641&gt;SUM($AZ$605:AZ627),_xlfn.CONCAT(", ",BD627),IF($AZ$641=SUM($AZ$605:AZ627),_xlfn.CONCAT(" y ",BD627,".")))))</f>
        <v/>
      </c>
      <c r="BC627" s="627" t="str">
        <f>IF(BA627=0,"", IF(SUM($AN$519:BA627)=1,#REF!, IF($AQ$526&gt;SUM($AN$519:BA627),_xlfn.CONCAT(", ",#REF!), IF($AQ$526=SUM($AN$519:BA627),_xlfn.CONCAT(" y ",#REF!,".")))))</f>
        <v/>
      </c>
      <c r="BD627" s="639">
        <f t="shared" si="560"/>
        <v>23</v>
      </c>
      <c r="BE627" s="641"/>
      <c r="BG627" s="655">
        <f t="shared" si="561"/>
        <v>0</v>
      </c>
      <c r="BH627" s="655"/>
      <c r="BJ627" s="645">
        <f t="shared" si="562"/>
        <v>0</v>
      </c>
      <c r="BK627" s="647"/>
      <c r="BM627" s="655">
        <f t="shared" si="540"/>
        <v>0</v>
      </c>
      <c r="BN627" s="655"/>
      <c r="BP627" s="639">
        <f t="shared" si="541"/>
        <v>23</v>
      </c>
      <c r="BQ627" s="641"/>
      <c r="BR627" s="639">
        <f t="shared" si="542"/>
        <v>0</v>
      </c>
      <c r="BS627" s="641"/>
      <c r="BT627" s="639">
        <f t="shared" si="543"/>
        <v>0</v>
      </c>
      <c r="BU627" s="641"/>
      <c r="BV627" s="639">
        <f t="shared" si="544"/>
        <v>0</v>
      </c>
      <c r="BW627" s="641"/>
      <c r="BY627" s="908">
        <f t="shared" si="545"/>
        <v>23</v>
      </c>
      <c r="BZ627" s="909"/>
      <c r="CA627" s="638">
        <f t="shared" si="546"/>
        <v>0</v>
      </c>
      <c r="CB627" s="638"/>
      <c r="CC627" s="638">
        <f t="shared" si="547"/>
        <v>0</v>
      </c>
      <c r="CD627" s="638"/>
      <c r="CE627" s="638">
        <f t="shared" si="548"/>
        <v>0</v>
      </c>
      <c r="CF627" s="638"/>
      <c r="CK627" s="639">
        <f t="shared" si="563"/>
        <v>0</v>
      </c>
      <c r="CL627" s="641"/>
    </row>
    <row r="628" spans="1:90" ht="24" customHeight="1">
      <c r="A628" s="106"/>
      <c r="B628" s="44"/>
      <c r="C628" s="297" t="s">
        <v>89</v>
      </c>
      <c r="D628" s="924" t="s">
        <v>1974</v>
      </c>
      <c r="E628" s="793"/>
      <c r="F628" s="793"/>
      <c r="G628" s="793"/>
      <c r="H628" s="793"/>
      <c r="I628" s="794"/>
      <c r="J628" s="573"/>
      <c r="K628" s="573"/>
      <c r="L628" s="434"/>
      <c r="M628" s="434"/>
      <c r="N628" s="434"/>
      <c r="O628" s="434"/>
      <c r="P628" s="434"/>
      <c r="Q628" s="434"/>
      <c r="R628" s="434"/>
      <c r="S628" s="434"/>
      <c r="T628" s="434"/>
      <c r="U628" s="434"/>
      <c r="V628" s="434"/>
      <c r="W628" s="434"/>
      <c r="X628" s="434"/>
      <c r="Y628" s="432"/>
      <c r="Z628" s="432"/>
      <c r="AA628" s="432"/>
      <c r="AB628" s="432"/>
      <c r="AC628" s="432"/>
      <c r="AD628" s="432"/>
      <c r="AH628" s="742">
        <f t="shared" si="549"/>
        <v>0</v>
      </c>
      <c r="AI628" s="641"/>
      <c r="AJ628" s="639">
        <f t="shared" si="550"/>
        <v>0</v>
      </c>
      <c r="AK628" s="641"/>
      <c r="AL628" s="627">
        <f t="shared" si="551"/>
        <v>0</v>
      </c>
      <c r="AM628" s="627"/>
      <c r="AN628" s="627">
        <f t="shared" si="552"/>
        <v>0</v>
      </c>
      <c r="AO628" s="627">
        <f t="shared" si="553"/>
        <v>0</v>
      </c>
      <c r="AP628" s="284"/>
      <c r="AQ628" s="896">
        <f t="shared" si="554"/>
        <v>0</v>
      </c>
      <c r="AR628" s="627"/>
      <c r="AS628" s="627">
        <f t="shared" si="555"/>
        <v>0</v>
      </c>
      <c r="AT628" s="627"/>
      <c r="AU628" s="627">
        <f t="shared" si="556"/>
        <v>0</v>
      </c>
      <c r="AV628" s="627"/>
      <c r="AW628" s="627">
        <f t="shared" si="557"/>
        <v>0</v>
      </c>
      <c r="AX628" s="627">
        <f t="shared" si="558"/>
        <v>0</v>
      </c>
      <c r="AY628" s="285"/>
      <c r="AZ628" s="964">
        <f t="shared" si="559"/>
        <v>0</v>
      </c>
      <c r="BA628" s="964"/>
      <c r="BB628" s="627" t="str">
        <f>IF(AZ628=0,"",IF(SUM($AZ$605:AZ628)=1,BD628,IF($AZ$641&gt;SUM($AZ$605:AZ628),_xlfn.CONCAT(", ",BD628),IF($AZ$641=SUM($AZ$605:AZ628),_xlfn.CONCAT(" y ",BD628,".")))))</f>
        <v/>
      </c>
      <c r="BC628" s="627" t="str">
        <f>IF(BA628=0,"", IF(SUM($AN$519:BA628)=1,#REF!, IF($AQ$526&gt;SUM($AN$519:BA628),_xlfn.CONCAT(", ",#REF!), IF($AQ$526=SUM($AN$519:BA628),_xlfn.CONCAT(" y ",#REF!,".")))))</f>
        <v/>
      </c>
      <c r="BD628" s="639">
        <f t="shared" si="560"/>
        <v>24</v>
      </c>
      <c r="BE628" s="641"/>
      <c r="BG628" s="655">
        <f t="shared" si="561"/>
        <v>0</v>
      </c>
      <c r="BH628" s="655"/>
      <c r="BJ628" s="645">
        <f t="shared" si="562"/>
        <v>0</v>
      </c>
      <c r="BK628" s="647"/>
      <c r="BM628" s="655">
        <f t="shared" si="540"/>
        <v>0</v>
      </c>
      <c r="BN628" s="655"/>
      <c r="BP628" s="639">
        <f t="shared" si="541"/>
        <v>24</v>
      </c>
      <c r="BQ628" s="641"/>
      <c r="BR628" s="639">
        <f t="shared" si="542"/>
        <v>0</v>
      </c>
      <c r="BS628" s="641"/>
      <c r="BT628" s="639">
        <f t="shared" si="543"/>
        <v>0</v>
      </c>
      <c r="BU628" s="641"/>
      <c r="BV628" s="639">
        <f t="shared" si="544"/>
        <v>0</v>
      </c>
      <c r="BW628" s="641"/>
      <c r="BY628" s="908">
        <f t="shared" si="545"/>
        <v>24</v>
      </c>
      <c r="BZ628" s="909"/>
      <c r="CA628" s="638">
        <f t="shared" si="546"/>
        <v>0</v>
      </c>
      <c r="CB628" s="638"/>
      <c r="CC628" s="638">
        <f t="shared" si="547"/>
        <v>0</v>
      </c>
      <c r="CD628" s="638"/>
      <c r="CE628" s="638">
        <f t="shared" si="548"/>
        <v>0</v>
      </c>
      <c r="CF628" s="638"/>
      <c r="CK628" s="639">
        <f t="shared" si="563"/>
        <v>0</v>
      </c>
      <c r="CL628" s="641"/>
    </row>
    <row r="629" spans="1:90" ht="24" customHeight="1">
      <c r="A629" s="106"/>
      <c r="B629" s="44"/>
      <c r="C629" s="297" t="s">
        <v>90</v>
      </c>
      <c r="D629" s="924" t="s">
        <v>1975</v>
      </c>
      <c r="E629" s="793"/>
      <c r="F629" s="793"/>
      <c r="G629" s="793"/>
      <c r="H629" s="793"/>
      <c r="I629" s="794"/>
      <c r="J629" s="573"/>
      <c r="K629" s="573"/>
      <c r="L629" s="434"/>
      <c r="M629" s="434"/>
      <c r="N629" s="434"/>
      <c r="O629" s="434"/>
      <c r="P629" s="434"/>
      <c r="Q629" s="434"/>
      <c r="R629" s="434"/>
      <c r="S629" s="434"/>
      <c r="T629" s="434"/>
      <c r="U629" s="434"/>
      <c r="V629" s="434"/>
      <c r="W629" s="434"/>
      <c r="X629" s="434"/>
      <c r="Y629" s="432"/>
      <c r="Z629" s="432"/>
      <c r="AA629" s="432"/>
      <c r="AB629" s="432"/>
      <c r="AC629" s="432"/>
      <c r="AD629" s="432"/>
      <c r="AH629" s="742">
        <f t="shared" si="549"/>
        <v>0</v>
      </c>
      <c r="AI629" s="641"/>
      <c r="AJ629" s="639">
        <f t="shared" si="550"/>
        <v>0</v>
      </c>
      <c r="AK629" s="641"/>
      <c r="AL629" s="627">
        <f t="shared" si="551"/>
        <v>0</v>
      </c>
      <c r="AM629" s="627"/>
      <c r="AN629" s="627">
        <f t="shared" si="552"/>
        <v>0</v>
      </c>
      <c r="AO629" s="627">
        <f t="shared" si="553"/>
        <v>0</v>
      </c>
      <c r="AP629" s="284"/>
      <c r="AQ629" s="896">
        <f t="shared" si="554"/>
        <v>0</v>
      </c>
      <c r="AR629" s="627"/>
      <c r="AS629" s="627">
        <f t="shared" si="555"/>
        <v>0</v>
      </c>
      <c r="AT629" s="627"/>
      <c r="AU629" s="627">
        <f t="shared" si="556"/>
        <v>0</v>
      </c>
      <c r="AV629" s="627"/>
      <c r="AW629" s="627">
        <f t="shared" si="557"/>
        <v>0</v>
      </c>
      <c r="AX629" s="627">
        <f t="shared" si="558"/>
        <v>0</v>
      </c>
      <c r="AY629" s="285"/>
      <c r="AZ629" s="964">
        <f t="shared" si="559"/>
        <v>0</v>
      </c>
      <c r="BA629" s="964"/>
      <c r="BB629" s="627" t="str">
        <f>IF(AZ629=0,"",IF(SUM($AZ$605:AZ629)=1,BD629,IF($AZ$641&gt;SUM($AZ$605:AZ629),_xlfn.CONCAT(", ",BD629),IF($AZ$641=SUM($AZ$605:AZ629),_xlfn.CONCAT(" y ",BD629,".")))))</f>
        <v/>
      </c>
      <c r="BC629" s="627" t="str">
        <f>IF(BA629=0,"", IF(SUM($AN$519:BA629)=1,#REF!, IF($AQ$526&gt;SUM($AN$519:BA629),_xlfn.CONCAT(", ",#REF!), IF($AQ$526=SUM($AN$519:BA629),_xlfn.CONCAT(" y ",#REF!,".")))))</f>
        <v/>
      </c>
      <c r="BD629" s="639">
        <f t="shared" si="560"/>
        <v>25</v>
      </c>
      <c r="BE629" s="641"/>
      <c r="BG629" s="655">
        <f t="shared" si="561"/>
        <v>0</v>
      </c>
      <c r="BH629" s="655"/>
      <c r="BJ629" s="645">
        <f t="shared" si="562"/>
        <v>0</v>
      </c>
      <c r="BK629" s="647"/>
      <c r="BM629" s="655">
        <f t="shared" si="540"/>
        <v>0</v>
      </c>
      <c r="BN629" s="655"/>
      <c r="BP629" s="639">
        <f t="shared" si="541"/>
        <v>25</v>
      </c>
      <c r="BQ629" s="641"/>
      <c r="BR629" s="639">
        <f t="shared" si="542"/>
        <v>0</v>
      </c>
      <c r="BS629" s="641"/>
      <c r="BT629" s="639">
        <f t="shared" si="543"/>
        <v>0</v>
      </c>
      <c r="BU629" s="641"/>
      <c r="BV629" s="639">
        <f t="shared" si="544"/>
        <v>0</v>
      </c>
      <c r="BW629" s="641"/>
      <c r="BY629" s="908">
        <f t="shared" si="545"/>
        <v>25</v>
      </c>
      <c r="BZ629" s="909"/>
      <c r="CA629" s="638">
        <f t="shared" si="546"/>
        <v>0</v>
      </c>
      <c r="CB629" s="638"/>
      <c r="CC629" s="638">
        <f t="shared" si="547"/>
        <v>0</v>
      </c>
      <c r="CD629" s="638"/>
      <c r="CE629" s="638">
        <f t="shared" si="548"/>
        <v>0</v>
      </c>
      <c r="CF629" s="638"/>
      <c r="CK629" s="639">
        <f t="shared" si="563"/>
        <v>0</v>
      </c>
      <c r="CL629" s="641"/>
    </row>
    <row r="630" spans="1:90" ht="24" customHeight="1">
      <c r="A630" s="106"/>
      <c r="B630" s="44"/>
      <c r="C630" s="297" t="s">
        <v>91</v>
      </c>
      <c r="D630" s="924" t="s">
        <v>1976</v>
      </c>
      <c r="E630" s="793"/>
      <c r="F630" s="793"/>
      <c r="G630" s="793"/>
      <c r="H630" s="793"/>
      <c r="I630" s="794"/>
      <c r="J630" s="573"/>
      <c r="K630" s="573"/>
      <c r="L630" s="434"/>
      <c r="M630" s="434"/>
      <c r="N630" s="434"/>
      <c r="O630" s="434"/>
      <c r="P630" s="434"/>
      <c r="Q630" s="434"/>
      <c r="R630" s="434"/>
      <c r="S630" s="434"/>
      <c r="T630" s="434"/>
      <c r="U630" s="434"/>
      <c r="V630" s="434"/>
      <c r="W630" s="434"/>
      <c r="X630" s="434"/>
      <c r="Y630" s="432"/>
      <c r="Z630" s="432"/>
      <c r="AA630" s="432"/>
      <c r="AB630" s="432"/>
      <c r="AC630" s="432"/>
      <c r="AD630" s="432"/>
      <c r="AH630" s="742">
        <f t="shared" si="549"/>
        <v>0</v>
      </c>
      <c r="AI630" s="641"/>
      <c r="AJ630" s="639">
        <f t="shared" si="550"/>
        <v>0</v>
      </c>
      <c r="AK630" s="641"/>
      <c r="AL630" s="627">
        <f t="shared" si="551"/>
        <v>0</v>
      </c>
      <c r="AM630" s="627"/>
      <c r="AN630" s="627">
        <f t="shared" si="552"/>
        <v>0</v>
      </c>
      <c r="AO630" s="627">
        <f t="shared" si="553"/>
        <v>0</v>
      </c>
      <c r="AP630" s="284"/>
      <c r="AQ630" s="896">
        <f t="shared" si="554"/>
        <v>0</v>
      </c>
      <c r="AR630" s="627"/>
      <c r="AS630" s="627">
        <f t="shared" si="555"/>
        <v>0</v>
      </c>
      <c r="AT630" s="627"/>
      <c r="AU630" s="627">
        <f t="shared" si="556"/>
        <v>0</v>
      </c>
      <c r="AV630" s="627"/>
      <c r="AW630" s="627">
        <f t="shared" si="557"/>
        <v>0</v>
      </c>
      <c r="AX630" s="627">
        <f t="shared" si="558"/>
        <v>0</v>
      </c>
      <c r="AY630" s="285"/>
      <c r="AZ630" s="964">
        <f t="shared" si="559"/>
        <v>0</v>
      </c>
      <c r="BA630" s="964"/>
      <c r="BB630" s="627" t="str">
        <f>IF(AZ630=0,"",IF(SUM($AZ$605:AZ630)=1,BD630,IF($AZ$641&gt;SUM($AZ$605:AZ630),_xlfn.CONCAT(", ",BD630),IF($AZ$641=SUM($AZ$605:AZ630),_xlfn.CONCAT(" y ",BD630,".")))))</f>
        <v/>
      </c>
      <c r="BC630" s="627" t="str">
        <f>IF(BA630=0,"", IF(SUM($AN$519:BA630)=1,#REF!, IF($AQ$526&gt;SUM($AN$519:BA630),_xlfn.CONCAT(", ",#REF!), IF($AQ$526=SUM($AN$519:BA630),_xlfn.CONCAT(" y ",#REF!,".")))))</f>
        <v/>
      </c>
      <c r="BD630" s="639">
        <f t="shared" si="560"/>
        <v>26</v>
      </c>
      <c r="BE630" s="641"/>
      <c r="BG630" s="655">
        <f t="shared" si="561"/>
        <v>0</v>
      </c>
      <c r="BH630" s="655"/>
      <c r="BJ630" s="645">
        <f t="shared" si="562"/>
        <v>0</v>
      </c>
      <c r="BK630" s="647"/>
      <c r="BM630" s="655">
        <f t="shared" si="540"/>
        <v>0</v>
      </c>
      <c r="BN630" s="655"/>
      <c r="BP630" s="639">
        <f t="shared" si="541"/>
        <v>26</v>
      </c>
      <c r="BQ630" s="641"/>
      <c r="BR630" s="639">
        <f t="shared" si="542"/>
        <v>0</v>
      </c>
      <c r="BS630" s="641"/>
      <c r="BT630" s="639">
        <f t="shared" si="543"/>
        <v>0</v>
      </c>
      <c r="BU630" s="641"/>
      <c r="BV630" s="639">
        <f t="shared" si="544"/>
        <v>0</v>
      </c>
      <c r="BW630" s="641"/>
      <c r="BY630" s="908">
        <f t="shared" si="545"/>
        <v>26</v>
      </c>
      <c r="BZ630" s="909"/>
      <c r="CA630" s="638">
        <f t="shared" si="546"/>
        <v>0</v>
      </c>
      <c r="CB630" s="638"/>
      <c r="CC630" s="638">
        <f t="shared" si="547"/>
        <v>0</v>
      </c>
      <c r="CD630" s="638"/>
      <c r="CE630" s="638">
        <f t="shared" si="548"/>
        <v>0</v>
      </c>
      <c r="CF630" s="638"/>
      <c r="CK630" s="639">
        <f t="shared" si="563"/>
        <v>0</v>
      </c>
      <c r="CL630" s="641"/>
    </row>
    <row r="631" spans="1:90" ht="24" customHeight="1">
      <c r="A631" s="106"/>
      <c r="B631" s="44"/>
      <c r="C631" s="297" t="s">
        <v>92</v>
      </c>
      <c r="D631" s="924" t="s">
        <v>1935</v>
      </c>
      <c r="E631" s="793"/>
      <c r="F631" s="793"/>
      <c r="G631" s="793"/>
      <c r="H631" s="793"/>
      <c r="I631" s="794"/>
      <c r="J631" s="573"/>
      <c r="K631" s="573"/>
      <c r="L631" s="434"/>
      <c r="M631" s="434"/>
      <c r="N631" s="434"/>
      <c r="O631" s="434"/>
      <c r="P631" s="434"/>
      <c r="Q631" s="434"/>
      <c r="R631" s="434"/>
      <c r="S631" s="434"/>
      <c r="T631" s="434"/>
      <c r="U631" s="434"/>
      <c r="V631" s="434"/>
      <c r="W631" s="434"/>
      <c r="X631" s="434"/>
      <c r="Y631" s="432"/>
      <c r="Z631" s="432"/>
      <c r="AA631" s="432"/>
      <c r="AB631" s="432"/>
      <c r="AC631" s="432"/>
      <c r="AD631" s="432"/>
      <c r="AH631" s="742">
        <f t="shared" si="549"/>
        <v>0</v>
      </c>
      <c r="AI631" s="641"/>
      <c r="AJ631" s="639">
        <f t="shared" si="550"/>
        <v>0</v>
      </c>
      <c r="AK631" s="641"/>
      <c r="AL631" s="627">
        <f t="shared" si="551"/>
        <v>0</v>
      </c>
      <c r="AM631" s="627"/>
      <c r="AN631" s="627">
        <f t="shared" si="552"/>
        <v>0</v>
      </c>
      <c r="AO631" s="627">
        <f t="shared" si="553"/>
        <v>0</v>
      </c>
      <c r="AP631" s="284"/>
      <c r="AQ631" s="896">
        <f t="shared" si="554"/>
        <v>0</v>
      </c>
      <c r="AR631" s="627"/>
      <c r="AS631" s="627">
        <f t="shared" si="555"/>
        <v>0</v>
      </c>
      <c r="AT631" s="627"/>
      <c r="AU631" s="627">
        <f t="shared" si="556"/>
        <v>0</v>
      </c>
      <c r="AV631" s="627"/>
      <c r="AW631" s="627">
        <f t="shared" si="557"/>
        <v>0</v>
      </c>
      <c r="AX631" s="627">
        <f t="shared" si="558"/>
        <v>0</v>
      </c>
      <c r="AY631" s="285"/>
      <c r="AZ631" s="964">
        <f t="shared" si="559"/>
        <v>0</v>
      </c>
      <c r="BA631" s="964"/>
      <c r="BB631" s="627" t="str">
        <f>IF(AZ631=0,"",IF(SUM($AZ$605:AZ631)=1,BD631,IF($AZ$641&gt;SUM($AZ$605:AZ631),_xlfn.CONCAT(", ",BD631),IF($AZ$641=SUM($AZ$605:AZ631),_xlfn.CONCAT(" y ",BD631,".")))))</f>
        <v/>
      </c>
      <c r="BC631" s="627" t="str">
        <f>IF(BA631=0,"", IF(SUM($AN$519:BA631)=1,#REF!, IF($AQ$526&gt;SUM($AN$519:BA631),_xlfn.CONCAT(", ",#REF!), IF($AQ$526=SUM($AN$519:BA631),_xlfn.CONCAT(" y ",#REF!,".")))))</f>
        <v/>
      </c>
      <c r="BD631" s="639">
        <f t="shared" si="560"/>
        <v>27</v>
      </c>
      <c r="BE631" s="641"/>
      <c r="BG631" s="655">
        <f t="shared" si="561"/>
        <v>0</v>
      </c>
      <c r="BH631" s="655"/>
      <c r="BJ631" s="645">
        <f t="shared" si="562"/>
        <v>0</v>
      </c>
      <c r="BK631" s="647"/>
      <c r="BM631" s="655">
        <f t="shared" si="540"/>
        <v>0</v>
      </c>
      <c r="BN631" s="655"/>
      <c r="BP631" s="639">
        <f t="shared" si="541"/>
        <v>27</v>
      </c>
      <c r="BQ631" s="641"/>
      <c r="BR631" s="639">
        <f t="shared" si="542"/>
        <v>0</v>
      </c>
      <c r="BS631" s="641"/>
      <c r="BT631" s="639">
        <f t="shared" si="543"/>
        <v>0</v>
      </c>
      <c r="BU631" s="641"/>
      <c r="BV631" s="639">
        <f t="shared" si="544"/>
        <v>0</v>
      </c>
      <c r="BW631" s="641"/>
      <c r="BY631" s="908">
        <f t="shared" si="545"/>
        <v>27</v>
      </c>
      <c r="BZ631" s="909"/>
      <c r="CA631" s="638">
        <f t="shared" si="546"/>
        <v>0</v>
      </c>
      <c r="CB631" s="638"/>
      <c r="CC631" s="638">
        <f t="shared" si="547"/>
        <v>0</v>
      </c>
      <c r="CD631" s="638"/>
      <c r="CE631" s="638">
        <f t="shared" si="548"/>
        <v>0</v>
      </c>
      <c r="CF631" s="638"/>
      <c r="CK631" s="639">
        <f t="shared" si="563"/>
        <v>0</v>
      </c>
      <c r="CL631" s="641"/>
    </row>
    <row r="632" spans="1:90" ht="15" customHeight="1">
      <c r="A632" s="106"/>
      <c r="B632" s="44"/>
      <c r="C632" s="297" t="s">
        <v>93</v>
      </c>
      <c r="D632" s="924" t="s">
        <v>1936</v>
      </c>
      <c r="E632" s="793"/>
      <c r="F632" s="793"/>
      <c r="G632" s="793"/>
      <c r="H632" s="793"/>
      <c r="I632" s="794"/>
      <c r="J632" s="573"/>
      <c r="K632" s="573"/>
      <c r="L632" s="434"/>
      <c r="M632" s="434"/>
      <c r="N632" s="434"/>
      <c r="O632" s="434"/>
      <c r="P632" s="434"/>
      <c r="Q632" s="434"/>
      <c r="R632" s="434"/>
      <c r="S632" s="434"/>
      <c r="T632" s="434"/>
      <c r="U632" s="434"/>
      <c r="V632" s="434"/>
      <c r="W632" s="434"/>
      <c r="X632" s="434"/>
      <c r="Y632" s="432"/>
      <c r="Z632" s="432"/>
      <c r="AA632" s="432"/>
      <c r="AB632" s="432"/>
      <c r="AC632" s="432"/>
      <c r="AD632" s="432"/>
      <c r="AH632" s="742">
        <f t="shared" si="549"/>
        <v>0</v>
      </c>
      <c r="AI632" s="641"/>
      <c r="AJ632" s="639">
        <f t="shared" si="550"/>
        <v>0</v>
      </c>
      <c r="AK632" s="641"/>
      <c r="AL632" s="627">
        <f t="shared" si="551"/>
        <v>0</v>
      </c>
      <c r="AM632" s="627"/>
      <c r="AN632" s="627">
        <f t="shared" si="552"/>
        <v>0</v>
      </c>
      <c r="AO632" s="627">
        <f t="shared" si="553"/>
        <v>0</v>
      </c>
      <c r="AP632" s="284"/>
      <c r="AQ632" s="896">
        <f t="shared" si="554"/>
        <v>0</v>
      </c>
      <c r="AR632" s="627"/>
      <c r="AS632" s="627">
        <f t="shared" si="555"/>
        <v>0</v>
      </c>
      <c r="AT632" s="627"/>
      <c r="AU632" s="627">
        <f t="shared" si="556"/>
        <v>0</v>
      </c>
      <c r="AV632" s="627"/>
      <c r="AW632" s="627">
        <f t="shared" si="557"/>
        <v>0</v>
      </c>
      <c r="AX632" s="627">
        <f t="shared" si="558"/>
        <v>0</v>
      </c>
      <c r="AY632" s="285"/>
      <c r="AZ632" s="964">
        <f t="shared" si="559"/>
        <v>0</v>
      </c>
      <c r="BA632" s="964"/>
      <c r="BB632" s="627" t="str">
        <f>IF(AZ632=0,"",IF(SUM($AZ$605:AZ632)=1,BD632,IF($AZ$641&gt;SUM($AZ$605:AZ632),_xlfn.CONCAT(", ",BD632),IF($AZ$641=SUM($AZ$605:AZ632),_xlfn.CONCAT(" y ",BD632,".")))))</f>
        <v/>
      </c>
      <c r="BC632" s="627" t="str">
        <f>IF(BA632=0,"", IF(SUM($AN$519:BA632)=1,#REF!, IF($AQ$526&gt;SUM($AN$519:BA632),_xlfn.CONCAT(", ",#REF!), IF($AQ$526=SUM($AN$519:BA632),_xlfn.CONCAT(" y ",#REF!,".")))))</f>
        <v/>
      </c>
      <c r="BD632" s="639">
        <f t="shared" si="560"/>
        <v>28</v>
      </c>
      <c r="BE632" s="641"/>
      <c r="BG632" s="655">
        <f t="shared" si="561"/>
        <v>0</v>
      </c>
      <c r="BH632" s="655"/>
      <c r="BJ632" s="645">
        <f t="shared" si="562"/>
        <v>0</v>
      </c>
      <c r="BK632" s="647"/>
      <c r="BM632" s="655">
        <f t="shared" si="540"/>
        <v>0</v>
      </c>
      <c r="BN632" s="655"/>
      <c r="BP632" s="639">
        <f t="shared" si="541"/>
        <v>28</v>
      </c>
      <c r="BQ632" s="641"/>
      <c r="BR632" s="639">
        <f t="shared" si="542"/>
        <v>0</v>
      </c>
      <c r="BS632" s="641"/>
      <c r="BT632" s="639">
        <f t="shared" si="543"/>
        <v>0</v>
      </c>
      <c r="BU632" s="641"/>
      <c r="BV632" s="639">
        <f t="shared" si="544"/>
        <v>0</v>
      </c>
      <c r="BW632" s="641"/>
      <c r="BY632" s="908">
        <f t="shared" si="545"/>
        <v>28</v>
      </c>
      <c r="BZ632" s="909"/>
      <c r="CA632" s="638">
        <f t="shared" si="546"/>
        <v>0</v>
      </c>
      <c r="CB632" s="638"/>
      <c r="CC632" s="638">
        <f t="shared" si="547"/>
        <v>0</v>
      </c>
      <c r="CD632" s="638"/>
      <c r="CE632" s="638">
        <f t="shared" si="548"/>
        <v>0</v>
      </c>
      <c r="CF632" s="638"/>
      <c r="CK632" s="639">
        <f t="shared" si="563"/>
        <v>0</v>
      </c>
      <c r="CL632" s="641"/>
    </row>
    <row r="633" spans="1:90" ht="15" customHeight="1">
      <c r="A633" s="106"/>
      <c r="B633" s="44"/>
      <c r="C633" s="297" t="s">
        <v>94</v>
      </c>
      <c r="D633" s="924" t="s">
        <v>1937</v>
      </c>
      <c r="E633" s="793"/>
      <c r="F633" s="793"/>
      <c r="G633" s="793"/>
      <c r="H633" s="793"/>
      <c r="I633" s="794"/>
      <c r="J633" s="573"/>
      <c r="K633" s="573"/>
      <c r="L633" s="434"/>
      <c r="M633" s="434"/>
      <c r="N633" s="434"/>
      <c r="O633" s="434"/>
      <c r="P633" s="434"/>
      <c r="Q633" s="434"/>
      <c r="R633" s="434"/>
      <c r="S633" s="434"/>
      <c r="T633" s="434"/>
      <c r="U633" s="434"/>
      <c r="V633" s="434"/>
      <c r="W633" s="434"/>
      <c r="X633" s="434"/>
      <c r="Y633" s="432"/>
      <c r="Z633" s="432"/>
      <c r="AA633" s="432"/>
      <c r="AB633" s="432"/>
      <c r="AC633" s="432"/>
      <c r="AD633" s="432"/>
      <c r="AH633" s="742">
        <f t="shared" si="549"/>
        <v>0</v>
      </c>
      <c r="AI633" s="641"/>
      <c r="AJ633" s="639">
        <f t="shared" si="550"/>
        <v>0</v>
      </c>
      <c r="AK633" s="641"/>
      <c r="AL633" s="627">
        <f t="shared" si="551"/>
        <v>0</v>
      </c>
      <c r="AM633" s="627"/>
      <c r="AN633" s="627">
        <f t="shared" si="552"/>
        <v>0</v>
      </c>
      <c r="AO633" s="627">
        <f t="shared" si="553"/>
        <v>0</v>
      </c>
      <c r="AP633" s="284"/>
      <c r="AQ633" s="896">
        <f t="shared" si="554"/>
        <v>0</v>
      </c>
      <c r="AR633" s="627"/>
      <c r="AS633" s="627">
        <f t="shared" si="555"/>
        <v>0</v>
      </c>
      <c r="AT633" s="627"/>
      <c r="AU633" s="627">
        <f t="shared" si="556"/>
        <v>0</v>
      </c>
      <c r="AV633" s="627"/>
      <c r="AW633" s="627">
        <f t="shared" si="557"/>
        <v>0</v>
      </c>
      <c r="AX633" s="627">
        <f t="shared" si="558"/>
        <v>0</v>
      </c>
      <c r="AY633" s="285"/>
      <c r="AZ633" s="964">
        <f t="shared" si="559"/>
        <v>0</v>
      </c>
      <c r="BA633" s="964"/>
      <c r="BB633" s="627" t="str">
        <f>IF(AZ633=0,"",IF(SUM($AZ$605:AZ633)=1,BD633,IF($AZ$641&gt;SUM($AZ$605:AZ633),_xlfn.CONCAT(", ",BD633),IF($AZ$641=SUM($AZ$605:AZ633),_xlfn.CONCAT(" y ",BD633,".")))))</f>
        <v/>
      </c>
      <c r="BC633" s="627" t="str">
        <f>IF(BA633=0,"", IF(SUM($AN$519:BA633)=1,#REF!, IF($AQ$526&gt;SUM($AN$519:BA633),_xlfn.CONCAT(", ",#REF!), IF($AQ$526=SUM($AN$519:BA633),_xlfn.CONCAT(" y ",#REF!,".")))))</f>
        <v/>
      </c>
      <c r="BD633" s="639">
        <f t="shared" si="560"/>
        <v>29</v>
      </c>
      <c r="BE633" s="641"/>
      <c r="BG633" s="655">
        <f t="shared" si="561"/>
        <v>0</v>
      </c>
      <c r="BH633" s="655"/>
      <c r="BJ633" s="645">
        <f t="shared" si="562"/>
        <v>0</v>
      </c>
      <c r="BK633" s="647"/>
      <c r="BM633" s="655">
        <f t="shared" si="540"/>
        <v>0</v>
      </c>
      <c r="BN633" s="655"/>
      <c r="BP633" s="639">
        <f t="shared" si="541"/>
        <v>29</v>
      </c>
      <c r="BQ633" s="641"/>
      <c r="BR633" s="639">
        <f t="shared" si="542"/>
        <v>0</v>
      </c>
      <c r="BS633" s="641"/>
      <c r="BT633" s="639">
        <f t="shared" si="543"/>
        <v>0</v>
      </c>
      <c r="BU633" s="641"/>
      <c r="BV633" s="639">
        <f t="shared" si="544"/>
        <v>0</v>
      </c>
      <c r="BW633" s="641"/>
      <c r="BY633" s="908">
        <f t="shared" si="545"/>
        <v>29</v>
      </c>
      <c r="BZ633" s="909"/>
      <c r="CA633" s="638">
        <f t="shared" si="546"/>
        <v>0</v>
      </c>
      <c r="CB633" s="638"/>
      <c r="CC633" s="638">
        <f t="shared" si="547"/>
        <v>0</v>
      </c>
      <c r="CD633" s="638"/>
      <c r="CE633" s="638">
        <f t="shared" si="548"/>
        <v>0</v>
      </c>
      <c r="CF633" s="638"/>
      <c r="CK633" s="639">
        <f t="shared" si="563"/>
        <v>0</v>
      </c>
      <c r="CL633" s="641"/>
    </row>
    <row r="634" spans="1:90" ht="24" customHeight="1">
      <c r="A634" s="106"/>
      <c r="B634" s="44"/>
      <c r="C634" s="297" t="s">
        <v>95</v>
      </c>
      <c r="D634" s="924" t="s">
        <v>1938</v>
      </c>
      <c r="E634" s="793"/>
      <c r="F634" s="793"/>
      <c r="G634" s="793"/>
      <c r="H634" s="793"/>
      <c r="I634" s="794"/>
      <c r="J634" s="573"/>
      <c r="K634" s="573"/>
      <c r="L634" s="434"/>
      <c r="M634" s="434"/>
      <c r="N634" s="434"/>
      <c r="O634" s="434"/>
      <c r="P634" s="434"/>
      <c r="Q634" s="434"/>
      <c r="R634" s="434"/>
      <c r="S634" s="434"/>
      <c r="T634" s="434"/>
      <c r="U634" s="434"/>
      <c r="V634" s="434"/>
      <c r="W634" s="434"/>
      <c r="X634" s="434"/>
      <c r="Y634" s="432"/>
      <c r="Z634" s="432"/>
      <c r="AA634" s="432"/>
      <c r="AB634" s="432"/>
      <c r="AC634" s="432"/>
      <c r="AD634" s="432"/>
      <c r="AH634" s="742">
        <f t="shared" si="549"/>
        <v>0</v>
      </c>
      <c r="AI634" s="641"/>
      <c r="AJ634" s="639">
        <f t="shared" si="550"/>
        <v>0</v>
      </c>
      <c r="AK634" s="641"/>
      <c r="AL634" s="627">
        <f t="shared" si="551"/>
        <v>0</v>
      </c>
      <c r="AM634" s="627"/>
      <c r="AN634" s="627">
        <f t="shared" si="552"/>
        <v>0</v>
      </c>
      <c r="AO634" s="627">
        <f t="shared" si="553"/>
        <v>0</v>
      </c>
      <c r="AP634" s="284"/>
      <c r="AQ634" s="896">
        <f t="shared" si="554"/>
        <v>0</v>
      </c>
      <c r="AR634" s="627"/>
      <c r="AS634" s="627">
        <f t="shared" si="555"/>
        <v>0</v>
      </c>
      <c r="AT634" s="627"/>
      <c r="AU634" s="627">
        <f t="shared" si="556"/>
        <v>0</v>
      </c>
      <c r="AV634" s="627"/>
      <c r="AW634" s="627">
        <f t="shared" si="557"/>
        <v>0</v>
      </c>
      <c r="AX634" s="627">
        <f t="shared" si="558"/>
        <v>0</v>
      </c>
      <c r="AY634" s="285"/>
      <c r="AZ634" s="964">
        <f t="shared" si="559"/>
        <v>0</v>
      </c>
      <c r="BA634" s="964"/>
      <c r="BB634" s="627" t="str">
        <f>IF(AZ634=0,"",IF(SUM($AZ$605:AZ634)=1,BD634,IF($AZ$641&gt;SUM($AZ$605:AZ634),_xlfn.CONCAT(", ",BD634),IF($AZ$641=SUM($AZ$605:AZ634),_xlfn.CONCAT(" y ",BD634,".")))))</f>
        <v/>
      </c>
      <c r="BC634" s="627" t="str">
        <f>IF(BA634=0,"", IF(SUM($AN$519:BA634)=1,#REF!, IF($AQ$526&gt;SUM($AN$519:BA634),_xlfn.CONCAT(", ",#REF!), IF($AQ$526=SUM($AN$519:BA634),_xlfn.CONCAT(" y ",#REF!,".")))))</f>
        <v/>
      </c>
      <c r="BD634" s="639">
        <f t="shared" si="560"/>
        <v>30</v>
      </c>
      <c r="BE634" s="641"/>
      <c r="BG634" s="655">
        <f t="shared" si="561"/>
        <v>0</v>
      </c>
      <c r="BH634" s="655"/>
      <c r="BJ634" s="645">
        <f t="shared" si="562"/>
        <v>0</v>
      </c>
      <c r="BK634" s="647"/>
      <c r="BM634" s="655">
        <f t="shared" si="540"/>
        <v>0</v>
      </c>
      <c r="BN634" s="655"/>
      <c r="BP634" s="639">
        <f t="shared" si="541"/>
        <v>30</v>
      </c>
      <c r="BQ634" s="641"/>
      <c r="BR634" s="639">
        <f t="shared" si="542"/>
        <v>0</v>
      </c>
      <c r="BS634" s="641"/>
      <c r="BT634" s="639">
        <f t="shared" si="543"/>
        <v>0</v>
      </c>
      <c r="BU634" s="641"/>
      <c r="BV634" s="639">
        <f t="shared" si="544"/>
        <v>0</v>
      </c>
      <c r="BW634" s="641"/>
      <c r="BY634" s="908">
        <f t="shared" si="545"/>
        <v>30</v>
      </c>
      <c r="BZ634" s="909"/>
      <c r="CA634" s="638">
        <f t="shared" si="546"/>
        <v>0</v>
      </c>
      <c r="CB634" s="638"/>
      <c r="CC634" s="638">
        <f t="shared" si="547"/>
        <v>0</v>
      </c>
      <c r="CD634" s="638"/>
      <c r="CE634" s="638">
        <f t="shared" si="548"/>
        <v>0</v>
      </c>
      <c r="CF634" s="638"/>
      <c r="CK634" s="639">
        <f t="shared" si="563"/>
        <v>0</v>
      </c>
      <c r="CL634" s="641"/>
    </row>
    <row r="635" spans="1:90" ht="15" customHeight="1">
      <c r="A635" s="106"/>
      <c r="B635" s="44"/>
      <c r="C635" s="297" t="s">
        <v>96</v>
      </c>
      <c r="D635" s="924" t="s">
        <v>1939</v>
      </c>
      <c r="E635" s="793"/>
      <c r="F635" s="793"/>
      <c r="G635" s="793"/>
      <c r="H635" s="793"/>
      <c r="I635" s="794"/>
      <c r="J635" s="573"/>
      <c r="K635" s="573"/>
      <c r="L635" s="434"/>
      <c r="M635" s="434"/>
      <c r="N635" s="434"/>
      <c r="O635" s="434"/>
      <c r="P635" s="434"/>
      <c r="Q635" s="434"/>
      <c r="R635" s="434"/>
      <c r="S635" s="434"/>
      <c r="T635" s="434"/>
      <c r="U635" s="434"/>
      <c r="V635" s="434"/>
      <c r="W635" s="434"/>
      <c r="X635" s="434"/>
      <c r="Y635" s="432"/>
      <c r="Z635" s="432"/>
      <c r="AA635" s="432"/>
      <c r="AB635" s="432"/>
      <c r="AC635" s="432"/>
      <c r="AD635" s="432"/>
      <c r="AH635" s="742">
        <f t="shared" si="549"/>
        <v>0</v>
      </c>
      <c r="AI635" s="641"/>
      <c r="AJ635" s="639">
        <f t="shared" si="550"/>
        <v>0</v>
      </c>
      <c r="AK635" s="641"/>
      <c r="AL635" s="627">
        <f t="shared" si="551"/>
        <v>0</v>
      </c>
      <c r="AM635" s="627"/>
      <c r="AN635" s="627">
        <f t="shared" si="552"/>
        <v>0</v>
      </c>
      <c r="AO635" s="627">
        <f t="shared" si="553"/>
        <v>0</v>
      </c>
      <c r="AP635" s="284"/>
      <c r="AQ635" s="896">
        <f t="shared" si="554"/>
        <v>0</v>
      </c>
      <c r="AR635" s="627"/>
      <c r="AS635" s="627">
        <f t="shared" si="555"/>
        <v>0</v>
      </c>
      <c r="AT635" s="627"/>
      <c r="AU635" s="627">
        <f t="shared" si="556"/>
        <v>0</v>
      </c>
      <c r="AV635" s="627"/>
      <c r="AW635" s="627">
        <f t="shared" si="557"/>
        <v>0</v>
      </c>
      <c r="AX635" s="627">
        <f t="shared" si="558"/>
        <v>0</v>
      </c>
      <c r="AY635" s="285"/>
      <c r="AZ635" s="964">
        <f t="shared" si="559"/>
        <v>0</v>
      </c>
      <c r="BA635" s="964"/>
      <c r="BB635" s="627" t="str">
        <f>IF(AZ635=0,"",IF(SUM($AZ$605:AZ635)=1,BD635,IF($AZ$641&gt;SUM($AZ$605:AZ635),_xlfn.CONCAT(", ",BD635),IF($AZ$641=SUM($AZ$605:AZ635),_xlfn.CONCAT(" y ",BD635,".")))))</f>
        <v/>
      </c>
      <c r="BC635" s="627" t="str">
        <f>IF(BA635=0,"", IF(SUM($AN$519:BA635)=1,#REF!, IF($AQ$526&gt;SUM($AN$519:BA635),_xlfn.CONCAT(", ",#REF!), IF($AQ$526=SUM($AN$519:BA635),_xlfn.CONCAT(" y ",#REF!,".")))))</f>
        <v/>
      </c>
      <c r="BD635" s="639">
        <f t="shared" si="560"/>
        <v>31</v>
      </c>
      <c r="BE635" s="641"/>
      <c r="BG635" s="655">
        <f t="shared" si="561"/>
        <v>0</v>
      </c>
      <c r="BH635" s="655"/>
      <c r="BJ635" s="645">
        <f t="shared" si="562"/>
        <v>0</v>
      </c>
      <c r="BK635" s="647"/>
      <c r="BM635" s="655">
        <f t="shared" si="540"/>
        <v>0</v>
      </c>
      <c r="BN635" s="655"/>
      <c r="BP635" s="639">
        <f t="shared" si="541"/>
        <v>31</v>
      </c>
      <c r="BQ635" s="641"/>
      <c r="BR635" s="639">
        <f t="shared" si="542"/>
        <v>0</v>
      </c>
      <c r="BS635" s="641"/>
      <c r="BT635" s="639">
        <f t="shared" si="543"/>
        <v>0</v>
      </c>
      <c r="BU635" s="641"/>
      <c r="BV635" s="639">
        <f t="shared" si="544"/>
        <v>0</v>
      </c>
      <c r="BW635" s="641"/>
      <c r="BY635" s="908">
        <f t="shared" si="545"/>
        <v>31</v>
      </c>
      <c r="BZ635" s="909"/>
      <c r="CA635" s="638">
        <f t="shared" si="546"/>
        <v>0</v>
      </c>
      <c r="CB635" s="638"/>
      <c r="CC635" s="638">
        <f t="shared" si="547"/>
        <v>0</v>
      </c>
      <c r="CD635" s="638"/>
      <c r="CE635" s="638">
        <f t="shared" si="548"/>
        <v>0</v>
      </c>
      <c r="CF635" s="638"/>
      <c r="CK635" s="639">
        <f t="shared" si="563"/>
        <v>0</v>
      </c>
      <c r="CL635" s="641"/>
    </row>
    <row r="636" spans="1:90" ht="15" customHeight="1">
      <c r="A636" s="106"/>
      <c r="B636" s="44"/>
      <c r="C636" s="297" t="s">
        <v>97</v>
      </c>
      <c r="D636" s="924" t="s">
        <v>1940</v>
      </c>
      <c r="E636" s="793"/>
      <c r="F636" s="793"/>
      <c r="G636" s="793"/>
      <c r="H636" s="793"/>
      <c r="I636" s="794"/>
      <c r="J636" s="573"/>
      <c r="K636" s="573"/>
      <c r="L636" s="434"/>
      <c r="M636" s="434"/>
      <c r="N636" s="434"/>
      <c r="O636" s="434"/>
      <c r="P636" s="434"/>
      <c r="Q636" s="434"/>
      <c r="R636" s="434"/>
      <c r="S636" s="434"/>
      <c r="T636" s="434"/>
      <c r="U636" s="434"/>
      <c r="V636" s="434"/>
      <c r="W636" s="434"/>
      <c r="X636" s="434"/>
      <c r="Y636" s="432"/>
      <c r="Z636" s="432"/>
      <c r="AA636" s="432"/>
      <c r="AB636" s="432"/>
      <c r="AC636" s="432"/>
      <c r="AD636" s="432"/>
      <c r="AH636" s="742">
        <f t="shared" si="549"/>
        <v>0</v>
      </c>
      <c r="AI636" s="641"/>
      <c r="AJ636" s="639">
        <f t="shared" si="550"/>
        <v>0</v>
      </c>
      <c r="AK636" s="641"/>
      <c r="AL636" s="627">
        <f t="shared" si="551"/>
        <v>0</v>
      </c>
      <c r="AM636" s="627"/>
      <c r="AN636" s="627">
        <f t="shared" si="552"/>
        <v>0</v>
      </c>
      <c r="AO636" s="627">
        <f t="shared" si="553"/>
        <v>0</v>
      </c>
      <c r="AP636" s="284"/>
      <c r="AQ636" s="896">
        <f t="shared" si="554"/>
        <v>0</v>
      </c>
      <c r="AR636" s="627"/>
      <c r="AS636" s="627">
        <f t="shared" si="555"/>
        <v>0</v>
      </c>
      <c r="AT636" s="627"/>
      <c r="AU636" s="627">
        <f t="shared" si="556"/>
        <v>0</v>
      </c>
      <c r="AV636" s="627"/>
      <c r="AW636" s="627">
        <f t="shared" si="557"/>
        <v>0</v>
      </c>
      <c r="AX636" s="627">
        <f t="shared" si="558"/>
        <v>0</v>
      </c>
      <c r="AY636" s="285"/>
      <c r="AZ636" s="964">
        <f t="shared" si="559"/>
        <v>0</v>
      </c>
      <c r="BA636" s="964"/>
      <c r="BB636" s="627" t="str">
        <f>IF(AZ636=0,"",IF(SUM($AZ$605:AZ636)=1,BD636,IF($AZ$641&gt;SUM($AZ$605:AZ636),_xlfn.CONCAT(", ",BD636),IF($AZ$641=SUM($AZ$605:AZ636),_xlfn.CONCAT(" y ",BD636,".")))))</f>
        <v/>
      </c>
      <c r="BC636" s="627" t="str">
        <f>IF(BA636=0,"", IF(SUM($AN$519:BA636)=1,#REF!, IF($AQ$526&gt;SUM($AN$519:BA636),_xlfn.CONCAT(", ",#REF!), IF($AQ$526=SUM($AN$519:BA636),_xlfn.CONCAT(" y ",#REF!,".")))))</f>
        <v/>
      </c>
      <c r="BD636" s="639">
        <f t="shared" si="560"/>
        <v>32</v>
      </c>
      <c r="BE636" s="641"/>
      <c r="BG636" s="655">
        <f t="shared" si="561"/>
        <v>0</v>
      </c>
      <c r="BH636" s="655"/>
      <c r="BJ636" s="645">
        <f t="shared" si="562"/>
        <v>0</v>
      </c>
      <c r="BK636" s="647"/>
      <c r="BM636" s="655">
        <f t="shared" si="540"/>
        <v>0</v>
      </c>
      <c r="BN636" s="655"/>
      <c r="BP636" s="639">
        <f t="shared" si="541"/>
        <v>32</v>
      </c>
      <c r="BQ636" s="641"/>
      <c r="BR636" s="639">
        <f t="shared" si="542"/>
        <v>0</v>
      </c>
      <c r="BS636" s="641"/>
      <c r="BT636" s="639">
        <f t="shared" si="543"/>
        <v>0</v>
      </c>
      <c r="BU636" s="641"/>
      <c r="BV636" s="639">
        <f t="shared" si="544"/>
        <v>0</v>
      </c>
      <c r="BW636" s="641"/>
      <c r="BY636" s="908">
        <f t="shared" si="545"/>
        <v>32</v>
      </c>
      <c r="BZ636" s="909"/>
      <c r="CA636" s="638">
        <f t="shared" si="546"/>
        <v>0</v>
      </c>
      <c r="CB636" s="638"/>
      <c r="CC636" s="638">
        <f t="shared" si="547"/>
        <v>0</v>
      </c>
      <c r="CD636" s="638"/>
      <c r="CE636" s="638">
        <f t="shared" si="548"/>
        <v>0</v>
      </c>
      <c r="CF636" s="638"/>
      <c r="CK636" s="639">
        <f t="shared" si="563"/>
        <v>0</v>
      </c>
      <c r="CL636" s="641"/>
    </row>
    <row r="637" spans="1:90" ht="15" customHeight="1">
      <c r="A637" s="106"/>
      <c r="B637" s="44"/>
      <c r="C637" s="82" t="s">
        <v>98</v>
      </c>
      <c r="D637" s="792" t="s">
        <v>1941</v>
      </c>
      <c r="E637" s="793"/>
      <c r="F637" s="793"/>
      <c r="G637" s="793"/>
      <c r="H637" s="793"/>
      <c r="I637" s="794"/>
      <c r="J637" s="573"/>
      <c r="K637" s="573"/>
      <c r="L637" s="434"/>
      <c r="M637" s="434"/>
      <c r="N637" s="434"/>
      <c r="O637" s="434"/>
      <c r="P637" s="434"/>
      <c r="Q637" s="434"/>
      <c r="R637" s="434"/>
      <c r="S637" s="434"/>
      <c r="T637" s="434"/>
      <c r="U637" s="434"/>
      <c r="V637" s="434"/>
      <c r="W637" s="434"/>
      <c r="X637" s="434"/>
      <c r="Y637" s="432"/>
      <c r="Z637" s="432"/>
      <c r="AA637" s="432"/>
      <c r="AB637" s="432"/>
      <c r="AC637" s="432"/>
      <c r="AD637" s="432"/>
      <c r="AH637" s="742">
        <f t="shared" si="549"/>
        <v>0</v>
      </c>
      <c r="AI637" s="641"/>
      <c r="AJ637" s="639">
        <f t="shared" si="550"/>
        <v>0</v>
      </c>
      <c r="AK637" s="641"/>
      <c r="AL637" s="627">
        <f t="shared" si="551"/>
        <v>0</v>
      </c>
      <c r="AM637" s="627"/>
      <c r="AN637" s="627">
        <f t="shared" si="552"/>
        <v>0</v>
      </c>
      <c r="AO637" s="627">
        <f t="shared" si="553"/>
        <v>0</v>
      </c>
      <c r="AP637" s="284"/>
      <c r="AQ637" s="896">
        <f t="shared" si="554"/>
        <v>0</v>
      </c>
      <c r="AR637" s="627"/>
      <c r="AS637" s="627">
        <f t="shared" si="555"/>
        <v>0</v>
      </c>
      <c r="AT637" s="627"/>
      <c r="AU637" s="627">
        <f t="shared" si="556"/>
        <v>0</v>
      </c>
      <c r="AV637" s="627"/>
      <c r="AW637" s="627">
        <f t="shared" si="557"/>
        <v>0</v>
      </c>
      <c r="AX637" s="627">
        <f t="shared" si="558"/>
        <v>0</v>
      </c>
      <c r="AY637" s="285"/>
      <c r="AZ637" s="964">
        <f t="shared" si="559"/>
        <v>0</v>
      </c>
      <c r="BA637" s="964"/>
      <c r="BB637" s="627" t="str">
        <f>IF(AZ637=0,"",IF(SUM($AZ$605:AZ637)=1,BD637,IF($AZ$641&gt;SUM($AZ$605:AZ637),_xlfn.CONCAT(", ",BD637),IF($AZ$641=SUM($AZ$605:AZ637),_xlfn.CONCAT(" y ",BD637,".")))))</f>
        <v/>
      </c>
      <c r="BC637" s="627" t="str">
        <f>IF(BA637=0,"", IF(SUM($AN$519:BA637)=1,#REF!, IF($AQ$526&gt;SUM($AN$519:BA637),_xlfn.CONCAT(", ",#REF!), IF($AQ$526=SUM($AN$519:BA637),_xlfn.CONCAT(" y ",#REF!,".")))))</f>
        <v/>
      </c>
      <c r="BD637" s="639">
        <f t="shared" si="560"/>
        <v>33</v>
      </c>
      <c r="BE637" s="641"/>
      <c r="BG637" s="655">
        <f t="shared" si="561"/>
        <v>0</v>
      </c>
      <c r="BH637" s="655"/>
      <c r="BJ637" s="645">
        <f t="shared" si="562"/>
        <v>0</v>
      </c>
      <c r="BK637" s="647"/>
      <c r="BM637" s="655">
        <f t="shared" si="540"/>
        <v>0</v>
      </c>
      <c r="BN637" s="655"/>
      <c r="BP637" s="639">
        <f t="shared" si="541"/>
        <v>33</v>
      </c>
      <c r="BQ637" s="641"/>
      <c r="BR637" s="639">
        <f t="shared" si="542"/>
        <v>0</v>
      </c>
      <c r="BS637" s="641"/>
      <c r="BT637" s="639">
        <f t="shared" si="543"/>
        <v>0</v>
      </c>
      <c r="BU637" s="641"/>
      <c r="BV637" s="639">
        <f t="shared" si="544"/>
        <v>0</v>
      </c>
      <c r="BW637" s="641"/>
      <c r="BY637" s="908">
        <f t="shared" si="545"/>
        <v>33</v>
      </c>
      <c r="BZ637" s="909"/>
      <c r="CA637" s="638">
        <f t="shared" si="546"/>
        <v>0</v>
      </c>
      <c r="CB637" s="638"/>
      <c r="CC637" s="638">
        <f t="shared" si="547"/>
        <v>0</v>
      </c>
      <c r="CD637" s="638"/>
      <c r="CE637" s="638">
        <f t="shared" si="548"/>
        <v>0</v>
      </c>
      <c r="CF637" s="638"/>
      <c r="CK637" s="639">
        <f t="shared" si="563"/>
        <v>0</v>
      </c>
      <c r="CL637" s="641"/>
    </row>
    <row r="638" spans="1:90" ht="15" customHeight="1">
      <c r="A638" s="106"/>
      <c r="B638" s="44"/>
      <c r="C638" s="297" t="s">
        <v>99</v>
      </c>
      <c r="D638" s="924" t="s">
        <v>1942</v>
      </c>
      <c r="E638" s="793"/>
      <c r="F638" s="793"/>
      <c r="G638" s="793"/>
      <c r="H638" s="793"/>
      <c r="I638" s="794"/>
      <c r="J638" s="573"/>
      <c r="K638" s="573"/>
      <c r="L638" s="434"/>
      <c r="M638" s="434"/>
      <c r="N638" s="434"/>
      <c r="O638" s="434"/>
      <c r="P638" s="434"/>
      <c r="Q638" s="434"/>
      <c r="R638" s="434"/>
      <c r="S638" s="434"/>
      <c r="T638" s="434"/>
      <c r="U638" s="434"/>
      <c r="V638" s="434"/>
      <c r="W638" s="434"/>
      <c r="X638" s="434"/>
      <c r="Y638" s="432"/>
      <c r="Z638" s="432"/>
      <c r="AA638" s="432"/>
      <c r="AB638" s="432"/>
      <c r="AC638" s="432"/>
      <c r="AD638" s="432"/>
      <c r="AH638" s="742">
        <f t="shared" si="549"/>
        <v>0</v>
      </c>
      <c r="AI638" s="641"/>
      <c r="AJ638" s="639">
        <f t="shared" si="550"/>
        <v>0</v>
      </c>
      <c r="AK638" s="641"/>
      <c r="AL638" s="627">
        <f t="shared" si="551"/>
        <v>0</v>
      </c>
      <c r="AM638" s="627"/>
      <c r="AN638" s="627">
        <f t="shared" si="552"/>
        <v>0</v>
      </c>
      <c r="AO638" s="627">
        <f t="shared" si="553"/>
        <v>0</v>
      </c>
      <c r="AP638" s="284"/>
      <c r="AQ638" s="896">
        <f t="shared" si="554"/>
        <v>0</v>
      </c>
      <c r="AR638" s="627"/>
      <c r="AS638" s="627">
        <f t="shared" si="555"/>
        <v>0</v>
      </c>
      <c r="AT638" s="627"/>
      <c r="AU638" s="627">
        <f t="shared" si="556"/>
        <v>0</v>
      </c>
      <c r="AV638" s="627"/>
      <c r="AW638" s="627">
        <f t="shared" si="557"/>
        <v>0</v>
      </c>
      <c r="AX638" s="627">
        <f t="shared" si="558"/>
        <v>0</v>
      </c>
      <c r="AY638" s="285"/>
      <c r="AZ638" s="964">
        <f t="shared" si="559"/>
        <v>0</v>
      </c>
      <c r="BA638" s="964"/>
      <c r="BB638" s="627" t="str">
        <f>IF(AZ638=0,"",IF(SUM($AZ$605:AZ638)=1,BD638,IF($AZ$641&gt;SUM($AZ$605:AZ638),_xlfn.CONCAT(", ",BD638),IF($AZ$641=SUM($AZ$605:AZ638),_xlfn.CONCAT(" y ",BD638,".")))))</f>
        <v/>
      </c>
      <c r="BC638" s="627" t="str">
        <f>IF(BA638=0,"", IF(SUM($AN$519:BA638)=1,#REF!, IF($AQ$526&gt;SUM($AN$519:BA638),_xlfn.CONCAT(", ",#REF!), IF($AQ$526=SUM($AN$519:BA638),_xlfn.CONCAT(" y ",#REF!,".")))))</f>
        <v/>
      </c>
      <c r="BD638" s="639">
        <f t="shared" si="560"/>
        <v>34</v>
      </c>
      <c r="BE638" s="641"/>
      <c r="BG638" s="655">
        <f t="shared" si="561"/>
        <v>0</v>
      </c>
      <c r="BH638" s="655"/>
      <c r="BJ638" s="645">
        <f t="shared" si="562"/>
        <v>0</v>
      </c>
      <c r="BK638" s="647"/>
      <c r="BM638" s="655">
        <f t="shared" si="540"/>
        <v>0</v>
      </c>
      <c r="BN638" s="655"/>
      <c r="BP638" s="639">
        <f t="shared" si="541"/>
        <v>34</v>
      </c>
      <c r="BQ638" s="641"/>
      <c r="BR638" s="639">
        <f t="shared" si="542"/>
        <v>0</v>
      </c>
      <c r="BS638" s="641"/>
      <c r="BT638" s="639">
        <f t="shared" si="543"/>
        <v>0</v>
      </c>
      <c r="BU638" s="641"/>
      <c r="BV638" s="639">
        <f t="shared" si="544"/>
        <v>0</v>
      </c>
      <c r="BW638" s="641"/>
      <c r="BY638" s="908">
        <f t="shared" si="545"/>
        <v>34</v>
      </c>
      <c r="BZ638" s="909"/>
      <c r="CA638" s="638">
        <f t="shared" si="546"/>
        <v>0</v>
      </c>
      <c r="CB638" s="638"/>
      <c r="CC638" s="638">
        <f t="shared" si="547"/>
        <v>0</v>
      </c>
      <c r="CD638" s="638"/>
      <c r="CE638" s="638">
        <f t="shared" si="548"/>
        <v>0</v>
      </c>
      <c r="CF638" s="638"/>
      <c r="CK638" s="639">
        <f t="shared" si="563"/>
        <v>0</v>
      </c>
      <c r="CL638" s="641"/>
    </row>
    <row r="639" spans="1:90" ht="24" customHeight="1">
      <c r="A639" s="106"/>
      <c r="B639" s="44"/>
      <c r="C639" s="297" t="s">
        <v>100</v>
      </c>
      <c r="D639" s="924" t="s">
        <v>1943</v>
      </c>
      <c r="E639" s="793"/>
      <c r="F639" s="793"/>
      <c r="G639" s="793"/>
      <c r="H639" s="793"/>
      <c r="I639" s="794"/>
      <c r="J639" s="573"/>
      <c r="K639" s="573"/>
      <c r="L639" s="434"/>
      <c r="M639" s="434"/>
      <c r="N639" s="434"/>
      <c r="O639" s="434"/>
      <c r="P639" s="434"/>
      <c r="Q639" s="434"/>
      <c r="R639" s="434"/>
      <c r="S639" s="434"/>
      <c r="T639" s="434"/>
      <c r="U639" s="434"/>
      <c r="V639" s="434"/>
      <c r="W639" s="434"/>
      <c r="X639" s="434"/>
      <c r="Y639" s="432"/>
      <c r="Z639" s="432"/>
      <c r="AA639" s="432"/>
      <c r="AB639" s="432"/>
      <c r="AC639" s="432"/>
      <c r="AD639" s="432"/>
      <c r="AH639" s="742">
        <f t="shared" si="549"/>
        <v>0</v>
      </c>
      <c r="AI639" s="641"/>
      <c r="AJ639" s="639">
        <f t="shared" si="550"/>
        <v>0</v>
      </c>
      <c r="AK639" s="641"/>
      <c r="AL639" s="627">
        <f t="shared" si="551"/>
        <v>0</v>
      </c>
      <c r="AM639" s="627"/>
      <c r="AN639" s="627">
        <f t="shared" si="552"/>
        <v>0</v>
      </c>
      <c r="AO639" s="627">
        <f t="shared" si="553"/>
        <v>0</v>
      </c>
      <c r="AP639" s="284"/>
      <c r="AQ639" s="896">
        <f t="shared" si="554"/>
        <v>0</v>
      </c>
      <c r="AR639" s="627"/>
      <c r="AS639" s="627">
        <f t="shared" si="555"/>
        <v>0</v>
      </c>
      <c r="AT639" s="627"/>
      <c r="AU639" s="627">
        <f t="shared" si="556"/>
        <v>0</v>
      </c>
      <c r="AV639" s="627"/>
      <c r="AW639" s="627">
        <f t="shared" si="557"/>
        <v>0</v>
      </c>
      <c r="AX639" s="627">
        <f t="shared" si="558"/>
        <v>0</v>
      </c>
      <c r="AY639" s="285"/>
      <c r="AZ639" s="964">
        <f t="shared" si="559"/>
        <v>0</v>
      </c>
      <c r="BA639" s="964"/>
      <c r="BB639" s="627" t="str">
        <f>IF(AZ639=0,"",IF(SUM($AZ$605:AZ639)=1,BD639,IF($AZ$641&gt;SUM($AZ$605:AZ639),_xlfn.CONCAT(", ",BD639),IF($AZ$641=SUM($AZ$605:AZ639),_xlfn.CONCAT(" y ",BD639,".")))))</f>
        <v/>
      </c>
      <c r="BC639" s="627" t="str">
        <f>IF(BA639=0,"", IF(SUM($AN$519:BA639)=1,#REF!, IF($AQ$526&gt;SUM($AN$519:BA639),_xlfn.CONCAT(", ",#REF!), IF($AQ$526=SUM($AN$519:BA639),_xlfn.CONCAT(" y ",#REF!,".")))))</f>
        <v/>
      </c>
      <c r="BD639" s="639">
        <f t="shared" si="560"/>
        <v>35</v>
      </c>
      <c r="BE639" s="641"/>
      <c r="BG639" s="655">
        <f t="shared" si="561"/>
        <v>0</v>
      </c>
      <c r="BH639" s="655"/>
      <c r="BJ639" s="645">
        <f t="shared" si="562"/>
        <v>0</v>
      </c>
      <c r="BK639" s="647"/>
      <c r="BM639" s="655">
        <f t="shared" si="540"/>
        <v>0</v>
      </c>
      <c r="BN639" s="655"/>
      <c r="BP639" s="639">
        <f t="shared" si="541"/>
        <v>35</v>
      </c>
      <c r="BQ639" s="641"/>
      <c r="BR639" s="639">
        <f t="shared" si="542"/>
        <v>0</v>
      </c>
      <c r="BS639" s="641"/>
      <c r="BT639" s="639">
        <f t="shared" si="543"/>
        <v>0</v>
      </c>
      <c r="BU639" s="641"/>
      <c r="BV639" s="639">
        <f t="shared" si="544"/>
        <v>0</v>
      </c>
      <c r="BW639" s="641"/>
      <c r="BY639" s="908">
        <f t="shared" si="545"/>
        <v>35</v>
      </c>
      <c r="BZ639" s="909"/>
      <c r="CA639" s="638">
        <f t="shared" si="546"/>
        <v>0</v>
      </c>
      <c r="CB639" s="638"/>
      <c r="CC639" s="638">
        <f t="shared" si="547"/>
        <v>0</v>
      </c>
      <c r="CD639" s="638"/>
      <c r="CE639" s="638">
        <f t="shared" si="548"/>
        <v>0</v>
      </c>
      <c r="CF639" s="638"/>
      <c r="CK639" s="639">
        <f t="shared" si="563"/>
        <v>0</v>
      </c>
      <c r="CL639" s="641"/>
    </row>
    <row r="640" spans="1:90" ht="24" customHeight="1">
      <c r="A640" s="106"/>
      <c r="B640" s="44"/>
      <c r="C640" s="82" t="s">
        <v>116</v>
      </c>
      <c r="D640" s="792" t="s">
        <v>1944</v>
      </c>
      <c r="E640" s="793"/>
      <c r="F640" s="793"/>
      <c r="G640" s="793"/>
      <c r="H640" s="793"/>
      <c r="I640" s="794"/>
      <c r="J640" s="573"/>
      <c r="K640" s="573"/>
      <c r="L640" s="434"/>
      <c r="M640" s="434"/>
      <c r="N640" s="434"/>
      <c r="O640" s="434"/>
      <c r="P640" s="434"/>
      <c r="Q640" s="434"/>
      <c r="R640" s="434"/>
      <c r="S640" s="434"/>
      <c r="T640" s="434"/>
      <c r="U640" s="434"/>
      <c r="V640" s="434"/>
      <c r="W640" s="434"/>
      <c r="X640" s="434"/>
      <c r="Y640" s="432"/>
      <c r="Z640" s="432"/>
      <c r="AA640" s="432"/>
      <c r="AB640" s="432"/>
      <c r="AC640" s="432"/>
      <c r="AD640" s="432"/>
      <c r="AH640" s="742">
        <f t="shared" si="549"/>
        <v>0</v>
      </c>
      <c r="AI640" s="641"/>
      <c r="AJ640" s="639">
        <f t="shared" si="550"/>
        <v>0</v>
      </c>
      <c r="AK640" s="641"/>
      <c r="AL640" s="627">
        <f t="shared" si="551"/>
        <v>0</v>
      </c>
      <c r="AM640" s="627"/>
      <c r="AN640" s="627">
        <f t="shared" si="552"/>
        <v>0</v>
      </c>
      <c r="AO640" s="627">
        <f t="shared" si="553"/>
        <v>0</v>
      </c>
      <c r="AP640" s="300"/>
      <c r="AQ640" s="896">
        <f t="shared" si="554"/>
        <v>0</v>
      </c>
      <c r="AR640" s="627"/>
      <c r="AS640" s="627">
        <f t="shared" si="555"/>
        <v>0</v>
      </c>
      <c r="AT640" s="627"/>
      <c r="AU640" s="627">
        <f t="shared" si="556"/>
        <v>0</v>
      </c>
      <c r="AV640" s="627"/>
      <c r="AW640" s="627">
        <f>IF($AH$593=$AJ$593,0,IF(OR(AND(AQ640=0, AS640&gt;0),AND(AQ640="NS",AU640&gt;0),AND(AQ640="NS",AS640=0,AU640=0),AND(AQ640="NA",AS640&gt;0,AU640=0)),1,IF(OR(AND(AQ640&gt;0,AS640=2),AND(AQ640="NS",AS640=2),AND(AQ640="NS",AU640=0, AS640&gt;0),AQ640=AU640),0,1)))</f>
        <v>0</v>
      </c>
      <c r="AX640" s="627">
        <f t="shared" si="558"/>
        <v>0</v>
      </c>
      <c r="AY640" s="286"/>
      <c r="AZ640" s="964">
        <f t="shared" si="559"/>
        <v>0</v>
      </c>
      <c r="BA640" s="964"/>
      <c r="BB640" s="627" t="str">
        <f>IF(AZ640=0,"",IF(SUM($AZ$605:AZ640)=1,BD640,IF($AZ$641&gt;SUM($AZ$605:AZ640),_xlfn.CONCAT(", ",BD640),IF($AZ$641=SUM($AZ$605:AZ640),_xlfn.CONCAT(" y ",BD640,".")))))</f>
        <v/>
      </c>
      <c r="BC640" s="627" t="str">
        <f>IF(BA640=0,"", IF(SUM($AN$519:BA640)=1,#REF!, IF($AQ$526&gt;SUM($AN$519:BA640),_xlfn.CONCAT(", ",#REF!), IF($AQ$526=SUM($AN$519:BA640),_xlfn.CONCAT(" y ",#REF!,".")))))</f>
        <v/>
      </c>
      <c r="BD640" s="639">
        <f t="shared" si="560"/>
        <v>36</v>
      </c>
      <c r="BE640" s="641"/>
      <c r="BG640" s="655">
        <f t="shared" si="561"/>
        <v>0</v>
      </c>
      <c r="BH640" s="655"/>
      <c r="BJ640" s="645">
        <f t="shared" si="562"/>
        <v>0</v>
      </c>
      <c r="BK640" s="647"/>
      <c r="BM640" s="655">
        <f t="shared" si="540"/>
        <v>0</v>
      </c>
      <c r="BN640" s="655"/>
      <c r="BP640" s="639">
        <f t="shared" si="541"/>
        <v>36</v>
      </c>
      <c r="BQ640" s="641"/>
      <c r="BR640" s="639">
        <f t="shared" si="542"/>
        <v>0</v>
      </c>
      <c r="BS640" s="641"/>
      <c r="BT640" s="639">
        <f t="shared" si="543"/>
        <v>0</v>
      </c>
      <c r="BU640" s="641"/>
      <c r="BV640" s="639">
        <f t="shared" si="544"/>
        <v>0</v>
      </c>
      <c r="BW640" s="641"/>
      <c r="BY640" s="908">
        <f t="shared" si="545"/>
        <v>36</v>
      </c>
      <c r="BZ640" s="909"/>
      <c r="CA640" s="638">
        <f t="shared" si="546"/>
        <v>0</v>
      </c>
      <c r="CB640" s="638"/>
      <c r="CC640" s="638">
        <f t="shared" si="547"/>
        <v>0</v>
      </c>
      <c r="CD640" s="638"/>
      <c r="CE640" s="638">
        <f t="shared" si="548"/>
        <v>0</v>
      </c>
      <c r="CF640" s="638"/>
      <c r="CK640" s="639">
        <f t="shared" si="563"/>
        <v>0</v>
      </c>
      <c r="CL640" s="641"/>
    </row>
    <row r="641" spans="1:90" ht="24" customHeight="1">
      <c r="A641" s="249"/>
      <c r="B641" s="889" t="str">
        <f>IF(EN609=0,"", IF(EN609=1,_xlfn.CONCAT("Alerta: Es posible que la prestación laboral descrita en el cuadro de especificación (o alguna de elloas) corresponda al numeral ",EN610," de la tabla de respuesta."),_xlfn.CONCAT("Alerta: Es posible que las prestaciones laborales descritas en el cuadro de especificación (o algunas de ellas) correspondan a los numerales ",EN610, " de la tabla de respuesta.")))</f>
        <v/>
      </c>
      <c r="C641" s="889"/>
      <c r="D641" s="889"/>
      <c r="E641" s="889"/>
      <c r="F641" s="889"/>
      <c r="G641" s="889"/>
      <c r="H641" s="889"/>
      <c r="I641" s="889"/>
      <c r="J641" s="889"/>
      <c r="K641" s="889"/>
      <c r="L641" s="889"/>
      <c r="M641" s="889"/>
      <c r="N641" s="889"/>
      <c r="O641" s="889"/>
      <c r="P641" s="889"/>
      <c r="Q641" s="889"/>
      <c r="R641" s="889"/>
      <c r="S641" s="889"/>
      <c r="T641" s="889"/>
      <c r="U641" s="889"/>
      <c r="V641" s="889"/>
      <c r="W641" s="889"/>
      <c r="X641" s="889"/>
      <c r="Y641" s="889"/>
      <c r="Z641" s="889"/>
      <c r="AA641" s="889"/>
      <c r="AB641" s="889"/>
      <c r="AC641" s="889"/>
      <c r="AD641" s="889"/>
      <c r="AZ641" s="743">
        <f>SUM(AZ605:BA640)</f>
        <v>0</v>
      </c>
      <c r="BA641" s="744"/>
      <c r="BB641" s="745" t="str">
        <f>IF(AZ641=0,"", IF(AZ641=1,VLOOKUP(1,AZ605:BC640,3,FALSE), IF(AZ641&gt;1,_xlfn.CONCAT(BB605:BC640),"")))</f>
        <v/>
      </c>
      <c r="BC641" s="745"/>
      <c r="BJ641" s="686">
        <f>SUM(BJ605:BK640)</f>
        <v>0</v>
      </c>
      <c r="BK641" s="687"/>
      <c r="BV641" s="877">
        <f>SUM(BR605:BW640)</f>
        <v>0</v>
      </c>
      <c r="BW641" s="878"/>
      <c r="CE641" s="877">
        <f>SUM(CA605:CF640)</f>
        <v>0</v>
      </c>
      <c r="CF641" s="878"/>
      <c r="CK641" s="642">
        <f>SUM(CK605:CL640)</f>
        <v>0</v>
      </c>
      <c r="CL641" s="643"/>
    </row>
    <row r="642" spans="1:90" ht="45" customHeight="1">
      <c r="A642" s="249"/>
      <c r="B642" s="53"/>
      <c r="C642" s="928" t="s">
        <v>1945</v>
      </c>
      <c r="D642" s="928"/>
      <c r="E642" s="928"/>
      <c r="F642" s="830"/>
      <c r="G642" s="562"/>
      <c r="H642" s="562"/>
      <c r="I642" s="562"/>
      <c r="J642" s="562"/>
      <c r="K642" s="562"/>
      <c r="L642" s="562"/>
      <c r="M642" s="562"/>
      <c r="N642" s="562"/>
      <c r="O642" s="562"/>
      <c r="P642" s="562"/>
      <c r="Q642" s="562"/>
      <c r="R642" s="562"/>
      <c r="S642" s="562"/>
      <c r="T642" s="562"/>
      <c r="U642" s="562"/>
      <c r="V642" s="562"/>
      <c r="W642" s="562"/>
      <c r="X642" s="562"/>
      <c r="Y642" s="562"/>
      <c r="Z642" s="562"/>
      <c r="AA642" s="562"/>
      <c r="AB642" s="562"/>
      <c r="AC642" s="562"/>
      <c r="AD642" s="831"/>
      <c r="AH642" s="627" t="s">
        <v>7315</v>
      </c>
      <c r="AI642" s="627"/>
      <c r="AJ642" s="627">
        <f>IF(OR(J640="",J640&gt;1),0,1)</f>
        <v>0</v>
      </c>
      <c r="AK642" s="627"/>
      <c r="AL642" s="684">
        <f>IF(OR(AND(AJ642=0,F642=""),AND(AJ642=1,F642&lt;&gt;"")),0,1)</f>
        <v>0</v>
      </c>
      <c r="AM642" s="684"/>
    </row>
    <row r="643" spans="1:90" ht="24" customHeight="1">
      <c r="A643" s="249"/>
      <c r="B643" s="889" t="str">
        <f>IF(FC609=0,"", IF(FC609=1,_xlfn.CONCAT("Alerta: Es posible que la frecuencia descrita en el cuadro de especificación (o alguna de ellas) corresponda a la categoría ",FC610," del catálogo."),_xlfn.CONCAT("Alerta: Es posible que las frecuencias descritas en el cuadro de especificación (o algunas de ellas) correspondan a las categorías ",FC610, " del catálogo.")))</f>
        <v/>
      </c>
      <c r="C643" s="889"/>
      <c r="D643" s="889"/>
      <c r="E643" s="889"/>
      <c r="F643" s="889"/>
      <c r="G643" s="889"/>
      <c r="H643" s="889"/>
      <c r="I643" s="889"/>
      <c r="J643" s="889"/>
      <c r="K643" s="889"/>
      <c r="L643" s="889"/>
      <c r="M643" s="889"/>
      <c r="N643" s="889"/>
      <c r="O643" s="889"/>
      <c r="P643" s="889"/>
      <c r="Q643" s="889"/>
      <c r="R643" s="889"/>
      <c r="S643" s="889"/>
      <c r="T643" s="889"/>
      <c r="U643" s="889"/>
      <c r="V643" s="889"/>
      <c r="W643" s="889"/>
      <c r="X643" s="889"/>
      <c r="Y643" s="889"/>
      <c r="Z643" s="889"/>
      <c r="AA643" s="889"/>
      <c r="AB643" s="889"/>
      <c r="AC643" s="889"/>
      <c r="AD643" s="889"/>
    </row>
    <row r="644" spans="1:90" ht="45" customHeight="1">
      <c r="A644" s="249"/>
      <c r="B644" s="53"/>
      <c r="C644" s="928" t="s">
        <v>1984</v>
      </c>
      <c r="D644" s="928"/>
      <c r="E644" s="928"/>
      <c r="F644" s="830"/>
      <c r="G644" s="562"/>
      <c r="H644" s="562"/>
      <c r="I644" s="562"/>
      <c r="J644" s="562"/>
      <c r="K644" s="562"/>
      <c r="L644" s="562"/>
      <c r="M644" s="562"/>
      <c r="N644" s="562"/>
      <c r="O644" s="562"/>
      <c r="P644" s="562"/>
      <c r="Q644" s="562"/>
      <c r="R644" s="562"/>
      <c r="S644" s="562"/>
      <c r="T644" s="562"/>
      <c r="U644" s="562"/>
      <c r="V644" s="562"/>
      <c r="W644" s="562"/>
      <c r="X644" s="562"/>
      <c r="Y644" s="562"/>
      <c r="Z644" s="562"/>
      <c r="AA644" s="562"/>
      <c r="AB644" s="562"/>
      <c r="AC644" s="562"/>
      <c r="AD644" s="831"/>
      <c r="AH644" s="627" t="s">
        <v>7351</v>
      </c>
      <c r="AI644" s="627"/>
      <c r="AJ644" s="627">
        <f>IF(COUNTIF(W605:W640,"X")=0,0,1)</f>
        <v>0</v>
      </c>
      <c r="AK644" s="627"/>
      <c r="AL644" s="684">
        <f>IF(OR(AND(AJ644=0,F644=""),AND(AJ644=1,F644&lt;&gt;"")),0,1)</f>
        <v>0</v>
      </c>
      <c r="AM644" s="684"/>
    </row>
    <row r="645" spans="1:90" ht="15" customHeight="1">
      <c r="A645" s="249"/>
      <c r="B645" s="53"/>
      <c r="C645" s="53"/>
      <c r="D645" s="53"/>
      <c r="E645" s="53"/>
      <c r="F645" s="53"/>
      <c r="G645" s="53"/>
      <c r="H645" s="53"/>
      <c r="I645" s="53"/>
      <c r="J645" s="53"/>
      <c r="K645" s="53"/>
      <c r="L645" s="53"/>
      <c r="M645" s="53"/>
      <c r="N645" s="53"/>
      <c r="O645" s="53"/>
      <c r="P645" s="53"/>
      <c r="Q645" s="53"/>
      <c r="R645" s="53"/>
      <c r="S645" s="53"/>
      <c r="T645" s="53"/>
      <c r="U645" s="53"/>
      <c r="V645" s="53"/>
      <c r="W645" s="53"/>
      <c r="X645" s="53"/>
      <c r="Y645" s="53"/>
      <c r="Z645" s="53"/>
      <c r="AA645" s="53"/>
      <c r="AB645" s="53"/>
      <c r="AC645" s="53"/>
      <c r="AD645" s="53"/>
    </row>
    <row r="646" spans="1:90" ht="15" customHeight="1">
      <c r="A646" s="249"/>
      <c r="B646" s="53"/>
      <c r="C646" s="555" t="s">
        <v>1995</v>
      </c>
      <c r="D646" s="556"/>
      <c r="E646" s="556"/>
      <c r="F646" s="556"/>
      <c r="G646" s="556"/>
      <c r="H646" s="556"/>
      <c r="I646" s="556"/>
      <c r="J646" s="556"/>
      <c r="K646" s="556"/>
      <c r="L646" s="556"/>
      <c r="M646" s="556"/>
      <c r="N646" s="556"/>
      <c r="O646" s="556"/>
      <c r="P646" s="556"/>
      <c r="Q646" s="556"/>
      <c r="R646" s="556"/>
      <c r="S646" s="556"/>
      <c r="T646" s="556"/>
      <c r="U646" s="556"/>
      <c r="V646" s="556"/>
      <c r="W646" s="556"/>
      <c r="X646" s="556"/>
      <c r="Y646" s="556"/>
      <c r="Z646" s="556"/>
      <c r="AA646" s="556"/>
      <c r="AB646" s="556"/>
      <c r="AC646" s="556"/>
      <c r="AD646" s="557"/>
    </row>
    <row r="647" spans="1:90" ht="15" customHeight="1">
      <c r="A647" s="249"/>
      <c r="B647" s="53"/>
      <c r="C647" s="301" t="s">
        <v>66</v>
      </c>
      <c r="D647" s="792" t="s">
        <v>1985</v>
      </c>
      <c r="E647" s="793"/>
      <c r="F647" s="793"/>
      <c r="G647" s="793"/>
      <c r="H647" s="793"/>
      <c r="I647" s="793"/>
      <c r="J647" s="793"/>
      <c r="K647" s="793"/>
      <c r="L647" s="793"/>
      <c r="M647" s="793"/>
      <c r="N647" s="793"/>
      <c r="O647" s="793"/>
      <c r="P647" s="794"/>
      <c r="Q647" s="302" t="s">
        <v>73</v>
      </c>
      <c r="R647" s="792" t="s">
        <v>436</v>
      </c>
      <c r="S647" s="793"/>
      <c r="T647" s="793"/>
      <c r="U647" s="793"/>
      <c r="V647" s="793"/>
      <c r="W647" s="793"/>
      <c r="X647" s="793"/>
      <c r="Y647" s="793"/>
      <c r="Z647" s="793"/>
      <c r="AA647" s="793"/>
      <c r="AB647" s="793"/>
      <c r="AC647" s="793"/>
      <c r="AD647" s="794"/>
    </row>
    <row r="648" spans="1:90" ht="15" customHeight="1">
      <c r="A648" s="249"/>
      <c r="B648" s="53"/>
      <c r="C648" s="302" t="s">
        <v>67</v>
      </c>
      <c r="D648" s="792" t="s">
        <v>430</v>
      </c>
      <c r="E648" s="793"/>
      <c r="F648" s="793"/>
      <c r="G648" s="793"/>
      <c r="H648" s="793"/>
      <c r="I648" s="793"/>
      <c r="J648" s="793"/>
      <c r="K648" s="793"/>
      <c r="L648" s="793"/>
      <c r="M648" s="793"/>
      <c r="N648" s="793"/>
      <c r="O648" s="793"/>
      <c r="P648" s="794"/>
      <c r="Q648" s="302" t="s">
        <v>74</v>
      </c>
      <c r="R648" s="792" t="s">
        <v>437</v>
      </c>
      <c r="S648" s="793"/>
      <c r="T648" s="793"/>
      <c r="U648" s="793"/>
      <c r="V648" s="793"/>
      <c r="W648" s="793"/>
      <c r="X648" s="793"/>
      <c r="Y648" s="793"/>
      <c r="Z648" s="793"/>
      <c r="AA648" s="793"/>
      <c r="AB648" s="793"/>
      <c r="AC648" s="793"/>
      <c r="AD648" s="794"/>
    </row>
    <row r="649" spans="1:90" ht="15" customHeight="1">
      <c r="A649" s="249"/>
      <c r="B649" s="53"/>
      <c r="C649" s="302" t="s">
        <v>68</v>
      </c>
      <c r="D649" s="792" t="s">
        <v>431</v>
      </c>
      <c r="E649" s="793"/>
      <c r="F649" s="793"/>
      <c r="G649" s="793"/>
      <c r="H649" s="793"/>
      <c r="I649" s="793"/>
      <c r="J649" s="793"/>
      <c r="K649" s="793"/>
      <c r="L649" s="793"/>
      <c r="M649" s="793"/>
      <c r="N649" s="793"/>
      <c r="O649" s="793"/>
      <c r="P649" s="794"/>
      <c r="Q649" s="302" t="s">
        <v>75</v>
      </c>
      <c r="R649" s="792" t="s">
        <v>438</v>
      </c>
      <c r="S649" s="793"/>
      <c r="T649" s="793"/>
      <c r="U649" s="793"/>
      <c r="V649" s="793"/>
      <c r="W649" s="793"/>
      <c r="X649" s="793"/>
      <c r="Y649" s="793"/>
      <c r="Z649" s="793"/>
      <c r="AA649" s="793"/>
      <c r="AB649" s="793"/>
      <c r="AC649" s="793"/>
      <c r="AD649" s="794"/>
    </row>
    <row r="650" spans="1:90" ht="15" customHeight="1">
      <c r="A650" s="249"/>
      <c r="B650" s="53"/>
      <c r="C650" s="302" t="s">
        <v>69</v>
      </c>
      <c r="D650" s="792" t="s">
        <v>432</v>
      </c>
      <c r="E650" s="793"/>
      <c r="F650" s="793"/>
      <c r="G650" s="793"/>
      <c r="H650" s="793"/>
      <c r="I650" s="793"/>
      <c r="J650" s="793"/>
      <c r="K650" s="793"/>
      <c r="L650" s="793"/>
      <c r="M650" s="793"/>
      <c r="N650" s="793"/>
      <c r="O650" s="793"/>
      <c r="P650" s="794"/>
      <c r="Q650" s="302" t="s">
        <v>76</v>
      </c>
      <c r="R650" s="792" t="s">
        <v>439</v>
      </c>
      <c r="S650" s="793"/>
      <c r="T650" s="793"/>
      <c r="U650" s="793"/>
      <c r="V650" s="793"/>
      <c r="W650" s="793"/>
      <c r="X650" s="793"/>
      <c r="Y650" s="793"/>
      <c r="Z650" s="793"/>
      <c r="AA650" s="793"/>
      <c r="AB650" s="793"/>
      <c r="AC650" s="793"/>
      <c r="AD650" s="794"/>
    </row>
    <row r="651" spans="1:90" ht="15" customHeight="1">
      <c r="A651" s="249"/>
      <c r="B651" s="53"/>
      <c r="C651" s="302" t="s">
        <v>70</v>
      </c>
      <c r="D651" s="792" t="s">
        <v>433</v>
      </c>
      <c r="E651" s="793"/>
      <c r="F651" s="793"/>
      <c r="G651" s="793"/>
      <c r="H651" s="793"/>
      <c r="I651" s="793"/>
      <c r="J651" s="793"/>
      <c r="K651" s="793"/>
      <c r="L651" s="793"/>
      <c r="M651" s="793"/>
      <c r="N651" s="793"/>
      <c r="O651" s="793"/>
      <c r="P651" s="794"/>
      <c r="Q651" s="302" t="s">
        <v>77</v>
      </c>
      <c r="R651" s="792" t="s">
        <v>1986</v>
      </c>
      <c r="S651" s="793"/>
      <c r="T651" s="793"/>
      <c r="U651" s="793"/>
      <c r="V651" s="793"/>
      <c r="W651" s="793"/>
      <c r="X651" s="793"/>
      <c r="Y651" s="793"/>
      <c r="Z651" s="793"/>
      <c r="AA651" s="793"/>
      <c r="AB651" s="793"/>
      <c r="AC651" s="793"/>
      <c r="AD651" s="794"/>
    </row>
    <row r="652" spans="1:90" ht="15" customHeight="1">
      <c r="A652" s="249"/>
      <c r="B652" s="53"/>
      <c r="C652" s="302" t="s">
        <v>71</v>
      </c>
      <c r="D652" s="792" t="s">
        <v>434</v>
      </c>
      <c r="E652" s="793"/>
      <c r="F652" s="793"/>
      <c r="G652" s="793"/>
      <c r="H652" s="793"/>
      <c r="I652" s="793"/>
      <c r="J652" s="793"/>
      <c r="K652" s="793"/>
      <c r="L652" s="793"/>
      <c r="M652" s="793"/>
      <c r="N652" s="793"/>
      <c r="O652" s="793"/>
      <c r="P652" s="794"/>
      <c r="Q652" s="86" t="s">
        <v>321</v>
      </c>
      <c r="R652" s="792" t="s">
        <v>270</v>
      </c>
      <c r="S652" s="793"/>
      <c r="T652" s="793"/>
      <c r="U652" s="793"/>
      <c r="V652" s="793"/>
      <c r="W652" s="793"/>
      <c r="X652" s="793"/>
      <c r="Y652" s="793"/>
      <c r="Z652" s="793"/>
      <c r="AA652" s="793"/>
      <c r="AB652" s="793"/>
      <c r="AC652" s="793"/>
      <c r="AD652" s="794"/>
    </row>
    <row r="653" spans="1:90" ht="15" customHeight="1">
      <c r="A653" s="249"/>
      <c r="B653" s="53"/>
      <c r="C653" s="302" t="s">
        <v>72</v>
      </c>
      <c r="D653" s="792" t="s">
        <v>435</v>
      </c>
      <c r="E653" s="793"/>
      <c r="F653" s="793"/>
      <c r="G653" s="793"/>
      <c r="H653" s="793"/>
      <c r="I653" s="793"/>
      <c r="J653" s="793"/>
      <c r="K653" s="793"/>
      <c r="L653" s="793"/>
      <c r="M653" s="793"/>
      <c r="N653" s="793"/>
      <c r="O653" s="793"/>
      <c r="P653" s="794"/>
      <c r="Q653" s="792"/>
      <c r="R653" s="793"/>
      <c r="S653" s="793"/>
      <c r="T653" s="793"/>
      <c r="U653" s="793"/>
      <c r="V653" s="793"/>
      <c r="W653" s="793"/>
      <c r="X653" s="793"/>
      <c r="Y653" s="793"/>
      <c r="Z653" s="793"/>
      <c r="AA653" s="793"/>
      <c r="AB653" s="793"/>
      <c r="AC653" s="793"/>
      <c r="AD653" s="794"/>
    </row>
    <row r="654" spans="1:90" ht="15" customHeight="1">
      <c r="A654" s="249"/>
      <c r="B654" s="53"/>
      <c r="C654" s="53"/>
      <c r="D654" s="53"/>
      <c r="E654" s="53"/>
      <c r="F654" s="53"/>
      <c r="G654" s="53"/>
      <c r="H654" s="53"/>
      <c r="I654" s="53"/>
      <c r="J654" s="53"/>
      <c r="K654" s="53"/>
      <c r="L654" s="53"/>
      <c r="M654" s="53"/>
      <c r="N654" s="53"/>
      <c r="O654" s="53"/>
      <c r="P654" s="53"/>
      <c r="Q654" s="53"/>
      <c r="R654" s="53"/>
      <c r="S654" s="53"/>
      <c r="T654" s="53"/>
      <c r="U654" s="53"/>
      <c r="V654" s="53"/>
      <c r="W654" s="53"/>
      <c r="X654" s="53"/>
      <c r="Y654" s="53"/>
      <c r="Z654" s="53"/>
      <c r="AA654" s="53"/>
      <c r="AB654" s="53"/>
      <c r="AC654" s="53"/>
      <c r="AD654" s="53"/>
    </row>
    <row r="655" spans="1:90" ht="24" customHeight="1">
      <c r="A655" s="303"/>
      <c r="B655" s="44"/>
      <c r="C655" s="578" t="s">
        <v>127</v>
      </c>
      <c r="D655" s="578"/>
      <c r="E655" s="578"/>
      <c r="F655" s="578"/>
      <c r="G655" s="578"/>
      <c r="H655" s="578"/>
      <c r="I655" s="578"/>
      <c r="J655" s="578"/>
      <c r="K655" s="578"/>
      <c r="L655" s="578"/>
      <c r="M655" s="578"/>
      <c r="N655" s="578"/>
      <c r="O655" s="578"/>
      <c r="P655" s="578"/>
      <c r="Q655" s="578"/>
      <c r="R655" s="578"/>
      <c r="S655" s="578"/>
      <c r="T655" s="578"/>
      <c r="U655" s="578"/>
      <c r="V655" s="578"/>
      <c r="W655" s="578"/>
      <c r="X655" s="578"/>
      <c r="Y655" s="578"/>
      <c r="Z655" s="578"/>
      <c r="AA655" s="578"/>
      <c r="AB655" s="578"/>
      <c r="AC655" s="578"/>
      <c r="AD655" s="578"/>
    </row>
    <row r="656" spans="1:90" ht="60" customHeight="1">
      <c r="A656" s="303"/>
      <c r="B656" s="44"/>
      <c r="C656" s="923"/>
      <c r="D656" s="923"/>
      <c r="E656" s="923"/>
      <c r="F656" s="923"/>
      <c r="G656" s="923"/>
      <c r="H656" s="923"/>
      <c r="I656" s="923"/>
      <c r="J656" s="923"/>
      <c r="K656" s="923"/>
      <c r="L656" s="923"/>
      <c r="M656" s="923"/>
      <c r="N656" s="923"/>
      <c r="O656" s="923"/>
      <c r="P656" s="923"/>
      <c r="Q656" s="923"/>
      <c r="R656" s="923"/>
      <c r="S656" s="923"/>
      <c r="T656" s="923"/>
      <c r="U656" s="923"/>
      <c r="V656" s="923"/>
      <c r="W656" s="923"/>
      <c r="X656" s="923"/>
      <c r="Y656" s="923"/>
      <c r="Z656" s="923"/>
      <c r="AA656" s="923"/>
      <c r="AB656" s="923"/>
      <c r="AC656" s="923"/>
      <c r="AD656" s="923"/>
    </row>
    <row r="657" spans="1:84" ht="15" customHeight="1">
      <c r="A657" s="131"/>
      <c r="B657" s="624" t="str">
        <f>IF(AZ641=0,"", IF(AZ641=1,_xlfn.CONCAT("Error: Verificar sumas en el numeral ",BB641,"."),_xlfn.CONCAT("Error: Verificar sumas en los numerales ",BB641)))</f>
        <v/>
      </c>
      <c r="C657" s="624"/>
      <c r="D657" s="624"/>
      <c r="E657" s="624"/>
      <c r="F657" s="624"/>
      <c r="G657" s="624"/>
      <c r="H657" s="624"/>
      <c r="I657" s="624"/>
      <c r="J657" s="624"/>
      <c r="K657" s="624"/>
      <c r="L657" s="624"/>
      <c r="M657" s="624"/>
      <c r="N657" s="624"/>
      <c r="O657" s="624"/>
      <c r="P657" s="624"/>
      <c r="Q657" s="624"/>
      <c r="R657" s="624"/>
      <c r="S657" s="624"/>
      <c r="T657" s="624"/>
      <c r="U657" s="624"/>
      <c r="V657" s="624"/>
      <c r="W657" s="624"/>
      <c r="X657" s="624"/>
      <c r="Y657" s="624"/>
      <c r="Z657" s="624"/>
      <c r="AA657" s="624"/>
      <c r="AB657" s="624"/>
      <c r="AC657" s="624"/>
      <c r="AD657" s="624"/>
    </row>
    <row r="658" spans="1:84">
      <c r="A658" s="131"/>
      <c r="B658" s="624" t="str">
        <f>IF(CP609=0,"", IF(CP609=1,_xlfn.CONCAT("Error: Verificar la información registrada tomando en cuenta la instrucción ",CR609,"."),_xlfn.CONCAT("Error: Verificar la información registrada tomando en cuenta las instrucciones ",CR609)))</f>
        <v/>
      </c>
      <c r="C658" s="624"/>
      <c r="D658" s="624"/>
      <c r="E658" s="624"/>
      <c r="F658" s="624"/>
      <c r="G658" s="624"/>
      <c r="H658" s="624"/>
      <c r="I658" s="624"/>
      <c r="J658" s="624"/>
      <c r="K658" s="624"/>
      <c r="L658" s="624"/>
      <c r="M658" s="624"/>
      <c r="N658" s="624"/>
      <c r="O658" s="624"/>
      <c r="P658" s="624"/>
      <c r="Q658" s="624"/>
      <c r="R658" s="624"/>
      <c r="S658" s="624"/>
      <c r="T658" s="624"/>
      <c r="U658" s="624"/>
      <c r="V658" s="624"/>
      <c r="W658" s="624"/>
      <c r="X658" s="624"/>
      <c r="Y658" s="624"/>
      <c r="Z658" s="624"/>
      <c r="AA658" s="624"/>
      <c r="AB658" s="624"/>
      <c r="AC658" s="624"/>
      <c r="AD658" s="624"/>
    </row>
    <row r="659" spans="1:84" ht="25.5" customHeight="1">
      <c r="A659" s="131"/>
      <c r="B659" s="677" t="str">
        <f>IF(BJ641=0,"", "Error: Si ofreció alguna de las prestaciones a personas peritas, debe seleccionar la frecuencia de la oferta así como la cantidad de personas que la recibieron.")</f>
        <v/>
      </c>
      <c r="C659" s="677"/>
      <c r="D659" s="677"/>
      <c r="E659" s="677"/>
      <c r="F659" s="677"/>
      <c r="G659" s="677"/>
      <c r="H659" s="677"/>
      <c r="I659" s="677"/>
      <c r="J659" s="677"/>
      <c r="K659" s="677"/>
      <c r="L659" s="677"/>
      <c r="M659" s="677"/>
      <c r="N659" s="677"/>
      <c r="O659" s="677"/>
      <c r="P659" s="677"/>
      <c r="Q659" s="677"/>
      <c r="R659" s="677"/>
      <c r="S659" s="677"/>
      <c r="T659" s="677"/>
      <c r="U659" s="677"/>
      <c r="V659" s="677"/>
      <c r="W659" s="677"/>
      <c r="X659" s="677"/>
      <c r="Y659" s="677"/>
      <c r="Z659" s="677"/>
      <c r="AA659" s="677"/>
      <c r="AB659" s="677"/>
      <c r="AC659" s="677"/>
      <c r="AD659" s="677"/>
    </row>
    <row r="660" spans="1:84">
      <c r="A660" s="131"/>
      <c r="B660" s="756" t="str">
        <f>IF(CH605=0,"","Alerta: Debe justificar el uso de NS argumentando el estado de la información desconocida.")</f>
        <v/>
      </c>
      <c r="C660" s="756"/>
      <c r="D660" s="756"/>
      <c r="E660" s="756"/>
      <c r="F660" s="756"/>
      <c r="G660" s="756"/>
      <c r="H660" s="756"/>
      <c r="I660" s="756"/>
      <c r="J660" s="756"/>
      <c r="K660" s="756"/>
      <c r="L660" s="756"/>
      <c r="M660" s="756"/>
      <c r="N660" s="756"/>
      <c r="O660" s="756"/>
      <c r="P660" s="756"/>
      <c r="Q660" s="756"/>
      <c r="R660" s="756"/>
      <c r="S660" s="756"/>
      <c r="T660" s="756"/>
      <c r="U660" s="756"/>
      <c r="V660" s="756"/>
      <c r="W660" s="756"/>
      <c r="X660" s="756"/>
      <c r="Y660" s="756"/>
      <c r="Z660" s="756"/>
      <c r="AA660" s="756"/>
      <c r="AB660" s="756"/>
      <c r="AC660" s="756"/>
      <c r="AD660" s="756"/>
    </row>
    <row r="661" spans="1:84" ht="15" customHeight="1">
      <c r="A661" s="131"/>
      <c r="B661" s="625" t="str">
        <f>IF(CK641=0,"","Error: Debe completar toda la información requerida.")</f>
        <v/>
      </c>
      <c r="C661" s="625"/>
      <c r="D661" s="625"/>
      <c r="E661" s="625"/>
      <c r="F661" s="625"/>
      <c r="G661" s="625"/>
      <c r="H661" s="625"/>
      <c r="I661" s="625"/>
      <c r="J661" s="625"/>
      <c r="K661" s="625"/>
      <c r="L661" s="625"/>
      <c r="M661" s="625"/>
      <c r="N661" s="625"/>
      <c r="O661" s="625"/>
      <c r="P661" s="625"/>
      <c r="Q661" s="625"/>
      <c r="R661" s="625"/>
      <c r="S661" s="625"/>
      <c r="T661" s="625"/>
      <c r="U661" s="625"/>
      <c r="V661" s="625"/>
      <c r="W661" s="625"/>
      <c r="X661" s="625"/>
      <c r="Y661" s="625"/>
      <c r="Z661" s="625"/>
      <c r="AA661" s="625"/>
      <c r="AB661" s="625"/>
      <c r="AC661" s="625"/>
      <c r="AD661" s="625"/>
    </row>
    <row r="662" spans="1:84" ht="15" customHeight="1">
      <c r="A662" s="131"/>
      <c r="B662" s="263"/>
      <c r="C662" s="33"/>
      <c r="D662" s="33"/>
      <c r="E662" s="33"/>
      <c r="F662" s="33"/>
      <c r="G662" s="33"/>
      <c r="H662" s="33"/>
      <c r="I662" s="33"/>
      <c r="J662" s="33"/>
      <c r="K662" s="33"/>
      <c r="L662" s="33"/>
      <c r="M662" s="33"/>
      <c r="N662" s="33"/>
      <c r="O662" s="33"/>
      <c r="P662" s="33"/>
      <c r="Q662" s="33"/>
      <c r="R662" s="33"/>
      <c r="S662" s="33"/>
      <c r="T662" s="33"/>
      <c r="U662" s="33"/>
      <c r="V662" s="33"/>
      <c r="W662" s="33"/>
      <c r="X662" s="33"/>
      <c r="Y662" s="33"/>
      <c r="Z662" s="33"/>
      <c r="AA662" s="33"/>
      <c r="AB662" s="33"/>
      <c r="AC662" s="33"/>
      <c r="AD662" s="33"/>
    </row>
    <row r="663" spans="1:84" ht="36" customHeight="1">
      <c r="A663" s="131" t="s">
        <v>7661</v>
      </c>
      <c r="B663" s="688" t="s">
        <v>7615</v>
      </c>
      <c r="C663" s="688"/>
      <c r="D663" s="688"/>
      <c r="E663" s="688"/>
      <c r="F663" s="688"/>
      <c r="G663" s="688"/>
      <c r="H663" s="688"/>
      <c r="I663" s="688"/>
      <c r="J663" s="688"/>
      <c r="K663" s="688"/>
      <c r="L663" s="688"/>
      <c r="M663" s="688"/>
      <c r="N663" s="688"/>
      <c r="O663" s="688"/>
      <c r="P663" s="688"/>
      <c r="Q663" s="688"/>
      <c r="R663" s="688"/>
      <c r="S663" s="688"/>
      <c r="T663" s="688"/>
      <c r="U663" s="688"/>
      <c r="V663" s="688"/>
      <c r="W663" s="688"/>
      <c r="X663" s="688"/>
      <c r="Y663" s="688"/>
      <c r="Z663" s="688"/>
      <c r="AA663" s="688"/>
      <c r="AB663" s="688"/>
      <c r="AC663" s="688"/>
      <c r="AD663" s="688"/>
      <c r="AH663" s="627" t="s">
        <v>7211</v>
      </c>
      <c r="AI663" s="627"/>
      <c r="AJ663" s="627" t="s">
        <v>7212</v>
      </c>
      <c r="AK663" s="627"/>
      <c r="AL663" s="627" t="s">
        <v>7213</v>
      </c>
      <c r="AM663" s="627"/>
    </row>
    <row r="664" spans="1:84" ht="24" customHeight="1">
      <c r="A664" s="167"/>
      <c r="B664" s="143"/>
      <c r="C664" s="853" t="s">
        <v>2294</v>
      </c>
      <c r="D664" s="853"/>
      <c r="E664" s="853"/>
      <c r="F664" s="853"/>
      <c r="G664" s="853"/>
      <c r="H664" s="853"/>
      <c r="I664" s="853"/>
      <c r="J664" s="853"/>
      <c r="K664" s="853"/>
      <c r="L664" s="853"/>
      <c r="M664" s="853"/>
      <c r="N664" s="853"/>
      <c r="O664" s="853"/>
      <c r="P664" s="853"/>
      <c r="Q664" s="853"/>
      <c r="R664" s="853"/>
      <c r="S664" s="853"/>
      <c r="T664" s="853"/>
      <c r="U664" s="853"/>
      <c r="V664" s="853"/>
      <c r="W664" s="853"/>
      <c r="X664" s="853"/>
      <c r="Y664" s="853"/>
      <c r="Z664" s="853"/>
      <c r="AA664" s="853"/>
      <c r="AB664" s="853"/>
      <c r="AC664" s="853"/>
      <c r="AD664" s="853"/>
      <c r="AH664" s="907">
        <f>COUNTBLANK(M674:AD709)</f>
        <v>648</v>
      </c>
      <c r="AI664" s="907"/>
      <c r="AJ664" s="627">
        <v>648</v>
      </c>
      <c r="AK664" s="627"/>
      <c r="AL664" s="627"/>
      <c r="AM664" s="627"/>
    </row>
    <row r="665" spans="1:84" ht="24" customHeight="1">
      <c r="A665" s="121"/>
      <c r="B665" s="143"/>
      <c r="C665" s="853" t="s">
        <v>2238</v>
      </c>
      <c r="D665" s="853"/>
      <c r="E665" s="853"/>
      <c r="F665" s="853"/>
      <c r="G665" s="853"/>
      <c r="H665" s="853"/>
      <c r="I665" s="853"/>
      <c r="J665" s="853"/>
      <c r="K665" s="853"/>
      <c r="L665" s="853"/>
      <c r="M665" s="853"/>
      <c r="N665" s="853"/>
      <c r="O665" s="853"/>
      <c r="P665" s="853"/>
      <c r="Q665" s="853"/>
      <c r="R665" s="853"/>
      <c r="S665" s="853"/>
      <c r="T665" s="853"/>
      <c r="U665" s="853"/>
      <c r="V665" s="853"/>
      <c r="W665" s="853"/>
      <c r="X665" s="853"/>
      <c r="Y665" s="853"/>
      <c r="Z665" s="853"/>
      <c r="AA665" s="853"/>
      <c r="AB665" s="853"/>
      <c r="AC665" s="853"/>
      <c r="AD665" s="853"/>
    </row>
    <row r="666" spans="1:84" ht="36" customHeight="1">
      <c r="A666" s="121"/>
      <c r="B666" s="143"/>
      <c r="C666" s="970" t="s">
        <v>2295</v>
      </c>
      <c r="D666" s="970"/>
      <c r="E666" s="970"/>
      <c r="F666" s="970"/>
      <c r="G666" s="970"/>
      <c r="H666" s="970"/>
      <c r="I666" s="970"/>
      <c r="J666" s="970"/>
      <c r="K666" s="970"/>
      <c r="L666" s="970"/>
      <c r="M666" s="970"/>
      <c r="N666" s="970"/>
      <c r="O666" s="970"/>
      <c r="P666" s="970"/>
      <c r="Q666" s="970"/>
      <c r="R666" s="970"/>
      <c r="S666" s="970"/>
      <c r="T666" s="970"/>
      <c r="U666" s="970"/>
      <c r="V666" s="970"/>
      <c r="W666" s="970"/>
      <c r="X666" s="970"/>
      <c r="Y666" s="970"/>
      <c r="Z666" s="970"/>
      <c r="AA666" s="970"/>
      <c r="AB666" s="970"/>
      <c r="AC666" s="970"/>
      <c r="AD666" s="970"/>
    </row>
    <row r="667" spans="1:84" ht="36" customHeight="1">
      <c r="A667" s="121"/>
      <c r="B667" s="143"/>
      <c r="C667" s="970" t="s">
        <v>2296</v>
      </c>
      <c r="D667" s="970"/>
      <c r="E667" s="970"/>
      <c r="F667" s="970"/>
      <c r="G667" s="970"/>
      <c r="H667" s="970"/>
      <c r="I667" s="970"/>
      <c r="J667" s="970"/>
      <c r="K667" s="970"/>
      <c r="L667" s="970"/>
      <c r="M667" s="970"/>
      <c r="N667" s="970"/>
      <c r="O667" s="970"/>
      <c r="P667" s="970"/>
      <c r="Q667" s="970"/>
      <c r="R667" s="970"/>
      <c r="S667" s="970"/>
      <c r="T667" s="970"/>
      <c r="U667" s="970"/>
      <c r="V667" s="970"/>
      <c r="W667" s="970"/>
      <c r="X667" s="970"/>
      <c r="Y667" s="970"/>
      <c r="Z667" s="970"/>
      <c r="AA667" s="970"/>
      <c r="AB667" s="970"/>
      <c r="AC667" s="970"/>
      <c r="AD667" s="970"/>
    </row>
    <row r="668" spans="1:84" ht="24" customHeight="1">
      <c r="A668" s="121"/>
      <c r="B668" s="143"/>
      <c r="C668" s="971" t="s">
        <v>2297</v>
      </c>
      <c r="D668" s="971"/>
      <c r="E668" s="971"/>
      <c r="F668" s="971"/>
      <c r="G668" s="971"/>
      <c r="H668" s="971"/>
      <c r="I668" s="971"/>
      <c r="J668" s="971"/>
      <c r="K668" s="971"/>
      <c r="L668" s="971"/>
      <c r="M668" s="971"/>
      <c r="N668" s="971"/>
      <c r="O668" s="971"/>
      <c r="P668" s="971"/>
      <c r="Q668" s="971"/>
      <c r="R668" s="971"/>
      <c r="S668" s="971"/>
      <c r="T668" s="971"/>
      <c r="U668" s="971"/>
      <c r="V668" s="971"/>
      <c r="W668" s="971"/>
      <c r="X668" s="971"/>
      <c r="Y668" s="971"/>
      <c r="Z668" s="971"/>
      <c r="AA668" s="971"/>
      <c r="AB668" s="971"/>
      <c r="AC668" s="971"/>
      <c r="AD668" s="971"/>
    </row>
    <row r="669" spans="1:84" ht="15" customHeight="1">
      <c r="A669" s="121"/>
      <c r="B669" s="143"/>
      <c r="C669" s="578" t="s">
        <v>2239</v>
      </c>
      <c r="D669" s="578"/>
      <c r="E669" s="578"/>
      <c r="F669" s="578"/>
      <c r="G669" s="578"/>
      <c r="H669" s="578"/>
      <c r="I669" s="578"/>
      <c r="J669" s="578"/>
      <c r="K669" s="578"/>
      <c r="L669" s="578"/>
      <c r="M669" s="578"/>
      <c r="N669" s="578"/>
      <c r="O669" s="578"/>
      <c r="P669" s="578"/>
      <c r="Q669" s="578"/>
      <c r="R669" s="578"/>
      <c r="S669" s="578"/>
      <c r="T669" s="578"/>
      <c r="U669" s="578"/>
      <c r="V669" s="578"/>
      <c r="W669" s="578"/>
      <c r="X669" s="578"/>
      <c r="Y669" s="578"/>
      <c r="Z669" s="578"/>
      <c r="AA669" s="578"/>
      <c r="AB669" s="578"/>
      <c r="AC669" s="578"/>
      <c r="AD669" s="578"/>
    </row>
    <row r="670" spans="1:84" ht="15" customHeight="1">
      <c r="A670" s="121"/>
      <c r="B670" s="143"/>
      <c r="C670" s="578" t="s">
        <v>2240</v>
      </c>
      <c r="D670" s="578"/>
      <c r="E670" s="578"/>
      <c r="F670" s="578"/>
      <c r="G670" s="578"/>
      <c r="H670" s="578"/>
      <c r="I670" s="578"/>
      <c r="J670" s="578"/>
      <c r="K670" s="578"/>
      <c r="L670" s="578"/>
      <c r="M670" s="578"/>
      <c r="N670" s="578"/>
      <c r="O670" s="578"/>
      <c r="P670" s="578"/>
      <c r="Q670" s="578"/>
      <c r="R670" s="578"/>
      <c r="S670" s="578"/>
      <c r="T670" s="578"/>
      <c r="U670" s="578"/>
      <c r="V670" s="578"/>
      <c r="W670" s="578"/>
      <c r="X670" s="578"/>
      <c r="Y670" s="578"/>
      <c r="Z670" s="578"/>
      <c r="AA670" s="578"/>
      <c r="AB670" s="578"/>
      <c r="AC670" s="578"/>
      <c r="AD670" s="578"/>
    </row>
    <row r="671" spans="1:84" ht="24" customHeight="1">
      <c r="A671" s="121"/>
      <c r="B671" s="143"/>
      <c r="C671" s="671" t="s">
        <v>2241</v>
      </c>
      <c r="D671" s="671"/>
      <c r="E671" s="671"/>
      <c r="F671" s="671"/>
      <c r="G671" s="671"/>
      <c r="H671" s="671"/>
      <c r="I671" s="671"/>
      <c r="J671" s="671"/>
      <c r="K671" s="671"/>
      <c r="L671" s="671"/>
      <c r="M671" s="671"/>
      <c r="N671" s="671"/>
      <c r="O671" s="671"/>
      <c r="P671" s="671"/>
      <c r="Q671" s="671"/>
      <c r="R671" s="671"/>
      <c r="S671" s="671"/>
      <c r="T671" s="671"/>
      <c r="U671" s="671"/>
      <c r="V671" s="671"/>
      <c r="W671" s="671"/>
      <c r="X671" s="671"/>
      <c r="Y671" s="671"/>
      <c r="Z671" s="671"/>
      <c r="AA671" s="671"/>
      <c r="AB671" s="671"/>
      <c r="AC671" s="671"/>
      <c r="AD671" s="671"/>
      <c r="AN671" s="975" t="s">
        <v>7232</v>
      </c>
      <c r="AO671" s="976"/>
      <c r="AP671" s="976"/>
      <c r="AQ671" s="976"/>
      <c r="AR671" s="976"/>
      <c r="AS671" s="976"/>
      <c r="AT671" s="976"/>
      <c r="AU671" s="977"/>
    </row>
    <row r="672" spans="1:84" ht="15" customHeight="1">
      <c r="A672" s="131"/>
      <c r="B672" s="53"/>
      <c r="C672" s="104"/>
      <c r="D672" s="104"/>
      <c r="E672" s="104"/>
      <c r="F672" s="104"/>
      <c r="G672" s="104"/>
      <c r="H672" s="104"/>
      <c r="I672" s="104"/>
      <c r="J672" s="104"/>
      <c r="K672" s="104"/>
      <c r="L672" s="109"/>
      <c r="M672" s="104"/>
      <c r="N672" s="104"/>
      <c r="O672" s="104"/>
      <c r="P672" s="104"/>
      <c r="Q672" s="104"/>
      <c r="R672" s="104"/>
      <c r="S672" s="104"/>
      <c r="T672" s="104"/>
      <c r="U672" s="104"/>
      <c r="V672" s="104"/>
      <c r="W672" s="104"/>
      <c r="X672" s="104"/>
      <c r="Y672" s="104"/>
      <c r="Z672" s="104"/>
      <c r="AA672" s="104"/>
      <c r="AB672" s="104"/>
      <c r="AC672" s="104"/>
      <c r="AN672" s="975" t="s">
        <v>7316</v>
      </c>
      <c r="AO672" s="976"/>
      <c r="AP672" s="976"/>
      <c r="AQ672" s="977"/>
      <c r="AR672" s="975" t="s">
        <v>7317</v>
      </c>
      <c r="AS672" s="976"/>
      <c r="AT672" s="976"/>
      <c r="AU672" s="977"/>
      <c r="AZ672" s="72"/>
      <c r="BA672" s="72"/>
      <c r="BB672" s="72"/>
      <c r="BC672" s="72"/>
      <c r="BD672" s="72"/>
      <c r="BF672" s="639" t="s">
        <v>7224</v>
      </c>
      <c r="BG672" s="640"/>
      <c r="BH672" s="640"/>
      <c r="BI672" s="640"/>
      <c r="BJ672" s="640"/>
      <c r="BK672" s="641"/>
      <c r="CF672" s="72"/>
    </row>
    <row r="673" spans="1:84" ht="48" customHeight="1">
      <c r="A673" s="131"/>
      <c r="B673" s="44"/>
      <c r="C673" s="558" t="s">
        <v>1979</v>
      </c>
      <c r="D673" s="558"/>
      <c r="E673" s="558"/>
      <c r="F673" s="558"/>
      <c r="G673" s="558"/>
      <c r="H673" s="558"/>
      <c r="I673" s="558"/>
      <c r="J673" s="558"/>
      <c r="K673" s="558"/>
      <c r="L673" s="558"/>
      <c r="M673" s="558" t="s">
        <v>2242</v>
      </c>
      <c r="N673" s="558"/>
      <c r="O673" s="558"/>
      <c r="P673" s="558"/>
      <c r="Q673" s="558"/>
      <c r="R673" s="558"/>
      <c r="S673" s="670" t="s">
        <v>2243</v>
      </c>
      <c r="T673" s="670"/>
      <c r="U673" s="670"/>
      <c r="V673" s="670"/>
      <c r="W673" s="670"/>
      <c r="X673" s="670"/>
      <c r="Y673" s="670" t="s">
        <v>2244</v>
      </c>
      <c r="Z673" s="670"/>
      <c r="AA673" s="670"/>
      <c r="AB673" s="670"/>
      <c r="AC673" s="670"/>
      <c r="AD673" s="670"/>
      <c r="AH673" s="665" t="s">
        <v>7231</v>
      </c>
      <c r="AI673" s="665"/>
      <c r="AK673" s="651" t="s">
        <v>7242</v>
      </c>
      <c r="AL673" s="653"/>
      <c r="AN673" s="886" t="s">
        <v>7279</v>
      </c>
      <c r="AO673" s="974"/>
      <c r="AP673" s="886" t="s">
        <v>7223</v>
      </c>
      <c r="AQ673" s="974"/>
      <c r="AR673" s="886" t="s">
        <v>7279</v>
      </c>
      <c r="AS673" s="974"/>
      <c r="AT673" s="886" t="s">
        <v>7223</v>
      </c>
      <c r="AU673" s="974"/>
      <c r="AW673" s="665" t="s">
        <v>7254</v>
      </c>
      <c r="AX673" s="665"/>
      <c r="AZ673" s="666" t="s">
        <v>7285</v>
      </c>
      <c r="BA673" s="666"/>
      <c r="BC673" s="917" t="s">
        <v>7233</v>
      </c>
      <c r="BD673" s="917"/>
      <c r="BF673" s="639" t="s">
        <v>7259</v>
      </c>
      <c r="BG673" s="641"/>
      <c r="BH673" s="639" t="s">
        <v>7260</v>
      </c>
      <c r="BI673" s="641"/>
      <c r="BJ673" s="639" t="s">
        <v>7226</v>
      </c>
      <c r="BK673" s="641"/>
      <c r="CF673" s="72"/>
    </row>
    <row r="674" spans="1:84" ht="15" customHeight="1">
      <c r="A674" s="131"/>
      <c r="B674" s="44"/>
      <c r="C674" s="280" t="s">
        <v>66</v>
      </c>
      <c r="D674" s="792" t="s">
        <v>1923</v>
      </c>
      <c r="E674" s="793"/>
      <c r="F674" s="793"/>
      <c r="G674" s="793"/>
      <c r="H674" s="793"/>
      <c r="I674" s="793"/>
      <c r="J674" s="793"/>
      <c r="K674" s="793"/>
      <c r="L674" s="794"/>
      <c r="M674" s="573"/>
      <c r="N674" s="573"/>
      <c r="O674" s="573"/>
      <c r="P674" s="573"/>
      <c r="Q674" s="573"/>
      <c r="R674" s="573"/>
      <c r="S674" s="685"/>
      <c r="T674" s="685"/>
      <c r="U674" s="685"/>
      <c r="V674" s="685"/>
      <c r="W674" s="685"/>
      <c r="X674" s="685"/>
      <c r="Y674" s="685"/>
      <c r="Z674" s="685"/>
      <c r="AA674" s="685"/>
      <c r="AB674" s="685"/>
      <c r="AC674" s="685"/>
      <c r="AD674" s="685"/>
      <c r="AH674" s="655">
        <f>IF($AH$664=$AJ$664,0,IF(OR(M674="",M674=1),0,1))</f>
        <v>0</v>
      </c>
      <c r="AI674" s="655"/>
      <c r="AK674" s="645">
        <f>IF($AH$664=$AJ$664,0,IF(OR(AND(SUM(BG605,AH674)=0,SUM(S674)&gt;0),AND(SUM(BG605,AH674)&gt;0,COUNTA(S674)=0),AND(SUM(BG605,AH674)=0,COUNTIF(S674,"NS")=COUNTA($S$673))),0,1))</f>
        <v>0</v>
      </c>
      <c r="AL674" s="647"/>
      <c r="AN674" s="886">
        <f t="shared" ref="AN674:AN709" si="568">IF(OR(S674="",S674="NA",S674="NS"),0,LEN(S674)-LEN(INT(S674))-1)</f>
        <v>0</v>
      </c>
      <c r="AO674" s="974"/>
      <c r="AP674" s="886">
        <f>IF($AH$664=$AJ$664,0,IF(AN674&lt;1,0,1))</f>
        <v>0</v>
      </c>
      <c r="AQ674" s="974"/>
      <c r="AR674" s="886">
        <f t="shared" ref="AR674:AR709" si="569">IF(OR(Y674="",Y674="NA",Y674="NS"),0,LEN(Y674)-LEN(INT(Y674))-1)</f>
        <v>0</v>
      </c>
      <c r="AS674" s="974"/>
      <c r="AT674" s="886">
        <f>IF($AH$664=$AJ$664,0,IF(AR674&lt;1,0,1))</f>
        <v>0</v>
      </c>
      <c r="AU674" s="974"/>
      <c r="AW674" s="638">
        <f>IF($AH$664=$AJ$664,0,IF(OR(SUM(Y674)&gt;=SUM(S674),AND(SUM(S674)&gt;0,OR(Y674="NS",Y674="NA"))),0,1))</f>
        <v>0</v>
      </c>
      <c r="AX674" s="638"/>
      <c r="AZ674" s="661">
        <f>IF($AH$664=AJ664,0,IF(COUNTIF(S674:AD709,"NS")=0,0,1))</f>
        <v>0</v>
      </c>
      <c r="BA674" s="661"/>
      <c r="BC674" s="639">
        <f t="shared" ref="BC674:BC709" si="570">IF($AH$664=$AJ$664,0,IF(OR(AND(BG605=0,AH674=0,COUNTA(M674:AD674)=COUNTA($M$673:$AD$673)),AND(BG605=1,COUNTA(M674:AD674)=0),AND(BG605=0,AH674=1,COUNTA(M674:AD674)=COUNTA($M$673))),0,1))</f>
        <v>0</v>
      </c>
      <c r="BD674" s="641"/>
      <c r="BF674" s="639">
        <v>7</v>
      </c>
      <c r="BG674" s="641"/>
      <c r="BH674" s="639">
        <f>IF(AT710=0,0,1)</f>
        <v>0</v>
      </c>
      <c r="BI674" s="641"/>
      <c r="BJ674" s="639" t="str">
        <f>IF(BH674=0,"",IF(SUM($BH$674:BH674)=1,_xlfn.CONCAT(BF674,),IF($BH$676&gt;SUM($BH$674:BH674),_xlfn.CONCAT(", ",BF674),IF($BH$676=SUM($BH$674:BH674),_xlfn.CONCAT(" y ",BF674,".")))))</f>
        <v/>
      </c>
      <c r="BK674" s="641"/>
      <c r="CF674" s="72"/>
    </row>
    <row r="675" spans="1:84">
      <c r="A675" s="131"/>
      <c r="B675" s="44"/>
      <c r="C675" s="297" t="s">
        <v>67</v>
      </c>
      <c r="D675" s="924" t="s">
        <v>1924</v>
      </c>
      <c r="E675" s="793"/>
      <c r="F675" s="793"/>
      <c r="G675" s="793"/>
      <c r="H675" s="793"/>
      <c r="I675" s="793"/>
      <c r="J675" s="793"/>
      <c r="K675" s="793"/>
      <c r="L675" s="794"/>
      <c r="M675" s="573"/>
      <c r="N675" s="573"/>
      <c r="O675" s="573"/>
      <c r="P675" s="573"/>
      <c r="Q675" s="573"/>
      <c r="R675" s="573"/>
      <c r="S675" s="685"/>
      <c r="T675" s="685"/>
      <c r="U675" s="685"/>
      <c r="V675" s="685"/>
      <c r="W675" s="685"/>
      <c r="X675" s="685"/>
      <c r="Y675" s="685"/>
      <c r="Z675" s="685"/>
      <c r="AA675" s="685"/>
      <c r="AB675" s="685"/>
      <c r="AC675" s="685"/>
      <c r="AD675" s="685"/>
      <c r="AH675" s="655">
        <f>IF($AH$664=$AJ$664,0,IF(OR(M675="",M675=1),0,1))</f>
        <v>0</v>
      </c>
      <c r="AI675" s="655"/>
      <c r="AK675" s="645">
        <f t="shared" ref="AK675:AK709" si="571">IF($AH$664=$AJ$664,0,IF(OR(AND(SUM(BG606,AH675)=0,SUM(S675)&gt;0),AND(SUM(BG606,AH675)&gt;0,COUNTA(S675)=0),AND(SUM(BG606,AH675)=0,COUNTIF(S675,"NS")=COUNTA($S$673))),0,1))</f>
        <v>0</v>
      </c>
      <c r="AL675" s="647"/>
      <c r="AN675" s="886">
        <f t="shared" si="568"/>
        <v>0</v>
      </c>
      <c r="AO675" s="974"/>
      <c r="AP675" s="886">
        <f t="shared" ref="AP675:AP709" si="572">IF($AH$664=$AJ$664,0,IF(AN675&lt;1,0,1))</f>
        <v>0</v>
      </c>
      <c r="AQ675" s="974"/>
      <c r="AR675" s="886">
        <f t="shared" si="569"/>
        <v>0</v>
      </c>
      <c r="AS675" s="974"/>
      <c r="AT675" s="886">
        <f t="shared" ref="AT675:AT709" si="573">IF($AH$664=$AJ$664,0,IF(AR675&lt;1,0,1))</f>
        <v>0</v>
      </c>
      <c r="AU675" s="974"/>
      <c r="AW675" s="638">
        <f t="shared" ref="AW675:AW709" si="574">IF($AH$664=$AJ$664,0,IF(OR(SUM(Y675)&gt;=SUM(S675),AND(SUM(S675)&gt;0,OR(Y675="NS",Y675="NA"))),0,1))</f>
        <v>0</v>
      </c>
      <c r="AX675" s="638"/>
      <c r="BC675" s="639">
        <f t="shared" si="570"/>
        <v>0</v>
      </c>
      <c r="BD675" s="641"/>
      <c r="BF675" s="639">
        <v>8</v>
      </c>
      <c r="BG675" s="641"/>
      <c r="BH675" s="639">
        <f>IF(AW710=0,0,1)</f>
        <v>0</v>
      </c>
      <c r="BI675" s="641"/>
      <c r="BJ675" s="639" t="str">
        <f>IF(BH675=0,"",IF(SUM($BH$674:BH675)=1,_xlfn.CONCAT(BF675,),IF($BH$676&gt;SUM($BH$674:BH675),_xlfn.CONCAT(", ",BF675),IF($BH$676=SUM($BH$674:BH675),_xlfn.CONCAT(" y ",BF675,".")))))</f>
        <v/>
      </c>
      <c r="BK675" s="641"/>
    </row>
    <row r="676" spans="1:84" ht="24" customHeight="1">
      <c r="A676" s="131"/>
      <c r="B676" s="44"/>
      <c r="C676" s="297" t="s">
        <v>68</v>
      </c>
      <c r="D676" s="924" t="s">
        <v>1980</v>
      </c>
      <c r="E676" s="793"/>
      <c r="F676" s="793"/>
      <c r="G676" s="793"/>
      <c r="H676" s="793"/>
      <c r="I676" s="793"/>
      <c r="J676" s="793"/>
      <c r="K676" s="793"/>
      <c r="L676" s="794"/>
      <c r="M676" s="573"/>
      <c r="N676" s="573"/>
      <c r="O676" s="573"/>
      <c r="P676" s="573"/>
      <c r="Q676" s="573"/>
      <c r="R676" s="573"/>
      <c r="S676" s="685"/>
      <c r="T676" s="685"/>
      <c r="U676" s="685"/>
      <c r="V676" s="685"/>
      <c r="W676" s="685"/>
      <c r="X676" s="685"/>
      <c r="Y676" s="685"/>
      <c r="Z676" s="685"/>
      <c r="AA676" s="685"/>
      <c r="AB676" s="685"/>
      <c r="AC676" s="685"/>
      <c r="AD676" s="685"/>
      <c r="AH676" s="655">
        <f t="shared" ref="AH676:AH709" si="575">IF($AH$664=$AJ$664,0,IF(OR(M676="",M676=1),0,1))</f>
        <v>0</v>
      </c>
      <c r="AI676" s="655"/>
      <c r="AK676" s="645">
        <f t="shared" si="571"/>
        <v>0</v>
      </c>
      <c r="AL676" s="647"/>
      <c r="AN676" s="886">
        <f t="shared" si="568"/>
        <v>0</v>
      </c>
      <c r="AO676" s="974"/>
      <c r="AP676" s="886">
        <f t="shared" si="572"/>
        <v>0</v>
      </c>
      <c r="AQ676" s="974"/>
      <c r="AR676" s="886">
        <f t="shared" si="569"/>
        <v>0</v>
      </c>
      <c r="AS676" s="974"/>
      <c r="AT676" s="886">
        <f t="shared" si="573"/>
        <v>0</v>
      </c>
      <c r="AU676" s="974"/>
      <c r="AW676" s="638">
        <f t="shared" si="574"/>
        <v>0</v>
      </c>
      <c r="AX676" s="638"/>
      <c r="BC676" s="639">
        <f t="shared" si="570"/>
        <v>0</v>
      </c>
      <c r="BD676" s="641"/>
      <c r="BH676" s="913">
        <f>SUM(BH674:BI675)</f>
        <v>0</v>
      </c>
      <c r="BI676" s="914"/>
      <c r="BJ676" s="915" t="str">
        <f>IF(BH676=0,"", _xlfn.CONCAT(BJ674:BK675))</f>
        <v/>
      </c>
      <c r="BK676" s="916"/>
    </row>
    <row r="677" spans="1:84" ht="24" customHeight="1">
      <c r="A677" s="131"/>
      <c r="B677" s="44"/>
      <c r="C677" s="297" t="s">
        <v>69</v>
      </c>
      <c r="D677" s="924" t="s">
        <v>1925</v>
      </c>
      <c r="E677" s="793"/>
      <c r="F677" s="793"/>
      <c r="G677" s="793"/>
      <c r="H677" s="793"/>
      <c r="I677" s="793"/>
      <c r="J677" s="793"/>
      <c r="K677" s="793"/>
      <c r="L677" s="794"/>
      <c r="M677" s="573"/>
      <c r="N677" s="573"/>
      <c r="O677" s="573"/>
      <c r="P677" s="573"/>
      <c r="Q677" s="573"/>
      <c r="R677" s="573"/>
      <c r="S677" s="685"/>
      <c r="T677" s="685"/>
      <c r="U677" s="685"/>
      <c r="V677" s="685"/>
      <c r="W677" s="685"/>
      <c r="X677" s="685"/>
      <c r="Y677" s="685"/>
      <c r="Z677" s="685"/>
      <c r="AA677" s="685"/>
      <c r="AB677" s="685"/>
      <c r="AC677" s="685"/>
      <c r="AD677" s="685"/>
      <c r="AH677" s="655">
        <f t="shared" si="575"/>
        <v>0</v>
      </c>
      <c r="AI677" s="655"/>
      <c r="AK677" s="645">
        <f t="shared" si="571"/>
        <v>0</v>
      </c>
      <c r="AL677" s="647"/>
      <c r="AN677" s="886">
        <f t="shared" si="568"/>
        <v>0</v>
      </c>
      <c r="AO677" s="974"/>
      <c r="AP677" s="886">
        <f t="shared" si="572"/>
        <v>0</v>
      </c>
      <c r="AQ677" s="974"/>
      <c r="AR677" s="886">
        <f t="shared" si="569"/>
        <v>0</v>
      </c>
      <c r="AS677" s="974"/>
      <c r="AT677" s="886">
        <f t="shared" si="573"/>
        <v>0</v>
      </c>
      <c r="AU677" s="974"/>
      <c r="AW677" s="638">
        <f t="shared" si="574"/>
        <v>0</v>
      </c>
      <c r="AX677" s="638"/>
      <c r="BC677" s="639">
        <f t="shared" si="570"/>
        <v>0</v>
      </c>
      <c r="BD677" s="641"/>
    </row>
    <row r="678" spans="1:84" ht="24" customHeight="1">
      <c r="A678" s="131"/>
      <c r="B678" s="44"/>
      <c r="C678" s="297" t="s">
        <v>70</v>
      </c>
      <c r="D678" s="924" t="s">
        <v>1926</v>
      </c>
      <c r="E678" s="793"/>
      <c r="F678" s="793"/>
      <c r="G678" s="793"/>
      <c r="H678" s="793"/>
      <c r="I678" s="793"/>
      <c r="J678" s="793"/>
      <c r="K678" s="793"/>
      <c r="L678" s="794"/>
      <c r="M678" s="573"/>
      <c r="N678" s="573"/>
      <c r="O678" s="573"/>
      <c r="P678" s="573"/>
      <c r="Q678" s="573"/>
      <c r="R678" s="573"/>
      <c r="S678" s="685"/>
      <c r="T678" s="685"/>
      <c r="U678" s="685"/>
      <c r="V678" s="685"/>
      <c r="W678" s="685"/>
      <c r="X678" s="685"/>
      <c r="Y678" s="685"/>
      <c r="Z678" s="685"/>
      <c r="AA678" s="685"/>
      <c r="AB678" s="685"/>
      <c r="AC678" s="685"/>
      <c r="AD678" s="685"/>
      <c r="AH678" s="655">
        <f t="shared" si="575"/>
        <v>0</v>
      </c>
      <c r="AI678" s="655"/>
      <c r="AK678" s="645">
        <f t="shared" si="571"/>
        <v>0</v>
      </c>
      <c r="AL678" s="647"/>
      <c r="AN678" s="886">
        <f t="shared" si="568"/>
        <v>0</v>
      </c>
      <c r="AO678" s="974"/>
      <c r="AP678" s="886">
        <f t="shared" si="572"/>
        <v>0</v>
      </c>
      <c r="AQ678" s="974"/>
      <c r="AR678" s="886">
        <f t="shared" si="569"/>
        <v>0</v>
      </c>
      <c r="AS678" s="974"/>
      <c r="AT678" s="886">
        <f t="shared" si="573"/>
        <v>0</v>
      </c>
      <c r="AU678" s="974"/>
      <c r="AW678" s="638">
        <f t="shared" si="574"/>
        <v>0</v>
      </c>
      <c r="AX678" s="638"/>
      <c r="BC678" s="639">
        <f t="shared" si="570"/>
        <v>0</v>
      </c>
      <c r="BD678" s="641"/>
    </row>
    <row r="679" spans="1:84" ht="36" customHeight="1">
      <c r="A679" s="131"/>
      <c r="B679" s="44"/>
      <c r="C679" s="297" t="s">
        <v>71</v>
      </c>
      <c r="D679" s="924" t="s">
        <v>1927</v>
      </c>
      <c r="E679" s="793"/>
      <c r="F679" s="793"/>
      <c r="G679" s="793"/>
      <c r="H679" s="793"/>
      <c r="I679" s="793"/>
      <c r="J679" s="793"/>
      <c r="K679" s="793"/>
      <c r="L679" s="794"/>
      <c r="M679" s="573"/>
      <c r="N679" s="573"/>
      <c r="O679" s="573"/>
      <c r="P679" s="573"/>
      <c r="Q679" s="573"/>
      <c r="R679" s="573"/>
      <c r="S679" s="685"/>
      <c r="T679" s="685"/>
      <c r="U679" s="685"/>
      <c r="V679" s="685"/>
      <c r="W679" s="685"/>
      <c r="X679" s="685"/>
      <c r="Y679" s="685"/>
      <c r="Z679" s="685"/>
      <c r="AA679" s="685"/>
      <c r="AB679" s="685"/>
      <c r="AC679" s="685"/>
      <c r="AD679" s="685"/>
      <c r="AH679" s="655">
        <f t="shared" si="575"/>
        <v>0</v>
      </c>
      <c r="AI679" s="655"/>
      <c r="AK679" s="645">
        <f t="shared" si="571"/>
        <v>0</v>
      </c>
      <c r="AL679" s="647"/>
      <c r="AN679" s="886">
        <f t="shared" si="568"/>
        <v>0</v>
      </c>
      <c r="AO679" s="974"/>
      <c r="AP679" s="886">
        <f t="shared" si="572"/>
        <v>0</v>
      </c>
      <c r="AQ679" s="974"/>
      <c r="AR679" s="886">
        <f t="shared" si="569"/>
        <v>0</v>
      </c>
      <c r="AS679" s="974"/>
      <c r="AT679" s="886">
        <f t="shared" si="573"/>
        <v>0</v>
      </c>
      <c r="AU679" s="974"/>
      <c r="AW679" s="638">
        <f t="shared" si="574"/>
        <v>0</v>
      </c>
      <c r="AX679" s="638"/>
      <c r="BC679" s="639">
        <f t="shared" si="570"/>
        <v>0</v>
      </c>
      <c r="BD679" s="641"/>
    </row>
    <row r="680" spans="1:84" ht="24" customHeight="1">
      <c r="A680" s="131"/>
      <c r="B680" s="44"/>
      <c r="C680" s="297" t="s">
        <v>72</v>
      </c>
      <c r="D680" s="924" t="s">
        <v>1928</v>
      </c>
      <c r="E680" s="793"/>
      <c r="F680" s="793"/>
      <c r="G680" s="793"/>
      <c r="H680" s="793"/>
      <c r="I680" s="793"/>
      <c r="J680" s="793"/>
      <c r="K680" s="793"/>
      <c r="L680" s="794"/>
      <c r="M680" s="573"/>
      <c r="N680" s="573"/>
      <c r="O680" s="573"/>
      <c r="P680" s="573"/>
      <c r="Q680" s="573"/>
      <c r="R680" s="573"/>
      <c r="S680" s="685"/>
      <c r="T680" s="685"/>
      <c r="U680" s="685"/>
      <c r="V680" s="685"/>
      <c r="W680" s="685"/>
      <c r="X680" s="685"/>
      <c r="Y680" s="685"/>
      <c r="Z680" s="685"/>
      <c r="AA680" s="685"/>
      <c r="AB680" s="685"/>
      <c r="AC680" s="685"/>
      <c r="AD680" s="685"/>
      <c r="AH680" s="655">
        <f t="shared" si="575"/>
        <v>0</v>
      </c>
      <c r="AI680" s="655"/>
      <c r="AK680" s="645">
        <f t="shared" si="571"/>
        <v>0</v>
      </c>
      <c r="AL680" s="647"/>
      <c r="AN680" s="886">
        <f t="shared" si="568"/>
        <v>0</v>
      </c>
      <c r="AO680" s="974"/>
      <c r="AP680" s="886">
        <f t="shared" si="572"/>
        <v>0</v>
      </c>
      <c r="AQ680" s="974"/>
      <c r="AR680" s="886">
        <f t="shared" si="569"/>
        <v>0</v>
      </c>
      <c r="AS680" s="974"/>
      <c r="AT680" s="886">
        <f t="shared" si="573"/>
        <v>0</v>
      </c>
      <c r="AU680" s="974"/>
      <c r="AW680" s="638">
        <f t="shared" si="574"/>
        <v>0</v>
      </c>
      <c r="AX680" s="638"/>
      <c r="BC680" s="639">
        <f t="shared" si="570"/>
        <v>0</v>
      </c>
      <c r="BD680" s="641"/>
    </row>
    <row r="681" spans="1:84" ht="24" customHeight="1">
      <c r="A681" s="131"/>
      <c r="B681" s="44"/>
      <c r="C681" s="297" t="s">
        <v>73</v>
      </c>
      <c r="D681" s="924" t="s">
        <v>1981</v>
      </c>
      <c r="E681" s="793"/>
      <c r="F681" s="793"/>
      <c r="G681" s="793"/>
      <c r="H681" s="793"/>
      <c r="I681" s="793"/>
      <c r="J681" s="793"/>
      <c r="K681" s="793"/>
      <c r="L681" s="794"/>
      <c r="M681" s="573"/>
      <c r="N681" s="573"/>
      <c r="O681" s="573"/>
      <c r="P681" s="573"/>
      <c r="Q681" s="573"/>
      <c r="R681" s="573"/>
      <c r="S681" s="685"/>
      <c r="T681" s="685"/>
      <c r="U681" s="685"/>
      <c r="V681" s="685"/>
      <c r="W681" s="685"/>
      <c r="X681" s="685"/>
      <c r="Y681" s="685"/>
      <c r="Z681" s="685"/>
      <c r="AA681" s="685"/>
      <c r="AB681" s="685"/>
      <c r="AC681" s="685"/>
      <c r="AD681" s="685"/>
      <c r="AH681" s="655">
        <f t="shared" si="575"/>
        <v>0</v>
      </c>
      <c r="AI681" s="655"/>
      <c r="AK681" s="645">
        <f t="shared" si="571"/>
        <v>0</v>
      </c>
      <c r="AL681" s="647"/>
      <c r="AN681" s="886">
        <f t="shared" si="568"/>
        <v>0</v>
      </c>
      <c r="AO681" s="974"/>
      <c r="AP681" s="886">
        <f t="shared" si="572"/>
        <v>0</v>
      </c>
      <c r="AQ681" s="974"/>
      <c r="AR681" s="886">
        <f t="shared" si="569"/>
        <v>0</v>
      </c>
      <c r="AS681" s="974"/>
      <c r="AT681" s="886">
        <f t="shared" si="573"/>
        <v>0</v>
      </c>
      <c r="AU681" s="974"/>
      <c r="AW681" s="638">
        <f t="shared" si="574"/>
        <v>0</v>
      </c>
      <c r="AX681" s="638"/>
      <c r="BC681" s="639">
        <f t="shared" si="570"/>
        <v>0</v>
      </c>
      <c r="BD681" s="641"/>
    </row>
    <row r="682" spans="1:84" ht="24" customHeight="1">
      <c r="A682" s="131"/>
      <c r="B682" s="44"/>
      <c r="C682" s="297" t="s">
        <v>74</v>
      </c>
      <c r="D682" s="924" t="s">
        <v>2015</v>
      </c>
      <c r="E682" s="793"/>
      <c r="F682" s="793"/>
      <c r="G682" s="793"/>
      <c r="H682" s="793"/>
      <c r="I682" s="793"/>
      <c r="J682" s="793"/>
      <c r="K682" s="793"/>
      <c r="L682" s="794"/>
      <c r="M682" s="573"/>
      <c r="N682" s="573"/>
      <c r="O682" s="573"/>
      <c r="P682" s="573"/>
      <c r="Q682" s="573"/>
      <c r="R682" s="573"/>
      <c r="S682" s="685"/>
      <c r="T682" s="685"/>
      <c r="U682" s="685"/>
      <c r="V682" s="685"/>
      <c r="W682" s="685"/>
      <c r="X682" s="685"/>
      <c r="Y682" s="685"/>
      <c r="Z682" s="685"/>
      <c r="AA682" s="685"/>
      <c r="AB682" s="685"/>
      <c r="AC682" s="685"/>
      <c r="AD682" s="685"/>
      <c r="AH682" s="655">
        <f t="shared" si="575"/>
        <v>0</v>
      </c>
      <c r="AI682" s="655"/>
      <c r="AK682" s="645">
        <f t="shared" si="571"/>
        <v>0</v>
      </c>
      <c r="AL682" s="647"/>
      <c r="AN682" s="886">
        <f t="shared" si="568"/>
        <v>0</v>
      </c>
      <c r="AO682" s="974"/>
      <c r="AP682" s="886">
        <f t="shared" si="572"/>
        <v>0</v>
      </c>
      <c r="AQ682" s="974"/>
      <c r="AR682" s="886">
        <f t="shared" si="569"/>
        <v>0</v>
      </c>
      <c r="AS682" s="974"/>
      <c r="AT682" s="886">
        <f t="shared" si="573"/>
        <v>0</v>
      </c>
      <c r="AU682" s="974"/>
      <c r="AW682" s="638">
        <f t="shared" si="574"/>
        <v>0</v>
      </c>
      <c r="AX682" s="638"/>
      <c r="BC682" s="639">
        <f t="shared" si="570"/>
        <v>0</v>
      </c>
      <c r="BD682" s="641"/>
    </row>
    <row r="683" spans="1:84" ht="15" customHeight="1">
      <c r="A683" s="131"/>
      <c r="B683" s="44"/>
      <c r="C683" s="297" t="s">
        <v>75</v>
      </c>
      <c r="D683" s="924" t="s">
        <v>1929</v>
      </c>
      <c r="E683" s="793"/>
      <c r="F683" s="793"/>
      <c r="G683" s="793"/>
      <c r="H683" s="793"/>
      <c r="I683" s="793"/>
      <c r="J683" s="793"/>
      <c r="K683" s="793"/>
      <c r="L683" s="794"/>
      <c r="M683" s="573"/>
      <c r="N683" s="573"/>
      <c r="O683" s="573"/>
      <c r="P683" s="573"/>
      <c r="Q683" s="573"/>
      <c r="R683" s="573"/>
      <c r="S683" s="685"/>
      <c r="T683" s="685"/>
      <c r="U683" s="685"/>
      <c r="V683" s="685"/>
      <c r="W683" s="685"/>
      <c r="X683" s="685"/>
      <c r="Y683" s="685"/>
      <c r="Z683" s="685"/>
      <c r="AA683" s="685"/>
      <c r="AB683" s="685"/>
      <c r="AC683" s="685"/>
      <c r="AD683" s="685"/>
      <c r="AH683" s="655">
        <f t="shared" si="575"/>
        <v>0</v>
      </c>
      <c r="AI683" s="655"/>
      <c r="AK683" s="645">
        <f t="shared" si="571"/>
        <v>0</v>
      </c>
      <c r="AL683" s="647"/>
      <c r="AN683" s="886">
        <f t="shared" si="568"/>
        <v>0</v>
      </c>
      <c r="AO683" s="974"/>
      <c r="AP683" s="886">
        <f t="shared" si="572"/>
        <v>0</v>
      </c>
      <c r="AQ683" s="974"/>
      <c r="AR683" s="886">
        <f t="shared" si="569"/>
        <v>0</v>
      </c>
      <c r="AS683" s="974"/>
      <c r="AT683" s="886">
        <f t="shared" si="573"/>
        <v>0</v>
      </c>
      <c r="AU683" s="974"/>
      <c r="AW683" s="638">
        <f t="shared" si="574"/>
        <v>0</v>
      </c>
      <c r="AX683" s="638"/>
      <c r="BC683" s="639">
        <f t="shared" si="570"/>
        <v>0</v>
      </c>
      <c r="BD683" s="641"/>
    </row>
    <row r="684" spans="1:84" ht="15" customHeight="1">
      <c r="A684" s="131"/>
      <c r="B684" s="44"/>
      <c r="C684" s="297" t="s">
        <v>76</v>
      </c>
      <c r="D684" s="924" t="s">
        <v>1930</v>
      </c>
      <c r="E684" s="793"/>
      <c r="F684" s="793"/>
      <c r="G684" s="793"/>
      <c r="H684" s="793"/>
      <c r="I684" s="793"/>
      <c r="J684" s="793"/>
      <c r="K684" s="793"/>
      <c r="L684" s="794"/>
      <c r="M684" s="573"/>
      <c r="N684" s="573"/>
      <c r="O684" s="573"/>
      <c r="P684" s="573"/>
      <c r="Q684" s="573"/>
      <c r="R684" s="573"/>
      <c r="S684" s="685"/>
      <c r="T684" s="685"/>
      <c r="U684" s="685"/>
      <c r="V684" s="685"/>
      <c r="W684" s="685"/>
      <c r="X684" s="685"/>
      <c r="Y684" s="685"/>
      <c r="Z684" s="685"/>
      <c r="AA684" s="685"/>
      <c r="AB684" s="685"/>
      <c r="AC684" s="685"/>
      <c r="AD684" s="685"/>
      <c r="AH684" s="655">
        <f t="shared" si="575"/>
        <v>0</v>
      </c>
      <c r="AI684" s="655"/>
      <c r="AK684" s="645">
        <f t="shared" si="571"/>
        <v>0</v>
      </c>
      <c r="AL684" s="647"/>
      <c r="AN684" s="886">
        <f t="shared" si="568"/>
        <v>0</v>
      </c>
      <c r="AO684" s="974"/>
      <c r="AP684" s="886">
        <f t="shared" si="572"/>
        <v>0</v>
      </c>
      <c r="AQ684" s="974"/>
      <c r="AR684" s="886">
        <f t="shared" si="569"/>
        <v>0</v>
      </c>
      <c r="AS684" s="974"/>
      <c r="AT684" s="886">
        <f t="shared" si="573"/>
        <v>0</v>
      </c>
      <c r="AU684" s="974"/>
      <c r="AW684" s="638">
        <f t="shared" si="574"/>
        <v>0</v>
      </c>
      <c r="AX684" s="638"/>
      <c r="BC684" s="639">
        <f t="shared" si="570"/>
        <v>0</v>
      </c>
      <c r="BD684" s="641"/>
    </row>
    <row r="685" spans="1:84" ht="15" customHeight="1">
      <c r="A685" s="131"/>
      <c r="B685" s="44"/>
      <c r="C685" s="297" t="s">
        <v>77</v>
      </c>
      <c r="D685" s="924" t="s">
        <v>2016</v>
      </c>
      <c r="E685" s="793"/>
      <c r="F685" s="793"/>
      <c r="G685" s="793"/>
      <c r="H685" s="793"/>
      <c r="I685" s="793"/>
      <c r="J685" s="793"/>
      <c r="K685" s="793"/>
      <c r="L685" s="794"/>
      <c r="M685" s="573"/>
      <c r="N685" s="573"/>
      <c r="O685" s="573"/>
      <c r="P685" s="573"/>
      <c r="Q685" s="573"/>
      <c r="R685" s="573"/>
      <c r="S685" s="685"/>
      <c r="T685" s="685"/>
      <c r="U685" s="685"/>
      <c r="V685" s="685"/>
      <c r="W685" s="685"/>
      <c r="X685" s="685"/>
      <c r="Y685" s="685"/>
      <c r="Z685" s="685"/>
      <c r="AA685" s="685"/>
      <c r="AB685" s="685"/>
      <c r="AC685" s="685"/>
      <c r="AD685" s="685"/>
      <c r="AH685" s="655">
        <f t="shared" si="575"/>
        <v>0</v>
      </c>
      <c r="AI685" s="655"/>
      <c r="AK685" s="645">
        <f t="shared" si="571"/>
        <v>0</v>
      </c>
      <c r="AL685" s="647"/>
      <c r="AN685" s="886">
        <f t="shared" si="568"/>
        <v>0</v>
      </c>
      <c r="AO685" s="974"/>
      <c r="AP685" s="886">
        <f t="shared" si="572"/>
        <v>0</v>
      </c>
      <c r="AQ685" s="974"/>
      <c r="AR685" s="886">
        <f t="shared" si="569"/>
        <v>0</v>
      </c>
      <c r="AS685" s="974"/>
      <c r="AT685" s="886">
        <f t="shared" si="573"/>
        <v>0</v>
      </c>
      <c r="AU685" s="974"/>
      <c r="AW685" s="638">
        <f t="shared" si="574"/>
        <v>0</v>
      </c>
      <c r="AX685" s="638"/>
      <c r="BC685" s="639">
        <f t="shared" si="570"/>
        <v>0</v>
      </c>
      <c r="BD685" s="641"/>
    </row>
    <row r="686" spans="1:84" ht="15" customHeight="1">
      <c r="A686" s="131"/>
      <c r="B686" s="44"/>
      <c r="C686" s="297" t="s">
        <v>78</v>
      </c>
      <c r="D686" s="924" t="s">
        <v>1969</v>
      </c>
      <c r="E686" s="793"/>
      <c r="F686" s="793"/>
      <c r="G686" s="793"/>
      <c r="H686" s="793"/>
      <c r="I686" s="793"/>
      <c r="J686" s="793"/>
      <c r="K686" s="793"/>
      <c r="L686" s="794"/>
      <c r="M686" s="573"/>
      <c r="N686" s="573"/>
      <c r="O686" s="573"/>
      <c r="P686" s="573"/>
      <c r="Q686" s="573"/>
      <c r="R686" s="573"/>
      <c r="S686" s="685"/>
      <c r="T686" s="685"/>
      <c r="U686" s="685"/>
      <c r="V686" s="685"/>
      <c r="W686" s="685"/>
      <c r="X686" s="685"/>
      <c r="Y686" s="685"/>
      <c r="Z686" s="685"/>
      <c r="AA686" s="685"/>
      <c r="AB686" s="685"/>
      <c r="AC686" s="685"/>
      <c r="AD686" s="685"/>
      <c r="AH686" s="655">
        <f t="shared" si="575"/>
        <v>0</v>
      </c>
      <c r="AI686" s="655"/>
      <c r="AK686" s="645">
        <f t="shared" si="571"/>
        <v>0</v>
      </c>
      <c r="AL686" s="647"/>
      <c r="AN686" s="886">
        <f t="shared" si="568"/>
        <v>0</v>
      </c>
      <c r="AO686" s="974"/>
      <c r="AP686" s="886">
        <f t="shared" si="572"/>
        <v>0</v>
      </c>
      <c r="AQ686" s="974"/>
      <c r="AR686" s="886">
        <f t="shared" si="569"/>
        <v>0</v>
      </c>
      <c r="AS686" s="974"/>
      <c r="AT686" s="886">
        <f t="shared" si="573"/>
        <v>0</v>
      </c>
      <c r="AU686" s="974"/>
      <c r="AW686" s="638">
        <f t="shared" si="574"/>
        <v>0</v>
      </c>
      <c r="AX686" s="638"/>
      <c r="BC686" s="639">
        <f t="shared" si="570"/>
        <v>0</v>
      </c>
      <c r="BD686" s="641"/>
    </row>
    <row r="687" spans="1:84" ht="15" customHeight="1">
      <c r="A687" s="131"/>
      <c r="B687" s="44"/>
      <c r="C687" s="297" t="s">
        <v>79</v>
      </c>
      <c r="D687" s="924" t="s">
        <v>1970</v>
      </c>
      <c r="E687" s="793"/>
      <c r="F687" s="793"/>
      <c r="G687" s="793"/>
      <c r="H687" s="793"/>
      <c r="I687" s="793"/>
      <c r="J687" s="793"/>
      <c r="K687" s="793"/>
      <c r="L687" s="794"/>
      <c r="M687" s="573"/>
      <c r="N687" s="573"/>
      <c r="O687" s="573"/>
      <c r="P687" s="573"/>
      <c r="Q687" s="573"/>
      <c r="R687" s="573"/>
      <c r="S687" s="685"/>
      <c r="T687" s="685"/>
      <c r="U687" s="685"/>
      <c r="V687" s="685"/>
      <c r="W687" s="685"/>
      <c r="X687" s="685"/>
      <c r="Y687" s="685"/>
      <c r="Z687" s="685"/>
      <c r="AA687" s="685"/>
      <c r="AB687" s="685"/>
      <c r="AC687" s="685"/>
      <c r="AD687" s="685"/>
      <c r="AH687" s="655">
        <f t="shared" si="575"/>
        <v>0</v>
      </c>
      <c r="AI687" s="655"/>
      <c r="AK687" s="645">
        <f t="shared" si="571"/>
        <v>0</v>
      </c>
      <c r="AL687" s="647"/>
      <c r="AN687" s="886">
        <f t="shared" si="568"/>
        <v>0</v>
      </c>
      <c r="AO687" s="974"/>
      <c r="AP687" s="886">
        <f t="shared" si="572"/>
        <v>0</v>
      </c>
      <c r="AQ687" s="974"/>
      <c r="AR687" s="886">
        <f t="shared" si="569"/>
        <v>0</v>
      </c>
      <c r="AS687" s="974"/>
      <c r="AT687" s="886">
        <f t="shared" si="573"/>
        <v>0</v>
      </c>
      <c r="AU687" s="974"/>
      <c r="AW687" s="638">
        <f t="shared" si="574"/>
        <v>0</v>
      </c>
      <c r="AX687" s="638"/>
      <c r="BC687" s="639">
        <f t="shared" si="570"/>
        <v>0</v>
      </c>
      <c r="BD687" s="641"/>
    </row>
    <row r="688" spans="1:84" ht="15" customHeight="1">
      <c r="A688" s="131"/>
      <c r="B688" s="44"/>
      <c r="C688" s="297" t="s">
        <v>80</v>
      </c>
      <c r="D688" s="924" t="s">
        <v>1931</v>
      </c>
      <c r="E688" s="793"/>
      <c r="F688" s="793"/>
      <c r="G688" s="793"/>
      <c r="H688" s="793"/>
      <c r="I688" s="793"/>
      <c r="J688" s="793"/>
      <c r="K688" s="793"/>
      <c r="L688" s="794"/>
      <c r="M688" s="573"/>
      <c r="N688" s="573"/>
      <c r="O688" s="573"/>
      <c r="P688" s="573"/>
      <c r="Q688" s="573"/>
      <c r="R688" s="573"/>
      <c r="S688" s="685"/>
      <c r="T688" s="685"/>
      <c r="U688" s="685"/>
      <c r="V688" s="685"/>
      <c r="W688" s="685"/>
      <c r="X688" s="685"/>
      <c r="Y688" s="685"/>
      <c r="Z688" s="685"/>
      <c r="AA688" s="685"/>
      <c r="AB688" s="685"/>
      <c r="AC688" s="685"/>
      <c r="AD688" s="685"/>
      <c r="AH688" s="655">
        <f t="shared" si="575"/>
        <v>0</v>
      </c>
      <c r="AI688" s="655"/>
      <c r="AK688" s="645">
        <f t="shared" si="571"/>
        <v>0</v>
      </c>
      <c r="AL688" s="647"/>
      <c r="AN688" s="886">
        <f t="shared" si="568"/>
        <v>0</v>
      </c>
      <c r="AO688" s="974"/>
      <c r="AP688" s="886">
        <f t="shared" si="572"/>
        <v>0</v>
      </c>
      <c r="AQ688" s="974"/>
      <c r="AR688" s="886">
        <f t="shared" si="569"/>
        <v>0</v>
      </c>
      <c r="AS688" s="974"/>
      <c r="AT688" s="886">
        <f t="shared" si="573"/>
        <v>0</v>
      </c>
      <c r="AU688" s="974"/>
      <c r="AW688" s="638">
        <f t="shared" si="574"/>
        <v>0</v>
      </c>
      <c r="AX688" s="638"/>
      <c r="BC688" s="639">
        <f t="shared" si="570"/>
        <v>0</v>
      </c>
      <c r="BD688" s="641"/>
    </row>
    <row r="689" spans="1:56" ht="15" customHeight="1">
      <c r="A689" s="131"/>
      <c r="B689" s="44"/>
      <c r="C689" s="297" t="s">
        <v>81</v>
      </c>
      <c r="D689" s="924" t="s">
        <v>1932</v>
      </c>
      <c r="E689" s="793"/>
      <c r="F689" s="793"/>
      <c r="G689" s="793"/>
      <c r="H689" s="793"/>
      <c r="I689" s="793"/>
      <c r="J689" s="793"/>
      <c r="K689" s="793"/>
      <c r="L689" s="794"/>
      <c r="M689" s="573"/>
      <c r="N689" s="573"/>
      <c r="O689" s="573"/>
      <c r="P689" s="573"/>
      <c r="Q689" s="573"/>
      <c r="R689" s="573"/>
      <c r="S689" s="685"/>
      <c r="T689" s="685"/>
      <c r="U689" s="685"/>
      <c r="V689" s="685"/>
      <c r="W689" s="685"/>
      <c r="X689" s="685"/>
      <c r="Y689" s="685"/>
      <c r="Z689" s="685"/>
      <c r="AA689" s="685"/>
      <c r="AB689" s="685"/>
      <c r="AC689" s="685"/>
      <c r="AD689" s="685"/>
      <c r="AH689" s="655">
        <f t="shared" si="575"/>
        <v>0</v>
      </c>
      <c r="AI689" s="655"/>
      <c r="AK689" s="645">
        <f t="shared" si="571"/>
        <v>0</v>
      </c>
      <c r="AL689" s="647"/>
      <c r="AN689" s="886">
        <f t="shared" si="568"/>
        <v>0</v>
      </c>
      <c r="AO689" s="974"/>
      <c r="AP689" s="886">
        <f t="shared" si="572"/>
        <v>0</v>
      </c>
      <c r="AQ689" s="974"/>
      <c r="AR689" s="886">
        <f t="shared" si="569"/>
        <v>0</v>
      </c>
      <c r="AS689" s="974"/>
      <c r="AT689" s="886">
        <f t="shared" si="573"/>
        <v>0</v>
      </c>
      <c r="AU689" s="974"/>
      <c r="AW689" s="638">
        <f t="shared" si="574"/>
        <v>0</v>
      </c>
      <c r="AX689" s="638"/>
      <c r="BC689" s="639">
        <f t="shared" si="570"/>
        <v>0</v>
      </c>
      <c r="BD689" s="641"/>
    </row>
    <row r="690" spans="1:56" ht="24" customHeight="1">
      <c r="A690" s="131"/>
      <c r="B690" s="44"/>
      <c r="C690" s="297" t="s">
        <v>82</v>
      </c>
      <c r="D690" s="924" t="s">
        <v>1982</v>
      </c>
      <c r="E690" s="793"/>
      <c r="F690" s="793"/>
      <c r="G690" s="793"/>
      <c r="H690" s="793"/>
      <c r="I690" s="793"/>
      <c r="J690" s="793"/>
      <c r="K690" s="793"/>
      <c r="L690" s="794"/>
      <c r="M690" s="573"/>
      <c r="N690" s="573"/>
      <c r="O690" s="573"/>
      <c r="P690" s="573"/>
      <c r="Q690" s="573"/>
      <c r="R690" s="573"/>
      <c r="S690" s="685"/>
      <c r="T690" s="685"/>
      <c r="U690" s="685"/>
      <c r="V690" s="685"/>
      <c r="W690" s="685"/>
      <c r="X690" s="685"/>
      <c r="Y690" s="685"/>
      <c r="Z690" s="685"/>
      <c r="AA690" s="685"/>
      <c r="AB690" s="685"/>
      <c r="AC690" s="685"/>
      <c r="AD690" s="685"/>
      <c r="AH690" s="655">
        <f t="shared" si="575"/>
        <v>0</v>
      </c>
      <c r="AI690" s="655"/>
      <c r="AK690" s="645">
        <f t="shared" si="571"/>
        <v>0</v>
      </c>
      <c r="AL690" s="647"/>
      <c r="AN690" s="886">
        <f t="shared" si="568"/>
        <v>0</v>
      </c>
      <c r="AO690" s="974"/>
      <c r="AP690" s="886">
        <f t="shared" si="572"/>
        <v>0</v>
      </c>
      <c r="AQ690" s="974"/>
      <c r="AR690" s="886">
        <f t="shared" si="569"/>
        <v>0</v>
      </c>
      <c r="AS690" s="974"/>
      <c r="AT690" s="886">
        <f t="shared" si="573"/>
        <v>0</v>
      </c>
      <c r="AU690" s="974"/>
      <c r="AW690" s="638">
        <f t="shared" si="574"/>
        <v>0</v>
      </c>
      <c r="AX690" s="638"/>
      <c r="BC690" s="639">
        <f t="shared" si="570"/>
        <v>0</v>
      </c>
      <c r="BD690" s="641"/>
    </row>
    <row r="691" spans="1:56" ht="15" customHeight="1">
      <c r="A691" s="131"/>
      <c r="B691" s="44"/>
      <c r="C691" s="297" t="s">
        <v>83</v>
      </c>
      <c r="D691" s="924" t="s">
        <v>1933</v>
      </c>
      <c r="E691" s="793"/>
      <c r="F691" s="793"/>
      <c r="G691" s="793"/>
      <c r="H691" s="793"/>
      <c r="I691" s="793"/>
      <c r="J691" s="793"/>
      <c r="K691" s="793"/>
      <c r="L691" s="794"/>
      <c r="M691" s="573"/>
      <c r="N691" s="573"/>
      <c r="O691" s="573"/>
      <c r="P691" s="573"/>
      <c r="Q691" s="573"/>
      <c r="R691" s="573"/>
      <c r="S691" s="685"/>
      <c r="T691" s="685"/>
      <c r="U691" s="685"/>
      <c r="V691" s="685"/>
      <c r="W691" s="685"/>
      <c r="X691" s="685"/>
      <c r="Y691" s="685"/>
      <c r="Z691" s="685"/>
      <c r="AA691" s="685"/>
      <c r="AB691" s="685"/>
      <c r="AC691" s="685"/>
      <c r="AD691" s="685"/>
      <c r="AH691" s="655">
        <f t="shared" si="575"/>
        <v>0</v>
      </c>
      <c r="AI691" s="655"/>
      <c r="AK691" s="645">
        <f t="shared" si="571"/>
        <v>0</v>
      </c>
      <c r="AL691" s="647"/>
      <c r="AN691" s="886">
        <f t="shared" si="568"/>
        <v>0</v>
      </c>
      <c r="AO691" s="974"/>
      <c r="AP691" s="886">
        <f t="shared" si="572"/>
        <v>0</v>
      </c>
      <c r="AQ691" s="974"/>
      <c r="AR691" s="886">
        <f t="shared" si="569"/>
        <v>0</v>
      </c>
      <c r="AS691" s="974"/>
      <c r="AT691" s="886">
        <f t="shared" si="573"/>
        <v>0</v>
      </c>
      <c r="AU691" s="974"/>
      <c r="AW691" s="638">
        <f t="shared" si="574"/>
        <v>0</v>
      </c>
      <c r="AX691" s="638"/>
      <c r="BC691" s="639">
        <f t="shared" si="570"/>
        <v>0</v>
      </c>
      <c r="BD691" s="641"/>
    </row>
    <row r="692" spans="1:56" ht="15" customHeight="1">
      <c r="A692" s="131"/>
      <c r="B692" s="44"/>
      <c r="C692" s="297" t="s">
        <v>84</v>
      </c>
      <c r="D692" s="924" t="s">
        <v>1934</v>
      </c>
      <c r="E692" s="793"/>
      <c r="F692" s="793"/>
      <c r="G692" s="793"/>
      <c r="H692" s="793"/>
      <c r="I692" s="793"/>
      <c r="J692" s="793"/>
      <c r="K692" s="793"/>
      <c r="L692" s="794"/>
      <c r="M692" s="573"/>
      <c r="N692" s="573"/>
      <c r="O692" s="573"/>
      <c r="P692" s="573"/>
      <c r="Q692" s="573"/>
      <c r="R692" s="573"/>
      <c r="S692" s="685"/>
      <c r="T692" s="685"/>
      <c r="U692" s="685"/>
      <c r="V692" s="685"/>
      <c r="W692" s="685"/>
      <c r="X692" s="685"/>
      <c r="Y692" s="685"/>
      <c r="Z692" s="685"/>
      <c r="AA692" s="685"/>
      <c r="AB692" s="685"/>
      <c r="AC692" s="685"/>
      <c r="AD692" s="685"/>
      <c r="AH692" s="655">
        <f t="shared" si="575"/>
        <v>0</v>
      </c>
      <c r="AI692" s="655"/>
      <c r="AK692" s="645">
        <f t="shared" si="571"/>
        <v>0</v>
      </c>
      <c r="AL692" s="647"/>
      <c r="AN692" s="886">
        <f t="shared" si="568"/>
        <v>0</v>
      </c>
      <c r="AO692" s="974"/>
      <c r="AP692" s="886">
        <f t="shared" si="572"/>
        <v>0</v>
      </c>
      <c r="AQ692" s="974"/>
      <c r="AR692" s="886">
        <f t="shared" si="569"/>
        <v>0</v>
      </c>
      <c r="AS692" s="974"/>
      <c r="AT692" s="886">
        <f t="shared" si="573"/>
        <v>0</v>
      </c>
      <c r="AU692" s="974"/>
      <c r="AW692" s="638">
        <f t="shared" si="574"/>
        <v>0</v>
      </c>
      <c r="AX692" s="638"/>
      <c r="BC692" s="639">
        <f t="shared" si="570"/>
        <v>0</v>
      </c>
      <c r="BD692" s="641"/>
    </row>
    <row r="693" spans="1:56" ht="24" customHeight="1">
      <c r="A693" s="131"/>
      <c r="B693" s="44"/>
      <c r="C693" s="298" t="s">
        <v>85</v>
      </c>
      <c r="D693" s="924" t="s">
        <v>1983</v>
      </c>
      <c r="E693" s="793"/>
      <c r="F693" s="793"/>
      <c r="G693" s="793"/>
      <c r="H693" s="793"/>
      <c r="I693" s="793"/>
      <c r="J693" s="793"/>
      <c r="K693" s="793"/>
      <c r="L693" s="794"/>
      <c r="M693" s="573"/>
      <c r="N693" s="573"/>
      <c r="O693" s="573"/>
      <c r="P693" s="573"/>
      <c r="Q693" s="573"/>
      <c r="R693" s="573"/>
      <c r="S693" s="685"/>
      <c r="T693" s="685"/>
      <c r="U693" s="685"/>
      <c r="V693" s="685"/>
      <c r="W693" s="685"/>
      <c r="X693" s="685"/>
      <c r="Y693" s="685"/>
      <c r="Z693" s="685"/>
      <c r="AA693" s="685"/>
      <c r="AB693" s="685"/>
      <c r="AC693" s="685"/>
      <c r="AD693" s="685"/>
      <c r="AH693" s="655">
        <f t="shared" si="575"/>
        <v>0</v>
      </c>
      <c r="AI693" s="655"/>
      <c r="AK693" s="645">
        <f t="shared" si="571"/>
        <v>0</v>
      </c>
      <c r="AL693" s="647"/>
      <c r="AN693" s="886">
        <f t="shared" si="568"/>
        <v>0</v>
      </c>
      <c r="AO693" s="974"/>
      <c r="AP693" s="886">
        <f t="shared" si="572"/>
        <v>0</v>
      </c>
      <c r="AQ693" s="974"/>
      <c r="AR693" s="886">
        <f t="shared" si="569"/>
        <v>0</v>
      </c>
      <c r="AS693" s="974"/>
      <c r="AT693" s="886">
        <f t="shared" si="573"/>
        <v>0</v>
      </c>
      <c r="AU693" s="974"/>
      <c r="AW693" s="638">
        <f t="shared" si="574"/>
        <v>0</v>
      </c>
      <c r="AX693" s="638"/>
      <c r="BC693" s="639">
        <f t="shared" si="570"/>
        <v>0</v>
      </c>
      <c r="BD693" s="641"/>
    </row>
    <row r="694" spans="1:56" ht="15" customHeight="1">
      <c r="A694" s="131"/>
      <c r="B694" s="44"/>
      <c r="C694" s="297" t="s">
        <v>86</v>
      </c>
      <c r="D694" s="924" t="s">
        <v>1971</v>
      </c>
      <c r="E694" s="793"/>
      <c r="F694" s="793"/>
      <c r="G694" s="793"/>
      <c r="H694" s="793"/>
      <c r="I694" s="793"/>
      <c r="J694" s="793"/>
      <c r="K694" s="793"/>
      <c r="L694" s="794"/>
      <c r="M694" s="573"/>
      <c r="N694" s="573"/>
      <c r="O694" s="573"/>
      <c r="P694" s="573"/>
      <c r="Q694" s="573"/>
      <c r="R694" s="573"/>
      <c r="S694" s="685"/>
      <c r="T694" s="685"/>
      <c r="U694" s="685"/>
      <c r="V694" s="685"/>
      <c r="W694" s="685"/>
      <c r="X694" s="685"/>
      <c r="Y694" s="685"/>
      <c r="Z694" s="685"/>
      <c r="AA694" s="685"/>
      <c r="AB694" s="685"/>
      <c r="AC694" s="685"/>
      <c r="AD694" s="685"/>
      <c r="AH694" s="655">
        <f t="shared" si="575"/>
        <v>0</v>
      </c>
      <c r="AI694" s="655"/>
      <c r="AK694" s="645">
        <f t="shared" si="571"/>
        <v>0</v>
      </c>
      <c r="AL694" s="647"/>
      <c r="AN694" s="886">
        <f t="shared" si="568"/>
        <v>0</v>
      </c>
      <c r="AO694" s="974"/>
      <c r="AP694" s="886">
        <f t="shared" si="572"/>
        <v>0</v>
      </c>
      <c r="AQ694" s="974"/>
      <c r="AR694" s="886">
        <f t="shared" si="569"/>
        <v>0</v>
      </c>
      <c r="AS694" s="974"/>
      <c r="AT694" s="886">
        <f t="shared" si="573"/>
        <v>0</v>
      </c>
      <c r="AU694" s="974"/>
      <c r="AW694" s="638">
        <f t="shared" si="574"/>
        <v>0</v>
      </c>
      <c r="AX694" s="638"/>
      <c r="BC694" s="639">
        <f t="shared" si="570"/>
        <v>0</v>
      </c>
      <c r="BD694" s="641"/>
    </row>
    <row r="695" spans="1:56" ht="15" customHeight="1">
      <c r="A695" s="131"/>
      <c r="B695" s="44"/>
      <c r="C695" s="297" t="s">
        <v>87</v>
      </c>
      <c r="D695" s="924" t="s">
        <v>1972</v>
      </c>
      <c r="E695" s="793"/>
      <c r="F695" s="793"/>
      <c r="G695" s="793"/>
      <c r="H695" s="793"/>
      <c r="I695" s="793"/>
      <c r="J695" s="793"/>
      <c r="K695" s="793"/>
      <c r="L695" s="794"/>
      <c r="M695" s="573"/>
      <c r="N695" s="573"/>
      <c r="O695" s="573"/>
      <c r="P695" s="573"/>
      <c r="Q695" s="573"/>
      <c r="R695" s="573"/>
      <c r="S695" s="685"/>
      <c r="T695" s="685"/>
      <c r="U695" s="685"/>
      <c r="V695" s="685"/>
      <c r="W695" s="685"/>
      <c r="X695" s="685"/>
      <c r="Y695" s="685"/>
      <c r="Z695" s="685"/>
      <c r="AA695" s="685"/>
      <c r="AB695" s="685"/>
      <c r="AC695" s="685"/>
      <c r="AD695" s="685"/>
      <c r="AH695" s="655">
        <f t="shared" si="575"/>
        <v>0</v>
      </c>
      <c r="AI695" s="655"/>
      <c r="AK695" s="645">
        <f t="shared" si="571"/>
        <v>0</v>
      </c>
      <c r="AL695" s="647"/>
      <c r="AN695" s="886">
        <f t="shared" si="568"/>
        <v>0</v>
      </c>
      <c r="AO695" s="974"/>
      <c r="AP695" s="886">
        <f t="shared" si="572"/>
        <v>0</v>
      </c>
      <c r="AQ695" s="974"/>
      <c r="AR695" s="886">
        <f t="shared" si="569"/>
        <v>0</v>
      </c>
      <c r="AS695" s="974"/>
      <c r="AT695" s="886">
        <f t="shared" si="573"/>
        <v>0</v>
      </c>
      <c r="AU695" s="974"/>
      <c r="AW695" s="638">
        <f t="shared" si="574"/>
        <v>0</v>
      </c>
      <c r="AX695" s="638"/>
      <c r="BC695" s="639">
        <f t="shared" si="570"/>
        <v>0</v>
      </c>
      <c r="BD695" s="641"/>
    </row>
    <row r="696" spans="1:56" ht="15" customHeight="1">
      <c r="A696" s="131"/>
      <c r="B696" s="44"/>
      <c r="C696" s="297" t="s">
        <v>88</v>
      </c>
      <c r="D696" s="924" t="s">
        <v>1973</v>
      </c>
      <c r="E696" s="793"/>
      <c r="F696" s="793"/>
      <c r="G696" s="793"/>
      <c r="H696" s="793"/>
      <c r="I696" s="793"/>
      <c r="J696" s="793"/>
      <c r="K696" s="793"/>
      <c r="L696" s="794"/>
      <c r="M696" s="573"/>
      <c r="N696" s="573"/>
      <c r="O696" s="573"/>
      <c r="P696" s="573"/>
      <c r="Q696" s="573"/>
      <c r="R696" s="573"/>
      <c r="S696" s="685"/>
      <c r="T696" s="685"/>
      <c r="U696" s="685"/>
      <c r="V696" s="685"/>
      <c r="W696" s="685"/>
      <c r="X696" s="685"/>
      <c r="Y696" s="685"/>
      <c r="Z696" s="685"/>
      <c r="AA696" s="685"/>
      <c r="AB696" s="685"/>
      <c r="AC696" s="685"/>
      <c r="AD696" s="685"/>
      <c r="AH696" s="655">
        <f t="shared" si="575"/>
        <v>0</v>
      </c>
      <c r="AI696" s="655"/>
      <c r="AK696" s="645">
        <f t="shared" si="571"/>
        <v>0</v>
      </c>
      <c r="AL696" s="647"/>
      <c r="AN696" s="886">
        <f t="shared" si="568"/>
        <v>0</v>
      </c>
      <c r="AO696" s="974"/>
      <c r="AP696" s="886">
        <f t="shared" si="572"/>
        <v>0</v>
      </c>
      <c r="AQ696" s="974"/>
      <c r="AR696" s="886">
        <f t="shared" si="569"/>
        <v>0</v>
      </c>
      <c r="AS696" s="974"/>
      <c r="AT696" s="886">
        <f t="shared" si="573"/>
        <v>0</v>
      </c>
      <c r="AU696" s="974"/>
      <c r="AW696" s="638">
        <f t="shared" si="574"/>
        <v>0</v>
      </c>
      <c r="AX696" s="638"/>
      <c r="BC696" s="639">
        <f t="shared" si="570"/>
        <v>0</v>
      </c>
      <c r="BD696" s="641"/>
    </row>
    <row r="697" spans="1:56" ht="15" customHeight="1">
      <c r="A697" s="131"/>
      <c r="B697" s="44"/>
      <c r="C697" s="297" t="s">
        <v>89</v>
      </c>
      <c r="D697" s="924" t="s">
        <v>1974</v>
      </c>
      <c r="E697" s="793"/>
      <c r="F697" s="793"/>
      <c r="G697" s="793"/>
      <c r="H697" s="793"/>
      <c r="I697" s="793"/>
      <c r="J697" s="793"/>
      <c r="K697" s="793"/>
      <c r="L697" s="794"/>
      <c r="M697" s="573"/>
      <c r="N697" s="573"/>
      <c r="O697" s="573"/>
      <c r="P697" s="573"/>
      <c r="Q697" s="573"/>
      <c r="R697" s="573"/>
      <c r="S697" s="685"/>
      <c r="T697" s="685"/>
      <c r="U697" s="685"/>
      <c r="V697" s="685"/>
      <c r="W697" s="685"/>
      <c r="X697" s="685"/>
      <c r="Y697" s="685"/>
      <c r="Z697" s="685"/>
      <c r="AA697" s="685"/>
      <c r="AB697" s="685"/>
      <c r="AC697" s="685"/>
      <c r="AD697" s="685"/>
      <c r="AH697" s="655">
        <f t="shared" si="575"/>
        <v>0</v>
      </c>
      <c r="AI697" s="655"/>
      <c r="AK697" s="645">
        <f t="shared" si="571"/>
        <v>0</v>
      </c>
      <c r="AL697" s="647"/>
      <c r="AN697" s="886">
        <f t="shared" si="568"/>
        <v>0</v>
      </c>
      <c r="AO697" s="974"/>
      <c r="AP697" s="886">
        <f t="shared" si="572"/>
        <v>0</v>
      </c>
      <c r="AQ697" s="974"/>
      <c r="AR697" s="886">
        <f t="shared" si="569"/>
        <v>0</v>
      </c>
      <c r="AS697" s="974"/>
      <c r="AT697" s="886">
        <f t="shared" si="573"/>
        <v>0</v>
      </c>
      <c r="AU697" s="974"/>
      <c r="AW697" s="638">
        <f t="shared" si="574"/>
        <v>0</v>
      </c>
      <c r="AX697" s="638"/>
      <c r="BC697" s="639">
        <f t="shared" si="570"/>
        <v>0</v>
      </c>
      <c r="BD697" s="641"/>
    </row>
    <row r="698" spans="1:56" ht="24" customHeight="1">
      <c r="A698" s="131"/>
      <c r="B698" s="44"/>
      <c r="C698" s="297" t="s">
        <v>90</v>
      </c>
      <c r="D698" s="924" t="s">
        <v>1975</v>
      </c>
      <c r="E698" s="793"/>
      <c r="F698" s="793"/>
      <c r="G698" s="793"/>
      <c r="H698" s="793"/>
      <c r="I698" s="793"/>
      <c r="J698" s="793"/>
      <c r="K698" s="793"/>
      <c r="L698" s="794"/>
      <c r="M698" s="573"/>
      <c r="N698" s="573"/>
      <c r="O698" s="573"/>
      <c r="P698" s="573"/>
      <c r="Q698" s="573"/>
      <c r="R698" s="573"/>
      <c r="S698" s="685"/>
      <c r="T698" s="685"/>
      <c r="U698" s="685"/>
      <c r="V698" s="685"/>
      <c r="W698" s="685"/>
      <c r="X698" s="685"/>
      <c r="Y698" s="685"/>
      <c r="Z698" s="685"/>
      <c r="AA698" s="685"/>
      <c r="AB698" s="685"/>
      <c r="AC698" s="685"/>
      <c r="AD698" s="685"/>
      <c r="AH698" s="655">
        <f t="shared" si="575"/>
        <v>0</v>
      </c>
      <c r="AI698" s="655"/>
      <c r="AK698" s="645">
        <f t="shared" si="571"/>
        <v>0</v>
      </c>
      <c r="AL698" s="647"/>
      <c r="AN698" s="886">
        <f t="shared" si="568"/>
        <v>0</v>
      </c>
      <c r="AO698" s="974"/>
      <c r="AP698" s="886">
        <f t="shared" si="572"/>
        <v>0</v>
      </c>
      <c r="AQ698" s="974"/>
      <c r="AR698" s="886">
        <f t="shared" si="569"/>
        <v>0</v>
      </c>
      <c r="AS698" s="974"/>
      <c r="AT698" s="886">
        <f t="shared" si="573"/>
        <v>0</v>
      </c>
      <c r="AU698" s="974"/>
      <c r="AW698" s="638">
        <f t="shared" si="574"/>
        <v>0</v>
      </c>
      <c r="AX698" s="638"/>
      <c r="BC698" s="639">
        <f t="shared" si="570"/>
        <v>0</v>
      </c>
      <c r="BD698" s="641"/>
    </row>
    <row r="699" spans="1:56" ht="24" customHeight="1">
      <c r="A699" s="131"/>
      <c r="B699" s="44"/>
      <c r="C699" s="297" t="s">
        <v>91</v>
      </c>
      <c r="D699" s="924" t="s">
        <v>1976</v>
      </c>
      <c r="E699" s="793"/>
      <c r="F699" s="793"/>
      <c r="G699" s="793"/>
      <c r="H699" s="793"/>
      <c r="I699" s="793"/>
      <c r="J699" s="793"/>
      <c r="K699" s="793"/>
      <c r="L699" s="794"/>
      <c r="M699" s="573"/>
      <c r="N699" s="573"/>
      <c r="O699" s="573"/>
      <c r="P699" s="573"/>
      <c r="Q699" s="573"/>
      <c r="R699" s="573"/>
      <c r="S699" s="685"/>
      <c r="T699" s="685"/>
      <c r="U699" s="685"/>
      <c r="V699" s="685"/>
      <c r="W699" s="685"/>
      <c r="X699" s="685"/>
      <c r="Y699" s="685"/>
      <c r="Z699" s="685"/>
      <c r="AA699" s="685"/>
      <c r="AB699" s="685"/>
      <c r="AC699" s="685"/>
      <c r="AD699" s="685"/>
      <c r="AH699" s="655">
        <f t="shared" si="575"/>
        <v>0</v>
      </c>
      <c r="AI699" s="655"/>
      <c r="AK699" s="645">
        <f t="shared" si="571"/>
        <v>0</v>
      </c>
      <c r="AL699" s="647"/>
      <c r="AN699" s="886">
        <f t="shared" si="568"/>
        <v>0</v>
      </c>
      <c r="AO699" s="974"/>
      <c r="AP699" s="886">
        <f t="shared" si="572"/>
        <v>0</v>
      </c>
      <c r="AQ699" s="974"/>
      <c r="AR699" s="886">
        <f t="shared" si="569"/>
        <v>0</v>
      </c>
      <c r="AS699" s="974"/>
      <c r="AT699" s="886">
        <f t="shared" si="573"/>
        <v>0</v>
      </c>
      <c r="AU699" s="974"/>
      <c r="AW699" s="638">
        <f t="shared" si="574"/>
        <v>0</v>
      </c>
      <c r="AX699" s="638"/>
      <c r="BC699" s="639">
        <f t="shared" si="570"/>
        <v>0</v>
      </c>
      <c r="BD699" s="641"/>
    </row>
    <row r="700" spans="1:56" ht="15" customHeight="1">
      <c r="A700" s="131"/>
      <c r="B700" s="44"/>
      <c r="C700" s="297" t="s">
        <v>92</v>
      </c>
      <c r="D700" s="924" t="s">
        <v>1935</v>
      </c>
      <c r="E700" s="793"/>
      <c r="F700" s="793"/>
      <c r="G700" s="793"/>
      <c r="H700" s="793"/>
      <c r="I700" s="793"/>
      <c r="J700" s="793"/>
      <c r="K700" s="793"/>
      <c r="L700" s="794"/>
      <c r="M700" s="573"/>
      <c r="N700" s="573"/>
      <c r="O700" s="573"/>
      <c r="P700" s="573"/>
      <c r="Q700" s="573"/>
      <c r="R700" s="573"/>
      <c r="S700" s="685"/>
      <c r="T700" s="685"/>
      <c r="U700" s="685"/>
      <c r="V700" s="685"/>
      <c r="W700" s="685"/>
      <c r="X700" s="685"/>
      <c r="Y700" s="685"/>
      <c r="Z700" s="685"/>
      <c r="AA700" s="685"/>
      <c r="AB700" s="685"/>
      <c r="AC700" s="685"/>
      <c r="AD700" s="685"/>
      <c r="AH700" s="655">
        <f t="shared" si="575"/>
        <v>0</v>
      </c>
      <c r="AI700" s="655"/>
      <c r="AK700" s="645">
        <f t="shared" si="571"/>
        <v>0</v>
      </c>
      <c r="AL700" s="647"/>
      <c r="AN700" s="886">
        <f t="shared" si="568"/>
        <v>0</v>
      </c>
      <c r="AO700" s="974"/>
      <c r="AP700" s="886">
        <f t="shared" si="572"/>
        <v>0</v>
      </c>
      <c r="AQ700" s="974"/>
      <c r="AR700" s="886">
        <f t="shared" si="569"/>
        <v>0</v>
      </c>
      <c r="AS700" s="974"/>
      <c r="AT700" s="886">
        <f t="shared" si="573"/>
        <v>0</v>
      </c>
      <c r="AU700" s="974"/>
      <c r="AW700" s="638">
        <f t="shared" si="574"/>
        <v>0</v>
      </c>
      <c r="AX700" s="638"/>
      <c r="BC700" s="639">
        <f t="shared" si="570"/>
        <v>0</v>
      </c>
      <c r="BD700" s="641"/>
    </row>
    <row r="701" spans="1:56" ht="15" customHeight="1">
      <c r="A701" s="131"/>
      <c r="B701" s="44"/>
      <c r="C701" s="297" t="s">
        <v>93</v>
      </c>
      <c r="D701" s="924" t="s">
        <v>1936</v>
      </c>
      <c r="E701" s="793"/>
      <c r="F701" s="793"/>
      <c r="G701" s="793"/>
      <c r="H701" s="793"/>
      <c r="I701" s="793"/>
      <c r="J701" s="793"/>
      <c r="K701" s="793"/>
      <c r="L701" s="794"/>
      <c r="M701" s="573"/>
      <c r="N701" s="573"/>
      <c r="O701" s="573"/>
      <c r="P701" s="573"/>
      <c r="Q701" s="573"/>
      <c r="R701" s="573"/>
      <c r="S701" s="685"/>
      <c r="T701" s="685"/>
      <c r="U701" s="685"/>
      <c r="V701" s="685"/>
      <c r="W701" s="685"/>
      <c r="X701" s="685"/>
      <c r="Y701" s="685"/>
      <c r="Z701" s="685"/>
      <c r="AA701" s="685"/>
      <c r="AB701" s="685"/>
      <c r="AC701" s="685"/>
      <c r="AD701" s="685"/>
      <c r="AH701" s="655">
        <f t="shared" si="575"/>
        <v>0</v>
      </c>
      <c r="AI701" s="655"/>
      <c r="AK701" s="645">
        <f t="shared" si="571"/>
        <v>0</v>
      </c>
      <c r="AL701" s="647"/>
      <c r="AN701" s="886">
        <f t="shared" si="568"/>
        <v>0</v>
      </c>
      <c r="AO701" s="974"/>
      <c r="AP701" s="886">
        <f t="shared" si="572"/>
        <v>0</v>
      </c>
      <c r="AQ701" s="974"/>
      <c r="AR701" s="886">
        <f t="shared" si="569"/>
        <v>0</v>
      </c>
      <c r="AS701" s="974"/>
      <c r="AT701" s="886">
        <f t="shared" si="573"/>
        <v>0</v>
      </c>
      <c r="AU701" s="974"/>
      <c r="AW701" s="638">
        <f t="shared" si="574"/>
        <v>0</v>
      </c>
      <c r="AX701" s="638"/>
      <c r="BC701" s="639">
        <f t="shared" si="570"/>
        <v>0</v>
      </c>
      <c r="BD701" s="641"/>
    </row>
    <row r="702" spans="1:56" ht="15" customHeight="1">
      <c r="A702" s="131"/>
      <c r="B702" s="44"/>
      <c r="C702" s="297" t="s">
        <v>94</v>
      </c>
      <c r="D702" s="924" t="s">
        <v>1937</v>
      </c>
      <c r="E702" s="793"/>
      <c r="F702" s="793"/>
      <c r="G702" s="793"/>
      <c r="H702" s="793"/>
      <c r="I702" s="793"/>
      <c r="J702" s="793"/>
      <c r="K702" s="793"/>
      <c r="L702" s="794"/>
      <c r="M702" s="573"/>
      <c r="N702" s="573"/>
      <c r="O702" s="573"/>
      <c r="P702" s="573"/>
      <c r="Q702" s="573"/>
      <c r="R702" s="573"/>
      <c r="S702" s="685"/>
      <c r="T702" s="685"/>
      <c r="U702" s="685"/>
      <c r="V702" s="685"/>
      <c r="W702" s="685"/>
      <c r="X702" s="685"/>
      <c r="Y702" s="685"/>
      <c r="Z702" s="685"/>
      <c r="AA702" s="685"/>
      <c r="AB702" s="685"/>
      <c r="AC702" s="685"/>
      <c r="AD702" s="685"/>
      <c r="AH702" s="655">
        <f t="shared" si="575"/>
        <v>0</v>
      </c>
      <c r="AI702" s="655"/>
      <c r="AK702" s="645">
        <f t="shared" si="571"/>
        <v>0</v>
      </c>
      <c r="AL702" s="647"/>
      <c r="AN702" s="886">
        <f t="shared" si="568"/>
        <v>0</v>
      </c>
      <c r="AO702" s="974"/>
      <c r="AP702" s="886">
        <f t="shared" si="572"/>
        <v>0</v>
      </c>
      <c r="AQ702" s="974"/>
      <c r="AR702" s="886">
        <f t="shared" si="569"/>
        <v>0</v>
      </c>
      <c r="AS702" s="974"/>
      <c r="AT702" s="886">
        <f t="shared" si="573"/>
        <v>0</v>
      </c>
      <c r="AU702" s="974"/>
      <c r="AW702" s="638">
        <f t="shared" si="574"/>
        <v>0</v>
      </c>
      <c r="AX702" s="638"/>
      <c r="BC702" s="639">
        <f t="shared" si="570"/>
        <v>0</v>
      </c>
      <c r="BD702" s="641"/>
    </row>
    <row r="703" spans="1:56" ht="24" customHeight="1">
      <c r="A703" s="131"/>
      <c r="B703" s="44"/>
      <c r="C703" s="297" t="s">
        <v>95</v>
      </c>
      <c r="D703" s="924" t="s">
        <v>1938</v>
      </c>
      <c r="E703" s="793"/>
      <c r="F703" s="793"/>
      <c r="G703" s="793"/>
      <c r="H703" s="793"/>
      <c r="I703" s="793"/>
      <c r="J703" s="793"/>
      <c r="K703" s="793"/>
      <c r="L703" s="794"/>
      <c r="M703" s="573"/>
      <c r="N703" s="573"/>
      <c r="O703" s="573"/>
      <c r="P703" s="573"/>
      <c r="Q703" s="573"/>
      <c r="R703" s="573"/>
      <c r="S703" s="685"/>
      <c r="T703" s="685"/>
      <c r="U703" s="685"/>
      <c r="V703" s="685"/>
      <c r="W703" s="685"/>
      <c r="X703" s="685"/>
      <c r="Y703" s="685"/>
      <c r="Z703" s="685"/>
      <c r="AA703" s="685"/>
      <c r="AB703" s="685"/>
      <c r="AC703" s="685"/>
      <c r="AD703" s="685"/>
      <c r="AH703" s="655">
        <f t="shared" si="575"/>
        <v>0</v>
      </c>
      <c r="AI703" s="655"/>
      <c r="AK703" s="645">
        <f t="shared" si="571"/>
        <v>0</v>
      </c>
      <c r="AL703" s="647"/>
      <c r="AN703" s="886">
        <f t="shared" si="568"/>
        <v>0</v>
      </c>
      <c r="AO703" s="974"/>
      <c r="AP703" s="886">
        <f t="shared" si="572"/>
        <v>0</v>
      </c>
      <c r="AQ703" s="974"/>
      <c r="AR703" s="886">
        <f t="shared" si="569"/>
        <v>0</v>
      </c>
      <c r="AS703" s="974"/>
      <c r="AT703" s="886">
        <f t="shared" si="573"/>
        <v>0</v>
      </c>
      <c r="AU703" s="974"/>
      <c r="AW703" s="638">
        <f t="shared" si="574"/>
        <v>0</v>
      </c>
      <c r="AX703" s="638"/>
      <c r="BC703" s="639">
        <f t="shared" si="570"/>
        <v>0</v>
      </c>
      <c r="BD703" s="641"/>
    </row>
    <row r="704" spans="1:56" ht="15" customHeight="1">
      <c r="A704" s="131"/>
      <c r="B704" s="44"/>
      <c r="C704" s="297" t="s">
        <v>96</v>
      </c>
      <c r="D704" s="924" t="s">
        <v>1939</v>
      </c>
      <c r="E704" s="793"/>
      <c r="F704" s="793"/>
      <c r="G704" s="793"/>
      <c r="H704" s="793"/>
      <c r="I704" s="793"/>
      <c r="J704" s="793"/>
      <c r="K704" s="793"/>
      <c r="L704" s="794"/>
      <c r="M704" s="573"/>
      <c r="N704" s="573"/>
      <c r="O704" s="573"/>
      <c r="P704" s="573"/>
      <c r="Q704" s="573"/>
      <c r="R704" s="573"/>
      <c r="S704" s="685"/>
      <c r="T704" s="685"/>
      <c r="U704" s="685"/>
      <c r="V704" s="685"/>
      <c r="W704" s="685"/>
      <c r="X704" s="685"/>
      <c r="Y704" s="685"/>
      <c r="Z704" s="685"/>
      <c r="AA704" s="685"/>
      <c r="AB704" s="685"/>
      <c r="AC704" s="685"/>
      <c r="AD704" s="685"/>
      <c r="AH704" s="655">
        <f t="shared" si="575"/>
        <v>0</v>
      </c>
      <c r="AI704" s="655"/>
      <c r="AK704" s="645">
        <f t="shared" si="571"/>
        <v>0</v>
      </c>
      <c r="AL704" s="647"/>
      <c r="AN704" s="886">
        <f t="shared" si="568"/>
        <v>0</v>
      </c>
      <c r="AO704" s="974"/>
      <c r="AP704" s="886">
        <f t="shared" si="572"/>
        <v>0</v>
      </c>
      <c r="AQ704" s="974"/>
      <c r="AR704" s="886">
        <f t="shared" si="569"/>
        <v>0</v>
      </c>
      <c r="AS704" s="974"/>
      <c r="AT704" s="886">
        <f t="shared" si="573"/>
        <v>0</v>
      </c>
      <c r="AU704" s="974"/>
      <c r="AW704" s="638">
        <f t="shared" si="574"/>
        <v>0</v>
      </c>
      <c r="AX704" s="638"/>
      <c r="BC704" s="639">
        <f t="shared" si="570"/>
        <v>0</v>
      </c>
      <c r="BD704" s="641"/>
    </row>
    <row r="705" spans="1:56" ht="15" customHeight="1">
      <c r="A705" s="131"/>
      <c r="B705" s="44"/>
      <c r="C705" s="297" t="s">
        <v>97</v>
      </c>
      <c r="D705" s="924" t="s">
        <v>1940</v>
      </c>
      <c r="E705" s="793"/>
      <c r="F705" s="793"/>
      <c r="G705" s="793"/>
      <c r="H705" s="793"/>
      <c r="I705" s="793"/>
      <c r="J705" s="793"/>
      <c r="K705" s="793"/>
      <c r="L705" s="794"/>
      <c r="M705" s="573"/>
      <c r="N705" s="573"/>
      <c r="O705" s="573"/>
      <c r="P705" s="573"/>
      <c r="Q705" s="573"/>
      <c r="R705" s="573"/>
      <c r="S705" s="685"/>
      <c r="T705" s="685"/>
      <c r="U705" s="685"/>
      <c r="V705" s="685"/>
      <c r="W705" s="685"/>
      <c r="X705" s="685"/>
      <c r="Y705" s="685"/>
      <c r="Z705" s="685"/>
      <c r="AA705" s="685"/>
      <c r="AB705" s="685"/>
      <c r="AC705" s="685"/>
      <c r="AD705" s="685"/>
      <c r="AH705" s="655">
        <f t="shared" si="575"/>
        <v>0</v>
      </c>
      <c r="AI705" s="655"/>
      <c r="AK705" s="645">
        <f t="shared" si="571"/>
        <v>0</v>
      </c>
      <c r="AL705" s="647"/>
      <c r="AN705" s="886">
        <f t="shared" si="568"/>
        <v>0</v>
      </c>
      <c r="AO705" s="974"/>
      <c r="AP705" s="886">
        <f t="shared" si="572"/>
        <v>0</v>
      </c>
      <c r="AQ705" s="974"/>
      <c r="AR705" s="886">
        <f t="shared" si="569"/>
        <v>0</v>
      </c>
      <c r="AS705" s="974"/>
      <c r="AT705" s="886">
        <f t="shared" si="573"/>
        <v>0</v>
      </c>
      <c r="AU705" s="974"/>
      <c r="AW705" s="638">
        <f t="shared" si="574"/>
        <v>0</v>
      </c>
      <c r="AX705" s="638"/>
      <c r="BC705" s="639">
        <f t="shared" si="570"/>
        <v>0</v>
      </c>
      <c r="BD705" s="641"/>
    </row>
    <row r="706" spans="1:56" ht="15" customHeight="1">
      <c r="A706" s="131"/>
      <c r="B706" s="44"/>
      <c r="C706" s="82" t="s">
        <v>98</v>
      </c>
      <c r="D706" s="792" t="s">
        <v>1941</v>
      </c>
      <c r="E706" s="793"/>
      <c r="F706" s="793"/>
      <c r="G706" s="793"/>
      <c r="H706" s="793"/>
      <c r="I706" s="793"/>
      <c r="J706" s="793"/>
      <c r="K706" s="793"/>
      <c r="L706" s="794"/>
      <c r="M706" s="573"/>
      <c r="N706" s="573"/>
      <c r="O706" s="573"/>
      <c r="P706" s="573"/>
      <c r="Q706" s="573"/>
      <c r="R706" s="573"/>
      <c r="S706" s="685"/>
      <c r="T706" s="685"/>
      <c r="U706" s="685"/>
      <c r="V706" s="685"/>
      <c r="W706" s="685"/>
      <c r="X706" s="685"/>
      <c r="Y706" s="685"/>
      <c r="Z706" s="685"/>
      <c r="AA706" s="685"/>
      <c r="AB706" s="685"/>
      <c r="AC706" s="685"/>
      <c r="AD706" s="685"/>
      <c r="AH706" s="655">
        <f t="shared" si="575"/>
        <v>0</v>
      </c>
      <c r="AI706" s="655"/>
      <c r="AK706" s="645">
        <f t="shared" si="571"/>
        <v>0</v>
      </c>
      <c r="AL706" s="647"/>
      <c r="AN706" s="886">
        <f t="shared" si="568"/>
        <v>0</v>
      </c>
      <c r="AO706" s="974"/>
      <c r="AP706" s="886">
        <f t="shared" si="572"/>
        <v>0</v>
      </c>
      <c r="AQ706" s="974"/>
      <c r="AR706" s="886">
        <f t="shared" si="569"/>
        <v>0</v>
      </c>
      <c r="AS706" s="974"/>
      <c r="AT706" s="886">
        <f t="shared" si="573"/>
        <v>0</v>
      </c>
      <c r="AU706" s="974"/>
      <c r="AW706" s="638">
        <f t="shared" si="574"/>
        <v>0</v>
      </c>
      <c r="AX706" s="638"/>
      <c r="BC706" s="639">
        <f t="shared" si="570"/>
        <v>0</v>
      </c>
      <c r="BD706" s="641"/>
    </row>
    <row r="707" spans="1:56" ht="15" customHeight="1">
      <c r="A707" s="131"/>
      <c r="B707" s="44"/>
      <c r="C707" s="297" t="s">
        <v>99</v>
      </c>
      <c r="D707" s="924" t="s">
        <v>1942</v>
      </c>
      <c r="E707" s="793"/>
      <c r="F707" s="793"/>
      <c r="G707" s="793"/>
      <c r="H707" s="793"/>
      <c r="I707" s="793"/>
      <c r="J707" s="793"/>
      <c r="K707" s="793"/>
      <c r="L707" s="794"/>
      <c r="M707" s="573"/>
      <c r="N707" s="573"/>
      <c r="O707" s="573"/>
      <c r="P707" s="573"/>
      <c r="Q707" s="573"/>
      <c r="R707" s="573"/>
      <c r="S707" s="685"/>
      <c r="T707" s="685"/>
      <c r="U707" s="685"/>
      <c r="V707" s="685"/>
      <c r="W707" s="685"/>
      <c r="X707" s="685"/>
      <c r="Y707" s="685"/>
      <c r="Z707" s="685"/>
      <c r="AA707" s="685"/>
      <c r="AB707" s="685"/>
      <c r="AC707" s="685"/>
      <c r="AD707" s="685"/>
      <c r="AH707" s="655">
        <f t="shared" si="575"/>
        <v>0</v>
      </c>
      <c r="AI707" s="655"/>
      <c r="AK707" s="645">
        <f t="shared" si="571"/>
        <v>0</v>
      </c>
      <c r="AL707" s="647"/>
      <c r="AN707" s="886">
        <f t="shared" si="568"/>
        <v>0</v>
      </c>
      <c r="AO707" s="974"/>
      <c r="AP707" s="886">
        <f t="shared" si="572"/>
        <v>0</v>
      </c>
      <c r="AQ707" s="974"/>
      <c r="AR707" s="886">
        <f t="shared" si="569"/>
        <v>0</v>
      </c>
      <c r="AS707" s="974"/>
      <c r="AT707" s="886">
        <f t="shared" si="573"/>
        <v>0</v>
      </c>
      <c r="AU707" s="974"/>
      <c r="AW707" s="638">
        <f t="shared" si="574"/>
        <v>0</v>
      </c>
      <c r="AX707" s="638"/>
      <c r="BC707" s="639">
        <f t="shared" si="570"/>
        <v>0</v>
      </c>
      <c r="BD707" s="641"/>
    </row>
    <row r="708" spans="1:56" ht="15" customHeight="1">
      <c r="A708" s="131"/>
      <c r="B708" s="44"/>
      <c r="C708" s="297" t="s">
        <v>100</v>
      </c>
      <c r="D708" s="924" t="s">
        <v>1943</v>
      </c>
      <c r="E708" s="793"/>
      <c r="F708" s="793"/>
      <c r="G708" s="793"/>
      <c r="H708" s="793"/>
      <c r="I708" s="793"/>
      <c r="J708" s="793"/>
      <c r="K708" s="793"/>
      <c r="L708" s="794"/>
      <c r="M708" s="573"/>
      <c r="N708" s="573"/>
      <c r="O708" s="573"/>
      <c r="P708" s="573"/>
      <c r="Q708" s="573"/>
      <c r="R708" s="573"/>
      <c r="S708" s="685"/>
      <c r="T708" s="685"/>
      <c r="U708" s="685"/>
      <c r="V708" s="685"/>
      <c r="W708" s="685"/>
      <c r="X708" s="685"/>
      <c r="Y708" s="685"/>
      <c r="Z708" s="685"/>
      <c r="AA708" s="685"/>
      <c r="AB708" s="685"/>
      <c r="AC708" s="685"/>
      <c r="AD708" s="685"/>
      <c r="AH708" s="655">
        <f t="shared" si="575"/>
        <v>0</v>
      </c>
      <c r="AI708" s="655"/>
      <c r="AK708" s="645">
        <f t="shared" si="571"/>
        <v>0</v>
      </c>
      <c r="AL708" s="647"/>
      <c r="AN708" s="886">
        <f t="shared" si="568"/>
        <v>0</v>
      </c>
      <c r="AO708" s="974"/>
      <c r="AP708" s="886">
        <f t="shared" si="572"/>
        <v>0</v>
      </c>
      <c r="AQ708" s="974"/>
      <c r="AR708" s="886">
        <f t="shared" si="569"/>
        <v>0</v>
      </c>
      <c r="AS708" s="974"/>
      <c r="AT708" s="886">
        <f t="shared" si="573"/>
        <v>0</v>
      </c>
      <c r="AU708" s="974"/>
      <c r="AW708" s="638">
        <f t="shared" si="574"/>
        <v>0</v>
      </c>
      <c r="AX708" s="638"/>
      <c r="BC708" s="639">
        <f t="shared" si="570"/>
        <v>0</v>
      </c>
      <c r="BD708" s="641"/>
    </row>
    <row r="709" spans="1:56" ht="15" customHeight="1">
      <c r="A709" s="131"/>
      <c r="B709" s="44"/>
      <c r="C709" s="82" t="s">
        <v>116</v>
      </c>
      <c r="D709" s="792" t="s">
        <v>2245</v>
      </c>
      <c r="E709" s="793"/>
      <c r="F709" s="793"/>
      <c r="G709" s="793"/>
      <c r="H709" s="793"/>
      <c r="I709" s="793"/>
      <c r="J709" s="793"/>
      <c r="K709" s="793"/>
      <c r="L709" s="794"/>
      <c r="M709" s="573"/>
      <c r="N709" s="573"/>
      <c r="O709" s="573"/>
      <c r="P709" s="573"/>
      <c r="Q709" s="573"/>
      <c r="R709" s="573"/>
      <c r="S709" s="685"/>
      <c r="T709" s="685"/>
      <c r="U709" s="685"/>
      <c r="V709" s="685"/>
      <c r="W709" s="685"/>
      <c r="X709" s="685"/>
      <c r="Y709" s="685"/>
      <c r="Z709" s="685"/>
      <c r="AA709" s="685"/>
      <c r="AB709" s="685"/>
      <c r="AC709" s="685"/>
      <c r="AD709" s="685"/>
      <c r="AH709" s="655">
        <f t="shared" si="575"/>
        <v>0</v>
      </c>
      <c r="AI709" s="655"/>
      <c r="AK709" s="645">
        <f t="shared" si="571"/>
        <v>0</v>
      </c>
      <c r="AL709" s="647"/>
      <c r="AN709" s="886">
        <f t="shared" si="568"/>
        <v>0</v>
      </c>
      <c r="AO709" s="974"/>
      <c r="AP709" s="886">
        <f t="shared" si="572"/>
        <v>0</v>
      </c>
      <c r="AQ709" s="974"/>
      <c r="AR709" s="886">
        <f t="shared" si="569"/>
        <v>0</v>
      </c>
      <c r="AS709" s="974"/>
      <c r="AT709" s="886">
        <f t="shared" si="573"/>
        <v>0</v>
      </c>
      <c r="AU709" s="974"/>
      <c r="AW709" s="638">
        <f t="shared" si="574"/>
        <v>0</v>
      </c>
      <c r="AX709" s="638"/>
      <c r="BC709" s="639">
        <f t="shared" si="570"/>
        <v>0</v>
      </c>
      <c r="BD709" s="641"/>
    </row>
    <row r="710" spans="1:56" ht="15" customHeight="1">
      <c r="A710" s="131"/>
      <c r="B710" s="53"/>
      <c r="C710" s="104"/>
      <c r="D710" s="104"/>
      <c r="E710" s="104"/>
      <c r="F710" s="104"/>
      <c r="G710" s="104"/>
      <c r="H710" s="104"/>
      <c r="I710" s="104"/>
      <c r="J710" s="104"/>
      <c r="K710" s="104"/>
      <c r="L710" s="104"/>
      <c r="M710" s="104"/>
      <c r="N710" s="104"/>
      <c r="O710" s="104"/>
      <c r="P710" s="104"/>
      <c r="Q710" s="104"/>
      <c r="R710" s="104"/>
      <c r="S710" s="104"/>
      <c r="T710" s="104"/>
      <c r="U710" s="104"/>
      <c r="V710" s="104"/>
      <c r="W710" s="104"/>
      <c r="X710" s="104"/>
      <c r="Y710" s="104"/>
      <c r="Z710" s="104"/>
      <c r="AA710" s="104"/>
      <c r="AB710" s="104"/>
      <c r="AC710" s="104"/>
      <c r="AD710" s="104"/>
      <c r="AK710" s="686">
        <f>SUM(AK674:AL709)</f>
        <v>0</v>
      </c>
      <c r="AL710" s="687"/>
      <c r="AT710" s="972">
        <f>SUM(AT674:AU709,AP674:AQ709)</f>
        <v>0</v>
      </c>
      <c r="AU710" s="973"/>
      <c r="AW710" s="877">
        <f>SUM(AW674:AX709)</f>
        <v>0</v>
      </c>
      <c r="AX710" s="878"/>
      <c r="BC710" s="642">
        <f>SUM(BC674:BD709)</f>
        <v>0</v>
      </c>
      <c r="BD710" s="643"/>
    </row>
    <row r="711" spans="1:56" ht="24" customHeight="1">
      <c r="A711" s="131"/>
      <c r="B711" s="44"/>
      <c r="C711" s="578" t="s">
        <v>127</v>
      </c>
      <c r="D711" s="578"/>
      <c r="E711" s="578"/>
      <c r="F711" s="578"/>
      <c r="G711" s="578"/>
      <c r="H711" s="578"/>
      <c r="I711" s="578"/>
      <c r="J711" s="578"/>
      <c r="K711" s="578"/>
      <c r="L711" s="578"/>
      <c r="M711" s="578"/>
      <c r="N711" s="578"/>
      <c r="O711" s="578"/>
      <c r="P711" s="578"/>
      <c r="Q711" s="578"/>
      <c r="R711" s="578"/>
      <c r="S711" s="578"/>
      <c r="T711" s="578"/>
      <c r="U711" s="578"/>
      <c r="V711" s="578"/>
      <c r="W711" s="578"/>
      <c r="X711" s="578"/>
      <c r="Y711" s="578"/>
      <c r="Z711" s="578"/>
      <c r="AA711" s="578"/>
      <c r="AB711" s="578"/>
      <c r="AC711" s="578"/>
      <c r="AD711" s="578"/>
    </row>
    <row r="712" spans="1:56" ht="60" customHeight="1">
      <c r="A712" s="131"/>
      <c r="B712" s="44"/>
      <c r="C712" s="923"/>
      <c r="D712" s="923"/>
      <c r="E712" s="923"/>
      <c r="F712" s="923"/>
      <c r="G712" s="923"/>
      <c r="H712" s="923"/>
      <c r="I712" s="923"/>
      <c r="J712" s="923"/>
      <c r="K712" s="923"/>
      <c r="L712" s="923"/>
      <c r="M712" s="923"/>
      <c r="N712" s="923"/>
      <c r="O712" s="923"/>
      <c r="P712" s="923"/>
      <c r="Q712" s="923"/>
      <c r="R712" s="923"/>
      <c r="S712" s="923"/>
      <c r="T712" s="923"/>
      <c r="U712" s="923"/>
      <c r="V712" s="923"/>
      <c r="W712" s="923"/>
      <c r="X712" s="923"/>
      <c r="Y712" s="923"/>
      <c r="Z712" s="923"/>
      <c r="AA712" s="923"/>
      <c r="AB712" s="923"/>
      <c r="AC712" s="923"/>
      <c r="AD712" s="923"/>
    </row>
    <row r="713" spans="1:56" ht="15" customHeight="1">
      <c r="A713" s="131"/>
      <c r="B713" s="624" t="str">
        <f>IF(BH676=0,"", IF(BH676=1,_xlfn.CONCAT("Error: Verificar la información registrada tomando en cuenta la instrucción ",BJ676,"."),_xlfn.CONCAT("Error: Verificar la información registrada tomando en cuenta las instrucciones ",BJ676)))</f>
        <v/>
      </c>
      <c r="C713" s="624"/>
      <c r="D713" s="624"/>
      <c r="E713" s="624"/>
      <c r="F713" s="624"/>
      <c r="G713" s="624"/>
      <c r="H713" s="624"/>
      <c r="I713" s="624"/>
      <c r="J713" s="624"/>
      <c r="K713" s="624"/>
      <c r="L713" s="624"/>
      <c r="M713" s="624"/>
      <c r="N713" s="624"/>
      <c r="O713" s="624"/>
      <c r="P713" s="624"/>
      <c r="Q713" s="624"/>
      <c r="R713" s="624"/>
      <c r="S713" s="624"/>
      <c r="T713" s="624"/>
      <c r="U713" s="624"/>
      <c r="V713" s="624"/>
      <c r="W713" s="624"/>
      <c r="X713" s="624"/>
      <c r="Y713" s="624"/>
      <c r="Z713" s="624"/>
      <c r="AA713" s="624"/>
      <c r="AB713" s="624"/>
      <c r="AC713" s="624"/>
      <c r="AD713" s="624"/>
    </row>
    <row r="714" spans="1:56" ht="15" customHeight="1">
      <c r="A714" s="131"/>
      <c r="B714" s="756" t="str">
        <f>IF(AZ674=0,"","Alerta: Debe justificar el uso de NS argumentando el estado de la información desconocida.")</f>
        <v/>
      </c>
      <c r="C714" s="756"/>
      <c r="D714" s="756"/>
      <c r="E714" s="756"/>
      <c r="F714" s="756"/>
      <c r="G714" s="756"/>
      <c r="H714" s="756"/>
      <c r="I714" s="756"/>
      <c r="J714" s="756"/>
      <c r="K714" s="756"/>
      <c r="L714" s="756"/>
      <c r="M714" s="756"/>
      <c r="N714" s="756"/>
      <c r="O714" s="756"/>
      <c r="P714" s="756"/>
      <c r="Q714" s="756"/>
      <c r="R714" s="756"/>
      <c r="S714" s="756"/>
      <c r="T714" s="756"/>
      <c r="U714" s="756"/>
      <c r="V714" s="756"/>
      <c r="W714" s="756"/>
      <c r="X714" s="756"/>
      <c r="Y714" s="756"/>
      <c r="Z714" s="756"/>
      <c r="AA714" s="756"/>
      <c r="AB714" s="756"/>
      <c r="AC714" s="756"/>
      <c r="AD714" s="756"/>
    </row>
    <row r="715" spans="1:56" ht="15" customHeight="1">
      <c r="A715" s="131"/>
      <c r="B715" s="625" t="str">
        <f>IF(BC710=0,"","Error: Debe completar toda la información requerida.")</f>
        <v/>
      </c>
      <c r="C715" s="625"/>
      <c r="D715" s="625"/>
      <c r="E715" s="625"/>
      <c r="F715" s="625"/>
      <c r="G715" s="625"/>
      <c r="H715" s="625"/>
      <c r="I715" s="625"/>
      <c r="J715" s="625"/>
      <c r="K715" s="625"/>
      <c r="L715" s="625"/>
      <c r="M715" s="625"/>
      <c r="N715" s="625"/>
      <c r="O715" s="625"/>
      <c r="P715" s="625"/>
      <c r="Q715" s="625"/>
      <c r="R715" s="625"/>
      <c r="S715" s="625"/>
      <c r="T715" s="625"/>
      <c r="U715" s="625"/>
      <c r="V715" s="625"/>
      <c r="W715" s="625"/>
      <c r="X715" s="625"/>
      <c r="Y715" s="625"/>
      <c r="Z715" s="625"/>
      <c r="AA715" s="625"/>
      <c r="AB715" s="625"/>
      <c r="AC715" s="625"/>
      <c r="AD715" s="625"/>
    </row>
    <row r="716" spans="1:56" ht="15" customHeight="1">
      <c r="A716" s="131"/>
    </row>
    <row r="717" spans="1:56" ht="15" customHeight="1">
      <c r="A717" s="131"/>
      <c r="B717" s="263"/>
      <c r="C717" s="33"/>
      <c r="D717" s="33"/>
      <c r="E717" s="33"/>
      <c r="F717" s="33"/>
      <c r="G717" s="33"/>
      <c r="H717" s="33"/>
      <c r="I717" s="33"/>
      <c r="J717" s="33"/>
      <c r="K717" s="33"/>
      <c r="L717" s="33"/>
      <c r="M717" s="33"/>
      <c r="N717" s="33"/>
      <c r="O717" s="33"/>
      <c r="P717" s="33"/>
      <c r="Q717" s="33"/>
      <c r="R717" s="33"/>
      <c r="S717" s="33"/>
      <c r="T717" s="33"/>
      <c r="U717" s="33"/>
      <c r="V717" s="33"/>
      <c r="W717" s="33"/>
      <c r="X717" s="33"/>
      <c r="Y717" s="33"/>
      <c r="Z717" s="33"/>
      <c r="AA717" s="33"/>
      <c r="AB717" s="33"/>
      <c r="AC717" s="33"/>
      <c r="AD717" s="33"/>
    </row>
    <row r="718" spans="1:56" ht="15" customHeight="1">
      <c r="A718" s="131"/>
      <c r="B718" s="263"/>
      <c r="C718" s="33"/>
      <c r="D718" s="33"/>
      <c r="E718" s="33"/>
      <c r="F718" s="33"/>
      <c r="G718" s="33"/>
      <c r="H718" s="33"/>
      <c r="I718" s="33"/>
      <c r="J718" s="33"/>
      <c r="K718" s="33"/>
      <c r="L718" s="33"/>
      <c r="M718" s="33"/>
      <c r="N718" s="33"/>
      <c r="O718" s="33"/>
      <c r="P718" s="33"/>
      <c r="Q718" s="33"/>
      <c r="R718" s="33"/>
      <c r="S718" s="33"/>
      <c r="T718" s="33"/>
      <c r="U718" s="33"/>
      <c r="V718" s="33"/>
      <c r="W718" s="33"/>
      <c r="X718" s="33"/>
      <c r="Y718" s="33"/>
      <c r="Z718" s="33"/>
      <c r="AA718" s="33"/>
      <c r="AB718" s="33"/>
      <c r="AC718" s="33"/>
      <c r="AD718" s="33"/>
    </row>
    <row r="719" spans="1:56" ht="15" hidden="1" customHeight="1">
      <c r="A719" s="131"/>
      <c r="B719" s="263"/>
      <c r="C719" s="33"/>
      <c r="D719" s="33"/>
      <c r="E719" s="33"/>
      <c r="F719" s="33"/>
      <c r="G719" s="33"/>
      <c r="H719" s="33"/>
      <c r="I719" s="33"/>
      <c r="J719" s="33"/>
      <c r="K719" s="33"/>
      <c r="L719" s="33"/>
      <c r="M719" s="33"/>
      <c r="N719" s="33"/>
      <c r="O719" s="33"/>
      <c r="P719" s="33"/>
      <c r="Q719" s="33"/>
      <c r="R719" s="33"/>
      <c r="S719" s="33"/>
      <c r="T719" s="33"/>
      <c r="U719" s="33"/>
      <c r="V719" s="33"/>
      <c r="W719" s="33"/>
      <c r="X719" s="33"/>
      <c r="Y719" s="33"/>
      <c r="Z719" s="33"/>
      <c r="AA719" s="33"/>
      <c r="AB719" s="33"/>
      <c r="AC719" s="33"/>
      <c r="AD719" s="33"/>
    </row>
    <row r="720" spans="1:56" ht="15" hidden="1" customHeight="1">
      <c r="A720" s="131"/>
      <c r="B720" s="263"/>
      <c r="C720" s="33"/>
      <c r="D720" s="33"/>
      <c r="E720" s="33"/>
      <c r="F720" s="33"/>
      <c r="G720" s="33"/>
      <c r="H720" s="33"/>
      <c r="I720" s="33"/>
      <c r="J720" s="33"/>
      <c r="K720" s="33"/>
      <c r="L720" s="33"/>
      <c r="M720" s="33"/>
      <c r="N720" s="33"/>
      <c r="O720" s="33"/>
      <c r="P720" s="33"/>
      <c r="Q720" s="33"/>
      <c r="R720" s="33"/>
      <c r="S720" s="33"/>
      <c r="T720" s="33"/>
      <c r="U720" s="33"/>
      <c r="V720" s="33"/>
      <c r="W720" s="33"/>
      <c r="X720" s="33"/>
      <c r="Y720" s="33"/>
      <c r="Z720" s="33"/>
      <c r="AA720" s="33"/>
      <c r="AB720" s="33"/>
      <c r="AC720" s="33"/>
      <c r="AD720" s="33"/>
    </row>
    <row r="721" spans="1:30" ht="15" hidden="1" customHeight="1">
      <c r="A721" s="131"/>
      <c r="B721" s="263"/>
      <c r="C721" s="33"/>
      <c r="D721" s="33"/>
      <c r="E721" s="33"/>
      <c r="F721" s="33"/>
      <c r="G721" s="33"/>
      <c r="H721" s="33"/>
      <c r="I721" s="33"/>
      <c r="J721" s="33"/>
      <c r="K721" s="33"/>
      <c r="L721" s="33"/>
      <c r="M721" s="33"/>
      <c r="N721" s="33"/>
      <c r="O721" s="33"/>
      <c r="P721" s="33"/>
      <c r="Q721" s="33"/>
      <c r="R721" s="33"/>
      <c r="S721" s="33"/>
      <c r="T721" s="33"/>
      <c r="U721" s="33"/>
      <c r="V721" s="33"/>
      <c r="W721" s="33"/>
      <c r="X721" s="33"/>
      <c r="Y721" s="33"/>
      <c r="Z721" s="33"/>
      <c r="AA721" s="33"/>
      <c r="AB721" s="33"/>
      <c r="AC721" s="33"/>
      <c r="AD721" s="33"/>
    </row>
    <row r="722" spans="1:30" ht="15" hidden="1" customHeight="1">
      <c r="A722" s="131"/>
      <c r="B722" s="263"/>
      <c r="C722" s="33"/>
      <c r="D722" s="33"/>
      <c r="E722" s="33"/>
      <c r="F722" s="33"/>
      <c r="G722" s="33"/>
      <c r="H722" s="33"/>
      <c r="I722" s="33"/>
      <c r="J722" s="33"/>
      <c r="K722" s="33"/>
      <c r="L722" s="33"/>
      <c r="M722" s="33"/>
      <c r="N722" s="33"/>
      <c r="O722" s="33"/>
      <c r="P722" s="33"/>
      <c r="Q722" s="33"/>
      <c r="R722" s="33"/>
      <c r="S722" s="33"/>
      <c r="T722" s="33"/>
      <c r="U722" s="33"/>
      <c r="V722" s="33"/>
      <c r="W722" s="33"/>
      <c r="X722" s="33"/>
      <c r="Y722" s="33"/>
      <c r="Z722" s="33"/>
      <c r="AA722" s="33"/>
      <c r="AB722" s="33"/>
      <c r="AC722" s="33"/>
      <c r="AD722" s="33"/>
    </row>
    <row r="723" spans="1:30" ht="15" hidden="1" customHeight="1">
      <c r="A723" s="131"/>
      <c r="B723" s="263"/>
      <c r="C723" s="33"/>
      <c r="D723" s="33"/>
      <c r="E723" s="33"/>
      <c r="F723" s="33"/>
      <c r="G723" s="33"/>
      <c r="H723" s="33"/>
      <c r="I723" s="33"/>
      <c r="J723" s="33"/>
      <c r="K723" s="33"/>
      <c r="L723" s="33"/>
      <c r="M723" s="33"/>
      <c r="N723" s="33"/>
      <c r="O723" s="33"/>
      <c r="P723" s="33"/>
      <c r="Q723" s="33"/>
      <c r="R723" s="33"/>
      <c r="S723" s="33"/>
      <c r="T723" s="33"/>
      <c r="U723" s="33"/>
      <c r="V723" s="33"/>
      <c r="W723" s="33"/>
      <c r="X723" s="33"/>
      <c r="Y723" s="33"/>
      <c r="Z723" s="33"/>
      <c r="AA723" s="33"/>
      <c r="AB723" s="33"/>
      <c r="AC723" s="33"/>
      <c r="AD723" s="33"/>
    </row>
    <row r="724" spans="1:30" ht="15" hidden="1" customHeight="1">
      <c r="A724" s="131"/>
      <c r="B724" s="263"/>
      <c r="C724" s="33"/>
      <c r="D724" s="33"/>
      <c r="E724" s="33"/>
      <c r="F724" s="33"/>
      <c r="G724" s="33"/>
      <c r="H724" s="33"/>
      <c r="I724" s="33"/>
      <c r="J724" s="33"/>
      <c r="K724" s="33"/>
      <c r="L724" s="33"/>
      <c r="M724" s="33"/>
      <c r="N724" s="33"/>
      <c r="O724" s="33"/>
      <c r="P724" s="33"/>
      <c r="Q724" s="33"/>
      <c r="R724" s="33"/>
      <c r="S724" s="33"/>
      <c r="T724" s="33"/>
      <c r="U724" s="33"/>
      <c r="V724" s="33"/>
      <c r="W724" s="33"/>
      <c r="X724" s="33"/>
      <c r="Y724" s="33"/>
      <c r="Z724" s="33"/>
      <c r="AA724" s="33"/>
      <c r="AB724" s="33"/>
      <c r="AC724" s="33"/>
      <c r="AD724" s="33"/>
    </row>
    <row r="725" spans="1:30" ht="15" hidden="1" customHeight="1">
      <c r="A725" s="131"/>
      <c r="B725" s="263"/>
      <c r="C725" s="33"/>
      <c r="D725" s="33"/>
      <c r="E725" s="33"/>
      <c r="F725" s="33"/>
      <c r="G725" s="33"/>
      <c r="H725" s="33"/>
      <c r="I725" s="33"/>
      <c r="J725" s="33"/>
      <c r="K725" s="33"/>
      <c r="L725" s="33"/>
      <c r="M725" s="33"/>
      <c r="N725" s="33"/>
      <c r="O725" s="33"/>
      <c r="P725" s="33"/>
      <c r="Q725" s="33"/>
      <c r="R725" s="33"/>
      <c r="S725" s="33"/>
      <c r="T725" s="33"/>
      <c r="U725" s="33"/>
      <c r="V725" s="33"/>
      <c r="W725" s="33"/>
      <c r="X725" s="33"/>
      <c r="Y725" s="33"/>
      <c r="Z725" s="33"/>
      <c r="AA725" s="33"/>
      <c r="AB725" s="33"/>
      <c r="AC725" s="33"/>
      <c r="AD725" s="33"/>
    </row>
    <row r="726" spans="1:30" ht="15" hidden="1" customHeight="1">
      <c r="A726" s="131"/>
      <c r="B726" s="263"/>
      <c r="C726" s="33"/>
      <c r="D726" s="33"/>
      <c r="E726" s="33"/>
      <c r="F726" s="33"/>
      <c r="G726" s="33"/>
      <c r="H726" s="33"/>
      <c r="I726" s="33"/>
      <c r="J726" s="33"/>
      <c r="K726" s="33"/>
      <c r="L726" s="33"/>
      <c r="M726" s="33"/>
      <c r="N726" s="33"/>
      <c r="O726" s="33"/>
      <c r="P726" s="33"/>
      <c r="Q726" s="33"/>
      <c r="R726" s="33"/>
      <c r="S726" s="33"/>
      <c r="T726" s="33"/>
      <c r="U726" s="33"/>
      <c r="V726" s="33"/>
      <c r="W726" s="33"/>
      <c r="X726" s="33"/>
      <c r="Y726" s="33"/>
      <c r="Z726" s="33"/>
      <c r="AA726" s="33"/>
      <c r="AB726" s="33"/>
      <c r="AC726" s="33"/>
      <c r="AD726" s="33"/>
    </row>
    <row r="727" spans="1:30" ht="15" hidden="1" customHeight="1">
      <c r="A727" s="131"/>
      <c r="B727" s="263"/>
      <c r="C727" s="33"/>
      <c r="D727" s="33"/>
      <c r="E727" s="33"/>
      <c r="F727" s="33"/>
      <c r="G727" s="33"/>
      <c r="H727" s="33"/>
      <c r="I727" s="33"/>
      <c r="J727" s="33"/>
      <c r="K727" s="33"/>
      <c r="L727" s="33"/>
      <c r="M727" s="33"/>
      <c r="N727" s="33"/>
      <c r="O727" s="33"/>
      <c r="P727" s="33"/>
      <c r="Q727" s="33"/>
      <c r="R727" s="33"/>
      <c r="S727" s="33"/>
      <c r="T727" s="33"/>
      <c r="U727" s="33"/>
      <c r="V727" s="33"/>
      <c r="W727" s="33"/>
      <c r="X727" s="33"/>
      <c r="Y727" s="33"/>
      <c r="Z727" s="33"/>
      <c r="AA727" s="33"/>
      <c r="AB727" s="33"/>
      <c r="AC727" s="33"/>
      <c r="AD727" s="33"/>
    </row>
    <row r="728" spans="1:30" ht="15" hidden="1" customHeight="1">
      <c r="A728" s="131"/>
      <c r="B728" s="263"/>
      <c r="C728" s="33"/>
      <c r="D728" s="33"/>
      <c r="E728" s="33"/>
      <c r="F728" s="33"/>
      <c r="G728" s="33"/>
      <c r="H728" s="33"/>
      <c r="I728" s="33"/>
      <c r="J728" s="33"/>
      <c r="K728" s="33"/>
      <c r="L728" s="33"/>
      <c r="M728" s="33"/>
      <c r="N728" s="33"/>
      <c r="O728" s="33"/>
      <c r="P728" s="33"/>
      <c r="Q728" s="33"/>
      <c r="R728" s="33"/>
      <c r="S728" s="33"/>
      <c r="T728" s="33"/>
      <c r="U728" s="33"/>
      <c r="V728" s="33"/>
      <c r="W728" s="33"/>
      <c r="X728" s="33"/>
      <c r="Y728" s="33"/>
      <c r="Z728" s="33"/>
      <c r="AA728" s="33"/>
      <c r="AB728" s="33"/>
      <c r="AC728" s="33"/>
      <c r="AD728" s="33"/>
    </row>
    <row r="729" spans="1:30" ht="15" hidden="1" customHeight="1">
      <c r="A729" s="131"/>
      <c r="B729" s="263"/>
      <c r="C729" s="33"/>
      <c r="D729" s="33"/>
      <c r="E729" s="33"/>
      <c r="F729" s="33"/>
      <c r="G729" s="33"/>
      <c r="H729" s="33"/>
      <c r="I729" s="33"/>
      <c r="J729" s="33"/>
      <c r="K729" s="33"/>
      <c r="L729" s="33"/>
      <c r="M729" s="33"/>
      <c r="N729" s="33"/>
      <c r="O729" s="33"/>
      <c r="P729" s="33"/>
      <c r="Q729" s="33"/>
      <c r="R729" s="33"/>
      <c r="S729" s="33"/>
      <c r="T729" s="33"/>
      <c r="U729" s="33"/>
      <c r="V729" s="33"/>
      <c r="W729" s="33"/>
      <c r="X729" s="33"/>
      <c r="Y729" s="33"/>
      <c r="Z729" s="33"/>
      <c r="AA729" s="33"/>
      <c r="AB729" s="33"/>
      <c r="AC729" s="33"/>
      <c r="AD729" s="33"/>
    </row>
    <row r="730" spans="1:30" ht="15" hidden="1" customHeight="1">
      <c r="A730" s="131"/>
      <c r="B730" s="263"/>
      <c r="C730" s="33"/>
      <c r="D730" s="33"/>
      <c r="E730" s="33"/>
      <c r="F730" s="33"/>
      <c r="G730" s="33"/>
      <c r="H730" s="33"/>
      <c r="I730" s="33"/>
      <c r="J730" s="33"/>
      <c r="K730" s="33"/>
      <c r="L730" s="33"/>
      <c r="M730" s="33"/>
      <c r="N730" s="33"/>
      <c r="O730" s="33"/>
      <c r="P730" s="33"/>
      <c r="Q730" s="33"/>
      <c r="R730" s="33"/>
      <c r="S730" s="33"/>
      <c r="T730" s="33"/>
      <c r="U730" s="33"/>
      <c r="V730" s="33"/>
      <c r="W730" s="33"/>
      <c r="X730" s="33"/>
      <c r="Y730" s="33"/>
      <c r="Z730" s="33"/>
      <c r="AA730" s="33"/>
      <c r="AB730" s="33"/>
      <c r="AC730" s="33"/>
      <c r="AD730" s="33"/>
    </row>
    <row r="731" spans="1:30" ht="15" hidden="1" customHeight="1">
      <c r="A731" s="131"/>
      <c r="B731" s="263"/>
      <c r="C731" s="33"/>
      <c r="D731" s="33"/>
      <c r="E731" s="33"/>
      <c r="F731" s="33"/>
      <c r="G731" s="33"/>
      <c r="H731" s="33"/>
      <c r="I731" s="33"/>
      <c r="J731" s="33"/>
      <c r="K731" s="33"/>
      <c r="L731" s="33"/>
      <c r="M731" s="33"/>
      <c r="N731" s="33"/>
      <c r="O731" s="33"/>
      <c r="P731" s="33"/>
      <c r="Q731" s="33"/>
      <c r="R731" s="33"/>
      <c r="S731" s="33"/>
      <c r="T731" s="33"/>
      <c r="U731" s="33"/>
      <c r="V731" s="33"/>
      <c r="W731" s="33"/>
      <c r="X731" s="33"/>
      <c r="Y731" s="33"/>
      <c r="Z731" s="33"/>
      <c r="AA731" s="33"/>
      <c r="AB731" s="33"/>
      <c r="AC731" s="33"/>
      <c r="AD731" s="33"/>
    </row>
    <row r="732" spans="1:30" ht="15" hidden="1" customHeight="1">
      <c r="A732" s="131"/>
      <c r="B732" s="263"/>
      <c r="C732" s="33"/>
      <c r="D732" s="33"/>
      <c r="E732" s="33"/>
      <c r="F732" s="33"/>
      <c r="G732" s="33"/>
      <c r="H732" s="33"/>
      <c r="I732" s="33"/>
      <c r="J732" s="33"/>
      <c r="K732" s="33"/>
      <c r="L732" s="33"/>
      <c r="M732" s="33"/>
      <c r="N732" s="33"/>
      <c r="O732" s="33"/>
      <c r="P732" s="33"/>
      <c r="Q732" s="33"/>
      <c r="R732" s="33"/>
      <c r="S732" s="33"/>
      <c r="T732" s="33"/>
      <c r="U732" s="33"/>
      <c r="V732" s="33"/>
      <c r="W732" s="33"/>
      <c r="X732" s="33"/>
      <c r="Y732" s="33"/>
      <c r="Z732" s="33"/>
      <c r="AA732" s="33"/>
      <c r="AB732" s="33"/>
      <c r="AC732" s="33"/>
      <c r="AD732" s="33"/>
    </row>
    <row r="733" spans="1:30" ht="15" hidden="1" customHeight="1">
      <c r="A733" s="131"/>
      <c r="B733" s="263"/>
      <c r="C733" s="33"/>
      <c r="D733" s="33"/>
      <c r="E733" s="33"/>
      <c r="F733" s="33"/>
      <c r="G733" s="33"/>
      <c r="H733" s="33"/>
      <c r="I733" s="33"/>
      <c r="J733" s="33"/>
      <c r="K733" s="33"/>
      <c r="L733" s="33"/>
      <c r="M733" s="33"/>
      <c r="N733" s="33"/>
      <c r="O733" s="33"/>
      <c r="P733" s="33"/>
      <c r="Q733" s="33"/>
      <c r="R733" s="33"/>
      <c r="S733" s="33"/>
      <c r="T733" s="33"/>
      <c r="U733" s="33"/>
      <c r="V733" s="33"/>
      <c r="W733" s="33"/>
      <c r="X733" s="33"/>
      <c r="Y733" s="33"/>
      <c r="Z733" s="33"/>
      <c r="AA733" s="33"/>
      <c r="AB733" s="33"/>
      <c r="AC733" s="33"/>
      <c r="AD733" s="33"/>
    </row>
    <row r="734" spans="1:30" ht="15" hidden="1" customHeight="1">
      <c r="A734" s="131"/>
      <c r="B734" s="263"/>
      <c r="C734" s="33"/>
      <c r="D734" s="33"/>
      <c r="E734" s="33"/>
      <c r="F734" s="33"/>
      <c r="G734" s="33"/>
      <c r="H734" s="33"/>
      <c r="I734" s="33"/>
      <c r="J734" s="33"/>
      <c r="K734" s="33"/>
      <c r="L734" s="33"/>
      <c r="M734" s="33"/>
      <c r="N734" s="33"/>
      <c r="O734" s="33"/>
      <c r="P734" s="33"/>
      <c r="Q734" s="33"/>
      <c r="R734" s="33"/>
      <c r="S734" s="33"/>
      <c r="T734" s="33"/>
      <c r="U734" s="33"/>
      <c r="V734" s="33"/>
      <c r="W734" s="33"/>
      <c r="X734" s="33"/>
      <c r="Y734" s="33"/>
      <c r="Z734" s="33"/>
      <c r="AA734" s="33"/>
      <c r="AB734" s="33"/>
      <c r="AC734" s="33"/>
      <c r="AD734" s="33"/>
    </row>
    <row r="735" spans="1:30" ht="15" hidden="1" customHeight="1">
      <c r="A735" s="131"/>
      <c r="B735" s="263"/>
      <c r="C735" s="33"/>
      <c r="D735" s="33"/>
      <c r="E735" s="33"/>
      <c r="F735" s="33"/>
      <c r="G735" s="33"/>
      <c r="H735" s="33"/>
      <c r="I735" s="33"/>
      <c r="J735" s="33"/>
      <c r="K735" s="33"/>
      <c r="L735" s="33"/>
      <c r="M735" s="33"/>
      <c r="N735" s="33"/>
      <c r="O735" s="33"/>
      <c r="P735" s="33"/>
      <c r="Q735" s="33"/>
      <c r="R735" s="33"/>
      <c r="S735" s="33"/>
      <c r="T735" s="33"/>
      <c r="U735" s="33"/>
      <c r="V735" s="33"/>
      <c r="W735" s="33"/>
      <c r="X735" s="33"/>
      <c r="Y735" s="33"/>
      <c r="Z735" s="33"/>
      <c r="AA735" s="33"/>
      <c r="AB735" s="33"/>
      <c r="AC735" s="33"/>
      <c r="AD735" s="33"/>
    </row>
    <row r="736" spans="1:30" ht="15" hidden="1" customHeight="1">
      <c r="A736" s="131"/>
      <c r="B736" s="263"/>
      <c r="C736" s="33"/>
      <c r="D736" s="33"/>
      <c r="E736" s="33"/>
      <c r="F736" s="33"/>
      <c r="G736" s="33"/>
      <c r="H736" s="33"/>
      <c r="I736" s="33"/>
      <c r="J736" s="33"/>
      <c r="K736" s="33"/>
      <c r="L736" s="33"/>
      <c r="M736" s="33"/>
      <c r="N736" s="33"/>
      <c r="O736" s="33"/>
      <c r="P736" s="33"/>
      <c r="Q736" s="33"/>
      <c r="R736" s="33"/>
      <c r="S736" s="33"/>
      <c r="T736" s="33"/>
      <c r="U736" s="33"/>
      <c r="V736" s="33"/>
      <c r="W736" s="33"/>
      <c r="X736" s="33"/>
      <c r="Y736" s="33"/>
      <c r="Z736" s="33"/>
      <c r="AA736" s="33"/>
      <c r="AB736" s="33"/>
      <c r="AC736" s="33"/>
      <c r="AD736" s="33"/>
    </row>
    <row r="737" spans="1:30" ht="15" hidden="1" customHeight="1">
      <c r="A737" s="131"/>
      <c r="B737" s="263"/>
      <c r="C737" s="33"/>
      <c r="D737" s="33"/>
      <c r="E737" s="33"/>
      <c r="F737" s="33"/>
      <c r="G737" s="33"/>
      <c r="H737" s="33"/>
      <c r="I737" s="33"/>
      <c r="J737" s="33"/>
      <c r="K737" s="33"/>
      <c r="L737" s="33"/>
      <c r="M737" s="33"/>
      <c r="N737" s="33"/>
      <c r="O737" s="33"/>
      <c r="P737" s="33"/>
      <c r="Q737" s="33"/>
      <c r="R737" s="33"/>
      <c r="S737" s="33"/>
      <c r="T737" s="33"/>
      <c r="U737" s="33"/>
      <c r="V737" s="33"/>
      <c r="W737" s="33"/>
      <c r="X737" s="33"/>
      <c r="Y737" s="33"/>
      <c r="Z737" s="33"/>
      <c r="AA737" s="33"/>
      <c r="AB737" s="33"/>
      <c r="AC737" s="33"/>
      <c r="AD737" s="33"/>
    </row>
    <row r="738" spans="1:30" ht="15" hidden="1" customHeight="1">
      <c r="A738" s="131"/>
      <c r="B738" s="263"/>
      <c r="C738" s="33"/>
      <c r="D738" s="33"/>
      <c r="E738" s="33"/>
      <c r="F738" s="33"/>
      <c r="G738" s="33"/>
      <c r="H738" s="33"/>
      <c r="I738" s="33"/>
      <c r="J738" s="33"/>
      <c r="K738" s="33"/>
      <c r="L738" s="33"/>
      <c r="M738" s="33"/>
      <c r="N738" s="33"/>
      <c r="O738" s="33"/>
      <c r="P738" s="33"/>
      <c r="Q738" s="33"/>
      <c r="R738" s="33"/>
      <c r="S738" s="33"/>
      <c r="T738" s="33"/>
      <c r="U738" s="33"/>
      <c r="V738" s="33"/>
      <c r="W738" s="33"/>
      <c r="X738" s="33"/>
      <c r="Y738" s="33"/>
      <c r="Z738" s="33"/>
      <c r="AA738" s="33"/>
      <c r="AB738" s="33"/>
      <c r="AC738" s="33"/>
      <c r="AD738" s="33"/>
    </row>
    <row r="739" spans="1:30" ht="15" hidden="1" customHeight="1">
      <c r="A739" s="131"/>
      <c r="B739" s="263"/>
      <c r="C739" s="33"/>
      <c r="D739" s="33"/>
      <c r="E739" s="33"/>
      <c r="F739" s="33"/>
      <c r="G739" s="33"/>
      <c r="H739" s="33"/>
      <c r="I739" s="33"/>
      <c r="J739" s="33"/>
      <c r="K739" s="33"/>
      <c r="L739" s="33"/>
      <c r="M739" s="33"/>
      <c r="N739" s="33"/>
      <c r="O739" s="33"/>
      <c r="P739" s="33"/>
      <c r="Q739" s="33"/>
      <c r="R739" s="33"/>
      <c r="S739" s="33"/>
      <c r="T739" s="33"/>
      <c r="U739" s="33"/>
      <c r="V739" s="33"/>
      <c r="W739" s="33"/>
      <c r="X739" s="33"/>
      <c r="Y739" s="33"/>
      <c r="Z739" s="33"/>
      <c r="AA739" s="33"/>
      <c r="AB739" s="33"/>
      <c r="AC739" s="33"/>
      <c r="AD739" s="33"/>
    </row>
    <row r="740" spans="1:30" ht="15" hidden="1" customHeight="1">
      <c r="A740" s="131"/>
      <c r="B740" s="263"/>
      <c r="C740" s="33"/>
      <c r="D740" s="33"/>
      <c r="E740" s="33"/>
      <c r="F740" s="33"/>
      <c r="G740" s="33"/>
      <c r="H740" s="33"/>
      <c r="I740" s="33"/>
      <c r="J740" s="33"/>
      <c r="K740" s="33"/>
      <c r="L740" s="33"/>
      <c r="M740" s="33"/>
      <c r="N740" s="33"/>
      <c r="O740" s="33"/>
      <c r="P740" s="33"/>
      <c r="Q740" s="33"/>
      <c r="R740" s="33"/>
      <c r="S740" s="33"/>
      <c r="T740" s="33"/>
      <c r="U740" s="33"/>
      <c r="V740" s="33"/>
      <c r="W740" s="33"/>
      <c r="X740" s="33"/>
      <c r="Y740" s="33"/>
      <c r="Z740" s="33"/>
      <c r="AA740" s="33"/>
      <c r="AB740" s="33"/>
      <c r="AC740" s="33"/>
      <c r="AD740" s="33"/>
    </row>
    <row r="741" spans="1:30" ht="15" hidden="1" customHeight="1">
      <c r="A741" s="131"/>
      <c r="B741" s="263"/>
      <c r="C741" s="33"/>
      <c r="D741" s="33"/>
      <c r="E741" s="33"/>
      <c r="F741" s="33"/>
      <c r="G741" s="33"/>
      <c r="H741" s="33"/>
      <c r="I741" s="33"/>
      <c r="J741" s="33"/>
      <c r="K741" s="33"/>
      <c r="L741" s="33"/>
      <c r="M741" s="33"/>
      <c r="N741" s="33"/>
      <c r="O741" s="33"/>
      <c r="P741" s="33"/>
      <c r="Q741" s="33"/>
      <c r="R741" s="33"/>
      <c r="S741" s="33"/>
      <c r="T741" s="33"/>
      <c r="U741" s="33"/>
      <c r="V741" s="33"/>
      <c r="W741" s="33"/>
      <c r="X741" s="33"/>
      <c r="Y741" s="33"/>
      <c r="Z741" s="33"/>
      <c r="AA741" s="33"/>
      <c r="AB741" s="33"/>
      <c r="AC741" s="33"/>
      <c r="AD741" s="33"/>
    </row>
    <row r="742" spans="1:30" ht="15" hidden="1" customHeight="1">
      <c r="A742" s="131"/>
      <c r="B742" s="263"/>
      <c r="C742" s="33"/>
      <c r="D742" s="33"/>
      <c r="E742" s="33"/>
      <c r="F742" s="33"/>
      <c r="G742" s="33"/>
      <c r="H742" s="33"/>
      <c r="I742" s="33"/>
      <c r="J742" s="33"/>
      <c r="K742" s="33"/>
      <c r="L742" s="33"/>
      <c r="M742" s="33"/>
      <c r="N742" s="33"/>
      <c r="O742" s="33"/>
      <c r="P742" s="33"/>
      <c r="Q742" s="33"/>
      <c r="R742" s="33"/>
      <c r="S742" s="33"/>
      <c r="T742" s="33"/>
      <c r="U742" s="33"/>
      <c r="V742" s="33"/>
      <c r="W742" s="33"/>
      <c r="X742" s="33"/>
      <c r="Y742" s="33"/>
      <c r="Z742" s="33"/>
      <c r="AA742" s="33"/>
      <c r="AB742" s="33"/>
      <c r="AC742" s="33"/>
      <c r="AD742" s="33"/>
    </row>
    <row r="743" spans="1:30" ht="15" hidden="1" customHeight="1">
      <c r="A743" s="131"/>
      <c r="B743" s="263"/>
      <c r="C743" s="33"/>
      <c r="D743" s="33"/>
      <c r="E743" s="33"/>
      <c r="F743" s="33"/>
      <c r="G743" s="33"/>
      <c r="H743" s="33"/>
      <c r="I743" s="33"/>
      <c r="J743" s="33"/>
      <c r="K743" s="33"/>
      <c r="L743" s="33"/>
      <c r="M743" s="33"/>
      <c r="N743" s="33"/>
      <c r="O743" s="33"/>
      <c r="P743" s="33"/>
      <c r="Q743" s="33"/>
      <c r="R743" s="33"/>
      <c r="S743" s="33"/>
      <c r="T743" s="33"/>
      <c r="U743" s="33"/>
      <c r="V743" s="33"/>
      <c r="W743" s="33"/>
      <c r="X743" s="33"/>
      <c r="Y743" s="33"/>
      <c r="Z743" s="33"/>
      <c r="AA743" s="33"/>
      <c r="AB743" s="33"/>
      <c r="AC743" s="33"/>
      <c r="AD743" s="33"/>
    </row>
    <row r="744" spans="1:30" ht="15" hidden="1" customHeight="1">
      <c r="A744" s="131"/>
      <c r="B744" s="263"/>
      <c r="C744" s="33"/>
      <c r="D744" s="33"/>
      <c r="E744" s="33"/>
      <c r="F744" s="33"/>
      <c r="G744" s="33"/>
      <c r="H744" s="33"/>
      <c r="I744" s="33"/>
      <c r="J744" s="33"/>
      <c r="K744" s="33"/>
      <c r="L744" s="33"/>
      <c r="M744" s="33"/>
      <c r="N744" s="33"/>
      <c r="O744" s="33"/>
      <c r="P744" s="33"/>
      <c r="Q744" s="33"/>
      <c r="R744" s="33"/>
      <c r="S744" s="33"/>
      <c r="T744" s="33"/>
      <c r="U744" s="33"/>
      <c r="V744" s="33"/>
      <c r="W744" s="33"/>
      <c r="X744" s="33"/>
      <c r="Y744" s="33"/>
      <c r="Z744" s="33"/>
      <c r="AA744" s="33"/>
      <c r="AB744" s="33"/>
      <c r="AC744" s="33"/>
      <c r="AD744" s="33"/>
    </row>
    <row r="745" spans="1:30" ht="15" hidden="1" customHeight="1">
      <c r="A745" s="131"/>
      <c r="B745" s="263"/>
      <c r="C745" s="33"/>
      <c r="D745" s="33"/>
      <c r="E745" s="33"/>
      <c r="F745" s="33"/>
      <c r="G745" s="33"/>
      <c r="H745" s="33"/>
      <c r="I745" s="33"/>
      <c r="J745" s="33"/>
      <c r="K745" s="33"/>
      <c r="L745" s="33"/>
      <c r="M745" s="33"/>
      <c r="N745" s="33"/>
      <c r="O745" s="33"/>
      <c r="P745" s="33"/>
      <c r="Q745" s="33"/>
      <c r="R745" s="33"/>
      <c r="S745" s="33"/>
      <c r="T745" s="33"/>
      <c r="U745" s="33"/>
      <c r="V745" s="33"/>
      <c r="W745" s="33"/>
      <c r="X745" s="33"/>
      <c r="Y745" s="33"/>
      <c r="Z745" s="33"/>
      <c r="AA745" s="33"/>
      <c r="AB745" s="33"/>
      <c r="AC745" s="33"/>
      <c r="AD745" s="33"/>
    </row>
    <row r="746" spans="1:30" ht="15" hidden="1" customHeight="1">
      <c r="A746" s="131"/>
      <c r="B746" s="263"/>
      <c r="C746" s="33"/>
      <c r="D746" s="33"/>
      <c r="E746" s="33"/>
      <c r="F746" s="33"/>
      <c r="G746" s="33"/>
      <c r="H746" s="33"/>
      <c r="I746" s="33"/>
      <c r="J746" s="33"/>
      <c r="K746" s="33"/>
      <c r="L746" s="33"/>
      <c r="M746" s="33"/>
      <c r="N746" s="33"/>
      <c r="O746" s="33"/>
      <c r="P746" s="33"/>
      <c r="Q746" s="33"/>
      <c r="R746" s="33"/>
      <c r="S746" s="33"/>
      <c r="T746" s="33"/>
      <c r="U746" s="33"/>
      <c r="V746" s="33"/>
      <c r="W746" s="33"/>
      <c r="X746" s="33"/>
      <c r="Y746" s="33"/>
      <c r="Z746" s="33"/>
      <c r="AA746" s="33"/>
      <c r="AB746" s="33"/>
      <c r="AC746" s="33"/>
      <c r="AD746" s="33"/>
    </row>
    <row r="747" spans="1:30" ht="15" hidden="1" customHeight="1">
      <c r="A747" s="131"/>
      <c r="B747" s="263"/>
      <c r="C747" s="33"/>
      <c r="D747" s="33"/>
      <c r="E747" s="33"/>
      <c r="F747" s="33"/>
      <c r="G747" s="33"/>
      <c r="H747" s="33"/>
      <c r="I747" s="33"/>
      <c r="J747" s="33"/>
      <c r="K747" s="33"/>
      <c r="L747" s="33"/>
      <c r="M747" s="33"/>
      <c r="N747" s="33"/>
      <c r="O747" s="33"/>
      <c r="P747" s="33"/>
      <c r="Q747" s="33"/>
      <c r="R747" s="33"/>
      <c r="S747" s="33"/>
      <c r="T747" s="33"/>
      <c r="U747" s="33"/>
      <c r="V747" s="33"/>
      <c r="W747" s="33"/>
      <c r="X747" s="33"/>
      <c r="Y747" s="33"/>
      <c r="Z747" s="33"/>
      <c r="AA747" s="33"/>
      <c r="AB747" s="33"/>
      <c r="AC747" s="33"/>
      <c r="AD747" s="33"/>
    </row>
    <row r="748" spans="1:30" ht="15" hidden="1" customHeight="1">
      <c r="A748" s="131"/>
      <c r="B748" s="263"/>
      <c r="C748" s="33"/>
      <c r="D748" s="33"/>
      <c r="E748" s="33"/>
      <c r="F748" s="33"/>
      <c r="G748" s="33"/>
      <c r="H748" s="33"/>
      <c r="I748" s="33"/>
      <c r="J748" s="33"/>
      <c r="K748" s="33"/>
      <c r="L748" s="33"/>
      <c r="M748" s="33"/>
      <c r="N748" s="33"/>
      <c r="O748" s="33"/>
      <c r="P748" s="33"/>
      <c r="Q748" s="33"/>
      <c r="R748" s="33"/>
      <c r="S748" s="33"/>
      <c r="T748" s="33"/>
      <c r="U748" s="33"/>
      <c r="V748" s="33"/>
      <c r="W748" s="33"/>
      <c r="X748" s="33"/>
      <c r="Y748" s="33"/>
      <c r="Z748" s="33"/>
      <c r="AA748" s="33"/>
      <c r="AB748" s="33"/>
      <c r="AC748" s="33"/>
      <c r="AD748" s="33"/>
    </row>
    <row r="749" spans="1:30" ht="15" hidden="1" customHeight="1">
      <c r="A749" s="131"/>
      <c r="B749" s="263"/>
      <c r="C749" s="33"/>
      <c r="D749" s="33"/>
      <c r="E749" s="33"/>
      <c r="F749" s="33"/>
      <c r="G749" s="33"/>
      <c r="H749" s="33"/>
      <c r="I749" s="33"/>
      <c r="J749" s="33"/>
      <c r="K749" s="33"/>
      <c r="L749" s="33"/>
      <c r="M749" s="33"/>
      <c r="N749" s="33"/>
      <c r="O749" s="33"/>
      <c r="P749" s="33"/>
      <c r="Q749" s="33"/>
      <c r="R749" s="33"/>
      <c r="S749" s="33"/>
      <c r="T749" s="33"/>
      <c r="U749" s="33"/>
      <c r="V749" s="33"/>
      <c r="W749" s="33"/>
      <c r="X749" s="33"/>
      <c r="Y749" s="33"/>
      <c r="Z749" s="33"/>
      <c r="AA749" s="33"/>
      <c r="AB749" s="33"/>
      <c r="AC749" s="33"/>
      <c r="AD749" s="33"/>
    </row>
    <row r="750" spans="1:30" ht="15" hidden="1" customHeight="1">
      <c r="A750" s="131"/>
      <c r="B750" s="263"/>
      <c r="C750" s="33"/>
      <c r="D750" s="33"/>
      <c r="E750" s="33"/>
      <c r="F750" s="33"/>
      <c r="G750" s="33"/>
      <c r="H750" s="33"/>
      <c r="I750" s="33"/>
      <c r="J750" s="33"/>
      <c r="K750" s="33"/>
      <c r="L750" s="33"/>
      <c r="M750" s="33"/>
      <c r="N750" s="33"/>
      <c r="O750" s="33"/>
      <c r="P750" s="33"/>
      <c r="Q750" s="33"/>
      <c r="R750" s="33"/>
      <c r="S750" s="33"/>
      <c r="T750" s="33"/>
      <c r="U750" s="33"/>
      <c r="V750" s="33"/>
      <c r="W750" s="33"/>
      <c r="X750" s="33"/>
      <c r="Y750" s="33"/>
      <c r="Z750" s="33"/>
      <c r="AA750" s="33"/>
      <c r="AB750" s="33"/>
      <c r="AC750" s="33"/>
      <c r="AD750" s="33"/>
    </row>
    <row r="751" spans="1:30" ht="15" hidden="1" customHeight="1">
      <c r="A751" s="131"/>
      <c r="B751" s="263"/>
      <c r="C751" s="33"/>
      <c r="D751" s="33"/>
      <c r="E751" s="33"/>
      <c r="F751" s="33"/>
      <c r="G751" s="33"/>
      <c r="H751" s="33"/>
      <c r="I751" s="33"/>
      <c r="J751" s="33"/>
      <c r="K751" s="33"/>
      <c r="L751" s="33"/>
      <c r="M751" s="33"/>
      <c r="N751" s="33"/>
      <c r="O751" s="33"/>
      <c r="P751" s="33"/>
      <c r="Q751" s="33"/>
      <c r="R751" s="33"/>
      <c r="S751" s="33"/>
      <c r="T751" s="33"/>
      <c r="U751" s="33"/>
      <c r="V751" s="33"/>
      <c r="W751" s="33"/>
      <c r="X751" s="33"/>
      <c r="Y751" s="33"/>
      <c r="Z751" s="33"/>
      <c r="AA751" s="33"/>
      <c r="AB751" s="33"/>
      <c r="AC751" s="33"/>
      <c r="AD751" s="33"/>
    </row>
    <row r="752" spans="1:30" ht="15" hidden="1" customHeight="1">
      <c r="A752" s="131"/>
      <c r="B752" s="263"/>
      <c r="C752" s="33"/>
      <c r="D752" s="33"/>
      <c r="E752" s="33"/>
      <c r="F752" s="33"/>
      <c r="G752" s="33"/>
      <c r="H752" s="33"/>
      <c r="I752" s="33"/>
      <c r="J752" s="33"/>
      <c r="K752" s="33"/>
      <c r="L752" s="33"/>
      <c r="M752" s="33"/>
      <c r="N752" s="33"/>
      <c r="O752" s="33"/>
      <c r="P752" s="33"/>
      <c r="Q752" s="33"/>
      <c r="R752" s="33"/>
      <c r="S752" s="33"/>
      <c r="T752" s="33"/>
      <c r="U752" s="33"/>
      <c r="V752" s="33"/>
      <c r="W752" s="33"/>
      <c r="X752" s="33"/>
      <c r="Y752" s="33"/>
      <c r="Z752" s="33"/>
      <c r="AA752" s="33"/>
      <c r="AB752" s="33"/>
      <c r="AC752" s="33"/>
      <c r="AD752" s="33"/>
    </row>
    <row r="753" spans="1:30" ht="15" hidden="1" customHeight="1">
      <c r="A753" s="131"/>
      <c r="B753" s="263"/>
      <c r="C753" s="33"/>
      <c r="D753" s="33"/>
      <c r="E753" s="33"/>
      <c r="F753" s="33"/>
      <c r="G753" s="33"/>
      <c r="H753" s="33"/>
      <c r="I753" s="33"/>
      <c r="J753" s="33"/>
      <c r="K753" s="33"/>
      <c r="L753" s="33"/>
      <c r="M753" s="33"/>
      <c r="N753" s="33"/>
      <c r="O753" s="33"/>
      <c r="P753" s="33"/>
      <c r="Q753" s="33"/>
      <c r="R753" s="33"/>
      <c r="S753" s="33"/>
      <c r="T753" s="33"/>
      <c r="U753" s="33"/>
      <c r="V753" s="33"/>
      <c r="W753" s="33"/>
      <c r="X753" s="33"/>
      <c r="Y753" s="33"/>
      <c r="Z753" s="33"/>
      <c r="AA753" s="33"/>
      <c r="AB753" s="33"/>
      <c r="AC753" s="33"/>
      <c r="AD753" s="33"/>
    </row>
    <row r="754" spans="1:30" ht="15" hidden="1" customHeight="1">
      <c r="A754" s="131"/>
      <c r="B754" s="263"/>
      <c r="C754" s="33"/>
      <c r="D754" s="33"/>
      <c r="E754" s="33"/>
      <c r="F754" s="33"/>
      <c r="G754" s="33"/>
      <c r="H754" s="33"/>
      <c r="I754" s="33"/>
      <c r="J754" s="33"/>
      <c r="K754" s="33"/>
      <c r="L754" s="33"/>
      <c r="M754" s="33"/>
      <c r="N754" s="33"/>
      <c r="O754" s="33"/>
      <c r="P754" s="33"/>
      <c r="Q754" s="33"/>
      <c r="R754" s="33"/>
      <c r="S754" s="33"/>
      <c r="T754" s="33"/>
      <c r="U754" s="33"/>
      <c r="V754" s="33"/>
      <c r="W754" s="33"/>
      <c r="X754" s="33"/>
      <c r="Y754" s="33"/>
      <c r="Z754" s="33"/>
      <c r="AA754" s="33"/>
      <c r="AB754" s="33"/>
      <c r="AC754" s="33"/>
      <c r="AD754" s="33"/>
    </row>
    <row r="755" spans="1:30" ht="15" hidden="1" customHeight="1">
      <c r="A755" s="131"/>
      <c r="B755" s="263"/>
      <c r="C755" s="33"/>
      <c r="D755" s="33"/>
      <c r="E755" s="33"/>
      <c r="F755" s="33"/>
      <c r="G755" s="33"/>
      <c r="H755" s="33"/>
      <c r="I755" s="33"/>
      <c r="J755" s="33"/>
      <c r="K755" s="33"/>
      <c r="L755" s="33"/>
      <c r="M755" s="33"/>
      <c r="N755" s="33"/>
      <c r="O755" s="33"/>
      <c r="P755" s="33"/>
      <c r="Q755" s="33"/>
      <c r="R755" s="33"/>
      <c r="S755" s="33"/>
      <c r="T755" s="33"/>
      <c r="U755" s="33"/>
      <c r="V755" s="33"/>
      <c r="W755" s="33"/>
      <c r="X755" s="33"/>
      <c r="Y755" s="33"/>
      <c r="Z755" s="33"/>
      <c r="AA755" s="33"/>
      <c r="AB755" s="33"/>
      <c r="AC755" s="33"/>
      <c r="AD755" s="33"/>
    </row>
    <row r="756" spans="1:30" ht="15" hidden="1" customHeight="1">
      <c r="A756" s="131"/>
      <c r="B756" s="263"/>
      <c r="C756" s="33"/>
      <c r="D756" s="33"/>
      <c r="E756" s="33"/>
      <c r="F756" s="33"/>
      <c r="G756" s="33"/>
      <c r="H756" s="33"/>
      <c r="I756" s="33"/>
      <c r="J756" s="33"/>
      <c r="K756" s="33"/>
      <c r="L756" s="33"/>
      <c r="M756" s="33"/>
      <c r="N756" s="33"/>
      <c r="O756" s="33"/>
      <c r="P756" s="33"/>
      <c r="Q756" s="33"/>
      <c r="R756" s="33"/>
      <c r="S756" s="33"/>
      <c r="T756" s="33"/>
      <c r="U756" s="33"/>
      <c r="V756" s="33"/>
      <c r="W756" s="33"/>
      <c r="X756" s="33"/>
      <c r="Y756" s="33"/>
      <c r="Z756" s="33"/>
      <c r="AA756" s="33"/>
      <c r="AB756" s="33"/>
      <c r="AC756" s="33"/>
      <c r="AD756" s="33"/>
    </row>
    <row r="757" spans="1:30" ht="15" hidden="1" customHeight="1">
      <c r="A757" s="131"/>
      <c r="B757" s="263"/>
      <c r="C757" s="33"/>
      <c r="D757" s="33"/>
      <c r="E757" s="33"/>
      <c r="F757" s="33"/>
      <c r="G757" s="33"/>
      <c r="H757" s="33"/>
      <c r="I757" s="33"/>
      <c r="J757" s="33"/>
      <c r="K757" s="33"/>
      <c r="L757" s="33"/>
      <c r="M757" s="33"/>
      <c r="N757" s="33"/>
      <c r="O757" s="33"/>
      <c r="P757" s="33"/>
      <c r="Q757" s="33"/>
      <c r="R757" s="33"/>
      <c r="S757" s="33"/>
      <c r="T757" s="33"/>
      <c r="U757" s="33"/>
      <c r="V757" s="33"/>
      <c r="W757" s="33"/>
      <c r="X757" s="33"/>
      <c r="Y757" s="33"/>
      <c r="Z757" s="33"/>
      <c r="AA757" s="33"/>
      <c r="AB757" s="33"/>
      <c r="AC757" s="33"/>
      <c r="AD757" s="33"/>
    </row>
    <row r="758" spans="1:30" ht="15" hidden="1" customHeight="1">
      <c r="A758" s="131"/>
      <c r="B758" s="263"/>
      <c r="C758" s="33"/>
      <c r="D758" s="33"/>
      <c r="E758" s="33"/>
      <c r="F758" s="33"/>
      <c r="G758" s="33"/>
      <c r="H758" s="33"/>
      <c r="I758" s="33"/>
      <c r="J758" s="33"/>
      <c r="K758" s="33"/>
      <c r="L758" s="33"/>
      <c r="M758" s="33"/>
      <c r="N758" s="33"/>
      <c r="O758" s="33"/>
      <c r="P758" s="33"/>
      <c r="Q758" s="33"/>
      <c r="R758" s="33"/>
      <c r="S758" s="33"/>
      <c r="T758" s="33"/>
      <c r="U758" s="33"/>
      <c r="V758" s="33"/>
      <c r="W758" s="33"/>
      <c r="X758" s="33"/>
      <c r="Y758" s="33"/>
      <c r="Z758" s="33"/>
      <c r="AA758" s="33"/>
      <c r="AB758" s="33"/>
      <c r="AC758" s="33"/>
      <c r="AD758" s="33"/>
    </row>
    <row r="759" spans="1:30" ht="15" hidden="1" customHeight="1">
      <c r="A759" s="131"/>
      <c r="B759" s="263"/>
      <c r="C759" s="33"/>
      <c r="D759" s="33"/>
      <c r="E759" s="33"/>
      <c r="F759" s="33"/>
      <c r="G759" s="33"/>
      <c r="H759" s="33"/>
      <c r="I759" s="33"/>
      <c r="J759" s="33"/>
      <c r="K759" s="33"/>
      <c r="L759" s="33"/>
      <c r="M759" s="33"/>
      <c r="N759" s="33"/>
      <c r="O759" s="33"/>
      <c r="P759" s="33"/>
      <c r="Q759" s="33"/>
      <c r="R759" s="33"/>
      <c r="S759" s="33"/>
      <c r="T759" s="33"/>
      <c r="U759" s="33"/>
      <c r="V759" s="33"/>
      <c r="W759" s="33"/>
      <c r="X759" s="33"/>
      <c r="Y759" s="33"/>
      <c r="Z759" s="33"/>
      <c r="AA759" s="33"/>
      <c r="AB759" s="33"/>
      <c r="AC759" s="33"/>
      <c r="AD759" s="33"/>
    </row>
    <row r="760" spans="1:30" ht="15" hidden="1" customHeight="1">
      <c r="A760" s="131"/>
      <c r="B760" s="263"/>
      <c r="C760" s="33"/>
      <c r="D760" s="33"/>
      <c r="E760" s="33"/>
      <c r="F760" s="33"/>
      <c r="G760" s="33"/>
      <c r="H760" s="33"/>
      <c r="I760" s="33"/>
      <c r="J760" s="33"/>
      <c r="K760" s="33"/>
      <c r="L760" s="33"/>
      <c r="M760" s="33"/>
      <c r="N760" s="33"/>
      <c r="O760" s="33"/>
      <c r="P760" s="33"/>
      <c r="Q760" s="33"/>
      <c r="R760" s="33"/>
      <c r="S760" s="33"/>
      <c r="T760" s="33"/>
      <c r="U760" s="33"/>
      <c r="V760" s="33"/>
      <c r="W760" s="33"/>
      <c r="X760" s="33"/>
      <c r="Y760" s="33"/>
      <c r="Z760" s="33"/>
      <c r="AA760" s="33"/>
      <c r="AB760" s="33"/>
      <c r="AC760" s="33"/>
      <c r="AD760" s="33"/>
    </row>
  </sheetData>
  <sheetProtection algorithmName="SHA-512" hashValue="3NZxV1o9Dsd9J1amKLUBkzqRsxz3cah954VpdCHCIaOUoEiruf+31KQwPg0EJ+1MMKXm9bFOzGGE2jfTwPDvCg==" saltValue="NywZLcaaVY5QPsly2otUYQ==" spinCount="100000" sheet="1" objects="1" scenarios="1"/>
  <mergeCells count="11854">
    <mergeCell ref="B586:AD586"/>
    <mergeCell ref="B641:AD641"/>
    <mergeCell ref="B643:AD643"/>
    <mergeCell ref="DK50:DL50"/>
    <mergeCell ref="DM50:DN50"/>
    <mergeCell ref="DO50:DP50"/>
    <mergeCell ref="DK53:DL53"/>
    <mergeCell ref="DM53:DN53"/>
    <mergeCell ref="DO53:DP53"/>
    <mergeCell ref="DD414:DE414"/>
    <mergeCell ref="DF414:DG414"/>
    <mergeCell ref="DH414:DI414"/>
    <mergeCell ref="DK414:DL414"/>
    <mergeCell ref="DM414:DN414"/>
    <mergeCell ref="DO414:DP414"/>
    <mergeCell ref="DQ414:DR414"/>
    <mergeCell ref="DT414:DU414"/>
    <mergeCell ref="DV414:DW414"/>
    <mergeCell ref="DX414:DY414"/>
    <mergeCell ref="FX400:FY400"/>
    <mergeCell ref="FX401:FY401"/>
    <mergeCell ref="FX402:FY402"/>
    <mergeCell ref="FX403:FY403"/>
    <mergeCell ref="FX404:FY404"/>
    <mergeCell ref="FX405:FY405"/>
    <mergeCell ref="FX406:FY406"/>
    <mergeCell ref="FX407:FY407"/>
    <mergeCell ref="FX408:FY408"/>
    <mergeCell ref="FX409:FY409"/>
    <mergeCell ref="FX410:FY410"/>
    <mergeCell ref="FX411:FY411"/>
    <mergeCell ref="FX412:FY412"/>
    <mergeCell ref="FX413:FY413"/>
    <mergeCell ref="FX414:FY414"/>
    <mergeCell ref="AH414:AI414"/>
    <mergeCell ref="AJ414:AK414"/>
    <mergeCell ref="AL414:AM414"/>
    <mergeCell ref="AN414:AO414"/>
    <mergeCell ref="AQ414:AR414"/>
    <mergeCell ref="AS414:AT414"/>
    <mergeCell ref="AU414:AV414"/>
    <mergeCell ref="AW414:AX414"/>
    <mergeCell ref="AZ414:BA414"/>
    <mergeCell ref="BB414:BC414"/>
    <mergeCell ref="BD414:BE414"/>
    <mergeCell ref="BF414:BG414"/>
    <mergeCell ref="BI414:BJ414"/>
    <mergeCell ref="BK414:BL414"/>
    <mergeCell ref="BM414:BN414"/>
    <mergeCell ref="BO414:BP414"/>
    <mergeCell ref="BR414:BS414"/>
    <mergeCell ref="BT414:BU414"/>
    <mergeCell ref="BV414:BW414"/>
    <mergeCell ref="BX414:BY414"/>
    <mergeCell ref="CA414:CB414"/>
    <mergeCell ref="CC414:CD414"/>
    <mergeCell ref="CE414:CF414"/>
    <mergeCell ref="CG414:CH414"/>
    <mergeCell ref="CJ414:CK414"/>
    <mergeCell ref="CL414:CM414"/>
    <mergeCell ref="CN414:CO414"/>
    <mergeCell ref="CP414:CQ414"/>
    <mergeCell ref="CS414:CT414"/>
    <mergeCell ref="CU414:CV414"/>
    <mergeCell ref="CW414:CX414"/>
    <mergeCell ref="CY414:CZ414"/>
    <mergeCell ref="DB414:DC414"/>
    <mergeCell ref="DD412:DE412"/>
    <mergeCell ref="DF412:DG412"/>
    <mergeCell ref="DH412:DI412"/>
    <mergeCell ref="DK412:DL412"/>
    <mergeCell ref="DM412:DN412"/>
    <mergeCell ref="DO412:DP412"/>
    <mergeCell ref="DQ412:DR412"/>
    <mergeCell ref="DT412:DU412"/>
    <mergeCell ref="DV412:DW412"/>
    <mergeCell ref="DX412:DY412"/>
    <mergeCell ref="AH413:AI413"/>
    <mergeCell ref="AJ413:AK413"/>
    <mergeCell ref="AL413:AM413"/>
    <mergeCell ref="AN413:AO413"/>
    <mergeCell ref="AQ413:AR413"/>
    <mergeCell ref="AS413:AT413"/>
    <mergeCell ref="AU413:AV413"/>
    <mergeCell ref="AW413:AX413"/>
    <mergeCell ref="AZ413:BA413"/>
    <mergeCell ref="BB413:BC413"/>
    <mergeCell ref="BD413:BE413"/>
    <mergeCell ref="BF413:BG413"/>
    <mergeCell ref="BI413:BJ413"/>
    <mergeCell ref="BK413:BL413"/>
    <mergeCell ref="BM413:BN413"/>
    <mergeCell ref="BO413:BP413"/>
    <mergeCell ref="BR413:BS413"/>
    <mergeCell ref="BT413:BU413"/>
    <mergeCell ref="BV413:BW413"/>
    <mergeCell ref="BX413:BY413"/>
    <mergeCell ref="CA413:CB413"/>
    <mergeCell ref="CC413:CD413"/>
    <mergeCell ref="CE413:CF413"/>
    <mergeCell ref="CG413:CH413"/>
    <mergeCell ref="CJ413:CK413"/>
    <mergeCell ref="CL413:CM413"/>
    <mergeCell ref="CN413:CO413"/>
    <mergeCell ref="CP413:CQ413"/>
    <mergeCell ref="CS413:CT413"/>
    <mergeCell ref="CU413:CV413"/>
    <mergeCell ref="CW413:CX413"/>
    <mergeCell ref="CY413:CZ413"/>
    <mergeCell ref="DB413:DC413"/>
    <mergeCell ref="DD413:DE413"/>
    <mergeCell ref="DF413:DG413"/>
    <mergeCell ref="DH413:DI413"/>
    <mergeCell ref="DK413:DL413"/>
    <mergeCell ref="DM413:DN413"/>
    <mergeCell ref="DO413:DP413"/>
    <mergeCell ref="DQ413:DR413"/>
    <mergeCell ref="DT413:DU413"/>
    <mergeCell ref="DV413:DW413"/>
    <mergeCell ref="DX413:DY413"/>
    <mergeCell ref="AH412:AI412"/>
    <mergeCell ref="AJ412:AK412"/>
    <mergeCell ref="AL412:AM412"/>
    <mergeCell ref="AN412:AO412"/>
    <mergeCell ref="AQ412:AR412"/>
    <mergeCell ref="AS412:AT412"/>
    <mergeCell ref="AU412:AV412"/>
    <mergeCell ref="AW412:AX412"/>
    <mergeCell ref="AZ412:BA412"/>
    <mergeCell ref="BB412:BC412"/>
    <mergeCell ref="BD412:BE412"/>
    <mergeCell ref="BF412:BG412"/>
    <mergeCell ref="BI412:BJ412"/>
    <mergeCell ref="BK412:BL412"/>
    <mergeCell ref="BM412:BN412"/>
    <mergeCell ref="BO412:BP412"/>
    <mergeCell ref="BR412:BS412"/>
    <mergeCell ref="BT412:BU412"/>
    <mergeCell ref="BV412:BW412"/>
    <mergeCell ref="BX412:BY412"/>
    <mergeCell ref="CA412:CB412"/>
    <mergeCell ref="CC412:CD412"/>
    <mergeCell ref="CE412:CF412"/>
    <mergeCell ref="CG412:CH412"/>
    <mergeCell ref="CJ412:CK412"/>
    <mergeCell ref="CL412:CM412"/>
    <mergeCell ref="CN412:CO412"/>
    <mergeCell ref="CP412:CQ412"/>
    <mergeCell ref="CS412:CT412"/>
    <mergeCell ref="CU412:CV412"/>
    <mergeCell ref="CW412:CX412"/>
    <mergeCell ref="CY412:CZ412"/>
    <mergeCell ref="DB412:DC412"/>
    <mergeCell ref="DD410:DE410"/>
    <mergeCell ref="DF410:DG410"/>
    <mergeCell ref="DH410:DI410"/>
    <mergeCell ref="DK410:DL410"/>
    <mergeCell ref="DM410:DN410"/>
    <mergeCell ref="DO410:DP410"/>
    <mergeCell ref="DQ410:DR410"/>
    <mergeCell ref="DT410:DU410"/>
    <mergeCell ref="BX410:BY410"/>
    <mergeCell ref="CA410:CB410"/>
    <mergeCell ref="CC410:CD410"/>
    <mergeCell ref="CE410:CF410"/>
    <mergeCell ref="CG410:CH410"/>
    <mergeCell ref="CJ410:CK410"/>
    <mergeCell ref="CL410:CM410"/>
    <mergeCell ref="CN410:CO410"/>
    <mergeCell ref="CP410:CQ410"/>
    <mergeCell ref="CS410:CT410"/>
    <mergeCell ref="CU410:CV410"/>
    <mergeCell ref="CW410:CX410"/>
    <mergeCell ref="CY410:CZ410"/>
    <mergeCell ref="DB410:DC410"/>
    <mergeCell ref="DV410:DW410"/>
    <mergeCell ref="DX410:DY410"/>
    <mergeCell ref="AH411:AI411"/>
    <mergeCell ref="AJ411:AK411"/>
    <mergeCell ref="AL411:AM411"/>
    <mergeCell ref="AN411:AO411"/>
    <mergeCell ref="AQ411:AR411"/>
    <mergeCell ref="AS411:AT411"/>
    <mergeCell ref="AU411:AV411"/>
    <mergeCell ref="AW411:AX411"/>
    <mergeCell ref="AZ411:BA411"/>
    <mergeCell ref="BB411:BC411"/>
    <mergeCell ref="BD411:BE411"/>
    <mergeCell ref="BF411:BG411"/>
    <mergeCell ref="BI411:BJ411"/>
    <mergeCell ref="BK411:BL411"/>
    <mergeCell ref="BM411:BN411"/>
    <mergeCell ref="BO411:BP411"/>
    <mergeCell ref="BR411:BS411"/>
    <mergeCell ref="BT411:BU411"/>
    <mergeCell ref="BV411:BW411"/>
    <mergeCell ref="BX411:BY411"/>
    <mergeCell ref="CA411:CB411"/>
    <mergeCell ref="CC411:CD411"/>
    <mergeCell ref="CE411:CF411"/>
    <mergeCell ref="CG411:CH411"/>
    <mergeCell ref="CJ411:CK411"/>
    <mergeCell ref="CL411:CM411"/>
    <mergeCell ref="CN411:CO411"/>
    <mergeCell ref="CP411:CQ411"/>
    <mergeCell ref="CS411:CT411"/>
    <mergeCell ref="CU411:CV411"/>
    <mergeCell ref="CW411:CX411"/>
    <mergeCell ref="CY411:CZ411"/>
    <mergeCell ref="DB411:DC411"/>
    <mergeCell ref="DD411:DE411"/>
    <mergeCell ref="DF411:DG411"/>
    <mergeCell ref="DH411:DI411"/>
    <mergeCell ref="DK411:DL411"/>
    <mergeCell ref="DM411:DN411"/>
    <mergeCell ref="DO411:DP411"/>
    <mergeCell ref="DQ411:DR411"/>
    <mergeCell ref="DT411:DU411"/>
    <mergeCell ref="DV411:DW411"/>
    <mergeCell ref="DX411:DY411"/>
    <mergeCell ref="AH410:AI410"/>
    <mergeCell ref="AJ410:AK410"/>
    <mergeCell ref="AL410:AM410"/>
    <mergeCell ref="AN410:AO410"/>
    <mergeCell ref="AQ410:AR410"/>
    <mergeCell ref="AS410:AT410"/>
    <mergeCell ref="AU410:AV410"/>
    <mergeCell ref="AW410:AX410"/>
    <mergeCell ref="AZ410:BA410"/>
    <mergeCell ref="BB410:BC410"/>
    <mergeCell ref="BD410:BE410"/>
    <mergeCell ref="BF410:BG410"/>
    <mergeCell ref="BI410:BJ410"/>
    <mergeCell ref="BK410:BL410"/>
    <mergeCell ref="BM410:BN410"/>
    <mergeCell ref="BO410:BP410"/>
    <mergeCell ref="BR410:BS410"/>
    <mergeCell ref="BT410:BU410"/>
    <mergeCell ref="BV410:BW410"/>
    <mergeCell ref="DD408:DE408"/>
    <mergeCell ref="DF408:DG408"/>
    <mergeCell ref="DH408:DI408"/>
    <mergeCell ref="DK408:DL408"/>
    <mergeCell ref="DM408:DN408"/>
    <mergeCell ref="DO408:DP408"/>
    <mergeCell ref="DQ408:DR408"/>
    <mergeCell ref="DT408:DU408"/>
    <mergeCell ref="DV408:DW408"/>
    <mergeCell ref="DX408:DY408"/>
    <mergeCell ref="AH409:AI409"/>
    <mergeCell ref="AJ409:AK409"/>
    <mergeCell ref="AL409:AM409"/>
    <mergeCell ref="AN409:AO409"/>
    <mergeCell ref="AQ409:AR409"/>
    <mergeCell ref="AS409:AT409"/>
    <mergeCell ref="AU409:AV409"/>
    <mergeCell ref="AW409:AX409"/>
    <mergeCell ref="AZ409:BA409"/>
    <mergeCell ref="BB409:BC409"/>
    <mergeCell ref="BD409:BE409"/>
    <mergeCell ref="BF409:BG409"/>
    <mergeCell ref="BI409:BJ409"/>
    <mergeCell ref="BK409:BL409"/>
    <mergeCell ref="BM409:BN409"/>
    <mergeCell ref="BO409:BP409"/>
    <mergeCell ref="BR409:BS409"/>
    <mergeCell ref="BT409:BU409"/>
    <mergeCell ref="BV409:BW409"/>
    <mergeCell ref="BX409:BY409"/>
    <mergeCell ref="CA409:CB409"/>
    <mergeCell ref="CC409:CD409"/>
    <mergeCell ref="CE409:CF409"/>
    <mergeCell ref="CG409:CH409"/>
    <mergeCell ref="CJ409:CK409"/>
    <mergeCell ref="CL409:CM409"/>
    <mergeCell ref="CN409:CO409"/>
    <mergeCell ref="CP409:CQ409"/>
    <mergeCell ref="CS409:CT409"/>
    <mergeCell ref="CU409:CV409"/>
    <mergeCell ref="CW409:CX409"/>
    <mergeCell ref="CY409:CZ409"/>
    <mergeCell ref="DB409:DC409"/>
    <mergeCell ref="DD409:DE409"/>
    <mergeCell ref="DF409:DG409"/>
    <mergeCell ref="DH409:DI409"/>
    <mergeCell ref="DK409:DL409"/>
    <mergeCell ref="DM409:DN409"/>
    <mergeCell ref="DO409:DP409"/>
    <mergeCell ref="DQ409:DR409"/>
    <mergeCell ref="DT409:DU409"/>
    <mergeCell ref="DV409:DW409"/>
    <mergeCell ref="DX409:DY409"/>
    <mergeCell ref="AH408:AI408"/>
    <mergeCell ref="AJ408:AK408"/>
    <mergeCell ref="AL408:AM408"/>
    <mergeCell ref="AN408:AO408"/>
    <mergeCell ref="AQ408:AR408"/>
    <mergeCell ref="AS408:AT408"/>
    <mergeCell ref="AU408:AV408"/>
    <mergeCell ref="AW408:AX408"/>
    <mergeCell ref="AZ408:BA408"/>
    <mergeCell ref="BB408:BC408"/>
    <mergeCell ref="BD408:BE408"/>
    <mergeCell ref="BF408:BG408"/>
    <mergeCell ref="BI408:BJ408"/>
    <mergeCell ref="BK408:BL408"/>
    <mergeCell ref="BM408:BN408"/>
    <mergeCell ref="BO408:BP408"/>
    <mergeCell ref="BR408:BS408"/>
    <mergeCell ref="BT408:BU408"/>
    <mergeCell ref="BV408:BW408"/>
    <mergeCell ref="BX408:BY408"/>
    <mergeCell ref="CA408:CB408"/>
    <mergeCell ref="CC408:CD408"/>
    <mergeCell ref="CE408:CF408"/>
    <mergeCell ref="CG408:CH408"/>
    <mergeCell ref="CJ408:CK408"/>
    <mergeCell ref="CL408:CM408"/>
    <mergeCell ref="CN408:CO408"/>
    <mergeCell ref="CP408:CQ408"/>
    <mergeCell ref="CS408:CT408"/>
    <mergeCell ref="CU408:CV408"/>
    <mergeCell ref="CW408:CX408"/>
    <mergeCell ref="CY408:CZ408"/>
    <mergeCell ref="DB408:DC408"/>
    <mergeCell ref="DD406:DE406"/>
    <mergeCell ref="DF406:DG406"/>
    <mergeCell ref="DH406:DI406"/>
    <mergeCell ref="DK406:DL406"/>
    <mergeCell ref="DM406:DN406"/>
    <mergeCell ref="DO406:DP406"/>
    <mergeCell ref="DQ406:DR406"/>
    <mergeCell ref="DT406:DU406"/>
    <mergeCell ref="DV406:DW406"/>
    <mergeCell ref="DX406:DY406"/>
    <mergeCell ref="AH407:AI407"/>
    <mergeCell ref="AJ407:AK407"/>
    <mergeCell ref="AL407:AM407"/>
    <mergeCell ref="AN407:AO407"/>
    <mergeCell ref="AQ407:AR407"/>
    <mergeCell ref="AS407:AT407"/>
    <mergeCell ref="AU407:AV407"/>
    <mergeCell ref="AW407:AX407"/>
    <mergeCell ref="AZ407:BA407"/>
    <mergeCell ref="BB407:BC407"/>
    <mergeCell ref="BD407:BE407"/>
    <mergeCell ref="BF407:BG407"/>
    <mergeCell ref="BI407:BJ407"/>
    <mergeCell ref="BK407:BL407"/>
    <mergeCell ref="BM407:BN407"/>
    <mergeCell ref="BO407:BP407"/>
    <mergeCell ref="BR407:BS407"/>
    <mergeCell ref="BT407:BU407"/>
    <mergeCell ref="BV407:BW407"/>
    <mergeCell ref="BX407:BY407"/>
    <mergeCell ref="CA407:CB407"/>
    <mergeCell ref="CC407:CD407"/>
    <mergeCell ref="CE407:CF407"/>
    <mergeCell ref="CG407:CH407"/>
    <mergeCell ref="CJ407:CK407"/>
    <mergeCell ref="CL407:CM407"/>
    <mergeCell ref="CN407:CO407"/>
    <mergeCell ref="CP407:CQ407"/>
    <mergeCell ref="CS407:CT407"/>
    <mergeCell ref="CU407:CV407"/>
    <mergeCell ref="CW407:CX407"/>
    <mergeCell ref="CY407:CZ407"/>
    <mergeCell ref="DB407:DC407"/>
    <mergeCell ref="DD407:DE407"/>
    <mergeCell ref="DF407:DG407"/>
    <mergeCell ref="DH407:DI407"/>
    <mergeCell ref="DK407:DL407"/>
    <mergeCell ref="DM407:DN407"/>
    <mergeCell ref="DO407:DP407"/>
    <mergeCell ref="DQ407:DR407"/>
    <mergeCell ref="DT407:DU407"/>
    <mergeCell ref="DV407:DW407"/>
    <mergeCell ref="DX407:DY407"/>
    <mergeCell ref="AH406:AI406"/>
    <mergeCell ref="AJ406:AK406"/>
    <mergeCell ref="AL406:AM406"/>
    <mergeCell ref="AN406:AO406"/>
    <mergeCell ref="AQ406:AR406"/>
    <mergeCell ref="AS406:AT406"/>
    <mergeCell ref="AU406:AV406"/>
    <mergeCell ref="AW406:AX406"/>
    <mergeCell ref="AZ406:BA406"/>
    <mergeCell ref="BB406:BC406"/>
    <mergeCell ref="BD406:BE406"/>
    <mergeCell ref="BF406:BG406"/>
    <mergeCell ref="BI406:BJ406"/>
    <mergeCell ref="BK406:BL406"/>
    <mergeCell ref="BM406:BN406"/>
    <mergeCell ref="BO406:BP406"/>
    <mergeCell ref="BR406:BS406"/>
    <mergeCell ref="BT406:BU406"/>
    <mergeCell ref="BV406:BW406"/>
    <mergeCell ref="BX406:BY406"/>
    <mergeCell ref="CA406:CB406"/>
    <mergeCell ref="CC406:CD406"/>
    <mergeCell ref="CE406:CF406"/>
    <mergeCell ref="CG406:CH406"/>
    <mergeCell ref="CJ406:CK406"/>
    <mergeCell ref="CL406:CM406"/>
    <mergeCell ref="CN406:CO406"/>
    <mergeCell ref="CP406:CQ406"/>
    <mergeCell ref="CS406:CT406"/>
    <mergeCell ref="CU406:CV406"/>
    <mergeCell ref="CW406:CX406"/>
    <mergeCell ref="CY406:CZ406"/>
    <mergeCell ref="DB406:DC406"/>
    <mergeCell ref="DD404:DE404"/>
    <mergeCell ref="DF404:DG404"/>
    <mergeCell ref="DH404:DI404"/>
    <mergeCell ref="DK404:DL404"/>
    <mergeCell ref="DM404:DN404"/>
    <mergeCell ref="DO404:DP404"/>
    <mergeCell ref="DQ404:DR404"/>
    <mergeCell ref="DT404:DU404"/>
    <mergeCell ref="DV404:DW404"/>
    <mergeCell ref="DX404:DY404"/>
    <mergeCell ref="AH405:AI405"/>
    <mergeCell ref="AJ405:AK405"/>
    <mergeCell ref="AL405:AM405"/>
    <mergeCell ref="AN405:AO405"/>
    <mergeCell ref="AQ405:AR405"/>
    <mergeCell ref="AS405:AT405"/>
    <mergeCell ref="AU405:AV405"/>
    <mergeCell ref="AW405:AX405"/>
    <mergeCell ref="AZ405:BA405"/>
    <mergeCell ref="BB405:BC405"/>
    <mergeCell ref="BD405:BE405"/>
    <mergeCell ref="BF405:BG405"/>
    <mergeCell ref="BI405:BJ405"/>
    <mergeCell ref="BK405:BL405"/>
    <mergeCell ref="BM405:BN405"/>
    <mergeCell ref="BO405:BP405"/>
    <mergeCell ref="BR405:BS405"/>
    <mergeCell ref="BT405:BU405"/>
    <mergeCell ref="BV405:BW405"/>
    <mergeCell ref="BX405:BY405"/>
    <mergeCell ref="CA405:CB405"/>
    <mergeCell ref="CC405:CD405"/>
    <mergeCell ref="CE405:CF405"/>
    <mergeCell ref="CG405:CH405"/>
    <mergeCell ref="CJ405:CK405"/>
    <mergeCell ref="CL405:CM405"/>
    <mergeCell ref="CN405:CO405"/>
    <mergeCell ref="CP405:CQ405"/>
    <mergeCell ref="CS405:CT405"/>
    <mergeCell ref="CU405:CV405"/>
    <mergeCell ref="CW405:CX405"/>
    <mergeCell ref="CY405:CZ405"/>
    <mergeCell ref="DB405:DC405"/>
    <mergeCell ref="DD405:DE405"/>
    <mergeCell ref="DF405:DG405"/>
    <mergeCell ref="DH405:DI405"/>
    <mergeCell ref="DK405:DL405"/>
    <mergeCell ref="DM405:DN405"/>
    <mergeCell ref="DO405:DP405"/>
    <mergeCell ref="DQ405:DR405"/>
    <mergeCell ref="DT405:DU405"/>
    <mergeCell ref="DV405:DW405"/>
    <mergeCell ref="DX405:DY405"/>
    <mergeCell ref="AH404:AI404"/>
    <mergeCell ref="AJ404:AK404"/>
    <mergeCell ref="AL404:AM404"/>
    <mergeCell ref="AN404:AO404"/>
    <mergeCell ref="AQ404:AR404"/>
    <mergeCell ref="AS404:AT404"/>
    <mergeCell ref="AU404:AV404"/>
    <mergeCell ref="AW404:AX404"/>
    <mergeCell ref="AZ404:BA404"/>
    <mergeCell ref="BB404:BC404"/>
    <mergeCell ref="BD404:BE404"/>
    <mergeCell ref="BF404:BG404"/>
    <mergeCell ref="BI404:BJ404"/>
    <mergeCell ref="BK404:BL404"/>
    <mergeCell ref="BM404:BN404"/>
    <mergeCell ref="BO404:BP404"/>
    <mergeCell ref="BR404:BS404"/>
    <mergeCell ref="BT404:BU404"/>
    <mergeCell ref="BV404:BW404"/>
    <mergeCell ref="BX404:BY404"/>
    <mergeCell ref="CA404:CB404"/>
    <mergeCell ref="CC404:CD404"/>
    <mergeCell ref="CE404:CF404"/>
    <mergeCell ref="CG404:CH404"/>
    <mergeCell ref="CJ404:CK404"/>
    <mergeCell ref="CL404:CM404"/>
    <mergeCell ref="CN404:CO404"/>
    <mergeCell ref="CP404:CQ404"/>
    <mergeCell ref="CS404:CT404"/>
    <mergeCell ref="CU404:CV404"/>
    <mergeCell ref="CW404:CX404"/>
    <mergeCell ref="CY404:CZ404"/>
    <mergeCell ref="DB404:DC404"/>
    <mergeCell ref="DD402:DE402"/>
    <mergeCell ref="DF402:DG402"/>
    <mergeCell ref="DH402:DI402"/>
    <mergeCell ref="DK402:DL402"/>
    <mergeCell ref="DM402:DN402"/>
    <mergeCell ref="DO402:DP402"/>
    <mergeCell ref="DQ402:DR402"/>
    <mergeCell ref="DT402:DU402"/>
    <mergeCell ref="DV402:DW402"/>
    <mergeCell ref="DX402:DY402"/>
    <mergeCell ref="AH403:AI403"/>
    <mergeCell ref="AJ403:AK403"/>
    <mergeCell ref="AL403:AM403"/>
    <mergeCell ref="AN403:AO403"/>
    <mergeCell ref="AQ403:AR403"/>
    <mergeCell ref="AS403:AT403"/>
    <mergeCell ref="AU403:AV403"/>
    <mergeCell ref="AW403:AX403"/>
    <mergeCell ref="AZ403:BA403"/>
    <mergeCell ref="BB403:BC403"/>
    <mergeCell ref="BD403:BE403"/>
    <mergeCell ref="BF403:BG403"/>
    <mergeCell ref="BI403:BJ403"/>
    <mergeCell ref="BK403:BL403"/>
    <mergeCell ref="BM403:BN403"/>
    <mergeCell ref="BO403:BP403"/>
    <mergeCell ref="BR403:BS403"/>
    <mergeCell ref="BT403:BU403"/>
    <mergeCell ref="BV403:BW403"/>
    <mergeCell ref="BX403:BY403"/>
    <mergeCell ref="CA403:CB403"/>
    <mergeCell ref="CC403:CD403"/>
    <mergeCell ref="CE403:CF403"/>
    <mergeCell ref="CG403:CH403"/>
    <mergeCell ref="CJ403:CK403"/>
    <mergeCell ref="CL403:CM403"/>
    <mergeCell ref="CN403:CO403"/>
    <mergeCell ref="CP403:CQ403"/>
    <mergeCell ref="CS403:CT403"/>
    <mergeCell ref="CU403:CV403"/>
    <mergeCell ref="CW403:CX403"/>
    <mergeCell ref="CY403:CZ403"/>
    <mergeCell ref="DB403:DC403"/>
    <mergeCell ref="DD403:DE403"/>
    <mergeCell ref="DF403:DG403"/>
    <mergeCell ref="DH403:DI403"/>
    <mergeCell ref="DK403:DL403"/>
    <mergeCell ref="DM403:DN403"/>
    <mergeCell ref="DO403:DP403"/>
    <mergeCell ref="DQ403:DR403"/>
    <mergeCell ref="DT403:DU403"/>
    <mergeCell ref="DV403:DW403"/>
    <mergeCell ref="DX403:DY403"/>
    <mergeCell ref="AH402:AI402"/>
    <mergeCell ref="AJ402:AK402"/>
    <mergeCell ref="AL402:AM402"/>
    <mergeCell ref="AN402:AO402"/>
    <mergeCell ref="AQ402:AR402"/>
    <mergeCell ref="AS402:AT402"/>
    <mergeCell ref="AU402:AV402"/>
    <mergeCell ref="AW402:AX402"/>
    <mergeCell ref="AZ402:BA402"/>
    <mergeCell ref="BB402:BC402"/>
    <mergeCell ref="BD402:BE402"/>
    <mergeCell ref="BF402:BG402"/>
    <mergeCell ref="BI402:BJ402"/>
    <mergeCell ref="BK402:BL402"/>
    <mergeCell ref="BM402:BN402"/>
    <mergeCell ref="BO402:BP402"/>
    <mergeCell ref="BR402:BS402"/>
    <mergeCell ref="BT402:BU402"/>
    <mergeCell ref="BV402:BW402"/>
    <mergeCell ref="BX402:BY402"/>
    <mergeCell ref="CA402:CB402"/>
    <mergeCell ref="CC402:CD402"/>
    <mergeCell ref="CE402:CF402"/>
    <mergeCell ref="CG402:CH402"/>
    <mergeCell ref="CJ402:CK402"/>
    <mergeCell ref="CL402:CM402"/>
    <mergeCell ref="CN402:CO402"/>
    <mergeCell ref="CP402:CQ402"/>
    <mergeCell ref="CS402:CT402"/>
    <mergeCell ref="CU402:CV402"/>
    <mergeCell ref="CW402:CX402"/>
    <mergeCell ref="CY402:CZ402"/>
    <mergeCell ref="DB402:DC402"/>
    <mergeCell ref="DD400:DE400"/>
    <mergeCell ref="DF400:DG400"/>
    <mergeCell ref="DH400:DI400"/>
    <mergeCell ref="DK400:DL400"/>
    <mergeCell ref="DM400:DN400"/>
    <mergeCell ref="DO400:DP400"/>
    <mergeCell ref="DQ400:DR400"/>
    <mergeCell ref="DT400:DU400"/>
    <mergeCell ref="DV400:DW400"/>
    <mergeCell ref="DX400:DY400"/>
    <mergeCell ref="AH401:AI401"/>
    <mergeCell ref="AJ401:AK401"/>
    <mergeCell ref="AL401:AM401"/>
    <mergeCell ref="AN401:AO401"/>
    <mergeCell ref="AQ401:AR401"/>
    <mergeCell ref="AS401:AT401"/>
    <mergeCell ref="AU401:AV401"/>
    <mergeCell ref="AW401:AX401"/>
    <mergeCell ref="AZ401:BA401"/>
    <mergeCell ref="BB401:BC401"/>
    <mergeCell ref="BD401:BE401"/>
    <mergeCell ref="BF401:BG401"/>
    <mergeCell ref="BI401:BJ401"/>
    <mergeCell ref="BK401:BL401"/>
    <mergeCell ref="BM401:BN401"/>
    <mergeCell ref="BO401:BP401"/>
    <mergeCell ref="BR401:BS401"/>
    <mergeCell ref="BT401:BU401"/>
    <mergeCell ref="BV401:BW401"/>
    <mergeCell ref="BX401:BY401"/>
    <mergeCell ref="CA401:CB401"/>
    <mergeCell ref="CC401:CD401"/>
    <mergeCell ref="CE401:CF401"/>
    <mergeCell ref="CG401:CH401"/>
    <mergeCell ref="CJ401:CK401"/>
    <mergeCell ref="CL401:CM401"/>
    <mergeCell ref="CN401:CO401"/>
    <mergeCell ref="CP401:CQ401"/>
    <mergeCell ref="CS401:CT401"/>
    <mergeCell ref="CU401:CV401"/>
    <mergeCell ref="CW401:CX401"/>
    <mergeCell ref="CY401:CZ401"/>
    <mergeCell ref="DB401:DC401"/>
    <mergeCell ref="DD401:DE401"/>
    <mergeCell ref="DF401:DG401"/>
    <mergeCell ref="DH401:DI401"/>
    <mergeCell ref="DK401:DL401"/>
    <mergeCell ref="DM401:DN401"/>
    <mergeCell ref="DO401:DP401"/>
    <mergeCell ref="DQ401:DR401"/>
    <mergeCell ref="DT401:DU401"/>
    <mergeCell ref="DV401:DW401"/>
    <mergeCell ref="DX401:DY401"/>
    <mergeCell ref="AH400:AI400"/>
    <mergeCell ref="AJ400:AK400"/>
    <mergeCell ref="AL400:AM400"/>
    <mergeCell ref="AN400:AO400"/>
    <mergeCell ref="AQ400:AR400"/>
    <mergeCell ref="AS400:AT400"/>
    <mergeCell ref="AU400:AV400"/>
    <mergeCell ref="AW400:AX400"/>
    <mergeCell ref="AZ400:BA400"/>
    <mergeCell ref="BB400:BC400"/>
    <mergeCell ref="BD400:BE400"/>
    <mergeCell ref="BF400:BG400"/>
    <mergeCell ref="BI400:BJ400"/>
    <mergeCell ref="BK400:BL400"/>
    <mergeCell ref="BM400:BN400"/>
    <mergeCell ref="BO400:BP400"/>
    <mergeCell ref="BR400:BS400"/>
    <mergeCell ref="BT400:BU400"/>
    <mergeCell ref="BV400:BW400"/>
    <mergeCell ref="BX400:BY400"/>
    <mergeCell ref="CA400:CB400"/>
    <mergeCell ref="CC400:CD400"/>
    <mergeCell ref="CE400:CF400"/>
    <mergeCell ref="CG400:CH400"/>
    <mergeCell ref="CJ400:CK400"/>
    <mergeCell ref="CL400:CM400"/>
    <mergeCell ref="CN400:CO400"/>
    <mergeCell ref="CP400:CQ400"/>
    <mergeCell ref="CS400:CT400"/>
    <mergeCell ref="CU400:CV400"/>
    <mergeCell ref="CW400:CX400"/>
    <mergeCell ref="CY400:CZ400"/>
    <mergeCell ref="DB400:DC400"/>
    <mergeCell ref="DR41:DW41"/>
    <mergeCell ref="DR42:DS42"/>
    <mergeCell ref="DT42:DU42"/>
    <mergeCell ref="DV42:DW42"/>
    <mergeCell ref="DR43:DS43"/>
    <mergeCell ref="DT43:DU43"/>
    <mergeCell ref="DV43:DW43"/>
    <mergeCell ref="DR44:DS44"/>
    <mergeCell ref="DT44:DU44"/>
    <mergeCell ref="DV44:DW44"/>
    <mergeCell ref="DT45:DU45"/>
    <mergeCell ref="DV45:DW45"/>
    <mergeCell ref="DK51:DL51"/>
    <mergeCell ref="DM51:DN51"/>
    <mergeCell ref="DK52:DL52"/>
    <mergeCell ref="DM52:DN52"/>
    <mergeCell ref="DM54:DN54"/>
    <mergeCell ref="DO44:DP44"/>
    <mergeCell ref="DO45:DP45"/>
    <mergeCell ref="DO47:DP47"/>
    <mergeCell ref="DO48:DP48"/>
    <mergeCell ref="DO49:DP49"/>
    <mergeCell ref="DO51:DP51"/>
    <mergeCell ref="DO52:DP52"/>
    <mergeCell ref="DO54:DP54"/>
    <mergeCell ref="CS43:CT43"/>
    <mergeCell ref="CS44:CT44"/>
    <mergeCell ref="CS45:CT45"/>
    <mergeCell ref="BY45:BZ45"/>
    <mergeCell ref="CB42:CC42"/>
    <mergeCell ref="CB43:CC43"/>
    <mergeCell ref="CB44:CC44"/>
    <mergeCell ref="CE41:CH41"/>
    <mergeCell ref="CE42:CF42"/>
    <mergeCell ref="CG42:CH42"/>
    <mergeCell ref="CE43:CF43"/>
    <mergeCell ref="CG43:CH43"/>
    <mergeCell ref="CE44:CF44"/>
    <mergeCell ref="CG44:CH44"/>
    <mergeCell ref="CG45:CH45"/>
    <mergeCell ref="CJ42:CK42"/>
    <mergeCell ref="CJ43:CK43"/>
    <mergeCell ref="AK710:AL710"/>
    <mergeCell ref="B659:AD659"/>
    <mergeCell ref="BC710:BD710"/>
    <mergeCell ref="AK673:AL673"/>
    <mergeCell ref="AK674:AL674"/>
    <mergeCell ref="AK675:AL675"/>
    <mergeCell ref="AK676:AL676"/>
    <mergeCell ref="AK677:AL677"/>
    <mergeCell ref="AK678:AL678"/>
    <mergeCell ref="AK679:AL679"/>
    <mergeCell ref="AK680:AL680"/>
    <mergeCell ref="AK681:AL681"/>
    <mergeCell ref="AK682:AL682"/>
    <mergeCell ref="AK683:AL683"/>
    <mergeCell ref="AK684:AL684"/>
    <mergeCell ref="AK685:AL685"/>
    <mergeCell ref="AK686:AL686"/>
    <mergeCell ref="AK687:AL687"/>
    <mergeCell ref="AK688:AL688"/>
    <mergeCell ref="AK689:AL689"/>
    <mergeCell ref="AK690:AL690"/>
    <mergeCell ref="AK691:AL691"/>
    <mergeCell ref="AK692:AL692"/>
    <mergeCell ref="AK693:AL693"/>
    <mergeCell ref="AK694:AL694"/>
    <mergeCell ref="AK695:AL695"/>
    <mergeCell ref="AK696:AL696"/>
    <mergeCell ref="AK697:AL697"/>
    <mergeCell ref="AK698:AL698"/>
    <mergeCell ref="AK699:AL699"/>
    <mergeCell ref="AK700:AL700"/>
    <mergeCell ref="AK701:AL701"/>
    <mergeCell ref="AK702:AL702"/>
    <mergeCell ref="AK703:AL703"/>
    <mergeCell ref="AW710:AX710"/>
    <mergeCell ref="BC677:BD677"/>
    <mergeCell ref="BC678:BD678"/>
    <mergeCell ref="BC679:BD679"/>
    <mergeCell ref="BC680:BD680"/>
    <mergeCell ref="BC681:BD681"/>
    <mergeCell ref="BC682:BD682"/>
    <mergeCell ref="BC683:BD683"/>
    <mergeCell ref="BC690:BD690"/>
    <mergeCell ref="BC691:BD691"/>
    <mergeCell ref="BC692:BD692"/>
    <mergeCell ref="BC693:BD693"/>
    <mergeCell ref="BC694:BD694"/>
    <mergeCell ref="BC695:BD695"/>
    <mergeCell ref="BC696:BD696"/>
    <mergeCell ref="BC697:BD697"/>
    <mergeCell ref="BC698:BD698"/>
    <mergeCell ref="BC699:BD699"/>
    <mergeCell ref="BC700:BD700"/>
    <mergeCell ref="BC701:BD701"/>
    <mergeCell ref="BC702:BD702"/>
    <mergeCell ref="BC703:BD703"/>
    <mergeCell ref="BC704:BD704"/>
    <mergeCell ref="BC705:BD705"/>
    <mergeCell ref="BC706:BD706"/>
    <mergeCell ref="BC707:BD707"/>
    <mergeCell ref="AW702:AX702"/>
    <mergeCell ref="AW703:AX703"/>
    <mergeCell ref="AW704:AX704"/>
    <mergeCell ref="AW705:AX705"/>
    <mergeCell ref="AW706:AX706"/>
    <mergeCell ref="AW707:AX707"/>
    <mergeCell ref="AW708:AX708"/>
    <mergeCell ref="AW709:AX709"/>
    <mergeCell ref="AN671:AU671"/>
    <mergeCell ref="AZ674:BA674"/>
    <mergeCell ref="BC674:BD674"/>
    <mergeCell ref="AH705:AI705"/>
    <mergeCell ref="AH706:AI706"/>
    <mergeCell ref="AH707:AI707"/>
    <mergeCell ref="AH708:AI708"/>
    <mergeCell ref="AH709:AI709"/>
    <mergeCell ref="AH688:AI688"/>
    <mergeCell ref="AH689:AI689"/>
    <mergeCell ref="AH690:AI690"/>
    <mergeCell ref="AH691:AI691"/>
    <mergeCell ref="AH692:AI692"/>
    <mergeCell ref="AH693:AI693"/>
    <mergeCell ref="AH694:AI694"/>
    <mergeCell ref="AH695:AI695"/>
    <mergeCell ref="AH696:AI696"/>
    <mergeCell ref="AH697:AI697"/>
    <mergeCell ref="AH698:AI698"/>
    <mergeCell ref="AH699:AI699"/>
    <mergeCell ref="AH700:AI700"/>
    <mergeCell ref="AH701:AI701"/>
    <mergeCell ref="AH702:AI702"/>
    <mergeCell ref="AH703:AI703"/>
    <mergeCell ref="AH704:AI704"/>
    <mergeCell ref="AN706:AO706"/>
    <mergeCell ref="AP706:AQ706"/>
    <mergeCell ref="AN707:AO707"/>
    <mergeCell ref="AP707:AQ707"/>
    <mergeCell ref="AN708:AO708"/>
    <mergeCell ref="AP708:AQ708"/>
    <mergeCell ref="AN709:AO709"/>
    <mergeCell ref="AP709:AQ709"/>
    <mergeCell ref="AN702:AO702"/>
    <mergeCell ref="AP702:AQ702"/>
    <mergeCell ref="AN703:AO703"/>
    <mergeCell ref="AP703:AQ703"/>
    <mergeCell ref="AK704:AL704"/>
    <mergeCell ref="AK705:AL705"/>
    <mergeCell ref="AK706:AL706"/>
    <mergeCell ref="AK707:AL707"/>
    <mergeCell ref="AK708:AL708"/>
    <mergeCell ref="AK709:AL709"/>
    <mergeCell ref="BF674:BG674"/>
    <mergeCell ref="BH674:BI674"/>
    <mergeCell ref="AR688:AS688"/>
    <mergeCell ref="AT688:AU688"/>
    <mergeCell ref="AR689:AS689"/>
    <mergeCell ref="AT689:AU689"/>
    <mergeCell ref="AR690:AS690"/>
    <mergeCell ref="AT690:AU690"/>
    <mergeCell ref="AN699:AO699"/>
    <mergeCell ref="AP699:AQ699"/>
    <mergeCell ref="AN700:AO700"/>
    <mergeCell ref="AP700:AQ700"/>
    <mergeCell ref="AN701:AO701"/>
    <mergeCell ref="AP701:AQ701"/>
    <mergeCell ref="AP686:AQ686"/>
    <mergeCell ref="AN687:AO687"/>
    <mergeCell ref="AP687:AQ687"/>
    <mergeCell ref="AN688:AO688"/>
    <mergeCell ref="AP688:AQ688"/>
    <mergeCell ref="AN689:AO689"/>
    <mergeCell ref="AP689:AQ689"/>
    <mergeCell ref="AN690:AO690"/>
    <mergeCell ref="AP690:AQ690"/>
    <mergeCell ref="AN691:AO691"/>
    <mergeCell ref="AP691:AQ691"/>
    <mergeCell ref="AN692:AO692"/>
    <mergeCell ref="AP692:AQ692"/>
    <mergeCell ref="AN693:AO693"/>
    <mergeCell ref="AP693:AQ693"/>
    <mergeCell ref="AN694:AO694"/>
    <mergeCell ref="AP694:AQ694"/>
    <mergeCell ref="BJ674:BK674"/>
    <mergeCell ref="BC675:BD675"/>
    <mergeCell ref="BF675:BG675"/>
    <mergeCell ref="BH675:BI675"/>
    <mergeCell ref="BJ675:BK675"/>
    <mergeCell ref="BC676:BD676"/>
    <mergeCell ref="BH676:BI676"/>
    <mergeCell ref="BJ676:BK676"/>
    <mergeCell ref="AN677:AO677"/>
    <mergeCell ref="AP677:AQ677"/>
    <mergeCell ref="AN678:AO678"/>
    <mergeCell ref="AP678:AQ678"/>
    <mergeCell ref="AN679:AO679"/>
    <mergeCell ref="AP679:AQ679"/>
    <mergeCell ref="AN680:AO680"/>
    <mergeCell ref="AP680:AQ680"/>
    <mergeCell ref="AN681:AO681"/>
    <mergeCell ref="AP681:AQ681"/>
    <mergeCell ref="AN682:AO682"/>
    <mergeCell ref="AP682:AQ682"/>
    <mergeCell ref="AN683:AO683"/>
    <mergeCell ref="AP683:AQ683"/>
    <mergeCell ref="AN684:AO684"/>
    <mergeCell ref="AP684:AQ684"/>
    <mergeCell ref="AN685:AO685"/>
    <mergeCell ref="AP685:AQ685"/>
    <mergeCell ref="AN686:AO686"/>
    <mergeCell ref="BC684:BD684"/>
    <mergeCell ref="BC685:BD685"/>
    <mergeCell ref="BC686:BD686"/>
    <mergeCell ref="BC687:BD687"/>
    <mergeCell ref="BC688:BD688"/>
    <mergeCell ref="BC689:BD689"/>
    <mergeCell ref="BF672:BK672"/>
    <mergeCell ref="AZ673:BA673"/>
    <mergeCell ref="BC673:BD673"/>
    <mergeCell ref="BF673:BG673"/>
    <mergeCell ref="BH673:BI673"/>
    <mergeCell ref="BJ673:BK673"/>
    <mergeCell ref="BC708:BD708"/>
    <mergeCell ref="BC709:BD709"/>
    <mergeCell ref="AR709:AS709"/>
    <mergeCell ref="AT709:AU709"/>
    <mergeCell ref="AR699:AS699"/>
    <mergeCell ref="AT699:AU699"/>
    <mergeCell ref="AR682:AS682"/>
    <mergeCell ref="AT682:AU682"/>
    <mergeCell ref="AR683:AS683"/>
    <mergeCell ref="AT683:AU683"/>
    <mergeCell ref="AR684:AS684"/>
    <mergeCell ref="AT684:AU684"/>
    <mergeCell ref="AR685:AS685"/>
    <mergeCell ref="AT685:AU685"/>
    <mergeCell ref="AR686:AS686"/>
    <mergeCell ref="AT686:AU686"/>
    <mergeCell ref="AR687:AS687"/>
    <mergeCell ref="AT687:AU687"/>
    <mergeCell ref="AN704:AO704"/>
    <mergeCell ref="AP704:AQ704"/>
    <mergeCell ref="AN705:AO705"/>
    <mergeCell ref="AP705:AQ705"/>
    <mergeCell ref="AN672:AQ672"/>
    <mergeCell ref="AR672:AU672"/>
    <mergeCell ref="AR673:AS673"/>
    <mergeCell ref="AT673:AU673"/>
    <mergeCell ref="AR674:AS674"/>
    <mergeCell ref="AT674:AU674"/>
    <mergeCell ref="AR675:AS675"/>
    <mergeCell ref="AT675:AU675"/>
    <mergeCell ref="AR676:AS676"/>
    <mergeCell ref="AT676:AU676"/>
    <mergeCell ref="AR677:AS677"/>
    <mergeCell ref="AT677:AU677"/>
    <mergeCell ref="AR678:AS678"/>
    <mergeCell ref="AT678:AU678"/>
    <mergeCell ref="AR679:AS679"/>
    <mergeCell ref="AT679:AU679"/>
    <mergeCell ref="AR680:AS680"/>
    <mergeCell ref="AT680:AU680"/>
    <mergeCell ref="AR681:AS681"/>
    <mergeCell ref="AT681:AU681"/>
    <mergeCell ref="AN695:AO695"/>
    <mergeCell ref="AP695:AQ695"/>
    <mergeCell ref="AN696:AO696"/>
    <mergeCell ref="AP696:AQ696"/>
    <mergeCell ref="AN697:AO697"/>
    <mergeCell ref="AP697:AQ697"/>
    <mergeCell ref="AN698:AO698"/>
    <mergeCell ref="AP698:AQ698"/>
    <mergeCell ref="AN673:AO673"/>
    <mergeCell ref="AP673:AQ673"/>
    <mergeCell ref="AN674:AO674"/>
    <mergeCell ref="AP674:AQ674"/>
    <mergeCell ref="AN675:AO675"/>
    <mergeCell ref="AP675:AQ675"/>
    <mergeCell ref="AN676:AO676"/>
    <mergeCell ref="AP676:AQ676"/>
    <mergeCell ref="AT710:AU710"/>
    <mergeCell ref="AW673:AX673"/>
    <mergeCell ref="AW674:AX674"/>
    <mergeCell ref="AW675:AX675"/>
    <mergeCell ref="AW676:AX676"/>
    <mergeCell ref="AW677:AX677"/>
    <mergeCell ref="AW678:AX678"/>
    <mergeCell ref="AW679:AX679"/>
    <mergeCell ref="AW680:AX680"/>
    <mergeCell ref="AW681:AX681"/>
    <mergeCell ref="AW682:AX682"/>
    <mergeCell ref="AW683:AX683"/>
    <mergeCell ref="AW684:AX684"/>
    <mergeCell ref="AW685:AX685"/>
    <mergeCell ref="AW686:AX686"/>
    <mergeCell ref="AW687:AX687"/>
    <mergeCell ref="AW688:AX688"/>
    <mergeCell ref="AW689:AX689"/>
    <mergeCell ref="AW690:AX690"/>
    <mergeCell ref="AW691:AX691"/>
    <mergeCell ref="AW692:AX692"/>
    <mergeCell ref="AW693:AX693"/>
    <mergeCell ref="AW694:AX694"/>
    <mergeCell ref="AW695:AX695"/>
    <mergeCell ref="AW696:AX696"/>
    <mergeCell ref="AW697:AX697"/>
    <mergeCell ref="AW698:AX698"/>
    <mergeCell ref="AW699:AX699"/>
    <mergeCell ref="AW700:AX700"/>
    <mergeCell ref="AW701:AX701"/>
    <mergeCell ref="AR700:AS700"/>
    <mergeCell ref="AT700:AU700"/>
    <mergeCell ref="AR701:AS701"/>
    <mergeCell ref="AT701:AU701"/>
    <mergeCell ref="AR702:AS702"/>
    <mergeCell ref="AT702:AU702"/>
    <mergeCell ref="AR703:AS703"/>
    <mergeCell ref="AT703:AU703"/>
    <mergeCell ref="AR704:AS704"/>
    <mergeCell ref="AT704:AU704"/>
    <mergeCell ref="AR705:AS705"/>
    <mergeCell ref="AT705:AU705"/>
    <mergeCell ref="AR706:AS706"/>
    <mergeCell ref="AT706:AU706"/>
    <mergeCell ref="AR707:AS707"/>
    <mergeCell ref="AT707:AU707"/>
    <mergeCell ref="AR708:AS708"/>
    <mergeCell ref="AT708:AU708"/>
    <mergeCell ref="AR691:AS691"/>
    <mergeCell ref="AT691:AU691"/>
    <mergeCell ref="AR692:AS692"/>
    <mergeCell ref="AT692:AU692"/>
    <mergeCell ref="AR693:AS693"/>
    <mergeCell ref="AT693:AU693"/>
    <mergeCell ref="AR694:AS694"/>
    <mergeCell ref="AT694:AU694"/>
    <mergeCell ref="AR695:AS695"/>
    <mergeCell ref="AT695:AU695"/>
    <mergeCell ref="AR696:AS696"/>
    <mergeCell ref="AT696:AU696"/>
    <mergeCell ref="AR697:AS697"/>
    <mergeCell ref="AT697:AU697"/>
    <mergeCell ref="AR698:AS698"/>
    <mergeCell ref="AT698:AU698"/>
    <mergeCell ref="B657:AD657"/>
    <mergeCell ref="B658:AD658"/>
    <mergeCell ref="AH673:AI673"/>
    <mergeCell ref="AH674:AI674"/>
    <mergeCell ref="AH675:AI675"/>
    <mergeCell ref="AH676:AI676"/>
    <mergeCell ref="AH677:AI677"/>
    <mergeCell ref="AH678:AI678"/>
    <mergeCell ref="AH679:AI679"/>
    <mergeCell ref="AH680:AI680"/>
    <mergeCell ref="AH681:AI681"/>
    <mergeCell ref="AH682:AI682"/>
    <mergeCell ref="AH683:AI683"/>
    <mergeCell ref="AH684:AI684"/>
    <mergeCell ref="AH685:AI685"/>
    <mergeCell ref="AH686:AI686"/>
    <mergeCell ref="AH687:AI687"/>
    <mergeCell ref="M694:R694"/>
    <mergeCell ref="S694:X694"/>
    <mergeCell ref="Y694:AD694"/>
    <mergeCell ref="D692:L692"/>
    <mergeCell ref="M692:R692"/>
    <mergeCell ref="S692:X692"/>
    <mergeCell ref="Y692:AD692"/>
    <mergeCell ref="D693:L693"/>
    <mergeCell ref="M693:R693"/>
    <mergeCell ref="S693:X693"/>
    <mergeCell ref="D682:L682"/>
    <mergeCell ref="M682:R682"/>
    <mergeCell ref="S682:X682"/>
    <mergeCell ref="Y682:AD682"/>
    <mergeCell ref="D683:L683"/>
    <mergeCell ref="M683:R683"/>
    <mergeCell ref="S683:X683"/>
    <mergeCell ref="D680:L680"/>
    <mergeCell ref="M680:R680"/>
    <mergeCell ref="S680:X680"/>
    <mergeCell ref="Y680:AD680"/>
    <mergeCell ref="D681:L681"/>
    <mergeCell ref="M681:R681"/>
    <mergeCell ref="S681:X681"/>
    <mergeCell ref="Y686:AD686"/>
    <mergeCell ref="M688:R688"/>
    <mergeCell ref="D687:L687"/>
    <mergeCell ref="M687:R687"/>
    <mergeCell ref="S687:X687"/>
    <mergeCell ref="Y687:AD687"/>
    <mergeCell ref="D688:L688"/>
    <mergeCell ref="B660:AD660"/>
    <mergeCell ref="B661:AD661"/>
    <mergeCell ref="S676:X676"/>
    <mergeCell ref="Y676:AD676"/>
    <mergeCell ref="B663:AD663"/>
    <mergeCell ref="C664:AD664"/>
    <mergeCell ref="C665:AD665"/>
    <mergeCell ref="C666:AD666"/>
    <mergeCell ref="C667:AD667"/>
    <mergeCell ref="C668:AD668"/>
    <mergeCell ref="C669:AD669"/>
    <mergeCell ref="D677:L677"/>
    <mergeCell ref="M677:R677"/>
    <mergeCell ref="S677:X677"/>
    <mergeCell ref="Y677:AD677"/>
    <mergeCell ref="D678:L678"/>
    <mergeCell ref="CK631:CL631"/>
    <mergeCell ref="CK632:CL632"/>
    <mergeCell ref="CK633:CL633"/>
    <mergeCell ref="CK634:CL634"/>
    <mergeCell ref="CK635:CL635"/>
    <mergeCell ref="CK636:CL636"/>
    <mergeCell ref="CK637:CL637"/>
    <mergeCell ref="CK638:CL638"/>
    <mergeCell ref="CK639:CL639"/>
    <mergeCell ref="CK640:CL640"/>
    <mergeCell ref="CK641:CL641"/>
    <mergeCell ref="CN606:CO606"/>
    <mergeCell ref="CN607:CO607"/>
    <mergeCell ref="CN608:CO608"/>
    <mergeCell ref="CP609:CQ609"/>
    <mergeCell ref="CR609:CS609"/>
    <mergeCell ref="CP606:CQ606"/>
    <mergeCell ref="CP607:CQ607"/>
    <mergeCell ref="CP608:CQ608"/>
    <mergeCell ref="CR606:CS606"/>
    <mergeCell ref="CR607:CS607"/>
    <mergeCell ref="CR608:CS608"/>
    <mergeCell ref="BJ635:BK635"/>
    <mergeCell ref="BJ636:BK636"/>
    <mergeCell ref="BJ637:BK637"/>
    <mergeCell ref="BJ638:BK638"/>
    <mergeCell ref="BJ639:BK639"/>
    <mergeCell ref="BJ640:BK640"/>
    <mergeCell ref="BJ641:BK641"/>
    <mergeCell ref="CK606:CL606"/>
    <mergeCell ref="CK607:CL607"/>
    <mergeCell ref="CK608:CL608"/>
    <mergeCell ref="CK609:CL609"/>
    <mergeCell ref="CK610:CL610"/>
    <mergeCell ref="CK611:CL611"/>
    <mergeCell ref="CK612:CL612"/>
    <mergeCell ref="CK613:CL613"/>
    <mergeCell ref="CK614:CL614"/>
    <mergeCell ref="CK615:CL615"/>
    <mergeCell ref="CK616:CL616"/>
    <mergeCell ref="CK617:CL617"/>
    <mergeCell ref="CK618:CL618"/>
    <mergeCell ref="CK619:CL619"/>
    <mergeCell ref="CK620:CL620"/>
    <mergeCell ref="CK621:CL621"/>
    <mergeCell ref="CK622:CL622"/>
    <mergeCell ref="CK623:CL623"/>
    <mergeCell ref="CK624:CL624"/>
    <mergeCell ref="CK625:CL625"/>
    <mergeCell ref="CK626:CL626"/>
    <mergeCell ref="CK627:CL627"/>
    <mergeCell ref="CK628:CL628"/>
    <mergeCell ref="CK629:CL629"/>
    <mergeCell ref="CK630:CL630"/>
    <mergeCell ref="BJ618:BK618"/>
    <mergeCell ref="BJ619:BK619"/>
    <mergeCell ref="BJ620:BK620"/>
    <mergeCell ref="BJ621:BK621"/>
    <mergeCell ref="BJ622:BK622"/>
    <mergeCell ref="BJ623:BK623"/>
    <mergeCell ref="BJ624:BK624"/>
    <mergeCell ref="BJ625:BK625"/>
    <mergeCell ref="BJ626:BK626"/>
    <mergeCell ref="BJ627:BK627"/>
    <mergeCell ref="CE641:CF641"/>
    <mergeCell ref="AH642:AI642"/>
    <mergeCell ref="AJ642:AK642"/>
    <mergeCell ref="AL642:AM642"/>
    <mergeCell ref="AH644:AI644"/>
    <mergeCell ref="AJ644:AK644"/>
    <mergeCell ref="AL644:AM644"/>
    <mergeCell ref="BY636:BZ636"/>
    <mergeCell ref="CA636:CB636"/>
    <mergeCell ref="CC636:CD636"/>
    <mergeCell ref="CE636:CF636"/>
    <mergeCell ref="BY637:BZ637"/>
    <mergeCell ref="CA637:CB637"/>
    <mergeCell ref="CC637:CD637"/>
    <mergeCell ref="CE637:CF637"/>
    <mergeCell ref="BY638:BZ638"/>
    <mergeCell ref="CA638:CB638"/>
    <mergeCell ref="CC638:CD638"/>
    <mergeCell ref="CE638:CF638"/>
    <mergeCell ref="BY639:BZ639"/>
    <mergeCell ref="CA639:CB639"/>
    <mergeCell ref="CC639:CD639"/>
    <mergeCell ref="CE639:CF639"/>
    <mergeCell ref="BY640:BZ640"/>
    <mergeCell ref="CA640:CB640"/>
    <mergeCell ref="CC640:CD640"/>
    <mergeCell ref="CE640:CF640"/>
    <mergeCell ref="BY631:BZ631"/>
    <mergeCell ref="CA631:CB631"/>
    <mergeCell ref="CC631:CD631"/>
    <mergeCell ref="CE631:CF631"/>
    <mergeCell ref="BY632:BZ632"/>
    <mergeCell ref="BP632:BQ632"/>
    <mergeCell ref="BP633:BQ633"/>
    <mergeCell ref="BP634:BQ634"/>
    <mergeCell ref="BP635:BQ635"/>
    <mergeCell ref="BP636:BQ636"/>
    <mergeCell ref="CA632:CB632"/>
    <mergeCell ref="CC632:CD632"/>
    <mergeCell ref="CE632:CF632"/>
    <mergeCell ref="BY633:BZ633"/>
    <mergeCell ref="CA633:CB633"/>
    <mergeCell ref="CC633:CD633"/>
    <mergeCell ref="CE633:CF633"/>
    <mergeCell ref="BY634:BZ634"/>
    <mergeCell ref="CA634:CB634"/>
    <mergeCell ref="CC634:CD634"/>
    <mergeCell ref="CE634:CF634"/>
    <mergeCell ref="BY635:BZ635"/>
    <mergeCell ref="CA635:CB635"/>
    <mergeCell ref="CC635:CD635"/>
    <mergeCell ref="CE635:CF635"/>
    <mergeCell ref="BP640:BQ640"/>
    <mergeCell ref="BP637:BQ637"/>
    <mergeCell ref="BP638:BQ638"/>
    <mergeCell ref="BP639:BQ639"/>
    <mergeCell ref="BR638:BS638"/>
    <mergeCell ref="BT638:BU638"/>
    <mergeCell ref="BV638:BW638"/>
    <mergeCell ref="BR639:BS639"/>
    <mergeCell ref="BT639:BU639"/>
    <mergeCell ref="BV639:BW639"/>
    <mergeCell ref="BR640:BS640"/>
    <mergeCell ref="BT640:BU640"/>
    <mergeCell ref="CE626:CF626"/>
    <mergeCell ref="BY627:BZ627"/>
    <mergeCell ref="CA627:CB627"/>
    <mergeCell ref="CC627:CD627"/>
    <mergeCell ref="CE627:CF627"/>
    <mergeCell ref="BY628:BZ628"/>
    <mergeCell ref="CA628:CB628"/>
    <mergeCell ref="CC628:CD628"/>
    <mergeCell ref="CE628:CF628"/>
    <mergeCell ref="BY629:BZ629"/>
    <mergeCell ref="CA629:CB629"/>
    <mergeCell ref="CC629:CD629"/>
    <mergeCell ref="CE629:CF629"/>
    <mergeCell ref="BY630:BZ630"/>
    <mergeCell ref="CA630:CB630"/>
    <mergeCell ref="CC630:CD630"/>
    <mergeCell ref="CE630:CF630"/>
    <mergeCell ref="BJ628:BK628"/>
    <mergeCell ref="BJ629:BK629"/>
    <mergeCell ref="BJ630:BK630"/>
    <mergeCell ref="BJ631:BK631"/>
    <mergeCell ref="BT629:BU629"/>
    <mergeCell ref="BV629:BW629"/>
    <mergeCell ref="BR630:BS630"/>
    <mergeCell ref="BY626:BZ626"/>
    <mergeCell ref="CA626:CB626"/>
    <mergeCell ref="CC626:CD626"/>
    <mergeCell ref="BY625:BZ625"/>
    <mergeCell ref="CA625:CB625"/>
    <mergeCell ref="CC625:CD625"/>
    <mergeCell ref="CE625:CF625"/>
    <mergeCell ref="BP625:BQ625"/>
    <mergeCell ref="BP626:BQ626"/>
    <mergeCell ref="BP627:BQ627"/>
    <mergeCell ref="BP628:BQ628"/>
    <mergeCell ref="BP629:BQ629"/>
    <mergeCell ref="BP630:BQ630"/>
    <mergeCell ref="BP631:BQ631"/>
    <mergeCell ref="BM629:BN629"/>
    <mergeCell ref="BR631:BS631"/>
    <mergeCell ref="BT631:BU631"/>
    <mergeCell ref="BV631:BW631"/>
    <mergeCell ref="BR625:BS625"/>
    <mergeCell ref="BT625:BU625"/>
    <mergeCell ref="BV625:BW625"/>
    <mergeCell ref="BM630:BN630"/>
    <mergeCell ref="BM631:BN631"/>
    <mergeCell ref="BT630:BU630"/>
    <mergeCell ref="BV630:BW630"/>
    <mergeCell ref="CA612:CB612"/>
    <mergeCell ref="CC612:CD612"/>
    <mergeCell ref="CE612:CF612"/>
    <mergeCell ref="BY613:BZ613"/>
    <mergeCell ref="CA613:CB613"/>
    <mergeCell ref="CC613:CD613"/>
    <mergeCell ref="CE613:CF613"/>
    <mergeCell ref="BY614:BZ614"/>
    <mergeCell ref="CA614:CB614"/>
    <mergeCell ref="CC614:CD614"/>
    <mergeCell ref="CE614:CF614"/>
    <mergeCell ref="BY615:BZ615"/>
    <mergeCell ref="CA615:CB615"/>
    <mergeCell ref="CC615:CD615"/>
    <mergeCell ref="CE615:CF615"/>
    <mergeCell ref="BY621:BZ621"/>
    <mergeCell ref="CA621:CB621"/>
    <mergeCell ref="CC621:CD621"/>
    <mergeCell ref="CE621:CF621"/>
    <mergeCell ref="BY622:BZ622"/>
    <mergeCell ref="CA622:CB622"/>
    <mergeCell ref="CC622:CD622"/>
    <mergeCell ref="CE622:CF622"/>
    <mergeCell ref="BY623:BZ623"/>
    <mergeCell ref="CA623:CB623"/>
    <mergeCell ref="CC623:CD623"/>
    <mergeCell ref="CE623:CF623"/>
    <mergeCell ref="BY624:BZ624"/>
    <mergeCell ref="CA624:CB624"/>
    <mergeCell ref="CC624:CD624"/>
    <mergeCell ref="CE624:CF624"/>
    <mergeCell ref="BY616:BZ616"/>
    <mergeCell ref="CA616:CB616"/>
    <mergeCell ref="CC616:CD616"/>
    <mergeCell ref="CE616:CF616"/>
    <mergeCell ref="BY617:BZ617"/>
    <mergeCell ref="CA617:CB617"/>
    <mergeCell ref="CC617:CD617"/>
    <mergeCell ref="CE617:CF617"/>
    <mergeCell ref="BY618:BZ618"/>
    <mergeCell ref="CA618:CB618"/>
    <mergeCell ref="CC618:CD618"/>
    <mergeCell ref="CE618:CF618"/>
    <mergeCell ref="BY619:BZ619"/>
    <mergeCell ref="CA619:CB619"/>
    <mergeCell ref="CC619:CD619"/>
    <mergeCell ref="CE619:CF619"/>
    <mergeCell ref="BY620:BZ620"/>
    <mergeCell ref="CA620:CB620"/>
    <mergeCell ref="CC620:CD620"/>
    <mergeCell ref="CE620:CF620"/>
    <mergeCell ref="BV636:BW636"/>
    <mergeCell ref="BR637:BS637"/>
    <mergeCell ref="BT637:BU637"/>
    <mergeCell ref="BV637:BW637"/>
    <mergeCell ref="BR626:BS626"/>
    <mergeCell ref="BT626:BU626"/>
    <mergeCell ref="BV626:BW626"/>
    <mergeCell ref="BR627:BS627"/>
    <mergeCell ref="BT627:BU627"/>
    <mergeCell ref="BV627:BW627"/>
    <mergeCell ref="BR628:BS628"/>
    <mergeCell ref="BT628:BU628"/>
    <mergeCell ref="BV628:BW628"/>
    <mergeCell ref="BR629:BS629"/>
    <mergeCell ref="BR609:BS609"/>
    <mergeCell ref="BT609:BU609"/>
    <mergeCell ref="BV609:BW609"/>
    <mergeCell ref="BR610:BS610"/>
    <mergeCell ref="BT610:BU610"/>
    <mergeCell ref="BV610:BW610"/>
    <mergeCell ref="BR611:BS611"/>
    <mergeCell ref="BT611:BU611"/>
    <mergeCell ref="BV611:BW611"/>
    <mergeCell ref="BR612:BS612"/>
    <mergeCell ref="BT624:BU624"/>
    <mergeCell ref="BY603:CF603"/>
    <mergeCell ref="BY604:BZ604"/>
    <mergeCell ref="CA604:CB604"/>
    <mergeCell ref="CC604:CD604"/>
    <mergeCell ref="CE604:CF604"/>
    <mergeCell ref="BY605:BZ605"/>
    <mergeCell ref="CA605:CB605"/>
    <mergeCell ref="CC605:CD605"/>
    <mergeCell ref="CE605:CF605"/>
    <mergeCell ref="BY606:BZ606"/>
    <mergeCell ref="CA606:CB606"/>
    <mergeCell ref="CC606:CD606"/>
    <mergeCell ref="CE606:CF606"/>
    <mergeCell ref="BY607:BZ607"/>
    <mergeCell ref="CA607:CB607"/>
    <mergeCell ref="CC607:CD607"/>
    <mergeCell ref="CE607:CF607"/>
    <mergeCell ref="BY608:BZ608"/>
    <mergeCell ref="CA608:CB608"/>
    <mergeCell ref="CC608:CD608"/>
    <mergeCell ref="CE608:CF608"/>
    <mergeCell ref="BY609:BZ609"/>
    <mergeCell ref="CA609:CB609"/>
    <mergeCell ref="CC609:CD609"/>
    <mergeCell ref="CE609:CF609"/>
    <mergeCell ref="BY610:BZ610"/>
    <mergeCell ref="CA610:CB610"/>
    <mergeCell ref="CC610:CD610"/>
    <mergeCell ref="CE610:CF610"/>
    <mergeCell ref="BY611:BZ611"/>
    <mergeCell ref="CA611:CB611"/>
    <mergeCell ref="BT618:BU618"/>
    <mergeCell ref="BV618:BW618"/>
    <mergeCell ref="BR619:BS619"/>
    <mergeCell ref="BT619:BU619"/>
    <mergeCell ref="BV619:BW619"/>
    <mergeCell ref="BT612:BU612"/>
    <mergeCell ref="BV612:BW612"/>
    <mergeCell ref="BR613:BS613"/>
    <mergeCell ref="BM632:BN632"/>
    <mergeCell ref="BM633:BN633"/>
    <mergeCell ref="BM634:BN634"/>
    <mergeCell ref="BM635:BN635"/>
    <mergeCell ref="BM636:BN636"/>
    <mergeCell ref="BM637:BN637"/>
    <mergeCell ref="BM638:BN638"/>
    <mergeCell ref="BM639:BN639"/>
    <mergeCell ref="BM640:BN640"/>
    <mergeCell ref="BG634:BH634"/>
    <mergeCell ref="BG635:BH635"/>
    <mergeCell ref="BG636:BH636"/>
    <mergeCell ref="BG637:BH637"/>
    <mergeCell ref="BG638:BH638"/>
    <mergeCell ref="BG639:BH639"/>
    <mergeCell ref="BG640:BH640"/>
    <mergeCell ref="BJ632:BK632"/>
    <mergeCell ref="BJ633:BK633"/>
    <mergeCell ref="BJ634:BK634"/>
    <mergeCell ref="BV640:BW640"/>
    <mergeCell ref="BV624:BW624"/>
    <mergeCell ref="BP603:BW603"/>
    <mergeCell ref="BP604:BQ604"/>
    <mergeCell ref="BR604:BS604"/>
    <mergeCell ref="BT604:BU604"/>
    <mergeCell ref="BV604:BW604"/>
    <mergeCell ref="BV605:BW605"/>
    <mergeCell ref="BV641:BW641"/>
    <mergeCell ref="BP605:BQ605"/>
    <mergeCell ref="BP606:BQ606"/>
    <mergeCell ref="BP607:BQ607"/>
    <mergeCell ref="BP608:BQ608"/>
    <mergeCell ref="BP609:BQ609"/>
    <mergeCell ref="BP610:BQ610"/>
    <mergeCell ref="BP611:BQ611"/>
    <mergeCell ref="BP612:BQ612"/>
    <mergeCell ref="BP613:BQ613"/>
    <mergeCell ref="BP614:BQ614"/>
    <mergeCell ref="BP615:BQ615"/>
    <mergeCell ref="BP616:BQ616"/>
    <mergeCell ref="BP617:BQ617"/>
    <mergeCell ref="BP618:BQ618"/>
    <mergeCell ref="BP619:BQ619"/>
    <mergeCell ref="BP620:BQ620"/>
    <mergeCell ref="BP621:BQ621"/>
    <mergeCell ref="BP622:BQ622"/>
    <mergeCell ref="BR632:BS632"/>
    <mergeCell ref="BT632:BU632"/>
    <mergeCell ref="BV632:BW632"/>
    <mergeCell ref="BR633:BS633"/>
    <mergeCell ref="BT633:BU633"/>
    <mergeCell ref="BV633:BW633"/>
    <mergeCell ref="BR634:BS634"/>
    <mergeCell ref="BT634:BU634"/>
    <mergeCell ref="BV634:BW634"/>
    <mergeCell ref="BR635:BS635"/>
    <mergeCell ref="BT635:BU635"/>
    <mergeCell ref="BV635:BW635"/>
    <mergeCell ref="BR636:BS636"/>
    <mergeCell ref="BT636:BU636"/>
    <mergeCell ref="BM614:BN614"/>
    <mergeCell ref="BM615:BN615"/>
    <mergeCell ref="BM616:BN616"/>
    <mergeCell ref="BM617:BN617"/>
    <mergeCell ref="BM618:BN618"/>
    <mergeCell ref="BM619:BN619"/>
    <mergeCell ref="BM620:BN620"/>
    <mergeCell ref="BM621:BN621"/>
    <mergeCell ref="BM622:BN622"/>
    <mergeCell ref="BM623:BN623"/>
    <mergeCell ref="BM624:BN624"/>
    <mergeCell ref="BM625:BN625"/>
    <mergeCell ref="BM626:BN626"/>
    <mergeCell ref="BM627:BN627"/>
    <mergeCell ref="BM628:BN628"/>
    <mergeCell ref="BJ604:BK604"/>
    <mergeCell ref="BJ605:BK605"/>
    <mergeCell ref="BJ606:BK606"/>
    <mergeCell ref="BJ607:BK607"/>
    <mergeCell ref="BJ608:BK608"/>
    <mergeCell ref="BJ609:BK609"/>
    <mergeCell ref="BJ610:BK610"/>
    <mergeCell ref="BJ611:BK611"/>
    <mergeCell ref="BJ612:BK612"/>
    <mergeCell ref="BJ613:BK613"/>
    <mergeCell ref="BJ614:BK614"/>
    <mergeCell ref="BJ615:BK615"/>
    <mergeCell ref="BJ616:BK616"/>
    <mergeCell ref="BJ617:BK617"/>
    <mergeCell ref="BR614:BS614"/>
    <mergeCell ref="BT614:BU614"/>
    <mergeCell ref="BV614:BW614"/>
    <mergeCell ref="BR615:BS615"/>
    <mergeCell ref="BT615:BU615"/>
    <mergeCell ref="BV615:BW615"/>
    <mergeCell ref="BR616:BS616"/>
    <mergeCell ref="BT616:BU616"/>
    <mergeCell ref="BV616:BW616"/>
    <mergeCell ref="BR617:BS617"/>
    <mergeCell ref="BT617:BU617"/>
    <mergeCell ref="BV617:BW617"/>
    <mergeCell ref="BR618:BS618"/>
    <mergeCell ref="BP623:BQ623"/>
    <mergeCell ref="BP624:BQ624"/>
    <mergeCell ref="BT613:BU613"/>
    <mergeCell ref="BV613:BW613"/>
    <mergeCell ref="BR605:BS605"/>
    <mergeCell ref="BT605:BU605"/>
    <mergeCell ref="BR606:BS606"/>
    <mergeCell ref="BT606:BU606"/>
    <mergeCell ref="BV606:BW606"/>
    <mergeCell ref="BR607:BS607"/>
    <mergeCell ref="BT607:BU607"/>
    <mergeCell ref="BV607:BW607"/>
    <mergeCell ref="BR620:BS620"/>
    <mergeCell ref="BT620:BU620"/>
    <mergeCell ref="BV620:BW620"/>
    <mergeCell ref="BR621:BS621"/>
    <mergeCell ref="BT621:BU621"/>
    <mergeCell ref="BV621:BW621"/>
    <mergeCell ref="BR622:BS622"/>
    <mergeCell ref="BT622:BU622"/>
    <mergeCell ref="BV622:BW622"/>
    <mergeCell ref="BR623:BS623"/>
    <mergeCell ref="BT623:BU623"/>
    <mergeCell ref="BV623:BW623"/>
    <mergeCell ref="BR624:BS624"/>
    <mergeCell ref="BR608:BS608"/>
    <mergeCell ref="BB640:BC640"/>
    <mergeCell ref="BD640:BE640"/>
    <mergeCell ref="BG604:BH604"/>
    <mergeCell ref="BG605:BH605"/>
    <mergeCell ref="BG606:BH606"/>
    <mergeCell ref="BG607:BH607"/>
    <mergeCell ref="BG608:BH608"/>
    <mergeCell ref="BG609:BH609"/>
    <mergeCell ref="BG610:BH610"/>
    <mergeCell ref="BG611:BH611"/>
    <mergeCell ref="BG612:BH612"/>
    <mergeCell ref="BG613:BH613"/>
    <mergeCell ref="BG614:BH614"/>
    <mergeCell ref="BG615:BH615"/>
    <mergeCell ref="BG616:BH616"/>
    <mergeCell ref="BG617:BH617"/>
    <mergeCell ref="BG618:BH618"/>
    <mergeCell ref="BG619:BH619"/>
    <mergeCell ref="BG620:BH620"/>
    <mergeCell ref="BG621:BH621"/>
    <mergeCell ref="BG622:BH622"/>
    <mergeCell ref="BG623:BH623"/>
    <mergeCell ref="BG624:BH624"/>
    <mergeCell ref="BG625:BH625"/>
    <mergeCell ref="BG626:BH626"/>
    <mergeCell ref="BG627:BH627"/>
    <mergeCell ref="BG628:BH628"/>
    <mergeCell ref="BG629:BH629"/>
    <mergeCell ref="BG630:BH630"/>
    <mergeCell ref="BG631:BH631"/>
    <mergeCell ref="BG632:BH632"/>
    <mergeCell ref="BG633:BH633"/>
    <mergeCell ref="AZ634:BA634"/>
    <mergeCell ref="BB634:BC634"/>
    <mergeCell ref="BD634:BE634"/>
    <mergeCell ref="AZ635:BA635"/>
    <mergeCell ref="BB635:BC635"/>
    <mergeCell ref="BD635:BE635"/>
    <mergeCell ref="AZ636:BA636"/>
    <mergeCell ref="BB636:BC636"/>
    <mergeCell ref="BD636:BE636"/>
    <mergeCell ref="AZ637:BA637"/>
    <mergeCell ref="BB637:BC637"/>
    <mergeCell ref="BD637:BE637"/>
    <mergeCell ref="AZ638:BA638"/>
    <mergeCell ref="BB638:BC638"/>
    <mergeCell ref="BD638:BE638"/>
    <mergeCell ref="AZ639:BA639"/>
    <mergeCell ref="BB639:BC639"/>
    <mergeCell ref="BD639:BE639"/>
    <mergeCell ref="AZ628:BA628"/>
    <mergeCell ref="BB628:BC628"/>
    <mergeCell ref="BD628:BE628"/>
    <mergeCell ref="AZ629:BA629"/>
    <mergeCell ref="BB629:BC629"/>
    <mergeCell ref="BD629:BE629"/>
    <mergeCell ref="AZ630:BA630"/>
    <mergeCell ref="BB630:BC630"/>
    <mergeCell ref="BD630:BE630"/>
    <mergeCell ref="AZ631:BA631"/>
    <mergeCell ref="BB631:BC631"/>
    <mergeCell ref="BD631:BE631"/>
    <mergeCell ref="AZ632:BA632"/>
    <mergeCell ref="BB632:BC632"/>
    <mergeCell ref="BD632:BE632"/>
    <mergeCell ref="AZ633:BA633"/>
    <mergeCell ref="BB633:BC633"/>
    <mergeCell ref="BD633:BE633"/>
    <mergeCell ref="AZ622:BA622"/>
    <mergeCell ref="BB622:BC622"/>
    <mergeCell ref="BD622:BE622"/>
    <mergeCell ref="AZ623:BA623"/>
    <mergeCell ref="BB623:BC623"/>
    <mergeCell ref="BD623:BE623"/>
    <mergeCell ref="AZ624:BA624"/>
    <mergeCell ref="BB624:BC624"/>
    <mergeCell ref="BD624:BE624"/>
    <mergeCell ref="AZ625:BA625"/>
    <mergeCell ref="BB625:BC625"/>
    <mergeCell ref="BD625:BE625"/>
    <mergeCell ref="AZ626:BA626"/>
    <mergeCell ref="BB626:BC626"/>
    <mergeCell ref="BD626:BE626"/>
    <mergeCell ref="AZ627:BA627"/>
    <mergeCell ref="BB627:BC627"/>
    <mergeCell ref="BD627:BE627"/>
    <mergeCell ref="BB616:BC616"/>
    <mergeCell ref="BD616:BE616"/>
    <mergeCell ref="AZ617:BA617"/>
    <mergeCell ref="BB617:BC617"/>
    <mergeCell ref="BD617:BE617"/>
    <mergeCell ref="AZ618:BA618"/>
    <mergeCell ref="BB618:BC618"/>
    <mergeCell ref="BD618:BE618"/>
    <mergeCell ref="AZ619:BA619"/>
    <mergeCell ref="BB619:BC619"/>
    <mergeCell ref="BD619:BE619"/>
    <mergeCell ref="AZ620:BA620"/>
    <mergeCell ref="BB620:BC620"/>
    <mergeCell ref="BD620:BE620"/>
    <mergeCell ref="AZ621:BA621"/>
    <mergeCell ref="BB621:BC621"/>
    <mergeCell ref="BD621:BE621"/>
    <mergeCell ref="BB641:BC641"/>
    <mergeCell ref="AZ606:BA606"/>
    <mergeCell ref="BB606:BC606"/>
    <mergeCell ref="BD606:BE606"/>
    <mergeCell ref="AZ607:BA607"/>
    <mergeCell ref="BB607:BC607"/>
    <mergeCell ref="BD607:BE607"/>
    <mergeCell ref="AZ608:BA608"/>
    <mergeCell ref="BB608:BC608"/>
    <mergeCell ref="BD608:BE608"/>
    <mergeCell ref="AZ609:BA609"/>
    <mergeCell ref="BB609:BC609"/>
    <mergeCell ref="BD609:BE609"/>
    <mergeCell ref="AZ610:BA610"/>
    <mergeCell ref="BB610:BC610"/>
    <mergeCell ref="BD610:BE610"/>
    <mergeCell ref="AZ611:BA611"/>
    <mergeCell ref="BB611:BC611"/>
    <mergeCell ref="BD611:BE611"/>
    <mergeCell ref="AZ612:BA612"/>
    <mergeCell ref="BB612:BC612"/>
    <mergeCell ref="BD612:BE612"/>
    <mergeCell ref="AZ613:BA613"/>
    <mergeCell ref="BB613:BC613"/>
    <mergeCell ref="BD613:BE613"/>
    <mergeCell ref="AZ614:BA614"/>
    <mergeCell ref="BB614:BC614"/>
    <mergeCell ref="BD614:BE614"/>
    <mergeCell ref="AZ615:BA615"/>
    <mergeCell ref="BB615:BC615"/>
    <mergeCell ref="BD615:BE615"/>
    <mergeCell ref="AZ616:BA616"/>
    <mergeCell ref="AH639:AI639"/>
    <mergeCell ref="AJ639:AK639"/>
    <mergeCell ref="AL639:AM639"/>
    <mergeCell ref="AN639:AO639"/>
    <mergeCell ref="AQ639:AR639"/>
    <mergeCell ref="AS639:AT639"/>
    <mergeCell ref="AU639:AV639"/>
    <mergeCell ref="AW639:AX639"/>
    <mergeCell ref="AH640:AI640"/>
    <mergeCell ref="AJ640:AK640"/>
    <mergeCell ref="AL640:AM640"/>
    <mergeCell ref="AN640:AO640"/>
    <mergeCell ref="AQ640:AR640"/>
    <mergeCell ref="AS640:AT640"/>
    <mergeCell ref="AU640:AV640"/>
    <mergeCell ref="AW640:AX640"/>
    <mergeCell ref="AZ641:BA641"/>
    <mergeCell ref="AZ640:BA640"/>
    <mergeCell ref="AH636:AI636"/>
    <mergeCell ref="AJ636:AK636"/>
    <mergeCell ref="AL636:AM636"/>
    <mergeCell ref="AN636:AO636"/>
    <mergeCell ref="AQ636:AR636"/>
    <mergeCell ref="AS636:AT636"/>
    <mergeCell ref="AU636:AV636"/>
    <mergeCell ref="AW636:AX636"/>
    <mergeCell ref="AH637:AI637"/>
    <mergeCell ref="AJ637:AK637"/>
    <mergeCell ref="AL637:AM637"/>
    <mergeCell ref="AN637:AO637"/>
    <mergeCell ref="AQ637:AR637"/>
    <mergeCell ref="AS637:AT637"/>
    <mergeCell ref="AU637:AV637"/>
    <mergeCell ref="AW637:AX637"/>
    <mergeCell ref="AH638:AI638"/>
    <mergeCell ref="AJ638:AK638"/>
    <mergeCell ref="AL638:AM638"/>
    <mergeCell ref="AN638:AO638"/>
    <mergeCell ref="AQ638:AR638"/>
    <mergeCell ref="AS638:AT638"/>
    <mergeCell ref="AU638:AV638"/>
    <mergeCell ref="AW638:AX638"/>
    <mergeCell ref="AH633:AI633"/>
    <mergeCell ref="AJ633:AK633"/>
    <mergeCell ref="AL633:AM633"/>
    <mergeCell ref="AN633:AO633"/>
    <mergeCell ref="AQ633:AR633"/>
    <mergeCell ref="AS633:AT633"/>
    <mergeCell ref="AU633:AV633"/>
    <mergeCell ref="AW633:AX633"/>
    <mergeCell ref="AH634:AI634"/>
    <mergeCell ref="AJ634:AK634"/>
    <mergeCell ref="AL634:AM634"/>
    <mergeCell ref="AN634:AO634"/>
    <mergeCell ref="AQ634:AR634"/>
    <mergeCell ref="AS634:AT634"/>
    <mergeCell ref="AU634:AV634"/>
    <mergeCell ref="AW634:AX634"/>
    <mergeCell ref="AH635:AI635"/>
    <mergeCell ref="AJ635:AK635"/>
    <mergeCell ref="AL635:AM635"/>
    <mergeCell ref="AN635:AO635"/>
    <mergeCell ref="AQ635:AR635"/>
    <mergeCell ref="AS635:AT635"/>
    <mergeCell ref="AU635:AV635"/>
    <mergeCell ref="AW635:AX635"/>
    <mergeCell ref="AH630:AI630"/>
    <mergeCell ref="AJ630:AK630"/>
    <mergeCell ref="AL630:AM630"/>
    <mergeCell ref="AN630:AO630"/>
    <mergeCell ref="AQ630:AR630"/>
    <mergeCell ref="AS630:AT630"/>
    <mergeCell ref="AU630:AV630"/>
    <mergeCell ref="AW630:AX630"/>
    <mergeCell ref="AH631:AI631"/>
    <mergeCell ref="AJ631:AK631"/>
    <mergeCell ref="AL631:AM631"/>
    <mergeCell ref="AN631:AO631"/>
    <mergeCell ref="AQ631:AR631"/>
    <mergeCell ref="AS631:AT631"/>
    <mergeCell ref="AU631:AV631"/>
    <mergeCell ref="AW631:AX631"/>
    <mergeCell ref="AH632:AI632"/>
    <mergeCell ref="AJ632:AK632"/>
    <mergeCell ref="AL632:AM632"/>
    <mergeCell ref="AN632:AO632"/>
    <mergeCell ref="AQ632:AR632"/>
    <mergeCell ref="AS632:AT632"/>
    <mergeCell ref="AU632:AV632"/>
    <mergeCell ref="AW632:AX632"/>
    <mergeCell ref="AH627:AI627"/>
    <mergeCell ref="AJ627:AK627"/>
    <mergeCell ref="AL627:AM627"/>
    <mergeCell ref="AN627:AO627"/>
    <mergeCell ref="AQ627:AR627"/>
    <mergeCell ref="AS627:AT627"/>
    <mergeCell ref="AU627:AV627"/>
    <mergeCell ref="AW627:AX627"/>
    <mergeCell ref="AH628:AI628"/>
    <mergeCell ref="AJ628:AK628"/>
    <mergeCell ref="AL628:AM628"/>
    <mergeCell ref="AN628:AO628"/>
    <mergeCell ref="AQ628:AR628"/>
    <mergeCell ref="AS628:AT628"/>
    <mergeCell ref="AU628:AV628"/>
    <mergeCell ref="AW628:AX628"/>
    <mergeCell ref="AH629:AI629"/>
    <mergeCell ref="AJ629:AK629"/>
    <mergeCell ref="AL629:AM629"/>
    <mergeCell ref="AN629:AO629"/>
    <mergeCell ref="AQ629:AR629"/>
    <mergeCell ref="AS629:AT629"/>
    <mergeCell ref="AU629:AV629"/>
    <mergeCell ref="AW629:AX629"/>
    <mergeCell ref="AH624:AI624"/>
    <mergeCell ref="AJ624:AK624"/>
    <mergeCell ref="AL624:AM624"/>
    <mergeCell ref="AN624:AO624"/>
    <mergeCell ref="AQ624:AR624"/>
    <mergeCell ref="AS624:AT624"/>
    <mergeCell ref="AU624:AV624"/>
    <mergeCell ref="AW624:AX624"/>
    <mergeCell ref="AH625:AI625"/>
    <mergeCell ref="AJ625:AK625"/>
    <mergeCell ref="AL625:AM625"/>
    <mergeCell ref="AN625:AO625"/>
    <mergeCell ref="AQ625:AR625"/>
    <mergeCell ref="AS625:AT625"/>
    <mergeCell ref="AU625:AV625"/>
    <mergeCell ref="AW625:AX625"/>
    <mergeCell ref="AH626:AI626"/>
    <mergeCell ref="AJ626:AK626"/>
    <mergeCell ref="AL626:AM626"/>
    <mergeCell ref="AN626:AO626"/>
    <mergeCell ref="AQ626:AR626"/>
    <mergeCell ref="AS626:AT626"/>
    <mergeCell ref="AU626:AV626"/>
    <mergeCell ref="AW626:AX626"/>
    <mergeCell ref="AH621:AI621"/>
    <mergeCell ref="AJ621:AK621"/>
    <mergeCell ref="AL621:AM621"/>
    <mergeCell ref="AN621:AO621"/>
    <mergeCell ref="AQ621:AR621"/>
    <mergeCell ref="AS621:AT621"/>
    <mergeCell ref="AU621:AV621"/>
    <mergeCell ref="AW621:AX621"/>
    <mergeCell ref="AH622:AI622"/>
    <mergeCell ref="AJ622:AK622"/>
    <mergeCell ref="AL622:AM622"/>
    <mergeCell ref="AN622:AO622"/>
    <mergeCell ref="AQ622:AR622"/>
    <mergeCell ref="AS622:AT622"/>
    <mergeCell ref="AU622:AV622"/>
    <mergeCell ref="AW622:AX622"/>
    <mergeCell ref="AH623:AI623"/>
    <mergeCell ref="AJ623:AK623"/>
    <mergeCell ref="AL623:AM623"/>
    <mergeCell ref="AN623:AO623"/>
    <mergeCell ref="AQ623:AR623"/>
    <mergeCell ref="AS623:AT623"/>
    <mergeCell ref="AU623:AV623"/>
    <mergeCell ref="AW623:AX623"/>
    <mergeCell ref="AH619:AI619"/>
    <mergeCell ref="AJ619:AK619"/>
    <mergeCell ref="AL619:AM619"/>
    <mergeCell ref="AN619:AO619"/>
    <mergeCell ref="AQ619:AR619"/>
    <mergeCell ref="AS619:AT619"/>
    <mergeCell ref="AU619:AV619"/>
    <mergeCell ref="AW619:AX619"/>
    <mergeCell ref="AH620:AI620"/>
    <mergeCell ref="AJ620:AK620"/>
    <mergeCell ref="AL620:AM620"/>
    <mergeCell ref="AN620:AO620"/>
    <mergeCell ref="AQ620:AR620"/>
    <mergeCell ref="AS620:AT620"/>
    <mergeCell ref="AU620:AV620"/>
    <mergeCell ref="AW620:AX620"/>
    <mergeCell ref="AH615:AI615"/>
    <mergeCell ref="AJ615:AK615"/>
    <mergeCell ref="AL615:AM615"/>
    <mergeCell ref="AN615:AO615"/>
    <mergeCell ref="AQ615:AR615"/>
    <mergeCell ref="AS615:AT615"/>
    <mergeCell ref="AU615:AV615"/>
    <mergeCell ref="AW615:AX615"/>
    <mergeCell ref="AH616:AI616"/>
    <mergeCell ref="AJ616:AK616"/>
    <mergeCell ref="AL616:AM616"/>
    <mergeCell ref="AN616:AO616"/>
    <mergeCell ref="AQ616:AR616"/>
    <mergeCell ref="AS616:AT616"/>
    <mergeCell ref="AU616:AV616"/>
    <mergeCell ref="AW616:AX616"/>
    <mergeCell ref="AH617:AI617"/>
    <mergeCell ref="AJ617:AK617"/>
    <mergeCell ref="AL617:AM617"/>
    <mergeCell ref="AN617:AO617"/>
    <mergeCell ref="AQ617:AR617"/>
    <mergeCell ref="AS617:AT617"/>
    <mergeCell ref="AU617:AV617"/>
    <mergeCell ref="AW617:AX617"/>
    <mergeCell ref="AL614:AM614"/>
    <mergeCell ref="AN614:AO614"/>
    <mergeCell ref="AQ614:AR614"/>
    <mergeCell ref="AS614:AT614"/>
    <mergeCell ref="AU614:AV614"/>
    <mergeCell ref="AW614:AX614"/>
    <mergeCell ref="AH609:AI609"/>
    <mergeCell ref="AJ609:AK609"/>
    <mergeCell ref="AL609:AM609"/>
    <mergeCell ref="AN609:AO609"/>
    <mergeCell ref="AQ609:AR609"/>
    <mergeCell ref="AS609:AT609"/>
    <mergeCell ref="AU609:AV609"/>
    <mergeCell ref="AW609:AX609"/>
    <mergeCell ref="AH610:AI610"/>
    <mergeCell ref="AJ610:AK610"/>
    <mergeCell ref="AL610:AM610"/>
    <mergeCell ref="AN610:AO610"/>
    <mergeCell ref="AQ610:AR610"/>
    <mergeCell ref="AS610:AT610"/>
    <mergeCell ref="AU610:AV610"/>
    <mergeCell ref="AW610:AX610"/>
    <mergeCell ref="AH611:AI611"/>
    <mergeCell ref="AJ611:AK611"/>
    <mergeCell ref="AL611:AM611"/>
    <mergeCell ref="AN611:AO611"/>
    <mergeCell ref="AQ611:AR611"/>
    <mergeCell ref="AS611:AT611"/>
    <mergeCell ref="AU611:AV611"/>
    <mergeCell ref="AW611:AX611"/>
    <mergeCell ref="AH618:AI618"/>
    <mergeCell ref="AJ618:AK618"/>
    <mergeCell ref="AL618:AM618"/>
    <mergeCell ref="AN618:AO618"/>
    <mergeCell ref="AQ618:AR618"/>
    <mergeCell ref="AS618:AT618"/>
    <mergeCell ref="AU618:AV618"/>
    <mergeCell ref="AW618:AX618"/>
    <mergeCell ref="BT608:BU608"/>
    <mergeCell ref="BV608:BW608"/>
    <mergeCell ref="CN603:CS603"/>
    <mergeCell ref="CH604:CI604"/>
    <mergeCell ref="CK604:CL604"/>
    <mergeCell ref="CN604:CO604"/>
    <mergeCell ref="CP604:CQ604"/>
    <mergeCell ref="CR604:CS604"/>
    <mergeCell ref="CH605:CI605"/>
    <mergeCell ref="CK605:CL605"/>
    <mergeCell ref="CN605:CO605"/>
    <mergeCell ref="CP605:CQ605"/>
    <mergeCell ref="CR605:CS605"/>
    <mergeCell ref="AH612:AI612"/>
    <mergeCell ref="AJ612:AK612"/>
    <mergeCell ref="AL612:AM612"/>
    <mergeCell ref="AN612:AO612"/>
    <mergeCell ref="AQ612:AR612"/>
    <mergeCell ref="AS612:AT612"/>
    <mergeCell ref="AU612:AV612"/>
    <mergeCell ref="AW612:AX612"/>
    <mergeCell ref="AH613:AI613"/>
    <mergeCell ref="AJ613:AK613"/>
    <mergeCell ref="AL613:AM613"/>
    <mergeCell ref="AN613:AO613"/>
    <mergeCell ref="AQ613:AR613"/>
    <mergeCell ref="AS613:AT613"/>
    <mergeCell ref="AU613:AV613"/>
    <mergeCell ref="AW613:AX613"/>
    <mergeCell ref="BM604:BN604"/>
    <mergeCell ref="BM605:BN605"/>
    <mergeCell ref="BM606:BN606"/>
    <mergeCell ref="BM607:BN607"/>
    <mergeCell ref="BM608:BN608"/>
    <mergeCell ref="BM609:BN609"/>
    <mergeCell ref="BM610:BN610"/>
    <mergeCell ref="BM611:BN611"/>
    <mergeCell ref="BM612:BN612"/>
    <mergeCell ref="BM613:BN613"/>
    <mergeCell ref="AN606:AO606"/>
    <mergeCell ref="AQ606:AR606"/>
    <mergeCell ref="AS606:AT606"/>
    <mergeCell ref="AU606:AV606"/>
    <mergeCell ref="AW606:AX606"/>
    <mergeCell ref="AH607:AI607"/>
    <mergeCell ref="AJ607:AK607"/>
    <mergeCell ref="AL607:AM607"/>
    <mergeCell ref="AN607:AO607"/>
    <mergeCell ref="AQ607:AR607"/>
    <mergeCell ref="AS607:AT607"/>
    <mergeCell ref="AU607:AV607"/>
    <mergeCell ref="AW607:AX607"/>
    <mergeCell ref="AH608:AI608"/>
    <mergeCell ref="AJ608:AK608"/>
    <mergeCell ref="AL608:AM608"/>
    <mergeCell ref="AN608:AO608"/>
    <mergeCell ref="AQ608:AR608"/>
    <mergeCell ref="AS608:AT608"/>
    <mergeCell ref="AU608:AV608"/>
    <mergeCell ref="AW608:AX608"/>
    <mergeCell ref="CC611:CD611"/>
    <mergeCell ref="CE611:CF611"/>
    <mergeCell ref="BY612:BZ612"/>
    <mergeCell ref="AH603:AO603"/>
    <mergeCell ref="AQ603:AX603"/>
    <mergeCell ref="AZ603:BE603"/>
    <mergeCell ref="AH604:AI604"/>
    <mergeCell ref="AJ604:AK604"/>
    <mergeCell ref="AL604:AM604"/>
    <mergeCell ref="AN604:AO604"/>
    <mergeCell ref="AQ604:AR604"/>
    <mergeCell ref="AS604:AT604"/>
    <mergeCell ref="AU604:AV604"/>
    <mergeCell ref="AW604:AX604"/>
    <mergeCell ref="AZ604:BA604"/>
    <mergeCell ref="BB604:BC604"/>
    <mergeCell ref="BD604:BE604"/>
    <mergeCell ref="AH605:AI605"/>
    <mergeCell ref="AJ605:AK605"/>
    <mergeCell ref="AL605:AM605"/>
    <mergeCell ref="AN605:AO605"/>
    <mergeCell ref="AQ605:AR605"/>
    <mergeCell ref="AS605:AT605"/>
    <mergeCell ref="AU605:AV605"/>
    <mergeCell ref="AW605:AX605"/>
    <mergeCell ref="AZ605:BA605"/>
    <mergeCell ref="BB605:BC605"/>
    <mergeCell ref="BD605:BE605"/>
    <mergeCell ref="CY575:CZ575"/>
    <mergeCell ref="CY576:CZ576"/>
    <mergeCell ref="CY577:CZ577"/>
    <mergeCell ref="BU577:BV577"/>
    <mergeCell ref="DA572:DB572"/>
    <mergeCell ref="DA573:DB573"/>
    <mergeCell ref="DA574:DB574"/>
    <mergeCell ref="DA575:DB575"/>
    <mergeCell ref="DA576:DB576"/>
    <mergeCell ref="DA577:DB577"/>
    <mergeCell ref="AN577:AO577"/>
    <mergeCell ref="AP577:AQ577"/>
    <mergeCell ref="AH579:AI579"/>
    <mergeCell ref="AJ579:AK579"/>
    <mergeCell ref="AL579:AM579"/>
    <mergeCell ref="CQ569:CR569"/>
    <mergeCell ref="CT569:CU569"/>
    <mergeCell ref="CQ570:CR570"/>
    <mergeCell ref="CT570:CU570"/>
    <mergeCell ref="CT571:CU571"/>
    <mergeCell ref="CT572:CU572"/>
    <mergeCell ref="CT573:CU573"/>
    <mergeCell ref="CT574:CU574"/>
    <mergeCell ref="CT575:CU575"/>
    <mergeCell ref="CT576:CU576"/>
    <mergeCell ref="CT577:CU577"/>
    <mergeCell ref="CJ574:CK574"/>
    <mergeCell ref="CL574:CM574"/>
    <mergeCell ref="CN574:CO574"/>
    <mergeCell ref="CJ575:CK575"/>
    <mergeCell ref="CL575:CM575"/>
    <mergeCell ref="CN575:CO575"/>
    <mergeCell ref="CJ576:CK576"/>
    <mergeCell ref="CL576:CM576"/>
    <mergeCell ref="CN576:CO576"/>
    <mergeCell ref="CN577:CO577"/>
    <mergeCell ref="B583:AD583"/>
    <mergeCell ref="CW568:DB568"/>
    <mergeCell ref="CW569:CX569"/>
    <mergeCell ref="CY569:CZ569"/>
    <mergeCell ref="DA569:DB569"/>
    <mergeCell ref="CW570:CX570"/>
    <mergeCell ref="CY570:CZ570"/>
    <mergeCell ref="DA570:DB570"/>
    <mergeCell ref="CW571:CX571"/>
    <mergeCell ref="CY571:CZ571"/>
    <mergeCell ref="DA571:DB571"/>
    <mergeCell ref="CY578:CZ578"/>
    <mergeCell ref="DA578:DB578"/>
    <mergeCell ref="CW572:CX572"/>
    <mergeCell ref="CW573:CX573"/>
    <mergeCell ref="CW574:CX574"/>
    <mergeCell ref="CW575:CX575"/>
    <mergeCell ref="CW576:CX576"/>
    <mergeCell ref="CW577:CX577"/>
    <mergeCell ref="CY572:CZ572"/>
    <mergeCell ref="CY573:CZ573"/>
    <mergeCell ref="CY574:CZ574"/>
    <mergeCell ref="CA570:CB570"/>
    <mergeCell ref="CC570:CD570"/>
    <mergeCell ref="CE570:CF570"/>
    <mergeCell ref="CG570:CH570"/>
    <mergeCell ref="CA571:CB571"/>
    <mergeCell ref="CC571:CD571"/>
    <mergeCell ref="CE571:CF571"/>
    <mergeCell ref="CG571:CH571"/>
    <mergeCell ref="CA572:CB572"/>
    <mergeCell ref="CC572:CD572"/>
    <mergeCell ref="CE572:CF572"/>
    <mergeCell ref="CG572:CH572"/>
    <mergeCell ref="CG573:CH573"/>
    <mergeCell ref="CJ568:CO568"/>
    <mergeCell ref="CJ569:CK569"/>
    <mergeCell ref="CL569:CM569"/>
    <mergeCell ref="CN569:CO569"/>
    <mergeCell ref="CJ570:CK570"/>
    <mergeCell ref="CL570:CM570"/>
    <mergeCell ref="CN570:CO570"/>
    <mergeCell ref="CJ571:CK571"/>
    <mergeCell ref="CL571:CM571"/>
    <mergeCell ref="CN571:CO571"/>
    <mergeCell ref="CJ572:CK572"/>
    <mergeCell ref="CL572:CM572"/>
    <mergeCell ref="CN572:CO572"/>
    <mergeCell ref="CJ573:CK573"/>
    <mergeCell ref="CL573:CM573"/>
    <mergeCell ref="CN573:CO573"/>
    <mergeCell ref="BU570:BV570"/>
    <mergeCell ref="BU571:BV571"/>
    <mergeCell ref="BU572:BV572"/>
    <mergeCell ref="BU573:BV573"/>
    <mergeCell ref="BU574:BV574"/>
    <mergeCell ref="BU575:BV575"/>
    <mergeCell ref="BU576:BV576"/>
    <mergeCell ref="BX569:BY569"/>
    <mergeCell ref="BX570:BY570"/>
    <mergeCell ref="BX571:BY571"/>
    <mergeCell ref="BX572:BY572"/>
    <mergeCell ref="BX573:BY573"/>
    <mergeCell ref="BX574:BY574"/>
    <mergeCell ref="BX575:BY575"/>
    <mergeCell ref="BX576:BY576"/>
    <mergeCell ref="BH573:BI573"/>
    <mergeCell ref="BH574:BI574"/>
    <mergeCell ref="BH575:BI575"/>
    <mergeCell ref="BH576:BI576"/>
    <mergeCell ref="BH577:BI577"/>
    <mergeCell ref="BK568:BP568"/>
    <mergeCell ref="BK569:BL569"/>
    <mergeCell ref="BM569:BN569"/>
    <mergeCell ref="BO569:BP569"/>
    <mergeCell ref="BK570:BL570"/>
    <mergeCell ref="BM570:BN570"/>
    <mergeCell ref="BO570:BP570"/>
    <mergeCell ref="BR569:BS569"/>
    <mergeCell ref="BR570:BS570"/>
    <mergeCell ref="BR571:BS571"/>
    <mergeCell ref="BR572:BS572"/>
    <mergeCell ref="BR573:BS573"/>
    <mergeCell ref="BR574:BS574"/>
    <mergeCell ref="BR575:BS575"/>
    <mergeCell ref="BR576:BS576"/>
    <mergeCell ref="BR577:BS577"/>
    <mergeCell ref="BU569:BV569"/>
    <mergeCell ref="CA568:CH568"/>
    <mergeCell ref="CA569:CB569"/>
    <mergeCell ref="CC569:CD569"/>
    <mergeCell ref="CE569:CF569"/>
    <mergeCell ref="CG569:CH569"/>
    <mergeCell ref="BA570:BB570"/>
    <mergeCell ref="BC570:BD570"/>
    <mergeCell ref="BE570:BF570"/>
    <mergeCell ref="BA568:BF568"/>
    <mergeCell ref="BA569:BB569"/>
    <mergeCell ref="BC569:BD569"/>
    <mergeCell ref="BE569:BF569"/>
    <mergeCell ref="BH569:BI569"/>
    <mergeCell ref="BH570:BI570"/>
    <mergeCell ref="BH571:BI571"/>
    <mergeCell ref="BH572:BI572"/>
    <mergeCell ref="AP575:AQ575"/>
    <mergeCell ref="AR575:AS575"/>
    <mergeCell ref="AJ576:AK576"/>
    <mergeCell ref="AL576:AM576"/>
    <mergeCell ref="AN576:AO576"/>
    <mergeCell ref="AP576:AQ576"/>
    <mergeCell ref="AR576:AS576"/>
    <mergeCell ref="AU569:AV569"/>
    <mergeCell ref="AU570:AV570"/>
    <mergeCell ref="AX569:AY569"/>
    <mergeCell ref="AX570:AY570"/>
    <mergeCell ref="AX571:AY571"/>
    <mergeCell ref="AX572:AY572"/>
    <mergeCell ref="AX573:AY573"/>
    <mergeCell ref="AX574:AY574"/>
    <mergeCell ref="AX575:AY575"/>
    <mergeCell ref="AX576:AY576"/>
    <mergeCell ref="AP570:AQ570"/>
    <mergeCell ref="AR570:AS570"/>
    <mergeCell ref="AN571:AO571"/>
    <mergeCell ref="AP571:AQ571"/>
    <mergeCell ref="AH571:AI571"/>
    <mergeCell ref="AJ571:AK571"/>
    <mergeCell ref="AL571:AM571"/>
    <mergeCell ref="AR571:AS571"/>
    <mergeCell ref="AH572:AI572"/>
    <mergeCell ref="AJ572:AK572"/>
    <mergeCell ref="AL572:AM572"/>
    <mergeCell ref="AN572:AO572"/>
    <mergeCell ref="AP572:AQ572"/>
    <mergeCell ref="AR572:AS572"/>
    <mergeCell ref="AH573:AI573"/>
    <mergeCell ref="AJ573:AK573"/>
    <mergeCell ref="AL573:AM573"/>
    <mergeCell ref="AN573:AO573"/>
    <mergeCell ref="AP573:AQ573"/>
    <mergeCell ref="AR573:AS573"/>
    <mergeCell ref="AH574:AI574"/>
    <mergeCell ref="AJ574:AK574"/>
    <mergeCell ref="AL574:AM574"/>
    <mergeCell ref="AN574:AO574"/>
    <mergeCell ref="AP574:AQ574"/>
    <mergeCell ref="AR574:AS574"/>
    <mergeCell ref="AH575:AI575"/>
    <mergeCell ref="AJ575:AK575"/>
    <mergeCell ref="AL575:AM575"/>
    <mergeCell ref="AN575:AO575"/>
    <mergeCell ref="AH569:AI569"/>
    <mergeCell ref="AJ569:AK569"/>
    <mergeCell ref="AL569:AM569"/>
    <mergeCell ref="AN569:AO569"/>
    <mergeCell ref="AP569:AQ569"/>
    <mergeCell ref="AR569:AS569"/>
    <mergeCell ref="BF546:BG546"/>
    <mergeCell ref="BI544:BJ544"/>
    <mergeCell ref="BI545:BJ545"/>
    <mergeCell ref="BO543:BV543"/>
    <mergeCell ref="BO544:BP544"/>
    <mergeCell ref="BQ544:BR544"/>
    <mergeCell ref="BS544:BT544"/>
    <mergeCell ref="BU544:BV544"/>
    <mergeCell ref="BO545:BP545"/>
    <mergeCell ref="BQ545:BR545"/>
    <mergeCell ref="BS545:BT545"/>
    <mergeCell ref="BU545:BV545"/>
    <mergeCell ref="BU546:BV546"/>
    <mergeCell ref="BL544:BM544"/>
    <mergeCell ref="BL545:BM545"/>
    <mergeCell ref="AK549:BM549"/>
    <mergeCell ref="AK550:BM550"/>
    <mergeCell ref="AP543:AP545"/>
    <mergeCell ref="AQ543:AX543"/>
    <mergeCell ref="AY543:AY545"/>
    <mergeCell ref="AZ543:BG543"/>
    <mergeCell ref="AH544:AI544"/>
    <mergeCell ref="AJ544:AK544"/>
    <mergeCell ref="AL544:AM544"/>
    <mergeCell ref="AN544:AO544"/>
    <mergeCell ref="AQ544:AR544"/>
    <mergeCell ref="AS544:AT544"/>
    <mergeCell ref="AU544:AV544"/>
    <mergeCell ref="AW544:AX544"/>
    <mergeCell ref="AZ544:BA544"/>
    <mergeCell ref="BB544:BC544"/>
    <mergeCell ref="BD544:BE544"/>
    <mergeCell ref="BF544:BG544"/>
    <mergeCell ref="AH545:AI545"/>
    <mergeCell ref="AJ545:AK545"/>
    <mergeCell ref="AL545:AM545"/>
    <mergeCell ref="AN545:AO545"/>
    <mergeCell ref="AQ545:AR545"/>
    <mergeCell ref="AS545:AT545"/>
    <mergeCell ref="AU545:AV545"/>
    <mergeCell ref="AW545:AX545"/>
    <mergeCell ref="AZ545:BA545"/>
    <mergeCell ref="BB545:BC545"/>
    <mergeCell ref="BD545:BE545"/>
    <mergeCell ref="BF545:BG545"/>
    <mergeCell ref="CP42:CQ42"/>
    <mergeCell ref="CP43:CQ43"/>
    <mergeCell ref="CP44:CQ44"/>
    <mergeCell ref="CP45:CQ45"/>
    <mergeCell ref="CS42:CT42"/>
    <mergeCell ref="V76:AD76"/>
    <mergeCell ref="V77:AD77"/>
    <mergeCell ref="V78:AD78"/>
    <mergeCell ref="V79:AD79"/>
    <mergeCell ref="V80:AD80"/>
    <mergeCell ref="V81:AD81"/>
    <mergeCell ref="V82:AD82"/>
    <mergeCell ref="V83:AD83"/>
    <mergeCell ref="V84:AD84"/>
    <mergeCell ref="V85:AD85"/>
    <mergeCell ref="V86:AD86"/>
    <mergeCell ref="C103:AD103"/>
    <mergeCell ref="C104:AD104"/>
    <mergeCell ref="C89:AD89"/>
    <mergeCell ref="C105:AD105"/>
    <mergeCell ref="B107:AD107"/>
    <mergeCell ref="C108:AD108"/>
    <mergeCell ref="B90:AD90"/>
    <mergeCell ref="B92:AD92"/>
    <mergeCell ref="B94:AD94"/>
    <mergeCell ref="D66:J66"/>
    <mergeCell ref="D67:J67"/>
    <mergeCell ref="D68:J68"/>
    <mergeCell ref="D69:J69"/>
    <mergeCell ref="M66:S66"/>
    <mergeCell ref="M67:S67"/>
    <mergeCell ref="D78:J78"/>
    <mergeCell ref="D79:J79"/>
    <mergeCell ref="D80:J80"/>
    <mergeCell ref="M60:S60"/>
    <mergeCell ref="M61:S61"/>
    <mergeCell ref="M62:S62"/>
    <mergeCell ref="C102:AD102"/>
    <mergeCell ref="D77:J77"/>
    <mergeCell ref="D81:J81"/>
    <mergeCell ref="D82:J82"/>
    <mergeCell ref="D83:J83"/>
    <mergeCell ref="D84:J84"/>
    <mergeCell ref="D75:J75"/>
    <mergeCell ref="D76:J76"/>
    <mergeCell ref="B91:AD91"/>
    <mergeCell ref="CJ44:CK44"/>
    <mergeCell ref="CJ45:CK45"/>
    <mergeCell ref="CM42:CN42"/>
    <mergeCell ref="CM43:CN43"/>
    <mergeCell ref="CM44:CN44"/>
    <mergeCell ref="CM45:CN45"/>
    <mergeCell ref="B93:AD93"/>
    <mergeCell ref="DK41:DP41"/>
    <mergeCell ref="DK42:DL42"/>
    <mergeCell ref="DM42:DN42"/>
    <mergeCell ref="DO42:DP42"/>
    <mergeCell ref="DK43:DL43"/>
    <mergeCell ref="DM43:DN43"/>
    <mergeCell ref="DO43:DP43"/>
    <mergeCell ref="DK44:DL44"/>
    <mergeCell ref="DK45:DL45"/>
    <mergeCell ref="DK47:DL47"/>
    <mergeCell ref="DM44:DN44"/>
    <mergeCell ref="DM45:DN45"/>
    <mergeCell ref="DM47:DN47"/>
    <mergeCell ref="DK48:DL48"/>
    <mergeCell ref="DM48:DN48"/>
    <mergeCell ref="DK49:DL49"/>
    <mergeCell ref="DM49:DN49"/>
    <mergeCell ref="CV42:CW42"/>
    <mergeCell ref="CV43:CW43"/>
    <mergeCell ref="CV44:CW44"/>
    <mergeCell ref="CV45:CW45"/>
    <mergeCell ref="CY42:CZ42"/>
    <mergeCell ref="CY43:CZ43"/>
    <mergeCell ref="CY44:CZ44"/>
    <mergeCell ref="CY45:CZ45"/>
    <mergeCell ref="DB42:DC42"/>
    <mergeCell ref="DB43:DC43"/>
    <mergeCell ref="DB44:DC44"/>
    <mergeCell ref="DE42:DF42"/>
    <mergeCell ref="DE43:DF43"/>
    <mergeCell ref="DH42:DI42"/>
    <mergeCell ref="DH43:DI43"/>
    <mergeCell ref="DH44:DI44"/>
    <mergeCell ref="DH45:DI45"/>
    <mergeCell ref="DK46:DL46"/>
    <mergeCell ref="DM46:DN46"/>
    <mergeCell ref="DO46:DP46"/>
    <mergeCell ref="B713:AD713"/>
    <mergeCell ref="B714:AD714"/>
    <mergeCell ref="B715:AD715"/>
    <mergeCell ref="B316:AD316"/>
    <mergeCell ref="B317:AD317"/>
    <mergeCell ref="B318:AD318"/>
    <mergeCell ref="B345:AD345"/>
    <mergeCell ref="B346:AD346"/>
    <mergeCell ref="B347:AD347"/>
    <mergeCell ref="B420:AD420"/>
    <mergeCell ref="B421:AD421"/>
    <mergeCell ref="B422:AD422"/>
    <mergeCell ref="B498:AD498"/>
    <mergeCell ref="B499:AD499"/>
    <mergeCell ref="B500:AD500"/>
    <mergeCell ref="B518:AD518"/>
    <mergeCell ref="B519:AD519"/>
    <mergeCell ref="B520:AD520"/>
    <mergeCell ref="B552:AD552"/>
    <mergeCell ref="S513:V513"/>
    <mergeCell ref="W513:Z513"/>
    <mergeCell ref="AA513:AD513"/>
    <mergeCell ref="C504:AD504"/>
    <mergeCell ref="D328:I328"/>
    <mergeCell ref="C356:I358"/>
    <mergeCell ref="AH663:AI663"/>
    <mergeCell ref="AJ663:AK663"/>
    <mergeCell ref="AL663:AM663"/>
    <mergeCell ref="AH664:AI664"/>
    <mergeCell ref="AJ664:AK664"/>
    <mergeCell ref="AL664:AM664"/>
    <mergeCell ref="AH534:AI534"/>
    <mergeCell ref="AJ534:AK534"/>
    <mergeCell ref="AL534:AM534"/>
    <mergeCell ref="AH535:AI535"/>
    <mergeCell ref="AJ535:AK535"/>
    <mergeCell ref="AL535:AM535"/>
    <mergeCell ref="AH555:AI555"/>
    <mergeCell ref="AJ555:AK555"/>
    <mergeCell ref="AL555:AM555"/>
    <mergeCell ref="AH556:AI556"/>
    <mergeCell ref="AJ556:AK556"/>
    <mergeCell ref="AL556:AM556"/>
    <mergeCell ref="AH591:AI591"/>
    <mergeCell ref="AJ591:AK591"/>
    <mergeCell ref="AL591:AM591"/>
    <mergeCell ref="AH593:AI593"/>
    <mergeCell ref="AJ593:AK593"/>
    <mergeCell ref="AL593:AM593"/>
    <mergeCell ref="AH543:AO543"/>
    <mergeCell ref="AH570:AI570"/>
    <mergeCell ref="AJ570:AK570"/>
    <mergeCell ref="AL570:AM570"/>
    <mergeCell ref="AN570:AO570"/>
    <mergeCell ref="AH606:AI606"/>
    <mergeCell ref="AJ606:AK606"/>
    <mergeCell ref="AL606:AM606"/>
    <mergeCell ref="AH350:AI350"/>
    <mergeCell ref="AJ350:AK350"/>
    <mergeCell ref="AH576:AI576"/>
    <mergeCell ref="AH614:AI614"/>
    <mergeCell ref="AJ614:AK614"/>
    <mergeCell ref="AH425:AI425"/>
    <mergeCell ref="AJ425:AK425"/>
    <mergeCell ref="AL425:AM425"/>
    <mergeCell ref="AH426:AI426"/>
    <mergeCell ref="AJ426:AK426"/>
    <mergeCell ref="AL426:AM426"/>
    <mergeCell ref="AH503:AI503"/>
    <mergeCell ref="AJ503:AK503"/>
    <mergeCell ref="AL503:AM503"/>
    <mergeCell ref="AH504:AI504"/>
    <mergeCell ref="AJ504:AK504"/>
    <mergeCell ref="AL504:AM504"/>
    <mergeCell ref="AH361:AI361"/>
    <mergeCell ref="AJ361:AK361"/>
    <mergeCell ref="AL361:AM361"/>
    <mergeCell ref="AH372:AI372"/>
    <mergeCell ref="AJ372:AK372"/>
    <mergeCell ref="AL372:AM372"/>
    <mergeCell ref="AH374:AI374"/>
    <mergeCell ref="AJ374:AK374"/>
    <mergeCell ref="AL374:AM374"/>
    <mergeCell ref="AH376:AI376"/>
    <mergeCell ref="AJ376:AK376"/>
    <mergeCell ref="AL376:AM376"/>
    <mergeCell ref="AH378:AI378"/>
    <mergeCell ref="AJ378:AK378"/>
    <mergeCell ref="AH236:AI236"/>
    <mergeCell ref="AJ236:AK236"/>
    <mergeCell ref="AL236:AM236"/>
    <mergeCell ref="AH237:AI237"/>
    <mergeCell ref="AJ237:AK237"/>
    <mergeCell ref="AL237:AM237"/>
    <mergeCell ref="AH279:AI279"/>
    <mergeCell ref="AJ279:AK279"/>
    <mergeCell ref="AL279:AM279"/>
    <mergeCell ref="AH280:AI280"/>
    <mergeCell ref="AJ280:AK280"/>
    <mergeCell ref="AL280:AM280"/>
    <mergeCell ref="AH321:AI321"/>
    <mergeCell ref="AJ321:AK321"/>
    <mergeCell ref="AL321:AM321"/>
    <mergeCell ref="AH322:AI322"/>
    <mergeCell ref="AJ322:AK322"/>
    <mergeCell ref="AL322:AM322"/>
    <mergeCell ref="AH244:AI244"/>
    <mergeCell ref="AJ244:AK244"/>
    <mergeCell ref="AL244:AM244"/>
    <mergeCell ref="AH300:AI300"/>
    <mergeCell ref="AJ300:AK300"/>
    <mergeCell ref="AL300:AM300"/>
    <mergeCell ref="AH302:AI302"/>
    <mergeCell ref="AJ302:AK302"/>
    <mergeCell ref="AL302:AM302"/>
    <mergeCell ref="AH304:AI304"/>
    <mergeCell ref="AJ304:AK304"/>
    <mergeCell ref="AL304:AM304"/>
    <mergeCell ref="AH306:AI306"/>
    <mergeCell ref="AJ306:AK306"/>
    <mergeCell ref="AH242:AI242"/>
    <mergeCell ref="AJ242:AK242"/>
    <mergeCell ref="AH328:AI328"/>
    <mergeCell ref="AJ328:AK328"/>
    <mergeCell ref="AL328:AM328"/>
    <mergeCell ref="AH329:AI329"/>
    <mergeCell ref="AJ329:AK329"/>
    <mergeCell ref="AL329:AM329"/>
    <mergeCell ref="AH203:AI203"/>
    <mergeCell ref="AJ203:AK203"/>
    <mergeCell ref="AL203:AM203"/>
    <mergeCell ref="AH204:AI204"/>
    <mergeCell ref="AJ204:AK204"/>
    <mergeCell ref="AL204:AM204"/>
    <mergeCell ref="AH160:AI160"/>
    <mergeCell ref="AJ160:AK160"/>
    <mergeCell ref="AL160:AM160"/>
    <mergeCell ref="AH188:AI188"/>
    <mergeCell ref="AJ188:AK188"/>
    <mergeCell ref="AL188:AM188"/>
    <mergeCell ref="AH190:AI190"/>
    <mergeCell ref="AJ190:AK190"/>
    <mergeCell ref="AL190:AM190"/>
    <mergeCell ref="AH192:AI192"/>
    <mergeCell ref="AJ192:AK192"/>
    <mergeCell ref="AL192:AM192"/>
    <mergeCell ref="AH21:AI21"/>
    <mergeCell ref="AJ21:AK21"/>
    <mergeCell ref="AL21:AM21"/>
    <mergeCell ref="AH22:AI22"/>
    <mergeCell ref="AJ22:AK22"/>
    <mergeCell ref="AL22:AM22"/>
    <mergeCell ref="AH107:AI107"/>
    <mergeCell ref="AJ107:AK107"/>
    <mergeCell ref="AL107:AM107"/>
    <mergeCell ref="AH108:AI108"/>
    <mergeCell ref="AJ108:AK108"/>
    <mergeCell ref="AL108:AM108"/>
    <mergeCell ref="AH130:AI130"/>
    <mergeCell ref="AJ130:AK130"/>
    <mergeCell ref="AL130:AM130"/>
    <mergeCell ref="AH131:AI131"/>
    <mergeCell ref="AJ131:AK131"/>
    <mergeCell ref="AL131:AM131"/>
    <mergeCell ref="AH111:AI111"/>
    <mergeCell ref="AJ111:AK111"/>
    <mergeCell ref="AL111:AM111"/>
    <mergeCell ref="AH112:AI112"/>
    <mergeCell ref="AJ112:AK112"/>
    <mergeCell ref="AL112:AM112"/>
    <mergeCell ref="AH113:AI113"/>
    <mergeCell ref="AJ113:AK113"/>
    <mergeCell ref="AL113:AM113"/>
    <mergeCell ref="AH114:AI114"/>
    <mergeCell ref="AH39:BI39"/>
    <mergeCell ref="AH117:AI117"/>
    <mergeCell ref="AJ117:AK117"/>
    <mergeCell ref="AL117:AM117"/>
    <mergeCell ref="AN117:AO117"/>
    <mergeCell ref="AN118:AO118"/>
    <mergeCell ref="AS136:AT136"/>
    <mergeCell ref="AU136:AV136"/>
    <mergeCell ref="AJ46:AK46"/>
    <mergeCell ref="AL46:AM46"/>
    <mergeCell ref="AH154:AI154"/>
    <mergeCell ref="AJ154:AK154"/>
    <mergeCell ref="AL154:AM154"/>
    <mergeCell ref="AP112:AQ112"/>
    <mergeCell ref="AR112:AS112"/>
    <mergeCell ref="AP113:AQ113"/>
    <mergeCell ref="AR113:AS113"/>
    <mergeCell ref="AP114:AQ114"/>
    <mergeCell ref="AH155:AI155"/>
    <mergeCell ref="AJ155:AK155"/>
    <mergeCell ref="AL155:AM155"/>
    <mergeCell ref="AH177:AI177"/>
    <mergeCell ref="AJ177:AK177"/>
    <mergeCell ref="AL177:AM177"/>
    <mergeCell ref="AH178:AI178"/>
    <mergeCell ref="AJ178:AK178"/>
    <mergeCell ref="AL178:AM178"/>
    <mergeCell ref="S112:X112"/>
    <mergeCell ref="Y112:AD112"/>
    <mergeCell ref="B126:AD126"/>
    <mergeCell ref="B128:AD128"/>
    <mergeCell ref="D136:I136"/>
    <mergeCell ref="D137:I137"/>
    <mergeCell ref="D138:I138"/>
    <mergeCell ref="M53:S53"/>
    <mergeCell ref="M54:S54"/>
    <mergeCell ref="Y117:AD117"/>
    <mergeCell ref="D113:L113"/>
    <mergeCell ref="M113:R113"/>
    <mergeCell ref="D114:L114"/>
    <mergeCell ref="M114:R114"/>
    <mergeCell ref="S114:X114"/>
    <mergeCell ref="Y114:AD114"/>
    <mergeCell ref="D161:I161"/>
    <mergeCell ref="D162:I162"/>
    <mergeCell ref="D163:I163"/>
    <mergeCell ref="D164:I164"/>
    <mergeCell ref="D165:I165"/>
    <mergeCell ref="D166:I166"/>
    <mergeCell ref="C169:AD169"/>
    <mergeCell ref="C170:AD170"/>
    <mergeCell ref="B177:AD177"/>
    <mergeCell ref="C178:AD178"/>
    <mergeCell ref="AH136:AI136"/>
    <mergeCell ref="AJ136:AK136"/>
    <mergeCell ref="AL136:AM136"/>
    <mergeCell ref="AH139:AI139"/>
    <mergeCell ref="AJ139:AK139"/>
    <mergeCell ref="AL139:AM139"/>
    <mergeCell ref="AH137:AI137"/>
    <mergeCell ref="AJ137:AK137"/>
    <mergeCell ref="AL137:AM137"/>
    <mergeCell ref="M73:S73"/>
    <mergeCell ref="M74:S74"/>
    <mergeCell ref="M75:S75"/>
    <mergeCell ref="V75:AD75"/>
    <mergeCell ref="V72:AD72"/>
    <mergeCell ref="V73:AD73"/>
    <mergeCell ref="C73:J73"/>
    <mergeCell ref="D74:J74"/>
    <mergeCell ref="V74:AD74"/>
    <mergeCell ref="C110:L111"/>
    <mergeCell ref="Y134:AA134"/>
    <mergeCell ref="AB134:AD134"/>
    <mergeCell ref="B125:AD125"/>
    <mergeCell ref="L159:L160"/>
    <mergeCell ref="M159:O159"/>
    <mergeCell ref="P159:R159"/>
    <mergeCell ref="S159:U159"/>
    <mergeCell ref="V159:X159"/>
    <mergeCell ref="Y159:AA159"/>
    <mergeCell ref="AB159:AD159"/>
    <mergeCell ref="J356:AD356"/>
    <mergeCell ref="J325:AD325"/>
    <mergeCell ref="B124:AD124"/>
    <mergeCell ref="B584:AD584"/>
    <mergeCell ref="U48:AD48"/>
    <mergeCell ref="V49:AD49"/>
    <mergeCell ref="V50:AD50"/>
    <mergeCell ref="V51:AD51"/>
    <mergeCell ref="V52:AD52"/>
    <mergeCell ref="V53:AD53"/>
    <mergeCell ref="V54:AD54"/>
    <mergeCell ref="V55:AD55"/>
    <mergeCell ref="V56:AD56"/>
    <mergeCell ref="V57:AD57"/>
    <mergeCell ref="V58:AD58"/>
    <mergeCell ref="V59:AD59"/>
    <mergeCell ref="M55:S55"/>
    <mergeCell ref="M56:S56"/>
    <mergeCell ref="V60:AD60"/>
    <mergeCell ref="V61:AD61"/>
    <mergeCell ref="U63:AD63"/>
    <mergeCell ref="V64:AD64"/>
    <mergeCell ref="V65:AD65"/>
    <mergeCell ref="V66:AD66"/>
    <mergeCell ref="V67:AD67"/>
    <mergeCell ref="V68:AD68"/>
    <mergeCell ref="V69:AD69"/>
    <mergeCell ref="V70:AD70"/>
    <mergeCell ref="V71:AD71"/>
    <mergeCell ref="C98:AD98"/>
    <mergeCell ref="C99:AD99"/>
    <mergeCell ref="B100:AD100"/>
    <mergeCell ref="L48:S48"/>
    <mergeCell ref="M49:S49"/>
    <mergeCell ref="M50:S50"/>
    <mergeCell ref="M51:S51"/>
    <mergeCell ref="M52:S52"/>
    <mergeCell ref="D50:J50"/>
    <mergeCell ref="D51:J51"/>
    <mergeCell ref="D52:J52"/>
    <mergeCell ref="C54:J54"/>
    <mergeCell ref="D55:J55"/>
    <mergeCell ref="D56:J56"/>
    <mergeCell ref="D57:J57"/>
    <mergeCell ref="D58:J58"/>
    <mergeCell ref="D59:J59"/>
    <mergeCell ref="D60:J60"/>
    <mergeCell ref="D61:J61"/>
    <mergeCell ref="D62:J62"/>
    <mergeCell ref="D63:J63"/>
    <mergeCell ref="M63:S63"/>
    <mergeCell ref="C65:J65"/>
    <mergeCell ref="M64:S64"/>
    <mergeCell ref="M65:S65"/>
    <mergeCell ref="C48:J48"/>
    <mergeCell ref="D49:J49"/>
    <mergeCell ref="M68:S68"/>
    <mergeCell ref="M69:S69"/>
    <mergeCell ref="D70:J70"/>
    <mergeCell ref="D71:J71"/>
    <mergeCell ref="C88:AD88"/>
    <mergeCell ref="J158:AD158"/>
    <mergeCell ref="J159:J160"/>
    <mergeCell ref="K159:K160"/>
    <mergeCell ref="D651:P651"/>
    <mergeCell ref="R651:AD651"/>
    <mergeCell ref="J357:J358"/>
    <mergeCell ref="K357:K358"/>
    <mergeCell ref="L357:L358"/>
    <mergeCell ref="M357:O357"/>
    <mergeCell ref="P357:R357"/>
    <mergeCell ref="S357:U357"/>
    <mergeCell ref="V357:X357"/>
    <mergeCell ref="Y357:AA357"/>
    <mergeCell ref="AB357:AD357"/>
    <mergeCell ref="D359:I359"/>
    <mergeCell ref="D360:I360"/>
    <mergeCell ref="D361:I361"/>
    <mergeCell ref="D362:I362"/>
    <mergeCell ref="D363:I363"/>
    <mergeCell ref="D364:I364"/>
    <mergeCell ref="D365:I365"/>
    <mergeCell ref="D366:I366"/>
    <mergeCell ref="D367:I367"/>
    <mergeCell ref="D368:I368"/>
    <mergeCell ref="D369:I369"/>
    <mergeCell ref="D370:I370"/>
    <mergeCell ref="D371:I371"/>
    <mergeCell ref="D372:I372"/>
    <mergeCell ref="D373:I373"/>
    <mergeCell ref="D374:I374"/>
    <mergeCell ref="D375:I375"/>
    <mergeCell ref="D376:I376"/>
    <mergeCell ref="D377:I377"/>
    <mergeCell ref="D378:I378"/>
    <mergeCell ref="D379:I379"/>
    <mergeCell ref="D380:I380"/>
    <mergeCell ref="D381:I381"/>
    <mergeCell ref="D382:I382"/>
    <mergeCell ref="D383:I383"/>
    <mergeCell ref="D384:I384"/>
    <mergeCell ref="B585:AD585"/>
    <mergeCell ref="B587:AD587"/>
    <mergeCell ref="C592:AD592"/>
    <mergeCell ref="D400:I400"/>
    <mergeCell ref="D401:I401"/>
    <mergeCell ref="D402:I402"/>
    <mergeCell ref="D403:I403"/>
    <mergeCell ref="D404:I404"/>
    <mergeCell ref="D405:I405"/>
    <mergeCell ref="D406:I406"/>
    <mergeCell ref="D407:I407"/>
    <mergeCell ref="D408:I408"/>
    <mergeCell ref="D409:I409"/>
    <mergeCell ref="D410:I410"/>
    <mergeCell ref="D411:I411"/>
    <mergeCell ref="D412:I412"/>
    <mergeCell ref="D413:I413"/>
    <mergeCell ref="D414:I414"/>
    <mergeCell ref="D385:I385"/>
    <mergeCell ref="D386:I386"/>
    <mergeCell ref="D387:I387"/>
    <mergeCell ref="D388:I388"/>
    <mergeCell ref="D389:I389"/>
    <mergeCell ref="D390:I390"/>
    <mergeCell ref="D391:I391"/>
    <mergeCell ref="D392:I392"/>
    <mergeCell ref="D393:I393"/>
    <mergeCell ref="B1:AD1"/>
    <mergeCell ref="B3:AD3"/>
    <mergeCell ref="B5:AD5"/>
    <mergeCell ref="AA7:AD7"/>
    <mergeCell ref="B8:L8"/>
    <mergeCell ref="N8:O8"/>
    <mergeCell ref="B10:AD10"/>
    <mergeCell ref="C11:AD11"/>
    <mergeCell ref="C12:AD12"/>
    <mergeCell ref="C13:AD13"/>
    <mergeCell ref="C14:AD14"/>
    <mergeCell ref="C15:AD15"/>
    <mergeCell ref="C16:AD16"/>
    <mergeCell ref="C17:AD17"/>
    <mergeCell ref="B19:AD19"/>
    <mergeCell ref="B21:AD21"/>
    <mergeCell ref="C22:AD22"/>
    <mergeCell ref="C23:AD23"/>
    <mergeCell ref="C24:AD24"/>
    <mergeCell ref="C25:AD25"/>
    <mergeCell ref="C26:AD26"/>
    <mergeCell ref="C27:AD27"/>
    <mergeCell ref="C28:AD28"/>
    <mergeCell ref="C29:AD29"/>
    <mergeCell ref="C30:AD30"/>
    <mergeCell ref="C31:AD31"/>
    <mergeCell ref="C32:AD32"/>
    <mergeCell ref="C33:AD33"/>
    <mergeCell ref="C34:AD34"/>
    <mergeCell ref="C35:AD35"/>
    <mergeCell ref="C37:AD37"/>
    <mergeCell ref="C38:AD38"/>
    <mergeCell ref="C46:E46"/>
    <mergeCell ref="F46:AD46"/>
    <mergeCell ref="AD40:AD42"/>
    <mergeCell ref="AC41:AC42"/>
    <mergeCell ref="AB41:AB42"/>
    <mergeCell ref="S41:S42"/>
    <mergeCell ref="T41:T42"/>
    <mergeCell ref="X41:X42"/>
    <mergeCell ref="Y41:Y42"/>
    <mergeCell ref="Z41:Z42"/>
    <mergeCell ref="AA41:AA42"/>
    <mergeCell ref="C36:AD36"/>
    <mergeCell ref="C40:Q42"/>
    <mergeCell ref="R40:AC40"/>
    <mergeCell ref="R41:R42"/>
    <mergeCell ref="U41:V41"/>
    <mergeCell ref="W41:W42"/>
    <mergeCell ref="D44:Q44"/>
    <mergeCell ref="D43:Q43"/>
    <mergeCell ref="C155:AD155"/>
    <mergeCell ref="C156:AD156"/>
    <mergeCell ref="B149:AD149"/>
    <mergeCell ref="B151:AD151"/>
    <mergeCell ref="B153:AD153"/>
    <mergeCell ref="D139:I139"/>
    <mergeCell ref="D140:I140"/>
    <mergeCell ref="D141:I141"/>
    <mergeCell ref="C144:E144"/>
    <mergeCell ref="F144:AD144"/>
    <mergeCell ref="C146:AD146"/>
    <mergeCell ref="C147:AD147"/>
    <mergeCell ref="B154:AD154"/>
    <mergeCell ref="C158:I160"/>
    <mergeCell ref="M57:S57"/>
    <mergeCell ref="M58:S58"/>
    <mergeCell ref="M59:S59"/>
    <mergeCell ref="B148:AD148"/>
    <mergeCell ref="B96:AD96"/>
    <mergeCell ref="B97:AD97"/>
    <mergeCell ref="S113:X113"/>
    <mergeCell ref="Y113:AD113"/>
    <mergeCell ref="M70:S70"/>
    <mergeCell ref="M71:S71"/>
    <mergeCell ref="M72:S72"/>
    <mergeCell ref="D115:L115"/>
    <mergeCell ref="M115:R115"/>
    <mergeCell ref="S115:X115"/>
    <mergeCell ref="Y115:AD115"/>
    <mergeCell ref="D116:L116"/>
    <mergeCell ref="M116:R116"/>
    <mergeCell ref="S116:X116"/>
    <mergeCell ref="Y116:AD116"/>
    <mergeCell ref="D117:L117"/>
    <mergeCell ref="M117:R117"/>
    <mergeCell ref="S117:X117"/>
    <mergeCell ref="M118:R118"/>
    <mergeCell ref="S118:X118"/>
    <mergeCell ref="Y118:AD118"/>
    <mergeCell ref="C120:F120"/>
    <mergeCell ref="G120:AD120"/>
    <mergeCell ref="C122:AD122"/>
    <mergeCell ref="C123:AD123"/>
    <mergeCell ref="B130:AD130"/>
    <mergeCell ref="C131:AD131"/>
    <mergeCell ref="C133:I135"/>
    <mergeCell ref="J133:AD133"/>
    <mergeCell ref="J134:J135"/>
    <mergeCell ref="K134:K135"/>
    <mergeCell ref="L134:L135"/>
    <mergeCell ref="M134:O134"/>
    <mergeCell ref="P134:R134"/>
    <mergeCell ref="S134:U134"/>
    <mergeCell ref="V134:X134"/>
    <mergeCell ref="M110:AD110"/>
    <mergeCell ref="M111:R111"/>
    <mergeCell ref="S111:X111"/>
    <mergeCell ref="Y111:AD111"/>
    <mergeCell ref="D112:L112"/>
    <mergeCell ref="M112:R112"/>
    <mergeCell ref="C101:AD101"/>
    <mergeCell ref="B150:AD150"/>
    <mergeCell ref="B127:AD127"/>
    <mergeCell ref="B152:AD152"/>
    <mergeCell ref="C180:I182"/>
    <mergeCell ref="J180:AD180"/>
    <mergeCell ref="J181:J182"/>
    <mergeCell ref="K181:K182"/>
    <mergeCell ref="L181:L182"/>
    <mergeCell ref="M181:O181"/>
    <mergeCell ref="P181:R181"/>
    <mergeCell ref="S181:U181"/>
    <mergeCell ref="V181:X181"/>
    <mergeCell ref="Y181:AA181"/>
    <mergeCell ref="AB181:AD181"/>
    <mergeCell ref="B172:AD172"/>
    <mergeCell ref="B174:AD174"/>
    <mergeCell ref="B175:AD175"/>
    <mergeCell ref="B173:AD173"/>
    <mergeCell ref="B171:AD171"/>
    <mergeCell ref="D183:I183"/>
    <mergeCell ref="D184:I184"/>
    <mergeCell ref="D185:I185"/>
    <mergeCell ref="D186:I186"/>
    <mergeCell ref="D187:I187"/>
    <mergeCell ref="D188:I188"/>
    <mergeCell ref="D189:I189"/>
    <mergeCell ref="D190:I190"/>
    <mergeCell ref="D191:I191"/>
    <mergeCell ref="D192:I192"/>
    <mergeCell ref="C195:AD195"/>
    <mergeCell ref="C196:AD196"/>
    <mergeCell ref="B203:AD203"/>
    <mergeCell ref="C204:AD204"/>
    <mergeCell ref="C206:I208"/>
    <mergeCell ref="J206:AD206"/>
    <mergeCell ref="J207:J208"/>
    <mergeCell ref="K207:K208"/>
    <mergeCell ref="L207:L208"/>
    <mergeCell ref="M207:O207"/>
    <mergeCell ref="P207:R207"/>
    <mergeCell ref="S207:U207"/>
    <mergeCell ref="V207:X207"/>
    <mergeCell ref="Y207:AA207"/>
    <mergeCell ref="AB207:AD207"/>
    <mergeCell ref="B198:AD198"/>
    <mergeCell ref="B199:AD199"/>
    <mergeCell ref="B200:AD200"/>
    <mergeCell ref="D209:I209"/>
    <mergeCell ref="D210:I210"/>
    <mergeCell ref="D211:I211"/>
    <mergeCell ref="D212:I212"/>
    <mergeCell ref="D213:I213"/>
    <mergeCell ref="D214:I214"/>
    <mergeCell ref="D215:I215"/>
    <mergeCell ref="D216:I216"/>
    <mergeCell ref="D217:I217"/>
    <mergeCell ref="D218:I218"/>
    <mergeCell ref="D219:I219"/>
    <mergeCell ref="D220:I220"/>
    <mergeCell ref="D221:I221"/>
    <mergeCell ref="D222:I222"/>
    <mergeCell ref="D223:I223"/>
    <mergeCell ref="D224:I224"/>
    <mergeCell ref="D225:I225"/>
    <mergeCell ref="C228:AD228"/>
    <mergeCell ref="C229:AD229"/>
    <mergeCell ref="B236:AD236"/>
    <mergeCell ref="C237:AD237"/>
    <mergeCell ref="C239:I241"/>
    <mergeCell ref="J239:AD239"/>
    <mergeCell ref="J240:J241"/>
    <mergeCell ref="K240:K241"/>
    <mergeCell ref="L240:L241"/>
    <mergeCell ref="M240:O240"/>
    <mergeCell ref="P240:R240"/>
    <mergeCell ref="S240:U240"/>
    <mergeCell ref="V240:X240"/>
    <mergeCell ref="Y240:AA240"/>
    <mergeCell ref="AB240:AD240"/>
    <mergeCell ref="D242:I242"/>
    <mergeCell ref="D243:I243"/>
    <mergeCell ref="B232:AD232"/>
    <mergeCell ref="B233:AD233"/>
    <mergeCell ref="B231:AD231"/>
    <mergeCell ref="D244:I244"/>
    <mergeCell ref="D245:I245"/>
    <mergeCell ref="D246:I246"/>
    <mergeCell ref="D247:I247"/>
    <mergeCell ref="D248:I248"/>
    <mergeCell ref="D249:I249"/>
    <mergeCell ref="D250:I250"/>
    <mergeCell ref="C253:AD253"/>
    <mergeCell ref="C254:AD254"/>
    <mergeCell ref="B279:AD279"/>
    <mergeCell ref="C281:I283"/>
    <mergeCell ref="J281:AD281"/>
    <mergeCell ref="J282:J283"/>
    <mergeCell ref="K282:K283"/>
    <mergeCell ref="L282:L283"/>
    <mergeCell ref="M282:O282"/>
    <mergeCell ref="P282:R282"/>
    <mergeCell ref="S282:U282"/>
    <mergeCell ref="V282:X282"/>
    <mergeCell ref="Y282:AA282"/>
    <mergeCell ref="AB282:AD282"/>
    <mergeCell ref="B256:AD256"/>
    <mergeCell ref="B257:AD257"/>
    <mergeCell ref="B258:AD258"/>
    <mergeCell ref="D284:I284"/>
    <mergeCell ref="D285:I285"/>
    <mergeCell ref="D286:I286"/>
    <mergeCell ref="D287:I287"/>
    <mergeCell ref="D288:I288"/>
    <mergeCell ref="B261:AD261"/>
    <mergeCell ref="C263:I265"/>
    <mergeCell ref="J263:AD263"/>
    <mergeCell ref="J264:J265"/>
    <mergeCell ref="K264:K265"/>
    <mergeCell ref="L264:L265"/>
    <mergeCell ref="M264:O264"/>
    <mergeCell ref="P264:R264"/>
    <mergeCell ref="S264:U264"/>
    <mergeCell ref="V264:X264"/>
    <mergeCell ref="Y264:AA264"/>
    <mergeCell ref="AB264:AD264"/>
    <mergeCell ref="D266:I266"/>
    <mergeCell ref="D267:I267"/>
    <mergeCell ref="D268:I268"/>
    <mergeCell ref="C271:AD271"/>
    <mergeCell ref="C272:AD272"/>
    <mergeCell ref="B273:AD273"/>
    <mergeCell ref="B274:AD274"/>
    <mergeCell ref="B275:AD275"/>
    <mergeCell ref="B276:AD276"/>
    <mergeCell ref="D289:I289"/>
    <mergeCell ref="D290:I290"/>
    <mergeCell ref="D291:I291"/>
    <mergeCell ref="D292:I292"/>
    <mergeCell ref="D293:I293"/>
    <mergeCell ref="D294:I294"/>
    <mergeCell ref="D295:I295"/>
    <mergeCell ref="D296:I296"/>
    <mergeCell ref="D297:I297"/>
    <mergeCell ref="D298:I298"/>
    <mergeCell ref="D299:I299"/>
    <mergeCell ref="D300:I300"/>
    <mergeCell ref="D301:I301"/>
    <mergeCell ref="D302:I302"/>
    <mergeCell ref="D303:I303"/>
    <mergeCell ref="D304:I304"/>
    <mergeCell ref="D305:I305"/>
    <mergeCell ref="D306:I306"/>
    <mergeCell ref="D307:I307"/>
    <mergeCell ref="D308:I308"/>
    <mergeCell ref="D309:I309"/>
    <mergeCell ref="D310:I310"/>
    <mergeCell ref="C313:AD313"/>
    <mergeCell ref="C314:AD314"/>
    <mergeCell ref="B350:AD350"/>
    <mergeCell ref="C351:AD351"/>
    <mergeCell ref="C352:AD352"/>
    <mergeCell ref="C353:AD353"/>
    <mergeCell ref="C354:AD354"/>
    <mergeCell ref="D329:I329"/>
    <mergeCell ref="D330:I330"/>
    <mergeCell ref="D331:I331"/>
    <mergeCell ref="D332:I332"/>
    <mergeCell ref="D333:I333"/>
    <mergeCell ref="D334:I334"/>
    <mergeCell ref="D335:I335"/>
    <mergeCell ref="D336:I336"/>
    <mergeCell ref="D337:I337"/>
    <mergeCell ref="D338:I338"/>
    <mergeCell ref="D339:I339"/>
    <mergeCell ref="C342:AD342"/>
    <mergeCell ref="C343:AD343"/>
    <mergeCell ref="B321:AD321"/>
    <mergeCell ref="C325:I327"/>
    <mergeCell ref="C322:AD322"/>
    <mergeCell ref="C323:AD323"/>
    <mergeCell ref="J326:J327"/>
    <mergeCell ref="K326:K327"/>
    <mergeCell ref="L326:L327"/>
    <mergeCell ref="M326:O326"/>
    <mergeCell ref="P326:R326"/>
    <mergeCell ref="S326:U326"/>
    <mergeCell ref="V326:X326"/>
    <mergeCell ref="Y326:AA326"/>
    <mergeCell ref="AB326:AD326"/>
    <mergeCell ref="D394:I394"/>
    <mergeCell ref="D395:I395"/>
    <mergeCell ref="D396:I396"/>
    <mergeCell ref="D397:I397"/>
    <mergeCell ref="D398:I398"/>
    <mergeCell ref="D399:I399"/>
    <mergeCell ref="C417:AD417"/>
    <mergeCell ref="C418:AD418"/>
    <mergeCell ref="B425:AD425"/>
    <mergeCell ref="C427:AD427"/>
    <mergeCell ref="C428:AD428"/>
    <mergeCell ref="C429:AD429"/>
    <mergeCell ref="C430:AD430"/>
    <mergeCell ref="C432:L433"/>
    <mergeCell ref="M432:U432"/>
    <mergeCell ref="V432:AD432"/>
    <mergeCell ref="M433:O433"/>
    <mergeCell ref="P433:R433"/>
    <mergeCell ref="S433:U433"/>
    <mergeCell ref="V433:X433"/>
    <mergeCell ref="Y433:AA433"/>
    <mergeCell ref="AB433:AD433"/>
    <mergeCell ref="C426:AD426"/>
    <mergeCell ref="C434:E454"/>
    <mergeCell ref="G434:L434"/>
    <mergeCell ref="M434:O434"/>
    <mergeCell ref="P434:R434"/>
    <mergeCell ref="S434:U434"/>
    <mergeCell ref="V434:X434"/>
    <mergeCell ref="Y434:AA434"/>
    <mergeCell ref="AB434:AD434"/>
    <mergeCell ref="G435:L435"/>
    <mergeCell ref="M435:O435"/>
    <mergeCell ref="P435:R435"/>
    <mergeCell ref="S435:U435"/>
    <mergeCell ref="V435:X435"/>
    <mergeCell ref="Y435:AA435"/>
    <mergeCell ref="AB435:AD435"/>
    <mergeCell ref="G436:L436"/>
    <mergeCell ref="M436:O436"/>
    <mergeCell ref="P436:R436"/>
    <mergeCell ref="S436:U436"/>
    <mergeCell ref="V436:X436"/>
    <mergeCell ref="Y436:AA436"/>
    <mergeCell ref="AB436:AD436"/>
    <mergeCell ref="G437:L437"/>
    <mergeCell ref="M437:O437"/>
    <mergeCell ref="P437:R437"/>
    <mergeCell ref="S437:U437"/>
    <mergeCell ref="V437:X437"/>
    <mergeCell ref="Y437:AA437"/>
    <mergeCell ref="AB437:AD437"/>
    <mergeCell ref="G438:L438"/>
    <mergeCell ref="M438:O438"/>
    <mergeCell ref="P438:R438"/>
    <mergeCell ref="S438:U438"/>
    <mergeCell ref="V438:X438"/>
    <mergeCell ref="Y438:AA438"/>
    <mergeCell ref="AB438:AD438"/>
    <mergeCell ref="G439:L439"/>
    <mergeCell ref="M439:O439"/>
    <mergeCell ref="P439:R439"/>
    <mergeCell ref="S439:U439"/>
    <mergeCell ref="V439:X439"/>
    <mergeCell ref="Y439:AA439"/>
    <mergeCell ref="AB439:AD439"/>
    <mergeCell ref="G440:L440"/>
    <mergeCell ref="M440:O440"/>
    <mergeCell ref="P440:R440"/>
    <mergeCell ref="S440:U440"/>
    <mergeCell ref="V440:X440"/>
    <mergeCell ref="Y440:AA440"/>
    <mergeCell ref="AB440:AD440"/>
    <mergeCell ref="G441:L441"/>
    <mergeCell ref="M441:O441"/>
    <mergeCell ref="P441:R441"/>
    <mergeCell ref="S441:U441"/>
    <mergeCell ref="V441:X441"/>
    <mergeCell ref="Y441:AA441"/>
    <mergeCell ref="AB441:AD441"/>
    <mergeCell ref="G442:L442"/>
    <mergeCell ref="M442:O442"/>
    <mergeCell ref="P442:R442"/>
    <mergeCell ref="S442:U442"/>
    <mergeCell ref="V442:X442"/>
    <mergeCell ref="Y442:AA442"/>
    <mergeCell ref="AB442:AD442"/>
    <mergeCell ref="G443:L443"/>
    <mergeCell ref="M443:O443"/>
    <mergeCell ref="P443:R443"/>
    <mergeCell ref="S443:U443"/>
    <mergeCell ref="V443:X443"/>
    <mergeCell ref="Y443:AA443"/>
    <mergeCell ref="AB443:AD443"/>
    <mergeCell ref="G444:L444"/>
    <mergeCell ref="M444:O444"/>
    <mergeCell ref="P444:R444"/>
    <mergeCell ref="S444:U444"/>
    <mergeCell ref="V444:X444"/>
    <mergeCell ref="Y444:AA444"/>
    <mergeCell ref="AB444:AD444"/>
    <mergeCell ref="G445:L445"/>
    <mergeCell ref="M445:O445"/>
    <mergeCell ref="P445:R445"/>
    <mergeCell ref="S445:U445"/>
    <mergeCell ref="V445:X445"/>
    <mergeCell ref="Y445:AA445"/>
    <mergeCell ref="AB445:AD445"/>
    <mergeCell ref="G446:L446"/>
    <mergeCell ref="M446:O446"/>
    <mergeCell ref="P446:R446"/>
    <mergeCell ref="S446:U446"/>
    <mergeCell ref="V446:X446"/>
    <mergeCell ref="Y446:AA446"/>
    <mergeCell ref="AB446:AD446"/>
    <mergeCell ref="G447:L447"/>
    <mergeCell ref="M447:O447"/>
    <mergeCell ref="P447:R447"/>
    <mergeCell ref="S447:U447"/>
    <mergeCell ref="V447:X447"/>
    <mergeCell ref="Y447:AA447"/>
    <mergeCell ref="AB447:AD447"/>
    <mergeCell ref="G448:L448"/>
    <mergeCell ref="M448:O448"/>
    <mergeCell ref="P448:R448"/>
    <mergeCell ref="S448:U448"/>
    <mergeCell ref="V448:X448"/>
    <mergeCell ref="Y448:AA448"/>
    <mergeCell ref="AB448:AD448"/>
    <mergeCell ref="G449:L449"/>
    <mergeCell ref="M449:O449"/>
    <mergeCell ref="P449:R449"/>
    <mergeCell ref="S449:U449"/>
    <mergeCell ref="V449:X449"/>
    <mergeCell ref="Y449:AA449"/>
    <mergeCell ref="AB449:AD449"/>
    <mergeCell ref="G450:L450"/>
    <mergeCell ref="M450:O450"/>
    <mergeCell ref="P450:R450"/>
    <mergeCell ref="S450:U450"/>
    <mergeCell ref="V450:X450"/>
    <mergeCell ref="Y450:AA450"/>
    <mergeCell ref="AB450:AD450"/>
    <mergeCell ref="G451:L451"/>
    <mergeCell ref="M451:O451"/>
    <mergeCell ref="P451:R451"/>
    <mergeCell ref="S451:U451"/>
    <mergeCell ref="V451:X451"/>
    <mergeCell ref="Y451:AA451"/>
    <mergeCell ref="AB451:AD451"/>
    <mergeCell ref="G452:L452"/>
    <mergeCell ref="M452:O452"/>
    <mergeCell ref="P452:R452"/>
    <mergeCell ref="S452:U452"/>
    <mergeCell ref="V452:X452"/>
    <mergeCell ref="Y452:AA452"/>
    <mergeCell ref="AB452:AD452"/>
    <mergeCell ref="G459:L459"/>
    <mergeCell ref="M459:O459"/>
    <mergeCell ref="P459:R459"/>
    <mergeCell ref="S459:U459"/>
    <mergeCell ref="V459:X459"/>
    <mergeCell ref="Y459:AA459"/>
    <mergeCell ref="AB459:AD459"/>
    <mergeCell ref="G453:L453"/>
    <mergeCell ref="M453:O453"/>
    <mergeCell ref="P453:R453"/>
    <mergeCell ref="S453:U453"/>
    <mergeCell ref="V453:X453"/>
    <mergeCell ref="Y453:AA453"/>
    <mergeCell ref="AB453:AD453"/>
    <mergeCell ref="G454:L454"/>
    <mergeCell ref="M454:O454"/>
    <mergeCell ref="P454:R454"/>
    <mergeCell ref="S454:U454"/>
    <mergeCell ref="V454:X454"/>
    <mergeCell ref="Y454:AA454"/>
    <mergeCell ref="AB454:AD454"/>
    <mergeCell ref="P457:R457"/>
    <mergeCell ref="S457:U457"/>
    <mergeCell ref="V457:X457"/>
    <mergeCell ref="Y457:AA457"/>
    <mergeCell ref="C461:F461"/>
    <mergeCell ref="G461:L461"/>
    <mergeCell ref="M461:O461"/>
    <mergeCell ref="P461:R461"/>
    <mergeCell ref="S461:U461"/>
    <mergeCell ref="V461:X461"/>
    <mergeCell ref="Y461:AA461"/>
    <mergeCell ref="AB461:AD461"/>
    <mergeCell ref="C455:E460"/>
    <mergeCell ref="G455:L455"/>
    <mergeCell ref="M455:O455"/>
    <mergeCell ref="P455:R455"/>
    <mergeCell ref="S455:U455"/>
    <mergeCell ref="V455:X455"/>
    <mergeCell ref="Y455:AA455"/>
    <mergeCell ref="AB455:AD455"/>
    <mergeCell ref="G456:L456"/>
    <mergeCell ref="M456:O456"/>
    <mergeCell ref="P456:R456"/>
    <mergeCell ref="S456:U456"/>
    <mergeCell ref="V456:X456"/>
    <mergeCell ref="Y456:AA456"/>
    <mergeCell ref="AB456:AD456"/>
    <mergeCell ref="G457:L457"/>
    <mergeCell ref="M457:O457"/>
    <mergeCell ref="G458:L458"/>
    <mergeCell ref="M458:O458"/>
    <mergeCell ref="P458:R458"/>
    <mergeCell ref="S458:U458"/>
    <mergeCell ref="V458:X458"/>
    <mergeCell ref="Y458:AA458"/>
    <mergeCell ref="AB458:AD458"/>
    <mergeCell ref="C462:F462"/>
    <mergeCell ref="G462:L462"/>
    <mergeCell ref="M462:O462"/>
    <mergeCell ref="P462:R462"/>
    <mergeCell ref="S462:U462"/>
    <mergeCell ref="V462:X462"/>
    <mergeCell ref="Y462:AA462"/>
    <mergeCell ref="AB462:AD462"/>
    <mergeCell ref="AB457:AD457"/>
    <mergeCell ref="G460:L460"/>
    <mergeCell ref="M460:O460"/>
    <mergeCell ref="P460:R460"/>
    <mergeCell ref="S460:U460"/>
    <mergeCell ref="V460:X460"/>
    <mergeCell ref="Y460:AA460"/>
    <mergeCell ref="AB460:AD460"/>
    <mergeCell ref="P471:R471"/>
    <mergeCell ref="S471:U471"/>
    <mergeCell ref="V471:X471"/>
    <mergeCell ref="Y471:AA471"/>
    <mergeCell ref="AB471:AD471"/>
    <mergeCell ref="C463:E466"/>
    <mergeCell ref="G463:L463"/>
    <mergeCell ref="M463:O463"/>
    <mergeCell ref="P463:R463"/>
    <mergeCell ref="S463:U463"/>
    <mergeCell ref="V463:X463"/>
    <mergeCell ref="Y463:AA463"/>
    <mergeCell ref="AB463:AD463"/>
    <mergeCell ref="G464:L464"/>
    <mergeCell ref="M464:O464"/>
    <mergeCell ref="P464:R464"/>
    <mergeCell ref="S464:U464"/>
    <mergeCell ref="V464:X464"/>
    <mergeCell ref="Y464:AA464"/>
    <mergeCell ref="AB464:AD464"/>
    <mergeCell ref="G465:L465"/>
    <mergeCell ref="M465:O465"/>
    <mergeCell ref="P465:R465"/>
    <mergeCell ref="S465:U465"/>
    <mergeCell ref="V465:X465"/>
    <mergeCell ref="Y465:AA465"/>
    <mergeCell ref="AB465:AD465"/>
    <mergeCell ref="G466:L466"/>
    <mergeCell ref="M466:O466"/>
    <mergeCell ref="P466:R466"/>
    <mergeCell ref="S466:U466"/>
    <mergeCell ref="V466:X466"/>
    <mergeCell ref="Y466:AA466"/>
    <mergeCell ref="AB466:AD466"/>
    <mergeCell ref="C467:F467"/>
    <mergeCell ref="G467:L467"/>
    <mergeCell ref="M467:O467"/>
    <mergeCell ref="P467:R467"/>
    <mergeCell ref="S467:U467"/>
    <mergeCell ref="V467:X467"/>
    <mergeCell ref="Y467:AA467"/>
    <mergeCell ref="AB467:AD467"/>
    <mergeCell ref="P477:R477"/>
    <mergeCell ref="S477:U477"/>
    <mergeCell ref="V477:X477"/>
    <mergeCell ref="Y477:AA477"/>
    <mergeCell ref="AB477:AD477"/>
    <mergeCell ref="V479:X479"/>
    <mergeCell ref="Y479:AA479"/>
    <mergeCell ref="AB479:AD479"/>
    <mergeCell ref="G480:L480"/>
    <mergeCell ref="M480:O480"/>
    <mergeCell ref="P480:R480"/>
    <mergeCell ref="S480:U480"/>
    <mergeCell ref="C472:F472"/>
    <mergeCell ref="G472:L472"/>
    <mergeCell ref="M472:O472"/>
    <mergeCell ref="P472:R472"/>
    <mergeCell ref="S472:U472"/>
    <mergeCell ref="V472:X472"/>
    <mergeCell ref="Y472:AA472"/>
    <mergeCell ref="AB472:AD472"/>
    <mergeCell ref="C473:F473"/>
    <mergeCell ref="G473:L473"/>
    <mergeCell ref="M473:O473"/>
    <mergeCell ref="P473:R473"/>
    <mergeCell ref="S473:U473"/>
    <mergeCell ref="V473:X473"/>
    <mergeCell ref="Y473:AA473"/>
    <mergeCell ref="AB473:AD473"/>
    <mergeCell ref="C474:F474"/>
    <mergeCell ref="G474:L474"/>
    <mergeCell ref="M474:O474"/>
    <mergeCell ref="AB481:AD481"/>
    <mergeCell ref="C468:F468"/>
    <mergeCell ref="G468:L468"/>
    <mergeCell ref="M468:O468"/>
    <mergeCell ref="P468:R468"/>
    <mergeCell ref="S468:U468"/>
    <mergeCell ref="V468:X468"/>
    <mergeCell ref="Y468:AA468"/>
    <mergeCell ref="AB468:AD468"/>
    <mergeCell ref="P474:R474"/>
    <mergeCell ref="S474:U474"/>
    <mergeCell ref="V474:X474"/>
    <mergeCell ref="Y474:AA474"/>
    <mergeCell ref="AB474:AD474"/>
    <mergeCell ref="C469:F469"/>
    <mergeCell ref="G469:L469"/>
    <mergeCell ref="M469:O469"/>
    <mergeCell ref="P469:R469"/>
    <mergeCell ref="S469:U469"/>
    <mergeCell ref="V469:X469"/>
    <mergeCell ref="Y469:AA469"/>
    <mergeCell ref="AB469:AD469"/>
    <mergeCell ref="C470:F470"/>
    <mergeCell ref="G470:L470"/>
    <mergeCell ref="M470:O470"/>
    <mergeCell ref="P470:R470"/>
    <mergeCell ref="S470:U470"/>
    <mergeCell ref="V470:X470"/>
    <mergeCell ref="Y470:AA470"/>
    <mergeCell ref="AB470:AD470"/>
    <mergeCell ref="C471:F471"/>
    <mergeCell ref="G471:L471"/>
    <mergeCell ref="M471:O471"/>
    <mergeCell ref="S482:U482"/>
    <mergeCell ref="V482:X482"/>
    <mergeCell ref="Y482:AA482"/>
    <mergeCell ref="AB482:AD482"/>
    <mergeCell ref="C483:F483"/>
    <mergeCell ref="G483:L483"/>
    <mergeCell ref="M483:O483"/>
    <mergeCell ref="P483:R483"/>
    <mergeCell ref="S483:U483"/>
    <mergeCell ref="V483:X483"/>
    <mergeCell ref="Y483:AA483"/>
    <mergeCell ref="AB483:AD483"/>
    <mergeCell ref="G482:L482"/>
    <mergeCell ref="M482:O482"/>
    <mergeCell ref="P482:R482"/>
    <mergeCell ref="C475:E477"/>
    <mergeCell ref="G475:L475"/>
    <mergeCell ref="M475:O475"/>
    <mergeCell ref="P475:R475"/>
    <mergeCell ref="S475:U475"/>
    <mergeCell ref="V475:X475"/>
    <mergeCell ref="Y475:AA475"/>
    <mergeCell ref="AB475:AD475"/>
    <mergeCell ref="G476:L476"/>
    <mergeCell ref="M476:O476"/>
    <mergeCell ref="P476:R476"/>
    <mergeCell ref="S476:U476"/>
    <mergeCell ref="V476:X476"/>
    <mergeCell ref="Y476:AA476"/>
    <mergeCell ref="AB476:AD476"/>
    <mergeCell ref="G477:L477"/>
    <mergeCell ref="AB488:AD488"/>
    <mergeCell ref="G489:L489"/>
    <mergeCell ref="M489:O489"/>
    <mergeCell ref="C484:F484"/>
    <mergeCell ref="G484:L484"/>
    <mergeCell ref="M484:O484"/>
    <mergeCell ref="P484:R484"/>
    <mergeCell ref="S484:U484"/>
    <mergeCell ref="V484:X484"/>
    <mergeCell ref="Y484:AA484"/>
    <mergeCell ref="AB484:AD484"/>
    <mergeCell ref="C478:E482"/>
    <mergeCell ref="G478:L478"/>
    <mergeCell ref="M478:O478"/>
    <mergeCell ref="P478:R478"/>
    <mergeCell ref="S478:U478"/>
    <mergeCell ref="V478:X478"/>
    <mergeCell ref="Y478:AA478"/>
    <mergeCell ref="AB478:AD478"/>
    <mergeCell ref="G479:L479"/>
    <mergeCell ref="M479:O479"/>
    <mergeCell ref="P479:R479"/>
    <mergeCell ref="S479:U479"/>
    <mergeCell ref="V480:X480"/>
    <mergeCell ref="Y480:AA480"/>
    <mergeCell ref="AB480:AD480"/>
    <mergeCell ref="G481:L481"/>
    <mergeCell ref="M481:O481"/>
    <mergeCell ref="P481:R481"/>
    <mergeCell ref="S481:U481"/>
    <mergeCell ref="V481:X481"/>
    <mergeCell ref="Y481:AA481"/>
    <mergeCell ref="M477:O477"/>
    <mergeCell ref="C492:F492"/>
    <mergeCell ref="G492:L492"/>
    <mergeCell ref="M492:O492"/>
    <mergeCell ref="C485:F485"/>
    <mergeCell ref="G485:L485"/>
    <mergeCell ref="M485:O485"/>
    <mergeCell ref="P485:R485"/>
    <mergeCell ref="S485:U485"/>
    <mergeCell ref="V485:X485"/>
    <mergeCell ref="Y485:AA485"/>
    <mergeCell ref="AB485:AD485"/>
    <mergeCell ref="C486:E491"/>
    <mergeCell ref="G486:L486"/>
    <mergeCell ref="M486:O486"/>
    <mergeCell ref="P486:R486"/>
    <mergeCell ref="S486:U486"/>
    <mergeCell ref="V486:X486"/>
    <mergeCell ref="Y486:AA486"/>
    <mergeCell ref="AB486:AD486"/>
    <mergeCell ref="G487:L487"/>
    <mergeCell ref="M487:O487"/>
    <mergeCell ref="P487:R487"/>
    <mergeCell ref="S487:U487"/>
    <mergeCell ref="V487:X487"/>
    <mergeCell ref="Y487:AA487"/>
    <mergeCell ref="AB487:AD487"/>
    <mergeCell ref="G488:L488"/>
    <mergeCell ref="M488:O488"/>
    <mergeCell ref="P488:R488"/>
    <mergeCell ref="S488:U488"/>
    <mergeCell ref="V488:X488"/>
    <mergeCell ref="Y488:AA488"/>
    <mergeCell ref="P489:R489"/>
    <mergeCell ref="S489:U489"/>
    <mergeCell ref="V489:X489"/>
    <mergeCell ref="Y489:AA489"/>
    <mergeCell ref="AB489:AD489"/>
    <mergeCell ref="G490:L490"/>
    <mergeCell ref="M490:O490"/>
    <mergeCell ref="P490:R490"/>
    <mergeCell ref="S490:U490"/>
    <mergeCell ref="V490:X490"/>
    <mergeCell ref="Y490:AA490"/>
    <mergeCell ref="AB490:AD490"/>
    <mergeCell ref="G491:L491"/>
    <mergeCell ref="M491:O491"/>
    <mergeCell ref="P491:R491"/>
    <mergeCell ref="S491:U491"/>
    <mergeCell ref="V491:X491"/>
    <mergeCell ref="Y491:AA491"/>
    <mergeCell ref="AB491:AD491"/>
    <mergeCell ref="P492:R492"/>
    <mergeCell ref="S492:U492"/>
    <mergeCell ref="V492:X492"/>
    <mergeCell ref="Y492:AA492"/>
    <mergeCell ref="AB492:AD492"/>
    <mergeCell ref="C493:F493"/>
    <mergeCell ref="G493:L493"/>
    <mergeCell ref="M493:O493"/>
    <mergeCell ref="P493:R493"/>
    <mergeCell ref="S493:U493"/>
    <mergeCell ref="V493:X493"/>
    <mergeCell ref="Y493:AA493"/>
    <mergeCell ref="AB493:AD493"/>
    <mergeCell ref="C495:AD495"/>
    <mergeCell ref="AB569:AD569"/>
    <mergeCell ref="C496:AD496"/>
    <mergeCell ref="B523:AD523"/>
    <mergeCell ref="B524:AD524"/>
    <mergeCell ref="C525:AD525"/>
    <mergeCell ref="C526:AD526"/>
    <mergeCell ref="C527:AD527"/>
    <mergeCell ref="B528:AD528"/>
    <mergeCell ref="C529:AD529"/>
    <mergeCell ref="D530:AD530"/>
    <mergeCell ref="D531:AD531"/>
    <mergeCell ref="D532:AD532"/>
    <mergeCell ref="B534:AD534"/>
    <mergeCell ref="C535:AD535"/>
    <mergeCell ref="C536:AD536"/>
    <mergeCell ref="C537:AD537"/>
    <mergeCell ref="C538:AD538"/>
    <mergeCell ref="AA510:AD510"/>
    <mergeCell ref="W510:Z510"/>
    <mergeCell ref="S510:V510"/>
    <mergeCell ref="S509:AD509"/>
    <mergeCell ref="S511:V511"/>
    <mergeCell ref="W511:Z511"/>
    <mergeCell ref="AA511:AD511"/>
    <mergeCell ref="B503:AD503"/>
    <mergeCell ref="C505:AD505"/>
    <mergeCell ref="C506:AD506"/>
    <mergeCell ref="C515:AD515"/>
    <mergeCell ref="C516:AD516"/>
    <mergeCell ref="C507:AD507"/>
    <mergeCell ref="O509:R510"/>
    <mergeCell ref="K509:N510"/>
    <mergeCell ref="B517:AD517"/>
    <mergeCell ref="Q544:R544"/>
    <mergeCell ref="S544:T544"/>
    <mergeCell ref="U544:V544"/>
    <mergeCell ref="W544:X544"/>
    <mergeCell ref="Y544:Z544"/>
    <mergeCell ref="AA544:AB544"/>
    <mergeCell ref="AC544:AD544"/>
    <mergeCell ref="C545:H545"/>
    <mergeCell ref="I545:J545"/>
    <mergeCell ref="C543:H544"/>
    <mergeCell ref="I543:P543"/>
    <mergeCell ref="Q543:X543"/>
    <mergeCell ref="Y543:AD543"/>
    <mergeCell ref="C509:J510"/>
    <mergeCell ref="D511:J511"/>
    <mergeCell ref="K511:N511"/>
    <mergeCell ref="O511:R511"/>
    <mergeCell ref="D512:J512"/>
    <mergeCell ref="K512:N512"/>
    <mergeCell ref="O512:R512"/>
    <mergeCell ref="S512:V512"/>
    <mergeCell ref="W512:Z512"/>
    <mergeCell ref="AA512:AD512"/>
    <mergeCell ref="C539:AD539"/>
    <mergeCell ref="C540:AD540"/>
    <mergeCell ref="C541:AD541"/>
    <mergeCell ref="I544:J544"/>
    <mergeCell ref="K544:L544"/>
    <mergeCell ref="D571:L571"/>
    <mergeCell ref="M571:O571"/>
    <mergeCell ref="P571:R571"/>
    <mergeCell ref="P572:R572"/>
    <mergeCell ref="S572:U572"/>
    <mergeCell ref="V572:X572"/>
    <mergeCell ref="Y572:AA572"/>
    <mergeCell ref="AB572:AD572"/>
    <mergeCell ref="C547:AD547"/>
    <mergeCell ref="C548:AD548"/>
    <mergeCell ref="B555:AD555"/>
    <mergeCell ref="C556:AD556"/>
    <mergeCell ref="C557:AD557"/>
    <mergeCell ref="C558:AD558"/>
    <mergeCell ref="C559:AD559"/>
    <mergeCell ref="C560:AD560"/>
    <mergeCell ref="C561:AD561"/>
    <mergeCell ref="C562:AD562"/>
    <mergeCell ref="C563:AD563"/>
    <mergeCell ref="C564:AD564"/>
    <mergeCell ref="C565:AD565"/>
    <mergeCell ref="AB571:AD571"/>
    <mergeCell ref="D572:L572"/>
    <mergeCell ref="M572:O572"/>
    <mergeCell ref="C566:AD566"/>
    <mergeCell ref="C568:L569"/>
    <mergeCell ref="M568:O569"/>
    <mergeCell ref="P568:R569"/>
    <mergeCell ref="S568:U569"/>
    <mergeCell ref="V568:AD568"/>
    <mergeCell ref="V569:X569"/>
    <mergeCell ref="Y569:AA569"/>
    <mergeCell ref="K545:L545"/>
    <mergeCell ref="M545:N545"/>
    <mergeCell ref="O545:P545"/>
    <mergeCell ref="Q545:R545"/>
    <mergeCell ref="S545:T545"/>
    <mergeCell ref="U545:V545"/>
    <mergeCell ref="W545:X545"/>
    <mergeCell ref="Y545:Z545"/>
    <mergeCell ref="AA545:AB545"/>
    <mergeCell ref="AC545:AD545"/>
    <mergeCell ref="D570:L570"/>
    <mergeCell ref="M570:O570"/>
    <mergeCell ref="P570:R570"/>
    <mergeCell ref="S570:U570"/>
    <mergeCell ref="V570:X570"/>
    <mergeCell ref="Y570:AA570"/>
    <mergeCell ref="AB570:AD570"/>
    <mergeCell ref="B553:AD553"/>
    <mergeCell ref="B549:AD549"/>
    <mergeCell ref="B550:AD550"/>
    <mergeCell ref="S571:U571"/>
    <mergeCell ref="V571:X571"/>
    <mergeCell ref="Y571:AA571"/>
    <mergeCell ref="B551:AD551"/>
    <mergeCell ref="M544:N544"/>
    <mergeCell ref="O544:P544"/>
    <mergeCell ref="S574:U574"/>
    <mergeCell ref="V574:X574"/>
    <mergeCell ref="Y574:AA574"/>
    <mergeCell ref="AB574:AD574"/>
    <mergeCell ref="C670:AD670"/>
    <mergeCell ref="C671:AD671"/>
    <mergeCell ref="C673:L673"/>
    <mergeCell ref="M673:R673"/>
    <mergeCell ref="S673:X673"/>
    <mergeCell ref="Y673:AD673"/>
    <mergeCell ref="D674:L674"/>
    <mergeCell ref="M674:R674"/>
    <mergeCell ref="S674:X674"/>
    <mergeCell ref="Y674:AD674"/>
    <mergeCell ref="B591:AD591"/>
    <mergeCell ref="D576:L576"/>
    <mergeCell ref="M576:O576"/>
    <mergeCell ref="P576:R576"/>
    <mergeCell ref="S576:U576"/>
    <mergeCell ref="V576:X576"/>
    <mergeCell ref="Y576:AA576"/>
    <mergeCell ref="AB576:AD576"/>
    <mergeCell ref="P577:R577"/>
    <mergeCell ref="S577:U577"/>
    <mergeCell ref="V577:X577"/>
    <mergeCell ref="Y577:AA577"/>
    <mergeCell ref="AB577:AD577"/>
    <mergeCell ref="C579:E579"/>
    <mergeCell ref="F579:AD579"/>
    <mergeCell ref="C581:AD581"/>
    <mergeCell ref="C582:AD582"/>
    <mergeCell ref="B589:AD589"/>
    <mergeCell ref="D573:L573"/>
    <mergeCell ref="M573:O573"/>
    <mergeCell ref="D619:I619"/>
    <mergeCell ref="J619:K619"/>
    <mergeCell ref="D620:I620"/>
    <mergeCell ref="J620:K620"/>
    <mergeCell ref="D621:I621"/>
    <mergeCell ref="J621:K621"/>
    <mergeCell ref="J627:K627"/>
    <mergeCell ref="D615:I615"/>
    <mergeCell ref="J615:K615"/>
    <mergeCell ref="D616:I616"/>
    <mergeCell ref="J616:K616"/>
    <mergeCell ref="D617:I617"/>
    <mergeCell ref="J617:K617"/>
    <mergeCell ref="D618:I618"/>
    <mergeCell ref="J618:K618"/>
    <mergeCell ref="D612:I612"/>
    <mergeCell ref="J612:K612"/>
    <mergeCell ref="D613:I613"/>
    <mergeCell ref="C593:AD593"/>
    <mergeCell ref="C594:AD594"/>
    <mergeCell ref="C595:AD595"/>
    <mergeCell ref="C596:AD596"/>
    <mergeCell ref="C597:AD597"/>
    <mergeCell ref="C598:AD598"/>
    <mergeCell ref="C599:AD599"/>
    <mergeCell ref="C600:AD600"/>
    <mergeCell ref="C601:AD601"/>
    <mergeCell ref="C603:I604"/>
    <mergeCell ref="J603:K604"/>
    <mergeCell ref="L603:X603"/>
    <mergeCell ref="M678:R678"/>
    <mergeCell ref="S678:X678"/>
    <mergeCell ref="Y678:AD678"/>
    <mergeCell ref="D679:L679"/>
    <mergeCell ref="M679:R679"/>
    <mergeCell ref="S679:X679"/>
    <mergeCell ref="Y679:AD679"/>
    <mergeCell ref="D606:I606"/>
    <mergeCell ref="J606:K606"/>
    <mergeCell ref="D607:I607"/>
    <mergeCell ref="J607:K607"/>
    <mergeCell ref="D608:I608"/>
    <mergeCell ref="J608:K608"/>
    <mergeCell ref="D609:I609"/>
    <mergeCell ref="J609:K609"/>
    <mergeCell ref="D610:I610"/>
    <mergeCell ref="D637:I637"/>
    <mergeCell ref="J637:K637"/>
    <mergeCell ref="D638:I638"/>
    <mergeCell ref="J638:K638"/>
    <mergeCell ref="D639:I639"/>
    <mergeCell ref="J639:K639"/>
    <mergeCell ref="J628:K628"/>
    <mergeCell ref="D629:I629"/>
    <mergeCell ref="J629:K629"/>
    <mergeCell ref="D630:I630"/>
    <mergeCell ref="J630:K630"/>
    <mergeCell ref="D631:I631"/>
    <mergeCell ref="J631:K631"/>
    <mergeCell ref="D632:I632"/>
    <mergeCell ref="J632:K632"/>
    <mergeCell ref="D633:I633"/>
    <mergeCell ref="J633:K633"/>
    <mergeCell ref="D634:I634"/>
    <mergeCell ref="J634:K634"/>
    <mergeCell ref="D635:I635"/>
    <mergeCell ref="J635:K635"/>
    <mergeCell ref="D636:I636"/>
    <mergeCell ref="J636:K636"/>
    <mergeCell ref="D628:I628"/>
    <mergeCell ref="D652:P652"/>
    <mergeCell ref="R652:AD652"/>
    <mergeCell ref="D653:P653"/>
    <mergeCell ref="Q653:AD653"/>
    <mergeCell ref="J610:K610"/>
    <mergeCell ref="D611:I611"/>
    <mergeCell ref="J611:K611"/>
    <mergeCell ref="C655:AD655"/>
    <mergeCell ref="C656:AD656"/>
    <mergeCell ref="D640:I640"/>
    <mergeCell ref="J640:K640"/>
    <mergeCell ref="C642:E642"/>
    <mergeCell ref="F642:AD642"/>
    <mergeCell ref="C644:E644"/>
    <mergeCell ref="F644:AD644"/>
    <mergeCell ref="C646:AD646"/>
    <mergeCell ref="D647:P647"/>
    <mergeCell ref="R647:AD647"/>
    <mergeCell ref="D648:P648"/>
    <mergeCell ref="R648:AD648"/>
    <mergeCell ref="D649:P649"/>
    <mergeCell ref="R649:AD649"/>
    <mergeCell ref="D650:P650"/>
    <mergeCell ref="R650:AD650"/>
    <mergeCell ref="M698:R698"/>
    <mergeCell ref="S698:X698"/>
    <mergeCell ref="Y698:AD698"/>
    <mergeCell ref="D697:L697"/>
    <mergeCell ref="M697:R697"/>
    <mergeCell ref="D685:L685"/>
    <mergeCell ref="M685:R685"/>
    <mergeCell ref="S685:X685"/>
    <mergeCell ref="Y685:AD685"/>
    <mergeCell ref="D686:L686"/>
    <mergeCell ref="M686:R686"/>
    <mergeCell ref="S686:X686"/>
    <mergeCell ref="AH140:AI140"/>
    <mergeCell ref="AP117:AQ117"/>
    <mergeCell ref="AR115:AS115"/>
    <mergeCell ref="AR116:AS116"/>
    <mergeCell ref="AR117:AS117"/>
    <mergeCell ref="AP118:AQ118"/>
    <mergeCell ref="AJ140:AK140"/>
    <mergeCell ref="AL140:AM140"/>
    <mergeCell ref="AN140:AO140"/>
    <mergeCell ref="AQ140:AR140"/>
    <mergeCell ref="AS140:AT140"/>
    <mergeCell ref="AU140:AV140"/>
    <mergeCell ref="AW140:AX140"/>
    <mergeCell ref="AH141:AI141"/>
    <mergeCell ref="AJ141:AK141"/>
    <mergeCell ref="AL141:AM141"/>
    <mergeCell ref="AN141:AO141"/>
    <mergeCell ref="AQ141:AR141"/>
    <mergeCell ref="AS141:AT141"/>
    <mergeCell ref="AU141:AV141"/>
    <mergeCell ref="AW141:AX141"/>
    <mergeCell ref="AH184:AI184"/>
    <mergeCell ref="AJ184:AK184"/>
    <mergeCell ref="AL184:AM184"/>
    <mergeCell ref="AN184:AO184"/>
    <mergeCell ref="AQ184:AR184"/>
    <mergeCell ref="AS184:AT184"/>
    <mergeCell ref="AU184:AV184"/>
    <mergeCell ref="AW184:AX184"/>
    <mergeCell ref="AH186:AI186"/>
    <mergeCell ref="AJ186:AK186"/>
    <mergeCell ref="AL186:AM186"/>
    <mergeCell ref="AN186:AO186"/>
    <mergeCell ref="D684:L684"/>
    <mergeCell ref="M684:R684"/>
    <mergeCell ref="S684:X684"/>
    <mergeCell ref="Y684:AD684"/>
    <mergeCell ref="Y681:AD681"/>
    <mergeCell ref="Y683:AD683"/>
    <mergeCell ref="D622:I622"/>
    <mergeCell ref="J622:K622"/>
    <mergeCell ref="D623:I623"/>
    <mergeCell ref="J623:K623"/>
    <mergeCell ref="D624:I624"/>
    <mergeCell ref="J624:K624"/>
    <mergeCell ref="D625:I625"/>
    <mergeCell ref="J625:K625"/>
    <mergeCell ref="D626:I626"/>
    <mergeCell ref="J626:K626"/>
    <mergeCell ref="D627:I627"/>
    <mergeCell ref="P573:R573"/>
    <mergeCell ref="S573:U573"/>
    <mergeCell ref="D694:L694"/>
    <mergeCell ref="AP115:AQ115"/>
    <mergeCell ref="AP116:AQ116"/>
    <mergeCell ref="BR134:BY134"/>
    <mergeCell ref="BB136:BC136"/>
    <mergeCell ref="BD136:BE136"/>
    <mergeCell ref="BF136:BG136"/>
    <mergeCell ref="BI136:BJ136"/>
    <mergeCell ref="BK136:BL136"/>
    <mergeCell ref="BM136:BN136"/>
    <mergeCell ref="BO136:BP136"/>
    <mergeCell ref="BR136:BS136"/>
    <mergeCell ref="BT136:BU136"/>
    <mergeCell ref="BV136:BW136"/>
    <mergeCell ref="BX136:BY136"/>
    <mergeCell ref="AH138:AI138"/>
    <mergeCell ref="AJ138:AK138"/>
    <mergeCell ref="AL138:AM138"/>
    <mergeCell ref="AN138:AO138"/>
    <mergeCell ref="AQ138:AR138"/>
    <mergeCell ref="AS138:AT138"/>
    <mergeCell ref="AU138:AV138"/>
    <mergeCell ref="AW138:AX138"/>
    <mergeCell ref="AZ138:BA138"/>
    <mergeCell ref="BB138:BC138"/>
    <mergeCell ref="BD138:BE138"/>
    <mergeCell ref="D695:L695"/>
    <mergeCell ref="M695:R695"/>
    <mergeCell ref="S695:X695"/>
    <mergeCell ref="Y695:AD695"/>
    <mergeCell ref="D696:L696"/>
    <mergeCell ref="M696:R696"/>
    <mergeCell ref="S696:X696"/>
    <mergeCell ref="Y696:AD696"/>
    <mergeCell ref="V573:X573"/>
    <mergeCell ref="D575:L575"/>
    <mergeCell ref="M575:O575"/>
    <mergeCell ref="P575:R575"/>
    <mergeCell ref="S575:U575"/>
    <mergeCell ref="V575:X575"/>
    <mergeCell ref="Y575:AA575"/>
    <mergeCell ref="AB575:AD575"/>
    <mergeCell ref="Y573:AA573"/>
    <mergeCell ref="AB573:AD573"/>
    <mergeCell ref="D574:L574"/>
    <mergeCell ref="M574:O574"/>
    <mergeCell ref="P574:R574"/>
    <mergeCell ref="AQ164:AR164"/>
    <mergeCell ref="AS164:AT164"/>
    <mergeCell ref="AU164:AV164"/>
    <mergeCell ref="AW164:AX164"/>
    <mergeCell ref="Y603:AA603"/>
    <mergeCell ref="AB603:AD603"/>
    <mergeCell ref="D605:I605"/>
    <mergeCell ref="J605:K605"/>
    <mergeCell ref="J613:K613"/>
    <mergeCell ref="D614:I614"/>
    <mergeCell ref="J614:K614"/>
    <mergeCell ref="D675:L675"/>
    <mergeCell ref="M675:R675"/>
    <mergeCell ref="S675:X675"/>
    <mergeCell ref="Y675:AD675"/>
    <mergeCell ref="D676:L676"/>
    <mergeCell ref="M676:R676"/>
    <mergeCell ref="C711:AD711"/>
    <mergeCell ref="C712:AD712"/>
    <mergeCell ref="D705:L705"/>
    <mergeCell ref="M705:R705"/>
    <mergeCell ref="S705:X705"/>
    <mergeCell ref="Y705:AD705"/>
    <mergeCell ref="D706:L706"/>
    <mergeCell ref="M706:R706"/>
    <mergeCell ref="S706:X706"/>
    <mergeCell ref="Y706:AD706"/>
    <mergeCell ref="D707:L707"/>
    <mergeCell ref="M707:R707"/>
    <mergeCell ref="S707:X707"/>
    <mergeCell ref="Y707:AD707"/>
    <mergeCell ref="D708:L708"/>
    <mergeCell ref="M708:R708"/>
    <mergeCell ref="S708:X708"/>
    <mergeCell ref="Y708:AD708"/>
    <mergeCell ref="D709:L709"/>
    <mergeCell ref="M709:R709"/>
    <mergeCell ref="S709:X709"/>
    <mergeCell ref="Y709:AD709"/>
    <mergeCell ref="D700:L700"/>
    <mergeCell ref="M700:R700"/>
    <mergeCell ref="S700:X700"/>
    <mergeCell ref="Y700:AD700"/>
    <mergeCell ref="D701:L701"/>
    <mergeCell ref="S688:X688"/>
    <mergeCell ref="Y688:AD688"/>
    <mergeCell ref="D689:L689"/>
    <mergeCell ref="M689:R689"/>
    <mergeCell ref="S689:X689"/>
    <mergeCell ref="Y689:AD689"/>
    <mergeCell ref="M701:R701"/>
    <mergeCell ref="S701:X701"/>
    <mergeCell ref="Y701:AD701"/>
    <mergeCell ref="Y703:AD703"/>
    <mergeCell ref="D704:L704"/>
    <mergeCell ref="M704:R704"/>
    <mergeCell ref="S704:X704"/>
    <mergeCell ref="Y704:AD704"/>
    <mergeCell ref="D702:L702"/>
    <mergeCell ref="M702:R702"/>
    <mergeCell ref="S702:X702"/>
    <mergeCell ref="Y702:AD702"/>
    <mergeCell ref="D703:L703"/>
    <mergeCell ref="M703:R703"/>
    <mergeCell ref="S703:X703"/>
    <mergeCell ref="D699:L699"/>
    <mergeCell ref="M699:R699"/>
    <mergeCell ref="S699:X699"/>
    <mergeCell ref="Y699:AD699"/>
    <mergeCell ref="S697:X697"/>
    <mergeCell ref="Y697:AD697"/>
    <mergeCell ref="D698:L698"/>
    <mergeCell ref="D690:L690"/>
    <mergeCell ref="M690:R690"/>
    <mergeCell ref="S690:X690"/>
    <mergeCell ref="Y690:AD690"/>
    <mergeCell ref="D691:L691"/>
    <mergeCell ref="M691:R691"/>
    <mergeCell ref="S691:X691"/>
    <mergeCell ref="Y691:AD691"/>
    <mergeCell ref="Y693:AD693"/>
    <mergeCell ref="BK41:BZ41"/>
    <mergeCell ref="BK42:BP42"/>
    <mergeCell ref="BQ42:BV42"/>
    <mergeCell ref="BW42:BZ42"/>
    <mergeCell ref="BK43:BL43"/>
    <mergeCell ref="BM43:BN43"/>
    <mergeCell ref="BO43:BP43"/>
    <mergeCell ref="BQ43:BR43"/>
    <mergeCell ref="BS43:BT43"/>
    <mergeCell ref="BU43:BV43"/>
    <mergeCell ref="BK44:BL44"/>
    <mergeCell ref="BM44:BN44"/>
    <mergeCell ref="BO44:BP44"/>
    <mergeCell ref="BQ44:BR44"/>
    <mergeCell ref="BS44:BT44"/>
    <mergeCell ref="BU44:BV44"/>
    <mergeCell ref="AU111:AV111"/>
    <mergeCell ref="AU112:AV112"/>
    <mergeCell ref="AJ114:AK114"/>
    <mergeCell ref="AL114:AM114"/>
    <mergeCell ref="AN114:AO114"/>
    <mergeCell ref="AH115:AI115"/>
    <mergeCell ref="AJ115:AK115"/>
    <mergeCell ref="AL115:AM115"/>
    <mergeCell ref="AN115:AO115"/>
    <mergeCell ref="AH116:AI116"/>
    <mergeCell ref="AJ116:AK116"/>
    <mergeCell ref="AL116:AM116"/>
    <mergeCell ref="AN116:AO116"/>
    <mergeCell ref="AH40:AV42"/>
    <mergeCell ref="AW40:BH40"/>
    <mergeCell ref="AW41:AW42"/>
    <mergeCell ref="AZ41:BA41"/>
    <mergeCell ref="BB41:BB42"/>
    <mergeCell ref="AI43:AV43"/>
    <mergeCell ref="AN111:AO111"/>
    <mergeCell ref="AN112:AO112"/>
    <mergeCell ref="AN113:AO113"/>
    <mergeCell ref="AR114:AS114"/>
    <mergeCell ref="AP111:AQ111"/>
    <mergeCell ref="AR111:AS111"/>
    <mergeCell ref="BW43:BX43"/>
    <mergeCell ref="BY43:BZ43"/>
    <mergeCell ref="BW44:BX44"/>
    <mergeCell ref="BY44:BZ44"/>
    <mergeCell ref="BI40:BI42"/>
    <mergeCell ref="AX41:AX42"/>
    <mergeCell ref="AY41:AY42"/>
    <mergeCell ref="BC41:BC42"/>
    <mergeCell ref="BD41:BD42"/>
    <mergeCell ref="BE41:BE42"/>
    <mergeCell ref="AH46:AI46"/>
    <mergeCell ref="BF41:BF42"/>
    <mergeCell ref="BG41:BG42"/>
    <mergeCell ref="BH41:BH42"/>
    <mergeCell ref="AH135:AI135"/>
    <mergeCell ref="AJ135:AK135"/>
    <mergeCell ref="AL135:AM135"/>
    <mergeCell ref="AN135:AO135"/>
    <mergeCell ref="AQ135:AR135"/>
    <mergeCell ref="AS135:AT135"/>
    <mergeCell ref="AU135:AV135"/>
    <mergeCell ref="AW135:AX135"/>
    <mergeCell ref="AZ135:BA135"/>
    <mergeCell ref="BB135:BC135"/>
    <mergeCell ref="BD135:BE135"/>
    <mergeCell ref="BF135:BG135"/>
    <mergeCell ref="BI135:BJ135"/>
    <mergeCell ref="AH134:AO134"/>
    <mergeCell ref="AQ134:AX134"/>
    <mergeCell ref="AZ134:BG134"/>
    <mergeCell ref="BI134:BP134"/>
    <mergeCell ref="BK135:BL135"/>
    <mergeCell ref="BM135:BN135"/>
    <mergeCell ref="BO135:BP135"/>
    <mergeCell ref="AH120:AI120"/>
    <mergeCell ref="AJ120:AK120"/>
    <mergeCell ref="AL120:AM120"/>
    <mergeCell ref="DK135:DL135"/>
    <mergeCell ref="DM135:DN135"/>
    <mergeCell ref="CC137:CD137"/>
    <mergeCell ref="CE137:CF137"/>
    <mergeCell ref="CG137:CH137"/>
    <mergeCell ref="CJ137:CK137"/>
    <mergeCell ref="CL137:CM137"/>
    <mergeCell ref="CN137:CO137"/>
    <mergeCell ref="CP137:CQ137"/>
    <mergeCell ref="CS137:CT137"/>
    <mergeCell ref="CU137:CV137"/>
    <mergeCell ref="CW137:CX137"/>
    <mergeCell ref="CY137:CZ137"/>
    <mergeCell ref="DB137:DC137"/>
    <mergeCell ref="DD137:DE137"/>
    <mergeCell ref="DF137:DG137"/>
    <mergeCell ref="DH137:DI137"/>
    <mergeCell ref="DK137:DL137"/>
    <mergeCell ref="DM137:DN137"/>
    <mergeCell ref="AW136:AX136"/>
    <mergeCell ref="AZ136:BA136"/>
    <mergeCell ref="AS137:AT137"/>
    <mergeCell ref="AU137:AV137"/>
    <mergeCell ref="AW137:AX137"/>
    <mergeCell ref="AZ137:BA137"/>
    <mergeCell ref="BB137:BC137"/>
    <mergeCell ref="BD137:BE137"/>
    <mergeCell ref="BF137:BG137"/>
    <mergeCell ref="BI137:BJ137"/>
    <mergeCell ref="BK137:BL137"/>
    <mergeCell ref="BM137:BN137"/>
    <mergeCell ref="BO137:BP137"/>
    <mergeCell ref="BR137:BS137"/>
    <mergeCell ref="BT137:BU137"/>
    <mergeCell ref="BV137:BW137"/>
    <mergeCell ref="BX137:BY137"/>
    <mergeCell ref="CA137:CB137"/>
    <mergeCell ref="BR135:BS135"/>
    <mergeCell ref="BT135:BU135"/>
    <mergeCell ref="BV135:BW135"/>
    <mergeCell ref="BX135:BY135"/>
    <mergeCell ref="CA135:CB135"/>
    <mergeCell ref="CC135:CD135"/>
    <mergeCell ref="CE135:CF135"/>
    <mergeCell ref="CG135:CH135"/>
    <mergeCell ref="CJ135:CK135"/>
    <mergeCell ref="CL135:CM135"/>
    <mergeCell ref="CN135:CO135"/>
    <mergeCell ref="CP135:CQ135"/>
    <mergeCell ref="CS135:CT135"/>
    <mergeCell ref="DO137:DP137"/>
    <mergeCell ref="DQ137:DR137"/>
    <mergeCell ref="CA134:CH134"/>
    <mergeCell ref="CJ134:CQ134"/>
    <mergeCell ref="CS134:CZ134"/>
    <mergeCell ref="DB134:DI134"/>
    <mergeCell ref="CU135:CV135"/>
    <mergeCell ref="CW135:CX135"/>
    <mergeCell ref="CY135:CZ135"/>
    <mergeCell ref="DB135:DC135"/>
    <mergeCell ref="DD135:DE135"/>
    <mergeCell ref="DF135:DG135"/>
    <mergeCell ref="DH135:DI135"/>
    <mergeCell ref="CS136:CT136"/>
    <mergeCell ref="CU136:CV136"/>
    <mergeCell ref="CW136:CX136"/>
    <mergeCell ref="CY136:CZ136"/>
    <mergeCell ref="DB136:DC136"/>
    <mergeCell ref="DD136:DE136"/>
    <mergeCell ref="DF136:DG136"/>
    <mergeCell ref="DH136:DI136"/>
    <mergeCell ref="DK134:DR134"/>
    <mergeCell ref="DO135:DP135"/>
    <mergeCell ref="DQ135:DR135"/>
    <mergeCell ref="AN139:AO139"/>
    <mergeCell ref="AQ139:AR139"/>
    <mergeCell ref="AS139:AT139"/>
    <mergeCell ref="AU139:AV139"/>
    <mergeCell ref="AW139:AX139"/>
    <mergeCell ref="AZ139:BA139"/>
    <mergeCell ref="BB139:BC139"/>
    <mergeCell ref="BD139:BE139"/>
    <mergeCell ref="BF139:BG139"/>
    <mergeCell ref="BI139:BJ139"/>
    <mergeCell ref="BK139:BL139"/>
    <mergeCell ref="BM139:BN139"/>
    <mergeCell ref="BO139:BP139"/>
    <mergeCell ref="BR139:BS139"/>
    <mergeCell ref="BT139:BU139"/>
    <mergeCell ref="BV139:BW139"/>
    <mergeCell ref="BX139:BY139"/>
    <mergeCell ref="CA139:CB139"/>
    <mergeCell ref="CC139:CD139"/>
    <mergeCell ref="CE139:CF139"/>
    <mergeCell ref="CG139:CH139"/>
    <mergeCell ref="CJ139:CK139"/>
    <mergeCell ref="CL139:CM139"/>
    <mergeCell ref="CN139:CO139"/>
    <mergeCell ref="CP139:CQ139"/>
    <mergeCell ref="CS139:CT139"/>
    <mergeCell ref="DO139:DP139"/>
    <mergeCell ref="DQ139:DR139"/>
    <mergeCell ref="CA136:CB136"/>
    <mergeCell ref="CC136:CD136"/>
    <mergeCell ref="CE136:CF136"/>
    <mergeCell ref="CG136:CH136"/>
    <mergeCell ref="CJ136:CK136"/>
    <mergeCell ref="CL136:CM136"/>
    <mergeCell ref="CN136:CO136"/>
    <mergeCell ref="CP136:CQ136"/>
    <mergeCell ref="DK136:DL136"/>
    <mergeCell ref="DM136:DN136"/>
    <mergeCell ref="DO136:DP136"/>
    <mergeCell ref="DQ136:DR136"/>
    <mergeCell ref="DD138:DE138"/>
    <mergeCell ref="DF138:DG138"/>
    <mergeCell ref="AN137:AO137"/>
    <mergeCell ref="AQ137:AR137"/>
    <mergeCell ref="AN136:AO136"/>
    <mergeCell ref="AQ136:AR136"/>
    <mergeCell ref="BI141:BJ141"/>
    <mergeCell ref="BK141:BL141"/>
    <mergeCell ref="BM141:BN141"/>
    <mergeCell ref="BO141:BP141"/>
    <mergeCell ref="BR141:BS141"/>
    <mergeCell ref="DB141:DC141"/>
    <mergeCell ref="BX140:BY140"/>
    <mergeCell ref="CA140:CB140"/>
    <mergeCell ref="CW140:CX140"/>
    <mergeCell ref="CY140:CZ140"/>
    <mergeCell ref="DB140:DC140"/>
    <mergeCell ref="BM138:BN138"/>
    <mergeCell ref="BO138:BP138"/>
    <mergeCell ref="BR138:BS138"/>
    <mergeCell ref="BT138:BU138"/>
    <mergeCell ref="BV138:BW138"/>
    <mergeCell ref="BX138:BY138"/>
    <mergeCell ref="CA138:CB138"/>
    <mergeCell ref="CC138:CD138"/>
    <mergeCell ref="CE138:CF138"/>
    <mergeCell ref="CG138:CH138"/>
    <mergeCell ref="CJ138:CK138"/>
    <mergeCell ref="CL138:CM138"/>
    <mergeCell ref="CN138:CO138"/>
    <mergeCell ref="CP138:CQ138"/>
    <mergeCell ref="CS138:CT138"/>
    <mergeCell ref="CU138:CV138"/>
    <mergeCell ref="CW138:CX138"/>
    <mergeCell ref="CY138:CZ138"/>
    <mergeCell ref="DB138:DC138"/>
    <mergeCell ref="CG140:CH140"/>
    <mergeCell ref="CJ140:CK140"/>
    <mergeCell ref="CL140:CM140"/>
    <mergeCell ref="CN140:CO140"/>
    <mergeCell ref="CP140:CQ140"/>
    <mergeCell ref="DT134:DY134"/>
    <mergeCell ref="DT135:DU135"/>
    <mergeCell ref="DV135:DW135"/>
    <mergeCell ref="DX135:DY135"/>
    <mergeCell ref="DT136:DU136"/>
    <mergeCell ref="DV136:DW136"/>
    <mergeCell ref="DX136:DY136"/>
    <mergeCell ref="DT137:DU137"/>
    <mergeCell ref="DT138:DU138"/>
    <mergeCell ref="DT139:DU139"/>
    <mergeCell ref="DT140:DU140"/>
    <mergeCell ref="DT141:DU141"/>
    <mergeCell ref="DT142:DU142"/>
    <mergeCell ref="DV137:DW137"/>
    <mergeCell ref="DV138:DW138"/>
    <mergeCell ref="DV139:DW139"/>
    <mergeCell ref="DV140:DW140"/>
    <mergeCell ref="DV141:DW141"/>
    <mergeCell ref="DO140:DP140"/>
    <mergeCell ref="DQ140:DR140"/>
    <mergeCell ref="DX137:DY137"/>
    <mergeCell ref="DX138:DY138"/>
    <mergeCell ref="DX139:DY139"/>
    <mergeCell ref="DX140:DY140"/>
    <mergeCell ref="DX141:DY141"/>
    <mergeCell ref="DV142:DW142"/>
    <mergeCell ref="AZ140:BA140"/>
    <mergeCell ref="BB140:BC140"/>
    <mergeCell ref="BD140:BE140"/>
    <mergeCell ref="BF140:BG140"/>
    <mergeCell ref="BI140:BJ140"/>
    <mergeCell ref="BK140:BL140"/>
    <mergeCell ref="BM140:BN140"/>
    <mergeCell ref="BO140:BP140"/>
    <mergeCell ref="BR140:BS140"/>
    <mergeCell ref="BT140:BU140"/>
    <mergeCell ref="BV140:BW140"/>
    <mergeCell ref="CU139:CV139"/>
    <mergeCell ref="CW139:CX139"/>
    <mergeCell ref="CY139:CZ139"/>
    <mergeCell ref="DB139:DC139"/>
    <mergeCell ref="DD139:DE139"/>
    <mergeCell ref="DF139:DG139"/>
    <mergeCell ref="DH139:DI139"/>
    <mergeCell ref="DK139:DL139"/>
    <mergeCell ref="DM139:DN139"/>
    <mergeCell ref="BT141:BU141"/>
    <mergeCell ref="BV141:BW141"/>
    <mergeCell ref="BX141:BY141"/>
    <mergeCell ref="CA141:CB141"/>
    <mergeCell ref="CC141:CD141"/>
    <mergeCell ref="CE141:CF141"/>
    <mergeCell ref="CG141:CH141"/>
    <mergeCell ref="DD140:DE140"/>
    <mergeCell ref="DF140:DG140"/>
    <mergeCell ref="DH140:DI140"/>
    <mergeCell ref="DK140:DL140"/>
    <mergeCell ref="DM140:DN140"/>
    <mergeCell ref="CS140:CT140"/>
    <mergeCell ref="CU140:CV140"/>
    <mergeCell ref="AZ141:BA141"/>
    <mergeCell ref="BB141:BC141"/>
    <mergeCell ref="BD141:BE141"/>
    <mergeCell ref="BF141:BG141"/>
    <mergeCell ref="FU161:FV161"/>
    <mergeCell ref="EC159:EC160"/>
    <mergeCell ref="EN159:EP159"/>
    <mergeCell ref="EQ159:ES159"/>
    <mergeCell ref="ET159:EV159"/>
    <mergeCell ref="EX134:EY134"/>
    <mergeCell ref="EX135:EY135"/>
    <mergeCell ref="AH159:AO159"/>
    <mergeCell ref="AQ159:AX159"/>
    <mergeCell ref="AZ159:BG159"/>
    <mergeCell ref="BI159:BP159"/>
    <mergeCell ref="BR159:BY159"/>
    <mergeCell ref="CA159:CH159"/>
    <mergeCell ref="CJ159:CQ159"/>
    <mergeCell ref="CS159:CZ159"/>
    <mergeCell ref="DB159:DI159"/>
    <mergeCell ref="DK159:DR159"/>
    <mergeCell ref="DT159:DY159"/>
    <mergeCell ref="EX158:FS158"/>
    <mergeCell ref="EX159:EX160"/>
    <mergeCell ref="EY159:EY160"/>
    <mergeCell ref="EZ159:EZ160"/>
    <mergeCell ref="FA159:FA160"/>
    <mergeCell ref="FB159:FD159"/>
    <mergeCell ref="FE159:FG159"/>
    <mergeCell ref="FH159:FJ159"/>
    <mergeCell ref="FK159:FM159"/>
    <mergeCell ref="FN159:FP159"/>
    <mergeCell ref="FQ159:FS159"/>
    <mergeCell ref="CW141:CX141"/>
    <mergeCell ref="CY141:CZ141"/>
    <mergeCell ref="AN160:AO160"/>
    <mergeCell ref="AQ160:AR160"/>
    <mergeCell ref="AS160:AT160"/>
    <mergeCell ref="AU160:AV160"/>
    <mergeCell ref="AW160:AX160"/>
    <mergeCell ref="AZ160:BA160"/>
    <mergeCell ref="BB160:BC160"/>
    <mergeCell ref="BD160:BE160"/>
    <mergeCell ref="BF160:BG160"/>
    <mergeCell ref="BI160:BJ160"/>
    <mergeCell ref="BK160:BL160"/>
    <mergeCell ref="BM160:BN160"/>
    <mergeCell ref="BO160:BP160"/>
    <mergeCell ref="BR160:BS160"/>
    <mergeCell ref="BT160:BU160"/>
    <mergeCell ref="BV160:BW160"/>
    <mergeCell ref="BX160:BY160"/>
    <mergeCell ref="DD141:DE141"/>
    <mergeCell ref="DF141:DG141"/>
    <mergeCell ref="BF138:BG138"/>
    <mergeCell ref="BI138:BJ138"/>
    <mergeCell ref="BK138:BL138"/>
    <mergeCell ref="AH144:AI144"/>
    <mergeCell ref="AJ144:AK144"/>
    <mergeCell ref="AL144:AM144"/>
    <mergeCell ref="CJ141:CK141"/>
    <mergeCell ref="CL141:CM141"/>
    <mergeCell ref="CN141:CO141"/>
    <mergeCell ref="CP141:CQ141"/>
    <mergeCell ref="CS141:CT141"/>
    <mergeCell ref="CU141:CV141"/>
    <mergeCell ref="CC140:CD140"/>
    <mergeCell ref="CE140:CF140"/>
    <mergeCell ref="AZ164:BA164"/>
    <mergeCell ref="BB164:BC164"/>
    <mergeCell ref="BD164:BE164"/>
    <mergeCell ref="BF164:BG164"/>
    <mergeCell ref="BI164:BJ164"/>
    <mergeCell ref="BK164:BL164"/>
    <mergeCell ref="BM164:BN164"/>
    <mergeCell ref="BO164:BP164"/>
    <mergeCell ref="BR164:BS164"/>
    <mergeCell ref="BB165:BC165"/>
    <mergeCell ref="BD165:BE165"/>
    <mergeCell ref="BF165:BG165"/>
    <mergeCell ref="BI165:BJ165"/>
    <mergeCell ref="BK165:BL165"/>
    <mergeCell ref="BM165:BN165"/>
    <mergeCell ref="BO165:BP165"/>
    <mergeCell ref="BR165:BS165"/>
    <mergeCell ref="FU160:FV160"/>
    <mergeCell ref="AH161:AI161"/>
    <mergeCell ref="AJ161:AK161"/>
    <mergeCell ref="AL161:AM161"/>
    <mergeCell ref="AN161:AO161"/>
    <mergeCell ref="AQ161:AR161"/>
    <mergeCell ref="AS161:AT161"/>
    <mergeCell ref="AU161:AV161"/>
    <mergeCell ref="AW161:AX161"/>
    <mergeCell ref="AZ161:BA161"/>
    <mergeCell ref="BB161:BC161"/>
    <mergeCell ref="BD161:BE161"/>
    <mergeCell ref="BF161:BG161"/>
    <mergeCell ref="BI161:BJ161"/>
    <mergeCell ref="BK161:BL161"/>
    <mergeCell ref="BM161:BN161"/>
    <mergeCell ref="BO161:BP161"/>
    <mergeCell ref="BR161:BS161"/>
    <mergeCell ref="BT161:BU161"/>
    <mergeCell ref="BV161:BW161"/>
    <mergeCell ref="BX161:BY161"/>
    <mergeCell ref="CA161:CB161"/>
    <mergeCell ref="CC161:CD161"/>
    <mergeCell ref="CE161:CF161"/>
    <mergeCell ref="CG161:CH161"/>
    <mergeCell ref="CJ161:CK161"/>
    <mergeCell ref="CA160:CB160"/>
    <mergeCell ref="CC160:CD160"/>
    <mergeCell ref="CE160:CF160"/>
    <mergeCell ref="CG160:CH160"/>
    <mergeCell ref="CJ160:CK160"/>
    <mergeCell ref="CL160:CM160"/>
    <mergeCell ref="CN161:CO161"/>
    <mergeCell ref="CP161:CQ161"/>
    <mergeCell ref="CS161:CT161"/>
    <mergeCell ref="CU161:CV161"/>
    <mergeCell ref="CW161:CX161"/>
    <mergeCell ref="CY161:CZ161"/>
    <mergeCell ref="DB161:DC161"/>
    <mergeCell ref="DD161:DE161"/>
    <mergeCell ref="DF161:DG161"/>
    <mergeCell ref="DH161:DI161"/>
    <mergeCell ref="DK161:DL161"/>
    <mergeCell ref="AH162:AI162"/>
    <mergeCell ref="AJ162:AK162"/>
    <mergeCell ref="AL162:AM162"/>
    <mergeCell ref="AN162:AO162"/>
    <mergeCell ref="AQ162:AR162"/>
    <mergeCell ref="AS162:AT162"/>
    <mergeCell ref="AU162:AV162"/>
    <mergeCell ref="AW162:AX162"/>
    <mergeCell ref="AZ162:BA162"/>
    <mergeCell ref="BB162:BC162"/>
    <mergeCell ref="BD162:BE162"/>
    <mergeCell ref="BF162:BG162"/>
    <mergeCell ref="BI162:BJ162"/>
    <mergeCell ref="BK162:BL162"/>
    <mergeCell ref="BM162:BN162"/>
    <mergeCell ref="BO162:BP162"/>
    <mergeCell ref="BR162:BS162"/>
    <mergeCell ref="BT162:BU162"/>
    <mergeCell ref="BV162:BW162"/>
    <mergeCell ref="BX162:BY162"/>
    <mergeCell ref="CA162:CB162"/>
    <mergeCell ref="CC162:CD162"/>
    <mergeCell ref="CE162:CF162"/>
    <mergeCell ref="CG162:CH162"/>
    <mergeCell ref="CJ162:CK162"/>
    <mergeCell ref="CL162:CM162"/>
    <mergeCell ref="CN162:CO162"/>
    <mergeCell ref="CP162:CQ162"/>
    <mergeCell ref="CS162:CT162"/>
    <mergeCell ref="CL161:CM161"/>
    <mergeCell ref="AH163:AI163"/>
    <mergeCell ref="AJ163:AK163"/>
    <mergeCell ref="AL163:AM163"/>
    <mergeCell ref="AN163:AO163"/>
    <mergeCell ref="AQ163:AR163"/>
    <mergeCell ref="AS163:AT163"/>
    <mergeCell ref="AU163:AV163"/>
    <mergeCell ref="AW163:AX163"/>
    <mergeCell ref="AZ163:BA163"/>
    <mergeCell ref="BB163:BC163"/>
    <mergeCell ref="BD163:BE163"/>
    <mergeCell ref="CS163:CT163"/>
    <mergeCell ref="BT165:BU165"/>
    <mergeCell ref="BV165:BW165"/>
    <mergeCell ref="BX165:BY165"/>
    <mergeCell ref="CA165:CB165"/>
    <mergeCell ref="CC165:CD165"/>
    <mergeCell ref="CE165:CF165"/>
    <mergeCell ref="CG165:CH165"/>
    <mergeCell ref="CJ165:CK165"/>
    <mergeCell ref="BF163:BG163"/>
    <mergeCell ref="BI163:BJ163"/>
    <mergeCell ref="BK163:BL163"/>
    <mergeCell ref="BM163:BN163"/>
    <mergeCell ref="BO163:BP163"/>
    <mergeCell ref="BR163:BS163"/>
    <mergeCell ref="BT164:BU164"/>
    <mergeCell ref="BV164:BW164"/>
    <mergeCell ref="BX164:BY164"/>
    <mergeCell ref="CA164:CB164"/>
    <mergeCell ref="CC164:CD164"/>
    <mergeCell ref="CE164:CF164"/>
    <mergeCell ref="CG164:CH164"/>
    <mergeCell ref="BV163:BW163"/>
    <mergeCell ref="BX163:BY163"/>
    <mergeCell ref="CA163:CB163"/>
    <mergeCell ref="CC163:CD163"/>
    <mergeCell ref="CE163:CF163"/>
    <mergeCell ref="CG163:CH163"/>
    <mergeCell ref="CJ163:CK163"/>
    <mergeCell ref="BT163:BU163"/>
    <mergeCell ref="AH166:AI166"/>
    <mergeCell ref="AJ166:AK166"/>
    <mergeCell ref="AL166:AM166"/>
    <mergeCell ref="AN166:AO166"/>
    <mergeCell ref="AQ166:AR166"/>
    <mergeCell ref="AS166:AT166"/>
    <mergeCell ref="AU166:AV166"/>
    <mergeCell ref="AW166:AX166"/>
    <mergeCell ref="AZ166:BA166"/>
    <mergeCell ref="BB166:BC166"/>
    <mergeCell ref="BD166:BE166"/>
    <mergeCell ref="BF166:BG166"/>
    <mergeCell ref="BI166:BJ166"/>
    <mergeCell ref="BK166:BL166"/>
    <mergeCell ref="BM166:BN166"/>
    <mergeCell ref="BO166:BP166"/>
    <mergeCell ref="BR166:BS166"/>
    <mergeCell ref="BT166:BU166"/>
    <mergeCell ref="BV166:BW166"/>
    <mergeCell ref="AH165:AI165"/>
    <mergeCell ref="AJ165:AK165"/>
    <mergeCell ref="AL165:AM165"/>
    <mergeCell ref="AN165:AO165"/>
    <mergeCell ref="AQ165:AR165"/>
    <mergeCell ref="AS165:AT165"/>
    <mergeCell ref="AU165:AV165"/>
    <mergeCell ref="AW165:AX165"/>
    <mergeCell ref="AZ165:BA165"/>
    <mergeCell ref="BX166:BY166"/>
    <mergeCell ref="CA166:CB166"/>
    <mergeCell ref="CC166:CD166"/>
    <mergeCell ref="CE166:CF166"/>
    <mergeCell ref="CG166:CH166"/>
    <mergeCell ref="CJ166:CK166"/>
    <mergeCell ref="AN164:AO164"/>
    <mergeCell ref="CL166:CM166"/>
    <mergeCell ref="CN166:CO166"/>
    <mergeCell ref="CP166:CQ166"/>
    <mergeCell ref="CS166:CT166"/>
    <mergeCell ref="CU166:CV166"/>
    <mergeCell ref="CW166:CX166"/>
    <mergeCell ref="CY166:CZ166"/>
    <mergeCell ref="DB166:DC166"/>
    <mergeCell ref="DD166:DE166"/>
    <mergeCell ref="DF166:DG166"/>
    <mergeCell ref="DH166:DI166"/>
    <mergeCell ref="CW165:CX165"/>
    <mergeCell ref="CY165:CZ165"/>
    <mergeCell ref="DB165:DC165"/>
    <mergeCell ref="DD165:DE165"/>
    <mergeCell ref="DF165:DG165"/>
    <mergeCell ref="DH165:DI165"/>
    <mergeCell ref="DK165:DL165"/>
    <mergeCell ref="DM165:DN165"/>
    <mergeCell ref="DO165:DP165"/>
    <mergeCell ref="DQ165:DR165"/>
    <mergeCell ref="DT165:DU165"/>
    <mergeCell ref="CS165:CT165"/>
    <mergeCell ref="CU165:CV165"/>
    <mergeCell ref="CJ164:CK164"/>
    <mergeCell ref="CL164:CM164"/>
    <mergeCell ref="AH164:AI164"/>
    <mergeCell ref="AJ164:AK164"/>
    <mergeCell ref="AL164:AM164"/>
    <mergeCell ref="EA133:EV133"/>
    <mergeCell ref="EA134:EA135"/>
    <mergeCell ref="EB134:EB135"/>
    <mergeCell ref="EC134:EC135"/>
    <mergeCell ref="ED134:ED135"/>
    <mergeCell ref="EE134:EG134"/>
    <mergeCell ref="EH134:EJ134"/>
    <mergeCell ref="EK134:EM134"/>
    <mergeCell ref="EN134:EP134"/>
    <mergeCell ref="EQ134:ES134"/>
    <mergeCell ref="ET134:EV134"/>
    <mergeCell ref="DK166:DL166"/>
    <mergeCell ref="DM166:DN166"/>
    <mergeCell ref="DO166:DP166"/>
    <mergeCell ref="DQ166:DR166"/>
    <mergeCell ref="DT166:DU166"/>
    <mergeCell ref="DV166:DW166"/>
    <mergeCell ref="DX166:DY166"/>
    <mergeCell ref="DV165:DW165"/>
    <mergeCell ref="DX165:DY165"/>
    <mergeCell ref="DQ164:DR164"/>
    <mergeCell ref="DT164:DU164"/>
    <mergeCell ref="DK163:DL163"/>
    <mergeCell ref="DM163:DN163"/>
    <mergeCell ref="DO163:DP163"/>
    <mergeCell ref="DQ163:DR163"/>
    <mergeCell ref="DT163:DU163"/>
    <mergeCell ref="DV163:DW163"/>
    <mergeCell ref="DX163:DY163"/>
    <mergeCell ref="DQ162:DR162"/>
    <mergeCell ref="DT162:DU162"/>
    <mergeCell ref="DV162:DW162"/>
    <mergeCell ref="CL165:CM165"/>
    <mergeCell ref="CN165:CO165"/>
    <mergeCell ref="CP165:CQ165"/>
    <mergeCell ref="CU163:CV163"/>
    <mergeCell ref="CW163:CX163"/>
    <mergeCell ref="CY163:CZ163"/>
    <mergeCell ref="DB163:DC163"/>
    <mergeCell ref="DD163:DE163"/>
    <mergeCell ref="DF163:DG163"/>
    <mergeCell ref="CU162:CV162"/>
    <mergeCell ref="CW162:CX162"/>
    <mergeCell ref="CY162:CZ162"/>
    <mergeCell ref="DB162:DC162"/>
    <mergeCell ref="DD162:DE162"/>
    <mergeCell ref="DF162:DG162"/>
    <mergeCell ref="DH162:DI162"/>
    <mergeCell ref="DK162:DL162"/>
    <mergeCell ref="CL163:CM163"/>
    <mergeCell ref="CN163:CO163"/>
    <mergeCell ref="CP163:CQ163"/>
    <mergeCell ref="CN164:CO164"/>
    <mergeCell ref="CP164:CQ164"/>
    <mergeCell ref="CS164:CT164"/>
    <mergeCell ref="CU164:CV164"/>
    <mergeCell ref="CW164:CX164"/>
    <mergeCell ref="CY164:CZ164"/>
    <mergeCell ref="DB164:DC164"/>
    <mergeCell ref="DD164:DE164"/>
    <mergeCell ref="DF164:DG164"/>
    <mergeCell ref="DH164:DI164"/>
    <mergeCell ref="DK164:DL164"/>
    <mergeCell ref="ED159:ED160"/>
    <mergeCell ref="EE159:EG159"/>
    <mergeCell ref="EH159:EJ159"/>
    <mergeCell ref="EK159:EM159"/>
    <mergeCell ref="CN160:CO160"/>
    <mergeCell ref="CP160:CQ160"/>
    <mergeCell ref="CS160:CT160"/>
    <mergeCell ref="CU160:CV160"/>
    <mergeCell ref="CW160:CX160"/>
    <mergeCell ref="CY160:CZ160"/>
    <mergeCell ref="DB160:DC160"/>
    <mergeCell ref="DD160:DE160"/>
    <mergeCell ref="DF160:DG160"/>
    <mergeCell ref="DH160:DI160"/>
    <mergeCell ref="DK160:DL160"/>
    <mergeCell ref="EA158:EV158"/>
    <mergeCell ref="DV167:DW167"/>
    <mergeCell ref="DH163:DI163"/>
    <mergeCell ref="DX162:DY162"/>
    <mergeCell ref="DX161:DY161"/>
    <mergeCell ref="DX160:DY160"/>
    <mergeCell ref="EA180:EV180"/>
    <mergeCell ref="DM162:DN162"/>
    <mergeCell ref="DO162:DP162"/>
    <mergeCell ref="DH138:DI138"/>
    <mergeCell ref="DK138:DL138"/>
    <mergeCell ref="DM138:DN138"/>
    <mergeCell ref="DO138:DP138"/>
    <mergeCell ref="DQ138:DR138"/>
    <mergeCell ref="EA159:EA160"/>
    <mergeCell ref="EB159:EB160"/>
    <mergeCell ref="EX182:EY182"/>
    <mergeCell ref="DX182:DY182"/>
    <mergeCell ref="DO182:DP182"/>
    <mergeCell ref="DQ182:DR182"/>
    <mergeCell ref="DT182:DU182"/>
    <mergeCell ref="DV182:DW182"/>
    <mergeCell ref="DM164:DN164"/>
    <mergeCell ref="DO164:DP164"/>
    <mergeCell ref="DV164:DW164"/>
    <mergeCell ref="DX164:DY164"/>
    <mergeCell ref="DM161:DN161"/>
    <mergeCell ref="DO161:DP161"/>
    <mergeCell ref="DQ161:DR161"/>
    <mergeCell ref="DT161:DU161"/>
    <mergeCell ref="DV161:DW161"/>
    <mergeCell ref="DM160:DN160"/>
    <mergeCell ref="DO160:DP160"/>
    <mergeCell ref="DQ160:DR160"/>
    <mergeCell ref="DT160:DU160"/>
    <mergeCell ref="DV160:DW160"/>
    <mergeCell ref="DH141:DI141"/>
    <mergeCell ref="DK141:DL141"/>
    <mergeCell ref="DM141:DN141"/>
    <mergeCell ref="DO141:DP141"/>
    <mergeCell ref="DQ141:DR141"/>
    <mergeCell ref="DT167:DU167"/>
    <mergeCell ref="AH183:AI183"/>
    <mergeCell ref="AJ183:AK183"/>
    <mergeCell ref="AL183:AM183"/>
    <mergeCell ref="AN183:AO183"/>
    <mergeCell ref="AQ183:AR183"/>
    <mergeCell ref="AS183:AT183"/>
    <mergeCell ref="AU183:AV183"/>
    <mergeCell ref="AW183:AX183"/>
    <mergeCell ref="AZ183:BA183"/>
    <mergeCell ref="BB183:BC183"/>
    <mergeCell ref="BD183:BE183"/>
    <mergeCell ref="BF183:BG183"/>
    <mergeCell ref="BI183:BJ183"/>
    <mergeCell ref="BK183:BL183"/>
    <mergeCell ref="BM183:BN183"/>
    <mergeCell ref="BO183:BP183"/>
    <mergeCell ref="BR183:BS183"/>
    <mergeCell ref="BT183:BU183"/>
    <mergeCell ref="BV183:BW183"/>
    <mergeCell ref="BX183:BY183"/>
    <mergeCell ref="CA183:CB183"/>
    <mergeCell ref="CC183:CD183"/>
    <mergeCell ref="CE183:CF183"/>
    <mergeCell ref="CG183:CH183"/>
    <mergeCell ref="CJ183:CK183"/>
    <mergeCell ref="CL183:CM183"/>
    <mergeCell ref="CN183:CO183"/>
    <mergeCell ref="CP183:CQ183"/>
    <mergeCell ref="CS183:CT183"/>
    <mergeCell ref="CU183:CV183"/>
    <mergeCell ref="CW183:CX183"/>
    <mergeCell ref="DV183:DW183"/>
    <mergeCell ref="DX183:DY183"/>
    <mergeCell ref="DB183:DC183"/>
    <mergeCell ref="DD183:DE183"/>
    <mergeCell ref="DF183:DG183"/>
    <mergeCell ref="DH183:DI183"/>
    <mergeCell ref="DK183:DL183"/>
    <mergeCell ref="DM183:DN183"/>
    <mergeCell ref="DO183:DP183"/>
    <mergeCell ref="DQ183:DR183"/>
    <mergeCell ref="DT183:DU183"/>
    <mergeCell ref="AZ184:BA184"/>
    <mergeCell ref="BB184:BC184"/>
    <mergeCell ref="BD184:BE184"/>
    <mergeCell ref="BF184:BG184"/>
    <mergeCell ref="BI184:BJ184"/>
    <mergeCell ref="BK184:BL184"/>
    <mergeCell ref="BM184:BN184"/>
    <mergeCell ref="BO184:BP184"/>
    <mergeCell ref="BR184:BS184"/>
    <mergeCell ref="BT184:BU184"/>
    <mergeCell ref="BV184:BW184"/>
    <mergeCell ref="BX184:BY184"/>
    <mergeCell ref="CA184:CB184"/>
    <mergeCell ref="CC184:CD184"/>
    <mergeCell ref="CE184:CF184"/>
    <mergeCell ref="CG184:CH184"/>
    <mergeCell ref="CJ184:CK184"/>
    <mergeCell ref="CL184:CM184"/>
    <mergeCell ref="CN184:CO184"/>
    <mergeCell ref="CP184:CQ184"/>
    <mergeCell ref="CS184:CT184"/>
    <mergeCell ref="CY183:CZ183"/>
    <mergeCell ref="CU184:CV184"/>
    <mergeCell ref="CW184:CX184"/>
    <mergeCell ref="CY184:CZ184"/>
    <mergeCell ref="DB184:DC184"/>
    <mergeCell ref="DD184:DE184"/>
    <mergeCell ref="DF184:DG184"/>
    <mergeCell ref="DH184:DI184"/>
    <mergeCell ref="DK184:DL184"/>
    <mergeCell ref="DM184:DN184"/>
    <mergeCell ref="DO184:DP184"/>
    <mergeCell ref="DQ184:DR184"/>
    <mergeCell ref="BX186:BY186"/>
    <mergeCell ref="CA186:CB186"/>
    <mergeCell ref="CC186:CD186"/>
    <mergeCell ref="CE186:CF186"/>
    <mergeCell ref="CG186:CH186"/>
    <mergeCell ref="CJ186:CK186"/>
    <mergeCell ref="CL186:CM186"/>
    <mergeCell ref="CN186:CO186"/>
    <mergeCell ref="CP186:CQ186"/>
    <mergeCell ref="CS186:CT186"/>
    <mergeCell ref="CU186:CV186"/>
    <mergeCell ref="CW186:CX186"/>
    <mergeCell ref="CY186:CZ186"/>
    <mergeCell ref="DB186:DC186"/>
    <mergeCell ref="DD186:DE186"/>
    <mergeCell ref="DF186:DG186"/>
    <mergeCell ref="DH186:DI186"/>
    <mergeCell ref="DK186:DL186"/>
    <mergeCell ref="DT184:DU184"/>
    <mergeCell ref="DV184:DW184"/>
    <mergeCell ref="DX184:DY184"/>
    <mergeCell ref="AH185:AI185"/>
    <mergeCell ref="AJ185:AK185"/>
    <mergeCell ref="AL185:AM185"/>
    <mergeCell ref="AN185:AO185"/>
    <mergeCell ref="AQ185:AR185"/>
    <mergeCell ref="AS185:AT185"/>
    <mergeCell ref="AU185:AV185"/>
    <mergeCell ref="AW185:AX185"/>
    <mergeCell ref="AZ185:BA185"/>
    <mergeCell ref="BB185:BC185"/>
    <mergeCell ref="BD185:BE185"/>
    <mergeCell ref="BF185:BG185"/>
    <mergeCell ref="BI185:BJ185"/>
    <mergeCell ref="BK185:BL185"/>
    <mergeCell ref="BM185:BN185"/>
    <mergeCell ref="BO185:BP185"/>
    <mergeCell ref="BR185:BS185"/>
    <mergeCell ref="BT185:BU185"/>
    <mergeCell ref="BV185:BW185"/>
    <mergeCell ref="BX185:BY185"/>
    <mergeCell ref="CA185:CB185"/>
    <mergeCell ref="CC185:CD185"/>
    <mergeCell ref="CE185:CF185"/>
    <mergeCell ref="CG185:CH185"/>
    <mergeCell ref="CJ185:CK185"/>
    <mergeCell ref="CL185:CM185"/>
    <mergeCell ref="CN185:CO185"/>
    <mergeCell ref="CP185:CQ185"/>
    <mergeCell ref="CS185:CT185"/>
    <mergeCell ref="CU185:CV185"/>
    <mergeCell ref="CW185:CX185"/>
    <mergeCell ref="CY185:CZ185"/>
    <mergeCell ref="DB185:DC185"/>
    <mergeCell ref="DD185:DE185"/>
    <mergeCell ref="DF185:DG185"/>
    <mergeCell ref="DH185:DI185"/>
    <mergeCell ref="DK185:DL185"/>
    <mergeCell ref="DM185:DN185"/>
    <mergeCell ref="DO185:DP185"/>
    <mergeCell ref="DQ185:DR185"/>
    <mergeCell ref="DT185:DU185"/>
    <mergeCell ref="DV185:DW185"/>
    <mergeCell ref="DX185:DY185"/>
    <mergeCell ref="DM186:DN186"/>
    <mergeCell ref="DO186:DP186"/>
    <mergeCell ref="DQ186:DR186"/>
    <mergeCell ref="DT186:DU186"/>
    <mergeCell ref="DV186:DW186"/>
    <mergeCell ref="DX186:DY186"/>
    <mergeCell ref="AH187:AI187"/>
    <mergeCell ref="AJ187:AK187"/>
    <mergeCell ref="AL187:AM187"/>
    <mergeCell ref="AN187:AO187"/>
    <mergeCell ref="AQ187:AR187"/>
    <mergeCell ref="AS187:AT187"/>
    <mergeCell ref="AU187:AV187"/>
    <mergeCell ref="AW187:AX187"/>
    <mergeCell ref="AZ187:BA187"/>
    <mergeCell ref="BB187:BC187"/>
    <mergeCell ref="BD187:BE187"/>
    <mergeCell ref="BF187:BG187"/>
    <mergeCell ref="BI187:BJ187"/>
    <mergeCell ref="BK187:BL187"/>
    <mergeCell ref="BM187:BN187"/>
    <mergeCell ref="BO187:BP187"/>
    <mergeCell ref="BR187:BS187"/>
    <mergeCell ref="BT187:BU187"/>
    <mergeCell ref="BV187:BW187"/>
    <mergeCell ref="BX187:BY187"/>
    <mergeCell ref="CA187:CB187"/>
    <mergeCell ref="CC187:CD187"/>
    <mergeCell ref="CE187:CF187"/>
    <mergeCell ref="CG187:CH187"/>
    <mergeCell ref="CJ187:CK187"/>
    <mergeCell ref="CL187:CM187"/>
    <mergeCell ref="CN187:CO187"/>
    <mergeCell ref="CP187:CQ187"/>
    <mergeCell ref="CS187:CT187"/>
    <mergeCell ref="CU187:CV187"/>
    <mergeCell ref="CW187:CX187"/>
    <mergeCell ref="CY187:CZ187"/>
    <mergeCell ref="DB187:DC187"/>
    <mergeCell ref="DD187:DE187"/>
    <mergeCell ref="DF187:DG187"/>
    <mergeCell ref="DH187:DI187"/>
    <mergeCell ref="DK187:DL187"/>
    <mergeCell ref="DM187:DN187"/>
    <mergeCell ref="DO187:DP187"/>
    <mergeCell ref="DQ187:DR187"/>
    <mergeCell ref="DT187:DU187"/>
    <mergeCell ref="DV187:DW187"/>
    <mergeCell ref="DX187:DY187"/>
    <mergeCell ref="AQ186:AR186"/>
    <mergeCell ref="AS186:AT186"/>
    <mergeCell ref="AU186:AV186"/>
    <mergeCell ref="AW186:AX186"/>
    <mergeCell ref="AZ186:BA186"/>
    <mergeCell ref="BB186:BC186"/>
    <mergeCell ref="BD186:BE186"/>
    <mergeCell ref="BF186:BG186"/>
    <mergeCell ref="BI186:BJ186"/>
    <mergeCell ref="BK186:BL186"/>
    <mergeCell ref="BM186:BN186"/>
    <mergeCell ref="BO186:BP186"/>
    <mergeCell ref="BR186:BS186"/>
    <mergeCell ref="BT186:BU186"/>
    <mergeCell ref="BV186:BW186"/>
    <mergeCell ref="AH181:AO181"/>
    <mergeCell ref="AQ181:AX181"/>
    <mergeCell ref="AZ181:BG181"/>
    <mergeCell ref="BI181:BP181"/>
    <mergeCell ref="BR181:BY181"/>
    <mergeCell ref="CA181:CH181"/>
    <mergeCell ref="CJ181:CQ181"/>
    <mergeCell ref="CS181:CZ181"/>
    <mergeCell ref="DB181:DI181"/>
    <mergeCell ref="DK181:DR181"/>
    <mergeCell ref="DT181:DY181"/>
    <mergeCell ref="EA181:EA182"/>
    <mergeCell ref="EB181:EB182"/>
    <mergeCell ref="EC181:EC182"/>
    <mergeCell ref="ED181:ED182"/>
    <mergeCell ref="EE181:EG181"/>
    <mergeCell ref="EH181:EJ181"/>
    <mergeCell ref="EK181:EM181"/>
    <mergeCell ref="EN181:EP181"/>
    <mergeCell ref="EQ181:ES181"/>
    <mergeCell ref="ET181:EV181"/>
    <mergeCell ref="EX181:EY181"/>
    <mergeCell ref="AH182:AI182"/>
    <mergeCell ref="AJ182:AK182"/>
    <mergeCell ref="AL182:AM182"/>
    <mergeCell ref="AN182:AO182"/>
    <mergeCell ref="AQ182:AR182"/>
    <mergeCell ref="AS182:AT182"/>
    <mergeCell ref="AU182:AV182"/>
    <mergeCell ref="AW182:AX182"/>
    <mergeCell ref="AZ182:BA182"/>
    <mergeCell ref="BB182:BC182"/>
    <mergeCell ref="BD182:BE182"/>
    <mergeCell ref="BF182:BG182"/>
    <mergeCell ref="BI182:BJ182"/>
    <mergeCell ref="BK182:BL182"/>
    <mergeCell ref="BM182:BN182"/>
    <mergeCell ref="BO182:BP182"/>
    <mergeCell ref="BR182:BS182"/>
    <mergeCell ref="BT182:BU182"/>
    <mergeCell ref="BV182:BW182"/>
    <mergeCell ref="BX182:BY182"/>
    <mergeCell ref="CA182:CB182"/>
    <mergeCell ref="CC182:CD182"/>
    <mergeCell ref="CE182:CF182"/>
    <mergeCell ref="CG182:CH182"/>
    <mergeCell ref="CJ182:CK182"/>
    <mergeCell ref="CL182:CM182"/>
    <mergeCell ref="CN182:CO182"/>
    <mergeCell ref="CP182:CQ182"/>
    <mergeCell ref="CS182:CT182"/>
    <mergeCell ref="CU182:CV182"/>
    <mergeCell ref="CW182:CX182"/>
    <mergeCell ref="CY182:CZ182"/>
    <mergeCell ref="DB182:DC182"/>
    <mergeCell ref="DD182:DE182"/>
    <mergeCell ref="DF182:DG182"/>
    <mergeCell ref="DH182:DI182"/>
    <mergeCell ref="DK182:DL182"/>
    <mergeCell ref="DM182:DN182"/>
    <mergeCell ref="EA206:EV206"/>
    <mergeCell ref="AH207:AO207"/>
    <mergeCell ref="AQ207:AX207"/>
    <mergeCell ref="AZ207:BG207"/>
    <mergeCell ref="BI207:BP207"/>
    <mergeCell ref="BR207:BY207"/>
    <mergeCell ref="CA207:CH207"/>
    <mergeCell ref="CJ207:CQ207"/>
    <mergeCell ref="CS207:CZ207"/>
    <mergeCell ref="DB207:DI207"/>
    <mergeCell ref="DK207:DR207"/>
    <mergeCell ref="DT207:DY207"/>
    <mergeCell ref="EA207:EA208"/>
    <mergeCell ref="EB207:EB208"/>
    <mergeCell ref="EC207:EC208"/>
    <mergeCell ref="ED207:ED208"/>
    <mergeCell ref="EE207:EG207"/>
    <mergeCell ref="EH207:EJ207"/>
    <mergeCell ref="EK207:EM207"/>
    <mergeCell ref="EN207:EP207"/>
    <mergeCell ref="EQ207:ES207"/>
    <mergeCell ref="ET207:EV207"/>
    <mergeCell ref="EX207:EY207"/>
    <mergeCell ref="AH208:AI208"/>
    <mergeCell ref="AJ208:AK208"/>
    <mergeCell ref="AL208:AM208"/>
    <mergeCell ref="AN208:AO208"/>
    <mergeCell ref="AQ208:AR208"/>
    <mergeCell ref="AS208:AT208"/>
    <mergeCell ref="AU208:AV208"/>
    <mergeCell ref="AW208:AX208"/>
    <mergeCell ref="AZ208:BA208"/>
    <mergeCell ref="BB208:BC208"/>
    <mergeCell ref="BD208:BE208"/>
    <mergeCell ref="BF208:BG208"/>
    <mergeCell ref="BI208:BJ208"/>
    <mergeCell ref="BK208:BL208"/>
    <mergeCell ref="BM208:BN208"/>
    <mergeCell ref="BO208:BP208"/>
    <mergeCell ref="BR208:BS208"/>
    <mergeCell ref="BT208:BU208"/>
    <mergeCell ref="BV208:BW208"/>
    <mergeCell ref="BX208:BY208"/>
    <mergeCell ref="CA208:CB208"/>
    <mergeCell ref="CC208:CD208"/>
    <mergeCell ref="CE208:CF208"/>
    <mergeCell ref="CG208:CH208"/>
    <mergeCell ref="CJ208:CK208"/>
    <mergeCell ref="CL208:CM208"/>
    <mergeCell ref="CN208:CO208"/>
    <mergeCell ref="CP208:CQ208"/>
    <mergeCell ref="CS208:CT208"/>
    <mergeCell ref="CU208:CV208"/>
    <mergeCell ref="CW208:CX208"/>
    <mergeCell ref="CY208:CZ208"/>
    <mergeCell ref="DB208:DC208"/>
    <mergeCell ref="DD208:DE208"/>
    <mergeCell ref="DF208:DG208"/>
    <mergeCell ref="DH208:DI208"/>
    <mergeCell ref="DK208:DL208"/>
    <mergeCell ref="DM208:DN208"/>
    <mergeCell ref="DO208:DP208"/>
    <mergeCell ref="DQ208:DR208"/>
    <mergeCell ref="DT208:DU208"/>
    <mergeCell ref="DV208:DW208"/>
    <mergeCell ref="DX208:DY208"/>
    <mergeCell ref="EX208:EY208"/>
    <mergeCell ref="AH209:AI209"/>
    <mergeCell ref="AJ209:AK209"/>
    <mergeCell ref="AL209:AM209"/>
    <mergeCell ref="AN209:AO209"/>
    <mergeCell ref="AQ209:AR209"/>
    <mergeCell ref="AS209:AT209"/>
    <mergeCell ref="AU209:AV209"/>
    <mergeCell ref="AW209:AX209"/>
    <mergeCell ref="AZ209:BA209"/>
    <mergeCell ref="BB209:BC209"/>
    <mergeCell ref="BD209:BE209"/>
    <mergeCell ref="BF209:BG209"/>
    <mergeCell ref="BI209:BJ209"/>
    <mergeCell ref="BK209:BL209"/>
    <mergeCell ref="BM209:BN209"/>
    <mergeCell ref="BO209:BP209"/>
    <mergeCell ref="BR209:BS209"/>
    <mergeCell ref="BT209:BU209"/>
    <mergeCell ref="BV209:BW209"/>
    <mergeCell ref="BX209:BY209"/>
    <mergeCell ref="CA209:CB209"/>
    <mergeCell ref="CC209:CD209"/>
    <mergeCell ref="CE209:CF209"/>
    <mergeCell ref="CG209:CH209"/>
    <mergeCell ref="CJ209:CK209"/>
    <mergeCell ref="CL209:CM209"/>
    <mergeCell ref="CN209:CO209"/>
    <mergeCell ref="CP209:CQ209"/>
    <mergeCell ref="CS209:CT209"/>
    <mergeCell ref="CU209:CV209"/>
    <mergeCell ref="CW209:CX209"/>
    <mergeCell ref="CY209:CZ209"/>
    <mergeCell ref="DB209:DC209"/>
    <mergeCell ref="DD209:DE209"/>
    <mergeCell ref="DF209:DG209"/>
    <mergeCell ref="DH209:DI209"/>
    <mergeCell ref="DK209:DL209"/>
    <mergeCell ref="DM209:DN209"/>
    <mergeCell ref="DO209:DP209"/>
    <mergeCell ref="DQ209:DR209"/>
    <mergeCell ref="DT209:DU209"/>
    <mergeCell ref="DV209:DW209"/>
    <mergeCell ref="DX209:DY209"/>
    <mergeCell ref="DV210:DW210"/>
    <mergeCell ref="DX210:DY210"/>
    <mergeCell ref="AH211:AI211"/>
    <mergeCell ref="AJ211:AK211"/>
    <mergeCell ref="AL211:AM211"/>
    <mergeCell ref="AN211:AO211"/>
    <mergeCell ref="AQ211:AR211"/>
    <mergeCell ref="AS211:AT211"/>
    <mergeCell ref="AU211:AV211"/>
    <mergeCell ref="AW211:AX211"/>
    <mergeCell ref="AZ211:BA211"/>
    <mergeCell ref="BB211:BC211"/>
    <mergeCell ref="BD211:BE211"/>
    <mergeCell ref="BF211:BG211"/>
    <mergeCell ref="BI211:BJ211"/>
    <mergeCell ref="BK211:BL211"/>
    <mergeCell ref="BM211:BN211"/>
    <mergeCell ref="BO211:BP211"/>
    <mergeCell ref="BR211:BS211"/>
    <mergeCell ref="BT211:BU211"/>
    <mergeCell ref="BV211:BW211"/>
    <mergeCell ref="BX211:BY211"/>
    <mergeCell ref="CA211:CB211"/>
    <mergeCell ref="CC211:CD211"/>
    <mergeCell ref="CE211:CF211"/>
    <mergeCell ref="CG211:CH211"/>
    <mergeCell ref="CJ211:CK211"/>
    <mergeCell ref="CL211:CM211"/>
    <mergeCell ref="CN211:CO211"/>
    <mergeCell ref="CP211:CQ211"/>
    <mergeCell ref="CS211:CT211"/>
    <mergeCell ref="CU211:CV211"/>
    <mergeCell ref="CW211:CX211"/>
    <mergeCell ref="CY211:CZ211"/>
    <mergeCell ref="DB211:DC211"/>
    <mergeCell ref="DD211:DE211"/>
    <mergeCell ref="DF211:DG211"/>
    <mergeCell ref="DH211:DI211"/>
    <mergeCell ref="DK211:DL211"/>
    <mergeCell ref="DM211:DN211"/>
    <mergeCell ref="DO211:DP211"/>
    <mergeCell ref="DQ211:DR211"/>
    <mergeCell ref="DT211:DU211"/>
    <mergeCell ref="DV211:DW211"/>
    <mergeCell ref="DX211:DY211"/>
    <mergeCell ref="AH210:AI210"/>
    <mergeCell ref="AJ210:AK210"/>
    <mergeCell ref="AL210:AM210"/>
    <mergeCell ref="AN210:AO210"/>
    <mergeCell ref="AQ210:AR210"/>
    <mergeCell ref="AS210:AT210"/>
    <mergeCell ref="AU210:AV210"/>
    <mergeCell ref="AW210:AX210"/>
    <mergeCell ref="AZ210:BA210"/>
    <mergeCell ref="BB210:BC210"/>
    <mergeCell ref="BD210:BE210"/>
    <mergeCell ref="BF210:BG210"/>
    <mergeCell ref="BI210:BJ210"/>
    <mergeCell ref="BK210:BL210"/>
    <mergeCell ref="BM210:BN210"/>
    <mergeCell ref="BO210:BP210"/>
    <mergeCell ref="BR210:BS210"/>
    <mergeCell ref="BT210:BU210"/>
    <mergeCell ref="BV210:BW210"/>
    <mergeCell ref="AZ212:BA212"/>
    <mergeCell ref="BB212:BC212"/>
    <mergeCell ref="BD212:BE212"/>
    <mergeCell ref="BF212:BG212"/>
    <mergeCell ref="BI212:BJ212"/>
    <mergeCell ref="BK212:BL212"/>
    <mergeCell ref="BM212:BN212"/>
    <mergeCell ref="BO212:BP212"/>
    <mergeCell ref="BR212:BS212"/>
    <mergeCell ref="BT212:BU212"/>
    <mergeCell ref="BV212:BW212"/>
    <mergeCell ref="BX212:BY212"/>
    <mergeCell ref="CA212:CB212"/>
    <mergeCell ref="CC212:CD212"/>
    <mergeCell ref="CE212:CF212"/>
    <mergeCell ref="CG212:CH212"/>
    <mergeCell ref="CJ212:CK212"/>
    <mergeCell ref="CL212:CM212"/>
    <mergeCell ref="CN212:CO212"/>
    <mergeCell ref="CP212:CQ212"/>
    <mergeCell ref="CS212:CT212"/>
    <mergeCell ref="CU212:CV212"/>
    <mergeCell ref="CW212:CX212"/>
    <mergeCell ref="CY212:CZ212"/>
    <mergeCell ref="DB212:DC212"/>
    <mergeCell ref="DD210:DE210"/>
    <mergeCell ref="DF210:DG210"/>
    <mergeCell ref="DH210:DI210"/>
    <mergeCell ref="DK210:DL210"/>
    <mergeCell ref="DM210:DN210"/>
    <mergeCell ref="DO210:DP210"/>
    <mergeCell ref="DQ210:DR210"/>
    <mergeCell ref="DT210:DU210"/>
    <mergeCell ref="BX210:BY210"/>
    <mergeCell ref="CA210:CB210"/>
    <mergeCell ref="CC210:CD210"/>
    <mergeCell ref="CE210:CF210"/>
    <mergeCell ref="CG210:CH210"/>
    <mergeCell ref="CJ210:CK210"/>
    <mergeCell ref="CL210:CM210"/>
    <mergeCell ref="CN210:CO210"/>
    <mergeCell ref="CP210:CQ210"/>
    <mergeCell ref="CS210:CT210"/>
    <mergeCell ref="CU210:CV210"/>
    <mergeCell ref="CW210:CX210"/>
    <mergeCell ref="CY210:CZ210"/>
    <mergeCell ref="DB210:DC210"/>
    <mergeCell ref="EX241:EY241"/>
    <mergeCell ref="DD212:DE212"/>
    <mergeCell ref="DF212:DG212"/>
    <mergeCell ref="DH212:DI212"/>
    <mergeCell ref="DK212:DL212"/>
    <mergeCell ref="DM212:DN212"/>
    <mergeCell ref="DO212:DP212"/>
    <mergeCell ref="DQ212:DR212"/>
    <mergeCell ref="DT212:DU212"/>
    <mergeCell ref="DV212:DW212"/>
    <mergeCell ref="DX212:DY212"/>
    <mergeCell ref="EA239:EV239"/>
    <mergeCell ref="AH240:AO240"/>
    <mergeCell ref="AQ240:AX240"/>
    <mergeCell ref="AZ240:BG240"/>
    <mergeCell ref="BI240:BP240"/>
    <mergeCell ref="BR240:BY240"/>
    <mergeCell ref="CA240:CH240"/>
    <mergeCell ref="CJ240:CQ240"/>
    <mergeCell ref="CS240:CZ240"/>
    <mergeCell ref="DB240:DI240"/>
    <mergeCell ref="DK240:DR240"/>
    <mergeCell ref="DT240:DY240"/>
    <mergeCell ref="EA240:EA241"/>
    <mergeCell ref="EB240:EB241"/>
    <mergeCell ref="EC240:EC241"/>
    <mergeCell ref="ED240:ED241"/>
    <mergeCell ref="EE240:EG240"/>
    <mergeCell ref="EH240:EJ240"/>
    <mergeCell ref="EK240:EM240"/>
    <mergeCell ref="EN240:EP240"/>
    <mergeCell ref="EQ240:ES240"/>
    <mergeCell ref="ET240:EV240"/>
    <mergeCell ref="CY241:CZ241"/>
    <mergeCell ref="AH214:AI214"/>
    <mergeCell ref="AJ214:AK214"/>
    <mergeCell ref="AL214:AM214"/>
    <mergeCell ref="AN214:AO214"/>
    <mergeCell ref="AQ214:AR214"/>
    <mergeCell ref="AS214:AT214"/>
    <mergeCell ref="AU214:AV214"/>
    <mergeCell ref="AW214:AX214"/>
    <mergeCell ref="AZ214:BA214"/>
    <mergeCell ref="BB214:BC214"/>
    <mergeCell ref="BD214:BE214"/>
    <mergeCell ref="BF214:BG214"/>
    <mergeCell ref="BI214:BJ214"/>
    <mergeCell ref="BK214:BL214"/>
    <mergeCell ref="BM214:BN214"/>
    <mergeCell ref="BO214:BP214"/>
    <mergeCell ref="BR214:BS214"/>
    <mergeCell ref="BT214:BU214"/>
    <mergeCell ref="BV214:BW214"/>
    <mergeCell ref="BX214:BY214"/>
    <mergeCell ref="CA214:CB214"/>
    <mergeCell ref="CC214:CD214"/>
    <mergeCell ref="CE214:CF214"/>
    <mergeCell ref="CG214:CH214"/>
    <mergeCell ref="CJ214:CK214"/>
    <mergeCell ref="CL214:CM214"/>
    <mergeCell ref="CN214:CO214"/>
    <mergeCell ref="CP214:CQ214"/>
    <mergeCell ref="CS214:CT214"/>
    <mergeCell ref="CU214:CV214"/>
    <mergeCell ref="BM242:BN242"/>
    <mergeCell ref="BO242:BP242"/>
    <mergeCell ref="BR242:BS242"/>
    <mergeCell ref="BT242:BU242"/>
    <mergeCell ref="BV242:BW242"/>
    <mergeCell ref="BX242:BY242"/>
    <mergeCell ref="CA242:CB242"/>
    <mergeCell ref="CC242:CD242"/>
    <mergeCell ref="CE242:CF242"/>
    <mergeCell ref="CG242:CH242"/>
    <mergeCell ref="CJ242:CK242"/>
    <mergeCell ref="CL242:CM242"/>
    <mergeCell ref="CN242:CO242"/>
    <mergeCell ref="CP242:CQ242"/>
    <mergeCell ref="CS242:CT242"/>
    <mergeCell ref="CU242:CV242"/>
    <mergeCell ref="CW242:CX242"/>
    <mergeCell ref="CY242:CZ242"/>
    <mergeCell ref="DB242:DC242"/>
    <mergeCell ref="DD242:DE242"/>
    <mergeCell ref="DF242:DG242"/>
    <mergeCell ref="EX240:EY240"/>
    <mergeCell ref="AH241:AI241"/>
    <mergeCell ref="AJ241:AK241"/>
    <mergeCell ref="AL241:AM241"/>
    <mergeCell ref="AN241:AO241"/>
    <mergeCell ref="AQ241:AR241"/>
    <mergeCell ref="AS241:AT241"/>
    <mergeCell ref="AU241:AV241"/>
    <mergeCell ref="AW241:AX241"/>
    <mergeCell ref="AZ241:BA241"/>
    <mergeCell ref="BB241:BC241"/>
    <mergeCell ref="BD241:BE241"/>
    <mergeCell ref="BF241:BG241"/>
    <mergeCell ref="BI241:BJ241"/>
    <mergeCell ref="BK241:BL241"/>
    <mergeCell ref="BM241:BN241"/>
    <mergeCell ref="BO241:BP241"/>
    <mergeCell ref="BR241:BS241"/>
    <mergeCell ref="BT241:BU241"/>
    <mergeCell ref="BV241:BW241"/>
    <mergeCell ref="BX241:BY241"/>
    <mergeCell ref="CA241:CB241"/>
    <mergeCell ref="CC241:CD241"/>
    <mergeCell ref="CE241:CF241"/>
    <mergeCell ref="CG241:CH241"/>
    <mergeCell ref="CJ241:CK241"/>
    <mergeCell ref="CL241:CM241"/>
    <mergeCell ref="CN241:CO241"/>
    <mergeCell ref="CP241:CQ241"/>
    <mergeCell ref="CS241:CT241"/>
    <mergeCell ref="CU241:CV241"/>
    <mergeCell ref="CW241:CX241"/>
    <mergeCell ref="DB241:DC241"/>
    <mergeCell ref="DD241:DE241"/>
    <mergeCell ref="DF241:DG241"/>
    <mergeCell ref="DH241:DI241"/>
    <mergeCell ref="DK241:DL241"/>
    <mergeCell ref="DM241:DN241"/>
    <mergeCell ref="DO241:DP241"/>
    <mergeCell ref="DQ241:DR241"/>
    <mergeCell ref="DT241:DU241"/>
    <mergeCell ref="DV241:DW241"/>
    <mergeCell ref="DX241:DY241"/>
    <mergeCell ref="DH244:DI244"/>
    <mergeCell ref="DH242:DI242"/>
    <mergeCell ref="DK242:DL242"/>
    <mergeCell ref="DM242:DN242"/>
    <mergeCell ref="DO242:DP242"/>
    <mergeCell ref="DQ242:DR242"/>
    <mergeCell ref="DT242:DU242"/>
    <mergeCell ref="DV242:DW242"/>
    <mergeCell ref="DX242:DY242"/>
    <mergeCell ref="AH243:AI243"/>
    <mergeCell ref="AJ243:AK243"/>
    <mergeCell ref="AL243:AM243"/>
    <mergeCell ref="AN243:AO243"/>
    <mergeCell ref="AQ243:AR243"/>
    <mergeCell ref="AS243:AT243"/>
    <mergeCell ref="AU243:AV243"/>
    <mergeCell ref="AW243:AX243"/>
    <mergeCell ref="AZ243:BA243"/>
    <mergeCell ref="BB243:BC243"/>
    <mergeCell ref="BD243:BE243"/>
    <mergeCell ref="BF243:BG243"/>
    <mergeCell ref="BI243:BJ243"/>
    <mergeCell ref="BK243:BL243"/>
    <mergeCell ref="BM243:BN243"/>
    <mergeCell ref="BO243:BP243"/>
    <mergeCell ref="BR243:BS243"/>
    <mergeCell ref="BT243:BU243"/>
    <mergeCell ref="BV243:BW243"/>
    <mergeCell ref="BX243:BY243"/>
    <mergeCell ref="CA243:CB243"/>
    <mergeCell ref="CC243:CD243"/>
    <mergeCell ref="CE243:CF243"/>
    <mergeCell ref="CG243:CH243"/>
    <mergeCell ref="CJ243:CK243"/>
    <mergeCell ref="CL243:CM243"/>
    <mergeCell ref="CN243:CO243"/>
    <mergeCell ref="CP243:CQ243"/>
    <mergeCell ref="CS243:CT243"/>
    <mergeCell ref="CU243:CV243"/>
    <mergeCell ref="CW243:CX243"/>
    <mergeCell ref="CY243:CZ243"/>
    <mergeCell ref="DB243:DC243"/>
    <mergeCell ref="DD243:DE243"/>
    <mergeCell ref="DF243:DG243"/>
    <mergeCell ref="DH243:DI243"/>
    <mergeCell ref="DK243:DL243"/>
    <mergeCell ref="DM243:DN243"/>
    <mergeCell ref="DO243:DP243"/>
    <mergeCell ref="DQ243:DR243"/>
    <mergeCell ref="DT243:DU243"/>
    <mergeCell ref="DV243:DW243"/>
    <mergeCell ref="DX243:DY243"/>
    <mergeCell ref="AL242:AM242"/>
    <mergeCell ref="AN242:AO242"/>
    <mergeCell ref="AQ242:AR242"/>
    <mergeCell ref="AS242:AT242"/>
    <mergeCell ref="AU242:AV242"/>
    <mergeCell ref="AW242:AX242"/>
    <mergeCell ref="AZ242:BA242"/>
    <mergeCell ref="BB242:BC242"/>
    <mergeCell ref="BD242:BE242"/>
    <mergeCell ref="BF242:BG242"/>
    <mergeCell ref="BI242:BJ242"/>
    <mergeCell ref="BK242:BL242"/>
    <mergeCell ref="BF245:BG245"/>
    <mergeCell ref="BI245:BJ245"/>
    <mergeCell ref="BK245:BL245"/>
    <mergeCell ref="BM245:BN245"/>
    <mergeCell ref="BO245:BP245"/>
    <mergeCell ref="BR245:BS245"/>
    <mergeCell ref="BT245:BU245"/>
    <mergeCell ref="BV245:BW245"/>
    <mergeCell ref="BX245:BY245"/>
    <mergeCell ref="CA245:CB245"/>
    <mergeCell ref="CC245:CD245"/>
    <mergeCell ref="CE245:CF245"/>
    <mergeCell ref="CG245:CH245"/>
    <mergeCell ref="CJ245:CK245"/>
    <mergeCell ref="CL245:CM245"/>
    <mergeCell ref="CN245:CO245"/>
    <mergeCell ref="CP245:CQ245"/>
    <mergeCell ref="CS245:CT245"/>
    <mergeCell ref="CU245:CV245"/>
    <mergeCell ref="CW245:CX245"/>
    <mergeCell ref="CY245:CZ245"/>
    <mergeCell ref="DB245:DC245"/>
    <mergeCell ref="DD245:DE245"/>
    <mergeCell ref="DF245:DG245"/>
    <mergeCell ref="DH245:DI245"/>
    <mergeCell ref="DK245:DL245"/>
    <mergeCell ref="DM245:DN245"/>
    <mergeCell ref="DO245:DP245"/>
    <mergeCell ref="DQ245:DR245"/>
    <mergeCell ref="DT245:DU245"/>
    <mergeCell ref="DV245:DW245"/>
    <mergeCell ref="DX245:DY245"/>
    <mergeCell ref="AN244:AO244"/>
    <mergeCell ref="AQ244:AR244"/>
    <mergeCell ref="AS244:AT244"/>
    <mergeCell ref="AU244:AV244"/>
    <mergeCell ref="AW244:AX244"/>
    <mergeCell ref="AZ244:BA244"/>
    <mergeCell ref="BB244:BC244"/>
    <mergeCell ref="BD244:BE244"/>
    <mergeCell ref="BF244:BG244"/>
    <mergeCell ref="BI244:BJ244"/>
    <mergeCell ref="BK244:BL244"/>
    <mergeCell ref="BM244:BN244"/>
    <mergeCell ref="BO244:BP244"/>
    <mergeCell ref="BR244:BS244"/>
    <mergeCell ref="BT244:BU244"/>
    <mergeCell ref="BV244:BW244"/>
    <mergeCell ref="BX244:BY244"/>
    <mergeCell ref="CA244:CB244"/>
    <mergeCell ref="CC244:CD244"/>
    <mergeCell ref="CE244:CF244"/>
    <mergeCell ref="CG244:CH244"/>
    <mergeCell ref="CJ244:CK244"/>
    <mergeCell ref="CL244:CM244"/>
    <mergeCell ref="CN244:CO244"/>
    <mergeCell ref="CP244:CQ244"/>
    <mergeCell ref="CS244:CT244"/>
    <mergeCell ref="CU244:CV244"/>
    <mergeCell ref="CW244:CX244"/>
    <mergeCell ref="CY244:CZ244"/>
    <mergeCell ref="DB244:DC244"/>
    <mergeCell ref="DD244:DE244"/>
    <mergeCell ref="DF244:DG244"/>
    <mergeCell ref="EA281:EV281"/>
    <mergeCell ref="AH282:AO282"/>
    <mergeCell ref="AQ282:AX282"/>
    <mergeCell ref="AZ282:BG282"/>
    <mergeCell ref="BI282:BP282"/>
    <mergeCell ref="BR282:BY282"/>
    <mergeCell ref="CA282:CH282"/>
    <mergeCell ref="CJ282:CQ282"/>
    <mergeCell ref="CS282:CZ282"/>
    <mergeCell ref="DB282:DI282"/>
    <mergeCell ref="DK282:DR282"/>
    <mergeCell ref="DT282:DY282"/>
    <mergeCell ref="EA282:EA283"/>
    <mergeCell ref="EB282:EB283"/>
    <mergeCell ref="EC282:EC283"/>
    <mergeCell ref="ED282:ED283"/>
    <mergeCell ref="EE282:EG282"/>
    <mergeCell ref="EH282:EJ282"/>
    <mergeCell ref="EK282:EM282"/>
    <mergeCell ref="EN282:EP282"/>
    <mergeCell ref="EQ282:ES282"/>
    <mergeCell ref="ET282:EV282"/>
    <mergeCell ref="CY283:CZ283"/>
    <mergeCell ref="DB283:DC283"/>
    <mergeCell ref="DD283:DE283"/>
    <mergeCell ref="DF283:DG283"/>
    <mergeCell ref="DH283:DI283"/>
    <mergeCell ref="DK283:DL283"/>
    <mergeCell ref="DM283:DN283"/>
    <mergeCell ref="DO283:DP283"/>
    <mergeCell ref="DQ283:DR283"/>
    <mergeCell ref="DT283:DU283"/>
    <mergeCell ref="EX282:EY282"/>
    <mergeCell ref="AH283:AI283"/>
    <mergeCell ref="AJ283:AK283"/>
    <mergeCell ref="AL283:AM283"/>
    <mergeCell ref="AN283:AO283"/>
    <mergeCell ref="AQ283:AR283"/>
    <mergeCell ref="AS283:AT283"/>
    <mergeCell ref="AU283:AV283"/>
    <mergeCell ref="AW283:AX283"/>
    <mergeCell ref="AZ283:BA283"/>
    <mergeCell ref="BB283:BC283"/>
    <mergeCell ref="BD283:BE283"/>
    <mergeCell ref="BF283:BG283"/>
    <mergeCell ref="BI283:BJ283"/>
    <mergeCell ref="BK283:BL283"/>
    <mergeCell ref="BM283:BN283"/>
    <mergeCell ref="BO283:BP283"/>
    <mergeCell ref="BR283:BS283"/>
    <mergeCell ref="BT283:BU283"/>
    <mergeCell ref="BV283:BW283"/>
    <mergeCell ref="BX283:BY283"/>
    <mergeCell ref="CA283:CB283"/>
    <mergeCell ref="CC283:CD283"/>
    <mergeCell ref="CE283:CF283"/>
    <mergeCell ref="CG283:CH283"/>
    <mergeCell ref="CJ283:CK283"/>
    <mergeCell ref="CL283:CM283"/>
    <mergeCell ref="CN283:CO283"/>
    <mergeCell ref="CP283:CQ283"/>
    <mergeCell ref="CS283:CT283"/>
    <mergeCell ref="CU283:CV283"/>
    <mergeCell ref="CW283:CX283"/>
    <mergeCell ref="AH286:AI286"/>
    <mergeCell ref="AJ286:AK286"/>
    <mergeCell ref="AL286:AM286"/>
    <mergeCell ref="AN286:AO286"/>
    <mergeCell ref="AQ286:AR286"/>
    <mergeCell ref="AS286:AT286"/>
    <mergeCell ref="AU286:AV286"/>
    <mergeCell ref="AW286:AX286"/>
    <mergeCell ref="AZ286:BA286"/>
    <mergeCell ref="BB286:BC286"/>
    <mergeCell ref="BD286:BE286"/>
    <mergeCell ref="BF286:BG286"/>
    <mergeCell ref="BI286:BJ286"/>
    <mergeCell ref="BK286:BL286"/>
    <mergeCell ref="BM286:BN286"/>
    <mergeCell ref="BO286:BP286"/>
    <mergeCell ref="BR286:BS286"/>
    <mergeCell ref="BT286:BU286"/>
    <mergeCell ref="BV286:BW286"/>
    <mergeCell ref="BX286:BY286"/>
    <mergeCell ref="CA286:CB286"/>
    <mergeCell ref="DV283:DW283"/>
    <mergeCell ref="DX283:DY283"/>
    <mergeCell ref="EX283:EY283"/>
    <mergeCell ref="AH284:AI284"/>
    <mergeCell ref="AJ284:AK284"/>
    <mergeCell ref="AL284:AM284"/>
    <mergeCell ref="AN284:AO284"/>
    <mergeCell ref="AQ284:AR284"/>
    <mergeCell ref="AS284:AT284"/>
    <mergeCell ref="AU284:AV284"/>
    <mergeCell ref="AW284:AX284"/>
    <mergeCell ref="AZ284:BA284"/>
    <mergeCell ref="BB284:BC284"/>
    <mergeCell ref="BD284:BE284"/>
    <mergeCell ref="BF284:BG284"/>
    <mergeCell ref="BI284:BJ284"/>
    <mergeCell ref="BK284:BL284"/>
    <mergeCell ref="BM284:BN284"/>
    <mergeCell ref="BO284:BP284"/>
    <mergeCell ref="BR284:BS284"/>
    <mergeCell ref="BT284:BU284"/>
    <mergeCell ref="BV284:BW284"/>
    <mergeCell ref="BX284:BY284"/>
    <mergeCell ref="CA284:CB284"/>
    <mergeCell ref="CC284:CD284"/>
    <mergeCell ref="CE284:CF284"/>
    <mergeCell ref="CG284:CH284"/>
    <mergeCell ref="CJ284:CK284"/>
    <mergeCell ref="CL284:CM284"/>
    <mergeCell ref="CN284:CO284"/>
    <mergeCell ref="CP284:CQ284"/>
    <mergeCell ref="CS284:CT284"/>
    <mergeCell ref="CU284:CV284"/>
    <mergeCell ref="CW284:CX284"/>
    <mergeCell ref="CY284:CZ284"/>
    <mergeCell ref="DB284:DC284"/>
    <mergeCell ref="DD284:DE284"/>
    <mergeCell ref="DF284:DG284"/>
    <mergeCell ref="DH284:DI284"/>
    <mergeCell ref="DK284:DL284"/>
    <mergeCell ref="DM284:DN284"/>
    <mergeCell ref="DO284:DP284"/>
    <mergeCell ref="DQ284:DR284"/>
    <mergeCell ref="AH285:AI285"/>
    <mergeCell ref="AJ285:AK285"/>
    <mergeCell ref="AL285:AM285"/>
    <mergeCell ref="AN285:AO285"/>
    <mergeCell ref="AQ285:AR285"/>
    <mergeCell ref="AS285:AT285"/>
    <mergeCell ref="AU285:AV285"/>
    <mergeCell ref="AW285:AX285"/>
    <mergeCell ref="AZ285:BA285"/>
    <mergeCell ref="BB285:BC285"/>
    <mergeCell ref="BD285:BE285"/>
    <mergeCell ref="BF285:BG285"/>
    <mergeCell ref="BI285:BJ285"/>
    <mergeCell ref="BK285:BL285"/>
    <mergeCell ref="BM285:BN285"/>
    <mergeCell ref="BO285:BP285"/>
    <mergeCell ref="BR285:BS285"/>
    <mergeCell ref="BT285:BU285"/>
    <mergeCell ref="BV285:BW285"/>
    <mergeCell ref="BX285:BY285"/>
    <mergeCell ref="CA285:CB285"/>
    <mergeCell ref="CC285:CD285"/>
    <mergeCell ref="CE285:CF285"/>
    <mergeCell ref="CG285:CH285"/>
    <mergeCell ref="CJ285:CK285"/>
    <mergeCell ref="CL285:CM285"/>
    <mergeCell ref="CN285:CO285"/>
    <mergeCell ref="CP285:CQ285"/>
    <mergeCell ref="CS285:CT285"/>
    <mergeCell ref="CU285:CV285"/>
    <mergeCell ref="CW285:CX285"/>
    <mergeCell ref="CY285:CZ285"/>
    <mergeCell ref="DB285:DC285"/>
    <mergeCell ref="DF327:DG327"/>
    <mergeCell ref="DH327:DI327"/>
    <mergeCell ref="DK327:DL327"/>
    <mergeCell ref="DM327:DN327"/>
    <mergeCell ref="DO327:DP327"/>
    <mergeCell ref="DQ327:DR327"/>
    <mergeCell ref="DT327:DU327"/>
    <mergeCell ref="DV327:DW327"/>
    <mergeCell ref="CC286:CD286"/>
    <mergeCell ref="CE286:CF286"/>
    <mergeCell ref="CG286:CH286"/>
    <mergeCell ref="CJ286:CK286"/>
    <mergeCell ref="CL286:CM286"/>
    <mergeCell ref="CN286:CO286"/>
    <mergeCell ref="CP286:CQ286"/>
    <mergeCell ref="CS286:CT286"/>
    <mergeCell ref="CU286:CV286"/>
    <mergeCell ref="CW286:CX286"/>
    <mergeCell ref="CY286:CZ286"/>
    <mergeCell ref="DB286:DC286"/>
    <mergeCell ref="AH287:AI287"/>
    <mergeCell ref="AJ287:AK287"/>
    <mergeCell ref="AL287:AM287"/>
    <mergeCell ref="AN287:AO287"/>
    <mergeCell ref="AQ287:AR287"/>
    <mergeCell ref="AS287:AT287"/>
    <mergeCell ref="AU287:AV287"/>
    <mergeCell ref="AW287:AX287"/>
    <mergeCell ref="AZ287:BA287"/>
    <mergeCell ref="BB287:BC287"/>
    <mergeCell ref="BD287:BE287"/>
    <mergeCell ref="BF287:BG287"/>
    <mergeCell ref="BI287:BJ287"/>
    <mergeCell ref="BK287:BL287"/>
    <mergeCell ref="BM287:BN287"/>
    <mergeCell ref="BO287:BP287"/>
    <mergeCell ref="BR287:BS287"/>
    <mergeCell ref="BT287:BU287"/>
    <mergeCell ref="BV287:BW287"/>
    <mergeCell ref="BX287:BY287"/>
    <mergeCell ref="CA287:CB287"/>
    <mergeCell ref="CC287:CD287"/>
    <mergeCell ref="CE287:CF287"/>
    <mergeCell ref="CG287:CH287"/>
    <mergeCell ref="CJ287:CK287"/>
    <mergeCell ref="CL287:CM287"/>
    <mergeCell ref="CN287:CO287"/>
    <mergeCell ref="CP287:CQ287"/>
    <mergeCell ref="CS287:CT287"/>
    <mergeCell ref="CU287:CV287"/>
    <mergeCell ref="CW287:CX287"/>
    <mergeCell ref="CY287:CZ287"/>
    <mergeCell ref="DB287:DC287"/>
    <mergeCell ref="DD286:DE286"/>
    <mergeCell ref="DF286:DG286"/>
    <mergeCell ref="DH286:DI286"/>
    <mergeCell ref="DK286:DL286"/>
    <mergeCell ref="DM286:DN286"/>
    <mergeCell ref="DO286:DP286"/>
    <mergeCell ref="DQ286:DR286"/>
    <mergeCell ref="DT286:DU286"/>
    <mergeCell ref="DV286:DW286"/>
    <mergeCell ref="AH288:AI288"/>
    <mergeCell ref="AJ288:AK288"/>
    <mergeCell ref="AN329:AO329"/>
    <mergeCell ref="AQ329:AR329"/>
    <mergeCell ref="AS329:AT329"/>
    <mergeCell ref="AU329:AV329"/>
    <mergeCell ref="AW329:AX329"/>
    <mergeCell ref="AZ329:BA329"/>
    <mergeCell ref="BB329:BC329"/>
    <mergeCell ref="BD329:BE329"/>
    <mergeCell ref="EA325:EV325"/>
    <mergeCell ref="AH326:AO326"/>
    <mergeCell ref="AQ326:AX326"/>
    <mergeCell ref="AZ326:BG326"/>
    <mergeCell ref="BI326:BP326"/>
    <mergeCell ref="BR326:BY326"/>
    <mergeCell ref="CA326:CH326"/>
    <mergeCell ref="CJ326:CQ326"/>
    <mergeCell ref="CS326:CZ326"/>
    <mergeCell ref="DB326:DI326"/>
    <mergeCell ref="DK326:DR326"/>
    <mergeCell ref="DT326:DY326"/>
    <mergeCell ref="EA326:EA327"/>
    <mergeCell ref="EB326:EB327"/>
    <mergeCell ref="EC326:EC327"/>
    <mergeCell ref="ED326:ED327"/>
    <mergeCell ref="EE326:EG326"/>
    <mergeCell ref="EH326:EJ326"/>
    <mergeCell ref="EK326:EM326"/>
    <mergeCell ref="EN326:EP326"/>
    <mergeCell ref="EQ326:ES326"/>
    <mergeCell ref="ET326:EV326"/>
    <mergeCell ref="AH327:AI327"/>
    <mergeCell ref="AJ327:AK327"/>
    <mergeCell ref="AL327:AM327"/>
    <mergeCell ref="AN327:AO327"/>
    <mergeCell ref="AQ327:AR327"/>
    <mergeCell ref="AS327:AT327"/>
    <mergeCell ref="AU327:AV327"/>
    <mergeCell ref="AW327:AX327"/>
    <mergeCell ref="AZ327:BA327"/>
    <mergeCell ref="BB327:BC327"/>
    <mergeCell ref="BD327:BE327"/>
    <mergeCell ref="BF327:BG327"/>
    <mergeCell ref="BI327:BJ327"/>
    <mergeCell ref="BK327:BL327"/>
    <mergeCell ref="BM327:BN327"/>
    <mergeCell ref="BO327:BP327"/>
    <mergeCell ref="BR327:BS327"/>
    <mergeCell ref="BT327:BU327"/>
    <mergeCell ref="BV327:BW327"/>
    <mergeCell ref="BX327:BY327"/>
    <mergeCell ref="CA327:CB327"/>
    <mergeCell ref="CC327:CD327"/>
    <mergeCell ref="CE327:CF327"/>
    <mergeCell ref="CG327:CH327"/>
    <mergeCell ref="CJ327:CK327"/>
    <mergeCell ref="CL327:CM327"/>
    <mergeCell ref="CN327:CO327"/>
    <mergeCell ref="CP327:CQ327"/>
    <mergeCell ref="CS327:CT327"/>
    <mergeCell ref="CU327:CV327"/>
    <mergeCell ref="CW327:CX327"/>
    <mergeCell ref="CY327:CZ327"/>
    <mergeCell ref="DB327:DC327"/>
    <mergeCell ref="DD327:DE327"/>
    <mergeCell ref="AZ328:BA328"/>
    <mergeCell ref="BB328:BC328"/>
    <mergeCell ref="BD328:BE328"/>
    <mergeCell ref="BF328:BG328"/>
    <mergeCell ref="BI328:BJ328"/>
    <mergeCell ref="BK328:BL328"/>
    <mergeCell ref="BM328:BN328"/>
    <mergeCell ref="BO328:BP328"/>
    <mergeCell ref="BR328:BS328"/>
    <mergeCell ref="BT328:BU328"/>
    <mergeCell ref="BV328:BW328"/>
    <mergeCell ref="BX328:BY328"/>
    <mergeCell ref="CA328:CB328"/>
    <mergeCell ref="CC328:CD328"/>
    <mergeCell ref="CE328:CF328"/>
    <mergeCell ref="CG328:CH328"/>
    <mergeCell ref="CJ328:CK328"/>
    <mergeCell ref="CL328:CM328"/>
    <mergeCell ref="CN328:CO328"/>
    <mergeCell ref="CP328:CQ328"/>
    <mergeCell ref="CS328:CT328"/>
    <mergeCell ref="CU328:CV328"/>
    <mergeCell ref="CW328:CX328"/>
    <mergeCell ref="CY328:CZ328"/>
    <mergeCell ref="DB328:DC328"/>
    <mergeCell ref="BF329:BG329"/>
    <mergeCell ref="BI329:BJ329"/>
    <mergeCell ref="BK329:BL329"/>
    <mergeCell ref="BM329:BN329"/>
    <mergeCell ref="BO329:BP329"/>
    <mergeCell ref="BR329:BS329"/>
    <mergeCell ref="BT329:BU329"/>
    <mergeCell ref="BV329:BW329"/>
    <mergeCell ref="BX329:BY329"/>
    <mergeCell ref="CA329:CB329"/>
    <mergeCell ref="CC329:CD329"/>
    <mergeCell ref="CE329:CF329"/>
    <mergeCell ref="CG329:CH329"/>
    <mergeCell ref="CJ329:CK329"/>
    <mergeCell ref="CL329:CM329"/>
    <mergeCell ref="CN329:CO329"/>
    <mergeCell ref="CP329:CQ329"/>
    <mergeCell ref="CS329:CT329"/>
    <mergeCell ref="CU329:CV329"/>
    <mergeCell ref="CW329:CX329"/>
    <mergeCell ref="CY329:CZ329"/>
    <mergeCell ref="DB329:DC329"/>
    <mergeCell ref="DM328:DN328"/>
    <mergeCell ref="DO328:DP328"/>
    <mergeCell ref="DQ328:DR328"/>
    <mergeCell ref="DT328:DU328"/>
    <mergeCell ref="DV328:DW328"/>
    <mergeCell ref="DX328:DY328"/>
    <mergeCell ref="DD329:DE329"/>
    <mergeCell ref="DF329:DG329"/>
    <mergeCell ref="DH329:DI329"/>
    <mergeCell ref="DK329:DL329"/>
    <mergeCell ref="DM329:DN329"/>
    <mergeCell ref="DO329:DP329"/>
    <mergeCell ref="DQ329:DR329"/>
    <mergeCell ref="DT329:DU329"/>
    <mergeCell ref="DV329:DW329"/>
    <mergeCell ref="DX329:DY329"/>
    <mergeCell ref="AH330:AI330"/>
    <mergeCell ref="AJ330:AK330"/>
    <mergeCell ref="AL330:AM330"/>
    <mergeCell ref="AN330:AO330"/>
    <mergeCell ref="AQ330:AR330"/>
    <mergeCell ref="AS330:AT330"/>
    <mergeCell ref="AU330:AV330"/>
    <mergeCell ref="AW330:AX330"/>
    <mergeCell ref="AZ330:BA330"/>
    <mergeCell ref="BB330:BC330"/>
    <mergeCell ref="BD330:BE330"/>
    <mergeCell ref="BF330:BG330"/>
    <mergeCell ref="BI330:BJ330"/>
    <mergeCell ref="BK330:BL330"/>
    <mergeCell ref="BM330:BN330"/>
    <mergeCell ref="BO330:BP330"/>
    <mergeCell ref="BR330:BS330"/>
    <mergeCell ref="BT330:BU330"/>
    <mergeCell ref="BV330:BW330"/>
    <mergeCell ref="BX330:BY330"/>
    <mergeCell ref="CA330:CB330"/>
    <mergeCell ref="CC330:CD330"/>
    <mergeCell ref="CE330:CF330"/>
    <mergeCell ref="CG330:CH330"/>
    <mergeCell ref="CJ330:CK330"/>
    <mergeCell ref="CL330:CM330"/>
    <mergeCell ref="CN330:CO330"/>
    <mergeCell ref="CP330:CQ330"/>
    <mergeCell ref="CS330:CT330"/>
    <mergeCell ref="CU330:CV330"/>
    <mergeCell ref="CW330:CX330"/>
    <mergeCell ref="CY330:CZ330"/>
    <mergeCell ref="DB330:DC330"/>
    <mergeCell ref="DD330:DE330"/>
    <mergeCell ref="DF330:DG330"/>
    <mergeCell ref="DH330:DI330"/>
    <mergeCell ref="DK330:DL330"/>
    <mergeCell ref="DM330:DN330"/>
    <mergeCell ref="DO330:DP330"/>
    <mergeCell ref="DQ330:DR330"/>
    <mergeCell ref="DT330:DU330"/>
    <mergeCell ref="DV330:DW330"/>
    <mergeCell ref="DX330:DY330"/>
    <mergeCell ref="AN328:AO328"/>
    <mergeCell ref="AQ328:AR328"/>
    <mergeCell ref="AS328:AT328"/>
    <mergeCell ref="AU328:AV328"/>
    <mergeCell ref="AW328:AX328"/>
    <mergeCell ref="AH331:AI331"/>
    <mergeCell ref="AJ331:AK331"/>
    <mergeCell ref="AL331:AM331"/>
    <mergeCell ref="AN331:AO331"/>
    <mergeCell ref="AQ331:AR331"/>
    <mergeCell ref="AS331:AT331"/>
    <mergeCell ref="AU331:AV331"/>
    <mergeCell ref="AW331:AX331"/>
    <mergeCell ref="AZ331:BA331"/>
    <mergeCell ref="BB331:BC331"/>
    <mergeCell ref="BD331:BE331"/>
    <mergeCell ref="BF331:BG331"/>
    <mergeCell ref="BI331:BJ331"/>
    <mergeCell ref="BK331:BL331"/>
    <mergeCell ref="BM331:BN331"/>
    <mergeCell ref="BO331:BP331"/>
    <mergeCell ref="BR331:BS331"/>
    <mergeCell ref="DO331:DP331"/>
    <mergeCell ref="DQ331:DR331"/>
    <mergeCell ref="DT331:DU331"/>
    <mergeCell ref="BR334:BS334"/>
    <mergeCell ref="BT334:BU334"/>
    <mergeCell ref="BV334:BW334"/>
    <mergeCell ref="BX334:BY334"/>
    <mergeCell ref="CA334:CB334"/>
    <mergeCell ref="CC334:CD334"/>
    <mergeCell ref="CE334:CF334"/>
    <mergeCell ref="CG334:CH334"/>
    <mergeCell ref="CJ334:CK334"/>
    <mergeCell ref="CL334:CM334"/>
    <mergeCell ref="CN334:CO334"/>
    <mergeCell ref="CP334:CQ334"/>
    <mergeCell ref="CS334:CT334"/>
    <mergeCell ref="CU334:CV334"/>
    <mergeCell ref="CW334:CX334"/>
    <mergeCell ref="CY334:CZ334"/>
    <mergeCell ref="DB334:DC334"/>
    <mergeCell ref="DK334:DL334"/>
    <mergeCell ref="DM334:DN334"/>
    <mergeCell ref="DO334:DP334"/>
    <mergeCell ref="DQ334:DR334"/>
    <mergeCell ref="DT334:DU334"/>
    <mergeCell ref="DF331:DG331"/>
    <mergeCell ref="DH331:DI331"/>
    <mergeCell ref="EA356:EV356"/>
    <mergeCell ref="AH357:AO357"/>
    <mergeCell ref="AQ357:AX357"/>
    <mergeCell ref="AZ357:BG357"/>
    <mergeCell ref="BI357:BP357"/>
    <mergeCell ref="BR357:BY357"/>
    <mergeCell ref="CA357:CH357"/>
    <mergeCell ref="CJ357:CQ357"/>
    <mergeCell ref="CS357:CZ357"/>
    <mergeCell ref="DB357:DI357"/>
    <mergeCell ref="DK357:DR357"/>
    <mergeCell ref="DT357:DY357"/>
    <mergeCell ref="EA357:EA358"/>
    <mergeCell ref="EB357:EB358"/>
    <mergeCell ref="EC357:EC358"/>
    <mergeCell ref="ED357:ED358"/>
    <mergeCell ref="EE357:EG357"/>
    <mergeCell ref="EH357:EJ357"/>
    <mergeCell ref="EK357:EM357"/>
    <mergeCell ref="EN357:EP357"/>
    <mergeCell ref="EQ357:ES357"/>
    <mergeCell ref="ET357:EV357"/>
    <mergeCell ref="CY358:CZ358"/>
    <mergeCell ref="BT331:BU331"/>
    <mergeCell ref="BV331:BW331"/>
    <mergeCell ref="BX331:BY331"/>
    <mergeCell ref="CA331:CB331"/>
    <mergeCell ref="BV358:BW358"/>
    <mergeCell ref="BX358:BY358"/>
    <mergeCell ref="CA358:CB358"/>
    <mergeCell ref="CC358:CD358"/>
    <mergeCell ref="CE358:CF358"/>
    <mergeCell ref="CG358:CH358"/>
    <mergeCell ref="CJ358:CK358"/>
    <mergeCell ref="CL358:CM358"/>
    <mergeCell ref="CN358:CO358"/>
    <mergeCell ref="CP358:CQ358"/>
    <mergeCell ref="CS358:CT358"/>
    <mergeCell ref="CU358:CV358"/>
    <mergeCell ref="CW358:CX358"/>
    <mergeCell ref="CE331:CF331"/>
    <mergeCell ref="CG331:CH331"/>
    <mergeCell ref="CJ331:CK331"/>
    <mergeCell ref="CL331:CM331"/>
    <mergeCell ref="CN331:CO331"/>
    <mergeCell ref="CP331:CQ331"/>
    <mergeCell ref="CS331:CT331"/>
    <mergeCell ref="CU331:CV331"/>
    <mergeCell ref="CW331:CX331"/>
    <mergeCell ref="CY331:CZ331"/>
    <mergeCell ref="DB331:DC331"/>
    <mergeCell ref="DD331:DE331"/>
    <mergeCell ref="AJ358:AK358"/>
    <mergeCell ref="AL358:AM358"/>
    <mergeCell ref="AN358:AO358"/>
    <mergeCell ref="AQ358:AR358"/>
    <mergeCell ref="AS358:AT358"/>
    <mergeCell ref="AU358:AV358"/>
    <mergeCell ref="AW358:AX358"/>
    <mergeCell ref="AZ358:BA358"/>
    <mergeCell ref="BB358:BC358"/>
    <mergeCell ref="BD358:BE358"/>
    <mergeCell ref="AH351:AI351"/>
    <mergeCell ref="AJ351:AK351"/>
    <mergeCell ref="AQ360:AR360"/>
    <mergeCell ref="AS360:AT360"/>
    <mergeCell ref="AU360:AV360"/>
    <mergeCell ref="AL350:AM350"/>
    <mergeCell ref="DB360:DC360"/>
    <mergeCell ref="DO358:DP358"/>
    <mergeCell ref="DQ358:DR358"/>
    <mergeCell ref="DT358:DU358"/>
    <mergeCell ref="DV358:DW358"/>
    <mergeCell ref="DX358:DY358"/>
    <mergeCell ref="AH359:AI359"/>
    <mergeCell ref="AJ359:AK359"/>
    <mergeCell ref="AL359:AM359"/>
    <mergeCell ref="AN359:AO359"/>
    <mergeCell ref="AQ359:AR359"/>
    <mergeCell ref="AS359:AT359"/>
    <mergeCell ref="AU359:AV359"/>
    <mergeCell ref="AW359:AX359"/>
    <mergeCell ref="AZ359:BA359"/>
    <mergeCell ref="BB359:BC359"/>
    <mergeCell ref="BD359:BE359"/>
    <mergeCell ref="BF359:BG359"/>
    <mergeCell ref="BI359:BJ359"/>
    <mergeCell ref="BK359:BL359"/>
    <mergeCell ref="BM359:BN359"/>
    <mergeCell ref="BO359:BP359"/>
    <mergeCell ref="BR359:BS359"/>
    <mergeCell ref="BT359:BU359"/>
    <mergeCell ref="BV359:BW359"/>
    <mergeCell ref="BX359:BY359"/>
    <mergeCell ref="AH358:AI358"/>
    <mergeCell ref="CA359:CB359"/>
    <mergeCell ref="CC359:CD359"/>
    <mergeCell ref="CE359:CF359"/>
    <mergeCell ref="CG359:CH359"/>
    <mergeCell ref="CJ359:CK359"/>
    <mergeCell ref="CL359:CM359"/>
    <mergeCell ref="CN359:CO359"/>
    <mergeCell ref="CP359:CQ359"/>
    <mergeCell ref="CS359:CT359"/>
    <mergeCell ref="CU359:CV359"/>
    <mergeCell ref="CW359:CX359"/>
    <mergeCell ref="CY359:CZ359"/>
    <mergeCell ref="DB359:DC359"/>
    <mergeCell ref="DD359:DE359"/>
    <mergeCell ref="AW360:AX360"/>
    <mergeCell ref="AZ360:BA360"/>
    <mergeCell ref="BB360:BC360"/>
    <mergeCell ref="BD360:BE360"/>
    <mergeCell ref="BF360:BG360"/>
    <mergeCell ref="BI360:BJ360"/>
    <mergeCell ref="BK360:BL360"/>
    <mergeCell ref="BM360:BN360"/>
    <mergeCell ref="BO360:BP360"/>
    <mergeCell ref="BR360:BS360"/>
    <mergeCell ref="BT360:BU360"/>
    <mergeCell ref="BV360:BW360"/>
    <mergeCell ref="BX360:BY360"/>
    <mergeCell ref="CA360:CB360"/>
    <mergeCell ref="CC360:CD360"/>
    <mergeCell ref="CE360:CF360"/>
    <mergeCell ref="CG360:CH360"/>
    <mergeCell ref="CJ360:CK360"/>
    <mergeCell ref="CL360:CM360"/>
    <mergeCell ref="BO361:BP361"/>
    <mergeCell ref="BR361:BS361"/>
    <mergeCell ref="BT361:BU361"/>
    <mergeCell ref="BV361:BW361"/>
    <mergeCell ref="BX361:BY361"/>
    <mergeCell ref="CA361:CB361"/>
    <mergeCell ref="CC361:CD361"/>
    <mergeCell ref="CE361:CF361"/>
    <mergeCell ref="CG361:CH361"/>
    <mergeCell ref="CJ361:CK361"/>
    <mergeCell ref="CL361:CM361"/>
    <mergeCell ref="CN361:CO361"/>
    <mergeCell ref="CP361:CQ361"/>
    <mergeCell ref="CS361:CT361"/>
    <mergeCell ref="CU361:CV361"/>
    <mergeCell ref="CW361:CX361"/>
    <mergeCell ref="CY361:CZ361"/>
    <mergeCell ref="DB361:DC361"/>
    <mergeCell ref="DD361:DE361"/>
    <mergeCell ref="DF361:DG361"/>
    <mergeCell ref="DH361:DI361"/>
    <mergeCell ref="DK361:DL361"/>
    <mergeCell ref="DM361:DN361"/>
    <mergeCell ref="DO361:DP361"/>
    <mergeCell ref="DQ361:DR361"/>
    <mergeCell ref="DT361:DU361"/>
    <mergeCell ref="DV361:DW361"/>
    <mergeCell ref="DX361:DY361"/>
    <mergeCell ref="BF358:BG358"/>
    <mergeCell ref="BI358:BJ358"/>
    <mergeCell ref="BK358:BL358"/>
    <mergeCell ref="BM358:BN358"/>
    <mergeCell ref="BO358:BP358"/>
    <mergeCell ref="BR358:BS358"/>
    <mergeCell ref="BT358:BU358"/>
    <mergeCell ref="DB358:DC358"/>
    <mergeCell ref="DD358:DE358"/>
    <mergeCell ref="DF358:DG358"/>
    <mergeCell ref="DH358:DI358"/>
    <mergeCell ref="CN360:CO360"/>
    <mergeCell ref="CP360:CQ360"/>
    <mergeCell ref="CS360:CT360"/>
    <mergeCell ref="AW190:AX190"/>
    <mergeCell ref="AZ190:BA190"/>
    <mergeCell ref="BB190:BC190"/>
    <mergeCell ref="BD190:BE190"/>
    <mergeCell ref="BF190:BG190"/>
    <mergeCell ref="BI190:BJ190"/>
    <mergeCell ref="BK190:BL190"/>
    <mergeCell ref="BM190:BN190"/>
    <mergeCell ref="BO190:BP190"/>
    <mergeCell ref="BR190:BS190"/>
    <mergeCell ref="BT190:BU190"/>
    <mergeCell ref="BV190:BW190"/>
    <mergeCell ref="BX190:BY190"/>
    <mergeCell ref="CA190:CB190"/>
    <mergeCell ref="CC190:CD190"/>
    <mergeCell ref="CE190:CF190"/>
    <mergeCell ref="CG190:CH190"/>
    <mergeCell ref="CJ190:CK190"/>
    <mergeCell ref="CL190:CM190"/>
    <mergeCell ref="CN190:CO190"/>
    <mergeCell ref="CP190:CQ190"/>
    <mergeCell ref="CS190:CT190"/>
    <mergeCell ref="CU190:CV190"/>
    <mergeCell ref="CW190:CX190"/>
    <mergeCell ref="CY190:CZ190"/>
    <mergeCell ref="DV331:DW331"/>
    <mergeCell ref="DX331:DY331"/>
    <mergeCell ref="AL351:AM351"/>
    <mergeCell ref="DF359:DG359"/>
    <mergeCell ref="DH359:DI359"/>
    <mergeCell ref="DK359:DL359"/>
    <mergeCell ref="DM359:DN359"/>
    <mergeCell ref="DO359:DP359"/>
    <mergeCell ref="DQ359:DR359"/>
    <mergeCell ref="DT359:DU359"/>
    <mergeCell ref="DV359:DW359"/>
    <mergeCell ref="DX359:DY359"/>
    <mergeCell ref="DK358:DL358"/>
    <mergeCell ref="DM358:DN358"/>
    <mergeCell ref="DK338:DL338"/>
    <mergeCell ref="DM338:DN338"/>
    <mergeCell ref="BR338:BS338"/>
    <mergeCell ref="BT338:BU338"/>
    <mergeCell ref="BV338:BW338"/>
    <mergeCell ref="BX338:BY338"/>
    <mergeCell ref="CA338:CB338"/>
    <mergeCell ref="CC338:CD338"/>
    <mergeCell ref="CE338:CF338"/>
    <mergeCell ref="CG338:CH338"/>
    <mergeCell ref="CJ338:CK338"/>
    <mergeCell ref="DD338:DE338"/>
    <mergeCell ref="DF338:DG338"/>
    <mergeCell ref="DH338:DI338"/>
    <mergeCell ref="AN336:AO336"/>
    <mergeCell ref="AQ336:AR336"/>
    <mergeCell ref="AS336:AT336"/>
    <mergeCell ref="AU336:AV336"/>
    <mergeCell ref="AW336:AX336"/>
    <mergeCell ref="AZ336:BA336"/>
    <mergeCell ref="DX327:DY327"/>
    <mergeCell ref="DD328:DE328"/>
    <mergeCell ref="DF328:DG328"/>
    <mergeCell ref="DH328:DI328"/>
    <mergeCell ref="DK328:DL328"/>
    <mergeCell ref="DK188:DL188"/>
    <mergeCell ref="AQ188:AR188"/>
    <mergeCell ref="AS188:AT188"/>
    <mergeCell ref="AU188:AV188"/>
    <mergeCell ref="AW188:AX188"/>
    <mergeCell ref="AZ188:BA188"/>
    <mergeCell ref="BB188:BC188"/>
    <mergeCell ref="BD188:BE188"/>
    <mergeCell ref="BF188:BG188"/>
    <mergeCell ref="BI188:BJ188"/>
    <mergeCell ref="BK188:BL188"/>
    <mergeCell ref="BM188:BN188"/>
    <mergeCell ref="BO188:BP188"/>
    <mergeCell ref="BR188:BS188"/>
    <mergeCell ref="BT188:BU188"/>
    <mergeCell ref="BV188:BW188"/>
    <mergeCell ref="BX188:BY188"/>
    <mergeCell ref="CA188:CB188"/>
    <mergeCell ref="CC188:CD188"/>
    <mergeCell ref="CE188:CF188"/>
    <mergeCell ref="CG188:CH188"/>
    <mergeCell ref="CJ188:CK188"/>
    <mergeCell ref="CL188:CM188"/>
    <mergeCell ref="CN188:CO188"/>
    <mergeCell ref="CP188:CQ188"/>
    <mergeCell ref="CS188:CT188"/>
    <mergeCell ref="CU188:CV188"/>
    <mergeCell ref="CW188:CX188"/>
    <mergeCell ref="CY188:CZ188"/>
    <mergeCell ref="DB188:DC188"/>
    <mergeCell ref="DD188:DE188"/>
    <mergeCell ref="DF188:DG188"/>
    <mergeCell ref="DH188:DI188"/>
    <mergeCell ref="DM188:DN188"/>
    <mergeCell ref="DO188:DP188"/>
    <mergeCell ref="DQ188:DR188"/>
    <mergeCell ref="DT188:DU188"/>
    <mergeCell ref="DV188:DW188"/>
    <mergeCell ref="DX188:DY188"/>
    <mergeCell ref="DD189:DE189"/>
    <mergeCell ref="DF189:DG189"/>
    <mergeCell ref="DH189:DI189"/>
    <mergeCell ref="DK189:DL189"/>
    <mergeCell ref="DM189:DN189"/>
    <mergeCell ref="DO189:DP189"/>
    <mergeCell ref="DQ189:DR189"/>
    <mergeCell ref="DT189:DU189"/>
    <mergeCell ref="DV189:DW189"/>
    <mergeCell ref="DX189:DY189"/>
    <mergeCell ref="AN190:AO190"/>
    <mergeCell ref="AQ190:AR190"/>
    <mergeCell ref="AS190:AT190"/>
    <mergeCell ref="AU190:AV190"/>
    <mergeCell ref="AH362:AI362"/>
    <mergeCell ref="AJ362:AK362"/>
    <mergeCell ref="AL362:AM362"/>
    <mergeCell ref="AN362:AO362"/>
    <mergeCell ref="AQ362:AR362"/>
    <mergeCell ref="AS362:AT362"/>
    <mergeCell ref="AU362:AV362"/>
    <mergeCell ref="AW362:AX362"/>
    <mergeCell ref="AZ362:BA362"/>
    <mergeCell ref="BB362:BC362"/>
    <mergeCell ref="BD362:BE362"/>
    <mergeCell ref="BF362:BG362"/>
    <mergeCell ref="BI362:BJ362"/>
    <mergeCell ref="BK362:BL362"/>
    <mergeCell ref="BM362:BN362"/>
    <mergeCell ref="BO362:BP362"/>
    <mergeCell ref="BR362:BS362"/>
    <mergeCell ref="BT362:BU362"/>
    <mergeCell ref="BV362:BW362"/>
    <mergeCell ref="BX362:BY362"/>
    <mergeCell ref="CA362:CB362"/>
    <mergeCell ref="CC362:CD362"/>
    <mergeCell ref="CE362:CF362"/>
    <mergeCell ref="CG362:CH362"/>
    <mergeCell ref="CJ362:CK362"/>
    <mergeCell ref="CL362:CM362"/>
    <mergeCell ref="CN362:CO362"/>
    <mergeCell ref="CP362:CQ362"/>
    <mergeCell ref="CS362:CT362"/>
    <mergeCell ref="CU362:CV362"/>
    <mergeCell ref="CW362:CX362"/>
    <mergeCell ref="CY362:CZ362"/>
    <mergeCell ref="DB362:DC362"/>
    <mergeCell ref="DD360:DE360"/>
    <mergeCell ref="DF360:DG360"/>
    <mergeCell ref="DH360:DI360"/>
    <mergeCell ref="DK360:DL360"/>
    <mergeCell ref="DM360:DN360"/>
    <mergeCell ref="DO360:DP360"/>
    <mergeCell ref="DQ360:DR360"/>
    <mergeCell ref="DT360:DU360"/>
    <mergeCell ref="DV360:DW360"/>
    <mergeCell ref="DX360:DY360"/>
    <mergeCell ref="AN188:AO188"/>
    <mergeCell ref="AH189:AI189"/>
    <mergeCell ref="AJ189:AK189"/>
    <mergeCell ref="AL189:AM189"/>
    <mergeCell ref="AN189:AO189"/>
    <mergeCell ref="AQ189:AR189"/>
    <mergeCell ref="AS189:AT189"/>
    <mergeCell ref="AU189:AV189"/>
    <mergeCell ref="AW189:AX189"/>
    <mergeCell ref="AZ189:BA189"/>
    <mergeCell ref="BB189:BC189"/>
    <mergeCell ref="BD189:BE189"/>
    <mergeCell ref="BF189:BG189"/>
    <mergeCell ref="BI189:BJ189"/>
    <mergeCell ref="BK189:BL189"/>
    <mergeCell ref="BM189:BN189"/>
    <mergeCell ref="BO189:BP189"/>
    <mergeCell ref="BR189:BS189"/>
    <mergeCell ref="BT189:BU189"/>
    <mergeCell ref="BV189:BW189"/>
    <mergeCell ref="BX189:BY189"/>
    <mergeCell ref="CA189:CB189"/>
    <mergeCell ref="CC189:CD189"/>
    <mergeCell ref="CE189:CF189"/>
    <mergeCell ref="CG189:CH189"/>
    <mergeCell ref="CJ189:CK189"/>
    <mergeCell ref="CL189:CM189"/>
    <mergeCell ref="CN189:CO189"/>
    <mergeCell ref="CP189:CQ189"/>
    <mergeCell ref="CS189:CT189"/>
    <mergeCell ref="CU189:CV189"/>
    <mergeCell ref="CW189:CX189"/>
    <mergeCell ref="CY189:CZ189"/>
    <mergeCell ref="DB189:DC189"/>
    <mergeCell ref="DB190:DC190"/>
    <mergeCell ref="DD190:DE190"/>
    <mergeCell ref="DF190:DG190"/>
    <mergeCell ref="DH190:DI190"/>
    <mergeCell ref="DK190:DL190"/>
    <mergeCell ref="DM190:DN190"/>
    <mergeCell ref="DO190:DP190"/>
    <mergeCell ref="DQ190:DR190"/>
    <mergeCell ref="CC192:CD192"/>
    <mergeCell ref="CE192:CF192"/>
    <mergeCell ref="CG192:CH192"/>
    <mergeCell ref="CJ192:CK192"/>
    <mergeCell ref="CL192:CM192"/>
    <mergeCell ref="CN192:CO192"/>
    <mergeCell ref="CP192:CQ192"/>
    <mergeCell ref="CS192:CT192"/>
    <mergeCell ref="CU192:CV192"/>
    <mergeCell ref="CW192:CX192"/>
    <mergeCell ref="CY192:CZ192"/>
    <mergeCell ref="DB192:DC192"/>
    <mergeCell ref="DD192:DE192"/>
    <mergeCell ref="DF192:DG192"/>
    <mergeCell ref="DH192:DI192"/>
    <mergeCell ref="DT190:DU190"/>
    <mergeCell ref="DV190:DW190"/>
    <mergeCell ref="DX190:DY190"/>
    <mergeCell ref="AH191:AI191"/>
    <mergeCell ref="AJ191:AK191"/>
    <mergeCell ref="AL191:AM191"/>
    <mergeCell ref="AN191:AO191"/>
    <mergeCell ref="AQ191:AR191"/>
    <mergeCell ref="AS191:AT191"/>
    <mergeCell ref="AU191:AV191"/>
    <mergeCell ref="AW191:AX191"/>
    <mergeCell ref="AZ191:BA191"/>
    <mergeCell ref="BB191:BC191"/>
    <mergeCell ref="BD191:BE191"/>
    <mergeCell ref="BF191:BG191"/>
    <mergeCell ref="BI191:BJ191"/>
    <mergeCell ref="BK191:BL191"/>
    <mergeCell ref="BM191:BN191"/>
    <mergeCell ref="BO191:BP191"/>
    <mergeCell ref="BR191:BS191"/>
    <mergeCell ref="BT191:BU191"/>
    <mergeCell ref="BV191:BW191"/>
    <mergeCell ref="BX191:BY191"/>
    <mergeCell ref="CA191:CB191"/>
    <mergeCell ref="CC191:CD191"/>
    <mergeCell ref="CE191:CF191"/>
    <mergeCell ref="CG191:CH191"/>
    <mergeCell ref="CJ191:CK191"/>
    <mergeCell ref="CL191:CM191"/>
    <mergeCell ref="CN191:CO191"/>
    <mergeCell ref="CP191:CQ191"/>
    <mergeCell ref="CS191:CT191"/>
    <mergeCell ref="CU191:CV191"/>
    <mergeCell ref="CW191:CX191"/>
    <mergeCell ref="CY191:CZ191"/>
    <mergeCell ref="DB191:DC191"/>
    <mergeCell ref="DD191:DE191"/>
    <mergeCell ref="DF191:DG191"/>
    <mergeCell ref="DH191:DI191"/>
    <mergeCell ref="DK191:DL191"/>
    <mergeCell ref="DM191:DN191"/>
    <mergeCell ref="DO191:DP191"/>
    <mergeCell ref="DQ191:DR191"/>
    <mergeCell ref="DK192:DL192"/>
    <mergeCell ref="DM192:DN192"/>
    <mergeCell ref="DO192:DP192"/>
    <mergeCell ref="DT191:DU191"/>
    <mergeCell ref="DV191:DW191"/>
    <mergeCell ref="DX191:DY191"/>
    <mergeCell ref="DQ192:DR192"/>
    <mergeCell ref="DT192:DU192"/>
    <mergeCell ref="DV192:DW192"/>
    <mergeCell ref="DX192:DY192"/>
    <mergeCell ref="DT193:DU193"/>
    <mergeCell ref="DV193:DW193"/>
    <mergeCell ref="AH213:AI213"/>
    <mergeCell ref="AJ213:AK213"/>
    <mergeCell ref="AL213:AM213"/>
    <mergeCell ref="AN213:AO213"/>
    <mergeCell ref="AQ213:AR213"/>
    <mergeCell ref="AS213:AT213"/>
    <mergeCell ref="AU213:AV213"/>
    <mergeCell ref="AW213:AX213"/>
    <mergeCell ref="AZ213:BA213"/>
    <mergeCell ref="BB213:BC213"/>
    <mergeCell ref="BD213:BE213"/>
    <mergeCell ref="BF213:BG213"/>
    <mergeCell ref="BI213:BJ213"/>
    <mergeCell ref="BK213:BL213"/>
    <mergeCell ref="BM213:BN213"/>
    <mergeCell ref="BO213:BP213"/>
    <mergeCell ref="BR213:BS213"/>
    <mergeCell ref="BT213:BU213"/>
    <mergeCell ref="BV213:BW213"/>
    <mergeCell ref="BX213:BY213"/>
    <mergeCell ref="CA213:CB213"/>
    <mergeCell ref="CC213:CD213"/>
    <mergeCell ref="CE213:CF213"/>
    <mergeCell ref="CG213:CH213"/>
    <mergeCell ref="CJ213:CK213"/>
    <mergeCell ref="CL213:CM213"/>
    <mergeCell ref="CN213:CO213"/>
    <mergeCell ref="CP213:CQ213"/>
    <mergeCell ref="CS213:CT213"/>
    <mergeCell ref="CU213:CV213"/>
    <mergeCell ref="CW213:CX213"/>
    <mergeCell ref="CY213:CZ213"/>
    <mergeCell ref="DB213:DC213"/>
    <mergeCell ref="DD213:DE213"/>
    <mergeCell ref="DF213:DG213"/>
    <mergeCell ref="DH213:DI213"/>
    <mergeCell ref="DK213:DL213"/>
    <mergeCell ref="DM213:DN213"/>
    <mergeCell ref="DO213:DP213"/>
    <mergeCell ref="DQ213:DR213"/>
    <mergeCell ref="DT213:DU213"/>
    <mergeCell ref="DV213:DW213"/>
    <mergeCell ref="DX213:DY213"/>
    <mergeCell ref="AN192:AO192"/>
    <mergeCell ref="AQ192:AR192"/>
    <mergeCell ref="AS192:AT192"/>
    <mergeCell ref="AU192:AV192"/>
    <mergeCell ref="AW192:AX192"/>
    <mergeCell ref="AZ192:BA192"/>
    <mergeCell ref="BB192:BC192"/>
    <mergeCell ref="BD192:BE192"/>
    <mergeCell ref="BF192:BG192"/>
    <mergeCell ref="BI192:BJ192"/>
    <mergeCell ref="BK192:BL192"/>
    <mergeCell ref="BM192:BN192"/>
    <mergeCell ref="BV192:BW192"/>
    <mergeCell ref="BX192:BY192"/>
    <mergeCell ref="CA192:CB192"/>
    <mergeCell ref="DX214:DY214"/>
    <mergeCell ref="AH215:AI215"/>
    <mergeCell ref="AJ215:AK215"/>
    <mergeCell ref="AL215:AM215"/>
    <mergeCell ref="AN215:AO215"/>
    <mergeCell ref="AQ215:AR215"/>
    <mergeCell ref="AS215:AT215"/>
    <mergeCell ref="AU215:AV215"/>
    <mergeCell ref="AW215:AX215"/>
    <mergeCell ref="AZ215:BA215"/>
    <mergeCell ref="BB215:BC215"/>
    <mergeCell ref="BD215:BE215"/>
    <mergeCell ref="BF215:BG215"/>
    <mergeCell ref="BI215:BJ215"/>
    <mergeCell ref="BK215:BL215"/>
    <mergeCell ref="BM215:BN215"/>
    <mergeCell ref="BO215:BP215"/>
    <mergeCell ref="BR215:BS215"/>
    <mergeCell ref="BT215:BU215"/>
    <mergeCell ref="BV215:BW215"/>
    <mergeCell ref="BX215:BY215"/>
    <mergeCell ref="CA215:CB215"/>
    <mergeCell ref="CC215:CD215"/>
    <mergeCell ref="CE215:CF215"/>
    <mergeCell ref="CG215:CH215"/>
    <mergeCell ref="CJ215:CK215"/>
    <mergeCell ref="CL215:CM215"/>
    <mergeCell ref="CN215:CO215"/>
    <mergeCell ref="CP215:CQ215"/>
    <mergeCell ref="CS215:CT215"/>
    <mergeCell ref="CU215:CV215"/>
    <mergeCell ref="CW215:CX215"/>
    <mergeCell ref="CY215:CZ215"/>
    <mergeCell ref="DB215:DC215"/>
    <mergeCell ref="DD215:DE215"/>
    <mergeCell ref="DF215:DG215"/>
    <mergeCell ref="DH215:DI215"/>
    <mergeCell ref="DK215:DL215"/>
    <mergeCell ref="DM215:DN215"/>
    <mergeCell ref="DO215:DP215"/>
    <mergeCell ref="DQ215:DR215"/>
    <mergeCell ref="DT215:DU215"/>
    <mergeCell ref="DV215:DW215"/>
    <mergeCell ref="DX215:DY215"/>
    <mergeCell ref="CW214:CX214"/>
    <mergeCell ref="BO192:BP192"/>
    <mergeCell ref="BR192:BS192"/>
    <mergeCell ref="BT192:BU192"/>
    <mergeCell ref="AH212:AI212"/>
    <mergeCell ref="AJ212:AK212"/>
    <mergeCell ref="AL212:AM212"/>
    <mergeCell ref="AN212:AO212"/>
    <mergeCell ref="AQ212:AR212"/>
    <mergeCell ref="AS212:AT212"/>
    <mergeCell ref="AU212:AV212"/>
    <mergeCell ref="AW212:AX212"/>
    <mergeCell ref="CA216:CB216"/>
    <mergeCell ref="CC216:CD216"/>
    <mergeCell ref="CE216:CF216"/>
    <mergeCell ref="CG216:CH216"/>
    <mergeCell ref="CJ216:CK216"/>
    <mergeCell ref="CL216:CM216"/>
    <mergeCell ref="CN216:CO216"/>
    <mergeCell ref="CP216:CQ216"/>
    <mergeCell ref="CS216:CT216"/>
    <mergeCell ref="CU216:CV216"/>
    <mergeCell ref="CW216:CX216"/>
    <mergeCell ref="CY216:CZ216"/>
    <mergeCell ref="DB216:DC216"/>
    <mergeCell ref="CY214:CZ214"/>
    <mergeCell ref="DB214:DC214"/>
    <mergeCell ref="DD214:DE214"/>
    <mergeCell ref="DF214:DG214"/>
    <mergeCell ref="DH214:DI214"/>
    <mergeCell ref="DK214:DL214"/>
    <mergeCell ref="DM214:DN214"/>
    <mergeCell ref="DO214:DP214"/>
    <mergeCell ref="DQ214:DR214"/>
    <mergeCell ref="DT214:DU214"/>
    <mergeCell ref="DV214:DW214"/>
    <mergeCell ref="DD216:DE216"/>
    <mergeCell ref="DF216:DG216"/>
    <mergeCell ref="DH216:DI216"/>
    <mergeCell ref="DK216:DL216"/>
    <mergeCell ref="DM216:DN216"/>
    <mergeCell ref="DO216:DP216"/>
    <mergeCell ref="DQ216:DR216"/>
    <mergeCell ref="DT216:DU216"/>
    <mergeCell ref="DV216:DW216"/>
    <mergeCell ref="DX216:DY216"/>
    <mergeCell ref="AH217:AI217"/>
    <mergeCell ref="AJ217:AK217"/>
    <mergeCell ref="AL217:AM217"/>
    <mergeCell ref="AN217:AO217"/>
    <mergeCell ref="AQ217:AR217"/>
    <mergeCell ref="AS217:AT217"/>
    <mergeCell ref="AU217:AV217"/>
    <mergeCell ref="AW217:AX217"/>
    <mergeCell ref="AZ217:BA217"/>
    <mergeCell ref="BB217:BC217"/>
    <mergeCell ref="BD217:BE217"/>
    <mergeCell ref="BF217:BG217"/>
    <mergeCell ref="BI217:BJ217"/>
    <mergeCell ref="BK217:BL217"/>
    <mergeCell ref="BM217:BN217"/>
    <mergeCell ref="BO217:BP217"/>
    <mergeCell ref="BR217:BS217"/>
    <mergeCell ref="BT217:BU217"/>
    <mergeCell ref="BV217:BW217"/>
    <mergeCell ref="BX217:BY217"/>
    <mergeCell ref="CA217:CB217"/>
    <mergeCell ref="CC217:CD217"/>
    <mergeCell ref="CE217:CF217"/>
    <mergeCell ref="CG217:CH217"/>
    <mergeCell ref="CJ217:CK217"/>
    <mergeCell ref="CL217:CM217"/>
    <mergeCell ref="CN217:CO217"/>
    <mergeCell ref="CP217:CQ217"/>
    <mergeCell ref="CS217:CT217"/>
    <mergeCell ref="CU217:CV217"/>
    <mergeCell ref="CW217:CX217"/>
    <mergeCell ref="CY217:CZ217"/>
    <mergeCell ref="DB217:DC217"/>
    <mergeCell ref="DD217:DE217"/>
    <mergeCell ref="DF217:DG217"/>
    <mergeCell ref="DH217:DI217"/>
    <mergeCell ref="DK217:DL217"/>
    <mergeCell ref="DM217:DN217"/>
    <mergeCell ref="DO217:DP217"/>
    <mergeCell ref="DQ217:DR217"/>
    <mergeCell ref="DT217:DU217"/>
    <mergeCell ref="DV217:DW217"/>
    <mergeCell ref="DX217:DY217"/>
    <mergeCell ref="AH216:AI216"/>
    <mergeCell ref="AJ216:AK216"/>
    <mergeCell ref="AL216:AM216"/>
    <mergeCell ref="AN216:AO216"/>
    <mergeCell ref="AQ216:AR216"/>
    <mergeCell ref="AS216:AT216"/>
    <mergeCell ref="AU216:AV216"/>
    <mergeCell ref="AW216:AX216"/>
    <mergeCell ref="AZ216:BA216"/>
    <mergeCell ref="BB216:BC216"/>
    <mergeCell ref="BD216:BE216"/>
    <mergeCell ref="BF216:BG216"/>
    <mergeCell ref="BI216:BJ216"/>
    <mergeCell ref="BK216:BL216"/>
    <mergeCell ref="BM216:BN216"/>
    <mergeCell ref="BO216:BP216"/>
    <mergeCell ref="BR216:BS216"/>
    <mergeCell ref="BT216:BU216"/>
    <mergeCell ref="BV216:BW216"/>
    <mergeCell ref="BX216:BY216"/>
    <mergeCell ref="DB219:DC219"/>
    <mergeCell ref="DD219:DE219"/>
    <mergeCell ref="DF219:DG219"/>
    <mergeCell ref="DH219:DI219"/>
    <mergeCell ref="DK219:DL219"/>
    <mergeCell ref="DM219:DN219"/>
    <mergeCell ref="DO219:DP219"/>
    <mergeCell ref="DQ219:DR219"/>
    <mergeCell ref="DT219:DU219"/>
    <mergeCell ref="DV219:DW219"/>
    <mergeCell ref="DX219:DY219"/>
    <mergeCell ref="AH218:AI218"/>
    <mergeCell ref="AJ218:AK218"/>
    <mergeCell ref="AL218:AM218"/>
    <mergeCell ref="AN218:AO218"/>
    <mergeCell ref="AQ218:AR218"/>
    <mergeCell ref="AS218:AT218"/>
    <mergeCell ref="AU218:AV218"/>
    <mergeCell ref="AW218:AX218"/>
    <mergeCell ref="AZ218:BA218"/>
    <mergeCell ref="BB218:BC218"/>
    <mergeCell ref="BD218:BE218"/>
    <mergeCell ref="BF218:BG218"/>
    <mergeCell ref="BI218:BJ218"/>
    <mergeCell ref="BK218:BL218"/>
    <mergeCell ref="BM218:BN218"/>
    <mergeCell ref="BO218:BP218"/>
    <mergeCell ref="BR218:BS218"/>
    <mergeCell ref="BT218:BU218"/>
    <mergeCell ref="BV218:BW218"/>
    <mergeCell ref="BX218:BY218"/>
    <mergeCell ref="CA218:CB218"/>
    <mergeCell ref="CC218:CD218"/>
    <mergeCell ref="CE218:CF218"/>
    <mergeCell ref="CG218:CH218"/>
    <mergeCell ref="CJ218:CK218"/>
    <mergeCell ref="CL218:CM218"/>
    <mergeCell ref="CN218:CO218"/>
    <mergeCell ref="CP218:CQ218"/>
    <mergeCell ref="CS218:CT218"/>
    <mergeCell ref="CU218:CV218"/>
    <mergeCell ref="CW218:CX218"/>
    <mergeCell ref="CY218:CZ218"/>
    <mergeCell ref="DB218:DC218"/>
    <mergeCell ref="BF220:BG220"/>
    <mergeCell ref="BI220:BJ220"/>
    <mergeCell ref="BK220:BL220"/>
    <mergeCell ref="BM220:BN220"/>
    <mergeCell ref="BO220:BP220"/>
    <mergeCell ref="BR220:BS220"/>
    <mergeCell ref="BT220:BU220"/>
    <mergeCell ref="BV220:BW220"/>
    <mergeCell ref="BX220:BY220"/>
    <mergeCell ref="CA220:CB220"/>
    <mergeCell ref="CC220:CD220"/>
    <mergeCell ref="CE220:CF220"/>
    <mergeCell ref="CG220:CH220"/>
    <mergeCell ref="CJ220:CK220"/>
    <mergeCell ref="CL220:CM220"/>
    <mergeCell ref="CN220:CO220"/>
    <mergeCell ref="CP220:CQ220"/>
    <mergeCell ref="CS220:CT220"/>
    <mergeCell ref="CU220:CV220"/>
    <mergeCell ref="CW220:CX220"/>
    <mergeCell ref="CY220:CZ220"/>
    <mergeCell ref="DB220:DC220"/>
    <mergeCell ref="DD218:DE218"/>
    <mergeCell ref="DF218:DG218"/>
    <mergeCell ref="DH218:DI218"/>
    <mergeCell ref="DK218:DL218"/>
    <mergeCell ref="DM218:DN218"/>
    <mergeCell ref="DO218:DP218"/>
    <mergeCell ref="DQ218:DR218"/>
    <mergeCell ref="DT218:DU218"/>
    <mergeCell ref="DV218:DW218"/>
    <mergeCell ref="DX218:DY218"/>
    <mergeCell ref="AH219:AI219"/>
    <mergeCell ref="AJ219:AK219"/>
    <mergeCell ref="AL219:AM219"/>
    <mergeCell ref="AN219:AO219"/>
    <mergeCell ref="AQ219:AR219"/>
    <mergeCell ref="AS219:AT219"/>
    <mergeCell ref="AU219:AV219"/>
    <mergeCell ref="AW219:AX219"/>
    <mergeCell ref="AZ219:BA219"/>
    <mergeCell ref="BB219:BC219"/>
    <mergeCell ref="BD219:BE219"/>
    <mergeCell ref="BF219:BG219"/>
    <mergeCell ref="BI219:BJ219"/>
    <mergeCell ref="BK219:BL219"/>
    <mergeCell ref="BM219:BN219"/>
    <mergeCell ref="BO219:BP219"/>
    <mergeCell ref="BR219:BS219"/>
    <mergeCell ref="BT219:BU219"/>
    <mergeCell ref="BV219:BW219"/>
    <mergeCell ref="BX219:BY219"/>
    <mergeCell ref="CA219:CB219"/>
    <mergeCell ref="CC219:CD219"/>
    <mergeCell ref="CE219:CF219"/>
    <mergeCell ref="CG219:CH219"/>
    <mergeCell ref="CJ219:CK219"/>
    <mergeCell ref="CL219:CM219"/>
    <mergeCell ref="CN219:CO219"/>
    <mergeCell ref="CP219:CQ219"/>
    <mergeCell ref="CS219:CT219"/>
    <mergeCell ref="CU219:CV219"/>
    <mergeCell ref="CW219:CX219"/>
    <mergeCell ref="CY219:CZ219"/>
    <mergeCell ref="DD220:DE220"/>
    <mergeCell ref="DF220:DG220"/>
    <mergeCell ref="DH220:DI220"/>
    <mergeCell ref="DK220:DL220"/>
    <mergeCell ref="DM220:DN220"/>
    <mergeCell ref="DO220:DP220"/>
    <mergeCell ref="DQ220:DR220"/>
    <mergeCell ref="DT220:DU220"/>
    <mergeCell ref="DV220:DW220"/>
    <mergeCell ref="DX220:DY220"/>
    <mergeCell ref="AH221:AI221"/>
    <mergeCell ref="AJ221:AK221"/>
    <mergeCell ref="AL221:AM221"/>
    <mergeCell ref="AN221:AO221"/>
    <mergeCell ref="AQ221:AR221"/>
    <mergeCell ref="AS221:AT221"/>
    <mergeCell ref="AU221:AV221"/>
    <mergeCell ref="AW221:AX221"/>
    <mergeCell ref="AZ221:BA221"/>
    <mergeCell ref="BB221:BC221"/>
    <mergeCell ref="BD221:BE221"/>
    <mergeCell ref="BF221:BG221"/>
    <mergeCell ref="BI221:BJ221"/>
    <mergeCell ref="BK221:BL221"/>
    <mergeCell ref="BM221:BN221"/>
    <mergeCell ref="BO221:BP221"/>
    <mergeCell ref="BR221:BS221"/>
    <mergeCell ref="BT221:BU221"/>
    <mergeCell ref="BV221:BW221"/>
    <mergeCell ref="BX221:BY221"/>
    <mergeCell ref="CA221:CB221"/>
    <mergeCell ref="CC221:CD221"/>
    <mergeCell ref="CE221:CF221"/>
    <mergeCell ref="CG221:CH221"/>
    <mergeCell ref="CJ221:CK221"/>
    <mergeCell ref="CL221:CM221"/>
    <mergeCell ref="CN221:CO221"/>
    <mergeCell ref="CP221:CQ221"/>
    <mergeCell ref="CS221:CT221"/>
    <mergeCell ref="CU221:CV221"/>
    <mergeCell ref="CW221:CX221"/>
    <mergeCell ref="CY221:CZ221"/>
    <mergeCell ref="DB221:DC221"/>
    <mergeCell ref="DD221:DE221"/>
    <mergeCell ref="DF221:DG221"/>
    <mergeCell ref="DH221:DI221"/>
    <mergeCell ref="DK221:DL221"/>
    <mergeCell ref="DM221:DN221"/>
    <mergeCell ref="DO221:DP221"/>
    <mergeCell ref="DQ221:DR221"/>
    <mergeCell ref="DT221:DU221"/>
    <mergeCell ref="DV221:DW221"/>
    <mergeCell ref="DX221:DY221"/>
    <mergeCell ref="AH220:AI220"/>
    <mergeCell ref="AJ220:AK220"/>
    <mergeCell ref="AL220:AM220"/>
    <mergeCell ref="AN220:AO220"/>
    <mergeCell ref="AQ220:AR220"/>
    <mergeCell ref="AS220:AT220"/>
    <mergeCell ref="AU220:AV220"/>
    <mergeCell ref="AW220:AX220"/>
    <mergeCell ref="AZ220:BA220"/>
    <mergeCell ref="BB220:BC220"/>
    <mergeCell ref="BD220:BE220"/>
    <mergeCell ref="DB223:DC223"/>
    <mergeCell ref="DD223:DE223"/>
    <mergeCell ref="DF223:DG223"/>
    <mergeCell ref="DH223:DI223"/>
    <mergeCell ref="DK223:DL223"/>
    <mergeCell ref="DM223:DN223"/>
    <mergeCell ref="DO223:DP223"/>
    <mergeCell ref="DQ223:DR223"/>
    <mergeCell ref="DT223:DU223"/>
    <mergeCell ref="DV223:DW223"/>
    <mergeCell ref="DX223:DY223"/>
    <mergeCell ref="AH222:AI222"/>
    <mergeCell ref="AJ222:AK222"/>
    <mergeCell ref="AL222:AM222"/>
    <mergeCell ref="AN222:AO222"/>
    <mergeCell ref="AQ222:AR222"/>
    <mergeCell ref="AS222:AT222"/>
    <mergeCell ref="AU222:AV222"/>
    <mergeCell ref="AW222:AX222"/>
    <mergeCell ref="AZ222:BA222"/>
    <mergeCell ref="BB222:BC222"/>
    <mergeCell ref="BD222:BE222"/>
    <mergeCell ref="BF222:BG222"/>
    <mergeCell ref="BI222:BJ222"/>
    <mergeCell ref="BK222:BL222"/>
    <mergeCell ref="BM222:BN222"/>
    <mergeCell ref="BO222:BP222"/>
    <mergeCell ref="BR222:BS222"/>
    <mergeCell ref="BT222:BU222"/>
    <mergeCell ref="BV222:BW222"/>
    <mergeCell ref="BX222:BY222"/>
    <mergeCell ref="CA222:CB222"/>
    <mergeCell ref="CC222:CD222"/>
    <mergeCell ref="CE222:CF222"/>
    <mergeCell ref="CG222:CH222"/>
    <mergeCell ref="CJ222:CK222"/>
    <mergeCell ref="CL222:CM222"/>
    <mergeCell ref="CN222:CO222"/>
    <mergeCell ref="CP222:CQ222"/>
    <mergeCell ref="CS222:CT222"/>
    <mergeCell ref="CU222:CV222"/>
    <mergeCell ref="CW222:CX222"/>
    <mergeCell ref="CY222:CZ222"/>
    <mergeCell ref="DB222:DC222"/>
    <mergeCell ref="BF224:BG224"/>
    <mergeCell ref="BI224:BJ224"/>
    <mergeCell ref="BK224:BL224"/>
    <mergeCell ref="BM224:BN224"/>
    <mergeCell ref="BO224:BP224"/>
    <mergeCell ref="BR224:BS224"/>
    <mergeCell ref="BT224:BU224"/>
    <mergeCell ref="BV224:BW224"/>
    <mergeCell ref="BX224:BY224"/>
    <mergeCell ref="CA224:CB224"/>
    <mergeCell ref="CC224:CD224"/>
    <mergeCell ref="CE224:CF224"/>
    <mergeCell ref="CG224:CH224"/>
    <mergeCell ref="CJ224:CK224"/>
    <mergeCell ref="CL224:CM224"/>
    <mergeCell ref="CN224:CO224"/>
    <mergeCell ref="CP224:CQ224"/>
    <mergeCell ref="CS224:CT224"/>
    <mergeCell ref="CU224:CV224"/>
    <mergeCell ref="CW224:CX224"/>
    <mergeCell ref="CY224:CZ224"/>
    <mergeCell ref="DB224:DC224"/>
    <mergeCell ref="DD222:DE222"/>
    <mergeCell ref="DF222:DG222"/>
    <mergeCell ref="DH222:DI222"/>
    <mergeCell ref="DK222:DL222"/>
    <mergeCell ref="DM222:DN222"/>
    <mergeCell ref="DO222:DP222"/>
    <mergeCell ref="DQ222:DR222"/>
    <mergeCell ref="DT222:DU222"/>
    <mergeCell ref="DV222:DW222"/>
    <mergeCell ref="DX222:DY222"/>
    <mergeCell ref="AH223:AI223"/>
    <mergeCell ref="AJ223:AK223"/>
    <mergeCell ref="AL223:AM223"/>
    <mergeCell ref="AN223:AO223"/>
    <mergeCell ref="AQ223:AR223"/>
    <mergeCell ref="AS223:AT223"/>
    <mergeCell ref="AU223:AV223"/>
    <mergeCell ref="AW223:AX223"/>
    <mergeCell ref="AZ223:BA223"/>
    <mergeCell ref="BB223:BC223"/>
    <mergeCell ref="BD223:BE223"/>
    <mergeCell ref="BF223:BG223"/>
    <mergeCell ref="BI223:BJ223"/>
    <mergeCell ref="BK223:BL223"/>
    <mergeCell ref="BM223:BN223"/>
    <mergeCell ref="BO223:BP223"/>
    <mergeCell ref="BR223:BS223"/>
    <mergeCell ref="BT223:BU223"/>
    <mergeCell ref="BV223:BW223"/>
    <mergeCell ref="BX223:BY223"/>
    <mergeCell ref="CA223:CB223"/>
    <mergeCell ref="CC223:CD223"/>
    <mergeCell ref="CE223:CF223"/>
    <mergeCell ref="CG223:CH223"/>
    <mergeCell ref="CJ223:CK223"/>
    <mergeCell ref="CL223:CM223"/>
    <mergeCell ref="CN223:CO223"/>
    <mergeCell ref="CP223:CQ223"/>
    <mergeCell ref="CS223:CT223"/>
    <mergeCell ref="CU223:CV223"/>
    <mergeCell ref="CW223:CX223"/>
    <mergeCell ref="CY223:CZ223"/>
    <mergeCell ref="DD224:DE224"/>
    <mergeCell ref="DF224:DG224"/>
    <mergeCell ref="DH224:DI224"/>
    <mergeCell ref="DK224:DL224"/>
    <mergeCell ref="DM224:DN224"/>
    <mergeCell ref="DO224:DP224"/>
    <mergeCell ref="DQ224:DR224"/>
    <mergeCell ref="DT224:DU224"/>
    <mergeCell ref="DV224:DW224"/>
    <mergeCell ref="DX224:DY224"/>
    <mergeCell ref="AH225:AI225"/>
    <mergeCell ref="AJ225:AK225"/>
    <mergeCell ref="AL225:AM225"/>
    <mergeCell ref="AN225:AO225"/>
    <mergeCell ref="AQ225:AR225"/>
    <mergeCell ref="AS225:AT225"/>
    <mergeCell ref="AU225:AV225"/>
    <mergeCell ref="AW225:AX225"/>
    <mergeCell ref="AZ225:BA225"/>
    <mergeCell ref="BB225:BC225"/>
    <mergeCell ref="BD225:BE225"/>
    <mergeCell ref="BF225:BG225"/>
    <mergeCell ref="BI225:BJ225"/>
    <mergeCell ref="BK225:BL225"/>
    <mergeCell ref="BM225:BN225"/>
    <mergeCell ref="BO225:BP225"/>
    <mergeCell ref="BR225:BS225"/>
    <mergeCell ref="BT225:BU225"/>
    <mergeCell ref="BV225:BW225"/>
    <mergeCell ref="BX225:BY225"/>
    <mergeCell ref="CA225:CB225"/>
    <mergeCell ref="CC225:CD225"/>
    <mergeCell ref="CE225:CF225"/>
    <mergeCell ref="CG225:CH225"/>
    <mergeCell ref="CJ225:CK225"/>
    <mergeCell ref="CL225:CM225"/>
    <mergeCell ref="CN225:CO225"/>
    <mergeCell ref="CP225:CQ225"/>
    <mergeCell ref="CS225:CT225"/>
    <mergeCell ref="CU225:CV225"/>
    <mergeCell ref="CW225:CX225"/>
    <mergeCell ref="CY225:CZ225"/>
    <mergeCell ref="DB225:DC225"/>
    <mergeCell ref="DD225:DE225"/>
    <mergeCell ref="DF225:DG225"/>
    <mergeCell ref="DH225:DI225"/>
    <mergeCell ref="DK225:DL225"/>
    <mergeCell ref="DM225:DN225"/>
    <mergeCell ref="DO225:DP225"/>
    <mergeCell ref="DQ225:DR225"/>
    <mergeCell ref="DT225:DU225"/>
    <mergeCell ref="DV225:DW225"/>
    <mergeCell ref="DX225:DY225"/>
    <mergeCell ref="AH224:AI224"/>
    <mergeCell ref="AJ224:AK224"/>
    <mergeCell ref="AL224:AM224"/>
    <mergeCell ref="AN224:AO224"/>
    <mergeCell ref="AQ224:AR224"/>
    <mergeCell ref="AS224:AT224"/>
    <mergeCell ref="AU224:AV224"/>
    <mergeCell ref="AW224:AX224"/>
    <mergeCell ref="AZ224:BA224"/>
    <mergeCell ref="BB224:BC224"/>
    <mergeCell ref="BD224:BE224"/>
    <mergeCell ref="DV247:DW247"/>
    <mergeCell ref="DX247:DY247"/>
    <mergeCell ref="DT226:DU226"/>
    <mergeCell ref="DV226:DW226"/>
    <mergeCell ref="AH246:AI246"/>
    <mergeCell ref="AJ246:AK246"/>
    <mergeCell ref="AL246:AM246"/>
    <mergeCell ref="AN246:AO246"/>
    <mergeCell ref="AQ246:AR246"/>
    <mergeCell ref="AS246:AT246"/>
    <mergeCell ref="AU246:AV246"/>
    <mergeCell ref="AW246:AX246"/>
    <mergeCell ref="AZ246:BA246"/>
    <mergeCell ref="BB246:BC246"/>
    <mergeCell ref="BD246:BE246"/>
    <mergeCell ref="BF246:BG246"/>
    <mergeCell ref="BI246:BJ246"/>
    <mergeCell ref="BK246:BL246"/>
    <mergeCell ref="BM246:BN246"/>
    <mergeCell ref="BO246:BP246"/>
    <mergeCell ref="BR246:BS246"/>
    <mergeCell ref="BT246:BU246"/>
    <mergeCell ref="BV246:BW246"/>
    <mergeCell ref="BX246:BY246"/>
    <mergeCell ref="CA246:CB246"/>
    <mergeCell ref="CC246:CD246"/>
    <mergeCell ref="CE246:CF246"/>
    <mergeCell ref="CG246:CH246"/>
    <mergeCell ref="CJ246:CK246"/>
    <mergeCell ref="CL246:CM246"/>
    <mergeCell ref="CN246:CO246"/>
    <mergeCell ref="CP246:CQ246"/>
    <mergeCell ref="CS246:CT246"/>
    <mergeCell ref="CU246:CV246"/>
    <mergeCell ref="CW246:CX246"/>
    <mergeCell ref="CY246:CZ246"/>
    <mergeCell ref="DB246:DC246"/>
    <mergeCell ref="DD246:DE246"/>
    <mergeCell ref="DF246:DG246"/>
    <mergeCell ref="DH246:DI246"/>
    <mergeCell ref="DK246:DL246"/>
    <mergeCell ref="DM246:DN246"/>
    <mergeCell ref="DO246:DP246"/>
    <mergeCell ref="DQ246:DR246"/>
    <mergeCell ref="DT246:DU246"/>
    <mergeCell ref="DV246:DW246"/>
    <mergeCell ref="DK244:DL244"/>
    <mergeCell ref="DM244:DN244"/>
    <mergeCell ref="DO244:DP244"/>
    <mergeCell ref="DQ244:DR244"/>
    <mergeCell ref="DT244:DU244"/>
    <mergeCell ref="DV244:DW244"/>
    <mergeCell ref="DX244:DY244"/>
    <mergeCell ref="AH245:AI245"/>
    <mergeCell ref="AJ245:AK245"/>
    <mergeCell ref="AL245:AM245"/>
    <mergeCell ref="AN245:AO245"/>
    <mergeCell ref="AQ245:AR245"/>
    <mergeCell ref="AS245:AT245"/>
    <mergeCell ref="AU245:AV245"/>
    <mergeCell ref="AW245:AX245"/>
    <mergeCell ref="AZ245:BA245"/>
    <mergeCell ref="BB245:BC245"/>
    <mergeCell ref="BD245:BE245"/>
    <mergeCell ref="BF248:BG248"/>
    <mergeCell ref="BI248:BJ248"/>
    <mergeCell ref="BK248:BL248"/>
    <mergeCell ref="BM248:BN248"/>
    <mergeCell ref="BO248:BP248"/>
    <mergeCell ref="BR248:BS248"/>
    <mergeCell ref="BT248:BU248"/>
    <mergeCell ref="BV248:BW248"/>
    <mergeCell ref="BX248:BY248"/>
    <mergeCell ref="CA248:CB248"/>
    <mergeCell ref="CC248:CD248"/>
    <mergeCell ref="CE248:CF248"/>
    <mergeCell ref="CG248:CH248"/>
    <mergeCell ref="CJ248:CK248"/>
    <mergeCell ref="CL248:CM248"/>
    <mergeCell ref="CN248:CO248"/>
    <mergeCell ref="CP248:CQ248"/>
    <mergeCell ref="CS248:CT248"/>
    <mergeCell ref="CU248:CV248"/>
    <mergeCell ref="CW248:CX248"/>
    <mergeCell ref="CY248:CZ248"/>
    <mergeCell ref="DB248:DC248"/>
    <mergeCell ref="DX246:DY246"/>
    <mergeCell ref="AH247:AI247"/>
    <mergeCell ref="AJ247:AK247"/>
    <mergeCell ref="AL247:AM247"/>
    <mergeCell ref="AN247:AO247"/>
    <mergeCell ref="AQ247:AR247"/>
    <mergeCell ref="AS247:AT247"/>
    <mergeCell ref="AU247:AV247"/>
    <mergeCell ref="AW247:AX247"/>
    <mergeCell ref="AZ247:BA247"/>
    <mergeCell ref="BB247:BC247"/>
    <mergeCell ref="BD247:BE247"/>
    <mergeCell ref="BF247:BG247"/>
    <mergeCell ref="BI247:BJ247"/>
    <mergeCell ref="BK247:BL247"/>
    <mergeCell ref="BM247:BN247"/>
    <mergeCell ref="BO247:BP247"/>
    <mergeCell ref="BR247:BS247"/>
    <mergeCell ref="BT247:BU247"/>
    <mergeCell ref="BV247:BW247"/>
    <mergeCell ref="BX247:BY247"/>
    <mergeCell ref="CA247:CB247"/>
    <mergeCell ref="CC247:CD247"/>
    <mergeCell ref="CE247:CF247"/>
    <mergeCell ref="CG247:CH247"/>
    <mergeCell ref="CJ247:CK247"/>
    <mergeCell ref="CL247:CM247"/>
    <mergeCell ref="CN247:CO247"/>
    <mergeCell ref="CP247:CQ247"/>
    <mergeCell ref="CS247:CT247"/>
    <mergeCell ref="CU247:CV247"/>
    <mergeCell ref="CW247:CX247"/>
    <mergeCell ref="CY247:CZ247"/>
    <mergeCell ref="DB247:DC247"/>
    <mergeCell ref="DD247:DE247"/>
    <mergeCell ref="DF247:DG247"/>
    <mergeCell ref="DH247:DI247"/>
    <mergeCell ref="DK247:DL247"/>
    <mergeCell ref="DM247:DN247"/>
    <mergeCell ref="DO247:DP247"/>
    <mergeCell ref="DQ247:DR247"/>
    <mergeCell ref="DT247:DU247"/>
    <mergeCell ref="DD248:DE248"/>
    <mergeCell ref="DF248:DG248"/>
    <mergeCell ref="DH248:DI248"/>
    <mergeCell ref="DK248:DL248"/>
    <mergeCell ref="DM248:DN248"/>
    <mergeCell ref="DO248:DP248"/>
    <mergeCell ref="DQ248:DR248"/>
    <mergeCell ref="DT248:DU248"/>
    <mergeCell ref="DV248:DW248"/>
    <mergeCell ref="DX248:DY248"/>
    <mergeCell ref="AH249:AI249"/>
    <mergeCell ref="AJ249:AK249"/>
    <mergeCell ref="AL249:AM249"/>
    <mergeCell ref="AN249:AO249"/>
    <mergeCell ref="AQ249:AR249"/>
    <mergeCell ref="AS249:AT249"/>
    <mergeCell ref="AU249:AV249"/>
    <mergeCell ref="AW249:AX249"/>
    <mergeCell ref="AZ249:BA249"/>
    <mergeCell ref="BB249:BC249"/>
    <mergeCell ref="BD249:BE249"/>
    <mergeCell ref="BF249:BG249"/>
    <mergeCell ref="BI249:BJ249"/>
    <mergeCell ref="BK249:BL249"/>
    <mergeCell ref="BM249:BN249"/>
    <mergeCell ref="BO249:BP249"/>
    <mergeCell ref="BR249:BS249"/>
    <mergeCell ref="BT249:BU249"/>
    <mergeCell ref="BV249:BW249"/>
    <mergeCell ref="BX249:BY249"/>
    <mergeCell ref="CA249:CB249"/>
    <mergeCell ref="CC249:CD249"/>
    <mergeCell ref="CE249:CF249"/>
    <mergeCell ref="CG249:CH249"/>
    <mergeCell ref="CJ249:CK249"/>
    <mergeCell ref="CL249:CM249"/>
    <mergeCell ref="CN249:CO249"/>
    <mergeCell ref="CP249:CQ249"/>
    <mergeCell ref="CS249:CT249"/>
    <mergeCell ref="CU249:CV249"/>
    <mergeCell ref="CW249:CX249"/>
    <mergeCell ref="CY249:CZ249"/>
    <mergeCell ref="DB249:DC249"/>
    <mergeCell ref="DD249:DE249"/>
    <mergeCell ref="DF249:DG249"/>
    <mergeCell ref="DH249:DI249"/>
    <mergeCell ref="DK249:DL249"/>
    <mergeCell ref="DM249:DN249"/>
    <mergeCell ref="DO249:DP249"/>
    <mergeCell ref="DQ249:DR249"/>
    <mergeCell ref="DT249:DU249"/>
    <mergeCell ref="DV249:DW249"/>
    <mergeCell ref="DX249:DY249"/>
    <mergeCell ref="AH248:AI248"/>
    <mergeCell ref="AJ248:AK248"/>
    <mergeCell ref="AL248:AM248"/>
    <mergeCell ref="AN248:AO248"/>
    <mergeCell ref="AQ248:AR248"/>
    <mergeCell ref="AS248:AT248"/>
    <mergeCell ref="AU248:AV248"/>
    <mergeCell ref="AW248:AX248"/>
    <mergeCell ref="AZ248:BA248"/>
    <mergeCell ref="BB248:BC248"/>
    <mergeCell ref="BD248:BE248"/>
    <mergeCell ref="AH250:AI250"/>
    <mergeCell ref="AJ250:AK250"/>
    <mergeCell ref="AL250:AM250"/>
    <mergeCell ref="AN250:AO250"/>
    <mergeCell ref="AQ250:AR250"/>
    <mergeCell ref="AS250:AT250"/>
    <mergeCell ref="AU250:AV250"/>
    <mergeCell ref="AW250:AX250"/>
    <mergeCell ref="AZ250:BA250"/>
    <mergeCell ref="BB250:BC250"/>
    <mergeCell ref="BD250:BE250"/>
    <mergeCell ref="BF250:BG250"/>
    <mergeCell ref="BI250:BJ250"/>
    <mergeCell ref="BK250:BL250"/>
    <mergeCell ref="BM250:BN250"/>
    <mergeCell ref="BO250:BP250"/>
    <mergeCell ref="BR250:BS250"/>
    <mergeCell ref="BT250:BU250"/>
    <mergeCell ref="BV250:BW250"/>
    <mergeCell ref="BX250:BY250"/>
    <mergeCell ref="CA250:CB250"/>
    <mergeCell ref="CC250:CD250"/>
    <mergeCell ref="CE250:CF250"/>
    <mergeCell ref="CG250:CH250"/>
    <mergeCell ref="CJ250:CK250"/>
    <mergeCell ref="CL250:CM250"/>
    <mergeCell ref="CN250:CO250"/>
    <mergeCell ref="CP250:CQ250"/>
    <mergeCell ref="CS250:CT250"/>
    <mergeCell ref="CU250:CV250"/>
    <mergeCell ref="CW250:CX250"/>
    <mergeCell ref="CY250:CZ250"/>
    <mergeCell ref="DB250:DC250"/>
    <mergeCell ref="AL288:AM288"/>
    <mergeCell ref="AN288:AO288"/>
    <mergeCell ref="AQ288:AR288"/>
    <mergeCell ref="AS288:AT288"/>
    <mergeCell ref="AU288:AV288"/>
    <mergeCell ref="AW288:AX288"/>
    <mergeCell ref="AZ288:BA288"/>
    <mergeCell ref="BB288:BC288"/>
    <mergeCell ref="BD288:BE288"/>
    <mergeCell ref="BF288:BG288"/>
    <mergeCell ref="BI288:BJ288"/>
    <mergeCell ref="BK288:BL288"/>
    <mergeCell ref="BM288:BN288"/>
    <mergeCell ref="BO288:BP288"/>
    <mergeCell ref="BR288:BS288"/>
    <mergeCell ref="BT288:BU288"/>
    <mergeCell ref="BV288:BW288"/>
    <mergeCell ref="BX288:BY288"/>
    <mergeCell ref="CA288:CB288"/>
    <mergeCell ref="CC288:CD288"/>
    <mergeCell ref="CE288:CF288"/>
    <mergeCell ref="CG288:CH288"/>
    <mergeCell ref="CJ288:CK288"/>
    <mergeCell ref="CL288:CM288"/>
    <mergeCell ref="CN288:CO288"/>
    <mergeCell ref="CP288:CQ288"/>
    <mergeCell ref="CS288:CT288"/>
    <mergeCell ref="CU288:CV288"/>
    <mergeCell ref="CW288:CX288"/>
    <mergeCell ref="CY288:CZ288"/>
    <mergeCell ref="DB288:DC288"/>
    <mergeCell ref="BF289:BG289"/>
    <mergeCell ref="BI289:BJ289"/>
    <mergeCell ref="BK289:BL289"/>
    <mergeCell ref="BM289:BN289"/>
    <mergeCell ref="BO289:BP289"/>
    <mergeCell ref="BR289:BS289"/>
    <mergeCell ref="BT289:BU289"/>
    <mergeCell ref="BV289:BW289"/>
    <mergeCell ref="BX289:BY289"/>
    <mergeCell ref="CA289:CB289"/>
    <mergeCell ref="CC289:CD289"/>
    <mergeCell ref="CE289:CF289"/>
    <mergeCell ref="CG289:CH289"/>
    <mergeCell ref="CJ289:CK289"/>
    <mergeCell ref="CL289:CM289"/>
    <mergeCell ref="CN289:CO289"/>
    <mergeCell ref="CP289:CQ289"/>
    <mergeCell ref="CS289:CT289"/>
    <mergeCell ref="CU289:CV289"/>
    <mergeCell ref="CW289:CX289"/>
    <mergeCell ref="CY289:CZ289"/>
    <mergeCell ref="DB289:DC289"/>
    <mergeCell ref="DD250:DE250"/>
    <mergeCell ref="DF250:DG250"/>
    <mergeCell ref="DH250:DI250"/>
    <mergeCell ref="DK250:DL250"/>
    <mergeCell ref="DM250:DN250"/>
    <mergeCell ref="DO250:DP250"/>
    <mergeCell ref="DQ250:DR250"/>
    <mergeCell ref="DT250:DU250"/>
    <mergeCell ref="DV250:DW250"/>
    <mergeCell ref="DX250:DY250"/>
    <mergeCell ref="DT251:DU251"/>
    <mergeCell ref="DV251:DW251"/>
    <mergeCell ref="DD288:DE288"/>
    <mergeCell ref="DF288:DG288"/>
    <mergeCell ref="DH288:DI288"/>
    <mergeCell ref="DK288:DL288"/>
    <mergeCell ref="DM288:DN288"/>
    <mergeCell ref="DO288:DP288"/>
    <mergeCell ref="DQ288:DR288"/>
    <mergeCell ref="DT288:DU288"/>
    <mergeCell ref="DV288:DW288"/>
    <mergeCell ref="DX288:DY288"/>
    <mergeCell ref="DD287:DE287"/>
    <mergeCell ref="DF287:DG287"/>
    <mergeCell ref="DH287:DI287"/>
    <mergeCell ref="DK287:DL287"/>
    <mergeCell ref="DM287:DN287"/>
    <mergeCell ref="DO287:DP287"/>
    <mergeCell ref="DQ287:DR287"/>
    <mergeCell ref="DT287:DU287"/>
    <mergeCell ref="DV287:DW287"/>
    <mergeCell ref="DX287:DY287"/>
    <mergeCell ref="DD285:DE285"/>
    <mergeCell ref="DF285:DG285"/>
    <mergeCell ref="DH285:DI285"/>
    <mergeCell ref="DK285:DL285"/>
    <mergeCell ref="DM285:DN285"/>
    <mergeCell ref="DO285:DP285"/>
    <mergeCell ref="DQ285:DR285"/>
    <mergeCell ref="DT285:DU285"/>
    <mergeCell ref="DV285:DW285"/>
    <mergeCell ref="DX285:DY285"/>
    <mergeCell ref="DX286:DY286"/>
    <mergeCell ref="DT284:DU284"/>
    <mergeCell ref="DV284:DW284"/>
    <mergeCell ref="DX284:DY284"/>
    <mergeCell ref="DD266:DE266"/>
    <mergeCell ref="DF266:DG266"/>
    <mergeCell ref="DH266:DI266"/>
    <mergeCell ref="DK266:DL266"/>
    <mergeCell ref="DM266:DN266"/>
    <mergeCell ref="DO266:DP266"/>
    <mergeCell ref="DQ266:DR266"/>
    <mergeCell ref="DT266:DU266"/>
    <mergeCell ref="DV266:DW266"/>
    <mergeCell ref="DX266:DY266"/>
    <mergeCell ref="DD267:DE267"/>
    <mergeCell ref="DF267:DG267"/>
    <mergeCell ref="DH267:DI267"/>
    <mergeCell ref="DK267:DL267"/>
    <mergeCell ref="DM267:DN267"/>
    <mergeCell ref="DO267:DP267"/>
    <mergeCell ref="DQ267:DR267"/>
    <mergeCell ref="DT267:DU267"/>
    <mergeCell ref="DD289:DE289"/>
    <mergeCell ref="DF289:DG289"/>
    <mergeCell ref="DH289:DI289"/>
    <mergeCell ref="DK289:DL289"/>
    <mergeCell ref="DM289:DN289"/>
    <mergeCell ref="DO289:DP289"/>
    <mergeCell ref="DQ289:DR289"/>
    <mergeCell ref="DT289:DU289"/>
    <mergeCell ref="DV289:DW289"/>
    <mergeCell ref="DX289:DY289"/>
    <mergeCell ref="AH290:AI290"/>
    <mergeCell ref="AJ290:AK290"/>
    <mergeCell ref="AL290:AM290"/>
    <mergeCell ref="AN290:AO290"/>
    <mergeCell ref="AQ290:AR290"/>
    <mergeCell ref="AS290:AT290"/>
    <mergeCell ref="AU290:AV290"/>
    <mergeCell ref="AW290:AX290"/>
    <mergeCell ref="AZ290:BA290"/>
    <mergeCell ref="BB290:BC290"/>
    <mergeCell ref="BD290:BE290"/>
    <mergeCell ref="BF290:BG290"/>
    <mergeCell ref="BI290:BJ290"/>
    <mergeCell ref="BK290:BL290"/>
    <mergeCell ref="BM290:BN290"/>
    <mergeCell ref="BO290:BP290"/>
    <mergeCell ref="BR290:BS290"/>
    <mergeCell ref="BT290:BU290"/>
    <mergeCell ref="BV290:BW290"/>
    <mergeCell ref="BX290:BY290"/>
    <mergeCell ref="CA290:CB290"/>
    <mergeCell ref="CC290:CD290"/>
    <mergeCell ref="CE290:CF290"/>
    <mergeCell ref="CG290:CH290"/>
    <mergeCell ref="CJ290:CK290"/>
    <mergeCell ref="CL290:CM290"/>
    <mergeCell ref="CN290:CO290"/>
    <mergeCell ref="CP290:CQ290"/>
    <mergeCell ref="CS290:CT290"/>
    <mergeCell ref="CU290:CV290"/>
    <mergeCell ref="CW290:CX290"/>
    <mergeCell ref="CY290:CZ290"/>
    <mergeCell ref="DB290:DC290"/>
    <mergeCell ref="DD290:DE290"/>
    <mergeCell ref="DF290:DG290"/>
    <mergeCell ref="DH290:DI290"/>
    <mergeCell ref="DK290:DL290"/>
    <mergeCell ref="DM290:DN290"/>
    <mergeCell ref="DO290:DP290"/>
    <mergeCell ref="DQ290:DR290"/>
    <mergeCell ref="DT290:DU290"/>
    <mergeCell ref="DV290:DW290"/>
    <mergeCell ref="DX290:DY290"/>
    <mergeCell ref="AH289:AI289"/>
    <mergeCell ref="AJ289:AK289"/>
    <mergeCell ref="AL289:AM289"/>
    <mergeCell ref="AN289:AO289"/>
    <mergeCell ref="AQ289:AR289"/>
    <mergeCell ref="AS289:AT289"/>
    <mergeCell ref="AU289:AV289"/>
    <mergeCell ref="AW289:AX289"/>
    <mergeCell ref="AZ289:BA289"/>
    <mergeCell ref="BB289:BC289"/>
    <mergeCell ref="BD289:BE289"/>
    <mergeCell ref="DB292:DC292"/>
    <mergeCell ref="DD292:DE292"/>
    <mergeCell ref="DF292:DG292"/>
    <mergeCell ref="DH292:DI292"/>
    <mergeCell ref="DK292:DL292"/>
    <mergeCell ref="DM292:DN292"/>
    <mergeCell ref="DO292:DP292"/>
    <mergeCell ref="DQ292:DR292"/>
    <mergeCell ref="DT292:DU292"/>
    <mergeCell ref="DV292:DW292"/>
    <mergeCell ref="DX292:DY292"/>
    <mergeCell ref="AH291:AI291"/>
    <mergeCell ref="AJ291:AK291"/>
    <mergeCell ref="AL291:AM291"/>
    <mergeCell ref="AN291:AO291"/>
    <mergeCell ref="AQ291:AR291"/>
    <mergeCell ref="AS291:AT291"/>
    <mergeCell ref="AU291:AV291"/>
    <mergeCell ref="AW291:AX291"/>
    <mergeCell ref="AZ291:BA291"/>
    <mergeCell ref="BB291:BC291"/>
    <mergeCell ref="BD291:BE291"/>
    <mergeCell ref="BF291:BG291"/>
    <mergeCell ref="BI291:BJ291"/>
    <mergeCell ref="BK291:BL291"/>
    <mergeCell ref="BM291:BN291"/>
    <mergeCell ref="BO291:BP291"/>
    <mergeCell ref="BR291:BS291"/>
    <mergeCell ref="BT291:BU291"/>
    <mergeCell ref="BV291:BW291"/>
    <mergeCell ref="BX291:BY291"/>
    <mergeCell ref="CA291:CB291"/>
    <mergeCell ref="CC291:CD291"/>
    <mergeCell ref="CE291:CF291"/>
    <mergeCell ref="CG291:CH291"/>
    <mergeCell ref="CJ291:CK291"/>
    <mergeCell ref="CL291:CM291"/>
    <mergeCell ref="CN291:CO291"/>
    <mergeCell ref="CP291:CQ291"/>
    <mergeCell ref="CS291:CT291"/>
    <mergeCell ref="CU291:CV291"/>
    <mergeCell ref="CW291:CX291"/>
    <mergeCell ref="CY291:CZ291"/>
    <mergeCell ref="DB291:DC291"/>
    <mergeCell ref="BF293:BG293"/>
    <mergeCell ref="BI293:BJ293"/>
    <mergeCell ref="BK293:BL293"/>
    <mergeCell ref="BM293:BN293"/>
    <mergeCell ref="BO293:BP293"/>
    <mergeCell ref="BR293:BS293"/>
    <mergeCell ref="BT293:BU293"/>
    <mergeCell ref="BV293:BW293"/>
    <mergeCell ref="BX293:BY293"/>
    <mergeCell ref="CA293:CB293"/>
    <mergeCell ref="CC293:CD293"/>
    <mergeCell ref="CE293:CF293"/>
    <mergeCell ref="CG293:CH293"/>
    <mergeCell ref="CJ293:CK293"/>
    <mergeCell ref="CL293:CM293"/>
    <mergeCell ref="CN293:CO293"/>
    <mergeCell ref="CP293:CQ293"/>
    <mergeCell ref="CS293:CT293"/>
    <mergeCell ref="CU293:CV293"/>
    <mergeCell ref="CW293:CX293"/>
    <mergeCell ref="CY293:CZ293"/>
    <mergeCell ref="DB293:DC293"/>
    <mergeCell ref="DD291:DE291"/>
    <mergeCell ref="DF291:DG291"/>
    <mergeCell ref="DH291:DI291"/>
    <mergeCell ref="DK291:DL291"/>
    <mergeCell ref="DM291:DN291"/>
    <mergeCell ref="DO291:DP291"/>
    <mergeCell ref="DQ291:DR291"/>
    <mergeCell ref="DT291:DU291"/>
    <mergeCell ref="DV291:DW291"/>
    <mergeCell ref="DX291:DY291"/>
    <mergeCell ref="AH292:AI292"/>
    <mergeCell ref="AJ292:AK292"/>
    <mergeCell ref="AL292:AM292"/>
    <mergeCell ref="AN292:AO292"/>
    <mergeCell ref="AQ292:AR292"/>
    <mergeCell ref="AS292:AT292"/>
    <mergeCell ref="AU292:AV292"/>
    <mergeCell ref="AW292:AX292"/>
    <mergeCell ref="AZ292:BA292"/>
    <mergeCell ref="BB292:BC292"/>
    <mergeCell ref="BD292:BE292"/>
    <mergeCell ref="BF292:BG292"/>
    <mergeCell ref="BI292:BJ292"/>
    <mergeCell ref="BK292:BL292"/>
    <mergeCell ref="BM292:BN292"/>
    <mergeCell ref="BO292:BP292"/>
    <mergeCell ref="BR292:BS292"/>
    <mergeCell ref="BT292:BU292"/>
    <mergeCell ref="BV292:BW292"/>
    <mergeCell ref="BX292:BY292"/>
    <mergeCell ref="CA292:CB292"/>
    <mergeCell ref="CC292:CD292"/>
    <mergeCell ref="CE292:CF292"/>
    <mergeCell ref="CG292:CH292"/>
    <mergeCell ref="CJ292:CK292"/>
    <mergeCell ref="CL292:CM292"/>
    <mergeCell ref="CN292:CO292"/>
    <mergeCell ref="CP292:CQ292"/>
    <mergeCell ref="CS292:CT292"/>
    <mergeCell ref="CU292:CV292"/>
    <mergeCell ref="CW292:CX292"/>
    <mergeCell ref="CY292:CZ292"/>
    <mergeCell ref="DD293:DE293"/>
    <mergeCell ref="DF293:DG293"/>
    <mergeCell ref="DH293:DI293"/>
    <mergeCell ref="DK293:DL293"/>
    <mergeCell ref="DM293:DN293"/>
    <mergeCell ref="DO293:DP293"/>
    <mergeCell ref="DQ293:DR293"/>
    <mergeCell ref="DT293:DU293"/>
    <mergeCell ref="DV293:DW293"/>
    <mergeCell ref="DX293:DY293"/>
    <mergeCell ref="AH294:AI294"/>
    <mergeCell ref="AJ294:AK294"/>
    <mergeCell ref="AL294:AM294"/>
    <mergeCell ref="AN294:AO294"/>
    <mergeCell ref="AQ294:AR294"/>
    <mergeCell ref="AS294:AT294"/>
    <mergeCell ref="AU294:AV294"/>
    <mergeCell ref="AW294:AX294"/>
    <mergeCell ref="AZ294:BA294"/>
    <mergeCell ref="BB294:BC294"/>
    <mergeCell ref="BD294:BE294"/>
    <mergeCell ref="BF294:BG294"/>
    <mergeCell ref="BI294:BJ294"/>
    <mergeCell ref="BK294:BL294"/>
    <mergeCell ref="BM294:BN294"/>
    <mergeCell ref="BO294:BP294"/>
    <mergeCell ref="BR294:BS294"/>
    <mergeCell ref="BT294:BU294"/>
    <mergeCell ref="BV294:BW294"/>
    <mergeCell ref="BX294:BY294"/>
    <mergeCell ref="CA294:CB294"/>
    <mergeCell ref="CC294:CD294"/>
    <mergeCell ref="CE294:CF294"/>
    <mergeCell ref="CG294:CH294"/>
    <mergeCell ref="CJ294:CK294"/>
    <mergeCell ref="CL294:CM294"/>
    <mergeCell ref="CN294:CO294"/>
    <mergeCell ref="CP294:CQ294"/>
    <mergeCell ref="CS294:CT294"/>
    <mergeCell ref="CU294:CV294"/>
    <mergeCell ref="CW294:CX294"/>
    <mergeCell ref="CY294:CZ294"/>
    <mergeCell ref="DB294:DC294"/>
    <mergeCell ref="DD294:DE294"/>
    <mergeCell ref="DF294:DG294"/>
    <mergeCell ref="DH294:DI294"/>
    <mergeCell ref="DK294:DL294"/>
    <mergeCell ref="DM294:DN294"/>
    <mergeCell ref="DO294:DP294"/>
    <mergeCell ref="DQ294:DR294"/>
    <mergeCell ref="DT294:DU294"/>
    <mergeCell ref="DV294:DW294"/>
    <mergeCell ref="DX294:DY294"/>
    <mergeCell ref="AH293:AI293"/>
    <mergeCell ref="AJ293:AK293"/>
    <mergeCell ref="AL293:AM293"/>
    <mergeCell ref="AN293:AO293"/>
    <mergeCell ref="AQ293:AR293"/>
    <mergeCell ref="AS293:AT293"/>
    <mergeCell ref="AU293:AV293"/>
    <mergeCell ref="AW293:AX293"/>
    <mergeCell ref="AZ293:BA293"/>
    <mergeCell ref="BB293:BC293"/>
    <mergeCell ref="BD293:BE293"/>
    <mergeCell ref="DB296:DC296"/>
    <mergeCell ref="DD296:DE296"/>
    <mergeCell ref="DF296:DG296"/>
    <mergeCell ref="DH296:DI296"/>
    <mergeCell ref="DK296:DL296"/>
    <mergeCell ref="DM296:DN296"/>
    <mergeCell ref="DO296:DP296"/>
    <mergeCell ref="DQ296:DR296"/>
    <mergeCell ref="DT296:DU296"/>
    <mergeCell ref="DV296:DW296"/>
    <mergeCell ref="DX296:DY296"/>
    <mergeCell ref="AH295:AI295"/>
    <mergeCell ref="AJ295:AK295"/>
    <mergeCell ref="AL295:AM295"/>
    <mergeCell ref="AN295:AO295"/>
    <mergeCell ref="AQ295:AR295"/>
    <mergeCell ref="AS295:AT295"/>
    <mergeCell ref="AU295:AV295"/>
    <mergeCell ref="AW295:AX295"/>
    <mergeCell ref="AZ295:BA295"/>
    <mergeCell ref="BB295:BC295"/>
    <mergeCell ref="BD295:BE295"/>
    <mergeCell ref="BF295:BG295"/>
    <mergeCell ref="BI295:BJ295"/>
    <mergeCell ref="BK295:BL295"/>
    <mergeCell ref="BM295:BN295"/>
    <mergeCell ref="BO295:BP295"/>
    <mergeCell ref="BR295:BS295"/>
    <mergeCell ref="BT295:BU295"/>
    <mergeCell ref="BV295:BW295"/>
    <mergeCell ref="BX295:BY295"/>
    <mergeCell ref="CA295:CB295"/>
    <mergeCell ref="CC295:CD295"/>
    <mergeCell ref="CE295:CF295"/>
    <mergeCell ref="CG295:CH295"/>
    <mergeCell ref="CJ295:CK295"/>
    <mergeCell ref="CL295:CM295"/>
    <mergeCell ref="CN295:CO295"/>
    <mergeCell ref="CP295:CQ295"/>
    <mergeCell ref="CS295:CT295"/>
    <mergeCell ref="CU295:CV295"/>
    <mergeCell ref="CW295:CX295"/>
    <mergeCell ref="CY295:CZ295"/>
    <mergeCell ref="DB295:DC295"/>
    <mergeCell ref="BF297:BG297"/>
    <mergeCell ref="BI297:BJ297"/>
    <mergeCell ref="BK297:BL297"/>
    <mergeCell ref="BM297:BN297"/>
    <mergeCell ref="BO297:BP297"/>
    <mergeCell ref="BR297:BS297"/>
    <mergeCell ref="BT297:BU297"/>
    <mergeCell ref="BV297:BW297"/>
    <mergeCell ref="BX297:BY297"/>
    <mergeCell ref="CA297:CB297"/>
    <mergeCell ref="CC297:CD297"/>
    <mergeCell ref="CE297:CF297"/>
    <mergeCell ref="CG297:CH297"/>
    <mergeCell ref="CJ297:CK297"/>
    <mergeCell ref="CL297:CM297"/>
    <mergeCell ref="CN297:CO297"/>
    <mergeCell ref="CP297:CQ297"/>
    <mergeCell ref="CS297:CT297"/>
    <mergeCell ref="CU297:CV297"/>
    <mergeCell ref="CW297:CX297"/>
    <mergeCell ref="CY297:CZ297"/>
    <mergeCell ref="DB297:DC297"/>
    <mergeCell ref="DD295:DE295"/>
    <mergeCell ref="DF295:DG295"/>
    <mergeCell ref="DH295:DI295"/>
    <mergeCell ref="DK295:DL295"/>
    <mergeCell ref="DM295:DN295"/>
    <mergeCell ref="DO295:DP295"/>
    <mergeCell ref="DQ295:DR295"/>
    <mergeCell ref="DT295:DU295"/>
    <mergeCell ref="DV295:DW295"/>
    <mergeCell ref="DX295:DY295"/>
    <mergeCell ref="AH296:AI296"/>
    <mergeCell ref="AJ296:AK296"/>
    <mergeCell ref="AL296:AM296"/>
    <mergeCell ref="AN296:AO296"/>
    <mergeCell ref="AQ296:AR296"/>
    <mergeCell ref="AS296:AT296"/>
    <mergeCell ref="AU296:AV296"/>
    <mergeCell ref="AW296:AX296"/>
    <mergeCell ref="AZ296:BA296"/>
    <mergeCell ref="BB296:BC296"/>
    <mergeCell ref="BD296:BE296"/>
    <mergeCell ref="BF296:BG296"/>
    <mergeCell ref="BI296:BJ296"/>
    <mergeCell ref="BK296:BL296"/>
    <mergeCell ref="BM296:BN296"/>
    <mergeCell ref="BO296:BP296"/>
    <mergeCell ref="BR296:BS296"/>
    <mergeCell ref="BT296:BU296"/>
    <mergeCell ref="BV296:BW296"/>
    <mergeCell ref="BX296:BY296"/>
    <mergeCell ref="CA296:CB296"/>
    <mergeCell ref="CC296:CD296"/>
    <mergeCell ref="CE296:CF296"/>
    <mergeCell ref="CG296:CH296"/>
    <mergeCell ref="CJ296:CK296"/>
    <mergeCell ref="CL296:CM296"/>
    <mergeCell ref="CN296:CO296"/>
    <mergeCell ref="CP296:CQ296"/>
    <mergeCell ref="CS296:CT296"/>
    <mergeCell ref="CU296:CV296"/>
    <mergeCell ref="CW296:CX296"/>
    <mergeCell ref="CY296:CZ296"/>
    <mergeCell ref="DD297:DE297"/>
    <mergeCell ref="DF297:DG297"/>
    <mergeCell ref="DH297:DI297"/>
    <mergeCell ref="DK297:DL297"/>
    <mergeCell ref="DM297:DN297"/>
    <mergeCell ref="DO297:DP297"/>
    <mergeCell ref="DQ297:DR297"/>
    <mergeCell ref="DT297:DU297"/>
    <mergeCell ref="DV297:DW297"/>
    <mergeCell ref="DX297:DY297"/>
    <mergeCell ref="AH298:AI298"/>
    <mergeCell ref="AJ298:AK298"/>
    <mergeCell ref="AL298:AM298"/>
    <mergeCell ref="AN298:AO298"/>
    <mergeCell ref="AQ298:AR298"/>
    <mergeCell ref="AS298:AT298"/>
    <mergeCell ref="AU298:AV298"/>
    <mergeCell ref="AW298:AX298"/>
    <mergeCell ref="AZ298:BA298"/>
    <mergeCell ref="BB298:BC298"/>
    <mergeCell ref="BD298:BE298"/>
    <mergeCell ref="BF298:BG298"/>
    <mergeCell ref="BI298:BJ298"/>
    <mergeCell ref="BK298:BL298"/>
    <mergeCell ref="BM298:BN298"/>
    <mergeCell ref="BO298:BP298"/>
    <mergeCell ref="BR298:BS298"/>
    <mergeCell ref="BT298:BU298"/>
    <mergeCell ref="BV298:BW298"/>
    <mergeCell ref="BX298:BY298"/>
    <mergeCell ref="CA298:CB298"/>
    <mergeCell ref="CC298:CD298"/>
    <mergeCell ref="CE298:CF298"/>
    <mergeCell ref="CG298:CH298"/>
    <mergeCell ref="CJ298:CK298"/>
    <mergeCell ref="CL298:CM298"/>
    <mergeCell ref="CN298:CO298"/>
    <mergeCell ref="CP298:CQ298"/>
    <mergeCell ref="CS298:CT298"/>
    <mergeCell ref="CU298:CV298"/>
    <mergeCell ref="CW298:CX298"/>
    <mergeCell ref="CY298:CZ298"/>
    <mergeCell ref="DB298:DC298"/>
    <mergeCell ref="DD298:DE298"/>
    <mergeCell ref="DF298:DG298"/>
    <mergeCell ref="DH298:DI298"/>
    <mergeCell ref="DK298:DL298"/>
    <mergeCell ref="DM298:DN298"/>
    <mergeCell ref="DO298:DP298"/>
    <mergeCell ref="DQ298:DR298"/>
    <mergeCell ref="DT298:DU298"/>
    <mergeCell ref="DV298:DW298"/>
    <mergeCell ref="DX298:DY298"/>
    <mergeCell ref="AH297:AI297"/>
    <mergeCell ref="AJ297:AK297"/>
    <mergeCell ref="AL297:AM297"/>
    <mergeCell ref="AN297:AO297"/>
    <mergeCell ref="AQ297:AR297"/>
    <mergeCell ref="AS297:AT297"/>
    <mergeCell ref="AU297:AV297"/>
    <mergeCell ref="AW297:AX297"/>
    <mergeCell ref="AZ297:BA297"/>
    <mergeCell ref="BB297:BC297"/>
    <mergeCell ref="BD297:BE297"/>
    <mergeCell ref="AH299:AI299"/>
    <mergeCell ref="AJ299:AK299"/>
    <mergeCell ref="AL299:AM299"/>
    <mergeCell ref="AN299:AO299"/>
    <mergeCell ref="AQ299:AR299"/>
    <mergeCell ref="AS299:AT299"/>
    <mergeCell ref="AU299:AV299"/>
    <mergeCell ref="AW299:AX299"/>
    <mergeCell ref="AZ299:BA299"/>
    <mergeCell ref="BB299:BC299"/>
    <mergeCell ref="BD299:BE299"/>
    <mergeCell ref="BF299:BG299"/>
    <mergeCell ref="BI299:BJ299"/>
    <mergeCell ref="BK299:BL299"/>
    <mergeCell ref="BM299:BN299"/>
    <mergeCell ref="BO299:BP299"/>
    <mergeCell ref="BR299:BS299"/>
    <mergeCell ref="BT299:BU299"/>
    <mergeCell ref="BV299:BW299"/>
    <mergeCell ref="BX299:BY299"/>
    <mergeCell ref="CA299:CB299"/>
    <mergeCell ref="CC299:CD299"/>
    <mergeCell ref="CE299:CF299"/>
    <mergeCell ref="CG299:CH299"/>
    <mergeCell ref="CJ299:CK299"/>
    <mergeCell ref="CL299:CM299"/>
    <mergeCell ref="CN299:CO299"/>
    <mergeCell ref="CP299:CQ299"/>
    <mergeCell ref="CS299:CT299"/>
    <mergeCell ref="CU299:CV299"/>
    <mergeCell ref="CW299:CX299"/>
    <mergeCell ref="CY299:CZ299"/>
    <mergeCell ref="DB299:DC299"/>
    <mergeCell ref="DD299:DE299"/>
    <mergeCell ref="DF299:DG299"/>
    <mergeCell ref="DH299:DI299"/>
    <mergeCell ref="DK299:DL299"/>
    <mergeCell ref="DM299:DN299"/>
    <mergeCell ref="DO299:DP299"/>
    <mergeCell ref="DQ299:DR299"/>
    <mergeCell ref="DT299:DU299"/>
    <mergeCell ref="DV299:DW299"/>
    <mergeCell ref="DX299:DY299"/>
    <mergeCell ref="AN300:AO300"/>
    <mergeCell ref="AQ300:AR300"/>
    <mergeCell ref="AS300:AT300"/>
    <mergeCell ref="AU300:AV300"/>
    <mergeCell ref="AW300:AX300"/>
    <mergeCell ref="AZ300:BA300"/>
    <mergeCell ref="BB300:BC300"/>
    <mergeCell ref="BD300:BE300"/>
    <mergeCell ref="BF300:BG300"/>
    <mergeCell ref="BI300:BJ300"/>
    <mergeCell ref="BK300:BL300"/>
    <mergeCell ref="BM300:BN300"/>
    <mergeCell ref="BO300:BP300"/>
    <mergeCell ref="BR300:BS300"/>
    <mergeCell ref="BT300:BU300"/>
    <mergeCell ref="BV300:BW300"/>
    <mergeCell ref="BX300:BY300"/>
    <mergeCell ref="CA300:CB300"/>
    <mergeCell ref="CC300:CD300"/>
    <mergeCell ref="CE300:CF300"/>
    <mergeCell ref="CG300:CH300"/>
    <mergeCell ref="CJ300:CK300"/>
    <mergeCell ref="CL300:CM300"/>
    <mergeCell ref="CN300:CO300"/>
    <mergeCell ref="CP300:CQ300"/>
    <mergeCell ref="CS300:CT300"/>
    <mergeCell ref="CU300:CV300"/>
    <mergeCell ref="CW300:CX300"/>
    <mergeCell ref="CY300:CZ300"/>
    <mergeCell ref="DB300:DC300"/>
    <mergeCell ref="DD300:DE300"/>
    <mergeCell ref="DF300:DG300"/>
    <mergeCell ref="DH300:DI300"/>
    <mergeCell ref="DK300:DL300"/>
    <mergeCell ref="DM300:DN300"/>
    <mergeCell ref="DO300:DP300"/>
    <mergeCell ref="DQ300:DR300"/>
    <mergeCell ref="DT300:DU300"/>
    <mergeCell ref="DV300:DW300"/>
    <mergeCell ref="DX300:DY300"/>
    <mergeCell ref="AH301:AI301"/>
    <mergeCell ref="AJ301:AK301"/>
    <mergeCell ref="AL301:AM301"/>
    <mergeCell ref="AN301:AO301"/>
    <mergeCell ref="AQ301:AR301"/>
    <mergeCell ref="AS301:AT301"/>
    <mergeCell ref="AU301:AV301"/>
    <mergeCell ref="AW301:AX301"/>
    <mergeCell ref="AZ301:BA301"/>
    <mergeCell ref="BB301:BC301"/>
    <mergeCell ref="BD301:BE301"/>
    <mergeCell ref="BF301:BG301"/>
    <mergeCell ref="BI301:BJ301"/>
    <mergeCell ref="BK301:BL301"/>
    <mergeCell ref="BM301:BN301"/>
    <mergeCell ref="BO301:BP301"/>
    <mergeCell ref="BR301:BS301"/>
    <mergeCell ref="BT301:BU301"/>
    <mergeCell ref="BV301:BW301"/>
    <mergeCell ref="BX301:BY301"/>
    <mergeCell ref="CA301:CB301"/>
    <mergeCell ref="CC301:CD301"/>
    <mergeCell ref="CE301:CF301"/>
    <mergeCell ref="CG301:CH301"/>
    <mergeCell ref="CJ301:CK301"/>
    <mergeCell ref="CL301:CM301"/>
    <mergeCell ref="CN301:CO301"/>
    <mergeCell ref="CP301:CQ301"/>
    <mergeCell ref="CS301:CT301"/>
    <mergeCell ref="CU301:CV301"/>
    <mergeCell ref="CW301:CX301"/>
    <mergeCell ref="CY301:CZ301"/>
    <mergeCell ref="DB301:DC301"/>
    <mergeCell ref="DD301:DE301"/>
    <mergeCell ref="DF301:DG301"/>
    <mergeCell ref="DH301:DI301"/>
    <mergeCell ref="DK301:DL301"/>
    <mergeCell ref="DM301:DN301"/>
    <mergeCell ref="DO301:DP301"/>
    <mergeCell ref="DQ301:DR301"/>
    <mergeCell ref="DT301:DU301"/>
    <mergeCell ref="DV301:DW301"/>
    <mergeCell ref="DX301:DY301"/>
    <mergeCell ref="AN302:AO302"/>
    <mergeCell ref="AQ302:AR302"/>
    <mergeCell ref="AS302:AT302"/>
    <mergeCell ref="AU302:AV302"/>
    <mergeCell ref="AW302:AX302"/>
    <mergeCell ref="AZ302:BA302"/>
    <mergeCell ref="BB302:BC302"/>
    <mergeCell ref="BD302:BE302"/>
    <mergeCell ref="BF302:BG302"/>
    <mergeCell ref="BI302:BJ302"/>
    <mergeCell ref="BK302:BL302"/>
    <mergeCell ref="BM302:BN302"/>
    <mergeCell ref="BO302:BP302"/>
    <mergeCell ref="BR302:BS302"/>
    <mergeCell ref="BT302:BU302"/>
    <mergeCell ref="BV302:BW302"/>
    <mergeCell ref="BX302:BY302"/>
    <mergeCell ref="CA302:CB302"/>
    <mergeCell ref="CC302:CD302"/>
    <mergeCell ref="CE302:CF302"/>
    <mergeCell ref="CG302:CH302"/>
    <mergeCell ref="CJ302:CK302"/>
    <mergeCell ref="CL302:CM302"/>
    <mergeCell ref="CN302:CO302"/>
    <mergeCell ref="CP302:CQ302"/>
    <mergeCell ref="CS302:CT302"/>
    <mergeCell ref="CU302:CV302"/>
    <mergeCell ref="CW302:CX302"/>
    <mergeCell ref="CY302:CZ302"/>
    <mergeCell ref="DB302:DC302"/>
    <mergeCell ref="DD302:DE302"/>
    <mergeCell ref="DF302:DG302"/>
    <mergeCell ref="DH302:DI302"/>
    <mergeCell ref="DK302:DL302"/>
    <mergeCell ref="DM302:DN302"/>
    <mergeCell ref="DO302:DP302"/>
    <mergeCell ref="DQ302:DR302"/>
    <mergeCell ref="DT302:DU302"/>
    <mergeCell ref="DV302:DW302"/>
    <mergeCell ref="DX302:DY302"/>
    <mergeCell ref="AH303:AI303"/>
    <mergeCell ref="AJ303:AK303"/>
    <mergeCell ref="AL303:AM303"/>
    <mergeCell ref="AN303:AO303"/>
    <mergeCell ref="AQ303:AR303"/>
    <mergeCell ref="AS303:AT303"/>
    <mergeCell ref="AU303:AV303"/>
    <mergeCell ref="AW303:AX303"/>
    <mergeCell ref="AZ303:BA303"/>
    <mergeCell ref="BB303:BC303"/>
    <mergeCell ref="BD303:BE303"/>
    <mergeCell ref="BF303:BG303"/>
    <mergeCell ref="BI303:BJ303"/>
    <mergeCell ref="BK303:BL303"/>
    <mergeCell ref="BM303:BN303"/>
    <mergeCell ref="BO303:BP303"/>
    <mergeCell ref="BR303:BS303"/>
    <mergeCell ref="BT303:BU303"/>
    <mergeCell ref="BV303:BW303"/>
    <mergeCell ref="BX303:BY303"/>
    <mergeCell ref="CA303:CB303"/>
    <mergeCell ref="CC303:CD303"/>
    <mergeCell ref="CE303:CF303"/>
    <mergeCell ref="CG303:CH303"/>
    <mergeCell ref="CJ303:CK303"/>
    <mergeCell ref="CL303:CM303"/>
    <mergeCell ref="CN303:CO303"/>
    <mergeCell ref="CP303:CQ303"/>
    <mergeCell ref="CS303:CT303"/>
    <mergeCell ref="CU303:CV303"/>
    <mergeCell ref="CW303:CX303"/>
    <mergeCell ref="CY303:CZ303"/>
    <mergeCell ref="DB303:DC303"/>
    <mergeCell ref="DD303:DE303"/>
    <mergeCell ref="DF303:DG303"/>
    <mergeCell ref="DH303:DI303"/>
    <mergeCell ref="DK303:DL303"/>
    <mergeCell ref="DM303:DN303"/>
    <mergeCell ref="DO303:DP303"/>
    <mergeCell ref="DQ303:DR303"/>
    <mergeCell ref="DT303:DU303"/>
    <mergeCell ref="DV303:DW303"/>
    <mergeCell ref="DX303:DY303"/>
    <mergeCell ref="AN304:AO304"/>
    <mergeCell ref="AQ304:AR304"/>
    <mergeCell ref="AS304:AT304"/>
    <mergeCell ref="AU304:AV304"/>
    <mergeCell ref="AW304:AX304"/>
    <mergeCell ref="AZ304:BA304"/>
    <mergeCell ref="BB304:BC304"/>
    <mergeCell ref="BD304:BE304"/>
    <mergeCell ref="BF304:BG304"/>
    <mergeCell ref="BI304:BJ304"/>
    <mergeCell ref="BK304:BL304"/>
    <mergeCell ref="BM304:BN304"/>
    <mergeCell ref="BO304:BP304"/>
    <mergeCell ref="BR304:BS304"/>
    <mergeCell ref="BT304:BU304"/>
    <mergeCell ref="BV304:BW304"/>
    <mergeCell ref="BX304:BY304"/>
    <mergeCell ref="CA304:CB304"/>
    <mergeCell ref="CC304:CD304"/>
    <mergeCell ref="CE304:CF304"/>
    <mergeCell ref="CG304:CH304"/>
    <mergeCell ref="CJ304:CK304"/>
    <mergeCell ref="CL304:CM304"/>
    <mergeCell ref="CN304:CO304"/>
    <mergeCell ref="CP304:CQ304"/>
    <mergeCell ref="CS304:CT304"/>
    <mergeCell ref="CU304:CV304"/>
    <mergeCell ref="CW304:CX304"/>
    <mergeCell ref="CY304:CZ304"/>
    <mergeCell ref="DB304:DC304"/>
    <mergeCell ref="DD304:DE304"/>
    <mergeCell ref="DF304:DG304"/>
    <mergeCell ref="DH304:DI304"/>
    <mergeCell ref="DK304:DL304"/>
    <mergeCell ref="DM304:DN304"/>
    <mergeCell ref="DO304:DP304"/>
    <mergeCell ref="DQ304:DR304"/>
    <mergeCell ref="DT304:DU304"/>
    <mergeCell ref="DV304:DW304"/>
    <mergeCell ref="DX304:DY304"/>
    <mergeCell ref="AH305:AI305"/>
    <mergeCell ref="AJ305:AK305"/>
    <mergeCell ref="AL305:AM305"/>
    <mergeCell ref="AN305:AO305"/>
    <mergeCell ref="AQ305:AR305"/>
    <mergeCell ref="AS305:AT305"/>
    <mergeCell ref="AU305:AV305"/>
    <mergeCell ref="AW305:AX305"/>
    <mergeCell ref="AZ305:BA305"/>
    <mergeCell ref="BB305:BC305"/>
    <mergeCell ref="BD305:BE305"/>
    <mergeCell ref="BF305:BG305"/>
    <mergeCell ref="BI305:BJ305"/>
    <mergeCell ref="BK305:BL305"/>
    <mergeCell ref="BM305:BN305"/>
    <mergeCell ref="BO305:BP305"/>
    <mergeCell ref="BR305:BS305"/>
    <mergeCell ref="BT305:BU305"/>
    <mergeCell ref="BV305:BW305"/>
    <mergeCell ref="BX305:BY305"/>
    <mergeCell ref="CA305:CB305"/>
    <mergeCell ref="CC305:CD305"/>
    <mergeCell ref="CE305:CF305"/>
    <mergeCell ref="CG305:CH305"/>
    <mergeCell ref="CJ305:CK305"/>
    <mergeCell ref="CL305:CM305"/>
    <mergeCell ref="CN305:CO305"/>
    <mergeCell ref="CP305:CQ305"/>
    <mergeCell ref="CS305:CT305"/>
    <mergeCell ref="CU305:CV305"/>
    <mergeCell ref="CW305:CX305"/>
    <mergeCell ref="CY305:CZ305"/>
    <mergeCell ref="DB305:DC305"/>
    <mergeCell ref="DD305:DE305"/>
    <mergeCell ref="DF305:DG305"/>
    <mergeCell ref="DH305:DI305"/>
    <mergeCell ref="DK305:DL305"/>
    <mergeCell ref="DM305:DN305"/>
    <mergeCell ref="DO305:DP305"/>
    <mergeCell ref="DQ305:DR305"/>
    <mergeCell ref="DT305:DU305"/>
    <mergeCell ref="DV305:DW305"/>
    <mergeCell ref="DX305:DY305"/>
    <mergeCell ref="DH306:DI306"/>
    <mergeCell ref="AL306:AM306"/>
    <mergeCell ref="AN306:AO306"/>
    <mergeCell ref="AQ306:AR306"/>
    <mergeCell ref="AS306:AT306"/>
    <mergeCell ref="AU306:AV306"/>
    <mergeCell ref="AW306:AX306"/>
    <mergeCell ref="AZ306:BA306"/>
    <mergeCell ref="BB306:BC306"/>
    <mergeCell ref="BD306:BE306"/>
    <mergeCell ref="BF306:BG306"/>
    <mergeCell ref="BI306:BJ306"/>
    <mergeCell ref="BK306:BL306"/>
    <mergeCell ref="BM306:BN306"/>
    <mergeCell ref="BO306:BP306"/>
    <mergeCell ref="BR306:BS306"/>
    <mergeCell ref="BT306:BU306"/>
    <mergeCell ref="BV306:BW306"/>
    <mergeCell ref="CJ307:CK307"/>
    <mergeCell ref="BX306:BY306"/>
    <mergeCell ref="CA306:CB306"/>
    <mergeCell ref="CC306:CD306"/>
    <mergeCell ref="CE306:CF306"/>
    <mergeCell ref="CG306:CH306"/>
    <mergeCell ref="CJ306:CK306"/>
    <mergeCell ref="CL306:CM306"/>
    <mergeCell ref="CN306:CO306"/>
    <mergeCell ref="CP306:CQ306"/>
    <mergeCell ref="CS306:CT306"/>
    <mergeCell ref="CU306:CV306"/>
    <mergeCell ref="CW306:CX306"/>
    <mergeCell ref="CY306:CZ306"/>
    <mergeCell ref="DB306:DC306"/>
    <mergeCell ref="DD306:DE306"/>
    <mergeCell ref="DF306:DG306"/>
    <mergeCell ref="DV307:DW307"/>
    <mergeCell ref="DK306:DL306"/>
    <mergeCell ref="DM306:DN306"/>
    <mergeCell ref="DO306:DP306"/>
    <mergeCell ref="DQ306:DR306"/>
    <mergeCell ref="DT306:DU306"/>
    <mergeCell ref="DV306:DW306"/>
    <mergeCell ref="DX306:DY306"/>
    <mergeCell ref="DD307:DE307"/>
    <mergeCell ref="DF307:DG307"/>
    <mergeCell ref="DH307:DI307"/>
    <mergeCell ref="DK307:DL307"/>
    <mergeCell ref="DM307:DN307"/>
    <mergeCell ref="DO307:DP307"/>
    <mergeCell ref="DQ307:DR307"/>
    <mergeCell ref="DT307:DU307"/>
    <mergeCell ref="DX307:DY307"/>
    <mergeCell ref="CE308:CF308"/>
    <mergeCell ref="CG308:CH308"/>
    <mergeCell ref="CJ308:CK308"/>
    <mergeCell ref="CL308:CM308"/>
    <mergeCell ref="CN308:CO308"/>
    <mergeCell ref="CP308:CQ308"/>
    <mergeCell ref="CS308:CT308"/>
    <mergeCell ref="CU308:CV308"/>
    <mergeCell ref="DK309:DL309"/>
    <mergeCell ref="CY308:CZ308"/>
    <mergeCell ref="DB308:DC308"/>
    <mergeCell ref="DD308:DE308"/>
    <mergeCell ref="DF308:DG308"/>
    <mergeCell ref="DH308:DI308"/>
    <mergeCell ref="DK308:DL308"/>
    <mergeCell ref="AJ307:AK307"/>
    <mergeCell ref="AL307:AM307"/>
    <mergeCell ref="AN307:AO307"/>
    <mergeCell ref="AQ307:AR307"/>
    <mergeCell ref="AS307:AT307"/>
    <mergeCell ref="AU307:AV307"/>
    <mergeCell ref="AW307:AX307"/>
    <mergeCell ref="AZ307:BA307"/>
    <mergeCell ref="BB307:BC307"/>
    <mergeCell ref="BD307:BE307"/>
    <mergeCell ref="BF307:BG307"/>
    <mergeCell ref="BI307:BJ307"/>
    <mergeCell ref="BK307:BL307"/>
    <mergeCell ref="BM307:BN307"/>
    <mergeCell ref="BO307:BP307"/>
    <mergeCell ref="BR307:BS307"/>
    <mergeCell ref="BT307:BU307"/>
    <mergeCell ref="BV307:BW307"/>
    <mergeCell ref="BX307:BY307"/>
    <mergeCell ref="CA307:CB307"/>
    <mergeCell ref="CC307:CD307"/>
    <mergeCell ref="CE307:CF307"/>
    <mergeCell ref="CG307:CH307"/>
    <mergeCell ref="CW308:CX308"/>
    <mergeCell ref="CL307:CM307"/>
    <mergeCell ref="CN307:CO307"/>
    <mergeCell ref="CP307:CQ307"/>
    <mergeCell ref="CS307:CT307"/>
    <mergeCell ref="CU307:CV307"/>
    <mergeCell ref="CW307:CX307"/>
    <mergeCell ref="CY307:CZ307"/>
    <mergeCell ref="DB307:DC307"/>
    <mergeCell ref="DM308:DN308"/>
    <mergeCell ref="DO308:DP308"/>
    <mergeCell ref="DQ308:DR308"/>
    <mergeCell ref="DT308:DU308"/>
    <mergeCell ref="DV308:DW308"/>
    <mergeCell ref="DX308:DY308"/>
    <mergeCell ref="AH309:AI309"/>
    <mergeCell ref="AJ309:AK309"/>
    <mergeCell ref="AL309:AM309"/>
    <mergeCell ref="AN309:AO309"/>
    <mergeCell ref="AQ309:AR309"/>
    <mergeCell ref="AS309:AT309"/>
    <mergeCell ref="AU309:AV309"/>
    <mergeCell ref="AW309:AX309"/>
    <mergeCell ref="AZ309:BA309"/>
    <mergeCell ref="BB309:BC309"/>
    <mergeCell ref="BD309:BE309"/>
    <mergeCell ref="BF309:BG309"/>
    <mergeCell ref="BI309:BJ309"/>
    <mergeCell ref="BK309:BL309"/>
    <mergeCell ref="BM309:BN309"/>
    <mergeCell ref="BO309:BP309"/>
    <mergeCell ref="BR309:BS309"/>
    <mergeCell ref="BT309:BU309"/>
    <mergeCell ref="BV309:BW309"/>
    <mergeCell ref="AH307:AI307"/>
    <mergeCell ref="CA309:CB309"/>
    <mergeCell ref="CC309:CD309"/>
    <mergeCell ref="CE309:CF309"/>
    <mergeCell ref="CG309:CH309"/>
    <mergeCell ref="CJ309:CK309"/>
    <mergeCell ref="CL309:CM309"/>
    <mergeCell ref="CN309:CO309"/>
    <mergeCell ref="CP309:CQ309"/>
    <mergeCell ref="CS309:CT309"/>
    <mergeCell ref="CU309:CV309"/>
    <mergeCell ref="CW309:CX309"/>
    <mergeCell ref="CY309:CZ309"/>
    <mergeCell ref="DB309:DC309"/>
    <mergeCell ref="DD309:DE309"/>
    <mergeCell ref="DF309:DG309"/>
    <mergeCell ref="DH309:DI309"/>
    <mergeCell ref="AH308:AI308"/>
    <mergeCell ref="AJ308:AK308"/>
    <mergeCell ref="AL308:AM308"/>
    <mergeCell ref="AN308:AO308"/>
    <mergeCell ref="AQ308:AR308"/>
    <mergeCell ref="AS308:AT308"/>
    <mergeCell ref="AU308:AV308"/>
    <mergeCell ref="AW308:AX308"/>
    <mergeCell ref="AZ308:BA308"/>
    <mergeCell ref="BB308:BC308"/>
    <mergeCell ref="BD308:BE308"/>
    <mergeCell ref="BF308:BG308"/>
    <mergeCell ref="BI308:BJ308"/>
    <mergeCell ref="BK308:BL308"/>
    <mergeCell ref="BM308:BN308"/>
    <mergeCell ref="BO308:BP308"/>
    <mergeCell ref="BR308:BS308"/>
    <mergeCell ref="BT308:BU308"/>
    <mergeCell ref="BV308:BW308"/>
    <mergeCell ref="BX308:BY308"/>
    <mergeCell ref="CA308:CB308"/>
    <mergeCell ref="CC308:CD308"/>
    <mergeCell ref="DX310:DY310"/>
    <mergeCell ref="DM309:DN309"/>
    <mergeCell ref="DO309:DP309"/>
    <mergeCell ref="DQ309:DR309"/>
    <mergeCell ref="DT309:DU309"/>
    <mergeCell ref="DV309:DW309"/>
    <mergeCell ref="DX309:DY309"/>
    <mergeCell ref="AH310:AI310"/>
    <mergeCell ref="AJ310:AK310"/>
    <mergeCell ref="AL310:AM310"/>
    <mergeCell ref="AN310:AO310"/>
    <mergeCell ref="AQ310:AR310"/>
    <mergeCell ref="AS310:AT310"/>
    <mergeCell ref="AU310:AV310"/>
    <mergeCell ref="AW310:AX310"/>
    <mergeCell ref="AZ310:BA310"/>
    <mergeCell ref="BB310:BC310"/>
    <mergeCell ref="BD310:BE310"/>
    <mergeCell ref="BF310:BG310"/>
    <mergeCell ref="BI310:BJ310"/>
    <mergeCell ref="BK310:BL310"/>
    <mergeCell ref="BM310:BN310"/>
    <mergeCell ref="BO310:BP310"/>
    <mergeCell ref="BR310:BS310"/>
    <mergeCell ref="BT310:BU310"/>
    <mergeCell ref="BV310:BW310"/>
    <mergeCell ref="BX310:BY310"/>
    <mergeCell ref="CA310:CB310"/>
    <mergeCell ref="CC310:CD310"/>
    <mergeCell ref="CE310:CF310"/>
    <mergeCell ref="CG310:CH310"/>
    <mergeCell ref="CJ310:CK310"/>
    <mergeCell ref="BX309:BY309"/>
    <mergeCell ref="DT311:DU311"/>
    <mergeCell ref="DV311:DW311"/>
    <mergeCell ref="CN310:CO310"/>
    <mergeCell ref="CP310:CQ310"/>
    <mergeCell ref="CS310:CT310"/>
    <mergeCell ref="CU310:CV310"/>
    <mergeCell ref="CW310:CX310"/>
    <mergeCell ref="CY310:CZ310"/>
    <mergeCell ref="DB310:DC310"/>
    <mergeCell ref="DD310:DE310"/>
    <mergeCell ref="DF310:DG310"/>
    <mergeCell ref="DH310:DI310"/>
    <mergeCell ref="DK310:DL310"/>
    <mergeCell ref="DM310:DN310"/>
    <mergeCell ref="DO310:DP310"/>
    <mergeCell ref="DQ310:DR310"/>
    <mergeCell ref="DT310:DU310"/>
    <mergeCell ref="DV310:DW310"/>
    <mergeCell ref="AH332:AI332"/>
    <mergeCell ref="AJ332:AK332"/>
    <mergeCell ref="AL332:AM332"/>
    <mergeCell ref="AN332:AO332"/>
    <mergeCell ref="AQ332:AR332"/>
    <mergeCell ref="AS332:AT332"/>
    <mergeCell ref="AU332:AV332"/>
    <mergeCell ref="AW332:AX332"/>
    <mergeCell ref="AZ332:BA332"/>
    <mergeCell ref="BB332:BC332"/>
    <mergeCell ref="BD332:BE332"/>
    <mergeCell ref="BF332:BG332"/>
    <mergeCell ref="BI332:BJ332"/>
    <mergeCell ref="BK332:BL332"/>
    <mergeCell ref="BM332:BN332"/>
    <mergeCell ref="BO332:BP332"/>
    <mergeCell ref="BR332:BS332"/>
    <mergeCell ref="BT332:BU332"/>
    <mergeCell ref="BV332:BW332"/>
    <mergeCell ref="BX332:BY332"/>
    <mergeCell ref="CA332:CB332"/>
    <mergeCell ref="CC332:CD332"/>
    <mergeCell ref="CE332:CF332"/>
    <mergeCell ref="CG332:CH332"/>
    <mergeCell ref="CJ332:CK332"/>
    <mergeCell ref="CL332:CM332"/>
    <mergeCell ref="CN332:CO332"/>
    <mergeCell ref="CP332:CQ332"/>
    <mergeCell ref="CS332:CT332"/>
    <mergeCell ref="CU332:CV332"/>
    <mergeCell ref="CW332:CX332"/>
    <mergeCell ref="CY332:CZ332"/>
    <mergeCell ref="DB332:DC332"/>
    <mergeCell ref="DD332:DE332"/>
    <mergeCell ref="DF332:DG332"/>
    <mergeCell ref="DH332:DI332"/>
    <mergeCell ref="DK332:DL332"/>
    <mergeCell ref="DM332:DN332"/>
    <mergeCell ref="DO332:DP332"/>
    <mergeCell ref="DQ332:DR332"/>
    <mergeCell ref="DT332:DU332"/>
    <mergeCell ref="DV332:DW332"/>
    <mergeCell ref="CL310:CM310"/>
    <mergeCell ref="DK331:DL331"/>
    <mergeCell ref="DM331:DN331"/>
    <mergeCell ref="CC331:CD331"/>
    <mergeCell ref="DX332:DY332"/>
    <mergeCell ref="AH333:AI333"/>
    <mergeCell ref="AJ333:AK333"/>
    <mergeCell ref="AL333:AM333"/>
    <mergeCell ref="AN333:AO333"/>
    <mergeCell ref="AQ333:AR333"/>
    <mergeCell ref="AS333:AT333"/>
    <mergeCell ref="AU333:AV333"/>
    <mergeCell ref="AW333:AX333"/>
    <mergeCell ref="AZ333:BA333"/>
    <mergeCell ref="BB333:BC333"/>
    <mergeCell ref="BD333:BE333"/>
    <mergeCell ref="BF333:BG333"/>
    <mergeCell ref="BI333:BJ333"/>
    <mergeCell ref="BK333:BL333"/>
    <mergeCell ref="BM333:BN333"/>
    <mergeCell ref="BO333:BP333"/>
    <mergeCell ref="BR333:BS333"/>
    <mergeCell ref="BT333:BU333"/>
    <mergeCell ref="BV333:BW333"/>
    <mergeCell ref="BX333:BY333"/>
    <mergeCell ref="CA333:CB333"/>
    <mergeCell ref="CC333:CD333"/>
    <mergeCell ref="CE333:CF333"/>
    <mergeCell ref="CG333:CH333"/>
    <mergeCell ref="CJ333:CK333"/>
    <mergeCell ref="CL333:CM333"/>
    <mergeCell ref="CN333:CO333"/>
    <mergeCell ref="CP333:CQ333"/>
    <mergeCell ref="CS333:CT333"/>
    <mergeCell ref="CU333:CV333"/>
    <mergeCell ref="CW333:CX333"/>
    <mergeCell ref="CY333:CZ333"/>
    <mergeCell ref="DB333:DC333"/>
    <mergeCell ref="DD333:DE333"/>
    <mergeCell ref="DF333:DG333"/>
    <mergeCell ref="DH333:DI333"/>
    <mergeCell ref="DK333:DL333"/>
    <mergeCell ref="DM333:DN333"/>
    <mergeCell ref="DO333:DP333"/>
    <mergeCell ref="DQ333:DR333"/>
    <mergeCell ref="DT333:DU333"/>
    <mergeCell ref="DV333:DW333"/>
    <mergeCell ref="DX333:DY333"/>
    <mergeCell ref="DX334:DY334"/>
    <mergeCell ref="AH335:AI335"/>
    <mergeCell ref="AJ335:AK335"/>
    <mergeCell ref="AL335:AM335"/>
    <mergeCell ref="AN335:AO335"/>
    <mergeCell ref="AQ335:AR335"/>
    <mergeCell ref="AS335:AT335"/>
    <mergeCell ref="AU335:AV335"/>
    <mergeCell ref="AW335:AX335"/>
    <mergeCell ref="AZ335:BA335"/>
    <mergeCell ref="BB335:BC335"/>
    <mergeCell ref="BD335:BE335"/>
    <mergeCell ref="BF335:BG335"/>
    <mergeCell ref="BI335:BJ335"/>
    <mergeCell ref="BK335:BL335"/>
    <mergeCell ref="BM335:BN335"/>
    <mergeCell ref="BO335:BP335"/>
    <mergeCell ref="BR335:BS335"/>
    <mergeCell ref="BT335:BU335"/>
    <mergeCell ref="BV335:BW335"/>
    <mergeCell ref="BX335:BY335"/>
    <mergeCell ref="CA335:CB335"/>
    <mergeCell ref="CC335:CD335"/>
    <mergeCell ref="CE335:CF335"/>
    <mergeCell ref="CG335:CH335"/>
    <mergeCell ref="CJ335:CK335"/>
    <mergeCell ref="CL335:CM335"/>
    <mergeCell ref="CN335:CO335"/>
    <mergeCell ref="CP335:CQ335"/>
    <mergeCell ref="CS335:CT335"/>
    <mergeCell ref="CU335:CV335"/>
    <mergeCell ref="CW335:CX335"/>
    <mergeCell ref="CY335:CZ335"/>
    <mergeCell ref="DB335:DC335"/>
    <mergeCell ref="DD335:DE335"/>
    <mergeCell ref="DF335:DG335"/>
    <mergeCell ref="DH335:DI335"/>
    <mergeCell ref="DK335:DL335"/>
    <mergeCell ref="DM335:DN335"/>
    <mergeCell ref="DO335:DP335"/>
    <mergeCell ref="DQ335:DR335"/>
    <mergeCell ref="DT335:DU335"/>
    <mergeCell ref="DV335:DW335"/>
    <mergeCell ref="DX335:DY335"/>
    <mergeCell ref="AH334:AI334"/>
    <mergeCell ref="AJ334:AK334"/>
    <mergeCell ref="AL334:AM334"/>
    <mergeCell ref="AN334:AO334"/>
    <mergeCell ref="AQ334:AR334"/>
    <mergeCell ref="AS334:AT334"/>
    <mergeCell ref="AU334:AV334"/>
    <mergeCell ref="AW334:AX334"/>
    <mergeCell ref="AZ334:BA334"/>
    <mergeCell ref="BB334:BC334"/>
    <mergeCell ref="BD334:BE334"/>
    <mergeCell ref="BF334:BG334"/>
    <mergeCell ref="BI334:BJ334"/>
    <mergeCell ref="BK334:BL334"/>
    <mergeCell ref="BM334:BN334"/>
    <mergeCell ref="BO334:BP334"/>
    <mergeCell ref="DD334:DE334"/>
    <mergeCell ref="DF334:DG334"/>
    <mergeCell ref="DH334:DI334"/>
    <mergeCell ref="CC336:CD336"/>
    <mergeCell ref="CE336:CF336"/>
    <mergeCell ref="CG336:CH336"/>
    <mergeCell ref="CJ336:CK336"/>
    <mergeCell ref="CL336:CM336"/>
    <mergeCell ref="CN336:CO336"/>
    <mergeCell ref="CP336:CQ336"/>
    <mergeCell ref="CS336:CT336"/>
    <mergeCell ref="CU336:CV336"/>
    <mergeCell ref="CW336:CX336"/>
    <mergeCell ref="CY336:CZ336"/>
    <mergeCell ref="DB336:DC336"/>
    <mergeCell ref="DK336:DL336"/>
    <mergeCell ref="DM336:DN336"/>
    <mergeCell ref="DV334:DW334"/>
    <mergeCell ref="DD336:DE336"/>
    <mergeCell ref="DF336:DG336"/>
    <mergeCell ref="DH336:DI336"/>
    <mergeCell ref="CL338:CM338"/>
    <mergeCell ref="CN338:CO338"/>
    <mergeCell ref="CP338:CQ338"/>
    <mergeCell ref="CS338:CT338"/>
    <mergeCell ref="CU338:CV338"/>
    <mergeCell ref="CW338:CX338"/>
    <mergeCell ref="CY338:CZ338"/>
    <mergeCell ref="DB338:DC338"/>
    <mergeCell ref="DO336:DP336"/>
    <mergeCell ref="DQ336:DR336"/>
    <mergeCell ref="DT336:DU336"/>
    <mergeCell ref="DV336:DW336"/>
    <mergeCell ref="DO338:DP338"/>
    <mergeCell ref="DQ338:DR338"/>
    <mergeCell ref="DT338:DU338"/>
    <mergeCell ref="DV338:DW338"/>
    <mergeCell ref="AW338:AX338"/>
    <mergeCell ref="AZ338:BA338"/>
    <mergeCell ref="BB338:BC338"/>
    <mergeCell ref="BD338:BE338"/>
    <mergeCell ref="BF338:BG338"/>
    <mergeCell ref="BI338:BJ338"/>
    <mergeCell ref="BK338:BL338"/>
    <mergeCell ref="BM338:BN338"/>
    <mergeCell ref="BO338:BP338"/>
    <mergeCell ref="DX336:DY336"/>
    <mergeCell ref="AH337:AI337"/>
    <mergeCell ref="AJ337:AK337"/>
    <mergeCell ref="AL337:AM337"/>
    <mergeCell ref="AN337:AO337"/>
    <mergeCell ref="AQ337:AR337"/>
    <mergeCell ref="AS337:AT337"/>
    <mergeCell ref="AU337:AV337"/>
    <mergeCell ref="AW337:AX337"/>
    <mergeCell ref="AZ337:BA337"/>
    <mergeCell ref="BB337:BC337"/>
    <mergeCell ref="BD337:BE337"/>
    <mergeCell ref="BF337:BG337"/>
    <mergeCell ref="BI337:BJ337"/>
    <mergeCell ref="BK337:BL337"/>
    <mergeCell ref="BM337:BN337"/>
    <mergeCell ref="BO337:BP337"/>
    <mergeCell ref="BR337:BS337"/>
    <mergeCell ref="BT337:BU337"/>
    <mergeCell ref="BV337:BW337"/>
    <mergeCell ref="BX337:BY337"/>
    <mergeCell ref="CA337:CB337"/>
    <mergeCell ref="CC337:CD337"/>
    <mergeCell ref="CE337:CF337"/>
    <mergeCell ref="CG337:CH337"/>
    <mergeCell ref="CJ337:CK337"/>
    <mergeCell ref="CL337:CM337"/>
    <mergeCell ref="CN337:CO337"/>
    <mergeCell ref="CP337:CQ337"/>
    <mergeCell ref="CS337:CT337"/>
    <mergeCell ref="CU337:CV337"/>
    <mergeCell ref="CW337:CX337"/>
    <mergeCell ref="CY337:CZ337"/>
    <mergeCell ref="DB337:DC337"/>
    <mergeCell ref="DD337:DE337"/>
    <mergeCell ref="DF337:DG337"/>
    <mergeCell ref="DH337:DI337"/>
    <mergeCell ref="DK337:DL337"/>
    <mergeCell ref="DM337:DN337"/>
    <mergeCell ref="DO337:DP337"/>
    <mergeCell ref="DQ337:DR337"/>
    <mergeCell ref="DT337:DU337"/>
    <mergeCell ref="DV337:DW337"/>
    <mergeCell ref="BB336:BC336"/>
    <mergeCell ref="BD336:BE336"/>
    <mergeCell ref="BF336:BG336"/>
    <mergeCell ref="BI336:BJ336"/>
    <mergeCell ref="BK336:BL336"/>
    <mergeCell ref="BM336:BN336"/>
    <mergeCell ref="BO336:BP336"/>
    <mergeCell ref="BR336:BS336"/>
    <mergeCell ref="BT336:BU336"/>
    <mergeCell ref="BV336:BW336"/>
    <mergeCell ref="BX336:BY336"/>
    <mergeCell ref="CA336:CB336"/>
    <mergeCell ref="DX362:DY362"/>
    <mergeCell ref="AN361:AO361"/>
    <mergeCell ref="AQ361:AR361"/>
    <mergeCell ref="AS361:AT361"/>
    <mergeCell ref="AU361:AV361"/>
    <mergeCell ref="AW361:AX361"/>
    <mergeCell ref="AZ361:BA361"/>
    <mergeCell ref="BB361:BC361"/>
    <mergeCell ref="BD361:BE361"/>
    <mergeCell ref="DX338:DY338"/>
    <mergeCell ref="DX337:DY337"/>
    <mergeCell ref="AH336:AI336"/>
    <mergeCell ref="AJ336:AK336"/>
    <mergeCell ref="AL336:AM336"/>
    <mergeCell ref="AH339:AI339"/>
    <mergeCell ref="AJ339:AK339"/>
    <mergeCell ref="AL339:AM339"/>
    <mergeCell ref="AN339:AO339"/>
    <mergeCell ref="AQ339:AR339"/>
    <mergeCell ref="AS339:AT339"/>
    <mergeCell ref="AU339:AV339"/>
    <mergeCell ref="AW339:AX339"/>
    <mergeCell ref="AZ339:BA339"/>
    <mergeCell ref="BB339:BC339"/>
    <mergeCell ref="BD339:BE339"/>
    <mergeCell ref="BF339:BG339"/>
    <mergeCell ref="BI339:BJ339"/>
    <mergeCell ref="BK339:BL339"/>
    <mergeCell ref="BM339:BN339"/>
    <mergeCell ref="BO339:BP339"/>
    <mergeCell ref="BR339:BS339"/>
    <mergeCell ref="BT339:BU339"/>
    <mergeCell ref="BV339:BW339"/>
    <mergeCell ref="BX339:BY339"/>
    <mergeCell ref="CA339:CB339"/>
    <mergeCell ref="CC339:CD339"/>
    <mergeCell ref="CE339:CF339"/>
    <mergeCell ref="CG339:CH339"/>
    <mergeCell ref="CJ339:CK339"/>
    <mergeCell ref="CL339:CM339"/>
    <mergeCell ref="CN339:CO339"/>
    <mergeCell ref="CP339:CQ339"/>
    <mergeCell ref="CS339:CT339"/>
    <mergeCell ref="CU339:CV339"/>
    <mergeCell ref="CW339:CX339"/>
    <mergeCell ref="CY339:CZ339"/>
    <mergeCell ref="DB339:DC339"/>
    <mergeCell ref="DD339:DE339"/>
    <mergeCell ref="DF339:DG339"/>
    <mergeCell ref="DH339:DI339"/>
    <mergeCell ref="DK339:DL339"/>
    <mergeCell ref="DM339:DN339"/>
    <mergeCell ref="DO339:DP339"/>
    <mergeCell ref="DQ339:DR339"/>
    <mergeCell ref="DT339:DU339"/>
    <mergeCell ref="DV339:DW339"/>
    <mergeCell ref="DX339:DY339"/>
    <mergeCell ref="AH338:AI338"/>
    <mergeCell ref="AJ338:AK338"/>
    <mergeCell ref="AL338:AM338"/>
    <mergeCell ref="AN338:AO338"/>
    <mergeCell ref="AQ338:AR338"/>
    <mergeCell ref="AS338:AT338"/>
    <mergeCell ref="AU338:AV338"/>
    <mergeCell ref="DT340:DU340"/>
    <mergeCell ref="DV340:DW340"/>
    <mergeCell ref="AH363:AI363"/>
    <mergeCell ref="AJ363:AK363"/>
    <mergeCell ref="AL363:AM363"/>
    <mergeCell ref="AN363:AO363"/>
    <mergeCell ref="AQ363:AR363"/>
    <mergeCell ref="AS363:AT363"/>
    <mergeCell ref="AU363:AV363"/>
    <mergeCell ref="AW363:AX363"/>
    <mergeCell ref="AZ363:BA363"/>
    <mergeCell ref="BB363:BC363"/>
    <mergeCell ref="BD363:BE363"/>
    <mergeCell ref="BF363:BG363"/>
    <mergeCell ref="BI363:BJ363"/>
    <mergeCell ref="BK363:BL363"/>
    <mergeCell ref="BM363:BN363"/>
    <mergeCell ref="BO363:BP363"/>
    <mergeCell ref="BR363:BS363"/>
    <mergeCell ref="BT363:BU363"/>
    <mergeCell ref="BV363:BW363"/>
    <mergeCell ref="BX363:BY363"/>
    <mergeCell ref="CA363:CB363"/>
    <mergeCell ref="CC363:CD363"/>
    <mergeCell ref="CE363:CF363"/>
    <mergeCell ref="CG363:CH363"/>
    <mergeCell ref="CJ363:CK363"/>
    <mergeCell ref="CL363:CM363"/>
    <mergeCell ref="CN363:CO363"/>
    <mergeCell ref="CP363:CQ363"/>
    <mergeCell ref="CS363:CT363"/>
    <mergeCell ref="CU363:CV363"/>
    <mergeCell ref="CW363:CX363"/>
    <mergeCell ref="CY363:CZ363"/>
    <mergeCell ref="DB363:DC363"/>
    <mergeCell ref="DD363:DE363"/>
    <mergeCell ref="DF363:DG363"/>
    <mergeCell ref="DH363:DI363"/>
    <mergeCell ref="DK363:DL363"/>
    <mergeCell ref="DM363:DN363"/>
    <mergeCell ref="DO363:DP363"/>
    <mergeCell ref="DQ363:DR363"/>
    <mergeCell ref="DT363:DU363"/>
    <mergeCell ref="DV363:DW363"/>
    <mergeCell ref="DD362:DE362"/>
    <mergeCell ref="DF362:DG362"/>
    <mergeCell ref="DH362:DI362"/>
    <mergeCell ref="DK362:DL362"/>
    <mergeCell ref="DM362:DN362"/>
    <mergeCell ref="DO362:DP362"/>
    <mergeCell ref="DQ362:DR362"/>
    <mergeCell ref="DT362:DU362"/>
    <mergeCell ref="DV362:DW362"/>
    <mergeCell ref="CU360:CV360"/>
    <mergeCell ref="CW360:CX360"/>
    <mergeCell ref="CY360:CZ360"/>
    <mergeCell ref="AH360:AI360"/>
    <mergeCell ref="AJ360:AK360"/>
    <mergeCell ref="AL360:AM360"/>
    <mergeCell ref="AN360:AO360"/>
    <mergeCell ref="BF361:BG361"/>
    <mergeCell ref="BI361:BJ361"/>
    <mergeCell ref="BK361:BL361"/>
    <mergeCell ref="BM361:BN361"/>
    <mergeCell ref="BF365:BG365"/>
    <mergeCell ref="BI365:BJ365"/>
    <mergeCell ref="BK365:BL365"/>
    <mergeCell ref="BM365:BN365"/>
    <mergeCell ref="BO365:BP365"/>
    <mergeCell ref="BR365:BS365"/>
    <mergeCell ref="BT365:BU365"/>
    <mergeCell ref="BV365:BW365"/>
    <mergeCell ref="BX365:BY365"/>
    <mergeCell ref="CA365:CB365"/>
    <mergeCell ref="CC365:CD365"/>
    <mergeCell ref="CE365:CF365"/>
    <mergeCell ref="CG365:CH365"/>
    <mergeCell ref="CJ365:CK365"/>
    <mergeCell ref="CL365:CM365"/>
    <mergeCell ref="CN365:CO365"/>
    <mergeCell ref="CP365:CQ365"/>
    <mergeCell ref="CS365:CT365"/>
    <mergeCell ref="CU365:CV365"/>
    <mergeCell ref="CW365:CX365"/>
    <mergeCell ref="CY365:CZ365"/>
    <mergeCell ref="DB365:DC365"/>
    <mergeCell ref="DX363:DY363"/>
    <mergeCell ref="DD364:DE364"/>
    <mergeCell ref="DF364:DG364"/>
    <mergeCell ref="DH364:DI364"/>
    <mergeCell ref="DK364:DL364"/>
    <mergeCell ref="DM364:DN364"/>
    <mergeCell ref="DO364:DP364"/>
    <mergeCell ref="DQ364:DR364"/>
    <mergeCell ref="DT364:DU364"/>
    <mergeCell ref="DD365:DE365"/>
    <mergeCell ref="DF365:DG365"/>
    <mergeCell ref="DH365:DI365"/>
    <mergeCell ref="DK365:DL365"/>
    <mergeCell ref="DM365:DN365"/>
    <mergeCell ref="DO365:DP365"/>
    <mergeCell ref="DQ365:DR365"/>
    <mergeCell ref="DT365:DU365"/>
    <mergeCell ref="DV365:DW365"/>
    <mergeCell ref="DX365:DY365"/>
    <mergeCell ref="DV364:DW364"/>
    <mergeCell ref="DX364:DY364"/>
    <mergeCell ref="AH364:AI364"/>
    <mergeCell ref="AJ364:AK364"/>
    <mergeCell ref="AL364:AM364"/>
    <mergeCell ref="AN364:AO364"/>
    <mergeCell ref="AQ364:AR364"/>
    <mergeCell ref="AS364:AT364"/>
    <mergeCell ref="AU364:AV364"/>
    <mergeCell ref="AW364:AX364"/>
    <mergeCell ref="AZ364:BA364"/>
    <mergeCell ref="BB364:BC364"/>
    <mergeCell ref="BD364:BE364"/>
    <mergeCell ref="BF364:BG364"/>
    <mergeCell ref="BI364:BJ364"/>
    <mergeCell ref="BK364:BL364"/>
    <mergeCell ref="BM364:BN364"/>
    <mergeCell ref="BO364:BP364"/>
    <mergeCell ref="BR364:BS364"/>
    <mergeCell ref="BT364:BU364"/>
    <mergeCell ref="BV364:BW364"/>
    <mergeCell ref="BX364:BY364"/>
    <mergeCell ref="CA364:CB364"/>
    <mergeCell ref="CC364:CD364"/>
    <mergeCell ref="CE364:CF364"/>
    <mergeCell ref="CG364:CH364"/>
    <mergeCell ref="CJ364:CK364"/>
    <mergeCell ref="CL364:CM364"/>
    <mergeCell ref="CN364:CO364"/>
    <mergeCell ref="CP364:CQ364"/>
    <mergeCell ref="CS364:CT364"/>
    <mergeCell ref="CU364:CV364"/>
    <mergeCell ref="CW364:CX364"/>
    <mergeCell ref="CY364:CZ364"/>
    <mergeCell ref="DB364:DC364"/>
    <mergeCell ref="AH366:AI366"/>
    <mergeCell ref="AJ366:AK366"/>
    <mergeCell ref="AL366:AM366"/>
    <mergeCell ref="AN366:AO366"/>
    <mergeCell ref="AQ366:AR366"/>
    <mergeCell ref="AS366:AT366"/>
    <mergeCell ref="AU366:AV366"/>
    <mergeCell ref="AW366:AX366"/>
    <mergeCell ref="AZ366:BA366"/>
    <mergeCell ref="BB366:BC366"/>
    <mergeCell ref="BD366:BE366"/>
    <mergeCell ref="BF366:BG366"/>
    <mergeCell ref="BI366:BJ366"/>
    <mergeCell ref="BK366:BL366"/>
    <mergeCell ref="BM366:BN366"/>
    <mergeCell ref="BO366:BP366"/>
    <mergeCell ref="BR366:BS366"/>
    <mergeCell ref="BT366:BU366"/>
    <mergeCell ref="BV366:BW366"/>
    <mergeCell ref="BX366:BY366"/>
    <mergeCell ref="CA366:CB366"/>
    <mergeCell ref="CC366:CD366"/>
    <mergeCell ref="CE366:CF366"/>
    <mergeCell ref="CG366:CH366"/>
    <mergeCell ref="CJ366:CK366"/>
    <mergeCell ref="CL366:CM366"/>
    <mergeCell ref="CN366:CO366"/>
    <mergeCell ref="CP366:CQ366"/>
    <mergeCell ref="CS366:CT366"/>
    <mergeCell ref="CU366:CV366"/>
    <mergeCell ref="CW366:CX366"/>
    <mergeCell ref="CY366:CZ366"/>
    <mergeCell ref="DB366:DC366"/>
    <mergeCell ref="DD366:DE366"/>
    <mergeCell ref="DF366:DG366"/>
    <mergeCell ref="DH366:DI366"/>
    <mergeCell ref="DK366:DL366"/>
    <mergeCell ref="DM366:DN366"/>
    <mergeCell ref="DO366:DP366"/>
    <mergeCell ref="DQ366:DR366"/>
    <mergeCell ref="DT366:DU366"/>
    <mergeCell ref="DV366:DW366"/>
    <mergeCell ref="DX366:DY366"/>
    <mergeCell ref="AH365:AI365"/>
    <mergeCell ref="AJ365:AK365"/>
    <mergeCell ref="AL365:AM365"/>
    <mergeCell ref="AN365:AO365"/>
    <mergeCell ref="AQ365:AR365"/>
    <mergeCell ref="AS365:AT365"/>
    <mergeCell ref="AU365:AV365"/>
    <mergeCell ref="AW365:AX365"/>
    <mergeCell ref="AZ365:BA365"/>
    <mergeCell ref="BB365:BC365"/>
    <mergeCell ref="BD365:BE365"/>
    <mergeCell ref="DB368:DC368"/>
    <mergeCell ref="DD368:DE368"/>
    <mergeCell ref="DF368:DG368"/>
    <mergeCell ref="DH368:DI368"/>
    <mergeCell ref="DK368:DL368"/>
    <mergeCell ref="DM368:DN368"/>
    <mergeCell ref="DO368:DP368"/>
    <mergeCell ref="DQ368:DR368"/>
    <mergeCell ref="DT368:DU368"/>
    <mergeCell ref="DV368:DW368"/>
    <mergeCell ref="DX368:DY368"/>
    <mergeCell ref="AH367:AI367"/>
    <mergeCell ref="AJ367:AK367"/>
    <mergeCell ref="AL367:AM367"/>
    <mergeCell ref="AN367:AO367"/>
    <mergeCell ref="AQ367:AR367"/>
    <mergeCell ref="AS367:AT367"/>
    <mergeCell ref="AU367:AV367"/>
    <mergeCell ref="AW367:AX367"/>
    <mergeCell ref="AZ367:BA367"/>
    <mergeCell ref="BB367:BC367"/>
    <mergeCell ref="BD367:BE367"/>
    <mergeCell ref="BF367:BG367"/>
    <mergeCell ref="BI367:BJ367"/>
    <mergeCell ref="BK367:BL367"/>
    <mergeCell ref="BM367:BN367"/>
    <mergeCell ref="BO367:BP367"/>
    <mergeCell ref="BR367:BS367"/>
    <mergeCell ref="BT367:BU367"/>
    <mergeCell ref="BV367:BW367"/>
    <mergeCell ref="BX367:BY367"/>
    <mergeCell ref="CA367:CB367"/>
    <mergeCell ref="CC367:CD367"/>
    <mergeCell ref="CE367:CF367"/>
    <mergeCell ref="CG367:CH367"/>
    <mergeCell ref="CJ367:CK367"/>
    <mergeCell ref="CL367:CM367"/>
    <mergeCell ref="CN367:CO367"/>
    <mergeCell ref="CP367:CQ367"/>
    <mergeCell ref="CS367:CT367"/>
    <mergeCell ref="CU367:CV367"/>
    <mergeCell ref="CW367:CX367"/>
    <mergeCell ref="CY367:CZ367"/>
    <mergeCell ref="DB367:DC367"/>
    <mergeCell ref="BF369:BG369"/>
    <mergeCell ref="BI369:BJ369"/>
    <mergeCell ref="BK369:BL369"/>
    <mergeCell ref="BM369:BN369"/>
    <mergeCell ref="BO369:BP369"/>
    <mergeCell ref="BR369:BS369"/>
    <mergeCell ref="BT369:BU369"/>
    <mergeCell ref="BV369:BW369"/>
    <mergeCell ref="BX369:BY369"/>
    <mergeCell ref="CA369:CB369"/>
    <mergeCell ref="CC369:CD369"/>
    <mergeCell ref="CE369:CF369"/>
    <mergeCell ref="CG369:CH369"/>
    <mergeCell ref="CJ369:CK369"/>
    <mergeCell ref="CL369:CM369"/>
    <mergeCell ref="CN369:CO369"/>
    <mergeCell ref="CP369:CQ369"/>
    <mergeCell ref="CS369:CT369"/>
    <mergeCell ref="CU369:CV369"/>
    <mergeCell ref="CW369:CX369"/>
    <mergeCell ref="CY369:CZ369"/>
    <mergeCell ref="DB369:DC369"/>
    <mergeCell ref="DD367:DE367"/>
    <mergeCell ref="DF367:DG367"/>
    <mergeCell ref="DH367:DI367"/>
    <mergeCell ref="DK367:DL367"/>
    <mergeCell ref="DM367:DN367"/>
    <mergeCell ref="DO367:DP367"/>
    <mergeCell ref="DQ367:DR367"/>
    <mergeCell ref="DT367:DU367"/>
    <mergeCell ref="DV367:DW367"/>
    <mergeCell ref="DX367:DY367"/>
    <mergeCell ref="DF369:DG369"/>
    <mergeCell ref="DH369:DI369"/>
    <mergeCell ref="DK369:DL369"/>
    <mergeCell ref="DM369:DN369"/>
    <mergeCell ref="DO369:DP369"/>
    <mergeCell ref="DQ369:DR369"/>
    <mergeCell ref="DT369:DU369"/>
    <mergeCell ref="DV369:DW369"/>
    <mergeCell ref="DX369:DY369"/>
    <mergeCell ref="AH368:AI368"/>
    <mergeCell ref="AJ368:AK368"/>
    <mergeCell ref="AL368:AM368"/>
    <mergeCell ref="AN368:AO368"/>
    <mergeCell ref="AQ368:AR368"/>
    <mergeCell ref="AS368:AT368"/>
    <mergeCell ref="AU368:AV368"/>
    <mergeCell ref="AW368:AX368"/>
    <mergeCell ref="AZ368:BA368"/>
    <mergeCell ref="BB368:BC368"/>
    <mergeCell ref="BD368:BE368"/>
    <mergeCell ref="BF368:BG368"/>
    <mergeCell ref="BI368:BJ368"/>
    <mergeCell ref="BK368:BL368"/>
    <mergeCell ref="BM368:BN368"/>
    <mergeCell ref="BO368:BP368"/>
    <mergeCell ref="BR368:BS368"/>
    <mergeCell ref="BT368:BU368"/>
    <mergeCell ref="BV368:BW368"/>
    <mergeCell ref="BX368:BY368"/>
    <mergeCell ref="CA368:CB368"/>
    <mergeCell ref="CC368:CD368"/>
    <mergeCell ref="CE368:CF368"/>
    <mergeCell ref="CG368:CH368"/>
    <mergeCell ref="CJ368:CK368"/>
    <mergeCell ref="CL368:CM368"/>
    <mergeCell ref="CN368:CO368"/>
    <mergeCell ref="CP368:CQ368"/>
    <mergeCell ref="CS368:CT368"/>
    <mergeCell ref="CU368:CV368"/>
    <mergeCell ref="CW368:CX368"/>
    <mergeCell ref="CY368:CZ368"/>
    <mergeCell ref="DD369:DE369"/>
    <mergeCell ref="AH370:AI370"/>
    <mergeCell ref="AJ370:AK370"/>
    <mergeCell ref="AL370:AM370"/>
    <mergeCell ref="AN370:AO370"/>
    <mergeCell ref="AQ370:AR370"/>
    <mergeCell ref="AS370:AT370"/>
    <mergeCell ref="AU370:AV370"/>
    <mergeCell ref="AW370:AX370"/>
    <mergeCell ref="AZ370:BA370"/>
    <mergeCell ref="BB370:BC370"/>
    <mergeCell ref="BD370:BE370"/>
    <mergeCell ref="BF370:BG370"/>
    <mergeCell ref="BI370:BJ370"/>
    <mergeCell ref="BK370:BL370"/>
    <mergeCell ref="BM370:BN370"/>
    <mergeCell ref="BO370:BP370"/>
    <mergeCell ref="BR370:BS370"/>
    <mergeCell ref="BT370:BU370"/>
    <mergeCell ref="BV370:BW370"/>
    <mergeCell ref="BX370:BY370"/>
    <mergeCell ref="CA370:CB370"/>
    <mergeCell ref="CC370:CD370"/>
    <mergeCell ref="CE370:CF370"/>
    <mergeCell ref="CG370:CH370"/>
    <mergeCell ref="CJ370:CK370"/>
    <mergeCell ref="CL370:CM370"/>
    <mergeCell ref="CN370:CO370"/>
    <mergeCell ref="CP370:CQ370"/>
    <mergeCell ref="CS370:CT370"/>
    <mergeCell ref="CU370:CV370"/>
    <mergeCell ref="CW370:CX370"/>
    <mergeCell ref="CY370:CZ370"/>
    <mergeCell ref="DB370:DC370"/>
    <mergeCell ref="DD370:DE370"/>
    <mergeCell ref="DF370:DG370"/>
    <mergeCell ref="DH370:DI370"/>
    <mergeCell ref="DK370:DL370"/>
    <mergeCell ref="DM370:DN370"/>
    <mergeCell ref="DO370:DP370"/>
    <mergeCell ref="DQ370:DR370"/>
    <mergeCell ref="DT370:DU370"/>
    <mergeCell ref="DV370:DW370"/>
    <mergeCell ref="DX370:DY370"/>
    <mergeCell ref="AH369:AI369"/>
    <mergeCell ref="AJ369:AK369"/>
    <mergeCell ref="AL369:AM369"/>
    <mergeCell ref="AN369:AO369"/>
    <mergeCell ref="AQ369:AR369"/>
    <mergeCell ref="AS369:AT369"/>
    <mergeCell ref="AU369:AV369"/>
    <mergeCell ref="AW369:AX369"/>
    <mergeCell ref="AZ369:BA369"/>
    <mergeCell ref="BB369:BC369"/>
    <mergeCell ref="BD369:BE369"/>
    <mergeCell ref="AH371:AI371"/>
    <mergeCell ref="AJ371:AK371"/>
    <mergeCell ref="AL371:AM371"/>
    <mergeCell ref="AN371:AO371"/>
    <mergeCell ref="AQ371:AR371"/>
    <mergeCell ref="AS371:AT371"/>
    <mergeCell ref="AU371:AV371"/>
    <mergeCell ref="AW371:AX371"/>
    <mergeCell ref="AZ371:BA371"/>
    <mergeCell ref="BB371:BC371"/>
    <mergeCell ref="BD371:BE371"/>
    <mergeCell ref="BF371:BG371"/>
    <mergeCell ref="BI371:BJ371"/>
    <mergeCell ref="BK371:BL371"/>
    <mergeCell ref="BM371:BN371"/>
    <mergeCell ref="BO371:BP371"/>
    <mergeCell ref="BR371:BS371"/>
    <mergeCell ref="BT371:BU371"/>
    <mergeCell ref="BV371:BW371"/>
    <mergeCell ref="BX371:BY371"/>
    <mergeCell ref="CA371:CB371"/>
    <mergeCell ref="CC371:CD371"/>
    <mergeCell ref="CE371:CF371"/>
    <mergeCell ref="CG371:CH371"/>
    <mergeCell ref="CJ371:CK371"/>
    <mergeCell ref="CL371:CM371"/>
    <mergeCell ref="CN371:CO371"/>
    <mergeCell ref="CP371:CQ371"/>
    <mergeCell ref="CS371:CT371"/>
    <mergeCell ref="CU371:CV371"/>
    <mergeCell ref="CW371:CX371"/>
    <mergeCell ref="CY371:CZ371"/>
    <mergeCell ref="DB371:DC371"/>
    <mergeCell ref="DD371:DE371"/>
    <mergeCell ref="DF371:DG371"/>
    <mergeCell ref="DH371:DI371"/>
    <mergeCell ref="DK371:DL371"/>
    <mergeCell ref="DM371:DN371"/>
    <mergeCell ref="DO371:DP371"/>
    <mergeCell ref="DQ371:DR371"/>
    <mergeCell ref="DT371:DU371"/>
    <mergeCell ref="DV371:DW371"/>
    <mergeCell ref="DX371:DY371"/>
    <mergeCell ref="DO373:DP373"/>
    <mergeCell ref="DQ373:DR373"/>
    <mergeCell ref="DT373:DU373"/>
    <mergeCell ref="DV373:DW373"/>
    <mergeCell ref="DX373:DY373"/>
    <mergeCell ref="AN372:AO372"/>
    <mergeCell ref="AQ372:AR372"/>
    <mergeCell ref="AS372:AT372"/>
    <mergeCell ref="AU372:AV372"/>
    <mergeCell ref="AW372:AX372"/>
    <mergeCell ref="AZ372:BA372"/>
    <mergeCell ref="BB372:BC372"/>
    <mergeCell ref="BD372:BE372"/>
    <mergeCell ref="BF372:BG372"/>
    <mergeCell ref="BI372:BJ372"/>
    <mergeCell ref="BK372:BL372"/>
    <mergeCell ref="BM372:BN372"/>
    <mergeCell ref="BO372:BP372"/>
    <mergeCell ref="BR372:BS372"/>
    <mergeCell ref="BT372:BU372"/>
    <mergeCell ref="BV372:BW372"/>
    <mergeCell ref="BX372:BY372"/>
    <mergeCell ref="CA372:CB372"/>
    <mergeCell ref="CC372:CD372"/>
    <mergeCell ref="CE372:CF372"/>
    <mergeCell ref="CG372:CH372"/>
    <mergeCell ref="CJ372:CK372"/>
    <mergeCell ref="CL372:CM372"/>
    <mergeCell ref="CN372:CO372"/>
    <mergeCell ref="CP372:CQ372"/>
    <mergeCell ref="CS372:CT372"/>
    <mergeCell ref="CU372:CV372"/>
    <mergeCell ref="CW372:CX372"/>
    <mergeCell ref="CY372:CZ372"/>
    <mergeCell ref="DB372:DC372"/>
    <mergeCell ref="DD372:DE372"/>
    <mergeCell ref="DF372:DG372"/>
    <mergeCell ref="DH372:DI372"/>
    <mergeCell ref="BT374:BU374"/>
    <mergeCell ref="BV374:BW374"/>
    <mergeCell ref="BX374:BY374"/>
    <mergeCell ref="CA374:CB374"/>
    <mergeCell ref="CC374:CD374"/>
    <mergeCell ref="CE374:CF374"/>
    <mergeCell ref="CG374:CH374"/>
    <mergeCell ref="CJ374:CK374"/>
    <mergeCell ref="CL374:CM374"/>
    <mergeCell ref="CN374:CO374"/>
    <mergeCell ref="CP374:CQ374"/>
    <mergeCell ref="CS374:CT374"/>
    <mergeCell ref="CU374:CV374"/>
    <mergeCell ref="CW374:CX374"/>
    <mergeCell ref="CY374:CZ374"/>
    <mergeCell ref="DB374:DC374"/>
    <mergeCell ref="DD374:DE374"/>
    <mergeCell ref="DF374:DG374"/>
    <mergeCell ref="DH374:DI374"/>
    <mergeCell ref="DK372:DL372"/>
    <mergeCell ref="DM372:DN372"/>
    <mergeCell ref="DO372:DP372"/>
    <mergeCell ref="DQ372:DR372"/>
    <mergeCell ref="DT372:DU372"/>
    <mergeCell ref="DV372:DW372"/>
    <mergeCell ref="DX372:DY372"/>
    <mergeCell ref="AH373:AI373"/>
    <mergeCell ref="AJ373:AK373"/>
    <mergeCell ref="AL373:AM373"/>
    <mergeCell ref="AN373:AO373"/>
    <mergeCell ref="AQ373:AR373"/>
    <mergeCell ref="AS373:AT373"/>
    <mergeCell ref="AU373:AV373"/>
    <mergeCell ref="AW373:AX373"/>
    <mergeCell ref="AZ373:BA373"/>
    <mergeCell ref="BB373:BC373"/>
    <mergeCell ref="BD373:BE373"/>
    <mergeCell ref="BF373:BG373"/>
    <mergeCell ref="BI373:BJ373"/>
    <mergeCell ref="BK373:BL373"/>
    <mergeCell ref="BM373:BN373"/>
    <mergeCell ref="BO373:BP373"/>
    <mergeCell ref="BR373:BS373"/>
    <mergeCell ref="BT373:BU373"/>
    <mergeCell ref="BV373:BW373"/>
    <mergeCell ref="BX373:BY373"/>
    <mergeCell ref="CA373:CB373"/>
    <mergeCell ref="CC373:CD373"/>
    <mergeCell ref="CE373:CF373"/>
    <mergeCell ref="CG373:CH373"/>
    <mergeCell ref="CJ373:CK373"/>
    <mergeCell ref="CL373:CM373"/>
    <mergeCell ref="CN373:CO373"/>
    <mergeCell ref="CP373:CQ373"/>
    <mergeCell ref="CS373:CT373"/>
    <mergeCell ref="CU373:CV373"/>
    <mergeCell ref="CW373:CX373"/>
    <mergeCell ref="CY373:CZ373"/>
    <mergeCell ref="DB373:DC373"/>
    <mergeCell ref="DD373:DE373"/>
    <mergeCell ref="DF373:DG373"/>
    <mergeCell ref="DH373:DI373"/>
    <mergeCell ref="DK373:DL373"/>
    <mergeCell ref="DM373:DN373"/>
    <mergeCell ref="DK374:DL374"/>
    <mergeCell ref="DM374:DN374"/>
    <mergeCell ref="DO374:DP374"/>
    <mergeCell ref="DQ374:DR374"/>
    <mergeCell ref="DT374:DU374"/>
    <mergeCell ref="DV374:DW374"/>
    <mergeCell ref="DX374:DY374"/>
    <mergeCell ref="AH375:AI375"/>
    <mergeCell ref="AJ375:AK375"/>
    <mergeCell ref="AL375:AM375"/>
    <mergeCell ref="AN375:AO375"/>
    <mergeCell ref="AQ375:AR375"/>
    <mergeCell ref="AS375:AT375"/>
    <mergeCell ref="AU375:AV375"/>
    <mergeCell ref="AW375:AX375"/>
    <mergeCell ref="AZ375:BA375"/>
    <mergeCell ref="BB375:BC375"/>
    <mergeCell ref="BD375:BE375"/>
    <mergeCell ref="BF375:BG375"/>
    <mergeCell ref="BI375:BJ375"/>
    <mergeCell ref="BK375:BL375"/>
    <mergeCell ref="BM375:BN375"/>
    <mergeCell ref="BO375:BP375"/>
    <mergeCell ref="BR375:BS375"/>
    <mergeCell ref="BT375:BU375"/>
    <mergeCell ref="BV375:BW375"/>
    <mergeCell ref="BX375:BY375"/>
    <mergeCell ref="CA375:CB375"/>
    <mergeCell ref="CC375:CD375"/>
    <mergeCell ref="CE375:CF375"/>
    <mergeCell ref="CG375:CH375"/>
    <mergeCell ref="CJ375:CK375"/>
    <mergeCell ref="CL375:CM375"/>
    <mergeCell ref="CN375:CO375"/>
    <mergeCell ref="CP375:CQ375"/>
    <mergeCell ref="CS375:CT375"/>
    <mergeCell ref="CU375:CV375"/>
    <mergeCell ref="CW375:CX375"/>
    <mergeCell ref="CY375:CZ375"/>
    <mergeCell ref="DB375:DC375"/>
    <mergeCell ref="DD375:DE375"/>
    <mergeCell ref="DF375:DG375"/>
    <mergeCell ref="DH375:DI375"/>
    <mergeCell ref="DK375:DL375"/>
    <mergeCell ref="DM375:DN375"/>
    <mergeCell ref="DO375:DP375"/>
    <mergeCell ref="DQ375:DR375"/>
    <mergeCell ref="DT375:DU375"/>
    <mergeCell ref="DV375:DW375"/>
    <mergeCell ref="DX375:DY375"/>
    <mergeCell ref="AN374:AO374"/>
    <mergeCell ref="AQ374:AR374"/>
    <mergeCell ref="AS374:AT374"/>
    <mergeCell ref="AU374:AV374"/>
    <mergeCell ref="AW374:AX374"/>
    <mergeCell ref="AZ374:BA374"/>
    <mergeCell ref="BB374:BC374"/>
    <mergeCell ref="BD374:BE374"/>
    <mergeCell ref="BF374:BG374"/>
    <mergeCell ref="BI374:BJ374"/>
    <mergeCell ref="BK374:BL374"/>
    <mergeCell ref="BM374:BN374"/>
    <mergeCell ref="BO374:BP374"/>
    <mergeCell ref="BR374:BS374"/>
    <mergeCell ref="DK377:DL377"/>
    <mergeCell ref="DM377:DN377"/>
    <mergeCell ref="DO377:DP377"/>
    <mergeCell ref="DQ377:DR377"/>
    <mergeCell ref="DT377:DU377"/>
    <mergeCell ref="DV377:DW377"/>
    <mergeCell ref="DX377:DY377"/>
    <mergeCell ref="AN376:AO376"/>
    <mergeCell ref="AQ376:AR376"/>
    <mergeCell ref="AS376:AT376"/>
    <mergeCell ref="AU376:AV376"/>
    <mergeCell ref="AW376:AX376"/>
    <mergeCell ref="AZ376:BA376"/>
    <mergeCell ref="BB376:BC376"/>
    <mergeCell ref="BD376:BE376"/>
    <mergeCell ref="BF376:BG376"/>
    <mergeCell ref="BI376:BJ376"/>
    <mergeCell ref="BK376:BL376"/>
    <mergeCell ref="BM376:BN376"/>
    <mergeCell ref="BO376:BP376"/>
    <mergeCell ref="BR376:BS376"/>
    <mergeCell ref="BT376:BU376"/>
    <mergeCell ref="BV376:BW376"/>
    <mergeCell ref="BX376:BY376"/>
    <mergeCell ref="CA376:CB376"/>
    <mergeCell ref="CC376:CD376"/>
    <mergeCell ref="CE376:CF376"/>
    <mergeCell ref="CG376:CH376"/>
    <mergeCell ref="CJ376:CK376"/>
    <mergeCell ref="CL376:CM376"/>
    <mergeCell ref="CN376:CO376"/>
    <mergeCell ref="CP376:CQ376"/>
    <mergeCell ref="CS376:CT376"/>
    <mergeCell ref="CU376:CV376"/>
    <mergeCell ref="CW376:CX376"/>
    <mergeCell ref="CY376:CZ376"/>
    <mergeCell ref="DB376:DC376"/>
    <mergeCell ref="DD376:DE376"/>
    <mergeCell ref="DF376:DG376"/>
    <mergeCell ref="DH376:DI376"/>
    <mergeCell ref="BM378:BN378"/>
    <mergeCell ref="BO378:BP378"/>
    <mergeCell ref="BR378:BS378"/>
    <mergeCell ref="BT378:BU378"/>
    <mergeCell ref="BV378:BW378"/>
    <mergeCell ref="BX378:BY378"/>
    <mergeCell ref="CA378:CB378"/>
    <mergeCell ref="CC378:CD378"/>
    <mergeCell ref="CE378:CF378"/>
    <mergeCell ref="CG378:CH378"/>
    <mergeCell ref="CJ378:CK378"/>
    <mergeCell ref="CL378:CM378"/>
    <mergeCell ref="CN378:CO378"/>
    <mergeCell ref="CP378:CQ378"/>
    <mergeCell ref="CS378:CT378"/>
    <mergeCell ref="CU378:CV378"/>
    <mergeCell ref="CW378:CX378"/>
    <mergeCell ref="CY378:CZ378"/>
    <mergeCell ref="DB378:DC378"/>
    <mergeCell ref="DD378:DE378"/>
    <mergeCell ref="DF378:DG378"/>
    <mergeCell ref="DK376:DL376"/>
    <mergeCell ref="DM376:DN376"/>
    <mergeCell ref="DO376:DP376"/>
    <mergeCell ref="DQ376:DR376"/>
    <mergeCell ref="DT376:DU376"/>
    <mergeCell ref="DV376:DW376"/>
    <mergeCell ref="DX376:DY376"/>
    <mergeCell ref="AH377:AI377"/>
    <mergeCell ref="AJ377:AK377"/>
    <mergeCell ref="AL377:AM377"/>
    <mergeCell ref="AN377:AO377"/>
    <mergeCell ref="AQ377:AR377"/>
    <mergeCell ref="AS377:AT377"/>
    <mergeCell ref="AU377:AV377"/>
    <mergeCell ref="AW377:AX377"/>
    <mergeCell ref="AZ377:BA377"/>
    <mergeCell ref="BB377:BC377"/>
    <mergeCell ref="BD377:BE377"/>
    <mergeCell ref="BF377:BG377"/>
    <mergeCell ref="BI377:BJ377"/>
    <mergeCell ref="BK377:BL377"/>
    <mergeCell ref="BM377:BN377"/>
    <mergeCell ref="BO377:BP377"/>
    <mergeCell ref="BR377:BS377"/>
    <mergeCell ref="BT377:BU377"/>
    <mergeCell ref="BV377:BW377"/>
    <mergeCell ref="BX377:BY377"/>
    <mergeCell ref="CA377:CB377"/>
    <mergeCell ref="CC377:CD377"/>
    <mergeCell ref="CE377:CF377"/>
    <mergeCell ref="CG377:CH377"/>
    <mergeCell ref="CJ377:CK377"/>
    <mergeCell ref="CL377:CM377"/>
    <mergeCell ref="CN377:CO377"/>
    <mergeCell ref="CP377:CQ377"/>
    <mergeCell ref="CS377:CT377"/>
    <mergeCell ref="CU377:CV377"/>
    <mergeCell ref="CW377:CX377"/>
    <mergeCell ref="CY377:CZ377"/>
    <mergeCell ref="DB377:DC377"/>
    <mergeCell ref="DD377:DE377"/>
    <mergeCell ref="DF377:DG377"/>
    <mergeCell ref="DH377:DI377"/>
    <mergeCell ref="DH378:DI378"/>
    <mergeCell ref="DK378:DL378"/>
    <mergeCell ref="DM378:DN378"/>
    <mergeCell ref="DO378:DP378"/>
    <mergeCell ref="DQ378:DR378"/>
    <mergeCell ref="DT378:DU378"/>
    <mergeCell ref="DV378:DW378"/>
    <mergeCell ref="DX378:DY378"/>
    <mergeCell ref="DB380:DC380"/>
    <mergeCell ref="DD380:DE380"/>
    <mergeCell ref="DF380:DG380"/>
    <mergeCell ref="DH380:DI380"/>
    <mergeCell ref="DK380:DL380"/>
    <mergeCell ref="DM380:DN380"/>
    <mergeCell ref="DO380:DP380"/>
    <mergeCell ref="DQ380:DR380"/>
    <mergeCell ref="DT380:DU380"/>
    <mergeCell ref="DV380:DW380"/>
    <mergeCell ref="DX380:DY380"/>
    <mergeCell ref="AH379:AI379"/>
    <mergeCell ref="AJ379:AK379"/>
    <mergeCell ref="AL379:AM379"/>
    <mergeCell ref="AN379:AO379"/>
    <mergeCell ref="AQ379:AR379"/>
    <mergeCell ref="AS379:AT379"/>
    <mergeCell ref="AU379:AV379"/>
    <mergeCell ref="AW379:AX379"/>
    <mergeCell ref="AZ379:BA379"/>
    <mergeCell ref="BB379:BC379"/>
    <mergeCell ref="BD379:BE379"/>
    <mergeCell ref="BF379:BG379"/>
    <mergeCell ref="BI379:BJ379"/>
    <mergeCell ref="BK379:BL379"/>
    <mergeCell ref="BM379:BN379"/>
    <mergeCell ref="BO379:BP379"/>
    <mergeCell ref="BR379:BS379"/>
    <mergeCell ref="BT379:BU379"/>
    <mergeCell ref="BV379:BW379"/>
    <mergeCell ref="BX379:BY379"/>
    <mergeCell ref="CA379:CB379"/>
    <mergeCell ref="CC379:CD379"/>
    <mergeCell ref="CE379:CF379"/>
    <mergeCell ref="CG379:CH379"/>
    <mergeCell ref="CJ379:CK379"/>
    <mergeCell ref="CL379:CM379"/>
    <mergeCell ref="CN379:CO379"/>
    <mergeCell ref="CP379:CQ379"/>
    <mergeCell ref="CS379:CT379"/>
    <mergeCell ref="CU379:CV379"/>
    <mergeCell ref="CW379:CX379"/>
    <mergeCell ref="CY379:CZ379"/>
    <mergeCell ref="DB379:DC379"/>
    <mergeCell ref="AL378:AM378"/>
    <mergeCell ref="AN378:AO378"/>
    <mergeCell ref="AQ378:AR378"/>
    <mergeCell ref="AS378:AT378"/>
    <mergeCell ref="AU378:AV378"/>
    <mergeCell ref="AW378:AX378"/>
    <mergeCell ref="AZ378:BA378"/>
    <mergeCell ref="BB378:BC378"/>
    <mergeCell ref="BD378:BE378"/>
    <mergeCell ref="BF378:BG378"/>
    <mergeCell ref="BI378:BJ378"/>
    <mergeCell ref="BK378:BL378"/>
    <mergeCell ref="BF381:BG381"/>
    <mergeCell ref="BI381:BJ381"/>
    <mergeCell ref="BK381:BL381"/>
    <mergeCell ref="BM381:BN381"/>
    <mergeCell ref="BO381:BP381"/>
    <mergeCell ref="BR381:BS381"/>
    <mergeCell ref="BT381:BU381"/>
    <mergeCell ref="BV381:BW381"/>
    <mergeCell ref="BX381:BY381"/>
    <mergeCell ref="CA381:CB381"/>
    <mergeCell ref="CC381:CD381"/>
    <mergeCell ref="CE381:CF381"/>
    <mergeCell ref="CG381:CH381"/>
    <mergeCell ref="CJ381:CK381"/>
    <mergeCell ref="CL381:CM381"/>
    <mergeCell ref="CN381:CO381"/>
    <mergeCell ref="CP381:CQ381"/>
    <mergeCell ref="CS381:CT381"/>
    <mergeCell ref="CU381:CV381"/>
    <mergeCell ref="CW381:CX381"/>
    <mergeCell ref="CY381:CZ381"/>
    <mergeCell ref="DB381:DC381"/>
    <mergeCell ref="DD379:DE379"/>
    <mergeCell ref="DF379:DG379"/>
    <mergeCell ref="DH379:DI379"/>
    <mergeCell ref="DK379:DL379"/>
    <mergeCell ref="DM379:DN379"/>
    <mergeCell ref="DO379:DP379"/>
    <mergeCell ref="DQ379:DR379"/>
    <mergeCell ref="DT379:DU379"/>
    <mergeCell ref="DV379:DW379"/>
    <mergeCell ref="DX379:DY379"/>
    <mergeCell ref="AH380:AI380"/>
    <mergeCell ref="AJ380:AK380"/>
    <mergeCell ref="AL380:AM380"/>
    <mergeCell ref="AN380:AO380"/>
    <mergeCell ref="AQ380:AR380"/>
    <mergeCell ref="AS380:AT380"/>
    <mergeCell ref="AU380:AV380"/>
    <mergeCell ref="AW380:AX380"/>
    <mergeCell ref="AZ380:BA380"/>
    <mergeCell ref="BB380:BC380"/>
    <mergeCell ref="BD380:BE380"/>
    <mergeCell ref="BF380:BG380"/>
    <mergeCell ref="BI380:BJ380"/>
    <mergeCell ref="BK380:BL380"/>
    <mergeCell ref="BM380:BN380"/>
    <mergeCell ref="BO380:BP380"/>
    <mergeCell ref="BR380:BS380"/>
    <mergeCell ref="BT380:BU380"/>
    <mergeCell ref="BV380:BW380"/>
    <mergeCell ref="BX380:BY380"/>
    <mergeCell ref="CA380:CB380"/>
    <mergeCell ref="CC380:CD380"/>
    <mergeCell ref="CE380:CF380"/>
    <mergeCell ref="CG380:CH380"/>
    <mergeCell ref="CJ380:CK380"/>
    <mergeCell ref="CL380:CM380"/>
    <mergeCell ref="CN380:CO380"/>
    <mergeCell ref="CP380:CQ380"/>
    <mergeCell ref="CS380:CT380"/>
    <mergeCell ref="CU380:CV380"/>
    <mergeCell ref="CW380:CX380"/>
    <mergeCell ref="CY380:CZ380"/>
    <mergeCell ref="DD381:DE381"/>
    <mergeCell ref="DF381:DG381"/>
    <mergeCell ref="DH381:DI381"/>
    <mergeCell ref="DK381:DL381"/>
    <mergeCell ref="DM381:DN381"/>
    <mergeCell ref="DO381:DP381"/>
    <mergeCell ref="DQ381:DR381"/>
    <mergeCell ref="DT381:DU381"/>
    <mergeCell ref="DV381:DW381"/>
    <mergeCell ref="DX381:DY381"/>
    <mergeCell ref="AH382:AI382"/>
    <mergeCell ref="AJ382:AK382"/>
    <mergeCell ref="AL382:AM382"/>
    <mergeCell ref="AN382:AO382"/>
    <mergeCell ref="AQ382:AR382"/>
    <mergeCell ref="AS382:AT382"/>
    <mergeCell ref="AU382:AV382"/>
    <mergeCell ref="AW382:AX382"/>
    <mergeCell ref="AZ382:BA382"/>
    <mergeCell ref="BB382:BC382"/>
    <mergeCell ref="BD382:BE382"/>
    <mergeCell ref="BF382:BG382"/>
    <mergeCell ref="BI382:BJ382"/>
    <mergeCell ref="BK382:BL382"/>
    <mergeCell ref="BM382:BN382"/>
    <mergeCell ref="BO382:BP382"/>
    <mergeCell ref="BR382:BS382"/>
    <mergeCell ref="BT382:BU382"/>
    <mergeCell ref="BV382:BW382"/>
    <mergeCell ref="BX382:BY382"/>
    <mergeCell ref="CA382:CB382"/>
    <mergeCell ref="CC382:CD382"/>
    <mergeCell ref="CE382:CF382"/>
    <mergeCell ref="CG382:CH382"/>
    <mergeCell ref="CJ382:CK382"/>
    <mergeCell ref="CL382:CM382"/>
    <mergeCell ref="CN382:CO382"/>
    <mergeCell ref="CP382:CQ382"/>
    <mergeCell ref="CS382:CT382"/>
    <mergeCell ref="CU382:CV382"/>
    <mergeCell ref="CW382:CX382"/>
    <mergeCell ref="CY382:CZ382"/>
    <mergeCell ref="DB382:DC382"/>
    <mergeCell ref="DD382:DE382"/>
    <mergeCell ref="DF382:DG382"/>
    <mergeCell ref="DH382:DI382"/>
    <mergeCell ref="DK382:DL382"/>
    <mergeCell ref="DM382:DN382"/>
    <mergeCell ref="DO382:DP382"/>
    <mergeCell ref="DQ382:DR382"/>
    <mergeCell ref="DT382:DU382"/>
    <mergeCell ref="DV382:DW382"/>
    <mergeCell ref="DX382:DY382"/>
    <mergeCell ref="AH381:AI381"/>
    <mergeCell ref="AJ381:AK381"/>
    <mergeCell ref="AL381:AM381"/>
    <mergeCell ref="AN381:AO381"/>
    <mergeCell ref="AQ381:AR381"/>
    <mergeCell ref="AS381:AT381"/>
    <mergeCell ref="AU381:AV381"/>
    <mergeCell ref="AW381:AX381"/>
    <mergeCell ref="AZ381:BA381"/>
    <mergeCell ref="BB381:BC381"/>
    <mergeCell ref="BD381:BE381"/>
    <mergeCell ref="DB384:DC384"/>
    <mergeCell ref="DD384:DE384"/>
    <mergeCell ref="DF384:DG384"/>
    <mergeCell ref="DH384:DI384"/>
    <mergeCell ref="DK384:DL384"/>
    <mergeCell ref="DM384:DN384"/>
    <mergeCell ref="DO384:DP384"/>
    <mergeCell ref="DQ384:DR384"/>
    <mergeCell ref="DT384:DU384"/>
    <mergeCell ref="DV384:DW384"/>
    <mergeCell ref="DX384:DY384"/>
    <mergeCell ref="AH383:AI383"/>
    <mergeCell ref="AJ383:AK383"/>
    <mergeCell ref="AL383:AM383"/>
    <mergeCell ref="AN383:AO383"/>
    <mergeCell ref="AQ383:AR383"/>
    <mergeCell ref="AS383:AT383"/>
    <mergeCell ref="AU383:AV383"/>
    <mergeCell ref="AW383:AX383"/>
    <mergeCell ref="AZ383:BA383"/>
    <mergeCell ref="BB383:BC383"/>
    <mergeCell ref="BD383:BE383"/>
    <mergeCell ref="BF383:BG383"/>
    <mergeCell ref="BI383:BJ383"/>
    <mergeCell ref="BK383:BL383"/>
    <mergeCell ref="BM383:BN383"/>
    <mergeCell ref="BO383:BP383"/>
    <mergeCell ref="BR383:BS383"/>
    <mergeCell ref="BT383:BU383"/>
    <mergeCell ref="BV383:BW383"/>
    <mergeCell ref="BX383:BY383"/>
    <mergeCell ref="CA383:CB383"/>
    <mergeCell ref="CC383:CD383"/>
    <mergeCell ref="CE383:CF383"/>
    <mergeCell ref="CG383:CH383"/>
    <mergeCell ref="CJ383:CK383"/>
    <mergeCell ref="CL383:CM383"/>
    <mergeCell ref="CN383:CO383"/>
    <mergeCell ref="CP383:CQ383"/>
    <mergeCell ref="CS383:CT383"/>
    <mergeCell ref="CU383:CV383"/>
    <mergeCell ref="CW383:CX383"/>
    <mergeCell ref="CY383:CZ383"/>
    <mergeCell ref="DB383:DC383"/>
    <mergeCell ref="BF385:BG385"/>
    <mergeCell ref="BI385:BJ385"/>
    <mergeCell ref="BK385:BL385"/>
    <mergeCell ref="BM385:BN385"/>
    <mergeCell ref="BO385:BP385"/>
    <mergeCell ref="BR385:BS385"/>
    <mergeCell ref="BT385:BU385"/>
    <mergeCell ref="BV385:BW385"/>
    <mergeCell ref="BX385:BY385"/>
    <mergeCell ref="CA385:CB385"/>
    <mergeCell ref="CC385:CD385"/>
    <mergeCell ref="CE385:CF385"/>
    <mergeCell ref="CG385:CH385"/>
    <mergeCell ref="CJ385:CK385"/>
    <mergeCell ref="CL385:CM385"/>
    <mergeCell ref="CN385:CO385"/>
    <mergeCell ref="CP385:CQ385"/>
    <mergeCell ref="CS385:CT385"/>
    <mergeCell ref="CU385:CV385"/>
    <mergeCell ref="CW385:CX385"/>
    <mergeCell ref="CY385:CZ385"/>
    <mergeCell ref="DB385:DC385"/>
    <mergeCell ref="DD383:DE383"/>
    <mergeCell ref="DF383:DG383"/>
    <mergeCell ref="DH383:DI383"/>
    <mergeCell ref="DK383:DL383"/>
    <mergeCell ref="DM383:DN383"/>
    <mergeCell ref="DO383:DP383"/>
    <mergeCell ref="DQ383:DR383"/>
    <mergeCell ref="DT383:DU383"/>
    <mergeCell ref="DV383:DW383"/>
    <mergeCell ref="DX383:DY383"/>
    <mergeCell ref="AH384:AI384"/>
    <mergeCell ref="AJ384:AK384"/>
    <mergeCell ref="AL384:AM384"/>
    <mergeCell ref="AN384:AO384"/>
    <mergeCell ref="AQ384:AR384"/>
    <mergeCell ref="AS384:AT384"/>
    <mergeCell ref="AU384:AV384"/>
    <mergeCell ref="AW384:AX384"/>
    <mergeCell ref="AZ384:BA384"/>
    <mergeCell ref="BB384:BC384"/>
    <mergeCell ref="BD384:BE384"/>
    <mergeCell ref="BF384:BG384"/>
    <mergeCell ref="BI384:BJ384"/>
    <mergeCell ref="BK384:BL384"/>
    <mergeCell ref="BM384:BN384"/>
    <mergeCell ref="BO384:BP384"/>
    <mergeCell ref="BR384:BS384"/>
    <mergeCell ref="BT384:BU384"/>
    <mergeCell ref="BV384:BW384"/>
    <mergeCell ref="BX384:BY384"/>
    <mergeCell ref="CA384:CB384"/>
    <mergeCell ref="CC384:CD384"/>
    <mergeCell ref="CE384:CF384"/>
    <mergeCell ref="CG384:CH384"/>
    <mergeCell ref="CJ384:CK384"/>
    <mergeCell ref="CL384:CM384"/>
    <mergeCell ref="CN384:CO384"/>
    <mergeCell ref="CP384:CQ384"/>
    <mergeCell ref="CS384:CT384"/>
    <mergeCell ref="CU384:CV384"/>
    <mergeCell ref="CW384:CX384"/>
    <mergeCell ref="CY384:CZ384"/>
    <mergeCell ref="DD385:DE385"/>
    <mergeCell ref="DF385:DG385"/>
    <mergeCell ref="DH385:DI385"/>
    <mergeCell ref="DK385:DL385"/>
    <mergeCell ref="DM385:DN385"/>
    <mergeCell ref="DO385:DP385"/>
    <mergeCell ref="DQ385:DR385"/>
    <mergeCell ref="DT385:DU385"/>
    <mergeCell ref="DV385:DW385"/>
    <mergeCell ref="DX385:DY385"/>
    <mergeCell ref="AH386:AI386"/>
    <mergeCell ref="AJ386:AK386"/>
    <mergeCell ref="AL386:AM386"/>
    <mergeCell ref="AN386:AO386"/>
    <mergeCell ref="AQ386:AR386"/>
    <mergeCell ref="AS386:AT386"/>
    <mergeCell ref="AU386:AV386"/>
    <mergeCell ref="AW386:AX386"/>
    <mergeCell ref="AZ386:BA386"/>
    <mergeCell ref="BB386:BC386"/>
    <mergeCell ref="BD386:BE386"/>
    <mergeCell ref="BF386:BG386"/>
    <mergeCell ref="BI386:BJ386"/>
    <mergeCell ref="BK386:BL386"/>
    <mergeCell ref="BM386:BN386"/>
    <mergeCell ref="BO386:BP386"/>
    <mergeCell ref="BR386:BS386"/>
    <mergeCell ref="BT386:BU386"/>
    <mergeCell ref="BV386:BW386"/>
    <mergeCell ref="BX386:BY386"/>
    <mergeCell ref="CA386:CB386"/>
    <mergeCell ref="CC386:CD386"/>
    <mergeCell ref="CE386:CF386"/>
    <mergeCell ref="CG386:CH386"/>
    <mergeCell ref="CJ386:CK386"/>
    <mergeCell ref="CL386:CM386"/>
    <mergeCell ref="CN386:CO386"/>
    <mergeCell ref="CP386:CQ386"/>
    <mergeCell ref="CS386:CT386"/>
    <mergeCell ref="CU386:CV386"/>
    <mergeCell ref="CW386:CX386"/>
    <mergeCell ref="CY386:CZ386"/>
    <mergeCell ref="DB386:DC386"/>
    <mergeCell ref="DD386:DE386"/>
    <mergeCell ref="DF386:DG386"/>
    <mergeCell ref="DH386:DI386"/>
    <mergeCell ref="DK386:DL386"/>
    <mergeCell ref="DM386:DN386"/>
    <mergeCell ref="DO386:DP386"/>
    <mergeCell ref="DQ386:DR386"/>
    <mergeCell ref="DT386:DU386"/>
    <mergeCell ref="DV386:DW386"/>
    <mergeCell ref="DX386:DY386"/>
    <mergeCell ref="AH385:AI385"/>
    <mergeCell ref="AJ385:AK385"/>
    <mergeCell ref="AL385:AM385"/>
    <mergeCell ref="AN385:AO385"/>
    <mergeCell ref="AQ385:AR385"/>
    <mergeCell ref="AS385:AT385"/>
    <mergeCell ref="AU385:AV385"/>
    <mergeCell ref="AW385:AX385"/>
    <mergeCell ref="AZ385:BA385"/>
    <mergeCell ref="BB385:BC385"/>
    <mergeCell ref="BD385:BE385"/>
    <mergeCell ref="DB388:DC388"/>
    <mergeCell ref="DD388:DE388"/>
    <mergeCell ref="DF388:DG388"/>
    <mergeCell ref="DH388:DI388"/>
    <mergeCell ref="DK388:DL388"/>
    <mergeCell ref="DM388:DN388"/>
    <mergeCell ref="DO388:DP388"/>
    <mergeCell ref="DQ388:DR388"/>
    <mergeCell ref="DT388:DU388"/>
    <mergeCell ref="DV388:DW388"/>
    <mergeCell ref="DX388:DY388"/>
    <mergeCell ref="AH387:AI387"/>
    <mergeCell ref="AJ387:AK387"/>
    <mergeCell ref="AL387:AM387"/>
    <mergeCell ref="AN387:AO387"/>
    <mergeCell ref="AQ387:AR387"/>
    <mergeCell ref="AS387:AT387"/>
    <mergeCell ref="AU387:AV387"/>
    <mergeCell ref="AW387:AX387"/>
    <mergeCell ref="AZ387:BA387"/>
    <mergeCell ref="BB387:BC387"/>
    <mergeCell ref="BD387:BE387"/>
    <mergeCell ref="BF387:BG387"/>
    <mergeCell ref="BI387:BJ387"/>
    <mergeCell ref="BK387:BL387"/>
    <mergeCell ref="BM387:BN387"/>
    <mergeCell ref="BO387:BP387"/>
    <mergeCell ref="BR387:BS387"/>
    <mergeCell ref="BT387:BU387"/>
    <mergeCell ref="BV387:BW387"/>
    <mergeCell ref="BX387:BY387"/>
    <mergeCell ref="CA387:CB387"/>
    <mergeCell ref="CC387:CD387"/>
    <mergeCell ref="CE387:CF387"/>
    <mergeCell ref="CG387:CH387"/>
    <mergeCell ref="CJ387:CK387"/>
    <mergeCell ref="CL387:CM387"/>
    <mergeCell ref="CN387:CO387"/>
    <mergeCell ref="CP387:CQ387"/>
    <mergeCell ref="CS387:CT387"/>
    <mergeCell ref="CU387:CV387"/>
    <mergeCell ref="CW387:CX387"/>
    <mergeCell ref="CY387:CZ387"/>
    <mergeCell ref="DB387:DC387"/>
    <mergeCell ref="BF389:BG389"/>
    <mergeCell ref="BI389:BJ389"/>
    <mergeCell ref="BK389:BL389"/>
    <mergeCell ref="BM389:BN389"/>
    <mergeCell ref="BO389:BP389"/>
    <mergeCell ref="BR389:BS389"/>
    <mergeCell ref="BT389:BU389"/>
    <mergeCell ref="BV389:BW389"/>
    <mergeCell ref="BX389:BY389"/>
    <mergeCell ref="CA389:CB389"/>
    <mergeCell ref="CC389:CD389"/>
    <mergeCell ref="CE389:CF389"/>
    <mergeCell ref="CG389:CH389"/>
    <mergeCell ref="CJ389:CK389"/>
    <mergeCell ref="CL389:CM389"/>
    <mergeCell ref="CN389:CO389"/>
    <mergeCell ref="CP389:CQ389"/>
    <mergeCell ref="CS389:CT389"/>
    <mergeCell ref="CU389:CV389"/>
    <mergeCell ref="CW389:CX389"/>
    <mergeCell ref="CY389:CZ389"/>
    <mergeCell ref="DB389:DC389"/>
    <mergeCell ref="DD387:DE387"/>
    <mergeCell ref="DF387:DG387"/>
    <mergeCell ref="DH387:DI387"/>
    <mergeCell ref="DK387:DL387"/>
    <mergeCell ref="DM387:DN387"/>
    <mergeCell ref="DO387:DP387"/>
    <mergeCell ref="DQ387:DR387"/>
    <mergeCell ref="DT387:DU387"/>
    <mergeCell ref="DV387:DW387"/>
    <mergeCell ref="DX387:DY387"/>
    <mergeCell ref="AH388:AI388"/>
    <mergeCell ref="AJ388:AK388"/>
    <mergeCell ref="AL388:AM388"/>
    <mergeCell ref="AN388:AO388"/>
    <mergeCell ref="AQ388:AR388"/>
    <mergeCell ref="AS388:AT388"/>
    <mergeCell ref="AU388:AV388"/>
    <mergeCell ref="AW388:AX388"/>
    <mergeCell ref="AZ388:BA388"/>
    <mergeCell ref="BB388:BC388"/>
    <mergeCell ref="BD388:BE388"/>
    <mergeCell ref="BF388:BG388"/>
    <mergeCell ref="BI388:BJ388"/>
    <mergeCell ref="BK388:BL388"/>
    <mergeCell ref="BM388:BN388"/>
    <mergeCell ref="BO388:BP388"/>
    <mergeCell ref="BR388:BS388"/>
    <mergeCell ref="BT388:BU388"/>
    <mergeCell ref="BV388:BW388"/>
    <mergeCell ref="BX388:BY388"/>
    <mergeCell ref="CA388:CB388"/>
    <mergeCell ref="CC388:CD388"/>
    <mergeCell ref="CE388:CF388"/>
    <mergeCell ref="CG388:CH388"/>
    <mergeCell ref="CJ388:CK388"/>
    <mergeCell ref="CL388:CM388"/>
    <mergeCell ref="CN388:CO388"/>
    <mergeCell ref="CP388:CQ388"/>
    <mergeCell ref="CS388:CT388"/>
    <mergeCell ref="CU388:CV388"/>
    <mergeCell ref="CW388:CX388"/>
    <mergeCell ref="CY388:CZ388"/>
    <mergeCell ref="DD389:DE389"/>
    <mergeCell ref="DF389:DG389"/>
    <mergeCell ref="DH389:DI389"/>
    <mergeCell ref="DK389:DL389"/>
    <mergeCell ref="DM389:DN389"/>
    <mergeCell ref="DO389:DP389"/>
    <mergeCell ref="DQ389:DR389"/>
    <mergeCell ref="DT389:DU389"/>
    <mergeCell ref="DV389:DW389"/>
    <mergeCell ref="DX389:DY389"/>
    <mergeCell ref="AH390:AI390"/>
    <mergeCell ref="AJ390:AK390"/>
    <mergeCell ref="AL390:AM390"/>
    <mergeCell ref="AN390:AO390"/>
    <mergeCell ref="AQ390:AR390"/>
    <mergeCell ref="AS390:AT390"/>
    <mergeCell ref="AU390:AV390"/>
    <mergeCell ref="AW390:AX390"/>
    <mergeCell ref="AZ390:BA390"/>
    <mergeCell ref="BB390:BC390"/>
    <mergeCell ref="BD390:BE390"/>
    <mergeCell ref="BF390:BG390"/>
    <mergeCell ref="BI390:BJ390"/>
    <mergeCell ref="BK390:BL390"/>
    <mergeCell ref="BM390:BN390"/>
    <mergeCell ref="BO390:BP390"/>
    <mergeCell ref="BR390:BS390"/>
    <mergeCell ref="BT390:BU390"/>
    <mergeCell ref="BV390:BW390"/>
    <mergeCell ref="BX390:BY390"/>
    <mergeCell ref="CA390:CB390"/>
    <mergeCell ref="CC390:CD390"/>
    <mergeCell ref="CE390:CF390"/>
    <mergeCell ref="CG390:CH390"/>
    <mergeCell ref="CJ390:CK390"/>
    <mergeCell ref="CL390:CM390"/>
    <mergeCell ref="CN390:CO390"/>
    <mergeCell ref="CP390:CQ390"/>
    <mergeCell ref="CS390:CT390"/>
    <mergeCell ref="CU390:CV390"/>
    <mergeCell ref="CW390:CX390"/>
    <mergeCell ref="CY390:CZ390"/>
    <mergeCell ref="DB390:DC390"/>
    <mergeCell ref="DD390:DE390"/>
    <mergeCell ref="DF390:DG390"/>
    <mergeCell ref="DH390:DI390"/>
    <mergeCell ref="DK390:DL390"/>
    <mergeCell ref="DM390:DN390"/>
    <mergeCell ref="DO390:DP390"/>
    <mergeCell ref="DQ390:DR390"/>
    <mergeCell ref="DT390:DU390"/>
    <mergeCell ref="DV390:DW390"/>
    <mergeCell ref="DX390:DY390"/>
    <mergeCell ref="AH389:AI389"/>
    <mergeCell ref="AJ389:AK389"/>
    <mergeCell ref="AL389:AM389"/>
    <mergeCell ref="AN389:AO389"/>
    <mergeCell ref="AQ389:AR389"/>
    <mergeCell ref="AS389:AT389"/>
    <mergeCell ref="AU389:AV389"/>
    <mergeCell ref="AW389:AX389"/>
    <mergeCell ref="AZ389:BA389"/>
    <mergeCell ref="BB389:BC389"/>
    <mergeCell ref="BD389:BE389"/>
    <mergeCell ref="DF391:DG391"/>
    <mergeCell ref="DH391:DI391"/>
    <mergeCell ref="DK391:DL391"/>
    <mergeCell ref="DM391:DN391"/>
    <mergeCell ref="DO391:DP391"/>
    <mergeCell ref="DQ391:DR391"/>
    <mergeCell ref="DT391:DU391"/>
    <mergeCell ref="DV391:DW391"/>
    <mergeCell ref="DX391:DY391"/>
    <mergeCell ref="AH392:AI392"/>
    <mergeCell ref="AJ392:AK392"/>
    <mergeCell ref="AL392:AM392"/>
    <mergeCell ref="AN392:AO392"/>
    <mergeCell ref="AQ392:AR392"/>
    <mergeCell ref="AS392:AT392"/>
    <mergeCell ref="AU392:AV392"/>
    <mergeCell ref="AW392:AX392"/>
    <mergeCell ref="AZ392:BA392"/>
    <mergeCell ref="BB392:BC392"/>
    <mergeCell ref="BD392:BE392"/>
    <mergeCell ref="BF392:BG392"/>
    <mergeCell ref="BI392:BJ392"/>
    <mergeCell ref="BK392:BL392"/>
    <mergeCell ref="BM392:BN392"/>
    <mergeCell ref="BO392:BP392"/>
    <mergeCell ref="BR392:BS392"/>
    <mergeCell ref="BT392:BU392"/>
    <mergeCell ref="BV392:BW392"/>
    <mergeCell ref="BX392:BY392"/>
    <mergeCell ref="CA392:CB392"/>
    <mergeCell ref="CC392:CD392"/>
    <mergeCell ref="CE392:CF392"/>
    <mergeCell ref="CG392:CH392"/>
    <mergeCell ref="CJ392:CK392"/>
    <mergeCell ref="CL392:CM392"/>
    <mergeCell ref="CN392:CO392"/>
    <mergeCell ref="CP392:CQ392"/>
    <mergeCell ref="CS392:CT392"/>
    <mergeCell ref="CU392:CV392"/>
    <mergeCell ref="CW392:CX392"/>
    <mergeCell ref="CY392:CZ392"/>
    <mergeCell ref="DB392:DC392"/>
    <mergeCell ref="DD392:DE392"/>
    <mergeCell ref="DF392:DG392"/>
    <mergeCell ref="DH392:DI392"/>
    <mergeCell ref="DK392:DL392"/>
    <mergeCell ref="DM392:DN392"/>
    <mergeCell ref="DO392:DP392"/>
    <mergeCell ref="DQ392:DR392"/>
    <mergeCell ref="DT392:DU392"/>
    <mergeCell ref="DV392:DW392"/>
    <mergeCell ref="DX392:DY392"/>
    <mergeCell ref="AH391:AI391"/>
    <mergeCell ref="AJ391:AK391"/>
    <mergeCell ref="AL391:AM391"/>
    <mergeCell ref="AN391:AO391"/>
    <mergeCell ref="AQ391:AR391"/>
    <mergeCell ref="AS391:AT391"/>
    <mergeCell ref="AU391:AV391"/>
    <mergeCell ref="AW391:AX391"/>
    <mergeCell ref="AZ391:BA391"/>
    <mergeCell ref="BB391:BC391"/>
    <mergeCell ref="BD391:BE391"/>
    <mergeCell ref="BF391:BG391"/>
    <mergeCell ref="AJ393:AK393"/>
    <mergeCell ref="AL393:AM393"/>
    <mergeCell ref="AN393:AO393"/>
    <mergeCell ref="AQ393:AR393"/>
    <mergeCell ref="AS393:AT393"/>
    <mergeCell ref="AU393:AV393"/>
    <mergeCell ref="AW393:AX393"/>
    <mergeCell ref="AZ393:BA393"/>
    <mergeCell ref="BB393:BC393"/>
    <mergeCell ref="BD393:BE393"/>
    <mergeCell ref="BF393:BG393"/>
    <mergeCell ref="BI393:BJ393"/>
    <mergeCell ref="BK393:BL393"/>
    <mergeCell ref="BM393:BN393"/>
    <mergeCell ref="BO393:BP393"/>
    <mergeCell ref="BR393:BS393"/>
    <mergeCell ref="BT393:BU393"/>
    <mergeCell ref="BV393:BW393"/>
    <mergeCell ref="BX393:BY393"/>
    <mergeCell ref="CA393:CB393"/>
    <mergeCell ref="CC393:CD393"/>
    <mergeCell ref="CE393:CF393"/>
    <mergeCell ref="CG393:CH393"/>
    <mergeCell ref="CJ393:CK393"/>
    <mergeCell ref="CL393:CM393"/>
    <mergeCell ref="CN393:CO393"/>
    <mergeCell ref="CP393:CQ393"/>
    <mergeCell ref="CS393:CT393"/>
    <mergeCell ref="CU393:CV393"/>
    <mergeCell ref="CW393:CX393"/>
    <mergeCell ref="CY393:CZ393"/>
    <mergeCell ref="DB393:DC393"/>
    <mergeCell ref="DD391:DE391"/>
    <mergeCell ref="BI391:BJ391"/>
    <mergeCell ref="BK391:BL391"/>
    <mergeCell ref="BM391:BN391"/>
    <mergeCell ref="BO391:BP391"/>
    <mergeCell ref="BR391:BS391"/>
    <mergeCell ref="BT391:BU391"/>
    <mergeCell ref="BV391:BW391"/>
    <mergeCell ref="BX391:BY391"/>
    <mergeCell ref="CA391:CB391"/>
    <mergeCell ref="CC391:CD391"/>
    <mergeCell ref="CE391:CF391"/>
    <mergeCell ref="CG391:CH391"/>
    <mergeCell ref="CJ391:CK391"/>
    <mergeCell ref="CL391:CM391"/>
    <mergeCell ref="CN391:CO391"/>
    <mergeCell ref="CP391:CQ391"/>
    <mergeCell ref="CS391:CT391"/>
    <mergeCell ref="CU391:CV391"/>
    <mergeCell ref="CW391:CX391"/>
    <mergeCell ref="CY391:CZ391"/>
    <mergeCell ref="DB391:DC391"/>
    <mergeCell ref="CG395:CH395"/>
    <mergeCell ref="CJ395:CK395"/>
    <mergeCell ref="CL395:CM395"/>
    <mergeCell ref="CN395:CO395"/>
    <mergeCell ref="CP395:CQ395"/>
    <mergeCell ref="CS395:CT395"/>
    <mergeCell ref="CU395:CV395"/>
    <mergeCell ref="CW395:CX395"/>
    <mergeCell ref="CY395:CZ395"/>
    <mergeCell ref="DB395:DC395"/>
    <mergeCell ref="DD393:DE393"/>
    <mergeCell ref="DF393:DG393"/>
    <mergeCell ref="DH393:DI393"/>
    <mergeCell ref="DK393:DL393"/>
    <mergeCell ref="DM393:DN393"/>
    <mergeCell ref="DO393:DP393"/>
    <mergeCell ref="DQ393:DR393"/>
    <mergeCell ref="DT393:DU393"/>
    <mergeCell ref="DV393:DW393"/>
    <mergeCell ref="DX393:DY393"/>
    <mergeCell ref="AH394:AI394"/>
    <mergeCell ref="AJ394:AK394"/>
    <mergeCell ref="AL394:AM394"/>
    <mergeCell ref="AN394:AO394"/>
    <mergeCell ref="AQ394:AR394"/>
    <mergeCell ref="AS394:AT394"/>
    <mergeCell ref="AU394:AV394"/>
    <mergeCell ref="AW394:AX394"/>
    <mergeCell ref="AZ394:BA394"/>
    <mergeCell ref="BB394:BC394"/>
    <mergeCell ref="BD394:BE394"/>
    <mergeCell ref="BF394:BG394"/>
    <mergeCell ref="BI394:BJ394"/>
    <mergeCell ref="BK394:BL394"/>
    <mergeCell ref="BM394:BN394"/>
    <mergeCell ref="BO394:BP394"/>
    <mergeCell ref="BR394:BS394"/>
    <mergeCell ref="BT394:BU394"/>
    <mergeCell ref="BV394:BW394"/>
    <mergeCell ref="BX394:BY394"/>
    <mergeCell ref="CA394:CB394"/>
    <mergeCell ref="CC394:CD394"/>
    <mergeCell ref="CE394:CF394"/>
    <mergeCell ref="CG394:CH394"/>
    <mergeCell ref="CJ394:CK394"/>
    <mergeCell ref="CL394:CM394"/>
    <mergeCell ref="CN394:CO394"/>
    <mergeCell ref="CP394:CQ394"/>
    <mergeCell ref="CS394:CT394"/>
    <mergeCell ref="CU394:CV394"/>
    <mergeCell ref="CW394:CX394"/>
    <mergeCell ref="CY394:CZ394"/>
    <mergeCell ref="DB394:DC394"/>
    <mergeCell ref="DD394:DE394"/>
    <mergeCell ref="DF394:DG394"/>
    <mergeCell ref="DH394:DI394"/>
    <mergeCell ref="DK394:DL394"/>
    <mergeCell ref="DM394:DN394"/>
    <mergeCell ref="DO394:DP394"/>
    <mergeCell ref="DQ394:DR394"/>
    <mergeCell ref="DT394:DU394"/>
    <mergeCell ref="DV394:DW394"/>
    <mergeCell ref="DX394:DY394"/>
    <mergeCell ref="AH393:AI393"/>
    <mergeCell ref="DF395:DG395"/>
    <mergeCell ref="DH395:DI395"/>
    <mergeCell ref="DK395:DL395"/>
    <mergeCell ref="DM395:DN395"/>
    <mergeCell ref="DO395:DP395"/>
    <mergeCell ref="DQ395:DR395"/>
    <mergeCell ref="DT395:DU395"/>
    <mergeCell ref="DV395:DW395"/>
    <mergeCell ref="DX395:DY395"/>
    <mergeCell ref="AH396:AI396"/>
    <mergeCell ref="AJ396:AK396"/>
    <mergeCell ref="AL396:AM396"/>
    <mergeCell ref="AN396:AO396"/>
    <mergeCell ref="AQ396:AR396"/>
    <mergeCell ref="AS396:AT396"/>
    <mergeCell ref="AU396:AV396"/>
    <mergeCell ref="AW396:AX396"/>
    <mergeCell ref="AZ396:BA396"/>
    <mergeCell ref="BB396:BC396"/>
    <mergeCell ref="BD396:BE396"/>
    <mergeCell ref="BF396:BG396"/>
    <mergeCell ref="BI396:BJ396"/>
    <mergeCell ref="BK396:BL396"/>
    <mergeCell ref="BM396:BN396"/>
    <mergeCell ref="BO396:BP396"/>
    <mergeCell ref="BR396:BS396"/>
    <mergeCell ref="BT396:BU396"/>
    <mergeCell ref="BV396:BW396"/>
    <mergeCell ref="BX396:BY396"/>
    <mergeCell ref="CA396:CB396"/>
    <mergeCell ref="CC396:CD396"/>
    <mergeCell ref="CE396:CF396"/>
    <mergeCell ref="CG396:CH396"/>
    <mergeCell ref="CJ396:CK396"/>
    <mergeCell ref="CL396:CM396"/>
    <mergeCell ref="CN396:CO396"/>
    <mergeCell ref="CP396:CQ396"/>
    <mergeCell ref="CS396:CT396"/>
    <mergeCell ref="DX396:DY396"/>
    <mergeCell ref="DT396:DU396"/>
    <mergeCell ref="DV396:DW396"/>
    <mergeCell ref="AH395:AI395"/>
    <mergeCell ref="AJ395:AK395"/>
    <mergeCell ref="AL395:AM395"/>
    <mergeCell ref="AN395:AO395"/>
    <mergeCell ref="AQ395:AR395"/>
    <mergeCell ref="AS395:AT395"/>
    <mergeCell ref="AU395:AV395"/>
    <mergeCell ref="AW395:AX395"/>
    <mergeCell ref="AZ395:BA395"/>
    <mergeCell ref="BB395:BC395"/>
    <mergeCell ref="BD395:BE395"/>
    <mergeCell ref="BF395:BG395"/>
    <mergeCell ref="BI395:BJ395"/>
    <mergeCell ref="BK395:BL395"/>
    <mergeCell ref="BM395:BN395"/>
    <mergeCell ref="BO395:BP395"/>
    <mergeCell ref="BR395:BS395"/>
    <mergeCell ref="BT395:BU395"/>
    <mergeCell ref="BV395:BW395"/>
    <mergeCell ref="BX395:BY395"/>
    <mergeCell ref="CA395:CB395"/>
    <mergeCell ref="CC395:CD395"/>
    <mergeCell ref="CE395:CF395"/>
    <mergeCell ref="CA397:CB397"/>
    <mergeCell ref="CC397:CD397"/>
    <mergeCell ref="CE397:CF397"/>
    <mergeCell ref="CG397:CH397"/>
    <mergeCell ref="CJ397:CK397"/>
    <mergeCell ref="CL397:CM397"/>
    <mergeCell ref="CN397:CO397"/>
    <mergeCell ref="CP397:CQ397"/>
    <mergeCell ref="CS397:CT397"/>
    <mergeCell ref="CU397:CV397"/>
    <mergeCell ref="CW397:CX397"/>
    <mergeCell ref="DM398:DN398"/>
    <mergeCell ref="DO398:DP398"/>
    <mergeCell ref="DQ398:DR398"/>
    <mergeCell ref="DT398:DU398"/>
    <mergeCell ref="DH397:DI397"/>
    <mergeCell ref="DK397:DL397"/>
    <mergeCell ref="DM397:DN397"/>
    <mergeCell ref="DO397:DP397"/>
    <mergeCell ref="DQ397:DR397"/>
    <mergeCell ref="DT397:DU397"/>
    <mergeCell ref="DV397:DW397"/>
    <mergeCell ref="DX397:DY397"/>
    <mergeCell ref="AH398:AI398"/>
    <mergeCell ref="AJ398:AK398"/>
    <mergeCell ref="AL398:AM398"/>
    <mergeCell ref="AN398:AO398"/>
    <mergeCell ref="AQ398:AR398"/>
    <mergeCell ref="AS398:AT398"/>
    <mergeCell ref="AU398:AV398"/>
    <mergeCell ref="AW398:AX398"/>
    <mergeCell ref="AZ398:BA398"/>
    <mergeCell ref="BB398:BC398"/>
    <mergeCell ref="BD398:BE398"/>
    <mergeCell ref="BF398:BG398"/>
    <mergeCell ref="BI398:BJ398"/>
    <mergeCell ref="BK398:BL398"/>
    <mergeCell ref="BM398:BN398"/>
    <mergeCell ref="BO398:BP398"/>
    <mergeCell ref="BR398:BS398"/>
    <mergeCell ref="BT398:BU398"/>
    <mergeCell ref="BV398:BW398"/>
    <mergeCell ref="BX398:BY398"/>
    <mergeCell ref="AH397:AI397"/>
    <mergeCell ref="AJ397:AK397"/>
    <mergeCell ref="AL397:AM397"/>
    <mergeCell ref="AN397:AO397"/>
    <mergeCell ref="AQ397:AR397"/>
    <mergeCell ref="AS397:AT397"/>
    <mergeCell ref="AU397:AV397"/>
    <mergeCell ref="AW397:AX397"/>
    <mergeCell ref="AZ397:BA397"/>
    <mergeCell ref="BB397:BC397"/>
    <mergeCell ref="BD397:BE397"/>
    <mergeCell ref="BF397:BG397"/>
    <mergeCell ref="BI397:BJ397"/>
    <mergeCell ref="BK397:BL397"/>
    <mergeCell ref="BM397:BN397"/>
    <mergeCell ref="BO397:BP397"/>
    <mergeCell ref="BR397:BS397"/>
    <mergeCell ref="BT397:BU397"/>
    <mergeCell ref="CY397:CZ397"/>
    <mergeCell ref="DB397:DC397"/>
    <mergeCell ref="DD397:DE397"/>
    <mergeCell ref="FX383:FY383"/>
    <mergeCell ref="FX384:FY384"/>
    <mergeCell ref="FX385:FY385"/>
    <mergeCell ref="FX386:FY386"/>
    <mergeCell ref="EX325:FS325"/>
    <mergeCell ref="EX326:EX327"/>
    <mergeCell ref="EY326:EY327"/>
    <mergeCell ref="EZ326:EZ327"/>
    <mergeCell ref="FA326:FA327"/>
    <mergeCell ref="FB326:FD326"/>
    <mergeCell ref="FE326:FG326"/>
    <mergeCell ref="FH326:FJ326"/>
    <mergeCell ref="FK326:FM326"/>
    <mergeCell ref="FN326:FP326"/>
    <mergeCell ref="FQ326:FS326"/>
    <mergeCell ref="FU327:FV327"/>
    <mergeCell ref="FU328:FV328"/>
    <mergeCell ref="EX356:FS356"/>
    <mergeCell ref="EX357:EX358"/>
    <mergeCell ref="EY357:EY358"/>
    <mergeCell ref="EZ357:EZ358"/>
    <mergeCell ref="FA357:FA358"/>
    <mergeCell ref="FB357:FD357"/>
    <mergeCell ref="FE357:FG357"/>
    <mergeCell ref="FH357:FJ357"/>
    <mergeCell ref="FK357:FM357"/>
    <mergeCell ref="FN357:FP357"/>
    <mergeCell ref="FQ357:FS357"/>
    <mergeCell ref="FU358:FV358"/>
    <mergeCell ref="CN399:CO399"/>
    <mergeCell ref="CP399:CQ399"/>
    <mergeCell ref="CS399:CT399"/>
    <mergeCell ref="CU399:CV399"/>
    <mergeCell ref="CN398:CO398"/>
    <mergeCell ref="CP398:CQ398"/>
    <mergeCell ref="CS398:CT398"/>
    <mergeCell ref="CU398:CV398"/>
    <mergeCell ref="CW398:CX398"/>
    <mergeCell ref="CY398:CZ398"/>
    <mergeCell ref="DB398:DC398"/>
    <mergeCell ref="DD398:DE398"/>
    <mergeCell ref="DF398:DG398"/>
    <mergeCell ref="DH398:DI398"/>
    <mergeCell ref="DK398:DL398"/>
    <mergeCell ref="CW399:CX399"/>
    <mergeCell ref="CY399:CZ399"/>
    <mergeCell ref="DB399:DC399"/>
    <mergeCell ref="DD399:DE399"/>
    <mergeCell ref="DF399:DG399"/>
    <mergeCell ref="DH399:DI399"/>
    <mergeCell ref="DK399:DL399"/>
    <mergeCell ref="DF397:DG397"/>
    <mergeCell ref="CU396:CV396"/>
    <mergeCell ref="CW396:CX396"/>
    <mergeCell ref="CY396:CZ396"/>
    <mergeCell ref="DB396:DC396"/>
    <mergeCell ref="DD396:DE396"/>
    <mergeCell ref="DF396:DG396"/>
    <mergeCell ref="DH396:DI396"/>
    <mergeCell ref="DK396:DL396"/>
    <mergeCell ref="DM396:DN396"/>
    <mergeCell ref="DO396:DP396"/>
    <mergeCell ref="DQ396:DR396"/>
    <mergeCell ref="DD395:DE395"/>
    <mergeCell ref="AQ442:AR442"/>
    <mergeCell ref="AS442:AT442"/>
    <mergeCell ref="AU442:AV442"/>
    <mergeCell ref="AW442:AX442"/>
    <mergeCell ref="AH443:AI443"/>
    <mergeCell ref="AJ443:AK443"/>
    <mergeCell ref="AL443:AM443"/>
    <mergeCell ref="AN443:AO443"/>
    <mergeCell ref="AQ443:AR443"/>
    <mergeCell ref="AS443:AT443"/>
    <mergeCell ref="AU443:AV443"/>
    <mergeCell ref="AW443:AX443"/>
    <mergeCell ref="AH444:AI444"/>
    <mergeCell ref="AJ444:AK444"/>
    <mergeCell ref="DM399:DN399"/>
    <mergeCell ref="DO399:DP399"/>
    <mergeCell ref="DQ399:DR399"/>
    <mergeCell ref="DT399:DU399"/>
    <mergeCell ref="DV399:DW399"/>
    <mergeCell ref="DX399:DY399"/>
    <mergeCell ref="DT415:DU415"/>
    <mergeCell ref="DV415:DW415"/>
    <mergeCell ref="B197:AD197"/>
    <mergeCell ref="B230:AD230"/>
    <mergeCell ref="B255:AD255"/>
    <mergeCell ref="B315:AD315"/>
    <mergeCell ref="B344:AD344"/>
    <mergeCell ref="B348:AD348"/>
    <mergeCell ref="DV398:DW398"/>
    <mergeCell ref="DX398:DY398"/>
    <mergeCell ref="AH399:AI399"/>
    <mergeCell ref="AJ399:AK399"/>
    <mergeCell ref="AL399:AM399"/>
    <mergeCell ref="AN399:AO399"/>
    <mergeCell ref="AQ399:AR399"/>
    <mergeCell ref="AS399:AT399"/>
    <mergeCell ref="AU399:AV399"/>
    <mergeCell ref="AW399:AX399"/>
    <mergeCell ref="AZ399:BA399"/>
    <mergeCell ref="CJ398:CK398"/>
    <mergeCell ref="CL398:CM398"/>
    <mergeCell ref="BB399:BC399"/>
    <mergeCell ref="BD399:BE399"/>
    <mergeCell ref="BF399:BG399"/>
    <mergeCell ref="BI399:BJ399"/>
    <mergeCell ref="BK399:BL399"/>
    <mergeCell ref="BM399:BN399"/>
    <mergeCell ref="BO399:BP399"/>
    <mergeCell ref="BR399:BS399"/>
    <mergeCell ref="BT399:BU399"/>
    <mergeCell ref="BV399:BW399"/>
    <mergeCell ref="BX399:BY399"/>
    <mergeCell ref="CA399:CB399"/>
    <mergeCell ref="CC399:CD399"/>
    <mergeCell ref="CE399:CF399"/>
    <mergeCell ref="CG399:CH399"/>
    <mergeCell ref="CJ399:CK399"/>
    <mergeCell ref="CL399:CM399"/>
    <mergeCell ref="CA398:CB398"/>
    <mergeCell ref="CC398:CD398"/>
    <mergeCell ref="CE398:CF398"/>
    <mergeCell ref="CG398:CH398"/>
    <mergeCell ref="BV397:BW397"/>
    <mergeCell ref="BX397:BY397"/>
    <mergeCell ref="BG480:BH480"/>
    <mergeCell ref="BG481:BH481"/>
    <mergeCell ref="BG482:BH482"/>
    <mergeCell ref="BI480:BJ480"/>
    <mergeCell ref="BI481:BJ481"/>
    <mergeCell ref="BI482:BJ482"/>
    <mergeCell ref="BI483:BJ483"/>
    <mergeCell ref="BI484:BJ484"/>
    <mergeCell ref="BI485:BJ485"/>
    <mergeCell ref="BI486:BJ486"/>
    <mergeCell ref="BI487:BJ487"/>
    <mergeCell ref="BI488:BJ488"/>
    <mergeCell ref="BI489:BJ489"/>
    <mergeCell ref="BI490:BJ490"/>
    <mergeCell ref="BI444:BJ444"/>
    <mergeCell ref="BI445:BJ445"/>
    <mergeCell ref="BI446:BJ446"/>
    <mergeCell ref="BI447:BJ447"/>
    <mergeCell ref="FU359:FV359"/>
    <mergeCell ref="B419:AD419"/>
    <mergeCell ref="B423:AD423"/>
    <mergeCell ref="FX358:FY358"/>
    <mergeCell ref="FX359:FY359"/>
    <mergeCell ref="FX360:FY360"/>
    <mergeCell ref="FX361:FY361"/>
    <mergeCell ref="FX362:FY362"/>
    <mergeCell ref="FX363:FY363"/>
    <mergeCell ref="FX364:FY364"/>
    <mergeCell ref="FX365:FY365"/>
    <mergeCell ref="FX366:FY366"/>
    <mergeCell ref="FX367:FY367"/>
    <mergeCell ref="FX368:FY368"/>
    <mergeCell ref="FX369:FY369"/>
    <mergeCell ref="FX370:FY370"/>
    <mergeCell ref="FX371:FY371"/>
    <mergeCell ref="FX372:FY372"/>
    <mergeCell ref="FX373:FY373"/>
    <mergeCell ref="FX374:FY374"/>
    <mergeCell ref="FX375:FY375"/>
    <mergeCell ref="FX376:FY376"/>
    <mergeCell ref="FX377:FY377"/>
    <mergeCell ref="FX378:FY378"/>
    <mergeCell ref="FX379:FY379"/>
    <mergeCell ref="FX380:FY380"/>
    <mergeCell ref="FX381:FY381"/>
    <mergeCell ref="FX382:FY382"/>
    <mergeCell ref="BG486:BH486"/>
    <mergeCell ref="AN440:AO440"/>
    <mergeCell ref="AQ440:AR440"/>
    <mergeCell ref="AS440:AT440"/>
    <mergeCell ref="AU440:AV440"/>
    <mergeCell ref="AW440:AX440"/>
    <mergeCell ref="AH441:AI441"/>
    <mergeCell ref="AJ441:AK441"/>
    <mergeCell ref="AL441:AM441"/>
    <mergeCell ref="AN441:AO441"/>
    <mergeCell ref="AQ441:AR441"/>
    <mergeCell ref="AS441:AT441"/>
    <mergeCell ref="AU441:AV441"/>
    <mergeCell ref="AW441:AX441"/>
    <mergeCell ref="AH442:AI442"/>
    <mergeCell ref="AJ442:AK442"/>
    <mergeCell ref="AL442:AM442"/>
    <mergeCell ref="AN442:AO442"/>
    <mergeCell ref="BI466:BJ466"/>
    <mergeCell ref="BI467:BJ467"/>
    <mergeCell ref="BI468:BJ468"/>
    <mergeCell ref="BI469:BJ469"/>
    <mergeCell ref="BI470:BJ470"/>
    <mergeCell ref="BI471:BJ471"/>
    <mergeCell ref="BI472:BJ472"/>
    <mergeCell ref="BI473:BJ473"/>
    <mergeCell ref="BI474:BJ474"/>
    <mergeCell ref="BI475:BJ475"/>
    <mergeCell ref="BI476:BJ476"/>
    <mergeCell ref="BI477:BJ477"/>
    <mergeCell ref="BI478:BJ478"/>
    <mergeCell ref="BI479:BJ479"/>
    <mergeCell ref="BG487:BH487"/>
    <mergeCell ref="BG488:BH488"/>
    <mergeCell ref="BG489:BH489"/>
    <mergeCell ref="BG490:BH490"/>
    <mergeCell ref="BG491:BH491"/>
    <mergeCell ref="FX387:FY387"/>
    <mergeCell ref="FX388:FY388"/>
    <mergeCell ref="FX389:FY389"/>
    <mergeCell ref="FX390:FY390"/>
    <mergeCell ref="FX391:FY391"/>
    <mergeCell ref="FX392:FY392"/>
    <mergeCell ref="FX393:FY393"/>
    <mergeCell ref="FX394:FY394"/>
    <mergeCell ref="FX395:FY395"/>
    <mergeCell ref="FX396:FY396"/>
    <mergeCell ref="FX397:FY397"/>
    <mergeCell ref="FX398:FY398"/>
    <mergeCell ref="FX399:FY399"/>
    <mergeCell ref="FX415:FY415"/>
    <mergeCell ref="BG433:BH433"/>
    <mergeCell ref="BI433:BJ433"/>
    <mergeCell ref="BI434:BJ434"/>
    <mergeCell ref="BI435:BJ435"/>
    <mergeCell ref="BI436:BJ436"/>
    <mergeCell ref="BI437:BJ437"/>
    <mergeCell ref="BI438:BJ438"/>
    <mergeCell ref="BI439:BJ439"/>
    <mergeCell ref="BI440:BJ440"/>
    <mergeCell ref="BI441:BJ441"/>
    <mergeCell ref="BI442:BJ442"/>
    <mergeCell ref="BI443:BJ443"/>
    <mergeCell ref="BG461:BH461"/>
    <mergeCell ref="BG462:BH462"/>
    <mergeCell ref="BG467:BH467"/>
    <mergeCell ref="BG468:BH468"/>
    <mergeCell ref="BG469:BH469"/>
    <mergeCell ref="BG470:BH470"/>
    <mergeCell ref="BG471:BH471"/>
    <mergeCell ref="BG472:BH472"/>
    <mergeCell ref="BG473:BH473"/>
    <mergeCell ref="BG474:BH474"/>
    <mergeCell ref="BG483:BH483"/>
    <mergeCell ref="BG484:BH484"/>
    <mergeCell ref="BG485:BH485"/>
    <mergeCell ref="BG466:BH466"/>
    <mergeCell ref="BG475:BH475"/>
    <mergeCell ref="BG476:BH476"/>
    <mergeCell ref="BG477:BH477"/>
    <mergeCell ref="BG478:BH478"/>
    <mergeCell ref="BG479:BH479"/>
    <mergeCell ref="BG434:BH434"/>
    <mergeCell ref="BG435:BH435"/>
    <mergeCell ref="BG436:BH436"/>
    <mergeCell ref="BG437:BH437"/>
    <mergeCell ref="BG438:BH438"/>
    <mergeCell ref="BG439:BH439"/>
    <mergeCell ref="BG440:BH440"/>
    <mergeCell ref="BG441:BH441"/>
    <mergeCell ref="BG442:BH442"/>
    <mergeCell ref="BG443:BH443"/>
    <mergeCell ref="BG444:BH444"/>
    <mergeCell ref="BG445:BH445"/>
    <mergeCell ref="BG446:BH446"/>
    <mergeCell ref="BG447:BH447"/>
    <mergeCell ref="BG448:BH448"/>
    <mergeCell ref="BG449:BH449"/>
    <mergeCell ref="BG450:BH450"/>
    <mergeCell ref="BG451:BH451"/>
    <mergeCell ref="BG452:BH452"/>
    <mergeCell ref="BG453:BH453"/>
    <mergeCell ref="BG454:BH454"/>
    <mergeCell ref="BG455:BH455"/>
    <mergeCell ref="BG456:BH456"/>
    <mergeCell ref="BG457:BH457"/>
    <mergeCell ref="BG458:BH458"/>
    <mergeCell ref="BG459:BH459"/>
    <mergeCell ref="BG460:BH460"/>
    <mergeCell ref="BG463:BH463"/>
    <mergeCell ref="BG464:BH464"/>
    <mergeCell ref="BG465:BH465"/>
    <mergeCell ref="BI448:BJ448"/>
    <mergeCell ref="BI449:BJ449"/>
    <mergeCell ref="BI450:BJ450"/>
    <mergeCell ref="BI451:BJ451"/>
    <mergeCell ref="BI452:BJ452"/>
    <mergeCell ref="BI453:BJ453"/>
    <mergeCell ref="BI454:BJ454"/>
    <mergeCell ref="BI455:BJ455"/>
    <mergeCell ref="BI456:BJ456"/>
    <mergeCell ref="BI457:BJ457"/>
    <mergeCell ref="BI458:BJ458"/>
    <mergeCell ref="BI459:BJ459"/>
    <mergeCell ref="BI460:BJ460"/>
    <mergeCell ref="BI461:BJ461"/>
    <mergeCell ref="BI462:BJ462"/>
    <mergeCell ref="BI463:BJ463"/>
    <mergeCell ref="BI464:BJ464"/>
    <mergeCell ref="BI465:BJ465"/>
    <mergeCell ref="BI491:BJ491"/>
    <mergeCell ref="BI492:BJ492"/>
    <mergeCell ref="BI493:BJ493"/>
    <mergeCell ref="AH432:AO432"/>
    <mergeCell ref="AQ432:AX432"/>
    <mergeCell ref="AH433:AI433"/>
    <mergeCell ref="AJ433:AK433"/>
    <mergeCell ref="AL433:AM433"/>
    <mergeCell ref="AN433:AO433"/>
    <mergeCell ref="AQ433:AR433"/>
    <mergeCell ref="AS433:AT433"/>
    <mergeCell ref="AU433:AV433"/>
    <mergeCell ref="AW433:AX433"/>
    <mergeCell ref="AH434:AI434"/>
    <mergeCell ref="AJ434:AK434"/>
    <mergeCell ref="AL434:AM434"/>
    <mergeCell ref="AN434:AO434"/>
    <mergeCell ref="AQ434:AR434"/>
    <mergeCell ref="AS434:AT434"/>
    <mergeCell ref="AU434:AV434"/>
    <mergeCell ref="AW434:AX434"/>
    <mergeCell ref="AH435:AI435"/>
    <mergeCell ref="AJ435:AK435"/>
    <mergeCell ref="AL435:AM435"/>
    <mergeCell ref="AN435:AO435"/>
    <mergeCell ref="AQ435:AR435"/>
    <mergeCell ref="AS435:AT435"/>
    <mergeCell ref="AU435:AV435"/>
    <mergeCell ref="AW435:AX435"/>
    <mergeCell ref="AH436:AI436"/>
    <mergeCell ref="AJ436:AK436"/>
    <mergeCell ref="AL436:AM436"/>
    <mergeCell ref="AN436:AO436"/>
    <mergeCell ref="AQ436:AR436"/>
    <mergeCell ref="AS436:AT436"/>
    <mergeCell ref="AU436:AV436"/>
    <mergeCell ref="AW436:AX436"/>
    <mergeCell ref="AH437:AI437"/>
    <mergeCell ref="AJ437:AK437"/>
    <mergeCell ref="AL437:AM437"/>
    <mergeCell ref="AN437:AO437"/>
    <mergeCell ref="AQ437:AR437"/>
    <mergeCell ref="AS437:AT437"/>
    <mergeCell ref="AU437:AV437"/>
    <mergeCell ref="AW437:AX437"/>
    <mergeCell ref="AH438:AI438"/>
    <mergeCell ref="AJ438:AK438"/>
    <mergeCell ref="AL438:AM438"/>
    <mergeCell ref="AN438:AO438"/>
    <mergeCell ref="AQ438:AR438"/>
    <mergeCell ref="AS438:AT438"/>
    <mergeCell ref="AU438:AV438"/>
    <mergeCell ref="AW438:AX438"/>
    <mergeCell ref="AH439:AI439"/>
    <mergeCell ref="AJ439:AK439"/>
    <mergeCell ref="AL439:AM439"/>
    <mergeCell ref="AN439:AO439"/>
    <mergeCell ref="AQ439:AR439"/>
    <mergeCell ref="AS439:AT439"/>
    <mergeCell ref="AU439:AV439"/>
    <mergeCell ref="AW439:AX439"/>
    <mergeCell ref="AH440:AI440"/>
    <mergeCell ref="AJ440:AK440"/>
    <mergeCell ref="AL440:AM440"/>
    <mergeCell ref="AL444:AM444"/>
    <mergeCell ref="AN444:AO444"/>
    <mergeCell ref="AQ444:AR444"/>
    <mergeCell ref="AS444:AT444"/>
    <mergeCell ref="AU444:AV444"/>
    <mergeCell ref="AW444:AX444"/>
    <mergeCell ref="AH445:AI445"/>
    <mergeCell ref="AJ445:AK445"/>
    <mergeCell ref="AL445:AM445"/>
    <mergeCell ref="AN445:AO445"/>
    <mergeCell ref="AQ445:AR445"/>
    <mergeCell ref="AS445:AT445"/>
    <mergeCell ref="AU445:AV445"/>
    <mergeCell ref="AW445:AX445"/>
    <mergeCell ref="AH446:AI446"/>
    <mergeCell ref="AJ446:AK446"/>
    <mergeCell ref="AL446:AM446"/>
    <mergeCell ref="AN446:AO446"/>
    <mergeCell ref="AQ446:AR446"/>
    <mergeCell ref="AS446:AT446"/>
    <mergeCell ref="AU446:AV446"/>
    <mergeCell ref="AW446:AX446"/>
    <mergeCell ref="AH447:AI447"/>
    <mergeCell ref="AJ447:AK447"/>
    <mergeCell ref="AL447:AM447"/>
    <mergeCell ref="AN447:AO447"/>
    <mergeCell ref="AQ447:AR447"/>
    <mergeCell ref="AS447:AT447"/>
    <mergeCell ref="AU447:AV447"/>
    <mergeCell ref="AW447:AX447"/>
    <mergeCell ref="AH448:AI448"/>
    <mergeCell ref="AJ448:AK448"/>
    <mergeCell ref="AL448:AM448"/>
    <mergeCell ref="AN448:AO448"/>
    <mergeCell ref="AQ448:AR448"/>
    <mergeCell ref="AS448:AT448"/>
    <mergeCell ref="AU448:AV448"/>
    <mergeCell ref="AW448:AX448"/>
    <mergeCell ref="AH449:AI449"/>
    <mergeCell ref="AJ449:AK449"/>
    <mergeCell ref="AL449:AM449"/>
    <mergeCell ref="AN449:AO449"/>
    <mergeCell ref="AQ449:AR449"/>
    <mergeCell ref="AS449:AT449"/>
    <mergeCell ref="AU449:AV449"/>
    <mergeCell ref="AW449:AX449"/>
    <mergeCell ref="AH450:AI450"/>
    <mergeCell ref="AJ450:AK450"/>
    <mergeCell ref="AL450:AM450"/>
    <mergeCell ref="AN450:AO450"/>
    <mergeCell ref="AQ450:AR450"/>
    <mergeCell ref="AS450:AT450"/>
    <mergeCell ref="AU450:AV450"/>
    <mergeCell ref="AW450:AX450"/>
    <mergeCell ref="AH451:AI451"/>
    <mergeCell ref="AJ451:AK451"/>
    <mergeCell ref="AL451:AM451"/>
    <mergeCell ref="AN451:AO451"/>
    <mergeCell ref="AQ451:AR451"/>
    <mergeCell ref="AS451:AT451"/>
    <mergeCell ref="AU451:AV451"/>
    <mergeCell ref="AW451:AX451"/>
    <mergeCell ref="AH452:AI452"/>
    <mergeCell ref="AJ452:AK452"/>
    <mergeCell ref="AL452:AM452"/>
    <mergeCell ref="AN452:AO452"/>
    <mergeCell ref="AQ452:AR452"/>
    <mergeCell ref="AS452:AT452"/>
    <mergeCell ref="AU452:AV452"/>
    <mergeCell ref="AW452:AX452"/>
    <mergeCell ref="AH453:AI453"/>
    <mergeCell ref="AJ453:AK453"/>
    <mergeCell ref="AL453:AM453"/>
    <mergeCell ref="AN453:AO453"/>
    <mergeCell ref="AQ453:AR453"/>
    <mergeCell ref="AS453:AT453"/>
    <mergeCell ref="AU453:AV453"/>
    <mergeCell ref="AW453:AX453"/>
    <mergeCell ref="AH454:AI454"/>
    <mergeCell ref="AJ454:AK454"/>
    <mergeCell ref="AL454:AM454"/>
    <mergeCell ref="AN454:AO454"/>
    <mergeCell ref="AQ454:AR454"/>
    <mergeCell ref="AS454:AT454"/>
    <mergeCell ref="AU454:AV454"/>
    <mergeCell ref="AW454:AX454"/>
    <mergeCell ref="AH455:AI455"/>
    <mergeCell ref="AJ455:AK455"/>
    <mergeCell ref="AL455:AM455"/>
    <mergeCell ref="AN455:AO455"/>
    <mergeCell ref="AQ455:AR455"/>
    <mergeCell ref="AS455:AT455"/>
    <mergeCell ref="AU455:AV455"/>
    <mergeCell ref="AW455:AX455"/>
    <mergeCell ref="AH456:AI456"/>
    <mergeCell ref="AJ456:AK456"/>
    <mergeCell ref="AL456:AM456"/>
    <mergeCell ref="AN456:AO456"/>
    <mergeCell ref="AQ456:AR456"/>
    <mergeCell ref="AS456:AT456"/>
    <mergeCell ref="AU456:AV456"/>
    <mergeCell ref="AW456:AX456"/>
    <mergeCell ref="AH457:AI457"/>
    <mergeCell ref="AJ457:AK457"/>
    <mergeCell ref="AL457:AM457"/>
    <mergeCell ref="AN457:AO457"/>
    <mergeCell ref="AQ457:AR457"/>
    <mergeCell ref="AS457:AT457"/>
    <mergeCell ref="AU457:AV457"/>
    <mergeCell ref="AW457:AX457"/>
    <mergeCell ref="AH458:AI458"/>
    <mergeCell ref="AJ458:AK458"/>
    <mergeCell ref="AL458:AM458"/>
    <mergeCell ref="AN458:AO458"/>
    <mergeCell ref="AQ458:AR458"/>
    <mergeCell ref="AS458:AT458"/>
    <mergeCell ref="AU458:AV458"/>
    <mergeCell ref="AW458:AX458"/>
    <mergeCell ref="AH459:AI459"/>
    <mergeCell ref="AJ459:AK459"/>
    <mergeCell ref="AL459:AM459"/>
    <mergeCell ref="AN459:AO459"/>
    <mergeCell ref="AQ459:AR459"/>
    <mergeCell ref="AS459:AT459"/>
    <mergeCell ref="AU459:AV459"/>
    <mergeCell ref="AW459:AX459"/>
    <mergeCell ref="AH460:AI460"/>
    <mergeCell ref="AJ460:AK460"/>
    <mergeCell ref="AL460:AM460"/>
    <mergeCell ref="AN460:AO460"/>
    <mergeCell ref="AQ460:AR460"/>
    <mergeCell ref="AS460:AT460"/>
    <mergeCell ref="AU460:AV460"/>
    <mergeCell ref="AW460:AX460"/>
    <mergeCell ref="AH461:AI461"/>
    <mergeCell ref="AJ461:AK461"/>
    <mergeCell ref="AL461:AM461"/>
    <mergeCell ref="AN461:AO461"/>
    <mergeCell ref="AQ461:AR461"/>
    <mergeCell ref="AS461:AT461"/>
    <mergeCell ref="AU461:AV461"/>
    <mergeCell ref="AW461:AX461"/>
    <mergeCell ref="AH462:AI462"/>
    <mergeCell ref="AJ462:AK462"/>
    <mergeCell ref="AL462:AM462"/>
    <mergeCell ref="AN462:AO462"/>
    <mergeCell ref="AQ462:AR462"/>
    <mergeCell ref="AS462:AT462"/>
    <mergeCell ref="AU462:AV462"/>
    <mergeCell ref="AW462:AX462"/>
    <mergeCell ref="AH463:AI463"/>
    <mergeCell ref="AJ463:AK463"/>
    <mergeCell ref="AL463:AM463"/>
    <mergeCell ref="AN463:AO463"/>
    <mergeCell ref="AQ463:AR463"/>
    <mergeCell ref="AS463:AT463"/>
    <mergeCell ref="AU463:AV463"/>
    <mergeCell ref="AW463:AX463"/>
    <mergeCell ref="AH464:AI464"/>
    <mergeCell ref="AJ464:AK464"/>
    <mergeCell ref="AL464:AM464"/>
    <mergeCell ref="AN464:AO464"/>
    <mergeCell ref="AQ464:AR464"/>
    <mergeCell ref="AS464:AT464"/>
    <mergeCell ref="AU464:AV464"/>
    <mergeCell ref="AW464:AX464"/>
    <mergeCell ref="AH465:AI465"/>
    <mergeCell ref="AJ465:AK465"/>
    <mergeCell ref="AL465:AM465"/>
    <mergeCell ref="AN465:AO465"/>
    <mergeCell ref="AQ465:AR465"/>
    <mergeCell ref="AS465:AT465"/>
    <mergeCell ref="AU465:AV465"/>
    <mergeCell ref="AW465:AX465"/>
    <mergeCell ref="AH466:AI466"/>
    <mergeCell ref="AJ466:AK466"/>
    <mergeCell ref="AL466:AM466"/>
    <mergeCell ref="AN466:AO466"/>
    <mergeCell ref="AQ466:AR466"/>
    <mergeCell ref="AS466:AT466"/>
    <mergeCell ref="AU466:AV466"/>
    <mergeCell ref="AW466:AX466"/>
    <mergeCell ref="AH467:AI467"/>
    <mergeCell ref="AJ467:AK467"/>
    <mergeCell ref="AL467:AM467"/>
    <mergeCell ref="AN467:AO467"/>
    <mergeCell ref="AQ467:AR467"/>
    <mergeCell ref="AS467:AT467"/>
    <mergeCell ref="AU467:AV467"/>
    <mergeCell ref="AW467:AX467"/>
    <mergeCell ref="AH468:AI468"/>
    <mergeCell ref="AJ468:AK468"/>
    <mergeCell ref="AL468:AM468"/>
    <mergeCell ref="AN468:AO468"/>
    <mergeCell ref="AQ468:AR468"/>
    <mergeCell ref="AS468:AT468"/>
    <mergeCell ref="AU468:AV468"/>
    <mergeCell ref="AW468:AX468"/>
    <mergeCell ref="AH469:AI469"/>
    <mergeCell ref="AJ469:AK469"/>
    <mergeCell ref="AL469:AM469"/>
    <mergeCell ref="AN469:AO469"/>
    <mergeCell ref="AQ469:AR469"/>
    <mergeCell ref="AS469:AT469"/>
    <mergeCell ref="AU469:AV469"/>
    <mergeCell ref="AW469:AX469"/>
    <mergeCell ref="AH470:AI470"/>
    <mergeCell ref="AJ470:AK470"/>
    <mergeCell ref="AL470:AM470"/>
    <mergeCell ref="AN470:AO470"/>
    <mergeCell ref="AQ470:AR470"/>
    <mergeCell ref="AS470:AT470"/>
    <mergeCell ref="AU470:AV470"/>
    <mergeCell ref="AW470:AX470"/>
    <mergeCell ref="AH471:AI471"/>
    <mergeCell ref="AJ471:AK471"/>
    <mergeCell ref="AL471:AM471"/>
    <mergeCell ref="AN471:AO471"/>
    <mergeCell ref="AQ471:AR471"/>
    <mergeCell ref="AS471:AT471"/>
    <mergeCell ref="AU471:AV471"/>
    <mergeCell ref="AW471:AX471"/>
    <mergeCell ref="AH472:AI472"/>
    <mergeCell ref="AJ472:AK472"/>
    <mergeCell ref="AL472:AM472"/>
    <mergeCell ref="AN472:AO472"/>
    <mergeCell ref="AQ472:AR472"/>
    <mergeCell ref="AS472:AT472"/>
    <mergeCell ref="AU472:AV472"/>
    <mergeCell ref="AW472:AX472"/>
    <mergeCell ref="AH473:AI473"/>
    <mergeCell ref="AJ473:AK473"/>
    <mergeCell ref="AL473:AM473"/>
    <mergeCell ref="AN473:AO473"/>
    <mergeCell ref="AQ473:AR473"/>
    <mergeCell ref="AS473:AT473"/>
    <mergeCell ref="AU473:AV473"/>
    <mergeCell ref="AW473:AX473"/>
    <mergeCell ref="AH474:AI474"/>
    <mergeCell ref="AJ474:AK474"/>
    <mergeCell ref="AL474:AM474"/>
    <mergeCell ref="AN474:AO474"/>
    <mergeCell ref="AQ474:AR474"/>
    <mergeCell ref="AS474:AT474"/>
    <mergeCell ref="AU474:AV474"/>
    <mergeCell ref="AW474:AX474"/>
    <mergeCell ref="AH475:AI475"/>
    <mergeCell ref="AJ475:AK475"/>
    <mergeCell ref="AL475:AM475"/>
    <mergeCell ref="AN475:AO475"/>
    <mergeCell ref="AQ475:AR475"/>
    <mergeCell ref="AS475:AT475"/>
    <mergeCell ref="AU475:AV475"/>
    <mergeCell ref="AW475:AX475"/>
    <mergeCell ref="AH476:AI476"/>
    <mergeCell ref="AJ476:AK476"/>
    <mergeCell ref="AL476:AM476"/>
    <mergeCell ref="AN476:AO476"/>
    <mergeCell ref="AQ476:AR476"/>
    <mergeCell ref="AS476:AT476"/>
    <mergeCell ref="AU476:AV476"/>
    <mergeCell ref="AW476:AX476"/>
    <mergeCell ref="AH477:AI477"/>
    <mergeCell ref="AJ477:AK477"/>
    <mergeCell ref="AL477:AM477"/>
    <mergeCell ref="AN477:AO477"/>
    <mergeCell ref="AQ477:AR477"/>
    <mergeCell ref="AS477:AT477"/>
    <mergeCell ref="AU477:AV477"/>
    <mergeCell ref="AW477:AX477"/>
    <mergeCell ref="AH478:AI478"/>
    <mergeCell ref="AJ478:AK478"/>
    <mergeCell ref="AL478:AM478"/>
    <mergeCell ref="AN478:AO478"/>
    <mergeCell ref="AQ478:AR478"/>
    <mergeCell ref="AS478:AT478"/>
    <mergeCell ref="AU478:AV478"/>
    <mergeCell ref="AW478:AX478"/>
    <mergeCell ref="AH479:AI479"/>
    <mergeCell ref="AJ479:AK479"/>
    <mergeCell ref="AL479:AM479"/>
    <mergeCell ref="AN479:AO479"/>
    <mergeCell ref="AQ479:AR479"/>
    <mergeCell ref="AS479:AT479"/>
    <mergeCell ref="AU479:AV479"/>
    <mergeCell ref="AW479:AX479"/>
    <mergeCell ref="AH480:AI480"/>
    <mergeCell ref="AJ480:AK480"/>
    <mergeCell ref="AL480:AM480"/>
    <mergeCell ref="AN480:AO480"/>
    <mergeCell ref="AQ480:AR480"/>
    <mergeCell ref="AS480:AT480"/>
    <mergeCell ref="AU480:AV480"/>
    <mergeCell ref="AW480:AX480"/>
    <mergeCell ref="AH481:AI481"/>
    <mergeCell ref="AJ481:AK481"/>
    <mergeCell ref="AL481:AM481"/>
    <mergeCell ref="AN481:AO481"/>
    <mergeCell ref="AQ481:AR481"/>
    <mergeCell ref="AS481:AT481"/>
    <mergeCell ref="AU481:AV481"/>
    <mergeCell ref="AW481:AX481"/>
    <mergeCell ref="AH482:AI482"/>
    <mergeCell ref="AJ482:AK482"/>
    <mergeCell ref="AL482:AM482"/>
    <mergeCell ref="AN482:AO482"/>
    <mergeCell ref="AQ482:AR482"/>
    <mergeCell ref="AS482:AT482"/>
    <mergeCell ref="AU482:AV482"/>
    <mergeCell ref="AW482:AX482"/>
    <mergeCell ref="AH483:AI483"/>
    <mergeCell ref="AJ483:AK483"/>
    <mergeCell ref="AL483:AM483"/>
    <mergeCell ref="AN483:AO483"/>
    <mergeCell ref="AQ483:AR483"/>
    <mergeCell ref="AS483:AT483"/>
    <mergeCell ref="AU483:AV483"/>
    <mergeCell ref="AW483:AX483"/>
    <mergeCell ref="AH484:AI484"/>
    <mergeCell ref="AJ484:AK484"/>
    <mergeCell ref="AL484:AM484"/>
    <mergeCell ref="AN484:AO484"/>
    <mergeCell ref="AQ484:AR484"/>
    <mergeCell ref="AS484:AT484"/>
    <mergeCell ref="AU484:AV484"/>
    <mergeCell ref="AW484:AX484"/>
    <mergeCell ref="AH485:AI485"/>
    <mergeCell ref="AJ485:AK485"/>
    <mergeCell ref="AL485:AM485"/>
    <mergeCell ref="AN485:AO485"/>
    <mergeCell ref="AQ485:AR485"/>
    <mergeCell ref="AS485:AT485"/>
    <mergeCell ref="AU485:AV485"/>
    <mergeCell ref="AW485:AX485"/>
    <mergeCell ref="AH486:AI486"/>
    <mergeCell ref="AJ486:AK486"/>
    <mergeCell ref="AL486:AM486"/>
    <mergeCell ref="AN486:AO486"/>
    <mergeCell ref="AQ486:AR486"/>
    <mergeCell ref="AS486:AT486"/>
    <mergeCell ref="AU486:AV486"/>
    <mergeCell ref="AW486:AX486"/>
    <mergeCell ref="AH487:AI487"/>
    <mergeCell ref="AJ487:AK487"/>
    <mergeCell ref="AL487:AM487"/>
    <mergeCell ref="AN487:AO487"/>
    <mergeCell ref="AQ487:AR487"/>
    <mergeCell ref="AS487:AT487"/>
    <mergeCell ref="AU487:AV487"/>
    <mergeCell ref="AW487:AX487"/>
    <mergeCell ref="AH488:AI488"/>
    <mergeCell ref="AJ488:AK488"/>
    <mergeCell ref="AL488:AM488"/>
    <mergeCell ref="AN488:AO488"/>
    <mergeCell ref="AQ488:AR488"/>
    <mergeCell ref="AS488:AT488"/>
    <mergeCell ref="AU488:AV488"/>
    <mergeCell ref="AW488:AX488"/>
    <mergeCell ref="AH489:AI489"/>
    <mergeCell ref="AJ489:AK489"/>
    <mergeCell ref="AL489:AM489"/>
    <mergeCell ref="AN489:AO489"/>
    <mergeCell ref="AQ489:AR489"/>
    <mergeCell ref="AS489:AT489"/>
    <mergeCell ref="AU489:AV489"/>
    <mergeCell ref="AW489:AX489"/>
    <mergeCell ref="AH490:AI490"/>
    <mergeCell ref="AJ490:AK490"/>
    <mergeCell ref="AL490:AM490"/>
    <mergeCell ref="AN490:AO490"/>
    <mergeCell ref="AQ490:AR490"/>
    <mergeCell ref="AS490:AT490"/>
    <mergeCell ref="AU490:AV490"/>
    <mergeCell ref="AW490:AX490"/>
    <mergeCell ref="AH491:AI491"/>
    <mergeCell ref="AJ491:AK491"/>
    <mergeCell ref="AL491:AM491"/>
    <mergeCell ref="AN491:AO491"/>
    <mergeCell ref="AQ491:AR491"/>
    <mergeCell ref="AS491:AT491"/>
    <mergeCell ref="AU491:AV491"/>
    <mergeCell ref="AW491:AX491"/>
    <mergeCell ref="AH492:AI492"/>
    <mergeCell ref="AJ492:AK492"/>
    <mergeCell ref="AL492:AM492"/>
    <mergeCell ref="AN492:AO492"/>
    <mergeCell ref="AQ492:AR492"/>
    <mergeCell ref="AS492:AT492"/>
    <mergeCell ref="AU492:AV492"/>
    <mergeCell ref="AW492:AX492"/>
    <mergeCell ref="AH493:AI493"/>
    <mergeCell ref="AJ493:AK493"/>
    <mergeCell ref="AL493:AM493"/>
    <mergeCell ref="AN493:AO493"/>
    <mergeCell ref="AQ493:AR493"/>
    <mergeCell ref="AS493:AT493"/>
    <mergeCell ref="AU493:AV493"/>
    <mergeCell ref="AW493:AX493"/>
    <mergeCell ref="AZ432:BE432"/>
    <mergeCell ref="AZ433:BA433"/>
    <mergeCell ref="BB433:BC433"/>
    <mergeCell ref="BD433:BE433"/>
    <mergeCell ref="AZ434:BA434"/>
    <mergeCell ref="BB434:BC434"/>
    <mergeCell ref="BD434:BE434"/>
    <mergeCell ref="AZ435:BA435"/>
    <mergeCell ref="BB435:BC435"/>
    <mergeCell ref="BD435:BE435"/>
    <mergeCell ref="AZ436:BA436"/>
    <mergeCell ref="BB436:BC436"/>
    <mergeCell ref="BD436:BE436"/>
    <mergeCell ref="AZ437:BA437"/>
    <mergeCell ref="BB437:BC437"/>
    <mergeCell ref="BD437:BE437"/>
    <mergeCell ref="AZ438:BA438"/>
    <mergeCell ref="BB438:BC438"/>
    <mergeCell ref="BD438:BE438"/>
    <mergeCell ref="AZ439:BA439"/>
    <mergeCell ref="BB439:BC439"/>
    <mergeCell ref="BD439:BE439"/>
    <mergeCell ref="AZ440:BA440"/>
    <mergeCell ref="BB440:BC440"/>
    <mergeCell ref="BD440:BE440"/>
    <mergeCell ref="AZ441:BA441"/>
    <mergeCell ref="BB441:BC441"/>
    <mergeCell ref="BD441:BE441"/>
    <mergeCell ref="AZ442:BA442"/>
    <mergeCell ref="BB442:BC442"/>
    <mergeCell ref="BD442:BE442"/>
    <mergeCell ref="AZ443:BA443"/>
    <mergeCell ref="BB443:BC443"/>
    <mergeCell ref="BD443:BE443"/>
    <mergeCell ref="AZ444:BA444"/>
    <mergeCell ref="BB444:BC444"/>
    <mergeCell ref="BD444:BE444"/>
    <mergeCell ref="AZ445:BA445"/>
    <mergeCell ref="BB445:BC445"/>
    <mergeCell ref="BD445:BE445"/>
    <mergeCell ref="AZ446:BA446"/>
    <mergeCell ref="BB446:BC446"/>
    <mergeCell ref="BD446:BE446"/>
    <mergeCell ref="AZ447:BA447"/>
    <mergeCell ref="BB447:BC447"/>
    <mergeCell ref="BD447:BE447"/>
    <mergeCell ref="AZ448:BA448"/>
    <mergeCell ref="BB448:BC448"/>
    <mergeCell ref="BD448:BE448"/>
    <mergeCell ref="AZ449:BA449"/>
    <mergeCell ref="BB449:BC449"/>
    <mergeCell ref="BD449:BE449"/>
    <mergeCell ref="AZ450:BA450"/>
    <mergeCell ref="BB450:BC450"/>
    <mergeCell ref="BD450:BE450"/>
    <mergeCell ref="AZ451:BA451"/>
    <mergeCell ref="BB451:BC451"/>
    <mergeCell ref="BD451:BE451"/>
    <mergeCell ref="AZ452:BA452"/>
    <mergeCell ref="BB452:BC452"/>
    <mergeCell ref="BD452:BE452"/>
    <mergeCell ref="AZ453:BA453"/>
    <mergeCell ref="BB453:BC453"/>
    <mergeCell ref="BD453:BE453"/>
    <mergeCell ref="AZ454:BA454"/>
    <mergeCell ref="BB454:BC454"/>
    <mergeCell ref="BD454:BE454"/>
    <mergeCell ref="AZ455:BA455"/>
    <mergeCell ref="BB455:BC455"/>
    <mergeCell ref="BD455:BE455"/>
    <mergeCell ref="AZ456:BA456"/>
    <mergeCell ref="BB456:BC456"/>
    <mergeCell ref="BD456:BE456"/>
    <mergeCell ref="AZ457:BA457"/>
    <mergeCell ref="BB457:BC457"/>
    <mergeCell ref="BD457:BE457"/>
    <mergeCell ref="AZ458:BA458"/>
    <mergeCell ref="BB458:BC458"/>
    <mergeCell ref="BD458:BE458"/>
    <mergeCell ref="AZ459:BA459"/>
    <mergeCell ref="BB459:BC459"/>
    <mergeCell ref="BD459:BE459"/>
    <mergeCell ref="AZ460:BA460"/>
    <mergeCell ref="BB460:BC460"/>
    <mergeCell ref="BD460:BE460"/>
    <mergeCell ref="AZ461:BA461"/>
    <mergeCell ref="BB461:BC461"/>
    <mergeCell ref="BD461:BE461"/>
    <mergeCell ref="AZ462:BA462"/>
    <mergeCell ref="BB462:BC462"/>
    <mergeCell ref="BD462:BE462"/>
    <mergeCell ref="AZ463:BA463"/>
    <mergeCell ref="BB463:BC463"/>
    <mergeCell ref="BD463:BE463"/>
    <mergeCell ref="AZ464:BA464"/>
    <mergeCell ref="BB464:BC464"/>
    <mergeCell ref="BD464:BE464"/>
    <mergeCell ref="AZ465:BA465"/>
    <mergeCell ref="BB465:BC465"/>
    <mergeCell ref="BD465:BE465"/>
    <mergeCell ref="AZ466:BA466"/>
    <mergeCell ref="BB466:BC466"/>
    <mergeCell ref="BD466:BE466"/>
    <mergeCell ref="AZ467:BA467"/>
    <mergeCell ref="BB467:BC467"/>
    <mergeCell ref="BD467:BE467"/>
    <mergeCell ref="AZ468:BA468"/>
    <mergeCell ref="BB468:BC468"/>
    <mergeCell ref="BD468:BE468"/>
    <mergeCell ref="AZ469:BA469"/>
    <mergeCell ref="BB469:BC469"/>
    <mergeCell ref="BD469:BE469"/>
    <mergeCell ref="AZ470:BA470"/>
    <mergeCell ref="BB470:BC470"/>
    <mergeCell ref="BD470:BE470"/>
    <mergeCell ref="AZ471:BA471"/>
    <mergeCell ref="BB471:BC471"/>
    <mergeCell ref="BD471:BE471"/>
    <mergeCell ref="AZ472:BA472"/>
    <mergeCell ref="BB472:BC472"/>
    <mergeCell ref="BD472:BE472"/>
    <mergeCell ref="AZ473:BA473"/>
    <mergeCell ref="BB473:BC473"/>
    <mergeCell ref="BD473:BE473"/>
    <mergeCell ref="AZ474:BA474"/>
    <mergeCell ref="BB474:BC474"/>
    <mergeCell ref="BD474:BE474"/>
    <mergeCell ref="AZ475:BA475"/>
    <mergeCell ref="BB475:BC475"/>
    <mergeCell ref="BD475:BE475"/>
    <mergeCell ref="AZ476:BA476"/>
    <mergeCell ref="BB476:BC476"/>
    <mergeCell ref="BD476:BE476"/>
    <mergeCell ref="AZ477:BA477"/>
    <mergeCell ref="BB477:BC477"/>
    <mergeCell ref="BD477:BE477"/>
    <mergeCell ref="AZ478:BA478"/>
    <mergeCell ref="BB478:BC478"/>
    <mergeCell ref="BD478:BE478"/>
    <mergeCell ref="AZ479:BA479"/>
    <mergeCell ref="BB479:BC479"/>
    <mergeCell ref="BD479:BE479"/>
    <mergeCell ref="AZ480:BA480"/>
    <mergeCell ref="BB480:BC480"/>
    <mergeCell ref="BD480:BE480"/>
    <mergeCell ref="AZ481:BA481"/>
    <mergeCell ref="BB481:BC481"/>
    <mergeCell ref="BD481:BE481"/>
    <mergeCell ref="AZ482:BA482"/>
    <mergeCell ref="BB482:BC482"/>
    <mergeCell ref="BD482:BE482"/>
    <mergeCell ref="AZ483:BA483"/>
    <mergeCell ref="BB483:BC483"/>
    <mergeCell ref="BD483:BE483"/>
    <mergeCell ref="AZ484:BA484"/>
    <mergeCell ref="BB484:BC484"/>
    <mergeCell ref="BD484:BE484"/>
    <mergeCell ref="AZ485:BA485"/>
    <mergeCell ref="BB485:BC485"/>
    <mergeCell ref="BD485:BE485"/>
    <mergeCell ref="AZ486:BA486"/>
    <mergeCell ref="BB486:BC486"/>
    <mergeCell ref="BD486:BE486"/>
    <mergeCell ref="AZ487:BA487"/>
    <mergeCell ref="BB487:BC487"/>
    <mergeCell ref="BD487:BE487"/>
    <mergeCell ref="AZ488:BA488"/>
    <mergeCell ref="BB488:BC488"/>
    <mergeCell ref="BD488:BE488"/>
    <mergeCell ref="AZ489:BA489"/>
    <mergeCell ref="BB489:BC489"/>
    <mergeCell ref="BD489:BE489"/>
    <mergeCell ref="AZ490:BA490"/>
    <mergeCell ref="BB490:BC490"/>
    <mergeCell ref="BD490:BE490"/>
    <mergeCell ref="AZ491:BA491"/>
    <mergeCell ref="BB491:BC491"/>
    <mergeCell ref="BD491:BE491"/>
    <mergeCell ref="AZ492:BA492"/>
    <mergeCell ref="BB492:BC492"/>
    <mergeCell ref="BD492:BE492"/>
    <mergeCell ref="AZ493:BA493"/>
    <mergeCell ref="BB493:BC493"/>
    <mergeCell ref="BD493:BE493"/>
    <mergeCell ref="AZ494:BA494"/>
    <mergeCell ref="BB494:BC494"/>
    <mergeCell ref="BG432:BJ432"/>
    <mergeCell ref="BL432:BS432"/>
    <mergeCell ref="BT432:BY432"/>
    <mergeCell ref="BL433:BM433"/>
    <mergeCell ref="BN433:BO433"/>
    <mergeCell ref="BP433:BQ433"/>
    <mergeCell ref="BR433:BS433"/>
    <mergeCell ref="BT433:BU433"/>
    <mergeCell ref="BV433:BW433"/>
    <mergeCell ref="BX433:BY433"/>
    <mergeCell ref="BL434:BM434"/>
    <mergeCell ref="BN434:BO434"/>
    <mergeCell ref="BP434:BQ434"/>
    <mergeCell ref="BR434:BS434"/>
    <mergeCell ref="BT434:BU434"/>
    <mergeCell ref="BV434:BW434"/>
    <mergeCell ref="BX434:BY434"/>
    <mergeCell ref="BL438:BM438"/>
    <mergeCell ref="BN438:BO438"/>
    <mergeCell ref="BP438:BQ438"/>
    <mergeCell ref="BR438:BS438"/>
    <mergeCell ref="BT438:BU438"/>
    <mergeCell ref="BV438:BW438"/>
    <mergeCell ref="BX438:BY438"/>
    <mergeCell ref="BL441:BM441"/>
    <mergeCell ref="BN441:BO441"/>
    <mergeCell ref="BP441:BQ441"/>
    <mergeCell ref="BR441:BS441"/>
    <mergeCell ref="BT441:BU441"/>
    <mergeCell ref="BV441:BW441"/>
    <mergeCell ref="BX441:BY441"/>
    <mergeCell ref="BL442:BM442"/>
    <mergeCell ref="BN442:BO442"/>
    <mergeCell ref="BP442:BQ442"/>
    <mergeCell ref="BR442:BS442"/>
    <mergeCell ref="BT442:BU442"/>
    <mergeCell ref="BV442:BW442"/>
    <mergeCell ref="BX442:BY442"/>
    <mergeCell ref="BL443:BM443"/>
    <mergeCell ref="BN443:BO443"/>
    <mergeCell ref="BP443:BQ443"/>
    <mergeCell ref="BR443:BS443"/>
    <mergeCell ref="BT443:BU443"/>
    <mergeCell ref="BV443:BW443"/>
    <mergeCell ref="BL431:BY431"/>
    <mergeCell ref="BL435:BM435"/>
    <mergeCell ref="BN435:BO435"/>
    <mergeCell ref="BP435:BQ435"/>
    <mergeCell ref="BR435:BS435"/>
    <mergeCell ref="BT435:BU435"/>
    <mergeCell ref="BV435:BW435"/>
    <mergeCell ref="BX435:BY435"/>
    <mergeCell ref="BL436:BM436"/>
    <mergeCell ref="BN436:BO436"/>
    <mergeCell ref="BP436:BQ436"/>
    <mergeCell ref="BR436:BS436"/>
    <mergeCell ref="BT436:BU436"/>
    <mergeCell ref="BV436:BW436"/>
    <mergeCell ref="BX436:BY436"/>
    <mergeCell ref="BL437:BM437"/>
    <mergeCell ref="BN437:BO437"/>
    <mergeCell ref="BP437:BQ437"/>
    <mergeCell ref="BR437:BS437"/>
    <mergeCell ref="BT437:BU437"/>
    <mergeCell ref="BV437:BW437"/>
    <mergeCell ref="BX437:BY437"/>
    <mergeCell ref="BL439:BM439"/>
    <mergeCell ref="BN439:BO439"/>
    <mergeCell ref="BP439:BQ439"/>
    <mergeCell ref="BR439:BS439"/>
    <mergeCell ref="BT439:BU439"/>
    <mergeCell ref="BV439:BW439"/>
    <mergeCell ref="BX439:BY439"/>
    <mergeCell ref="BL440:BM440"/>
    <mergeCell ref="BN440:BO440"/>
    <mergeCell ref="BP440:BQ440"/>
    <mergeCell ref="BR440:BS440"/>
    <mergeCell ref="BT440:BU440"/>
    <mergeCell ref="BV440:BW440"/>
    <mergeCell ref="BX440:BY440"/>
    <mergeCell ref="BX443:BY443"/>
    <mergeCell ref="BL444:BM444"/>
    <mergeCell ref="BN444:BO444"/>
    <mergeCell ref="BP444:BQ444"/>
    <mergeCell ref="BR444:BS444"/>
    <mergeCell ref="BT444:BU444"/>
    <mergeCell ref="BV444:BW444"/>
    <mergeCell ref="BX444:BY444"/>
    <mergeCell ref="BL445:BM445"/>
    <mergeCell ref="BN445:BO445"/>
    <mergeCell ref="BP445:BQ445"/>
    <mergeCell ref="BR445:BS445"/>
    <mergeCell ref="BT445:BU445"/>
    <mergeCell ref="BV445:BW445"/>
    <mergeCell ref="BX445:BY445"/>
    <mergeCell ref="BL446:BM446"/>
    <mergeCell ref="BN446:BO446"/>
    <mergeCell ref="BP446:BQ446"/>
    <mergeCell ref="BR446:BS446"/>
    <mergeCell ref="BT446:BU446"/>
    <mergeCell ref="BV446:BW446"/>
    <mergeCell ref="BX446:BY446"/>
    <mergeCell ref="BL447:BM447"/>
    <mergeCell ref="BN447:BO447"/>
    <mergeCell ref="BP447:BQ447"/>
    <mergeCell ref="BR447:BS447"/>
    <mergeCell ref="BT447:BU447"/>
    <mergeCell ref="BV447:BW447"/>
    <mergeCell ref="BX447:BY447"/>
    <mergeCell ref="BL448:BM448"/>
    <mergeCell ref="BN448:BO448"/>
    <mergeCell ref="BP448:BQ448"/>
    <mergeCell ref="BR448:BS448"/>
    <mergeCell ref="BT448:BU448"/>
    <mergeCell ref="BV448:BW448"/>
    <mergeCell ref="BX448:BY448"/>
    <mergeCell ref="BL449:BM449"/>
    <mergeCell ref="BN449:BO449"/>
    <mergeCell ref="BP449:BQ449"/>
    <mergeCell ref="BR449:BS449"/>
    <mergeCell ref="BT449:BU449"/>
    <mergeCell ref="BV449:BW449"/>
    <mergeCell ref="BX449:BY449"/>
    <mergeCell ref="BL450:BM450"/>
    <mergeCell ref="BN450:BO450"/>
    <mergeCell ref="BP450:BQ450"/>
    <mergeCell ref="BR450:BS450"/>
    <mergeCell ref="BT450:BU450"/>
    <mergeCell ref="BV450:BW450"/>
    <mergeCell ref="BX450:BY450"/>
    <mergeCell ref="BL451:BM451"/>
    <mergeCell ref="BN451:BO451"/>
    <mergeCell ref="BP451:BQ451"/>
    <mergeCell ref="BR451:BS451"/>
    <mergeCell ref="BT451:BU451"/>
    <mergeCell ref="BV451:BW451"/>
    <mergeCell ref="BX451:BY451"/>
    <mergeCell ref="BL452:BM452"/>
    <mergeCell ref="BN452:BO452"/>
    <mergeCell ref="BP452:BQ452"/>
    <mergeCell ref="BR452:BS452"/>
    <mergeCell ref="BT452:BU452"/>
    <mergeCell ref="BV452:BW452"/>
    <mergeCell ref="BX452:BY452"/>
    <mergeCell ref="BL453:BM453"/>
    <mergeCell ref="BN453:BO453"/>
    <mergeCell ref="BP453:BQ453"/>
    <mergeCell ref="BR453:BS453"/>
    <mergeCell ref="BT453:BU453"/>
    <mergeCell ref="BV453:BW453"/>
    <mergeCell ref="BX453:BY453"/>
    <mergeCell ref="BL454:BM454"/>
    <mergeCell ref="BN454:BO454"/>
    <mergeCell ref="BP454:BQ454"/>
    <mergeCell ref="BR454:BS454"/>
    <mergeCell ref="BT454:BU454"/>
    <mergeCell ref="BV454:BW454"/>
    <mergeCell ref="BX454:BY454"/>
    <mergeCell ref="BL455:BM455"/>
    <mergeCell ref="BN455:BO455"/>
    <mergeCell ref="BP455:BQ455"/>
    <mergeCell ref="BR455:BS455"/>
    <mergeCell ref="BT455:BU455"/>
    <mergeCell ref="BV455:BW455"/>
    <mergeCell ref="BX455:BY455"/>
    <mergeCell ref="BL456:BM456"/>
    <mergeCell ref="BN456:BO456"/>
    <mergeCell ref="BP456:BQ456"/>
    <mergeCell ref="BR456:BS456"/>
    <mergeCell ref="BT456:BU456"/>
    <mergeCell ref="BV456:BW456"/>
    <mergeCell ref="BX456:BY456"/>
    <mergeCell ref="BL457:BM457"/>
    <mergeCell ref="BN457:BO457"/>
    <mergeCell ref="BP457:BQ457"/>
    <mergeCell ref="BR457:BS457"/>
    <mergeCell ref="BT457:BU457"/>
    <mergeCell ref="BV457:BW457"/>
    <mergeCell ref="BX457:BY457"/>
    <mergeCell ref="BL458:BM458"/>
    <mergeCell ref="BN458:BO458"/>
    <mergeCell ref="BP458:BQ458"/>
    <mergeCell ref="BR458:BS458"/>
    <mergeCell ref="BT458:BU458"/>
    <mergeCell ref="BV458:BW458"/>
    <mergeCell ref="BX458:BY458"/>
    <mergeCell ref="BL459:BM459"/>
    <mergeCell ref="BN459:BO459"/>
    <mergeCell ref="BP459:BQ459"/>
    <mergeCell ref="BR459:BS459"/>
    <mergeCell ref="BT459:BU459"/>
    <mergeCell ref="BV459:BW459"/>
    <mergeCell ref="BX459:BY459"/>
    <mergeCell ref="BL460:BM460"/>
    <mergeCell ref="BN460:BO460"/>
    <mergeCell ref="BP460:BQ460"/>
    <mergeCell ref="BR460:BS460"/>
    <mergeCell ref="BT460:BU460"/>
    <mergeCell ref="BV460:BW460"/>
    <mergeCell ref="BX460:BY460"/>
    <mergeCell ref="BL461:BM461"/>
    <mergeCell ref="BN461:BO461"/>
    <mergeCell ref="BP461:BQ461"/>
    <mergeCell ref="BR461:BS461"/>
    <mergeCell ref="BT461:BU461"/>
    <mergeCell ref="BV461:BW461"/>
    <mergeCell ref="BX461:BY461"/>
    <mergeCell ref="BL462:BM462"/>
    <mergeCell ref="BN462:BO462"/>
    <mergeCell ref="BP462:BQ462"/>
    <mergeCell ref="BR462:BS462"/>
    <mergeCell ref="BT462:BU462"/>
    <mergeCell ref="BV462:BW462"/>
    <mergeCell ref="BX462:BY462"/>
    <mergeCell ref="BL463:BM463"/>
    <mergeCell ref="BN463:BO463"/>
    <mergeCell ref="BP463:BQ463"/>
    <mergeCell ref="BR463:BS463"/>
    <mergeCell ref="BT463:BU463"/>
    <mergeCell ref="BV463:BW463"/>
    <mergeCell ref="BX463:BY463"/>
    <mergeCell ref="BL464:BM464"/>
    <mergeCell ref="BN464:BO464"/>
    <mergeCell ref="BP464:BQ464"/>
    <mergeCell ref="BR464:BS464"/>
    <mergeCell ref="BT464:BU464"/>
    <mergeCell ref="BV464:BW464"/>
    <mergeCell ref="BX464:BY464"/>
    <mergeCell ref="BL465:BM465"/>
    <mergeCell ref="BN465:BO465"/>
    <mergeCell ref="BP465:BQ465"/>
    <mergeCell ref="BR465:BS465"/>
    <mergeCell ref="BT465:BU465"/>
    <mergeCell ref="BV465:BW465"/>
    <mergeCell ref="BX465:BY465"/>
    <mergeCell ref="BL466:BM466"/>
    <mergeCell ref="BN466:BO466"/>
    <mergeCell ref="BP466:BQ466"/>
    <mergeCell ref="BR466:BS466"/>
    <mergeCell ref="BT466:BU466"/>
    <mergeCell ref="BV466:BW466"/>
    <mergeCell ref="BX466:BY466"/>
    <mergeCell ref="BL467:BM467"/>
    <mergeCell ref="BN467:BO467"/>
    <mergeCell ref="BP467:BQ467"/>
    <mergeCell ref="BR467:BS467"/>
    <mergeCell ref="BT467:BU467"/>
    <mergeCell ref="BV467:BW467"/>
    <mergeCell ref="BX467:BY467"/>
    <mergeCell ref="BL468:BM468"/>
    <mergeCell ref="BN468:BO468"/>
    <mergeCell ref="BP468:BQ468"/>
    <mergeCell ref="BR468:BS468"/>
    <mergeCell ref="BT468:BU468"/>
    <mergeCell ref="BV468:BW468"/>
    <mergeCell ref="BX468:BY468"/>
    <mergeCell ref="BV477:BW477"/>
    <mergeCell ref="BX477:BY477"/>
    <mergeCell ref="BL478:BM478"/>
    <mergeCell ref="BN478:BO478"/>
    <mergeCell ref="BP478:BQ478"/>
    <mergeCell ref="BR478:BS478"/>
    <mergeCell ref="BT478:BU478"/>
    <mergeCell ref="BV478:BW478"/>
    <mergeCell ref="BX478:BY478"/>
    <mergeCell ref="BL469:BM469"/>
    <mergeCell ref="BN469:BO469"/>
    <mergeCell ref="BP469:BQ469"/>
    <mergeCell ref="BR469:BS469"/>
    <mergeCell ref="BT469:BU469"/>
    <mergeCell ref="BV469:BW469"/>
    <mergeCell ref="BX469:BY469"/>
    <mergeCell ref="BL470:BM470"/>
    <mergeCell ref="BN470:BO470"/>
    <mergeCell ref="BP470:BQ470"/>
    <mergeCell ref="BR470:BS470"/>
    <mergeCell ref="BT470:BU470"/>
    <mergeCell ref="BV470:BW470"/>
    <mergeCell ref="BX470:BY470"/>
    <mergeCell ref="BL471:BM471"/>
    <mergeCell ref="BN471:BO471"/>
    <mergeCell ref="BP471:BQ471"/>
    <mergeCell ref="BR471:BS471"/>
    <mergeCell ref="BT471:BU471"/>
    <mergeCell ref="BV471:BW471"/>
    <mergeCell ref="BX471:BY471"/>
    <mergeCell ref="BL472:BM472"/>
    <mergeCell ref="BN472:BO472"/>
    <mergeCell ref="BP472:BQ472"/>
    <mergeCell ref="BR472:BS472"/>
    <mergeCell ref="BT472:BU472"/>
    <mergeCell ref="BV472:BW472"/>
    <mergeCell ref="BX472:BY472"/>
    <mergeCell ref="BL473:BM473"/>
    <mergeCell ref="BN473:BO473"/>
    <mergeCell ref="BP473:BQ473"/>
    <mergeCell ref="BR473:BS473"/>
    <mergeCell ref="BT473:BU473"/>
    <mergeCell ref="BV473:BW473"/>
    <mergeCell ref="BX473:BY473"/>
    <mergeCell ref="BL491:BM491"/>
    <mergeCell ref="BN491:BO491"/>
    <mergeCell ref="BP491:BQ491"/>
    <mergeCell ref="BR491:BS491"/>
    <mergeCell ref="BT491:BU491"/>
    <mergeCell ref="BV491:BW491"/>
    <mergeCell ref="BX491:BY491"/>
    <mergeCell ref="BL484:BM484"/>
    <mergeCell ref="BN484:BO484"/>
    <mergeCell ref="BP484:BQ484"/>
    <mergeCell ref="BR484:BS484"/>
    <mergeCell ref="BT484:BU484"/>
    <mergeCell ref="BV484:BW484"/>
    <mergeCell ref="BX484:BY484"/>
    <mergeCell ref="BL485:BM485"/>
    <mergeCell ref="BN485:BO485"/>
    <mergeCell ref="BP485:BQ485"/>
    <mergeCell ref="BR485:BS485"/>
    <mergeCell ref="CA443:CB443"/>
    <mergeCell ref="CC443:CD443"/>
    <mergeCell ref="CE443:CF443"/>
    <mergeCell ref="CG443:CH443"/>
    <mergeCell ref="BL479:BM479"/>
    <mergeCell ref="BN479:BO479"/>
    <mergeCell ref="BP479:BQ479"/>
    <mergeCell ref="BR479:BS479"/>
    <mergeCell ref="BT479:BU479"/>
    <mergeCell ref="BV479:BW479"/>
    <mergeCell ref="BX479:BY479"/>
    <mergeCell ref="BL480:BM480"/>
    <mergeCell ref="BN480:BO480"/>
    <mergeCell ref="BP480:BQ480"/>
    <mergeCell ref="BR480:BS480"/>
    <mergeCell ref="BT480:BU480"/>
    <mergeCell ref="BV480:BW480"/>
    <mergeCell ref="BX480:BY480"/>
    <mergeCell ref="BT485:BU485"/>
    <mergeCell ref="BV485:BW485"/>
    <mergeCell ref="BX485:BY485"/>
    <mergeCell ref="BL486:BM486"/>
    <mergeCell ref="BN486:BO486"/>
    <mergeCell ref="BP486:BQ486"/>
    <mergeCell ref="BR486:BS486"/>
    <mergeCell ref="BT486:BU486"/>
    <mergeCell ref="BV486:BW486"/>
    <mergeCell ref="BX486:BY486"/>
    <mergeCell ref="BL481:BM481"/>
    <mergeCell ref="BN481:BO481"/>
    <mergeCell ref="BP481:BQ481"/>
    <mergeCell ref="BR481:BS481"/>
    <mergeCell ref="BT481:BU481"/>
    <mergeCell ref="BV481:BW481"/>
    <mergeCell ref="BX481:BY481"/>
    <mergeCell ref="BL482:BM482"/>
    <mergeCell ref="BN482:BO482"/>
    <mergeCell ref="BP482:BQ482"/>
    <mergeCell ref="BR482:BS482"/>
    <mergeCell ref="BT482:BU482"/>
    <mergeCell ref="BV482:BW482"/>
    <mergeCell ref="BX482:BY482"/>
    <mergeCell ref="BL483:BM483"/>
    <mergeCell ref="BN483:BO483"/>
    <mergeCell ref="BP483:BQ483"/>
    <mergeCell ref="BR483:BS483"/>
    <mergeCell ref="BL487:BM487"/>
    <mergeCell ref="BN487:BO487"/>
    <mergeCell ref="BP487:BQ487"/>
    <mergeCell ref="BR487:BS487"/>
    <mergeCell ref="BT487:BU487"/>
    <mergeCell ref="BV487:BW487"/>
    <mergeCell ref="BX487:BY487"/>
    <mergeCell ref="BL488:BM488"/>
    <mergeCell ref="BN488:BO488"/>
    <mergeCell ref="BP488:BQ488"/>
    <mergeCell ref="BR488:BS488"/>
    <mergeCell ref="BT488:BU488"/>
    <mergeCell ref="BV488:BW488"/>
    <mergeCell ref="BX488:BY488"/>
    <mergeCell ref="BL489:BM489"/>
    <mergeCell ref="BN489:BO489"/>
    <mergeCell ref="BP489:BQ489"/>
    <mergeCell ref="BR489:BS489"/>
    <mergeCell ref="BT489:BU489"/>
    <mergeCell ref="BV489:BW489"/>
    <mergeCell ref="BX489:BY489"/>
    <mergeCell ref="CA437:CB437"/>
    <mergeCell ref="CC437:CD437"/>
    <mergeCell ref="CE437:CF437"/>
    <mergeCell ref="CG437:CH437"/>
    <mergeCell ref="CA438:CB438"/>
    <mergeCell ref="CC438:CD438"/>
    <mergeCell ref="CE438:CF438"/>
    <mergeCell ref="BL490:BM490"/>
    <mergeCell ref="BN490:BO490"/>
    <mergeCell ref="BP490:BQ490"/>
    <mergeCell ref="BR490:BS490"/>
    <mergeCell ref="BT490:BU490"/>
    <mergeCell ref="BV490:BW490"/>
    <mergeCell ref="BX490:BY490"/>
    <mergeCell ref="BT483:BU483"/>
    <mergeCell ref="BV483:BW483"/>
    <mergeCell ref="BX483:BY483"/>
    <mergeCell ref="BL474:BM474"/>
    <mergeCell ref="BN474:BO474"/>
    <mergeCell ref="BP474:BQ474"/>
    <mergeCell ref="BR474:BS474"/>
    <mergeCell ref="BT474:BU474"/>
    <mergeCell ref="BV474:BW474"/>
    <mergeCell ref="BX474:BY474"/>
    <mergeCell ref="BL475:BM475"/>
    <mergeCell ref="BN475:BO475"/>
    <mergeCell ref="BP475:BQ475"/>
    <mergeCell ref="BR475:BS475"/>
    <mergeCell ref="BT475:BU475"/>
    <mergeCell ref="BV475:BW475"/>
    <mergeCell ref="BX475:BY475"/>
    <mergeCell ref="BL476:BM476"/>
    <mergeCell ref="BN476:BO476"/>
    <mergeCell ref="BP476:BQ476"/>
    <mergeCell ref="BR476:BS476"/>
    <mergeCell ref="BT476:BU476"/>
    <mergeCell ref="BV476:BW476"/>
    <mergeCell ref="BX476:BY476"/>
    <mergeCell ref="BL477:BM477"/>
    <mergeCell ref="BN477:BO477"/>
    <mergeCell ref="BP477:BQ477"/>
    <mergeCell ref="BR477:BS477"/>
    <mergeCell ref="BT477:BU477"/>
    <mergeCell ref="CA432:CH432"/>
    <mergeCell ref="CA433:CB433"/>
    <mergeCell ref="CC433:CD433"/>
    <mergeCell ref="CE433:CF433"/>
    <mergeCell ref="CG433:CH433"/>
    <mergeCell ref="CA434:CB434"/>
    <mergeCell ref="CC434:CD434"/>
    <mergeCell ref="CE434:CF434"/>
    <mergeCell ref="CG434:CH434"/>
    <mergeCell ref="CA435:CB435"/>
    <mergeCell ref="CC435:CD435"/>
    <mergeCell ref="CE435:CF435"/>
    <mergeCell ref="CG435:CH435"/>
    <mergeCell ref="CA436:CB436"/>
    <mergeCell ref="CC436:CD436"/>
    <mergeCell ref="CE436:CF436"/>
    <mergeCell ref="CG436:CH436"/>
    <mergeCell ref="CG438:CH438"/>
    <mergeCell ref="CA439:CB439"/>
    <mergeCell ref="CC439:CD439"/>
    <mergeCell ref="CE439:CF439"/>
    <mergeCell ref="CG439:CH439"/>
    <mergeCell ref="CA440:CB440"/>
    <mergeCell ref="CC440:CD440"/>
    <mergeCell ref="CE440:CF440"/>
    <mergeCell ref="CG440:CH440"/>
    <mergeCell ref="CA441:CB441"/>
    <mergeCell ref="CC441:CD441"/>
    <mergeCell ref="CE441:CF441"/>
    <mergeCell ref="CG441:CH441"/>
    <mergeCell ref="CA442:CB442"/>
    <mergeCell ref="CC442:CD442"/>
    <mergeCell ref="CE442:CF442"/>
    <mergeCell ref="CG442:CH442"/>
    <mergeCell ref="CA444:CB444"/>
    <mergeCell ref="CC444:CD444"/>
    <mergeCell ref="CE444:CF444"/>
    <mergeCell ref="CG444:CH444"/>
    <mergeCell ref="CA445:CB445"/>
    <mergeCell ref="CC445:CD445"/>
    <mergeCell ref="CE445:CF445"/>
    <mergeCell ref="CG445:CH445"/>
    <mergeCell ref="CA446:CB446"/>
    <mergeCell ref="CC446:CD446"/>
    <mergeCell ref="CE446:CF446"/>
    <mergeCell ref="CG446:CH446"/>
    <mergeCell ref="CA447:CB447"/>
    <mergeCell ref="CC447:CD447"/>
    <mergeCell ref="CE447:CF447"/>
    <mergeCell ref="CG447:CH447"/>
    <mergeCell ref="CA448:CB448"/>
    <mergeCell ref="CC448:CD448"/>
    <mergeCell ref="CE448:CF448"/>
    <mergeCell ref="CG448:CH448"/>
    <mergeCell ref="CA449:CB449"/>
    <mergeCell ref="CC449:CD449"/>
    <mergeCell ref="CE449:CF449"/>
    <mergeCell ref="CG449:CH449"/>
    <mergeCell ref="CA450:CB450"/>
    <mergeCell ref="CC450:CD450"/>
    <mergeCell ref="CE450:CF450"/>
    <mergeCell ref="CG450:CH450"/>
    <mergeCell ref="CA451:CB451"/>
    <mergeCell ref="CC451:CD451"/>
    <mergeCell ref="CE451:CF451"/>
    <mergeCell ref="CG451:CH451"/>
    <mergeCell ref="CA452:CB452"/>
    <mergeCell ref="CC452:CD452"/>
    <mergeCell ref="CE452:CF452"/>
    <mergeCell ref="CG452:CH452"/>
    <mergeCell ref="CA453:CB453"/>
    <mergeCell ref="CC453:CD453"/>
    <mergeCell ref="CE453:CF453"/>
    <mergeCell ref="CG453:CH453"/>
    <mergeCell ref="CA454:CB454"/>
    <mergeCell ref="CC454:CD454"/>
    <mergeCell ref="CE454:CF454"/>
    <mergeCell ref="CG454:CH454"/>
    <mergeCell ref="CA455:CB455"/>
    <mergeCell ref="CC455:CD455"/>
    <mergeCell ref="CE455:CF455"/>
    <mergeCell ref="CG455:CH455"/>
    <mergeCell ref="CA456:CB456"/>
    <mergeCell ref="CC456:CD456"/>
    <mergeCell ref="CE456:CF456"/>
    <mergeCell ref="CG456:CH456"/>
    <mergeCell ref="CA457:CB457"/>
    <mergeCell ref="CC457:CD457"/>
    <mergeCell ref="CE457:CF457"/>
    <mergeCell ref="CG457:CH457"/>
    <mergeCell ref="CA458:CB458"/>
    <mergeCell ref="CC458:CD458"/>
    <mergeCell ref="CE458:CF458"/>
    <mergeCell ref="CG458:CH458"/>
    <mergeCell ref="CA459:CB459"/>
    <mergeCell ref="CC459:CD459"/>
    <mergeCell ref="CE459:CF459"/>
    <mergeCell ref="CG459:CH459"/>
    <mergeCell ref="CA460:CB460"/>
    <mergeCell ref="CC460:CD460"/>
    <mergeCell ref="CE460:CF460"/>
    <mergeCell ref="CG460:CH460"/>
    <mergeCell ref="CA461:CB461"/>
    <mergeCell ref="CC461:CD461"/>
    <mergeCell ref="CE461:CF461"/>
    <mergeCell ref="CG461:CH461"/>
    <mergeCell ref="CA462:CB462"/>
    <mergeCell ref="CC462:CD462"/>
    <mergeCell ref="CE462:CF462"/>
    <mergeCell ref="CG462:CH462"/>
    <mergeCell ref="CA463:CB463"/>
    <mergeCell ref="CC463:CD463"/>
    <mergeCell ref="CE463:CF463"/>
    <mergeCell ref="CG463:CH463"/>
    <mergeCell ref="CA464:CB464"/>
    <mergeCell ref="CC464:CD464"/>
    <mergeCell ref="CE464:CF464"/>
    <mergeCell ref="CG464:CH464"/>
    <mergeCell ref="CA465:CB465"/>
    <mergeCell ref="CC465:CD465"/>
    <mergeCell ref="CE465:CF465"/>
    <mergeCell ref="CG465:CH465"/>
    <mergeCell ref="CA466:CB466"/>
    <mergeCell ref="CC466:CD466"/>
    <mergeCell ref="CE466:CF466"/>
    <mergeCell ref="CG466:CH466"/>
    <mergeCell ref="CA467:CB467"/>
    <mergeCell ref="CC467:CD467"/>
    <mergeCell ref="CE467:CF467"/>
    <mergeCell ref="CG467:CH467"/>
    <mergeCell ref="CA468:CB468"/>
    <mergeCell ref="CC468:CD468"/>
    <mergeCell ref="CE468:CF468"/>
    <mergeCell ref="CG468:CH468"/>
    <mergeCell ref="CA469:CB469"/>
    <mergeCell ref="CC469:CD469"/>
    <mergeCell ref="CE469:CF469"/>
    <mergeCell ref="CG469:CH469"/>
    <mergeCell ref="CA470:CB470"/>
    <mergeCell ref="CC470:CD470"/>
    <mergeCell ref="CE470:CF470"/>
    <mergeCell ref="CG470:CH470"/>
    <mergeCell ref="CM448:CN448"/>
    <mergeCell ref="CM449:CN449"/>
    <mergeCell ref="CM450:CN450"/>
    <mergeCell ref="CM451:CN451"/>
    <mergeCell ref="CM452:CN452"/>
    <mergeCell ref="CM453:CN453"/>
    <mergeCell ref="CM454:CN454"/>
    <mergeCell ref="CM455:CN455"/>
    <mergeCell ref="CM456:CN456"/>
    <mergeCell ref="CM457:CN457"/>
    <mergeCell ref="CA488:CB488"/>
    <mergeCell ref="CC488:CD488"/>
    <mergeCell ref="CE488:CF488"/>
    <mergeCell ref="CG488:CH488"/>
    <mergeCell ref="CA489:CB489"/>
    <mergeCell ref="CC489:CD489"/>
    <mergeCell ref="CE489:CF489"/>
    <mergeCell ref="CG489:CH489"/>
    <mergeCell ref="CA478:CB478"/>
    <mergeCell ref="CC478:CD478"/>
    <mergeCell ref="CE478:CF478"/>
    <mergeCell ref="CG478:CH478"/>
    <mergeCell ref="CA479:CB479"/>
    <mergeCell ref="CC479:CD479"/>
    <mergeCell ref="CE479:CF479"/>
    <mergeCell ref="CG479:CH479"/>
    <mergeCell ref="CA480:CB480"/>
    <mergeCell ref="CC480:CD480"/>
    <mergeCell ref="CE480:CF480"/>
    <mergeCell ref="CG480:CH480"/>
    <mergeCell ref="CA481:CB481"/>
    <mergeCell ref="CC481:CD481"/>
    <mergeCell ref="CA471:CB471"/>
    <mergeCell ref="CC471:CD471"/>
    <mergeCell ref="CE471:CF471"/>
    <mergeCell ref="CG471:CH471"/>
    <mergeCell ref="CA472:CB472"/>
    <mergeCell ref="CC472:CD472"/>
    <mergeCell ref="CE472:CF472"/>
    <mergeCell ref="CG472:CH472"/>
    <mergeCell ref="CE481:CF481"/>
    <mergeCell ref="CG481:CH481"/>
    <mergeCell ref="CA482:CB482"/>
    <mergeCell ref="CC482:CD482"/>
    <mergeCell ref="CE482:CF482"/>
    <mergeCell ref="CG482:CH482"/>
    <mergeCell ref="CA473:CB473"/>
    <mergeCell ref="CC473:CD473"/>
    <mergeCell ref="CE473:CF473"/>
    <mergeCell ref="CG473:CH473"/>
    <mergeCell ref="CA474:CB474"/>
    <mergeCell ref="CC474:CD474"/>
    <mergeCell ref="CE474:CF474"/>
    <mergeCell ref="CG474:CH474"/>
    <mergeCell ref="CA475:CB475"/>
    <mergeCell ref="CC475:CD475"/>
    <mergeCell ref="CE475:CF475"/>
    <mergeCell ref="CG475:CH475"/>
    <mergeCell ref="CA476:CB476"/>
    <mergeCell ref="CC476:CD476"/>
    <mergeCell ref="CE476:CF476"/>
    <mergeCell ref="CG476:CH476"/>
    <mergeCell ref="CA477:CB477"/>
    <mergeCell ref="CC477:CD477"/>
    <mergeCell ref="CM463:CN463"/>
    <mergeCell ref="CM464:CN464"/>
    <mergeCell ref="CM465:CN465"/>
    <mergeCell ref="CM466:CN466"/>
    <mergeCell ref="CM467:CN467"/>
    <mergeCell ref="CM468:CN468"/>
    <mergeCell ref="CM469:CN469"/>
    <mergeCell ref="CM470:CN470"/>
    <mergeCell ref="CM471:CN471"/>
    <mergeCell ref="CM472:CN472"/>
    <mergeCell ref="CM473:CN473"/>
    <mergeCell ref="CM474:CN474"/>
    <mergeCell ref="CA490:CB490"/>
    <mergeCell ref="CC490:CD490"/>
    <mergeCell ref="CE490:CF490"/>
    <mergeCell ref="CG490:CH490"/>
    <mergeCell ref="CA491:CB491"/>
    <mergeCell ref="CC491:CD491"/>
    <mergeCell ref="CE491:CF491"/>
    <mergeCell ref="CG491:CH491"/>
    <mergeCell ref="CA492:CB492"/>
    <mergeCell ref="CC492:CD492"/>
    <mergeCell ref="CE492:CF492"/>
    <mergeCell ref="CG492:CH492"/>
    <mergeCell ref="CA483:CB483"/>
    <mergeCell ref="CC483:CD483"/>
    <mergeCell ref="CE483:CF483"/>
    <mergeCell ref="CG483:CH483"/>
    <mergeCell ref="CA484:CB484"/>
    <mergeCell ref="CC484:CD484"/>
    <mergeCell ref="CE484:CF484"/>
    <mergeCell ref="CG484:CH484"/>
    <mergeCell ref="CA485:CB485"/>
    <mergeCell ref="CC485:CD485"/>
    <mergeCell ref="CE485:CF485"/>
    <mergeCell ref="CG485:CH485"/>
    <mergeCell ref="CA486:CB486"/>
    <mergeCell ref="CC486:CD486"/>
    <mergeCell ref="CE486:CF486"/>
    <mergeCell ref="CG486:CH486"/>
    <mergeCell ref="CA487:CB487"/>
    <mergeCell ref="CC487:CD487"/>
    <mergeCell ref="CE487:CF487"/>
    <mergeCell ref="CG487:CH487"/>
    <mergeCell ref="CE477:CF477"/>
    <mergeCell ref="CG477:CH477"/>
    <mergeCell ref="CM492:CN492"/>
    <mergeCell ref="CA512:CB512"/>
    <mergeCell ref="CA513:CB513"/>
    <mergeCell ref="CP432:CU432"/>
    <mergeCell ref="CP433:CQ433"/>
    <mergeCell ref="CR433:CS433"/>
    <mergeCell ref="CT433:CU433"/>
    <mergeCell ref="CP434:CQ434"/>
    <mergeCell ref="CR434:CS434"/>
    <mergeCell ref="CT434:CU434"/>
    <mergeCell ref="CP435:CQ435"/>
    <mergeCell ref="CR435:CS435"/>
    <mergeCell ref="CT435:CU435"/>
    <mergeCell ref="CR436:CS436"/>
    <mergeCell ref="CT436:CU436"/>
    <mergeCell ref="B497:AD497"/>
    <mergeCell ref="AH510:AI510"/>
    <mergeCell ref="AJ510:AK510"/>
    <mergeCell ref="AL510:AM510"/>
    <mergeCell ref="AN510:AO510"/>
    <mergeCell ref="AU510:AV510"/>
    <mergeCell ref="CM475:CN475"/>
    <mergeCell ref="CM476:CN476"/>
    <mergeCell ref="CM477:CN477"/>
    <mergeCell ref="CM478:CN478"/>
    <mergeCell ref="CM479:CN479"/>
    <mergeCell ref="CM480:CN480"/>
    <mergeCell ref="CM481:CN481"/>
    <mergeCell ref="CM482:CN482"/>
    <mergeCell ref="CM483:CN483"/>
    <mergeCell ref="CM484:CN484"/>
    <mergeCell ref="CM485:CN485"/>
    <mergeCell ref="CM486:CN486"/>
    <mergeCell ref="CM487:CN487"/>
    <mergeCell ref="CM488:CN488"/>
    <mergeCell ref="AH511:AI511"/>
    <mergeCell ref="AJ511:AK511"/>
    <mergeCell ref="AL511:AM511"/>
    <mergeCell ref="AN511:AO511"/>
    <mergeCell ref="AU511:AV511"/>
    <mergeCell ref="CJ433:CK433"/>
    <mergeCell ref="CM433:CN433"/>
    <mergeCell ref="CJ434:CK434"/>
    <mergeCell ref="CM434:CN434"/>
    <mergeCell ref="CM435:CN435"/>
    <mergeCell ref="CM436:CN436"/>
    <mergeCell ref="CM437:CN437"/>
    <mergeCell ref="CM438:CN438"/>
    <mergeCell ref="CM439:CN439"/>
    <mergeCell ref="CM440:CN440"/>
    <mergeCell ref="CM441:CN441"/>
    <mergeCell ref="CM442:CN442"/>
    <mergeCell ref="CM443:CN443"/>
    <mergeCell ref="CM444:CN444"/>
    <mergeCell ref="CM445:CN445"/>
    <mergeCell ref="CM446:CN446"/>
    <mergeCell ref="CM447:CN447"/>
    <mergeCell ref="CM489:CN489"/>
    <mergeCell ref="CM490:CN490"/>
    <mergeCell ref="CM491:CN491"/>
    <mergeCell ref="CM458:CN458"/>
    <mergeCell ref="CM459:CN459"/>
    <mergeCell ref="CM460:CN460"/>
    <mergeCell ref="CM461:CN461"/>
    <mergeCell ref="CM462:CN462"/>
    <mergeCell ref="BN493:BO493"/>
    <mergeCell ref="BP493:BQ493"/>
    <mergeCell ref="BR493:BS493"/>
    <mergeCell ref="BT493:BU493"/>
    <mergeCell ref="BV493:BW493"/>
    <mergeCell ref="BX493:BY493"/>
    <mergeCell ref="BX494:BY494"/>
    <mergeCell ref="BU510:BV510"/>
    <mergeCell ref="BO513:BP513"/>
    <mergeCell ref="BQ513:BR513"/>
    <mergeCell ref="BS513:BT513"/>
    <mergeCell ref="BU513:BV513"/>
    <mergeCell ref="AN513:AO513"/>
    <mergeCell ref="AP513:AQ513"/>
    <mergeCell ref="AX509:BM509"/>
    <mergeCell ref="AX510:BC510"/>
    <mergeCell ref="BD510:BI510"/>
    <mergeCell ref="BJ510:BM510"/>
    <mergeCell ref="AX511:AY511"/>
    <mergeCell ref="AZ511:BA511"/>
    <mergeCell ref="BB511:BC511"/>
    <mergeCell ref="BD511:BE511"/>
    <mergeCell ref="BF511:BG511"/>
    <mergeCell ref="BH511:BI511"/>
    <mergeCell ref="BJ511:BK511"/>
    <mergeCell ref="BL511:BM511"/>
    <mergeCell ref="AX512:AY512"/>
    <mergeCell ref="AZ512:BA512"/>
    <mergeCell ref="BB512:BC512"/>
    <mergeCell ref="BD512:BE512"/>
    <mergeCell ref="BF512:BG512"/>
    <mergeCell ref="BH512:BI512"/>
    <mergeCell ref="BJ512:BK512"/>
    <mergeCell ref="BL512:BM512"/>
    <mergeCell ref="BL513:BM513"/>
    <mergeCell ref="DX265:DY265"/>
    <mergeCell ref="BX544:BY544"/>
    <mergeCell ref="BX545:BY545"/>
    <mergeCell ref="AH512:AI512"/>
    <mergeCell ref="AJ512:AK512"/>
    <mergeCell ref="AL512:AM512"/>
    <mergeCell ref="AN512:AO512"/>
    <mergeCell ref="AU512:AV512"/>
    <mergeCell ref="AP510:AQ510"/>
    <mergeCell ref="AR510:AS510"/>
    <mergeCell ref="AP511:AQ511"/>
    <mergeCell ref="AR511:AS511"/>
    <mergeCell ref="AP512:AQ512"/>
    <mergeCell ref="AR512:AS512"/>
    <mergeCell ref="BL492:BM492"/>
    <mergeCell ref="BN492:BO492"/>
    <mergeCell ref="BP492:BQ492"/>
    <mergeCell ref="BR492:BS492"/>
    <mergeCell ref="BT492:BU492"/>
    <mergeCell ref="BV492:BW492"/>
    <mergeCell ref="BX492:BY492"/>
    <mergeCell ref="BG492:BH492"/>
    <mergeCell ref="BG493:BH493"/>
    <mergeCell ref="BU514:BV514"/>
    <mergeCell ref="CD509:CI509"/>
    <mergeCell ref="CD510:CE510"/>
    <mergeCell ref="CF510:CG510"/>
    <mergeCell ref="CH510:CI510"/>
    <mergeCell ref="CD511:CE511"/>
    <mergeCell ref="CF511:CG511"/>
    <mergeCell ref="CH511:CI511"/>
    <mergeCell ref="CD512:CE512"/>
    <mergeCell ref="CF512:CG512"/>
    <mergeCell ref="CH512:CI512"/>
    <mergeCell ref="CF513:CG513"/>
    <mergeCell ref="CH513:CI513"/>
    <mergeCell ref="BX510:BY510"/>
    <mergeCell ref="CA510:CB510"/>
    <mergeCell ref="BX511:BY511"/>
    <mergeCell ref="CA511:CB511"/>
    <mergeCell ref="BO511:BP511"/>
    <mergeCell ref="BQ511:BR511"/>
    <mergeCell ref="BS511:BT511"/>
    <mergeCell ref="BU511:BV511"/>
    <mergeCell ref="BO512:BP512"/>
    <mergeCell ref="BQ512:BR512"/>
    <mergeCell ref="BS512:BT512"/>
    <mergeCell ref="BU512:BV512"/>
    <mergeCell ref="BO509:BV509"/>
    <mergeCell ref="BO510:BP510"/>
    <mergeCell ref="BQ510:BR510"/>
    <mergeCell ref="BS510:BT510"/>
    <mergeCell ref="CA544:CB544"/>
    <mergeCell ref="CD544:CE544"/>
    <mergeCell ref="CA545:CB545"/>
    <mergeCell ref="CD545:CE545"/>
    <mergeCell ref="CM493:CN493"/>
    <mergeCell ref="CM494:CN494"/>
    <mergeCell ref="CA493:CB493"/>
    <mergeCell ref="CC493:CD493"/>
    <mergeCell ref="CE493:CF493"/>
    <mergeCell ref="CG493:CH493"/>
    <mergeCell ref="CG494:CH494"/>
    <mergeCell ref="BL493:BM493"/>
    <mergeCell ref="CS266:CT266"/>
    <mergeCell ref="CU266:CV266"/>
    <mergeCell ref="CW266:CX266"/>
    <mergeCell ref="CY266:CZ266"/>
    <mergeCell ref="DB266:DC266"/>
    <mergeCell ref="AH261:AI261"/>
    <mergeCell ref="AJ261:AK261"/>
    <mergeCell ref="AL261:AM261"/>
    <mergeCell ref="AH262:AI262"/>
    <mergeCell ref="AJ262:AK262"/>
    <mergeCell ref="AL262:AM262"/>
    <mergeCell ref="AH264:AO264"/>
    <mergeCell ref="AQ264:AX264"/>
    <mergeCell ref="AZ264:BG264"/>
    <mergeCell ref="BI264:BP264"/>
    <mergeCell ref="BR264:BY264"/>
    <mergeCell ref="CA264:CH264"/>
    <mergeCell ref="CJ264:CQ264"/>
    <mergeCell ref="CS264:CZ264"/>
    <mergeCell ref="DB264:DI264"/>
    <mergeCell ref="DK264:DR264"/>
    <mergeCell ref="DT264:DY264"/>
    <mergeCell ref="AH265:AI265"/>
    <mergeCell ref="AJ265:AK265"/>
    <mergeCell ref="AL265:AM265"/>
    <mergeCell ref="AN265:AO265"/>
    <mergeCell ref="AQ265:AR265"/>
    <mergeCell ref="AS265:AT265"/>
    <mergeCell ref="AU265:AV265"/>
    <mergeCell ref="AW265:AX265"/>
    <mergeCell ref="AZ265:BA265"/>
    <mergeCell ref="BB265:BC265"/>
    <mergeCell ref="BD265:BE265"/>
    <mergeCell ref="BF265:BG265"/>
    <mergeCell ref="BI265:BJ265"/>
    <mergeCell ref="BK265:BL265"/>
    <mergeCell ref="BM265:BN265"/>
    <mergeCell ref="BO265:BP265"/>
    <mergeCell ref="BR265:BS265"/>
    <mergeCell ref="BT265:BU265"/>
    <mergeCell ref="BV265:BW265"/>
    <mergeCell ref="BX265:BY265"/>
    <mergeCell ref="CA265:CB265"/>
    <mergeCell ref="CC265:CD265"/>
    <mergeCell ref="CE265:CF265"/>
    <mergeCell ref="CG265:CH265"/>
    <mergeCell ref="CJ265:CK265"/>
    <mergeCell ref="CL265:CM265"/>
    <mergeCell ref="CN265:CO265"/>
    <mergeCell ref="CP265:CQ265"/>
    <mergeCell ref="CS265:CT265"/>
    <mergeCell ref="CU265:CV265"/>
    <mergeCell ref="CW265:CX265"/>
    <mergeCell ref="CY265:CZ265"/>
    <mergeCell ref="DB265:DC265"/>
    <mergeCell ref="DD265:DE265"/>
    <mergeCell ref="DF265:DG265"/>
    <mergeCell ref="DH265:DI265"/>
    <mergeCell ref="DK265:DL265"/>
    <mergeCell ref="DM265:DN265"/>
    <mergeCell ref="DO265:DP265"/>
    <mergeCell ref="DQ265:DR265"/>
    <mergeCell ref="DT265:DU265"/>
    <mergeCell ref="DV265:DW265"/>
    <mergeCell ref="CC268:CD268"/>
    <mergeCell ref="CE268:CF268"/>
    <mergeCell ref="CG268:CH268"/>
    <mergeCell ref="CJ268:CK268"/>
    <mergeCell ref="CL268:CM268"/>
    <mergeCell ref="CN268:CO268"/>
    <mergeCell ref="CP268:CQ268"/>
    <mergeCell ref="AH266:AI266"/>
    <mergeCell ref="AJ266:AK266"/>
    <mergeCell ref="AL266:AM266"/>
    <mergeCell ref="AN266:AO266"/>
    <mergeCell ref="AQ266:AR266"/>
    <mergeCell ref="AS266:AT266"/>
    <mergeCell ref="AU266:AV266"/>
    <mergeCell ref="AW266:AX266"/>
    <mergeCell ref="AZ266:BA266"/>
    <mergeCell ref="BB266:BC266"/>
    <mergeCell ref="BD266:BE266"/>
    <mergeCell ref="BF266:BG266"/>
    <mergeCell ref="BI266:BJ266"/>
    <mergeCell ref="BK266:BL266"/>
    <mergeCell ref="BM266:BN266"/>
    <mergeCell ref="BO266:BP266"/>
    <mergeCell ref="BR266:BS266"/>
    <mergeCell ref="BT266:BU266"/>
    <mergeCell ref="BV266:BW266"/>
    <mergeCell ref="BX266:BY266"/>
    <mergeCell ref="CA266:CB266"/>
    <mergeCell ref="CC266:CD266"/>
    <mergeCell ref="CE266:CF266"/>
    <mergeCell ref="CG266:CH266"/>
    <mergeCell ref="CJ266:CK266"/>
    <mergeCell ref="CL266:CM266"/>
    <mergeCell ref="CN266:CO266"/>
    <mergeCell ref="CP266:CQ266"/>
    <mergeCell ref="ET264:EV264"/>
    <mergeCell ref="EX265:EY265"/>
    <mergeCell ref="EX266:EY266"/>
    <mergeCell ref="DV267:DW267"/>
    <mergeCell ref="DX267:DY267"/>
    <mergeCell ref="DD268:DE268"/>
    <mergeCell ref="DF268:DG268"/>
    <mergeCell ref="DT268:DU268"/>
    <mergeCell ref="DV268:DW268"/>
    <mergeCell ref="DX268:DY268"/>
    <mergeCell ref="AH267:AI267"/>
    <mergeCell ref="AJ267:AK267"/>
    <mergeCell ref="AL267:AM267"/>
    <mergeCell ref="AN267:AO267"/>
    <mergeCell ref="AQ267:AR267"/>
    <mergeCell ref="AS267:AT267"/>
    <mergeCell ref="AU267:AV267"/>
    <mergeCell ref="AW267:AX267"/>
    <mergeCell ref="AZ267:BA267"/>
    <mergeCell ref="BB267:BC267"/>
    <mergeCell ref="BD267:BE267"/>
    <mergeCell ref="BF267:BG267"/>
    <mergeCell ref="BI267:BJ267"/>
    <mergeCell ref="BK267:BL267"/>
    <mergeCell ref="BM267:BN267"/>
    <mergeCell ref="BO267:BP267"/>
    <mergeCell ref="BR267:BS267"/>
    <mergeCell ref="BT267:BU267"/>
    <mergeCell ref="BV267:BW267"/>
    <mergeCell ref="BX267:BY267"/>
    <mergeCell ref="CA267:CB267"/>
    <mergeCell ref="CC267:CD267"/>
    <mergeCell ref="CE267:CF267"/>
    <mergeCell ref="CG267:CH267"/>
    <mergeCell ref="CJ267:CK267"/>
    <mergeCell ref="CL267:CM267"/>
    <mergeCell ref="CN267:CO267"/>
    <mergeCell ref="CP267:CQ267"/>
    <mergeCell ref="CS267:CT267"/>
    <mergeCell ref="CU267:CV267"/>
    <mergeCell ref="CW267:CX267"/>
    <mergeCell ref="CY267:CZ267"/>
    <mergeCell ref="DB267:DC267"/>
    <mergeCell ref="AH268:AI268"/>
    <mergeCell ref="AJ268:AK268"/>
    <mergeCell ref="AL268:AM268"/>
    <mergeCell ref="AN268:AO268"/>
    <mergeCell ref="AQ268:AR268"/>
    <mergeCell ref="AS268:AT268"/>
    <mergeCell ref="AU268:AV268"/>
    <mergeCell ref="AW268:AX268"/>
    <mergeCell ref="AZ268:BA268"/>
    <mergeCell ref="BB268:BC268"/>
    <mergeCell ref="BD268:BE268"/>
    <mergeCell ref="BF268:BG268"/>
    <mergeCell ref="BI268:BJ268"/>
    <mergeCell ref="BK268:BL268"/>
    <mergeCell ref="BM268:BN268"/>
    <mergeCell ref="BO268:BP268"/>
    <mergeCell ref="BR268:BS268"/>
    <mergeCell ref="BT268:BU268"/>
    <mergeCell ref="BV268:BW268"/>
    <mergeCell ref="BX268:BY268"/>
    <mergeCell ref="CA268:CB268"/>
    <mergeCell ref="DY42:EO42"/>
    <mergeCell ref="DD568:DL568"/>
    <mergeCell ref="DH268:DI268"/>
    <mergeCell ref="DK268:DL268"/>
    <mergeCell ref="DM268:DN268"/>
    <mergeCell ref="DO268:DP268"/>
    <mergeCell ref="DQ268:DR268"/>
    <mergeCell ref="CS268:CT268"/>
    <mergeCell ref="CU268:CV268"/>
    <mergeCell ref="CW268:CX268"/>
    <mergeCell ref="CY268:CZ268"/>
    <mergeCell ref="DB268:DC268"/>
    <mergeCell ref="EP610:EQ610"/>
    <mergeCell ref="EP604:FB604"/>
    <mergeCell ref="DY43:DZ43"/>
    <mergeCell ref="DY44:DZ44"/>
    <mergeCell ref="DY45:DZ45"/>
    <mergeCell ref="DY46:DZ46"/>
    <mergeCell ref="DY47:DZ47"/>
    <mergeCell ref="DY48:DZ48"/>
    <mergeCell ref="AX112:AY112"/>
    <mergeCell ref="AX113:AY113"/>
    <mergeCell ref="AX114:AY114"/>
    <mergeCell ref="AX115:AY115"/>
    <mergeCell ref="AX116:AY116"/>
    <mergeCell ref="AX117:AY117"/>
    <mergeCell ref="AX111:BD111"/>
    <mergeCell ref="FA135:FB135"/>
    <mergeCell ref="FA136:FB136"/>
    <mergeCell ref="FA137:FB137"/>
    <mergeCell ref="FA138:FB138"/>
    <mergeCell ref="FA139:FB139"/>
    <mergeCell ref="FA140:FB140"/>
    <mergeCell ref="FA134:FF134"/>
    <mergeCell ref="DD569:DE569"/>
    <mergeCell ref="DD570:DE570"/>
    <mergeCell ref="DD571:DE571"/>
    <mergeCell ref="DD572:DE572"/>
    <mergeCell ref="DD573:DE573"/>
    <mergeCell ref="DD574:DE574"/>
    <mergeCell ref="CU605:CV605"/>
    <mergeCell ref="CU606:CV606"/>
    <mergeCell ref="CU607:CV607"/>
    <mergeCell ref="CU608:CV608"/>
    <mergeCell ref="CU609:CV609"/>
    <mergeCell ref="CU610:CV610"/>
    <mergeCell ref="CU604:EM604"/>
    <mergeCell ref="EP605:EQ605"/>
    <mergeCell ref="EP606:EQ606"/>
    <mergeCell ref="EP607:EQ607"/>
    <mergeCell ref="EP608:EQ608"/>
    <mergeCell ref="EP609:EQ609"/>
    <mergeCell ref="DT269:DU269"/>
    <mergeCell ref="DV269:DW269"/>
    <mergeCell ref="EA263:EV263"/>
    <mergeCell ref="EA264:EA265"/>
    <mergeCell ref="EB264:EB265"/>
    <mergeCell ref="EC264:EC265"/>
    <mergeCell ref="ED264:ED265"/>
    <mergeCell ref="EE264:EG264"/>
    <mergeCell ref="EH264:EJ264"/>
    <mergeCell ref="EK264:EM264"/>
    <mergeCell ref="EN264:EP264"/>
    <mergeCell ref="EQ264:ES264"/>
  </mergeCells>
  <conditionalFormatting sqref="A1:XFD1048576">
    <cfRule type="expression" dxfId="493" priority="350" stopIfTrue="1">
      <formula>AND($A$1&lt;&gt;"",SEARCH("la pregunta",A1)&gt;0)</formula>
    </cfRule>
    <cfRule type="expression" dxfId="492" priority="346" stopIfTrue="1">
      <formula>AND($A$1&lt;&gt;"",SEARCH("pase a la pregunta",A1)&gt;0)</formula>
    </cfRule>
    <cfRule type="expression" dxfId="491" priority="345" stopIfTrue="1">
      <formula>AND($A$1&lt;&gt;"",SEARCH("igual o menor",A1)&gt;0)</formula>
    </cfRule>
    <cfRule type="expression" dxfId="490" priority="344" stopIfTrue="1">
      <formula>AND($A$1&lt;&gt;"",SEARCH("igual o mayor",A1)&gt;0)</formula>
    </cfRule>
    <cfRule type="expression" dxfId="489" priority="343" stopIfTrue="1">
      <formula>AND($A$1&lt;&gt;"",SEARCH("la pregunta",A1)&gt;0)</formula>
    </cfRule>
    <cfRule type="expression" dxfId="488" priority="342" stopIfTrue="1">
      <formula>AND($A$1&lt;&gt;"",SUM(A1)&gt;0)</formula>
    </cfRule>
    <cfRule type="expression" dxfId="487" priority="341" stopIfTrue="1">
      <formula>AND($A$1&lt;&gt;"",SEARCH("no puede registrar",A1)&gt;0)</formula>
    </cfRule>
    <cfRule type="expression" dxfId="486" priority="340" stopIfTrue="1">
      <formula>AND($A$1&lt;&gt;"",SEARCH("en blanco",A1)&gt;0)</formula>
    </cfRule>
    <cfRule type="expression" dxfId="485" priority="339" stopIfTrue="1">
      <formula>AND($A$1&lt;&gt;"",SEARCH("pase a la pregunta",A1)&gt;0)</formula>
    </cfRule>
    <cfRule type="expression" dxfId="484" priority="338" stopIfTrue="1">
      <formula>AND($A$1&lt;&gt;"",SEARCH("igual o menor",A1)&gt;0)</formula>
    </cfRule>
    <cfRule type="expression" dxfId="483" priority="337" stopIfTrue="1">
      <formula>AND($A$1&lt;&gt;"",SEARCH("igual o mayor",A1)&gt;0)</formula>
    </cfRule>
    <cfRule type="expression" dxfId="482" priority="347" stopIfTrue="1">
      <formula>AND($A$1&lt;&gt;"",SEARCH("en blanco",A1)&gt;0)</formula>
    </cfRule>
    <cfRule type="expression" dxfId="481" priority="348" stopIfTrue="1">
      <formula>AND($A$1&lt;&gt;"",SEARCH("no puede registrar",A1)&gt;0)</formula>
    </cfRule>
    <cfRule type="expression" dxfId="480" priority="349" stopIfTrue="1">
      <formula>AND($A$1&lt;&gt;"",SUM(A1)&gt;0)</formula>
    </cfRule>
  </conditionalFormatting>
  <conditionalFormatting sqref="F46:AD46">
    <cfRule type="expression" dxfId="479" priority="99">
      <formula>$AJ$46=0</formula>
    </cfRule>
  </conditionalFormatting>
  <conditionalFormatting sqref="F144:AD144">
    <cfRule type="expression" dxfId="478" priority="181">
      <formula>$AJ$144=0</formula>
    </cfRule>
    <cfRule type="duplicateValues" dxfId="477" priority="182"/>
  </conditionalFormatting>
  <conditionalFormatting sqref="F579:AD579">
    <cfRule type="expression" dxfId="476" priority="131">
      <formula>$AJ$579=0</formula>
    </cfRule>
  </conditionalFormatting>
  <conditionalFormatting sqref="F642:AD642">
    <cfRule type="expression" dxfId="475" priority="111">
      <formula>$AJ$642=0</formula>
    </cfRule>
  </conditionalFormatting>
  <conditionalFormatting sqref="F644:AD644">
    <cfRule type="expression" dxfId="474" priority="110">
      <formula>$AJ$644=0</formula>
    </cfRule>
  </conditionalFormatting>
  <conditionalFormatting sqref="G120:AD120">
    <cfRule type="expression" dxfId="473" priority="184">
      <formula>$AJ$120=0</formula>
    </cfRule>
  </conditionalFormatting>
  <conditionalFormatting sqref="I545:AD545">
    <cfRule type="expression" dxfId="472" priority="146">
      <formula>$BI$545=1</formula>
    </cfRule>
  </conditionalFormatting>
  <conditionalFormatting sqref="L605:W640">
    <cfRule type="expression" dxfId="471" priority="336">
      <formula>$BM605=1</formula>
    </cfRule>
  </conditionalFormatting>
  <conditionalFormatting sqref="L605:AD640">
    <cfRule type="expression" dxfId="470" priority="121">
      <formula>$BG605=1</formula>
    </cfRule>
  </conditionalFormatting>
  <conditionalFormatting sqref="M434:AD493">
    <cfRule type="expression" dxfId="469" priority="310">
      <formula>$BI434=1</formula>
    </cfRule>
  </conditionalFormatting>
  <conditionalFormatting sqref="M570:AD576">
    <cfRule type="expression" dxfId="468" priority="139">
      <formula>$AU$570=1</formula>
    </cfRule>
  </conditionalFormatting>
  <conditionalFormatting sqref="M674:AD709">
    <cfRule type="expression" dxfId="467" priority="108">
      <formula>$BG605=1</formula>
    </cfRule>
  </conditionalFormatting>
  <conditionalFormatting sqref="O511:AD512">
    <cfRule type="expression" dxfId="466" priority="158">
      <formula>$AU511=1</formula>
    </cfRule>
  </conditionalFormatting>
  <conditionalFormatting sqref="P570:AD576">
    <cfRule type="expression" dxfId="465" priority="138">
      <formula>$AX570=1</formula>
    </cfRule>
  </conditionalFormatting>
  <conditionalFormatting sqref="R44:AC44">
    <cfRule type="expression" dxfId="464" priority="88">
      <formula>$AD$44=1</formula>
    </cfRule>
  </conditionalFormatting>
  <conditionalFormatting sqref="S43:AD44">
    <cfRule type="expression" dxfId="463" priority="89">
      <formula>$CB43=1</formula>
    </cfRule>
  </conditionalFormatting>
  <conditionalFormatting sqref="S674:AD709">
    <cfRule type="expression" dxfId="462" priority="107">
      <formula>$AH674=1</formula>
    </cfRule>
  </conditionalFormatting>
  <conditionalFormatting sqref="V570:AD576">
    <cfRule type="expression" dxfId="461" priority="132">
      <formula>$BX570=1</formula>
    </cfRule>
  </conditionalFormatting>
  <conditionalFormatting sqref="Y545:AD545">
    <cfRule type="expression" dxfId="460" priority="92">
      <formula>$BX$545=1</formula>
    </cfRule>
  </conditionalFormatting>
  <dataValidations disablePrompts="1" count="12">
    <dataValidation type="list" allowBlank="1" showInputMessage="1" showErrorMessage="1" sqref="K511:N512">
      <formula1>"1,2,3,9"</formula1>
    </dataValidation>
    <dataValidation type="list" allowBlank="1" showInputMessage="1" showErrorMessage="1" sqref="C515:AD515 M674:R709 C545:H545">
      <formula1>"1,2,9"</formula1>
    </dataValidation>
    <dataValidation type="list" allowBlank="1" showInputMessage="1" showErrorMessage="1" sqref="J605:K640 R43:R44">
      <formula1>"1,2,8,9"</formula1>
    </dataValidation>
    <dataValidation type="list" allowBlank="1" showInputMessage="1" showErrorMessage="1" sqref="M570:O576 L605:X640">
      <formula1>"X"</formula1>
    </dataValidation>
    <dataValidation type="list" allowBlank="1" showInputMessage="1" showErrorMessage="1" sqref="U43:U44">
      <formula1>"1,2,3,4,5,6,7,8,9"</formula1>
    </dataValidation>
    <dataValidation type="list" allowBlank="1" showInputMessage="1" showErrorMessage="1" sqref="V43:V44">
      <formula1>"1,2,3,4,8,9"</formula1>
    </dataValidation>
    <dataValidation type="list" allowBlank="1" showInputMessage="1" showErrorMessage="1" sqref="W43:W44">
      <formula1>"1,2,3,4,5,6,7,8,9,10,11,12,13,14,15,16,17,18,19,20,21,22,99"</formula1>
    </dataValidation>
    <dataValidation type="list" allowBlank="1" showInputMessage="1" showErrorMessage="1" sqref="AA43:AA44">
      <formula1>"1,2,3,4,5,6,7,8,9,10,11,12,13,14,15,16,17,18,19,20,21,22,23,24,25,26,99"</formula1>
    </dataValidation>
    <dataValidation type="list" allowBlank="1" showInputMessage="1" showErrorMessage="1" sqref="AB43:AB44">
      <formula1>"1,2,3,4,5,6,7,8,9,10,11,12,99"</formula1>
    </dataValidation>
    <dataValidation type="list" allowBlank="1" showInputMessage="1" showErrorMessage="1" sqref="AC43:AC44">
      <formula1>"1,2,3,4,5,6,7,8,9,10,99"</formula1>
    </dataValidation>
    <dataValidation type="list" allowBlank="1" showInputMessage="1" showErrorMessage="1" sqref="Z43">
      <formula1>"1, 2, 9"</formula1>
    </dataValidation>
    <dataValidation type="list" allowBlank="1" showInputMessage="1" showErrorMessage="1" sqref="AD44">
      <formula1>"1"</formula1>
    </dataValidation>
  </dataValidations>
  <hyperlinks>
    <hyperlink ref="AA7:AD7" location="Índice!B17" display="Índic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3 Sección II
Cuestionario</oddHeader>
    <oddFooter>&amp;LCenso Nacional de Gobiernos Estatales 2026&amp;R&amp;P de &amp;N</oddFooter>
  </headerFooter>
  <rowBreaks count="5" manualBreakCount="5">
    <brk id="53" max="30" man="1"/>
    <brk id="119" max="30" man="1"/>
    <brk id="153" max="30" man="1"/>
    <brk id="179" max="30" man="1"/>
    <brk id="706" max="30"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pageSetUpPr autoPageBreaks="0"/>
  </sheetPr>
  <dimension ref="A1:BE122"/>
  <sheetViews>
    <sheetView showGridLines="0" view="pageBreakPreview" zoomScale="120" zoomScaleNormal="100" zoomScaleSheetLayoutView="120" workbookViewId="0"/>
  </sheetViews>
  <sheetFormatPr baseColWidth="10" defaultColWidth="0" defaultRowHeight="15" customHeight="1" zeroHeight="1"/>
  <cols>
    <col min="1" max="1" width="5.7109375" style="153" customWidth="1"/>
    <col min="2" max="30" width="3.7109375" customWidth="1"/>
    <col min="31" max="31" width="5.7109375" customWidth="1"/>
    <col min="32" max="32" width="3.7109375" style="37" hidden="1" customWidth="1"/>
    <col min="33" max="16384" width="3.7109375" hidden="1"/>
  </cols>
  <sheetData>
    <row r="1" spans="1:32" s="10" customFormat="1" ht="173.25" customHeight="1">
      <c r="A1" s="131"/>
      <c r="B1" s="535" t="s">
        <v>8172</v>
      </c>
      <c r="C1" s="535"/>
      <c r="D1" s="535"/>
      <c r="E1" s="535"/>
      <c r="F1" s="535"/>
      <c r="G1" s="535"/>
      <c r="H1" s="535"/>
      <c r="I1" s="535"/>
      <c r="J1" s="535"/>
      <c r="K1" s="535"/>
      <c r="L1" s="535"/>
      <c r="M1" s="535"/>
      <c r="N1" s="535"/>
      <c r="O1" s="535"/>
      <c r="P1" s="535"/>
      <c r="Q1" s="535"/>
      <c r="R1" s="535"/>
      <c r="S1" s="535"/>
      <c r="T1" s="535"/>
      <c r="U1" s="535"/>
      <c r="V1" s="535"/>
      <c r="W1" s="535"/>
      <c r="X1" s="535"/>
      <c r="Y1" s="535"/>
      <c r="Z1" s="535"/>
      <c r="AA1" s="535"/>
      <c r="AB1" s="535"/>
      <c r="AC1" s="535"/>
      <c r="AD1" s="535"/>
      <c r="AF1" s="11"/>
    </row>
    <row r="2" spans="1:32" s="12" customFormat="1" ht="15" customHeight="1">
      <c r="A2" s="131"/>
      <c r="AF2" s="13"/>
    </row>
    <row r="3" spans="1:32" s="15" customFormat="1" ht="45" customHeight="1">
      <c r="A3" s="14"/>
      <c r="B3" s="536" t="s">
        <v>8170</v>
      </c>
      <c r="C3" s="536"/>
      <c r="D3" s="536"/>
      <c r="E3" s="536"/>
      <c r="F3" s="536"/>
      <c r="G3" s="536"/>
      <c r="H3" s="536"/>
      <c r="I3" s="536"/>
      <c r="J3" s="536"/>
      <c r="K3" s="536"/>
      <c r="L3" s="536"/>
      <c r="M3" s="536"/>
      <c r="N3" s="536"/>
      <c r="O3" s="536"/>
      <c r="P3" s="536"/>
      <c r="Q3" s="536"/>
      <c r="R3" s="536"/>
      <c r="S3" s="536"/>
      <c r="T3" s="536"/>
      <c r="U3" s="536"/>
      <c r="V3" s="536"/>
      <c r="W3" s="536"/>
      <c r="X3" s="536"/>
      <c r="Y3" s="536"/>
      <c r="Z3" s="536"/>
      <c r="AA3" s="536"/>
      <c r="AB3" s="536"/>
      <c r="AC3" s="536"/>
      <c r="AD3" s="536"/>
      <c r="AF3" s="16"/>
    </row>
    <row r="4" spans="1:32" s="12" customFormat="1" ht="15" customHeight="1">
      <c r="A4" s="131"/>
      <c r="AF4" s="13"/>
    </row>
    <row r="5" spans="1:32" s="15" customFormat="1" ht="45" customHeight="1">
      <c r="A5" s="131"/>
      <c r="B5" s="536" t="s">
        <v>939</v>
      </c>
      <c r="C5" s="536"/>
      <c r="D5" s="536"/>
      <c r="E5" s="536"/>
      <c r="F5" s="536"/>
      <c r="G5" s="536"/>
      <c r="H5" s="536"/>
      <c r="I5" s="536"/>
      <c r="J5" s="536"/>
      <c r="K5" s="536"/>
      <c r="L5" s="536"/>
      <c r="M5" s="536"/>
      <c r="N5" s="536"/>
      <c r="O5" s="536"/>
      <c r="P5" s="536"/>
      <c r="Q5" s="536"/>
      <c r="R5" s="536"/>
      <c r="S5" s="536"/>
      <c r="T5" s="536"/>
      <c r="U5" s="536"/>
      <c r="V5" s="536"/>
      <c r="W5" s="536"/>
      <c r="X5" s="536"/>
      <c r="Y5" s="536"/>
      <c r="Z5" s="536"/>
      <c r="AA5" s="536"/>
      <c r="AB5" s="536"/>
      <c r="AC5" s="536"/>
      <c r="AD5" s="536"/>
      <c r="AF5" s="16"/>
    </row>
    <row r="6" spans="1:32" s="12" customFormat="1" ht="15" customHeight="1">
      <c r="A6" s="131"/>
      <c r="AF6" s="13"/>
    </row>
    <row r="7" spans="1:32" s="15" customFormat="1" ht="15" customHeight="1" thickBot="1">
      <c r="A7" s="131"/>
      <c r="B7" s="17" t="s">
        <v>1</v>
      </c>
      <c r="C7"/>
      <c r="D7"/>
      <c r="E7"/>
      <c r="F7"/>
      <c r="G7"/>
      <c r="H7"/>
      <c r="I7"/>
      <c r="J7"/>
      <c r="K7"/>
      <c r="L7"/>
      <c r="M7"/>
      <c r="N7" s="17" t="s">
        <v>2</v>
      </c>
      <c r="O7"/>
      <c r="AA7" s="543" t="s">
        <v>0</v>
      </c>
      <c r="AB7" s="543"/>
      <c r="AC7" s="543"/>
      <c r="AD7" s="543"/>
      <c r="AF7" s="16"/>
    </row>
    <row r="8" spans="1:32" s="15" customFormat="1" ht="15" customHeight="1" thickBot="1">
      <c r="A8" s="131"/>
      <c r="B8" s="537" t="str">
        <f>IF(Presentación!B8="","",Presentación!B8)</f>
        <v>Veracruz de Ignacio de la Llave</v>
      </c>
      <c r="C8" s="538"/>
      <c r="D8" s="538"/>
      <c r="E8" s="538"/>
      <c r="F8" s="538"/>
      <c r="G8" s="538"/>
      <c r="H8" s="538"/>
      <c r="I8" s="538"/>
      <c r="J8" s="538"/>
      <c r="K8" s="538"/>
      <c r="L8" s="539"/>
      <c r="M8" s="18"/>
      <c r="N8" s="537" t="str">
        <f>IF(Presentación!N8="","",Presentación!N8)</f>
        <v>230</v>
      </c>
      <c r="O8" s="539"/>
      <c r="AF8" s="16"/>
    </row>
    <row r="9" spans="1:32" s="15" customFormat="1" ht="15" customHeight="1" thickBot="1">
      <c r="A9" s="131"/>
      <c r="AF9" s="16"/>
    </row>
    <row r="10" spans="1:32" s="72" customFormat="1" ht="15" customHeight="1" thickBot="1">
      <c r="A10" s="132"/>
      <c r="B10" s="990" t="s">
        <v>998</v>
      </c>
      <c r="C10" s="991"/>
      <c r="D10" s="991"/>
      <c r="E10" s="991"/>
      <c r="F10" s="991"/>
      <c r="G10" s="991"/>
      <c r="H10" s="991"/>
      <c r="I10" s="991"/>
      <c r="J10" s="991"/>
      <c r="K10" s="991"/>
      <c r="L10" s="991"/>
      <c r="M10" s="991"/>
      <c r="N10" s="991"/>
      <c r="O10" s="991"/>
      <c r="P10" s="991"/>
      <c r="Q10" s="991"/>
      <c r="R10" s="991"/>
      <c r="S10" s="991"/>
      <c r="T10" s="991"/>
      <c r="U10" s="991"/>
      <c r="V10" s="991"/>
      <c r="W10" s="991"/>
      <c r="X10" s="991"/>
      <c r="Y10" s="991"/>
      <c r="Z10" s="991"/>
      <c r="AA10" s="991"/>
      <c r="AB10" s="991"/>
      <c r="AC10" s="991"/>
      <c r="AD10" s="992"/>
      <c r="AE10" s="12"/>
      <c r="AF10" s="122"/>
    </row>
    <row r="11" spans="1:32" s="72" customFormat="1" ht="15" customHeight="1">
      <c r="A11" s="131"/>
      <c r="B11" s="808" t="s">
        <v>101</v>
      </c>
      <c r="C11" s="809"/>
      <c r="D11" s="809"/>
      <c r="E11" s="809"/>
      <c r="F11" s="809"/>
      <c r="G11" s="809"/>
      <c r="H11" s="809"/>
      <c r="I11" s="809"/>
      <c r="J11" s="809"/>
      <c r="K11" s="809"/>
      <c r="L11" s="809"/>
      <c r="M11" s="809"/>
      <c r="N11" s="809"/>
      <c r="O11" s="809"/>
      <c r="P11" s="809"/>
      <c r="Q11" s="809"/>
      <c r="R11" s="809"/>
      <c r="S11" s="809"/>
      <c r="T11" s="809"/>
      <c r="U11" s="809"/>
      <c r="V11" s="809"/>
      <c r="W11" s="809"/>
      <c r="X11" s="809"/>
      <c r="Y11" s="809"/>
      <c r="Z11" s="809"/>
      <c r="AA11" s="809"/>
      <c r="AB11" s="809"/>
      <c r="AC11" s="809"/>
      <c r="AD11" s="810"/>
      <c r="AE11" s="12"/>
      <c r="AF11" s="122"/>
    </row>
    <row r="12" spans="1:32" s="72" customFormat="1" ht="24" customHeight="1">
      <c r="A12" s="131"/>
      <c r="B12" s="134"/>
      <c r="C12" s="578" t="s">
        <v>7616</v>
      </c>
      <c r="D12" s="578"/>
      <c r="E12" s="578"/>
      <c r="F12" s="578"/>
      <c r="G12" s="578"/>
      <c r="H12" s="578"/>
      <c r="I12" s="578"/>
      <c r="J12" s="578"/>
      <c r="K12" s="578"/>
      <c r="L12" s="578"/>
      <c r="M12" s="578"/>
      <c r="N12" s="578"/>
      <c r="O12" s="578"/>
      <c r="P12" s="578"/>
      <c r="Q12" s="578"/>
      <c r="R12" s="578"/>
      <c r="S12" s="578"/>
      <c r="T12" s="578"/>
      <c r="U12" s="578"/>
      <c r="V12" s="578"/>
      <c r="W12" s="578"/>
      <c r="X12" s="578"/>
      <c r="Y12" s="578"/>
      <c r="Z12" s="578"/>
      <c r="AA12" s="578"/>
      <c r="AB12" s="578"/>
      <c r="AC12" s="578"/>
      <c r="AD12" s="819"/>
      <c r="AE12" s="58"/>
      <c r="AF12" s="122"/>
    </row>
    <row r="13" spans="1:32" s="72" customFormat="1" ht="24" customHeight="1">
      <c r="A13" s="131"/>
      <c r="B13" s="134"/>
      <c r="C13" s="671" t="s">
        <v>102</v>
      </c>
      <c r="D13" s="671"/>
      <c r="E13" s="671"/>
      <c r="F13" s="671"/>
      <c r="G13" s="671"/>
      <c r="H13" s="671"/>
      <c r="I13" s="671"/>
      <c r="J13" s="671"/>
      <c r="K13" s="671"/>
      <c r="L13" s="671"/>
      <c r="M13" s="671"/>
      <c r="N13" s="671"/>
      <c r="O13" s="671"/>
      <c r="P13" s="671"/>
      <c r="Q13" s="671"/>
      <c r="R13" s="671"/>
      <c r="S13" s="671"/>
      <c r="T13" s="671"/>
      <c r="U13" s="671"/>
      <c r="V13" s="671"/>
      <c r="W13" s="671"/>
      <c r="X13" s="671"/>
      <c r="Y13" s="671"/>
      <c r="Z13" s="671"/>
      <c r="AA13" s="671"/>
      <c r="AB13" s="671"/>
      <c r="AC13" s="671"/>
      <c r="AD13" s="820"/>
      <c r="AE13" s="12"/>
      <c r="AF13" s="122"/>
    </row>
    <row r="14" spans="1:32" s="72" customFormat="1" ht="36" customHeight="1">
      <c r="A14" s="131"/>
      <c r="B14" s="134"/>
      <c r="C14" s="671" t="s">
        <v>2212</v>
      </c>
      <c r="D14" s="671"/>
      <c r="E14" s="671"/>
      <c r="F14" s="671"/>
      <c r="G14" s="671"/>
      <c r="H14" s="671"/>
      <c r="I14" s="671"/>
      <c r="J14" s="671"/>
      <c r="K14" s="671"/>
      <c r="L14" s="671"/>
      <c r="M14" s="671"/>
      <c r="N14" s="671"/>
      <c r="O14" s="671"/>
      <c r="P14" s="671"/>
      <c r="Q14" s="671"/>
      <c r="R14" s="671"/>
      <c r="S14" s="671"/>
      <c r="T14" s="671"/>
      <c r="U14" s="671"/>
      <c r="V14" s="671"/>
      <c r="W14" s="671"/>
      <c r="X14" s="671"/>
      <c r="Y14" s="671"/>
      <c r="Z14" s="671"/>
      <c r="AA14" s="671"/>
      <c r="AB14" s="671"/>
      <c r="AC14" s="671"/>
      <c r="AD14" s="820"/>
      <c r="AE14" s="12"/>
      <c r="AF14" s="122"/>
    </row>
    <row r="15" spans="1:32" ht="15" customHeight="1">
      <c r="A15" s="106"/>
      <c r="B15" s="520"/>
      <c r="C15" s="578" t="s">
        <v>7754</v>
      </c>
      <c r="D15" s="578"/>
      <c r="E15" s="578"/>
      <c r="F15" s="578"/>
      <c r="G15" s="578"/>
      <c r="H15" s="578"/>
      <c r="I15" s="578"/>
      <c r="J15" s="578"/>
      <c r="K15" s="578"/>
      <c r="L15" s="578"/>
      <c r="M15" s="578"/>
      <c r="N15" s="578"/>
      <c r="O15" s="578"/>
      <c r="P15" s="578"/>
      <c r="Q15" s="578"/>
      <c r="R15" s="578"/>
      <c r="S15" s="578"/>
      <c r="T15" s="578"/>
      <c r="U15" s="578"/>
      <c r="V15" s="578"/>
      <c r="W15" s="578"/>
      <c r="X15" s="578"/>
      <c r="Y15" s="578"/>
      <c r="Z15" s="578"/>
      <c r="AA15" s="578"/>
      <c r="AB15" s="578"/>
      <c r="AC15" s="578"/>
      <c r="AD15" s="579"/>
    </row>
    <row r="16" spans="1:32" ht="15" customHeight="1">
      <c r="A16" s="106"/>
      <c r="B16" s="269"/>
      <c r="C16" s="578" t="s">
        <v>7755</v>
      </c>
      <c r="D16" s="853"/>
      <c r="E16" s="853"/>
      <c r="F16" s="853"/>
      <c r="G16" s="853"/>
      <c r="H16" s="853"/>
      <c r="I16" s="853"/>
      <c r="J16" s="853"/>
      <c r="K16" s="853"/>
      <c r="L16" s="853"/>
      <c r="M16" s="853"/>
      <c r="N16" s="853"/>
      <c r="O16" s="853"/>
      <c r="P16" s="853"/>
      <c r="Q16" s="853"/>
      <c r="R16" s="853"/>
      <c r="S16" s="853"/>
      <c r="T16" s="853"/>
      <c r="U16" s="853"/>
      <c r="V16" s="853"/>
      <c r="W16" s="853"/>
      <c r="X16" s="853"/>
      <c r="Y16" s="853"/>
      <c r="Z16" s="853"/>
      <c r="AA16" s="853"/>
      <c r="AB16" s="853"/>
      <c r="AC16" s="853"/>
      <c r="AD16" s="993"/>
    </row>
    <row r="17" spans="1:40" ht="36" customHeight="1">
      <c r="B17" s="135"/>
      <c r="C17" s="578" t="s">
        <v>558</v>
      </c>
      <c r="D17" s="578"/>
      <c r="E17" s="578"/>
      <c r="F17" s="578"/>
      <c r="G17" s="578"/>
      <c r="H17" s="578"/>
      <c r="I17" s="578"/>
      <c r="J17" s="578"/>
      <c r="K17" s="578"/>
      <c r="L17" s="578"/>
      <c r="M17" s="578"/>
      <c r="N17" s="578"/>
      <c r="O17" s="578"/>
      <c r="P17" s="578"/>
      <c r="Q17" s="578"/>
      <c r="R17" s="578"/>
      <c r="S17" s="578"/>
      <c r="T17" s="578"/>
      <c r="U17" s="578"/>
      <c r="V17" s="578"/>
      <c r="W17" s="578"/>
      <c r="X17" s="578"/>
      <c r="Y17" s="578"/>
      <c r="Z17" s="578"/>
      <c r="AA17" s="578"/>
      <c r="AB17" s="578"/>
      <c r="AC17" s="578"/>
      <c r="AD17" s="579"/>
    </row>
    <row r="18" spans="1:40" ht="48" customHeight="1">
      <c r="B18" s="136"/>
      <c r="C18" s="578" t="s">
        <v>559</v>
      </c>
      <c r="D18" s="578"/>
      <c r="E18" s="578"/>
      <c r="F18" s="578"/>
      <c r="G18" s="578"/>
      <c r="H18" s="578"/>
      <c r="I18" s="578"/>
      <c r="J18" s="578"/>
      <c r="K18" s="578"/>
      <c r="L18" s="578"/>
      <c r="M18" s="578"/>
      <c r="N18" s="578"/>
      <c r="O18" s="578"/>
      <c r="P18" s="578"/>
      <c r="Q18" s="578"/>
      <c r="R18" s="578"/>
      <c r="S18" s="578"/>
      <c r="T18" s="578"/>
      <c r="U18" s="578"/>
      <c r="V18" s="578"/>
      <c r="W18" s="578"/>
      <c r="X18" s="578"/>
      <c r="Y18" s="578"/>
      <c r="Z18" s="578"/>
      <c r="AA18" s="578"/>
      <c r="AB18" s="578"/>
      <c r="AC18" s="578"/>
      <c r="AD18" s="579"/>
    </row>
    <row r="19" spans="1:40" ht="15" customHeight="1">
      <c r="B19" s="137"/>
      <c r="C19" s="675" t="s">
        <v>1907</v>
      </c>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6"/>
    </row>
    <row r="20" spans="1:40" s="72" customFormat="1" ht="15" customHeight="1">
      <c r="A20" s="131"/>
      <c r="B20" s="987" t="s">
        <v>103</v>
      </c>
      <c r="C20" s="988"/>
      <c r="D20" s="988"/>
      <c r="E20" s="988"/>
      <c r="F20" s="988"/>
      <c r="G20" s="988"/>
      <c r="H20" s="988"/>
      <c r="I20" s="988"/>
      <c r="J20" s="988"/>
      <c r="K20" s="988"/>
      <c r="L20" s="988"/>
      <c r="M20" s="988"/>
      <c r="N20" s="988"/>
      <c r="O20" s="988"/>
      <c r="P20" s="988"/>
      <c r="Q20" s="988"/>
      <c r="R20" s="988"/>
      <c r="S20" s="988"/>
      <c r="T20" s="988"/>
      <c r="U20" s="988"/>
      <c r="V20" s="988"/>
      <c r="W20" s="988"/>
      <c r="X20" s="988"/>
      <c r="Y20" s="988"/>
      <c r="Z20" s="988"/>
      <c r="AA20" s="988"/>
      <c r="AB20" s="988"/>
      <c r="AC20" s="988"/>
      <c r="AD20" s="989"/>
      <c r="AE20" s="12"/>
      <c r="AF20" s="122"/>
    </row>
    <row r="21" spans="1:40" s="72" customFormat="1" ht="24" customHeight="1">
      <c r="A21" s="131"/>
      <c r="B21" s="176"/>
      <c r="C21" s="580" t="s">
        <v>642</v>
      </c>
      <c r="D21" s="580"/>
      <c r="E21" s="580"/>
      <c r="F21" s="580"/>
      <c r="G21" s="580"/>
      <c r="H21" s="580"/>
      <c r="I21" s="580"/>
      <c r="J21" s="580"/>
      <c r="K21" s="580"/>
      <c r="L21" s="580"/>
      <c r="M21" s="580"/>
      <c r="N21" s="580"/>
      <c r="O21" s="580"/>
      <c r="P21" s="580"/>
      <c r="Q21" s="580"/>
      <c r="R21" s="580"/>
      <c r="S21" s="580"/>
      <c r="T21" s="580"/>
      <c r="U21" s="580"/>
      <c r="V21" s="580"/>
      <c r="W21" s="580"/>
      <c r="X21" s="580"/>
      <c r="Y21" s="580"/>
      <c r="Z21" s="580"/>
      <c r="AA21" s="580"/>
      <c r="AB21" s="580"/>
      <c r="AC21" s="580"/>
      <c r="AD21" s="581"/>
      <c r="AE21" s="12"/>
      <c r="AF21" s="122"/>
      <c r="AH21" s="560" t="s">
        <v>7211</v>
      </c>
      <c r="AI21" s="560"/>
      <c r="AJ21" s="560" t="s">
        <v>7212</v>
      </c>
      <c r="AK21" s="560"/>
      <c r="AL21" s="560" t="s">
        <v>7213</v>
      </c>
      <c r="AM21" s="560"/>
    </row>
    <row r="22" spans="1:40" s="72" customFormat="1" ht="15" customHeight="1">
      <c r="A22" s="131"/>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2"/>
      <c r="AF22" s="122"/>
      <c r="AH22" s="994">
        <f>COUNTBLANK(C25)</f>
        <v>1</v>
      </c>
      <c r="AI22" s="994"/>
      <c r="AJ22" s="560">
        <v>1</v>
      </c>
      <c r="AK22" s="560"/>
      <c r="AL22" s="560">
        <v>0</v>
      </c>
      <c r="AM22" s="560"/>
    </row>
    <row r="23" spans="1:40" s="72" customFormat="1" ht="15" customHeight="1">
      <c r="A23" s="131" t="s">
        <v>488</v>
      </c>
      <c r="B23" s="841" t="s">
        <v>7617</v>
      </c>
      <c r="C23" s="841"/>
      <c r="D23" s="841"/>
      <c r="E23" s="841"/>
      <c r="F23" s="841"/>
      <c r="G23" s="841"/>
      <c r="H23" s="841"/>
      <c r="I23" s="841"/>
      <c r="J23" s="841"/>
      <c r="K23" s="841"/>
      <c r="L23" s="841"/>
      <c r="M23" s="841"/>
      <c r="N23" s="841"/>
      <c r="O23" s="841"/>
      <c r="P23" s="841"/>
      <c r="Q23" s="841"/>
      <c r="R23" s="841"/>
      <c r="S23" s="841"/>
      <c r="T23" s="841"/>
      <c r="U23" s="841"/>
      <c r="V23" s="841"/>
      <c r="W23" s="841"/>
      <c r="X23" s="841"/>
      <c r="Y23" s="841"/>
      <c r="Z23" s="841"/>
      <c r="AA23" s="841"/>
      <c r="AB23" s="841"/>
      <c r="AC23" s="841"/>
      <c r="AD23" s="841"/>
      <c r="AE23" s="12"/>
      <c r="AF23" s="122"/>
      <c r="AH23" s="651" t="s">
        <v>7285</v>
      </c>
      <c r="AI23" s="652"/>
      <c r="AJ23" s="652"/>
      <c r="AK23" s="653"/>
    </row>
    <row r="24" spans="1:40" s="72" customFormat="1" ht="15" customHeight="1" thickBot="1">
      <c r="A24" s="131"/>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2"/>
      <c r="AF24" s="122"/>
      <c r="AH24" s="886" t="s">
        <v>7279</v>
      </c>
      <c r="AI24" s="974"/>
      <c r="AJ24" s="886" t="s">
        <v>7223</v>
      </c>
      <c r="AK24" s="974"/>
      <c r="AM24" s="666" t="s">
        <v>7234</v>
      </c>
      <c r="AN24" s="666"/>
    </row>
    <row r="25" spans="1:40" s="72" customFormat="1" ht="15.75" thickBot="1">
      <c r="A25" s="131"/>
      <c r="B25" s="15"/>
      <c r="C25" s="844"/>
      <c r="D25" s="845"/>
      <c r="E25" s="845"/>
      <c r="F25" s="846"/>
      <c r="G25" s="31" t="s">
        <v>412</v>
      </c>
      <c r="H25" s="57"/>
      <c r="I25" s="270"/>
      <c r="J25" s="15"/>
      <c r="K25" s="15"/>
      <c r="L25" s="15"/>
      <c r="M25" s="15"/>
      <c r="N25" s="15"/>
      <c r="O25" s="15"/>
      <c r="P25" s="15"/>
      <c r="Q25" s="15"/>
      <c r="R25" s="15"/>
      <c r="S25" s="15"/>
      <c r="T25" s="15"/>
      <c r="U25" s="15"/>
      <c r="V25" s="15"/>
      <c r="W25" s="15"/>
      <c r="X25" s="15"/>
      <c r="Y25" s="15"/>
      <c r="Z25" s="15"/>
      <c r="AA25" s="15"/>
      <c r="AB25" s="15"/>
      <c r="AC25" s="15"/>
      <c r="AD25" s="15"/>
      <c r="AE25" s="12"/>
      <c r="AF25" s="122"/>
      <c r="AH25" s="886">
        <f>IF(OR(C25="",C25="NA",C25="NS"),0,LEN(C25)-LEN(INT(C25))-1)</f>
        <v>0</v>
      </c>
      <c r="AI25" s="974"/>
      <c r="AJ25" s="995">
        <f>IF($AH$22=$AJ$22,0,IF(AH25&lt;1,0,1))</f>
        <v>0</v>
      </c>
      <c r="AK25" s="996"/>
      <c r="AM25" s="661">
        <f>IF($AH$22=$AJ$22,0,IF(COUNTIF(C25,"NS")=0,0,1))</f>
        <v>0</v>
      </c>
      <c r="AN25" s="661"/>
    </row>
    <row r="26" spans="1:40" s="72" customFormat="1" ht="15" customHeight="1">
      <c r="A26" s="131"/>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2"/>
      <c r="AF26" s="122"/>
    </row>
    <row r="27" spans="1:40" s="72" customFormat="1" ht="24" customHeight="1">
      <c r="A27" s="131"/>
      <c r="B27" s="15"/>
      <c r="C27" s="578" t="s">
        <v>127</v>
      </c>
      <c r="D27" s="578"/>
      <c r="E27" s="578"/>
      <c r="F27" s="578"/>
      <c r="G27" s="578"/>
      <c r="H27" s="578"/>
      <c r="I27" s="578"/>
      <c r="J27" s="578"/>
      <c r="K27" s="578"/>
      <c r="L27" s="578"/>
      <c r="M27" s="578"/>
      <c r="N27" s="578"/>
      <c r="O27" s="578"/>
      <c r="P27" s="578"/>
      <c r="Q27" s="578"/>
      <c r="R27" s="578"/>
      <c r="S27" s="578"/>
      <c r="T27" s="578"/>
      <c r="U27" s="578"/>
      <c r="V27" s="578"/>
      <c r="W27" s="578"/>
      <c r="X27" s="578"/>
      <c r="Y27" s="578"/>
      <c r="Z27" s="578"/>
      <c r="AA27" s="578"/>
      <c r="AB27" s="578"/>
      <c r="AC27" s="578"/>
      <c r="AD27" s="578"/>
      <c r="AE27" s="12"/>
      <c r="AF27" s="122"/>
    </row>
    <row r="28" spans="1:40" s="72" customFormat="1" ht="60" customHeight="1">
      <c r="A28" s="131"/>
      <c r="B28" s="15"/>
      <c r="C28" s="752"/>
      <c r="D28" s="752"/>
      <c r="E28" s="752"/>
      <c r="F28" s="752"/>
      <c r="G28" s="752"/>
      <c r="H28" s="752"/>
      <c r="I28" s="752"/>
      <c r="J28" s="752"/>
      <c r="K28" s="752"/>
      <c r="L28" s="752"/>
      <c r="M28" s="752"/>
      <c r="N28" s="752"/>
      <c r="O28" s="752"/>
      <c r="P28" s="752"/>
      <c r="Q28" s="752"/>
      <c r="R28" s="752"/>
      <c r="S28" s="752"/>
      <c r="T28" s="752"/>
      <c r="U28" s="752"/>
      <c r="V28" s="752"/>
      <c r="W28" s="752"/>
      <c r="X28" s="752"/>
      <c r="Y28" s="752"/>
      <c r="Z28" s="752"/>
      <c r="AA28" s="752"/>
      <c r="AB28" s="752"/>
      <c r="AC28" s="752"/>
      <c r="AD28" s="752"/>
      <c r="AE28" s="12"/>
      <c r="AF28" s="122"/>
    </row>
    <row r="29" spans="1:40" s="72" customFormat="1" ht="15" customHeight="1">
      <c r="A29" s="131"/>
      <c r="B29" s="624" t="str">
        <f>IF(AJ25=0,"","Error: No debe registrar valores decimales.")</f>
        <v/>
      </c>
      <c r="C29" s="624"/>
      <c r="D29" s="624"/>
      <c r="E29" s="624"/>
      <c r="F29" s="624"/>
      <c r="G29" s="624"/>
      <c r="H29" s="624"/>
      <c r="I29" s="624"/>
      <c r="J29" s="624"/>
      <c r="K29" s="624"/>
      <c r="L29" s="624"/>
      <c r="M29" s="624"/>
      <c r="N29" s="624"/>
      <c r="O29" s="624"/>
      <c r="P29" s="624"/>
      <c r="Q29" s="624"/>
      <c r="R29" s="624"/>
      <c r="S29" s="624"/>
      <c r="T29" s="624"/>
      <c r="U29" s="624"/>
      <c r="V29" s="624"/>
      <c r="W29" s="624"/>
      <c r="X29" s="624"/>
      <c r="Y29" s="624"/>
      <c r="Z29" s="624"/>
      <c r="AA29" s="624"/>
      <c r="AB29" s="624"/>
      <c r="AC29" s="624"/>
      <c r="AD29" s="624"/>
      <c r="AE29" s="12"/>
      <c r="AF29" s="122"/>
    </row>
    <row r="30" spans="1:40" s="72" customFormat="1" ht="15" customHeight="1">
      <c r="A30" s="131"/>
      <c r="B30" s="756" t="str">
        <f>IF(AM25=0,"","Alerta: Debe justificar el uso de NS argumentando el estado de la información desconocida.")</f>
        <v/>
      </c>
      <c r="C30" s="756"/>
      <c r="D30" s="756"/>
      <c r="E30" s="756"/>
      <c r="F30" s="756"/>
      <c r="G30" s="756"/>
      <c r="H30" s="756"/>
      <c r="I30" s="756"/>
      <c r="J30" s="756"/>
      <c r="K30" s="756"/>
      <c r="L30" s="756"/>
      <c r="M30" s="756"/>
      <c r="N30" s="756"/>
      <c r="O30" s="756"/>
      <c r="P30" s="756"/>
      <c r="Q30" s="756"/>
      <c r="R30" s="756"/>
      <c r="S30" s="756"/>
      <c r="T30" s="756"/>
      <c r="U30" s="756"/>
      <c r="V30" s="756"/>
      <c r="W30" s="756"/>
      <c r="X30" s="756"/>
      <c r="Y30" s="756"/>
      <c r="Z30" s="756"/>
      <c r="AA30" s="756"/>
      <c r="AB30" s="756"/>
      <c r="AC30" s="756"/>
      <c r="AD30" s="756"/>
      <c r="AE30" s="12"/>
      <c r="AF30" s="122"/>
    </row>
    <row r="31" spans="1:40" s="72" customFormat="1" ht="15" customHeight="1">
      <c r="A31" s="131"/>
      <c r="B31" s="15"/>
      <c r="C31" s="34"/>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12"/>
      <c r="AF31" s="122"/>
    </row>
    <row r="32" spans="1:40" s="72" customFormat="1" ht="15" customHeight="1">
      <c r="A32" s="131"/>
      <c r="B32" s="15"/>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12"/>
      <c r="AF32" s="122"/>
    </row>
    <row r="33" spans="1:57" s="72" customFormat="1" ht="15" customHeight="1">
      <c r="A33" s="131"/>
      <c r="B33" s="15"/>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12"/>
      <c r="AF33" s="122"/>
    </row>
    <row r="34" spans="1:57" s="72" customFormat="1" ht="15" customHeight="1">
      <c r="A34" s="131"/>
      <c r="B34" s="15"/>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12"/>
      <c r="AF34" s="122"/>
    </row>
    <row r="35" spans="1:57" s="72" customFormat="1" ht="24" customHeight="1">
      <c r="A35" s="131" t="s">
        <v>492</v>
      </c>
      <c r="B35" s="841" t="s">
        <v>554</v>
      </c>
      <c r="C35" s="841"/>
      <c r="D35" s="841"/>
      <c r="E35" s="841"/>
      <c r="F35" s="841"/>
      <c r="G35" s="841"/>
      <c r="H35" s="841"/>
      <c r="I35" s="841"/>
      <c r="J35" s="841"/>
      <c r="K35" s="841"/>
      <c r="L35" s="841"/>
      <c r="M35" s="841"/>
      <c r="N35" s="841"/>
      <c r="O35" s="841"/>
      <c r="P35" s="841"/>
      <c r="Q35" s="841"/>
      <c r="R35" s="841"/>
      <c r="S35" s="841"/>
      <c r="T35" s="841"/>
      <c r="U35" s="841"/>
      <c r="V35" s="841"/>
      <c r="W35" s="841"/>
      <c r="X35" s="841"/>
      <c r="Y35" s="841"/>
      <c r="Z35" s="841"/>
      <c r="AA35" s="841"/>
      <c r="AB35" s="841"/>
      <c r="AC35" s="841"/>
      <c r="AD35" s="841"/>
      <c r="AE35" s="12"/>
      <c r="AF35" s="122"/>
      <c r="AH35" s="560" t="s">
        <v>7211</v>
      </c>
      <c r="AI35" s="560"/>
      <c r="AJ35" s="560" t="s">
        <v>7212</v>
      </c>
      <c r="AK35" s="560"/>
      <c r="AL35" s="560" t="s">
        <v>7213</v>
      </c>
      <c r="AM35" s="560"/>
    </row>
    <row r="36" spans="1:57" s="44" customFormat="1" ht="24" customHeight="1">
      <c r="A36" s="167"/>
      <c r="B36" s="181"/>
      <c r="C36" s="578" t="s">
        <v>1106</v>
      </c>
      <c r="D36" s="578"/>
      <c r="E36" s="578"/>
      <c r="F36" s="578"/>
      <c r="G36" s="578"/>
      <c r="H36" s="578"/>
      <c r="I36" s="578"/>
      <c r="J36" s="578"/>
      <c r="K36" s="578"/>
      <c r="L36" s="578"/>
      <c r="M36" s="578"/>
      <c r="N36" s="578"/>
      <c r="O36" s="578"/>
      <c r="P36" s="578"/>
      <c r="Q36" s="578"/>
      <c r="R36" s="578"/>
      <c r="S36" s="578"/>
      <c r="T36" s="578"/>
      <c r="U36" s="578"/>
      <c r="V36" s="578"/>
      <c r="W36" s="578"/>
      <c r="X36" s="578"/>
      <c r="Y36" s="578"/>
      <c r="Z36" s="578"/>
      <c r="AA36" s="578"/>
      <c r="AB36" s="578"/>
      <c r="AC36" s="578"/>
      <c r="AD36" s="578"/>
      <c r="AF36" s="271"/>
      <c r="AH36" s="994">
        <f>COUNTBLANK(D42:AD97)</f>
        <v>1511</v>
      </c>
      <c r="AI36" s="994"/>
      <c r="AJ36" s="560">
        <v>1511</v>
      </c>
      <c r="AK36" s="560"/>
      <c r="AL36" s="560">
        <v>0</v>
      </c>
      <c r="AM36" s="560"/>
    </row>
    <row r="37" spans="1:57" s="44" customFormat="1" ht="36" customHeight="1">
      <c r="A37" s="121"/>
      <c r="B37" s="303"/>
      <c r="C37" s="578" t="s">
        <v>7854</v>
      </c>
      <c r="D37" s="578"/>
      <c r="E37" s="578"/>
      <c r="F37" s="578"/>
      <c r="G37" s="578"/>
      <c r="H37" s="578"/>
      <c r="I37" s="578"/>
      <c r="J37" s="578"/>
      <c r="K37" s="578"/>
      <c r="L37" s="578"/>
      <c r="M37" s="578"/>
      <c r="N37" s="578"/>
      <c r="O37" s="578"/>
      <c r="P37" s="578"/>
      <c r="Q37" s="578"/>
      <c r="R37" s="578"/>
      <c r="S37" s="578"/>
      <c r="T37" s="578"/>
      <c r="U37" s="578"/>
      <c r="V37" s="578"/>
      <c r="W37" s="578"/>
      <c r="X37" s="578"/>
      <c r="Y37" s="578"/>
      <c r="Z37" s="578"/>
      <c r="AA37" s="578"/>
      <c r="AB37" s="578"/>
      <c r="AC37" s="578"/>
      <c r="AD37" s="578"/>
      <c r="AF37" s="271"/>
    </row>
    <row r="38" spans="1:57" s="72" customFormat="1" ht="36" customHeight="1">
      <c r="A38" s="121"/>
      <c r="B38" s="76"/>
      <c r="C38" s="578" t="s">
        <v>1889</v>
      </c>
      <c r="D38" s="578"/>
      <c r="E38" s="578"/>
      <c r="F38" s="578"/>
      <c r="G38" s="578"/>
      <c r="H38" s="578"/>
      <c r="I38" s="578"/>
      <c r="J38" s="578"/>
      <c r="K38" s="578"/>
      <c r="L38" s="578"/>
      <c r="M38" s="578"/>
      <c r="N38" s="578"/>
      <c r="O38" s="578"/>
      <c r="P38" s="578"/>
      <c r="Q38" s="578"/>
      <c r="R38" s="578"/>
      <c r="S38" s="578"/>
      <c r="T38" s="578"/>
      <c r="U38" s="578"/>
      <c r="V38" s="578"/>
      <c r="W38" s="578"/>
      <c r="X38" s="578"/>
      <c r="Y38" s="578"/>
      <c r="Z38" s="578"/>
      <c r="AA38" s="578"/>
      <c r="AB38" s="578"/>
      <c r="AC38" s="578"/>
      <c r="AD38" s="578"/>
      <c r="AE38" s="12"/>
      <c r="AF38" s="122"/>
    </row>
    <row r="39" spans="1:57" s="72" customFormat="1" ht="15" customHeight="1">
      <c r="A39" s="121"/>
      <c r="B39" s="15"/>
      <c r="C39" s="671" t="s">
        <v>413</v>
      </c>
      <c r="D39" s="671"/>
      <c r="E39" s="671"/>
      <c r="F39" s="671"/>
      <c r="G39" s="671"/>
      <c r="H39" s="671"/>
      <c r="I39" s="671"/>
      <c r="J39" s="671"/>
      <c r="K39" s="671"/>
      <c r="L39" s="671"/>
      <c r="M39" s="671"/>
      <c r="N39" s="671"/>
      <c r="O39" s="671"/>
      <c r="P39" s="671"/>
      <c r="Q39" s="671"/>
      <c r="R39" s="671"/>
      <c r="S39" s="671"/>
      <c r="T39" s="671"/>
      <c r="U39" s="671"/>
      <c r="V39" s="671"/>
      <c r="W39" s="671"/>
      <c r="X39" s="671"/>
      <c r="Y39" s="671"/>
      <c r="Z39" s="671"/>
      <c r="AA39" s="671"/>
      <c r="AB39" s="671"/>
      <c r="AC39" s="671"/>
      <c r="AD39" s="671"/>
      <c r="AE39" s="12"/>
      <c r="AF39" s="122"/>
      <c r="AZ39" s="35"/>
      <c r="BA39" s="35"/>
      <c r="BB39" s="35"/>
      <c r="BC39" s="35"/>
      <c r="BD39" s="35"/>
      <c r="BE39" s="35"/>
    </row>
    <row r="40" spans="1:57" s="72" customFormat="1" ht="15" customHeight="1">
      <c r="A40" s="131"/>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2"/>
      <c r="AF40" s="122"/>
      <c r="AK40" s="645" t="s">
        <v>7251</v>
      </c>
      <c r="AL40" s="646"/>
      <c r="AM40" s="646"/>
      <c r="AN40" s="646"/>
      <c r="AO40" s="646"/>
      <c r="AP40" s="647"/>
      <c r="AR40" s="651" t="s">
        <v>7285</v>
      </c>
      <c r="AS40" s="652"/>
      <c r="AT40" s="652"/>
      <c r="AU40" s="653"/>
      <c r="AZ40" s="35"/>
      <c r="BA40" s="35"/>
      <c r="BB40" s="35"/>
      <c r="BC40" s="35"/>
      <c r="BD40" s="35"/>
      <c r="BE40" s="35"/>
    </row>
    <row r="41" spans="1:57" s="72" customFormat="1" ht="15" customHeight="1">
      <c r="A41" s="131"/>
      <c r="B41" s="15"/>
      <c r="C41" s="766" t="s">
        <v>535</v>
      </c>
      <c r="D41" s="767"/>
      <c r="E41" s="767"/>
      <c r="F41" s="767"/>
      <c r="G41" s="767"/>
      <c r="H41" s="767"/>
      <c r="I41" s="767"/>
      <c r="J41" s="767"/>
      <c r="K41" s="767"/>
      <c r="L41" s="767"/>
      <c r="M41" s="767"/>
      <c r="N41" s="767"/>
      <c r="O41" s="767"/>
      <c r="P41" s="767"/>
      <c r="Q41" s="767"/>
      <c r="R41" s="767"/>
      <c r="S41" s="767"/>
      <c r="T41" s="767"/>
      <c r="U41" s="767"/>
      <c r="V41" s="767"/>
      <c r="W41" s="767"/>
      <c r="X41" s="768"/>
      <c r="Y41" s="670" t="s">
        <v>414</v>
      </c>
      <c r="Z41" s="670"/>
      <c r="AA41" s="670"/>
      <c r="AB41" s="670"/>
      <c r="AC41" s="670"/>
      <c r="AD41" s="670"/>
      <c r="AE41" s="12"/>
      <c r="AF41" s="122"/>
      <c r="AH41" s="651" t="s">
        <v>7265</v>
      </c>
      <c r="AI41" s="653"/>
      <c r="AK41" s="645" t="s">
        <v>7318</v>
      </c>
      <c r="AL41" s="647"/>
      <c r="AM41" s="645" t="s">
        <v>7319</v>
      </c>
      <c r="AN41" s="647"/>
      <c r="AO41" s="645" t="s">
        <v>7223</v>
      </c>
      <c r="AP41" s="647"/>
      <c r="AR41" s="886" t="s">
        <v>7279</v>
      </c>
      <c r="AS41" s="974"/>
      <c r="AT41" s="886" t="s">
        <v>7223</v>
      </c>
      <c r="AU41" s="974"/>
      <c r="AW41" s="666" t="s">
        <v>7320</v>
      </c>
      <c r="AX41" s="666"/>
      <c r="AZ41" s="35"/>
      <c r="BA41" s="35"/>
      <c r="BB41" s="35"/>
      <c r="BC41" s="35"/>
      <c r="BD41" s="35"/>
      <c r="BE41" s="35"/>
    </row>
    <row r="42" spans="1:57" s="72" customFormat="1" ht="15" customHeight="1">
      <c r="A42" s="131"/>
      <c r="B42" s="15"/>
      <c r="C42" s="186" t="s">
        <v>66</v>
      </c>
      <c r="D42" s="664" t="str">
        <f>IF(CNGE_2026_M3_Secc1!$AH$40=CNGE_2026_M3_Secc1!$AJ$40,"",IF(CNGE_2026_M3_Secc1!D60="","",CNGE_2026_M3_Secc1!D60))</f>
        <v/>
      </c>
      <c r="E42" s="664"/>
      <c r="F42" s="664"/>
      <c r="G42" s="664"/>
      <c r="H42" s="664"/>
      <c r="I42" s="664"/>
      <c r="J42" s="664"/>
      <c r="K42" s="664"/>
      <c r="L42" s="664"/>
      <c r="M42" s="664"/>
      <c r="N42" s="664"/>
      <c r="O42" s="664"/>
      <c r="P42" s="664"/>
      <c r="Q42" s="664"/>
      <c r="R42" s="664"/>
      <c r="S42" s="664"/>
      <c r="T42" s="664"/>
      <c r="U42" s="664"/>
      <c r="V42" s="664"/>
      <c r="W42" s="664"/>
      <c r="X42" s="664"/>
      <c r="Y42" s="701"/>
      <c r="Z42" s="701"/>
      <c r="AA42" s="701"/>
      <c r="AB42" s="701"/>
      <c r="AC42" s="701"/>
      <c r="AD42" s="701"/>
      <c r="AE42" s="12"/>
      <c r="AF42" s="122"/>
      <c r="AH42" s="997">
        <f>IF($AH$36=$AJ$36,0,IF(COUNTIF(Y42:AD97,"NA")=0,0,1))</f>
        <v>0</v>
      </c>
      <c r="AI42" s="998"/>
      <c r="AK42" s="645">
        <f>IF($C$25="",0,$C$25)</f>
        <v>0</v>
      </c>
      <c r="AL42" s="647"/>
      <c r="AM42" s="719">
        <f>Y98</f>
        <v>0</v>
      </c>
      <c r="AN42" s="647"/>
      <c r="AO42" s="899">
        <f>IF($AH$36=$AJ$36,0,IF(OR(SUM(AM42)=SUM(AK42),AND(SUM(AK42)&gt;0,OR(AM42="NS",AM42="NA"))),0,1))</f>
        <v>0</v>
      </c>
      <c r="AP42" s="900"/>
      <c r="AR42" s="886">
        <f t="shared" ref="AR42:AR81" si="0">IF(OR(Y42="",Y42="NA",Y42="NS"),0,LEN(Y42)-LEN(INT(Y42))-1)</f>
        <v>0</v>
      </c>
      <c r="AS42" s="974"/>
      <c r="AT42" s="886">
        <f t="shared" ref="AT42:AT81" si="1">IF(AR42&lt;1,0,1)</f>
        <v>0</v>
      </c>
      <c r="AU42" s="974"/>
      <c r="AW42" s="638">
        <f>IF($AH$36=$AJ$36,0,IF(OR(AND(D42&lt;&gt;"",COUNTA(Y42)=COUNTA($Y$41)),AND(D42="",COUNTA(Y42)=0)),0,1))</f>
        <v>0</v>
      </c>
      <c r="AX42" s="638"/>
      <c r="AZ42" s="35"/>
      <c r="BA42" s="35"/>
      <c r="BB42" s="35"/>
      <c r="BC42" s="35"/>
      <c r="BD42" s="35"/>
      <c r="BE42" s="35"/>
    </row>
    <row r="43" spans="1:57" s="72" customFormat="1" ht="15" customHeight="1">
      <c r="A43" s="131"/>
      <c r="B43" s="15"/>
      <c r="C43" s="82" t="s">
        <v>67</v>
      </c>
      <c r="D43" s="664" t="str">
        <f>IF(CNGE_2026_M3_Secc1!$AH$40=CNGE_2026_M3_Secc1!$AJ$40,"",IF(CNGE_2026_M3_Secc1!D61="","",CNGE_2026_M3_Secc1!D61))</f>
        <v/>
      </c>
      <c r="E43" s="664"/>
      <c r="F43" s="664"/>
      <c r="G43" s="664"/>
      <c r="H43" s="664"/>
      <c r="I43" s="664"/>
      <c r="J43" s="664"/>
      <c r="K43" s="664"/>
      <c r="L43" s="664"/>
      <c r="M43" s="664"/>
      <c r="N43" s="664"/>
      <c r="O43" s="664"/>
      <c r="P43" s="664"/>
      <c r="Q43" s="664"/>
      <c r="R43" s="664"/>
      <c r="S43" s="664"/>
      <c r="T43" s="664"/>
      <c r="U43" s="664"/>
      <c r="V43" s="664"/>
      <c r="W43" s="664"/>
      <c r="X43" s="664"/>
      <c r="Y43" s="701"/>
      <c r="Z43" s="701"/>
      <c r="AA43" s="701"/>
      <c r="AB43" s="701"/>
      <c r="AC43" s="701"/>
      <c r="AD43" s="701"/>
      <c r="AE43" s="12"/>
      <c r="AF43" s="122"/>
      <c r="AH43" s="982">
        <f>IF($AH$36=$AJ$36,0,IF(COUNTIF(Y42:AD97,"NS")=0,0,1))</f>
        <v>0</v>
      </c>
      <c r="AI43" s="983"/>
      <c r="AR43" s="886">
        <f t="shared" si="0"/>
        <v>0</v>
      </c>
      <c r="AS43" s="974"/>
      <c r="AT43" s="886">
        <f t="shared" si="1"/>
        <v>0</v>
      </c>
      <c r="AU43" s="974"/>
      <c r="AW43" s="638">
        <f t="shared" ref="AW43:AW80" si="2">IF($AH$36=$AJ$36,0,IF(OR(AND(D43&lt;&gt;"",COUNTA(Y43)=COUNTA($Y$41)),AND(D43="",COUNTA(Y43)=0)),0,1))</f>
        <v>0</v>
      </c>
      <c r="AX43" s="638"/>
      <c r="AZ43" s="101"/>
      <c r="BA43" s="101"/>
      <c r="BB43" s="35"/>
      <c r="BC43" s="35"/>
      <c r="BD43" s="166"/>
      <c r="BE43" s="166"/>
    </row>
    <row r="44" spans="1:57" s="72" customFormat="1" ht="15" customHeight="1">
      <c r="A44" s="131"/>
      <c r="B44" s="15"/>
      <c r="C44" s="82" t="s">
        <v>68</v>
      </c>
      <c r="D44" s="664" t="str">
        <f>IF(CNGE_2026_M3_Secc1!$AH$40=CNGE_2026_M3_Secc1!$AJ$40,"",IF(CNGE_2026_M3_Secc1!D62="","",CNGE_2026_M3_Secc1!D62))</f>
        <v/>
      </c>
      <c r="E44" s="664"/>
      <c r="F44" s="664"/>
      <c r="G44" s="664"/>
      <c r="H44" s="664"/>
      <c r="I44" s="664"/>
      <c r="J44" s="664"/>
      <c r="K44" s="664"/>
      <c r="L44" s="664"/>
      <c r="M44" s="664"/>
      <c r="N44" s="664"/>
      <c r="O44" s="664"/>
      <c r="P44" s="664"/>
      <c r="Q44" s="664"/>
      <c r="R44" s="664"/>
      <c r="S44" s="664"/>
      <c r="T44" s="664"/>
      <c r="U44" s="664"/>
      <c r="V44" s="664"/>
      <c r="W44" s="664"/>
      <c r="X44" s="664"/>
      <c r="Y44" s="701"/>
      <c r="Z44" s="701"/>
      <c r="AA44" s="701"/>
      <c r="AB44" s="701"/>
      <c r="AC44" s="701"/>
      <c r="AD44" s="701"/>
      <c r="AE44" s="12"/>
      <c r="AF44" s="122"/>
      <c r="AR44" s="886">
        <f t="shared" si="0"/>
        <v>0</v>
      </c>
      <c r="AS44" s="974"/>
      <c r="AT44" s="886">
        <f t="shared" si="1"/>
        <v>0</v>
      </c>
      <c r="AU44" s="974"/>
      <c r="AW44" s="638">
        <f t="shared" si="2"/>
        <v>0</v>
      </c>
      <c r="AX44" s="638"/>
    </row>
    <row r="45" spans="1:57" s="72" customFormat="1" ht="15" customHeight="1">
      <c r="A45" s="131"/>
      <c r="B45" s="15"/>
      <c r="C45" s="82" t="s">
        <v>69</v>
      </c>
      <c r="D45" s="664" t="str">
        <f>IF(CNGE_2026_M3_Secc1!$AH$40=CNGE_2026_M3_Secc1!$AJ$40,"",IF(CNGE_2026_M3_Secc1!D63="","",CNGE_2026_M3_Secc1!D63))</f>
        <v/>
      </c>
      <c r="E45" s="664"/>
      <c r="F45" s="664"/>
      <c r="G45" s="664"/>
      <c r="H45" s="664"/>
      <c r="I45" s="664"/>
      <c r="J45" s="664"/>
      <c r="K45" s="664"/>
      <c r="L45" s="664"/>
      <c r="M45" s="664"/>
      <c r="N45" s="664"/>
      <c r="O45" s="664"/>
      <c r="P45" s="664"/>
      <c r="Q45" s="664"/>
      <c r="R45" s="664"/>
      <c r="S45" s="664"/>
      <c r="T45" s="664"/>
      <c r="U45" s="664"/>
      <c r="V45" s="664"/>
      <c r="W45" s="664"/>
      <c r="X45" s="664"/>
      <c r="Y45" s="701"/>
      <c r="Z45" s="701"/>
      <c r="AA45" s="701"/>
      <c r="AB45" s="701"/>
      <c r="AC45" s="701"/>
      <c r="AD45" s="701"/>
      <c r="AE45" s="12"/>
      <c r="AF45" s="122"/>
      <c r="AR45" s="886">
        <f t="shared" si="0"/>
        <v>0</v>
      </c>
      <c r="AS45" s="974"/>
      <c r="AT45" s="886">
        <f t="shared" si="1"/>
        <v>0</v>
      </c>
      <c r="AU45" s="974"/>
      <c r="AW45" s="638">
        <f t="shared" si="2"/>
        <v>0</v>
      </c>
      <c r="AX45" s="638"/>
    </row>
    <row r="46" spans="1:57" s="72" customFormat="1" ht="15" customHeight="1">
      <c r="A46" s="131"/>
      <c r="B46" s="15"/>
      <c r="C46" s="82" t="s">
        <v>70</v>
      </c>
      <c r="D46" s="664" t="str">
        <f>IF(CNGE_2026_M3_Secc1!$AH$40=CNGE_2026_M3_Secc1!$AJ$40,"",IF(CNGE_2026_M3_Secc1!D64="","",CNGE_2026_M3_Secc1!D64))</f>
        <v/>
      </c>
      <c r="E46" s="664"/>
      <c r="F46" s="664"/>
      <c r="G46" s="664"/>
      <c r="H46" s="664"/>
      <c r="I46" s="664"/>
      <c r="J46" s="664"/>
      <c r="K46" s="664"/>
      <c r="L46" s="664"/>
      <c r="M46" s="664"/>
      <c r="N46" s="664"/>
      <c r="O46" s="664"/>
      <c r="P46" s="664"/>
      <c r="Q46" s="664"/>
      <c r="R46" s="664"/>
      <c r="S46" s="664"/>
      <c r="T46" s="664"/>
      <c r="U46" s="664"/>
      <c r="V46" s="664"/>
      <c r="W46" s="664"/>
      <c r="X46" s="664"/>
      <c r="Y46" s="701"/>
      <c r="Z46" s="701"/>
      <c r="AA46" s="701"/>
      <c r="AB46" s="701"/>
      <c r="AC46" s="701"/>
      <c r="AD46" s="701"/>
      <c r="AE46" s="12"/>
      <c r="AF46" s="122"/>
      <c r="AR46" s="886">
        <f t="shared" si="0"/>
        <v>0</v>
      </c>
      <c r="AS46" s="974"/>
      <c r="AT46" s="886">
        <f t="shared" si="1"/>
        <v>0</v>
      </c>
      <c r="AU46" s="974"/>
      <c r="AW46" s="638">
        <f t="shared" si="2"/>
        <v>0</v>
      </c>
      <c r="AX46" s="638"/>
    </row>
    <row r="47" spans="1:57" s="72" customFormat="1" ht="15" customHeight="1">
      <c r="A47" s="131"/>
      <c r="B47" s="15"/>
      <c r="C47" s="82" t="s">
        <v>71</v>
      </c>
      <c r="D47" s="664" t="str">
        <f>IF(CNGE_2026_M3_Secc1!$AH$40=CNGE_2026_M3_Secc1!$AJ$40,"",IF(CNGE_2026_M3_Secc1!D65="","",CNGE_2026_M3_Secc1!D65))</f>
        <v/>
      </c>
      <c r="E47" s="664"/>
      <c r="F47" s="664"/>
      <c r="G47" s="664"/>
      <c r="H47" s="664"/>
      <c r="I47" s="664"/>
      <c r="J47" s="664"/>
      <c r="K47" s="664"/>
      <c r="L47" s="664"/>
      <c r="M47" s="664"/>
      <c r="N47" s="664"/>
      <c r="O47" s="664"/>
      <c r="P47" s="664"/>
      <c r="Q47" s="664"/>
      <c r="R47" s="664"/>
      <c r="S47" s="664"/>
      <c r="T47" s="664"/>
      <c r="U47" s="664"/>
      <c r="V47" s="664"/>
      <c r="W47" s="664"/>
      <c r="X47" s="664"/>
      <c r="Y47" s="701"/>
      <c r="Z47" s="701"/>
      <c r="AA47" s="701"/>
      <c r="AB47" s="701"/>
      <c r="AC47" s="701"/>
      <c r="AD47" s="701"/>
      <c r="AE47" s="12"/>
      <c r="AF47" s="122"/>
      <c r="AR47" s="886">
        <f t="shared" si="0"/>
        <v>0</v>
      </c>
      <c r="AS47" s="974"/>
      <c r="AT47" s="886">
        <f t="shared" si="1"/>
        <v>0</v>
      </c>
      <c r="AU47" s="974"/>
      <c r="AW47" s="638">
        <f t="shared" si="2"/>
        <v>0</v>
      </c>
      <c r="AX47" s="638"/>
    </row>
    <row r="48" spans="1:57" s="72" customFormat="1" ht="15" customHeight="1">
      <c r="A48" s="131"/>
      <c r="B48" s="15"/>
      <c r="C48" s="82" t="s">
        <v>72</v>
      </c>
      <c r="D48" s="664" t="str">
        <f>IF(CNGE_2026_M3_Secc1!$AH$40=CNGE_2026_M3_Secc1!$AJ$40,"",IF(CNGE_2026_M3_Secc1!D66="","",CNGE_2026_M3_Secc1!D66))</f>
        <v/>
      </c>
      <c r="E48" s="664"/>
      <c r="F48" s="664"/>
      <c r="G48" s="664"/>
      <c r="H48" s="664"/>
      <c r="I48" s="664"/>
      <c r="J48" s="664"/>
      <c r="K48" s="664"/>
      <c r="L48" s="664"/>
      <c r="M48" s="664"/>
      <c r="N48" s="664"/>
      <c r="O48" s="664"/>
      <c r="P48" s="664"/>
      <c r="Q48" s="664"/>
      <c r="R48" s="664"/>
      <c r="S48" s="664"/>
      <c r="T48" s="664"/>
      <c r="U48" s="664"/>
      <c r="V48" s="664"/>
      <c r="W48" s="664"/>
      <c r="X48" s="664"/>
      <c r="Y48" s="701"/>
      <c r="Z48" s="701"/>
      <c r="AA48" s="701"/>
      <c r="AB48" s="701"/>
      <c r="AC48" s="701"/>
      <c r="AD48" s="701"/>
      <c r="AE48" s="12"/>
      <c r="AF48" s="122"/>
      <c r="AR48" s="886">
        <f t="shared" si="0"/>
        <v>0</v>
      </c>
      <c r="AS48" s="974"/>
      <c r="AT48" s="886">
        <f t="shared" si="1"/>
        <v>0</v>
      </c>
      <c r="AU48" s="974"/>
      <c r="AW48" s="638">
        <f t="shared" si="2"/>
        <v>0</v>
      </c>
      <c r="AX48" s="638"/>
    </row>
    <row r="49" spans="1:50" s="72" customFormat="1" ht="15" customHeight="1">
      <c r="A49" s="131"/>
      <c r="B49" s="15"/>
      <c r="C49" s="82" t="s">
        <v>73</v>
      </c>
      <c r="D49" s="664" t="str">
        <f>IF(CNGE_2026_M3_Secc1!$AH$40=CNGE_2026_M3_Secc1!$AJ$40,"",IF(CNGE_2026_M3_Secc1!D67="","",CNGE_2026_M3_Secc1!D67))</f>
        <v/>
      </c>
      <c r="E49" s="664"/>
      <c r="F49" s="664"/>
      <c r="G49" s="664"/>
      <c r="H49" s="664"/>
      <c r="I49" s="664"/>
      <c r="J49" s="664"/>
      <c r="K49" s="664"/>
      <c r="L49" s="664"/>
      <c r="M49" s="664"/>
      <c r="N49" s="664"/>
      <c r="O49" s="664"/>
      <c r="P49" s="664"/>
      <c r="Q49" s="664"/>
      <c r="R49" s="664"/>
      <c r="S49" s="664"/>
      <c r="T49" s="664"/>
      <c r="U49" s="664"/>
      <c r="V49" s="664"/>
      <c r="W49" s="664"/>
      <c r="X49" s="664"/>
      <c r="Y49" s="701"/>
      <c r="Z49" s="701"/>
      <c r="AA49" s="701"/>
      <c r="AB49" s="701"/>
      <c r="AC49" s="701"/>
      <c r="AD49" s="701"/>
      <c r="AE49" s="12"/>
      <c r="AF49" s="122"/>
      <c r="AR49" s="886">
        <f t="shared" si="0"/>
        <v>0</v>
      </c>
      <c r="AS49" s="974"/>
      <c r="AT49" s="886">
        <f t="shared" si="1"/>
        <v>0</v>
      </c>
      <c r="AU49" s="974"/>
      <c r="AW49" s="638">
        <f t="shared" si="2"/>
        <v>0</v>
      </c>
      <c r="AX49" s="638"/>
    </row>
    <row r="50" spans="1:50" s="72" customFormat="1" ht="15" customHeight="1">
      <c r="A50" s="131"/>
      <c r="B50" s="15"/>
      <c r="C50" s="82" t="s">
        <v>74</v>
      </c>
      <c r="D50" s="664" t="str">
        <f>IF(CNGE_2026_M3_Secc1!$AH$40=CNGE_2026_M3_Secc1!$AJ$40,"",IF(CNGE_2026_M3_Secc1!D68="","",CNGE_2026_M3_Secc1!D68))</f>
        <v/>
      </c>
      <c r="E50" s="664"/>
      <c r="F50" s="664"/>
      <c r="G50" s="664"/>
      <c r="H50" s="664"/>
      <c r="I50" s="664"/>
      <c r="J50" s="664"/>
      <c r="K50" s="664"/>
      <c r="L50" s="664"/>
      <c r="M50" s="664"/>
      <c r="N50" s="664"/>
      <c r="O50" s="664"/>
      <c r="P50" s="664"/>
      <c r="Q50" s="664"/>
      <c r="R50" s="664"/>
      <c r="S50" s="664"/>
      <c r="T50" s="664"/>
      <c r="U50" s="664"/>
      <c r="V50" s="664"/>
      <c r="W50" s="664"/>
      <c r="X50" s="664"/>
      <c r="Y50" s="701"/>
      <c r="Z50" s="701"/>
      <c r="AA50" s="701"/>
      <c r="AB50" s="701"/>
      <c r="AC50" s="701"/>
      <c r="AD50" s="701"/>
      <c r="AE50" s="12"/>
      <c r="AF50" s="122"/>
      <c r="AR50" s="886">
        <f t="shared" si="0"/>
        <v>0</v>
      </c>
      <c r="AS50" s="974"/>
      <c r="AT50" s="886">
        <f t="shared" si="1"/>
        <v>0</v>
      </c>
      <c r="AU50" s="974"/>
      <c r="AW50" s="638">
        <f t="shared" si="2"/>
        <v>0</v>
      </c>
      <c r="AX50" s="638"/>
    </row>
    <row r="51" spans="1:50" s="72" customFormat="1" ht="15" customHeight="1">
      <c r="A51" s="131"/>
      <c r="B51" s="15"/>
      <c r="C51" s="82" t="s">
        <v>75</v>
      </c>
      <c r="D51" s="664" t="str">
        <f>IF(CNGE_2026_M3_Secc1!$AH$40=CNGE_2026_M3_Secc1!$AJ$40,"",IF(CNGE_2026_M3_Secc1!D69="","",CNGE_2026_M3_Secc1!D69))</f>
        <v/>
      </c>
      <c r="E51" s="664"/>
      <c r="F51" s="664"/>
      <c r="G51" s="664"/>
      <c r="H51" s="664"/>
      <c r="I51" s="664"/>
      <c r="J51" s="664"/>
      <c r="K51" s="664"/>
      <c r="L51" s="664"/>
      <c r="M51" s="664"/>
      <c r="N51" s="664"/>
      <c r="O51" s="664"/>
      <c r="P51" s="664"/>
      <c r="Q51" s="664"/>
      <c r="R51" s="664"/>
      <c r="S51" s="664"/>
      <c r="T51" s="664"/>
      <c r="U51" s="664"/>
      <c r="V51" s="664"/>
      <c r="W51" s="664"/>
      <c r="X51" s="664"/>
      <c r="Y51" s="701"/>
      <c r="Z51" s="701"/>
      <c r="AA51" s="701"/>
      <c r="AB51" s="701"/>
      <c r="AC51" s="701"/>
      <c r="AD51" s="701"/>
      <c r="AE51" s="12"/>
      <c r="AF51" s="122"/>
      <c r="AR51" s="886">
        <f t="shared" si="0"/>
        <v>0</v>
      </c>
      <c r="AS51" s="974"/>
      <c r="AT51" s="886">
        <f t="shared" si="1"/>
        <v>0</v>
      </c>
      <c r="AU51" s="974"/>
      <c r="AW51" s="638">
        <f t="shared" si="2"/>
        <v>0</v>
      </c>
      <c r="AX51" s="638"/>
    </row>
    <row r="52" spans="1:50" s="72" customFormat="1" ht="15" customHeight="1">
      <c r="A52" s="131"/>
      <c r="B52" s="15"/>
      <c r="C52" s="82" t="s">
        <v>76</v>
      </c>
      <c r="D52" s="664" t="str">
        <f>IF(CNGE_2026_M3_Secc1!$AH$40=CNGE_2026_M3_Secc1!$AJ$40,"",IF(CNGE_2026_M3_Secc1!D70="","",CNGE_2026_M3_Secc1!D70))</f>
        <v/>
      </c>
      <c r="E52" s="664"/>
      <c r="F52" s="664"/>
      <c r="G52" s="664"/>
      <c r="H52" s="664"/>
      <c r="I52" s="664"/>
      <c r="J52" s="664"/>
      <c r="K52" s="664"/>
      <c r="L52" s="664"/>
      <c r="M52" s="664"/>
      <c r="N52" s="664"/>
      <c r="O52" s="664"/>
      <c r="P52" s="664"/>
      <c r="Q52" s="664"/>
      <c r="R52" s="664"/>
      <c r="S52" s="664"/>
      <c r="T52" s="664"/>
      <c r="U52" s="664"/>
      <c r="V52" s="664"/>
      <c r="W52" s="664"/>
      <c r="X52" s="664"/>
      <c r="Y52" s="701"/>
      <c r="Z52" s="701"/>
      <c r="AA52" s="701"/>
      <c r="AB52" s="701"/>
      <c r="AC52" s="701"/>
      <c r="AD52" s="701"/>
      <c r="AE52" s="12"/>
      <c r="AF52" s="122"/>
      <c r="AR52" s="886">
        <f t="shared" si="0"/>
        <v>0</v>
      </c>
      <c r="AS52" s="974"/>
      <c r="AT52" s="886">
        <f t="shared" si="1"/>
        <v>0</v>
      </c>
      <c r="AU52" s="974"/>
      <c r="AW52" s="638">
        <f t="shared" si="2"/>
        <v>0</v>
      </c>
      <c r="AX52" s="638"/>
    </row>
    <row r="53" spans="1:50" s="72" customFormat="1" ht="15" customHeight="1">
      <c r="A53" s="131"/>
      <c r="B53" s="15"/>
      <c r="C53" s="82" t="s">
        <v>77</v>
      </c>
      <c r="D53" s="664" t="str">
        <f>IF(CNGE_2026_M3_Secc1!$AH$40=CNGE_2026_M3_Secc1!$AJ$40,"",IF(CNGE_2026_M3_Secc1!D71="","",CNGE_2026_M3_Secc1!D71))</f>
        <v/>
      </c>
      <c r="E53" s="664"/>
      <c r="F53" s="664"/>
      <c r="G53" s="664"/>
      <c r="H53" s="664"/>
      <c r="I53" s="664"/>
      <c r="J53" s="664"/>
      <c r="K53" s="664"/>
      <c r="L53" s="664"/>
      <c r="M53" s="664"/>
      <c r="N53" s="664"/>
      <c r="O53" s="664"/>
      <c r="P53" s="664"/>
      <c r="Q53" s="664"/>
      <c r="R53" s="664"/>
      <c r="S53" s="664"/>
      <c r="T53" s="664"/>
      <c r="U53" s="664"/>
      <c r="V53" s="664"/>
      <c r="W53" s="664"/>
      <c r="X53" s="664"/>
      <c r="Y53" s="701"/>
      <c r="Z53" s="701"/>
      <c r="AA53" s="701"/>
      <c r="AB53" s="701"/>
      <c r="AC53" s="701"/>
      <c r="AD53" s="701"/>
      <c r="AE53" s="12"/>
      <c r="AF53" s="122"/>
      <c r="AR53" s="886">
        <f t="shared" si="0"/>
        <v>0</v>
      </c>
      <c r="AS53" s="974"/>
      <c r="AT53" s="886">
        <f t="shared" si="1"/>
        <v>0</v>
      </c>
      <c r="AU53" s="974"/>
      <c r="AW53" s="638">
        <f t="shared" si="2"/>
        <v>0</v>
      </c>
      <c r="AX53" s="638"/>
    </row>
    <row r="54" spans="1:50" s="72" customFormat="1" ht="15" customHeight="1">
      <c r="A54" s="131"/>
      <c r="B54" s="15"/>
      <c r="C54" s="82" t="s">
        <v>78</v>
      </c>
      <c r="D54" s="664" t="str">
        <f>IF(CNGE_2026_M3_Secc1!$AH$40=CNGE_2026_M3_Secc1!$AJ$40,"",IF(CNGE_2026_M3_Secc1!D72="","",CNGE_2026_M3_Secc1!D72))</f>
        <v/>
      </c>
      <c r="E54" s="664"/>
      <c r="F54" s="664"/>
      <c r="G54" s="664"/>
      <c r="H54" s="664"/>
      <c r="I54" s="664"/>
      <c r="J54" s="664"/>
      <c r="K54" s="664"/>
      <c r="L54" s="664"/>
      <c r="M54" s="664"/>
      <c r="N54" s="664"/>
      <c r="O54" s="664"/>
      <c r="P54" s="664"/>
      <c r="Q54" s="664"/>
      <c r="R54" s="664"/>
      <c r="S54" s="664"/>
      <c r="T54" s="664"/>
      <c r="U54" s="664"/>
      <c r="V54" s="664"/>
      <c r="W54" s="664"/>
      <c r="X54" s="664"/>
      <c r="Y54" s="701"/>
      <c r="Z54" s="701"/>
      <c r="AA54" s="701"/>
      <c r="AB54" s="701"/>
      <c r="AC54" s="701"/>
      <c r="AD54" s="701"/>
      <c r="AE54" s="12"/>
      <c r="AF54" s="122"/>
      <c r="AR54" s="886">
        <f t="shared" si="0"/>
        <v>0</v>
      </c>
      <c r="AS54" s="974"/>
      <c r="AT54" s="886">
        <f t="shared" si="1"/>
        <v>0</v>
      </c>
      <c r="AU54" s="974"/>
      <c r="AW54" s="638">
        <f t="shared" si="2"/>
        <v>0</v>
      </c>
      <c r="AX54" s="638"/>
    </row>
    <row r="55" spans="1:50" s="72" customFormat="1" ht="15" customHeight="1">
      <c r="A55" s="131"/>
      <c r="B55" s="15"/>
      <c r="C55" s="82" t="s">
        <v>79</v>
      </c>
      <c r="D55" s="664" t="str">
        <f>IF(CNGE_2026_M3_Secc1!$AH$40=CNGE_2026_M3_Secc1!$AJ$40,"",IF(CNGE_2026_M3_Secc1!D73="","",CNGE_2026_M3_Secc1!D73))</f>
        <v/>
      </c>
      <c r="E55" s="664"/>
      <c r="F55" s="664"/>
      <c r="G55" s="664"/>
      <c r="H55" s="664"/>
      <c r="I55" s="664"/>
      <c r="J55" s="664"/>
      <c r="K55" s="664"/>
      <c r="L55" s="664"/>
      <c r="M55" s="664"/>
      <c r="N55" s="664"/>
      <c r="O55" s="664"/>
      <c r="P55" s="664"/>
      <c r="Q55" s="664"/>
      <c r="R55" s="664"/>
      <c r="S55" s="664"/>
      <c r="T55" s="664"/>
      <c r="U55" s="664"/>
      <c r="V55" s="664"/>
      <c r="W55" s="664"/>
      <c r="X55" s="664"/>
      <c r="Y55" s="701"/>
      <c r="Z55" s="701"/>
      <c r="AA55" s="701"/>
      <c r="AB55" s="701"/>
      <c r="AC55" s="701"/>
      <c r="AD55" s="701"/>
      <c r="AE55" s="12"/>
      <c r="AF55" s="122"/>
      <c r="AR55" s="886">
        <f t="shared" si="0"/>
        <v>0</v>
      </c>
      <c r="AS55" s="974"/>
      <c r="AT55" s="886">
        <f t="shared" si="1"/>
        <v>0</v>
      </c>
      <c r="AU55" s="974"/>
      <c r="AW55" s="638">
        <f t="shared" si="2"/>
        <v>0</v>
      </c>
      <c r="AX55" s="638"/>
    </row>
    <row r="56" spans="1:50" s="72" customFormat="1" ht="15" customHeight="1">
      <c r="A56" s="131"/>
      <c r="B56" s="15"/>
      <c r="C56" s="82" t="s">
        <v>80</v>
      </c>
      <c r="D56" s="664" t="str">
        <f>IF(CNGE_2026_M3_Secc1!$AH$40=CNGE_2026_M3_Secc1!$AJ$40,"",IF(CNGE_2026_M3_Secc1!D74="","",CNGE_2026_M3_Secc1!D74))</f>
        <v/>
      </c>
      <c r="E56" s="664"/>
      <c r="F56" s="664"/>
      <c r="G56" s="664"/>
      <c r="H56" s="664"/>
      <c r="I56" s="664"/>
      <c r="J56" s="664"/>
      <c r="K56" s="664"/>
      <c r="L56" s="664"/>
      <c r="M56" s="664"/>
      <c r="N56" s="664"/>
      <c r="O56" s="664"/>
      <c r="P56" s="664"/>
      <c r="Q56" s="664"/>
      <c r="R56" s="664"/>
      <c r="S56" s="664"/>
      <c r="T56" s="664"/>
      <c r="U56" s="664"/>
      <c r="V56" s="664"/>
      <c r="W56" s="664"/>
      <c r="X56" s="664"/>
      <c r="Y56" s="701"/>
      <c r="Z56" s="701"/>
      <c r="AA56" s="701"/>
      <c r="AB56" s="701"/>
      <c r="AC56" s="701"/>
      <c r="AD56" s="701"/>
      <c r="AE56" s="12"/>
      <c r="AF56" s="122"/>
      <c r="AR56" s="886">
        <f t="shared" si="0"/>
        <v>0</v>
      </c>
      <c r="AS56" s="974"/>
      <c r="AT56" s="886">
        <f t="shared" si="1"/>
        <v>0</v>
      </c>
      <c r="AU56" s="974"/>
      <c r="AW56" s="638">
        <f t="shared" si="2"/>
        <v>0</v>
      </c>
      <c r="AX56" s="638"/>
    </row>
    <row r="57" spans="1:50" s="72" customFormat="1" ht="15" customHeight="1">
      <c r="A57" s="131"/>
      <c r="B57" s="15"/>
      <c r="C57" s="82" t="s">
        <v>81</v>
      </c>
      <c r="D57" s="664" t="str">
        <f>IF(CNGE_2026_M3_Secc1!$AH$40=CNGE_2026_M3_Secc1!$AJ$40,"",IF(CNGE_2026_M3_Secc1!D75="","",CNGE_2026_M3_Secc1!D75))</f>
        <v/>
      </c>
      <c r="E57" s="664"/>
      <c r="F57" s="664"/>
      <c r="G57" s="664"/>
      <c r="H57" s="664"/>
      <c r="I57" s="664"/>
      <c r="J57" s="664"/>
      <c r="K57" s="664"/>
      <c r="L57" s="664"/>
      <c r="M57" s="664"/>
      <c r="N57" s="664"/>
      <c r="O57" s="664"/>
      <c r="P57" s="664"/>
      <c r="Q57" s="664"/>
      <c r="R57" s="664"/>
      <c r="S57" s="664"/>
      <c r="T57" s="664"/>
      <c r="U57" s="664"/>
      <c r="V57" s="664"/>
      <c r="W57" s="664"/>
      <c r="X57" s="664"/>
      <c r="Y57" s="701"/>
      <c r="Z57" s="701"/>
      <c r="AA57" s="701"/>
      <c r="AB57" s="701"/>
      <c r="AC57" s="701"/>
      <c r="AD57" s="701"/>
      <c r="AE57" s="12"/>
      <c r="AF57" s="122"/>
      <c r="AR57" s="886">
        <f t="shared" si="0"/>
        <v>0</v>
      </c>
      <c r="AS57" s="974"/>
      <c r="AT57" s="886">
        <f t="shared" si="1"/>
        <v>0</v>
      </c>
      <c r="AU57" s="974"/>
      <c r="AW57" s="638">
        <f t="shared" si="2"/>
        <v>0</v>
      </c>
      <c r="AX57" s="638"/>
    </row>
    <row r="58" spans="1:50" s="72" customFormat="1" ht="15" customHeight="1">
      <c r="A58" s="131"/>
      <c r="B58" s="15"/>
      <c r="C58" s="82" t="s">
        <v>82</v>
      </c>
      <c r="D58" s="664" t="str">
        <f>IF(CNGE_2026_M3_Secc1!$AH$40=CNGE_2026_M3_Secc1!$AJ$40,"",IF(CNGE_2026_M3_Secc1!D76="","",CNGE_2026_M3_Secc1!D76))</f>
        <v/>
      </c>
      <c r="E58" s="664"/>
      <c r="F58" s="664"/>
      <c r="G58" s="664"/>
      <c r="H58" s="664"/>
      <c r="I58" s="664"/>
      <c r="J58" s="664"/>
      <c r="K58" s="664"/>
      <c r="L58" s="664"/>
      <c r="M58" s="664"/>
      <c r="N58" s="664"/>
      <c r="O58" s="664"/>
      <c r="P58" s="664"/>
      <c r="Q58" s="664"/>
      <c r="R58" s="664"/>
      <c r="S58" s="664"/>
      <c r="T58" s="664"/>
      <c r="U58" s="664"/>
      <c r="V58" s="664"/>
      <c r="W58" s="664"/>
      <c r="X58" s="664"/>
      <c r="Y58" s="701"/>
      <c r="Z58" s="701"/>
      <c r="AA58" s="701"/>
      <c r="AB58" s="701"/>
      <c r="AC58" s="701"/>
      <c r="AD58" s="701"/>
      <c r="AE58" s="12"/>
      <c r="AF58" s="122"/>
      <c r="AR58" s="886">
        <f t="shared" si="0"/>
        <v>0</v>
      </c>
      <c r="AS58" s="974"/>
      <c r="AT58" s="886">
        <f t="shared" si="1"/>
        <v>0</v>
      </c>
      <c r="AU58" s="974"/>
      <c r="AW58" s="638">
        <f t="shared" si="2"/>
        <v>0</v>
      </c>
      <c r="AX58" s="638"/>
    </row>
    <row r="59" spans="1:50" s="72" customFormat="1" ht="15" customHeight="1">
      <c r="A59" s="131"/>
      <c r="B59" s="15"/>
      <c r="C59" s="82" t="s">
        <v>83</v>
      </c>
      <c r="D59" s="664" t="str">
        <f>IF(CNGE_2026_M3_Secc1!$AH$40=CNGE_2026_M3_Secc1!$AJ$40,"",IF(CNGE_2026_M3_Secc1!D77="","",CNGE_2026_M3_Secc1!D77))</f>
        <v/>
      </c>
      <c r="E59" s="664"/>
      <c r="F59" s="664"/>
      <c r="G59" s="664"/>
      <c r="H59" s="664"/>
      <c r="I59" s="664"/>
      <c r="J59" s="664"/>
      <c r="K59" s="664"/>
      <c r="L59" s="664"/>
      <c r="M59" s="664"/>
      <c r="N59" s="664"/>
      <c r="O59" s="664"/>
      <c r="P59" s="664"/>
      <c r="Q59" s="664"/>
      <c r="R59" s="664"/>
      <c r="S59" s="664"/>
      <c r="T59" s="664"/>
      <c r="U59" s="664"/>
      <c r="V59" s="664"/>
      <c r="W59" s="664"/>
      <c r="X59" s="664"/>
      <c r="Y59" s="701"/>
      <c r="Z59" s="701"/>
      <c r="AA59" s="701"/>
      <c r="AB59" s="701"/>
      <c r="AC59" s="701"/>
      <c r="AD59" s="701"/>
      <c r="AE59" s="12"/>
      <c r="AF59" s="122"/>
      <c r="AR59" s="886">
        <f t="shared" si="0"/>
        <v>0</v>
      </c>
      <c r="AS59" s="974"/>
      <c r="AT59" s="886">
        <f t="shared" si="1"/>
        <v>0</v>
      </c>
      <c r="AU59" s="974"/>
      <c r="AW59" s="638">
        <f t="shared" si="2"/>
        <v>0</v>
      </c>
      <c r="AX59" s="638"/>
    </row>
    <row r="60" spans="1:50" s="72" customFormat="1" ht="15" customHeight="1">
      <c r="A60" s="131"/>
      <c r="B60" s="15"/>
      <c r="C60" s="82" t="s">
        <v>84</v>
      </c>
      <c r="D60" s="664" t="str">
        <f>IF(CNGE_2026_M3_Secc1!$AH$40=CNGE_2026_M3_Secc1!$AJ$40,"",IF(CNGE_2026_M3_Secc1!D78="","",CNGE_2026_M3_Secc1!D78))</f>
        <v/>
      </c>
      <c r="E60" s="664"/>
      <c r="F60" s="664"/>
      <c r="G60" s="664"/>
      <c r="H60" s="664"/>
      <c r="I60" s="664"/>
      <c r="J60" s="664"/>
      <c r="K60" s="664"/>
      <c r="L60" s="664"/>
      <c r="M60" s="664"/>
      <c r="N60" s="664"/>
      <c r="O60" s="664"/>
      <c r="P60" s="664"/>
      <c r="Q60" s="664"/>
      <c r="R60" s="664"/>
      <c r="S60" s="664"/>
      <c r="T60" s="664"/>
      <c r="U60" s="664"/>
      <c r="V60" s="664"/>
      <c r="W60" s="664"/>
      <c r="X60" s="664"/>
      <c r="Y60" s="701"/>
      <c r="Z60" s="701"/>
      <c r="AA60" s="701"/>
      <c r="AB60" s="701"/>
      <c r="AC60" s="701"/>
      <c r="AD60" s="701"/>
      <c r="AE60" s="12"/>
      <c r="AF60" s="122"/>
      <c r="AR60" s="886">
        <f t="shared" si="0"/>
        <v>0</v>
      </c>
      <c r="AS60" s="974"/>
      <c r="AT60" s="886">
        <f t="shared" si="1"/>
        <v>0</v>
      </c>
      <c r="AU60" s="974"/>
      <c r="AW60" s="638">
        <f t="shared" si="2"/>
        <v>0</v>
      </c>
      <c r="AX60" s="638"/>
    </row>
    <row r="61" spans="1:50" s="72" customFormat="1" ht="15" customHeight="1">
      <c r="A61" s="131"/>
      <c r="B61" s="15"/>
      <c r="C61" s="82" t="s">
        <v>85</v>
      </c>
      <c r="D61" s="664" t="str">
        <f>IF(CNGE_2026_M3_Secc1!$AH$40=CNGE_2026_M3_Secc1!$AJ$40,"",IF(CNGE_2026_M3_Secc1!D79="","",CNGE_2026_M3_Secc1!D79))</f>
        <v/>
      </c>
      <c r="E61" s="664"/>
      <c r="F61" s="664"/>
      <c r="G61" s="664"/>
      <c r="H61" s="664"/>
      <c r="I61" s="664"/>
      <c r="J61" s="664"/>
      <c r="K61" s="664"/>
      <c r="L61" s="664"/>
      <c r="M61" s="664"/>
      <c r="N61" s="664"/>
      <c r="O61" s="664"/>
      <c r="P61" s="664"/>
      <c r="Q61" s="664"/>
      <c r="R61" s="664"/>
      <c r="S61" s="664"/>
      <c r="T61" s="664"/>
      <c r="U61" s="664"/>
      <c r="V61" s="664"/>
      <c r="W61" s="664"/>
      <c r="X61" s="664"/>
      <c r="Y61" s="701"/>
      <c r="Z61" s="701"/>
      <c r="AA61" s="701"/>
      <c r="AB61" s="701"/>
      <c r="AC61" s="701"/>
      <c r="AD61" s="701"/>
      <c r="AE61" s="12"/>
      <c r="AF61" s="122"/>
      <c r="AR61" s="886">
        <f t="shared" si="0"/>
        <v>0</v>
      </c>
      <c r="AS61" s="974"/>
      <c r="AT61" s="886">
        <f t="shared" si="1"/>
        <v>0</v>
      </c>
      <c r="AU61" s="974"/>
      <c r="AW61" s="638">
        <f t="shared" si="2"/>
        <v>0</v>
      </c>
      <c r="AX61" s="638"/>
    </row>
    <row r="62" spans="1:50" s="72" customFormat="1" ht="15" customHeight="1">
      <c r="A62" s="131"/>
      <c r="B62" s="15"/>
      <c r="C62" s="82" t="s">
        <v>86</v>
      </c>
      <c r="D62" s="664" t="str">
        <f>IF(CNGE_2026_M3_Secc1!$AH$40=CNGE_2026_M3_Secc1!$AJ$40,"",IF(CNGE_2026_M3_Secc1!D80="","",CNGE_2026_M3_Secc1!D80))</f>
        <v/>
      </c>
      <c r="E62" s="664"/>
      <c r="F62" s="664"/>
      <c r="G62" s="664"/>
      <c r="H62" s="664"/>
      <c r="I62" s="664"/>
      <c r="J62" s="664"/>
      <c r="K62" s="664"/>
      <c r="L62" s="664"/>
      <c r="M62" s="664"/>
      <c r="N62" s="664"/>
      <c r="O62" s="664"/>
      <c r="P62" s="664"/>
      <c r="Q62" s="664"/>
      <c r="R62" s="664"/>
      <c r="S62" s="664"/>
      <c r="T62" s="664"/>
      <c r="U62" s="664"/>
      <c r="V62" s="664"/>
      <c r="W62" s="664"/>
      <c r="X62" s="664"/>
      <c r="Y62" s="701"/>
      <c r="Z62" s="701"/>
      <c r="AA62" s="701"/>
      <c r="AB62" s="701"/>
      <c r="AC62" s="701"/>
      <c r="AD62" s="701"/>
      <c r="AE62" s="12"/>
      <c r="AF62" s="122"/>
      <c r="AR62" s="886">
        <f t="shared" si="0"/>
        <v>0</v>
      </c>
      <c r="AS62" s="974"/>
      <c r="AT62" s="886">
        <f t="shared" si="1"/>
        <v>0</v>
      </c>
      <c r="AU62" s="974"/>
      <c r="AW62" s="638">
        <f t="shared" si="2"/>
        <v>0</v>
      </c>
      <c r="AX62" s="638"/>
    </row>
    <row r="63" spans="1:50" s="72" customFormat="1" ht="15" customHeight="1">
      <c r="A63" s="131"/>
      <c r="B63" s="15"/>
      <c r="C63" s="82" t="s">
        <v>87</v>
      </c>
      <c r="D63" s="664" t="str">
        <f>IF(CNGE_2026_M3_Secc1!$AH$40=CNGE_2026_M3_Secc1!$AJ$40,"",IF(CNGE_2026_M3_Secc1!D81="","",CNGE_2026_M3_Secc1!D81))</f>
        <v/>
      </c>
      <c r="E63" s="664"/>
      <c r="F63" s="664"/>
      <c r="G63" s="664"/>
      <c r="H63" s="664"/>
      <c r="I63" s="664"/>
      <c r="J63" s="664"/>
      <c r="K63" s="664"/>
      <c r="L63" s="664"/>
      <c r="M63" s="664"/>
      <c r="N63" s="664"/>
      <c r="O63" s="664"/>
      <c r="P63" s="664"/>
      <c r="Q63" s="664"/>
      <c r="R63" s="664"/>
      <c r="S63" s="664"/>
      <c r="T63" s="664"/>
      <c r="U63" s="664"/>
      <c r="V63" s="664"/>
      <c r="W63" s="664"/>
      <c r="X63" s="664"/>
      <c r="Y63" s="701"/>
      <c r="Z63" s="701"/>
      <c r="AA63" s="701"/>
      <c r="AB63" s="701"/>
      <c r="AC63" s="701"/>
      <c r="AD63" s="701"/>
      <c r="AE63" s="12"/>
      <c r="AF63" s="122"/>
      <c r="AR63" s="886">
        <f t="shared" si="0"/>
        <v>0</v>
      </c>
      <c r="AS63" s="974"/>
      <c r="AT63" s="886">
        <f t="shared" si="1"/>
        <v>0</v>
      </c>
      <c r="AU63" s="974"/>
      <c r="AW63" s="638">
        <f t="shared" si="2"/>
        <v>0</v>
      </c>
      <c r="AX63" s="638"/>
    </row>
    <row r="64" spans="1:50" s="72" customFormat="1" ht="15" customHeight="1">
      <c r="A64" s="131"/>
      <c r="B64" s="15"/>
      <c r="C64" s="82" t="s">
        <v>88</v>
      </c>
      <c r="D64" s="664" t="str">
        <f>IF(CNGE_2026_M3_Secc1!$AH$40=CNGE_2026_M3_Secc1!$AJ$40,"",IF(CNGE_2026_M3_Secc1!D82="","",CNGE_2026_M3_Secc1!D82))</f>
        <v/>
      </c>
      <c r="E64" s="664"/>
      <c r="F64" s="664"/>
      <c r="G64" s="664"/>
      <c r="H64" s="664"/>
      <c r="I64" s="664"/>
      <c r="J64" s="664"/>
      <c r="K64" s="664"/>
      <c r="L64" s="664"/>
      <c r="M64" s="664"/>
      <c r="N64" s="664"/>
      <c r="O64" s="664"/>
      <c r="P64" s="664"/>
      <c r="Q64" s="664"/>
      <c r="R64" s="664"/>
      <c r="S64" s="664"/>
      <c r="T64" s="664"/>
      <c r="U64" s="664"/>
      <c r="V64" s="664"/>
      <c r="W64" s="664"/>
      <c r="X64" s="664"/>
      <c r="Y64" s="701"/>
      <c r="Z64" s="701"/>
      <c r="AA64" s="701"/>
      <c r="AB64" s="701"/>
      <c r="AC64" s="701"/>
      <c r="AD64" s="701"/>
      <c r="AE64" s="12"/>
      <c r="AF64" s="122"/>
      <c r="AR64" s="886">
        <f t="shared" si="0"/>
        <v>0</v>
      </c>
      <c r="AS64" s="974"/>
      <c r="AT64" s="886">
        <f t="shared" si="1"/>
        <v>0</v>
      </c>
      <c r="AU64" s="974"/>
      <c r="AW64" s="638">
        <f t="shared" si="2"/>
        <v>0</v>
      </c>
      <c r="AX64" s="638"/>
    </row>
    <row r="65" spans="1:50" s="72" customFormat="1" ht="15" customHeight="1">
      <c r="A65" s="131"/>
      <c r="B65" s="15"/>
      <c r="C65" s="82" t="s">
        <v>89</v>
      </c>
      <c r="D65" s="664" t="str">
        <f>IF(CNGE_2026_M3_Secc1!$AH$40=CNGE_2026_M3_Secc1!$AJ$40,"",IF(CNGE_2026_M3_Secc1!D83="","",CNGE_2026_M3_Secc1!D83))</f>
        <v/>
      </c>
      <c r="E65" s="664"/>
      <c r="F65" s="664"/>
      <c r="G65" s="664"/>
      <c r="H65" s="664"/>
      <c r="I65" s="664"/>
      <c r="J65" s="664"/>
      <c r="K65" s="664"/>
      <c r="L65" s="664"/>
      <c r="M65" s="664"/>
      <c r="N65" s="664"/>
      <c r="O65" s="664"/>
      <c r="P65" s="664"/>
      <c r="Q65" s="664"/>
      <c r="R65" s="664"/>
      <c r="S65" s="664"/>
      <c r="T65" s="664"/>
      <c r="U65" s="664"/>
      <c r="V65" s="664"/>
      <c r="W65" s="664"/>
      <c r="X65" s="664"/>
      <c r="Y65" s="701"/>
      <c r="Z65" s="701"/>
      <c r="AA65" s="701"/>
      <c r="AB65" s="701"/>
      <c r="AC65" s="701"/>
      <c r="AD65" s="701"/>
      <c r="AE65" s="12"/>
      <c r="AF65" s="122"/>
      <c r="AR65" s="886">
        <f t="shared" si="0"/>
        <v>0</v>
      </c>
      <c r="AS65" s="974"/>
      <c r="AT65" s="886">
        <f t="shared" si="1"/>
        <v>0</v>
      </c>
      <c r="AU65" s="974"/>
      <c r="AW65" s="638">
        <f t="shared" si="2"/>
        <v>0</v>
      </c>
      <c r="AX65" s="638"/>
    </row>
    <row r="66" spans="1:50" s="72" customFormat="1" ht="15" customHeight="1">
      <c r="A66" s="131"/>
      <c r="B66" s="15"/>
      <c r="C66" s="82" t="s">
        <v>90</v>
      </c>
      <c r="D66" s="664" t="str">
        <f>IF(CNGE_2026_M3_Secc1!$AH$40=CNGE_2026_M3_Secc1!$AJ$40,"",IF(CNGE_2026_M3_Secc1!D84="","",CNGE_2026_M3_Secc1!D84))</f>
        <v/>
      </c>
      <c r="E66" s="664"/>
      <c r="F66" s="664"/>
      <c r="G66" s="664"/>
      <c r="H66" s="664"/>
      <c r="I66" s="664"/>
      <c r="J66" s="664"/>
      <c r="K66" s="664"/>
      <c r="L66" s="664"/>
      <c r="M66" s="664"/>
      <c r="N66" s="664"/>
      <c r="O66" s="664"/>
      <c r="P66" s="664"/>
      <c r="Q66" s="664"/>
      <c r="R66" s="664"/>
      <c r="S66" s="664"/>
      <c r="T66" s="664"/>
      <c r="U66" s="664"/>
      <c r="V66" s="664"/>
      <c r="W66" s="664"/>
      <c r="X66" s="664"/>
      <c r="Y66" s="701"/>
      <c r="Z66" s="701"/>
      <c r="AA66" s="701"/>
      <c r="AB66" s="701"/>
      <c r="AC66" s="701"/>
      <c r="AD66" s="701"/>
      <c r="AE66" s="12"/>
      <c r="AF66" s="122"/>
      <c r="AR66" s="886">
        <f t="shared" si="0"/>
        <v>0</v>
      </c>
      <c r="AS66" s="974"/>
      <c r="AT66" s="886">
        <f t="shared" si="1"/>
        <v>0</v>
      </c>
      <c r="AU66" s="974"/>
      <c r="AW66" s="638">
        <f t="shared" si="2"/>
        <v>0</v>
      </c>
      <c r="AX66" s="638"/>
    </row>
    <row r="67" spans="1:50" s="72" customFormat="1" ht="15" customHeight="1">
      <c r="A67" s="131"/>
      <c r="B67" s="15"/>
      <c r="C67" s="82" t="s">
        <v>91</v>
      </c>
      <c r="D67" s="664" t="str">
        <f>IF(CNGE_2026_M3_Secc1!$AH$40=CNGE_2026_M3_Secc1!$AJ$40,"",IF(CNGE_2026_M3_Secc1!D85="","",CNGE_2026_M3_Secc1!D85))</f>
        <v/>
      </c>
      <c r="E67" s="664"/>
      <c r="F67" s="664"/>
      <c r="G67" s="664"/>
      <c r="H67" s="664"/>
      <c r="I67" s="664"/>
      <c r="J67" s="664"/>
      <c r="K67" s="664"/>
      <c r="L67" s="664"/>
      <c r="M67" s="664"/>
      <c r="N67" s="664"/>
      <c r="O67" s="664"/>
      <c r="P67" s="664"/>
      <c r="Q67" s="664"/>
      <c r="R67" s="664"/>
      <c r="S67" s="664"/>
      <c r="T67" s="664"/>
      <c r="U67" s="664"/>
      <c r="V67" s="664"/>
      <c r="W67" s="664"/>
      <c r="X67" s="664"/>
      <c r="Y67" s="701"/>
      <c r="Z67" s="701"/>
      <c r="AA67" s="701"/>
      <c r="AB67" s="701"/>
      <c r="AC67" s="701"/>
      <c r="AD67" s="701"/>
      <c r="AE67" s="12"/>
      <c r="AF67" s="122"/>
      <c r="AR67" s="886">
        <f t="shared" si="0"/>
        <v>0</v>
      </c>
      <c r="AS67" s="974"/>
      <c r="AT67" s="886">
        <f t="shared" si="1"/>
        <v>0</v>
      </c>
      <c r="AU67" s="974"/>
      <c r="AW67" s="638">
        <f t="shared" si="2"/>
        <v>0</v>
      </c>
      <c r="AX67" s="638"/>
    </row>
    <row r="68" spans="1:50" s="72" customFormat="1" ht="15" customHeight="1">
      <c r="A68" s="131"/>
      <c r="B68" s="15"/>
      <c r="C68" s="82" t="s">
        <v>92</v>
      </c>
      <c r="D68" s="664" t="str">
        <f>IF(CNGE_2026_M3_Secc1!$AH$40=CNGE_2026_M3_Secc1!$AJ$40,"",IF(CNGE_2026_M3_Secc1!D86="","",CNGE_2026_M3_Secc1!D86))</f>
        <v/>
      </c>
      <c r="E68" s="664"/>
      <c r="F68" s="664"/>
      <c r="G68" s="664"/>
      <c r="H68" s="664"/>
      <c r="I68" s="664"/>
      <c r="J68" s="664"/>
      <c r="K68" s="664"/>
      <c r="L68" s="664"/>
      <c r="M68" s="664"/>
      <c r="N68" s="664"/>
      <c r="O68" s="664"/>
      <c r="P68" s="664"/>
      <c r="Q68" s="664"/>
      <c r="R68" s="664"/>
      <c r="S68" s="664"/>
      <c r="T68" s="664"/>
      <c r="U68" s="664"/>
      <c r="V68" s="664"/>
      <c r="W68" s="664"/>
      <c r="X68" s="664"/>
      <c r="Y68" s="701"/>
      <c r="Z68" s="701"/>
      <c r="AA68" s="701"/>
      <c r="AB68" s="701"/>
      <c r="AC68" s="701"/>
      <c r="AD68" s="701"/>
      <c r="AE68" s="12"/>
      <c r="AF68" s="122"/>
      <c r="AR68" s="886">
        <f t="shared" si="0"/>
        <v>0</v>
      </c>
      <c r="AS68" s="974"/>
      <c r="AT68" s="886">
        <f t="shared" si="1"/>
        <v>0</v>
      </c>
      <c r="AU68" s="974"/>
      <c r="AW68" s="638">
        <f t="shared" si="2"/>
        <v>0</v>
      </c>
      <c r="AX68" s="638"/>
    </row>
    <row r="69" spans="1:50" s="72" customFormat="1" ht="15" customHeight="1">
      <c r="A69" s="131"/>
      <c r="B69" s="15"/>
      <c r="C69" s="82" t="s">
        <v>93</v>
      </c>
      <c r="D69" s="664" t="str">
        <f>IF(CNGE_2026_M3_Secc1!$AH$40=CNGE_2026_M3_Secc1!$AJ$40,"",IF(CNGE_2026_M3_Secc1!D87="","",CNGE_2026_M3_Secc1!D87))</f>
        <v/>
      </c>
      <c r="E69" s="664"/>
      <c r="F69" s="664"/>
      <c r="G69" s="664"/>
      <c r="H69" s="664"/>
      <c r="I69" s="664"/>
      <c r="J69" s="664"/>
      <c r="K69" s="664"/>
      <c r="L69" s="664"/>
      <c r="M69" s="664"/>
      <c r="N69" s="664"/>
      <c r="O69" s="664"/>
      <c r="P69" s="664"/>
      <c r="Q69" s="664"/>
      <c r="R69" s="664"/>
      <c r="S69" s="664"/>
      <c r="T69" s="664"/>
      <c r="U69" s="664"/>
      <c r="V69" s="664"/>
      <c r="W69" s="664"/>
      <c r="X69" s="664"/>
      <c r="Y69" s="701"/>
      <c r="Z69" s="701"/>
      <c r="AA69" s="701"/>
      <c r="AB69" s="701"/>
      <c r="AC69" s="701"/>
      <c r="AD69" s="701"/>
      <c r="AE69" s="12"/>
      <c r="AF69" s="122"/>
      <c r="AR69" s="886">
        <f t="shared" si="0"/>
        <v>0</v>
      </c>
      <c r="AS69" s="974"/>
      <c r="AT69" s="886">
        <f t="shared" si="1"/>
        <v>0</v>
      </c>
      <c r="AU69" s="974"/>
      <c r="AW69" s="638">
        <f t="shared" si="2"/>
        <v>0</v>
      </c>
      <c r="AX69" s="638"/>
    </row>
    <row r="70" spans="1:50" s="72" customFormat="1" ht="15" customHeight="1">
      <c r="A70" s="131"/>
      <c r="B70" s="15"/>
      <c r="C70" s="82" t="s">
        <v>94</v>
      </c>
      <c r="D70" s="664" t="str">
        <f>IF(CNGE_2026_M3_Secc1!$AH$40=CNGE_2026_M3_Secc1!$AJ$40,"",IF(CNGE_2026_M3_Secc1!D88="","",CNGE_2026_M3_Secc1!D88))</f>
        <v/>
      </c>
      <c r="E70" s="664"/>
      <c r="F70" s="664"/>
      <c r="G70" s="664"/>
      <c r="H70" s="664"/>
      <c r="I70" s="664"/>
      <c r="J70" s="664"/>
      <c r="K70" s="664"/>
      <c r="L70" s="664"/>
      <c r="M70" s="664"/>
      <c r="N70" s="664"/>
      <c r="O70" s="664"/>
      <c r="P70" s="664"/>
      <c r="Q70" s="664"/>
      <c r="R70" s="664"/>
      <c r="S70" s="664"/>
      <c r="T70" s="664"/>
      <c r="U70" s="664"/>
      <c r="V70" s="664"/>
      <c r="W70" s="664"/>
      <c r="X70" s="664"/>
      <c r="Y70" s="701"/>
      <c r="Z70" s="701"/>
      <c r="AA70" s="701"/>
      <c r="AB70" s="701"/>
      <c r="AC70" s="701"/>
      <c r="AD70" s="701"/>
      <c r="AE70" s="12"/>
      <c r="AF70" s="122"/>
      <c r="AR70" s="886">
        <f t="shared" si="0"/>
        <v>0</v>
      </c>
      <c r="AS70" s="974"/>
      <c r="AT70" s="886">
        <f t="shared" si="1"/>
        <v>0</v>
      </c>
      <c r="AU70" s="974"/>
      <c r="AW70" s="638">
        <f t="shared" si="2"/>
        <v>0</v>
      </c>
      <c r="AX70" s="638"/>
    </row>
    <row r="71" spans="1:50" s="72" customFormat="1" ht="15" customHeight="1">
      <c r="A71" s="131"/>
      <c r="B71" s="15"/>
      <c r="C71" s="82" t="s">
        <v>95</v>
      </c>
      <c r="D71" s="664" t="str">
        <f>IF(CNGE_2026_M3_Secc1!$AH$40=CNGE_2026_M3_Secc1!$AJ$40,"",IF(CNGE_2026_M3_Secc1!D89="","",CNGE_2026_M3_Secc1!D89))</f>
        <v/>
      </c>
      <c r="E71" s="664"/>
      <c r="F71" s="664"/>
      <c r="G71" s="664"/>
      <c r="H71" s="664"/>
      <c r="I71" s="664"/>
      <c r="J71" s="664"/>
      <c r="K71" s="664"/>
      <c r="L71" s="664"/>
      <c r="M71" s="664"/>
      <c r="N71" s="664"/>
      <c r="O71" s="664"/>
      <c r="P71" s="664"/>
      <c r="Q71" s="664"/>
      <c r="R71" s="664"/>
      <c r="S71" s="664"/>
      <c r="T71" s="664"/>
      <c r="U71" s="664"/>
      <c r="V71" s="664"/>
      <c r="W71" s="664"/>
      <c r="X71" s="664"/>
      <c r="Y71" s="701"/>
      <c r="Z71" s="701"/>
      <c r="AA71" s="701"/>
      <c r="AB71" s="701"/>
      <c r="AC71" s="701"/>
      <c r="AD71" s="701"/>
      <c r="AE71" s="12"/>
      <c r="AF71" s="122"/>
      <c r="AR71" s="886">
        <f t="shared" si="0"/>
        <v>0</v>
      </c>
      <c r="AS71" s="974"/>
      <c r="AT71" s="886">
        <f t="shared" si="1"/>
        <v>0</v>
      </c>
      <c r="AU71" s="974"/>
      <c r="AW71" s="638">
        <f t="shared" si="2"/>
        <v>0</v>
      </c>
      <c r="AX71" s="638"/>
    </row>
    <row r="72" spans="1:50" s="72" customFormat="1" ht="15" customHeight="1">
      <c r="A72" s="131"/>
      <c r="B72" s="15"/>
      <c r="C72" s="82" t="s">
        <v>96</v>
      </c>
      <c r="D72" s="664" t="str">
        <f>IF(CNGE_2026_M3_Secc1!$AH$40=CNGE_2026_M3_Secc1!$AJ$40,"",IF(CNGE_2026_M3_Secc1!D90="","",CNGE_2026_M3_Secc1!D90))</f>
        <v/>
      </c>
      <c r="E72" s="664"/>
      <c r="F72" s="664"/>
      <c r="G72" s="664"/>
      <c r="H72" s="664"/>
      <c r="I72" s="664"/>
      <c r="J72" s="664"/>
      <c r="K72" s="664"/>
      <c r="L72" s="664"/>
      <c r="M72" s="664"/>
      <c r="N72" s="664"/>
      <c r="O72" s="664"/>
      <c r="P72" s="664"/>
      <c r="Q72" s="664"/>
      <c r="R72" s="664"/>
      <c r="S72" s="664"/>
      <c r="T72" s="664"/>
      <c r="U72" s="664"/>
      <c r="V72" s="664"/>
      <c r="W72" s="664"/>
      <c r="X72" s="664"/>
      <c r="Y72" s="701"/>
      <c r="Z72" s="701"/>
      <c r="AA72" s="701"/>
      <c r="AB72" s="701"/>
      <c r="AC72" s="701"/>
      <c r="AD72" s="701"/>
      <c r="AE72" s="12"/>
      <c r="AF72" s="122"/>
      <c r="AR72" s="886">
        <f t="shared" si="0"/>
        <v>0</v>
      </c>
      <c r="AS72" s="974"/>
      <c r="AT72" s="886">
        <f t="shared" si="1"/>
        <v>0</v>
      </c>
      <c r="AU72" s="974"/>
      <c r="AW72" s="638">
        <f t="shared" si="2"/>
        <v>0</v>
      </c>
      <c r="AX72" s="638"/>
    </row>
    <row r="73" spans="1:50" s="72" customFormat="1" ht="15" customHeight="1">
      <c r="A73" s="131"/>
      <c r="B73" s="15"/>
      <c r="C73" s="82" t="s">
        <v>97</v>
      </c>
      <c r="D73" s="664" t="str">
        <f>IF(CNGE_2026_M3_Secc1!$AH$40=CNGE_2026_M3_Secc1!$AJ$40,"",IF(CNGE_2026_M3_Secc1!D91="","",CNGE_2026_M3_Secc1!D91))</f>
        <v/>
      </c>
      <c r="E73" s="664"/>
      <c r="F73" s="664"/>
      <c r="G73" s="664"/>
      <c r="H73" s="664"/>
      <c r="I73" s="664"/>
      <c r="J73" s="664"/>
      <c r="K73" s="664"/>
      <c r="L73" s="664"/>
      <c r="M73" s="664"/>
      <c r="N73" s="664"/>
      <c r="O73" s="664"/>
      <c r="P73" s="664"/>
      <c r="Q73" s="664"/>
      <c r="R73" s="664"/>
      <c r="S73" s="664"/>
      <c r="T73" s="664"/>
      <c r="U73" s="664"/>
      <c r="V73" s="664"/>
      <c r="W73" s="664"/>
      <c r="X73" s="664"/>
      <c r="Y73" s="701"/>
      <c r="Z73" s="701"/>
      <c r="AA73" s="701"/>
      <c r="AB73" s="701"/>
      <c r="AC73" s="701"/>
      <c r="AD73" s="701"/>
      <c r="AE73" s="12"/>
      <c r="AF73" s="122"/>
      <c r="AR73" s="886">
        <f t="shared" si="0"/>
        <v>0</v>
      </c>
      <c r="AS73" s="974"/>
      <c r="AT73" s="886">
        <f t="shared" si="1"/>
        <v>0</v>
      </c>
      <c r="AU73" s="974"/>
      <c r="AW73" s="638">
        <f t="shared" si="2"/>
        <v>0</v>
      </c>
      <c r="AX73" s="638"/>
    </row>
    <row r="74" spans="1:50" s="72" customFormat="1" ht="15" customHeight="1">
      <c r="A74" s="131"/>
      <c r="B74" s="15"/>
      <c r="C74" s="82" t="s">
        <v>98</v>
      </c>
      <c r="D74" s="664" t="str">
        <f>IF(CNGE_2026_M3_Secc1!$AH$40=CNGE_2026_M3_Secc1!$AJ$40,"",IF(CNGE_2026_M3_Secc1!D92="","",CNGE_2026_M3_Secc1!D92))</f>
        <v/>
      </c>
      <c r="E74" s="664"/>
      <c r="F74" s="664"/>
      <c r="G74" s="664"/>
      <c r="H74" s="664"/>
      <c r="I74" s="664"/>
      <c r="J74" s="664"/>
      <c r="K74" s="664"/>
      <c r="L74" s="664"/>
      <c r="M74" s="664"/>
      <c r="N74" s="664"/>
      <c r="O74" s="664"/>
      <c r="P74" s="664"/>
      <c r="Q74" s="664"/>
      <c r="R74" s="664"/>
      <c r="S74" s="664"/>
      <c r="T74" s="664"/>
      <c r="U74" s="664"/>
      <c r="V74" s="664"/>
      <c r="W74" s="664"/>
      <c r="X74" s="664"/>
      <c r="Y74" s="701"/>
      <c r="Z74" s="701"/>
      <c r="AA74" s="701"/>
      <c r="AB74" s="701"/>
      <c r="AC74" s="701"/>
      <c r="AD74" s="701"/>
      <c r="AE74" s="12"/>
      <c r="AF74" s="122"/>
      <c r="AR74" s="886">
        <f t="shared" si="0"/>
        <v>0</v>
      </c>
      <c r="AS74" s="974"/>
      <c r="AT74" s="886">
        <f t="shared" si="1"/>
        <v>0</v>
      </c>
      <c r="AU74" s="974"/>
      <c r="AW74" s="638">
        <f t="shared" si="2"/>
        <v>0</v>
      </c>
      <c r="AX74" s="638"/>
    </row>
    <row r="75" spans="1:50" s="72" customFormat="1" ht="15" customHeight="1">
      <c r="A75" s="131"/>
      <c r="B75" s="15"/>
      <c r="C75" s="82" t="s">
        <v>99</v>
      </c>
      <c r="D75" s="664" t="str">
        <f>IF(CNGE_2026_M3_Secc1!$AH$40=CNGE_2026_M3_Secc1!$AJ$40,"",IF(CNGE_2026_M3_Secc1!D93="","",CNGE_2026_M3_Secc1!D93))</f>
        <v/>
      </c>
      <c r="E75" s="664"/>
      <c r="F75" s="664"/>
      <c r="G75" s="664"/>
      <c r="H75" s="664"/>
      <c r="I75" s="664"/>
      <c r="J75" s="664"/>
      <c r="K75" s="664"/>
      <c r="L75" s="664"/>
      <c r="M75" s="664"/>
      <c r="N75" s="664"/>
      <c r="O75" s="664"/>
      <c r="P75" s="664"/>
      <c r="Q75" s="664"/>
      <c r="R75" s="664"/>
      <c r="S75" s="664"/>
      <c r="T75" s="664"/>
      <c r="U75" s="664"/>
      <c r="V75" s="664"/>
      <c r="W75" s="664"/>
      <c r="X75" s="664"/>
      <c r="Y75" s="701"/>
      <c r="Z75" s="701"/>
      <c r="AA75" s="701"/>
      <c r="AB75" s="701"/>
      <c r="AC75" s="701"/>
      <c r="AD75" s="701"/>
      <c r="AE75" s="12"/>
      <c r="AF75" s="122"/>
      <c r="AR75" s="886">
        <f t="shared" si="0"/>
        <v>0</v>
      </c>
      <c r="AS75" s="974"/>
      <c r="AT75" s="886">
        <f t="shared" si="1"/>
        <v>0</v>
      </c>
      <c r="AU75" s="974"/>
      <c r="AW75" s="638">
        <f t="shared" si="2"/>
        <v>0</v>
      </c>
      <c r="AX75" s="638"/>
    </row>
    <row r="76" spans="1:50" s="72" customFormat="1" ht="15" customHeight="1">
      <c r="A76" s="131"/>
      <c r="B76" s="15"/>
      <c r="C76" s="82" t="s">
        <v>100</v>
      </c>
      <c r="D76" s="664" t="str">
        <f>IF(CNGE_2026_M3_Secc1!$AH$40=CNGE_2026_M3_Secc1!$AJ$40,"",IF(CNGE_2026_M3_Secc1!D94="","",CNGE_2026_M3_Secc1!D94))</f>
        <v/>
      </c>
      <c r="E76" s="664"/>
      <c r="F76" s="664"/>
      <c r="G76" s="664"/>
      <c r="H76" s="664"/>
      <c r="I76" s="664"/>
      <c r="J76" s="664"/>
      <c r="K76" s="664"/>
      <c r="L76" s="664"/>
      <c r="M76" s="664"/>
      <c r="N76" s="664"/>
      <c r="O76" s="664"/>
      <c r="P76" s="664"/>
      <c r="Q76" s="664"/>
      <c r="R76" s="664"/>
      <c r="S76" s="664"/>
      <c r="T76" s="664"/>
      <c r="U76" s="664"/>
      <c r="V76" s="664"/>
      <c r="W76" s="664"/>
      <c r="X76" s="664"/>
      <c r="Y76" s="701"/>
      <c r="Z76" s="701"/>
      <c r="AA76" s="701"/>
      <c r="AB76" s="701"/>
      <c r="AC76" s="701"/>
      <c r="AD76" s="701"/>
      <c r="AE76" s="12"/>
      <c r="AF76" s="122"/>
      <c r="AR76" s="886">
        <f t="shared" si="0"/>
        <v>0</v>
      </c>
      <c r="AS76" s="974"/>
      <c r="AT76" s="886">
        <f t="shared" si="1"/>
        <v>0</v>
      </c>
      <c r="AU76" s="974"/>
      <c r="AW76" s="638">
        <f t="shared" si="2"/>
        <v>0</v>
      </c>
      <c r="AX76" s="638"/>
    </row>
    <row r="77" spans="1:50" s="72" customFormat="1" ht="15" customHeight="1">
      <c r="A77" s="131"/>
      <c r="B77" s="15"/>
      <c r="C77" s="82" t="s">
        <v>116</v>
      </c>
      <c r="D77" s="664" t="str">
        <f>IF(CNGE_2026_M3_Secc1!$AH$40=CNGE_2026_M3_Secc1!$AJ$40,"",IF(CNGE_2026_M3_Secc1!D95="","",CNGE_2026_M3_Secc1!D95))</f>
        <v/>
      </c>
      <c r="E77" s="664"/>
      <c r="F77" s="664"/>
      <c r="G77" s="664"/>
      <c r="H77" s="664"/>
      <c r="I77" s="664"/>
      <c r="J77" s="664"/>
      <c r="K77" s="664"/>
      <c r="L77" s="664"/>
      <c r="M77" s="664"/>
      <c r="N77" s="664"/>
      <c r="O77" s="664"/>
      <c r="P77" s="664"/>
      <c r="Q77" s="664"/>
      <c r="R77" s="664"/>
      <c r="S77" s="664"/>
      <c r="T77" s="664"/>
      <c r="U77" s="664"/>
      <c r="V77" s="664"/>
      <c r="W77" s="664"/>
      <c r="X77" s="664"/>
      <c r="Y77" s="701"/>
      <c r="Z77" s="701"/>
      <c r="AA77" s="701"/>
      <c r="AB77" s="701"/>
      <c r="AC77" s="701"/>
      <c r="AD77" s="701"/>
      <c r="AE77" s="12"/>
      <c r="AF77" s="122"/>
      <c r="AR77" s="886">
        <f t="shared" si="0"/>
        <v>0</v>
      </c>
      <c r="AS77" s="974"/>
      <c r="AT77" s="886">
        <f t="shared" si="1"/>
        <v>0</v>
      </c>
      <c r="AU77" s="974"/>
      <c r="AW77" s="638">
        <f t="shared" si="2"/>
        <v>0</v>
      </c>
      <c r="AX77" s="638"/>
    </row>
    <row r="78" spans="1:50" s="72" customFormat="1" ht="15" customHeight="1">
      <c r="A78" s="131"/>
      <c r="B78" s="15"/>
      <c r="C78" s="82" t="s">
        <v>117</v>
      </c>
      <c r="D78" s="664" t="str">
        <f>IF(CNGE_2026_M3_Secc1!$AH$40=CNGE_2026_M3_Secc1!$AJ$40,"",IF(CNGE_2026_M3_Secc1!D96="","",CNGE_2026_M3_Secc1!D96))</f>
        <v/>
      </c>
      <c r="E78" s="664"/>
      <c r="F78" s="664"/>
      <c r="G78" s="664"/>
      <c r="H78" s="664"/>
      <c r="I78" s="664"/>
      <c r="J78" s="664"/>
      <c r="K78" s="664"/>
      <c r="L78" s="664"/>
      <c r="M78" s="664"/>
      <c r="N78" s="664"/>
      <c r="O78" s="664"/>
      <c r="P78" s="664"/>
      <c r="Q78" s="664"/>
      <c r="R78" s="664"/>
      <c r="S78" s="664"/>
      <c r="T78" s="664"/>
      <c r="U78" s="664"/>
      <c r="V78" s="664"/>
      <c r="W78" s="664"/>
      <c r="X78" s="664"/>
      <c r="Y78" s="701"/>
      <c r="Z78" s="701"/>
      <c r="AA78" s="701"/>
      <c r="AB78" s="701"/>
      <c r="AC78" s="701"/>
      <c r="AD78" s="701"/>
      <c r="AE78" s="12"/>
      <c r="AF78" s="122"/>
      <c r="AR78" s="886">
        <f t="shared" si="0"/>
        <v>0</v>
      </c>
      <c r="AS78" s="974"/>
      <c r="AT78" s="886">
        <f t="shared" si="1"/>
        <v>0</v>
      </c>
      <c r="AU78" s="974"/>
      <c r="AW78" s="638">
        <f t="shared" si="2"/>
        <v>0</v>
      </c>
      <c r="AX78" s="638"/>
    </row>
    <row r="79" spans="1:50" s="72" customFormat="1" ht="15" customHeight="1">
      <c r="A79" s="131"/>
      <c r="B79" s="15"/>
      <c r="C79" s="82" t="s">
        <v>118</v>
      </c>
      <c r="D79" s="664" t="str">
        <f>IF(CNGE_2026_M3_Secc1!$AH$40=CNGE_2026_M3_Secc1!$AJ$40,"",IF(CNGE_2026_M3_Secc1!D97="","",CNGE_2026_M3_Secc1!D97))</f>
        <v/>
      </c>
      <c r="E79" s="664"/>
      <c r="F79" s="664"/>
      <c r="G79" s="664"/>
      <c r="H79" s="664"/>
      <c r="I79" s="664"/>
      <c r="J79" s="664"/>
      <c r="K79" s="664"/>
      <c r="L79" s="664"/>
      <c r="M79" s="664"/>
      <c r="N79" s="664"/>
      <c r="O79" s="664"/>
      <c r="P79" s="664"/>
      <c r="Q79" s="664"/>
      <c r="R79" s="664"/>
      <c r="S79" s="664"/>
      <c r="T79" s="664"/>
      <c r="U79" s="664"/>
      <c r="V79" s="664"/>
      <c r="W79" s="664"/>
      <c r="X79" s="664"/>
      <c r="Y79" s="701"/>
      <c r="Z79" s="701"/>
      <c r="AA79" s="701"/>
      <c r="AB79" s="701"/>
      <c r="AC79" s="701"/>
      <c r="AD79" s="701"/>
      <c r="AE79" s="12"/>
      <c r="AF79" s="122"/>
      <c r="AR79" s="886">
        <f t="shared" si="0"/>
        <v>0</v>
      </c>
      <c r="AS79" s="974"/>
      <c r="AT79" s="886">
        <f t="shared" si="1"/>
        <v>0</v>
      </c>
      <c r="AU79" s="974"/>
      <c r="AW79" s="638">
        <f t="shared" si="2"/>
        <v>0</v>
      </c>
      <c r="AX79" s="638"/>
    </row>
    <row r="80" spans="1:50" s="72" customFormat="1" ht="15" customHeight="1">
      <c r="A80" s="131"/>
      <c r="B80" s="15"/>
      <c r="C80" s="82" t="s">
        <v>119</v>
      </c>
      <c r="D80" s="664" t="str">
        <f>IF(CNGE_2026_M3_Secc1!$AH$40=CNGE_2026_M3_Secc1!$AJ$40,"",IF(CNGE_2026_M3_Secc1!D98="","",CNGE_2026_M3_Secc1!D98))</f>
        <v/>
      </c>
      <c r="E80" s="664"/>
      <c r="F80" s="664"/>
      <c r="G80" s="664"/>
      <c r="H80" s="664"/>
      <c r="I80" s="664"/>
      <c r="J80" s="664"/>
      <c r="K80" s="664"/>
      <c r="L80" s="664"/>
      <c r="M80" s="664"/>
      <c r="N80" s="664"/>
      <c r="O80" s="664"/>
      <c r="P80" s="664"/>
      <c r="Q80" s="664"/>
      <c r="R80" s="664"/>
      <c r="S80" s="664"/>
      <c r="T80" s="664"/>
      <c r="U80" s="664"/>
      <c r="V80" s="664"/>
      <c r="W80" s="664"/>
      <c r="X80" s="664"/>
      <c r="Y80" s="701"/>
      <c r="Z80" s="701"/>
      <c r="AA80" s="701"/>
      <c r="AB80" s="701"/>
      <c r="AC80" s="701"/>
      <c r="AD80" s="701"/>
      <c r="AE80" s="12"/>
      <c r="AF80" s="122"/>
      <c r="AR80" s="886">
        <f t="shared" si="0"/>
        <v>0</v>
      </c>
      <c r="AS80" s="974"/>
      <c r="AT80" s="886">
        <f t="shared" si="1"/>
        <v>0</v>
      </c>
      <c r="AU80" s="974"/>
      <c r="AW80" s="638">
        <f t="shared" si="2"/>
        <v>0</v>
      </c>
      <c r="AX80" s="638"/>
    </row>
    <row r="81" spans="1:50" s="72" customFormat="1" ht="15" customHeight="1">
      <c r="A81" s="131"/>
      <c r="B81" s="15"/>
      <c r="C81" s="82" t="s">
        <v>120</v>
      </c>
      <c r="D81" s="664" t="str">
        <f>IF(CNGE_2026_M3_Secc1!$AH$40=CNGE_2026_M3_Secc1!$AJ$40,"",IF(CNGE_2026_M3_Secc1!D99="","",CNGE_2026_M3_Secc1!D99))</f>
        <v/>
      </c>
      <c r="E81" s="664"/>
      <c r="F81" s="664"/>
      <c r="G81" s="664"/>
      <c r="H81" s="664"/>
      <c r="I81" s="664"/>
      <c r="J81" s="664"/>
      <c r="K81" s="664"/>
      <c r="L81" s="664"/>
      <c r="M81" s="664"/>
      <c r="N81" s="664"/>
      <c r="O81" s="664"/>
      <c r="P81" s="664"/>
      <c r="Q81" s="664"/>
      <c r="R81" s="664"/>
      <c r="S81" s="664"/>
      <c r="T81" s="664"/>
      <c r="U81" s="664"/>
      <c r="V81" s="664"/>
      <c r="W81" s="664"/>
      <c r="X81" s="664"/>
      <c r="Y81" s="701"/>
      <c r="Z81" s="701"/>
      <c r="AA81" s="701"/>
      <c r="AB81" s="701"/>
      <c r="AC81" s="701"/>
      <c r="AD81" s="701"/>
      <c r="AE81" s="12"/>
      <c r="AF81" s="122"/>
      <c r="AR81" s="886">
        <f t="shared" si="0"/>
        <v>0</v>
      </c>
      <c r="AS81" s="974"/>
      <c r="AT81" s="886">
        <f t="shared" si="1"/>
        <v>0</v>
      </c>
      <c r="AU81" s="974"/>
      <c r="AW81" s="638">
        <f>IF($AH$36=$AJ$36,0,IF(OR(AND(D81&lt;&gt;"",COUNTA(Y81)=COUNTA($Y$41)),AND(D81="",COUNTA(Y81)=0)),0,1))</f>
        <v>0</v>
      </c>
      <c r="AX81" s="638"/>
    </row>
    <row r="82" spans="1:50" s="72" customFormat="1" ht="15" customHeight="1">
      <c r="A82" s="131"/>
      <c r="C82" s="82" t="s">
        <v>121</v>
      </c>
      <c r="D82" s="664" t="str">
        <f>IF(CNGE_2026_M3_Secc1!$AH$40=CNGE_2026_M3_Secc1!$AJ$40,"",IF(CNGE_2026_M3_Secc1!D100="","",CNGE_2026_M3_Secc1!D100))</f>
        <v/>
      </c>
      <c r="E82" s="664"/>
      <c r="F82" s="664"/>
      <c r="G82" s="664"/>
      <c r="H82" s="664"/>
      <c r="I82" s="664"/>
      <c r="J82" s="664"/>
      <c r="K82" s="664"/>
      <c r="L82" s="664"/>
      <c r="M82" s="664"/>
      <c r="N82" s="664"/>
      <c r="O82" s="664"/>
      <c r="P82" s="664"/>
      <c r="Q82" s="664"/>
      <c r="R82" s="664"/>
      <c r="S82" s="664"/>
      <c r="T82" s="664"/>
      <c r="U82" s="664"/>
      <c r="V82" s="664"/>
      <c r="W82" s="664"/>
      <c r="X82" s="664"/>
      <c r="Y82" s="701"/>
      <c r="Z82" s="701"/>
      <c r="AA82" s="701"/>
      <c r="AB82" s="701"/>
      <c r="AC82" s="701"/>
      <c r="AD82" s="701"/>
      <c r="AE82" s="12"/>
      <c r="AF82" s="122"/>
      <c r="AR82" s="886">
        <f t="shared" ref="AR82:AR97" si="3">IF(OR(Y82="",Y82="NA",Y82="NS"),0,LEN(Y82)-LEN(INT(Y82))-1)</f>
        <v>0</v>
      </c>
      <c r="AS82" s="974"/>
      <c r="AT82" s="886">
        <f t="shared" ref="AT82:AT96" si="4">IF(AR82&lt;1,0,1)</f>
        <v>0</v>
      </c>
      <c r="AU82" s="974"/>
      <c r="AW82" s="638">
        <f t="shared" ref="AW82:AW97" si="5">IF($AH$36=$AJ$36,0,IF(OR(AND(D82&lt;&gt;"",COUNTA(Y82)=COUNTA($Y$41)),AND(D82="",COUNTA(Y82)=0)),0,1))</f>
        <v>0</v>
      </c>
      <c r="AX82" s="638"/>
    </row>
    <row r="83" spans="1:50" s="72" customFormat="1" ht="15" customHeight="1">
      <c r="A83" s="131"/>
      <c r="B83" s="48"/>
      <c r="C83" s="82" t="s">
        <v>122</v>
      </c>
      <c r="D83" s="664" t="str">
        <f>IF(CNGE_2026_M3_Secc1!$AH$40=CNGE_2026_M3_Secc1!$AJ$40,"",IF(CNGE_2026_M3_Secc1!D101="","",CNGE_2026_M3_Secc1!D101))</f>
        <v/>
      </c>
      <c r="E83" s="664"/>
      <c r="F83" s="664"/>
      <c r="G83" s="664"/>
      <c r="H83" s="664"/>
      <c r="I83" s="664"/>
      <c r="J83" s="664"/>
      <c r="K83" s="664"/>
      <c r="L83" s="664"/>
      <c r="M83" s="664"/>
      <c r="N83" s="664"/>
      <c r="O83" s="664"/>
      <c r="P83" s="664"/>
      <c r="Q83" s="664"/>
      <c r="R83" s="664"/>
      <c r="S83" s="664"/>
      <c r="T83" s="664"/>
      <c r="U83" s="664"/>
      <c r="V83" s="664"/>
      <c r="W83" s="664"/>
      <c r="X83" s="664"/>
      <c r="Y83" s="701"/>
      <c r="Z83" s="701"/>
      <c r="AA83" s="701"/>
      <c r="AB83" s="701"/>
      <c r="AC83" s="701"/>
      <c r="AD83" s="701"/>
      <c r="AE83" s="12"/>
      <c r="AF83" s="122"/>
      <c r="AR83" s="886">
        <f t="shared" si="3"/>
        <v>0</v>
      </c>
      <c r="AS83" s="974"/>
      <c r="AT83" s="886">
        <f t="shared" si="4"/>
        <v>0</v>
      </c>
      <c r="AU83" s="974"/>
      <c r="AW83" s="638">
        <f t="shared" si="5"/>
        <v>0</v>
      </c>
      <c r="AX83" s="638"/>
    </row>
    <row r="84" spans="1:50" s="72" customFormat="1" ht="15" customHeight="1">
      <c r="A84" s="131"/>
      <c r="B84" s="48"/>
      <c r="C84" s="82" t="s">
        <v>123</v>
      </c>
      <c r="D84" s="664" t="str">
        <f>IF(CNGE_2026_M3_Secc1!$AH$40=CNGE_2026_M3_Secc1!$AJ$40,"",IF(CNGE_2026_M3_Secc1!D102="","",CNGE_2026_M3_Secc1!D102))</f>
        <v/>
      </c>
      <c r="E84" s="664"/>
      <c r="F84" s="664"/>
      <c r="G84" s="664"/>
      <c r="H84" s="664"/>
      <c r="I84" s="664"/>
      <c r="J84" s="664"/>
      <c r="K84" s="664"/>
      <c r="L84" s="664"/>
      <c r="M84" s="664"/>
      <c r="N84" s="664"/>
      <c r="O84" s="664"/>
      <c r="P84" s="664"/>
      <c r="Q84" s="664"/>
      <c r="R84" s="664"/>
      <c r="S84" s="664"/>
      <c r="T84" s="664"/>
      <c r="U84" s="664"/>
      <c r="V84" s="664"/>
      <c r="W84" s="664"/>
      <c r="X84" s="664"/>
      <c r="Y84" s="701"/>
      <c r="Z84" s="701"/>
      <c r="AA84" s="701"/>
      <c r="AB84" s="701"/>
      <c r="AC84" s="701"/>
      <c r="AD84" s="701"/>
      <c r="AE84" s="12"/>
      <c r="AF84" s="122"/>
      <c r="AR84" s="886">
        <f t="shared" si="3"/>
        <v>0</v>
      </c>
      <c r="AS84" s="974"/>
      <c r="AT84" s="886">
        <f t="shared" si="4"/>
        <v>0</v>
      </c>
      <c r="AU84" s="974"/>
      <c r="AW84" s="638">
        <f t="shared" si="5"/>
        <v>0</v>
      </c>
      <c r="AX84" s="638"/>
    </row>
    <row r="85" spans="1:50" s="72" customFormat="1" ht="15" customHeight="1">
      <c r="A85" s="131"/>
      <c r="B85" s="48"/>
      <c r="C85" s="82" t="s">
        <v>124</v>
      </c>
      <c r="D85" s="664" t="str">
        <f>IF(CNGE_2026_M3_Secc1!$AH$40=CNGE_2026_M3_Secc1!$AJ$40,"",IF(CNGE_2026_M3_Secc1!D103="","",CNGE_2026_M3_Secc1!D103))</f>
        <v/>
      </c>
      <c r="E85" s="664"/>
      <c r="F85" s="664"/>
      <c r="G85" s="664"/>
      <c r="H85" s="664"/>
      <c r="I85" s="664"/>
      <c r="J85" s="664"/>
      <c r="K85" s="664"/>
      <c r="L85" s="664"/>
      <c r="M85" s="664"/>
      <c r="N85" s="664"/>
      <c r="O85" s="664"/>
      <c r="P85" s="664"/>
      <c r="Q85" s="664"/>
      <c r="R85" s="664"/>
      <c r="S85" s="664"/>
      <c r="T85" s="664"/>
      <c r="U85" s="664"/>
      <c r="V85" s="664"/>
      <c r="W85" s="664"/>
      <c r="X85" s="664"/>
      <c r="Y85" s="701"/>
      <c r="Z85" s="701"/>
      <c r="AA85" s="701"/>
      <c r="AB85" s="701"/>
      <c r="AC85" s="701"/>
      <c r="AD85" s="701"/>
      <c r="AE85" s="12"/>
      <c r="AF85" s="122"/>
      <c r="AR85" s="886">
        <f t="shared" si="3"/>
        <v>0</v>
      </c>
      <c r="AS85" s="974"/>
      <c r="AT85" s="886">
        <f t="shared" si="4"/>
        <v>0</v>
      </c>
      <c r="AU85" s="974"/>
      <c r="AW85" s="638">
        <f t="shared" si="5"/>
        <v>0</v>
      </c>
      <c r="AX85" s="638"/>
    </row>
    <row r="86" spans="1:50" s="72" customFormat="1" ht="15" customHeight="1">
      <c r="A86" s="131"/>
      <c r="B86" s="48"/>
      <c r="C86" s="82" t="s">
        <v>125</v>
      </c>
      <c r="D86" s="664" t="str">
        <f>IF(CNGE_2026_M3_Secc1!$AH$40=CNGE_2026_M3_Secc1!$AJ$40,"",IF(CNGE_2026_M3_Secc1!D104="","",CNGE_2026_M3_Secc1!D104))</f>
        <v/>
      </c>
      <c r="E86" s="664"/>
      <c r="F86" s="664"/>
      <c r="G86" s="664"/>
      <c r="H86" s="664"/>
      <c r="I86" s="664"/>
      <c r="J86" s="664"/>
      <c r="K86" s="664"/>
      <c r="L86" s="664"/>
      <c r="M86" s="664"/>
      <c r="N86" s="664"/>
      <c r="O86" s="664"/>
      <c r="P86" s="664"/>
      <c r="Q86" s="664"/>
      <c r="R86" s="664"/>
      <c r="S86" s="664"/>
      <c r="T86" s="664"/>
      <c r="U86" s="664"/>
      <c r="V86" s="664"/>
      <c r="W86" s="664"/>
      <c r="X86" s="664"/>
      <c r="Y86" s="701"/>
      <c r="Z86" s="701"/>
      <c r="AA86" s="701"/>
      <c r="AB86" s="701"/>
      <c r="AC86" s="701"/>
      <c r="AD86" s="701"/>
      <c r="AE86" s="12"/>
      <c r="AF86" s="122"/>
      <c r="AR86" s="886">
        <f t="shared" si="3"/>
        <v>0</v>
      </c>
      <c r="AS86" s="974"/>
      <c r="AT86" s="886">
        <f t="shared" si="4"/>
        <v>0</v>
      </c>
      <c r="AU86" s="974"/>
      <c r="AW86" s="638">
        <f t="shared" si="5"/>
        <v>0</v>
      </c>
      <c r="AX86" s="638"/>
    </row>
    <row r="87" spans="1:50" s="72" customFormat="1" ht="15" customHeight="1">
      <c r="A87" s="131"/>
      <c r="B87" s="48"/>
      <c r="C87" s="82" t="s">
        <v>237</v>
      </c>
      <c r="D87" s="664" t="str">
        <f>IF(CNGE_2026_M3_Secc1!$AH$40=CNGE_2026_M3_Secc1!$AJ$40,"",IF(CNGE_2026_M3_Secc1!D105="","",CNGE_2026_M3_Secc1!D105))</f>
        <v/>
      </c>
      <c r="E87" s="664"/>
      <c r="F87" s="664"/>
      <c r="G87" s="664"/>
      <c r="H87" s="664"/>
      <c r="I87" s="664"/>
      <c r="J87" s="664"/>
      <c r="K87" s="664"/>
      <c r="L87" s="664"/>
      <c r="M87" s="664"/>
      <c r="N87" s="664"/>
      <c r="O87" s="664"/>
      <c r="P87" s="664"/>
      <c r="Q87" s="664"/>
      <c r="R87" s="664"/>
      <c r="S87" s="664"/>
      <c r="T87" s="664"/>
      <c r="U87" s="664"/>
      <c r="V87" s="664"/>
      <c r="W87" s="664"/>
      <c r="X87" s="664"/>
      <c r="Y87" s="701"/>
      <c r="Z87" s="701"/>
      <c r="AA87" s="701"/>
      <c r="AB87" s="701"/>
      <c r="AC87" s="701"/>
      <c r="AD87" s="701"/>
      <c r="AE87" s="12"/>
      <c r="AF87" s="122"/>
      <c r="AR87" s="886">
        <f t="shared" si="3"/>
        <v>0</v>
      </c>
      <c r="AS87" s="974"/>
      <c r="AT87" s="886">
        <f t="shared" si="4"/>
        <v>0</v>
      </c>
      <c r="AU87" s="974"/>
      <c r="AW87" s="638">
        <f t="shared" si="5"/>
        <v>0</v>
      </c>
      <c r="AX87" s="638"/>
    </row>
    <row r="88" spans="1:50" s="72" customFormat="1" ht="15" customHeight="1">
      <c r="A88" s="131"/>
      <c r="B88" s="48"/>
      <c r="C88" s="82" t="s">
        <v>238</v>
      </c>
      <c r="D88" s="664" t="str">
        <f>IF(CNGE_2026_M3_Secc1!$AH$40=CNGE_2026_M3_Secc1!$AJ$40,"",IF(CNGE_2026_M3_Secc1!D106="","",CNGE_2026_M3_Secc1!D106))</f>
        <v/>
      </c>
      <c r="E88" s="664"/>
      <c r="F88" s="664"/>
      <c r="G88" s="664"/>
      <c r="H88" s="664"/>
      <c r="I88" s="664"/>
      <c r="J88" s="664"/>
      <c r="K88" s="664"/>
      <c r="L88" s="664"/>
      <c r="M88" s="664"/>
      <c r="N88" s="664"/>
      <c r="O88" s="664"/>
      <c r="P88" s="664"/>
      <c r="Q88" s="664"/>
      <c r="R88" s="664"/>
      <c r="S88" s="664"/>
      <c r="T88" s="664"/>
      <c r="U88" s="664"/>
      <c r="V88" s="664"/>
      <c r="W88" s="664"/>
      <c r="X88" s="664"/>
      <c r="Y88" s="701"/>
      <c r="Z88" s="701"/>
      <c r="AA88" s="701"/>
      <c r="AB88" s="701"/>
      <c r="AC88" s="701"/>
      <c r="AD88" s="701"/>
      <c r="AE88" s="12"/>
      <c r="AF88" s="122"/>
      <c r="AR88" s="886">
        <f t="shared" si="3"/>
        <v>0</v>
      </c>
      <c r="AS88" s="974"/>
      <c r="AT88" s="886">
        <f t="shared" si="4"/>
        <v>0</v>
      </c>
      <c r="AU88" s="974"/>
      <c r="AW88" s="638">
        <f t="shared" si="5"/>
        <v>0</v>
      </c>
      <c r="AX88" s="638"/>
    </row>
    <row r="89" spans="1:50" s="72" customFormat="1" ht="15" customHeight="1">
      <c r="A89" s="131"/>
      <c r="B89" s="48"/>
      <c r="C89" s="82" t="s">
        <v>239</v>
      </c>
      <c r="D89" s="664" t="str">
        <f>IF(CNGE_2026_M3_Secc1!$AH$40=CNGE_2026_M3_Secc1!$AJ$40,"",IF(CNGE_2026_M3_Secc1!D107="","",CNGE_2026_M3_Secc1!D107))</f>
        <v/>
      </c>
      <c r="E89" s="664"/>
      <c r="F89" s="664"/>
      <c r="G89" s="664"/>
      <c r="H89" s="664"/>
      <c r="I89" s="664"/>
      <c r="J89" s="664"/>
      <c r="K89" s="664"/>
      <c r="L89" s="664"/>
      <c r="M89" s="664"/>
      <c r="N89" s="664"/>
      <c r="O89" s="664"/>
      <c r="P89" s="664"/>
      <c r="Q89" s="664"/>
      <c r="R89" s="664"/>
      <c r="S89" s="664"/>
      <c r="T89" s="664"/>
      <c r="U89" s="664"/>
      <c r="V89" s="664"/>
      <c r="W89" s="664"/>
      <c r="X89" s="664"/>
      <c r="Y89" s="701"/>
      <c r="Z89" s="701"/>
      <c r="AA89" s="701"/>
      <c r="AB89" s="701"/>
      <c r="AC89" s="701"/>
      <c r="AD89" s="701"/>
      <c r="AE89" s="12"/>
      <c r="AF89" s="122"/>
      <c r="AR89" s="886">
        <f t="shared" si="3"/>
        <v>0</v>
      </c>
      <c r="AS89" s="974"/>
      <c r="AT89" s="886">
        <f t="shared" si="4"/>
        <v>0</v>
      </c>
      <c r="AU89" s="974"/>
      <c r="AW89" s="638">
        <f t="shared" si="5"/>
        <v>0</v>
      </c>
      <c r="AX89" s="638"/>
    </row>
    <row r="90" spans="1:50" s="72" customFormat="1" ht="15" customHeight="1">
      <c r="A90" s="131"/>
      <c r="B90" s="48"/>
      <c r="C90" s="82" t="s">
        <v>240</v>
      </c>
      <c r="D90" s="664" t="str">
        <f>IF(CNGE_2026_M3_Secc1!$AH$40=CNGE_2026_M3_Secc1!$AJ$40,"",IF(CNGE_2026_M3_Secc1!D108="","",CNGE_2026_M3_Secc1!D108))</f>
        <v/>
      </c>
      <c r="E90" s="664"/>
      <c r="F90" s="664"/>
      <c r="G90" s="664"/>
      <c r="H90" s="664"/>
      <c r="I90" s="664"/>
      <c r="J90" s="664"/>
      <c r="K90" s="664"/>
      <c r="L90" s="664"/>
      <c r="M90" s="664"/>
      <c r="N90" s="664"/>
      <c r="O90" s="664"/>
      <c r="P90" s="664"/>
      <c r="Q90" s="664"/>
      <c r="R90" s="664"/>
      <c r="S90" s="664"/>
      <c r="T90" s="664"/>
      <c r="U90" s="664"/>
      <c r="V90" s="664"/>
      <c r="W90" s="664"/>
      <c r="X90" s="664"/>
      <c r="Y90" s="701"/>
      <c r="Z90" s="701"/>
      <c r="AA90" s="701"/>
      <c r="AB90" s="701"/>
      <c r="AC90" s="701"/>
      <c r="AD90" s="701"/>
      <c r="AE90" s="12"/>
      <c r="AF90" s="122"/>
      <c r="AR90" s="886">
        <f t="shared" si="3"/>
        <v>0</v>
      </c>
      <c r="AS90" s="974"/>
      <c r="AT90" s="886">
        <f t="shared" si="4"/>
        <v>0</v>
      </c>
      <c r="AU90" s="974"/>
      <c r="AW90" s="638">
        <f t="shared" si="5"/>
        <v>0</v>
      </c>
      <c r="AX90" s="638"/>
    </row>
    <row r="91" spans="1:50" s="72" customFormat="1" ht="15" customHeight="1">
      <c r="A91" s="131"/>
      <c r="B91" s="48"/>
      <c r="C91" s="82" t="s">
        <v>241</v>
      </c>
      <c r="D91" s="664" t="str">
        <f>IF(CNGE_2026_M3_Secc1!$AH$40=CNGE_2026_M3_Secc1!$AJ$40,"",IF(CNGE_2026_M3_Secc1!D109="","",CNGE_2026_M3_Secc1!D109))</f>
        <v/>
      </c>
      <c r="E91" s="664"/>
      <c r="F91" s="664"/>
      <c r="G91" s="664"/>
      <c r="H91" s="664"/>
      <c r="I91" s="664"/>
      <c r="J91" s="664"/>
      <c r="K91" s="664"/>
      <c r="L91" s="664"/>
      <c r="M91" s="664"/>
      <c r="N91" s="664"/>
      <c r="O91" s="664"/>
      <c r="P91" s="664"/>
      <c r="Q91" s="664"/>
      <c r="R91" s="664"/>
      <c r="S91" s="664"/>
      <c r="T91" s="664"/>
      <c r="U91" s="664"/>
      <c r="V91" s="664"/>
      <c r="W91" s="664"/>
      <c r="X91" s="664"/>
      <c r="Y91" s="701"/>
      <c r="Z91" s="701"/>
      <c r="AA91" s="701"/>
      <c r="AB91" s="701"/>
      <c r="AC91" s="701"/>
      <c r="AD91" s="701"/>
      <c r="AE91" s="12"/>
      <c r="AF91" s="122"/>
      <c r="AR91" s="886">
        <f t="shared" si="3"/>
        <v>0</v>
      </c>
      <c r="AS91" s="974"/>
      <c r="AT91" s="886">
        <f t="shared" si="4"/>
        <v>0</v>
      </c>
      <c r="AU91" s="974"/>
      <c r="AW91" s="638">
        <f t="shared" si="5"/>
        <v>0</v>
      </c>
      <c r="AX91" s="638"/>
    </row>
    <row r="92" spans="1:50" s="72" customFormat="1" ht="15" customHeight="1">
      <c r="A92" s="131"/>
      <c r="B92" s="48"/>
      <c r="C92" s="82" t="s">
        <v>242</v>
      </c>
      <c r="D92" s="664" t="str">
        <f>IF(CNGE_2026_M3_Secc1!$AH$40=CNGE_2026_M3_Secc1!$AJ$40,"",IF(CNGE_2026_M3_Secc1!D110="","",CNGE_2026_M3_Secc1!D110))</f>
        <v/>
      </c>
      <c r="E92" s="664"/>
      <c r="F92" s="664"/>
      <c r="G92" s="664"/>
      <c r="H92" s="664"/>
      <c r="I92" s="664"/>
      <c r="J92" s="664"/>
      <c r="K92" s="664"/>
      <c r="L92" s="664"/>
      <c r="M92" s="664"/>
      <c r="N92" s="664"/>
      <c r="O92" s="664"/>
      <c r="P92" s="664"/>
      <c r="Q92" s="664"/>
      <c r="R92" s="664"/>
      <c r="S92" s="664"/>
      <c r="T92" s="664"/>
      <c r="U92" s="664"/>
      <c r="V92" s="664"/>
      <c r="W92" s="664"/>
      <c r="X92" s="664"/>
      <c r="Y92" s="701"/>
      <c r="Z92" s="701"/>
      <c r="AA92" s="701"/>
      <c r="AB92" s="701"/>
      <c r="AC92" s="701"/>
      <c r="AD92" s="701"/>
      <c r="AE92" s="12"/>
      <c r="AF92" s="122"/>
      <c r="AR92" s="886">
        <f t="shared" si="3"/>
        <v>0</v>
      </c>
      <c r="AS92" s="974"/>
      <c r="AT92" s="886">
        <f t="shared" si="4"/>
        <v>0</v>
      </c>
      <c r="AU92" s="974"/>
      <c r="AW92" s="638">
        <f t="shared" si="5"/>
        <v>0</v>
      </c>
      <c r="AX92" s="638"/>
    </row>
    <row r="93" spans="1:50" s="72" customFormat="1" ht="15" customHeight="1">
      <c r="A93" s="131"/>
      <c r="B93" s="48"/>
      <c r="C93" s="82" t="s">
        <v>243</v>
      </c>
      <c r="D93" s="664" t="str">
        <f>IF(CNGE_2026_M3_Secc1!$AH$40=CNGE_2026_M3_Secc1!$AJ$40,"",IF(CNGE_2026_M3_Secc1!D111="","",CNGE_2026_M3_Secc1!D111))</f>
        <v/>
      </c>
      <c r="E93" s="664"/>
      <c r="F93" s="664"/>
      <c r="G93" s="664"/>
      <c r="H93" s="664"/>
      <c r="I93" s="664"/>
      <c r="J93" s="664"/>
      <c r="K93" s="664"/>
      <c r="L93" s="664"/>
      <c r="M93" s="664"/>
      <c r="N93" s="664"/>
      <c r="O93" s="664"/>
      <c r="P93" s="664"/>
      <c r="Q93" s="664"/>
      <c r="R93" s="664"/>
      <c r="S93" s="664"/>
      <c r="T93" s="664"/>
      <c r="U93" s="664"/>
      <c r="V93" s="664"/>
      <c r="W93" s="664"/>
      <c r="X93" s="664"/>
      <c r="Y93" s="701"/>
      <c r="Z93" s="701"/>
      <c r="AA93" s="701"/>
      <c r="AB93" s="701"/>
      <c r="AC93" s="701"/>
      <c r="AD93" s="701"/>
      <c r="AE93" s="12"/>
      <c r="AF93" s="122"/>
      <c r="AR93" s="886">
        <f t="shared" si="3"/>
        <v>0</v>
      </c>
      <c r="AS93" s="974"/>
      <c r="AT93" s="886">
        <f t="shared" si="4"/>
        <v>0</v>
      </c>
      <c r="AU93" s="974"/>
      <c r="AW93" s="638">
        <f t="shared" si="5"/>
        <v>0</v>
      </c>
      <c r="AX93" s="638"/>
    </row>
    <row r="94" spans="1:50" s="72" customFormat="1" ht="15" customHeight="1">
      <c r="A94" s="131"/>
      <c r="B94" s="48"/>
      <c r="C94" s="82" t="s">
        <v>244</v>
      </c>
      <c r="D94" s="664" t="str">
        <f>IF(CNGE_2026_M3_Secc1!$AH$40=CNGE_2026_M3_Secc1!$AJ$40,"",IF(CNGE_2026_M3_Secc1!D112="","",CNGE_2026_M3_Secc1!D112))</f>
        <v/>
      </c>
      <c r="E94" s="664"/>
      <c r="F94" s="664"/>
      <c r="G94" s="664"/>
      <c r="H94" s="664"/>
      <c r="I94" s="664"/>
      <c r="J94" s="664"/>
      <c r="K94" s="664"/>
      <c r="L94" s="664"/>
      <c r="M94" s="664"/>
      <c r="N94" s="664"/>
      <c r="O94" s="664"/>
      <c r="P94" s="664"/>
      <c r="Q94" s="664"/>
      <c r="R94" s="664"/>
      <c r="S94" s="664"/>
      <c r="T94" s="664"/>
      <c r="U94" s="664"/>
      <c r="V94" s="664"/>
      <c r="W94" s="664"/>
      <c r="X94" s="664"/>
      <c r="Y94" s="701"/>
      <c r="Z94" s="701"/>
      <c r="AA94" s="701"/>
      <c r="AB94" s="701"/>
      <c r="AC94" s="701"/>
      <c r="AD94" s="701"/>
      <c r="AE94" s="12"/>
      <c r="AF94" s="122"/>
      <c r="AR94" s="886">
        <f t="shared" si="3"/>
        <v>0</v>
      </c>
      <c r="AS94" s="974"/>
      <c r="AT94" s="886">
        <f t="shared" si="4"/>
        <v>0</v>
      </c>
      <c r="AU94" s="974"/>
      <c r="AW94" s="638">
        <f t="shared" si="5"/>
        <v>0</v>
      </c>
      <c r="AX94" s="638"/>
    </row>
    <row r="95" spans="1:50" s="72" customFormat="1" ht="15" customHeight="1">
      <c r="A95" s="131"/>
      <c r="B95" s="48"/>
      <c r="C95" s="82" t="s">
        <v>245</v>
      </c>
      <c r="D95" s="664" t="str">
        <f>IF(CNGE_2026_M3_Secc1!$AH$40=CNGE_2026_M3_Secc1!$AJ$40,"",IF(CNGE_2026_M3_Secc1!D113="","",CNGE_2026_M3_Secc1!D113))</f>
        <v/>
      </c>
      <c r="E95" s="664"/>
      <c r="F95" s="664"/>
      <c r="G95" s="664"/>
      <c r="H95" s="664"/>
      <c r="I95" s="664"/>
      <c r="J95" s="664"/>
      <c r="K95" s="664"/>
      <c r="L95" s="664"/>
      <c r="M95" s="664"/>
      <c r="N95" s="664"/>
      <c r="O95" s="664"/>
      <c r="P95" s="664"/>
      <c r="Q95" s="664"/>
      <c r="R95" s="664"/>
      <c r="S95" s="664"/>
      <c r="T95" s="664"/>
      <c r="U95" s="664"/>
      <c r="V95" s="664"/>
      <c r="W95" s="664"/>
      <c r="X95" s="664"/>
      <c r="Y95" s="701"/>
      <c r="Z95" s="701"/>
      <c r="AA95" s="701"/>
      <c r="AB95" s="701"/>
      <c r="AC95" s="701"/>
      <c r="AD95" s="701"/>
      <c r="AE95" s="12"/>
      <c r="AF95" s="122"/>
      <c r="AR95" s="886">
        <f t="shared" si="3"/>
        <v>0</v>
      </c>
      <c r="AS95" s="974"/>
      <c r="AT95" s="886">
        <f t="shared" si="4"/>
        <v>0</v>
      </c>
      <c r="AU95" s="974"/>
      <c r="AW95" s="638">
        <f t="shared" si="5"/>
        <v>0</v>
      </c>
      <c r="AX95" s="638"/>
    </row>
    <row r="96" spans="1:50" s="72" customFormat="1" ht="15" customHeight="1">
      <c r="A96" s="131"/>
      <c r="B96" s="48"/>
      <c r="C96" s="82" t="s">
        <v>246</v>
      </c>
      <c r="D96" s="664" t="str">
        <f>IF(CNGE_2026_M3_Secc1!$AH$40=CNGE_2026_M3_Secc1!$AJ$40,"",IF(CNGE_2026_M3_Secc1!D114="","",CNGE_2026_M3_Secc1!D114))</f>
        <v/>
      </c>
      <c r="E96" s="664"/>
      <c r="F96" s="664"/>
      <c r="G96" s="664"/>
      <c r="H96" s="664"/>
      <c r="I96" s="664"/>
      <c r="J96" s="664"/>
      <c r="K96" s="664"/>
      <c r="L96" s="664"/>
      <c r="M96" s="664"/>
      <c r="N96" s="664"/>
      <c r="O96" s="664"/>
      <c r="P96" s="664"/>
      <c r="Q96" s="664"/>
      <c r="R96" s="664"/>
      <c r="S96" s="664"/>
      <c r="T96" s="664"/>
      <c r="U96" s="664"/>
      <c r="V96" s="664"/>
      <c r="W96" s="664"/>
      <c r="X96" s="664"/>
      <c r="Y96" s="701"/>
      <c r="Z96" s="701"/>
      <c r="AA96" s="701"/>
      <c r="AB96" s="701"/>
      <c r="AC96" s="701"/>
      <c r="AD96" s="701"/>
      <c r="AE96" s="12"/>
      <c r="AF96" s="122"/>
      <c r="AR96" s="886">
        <f t="shared" si="3"/>
        <v>0</v>
      </c>
      <c r="AS96" s="974"/>
      <c r="AT96" s="886">
        <f t="shared" si="4"/>
        <v>0</v>
      </c>
      <c r="AU96" s="974"/>
      <c r="AW96" s="638">
        <f t="shared" si="5"/>
        <v>0</v>
      </c>
      <c r="AX96" s="638"/>
    </row>
    <row r="97" spans="1:50" s="72" customFormat="1" ht="15" customHeight="1">
      <c r="A97" s="131"/>
      <c r="B97" s="15"/>
      <c r="C97" s="186" t="s">
        <v>321</v>
      </c>
      <c r="D97" s="664" t="s">
        <v>7675</v>
      </c>
      <c r="E97" s="664"/>
      <c r="F97" s="664"/>
      <c r="G97" s="664"/>
      <c r="H97" s="664"/>
      <c r="I97" s="664"/>
      <c r="J97" s="664"/>
      <c r="K97" s="664"/>
      <c r="L97" s="664"/>
      <c r="M97" s="664"/>
      <c r="N97" s="664"/>
      <c r="O97" s="664"/>
      <c r="P97" s="664"/>
      <c r="Q97" s="664"/>
      <c r="R97" s="664"/>
      <c r="S97" s="664"/>
      <c r="T97" s="664"/>
      <c r="U97" s="664"/>
      <c r="V97" s="664"/>
      <c r="W97" s="664"/>
      <c r="X97" s="664"/>
      <c r="Y97" s="753"/>
      <c r="Z97" s="753"/>
      <c r="AA97" s="753"/>
      <c r="AB97" s="753"/>
      <c r="AC97" s="753"/>
      <c r="AD97" s="753"/>
      <c r="AE97" s="12"/>
      <c r="AF97" s="122"/>
      <c r="AR97" s="886">
        <f t="shared" si="3"/>
        <v>0</v>
      </c>
      <c r="AS97" s="974"/>
      <c r="AT97" s="886">
        <f>IF(AR97&lt;1,0,1)</f>
        <v>0</v>
      </c>
      <c r="AU97" s="974"/>
      <c r="AW97" s="638">
        <f t="shared" si="5"/>
        <v>0</v>
      </c>
      <c r="AX97" s="638"/>
    </row>
    <row r="98" spans="1:50" s="72" customFormat="1" ht="15" customHeight="1">
      <c r="A98" s="131"/>
      <c r="B98" s="15"/>
      <c r="C98" s="10"/>
      <c r="D98" s="10"/>
      <c r="E98" s="10"/>
      <c r="F98" s="10"/>
      <c r="G98" s="10"/>
      <c r="H98" s="10"/>
      <c r="I98" s="10"/>
      <c r="J98" s="10"/>
      <c r="K98" s="10"/>
      <c r="L98" s="10"/>
      <c r="M98" s="10"/>
      <c r="N98" s="10"/>
      <c r="O98" s="10"/>
      <c r="P98" s="10"/>
      <c r="Q98" s="10"/>
      <c r="R98" s="10"/>
      <c r="S98" s="10"/>
      <c r="T98" s="10"/>
      <c r="U98" s="10"/>
      <c r="V98" s="10"/>
      <c r="W98" s="10"/>
      <c r="X98" s="163" t="s">
        <v>126</v>
      </c>
      <c r="Y98" s="774">
        <f>IF(AND(SUM(Y42:AD97)=0,COUNTIF(Y42:AD97,"NS")&gt;0),"NS",
IF(AND(SUM(Y42:AD97)=0,COUNTIF(Y42:AD97,0)&gt;0),0,
IF(AND(SUM(Y42:AD97)=0,COUNTIF(Y42:AD97,"NA")&gt;0),"NA",
SUM(Y42:AD97))))</f>
        <v>0</v>
      </c>
      <c r="Z98" s="774"/>
      <c r="AA98" s="774"/>
      <c r="AB98" s="774"/>
      <c r="AC98" s="774"/>
      <c r="AD98" s="774"/>
      <c r="AE98" s="12"/>
      <c r="AF98" s="122"/>
      <c r="AT98" s="656">
        <f>SUM(AT42:AU97)</f>
        <v>0</v>
      </c>
      <c r="AU98" s="657"/>
      <c r="AW98" s="658">
        <f>SUM(AW41:AX97)</f>
        <v>0</v>
      </c>
      <c r="AX98" s="658"/>
    </row>
    <row r="99" spans="1:50" s="72" customFormat="1" ht="15" customHeight="1">
      <c r="A99" s="13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2"/>
      <c r="AF99" s="122"/>
    </row>
    <row r="100" spans="1:50" s="72" customFormat="1" ht="24" customHeight="1">
      <c r="A100" s="131"/>
      <c r="B100" s="15"/>
      <c r="C100" s="580" t="s">
        <v>127</v>
      </c>
      <c r="D100" s="580"/>
      <c r="E100" s="580"/>
      <c r="F100" s="580"/>
      <c r="G100" s="580"/>
      <c r="H100" s="580"/>
      <c r="I100" s="580"/>
      <c r="J100" s="580"/>
      <c r="K100" s="580"/>
      <c r="L100" s="580"/>
      <c r="M100" s="580"/>
      <c r="N100" s="580"/>
      <c r="O100" s="580"/>
      <c r="P100" s="580"/>
      <c r="Q100" s="580"/>
      <c r="R100" s="580"/>
      <c r="S100" s="580"/>
      <c r="T100" s="580"/>
      <c r="U100" s="580"/>
      <c r="V100" s="580"/>
      <c r="W100" s="580"/>
      <c r="X100" s="580"/>
      <c r="Y100" s="580"/>
      <c r="Z100" s="580"/>
      <c r="AA100" s="580"/>
      <c r="AB100" s="580"/>
      <c r="AC100" s="580"/>
      <c r="AD100" s="580"/>
      <c r="AE100" s="12"/>
      <c r="AF100" s="122"/>
    </row>
    <row r="101" spans="1:50" s="72" customFormat="1" ht="60" customHeight="1">
      <c r="A101" s="131"/>
      <c r="B101" s="15"/>
      <c r="C101" s="854"/>
      <c r="D101" s="855"/>
      <c r="E101" s="855"/>
      <c r="F101" s="855"/>
      <c r="G101" s="855"/>
      <c r="H101" s="855"/>
      <c r="I101" s="855"/>
      <c r="J101" s="855"/>
      <c r="K101" s="855"/>
      <c r="L101" s="855"/>
      <c r="M101" s="855"/>
      <c r="N101" s="855"/>
      <c r="O101" s="855"/>
      <c r="P101" s="855"/>
      <c r="Q101" s="855"/>
      <c r="R101" s="855"/>
      <c r="S101" s="855"/>
      <c r="T101" s="855"/>
      <c r="U101" s="855"/>
      <c r="V101" s="855"/>
      <c r="W101" s="855"/>
      <c r="X101" s="855"/>
      <c r="Y101" s="855"/>
      <c r="Z101" s="855"/>
      <c r="AA101" s="855"/>
      <c r="AB101" s="855"/>
      <c r="AC101" s="855"/>
      <c r="AD101" s="856"/>
      <c r="AE101" s="12"/>
      <c r="AF101" s="122"/>
    </row>
    <row r="102" spans="1:50" s="72" customFormat="1" ht="15" customHeight="1">
      <c r="A102" s="131"/>
      <c r="B102" s="756" t="str">
        <f>IF(AH42=0,"","Alerta: Verificar la información registrada tomando en cuenta la instrucción 3.")</f>
        <v/>
      </c>
      <c r="C102" s="756"/>
      <c r="D102" s="756"/>
      <c r="E102" s="756"/>
      <c r="F102" s="756"/>
      <c r="G102" s="756"/>
      <c r="H102" s="756"/>
      <c r="I102" s="756"/>
      <c r="J102" s="756"/>
      <c r="K102" s="756"/>
      <c r="L102" s="756"/>
      <c r="M102" s="756"/>
      <c r="N102" s="756"/>
      <c r="O102" s="756"/>
      <c r="P102" s="756"/>
      <c r="Q102" s="756"/>
      <c r="R102" s="756"/>
      <c r="S102" s="756"/>
      <c r="T102" s="756"/>
      <c r="U102" s="756"/>
      <c r="V102" s="756"/>
      <c r="W102" s="756"/>
      <c r="X102" s="756"/>
      <c r="Y102" s="756"/>
      <c r="Z102" s="756"/>
      <c r="AA102" s="756"/>
      <c r="AB102" s="756"/>
      <c r="AC102" s="756"/>
      <c r="AD102" s="756"/>
      <c r="AE102" s="12"/>
      <c r="AF102" s="122"/>
    </row>
    <row r="103" spans="1:50" s="72" customFormat="1" ht="15" customHeight="1">
      <c r="A103" s="131"/>
      <c r="B103" s="624" t="str">
        <f>IF(AH43=0,"","Error: Verificar la información registrada tomando en cuenta la instrucción 3.")</f>
        <v/>
      </c>
      <c r="C103" s="624"/>
      <c r="D103" s="624"/>
      <c r="E103" s="624"/>
      <c r="F103" s="624"/>
      <c r="G103" s="624"/>
      <c r="H103" s="624"/>
      <c r="I103" s="624"/>
      <c r="J103" s="624"/>
      <c r="K103" s="624"/>
      <c r="L103" s="624"/>
      <c r="M103" s="624"/>
      <c r="N103" s="624"/>
      <c r="O103" s="624"/>
      <c r="P103" s="624"/>
      <c r="Q103" s="624"/>
      <c r="R103" s="624"/>
      <c r="S103" s="624"/>
      <c r="T103" s="624"/>
      <c r="U103" s="624"/>
      <c r="V103" s="624"/>
      <c r="W103" s="624"/>
      <c r="X103" s="624"/>
      <c r="Y103" s="624"/>
      <c r="Z103" s="624"/>
      <c r="AA103" s="624"/>
      <c r="AB103" s="624"/>
      <c r="AC103" s="624"/>
      <c r="AD103" s="624"/>
      <c r="AE103" s="12"/>
      <c r="AF103" s="122"/>
    </row>
    <row r="104" spans="1:50" s="72" customFormat="1" ht="15" customHeight="1">
      <c r="A104" s="131"/>
      <c r="B104" s="624" t="str">
        <f>IF(AO42=0,"","Error: Verificar la información registrada tomando en cuenta la instrucción 4.")</f>
        <v/>
      </c>
      <c r="C104" s="624"/>
      <c r="D104" s="624"/>
      <c r="E104" s="624"/>
      <c r="F104" s="624"/>
      <c r="G104" s="624"/>
      <c r="H104" s="624"/>
      <c r="I104" s="624"/>
      <c r="J104" s="624"/>
      <c r="K104" s="624"/>
      <c r="L104" s="624"/>
      <c r="M104" s="624"/>
      <c r="N104" s="624"/>
      <c r="O104" s="624"/>
      <c r="P104" s="624"/>
      <c r="Q104" s="624"/>
      <c r="R104" s="624"/>
      <c r="S104" s="624"/>
      <c r="T104" s="624"/>
      <c r="U104" s="624"/>
      <c r="V104" s="624"/>
      <c r="W104" s="624"/>
      <c r="X104" s="624"/>
      <c r="Y104" s="624"/>
      <c r="Z104" s="624"/>
      <c r="AA104" s="624"/>
      <c r="AB104" s="624"/>
      <c r="AC104" s="624"/>
      <c r="AD104" s="624"/>
      <c r="AE104" s="12"/>
      <c r="AF104" s="122"/>
    </row>
    <row r="105" spans="1:50" s="72" customFormat="1" ht="15" customHeight="1">
      <c r="A105" s="131"/>
      <c r="B105" s="624" t="str">
        <f>IF(AT98=0,"","Error: No debe registrar valores decimales.")</f>
        <v/>
      </c>
      <c r="C105" s="624"/>
      <c r="D105" s="624"/>
      <c r="E105" s="624"/>
      <c r="F105" s="624"/>
      <c r="G105" s="624"/>
      <c r="H105" s="624"/>
      <c r="I105" s="624"/>
      <c r="J105" s="624"/>
      <c r="K105" s="624"/>
      <c r="L105" s="624"/>
      <c r="M105" s="624"/>
      <c r="N105" s="624"/>
      <c r="O105" s="624"/>
      <c r="P105" s="624"/>
      <c r="Q105" s="624"/>
      <c r="R105" s="624"/>
      <c r="S105" s="624"/>
      <c r="T105" s="624"/>
      <c r="U105" s="624"/>
      <c r="V105" s="624"/>
      <c r="W105" s="624"/>
      <c r="X105" s="624"/>
      <c r="Y105" s="624"/>
      <c r="Z105" s="624"/>
      <c r="AA105" s="624"/>
      <c r="AB105" s="624"/>
      <c r="AC105" s="624"/>
      <c r="AD105" s="624"/>
      <c r="AE105" s="12"/>
      <c r="AF105" s="122"/>
    </row>
    <row r="106" spans="1:50" s="72" customFormat="1" ht="15" customHeight="1">
      <c r="B106" s="625" t="str">
        <f>IF(AW98=0,"","Error: Debe completar toda la información requerida.")</f>
        <v/>
      </c>
      <c r="C106" s="625"/>
      <c r="D106" s="625"/>
      <c r="E106" s="625"/>
      <c r="F106" s="625"/>
      <c r="G106" s="625"/>
      <c r="H106" s="625"/>
      <c r="I106" s="625"/>
      <c r="J106" s="625"/>
      <c r="K106" s="625"/>
      <c r="L106" s="625"/>
      <c r="M106" s="625"/>
      <c r="N106" s="625"/>
      <c r="O106" s="625"/>
      <c r="P106" s="625"/>
      <c r="Q106" s="625"/>
      <c r="R106" s="625"/>
      <c r="S106" s="625"/>
      <c r="T106" s="625"/>
      <c r="U106" s="625"/>
      <c r="V106" s="625"/>
      <c r="W106" s="625"/>
      <c r="X106" s="625"/>
      <c r="Y106" s="625"/>
      <c r="Z106" s="625"/>
      <c r="AA106" s="625"/>
      <c r="AB106" s="625"/>
      <c r="AC106" s="625"/>
      <c r="AD106" s="625"/>
      <c r="AE106" s="12"/>
      <c r="AF106" s="122"/>
    </row>
    <row r="107" spans="1:50" s="72" customFormat="1" ht="15" customHeight="1">
      <c r="A107" s="131"/>
      <c r="B107" s="15"/>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12"/>
      <c r="AF107" s="122"/>
    </row>
    <row r="108" spans="1:50" s="72" customFormat="1" ht="24" customHeight="1">
      <c r="A108" s="131" t="s">
        <v>973</v>
      </c>
      <c r="B108" s="841" t="s">
        <v>1015</v>
      </c>
      <c r="C108" s="841"/>
      <c r="D108" s="841"/>
      <c r="E108" s="841"/>
      <c r="F108" s="841"/>
      <c r="G108" s="841"/>
      <c r="H108" s="841"/>
      <c r="I108" s="841"/>
      <c r="J108" s="841"/>
      <c r="K108" s="841"/>
      <c r="L108" s="841"/>
      <c r="M108" s="841"/>
      <c r="N108" s="841"/>
      <c r="O108" s="841"/>
      <c r="P108" s="841"/>
      <c r="Q108" s="841"/>
      <c r="R108" s="841"/>
      <c r="S108" s="841"/>
      <c r="T108" s="841"/>
      <c r="U108" s="841"/>
      <c r="V108" s="841"/>
      <c r="W108" s="841"/>
      <c r="X108" s="841"/>
      <c r="Y108" s="841"/>
      <c r="Z108" s="841"/>
      <c r="AA108" s="841"/>
      <c r="AB108" s="841"/>
      <c r="AC108" s="841"/>
      <c r="AD108" s="841"/>
      <c r="AE108" s="12"/>
      <c r="AF108" s="122"/>
      <c r="AH108" s="560" t="s">
        <v>7211</v>
      </c>
      <c r="AI108" s="560"/>
      <c r="AJ108" s="560" t="s">
        <v>7212</v>
      </c>
      <c r="AK108" s="560"/>
      <c r="AL108" s="560" t="s">
        <v>7213</v>
      </c>
      <c r="AM108" s="560"/>
    </row>
    <row r="109" spans="1:50" s="72" customFormat="1" ht="15" customHeight="1">
      <c r="A109" s="167"/>
      <c r="B109" s="15"/>
      <c r="C109" s="671" t="s">
        <v>1016</v>
      </c>
      <c r="D109" s="671"/>
      <c r="E109" s="671"/>
      <c r="F109" s="671"/>
      <c r="G109" s="671"/>
      <c r="H109" s="671"/>
      <c r="I109" s="671"/>
      <c r="J109" s="671"/>
      <c r="K109" s="671"/>
      <c r="L109" s="671"/>
      <c r="M109" s="671"/>
      <c r="N109" s="671"/>
      <c r="O109" s="671"/>
      <c r="P109" s="671"/>
      <c r="Q109" s="671"/>
      <c r="R109" s="671"/>
      <c r="S109" s="671"/>
      <c r="T109" s="671"/>
      <c r="U109" s="671"/>
      <c r="V109" s="671"/>
      <c r="W109" s="671"/>
      <c r="X109" s="671"/>
      <c r="Y109" s="671"/>
      <c r="Z109" s="671"/>
      <c r="AA109" s="671"/>
      <c r="AB109" s="671"/>
      <c r="AC109" s="671"/>
      <c r="AD109" s="671"/>
      <c r="AE109" s="12"/>
      <c r="AF109" s="122"/>
      <c r="AH109" s="994">
        <f>COUNTBLANK(C113:AD113)</f>
        <v>28</v>
      </c>
      <c r="AI109" s="994"/>
      <c r="AJ109" s="560">
        <v>28</v>
      </c>
      <c r="AK109" s="560"/>
      <c r="AL109" s="560">
        <v>19</v>
      </c>
      <c r="AM109" s="560"/>
    </row>
    <row r="110" spans="1:50" s="72" customFormat="1" ht="15" customHeight="1">
      <c r="A110" s="121"/>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2"/>
      <c r="AF110" s="122"/>
    </row>
    <row r="111" spans="1:50" ht="15" customHeight="1">
      <c r="A111" s="121"/>
      <c r="B111" s="143"/>
      <c r="C111" s="555" t="s">
        <v>2056</v>
      </c>
      <c r="D111" s="556"/>
      <c r="E111" s="556"/>
      <c r="F111" s="556"/>
      <c r="G111" s="556"/>
      <c r="H111" s="556"/>
      <c r="I111" s="556"/>
      <c r="J111" s="556"/>
      <c r="K111" s="556"/>
      <c r="L111" s="556"/>
      <c r="M111" s="556"/>
      <c r="N111" s="556"/>
      <c r="O111" s="556"/>
      <c r="P111" s="556"/>
      <c r="Q111" s="556"/>
      <c r="R111" s="556"/>
      <c r="S111" s="556"/>
      <c r="T111" s="556"/>
      <c r="U111" s="556"/>
      <c r="V111" s="556"/>
      <c r="W111" s="556"/>
      <c r="X111" s="556"/>
      <c r="Y111" s="556"/>
      <c r="Z111" s="556"/>
      <c r="AA111" s="556"/>
      <c r="AB111" s="556"/>
      <c r="AC111" s="556"/>
      <c r="AD111" s="557"/>
      <c r="AH111" s="699" t="s">
        <v>7231</v>
      </c>
      <c r="AI111" s="700"/>
      <c r="AJ111" s="700"/>
      <c r="AK111" s="700"/>
      <c r="AL111" s="700"/>
      <c r="AM111" s="696"/>
      <c r="AO111" s="651" t="s">
        <v>7285</v>
      </c>
      <c r="AP111" s="652"/>
      <c r="AQ111" s="652"/>
      <c r="AR111" s="653"/>
    </row>
    <row r="112" spans="1:50" ht="120" customHeight="1">
      <c r="A112" s="249"/>
      <c r="B112" s="143"/>
      <c r="C112" s="922" t="s">
        <v>1957</v>
      </c>
      <c r="D112" s="922"/>
      <c r="E112" s="922"/>
      <c r="F112" s="922" t="s">
        <v>1958</v>
      </c>
      <c r="G112" s="922"/>
      <c r="H112" s="922"/>
      <c r="I112" s="922" t="s">
        <v>1959</v>
      </c>
      <c r="J112" s="922"/>
      <c r="K112" s="922"/>
      <c r="L112" s="922" t="s">
        <v>1960</v>
      </c>
      <c r="M112" s="922"/>
      <c r="N112" s="922"/>
      <c r="O112" s="922"/>
      <c r="P112" s="922" t="s">
        <v>1961</v>
      </c>
      <c r="Q112" s="922"/>
      <c r="R112" s="922"/>
      <c r="S112" s="922" t="s">
        <v>1962</v>
      </c>
      <c r="T112" s="922"/>
      <c r="U112" s="922"/>
      <c r="V112" s="922" t="s">
        <v>1963</v>
      </c>
      <c r="W112" s="922"/>
      <c r="X112" s="922"/>
      <c r="Y112" s="922" t="s">
        <v>1964</v>
      </c>
      <c r="Z112" s="922"/>
      <c r="AA112" s="922"/>
      <c r="AB112" s="922" t="s">
        <v>1965</v>
      </c>
      <c r="AC112" s="922"/>
      <c r="AD112" s="922"/>
      <c r="AH112" s="645" t="s">
        <v>7318</v>
      </c>
      <c r="AI112" s="647"/>
      <c r="AJ112" s="645" t="s">
        <v>7319</v>
      </c>
      <c r="AK112" s="647"/>
      <c r="AL112" s="645" t="s">
        <v>7223</v>
      </c>
      <c r="AM112" s="647"/>
      <c r="AO112" s="886" t="s">
        <v>7279</v>
      </c>
      <c r="AP112" s="974"/>
      <c r="AQ112" s="886" t="s">
        <v>7223</v>
      </c>
      <c r="AR112" s="974"/>
      <c r="AT112" s="666" t="s">
        <v>7234</v>
      </c>
      <c r="AU112" s="666"/>
    </row>
    <row r="113" spans="1:47" ht="15" customHeight="1">
      <c r="A113" s="131"/>
      <c r="B113" s="143"/>
      <c r="C113" s="750"/>
      <c r="D113" s="842"/>
      <c r="E113" s="751"/>
      <c r="F113" s="750"/>
      <c r="G113" s="842"/>
      <c r="H113" s="751"/>
      <c r="I113" s="750"/>
      <c r="J113" s="842"/>
      <c r="K113" s="751"/>
      <c r="L113" s="750"/>
      <c r="M113" s="842"/>
      <c r="N113" s="842"/>
      <c r="O113" s="751"/>
      <c r="P113" s="750"/>
      <c r="Q113" s="842"/>
      <c r="R113" s="751"/>
      <c r="S113" s="750"/>
      <c r="T113" s="842"/>
      <c r="U113" s="751"/>
      <c r="V113" s="750"/>
      <c r="W113" s="842"/>
      <c r="X113" s="751"/>
      <c r="Y113" s="750"/>
      <c r="Z113" s="842"/>
      <c r="AA113" s="751"/>
      <c r="AB113" s="984"/>
      <c r="AC113" s="985"/>
      <c r="AD113" s="986"/>
      <c r="AH113" s="645">
        <f>IF($C$25="",0,$C$25)</f>
        <v>0</v>
      </c>
      <c r="AI113" s="647"/>
      <c r="AJ113" s="719">
        <f>IF(COUNTA(C113:AD113)=0,0,IF(COUNTIF(C113:AD113,"NS")=COUNTA(C112:AD112),"NS",IF(AND(COUNTIF(C113:AD113,"NS")&lt;=COUNTA($C$112:$AD$112),SUM(C113:AD113)=0),"NS",SUM(C113:AD113))))</f>
        <v>0</v>
      </c>
      <c r="AK113" s="647"/>
      <c r="AL113" s="899">
        <f>IF($AH$109=$AJ$109,0,IF(OR(SUM(AJ113)=SUM(AH113),AND(SUM(AH113)&gt;0,OR(AJ113="NS",AJ113="NA"))),0,1))</f>
        <v>0</v>
      </c>
      <c r="AM113" s="900"/>
      <c r="AO113" s="886">
        <f>IF(OR(AJ113="",AJ113="NA",AJ113="NS"),0,LEN(AJ113)-LEN(INT(AJ113))-1)</f>
        <v>-1</v>
      </c>
      <c r="AP113" s="974"/>
      <c r="AQ113" s="995">
        <f>IF(AO113&lt;1,0,1)</f>
        <v>0</v>
      </c>
      <c r="AR113" s="996"/>
      <c r="AT113" s="661">
        <f>IF($AH$109=$AJ$109,0,IF(COUNTIF(C113:AD113,"NS")=0,0,1))</f>
        <v>0</v>
      </c>
      <c r="AU113" s="661"/>
    </row>
    <row r="114" spans="1:47" s="72" customFormat="1" ht="15" customHeight="1">
      <c r="A114" s="131"/>
      <c r="B114"/>
      <c r="C114"/>
      <c r="D114"/>
      <c r="E114"/>
      <c r="F114"/>
      <c r="G114"/>
      <c r="H114"/>
      <c r="I114"/>
      <c r="J114"/>
      <c r="K114"/>
      <c r="L114"/>
      <c r="M114"/>
      <c r="N114"/>
      <c r="O114"/>
      <c r="P114"/>
      <c r="Q114"/>
      <c r="R114"/>
      <c r="S114"/>
      <c r="T114"/>
      <c r="U114"/>
      <c r="V114"/>
      <c r="W114"/>
      <c r="X114"/>
      <c r="Y114"/>
      <c r="Z114"/>
      <c r="AA114"/>
      <c r="AB114"/>
      <c r="AC114"/>
      <c r="AD114"/>
      <c r="AE114" s="12"/>
      <c r="AF114" s="122"/>
    </row>
    <row r="115" spans="1:47" ht="24" customHeight="1">
      <c r="A115" s="249"/>
      <c r="B115" s="201"/>
      <c r="C115" s="578" t="s">
        <v>127</v>
      </c>
      <c r="D115" s="578"/>
      <c r="E115" s="578"/>
      <c r="F115" s="578"/>
      <c r="G115" s="578"/>
      <c r="H115" s="578"/>
      <c r="I115" s="578"/>
      <c r="J115" s="578"/>
      <c r="K115" s="578"/>
      <c r="L115" s="578"/>
      <c r="M115" s="578"/>
      <c r="N115" s="578"/>
      <c r="O115" s="578"/>
      <c r="P115" s="578"/>
      <c r="Q115" s="578"/>
      <c r="R115" s="578"/>
      <c r="S115" s="578"/>
      <c r="T115" s="578"/>
      <c r="U115" s="578"/>
      <c r="V115" s="578"/>
      <c r="W115" s="578"/>
      <c r="X115" s="578"/>
      <c r="Y115" s="578"/>
      <c r="Z115" s="578"/>
      <c r="AA115" s="578"/>
      <c r="AB115" s="578"/>
      <c r="AC115" s="578"/>
      <c r="AD115" s="578"/>
    </row>
    <row r="116" spans="1:47" ht="60" customHeight="1">
      <c r="A116" s="249"/>
      <c r="B116" s="201"/>
      <c r="C116" s="702"/>
      <c r="D116" s="702"/>
      <c r="E116" s="702"/>
      <c r="F116" s="702"/>
      <c r="G116" s="702"/>
      <c r="H116" s="702"/>
      <c r="I116" s="702"/>
      <c r="J116" s="702"/>
      <c r="K116" s="702"/>
      <c r="L116" s="702"/>
      <c r="M116" s="702"/>
      <c r="N116" s="702"/>
      <c r="O116" s="702"/>
      <c r="P116" s="702"/>
      <c r="Q116" s="702"/>
      <c r="R116" s="702"/>
      <c r="S116" s="702"/>
      <c r="T116" s="702"/>
      <c r="U116" s="702"/>
      <c r="V116" s="702"/>
      <c r="W116" s="702"/>
      <c r="X116" s="702"/>
      <c r="Y116" s="702"/>
      <c r="Z116" s="702"/>
      <c r="AA116" s="702"/>
      <c r="AB116" s="702"/>
      <c r="AC116" s="702"/>
      <c r="AD116" s="702"/>
    </row>
    <row r="117" spans="1:47" s="72" customFormat="1" ht="15" customHeight="1">
      <c r="A117" s="131"/>
      <c r="B117" s="624" t="str">
        <f>IF(AL113=0,"","Error: Verificar la información registrada tomando en cuenta la instrucción 1.")</f>
        <v/>
      </c>
      <c r="C117" s="624"/>
      <c r="D117" s="624"/>
      <c r="E117" s="624"/>
      <c r="F117" s="624"/>
      <c r="G117" s="624"/>
      <c r="H117" s="624"/>
      <c r="I117" s="624"/>
      <c r="J117" s="624"/>
      <c r="K117" s="624"/>
      <c r="L117" s="624"/>
      <c r="M117" s="624"/>
      <c r="N117" s="624"/>
      <c r="O117" s="624"/>
      <c r="P117" s="624"/>
      <c r="Q117" s="624"/>
      <c r="R117" s="624"/>
      <c r="S117" s="624"/>
      <c r="T117" s="624"/>
      <c r="U117" s="624"/>
      <c r="V117" s="624"/>
      <c r="W117" s="624"/>
      <c r="X117" s="624"/>
      <c r="Y117" s="624"/>
      <c r="Z117" s="624"/>
      <c r="AA117" s="624"/>
      <c r="AB117" s="624"/>
      <c r="AC117" s="624"/>
      <c r="AD117" s="624"/>
      <c r="AE117" s="12"/>
      <c r="AF117" s="122"/>
    </row>
    <row r="118" spans="1:47" s="72" customFormat="1" ht="15" customHeight="1">
      <c r="A118" s="131"/>
      <c r="B118" s="624" t="str">
        <f>IF(AQ113=0,"","Error: No debe registrar valores decimales.")</f>
        <v/>
      </c>
      <c r="C118" s="624"/>
      <c r="D118" s="624"/>
      <c r="E118" s="624"/>
      <c r="F118" s="624"/>
      <c r="G118" s="624"/>
      <c r="H118" s="624"/>
      <c r="I118" s="624"/>
      <c r="J118" s="624"/>
      <c r="K118" s="624"/>
      <c r="L118" s="624"/>
      <c r="M118" s="624"/>
      <c r="N118" s="624"/>
      <c r="O118" s="624"/>
      <c r="P118" s="624"/>
      <c r="Q118" s="624"/>
      <c r="R118" s="624"/>
      <c r="S118" s="624"/>
      <c r="T118" s="624"/>
      <c r="U118" s="624"/>
      <c r="V118" s="624"/>
      <c r="W118" s="624"/>
      <c r="X118" s="624"/>
      <c r="Y118" s="624"/>
      <c r="Z118" s="624"/>
      <c r="AA118" s="624"/>
      <c r="AB118" s="624"/>
      <c r="AC118" s="624"/>
      <c r="AD118" s="624"/>
      <c r="AE118" s="12"/>
      <c r="AF118" s="122"/>
    </row>
    <row r="119" spans="1:47" s="72" customFormat="1" ht="15" customHeight="1">
      <c r="A119" s="131"/>
      <c r="B119" s="756" t="str">
        <f>IF(AT113=0,"","Alerta: Debe justificar el uso de NS argumentando el estado de la información desconocida.")</f>
        <v/>
      </c>
      <c r="C119" s="756"/>
      <c r="D119" s="756"/>
      <c r="E119" s="756"/>
      <c r="F119" s="756"/>
      <c r="G119" s="756"/>
      <c r="H119" s="756"/>
      <c r="I119" s="756"/>
      <c r="J119" s="756"/>
      <c r="K119" s="756"/>
      <c r="L119" s="756"/>
      <c r="M119" s="756"/>
      <c r="N119" s="756"/>
      <c r="O119" s="756"/>
      <c r="P119" s="756"/>
      <c r="Q119" s="756"/>
      <c r="R119" s="756"/>
      <c r="S119" s="756"/>
      <c r="T119" s="756"/>
      <c r="U119" s="756"/>
      <c r="V119" s="756"/>
      <c r="W119" s="756"/>
      <c r="X119" s="756"/>
      <c r="Y119" s="756"/>
      <c r="Z119" s="756"/>
      <c r="AA119" s="756"/>
      <c r="AB119" s="756"/>
      <c r="AC119" s="756"/>
      <c r="AD119" s="756"/>
      <c r="AE119" s="12"/>
      <c r="AF119" s="122"/>
    </row>
    <row r="120" spans="1:47" ht="15" customHeight="1">
      <c r="B120" s="625" t="str">
        <f>IF(OR(AH109=AJ109,AH109=AL109),"","Error: Debe completar toda la información requerida.")</f>
        <v/>
      </c>
      <c r="C120" s="625"/>
      <c r="D120" s="625"/>
      <c r="E120" s="625"/>
      <c r="F120" s="625"/>
      <c r="G120" s="625"/>
      <c r="H120" s="625"/>
      <c r="I120" s="625"/>
      <c r="J120" s="625"/>
      <c r="K120" s="625"/>
      <c r="L120" s="625"/>
      <c r="M120" s="625"/>
      <c r="N120" s="625"/>
      <c r="O120" s="625"/>
      <c r="P120" s="625"/>
      <c r="Q120" s="625"/>
      <c r="R120" s="625"/>
      <c r="S120" s="625"/>
      <c r="T120" s="625"/>
      <c r="U120" s="625"/>
      <c r="V120" s="625"/>
      <c r="W120" s="625"/>
      <c r="X120" s="625"/>
      <c r="Y120" s="625"/>
      <c r="Z120" s="625"/>
      <c r="AA120" s="625"/>
      <c r="AB120" s="625"/>
      <c r="AC120" s="625"/>
      <c r="AD120" s="625"/>
    </row>
    <row r="121" spans="1:47" ht="15" customHeight="1"/>
    <row r="122" spans="1:47" ht="15" customHeight="1"/>
  </sheetData>
  <sheetProtection algorithmName="SHA-512" hashValue="f+eGtJEwk5FPtou41b58bDeyphJUD9JMZ3s/tpsVUvwldBU0PnO/sPUXx8hA0O7vkkNvORIDS8l5h5++zs0RiA==" saltValue="7yx0YiRHQHyZHUFmjFhviw==" spinCount="100000" sheet="1" objects="1" scenarios="1"/>
  <mergeCells count="401">
    <mergeCell ref="AT93:AU93"/>
    <mergeCell ref="AR94:AS94"/>
    <mergeCell ref="AT94:AU94"/>
    <mergeCell ref="AT90:AU90"/>
    <mergeCell ref="AR91:AS91"/>
    <mergeCell ref="AT91:AU91"/>
    <mergeCell ref="AR97:AS97"/>
    <mergeCell ref="AT97:AU97"/>
    <mergeCell ref="AW82:AX82"/>
    <mergeCell ref="AW83:AX83"/>
    <mergeCell ref="AW84:AX84"/>
    <mergeCell ref="AW85:AX85"/>
    <mergeCell ref="AW86:AX86"/>
    <mergeCell ref="AW87:AX87"/>
    <mergeCell ref="AW88:AX88"/>
    <mergeCell ref="AW89:AX89"/>
    <mergeCell ref="AW90:AX90"/>
    <mergeCell ref="AW91:AX91"/>
    <mergeCell ref="AW92:AX92"/>
    <mergeCell ref="AW93:AX93"/>
    <mergeCell ref="AW94:AX94"/>
    <mergeCell ref="AW95:AX95"/>
    <mergeCell ref="AW96:AX96"/>
    <mergeCell ref="AW97:AX97"/>
    <mergeCell ref="AR92:AS92"/>
    <mergeCell ref="AT92:AU92"/>
    <mergeCell ref="AR93:AS93"/>
    <mergeCell ref="Y94:AD94"/>
    <mergeCell ref="Y95:AD95"/>
    <mergeCell ref="Y96:AD96"/>
    <mergeCell ref="AR82:AS82"/>
    <mergeCell ref="AT82:AU82"/>
    <mergeCell ref="AR83:AS83"/>
    <mergeCell ref="AT83:AU83"/>
    <mergeCell ref="AR84:AS84"/>
    <mergeCell ref="AT84:AU84"/>
    <mergeCell ref="AR85:AS85"/>
    <mergeCell ref="AT85:AU85"/>
    <mergeCell ref="AR86:AS86"/>
    <mergeCell ref="AT86:AU86"/>
    <mergeCell ref="AR95:AS95"/>
    <mergeCell ref="AT95:AU95"/>
    <mergeCell ref="AR96:AS96"/>
    <mergeCell ref="AT96:AU96"/>
    <mergeCell ref="AR87:AS87"/>
    <mergeCell ref="AT87:AU87"/>
    <mergeCell ref="AR88:AS88"/>
    <mergeCell ref="AT88:AU88"/>
    <mergeCell ref="AR89:AS89"/>
    <mergeCell ref="AT89:AU89"/>
    <mergeCell ref="AR90:AS90"/>
    <mergeCell ref="B117:AD117"/>
    <mergeCell ref="AT112:AU112"/>
    <mergeCell ref="AT113:AU113"/>
    <mergeCell ref="AW79:AX79"/>
    <mergeCell ref="AW80:AX80"/>
    <mergeCell ref="AW81:AX81"/>
    <mergeCell ref="AW98:AX98"/>
    <mergeCell ref="AH112:AI112"/>
    <mergeCell ref="AJ112:AK112"/>
    <mergeCell ref="AL112:AM112"/>
    <mergeCell ref="AH113:AI113"/>
    <mergeCell ref="AJ113:AK113"/>
    <mergeCell ref="AL113:AM113"/>
    <mergeCell ref="AH111:AM111"/>
    <mergeCell ref="AO111:AR111"/>
    <mergeCell ref="AO112:AP112"/>
    <mergeCell ref="AQ112:AR112"/>
    <mergeCell ref="AO113:AP113"/>
    <mergeCell ref="AQ113:AR113"/>
    <mergeCell ref="AT80:AU80"/>
    <mergeCell ref="AR81:AS81"/>
    <mergeCell ref="AT81:AU81"/>
    <mergeCell ref="AT98:AU98"/>
    <mergeCell ref="Y98:AD98"/>
    <mergeCell ref="AW59:AX59"/>
    <mergeCell ref="AW60:AX60"/>
    <mergeCell ref="AR80:AS80"/>
    <mergeCell ref="AW61:AX61"/>
    <mergeCell ref="AW62:AX62"/>
    <mergeCell ref="AW63:AX63"/>
    <mergeCell ref="AW64:AX64"/>
    <mergeCell ref="AW65:AX65"/>
    <mergeCell ref="AW66:AX66"/>
    <mergeCell ref="AW67:AX67"/>
    <mergeCell ref="AW68:AX68"/>
    <mergeCell ref="AW69:AX69"/>
    <mergeCell ref="AW70:AX70"/>
    <mergeCell ref="AW71:AX71"/>
    <mergeCell ref="AW72:AX72"/>
    <mergeCell ref="AW73:AX73"/>
    <mergeCell ref="AW74:AX74"/>
    <mergeCell ref="AW75:AX75"/>
    <mergeCell ref="AW76:AX76"/>
    <mergeCell ref="AW77:AX77"/>
    <mergeCell ref="AW78:AX78"/>
    <mergeCell ref="AR65:AS65"/>
    <mergeCell ref="AT65:AU65"/>
    <mergeCell ref="AR66:AS66"/>
    <mergeCell ref="AT66:AU66"/>
    <mergeCell ref="AR67:AS67"/>
    <mergeCell ref="AT67:AU67"/>
    <mergeCell ref="AR68:AS68"/>
    <mergeCell ref="AT68:AU68"/>
    <mergeCell ref="AR69:AS69"/>
    <mergeCell ref="AT69:AU69"/>
    <mergeCell ref="AW50:AX50"/>
    <mergeCell ref="AW51:AX51"/>
    <mergeCell ref="AW52:AX52"/>
    <mergeCell ref="AW53:AX53"/>
    <mergeCell ref="AW54:AX54"/>
    <mergeCell ref="AW55:AX55"/>
    <mergeCell ref="AW56:AX56"/>
    <mergeCell ref="AW57:AX57"/>
    <mergeCell ref="AW58:AX58"/>
    <mergeCell ref="AW41:AX41"/>
    <mergeCell ref="AW42:AX42"/>
    <mergeCell ref="AW43:AX43"/>
    <mergeCell ref="AW44:AX44"/>
    <mergeCell ref="AW45:AX45"/>
    <mergeCell ref="AW46:AX46"/>
    <mergeCell ref="AW47:AX47"/>
    <mergeCell ref="AW48:AX48"/>
    <mergeCell ref="AW49:AX49"/>
    <mergeCell ref="AK40:AP40"/>
    <mergeCell ref="AH41:AI41"/>
    <mergeCell ref="AK41:AL41"/>
    <mergeCell ref="AM41:AN41"/>
    <mergeCell ref="AO41:AP41"/>
    <mergeCell ref="AH42:AI42"/>
    <mergeCell ref="AK42:AL42"/>
    <mergeCell ref="AM42:AN42"/>
    <mergeCell ref="AO42:AP42"/>
    <mergeCell ref="AR77:AS77"/>
    <mergeCell ref="AT77:AU77"/>
    <mergeCell ref="AR78:AS78"/>
    <mergeCell ref="AT78:AU78"/>
    <mergeCell ref="AR79:AS79"/>
    <mergeCell ref="AT79:AU79"/>
    <mergeCell ref="AR70:AS70"/>
    <mergeCell ref="AT70:AU70"/>
    <mergeCell ref="AR71:AS71"/>
    <mergeCell ref="AT71:AU71"/>
    <mergeCell ref="AR72:AS72"/>
    <mergeCell ref="AT72:AU72"/>
    <mergeCell ref="AR73:AS73"/>
    <mergeCell ref="AT73:AU73"/>
    <mergeCell ref="AR74:AS74"/>
    <mergeCell ref="AT74:AU74"/>
    <mergeCell ref="AR75:AS75"/>
    <mergeCell ref="AT75:AU75"/>
    <mergeCell ref="AR76:AS76"/>
    <mergeCell ref="AT76:AU76"/>
    <mergeCell ref="AT60:AU60"/>
    <mergeCell ref="AR61:AS61"/>
    <mergeCell ref="AT61:AU61"/>
    <mergeCell ref="AR62:AS62"/>
    <mergeCell ref="AT62:AU62"/>
    <mergeCell ref="AR63:AS63"/>
    <mergeCell ref="AT63:AU63"/>
    <mergeCell ref="AR64:AS64"/>
    <mergeCell ref="AT64:AU64"/>
    <mergeCell ref="AR60:AS60"/>
    <mergeCell ref="AR55:AS55"/>
    <mergeCell ref="AT55:AU55"/>
    <mergeCell ref="AR56:AS56"/>
    <mergeCell ref="AT56:AU56"/>
    <mergeCell ref="AR57:AS57"/>
    <mergeCell ref="AT57:AU57"/>
    <mergeCell ref="AR58:AS58"/>
    <mergeCell ref="AT58:AU58"/>
    <mergeCell ref="AR59:AS59"/>
    <mergeCell ref="AT59:AU59"/>
    <mergeCell ref="AR50:AS50"/>
    <mergeCell ref="AT50:AU50"/>
    <mergeCell ref="AR51:AS51"/>
    <mergeCell ref="AT51:AU51"/>
    <mergeCell ref="AR52:AS52"/>
    <mergeCell ref="AT52:AU52"/>
    <mergeCell ref="AR53:AS53"/>
    <mergeCell ref="AT53:AU53"/>
    <mergeCell ref="AR54:AS54"/>
    <mergeCell ref="AT54:AU54"/>
    <mergeCell ref="AR45:AS45"/>
    <mergeCell ref="AT45:AU45"/>
    <mergeCell ref="AR46:AS46"/>
    <mergeCell ref="AT46:AU46"/>
    <mergeCell ref="AR47:AS47"/>
    <mergeCell ref="AT47:AU47"/>
    <mergeCell ref="AR48:AS48"/>
    <mergeCell ref="AT48:AU48"/>
    <mergeCell ref="AR49:AS49"/>
    <mergeCell ref="AT49:AU49"/>
    <mergeCell ref="AR40:AU40"/>
    <mergeCell ref="AR41:AS41"/>
    <mergeCell ref="AT41:AU41"/>
    <mergeCell ref="AR42:AS42"/>
    <mergeCell ref="AT42:AU42"/>
    <mergeCell ref="AR43:AS43"/>
    <mergeCell ref="AT43:AU43"/>
    <mergeCell ref="AR44:AS44"/>
    <mergeCell ref="AT44:AU44"/>
    <mergeCell ref="B118:AD118"/>
    <mergeCell ref="B119:AD119"/>
    <mergeCell ref="B120:AD120"/>
    <mergeCell ref="AH36:AI36"/>
    <mergeCell ref="AJ36:AK36"/>
    <mergeCell ref="AL36:AM36"/>
    <mergeCell ref="AH108:AI108"/>
    <mergeCell ref="AJ108:AK108"/>
    <mergeCell ref="AL108:AM108"/>
    <mergeCell ref="AH109:AI109"/>
    <mergeCell ref="AJ109:AK109"/>
    <mergeCell ref="AL109:AM109"/>
    <mergeCell ref="D44:X44"/>
    <mergeCell ref="Y44:AD44"/>
    <mergeCell ref="D45:X45"/>
    <mergeCell ref="Y45:AD45"/>
    <mergeCell ref="D49:X49"/>
    <mergeCell ref="Y49:AD49"/>
    <mergeCell ref="D50:X50"/>
    <mergeCell ref="Y50:AD50"/>
    <mergeCell ref="D51:X51"/>
    <mergeCell ref="Y51:AD51"/>
    <mergeCell ref="D46:X46"/>
    <mergeCell ref="Y46:AD46"/>
    <mergeCell ref="AH21:AI21"/>
    <mergeCell ref="AJ21:AK21"/>
    <mergeCell ref="AL21:AM21"/>
    <mergeCell ref="AH22:AI22"/>
    <mergeCell ref="AJ22:AK22"/>
    <mergeCell ref="AL22:AM22"/>
    <mergeCell ref="AH35:AI35"/>
    <mergeCell ref="AJ35:AK35"/>
    <mergeCell ref="AL35:AM35"/>
    <mergeCell ref="AH25:AI25"/>
    <mergeCell ref="AJ25:AK25"/>
    <mergeCell ref="AH24:AI24"/>
    <mergeCell ref="AJ24:AK24"/>
    <mergeCell ref="AM24:AN24"/>
    <mergeCell ref="AM25:AN25"/>
    <mergeCell ref="AH23:AK23"/>
    <mergeCell ref="B1:AD1"/>
    <mergeCell ref="B3:AD3"/>
    <mergeCell ref="B5:AD5"/>
    <mergeCell ref="AA7:AD7"/>
    <mergeCell ref="B8:L8"/>
    <mergeCell ref="N8:O8"/>
    <mergeCell ref="C17:AD17"/>
    <mergeCell ref="C18:AD18"/>
    <mergeCell ref="C19:AD19"/>
    <mergeCell ref="B11:AD11"/>
    <mergeCell ref="C12:AD12"/>
    <mergeCell ref="C13:AD13"/>
    <mergeCell ref="C14:AD14"/>
    <mergeCell ref="C16:AD16"/>
    <mergeCell ref="C15:AD15"/>
    <mergeCell ref="B20:AD20"/>
    <mergeCell ref="C21:AD21"/>
    <mergeCell ref="B23:AD23"/>
    <mergeCell ref="C25:F25"/>
    <mergeCell ref="C27:AD27"/>
    <mergeCell ref="C28:AD28"/>
    <mergeCell ref="B10:AD10"/>
    <mergeCell ref="D43:X43"/>
    <mergeCell ref="Y43:AD43"/>
    <mergeCell ref="B35:AD35"/>
    <mergeCell ref="C38:AD38"/>
    <mergeCell ref="C39:AD39"/>
    <mergeCell ref="C41:X41"/>
    <mergeCell ref="Y41:AD41"/>
    <mergeCell ref="D42:X42"/>
    <mergeCell ref="Y42:AD42"/>
    <mergeCell ref="C36:AD36"/>
    <mergeCell ref="B29:AD29"/>
    <mergeCell ref="B30:AD30"/>
    <mergeCell ref="C37:AD37"/>
    <mergeCell ref="D47:X47"/>
    <mergeCell ref="Y47:AD47"/>
    <mergeCell ref="D48:X48"/>
    <mergeCell ref="Y48:AD48"/>
    <mergeCell ref="D55:X55"/>
    <mergeCell ref="Y55:AD55"/>
    <mergeCell ref="D56:X56"/>
    <mergeCell ref="Y56:AD56"/>
    <mergeCell ref="D57:X57"/>
    <mergeCell ref="Y57:AD57"/>
    <mergeCell ref="D52:X52"/>
    <mergeCell ref="Y52:AD52"/>
    <mergeCell ref="D53:X53"/>
    <mergeCell ref="Y53:AD53"/>
    <mergeCell ref="D54:X54"/>
    <mergeCell ref="Y54:AD54"/>
    <mergeCell ref="D61:X61"/>
    <mergeCell ref="Y61:AD61"/>
    <mergeCell ref="D62:X62"/>
    <mergeCell ref="Y62:AD62"/>
    <mergeCell ref="D63:X63"/>
    <mergeCell ref="Y63:AD63"/>
    <mergeCell ref="D58:X58"/>
    <mergeCell ref="Y58:AD58"/>
    <mergeCell ref="D59:X59"/>
    <mergeCell ref="Y59:AD59"/>
    <mergeCell ref="D60:X60"/>
    <mergeCell ref="Y60:AD60"/>
    <mergeCell ref="D67:X67"/>
    <mergeCell ref="Y67:AD67"/>
    <mergeCell ref="D68:X68"/>
    <mergeCell ref="Y68:AD68"/>
    <mergeCell ref="D69:X69"/>
    <mergeCell ref="Y69:AD69"/>
    <mergeCell ref="D64:X64"/>
    <mergeCell ref="Y64:AD64"/>
    <mergeCell ref="D65:X65"/>
    <mergeCell ref="Y65:AD65"/>
    <mergeCell ref="D66:X66"/>
    <mergeCell ref="Y66:AD66"/>
    <mergeCell ref="D73:X73"/>
    <mergeCell ref="Y73:AD73"/>
    <mergeCell ref="D74:X74"/>
    <mergeCell ref="Y74:AD74"/>
    <mergeCell ref="D75:X75"/>
    <mergeCell ref="Y75:AD75"/>
    <mergeCell ref="D70:X70"/>
    <mergeCell ref="Y70:AD70"/>
    <mergeCell ref="D71:X71"/>
    <mergeCell ref="Y71:AD71"/>
    <mergeCell ref="D72:X72"/>
    <mergeCell ref="Y72:AD72"/>
    <mergeCell ref="D76:X76"/>
    <mergeCell ref="Y76:AD76"/>
    <mergeCell ref="D77:X77"/>
    <mergeCell ref="Y77:AD77"/>
    <mergeCell ref="D78:X78"/>
    <mergeCell ref="Y78:AD78"/>
    <mergeCell ref="D97:X97"/>
    <mergeCell ref="Y97:AD97"/>
    <mergeCell ref="D82:X82"/>
    <mergeCell ref="Y82:AD82"/>
    <mergeCell ref="D83:X83"/>
    <mergeCell ref="D84:X84"/>
    <mergeCell ref="D85:X85"/>
    <mergeCell ref="D86:X86"/>
    <mergeCell ref="D87:X87"/>
    <mergeCell ref="D88:X88"/>
    <mergeCell ref="D89:X89"/>
    <mergeCell ref="D90:X90"/>
    <mergeCell ref="D91:X91"/>
    <mergeCell ref="D92:X92"/>
    <mergeCell ref="D93:X93"/>
    <mergeCell ref="D94:X94"/>
    <mergeCell ref="D95:X95"/>
    <mergeCell ref="D96:X96"/>
    <mergeCell ref="Y112:AA112"/>
    <mergeCell ref="AB112:AD112"/>
    <mergeCell ref="B102:AD102"/>
    <mergeCell ref="B105:AD105"/>
    <mergeCell ref="B106:AD106"/>
    <mergeCell ref="B104:AD104"/>
    <mergeCell ref="C100:AD100"/>
    <mergeCell ref="D79:X79"/>
    <mergeCell ref="Y79:AD79"/>
    <mergeCell ref="D80:X80"/>
    <mergeCell ref="Y80:AD80"/>
    <mergeCell ref="D81:X81"/>
    <mergeCell ref="Y81:AD81"/>
    <mergeCell ref="Y83:AD83"/>
    <mergeCell ref="Y84:AD84"/>
    <mergeCell ref="Y85:AD85"/>
    <mergeCell ref="Y86:AD86"/>
    <mergeCell ref="Y87:AD87"/>
    <mergeCell ref="Y88:AD88"/>
    <mergeCell ref="Y89:AD89"/>
    <mergeCell ref="Y90:AD90"/>
    <mergeCell ref="Y91:AD91"/>
    <mergeCell ref="Y92:AD92"/>
    <mergeCell ref="Y93:AD93"/>
    <mergeCell ref="AH43:AI43"/>
    <mergeCell ref="B103:AD103"/>
    <mergeCell ref="C115:AD115"/>
    <mergeCell ref="C116:AD116"/>
    <mergeCell ref="C113:E113"/>
    <mergeCell ref="F113:H113"/>
    <mergeCell ref="I113:K113"/>
    <mergeCell ref="L113:O113"/>
    <mergeCell ref="P113:R113"/>
    <mergeCell ref="S113:U113"/>
    <mergeCell ref="V113:X113"/>
    <mergeCell ref="Y113:AA113"/>
    <mergeCell ref="AB113:AD113"/>
    <mergeCell ref="C101:AD101"/>
    <mergeCell ref="B108:AD108"/>
    <mergeCell ref="C109:AD109"/>
    <mergeCell ref="C111:AD111"/>
    <mergeCell ref="C112:E112"/>
    <mergeCell ref="F112:H112"/>
    <mergeCell ref="I112:K112"/>
    <mergeCell ref="L112:O112"/>
    <mergeCell ref="P112:R112"/>
    <mergeCell ref="S112:U112"/>
    <mergeCell ref="V112:X112"/>
  </mergeCells>
  <conditionalFormatting sqref="A1:XFD1048576">
    <cfRule type="expression" dxfId="459" priority="1" stopIfTrue="1">
      <formula>AND($A$1&lt;&gt;"",SEARCH("igual o mayor",A1)&gt;0)</formula>
    </cfRule>
    <cfRule type="expression" dxfId="458" priority="2" stopIfTrue="1">
      <formula>AND($A$1&lt;&gt;"",SEARCH("igual o menor",A1)&gt;0)</formula>
    </cfRule>
    <cfRule type="expression" dxfId="457" priority="3" stopIfTrue="1">
      <formula>AND($A$1&lt;&gt;"",SEARCH("pase a la pregunta",A1)&gt;0)</formula>
    </cfRule>
    <cfRule type="expression" dxfId="456" priority="4" stopIfTrue="1">
      <formula>AND($A$1&lt;&gt;"",SEARCH("en blanco",A1)&gt;0)</formula>
    </cfRule>
    <cfRule type="expression" dxfId="455" priority="5" stopIfTrue="1">
      <formula>AND($A$1&lt;&gt;"",SEARCH("no puede registrar",A1)&gt;0)</formula>
    </cfRule>
    <cfRule type="expression" dxfId="454" priority="6" stopIfTrue="1">
      <formula>AND($A$1&lt;&gt;"",SUM(A1)&gt;0)</formula>
    </cfRule>
    <cfRule type="expression" dxfId="453" priority="7" stopIfTrue="1">
      <formula>AND($A$1&lt;&gt;"",SEARCH("la pregunta",A1)&gt;0)</formula>
    </cfRule>
    <cfRule type="expression" dxfId="452" priority="8" stopIfTrue="1">
      <formula>AND($A$1&lt;&gt;"",SEARCH("igual o mayor",A1)&gt;0)</formula>
    </cfRule>
    <cfRule type="expression" dxfId="451" priority="9" stopIfTrue="1">
      <formula>AND($A$1&lt;&gt;"",SEARCH("igual o menor",A1)&gt;0)</formula>
    </cfRule>
    <cfRule type="expression" dxfId="450" priority="10" stopIfTrue="1">
      <formula>AND($A$1&lt;&gt;"",SEARCH("pase a la pregunta",A1)&gt;0)</formula>
    </cfRule>
    <cfRule type="expression" dxfId="449" priority="11" stopIfTrue="1">
      <formula>AND($A$1&lt;&gt;"",SEARCH("en blanco",A1)&gt;0)</formula>
    </cfRule>
    <cfRule type="expression" dxfId="448" priority="12" stopIfTrue="1">
      <formula>AND($A$1&lt;&gt;"",SEARCH("no puede registrar",A1)&gt;0)</formula>
    </cfRule>
    <cfRule type="expression" dxfId="447" priority="13" stopIfTrue="1">
      <formula>AND($A$1&lt;&gt;"",SUM(A1)&gt;0)</formula>
    </cfRule>
    <cfRule type="expression" dxfId="446" priority="14" stopIfTrue="1">
      <formula>AND($A$1&lt;&gt;"",SEARCH("la pregunta",A1)&gt;0)</formula>
    </cfRule>
  </conditionalFormatting>
  <hyperlinks>
    <hyperlink ref="AA7:AD7" location="Índice!B19" display="Índic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3 Sección III
Cuestionario</oddHeader>
    <oddFooter>&amp;LCenso Nacional de Gobiernos Estatales 2026&amp;R&amp;P de &amp;N</oddFooter>
  </headerFooter>
  <rowBreaks count="1" manualBreakCount="1">
    <brk id="34" max="30"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autoPageBreaks="0"/>
  </sheetPr>
  <dimension ref="A1:DF462"/>
  <sheetViews>
    <sheetView showGridLines="0" view="pageBreakPreview" zoomScale="120" zoomScaleNormal="100" zoomScaleSheetLayoutView="120" workbookViewId="0"/>
  </sheetViews>
  <sheetFormatPr baseColWidth="10" defaultColWidth="0" defaultRowHeight="15" customHeight="1" zeroHeight="1"/>
  <cols>
    <col min="1" max="1" width="5.7109375" style="153" customWidth="1"/>
    <col min="2" max="30" width="3.7109375" customWidth="1"/>
    <col min="31" max="31" width="5.7109375" customWidth="1"/>
    <col min="32" max="32" width="3.7109375" style="100" hidden="1" customWidth="1"/>
    <col min="33" max="16384" width="3.7109375" style="101" hidden="1"/>
  </cols>
  <sheetData>
    <row r="1" spans="1:32" s="212" customFormat="1" ht="173.25" customHeight="1">
      <c r="A1" s="131"/>
      <c r="B1" s="535" t="s">
        <v>8172</v>
      </c>
      <c r="C1" s="535"/>
      <c r="D1" s="535"/>
      <c r="E1" s="535"/>
      <c r="F1" s="535"/>
      <c r="G1" s="535"/>
      <c r="H1" s="535"/>
      <c r="I1" s="535"/>
      <c r="J1" s="535"/>
      <c r="K1" s="535"/>
      <c r="L1" s="535"/>
      <c r="M1" s="535"/>
      <c r="N1" s="535"/>
      <c r="O1" s="535"/>
      <c r="P1" s="535"/>
      <c r="Q1" s="535"/>
      <c r="R1" s="535"/>
      <c r="S1" s="535"/>
      <c r="T1" s="535"/>
      <c r="U1" s="535"/>
      <c r="V1" s="535"/>
      <c r="W1" s="535"/>
      <c r="X1" s="535"/>
      <c r="Y1" s="535"/>
      <c r="Z1" s="535"/>
      <c r="AA1" s="535"/>
      <c r="AB1" s="535"/>
      <c r="AC1" s="535"/>
      <c r="AD1" s="535"/>
      <c r="AE1" s="10"/>
      <c r="AF1" s="211"/>
    </row>
    <row r="2" spans="1:32" s="212" customFormat="1" ht="15" customHeight="1">
      <c r="A2" s="131"/>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211"/>
    </row>
    <row r="3" spans="1:32" s="38" customFormat="1" ht="45" customHeight="1">
      <c r="A3" s="14"/>
      <c r="B3" s="536" t="s">
        <v>8170</v>
      </c>
      <c r="C3" s="536"/>
      <c r="D3" s="536"/>
      <c r="E3" s="536"/>
      <c r="F3" s="536"/>
      <c r="G3" s="536"/>
      <c r="H3" s="536"/>
      <c r="I3" s="536"/>
      <c r="J3" s="536"/>
      <c r="K3" s="536"/>
      <c r="L3" s="536"/>
      <c r="M3" s="536"/>
      <c r="N3" s="536"/>
      <c r="O3" s="536"/>
      <c r="P3" s="536"/>
      <c r="Q3" s="536"/>
      <c r="R3" s="536"/>
      <c r="S3" s="536"/>
      <c r="T3" s="536"/>
      <c r="U3" s="536"/>
      <c r="V3" s="536"/>
      <c r="W3" s="536"/>
      <c r="X3" s="536"/>
      <c r="Y3" s="536"/>
      <c r="Z3" s="536"/>
      <c r="AA3" s="536"/>
      <c r="AB3" s="536"/>
      <c r="AC3" s="536"/>
      <c r="AD3" s="536"/>
      <c r="AE3" s="15"/>
      <c r="AF3" s="213"/>
    </row>
    <row r="4" spans="1:32" s="212" customFormat="1" ht="15" customHeight="1">
      <c r="A4" s="131"/>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211"/>
    </row>
    <row r="5" spans="1:32" s="38" customFormat="1" ht="45" customHeight="1">
      <c r="A5" s="131"/>
      <c r="B5" s="536" t="s">
        <v>940</v>
      </c>
      <c r="C5" s="536"/>
      <c r="D5" s="536"/>
      <c r="E5" s="536"/>
      <c r="F5" s="536"/>
      <c r="G5" s="536"/>
      <c r="H5" s="536"/>
      <c r="I5" s="536"/>
      <c r="J5" s="536"/>
      <c r="K5" s="536"/>
      <c r="L5" s="536"/>
      <c r="M5" s="536"/>
      <c r="N5" s="536"/>
      <c r="O5" s="536"/>
      <c r="P5" s="536"/>
      <c r="Q5" s="536"/>
      <c r="R5" s="536"/>
      <c r="S5" s="536"/>
      <c r="T5" s="536"/>
      <c r="U5" s="536"/>
      <c r="V5" s="536"/>
      <c r="W5" s="536"/>
      <c r="X5" s="536"/>
      <c r="Y5" s="536"/>
      <c r="Z5" s="536"/>
      <c r="AA5" s="536"/>
      <c r="AB5" s="536"/>
      <c r="AC5" s="536"/>
      <c r="AD5" s="536"/>
      <c r="AE5" s="15"/>
      <c r="AF5" s="213"/>
    </row>
    <row r="6" spans="1:32" s="212" customFormat="1" ht="15" customHeight="1">
      <c r="A6" s="131"/>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211"/>
    </row>
    <row r="7" spans="1:32" s="38" customFormat="1" ht="15" customHeight="1" thickBot="1">
      <c r="A7" s="131"/>
      <c r="B7" s="17" t="s">
        <v>1</v>
      </c>
      <c r="C7"/>
      <c r="D7"/>
      <c r="E7"/>
      <c r="F7"/>
      <c r="G7"/>
      <c r="H7"/>
      <c r="I7"/>
      <c r="J7"/>
      <c r="K7"/>
      <c r="L7"/>
      <c r="M7"/>
      <c r="N7" s="17" t="s">
        <v>2</v>
      </c>
      <c r="O7"/>
      <c r="P7" s="15"/>
      <c r="Q7" s="15"/>
      <c r="R7" s="15"/>
      <c r="S7" s="15"/>
      <c r="T7" s="15"/>
      <c r="U7" s="15"/>
      <c r="V7" s="15"/>
      <c r="W7" s="15"/>
      <c r="X7" s="15"/>
      <c r="Y7" s="15"/>
      <c r="Z7" s="15"/>
      <c r="AA7" s="543" t="s">
        <v>0</v>
      </c>
      <c r="AB7" s="543"/>
      <c r="AC7" s="543"/>
      <c r="AD7" s="543"/>
      <c r="AE7" s="15"/>
      <c r="AF7" s="213"/>
    </row>
    <row r="8" spans="1:32" s="38" customFormat="1" ht="15" customHeight="1" thickBot="1">
      <c r="A8" s="131"/>
      <c r="B8" s="537" t="str">
        <f>IF(Presentación!B8="","",Presentación!B8)</f>
        <v>Veracruz de Ignacio de la Llave</v>
      </c>
      <c r="C8" s="538"/>
      <c r="D8" s="538"/>
      <c r="E8" s="538"/>
      <c r="F8" s="538"/>
      <c r="G8" s="538"/>
      <c r="H8" s="538"/>
      <c r="I8" s="538"/>
      <c r="J8" s="538"/>
      <c r="K8" s="538"/>
      <c r="L8" s="539"/>
      <c r="M8" s="18"/>
      <c r="N8" s="537" t="str">
        <f>IF(Presentación!N8="","",Presentación!N8)</f>
        <v>230</v>
      </c>
      <c r="O8" s="539"/>
      <c r="P8" s="15"/>
      <c r="Q8" s="15"/>
      <c r="R8" s="15"/>
      <c r="S8" s="15"/>
      <c r="T8" s="15"/>
      <c r="U8" s="15"/>
      <c r="V8" s="15"/>
      <c r="W8" s="15"/>
      <c r="X8" s="15"/>
      <c r="Y8" s="15"/>
      <c r="Z8" s="15"/>
      <c r="AA8" s="15"/>
      <c r="AB8" s="15"/>
      <c r="AC8" s="15"/>
      <c r="AD8" s="15"/>
      <c r="AE8" s="15"/>
      <c r="AF8" s="213"/>
    </row>
    <row r="9" spans="1:32" s="38" customFormat="1" ht="15" customHeight="1">
      <c r="A9" s="131"/>
      <c r="B9" s="15"/>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213"/>
    </row>
    <row r="10" spans="1:32" s="72" customFormat="1" ht="15" customHeight="1">
      <c r="A10" s="131"/>
      <c r="B10" s="808" t="s">
        <v>101</v>
      </c>
      <c r="C10" s="809"/>
      <c r="D10" s="809"/>
      <c r="E10" s="809"/>
      <c r="F10" s="809"/>
      <c r="G10" s="809"/>
      <c r="H10" s="809"/>
      <c r="I10" s="809"/>
      <c r="J10" s="809"/>
      <c r="K10" s="809"/>
      <c r="L10" s="809"/>
      <c r="M10" s="809"/>
      <c r="N10" s="809"/>
      <c r="O10" s="809"/>
      <c r="P10" s="809"/>
      <c r="Q10" s="809"/>
      <c r="R10" s="809"/>
      <c r="S10" s="809"/>
      <c r="T10" s="809"/>
      <c r="U10" s="809"/>
      <c r="V10" s="809"/>
      <c r="W10" s="809"/>
      <c r="X10" s="809"/>
      <c r="Y10" s="809"/>
      <c r="Z10" s="809"/>
      <c r="AA10" s="809"/>
      <c r="AB10" s="809"/>
      <c r="AC10" s="809"/>
      <c r="AD10" s="810"/>
      <c r="AE10" s="12"/>
      <c r="AF10" s="122"/>
    </row>
    <row r="11" spans="1:32" s="72" customFormat="1" ht="48" customHeight="1">
      <c r="A11" s="131"/>
      <c r="B11" s="134"/>
      <c r="C11" s="578" t="s">
        <v>7618</v>
      </c>
      <c r="D11" s="853"/>
      <c r="E11" s="853"/>
      <c r="F11" s="853"/>
      <c r="G11" s="853"/>
      <c r="H11" s="853"/>
      <c r="I11" s="853"/>
      <c r="J11" s="853"/>
      <c r="K11" s="853"/>
      <c r="L11" s="853"/>
      <c r="M11" s="853"/>
      <c r="N11" s="853"/>
      <c r="O11" s="853"/>
      <c r="P11" s="853"/>
      <c r="Q11" s="853"/>
      <c r="R11" s="853"/>
      <c r="S11" s="853"/>
      <c r="T11" s="853"/>
      <c r="U11" s="853"/>
      <c r="V11" s="853"/>
      <c r="W11" s="853"/>
      <c r="X11" s="853"/>
      <c r="Y11" s="853"/>
      <c r="Z11" s="853"/>
      <c r="AA11" s="853"/>
      <c r="AB11" s="853"/>
      <c r="AC11" s="853"/>
      <c r="AD11" s="993"/>
      <c r="AE11" s="58"/>
      <c r="AF11" s="122"/>
    </row>
    <row r="12" spans="1:32" s="72" customFormat="1" ht="24" customHeight="1">
      <c r="A12" s="131"/>
      <c r="B12" s="134"/>
      <c r="C12" s="671" t="s">
        <v>102</v>
      </c>
      <c r="D12" s="671"/>
      <c r="E12" s="671"/>
      <c r="F12" s="671"/>
      <c r="G12" s="671"/>
      <c r="H12" s="671"/>
      <c r="I12" s="671"/>
      <c r="J12" s="671"/>
      <c r="K12" s="671"/>
      <c r="L12" s="671"/>
      <c r="M12" s="671"/>
      <c r="N12" s="671"/>
      <c r="O12" s="671"/>
      <c r="P12" s="671"/>
      <c r="Q12" s="671"/>
      <c r="R12" s="671"/>
      <c r="S12" s="671"/>
      <c r="T12" s="671"/>
      <c r="U12" s="671"/>
      <c r="V12" s="671"/>
      <c r="W12" s="671"/>
      <c r="X12" s="671"/>
      <c r="Y12" s="671"/>
      <c r="Z12" s="671"/>
      <c r="AA12" s="671"/>
      <c r="AB12" s="671"/>
      <c r="AC12" s="671"/>
      <c r="AD12" s="820"/>
      <c r="AE12" s="12"/>
      <c r="AF12" s="122"/>
    </row>
    <row r="13" spans="1:32" s="72" customFormat="1" ht="36" customHeight="1">
      <c r="A13" s="131"/>
      <c r="B13" s="134"/>
      <c r="C13" s="671" t="s">
        <v>2212</v>
      </c>
      <c r="D13" s="671"/>
      <c r="E13" s="671"/>
      <c r="F13" s="671"/>
      <c r="G13" s="671"/>
      <c r="H13" s="671"/>
      <c r="I13" s="671"/>
      <c r="J13" s="671"/>
      <c r="K13" s="671"/>
      <c r="L13" s="671"/>
      <c r="M13" s="671"/>
      <c r="N13" s="671"/>
      <c r="O13" s="671"/>
      <c r="P13" s="671"/>
      <c r="Q13" s="671"/>
      <c r="R13" s="671"/>
      <c r="S13" s="671"/>
      <c r="T13" s="671"/>
      <c r="U13" s="671"/>
      <c r="V13" s="671"/>
      <c r="W13" s="671"/>
      <c r="X13" s="671"/>
      <c r="Y13" s="671"/>
      <c r="Z13" s="671"/>
      <c r="AA13" s="671"/>
      <c r="AB13" s="671"/>
      <c r="AC13" s="671"/>
      <c r="AD13" s="820"/>
      <c r="AE13" s="12"/>
      <c r="AF13" s="122"/>
    </row>
    <row r="14" spans="1:32" ht="36" customHeight="1">
      <c r="B14" s="135"/>
      <c r="C14" s="578" t="s">
        <v>1840</v>
      </c>
      <c r="D14" s="578"/>
      <c r="E14" s="578"/>
      <c r="F14" s="578"/>
      <c r="G14" s="578"/>
      <c r="H14" s="578"/>
      <c r="I14" s="578"/>
      <c r="J14" s="578"/>
      <c r="K14" s="578"/>
      <c r="L14" s="578"/>
      <c r="M14" s="578"/>
      <c r="N14" s="578"/>
      <c r="O14" s="578"/>
      <c r="P14" s="578"/>
      <c r="Q14" s="578"/>
      <c r="R14" s="578"/>
      <c r="S14" s="578"/>
      <c r="T14" s="578"/>
      <c r="U14" s="578"/>
      <c r="V14" s="578"/>
      <c r="W14" s="578"/>
      <c r="X14" s="578"/>
      <c r="Y14" s="578"/>
      <c r="Z14" s="578"/>
      <c r="AA14" s="578"/>
      <c r="AB14" s="578"/>
      <c r="AC14" s="578"/>
      <c r="AD14" s="579"/>
    </row>
    <row r="15" spans="1:32" ht="48" customHeight="1">
      <c r="B15" s="136"/>
      <c r="C15" s="578" t="s">
        <v>1841</v>
      </c>
      <c r="D15" s="578"/>
      <c r="E15" s="578"/>
      <c r="F15" s="578"/>
      <c r="G15" s="578"/>
      <c r="H15" s="578"/>
      <c r="I15" s="578"/>
      <c r="J15" s="578"/>
      <c r="K15" s="578"/>
      <c r="L15" s="578"/>
      <c r="M15" s="578"/>
      <c r="N15" s="578"/>
      <c r="O15" s="578"/>
      <c r="P15" s="578"/>
      <c r="Q15" s="578"/>
      <c r="R15" s="578"/>
      <c r="S15" s="578"/>
      <c r="T15" s="578"/>
      <c r="U15" s="578"/>
      <c r="V15" s="578"/>
      <c r="W15" s="578"/>
      <c r="X15" s="578"/>
      <c r="Y15" s="578"/>
      <c r="Z15" s="578"/>
      <c r="AA15" s="578"/>
      <c r="AB15" s="578"/>
      <c r="AC15" s="578"/>
      <c r="AD15" s="579"/>
    </row>
    <row r="16" spans="1:32" ht="15" customHeight="1">
      <c r="B16" s="137"/>
      <c r="C16" s="675" t="s">
        <v>1915</v>
      </c>
      <c r="D16" s="675"/>
      <c r="E16" s="675"/>
      <c r="F16" s="675"/>
      <c r="G16" s="675"/>
      <c r="H16" s="675"/>
      <c r="I16" s="675"/>
      <c r="J16" s="675"/>
      <c r="K16" s="675"/>
      <c r="L16" s="675"/>
      <c r="M16" s="675"/>
      <c r="N16" s="675"/>
      <c r="O16" s="675"/>
      <c r="P16" s="675"/>
      <c r="Q16" s="675"/>
      <c r="R16" s="675"/>
      <c r="S16" s="675"/>
      <c r="T16" s="675"/>
      <c r="U16" s="675"/>
      <c r="V16" s="675"/>
      <c r="W16" s="675"/>
      <c r="X16" s="675"/>
      <c r="Y16" s="675"/>
      <c r="Z16" s="675"/>
      <c r="AA16" s="675"/>
      <c r="AB16" s="675"/>
      <c r="AC16" s="675"/>
      <c r="AD16" s="676"/>
    </row>
    <row r="17" spans="1:42" s="72" customFormat="1" ht="15" customHeight="1" thickBot="1">
      <c r="A17" s="131"/>
      <c r="AE17" s="58"/>
      <c r="AF17" s="122"/>
    </row>
    <row r="18" spans="1:42" ht="15" customHeight="1" thickBot="1">
      <c r="A18" s="132"/>
      <c r="B18" s="595" t="s">
        <v>999</v>
      </c>
      <c r="C18" s="596"/>
      <c r="D18" s="596"/>
      <c r="E18" s="596"/>
      <c r="F18" s="596"/>
      <c r="G18" s="596"/>
      <c r="H18" s="596"/>
      <c r="I18" s="596"/>
      <c r="J18" s="596"/>
      <c r="K18" s="596"/>
      <c r="L18" s="596"/>
      <c r="M18" s="596"/>
      <c r="N18" s="596"/>
      <c r="O18" s="596"/>
      <c r="P18" s="596"/>
      <c r="Q18" s="596"/>
      <c r="R18" s="596"/>
      <c r="S18" s="596"/>
      <c r="T18" s="596"/>
      <c r="U18" s="596"/>
      <c r="V18" s="596"/>
      <c r="W18" s="596"/>
      <c r="X18" s="596"/>
      <c r="Y18" s="596"/>
      <c r="Z18" s="596"/>
      <c r="AA18" s="596"/>
      <c r="AB18" s="596"/>
      <c r="AC18" s="596"/>
      <c r="AD18" s="597"/>
      <c r="AE18" s="12"/>
    </row>
    <row r="19" spans="1:42" ht="15" customHeight="1">
      <c r="A19" s="131"/>
      <c r="B19" s="808" t="s">
        <v>411</v>
      </c>
      <c r="C19" s="809"/>
      <c r="D19" s="809"/>
      <c r="E19" s="809"/>
      <c r="F19" s="809"/>
      <c r="G19" s="809"/>
      <c r="H19" s="809"/>
      <c r="I19" s="809"/>
      <c r="J19" s="809"/>
      <c r="K19" s="809"/>
      <c r="L19" s="809"/>
      <c r="M19" s="809"/>
      <c r="N19" s="809"/>
      <c r="O19" s="809"/>
      <c r="P19" s="809"/>
      <c r="Q19" s="809"/>
      <c r="R19" s="809"/>
      <c r="S19" s="809"/>
      <c r="T19" s="809"/>
      <c r="U19" s="809"/>
      <c r="V19" s="809"/>
      <c r="W19" s="809"/>
      <c r="X19" s="809"/>
      <c r="Y19" s="809"/>
      <c r="Z19" s="809"/>
      <c r="AA19" s="809"/>
      <c r="AB19" s="809"/>
      <c r="AC19" s="809"/>
      <c r="AD19" s="810"/>
      <c r="AE19" s="12"/>
    </row>
    <row r="20" spans="1:42" ht="48" customHeight="1">
      <c r="A20" s="131"/>
      <c r="B20" s="246"/>
      <c r="C20" s="796" t="s">
        <v>2306</v>
      </c>
      <c r="D20" s="796"/>
      <c r="E20" s="796"/>
      <c r="F20" s="796"/>
      <c r="G20" s="796"/>
      <c r="H20" s="796"/>
      <c r="I20" s="796"/>
      <c r="J20" s="796"/>
      <c r="K20" s="796"/>
      <c r="L20" s="796"/>
      <c r="M20" s="796"/>
      <c r="N20" s="796"/>
      <c r="O20" s="796"/>
      <c r="P20" s="796"/>
      <c r="Q20" s="796"/>
      <c r="R20" s="796"/>
      <c r="S20" s="796"/>
      <c r="T20" s="796"/>
      <c r="U20" s="796"/>
      <c r="V20" s="796"/>
      <c r="W20" s="796"/>
      <c r="X20" s="796"/>
      <c r="Y20" s="796"/>
      <c r="Z20" s="796"/>
      <c r="AA20" s="796"/>
      <c r="AB20" s="796"/>
      <c r="AC20" s="796"/>
      <c r="AD20" s="857"/>
      <c r="AE20" s="12"/>
    </row>
    <row r="21" spans="1:42" ht="24" customHeight="1">
      <c r="A21" s="131"/>
      <c r="B21" s="215"/>
      <c r="C21" s="578" t="s">
        <v>1134</v>
      </c>
      <c r="D21" s="578"/>
      <c r="E21" s="578"/>
      <c r="F21" s="578"/>
      <c r="G21" s="578"/>
      <c r="H21" s="578"/>
      <c r="I21" s="578"/>
      <c r="J21" s="578"/>
      <c r="K21" s="578"/>
      <c r="L21" s="578"/>
      <c r="M21" s="578"/>
      <c r="N21" s="578"/>
      <c r="O21" s="578"/>
      <c r="P21" s="578"/>
      <c r="Q21" s="578"/>
      <c r="R21" s="578"/>
      <c r="S21" s="578"/>
      <c r="T21" s="578"/>
      <c r="U21" s="578"/>
      <c r="V21" s="578"/>
      <c r="W21" s="578"/>
      <c r="X21" s="578"/>
      <c r="Y21" s="578"/>
      <c r="Z21" s="578"/>
      <c r="AA21" s="578"/>
      <c r="AB21" s="578"/>
      <c r="AC21" s="578"/>
      <c r="AD21" s="819"/>
      <c r="AE21" s="12"/>
    </row>
    <row r="22" spans="1:42" ht="15" customHeight="1">
      <c r="A22" s="131"/>
      <c r="B22" s="847" t="s">
        <v>107</v>
      </c>
      <c r="C22" s="848"/>
      <c r="D22" s="848"/>
      <c r="E22" s="848"/>
      <c r="F22" s="848"/>
      <c r="G22" s="848"/>
      <c r="H22" s="848"/>
      <c r="I22" s="848"/>
      <c r="J22" s="848"/>
      <c r="K22" s="848"/>
      <c r="L22" s="848"/>
      <c r="M22" s="848"/>
      <c r="N22" s="848"/>
      <c r="O22" s="848"/>
      <c r="P22" s="848"/>
      <c r="Q22" s="848"/>
      <c r="R22" s="848"/>
      <c r="S22" s="848"/>
      <c r="T22" s="848"/>
      <c r="U22" s="848"/>
      <c r="V22" s="848"/>
      <c r="W22" s="848"/>
      <c r="X22" s="848"/>
      <c r="Y22" s="848"/>
      <c r="Z22" s="848"/>
      <c r="AA22" s="848"/>
      <c r="AB22" s="848"/>
      <c r="AC22" s="848"/>
      <c r="AD22" s="849"/>
      <c r="AE22" s="12"/>
    </row>
    <row r="23" spans="1:42" ht="48" customHeight="1">
      <c r="A23" s="131"/>
      <c r="B23" s="247"/>
      <c r="C23" s="580" t="s">
        <v>7676</v>
      </c>
      <c r="D23" s="580"/>
      <c r="E23" s="580"/>
      <c r="F23" s="580"/>
      <c r="G23" s="580"/>
      <c r="H23" s="580"/>
      <c r="I23" s="580"/>
      <c r="J23" s="580"/>
      <c r="K23" s="580"/>
      <c r="L23" s="580"/>
      <c r="M23" s="580"/>
      <c r="N23" s="580"/>
      <c r="O23" s="580"/>
      <c r="P23" s="580"/>
      <c r="Q23" s="580"/>
      <c r="R23" s="580"/>
      <c r="S23" s="580"/>
      <c r="T23" s="580"/>
      <c r="U23" s="580"/>
      <c r="V23" s="580"/>
      <c r="W23" s="580"/>
      <c r="X23" s="580"/>
      <c r="Y23" s="580"/>
      <c r="Z23" s="580"/>
      <c r="AA23" s="580"/>
      <c r="AB23" s="580"/>
      <c r="AC23" s="580"/>
      <c r="AD23" s="581"/>
      <c r="AE23" s="12"/>
    </row>
    <row r="24" spans="1:42" ht="15" customHeight="1">
      <c r="A24" s="235"/>
      <c r="B24" s="57"/>
      <c r="C24" s="57"/>
      <c r="D24" s="57"/>
      <c r="E24" s="57"/>
      <c r="F24" s="57"/>
      <c r="G24" s="57"/>
      <c r="H24" s="57"/>
      <c r="I24" s="57"/>
      <c r="J24" s="57"/>
      <c r="K24" s="57"/>
      <c r="L24" s="57"/>
      <c r="M24" s="57"/>
      <c r="N24" s="57"/>
      <c r="O24" s="57"/>
      <c r="P24" s="57"/>
      <c r="Q24" s="57"/>
      <c r="R24" s="57"/>
      <c r="S24" s="57"/>
      <c r="T24" s="57"/>
      <c r="U24" s="57"/>
      <c r="V24" s="57"/>
      <c r="W24" s="57"/>
      <c r="X24" s="57"/>
      <c r="Y24" s="57"/>
      <c r="Z24" s="57"/>
      <c r="AA24" s="57"/>
      <c r="AB24" s="57"/>
      <c r="AC24" s="57"/>
      <c r="AD24" s="57"/>
      <c r="AE24" s="12"/>
    </row>
    <row r="25" spans="1:42" ht="24" customHeight="1">
      <c r="A25" s="131" t="s">
        <v>562</v>
      </c>
      <c r="B25" s="841" t="s">
        <v>7619</v>
      </c>
      <c r="C25" s="841"/>
      <c r="D25" s="841"/>
      <c r="E25" s="841"/>
      <c r="F25" s="841"/>
      <c r="G25" s="841"/>
      <c r="H25" s="841"/>
      <c r="I25" s="841"/>
      <c r="J25" s="841"/>
      <c r="K25" s="841"/>
      <c r="L25" s="841"/>
      <c r="M25" s="841"/>
      <c r="N25" s="841"/>
      <c r="O25" s="841"/>
      <c r="P25" s="841"/>
      <c r="Q25" s="841"/>
      <c r="R25" s="841"/>
      <c r="S25" s="841"/>
      <c r="T25" s="841"/>
      <c r="U25" s="841"/>
      <c r="V25" s="841"/>
      <c r="W25" s="841"/>
      <c r="X25" s="841"/>
      <c r="Y25" s="841"/>
      <c r="Z25" s="841"/>
      <c r="AA25" s="841"/>
      <c r="AB25" s="841"/>
      <c r="AC25" s="841"/>
      <c r="AD25" s="841"/>
      <c r="AH25" s="627" t="s">
        <v>7211</v>
      </c>
      <c r="AI25" s="627"/>
      <c r="AJ25" s="627" t="s">
        <v>7212</v>
      </c>
      <c r="AK25" s="627"/>
      <c r="AL25" s="627" t="s">
        <v>7213</v>
      </c>
      <c r="AM25" s="627"/>
      <c r="AO25" s="964" t="s">
        <v>7321</v>
      </c>
      <c r="AP25" s="964"/>
    </row>
    <row r="26" spans="1:42" ht="15" customHeight="1">
      <c r="A26" s="167"/>
      <c r="B26" s="15"/>
      <c r="C26" s="671" t="s">
        <v>2021</v>
      </c>
      <c r="D26" s="671"/>
      <c r="E26" s="671"/>
      <c r="F26" s="671"/>
      <c r="G26" s="671"/>
      <c r="H26" s="671"/>
      <c r="I26" s="671"/>
      <c r="J26" s="671"/>
      <c r="K26" s="671"/>
      <c r="L26" s="671"/>
      <c r="M26" s="671"/>
      <c r="N26" s="671"/>
      <c r="O26" s="671"/>
      <c r="P26" s="671"/>
      <c r="Q26" s="671"/>
      <c r="R26" s="671"/>
      <c r="S26" s="671"/>
      <c r="T26" s="671"/>
      <c r="U26" s="671"/>
      <c r="V26" s="671"/>
      <c r="W26" s="671"/>
      <c r="X26" s="671"/>
      <c r="Y26" s="671"/>
      <c r="Z26" s="671"/>
      <c r="AA26" s="671"/>
      <c r="AB26" s="671"/>
      <c r="AC26" s="671"/>
      <c r="AD26" s="671"/>
      <c r="AH26" s="907">
        <f>COUNTBLANK(C28:T28)</f>
        <v>16</v>
      </c>
      <c r="AI26" s="907"/>
      <c r="AJ26" s="627">
        <v>16</v>
      </c>
      <c r="AK26" s="627"/>
      <c r="AL26" s="627">
        <v>15</v>
      </c>
      <c r="AM26" s="627"/>
      <c r="AO26" s="1008">
        <f>IF($AH$26=$AJ$26,0,IF(OR(I28="X",T28="X"),1,0))</f>
        <v>0</v>
      </c>
      <c r="AP26" s="1008"/>
    </row>
    <row r="27" spans="1:42" ht="15" customHeight="1" thickBot="1">
      <c r="A27" s="121"/>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row>
    <row r="28" spans="1:42" ht="15" customHeight="1" thickBot="1">
      <c r="A28" s="121"/>
      <c r="B28" s="15"/>
      <c r="C28" s="435"/>
      <c r="D28" s="29" t="s">
        <v>2022</v>
      </c>
      <c r="E28" s="15"/>
      <c r="F28" s="15"/>
      <c r="G28" s="15"/>
      <c r="H28" s="15"/>
      <c r="I28" s="435"/>
      <c r="J28" s="29" t="s">
        <v>2023</v>
      </c>
      <c r="K28" s="15"/>
      <c r="L28" s="15"/>
      <c r="M28" s="15"/>
      <c r="N28" s="15"/>
      <c r="O28" s="15"/>
      <c r="P28" s="15"/>
      <c r="Q28" s="15"/>
      <c r="R28" s="15"/>
      <c r="S28" s="15"/>
      <c r="T28" s="435"/>
      <c r="U28" s="29" t="s">
        <v>2024</v>
      </c>
      <c r="V28" s="15"/>
      <c r="W28" s="15"/>
      <c r="X28" s="15"/>
      <c r="Y28" s="15"/>
      <c r="Z28" s="15"/>
      <c r="AA28" s="15"/>
      <c r="AB28" s="15"/>
      <c r="AC28" s="15"/>
      <c r="AD28" s="15"/>
    </row>
    <row r="29" spans="1:42" ht="15" customHeight="1">
      <c r="A29" s="57"/>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row>
    <row r="30" spans="1:42" ht="24" customHeight="1">
      <c r="A30" s="57"/>
      <c r="B30" s="15"/>
      <c r="C30" s="851" t="s">
        <v>127</v>
      </c>
      <c r="D30" s="851"/>
      <c r="E30" s="851"/>
      <c r="F30" s="851"/>
      <c r="G30" s="851"/>
      <c r="H30" s="851"/>
      <c r="I30" s="851"/>
      <c r="J30" s="851"/>
      <c r="K30" s="851"/>
      <c r="L30" s="851"/>
      <c r="M30" s="851"/>
      <c r="N30" s="851"/>
      <c r="O30" s="851"/>
      <c r="P30" s="851"/>
      <c r="Q30" s="851"/>
      <c r="R30" s="851"/>
      <c r="S30" s="851"/>
      <c r="T30" s="851"/>
      <c r="U30" s="851"/>
      <c r="V30" s="851"/>
      <c r="W30" s="851"/>
      <c r="X30" s="851"/>
      <c r="Y30" s="851"/>
      <c r="Z30" s="851"/>
      <c r="AA30" s="851"/>
      <c r="AB30" s="851"/>
      <c r="AC30" s="851"/>
      <c r="AD30" s="851"/>
    </row>
    <row r="31" spans="1:42" ht="60" customHeight="1">
      <c r="A31" s="57"/>
      <c r="B31" s="15"/>
      <c r="C31" s="1025"/>
      <c r="D31" s="1025"/>
      <c r="E31" s="1025"/>
      <c r="F31" s="1025"/>
      <c r="G31" s="1025"/>
      <c r="H31" s="1025"/>
      <c r="I31" s="1025"/>
      <c r="J31" s="1025"/>
      <c r="K31" s="1025"/>
      <c r="L31" s="1025"/>
      <c r="M31" s="1025"/>
      <c r="N31" s="1025"/>
      <c r="O31" s="1025"/>
      <c r="P31" s="1025"/>
      <c r="Q31" s="1025"/>
      <c r="R31" s="1025"/>
      <c r="S31" s="1025"/>
      <c r="T31" s="1025"/>
      <c r="U31" s="1025"/>
      <c r="V31" s="1025"/>
      <c r="W31" s="1025"/>
      <c r="X31" s="1025"/>
      <c r="Y31" s="1025"/>
      <c r="Z31" s="1025"/>
      <c r="AA31" s="1025"/>
      <c r="AB31" s="1025"/>
      <c r="AC31" s="1025"/>
      <c r="AD31" s="1025"/>
    </row>
    <row r="32" spans="1:42" ht="15" customHeight="1">
      <c r="A32"/>
      <c r="B32" s="625" t="str">
        <f>IF(OR($AH$26=$AJ$26,$AH$26=$AL$26),"","Error: Debe completar toda la información requerida.")</f>
        <v/>
      </c>
      <c r="C32" s="625"/>
      <c r="D32" s="625"/>
      <c r="E32" s="625"/>
      <c r="F32" s="625"/>
      <c r="G32" s="625"/>
      <c r="H32" s="625"/>
      <c r="I32" s="625"/>
      <c r="J32" s="625"/>
      <c r="K32" s="625"/>
      <c r="L32" s="625"/>
      <c r="M32" s="625"/>
      <c r="N32" s="625"/>
      <c r="O32" s="625"/>
      <c r="P32" s="625"/>
      <c r="Q32" s="625"/>
      <c r="R32" s="625"/>
      <c r="S32" s="625"/>
      <c r="T32" s="625"/>
      <c r="U32" s="625"/>
      <c r="V32" s="625"/>
      <c r="W32" s="625"/>
      <c r="X32" s="625"/>
      <c r="Y32" s="625"/>
      <c r="Z32" s="625"/>
      <c r="AA32" s="625"/>
      <c r="AB32" s="625"/>
      <c r="AC32" s="625"/>
      <c r="AD32" s="625"/>
    </row>
    <row r="33" spans="1:76" ht="15" customHeight="1">
      <c r="A33"/>
    </row>
    <row r="34" spans="1:76" ht="15" customHeight="1">
      <c r="A34"/>
    </row>
    <row r="35" spans="1:76" ht="15" customHeight="1">
      <c r="A35"/>
    </row>
    <row r="36" spans="1:76" ht="15" customHeight="1">
      <c r="A36"/>
    </row>
    <row r="37" spans="1:76" ht="15" customHeight="1">
      <c r="A37"/>
    </row>
    <row r="38" spans="1:76" ht="60" customHeight="1">
      <c r="A38" s="235" t="s">
        <v>563</v>
      </c>
      <c r="B38" s="688" t="s">
        <v>7620</v>
      </c>
      <c r="C38" s="688"/>
      <c r="D38" s="688"/>
      <c r="E38" s="688"/>
      <c r="F38" s="688"/>
      <c r="G38" s="688"/>
      <c r="H38" s="688"/>
      <c r="I38" s="688"/>
      <c r="J38" s="688"/>
      <c r="K38" s="688"/>
      <c r="L38" s="688"/>
      <c r="M38" s="688"/>
      <c r="N38" s="688"/>
      <c r="O38" s="688"/>
      <c r="P38" s="688"/>
      <c r="Q38" s="688"/>
      <c r="R38" s="688"/>
      <c r="S38" s="688"/>
      <c r="T38" s="688"/>
      <c r="U38" s="688"/>
      <c r="V38" s="688"/>
      <c r="W38" s="688"/>
      <c r="X38" s="688"/>
      <c r="Y38" s="688"/>
      <c r="Z38" s="688"/>
      <c r="AA38" s="688"/>
      <c r="AB38" s="688"/>
      <c r="AC38" s="688"/>
      <c r="AD38" s="688"/>
      <c r="AE38" s="12"/>
      <c r="AF38" s="248"/>
      <c r="AH38" s="627" t="s">
        <v>7211</v>
      </c>
      <c r="AI38" s="627"/>
      <c r="AJ38" s="627" t="s">
        <v>7212</v>
      </c>
      <c r="AK38" s="627"/>
      <c r="AL38" s="627" t="s">
        <v>7213</v>
      </c>
      <c r="AM38" s="627"/>
    </row>
    <row r="39" spans="1:76" ht="24" customHeight="1">
      <c r="A39" s="167"/>
      <c r="B39" s="144"/>
      <c r="C39" s="578" t="s">
        <v>935</v>
      </c>
      <c r="D39" s="578"/>
      <c r="E39" s="578"/>
      <c r="F39" s="578"/>
      <c r="G39" s="578"/>
      <c r="H39" s="578"/>
      <c r="I39" s="578"/>
      <c r="J39" s="578"/>
      <c r="K39" s="578"/>
      <c r="L39" s="578"/>
      <c r="M39" s="578"/>
      <c r="N39" s="578"/>
      <c r="O39" s="578"/>
      <c r="P39" s="578"/>
      <c r="Q39" s="578"/>
      <c r="R39" s="578"/>
      <c r="S39" s="578"/>
      <c r="T39" s="578"/>
      <c r="U39" s="578"/>
      <c r="V39" s="578"/>
      <c r="W39" s="578"/>
      <c r="X39" s="578"/>
      <c r="Y39" s="578"/>
      <c r="Z39" s="578"/>
      <c r="AA39" s="578"/>
      <c r="AB39" s="578"/>
      <c r="AC39" s="578"/>
      <c r="AD39" s="578"/>
      <c r="AE39" s="12"/>
      <c r="AF39" s="248"/>
      <c r="AH39" s="907">
        <f>COUNTBLANK(D46:AD75)</f>
        <v>810</v>
      </c>
      <c r="AI39" s="907"/>
      <c r="AJ39" s="627">
        <v>810</v>
      </c>
      <c r="AK39" s="627"/>
      <c r="AL39" s="627"/>
      <c r="AM39" s="627"/>
    </row>
    <row r="40" spans="1:76" ht="24" customHeight="1">
      <c r="A40" s="121"/>
      <c r="B40" s="144"/>
      <c r="C40" s="578" t="s">
        <v>936</v>
      </c>
      <c r="D40" s="578"/>
      <c r="E40" s="578"/>
      <c r="F40" s="578"/>
      <c r="G40" s="578"/>
      <c r="H40" s="578"/>
      <c r="I40" s="578"/>
      <c r="J40" s="578"/>
      <c r="K40" s="578"/>
      <c r="L40" s="578"/>
      <c r="M40" s="578"/>
      <c r="N40" s="578"/>
      <c r="O40" s="578"/>
      <c r="P40" s="578"/>
      <c r="Q40" s="578"/>
      <c r="R40" s="578"/>
      <c r="S40" s="578"/>
      <c r="T40" s="578"/>
      <c r="U40" s="578"/>
      <c r="V40" s="578"/>
      <c r="W40" s="578"/>
      <c r="X40" s="578"/>
      <c r="Y40" s="578"/>
      <c r="Z40" s="578"/>
      <c r="AA40" s="578"/>
      <c r="AB40" s="578"/>
      <c r="AC40" s="578"/>
      <c r="AD40" s="578"/>
      <c r="AE40" s="12"/>
    </row>
    <row r="41" spans="1:76" ht="24" customHeight="1">
      <c r="A41" s="121"/>
      <c r="B41" s="144"/>
      <c r="C41" s="578" t="s">
        <v>1107</v>
      </c>
      <c r="D41" s="578"/>
      <c r="E41" s="578"/>
      <c r="F41" s="578"/>
      <c r="G41" s="578"/>
      <c r="H41" s="578"/>
      <c r="I41" s="578"/>
      <c r="J41" s="578"/>
      <c r="K41" s="578"/>
      <c r="L41" s="578"/>
      <c r="M41" s="578"/>
      <c r="N41" s="578"/>
      <c r="O41" s="578"/>
      <c r="P41" s="578"/>
      <c r="Q41" s="578"/>
      <c r="R41" s="578"/>
      <c r="S41" s="578"/>
      <c r="T41" s="578"/>
      <c r="U41" s="578"/>
      <c r="V41" s="578"/>
      <c r="W41" s="578"/>
      <c r="X41" s="578"/>
      <c r="Y41" s="578"/>
      <c r="Z41" s="578"/>
      <c r="AA41" s="578"/>
      <c r="AB41" s="578"/>
      <c r="AC41" s="578"/>
      <c r="AD41" s="578"/>
      <c r="AE41" s="12"/>
    </row>
    <row r="42" spans="1:76" ht="24" customHeight="1">
      <c r="A42" s="121"/>
      <c r="B42" s="144"/>
      <c r="C42" s="578" t="s">
        <v>913</v>
      </c>
      <c r="D42" s="578"/>
      <c r="E42" s="578"/>
      <c r="F42" s="578"/>
      <c r="G42" s="578"/>
      <c r="H42" s="578"/>
      <c r="I42" s="578"/>
      <c r="J42" s="578"/>
      <c r="K42" s="578"/>
      <c r="L42" s="578"/>
      <c r="M42" s="578"/>
      <c r="N42" s="578"/>
      <c r="O42" s="578"/>
      <c r="P42" s="578"/>
      <c r="Q42" s="578"/>
      <c r="R42" s="578"/>
      <c r="S42" s="578"/>
      <c r="T42" s="578"/>
      <c r="U42" s="578"/>
      <c r="V42" s="578"/>
      <c r="W42" s="578"/>
      <c r="X42" s="578"/>
      <c r="Y42" s="578"/>
      <c r="Z42" s="578"/>
      <c r="AA42" s="578"/>
      <c r="AB42" s="578"/>
      <c r="AC42" s="578"/>
      <c r="AD42" s="578"/>
      <c r="AE42" s="12"/>
    </row>
    <row r="43" spans="1:76">
      <c r="A43" s="249"/>
      <c r="B43" s="57"/>
      <c r="C43" s="57"/>
      <c r="D43" s="57"/>
      <c r="E43" s="57"/>
      <c r="F43" s="57"/>
      <c r="G43" s="57"/>
      <c r="H43" s="57"/>
      <c r="J43" s="57"/>
      <c r="K43" s="57"/>
      <c r="L43" s="57"/>
      <c r="N43" s="57"/>
      <c r="O43" s="57"/>
      <c r="P43" s="57"/>
      <c r="R43" s="57"/>
      <c r="S43" s="57"/>
      <c r="T43" s="57"/>
      <c r="V43" s="57"/>
      <c r="W43" s="57"/>
      <c r="X43" s="57"/>
      <c r="Y43" s="57"/>
      <c r="Z43" s="57"/>
      <c r="AA43" s="57"/>
      <c r="AB43" s="57"/>
      <c r="AC43" s="57"/>
      <c r="AD43" s="57"/>
      <c r="AE43" s="12"/>
    </row>
    <row r="44" spans="1:76" ht="48" customHeight="1">
      <c r="B44" s="76"/>
      <c r="C44" s="835" t="s">
        <v>937</v>
      </c>
      <c r="D44" s="836"/>
      <c r="E44" s="836"/>
      <c r="F44" s="836"/>
      <c r="G44" s="836"/>
      <c r="H44" s="837"/>
      <c r="I44" s="935" t="s">
        <v>2307</v>
      </c>
      <c r="J44" s="935"/>
      <c r="K44" s="935"/>
      <c r="L44" s="935"/>
      <c r="M44" s="558" t="s">
        <v>910</v>
      </c>
      <c r="N44" s="558"/>
      <c r="O44" s="558"/>
      <c r="P44" s="558"/>
      <c r="Q44" s="558" t="s">
        <v>911</v>
      </c>
      <c r="R44" s="558"/>
      <c r="S44" s="558"/>
      <c r="T44" s="558"/>
      <c r="U44" s="558" t="s">
        <v>1966</v>
      </c>
      <c r="V44" s="558"/>
      <c r="W44" s="558"/>
      <c r="X44" s="558"/>
      <c r="Y44" s="558" t="s">
        <v>909</v>
      </c>
      <c r="Z44" s="558"/>
      <c r="AA44" s="558"/>
      <c r="AB44" s="558"/>
      <c r="AC44" s="558"/>
      <c r="AD44" s="558"/>
      <c r="AH44" s="638" t="s">
        <v>7231</v>
      </c>
      <c r="AI44" s="638"/>
      <c r="AJ44" s="638"/>
      <c r="AK44" s="638"/>
      <c r="AL44" s="638"/>
      <c r="AM44" s="638"/>
      <c r="AN44" s="638"/>
      <c r="AO44" s="638"/>
      <c r="AP44" s="638"/>
      <c r="AQ44" s="638"/>
      <c r="AR44" s="638"/>
      <c r="AS44" s="638"/>
      <c r="AT44" s="638"/>
      <c r="AU44" s="638"/>
      <c r="AV44" s="638"/>
      <c r="AW44" s="638"/>
      <c r="BK44" s="639" t="s">
        <v>7224</v>
      </c>
      <c r="BL44" s="640"/>
      <c r="BM44" s="640"/>
      <c r="BN44" s="640"/>
      <c r="BO44" s="640"/>
      <c r="BP44" s="641"/>
    </row>
    <row r="45" spans="1:76" ht="60" customHeight="1">
      <c r="A45" s="249"/>
      <c r="B45" s="201"/>
      <c r="C45" s="838"/>
      <c r="D45" s="839"/>
      <c r="E45" s="839"/>
      <c r="F45" s="839"/>
      <c r="G45" s="839"/>
      <c r="H45" s="840"/>
      <c r="I45" s="935"/>
      <c r="J45" s="935"/>
      <c r="K45" s="935"/>
      <c r="L45" s="935"/>
      <c r="M45" s="558"/>
      <c r="N45" s="558"/>
      <c r="O45" s="558"/>
      <c r="P45" s="558"/>
      <c r="Q45" s="558"/>
      <c r="R45" s="558"/>
      <c r="S45" s="558"/>
      <c r="T45" s="558"/>
      <c r="U45" s="558"/>
      <c r="V45" s="558"/>
      <c r="W45" s="558"/>
      <c r="X45" s="558"/>
      <c r="Y45" s="82" t="s">
        <v>66</v>
      </c>
      <c r="Z45" s="82" t="s">
        <v>67</v>
      </c>
      <c r="AA45" s="82" t="s">
        <v>68</v>
      </c>
      <c r="AB45" s="82" t="s">
        <v>69</v>
      </c>
      <c r="AC45" s="82" t="s">
        <v>70</v>
      </c>
      <c r="AD45" s="82" t="s">
        <v>74</v>
      </c>
      <c r="AH45" s="645" t="s">
        <v>7228</v>
      </c>
      <c r="AI45" s="646"/>
      <c r="AJ45" s="646"/>
      <c r="AK45" s="646"/>
      <c r="AL45" s="646"/>
      <c r="AM45" s="647"/>
      <c r="AN45" s="645" t="s">
        <v>7229</v>
      </c>
      <c r="AO45" s="646"/>
      <c r="AP45" s="646"/>
      <c r="AQ45" s="646"/>
      <c r="AR45" s="646"/>
      <c r="AS45" s="646"/>
      <c r="AT45" s="638" t="s">
        <v>7230</v>
      </c>
      <c r="AU45" s="638"/>
      <c r="AV45" s="638"/>
      <c r="AW45" s="638"/>
      <c r="AY45" s="665" t="s">
        <v>7265</v>
      </c>
      <c r="AZ45" s="665"/>
      <c r="BB45" s="1007" t="s">
        <v>7322</v>
      </c>
      <c r="BC45" s="1007"/>
      <c r="BE45" s="666" t="s">
        <v>7261</v>
      </c>
      <c r="BF45" s="666"/>
      <c r="BG45" s="72"/>
      <c r="BH45" s="648" t="s">
        <v>7285</v>
      </c>
      <c r="BI45" s="650"/>
      <c r="BK45" s="639" t="s">
        <v>7259</v>
      </c>
      <c r="BL45" s="641"/>
      <c r="BM45" s="639" t="s">
        <v>7260</v>
      </c>
      <c r="BN45" s="641"/>
      <c r="BO45" s="639" t="s">
        <v>7226</v>
      </c>
      <c r="BP45" s="641"/>
      <c r="BR45" s="639" t="s">
        <v>8095</v>
      </c>
      <c r="BS45" s="640"/>
      <c r="BT45" s="640"/>
      <c r="BU45" s="640"/>
      <c r="BV45" s="640"/>
      <c r="BW45" s="640"/>
      <c r="BX45" s="641"/>
    </row>
    <row r="46" spans="1:76" ht="15" customHeight="1">
      <c r="A46" s="249"/>
      <c r="B46" s="201"/>
      <c r="C46" s="82" t="s">
        <v>66</v>
      </c>
      <c r="D46" s="763"/>
      <c r="E46" s="764"/>
      <c r="F46" s="764"/>
      <c r="G46" s="764"/>
      <c r="H46" s="764"/>
      <c r="I46" s="830"/>
      <c r="J46" s="562"/>
      <c r="K46" s="562"/>
      <c r="L46" s="831"/>
      <c r="M46" s="830"/>
      <c r="N46" s="562"/>
      <c r="O46" s="562"/>
      <c r="P46" s="831"/>
      <c r="Q46" s="830"/>
      <c r="R46" s="562"/>
      <c r="S46" s="562"/>
      <c r="T46" s="831"/>
      <c r="U46" s="830"/>
      <c r="V46" s="562"/>
      <c r="W46" s="562"/>
      <c r="X46" s="831"/>
      <c r="Y46" s="430"/>
      <c r="Z46" s="430"/>
      <c r="AA46" s="430"/>
      <c r="AB46" s="430"/>
      <c r="AC46" s="430"/>
      <c r="AD46" s="430"/>
      <c r="AH46" s="645" t="b">
        <f>NOT(EXACT(D46,UPPER(D46)))</f>
        <v>0</v>
      </c>
      <c r="AI46" s="647"/>
      <c r="AJ46" s="645" t="str">
        <f>SUBSTITUTE( SUBSTITUTE( SUBSTITUTE( SUBSTITUTE( SUBSTITUTE( SUBSTITUTE( SUBSTITUTE( SUBSTITUTE( SUBSTITUTE( SUBSTITUTE(D46, "á", "a"), "é", "e"), "í", "i"), "ó", "o"), "ú", "u"), "Á", "A"), "É", "E"), "Í", "I"), "Ó", "O"), "Ú", "U")</f>
        <v/>
      </c>
      <c r="AK46" s="647"/>
      <c r="AL46" s="645">
        <f>COUNTIF(AH46,"VERDADERO")</f>
        <v>0</v>
      </c>
      <c r="AM46" s="647"/>
      <c r="AN46" s="645" t="b">
        <f>NOT(EXACT(D46,AJ46))</f>
        <v>0</v>
      </c>
      <c r="AO46" s="647"/>
      <c r="AP46" s="645" t="str">
        <f>SUBSTITUTE((SUBSTITUTE(SUBSTITUTE(SUBSTITUTE(D46,".",""),",",""),"(","")),")","")</f>
        <v/>
      </c>
      <c r="AQ46" s="647"/>
      <c r="AR46" s="645">
        <f>COUNTIF(AN46,"VERDADERO")</f>
        <v>0</v>
      </c>
      <c r="AS46" s="647"/>
      <c r="AT46" s="638" t="b">
        <f>NOT(EXACT(D46,AP46))</f>
        <v>0</v>
      </c>
      <c r="AU46" s="638"/>
      <c r="AV46" s="638">
        <f>COUNTIF(AT46,"VERDADERO")</f>
        <v>0</v>
      </c>
      <c r="AW46" s="638"/>
      <c r="AY46" s="655">
        <f>IF($AH$39=$AJ$39,0,IF(AD46="",0,1))</f>
        <v>0</v>
      </c>
      <c r="AZ46" s="655"/>
      <c r="BB46" s="627">
        <f>IF(OR(AND(LEN(M46)=4,M46&lt;2025),M46="",M46="NS"),0,1)</f>
        <v>0</v>
      </c>
      <c r="BC46" s="627"/>
      <c r="BE46" s="661">
        <f>IF($AH$39=$AJ$39,0,IF(COUNTIF(D46:X75,"NS")=0,0,1))</f>
        <v>0</v>
      </c>
      <c r="BF46" s="661"/>
      <c r="BG46" s="72"/>
      <c r="BH46" s="645">
        <f>IF($AH$39=$AJ$39,0,IF(OR(AND(D46&lt;&gt;"",COUNTA(I46:X46)=COUNTA($I$44:$X$45),AY46=0,COUNTA(Y46:AD46)&gt;0),AND(D46&lt;&gt;"",COUNTA(I46:X46)=COUNTA($I$44:$X$45),AY46=1,COUNTA(Y46:AD46)=COUNTA($AD$45)),AND(D46="",COUNTA(I46:AD46)=0)),0,1))</f>
        <v>0</v>
      </c>
      <c r="BI46" s="647"/>
      <c r="BK46" s="639">
        <v>1</v>
      </c>
      <c r="BL46" s="641"/>
      <c r="BM46" s="639">
        <f>IF(AV76=0,0,1)</f>
        <v>0</v>
      </c>
      <c r="BN46" s="641"/>
      <c r="BO46" s="639" t="str">
        <f>IF(BM46=0,"",IF(SUM($BM$46:BM46)=1,_xlfn.CONCAT(BK46,),IF($BM$48&gt;SUM($BM$46:BM46),_xlfn.CONCAT(", ",BK46),IF($BM$48=SUM($BM$46:BM46),_xlfn.CONCAT(" y ",BK46,".")))))</f>
        <v/>
      </c>
      <c r="BP46" s="641"/>
      <c r="BR46" s="632" t="s">
        <v>7897</v>
      </c>
      <c r="BS46" s="633"/>
      <c r="BT46" s="460" t="str">
        <f>SUBSTITUTE( SUBSTITUTE( SUBSTITUTE( SUBSTITUTE( SUBSTITUTE( SUBSTITUTE( SUBSTITUTE( SUBSTITUTE( SUBSTITUTE( SUBSTITUTE(F77, "á", "a"), "é", "e"), "í", "i"), "ó", "o"), "ú", "u"), "Á", "A"), "É", "E"), "Í", "I"), "Ó", "O"), "Ú", "U")</f>
        <v/>
      </c>
      <c r="BU46" s="471"/>
      <c r="BV46" s="471"/>
      <c r="BW46" s="471"/>
      <c r="BX46" s="470"/>
    </row>
    <row r="47" spans="1:76" ht="15" customHeight="1">
      <c r="A47" s="249"/>
      <c r="B47" s="201"/>
      <c r="C47" s="82" t="s">
        <v>67</v>
      </c>
      <c r="D47" s="763"/>
      <c r="E47" s="764"/>
      <c r="F47" s="764"/>
      <c r="G47" s="764"/>
      <c r="H47" s="764"/>
      <c r="I47" s="830"/>
      <c r="J47" s="562"/>
      <c r="K47" s="562"/>
      <c r="L47" s="831"/>
      <c r="M47" s="830"/>
      <c r="N47" s="562"/>
      <c r="O47" s="562"/>
      <c r="P47" s="831"/>
      <c r="Q47" s="830"/>
      <c r="R47" s="562"/>
      <c r="S47" s="562"/>
      <c r="T47" s="831"/>
      <c r="U47" s="830"/>
      <c r="V47" s="562"/>
      <c r="W47" s="562"/>
      <c r="X47" s="831"/>
      <c r="Y47" s="430"/>
      <c r="Z47" s="430"/>
      <c r="AA47" s="430"/>
      <c r="AB47" s="430"/>
      <c r="AC47" s="430"/>
      <c r="AD47" s="430"/>
      <c r="AH47" s="645" t="b">
        <f t="shared" ref="AH47:AH75" si="0">NOT(EXACT(D47,UPPER(D47)))</f>
        <v>0</v>
      </c>
      <c r="AI47" s="647"/>
      <c r="AJ47" s="645" t="str">
        <f t="shared" ref="AJ47:AJ75" si="1">SUBSTITUTE( SUBSTITUTE( SUBSTITUTE( SUBSTITUTE( SUBSTITUTE( SUBSTITUTE( SUBSTITUTE( SUBSTITUTE( SUBSTITUTE( SUBSTITUTE(D47, "á", "a"), "é", "e"), "í", "i"), "ó", "o"), "ú", "u"), "Á", "A"), "É", "E"), "Í", "I"), "Ó", "O"), "Ú", "U")</f>
        <v/>
      </c>
      <c r="AK47" s="647"/>
      <c r="AL47" s="645">
        <f t="shared" ref="AL47:AL75" si="2">COUNTIF(AH47,"VERDADERO")</f>
        <v>0</v>
      </c>
      <c r="AM47" s="647"/>
      <c r="AN47" s="645" t="b">
        <f t="shared" ref="AN47:AN75" si="3">NOT(EXACT(D47,AJ47))</f>
        <v>0</v>
      </c>
      <c r="AO47" s="647"/>
      <c r="AP47" s="645" t="str">
        <f t="shared" ref="AP47:AP75" si="4">SUBSTITUTE((SUBSTITUTE(SUBSTITUTE(SUBSTITUTE(D47,".",""),",",""),"(","")),")","")</f>
        <v/>
      </c>
      <c r="AQ47" s="647"/>
      <c r="AR47" s="645">
        <f t="shared" ref="AR47:AR75" si="5">COUNTIF(AN47,"VERDADERO")</f>
        <v>0</v>
      </c>
      <c r="AS47" s="647"/>
      <c r="AT47" s="638" t="b">
        <f t="shared" ref="AT47:AT75" si="6">NOT(EXACT(D47,AP47))</f>
        <v>0</v>
      </c>
      <c r="AU47" s="638"/>
      <c r="AV47" s="638">
        <f t="shared" ref="AV47:AV75" si="7">COUNTIF(AT47,"VERDADERO")</f>
        <v>0</v>
      </c>
      <c r="AW47" s="638"/>
      <c r="AY47" s="655">
        <f t="shared" ref="AY47:AY75" si="8">IF($AH$39=$AJ$39,0,IF(AD47="",0,1))</f>
        <v>0</v>
      </c>
      <c r="AZ47" s="655"/>
      <c r="BB47" s="627">
        <f t="shared" ref="BB47:BB75" si="9">IF(OR(AND(LEN(M47)=4,M47&lt;2025),M47="",M47="NS"),0,1)</f>
        <v>0</v>
      </c>
      <c r="BC47" s="627"/>
      <c r="BH47" s="645">
        <f t="shared" ref="BH47:BH75" si="10">IF($AH$39=$AJ$39,0,IF(OR(AND(D47&lt;&gt;"",COUNTA(I47:X47)=COUNTA($I$44:$X$45),AY47=0,COUNTA(Y47:AD47)&gt;0),AND(D47&lt;&gt;"",COUNTA(I47:X47)=COUNTA($I$44:$X$45),AY47=1,COUNTA(Y47:AD47)=COUNTA($AD$45)),AND(D47="",COUNTA(I47:AD47)=0)),0,1))</f>
        <v>0</v>
      </c>
      <c r="BI47" s="647"/>
      <c r="BK47" s="639">
        <v>4</v>
      </c>
      <c r="BL47" s="641"/>
      <c r="BM47" s="639">
        <f>IF(AL77=0,0,1)</f>
        <v>0</v>
      </c>
      <c r="BN47" s="641"/>
      <c r="BO47" s="639" t="str">
        <f>IF(BM47=0,"",IF(SUM($BM$46:BM47)=1,_xlfn.CONCAT(BK47,),IF($BM$48&gt;SUM($BM$46:BM47),_xlfn.CONCAT(", ",BK47),IF($BM$48=SUM($BM$46:BM47),_xlfn.CONCAT(" y ",BK47,".")))))</f>
        <v/>
      </c>
      <c r="BP47" s="641"/>
      <c r="BR47" s="632" t="s">
        <v>7898</v>
      </c>
      <c r="BS47" s="633"/>
      <c r="BT47" s="112">
        <v>1</v>
      </c>
      <c r="BU47" s="98">
        <v>2</v>
      </c>
      <c r="BV47" s="98">
        <v>3</v>
      </c>
      <c r="BW47" s="98">
        <v>3</v>
      </c>
      <c r="BX47" s="98">
        <v>4</v>
      </c>
    </row>
    <row r="48" spans="1:76" ht="15" customHeight="1">
      <c r="A48" s="249"/>
      <c r="B48" s="201"/>
      <c r="C48" s="82" t="s">
        <v>68</v>
      </c>
      <c r="D48" s="763"/>
      <c r="E48" s="764"/>
      <c r="F48" s="764"/>
      <c r="G48" s="764"/>
      <c r="H48" s="764"/>
      <c r="I48" s="830"/>
      <c r="J48" s="562"/>
      <c r="K48" s="562"/>
      <c r="L48" s="831"/>
      <c r="M48" s="830"/>
      <c r="N48" s="562"/>
      <c r="O48" s="562"/>
      <c r="P48" s="831"/>
      <c r="Q48" s="830"/>
      <c r="R48" s="562"/>
      <c r="S48" s="562"/>
      <c r="T48" s="831"/>
      <c r="U48" s="830"/>
      <c r="V48" s="562"/>
      <c r="W48" s="562"/>
      <c r="X48" s="831"/>
      <c r="Y48" s="430"/>
      <c r="Z48" s="430"/>
      <c r="AA48" s="430"/>
      <c r="AB48" s="430"/>
      <c r="AC48" s="430"/>
      <c r="AD48" s="430"/>
      <c r="AH48" s="645" t="b">
        <f t="shared" si="0"/>
        <v>0</v>
      </c>
      <c r="AI48" s="647"/>
      <c r="AJ48" s="645" t="str">
        <f t="shared" si="1"/>
        <v/>
      </c>
      <c r="AK48" s="647"/>
      <c r="AL48" s="645">
        <f t="shared" si="2"/>
        <v>0</v>
      </c>
      <c r="AM48" s="647"/>
      <c r="AN48" s="645" t="b">
        <f t="shared" si="3"/>
        <v>0</v>
      </c>
      <c r="AO48" s="647"/>
      <c r="AP48" s="645" t="str">
        <f t="shared" si="4"/>
        <v/>
      </c>
      <c r="AQ48" s="647"/>
      <c r="AR48" s="645">
        <f t="shared" si="5"/>
        <v>0</v>
      </c>
      <c r="AS48" s="647"/>
      <c r="AT48" s="638" t="b">
        <f t="shared" si="6"/>
        <v>0</v>
      </c>
      <c r="AU48" s="638"/>
      <c r="AV48" s="638">
        <f t="shared" si="7"/>
        <v>0</v>
      </c>
      <c r="AW48" s="638"/>
      <c r="AY48" s="655">
        <f t="shared" si="8"/>
        <v>0</v>
      </c>
      <c r="AZ48" s="655"/>
      <c r="BB48" s="627">
        <f t="shared" si="9"/>
        <v>0</v>
      </c>
      <c r="BC48" s="627"/>
      <c r="BH48" s="645">
        <f t="shared" si="10"/>
        <v>0</v>
      </c>
      <c r="BI48" s="647"/>
      <c r="BM48" s="913">
        <f>SUM(BM46:BN47)</f>
        <v>0</v>
      </c>
      <c r="BN48" s="914"/>
      <c r="BO48" s="915" t="str">
        <f>IF(BM48=0,"", _xlfn.CONCAT(BO46:BP47))</f>
        <v/>
      </c>
      <c r="BP48" s="916"/>
      <c r="BR48" s="634" t="s">
        <v>7899</v>
      </c>
      <c r="BS48" s="635"/>
      <c r="BT48" s="374" t="s">
        <v>8090</v>
      </c>
      <c r="BU48" s="98" t="s">
        <v>8091</v>
      </c>
      <c r="BV48" s="98" t="s">
        <v>8092</v>
      </c>
      <c r="BW48" s="98" t="s">
        <v>8093</v>
      </c>
      <c r="BX48" s="98" t="s">
        <v>8094</v>
      </c>
    </row>
    <row r="49" spans="1:77" ht="15" customHeight="1">
      <c r="A49" s="249"/>
      <c r="B49" s="201"/>
      <c r="C49" s="82" t="s">
        <v>69</v>
      </c>
      <c r="D49" s="763"/>
      <c r="E49" s="764"/>
      <c r="F49" s="764"/>
      <c r="G49" s="764"/>
      <c r="H49" s="764"/>
      <c r="I49" s="830"/>
      <c r="J49" s="562"/>
      <c r="K49" s="562"/>
      <c r="L49" s="831"/>
      <c r="M49" s="830"/>
      <c r="N49" s="562"/>
      <c r="O49" s="562"/>
      <c r="P49" s="831"/>
      <c r="Q49" s="830"/>
      <c r="R49" s="562"/>
      <c r="S49" s="562"/>
      <c r="T49" s="831"/>
      <c r="U49" s="830"/>
      <c r="V49" s="562"/>
      <c r="W49" s="562"/>
      <c r="X49" s="831"/>
      <c r="Y49" s="430"/>
      <c r="Z49" s="430"/>
      <c r="AA49" s="430"/>
      <c r="AB49" s="430"/>
      <c r="AC49" s="430"/>
      <c r="AD49" s="430"/>
      <c r="AH49" s="645" t="b">
        <f t="shared" si="0"/>
        <v>0</v>
      </c>
      <c r="AI49" s="647"/>
      <c r="AJ49" s="645" t="str">
        <f t="shared" si="1"/>
        <v/>
      </c>
      <c r="AK49" s="647"/>
      <c r="AL49" s="645">
        <f t="shared" si="2"/>
        <v>0</v>
      </c>
      <c r="AM49" s="647"/>
      <c r="AN49" s="645" t="b">
        <f t="shared" si="3"/>
        <v>0</v>
      </c>
      <c r="AO49" s="647"/>
      <c r="AP49" s="645" t="str">
        <f t="shared" si="4"/>
        <v/>
      </c>
      <c r="AQ49" s="647"/>
      <c r="AR49" s="645">
        <f t="shared" si="5"/>
        <v>0</v>
      </c>
      <c r="AS49" s="647"/>
      <c r="AT49" s="638" t="b">
        <f t="shared" si="6"/>
        <v>0</v>
      </c>
      <c r="AU49" s="638"/>
      <c r="AV49" s="638">
        <f t="shared" si="7"/>
        <v>0</v>
      </c>
      <c r="AW49" s="638"/>
      <c r="AY49" s="655">
        <f t="shared" si="8"/>
        <v>0</v>
      </c>
      <c r="AZ49" s="655"/>
      <c r="BB49" s="627">
        <f t="shared" si="9"/>
        <v>0</v>
      </c>
      <c r="BC49" s="627"/>
      <c r="BH49" s="645">
        <f t="shared" si="10"/>
        <v>0</v>
      </c>
      <c r="BI49" s="647"/>
      <c r="BR49" s="999" t="s">
        <v>8088</v>
      </c>
      <c r="BS49" s="999"/>
      <c r="BT49" s="474" t="str">
        <f>SUBSTITUTE( SUBSTITUTE( SUBSTITUTE( SUBSTITUTE( SUBSTITUTE( SUBSTITUTE( SUBSTITUTE( SUBSTITUTE( SUBSTITUTE( SUBSTITUTE(BT48, "á", "a"), "é", "e"), "í", "i"), "ó", "o"), "ú", "u"), "Á", "A"), "É", "E"), "Í", "I"), "Ó", "O"), "Ú", "U")</f>
        <v>Peritas</v>
      </c>
      <c r="BU49" s="474" t="str">
        <f>SUBSTITUTE( SUBSTITUTE( SUBSTITUTE( SUBSTITUTE( SUBSTITUTE( SUBSTITUTE( SUBSTITUTE( SUBSTITUTE( SUBSTITUTE( SUBSTITUTE(BU48, "á", "a"), "é", "e"), "í", "i"), "ó", "o"), "ú", "u"), "Á", "A"), "É", "E"), "Í", "I"), "Ó", "O"), "Ú", "U")</f>
        <v>Periciales</v>
      </c>
      <c r="BV49" s="474" t="str">
        <f>SUBSTITUTE( SUBSTITUTE( SUBSTITUTE( SUBSTITUTE( SUBSTITUTE( SUBSTITUTE( SUBSTITUTE( SUBSTITUTE( SUBSTITUTE( SUBSTITUTE(BV48, "á", "a"), "é", "e"), "í", "i"), "ó", "o"), "ú", "u"), "Á", "A"), "É", "E"), "Í", "I"), "Ó", "O"), "Ú", "U")</f>
        <v>Anfiteatro</v>
      </c>
      <c r="BW49" s="474" t="str">
        <f>SUBSTITUTE( SUBSTITUTE( SUBSTITUTE( SUBSTITUTE( SUBSTITUTE( SUBSTITUTE( SUBSTITUTE( SUBSTITUTE( SUBSTITUTE( SUBSTITUTE(BW48, "á", "a"), "é", "e"), "í", "i"), "ó", "o"), "ú", "u"), "Á", "A"), "É", "E"), "Í", "I"), "Ó", "O"), "Ú", "U")</f>
        <v>Laboratorio</v>
      </c>
      <c r="BX49" s="474" t="str">
        <f>SUBSTITUTE( SUBSTITUTE( SUBSTITUTE( SUBSTITUTE( SUBSTITUTE( SUBSTITUTE( SUBSTITUTE( SUBSTITUTE( SUBSTITUTE( SUBSTITUTE(BX48, "á", "a"), "é", "e"), "í", "i"), "ó", "o"), "ú", "u"), "Á", "A"), "É", "E"), "Í", "I"), "Ó", "O"), "Ú", "U")</f>
        <v>Familia</v>
      </c>
    </row>
    <row r="50" spans="1:77" ht="15" customHeight="1">
      <c r="A50" s="249"/>
      <c r="B50" s="201"/>
      <c r="C50" s="82" t="s">
        <v>70</v>
      </c>
      <c r="D50" s="763"/>
      <c r="E50" s="764"/>
      <c r="F50" s="764"/>
      <c r="G50" s="764"/>
      <c r="H50" s="764"/>
      <c r="I50" s="830"/>
      <c r="J50" s="562"/>
      <c r="K50" s="562"/>
      <c r="L50" s="831"/>
      <c r="M50" s="830"/>
      <c r="N50" s="562"/>
      <c r="O50" s="562"/>
      <c r="P50" s="831"/>
      <c r="Q50" s="830"/>
      <c r="R50" s="562"/>
      <c r="S50" s="562"/>
      <c r="T50" s="831"/>
      <c r="U50" s="830"/>
      <c r="V50" s="562"/>
      <c r="W50" s="562"/>
      <c r="X50" s="831"/>
      <c r="Y50" s="430"/>
      <c r="Z50" s="430"/>
      <c r="AA50" s="430"/>
      <c r="AB50" s="430"/>
      <c r="AC50" s="430"/>
      <c r="AD50" s="430"/>
      <c r="AH50" s="645" t="b">
        <f t="shared" si="0"/>
        <v>0</v>
      </c>
      <c r="AI50" s="647"/>
      <c r="AJ50" s="645" t="str">
        <f t="shared" si="1"/>
        <v/>
      </c>
      <c r="AK50" s="647"/>
      <c r="AL50" s="645">
        <f t="shared" si="2"/>
        <v>0</v>
      </c>
      <c r="AM50" s="647"/>
      <c r="AN50" s="645" t="b">
        <f t="shared" si="3"/>
        <v>0</v>
      </c>
      <c r="AO50" s="647"/>
      <c r="AP50" s="645" t="str">
        <f t="shared" si="4"/>
        <v/>
      </c>
      <c r="AQ50" s="647"/>
      <c r="AR50" s="645">
        <f t="shared" si="5"/>
        <v>0</v>
      </c>
      <c r="AS50" s="647"/>
      <c r="AT50" s="638" t="b">
        <f t="shared" si="6"/>
        <v>0</v>
      </c>
      <c r="AU50" s="638"/>
      <c r="AV50" s="638">
        <f t="shared" si="7"/>
        <v>0</v>
      </c>
      <c r="AW50" s="638"/>
      <c r="AY50" s="655">
        <f t="shared" si="8"/>
        <v>0</v>
      </c>
      <c r="AZ50" s="655"/>
      <c r="BB50" s="627">
        <f t="shared" si="9"/>
        <v>0</v>
      </c>
      <c r="BC50" s="627"/>
      <c r="BH50" s="645">
        <f t="shared" si="10"/>
        <v>0</v>
      </c>
      <c r="BI50" s="647"/>
      <c r="BR50" s="626" t="s">
        <v>7223</v>
      </c>
      <c r="BS50" s="626"/>
      <c r="BT50" s="491">
        <f>IF(ISNUMBER(SEARCH(BT49,$BT$46,1))=FALSE,0,1)</f>
        <v>0</v>
      </c>
      <c r="BU50" s="491">
        <f>IF(ISNUMBER(SEARCH(BU49,$BT$46,1))=FALSE,0,1)</f>
        <v>0</v>
      </c>
      <c r="BV50" s="491">
        <f>IF(ISNUMBER(SEARCH(BV49,$BT$46,1))=FALSE,0,1)</f>
        <v>0</v>
      </c>
      <c r="BW50" s="491">
        <f>IF(ISNUMBER(SEARCH(BW49,$BT$46,1))=FALSE,0,1)</f>
        <v>0</v>
      </c>
      <c r="BX50" s="491">
        <f>IF(ISNUMBER(SEARCH(BX49,$BT$46,1))=FALSE,0,1)</f>
        <v>0</v>
      </c>
      <c r="BY50" s="494">
        <f>SUM(BT50:BX50)</f>
        <v>0</v>
      </c>
    </row>
    <row r="51" spans="1:77" ht="15" customHeight="1">
      <c r="A51" s="249"/>
      <c r="B51" s="201"/>
      <c r="C51" s="82" t="s">
        <v>71</v>
      </c>
      <c r="D51" s="763"/>
      <c r="E51" s="764"/>
      <c r="F51" s="764"/>
      <c r="G51" s="764"/>
      <c r="H51" s="764"/>
      <c r="I51" s="830"/>
      <c r="J51" s="562"/>
      <c r="K51" s="562"/>
      <c r="L51" s="831"/>
      <c r="M51" s="830"/>
      <c r="N51" s="562"/>
      <c r="O51" s="562"/>
      <c r="P51" s="831"/>
      <c r="Q51" s="830"/>
      <c r="R51" s="562"/>
      <c r="S51" s="562"/>
      <c r="T51" s="831"/>
      <c r="U51" s="830"/>
      <c r="V51" s="562"/>
      <c r="W51" s="562"/>
      <c r="X51" s="831"/>
      <c r="Y51" s="430"/>
      <c r="Z51" s="430"/>
      <c r="AA51" s="430"/>
      <c r="AB51" s="430"/>
      <c r="AC51" s="430"/>
      <c r="AD51" s="430"/>
      <c r="AH51" s="645" t="b">
        <f t="shared" si="0"/>
        <v>0</v>
      </c>
      <c r="AI51" s="647"/>
      <c r="AJ51" s="645" t="str">
        <f t="shared" si="1"/>
        <v/>
      </c>
      <c r="AK51" s="647"/>
      <c r="AL51" s="645">
        <f t="shared" si="2"/>
        <v>0</v>
      </c>
      <c r="AM51" s="647"/>
      <c r="AN51" s="645" t="b">
        <f t="shared" si="3"/>
        <v>0</v>
      </c>
      <c r="AO51" s="647"/>
      <c r="AP51" s="645" t="str">
        <f t="shared" si="4"/>
        <v/>
      </c>
      <c r="AQ51" s="647"/>
      <c r="AR51" s="645">
        <f t="shared" si="5"/>
        <v>0</v>
      </c>
      <c r="AS51" s="647"/>
      <c r="AT51" s="638" t="b">
        <f t="shared" si="6"/>
        <v>0</v>
      </c>
      <c r="AU51" s="638"/>
      <c r="AV51" s="638">
        <f t="shared" si="7"/>
        <v>0</v>
      </c>
      <c r="AW51" s="638"/>
      <c r="AY51" s="655">
        <f t="shared" si="8"/>
        <v>0</v>
      </c>
      <c r="AZ51" s="655"/>
      <c r="BB51" s="627">
        <f t="shared" si="9"/>
        <v>0</v>
      </c>
      <c r="BC51" s="627"/>
      <c r="BH51" s="645">
        <f t="shared" si="10"/>
        <v>0</v>
      </c>
      <c r="BI51" s="647"/>
      <c r="BR51" s="626" t="s">
        <v>7901</v>
      </c>
      <c r="BS51" s="626"/>
      <c r="BT51" s="491" t="str">
        <f>IF(BT50=0,"",IF(SUM($BT$50:BT50)=1,BT47,IF($BY$50&gt;SUM($BY$50:BY50),_xlfn.CONCAT(", ",BT47),IF($BY$50=SUM($BT$50:BT50),_xlfn.CONCAT(" y ",BT47)))))</f>
        <v/>
      </c>
      <c r="BU51" s="491" t="str">
        <f>IF(BU50=0,"",IF(SUM($BT$50:BU50)=1,BU47,IF($BY$50&gt;SUM($BY$50:BZ50),_xlfn.CONCAT(", ",BU47),IF($BY$50=SUM($BT$50:BU50),_xlfn.CONCAT(" y ",BU47)))))</f>
        <v/>
      </c>
      <c r="BV51" s="491" t="str">
        <f>IF(BV50=0,"",IF(SUM($BT$50:BV50)=1,BV47,IF($BY$50&gt;SUM($BY$50:CA50),_xlfn.CONCAT(", ",BV47),IF($BY$50=SUM($BT$50:BV50),_xlfn.CONCAT(" y ",BV47)))))</f>
        <v/>
      </c>
      <c r="BW51" s="491" t="str">
        <f>IF(BW50=0,"",IF(SUM($BT$50:BW50)=1,BW47,IF($BY$50&gt;SUM($BY$50:CB50),_xlfn.CONCAT(", ",BW47),IF($BY$50=SUM($BT$50:BW50),_xlfn.CONCAT(" y ",BW47)))))</f>
        <v/>
      </c>
      <c r="BX51" s="491" t="str">
        <f>IF(BX50=0,"",IF(SUM($BT$50:BX50)=1,BX47,IF($BY$50&gt;SUM($BY$50:CC50),_xlfn.CONCAT(", ",BX47),IF($BY$50=SUM($BT$50:BX50),_xlfn.CONCAT(" y ",BX47)))))</f>
        <v/>
      </c>
      <c r="BY51" s="495" t="str">
        <f>_xlfn.CONCAT(BT51:BX51)</f>
        <v/>
      </c>
    </row>
    <row r="52" spans="1:77" ht="15" customHeight="1">
      <c r="A52" s="249"/>
      <c r="B52" s="201"/>
      <c r="C52" s="82" t="s">
        <v>72</v>
      </c>
      <c r="D52" s="763"/>
      <c r="E52" s="764"/>
      <c r="F52" s="764"/>
      <c r="G52" s="764"/>
      <c r="H52" s="764"/>
      <c r="I52" s="830"/>
      <c r="J52" s="562"/>
      <c r="K52" s="562"/>
      <c r="L52" s="831"/>
      <c r="M52" s="830"/>
      <c r="N52" s="562"/>
      <c r="O52" s="562"/>
      <c r="P52" s="831"/>
      <c r="Q52" s="830"/>
      <c r="R52" s="562"/>
      <c r="S52" s="562"/>
      <c r="T52" s="831"/>
      <c r="U52" s="830"/>
      <c r="V52" s="562"/>
      <c r="W52" s="562"/>
      <c r="X52" s="831"/>
      <c r="Y52" s="430"/>
      <c r="Z52" s="430"/>
      <c r="AA52" s="430"/>
      <c r="AB52" s="430"/>
      <c r="AC52" s="430"/>
      <c r="AD52" s="430"/>
      <c r="AH52" s="645" t="b">
        <f t="shared" si="0"/>
        <v>0</v>
      </c>
      <c r="AI52" s="647"/>
      <c r="AJ52" s="645" t="str">
        <f t="shared" si="1"/>
        <v/>
      </c>
      <c r="AK52" s="647"/>
      <c r="AL52" s="645">
        <f t="shared" si="2"/>
        <v>0</v>
      </c>
      <c r="AM52" s="647"/>
      <c r="AN52" s="645" t="b">
        <f t="shared" si="3"/>
        <v>0</v>
      </c>
      <c r="AO52" s="647"/>
      <c r="AP52" s="645" t="str">
        <f t="shared" si="4"/>
        <v/>
      </c>
      <c r="AQ52" s="647"/>
      <c r="AR52" s="645">
        <f t="shared" si="5"/>
        <v>0</v>
      </c>
      <c r="AS52" s="647"/>
      <c r="AT52" s="638" t="b">
        <f t="shared" si="6"/>
        <v>0</v>
      </c>
      <c r="AU52" s="638"/>
      <c r="AV52" s="638">
        <f t="shared" si="7"/>
        <v>0</v>
      </c>
      <c r="AW52" s="638"/>
      <c r="AY52" s="655">
        <f t="shared" si="8"/>
        <v>0</v>
      </c>
      <c r="AZ52" s="655"/>
      <c r="BB52" s="627">
        <f t="shared" si="9"/>
        <v>0</v>
      </c>
      <c r="BC52" s="627"/>
      <c r="BH52" s="645">
        <f t="shared" si="10"/>
        <v>0</v>
      </c>
      <c r="BI52" s="647"/>
    </row>
    <row r="53" spans="1:77" ht="15" customHeight="1">
      <c r="A53" s="249"/>
      <c r="B53" s="201"/>
      <c r="C53" s="82" t="s">
        <v>73</v>
      </c>
      <c r="D53" s="763"/>
      <c r="E53" s="764"/>
      <c r="F53" s="764"/>
      <c r="G53" s="764"/>
      <c r="H53" s="764"/>
      <c r="I53" s="830"/>
      <c r="J53" s="562"/>
      <c r="K53" s="562"/>
      <c r="L53" s="831"/>
      <c r="M53" s="830"/>
      <c r="N53" s="562"/>
      <c r="O53" s="562"/>
      <c r="P53" s="831"/>
      <c r="Q53" s="830"/>
      <c r="R53" s="562"/>
      <c r="S53" s="562"/>
      <c r="T53" s="831"/>
      <c r="U53" s="830"/>
      <c r="V53" s="562"/>
      <c r="W53" s="562"/>
      <c r="X53" s="831"/>
      <c r="Y53" s="430"/>
      <c r="Z53" s="430"/>
      <c r="AA53" s="430"/>
      <c r="AB53" s="430"/>
      <c r="AC53" s="430"/>
      <c r="AD53" s="430"/>
      <c r="AH53" s="645" t="b">
        <f t="shared" si="0"/>
        <v>0</v>
      </c>
      <c r="AI53" s="647"/>
      <c r="AJ53" s="645" t="str">
        <f t="shared" si="1"/>
        <v/>
      </c>
      <c r="AK53" s="647"/>
      <c r="AL53" s="645">
        <f t="shared" si="2"/>
        <v>0</v>
      </c>
      <c r="AM53" s="647"/>
      <c r="AN53" s="645" t="b">
        <f t="shared" si="3"/>
        <v>0</v>
      </c>
      <c r="AO53" s="647"/>
      <c r="AP53" s="645" t="str">
        <f t="shared" si="4"/>
        <v/>
      </c>
      <c r="AQ53" s="647"/>
      <c r="AR53" s="645">
        <f t="shared" si="5"/>
        <v>0</v>
      </c>
      <c r="AS53" s="647"/>
      <c r="AT53" s="638" t="b">
        <f t="shared" si="6"/>
        <v>0</v>
      </c>
      <c r="AU53" s="638"/>
      <c r="AV53" s="638">
        <f t="shared" si="7"/>
        <v>0</v>
      </c>
      <c r="AW53" s="638"/>
      <c r="AY53" s="655">
        <f t="shared" si="8"/>
        <v>0</v>
      </c>
      <c r="AZ53" s="655"/>
      <c r="BB53" s="627">
        <f t="shared" si="9"/>
        <v>0</v>
      </c>
      <c r="BC53" s="627"/>
      <c r="BH53" s="645">
        <f t="shared" si="10"/>
        <v>0</v>
      </c>
      <c r="BI53" s="647"/>
    </row>
    <row r="54" spans="1:77" ht="15" customHeight="1">
      <c r="A54" s="249"/>
      <c r="B54" s="201"/>
      <c r="C54" s="82" t="s">
        <v>74</v>
      </c>
      <c r="D54" s="763"/>
      <c r="E54" s="764"/>
      <c r="F54" s="764"/>
      <c r="G54" s="764"/>
      <c r="H54" s="764"/>
      <c r="I54" s="830"/>
      <c r="J54" s="562"/>
      <c r="K54" s="562"/>
      <c r="L54" s="831"/>
      <c r="M54" s="830"/>
      <c r="N54" s="562"/>
      <c r="O54" s="562"/>
      <c r="P54" s="831"/>
      <c r="Q54" s="830"/>
      <c r="R54" s="562"/>
      <c r="S54" s="562"/>
      <c r="T54" s="831"/>
      <c r="U54" s="830"/>
      <c r="V54" s="562"/>
      <c r="W54" s="562"/>
      <c r="X54" s="831"/>
      <c r="Y54" s="430"/>
      <c r="Z54" s="430"/>
      <c r="AA54" s="430"/>
      <c r="AB54" s="430"/>
      <c r="AC54" s="430"/>
      <c r="AD54" s="430"/>
      <c r="AH54" s="645" t="b">
        <f t="shared" si="0"/>
        <v>0</v>
      </c>
      <c r="AI54" s="647"/>
      <c r="AJ54" s="645" t="str">
        <f t="shared" si="1"/>
        <v/>
      </c>
      <c r="AK54" s="647"/>
      <c r="AL54" s="645">
        <f t="shared" si="2"/>
        <v>0</v>
      </c>
      <c r="AM54" s="647"/>
      <c r="AN54" s="645" t="b">
        <f t="shared" si="3"/>
        <v>0</v>
      </c>
      <c r="AO54" s="647"/>
      <c r="AP54" s="645" t="str">
        <f t="shared" si="4"/>
        <v/>
      </c>
      <c r="AQ54" s="647"/>
      <c r="AR54" s="645">
        <f t="shared" si="5"/>
        <v>0</v>
      </c>
      <c r="AS54" s="647"/>
      <c r="AT54" s="638" t="b">
        <f t="shared" si="6"/>
        <v>0</v>
      </c>
      <c r="AU54" s="638"/>
      <c r="AV54" s="638">
        <f t="shared" si="7"/>
        <v>0</v>
      </c>
      <c r="AW54" s="638"/>
      <c r="AY54" s="655">
        <f t="shared" si="8"/>
        <v>0</v>
      </c>
      <c r="AZ54" s="655"/>
      <c r="BB54" s="627">
        <f t="shared" si="9"/>
        <v>0</v>
      </c>
      <c r="BC54" s="627"/>
      <c r="BH54" s="645">
        <f t="shared" si="10"/>
        <v>0</v>
      </c>
      <c r="BI54" s="647"/>
    </row>
    <row r="55" spans="1:77" ht="15" customHeight="1">
      <c r="A55" s="249"/>
      <c r="B55" s="201"/>
      <c r="C55" s="82" t="s">
        <v>75</v>
      </c>
      <c r="D55" s="763"/>
      <c r="E55" s="764"/>
      <c r="F55" s="764"/>
      <c r="G55" s="764"/>
      <c r="H55" s="764"/>
      <c r="I55" s="830"/>
      <c r="J55" s="562"/>
      <c r="K55" s="562"/>
      <c r="L55" s="831"/>
      <c r="M55" s="830"/>
      <c r="N55" s="562"/>
      <c r="O55" s="562"/>
      <c r="P55" s="831"/>
      <c r="Q55" s="830"/>
      <c r="R55" s="562"/>
      <c r="S55" s="562"/>
      <c r="T55" s="831"/>
      <c r="U55" s="830"/>
      <c r="V55" s="562"/>
      <c r="W55" s="562"/>
      <c r="X55" s="831"/>
      <c r="Y55" s="430"/>
      <c r="Z55" s="430"/>
      <c r="AA55" s="430"/>
      <c r="AB55" s="430"/>
      <c r="AC55" s="430"/>
      <c r="AD55" s="430"/>
      <c r="AH55" s="645" t="b">
        <f t="shared" si="0"/>
        <v>0</v>
      </c>
      <c r="AI55" s="647"/>
      <c r="AJ55" s="645" t="str">
        <f t="shared" si="1"/>
        <v/>
      </c>
      <c r="AK55" s="647"/>
      <c r="AL55" s="645">
        <f t="shared" si="2"/>
        <v>0</v>
      </c>
      <c r="AM55" s="647"/>
      <c r="AN55" s="645" t="b">
        <f t="shared" si="3"/>
        <v>0</v>
      </c>
      <c r="AO55" s="647"/>
      <c r="AP55" s="645" t="str">
        <f t="shared" si="4"/>
        <v/>
      </c>
      <c r="AQ55" s="647"/>
      <c r="AR55" s="645">
        <f t="shared" si="5"/>
        <v>0</v>
      </c>
      <c r="AS55" s="647"/>
      <c r="AT55" s="638" t="b">
        <f t="shared" si="6"/>
        <v>0</v>
      </c>
      <c r="AU55" s="638"/>
      <c r="AV55" s="638">
        <f t="shared" si="7"/>
        <v>0</v>
      </c>
      <c r="AW55" s="638"/>
      <c r="AY55" s="655">
        <f t="shared" si="8"/>
        <v>0</v>
      </c>
      <c r="AZ55" s="655"/>
      <c r="BB55" s="627">
        <f t="shared" si="9"/>
        <v>0</v>
      </c>
      <c r="BC55" s="627"/>
      <c r="BH55" s="645">
        <f t="shared" si="10"/>
        <v>0</v>
      </c>
      <c r="BI55" s="647"/>
    </row>
    <row r="56" spans="1:77" ht="15" customHeight="1">
      <c r="A56" s="249"/>
      <c r="B56" s="201"/>
      <c r="C56" s="82" t="s">
        <v>76</v>
      </c>
      <c r="D56" s="763"/>
      <c r="E56" s="764"/>
      <c r="F56" s="764"/>
      <c r="G56" s="764"/>
      <c r="H56" s="764"/>
      <c r="I56" s="830"/>
      <c r="J56" s="562"/>
      <c r="K56" s="562"/>
      <c r="L56" s="831"/>
      <c r="M56" s="830"/>
      <c r="N56" s="562"/>
      <c r="O56" s="562"/>
      <c r="P56" s="831"/>
      <c r="Q56" s="830"/>
      <c r="R56" s="562"/>
      <c r="S56" s="562"/>
      <c r="T56" s="831"/>
      <c r="U56" s="830"/>
      <c r="V56" s="562"/>
      <c r="W56" s="562"/>
      <c r="X56" s="831"/>
      <c r="Y56" s="430"/>
      <c r="Z56" s="430"/>
      <c r="AA56" s="430"/>
      <c r="AB56" s="430"/>
      <c r="AC56" s="430"/>
      <c r="AD56" s="430"/>
      <c r="AH56" s="645" t="b">
        <f t="shared" si="0"/>
        <v>0</v>
      </c>
      <c r="AI56" s="647"/>
      <c r="AJ56" s="645" t="str">
        <f t="shared" si="1"/>
        <v/>
      </c>
      <c r="AK56" s="647"/>
      <c r="AL56" s="645">
        <f t="shared" si="2"/>
        <v>0</v>
      </c>
      <c r="AM56" s="647"/>
      <c r="AN56" s="645" t="b">
        <f t="shared" si="3"/>
        <v>0</v>
      </c>
      <c r="AO56" s="647"/>
      <c r="AP56" s="645" t="str">
        <f t="shared" si="4"/>
        <v/>
      </c>
      <c r="AQ56" s="647"/>
      <c r="AR56" s="645">
        <f t="shared" si="5"/>
        <v>0</v>
      </c>
      <c r="AS56" s="647"/>
      <c r="AT56" s="638" t="b">
        <f t="shared" si="6"/>
        <v>0</v>
      </c>
      <c r="AU56" s="638"/>
      <c r="AV56" s="638">
        <f t="shared" si="7"/>
        <v>0</v>
      </c>
      <c r="AW56" s="638"/>
      <c r="AY56" s="655">
        <f t="shared" si="8"/>
        <v>0</v>
      </c>
      <c r="AZ56" s="655"/>
      <c r="BB56" s="627">
        <f t="shared" si="9"/>
        <v>0</v>
      </c>
      <c r="BC56" s="627"/>
      <c r="BH56" s="645">
        <f t="shared" si="10"/>
        <v>0</v>
      </c>
      <c r="BI56" s="647"/>
    </row>
    <row r="57" spans="1:77" ht="15" customHeight="1">
      <c r="A57" s="249"/>
      <c r="B57" s="201"/>
      <c r="C57" s="82" t="s">
        <v>77</v>
      </c>
      <c r="D57" s="763"/>
      <c r="E57" s="764"/>
      <c r="F57" s="764"/>
      <c r="G57" s="764"/>
      <c r="H57" s="764"/>
      <c r="I57" s="830"/>
      <c r="J57" s="562"/>
      <c r="K57" s="562"/>
      <c r="L57" s="831"/>
      <c r="M57" s="830"/>
      <c r="N57" s="562"/>
      <c r="O57" s="562"/>
      <c r="P57" s="831"/>
      <c r="Q57" s="830"/>
      <c r="R57" s="562"/>
      <c r="S57" s="562"/>
      <c r="T57" s="831"/>
      <c r="U57" s="830"/>
      <c r="V57" s="562"/>
      <c r="W57" s="562"/>
      <c r="X57" s="831"/>
      <c r="Y57" s="430"/>
      <c r="Z57" s="430"/>
      <c r="AA57" s="430"/>
      <c r="AB57" s="430"/>
      <c r="AC57" s="430"/>
      <c r="AD57" s="430"/>
      <c r="AH57" s="645" t="b">
        <f t="shared" si="0"/>
        <v>0</v>
      </c>
      <c r="AI57" s="647"/>
      <c r="AJ57" s="645" t="str">
        <f t="shared" si="1"/>
        <v/>
      </c>
      <c r="AK57" s="647"/>
      <c r="AL57" s="645">
        <f t="shared" si="2"/>
        <v>0</v>
      </c>
      <c r="AM57" s="647"/>
      <c r="AN57" s="645" t="b">
        <f t="shared" si="3"/>
        <v>0</v>
      </c>
      <c r="AO57" s="647"/>
      <c r="AP57" s="645" t="str">
        <f t="shared" si="4"/>
        <v/>
      </c>
      <c r="AQ57" s="647"/>
      <c r="AR57" s="645">
        <f t="shared" si="5"/>
        <v>0</v>
      </c>
      <c r="AS57" s="647"/>
      <c r="AT57" s="638" t="b">
        <f t="shared" si="6"/>
        <v>0</v>
      </c>
      <c r="AU57" s="638"/>
      <c r="AV57" s="638">
        <f t="shared" si="7"/>
        <v>0</v>
      </c>
      <c r="AW57" s="638"/>
      <c r="AY57" s="655">
        <f t="shared" si="8"/>
        <v>0</v>
      </c>
      <c r="AZ57" s="655"/>
      <c r="BB57" s="627">
        <f t="shared" si="9"/>
        <v>0</v>
      </c>
      <c r="BC57" s="627"/>
      <c r="BH57" s="645">
        <f t="shared" si="10"/>
        <v>0</v>
      </c>
      <c r="BI57" s="647"/>
    </row>
    <row r="58" spans="1:77" ht="15" customHeight="1">
      <c r="A58" s="249"/>
      <c r="B58" s="201"/>
      <c r="C58" s="82" t="s">
        <v>78</v>
      </c>
      <c r="D58" s="763"/>
      <c r="E58" s="764"/>
      <c r="F58" s="764"/>
      <c r="G58" s="764"/>
      <c r="H58" s="764"/>
      <c r="I58" s="830"/>
      <c r="J58" s="562"/>
      <c r="K58" s="562"/>
      <c r="L58" s="831"/>
      <c r="M58" s="830"/>
      <c r="N58" s="562"/>
      <c r="O58" s="562"/>
      <c r="P58" s="831"/>
      <c r="Q58" s="830"/>
      <c r="R58" s="562"/>
      <c r="S58" s="562"/>
      <c r="T58" s="831"/>
      <c r="U58" s="830"/>
      <c r="V58" s="562"/>
      <c r="W58" s="562"/>
      <c r="X58" s="831"/>
      <c r="Y58" s="430"/>
      <c r="Z58" s="430"/>
      <c r="AA58" s="430"/>
      <c r="AB58" s="430"/>
      <c r="AC58" s="430"/>
      <c r="AD58" s="430"/>
      <c r="AH58" s="645" t="b">
        <f t="shared" si="0"/>
        <v>0</v>
      </c>
      <c r="AI58" s="647"/>
      <c r="AJ58" s="645" t="str">
        <f t="shared" si="1"/>
        <v/>
      </c>
      <c r="AK58" s="647"/>
      <c r="AL58" s="645">
        <f t="shared" si="2"/>
        <v>0</v>
      </c>
      <c r="AM58" s="647"/>
      <c r="AN58" s="645" t="b">
        <f t="shared" si="3"/>
        <v>0</v>
      </c>
      <c r="AO58" s="647"/>
      <c r="AP58" s="645" t="str">
        <f t="shared" si="4"/>
        <v/>
      </c>
      <c r="AQ58" s="647"/>
      <c r="AR58" s="645">
        <f t="shared" si="5"/>
        <v>0</v>
      </c>
      <c r="AS58" s="647"/>
      <c r="AT58" s="638" t="b">
        <f t="shared" si="6"/>
        <v>0</v>
      </c>
      <c r="AU58" s="638"/>
      <c r="AV58" s="638">
        <f t="shared" si="7"/>
        <v>0</v>
      </c>
      <c r="AW58" s="638"/>
      <c r="AY58" s="655">
        <f t="shared" si="8"/>
        <v>0</v>
      </c>
      <c r="AZ58" s="655"/>
      <c r="BB58" s="627">
        <f t="shared" si="9"/>
        <v>0</v>
      </c>
      <c r="BC58" s="627"/>
      <c r="BH58" s="645">
        <f t="shared" si="10"/>
        <v>0</v>
      </c>
      <c r="BI58" s="647"/>
    </row>
    <row r="59" spans="1:77" ht="15" customHeight="1">
      <c r="A59" s="249"/>
      <c r="B59" s="201"/>
      <c r="C59" s="82" t="s">
        <v>79</v>
      </c>
      <c r="D59" s="763"/>
      <c r="E59" s="764"/>
      <c r="F59" s="764"/>
      <c r="G59" s="764"/>
      <c r="H59" s="764"/>
      <c r="I59" s="830"/>
      <c r="J59" s="562"/>
      <c r="K59" s="562"/>
      <c r="L59" s="831"/>
      <c r="M59" s="830"/>
      <c r="N59" s="562"/>
      <c r="O59" s="562"/>
      <c r="P59" s="831"/>
      <c r="Q59" s="830"/>
      <c r="R59" s="562"/>
      <c r="S59" s="562"/>
      <c r="T59" s="831"/>
      <c r="U59" s="830"/>
      <c r="V59" s="562"/>
      <c r="W59" s="562"/>
      <c r="X59" s="831"/>
      <c r="Y59" s="430"/>
      <c r="Z59" s="430"/>
      <c r="AA59" s="430"/>
      <c r="AB59" s="430"/>
      <c r="AC59" s="430"/>
      <c r="AD59" s="430"/>
      <c r="AH59" s="645" t="b">
        <f t="shared" si="0"/>
        <v>0</v>
      </c>
      <c r="AI59" s="647"/>
      <c r="AJ59" s="645" t="str">
        <f t="shared" si="1"/>
        <v/>
      </c>
      <c r="AK59" s="647"/>
      <c r="AL59" s="645">
        <f t="shared" si="2"/>
        <v>0</v>
      </c>
      <c r="AM59" s="647"/>
      <c r="AN59" s="645" t="b">
        <f t="shared" si="3"/>
        <v>0</v>
      </c>
      <c r="AO59" s="647"/>
      <c r="AP59" s="645" t="str">
        <f t="shared" si="4"/>
        <v/>
      </c>
      <c r="AQ59" s="647"/>
      <c r="AR59" s="645">
        <f t="shared" si="5"/>
        <v>0</v>
      </c>
      <c r="AS59" s="647"/>
      <c r="AT59" s="638" t="b">
        <f t="shared" si="6"/>
        <v>0</v>
      </c>
      <c r="AU59" s="638"/>
      <c r="AV59" s="638">
        <f t="shared" si="7"/>
        <v>0</v>
      </c>
      <c r="AW59" s="638"/>
      <c r="AY59" s="655">
        <f t="shared" si="8"/>
        <v>0</v>
      </c>
      <c r="AZ59" s="655"/>
      <c r="BB59" s="627">
        <f t="shared" si="9"/>
        <v>0</v>
      </c>
      <c r="BC59" s="627"/>
      <c r="BH59" s="645">
        <f t="shared" si="10"/>
        <v>0</v>
      </c>
      <c r="BI59" s="647"/>
    </row>
    <row r="60" spans="1:77" ht="15" customHeight="1">
      <c r="A60" s="249"/>
      <c r="B60" s="201"/>
      <c r="C60" s="82" t="s">
        <v>80</v>
      </c>
      <c r="D60" s="763"/>
      <c r="E60" s="764"/>
      <c r="F60" s="764"/>
      <c r="G60" s="764"/>
      <c r="H60" s="764"/>
      <c r="I60" s="830"/>
      <c r="J60" s="562"/>
      <c r="K60" s="562"/>
      <c r="L60" s="831"/>
      <c r="M60" s="830"/>
      <c r="N60" s="562"/>
      <c r="O60" s="562"/>
      <c r="P60" s="831"/>
      <c r="Q60" s="830"/>
      <c r="R60" s="562"/>
      <c r="S60" s="562"/>
      <c r="T60" s="831"/>
      <c r="U60" s="830"/>
      <c r="V60" s="562"/>
      <c r="W60" s="562"/>
      <c r="X60" s="831"/>
      <c r="Y60" s="430"/>
      <c r="Z60" s="430"/>
      <c r="AA60" s="430"/>
      <c r="AB60" s="430"/>
      <c r="AC60" s="430"/>
      <c r="AD60" s="430"/>
      <c r="AH60" s="645" t="b">
        <f t="shared" si="0"/>
        <v>0</v>
      </c>
      <c r="AI60" s="647"/>
      <c r="AJ60" s="645" t="str">
        <f t="shared" si="1"/>
        <v/>
      </c>
      <c r="AK60" s="647"/>
      <c r="AL60" s="645">
        <f t="shared" si="2"/>
        <v>0</v>
      </c>
      <c r="AM60" s="647"/>
      <c r="AN60" s="645" t="b">
        <f t="shared" si="3"/>
        <v>0</v>
      </c>
      <c r="AO60" s="647"/>
      <c r="AP60" s="645" t="str">
        <f t="shared" si="4"/>
        <v/>
      </c>
      <c r="AQ60" s="647"/>
      <c r="AR60" s="645">
        <f t="shared" si="5"/>
        <v>0</v>
      </c>
      <c r="AS60" s="647"/>
      <c r="AT60" s="638" t="b">
        <f t="shared" si="6"/>
        <v>0</v>
      </c>
      <c r="AU60" s="638"/>
      <c r="AV60" s="638">
        <f t="shared" si="7"/>
        <v>0</v>
      </c>
      <c r="AW60" s="638"/>
      <c r="AY60" s="655">
        <f t="shared" si="8"/>
        <v>0</v>
      </c>
      <c r="AZ60" s="655"/>
      <c r="BB60" s="627">
        <f t="shared" si="9"/>
        <v>0</v>
      </c>
      <c r="BC60" s="627"/>
      <c r="BH60" s="645">
        <f t="shared" si="10"/>
        <v>0</v>
      </c>
      <c r="BI60" s="647"/>
    </row>
    <row r="61" spans="1:77" ht="15" customHeight="1">
      <c r="A61" s="249"/>
      <c r="B61" s="201"/>
      <c r="C61" s="82" t="s">
        <v>81</v>
      </c>
      <c r="D61" s="763"/>
      <c r="E61" s="764"/>
      <c r="F61" s="764"/>
      <c r="G61" s="764"/>
      <c r="H61" s="764"/>
      <c r="I61" s="830"/>
      <c r="J61" s="562"/>
      <c r="K61" s="562"/>
      <c r="L61" s="831"/>
      <c r="M61" s="830"/>
      <c r="N61" s="562"/>
      <c r="O61" s="562"/>
      <c r="P61" s="831"/>
      <c r="Q61" s="830"/>
      <c r="R61" s="562"/>
      <c r="S61" s="562"/>
      <c r="T61" s="831"/>
      <c r="U61" s="830"/>
      <c r="V61" s="562"/>
      <c r="W61" s="562"/>
      <c r="X61" s="831"/>
      <c r="Y61" s="430"/>
      <c r="Z61" s="430"/>
      <c r="AA61" s="430"/>
      <c r="AB61" s="430"/>
      <c r="AC61" s="430"/>
      <c r="AD61" s="430"/>
      <c r="AH61" s="645" t="b">
        <f t="shared" si="0"/>
        <v>0</v>
      </c>
      <c r="AI61" s="647"/>
      <c r="AJ61" s="645" t="str">
        <f t="shared" si="1"/>
        <v/>
      </c>
      <c r="AK61" s="647"/>
      <c r="AL61" s="645">
        <f t="shared" si="2"/>
        <v>0</v>
      </c>
      <c r="AM61" s="647"/>
      <c r="AN61" s="645" t="b">
        <f t="shared" si="3"/>
        <v>0</v>
      </c>
      <c r="AO61" s="647"/>
      <c r="AP61" s="645" t="str">
        <f t="shared" si="4"/>
        <v/>
      </c>
      <c r="AQ61" s="647"/>
      <c r="AR61" s="645">
        <f t="shared" si="5"/>
        <v>0</v>
      </c>
      <c r="AS61" s="647"/>
      <c r="AT61" s="638" t="b">
        <f t="shared" si="6"/>
        <v>0</v>
      </c>
      <c r="AU61" s="638"/>
      <c r="AV61" s="638">
        <f t="shared" si="7"/>
        <v>0</v>
      </c>
      <c r="AW61" s="638"/>
      <c r="AY61" s="655">
        <f t="shared" si="8"/>
        <v>0</v>
      </c>
      <c r="AZ61" s="655"/>
      <c r="BB61" s="627">
        <f t="shared" si="9"/>
        <v>0</v>
      </c>
      <c r="BC61" s="627"/>
      <c r="BH61" s="645">
        <f t="shared" si="10"/>
        <v>0</v>
      </c>
      <c r="BI61" s="647"/>
    </row>
    <row r="62" spans="1:77" ht="15" customHeight="1">
      <c r="A62" s="249"/>
      <c r="B62" s="201"/>
      <c r="C62" s="82" t="s">
        <v>82</v>
      </c>
      <c r="D62" s="763"/>
      <c r="E62" s="764"/>
      <c r="F62" s="764"/>
      <c r="G62" s="764"/>
      <c r="H62" s="764"/>
      <c r="I62" s="830"/>
      <c r="J62" s="562"/>
      <c r="K62" s="562"/>
      <c r="L62" s="831"/>
      <c r="M62" s="830"/>
      <c r="N62" s="562"/>
      <c r="O62" s="562"/>
      <c r="P62" s="831"/>
      <c r="Q62" s="830"/>
      <c r="R62" s="562"/>
      <c r="S62" s="562"/>
      <c r="T62" s="831"/>
      <c r="U62" s="830"/>
      <c r="V62" s="562"/>
      <c r="W62" s="562"/>
      <c r="X62" s="831"/>
      <c r="Y62" s="430"/>
      <c r="Z62" s="430"/>
      <c r="AA62" s="430"/>
      <c r="AB62" s="430"/>
      <c r="AC62" s="430"/>
      <c r="AD62" s="430"/>
      <c r="AH62" s="645" t="b">
        <f t="shared" si="0"/>
        <v>0</v>
      </c>
      <c r="AI62" s="647"/>
      <c r="AJ62" s="645" t="str">
        <f t="shared" si="1"/>
        <v/>
      </c>
      <c r="AK62" s="647"/>
      <c r="AL62" s="645">
        <f t="shared" si="2"/>
        <v>0</v>
      </c>
      <c r="AM62" s="647"/>
      <c r="AN62" s="645" t="b">
        <f t="shared" si="3"/>
        <v>0</v>
      </c>
      <c r="AO62" s="647"/>
      <c r="AP62" s="645" t="str">
        <f t="shared" si="4"/>
        <v/>
      </c>
      <c r="AQ62" s="647"/>
      <c r="AR62" s="645">
        <f t="shared" si="5"/>
        <v>0</v>
      </c>
      <c r="AS62" s="647"/>
      <c r="AT62" s="638" t="b">
        <f t="shared" si="6"/>
        <v>0</v>
      </c>
      <c r="AU62" s="638"/>
      <c r="AV62" s="638">
        <f t="shared" si="7"/>
        <v>0</v>
      </c>
      <c r="AW62" s="638"/>
      <c r="AY62" s="655">
        <f t="shared" si="8"/>
        <v>0</v>
      </c>
      <c r="AZ62" s="655"/>
      <c r="BB62" s="627">
        <f t="shared" si="9"/>
        <v>0</v>
      </c>
      <c r="BC62" s="627"/>
      <c r="BH62" s="645">
        <f t="shared" si="10"/>
        <v>0</v>
      </c>
      <c r="BI62" s="647"/>
    </row>
    <row r="63" spans="1:77" ht="15" customHeight="1">
      <c r="A63" s="249"/>
      <c r="B63" s="201"/>
      <c r="C63" s="82" t="s">
        <v>83</v>
      </c>
      <c r="D63" s="763"/>
      <c r="E63" s="764"/>
      <c r="F63" s="764"/>
      <c r="G63" s="764"/>
      <c r="H63" s="764"/>
      <c r="I63" s="830"/>
      <c r="J63" s="562"/>
      <c r="K63" s="562"/>
      <c r="L63" s="831"/>
      <c r="M63" s="830"/>
      <c r="N63" s="562"/>
      <c r="O63" s="562"/>
      <c r="P63" s="831"/>
      <c r="Q63" s="830"/>
      <c r="R63" s="562"/>
      <c r="S63" s="562"/>
      <c r="T63" s="831"/>
      <c r="U63" s="830"/>
      <c r="V63" s="562"/>
      <c r="W63" s="562"/>
      <c r="X63" s="831"/>
      <c r="Y63" s="430"/>
      <c r="Z63" s="430"/>
      <c r="AA63" s="430"/>
      <c r="AB63" s="430"/>
      <c r="AC63" s="430"/>
      <c r="AD63" s="430"/>
      <c r="AH63" s="645" t="b">
        <f t="shared" si="0"/>
        <v>0</v>
      </c>
      <c r="AI63" s="647"/>
      <c r="AJ63" s="645" t="str">
        <f t="shared" si="1"/>
        <v/>
      </c>
      <c r="AK63" s="647"/>
      <c r="AL63" s="645">
        <f t="shared" si="2"/>
        <v>0</v>
      </c>
      <c r="AM63" s="647"/>
      <c r="AN63" s="645" t="b">
        <f t="shared" si="3"/>
        <v>0</v>
      </c>
      <c r="AO63" s="647"/>
      <c r="AP63" s="645" t="str">
        <f t="shared" si="4"/>
        <v/>
      </c>
      <c r="AQ63" s="647"/>
      <c r="AR63" s="645">
        <f t="shared" si="5"/>
        <v>0</v>
      </c>
      <c r="AS63" s="647"/>
      <c r="AT63" s="638" t="b">
        <f t="shared" si="6"/>
        <v>0</v>
      </c>
      <c r="AU63" s="638"/>
      <c r="AV63" s="638">
        <f t="shared" si="7"/>
        <v>0</v>
      </c>
      <c r="AW63" s="638"/>
      <c r="AY63" s="655">
        <f t="shared" si="8"/>
        <v>0</v>
      </c>
      <c r="AZ63" s="655"/>
      <c r="BB63" s="627">
        <f t="shared" si="9"/>
        <v>0</v>
      </c>
      <c r="BC63" s="627"/>
      <c r="BH63" s="645">
        <f t="shared" si="10"/>
        <v>0</v>
      </c>
      <c r="BI63" s="647"/>
    </row>
    <row r="64" spans="1:77" ht="15" customHeight="1">
      <c r="A64" s="249"/>
      <c r="B64" s="201"/>
      <c r="C64" s="82" t="s">
        <v>84</v>
      </c>
      <c r="D64" s="763"/>
      <c r="E64" s="764"/>
      <c r="F64" s="764"/>
      <c r="G64" s="764"/>
      <c r="H64" s="764"/>
      <c r="I64" s="830"/>
      <c r="J64" s="562"/>
      <c r="K64" s="562"/>
      <c r="L64" s="831"/>
      <c r="M64" s="830"/>
      <c r="N64" s="562"/>
      <c r="O64" s="562"/>
      <c r="P64" s="831"/>
      <c r="Q64" s="830"/>
      <c r="R64" s="562"/>
      <c r="S64" s="562"/>
      <c r="T64" s="831"/>
      <c r="U64" s="830"/>
      <c r="V64" s="562"/>
      <c r="W64" s="562"/>
      <c r="X64" s="831"/>
      <c r="Y64" s="430"/>
      <c r="Z64" s="430"/>
      <c r="AA64" s="430"/>
      <c r="AB64" s="430"/>
      <c r="AC64" s="430"/>
      <c r="AD64" s="430"/>
      <c r="AH64" s="645" t="b">
        <f t="shared" si="0"/>
        <v>0</v>
      </c>
      <c r="AI64" s="647"/>
      <c r="AJ64" s="645" t="str">
        <f t="shared" si="1"/>
        <v/>
      </c>
      <c r="AK64" s="647"/>
      <c r="AL64" s="645">
        <f t="shared" si="2"/>
        <v>0</v>
      </c>
      <c r="AM64" s="647"/>
      <c r="AN64" s="645" t="b">
        <f t="shared" si="3"/>
        <v>0</v>
      </c>
      <c r="AO64" s="647"/>
      <c r="AP64" s="645" t="str">
        <f t="shared" si="4"/>
        <v/>
      </c>
      <c r="AQ64" s="647"/>
      <c r="AR64" s="645">
        <f t="shared" si="5"/>
        <v>0</v>
      </c>
      <c r="AS64" s="647"/>
      <c r="AT64" s="638" t="b">
        <f t="shared" si="6"/>
        <v>0</v>
      </c>
      <c r="AU64" s="638"/>
      <c r="AV64" s="638">
        <f t="shared" si="7"/>
        <v>0</v>
      </c>
      <c r="AW64" s="638"/>
      <c r="AY64" s="655">
        <f t="shared" si="8"/>
        <v>0</v>
      </c>
      <c r="AZ64" s="655"/>
      <c r="BB64" s="627">
        <f t="shared" si="9"/>
        <v>0</v>
      </c>
      <c r="BC64" s="627"/>
      <c r="BH64" s="645">
        <f t="shared" si="10"/>
        <v>0</v>
      </c>
      <c r="BI64" s="647"/>
    </row>
    <row r="65" spans="1:61" ht="15" customHeight="1">
      <c r="A65" s="249"/>
      <c r="B65" s="201"/>
      <c r="C65" s="82" t="s">
        <v>85</v>
      </c>
      <c r="D65" s="763"/>
      <c r="E65" s="764"/>
      <c r="F65" s="764"/>
      <c r="G65" s="764"/>
      <c r="H65" s="764"/>
      <c r="I65" s="830"/>
      <c r="J65" s="562"/>
      <c r="K65" s="562"/>
      <c r="L65" s="831"/>
      <c r="M65" s="830"/>
      <c r="N65" s="562"/>
      <c r="O65" s="562"/>
      <c r="P65" s="831"/>
      <c r="Q65" s="830"/>
      <c r="R65" s="562"/>
      <c r="S65" s="562"/>
      <c r="T65" s="831"/>
      <c r="U65" s="830"/>
      <c r="V65" s="562"/>
      <c r="W65" s="562"/>
      <c r="X65" s="831"/>
      <c r="Y65" s="430"/>
      <c r="Z65" s="430"/>
      <c r="AA65" s="430"/>
      <c r="AB65" s="430"/>
      <c r="AC65" s="430"/>
      <c r="AD65" s="430"/>
      <c r="AH65" s="645" t="b">
        <f t="shared" si="0"/>
        <v>0</v>
      </c>
      <c r="AI65" s="647"/>
      <c r="AJ65" s="645" t="str">
        <f t="shared" si="1"/>
        <v/>
      </c>
      <c r="AK65" s="647"/>
      <c r="AL65" s="645">
        <f t="shared" si="2"/>
        <v>0</v>
      </c>
      <c r="AM65" s="647"/>
      <c r="AN65" s="645" t="b">
        <f t="shared" si="3"/>
        <v>0</v>
      </c>
      <c r="AO65" s="647"/>
      <c r="AP65" s="645" t="str">
        <f t="shared" si="4"/>
        <v/>
      </c>
      <c r="AQ65" s="647"/>
      <c r="AR65" s="645">
        <f t="shared" si="5"/>
        <v>0</v>
      </c>
      <c r="AS65" s="647"/>
      <c r="AT65" s="638" t="b">
        <f t="shared" si="6"/>
        <v>0</v>
      </c>
      <c r="AU65" s="638"/>
      <c r="AV65" s="638">
        <f t="shared" si="7"/>
        <v>0</v>
      </c>
      <c r="AW65" s="638"/>
      <c r="AY65" s="655">
        <f t="shared" si="8"/>
        <v>0</v>
      </c>
      <c r="AZ65" s="655"/>
      <c r="BB65" s="627">
        <f t="shared" si="9"/>
        <v>0</v>
      </c>
      <c r="BC65" s="627"/>
      <c r="BH65" s="645">
        <f t="shared" si="10"/>
        <v>0</v>
      </c>
      <c r="BI65" s="647"/>
    </row>
    <row r="66" spans="1:61" ht="15" customHeight="1">
      <c r="A66" s="249"/>
      <c r="B66" s="201"/>
      <c r="C66" s="82" t="s">
        <v>86</v>
      </c>
      <c r="D66" s="763"/>
      <c r="E66" s="764"/>
      <c r="F66" s="764"/>
      <c r="G66" s="764"/>
      <c r="H66" s="764"/>
      <c r="I66" s="830"/>
      <c r="J66" s="562"/>
      <c r="K66" s="562"/>
      <c r="L66" s="831"/>
      <c r="M66" s="830"/>
      <c r="N66" s="562"/>
      <c r="O66" s="562"/>
      <c r="P66" s="831"/>
      <c r="Q66" s="830"/>
      <c r="R66" s="562"/>
      <c r="S66" s="562"/>
      <c r="T66" s="831"/>
      <c r="U66" s="830"/>
      <c r="V66" s="562"/>
      <c r="W66" s="562"/>
      <c r="X66" s="831"/>
      <c r="Y66" s="430"/>
      <c r="Z66" s="430"/>
      <c r="AA66" s="430"/>
      <c r="AB66" s="430"/>
      <c r="AC66" s="430"/>
      <c r="AD66" s="430"/>
      <c r="AH66" s="645" t="b">
        <f t="shared" si="0"/>
        <v>0</v>
      </c>
      <c r="AI66" s="647"/>
      <c r="AJ66" s="645" t="str">
        <f t="shared" si="1"/>
        <v/>
      </c>
      <c r="AK66" s="647"/>
      <c r="AL66" s="645">
        <f t="shared" si="2"/>
        <v>0</v>
      </c>
      <c r="AM66" s="647"/>
      <c r="AN66" s="645" t="b">
        <f t="shared" si="3"/>
        <v>0</v>
      </c>
      <c r="AO66" s="647"/>
      <c r="AP66" s="645" t="str">
        <f t="shared" si="4"/>
        <v/>
      </c>
      <c r="AQ66" s="647"/>
      <c r="AR66" s="645">
        <f t="shared" si="5"/>
        <v>0</v>
      </c>
      <c r="AS66" s="647"/>
      <c r="AT66" s="638" t="b">
        <f t="shared" si="6"/>
        <v>0</v>
      </c>
      <c r="AU66" s="638"/>
      <c r="AV66" s="638">
        <f t="shared" si="7"/>
        <v>0</v>
      </c>
      <c r="AW66" s="638"/>
      <c r="AY66" s="655">
        <f t="shared" si="8"/>
        <v>0</v>
      </c>
      <c r="AZ66" s="655"/>
      <c r="BB66" s="627">
        <f t="shared" si="9"/>
        <v>0</v>
      </c>
      <c r="BC66" s="627"/>
      <c r="BH66" s="645">
        <f t="shared" si="10"/>
        <v>0</v>
      </c>
      <c r="BI66" s="647"/>
    </row>
    <row r="67" spans="1:61" ht="15" customHeight="1">
      <c r="A67" s="249"/>
      <c r="B67" s="201"/>
      <c r="C67" s="82" t="s">
        <v>87</v>
      </c>
      <c r="D67" s="763"/>
      <c r="E67" s="764"/>
      <c r="F67" s="764"/>
      <c r="G67" s="764"/>
      <c r="H67" s="764"/>
      <c r="I67" s="830"/>
      <c r="J67" s="562"/>
      <c r="K67" s="562"/>
      <c r="L67" s="831"/>
      <c r="M67" s="830"/>
      <c r="N67" s="562"/>
      <c r="O67" s="562"/>
      <c r="P67" s="831"/>
      <c r="Q67" s="830"/>
      <c r="R67" s="562"/>
      <c r="S67" s="562"/>
      <c r="T67" s="831"/>
      <c r="U67" s="830"/>
      <c r="V67" s="562"/>
      <c r="W67" s="562"/>
      <c r="X67" s="831"/>
      <c r="Y67" s="430"/>
      <c r="Z67" s="430"/>
      <c r="AA67" s="430"/>
      <c r="AB67" s="430"/>
      <c r="AC67" s="430"/>
      <c r="AD67" s="430"/>
      <c r="AH67" s="645" t="b">
        <f t="shared" si="0"/>
        <v>0</v>
      </c>
      <c r="AI67" s="647"/>
      <c r="AJ67" s="645" t="str">
        <f t="shared" si="1"/>
        <v/>
      </c>
      <c r="AK67" s="647"/>
      <c r="AL67" s="645">
        <f t="shared" si="2"/>
        <v>0</v>
      </c>
      <c r="AM67" s="647"/>
      <c r="AN67" s="645" t="b">
        <f t="shared" si="3"/>
        <v>0</v>
      </c>
      <c r="AO67" s="647"/>
      <c r="AP67" s="645" t="str">
        <f t="shared" si="4"/>
        <v/>
      </c>
      <c r="AQ67" s="647"/>
      <c r="AR67" s="645">
        <f t="shared" si="5"/>
        <v>0</v>
      </c>
      <c r="AS67" s="647"/>
      <c r="AT67" s="638" t="b">
        <f t="shared" si="6"/>
        <v>0</v>
      </c>
      <c r="AU67" s="638"/>
      <c r="AV67" s="638">
        <f t="shared" si="7"/>
        <v>0</v>
      </c>
      <c r="AW67" s="638"/>
      <c r="AY67" s="655">
        <f t="shared" si="8"/>
        <v>0</v>
      </c>
      <c r="AZ67" s="655"/>
      <c r="BB67" s="627">
        <f t="shared" si="9"/>
        <v>0</v>
      </c>
      <c r="BC67" s="627"/>
      <c r="BH67" s="645">
        <f t="shared" si="10"/>
        <v>0</v>
      </c>
      <c r="BI67" s="647"/>
    </row>
    <row r="68" spans="1:61" ht="15" customHeight="1">
      <c r="A68" s="249"/>
      <c r="B68" s="201"/>
      <c r="C68" s="82" t="s">
        <v>88</v>
      </c>
      <c r="D68" s="763"/>
      <c r="E68" s="764"/>
      <c r="F68" s="764"/>
      <c r="G68" s="764"/>
      <c r="H68" s="764"/>
      <c r="I68" s="830"/>
      <c r="J68" s="562"/>
      <c r="K68" s="562"/>
      <c r="L68" s="831"/>
      <c r="M68" s="830"/>
      <c r="N68" s="562"/>
      <c r="O68" s="562"/>
      <c r="P68" s="831"/>
      <c r="Q68" s="830"/>
      <c r="R68" s="562"/>
      <c r="S68" s="562"/>
      <c r="T68" s="831"/>
      <c r="U68" s="830"/>
      <c r="V68" s="562"/>
      <c r="W68" s="562"/>
      <c r="X68" s="831"/>
      <c r="Y68" s="430"/>
      <c r="Z68" s="430"/>
      <c r="AA68" s="430"/>
      <c r="AB68" s="430"/>
      <c r="AC68" s="430"/>
      <c r="AD68" s="430"/>
      <c r="AH68" s="645" t="b">
        <f t="shared" si="0"/>
        <v>0</v>
      </c>
      <c r="AI68" s="647"/>
      <c r="AJ68" s="645" t="str">
        <f t="shared" si="1"/>
        <v/>
      </c>
      <c r="AK68" s="647"/>
      <c r="AL68" s="645">
        <f t="shared" si="2"/>
        <v>0</v>
      </c>
      <c r="AM68" s="647"/>
      <c r="AN68" s="645" t="b">
        <f t="shared" si="3"/>
        <v>0</v>
      </c>
      <c r="AO68" s="647"/>
      <c r="AP68" s="645" t="str">
        <f t="shared" si="4"/>
        <v/>
      </c>
      <c r="AQ68" s="647"/>
      <c r="AR68" s="645">
        <f t="shared" si="5"/>
        <v>0</v>
      </c>
      <c r="AS68" s="647"/>
      <c r="AT68" s="638" t="b">
        <f t="shared" si="6"/>
        <v>0</v>
      </c>
      <c r="AU68" s="638"/>
      <c r="AV68" s="638">
        <f t="shared" si="7"/>
        <v>0</v>
      </c>
      <c r="AW68" s="638"/>
      <c r="AY68" s="655">
        <f t="shared" si="8"/>
        <v>0</v>
      </c>
      <c r="AZ68" s="655"/>
      <c r="BB68" s="627">
        <f t="shared" si="9"/>
        <v>0</v>
      </c>
      <c r="BC68" s="627"/>
      <c r="BH68" s="645">
        <f t="shared" si="10"/>
        <v>0</v>
      </c>
      <c r="BI68" s="647"/>
    </row>
    <row r="69" spans="1:61" ht="15" customHeight="1">
      <c r="A69" s="249"/>
      <c r="B69" s="201"/>
      <c r="C69" s="82" t="s">
        <v>89</v>
      </c>
      <c r="D69" s="763"/>
      <c r="E69" s="764"/>
      <c r="F69" s="764"/>
      <c r="G69" s="764"/>
      <c r="H69" s="764"/>
      <c r="I69" s="830"/>
      <c r="J69" s="562"/>
      <c r="K69" s="562"/>
      <c r="L69" s="831"/>
      <c r="M69" s="830"/>
      <c r="N69" s="562"/>
      <c r="O69" s="562"/>
      <c r="P69" s="831"/>
      <c r="Q69" s="830"/>
      <c r="R69" s="562"/>
      <c r="S69" s="562"/>
      <c r="T69" s="831"/>
      <c r="U69" s="830"/>
      <c r="V69" s="562"/>
      <c r="W69" s="562"/>
      <c r="X69" s="831"/>
      <c r="Y69" s="430"/>
      <c r="Z69" s="430"/>
      <c r="AA69" s="430"/>
      <c r="AB69" s="430"/>
      <c r="AC69" s="430"/>
      <c r="AD69" s="430"/>
      <c r="AH69" s="645" t="b">
        <f t="shared" si="0"/>
        <v>0</v>
      </c>
      <c r="AI69" s="647"/>
      <c r="AJ69" s="645" t="str">
        <f t="shared" si="1"/>
        <v/>
      </c>
      <c r="AK69" s="647"/>
      <c r="AL69" s="645">
        <f t="shared" si="2"/>
        <v>0</v>
      </c>
      <c r="AM69" s="647"/>
      <c r="AN69" s="645" t="b">
        <f t="shared" si="3"/>
        <v>0</v>
      </c>
      <c r="AO69" s="647"/>
      <c r="AP69" s="645" t="str">
        <f t="shared" si="4"/>
        <v/>
      </c>
      <c r="AQ69" s="647"/>
      <c r="AR69" s="645">
        <f t="shared" si="5"/>
        <v>0</v>
      </c>
      <c r="AS69" s="647"/>
      <c r="AT69" s="638" t="b">
        <f t="shared" si="6"/>
        <v>0</v>
      </c>
      <c r="AU69" s="638"/>
      <c r="AV69" s="638">
        <f t="shared" si="7"/>
        <v>0</v>
      </c>
      <c r="AW69" s="638"/>
      <c r="AY69" s="655">
        <f t="shared" si="8"/>
        <v>0</v>
      </c>
      <c r="AZ69" s="655"/>
      <c r="BB69" s="627">
        <f t="shared" si="9"/>
        <v>0</v>
      </c>
      <c r="BC69" s="627"/>
      <c r="BH69" s="645">
        <f t="shared" si="10"/>
        <v>0</v>
      </c>
      <c r="BI69" s="647"/>
    </row>
    <row r="70" spans="1:61" ht="15" customHeight="1">
      <c r="A70" s="249"/>
      <c r="B70" s="201"/>
      <c r="C70" s="82" t="s">
        <v>90</v>
      </c>
      <c r="D70" s="763"/>
      <c r="E70" s="764"/>
      <c r="F70" s="764"/>
      <c r="G70" s="764"/>
      <c r="H70" s="764"/>
      <c r="I70" s="830"/>
      <c r="J70" s="562"/>
      <c r="K70" s="562"/>
      <c r="L70" s="831"/>
      <c r="M70" s="830"/>
      <c r="N70" s="562"/>
      <c r="O70" s="562"/>
      <c r="P70" s="831"/>
      <c r="Q70" s="830"/>
      <c r="R70" s="562"/>
      <c r="S70" s="562"/>
      <c r="T70" s="831"/>
      <c r="U70" s="830"/>
      <c r="V70" s="562"/>
      <c r="W70" s="562"/>
      <c r="X70" s="831"/>
      <c r="Y70" s="430"/>
      <c r="Z70" s="430"/>
      <c r="AA70" s="430"/>
      <c r="AB70" s="430"/>
      <c r="AC70" s="430"/>
      <c r="AD70" s="430"/>
      <c r="AH70" s="645" t="b">
        <f t="shared" si="0"/>
        <v>0</v>
      </c>
      <c r="AI70" s="647"/>
      <c r="AJ70" s="645" t="str">
        <f t="shared" si="1"/>
        <v/>
      </c>
      <c r="AK70" s="647"/>
      <c r="AL70" s="645">
        <f t="shared" si="2"/>
        <v>0</v>
      </c>
      <c r="AM70" s="647"/>
      <c r="AN70" s="645" t="b">
        <f t="shared" si="3"/>
        <v>0</v>
      </c>
      <c r="AO70" s="647"/>
      <c r="AP70" s="645" t="str">
        <f t="shared" si="4"/>
        <v/>
      </c>
      <c r="AQ70" s="647"/>
      <c r="AR70" s="645">
        <f t="shared" si="5"/>
        <v>0</v>
      </c>
      <c r="AS70" s="647"/>
      <c r="AT70" s="638" t="b">
        <f t="shared" si="6"/>
        <v>0</v>
      </c>
      <c r="AU70" s="638"/>
      <c r="AV70" s="638">
        <f t="shared" si="7"/>
        <v>0</v>
      </c>
      <c r="AW70" s="638"/>
      <c r="AY70" s="655">
        <f t="shared" si="8"/>
        <v>0</v>
      </c>
      <c r="AZ70" s="655"/>
      <c r="BB70" s="627">
        <f t="shared" si="9"/>
        <v>0</v>
      </c>
      <c r="BC70" s="627"/>
      <c r="BH70" s="645">
        <f t="shared" si="10"/>
        <v>0</v>
      </c>
      <c r="BI70" s="647"/>
    </row>
    <row r="71" spans="1:61" ht="15" customHeight="1">
      <c r="A71" s="131"/>
      <c r="B71" s="40"/>
      <c r="C71" s="82" t="s">
        <v>91</v>
      </c>
      <c r="D71" s="763"/>
      <c r="E71" s="764"/>
      <c r="F71" s="764"/>
      <c r="G71" s="764"/>
      <c r="H71" s="764"/>
      <c r="I71" s="830"/>
      <c r="J71" s="562"/>
      <c r="K71" s="562"/>
      <c r="L71" s="831"/>
      <c r="M71" s="830"/>
      <c r="N71" s="562"/>
      <c r="O71" s="562"/>
      <c r="P71" s="831"/>
      <c r="Q71" s="830"/>
      <c r="R71" s="562"/>
      <c r="S71" s="562"/>
      <c r="T71" s="831"/>
      <c r="U71" s="830"/>
      <c r="V71" s="562"/>
      <c r="W71" s="562"/>
      <c r="X71" s="831"/>
      <c r="Y71" s="430"/>
      <c r="Z71" s="430"/>
      <c r="AA71" s="430"/>
      <c r="AB71" s="430"/>
      <c r="AC71" s="430"/>
      <c r="AD71" s="430"/>
      <c r="AH71" s="645" t="b">
        <f t="shared" si="0"/>
        <v>0</v>
      </c>
      <c r="AI71" s="647"/>
      <c r="AJ71" s="645" t="str">
        <f t="shared" si="1"/>
        <v/>
      </c>
      <c r="AK71" s="647"/>
      <c r="AL71" s="645">
        <f t="shared" si="2"/>
        <v>0</v>
      </c>
      <c r="AM71" s="647"/>
      <c r="AN71" s="645" t="b">
        <f t="shared" si="3"/>
        <v>0</v>
      </c>
      <c r="AO71" s="647"/>
      <c r="AP71" s="645" t="str">
        <f t="shared" si="4"/>
        <v/>
      </c>
      <c r="AQ71" s="647"/>
      <c r="AR71" s="645">
        <f t="shared" si="5"/>
        <v>0</v>
      </c>
      <c r="AS71" s="647"/>
      <c r="AT71" s="638" t="b">
        <f t="shared" si="6"/>
        <v>0</v>
      </c>
      <c r="AU71" s="638"/>
      <c r="AV71" s="638">
        <f t="shared" si="7"/>
        <v>0</v>
      </c>
      <c r="AW71" s="638"/>
      <c r="AY71" s="655">
        <f t="shared" si="8"/>
        <v>0</v>
      </c>
      <c r="AZ71" s="655"/>
      <c r="BB71" s="627">
        <f t="shared" si="9"/>
        <v>0</v>
      </c>
      <c r="BC71" s="627"/>
      <c r="BH71" s="645">
        <f t="shared" si="10"/>
        <v>0</v>
      </c>
      <c r="BI71" s="647"/>
    </row>
    <row r="72" spans="1:61" ht="15" customHeight="1">
      <c r="A72" s="131"/>
      <c r="B72" s="40"/>
      <c r="C72" s="82" t="s">
        <v>92</v>
      </c>
      <c r="D72" s="763"/>
      <c r="E72" s="764"/>
      <c r="F72" s="764"/>
      <c r="G72" s="764"/>
      <c r="H72" s="764"/>
      <c r="I72" s="830"/>
      <c r="J72" s="562"/>
      <c r="K72" s="562"/>
      <c r="L72" s="831"/>
      <c r="M72" s="830"/>
      <c r="N72" s="562"/>
      <c r="O72" s="562"/>
      <c r="P72" s="831"/>
      <c r="Q72" s="830"/>
      <c r="R72" s="562"/>
      <c r="S72" s="562"/>
      <c r="T72" s="831"/>
      <c r="U72" s="830"/>
      <c r="V72" s="562"/>
      <c r="W72" s="562"/>
      <c r="X72" s="831"/>
      <c r="Y72" s="430"/>
      <c r="Z72" s="430"/>
      <c r="AA72" s="430"/>
      <c r="AB72" s="430"/>
      <c r="AC72" s="430"/>
      <c r="AD72" s="430"/>
      <c r="AH72" s="645" t="b">
        <f t="shared" si="0"/>
        <v>0</v>
      </c>
      <c r="AI72" s="647"/>
      <c r="AJ72" s="645" t="str">
        <f t="shared" si="1"/>
        <v/>
      </c>
      <c r="AK72" s="647"/>
      <c r="AL72" s="645">
        <f t="shared" si="2"/>
        <v>0</v>
      </c>
      <c r="AM72" s="647"/>
      <c r="AN72" s="645" t="b">
        <f t="shared" si="3"/>
        <v>0</v>
      </c>
      <c r="AO72" s="647"/>
      <c r="AP72" s="645" t="str">
        <f t="shared" si="4"/>
        <v/>
      </c>
      <c r="AQ72" s="647"/>
      <c r="AR72" s="645">
        <f t="shared" si="5"/>
        <v>0</v>
      </c>
      <c r="AS72" s="647"/>
      <c r="AT72" s="638" t="b">
        <f t="shared" si="6"/>
        <v>0</v>
      </c>
      <c r="AU72" s="638"/>
      <c r="AV72" s="638">
        <f t="shared" si="7"/>
        <v>0</v>
      </c>
      <c r="AW72" s="638"/>
      <c r="AY72" s="655">
        <f t="shared" si="8"/>
        <v>0</v>
      </c>
      <c r="AZ72" s="655"/>
      <c r="BB72" s="627">
        <f t="shared" si="9"/>
        <v>0</v>
      </c>
      <c r="BC72" s="627"/>
      <c r="BH72" s="645">
        <f t="shared" si="10"/>
        <v>0</v>
      </c>
      <c r="BI72" s="647"/>
    </row>
    <row r="73" spans="1:61" ht="15" customHeight="1">
      <c r="A73" s="131"/>
      <c r="B73" s="40"/>
      <c r="C73" s="82" t="s">
        <v>93</v>
      </c>
      <c r="D73" s="763"/>
      <c r="E73" s="764"/>
      <c r="F73" s="764"/>
      <c r="G73" s="764"/>
      <c r="H73" s="764"/>
      <c r="I73" s="830"/>
      <c r="J73" s="562"/>
      <c r="K73" s="562"/>
      <c r="L73" s="831"/>
      <c r="M73" s="830"/>
      <c r="N73" s="562"/>
      <c r="O73" s="562"/>
      <c r="P73" s="831"/>
      <c r="Q73" s="830"/>
      <c r="R73" s="562"/>
      <c r="S73" s="562"/>
      <c r="T73" s="831"/>
      <c r="U73" s="830"/>
      <c r="V73" s="562"/>
      <c r="W73" s="562"/>
      <c r="X73" s="831"/>
      <c r="Y73" s="430"/>
      <c r="Z73" s="430"/>
      <c r="AA73" s="430"/>
      <c r="AB73" s="430"/>
      <c r="AC73" s="430"/>
      <c r="AD73" s="430"/>
      <c r="AH73" s="645" t="b">
        <f t="shared" si="0"/>
        <v>0</v>
      </c>
      <c r="AI73" s="647"/>
      <c r="AJ73" s="645" t="str">
        <f t="shared" si="1"/>
        <v/>
      </c>
      <c r="AK73" s="647"/>
      <c r="AL73" s="645">
        <f t="shared" si="2"/>
        <v>0</v>
      </c>
      <c r="AM73" s="647"/>
      <c r="AN73" s="645" t="b">
        <f t="shared" si="3"/>
        <v>0</v>
      </c>
      <c r="AO73" s="647"/>
      <c r="AP73" s="645" t="str">
        <f t="shared" si="4"/>
        <v/>
      </c>
      <c r="AQ73" s="647"/>
      <c r="AR73" s="645">
        <f t="shared" si="5"/>
        <v>0</v>
      </c>
      <c r="AS73" s="647"/>
      <c r="AT73" s="638" t="b">
        <f t="shared" si="6"/>
        <v>0</v>
      </c>
      <c r="AU73" s="638"/>
      <c r="AV73" s="638">
        <f t="shared" si="7"/>
        <v>0</v>
      </c>
      <c r="AW73" s="638"/>
      <c r="AY73" s="655">
        <f t="shared" si="8"/>
        <v>0</v>
      </c>
      <c r="AZ73" s="655"/>
      <c r="BB73" s="627">
        <f t="shared" si="9"/>
        <v>0</v>
      </c>
      <c r="BC73" s="627"/>
      <c r="BH73" s="645">
        <f t="shared" si="10"/>
        <v>0</v>
      </c>
      <c r="BI73" s="647"/>
    </row>
    <row r="74" spans="1:61" ht="15" customHeight="1">
      <c r="A74" s="131"/>
      <c r="B74" s="40"/>
      <c r="C74" s="82" t="s">
        <v>94</v>
      </c>
      <c r="D74" s="763"/>
      <c r="E74" s="764"/>
      <c r="F74" s="764"/>
      <c r="G74" s="764"/>
      <c r="H74" s="764"/>
      <c r="I74" s="830"/>
      <c r="J74" s="562"/>
      <c r="K74" s="562"/>
      <c r="L74" s="831"/>
      <c r="M74" s="830"/>
      <c r="N74" s="562"/>
      <c r="O74" s="562"/>
      <c r="P74" s="831"/>
      <c r="Q74" s="830"/>
      <c r="R74" s="562"/>
      <c r="S74" s="562"/>
      <c r="T74" s="831"/>
      <c r="U74" s="830"/>
      <c r="V74" s="562"/>
      <c r="W74" s="562"/>
      <c r="X74" s="831"/>
      <c r="Y74" s="430"/>
      <c r="Z74" s="430"/>
      <c r="AA74" s="430"/>
      <c r="AB74" s="430"/>
      <c r="AC74" s="430"/>
      <c r="AD74" s="430"/>
      <c r="AH74" s="645" t="b">
        <f t="shared" si="0"/>
        <v>0</v>
      </c>
      <c r="AI74" s="647"/>
      <c r="AJ74" s="645" t="str">
        <f t="shared" si="1"/>
        <v/>
      </c>
      <c r="AK74" s="647"/>
      <c r="AL74" s="645">
        <f t="shared" si="2"/>
        <v>0</v>
      </c>
      <c r="AM74" s="647"/>
      <c r="AN74" s="645" t="b">
        <f t="shared" si="3"/>
        <v>0</v>
      </c>
      <c r="AO74" s="647"/>
      <c r="AP74" s="645" t="str">
        <f t="shared" si="4"/>
        <v/>
      </c>
      <c r="AQ74" s="647"/>
      <c r="AR74" s="645">
        <f t="shared" si="5"/>
        <v>0</v>
      </c>
      <c r="AS74" s="647"/>
      <c r="AT74" s="638" t="b">
        <f t="shared" si="6"/>
        <v>0</v>
      </c>
      <c r="AU74" s="638"/>
      <c r="AV74" s="638">
        <f t="shared" si="7"/>
        <v>0</v>
      </c>
      <c r="AW74" s="638"/>
      <c r="AY74" s="655">
        <f t="shared" si="8"/>
        <v>0</v>
      </c>
      <c r="AZ74" s="655"/>
      <c r="BB74" s="627">
        <f t="shared" si="9"/>
        <v>0</v>
      </c>
      <c r="BC74" s="627"/>
      <c r="BH74" s="645">
        <f t="shared" si="10"/>
        <v>0</v>
      </c>
      <c r="BI74" s="647"/>
    </row>
    <row r="75" spans="1:61" ht="15" customHeight="1">
      <c r="A75" s="131"/>
      <c r="C75" s="82" t="s">
        <v>95</v>
      </c>
      <c r="D75" s="763"/>
      <c r="E75" s="764"/>
      <c r="F75" s="764"/>
      <c r="G75" s="764"/>
      <c r="H75" s="764"/>
      <c r="I75" s="830"/>
      <c r="J75" s="562"/>
      <c r="K75" s="562"/>
      <c r="L75" s="831"/>
      <c r="M75" s="830"/>
      <c r="N75" s="562"/>
      <c r="O75" s="562"/>
      <c r="P75" s="831"/>
      <c r="Q75" s="830"/>
      <c r="R75" s="562"/>
      <c r="S75" s="562"/>
      <c r="T75" s="831"/>
      <c r="U75" s="830"/>
      <c r="V75" s="562"/>
      <c r="W75" s="562"/>
      <c r="X75" s="831"/>
      <c r="Y75" s="430"/>
      <c r="Z75" s="430"/>
      <c r="AA75" s="430"/>
      <c r="AB75" s="430"/>
      <c r="AC75" s="430"/>
      <c r="AD75" s="430"/>
      <c r="AH75" s="645" t="b">
        <f t="shared" si="0"/>
        <v>0</v>
      </c>
      <c r="AI75" s="647"/>
      <c r="AJ75" s="645" t="str">
        <f t="shared" si="1"/>
        <v/>
      </c>
      <c r="AK75" s="647"/>
      <c r="AL75" s="645">
        <f t="shared" si="2"/>
        <v>0</v>
      </c>
      <c r="AM75" s="647"/>
      <c r="AN75" s="645" t="b">
        <f t="shared" si="3"/>
        <v>0</v>
      </c>
      <c r="AO75" s="647"/>
      <c r="AP75" s="645" t="str">
        <f t="shared" si="4"/>
        <v/>
      </c>
      <c r="AQ75" s="647"/>
      <c r="AR75" s="645">
        <f t="shared" si="5"/>
        <v>0</v>
      </c>
      <c r="AS75" s="647"/>
      <c r="AT75" s="638" t="b">
        <f t="shared" si="6"/>
        <v>0</v>
      </c>
      <c r="AU75" s="638"/>
      <c r="AV75" s="638">
        <f t="shared" si="7"/>
        <v>0</v>
      </c>
      <c r="AW75" s="638"/>
      <c r="AY75" s="655">
        <f t="shared" si="8"/>
        <v>0</v>
      </c>
      <c r="AZ75" s="655"/>
      <c r="BB75" s="627">
        <f t="shared" si="9"/>
        <v>0</v>
      </c>
      <c r="BC75" s="627"/>
      <c r="BH75" s="645">
        <f t="shared" si="10"/>
        <v>0</v>
      </c>
      <c r="BI75" s="647"/>
    </row>
    <row r="76" spans="1:61" ht="15" customHeight="1">
      <c r="A76" s="235"/>
      <c r="B76" s="57"/>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7"/>
      <c r="AC76" s="57"/>
      <c r="AD76" s="57"/>
      <c r="AE76" s="12"/>
      <c r="AV76" s="644">
        <f>SUM(AL46:AM75,AR46:AS75,AV46:AW75)</f>
        <v>0</v>
      </c>
      <c r="AW76" s="644"/>
      <c r="BB76" s="686">
        <f>SUM(BB46:BC75)</f>
        <v>0</v>
      </c>
      <c r="BC76" s="687"/>
      <c r="BH76" s="642">
        <f>SUM(BH46:BI75)</f>
        <v>0</v>
      </c>
      <c r="BI76" s="643"/>
    </row>
    <row r="77" spans="1:61" ht="45" customHeight="1">
      <c r="A77" s="250"/>
      <c r="B77" s="53"/>
      <c r="C77" s="928" t="s">
        <v>676</v>
      </c>
      <c r="D77" s="928"/>
      <c r="E77" s="928"/>
      <c r="F77" s="573"/>
      <c r="G77" s="573"/>
      <c r="H77" s="573"/>
      <c r="I77" s="573"/>
      <c r="J77" s="573"/>
      <c r="K77" s="573"/>
      <c r="L77" s="573"/>
      <c r="M77" s="573"/>
      <c r="N77" s="573"/>
      <c r="O77" s="573"/>
      <c r="P77" s="573"/>
      <c r="Q77" s="573"/>
      <c r="R77" s="573"/>
      <c r="S77" s="573"/>
      <c r="T77" s="573"/>
      <c r="U77" s="573"/>
      <c r="V77" s="573"/>
      <c r="W77" s="573"/>
      <c r="X77" s="573"/>
      <c r="Y77" s="573"/>
      <c r="Z77" s="573"/>
      <c r="AA77" s="573"/>
      <c r="AB77" s="573"/>
      <c r="AC77" s="573"/>
      <c r="AD77" s="573"/>
      <c r="AH77" s="627" t="s">
        <v>7251</v>
      </c>
      <c r="AI77" s="627"/>
      <c r="AJ77" s="627">
        <f>IF(COUNTIF(AC46:AC75,"X")=0,0,1)</f>
        <v>0</v>
      </c>
      <c r="AK77" s="627"/>
      <c r="AL77" s="684">
        <f>IF(OR(AND(AJ77=0,F77=""),AND(AJ77=1,F77&lt;&gt;"")),0,1)</f>
        <v>0</v>
      </c>
      <c r="AM77" s="684"/>
    </row>
    <row r="78" spans="1:61" ht="15" customHeight="1">
      <c r="A78" s="235"/>
      <c r="B78" s="57"/>
      <c r="C78" s="57"/>
      <c r="D78" s="57"/>
      <c r="E78" s="57"/>
      <c r="F78" s="57"/>
      <c r="G78" s="57"/>
      <c r="H78" s="57"/>
      <c r="I78" s="57"/>
      <c r="J78" s="57"/>
      <c r="K78" s="57"/>
      <c r="L78" s="57"/>
      <c r="M78" s="57"/>
      <c r="N78" s="57"/>
      <c r="O78" s="57"/>
      <c r="P78" s="57"/>
      <c r="Q78" s="57"/>
      <c r="R78" s="57"/>
      <c r="S78" s="57"/>
      <c r="T78" s="57"/>
      <c r="U78" s="57"/>
      <c r="V78" s="57"/>
      <c r="W78" s="57"/>
      <c r="X78" s="57"/>
      <c r="Y78" s="57"/>
      <c r="Z78" s="57"/>
      <c r="AA78" s="57"/>
      <c r="AB78" s="57"/>
      <c r="AC78" s="57"/>
      <c r="AD78" s="57"/>
      <c r="AE78" s="12"/>
    </row>
    <row r="79" spans="1:61" ht="15" customHeight="1">
      <c r="A79" s="173"/>
      <c r="B79" s="251"/>
      <c r="C79" s="555" t="s">
        <v>429</v>
      </c>
      <c r="D79" s="556"/>
      <c r="E79" s="556"/>
      <c r="F79" s="556"/>
      <c r="G79" s="556"/>
      <c r="H79" s="556"/>
      <c r="I79" s="556"/>
      <c r="J79" s="556"/>
      <c r="K79" s="556"/>
      <c r="L79" s="556"/>
      <c r="M79" s="556"/>
      <c r="N79" s="556"/>
      <c r="O79" s="556"/>
      <c r="P79" s="557"/>
      <c r="Q79" s="106"/>
      <c r="R79" s="558" t="s">
        <v>912</v>
      </c>
      <c r="S79" s="558"/>
      <c r="T79" s="558"/>
      <c r="U79" s="558"/>
      <c r="V79" s="558"/>
      <c r="W79" s="558"/>
      <c r="X79" s="558"/>
      <c r="Y79" s="558"/>
      <c r="Z79" s="558"/>
      <c r="AA79" s="558"/>
      <c r="AB79" s="558"/>
      <c r="AC79" s="558"/>
      <c r="AD79" s="558"/>
    </row>
    <row r="80" spans="1:61" ht="15" customHeight="1">
      <c r="A80" s="173"/>
      <c r="B80" s="251"/>
      <c r="C80" s="82" t="s">
        <v>66</v>
      </c>
      <c r="D80" s="792" t="s">
        <v>674</v>
      </c>
      <c r="E80" s="793"/>
      <c r="F80" s="793"/>
      <c r="G80" s="793"/>
      <c r="H80" s="793"/>
      <c r="I80" s="793"/>
      <c r="J80" s="793"/>
      <c r="K80" s="793"/>
      <c r="L80" s="793"/>
      <c r="M80" s="793"/>
      <c r="N80" s="793"/>
      <c r="O80" s="793"/>
      <c r="P80" s="794"/>
      <c r="Q80" s="106"/>
      <c r="R80" s="82" t="s">
        <v>66</v>
      </c>
      <c r="S80" s="746" t="s">
        <v>7677</v>
      </c>
      <c r="T80" s="746"/>
      <c r="U80" s="746"/>
      <c r="V80" s="746"/>
      <c r="W80" s="746"/>
      <c r="X80" s="746"/>
      <c r="Y80" s="746"/>
      <c r="Z80" s="746"/>
      <c r="AA80" s="746"/>
      <c r="AB80" s="746"/>
      <c r="AC80" s="746"/>
      <c r="AD80" s="746"/>
    </row>
    <row r="81" spans="1:31" ht="24" customHeight="1">
      <c r="A81" s="173"/>
      <c r="B81" s="251"/>
      <c r="C81" s="82" t="s">
        <v>67</v>
      </c>
      <c r="D81" s="792" t="s">
        <v>430</v>
      </c>
      <c r="E81" s="793"/>
      <c r="F81" s="793"/>
      <c r="G81" s="793"/>
      <c r="H81" s="793"/>
      <c r="I81" s="793"/>
      <c r="J81" s="793"/>
      <c r="K81" s="793"/>
      <c r="L81" s="793"/>
      <c r="M81" s="793"/>
      <c r="N81" s="793"/>
      <c r="O81" s="793"/>
      <c r="P81" s="794"/>
      <c r="Q81" s="106"/>
      <c r="R81" s="82" t="s">
        <v>67</v>
      </c>
      <c r="S81" s="746" t="s">
        <v>7678</v>
      </c>
      <c r="T81" s="746"/>
      <c r="U81" s="746"/>
      <c r="V81" s="746"/>
      <c r="W81" s="746"/>
      <c r="X81" s="746"/>
      <c r="Y81" s="746"/>
      <c r="Z81" s="746"/>
      <c r="AA81" s="746"/>
      <c r="AB81" s="746"/>
      <c r="AC81" s="746"/>
      <c r="AD81" s="746"/>
    </row>
    <row r="82" spans="1:31" ht="15" customHeight="1">
      <c r="A82" s="173"/>
      <c r="B82" s="251"/>
      <c r="C82" s="82" t="s">
        <v>68</v>
      </c>
      <c r="D82" s="792" t="s">
        <v>431</v>
      </c>
      <c r="E82" s="793"/>
      <c r="F82" s="793"/>
      <c r="G82" s="793"/>
      <c r="H82" s="793"/>
      <c r="I82" s="793"/>
      <c r="J82" s="793"/>
      <c r="K82" s="793"/>
      <c r="L82" s="793"/>
      <c r="M82" s="793"/>
      <c r="N82" s="793"/>
      <c r="O82" s="793"/>
      <c r="P82" s="794"/>
      <c r="Q82" s="106"/>
      <c r="R82" s="82" t="s">
        <v>68</v>
      </c>
      <c r="S82" s="746" t="s">
        <v>7679</v>
      </c>
      <c r="T82" s="746"/>
      <c r="U82" s="746"/>
      <c r="V82" s="746"/>
      <c r="W82" s="746"/>
      <c r="X82" s="746"/>
      <c r="Y82" s="746"/>
      <c r="Z82" s="746"/>
      <c r="AA82" s="746"/>
      <c r="AB82" s="746"/>
      <c r="AC82" s="746"/>
      <c r="AD82" s="746"/>
    </row>
    <row r="83" spans="1:31" ht="36" customHeight="1">
      <c r="A83" s="173"/>
      <c r="B83" s="251"/>
      <c r="C83" s="82" t="s">
        <v>69</v>
      </c>
      <c r="D83" s="792" t="s">
        <v>432</v>
      </c>
      <c r="E83" s="793"/>
      <c r="F83" s="793"/>
      <c r="G83" s="793"/>
      <c r="H83" s="793"/>
      <c r="I83" s="793"/>
      <c r="J83" s="793"/>
      <c r="K83" s="793"/>
      <c r="L83" s="793"/>
      <c r="M83" s="793"/>
      <c r="N83" s="793"/>
      <c r="O83" s="793"/>
      <c r="P83" s="794"/>
      <c r="Q83" s="106"/>
      <c r="R83" s="82" t="s">
        <v>69</v>
      </c>
      <c r="S83" s="746" t="s">
        <v>7680</v>
      </c>
      <c r="T83" s="746"/>
      <c r="U83" s="746"/>
      <c r="V83" s="746"/>
      <c r="W83" s="746"/>
      <c r="X83" s="746"/>
      <c r="Y83" s="746"/>
      <c r="Z83" s="746"/>
      <c r="AA83" s="746"/>
      <c r="AB83" s="746"/>
      <c r="AC83" s="746"/>
      <c r="AD83" s="746"/>
    </row>
    <row r="84" spans="1:31" ht="15" customHeight="1">
      <c r="A84" s="173"/>
      <c r="B84" s="251"/>
      <c r="C84" s="82" t="s">
        <v>70</v>
      </c>
      <c r="D84" s="792" t="s">
        <v>433</v>
      </c>
      <c r="E84" s="793"/>
      <c r="F84" s="793"/>
      <c r="G84" s="793"/>
      <c r="H84" s="793"/>
      <c r="I84" s="793"/>
      <c r="J84" s="793"/>
      <c r="K84" s="793"/>
      <c r="L84" s="793"/>
      <c r="M84" s="793"/>
      <c r="N84" s="793"/>
      <c r="O84" s="793"/>
      <c r="P84" s="794"/>
      <c r="Q84" s="106"/>
      <c r="R84" s="252" t="s">
        <v>70</v>
      </c>
      <c r="S84" s="1023" t="s">
        <v>641</v>
      </c>
      <c r="T84" s="1023"/>
      <c r="U84" s="1023"/>
      <c r="V84" s="1023"/>
      <c r="W84" s="1023"/>
      <c r="X84" s="1023"/>
      <c r="Y84" s="1023"/>
      <c r="Z84" s="1023"/>
      <c r="AA84" s="1023"/>
      <c r="AB84" s="1023"/>
      <c r="AC84" s="1023"/>
      <c r="AD84" s="1023"/>
    </row>
    <row r="85" spans="1:31" ht="15" customHeight="1">
      <c r="A85" s="173"/>
      <c r="B85" s="251"/>
      <c r="C85" s="82" t="s">
        <v>71</v>
      </c>
      <c r="D85" s="792" t="s">
        <v>434</v>
      </c>
      <c r="E85" s="793"/>
      <c r="F85" s="793"/>
      <c r="G85" s="793"/>
      <c r="H85" s="793"/>
      <c r="I85" s="793"/>
      <c r="J85" s="793"/>
      <c r="K85" s="793"/>
      <c r="L85" s="793"/>
      <c r="M85" s="793"/>
      <c r="N85" s="793"/>
      <c r="O85" s="793"/>
      <c r="P85" s="794"/>
      <c r="Q85" s="106"/>
      <c r="R85" s="82" t="s">
        <v>74</v>
      </c>
      <c r="S85" s="746" t="s">
        <v>270</v>
      </c>
      <c r="T85" s="746"/>
      <c r="U85" s="746"/>
      <c r="V85" s="746"/>
      <c r="W85" s="746"/>
      <c r="X85" s="746"/>
      <c r="Y85" s="746"/>
      <c r="Z85" s="746"/>
      <c r="AA85" s="746"/>
      <c r="AB85" s="746"/>
      <c r="AC85" s="746"/>
      <c r="AD85" s="746"/>
    </row>
    <row r="86" spans="1:31" ht="15" customHeight="1">
      <c r="A86" s="173"/>
      <c r="B86" s="251"/>
      <c r="C86" s="82" t="s">
        <v>72</v>
      </c>
      <c r="D86" s="792" t="s">
        <v>435</v>
      </c>
      <c r="E86" s="793"/>
      <c r="F86" s="793"/>
      <c r="G86" s="793"/>
      <c r="H86" s="793"/>
      <c r="I86" s="793"/>
      <c r="J86" s="793"/>
      <c r="K86" s="793"/>
      <c r="L86" s="793"/>
      <c r="M86" s="793"/>
      <c r="N86" s="793"/>
      <c r="O86" s="793"/>
      <c r="P86" s="794"/>
      <c r="Q86" s="106"/>
      <c r="R86" s="121"/>
      <c r="S86" s="193"/>
      <c r="T86" s="193"/>
      <c r="U86" s="193"/>
      <c r="V86" s="193"/>
      <c r="W86" s="193"/>
      <c r="X86" s="193"/>
      <c r="Y86" s="193"/>
      <c r="Z86" s="193"/>
      <c r="AA86" s="193"/>
      <c r="AB86" s="193"/>
      <c r="AC86" s="193"/>
      <c r="AD86" s="193"/>
    </row>
    <row r="87" spans="1:31" ht="15" customHeight="1">
      <c r="A87" s="173"/>
      <c r="B87" s="251"/>
      <c r="C87" s="82" t="s">
        <v>73</v>
      </c>
      <c r="D87" s="792" t="s">
        <v>436</v>
      </c>
      <c r="E87" s="793"/>
      <c r="F87" s="793"/>
      <c r="G87" s="793"/>
      <c r="H87" s="793"/>
      <c r="I87" s="793"/>
      <c r="J87" s="793"/>
      <c r="K87" s="793"/>
      <c r="L87" s="793"/>
      <c r="M87" s="793"/>
      <c r="N87" s="793"/>
      <c r="O87" s="793"/>
      <c r="P87" s="794"/>
      <c r="Q87" s="106"/>
      <c r="R87" s="558" t="s">
        <v>1967</v>
      </c>
      <c r="S87" s="558"/>
      <c r="T87" s="558"/>
      <c r="U87" s="558"/>
      <c r="V87" s="558"/>
      <c r="W87" s="558"/>
      <c r="X87" s="558"/>
      <c r="Y87" s="558"/>
      <c r="Z87" s="558"/>
      <c r="AA87" s="558"/>
      <c r="AB87" s="558"/>
      <c r="AC87" s="558"/>
      <c r="AD87" s="558"/>
      <c r="AE87" s="109"/>
    </row>
    <row r="88" spans="1:31" ht="48" customHeight="1">
      <c r="A88" s="173"/>
      <c r="B88" s="251"/>
      <c r="C88" s="82" t="s">
        <v>74</v>
      </c>
      <c r="D88" s="792" t="s">
        <v>437</v>
      </c>
      <c r="E88" s="793"/>
      <c r="F88" s="793"/>
      <c r="G88" s="793"/>
      <c r="H88" s="793"/>
      <c r="I88" s="793"/>
      <c r="J88" s="793"/>
      <c r="K88" s="793"/>
      <c r="L88" s="793"/>
      <c r="M88" s="793"/>
      <c r="N88" s="793"/>
      <c r="O88" s="793"/>
      <c r="P88" s="794"/>
      <c r="Q88" s="106"/>
      <c r="R88" s="82" t="s">
        <v>66</v>
      </c>
      <c r="S88" s="746" t="s">
        <v>262</v>
      </c>
      <c r="T88" s="746"/>
      <c r="U88" s="746"/>
      <c r="V88" s="746"/>
      <c r="W88" s="746"/>
      <c r="X88" s="746"/>
      <c r="Y88" s="746"/>
      <c r="Z88" s="746"/>
      <c r="AA88" s="746"/>
      <c r="AB88" s="746"/>
      <c r="AC88" s="746"/>
      <c r="AD88" s="746"/>
    </row>
    <row r="89" spans="1:31" ht="48" customHeight="1">
      <c r="A89" s="173"/>
      <c r="B89" s="251"/>
      <c r="C89" s="82" t="s">
        <v>75</v>
      </c>
      <c r="D89" s="792" t="s">
        <v>438</v>
      </c>
      <c r="E89" s="793"/>
      <c r="F89" s="793"/>
      <c r="G89" s="793"/>
      <c r="H89" s="793"/>
      <c r="I89" s="793"/>
      <c r="J89" s="793"/>
      <c r="K89" s="793"/>
      <c r="L89" s="793"/>
      <c r="M89" s="793"/>
      <c r="N89" s="793"/>
      <c r="O89" s="793"/>
      <c r="P89" s="794"/>
      <c r="Q89" s="106"/>
      <c r="R89" s="82" t="s">
        <v>67</v>
      </c>
      <c r="S89" s="746" t="s">
        <v>263</v>
      </c>
      <c r="T89" s="746"/>
      <c r="U89" s="746"/>
      <c r="V89" s="746"/>
      <c r="W89" s="746"/>
      <c r="X89" s="746"/>
      <c r="Y89" s="746"/>
      <c r="Z89" s="746"/>
      <c r="AA89" s="746"/>
      <c r="AB89" s="746"/>
      <c r="AC89" s="746"/>
      <c r="AD89" s="746"/>
    </row>
    <row r="90" spans="1:31" ht="72" customHeight="1">
      <c r="A90" s="173"/>
      <c r="B90" s="251"/>
      <c r="C90" s="82" t="s">
        <v>76</v>
      </c>
      <c r="D90" s="792" t="s">
        <v>439</v>
      </c>
      <c r="E90" s="793"/>
      <c r="F90" s="793"/>
      <c r="G90" s="793"/>
      <c r="H90" s="793"/>
      <c r="I90" s="793"/>
      <c r="J90" s="793"/>
      <c r="K90" s="793"/>
      <c r="L90" s="793"/>
      <c r="M90" s="793"/>
      <c r="N90" s="793"/>
      <c r="O90" s="793"/>
      <c r="P90" s="794"/>
      <c r="Q90" s="106"/>
      <c r="R90" s="82" t="s">
        <v>68</v>
      </c>
      <c r="S90" s="746" t="s">
        <v>264</v>
      </c>
      <c r="T90" s="746"/>
      <c r="U90" s="746"/>
      <c r="V90" s="746"/>
      <c r="W90" s="746"/>
      <c r="X90" s="746"/>
      <c r="Y90" s="746"/>
      <c r="Z90" s="746"/>
      <c r="AA90" s="746"/>
      <c r="AB90" s="746"/>
      <c r="AC90" s="746"/>
      <c r="AD90" s="746"/>
    </row>
    <row r="91" spans="1:31" ht="96" customHeight="1">
      <c r="A91" s="173"/>
      <c r="B91" s="251"/>
      <c r="C91" s="82" t="s">
        <v>77</v>
      </c>
      <c r="D91" s="792" t="s">
        <v>440</v>
      </c>
      <c r="E91" s="793"/>
      <c r="F91" s="793"/>
      <c r="G91" s="793"/>
      <c r="H91" s="793"/>
      <c r="I91" s="793"/>
      <c r="J91" s="793"/>
      <c r="K91" s="793"/>
      <c r="L91" s="793"/>
      <c r="M91" s="793"/>
      <c r="N91" s="793"/>
      <c r="O91" s="793"/>
      <c r="P91" s="794"/>
      <c r="Q91" s="106"/>
      <c r="R91" s="82" t="s">
        <v>69</v>
      </c>
      <c r="S91" s="746" t="s">
        <v>266</v>
      </c>
      <c r="T91" s="746"/>
      <c r="U91" s="746"/>
      <c r="V91" s="746"/>
      <c r="W91" s="746"/>
      <c r="X91" s="746"/>
      <c r="Y91" s="746"/>
      <c r="Z91" s="746"/>
      <c r="AA91" s="746"/>
      <c r="AB91" s="746"/>
      <c r="AC91" s="746"/>
      <c r="AD91" s="746"/>
    </row>
    <row r="92" spans="1:31" ht="48" customHeight="1">
      <c r="A92" s="173"/>
      <c r="B92" s="251"/>
      <c r="C92" s="82" t="s">
        <v>321</v>
      </c>
      <c r="D92" s="792" t="s">
        <v>270</v>
      </c>
      <c r="E92" s="793"/>
      <c r="F92" s="793"/>
      <c r="G92" s="793"/>
      <c r="H92" s="793"/>
      <c r="I92" s="793"/>
      <c r="J92" s="793"/>
      <c r="K92" s="793"/>
      <c r="L92" s="793"/>
      <c r="M92" s="793"/>
      <c r="N92" s="793"/>
      <c r="O92" s="793"/>
      <c r="P92" s="794"/>
      <c r="Q92" s="106"/>
      <c r="R92" s="82" t="s">
        <v>70</v>
      </c>
      <c r="S92" s="746" t="s">
        <v>268</v>
      </c>
      <c r="T92" s="746"/>
      <c r="U92" s="746"/>
      <c r="V92" s="746"/>
      <c r="W92" s="746"/>
      <c r="X92" s="746"/>
      <c r="Y92" s="746"/>
      <c r="Z92" s="746"/>
      <c r="AA92" s="746"/>
      <c r="AB92" s="746"/>
      <c r="AC92" s="746"/>
      <c r="AD92" s="746"/>
    </row>
    <row r="93" spans="1:31" ht="15" customHeight="1">
      <c r="A93" s="173"/>
      <c r="B93" s="251"/>
      <c r="C93" s="193"/>
      <c r="D93" s="193"/>
      <c r="E93" s="193"/>
      <c r="F93" s="193"/>
      <c r="G93" s="193"/>
      <c r="H93" s="193"/>
      <c r="I93" s="193"/>
      <c r="J93" s="193"/>
      <c r="K93" s="193"/>
      <c r="L93" s="193"/>
      <c r="M93" s="193"/>
      <c r="N93" s="193"/>
      <c r="O93" s="193"/>
      <c r="P93" s="193"/>
      <c r="Q93" s="106"/>
      <c r="R93" s="82" t="s">
        <v>74</v>
      </c>
      <c r="S93" s="746" t="s">
        <v>270</v>
      </c>
      <c r="T93" s="746"/>
      <c r="U93" s="746"/>
      <c r="V93" s="746"/>
      <c r="W93" s="746"/>
      <c r="X93" s="746"/>
      <c r="Y93" s="746"/>
      <c r="Z93" s="746"/>
      <c r="AA93" s="746"/>
      <c r="AB93" s="746"/>
      <c r="AC93" s="746"/>
      <c r="AD93" s="746"/>
    </row>
    <row r="94" spans="1:31" ht="15" customHeight="1">
      <c r="A94" s="235"/>
      <c r="B94" s="57"/>
      <c r="C94" s="57"/>
      <c r="D94" s="57"/>
      <c r="E94" s="57"/>
      <c r="F94" s="57"/>
      <c r="G94" s="57"/>
      <c r="H94" s="57"/>
      <c r="I94" s="57"/>
      <c r="J94" s="57"/>
      <c r="K94" s="57"/>
      <c r="L94" s="57"/>
      <c r="M94" s="57"/>
      <c r="N94" s="57"/>
      <c r="O94" s="57"/>
      <c r="P94" s="57"/>
      <c r="Q94" s="57"/>
      <c r="R94" s="57"/>
      <c r="S94" s="57"/>
      <c r="T94" s="57"/>
      <c r="U94" s="57"/>
      <c r="V94" s="57"/>
      <c r="W94" s="57"/>
      <c r="X94" s="57"/>
      <c r="Y94" s="57"/>
      <c r="Z94" s="57"/>
      <c r="AA94" s="57"/>
      <c r="AB94" s="57"/>
      <c r="AC94" s="57"/>
      <c r="AD94" s="57"/>
      <c r="AE94" s="12"/>
    </row>
    <row r="95" spans="1:31" ht="24" customHeight="1">
      <c r="A95" s="131"/>
      <c r="B95" s="53"/>
      <c r="C95" s="580" t="s">
        <v>127</v>
      </c>
      <c r="D95" s="580"/>
      <c r="E95" s="580"/>
      <c r="F95" s="580"/>
      <c r="G95" s="580"/>
      <c r="H95" s="580"/>
      <c r="I95" s="580"/>
      <c r="J95" s="580"/>
      <c r="K95" s="580"/>
      <c r="L95" s="580"/>
      <c r="M95" s="580"/>
      <c r="N95" s="580"/>
      <c r="O95" s="580"/>
      <c r="P95" s="580"/>
      <c r="Q95" s="580"/>
      <c r="R95" s="580"/>
      <c r="S95" s="580"/>
      <c r="T95" s="580"/>
      <c r="U95" s="580"/>
      <c r="V95" s="580"/>
      <c r="W95" s="580"/>
      <c r="X95" s="580"/>
      <c r="Y95" s="580"/>
      <c r="Z95" s="580"/>
      <c r="AA95" s="580"/>
      <c r="AB95" s="580"/>
      <c r="AC95" s="580"/>
      <c r="AD95" s="580"/>
      <c r="AE95" s="12"/>
    </row>
    <row r="96" spans="1:31" ht="60" customHeight="1">
      <c r="A96" s="131"/>
      <c r="B96" s="53"/>
      <c r="C96" s="763"/>
      <c r="D96" s="764"/>
      <c r="E96" s="764"/>
      <c r="F96" s="764"/>
      <c r="G96" s="764"/>
      <c r="H96" s="764"/>
      <c r="I96" s="764"/>
      <c r="J96" s="764"/>
      <c r="K96" s="764"/>
      <c r="L96" s="764"/>
      <c r="M96" s="764"/>
      <c r="N96" s="764"/>
      <c r="O96" s="764"/>
      <c r="P96" s="764"/>
      <c r="Q96" s="764"/>
      <c r="R96" s="764"/>
      <c r="S96" s="764"/>
      <c r="T96" s="764"/>
      <c r="U96" s="764"/>
      <c r="V96" s="764"/>
      <c r="W96" s="764"/>
      <c r="X96" s="764"/>
      <c r="Y96" s="764"/>
      <c r="Z96" s="764"/>
      <c r="AA96" s="764"/>
      <c r="AB96" s="764"/>
      <c r="AC96" s="764"/>
      <c r="AD96" s="765"/>
      <c r="AE96" s="12"/>
    </row>
    <row r="97" spans="1:39" s="72" customFormat="1" ht="15" customHeight="1">
      <c r="A97" s="131"/>
      <c r="B97" s="624" t="str">
        <f>IF(BM48=0,"", IF(BM48=1,_xlfn.CONCAT("Error: Verificar la información registrada tomando en cuenta la instrucción ",BO48,"."),_xlfn.CONCAT("Error: Verificar la información registrada tomando en cuenta las instrucciones ",BO48)))</f>
        <v/>
      </c>
      <c r="C97" s="624"/>
      <c r="D97" s="624"/>
      <c r="E97" s="624"/>
      <c r="F97" s="624"/>
      <c r="G97" s="624"/>
      <c r="H97" s="624"/>
      <c r="I97" s="624"/>
      <c r="J97" s="624"/>
      <c r="K97" s="624"/>
      <c r="L97" s="624"/>
      <c r="M97" s="624"/>
      <c r="N97" s="624"/>
      <c r="O97" s="624"/>
      <c r="P97" s="624"/>
      <c r="Q97" s="624"/>
      <c r="R97" s="624"/>
      <c r="S97" s="624"/>
      <c r="T97" s="624"/>
      <c r="U97" s="624"/>
      <c r="V97" s="624"/>
      <c r="W97" s="624"/>
      <c r="X97" s="624"/>
      <c r="Y97" s="624"/>
      <c r="Z97" s="624"/>
      <c r="AA97" s="624"/>
      <c r="AB97" s="624"/>
      <c r="AC97" s="624"/>
      <c r="AD97" s="624"/>
      <c r="AE97" s="12"/>
      <c r="AF97" s="122"/>
    </row>
    <row r="98" spans="1:39" s="72" customFormat="1" ht="15" customHeight="1">
      <c r="A98" s="131"/>
      <c r="B98" s="624" t="str">
        <f>IF(BB76=0,"","Error: Verificar la información registrada en la columna año.")</f>
        <v/>
      </c>
      <c r="C98" s="624"/>
      <c r="D98" s="624"/>
      <c r="E98" s="624"/>
      <c r="F98" s="624"/>
      <c r="G98" s="624"/>
      <c r="H98" s="624"/>
      <c r="I98" s="624"/>
      <c r="J98" s="624"/>
      <c r="K98" s="624"/>
      <c r="L98" s="624"/>
      <c r="M98" s="624"/>
      <c r="N98" s="624"/>
      <c r="O98" s="624"/>
      <c r="P98" s="624"/>
      <c r="Q98" s="624"/>
      <c r="R98" s="624"/>
      <c r="S98" s="624"/>
      <c r="T98" s="624"/>
      <c r="U98" s="624"/>
      <c r="V98" s="624"/>
      <c r="W98" s="624"/>
      <c r="X98" s="624"/>
      <c r="Y98" s="624"/>
      <c r="Z98" s="624"/>
      <c r="AA98" s="624"/>
      <c r="AB98" s="624"/>
      <c r="AC98" s="624"/>
      <c r="AD98" s="624"/>
      <c r="AE98" s="12"/>
      <c r="AF98" s="122"/>
    </row>
    <row r="99" spans="1:39" s="72" customFormat="1" ht="15" customHeight="1">
      <c r="A99" s="131"/>
      <c r="B99" s="756" t="str">
        <f>IF(BE46=0,"","Alerta: Debe justificar el uso de NS argumentando el estado de la información desconocida.")</f>
        <v/>
      </c>
      <c r="C99" s="756"/>
      <c r="D99" s="756"/>
      <c r="E99" s="756"/>
      <c r="F99" s="756"/>
      <c r="G99" s="756"/>
      <c r="H99" s="756"/>
      <c r="I99" s="756"/>
      <c r="J99" s="756"/>
      <c r="K99" s="756"/>
      <c r="L99" s="756"/>
      <c r="M99" s="756"/>
      <c r="N99" s="756"/>
      <c r="O99" s="756"/>
      <c r="P99" s="756"/>
      <c r="Q99" s="756"/>
      <c r="R99" s="756"/>
      <c r="S99" s="756"/>
      <c r="T99" s="756"/>
      <c r="U99" s="756"/>
      <c r="V99" s="756"/>
      <c r="W99" s="756"/>
      <c r="X99" s="756"/>
      <c r="Y99" s="756"/>
      <c r="Z99" s="756"/>
      <c r="AA99" s="756"/>
      <c r="AB99" s="756"/>
      <c r="AC99" s="756"/>
      <c r="AD99" s="756"/>
      <c r="AE99" s="12"/>
      <c r="AF99" s="122"/>
    </row>
    <row r="100" spans="1:39" s="72" customFormat="1" ht="24" customHeight="1">
      <c r="A100" s="131"/>
      <c r="B100" s="889" t="str">
        <f>IF(BY50=0,"", IF(BY50=1,_xlfn.CONCAT("Alerta: Es posible que el tipo de información recopilada descrita en el cuadro de especificación (o alguno de ellos) corresponda al numeral ",BY51," del catálogo."),_xlfn.CONCAT("Alerta: Es posible que los tipos de información recopilada descritos en el cuadro de especificación (o algunos de ellos) correspondan a las categorías ",BY51, " del catálogo.")))</f>
        <v/>
      </c>
      <c r="C100" s="889"/>
      <c r="D100" s="889"/>
      <c r="E100" s="889"/>
      <c r="F100" s="889"/>
      <c r="G100" s="889"/>
      <c r="H100" s="889"/>
      <c r="I100" s="889"/>
      <c r="J100" s="889"/>
      <c r="K100" s="889"/>
      <c r="L100" s="889"/>
      <c r="M100" s="889"/>
      <c r="N100" s="889"/>
      <c r="O100" s="889"/>
      <c r="P100" s="889"/>
      <c r="Q100" s="889"/>
      <c r="R100" s="889"/>
      <c r="S100" s="889"/>
      <c r="T100" s="889"/>
      <c r="U100" s="889"/>
      <c r="V100" s="889"/>
      <c r="W100" s="889"/>
      <c r="X100" s="889"/>
      <c r="Y100" s="889"/>
      <c r="Z100" s="889"/>
      <c r="AA100" s="889"/>
      <c r="AB100" s="889"/>
      <c r="AC100" s="889"/>
      <c r="AD100" s="889"/>
      <c r="AE100" s="12"/>
      <c r="AF100" s="122"/>
    </row>
    <row r="101" spans="1:39" s="72" customFormat="1" ht="15" customHeight="1">
      <c r="A101" s="131"/>
      <c r="B101" s="625" t="str">
        <f>IF(BH76=0,"","Error: Debe completar toda la información requerida.")</f>
        <v/>
      </c>
      <c r="C101" s="625"/>
      <c r="D101" s="625"/>
      <c r="E101" s="625"/>
      <c r="F101" s="625"/>
      <c r="G101" s="625"/>
      <c r="H101" s="625"/>
      <c r="I101" s="625"/>
      <c r="J101" s="625"/>
      <c r="K101" s="625"/>
      <c r="L101" s="625"/>
      <c r="M101" s="625"/>
      <c r="N101" s="625"/>
      <c r="O101" s="625"/>
      <c r="P101" s="625"/>
      <c r="Q101" s="625"/>
      <c r="R101" s="625"/>
      <c r="S101" s="625"/>
      <c r="T101" s="625"/>
      <c r="U101" s="625"/>
      <c r="V101" s="625"/>
      <c r="W101" s="625"/>
      <c r="X101" s="625"/>
      <c r="Y101" s="625"/>
      <c r="Z101" s="625"/>
      <c r="AA101" s="625"/>
      <c r="AB101" s="625"/>
      <c r="AC101" s="625"/>
      <c r="AD101" s="625"/>
      <c r="AE101" s="12"/>
      <c r="AF101" s="122"/>
    </row>
    <row r="102" spans="1:39" s="72" customFormat="1" ht="15" customHeight="1" thickBot="1">
      <c r="A102" s="131"/>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12"/>
      <c r="AF102" s="122"/>
    </row>
    <row r="103" spans="1:39" s="142" customFormat="1" ht="15" customHeight="1" thickBot="1">
      <c r="A103" s="132"/>
      <c r="B103" s="595" t="s">
        <v>1000</v>
      </c>
      <c r="C103" s="596"/>
      <c r="D103" s="596"/>
      <c r="E103" s="596"/>
      <c r="F103" s="596"/>
      <c r="G103" s="596"/>
      <c r="H103" s="596"/>
      <c r="I103" s="596"/>
      <c r="J103" s="596"/>
      <c r="K103" s="596"/>
      <c r="L103" s="596"/>
      <c r="M103" s="596"/>
      <c r="N103" s="596"/>
      <c r="O103" s="596"/>
      <c r="P103" s="596"/>
      <c r="Q103" s="596"/>
      <c r="R103" s="596"/>
      <c r="S103" s="596"/>
      <c r="T103" s="596"/>
      <c r="U103" s="596"/>
      <c r="V103" s="596"/>
      <c r="W103" s="596"/>
      <c r="X103" s="596"/>
      <c r="Y103" s="596"/>
      <c r="Z103" s="596"/>
      <c r="AA103" s="596"/>
      <c r="AB103" s="596"/>
      <c r="AC103" s="596"/>
      <c r="AD103" s="597"/>
      <c r="AE103" s="57"/>
      <c r="AF103" s="254"/>
    </row>
    <row r="104" spans="1:39" s="38" customFormat="1" ht="15" customHeight="1">
      <c r="A104" s="6"/>
      <c r="B104" s="1027" t="s">
        <v>428</v>
      </c>
      <c r="C104" s="673"/>
      <c r="D104" s="673"/>
      <c r="E104" s="673"/>
      <c r="F104" s="673"/>
      <c r="G104" s="673"/>
      <c r="H104" s="673"/>
      <c r="I104" s="673"/>
      <c r="J104" s="673"/>
      <c r="K104" s="673"/>
      <c r="L104" s="673"/>
      <c r="M104" s="673"/>
      <c r="N104" s="673"/>
      <c r="O104" s="673"/>
      <c r="P104" s="673"/>
      <c r="Q104" s="673"/>
      <c r="R104" s="673"/>
      <c r="S104" s="673"/>
      <c r="T104" s="673"/>
      <c r="U104" s="673"/>
      <c r="V104" s="673"/>
      <c r="W104" s="673"/>
      <c r="X104" s="673"/>
      <c r="Y104" s="673"/>
      <c r="Z104" s="673"/>
      <c r="AA104" s="673"/>
      <c r="AB104" s="673"/>
      <c r="AC104" s="673"/>
      <c r="AD104" s="1028"/>
      <c r="AE104" s="12"/>
      <c r="AF104" s="213"/>
    </row>
    <row r="105" spans="1:39" s="38" customFormat="1" ht="36" customHeight="1">
      <c r="A105" s="6"/>
      <c r="B105" s="255"/>
      <c r="C105" s="578" t="s">
        <v>2364</v>
      </c>
      <c r="D105" s="578"/>
      <c r="E105" s="578"/>
      <c r="F105" s="578"/>
      <c r="G105" s="578"/>
      <c r="H105" s="578"/>
      <c r="I105" s="578"/>
      <c r="J105" s="578"/>
      <c r="K105" s="578"/>
      <c r="L105" s="578"/>
      <c r="M105" s="578"/>
      <c r="N105" s="578"/>
      <c r="O105" s="578"/>
      <c r="P105" s="578"/>
      <c r="Q105" s="578"/>
      <c r="R105" s="578"/>
      <c r="S105" s="578"/>
      <c r="T105" s="578"/>
      <c r="U105" s="578"/>
      <c r="V105" s="578"/>
      <c r="W105" s="578"/>
      <c r="X105" s="578"/>
      <c r="Y105" s="578"/>
      <c r="Z105" s="578"/>
      <c r="AA105" s="578"/>
      <c r="AB105" s="578"/>
      <c r="AC105" s="578"/>
      <c r="AD105" s="819"/>
      <c r="AE105" s="12"/>
      <c r="AF105" s="213"/>
    </row>
    <row r="106" spans="1:39" s="38" customFormat="1" ht="24" customHeight="1">
      <c r="A106" s="6"/>
      <c r="B106" s="256"/>
      <c r="C106" s="580" t="s">
        <v>1135</v>
      </c>
      <c r="D106" s="580"/>
      <c r="E106" s="580"/>
      <c r="F106" s="580"/>
      <c r="G106" s="580"/>
      <c r="H106" s="580"/>
      <c r="I106" s="580"/>
      <c r="J106" s="580"/>
      <c r="K106" s="580"/>
      <c r="L106" s="580"/>
      <c r="M106" s="580"/>
      <c r="N106" s="580"/>
      <c r="O106" s="580"/>
      <c r="P106" s="580"/>
      <c r="Q106" s="580"/>
      <c r="R106" s="580"/>
      <c r="S106" s="580"/>
      <c r="T106" s="580"/>
      <c r="U106" s="580"/>
      <c r="V106" s="580"/>
      <c r="W106" s="580"/>
      <c r="X106" s="580"/>
      <c r="Y106" s="580"/>
      <c r="Z106" s="580"/>
      <c r="AA106" s="580"/>
      <c r="AB106" s="580"/>
      <c r="AC106" s="580"/>
      <c r="AD106" s="1026"/>
      <c r="AE106" s="12"/>
      <c r="AF106" s="213"/>
    </row>
    <row r="107" spans="1:39" s="142" customFormat="1" ht="15" customHeight="1">
      <c r="A107" s="32"/>
      <c r="B107" s="57"/>
      <c r="C107" s="57"/>
      <c r="D107" s="57"/>
      <c r="E107" s="57"/>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254"/>
    </row>
    <row r="108" spans="1:39" s="142" customFormat="1" ht="24" customHeight="1">
      <c r="A108" s="235" t="s">
        <v>564</v>
      </c>
      <c r="B108" s="688" t="s">
        <v>675</v>
      </c>
      <c r="C108" s="688"/>
      <c r="D108" s="688"/>
      <c r="E108" s="688"/>
      <c r="F108" s="688"/>
      <c r="G108" s="688"/>
      <c r="H108" s="688"/>
      <c r="I108" s="688"/>
      <c r="J108" s="688"/>
      <c r="K108" s="688"/>
      <c r="L108" s="688"/>
      <c r="M108" s="688"/>
      <c r="N108" s="688"/>
      <c r="O108" s="688"/>
      <c r="P108" s="688"/>
      <c r="Q108" s="688"/>
      <c r="R108" s="688"/>
      <c r="S108" s="688"/>
      <c r="T108" s="688"/>
      <c r="U108" s="688"/>
      <c r="V108" s="688"/>
      <c r="W108" s="688"/>
      <c r="X108" s="688"/>
      <c r="Y108" s="688"/>
      <c r="Z108" s="688"/>
      <c r="AA108" s="688"/>
      <c r="AB108" s="688"/>
      <c r="AC108" s="688"/>
      <c r="AD108" s="688"/>
      <c r="AE108" s="57"/>
      <c r="AF108" s="254"/>
      <c r="AH108" s="627" t="s">
        <v>7211</v>
      </c>
      <c r="AI108" s="627"/>
      <c r="AJ108" s="627" t="s">
        <v>7212</v>
      </c>
      <c r="AK108" s="627"/>
      <c r="AL108" s="627" t="s">
        <v>7213</v>
      </c>
      <c r="AM108" s="627"/>
    </row>
    <row r="109" spans="1:39" s="72" customFormat="1">
      <c r="A109" s="167"/>
      <c r="B109" s="257"/>
      <c r="C109" s="578" t="s">
        <v>1139</v>
      </c>
      <c r="D109" s="578"/>
      <c r="E109" s="578"/>
      <c r="F109" s="578"/>
      <c r="G109" s="578"/>
      <c r="H109" s="578"/>
      <c r="I109" s="578"/>
      <c r="J109" s="578"/>
      <c r="K109" s="578"/>
      <c r="L109" s="578"/>
      <c r="M109" s="578"/>
      <c r="N109" s="578"/>
      <c r="O109" s="578"/>
      <c r="P109" s="578"/>
      <c r="Q109" s="578"/>
      <c r="R109" s="578"/>
      <c r="S109" s="578"/>
      <c r="T109" s="578"/>
      <c r="U109" s="578"/>
      <c r="V109" s="578"/>
      <c r="W109" s="578"/>
      <c r="X109" s="578"/>
      <c r="Y109" s="578"/>
      <c r="Z109" s="578"/>
      <c r="AA109" s="578"/>
      <c r="AB109" s="578"/>
      <c r="AC109" s="578"/>
      <c r="AD109" s="578"/>
      <c r="AE109" s="12"/>
      <c r="AF109" s="122"/>
      <c r="AH109" s="907">
        <f>COUNTBLANK(D115:AD116)</f>
        <v>54</v>
      </c>
      <c r="AI109" s="907"/>
      <c r="AJ109" s="627">
        <v>54</v>
      </c>
      <c r="AK109" s="627"/>
      <c r="AL109" s="627"/>
      <c r="AM109" s="627"/>
    </row>
    <row r="110" spans="1:39" s="142" customFormat="1" ht="24" customHeight="1">
      <c r="A110" s="121"/>
      <c r="B110" s="53"/>
      <c r="C110" s="578" t="s">
        <v>1136</v>
      </c>
      <c r="D110" s="578"/>
      <c r="E110" s="578"/>
      <c r="F110" s="578"/>
      <c r="G110" s="578"/>
      <c r="H110" s="578"/>
      <c r="I110" s="578"/>
      <c r="J110" s="578"/>
      <c r="K110" s="578"/>
      <c r="L110" s="578"/>
      <c r="M110" s="578"/>
      <c r="N110" s="578"/>
      <c r="O110" s="578"/>
      <c r="P110" s="578"/>
      <c r="Q110" s="578"/>
      <c r="R110" s="578"/>
      <c r="S110" s="578"/>
      <c r="T110" s="578"/>
      <c r="U110" s="578"/>
      <c r="V110" s="578"/>
      <c r="W110" s="578"/>
      <c r="X110" s="578"/>
      <c r="Y110" s="578"/>
      <c r="Z110" s="578"/>
      <c r="AA110" s="578"/>
      <c r="AB110" s="578"/>
      <c r="AC110" s="578"/>
      <c r="AD110" s="578"/>
      <c r="AE110" s="57"/>
      <c r="AF110" s="254"/>
    </row>
    <row r="111" spans="1:39" s="142" customFormat="1" ht="24" customHeight="1">
      <c r="A111" s="121"/>
      <c r="B111" s="53"/>
      <c r="C111" s="578" t="s">
        <v>1137</v>
      </c>
      <c r="D111" s="578"/>
      <c r="E111" s="578"/>
      <c r="F111" s="578"/>
      <c r="G111" s="578"/>
      <c r="H111" s="578"/>
      <c r="I111" s="578"/>
      <c r="J111" s="578"/>
      <c r="K111" s="578"/>
      <c r="L111" s="578"/>
      <c r="M111" s="578"/>
      <c r="N111" s="578"/>
      <c r="O111" s="578"/>
      <c r="P111" s="578"/>
      <c r="Q111" s="578"/>
      <c r="R111" s="578"/>
      <c r="S111" s="578"/>
      <c r="T111" s="578"/>
      <c r="U111" s="578"/>
      <c r="V111" s="578"/>
      <c r="W111" s="578"/>
      <c r="X111" s="578"/>
      <c r="Y111" s="578"/>
      <c r="Z111" s="578"/>
      <c r="AA111" s="578"/>
      <c r="AB111" s="578"/>
      <c r="AC111" s="578"/>
      <c r="AD111" s="578"/>
      <c r="AE111" s="57"/>
      <c r="AF111" s="254"/>
    </row>
    <row r="112" spans="1:39" s="142" customFormat="1" ht="24" customHeight="1">
      <c r="A112" s="121"/>
      <c r="B112" s="53"/>
      <c r="C112" s="578" t="s">
        <v>1138</v>
      </c>
      <c r="D112" s="578"/>
      <c r="E112" s="578"/>
      <c r="F112" s="578"/>
      <c r="G112" s="578"/>
      <c r="H112" s="578"/>
      <c r="I112" s="578"/>
      <c r="J112" s="578"/>
      <c r="K112" s="578"/>
      <c r="L112" s="578"/>
      <c r="M112" s="578"/>
      <c r="N112" s="578"/>
      <c r="O112" s="578"/>
      <c r="P112" s="578"/>
      <c r="Q112" s="578"/>
      <c r="R112" s="578"/>
      <c r="S112" s="578"/>
      <c r="T112" s="578"/>
      <c r="U112" s="578"/>
      <c r="V112" s="578"/>
      <c r="W112" s="578"/>
      <c r="X112" s="578"/>
      <c r="Y112" s="578"/>
      <c r="Z112" s="578"/>
      <c r="AA112" s="578"/>
      <c r="AB112" s="578"/>
      <c r="AC112" s="578"/>
      <c r="AD112" s="578"/>
      <c r="AE112" s="57"/>
      <c r="AF112" s="254"/>
    </row>
    <row r="113" spans="1:44" s="142" customFormat="1" ht="15" customHeight="1">
      <c r="A113" s="32"/>
      <c r="B113" s="57"/>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7"/>
      <c r="AF113" s="254"/>
    </row>
    <row r="114" spans="1:44" s="142" customFormat="1" ht="72" customHeight="1">
      <c r="A114" s="32"/>
      <c r="B114" s="57"/>
      <c r="C114" s="558" t="s">
        <v>281</v>
      </c>
      <c r="D114" s="558"/>
      <c r="E114" s="558"/>
      <c r="F114" s="558"/>
      <c r="G114" s="558"/>
      <c r="H114" s="558"/>
      <c r="I114" s="558"/>
      <c r="J114" s="558"/>
      <c r="K114" s="558"/>
      <c r="L114" s="558"/>
      <c r="M114" s="558"/>
      <c r="N114" s="558"/>
      <c r="O114" s="558"/>
      <c r="P114" s="558"/>
      <c r="Q114" s="558"/>
      <c r="R114" s="558"/>
      <c r="S114" s="558" t="s">
        <v>573</v>
      </c>
      <c r="T114" s="558"/>
      <c r="U114" s="558"/>
      <c r="V114" s="558"/>
      <c r="W114" s="558"/>
      <c r="X114" s="558"/>
      <c r="Y114" s="558" t="s">
        <v>574</v>
      </c>
      <c r="Z114" s="558"/>
      <c r="AA114" s="558"/>
      <c r="AB114" s="558"/>
      <c r="AC114" s="558"/>
      <c r="AD114" s="558"/>
      <c r="AE114" s="57"/>
      <c r="AF114" s="254"/>
      <c r="AH114" s="665" t="s">
        <v>7241</v>
      </c>
      <c r="AI114" s="665"/>
      <c r="AK114" s="651" t="s">
        <v>7242</v>
      </c>
      <c r="AL114" s="653"/>
      <c r="AM114" s="72"/>
      <c r="AN114" s="666" t="s">
        <v>7261</v>
      </c>
      <c r="AO114" s="666"/>
      <c r="AQ114" s="648" t="s">
        <v>7233</v>
      </c>
      <c r="AR114" s="650"/>
    </row>
    <row r="115" spans="1:44" s="142" customFormat="1" ht="15" customHeight="1">
      <c r="A115" s="32"/>
      <c r="B115" s="57"/>
      <c r="C115" s="186" t="s">
        <v>66</v>
      </c>
      <c r="D115" s="746" t="str">
        <f>IF(CNGE_2026_M3_Secc2!$AH$22=CNGE_2026_M3_Secc2!$AJ$22,"",IF(CNGE_2026_M3_Secc2!D43="","",CNGE_2026_M3_Secc2!D43))</f>
        <v/>
      </c>
      <c r="E115" s="746"/>
      <c r="F115" s="746"/>
      <c r="G115" s="746"/>
      <c r="H115" s="746"/>
      <c r="I115" s="746"/>
      <c r="J115" s="746"/>
      <c r="K115" s="746"/>
      <c r="L115" s="746"/>
      <c r="M115" s="746"/>
      <c r="N115" s="746"/>
      <c r="O115" s="746"/>
      <c r="P115" s="746"/>
      <c r="Q115" s="746"/>
      <c r="R115" s="746"/>
      <c r="S115" s="573"/>
      <c r="T115" s="573"/>
      <c r="U115" s="573"/>
      <c r="V115" s="573"/>
      <c r="W115" s="573"/>
      <c r="X115" s="573"/>
      <c r="Y115" s="573"/>
      <c r="Z115" s="573"/>
      <c r="AA115" s="573"/>
      <c r="AB115" s="573"/>
      <c r="AC115" s="573"/>
      <c r="AD115" s="573"/>
      <c r="AE115" s="57"/>
      <c r="AF115" s="254"/>
      <c r="AH115" s="655">
        <f>IF($AH$109=$AJ$109,0,IF(OR(S115="",S115=1),0,1))</f>
        <v>0</v>
      </c>
      <c r="AI115" s="655"/>
      <c r="AK115" s="645">
        <f>IF($AH$109=$AJ$109,0,IF(OR(AND(D115&lt;&gt;"",AH115=0,COUNTA(Y115)=COUNTA($Y$114)),AND(D115&lt;&gt;"",AH115=1,COUNTA(Y115)=0),AND(D115="",AH115=0,COUNTA(S115:AD115)=0)),0,1))</f>
        <v>0</v>
      </c>
      <c r="AL115" s="647"/>
      <c r="AM115" s="72"/>
      <c r="AN115" s="661">
        <f>IF($AH$109=$AJ$109,0,IF(COUNTIF(Y115:AD116,"NS")=0,0,1))</f>
        <v>0</v>
      </c>
      <c r="AO115" s="661"/>
      <c r="AQ115" s="627">
        <f>IF($AH$109=$AJ$109,0,IF(OR(AND(D115&lt;&gt;"",AH115=0,COUNTA(S115:AD115)=COUNTA($S$114:$AD$114)),AND(D115&lt;&gt;"",AH115=1,COUNTA(Y115)=0),AND(D115="",COUNTA(S115:AD115)=0)),0,1))</f>
        <v>0</v>
      </c>
      <c r="AR115" s="627"/>
    </row>
    <row r="116" spans="1:44" s="142" customFormat="1" ht="15" customHeight="1">
      <c r="A116" s="32"/>
      <c r="B116" s="57"/>
      <c r="C116" s="82" t="s">
        <v>67</v>
      </c>
      <c r="D116" s="746" t="str">
        <f>IF(CNGE_2026_M3_Secc2!$AH$22=CNGE_2026_M3_Secc2!$AJ$22,"",IF(CNGE_2026_M3_Secc2!D44="","",CNGE_2026_M3_Secc2!D44))</f>
        <v/>
      </c>
      <c r="E116" s="746"/>
      <c r="F116" s="746"/>
      <c r="G116" s="746"/>
      <c r="H116" s="746"/>
      <c r="I116" s="746"/>
      <c r="J116" s="746"/>
      <c r="K116" s="746"/>
      <c r="L116" s="746"/>
      <c r="M116" s="746"/>
      <c r="N116" s="746"/>
      <c r="O116" s="746"/>
      <c r="P116" s="746"/>
      <c r="Q116" s="746"/>
      <c r="R116" s="746"/>
      <c r="S116" s="573"/>
      <c r="T116" s="573"/>
      <c r="U116" s="573"/>
      <c r="V116" s="573"/>
      <c r="W116" s="573"/>
      <c r="X116" s="573"/>
      <c r="Y116" s="573"/>
      <c r="Z116" s="573"/>
      <c r="AA116" s="573"/>
      <c r="AB116" s="573"/>
      <c r="AC116" s="573"/>
      <c r="AD116" s="573"/>
      <c r="AE116" s="57"/>
      <c r="AF116" s="254"/>
      <c r="AH116" s="655">
        <f>IF($AH$109=$AJ$109,0,IF(OR(S116="",S116=1),0,1))</f>
        <v>0</v>
      </c>
      <c r="AI116" s="655"/>
      <c r="AK116" s="645">
        <f>IF($AH$109=$AJ$109,0,IF(OR(AND(D116&lt;&gt;"",AH116=0,COUNTA(Y116)=COUNTA($Y$114)),AND(D116&lt;&gt;"",AH116=1,COUNTA(Y116)=0),AND(D116="",AH116=0,COUNTA(S116:AD116)=0)),0,1))</f>
        <v>0</v>
      </c>
      <c r="AL116" s="647"/>
      <c r="AQ116" s="627">
        <f>IF($AH$109=$AJ$109,0,IF(OR(AND(D116&lt;&gt;"",AH116=0,COUNTA(S116:AD116)=COUNTA($S$114:$AD$114)),AND(D116&lt;&gt;"",AH116=1,COUNTA(Y116)=0),AND(D116="",COUNTA(S116:AD116)=0)),0,1))</f>
        <v>0</v>
      </c>
      <c r="AR116" s="627"/>
    </row>
    <row r="117" spans="1:44" s="142" customFormat="1" ht="15" customHeight="1">
      <c r="A117" s="32"/>
      <c r="B117" s="57"/>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7"/>
      <c r="AF117" s="254"/>
      <c r="AK117" s="1005">
        <f>SUM(AK115:AL116)</f>
        <v>0</v>
      </c>
      <c r="AL117" s="1006"/>
      <c r="AQ117" s="1034">
        <f>SUM(AQ115:AR116)</f>
        <v>0</v>
      </c>
      <c r="AR117" s="1035"/>
    </row>
    <row r="118" spans="1:44" s="142" customFormat="1" ht="24" customHeight="1">
      <c r="A118" s="131"/>
      <c r="B118" s="53"/>
      <c r="C118" s="578" t="s">
        <v>127</v>
      </c>
      <c r="D118" s="578"/>
      <c r="E118" s="578"/>
      <c r="F118" s="578"/>
      <c r="G118" s="578"/>
      <c r="H118" s="578"/>
      <c r="I118" s="578"/>
      <c r="J118" s="578"/>
      <c r="K118" s="578"/>
      <c r="L118" s="578"/>
      <c r="M118" s="578"/>
      <c r="N118" s="578"/>
      <c r="O118" s="578"/>
      <c r="P118" s="578"/>
      <c r="Q118" s="578"/>
      <c r="R118" s="578"/>
      <c r="S118" s="578"/>
      <c r="T118" s="578"/>
      <c r="U118" s="578"/>
      <c r="V118" s="578"/>
      <c r="W118" s="578"/>
      <c r="X118" s="578"/>
      <c r="Y118" s="578"/>
      <c r="Z118" s="578"/>
      <c r="AA118" s="578"/>
      <c r="AB118" s="578"/>
      <c r="AC118" s="578"/>
      <c r="AD118" s="578"/>
      <c r="AE118" s="57"/>
      <c r="AF118" s="254"/>
    </row>
    <row r="119" spans="1:44" s="142" customFormat="1" ht="60" customHeight="1">
      <c r="A119" s="131"/>
      <c r="B119" s="53"/>
      <c r="C119" s="763"/>
      <c r="D119" s="764"/>
      <c r="E119" s="764"/>
      <c r="F119" s="764"/>
      <c r="G119" s="764"/>
      <c r="H119" s="764"/>
      <c r="I119" s="764"/>
      <c r="J119" s="764"/>
      <c r="K119" s="764"/>
      <c r="L119" s="764"/>
      <c r="M119" s="764"/>
      <c r="N119" s="764"/>
      <c r="O119" s="764"/>
      <c r="P119" s="764"/>
      <c r="Q119" s="764"/>
      <c r="R119" s="764"/>
      <c r="S119" s="764"/>
      <c r="T119" s="764"/>
      <c r="U119" s="764"/>
      <c r="V119" s="764"/>
      <c r="W119" s="764"/>
      <c r="X119" s="764"/>
      <c r="Y119" s="764"/>
      <c r="Z119" s="764"/>
      <c r="AA119" s="764"/>
      <c r="AB119" s="764"/>
      <c r="AC119" s="764"/>
      <c r="AD119" s="765"/>
      <c r="AE119" s="57"/>
      <c r="AF119" s="254"/>
    </row>
    <row r="120" spans="1:44" s="142" customFormat="1" ht="15" customHeight="1">
      <c r="A120" s="32"/>
      <c r="B120" s="624" t="str">
        <f>IF(AK117=0,"", "Error: si contó con algún informe de actividades debe haber un reportado.")</f>
        <v/>
      </c>
      <c r="C120" s="624"/>
      <c r="D120" s="624"/>
      <c r="E120" s="624"/>
      <c r="F120" s="624"/>
      <c r="G120" s="624"/>
      <c r="H120" s="624"/>
      <c r="I120" s="624"/>
      <c r="J120" s="624"/>
      <c r="K120" s="624"/>
      <c r="L120" s="624"/>
      <c r="M120" s="624"/>
      <c r="N120" s="624"/>
      <c r="O120" s="624"/>
      <c r="P120" s="624"/>
      <c r="Q120" s="624"/>
      <c r="R120" s="624"/>
      <c r="S120" s="624"/>
      <c r="T120" s="624"/>
      <c r="U120" s="624"/>
      <c r="V120" s="624"/>
      <c r="W120" s="624"/>
      <c r="X120" s="624"/>
      <c r="Y120" s="624"/>
      <c r="Z120" s="624"/>
      <c r="AA120" s="624"/>
      <c r="AB120" s="624"/>
      <c r="AC120" s="624"/>
      <c r="AD120" s="624"/>
      <c r="AE120" s="57"/>
      <c r="AF120" s="254"/>
    </row>
    <row r="121" spans="1:44" s="142" customFormat="1" ht="15" customHeight="1">
      <c r="A121" s="32"/>
      <c r="B121" s="756" t="str">
        <f>IF(AN115=0,"","Alerta: Debe justificar el uso de NS argumentando el estado de la información desconocida.")</f>
        <v/>
      </c>
      <c r="C121" s="756"/>
      <c r="D121" s="756"/>
      <c r="E121" s="756"/>
      <c r="F121" s="756"/>
      <c r="G121" s="756"/>
      <c r="H121" s="756"/>
      <c r="I121" s="756"/>
      <c r="J121" s="756"/>
      <c r="K121" s="756"/>
      <c r="L121" s="756"/>
      <c r="M121" s="756"/>
      <c r="N121" s="756"/>
      <c r="O121" s="756"/>
      <c r="P121" s="756"/>
      <c r="Q121" s="756"/>
      <c r="R121" s="756"/>
      <c r="S121" s="756"/>
      <c r="T121" s="756"/>
      <c r="U121" s="756"/>
      <c r="V121" s="756"/>
      <c r="W121" s="756"/>
      <c r="X121" s="756"/>
      <c r="Y121" s="756"/>
      <c r="Z121" s="756"/>
      <c r="AA121" s="756"/>
      <c r="AB121" s="756"/>
      <c r="AC121" s="756"/>
      <c r="AD121" s="756"/>
      <c r="AE121" s="57"/>
      <c r="AF121" s="254"/>
    </row>
    <row r="122" spans="1:44" s="142" customFormat="1" ht="15" customHeight="1">
      <c r="A122" s="32"/>
      <c r="B122" s="625" t="str">
        <f>IF(AQ117=0,"","Error: Debe completar toda la información requerida.")</f>
        <v/>
      </c>
      <c r="C122" s="625"/>
      <c r="D122" s="625"/>
      <c r="E122" s="625"/>
      <c r="F122" s="625"/>
      <c r="G122" s="625"/>
      <c r="H122" s="625"/>
      <c r="I122" s="625"/>
      <c r="J122" s="625"/>
      <c r="K122" s="625"/>
      <c r="L122" s="625"/>
      <c r="M122" s="625"/>
      <c r="N122" s="625"/>
      <c r="O122" s="625"/>
      <c r="P122" s="625"/>
      <c r="Q122" s="625"/>
      <c r="R122" s="625"/>
      <c r="S122" s="625"/>
      <c r="T122" s="625"/>
      <c r="U122" s="625"/>
      <c r="V122" s="625"/>
      <c r="W122" s="625"/>
      <c r="X122" s="625"/>
      <c r="Y122" s="625"/>
      <c r="Z122" s="625"/>
      <c r="AA122" s="625"/>
      <c r="AB122" s="625"/>
      <c r="AC122" s="625"/>
      <c r="AD122" s="625"/>
      <c r="AE122" s="57"/>
      <c r="AF122" s="254"/>
    </row>
    <row r="123" spans="1:44" s="142" customFormat="1" ht="15" customHeight="1">
      <c r="A123" s="32"/>
      <c r="B123" s="57"/>
      <c r="C123" s="57"/>
      <c r="D123" s="57"/>
      <c r="E123" s="57"/>
      <c r="F123" s="57"/>
      <c r="G123" s="57"/>
      <c r="H123" s="57"/>
      <c r="I123" s="57"/>
      <c r="J123" s="57"/>
      <c r="K123" s="57"/>
      <c r="L123" s="57"/>
      <c r="M123" s="57"/>
      <c r="N123" s="57"/>
      <c r="O123" s="57"/>
      <c r="P123" s="57"/>
      <c r="Q123" s="57"/>
      <c r="R123" s="57"/>
      <c r="S123" s="57"/>
      <c r="T123" s="57"/>
      <c r="U123" s="57"/>
      <c r="V123" s="57"/>
      <c r="W123" s="57"/>
      <c r="X123" s="57"/>
      <c r="Y123" s="57"/>
      <c r="Z123" s="57"/>
      <c r="AA123" s="57"/>
      <c r="AB123" s="57"/>
      <c r="AC123" s="57"/>
      <c r="AD123" s="57"/>
      <c r="AE123" s="57"/>
      <c r="AF123" s="254"/>
    </row>
    <row r="124" spans="1:44" s="142" customFormat="1" ht="15" customHeight="1">
      <c r="A124" s="32"/>
      <c r="B124" s="57"/>
      <c r="C124" s="57"/>
      <c r="D124" s="57"/>
      <c r="E124" s="57"/>
      <c r="F124" s="57"/>
      <c r="G124" s="57"/>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7"/>
      <c r="AF124" s="254"/>
    </row>
    <row r="125" spans="1:44" s="142" customFormat="1" ht="15" customHeight="1" thickBot="1">
      <c r="A125" s="32"/>
      <c r="B125" s="57"/>
      <c r="C125" s="57"/>
      <c r="D125" s="57"/>
      <c r="E125" s="57"/>
      <c r="F125" s="57"/>
      <c r="G125" s="57"/>
      <c r="H125" s="57"/>
      <c r="I125" s="57"/>
      <c r="J125" s="57"/>
      <c r="K125" s="57"/>
      <c r="L125" s="57"/>
      <c r="M125" s="57"/>
      <c r="N125" s="57"/>
      <c r="O125" s="57"/>
      <c r="P125" s="57"/>
      <c r="Q125" s="57"/>
      <c r="R125" s="57"/>
      <c r="S125" s="57"/>
      <c r="T125" s="57"/>
      <c r="U125" s="57"/>
      <c r="V125" s="57"/>
      <c r="W125" s="57"/>
      <c r="X125" s="57"/>
      <c r="Y125" s="57"/>
      <c r="Z125" s="57"/>
      <c r="AA125" s="57"/>
      <c r="AB125" s="57"/>
      <c r="AC125" s="57"/>
      <c r="AD125" s="57"/>
      <c r="AE125" s="57"/>
      <c r="AF125" s="254"/>
    </row>
    <row r="126" spans="1:44" s="72" customFormat="1" ht="15" customHeight="1" thickBot="1">
      <c r="A126" s="132"/>
      <c r="B126" s="595" t="s">
        <v>1108</v>
      </c>
      <c r="C126" s="596"/>
      <c r="D126" s="596"/>
      <c r="E126" s="596"/>
      <c r="F126" s="596"/>
      <c r="G126" s="596"/>
      <c r="H126" s="596"/>
      <c r="I126" s="596"/>
      <c r="J126" s="596"/>
      <c r="K126" s="596"/>
      <c r="L126" s="596"/>
      <c r="M126" s="596"/>
      <c r="N126" s="596"/>
      <c r="O126" s="596"/>
      <c r="P126" s="596"/>
      <c r="Q126" s="596"/>
      <c r="R126" s="596"/>
      <c r="S126" s="596"/>
      <c r="T126" s="596"/>
      <c r="U126" s="596"/>
      <c r="V126" s="596"/>
      <c r="W126" s="596"/>
      <c r="X126" s="596"/>
      <c r="Y126" s="596"/>
      <c r="Z126" s="596"/>
      <c r="AA126" s="596"/>
      <c r="AB126" s="596"/>
      <c r="AC126" s="596"/>
      <c r="AD126" s="597"/>
      <c r="AE126" s="12"/>
      <c r="AF126" s="122"/>
    </row>
    <row r="127" spans="1:44" s="72" customFormat="1" ht="15" customHeight="1">
      <c r="A127" s="131"/>
      <c r="B127" s="672" t="s">
        <v>411</v>
      </c>
      <c r="C127" s="673"/>
      <c r="D127" s="673"/>
      <c r="E127" s="673"/>
      <c r="F127" s="673"/>
      <c r="G127" s="673"/>
      <c r="H127" s="673"/>
      <c r="I127" s="673"/>
      <c r="J127" s="673"/>
      <c r="K127" s="673"/>
      <c r="L127" s="673"/>
      <c r="M127" s="673"/>
      <c r="N127" s="673"/>
      <c r="O127" s="673"/>
      <c r="P127" s="673"/>
      <c r="Q127" s="673"/>
      <c r="R127" s="673"/>
      <c r="S127" s="673"/>
      <c r="T127" s="673"/>
      <c r="U127" s="673"/>
      <c r="V127" s="673"/>
      <c r="W127" s="673"/>
      <c r="X127" s="673"/>
      <c r="Y127" s="673"/>
      <c r="Z127" s="673"/>
      <c r="AA127" s="673"/>
      <c r="AB127" s="673"/>
      <c r="AC127" s="673"/>
      <c r="AD127" s="674"/>
      <c r="AE127" s="12"/>
      <c r="AF127" s="122"/>
    </row>
    <row r="128" spans="1:44" s="72" customFormat="1" ht="48" customHeight="1">
      <c r="A128" s="258"/>
      <c r="B128" s="206"/>
      <c r="C128" s="796" t="s">
        <v>2308</v>
      </c>
      <c r="D128" s="796"/>
      <c r="E128" s="796"/>
      <c r="F128" s="796"/>
      <c r="G128" s="796"/>
      <c r="H128" s="796"/>
      <c r="I128" s="796"/>
      <c r="J128" s="796"/>
      <c r="K128" s="796"/>
      <c r="L128" s="796"/>
      <c r="M128" s="796"/>
      <c r="N128" s="796"/>
      <c r="O128" s="796"/>
      <c r="P128" s="796"/>
      <c r="Q128" s="796"/>
      <c r="R128" s="796"/>
      <c r="S128" s="796"/>
      <c r="T128" s="796"/>
      <c r="U128" s="796"/>
      <c r="V128" s="796"/>
      <c r="W128" s="796"/>
      <c r="X128" s="796"/>
      <c r="Y128" s="796"/>
      <c r="Z128" s="796"/>
      <c r="AA128" s="796"/>
      <c r="AB128" s="796"/>
      <c r="AC128" s="796"/>
      <c r="AD128" s="857"/>
      <c r="AF128" s="122"/>
    </row>
    <row r="129" spans="1:32" s="72" customFormat="1" ht="24" customHeight="1">
      <c r="A129" s="258"/>
      <c r="B129" s="206"/>
      <c r="C129" s="578" t="s">
        <v>2197</v>
      </c>
      <c r="D129" s="578"/>
      <c r="E129" s="578"/>
      <c r="F129" s="578"/>
      <c r="G129" s="578"/>
      <c r="H129" s="578"/>
      <c r="I129" s="578"/>
      <c r="J129" s="578"/>
      <c r="K129" s="578"/>
      <c r="L129" s="578"/>
      <c r="M129" s="578"/>
      <c r="N129" s="578"/>
      <c r="O129" s="578"/>
      <c r="P129" s="578"/>
      <c r="Q129" s="578"/>
      <c r="R129" s="578"/>
      <c r="S129" s="578"/>
      <c r="T129" s="578"/>
      <c r="U129" s="578"/>
      <c r="V129" s="578"/>
      <c r="W129" s="578"/>
      <c r="X129" s="578"/>
      <c r="Y129" s="578"/>
      <c r="Z129" s="578"/>
      <c r="AA129" s="578"/>
      <c r="AB129" s="578"/>
      <c r="AC129" s="578"/>
      <c r="AD129" s="579"/>
      <c r="AF129" s="122"/>
    </row>
    <row r="130" spans="1:32" s="72" customFormat="1" ht="15" customHeight="1">
      <c r="A130" s="131"/>
      <c r="B130" s="1021" t="s">
        <v>107</v>
      </c>
      <c r="C130" s="809"/>
      <c r="D130" s="809"/>
      <c r="E130" s="809"/>
      <c r="F130" s="809"/>
      <c r="G130" s="809"/>
      <c r="H130" s="809"/>
      <c r="I130" s="809"/>
      <c r="J130" s="809"/>
      <c r="K130" s="809"/>
      <c r="L130" s="809"/>
      <c r="M130" s="809"/>
      <c r="N130" s="809"/>
      <c r="O130" s="809"/>
      <c r="P130" s="809"/>
      <c r="Q130" s="809"/>
      <c r="R130" s="809"/>
      <c r="S130" s="809"/>
      <c r="T130" s="809"/>
      <c r="U130" s="809"/>
      <c r="V130" s="809"/>
      <c r="W130" s="809"/>
      <c r="X130" s="809"/>
      <c r="Y130" s="809"/>
      <c r="Z130" s="809"/>
      <c r="AA130" s="809"/>
      <c r="AB130" s="809"/>
      <c r="AC130" s="809"/>
      <c r="AD130" s="1022"/>
      <c r="AE130" s="12"/>
      <c r="AF130" s="122"/>
    </row>
    <row r="131" spans="1:32" s="72" customFormat="1" ht="60" customHeight="1">
      <c r="A131" s="131"/>
      <c r="B131" s="134"/>
      <c r="C131" s="578" t="s">
        <v>2299</v>
      </c>
      <c r="D131" s="578"/>
      <c r="E131" s="578"/>
      <c r="F131" s="578"/>
      <c r="G131" s="578"/>
      <c r="H131" s="578"/>
      <c r="I131" s="578"/>
      <c r="J131" s="578"/>
      <c r="K131" s="578"/>
      <c r="L131" s="578"/>
      <c r="M131" s="578"/>
      <c r="N131" s="578"/>
      <c r="O131" s="578"/>
      <c r="P131" s="578"/>
      <c r="Q131" s="578"/>
      <c r="R131" s="578"/>
      <c r="S131" s="578"/>
      <c r="T131" s="578"/>
      <c r="U131" s="578"/>
      <c r="V131" s="578"/>
      <c r="W131" s="578"/>
      <c r="X131" s="578"/>
      <c r="Y131" s="578"/>
      <c r="Z131" s="578"/>
      <c r="AA131" s="578"/>
      <c r="AB131" s="578"/>
      <c r="AC131" s="578"/>
      <c r="AD131" s="579"/>
      <c r="AE131" s="12"/>
      <c r="AF131" s="122"/>
    </row>
    <row r="132" spans="1:32" s="72" customFormat="1" ht="36" customHeight="1">
      <c r="A132" s="131"/>
      <c r="B132" s="134"/>
      <c r="C132" s="93"/>
      <c r="D132" s="671" t="s">
        <v>7814</v>
      </c>
      <c r="E132" s="671"/>
      <c r="F132" s="671"/>
      <c r="G132" s="671"/>
      <c r="H132" s="671"/>
      <c r="I132" s="671"/>
      <c r="J132" s="671"/>
      <c r="K132" s="671"/>
      <c r="L132" s="671"/>
      <c r="M132" s="671"/>
      <c r="N132" s="671"/>
      <c r="O132" s="671"/>
      <c r="P132" s="671"/>
      <c r="Q132" s="671"/>
      <c r="R132" s="671"/>
      <c r="S132" s="671"/>
      <c r="T132" s="671"/>
      <c r="U132" s="671"/>
      <c r="V132" s="671"/>
      <c r="W132" s="671"/>
      <c r="X132" s="671"/>
      <c r="Y132" s="671"/>
      <c r="Z132" s="671"/>
      <c r="AA132" s="671"/>
      <c r="AB132" s="671"/>
      <c r="AC132" s="671"/>
      <c r="AD132" s="787"/>
      <c r="AE132" s="12"/>
      <c r="AF132" s="122"/>
    </row>
    <row r="133" spans="1:32" s="72" customFormat="1" ht="60" customHeight="1">
      <c r="A133" s="131"/>
      <c r="B133" s="134"/>
      <c r="C133" s="93"/>
      <c r="D133" s="76"/>
      <c r="E133" s="1029" t="s">
        <v>7815</v>
      </c>
      <c r="F133" s="1029"/>
      <c r="G133" s="1029"/>
      <c r="H133" s="1029"/>
      <c r="I133" s="1029"/>
      <c r="J133" s="1029"/>
      <c r="K133" s="1029"/>
      <c r="L133" s="1029"/>
      <c r="M133" s="1029"/>
      <c r="N133" s="1029"/>
      <c r="O133" s="1029"/>
      <c r="P133" s="1029"/>
      <c r="Q133" s="1029"/>
      <c r="R133" s="1029"/>
      <c r="S133" s="1029"/>
      <c r="T133" s="1029"/>
      <c r="U133" s="1029"/>
      <c r="V133" s="1029"/>
      <c r="W133" s="1029"/>
      <c r="X133" s="1029"/>
      <c r="Y133" s="1029"/>
      <c r="Z133" s="1029"/>
      <c r="AA133" s="1029"/>
      <c r="AB133" s="1029"/>
      <c r="AC133" s="1029"/>
      <c r="AD133" s="1030"/>
      <c r="AE133" s="12"/>
      <c r="AF133" s="122"/>
    </row>
    <row r="134" spans="1:32" s="72" customFormat="1" ht="36" customHeight="1">
      <c r="A134" s="131"/>
      <c r="B134" s="134"/>
      <c r="C134" s="93"/>
      <c r="D134" s="75"/>
      <c r="E134" s="1029" t="s">
        <v>2070</v>
      </c>
      <c r="F134" s="1029"/>
      <c r="G134" s="1029"/>
      <c r="H134" s="1029"/>
      <c r="I134" s="1029"/>
      <c r="J134" s="1029"/>
      <c r="K134" s="1029"/>
      <c r="L134" s="1029"/>
      <c r="M134" s="1029"/>
      <c r="N134" s="1029"/>
      <c r="O134" s="1029"/>
      <c r="P134" s="1029"/>
      <c r="Q134" s="1029"/>
      <c r="R134" s="1029"/>
      <c r="S134" s="1029"/>
      <c r="T134" s="1029"/>
      <c r="U134" s="1029"/>
      <c r="V134" s="1029"/>
      <c r="W134" s="1029"/>
      <c r="X134" s="1029"/>
      <c r="Y134" s="1029"/>
      <c r="Z134" s="1029"/>
      <c r="AA134" s="1029"/>
      <c r="AB134" s="1029"/>
      <c r="AC134" s="1029"/>
      <c r="AD134" s="1030"/>
      <c r="AE134" s="12"/>
      <c r="AF134" s="122"/>
    </row>
    <row r="135" spans="1:32" s="72" customFormat="1" ht="24" customHeight="1">
      <c r="A135" s="131"/>
      <c r="B135" s="134"/>
      <c r="C135" s="93"/>
      <c r="D135" s="76"/>
      <c r="E135" s="1029" t="s">
        <v>7816</v>
      </c>
      <c r="F135" s="1029"/>
      <c r="G135" s="1029"/>
      <c r="H135" s="1029"/>
      <c r="I135" s="1029"/>
      <c r="J135" s="1029"/>
      <c r="K135" s="1029"/>
      <c r="L135" s="1029"/>
      <c r="M135" s="1029"/>
      <c r="N135" s="1029"/>
      <c r="O135" s="1029"/>
      <c r="P135" s="1029"/>
      <c r="Q135" s="1029"/>
      <c r="R135" s="1029"/>
      <c r="S135" s="1029"/>
      <c r="T135" s="1029"/>
      <c r="U135" s="1029"/>
      <c r="V135" s="1029"/>
      <c r="W135" s="1029"/>
      <c r="X135" s="1029"/>
      <c r="Y135" s="1029"/>
      <c r="Z135" s="1029"/>
      <c r="AA135" s="1029"/>
      <c r="AB135" s="1029"/>
      <c r="AC135" s="1029"/>
      <c r="AD135" s="1030"/>
      <c r="AE135" s="12"/>
      <c r="AF135" s="122"/>
    </row>
    <row r="136" spans="1:32" s="72" customFormat="1" ht="36" customHeight="1">
      <c r="A136" s="131"/>
      <c r="B136" s="134"/>
      <c r="C136" s="93"/>
      <c r="D136" s="75"/>
      <c r="E136" s="1029" t="s">
        <v>2071</v>
      </c>
      <c r="F136" s="1029"/>
      <c r="G136" s="1029"/>
      <c r="H136" s="1029"/>
      <c r="I136" s="1029"/>
      <c r="J136" s="1029"/>
      <c r="K136" s="1029"/>
      <c r="L136" s="1029"/>
      <c r="M136" s="1029"/>
      <c r="N136" s="1029"/>
      <c r="O136" s="1029"/>
      <c r="P136" s="1029"/>
      <c r="Q136" s="1029"/>
      <c r="R136" s="1029"/>
      <c r="S136" s="1029"/>
      <c r="T136" s="1029"/>
      <c r="U136" s="1029"/>
      <c r="V136" s="1029"/>
      <c r="W136" s="1029"/>
      <c r="X136" s="1029"/>
      <c r="Y136" s="1029"/>
      <c r="Z136" s="1029"/>
      <c r="AA136" s="1029"/>
      <c r="AB136" s="1029"/>
      <c r="AC136" s="1029"/>
      <c r="AD136" s="1030"/>
      <c r="AE136" s="12"/>
      <c r="AF136" s="122"/>
    </row>
    <row r="137" spans="1:32" s="72" customFormat="1" ht="36" customHeight="1">
      <c r="A137" s="131"/>
      <c r="B137" s="134"/>
      <c r="C137" s="93"/>
      <c r="D137" s="671" t="s">
        <v>2298</v>
      </c>
      <c r="E137" s="671"/>
      <c r="F137" s="671"/>
      <c r="G137" s="671"/>
      <c r="H137" s="671"/>
      <c r="I137" s="671"/>
      <c r="J137" s="671"/>
      <c r="K137" s="671"/>
      <c r="L137" s="671"/>
      <c r="M137" s="671"/>
      <c r="N137" s="671"/>
      <c r="O137" s="671"/>
      <c r="P137" s="671"/>
      <c r="Q137" s="671"/>
      <c r="R137" s="671"/>
      <c r="S137" s="671"/>
      <c r="T137" s="671"/>
      <c r="U137" s="671"/>
      <c r="V137" s="671"/>
      <c r="W137" s="671"/>
      <c r="X137" s="671"/>
      <c r="Y137" s="671"/>
      <c r="Z137" s="671"/>
      <c r="AA137" s="671"/>
      <c r="AB137" s="671"/>
      <c r="AC137" s="671"/>
      <c r="AD137" s="787"/>
      <c r="AE137" s="12"/>
      <c r="AF137" s="122"/>
    </row>
    <row r="138" spans="1:32" s="72" customFormat="1" ht="48" customHeight="1">
      <c r="A138" s="131"/>
      <c r="B138" s="134"/>
      <c r="C138" s="93"/>
      <c r="D138" s="578" t="s">
        <v>1119</v>
      </c>
      <c r="E138" s="578"/>
      <c r="F138" s="578"/>
      <c r="G138" s="578"/>
      <c r="H138" s="578"/>
      <c r="I138" s="578"/>
      <c r="J138" s="578"/>
      <c r="K138" s="578"/>
      <c r="L138" s="578"/>
      <c r="M138" s="578"/>
      <c r="N138" s="578"/>
      <c r="O138" s="578"/>
      <c r="P138" s="578"/>
      <c r="Q138" s="578"/>
      <c r="R138" s="578"/>
      <c r="S138" s="578"/>
      <c r="T138" s="578"/>
      <c r="U138" s="578"/>
      <c r="V138" s="578"/>
      <c r="W138" s="578"/>
      <c r="X138" s="578"/>
      <c r="Y138" s="578"/>
      <c r="Z138" s="578"/>
      <c r="AA138" s="578"/>
      <c r="AB138" s="578"/>
      <c r="AC138" s="578"/>
      <c r="AD138" s="579"/>
      <c r="AE138" s="12"/>
      <c r="AF138" s="122"/>
    </row>
    <row r="139" spans="1:32" s="72" customFormat="1" ht="36" customHeight="1">
      <c r="A139" s="131"/>
      <c r="B139" s="134"/>
      <c r="C139" s="93"/>
      <c r="D139" s="671" t="s">
        <v>1120</v>
      </c>
      <c r="E139" s="671"/>
      <c r="F139" s="671"/>
      <c r="G139" s="671"/>
      <c r="H139" s="671"/>
      <c r="I139" s="671"/>
      <c r="J139" s="671"/>
      <c r="K139" s="671"/>
      <c r="L139" s="671"/>
      <c r="M139" s="671"/>
      <c r="N139" s="671"/>
      <c r="O139" s="671"/>
      <c r="P139" s="671"/>
      <c r="Q139" s="671"/>
      <c r="R139" s="671"/>
      <c r="S139" s="671"/>
      <c r="T139" s="671"/>
      <c r="U139" s="671"/>
      <c r="V139" s="671"/>
      <c r="W139" s="671"/>
      <c r="X139" s="671"/>
      <c r="Y139" s="671"/>
      <c r="Z139" s="671"/>
      <c r="AA139" s="671"/>
      <c r="AB139" s="671"/>
      <c r="AC139" s="671"/>
      <c r="AD139" s="787"/>
      <c r="AE139" s="12"/>
      <c r="AF139" s="122"/>
    </row>
    <row r="140" spans="1:32" s="72" customFormat="1" ht="24" customHeight="1">
      <c r="A140" s="131"/>
      <c r="B140" s="134"/>
      <c r="C140" s="19"/>
      <c r="D140" s="578" t="s">
        <v>1121</v>
      </c>
      <c r="E140" s="578"/>
      <c r="F140" s="578"/>
      <c r="G140" s="578"/>
      <c r="H140" s="578"/>
      <c r="I140" s="578"/>
      <c r="J140" s="578"/>
      <c r="K140" s="578"/>
      <c r="L140" s="578"/>
      <c r="M140" s="578"/>
      <c r="N140" s="578"/>
      <c r="O140" s="578"/>
      <c r="P140" s="578"/>
      <c r="Q140" s="578"/>
      <c r="R140" s="578"/>
      <c r="S140" s="578"/>
      <c r="T140" s="578"/>
      <c r="U140" s="578"/>
      <c r="V140" s="578"/>
      <c r="W140" s="578"/>
      <c r="X140" s="578"/>
      <c r="Y140" s="578"/>
      <c r="Z140" s="578"/>
      <c r="AA140" s="578"/>
      <c r="AB140" s="578"/>
      <c r="AC140" s="578"/>
      <c r="AD140" s="579"/>
      <c r="AE140" s="12"/>
      <c r="AF140" s="122"/>
    </row>
    <row r="141" spans="1:32" s="72" customFormat="1" ht="36" customHeight="1">
      <c r="A141" s="131"/>
      <c r="B141" s="134"/>
      <c r="C141" s="19"/>
      <c r="D141" s="671" t="s">
        <v>1283</v>
      </c>
      <c r="E141" s="671"/>
      <c r="F141" s="671"/>
      <c r="G141" s="671"/>
      <c r="H141" s="671"/>
      <c r="I141" s="671"/>
      <c r="J141" s="671"/>
      <c r="K141" s="671"/>
      <c r="L141" s="671"/>
      <c r="M141" s="671"/>
      <c r="N141" s="671"/>
      <c r="O141" s="671"/>
      <c r="P141" s="671"/>
      <c r="Q141" s="671"/>
      <c r="R141" s="671"/>
      <c r="S141" s="671"/>
      <c r="T141" s="671"/>
      <c r="U141" s="671"/>
      <c r="V141" s="671"/>
      <c r="W141" s="671"/>
      <c r="X141" s="671"/>
      <c r="Y141" s="671"/>
      <c r="Z141" s="671"/>
      <c r="AA141" s="671"/>
      <c r="AB141" s="671"/>
      <c r="AC141" s="671"/>
      <c r="AD141" s="787"/>
      <c r="AE141" s="12"/>
      <c r="AF141" s="122"/>
    </row>
    <row r="142" spans="1:32" s="72" customFormat="1" ht="36" customHeight="1">
      <c r="A142" s="131"/>
      <c r="B142" s="134"/>
      <c r="C142" s="19"/>
      <c r="D142" s="75"/>
      <c r="E142" s="578" t="s">
        <v>624</v>
      </c>
      <c r="F142" s="578"/>
      <c r="G142" s="578"/>
      <c r="H142" s="578"/>
      <c r="I142" s="578"/>
      <c r="J142" s="578"/>
      <c r="K142" s="578"/>
      <c r="L142" s="578"/>
      <c r="M142" s="578"/>
      <c r="N142" s="578"/>
      <c r="O142" s="578"/>
      <c r="P142" s="578"/>
      <c r="Q142" s="578"/>
      <c r="R142" s="578"/>
      <c r="S142" s="578"/>
      <c r="T142" s="578"/>
      <c r="U142" s="578"/>
      <c r="V142" s="578"/>
      <c r="W142" s="578"/>
      <c r="X142" s="578"/>
      <c r="Y142" s="578"/>
      <c r="Z142" s="578"/>
      <c r="AA142" s="578"/>
      <c r="AB142" s="578"/>
      <c r="AC142" s="578"/>
      <c r="AD142" s="579"/>
      <c r="AE142" s="12"/>
      <c r="AF142" s="122"/>
    </row>
    <row r="143" spans="1:32" s="72" customFormat="1" ht="36" customHeight="1">
      <c r="A143" s="131"/>
      <c r="B143" s="134"/>
      <c r="C143" s="19"/>
      <c r="D143" s="75"/>
      <c r="E143" s="671" t="s">
        <v>623</v>
      </c>
      <c r="F143" s="671"/>
      <c r="G143" s="671"/>
      <c r="H143" s="671"/>
      <c r="I143" s="671"/>
      <c r="J143" s="671"/>
      <c r="K143" s="671"/>
      <c r="L143" s="671"/>
      <c r="M143" s="671"/>
      <c r="N143" s="671"/>
      <c r="O143" s="671"/>
      <c r="P143" s="671"/>
      <c r="Q143" s="671"/>
      <c r="R143" s="671"/>
      <c r="S143" s="671"/>
      <c r="T143" s="671"/>
      <c r="U143" s="671"/>
      <c r="V143" s="671"/>
      <c r="W143" s="671"/>
      <c r="X143" s="671"/>
      <c r="Y143" s="671"/>
      <c r="Z143" s="671"/>
      <c r="AA143" s="671"/>
      <c r="AB143" s="671"/>
      <c r="AC143" s="671"/>
      <c r="AD143" s="787"/>
      <c r="AE143" s="12"/>
      <c r="AF143" s="122"/>
    </row>
    <row r="144" spans="1:32" s="72" customFormat="1" ht="36" customHeight="1">
      <c r="A144" s="131"/>
      <c r="B144" s="134"/>
      <c r="C144" s="19"/>
      <c r="D144" s="75"/>
      <c r="E144" s="671" t="s">
        <v>622</v>
      </c>
      <c r="F144" s="671"/>
      <c r="G144" s="671"/>
      <c r="H144" s="671"/>
      <c r="I144" s="671"/>
      <c r="J144" s="671"/>
      <c r="K144" s="671"/>
      <c r="L144" s="671"/>
      <c r="M144" s="671"/>
      <c r="N144" s="671"/>
      <c r="O144" s="671"/>
      <c r="P144" s="671"/>
      <c r="Q144" s="671"/>
      <c r="R144" s="671"/>
      <c r="S144" s="671"/>
      <c r="T144" s="671"/>
      <c r="U144" s="671"/>
      <c r="V144" s="671"/>
      <c r="W144" s="671"/>
      <c r="X144" s="671"/>
      <c r="Y144" s="671"/>
      <c r="Z144" s="671"/>
      <c r="AA144" s="671"/>
      <c r="AB144" s="671"/>
      <c r="AC144" s="671"/>
      <c r="AD144" s="787"/>
      <c r="AE144" s="12"/>
      <c r="AF144" s="122"/>
    </row>
    <row r="145" spans="1:42" s="72" customFormat="1" ht="36" customHeight="1">
      <c r="A145" s="131"/>
      <c r="B145" s="134"/>
      <c r="C145" s="19"/>
      <c r="D145" s="75"/>
      <c r="E145" s="578" t="s">
        <v>621</v>
      </c>
      <c r="F145" s="578"/>
      <c r="G145" s="578"/>
      <c r="H145" s="578"/>
      <c r="I145" s="578"/>
      <c r="J145" s="578"/>
      <c r="K145" s="578"/>
      <c r="L145" s="578"/>
      <c r="M145" s="578"/>
      <c r="N145" s="578"/>
      <c r="O145" s="578"/>
      <c r="P145" s="578"/>
      <c r="Q145" s="578"/>
      <c r="R145" s="578"/>
      <c r="S145" s="578"/>
      <c r="T145" s="578"/>
      <c r="U145" s="578"/>
      <c r="V145" s="578"/>
      <c r="W145" s="578"/>
      <c r="X145" s="578"/>
      <c r="Y145" s="578"/>
      <c r="Z145" s="578"/>
      <c r="AA145" s="578"/>
      <c r="AB145" s="578"/>
      <c r="AC145" s="578"/>
      <c r="AD145" s="579"/>
      <c r="AE145" s="12"/>
      <c r="AF145" s="122"/>
    </row>
    <row r="146" spans="1:42" s="72" customFormat="1" ht="36" customHeight="1">
      <c r="A146" s="131"/>
      <c r="B146" s="134"/>
      <c r="C146" s="19"/>
      <c r="D146" s="75"/>
      <c r="E146" s="671" t="s">
        <v>1122</v>
      </c>
      <c r="F146" s="671"/>
      <c r="G146" s="671"/>
      <c r="H146" s="671"/>
      <c r="I146" s="671"/>
      <c r="J146" s="671"/>
      <c r="K146" s="671"/>
      <c r="L146" s="671"/>
      <c r="M146" s="671"/>
      <c r="N146" s="671"/>
      <c r="O146" s="671"/>
      <c r="P146" s="671"/>
      <c r="Q146" s="671"/>
      <c r="R146" s="671"/>
      <c r="S146" s="671"/>
      <c r="T146" s="671"/>
      <c r="U146" s="671"/>
      <c r="V146" s="671"/>
      <c r="W146" s="671"/>
      <c r="X146" s="671"/>
      <c r="Y146" s="671"/>
      <c r="Z146" s="671"/>
      <c r="AA146" s="671"/>
      <c r="AB146" s="671"/>
      <c r="AC146" s="671"/>
      <c r="AD146" s="787"/>
      <c r="AE146" s="12"/>
      <c r="AF146" s="122"/>
    </row>
    <row r="147" spans="1:42" s="72" customFormat="1" ht="48" customHeight="1">
      <c r="A147" s="53"/>
      <c r="B147" s="176"/>
      <c r="C147" s="259"/>
      <c r="D147" s="580" t="s">
        <v>2300</v>
      </c>
      <c r="E147" s="580"/>
      <c r="F147" s="580"/>
      <c r="G147" s="580"/>
      <c r="H147" s="580"/>
      <c r="I147" s="580"/>
      <c r="J147" s="580"/>
      <c r="K147" s="580"/>
      <c r="L147" s="580"/>
      <c r="M147" s="580"/>
      <c r="N147" s="580"/>
      <c r="O147" s="580"/>
      <c r="P147" s="580"/>
      <c r="Q147" s="580"/>
      <c r="R147" s="580"/>
      <c r="S147" s="580"/>
      <c r="T147" s="580"/>
      <c r="U147" s="580"/>
      <c r="V147" s="580"/>
      <c r="W147" s="580"/>
      <c r="X147" s="580"/>
      <c r="Y147" s="580"/>
      <c r="Z147" s="580"/>
      <c r="AA147" s="580"/>
      <c r="AB147" s="580"/>
      <c r="AC147" s="580"/>
      <c r="AD147" s="581"/>
      <c r="AE147" s="12"/>
      <c r="AF147" s="122"/>
    </row>
    <row r="148" spans="1:42" s="72" customFormat="1" ht="15" customHeight="1">
      <c r="A148" s="131"/>
      <c r="B148"/>
      <c r="C148"/>
      <c r="D148"/>
      <c r="E148"/>
      <c r="F148"/>
      <c r="G148"/>
      <c r="H148"/>
      <c r="I148"/>
      <c r="J148"/>
      <c r="K148"/>
      <c r="L148"/>
      <c r="M148"/>
      <c r="N148"/>
      <c r="O148"/>
      <c r="P148"/>
      <c r="Q148"/>
      <c r="R148"/>
      <c r="S148"/>
      <c r="T148"/>
      <c r="U148"/>
      <c r="V148"/>
      <c r="W148"/>
      <c r="X148"/>
      <c r="Y148"/>
      <c r="Z148"/>
      <c r="AA148"/>
      <c r="AB148"/>
      <c r="AC148"/>
      <c r="AD148"/>
      <c r="AE148" s="12"/>
      <c r="AF148" s="122"/>
    </row>
    <row r="149" spans="1:42" ht="36" customHeight="1">
      <c r="A149" s="131" t="s">
        <v>565</v>
      </c>
      <c r="B149" s="688" t="s">
        <v>7621</v>
      </c>
      <c r="C149" s="688"/>
      <c r="D149" s="688"/>
      <c r="E149" s="688"/>
      <c r="F149" s="688"/>
      <c r="G149" s="688"/>
      <c r="H149" s="688"/>
      <c r="I149" s="688"/>
      <c r="J149" s="688"/>
      <c r="K149" s="688"/>
      <c r="L149" s="688"/>
      <c r="M149" s="688"/>
      <c r="N149" s="688"/>
      <c r="O149" s="688"/>
      <c r="P149" s="688"/>
      <c r="Q149" s="688"/>
      <c r="R149" s="688"/>
      <c r="S149" s="688"/>
      <c r="T149" s="688"/>
      <c r="U149" s="688"/>
      <c r="V149" s="688"/>
      <c r="W149" s="688"/>
      <c r="X149" s="688"/>
      <c r="Y149" s="688"/>
      <c r="Z149" s="688"/>
      <c r="AA149" s="688"/>
      <c r="AB149" s="688"/>
      <c r="AC149" s="688"/>
      <c r="AD149" s="688"/>
      <c r="AH149" s="627" t="s">
        <v>7211</v>
      </c>
      <c r="AI149" s="627"/>
      <c r="AJ149" s="627" t="s">
        <v>7212</v>
      </c>
      <c r="AK149" s="627"/>
      <c r="AL149" s="627" t="s">
        <v>7213</v>
      </c>
      <c r="AM149" s="627"/>
      <c r="AO149" s="964" t="s">
        <v>7321</v>
      </c>
      <c r="AP149" s="964"/>
    </row>
    <row r="150" spans="1:42" ht="15" customHeight="1">
      <c r="A150" s="167"/>
      <c r="B150" s="15"/>
      <c r="C150" s="671" t="s">
        <v>2021</v>
      </c>
      <c r="D150" s="671"/>
      <c r="E150" s="671"/>
      <c r="F150" s="671"/>
      <c r="G150" s="671"/>
      <c r="H150" s="671"/>
      <c r="I150" s="671"/>
      <c r="J150" s="671"/>
      <c r="K150" s="671"/>
      <c r="L150" s="671"/>
      <c r="M150" s="671"/>
      <c r="N150" s="671"/>
      <c r="O150" s="671"/>
      <c r="P150" s="671"/>
      <c r="Q150" s="671"/>
      <c r="R150" s="671"/>
      <c r="S150" s="671"/>
      <c r="T150" s="671"/>
      <c r="U150" s="671"/>
      <c r="V150" s="671"/>
      <c r="W150" s="671"/>
      <c r="X150" s="671"/>
      <c r="Y150" s="671"/>
      <c r="Z150" s="671"/>
      <c r="AA150" s="671"/>
      <c r="AB150" s="671"/>
      <c r="AC150" s="671"/>
      <c r="AD150" s="671"/>
      <c r="AH150" s="907">
        <f>COUNTBLANK(C152:T152)</f>
        <v>16</v>
      </c>
      <c r="AI150" s="907"/>
      <c r="AJ150" s="627">
        <v>16</v>
      </c>
      <c r="AK150" s="627"/>
      <c r="AL150" s="627">
        <v>15</v>
      </c>
      <c r="AM150" s="627"/>
      <c r="AO150" s="1008">
        <f>IF($AH$150=$AJ$150,0,IF(OR(I152="X",T152="X"),1,0))</f>
        <v>0</v>
      </c>
      <c r="AP150" s="1008"/>
    </row>
    <row r="151" spans="1:42" ht="15" customHeight="1" thickBot="1">
      <c r="A151" s="121"/>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row>
    <row r="152" spans="1:42" ht="15" customHeight="1" thickBot="1">
      <c r="A152" s="121"/>
      <c r="B152" s="15"/>
      <c r="C152" s="435"/>
      <c r="D152" s="29" t="s">
        <v>2022</v>
      </c>
      <c r="E152" s="15"/>
      <c r="F152" s="15"/>
      <c r="G152" s="15"/>
      <c r="H152" s="15"/>
      <c r="I152" s="435"/>
      <c r="J152" s="29" t="s">
        <v>2025</v>
      </c>
      <c r="K152" s="15"/>
      <c r="L152" s="15"/>
      <c r="M152" s="15"/>
      <c r="N152" s="15"/>
      <c r="O152" s="15"/>
      <c r="P152" s="15"/>
      <c r="Q152" s="15"/>
      <c r="R152" s="15"/>
      <c r="S152" s="15"/>
      <c r="T152" s="435"/>
      <c r="U152" s="29" t="s">
        <v>2026</v>
      </c>
      <c r="V152" s="15"/>
      <c r="W152" s="15"/>
      <c r="X152" s="15"/>
      <c r="Y152" s="15"/>
      <c r="Z152" s="15"/>
      <c r="AA152" s="15"/>
      <c r="AB152" s="15"/>
      <c r="AC152" s="15"/>
      <c r="AD152" s="15"/>
    </row>
    <row r="153" spans="1:42" ht="15" customHeight="1">
      <c r="A153" s="57"/>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row>
    <row r="154" spans="1:42" ht="24" customHeight="1">
      <c r="A154" s="57"/>
      <c r="B154" s="15"/>
      <c r="C154" s="851" t="s">
        <v>127</v>
      </c>
      <c r="D154" s="851"/>
      <c r="E154" s="851"/>
      <c r="F154" s="851"/>
      <c r="G154" s="851"/>
      <c r="H154" s="851"/>
      <c r="I154" s="851"/>
      <c r="J154" s="851"/>
      <c r="K154" s="851"/>
      <c r="L154" s="851"/>
      <c r="M154" s="851"/>
      <c r="N154" s="851"/>
      <c r="O154" s="851"/>
      <c r="P154" s="851"/>
      <c r="Q154" s="851"/>
      <c r="R154" s="851"/>
      <c r="S154" s="851"/>
      <c r="T154" s="851"/>
      <c r="U154" s="851"/>
      <c r="V154" s="851"/>
      <c r="W154" s="851"/>
      <c r="X154" s="851"/>
      <c r="Y154" s="851"/>
      <c r="Z154" s="851"/>
      <c r="AA154" s="851"/>
      <c r="AB154" s="851"/>
      <c r="AC154" s="851"/>
      <c r="AD154" s="851"/>
    </row>
    <row r="155" spans="1:42" ht="60" customHeight="1">
      <c r="A155" s="57"/>
      <c r="B155" s="15"/>
      <c r="C155" s="1025"/>
      <c r="D155" s="1025"/>
      <c r="E155" s="1025"/>
      <c r="F155" s="1025"/>
      <c r="G155" s="1025"/>
      <c r="H155" s="1025"/>
      <c r="I155" s="1025"/>
      <c r="J155" s="1025"/>
      <c r="K155" s="1025"/>
      <c r="L155" s="1025"/>
      <c r="M155" s="1025"/>
      <c r="N155" s="1025"/>
      <c r="O155" s="1025"/>
      <c r="P155" s="1025"/>
      <c r="Q155" s="1025"/>
      <c r="R155" s="1025"/>
      <c r="S155" s="1025"/>
      <c r="T155" s="1025"/>
      <c r="U155" s="1025"/>
      <c r="V155" s="1025"/>
      <c r="W155" s="1025"/>
      <c r="X155" s="1025"/>
      <c r="Y155" s="1025"/>
      <c r="Z155" s="1025"/>
      <c r="AA155" s="1025"/>
      <c r="AB155" s="1025"/>
      <c r="AC155" s="1025"/>
      <c r="AD155" s="1025"/>
    </row>
    <row r="156" spans="1:42" ht="15" customHeight="1">
      <c r="A156"/>
      <c r="B156" s="625" t="str">
        <f>IF(OR($AH$150=$AJ$150,$AH$150=$AL$150),"","Error: Debe completar toda la información requerida.")</f>
        <v/>
      </c>
      <c r="C156" s="625"/>
      <c r="D156" s="625"/>
      <c r="E156" s="625"/>
      <c r="F156" s="625"/>
      <c r="G156" s="625"/>
      <c r="H156" s="625"/>
      <c r="I156" s="625"/>
      <c r="J156" s="625"/>
      <c r="K156" s="625"/>
      <c r="L156" s="625"/>
      <c r="M156" s="625"/>
      <c r="N156" s="625"/>
      <c r="O156" s="625"/>
      <c r="P156" s="625"/>
      <c r="Q156" s="625"/>
      <c r="R156" s="625"/>
      <c r="S156" s="625"/>
      <c r="T156" s="625"/>
      <c r="U156" s="625"/>
      <c r="V156" s="625"/>
      <c r="W156" s="625"/>
      <c r="X156" s="625"/>
      <c r="Y156" s="625"/>
      <c r="Z156" s="625"/>
      <c r="AA156" s="625"/>
      <c r="AB156" s="625"/>
      <c r="AC156" s="625"/>
      <c r="AD156" s="625"/>
    </row>
    <row r="157" spans="1:42" ht="15" customHeight="1">
      <c r="A157"/>
    </row>
    <row r="158" spans="1:42" ht="15" customHeight="1">
      <c r="A158"/>
    </row>
    <row r="159" spans="1:42" ht="15" customHeight="1">
      <c r="A159"/>
    </row>
    <row r="160" spans="1:42" ht="15" customHeight="1">
      <c r="A160"/>
    </row>
    <row r="161" spans="1:77" ht="15" customHeight="1">
      <c r="A161"/>
    </row>
    <row r="162" spans="1:77" s="72" customFormat="1" ht="60" customHeight="1">
      <c r="A162" s="131" t="s">
        <v>566</v>
      </c>
      <c r="B162" s="688" t="s">
        <v>7622</v>
      </c>
      <c r="C162" s="688"/>
      <c r="D162" s="688"/>
      <c r="E162" s="688"/>
      <c r="F162" s="688"/>
      <c r="G162" s="688"/>
      <c r="H162" s="688"/>
      <c r="I162" s="688"/>
      <c r="J162" s="688"/>
      <c r="K162" s="688"/>
      <c r="L162" s="688"/>
      <c r="M162" s="688"/>
      <c r="N162" s="688"/>
      <c r="O162" s="688"/>
      <c r="P162" s="688"/>
      <c r="Q162" s="688"/>
      <c r="R162" s="688"/>
      <c r="S162" s="688"/>
      <c r="T162" s="688"/>
      <c r="U162" s="688"/>
      <c r="V162" s="688"/>
      <c r="W162" s="688"/>
      <c r="X162" s="688"/>
      <c r="Y162" s="688"/>
      <c r="Z162" s="688"/>
      <c r="AA162" s="688"/>
      <c r="AB162" s="688"/>
      <c r="AC162" s="688"/>
      <c r="AD162" s="688"/>
      <c r="AE162" s="12"/>
      <c r="AF162" s="122"/>
      <c r="AH162" s="627" t="s">
        <v>7211</v>
      </c>
      <c r="AI162" s="627"/>
      <c r="AJ162" s="627" t="s">
        <v>7212</v>
      </c>
      <c r="AK162" s="627"/>
      <c r="AL162" s="627" t="s">
        <v>7213</v>
      </c>
      <c r="AM162" s="627"/>
    </row>
    <row r="163" spans="1:77" s="207" customFormat="1" ht="24" customHeight="1">
      <c r="A163" s="167"/>
      <c r="B163" s="208"/>
      <c r="C163" s="578" t="s">
        <v>1128</v>
      </c>
      <c r="D163" s="578"/>
      <c r="E163" s="578"/>
      <c r="F163" s="578"/>
      <c r="G163" s="578"/>
      <c r="H163" s="578"/>
      <c r="I163" s="578"/>
      <c r="J163" s="578"/>
      <c r="K163" s="578"/>
      <c r="L163" s="578"/>
      <c r="M163" s="578"/>
      <c r="N163" s="578"/>
      <c r="O163" s="578"/>
      <c r="P163" s="578"/>
      <c r="Q163" s="578"/>
      <c r="R163" s="578"/>
      <c r="S163" s="578"/>
      <c r="T163" s="578"/>
      <c r="U163" s="578"/>
      <c r="V163" s="578"/>
      <c r="W163" s="578"/>
      <c r="X163" s="578"/>
      <c r="Y163" s="578"/>
      <c r="Z163" s="578"/>
      <c r="AA163" s="578"/>
      <c r="AB163" s="578"/>
      <c r="AC163" s="578"/>
      <c r="AD163" s="578"/>
      <c r="AE163" s="12"/>
      <c r="AF163" s="260"/>
      <c r="AH163" s="907">
        <f>COUNTBLANK(D174:AD203)+COUNTBLANK(D209:AD238)</f>
        <v>1620</v>
      </c>
      <c r="AI163" s="907"/>
      <c r="AJ163" s="627">
        <v>1620</v>
      </c>
      <c r="AK163" s="627"/>
      <c r="AL163" s="627">
        <v>15</v>
      </c>
      <c r="AM163" s="627"/>
    </row>
    <row r="164" spans="1:77" s="38" customFormat="1" ht="24" customHeight="1">
      <c r="A164" s="121"/>
      <c r="B164" s="76"/>
      <c r="C164" s="578" t="s">
        <v>1129</v>
      </c>
      <c r="D164" s="578"/>
      <c r="E164" s="578"/>
      <c r="F164" s="578"/>
      <c r="G164" s="578"/>
      <c r="H164" s="578"/>
      <c r="I164" s="578"/>
      <c r="J164" s="578"/>
      <c r="K164" s="578"/>
      <c r="L164" s="578"/>
      <c r="M164" s="578"/>
      <c r="N164" s="578"/>
      <c r="O164" s="578"/>
      <c r="P164" s="578"/>
      <c r="Q164" s="578"/>
      <c r="R164" s="578"/>
      <c r="S164" s="578"/>
      <c r="T164" s="578"/>
      <c r="U164" s="578"/>
      <c r="V164" s="578"/>
      <c r="W164" s="578"/>
      <c r="X164" s="578"/>
      <c r="Y164" s="578"/>
      <c r="Z164" s="578"/>
      <c r="AA164" s="578"/>
      <c r="AB164" s="578"/>
      <c r="AC164" s="578"/>
      <c r="AD164" s="578"/>
      <c r="AE164" s="12"/>
      <c r="AF164" s="213"/>
    </row>
    <row r="165" spans="1:77" s="38" customFormat="1" ht="24" customHeight="1">
      <c r="A165" s="121"/>
      <c r="B165" s="76"/>
      <c r="C165" s="578" t="s">
        <v>1868</v>
      </c>
      <c r="D165" s="578"/>
      <c r="E165" s="578"/>
      <c r="F165" s="578"/>
      <c r="G165" s="578"/>
      <c r="H165" s="578"/>
      <c r="I165" s="578"/>
      <c r="J165" s="578"/>
      <c r="K165" s="578"/>
      <c r="L165" s="578"/>
      <c r="M165" s="578"/>
      <c r="N165" s="578"/>
      <c r="O165" s="578"/>
      <c r="P165" s="578"/>
      <c r="Q165" s="578"/>
      <c r="R165" s="578"/>
      <c r="S165" s="578"/>
      <c r="T165" s="578"/>
      <c r="U165" s="578"/>
      <c r="V165" s="578"/>
      <c r="W165" s="578"/>
      <c r="X165" s="578"/>
      <c r="Y165" s="578"/>
      <c r="Z165" s="578"/>
      <c r="AA165" s="578"/>
      <c r="AB165" s="578"/>
      <c r="AC165" s="578"/>
      <c r="AD165" s="578"/>
      <c r="AE165" s="12"/>
      <c r="AF165" s="213"/>
    </row>
    <row r="166" spans="1:77" s="72" customFormat="1" ht="24" customHeight="1">
      <c r="A166" s="121"/>
      <c r="B166" s="53"/>
      <c r="C166" s="671" t="s">
        <v>1231</v>
      </c>
      <c r="D166" s="671"/>
      <c r="E166" s="671"/>
      <c r="F166" s="671"/>
      <c r="G166" s="671"/>
      <c r="H166" s="671"/>
      <c r="I166" s="671"/>
      <c r="J166" s="671"/>
      <c r="K166" s="671"/>
      <c r="L166" s="671"/>
      <c r="M166" s="671"/>
      <c r="N166" s="671"/>
      <c r="O166" s="671"/>
      <c r="P166" s="671"/>
      <c r="Q166" s="671"/>
      <c r="R166" s="671"/>
      <c r="S166" s="671"/>
      <c r="T166" s="671"/>
      <c r="U166" s="671"/>
      <c r="V166" s="671"/>
      <c r="W166" s="671"/>
      <c r="X166" s="671"/>
      <c r="Y166" s="671"/>
      <c r="Z166" s="671"/>
      <c r="AA166" s="671"/>
      <c r="AB166" s="671"/>
      <c r="AC166" s="671"/>
      <c r="AD166" s="671"/>
      <c r="AE166" s="12"/>
      <c r="AF166" s="122"/>
    </row>
    <row r="167" spans="1:77" s="72" customFormat="1" ht="15" customHeight="1">
      <c r="A167" s="131"/>
      <c r="B167" s="53"/>
      <c r="C167" s="141"/>
      <c r="D167" s="141"/>
      <c r="E167" s="141"/>
      <c r="F167" s="141"/>
      <c r="G167" s="141"/>
      <c r="H167" s="141"/>
      <c r="I167" s="141"/>
      <c r="J167" s="141"/>
      <c r="K167" s="141"/>
      <c r="L167" s="141"/>
      <c r="M167" s="141"/>
      <c r="N167" s="141"/>
      <c r="O167" s="141"/>
      <c r="P167" s="141"/>
      <c r="Q167" s="141"/>
      <c r="R167" s="141"/>
      <c r="S167" s="141"/>
      <c r="T167" s="141"/>
      <c r="U167" s="141"/>
      <c r="V167" s="141"/>
      <c r="W167" s="141"/>
      <c r="X167" s="141"/>
      <c r="Y167" s="141"/>
      <c r="Z167" s="141"/>
      <c r="AA167" s="141"/>
      <c r="AB167" s="141"/>
      <c r="AC167" s="141"/>
      <c r="AD167" s="141"/>
      <c r="AE167" s="12"/>
      <c r="AF167" s="122"/>
    </row>
    <row r="168" spans="1:77" s="72" customFormat="1" ht="15" customHeight="1">
      <c r="A168" s="131"/>
      <c r="B168" s="53"/>
      <c r="C168" s="141"/>
      <c r="D168" s="141"/>
      <c r="E168" s="141"/>
      <c r="F168" s="141"/>
      <c r="G168" s="141"/>
      <c r="H168" s="141"/>
      <c r="I168" s="141"/>
      <c r="J168" s="141"/>
      <c r="K168" s="141"/>
      <c r="L168" s="141"/>
      <c r="M168" s="141"/>
      <c r="N168" s="141"/>
      <c r="O168" s="141"/>
      <c r="P168" s="141"/>
      <c r="Q168" s="141"/>
      <c r="R168" s="141"/>
      <c r="S168" s="141"/>
      <c r="T168" s="141"/>
      <c r="U168" s="141"/>
      <c r="V168" s="141"/>
      <c r="W168" s="141"/>
      <c r="X168" s="141"/>
      <c r="Y168" s="141"/>
      <c r="AA168" s="1036" t="s">
        <v>1232</v>
      </c>
      <c r="AB168" s="1036"/>
      <c r="AC168" s="1036"/>
      <c r="AD168" s="1036"/>
      <c r="AE168" s="12"/>
      <c r="AF168" s="122"/>
    </row>
    <row r="169" spans="1:77" s="72" customFormat="1" ht="15" customHeight="1">
      <c r="A169" s="131"/>
      <c r="B169" s="53"/>
      <c r="C169" s="141"/>
      <c r="D169" s="141"/>
      <c r="E169" s="141"/>
      <c r="F169" s="141"/>
      <c r="G169" s="141"/>
      <c r="H169" s="141"/>
      <c r="I169" s="141"/>
      <c r="J169" s="141"/>
      <c r="K169" s="141"/>
      <c r="L169" s="141"/>
      <c r="M169" s="141"/>
      <c r="N169" s="141"/>
      <c r="O169" s="141"/>
      <c r="P169" s="141"/>
      <c r="Q169" s="141"/>
      <c r="R169" s="141"/>
      <c r="S169" s="141"/>
      <c r="T169" s="141"/>
      <c r="U169" s="141"/>
      <c r="V169" s="141"/>
      <c r="W169" s="141"/>
      <c r="X169" s="141"/>
      <c r="Y169" s="141"/>
      <c r="Z169" s="141"/>
      <c r="AA169" s="7"/>
      <c r="AB169" s="7"/>
      <c r="AC169" s="7"/>
      <c r="AD169" s="7"/>
      <c r="AE169" s="12"/>
      <c r="AF169" s="122"/>
    </row>
    <row r="170" spans="1:77" ht="15" customHeight="1">
      <c r="A170"/>
      <c r="AA170" s="1024" t="s">
        <v>1239</v>
      </c>
      <c r="AB170" s="1024"/>
      <c r="AC170" s="1024"/>
      <c r="AD170" s="1024"/>
    </row>
    <row r="171" spans="1:77" s="38" customFormat="1" ht="24" customHeight="1">
      <c r="A171" s="131"/>
      <c r="B171" s="76"/>
      <c r="C171" s="1012" t="s">
        <v>1109</v>
      </c>
      <c r="D171" s="1013"/>
      <c r="E171" s="1013"/>
      <c r="F171" s="1013"/>
      <c r="G171" s="1013"/>
      <c r="H171" s="1013"/>
      <c r="I171" s="1013"/>
      <c r="J171" s="1013"/>
      <c r="K171" s="1013"/>
      <c r="L171" s="1013"/>
      <c r="M171" s="1014"/>
      <c r="N171" s="835" t="s">
        <v>2309</v>
      </c>
      <c r="O171" s="836"/>
      <c r="P171" s="836"/>
      <c r="Q171" s="836"/>
      <c r="R171" s="837"/>
      <c r="S171" s="835" t="s">
        <v>910</v>
      </c>
      <c r="T171" s="836"/>
      <c r="U171" s="836"/>
      <c r="V171" s="837"/>
      <c r="W171" s="835" t="s">
        <v>911</v>
      </c>
      <c r="X171" s="836"/>
      <c r="Y171" s="836"/>
      <c r="Z171" s="837"/>
      <c r="AA171" s="835" t="s">
        <v>1966</v>
      </c>
      <c r="AB171" s="836"/>
      <c r="AC171" s="836"/>
      <c r="AD171" s="837"/>
      <c r="AE171" s="12"/>
      <c r="AF171" s="213"/>
    </row>
    <row r="172" spans="1:77" s="38" customFormat="1" ht="15" customHeight="1">
      <c r="A172" s="131"/>
      <c r="B172"/>
      <c r="C172" s="1015"/>
      <c r="D172" s="1016"/>
      <c r="E172" s="1016"/>
      <c r="F172" s="1016"/>
      <c r="G172" s="1016"/>
      <c r="H172" s="1016"/>
      <c r="I172" s="1016"/>
      <c r="J172" s="1016"/>
      <c r="K172" s="1016"/>
      <c r="L172" s="1016"/>
      <c r="M172" s="1017"/>
      <c r="N172" s="1009"/>
      <c r="O172" s="1010"/>
      <c r="P172" s="1010"/>
      <c r="Q172" s="1010"/>
      <c r="R172" s="1011"/>
      <c r="S172" s="1009"/>
      <c r="T172" s="1010"/>
      <c r="U172" s="1010"/>
      <c r="V172" s="1011"/>
      <c r="W172" s="1009"/>
      <c r="X172" s="1010"/>
      <c r="Y172" s="1010"/>
      <c r="Z172" s="1011"/>
      <c r="AA172" s="1009"/>
      <c r="AB172" s="1010"/>
      <c r="AC172" s="1010"/>
      <c r="AD172" s="1011"/>
      <c r="AE172" s="12"/>
      <c r="AF172" s="213"/>
      <c r="AH172" s="638" t="s">
        <v>7231</v>
      </c>
      <c r="AI172" s="638"/>
      <c r="AJ172" s="638"/>
      <c r="AK172" s="638"/>
      <c r="AL172" s="638"/>
      <c r="AM172" s="638"/>
      <c r="AN172" s="638"/>
      <c r="AO172" s="638"/>
      <c r="AP172" s="638"/>
      <c r="AQ172" s="638"/>
      <c r="AR172" s="638"/>
      <c r="AS172" s="638"/>
      <c r="AT172" s="638"/>
      <c r="AU172" s="638"/>
      <c r="AV172" s="638"/>
      <c r="AW172" s="638"/>
      <c r="BH172" s="639" t="s">
        <v>7224</v>
      </c>
      <c r="BI172" s="640"/>
      <c r="BJ172" s="640"/>
      <c r="BK172" s="640"/>
      <c r="BL172" s="640"/>
      <c r="BM172" s="641"/>
      <c r="BN172" s="101"/>
      <c r="BO172" s="101"/>
      <c r="BP172" s="101"/>
      <c r="BQ172" s="101"/>
      <c r="BR172" s="101"/>
    </row>
    <row r="173" spans="1:77" s="38" customFormat="1" ht="96" customHeight="1">
      <c r="A173" s="131"/>
      <c r="B173"/>
      <c r="C173" s="1018"/>
      <c r="D173" s="1019"/>
      <c r="E173" s="1019"/>
      <c r="F173" s="1019"/>
      <c r="G173" s="1019"/>
      <c r="H173" s="1019"/>
      <c r="I173" s="1019"/>
      <c r="J173" s="1019"/>
      <c r="K173" s="1019"/>
      <c r="L173" s="1019"/>
      <c r="M173" s="1020"/>
      <c r="N173" s="838"/>
      <c r="O173" s="839"/>
      <c r="P173" s="839"/>
      <c r="Q173" s="839"/>
      <c r="R173" s="840"/>
      <c r="S173" s="838"/>
      <c r="T173" s="839"/>
      <c r="U173" s="839"/>
      <c r="V173" s="840"/>
      <c r="W173" s="838"/>
      <c r="X173" s="839"/>
      <c r="Y173" s="839"/>
      <c r="Z173" s="840"/>
      <c r="AA173" s="838"/>
      <c r="AB173" s="839"/>
      <c r="AC173" s="839"/>
      <c r="AD173" s="840"/>
      <c r="AE173" s="12"/>
      <c r="AF173" s="213"/>
      <c r="AH173" s="645" t="s">
        <v>7228</v>
      </c>
      <c r="AI173" s="646"/>
      <c r="AJ173" s="646"/>
      <c r="AK173" s="646"/>
      <c r="AL173" s="646"/>
      <c r="AM173" s="647"/>
      <c r="AN173" s="645" t="s">
        <v>7229</v>
      </c>
      <c r="AO173" s="646"/>
      <c r="AP173" s="646"/>
      <c r="AQ173" s="646"/>
      <c r="AR173" s="646"/>
      <c r="AS173" s="646"/>
      <c r="AT173" s="638" t="s">
        <v>7230</v>
      </c>
      <c r="AU173" s="638"/>
      <c r="AV173" s="638"/>
      <c r="AW173" s="638"/>
      <c r="AY173" s="1007" t="s">
        <v>7322</v>
      </c>
      <c r="AZ173" s="1007"/>
      <c r="BB173" s="666" t="s">
        <v>7261</v>
      </c>
      <c r="BC173" s="666"/>
      <c r="BD173" s="72"/>
      <c r="BE173" s="648" t="s">
        <v>7285</v>
      </c>
      <c r="BF173" s="650"/>
      <c r="BH173" s="639" t="s">
        <v>7259</v>
      </c>
      <c r="BI173" s="641"/>
      <c r="BJ173" s="639" t="s">
        <v>7260</v>
      </c>
      <c r="BK173" s="641"/>
      <c r="BL173" s="639" t="s">
        <v>7226</v>
      </c>
      <c r="BM173" s="641"/>
      <c r="BO173" s="1001" t="s">
        <v>8006</v>
      </c>
      <c r="BP173" s="1002"/>
      <c r="BQ173" s="1002"/>
      <c r="BR173" s="1002"/>
      <c r="BS173" s="1002"/>
      <c r="BT173" s="1002"/>
      <c r="BU173" s="1002"/>
      <c r="BV173" s="1002"/>
      <c r="BW173" s="1002"/>
      <c r="BX173" s="1002"/>
      <c r="BY173" s="1003"/>
    </row>
    <row r="174" spans="1:77" s="38" customFormat="1" ht="15" customHeight="1">
      <c r="A174" s="131"/>
      <c r="B174" s="35"/>
      <c r="C174" s="82" t="s">
        <v>66</v>
      </c>
      <c r="D174" s="763"/>
      <c r="E174" s="764"/>
      <c r="F174" s="764"/>
      <c r="G174" s="764"/>
      <c r="H174" s="764"/>
      <c r="I174" s="764"/>
      <c r="J174" s="764"/>
      <c r="K174" s="764"/>
      <c r="L174" s="764"/>
      <c r="M174" s="765"/>
      <c r="N174" s="830"/>
      <c r="O174" s="562"/>
      <c r="P174" s="562"/>
      <c r="Q174" s="562"/>
      <c r="R174" s="831"/>
      <c r="S174" s="830"/>
      <c r="T174" s="562"/>
      <c r="U174" s="562"/>
      <c r="V174" s="831"/>
      <c r="W174" s="830"/>
      <c r="X174" s="562"/>
      <c r="Y174" s="562"/>
      <c r="Z174" s="831"/>
      <c r="AA174" s="830"/>
      <c r="AB174" s="562"/>
      <c r="AC174" s="562"/>
      <c r="AD174" s="831"/>
      <c r="AE174" s="12"/>
      <c r="AF174" s="213"/>
      <c r="AH174" s="645" t="b">
        <f t="shared" ref="AH174:AH203" si="11">NOT(EXACT(D174,UPPER(D174)))</f>
        <v>0</v>
      </c>
      <c r="AI174" s="647"/>
      <c r="AJ174" s="645" t="str">
        <f t="shared" ref="AJ174:AJ203" si="12">SUBSTITUTE( SUBSTITUTE( SUBSTITUTE( SUBSTITUTE( SUBSTITUTE( SUBSTITUTE( SUBSTITUTE( SUBSTITUTE( SUBSTITUTE( SUBSTITUTE(D174, "á", "a"), "é", "e"), "í", "i"), "ó", "o"), "ú", "u"), "Á", "A"), "É", "E"), "Í", "I"), "Ó", "O"), "Ú", "U")</f>
        <v/>
      </c>
      <c r="AK174" s="647"/>
      <c r="AL174" s="645">
        <f t="shared" ref="AL174:AL203" si="13">COUNTIF(AH174,"VERDADERO")</f>
        <v>0</v>
      </c>
      <c r="AM174" s="647"/>
      <c r="AN174" s="645" t="b">
        <f t="shared" ref="AN174:AN203" si="14">NOT(EXACT(D174,AJ174))</f>
        <v>0</v>
      </c>
      <c r="AO174" s="647"/>
      <c r="AP174" s="645" t="str">
        <f t="shared" ref="AP174:AP203" si="15">SUBSTITUTE((SUBSTITUTE(SUBSTITUTE(SUBSTITUTE(D174,".",""),",",""),"(","")),")","")</f>
        <v/>
      </c>
      <c r="AQ174" s="647"/>
      <c r="AR174" s="645">
        <f t="shared" ref="AR174:AR203" si="16">COUNTIF(AN174,"VERDADERO")</f>
        <v>0</v>
      </c>
      <c r="AS174" s="647"/>
      <c r="AT174" s="638" t="b">
        <f t="shared" ref="AT174:AT203" si="17">NOT(EXACT(D174,AP174))</f>
        <v>0</v>
      </c>
      <c r="AU174" s="638"/>
      <c r="AV174" s="638">
        <f t="shared" ref="AV174:AV203" si="18">COUNTIF(AT174,"VERDADERO")</f>
        <v>0</v>
      </c>
      <c r="AW174" s="638"/>
      <c r="AY174" s="627">
        <f t="shared" ref="AY174:AY203" si="19">IF(OR(AND(LEN(S174)=4,S174&lt;2026),S174="",S174="NS"),0,1)</f>
        <v>0</v>
      </c>
      <c r="AZ174" s="627"/>
      <c r="BB174" s="661">
        <f>IF($AH$163=$AJ$163,0,IF(COUNTIF(D174:AD203,"NS")=0,0,1))</f>
        <v>0</v>
      </c>
      <c r="BC174" s="661"/>
      <c r="BD174" s="72"/>
      <c r="BE174" s="645">
        <f t="shared" ref="BE174:BE204" si="20">IF($AH$163=$AJ$163,0,IF(OR(AND(D174&lt;&gt;"",COUNTA(N174:AD174)=COUNTA($N$171:$AD$173),COUNTA(N209:AD209)&gt;0),AND(D174="",COUNTA(N174:AD174,N209:AD209)=0)),0,1))</f>
        <v>0</v>
      </c>
      <c r="BF174" s="647"/>
      <c r="BH174" s="639">
        <v>1</v>
      </c>
      <c r="BI174" s="641"/>
      <c r="BJ174" s="639">
        <f>IF(AV204=0,0,1)</f>
        <v>0</v>
      </c>
      <c r="BK174" s="641"/>
      <c r="BL174" s="639" t="str">
        <f>IF(BJ174=0,"",IF(SUM($BJ$174:BJ174)=1,_xlfn.CONCAT(BH174,),IF($BJ$176&gt;SUM($BJ$174:BJ174),_xlfn.CONCAT(", ",BH174),IF($BJ$176=SUM($BJ$174:BJ174),_xlfn.CONCAT(" y ",BH174,".")))))</f>
        <v/>
      </c>
      <c r="BM174" s="641"/>
      <c r="BO174" s="632" t="s">
        <v>7897</v>
      </c>
      <c r="BP174" s="633"/>
      <c r="BQ174" s="460" t="str">
        <f>SUBSTITUTE( SUBSTITUTE( SUBSTITUTE( SUBSTITUTE( SUBSTITUTE( SUBSTITUTE( SUBSTITUTE( SUBSTITUTE( SUBSTITUTE( SUBSTITUTE(F240, "á", "a"), "é", "e"), "í", "i"), "ó", "o"), "ú", "u"), "Á", "A"), "É", "E"), "Í", "I"), "Ó", "O"), "Ú", "U")</f>
        <v/>
      </c>
      <c r="BR174" s="471"/>
      <c r="BS174" s="497"/>
      <c r="BT174" s="497"/>
      <c r="BU174" s="497"/>
      <c r="BV174" s="497"/>
      <c r="BW174" s="497"/>
      <c r="BX174" s="497"/>
      <c r="BY174" s="498"/>
    </row>
    <row r="175" spans="1:77" s="72" customFormat="1" ht="15" customHeight="1">
      <c r="A175" s="131"/>
      <c r="B175" s="53"/>
      <c r="C175" s="82" t="s">
        <v>67</v>
      </c>
      <c r="D175" s="763"/>
      <c r="E175" s="764"/>
      <c r="F175" s="764"/>
      <c r="G175" s="764"/>
      <c r="H175" s="764"/>
      <c r="I175" s="764"/>
      <c r="J175" s="764"/>
      <c r="K175" s="764"/>
      <c r="L175" s="764"/>
      <c r="M175" s="765"/>
      <c r="N175" s="830"/>
      <c r="O175" s="562"/>
      <c r="P175" s="562"/>
      <c r="Q175" s="562"/>
      <c r="R175" s="831"/>
      <c r="S175" s="830"/>
      <c r="T175" s="562"/>
      <c r="U175" s="562"/>
      <c r="V175" s="831"/>
      <c r="W175" s="830"/>
      <c r="X175" s="562"/>
      <c r="Y175" s="562"/>
      <c r="Z175" s="831"/>
      <c r="AA175" s="830"/>
      <c r="AB175" s="562"/>
      <c r="AC175" s="562"/>
      <c r="AD175" s="831"/>
      <c r="AE175" s="12"/>
      <c r="AF175" s="122"/>
      <c r="AH175" s="645" t="b">
        <f t="shared" si="11"/>
        <v>0</v>
      </c>
      <c r="AI175" s="647"/>
      <c r="AJ175" s="645" t="str">
        <f t="shared" si="12"/>
        <v/>
      </c>
      <c r="AK175" s="647"/>
      <c r="AL175" s="645">
        <f t="shared" si="13"/>
        <v>0</v>
      </c>
      <c r="AM175" s="647"/>
      <c r="AN175" s="645" t="b">
        <f t="shared" si="14"/>
        <v>0</v>
      </c>
      <c r="AO175" s="647"/>
      <c r="AP175" s="645" t="str">
        <f t="shared" si="15"/>
        <v/>
      </c>
      <c r="AQ175" s="647"/>
      <c r="AR175" s="645">
        <f t="shared" si="16"/>
        <v>0</v>
      </c>
      <c r="AS175" s="647"/>
      <c r="AT175" s="638" t="b">
        <f t="shared" si="17"/>
        <v>0</v>
      </c>
      <c r="AU175" s="638"/>
      <c r="AV175" s="638">
        <f t="shared" si="18"/>
        <v>0</v>
      </c>
      <c r="AW175" s="638"/>
      <c r="AY175" s="627">
        <f t="shared" si="19"/>
        <v>0</v>
      </c>
      <c r="AZ175" s="627"/>
      <c r="BB175" s="101"/>
      <c r="BC175" s="101"/>
      <c r="BD175" s="101"/>
      <c r="BE175" s="645">
        <f t="shared" si="20"/>
        <v>0</v>
      </c>
      <c r="BF175" s="647"/>
      <c r="BH175" s="639">
        <v>4</v>
      </c>
      <c r="BI175" s="641"/>
      <c r="BJ175" s="639">
        <f>IF(AL240=0,0,1)</f>
        <v>0</v>
      </c>
      <c r="BK175" s="641"/>
      <c r="BL175" s="639" t="str">
        <f>IF(BJ175=0,"",IF(SUM($BJ$174:BJ175)=1,_xlfn.CONCAT(BH175,),IF($BJ$176&gt;SUM($BJ$174:BJ175),_xlfn.CONCAT(", ",BH175),IF($BJ$176=SUM($BJ$174:BJ175),_xlfn.CONCAT(" y ",BH175,".")))))</f>
        <v/>
      </c>
      <c r="BM175" s="641"/>
      <c r="BO175" s="632" t="s">
        <v>7898</v>
      </c>
      <c r="BP175" s="633"/>
      <c r="BQ175" s="112">
        <v>1</v>
      </c>
      <c r="BR175" s="98">
        <v>2</v>
      </c>
      <c r="BS175" s="112">
        <v>3</v>
      </c>
      <c r="BT175" s="112">
        <v>4</v>
      </c>
      <c r="BU175" s="112">
        <v>5</v>
      </c>
      <c r="BV175" s="112">
        <v>6</v>
      </c>
      <c r="BW175" s="112">
        <v>7</v>
      </c>
      <c r="BX175" s="112">
        <v>7</v>
      </c>
    </row>
    <row r="176" spans="1:77" s="72" customFormat="1" ht="15" customHeight="1">
      <c r="A176" s="131"/>
      <c r="B176" s="53"/>
      <c r="C176" s="82" t="s">
        <v>68</v>
      </c>
      <c r="D176" s="763"/>
      <c r="E176" s="764"/>
      <c r="F176" s="764"/>
      <c r="G176" s="764"/>
      <c r="H176" s="764"/>
      <c r="I176" s="764"/>
      <c r="J176" s="764"/>
      <c r="K176" s="764"/>
      <c r="L176" s="764"/>
      <c r="M176" s="765"/>
      <c r="N176" s="830"/>
      <c r="O176" s="562"/>
      <c r="P176" s="562"/>
      <c r="Q176" s="562"/>
      <c r="R176" s="831"/>
      <c r="S176" s="830"/>
      <c r="T176" s="562"/>
      <c r="U176" s="562"/>
      <c r="V176" s="831"/>
      <c r="W176" s="830"/>
      <c r="X176" s="562"/>
      <c r="Y176" s="562"/>
      <c r="Z176" s="831"/>
      <c r="AA176" s="830"/>
      <c r="AB176" s="562"/>
      <c r="AC176" s="562"/>
      <c r="AD176" s="831"/>
      <c r="AE176" s="12"/>
      <c r="AF176" s="122"/>
      <c r="AH176" s="645" t="b">
        <f t="shared" si="11"/>
        <v>0</v>
      </c>
      <c r="AI176" s="647"/>
      <c r="AJ176" s="645" t="str">
        <f t="shared" si="12"/>
        <v/>
      </c>
      <c r="AK176" s="647"/>
      <c r="AL176" s="645">
        <f t="shared" si="13"/>
        <v>0</v>
      </c>
      <c r="AM176" s="647"/>
      <c r="AN176" s="645" t="b">
        <f t="shared" si="14"/>
        <v>0</v>
      </c>
      <c r="AO176" s="647"/>
      <c r="AP176" s="645" t="str">
        <f t="shared" si="15"/>
        <v/>
      </c>
      <c r="AQ176" s="647"/>
      <c r="AR176" s="645">
        <f t="shared" si="16"/>
        <v>0</v>
      </c>
      <c r="AS176" s="647"/>
      <c r="AT176" s="638" t="b">
        <f t="shared" si="17"/>
        <v>0</v>
      </c>
      <c r="AU176" s="638"/>
      <c r="AV176" s="638">
        <f t="shared" si="18"/>
        <v>0</v>
      </c>
      <c r="AW176" s="638"/>
      <c r="AY176" s="627">
        <f t="shared" si="19"/>
        <v>0</v>
      </c>
      <c r="AZ176" s="627"/>
      <c r="BB176" s="101"/>
      <c r="BC176" s="101"/>
      <c r="BD176" s="101"/>
      <c r="BE176" s="645">
        <f t="shared" si="20"/>
        <v>0</v>
      </c>
      <c r="BF176" s="647"/>
      <c r="BH176" s="101"/>
      <c r="BI176" s="101"/>
      <c r="BJ176" s="913">
        <f>SUM(BJ174:BK175)</f>
        <v>0</v>
      </c>
      <c r="BK176" s="914"/>
      <c r="BL176" s="915" t="str">
        <f>IF(BJ176=0,"", _xlfn.CONCAT(BL174:BM175))</f>
        <v/>
      </c>
      <c r="BM176" s="916"/>
      <c r="BO176" s="634" t="s">
        <v>7899</v>
      </c>
      <c r="BP176" s="635"/>
      <c r="BQ176" s="204" t="s">
        <v>8096</v>
      </c>
      <c r="BR176" s="443" t="s">
        <v>8097</v>
      </c>
      <c r="BS176" s="442" t="s">
        <v>8098</v>
      </c>
      <c r="BT176" s="442" t="s">
        <v>7904</v>
      </c>
      <c r="BU176" s="442" t="s">
        <v>7918</v>
      </c>
      <c r="BV176" s="442" t="s">
        <v>7921</v>
      </c>
      <c r="BW176" s="442" t="s">
        <v>8099</v>
      </c>
      <c r="BX176" s="442" t="s">
        <v>8100</v>
      </c>
    </row>
    <row r="177" spans="1:77" s="72" customFormat="1" ht="15" customHeight="1">
      <c r="A177" s="131"/>
      <c r="B177" s="53"/>
      <c r="C177" s="82" t="s">
        <v>69</v>
      </c>
      <c r="D177" s="763"/>
      <c r="E177" s="764"/>
      <c r="F177" s="764"/>
      <c r="G177" s="764"/>
      <c r="H177" s="764"/>
      <c r="I177" s="764"/>
      <c r="J177" s="764"/>
      <c r="K177" s="764"/>
      <c r="L177" s="764"/>
      <c r="M177" s="765"/>
      <c r="N177" s="830"/>
      <c r="O177" s="562"/>
      <c r="P177" s="562"/>
      <c r="Q177" s="562"/>
      <c r="R177" s="831"/>
      <c r="S177" s="830"/>
      <c r="T177" s="562"/>
      <c r="U177" s="562"/>
      <c r="V177" s="831"/>
      <c r="W177" s="830"/>
      <c r="X177" s="562"/>
      <c r="Y177" s="562"/>
      <c r="Z177" s="831"/>
      <c r="AA177" s="830"/>
      <c r="AB177" s="562"/>
      <c r="AC177" s="562"/>
      <c r="AD177" s="831"/>
      <c r="AE177" s="12"/>
      <c r="AF177" s="122"/>
      <c r="AH177" s="645" t="b">
        <f t="shared" si="11"/>
        <v>0</v>
      </c>
      <c r="AI177" s="647"/>
      <c r="AJ177" s="645" t="str">
        <f t="shared" si="12"/>
        <v/>
      </c>
      <c r="AK177" s="647"/>
      <c r="AL177" s="645">
        <f t="shared" si="13"/>
        <v>0</v>
      </c>
      <c r="AM177" s="647"/>
      <c r="AN177" s="645" t="b">
        <f t="shared" si="14"/>
        <v>0</v>
      </c>
      <c r="AO177" s="647"/>
      <c r="AP177" s="645" t="str">
        <f t="shared" si="15"/>
        <v/>
      </c>
      <c r="AQ177" s="647"/>
      <c r="AR177" s="645">
        <f t="shared" si="16"/>
        <v>0</v>
      </c>
      <c r="AS177" s="647"/>
      <c r="AT177" s="638" t="b">
        <f t="shared" si="17"/>
        <v>0</v>
      </c>
      <c r="AU177" s="638"/>
      <c r="AV177" s="638">
        <f t="shared" si="18"/>
        <v>0</v>
      </c>
      <c r="AW177" s="638"/>
      <c r="AY177" s="627">
        <f t="shared" si="19"/>
        <v>0</v>
      </c>
      <c r="AZ177" s="627"/>
      <c r="BE177" s="645">
        <f t="shared" si="20"/>
        <v>0</v>
      </c>
      <c r="BF177" s="647"/>
      <c r="BO177" s="999" t="s">
        <v>8088</v>
      </c>
      <c r="BP177" s="999"/>
      <c r="BQ177" s="488" t="str">
        <f>SUBSTITUTE( SUBSTITUTE( SUBSTITUTE( SUBSTITUTE( SUBSTITUTE( SUBSTITUTE( SUBSTITUTE( SUBSTITUTE( SUBSTITUTE( SUBSTITUTE(BQ176, "á", "a"), "é", "e"), "í", "i"), "ó", "o"), "ú", "u"), "Á", "A"), "É", "E"), "Í", "I"), "Ó", "O"), "Ú", "U")</f>
        <v>Perfiles geneticos</v>
      </c>
      <c r="BR177" s="488" t="str">
        <f>SUBSTITUTE( SUBSTITUTE( SUBSTITUTE( SUBSTITUTE( SUBSTITUTE( SUBSTITUTE( SUBSTITUTE( SUBSTITUTE( SUBSTITUTE( SUBSTITUTE(BR176, "á", "a"), "é", "e"), "í", "i"), "ó", "o"), "ú", "u"), "Á", "A"), "É", "E"), "Í", "I"), "Ó", "O"), "Ú", "U")</f>
        <v>Vestigios biologicos</v>
      </c>
      <c r="BS177" s="488" t="str">
        <f t="shared" ref="BS177:BX177" si="21">SUBSTITUTE( SUBSTITUTE( SUBSTITUTE( SUBSTITUTE( SUBSTITUTE( SUBSTITUTE( SUBSTITUTE( SUBSTITUTE( SUBSTITUTE( SUBSTITUTE(BS176, "á", "a"), "é", "e"), "í", "i"), "ó", "o"), "ú", "u"), "Á", "A"), "É", "E"), "Í", "I"), "Ó", "O"), "Ú", "U")</f>
        <v>Huellas</v>
      </c>
      <c r="BT177" s="488" t="str">
        <f t="shared" si="21"/>
        <v>Balistica</v>
      </c>
      <c r="BU177" s="488" t="str">
        <f t="shared" si="21"/>
        <v>Voz</v>
      </c>
      <c r="BV177" s="488" t="str">
        <f t="shared" si="21"/>
        <v>Fisionomica</v>
      </c>
      <c r="BW177" s="488" t="str">
        <f t="shared" si="21"/>
        <v>Ante morten</v>
      </c>
      <c r="BX177" s="488" t="str">
        <f t="shared" si="21"/>
        <v>Post morten</v>
      </c>
    </row>
    <row r="178" spans="1:77" s="72" customFormat="1" ht="15" customHeight="1">
      <c r="A178" s="131"/>
      <c r="B178" s="53"/>
      <c r="C178" s="82" t="s">
        <v>70</v>
      </c>
      <c r="D178" s="763"/>
      <c r="E178" s="764"/>
      <c r="F178" s="764"/>
      <c r="G178" s="764"/>
      <c r="H178" s="764"/>
      <c r="I178" s="764"/>
      <c r="J178" s="764"/>
      <c r="K178" s="764"/>
      <c r="L178" s="764"/>
      <c r="M178" s="765"/>
      <c r="N178" s="830"/>
      <c r="O178" s="562"/>
      <c r="P178" s="562"/>
      <c r="Q178" s="562"/>
      <c r="R178" s="831"/>
      <c r="S178" s="830"/>
      <c r="T178" s="562"/>
      <c r="U178" s="562"/>
      <c r="V178" s="831"/>
      <c r="W178" s="830"/>
      <c r="X178" s="562"/>
      <c r="Y178" s="562"/>
      <c r="Z178" s="831"/>
      <c r="AA178" s="830"/>
      <c r="AB178" s="562"/>
      <c r="AC178" s="562"/>
      <c r="AD178" s="831"/>
      <c r="AE178" s="12"/>
      <c r="AF178" s="122"/>
      <c r="AH178" s="645" t="b">
        <f t="shared" si="11"/>
        <v>0</v>
      </c>
      <c r="AI178" s="647"/>
      <c r="AJ178" s="645" t="str">
        <f t="shared" si="12"/>
        <v/>
      </c>
      <c r="AK178" s="647"/>
      <c r="AL178" s="645">
        <f t="shared" si="13"/>
        <v>0</v>
      </c>
      <c r="AM178" s="647"/>
      <c r="AN178" s="645" t="b">
        <f t="shared" si="14"/>
        <v>0</v>
      </c>
      <c r="AO178" s="647"/>
      <c r="AP178" s="645" t="str">
        <f t="shared" si="15"/>
        <v/>
      </c>
      <c r="AQ178" s="647"/>
      <c r="AR178" s="645">
        <f t="shared" si="16"/>
        <v>0</v>
      </c>
      <c r="AS178" s="647"/>
      <c r="AT178" s="638" t="b">
        <f t="shared" si="17"/>
        <v>0</v>
      </c>
      <c r="AU178" s="638"/>
      <c r="AV178" s="638">
        <f t="shared" si="18"/>
        <v>0</v>
      </c>
      <c r="AW178" s="638"/>
      <c r="AY178" s="627">
        <f t="shared" si="19"/>
        <v>0</v>
      </c>
      <c r="AZ178" s="627"/>
      <c r="BE178" s="645">
        <f t="shared" si="20"/>
        <v>0</v>
      </c>
      <c r="BF178" s="647"/>
      <c r="BO178" s="626" t="s">
        <v>7223</v>
      </c>
      <c r="BP178" s="626"/>
      <c r="BQ178" s="491">
        <f>IF(ISNUMBER(SEARCH(BQ177,$BQ$174,1))=FALSE,0,1)</f>
        <v>0</v>
      </c>
      <c r="BR178" s="491">
        <f t="shared" ref="BR178:BX178" si="22">IF(ISNUMBER(SEARCH(BR177,$BQ$174,1))=FALSE,0,1)</f>
        <v>0</v>
      </c>
      <c r="BS178" s="491">
        <f t="shared" si="22"/>
        <v>0</v>
      </c>
      <c r="BT178" s="491">
        <f t="shared" si="22"/>
        <v>0</v>
      </c>
      <c r="BU178" s="491">
        <f t="shared" si="22"/>
        <v>0</v>
      </c>
      <c r="BV178" s="491">
        <f t="shared" si="22"/>
        <v>0</v>
      </c>
      <c r="BW178" s="491">
        <f t="shared" si="22"/>
        <v>0</v>
      </c>
      <c r="BX178" s="491">
        <f t="shared" si="22"/>
        <v>0</v>
      </c>
      <c r="BY178" s="494">
        <f>SUM(BQ178:BX178)</f>
        <v>0</v>
      </c>
    </row>
    <row r="179" spans="1:77" s="72" customFormat="1" ht="15" customHeight="1">
      <c r="A179" s="131"/>
      <c r="B179" s="53"/>
      <c r="C179" s="82" t="s">
        <v>71</v>
      </c>
      <c r="D179" s="763"/>
      <c r="E179" s="764"/>
      <c r="F179" s="764"/>
      <c r="G179" s="764"/>
      <c r="H179" s="764"/>
      <c r="I179" s="764"/>
      <c r="J179" s="764"/>
      <c r="K179" s="764"/>
      <c r="L179" s="764"/>
      <c r="M179" s="765"/>
      <c r="N179" s="830"/>
      <c r="O179" s="562"/>
      <c r="P179" s="562"/>
      <c r="Q179" s="562"/>
      <c r="R179" s="831"/>
      <c r="S179" s="830"/>
      <c r="T179" s="562"/>
      <c r="U179" s="562"/>
      <c r="V179" s="831"/>
      <c r="W179" s="830"/>
      <c r="X179" s="562"/>
      <c r="Y179" s="562"/>
      <c r="Z179" s="831"/>
      <c r="AA179" s="830"/>
      <c r="AB179" s="562"/>
      <c r="AC179" s="562"/>
      <c r="AD179" s="831"/>
      <c r="AE179" s="12"/>
      <c r="AF179" s="122"/>
      <c r="AH179" s="645" t="b">
        <f t="shared" si="11"/>
        <v>0</v>
      </c>
      <c r="AI179" s="647"/>
      <c r="AJ179" s="645" t="str">
        <f t="shared" si="12"/>
        <v/>
      </c>
      <c r="AK179" s="647"/>
      <c r="AL179" s="645">
        <f t="shared" si="13"/>
        <v>0</v>
      </c>
      <c r="AM179" s="647"/>
      <c r="AN179" s="645" t="b">
        <f t="shared" si="14"/>
        <v>0</v>
      </c>
      <c r="AO179" s="647"/>
      <c r="AP179" s="645" t="str">
        <f t="shared" si="15"/>
        <v/>
      </c>
      <c r="AQ179" s="647"/>
      <c r="AR179" s="645">
        <f t="shared" si="16"/>
        <v>0</v>
      </c>
      <c r="AS179" s="647"/>
      <c r="AT179" s="638" t="b">
        <f t="shared" si="17"/>
        <v>0</v>
      </c>
      <c r="AU179" s="638"/>
      <c r="AV179" s="638">
        <f t="shared" si="18"/>
        <v>0</v>
      </c>
      <c r="AW179" s="638"/>
      <c r="AY179" s="627">
        <f t="shared" si="19"/>
        <v>0</v>
      </c>
      <c r="AZ179" s="627"/>
      <c r="BE179" s="645">
        <f t="shared" si="20"/>
        <v>0</v>
      </c>
      <c r="BF179" s="647"/>
      <c r="BO179" s="626" t="s">
        <v>7901</v>
      </c>
      <c r="BP179" s="626"/>
      <c r="BQ179" s="491" t="str">
        <f>IF(BQ178=0,"",IF(SUM($BQ$178:BQ178)=1,BQ175,IF($BY$178&gt;SUM($BQ$178:BQ178),_xlfn.CONCAT(", ",BQ175),IF($BY$178=SUM($BQ$178:BQ178),_xlfn.CONCAT(" y ",BQ175)))))</f>
        <v/>
      </c>
      <c r="BR179" s="491" t="str">
        <f>IF(BR178=0,"",IF(SUM($BQ$178:BR178)=1,BR175,IF($BY$178&gt;SUM($BQ$178:BR178),_xlfn.CONCAT(", ",BR175),IF($BY$178=SUM($BQ$178:BR178),_xlfn.CONCAT(" y ",BR175)))))</f>
        <v/>
      </c>
      <c r="BS179" s="491" t="str">
        <f>IF(BS178=0,"",IF(SUM($BQ$178:BS178)=1,BS175,IF($BY$178&gt;SUM($BQ$178:BS178),_xlfn.CONCAT(", ",BS175),IF($BY$178=SUM($BQ$178:BS178),_xlfn.CONCAT(" y ",BS175)))))</f>
        <v/>
      </c>
      <c r="BT179" s="491" t="str">
        <f>IF(BT178=0,"",IF(SUM($BQ$178:BT178)=1,BT175,IF($BY$178&gt;SUM($BQ$178:BT178),_xlfn.CONCAT(", ",BT175),IF($BY$178=SUM($BQ$178:BT178),_xlfn.CONCAT(" y ",BT175)))))</f>
        <v/>
      </c>
      <c r="BU179" s="491" t="str">
        <f>IF(BU178=0,"",IF(SUM($BQ$178:BU178)=1,BU175,IF($BY$178&gt;SUM($BQ$178:BU178),_xlfn.CONCAT(", ",BU175),IF($BY$178=SUM($BQ$178:BU178),_xlfn.CONCAT(" y ",BU175)))))</f>
        <v/>
      </c>
      <c r="BV179" s="491" t="str">
        <f>IF(BV178=0,"",IF(SUM($BQ$178:BV178)=1,BV175,IF($BY$178&gt;SUM($BQ$178:BV178),_xlfn.CONCAT(", ",BV175),IF($BY$178=SUM($BQ$178:BV178),_xlfn.CONCAT(" y ",BV175)))))</f>
        <v/>
      </c>
      <c r="BW179" s="491" t="str">
        <f>IF(BW178=0,"",IF(SUM($BQ$178:BW178)=1,BW175,IF($BY$178&gt;SUM($BQ$178:BW178),_xlfn.CONCAT(", ",BW175),IF($BY$178=SUM($BQ$178:BW178),_xlfn.CONCAT(" y ",BW175)))))</f>
        <v/>
      </c>
      <c r="BX179" s="491" t="str">
        <f>IF(BX178=0,"",IF(SUM($BQ$178:BX178)=1,BX175,IF($BY$178&gt;SUM($BQ$178:BX178),_xlfn.CONCAT(", ",BX175),IF($BY$178=SUM($BQ$178:BX178),_xlfn.CONCAT(" y ",BX175)))))</f>
        <v/>
      </c>
      <c r="BY179" s="495" t="str">
        <f>_xlfn.CONCAT(BQ179:BX179)</f>
        <v/>
      </c>
    </row>
    <row r="180" spans="1:77" s="72" customFormat="1" ht="15" customHeight="1">
      <c r="A180" s="131"/>
      <c r="B180" s="53"/>
      <c r="C180" s="82" t="s">
        <v>72</v>
      </c>
      <c r="D180" s="763"/>
      <c r="E180" s="764"/>
      <c r="F180" s="764"/>
      <c r="G180" s="764"/>
      <c r="H180" s="764"/>
      <c r="I180" s="764"/>
      <c r="J180" s="764"/>
      <c r="K180" s="764"/>
      <c r="L180" s="764"/>
      <c r="M180" s="765"/>
      <c r="N180" s="830"/>
      <c r="O180" s="562"/>
      <c r="P180" s="562"/>
      <c r="Q180" s="562"/>
      <c r="R180" s="831"/>
      <c r="S180" s="830"/>
      <c r="T180" s="562"/>
      <c r="U180" s="562"/>
      <c r="V180" s="831"/>
      <c r="W180" s="830"/>
      <c r="X180" s="562"/>
      <c r="Y180" s="562"/>
      <c r="Z180" s="831"/>
      <c r="AA180" s="830"/>
      <c r="AB180" s="562"/>
      <c r="AC180" s="562"/>
      <c r="AD180" s="831"/>
      <c r="AE180" s="12"/>
      <c r="AF180" s="122"/>
      <c r="AH180" s="645" t="b">
        <f t="shared" si="11"/>
        <v>0</v>
      </c>
      <c r="AI180" s="647"/>
      <c r="AJ180" s="645" t="str">
        <f t="shared" si="12"/>
        <v/>
      </c>
      <c r="AK180" s="647"/>
      <c r="AL180" s="645">
        <f t="shared" si="13"/>
        <v>0</v>
      </c>
      <c r="AM180" s="647"/>
      <c r="AN180" s="645" t="b">
        <f t="shared" si="14"/>
        <v>0</v>
      </c>
      <c r="AO180" s="647"/>
      <c r="AP180" s="645" t="str">
        <f t="shared" si="15"/>
        <v/>
      </c>
      <c r="AQ180" s="647"/>
      <c r="AR180" s="645">
        <f t="shared" si="16"/>
        <v>0</v>
      </c>
      <c r="AS180" s="647"/>
      <c r="AT180" s="638" t="b">
        <f t="shared" si="17"/>
        <v>0</v>
      </c>
      <c r="AU180" s="638"/>
      <c r="AV180" s="638">
        <f t="shared" si="18"/>
        <v>0</v>
      </c>
      <c r="AW180" s="638"/>
      <c r="AY180" s="627">
        <f t="shared" si="19"/>
        <v>0</v>
      </c>
      <c r="AZ180" s="627"/>
      <c r="BE180" s="645">
        <f t="shared" si="20"/>
        <v>0</v>
      </c>
      <c r="BF180" s="647"/>
    </row>
    <row r="181" spans="1:77" s="72" customFormat="1" ht="15" customHeight="1">
      <c r="A181" s="131"/>
      <c r="B181" s="53"/>
      <c r="C181" s="82" t="s">
        <v>73</v>
      </c>
      <c r="D181" s="763"/>
      <c r="E181" s="764"/>
      <c r="F181" s="764"/>
      <c r="G181" s="764"/>
      <c r="H181" s="764"/>
      <c r="I181" s="764"/>
      <c r="J181" s="764"/>
      <c r="K181" s="764"/>
      <c r="L181" s="764"/>
      <c r="M181" s="765"/>
      <c r="N181" s="830"/>
      <c r="O181" s="562"/>
      <c r="P181" s="562"/>
      <c r="Q181" s="562"/>
      <c r="R181" s="831"/>
      <c r="S181" s="830"/>
      <c r="T181" s="562"/>
      <c r="U181" s="562"/>
      <c r="V181" s="831"/>
      <c r="W181" s="830"/>
      <c r="X181" s="562"/>
      <c r="Y181" s="562"/>
      <c r="Z181" s="831"/>
      <c r="AA181" s="830"/>
      <c r="AB181" s="562"/>
      <c r="AC181" s="562"/>
      <c r="AD181" s="831"/>
      <c r="AE181" s="12"/>
      <c r="AF181" s="122"/>
      <c r="AH181" s="645" t="b">
        <f t="shared" si="11"/>
        <v>0</v>
      </c>
      <c r="AI181" s="647"/>
      <c r="AJ181" s="645" t="str">
        <f t="shared" si="12"/>
        <v/>
      </c>
      <c r="AK181" s="647"/>
      <c r="AL181" s="645">
        <f t="shared" si="13"/>
        <v>0</v>
      </c>
      <c r="AM181" s="647"/>
      <c r="AN181" s="645" t="b">
        <f t="shared" si="14"/>
        <v>0</v>
      </c>
      <c r="AO181" s="647"/>
      <c r="AP181" s="645" t="str">
        <f t="shared" si="15"/>
        <v/>
      </c>
      <c r="AQ181" s="647"/>
      <c r="AR181" s="645">
        <f t="shared" si="16"/>
        <v>0</v>
      </c>
      <c r="AS181" s="647"/>
      <c r="AT181" s="638" t="b">
        <f t="shared" si="17"/>
        <v>0</v>
      </c>
      <c r="AU181" s="638"/>
      <c r="AV181" s="638">
        <f t="shared" si="18"/>
        <v>0</v>
      </c>
      <c r="AW181" s="638"/>
      <c r="AY181" s="627">
        <f t="shared" si="19"/>
        <v>0</v>
      </c>
      <c r="AZ181" s="627"/>
      <c r="BE181" s="645">
        <f t="shared" si="20"/>
        <v>0</v>
      </c>
      <c r="BF181" s="647"/>
    </row>
    <row r="182" spans="1:77" s="72" customFormat="1" ht="15" customHeight="1">
      <c r="A182" s="131"/>
      <c r="B182" s="53"/>
      <c r="C182" s="82" t="s">
        <v>74</v>
      </c>
      <c r="D182" s="763"/>
      <c r="E182" s="764"/>
      <c r="F182" s="764"/>
      <c r="G182" s="764"/>
      <c r="H182" s="764"/>
      <c r="I182" s="764"/>
      <c r="J182" s="764"/>
      <c r="K182" s="764"/>
      <c r="L182" s="764"/>
      <c r="M182" s="765"/>
      <c r="N182" s="830"/>
      <c r="O182" s="562"/>
      <c r="P182" s="562"/>
      <c r="Q182" s="562"/>
      <c r="R182" s="831"/>
      <c r="S182" s="830"/>
      <c r="T182" s="562"/>
      <c r="U182" s="562"/>
      <c r="V182" s="831"/>
      <c r="W182" s="830"/>
      <c r="X182" s="562"/>
      <c r="Y182" s="562"/>
      <c r="Z182" s="831"/>
      <c r="AA182" s="830"/>
      <c r="AB182" s="562"/>
      <c r="AC182" s="562"/>
      <c r="AD182" s="831"/>
      <c r="AE182" s="12"/>
      <c r="AF182" s="122"/>
      <c r="AH182" s="645" t="b">
        <f t="shared" si="11"/>
        <v>0</v>
      </c>
      <c r="AI182" s="647"/>
      <c r="AJ182" s="645" t="str">
        <f t="shared" si="12"/>
        <v/>
      </c>
      <c r="AK182" s="647"/>
      <c r="AL182" s="645">
        <f t="shared" si="13"/>
        <v>0</v>
      </c>
      <c r="AM182" s="647"/>
      <c r="AN182" s="645" t="b">
        <f t="shared" si="14"/>
        <v>0</v>
      </c>
      <c r="AO182" s="647"/>
      <c r="AP182" s="645" t="str">
        <f t="shared" si="15"/>
        <v/>
      </c>
      <c r="AQ182" s="647"/>
      <c r="AR182" s="645">
        <f t="shared" si="16"/>
        <v>0</v>
      </c>
      <c r="AS182" s="647"/>
      <c r="AT182" s="638" t="b">
        <f t="shared" si="17"/>
        <v>0</v>
      </c>
      <c r="AU182" s="638"/>
      <c r="AV182" s="638">
        <f t="shared" si="18"/>
        <v>0</v>
      </c>
      <c r="AW182" s="638"/>
      <c r="AY182" s="627">
        <f t="shared" si="19"/>
        <v>0</v>
      </c>
      <c r="AZ182" s="627"/>
      <c r="BE182" s="645">
        <f t="shared" si="20"/>
        <v>0</v>
      </c>
      <c r="BF182" s="647"/>
    </row>
    <row r="183" spans="1:77" s="72" customFormat="1" ht="15" customHeight="1">
      <c r="A183" s="131"/>
      <c r="B183" s="53"/>
      <c r="C183" s="82" t="s">
        <v>75</v>
      </c>
      <c r="D183" s="763"/>
      <c r="E183" s="764"/>
      <c r="F183" s="764"/>
      <c r="G183" s="764"/>
      <c r="H183" s="764"/>
      <c r="I183" s="764"/>
      <c r="J183" s="764"/>
      <c r="K183" s="764"/>
      <c r="L183" s="764"/>
      <c r="M183" s="765"/>
      <c r="N183" s="830"/>
      <c r="O183" s="562"/>
      <c r="P183" s="562"/>
      <c r="Q183" s="562"/>
      <c r="R183" s="831"/>
      <c r="S183" s="830"/>
      <c r="T183" s="562"/>
      <c r="U183" s="562"/>
      <c r="V183" s="831"/>
      <c r="W183" s="830"/>
      <c r="X183" s="562"/>
      <c r="Y183" s="562"/>
      <c r="Z183" s="831"/>
      <c r="AA183" s="830"/>
      <c r="AB183" s="562"/>
      <c r="AC183" s="562"/>
      <c r="AD183" s="831"/>
      <c r="AE183" s="12"/>
      <c r="AF183" s="122"/>
      <c r="AH183" s="645" t="b">
        <f t="shared" si="11"/>
        <v>0</v>
      </c>
      <c r="AI183" s="647"/>
      <c r="AJ183" s="645" t="str">
        <f t="shared" si="12"/>
        <v/>
      </c>
      <c r="AK183" s="647"/>
      <c r="AL183" s="645">
        <f t="shared" si="13"/>
        <v>0</v>
      </c>
      <c r="AM183" s="647"/>
      <c r="AN183" s="645" t="b">
        <f t="shared" si="14"/>
        <v>0</v>
      </c>
      <c r="AO183" s="647"/>
      <c r="AP183" s="645" t="str">
        <f t="shared" si="15"/>
        <v/>
      </c>
      <c r="AQ183" s="647"/>
      <c r="AR183" s="645">
        <f t="shared" si="16"/>
        <v>0</v>
      </c>
      <c r="AS183" s="647"/>
      <c r="AT183" s="638" t="b">
        <f t="shared" si="17"/>
        <v>0</v>
      </c>
      <c r="AU183" s="638"/>
      <c r="AV183" s="638">
        <f t="shared" si="18"/>
        <v>0</v>
      </c>
      <c r="AW183" s="638"/>
      <c r="AY183" s="627">
        <f t="shared" si="19"/>
        <v>0</v>
      </c>
      <c r="AZ183" s="627"/>
      <c r="BE183" s="645">
        <f t="shared" si="20"/>
        <v>0</v>
      </c>
      <c r="BF183" s="647"/>
    </row>
    <row r="184" spans="1:77" s="72" customFormat="1" ht="15" customHeight="1">
      <c r="A184" s="131"/>
      <c r="B184" s="53"/>
      <c r="C184" s="82" t="s">
        <v>76</v>
      </c>
      <c r="D184" s="763"/>
      <c r="E184" s="764"/>
      <c r="F184" s="764"/>
      <c r="G184" s="764"/>
      <c r="H184" s="764"/>
      <c r="I184" s="764"/>
      <c r="J184" s="764"/>
      <c r="K184" s="764"/>
      <c r="L184" s="764"/>
      <c r="M184" s="765"/>
      <c r="N184" s="830"/>
      <c r="O184" s="562"/>
      <c r="P184" s="562"/>
      <c r="Q184" s="562"/>
      <c r="R184" s="831"/>
      <c r="S184" s="830"/>
      <c r="T184" s="562"/>
      <c r="U184" s="562"/>
      <c r="V184" s="831"/>
      <c r="W184" s="830"/>
      <c r="X184" s="562"/>
      <c r="Y184" s="562"/>
      <c r="Z184" s="831"/>
      <c r="AA184" s="830"/>
      <c r="AB184" s="562"/>
      <c r="AC184" s="562"/>
      <c r="AD184" s="831"/>
      <c r="AE184" s="12"/>
      <c r="AF184" s="122"/>
      <c r="AH184" s="645" t="b">
        <f t="shared" si="11"/>
        <v>0</v>
      </c>
      <c r="AI184" s="647"/>
      <c r="AJ184" s="645" t="str">
        <f t="shared" si="12"/>
        <v/>
      </c>
      <c r="AK184" s="647"/>
      <c r="AL184" s="645">
        <f t="shared" si="13"/>
        <v>0</v>
      </c>
      <c r="AM184" s="647"/>
      <c r="AN184" s="645" t="b">
        <f t="shared" si="14"/>
        <v>0</v>
      </c>
      <c r="AO184" s="647"/>
      <c r="AP184" s="645" t="str">
        <f t="shared" si="15"/>
        <v/>
      </c>
      <c r="AQ184" s="647"/>
      <c r="AR184" s="645">
        <f t="shared" si="16"/>
        <v>0</v>
      </c>
      <c r="AS184" s="647"/>
      <c r="AT184" s="638" t="b">
        <f t="shared" si="17"/>
        <v>0</v>
      </c>
      <c r="AU184" s="638"/>
      <c r="AV184" s="638">
        <f t="shared" si="18"/>
        <v>0</v>
      </c>
      <c r="AW184" s="638"/>
      <c r="AY184" s="627">
        <f t="shared" si="19"/>
        <v>0</v>
      </c>
      <c r="AZ184" s="627"/>
      <c r="BE184" s="645">
        <f t="shared" si="20"/>
        <v>0</v>
      </c>
      <c r="BF184" s="647"/>
    </row>
    <row r="185" spans="1:77" s="72" customFormat="1" ht="15" customHeight="1">
      <c r="A185" s="131"/>
      <c r="B185" s="53"/>
      <c r="C185" s="82" t="s">
        <v>77</v>
      </c>
      <c r="D185" s="763"/>
      <c r="E185" s="764"/>
      <c r="F185" s="764"/>
      <c r="G185" s="764"/>
      <c r="H185" s="764"/>
      <c r="I185" s="764"/>
      <c r="J185" s="764"/>
      <c r="K185" s="764"/>
      <c r="L185" s="764"/>
      <c r="M185" s="765"/>
      <c r="N185" s="830"/>
      <c r="O185" s="562"/>
      <c r="P185" s="562"/>
      <c r="Q185" s="562"/>
      <c r="R185" s="831"/>
      <c r="S185" s="830"/>
      <c r="T185" s="562"/>
      <c r="U185" s="562"/>
      <c r="V185" s="831"/>
      <c r="W185" s="830"/>
      <c r="X185" s="562"/>
      <c r="Y185" s="562"/>
      <c r="Z185" s="831"/>
      <c r="AA185" s="830"/>
      <c r="AB185" s="562"/>
      <c r="AC185" s="562"/>
      <c r="AD185" s="831"/>
      <c r="AE185" s="12"/>
      <c r="AF185" s="122"/>
      <c r="AH185" s="645" t="b">
        <f t="shared" si="11"/>
        <v>0</v>
      </c>
      <c r="AI185" s="647"/>
      <c r="AJ185" s="645" t="str">
        <f t="shared" si="12"/>
        <v/>
      </c>
      <c r="AK185" s="647"/>
      <c r="AL185" s="645">
        <f t="shared" si="13"/>
        <v>0</v>
      </c>
      <c r="AM185" s="647"/>
      <c r="AN185" s="645" t="b">
        <f t="shared" si="14"/>
        <v>0</v>
      </c>
      <c r="AO185" s="647"/>
      <c r="AP185" s="645" t="str">
        <f t="shared" si="15"/>
        <v/>
      </c>
      <c r="AQ185" s="647"/>
      <c r="AR185" s="645">
        <f t="shared" si="16"/>
        <v>0</v>
      </c>
      <c r="AS185" s="647"/>
      <c r="AT185" s="638" t="b">
        <f t="shared" si="17"/>
        <v>0</v>
      </c>
      <c r="AU185" s="638"/>
      <c r="AV185" s="638">
        <f t="shared" si="18"/>
        <v>0</v>
      </c>
      <c r="AW185" s="638"/>
      <c r="AY185" s="627">
        <f t="shared" si="19"/>
        <v>0</v>
      </c>
      <c r="AZ185" s="627"/>
      <c r="BE185" s="645">
        <f t="shared" si="20"/>
        <v>0</v>
      </c>
      <c r="BF185" s="647"/>
    </row>
    <row r="186" spans="1:77" s="72" customFormat="1" ht="15" customHeight="1">
      <c r="A186" s="131"/>
      <c r="B186" s="53"/>
      <c r="C186" s="82" t="s">
        <v>78</v>
      </c>
      <c r="D186" s="763"/>
      <c r="E186" s="764"/>
      <c r="F186" s="764"/>
      <c r="G186" s="764"/>
      <c r="H186" s="764"/>
      <c r="I186" s="764"/>
      <c r="J186" s="764"/>
      <c r="K186" s="764"/>
      <c r="L186" s="764"/>
      <c r="M186" s="765"/>
      <c r="N186" s="830"/>
      <c r="O186" s="562"/>
      <c r="P186" s="562"/>
      <c r="Q186" s="562"/>
      <c r="R186" s="831"/>
      <c r="S186" s="830"/>
      <c r="T186" s="562"/>
      <c r="U186" s="562"/>
      <c r="V186" s="831"/>
      <c r="W186" s="830"/>
      <c r="X186" s="562"/>
      <c r="Y186" s="562"/>
      <c r="Z186" s="831"/>
      <c r="AA186" s="830"/>
      <c r="AB186" s="562"/>
      <c r="AC186" s="562"/>
      <c r="AD186" s="831"/>
      <c r="AE186" s="12"/>
      <c r="AF186" s="122"/>
      <c r="AH186" s="645" t="b">
        <f t="shared" si="11"/>
        <v>0</v>
      </c>
      <c r="AI186" s="647"/>
      <c r="AJ186" s="645" t="str">
        <f t="shared" si="12"/>
        <v/>
      </c>
      <c r="AK186" s="647"/>
      <c r="AL186" s="645">
        <f t="shared" si="13"/>
        <v>0</v>
      </c>
      <c r="AM186" s="647"/>
      <c r="AN186" s="645" t="b">
        <f t="shared" si="14"/>
        <v>0</v>
      </c>
      <c r="AO186" s="647"/>
      <c r="AP186" s="645" t="str">
        <f t="shared" si="15"/>
        <v/>
      </c>
      <c r="AQ186" s="647"/>
      <c r="AR186" s="645">
        <f t="shared" si="16"/>
        <v>0</v>
      </c>
      <c r="AS186" s="647"/>
      <c r="AT186" s="638" t="b">
        <f t="shared" si="17"/>
        <v>0</v>
      </c>
      <c r="AU186" s="638"/>
      <c r="AV186" s="638">
        <f t="shared" si="18"/>
        <v>0</v>
      </c>
      <c r="AW186" s="638"/>
      <c r="AY186" s="627">
        <f t="shared" si="19"/>
        <v>0</v>
      </c>
      <c r="AZ186" s="627"/>
      <c r="BE186" s="645">
        <f t="shared" si="20"/>
        <v>0</v>
      </c>
      <c r="BF186" s="647"/>
    </row>
    <row r="187" spans="1:77" s="72" customFormat="1" ht="15" customHeight="1">
      <c r="A187" s="131"/>
      <c r="B187" s="53"/>
      <c r="C187" s="82" t="s">
        <v>79</v>
      </c>
      <c r="D187" s="763"/>
      <c r="E187" s="764"/>
      <c r="F187" s="764"/>
      <c r="G187" s="764"/>
      <c r="H187" s="764"/>
      <c r="I187" s="764"/>
      <c r="J187" s="764"/>
      <c r="K187" s="764"/>
      <c r="L187" s="764"/>
      <c r="M187" s="765"/>
      <c r="N187" s="830"/>
      <c r="O187" s="562"/>
      <c r="P187" s="562"/>
      <c r="Q187" s="562"/>
      <c r="R187" s="831"/>
      <c r="S187" s="830"/>
      <c r="T187" s="562"/>
      <c r="U187" s="562"/>
      <c r="V187" s="831"/>
      <c r="W187" s="830"/>
      <c r="X187" s="562"/>
      <c r="Y187" s="562"/>
      <c r="Z187" s="831"/>
      <c r="AA187" s="830"/>
      <c r="AB187" s="562"/>
      <c r="AC187" s="562"/>
      <c r="AD187" s="831"/>
      <c r="AE187" s="12"/>
      <c r="AF187" s="122"/>
      <c r="AH187" s="645" t="b">
        <f t="shared" si="11"/>
        <v>0</v>
      </c>
      <c r="AI187" s="647"/>
      <c r="AJ187" s="645" t="str">
        <f t="shared" si="12"/>
        <v/>
      </c>
      <c r="AK187" s="647"/>
      <c r="AL187" s="645">
        <f t="shared" si="13"/>
        <v>0</v>
      </c>
      <c r="AM187" s="647"/>
      <c r="AN187" s="645" t="b">
        <f t="shared" si="14"/>
        <v>0</v>
      </c>
      <c r="AO187" s="647"/>
      <c r="AP187" s="645" t="str">
        <f t="shared" si="15"/>
        <v/>
      </c>
      <c r="AQ187" s="647"/>
      <c r="AR187" s="645">
        <f t="shared" si="16"/>
        <v>0</v>
      </c>
      <c r="AS187" s="647"/>
      <c r="AT187" s="638" t="b">
        <f t="shared" si="17"/>
        <v>0</v>
      </c>
      <c r="AU187" s="638"/>
      <c r="AV187" s="638">
        <f t="shared" si="18"/>
        <v>0</v>
      </c>
      <c r="AW187" s="638"/>
      <c r="AY187" s="627">
        <f t="shared" si="19"/>
        <v>0</v>
      </c>
      <c r="AZ187" s="627"/>
      <c r="BE187" s="645">
        <f t="shared" si="20"/>
        <v>0</v>
      </c>
      <c r="BF187" s="647"/>
    </row>
    <row r="188" spans="1:77" s="72" customFormat="1" ht="15" customHeight="1">
      <c r="A188" s="131"/>
      <c r="B188" s="53"/>
      <c r="C188" s="82" t="s">
        <v>80</v>
      </c>
      <c r="D188" s="763"/>
      <c r="E188" s="764"/>
      <c r="F188" s="764"/>
      <c r="G188" s="764"/>
      <c r="H188" s="764"/>
      <c r="I188" s="764"/>
      <c r="J188" s="764"/>
      <c r="K188" s="764"/>
      <c r="L188" s="764"/>
      <c r="M188" s="765"/>
      <c r="N188" s="830"/>
      <c r="O188" s="562"/>
      <c r="P188" s="562"/>
      <c r="Q188" s="562"/>
      <c r="R188" s="831"/>
      <c r="S188" s="830"/>
      <c r="T188" s="562"/>
      <c r="U188" s="562"/>
      <c r="V188" s="831"/>
      <c r="W188" s="830"/>
      <c r="X188" s="562"/>
      <c r="Y188" s="562"/>
      <c r="Z188" s="831"/>
      <c r="AA188" s="830"/>
      <c r="AB188" s="562"/>
      <c r="AC188" s="562"/>
      <c r="AD188" s="831"/>
      <c r="AE188" s="12"/>
      <c r="AF188" s="122"/>
      <c r="AH188" s="645" t="b">
        <f t="shared" si="11"/>
        <v>0</v>
      </c>
      <c r="AI188" s="647"/>
      <c r="AJ188" s="645" t="str">
        <f t="shared" si="12"/>
        <v/>
      </c>
      <c r="AK188" s="647"/>
      <c r="AL188" s="645">
        <f t="shared" si="13"/>
        <v>0</v>
      </c>
      <c r="AM188" s="647"/>
      <c r="AN188" s="645" t="b">
        <f t="shared" si="14"/>
        <v>0</v>
      </c>
      <c r="AO188" s="647"/>
      <c r="AP188" s="645" t="str">
        <f t="shared" si="15"/>
        <v/>
      </c>
      <c r="AQ188" s="647"/>
      <c r="AR188" s="645">
        <f t="shared" si="16"/>
        <v>0</v>
      </c>
      <c r="AS188" s="647"/>
      <c r="AT188" s="638" t="b">
        <f t="shared" si="17"/>
        <v>0</v>
      </c>
      <c r="AU188" s="638"/>
      <c r="AV188" s="638">
        <f t="shared" si="18"/>
        <v>0</v>
      </c>
      <c r="AW188" s="638"/>
      <c r="AY188" s="627">
        <f t="shared" si="19"/>
        <v>0</v>
      </c>
      <c r="AZ188" s="627"/>
      <c r="BE188" s="645">
        <f t="shared" si="20"/>
        <v>0</v>
      </c>
      <c r="BF188" s="647"/>
    </row>
    <row r="189" spans="1:77" s="72" customFormat="1" ht="15" customHeight="1">
      <c r="A189" s="131"/>
      <c r="B189" s="53"/>
      <c r="C189" s="82" t="s">
        <v>81</v>
      </c>
      <c r="D189" s="763"/>
      <c r="E189" s="764"/>
      <c r="F189" s="764"/>
      <c r="G189" s="764"/>
      <c r="H189" s="764"/>
      <c r="I189" s="764"/>
      <c r="J189" s="764"/>
      <c r="K189" s="764"/>
      <c r="L189" s="764"/>
      <c r="M189" s="765"/>
      <c r="N189" s="830"/>
      <c r="O189" s="562"/>
      <c r="P189" s="562"/>
      <c r="Q189" s="562"/>
      <c r="R189" s="831"/>
      <c r="S189" s="830"/>
      <c r="T189" s="562"/>
      <c r="U189" s="562"/>
      <c r="V189" s="831"/>
      <c r="W189" s="830"/>
      <c r="X189" s="562"/>
      <c r="Y189" s="562"/>
      <c r="Z189" s="831"/>
      <c r="AA189" s="830"/>
      <c r="AB189" s="562"/>
      <c r="AC189" s="562"/>
      <c r="AD189" s="831"/>
      <c r="AE189" s="12"/>
      <c r="AF189" s="122"/>
      <c r="AH189" s="645" t="b">
        <f t="shared" si="11"/>
        <v>0</v>
      </c>
      <c r="AI189" s="647"/>
      <c r="AJ189" s="645" t="str">
        <f t="shared" si="12"/>
        <v/>
      </c>
      <c r="AK189" s="647"/>
      <c r="AL189" s="645">
        <f t="shared" si="13"/>
        <v>0</v>
      </c>
      <c r="AM189" s="647"/>
      <c r="AN189" s="645" t="b">
        <f t="shared" si="14"/>
        <v>0</v>
      </c>
      <c r="AO189" s="647"/>
      <c r="AP189" s="645" t="str">
        <f t="shared" si="15"/>
        <v/>
      </c>
      <c r="AQ189" s="647"/>
      <c r="AR189" s="645">
        <f t="shared" si="16"/>
        <v>0</v>
      </c>
      <c r="AS189" s="647"/>
      <c r="AT189" s="638" t="b">
        <f t="shared" si="17"/>
        <v>0</v>
      </c>
      <c r="AU189" s="638"/>
      <c r="AV189" s="638">
        <f t="shared" si="18"/>
        <v>0</v>
      </c>
      <c r="AW189" s="638"/>
      <c r="AY189" s="627">
        <f t="shared" si="19"/>
        <v>0</v>
      </c>
      <c r="AZ189" s="627"/>
      <c r="BE189" s="645">
        <f t="shared" si="20"/>
        <v>0</v>
      </c>
      <c r="BF189" s="647"/>
    </row>
    <row r="190" spans="1:77" s="72" customFormat="1" ht="15" customHeight="1">
      <c r="A190" s="131"/>
      <c r="B190" s="53"/>
      <c r="C190" s="82" t="s">
        <v>82</v>
      </c>
      <c r="D190" s="763"/>
      <c r="E190" s="764"/>
      <c r="F190" s="764"/>
      <c r="G190" s="764"/>
      <c r="H190" s="764"/>
      <c r="I190" s="764"/>
      <c r="J190" s="764"/>
      <c r="K190" s="764"/>
      <c r="L190" s="764"/>
      <c r="M190" s="765"/>
      <c r="N190" s="830"/>
      <c r="O190" s="562"/>
      <c r="P190" s="562"/>
      <c r="Q190" s="562"/>
      <c r="R190" s="831"/>
      <c r="S190" s="830"/>
      <c r="T190" s="562"/>
      <c r="U190" s="562"/>
      <c r="V190" s="831"/>
      <c r="W190" s="830"/>
      <c r="X190" s="562"/>
      <c r="Y190" s="562"/>
      <c r="Z190" s="831"/>
      <c r="AA190" s="830"/>
      <c r="AB190" s="562"/>
      <c r="AC190" s="562"/>
      <c r="AD190" s="831"/>
      <c r="AE190" s="12"/>
      <c r="AF190" s="122"/>
      <c r="AH190" s="645" t="b">
        <f t="shared" si="11"/>
        <v>0</v>
      </c>
      <c r="AI190" s="647"/>
      <c r="AJ190" s="645" t="str">
        <f t="shared" si="12"/>
        <v/>
      </c>
      <c r="AK190" s="647"/>
      <c r="AL190" s="645">
        <f t="shared" si="13"/>
        <v>0</v>
      </c>
      <c r="AM190" s="647"/>
      <c r="AN190" s="645" t="b">
        <f t="shared" si="14"/>
        <v>0</v>
      </c>
      <c r="AO190" s="647"/>
      <c r="AP190" s="645" t="str">
        <f t="shared" si="15"/>
        <v/>
      </c>
      <c r="AQ190" s="647"/>
      <c r="AR190" s="645">
        <f t="shared" si="16"/>
        <v>0</v>
      </c>
      <c r="AS190" s="647"/>
      <c r="AT190" s="638" t="b">
        <f t="shared" si="17"/>
        <v>0</v>
      </c>
      <c r="AU190" s="638"/>
      <c r="AV190" s="638">
        <f t="shared" si="18"/>
        <v>0</v>
      </c>
      <c r="AW190" s="638"/>
      <c r="AY190" s="627">
        <f t="shared" si="19"/>
        <v>0</v>
      </c>
      <c r="AZ190" s="627"/>
      <c r="BE190" s="645">
        <f t="shared" si="20"/>
        <v>0</v>
      </c>
      <c r="BF190" s="647"/>
    </row>
    <row r="191" spans="1:77" s="72" customFormat="1" ht="15" customHeight="1">
      <c r="A191" s="131"/>
      <c r="B191" s="53"/>
      <c r="C191" s="82" t="s">
        <v>83</v>
      </c>
      <c r="D191" s="763"/>
      <c r="E191" s="764"/>
      <c r="F191" s="764"/>
      <c r="G191" s="764"/>
      <c r="H191" s="764"/>
      <c r="I191" s="764"/>
      <c r="J191" s="764"/>
      <c r="K191" s="764"/>
      <c r="L191" s="764"/>
      <c r="M191" s="765"/>
      <c r="N191" s="830"/>
      <c r="O191" s="562"/>
      <c r="P191" s="562"/>
      <c r="Q191" s="562"/>
      <c r="R191" s="831"/>
      <c r="S191" s="830"/>
      <c r="T191" s="562"/>
      <c r="U191" s="562"/>
      <c r="V191" s="831"/>
      <c r="W191" s="830"/>
      <c r="X191" s="562"/>
      <c r="Y191" s="562"/>
      <c r="Z191" s="831"/>
      <c r="AA191" s="830"/>
      <c r="AB191" s="562"/>
      <c r="AC191" s="562"/>
      <c r="AD191" s="831"/>
      <c r="AE191" s="12"/>
      <c r="AF191" s="122"/>
      <c r="AH191" s="645" t="b">
        <f t="shared" si="11"/>
        <v>0</v>
      </c>
      <c r="AI191" s="647"/>
      <c r="AJ191" s="645" t="str">
        <f t="shared" si="12"/>
        <v/>
      </c>
      <c r="AK191" s="647"/>
      <c r="AL191" s="645">
        <f t="shared" si="13"/>
        <v>0</v>
      </c>
      <c r="AM191" s="647"/>
      <c r="AN191" s="645" t="b">
        <f t="shared" si="14"/>
        <v>0</v>
      </c>
      <c r="AO191" s="647"/>
      <c r="AP191" s="645" t="str">
        <f t="shared" si="15"/>
        <v/>
      </c>
      <c r="AQ191" s="647"/>
      <c r="AR191" s="645">
        <f t="shared" si="16"/>
        <v>0</v>
      </c>
      <c r="AS191" s="647"/>
      <c r="AT191" s="638" t="b">
        <f t="shared" si="17"/>
        <v>0</v>
      </c>
      <c r="AU191" s="638"/>
      <c r="AV191" s="638">
        <f t="shared" si="18"/>
        <v>0</v>
      </c>
      <c r="AW191" s="638"/>
      <c r="AY191" s="627">
        <f t="shared" si="19"/>
        <v>0</v>
      </c>
      <c r="AZ191" s="627"/>
      <c r="BE191" s="645">
        <f t="shared" si="20"/>
        <v>0</v>
      </c>
      <c r="BF191" s="647"/>
    </row>
    <row r="192" spans="1:77" s="72" customFormat="1" ht="15" customHeight="1">
      <c r="A192" s="131"/>
      <c r="B192" s="53"/>
      <c r="C192" s="82" t="s">
        <v>84</v>
      </c>
      <c r="D192" s="763"/>
      <c r="E192" s="764"/>
      <c r="F192" s="764"/>
      <c r="G192" s="764"/>
      <c r="H192" s="764"/>
      <c r="I192" s="764"/>
      <c r="J192" s="764"/>
      <c r="K192" s="764"/>
      <c r="L192" s="764"/>
      <c r="M192" s="765"/>
      <c r="N192" s="830"/>
      <c r="O192" s="562"/>
      <c r="P192" s="562"/>
      <c r="Q192" s="562"/>
      <c r="R192" s="831"/>
      <c r="S192" s="830"/>
      <c r="T192" s="562"/>
      <c r="U192" s="562"/>
      <c r="V192" s="831"/>
      <c r="W192" s="830"/>
      <c r="X192" s="562"/>
      <c r="Y192" s="562"/>
      <c r="Z192" s="831"/>
      <c r="AA192" s="830"/>
      <c r="AB192" s="562"/>
      <c r="AC192" s="562"/>
      <c r="AD192" s="831"/>
      <c r="AE192" s="12"/>
      <c r="AF192" s="122"/>
      <c r="AH192" s="645" t="b">
        <f t="shared" si="11"/>
        <v>0</v>
      </c>
      <c r="AI192" s="647"/>
      <c r="AJ192" s="645" t="str">
        <f t="shared" si="12"/>
        <v/>
      </c>
      <c r="AK192" s="647"/>
      <c r="AL192" s="645">
        <f t="shared" si="13"/>
        <v>0</v>
      </c>
      <c r="AM192" s="647"/>
      <c r="AN192" s="645" t="b">
        <f t="shared" si="14"/>
        <v>0</v>
      </c>
      <c r="AO192" s="647"/>
      <c r="AP192" s="645" t="str">
        <f t="shared" si="15"/>
        <v/>
      </c>
      <c r="AQ192" s="647"/>
      <c r="AR192" s="645">
        <f t="shared" si="16"/>
        <v>0</v>
      </c>
      <c r="AS192" s="647"/>
      <c r="AT192" s="638" t="b">
        <f t="shared" si="17"/>
        <v>0</v>
      </c>
      <c r="AU192" s="638"/>
      <c r="AV192" s="638">
        <f t="shared" si="18"/>
        <v>0</v>
      </c>
      <c r="AW192" s="638"/>
      <c r="AY192" s="627">
        <f t="shared" si="19"/>
        <v>0</v>
      </c>
      <c r="AZ192" s="627"/>
      <c r="BE192" s="645">
        <f t="shared" si="20"/>
        <v>0</v>
      </c>
      <c r="BF192" s="647"/>
    </row>
    <row r="193" spans="1:58" s="72" customFormat="1" ht="15" customHeight="1">
      <c r="A193" s="131"/>
      <c r="B193" s="53"/>
      <c r="C193" s="82" t="s">
        <v>85</v>
      </c>
      <c r="D193" s="763"/>
      <c r="E193" s="764"/>
      <c r="F193" s="764"/>
      <c r="G193" s="764"/>
      <c r="H193" s="764"/>
      <c r="I193" s="764"/>
      <c r="J193" s="764"/>
      <c r="K193" s="764"/>
      <c r="L193" s="764"/>
      <c r="M193" s="765"/>
      <c r="N193" s="830"/>
      <c r="O193" s="562"/>
      <c r="P193" s="562"/>
      <c r="Q193" s="562"/>
      <c r="R193" s="831"/>
      <c r="S193" s="830"/>
      <c r="T193" s="562"/>
      <c r="U193" s="562"/>
      <c r="V193" s="831"/>
      <c r="W193" s="830"/>
      <c r="X193" s="562"/>
      <c r="Y193" s="562"/>
      <c r="Z193" s="831"/>
      <c r="AA193" s="830"/>
      <c r="AB193" s="562"/>
      <c r="AC193" s="562"/>
      <c r="AD193" s="831"/>
      <c r="AE193" s="12"/>
      <c r="AF193" s="122"/>
      <c r="AH193" s="645" t="b">
        <f t="shared" si="11"/>
        <v>0</v>
      </c>
      <c r="AI193" s="647"/>
      <c r="AJ193" s="645" t="str">
        <f t="shared" si="12"/>
        <v/>
      </c>
      <c r="AK193" s="647"/>
      <c r="AL193" s="645">
        <f t="shared" si="13"/>
        <v>0</v>
      </c>
      <c r="AM193" s="647"/>
      <c r="AN193" s="645" t="b">
        <f t="shared" si="14"/>
        <v>0</v>
      </c>
      <c r="AO193" s="647"/>
      <c r="AP193" s="645" t="str">
        <f t="shared" si="15"/>
        <v/>
      </c>
      <c r="AQ193" s="647"/>
      <c r="AR193" s="645">
        <f t="shared" si="16"/>
        <v>0</v>
      </c>
      <c r="AS193" s="647"/>
      <c r="AT193" s="638" t="b">
        <f t="shared" si="17"/>
        <v>0</v>
      </c>
      <c r="AU193" s="638"/>
      <c r="AV193" s="638">
        <f t="shared" si="18"/>
        <v>0</v>
      </c>
      <c r="AW193" s="638"/>
      <c r="AY193" s="627">
        <f t="shared" si="19"/>
        <v>0</v>
      </c>
      <c r="AZ193" s="627"/>
      <c r="BE193" s="645">
        <f t="shared" si="20"/>
        <v>0</v>
      </c>
      <c r="BF193" s="647"/>
    </row>
    <row r="194" spans="1:58" s="72" customFormat="1" ht="15" customHeight="1">
      <c r="A194" s="131"/>
      <c r="B194" s="53"/>
      <c r="C194" s="82" t="s">
        <v>86</v>
      </c>
      <c r="D194" s="763"/>
      <c r="E194" s="764"/>
      <c r="F194" s="764"/>
      <c r="G194" s="764"/>
      <c r="H194" s="764"/>
      <c r="I194" s="764"/>
      <c r="J194" s="764"/>
      <c r="K194" s="764"/>
      <c r="L194" s="764"/>
      <c r="M194" s="765"/>
      <c r="N194" s="830"/>
      <c r="O194" s="562"/>
      <c r="P194" s="562"/>
      <c r="Q194" s="562"/>
      <c r="R194" s="831"/>
      <c r="S194" s="830"/>
      <c r="T194" s="562"/>
      <c r="U194" s="562"/>
      <c r="V194" s="831"/>
      <c r="W194" s="830"/>
      <c r="X194" s="562"/>
      <c r="Y194" s="562"/>
      <c r="Z194" s="831"/>
      <c r="AA194" s="830"/>
      <c r="AB194" s="562"/>
      <c r="AC194" s="562"/>
      <c r="AD194" s="831"/>
      <c r="AE194" s="12"/>
      <c r="AF194" s="122"/>
      <c r="AH194" s="645" t="b">
        <f t="shared" si="11"/>
        <v>0</v>
      </c>
      <c r="AI194" s="647"/>
      <c r="AJ194" s="645" t="str">
        <f t="shared" si="12"/>
        <v/>
      </c>
      <c r="AK194" s="647"/>
      <c r="AL194" s="645">
        <f t="shared" si="13"/>
        <v>0</v>
      </c>
      <c r="AM194" s="647"/>
      <c r="AN194" s="645" t="b">
        <f t="shared" si="14"/>
        <v>0</v>
      </c>
      <c r="AO194" s="647"/>
      <c r="AP194" s="645" t="str">
        <f t="shared" si="15"/>
        <v/>
      </c>
      <c r="AQ194" s="647"/>
      <c r="AR194" s="645">
        <f t="shared" si="16"/>
        <v>0</v>
      </c>
      <c r="AS194" s="647"/>
      <c r="AT194" s="638" t="b">
        <f t="shared" si="17"/>
        <v>0</v>
      </c>
      <c r="AU194" s="638"/>
      <c r="AV194" s="638">
        <f t="shared" si="18"/>
        <v>0</v>
      </c>
      <c r="AW194" s="638"/>
      <c r="AY194" s="627">
        <f t="shared" si="19"/>
        <v>0</v>
      </c>
      <c r="AZ194" s="627"/>
      <c r="BE194" s="645">
        <f t="shared" si="20"/>
        <v>0</v>
      </c>
      <c r="BF194" s="647"/>
    </row>
    <row r="195" spans="1:58" s="72" customFormat="1" ht="15" customHeight="1">
      <c r="A195" s="131"/>
      <c r="B195" s="53"/>
      <c r="C195" s="82" t="s">
        <v>87</v>
      </c>
      <c r="D195" s="763"/>
      <c r="E195" s="764"/>
      <c r="F195" s="764"/>
      <c r="G195" s="764"/>
      <c r="H195" s="764"/>
      <c r="I195" s="764"/>
      <c r="J195" s="764"/>
      <c r="K195" s="764"/>
      <c r="L195" s="764"/>
      <c r="M195" s="765"/>
      <c r="N195" s="830"/>
      <c r="O195" s="562"/>
      <c r="P195" s="562"/>
      <c r="Q195" s="562"/>
      <c r="R195" s="831"/>
      <c r="S195" s="830"/>
      <c r="T195" s="562"/>
      <c r="U195" s="562"/>
      <c r="V195" s="831"/>
      <c r="W195" s="830"/>
      <c r="X195" s="562"/>
      <c r="Y195" s="562"/>
      <c r="Z195" s="831"/>
      <c r="AA195" s="830"/>
      <c r="AB195" s="562"/>
      <c r="AC195" s="562"/>
      <c r="AD195" s="831"/>
      <c r="AE195" s="12"/>
      <c r="AF195" s="122"/>
      <c r="AH195" s="645" t="b">
        <f t="shared" si="11"/>
        <v>0</v>
      </c>
      <c r="AI195" s="647"/>
      <c r="AJ195" s="645" t="str">
        <f t="shared" si="12"/>
        <v/>
      </c>
      <c r="AK195" s="647"/>
      <c r="AL195" s="645">
        <f t="shared" si="13"/>
        <v>0</v>
      </c>
      <c r="AM195" s="647"/>
      <c r="AN195" s="645" t="b">
        <f t="shared" si="14"/>
        <v>0</v>
      </c>
      <c r="AO195" s="647"/>
      <c r="AP195" s="645" t="str">
        <f t="shared" si="15"/>
        <v/>
      </c>
      <c r="AQ195" s="647"/>
      <c r="AR195" s="645">
        <f t="shared" si="16"/>
        <v>0</v>
      </c>
      <c r="AS195" s="647"/>
      <c r="AT195" s="638" t="b">
        <f t="shared" si="17"/>
        <v>0</v>
      </c>
      <c r="AU195" s="638"/>
      <c r="AV195" s="638">
        <f t="shared" si="18"/>
        <v>0</v>
      </c>
      <c r="AW195" s="638"/>
      <c r="AY195" s="627">
        <f t="shared" si="19"/>
        <v>0</v>
      </c>
      <c r="AZ195" s="627"/>
      <c r="BE195" s="645">
        <f t="shared" si="20"/>
        <v>0</v>
      </c>
      <c r="BF195" s="647"/>
    </row>
    <row r="196" spans="1:58" s="72" customFormat="1" ht="15" customHeight="1">
      <c r="A196" s="131"/>
      <c r="B196" s="53"/>
      <c r="C196" s="82" t="s">
        <v>88</v>
      </c>
      <c r="D196" s="763"/>
      <c r="E196" s="764"/>
      <c r="F196" s="764"/>
      <c r="G196" s="764"/>
      <c r="H196" s="764"/>
      <c r="I196" s="764"/>
      <c r="J196" s="764"/>
      <c r="K196" s="764"/>
      <c r="L196" s="764"/>
      <c r="M196" s="765"/>
      <c r="N196" s="830"/>
      <c r="O196" s="562"/>
      <c r="P196" s="562"/>
      <c r="Q196" s="562"/>
      <c r="R196" s="831"/>
      <c r="S196" s="830"/>
      <c r="T196" s="562"/>
      <c r="U196" s="562"/>
      <c r="V196" s="831"/>
      <c r="W196" s="830"/>
      <c r="X196" s="562"/>
      <c r="Y196" s="562"/>
      <c r="Z196" s="831"/>
      <c r="AA196" s="830"/>
      <c r="AB196" s="562"/>
      <c r="AC196" s="562"/>
      <c r="AD196" s="831"/>
      <c r="AE196" s="12"/>
      <c r="AF196" s="122"/>
      <c r="AH196" s="645" t="b">
        <f t="shared" si="11"/>
        <v>0</v>
      </c>
      <c r="AI196" s="647"/>
      <c r="AJ196" s="645" t="str">
        <f t="shared" si="12"/>
        <v/>
      </c>
      <c r="AK196" s="647"/>
      <c r="AL196" s="645">
        <f t="shared" si="13"/>
        <v>0</v>
      </c>
      <c r="AM196" s="647"/>
      <c r="AN196" s="645" t="b">
        <f t="shared" si="14"/>
        <v>0</v>
      </c>
      <c r="AO196" s="647"/>
      <c r="AP196" s="645" t="str">
        <f t="shared" si="15"/>
        <v/>
      </c>
      <c r="AQ196" s="647"/>
      <c r="AR196" s="645">
        <f t="shared" si="16"/>
        <v>0</v>
      </c>
      <c r="AS196" s="647"/>
      <c r="AT196" s="638" t="b">
        <f t="shared" si="17"/>
        <v>0</v>
      </c>
      <c r="AU196" s="638"/>
      <c r="AV196" s="638">
        <f t="shared" si="18"/>
        <v>0</v>
      </c>
      <c r="AW196" s="638"/>
      <c r="AY196" s="627">
        <f t="shared" si="19"/>
        <v>0</v>
      </c>
      <c r="AZ196" s="627"/>
      <c r="BE196" s="645">
        <f t="shared" si="20"/>
        <v>0</v>
      </c>
      <c r="BF196" s="647"/>
    </row>
    <row r="197" spans="1:58" s="72" customFormat="1" ht="15" customHeight="1">
      <c r="A197" s="131"/>
      <c r="B197" s="53"/>
      <c r="C197" s="82" t="s">
        <v>89</v>
      </c>
      <c r="D197" s="763"/>
      <c r="E197" s="764"/>
      <c r="F197" s="764"/>
      <c r="G197" s="764"/>
      <c r="H197" s="764"/>
      <c r="I197" s="764"/>
      <c r="J197" s="764"/>
      <c r="K197" s="764"/>
      <c r="L197" s="764"/>
      <c r="M197" s="765"/>
      <c r="N197" s="830"/>
      <c r="O197" s="562"/>
      <c r="P197" s="562"/>
      <c r="Q197" s="562"/>
      <c r="R197" s="831"/>
      <c r="S197" s="830"/>
      <c r="T197" s="562"/>
      <c r="U197" s="562"/>
      <c r="V197" s="831"/>
      <c r="W197" s="830"/>
      <c r="X197" s="562"/>
      <c r="Y197" s="562"/>
      <c r="Z197" s="831"/>
      <c r="AA197" s="830"/>
      <c r="AB197" s="562"/>
      <c r="AC197" s="562"/>
      <c r="AD197" s="831"/>
      <c r="AE197" s="12"/>
      <c r="AF197" s="122"/>
      <c r="AH197" s="645" t="b">
        <f t="shared" si="11"/>
        <v>0</v>
      </c>
      <c r="AI197" s="647"/>
      <c r="AJ197" s="645" t="str">
        <f t="shared" si="12"/>
        <v/>
      </c>
      <c r="AK197" s="647"/>
      <c r="AL197" s="645">
        <f t="shared" si="13"/>
        <v>0</v>
      </c>
      <c r="AM197" s="647"/>
      <c r="AN197" s="645" t="b">
        <f t="shared" si="14"/>
        <v>0</v>
      </c>
      <c r="AO197" s="647"/>
      <c r="AP197" s="645" t="str">
        <f t="shared" si="15"/>
        <v/>
      </c>
      <c r="AQ197" s="647"/>
      <c r="AR197" s="645">
        <f t="shared" si="16"/>
        <v>0</v>
      </c>
      <c r="AS197" s="647"/>
      <c r="AT197" s="638" t="b">
        <f t="shared" si="17"/>
        <v>0</v>
      </c>
      <c r="AU197" s="638"/>
      <c r="AV197" s="638">
        <f t="shared" si="18"/>
        <v>0</v>
      </c>
      <c r="AW197" s="638"/>
      <c r="AY197" s="627">
        <f t="shared" si="19"/>
        <v>0</v>
      </c>
      <c r="AZ197" s="627"/>
      <c r="BE197" s="645">
        <f t="shared" si="20"/>
        <v>0</v>
      </c>
      <c r="BF197" s="647"/>
    </row>
    <row r="198" spans="1:58" s="72" customFormat="1" ht="15" customHeight="1">
      <c r="A198" s="131"/>
      <c r="B198" s="53"/>
      <c r="C198" s="82" t="s">
        <v>90</v>
      </c>
      <c r="D198" s="763"/>
      <c r="E198" s="764"/>
      <c r="F198" s="764"/>
      <c r="G198" s="764"/>
      <c r="H198" s="764"/>
      <c r="I198" s="764"/>
      <c r="J198" s="764"/>
      <c r="K198" s="764"/>
      <c r="L198" s="764"/>
      <c r="M198" s="765"/>
      <c r="N198" s="830"/>
      <c r="O198" s="562"/>
      <c r="P198" s="562"/>
      <c r="Q198" s="562"/>
      <c r="R198" s="831"/>
      <c r="S198" s="830"/>
      <c r="T198" s="562"/>
      <c r="U198" s="562"/>
      <c r="V198" s="831"/>
      <c r="W198" s="830"/>
      <c r="X198" s="562"/>
      <c r="Y198" s="562"/>
      <c r="Z198" s="831"/>
      <c r="AA198" s="830"/>
      <c r="AB198" s="562"/>
      <c r="AC198" s="562"/>
      <c r="AD198" s="831"/>
      <c r="AE198" s="12"/>
      <c r="AF198" s="122"/>
      <c r="AH198" s="645" t="b">
        <f t="shared" si="11"/>
        <v>0</v>
      </c>
      <c r="AI198" s="647"/>
      <c r="AJ198" s="645" t="str">
        <f t="shared" si="12"/>
        <v/>
      </c>
      <c r="AK198" s="647"/>
      <c r="AL198" s="645">
        <f t="shared" si="13"/>
        <v>0</v>
      </c>
      <c r="AM198" s="647"/>
      <c r="AN198" s="645" t="b">
        <f t="shared" si="14"/>
        <v>0</v>
      </c>
      <c r="AO198" s="647"/>
      <c r="AP198" s="645" t="str">
        <f t="shared" si="15"/>
        <v/>
      </c>
      <c r="AQ198" s="647"/>
      <c r="AR198" s="645">
        <f t="shared" si="16"/>
        <v>0</v>
      </c>
      <c r="AS198" s="647"/>
      <c r="AT198" s="638" t="b">
        <f t="shared" si="17"/>
        <v>0</v>
      </c>
      <c r="AU198" s="638"/>
      <c r="AV198" s="638">
        <f t="shared" si="18"/>
        <v>0</v>
      </c>
      <c r="AW198" s="638"/>
      <c r="AY198" s="627">
        <f t="shared" si="19"/>
        <v>0</v>
      </c>
      <c r="AZ198" s="627"/>
      <c r="BE198" s="645">
        <f t="shared" si="20"/>
        <v>0</v>
      </c>
      <c r="BF198" s="647"/>
    </row>
    <row r="199" spans="1:58" s="72" customFormat="1" ht="15" customHeight="1">
      <c r="A199" s="131"/>
      <c r="B199" s="53"/>
      <c r="C199" s="82" t="s">
        <v>91</v>
      </c>
      <c r="D199" s="763"/>
      <c r="E199" s="764"/>
      <c r="F199" s="764"/>
      <c r="G199" s="764"/>
      <c r="H199" s="764"/>
      <c r="I199" s="764"/>
      <c r="J199" s="764"/>
      <c r="K199" s="764"/>
      <c r="L199" s="764"/>
      <c r="M199" s="765"/>
      <c r="N199" s="830"/>
      <c r="O199" s="562"/>
      <c r="P199" s="562"/>
      <c r="Q199" s="562"/>
      <c r="R199" s="831"/>
      <c r="S199" s="830"/>
      <c r="T199" s="562"/>
      <c r="U199" s="562"/>
      <c r="V199" s="831"/>
      <c r="W199" s="830"/>
      <c r="X199" s="562"/>
      <c r="Y199" s="562"/>
      <c r="Z199" s="831"/>
      <c r="AA199" s="830"/>
      <c r="AB199" s="562"/>
      <c r="AC199" s="562"/>
      <c r="AD199" s="831"/>
      <c r="AE199" s="12"/>
      <c r="AF199" s="122"/>
      <c r="AH199" s="645" t="b">
        <f t="shared" si="11"/>
        <v>0</v>
      </c>
      <c r="AI199" s="647"/>
      <c r="AJ199" s="645" t="str">
        <f t="shared" si="12"/>
        <v/>
      </c>
      <c r="AK199" s="647"/>
      <c r="AL199" s="645">
        <f t="shared" si="13"/>
        <v>0</v>
      </c>
      <c r="AM199" s="647"/>
      <c r="AN199" s="645" t="b">
        <f t="shared" si="14"/>
        <v>0</v>
      </c>
      <c r="AO199" s="647"/>
      <c r="AP199" s="645" t="str">
        <f t="shared" si="15"/>
        <v/>
      </c>
      <c r="AQ199" s="647"/>
      <c r="AR199" s="645">
        <f t="shared" si="16"/>
        <v>0</v>
      </c>
      <c r="AS199" s="647"/>
      <c r="AT199" s="638" t="b">
        <f t="shared" si="17"/>
        <v>0</v>
      </c>
      <c r="AU199" s="638"/>
      <c r="AV199" s="638">
        <f t="shared" si="18"/>
        <v>0</v>
      </c>
      <c r="AW199" s="638"/>
      <c r="AY199" s="627">
        <f t="shared" si="19"/>
        <v>0</v>
      </c>
      <c r="AZ199" s="627"/>
      <c r="BE199" s="645">
        <f t="shared" si="20"/>
        <v>0</v>
      </c>
      <c r="BF199" s="647"/>
    </row>
    <row r="200" spans="1:58" s="72" customFormat="1" ht="15" customHeight="1">
      <c r="A200" s="131"/>
      <c r="B200" s="53"/>
      <c r="C200" s="82" t="s">
        <v>92</v>
      </c>
      <c r="D200" s="763"/>
      <c r="E200" s="764"/>
      <c r="F200" s="764"/>
      <c r="G200" s="764"/>
      <c r="H200" s="764"/>
      <c r="I200" s="764"/>
      <c r="J200" s="764"/>
      <c r="K200" s="764"/>
      <c r="L200" s="764"/>
      <c r="M200" s="765"/>
      <c r="N200" s="830"/>
      <c r="O200" s="562"/>
      <c r="P200" s="562"/>
      <c r="Q200" s="562"/>
      <c r="R200" s="831"/>
      <c r="S200" s="830"/>
      <c r="T200" s="562"/>
      <c r="U200" s="562"/>
      <c r="V200" s="831"/>
      <c r="W200" s="830"/>
      <c r="X200" s="562"/>
      <c r="Y200" s="562"/>
      <c r="Z200" s="831"/>
      <c r="AA200" s="830"/>
      <c r="AB200" s="562"/>
      <c r="AC200" s="562"/>
      <c r="AD200" s="831"/>
      <c r="AE200" s="12"/>
      <c r="AF200" s="122"/>
      <c r="AH200" s="645" t="b">
        <f t="shared" si="11"/>
        <v>0</v>
      </c>
      <c r="AI200" s="647"/>
      <c r="AJ200" s="645" t="str">
        <f t="shared" si="12"/>
        <v/>
      </c>
      <c r="AK200" s="647"/>
      <c r="AL200" s="645">
        <f t="shared" si="13"/>
        <v>0</v>
      </c>
      <c r="AM200" s="647"/>
      <c r="AN200" s="645" t="b">
        <f t="shared" si="14"/>
        <v>0</v>
      </c>
      <c r="AO200" s="647"/>
      <c r="AP200" s="645" t="str">
        <f t="shared" si="15"/>
        <v/>
      </c>
      <c r="AQ200" s="647"/>
      <c r="AR200" s="645">
        <f t="shared" si="16"/>
        <v>0</v>
      </c>
      <c r="AS200" s="647"/>
      <c r="AT200" s="638" t="b">
        <f t="shared" si="17"/>
        <v>0</v>
      </c>
      <c r="AU200" s="638"/>
      <c r="AV200" s="638">
        <f t="shared" si="18"/>
        <v>0</v>
      </c>
      <c r="AW200" s="638"/>
      <c r="AY200" s="627">
        <f t="shared" si="19"/>
        <v>0</v>
      </c>
      <c r="AZ200" s="627"/>
      <c r="BE200" s="645">
        <f t="shared" si="20"/>
        <v>0</v>
      </c>
      <c r="BF200" s="647"/>
    </row>
    <row r="201" spans="1:58" s="72" customFormat="1" ht="15" customHeight="1">
      <c r="A201" s="131"/>
      <c r="B201" s="53"/>
      <c r="C201" s="82" t="s">
        <v>93</v>
      </c>
      <c r="D201" s="763"/>
      <c r="E201" s="764"/>
      <c r="F201" s="764"/>
      <c r="G201" s="764"/>
      <c r="H201" s="764"/>
      <c r="I201" s="764"/>
      <c r="J201" s="764"/>
      <c r="K201" s="764"/>
      <c r="L201" s="764"/>
      <c r="M201" s="765"/>
      <c r="N201" s="830"/>
      <c r="O201" s="562"/>
      <c r="P201" s="562"/>
      <c r="Q201" s="562"/>
      <c r="R201" s="831"/>
      <c r="S201" s="830"/>
      <c r="T201" s="562"/>
      <c r="U201" s="562"/>
      <c r="V201" s="831"/>
      <c r="W201" s="830"/>
      <c r="X201" s="562"/>
      <c r="Y201" s="562"/>
      <c r="Z201" s="831"/>
      <c r="AA201" s="830"/>
      <c r="AB201" s="562"/>
      <c r="AC201" s="562"/>
      <c r="AD201" s="831"/>
      <c r="AE201" s="12"/>
      <c r="AF201" s="122"/>
      <c r="AH201" s="645" t="b">
        <f t="shared" si="11"/>
        <v>0</v>
      </c>
      <c r="AI201" s="647"/>
      <c r="AJ201" s="645" t="str">
        <f t="shared" si="12"/>
        <v/>
      </c>
      <c r="AK201" s="647"/>
      <c r="AL201" s="645">
        <f t="shared" si="13"/>
        <v>0</v>
      </c>
      <c r="AM201" s="647"/>
      <c r="AN201" s="645" t="b">
        <f t="shared" si="14"/>
        <v>0</v>
      </c>
      <c r="AO201" s="647"/>
      <c r="AP201" s="645" t="str">
        <f t="shared" si="15"/>
        <v/>
      </c>
      <c r="AQ201" s="647"/>
      <c r="AR201" s="645">
        <f t="shared" si="16"/>
        <v>0</v>
      </c>
      <c r="AS201" s="647"/>
      <c r="AT201" s="638" t="b">
        <f t="shared" si="17"/>
        <v>0</v>
      </c>
      <c r="AU201" s="638"/>
      <c r="AV201" s="638">
        <f t="shared" si="18"/>
        <v>0</v>
      </c>
      <c r="AW201" s="638"/>
      <c r="AY201" s="627">
        <f t="shared" si="19"/>
        <v>0</v>
      </c>
      <c r="AZ201" s="627"/>
      <c r="BE201" s="645">
        <f t="shared" si="20"/>
        <v>0</v>
      </c>
      <c r="BF201" s="647"/>
    </row>
    <row r="202" spans="1:58" s="72" customFormat="1" ht="15" customHeight="1">
      <c r="A202" s="131"/>
      <c r="B202" s="53"/>
      <c r="C202" s="82" t="s">
        <v>94</v>
      </c>
      <c r="D202" s="763"/>
      <c r="E202" s="764"/>
      <c r="F202" s="764"/>
      <c r="G202" s="764"/>
      <c r="H202" s="764"/>
      <c r="I202" s="764"/>
      <c r="J202" s="764"/>
      <c r="K202" s="764"/>
      <c r="L202" s="764"/>
      <c r="M202" s="765"/>
      <c r="N202" s="830"/>
      <c r="O202" s="562"/>
      <c r="P202" s="562"/>
      <c r="Q202" s="562"/>
      <c r="R202" s="831"/>
      <c r="S202" s="830"/>
      <c r="T202" s="562"/>
      <c r="U202" s="562"/>
      <c r="V202" s="831"/>
      <c r="W202" s="830"/>
      <c r="X202" s="562"/>
      <c r="Y202" s="562"/>
      <c r="Z202" s="831"/>
      <c r="AA202" s="830"/>
      <c r="AB202" s="562"/>
      <c r="AC202" s="562"/>
      <c r="AD202" s="831"/>
      <c r="AE202" s="12"/>
      <c r="AF202" s="122"/>
      <c r="AH202" s="645" t="b">
        <f t="shared" si="11"/>
        <v>0</v>
      </c>
      <c r="AI202" s="647"/>
      <c r="AJ202" s="645" t="str">
        <f t="shared" si="12"/>
        <v/>
      </c>
      <c r="AK202" s="647"/>
      <c r="AL202" s="645">
        <f t="shared" si="13"/>
        <v>0</v>
      </c>
      <c r="AM202" s="647"/>
      <c r="AN202" s="645" t="b">
        <f t="shared" si="14"/>
        <v>0</v>
      </c>
      <c r="AO202" s="647"/>
      <c r="AP202" s="645" t="str">
        <f t="shared" si="15"/>
        <v/>
      </c>
      <c r="AQ202" s="647"/>
      <c r="AR202" s="645">
        <f t="shared" si="16"/>
        <v>0</v>
      </c>
      <c r="AS202" s="647"/>
      <c r="AT202" s="638" t="b">
        <f t="shared" si="17"/>
        <v>0</v>
      </c>
      <c r="AU202" s="638"/>
      <c r="AV202" s="638">
        <f t="shared" si="18"/>
        <v>0</v>
      </c>
      <c r="AW202" s="638"/>
      <c r="AY202" s="627">
        <f t="shared" si="19"/>
        <v>0</v>
      </c>
      <c r="AZ202" s="627"/>
      <c r="BE202" s="645">
        <f t="shared" si="20"/>
        <v>0</v>
      </c>
      <c r="BF202" s="647"/>
    </row>
    <row r="203" spans="1:58" s="72" customFormat="1" ht="15" customHeight="1">
      <c r="A203" s="131"/>
      <c r="C203" s="82" t="s">
        <v>95</v>
      </c>
      <c r="D203" s="763"/>
      <c r="E203" s="764"/>
      <c r="F203" s="764"/>
      <c r="G203" s="764"/>
      <c r="H203" s="764"/>
      <c r="I203" s="764"/>
      <c r="J203" s="764"/>
      <c r="K203" s="764"/>
      <c r="L203" s="764"/>
      <c r="M203" s="765"/>
      <c r="N203" s="830"/>
      <c r="O203" s="562"/>
      <c r="P203" s="562"/>
      <c r="Q203" s="562"/>
      <c r="R203" s="831"/>
      <c r="S203" s="830"/>
      <c r="T203" s="562"/>
      <c r="U203" s="562"/>
      <c r="V203" s="831"/>
      <c r="W203" s="830"/>
      <c r="X203" s="562"/>
      <c r="Y203" s="562"/>
      <c r="Z203" s="831"/>
      <c r="AA203" s="830"/>
      <c r="AB203" s="562"/>
      <c r="AC203" s="562"/>
      <c r="AD203" s="831"/>
      <c r="AE203" s="12"/>
      <c r="AF203" s="122"/>
      <c r="AH203" s="645" t="b">
        <f t="shared" si="11"/>
        <v>0</v>
      </c>
      <c r="AI203" s="647"/>
      <c r="AJ203" s="645" t="str">
        <f t="shared" si="12"/>
        <v/>
      </c>
      <c r="AK203" s="647"/>
      <c r="AL203" s="645">
        <f t="shared" si="13"/>
        <v>0</v>
      </c>
      <c r="AM203" s="647"/>
      <c r="AN203" s="645" t="b">
        <f t="shared" si="14"/>
        <v>0</v>
      </c>
      <c r="AO203" s="647"/>
      <c r="AP203" s="645" t="str">
        <f t="shared" si="15"/>
        <v/>
      </c>
      <c r="AQ203" s="647"/>
      <c r="AR203" s="645">
        <f t="shared" si="16"/>
        <v>0</v>
      </c>
      <c r="AS203" s="647"/>
      <c r="AT203" s="638" t="b">
        <f t="shared" si="17"/>
        <v>0</v>
      </c>
      <c r="AU203" s="638"/>
      <c r="AV203" s="638">
        <f t="shared" si="18"/>
        <v>0</v>
      </c>
      <c r="AW203" s="638"/>
      <c r="AY203" s="627">
        <f t="shared" si="19"/>
        <v>0</v>
      </c>
      <c r="AZ203" s="627"/>
      <c r="BE203" s="645">
        <f t="shared" si="20"/>
        <v>0</v>
      </c>
      <c r="BF203" s="647"/>
    </row>
    <row r="204" spans="1:58" s="72" customFormat="1" ht="15" customHeight="1">
      <c r="A204" s="131"/>
      <c r="B204" s="53"/>
      <c r="C204" s="53"/>
      <c r="D204" s="261"/>
      <c r="E204" s="261"/>
      <c r="F204" s="261"/>
      <c r="G204" s="261"/>
      <c r="H204" s="261"/>
      <c r="I204" s="261"/>
      <c r="J204" s="261"/>
      <c r="K204" s="53"/>
      <c r="L204" s="53"/>
      <c r="M204" s="53"/>
      <c r="N204" s="53"/>
      <c r="O204" s="53"/>
      <c r="P204" s="53"/>
      <c r="Q204" s="53"/>
      <c r="R204" s="53"/>
      <c r="S204" s="53"/>
      <c r="T204" s="53"/>
      <c r="U204" s="53"/>
      <c r="V204" s="53"/>
      <c r="W204" s="53"/>
      <c r="X204" s="53"/>
      <c r="Y204" s="53"/>
      <c r="Z204" s="53"/>
      <c r="AA204" s="53"/>
      <c r="AB204" s="53"/>
      <c r="AC204" s="53"/>
      <c r="AD204" s="53"/>
      <c r="AE204" s="12"/>
      <c r="AF204" s="122"/>
      <c r="AH204" s="101"/>
      <c r="AI204" s="101"/>
      <c r="AJ204" s="101"/>
      <c r="AK204" s="101"/>
      <c r="AL204" s="101"/>
      <c r="AM204" s="101"/>
      <c r="AN204" s="101"/>
      <c r="AO204" s="101"/>
      <c r="AP204" s="101"/>
      <c r="AQ204" s="101"/>
      <c r="AR204" s="101"/>
      <c r="AS204" s="101"/>
      <c r="AT204" s="101"/>
      <c r="AU204" s="101"/>
      <c r="AV204" s="644">
        <f>SUM(AL174:AM203,AR174:AS203,AV174:AW203)</f>
        <v>0</v>
      </c>
      <c r="AW204" s="644"/>
      <c r="AY204" s="706">
        <f>SUM(AY174:AZ203)</f>
        <v>0</v>
      </c>
      <c r="AZ204" s="707"/>
      <c r="BE204" s="645">
        <f t="shared" si="20"/>
        <v>0</v>
      </c>
      <c r="BF204" s="647"/>
    </row>
    <row r="205" spans="1:58" ht="15" customHeight="1">
      <c r="A205"/>
      <c r="AA205" s="1037" t="s">
        <v>1240</v>
      </c>
      <c r="AB205" s="1037"/>
      <c r="AC205" s="1037"/>
      <c r="AD205" s="1037"/>
      <c r="BE205" s="642">
        <f>SUM(BE174:BF204)</f>
        <v>0</v>
      </c>
      <c r="BF205" s="643"/>
    </row>
    <row r="206" spans="1:58" s="38" customFormat="1" ht="24" customHeight="1">
      <c r="A206" s="131"/>
      <c r="B206"/>
      <c r="C206" s="1012" t="s">
        <v>1109</v>
      </c>
      <c r="D206" s="1013"/>
      <c r="E206" s="1013"/>
      <c r="F206" s="1013"/>
      <c r="G206" s="1013"/>
      <c r="H206" s="1013"/>
      <c r="I206" s="1013"/>
      <c r="J206" s="1013"/>
      <c r="K206" s="1013"/>
      <c r="L206" s="1013"/>
      <c r="M206" s="1014"/>
      <c r="N206" s="555" t="s">
        <v>1131</v>
      </c>
      <c r="O206" s="556"/>
      <c r="P206" s="556"/>
      <c r="Q206" s="556"/>
      <c r="R206" s="556"/>
      <c r="S206" s="556"/>
      <c r="T206" s="556"/>
      <c r="U206" s="556"/>
      <c r="V206" s="556"/>
      <c r="W206" s="556"/>
      <c r="X206" s="556"/>
      <c r="Y206" s="556"/>
      <c r="Z206" s="556"/>
      <c r="AA206" s="556"/>
      <c r="AB206" s="556"/>
      <c r="AC206" s="556"/>
      <c r="AD206" s="557"/>
      <c r="AE206" s="12"/>
      <c r="AF206" s="213"/>
    </row>
    <row r="207" spans="1:58" s="38" customFormat="1" ht="15" customHeight="1">
      <c r="A207" s="131"/>
      <c r="B207"/>
      <c r="C207" s="1015"/>
      <c r="D207" s="1016"/>
      <c r="E207" s="1016"/>
      <c r="F207" s="1016"/>
      <c r="G207" s="1016"/>
      <c r="H207" s="1016"/>
      <c r="I207" s="1016"/>
      <c r="J207" s="1016"/>
      <c r="K207" s="1016"/>
      <c r="L207" s="1016"/>
      <c r="M207" s="1017"/>
      <c r="N207" s="1000" t="s">
        <v>66</v>
      </c>
      <c r="O207" s="1000"/>
      <c r="P207" s="1000"/>
      <c r="Q207" s="1000"/>
      <c r="R207" s="1000"/>
      <c r="S207" s="1000" t="s">
        <v>67</v>
      </c>
      <c r="T207" s="1000" t="s">
        <v>68</v>
      </c>
      <c r="U207" s="1000" t="s">
        <v>69</v>
      </c>
      <c r="V207" s="1000" t="s">
        <v>70</v>
      </c>
      <c r="W207" s="795" t="s">
        <v>71</v>
      </c>
      <c r="X207" s="795"/>
      <c r="Y207" s="795"/>
      <c r="Z207" s="795"/>
      <c r="AA207" s="795"/>
      <c r="AB207" s="795"/>
      <c r="AC207" s="795" t="s">
        <v>72</v>
      </c>
      <c r="AD207" s="795" t="s">
        <v>73</v>
      </c>
      <c r="AE207" s="12"/>
      <c r="AF207" s="213"/>
    </row>
    <row r="208" spans="1:58" s="38" customFormat="1" ht="96" customHeight="1">
      <c r="A208" s="131"/>
      <c r="B208"/>
      <c r="C208" s="1018"/>
      <c r="D208" s="1019"/>
      <c r="E208" s="1019"/>
      <c r="F208" s="1019"/>
      <c r="G208" s="1019"/>
      <c r="H208" s="1019"/>
      <c r="I208" s="1019"/>
      <c r="J208" s="1019"/>
      <c r="K208" s="1019"/>
      <c r="L208" s="1019"/>
      <c r="M208" s="1020"/>
      <c r="N208" s="82" t="s">
        <v>132</v>
      </c>
      <c r="O208" s="82" t="s">
        <v>133</v>
      </c>
      <c r="P208" s="82" t="s">
        <v>134</v>
      </c>
      <c r="Q208" s="82" t="s">
        <v>135</v>
      </c>
      <c r="R208" s="82" t="s">
        <v>136</v>
      </c>
      <c r="S208" s="795"/>
      <c r="T208" s="795"/>
      <c r="U208" s="795"/>
      <c r="V208" s="795"/>
      <c r="W208" s="82" t="s">
        <v>841</v>
      </c>
      <c r="X208" s="82" t="s">
        <v>842</v>
      </c>
      <c r="Y208" s="82" t="s">
        <v>843</v>
      </c>
      <c r="Z208" s="82" t="s">
        <v>844</v>
      </c>
      <c r="AA208" s="82" t="s">
        <v>845</v>
      </c>
      <c r="AB208" s="82" t="s">
        <v>846</v>
      </c>
      <c r="AC208" s="795"/>
      <c r="AD208" s="795"/>
      <c r="AE208" s="12"/>
      <c r="AF208" s="213"/>
    </row>
    <row r="209" spans="1:32" s="38" customFormat="1" ht="15" customHeight="1">
      <c r="A209" s="131"/>
      <c r="B209" s="35"/>
      <c r="C209" s="82" t="s">
        <v>66</v>
      </c>
      <c r="D209" s="792" t="str">
        <f>IF(D174="","",D174)</f>
        <v/>
      </c>
      <c r="E209" s="793"/>
      <c r="F209" s="793"/>
      <c r="G209" s="793"/>
      <c r="H209" s="793"/>
      <c r="I209" s="793"/>
      <c r="J209" s="793"/>
      <c r="K209" s="793"/>
      <c r="L209" s="793"/>
      <c r="M209" s="794"/>
      <c r="N209" s="429"/>
      <c r="O209" s="429"/>
      <c r="P209" s="429"/>
      <c r="Q209" s="429"/>
      <c r="R209" s="429"/>
      <c r="S209" s="429"/>
      <c r="T209" s="429"/>
      <c r="U209" s="429"/>
      <c r="V209" s="429"/>
      <c r="W209" s="429"/>
      <c r="X209" s="429"/>
      <c r="Y209" s="429"/>
      <c r="Z209" s="429"/>
      <c r="AA209" s="429"/>
      <c r="AB209" s="429"/>
      <c r="AC209" s="429"/>
      <c r="AD209" s="429"/>
      <c r="AE209" s="12"/>
      <c r="AF209" s="213"/>
    </row>
    <row r="210" spans="1:32" s="72" customFormat="1" ht="15" customHeight="1">
      <c r="A210" s="131"/>
      <c r="B210" s="53"/>
      <c r="C210" s="82" t="s">
        <v>67</v>
      </c>
      <c r="D210" s="792" t="str">
        <f t="shared" ref="D210:D238" si="23">IF(D175="","",D175)</f>
        <v/>
      </c>
      <c r="E210" s="793"/>
      <c r="F210" s="793"/>
      <c r="G210" s="793"/>
      <c r="H210" s="793"/>
      <c r="I210" s="793"/>
      <c r="J210" s="793"/>
      <c r="K210" s="793"/>
      <c r="L210" s="793"/>
      <c r="M210" s="794"/>
      <c r="N210" s="429"/>
      <c r="O210" s="429"/>
      <c r="P210" s="429"/>
      <c r="Q210" s="429"/>
      <c r="R210" s="429"/>
      <c r="S210" s="429"/>
      <c r="T210" s="429"/>
      <c r="U210" s="429"/>
      <c r="V210" s="429"/>
      <c r="W210" s="429"/>
      <c r="X210" s="429"/>
      <c r="Y210" s="429"/>
      <c r="Z210" s="429"/>
      <c r="AA210" s="429"/>
      <c r="AB210" s="429"/>
      <c r="AC210" s="429"/>
      <c r="AD210" s="429"/>
      <c r="AE210" s="12"/>
      <c r="AF210" s="122"/>
    </row>
    <row r="211" spans="1:32" s="72" customFormat="1" ht="15" customHeight="1">
      <c r="A211" s="131"/>
      <c r="B211" s="53"/>
      <c r="C211" s="82" t="s">
        <v>68</v>
      </c>
      <c r="D211" s="792" t="str">
        <f t="shared" si="23"/>
        <v/>
      </c>
      <c r="E211" s="793"/>
      <c r="F211" s="793"/>
      <c r="G211" s="793"/>
      <c r="H211" s="793"/>
      <c r="I211" s="793"/>
      <c r="J211" s="793"/>
      <c r="K211" s="793"/>
      <c r="L211" s="793"/>
      <c r="M211" s="794"/>
      <c r="N211" s="429"/>
      <c r="O211" s="429"/>
      <c r="P211" s="429"/>
      <c r="Q211" s="429"/>
      <c r="R211" s="429"/>
      <c r="S211" s="429"/>
      <c r="T211" s="429"/>
      <c r="U211" s="429"/>
      <c r="V211" s="429"/>
      <c r="W211" s="429"/>
      <c r="X211" s="429"/>
      <c r="Y211" s="429"/>
      <c r="Z211" s="429"/>
      <c r="AA211" s="429"/>
      <c r="AB211" s="429"/>
      <c r="AC211" s="429"/>
      <c r="AD211" s="429"/>
      <c r="AE211" s="12"/>
      <c r="AF211" s="122"/>
    </row>
    <row r="212" spans="1:32" s="72" customFormat="1" ht="15" customHeight="1">
      <c r="A212" s="131"/>
      <c r="B212" s="53"/>
      <c r="C212" s="82" t="s">
        <v>69</v>
      </c>
      <c r="D212" s="792" t="str">
        <f t="shared" si="23"/>
        <v/>
      </c>
      <c r="E212" s="793"/>
      <c r="F212" s="793"/>
      <c r="G212" s="793"/>
      <c r="H212" s="793"/>
      <c r="I212" s="793"/>
      <c r="J212" s="793"/>
      <c r="K212" s="793"/>
      <c r="L212" s="793"/>
      <c r="M212" s="794"/>
      <c r="N212" s="429"/>
      <c r="O212" s="429"/>
      <c r="P212" s="429"/>
      <c r="Q212" s="429"/>
      <c r="R212" s="429"/>
      <c r="S212" s="429"/>
      <c r="T212" s="429"/>
      <c r="U212" s="429"/>
      <c r="V212" s="429"/>
      <c r="W212" s="429"/>
      <c r="X212" s="429"/>
      <c r="Y212" s="429"/>
      <c r="Z212" s="429"/>
      <c r="AA212" s="429"/>
      <c r="AB212" s="429"/>
      <c r="AC212" s="429"/>
      <c r="AD212" s="429"/>
      <c r="AE212" s="12"/>
      <c r="AF212" s="122"/>
    </row>
    <row r="213" spans="1:32" s="72" customFormat="1" ht="15" customHeight="1">
      <c r="A213" s="131"/>
      <c r="B213" s="53"/>
      <c r="C213" s="82" t="s">
        <v>70</v>
      </c>
      <c r="D213" s="792" t="str">
        <f t="shared" si="23"/>
        <v/>
      </c>
      <c r="E213" s="793"/>
      <c r="F213" s="793"/>
      <c r="G213" s="793"/>
      <c r="H213" s="793"/>
      <c r="I213" s="793"/>
      <c r="J213" s="793"/>
      <c r="K213" s="793"/>
      <c r="L213" s="793"/>
      <c r="M213" s="794"/>
      <c r="N213" s="429"/>
      <c r="O213" s="429"/>
      <c r="P213" s="429"/>
      <c r="Q213" s="429"/>
      <c r="R213" s="429"/>
      <c r="S213" s="429"/>
      <c r="T213" s="429"/>
      <c r="U213" s="429"/>
      <c r="V213" s="429"/>
      <c r="W213" s="429"/>
      <c r="X213" s="429"/>
      <c r="Y213" s="429"/>
      <c r="Z213" s="429"/>
      <c r="AA213" s="429"/>
      <c r="AB213" s="429"/>
      <c r="AC213" s="429"/>
      <c r="AD213" s="429"/>
      <c r="AE213" s="12"/>
      <c r="AF213" s="122"/>
    </row>
    <row r="214" spans="1:32" s="72" customFormat="1" ht="15" customHeight="1">
      <c r="A214" s="131"/>
      <c r="B214" s="53"/>
      <c r="C214" s="82" t="s">
        <v>71</v>
      </c>
      <c r="D214" s="792" t="str">
        <f t="shared" si="23"/>
        <v/>
      </c>
      <c r="E214" s="793"/>
      <c r="F214" s="793"/>
      <c r="G214" s="793"/>
      <c r="H214" s="793"/>
      <c r="I214" s="793"/>
      <c r="J214" s="793"/>
      <c r="K214" s="793"/>
      <c r="L214" s="793"/>
      <c r="M214" s="794"/>
      <c r="N214" s="429"/>
      <c r="O214" s="429"/>
      <c r="P214" s="429"/>
      <c r="Q214" s="429"/>
      <c r="R214" s="429"/>
      <c r="S214" s="429"/>
      <c r="T214" s="429"/>
      <c r="U214" s="429"/>
      <c r="V214" s="429"/>
      <c r="W214" s="429"/>
      <c r="X214" s="429"/>
      <c r="Y214" s="429"/>
      <c r="Z214" s="429"/>
      <c r="AA214" s="429"/>
      <c r="AB214" s="429"/>
      <c r="AC214" s="429"/>
      <c r="AD214" s="429"/>
      <c r="AE214" s="12"/>
      <c r="AF214" s="122"/>
    </row>
    <row r="215" spans="1:32" s="72" customFormat="1" ht="15" customHeight="1">
      <c r="A215" s="131"/>
      <c r="B215" s="53"/>
      <c r="C215" s="82" t="s">
        <v>72</v>
      </c>
      <c r="D215" s="792" t="str">
        <f t="shared" si="23"/>
        <v/>
      </c>
      <c r="E215" s="793"/>
      <c r="F215" s="793"/>
      <c r="G215" s="793"/>
      <c r="H215" s="793"/>
      <c r="I215" s="793"/>
      <c r="J215" s="793"/>
      <c r="K215" s="793"/>
      <c r="L215" s="793"/>
      <c r="M215" s="794"/>
      <c r="N215" s="429"/>
      <c r="O215" s="429"/>
      <c r="P215" s="429"/>
      <c r="Q215" s="429"/>
      <c r="R215" s="429"/>
      <c r="S215" s="429"/>
      <c r="T215" s="429"/>
      <c r="U215" s="429"/>
      <c r="V215" s="429"/>
      <c r="W215" s="429"/>
      <c r="X215" s="429"/>
      <c r="Y215" s="429"/>
      <c r="Z215" s="429"/>
      <c r="AA215" s="429"/>
      <c r="AB215" s="429"/>
      <c r="AC215" s="429"/>
      <c r="AD215" s="429"/>
      <c r="AE215" s="12"/>
      <c r="AF215" s="122"/>
    </row>
    <row r="216" spans="1:32" s="72" customFormat="1" ht="15" customHeight="1">
      <c r="A216" s="131"/>
      <c r="B216" s="53"/>
      <c r="C216" s="82" t="s">
        <v>73</v>
      </c>
      <c r="D216" s="792" t="str">
        <f t="shared" si="23"/>
        <v/>
      </c>
      <c r="E216" s="793"/>
      <c r="F216" s="793"/>
      <c r="G216" s="793"/>
      <c r="H216" s="793"/>
      <c r="I216" s="793"/>
      <c r="J216" s="793"/>
      <c r="K216" s="793"/>
      <c r="L216" s="793"/>
      <c r="M216" s="794"/>
      <c r="N216" s="429"/>
      <c r="O216" s="429"/>
      <c r="P216" s="429"/>
      <c r="Q216" s="429"/>
      <c r="R216" s="429"/>
      <c r="S216" s="429"/>
      <c r="T216" s="429"/>
      <c r="U216" s="429"/>
      <c r="V216" s="429"/>
      <c r="W216" s="429"/>
      <c r="X216" s="429"/>
      <c r="Y216" s="429"/>
      <c r="Z216" s="429"/>
      <c r="AA216" s="429"/>
      <c r="AB216" s="429"/>
      <c r="AC216" s="429"/>
      <c r="AD216" s="429"/>
      <c r="AE216" s="12"/>
      <c r="AF216" s="122"/>
    </row>
    <row r="217" spans="1:32" s="72" customFormat="1" ht="15" customHeight="1">
      <c r="A217" s="131"/>
      <c r="B217" s="53"/>
      <c r="C217" s="82" t="s">
        <v>74</v>
      </c>
      <c r="D217" s="792" t="str">
        <f t="shared" si="23"/>
        <v/>
      </c>
      <c r="E217" s="793"/>
      <c r="F217" s="793"/>
      <c r="G217" s="793"/>
      <c r="H217" s="793"/>
      <c r="I217" s="793"/>
      <c r="J217" s="793"/>
      <c r="K217" s="793"/>
      <c r="L217" s="793"/>
      <c r="M217" s="794"/>
      <c r="N217" s="429"/>
      <c r="O217" s="429"/>
      <c r="P217" s="429"/>
      <c r="Q217" s="429"/>
      <c r="R217" s="429"/>
      <c r="S217" s="429"/>
      <c r="T217" s="429"/>
      <c r="U217" s="429"/>
      <c r="V217" s="429"/>
      <c r="W217" s="429"/>
      <c r="X217" s="429"/>
      <c r="Y217" s="429"/>
      <c r="Z217" s="429"/>
      <c r="AA217" s="429"/>
      <c r="AB217" s="429"/>
      <c r="AC217" s="429"/>
      <c r="AD217" s="429"/>
      <c r="AE217" s="12"/>
      <c r="AF217" s="122"/>
    </row>
    <row r="218" spans="1:32" s="72" customFormat="1" ht="15" customHeight="1">
      <c r="A218" s="131"/>
      <c r="B218" s="53"/>
      <c r="C218" s="82" t="s">
        <v>75</v>
      </c>
      <c r="D218" s="792" t="str">
        <f t="shared" si="23"/>
        <v/>
      </c>
      <c r="E218" s="793"/>
      <c r="F218" s="793"/>
      <c r="G218" s="793"/>
      <c r="H218" s="793"/>
      <c r="I218" s="793"/>
      <c r="J218" s="793"/>
      <c r="K218" s="793"/>
      <c r="L218" s="793"/>
      <c r="M218" s="794"/>
      <c r="N218" s="429"/>
      <c r="O218" s="429"/>
      <c r="P218" s="429"/>
      <c r="Q218" s="429"/>
      <c r="R218" s="429"/>
      <c r="S218" s="429"/>
      <c r="T218" s="429"/>
      <c r="U218" s="429"/>
      <c r="V218" s="429"/>
      <c r="W218" s="429"/>
      <c r="X218" s="429"/>
      <c r="Y218" s="429"/>
      <c r="Z218" s="429"/>
      <c r="AA218" s="429"/>
      <c r="AB218" s="429"/>
      <c r="AC218" s="429"/>
      <c r="AD218" s="429"/>
      <c r="AE218" s="12"/>
      <c r="AF218" s="122"/>
    </row>
    <row r="219" spans="1:32" s="72" customFormat="1" ht="15" customHeight="1">
      <c r="A219" s="131"/>
      <c r="B219" s="53"/>
      <c r="C219" s="82" t="s">
        <v>76</v>
      </c>
      <c r="D219" s="792" t="str">
        <f t="shared" si="23"/>
        <v/>
      </c>
      <c r="E219" s="793"/>
      <c r="F219" s="793"/>
      <c r="G219" s="793"/>
      <c r="H219" s="793"/>
      <c r="I219" s="793"/>
      <c r="J219" s="793"/>
      <c r="K219" s="793"/>
      <c r="L219" s="793"/>
      <c r="M219" s="794"/>
      <c r="N219" s="429"/>
      <c r="O219" s="429"/>
      <c r="P219" s="429"/>
      <c r="Q219" s="429"/>
      <c r="R219" s="429"/>
      <c r="S219" s="429"/>
      <c r="T219" s="429"/>
      <c r="U219" s="429"/>
      <c r="V219" s="429"/>
      <c r="W219" s="429"/>
      <c r="X219" s="429"/>
      <c r="Y219" s="429"/>
      <c r="Z219" s="429"/>
      <c r="AA219" s="429"/>
      <c r="AB219" s="429"/>
      <c r="AC219" s="429"/>
      <c r="AD219" s="429"/>
      <c r="AE219" s="12"/>
      <c r="AF219" s="122"/>
    </row>
    <row r="220" spans="1:32" s="72" customFormat="1" ht="15" customHeight="1">
      <c r="A220" s="131"/>
      <c r="B220" s="53"/>
      <c r="C220" s="82" t="s">
        <v>77</v>
      </c>
      <c r="D220" s="792" t="str">
        <f t="shared" si="23"/>
        <v/>
      </c>
      <c r="E220" s="793"/>
      <c r="F220" s="793"/>
      <c r="G220" s="793"/>
      <c r="H220" s="793"/>
      <c r="I220" s="793"/>
      <c r="J220" s="793"/>
      <c r="K220" s="793"/>
      <c r="L220" s="793"/>
      <c r="M220" s="794"/>
      <c r="N220" s="429"/>
      <c r="O220" s="429"/>
      <c r="P220" s="429"/>
      <c r="Q220" s="429"/>
      <c r="R220" s="429"/>
      <c r="S220" s="429"/>
      <c r="T220" s="429"/>
      <c r="U220" s="429"/>
      <c r="V220" s="429"/>
      <c r="W220" s="429"/>
      <c r="X220" s="429"/>
      <c r="Y220" s="429"/>
      <c r="Z220" s="429"/>
      <c r="AA220" s="429"/>
      <c r="AB220" s="429"/>
      <c r="AC220" s="429"/>
      <c r="AD220" s="429"/>
      <c r="AE220" s="12"/>
      <c r="AF220" s="122"/>
    </row>
    <row r="221" spans="1:32" s="72" customFormat="1" ht="15" customHeight="1">
      <c r="A221" s="131"/>
      <c r="B221" s="53"/>
      <c r="C221" s="82" t="s">
        <v>78</v>
      </c>
      <c r="D221" s="792" t="str">
        <f t="shared" si="23"/>
        <v/>
      </c>
      <c r="E221" s="793"/>
      <c r="F221" s="793"/>
      <c r="G221" s="793"/>
      <c r="H221" s="793"/>
      <c r="I221" s="793"/>
      <c r="J221" s="793"/>
      <c r="K221" s="793"/>
      <c r="L221" s="793"/>
      <c r="M221" s="794"/>
      <c r="N221" s="429"/>
      <c r="O221" s="429"/>
      <c r="P221" s="429"/>
      <c r="Q221" s="429"/>
      <c r="R221" s="429"/>
      <c r="S221" s="429"/>
      <c r="T221" s="429"/>
      <c r="U221" s="429"/>
      <c r="V221" s="429"/>
      <c r="W221" s="429"/>
      <c r="X221" s="429"/>
      <c r="Y221" s="429"/>
      <c r="Z221" s="429"/>
      <c r="AA221" s="429"/>
      <c r="AB221" s="429"/>
      <c r="AC221" s="429"/>
      <c r="AD221" s="429"/>
      <c r="AE221" s="12"/>
      <c r="AF221" s="122"/>
    </row>
    <row r="222" spans="1:32" s="72" customFormat="1" ht="15" customHeight="1">
      <c r="A222" s="131"/>
      <c r="B222" s="53"/>
      <c r="C222" s="82" t="s">
        <v>79</v>
      </c>
      <c r="D222" s="792" t="str">
        <f t="shared" si="23"/>
        <v/>
      </c>
      <c r="E222" s="793"/>
      <c r="F222" s="793"/>
      <c r="G222" s="793"/>
      <c r="H222" s="793"/>
      <c r="I222" s="793"/>
      <c r="J222" s="793"/>
      <c r="K222" s="793"/>
      <c r="L222" s="793"/>
      <c r="M222" s="794"/>
      <c r="N222" s="429"/>
      <c r="O222" s="429"/>
      <c r="P222" s="429"/>
      <c r="Q222" s="429"/>
      <c r="R222" s="429"/>
      <c r="S222" s="429"/>
      <c r="T222" s="429"/>
      <c r="U222" s="429"/>
      <c r="V222" s="429"/>
      <c r="W222" s="429"/>
      <c r="X222" s="429"/>
      <c r="Y222" s="429"/>
      <c r="Z222" s="429"/>
      <c r="AA222" s="429"/>
      <c r="AB222" s="429"/>
      <c r="AC222" s="429"/>
      <c r="AD222" s="429"/>
      <c r="AE222" s="12"/>
      <c r="AF222" s="122"/>
    </row>
    <row r="223" spans="1:32" s="72" customFormat="1" ht="15" customHeight="1">
      <c r="A223" s="131"/>
      <c r="B223" s="53"/>
      <c r="C223" s="82" t="s">
        <v>80</v>
      </c>
      <c r="D223" s="792" t="str">
        <f t="shared" si="23"/>
        <v/>
      </c>
      <c r="E223" s="793"/>
      <c r="F223" s="793"/>
      <c r="G223" s="793"/>
      <c r="H223" s="793"/>
      <c r="I223" s="793"/>
      <c r="J223" s="793"/>
      <c r="K223" s="793"/>
      <c r="L223" s="793"/>
      <c r="M223" s="794"/>
      <c r="N223" s="429"/>
      <c r="O223" s="429"/>
      <c r="P223" s="429"/>
      <c r="Q223" s="429"/>
      <c r="R223" s="429"/>
      <c r="S223" s="429"/>
      <c r="T223" s="429"/>
      <c r="U223" s="429"/>
      <c r="V223" s="429"/>
      <c r="W223" s="429"/>
      <c r="X223" s="429"/>
      <c r="Y223" s="429"/>
      <c r="Z223" s="429"/>
      <c r="AA223" s="429"/>
      <c r="AB223" s="429"/>
      <c r="AC223" s="429"/>
      <c r="AD223" s="429"/>
      <c r="AE223" s="12"/>
      <c r="AF223" s="122"/>
    </row>
    <row r="224" spans="1:32" s="72" customFormat="1" ht="15" customHeight="1">
      <c r="A224" s="131"/>
      <c r="B224" s="53"/>
      <c r="C224" s="82" t="s">
        <v>81</v>
      </c>
      <c r="D224" s="792" t="str">
        <f t="shared" si="23"/>
        <v/>
      </c>
      <c r="E224" s="793"/>
      <c r="F224" s="793"/>
      <c r="G224" s="793"/>
      <c r="H224" s="793"/>
      <c r="I224" s="793"/>
      <c r="J224" s="793"/>
      <c r="K224" s="793"/>
      <c r="L224" s="793"/>
      <c r="M224" s="794"/>
      <c r="N224" s="429"/>
      <c r="O224" s="429"/>
      <c r="P224" s="429"/>
      <c r="Q224" s="429"/>
      <c r="R224" s="429"/>
      <c r="S224" s="429"/>
      <c r="T224" s="429"/>
      <c r="U224" s="429"/>
      <c r="V224" s="429"/>
      <c r="W224" s="429"/>
      <c r="X224" s="429"/>
      <c r="Y224" s="429"/>
      <c r="Z224" s="429"/>
      <c r="AA224" s="429"/>
      <c r="AB224" s="429"/>
      <c r="AC224" s="429"/>
      <c r="AD224" s="429"/>
      <c r="AE224" s="12"/>
      <c r="AF224" s="122"/>
    </row>
    <row r="225" spans="1:39" s="72" customFormat="1" ht="15" customHeight="1">
      <c r="A225" s="131"/>
      <c r="B225" s="53"/>
      <c r="C225" s="82" t="s">
        <v>82</v>
      </c>
      <c r="D225" s="792" t="str">
        <f t="shared" si="23"/>
        <v/>
      </c>
      <c r="E225" s="793"/>
      <c r="F225" s="793"/>
      <c r="G225" s="793"/>
      <c r="H225" s="793"/>
      <c r="I225" s="793"/>
      <c r="J225" s="793"/>
      <c r="K225" s="793"/>
      <c r="L225" s="793"/>
      <c r="M225" s="794"/>
      <c r="N225" s="429"/>
      <c r="O225" s="429"/>
      <c r="P225" s="429"/>
      <c r="Q225" s="429"/>
      <c r="R225" s="429"/>
      <c r="S225" s="429"/>
      <c r="T225" s="429"/>
      <c r="U225" s="429"/>
      <c r="V225" s="429"/>
      <c r="W225" s="429"/>
      <c r="X225" s="429"/>
      <c r="Y225" s="429"/>
      <c r="Z225" s="429"/>
      <c r="AA225" s="429"/>
      <c r="AB225" s="429"/>
      <c r="AC225" s="429"/>
      <c r="AD225" s="429"/>
      <c r="AE225" s="12"/>
      <c r="AF225" s="122"/>
    </row>
    <row r="226" spans="1:39" s="72" customFormat="1" ht="15" customHeight="1">
      <c r="A226" s="131"/>
      <c r="B226" s="53"/>
      <c r="C226" s="82" t="s">
        <v>83</v>
      </c>
      <c r="D226" s="792" t="str">
        <f t="shared" si="23"/>
        <v/>
      </c>
      <c r="E226" s="793"/>
      <c r="F226" s="793"/>
      <c r="G226" s="793"/>
      <c r="H226" s="793"/>
      <c r="I226" s="793"/>
      <c r="J226" s="793"/>
      <c r="K226" s="793"/>
      <c r="L226" s="793"/>
      <c r="M226" s="794"/>
      <c r="N226" s="429"/>
      <c r="O226" s="429"/>
      <c r="P226" s="429"/>
      <c r="Q226" s="429"/>
      <c r="R226" s="429"/>
      <c r="S226" s="429"/>
      <c r="T226" s="429"/>
      <c r="U226" s="429"/>
      <c r="V226" s="429"/>
      <c r="W226" s="429"/>
      <c r="X226" s="429"/>
      <c r="Y226" s="429"/>
      <c r="Z226" s="429"/>
      <c r="AA226" s="429"/>
      <c r="AB226" s="429"/>
      <c r="AC226" s="429"/>
      <c r="AD226" s="429"/>
      <c r="AE226" s="12"/>
      <c r="AF226" s="122"/>
    </row>
    <row r="227" spans="1:39" s="72" customFormat="1" ht="15" customHeight="1">
      <c r="A227" s="131"/>
      <c r="B227" s="53"/>
      <c r="C227" s="82" t="s">
        <v>84</v>
      </c>
      <c r="D227" s="792" t="str">
        <f t="shared" si="23"/>
        <v/>
      </c>
      <c r="E227" s="793"/>
      <c r="F227" s="793"/>
      <c r="G227" s="793"/>
      <c r="H227" s="793"/>
      <c r="I227" s="793"/>
      <c r="J227" s="793"/>
      <c r="K227" s="793"/>
      <c r="L227" s="793"/>
      <c r="M227" s="794"/>
      <c r="N227" s="429"/>
      <c r="O227" s="429"/>
      <c r="P227" s="429"/>
      <c r="Q227" s="429"/>
      <c r="R227" s="429"/>
      <c r="S227" s="429"/>
      <c r="T227" s="429"/>
      <c r="U227" s="429"/>
      <c r="V227" s="429"/>
      <c r="W227" s="429"/>
      <c r="X227" s="429"/>
      <c r="Y227" s="429"/>
      <c r="Z227" s="429"/>
      <c r="AA227" s="429"/>
      <c r="AB227" s="429"/>
      <c r="AC227" s="429"/>
      <c r="AD227" s="429"/>
      <c r="AE227" s="12"/>
      <c r="AF227" s="122"/>
    </row>
    <row r="228" spans="1:39" s="72" customFormat="1" ht="15" customHeight="1">
      <c r="A228" s="131"/>
      <c r="B228" s="53"/>
      <c r="C228" s="82" t="s">
        <v>85</v>
      </c>
      <c r="D228" s="792" t="str">
        <f t="shared" si="23"/>
        <v/>
      </c>
      <c r="E228" s="793"/>
      <c r="F228" s="793"/>
      <c r="G228" s="793"/>
      <c r="H228" s="793"/>
      <c r="I228" s="793"/>
      <c r="J228" s="793"/>
      <c r="K228" s="793"/>
      <c r="L228" s="793"/>
      <c r="M228" s="794"/>
      <c r="N228" s="429"/>
      <c r="O228" s="429"/>
      <c r="P228" s="429"/>
      <c r="Q228" s="429"/>
      <c r="R228" s="429"/>
      <c r="S228" s="429"/>
      <c r="T228" s="429"/>
      <c r="U228" s="429"/>
      <c r="V228" s="429"/>
      <c r="W228" s="429"/>
      <c r="X228" s="429"/>
      <c r="Y228" s="429"/>
      <c r="Z228" s="429"/>
      <c r="AA228" s="429"/>
      <c r="AB228" s="429"/>
      <c r="AC228" s="429"/>
      <c r="AD228" s="429"/>
      <c r="AE228" s="12"/>
      <c r="AF228" s="122"/>
    </row>
    <row r="229" spans="1:39" s="72" customFormat="1" ht="15" customHeight="1">
      <c r="A229" s="131"/>
      <c r="B229" s="53"/>
      <c r="C229" s="82" t="s">
        <v>86</v>
      </c>
      <c r="D229" s="792" t="str">
        <f t="shared" si="23"/>
        <v/>
      </c>
      <c r="E229" s="793"/>
      <c r="F229" s="793"/>
      <c r="G229" s="793"/>
      <c r="H229" s="793"/>
      <c r="I229" s="793"/>
      <c r="J229" s="793"/>
      <c r="K229" s="793"/>
      <c r="L229" s="793"/>
      <c r="M229" s="794"/>
      <c r="N229" s="429"/>
      <c r="O229" s="429"/>
      <c r="P229" s="429"/>
      <c r="Q229" s="429"/>
      <c r="R229" s="429"/>
      <c r="S229" s="429"/>
      <c r="T229" s="429"/>
      <c r="U229" s="429"/>
      <c r="V229" s="429"/>
      <c r="W229" s="429"/>
      <c r="X229" s="429"/>
      <c r="Y229" s="429"/>
      <c r="Z229" s="429"/>
      <c r="AA229" s="429"/>
      <c r="AB229" s="429"/>
      <c r="AC229" s="429"/>
      <c r="AD229" s="429"/>
      <c r="AE229" s="12"/>
      <c r="AF229" s="122"/>
    </row>
    <row r="230" spans="1:39" s="72" customFormat="1" ht="15" customHeight="1">
      <c r="A230" s="131"/>
      <c r="B230" s="53"/>
      <c r="C230" s="82" t="s">
        <v>87</v>
      </c>
      <c r="D230" s="792" t="str">
        <f t="shared" si="23"/>
        <v/>
      </c>
      <c r="E230" s="793"/>
      <c r="F230" s="793"/>
      <c r="G230" s="793"/>
      <c r="H230" s="793"/>
      <c r="I230" s="793"/>
      <c r="J230" s="793"/>
      <c r="K230" s="793"/>
      <c r="L230" s="793"/>
      <c r="M230" s="794"/>
      <c r="N230" s="429"/>
      <c r="O230" s="429"/>
      <c r="P230" s="429"/>
      <c r="Q230" s="429"/>
      <c r="R230" s="429"/>
      <c r="S230" s="429"/>
      <c r="T230" s="429"/>
      <c r="U230" s="429"/>
      <c r="V230" s="429"/>
      <c r="W230" s="429"/>
      <c r="X230" s="429"/>
      <c r="Y230" s="429"/>
      <c r="Z230" s="429"/>
      <c r="AA230" s="429"/>
      <c r="AB230" s="429"/>
      <c r="AC230" s="429"/>
      <c r="AD230" s="429"/>
      <c r="AE230" s="12"/>
      <c r="AF230" s="122"/>
    </row>
    <row r="231" spans="1:39" s="72" customFormat="1" ht="15" customHeight="1">
      <c r="A231" s="131"/>
      <c r="B231" s="53"/>
      <c r="C231" s="82" t="s">
        <v>88</v>
      </c>
      <c r="D231" s="792" t="str">
        <f t="shared" si="23"/>
        <v/>
      </c>
      <c r="E231" s="793"/>
      <c r="F231" s="793"/>
      <c r="G231" s="793"/>
      <c r="H231" s="793"/>
      <c r="I231" s="793"/>
      <c r="J231" s="793"/>
      <c r="K231" s="793"/>
      <c r="L231" s="793"/>
      <c r="M231" s="794"/>
      <c r="N231" s="429"/>
      <c r="O231" s="429"/>
      <c r="P231" s="429"/>
      <c r="Q231" s="429"/>
      <c r="R231" s="429"/>
      <c r="S231" s="429"/>
      <c r="T231" s="429"/>
      <c r="U231" s="429"/>
      <c r="V231" s="429"/>
      <c r="W231" s="429"/>
      <c r="X231" s="429"/>
      <c r="Y231" s="429"/>
      <c r="Z231" s="429"/>
      <c r="AA231" s="429"/>
      <c r="AB231" s="429"/>
      <c r="AC231" s="429"/>
      <c r="AD231" s="429"/>
      <c r="AE231" s="12"/>
      <c r="AF231" s="122"/>
    </row>
    <row r="232" spans="1:39" s="72" customFormat="1" ht="15" customHeight="1">
      <c r="A232" s="131"/>
      <c r="B232" s="53"/>
      <c r="C232" s="82" t="s">
        <v>89</v>
      </c>
      <c r="D232" s="792" t="str">
        <f t="shared" si="23"/>
        <v/>
      </c>
      <c r="E232" s="793"/>
      <c r="F232" s="793"/>
      <c r="G232" s="793"/>
      <c r="H232" s="793"/>
      <c r="I232" s="793"/>
      <c r="J232" s="793"/>
      <c r="K232" s="793"/>
      <c r="L232" s="793"/>
      <c r="M232" s="794"/>
      <c r="N232" s="429"/>
      <c r="O232" s="429"/>
      <c r="P232" s="429"/>
      <c r="Q232" s="429"/>
      <c r="R232" s="429"/>
      <c r="S232" s="429"/>
      <c r="T232" s="429"/>
      <c r="U232" s="429"/>
      <c r="V232" s="429"/>
      <c r="W232" s="429"/>
      <c r="X232" s="429"/>
      <c r="Y232" s="429"/>
      <c r="Z232" s="429"/>
      <c r="AA232" s="429"/>
      <c r="AB232" s="429"/>
      <c r="AC232" s="429"/>
      <c r="AD232" s="429"/>
      <c r="AE232" s="12"/>
      <c r="AF232" s="122"/>
    </row>
    <row r="233" spans="1:39" s="72" customFormat="1" ht="15" customHeight="1">
      <c r="A233" s="131"/>
      <c r="B233" s="53"/>
      <c r="C233" s="82" t="s">
        <v>90</v>
      </c>
      <c r="D233" s="792" t="str">
        <f t="shared" si="23"/>
        <v/>
      </c>
      <c r="E233" s="793"/>
      <c r="F233" s="793"/>
      <c r="G233" s="793"/>
      <c r="H233" s="793"/>
      <c r="I233" s="793"/>
      <c r="J233" s="793"/>
      <c r="K233" s="793"/>
      <c r="L233" s="793"/>
      <c r="M233" s="794"/>
      <c r="N233" s="429"/>
      <c r="O233" s="429"/>
      <c r="P233" s="429"/>
      <c r="Q233" s="429"/>
      <c r="R233" s="429"/>
      <c r="S233" s="429"/>
      <c r="T233" s="429"/>
      <c r="U233" s="429"/>
      <c r="V233" s="429"/>
      <c r="W233" s="429"/>
      <c r="X233" s="429"/>
      <c r="Y233" s="429"/>
      <c r="Z233" s="429"/>
      <c r="AA233" s="429"/>
      <c r="AB233" s="429"/>
      <c r="AC233" s="429"/>
      <c r="AD233" s="429"/>
      <c r="AE233" s="12"/>
      <c r="AF233" s="122"/>
    </row>
    <row r="234" spans="1:39" s="72" customFormat="1" ht="15" customHeight="1">
      <c r="A234" s="131"/>
      <c r="B234" s="53"/>
      <c r="C234" s="82" t="s">
        <v>91</v>
      </c>
      <c r="D234" s="792" t="str">
        <f t="shared" si="23"/>
        <v/>
      </c>
      <c r="E234" s="793"/>
      <c r="F234" s="793"/>
      <c r="G234" s="793"/>
      <c r="H234" s="793"/>
      <c r="I234" s="793"/>
      <c r="J234" s="793"/>
      <c r="K234" s="793"/>
      <c r="L234" s="793"/>
      <c r="M234" s="794"/>
      <c r="N234" s="429"/>
      <c r="O234" s="429"/>
      <c r="P234" s="429"/>
      <c r="Q234" s="429"/>
      <c r="R234" s="429"/>
      <c r="S234" s="429"/>
      <c r="T234" s="429"/>
      <c r="U234" s="429"/>
      <c r="V234" s="429"/>
      <c r="W234" s="429"/>
      <c r="X234" s="429"/>
      <c r="Y234" s="429"/>
      <c r="Z234" s="429"/>
      <c r="AA234" s="429"/>
      <c r="AB234" s="429"/>
      <c r="AC234" s="429"/>
      <c r="AD234" s="429"/>
      <c r="AE234" s="12"/>
      <c r="AF234" s="122"/>
    </row>
    <row r="235" spans="1:39" s="72" customFormat="1" ht="15" customHeight="1">
      <c r="A235" s="131"/>
      <c r="B235" s="53"/>
      <c r="C235" s="82" t="s">
        <v>92</v>
      </c>
      <c r="D235" s="792" t="str">
        <f t="shared" si="23"/>
        <v/>
      </c>
      <c r="E235" s="793"/>
      <c r="F235" s="793"/>
      <c r="G235" s="793"/>
      <c r="H235" s="793"/>
      <c r="I235" s="793"/>
      <c r="J235" s="793"/>
      <c r="K235" s="793"/>
      <c r="L235" s="793"/>
      <c r="M235" s="794"/>
      <c r="N235" s="429"/>
      <c r="O235" s="429"/>
      <c r="P235" s="429"/>
      <c r="Q235" s="429"/>
      <c r="R235" s="429"/>
      <c r="S235" s="429"/>
      <c r="T235" s="429"/>
      <c r="U235" s="429"/>
      <c r="V235" s="429"/>
      <c r="W235" s="429"/>
      <c r="X235" s="429"/>
      <c r="Y235" s="429"/>
      <c r="Z235" s="429"/>
      <c r="AA235" s="429"/>
      <c r="AB235" s="429"/>
      <c r="AC235" s="429"/>
      <c r="AD235" s="429"/>
      <c r="AE235" s="12"/>
      <c r="AF235" s="122"/>
    </row>
    <row r="236" spans="1:39" s="72" customFormat="1" ht="15" customHeight="1">
      <c r="A236" s="131"/>
      <c r="B236" s="53"/>
      <c r="C236" s="82" t="s">
        <v>93</v>
      </c>
      <c r="D236" s="792" t="str">
        <f t="shared" si="23"/>
        <v/>
      </c>
      <c r="E236" s="793"/>
      <c r="F236" s="793"/>
      <c r="G236" s="793"/>
      <c r="H236" s="793"/>
      <c r="I236" s="793"/>
      <c r="J236" s="793"/>
      <c r="K236" s="793"/>
      <c r="L236" s="793"/>
      <c r="M236" s="794"/>
      <c r="N236" s="429"/>
      <c r="O236" s="429"/>
      <c r="P236" s="429"/>
      <c r="Q236" s="429"/>
      <c r="R236" s="429"/>
      <c r="S236" s="429"/>
      <c r="T236" s="429"/>
      <c r="U236" s="429"/>
      <c r="V236" s="429"/>
      <c r="W236" s="429"/>
      <c r="X236" s="429"/>
      <c r="Y236" s="429"/>
      <c r="Z236" s="429"/>
      <c r="AA236" s="429"/>
      <c r="AB236" s="429"/>
      <c r="AC236" s="429"/>
      <c r="AD236" s="429"/>
      <c r="AE236" s="12"/>
      <c r="AF236" s="122"/>
    </row>
    <row r="237" spans="1:39" s="72" customFormat="1" ht="15" customHeight="1">
      <c r="A237" s="131"/>
      <c r="B237" s="53"/>
      <c r="C237" s="82" t="s">
        <v>94</v>
      </c>
      <c r="D237" s="792" t="str">
        <f t="shared" si="23"/>
        <v/>
      </c>
      <c r="E237" s="793"/>
      <c r="F237" s="793"/>
      <c r="G237" s="793"/>
      <c r="H237" s="793"/>
      <c r="I237" s="793"/>
      <c r="J237" s="793"/>
      <c r="K237" s="793"/>
      <c r="L237" s="793"/>
      <c r="M237" s="794"/>
      <c r="N237" s="429"/>
      <c r="O237" s="429"/>
      <c r="P237" s="429"/>
      <c r="Q237" s="429"/>
      <c r="R237" s="429"/>
      <c r="S237" s="429"/>
      <c r="T237" s="429"/>
      <c r="U237" s="429"/>
      <c r="V237" s="429"/>
      <c r="W237" s="429"/>
      <c r="X237" s="429"/>
      <c r="Y237" s="429"/>
      <c r="Z237" s="429"/>
      <c r="AA237" s="429"/>
      <c r="AB237" s="429"/>
      <c r="AC237" s="429"/>
      <c r="AD237" s="429"/>
      <c r="AE237" s="12"/>
      <c r="AF237" s="122"/>
    </row>
    <row r="238" spans="1:39" s="72" customFormat="1" ht="15" customHeight="1">
      <c r="A238" s="131"/>
      <c r="B238" s="53"/>
      <c r="C238" s="82" t="s">
        <v>95</v>
      </c>
      <c r="D238" s="792" t="str">
        <f t="shared" si="23"/>
        <v/>
      </c>
      <c r="E238" s="793"/>
      <c r="F238" s="793"/>
      <c r="G238" s="793"/>
      <c r="H238" s="793"/>
      <c r="I238" s="793"/>
      <c r="J238" s="793"/>
      <c r="K238" s="793"/>
      <c r="L238" s="793"/>
      <c r="M238" s="794"/>
      <c r="N238" s="429"/>
      <c r="O238" s="429"/>
      <c r="P238" s="429"/>
      <c r="Q238" s="429"/>
      <c r="R238" s="429"/>
      <c r="S238" s="429"/>
      <c r="T238" s="429"/>
      <c r="U238" s="429"/>
      <c r="V238" s="429"/>
      <c r="W238" s="429"/>
      <c r="X238" s="429"/>
      <c r="Y238" s="429"/>
      <c r="Z238" s="429"/>
      <c r="AA238" s="429"/>
      <c r="AB238" s="429"/>
      <c r="AC238" s="429"/>
      <c r="AD238" s="429"/>
      <c r="AE238" s="12"/>
      <c r="AF238" s="122"/>
    </row>
    <row r="239" spans="1:39" s="72" customFormat="1" ht="15" customHeight="1">
      <c r="A239" s="131"/>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c r="AA239" s="53"/>
      <c r="AB239" s="53"/>
      <c r="AC239" s="53"/>
      <c r="AD239" s="53"/>
      <c r="AE239" s="12"/>
      <c r="AF239" s="122"/>
    </row>
    <row r="240" spans="1:39" s="72" customFormat="1" ht="45" customHeight="1">
      <c r="A240" s="131"/>
      <c r="B240" s="53"/>
      <c r="C240" s="928" t="s">
        <v>676</v>
      </c>
      <c r="D240" s="928"/>
      <c r="E240" s="928"/>
      <c r="F240" s="573"/>
      <c r="G240" s="573"/>
      <c r="H240" s="573"/>
      <c r="I240" s="573"/>
      <c r="J240" s="573"/>
      <c r="K240" s="573"/>
      <c r="L240" s="573"/>
      <c r="M240" s="573"/>
      <c r="N240" s="573"/>
      <c r="O240" s="573"/>
      <c r="P240" s="573"/>
      <c r="Q240" s="573"/>
      <c r="R240" s="573"/>
      <c r="S240" s="573"/>
      <c r="T240" s="573"/>
      <c r="U240" s="573"/>
      <c r="V240" s="573"/>
      <c r="W240" s="573"/>
      <c r="X240" s="573"/>
      <c r="Y240" s="573"/>
      <c r="Z240" s="573"/>
      <c r="AA240" s="573"/>
      <c r="AB240" s="573"/>
      <c r="AC240" s="573"/>
      <c r="AD240" s="573"/>
      <c r="AE240" s="12"/>
      <c r="AF240" s="122"/>
      <c r="AH240" s="627" t="s">
        <v>7251</v>
      </c>
      <c r="AI240" s="627"/>
      <c r="AJ240" s="627">
        <f>IF(COUNTIF(AD209:AD238,"X")=0,0,1)</f>
        <v>0</v>
      </c>
      <c r="AK240" s="627"/>
      <c r="AL240" s="684">
        <f>IF(OR(AND(AJ240=0,F240=""),AND(AJ240=1,F240&lt;&gt;"")),0,1)</f>
        <v>0</v>
      </c>
      <c r="AM240" s="684"/>
    </row>
    <row r="241" spans="1:32" s="72" customFormat="1" ht="15" customHeight="1">
      <c r="A241" s="131"/>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c r="AA241" s="53"/>
      <c r="AB241" s="53"/>
      <c r="AC241" s="53"/>
      <c r="AD241" s="53"/>
      <c r="AE241" s="12"/>
      <c r="AF241" s="122"/>
    </row>
    <row r="242" spans="1:32" s="72" customFormat="1" ht="24" customHeight="1">
      <c r="A242" s="131"/>
      <c r="B242" s="53"/>
      <c r="C242" s="555" t="s">
        <v>429</v>
      </c>
      <c r="D242" s="556"/>
      <c r="E242" s="556"/>
      <c r="F242" s="556"/>
      <c r="G242" s="556"/>
      <c r="H242" s="556"/>
      <c r="I242" s="556"/>
      <c r="J242" s="556"/>
      <c r="K242" s="556"/>
      <c r="L242" s="556"/>
      <c r="M242" s="556"/>
      <c r="N242" s="556"/>
      <c r="O242" s="556"/>
      <c r="P242" s="557"/>
      <c r="Q242" s="109"/>
      <c r="R242" s="558" t="s">
        <v>914</v>
      </c>
      <c r="S242" s="558"/>
      <c r="T242" s="558"/>
      <c r="U242" s="558"/>
      <c r="V242" s="558"/>
      <c r="W242" s="558"/>
      <c r="X242" s="558"/>
      <c r="Y242" s="558"/>
      <c r="Z242" s="558"/>
      <c r="AA242" s="558"/>
      <c r="AB242" s="558"/>
      <c r="AC242" s="558"/>
      <c r="AD242" s="558"/>
      <c r="AE242" s="12"/>
      <c r="AF242" s="122"/>
    </row>
    <row r="243" spans="1:32" s="72" customFormat="1" ht="15" customHeight="1">
      <c r="A243" s="131"/>
      <c r="B243" s="53"/>
      <c r="C243" s="82" t="s">
        <v>66</v>
      </c>
      <c r="D243" s="792" t="s">
        <v>674</v>
      </c>
      <c r="E243" s="793"/>
      <c r="F243" s="793"/>
      <c r="G243" s="793"/>
      <c r="H243" s="793"/>
      <c r="I243" s="793"/>
      <c r="J243" s="793"/>
      <c r="K243" s="793"/>
      <c r="L243" s="793"/>
      <c r="M243" s="793"/>
      <c r="N243" s="793"/>
      <c r="O243" s="793"/>
      <c r="P243" s="794"/>
      <c r="Q243" s="262"/>
      <c r="R243" s="791" t="s">
        <v>838</v>
      </c>
      <c r="S243" s="791"/>
      <c r="T243" s="82" t="s">
        <v>132</v>
      </c>
      <c r="U243" s="792" t="s">
        <v>837</v>
      </c>
      <c r="V243" s="793"/>
      <c r="W243" s="793"/>
      <c r="X243" s="793"/>
      <c r="Y243" s="793"/>
      <c r="Z243" s="793"/>
      <c r="AA243" s="793"/>
      <c r="AB243" s="793"/>
      <c r="AC243" s="793"/>
      <c r="AD243" s="794"/>
      <c r="AE243" s="12"/>
      <c r="AF243" s="122"/>
    </row>
    <row r="244" spans="1:32" s="72" customFormat="1" ht="24" customHeight="1">
      <c r="A244" s="131"/>
      <c r="B244" s="53"/>
      <c r="C244" s="82" t="s">
        <v>67</v>
      </c>
      <c r="D244" s="792" t="s">
        <v>430</v>
      </c>
      <c r="E244" s="793"/>
      <c r="F244" s="793"/>
      <c r="G244" s="793"/>
      <c r="H244" s="793"/>
      <c r="I244" s="793"/>
      <c r="J244" s="793"/>
      <c r="K244" s="793"/>
      <c r="L244" s="793"/>
      <c r="M244" s="793"/>
      <c r="N244" s="793"/>
      <c r="O244" s="793"/>
      <c r="P244" s="794"/>
      <c r="Q244" s="262"/>
      <c r="R244" s="791"/>
      <c r="S244" s="791"/>
      <c r="T244" s="82" t="s">
        <v>133</v>
      </c>
      <c r="U244" s="792" t="s">
        <v>1130</v>
      </c>
      <c r="V244" s="793"/>
      <c r="W244" s="793"/>
      <c r="X244" s="793"/>
      <c r="Y244" s="793"/>
      <c r="Z244" s="793"/>
      <c r="AA244" s="793"/>
      <c r="AB244" s="793"/>
      <c r="AC244" s="793"/>
      <c r="AD244" s="794"/>
      <c r="AE244" s="12"/>
      <c r="AF244" s="122"/>
    </row>
    <row r="245" spans="1:32" s="72" customFormat="1" ht="24" customHeight="1">
      <c r="A245" s="131"/>
      <c r="B245" s="53"/>
      <c r="C245" s="82" t="s">
        <v>68</v>
      </c>
      <c r="D245" s="792" t="s">
        <v>431</v>
      </c>
      <c r="E245" s="793"/>
      <c r="F245" s="793"/>
      <c r="G245" s="793"/>
      <c r="H245" s="793"/>
      <c r="I245" s="793"/>
      <c r="J245" s="793"/>
      <c r="K245" s="793"/>
      <c r="L245" s="793"/>
      <c r="M245" s="793"/>
      <c r="N245" s="793"/>
      <c r="O245" s="793"/>
      <c r="P245" s="794"/>
      <c r="Q245" s="262"/>
      <c r="R245" s="791"/>
      <c r="S245" s="791"/>
      <c r="T245" s="82" t="s">
        <v>134</v>
      </c>
      <c r="U245" s="792" t="s">
        <v>7757</v>
      </c>
      <c r="V245" s="793"/>
      <c r="W245" s="793"/>
      <c r="X245" s="793"/>
      <c r="Y245" s="793"/>
      <c r="Z245" s="793"/>
      <c r="AA245" s="793"/>
      <c r="AB245" s="793"/>
      <c r="AC245" s="793"/>
      <c r="AD245" s="794"/>
      <c r="AE245" s="12"/>
      <c r="AF245" s="122"/>
    </row>
    <row r="246" spans="1:32" s="72" customFormat="1" ht="24" customHeight="1">
      <c r="A246" s="131"/>
      <c r="B246" s="53"/>
      <c r="C246" s="82" t="s">
        <v>69</v>
      </c>
      <c r="D246" s="792" t="s">
        <v>432</v>
      </c>
      <c r="E246" s="793"/>
      <c r="F246" s="793"/>
      <c r="G246" s="793"/>
      <c r="H246" s="793"/>
      <c r="I246" s="793"/>
      <c r="J246" s="793"/>
      <c r="K246" s="793"/>
      <c r="L246" s="793"/>
      <c r="M246" s="793"/>
      <c r="N246" s="793"/>
      <c r="O246" s="793"/>
      <c r="P246" s="794"/>
      <c r="Q246" s="262"/>
      <c r="R246" s="791"/>
      <c r="S246" s="791"/>
      <c r="T246" s="82" t="s">
        <v>135</v>
      </c>
      <c r="U246" s="792" t="s">
        <v>2072</v>
      </c>
      <c r="V246" s="793"/>
      <c r="W246" s="793"/>
      <c r="X246" s="793"/>
      <c r="Y246" s="793"/>
      <c r="Z246" s="793"/>
      <c r="AA246" s="793"/>
      <c r="AB246" s="793"/>
      <c r="AC246" s="793"/>
      <c r="AD246" s="794"/>
      <c r="AE246" s="12"/>
      <c r="AF246" s="122"/>
    </row>
    <row r="247" spans="1:32" s="72" customFormat="1" ht="15" customHeight="1">
      <c r="A247" s="131"/>
      <c r="B247" s="53"/>
      <c r="C247" s="82" t="s">
        <v>70</v>
      </c>
      <c r="D247" s="792" t="s">
        <v>433</v>
      </c>
      <c r="E247" s="793"/>
      <c r="F247" s="793"/>
      <c r="G247" s="793"/>
      <c r="H247" s="793"/>
      <c r="I247" s="793"/>
      <c r="J247" s="793"/>
      <c r="K247" s="793"/>
      <c r="L247" s="793"/>
      <c r="M247" s="793"/>
      <c r="N247" s="793"/>
      <c r="O247" s="793"/>
      <c r="P247" s="794"/>
      <c r="Q247" s="262"/>
      <c r="R247" s="791"/>
      <c r="S247" s="791"/>
      <c r="T247" s="82" t="s">
        <v>136</v>
      </c>
      <c r="U247" s="792" t="s">
        <v>839</v>
      </c>
      <c r="V247" s="793"/>
      <c r="W247" s="793"/>
      <c r="X247" s="793"/>
      <c r="Y247" s="793"/>
      <c r="Z247" s="793"/>
      <c r="AA247" s="793"/>
      <c r="AB247" s="793"/>
      <c r="AC247" s="793"/>
      <c r="AD247" s="794"/>
      <c r="AE247" s="12"/>
      <c r="AF247" s="122"/>
    </row>
    <row r="248" spans="1:32" s="72" customFormat="1" ht="15" customHeight="1">
      <c r="A248" s="131"/>
      <c r="B248" s="53"/>
      <c r="C248" s="82" t="s">
        <v>71</v>
      </c>
      <c r="D248" s="792" t="s">
        <v>434</v>
      </c>
      <c r="E248" s="793"/>
      <c r="F248" s="793"/>
      <c r="G248" s="793"/>
      <c r="H248" s="793"/>
      <c r="I248" s="793"/>
      <c r="J248" s="793"/>
      <c r="K248" s="793"/>
      <c r="L248" s="793"/>
      <c r="M248" s="793"/>
      <c r="N248" s="793"/>
      <c r="O248" s="793"/>
      <c r="P248" s="794"/>
      <c r="Q248" s="164"/>
      <c r="R248" s="795" t="s">
        <v>67</v>
      </c>
      <c r="S248" s="795"/>
      <c r="T248" s="795"/>
      <c r="U248" s="792" t="s">
        <v>265</v>
      </c>
      <c r="V248" s="793"/>
      <c r="W248" s="793"/>
      <c r="X248" s="793"/>
      <c r="Y248" s="793"/>
      <c r="Z248" s="793"/>
      <c r="AA248" s="793"/>
      <c r="AB248" s="793"/>
      <c r="AC248" s="793"/>
      <c r="AD248" s="794"/>
      <c r="AE248" s="12"/>
      <c r="AF248" s="122"/>
    </row>
    <row r="249" spans="1:32" s="72" customFormat="1" ht="15" customHeight="1">
      <c r="A249" s="131"/>
      <c r="B249" s="53"/>
      <c r="C249" s="82" t="s">
        <v>72</v>
      </c>
      <c r="D249" s="792" t="s">
        <v>435</v>
      </c>
      <c r="E249" s="793"/>
      <c r="F249" s="793"/>
      <c r="G249" s="793"/>
      <c r="H249" s="793"/>
      <c r="I249" s="793"/>
      <c r="J249" s="793"/>
      <c r="K249" s="793"/>
      <c r="L249" s="793"/>
      <c r="M249" s="793"/>
      <c r="N249" s="793"/>
      <c r="O249" s="793"/>
      <c r="P249" s="794"/>
      <c r="Q249" s="164"/>
      <c r="R249" s="795" t="s">
        <v>68</v>
      </c>
      <c r="S249" s="795"/>
      <c r="T249" s="795"/>
      <c r="U249" s="792" t="s">
        <v>267</v>
      </c>
      <c r="V249" s="793"/>
      <c r="W249" s="793"/>
      <c r="X249" s="793"/>
      <c r="Y249" s="793"/>
      <c r="Z249" s="793"/>
      <c r="AA249" s="793"/>
      <c r="AB249" s="793"/>
      <c r="AC249" s="793"/>
      <c r="AD249" s="794"/>
      <c r="AE249" s="12"/>
      <c r="AF249" s="122"/>
    </row>
    <row r="250" spans="1:32" s="72" customFormat="1" ht="15" customHeight="1">
      <c r="A250" s="131"/>
      <c r="B250" s="53"/>
      <c r="C250" s="82" t="s">
        <v>73</v>
      </c>
      <c r="D250" s="792" t="s">
        <v>436</v>
      </c>
      <c r="E250" s="793"/>
      <c r="F250" s="793"/>
      <c r="G250" s="793"/>
      <c r="H250" s="793"/>
      <c r="I250" s="793"/>
      <c r="J250" s="793"/>
      <c r="K250" s="793"/>
      <c r="L250" s="793"/>
      <c r="M250" s="793"/>
      <c r="N250" s="793"/>
      <c r="O250" s="793"/>
      <c r="P250" s="794"/>
      <c r="Q250" s="164"/>
      <c r="R250" s="795" t="s">
        <v>69</v>
      </c>
      <c r="S250" s="795"/>
      <c r="T250" s="795"/>
      <c r="U250" s="792" t="s">
        <v>269</v>
      </c>
      <c r="V250" s="793"/>
      <c r="W250" s="793"/>
      <c r="X250" s="793"/>
      <c r="Y250" s="793"/>
      <c r="Z250" s="793"/>
      <c r="AA250" s="793"/>
      <c r="AB250" s="793"/>
      <c r="AC250" s="793"/>
      <c r="AD250" s="794"/>
      <c r="AE250" s="12"/>
      <c r="AF250" s="122"/>
    </row>
    <row r="251" spans="1:32" s="72" customFormat="1" ht="15" customHeight="1">
      <c r="A251" s="131"/>
      <c r="B251" s="53"/>
      <c r="C251" s="82" t="s">
        <v>74</v>
      </c>
      <c r="D251" s="792" t="s">
        <v>437</v>
      </c>
      <c r="E251" s="793"/>
      <c r="F251" s="793"/>
      <c r="G251" s="793"/>
      <c r="H251" s="793"/>
      <c r="I251" s="793"/>
      <c r="J251" s="793"/>
      <c r="K251" s="793"/>
      <c r="L251" s="793"/>
      <c r="M251" s="793"/>
      <c r="N251" s="793"/>
      <c r="O251" s="793"/>
      <c r="P251" s="794"/>
      <c r="Q251" s="164"/>
      <c r="R251" s="795" t="s">
        <v>70</v>
      </c>
      <c r="S251" s="795"/>
      <c r="T251" s="795"/>
      <c r="U251" s="792" t="s">
        <v>211</v>
      </c>
      <c r="V251" s="793"/>
      <c r="W251" s="793"/>
      <c r="X251" s="793"/>
      <c r="Y251" s="793"/>
      <c r="Z251" s="793"/>
      <c r="AA251" s="793"/>
      <c r="AB251" s="793"/>
      <c r="AC251" s="793"/>
      <c r="AD251" s="794"/>
      <c r="AE251" s="12"/>
      <c r="AF251" s="122"/>
    </row>
    <row r="252" spans="1:32" s="72" customFormat="1" ht="15" customHeight="1">
      <c r="A252" s="131"/>
      <c r="B252" s="53"/>
      <c r="C252" s="82" t="s">
        <v>75</v>
      </c>
      <c r="D252" s="792" t="s">
        <v>438</v>
      </c>
      <c r="E252" s="793"/>
      <c r="F252" s="793"/>
      <c r="G252" s="793"/>
      <c r="H252" s="793"/>
      <c r="I252" s="793"/>
      <c r="J252" s="793"/>
      <c r="K252" s="793"/>
      <c r="L252" s="793"/>
      <c r="M252" s="793"/>
      <c r="N252" s="793"/>
      <c r="O252" s="793"/>
      <c r="P252" s="794"/>
      <c r="Q252" s="262"/>
      <c r="R252" s="791" t="s">
        <v>840</v>
      </c>
      <c r="S252" s="791"/>
      <c r="T252" s="82" t="s">
        <v>841</v>
      </c>
      <c r="U252" s="792" t="s">
        <v>271</v>
      </c>
      <c r="V252" s="793"/>
      <c r="W252" s="793"/>
      <c r="X252" s="793"/>
      <c r="Y252" s="793"/>
      <c r="Z252" s="793"/>
      <c r="AA252" s="793"/>
      <c r="AB252" s="793"/>
      <c r="AC252" s="793"/>
      <c r="AD252" s="794"/>
      <c r="AE252" s="12"/>
      <c r="AF252" s="122"/>
    </row>
    <row r="253" spans="1:32" s="72" customFormat="1" ht="15" customHeight="1">
      <c r="A253" s="131"/>
      <c r="B253" s="53"/>
      <c r="C253" s="82" t="s">
        <v>76</v>
      </c>
      <c r="D253" s="792" t="s">
        <v>439</v>
      </c>
      <c r="E253" s="793"/>
      <c r="F253" s="793"/>
      <c r="G253" s="793"/>
      <c r="H253" s="793"/>
      <c r="I253" s="793"/>
      <c r="J253" s="793"/>
      <c r="K253" s="793"/>
      <c r="L253" s="793"/>
      <c r="M253" s="793"/>
      <c r="N253" s="793"/>
      <c r="O253" s="793"/>
      <c r="P253" s="794"/>
      <c r="Q253" s="262"/>
      <c r="R253" s="791"/>
      <c r="S253" s="791"/>
      <c r="T253" s="82" t="s">
        <v>842</v>
      </c>
      <c r="U253" s="792" t="s">
        <v>272</v>
      </c>
      <c r="V253" s="793"/>
      <c r="W253" s="793"/>
      <c r="X253" s="793"/>
      <c r="Y253" s="793"/>
      <c r="Z253" s="793"/>
      <c r="AA253" s="793"/>
      <c r="AB253" s="793"/>
      <c r="AC253" s="793"/>
      <c r="AD253" s="794"/>
      <c r="AE253" s="12"/>
      <c r="AF253" s="122"/>
    </row>
    <row r="254" spans="1:32" s="72" customFormat="1" ht="15" customHeight="1">
      <c r="A254" s="131"/>
      <c r="B254" s="53"/>
      <c r="C254" s="82" t="s">
        <v>77</v>
      </c>
      <c r="D254" s="792" t="s">
        <v>440</v>
      </c>
      <c r="E254" s="793"/>
      <c r="F254" s="793"/>
      <c r="G254" s="793"/>
      <c r="H254" s="793"/>
      <c r="I254" s="793"/>
      <c r="J254" s="793"/>
      <c r="K254" s="793"/>
      <c r="L254" s="793"/>
      <c r="M254" s="793"/>
      <c r="N254" s="793"/>
      <c r="O254" s="793"/>
      <c r="P254" s="794"/>
      <c r="Q254" s="262"/>
      <c r="R254" s="791"/>
      <c r="S254" s="791"/>
      <c r="T254" s="82" t="s">
        <v>843</v>
      </c>
      <c r="U254" s="792" t="s">
        <v>273</v>
      </c>
      <c r="V254" s="793"/>
      <c r="W254" s="793"/>
      <c r="X254" s="793"/>
      <c r="Y254" s="793"/>
      <c r="Z254" s="793"/>
      <c r="AA254" s="793"/>
      <c r="AB254" s="793"/>
      <c r="AC254" s="793"/>
      <c r="AD254" s="794"/>
      <c r="AE254" s="12"/>
      <c r="AF254" s="122"/>
    </row>
    <row r="255" spans="1:32" s="72" customFormat="1" ht="15" customHeight="1">
      <c r="A255" s="131"/>
      <c r="B255" s="53"/>
      <c r="C255" s="82" t="s">
        <v>321</v>
      </c>
      <c r="D255" s="792" t="s">
        <v>270</v>
      </c>
      <c r="E255" s="793"/>
      <c r="F255" s="793"/>
      <c r="G255" s="793"/>
      <c r="H255" s="793"/>
      <c r="I255" s="793"/>
      <c r="J255" s="793"/>
      <c r="K255" s="793"/>
      <c r="L255" s="793"/>
      <c r="M255" s="793"/>
      <c r="N255" s="793"/>
      <c r="O255" s="793"/>
      <c r="P255" s="794"/>
      <c r="Q255" s="262"/>
      <c r="R255" s="791"/>
      <c r="S255" s="791"/>
      <c r="T255" s="82" t="s">
        <v>844</v>
      </c>
      <c r="U255" s="792" t="s">
        <v>274</v>
      </c>
      <c r="V255" s="793"/>
      <c r="W255" s="793"/>
      <c r="X255" s="793"/>
      <c r="Y255" s="793"/>
      <c r="Z255" s="793"/>
      <c r="AA255" s="793"/>
      <c r="AB255" s="793"/>
      <c r="AC255" s="793"/>
      <c r="AD255" s="794"/>
      <c r="AE255" s="12"/>
      <c r="AF255" s="122"/>
    </row>
    <row r="256" spans="1:32" s="72" customFormat="1" ht="15" customHeight="1">
      <c r="A256" s="131"/>
      <c r="B256" s="53"/>
      <c r="Q256" s="262"/>
      <c r="R256" s="791"/>
      <c r="S256" s="791"/>
      <c r="T256" s="82" t="s">
        <v>845</v>
      </c>
      <c r="U256" s="792" t="s">
        <v>275</v>
      </c>
      <c r="V256" s="793"/>
      <c r="W256" s="793"/>
      <c r="X256" s="793"/>
      <c r="Y256" s="793"/>
      <c r="Z256" s="793"/>
      <c r="AA256" s="793"/>
      <c r="AB256" s="793"/>
      <c r="AC256" s="793"/>
      <c r="AD256" s="794"/>
      <c r="AE256" s="12"/>
      <c r="AF256" s="122"/>
    </row>
    <row r="257" spans="1:32" s="72" customFormat="1" ht="15" customHeight="1">
      <c r="A257" s="142"/>
      <c r="B257" s="53"/>
      <c r="C257" s="558" t="s">
        <v>1967</v>
      </c>
      <c r="D257" s="558"/>
      <c r="E257" s="558"/>
      <c r="F257" s="558"/>
      <c r="G257" s="558"/>
      <c r="H257" s="558"/>
      <c r="I257" s="558"/>
      <c r="J257" s="558"/>
      <c r="K257" s="558"/>
      <c r="L257" s="558"/>
      <c r="M257" s="558"/>
      <c r="N257" s="558"/>
      <c r="O257" s="558"/>
      <c r="P257" s="558"/>
      <c r="Q257" s="262"/>
      <c r="R257" s="791"/>
      <c r="S257" s="791"/>
      <c r="T257" s="82" t="s">
        <v>846</v>
      </c>
      <c r="U257" s="792" t="s">
        <v>276</v>
      </c>
      <c r="V257" s="793"/>
      <c r="W257" s="793"/>
      <c r="X257" s="793"/>
      <c r="Y257" s="793"/>
      <c r="Z257" s="793"/>
      <c r="AA257" s="793"/>
      <c r="AB257" s="793"/>
      <c r="AC257" s="793"/>
      <c r="AD257" s="794"/>
      <c r="AE257" s="12"/>
      <c r="AF257" s="122"/>
    </row>
    <row r="258" spans="1:32" s="72" customFormat="1" ht="36" customHeight="1">
      <c r="A258" s="131"/>
      <c r="B258" s="53"/>
      <c r="C258" s="82" t="s">
        <v>66</v>
      </c>
      <c r="D258" s="746" t="s">
        <v>262</v>
      </c>
      <c r="E258" s="746"/>
      <c r="F258" s="746"/>
      <c r="G258" s="746"/>
      <c r="H258" s="746"/>
      <c r="I258" s="746"/>
      <c r="J258" s="746"/>
      <c r="K258" s="746"/>
      <c r="L258" s="746"/>
      <c r="M258" s="746"/>
      <c r="N258" s="746"/>
      <c r="O258" s="746"/>
      <c r="P258" s="746"/>
      <c r="Q258" s="164"/>
      <c r="R258" s="795" t="s">
        <v>72</v>
      </c>
      <c r="S258" s="795"/>
      <c r="T258" s="795"/>
      <c r="U258" s="792" t="s">
        <v>7886</v>
      </c>
      <c r="V258" s="793"/>
      <c r="W258" s="793"/>
      <c r="X258" s="793"/>
      <c r="Y258" s="793"/>
      <c r="Z258" s="793"/>
      <c r="AA258" s="793"/>
      <c r="AB258" s="793"/>
      <c r="AC258" s="793"/>
      <c r="AD258" s="794"/>
      <c r="AE258" s="53"/>
      <c r="AF258" s="122"/>
    </row>
    <row r="259" spans="1:32" s="72" customFormat="1" ht="48" customHeight="1">
      <c r="A259" s="142"/>
      <c r="C259" s="82" t="s">
        <v>67</v>
      </c>
      <c r="D259" s="746" t="s">
        <v>263</v>
      </c>
      <c r="E259" s="746"/>
      <c r="F259" s="746"/>
      <c r="G259" s="746"/>
      <c r="H259" s="746"/>
      <c r="I259" s="746"/>
      <c r="J259" s="746"/>
      <c r="K259" s="746"/>
      <c r="L259" s="746"/>
      <c r="M259" s="746"/>
      <c r="N259" s="746"/>
      <c r="O259" s="746"/>
      <c r="P259" s="746"/>
      <c r="Q259" s="164"/>
      <c r="R259" s="795" t="s">
        <v>73</v>
      </c>
      <c r="S259" s="795"/>
      <c r="T259" s="795"/>
      <c r="U259" s="792" t="s">
        <v>637</v>
      </c>
      <c r="V259" s="793"/>
      <c r="W259" s="793"/>
      <c r="X259" s="793"/>
      <c r="Y259" s="793"/>
      <c r="Z259" s="793"/>
      <c r="AA259" s="793"/>
      <c r="AB259" s="793"/>
      <c r="AC259" s="793"/>
      <c r="AD259" s="794"/>
      <c r="AE259" s="12"/>
      <c r="AF259" s="122"/>
    </row>
    <row r="260" spans="1:32" s="72" customFormat="1" ht="72" customHeight="1">
      <c r="A260" s="75"/>
      <c r="B260" s="53"/>
      <c r="C260" s="82" t="s">
        <v>68</v>
      </c>
      <c r="D260" s="746" t="s">
        <v>264</v>
      </c>
      <c r="E260" s="746"/>
      <c r="F260" s="746"/>
      <c r="G260" s="746"/>
      <c r="H260" s="746"/>
      <c r="I260" s="746"/>
      <c r="J260" s="746"/>
      <c r="K260" s="746"/>
      <c r="L260" s="746"/>
      <c r="M260" s="746"/>
      <c r="N260" s="746"/>
      <c r="O260" s="746"/>
      <c r="P260" s="746"/>
      <c r="Q260" s="164"/>
      <c r="R260" s="164"/>
      <c r="S260" s="164"/>
      <c r="T260" s="193"/>
      <c r="U260" s="193"/>
      <c r="V260" s="193"/>
      <c r="W260" s="193"/>
      <c r="X260" s="193"/>
      <c r="Y260" s="193"/>
      <c r="Z260" s="193"/>
      <c r="AA260" s="193"/>
      <c r="AB260" s="193"/>
      <c r="AC260" s="193"/>
      <c r="AD260" s="193"/>
      <c r="AE260" s="12"/>
      <c r="AF260" s="122"/>
    </row>
    <row r="261" spans="1:32" s="72" customFormat="1" ht="84" customHeight="1">
      <c r="A261" s="131"/>
      <c r="B261" s="53"/>
      <c r="C261" s="82" t="s">
        <v>69</v>
      </c>
      <c r="D261" s="746" t="s">
        <v>266</v>
      </c>
      <c r="E261" s="746"/>
      <c r="F261" s="746"/>
      <c r="G261" s="746"/>
      <c r="H261" s="746"/>
      <c r="I261" s="746"/>
      <c r="J261" s="746"/>
      <c r="K261" s="746"/>
      <c r="L261" s="746"/>
      <c r="M261" s="746"/>
      <c r="N261" s="746"/>
      <c r="O261" s="746"/>
      <c r="P261" s="746"/>
      <c r="Q261" s="230"/>
      <c r="R261" s="230"/>
      <c r="S261" s="120"/>
      <c r="T261" s="36"/>
      <c r="U261" s="36"/>
      <c r="V261" s="36"/>
      <c r="W261" s="36"/>
      <c r="X261" s="36"/>
      <c r="Y261" s="36"/>
      <c r="Z261" s="36"/>
      <c r="AA261" s="36"/>
      <c r="AB261" s="36"/>
      <c r="AC261" s="36"/>
      <c r="AD261" s="36"/>
      <c r="AE261" s="12"/>
      <c r="AF261" s="122"/>
    </row>
    <row r="262" spans="1:32" s="72" customFormat="1" ht="36" customHeight="1">
      <c r="A262" s="131"/>
      <c r="B262" s="53"/>
      <c r="C262" s="82" t="s">
        <v>70</v>
      </c>
      <c r="D262" s="746" t="s">
        <v>268</v>
      </c>
      <c r="E262" s="746"/>
      <c r="F262" s="746"/>
      <c r="G262" s="746"/>
      <c r="H262" s="746"/>
      <c r="I262" s="746"/>
      <c r="J262" s="746"/>
      <c r="K262" s="746"/>
      <c r="L262" s="746"/>
      <c r="M262" s="746"/>
      <c r="N262" s="746"/>
      <c r="O262" s="746"/>
      <c r="P262" s="746"/>
      <c r="Q262" s="230"/>
      <c r="R262" s="230"/>
      <c r="S262" s="120"/>
      <c r="T262" s="36"/>
      <c r="U262" s="36"/>
      <c r="V262" s="36"/>
      <c r="W262" s="36"/>
      <c r="X262" s="36"/>
      <c r="Y262" s="36"/>
      <c r="Z262" s="36"/>
      <c r="AA262" s="36"/>
      <c r="AB262" s="36"/>
      <c r="AC262" s="36"/>
      <c r="AD262" s="36"/>
      <c r="AE262" s="12"/>
      <c r="AF262" s="122"/>
    </row>
    <row r="263" spans="1:32" s="72" customFormat="1" ht="15" customHeight="1">
      <c r="A263" s="131"/>
      <c r="B263" s="53"/>
      <c r="C263" s="82" t="s">
        <v>74</v>
      </c>
      <c r="D263" s="746" t="s">
        <v>270</v>
      </c>
      <c r="E263" s="746"/>
      <c r="F263" s="746"/>
      <c r="G263" s="746"/>
      <c r="H263" s="746"/>
      <c r="I263" s="746"/>
      <c r="J263" s="746"/>
      <c r="K263" s="746"/>
      <c r="L263" s="746"/>
      <c r="M263" s="746"/>
      <c r="N263" s="746"/>
      <c r="O263" s="746"/>
      <c r="P263" s="746"/>
      <c r="Q263" s="44"/>
      <c r="R263" s="253"/>
      <c r="S263" s="253"/>
      <c r="T263" s="253"/>
      <c r="U263" s="253"/>
      <c r="V263" s="253"/>
      <c r="W263" s="253"/>
      <c r="X263" s="253"/>
      <c r="Y263" s="253"/>
      <c r="Z263" s="253"/>
      <c r="AA263" s="253"/>
      <c r="AB263" s="253"/>
      <c r="AC263" s="253"/>
      <c r="AD263" s="253"/>
      <c r="AE263" s="12"/>
      <c r="AF263" s="122"/>
    </row>
    <row r="264" spans="1:32" s="72" customFormat="1" ht="15" customHeight="1">
      <c r="A264" s="131"/>
      <c r="B264" s="253"/>
      <c r="C264" s="253"/>
      <c r="D264" s="253"/>
      <c r="E264" s="253"/>
      <c r="F264" s="253"/>
      <c r="G264" s="253"/>
      <c r="H264" s="253"/>
      <c r="I264" s="253"/>
      <c r="J264" s="253"/>
      <c r="K264" s="253"/>
      <c r="L264" s="253"/>
      <c r="M264" s="253"/>
      <c r="N264" s="253"/>
      <c r="O264" s="253"/>
      <c r="P264" s="253"/>
      <c r="Q264" s="253"/>
      <c r="R264" s="253"/>
      <c r="S264" s="253"/>
      <c r="T264" s="253"/>
      <c r="U264" s="253"/>
      <c r="V264" s="253"/>
      <c r="W264" s="253"/>
      <c r="X264" s="253"/>
      <c r="Y264" s="253"/>
      <c r="Z264" s="253"/>
      <c r="AA264" s="253"/>
      <c r="AB264" s="253"/>
      <c r="AC264" s="253"/>
      <c r="AD264" s="253"/>
      <c r="AE264" s="12"/>
      <c r="AF264" s="122"/>
    </row>
    <row r="265" spans="1:32" s="38" customFormat="1" ht="24" customHeight="1">
      <c r="A265" s="131"/>
      <c r="B265" s="263"/>
      <c r="C265" s="580" t="s">
        <v>127</v>
      </c>
      <c r="D265" s="580"/>
      <c r="E265" s="580"/>
      <c r="F265" s="580"/>
      <c r="G265" s="580"/>
      <c r="H265" s="580"/>
      <c r="I265" s="580"/>
      <c r="J265" s="580"/>
      <c r="K265" s="580"/>
      <c r="L265" s="580"/>
      <c r="M265" s="580"/>
      <c r="N265" s="580"/>
      <c r="O265" s="580"/>
      <c r="P265" s="580"/>
      <c r="Q265" s="580"/>
      <c r="R265" s="580"/>
      <c r="S265" s="580"/>
      <c r="T265" s="580"/>
      <c r="U265" s="580"/>
      <c r="V265" s="580"/>
      <c r="W265" s="580"/>
      <c r="X265" s="580"/>
      <c r="Y265" s="580"/>
      <c r="Z265" s="580"/>
      <c r="AA265" s="580"/>
      <c r="AB265" s="580"/>
      <c r="AC265" s="580"/>
      <c r="AD265" s="580"/>
      <c r="AE265" s="12"/>
      <c r="AF265" s="213"/>
    </row>
    <row r="266" spans="1:32" s="38" customFormat="1" ht="60" customHeight="1">
      <c r="A266" s="131"/>
      <c r="B266" s="263"/>
      <c r="C266" s="763"/>
      <c r="D266" s="764"/>
      <c r="E266" s="764"/>
      <c r="F266" s="764"/>
      <c r="G266" s="764"/>
      <c r="H266" s="764"/>
      <c r="I266" s="764"/>
      <c r="J266" s="764"/>
      <c r="K266" s="764"/>
      <c r="L266" s="764"/>
      <c r="M266" s="764"/>
      <c r="N266" s="764"/>
      <c r="O266" s="764"/>
      <c r="P266" s="764"/>
      <c r="Q266" s="764"/>
      <c r="R266" s="764"/>
      <c r="S266" s="764"/>
      <c r="T266" s="764"/>
      <c r="U266" s="764"/>
      <c r="V266" s="764"/>
      <c r="W266" s="764"/>
      <c r="X266" s="764"/>
      <c r="Y266" s="764"/>
      <c r="Z266" s="764"/>
      <c r="AA266" s="764"/>
      <c r="AB266" s="764"/>
      <c r="AC266" s="764"/>
      <c r="AD266" s="765"/>
      <c r="AE266" s="12"/>
      <c r="AF266" s="213"/>
    </row>
    <row r="267" spans="1:32" s="72" customFormat="1" ht="15" customHeight="1">
      <c r="A267" s="131"/>
      <c r="B267" s="624" t="str">
        <f>IF(BJ176=0,"", IF(BJ176=1,_xlfn.CONCAT("Error: Verificar la información registrada tomando en cuenta la instrucción ",BL176,"."),_xlfn.CONCAT("Error: Verificar la información registrada tomando en cuenta las instrucciones ",BL176)))</f>
        <v/>
      </c>
      <c r="C267" s="624"/>
      <c r="D267" s="624"/>
      <c r="E267" s="624"/>
      <c r="F267" s="624"/>
      <c r="G267" s="624"/>
      <c r="H267" s="624"/>
      <c r="I267" s="624"/>
      <c r="J267" s="624"/>
      <c r="K267" s="624"/>
      <c r="L267" s="624"/>
      <c r="M267" s="624"/>
      <c r="N267" s="624"/>
      <c r="O267" s="624"/>
      <c r="P267" s="624"/>
      <c r="Q267" s="624"/>
      <c r="R267" s="624"/>
      <c r="S267" s="624"/>
      <c r="T267" s="624"/>
      <c r="U267" s="624"/>
      <c r="V267" s="624"/>
      <c r="W267" s="624"/>
      <c r="X267" s="624"/>
      <c r="Y267" s="624"/>
      <c r="Z267" s="624"/>
      <c r="AA267" s="624"/>
      <c r="AB267" s="624"/>
      <c r="AC267" s="624"/>
      <c r="AD267" s="624"/>
      <c r="AE267" s="12"/>
      <c r="AF267" s="122"/>
    </row>
    <row r="268" spans="1:32" s="72" customFormat="1" ht="15" customHeight="1">
      <c r="A268" s="131"/>
      <c r="B268" s="624" t="str">
        <f>IF(AY204=0,"","Error: Verificar la información registrada en la columna año.")</f>
        <v/>
      </c>
      <c r="C268" s="624"/>
      <c r="D268" s="624"/>
      <c r="E268" s="624"/>
      <c r="F268" s="624"/>
      <c r="G268" s="624"/>
      <c r="H268" s="624"/>
      <c r="I268" s="624"/>
      <c r="J268" s="624"/>
      <c r="K268" s="624"/>
      <c r="L268" s="624"/>
      <c r="M268" s="624"/>
      <c r="N268" s="624"/>
      <c r="O268" s="624"/>
      <c r="P268" s="624"/>
      <c r="Q268" s="624"/>
      <c r="R268" s="624"/>
      <c r="S268" s="624"/>
      <c r="T268" s="624"/>
      <c r="U268" s="624"/>
      <c r="V268" s="624"/>
      <c r="W268" s="624"/>
      <c r="X268" s="624"/>
      <c r="Y268" s="624"/>
      <c r="Z268" s="624"/>
      <c r="AA268" s="624"/>
      <c r="AB268" s="624"/>
      <c r="AC268" s="624"/>
      <c r="AD268" s="624"/>
      <c r="AE268" s="12"/>
      <c r="AF268" s="122"/>
    </row>
    <row r="269" spans="1:32" s="72" customFormat="1" ht="15" customHeight="1">
      <c r="A269" s="131"/>
      <c r="B269" s="756" t="str">
        <f>IF(BB174=0,"","Alerta: Debe justificar el uso de NS argumentando el estado de la información desconocida.")</f>
        <v/>
      </c>
      <c r="C269" s="756"/>
      <c r="D269" s="756"/>
      <c r="E269" s="756"/>
      <c r="F269" s="756"/>
      <c r="G269" s="756"/>
      <c r="H269" s="756"/>
      <c r="I269" s="756"/>
      <c r="J269" s="756"/>
      <c r="K269" s="756"/>
      <c r="L269" s="756"/>
      <c r="M269" s="756"/>
      <c r="N269" s="756"/>
      <c r="O269" s="756"/>
      <c r="P269" s="756"/>
      <c r="Q269" s="756"/>
      <c r="R269" s="756"/>
      <c r="S269" s="756"/>
      <c r="T269" s="756"/>
      <c r="U269" s="756"/>
      <c r="V269" s="756"/>
      <c r="W269" s="756"/>
      <c r="X269" s="756"/>
      <c r="Y269" s="756"/>
      <c r="Z269" s="756"/>
      <c r="AA269" s="756"/>
      <c r="AB269" s="756"/>
      <c r="AC269" s="756"/>
      <c r="AD269" s="756"/>
      <c r="AE269" s="12"/>
      <c r="AF269" s="122"/>
    </row>
    <row r="270" spans="1:32" s="72" customFormat="1" ht="24" customHeight="1">
      <c r="A270" s="131"/>
      <c r="B270" s="889" t="str">
        <f>IF(BY178=0,"", IF(BY178=1,_xlfn.CONCAT("Alerta: Es posible que el tipo de información recopilada descrita en el cuadro de especificación (o alguno de ellos) corresponda al numeral ",BY179," del catálogo."),_xlfn.CONCAT("Alerta: Es posible que los tipos de información recopilada descritos en el cuadro de especificación (o algunos de ellos) correspondan a las categorías ",BY179, " del catálogo.")))</f>
        <v/>
      </c>
      <c r="C270" s="889"/>
      <c r="D270" s="889"/>
      <c r="E270" s="889"/>
      <c r="F270" s="889"/>
      <c r="G270" s="889"/>
      <c r="H270" s="889"/>
      <c r="I270" s="889"/>
      <c r="J270" s="889"/>
      <c r="K270" s="889"/>
      <c r="L270" s="889"/>
      <c r="M270" s="889"/>
      <c r="N270" s="889"/>
      <c r="O270" s="889"/>
      <c r="P270" s="889"/>
      <c r="Q270" s="889"/>
      <c r="R270" s="889"/>
      <c r="S270" s="889"/>
      <c r="T270" s="889"/>
      <c r="U270" s="889"/>
      <c r="V270" s="889"/>
      <c r="W270" s="889"/>
      <c r="X270" s="889"/>
      <c r="Y270" s="889"/>
      <c r="Z270" s="889"/>
      <c r="AA270" s="889"/>
      <c r="AB270" s="889"/>
      <c r="AC270" s="889"/>
      <c r="AD270" s="889"/>
      <c r="AE270" s="12"/>
      <c r="AF270" s="122"/>
    </row>
    <row r="271" spans="1:32" s="72" customFormat="1" ht="15" customHeight="1">
      <c r="A271" s="131"/>
      <c r="B271" s="625" t="str">
        <f>IF(BE205=0,"","Error: Debe completar toda la información requerida.")</f>
        <v/>
      </c>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12"/>
      <c r="AF271" s="122"/>
    </row>
    <row r="272" spans="1:32" s="72" customFormat="1" ht="15" customHeight="1">
      <c r="A272" s="131"/>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c r="AA272" s="53"/>
      <c r="AB272" s="53"/>
      <c r="AC272" s="53"/>
      <c r="AD272" s="53"/>
      <c r="AE272" s="12"/>
      <c r="AF272" s="122"/>
    </row>
    <row r="273" spans="1:71" s="72" customFormat="1" ht="36" customHeight="1">
      <c r="A273" s="131" t="s">
        <v>567</v>
      </c>
      <c r="B273" s="688" t="s">
        <v>7623</v>
      </c>
      <c r="C273" s="688"/>
      <c r="D273" s="688"/>
      <c r="E273" s="688"/>
      <c r="F273" s="688"/>
      <c r="G273" s="688"/>
      <c r="H273" s="688"/>
      <c r="I273" s="688"/>
      <c r="J273" s="688"/>
      <c r="K273" s="688"/>
      <c r="L273" s="688"/>
      <c r="M273" s="688"/>
      <c r="N273" s="688"/>
      <c r="O273" s="688"/>
      <c r="P273" s="688"/>
      <c r="Q273" s="688"/>
      <c r="R273" s="688"/>
      <c r="S273" s="688"/>
      <c r="T273" s="688"/>
      <c r="U273" s="688"/>
      <c r="V273" s="688"/>
      <c r="W273" s="688"/>
      <c r="X273" s="688"/>
      <c r="Y273" s="688"/>
      <c r="Z273" s="688"/>
      <c r="AA273" s="688"/>
      <c r="AB273" s="688"/>
      <c r="AC273" s="688"/>
      <c r="AD273" s="688"/>
      <c r="AE273" s="12"/>
      <c r="AF273" s="122"/>
      <c r="AH273" s="627" t="s">
        <v>7211</v>
      </c>
      <c r="AI273" s="627"/>
      <c r="AJ273" s="627" t="s">
        <v>7212</v>
      </c>
      <c r="AK273" s="627"/>
      <c r="AL273" s="627" t="s">
        <v>7213</v>
      </c>
      <c r="AM273" s="627"/>
    </row>
    <row r="274" spans="1:71" s="72" customFormat="1" ht="24" customHeight="1">
      <c r="A274" s="167"/>
      <c r="B274" s="144"/>
      <c r="C274" s="578" t="s">
        <v>2304</v>
      </c>
      <c r="D274" s="578"/>
      <c r="E274" s="578"/>
      <c r="F274" s="578"/>
      <c r="G274" s="578"/>
      <c r="H274" s="578"/>
      <c r="I274" s="578"/>
      <c r="J274" s="578"/>
      <c r="K274" s="578"/>
      <c r="L274" s="578"/>
      <c r="M274" s="578"/>
      <c r="N274" s="578"/>
      <c r="O274" s="578"/>
      <c r="P274" s="578"/>
      <c r="Q274" s="578"/>
      <c r="R274" s="578"/>
      <c r="S274" s="578"/>
      <c r="T274" s="578"/>
      <c r="U274" s="578"/>
      <c r="V274" s="578"/>
      <c r="W274" s="578"/>
      <c r="X274" s="578"/>
      <c r="Y274" s="578"/>
      <c r="Z274" s="578"/>
      <c r="AA274" s="578"/>
      <c r="AB274" s="578"/>
      <c r="AC274" s="578"/>
      <c r="AD274" s="578"/>
      <c r="AE274" s="12"/>
      <c r="AF274" s="122"/>
      <c r="AH274" s="907">
        <f>COUNTBLANK(D280:AD309)</f>
        <v>810</v>
      </c>
      <c r="AI274" s="907"/>
      <c r="AJ274" s="627">
        <v>810</v>
      </c>
      <c r="AK274" s="627"/>
      <c r="AL274" s="627"/>
      <c r="AM274" s="627"/>
    </row>
    <row r="275" spans="1:71" s="72" customFormat="1" ht="24" customHeight="1">
      <c r="A275" s="121"/>
      <c r="C275" s="578" t="s">
        <v>2214</v>
      </c>
      <c r="D275" s="578"/>
      <c r="E275" s="578"/>
      <c r="F275" s="578"/>
      <c r="G275" s="578"/>
      <c r="H275" s="578"/>
      <c r="I275" s="578"/>
      <c r="J275" s="578"/>
      <c r="K275" s="578"/>
      <c r="L275" s="578"/>
      <c r="M275" s="578"/>
      <c r="N275" s="578"/>
      <c r="O275" s="578"/>
      <c r="P275" s="578"/>
      <c r="Q275" s="578"/>
      <c r="R275" s="578"/>
      <c r="S275" s="578"/>
      <c r="T275" s="578"/>
      <c r="U275" s="578"/>
      <c r="V275" s="578"/>
      <c r="W275" s="578"/>
      <c r="X275" s="578"/>
      <c r="Y275" s="578"/>
      <c r="Z275" s="578"/>
      <c r="AA275" s="578"/>
      <c r="AB275" s="578"/>
      <c r="AC275" s="578"/>
      <c r="AD275" s="578"/>
      <c r="AE275" s="12"/>
      <c r="AF275" s="122"/>
    </row>
    <row r="276" spans="1:71" s="72" customFormat="1" ht="15" customHeight="1">
      <c r="A276" s="121"/>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c r="AA276" s="53"/>
      <c r="AB276" s="53"/>
      <c r="AC276" s="53"/>
      <c r="AD276" s="53"/>
      <c r="AE276" s="12"/>
      <c r="AF276" s="122"/>
    </row>
    <row r="277" spans="1:71" s="207" customFormat="1" ht="36" customHeight="1">
      <c r="A277" s="131"/>
      <c r="B277" s="208"/>
      <c r="C277" s="835" t="s">
        <v>1109</v>
      </c>
      <c r="D277" s="836"/>
      <c r="E277" s="836"/>
      <c r="F277" s="836"/>
      <c r="G277" s="836"/>
      <c r="H277" s="836"/>
      <c r="I277" s="836"/>
      <c r="J277" s="836"/>
      <c r="K277" s="836"/>
      <c r="L277" s="836"/>
      <c r="M277" s="837"/>
      <c r="N277" s="555" t="s">
        <v>1132</v>
      </c>
      <c r="O277" s="556"/>
      <c r="P277" s="556"/>
      <c r="Q277" s="556"/>
      <c r="R277" s="556"/>
      <c r="S277" s="556"/>
      <c r="T277" s="556"/>
      <c r="U277" s="556"/>
      <c r="V277" s="556"/>
      <c r="W277" s="556"/>
      <c r="X277" s="556"/>
      <c r="Y277" s="556"/>
      <c r="Z277" s="556"/>
      <c r="AA277" s="556"/>
      <c r="AB277" s="556"/>
      <c r="AC277" s="556"/>
      <c r="AD277" s="557"/>
      <c r="AE277" s="12"/>
      <c r="AF277" s="239"/>
      <c r="AH277" s="638" t="s">
        <v>7231</v>
      </c>
      <c r="AI277" s="638"/>
      <c r="AJ277" s="638"/>
      <c r="AK277" s="638"/>
      <c r="AL277" s="638"/>
      <c r="AM277" s="638"/>
      <c r="AN277" s="638"/>
      <c r="AO277" s="638"/>
      <c r="AP277" s="638"/>
      <c r="AQ277" s="638"/>
      <c r="AR277" s="638"/>
      <c r="AS277" s="638"/>
      <c r="AT277" s="638"/>
      <c r="AU277" s="638"/>
      <c r="AV277" s="638"/>
      <c r="AW277" s="638"/>
      <c r="AX277" s="638"/>
      <c r="BC277" s="638" t="s">
        <v>7285</v>
      </c>
      <c r="BD277" s="638"/>
      <c r="BE277" s="638"/>
      <c r="BF277" s="638"/>
      <c r="BG277" s="638"/>
      <c r="BH277" s="638"/>
      <c r="BI277" s="638"/>
      <c r="BJ277" s="638"/>
      <c r="BK277" s="638"/>
      <c r="BL277" s="638"/>
      <c r="BM277" s="638"/>
      <c r="BN277" s="638"/>
      <c r="BO277" s="638"/>
      <c r="BP277" s="638"/>
      <c r="BQ277" s="638"/>
      <c r="BR277" s="638"/>
      <c r="BS277" s="638"/>
    </row>
    <row r="278" spans="1:71" s="207" customFormat="1" ht="15" customHeight="1">
      <c r="A278" s="131"/>
      <c r="B278" s="208"/>
      <c r="C278" s="1009"/>
      <c r="D278" s="1010"/>
      <c r="E278" s="1010"/>
      <c r="F278" s="1010"/>
      <c r="G278" s="1010"/>
      <c r="H278" s="1010"/>
      <c r="I278" s="1010"/>
      <c r="J278" s="1010"/>
      <c r="K278" s="1010"/>
      <c r="L278" s="1010"/>
      <c r="M278" s="1011"/>
      <c r="N278" s="936" t="s">
        <v>66</v>
      </c>
      <c r="O278" s="937"/>
      <c r="P278" s="937"/>
      <c r="Q278" s="937"/>
      <c r="R278" s="938"/>
      <c r="S278" s="1000" t="s">
        <v>67</v>
      </c>
      <c r="T278" s="1000" t="s">
        <v>68</v>
      </c>
      <c r="U278" s="1000" t="s">
        <v>69</v>
      </c>
      <c r="V278" s="1000" t="s">
        <v>70</v>
      </c>
      <c r="W278" s="795" t="s">
        <v>71</v>
      </c>
      <c r="X278" s="795"/>
      <c r="Y278" s="795"/>
      <c r="Z278" s="795"/>
      <c r="AA278" s="795"/>
      <c r="AB278" s="795"/>
      <c r="AC278" s="1000" t="s">
        <v>72</v>
      </c>
      <c r="AD278" s="1000" t="s">
        <v>73</v>
      </c>
      <c r="AE278" s="12"/>
      <c r="AF278" s="239"/>
      <c r="AH278" s="795" t="s">
        <v>66</v>
      </c>
      <c r="AI278" s="795"/>
      <c r="AJ278" s="795"/>
      <c r="AK278" s="795"/>
      <c r="AL278" s="795"/>
      <c r="AM278" s="795" t="s">
        <v>67</v>
      </c>
      <c r="AN278" s="795" t="s">
        <v>68</v>
      </c>
      <c r="AO278" s="795" t="s">
        <v>69</v>
      </c>
      <c r="AP278" s="795" t="s">
        <v>70</v>
      </c>
      <c r="AQ278" s="795" t="s">
        <v>71</v>
      </c>
      <c r="AR278" s="795"/>
      <c r="AS278" s="795"/>
      <c r="AT278" s="795"/>
      <c r="AU278" s="795"/>
      <c r="AV278" s="795"/>
      <c r="AW278" s="795" t="s">
        <v>72</v>
      </c>
      <c r="AX278" s="795" t="s">
        <v>73</v>
      </c>
      <c r="BC278" s="936" t="s">
        <v>66</v>
      </c>
      <c r="BD278" s="937"/>
      <c r="BE278" s="937"/>
      <c r="BF278" s="937"/>
      <c r="BG278" s="938"/>
      <c r="BH278" s="1000" t="s">
        <v>67</v>
      </c>
      <c r="BI278" s="1000" t="s">
        <v>68</v>
      </c>
      <c r="BJ278" s="1000" t="s">
        <v>69</v>
      </c>
      <c r="BK278" s="1000" t="s">
        <v>70</v>
      </c>
      <c r="BL278" s="795" t="s">
        <v>71</v>
      </c>
      <c r="BM278" s="795"/>
      <c r="BN278" s="795"/>
      <c r="BO278" s="795"/>
      <c r="BP278" s="795"/>
      <c r="BQ278" s="795"/>
      <c r="BR278" s="1000" t="s">
        <v>72</v>
      </c>
      <c r="BS278" s="1000" t="s">
        <v>73</v>
      </c>
    </row>
    <row r="279" spans="1:71" s="207" customFormat="1" ht="15" customHeight="1">
      <c r="A279" s="131"/>
      <c r="B279" s="208"/>
      <c r="C279" s="838"/>
      <c r="D279" s="839"/>
      <c r="E279" s="839"/>
      <c r="F279" s="839"/>
      <c r="G279" s="839"/>
      <c r="H279" s="839"/>
      <c r="I279" s="839"/>
      <c r="J279" s="839"/>
      <c r="K279" s="839"/>
      <c r="L279" s="839"/>
      <c r="M279" s="840"/>
      <c r="N279" s="186" t="s">
        <v>132</v>
      </c>
      <c r="O279" s="186" t="s">
        <v>133</v>
      </c>
      <c r="P279" s="186" t="s">
        <v>134</v>
      </c>
      <c r="Q279" s="186" t="s">
        <v>135</v>
      </c>
      <c r="R279" s="186" t="s">
        <v>136</v>
      </c>
      <c r="S279" s="795"/>
      <c r="T279" s="795"/>
      <c r="U279" s="795"/>
      <c r="V279" s="795"/>
      <c r="W279" s="186" t="s">
        <v>841</v>
      </c>
      <c r="X279" s="186" t="s">
        <v>842</v>
      </c>
      <c r="Y279" s="186" t="s">
        <v>843</v>
      </c>
      <c r="Z279" s="186" t="s">
        <v>844</v>
      </c>
      <c r="AA279" s="186" t="s">
        <v>845</v>
      </c>
      <c r="AB279" s="186" t="s">
        <v>846</v>
      </c>
      <c r="AC279" s="795"/>
      <c r="AD279" s="795"/>
      <c r="AE279" s="12"/>
      <c r="AF279" s="239"/>
      <c r="AH279" s="82" t="s">
        <v>132</v>
      </c>
      <c r="AI279" s="82" t="s">
        <v>133</v>
      </c>
      <c r="AJ279" s="82" t="s">
        <v>134</v>
      </c>
      <c r="AK279" s="82" t="s">
        <v>135</v>
      </c>
      <c r="AL279" s="82" t="s">
        <v>136</v>
      </c>
      <c r="AM279" s="795"/>
      <c r="AN279" s="795"/>
      <c r="AO279" s="795"/>
      <c r="AP279" s="795"/>
      <c r="AQ279" s="82" t="s">
        <v>841</v>
      </c>
      <c r="AR279" s="82" t="s">
        <v>842</v>
      </c>
      <c r="AS279" s="82" t="s">
        <v>843</v>
      </c>
      <c r="AT279" s="82" t="s">
        <v>844</v>
      </c>
      <c r="AU279" s="82" t="s">
        <v>845</v>
      </c>
      <c r="AV279" s="82" t="s">
        <v>846</v>
      </c>
      <c r="AW279" s="795"/>
      <c r="AX279" s="795"/>
      <c r="AZ279" s="666" t="s">
        <v>7261</v>
      </c>
      <c r="BA279" s="666"/>
      <c r="BC279" s="186" t="s">
        <v>132</v>
      </c>
      <c r="BD279" s="186" t="s">
        <v>133</v>
      </c>
      <c r="BE279" s="186" t="s">
        <v>134</v>
      </c>
      <c r="BF279" s="186" t="s">
        <v>135</v>
      </c>
      <c r="BG279" s="186" t="s">
        <v>136</v>
      </c>
      <c r="BH279" s="795"/>
      <c r="BI279" s="795"/>
      <c r="BJ279" s="795"/>
      <c r="BK279" s="795"/>
      <c r="BL279" s="186" t="s">
        <v>841</v>
      </c>
      <c r="BM279" s="186" t="s">
        <v>842</v>
      </c>
      <c r="BN279" s="186" t="s">
        <v>843</v>
      </c>
      <c r="BO279" s="186" t="s">
        <v>844</v>
      </c>
      <c r="BP279" s="186" t="s">
        <v>845</v>
      </c>
      <c r="BQ279" s="186" t="s">
        <v>846</v>
      </c>
      <c r="BR279" s="795"/>
      <c r="BS279" s="795"/>
    </row>
    <row r="280" spans="1:71" s="72" customFormat="1" ht="15" customHeight="1">
      <c r="A280" s="131"/>
      <c r="B280" s="53"/>
      <c r="C280" s="82" t="s">
        <v>66</v>
      </c>
      <c r="D280" s="792" t="str">
        <f>IF($AO$150=1,"",IF($AH$163=$AJ$163,"",IF(D174="","",D174)))</f>
        <v/>
      </c>
      <c r="E280" s="793"/>
      <c r="F280" s="793"/>
      <c r="G280" s="793"/>
      <c r="H280" s="793"/>
      <c r="I280" s="793"/>
      <c r="J280" s="793"/>
      <c r="K280" s="793"/>
      <c r="L280" s="793"/>
      <c r="M280" s="794"/>
      <c r="N280" s="436"/>
      <c r="O280" s="436"/>
      <c r="P280" s="432"/>
      <c r="Q280" s="432"/>
      <c r="R280" s="432"/>
      <c r="S280" s="432"/>
      <c r="T280" s="432"/>
      <c r="U280" s="432"/>
      <c r="V280" s="432"/>
      <c r="W280" s="432"/>
      <c r="X280" s="432"/>
      <c r="Y280" s="432"/>
      <c r="Z280" s="432"/>
      <c r="AA280" s="432"/>
      <c r="AB280" s="432"/>
      <c r="AC280" s="432"/>
      <c r="AD280" s="432"/>
      <c r="AE280" s="12"/>
      <c r="AF280" s="122"/>
      <c r="AH280" s="133">
        <f>IF($AH$163=$AJ$163,0,IF(OR(AND($D209&lt;&gt;"",N209="X"),AND($D209="",N209="")),0,1))</f>
        <v>0</v>
      </c>
      <c r="AI280" s="133">
        <f t="shared" ref="AI280:AX280" si="24">IF($AH$163=$AJ$163,0,IF(OR(AND($D209&lt;&gt;"",O209="X"),AND($D209="",O209="")),0,1))</f>
        <v>0</v>
      </c>
      <c r="AJ280" s="133">
        <f t="shared" si="24"/>
        <v>0</v>
      </c>
      <c r="AK280" s="133">
        <f t="shared" si="24"/>
        <v>0</v>
      </c>
      <c r="AL280" s="133">
        <f t="shared" si="24"/>
        <v>0</v>
      </c>
      <c r="AM280" s="133">
        <f t="shared" si="24"/>
        <v>0</v>
      </c>
      <c r="AN280" s="133">
        <f t="shared" si="24"/>
        <v>0</v>
      </c>
      <c r="AO280" s="133">
        <f t="shared" si="24"/>
        <v>0</v>
      </c>
      <c r="AP280" s="133">
        <f t="shared" si="24"/>
        <v>0</v>
      </c>
      <c r="AQ280" s="133">
        <f t="shared" si="24"/>
        <v>0</v>
      </c>
      <c r="AR280" s="133">
        <f t="shared" si="24"/>
        <v>0</v>
      </c>
      <c r="AS280" s="133">
        <f t="shared" si="24"/>
        <v>0</v>
      </c>
      <c r="AT280" s="133">
        <f t="shared" si="24"/>
        <v>0</v>
      </c>
      <c r="AU280" s="133">
        <f t="shared" si="24"/>
        <v>0</v>
      </c>
      <c r="AV280" s="133">
        <f t="shared" si="24"/>
        <v>0</v>
      </c>
      <c r="AW280" s="133">
        <f t="shared" si="24"/>
        <v>0</v>
      </c>
      <c r="AX280" s="133">
        <f t="shared" si="24"/>
        <v>0</v>
      </c>
      <c r="AZ280" s="661">
        <f>IF($AH$274=$AJ$274,0,IF(COUNTIF(N280:AD309,"NS")=0,0,1))</f>
        <v>0</v>
      </c>
      <c r="BA280" s="661"/>
      <c r="BC280" s="112">
        <f t="shared" ref="BC280:BR280" si="25">IF($AH$274=$AJ$274,0,IF(OR(AND(N209="",N280=""),AND(N209="X",COUNTA(N280)&gt;0)),0,1))</f>
        <v>0</v>
      </c>
      <c r="BD280" s="112">
        <f t="shared" si="25"/>
        <v>0</v>
      </c>
      <c r="BE280" s="112">
        <f t="shared" si="25"/>
        <v>0</v>
      </c>
      <c r="BF280" s="112">
        <f t="shared" si="25"/>
        <v>0</v>
      </c>
      <c r="BG280" s="112">
        <f t="shared" si="25"/>
        <v>0</v>
      </c>
      <c r="BH280" s="112">
        <f t="shared" si="25"/>
        <v>0</v>
      </c>
      <c r="BI280" s="112">
        <f t="shared" si="25"/>
        <v>0</v>
      </c>
      <c r="BJ280" s="112">
        <f t="shared" si="25"/>
        <v>0</v>
      </c>
      <c r="BK280" s="112">
        <f t="shared" si="25"/>
        <v>0</v>
      </c>
      <c r="BL280" s="112">
        <f t="shared" si="25"/>
        <v>0</v>
      </c>
      <c r="BM280" s="112">
        <f t="shared" si="25"/>
        <v>0</v>
      </c>
      <c r="BN280" s="112">
        <f t="shared" si="25"/>
        <v>0</v>
      </c>
      <c r="BO280" s="112">
        <f t="shared" si="25"/>
        <v>0</v>
      </c>
      <c r="BP280" s="112">
        <f t="shared" si="25"/>
        <v>0</v>
      </c>
      <c r="BQ280" s="112">
        <f t="shared" si="25"/>
        <v>0</v>
      </c>
      <c r="BR280" s="112">
        <f t="shared" si="25"/>
        <v>0</v>
      </c>
      <c r="BS280" s="112">
        <f>IF($AH$274=$AJ$274,0,IF(OR(AND(AD209="",AD280=""),AND(AD209="X",COUNTA(AD280)&gt;0)),0,1))</f>
        <v>0</v>
      </c>
    </row>
    <row r="281" spans="1:71" s="72" customFormat="1" ht="15" customHeight="1">
      <c r="A281" s="131"/>
      <c r="B281" s="53"/>
      <c r="C281" s="82" t="s">
        <v>67</v>
      </c>
      <c r="D281" s="792" t="str">
        <f t="shared" ref="D281:D309" si="26">IF($AO$150=1,"",IF($AH$163=$AJ$163,"",IF(D175="","",D175)))</f>
        <v/>
      </c>
      <c r="E281" s="793"/>
      <c r="F281" s="793"/>
      <c r="G281" s="793"/>
      <c r="H281" s="793"/>
      <c r="I281" s="793"/>
      <c r="J281" s="793"/>
      <c r="K281" s="793"/>
      <c r="L281" s="793"/>
      <c r="M281" s="794"/>
      <c r="N281" s="436"/>
      <c r="O281" s="436"/>
      <c r="P281" s="432"/>
      <c r="Q281" s="432"/>
      <c r="R281" s="432"/>
      <c r="S281" s="432"/>
      <c r="T281" s="432"/>
      <c r="U281" s="432"/>
      <c r="V281" s="432"/>
      <c r="W281" s="432"/>
      <c r="X281" s="432"/>
      <c r="Y281" s="432"/>
      <c r="Z281" s="432"/>
      <c r="AA281" s="432"/>
      <c r="AB281" s="432"/>
      <c r="AC281" s="432"/>
      <c r="AD281" s="432"/>
      <c r="AE281" s="12"/>
      <c r="AF281" s="122"/>
      <c r="AH281" s="133">
        <f t="shared" ref="AH281:AH309" si="27">IF($AH$163=$AJ$163,0,IF(OR(AND($D210&lt;&gt;"",N210="X"),AND($D210="",N210="")),0,1))</f>
        <v>0</v>
      </c>
      <c r="AI281" s="133">
        <f t="shared" ref="AI281:AI309" si="28">IF($AH$163=$AJ$163,0,IF(OR(AND($D210&lt;&gt;"",O210="X"),AND($D210="",O210="")),0,1))</f>
        <v>0</v>
      </c>
      <c r="AJ281" s="133">
        <f t="shared" ref="AJ281:AJ309" si="29">IF($AH$163=$AJ$163,0,IF(OR(AND($D210&lt;&gt;"",P210="X"),AND($D210="",P210="")),0,1))</f>
        <v>0</v>
      </c>
      <c r="AK281" s="133">
        <f t="shared" ref="AK281:AK309" si="30">IF($AH$163=$AJ$163,0,IF(OR(AND($D210&lt;&gt;"",Q210="X"),AND($D210="",Q210="")),0,1))</f>
        <v>0</v>
      </c>
      <c r="AL281" s="133">
        <f t="shared" ref="AL281:AL309" si="31">IF($AH$163=$AJ$163,0,IF(OR(AND($D210&lt;&gt;"",R210="X"),AND($D210="",R210="")),0,1))</f>
        <v>0</v>
      </c>
      <c r="AM281" s="133">
        <f t="shared" ref="AM281:AM309" si="32">IF($AH$163=$AJ$163,0,IF(OR(AND($D210&lt;&gt;"",S210="X"),AND($D210="",S210="")),0,1))</f>
        <v>0</v>
      </c>
      <c r="AN281" s="133">
        <f t="shared" ref="AN281:AN309" si="33">IF($AH$163=$AJ$163,0,IF(OR(AND($D210&lt;&gt;"",T210="X"),AND($D210="",T210="")),0,1))</f>
        <v>0</v>
      </c>
      <c r="AO281" s="133">
        <f t="shared" ref="AO281:AO309" si="34">IF($AH$163=$AJ$163,0,IF(OR(AND($D210&lt;&gt;"",U210="X"),AND($D210="",U210="")),0,1))</f>
        <v>0</v>
      </c>
      <c r="AP281" s="133">
        <f t="shared" ref="AP281:AP309" si="35">IF($AH$163=$AJ$163,0,IF(OR(AND($D210&lt;&gt;"",V210="X"),AND($D210="",V210="")),0,1))</f>
        <v>0</v>
      </c>
      <c r="AQ281" s="133">
        <f t="shared" ref="AQ281:AQ309" si="36">IF($AH$163=$AJ$163,0,IF(OR(AND($D210&lt;&gt;"",W210="X"),AND($D210="",W210="")),0,1))</f>
        <v>0</v>
      </c>
      <c r="AR281" s="133">
        <f t="shared" ref="AR281:AR309" si="37">IF($AH$163=$AJ$163,0,IF(OR(AND($D210&lt;&gt;"",X210="X"),AND($D210="",X210="")),0,1))</f>
        <v>0</v>
      </c>
      <c r="AS281" s="133">
        <f t="shared" ref="AS281:AS309" si="38">IF($AH$163=$AJ$163,0,IF(OR(AND($D210&lt;&gt;"",Y210="X"),AND($D210="",Y210="")),0,1))</f>
        <v>0</v>
      </c>
      <c r="AT281" s="133">
        <f t="shared" ref="AT281:AT309" si="39">IF($AH$163=$AJ$163,0,IF(OR(AND($D210&lt;&gt;"",Z210="X"),AND($D210="",Z210="")),0,1))</f>
        <v>0</v>
      </c>
      <c r="AU281" s="133">
        <f t="shared" ref="AU281:AU309" si="40">IF($AH$163=$AJ$163,0,IF(OR(AND($D210&lt;&gt;"",AA210="X"),AND($D210="",AA210="")),0,1))</f>
        <v>0</v>
      </c>
      <c r="AV281" s="133">
        <f t="shared" ref="AV281:AV309" si="41">IF($AH$163=$AJ$163,0,IF(OR(AND($D210&lt;&gt;"",AB210="X"),AND($D210="",AB210="")),0,1))</f>
        <v>0</v>
      </c>
      <c r="AW281" s="133">
        <f t="shared" ref="AW281:AW309" si="42">IF($AH$163=$AJ$163,0,IF(OR(AND($D210&lt;&gt;"",AC210="X"),AND($D210="",AC210="")),0,1))</f>
        <v>0</v>
      </c>
      <c r="AX281" s="133">
        <f t="shared" ref="AX281:AX309" si="43">IF($AH$163=$AJ$163,0,IF(OR(AND($D210&lt;&gt;"",AD210="X"),AND($D210="",AD210="")),0,1))</f>
        <v>0</v>
      </c>
      <c r="BC281" s="112">
        <f t="shared" ref="BC281:BC309" si="44">IF($AH$274=$AJ$274,0,IF(OR(AND(N210="",N281=""),AND(N210="X",COUNTA(N281)&gt;0)),0,1))</f>
        <v>0</v>
      </c>
      <c r="BD281" s="112">
        <f t="shared" ref="BD281:BD309" si="45">IF($AH$274=$AJ$274,0,IF(OR(AND(O210="",O281=""),AND(O210="X",COUNTA(O281)&gt;0)),0,1))</f>
        <v>0</v>
      </c>
      <c r="BE281" s="112">
        <f t="shared" ref="BE281:BE309" si="46">IF($AH$274=$AJ$274,0,IF(OR(AND(P210="",P281=""),AND(P210="X",COUNTA(P281)&gt;0)),0,1))</f>
        <v>0</v>
      </c>
      <c r="BF281" s="112">
        <f t="shared" ref="BF281:BF309" si="47">IF($AH$274=$AJ$274,0,IF(OR(AND(Q210="",Q281=""),AND(Q210="X",COUNTA(Q281)&gt;0)),0,1))</f>
        <v>0</v>
      </c>
      <c r="BG281" s="112">
        <f t="shared" ref="BG281:BG309" si="48">IF($AH$274=$AJ$274,0,IF(OR(AND(R210="",R281=""),AND(R210="X",COUNTA(R281)&gt;0)),0,1))</f>
        <v>0</v>
      </c>
      <c r="BH281" s="112">
        <f t="shared" ref="BH281:BH309" si="49">IF($AH$274=$AJ$274,0,IF(OR(AND(S210="",S281=""),AND(S210="X",COUNTA(S281)&gt;0)),0,1))</f>
        <v>0</v>
      </c>
      <c r="BI281" s="112">
        <f t="shared" ref="BI281:BI309" si="50">IF($AH$274=$AJ$274,0,IF(OR(AND(T210="",T281=""),AND(T210="X",COUNTA(T281)&gt;0)),0,1))</f>
        <v>0</v>
      </c>
      <c r="BJ281" s="112">
        <f t="shared" ref="BJ281:BJ309" si="51">IF($AH$274=$AJ$274,0,IF(OR(AND(U210="",U281=""),AND(U210="X",COUNTA(U281)&gt;0)),0,1))</f>
        <v>0</v>
      </c>
      <c r="BK281" s="112">
        <f t="shared" ref="BK281:BK309" si="52">IF($AH$274=$AJ$274,0,IF(OR(AND(V210="",V281=""),AND(V210="X",COUNTA(V281)&gt;0)),0,1))</f>
        <v>0</v>
      </c>
      <c r="BL281" s="112">
        <f t="shared" ref="BL281:BL309" si="53">IF($AH$274=$AJ$274,0,IF(OR(AND(W210="",W281=""),AND(W210="X",COUNTA(W281)&gt;0)),0,1))</f>
        <v>0</v>
      </c>
      <c r="BM281" s="112">
        <f t="shared" ref="BM281:BM309" si="54">IF($AH$274=$AJ$274,0,IF(OR(AND(X210="",X281=""),AND(X210="X",COUNTA(X281)&gt;0)),0,1))</f>
        <v>0</v>
      </c>
      <c r="BN281" s="112">
        <f t="shared" ref="BN281:BN309" si="55">IF($AH$274=$AJ$274,0,IF(OR(AND(Y210="",Y281=""),AND(Y210="X",COUNTA(Y281)&gt;0)),0,1))</f>
        <v>0</v>
      </c>
      <c r="BO281" s="112">
        <f t="shared" ref="BO281:BO309" si="56">IF($AH$274=$AJ$274,0,IF(OR(AND(Z210="",Z281=""),AND(Z210="X",COUNTA(Z281)&gt;0)),0,1))</f>
        <v>0</v>
      </c>
      <c r="BP281" s="112">
        <f t="shared" ref="BP281:BP309" si="57">IF($AH$274=$AJ$274,0,IF(OR(AND(AA210="",AA281=""),AND(AA210="X",COUNTA(AA281)&gt;0)),0,1))</f>
        <v>0</v>
      </c>
      <c r="BQ281" s="112">
        <f t="shared" ref="BQ281:BQ309" si="58">IF($AH$274=$AJ$274,0,IF(OR(AND(AB210="",AB281=""),AND(AB210="X",COUNTA(AB281)&gt;0)),0,1))</f>
        <v>0</v>
      </c>
      <c r="BR281" s="112">
        <f t="shared" ref="BR281:BS296" si="59">IF($AH$274=$AJ$274,0,IF(OR(AND(AC210="",AC281=""),AND(AC210="X",COUNTA(AC281)&gt;0)),0,1))</f>
        <v>0</v>
      </c>
      <c r="BS281" s="112">
        <f t="shared" si="59"/>
        <v>0</v>
      </c>
    </row>
    <row r="282" spans="1:71" s="72" customFormat="1" ht="15" customHeight="1">
      <c r="A282" s="131"/>
      <c r="B282" s="53"/>
      <c r="C282" s="82" t="s">
        <v>68</v>
      </c>
      <c r="D282" s="792" t="str">
        <f t="shared" si="26"/>
        <v/>
      </c>
      <c r="E282" s="793"/>
      <c r="F282" s="793"/>
      <c r="G282" s="793"/>
      <c r="H282" s="793"/>
      <c r="I282" s="793"/>
      <c r="J282" s="793"/>
      <c r="K282" s="793"/>
      <c r="L282" s="793"/>
      <c r="M282" s="794"/>
      <c r="N282" s="436"/>
      <c r="O282" s="436"/>
      <c r="P282" s="432"/>
      <c r="Q282" s="432"/>
      <c r="R282" s="432"/>
      <c r="S282" s="432"/>
      <c r="T282" s="432"/>
      <c r="U282" s="432"/>
      <c r="V282" s="432"/>
      <c r="W282" s="432"/>
      <c r="X282" s="432"/>
      <c r="Y282" s="432"/>
      <c r="Z282" s="432"/>
      <c r="AA282" s="432"/>
      <c r="AB282" s="432"/>
      <c r="AC282" s="432"/>
      <c r="AD282" s="432"/>
      <c r="AE282" s="12"/>
      <c r="AF282" s="122"/>
      <c r="AH282" s="133">
        <f t="shared" si="27"/>
        <v>0</v>
      </c>
      <c r="AI282" s="133">
        <f t="shared" si="28"/>
        <v>0</v>
      </c>
      <c r="AJ282" s="133">
        <f t="shared" si="29"/>
        <v>0</v>
      </c>
      <c r="AK282" s="133">
        <f t="shared" si="30"/>
        <v>0</v>
      </c>
      <c r="AL282" s="133">
        <f t="shared" si="31"/>
        <v>0</v>
      </c>
      <c r="AM282" s="133">
        <f t="shared" si="32"/>
        <v>0</v>
      </c>
      <c r="AN282" s="133">
        <f t="shared" si="33"/>
        <v>0</v>
      </c>
      <c r="AO282" s="133">
        <f t="shared" si="34"/>
        <v>0</v>
      </c>
      <c r="AP282" s="133">
        <f t="shared" si="35"/>
        <v>0</v>
      </c>
      <c r="AQ282" s="133">
        <f t="shared" si="36"/>
        <v>0</v>
      </c>
      <c r="AR282" s="133">
        <f t="shared" si="37"/>
        <v>0</v>
      </c>
      <c r="AS282" s="133">
        <f t="shared" si="38"/>
        <v>0</v>
      </c>
      <c r="AT282" s="133">
        <f t="shared" si="39"/>
        <v>0</v>
      </c>
      <c r="AU282" s="133">
        <f t="shared" si="40"/>
        <v>0</v>
      </c>
      <c r="AV282" s="133">
        <f t="shared" si="41"/>
        <v>0</v>
      </c>
      <c r="AW282" s="133">
        <f t="shared" si="42"/>
        <v>0</v>
      </c>
      <c r="AX282" s="133">
        <f t="shared" si="43"/>
        <v>0</v>
      </c>
      <c r="BC282" s="112">
        <f t="shared" si="44"/>
        <v>0</v>
      </c>
      <c r="BD282" s="112">
        <f t="shared" si="45"/>
        <v>0</v>
      </c>
      <c r="BE282" s="112">
        <f t="shared" si="46"/>
        <v>0</v>
      </c>
      <c r="BF282" s="112">
        <f t="shared" si="47"/>
        <v>0</v>
      </c>
      <c r="BG282" s="112">
        <f t="shared" si="48"/>
        <v>0</v>
      </c>
      <c r="BH282" s="112">
        <f t="shared" si="49"/>
        <v>0</v>
      </c>
      <c r="BI282" s="112">
        <f t="shared" si="50"/>
        <v>0</v>
      </c>
      <c r="BJ282" s="112">
        <f t="shared" si="51"/>
        <v>0</v>
      </c>
      <c r="BK282" s="112">
        <f t="shared" si="52"/>
        <v>0</v>
      </c>
      <c r="BL282" s="112">
        <f t="shared" si="53"/>
        <v>0</v>
      </c>
      <c r="BM282" s="112">
        <f t="shared" si="54"/>
        <v>0</v>
      </c>
      <c r="BN282" s="112">
        <f t="shared" si="55"/>
        <v>0</v>
      </c>
      <c r="BO282" s="112">
        <f t="shared" si="56"/>
        <v>0</v>
      </c>
      <c r="BP282" s="112">
        <f t="shared" si="57"/>
        <v>0</v>
      </c>
      <c r="BQ282" s="112">
        <f t="shared" si="58"/>
        <v>0</v>
      </c>
      <c r="BR282" s="112">
        <f t="shared" si="59"/>
        <v>0</v>
      </c>
      <c r="BS282" s="112">
        <f t="shared" ref="BS282:BS308" si="60">IF($AH$274=$AJ$274,0,IF(OR(AND(AD211="",AD282=""),AND(AD211="X",COUNTA(AD282)&gt;0)),0,1))</f>
        <v>0</v>
      </c>
    </row>
    <row r="283" spans="1:71" s="72" customFormat="1" ht="15" customHeight="1">
      <c r="A283" s="131"/>
      <c r="B283" s="53"/>
      <c r="C283" s="82" t="s">
        <v>69</v>
      </c>
      <c r="D283" s="792" t="str">
        <f t="shared" si="26"/>
        <v/>
      </c>
      <c r="E283" s="793"/>
      <c r="F283" s="793"/>
      <c r="G283" s="793"/>
      <c r="H283" s="793"/>
      <c r="I283" s="793"/>
      <c r="J283" s="793"/>
      <c r="K283" s="793"/>
      <c r="L283" s="793"/>
      <c r="M283" s="794"/>
      <c r="N283" s="436"/>
      <c r="O283" s="436"/>
      <c r="P283" s="432"/>
      <c r="Q283" s="432"/>
      <c r="R283" s="432"/>
      <c r="S283" s="432"/>
      <c r="T283" s="432"/>
      <c r="U283" s="432"/>
      <c r="V283" s="432"/>
      <c r="W283" s="432"/>
      <c r="X283" s="432"/>
      <c r="Y283" s="432"/>
      <c r="Z283" s="432"/>
      <c r="AA283" s="432"/>
      <c r="AB283" s="432"/>
      <c r="AC283" s="432"/>
      <c r="AD283" s="432"/>
      <c r="AE283" s="12"/>
      <c r="AF283" s="122"/>
      <c r="AH283" s="133">
        <f t="shared" si="27"/>
        <v>0</v>
      </c>
      <c r="AI283" s="133">
        <f t="shared" si="28"/>
        <v>0</v>
      </c>
      <c r="AJ283" s="133">
        <f t="shared" si="29"/>
        <v>0</v>
      </c>
      <c r="AK283" s="133">
        <f t="shared" si="30"/>
        <v>0</v>
      </c>
      <c r="AL283" s="133">
        <f t="shared" si="31"/>
        <v>0</v>
      </c>
      <c r="AM283" s="133">
        <f t="shared" si="32"/>
        <v>0</v>
      </c>
      <c r="AN283" s="133">
        <f t="shared" si="33"/>
        <v>0</v>
      </c>
      <c r="AO283" s="133">
        <f t="shared" si="34"/>
        <v>0</v>
      </c>
      <c r="AP283" s="133">
        <f t="shared" si="35"/>
        <v>0</v>
      </c>
      <c r="AQ283" s="133">
        <f t="shared" si="36"/>
        <v>0</v>
      </c>
      <c r="AR283" s="133">
        <f t="shared" si="37"/>
        <v>0</v>
      </c>
      <c r="AS283" s="133">
        <f t="shared" si="38"/>
        <v>0</v>
      </c>
      <c r="AT283" s="133">
        <f t="shared" si="39"/>
        <v>0</v>
      </c>
      <c r="AU283" s="133">
        <f t="shared" si="40"/>
        <v>0</v>
      </c>
      <c r="AV283" s="133">
        <f t="shared" si="41"/>
        <v>0</v>
      </c>
      <c r="AW283" s="133">
        <f t="shared" si="42"/>
        <v>0</v>
      </c>
      <c r="AX283" s="133">
        <f t="shared" si="43"/>
        <v>0</v>
      </c>
      <c r="BC283" s="112">
        <f t="shared" si="44"/>
        <v>0</v>
      </c>
      <c r="BD283" s="112">
        <f t="shared" si="45"/>
        <v>0</v>
      </c>
      <c r="BE283" s="112">
        <f t="shared" si="46"/>
        <v>0</v>
      </c>
      <c r="BF283" s="112">
        <f t="shared" si="47"/>
        <v>0</v>
      </c>
      <c r="BG283" s="112">
        <f t="shared" si="48"/>
        <v>0</v>
      </c>
      <c r="BH283" s="112">
        <f t="shared" si="49"/>
        <v>0</v>
      </c>
      <c r="BI283" s="112">
        <f t="shared" si="50"/>
        <v>0</v>
      </c>
      <c r="BJ283" s="112">
        <f t="shared" si="51"/>
        <v>0</v>
      </c>
      <c r="BK283" s="112">
        <f t="shared" si="52"/>
        <v>0</v>
      </c>
      <c r="BL283" s="112">
        <f t="shared" si="53"/>
        <v>0</v>
      </c>
      <c r="BM283" s="112">
        <f t="shared" si="54"/>
        <v>0</v>
      </c>
      <c r="BN283" s="112">
        <f t="shared" si="55"/>
        <v>0</v>
      </c>
      <c r="BO283" s="112">
        <f t="shared" si="56"/>
        <v>0</v>
      </c>
      <c r="BP283" s="112">
        <f t="shared" si="57"/>
        <v>0</v>
      </c>
      <c r="BQ283" s="112">
        <f t="shared" si="58"/>
        <v>0</v>
      </c>
      <c r="BR283" s="112">
        <f t="shared" si="59"/>
        <v>0</v>
      </c>
      <c r="BS283" s="112">
        <f t="shared" si="60"/>
        <v>0</v>
      </c>
    </row>
    <row r="284" spans="1:71" s="72" customFormat="1" ht="15" customHeight="1">
      <c r="A284" s="131"/>
      <c r="B284" s="53"/>
      <c r="C284" s="82" t="s">
        <v>70</v>
      </c>
      <c r="D284" s="792" t="str">
        <f t="shared" si="26"/>
        <v/>
      </c>
      <c r="E284" s="793"/>
      <c r="F284" s="793"/>
      <c r="G284" s="793"/>
      <c r="H284" s="793"/>
      <c r="I284" s="793"/>
      <c r="J284" s="793"/>
      <c r="K284" s="793"/>
      <c r="L284" s="793"/>
      <c r="M284" s="794"/>
      <c r="N284" s="436"/>
      <c r="O284" s="436"/>
      <c r="P284" s="432"/>
      <c r="Q284" s="432"/>
      <c r="R284" s="432"/>
      <c r="S284" s="432"/>
      <c r="T284" s="432"/>
      <c r="U284" s="432"/>
      <c r="V284" s="432"/>
      <c r="W284" s="432"/>
      <c r="X284" s="432"/>
      <c r="Y284" s="432"/>
      <c r="Z284" s="432"/>
      <c r="AA284" s="432"/>
      <c r="AB284" s="432"/>
      <c r="AC284" s="432"/>
      <c r="AD284" s="432"/>
      <c r="AE284" s="12"/>
      <c r="AF284" s="122"/>
      <c r="AH284" s="133">
        <f t="shared" si="27"/>
        <v>0</v>
      </c>
      <c r="AI284" s="133">
        <f t="shared" si="28"/>
        <v>0</v>
      </c>
      <c r="AJ284" s="133">
        <f t="shared" si="29"/>
        <v>0</v>
      </c>
      <c r="AK284" s="133">
        <f t="shared" si="30"/>
        <v>0</v>
      </c>
      <c r="AL284" s="133">
        <f t="shared" si="31"/>
        <v>0</v>
      </c>
      <c r="AM284" s="133">
        <f t="shared" si="32"/>
        <v>0</v>
      </c>
      <c r="AN284" s="133">
        <f t="shared" si="33"/>
        <v>0</v>
      </c>
      <c r="AO284" s="133">
        <f t="shared" si="34"/>
        <v>0</v>
      </c>
      <c r="AP284" s="133">
        <f t="shared" si="35"/>
        <v>0</v>
      </c>
      <c r="AQ284" s="133">
        <f t="shared" si="36"/>
        <v>0</v>
      </c>
      <c r="AR284" s="133">
        <f t="shared" si="37"/>
        <v>0</v>
      </c>
      <c r="AS284" s="133">
        <f t="shared" si="38"/>
        <v>0</v>
      </c>
      <c r="AT284" s="133">
        <f t="shared" si="39"/>
        <v>0</v>
      </c>
      <c r="AU284" s="133">
        <f t="shared" si="40"/>
        <v>0</v>
      </c>
      <c r="AV284" s="133">
        <f t="shared" si="41"/>
        <v>0</v>
      </c>
      <c r="AW284" s="133">
        <f t="shared" si="42"/>
        <v>0</v>
      </c>
      <c r="AX284" s="133">
        <f t="shared" si="43"/>
        <v>0</v>
      </c>
      <c r="BC284" s="112">
        <f t="shared" si="44"/>
        <v>0</v>
      </c>
      <c r="BD284" s="112">
        <f t="shared" si="45"/>
        <v>0</v>
      </c>
      <c r="BE284" s="112">
        <f t="shared" si="46"/>
        <v>0</v>
      </c>
      <c r="BF284" s="112">
        <f t="shared" si="47"/>
        <v>0</v>
      </c>
      <c r="BG284" s="112">
        <f t="shared" si="48"/>
        <v>0</v>
      </c>
      <c r="BH284" s="112">
        <f t="shared" si="49"/>
        <v>0</v>
      </c>
      <c r="BI284" s="112">
        <f t="shared" si="50"/>
        <v>0</v>
      </c>
      <c r="BJ284" s="112">
        <f t="shared" si="51"/>
        <v>0</v>
      </c>
      <c r="BK284" s="112">
        <f t="shared" si="52"/>
        <v>0</v>
      </c>
      <c r="BL284" s="112">
        <f t="shared" si="53"/>
        <v>0</v>
      </c>
      <c r="BM284" s="112">
        <f t="shared" si="54"/>
        <v>0</v>
      </c>
      <c r="BN284" s="112">
        <f t="shared" si="55"/>
        <v>0</v>
      </c>
      <c r="BO284" s="112">
        <f t="shared" si="56"/>
        <v>0</v>
      </c>
      <c r="BP284" s="112">
        <f t="shared" si="57"/>
        <v>0</v>
      </c>
      <c r="BQ284" s="112">
        <f t="shared" si="58"/>
        <v>0</v>
      </c>
      <c r="BR284" s="112">
        <f t="shared" si="59"/>
        <v>0</v>
      </c>
      <c r="BS284" s="112">
        <f t="shared" si="60"/>
        <v>0</v>
      </c>
    </row>
    <row r="285" spans="1:71" s="72" customFormat="1" ht="15" customHeight="1">
      <c r="A285" s="131"/>
      <c r="B285" s="53"/>
      <c r="C285" s="82" t="s">
        <v>71</v>
      </c>
      <c r="D285" s="792" t="str">
        <f t="shared" si="26"/>
        <v/>
      </c>
      <c r="E285" s="793"/>
      <c r="F285" s="793"/>
      <c r="G285" s="793"/>
      <c r="H285" s="793"/>
      <c r="I285" s="793"/>
      <c r="J285" s="793"/>
      <c r="K285" s="793"/>
      <c r="L285" s="793"/>
      <c r="M285" s="794"/>
      <c r="N285" s="436"/>
      <c r="O285" s="436"/>
      <c r="P285" s="432"/>
      <c r="Q285" s="432"/>
      <c r="R285" s="432"/>
      <c r="S285" s="432"/>
      <c r="T285" s="432"/>
      <c r="U285" s="432"/>
      <c r="V285" s="432"/>
      <c r="W285" s="432"/>
      <c r="X285" s="432"/>
      <c r="Y285" s="432"/>
      <c r="Z285" s="432"/>
      <c r="AA285" s="432"/>
      <c r="AB285" s="432"/>
      <c r="AC285" s="432"/>
      <c r="AD285" s="432"/>
      <c r="AE285" s="12"/>
      <c r="AF285" s="122"/>
      <c r="AH285" s="133">
        <f t="shared" si="27"/>
        <v>0</v>
      </c>
      <c r="AI285" s="133">
        <f t="shared" si="28"/>
        <v>0</v>
      </c>
      <c r="AJ285" s="133">
        <f t="shared" si="29"/>
        <v>0</v>
      </c>
      <c r="AK285" s="133">
        <f t="shared" si="30"/>
        <v>0</v>
      </c>
      <c r="AL285" s="133">
        <f t="shared" si="31"/>
        <v>0</v>
      </c>
      <c r="AM285" s="133">
        <f t="shared" si="32"/>
        <v>0</v>
      </c>
      <c r="AN285" s="133">
        <f t="shared" si="33"/>
        <v>0</v>
      </c>
      <c r="AO285" s="133">
        <f t="shared" si="34"/>
        <v>0</v>
      </c>
      <c r="AP285" s="133">
        <f t="shared" si="35"/>
        <v>0</v>
      </c>
      <c r="AQ285" s="133">
        <f t="shared" si="36"/>
        <v>0</v>
      </c>
      <c r="AR285" s="133">
        <f t="shared" si="37"/>
        <v>0</v>
      </c>
      <c r="AS285" s="133">
        <f t="shared" si="38"/>
        <v>0</v>
      </c>
      <c r="AT285" s="133">
        <f t="shared" si="39"/>
        <v>0</v>
      </c>
      <c r="AU285" s="133">
        <f t="shared" si="40"/>
        <v>0</v>
      </c>
      <c r="AV285" s="133">
        <f t="shared" si="41"/>
        <v>0</v>
      </c>
      <c r="AW285" s="133">
        <f t="shared" si="42"/>
        <v>0</v>
      </c>
      <c r="AX285" s="133">
        <f t="shared" si="43"/>
        <v>0</v>
      </c>
      <c r="BC285" s="112">
        <f t="shared" si="44"/>
        <v>0</v>
      </c>
      <c r="BD285" s="112">
        <f t="shared" si="45"/>
        <v>0</v>
      </c>
      <c r="BE285" s="112">
        <f t="shared" si="46"/>
        <v>0</v>
      </c>
      <c r="BF285" s="112">
        <f t="shared" si="47"/>
        <v>0</v>
      </c>
      <c r="BG285" s="112">
        <f t="shared" si="48"/>
        <v>0</v>
      </c>
      <c r="BH285" s="112">
        <f t="shared" si="49"/>
        <v>0</v>
      </c>
      <c r="BI285" s="112">
        <f t="shared" si="50"/>
        <v>0</v>
      </c>
      <c r="BJ285" s="112">
        <f t="shared" si="51"/>
        <v>0</v>
      </c>
      <c r="BK285" s="112">
        <f t="shared" si="52"/>
        <v>0</v>
      </c>
      <c r="BL285" s="112">
        <f t="shared" si="53"/>
        <v>0</v>
      </c>
      <c r="BM285" s="112">
        <f t="shared" si="54"/>
        <v>0</v>
      </c>
      <c r="BN285" s="112">
        <f t="shared" si="55"/>
        <v>0</v>
      </c>
      <c r="BO285" s="112">
        <f t="shared" si="56"/>
        <v>0</v>
      </c>
      <c r="BP285" s="112">
        <f t="shared" si="57"/>
        <v>0</v>
      </c>
      <c r="BQ285" s="112">
        <f t="shared" si="58"/>
        <v>0</v>
      </c>
      <c r="BR285" s="112">
        <f t="shared" si="59"/>
        <v>0</v>
      </c>
      <c r="BS285" s="112">
        <f t="shared" si="60"/>
        <v>0</v>
      </c>
    </row>
    <row r="286" spans="1:71" s="72" customFormat="1" ht="15" customHeight="1">
      <c r="A286" s="131"/>
      <c r="B286" s="53"/>
      <c r="C286" s="82" t="s">
        <v>72</v>
      </c>
      <c r="D286" s="792" t="str">
        <f t="shared" si="26"/>
        <v/>
      </c>
      <c r="E286" s="793"/>
      <c r="F286" s="793"/>
      <c r="G286" s="793"/>
      <c r="H286" s="793"/>
      <c r="I286" s="793"/>
      <c r="J286" s="793"/>
      <c r="K286" s="793"/>
      <c r="L286" s="793"/>
      <c r="M286" s="794"/>
      <c r="N286" s="436"/>
      <c r="O286" s="436"/>
      <c r="P286" s="432"/>
      <c r="Q286" s="432"/>
      <c r="R286" s="432"/>
      <c r="S286" s="432"/>
      <c r="T286" s="432"/>
      <c r="U286" s="432"/>
      <c r="V286" s="432"/>
      <c r="W286" s="432"/>
      <c r="X286" s="432"/>
      <c r="Y286" s="432"/>
      <c r="Z286" s="432"/>
      <c r="AA286" s="432"/>
      <c r="AB286" s="432"/>
      <c r="AC286" s="432"/>
      <c r="AD286" s="432"/>
      <c r="AE286" s="12"/>
      <c r="AF286" s="122"/>
      <c r="AH286" s="133">
        <f t="shared" si="27"/>
        <v>0</v>
      </c>
      <c r="AI286" s="133">
        <f t="shared" si="28"/>
        <v>0</v>
      </c>
      <c r="AJ286" s="133">
        <f t="shared" si="29"/>
        <v>0</v>
      </c>
      <c r="AK286" s="133">
        <f t="shared" si="30"/>
        <v>0</v>
      </c>
      <c r="AL286" s="133">
        <f t="shared" si="31"/>
        <v>0</v>
      </c>
      <c r="AM286" s="133">
        <f t="shared" si="32"/>
        <v>0</v>
      </c>
      <c r="AN286" s="133">
        <f t="shared" si="33"/>
        <v>0</v>
      </c>
      <c r="AO286" s="133">
        <f t="shared" si="34"/>
        <v>0</v>
      </c>
      <c r="AP286" s="133">
        <f t="shared" si="35"/>
        <v>0</v>
      </c>
      <c r="AQ286" s="133">
        <f t="shared" si="36"/>
        <v>0</v>
      </c>
      <c r="AR286" s="133">
        <f t="shared" si="37"/>
        <v>0</v>
      </c>
      <c r="AS286" s="133">
        <f t="shared" si="38"/>
        <v>0</v>
      </c>
      <c r="AT286" s="133">
        <f t="shared" si="39"/>
        <v>0</v>
      </c>
      <c r="AU286" s="133">
        <f t="shared" si="40"/>
        <v>0</v>
      </c>
      <c r="AV286" s="133">
        <f t="shared" si="41"/>
        <v>0</v>
      </c>
      <c r="AW286" s="133">
        <f t="shared" si="42"/>
        <v>0</v>
      </c>
      <c r="AX286" s="133">
        <f t="shared" si="43"/>
        <v>0</v>
      </c>
      <c r="BC286" s="112">
        <f t="shared" si="44"/>
        <v>0</v>
      </c>
      <c r="BD286" s="112">
        <f t="shared" si="45"/>
        <v>0</v>
      </c>
      <c r="BE286" s="112">
        <f t="shared" si="46"/>
        <v>0</v>
      </c>
      <c r="BF286" s="112">
        <f t="shared" si="47"/>
        <v>0</v>
      </c>
      <c r="BG286" s="112">
        <f t="shared" si="48"/>
        <v>0</v>
      </c>
      <c r="BH286" s="112">
        <f t="shared" si="49"/>
        <v>0</v>
      </c>
      <c r="BI286" s="112">
        <f t="shared" si="50"/>
        <v>0</v>
      </c>
      <c r="BJ286" s="112">
        <f t="shared" si="51"/>
        <v>0</v>
      </c>
      <c r="BK286" s="112">
        <f t="shared" si="52"/>
        <v>0</v>
      </c>
      <c r="BL286" s="112">
        <f t="shared" si="53"/>
        <v>0</v>
      </c>
      <c r="BM286" s="112">
        <f t="shared" si="54"/>
        <v>0</v>
      </c>
      <c r="BN286" s="112">
        <f t="shared" si="55"/>
        <v>0</v>
      </c>
      <c r="BO286" s="112">
        <f t="shared" si="56"/>
        <v>0</v>
      </c>
      <c r="BP286" s="112">
        <f t="shared" si="57"/>
        <v>0</v>
      </c>
      <c r="BQ286" s="112">
        <f t="shared" si="58"/>
        <v>0</v>
      </c>
      <c r="BR286" s="112">
        <f t="shared" si="59"/>
        <v>0</v>
      </c>
      <c r="BS286" s="112">
        <f t="shared" si="60"/>
        <v>0</v>
      </c>
    </row>
    <row r="287" spans="1:71" s="72" customFormat="1" ht="15" customHeight="1">
      <c r="A287" s="131"/>
      <c r="B287" s="53"/>
      <c r="C287" s="82" t="s">
        <v>73</v>
      </c>
      <c r="D287" s="792" t="str">
        <f t="shared" si="26"/>
        <v/>
      </c>
      <c r="E287" s="793"/>
      <c r="F287" s="793"/>
      <c r="G287" s="793"/>
      <c r="H287" s="793"/>
      <c r="I287" s="793"/>
      <c r="J287" s="793"/>
      <c r="K287" s="793"/>
      <c r="L287" s="793"/>
      <c r="M287" s="794"/>
      <c r="N287" s="436"/>
      <c r="O287" s="436"/>
      <c r="P287" s="432"/>
      <c r="Q287" s="432"/>
      <c r="R287" s="432"/>
      <c r="S287" s="432"/>
      <c r="T287" s="432"/>
      <c r="U287" s="432"/>
      <c r="V287" s="432"/>
      <c r="W287" s="432"/>
      <c r="X287" s="432"/>
      <c r="Y287" s="432"/>
      <c r="Z287" s="432"/>
      <c r="AA287" s="432"/>
      <c r="AB287" s="432"/>
      <c r="AC287" s="432"/>
      <c r="AD287" s="432"/>
      <c r="AE287" s="12"/>
      <c r="AF287" s="122"/>
      <c r="AH287" s="133">
        <f t="shared" si="27"/>
        <v>0</v>
      </c>
      <c r="AI287" s="133">
        <f t="shared" si="28"/>
        <v>0</v>
      </c>
      <c r="AJ287" s="133">
        <f t="shared" si="29"/>
        <v>0</v>
      </c>
      <c r="AK287" s="133">
        <f t="shared" si="30"/>
        <v>0</v>
      </c>
      <c r="AL287" s="133">
        <f t="shared" si="31"/>
        <v>0</v>
      </c>
      <c r="AM287" s="133">
        <f t="shared" si="32"/>
        <v>0</v>
      </c>
      <c r="AN287" s="133">
        <f t="shared" si="33"/>
        <v>0</v>
      </c>
      <c r="AO287" s="133">
        <f t="shared" si="34"/>
        <v>0</v>
      </c>
      <c r="AP287" s="133">
        <f t="shared" si="35"/>
        <v>0</v>
      </c>
      <c r="AQ287" s="133">
        <f t="shared" si="36"/>
        <v>0</v>
      </c>
      <c r="AR287" s="133">
        <f t="shared" si="37"/>
        <v>0</v>
      </c>
      <c r="AS287" s="133">
        <f t="shared" si="38"/>
        <v>0</v>
      </c>
      <c r="AT287" s="133">
        <f t="shared" si="39"/>
        <v>0</v>
      </c>
      <c r="AU287" s="133">
        <f t="shared" si="40"/>
        <v>0</v>
      </c>
      <c r="AV287" s="133">
        <f t="shared" si="41"/>
        <v>0</v>
      </c>
      <c r="AW287" s="133">
        <f t="shared" si="42"/>
        <v>0</v>
      </c>
      <c r="AX287" s="133">
        <f t="shared" si="43"/>
        <v>0</v>
      </c>
      <c r="BC287" s="112">
        <f t="shared" si="44"/>
        <v>0</v>
      </c>
      <c r="BD287" s="112">
        <f t="shared" si="45"/>
        <v>0</v>
      </c>
      <c r="BE287" s="112">
        <f t="shared" si="46"/>
        <v>0</v>
      </c>
      <c r="BF287" s="112">
        <f t="shared" si="47"/>
        <v>0</v>
      </c>
      <c r="BG287" s="112">
        <f t="shared" si="48"/>
        <v>0</v>
      </c>
      <c r="BH287" s="112">
        <f t="shared" si="49"/>
        <v>0</v>
      </c>
      <c r="BI287" s="112">
        <f t="shared" si="50"/>
        <v>0</v>
      </c>
      <c r="BJ287" s="112">
        <f t="shared" si="51"/>
        <v>0</v>
      </c>
      <c r="BK287" s="112">
        <f t="shared" si="52"/>
        <v>0</v>
      </c>
      <c r="BL287" s="112">
        <f t="shared" si="53"/>
        <v>0</v>
      </c>
      <c r="BM287" s="112">
        <f t="shared" si="54"/>
        <v>0</v>
      </c>
      <c r="BN287" s="112">
        <f t="shared" si="55"/>
        <v>0</v>
      </c>
      <c r="BO287" s="112">
        <f t="shared" si="56"/>
        <v>0</v>
      </c>
      <c r="BP287" s="112">
        <f t="shared" si="57"/>
        <v>0</v>
      </c>
      <c r="BQ287" s="112">
        <f t="shared" si="58"/>
        <v>0</v>
      </c>
      <c r="BR287" s="112">
        <f t="shared" si="59"/>
        <v>0</v>
      </c>
      <c r="BS287" s="112">
        <f t="shared" si="60"/>
        <v>0</v>
      </c>
    </row>
    <row r="288" spans="1:71" s="72" customFormat="1" ht="15" customHeight="1">
      <c r="A288" s="131"/>
      <c r="B288" s="53"/>
      <c r="C288" s="82" t="s">
        <v>74</v>
      </c>
      <c r="D288" s="792" t="str">
        <f t="shared" si="26"/>
        <v/>
      </c>
      <c r="E288" s="793"/>
      <c r="F288" s="793"/>
      <c r="G288" s="793"/>
      <c r="H288" s="793"/>
      <c r="I288" s="793"/>
      <c r="J288" s="793"/>
      <c r="K288" s="793"/>
      <c r="L288" s="793"/>
      <c r="M288" s="794"/>
      <c r="N288" s="436"/>
      <c r="O288" s="436"/>
      <c r="P288" s="432"/>
      <c r="Q288" s="432"/>
      <c r="R288" s="432"/>
      <c r="S288" s="432"/>
      <c r="T288" s="432"/>
      <c r="U288" s="432"/>
      <c r="V288" s="432"/>
      <c r="W288" s="432"/>
      <c r="X288" s="432"/>
      <c r="Y288" s="432"/>
      <c r="Z288" s="432"/>
      <c r="AA288" s="432"/>
      <c r="AB288" s="432"/>
      <c r="AC288" s="432"/>
      <c r="AD288" s="432"/>
      <c r="AE288" s="12"/>
      <c r="AF288" s="122"/>
      <c r="AH288" s="133">
        <f t="shared" si="27"/>
        <v>0</v>
      </c>
      <c r="AI288" s="133">
        <f t="shared" si="28"/>
        <v>0</v>
      </c>
      <c r="AJ288" s="133">
        <f t="shared" si="29"/>
        <v>0</v>
      </c>
      <c r="AK288" s="133">
        <f t="shared" si="30"/>
        <v>0</v>
      </c>
      <c r="AL288" s="133">
        <f t="shared" si="31"/>
        <v>0</v>
      </c>
      <c r="AM288" s="133">
        <f t="shared" si="32"/>
        <v>0</v>
      </c>
      <c r="AN288" s="133">
        <f t="shared" si="33"/>
        <v>0</v>
      </c>
      <c r="AO288" s="133">
        <f t="shared" si="34"/>
        <v>0</v>
      </c>
      <c r="AP288" s="133">
        <f t="shared" si="35"/>
        <v>0</v>
      </c>
      <c r="AQ288" s="133">
        <f t="shared" si="36"/>
        <v>0</v>
      </c>
      <c r="AR288" s="133">
        <f t="shared" si="37"/>
        <v>0</v>
      </c>
      <c r="AS288" s="133">
        <f t="shared" si="38"/>
        <v>0</v>
      </c>
      <c r="AT288" s="133">
        <f t="shared" si="39"/>
        <v>0</v>
      </c>
      <c r="AU288" s="133">
        <f t="shared" si="40"/>
        <v>0</v>
      </c>
      <c r="AV288" s="133">
        <f t="shared" si="41"/>
        <v>0</v>
      </c>
      <c r="AW288" s="133">
        <f t="shared" si="42"/>
        <v>0</v>
      </c>
      <c r="AX288" s="133">
        <f t="shared" si="43"/>
        <v>0</v>
      </c>
      <c r="BC288" s="112">
        <f t="shared" si="44"/>
        <v>0</v>
      </c>
      <c r="BD288" s="112">
        <f t="shared" si="45"/>
        <v>0</v>
      </c>
      <c r="BE288" s="112">
        <f t="shared" si="46"/>
        <v>0</v>
      </c>
      <c r="BF288" s="112">
        <f t="shared" si="47"/>
        <v>0</v>
      </c>
      <c r="BG288" s="112">
        <f t="shared" si="48"/>
        <v>0</v>
      </c>
      <c r="BH288" s="112">
        <f t="shared" si="49"/>
        <v>0</v>
      </c>
      <c r="BI288" s="112">
        <f t="shared" si="50"/>
        <v>0</v>
      </c>
      <c r="BJ288" s="112">
        <f t="shared" si="51"/>
        <v>0</v>
      </c>
      <c r="BK288" s="112">
        <f t="shared" si="52"/>
        <v>0</v>
      </c>
      <c r="BL288" s="112">
        <f t="shared" si="53"/>
        <v>0</v>
      </c>
      <c r="BM288" s="112">
        <f t="shared" si="54"/>
        <v>0</v>
      </c>
      <c r="BN288" s="112">
        <f t="shared" si="55"/>
        <v>0</v>
      </c>
      <c r="BO288" s="112">
        <f t="shared" si="56"/>
        <v>0</v>
      </c>
      <c r="BP288" s="112">
        <f t="shared" si="57"/>
        <v>0</v>
      </c>
      <c r="BQ288" s="112">
        <f t="shared" si="58"/>
        <v>0</v>
      </c>
      <c r="BR288" s="112">
        <f t="shared" si="59"/>
        <v>0</v>
      </c>
      <c r="BS288" s="112">
        <f t="shared" si="60"/>
        <v>0</v>
      </c>
    </row>
    <row r="289" spans="1:71" s="72" customFormat="1" ht="15" customHeight="1">
      <c r="A289" s="131"/>
      <c r="B289" s="53"/>
      <c r="C289" s="82" t="s">
        <v>75</v>
      </c>
      <c r="D289" s="792" t="str">
        <f t="shared" si="26"/>
        <v/>
      </c>
      <c r="E289" s="793"/>
      <c r="F289" s="793"/>
      <c r="G289" s="793"/>
      <c r="H289" s="793"/>
      <c r="I289" s="793"/>
      <c r="J289" s="793"/>
      <c r="K289" s="793"/>
      <c r="L289" s="793"/>
      <c r="M289" s="794"/>
      <c r="N289" s="436"/>
      <c r="O289" s="436"/>
      <c r="P289" s="432"/>
      <c r="Q289" s="432"/>
      <c r="R289" s="432"/>
      <c r="S289" s="432"/>
      <c r="T289" s="432"/>
      <c r="U289" s="432"/>
      <c r="V289" s="432"/>
      <c r="W289" s="432"/>
      <c r="X289" s="432"/>
      <c r="Y289" s="432"/>
      <c r="Z289" s="432"/>
      <c r="AA289" s="432"/>
      <c r="AB289" s="432"/>
      <c r="AC289" s="432"/>
      <c r="AD289" s="432"/>
      <c r="AE289" s="12"/>
      <c r="AF289" s="122"/>
      <c r="AH289" s="133">
        <f t="shared" si="27"/>
        <v>0</v>
      </c>
      <c r="AI289" s="133">
        <f t="shared" si="28"/>
        <v>0</v>
      </c>
      <c r="AJ289" s="133">
        <f t="shared" si="29"/>
        <v>0</v>
      </c>
      <c r="AK289" s="133">
        <f t="shared" si="30"/>
        <v>0</v>
      </c>
      <c r="AL289" s="133">
        <f t="shared" si="31"/>
        <v>0</v>
      </c>
      <c r="AM289" s="133">
        <f t="shared" si="32"/>
        <v>0</v>
      </c>
      <c r="AN289" s="133">
        <f t="shared" si="33"/>
        <v>0</v>
      </c>
      <c r="AO289" s="133">
        <f t="shared" si="34"/>
        <v>0</v>
      </c>
      <c r="AP289" s="133">
        <f t="shared" si="35"/>
        <v>0</v>
      </c>
      <c r="AQ289" s="133">
        <f t="shared" si="36"/>
        <v>0</v>
      </c>
      <c r="AR289" s="133">
        <f t="shared" si="37"/>
        <v>0</v>
      </c>
      <c r="AS289" s="133">
        <f t="shared" si="38"/>
        <v>0</v>
      </c>
      <c r="AT289" s="133">
        <f t="shared" si="39"/>
        <v>0</v>
      </c>
      <c r="AU289" s="133">
        <f t="shared" si="40"/>
        <v>0</v>
      </c>
      <c r="AV289" s="133">
        <f t="shared" si="41"/>
        <v>0</v>
      </c>
      <c r="AW289" s="133">
        <f t="shared" si="42"/>
        <v>0</v>
      </c>
      <c r="AX289" s="133">
        <f t="shared" si="43"/>
        <v>0</v>
      </c>
      <c r="BC289" s="112">
        <f t="shared" si="44"/>
        <v>0</v>
      </c>
      <c r="BD289" s="112">
        <f t="shared" si="45"/>
        <v>0</v>
      </c>
      <c r="BE289" s="112">
        <f t="shared" si="46"/>
        <v>0</v>
      </c>
      <c r="BF289" s="112">
        <f t="shared" si="47"/>
        <v>0</v>
      </c>
      <c r="BG289" s="112">
        <f t="shared" si="48"/>
        <v>0</v>
      </c>
      <c r="BH289" s="112">
        <f t="shared" si="49"/>
        <v>0</v>
      </c>
      <c r="BI289" s="112">
        <f t="shared" si="50"/>
        <v>0</v>
      </c>
      <c r="BJ289" s="112">
        <f t="shared" si="51"/>
        <v>0</v>
      </c>
      <c r="BK289" s="112">
        <f t="shared" si="52"/>
        <v>0</v>
      </c>
      <c r="BL289" s="112">
        <f t="shared" si="53"/>
        <v>0</v>
      </c>
      <c r="BM289" s="112">
        <f t="shared" si="54"/>
        <v>0</v>
      </c>
      <c r="BN289" s="112">
        <f t="shared" si="55"/>
        <v>0</v>
      </c>
      <c r="BO289" s="112">
        <f t="shared" si="56"/>
        <v>0</v>
      </c>
      <c r="BP289" s="112">
        <f t="shared" si="57"/>
        <v>0</v>
      </c>
      <c r="BQ289" s="112">
        <f t="shared" si="58"/>
        <v>0</v>
      </c>
      <c r="BR289" s="112">
        <f t="shared" si="59"/>
        <v>0</v>
      </c>
      <c r="BS289" s="112">
        <f t="shared" si="60"/>
        <v>0</v>
      </c>
    </row>
    <row r="290" spans="1:71" s="72" customFormat="1" ht="15" customHeight="1">
      <c r="A290" s="131"/>
      <c r="B290" s="53"/>
      <c r="C290" s="82" t="s">
        <v>76</v>
      </c>
      <c r="D290" s="792" t="str">
        <f t="shared" si="26"/>
        <v/>
      </c>
      <c r="E290" s="793"/>
      <c r="F290" s="793"/>
      <c r="G290" s="793"/>
      <c r="H290" s="793"/>
      <c r="I290" s="793"/>
      <c r="J290" s="793"/>
      <c r="K290" s="793"/>
      <c r="L290" s="793"/>
      <c r="M290" s="794"/>
      <c r="N290" s="436"/>
      <c r="O290" s="436"/>
      <c r="P290" s="432"/>
      <c r="Q290" s="432"/>
      <c r="R290" s="432"/>
      <c r="S290" s="432"/>
      <c r="T290" s="432"/>
      <c r="U290" s="432"/>
      <c r="V290" s="432"/>
      <c r="W290" s="432"/>
      <c r="X290" s="432"/>
      <c r="Y290" s="432"/>
      <c r="Z290" s="432"/>
      <c r="AA290" s="432"/>
      <c r="AB290" s="432"/>
      <c r="AC290" s="432"/>
      <c r="AD290" s="432"/>
      <c r="AE290" s="12"/>
      <c r="AF290" s="122"/>
      <c r="AH290" s="133">
        <f t="shared" si="27"/>
        <v>0</v>
      </c>
      <c r="AI290" s="133">
        <f t="shared" si="28"/>
        <v>0</v>
      </c>
      <c r="AJ290" s="133">
        <f t="shared" si="29"/>
        <v>0</v>
      </c>
      <c r="AK290" s="133">
        <f t="shared" si="30"/>
        <v>0</v>
      </c>
      <c r="AL290" s="133">
        <f t="shared" si="31"/>
        <v>0</v>
      </c>
      <c r="AM290" s="133">
        <f t="shared" si="32"/>
        <v>0</v>
      </c>
      <c r="AN290" s="133">
        <f t="shared" si="33"/>
        <v>0</v>
      </c>
      <c r="AO290" s="133">
        <f t="shared" si="34"/>
        <v>0</v>
      </c>
      <c r="AP290" s="133">
        <f t="shared" si="35"/>
        <v>0</v>
      </c>
      <c r="AQ290" s="133">
        <f t="shared" si="36"/>
        <v>0</v>
      </c>
      <c r="AR290" s="133">
        <f t="shared" si="37"/>
        <v>0</v>
      </c>
      <c r="AS290" s="133">
        <f t="shared" si="38"/>
        <v>0</v>
      </c>
      <c r="AT290" s="133">
        <f t="shared" si="39"/>
        <v>0</v>
      </c>
      <c r="AU290" s="133">
        <f t="shared" si="40"/>
        <v>0</v>
      </c>
      <c r="AV290" s="133">
        <f t="shared" si="41"/>
        <v>0</v>
      </c>
      <c r="AW290" s="133">
        <f t="shared" si="42"/>
        <v>0</v>
      </c>
      <c r="AX290" s="133">
        <f t="shared" si="43"/>
        <v>0</v>
      </c>
      <c r="BC290" s="112">
        <f t="shared" si="44"/>
        <v>0</v>
      </c>
      <c r="BD290" s="112">
        <f t="shared" si="45"/>
        <v>0</v>
      </c>
      <c r="BE290" s="112">
        <f t="shared" si="46"/>
        <v>0</v>
      </c>
      <c r="BF290" s="112">
        <f t="shared" si="47"/>
        <v>0</v>
      </c>
      <c r="BG290" s="112">
        <f t="shared" si="48"/>
        <v>0</v>
      </c>
      <c r="BH290" s="112">
        <f t="shared" si="49"/>
        <v>0</v>
      </c>
      <c r="BI290" s="112">
        <f t="shared" si="50"/>
        <v>0</v>
      </c>
      <c r="BJ290" s="112">
        <f t="shared" si="51"/>
        <v>0</v>
      </c>
      <c r="BK290" s="112">
        <f t="shared" si="52"/>
        <v>0</v>
      </c>
      <c r="BL290" s="112">
        <f t="shared" si="53"/>
        <v>0</v>
      </c>
      <c r="BM290" s="112">
        <f t="shared" si="54"/>
        <v>0</v>
      </c>
      <c r="BN290" s="112">
        <f t="shared" si="55"/>
        <v>0</v>
      </c>
      <c r="BO290" s="112">
        <f t="shared" si="56"/>
        <v>0</v>
      </c>
      <c r="BP290" s="112">
        <f t="shared" si="57"/>
        <v>0</v>
      </c>
      <c r="BQ290" s="112">
        <f t="shared" si="58"/>
        <v>0</v>
      </c>
      <c r="BR290" s="112">
        <f t="shared" si="59"/>
        <v>0</v>
      </c>
      <c r="BS290" s="112">
        <f t="shared" si="60"/>
        <v>0</v>
      </c>
    </row>
    <row r="291" spans="1:71" s="72" customFormat="1" ht="15" customHeight="1">
      <c r="A291" s="131"/>
      <c r="B291" s="53"/>
      <c r="C291" s="82" t="s">
        <v>77</v>
      </c>
      <c r="D291" s="792" t="str">
        <f t="shared" si="26"/>
        <v/>
      </c>
      <c r="E291" s="793"/>
      <c r="F291" s="793"/>
      <c r="G291" s="793"/>
      <c r="H291" s="793"/>
      <c r="I291" s="793"/>
      <c r="J291" s="793"/>
      <c r="K291" s="793"/>
      <c r="L291" s="793"/>
      <c r="M291" s="794"/>
      <c r="N291" s="436"/>
      <c r="O291" s="436"/>
      <c r="P291" s="432"/>
      <c r="Q291" s="432"/>
      <c r="R291" s="432"/>
      <c r="S291" s="432"/>
      <c r="T291" s="432"/>
      <c r="U291" s="432"/>
      <c r="V291" s="432"/>
      <c r="W291" s="432"/>
      <c r="X291" s="432"/>
      <c r="Y291" s="432"/>
      <c r="Z291" s="432"/>
      <c r="AA291" s="432"/>
      <c r="AB291" s="432"/>
      <c r="AC291" s="432"/>
      <c r="AD291" s="432"/>
      <c r="AE291" s="12"/>
      <c r="AF291" s="122"/>
      <c r="AH291" s="133">
        <f t="shared" si="27"/>
        <v>0</v>
      </c>
      <c r="AI291" s="133">
        <f t="shared" si="28"/>
        <v>0</v>
      </c>
      <c r="AJ291" s="133">
        <f t="shared" si="29"/>
        <v>0</v>
      </c>
      <c r="AK291" s="133">
        <f t="shared" si="30"/>
        <v>0</v>
      </c>
      <c r="AL291" s="133">
        <f t="shared" si="31"/>
        <v>0</v>
      </c>
      <c r="AM291" s="133">
        <f t="shared" si="32"/>
        <v>0</v>
      </c>
      <c r="AN291" s="133">
        <f t="shared" si="33"/>
        <v>0</v>
      </c>
      <c r="AO291" s="133">
        <f t="shared" si="34"/>
        <v>0</v>
      </c>
      <c r="AP291" s="133">
        <f t="shared" si="35"/>
        <v>0</v>
      </c>
      <c r="AQ291" s="133">
        <f t="shared" si="36"/>
        <v>0</v>
      </c>
      <c r="AR291" s="133">
        <f t="shared" si="37"/>
        <v>0</v>
      </c>
      <c r="AS291" s="133">
        <f t="shared" si="38"/>
        <v>0</v>
      </c>
      <c r="AT291" s="133">
        <f t="shared" si="39"/>
        <v>0</v>
      </c>
      <c r="AU291" s="133">
        <f t="shared" si="40"/>
        <v>0</v>
      </c>
      <c r="AV291" s="133">
        <f t="shared" si="41"/>
        <v>0</v>
      </c>
      <c r="AW291" s="133">
        <f t="shared" si="42"/>
        <v>0</v>
      </c>
      <c r="AX291" s="133">
        <f t="shared" si="43"/>
        <v>0</v>
      </c>
      <c r="BC291" s="112">
        <f t="shared" si="44"/>
        <v>0</v>
      </c>
      <c r="BD291" s="112">
        <f t="shared" si="45"/>
        <v>0</v>
      </c>
      <c r="BE291" s="112">
        <f t="shared" si="46"/>
        <v>0</v>
      </c>
      <c r="BF291" s="112">
        <f t="shared" si="47"/>
        <v>0</v>
      </c>
      <c r="BG291" s="112">
        <f t="shared" si="48"/>
        <v>0</v>
      </c>
      <c r="BH291" s="112">
        <f t="shared" si="49"/>
        <v>0</v>
      </c>
      <c r="BI291" s="112">
        <f t="shared" si="50"/>
        <v>0</v>
      </c>
      <c r="BJ291" s="112">
        <f t="shared" si="51"/>
        <v>0</v>
      </c>
      <c r="BK291" s="112">
        <f t="shared" si="52"/>
        <v>0</v>
      </c>
      <c r="BL291" s="112">
        <f t="shared" si="53"/>
        <v>0</v>
      </c>
      <c r="BM291" s="112">
        <f t="shared" si="54"/>
        <v>0</v>
      </c>
      <c r="BN291" s="112">
        <f t="shared" si="55"/>
        <v>0</v>
      </c>
      <c r="BO291" s="112">
        <f t="shared" si="56"/>
        <v>0</v>
      </c>
      <c r="BP291" s="112">
        <f t="shared" si="57"/>
        <v>0</v>
      </c>
      <c r="BQ291" s="112">
        <f t="shared" si="58"/>
        <v>0</v>
      </c>
      <c r="BR291" s="112">
        <f t="shared" si="59"/>
        <v>0</v>
      </c>
      <c r="BS291" s="112">
        <f t="shared" si="60"/>
        <v>0</v>
      </c>
    </row>
    <row r="292" spans="1:71" s="72" customFormat="1" ht="15" customHeight="1">
      <c r="A292" s="131"/>
      <c r="B292" s="53"/>
      <c r="C292" s="82" t="s">
        <v>78</v>
      </c>
      <c r="D292" s="792" t="str">
        <f t="shared" si="26"/>
        <v/>
      </c>
      <c r="E292" s="793"/>
      <c r="F292" s="793"/>
      <c r="G292" s="793"/>
      <c r="H292" s="793"/>
      <c r="I292" s="793"/>
      <c r="J292" s="793"/>
      <c r="K292" s="793"/>
      <c r="L292" s="793"/>
      <c r="M292" s="794"/>
      <c r="N292" s="436"/>
      <c r="O292" s="436"/>
      <c r="P292" s="432"/>
      <c r="Q292" s="432"/>
      <c r="R292" s="432"/>
      <c r="S292" s="432"/>
      <c r="T292" s="432"/>
      <c r="U292" s="432"/>
      <c r="V292" s="432"/>
      <c r="W292" s="432"/>
      <c r="X292" s="432"/>
      <c r="Y292" s="432"/>
      <c r="Z292" s="432"/>
      <c r="AA292" s="432"/>
      <c r="AB292" s="432"/>
      <c r="AC292" s="432"/>
      <c r="AD292" s="432"/>
      <c r="AE292" s="12"/>
      <c r="AF292" s="122"/>
      <c r="AH292" s="133">
        <f t="shared" si="27"/>
        <v>0</v>
      </c>
      <c r="AI292" s="133">
        <f t="shared" si="28"/>
        <v>0</v>
      </c>
      <c r="AJ292" s="133">
        <f t="shared" si="29"/>
        <v>0</v>
      </c>
      <c r="AK292" s="133">
        <f t="shared" si="30"/>
        <v>0</v>
      </c>
      <c r="AL292" s="133">
        <f t="shared" si="31"/>
        <v>0</v>
      </c>
      <c r="AM292" s="133">
        <f t="shared" si="32"/>
        <v>0</v>
      </c>
      <c r="AN292" s="133">
        <f t="shared" si="33"/>
        <v>0</v>
      </c>
      <c r="AO292" s="133">
        <f t="shared" si="34"/>
        <v>0</v>
      </c>
      <c r="AP292" s="133">
        <f t="shared" si="35"/>
        <v>0</v>
      </c>
      <c r="AQ292" s="133">
        <f t="shared" si="36"/>
        <v>0</v>
      </c>
      <c r="AR292" s="133">
        <f t="shared" si="37"/>
        <v>0</v>
      </c>
      <c r="AS292" s="133">
        <f t="shared" si="38"/>
        <v>0</v>
      </c>
      <c r="AT292" s="133">
        <f t="shared" si="39"/>
        <v>0</v>
      </c>
      <c r="AU292" s="133">
        <f t="shared" si="40"/>
        <v>0</v>
      </c>
      <c r="AV292" s="133">
        <f t="shared" si="41"/>
        <v>0</v>
      </c>
      <c r="AW292" s="133">
        <f t="shared" si="42"/>
        <v>0</v>
      </c>
      <c r="AX292" s="133">
        <f t="shared" si="43"/>
        <v>0</v>
      </c>
      <c r="BC292" s="112">
        <f t="shared" si="44"/>
        <v>0</v>
      </c>
      <c r="BD292" s="112">
        <f t="shared" si="45"/>
        <v>0</v>
      </c>
      <c r="BE292" s="112">
        <f t="shared" si="46"/>
        <v>0</v>
      </c>
      <c r="BF292" s="112">
        <f t="shared" si="47"/>
        <v>0</v>
      </c>
      <c r="BG292" s="112">
        <f t="shared" si="48"/>
        <v>0</v>
      </c>
      <c r="BH292" s="112">
        <f t="shared" si="49"/>
        <v>0</v>
      </c>
      <c r="BI292" s="112">
        <f t="shared" si="50"/>
        <v>0</v>
      </c>
      <c r="BJ292" s="112">
        <f t="shared" si="51"/>
        <v>0</v>
      </c>
      <c r="BK292" s="112">
        <f t="shared" si="52"/>
        <v>0</v>
      </c>
      <c r="BL292" s="112">
        <f t="shared" si="53"/>
        <v>0</v>
      </c>
      <c r="BM292" s="112">
        <f t="shared" si="54"/>
        <v>0</v>
      </c>
      <c r="BN292" s="112">
        <f t="shared" si="55"/>
        <v>0</v>
      </c>
      <c r="BO292" s="112">
        <f t="shared" si="56"/>
        <v>0</v>
      </c>
      <c r="BP292" s="112">
        <f t="shared" si="57"/>
        <v>0</v>
      </c>
      <c r="BQ292" s="112">
        <f t="shared" si="58"/>
        <v>0</v>
      </c>
      <c r="BR292" s="112">
        <f t="shared" si="59"/>
        <v>0</v>
      </c>
      <c r="BS292" s="112">
        <f t="shared" si="60"/>
        <v>0</v>
      </c>
    </row>
    <row r="293" spans="1:71" s="72" customFormat="1" ht="15" customHeight="1">
      <c r="A293" s="131"/>
      <c r="B293" s="53"/>
      <c r="C293" s="82" t="s">
        <v>79</v>
      </c>
      <c r="D293" s="792" t="str">
        <f t="shared" si="26"/>
        <v/>
      </c>
      <c r="E293" s="793"/>
      <c r="F293" s="793"/>
      <c r="G293" s="793"/>
      <c r="H293" s="793"/>
      <c r="I293" s="793"/>
      <c r="J293" s="793"/>
      <c r="K293" s="793"/>
      <c r="L293" s="793"/>
      <c r="M293" s="794"/>
      <c r="N293" s="436"/>
      <c r="O293" s="436"/>
      <c r="P293" s="432"/>
      <c r="Q293" s="432"/>
      <c r="R293" s="432"/>
      <c r="S293" s="432"/>
      <c r="T293" s="432"/>
      <c r="U293" s="432"/>
      <c r="V293" s="432"/>
      <c r="W293" s="432"/>
      <c r="X293" s="432"/>
      <c r="Y293" s="432"/>
      <c r="Z293" s="432"/>
      <c r="AA293" s="432"/>
      <c r="AB293" s="432"/>
      <c r="AC293" s="432"/>
      <c r="AD293" s="432"/>
      <c r="AE293" s="12"/>
      <c r="AF293" s="122"/>
      <c r="AH293" s="133">
        <f t="shared" si="27"/>
        <v>0</v>
      </c>
      <c r="AI293" s="133">
        <f t="shared" si="28"/>
        <v>0</v>
      </c>
      <c r="AJ293" s="133">
        <f t="shared" si="29"/>
        <v>0</v>
      </c>
      <c r="AK293" s="133">
        <f t="shared" si="30"/>
        <v>0</v>
      </c>
      <c r="AL293" s="133">
        <f t="shared" si="31"/>
        <v>0</v>
      </c>
      <c r="AM293" s="133">
        <f t="shared" si="32"/>
        <v>0</v>
      </c>
      <c r="AN293" s="133">
        <f t="shared" si="33"/>
        <v>0</v>
      </c>
      <c r="AO293" s="133">
        <f t="shared" si="34"/>
        <v>0</v>
      </c>
      <c r="AP293" s="133">
        <f t="shared" si="35"/>
        <v>0</v>
      </c>
      <c r="AQ293" s="133">
        <f t="shared" si="36"/>
        <v>0</v>
      </c>
      <c r="AR293" s="133">
        <f t="shared" si="37"/>
        <v>0</v>
      </c>
      <c r="AS293" s="133">
        <f t="shared" si="38"/>
        <v>0</v>
      </c>
      <c r="AT293" s="133">
        <f t="shared" si="39"/>
        <v>0</v>
      </c>
      <c r="AU293" s="133">
        <f t="shared" si="40"/>
        <v>0</v>
      </c>
      <c r="AV293" s="133">
        <f t="shared" si="41"/>
        <v>0</v>
      </c>
      <c r="AW293" s="133">
        <f t="shared" si="42"/>
        <v>0</v>
      </c>
      <c r="AX293" s="133">
        <f t="shared" si="43"/>
        <v>0</v>
      </c>
      <c r="BC293" s="112">
        <f t="shared" si="44"/>
        <v>0</v>
      </c>
      <c r="BD293" s="112">
        <f t="shared" si="45"/>
        <v>0</v>
      </c>
      <c r="BE293" s="112">
        <f t="shared" si="46"/>
        <v>0</v>
      </c>
      <c r="BF293" s="112">
        <f t="shared" si="47"/>
        <v>0</v>
      </c>
      <c r="BG293" s="112">
        <f t="shared" si="48"/>
        <v>0</v>
      </c>
      <c r="BH293" s="112">
        <f t="shared" si="49"/>
        <v>0</v>
      </c>
      <c r="BI293" s="112">
        <f t="shared" si="50"/>
        <v>0</v>
      </c>
      <c r="BJ293" s="112">
        <f t="shared" si="51"/>
        <v>0</v>
      </c>
      <c r="BK293" s="112">
        <f t="shared" si="52"/>
        <v>0</v>
      </c>
      <c r="BL293" s="112">
        <f t="shared" si="53"/>
        <v>0</v>
      </c>
      <c r="BM293" s="112">
        <f t="shared" si="54"/>
        <v>0</v>
      </c>
      <c r="BN293" s="112">
        <f t="shared" si="55"/>
        <v>0</v>
      </c>
      <c r="BO293" s="112">
        <f t="shared" si="56"/>
        <v>0</v>
      </c>
      <c r="BP293" s="112">
        <f t="shared" si="57"/>
        <v>0</v>
      </c>
      <c r="BQ293" s="112">
        <f t="shared" si="58"/>
        <v>0</v>
      </c>
      <c r="BR293" s="112">
        <f t="shared" si="59"/>
        <v>0</v>
      </c>
      <c r="BS293" s="112">
        <f t="shared" si="60"/>
        <v>0</v>
      </c>
    </row>
    <row r="294" spans="1:71" s="72" customFormat="1" ht="15" customHeight="1">
      <c r="A294" s="131"/>
      <c r="B294" s="53"/>
      <c r="C294" s="82" t="s">
        <v>80</v>
      </c>
      <c r="D294" s="792" t="str">
        <f t="shared" si="26"/>
        <v/>
      </c>
      <c r="E294" s="793"/>
      <c r="F294" s="793"/>
      <c r="G294" s="793"/>
      <c r="H294" s="793"/>
      <c r="I294" s="793"/>
      <c r="J294" s="793"/>
      <c r="K294" s="793"/>
      <c r="L294" s="793"/>
      <c r="M294" s="794"/>
      <c r="N294" s="436"/>
      <c r="O294" s="436"/>
      <c r="P294" s="432"/>
      <c r="Q294" s="432"/>
      <c r="R294" s="432"/>
      <c r="S294" s="432"/>
      <c r="T294" s="432"/>
      <c r="U294" s="432"/>
      <c r="V294" s="432"/>
      <c r="W294" s="432"/>
      <c r="X294" s="432"/>
      <c r="Y294" s="432"/>
      <c r="Z294" s="432"/>
      <c r="AA294" s="432"/>
      <c r="AB294" s="432"/>
      <c r="AC294" s="432"/>
      <c r="AD294" s="432"/>
      <c r="AE294" s="12"/>
      <c r="AF294" s="122"/>
      <c r="AH294" s="133">
        <f t="shared" si="27"/>
        <v>0</v>
      </c>
      <c r="AI294" s="133">
        <f t="shared" si="28"/>
        <v>0</v>
      </c>
      <c r="AJ294" s="133">
        <f t="shared" si="29"/>
        <v>0</v>
      </c>
      <c r="AK294" s="133">
        <f t="shared" si="30"/>
        <v>0</v>
      </c>
      <c r="AL294" s="133">
        <f t="shared" si="31"/>
        <v>0</v>
      </c>
      <c r="AM294" s="133">
        <f t="shared" si="32"/>
        <v>0</v>
      </c>
      <c r="AN294" s="133">
        <f t="shared" si="33"/>
        <v>0</v>
      </c>
      <c r="AO294" s="133">
        <f t="shared" si="34"/>
        <v>0</v>
      </c>
      <c r="AP294" s="133">
        <f t="shared" si="35"/>
        <v>0</v>
      </c>
      <c r="AQ294" s="133">
        <f t="shared" si="36"/>
        <v>0</v>
      </c>
      <c r="AR294" s="133">
        <f t="shared" si="37"/>
        <v>0</v>
      </c>
      <c r="AS294" s="133">
        <f t="shared" si="38"/>
        <v>0</v>
      </c>
      <c r="AT294" s="133">
        <f t="shared" si="39"/>
        <v>0</v>
      </c>
      <c r="AU294" s="133">
        <f t="shared" si="40"/>
        <v>0</v>
      </c>
      <c r="AV294" s="133">
        <f t="shared" si="41"/>
        <v>0</v>
      </c>
      <c r="AW294" s="133">
        <f t="shared" si="42"/>
        <v>0</v>
      </c>
      <c r="AX294" s="133">
        <f t="shared" si="43"/>
        <v>0</v>
      </c>
      <c r="BC294" s="112">
        <f t="shared" si="44"/>
        <v>0</v>
      </c>
      <c r="BD294" s="112">
        <f t="shared" si="45"/>
        <v>0</v>
      </c>
      <c r="BE294" s="112">
        <f t="shared" si="46"/>
        <v>0</v>
      </c>
      <c r="BF294" s="112">
        <f t="shared" si="47"/>
        <v>0</v>
      </c>
      <c r="BG294" s="112">
        <f t="shared" si="48"/>
        <v>0</v>
      </c>
      <c r="BH294" s="112">
        <f t="shared" si="49"/>
        <v>0</v>
      </c>
      <c r="BI294" s="112">
        <f t="shared" si="50"/>
        <v>0</v>
      </c>
      <c r="BJ294" s="112">
        <f t="shared" si="51"/>
        <v>0</v>
      </c>
      <c r="BK294" s="112">
        <f t="shared" si="52"/>
        <v>0</v>
      </c>
      <c r="BL294" s="112">
        <f t="shared" si="53"/>
        <v>0</v>
      </c>
      <c r="BM294" s="112">
        <f t="shared" si="54"/>
        <v>0</v>
      </c>
      <c r="BN294" s="112">
        <f t="shared" si="55"/>
        <v>0</v>
      </c>
      <c r="BO294" s="112">
        <f t="shared" si="56"/>
        <v>0</v>
      </c>
      <c r="BP294" s="112">
        <f t="shared" si="57"/>
        <v>0</v>
      </c>
      <c r="BQ294" s="112">
        <f t="shared" si="58"/>
        <v>0</v>
      </c>
      <c r="BR294" s="112">
        <f t="shared" si="59"/>
        <v>0</v>
      </c>
      <c r="BS294" s="112">
        <f t="shared" si="60"/>
        <v>0</v>
      </c>
    </row>
    <row r="295" spans="1:71" s="72" customFormat="1" ht="15" customHeight="1">
      <c r="A295" s="131"/>
      <c r="B295" s="53"/>
      <c r="C295" s="82" t="s">
        <v>81</v>
      </c>
      <c r="D295" s="792" t="str">
        <f t="shared" si="26"/>
        <v/>
      </c>
      <c r="E295" s="793"/>
      <c r="F295" s="793"/>
      <c r="G295" s="793"/>
      <c r="H295" s="793"/>
      <c r="I295" s="793"/>
      <c r="J295" s="793"/>
      <c r="K295" s="793"/>
      <c r="L295" s="793"/>
      <c r="M295" s="794"/>
      <c r="N295" s="436"/>
      <c r="O295" s="436"/>
      <c r="P295" s="432"/>
      <c r="Q295" s="432"/>
      <c r="R295" s="432"/>
      <c r="S295" s="432"/>
      <c r="T295" s="432"/>
      <c r="U295" s="432"/>
      <c r="V295" s="432"/>
      <c r="W295" s="432"/>
      <c r="X295" s="432"/>
      <c r="Y295" s="432"/>
      <c r="Z295" s="432"/>
      <c r="AA295" s="432"/>
      <c r="AB295" s="432"/>
      <c r="AC295" s="432"/>
      <c r="AD295" s="432"/>
      <c r="AE295" s="12"/>
      <c r="AF295" s="122"/>
      <c r="AH295" s="133">
        <f t="shared" si="27"/>
        <v>0</v>
      </c>
      <c r="AI295" s="133">
        <f t="shared" si="28"/>
        <v>0</v>
      </c>
      <c r="AJ295" s="133">
        <f t="shared" si="29"/>
        <v>0</v>
      </c>
      <c r="AK295" s="133">
        <f t="shared" si="30"/>
        <v>0</v>
      </c>
      <c r="AL295" s="133">
        <f t="shared" si="31"/>
        <v>0</v>
      </c>
      <c r="AM295" s="133">
        <f t="shared" si="32"/>
        <v>0</v>
      </c>
      <c r="AN295" s="133">
        <f t="shared" si="33"/>
        <v>0</v>
      </c>
      <c r="AO295" s="133">
        <f t="shared" si="34"/>
        <v>0</v>
      </c>
      <c r="AP295" s="133">
        <f t="shared" si="35"/>
        <v>0</v>
      </c>
      <c r="AQ295" s="133">
        <f t="shared" si="36"/>
        <v>0</v>
      </c>
      <c r="AR295" s="133">
        <f t="shared" si="37"/>
        <v>0</v>
      </c>
      <c r="AS295" s="133">
        <f t="shared" si="38"/>
        <v>0</v>
      </c>
      <c r="AT295" s="133">
        <f t="shared" si="39"/>
        <v>0</v>
      </c>
      <c r="AU295" s="133">
        <f t="shared" si="40"/>
        <v>0</v>
      </c>
      <c r="AV295" s="133">
        <f t="shared" si="41"/>
        <v>0</v>
      </c>
      <c r="AW295" s="133">
        <f t="shared" si="42"/>
        <v>0</v>
      </c>
      <c r="AX295" s="133">
        <f t="shared" si="43"/>
        <v>0</v>
      </c>
      <c r="BC295" s="112">
        <f t="shared" si="44"/>
        <v>0</v>
      </c>
      <c r="BD295" s="112">
        <f t="shared" si="45"/>
        <v>0</v>
      </c>
      <c r="BE295" s="112">
        <f t="shared" si="46"/>
        <v>0</v>
      </c>
      <c r="BF295" s="112">
        <f t="shared" si="47"/>
        <v>0</v>
      </c>
      <c r="BG295" s="112">
        <f t="shared" si="48"/>
        <v>0</v>
      </c>
      <c r="BH295" s="112">
        <f t="shared" si="49"/>
        <v>0</v>
      </c>
      <c r="BI295" s="112">
        <f t="shared" si="50"/>
        <v>0</v>
      </c>
      <c r="BJ295" s="112">
        <f t="shared" si="51"/>
        <v>0</v>
      </c>
      <c r="BK295" s="112">
        <f t="shared" si="52"/>
        <v>0</v>
      </c>
      <c r="BL295" s="112">
        <f t="shared" si="53"/>
        <v>0</v>
      </c>
      <c r="BM295" s="112">
        <f t="shared" si="54"/>
        <v>0</v>
      </c>
      <c r="BN295" s="112">
        <f t="shared" si="55"/>
        <v>0</v>
      </c>
      <c r="BO295" s="112">
        <f t="shared" si="56"/>
        <v>0</v>
      </c>
      <c r="BP295" s="112">
        <f t="shared" si="57"/>
        <v>0</v>
      </c>
      <c r="BQ295" s="112">
        <f t="shared" si="58"/>
        <v>0</v>
      </c>
      <c r="BR295" s="112">
        <f t="shared" si="59"/>
        <v>0</v>
      </c>
      <c r="BS295" s="112">
        <f t="shared" si="60"/>
        <v>0</v>
      </c>
    </row>
    <row r="296" spans="1:71" s="72" customFormat="1" ht="15" customHeight="1">
      <c r="A296" s="131"/>
      <c r="B296" s="53"/>
      <c r="C296" s="82" t="s">
        <v>82</v>
      </c>
      <c r="D296" s="792" t="str">
        <f t="shared" si="26"/>
        <v/>
      </c>
      <c r="E296" s="793"/>
      <c r="F296" s="793"/>
      <c r="G296" s="793"/>
      <c r="H296" s="793"/>
      <c r="I296" s="793"/>
      <c r="J296" s="793"/>
      <c r="K296" s="793"/>
      <c r="L296" s="793"/>
      <c r="M296" s="794"/>
      <c r="N296" s="436"/>
      <c r="O296" s="436"/>
      <c r="P296" s="432"/>
      <c r="Q296" s="432"/>
      <c r="R296" s="432"/>
      <c r="S296" s="432"/>
      <c r="T296" s="432"/>
      <c r="U296" s="432"/>
      <c r="V296" s="432"/>
      <c r="W296" s="432"/>
      <c r="X296" s="432"/>
      <c r="Y296" s="432"/>
      <c r="Z296" s="432"/>
      <c r="AA296" s="432"/>
      <c r="AB296" s="432"/>
      <c r="AC296" s="432"/>
      <c r="AD296" s="432"/>
      <c r="AE296" s="12"/>
      <c r="AF296" s="122"/>
      <c r="AH296" s="133">
        <f t="shared" si="27"/>
        <v>0</v>
      </c>
      <c r="AI296" s="133">
        <f t="shared" si="28"/>
        <v>0</v>
      </c>
      <c r="AJ296" s="133">
        <f t="shared" si="29"/>
        <v>0</v>
      </c>
      <c r="AK296" s="133">
        <f t="shared" si="30"/>
        <v>0</v>
      </c>
      <c r="AL296" s="133">
        <f t="shared" si="31"/>
        <v>0</v>
      </c>
      <c r="AM296" s="133">
        <f t="shared" si="32"/>
        <v>0</v>
      </c>
      <c r="AN296" s="133">
        <f t="shared" si="33"/>
        <v>0</v>
      </c>
      <c r="AO296" s="133">
        <f t="shared" si="34"/>
        <v>0</v>
      </c>
      <c r="AP296" s="133">
        <f t="shared" si="35"/>
        <v>0</v>
      </c>
      <c r="AQ296" s="133">
        <f t="shared" si="36"/>
        <v>0</v>
      </c>
      <c r="AR296" s="133">
        <f t="shared" si="37"/>
        <v>0</v>
      </c>
      <c r="AS296" s="133">
        <f t="shared" si="38"/>
        <v>0</v>
      </c>
      <c r="AT296" s="133">
        <f t="shared" si="39"/>
        <v>0</v>
      </c>
      <c r="AU296" s="133">
        <f t="shared" si="40"/>
        <v>0</v>
      </c>
      <c r="AV296" s="133">
        <f t="shared" si="41"/>
        <v>0</v>
      </c>
      <c r="AW296" s="133">
        <f t="shared" si="42"/>
        <v>0</v>
      </c>
      <c r="AX296" s="133">
        <f t="shared" si="43"/>
        <v>0</v>
      </c>
      <c r="BC296" s="112">
        <f t="shared" si="44"/>
        <v>0</v>
      </c>
      <c r="BD296" s="112">
        <f t="shared" si="45"/>
        <v>0</v>
      </c>
      <c r="BE296" s="112">
        <f t="shared" si="46"/>
        <v>0</v>
      </c>
      <c r="BF296" s="112">
        <f t="shared" si="47"/>
        <v>0</v>
      </c>
      <c r="BG296" s="112">
        <f t="shared" si="48"/>
        <v>0</v>
      </c>
      <c r="BH296" s="112">
        <f t="shared" si="49"/>
        <v>0</v>
      </c>
      <c r="BI296" s="112">
        <f t="shared" si="50"/>
        <v>0</v>
      </c>
      <c r="BJ296" s="112">
        <f t="shared" si="51"/>
        <v>0</v>
      </c>
      <c r="BK296" s="112">
        <f t="shared" si="52"/>
        <v>0</v>
      </c>
      <c r="BL296" s="112">
        <f t="shared" si="53"/>
        <v>0</v>
      </c>
      <c r="BM296" s="112">
        <f t="shared" si="54"/>
        <v>0</v>
      </c>
      <c r="BN296" s="112">
        <f t="shared" si="55"/>
        <v>0</v>
      </c>
      <c r="BO296" s="112">
        <f t="shared" si="56"/>
        <v>0</v>
      </c>
      <c r="BP296" s="112">
        <f t="shared" si="57"/>
        <v>0</v>
      </c>
      <c r="BQ296" s="112">
        <f t="shared" si="58"/>
        <v>0</v>
      </c>
      <c r="BR296" s="112">
        <f t="shared" si="59"/>
        <v>0</v>
      </c>
      <c r="BS296" s="112">
        <f t="shared" si="60"/>
        <v>0</v>
      </c>
    </row>
    <row r="297" spans="1:71" s="72" customFormat="1" ht="15" customHeight="1">
      <c r="A297" s="131"/>
      <c r="B297" s="53"/>
      <c r="C297" s="82" t="s">
        <v>83</v>
      </c>
      <c r="D297" s="792" t="str">
        <f t="shared" si="26"/>
        <v/>
      </c>
      <c r="E297" s="793"/>
      <c r="F297" s="793"/>
      <c r="G297" s="793"/>
      <c r="H297" s="793"/>
      <c r="I297" s="793"/>
      <c r="J297" s="793"/>
      <c r="K297" s="793"/>
      <c r="L297" s="793"/>
      <c r="M297" s="794"/>
      <c r="N297" s="436"/>
      <c r="O297" s="436"/>
      <c r="P297" s="432"/>
      <c r="Q297" s="432"/>
      <c r="R297" s="432"/>
      <c r="S297" s="432"/>
      <c r="T297" s="432"/>
      <c r="U297" s="432"/>
      <c r="V297" s="432"/>
      <c r="W297" s="432"/>
      <c r="X297" s="432"/>
      <c r="Y297" s="432"/>
      <c r="Z297" s="432"/>
      <c r="AA297" s="432"/>
      <c r="AB297" s="432"/>
      <c r="AC297" s="432"/>
      <c r="AD297" s="432"/>
      <c r="AE297" s="12"/>
      <c r="AF297" s="122"/>
      <c r="AH297" s="133">
        <f t="shared" si="27"/>
        <v>0</v>
      </c>
      <c r="AI297" s="133">
        <f t="shared" si="28"/>
        <v>0</v>
      </c>
      <c r="AJ297" s="133">
        <f t="shared" si="29"/>
        <v>0</v>
      </c>
      <c r="AK297" s="133">
        <f t="shared" si="30"/>
        <v>0</v>
      </c>
      <c r="AL297" s="133">
        <f t="shared" si="31"/>
        <v>0</v>
      </c>
      <c r="AM297" s="133">
        <f t="shared" si="32"/>
        <v>0</v>
      </c>
      <c r="AN297" s="133">
        <f t="shared" si="33"/>
        <v>0</v>
      </c>
      <c r="AO297" s="133">
        <f t="shared" si="34"/>
        <v>0</v>
      </c>
      <c r="AP297" s="133">
        <f t="shared" si="35"/>
        <v>0</v>
      </c>
      <c r="AQ297" s="133">
        <f t="shared" si="36"/>
        <v>0</v>
      </c>
      <c r="AR297" s="133">
        <f t="shared" si="37"/>
        <v>0</v>
      </c>
      <c r="AS297" s="133">
        <f t="shared" si="38"/>
        <v>0</v>
      </c>
      <c r="AT297" s="133">
        <f t="shared" si="39"/>
        <v>0</v>
      </c>
      <c r="AU297" s="133">
        <f t="shared" si="40"/>
        <v>0</v>
      </c>
      <c r="AV297" s="133">
        <f t="shared" si="41"/>
        <v>0</v>
      </c>
      <c r="AW297" s="133">
        <f t="shared" si="42"/>
        <v>0</v>
      </c>
      <c r="AX297" s="133">
        <f t="shared" si="43"/>
        <v>0</v>
      </c>
      <c r="BC297" s="112">
        <f t="shared" si="44"/>
        <v>0</v>
      </c>
      <c r="BD297" s="112">
        <f t="shared" si="45"/>
        <v>0</v>
      </c>
      <c r="BE297" s="112">
        <f t="shared" si="46"/>
        <v>0</v>
      </c>
      <c r="BF297" s="112">
        <f t="shared" si="47"/>
        <v>0</v>
      </c>
      <c r="BG297" s="112">
        <f t="shared" si="48"/>
        <v>0</v>
      </c>
      <c r="BH297" s="112">
        <f t="shared" si="49"/>
        <v>0</v>
      </c>
      <c r="BI297" s="112">
        <f t="shared" si="50"/>
        <v>0</v>
      </c>
      <c r="BJ297" s="112">
        <f t="shared" si="51"/>
        <v>0</v>
      </c>
      <c r="BK297" s="112">
        <f t="shared" si="52"/>
        <v>0</v>
      </c>
      <c r="BL297" s="112">
        <f t="shared" si="53"/>
        <v>0</v>
      </c>
      <c r="BM297" s="112">
        <f t="shared" si="54"/>
        <v>0</v>
      </c>
      <c r="BN297" s="112">
        <f t="shared" si="55"/>
        <v>0</v>
      </c>
      <c r="BO297" s="112">
        <f t="shared" si="56"/>
        <v>0</v>
      </c>
      <c r="BP297" s="112">
        <f t="shared" si="57"/>
        <v>0</v>
      </c>
      <c r="BQ297" s="112">
        <f t="shared" si="58"/>
        <v>0</v>
      </c>
      <c r="BR297" s="112">
        <f t="shared" ref="BR297:BR309" si="61">IF($AH$274=$AJ$274,0,IF(OR(AND(AC226="",AC297=""),AND(AC226="X",COUNTA(AC297)&gt;0)),0,1))</f>
        <v>0</v>
      </c>
      <c r="BS297" s="112">
        <f t="shared" si="60"/>
        <v>0</v>
      </c>
    </row>
    <row r="298" spans="1:71" s="72" customFormat="1" ht="15" customHeight="1">
      <c r="A298" s="131"/>
      <c r="B298" s="53"/>
      <c r="C298" s="82" t="s">
        <v>84</v>
      </c>
      <c r="D298" s="792" t="str">
        <f t="shared" si="26"/>
        <v/>
      </c>
      <c r="E298" s="793"/>
      <c r="F298" s="793"/>
      <c r="G298" s="793"/>
      <c r="H298" s="793"/>
      <c r="I298" s="793"/>
      <c r="J298" s="793"/>
      <c r="K298" s="793"/>
      <c r="L298" s="793"/>
      <c r="M298" s="794"/>
      <c r="N298" s="436"/>
      <c r="O298" s="436"/>
      <c r="P298" s="432"/>
      <c r="Q298" s="432"/>
      <c r="R298" s="432"/>
      <c r="S298" s="432"/>
      <c r="T298" s="432"/>
      <c r="U298" s="432"/>
      <c r="V298" s="432"/>
      <c r="W298" s="432"/>
      <c r="X298" s="432"/>
      <c r="Y298" s="432"/>
      <c r="Z298" s="432"/>
      <c r="AA298" s="432"/>
      <c r="AB298" s="432"/>
      <c r="AC298" s="432"/>
      <c r="AD298" s="432"/>
      <c r="AE298" s="12"/>
      <c r="AF298" s="122"/>
      <c r="AH298" s="133">
        <f t="shared" si="27"/>
        <v>0</v>
      </c>
      <c r="AI298" s="133">
        <f t="shared" si="28"/>
        <v>0</v>
      </c>
      <c r="AJ298" s="133">
        <f t="shared" si="29"/>
        <v>0</v>
      </c>
      <c r="AK298" s="133">
        <f t="shared" si="30"/>
        <v>0</v>
      </c>
      <c r="AL298" s="133">
        <f t="shared" si="31"/>
        <v>0</v>
      </c>
      <c r="AM298" s="133">
        <f t="shared" si="32"/>
        <v>0</v>
      </c>
      <c r="AN298" s="133">
        <f t="shared" si="33"/>
        <v>0</v>
      </c>
      <c r="AO298" s="133">
        <f t="shared" si="34"/>
        <v>0</v>
      </c>
      <c r="AP298" s="133">
        <f t="shared" si="35"/>
        <v>0</v>
      </c>
      <c r="AQ298" s="133">
        <f t="shared" si="36"/>
        <v>0</v>
      </c>
      <c r="AR298" s="133">
        <f t="shared" si="37"/>
        <v>0</v>
      </c>
      <c r="AS298" s="133">
        <f t="shared" si="38"/>
        <v>0</v>
      </c>
      <c r="AT298" s="133">
        <f t="shared" si="39"/>
        <v>0</v>
      </c>
      <c r="AU298" s="133">
        <f t="shared" si="40"/>
        <v>0</v>
      </c>
      <c r="AV298" s="133">
        <f t="shared" si="41"/>
        <v>0</v>
      </c>
      <c r="AW298" s="133">
        <f t="shared" si="42"/>
        <v>0</v>
      </c>
      <c r="AX298" s="133">
        <f t="shared" si="43"/>
        <v>0</v>
      </c>
      <c r="BC298" s="112">
        <f t="shared" si="44"/>
        <v>0</v>
      </c>
      <c r="BD298" s="112">
        <f t="shared" si="45"/>
        <v>0</v>
      </c>
      <c r="BE298" s="112">
        <f t="shared" si="46"/>
        <v>0</v>
      </c>
      <c r="BF298" s="112">
        <f t="shared" si="47"/>
        <v>0</v>
      </c>
      <c r="BG298" s="112">
        <f t="shared" si="48"/>
        <v>0</v>
      </c>
      <c r="BH298" s="112">
        <f t="shared" si="49"/>
        <v>0</v>
      </c>
      <c r="BI298" s="112">
        <f t="shared" si="50"/>
        <v>0</v>
      </c>
      <c r="BJ298" s="112">
        <f t="shared" si="51"/>
        <v>0</v>
      </c>
      <c r="BK298" s="112">
        <f t="shared" si="52"/>
        <v>0</v>
      </c>
      <c r="BL298" s="112">
        <f t="shared" si="53"/>
        <v>0</v>
      </c>
      <c r="BM298" s="112">
        <f t="shared" si="54"/>
        <v>0</v>
      </c>
      <c r="BN298" s="112">
        <f t="shared" si="55"/>
        <v>0</v>
      </c>
      <c r="BO298" s="112">
        <f t="shared" si="56"/>
        <v>0</v>
      </c>
      <c r="BP298" s="112">
        <f t="shared" si="57"/>
        <v>0</v>
      </c>
      <c r="BQ298" s="112">
        <f t="shared" si="58"/>
        <v>0</v>
      </c>
      <c r="BR298" s="112">
        <f t="shared" si="61"/>
        <v>0</v>
      </c>
      <c r="BS298" s="112">
        <f t="shared" si="60"/>
        <v>0</v>
      </c>
    </row>
    <row r="299" spans="1:71" s="72" customFormat="1" ht="15" customHeight="1">
      <c r="A299" s="131"/>
      <c r="B299" s="53"/>
      <c r="C299" s="82" t="s">
        <v>85</v>
      </c>
      <c r="D299" s="792" t="str">
        <f t="shared" si="26"/>
        <v/>
      </c>
      <c r="E299" s="793"/>
      <c r="F299" s="793"/>
      <c r="G299" s="793"/>
      <c r="H299" s="793"/>
      <c r="I299" s="793"/>
      <c r="J299" s="793"/>
      <c r="K299" s="793"/>
      <c r="L299" s="793"/>
      <c r="M299" s="794"/>
      <c r="N299" s="436"/>
      <c r="O299" s="436"/>
      <c r="P299" s="432"/>
      <c r="Q299" s="432"/>
      <c r="R299" s="432"/>
      <c r="S299" s="432"/>
      <c r="T299" s="432"/>
      <c r="U299" s="432"/>
      <c r="V299" s="432"/>
      <c r="W299" s="432"/>
      <c r="X299" s="432"/>
      <c r="Y299" s="432"/>
      <c r="Z299" s="432"/>
      <c r="AA299" s="432"/>
      <c r="AB299" s="432"/>
      <c r="AC299" s="432"/>
      <c r="AD299" s="432"/>
      <c r="AE299" s="12"/>
      <c r="AF299" s="122"/>
      <c r="AH299" s="133">
        <f t="shared" si="27"/>
        <v>0</v>
      </c>
      <c r="AI299" s="133">
        <f t="shared" si="28"/>
        <v>0</v>
      </c>
      <c r="AJ299" s="133">
        <f t="shared" si="29"/>
        <v>0</v>
      </c>
      <c r="AK299" s="133">
        <f t="shared" si="30"/>
        <v>0</v>
      </c>
      <c r="AL299" s="133">
        <f t="shared" si="31"/>
        <v>0</v>
      </c>
      <c r="AM299" s="133">
        <f t="shared" si="32"/>
        <v>0</v>
      </c>
      <c r="AN299" s="133">
        <f t="shared" si="33"/>
        <v>0</v>
      </c>
      <c r="AO299" s="133">
        <f t="shared" si="34"/>
        <v>0</v>
      </c>
      <c r="AP299" s="133">
        <f t="shared" si="35"/>
        <v>0</v>
      </c>
      <c r="AQ299" s="133">
        <f t="shared" si="36"/>
        <v>0</v>
      </c>
      <c r="AR299" s="133">
        <f t="shared" si="37"/>
        <v>0</v>
      </c>
      <c r="AS299" s="133">
        <f t="shared" si="38"/>
        <v>0</v>
      </c>
      <c r="AT299" s="133">
        <f t="shared" si="39"/>
        <v>0</v>
      </c>
      <c r="AU299" s="133">
        <f t="shared" si="40"/>
        <v>0</v>
      </c>
      <c r="AV299" s="133">
        <f t="shared" si="41"/>
        <v>0</v>
      </c>
      <c r="AW299" s="133">
        <f t="shared" si="42"/>
        <v>0</v>
      </c>
      <c r="AX299" s="133">
        <f t="shared" si="43"/>
        <v>0</v>
      </c>
      <c r="BC299" s="112">
        <f t="shared" si="44"/>
        <v>0</v>
      </c>
      <c r="BD299" s="112">
        <f t="shared" si="45"/>
        <v>0</v>
      </c>
      <c r="BE299" s="112">
        <f t="shared" si="46"/>
        <v>0</v>
      </c>
      <c r="BF299" s="112">
        <f t="shared" si="47"/>
        <v>0</v>
      </c>
      <c r="BG299" s="112">
        <f t="shared" si="48"/>
        <v>0</v>
      </c>
      <c r="BH299" s="112">
        <f t="shared" si="49"/>
        <v>0</v>
      </c>
      <c r="BI299" s="112">
        <f t="shared" si="50"/>
        <v>0</v>
      </c>
      <c r="BJ299" s="112">
        <f t="shared" si="51"/>
        <v>0</v>
      </c>
      <c r="BK299" s="112">
        <f t="shared" si="52"/>
        <v>0</v>
      </c>
      <c r="BL299" s="112">
        <f t="shared" si="53"/>
        <v>0</v>
      </c>
      <c r="BM299" s="112">
        <f t="shared" si="54"/>
        <v>0</v>
      </c>
      <c r="BN299" s="112">
        <f t="shared" si="55"/>
        <v>0</v>
      </c>
      <c r="BO299" s="112">
        <f t="shared" si="56"/>
        <v>0</v>
      </c>
      <c r="BP299" s="112">
        <f t="shared" si="57"/>
        <v>0</v>
      </c>
      <c r="BQ299" s="112">
        <f t="shared" si="58"/>
        <v>0</v>
      </c>
      <c r="BR299" s="112">
        <f t="shared" si="61"/>
        <v>0</v>
      </c>
      <c r="BS299" s="112">
        <f t="shared" si="60"/>
        <v>0</v>
      </c>
    </row>
    <row r="300" spans="1:71" s="72" customFormat="1" ht="15" customHeight="1">
      <c r="A300" s="131"/>
      <c r="B300" s="53"/>
      <c r="C300" s="82" t="s">
        <v>86</v>
      </c>
      <c r="D300" s="792" t="str">
        <f t="shared" si="26"/>
        <v/>
      </c>
      <c r="E300" s="793"/>
      <c r="F300" s="793"/>
      <c r="G300" s="793"/>
      <c r="H300" s="793"/>
      <c r="I300" s="793"/>
      <c r="J300" s="793"/>
      <c r="K300" s="793"/>
      <c r="L300" s="793"/>
      <c r="M300" s="794"/>
      <c r="N300" s="436"/>
      <c r="O300" s="436"/>
      <c r="P300" s="432"/>
      <c r="Q300" s="432"/>
      <c r="R300" s="432"/>
      <c r="S300" s="432"/>
      <c r="T300" s="432"/>
      <c r="U300" s="432"/>
      <c r="V300" s="432"/>
      <c r="W300" s="432"/>
      <c r="X300" s="432"/>
      <c r="Y300" s="432"/>
      <c r="Z300" s="432"/>
      <c r="AA300" s="432"/>
      <c r="AB300" s="432"/>
      <c r="AC300" s="432"/>
      <c r="AD300" s="432"/>
      <c r="AE300" s="12"/>
      <c r="AF300" s="122"/>
      <c r="AH300" s="133">
        <f t="shared" si="27"/>
        <v>0</v>
      </c>
      <c r="AI300" s="133">
        <f t="shared" si="28"/>
        <v>0</v>
      </c>
      <c r="AJ300" s="133">
        <f t="shared" si="29"/>
        <v>0</v>
      </c>
      <c r="AK300" s="133">
        <f t="shared" si="30"/>
        <v>0</v>
      </c>
      <c r="AL300" s="133">
        <f t="shared" si="31"/>
        <v>0</v>
      </c>
      <c r="AM300" s="133">
        <f t="shared" si="32"/>
        <v>0</v>
      </c>
      <c r="AN300" s="133">
        <f t="shared" si="33"/>
        <v>0</v>
      </c>
      <c r="AO300" s="133">
        <f t="shared" si="34"/>
        <v>0</v>
      </c>
      <c r="AP300" s="133">
        <f t="shared" si="35"/>
        <v>0</v>
      </c>
      <c r="AQ300" s="133">
        <f t="shared" si="36"/>
        <v>0</v>
      </c>
      <c r="AR300" s="133">
        <f t="shared" si="37"/>
        <v>0</v>
      </c>
      <c r="AS300" s="133">
        <f t="shared" si="38"/>
        <v>0</v>
      </c>
      <c r="AT300" s="133">
        <f t="shared" si="39"/>
        <v>0</v>
      </c>
      <c r="AU300" s="133">
        <f t="shared" si="40"/>
        <v>0</v>
      </c>
      <c r="AV300" s="133">
        <f t="shared" si="41"/>
        <v>0</v>
      </c>
      <c r="AW300" s="133">
        <f t="shared" si="42"/>
        <v>0</v>
      </c>
      <c r="AX300" s="133">
        <f t="shared" si="43"/>
        <v>0</v>
      </c>
      <c r="BC300" s="112">
        <f t="shared" si="44"/>
        <v>0</v>
      </c>
      <c r="BD300" s="112">
        <f t="shared" si="45"/>
        <v>0</v>
      </c>
      <c r="BE300" s="112">
        <f t="shared" si="46"/>
        <v>0</v>
      </c>
      <c r="BF300" s="112">
        <f t="shared" si="47"/>
        <v>0</v>
      </c>
      <c r="BG300" s="112">
        <f t="shared" si="48"/>
        <v>0</v>
      </c>
      <c r="BH300" s="112">
        <f t="shared" si="49"/>
        <v>0</v>
      </c>
      <c r="BI300" s="112">
        <f t="shared" si="50"/>
        <v>0</v>
      </c>
      <c r="BJ300" s="112">
        <f t="shared" si="51"/>
        <v>0</v>
      </c>
      <c r="BK300" s="112">
        <f t="shared" si="52"/>
        <v>0</v>
      </c>
      <c r="BL300" s="112">
        <f t="shared" si="53"/>
        <v>0</v>
      </c>
      <c r="BM300" s="112">
        <f t="shared" si="54"/>
        <v>0</v>
      </c>
      <c r="BN300" s="112">
        <f t="shared" si="55"/>
        <v>0</v>
      </c>
      <c r="BO300" s="112">
        <f t="shared" si="56"/>
        <v>0</v>
      </c>
      <c r="BP300" s="112">
        <f t="shared" si="57"/>
        <v>0</v>
      </c>
      <c r="BQ300" s="112">
        <f t="shared" si="58"/>
        <v>0</v>
      </c>
      <c r="BR300" s="112">
        <f t="shared" si="61"/>
        <v>0</v>
      </c>
      <c r="BS300" s="112">
        <f t="shared" si="60"/>
        <v>0</v>
      </c>
    </row>
    <row r="301" spans="1:71" s="72" customFormat="1" ht="15" customHeight="1">
      <c r="A301" s="131"/>
      <c r="B301" s="53"/>
      <c r="C301" s="82" t="s">
        <v>87</v>
      </c>
      <c r="D301" s="792" t="str">
        <f t="shared" si="26"/>
        <v/>
      </c>
      <c r="E301" s="793"/>
      <c r="F301" s="793"/>
      <c r="G301" s="793"/>
      <c r="H301" s="793"/>
      <c r="I301" s="793"/>
      <c r="J301" s="793"/>
      <c r="K301" s="793"/>
      <c r="L301" s="793"/>
      <c r="M301" s="794"/>
      <c r="N301" s="436"/>
      <c r="O301" s="436"/>
      <c r="P301" s="432"/>
      <c r="Q301" s="432"/>
      <c r="R301" s="432"/>
      <c r="S301" s="432"/>
      <c r="T301" s="432"/>
      <c r="U301" s="432"/>
      <c r="V301" s="432"/>
      <c r="W301" s="432"/>
      <c r="X301" s="432"/>
      <c r="Y301" s="432"/>
      <c r="Z301" s="432"/>
      <c r="AA301" s="432"/>
      <c r="AB301" s="432"/>
      <c r="AC301" s="432"/>
      <c r="AD301" s="432"/>
      <c r="AE301" s="12"/>
      <c r="AF301" s="122"/>
      <c r="AH301" s="133">
        <f t="shared" si="27"/>
        <v>0</v>
      </c>
      <c r="AI301" s="133">
        <f t="shared" si="28"/>
        <v>0</v>
      </c>
      <c r="AJ301" s="133">
        <f t="shared" si="29"/>
        <v>0</v>
      </c>
      <c r="AK301" s="133">
        <f t="shared" si="30"/>
        <v>0</v>
      </c>
      <c r="AL301" s="133">
        <f t="shared" si="31"/>
        <v>0</v>
      </c>
      <c r="AM301" s="133">
        <f t="shared" si="32"/>
        <v>0</v>
      </c>
      <c r="AN301" s="133">
        <f t="shared" si="33"/>
        <v>0</v>
      </c>
      <c r="AO301" s="133">
        <f t="shared" si="34"/>
        <v>0</v>
      </c>
      <c r="AP301" s="133">
        <f t="shared" si="35"/>
        <v>0</v>
      </c>
      <c r="AQ301" s="133">
        <f t="shared" si="36"/>
        <v>0</v>
      </c>
      <c r="AR301" s="133">
        <f t="shared" si="37"/>
        <v>0</v>
      </c>
      <c r="AS301" s="133">
        <f t="shared" si="38"/>
        <v>0</v>
      </c>
      <c r="AT301" s="133">
        <f t="shared" si="39"/>
        <v>0</v>
      </c>
      <c r="AU301" s="133">
        <f t="shared" si="40"/>
        <v>0</v>
      </c>
      <c r="AV301" s="133">
        <f t="shared" si="41"/>
        <v>0</v>
      </c>
      <c r="AW301" s="133">
        <f t="shared" si="42"/>
        <v>0</v>
      </c>
      <c r="AX301" s="133">
        <f t="shared" si="43"/>
        <v>0</v>
      </c>
      <c r="BC301" s="112">
        <f t="shared" si="44"/>
        <v>0</v>
      </c>
      <c r="BD301" s="112">
        <f t="shared" si="45"/>
        <v>0</v>
      </c>
      <c r="BE301" s="112">
        <f t="shared" si="46"/>
        <v>0</v>
      </c>
      <c r="BF301" s="112">
        <f t="shared" si="47"/>
        <v>0</v>
      </c>
      <c r="BG301" s="112">
        <f t="shared" si="48"/>
        <v>0</v>
      </c>
      <c r="BH301" s="112">
        <f t="shared" si="49"/>
        <v>0</v>
      </c>
      <c r="BI301" s="112">
        <f t="shared" si="50"/>
        <v>0</v>
      </c>
      <c r="BJ301" s="112">
        <f t="shared" si="51"/>
        <v>0</v>
      </c>
      <c r="BK301" s="112">
        <f t="shared" si="52"/>
        <v>0</v>
      </c>
      <c r="BL301" s="112">
        <f t="shared" si="53"/>
        <v>0</v>
      </c>
      <c r="BM301" s="112">
        <f t="shared" si="54"/>
        <v>0</v>
      </c>
      <c r="BN301" s="112">
        <f t="shared" si="55"/>
        <v>0</v>
      </c>
      <c r="BO301" s="112">
        <f t="shared" si="56"/>
        <v>0</v>
      </c>
      <c r="BP301" s="112">
        <f t="shared" si="57"/>
        <v>0</v>
      </c>
      <c r="BQ301" s="112">
        <f t="shared" si="58"/>
        <v>0</v>
      </c>
      <c r="BR301" s="112">
        <f t="shared" si="61"/>
        <v>0</v>
      </c>
      <c r="BS301" s="112">
        <f t="shared" si="60"/>
        <v>0</v>
      </c>
    </row>
    <row r="302" spans="1:71" s="72" customFormat="1" ht="15" customHeight="1">
      <c r="A302" s="131"/>
      <c r="B302" s="53"/>
      <c r="C302" s="82" t="s">
        <v>88</v>
      </c>
      <c r="D302" s="792" t="str">
        <f t="shared" si="26"/>
        <v/>
      </c>
      <c r="E302" s="793"/>
      <c r="F302" s="793"/>
      <c r="G302" s="793"/>
      <c r="H302" s="793"/>
      <c r="I302" s="793"/>
      <c r="J302" s="793"/>
      <c r="K302" s="793"/>
      <c r="L302" s="793"/>
      <c r="M302" s="794"/>
      <c r="N302" s="436"/>
      <c r="O302" s="436"/>
      <c r="P302" s="432"/>
      <c r="Q302" s="432"/>
      <c r="R302" s="432"/>
      <c r="S302" s="432"/>
      <c r="T302" s="432"/>
      <c r="U302" s="432"/>
      <c r="V302" s="432"/>
      <c r="W302" s="432"/>
      <c r="X302" s="432"/>
      <c r="Y302" s="432"/>
      <c r="Z302" s="432"/>
      <c r="AA302" s="432"/>
      <c r="AB302" s="432"/>
      <c r="AC302" s="432"/>
      <c r="AD302" s="432"/>
      <c r="AE302" s="12"/>
      <c r="AF302" s="122"/>
      <c r="AH302" s="133">
        <f t="shared" si="27"/>
        <v>0</v>
      </c>
      <c r="AI302" s="133">
        <f t="shared" si="28"/>
        <v>0</v>
      </c>
      <c r="AJ302" s="133">
        <f t="shared" si="29"/>
        <v>0</v>
      </c>
      <c r="AK302" s="133">
        <f t="shared" si="30"/>
        <v>0</v>
      </c>
      <c r="AL302" s="133">
        <f t="shared" si="31"/>
        <v>0</v>
      </c>
      <c r="AM302" s="133">
        <f t="shared" si="32"/>
        <v>0</v>
      </c>
      <c r="AN302" s="133">
        <f t="shared" si="33"/>
        <v>0</v>
      </c>
      <c r="AO302" s="133">
        <f t="shared" si="34"/>
        <v>0</v>
      </c>
      <c r="AP302" s="133">
        <f t="shared" si="35"/>
        <v>0</v>
      </c>
      <c r="AQ302" s="133">
        <f t="shared" si="36"/>
        <v>0</v>
      </c>
      <c r="AR302" s="133">
        <f t="shared" si="37"/>
        <v>0</v>
      </c>
      <c r="AS302" s="133">
        <f t="shared" si="38"/>
        <v>0</v>
      </c>
      <c r="AT302" s="133">
        <f t="shared" si="39"/>
        <v>0</v>
      </c>
      <c r="AU302" s="133">
        <f t="shared" si="40"/>
        <v>0</v>
      </c>
      <c r="AV302" s="133">
        <f t="shared" si="41"/>
        <v>0</v>
      </c>
      <c r="AW302" s="133">
        <f t="shared" si="42"/>
        <v>0</v>
      </c>
      <c r="AX302" s="133">
        <f t="shared" si="43"/>
        <v>0</v>
      </c>
      <c r="BC302" s="112">
        <f t="shared" si="44"/>
        <v>0</v>
      </c>
      <c r="BD302" s="112">
        <f t="shared" si="45"/>
        <v>0</v>
      </c>
      <c r="BE302" s="112">
        <f t="shared" si="46"/>
        <v>0</v>
      </c>
      <c r="BF302" s="112">
        <f t="shared" si="47"/>
        <v>0</v>
      </c>
      <c r="BG302" s="112">
        <f t="shared" si="48"/>
        <v>0</v>
      </c>
      <c r="BH302" s="112">
        <f t="shared" si="49"/>
        <v>0</v>
      </c>
      <c r="BI302" s="112">
        <f t="shared" si="50"/>
        <v>0</v>
      </c>
      <c r="BJ302" s="112">
        <f t="shared" si="51"/>
        <v>0</v>
      </c>
      <c r="BK302" s="112">
        <f t="shared" si="52"/>
        <v>0</v>
      </c>
      <c r="BL302" s="112">
        <f t="shared" si="53"/>
        <v>0</v>
      </c>
      <c r="BM302" s="112">
        <f t="shared" si="54"/>
        <v>0</v>
      </c>
      <c r="BN302" s="112">
        <f t="shared" si="55"/>
        <v>0</v>
      </c>
      <c r="BO302" s="112">
        <f t="shared" si="56"/>
        <v>0</v>
      </c>
      <c r="BP302" s="112">
        <f t="shared" si="57"/>
        <v>0</v>
      </c>
      <c r="BQ302" s="112">
        <f t="shared" si="58"/>
        <v>0</v>
      </c>
      <c r="BR302" s="112">
        <f t="shared" si="61"/>
        <v>0</v>
      </c>
      <c r="BS302" s="112">
        <f t="shared" si="60"/>
        <v>0</v>
      </c>
    </row>
    <row r="303" spans="1:71" s="72" customFormat="1" ht="15" customHeight="1">
      <c r="A303" s="131"/>
      <c r="B303" s="53"/>
      <c r="C303" s="82" t="s">
        <v>89</v>
      </c>
      <c r="D303" s="792" t="str">
        <f t="shared" si="26"/>
        <v/>
      </c>
      <c r="E303" s="793"/>
      <c r="F303" s="793"/>
      <c r="G303" s="793"/>
      <c r="H303" s="793"/>
      <c r="I303" s="793"/>
      <c r="J303" s="793"/>
      <c r="K303" s="793"/>
      <c r="L303" s="793"/>
      <c r="M303" s="794"/>
      <c r="N303" s="436"/>
      <c r="O303" s="436"/>
      <c r="P303" s="432"/>
      <c r="Q303" s="432"/>
      <c r="R303" s="432"/>
      <c r="S303" s="432"/>
      <c r="T303" s="432"/>
      <c r="U303" s="432"/>
      <c r="V303" s="432"/>
      <c r="W303" s="432"/>
      <c r="X303" s="432"/>
      <c r="Y303" s="432"/>
      <c r="Z303" s="432"/>
      <c r="AA303" s="432"/>
      <c r="AB303" s="432"/>
      <c r="AC303" s="432"/>
      <c r="AD303" s="432"/>
      <c r="AE303" s="12"/>
      <c r="AF303" s="122"/>
      <c r="AH303" s="133">
        <f t="shared" si="27"/>
        <v>0</v>
      </c>
      <c r="AI303" s="133">
        <f t="shared" si="28"/>
        <v>0</v>
      </c>
      <c r="AJ303" s="133">
        <f t="shared" si="29"/>
        <v>0</v>
      </c>
      <c r="AK303" s="133">
        <f t="shared" si="30"/>
        <v>0</v>
      </c>
      <c r="AL303" s="133">
        <f t="shared" si="31"/>
        <v>0</v>
      </c>
      <c r="AM303" s="133">
        <f t="shared" si="32"/>
        <v>0</v>
      </c>
      <c r="AN303" s="133">
        <f t="shared" si="33"/>
        <v>0</v>
      </c>
      <c r="AO303" s="133">
        <f t="shared" si="34"/>
        <v>0</v>
      </c>
      <c r="AP303" s="133">
        <f t="shared" si="35"/>
        <v>0</v>
      </c>
      <c r="AQ303" s="133">
        <f t="shared" si="36"/>
        <v>0</v>
      </c>
      <c r="AR303" s="133">
        <f t="shared" si="37"/>
        <v>0</v>
      </c>
      <c r="AS303" s="133">
        <f t="shared" si="38"/>
        <v>0</v>
      </c>
      <c r="AT303" s="133">
        <f t="shared" si="39"/>
        <v>0</v>
      </c>
      <c r="AU303" s="133">
        <f t="shared" si="40"/>
        <v>0</v>
      </c>
      <c r="AV303" s="133">
        <f t="shared" si="41"/>
        <v>0</v>
      </c>
      <c r="AW303" s="133">
        <f t="shared" si="42"/>
        <v>0</v>
      </c>
      <c r="AX303" s="133">
        <f t="shared" si="43"/>
        <v>0</v>
      </c>
      <c r="BC303" s="112">
        <f t="shared" si="44"/>
        <v>0</v>
      </c>
      <c r="BD303" s="112">
        <f t="shared" si="45"/>
        <v>0</v>
      </c>
      <c r="BE303" s="112">
        <f t="shared" si="46"/>
        <v>0</v>
      </c>
      <c r="BF303" s="112">
        <f t="shared" si="47"/>
        <v>0</v>
      </c>
      <c r="BG303" s="112">
        <f t="shared" si="48"/>
        <v>0</v>
      </c>
      <c r="BH303" s="112">
        <f t="shared" si="49"/>
        <v>0</v>
      </c>
      <c r="BI303" s="112">
        <f t="shared" si="50"/>
        <v>0</v>
      </c>
      <c r="BJ303" s="112">
        <f t="shared" si="51"/>
        <v>0</v>
      </c>
      <c r="BK303" s="112">
        <f t="shared" si="52"/>
        <v>0</v>
      </c>
      <c r="BL303" s="112">
        <f t="shared" si="53"/>
        <v>0</v>
      </c>
      <c r="BM303" s="112">
        <f t="shared" si="54"/>
        <v>0</v>
      </c>
      <c r="BN303" s="112">
        <f t="shared" si="55"/>
        <v>0</v>
      </c>
      <c r="BO303" s="112">
        <f t="shared" si="56"/>
        <v>0</v>
      </c>
      <c r="BP303" s="112">
        <f t="shared" si="57"/>
        <v>0</v>
      </c>
      <c r="BQ303" s="112">
        <f t="shared" si="58"/>
        <v>0</v>
      </c>
      <c r="BR303" s="112">
        <f t="shared" si="61"/>
        <v>0</v>
      </c>
      <c r="BS303" s="112">
        <f t="shared" si="60"/>
        <v>0</v>
      </c>
    </row>
    <row r="304" spans="1:71" s="72" customFormat="1" ht="15" customHeight="1">
      <c r="A304" s="131"/>
      <c r="B304" s="53"/>
      <c r="C304" s="82" t="s">
        <v>90</v>
      </c>
      <c r="D304" s="792" t="str">
        <f t="shared" si="26"/>
        <v/>
      </c>
      <c r="E304" s="793"/>
      <c r="F304" s="793"/>
      <c r="G304" s="793"/>
      <c r="H304" s="793"/>
      <c r="I304" s="793"/>
      <c r="J304" s="793"/>
      <c r="K304" s="793"/>
      <c r="L304" s="793"/>
      <c r="M304" s="794"/>
      <c r="N304" s="436"/>
      <c r="O304" s="436"/>
      <c r="P304" s="432"/>
      <c r="Q304" s="432"/>
      <c r="R304" s="432"/>
      <c r="S304" s="432"/>
      <c r="T304" s="432"/>
      <c r="U304" s="432"/>
      <c r="V304" s="432"/>
      <c r="W304" s="432"/>
      <c r="X304" s="432"/>
      <c r="Y304" s="432"/>
      <c r="Z304" s="432"/>
      <c r="AA304" s="432"/>
      <c r="AB304" s="432"/>
      <c r="AC304" s="432"/>
      <c r="AD304" s="432"/>
      <c r="AE304" s="12"/>
      <c r="AF304" s="122"/>
      <c r="AH304" s="133">
        <f t="shared" si="27"/>
        <v>0</v>
      </c>
      <c r="AI304" s="133">
        <f t="shared" si="28"/>
        <v>0</v>
      </c>
      <c r="AJ304" s="133">
        <f t="shared" si="29"/>
        <v>0</v>
      </c>
      <c r="AK304" s="133">
        <f t="shared" si="30"/>
        <v>0</v>
      </c>
      <c r="AL304" s="133">
        <f t="shared" si="31"/>
        <v>0</v>
      </c>
      <c r="AM304" s="133">
        <f t="shared" si="32"/>
        <v>0</v>
      </c>
      <c r="AN304" s="133">
        <f t="shared" si="33"/>
        <v>0</v>
      </c>
      <c r="AO304" s="133">
        <f t="shared" si="34"/>
        <v>0</v>
      </c>
      <c r="AP304" s="133">
        <f t="shared" si="35"/>
        <v>0</v>
      </c>
      <c r="AQ304" s="133">
        <f t="shared" si="36"/>
        <v>0</v>
      </c>
      <c r="AR304" s="133">
        <f t="shared" si="37"/>
        <v>0</v>
      </c>
      <c r="AS304" s="133">
        <f t="shared" si="38"/>
        <v>0</v>
      </c>
      <c r="AT304" s="133">
        <f t="shared" si="39"/>
        <v>0</v>
      </c>
      <c r="AU304" s="133">
        <f t="shared" si="40"/>
        <v>0</v>
      </c>
      <c r="AV304" s="133">
        <f t="shared" si="41"/>
        <v>0</v>
      </c>
      <c r="AW304" s="133">
        <f t="shared" si="42"/>
        <v>0</v>
      </c>
      <c r="AX304" s="133">
        <f t="shared" si="43"/>
        <v>0</v>
      </c>
      <c r="BC304" s="112">
        <f t="shared" si="44"/>
        <v>0</v>
      </c>
      <c r="BD304" s="112">
        <f t="shared" si="45"/>
        <v>0</v>
      </c>
      <c r="BE304" s="112">
        <f t="shared" si="46"/>
        <v>0</v>
      </c>
      <c r="BF304" s="112">
        <f t="shared" si="47"/>
        <v>0</v>
      </c>
      <c r="BG304" s="112">
        <f t="shared" si="48"/>
        <v>0</v>
      </c>
      <c r="BH304" s="112">
        <f t="shared" si="49"/>
        <v>0</v>
      </c>
      <c r="BI304" s="112">
        <f t="shared" si="50"/>
        <v>0</v>
      </c>
      <c r="BJ304" s="112">
        <f t="shared" si="51"/>
        <v>0</v>
      </c>
      <c r="BK304" s="112">
        <f t="shared" si="52"/>
        <v>0</v>
      </c>
      <c r="BL304" s="112">
        <f t="shared" si="53"/>
        <v>0</v>
      </c>
      <c r="BM304" s="112">
        <f t="shared" si="54"/>
        <v>0</v>
      </c>
      <c r="BN304" s="112">
        <f t="shared" si="55"/>
        <v>0</v>
      </c>
      <c r="BO304" s="112">
        <f t="shared" si="56"/>
        <v>0</v>
      </c>
      <c r="BP304" s="112">
        <f t="shared" si="57"/>
        <v>0</v>
      </c>
      <c r="BQ304" s="112">
        <f t="shared" si="58"/>
        <v>0</v>
      </c>
      <c r="BR304" s="112">
        <f t="shared" si="61"/>
        <v>0</v>
      </c>
      <c r="BS304" s="112">
        <f t="shared" si="60"/>
        <v>0</v>
      </c>
    </row>
    <row r="305" spans="1:71" s="72" customFormat="1" ht="15" customHeight="1">
      <c r="A305" s="131"/>
      <c r="B305" s="53"/>
      <c r="C305" s="82" t="s">
        <v>91</v>
      </c>
      <c r="D305" s="792" t="str">
        <f t="shared" si="26"/>
        <v/>
      </c>
      <c r="E305" s="793"/>
      <c r="F305" s="793"/>
      <c r="G305" s="793"/>
      <c r="H305" s="793"/>
      <c r="I305" s="793"/>
      <c r="J305" s="793"/>
      <c r="K305" s="793"/>
      <c r="L305" s="793"/>
      <c r="M305" s="794"/>
      <c r="N305" s="436"/>
      <c r="O305" s="436"/>
      <c r="P305" s="432"/>
      <c r="Q305" s="432"/>
      <c r="R305" s="432"/>
      <c r="S305" s="432"/>
      <c r="T305" s="432"/>
      <c r="U305" s="432"/>
      <c r="V305" s="432"/>
      <c r="W305" s="432"/>
      <c r="X305" s="432"/>
      <c r="Y305" s="432"/>
      <c r="Z305" s="432"/>
      <c r="AA305" s="432"/>
      <c r="AB305" s="432"/>
      <c r="AC305" s="432"/>
      <c r="AD305" s="432"/>
      <c r="AE305" s="12"/>
      <c r="AF305" s="122"/>
      <c r="AH305" s="133">
        <f t="shared" si="27"/>
        <v>0</v>
      </c>
      <c r="AI305" s="133">
        <f t="shared" si="28"/>
        <v>0</v>
      </c>
      <c r="AJ305" s="133">
        <f t="shared" si="29"/>
        <v>0</v>
      </c>
      <c r="AK305" s="133">
        <f t="shared" si="30"/>
        <v>0</v>
      </c>
      <c r="AL305" s="133">
        <f t="shared" si="31"/>
        <v>0</v>
      </c>
      <c r="AM305" s="133">
        <f t="shared" si="32"/>
        <v>0</v>
      </c>
      <c r="AN305" s="133">
        <f t="shared" si="33"/>
        <v>0</v>
      </c>
      <c r="AO305" s="133">
        <f t="shared" si="34"/>
        <v>0</v>
      </c>
      <c r="AP305" s="133">
        <f t="shared" si="35"/>
        <v>0</v>
      </c>
      <c r="AQ305" s="133">
        <f t="shared" si="36"/>
        <v>0</v>
      </c>
      <c r="AR305" s="133">
        <f t="shared" si="37"/>
        <v>0</v>
      </c>
      <c r="AS305" s="133">
        <f t="shared" si="38"/>
        <v>0</v>
      </c>
      <c r="AT305" s="133">
        <f t="shared" si="39"/>
        <v>0</v>
      </c>
      <c r="AU305" s="133">
        <f t="shared" si="40"/>
        <v>0</v>
      </c>
      <c r="AV305" s="133">
        <f t="shared" si="41"/>
        <v>0</v>
      </c>
      <c r="AW305" s="133">
        <f t="shared" si="42"/>
        <v>0</v>
      </c>
      <c r="AX305" s="133">
        <f t="shared" si="43"/>
        <v>0</v>
      </c>
      <c r="BC305" s="112">
        <f t="shared" si="44"/>
        <v>0</v>
      </c>
      <c r="BD305" s="112">
        <f t="shared" si="45"/>
        <v>0</v>
      </c>
      <c r="BE305" s="112">
        <f t="shared" si="46"/>
        <v>0</v>
      </c>
      <c r="BF305" s="112">
        <f t="shared" si="47"/>
        <v>0</v>
      </c>
      <c r="BG305" s="112">
        <f t="shared" si="48"/>
        <v>0</v>
      </c>
      <c r="BH305" s="112">
        <f t="shared" si="49"/>
        <v>0</v>
      </c>
      <c r="BI305" s="112">
        <f t="shared" si="50"/>
        <v>0</v>
      </c>
      <c r="BJ305" s="112">
        <f t="shared" si="51"/>
        <v>0</v>
      </c>
      <c r="BK305" s="112">
        <f t="shared" si="52"/>
        <v>0</v>
      </c>
      <c r="BL305" s="112">
        <f t="shared" si="53"/>
        <v>0</v>
      </c>
      <c r="BM305" s="112">
        <f t="shared" si="54"/>
        <v>0</v>
      </c>
      <c r="BN305" s="112">
        <f t="shared" si="55"/>
        <v>0</v>
      </c>
      <c r="BO305" s="112">
        <f t="shared" si="56"/>
        <v>0</v>
      </c>
      <c r="BP305" s="112">
        <f t="shared" si="57"/>
        <v>0</v>
      </c>
      <c r="BQ305" s="112">
        <f t="shared" si="58"/>
        <v>0</v>
      </c>
      <c r="BR305" s="112">
        <f t="shared" si="61"/>
        <v>0</v>
      </c>
      <c r="BS305" s="112">
        <f t="shared" si="60"/>
        <v>0</v>
      </c>
    </row>
    <row r="306" spans="1:71" s="72" customFormat="1" ht="15" customHeight="1">
      <c r="A306" s="131"/>
      <c r="B306" s="53"/>
      <c r="C306" s="82" t="s">
        <v>92</v>
      </c>
      <c r="D306" s="792" t="str">
        <f t="shared" si="26"/>
        <v/>
      </c>
      <c r="E306" s="793"/>
      <c r="F306" s="793"/>
      <c r="G306" s="793"/>
      <c r="H306" s="793"/>
      <c r="I306" s="793"/>
      <c r="J306" s="793"/>
      <c r="K306" s="793"/>
      <c r="L306" s="793"/>
      <c r="M306" s="794"/>
      <c r="N306" s="436"/>
      <c r="O306" s="436"/>
      <c r="P306" s="432"/>
      <c r="Q306" s="432"/>
      <c r="R306" s="432"/>
      <c r="S306" s="432"/>
      <c r="T306" s="432"/>
      <c r="U306" s="432"/>
      <c r="V306" s="432"/>
      <c r="W306" s="432"/>
      <c r="X306" s="432"/>
      <c r="Y306" s="432"/>
      <c r="Z306" s="432"/>
      <c r="AA306" s="432"/>
      <c r="AB306" s="432"/>
      <c r="AC306" s="432"/>
      <c r="AD306" s="432"/>
      <c r="AE306" s="12"/>
      <c r="AF306" s="122"/>
      <c r="AH306" s="133">
        <f t="shared" si="27"/>
        <v>0</v>
      </c>
      <c r="AI306" s="133">
        <f t="shared" si="28"/>
        <v>0</v>
      </c>
      <c r="AJ306" s="133">
        <f t="shared" si="29"/>
        <v>0</v>
      </c>
      <c r="AK306" s="133">
        <f t="shared" si="30"/>
        <v>0</v>
      </c>
      <c r="AL306" s="133">
        <f t="shared" si="31"/>
        <v>0</v>
      </c>
      <c r="AM306" s="133">
        <f t="shared" si="32"/>
        <v>0</v>
      </c>
      <c r="AN306" s="133">
        <f t="shared" si="33"/>
        <v>0</v>
      </c>
      <c r="AO306" s="133">
        <f t="shared" si="34"/>
        <v>0</v>
      </c>
      <c r="AP306" s="133">
        <f t="shared" si="35"/>
        <v>0</v>
      </c>
      <c r="AQ306" s="133">
        <f t="shared" si="36"/>
        <v>0</v>
      </c>
      <c r="AR306" s="133">
        <f t="shared" si="37"/>
        <v>0</v>
      </c>
      <c r="AS306" s="133">
        <f t="shared" si="38"/>
        <v>0</v>
      </c>
      <c r="AT306" s="133">
        <f t="shared" si="39"/>
        <v>0</v>
      </c>
      <c r="AU306" s="133">
        <f t="shared" si="40"/>
        <v>0</v>
      </c>
      <c r="AV306" s="133">
        <f t="shared" si="41"/>
        <v>0</v>
      </c>
      <c r="AW306" s="133">
        <f t="shared" si="42"/>
        <v>0</v>
      </c>
      <c r="AX306" s="133">
        <f t="shared" si="43"/>
        <v>0</v>
      </c>
      <c r="BC306" s="112">
        <f t="shared" si="44"/>
        <v>0</v>
      </c>
      <c r="BD306" s="112">
        <f t="shared" si="45"/>
        <v>0</v>
      </c>
      <c r="BE306" s="112">
        <f t="shared" si="46"/>
        <v>0</v>
      </c>
      <c r="BF306" s="112">
        <f t="shared" si="47"/>
        <v>0</v>
      </c>
      <c r="BG306" s="112">
        <f t="shared" si="48"/>
        <v>0</v>
      </c>
      <c r="BH306" s="112">
        <f t="shared" si="49"/>
        <v>0</v>
      </c>
      <c r="BI306" s="112">
        <f t="shared" si="50"/>
        <v>0</v>
      </c>
      <c r="BJ306" s="112">
        <f t="shared" si="51"/>
        <v>0</v>
      </c>
      <c r="BK306" s="112">
        <f t="shared" si="52"/>
        <v>0</v>
      </c>
      <c r="BL306" s="112">
        <f t="shared" si="53"/>
        <v>0</v>
      </c>
      <c r="BM306" s="112">
        <f t="shared" si="54"/>
        <v>0</v>
      </c>
      <c r="BN306" s="112">
        <f t="shared" si="55"/>
        <v>0</v>
      </c>
      <c r="BO306" s="112">
        <f t="shared" si="56"/>
        <v>0</v>
      </c>
      <c r="BP306" s="112">
        <f t="shared" si="57"/>
        <v>0</v>
      </c>
      <c r="BQ306" s="112">
        <f t="shared" si="58"/>
        <v>0</v>
      </c>
      <c r="BR306" s="112">
        <f t="shared" si="61"/>
        <v>0</v>
      </c>
      <c r="BS306" s="112">
        <f t="shared" si="60"/>
        <v>0</v>
      </c>
    </row>
    <row r="307" spans="1:71" s="72" customFormat="1" ht="15" customHeight="1">
      <c r="A307" s="131"/>
      <c r="B307" s="53"/>
      <c r="C307" s="82" t="s">
        <v>93</v>
      </c>
      <c r="D307" s="792" t="str">
        <f t="shared" si="26"/>
        <v/>
      </c>
      <c r="E307" s="793"/>
      <c r="F307" s="793"/>
      <c r="G307" s="793"/>
      <c r="H307" s="793"/>
      <c r="I307" s="793"/>
      <c r="J307" s="793"/>
      <c r="K307" s="793"/>
      <c r="L307" s="793"/>
      <c r="M307" s="794"/>
      <c r="N307" s="436"/>
      <c r="O307" s="436"/>
      <c r="P307" s="432"/>
      <c r="Q307" s="432"/>
      <c r="R307" s="432"/>
      <c r="S307" s="432"/>
      <c r="T307" s="432"/>
      <c r="U307" s="432"/>
      <c r="V307" s="432"/>
      <c r="W307" s="432"/>
      <c r="X307" s="432"/>
      <c r="Y307" s="432"/>
      <c r="Z307" s="432"/>
      <c r="AA307" s="432"/>
      <c r="AB307" s="432"/>
      <c r="AC307" s="432"/>
      <c r="AD307" s="432"/>
      <c r="AE307" s="12"/>
      <c r="AF307" s="122"/>
      <c r="AH307" s="133">
        <f t="shared" si="27"/>
        <v>0</v>
      </c>
      <c r="AI307" s="133">
        <f t="shared" si="28"/>
        <v>0</v>
      </c>
      <c r="AJ307" s="133">
        <f t="shared" si="29"/>
        <v>0</v>
      </c>
      <c r="AK307" s="133">
        <f t="shared" si="30"/>
        <v>0</v>
      </c>
      <c r="AL307" s="133">
        <f t="shared" si="31"/>
        <v>0</v>
      </c>
      <c r="AM307" s="133">
        <f t="shared" si="32"/>
        <v>0</v>
      </c>
      <c r="AN307" s="133">
        <f t="shared" si="33"/>
        <v>0</v>
      </c>
      <c r="AO307" s="133">
        <f t="shared" si="34"/>
        <v>0</v>
      </c>
      <c r="AP307" s="133">
        <f t="shared" si="35"/>
        <v>0</v>
      </c>
      <c r="AQ307" s="133">
        <f t="shared" si="36"/>
        <v>0</v>
      </c>
      <c r="AR307" s="133">
        <f t="shared" si="37"/>
        <v>0</v>
      </c>
      <c r="AS307" s="133">
        <f t="shared" si="38"/>
        <v>0</v>
      </c>
      <c r="AT307" s="133">
        <f t="shared" si="39"/>
        <v>0</v>
      </c>
      <c r="AU307" s="133">
        <f t="shared" si="40"/>
        <v>0</v>
      </c>
      <c r="AV307" s="133">
        <f t="shared" si="41"/>
        <v>0</v>
      </c>
      <c r="AW307" s="133">
        <f t="shared" si="42"/>
        <v>0</v>
      </c>
      <c r="AX307" s="133">
        <f t="shared" si="43"/>
        <v>0</v>
      </c>
      <c r="BC307" s="112">
        <f t="shared" si="44"/>
        <v>0</v>
      </c>
      <c r="BD307" s="112">
        <f t="shared" si="45"/>
        <v>0</v>
      </c>
      <c r="BE307" s="112">
        <f t="shared" si="46"/>
        <v>0</v>
      </c>
      <c r="BF307" s="112">
        <f t="shared" si="47"/>
        <v>0</v>
      </c>
      <c r="BG307" s="112">
        <f t="shared" si="48"/>
        <v>0</v>
      </c>
      <c r="BH307" s="112">
        <f t="shared" si="49"/>
        <v>0</v>
      </c>
      <c r="BI307" s="112">
        <f t="shared" si="50"/>
        <v>0</v>
      </c>
      <c r="BJ307" s="112">
        <f t="shared" si="51"/>
        <v>0</v>
      </c>
      <c r="BK307" s="112">
        <f t="shared" si="52"/>
        <v>0</v>
      </c>
      <c r="BL307" s="112">
        <f t="shared" si="53"/>
        <v>0</v>
      </c>
      <c r="BM307" s="112">
        <f t="shared" si="54"/>
        <v>0</v>
      </c>
      <c r="BN307" s="112">
        <f t="shared" si="55"/>
        <v>0</v>
      </c>
      <c r="BO307" s="112">
        <f t="shared" si="56"/>
        <v>0</v>
      </c>
      <c r="BP307" s="112">
        <f t="shared" si="57"/>
        <v>0</v>
      </c>
      <c r="BQ307" s="112">
        <f t="shared" si="58"/>
        <v>0</v>
      </c>
      <c r="BR307" s="112">
        <f t="shared" si="61"/>
        <v>0</v>
      </c>
      <c r="BS307" s="112">
        <f t="shared" si="60"/>
        <v>0</v>
      </c>
    </row>
    <row r="308" spans="1:71" s="72" customFormat="1" ht="15" customHeight="1">
      <c r="A308" s="131"/>
      <c r="B308" s="53"/>
      <c r="C308" s="82" t="s">
        <v>94</v>
      </c>
      <c r="D308" s="792" t="str">
        <f t="shared" si="26"/>
        <v/>
      </c>
      <c r="E308" s="793"/>
      <c r="F308" s="793"/>
      <c r="G308" s="793"/>
      <c r="H308" s="793"/>
      <c r="I308" s="793"/>
      <c r="J308" s="793"/>
      <c r="K308" s="793"/>
      <c r="L308" s="793"/>
      <c r="M308" s="794"/>
      <c r="N308" s="436"/>
      <c r="O308" s="436"/>
      <c r="P308" s="432"/>
      <c r="Q308" s="432"/>
      <c r="R308" s="432"/>
      <c r="S308" s="432"/>
      <c r="T308" s="432"/>
      <c r="U308" s="432"/>
      <c r="V308" s="432"/>
      <c r="W308" s="432"/>
      <c r="X308" s="432"/>
      <c r="Y308" s="432"/>
      <c r="Z308" s="432"/>
      <c r="AA308" s="432"/>
      <c r="AB308" s="432"/>
      <c r="AC308" s="432"/>
      <c r="AD308" s="432"/>
      <c r="AE308" s="12"/>
      <c r="AF308" s="122"/>
      <c r="AH308" s="133">
        <f t="shared" si="27"/>
        <v>0</v>
      </c>
      <c r="AI308" s="133">
        <f t="shared" si="28"/>
        <v>0</v>
      </c>
      <c r="AJ308" s="133">
        <f t="shared" si="29"/>
        <v>0</v>
      </c>
      <c r="AK308" s="133">
        <f t="shared" si="30"/>
        <v>0</v>
      </c>
      <c r="AL308" s="133">
        <f t="shared" si="31"/>
        <v>0</v>
      </c>
      <c r="AM308" s="133">
        <f t="shared" si="32"/>
        <v>0</v>
      </c>
      <c r="AN308" s="133">
        <f t="shared" si="33"/>
        <v>0</v>
      </c>
      <c r="AO308" s="133">
        <f t="shared" si="34"/>
        <v>0</v>
      </c>
      <c r="AP308" s="133">
        <f t="shared" si="35"/>
        <v>0</v>
      </c>
      <c r="AQ308" s="133">
        <f t="shared" si="36"/>
        <v>0</v>
      </c>
      <c r="AR308" s="133">
        <f t="shared" si="37"/>
        <v>0</v>
      </c>
      <c r="AS308" s="133">
        <f t="shared" si="38"/>
        <v>0</v>
      </c>
      <c r="AT308" s="133">
        <f t="shared" si="39"/>
        <v>0</v>
      </c>
      <c r="AU308" s="133">
        <f t="shared" si="40"/>
        <v>0</v>
      </c>
      <c r="AV308" s="133">
        <f t="shared" si="41"/>
        <v>0</v>
      </c>
      <c r="AW308" s="133">
        <f t="shared" si="42"/>
        <v>0</v>
      </c>
      <c r="AX308" s="133">
        <f t="shared" si="43"/>
        <v>0</v>
      </c>
      <c r="BC308" s="112">
        <f t="shared" si="44"/>
        <v>0</v>
      </c>
      <c r="BD308" s="112">
        <f t="shared" si="45"/>
        <v>0</v>
      </c>
      <c r="BE308" s="112">
        <f t="shared" si="46"/>
        <v>0</v>
      </c>
      <c r="BF308" s="112">
        <f t="shared" si="47"/>
        <v>0</v>
      </c>
      <c r="BG308" s="112">
        <f t="shared" si="48"/>
        <v>0</v>
      </c>
      <c r="BH308" s="112">
        <f t="shared" si="49"/>
        <v>0</v>
      </c>
      <c r="BI308" s="112">
        <f t="shared" si="50"/>
        <v>0</v>
      </c>
      <c r="BJ308" s="112">
        <f t="shared" si="51"/>
        <v>0</v>
      </c>
      <c r="BK308" s="112">
        <f t="shared" si="52"/>
        <v>0</v>
      </c>
      <c r="BL308" s="112">
        <f t="shared" si="53"/>
        <v>0</v>
      </c>
      <c r="BM308" s="112">
        <f t="shared" si="54"/>
        <v>0</v>
      </c>
      <c r="BN308" s="112">
        <f t="shared" si="55"/>
        <v>0</v>
      </c>
      <c r="BO308" s="112">
        <f t="shared" si="56"/>
        <v>0</v>
      </c>
      <c r="BP308" s="112">
        <f t="shared" si="57"/>
        <v>0</v>
      </c>
      <c r="BQ308" s="112">
        <f t="shared" si="58"/>
        <v>0</v>
      </c>
      <c r="BR308" s="112">
        <f t="shared" si="61"/>
        <v>0</v>
      </c>
      <c r="BS308" s="112">
        <f t="shared" si="60"/>
        <v>0</v>
      </c>
    </row>
    <row r="309" spans="1:71" s="72" customFormat="1" ht="15" customHeight="1">
      <c r="A309" s="131"/>
      <c r="B309" s="53"/>
      <c r="C309" s="82" t="s">
        <v>95</v>
      </c>
      <c r="D309" s="792" t="str">
        <f t="shared" si="26"/>
        <v/>
      </c>
      <c r="E309" s="793"/>
      <c r="F309" s="793"/>
      <c r="G309" s="793"/>
      <c r="H309" s="793"/>
      <c r="I309" s="793"/>
      <c r="J309" s="793"/>
      <c r="K309" s="793"/>
      <c r="L309" s="793"/>
      <c r="M309" s="794"/>
      <c r="N309" s="436"/>
      <c r="O309" s="436"/>
      <c r="P309" s="432"/>
      <c r="Q309" s="432"/>
      <c r="R309" s="432"/>
      <c r="S309" s="432"/>
      <c r="T309" s="432"/>
      <c r="U309" s="432"/>
      <c r="V309" s="432"/>
      <c r="W309" s="432"/>
      <c r="X309" s="432"/>
      <c r="Y309" s="432"/>
      <c r="Z309" s="432"/>
      <c r="AA309" s="432"/>
      <c r="AB309" s="432"/>
      <c r="AC309" s="432"/>
      <c r="AD309" s="432"/>
      <c r="AE309" s="12"/>
      <c r="AF309" s="122"/>
      <c r="AH309" s="133">
        <f t="shared" si="27"/>
        <v>0</v>
      </c>
      <c r="AI309" s="133">
        <f t="shared" si="28"/>
        <v>0</v>
      </c>
      <c r="AJ309" s="133">
        <f t="shared" si="29"/>
        <v>0</v>
      </c>
      <c r="AK309" s="133">
        <f t="shared" si="30"/>
        <v>0</v>
      </c>
      <c r="AL309" s="133">
        <f t="shared" si="31"/>
        <v>0</v>
      </c>
      <c r="AM309" s="133">
        <f t="shared" si="32"/>
        <v>0</v>
      </c>
      <c r="AN309" s="133">
        <f t="shared" si="33"/>
        <v>0</v>
      </c>
      <c r="AO309" s="133">
        <f t="shared" si="34"/>
        <v>0</v>
      </c>
      <c r="AP309" s="133">
        <f t="shared" si="35"/>
        <v>0</v>
      </c>
      <c r="AQ309" s="133">
        <f t="shared" si="36"/>
        <v>0</v>
      </c>
      <c r="AR309" s="133">
        <f t="shared" si="37"/>
        <v>0</v>
      </c>
      <c r="AS309" s="133">
        <f t="shared" si="38"/>
        <v>0</v>
      </c>
      <c r="AT309" s="133">
        <f t="shared" si="39"/>
        <v>0</v>
      </c>
      <c r="AU309" s="133">
        <f t="shared" si="40"/>
        <v>0</v>
      </c>
      <c r="AV309" s="133">
        <f t="shared" si="41"/>
        <v>0</v>
      </c>
      <c r="AW309" s="133">
        <f t="shared" si="42"/>
        <v>0</v>
      </c>
      <c r="AX309" s="133">
        <f t="shared" si="43"/>
        <v>0</v>
      </c>
      <c r="BC309" s="112">
        <f t="shared" si="44"/>
        <v>0</v>
      </c>
      <c r="BD309" s="112">
        <f t="shared" si="45"/>
        <v>0</v>
      </c>
      <c r="BE309" s="112">
        <f t="shared" si="46"/>
        <v>0</v>
      </c>
      <c r="BF309" s="112">
        <f t="shared" si="47"/>
        <v>0</v>
      </c>
      <c r="BG309" s="112">
        <f t="shared" si="48"/>
        <v>0</v>
      </c>
      <c r="BH309" s="112">
        <f t="shared" si="49"/>
        <v>0</v>
      </c>
      <c r="BI309" s="112">
        <f t="shared" si="50"/>
        <v>0</v>
      </c>
      <c r="BJ309" s="112">
        <f t="shared" si="51"/>
        <v>0</v>
      </c>
      <c r="BK309" s="112">
        <f t="shared" si="52"/>
        <v>0</v>
      </c>
      <c r="BL309" s="112">
        <f t="shared" si="53"/>
        <v>0</v>
      </c>
      <c r="BM309" s="112">
        <f t="shared" si="54"/>
        <v>0</v>
      </c>
      <c r="BN309" s="112">
        <f t="shared" si="55"/>
        <v>0</v>
      </c>
      <c r="BO309" s="112">
        <f t="shared" si="56"/>
        <v>0</v>
      </c>
      <c r="BP309" s="112">
        <f t="shared" si="57"/>
        <v>0</v>
      </c>
      <c r="BQ309" s="112">
        <f t="shared" si="58"/>
        <v>0</v>
      </c>
      <c r="BR309" s="112">
        <f t="shared" si="61"/>
        <v>0</v>
      </c>
      <c r="BS309" s="112">
        <f>IF($AH$274=$AJ$274,0,IF(OR(AND(AD238="",AD309=""),AND(AD238="X",COUNTA(AD309)&gt;0)),0,1))</f>
        <v>0</v>
      </c>
    </row>
    <row r="310" spans="1:71" s="72" customFormat="1" ht="15" customHeight="1">
      <c r="A310" s="131"/>
      <c r="B310" s="53"/>
      <c r="C310" s="161"/>
      <c r="D310" s="161"/>
      <c r="E310" s="161"/>
      <c r="F310" s="148"/>
      <c r="G310" s="32"/>
      <c r="H310" s="148"/>
      <c r="I310" s="148"/>
      <c r="J310" s="193"/>
      <c r="K310" s="193"/>
      <c r="L310" s="193"/>
      <c r="M310" s="148" t="s">
        <v>126</v>
      </c>
      <c r="N310" s="242">
        <f>IF(AND(SUM(N280:N309)=0,COUNTIF(N280:N309,"NS")&gt;0),"NS",
IF(AND(SUM(N280:N309)=0,COUNTIF(N280:N309,0)&gt;0),0,
IF(AND(SUM(N280:N309)=0,COUNTIF(N280:N309,"NA")&gt;0),"NA",
SUM(N280:N309))))</f>
        <v>0</v>
      </c>
      <c r="O310" s="242">
        <f t="shared" ref="O310:AD310" si="62">IF(AND(SUM(O280:O309)=0,COUNTIF(O280:O309,"NS")&gt;0),"NS",
IF(AND(SUM(O280:O309)=0,COUNTIF(O280:O309,0)&gt;0),0,
IF(AND(SUM(O280:O309)=0,COUNTIF(O280:O309,"NA")&gt;0),"NA",
SUM(O280:O309))))</f>
        <v>0</v>
      </c>
      <c r="P310" s="242">
        <f t="shared" si="62"/>
        <v>0</v>
      </c>
      <c r="Q310" s="242">
        <f t="shared" si="62"/>
        <v>0</v>
      </c>
      <c r="R310" s="242">
        <f t="shared" si="62"/>
        <v>0</v>
      </c>
      <c r="S310" s="242">
        <f t="shared" si="62"/>
        <v>0</v>
      </c>
      <c r="T310" s="242">
        <f t="shared" si="62"/>
        <v>0</v>
      </c>
      <c r="U310" s="242">
        <f t="shared" si="62"/>
        <v>0</v>
      </c>
      <c r="V310" s="242">
        <f t="shared" si="62"/>
        <v>0</v>
      </c>
      <c r="W310" s="242">
        <f t="shared" si="62"/>
        <v>0</v>
      </c>
      <c r="X310" s="242">
        <f t="shared" si="62"/>
        <v>0</v>
      </c>
      <c r="Y310" s="242">
        <f t="shared" si="62"/>
        <v>0</v>
      </c>
      <c r="Z310" s="242">
        <f t="shared" si="62"/>
        <v>0</v>
      </c>
      <c r="AA310" s="242">
        <f t="shared" si="62"/>
        <v>0</v>
      </c>
      <c r="AB310" s="242">
        <f t="shared" si="62"/>
        <v>0</v>
      </c>
      <c r="AC310" s="242">
        <f t="shared" si="62"/>
        <v>0</v>
      </c>
      <c r="AD310" s="242">
        <f t="shared" si="62"/>
        <v>0</v>
      </c>
      <c r="AE310" s="12"/>
      <c r="AF310" s="122"/>
      <c r="BS310" s="123">
        <f>SUM(BC280:BS309)</f>
        <v>0</v>
      </c>
    </row>
    <row r="311" spans="1:71" s="72" customFormat="1" ht="15" customHeight="1">
      <c r="A311" s="131"/>
      <c r="B311" s="53"/>
      <c r="C311" s="53"/>
      <c r="D311" s="53"/>
      <c r="E311" s="53"/>
      <c r="F311" s="53"/>
      <c r="G311" s="53"/>
      <c r="H311" s="53"/>
      <c r="I311" s="53"/>
      <c r="J311" s="53"/>
      <c r="K311" s="53"/>
      <c r="L311" s="53"/>
      <c r="M311" s="53"/>
      <c r="N311" s="53"/>
      <c r="O311" s="53"/>
      <c r="P311" s="53"/>
      <c r="Q311" s="53"/>
      <c r="R311" s="53"/>
      <c r="S311" s="53"/>
      <c r="T311" s="53"/>
      <c r="U311" s="53"/>
      <c r="V311" s="53"/>
      <c r="W311" s="53"/>
      <c r="X311" s="53"/>
      <c r="Y311" s="53"/>
      <c r="Z311" s="53"/>
      <c r="AA311" s="53"/>
      <c r="AB311" s="53"/>
      <c r="AC311" s="53"/>
      <c r="AD311" s="53"/>
      <c r="AE311" s="12"/>
      <c r="AF311" s="122"/>
    </row>
    <row r="312" spans="1:71" s="72" customFormat="1" ht="15" customHeight="1">
      <c r="A312" s="131"/>
      <c r="B312" s="53"/>
      <c r="C312" s="558" t="s">
        <v>914</v>
      </c>
      <c r="D312" s="558"/>
      <c r="E312" s="558"/>
      <c r="F312" s="558"/>
      <c r="G312" s="558"/>
      <c r="H312" s="558"/>
      <c r="I312" s="558"/>
      <c r="J312" s="558"/>
      <c r="K312" s="558"/>
      <c r="L312" s="558"/>
      <c r="M312" s="558"/>
      <c r="N312" s="558"/>
      <c r="O312" s="558"/>
      <c r="P312" s="558"/>
      <c r="Q312" s="558"/>
      <c r="R312" s="558"/>
      <c r="S312" s="558"/>
      <c r="T312" s="558"/>
      <c r="U312" s="558"/>
      <c r="V312" s="558"/>
      <c r="W312" s="558"/>
      <c r="X312" s="558"/>
      <c r="Y312" s="558"/>
      <c r="Z312" s="558"/>
      <c r="AA312" s="558"/>
      <c r="AB312" s="558"/>
      <c r="AC312" s="558"/>
      <c r="AD312" s="558"/>
      <c r="AE312" s="12"/>
      <c r="AF312" s="122"/>
    </row>
    <row r="313" spans="1:71" s="72" customFormat="1" ht="15" customHeight="1">
      <c r="A313" s="131"/>
      <c r="B313" s="53"/>
      <c r="C313" s="797" t="s">
        <v>838</v>
      </c>
      <c r="D313" s="942"/>
      <c r="E313" s="128" t="s">
        <v>132</v>
      </c>
      <c r="F313" s="746" t="s">
        <v>837</v>
      </c>
      <c r="G313" s="746"/>
      <c r="H313" s="746"/>
      <c r="I313" s="746"/>
      <c r="J313" s="746"/>
      <c r="K313" s="746"/>
      <c r="L313" s="746"/>
      <c r="M313" s="746"/>
      <c r="N313" s="746"/>
      <c r="O313" s="746"/>
      <c r="P313" s="746"/>
      <c r="Q313" s="746"/>
      <c r="R313" s="746"/>
      <c r="S313" s="746"/>
      <c r="T313" s="746"/>
      <c r="U313" s="746"/>
      <c r="V313" s="746"/>
      <c r="W313" s="746"/>
      <c r="X313" s="746"/>
      <c r="Y313" s="746"/>
      <c r="Z313" s="746"/>
      <c r="AA313" s="746"/>
      <c r="AB313" s="746"/>
      <c r="AC313" s="746"/>
      <c r="AD313" s="746"/>
      <c r="AE313" s="12"/>
      <c r="AF313" s="122"/>
    </row>
    <row r="314" spans="1:71" s="72" customFormat="1" ht="15" customHeight="1">
      <c r="A314" s="131"/>
      <c r="B314" s="53"/>
      <c r="C314" s="799"/>
      <c r="D314" s="943"/>
      <c r="E314" s="128" t="s">
        <v>133</v>
      </c>
      <c r="F314" s="746" t="s">
        <v>1130</v>
      </c>
      <c r="G314" s="746"/>
      <c r="H314" s="746"/>
      <c r="I314" s="746"/>
      <c r="J314" s="746"/>
      <c r="K314" s="746"/>
      <c r="L314" s="746"/>
      <c r="M314" s="746"/>
      <c r="N314" s="746"/>
      <c r="O314" s="746"/>
      <c r="P314" s="746"/>
      <c r="Q314" s="746"/>
      <c r="R314" s="746"/>
      <c r="S314" s="746"/>
      <c r="T314" s="746"/>
      <c r="U314" s="746"/>
      <c r="V314" s="746"/>
      <c r="W314" s="746"/>
      <c r="X314" s="746"/>
      <c r="Y314" s="746"/>
      <c r="Z314" s="746"/>
      <c r="AA314" s="746"/>
      <c r="AB314" s="746"/>
      <c r="AC314" s="746"/>
      <c r="AD314" s="746"/>
      <c r="AE314" s="12"/>
      <c r="AF314" s="122"/>
    </row>
    <row r="315" spans="1:71" s="72" customFormat="1" ht="15" customHeight="1">
      <c r="A315" s="131"/>
      <c r="B315" s="53"/>
      <c r="C315" s="799"/>
      <c r="D315" s="943"/>
      <c r="E315" s="128" t="s">
        <v>134</v>
      </c>
      <c r="F315" s="746" t="s">
        <v>7757</v>
      </c>
      <c r="G315" s="746"/>
      <c r="H315" s="746"/>
      <c r="I315" s="746"/>
      <c r="J315" s="746"/>
      <c r="K315" s="746"/>
      <c r="L315" s="746"/>
      <c r="M315" s="746"/>
      <c r="N315" s="746"/>
      <c r="O315" s="746"/>
      <c r="P315" s="746"/>
      <c r="Q315" s="746"/>
      <c r="R315" s="746"/>
      <c r="S315" s="746"/>
      <c r="T315" s="746"/>
      <c r="U315" s="746"/>
      <c r="V315" s="746"/>
      <c r="W315" s="746"/>
      <c r="X315" s="746"/>
      <c r="Y315" s="746"/>
      <c r="Z315" s="746"/>
      <c r="AA315" s="746"/>
      <c r="AB315" s="746"/>
      <c r="AC315" s="746"/>
      <c r="AD315" s="746"/>
      <c r="AE315" s="12"/>
      <c r="AF315" s="122"/>
    </row>
    <row r="316" spans="1:71" s="72" customFormat="1" ht="15" customHeight="1">
      <c r="A316" s="131"/>
      <c r="B316" s="53"/>
      <c r="C316" s="799"/>
      <c r="D316" s="943"/>
      <c r="E316" s="128" t="s">
        <v>135</v>
      </c>
      <c r="F316" s="746" t="s">
        <v>2072</v>
      </c>
      <c r="G316" s="746"/>
      <c r="H316" s="746"/>
      <c r="I316" s="746"/>
      <c r="J316" s="746"/>
      <c r="K316" s="746"/>
      <c r="L316" s="746"/>
      <c r="M316" s="746"/>
      <c r="N316" s="746"/>
      <c r="O316" s="746"/>
      <c r="P316" s="746"/>
      <c r="Q316" s="746"/>
      <c r="R316" s="746"/>
      <c r="S316" s="746"/>
      <c r="T316" s="746"/>
      <c r="U316" s="746"/>
      <c r="V316" s="746"/>
      <c r="W316" s="746"/>
      <c r="X316" s="746"/>
      <c r="Y316" s="746"/>
      <c r="Z316" s="746"/>
      <c r="AA316" s="746"/>
      <c r="AB316" s="746"/>
      <c r="AC316" s="746"/>
      <c r="AD316" s="746"/>
      <c r="AE316" s="12"/>
      <c r="AF316" s="122"/>
    </row>
    <row r="317" spans="1:71" s="72" customFormat="1" ht="15" customHeight="1">
      <c r="A317" s="131"/>
      <c r="B317" s="53"/>
      <c r="C317" s="801"/>
      <c r="D317" s="944"/>
      <c r="E317" s="128" t="s">
        <v>136</v>
      </c>
      <c r="F317" s="746" t="s">
        <v>839</v>
      </c>
      <c r="G317" s="746"/>
      <c r="H317" s="746"/>
      <c r="I317" s="746"/>
      <c r="J317" s="746"/>
      <c r="K317" s="746"/>
      <c r="L317" s="746"/>
      <c r="M317" s="746"/>
      <c r="N317" s="746"/>
      <c r="O317" s="746"/>
      <c r="P317" s="746"/>
      <c r="Q317" s="746"/>
      <c r="R317" s="746"/>
      <c r="S317" s="746"/>
      <c r="T317" s="746"/>
      <c r="U317" s="746"/>
      <c r="V317" s="746"/>
      <c r="W317" s="746"/>
      <c r="X317" s="746"/>
      <c r="Y317" s="746"/>
      <c r="Z317" s="746"/>
      <c r="AA317" s="746"/>
      <c r="AB317" s="746"/>
      <c r="AC317" s="746"/>
      <c r="AD317" s="746"/>
      <c r="AE317" s="12"/>
      <c r="AF317" s="122"/>
    </row>
    <row r="318" spans="1:71" s="72" customFormat="1" ht="15" customHeight="1">
      <c r="A318" s="131"/>
      <c r="B318" s="53"/>
      <c r="C318" s="936" t="s">
        <v>67</v>
      </c>
      <c r="D318" s="937"/>
      <c r="E318" s="938"/>
      <c r="F318" s="746" t="s">
        <v>265</v>
      </c>
      <c r="G318" s="746"/>
      <c r="H318" s="746"/>
      <c r="I318" s="746"/>
      <c r="J318" s="746"/>
      <c r="K318" s="746"/>
      <c r="L318" s="746"/>
      <c r="M318" s="746"/>
      <c r="N318" s="746"/>
      <c r="O318" s="746"/>
      <c r="P318" s="746"/>
      <c r="Q318" s="746"/>
      <c r="R318" s="746"/>
      <c r="S318" s="746"/>
      <c r="T318" s="746"/>
      <c r="U318" s="746"/>
      <c r="V318" s="746"/>
      <c r="W318" s="746"/>
      <c r="X318" s="746"/>
      <c r="Y318" s="746"/>
      <c r="Z318" s="746"/>
      <c r="AA318" s="746"/>
      <c r="AB318" s="746"/>
      <c r="AC318" s="746"/>
      <c r="AD318" s="746"/>
      <c r="AE318" s="12"/>
      <c r="AF318" s="122"/>
    </row>
    <row r="319" spans="1:71" s="72" customFormat="1" ht="15" customHeight="1">
      <c r="A319" s="131"/>
      <c r="B319" s="53"/>
      <c r="C319" s="936" t="s">
        <v>68</v>
      </c>
      <c r="D319" s="937"/>
      <c r="E319" s="938"/>
      <c r="F319" s="746" t="s">
        <v>267</v>
      </c>
      <c r="G319" s="746"/>
      <c r="H319" s="746"/>
      <c r="I319" s="746"/>
      <c r="J319" s="746"/>
      <c r="K319" s="746"/>
      <c r="L319" s="746"/>
      <c r="M319" s="746"/>
      <c r="N319" s="746"/>
      <c r="O319" s="746"/>
      <c r="P319" s="746"/>
      <c r="Q319" s="746"/>
      <c r="R319" s="746"/>
      <c r="S319" s="746"/>
      <c r="T319" s="746"/>
      <c r="U319" s="746"/>
      <c r="V319" s="746"/>
      <c r="W319" s="746"/>
      <c r="X319" s="746"/>
      <c r="Y319" s="746"/>
      <c r="Z319" s="746"/>
      <c r="AA319" s="746"/>
      <c r="AB319" s="746"/>
      <c r="AC319" s="746"/>
      <c r="AD319" s="746"/>
      <c r="AE319" s="12"/>
      <c r="AF319" s="122"/>
    </row>
    <row r="320" spans="1:71" s="72" customFormat="1" ht="15" customHeight="1">
      <c r="A320" s="131"/>
      <c r="B320" s="53"/>
      <c r="C320" s="936" t="s">
        <v>69</v>
      </c>
      <c r="D320" s="937"/>
      <c r="E320" s="938"/>
      <c r="F320" s="746" t="s">
        <v>269</v>
      </c>
      <c r="G320" s="746"/>
      <c r="H320" s="746"/>
      <c r="I320" s="746"/>
      <c r="J320" s="746"/>
      <c r="K320" s="746"/>
      <c r="L320" s="746"/>
      <c r="M320" s="746"/>
      <c r="N320" s="746"/>
      <c r="O320" s="746"/>
      <c r="P320" s="746"/>
      <c r="Q320" s="746"/>
      <c r="R320" s="746"/>
      <c r="S320" s="746"/>
      <c r="T320" s="746"/>
      <c r="U320" s="746"/>
      <c r="V320" s="746"/>
      <c r="W320" s="746"/>
      <c r="X320" s="746"/>
      <c r="Y320" s="746"/>
      <c r="Z320" s="746"/>
      <c r="AA320" s="746"/>
      <c r="AB320" s="746"/>
      <c r="AC320" s="746"/>
      <c r="AD320" s="746"/>
      <c r="AE320" s="12"/>
      <c r="AF320" s="122"/>
    </row>
    <row r="321" spans="1:32" s="72" customFormat="1" ht="15" customHeight="1">
      <c r="A321" s="131"/>
      <c r="B321" s="53"/>
      <c r="C321" s="936" t="s">
        <v>70</v>
      </c>
      <c r="D321" s="937"/>
      <c r="E321" s="938"/>
      <c r="F321" s="746" t="s">
        <v>211</v>
      </c>
      <c r="G321" s="746"/>
      <c r="H321" s="746"/>
      <c r="I321" s="746"/>
      <c r="J321" s="746"/>
      <c r="K321" s="746"/>
      <c r="L321" s="746"/>
      <c r="M321" s="746"/>
      <c r="N321" s="746"/>
      <c r="O321" s="746"/>
      <c r="P321" s="746"/>
      <c r="Q321" s="746"/>
      <c r="R321" s="746"/>
      <c r="S321" s="746"/>
      <c r="T321" s="746"/>
      <c r="U321" s="746"/>
      <c r="V321" s="746"/>
      <c r="W321" s="746"/>
      <c r="X321" s="746"/>
      <c r="Y321" s="746"/>
      <c r="Z321" s="746"/>
      <c r="AA321" s="746"/>
      <c r="AB321" s="746"/>
      <c r="AC321" s="746"/>
      <c r="AD321" s="746"/>
      <c r="AE321" s="12"/>
      <c r="AF321" s="122"/>
    </row>
    <row r="322" spans="1:32" s="72" customFormat="1" ht="15" customHeight="1">
      <c r="A322" s="131"/>
      <c r="B322" s="53"/>
      <c r="C322" s="797" t="s">
        <v>840</v>
      </c>
      <c r="D322" s="942"/>
      <c r="E322" s="128" t="s">
        <v>841</v>
      </c>
      <c r="F322" s="746" t="s">
        <v>271</v>
      </c>
      <c r="G322" s="746"/>
      <c r="H322" s="746"/>
      <c r="I322" s="746"/>
      <c r="J322" s="746"/>
      <c r="K322" s="746"/>
      <c r="L322" s="746"/>
      <c r="M322" s="746"/>
      <c r="N322" s="746"/>
      <c r="O322" s="746"/>
      <c r="P322" s="746"/>
      <c r="Q322" s="746"/>
      <c r="R322" s="746"/>
      <c r="S322" s="746"/>
      <c r="T322" s="746"/>
      <c r="U322" s="746"/>
      <c r="V322" s="746"/>
      <c r="W322" s="746"/>
      <c r="X322" s="746"/>
      <c r="Y322" s="746"/>
      <c r="Z322" s="746"/>
      <c r="AA322" s="746"/>
      <c r="AB322" s="746"/>
      <c r="AC322" s="746"/>
      <c r="AD322" s="746"/>
      <c r="AE322" s="12"/>
      <c r="AF322" s="122"/>
    </row>
    <row r="323" spans="1:32" s="72" customFormat="1" ht="15" customHeight="1">
      <c r="A323" s="131"/>
      <c r="B323" s="53"/>
      <c r="C323" s="799"/>
      <c r="D323" s="943"/>
      <c r="E323" s="128" t="s">
        <v>842</v>
      </c>
      <c r="F323" s="746" t="s">
        <v>272</v>
      </c>
      <c r="G323" s="746"/>
      <c r="H323" s="746"/>
      <c r="I323" s="746"/>
      <c r="J323" s="746"/>
      <c r="K323" s="746"/>
      <c r="L323" s="746"/>
      <c r="M323" s="746"/>
      <c r="N323" s="746"/>
      <c r="O323" s="746"/>
      <c r="P323" s="746"/>
      <c r="Q323" s="746"/>
      <c r="R323" s="746"/>
      <c r="S323" s="746"/>
      <c r="T323" s="746"/>
      <c r="U323" s="746"/>
      <c r="V323" s="746"/>
      <c r="W323" s="746"/>
      <c r="X323" s="746"/>
      <c r="Y323" s="746"/>
      <c r="Z323" s="746"/>
      <c r="AA323" s="746"/>
      <c r="AB323" s="746"/>
      <c r="AC323" s="746"/>
      <c r="AD323" s="746"/>
      <c r="AE323" s="12"/>
      <c r="AF323" s="122"/>
    </row>
    <row r="324" spans="1:32" s="72" customFormat="1" ht="15" customHeight="1">
      <c r="A324" s="131"/>
      <c r="B324" s="53"/>
      <c r="C324" s="799"/>
      <c r="D324" s="943"/>
      <c r="E324" s="128" t="s">
        <v>843</v>
      </c>
      <c r="F324" s="746" t="s">
        <v>273</v>
      </c>
      <c r="G324" s="746"/>
      <c r="H324" s="746"/>
      <c r="I324" s="746"/>
      <c r="J324" s="746"/>
      <c r="K324" s="746"/>
      <c r="L324" s="746"/>
      <c r="M324" s="746"/>
      <c r="N324" s="746"/>
      <c r="O324" s="746"/>
      <c r="P324" s="746"/>
      <c r="Q324" s="746"/>
      <c r="R324" s="746"/>
      <c r="S324" s="746"/>
      <c r="T324" s="746"/>
      <c r="U324" s="746"/>
      <c r="V324" s="746"/>
      <c r="W324" s="746"/>
      <c r="X324" s="746"/>
      <c r="Y324" s="746"/>
      <c r="Z324" s="746"/>
      <c r="AA324" s="746"/>
      <c r="AB324" s="746"/>
      <c r="AC324" s="746"/>
      <c r="AD324" s="746"/>
      <c r="AE324" s="12"/>
      <c r="AF324" s="122"/>
    </row>
    <row r="325" spans="1:32" s="72" customFormat="1" ht="15" customHeight="1">
      <c r="A325" s="131"/>
      <c r="B325" s="53"/>
      <c r="C325" s="799"/>
      <c r="D325" s="943"/>
      <c r="E325" s="128" t="s">
        <v>844</v>
      </c>
      <c r="F325" s="746" t="s">
        <v>274</v>
      </c>
      <c r="G325" s="746"/>
      <c r="H325" s="746"/>
      <c r="I325" s="746"/>
      <c r="J325" s="746"/>
      <c r="K325" s="746"/>
      <c r="L325" s="746"/>
      <c r="M325" s="746"/>
      <c r="N325" s="746"/>
      <c r="O325" s="746"/>
      <c r="P325" s="746"/>
      <c r="Q325" s="746"/>
      <c r="R325" s="746"/>
      <c r="S325" s="746"/>
      <c r="T325" s="746"/>
      <c r="U325" s="746"/>
      <c r="V325" s="746"/>
      <c r="W325" s="746"/>
      <c r="X325" s="746"/>
      <c r="Y325" s="746"/>
      <c r="Z325" s="746"/>
      <c r="AA325" s="746"/>
      <c r="AB325" s="746"/>
      <c r="AC325" s="746"/>
      <c r="AD325" s="746"/>
      <c r="AE325" s="12"/>
      <c r="AF325" s="122"/>
    </row>
    <row r="326" spans="1:32" s="72" customFormat="1" ht="15" customHeight="1">
      <c r="A326" s="131"/>
      <c r="B326" s="53"/>
      <c r="C326" s="799"/>
      <c r="D326" s="943"/>
      <c r="E326" s="128" t="s">
        <v>845</v>
      </c>
      <c r="F326" s="746" t="s">
        <v>275</v>
      </c>
      <c r="G326" s="746"/>
      <c r="H326" s="746"/>
      <c r="I326" s="746"/>
      <c r="J326" s="746"/>
      <c r="K326" s="746"/>
      <c r="L326" s="746"/>
      <c r="M326" s="746"/>
      <c r="N326" s="746"/>
      <c r="O326" s="746"/>
      <c r="P326" s="746"/>
      <c r="Q326" s="746"/>
      <c r="R326" s="746"/>
      <c r="S326" s="746"/>
      <c r="T326" s="746"/>
      <c r="U326" s="746"/>
      <c r="V326" s="746"/>
      <c r="W326" s="746"/>
      <c r="X326" s="746"/>
      <c r="Y326" s="746"/>
      <c r="Z326" s="746"/>
      <c r="AA326" s="746"/>
      <c r="AB326" s="746"/>
      <c r="AC326" s="746"/>
      <c r="AD326" s="746"/>
      <c r="AE326" s="12"/>
      <c r="AF326" s="122"/>
    </row>
    <row r="327" spans="1:32" s="72" customFormat="1" ht="15" customHeight="1">
      <c r="A327" s="131"/>
      <c r="B327" s="53"/>
      <c r="C327" s="799"/>
      <c r="D327" s="943"/>
      <c r="E327" s="128" t="s">
        <v>846</v>
      </c>
      <c r="F327" s="746" t="s">
        <v>276</v>
      </c>
      <c r="G327" s="746"/>
      <c r="H327" s="746"/>
      <c r="I327" s="746"/>
      <c r="J327" s="746"/>
      <c r="K327" s="746"/>
      <c r="L327" s="746"/>
      <c r="M327" s="746"/>
      <c r="N327" s="746"/>
      <c r="O327" s="746"/>
      <c r="P327" s="746"/>
      <c r="Q327" s="746"/>
      <c r="R327" s="746"/>
      <c r="S327" s="746"/>
      <c r="T327" s="746"/>
      <c r="U327" s="746"/>
      <c r="V327" s="746"/>
      <c r="W327" s="746"/>
      <c r="X327" s="746"/>
      <c r="Y327" s="746"/>
      <c r="Z327" s="746"/>
      <c r="AA327" s="746"/>
      <c r="AB327" s="746"/>
      <c r="AC327" s="746"/>
      <c r="AD327" s="746"/>
      <c r="AE327" s="12"/>
      <c r="AF327" s="122"/>
    </row>
    <row r="328" spans="1:32" s="72" customFormat="1" ht="15" customHeight="1">
      <c r="A328" s="131"/>
      <c r="C328" s="936" t="s">
        <v>72</v>
      </c>
      <c r="D328" s="937"/>
      <c r="E328" s="938"/>
      <c r="F328" s="746" t="s">
        <v>7886</v>
      </c>
      <c r="G328" s="746"/>
      <c r="H328" s="746"/>
      <c r="I328" s="746"/>
      <c r="J328" s="746"/>
      <c r="K328" s="746"/>
      <c r="L328" s="746"/>
      <c r="M328" s="746"/>
      <c r="N328" s="746"/>
      <c r="O328" s="746"/>
      <c r="P328" s="746"/>
      <c r="Q328" s="746"/>
      <c r="R328" s="746"/>
      <c r="S328" s="746"/>
      <c r="T328" s="746"/>
      <c r="U328" s="746"/>
      <c r="V328" s="746"/>
      <c r="W328" s="746"/>
      <c r="X328" s="746"/>
      <c r="Y328" s="746"/>
      <c r="Z328" s="746"/>
      <c r="AA328" s="746"/>
      <c r="AB328" s="746"/>
      <c r="AC328" s="746"/>
      <c r="AD328" s="746"/>
      <c r="AE328" s="12"/>
      <c r="AF328" s="122"/>
    </row>
    <row r="329" spans="1:32" s="72" customFormat="1" ht="15" customHeight="1">
      <c r="A329" s="131"/>
      <c r="B329" s="53"/>
      <c r="C329" s="936" t="s">
        <v>73</v>
      </c>
      <c r="D329" s="937"/>
      <c r="E329" s="938"/>
      <c r="F329" s="746" t="s">
        <v>638</v>
      </c>
      <c r="G329" s="746"/>
      <c r="H329" s="746"/>
      <c r="I329" s="746"/>
      <c r="J329" s="746"/>
      <c r="K329" s="746"/>
      <c r="L329" s="746"/>
      <c r="M329" s="746"/>
      <c r="N329" s="746"/>
      <c r="O329" s="746"/>
      <c r="P329" s="746"/>
      <c r="Q329" s="746"/>
      <c r="R329" s="746"/>
      <c r="S329" s="746"/>
      <c r="T329" s="746"/>
      <c r="U329" s="746"/>
      <c r="V329" s="746"/>
      <c r="W329" s="746"/>
      <c r="X329" s="746"/>
      <c r="Y329" s="746"/>
      <c r="Z329" s="746"/>
      <c r="AA329" s="746"/>
      <c r="AB329" s="746"/>
      <c r="AC329" s="746"/>
      <c r="AD329" s="746"/>
      <c r="AE329" s="12"/>
      <c r="AF329" s="122"/>
    </row>
    <row r="330" spans="1:32" s="72" customFormat="1" ht="15" customHeight="1">
      <c r="A330" s="131"/>
      <c r="B330" s="53"/>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c r="AA330" s="53"/>
      <c r="AB330" s="53"/>
      <c r="AC330" s="53"/>
      <c r="AD330" s="53"/>
      <c r="AE330" s="12"/>
      <c r="AF330" s="122"/>
    </row>
    <row r="331" spans="1:32" s="72" customFormat="1" ht="24" customHeight="1">
      <c r="A331" s="131"/>
      <c r="B331" s="53"/>
      <c r="C331" s="580" t="s">
        <v>127</v>
      </c>
      <c r="D331" s="580"/>
      <c r="E331" s="580"/>
      <c r="F331" s="580"/>
      <c r="G331" s="580"/>
      <c r="H331" s="580"/>
      <c r="I331" s="580"/>
      <c r="J331" s="580"/>
      <c r="K331" s="580"/>
      <c r="L331" s="580"/>
      <c r="M331" s="580"/>
      <c r="N331" s="580"/>
      <c r="O331" s="580"/>
      <c r="P331" s="580"/>
      <c r="Q331" s="580"/>
      <c r="R331" s="580"/>
      <c r="S331" s="580"/>
      <c r="T331" s="580"/>
      <c r="U331" s="580"/>
      <c r="V331" s="580"/>
      <c r="W331" s="580"/>
      <c r="X331" s="580"/>
      <c r="Y331" s="580"/>
      <c r="Z331" s="580"/>
      <c r="AA331" s="580"/>
      <c r="AB331" s="580"/>
      <c r="AC331" s="580"/>
      <c r="AD331" s="580"/>
      <c r="AE331" s="12"/>
      <c r="AF331" s="122"/>
    </row>
    <row r="332" spans="1:32" s="72" customFormat="1" ht="60" customHeight="1">
      <c r="A332" s="131"/>
      <c r="B332" s="53"/>
      <c r="C332" s="763"/>
      <c r="D332" s="764"/>
      <c r="E332" s="764"/>
      <c r="F332" s="764"/>
      <c r="G332" s="764"/>
      <c r="H332" s="764"/>
      <c r="I332" s="764"/>
      <c r="J332" s="764"/>
      <c r="K332" s="764"/>
      <c r="L332" s="764"/>
      <c r="M332" s="764"/>
      <c r="N332" s="764"/>
      <c r="O332" s="764"/>
      <c r="P332" s="764"/>
      <c r="Q332" s="764"/>
      <c r="R332" s="764"/>
      <c r="S332" s="764"/>
      <c r="T332" s="764"/>
      <c r="U332" s="764"/>
      <c r="V332" s="764"/>
      <c r="W332" s="764"/>
      <c r="X332" s="764"/>
      <c r="Y332" s="764"/>
      <c r="Z332" s="764"/>
      <c r="AA332" s="764"/>
      <c r="AB332" s="764"/>
      <c r="AC332" s="764"/>
      <c r="AD332" s="765"/>
      <c r="AE332" s="12"/>
      <c r="AF332" s="122"/>
    </row>
    <row r="333" spans="1:32" s="72" customFormat="1" ht="15" customHeight="1">
      <c r="A333" s="131"/>
      <c r="B333" s="756" t="str">
        <f>IF(AZ280=0,"","Alerta: Debe justificar el uso de NS argumentando el estado de la información desconocida.")</f>
        <v/>
      </c>
      <c r="C333" s="756"/>
      <c r="D333" s="756"/>
      <c r="E333" s="756"/>
      <c r="F333" s="756"/>
      <c r="G333" s="756"/>
      <c r="H333" s="756"/>
      <c r="I333" s="756"/>
      <c r="J333" s="756"/>
      <c r="K333" s="756"/>
      <c r="L333" s="756"/>
      <c r="M333" s="756"/>
      <c r="N333" s="756"/>
      <c r="O333" s="756"/>
      <c r="P333" s="756"/>
      <c r="Q333" s="756"/>
      <c r="R333" s="756"/>
      <c r="S333" s="756"/>
      <c r="T333" s="756"/>
      <c r="U333" s="756"/>
      <c r="V333" s="756"/>
      <c r="W333" s="756"/>
      <c r="X333" s="756"/>
      <c r="Y333" s="756"/>
      <c r="Z333" s="756"/>
      <c r="AA333" s="756"/>
      <c r="AB333" s="756"/>
      <c r="AC333" s="756"/>
      <c r="AD333" s="756"/>
      <c r="AE333" s="12"/>
      <c r="AF333" s="122"/>
    </row>
    <row r="334" spans="1:32" s="72" customFormat="1" ht="15" customHeight="1">
      <c r="A334" s="131"/>
      <c r="B334" s="625" t="str">
        <f>IF(BS310=0,"","Error: Debe completar toda la información requerida.")</f>
        <v/>
      </c>
      <c r="C334" s="625"/>
      <c r="D334" s="625"/>
      <c r="E334" s="625"/>
      <c r="F334" s="625"/>
      <c r="G334" s="625"/>
      <c r="H334" s="625"/>
      <c r="I334" s="625"/>
      <c r="J334" s="625"/>
      <c r="K334" s="625"/>
      <c r="L334" s="625"/>
      <c r="M334" s="625"/>
      <c r="N334" s="625"/>
      <c r="O334" s="625"/>
      <c r="P334" s="625"/>
      <c r="Q334" s="625"/>
      <c r="R334" s="625"/>
      <c r="S334" s="625"/>
      <c r="T334" s="625"/>
      <c r="U334" s="625"/>
      <c r="V334" s="625"/>
      <c r="W334" s="625"/>
      <c r="X334" s="625"/>
      <c r="Y334" s="625"/>
      <c r="Z334" s="625"/>
      <c r="AA334" s="625"/>
      <c r="AB334" s="625"/>
      <c r="AC334" s="625"/>
      <c r="AD334" s="625"/>
      <c r="AE334" s="12"/>
      <c r="AF334" s="122"/>
    </row>
    <row r="335" spans="1:32" s="72" customFormat="1" ht="15" customHeight="1">
      <c r="A335" s="131"/>
      <c r="AE335" s="12"/>
      <c r="AF335" s="122"/>
    </row>
    <row r="336" spans="1:32" s="72" customFormat="1" ht="15" customHeight="1">
      <c r="A336" s="131"/>
      <c r="B336"/>
      <c r="C336"/>
      <c r="D336"/>
      <c r="E336"/>
      <c r="F336"/>
      <c r="G336"/>
      <c r="H336"/>
      <c r="I336"/>
      <c r="J336"/>
      <c r="K336"/>
      <c r="L336"/>
      <c r="M336"/>
      <c r="N336"/>
      <c r="O336"/>
      <c r="P336"/>
      <c r="Q336"/>
      <c r="R336"/>
      <c r="S336"/>
      <c r="T336"/>
      <c r="U336"/>
      <c r="V336"/>
      <c r="W336"/>
      <c r="X336"/>
      <c r="Y336"/>
      <c r="Z336"/>
      <c r="AA336"/>
      <c r="AB336"/>
      <c r="AC336"/>
      <c r="AD336"/>
      <c r="AE336" s="12"/>
      <c r="AF336" s="122"/>
    </row>
    <row r="337" spans="1:96" s="72" customFormat="1" ht="15" customHeight="1">
      <c r="A337" s="131"/>
      <c r="B337"/>
      <c r="C337"/>
      <c r="D337"/>
      <c r="E337"/>
      <c r="F337"/>
      <c r="G337"/>
      <c r="H337"/>
      <c r="I337"/>
      <c r="J337"/>
      <c r="K337"/>
      <c r="L337"/>
      <c r="M337"/>
      <c r="N337"/>
      <c r="O337"/>
      <c r="P337"/>
      <c r="Q337"/>
      <c r="R337"/>
      <c r="S337"/>
      <c r="T337"/>
      <c r="U337"/>
      <c r="V337"/>
      <c r="W337"/>
      <c r="X337"/>
      <c r="Y337"/>
      <c r="Z337"/>
      <c r="AA337"/>
      <c r="AB337"/>
      <c r="AC337"/>
      <c r="AD337"/>
      <c r="AE337" s="12"/>
      <c r="AF337" s="122"/>
    </row>
    <row r="338" spans="1:96" s="72" customFormat="1" ht="15" customHeight="1">
      <c r="A338" s="131"/>
      <c r="B338"/>
      <c r="C338"/>
      <c r="D338"/>
      <c r="E338"/>
      <c r="F338"/>
      <c r="G338"/>
      <c r="H338"/>
      <c r="I338"/>
      <c r="J338"/>
      <c r="K338"/>
      <c r="L338"/>
      <c r="M338"/>
      <c r="N338"/>
      <c r="O338"/>
      <c r="P338"/>
      <c r="Q338"/>
      <c r="R338"/>
      <c r="S338"/>
      <c r="T338"/>
      <c r="U338"/>
      <c r="V338"/>
      <c r="W338"/>
      <c r="X338"/>
      <c r="Y338"/>
      <c r="Z338"/>
      <c r="AA338"/>
      <c r="AB338"/>
      <c r="AC338"/>
      <c r="AD338"/>
      <c r="AE338" s="12"/>
      <c r="AF338" s="122"/>
    </row>
    <row r="339" spans="1:96" s="72" customFormat="1" ht="48" customHeight="1">
      <c r="A339" s="131" t="s">
        <v>2020</v>
      </c>
      <c r="B339" s="688" t="s">
        <v>7624</v>
      </c>
      <c r="C339" s="688"/>
      <c r="D339" s="688"/>
      <c r="E339" s="688"/>
      <c r="F339" s="688"/>
      <c r="G339" s="688"/>
      <c r="H339" s="688"/>
      <c r="I339" s="688"/>
      <c r="J339" s="688"/>
      <c r="K339" s="688"/>
      <c r="L339" s="688"/>
      <c r="M339" s="688"/>
      <c r="N339" s="688"/>
      <c r="O339" s="688"/>
      <c r="P339" s="688"/>
      <c r="Q339" s="688"/>
      <c r="R339" s="688"/>
      <c r="S339" s="688"/>
      <c r="T339" s="688"/>
      <c r="U339" s="688"/>
      <c r="V339" s="688"/>
      <c r="W339" s="688"/>
      <c r="X339" s="688"/>
      <c r="Y339" s="688"/>
      <c r="Z339" s="688"/>
      <c r="AA339" s="688"/>
      <c r="AB339" s="688"/>
      <c r="AC339" s="688"/>
      <c r="AD339" s="688"/>
      <c r="AE339" s="12"/>
      <c r="AF339" s="122"/>
      <c r="AH339" s="627" t="s">
        <v>7211</v>
      </c>
      <c r="AI339" s="627"/>
      <c r="AJ339" s="627" t="s">
        <v>7212</v>
      </c>
      <c r="AK339" s="627"/>
      <c r="AL339" s="627" t="s">
        <v>7213</v>
      </c>
      <c r="AM339" s="627"/>
    </row>
    <row r="340" spans="1:96" s="72" customFormat="1" ht="48" customHeight="1">
      <c r="A340" s="167"/>
      <c r="B340" s="144"/>
      <c r="C340" s="578" t="s">
        <v>1904</v>
      </c>
      <c r="D340" s="578"/>
      <c r="E340" s="578"/>
      <c r="F340" s="578"/>
      <c r="G340" s="578"/>
      <c r="H340" s="578"/>
      <c r="I340" s="578"/>
      <c r="J340" s="578"/>
      <c r="K340" s="578"/>
      <c r="L340" s="578"/>
      <c r="M340" s="578"/>
      <c r="N340" s="578"/>
      <c r="O340" s="578"/>
      <c r="P340" s="578"/>
      <c r="Q340" s="578"/>
      <c r="R340" s="578"/>
      <c r="S340" s="578"/>
      <c r="T340" s="578"/>
      <c r="U340" s="578"/>
      <c r="V340" s="578"/>
      <c r="W340" s="578"/>
      <c r="X340" s="578"/>
      <c r="Y340" s="578"/>
      <c r="Z340" s="578"/>
      <c r="AA340" s="578"/>
      <c r="AB340" s="578"/>
      <c r="AC340" s="578"/>
      <c r="AD340" s="578"/>
      <c r="AE340" s="12"/>
      <c r="AF340" s="122"/>
      <c r="AH340" s="907">
        <f>COUNTBLANK(D347:AD376)</f>
        <v>810</v>
      </c>
      <c r="AI340" s="907"/>
      <c r="AJ340" s="627">
        <v>810</v>
      </c>
      <c r="AK340" s="627"/>
      <c r="AL340" s="627"/>
      <c r="AM340" s="627"/>
    </row>
    <row r="341" spans="1:96" s="72" customFormat="1" ht="24" customHeight="1">
      <c r="A341" s="121"/>
      <c r="C341" s="671" t="s">
        <v>2305</v>
      </c>
      <c r="D341" s="671"/>
      <c r="E341" s="671"/>
      <c r="F341" s="671"/>
      <c r="G341" s="671"/>
      <c r="H341" s="671"/>
      <c r="I341" s="671"/>
      <c r="J341" s="671"/>
      <c r="K341" s="671"/>
      <c r="L341" s="671"/>
      <c r="M341" s="671"/>
      <c r="N341" s="671"/>
      <c r="O341" s="671"/>
      <c r="P341" s="671"/>
      <c r="Q341" s="671"/>
      <c r="R341" s="671"/>
      <c r="S341" s="671"/>
      <c r="T341" s="671"/>
      <c r="U341" s="671"/>
      <c r="V341" s="671"/>
      <c r="W341" s="671"/>
      <c r="X341" s="671"/>
      <c r="Y341" s="671"/>
      <c r="Z341" s="671"/>
      <c r="AA341" s="671"/>
      <c r="AB341" s="671"/>
      <c r="AC341" s="671"/>
      <c r="AD341" s="671"/>
      <c r="AE341" s="12"/>
      <c r="AF341" s="122"/>
    </row>
    <row r="342" spans="1:96" s="72" customFormat="1" ht="36" customHeight="1">
      <c r="A342" s="121"/>
      <c r="C342" s="671" t="s">
        <v>1256</v>
      </c>
      <c r="D342" s="671"/>
      <c r="E342" s="671"/>
      <c r="F342" s="671"/>
      <c r="G342" s="671"/>
      <c r="H342" s="671"/>
      <c r="I342" s="671"/>
      <c r="J342" s="671"/>
      <c r="K342" s="671"/>
      <c r="L342" s="671"/>
      <c r="M342" s="671"/>
      <c r="N342" s="671"/>
      <c r="O342" s="671"/>
      <c r="P342" s="671"/>
      <c r="Q342" s="671"/>
      <c r="R342" s="671"/>
      <c r="S342" s="671"/>
      <c r="T342" s="671"/>
      <c r="U342" s="671"/>
      <c r="V342" s="671"/>
      <c r="W342" s="671"/>
      <c r="X342" s="671"/>
      <c r="Y342" s="671"/>
      <c r="Z342" s="671"/>
      <c r="AA342" s="671"/>
      <c r="AB342" s="671"/>
      <c r="AC342" s="671"/>
      <c r="AD342" s="671"/>
      <c r="AE342" s="12"/>
      <c r="AF342" s="122"/>
    </row>
    <row r="343" spans="1:96" s="72" customFormat="1" ht="15" customHeight="1">
      <c r="A343" s="131"/>
      <c r="B343" s="53"/>
      <c r="C343" s="53"/>
      <c r="D343" s="53"/>
      <c r="E343" s="53"/>
      <c r="F343" s="53"/>
      <c r="G343" s="53"/>
      <c r="H343" s="53"/>
      <c r="I343" s="53"/>
      <c r="J343" s="53"/>
      <c r="K343" s="53"/>
      <c r="L343" s="53"/>
      <c r="M343" s="53"/>
      <c r="N343" s="53"/>
      <c r="O343" s="53"/>
      <c r="P343" s="53"/>
      <c r="Q343" s="53"/>
      <c r="R343" s="53"/>
      <c r="S343" s="53"/>
      <c r="T343" s="53"/>
      <c r="U343" s="53"/>
      <c r="V343" s="53"/>
      <c r="W343" s="53"/>
      <c r="X343" s="53"/>
      <c r="Y343" s="53"/>
      <c r="Z343" s="53"/>
      <c r="AA343" s="53"/>
      <c r="AB343" s="53"/>
      <c r="AC343" s="53"/>
      <c r="AD343" s="53"/>
      <c r="AE343" s="12"/>
      <c r="AF343" s="122"/>
    </row>
    <row r="344" spans="1:96" s="72" customFormat="1" ht="36" customHeight="1">
      <c r="A344" s="131"/>
      <c r="B344" s="208"/>
      <c r="C344" s="835" t="s">
        <v>1109</v>
      </c>
      <c r="D344" s="836"/>
      <c r="E344" s="836"/>
      <c r="F344" s="836"/>
      <c r="G344" s="836"/>
      <c r="H344" s="836"/>
      <c r="I344" s="836"/>
      <c r="J344" s="836"/>
      <c r="K344" s="836"/>
      <c r="L344" s="836"/>
      <c r="M344" s="837"/>
      <c r="N344" s="555" t="s">
        <v>1133</v>
      </c>
      <c r="O344" s="556"/>
      <c r="P344" s="556"/>
      <c r="Q344" s="556"/>
      <c r="R344" s="556"/>
      <c r="S344" s="556"/>
      <c r="T344" s="556"/>
      <c r="U344" s="556"/>
      <c r="V344" s="556"/>
      <c r="W344" s="556"/>
      <c r="X344" s="556"/>
      <c r="Y344" s="556"/>
      <c r="Z344" s="556"/>
      <c r="AA344" s="556"/>
      <c r="AB344" s="556"/>
      <c r="AC344" s="556"/>
      <c r="AD344" s="557"/>
      <c r="AE344" s="12"/>
      <c r="AF344" s="122"/>
      <c r="AH344" s="638" t="s">
        <v>7231</v>
      </c>
      <c r="AI344" s="638"/>
      <c r="AJ344" s="638"/>
      <c r="AK344" s="638"/>
      <c r="AL344" s="638"/>
      <c r="AM344" s="638"/>
      <c r="AN344" s="638"/>
      <c r="AO344" s="638"/>
      <c r="AP344" s="638"/>
      <c r="AQ344" s="638"/>
      <c r="AR344" s="638"/>
      <c r="AS344" s="638"/>
      <c r="AT344" s="638"/>
      <c r="AU344" s="638"/>
      <c r="AV344" s="638"/>
      <c r="AW344" s="638"/>
      <c r="AX344" s="638"/>
      <c r="AZ344" s="645" t="s">
        <v>7265</v>
      </c>
      <c r="BA344" s="646"/>
      <c r="BB344" s="646"/>
      <c r="BC344" s="646"/>
      <c r="BD344" s="646"/>
      <c r="BE344" s="646"/>
      <c r="BF344" s="646"/>
      <c r="BG344" s="646"/>
      <c r="BH344" s="646"/>
      <c r="BI344" s="646"/>
      <c r="BJ344" s="646"/>
      <c r="BK344" s="646"/>
      <c r="BL344" s="646"/>
      <c r="BM344" s="646"/>
      <c r="BN344" s="646"/>
      <c r="BO344" s="646"/>
      <c r="BP344" s="647"/>
      <c r="BR344" s="207"/>
      <c r="BS344" s="207"/>
      <c r="BT344" s="207"/>
      <c r="BU344" s="638" t="s">
        <v>7285</v>
      </c>
      <c r="BV344" s="638"/>
      <c r="BW344" s="638"/>
      <c r="BX344" s="638"/>
      <c r="BY344" s="638"/>
      <c r="BZ344" s="638"/>
      <c r="CA344" s="638"/>
      <c r="CB344" s="638"/>
      <c r="CC344" s="638"/>
      <c r="CD344" s="638"/>
      <c r="CE344" s="638"/>
      <c r="CF344" s="638"/>
      <c r="CG344" s="638"/>
      <c r="CH344" s="638"/>
      <c r="CI344" s="638"/>
      <c r="CJ344" s="638"/>
      <c r="CK344" s="638"/>
    </row>
    <row r="345" spans="1:96" s="72" customFormat="1">
      <c r="A345" s="131"/>
      <c r="B345" s="53"/>
      <c r="C345" s="1009"/>
      <c r="D345" s="1010"/>
      <c r="E345" s="1010"/>
      <c r="F345" s="1010"/>
      <c r="G345" s="1010"/>
      <c r="H345" s="1010"/>
      <c r="I345" s="1010"/>
      <c r="J345" s="1010"/>
      <c r="K345" s="1010"/>
      <c r="L345" s="1010"/>
      <c r="M345" s="1011"/>
      <c r="N345" s="936" t="s">
        <v>66</v>
      </c>
      <c r="O345" s="937"/>
      <c r="P345" s="937"/>
      <c r="Q345" s="937"/>
      <c r="R345" s="938"/>
      <c r="S345" s="1000" t="s">
        <v>67</v>
      </c>
      <c r="T345" s="1000" t="s">
        <v>68</v>
      </c>
      <c r="U345" s="1000" t="s">
        <v>69</v>
      </c>
      <c r="V345" s="1000" t="s">
        <v>70</v>
      </c>
      <c r="W345" s="795" t="s">
        <v>71</v>
      </c>
      <c r="X345" s="795"/>
      <c r="Y345" s="795"/>
      <c r="Z345" s="795"/>
      <c r="AA345" s="795"/>
      <c r="AB345" s="795"/>
      <c r="AC345" s="1000" t="s">
        <v>72</v>
      </c>
      <c r="AD345" s="1000" t="s">
        <v>73</v>
      </c>
      <c r="AE345" s="12"/>
      <c r="AF345" s="122"/>
      <c r="AH345" s="795" t="s">
        <v>66</v>
      </c>
      <c r="AI345" s="795"/>
      <c r="AJ345" s="795"/>
      <c r="AK345" s="795"/>
      <c r="AL345" s="795"/>
      <c r="AM345" s="795" t="s">
        <v>67</v>
      </c>
      <c r="AN345" s="795" t="s">
        <v>68</v>
      </c>
      <c r="AO345" s="795" t="s">
        <v>69</v>
      </c>
      <c r="AP345" s="795" t="s">
        <v>70</v>
      </c>
      <c r="AQ345" s="795" t="s">
        <v>71</v>
      </c>
      <c r="AR345" s="795"/>
      <c r="AS345" s="795"/>
      <c r="AT345" s="795"/>
      <c r="AU345" s="795"/>
      <c r="AV345" s="795"/>
      <c r="AW345" s="795" t="s">
        <v>72</v>
      </c>
      <c r="AX345" s="795" t="s">
        <v>73</v>
      </c>
      <c r="AZ345" s="936" t="s">
        <v>66</v>
      </c>
      <c r="BA345" s="937"/>
      <c r="BB345" s="937"/>
      <c r="BC345" s="937"/>
      <c r="BD345" s="938"/>
      <c r="BE345" s="1004" t="s">
        <v>67</v>
      </c>
      <c r="BF345" s="1004" t="s">
        <v>68</v>
      </c>
      <c r="BG345" s="1004" t="s">
        <v>69</v>
      </c>
      <c r="BH345" s="1004" t="s">
        <v>70</v>
      </c>
      <c r="BI345" s="936" t="s">
        <v>71</v>
      </c>
      <c r="BJ345" s="937"/>
      <c r="BK345" s="937"/>
      <c r="BL345" s="937"/>
      <c r="BM345" s="937"/>
      <c r="BN345" s="938"/>
      <c r="BO345" s="1004" t="s">
        <v>72</v>
      </c>
      <c r="BP345" s="1004" t="s">
        <v>73</v>
      </c>
      <c r="BR345" s="207"/>
      <c r="BS345" s="207"/>
      <c r="BT345" s="207"/>
      <c r="BU345" s="936" t="s">
        <v>66</v>
      </c>
      <c r="BV345" s="937"/>
      <c r="BW345" s="937"/>
      <c r="BX345" s="937"/>
      <c r="BY345" s="938"/>
      <c r="BZ345" s="1000" t="s">
        <v>67</v>
      </c>
      <c r="CA345" s="1000" t="s">
        <v>68</v>
      </c>
      <c r="CB345" s="1000" t="s">
        <v>69</v>
      </c>
      <c r="CC345" s="1000" t="s">
        <v>70</v>
      </c>
      <c r="CD345" s="795" t="s">
        <v>71</v>
      </c>
      <c r="CE345" s="795"/>
      <c r="CF345" s="795"/>
      <c r="CG345" s="795"/>
      <c r="CH345" s="795"/>
      <c r="CI345" s="795"/>
      <c r="CJ345" s="1000" t="s">
        <v>72</v>
      </c>
      <c r="CK345" s="1000" t="s">
        <v>73</v>
      </c>
      <c r="CM345" s="101"/>
      <c r="CN345" s="101"/>
      <c r="CO345" s="101"/>
      <c r="CP345" s="101"/>
      <c r="CQ345" s="101"/>
      <c r="CR345" s="101"/>
    </row>
    <row r="346" spans="1:96" s="72" customFormat="1">
      <c r="A346" s="131"/>
      <c r="B346" s="53"/>
      <c r="C346" s="838"/>
      <c r="D346" s="839"/>
      <c r="E346" s="839"/>
      <c r="F346" s="839"/>
      <c r="G346" s="839"/>
      <c r="H346" s="839"/>
      <c r="I346" s="839"/>
      <c r="J346" s="839"/>
      <c r="K346" s="839"/>
      <c r="L346" s="839"/>
      <c r="M346" s="840"/>
      <c r="N346" s="186" t="s">
        <v>132</v>
      </c>
      <c r="O346" s="186" t="s">
        <v>133</v>
      </c>
      <c r="P346" s="186" t="s">
        <v>134</v>
      </c>
      <c r="Q346" s="186" t="s">
        <v>135</v>
      </c>
      <c r="R346" s="186" t="s">
        <v>136</v>
      </c>
      <c r="S346" s="795"/>
      <c r="T346" s="795"/>
      <c r="U346" s="795"/>
      <c r="V346" s="795"/>
      <c r="W346" s="186" t="s">
        <v>841</v>
      </c>
      <c r="X346" s="186" t="s">
        <v>842</v>
      </c>
      <c r="Y346" s="186" t="s">
        <v>843</v>
      </c>
      <c r="Z346" s="186" t="s">
        <v>844</v>
      </c>
      <c r="AA346" s="186" t="s">
        <v>845</v>
      </c>
      <c r="AB346" s="186" t="s">
        <v>846</v>
      </c>
      <c r="AC346" s="795"/>
      <c r="AD346" s="795"/>
      <c r="AE346" s="12"/>
      <c r="AF346" s="122"/>
      <c r="AH346" s="82" t="s">
        <v>132</v>
      </c>
      <c r="AI346" s="82" t="s">
        <v>133</v>
      </c>
      <c r="AJ346" s="82" t="s">
        <v>134</v>
      </c>
      <c r="AK346" s="82" t="s">
        <v>135</v>
      </c>
      <c r="AL346" s="82" t="s">
        <v>136</v>
      </c>
      <c r="AM346" s="795"/>
      <c r="AN346" s="795"/>
      <c r="AO346" s="795"/>
      <c r="AP346" s="795"/>
      <c r="AQ346" s="82" t="s">
        <v>841</v>
      </c>
      <c r="AR346" s="82" t="s">
        <v>842</v>
      </c>
      <c r="AS346" s="82" t="s">
        <v>843</v>
      </c>
      <c r="AT346" s="82" t="s">
        <v>844</v>
      </c>
      <c r="AU346" s="82" t="s">
        <v>845</v>
      </c>
      <c r="AV346" s="82" t="s">
        <v>846</v>
      </c>
      <c r="AW346" s="795"/>
      <c r="AX346" s="795"/>
      <c r="AZ346" s="82" t="s">
        <v>132</v>
      </c>
      <c r="BA346" s="82" t="s">
        <v>133</v>
      </c>
      <c r="BB346" s="82" t="s">
        <v>134</v>
      </c>
      <c r="BC346" s="82" t="s">
        <v>135</v>
      </c>
      <c r="BD346" s="82" t="s">
        <v>136</v>
      </c>
      <c r="BE346" s="1000"/>
      <c r="BF346" s="1000"/>
      <c r="BG346" s="1000"/>
      <c r="BH346" s="1000"/>
      <c r="BI346" s="82" t="s">
        <v>841</v>
      </c>
      <c r="BJ346" s="82" t="s">
        <v>842</v>
      </c>
      <c r="BK346" s="82" t="s">
        <v>843</v>
      </c>
      <c r="BL346" s="82" t="s">
        <v>844</v>
      </c>
      <c r="BM346" s="82" t="s">
        <v>845</v>
      </c>
      <c r="BN346" s="82" t="s">
        <v>846</v>
      </c>
      <c r="BO346" s="1000"/>
      <c r="BP346" s="1000"/>
      <c r="BR346" s="666" t="s">
        <v>7261</v>
      </c>
      <c r="BS346" s="666"/>
      <c r="BT346" s="207"/>
      <c r="BU346" s="186" t="s">
        <v>132</v>
      </c>
      <c r="BV346" s="186" t="s">
        <v>133</v>
      </c>
      <c r="BW346" s="186" t="s">
        <v>134</v>
      </c>
      <c r="BX346" s="186" t="s">
        <v>135</v>
      </c>
      <c r="BY346" s="186" t="s">
        <v>136</v>
      </c>
      <c r="BZ346" s="795"/>
      <c r="CA346" s="795"/>
      <c r="CB346" s="795"/>
      <c r="CC346" s="795"/>
      <c r="CD346" s="186" t="s">
        <v>841</v>
      </c>
      <c r="CE346" s="186" t="s">
        <v>842</v>
      </c>
      <c r="CF346" s="186" t="s">
        <v>843</v>
      </c>
      <c r="CG346" s="186" t="s">
        <v>844</v>
      </c>
      <c r="CH346" s="186" t="s">
        <v>845</v>
      </c>
      <c r="CI346" s="186" t="s">
        <v>846</v>
      </c>
      <c r="CJ346" s="795"/>
      <c r="CK346" s="795"/>
      <c r="CM346" s="101"/>
      <c r="CN346" s="101"/>
      <c r="CO346" s="101"/>
      <c r="CP346" s="101"/>
      <c r="CQ346" s="101"/>
      <c r="CR346" s="101"/>
    </row>
    <row r="347" spans="1:96" s="72" customFormat="1">
      <c r="A347" s="131"/>
      <c r="B347" s="53"/>
      <c r="C347" s="82" t="s">
        <v>66</v>
      </c>
      <c r="D347" s="792" t="str">
        <f>IF($AH$163=$AJ$163,"",IF(D174="","",D174))</f>
        <v/>
      </c>
      <c r="E347" s="793"/>
      <c r="F347" s="793"/>
      <c r="G347" s="793"/>
      <c r="H347" s="793"/>
      <c r="I347" s="793"/>
      <c r="J347" s="793"/>
      <c r="K347" s="793"/>
      <c r="L347" s="793"/>
      <c r="M347" s="794"/>
      <c r="N347" s="436"/>
      <c r="O347" s="436"/>
      <c r="P347" s="432"/>
      <c r="Q347" s="432"/>
      <c r="R347" s="432"/>
      <c r="S347" s="432"/>
      <c r="T347" s="432"/>
      <c r="U347" s="432"/>
      <c r="V347" s="432"/>
      <c r="W347" s="432"/>
      <c r="X347" s="432"/>
      <c r="Y347" s="432"/>
      <c r="Z347" s="432"/>
      <c r="AA347" s="432"/>
      <c r="AB347" s="432"/>
      <c r="AC347" s="432"/>
      <c r="AD347" s="432"/>
      <c r="AE347" s="12"/>
      <c r="AF347" s="122"/>
      <c r="AH347" s="112">
        <f>IF($AH$274=$AJ$274,0,IF(OR(AND($D280&lt;&gt;"",SUM(N280)&gt;0),AND($D280="",AH280=0)),0,1))</f>
        <v>0</v>
      </c>
      <c r="AI347" s="112">
        <f t="shared" ref="AI347:AX347" si="63">IF($AH$274=$AJ$274,0,IF(OR(AND($D280&lt;&gt;"",SUM(O280)&gt;0),AND($D280="",AI280=0)),0,1))</f>
        <v>0</v>
      </c>
      <c r="AJ347" s="112">
        <f t="shared" si="63"/>
        <v>0</v>
      </c>
      <c r="AK347" s="112">
        <f t="shared" si="63"/>
        <v>0</v>
      </c>
      <c r="AL347" s="112">
        <f t="shared" si="63"/>
        <v>0</v>
      </c>
      <c r="AM347" s="112">
        <f t="shared" si="63"/>
        <v>0</v>
      </c>
      <c r="AN347" s="112">
        <f t="shared" si="63"/>
        <v>0</v>
      </c>
      <c r="AO347" s="112">
        <f t="shared" si="63"/>
        <v>0</v>
      </c>
      <c r="AP347" s="112">
        <f t="shared" si="63"/>
        <v>0</v>
      </c>
      <c r="AQ347" s="112">
        <f t="shared" si="63"/>
        <v>0</v>
      </c>
      <c r="AR347" s="112">
        <f t="shared" si="63"/>
        <v>0</v>
      </c>
      <c r="AS347" s="112">
        <f t="shared" si="63"/>
        <v>0</v>
      </c>
      <c r="AT347" s="112">
        <f t="shared" si="63"/>
        <v>0</v>
      </c>
      <c r="AU347" s="112">
        <f t="shared" si="63"/>
        <v>0</v>
      </c>
      <c r="AV347" s="112">
        <f t="shared" si="63"/>
        <v>0</v>
      </c>
      <c r="AW347" s="112">
        <f t="shared" si="63"/>
        <v>0</v>
      </c>
      <c r="AX347" s="112">
        <f t="shared" si="63"/>
        <v>0</v>
      </c>
      <c r="AZ347" s="112">
        <f t="shared" ref="AZ347:AZ376" si="64">IF($AH$340=$AJ$340,0,IF(OR(SUM(N347)&lt;=SUM(N280),AND(SUM(N280)&gt;0,OR(N347="NS",N347="NA"))),0,1))</f>
        <v>0</v>
      </c>
      <c r="BA347" s="112">
        <f t="shared" ref="BA347:BP362" si="65">IF($AH$340=$AJ$340,0,IF(OR(SUM(O347)&lt;=SUM(O280),AND(SUM(O280)&gt;0,OR(O347="NS",O347="NA"))),0,1))</f>
        <v>0</v>
      </c>
      <c r="BB347" s="112">
        <f t="shared" si="65"/>
        <v>0</v>
      </c>
      <c r="BC347" s="112">
        <f t="shared" si="65"/>
        <v>0</v>
      </c>
      <c r="BD347" s="112">
        <f t="shared" si="65"/>
        <v>0</v>
      </c>
      <c r="BE347" s="112">
        <f t="shared" si="65"/>
        <v>0</v>
      </c>
      <c r="BF347" s="112">
        <f t="shared" si="65"/>
        <v>0</v>
      </c>
      <c r="BG347" s="112">
        <f t="shared" si="65"/>
        <v>0</v>
      </c>
      <c r="BH347" s="112">
        <f t="shared" si="65"/>
        <v>0</v>
      </c>
      <c r="BI347" s="112">
        <f t="shared" si="65"/>
        <v>0</v>
      </c>
      <c r="BJ347" s="112">
        <f t="shared" si="65"/>
        <v>0</v>
      </c>
      <c r="BK347" s="112">
        <f t="shared" si="65"/>
        <v>0</v>
      </c>
      <c r="BL347" s="112">
        <f t="shared" si="65"/>
        <v>0</v>
      </c>
      <c r="BM347" s="112">
        <f t="shared" si="65"/>
        <v>0</v>
      </c>
      <c r="BN347" s="112">
        <f t="shared" si="65"/>
        <v>0</v>
      </c>
      <c r="BO347" s="112">
        <f t="shared" si="65"/>
        <v>0</v>
      </c>
      <c r="BP347" s="112">
        <f t="shared" si="65"/>
        <v>0</v>
      </c>
      <c r="BR347" s="661">
        <f>IF($AH$340=$AJ$340,0,IF(COUNTIF(N347:AD376,"NS")=0,0,1))</f>
        <v>0</v>
      </c>
      <c r="BS347" s="661"/>
      <c r="BU347" s="112">
        <f>IF($AH$340=$AJ$340,0,IF(OR(AND($D347&lt;&gt;"",AH347=1,N347=""),AND($D347&lt;&gt;"",AH347=0,COUNTA(N347)&gt;0),AND($D347="",COUNTA(N347)=0)),0,1))</f>
        <v>0</v>
      </c>
      <c r="BV347" s="112">
        <f t="shared" ref="BV347:CK347" si="66">IF($AH$340=$AJ$340,0,IF(OR(AND($D347&lt;&gt;"",AI347=1,O347=""),AND($D347&lt;&gt;"",AI347=0,COUNTA(O347)&gt;0),AND($D347="",COUNTA(O347)=0)),0,1))</f>
        <v>0</v>
      </c>
      <c r="BW347" s="112">
        <f t="shared" si="66"/>
        <v>0</v>
      </c>
      <c r="BX347" s="112">
        <f t="shared" si="66"/>
        <v>0</v>
      </c>
      <c r="BY347" s="112">
        <f t="shared" si="66"/>
        <v>0</v>
      </c>
      <c r="BZ347" s="112">
        <f t="shared" si="66"/>
        <v>0</v>
      </c>
      <c r="CA347" s="112">
        <f t="shared" si="66"/>
        <v>0</v>
      </c>
      <c r="CB347" s="112">
        <f t="shared" si="66"/>
        <v>0</v>
      </c>
      <c r="CC347" s="112">
        <f t="shared" si="66"/>
        <v>0</v>
      </c>
      <c r="CD347" s="112">
        <f t="shared" si="66"/>
        <v>0</v>
      </c>
      <c r="CE347" s="112">
        <f t="shared" si="66"/>
        <v>0</v>
      </c>
      <c r="CF347" s="112">
        <f t="shared" si="66"/>
        <v>0</v>
      </c>
      <c r="CG347" s="112">
        <f t="shared" si="66"/>
        <v>0</v>
      </c>
      <c r="CH347" s="112">
        <f t="shared" si="66"/>
        <v>0</v>
      </c>
      <c r="CI347" s="112">
        <f t="shared" si="66"/>
        <v>0</v>
      </c>
      <c r="CJ347" s="112">
        <f t="shared" si="66"/>
        <v>0</v>
      </c>
      <c r="CK347" s="112">
        <f t="shared" si="66"/>
        <v>0</v>
      </c>
      <c r="CM347" s="101"/>
      <c r="CN347" s="101"/>
      <c r="CO347" s="101"/>
      <c r="CP347" s="101"/>
      <c r="CQ347" s="101"/>
      <c r="CR347" s="101"/>
    </row>
    <row r="348" spans="1:96" s="72" customFormat="1">
      <c r="A348" s="131"/>
      <c r="B348" s="53"/>
      <c r="C348" s="82" t="s">
        <v>67</v>
      </c>
      <c r="D348" s="792" t="str">
        <f t="shared" ref="D348:D376" si="67">IF($AH$163=$AJ$163,"",IF(D175="","",D175))</f>
        <v/>
      </c>
      <c r="E348" s="793"/>
      <c r="F348" s="793"/>
      <c r="G348" s="793"/>
      <c r="H348" s="793"/>
      <c r="I348" s="793"/>
      <c r="J348" s="793"/>
      <c r="K348" s="793"/>
      <c r="L348" s="793"/>
      <c r="M348" s="794"/>
      <c r="N348" s="436"/>
      <c r="O348" s="436"/>
      <c r="P348" s="432"/>
      <c r="Q348" s="432"/>
      <c r="R348" s="432"/>
      <c r="S348" s="432"/>
      <c r="T348" s="432"/>
      <c r="U348" s="432"/>
      <c r="V348" s="432"/>
      <c r="W348" s="432"/>
      <c r="X348" s="432"/>
      <c r="Y348" s="432"/>
      <c r="Z348" s="432"/>
      <c r="AA348" s="432"/>
      <c r="AB348" s="432"/>
      <c r="AC348" s="432"/>
      <c r="AD348" s="432"/>
      <c r="AE348" s="12"/>
      <c r="AF348" s="122"/>
      <c r="AH348" s="112">
        <f t="shared" ref="AH348:AH376" si="68">IF($AH$274=$AJ$274,0,IF(OR(AND($D281&lt;&gt;"",SUM(N281)&gt;0),AND($D281="",AH281=0)),0,1))</f>
        <v>0</v>
      </c>
      <c r="AI348" s="112">
        <f t="shared" ref="AI348:AI376" si="69">IF($AH$274=$AJ$274,0,IF(OR(AND($D281&lt;&gt;"",SUM(O281)&gt;0),AND($D281="",AI281=0)),0,1))</f>
        <v>0</v>
      </c>
      <c r="AJ348" s="112">
        <f t="shared" ref="AJ348:AJ376" si="70">IF($AH$274=$AJ$274,0,IF(OR(AND($D281&lt;&gt;"",SUM(P281)&gt;0),AND($D281="",AJ281=0)),0,1))</f>
        <v>0</v>
      </c>
      <c r="AK348" s="112">
        <f t="shared" ref="AK348:AK376" si="71">IF($AH$274=$AJ$274,0,IF(OR(AND($D281&lt;&gt;"",SUM(Q281)&gt;0),AND($D281="",AK281=0)),0,1))</f>
        <v>0</v>
      </c>
      <c r="AL348" s="112">
        <f t="shared" ref="AL348:AL376" si="72">IF($AH$274=$AJ$274,0,IF(OR(AND($D281&lt;&gt;"",SUM(R281)&gt;0),AND($D281="",AL281=0)),0,1))</f>
        <v>0</v>
      </c>
      <c r="AM348" s="112">
        <f t="shared" ref="AM348:AM376" si="73">IF($AH$274=$AJ$274,0,IF(OR(AND($D281&lt;&gt;"",SUM(S281)&gt;0),AND($D281="",AM281=0)),0,1))</f>
        <v>0</v>
      </c>
      <c r="AN348" s="112">
        <f t="shared" ref="AN348:AN376" si="74">IF($AH$274=$AJ$274,0,IF(OR(AND($D281&lt;&gt;"",SUM(T281)&gt;0),AND($D281="",AN281=0)),0,1))</f>
        <v>0</v>
      </c>
      <c r="AO348" s="112">
        <f t="shared" ref="AO348:AO376" si="75">IF($AH$274=$AJ$274,0,IF(OR(AND($D281&lt;&gt;"",SUM(U281)&gt;0),AND($D281="",AO281=0)),0,1))</f>
        <v>0</v>
      </c>
      <c r="AP348" s="112">
        <f t="shared" ref="AP348:AP376" si="76">IF($AH$274=$AJ$274,0,IF(OR(AND($D281&lt;&gt;"",SUM(V281)&gt;0),AND($D281="",AP281=0)),0,1))</f>
        <v>0</v>
      </c>
      <c r="AQ348" s="112">
        <f t="shared" ref="AQ348:AQ376" si="77">IF($AH$274=$AJ$274,0,IF(OR(AND($D281&lt;&gt;"",SUM(W281)&gt;0),AND($D281="",AQ281=0)),0,1))</f>
        <v>0</v>
      </c>
      <c r="AR348" s="112">
        <f t="shared" ref="AR348:AR376" si="78">IF($AH$274=$AJ$274,0,IF(OR(AND($D281&lt;&gt;"",SUM(X281)&gt;0),AND($D281="",AR281=0)),0,1))</f>
        <v>0</v>
      </c>
      <c r="AS348" s="112">
        <f t="shared" ref="AS348:AS376" si="79">IF($AH$274=$AJ$274,0,IF(OR(AND($D281&lt;&gt;"",SUM(Y281)&gt;0),AND($D281="",AS281=0)),0,1))</f>
        <v>0</v>
      </c>
      <c r="AT348" s="112">
        <f t="shared" ref="AT348:AT376" si="80">IF($AH$274=$AJ$274,0,IF(OR(AND($D281&lt;&gt;"",SUM(Z281)&gt;0),AND($D281="",AT281=0)),0,1))</f>
        <v>0</v>
      </c>
      <c r="AU348" s="112">
        <f t="shared" ref="AU348:AU376" si="81">IF($AH$274=$AJ$274,0,IF(OR(AND($D281&lt;&gt;"",SUM(AA281)&gt;0),AND($D281="",AU281=0)),0,1))</f>
        <v>0</v>
      </c>
      <c r="AV348" s="112">
        <f t="shared" ref="AV348:AV376" si="82">IF($AH$274=$AJ$274,0,IF(OR(AND($D281&lt;&gt;"",SUM(AB281)&gt;0),AND($D281="",AV281=0)),0,1))</f>
        <v>0</v>
      </c>
      <c r="AW348" s="112">
        <f t="shared" ref="AW348:AW376" si="83">IF($AH$274=$AJ$274,0,IF(OR(AND($D281&lt;&gt;"",SUM(AC281)&gt;0),AND($D281="",AW281=0)),0,1))</f>
        <v>0</v>
      </c>
      <c r="AX348" s="112">
        <f t="shared" ref="AX348:AX376" si="84">IF($AH$274=$AJ$274,0,IF(OR(AND($D281&lt;&gt;"",SUM(AD281)&gt;0),AND($D281="",AX281=0)),0,1))</f>
        <v>0</v>
      </c>
      <c r="AZ348" s="112">
        <f t="shared" si="64"/>
        <v>0</v>
      </c>
      <c r="BA348" s="112">
        <f t="shared" si="65"/>
        <v>0</v>
      </c>
      <c r="BB348" s="112">
        <f t="shared" si="65"/>
        <v>0</v>
      </c>
      <c r="BC348" s="112">
        <f t="shared" si="65"/>
        <v>0</v>
      </c>
      <c r="BD348" s="112">
        <f t="shared" si="65"/>
        <v>0</v>
      </c>
      <c r="BE348" s="112">
        <f t="shared" si="65"/>
        <v>0</v>
      </c>
      <c r="BF348" s="112">
        <f t="shared" si="65"/>
        <v>0</v>
      </c>
      <c r="BG348" s="112">
        <f t="shared" si="65"/>
        <v>0</v>
      </c>
      <c r="BH348" s="112">
        <f t="shared" si="65"/>
        <v>0</v>
      </c>
      <c r="BI348" s="112">
        <f t="shared" si="65"/>
        <v>0</v>
      </c>
      <c r="BJ348" s="112">
        <f t="shared" si="65"/>
        <v>0</v>
      </c>
      <c r="BK348" s="112">
        <f t="shared" si="65"/>
        <v>0</v>
      </c>
      <c r="BL348" s="112">
        <f t="shared" si="65"/>
        <v>0</v>
      </c>
      <c r="BM348" s="112">
        <f t="shared" si="65"/>
        <v>0</v>
      </c>
      <c r="BN348" s="112">
        <f t="shared" si="65"/>
        <v>0</v>
      </c>
      <c r="BO348" s="112">
        <f t="shared" si="65"/>
        <v>0</v>
      </c>
      <c r="BP348" s="112">
        <f t="shared" si="65"/>
        <v>0</v>
      </c>
      <c r="BU348" s="112">
        <f t="shared" ref="BU348:BU376" si="85">IF($AH$340=$AJ$340,0,IF(OR(AND($D348&lt;&gt;"",AH348=1,N348=""),AND($D348&lt;&gt;"",AH348=0,COUNTA(N348)&gt;0),AND($D348="",COUNTA(N348)=0)),0,1))</f>
        <v>0</v>
      </c>
      <c r="BV348" s="112">
        <f t="shared" ref="BV348:BV376" si="86">IF($AH$340=$AJ$340,0,IF(OR(AND($D348&lt;&gt;"",AI348=1,O348=""),AND($D348&lt;&gt;"",AI348=0,COUNTA(O348)&gt;0),AND($D348="",COUNTA(O348)=0)),0,1))</f>
        <v>0</v>
      </c>
      <c r="BW348" s="112">
        <f t="shared" ref="BW348:BW376" si="87">IF($AH$340=$AJ$340,0,IF(OR(AND($D348&lt;&gt;"",AJ348=1,P348=""),AND($D348&lt;&gt;"",AJ348=0,COUNTA(P348)&gt;0),AND($D348="",COUNTA(P348)=0)),0,1))</f>
        <v>0</v>
      </c>
      <c r="BX348" s="112">
        <f t="shared" ref="BX348:BX376" si="88">IF($AH$340=$AJ$340,0,IF(OR(AND($D348&lt;&gt;"",AK348=1,Q348=""),AND($D348&lt;&gt;"",AK348=0,COUNTA(Q348)&gt;0),AND($D348="",COUNTA(Q348)=0)),0,1))</f>
        <v>0</v>
      </c>
      <c r="BY348" s="112">
        <f t="shared" ref="BY348:BY376" si="89">IF($AH$340=$AJ$340,0,IF(OR(AND($D348&lt;&gt;"",AL348=1,R348=""),AND($D348&lt;&gt;"",AL348=0,COUNTA(R348)&gt;0),AND($D348="",COUNTA(R348)=0)),0,1))</f>
        <v>0</v>
      </c>
      <c r="BZ348" s="112">
        <f t="shared" ref="BZ348:BZ376" si="90">IF($AH$340=$AJ$340,0,IF(OR(AND($D348&lt;&gt;"",AM348=1,S348=""),AND($D348&lt;&gt;"",AM348=0,COUNTA(S348)&gt;0),AND($D348="",COUNTA(S348)=0)),0,1))</f>
        <v>0</v>
      </c>
      <c r="CA348" s="112">
        <f t="shared" ref="CA348:CA376" si="91">IF($AH$340=$AJ$340,0,IF(OR(AND($D348&lt;&gt;"",AN348=1,T348=""),AND($D348&lt;&gt;"",AN348=0,COUNTA(T348)&gt;0),AND($D348="",COUNTA(T348)=0)),0,1))</f>
        <v>0</v>
      </c>
      <c r="CB348" s="112">
        <f t="shared" ref="CB348:CB376" si="92">IF($AH$340=$AJ$340,0,IF(OR(AND($D348&lt;&gt;"",AO348=1,U348=""),AND($D348&lt;&gt;"",AO348=0,COUNTA(U348)&gt;0),AND($D348="",COUNTA(U348)=0)),0,1))</f>
        <v>0</v>
      </c>
      <c r="CC348" s="112">
        <f t="shared" ref="CC348:CC376" si="93">IF($AH$340=$AJ$340,0,IF(OR(AND($D348&lt;&gt;"",AP348=1,V348=""),AND($D348&lt;&gt;"",AP348=0,COUNTA(V348)&gt;0),AND($D348="",COUNTA(V348)=0)),0,1))</f>
        <v>0</v>
      </c>
      <c r="CD348" s="112">
        <f t="shared" ref="CD348:CD376" si="94">IF($AH$340=$AJ$340,0,IF(OR(AND($D348&lt;&gt;"",AQ348=1,W348=""),AND($D348&lt;&gt;"",AQ348=0,COUNTA(W348)&gt;0),AND($D348="",COUNTA(W348)=0)),0,1))</f>
        <v>0</v>
      </c>
      <c r="CE348" s="112">
        <f t="shared" ref="CE348:CE376" si="95">IF($AH$340=$AJ$340,0,IF(OR(AND($D348&lt;&gt;"",AR348=1,X348=""),AND($D348&lt;&gt;"",AR348=0,COUNTA(X348)&gt;0),AND($D348="",COUNTA(X348)=0)),0,1))</f>
        <v>0</v>
      </c>
      <c r="CF348" s="112">
        <f t="shared" ref="CF348:CF376" si="96">IF($AH$340=$AJ$340,0,IF(OR(AND($D348&lt;&gt;"",AS348=1,Y348=""),AND($D348&lt;&gt;"",AS348=0,COUNTA(Y348)&gt;0),AND($D348="",COUNTA(Y348)=0)),0,1))</f>
        <v>0</v>
      </c>
      <c r="CG348" s="112">
        <f t="shared" ref="CG348:CG376" si="97">IF($AH$340=$AJ$340,0,IF(OR(AND($D348&lt;&gt;"",AT348=1,Z348=""),AND($D348&lt;&gt;"",AT348=0,COUNTA(Z348)&gt;0),AND($D348="",COUNTA(Z348)=0)),0,1))</f>
        <v>0</v>
      </c>
      <c r="CH348" s="112">
        <f t="shared" ref="CH348:CH376" si="98">IF($AH$340=$AJ$340,0,IF(OR(AND($D348&lt;&gt;"",AU348=1,AA348=""),AND($D348&lt;&gt;"",AU348=0,COUNTA(AA348)&gt;0),AND($D348="",COUNTA(AA348)=0)),0,1))</f>
        <v>0</v>
      </c>
      <c r="CI348" s="112">
        <f t="shared" ref="CI348:CI376" si="99">IF($AH$340=$AJ$340,0,IF(OR(AND($D348&lt;&gt;"",AV348=1,AB348=""),AND($D348&lt;&gt;"",AV348=0,COUNTA(AB348)&gt;0),AND($D348="",COUNTA(AB348)=0)),0,1))</f>
        <v>0</v>
      </c>
      <c r="CJ348" s="112">
        <f t="shared" ref="CJ348:CJ376" si="100">IF($AH$340=$AJ$340,0,IF(OR(AND($D348&lt;&gt;"",AW348=1,AC348=""),AND($D348&lt;&gt;"",AW348=0,COUNTA(AC348)&gt;0),AND($D348="",COUNTA(AC348)=0)),0,1))</f>
        <v>0</v>
      </c>
      <c r="CK348" s="112">
        <f t="shared" ref="CK348:CK376" si="101">IF($AH$340=$AJ$340,0,IF(OR(AND($D348&lt;&gt;"",AX348=1,AD348=""),AND($D348&lt;&gt;"",AX348=0,COUNTA(AD348)&gt;0),AND($D348="",COUNTA(AD348)=0)),0,1))</f>
        <v>0</v>
      </c>
      <c r="CM348" s="101"/>
      <c r="CN348" s="101"/>
      <c r="CO348" s="101"/>
      <c r="CP348" s="101"/>
      <c r="CQ348" s="101"/>
      <c r="CR348" s="101"/>
    </row>
    <row r="349" spans="1:96" s="72" customFormat="1" ht="15" customHeight="1">
      <c r="A349" s="131"/>
      <c r="B349" s="53"/>
      <c r="C349" s="82" t="s">
        <v>68</v>
      </c>
      <c r="D349" s="792" t="str">
        <f t="shared" si="67"/>
        <v/>
      </c>
      <c r="E349" s="793"/>
      <c r="F349" s="793"/>
      <c r="G349" s="793"/>
      <c r="H349" s="793"/>
      <c r="I349" s="793"/>
      <c r="J349" s="793"/>
      <c r="K349" s="793"/>
      <c r="L349" s="793"/>
      <c r="M349" s="794"/>
      <c r="N349" s="436"/>
      <c r="O349" s="436"/>
      <c r="P349" s="432"/>
      <c r="Q349" s="432"/>
      <c r="R349" s="432"/>
      <c r="S349" s="432"/>
      <c r="T349" s="432"/>
      <c r="U349" s="432"/>
      <c r="V349" s="432"/>
      <c r="W349" s="432"/>
      <c r="X349" s="432"/>
      <c r="Y349" s="432"/>
      <c r="Z349" s="432"/>
      <c r="AA349" s="432"/>
      <c r="AB349" s="432"/>
      <c r="AC349" s="432"/>
      <c r="AD349" s="432"/>
      <c r="AE349" s="12"/>
      <c r="AF349" s="122"/>
      <c r="AH349" s="112">
        <f t="shared" si="68"/>
        <v>0</v>
      </c>
      <c r="AI349" s="112">
        <f t="shared" si="69"/>
        <v>0</v>
      </c>
      <c r="AJ349" s="112">
        <f t="shared" si="70"/>
        <v>0</v>
      </c>
      <c r="AK349" s="112">
        <f t="shared" si="71"/>
        <v>0</v>
      </c>
      <c r="AL349" s="112">
        <f t="shared" si="72"/>
        <v>0</v>
      </c>
      <c r="AM349" s="112">
        <f t="shared" si="73"/>
        <v>0</v>
      </c>
      <c r="AN349" s="112">
        <f t="shared" si="74"/>
        <v>0</v>
      </c>
      <c r="AO349" s="112">
        <f t="shared" si="75"/>
        <v>0</v>
      </c>
      <c r="AP349" s="112">
        <f t="shared" si="76"/>
        <v>0</v>
      </c>
      <c r="AQ349" s="112">
        <f t="shared" si="77"/>
        <v>0</v>
      </c>
      <c r="AR349" s="112">
        <f t="shared" si="78"/>
        <v>0</v>
      </c>
      <c r="AS349" s="112">
        <f t="shared" si="79"/>
        <v>0</v>
      </c>
      <c r="AT349" s="112">
        <f t="shared" si="80"/>
        <v>0</v>
      </c>
      <c r="AU349" s="112">
        <f t="shared" si="81"/>
        <v>0</v>
      </c>
      <c r="AV349" s="112">
        <f t="shared" si="82"/>
        <v>0</v>
      </c>
      <c r="AW349" s="112">
        <f t="shared" si="83"/>
        <v>0</v>
      </c>
      <c r="AX349" s="112">
        <f t="shared" si="84"/>
        <v>0</v>
      </c>
      <c r="AZ349" s="112">
        <f t="shared" si="64"/>
        <v>0</v>
      </c>
      <c r="BA349" s="112">
        <f t="shared" si="65"/>
        <v>0</v>
      </c>
      <c r="BB349" s="112">
        <f t="shared" si="65"/>
        <v>0</v>
      </c>
      <c r="BC349" s="112">
        <f t="shared" si="65"/>
        <v>0</v>
      </c>
      <c r="BD349" s="112">
        <f t="shared" si="65"/>
        <v>0</v>
      </c>
      <c r="BE349" s="112">
        <f t="shared" si="65"/>
        <v>0</v>
      </c>
      <c r="BF349" s="112">
        <f t="shared" si="65"/>
        <v>0</v>
      </c>
      <c r="BG349" s="112">
        <f t="shared" si="65"/>
        <v>0</v>
      </c>
      <c r="BH349" s="112">
        <f t="shared" si="65"/>
        <v>0</v>
      </c>
      <c r="BI349" s="112">
        <f t="shared" si="65"/>
        <v>0</v>
      </c>
      <c r="BJ349" s="112">
        <f t="shared" si="65"/>
        <v>0</v>
      </c>
      <c r="BK349" s="112">
        <f t="shared" si="65"/>
        <v>0</v>
      </c>
      <c r="BL349" s="112">
        <f t="shared" si="65"/>
        <v>0</v>
      </c>
      <c r="BM349" s="112">
        <f t="shared" si="65"/>
        <v>0</v>
      </c>
      <c r="BN349" s="112">
        <f t="shared" si="65"/>
        <v>0</v>
      </c>
      <c r="BO349" s="112">
        <f t="shared" si="65"/>
        <v>0</v>
      </c>
      <c r="BP349" s="112">
        <f t="shared" si="65"/>
        <v>0</v>
      </c>
      <c r="BU349" s="112">
        <f t="shared" si="85"/>
        <v>0</v>
      </c>
      <c r="BV349" s="112">
        <f t="shared" si="86"/>
        <v>0</v>
      </c>
      <c r="BW349" s="112">
        <f t="shared" si="87"/>
        <v>0</v>
      </c>
      <c r="BX349" s="112">
        <f t="shared" si="88"/>
        <v>0</v>
      </c>
      <c r="BY349" s="112">
        <f t="shared" si="89"/>
        <v>0</v>
      </c>
      <c r="BZ349" s="112">
        <f t="shared" si="90"/>
        <v>0</v>
      </c>
      <c r="CA349" s="112">
        <f t="shared" si="91"/>
        <v>0</v>
      </c>
      <c r="CB349" s="112">
        <f t="shared" si="92"/>
        <v>0</v>
      </c>
      <c r="CC349" s="112">
        <f t="shared" si="93"/>
        <v>0</v>
      </c>
      <c r="CD349" s="112">
        <f t="shared" si="94"/>
        <v>0</v>
      </c>
      <c r="CE349" s="112">
        <f t="shared" si="95"/>
        <v>0</v>
      </c>
      <c r="CF349" s="112">
        <f t="shared" si="96"/>
        <v>0</v>
      </c>
      <c r="CG349" s="112">
        <f t="shared" si="97"/>
        <v>0</v>
      </c>
      <c r="CH349" s="112">
        <f t="shared" si="98"/>
        <v>0</v>
      </c>
      <c r="CI349" s="112">
        <f t="shared" si="99"/>
        <v>0</v>
      </c>
      <c r="CJ349" s="112">
        <f t="shared" si="100"/>
        <v>0</v>
      </c>
      <c r="CK349" s="112">
        <f t="shared" si="101"/>
        <v>0</v>
      </c>
      <c r="CM349" s="101"/>
      <c r="CN349" s="101"/>
      <c r="CO349" s="101"/>
      <c r="CP349" s="101"/>
      <c r="CQ349" s="264"/>
      <c r="CR349" s="264"/>
    </row>
    <row r="350" spans="1:96" s="72" customFormat="1" ht="15" customHeight="1">
      <c r="A350" s="131"/>
      <c r="B350" s="53"/>
      <c r="C350" s="82" t="s">
        <v>69</v>
      </c>
      <c r="D350" s="792" t="str">
        <f t="shared" si="67"/>
        <v/>
      </c>
      <c r="E350" s="793"/>
      <c r="F350" s="793"/>
      <c r="G350" s="793"/>
      <c r="H350" s="793"/>
      <c r="I350" s="793"/>
      <c r="J350" s="793"/>
      <c r="K350" s="793"/>
      <c r="L350" s="793"/>
      <c r="M350" s="794"/>
      <c r="N350" s="436"/>
      <c r="O350" s="436"/>
      <c r="P350" s="432"/>
      <c r="Q350" s="432"/>
      <c r="R350" s="432"/>
      <c r="S350" s="432"/>
      <c r="T350" s="432"/>
      <c r="U350" s="432"/>
      <c r="V350" s="432"/>
      <c r="W350" s="432"/>
      <c r="X350" s="432"/>
      <c r="Y350" s="432"/>
      <c r="Z350" s="432"/>
      <c r="AA350" s="432"/>
      <c r="AB350" s="432"/>
      <c r="AC350" s="432"/>
      <c r="AD350" s="432"/>
      <c r="AE350" s="12"/>
      <c r="AF350" s="122"/>
      <c r="AH350" s="112">
        <f t="shared" si="68"/>
        <v>0</v>
      </c>
      <c r="AI350" s="112">
        <f t="shared" si="69"/>
        <v>0</v>
      </c>
      <c r="AJ350" s="112">
        <f t="shared" si="70"/>
        <v>0</v>
      </c>
      <c r="AK350" s="112">
        <f t="shared" si="71"/>
        <v>0</v>
      </c>
      <c r="AL350" s="112">
        <f t="shared" si="72"/>
        <v>0</v>
      </c>
      <c r="AM350" s="112">
        <f t="shared" si="73"/>
        <v>0</v>
      </c>
      <c r="AN350" s="112">
        <f t="shared" si="74"/>
        <v>0</v>
      </c>
      <c r="AO350" s="112">
        <f t="shared" si="75"/>
        <v>0</v>
      </c>
      <c r="AP350" s="112">
        <f t="shared" si="76"/>
        <v>0</v>
      </c>
      <c r="AQ350" s="112">
        <f t="shared" si="77"/>
        <v>0</v>
      </c>
      <c r="AR350" s="112">
        <f t="shared" si="78"/>
        <v>0</v>
      </c>
      <c r="AS350" s="112">
        <f t="shared" si="79"/>
        <v>0</v>
      </c>
      <c r="AT350" s="112">
        <f t="shared" si="80"/>
        <v>0</v>
      </c>
      <c r="AU350" s="112">
        <f t="shared" si="81"/>
        <v>0</v>
      </c>
      <c r="AV350" s="112">
        <f t="shared" si="82"/>
        <v>0</v>
      </c>
      <c r="AW350" s="112">
        <f t="shared" si="83"/>
        <v>0</v>
      </c>
      <c r="AX350" s="112">
        <f t="shared" si="84"/>
        <v>0</v>
      </c>
      <c r="AZ350" s="112">
        <f t="shared" si="64"/>
        <v>0</v>
      </c>
      <c r="BA350" s="112">
        <f t="shared" si="65"/>
        <v>0</v>
      </c>
      <c r="BB350" s="112">
        <f t="shared" si="65"/>
        <v>0</v>
      </c>
      <c r="BC350" s="112">
        <f t="shared" si="65"/>
        <v>0</v>
      </c>
      <c r="BD350" s="112">
        <f t="shared" si="65"/>
        <v>0</v>
      </c>
      <c r="BE350" s="112">
        <f t="shared" si="65"/>
        <v>0</v>
      </c>
      <c r="BF350" s="112">
        <f t="shared" si="65"/>
        <v>0</v>
      </c>
      <c r="BG350" s="112">
        <f t="shared" si="65"/>
        <v>0</v>
      </c>
      <c r="BH350" s="112">
        <f t="shared" si="65"/>
        <v>0</v>
      </c>
      <c r="BI350" s="112">
        <f t="shared" si="65"/>
        <v>0</v>
      </c>
      <c r="BJ350" s="112">
        <f t="shared" si="65"/>
        <v>0</v>
      </c>
      <c r="BK350" s="112">
        <f t="shared" si="65"/>
        <v>0</v>
      </c>
      <c r="BL350" s="112">
        <f t="shared" si="65"/>
        <v>0</v>
      </c>
      <c r="BM350" s="112">
        <f t="shared" si="65"/>
        <v>0</v>
      </c>
      <c r="BN350" s="112">
        <f t="shared" si="65"/>
        <v>0</v>
      </c>
      <c r="BO350" s="112">
        <f t="shared" si="65"/>
        <v>0</v>
      </c>
      <c r="BP350" s="112">
        <f t="shared" si="65"/>
        <v>0</v>
      </c>
      <c r="BU350" s="112">
        <f t="shared" si="85"/>
        <v>0</v>
      </c>
      <c r="BV350" s="112">
        <f t="shared" si="86"/>
        <v>0</v>
      </c>
      <c r="BW350" s="112">
        <f t="shared" si="87"/>
        <v>0</v>
      </c>
      <c r="BX350" s="112">
        <f t="shared" si="88"/>
        <v>0</v>
      </c>
      <c r="BY350" s="112">
        <f t="shared" si="89"/>
        <v>0</v>
      </c>
      <c r="BZ350" s="112">
        <f t="shared" si="90"/>
        <v>0</v>
      </c>
      <c r="CA350" s="112">
        <f t="shared" si="91"/>
        <v>0</v>
      </c>
      <c r="CB350" s="112">
        <f t="shared" si="92"/>
        <v>0</v>
      </c>
      <c r="CC350" s="112">
        <f t="shared" si="93"/>
        <v>0</v>
      </c>
      <c r="CD350" s="112">
        <f>IF($AH$340=$AJ$340,0,IF(OR(AND($D350&lt;&gt;"",AQ350=1,W350=""),AND($D350&lt;&gt;"",AQ350=0,COUNTA(W350)&gt;0),AND($D350="",COUNTA(W350)=0)),0,1))</f>
        <v>0</v>
      </c>
      <c r="CE350" s="112">
        <f t="shared" si="95"/>
        <v>0</v>
      </c>
      <c r="CF350" s="112">
        <f t="shared" si="96"/>
        <v>0</v>
      </c>
      <c r="CG350" s="112">
        <f t="shared" si="97"/>
        <v>0</v>
      </c>
      <c r="CH350" s="112">
        <f t="shared" si="98"/>
        <v>0</v>
      </c>
      <c r="CI350" s="112">
        <f t="shared" si="99"/>
        <v>0</v>
      </c>
      <c r="CJ350" s="112">
        <f t="shared" si="100"/>
        <v>0</v>
      </c>
      <c r="CK350" s="112">
        <f t="shared" si="101"/>
        <v>0</v>
      </c>
    </row>
    <row r="351" spans="1:96" s="72" customFormat="1" ht="15" customHeight="1">
      <c r="A351" s="131"/>
      <c r="B351" s="53"/>
      <c r="C351" s="82" t="s">
        <v>70</v>
      </c>
      <c r="D351" s="792" t="str">
        <f t="shared" si="67"/>
        <v/>
      </c>
      <c r="E351" s="793"/>
      <c r="F351" s="793"/>
      <c r="G351" s="793"/>
      <c r="H351" s="793"/>
      <c r="I351" s="793"/>
      <c r="J351" s="793"/>
      <c r="K351" s="793"/>
      <c r="L351" s="793"/>
      <c r="M351" s="794"/>
      <c r="N351" s="436"/>
      <c r="O351" s="436"/>
      <c r="P351" s="432"/>
      <c r="Q351" s="432"/>
      <c r="R351" s="432"/>
      <c r="S351" s="432"/>
      <c r="T351" s="432"/>
      <c r="U351" s="432"/>
      <c r="V351" s="432"/>
      <c r="W351" s="432"/>
      <c r="X351" s="432"/>
      <c r="Y351" s="432"/>
      <c r="Z351" s="432"/>
      <c r="AA351" s="432"/>
      <c r="AB351" s="432"/>
      <c r="AC351" s="432"/>
      <c r="AD351" s="432"/>
      <c r="AE351" s="12"/>
      <c r="AF351" s="122"/>
      <c r="AH351" s="112">
        <f t="shared" si="68"/>
        <v>0</v>
      </c>
      <c r="AI351" s="112">
        <f t="shared" si="69"/>
        <v>0</v>
      </c>
      <c r="AJ351" s="112">
        <f t="shared" si="70"/>
        <v>0</v>
      </c>
      <c r="AK351" s="112">
        <f t="shared" si="71"/>
        <v>0</v>
      </c>
      <c r="AL351" s="112">
        <f t="shared" si="72"/>
        <v>0</v>
      </c>
      <c r="AM351" s="112">
        <f t="shared" si="73"/>
        <v>0</v>
      </c>
      <c r="AN351" s="112">
        <f t="shared" si="74"/>
        <v>0</v>
      </c>
      <c r="AO351" s="112">
        <f t="shared" si="75"/>
        <v>0</v>
      </c>
      <c r="AP351" s="112">
        <f t="shared" si="76"/>
        <v>0</v>
      </c>
      <c r="AQ351" s="112">
        <f t="shared" si="77"/>
        <v>0</v>
      </c>
      <c r="AR351" s="112">
        <f t="shared" si="78"/>
        <v>0</v>
      </c>
      <c r="AS351" s="112">
        <f t="shared" si="79"/>
        <v>0</v>
      </c>
      <c r="AT351" s="112">
        <f t="shared" si="80"/>
        <v>0</v>
      </c>
      <c r="AU351" s="112">
        <f t="shared" si="81"/>
        <v>0</v>
      </c>
      <c r="AV351" s="112">
        <f t="shared" si="82"/>
        <v>0</v>
      </c>
      <c r="AW351" s="112">
        <f t="shared" si="83"/>
        <v>0</v>
      </c>
      <c r="AX351" s="112">
        <f t="shared" si="84"/>
        <v>0</v>
      </c>
      <c r="AZ351" s="112">
        <f t="shared" si="64"/>
        <v>0</v>
      </c>
      <c r="BA351" s="112">
        <f t="shared" si="65"/>
        <v>0</v>
      </c>
      <c r="BB351" s="112">
        <f t="shared" si="65"/>
        <v>0</v>
      </c>
      <c r="BC351" s="112">
        <f t="shared" si="65"/>
        <v>0</v>
      </c>
      <c r="BD351" s="112">
        <f t="shared" si="65"/>
        <v>0</v>
      </c>
      <c r="BE351" s="112">
        <f t="shared" si="65"/>
        <v>0</v>
      </c>
      <c r="BF351" s="112">
        <f t="shared" si="65"/>
        <v>0</v>
      </c>
      <c r="BG351" s="112">
        <f t="shared" si="65"/>
        <v>0</v>
      </c>
      <c r="BH351" s="112">
        <f t="shared" si="65"/>
        <v>0</v>
      </c>
      <c r="BI351" s="112">
        <f t="shared" si="65"/>
        <v>0</v>
      </c>
      <c r="BJ351" s="112">
        <f t="shared" si="65"/>
        <v>0</v>
      </c>
      <c r="BK351" s="112">
        <f t="shared" si="65"/>
        <v>0</v>
      </c>
      <c r="BL351" s="112">
        <f t="shared" si="65"/>
        <v>0</v>
      </c>
      <c r="BM351" s="112">
        <f t="shared" si="65"/>
        <v>0</v>
      </c>
      <c r="BN351" s="112">
        <f t="shared" si="65"/>
        <v>0</v>
      </c>
      <c r="BO351" s="112">
        <f t="shared" si="65"/>
        <v>0</v>
      </c>
      <c r="BP351" s="112">
        <f t="shared" si="65"/>
        <v>0</v>
      </c>
      <c r="BU351" s="112">
        <f t="shared" si="85"/>
        <v>0</v>
      </c>
      <c r="BV351" s="112">
        <f t="shared" si="86"/>
        <v>0</v>
      </c>
      <c r="BW351" s="112">
        <f t="shared" si="87"/>
        <v>0</v>
      </c>
      <c r="BX351" s="112">
        <f t="shared" si="88"/>
        <v>0</v>
      </c>
      <c r="BY351" s="112">
        <f t="shared" si="89"/>
        <v>0</v>
      </c>
      <c r="BZ351" s="112">
        <f t="shared" si="90"/>
        <v>0</v>
      </c>
      <c r="CA351" s="112">
        <f t="shared" si="91"/>
        <v>0</v>
      </c>
      <c r="CB351" s="112">
        <f t="shared" si="92"/>
        <v>0</v>
      </c>
      <c r="CC351" s="112">
        <f t="shared" si="93"/>
        <v>0</v>
      </c>
      <c r="CD351" s="112">
        <f t="shared" si="94"/>
        <v>0</v>
      </c>
      <c r="CE351" s="112">
        <f t="shared" si="95"/>
        <v>0</v>
      </c>
      <c r="CF351" s="112">
        <f t="shared" si="96"/>
        <v>0</v>
      </c>
      <c r="CG351" s="112">
        <f t="shared" si="97"/>
        <v>0</v>
      </c>
      <c r="CH351" s="112">
        <f t="shared" si="98"/>
        <v>0</v>
      </c>
      <c r="CI351" s="112">
        <f t="shared" si="99"/>
        <v>0</v>
      </c>
      <c r="CJ351" s="112">
        <f t="shared" si="100"/>
        <v>0</v>
      </c>
      <c r="CK351" s="112">
        <f t="shared" si="101"/>
        <v>0</v>
      </c>
    </row>
    <row r="352" spans="1:96" s="72" customFormat="1" ht="15" customHeight="1">
      <c r="A352" s="131"/>
      <c r="B352" s="53"/>
      <c r="C352" s="82" t="s">
        <v>71</v>
      </c>
      <c r="D352" s="792" t="str">
        <f t="shared" si="67"/>
        <v/>
      </c>
      <c r="E352" s="793"/>
      <c r="F352" s="793"/>
      <c r="G352" s="793"/>
      <c r="H352" s="793"/>
      <c r="I352" s="793"/>
      <c r="J352" s="793"/>
      <c r="K352" s="793"/>
      <c r="L352" s="793"/>
      <c r="M352" s="794"/>
      <c r="N352" s="436"/>
      <c r="O352" s="436"/>
      <c r="P352" s="432"/>
      <c r="Q352" s="432"/>
      <c r="R352" s="432"/>
      <c r="S352" s="432"/>
      <c r="T352" s="432"/>
      <c r="U352" s="432"/>
      <c r="V352" s="432"/>
      <c r="W352" s="432"/>
      <c r="X352" s="432"/>
      <c r="Y352" s="432"/>
      <c r="Z352" s="432"/>
      <c r="AA352" s="432"/>
      <c r="AB352" s="432"/>
      <c r="AC352" s="432"/>
      <c r="AD352" s="432"/>
      <c r="AE352" s="12"/>
      <c r="AF352" s="122"/>
      <c r="AH352" s="112">
        <f t="shared" si="68"/>
        <v>0</v>
      </c>
      <c r="AI352" s="112">
        <f t="shared" si="69"/>
        <v>0</v>
      </c>
      <c r="AJ352" s="112">
        <f t="shared" si="70"/>
        <v>0</v>
      </c>
      <c r="AK352" s="112">
        <f t="shared" si="71"/>
        <v>0</v>
      </c>
      <c r="AL352" s="112">
        <f t="shared" si="72"/>
        <v>0</v>
      </c>
      <c r="AM352" s="112">
        <f t="shared" si="73"/>
        <v>0</v>
      </c>
      <c r="AN352" s="112">
        <f t="shared" si="74"/>
        <v>0</v>
      </c>
      <c r="AO352" s="112">
        <f t="shared" si="75"/>
        <v>0</v>
      </c>
      <c r="AP352" s="112">
        <f t="shared" si="76"/>
        <v>0</v>
      </c>
      <c r="AQ352" s="112">
        <f t="shared" si="77"/>
        <v>0</v>
      </c>
      <c r="AR352" s="112">
        <f t="shared" si="78"/>
        <v>0</v>
      </c>
      <c r="AS352" s="112">
        <f t="shared" si="79"/>
        <v>0</v>
      </c>
      <c r="AT352" s="112">
        <f t="shared" si="80"/>
        <v>0</v>
      </c>
      <c r="AU352" s="112">
        <f t="shared" si="81"/>
        <v>0</v>
      </c>
      <c r="AV352" s="112">
        <f t="shared" si="82"/>
        <v>0</v>
      </c>
      <c r="AW352" s="112">
        <f t="shared" si="83"/>
        <v>0</v>
      </c>
      <c r="AX352" s="112">
        <f t="shared" si="84"/>
        <v>0</v>
      </c>
      <c r="AZ352" s="112">
        <f t="shared" si="64"/>
        <v>0</v>
      </c>
      <c r="BA352" s="112">
        <f t="shared" si="65"/>
        <v>0</v>
      </c>
      <c r="BB352" s="112">
        <f t="shared" si="65"/>
        <v>0</v>
      </c>
      <c r="BC352" s="112">
        <f t="shared" si="65"/>
        <v>0</v>
      </c>
      <c r="BD352" s="112">
        <f t="shared" si="65"/>
        <v>0</v>
      </c>
      <c r="BE352" s="112">
        <f t="shared" si="65"/>
        <v>0</v>
      </c>
      <c r="BF352" s="112">
        <f t="shared" si="65"/>
        <v>0</v>
      </c>
      <c r="BG352" s="112">
        <f t="shared" si="65"/>
        <v>0</v>
      </c>
      <c r="BH352" s="112">
        <f t="shared" si="65"/>
        <v>0</v>
      </c>
      <c r="BI352" s="112">
        <f t="shared" si="65"/>
        <v>0</v>
      </c>
      <c r="BJ352" s="112">
        <f t="shared" si="65"/>
        <v>0</v>
      </c>
      <c r="BK352" s="112">
        <f t="shared" si="65"/>
        <v>0</v>
      </c>
      <c r="BL352" s="112">
        <f t="shared" si="65"/>
        <v>0</v>
      </c>
      <c r="BM352" s="112">
        <f t="shared" si="65"/>
        <v>0</v>
      </c>
      <c r="BN352" s="112">
        <f t="shared" si="65"/>
        <v>0</v>
      </c>
      <c r="BO352" s="112">
        <f t="shared" si="65"/>
        <v>0</v>
      </c>
      <c r="BP352" s="112">
        <f t="shared" si="65"/>
        <v>0</v>
      </c>
      <c r="BU352" s="112">
        <f t="shared" si="85"/>
        <v>0</v>
      </c>
      <c r="BV352" s="112">
        <f t="shared" si="86"/>
        <v>0</v>
      </c>
      <c r="BW352" s="112">
        <f t="shared" si="87"/>
        <v>0</v>
      </c>
      <c r="BX352" s="112">
        <f t="shared" si="88"/>
        <v>0</v>
      </c>
      <c r="BY352" s="112">
        <f t="shared" si="89"/>
        <v>0</v>
      </c>
      <c r="BZ352" s="112">
        <f t="shared" si="90"/>
        <v>0</v>
      </c>
      <c r="CA352" s="112">
        <f t="shared" si="91"/>
        <v>0</v>
      </c>
      <c r="CB352" s="112">
        <f t="shared" si="92"/>
        <v>0</v>
      </c>
      <c r="CC352" s="112">
        <f t="shared" si="93"/>
        <v>0</v>
      </c>
      <c r="CD352" s="112">
        <f t="shared" si="94"/>
        <v>0</v>
      </c>
      <c r="CE352" s="112">
        <f t="shared" si="95"/>
        <v>0</v>
      </c>
      <c r="CF352" s="112">
        <f t="shared" si="96"/>
        <v>0</v>
      </c>
      <c r="CG352" s="112">
        <f t="shared" si="97"/>
        <v>0</v>
      </c>
      <c r="CH352" s="112">
        <f t="shared" si="98"/>
        <v>0</v>
      </c>
      <c r="CI352" s="112">
        <f t="shared" si="99"/>
        <v>0</v>
      </c>
      <c r="CJ352" s="112">
        <f t="shared" si="100"/>
        <v>0</v>
      </c>
      <c r="CK352" s="112">
        <f t="shared" si="101"/>
        <v>0</v>
      </c>
    </row>
    <row r="353" spans="1:89" s="72" customFormat="1" ht="15" customHeight="1">
      <c r="A353" s="131"/>
      <c r="B353" s="53"/>
      <c r="C353" s="82" t="s">
        <v>72</v>
      </c>
      <c r="D353" s="792" t="str">
        <f t="shared" si="67"/>
        <v/>
      </c>
      <c r="E353" s="793"/>
      <c r="F353" s="793"/>
      <c r="G353" s="793"/>
      <c r="H353" s="793"/>
      <c r="I353" s="793"/>
      <c r="J353" s="793"/>
      <c r="K353" s="793"/>
      <c r="L353" s="793"/>
      <c r="M353" s="794"/>
      <c r="N353" s="436"/>
      <c r="O353" s="436"/>
      <c r="P353" s="432"/>
      <c r="Q353" s="432"/>
      <c r="R353" s="432"/>
      <c r="S353" s="432"/>
      <c r="T353" s="432"/>
      <c r="U353" s="432"/>
      <c r="V353" s="432"/>
      <c r="W353" s="432"/>
      <c r="X353" s="432"/>
      <c r="Y353" s="432"/>
      <c r="Z353" s="432"/>
      <c r="AA353" s="432"/>
      <c r="AB353" s="432"/>
      <c r="AC353" s="432"/>
      <c r="AD353" s="432"/>
      <c r="AE353" s="12"/>
      <c r="AF353" s="122"/>
      <c r="AH353" s="112">
        <f t="shared" si="68"/>
        <v>0</v>
      </c>
      <c r="AI353" s="112">
        <f t="shared" si="69"/>
        <v>0</v>
      </c>
      <c r="AJ353" s="112">
        <f t="shared" si="70"/>
        <v>0</v>
      </c>
      <c r="AK353" s="112">
        <f t="shared" si="71"/>
        <v>0</v>
      </c>
      <c r="AL353" s="112">
        <f t="shared" si="72"/>
        <v>0</v>
      </c>
      <c r="AM353" s="112">
        <f t="shared" si="73"/>
        <v>0</v>
      </c>
      <c r="AN353" s="112">
        <f t="shared" si="74"/>
        <v>0</v>
      </c>
      <c r="AO353" s="112">
        <f t="shared" si="75"/>
        <v>0</v>
      </c>
      <c r="AP353" s="112">
        <f t="shared" si="76"/>
        <v>0</v>
      </c>
      <c r="AQ353" s="112">
        <f t="shared" si="77"/>
        <v>0</v>
      </c>
      <c r="AR353" s="112">
        <f t="shared" si="78"/>
        <v>0</v>
      </c>
      <c r="AS353" s="112">
        <f t="shared" si="79"/>
        <v>0</v>
      </c>
      <c r="AT353" s="112">
        <f t="shared" si="80"/>
        <v>0</v>
      </c>
      <c r="AU353" s="112">
        <f t="shared" si="81"/>
        <v>0</v>
      </c>
      <c r="AV353" s="112">
        <f t="shared" si="82"/>
        <v>0</v>
      </c>
      <c r="AW353" s="112">
        <f t="shared" si="83"/>
        <v>0</v>
      </c>
      <c r="AX353" s="112">
        <f t="shared" si="84"/>
        <v>0</v>
      </c>
      <c r="AZ353" s="112">
        <f t="shared" si="64"/>
        <v>0</v>
      </c>
      <c r="BA353" s="112">
        <f t="shared" si="65"/>
        <v>0</v>
      </c>
      <c r="BB353" s="112">
        <f t="shared" si="65"/>
        <v>0</v>
      </c>
      <c r="BC353" s="112">
        <f t="shared" si="65"/>
        <v>0</v>
      </c>
      <c r="BD353" s="112">
        <f t="shared" si="65"/>
        <v>0</v>
      </c>
      <c r="BE353" s="112">
        <f t="shared" si="65"/>
        <v>0</v>
      </c>
      <c r="BF353" s="112">
        <f t="shared" si="65"/>
        <v>0</v>
      </c>
      <c r="BG353" s="112">
        <f t="shared" si="65"/>
        <v>0</v>
      </c>
      <c r="BH353" s="112">
        <f t="shared" si="65"/>
        <v>0</v>
      </c>
      <c r="BI353" s="112">
        <f t="shared" si="65"/>
        <v>0</v>
      </c>
      <c r="BJ353" s="112">
        <f t="shared" si="65"/>
        <v>0</v>
      </c>
      <c r="BK353" s="112">
        <f t="shared" si="65"/>
        <v>0</v>
      </c>
      <c r="BL353" s="112">
        <f t="shared" si="65"/>
        <v>0</v>
      </c>
      <c r="BM353" s="112">
        <f t="shared" si="65"/>
        <v>0</v>
      </c>
      <c r="BN353" s="112">
        <f t="shared" si="65"/>
        <v>0</v>
      </c>
      <c r="BO353" s="112">
        <f t="shared" si="65"/>
        <v>0</v>
      </c>
      <c r="BP353" s="112">
        <f t="shared" si="65"/>
        <v>0</v>
      </c>
      <c r="BU353" s="112">
        <f t="shared" si="85"/>
        <v>0</v>
      </c>
      <c r="BV353" s="112">
        <f t="shared" si="86"/>
        <v>0</v>
      </c>
      <c r="BW353" s="112">
        <f t="shared" si="87"/>
        <v>0</v>
      </c>
      <c r="BX353" s="112">
        <f t="shared" si="88"/>
        <v>0</v>
      </c>
      <c r="BY353" s="112">
        <f t="shared" si="89"/>
        <v>0</v>
      </c>
      <c r="BZ353" s="112">
        <f t="shared" si="90"/>
        <v>0</v>
      </c>
      <c r="CA353" s="112">
        <f t="shared" si="91"/>
        <v>0</v>
      </c>
      <c r="CB353" s="112">
        <f t="shared" si="92"/>
        <v>0</v>
      </c>
      <c r="CC353" s="112">
        <f t="shared" si="93"/>
        <v>0</v>
      </c>
      <c r="CD353" s="112">
        <f t="shared" si="94"/>
        <v>0</v>
      </c>
      <c r="CE353" s="112">
        <f t="shared" si="95"/>
        <v>0</v>
      </c>
      <c r="CF353" s="112">
        <f t="shared" si="96"/>
        <v>0</v>
      </c>
      <c r="CG353" s="112">
        <f t="shared" si="97"/>
        <v>0</v>
      </c>
      <c r="CH353" s="112">
        <f t="shared" si="98"/>
        <v>0</v>
      </c>
      <c r="CI353" s="112">
        <f t="shared" si="99"/>
        <v>0</v>
      </c>
      <c r="CJ353" s="112">
        <f t="shared" si="100"/>
        <v>0</v>
      </c>
      <c r="CK353" s="112">
        <f t="shared" si="101"/>
        <v>0</v>
      </c>
    </row>
    <row r="354" spans="1:89" s="72" customFormat="1" ht="15" customHeight="1">
      <c r="A354" s="131"/>
      <c r="B354" s="53"/>
      <c r="C354" s="82" t="s">
        <v>73</v>
      </c>
      <c r="D354" s="792" t="str">
        <f t="shared" si="67"/>
        <v/>
      </c>
      <c r="E354" s="793"/>
      <c r="F354" s="793"/>
      <c r="G354" s="793"/>
      <c r="H354" s="793"/>
      <c r="I354" s="793"/>
      <c r="J354" s="793"/>
      <c r="K354" s="793"/>
      <c r="L354" s="793"/>
      <c r="M354" s="794"/>
      <c r="N354" s="436"/>
      <c r="O354" s="436"/>
      <c r="P354" s="432"/>
      <c r="Q354" s="432"/>
      <c r="R354" s="432"/>
      <c r="S354" s="432"/>
      <c r="T354" s="432"/>
      <c r="U354" s="432"/>
      <c r="V354" s="432"/>
      <c r="W354" s="432"/>
      <c r="X354" s="432"/>
      <c r="Y354" s="432"/>
      <c r="Z354" s="432"/>
      <c r="AA354" s="432"/>
      <c r="AB354" s="432"/>
      <c r="AC354" s="432"/>
      <c r="AD354" s="432"/>
      <c r="AE354" s="12"/>
      <c r="AF354" s="122"/>
      <c r="AH354" s="112">
        <f t="shared" si="68"/>
        <v>0</v>
      </c>
      <c r="AI354" s="112">
        <f t="shared" si="69"/>
        <v>0</v>
      </c>
      <c r="AJ354" s="112">
        <f t="shared" si="70"/>
        <v>0</v>
      </c>
      <c r="AK354" s="112">
        <f t="shared" si="71"/>
        <v>0</v>
      </c>
      <c r="AL354" s="112">
        <f t="shared" si="72"/>
        <v>0</v>
      </c>
      <c r="AM354" s="112">
        <f t="shared" si="73"/>
        <v>0</v>
      </c>
      <c r="AN354" s="112">
        <f t="shared" si="74"/>
        <v>0</v>
      </c>
      <c r="AO354" s="112">
        <f t="shared" si="75"/>
        <v>0</v>
      </c>
      <c r="AP354" s="112">
        <f t="shared" si="76"/>
        <v>0</v>
      </c>
      <c r="AQ354" s="112">
        <f t="shared" si="77"/>
        <v>0</v>
      </c>
      <c r="AR354" s="112">
        <f t="shared" si="78"/>
        <v>0</v>
      </c>
      <c r="AS354" s="112">
        <f t="shared" si="79"/>
        <v>0</v>
      </c>
      <c r="AT354" s="112">
        <f t="shared" si="80"/>
        <v>0</v>
      </c>
      <c r="AU354" s="112">
        <f t="shared" si="81"/>
        <v>0</v>
      </c>
      <c r="AV354" s="112">
        <f t="shared" si="82"/>
        <v>0</v>
      </c>
      <c r="AW354" s="112">
        <f t="shared" si="83"/>
        <v>0</v>
      </c>
      <c r="AX354" s="112">
        <f t="shared" si="84"/>
        <v>0</v>
      </c>
      <c r="AZ354" s="112">
        <f t="shared" si="64"/>
        <v>0</v>
      </c>
      <c r="BA354" s="112">
        <f t="shared" si="65"/>
        <v>0</v>
      </c>
      <c r="BB354" s="112">
        <f t="shared" si="65"/>
        <v>0</v>
      </c>
      <c r="BC354" s="112">
        <f t="shared" si="65"/>
        <v>0</v>
      </c>
      <c r="BD354" s="112">
        <f t="shared" si="65"/>
        <v>0</v>
      </c>
      <c r="BE354" s="112">
        <f t="shared" si="65"/>
        <v>0</v>
      </c>
      <c r="BF354" s="112">
        <f t="shared" si="65"/>
        <v>0</v>
      </c>
      <c r="BG354" s="112">
        <f t="shared" si="65"/>
        <v>0</v>
      </c>
      <c r="BH354" s="112">
        <f t="shared" si="65"/>
        <v>0</v>
      </c>
      <c r="BI354" s="112">
        <f t="shared" si="65"/>
        <v>0</v>
      </c>
      <c r="BJ354" s="112">
        <f t="shared" si="65"/>
        <v>0</v>
      </c>
      <c r="BK354" s="112">
        <f t="shared" si="65"/>
        <v>0</v>
      </c>
      <c r="BL354" s="112">
        <f t="shared" si="65"/>
        <v>0</v>
      </c>
      <c r="BM354" s="112">
        <f t="shared" si="65"/>
        <v>0</v>
      </c>
      <c r="BN354" s="112">
        <f t="shared" si="65"/>
        <v>0</v>
      </c>
      <c r="BO354" s="112">
        <f t="shared" si="65"/>
        <v>0</v>
      </c>
      <c r="BP354" s="112">
        <f t="shared" si="65"/>
        <v>0</v>
      </c>
      <c r="BU354" s="112">
        <f t="shared" si="85"/>
        <v>0</v>
      </c>
      <c r="BV354" s="112">
        <f t="shared" si="86"/>
        <v>0</v>
      </c>
      <c r="BW354" s="112">
        <f t="shared" si="87"/>
        <v>0</v>
      </c>
      <c r="BX354" s="112">
        <f t="shared" si="88"/>
        <v>0</v>
      </c>
      <c r="BY354" s="112">
        <f t="shared" si="89"/>
        <v>0</v>
      </c>
      <c r="BZ354" s="112">
        <f t="shared" si="90"/>
        <v>0</v>
      </c>
      <c r="CA354" s="112">
        <f t="shared" si="91"/>
        <v>0</v>
      </c>
      <c r="CB354" s="112">
        <f t="shared" si="92"/>
        <v>0</v>
      </c>
      <c r="CC354" s="112">
        <f t="shared" si="93"/>
        <v>0</v>
      </c>
      <c r="CD354" s="112">
        <f t="shared" si="94"/>
        <v>0</v>
      </c>
      <c r="CE354" s="112">
        <f t="shared" si="95"/>
        <v>0</v>
      </c>
      <c r="CF354" s="112">
        <f t="shared" si="96"/>
        <v>0</v>
      </c>
      <c r="CG354" s="112">
        <f t="shared" si="97"/>
        <v>0</v>
      </c>
      <c r="CH354" s="112">
        <f t="shared" si="98"/>
        <v>0</v>
      </c>
      <c r="CI354" s="112">
        <f t="shared" si="99"/>
        <v>0</v>
      </c>
      <c r="CJ354" s="112">
        <f t="shared" si="100"/>
        <v>0</v>
      </c>
      <c r="CK354" s="112">
        <f t="shared" si="101"/>
        <v>0</v>
      </c>
    </row>
    <row r="355" spans="1:89" s="72" customFormat="1" ht="15" customHeight="1">
      <c r="A355" s="131"/>
      <c r="B355" s="53"/>
      <c r="C355" s="82" t="s">
        <v>74</v>
      </c>
      <c r="D355" s="792" t="str">
        <f t="shared" si="67"/>
        <v/>
      </c>
      <c r="E355" s="793"/>
      <c r="F355" s="793"/>
      <c r="G355" s="793"/>
      <c r="H355" s="793"/>
      <c r="I355" s="793"/>
      <c r="J355" s="793"/>
      <c r="K355" s="793"/>
      <c r="L355" s="793"/>
      <c r="M355" s="794"/>
      <c r="N355" s="436"/>
      <c r="O355" s="436"/>
      <c r="P355" s="432"/>
      <c r="Q355" s="432"/>
      <c r="R355" s="432"/>
      <c r="S355" s="432"/>
      <c r="T355" s="432"/>
      <c r="U355" s="432"/>
      <c r="V355" s="432"/>
      <c r="W355" s="432"/>
      <c r="X355" s="432"/>
      <c r="Y355" s="432"/>
      <c r="Z355" s="432"/>
      <c r="AA355" s="432"/>
      <c r="AB355" s="432"/>
      <c r="AC355" s="432"/>
      <c r="AD355" s="432"/>
      <c r="AE355" s="12"/>
      <c r="AF355" s="122"/>
      <c r="AH355" s="112">
        <f t="shared" si="68"/>
        <v>0</v>
      </c>
      <c r="AI355" s="112">
        <f t="shared" si="69"/>
        <v>0</v>
      </c>
      <c r="AJ355" s="112">
        <f t="shared" si="70"/>
        <v>0</v>
      </c>
      <c r="AK355" s="112">
        <f t="shared" si="71"/>
        <v>0</v>
      </c>
      <c r="AL355" s="112">
        <f t="shared" si="72"/>
        <v>0</v>
      </c>
      <c r="AM355" s="112">
        <f t="shared" si="73"/>
        <v>0</v>
      </c>
      <c r="AN355" s="112">
        <f t="shared" si="74"/>
        <v>0</v>
      </c>
      <c r="AO355" s="112">
        <f t="shared" si="75"/>
        <v>0</v>
      </c>
      <c r="AP355" s="112">
        <f t="shared" si="76"/>
        <v>0</v>
      </c>
      <c r="AQ355" s="112">
        <f t="shared" si="77"/>
        <v>0</v>
      </c>
      <c r="AR355" s="112">
        <f t="shared" si="78"/>
        <v>0</v>
      </c>
      <c r="AS355" s="112">
        <f t="shared" si="79"/>
        <v>0</v>
      </c>
      <c r="AT355" s="112">
        <f t="shared" si="80"/>
        <v>0</v>
      </c>
      <c r="AU355" s="112">
        <f t="shared" si="81"/>
        <v>0</v>
      </c>
      <c r="AV355" s="112">
        <f t="shared" si="82"/>
        <v>0</v>
      </c>
      <c r="AW355" s="112">
        <f t="shared" si="83"/>
        <v>0</v>
      </c>
      <c r="AX355" s="112">
        <f t="shared" si="84"/>
        <v>0</v>
      </c>
      <c r="AZ355" s="112">
        <f t="shared" si="64"/>
        <v>0</v>
      </c>
      <c r="BA355" s="112">
        <f t="shared" si="65"/>
        <v>0</v>
      </c>
      <c r="BB355" s="112">
        <f t="shared" si="65"/>
        <v>0</v>
      </c>
      <c r="BC355" s="112">
        <f t="shared" si="65"/>
        <v>0</v>
      </c>
      <c r="BD355" s="112">
        <f t="shared" si="65"/>
        <v>0</v>
      </c>
      <c r="BE355" s="112">
        <f t="shared" si="65"/>
        <v>0</v>
      </c>
      <c r="BF355" s="112">
        <f t="shared" si="65"/>
        <v>0</v>
      </c>
      <c r="BG355" s="112">
        <f t="shared" si="65"/>
        <v>0</v>
      </c>
      <c r="BH355" s="112">
        <f t="shared" si="65"/>
        <v>0</v>
      </c>
      <c r="BI355" s="112">
        <f t="shared" si="65"/>
        <v>0</v>
      </c>
      <c r="BJ355" s="112">
        <f t="shared" si="65"/>
        <v>0</v>
      </c>
      <c r="BK355" s="112">
        <f t="shared" si="65"/>
        <v>0</v>
      </c>
      <c r="BL355" s="112">
        <f t="shared" si="65"/>
        <v>0</v>
      </c>
      <c r="BM355" s="112">
        <f t="shared" si="65"/>
        <v>0</v>
      </c>
      <c r="BN355" s="112">
        <f t="shared" si="65"/>
        <v>0</v>
      </c>
      <c r="BO355" s="112">
        <f t="shared" si="65"/>
        <v>0</v>
      </c>
      <c r="BP355" s="112">
        <f t="shared" si="65"/>
        <v>0</v>
      </c>
      <c r="BU355" s="112">
        <f t="shared" si="85"/>
        <v>0</v>
      </c>
      <c r="BV355" s="112">
        <f t="shared" si="86"/>
        <v>0</v>
      </c>
      <c r="BW355" s="112">
        <f t="shared" si="87"/>
        <v>0</v>
      </c>
      <c r="BX355" s="112">
        <f t="shared" si="88"/>
        <v>0</v>
      </c>
      <c r="BY355" s="112">
        <f t="shared" si="89"/>
        <v>0</v>
      </c>
      <c r="BZ355" s="112">
        <f t="shared" si="90"/>
        <v>0</v>
      </c>
      <c r="CA355" s="112">
        <f t="shared" si="91"/>
        <v>0</v>
      </c>
      <c r="CB355" s="112">
        <f t="shared" si="92"/>
        <v>0</v>
      </c>
      <c r="CC355" s="112">
        <f t="shared" si="93"/>
        <v>0</v>
      </c>
      <c r="CD355" s="112">
        <f t="shared" si="94"/>
        <v>0</v>
      </c>
      <c r="CE355" s="112">
        <f t="shared" si="95"/>
        <v>0</v>
      </c>
      <c r="CF355" s="112">
        <f t="shared" si="96"/>
        <v>0</v>
      </c>
      <c r="CG355" s="112">
        <f t="shared" si="97"/>
        <v>0</v>
      </c>
      <c r="CH355" s="112">
        <f t="shared" si="98"/>
        <v>0</v>
      </c>
      <c r="CI355" s="112">
        <f t="shared" si="99"/>
        <v>0</v>
      </c>
      <c r="CJ355" s="112">
        <f t="shared" si="100"/>
        <v>0</v>
      </c>
      <c r="CK355" s="112">
        <f t="shared" si="101"/>
        <v>0</v>
      </c>
    </row>
    <row r="356" spans="1:89" s="72" customFormat="1" ht="15" customHeight="1">
      <c r="A356" s="131"/>
      <c r="B356" s="53"/>
      <c r="C356" s="82" t="s">
        <v>75</v>
      </c>
      <c r="D356" s="792" t="str">
        <f t="shared" si="67"/>
        <v/>
      </c>
      <c r="E356" s="793"/>
      <c r="F356" s="793"/>
      <c r="G356" s="793"/>
      <c r="H356" s="793"/>
      <c r="I356" s="793"/>
      <c r="J356" s="793"/>
      <c r="K356" s="793"/>
      <c r="L356" s="793"/>
      <c r="M356" s="794"/>
      <c r="N356" s="436"/>
      <c r="O356" s="436"/>
      <c r="P356" s="432"/>
      <c r="Q356" s="432"/>
      <c r="R356" s="432"/>
      <c r="S356" s="432"/>
      <c r="T356" s="432"/>
      <c r="U356" s="432"/>
      <c r="V356" s="432"/>
      <c r="W356" s="432"/>
      <c r="X356" s="432"/>
      <c r="Y356" s="432"/>
      <c r="Z356" s="432"/>
      <c r="AA356" s="432"/>
      <c r="AB356" s="432"/>
      <c r="AC356" s="432"/>
      <c r="AD356" s="432"/>
      <c r="AE356" s="12"/>
      <c r="AF356" s="122"/>
      <c r="AH356" s="112">
        <f t="shared" si="68"/>
        <v>0</v>
      </c>
      <c r="AI356" s="112">
        <f t="shared" si="69"/>
        <v>0</v>
      </c>
      <c r="AJ356" s="112">
        <f t="shared" si="70"/>
        <v>0</v>
      </c>
      <c r="AK356" s="112">
        <f t="shared" si="71"/>
        <v>0</v>
      </c>
      <c r="AL356" s="112">
        <f t="shared" si="72"/>
        <v>0</v>
      </c>
      <c r="AM356" s="112">
        <f t="shared" si="73"/>
        <v>0</v>
      </c>
      <c r="AN356" s="112">
        <f t="shared" si="74"/>
        <v>0</v>
      </c>
      <c r="AO356" s="112">
        <f t="shared" si="75"/>
        <v>0</v>
      </c>
      <c r="AP356" s="112">
        <f t="shared" si="76"/>
        <v>0</v>
      </c>
      <c r="AQ356" s="112">
        <f t="shared" si="77"/>
        <v>0</v>
      </c>
      <c r="AR356" s="112">
        <f t="shared" si="78"/>
        <v>0</v>
      </c>
      <c r="AS356" s="112">
        <f t="shared" si="79"/>
        <v>0</v>
      </c>
      <c r="AT356" s="112">
        <f t="shared" si="80"/>
        <v>0</v>
      </c>
      <c r="AU356" s="112">
        <f t="shared" si="81"/>
        <v>0</v>
      </c>
      <c r="AV356" s="112">
        <f t="shared" si="82"/>
        <v>0</v>
      </c>
      <c r="AW356" s="112">
        <f t="shared" si="83"/>
        <v>0</v>
      </c>
      <c r="AX356" s="112">
        <f t="shared" si="84"/>
        <v>0</v>
      </c>
      <c r="AZ356" s="112">
        <f t="shared" si="64"/>
        <v>0</v>
      </c>
      <c r="BA356" s="112">
        <f t="shared" si="65"/>
        <v>0</v>
      </c>
      <c r="BB356" s="112">
        <f t="shared" si="65"/>
        <v>0</v>
      </c>
      <c r="BC356" s="112">
        <f t="shared" si="65"/>
        <v>0</v>
      </c>
      <c r="BD356" s="112">
        <f t="shared" si="65"/>
        <v>0</v>
      </c>
      <c r="BE356" s="112">
        <f t="shared" si="65"/>
        <v>0</v>
      </c>
      <c r="BF356" s="112">
        <f t="shared" si="65"/>
        <v>0</v>
      </c>
      <c r="BG356" s="112">
        <f t="shared" si="65"/>
        <v>0</v>
      </c>
      <c r="BH356" s="112">
        <f t="shared" si="65"/>
        <v>0</v>
      </c>
      <c r="BI356" s="112">
        <f t="shared" si="65"/>
        <v>0</v>
      </c>
      <c r="BJ356" s="112">
        <f t="shared" si="65"/>
        <v>0</v>
      </c>
      <c r="BK356" s="112">
        <f t="shared" si="65"/>
        <v>0</v>
      </c>
      <c r="BL356" s="112">
        <f t="shared" si="65"/>
        <v>0</v>
      </c>
      <c r="BM356" s="112">
        <f t="shared" si="65"/>
        <v>0</v>
      </c>
      <c r="BN356" s="112">
        <f t="shared" si="65"/>
        <v>0</v>
      </c>
      <c r="BO356" s="112">
        <f t="shared" si="65"/>
        <v>0</v>
      </c>
      <c r="BP356" s="112">
        <f t="shared" si="65"/>
        <v>0</v>
      </c>
      <c r="BU356" s="112">
        <f t="shared" si="85"/>
        <v>0</v>
      </c>
      <c r="BV356" s="112">
        <f t="shared" si="86"/>
        <v>0</v>
      </c>
      <c r="BW356" s="112">
        <f t="shared" si="87"/>
        <v>0</v>
      </c>
      <c r="BX356" s="112">
        <f t="shared" si="88"/>
        <v>0</v>
      </c>
      <c r="BY356" s="112">
        <f t="shared" si="89"/>
        <v>0</v>
      </c>
      <c r="BZ356" s="112">
        <f t="shared" si="90"/>
        <v>0</v>
      </c>
      <c r="CA356" s="112">
        <f t="shared" si="91"/>
        <v>0</v>
      </c>
      <c r="CB356" s="112">
        <f t="shared" si="92"/>
        <v>0</v>
      </c>
      <c r="CC356" s="112">
        <f t="shared" si="93"/>
        <v>0</v>
      </c>
      <c r="CD356" s="112">
        <f t="shared" si="94"/>
        <v>0</v>
      </c>
      <c r="CE356" s="112">
        <f t="shared" si="95"/>
        <v>0</v>
      </c>
      <c r="CF356" s="112">
        <f t="shared" si="96"/>
        <v>0</v>
      </c>
      <c r="CG356" s="112">
        <f t="shared" si="97"/>
        <v>0</v>
      </c>
      <c r="CH356" s="112">
        <f t="shared" si="98"/>
        <v>0</v>
      </c>
      <c r="CI356" s="112">
        <f t="shared" si="99"/>
        <v>0</v>
      </c>
      <c r="CJ356" s="112">
        <f t="shared" si="100"/>
        <v>0</v>
      </c>
      <c r="CK356" s="112">
        <f t="shared" si="101"/>
        <v>0</v>
      </c>
    </row>
    <row r="357" spans="1:89" s="72" customFormat="1" ht="15" customHeight="1">
      <c r="A357" s="131"/>
      <c r="B357" s="53"/>
      <c r="C357" s="82" t="s">
        <v>76</v>
      </c>
      <c r="D357" s="792" t="str">
        <f t="shared" si="67"/>
        <v/>
      </c>
      <c r="E357" s="793"/>
      <c r="F357" s="793"/>
      <c r="G357" s="793"/>
      <c r="H357" s="793"/>
      <c r="I357" s="793"/>
      <c r="J357" s="793"/>
      <c r="K357" s="793"/>
      <c r="L357" s="793"/>
      <c r="M357" s="794"/>
      <c r="N357" s="436"/>
      <c r="O357" s="436"/>
      <c r="P357" s="432"/>
      <c r="Q357" s="432"/>
      <c r="R357" s="432"/>
      <c r="S357" s="432"/>
      <c r="T357" s="432"/>
      <c r="U357" s="432"/>
      <c r="V357" s="432"/>
      <c r="W357" s="432"/>
      <c r="X357" s="432"/>
      <c r="Y357" s="432"/>
      <c r="Z357" s="432"/>
      <c r="AA357" s="432"/>
      <c r="AB357" s="432"/>
      <c r="AC357" s="432"/>
      <c r="AD357" s="432"/>
      <c r="AE357" s="12"/>
      <c r="AF357" s="122"/>
      <c r="AH357" s="112">
        <f t="shared" si="68"/>
        <v>0</v>
      </c>
      <c r="AI357" s="112">
        <f t="shared" si="69"/>
        <v>0</v>
      </c>
      <c r="AJ357" s="112">
        <f t="shared" si="70"/>
        <v>0</v>
      </c>
      <c r="AK357" s="112">
        <f t="shared" si="71"/>
        <v>0</v>
      </c>
      <c r="AL357" s="112">
        <f t="shared" si="72"/>
        <v>0</v>
      </c>
      <c r="AM357" s="112">
        <f t="shared" si="73"/>
        <v>0</v>
      </c>
      <c r="AN357" s="112">
        <f t="shared" si="74"/>
        <v>0</v>
      </c>
      <c r="AO357" s="112">
        <f t="shared" si="75"/>
        <v>0</v>
      </c>
      <c r="AP357" s="112">
        <f t="shared" si="76"/>
        <v>0</v>
      </c>
      <c r="AQ357" s="112">
        <f t="shared" si="77"/>
        <v>0</v>
      </c>
      <c r="AR357" s="112">
        <f t="shared" si="78"/>
        <v>0</v>
      </c>
      <c r="AS357" s="112">
        <f t="shared" si="79"/>
        <v>0</v>
      </c>
      <c r="AT357" s="112">
        <f t="shared" si="80"/>
        <v>0</v>
      </c>
      <c r="AU357" s="112">
        <f t="shared" si="81"/>
        <v>0</v>
      </c>
      <c r="AV357" s="112">
        <f t="shared" si="82"/>
        <v>0</v>
      </c>
      <c r="AW357" s="112">
        <f t="shared" si="83"/>
        <v>0</v>
      </c>
      <c r="AX357" s="112">
        <f t="shared" si="84"/>
        <v>0</v>
      </c>
      <c r="AZ357" s="112">
        <f t="shared" si="64"/>
        <v>0</v>
      </c>
      <c r="BA357" s="112">
        <f t="shared" si="65"/>
        <v>0</v>
      </c>
      <c r="BB357" s="112">
        <f t="shared" si="65"/>
        <v>0</v>
      </c>
      <c r="BC357" s="112">
        <f t="shared" si="65"/>
        <v>0</v>
      </c>
      <c r="BD357" s="112">
        <f t="shared" si="65"/>
        <v>0</v>
      </c>
      <c r="BE357" s="112">
        <f t="shared" si="65"/>
        <v>0</v>
      </c>
      <c r="BF357" s="112">
        <f t="shared" si="65"/>
        <v>0</v>
      </c>
      <c r="BG357" s="112">
        <f t="shared" si="65"/>
        <v>0</v>
      </c>
      <c r="BH357" s="112">
        <f t="shared" si="65"/>
        <v>0</v>
      </c>
      <c r="BI357" s="112">
        <f t="shared" si="65"/>
        <v>0</v>
      </c>
      <c r="BJ357" s="112">
        <f t="shared" si="65"/>
        <v>0</v>
      </c>
      <c r="BK357" s="112">
        <f t="shared" si="65"/>
        <v>0</v>
      </c>
      <c r="BL357" s="112">
        <f t="shared" si="65"/>
        <v>0</v>
      </c>
      <c r="BM357" s="112">
        <f t="shared" si="65"/>
        <v>0</v>
      </c>
      <c r="BN357" s="112">
        <f t="shared" si="65"/>
        <v>0</v>
      </c>
      <c r="BO357" s="112">
        <f t="shared" si="65"/>
        <v>0</v>
      </c>
      <c r="BP357" s="112">
        <f t="shared" si="65"/>
        <v>0</v>
      </c>
      <c r="BU357" s="112">
        <f t="shared" si="85"/>
        <v>0</v>
      </c>
      <c r="BV357" s="112">
        <f t="shared" si="86"/>
        <v>0</v>
      </c>
      <c r="BW357" s="112">
        <f t="shared" si="87"/>
        <v>0</v>
      </c>
      <c r="BX357" s="112">
        <f t="shared" si="88"/>
        <v>0</v>
      </c>
      <c r="BY357" s="112">
        <f t="shared" si="89"/>
        <v>0</v>
      </c>
      <c r="BZ357" s="112">
        <f t="shared" si="90"/>
        <v>0</v>
      </c>
      <c r="CA357" s="112">
        <f t="shared" si="91"/>
        <v>0</v>
      </c>
      <c r="CB357" s="112">
        <f t="shared" si="92"/>
        <v>0</v>
      </c>
      <c r="CC357" s="112">
        <f t="shared" si="93"/>
        <v>0</v>
      </c>
      <c r="CD357" s="112">
        <f t="shared" si="94"/>
        <v>0</v>
      </c>
      <c r="CE357" s="112">
        <f t="shared" si="95"/>
        <v>0</v>
      </c>
      <c r="CF357" s="112">
        <f t="shared" si="96"/>
        <v>0</v>
      </c>
      <c r="CG357" s="112">
        <f t="shared" si="97"/>
        <v>0</v>
      </c>
      <c r="CH357" s="112">
        <f t="shared" si="98"/>
        <v>0</v>
      </c>
      <c r="CI357" s="112">
        <f t="shared" si="99"/>
        <v>0</v>
      </c>
      <c r="CJ357" s="112">
        <f t="shared" si="100"/>
        <v>0</v>
      </c>
      <c r="CK357" s="112">
        <f t="shared" si="101"/>
        <v>0</v>
      </c>
    </row>
    <row r="358" spans="1:89" s="72" customFormat="1" ht="15" customHeight="1">
      <c r="A358" s="131"/>
      <c r="B358" s="53"/>
      <c r="C358" s="82" t="s">
        <v>77</v>
      </c>
      <c r="D358" s="792" t="str">
        <f t="shared" si="67"/>
        <v/>
      </c>
      <c r="E358" s="793"/>
      <c r="F358" s="793"/>
      <c r="G358" s="793"/>
      <c r="H358" s="793"/>
      <c r="I358" s="793"/>
      <c r="J358" s="793"/>
      <c r="K358" s="793"/>
      <c r="L358" s="793"/>
      <c r="M358" s="794"/>
      <c r="N358" s="436"/>
      <c r="O358" s="436"/>
      <c r="P358" s="432"/>
      <c r="Q358" s="432"/>
      <c r="R358" s="432"/>
      <c r="S358" s="432"/>
      <c r="T358" s="432"/>
      <c r="U358" s="432"/>
      <c r="V358" s="432"/>
      <c r="W358" s="432"/>
      <c r="X358" s="432"/>
      <c r="Y358" s="432"/>
      <c r="Z358" s="432"/>
      <c r="AA358" s="432"/>
      <c r="AB358" s="432"/>
      <c r="AC358" s="432"/>
      <c r="AD358" s="432"/>
      <c r="AE358" s="12"/>
      <c r="AF358" s="122"/>
      <c r="AH358" s="112">
        <f t="shared" si="68"/>
        <v>0</v>
      </c>
      <c r="AI358" s="112">
        <f t="shared" si="69"/>
        <v>0</v>
      </c>
      <c r="AJ358" s="112">
        <f t="shared" si="70"/>
        <v>0</v>
      </c>
      <c r="AK358" s="112">
        <f t="shared" si="71"/>
        <v>0</v>
      </c>
      <c r="AL358" s="112">
        <f t="shared" si="72"/>
        <v>0</v>
      </c>
      <c r="AM358" s="112">
        <f t="shared" si="73"/>
        <v>0</v>
      </c>
      <c r="AN358" s="112">
        <f t="shared" si="74"/>
        <v>0</v>
      </c>
      <c r="AO358" s="112">
        <f t="shared" si="75"/>
        <v>0</v>
      </c>
      <c r="AP358" s="112">
        <f t="shared" si="76"/>
        <v>0</v>
      </c>
      <c r="AQ358" s="112">
        <f t="shared" si="77"/>
        <v>0</v>
      </c>
      <c r="AR358" s="112">
        <f t="shared" si="78"/>
        <v>0</v>
      </c>
      <c r="AS358" s="112">
        <f t="shared" si="79"/>
        <v>0</v>
      </c>
      <c r="AT358" s="112">
        <f t="shared" si="80"/>
        <v>0</v>
      </c>
      <c r="AU358" s="112">
        <f t="shared" si="81"/>
        <v>0</v>
      </c>
      <c r="AV358" s="112">
        <f t="shared" si="82"/>
        <v>0</v>
      </c>
      <c r="AW358" s="112">
        <f t="shared" si="83"/>
        <v>0</v>
      </c>
      <c r="AX358" s="112">
        <f t="shared" si="84"/>
        <v>0</v>
      </c>
      <c r="AZ358" s="112">
        <f t="shared" si="64"/>
        <v>0</v>
      </c>
      <c r="BA358" s="112">
        <f t="shared" si="65"/>
        <v>0</v>
      </c>
      <c r="BB358" s="112">
        <f t="shared" si="65"/>
        <v>0</v>
      </c>
      <c r="BC358" s="112">
        <f t="shared" si="65"/>
        <v>0</v>
      </c>
      <c r="BD358" s="112">
        <f t="shared" si="65"/>
        <v>0</v>
      </c>
      <c r="BE358" s="112">
        <f t="shared" si="65"/>
        <v>0</v>
      </c>
      <c r="BF358" s="112">
        <f t="shared" si="65"/>
        <v>0</v>
      </c>
      <c r="BG358" s="112">
        <f t="shared" si="65"/>
        <v>0</v>
      </c>
      <c r="BH358" s="112">
        <f t="shared" si="65"/>
        <v>0</v>
      </c>
      <c r="BI358" s="112">
        <f t="shared" si="65"/>
        <v>0</v>
      </c>
      <c r="BJ358" s="112">
        <f t="shared" si="65"/>
        <v>0</v>
      </c>
      <c r="BK358" s="112">
        <f t="shared" si="65"/>
        <v>0</v>
      </c>
      <c r="BL358" s="112">
        <f t="shared" si="65"/>
        <v>0</v>
      </c>
      <c r="BM358" s="112">
        <f t="shared" si="65"/>
        <v>0</v>
      </c>
      <c r="BN358" s="112">
        <f t="shared" si="65"/>
        <v>0</v>
      </c>
      <c r="BO358" s="112">
        <f t="shared" si="65"/>
        <v>0</v>
      </c>
      <c r="BP358" s="112">
        <f t="shared" si="65"/>
        <v>0</v>
      </c>
      <c r="BU358" s="112">
        <f t="shared" si="85"/>
        <v>0</v>
      </c>
      <c r="BV358" s="112">
        <f t="shared" si="86"/>
        <v>0</v>
      </c>
      <c r="BW358" s="112">
        <f t="shared" si="87"/>
        <v>0</v>
      </c>
      <c r="BX358" s="112">
        <f t="shared" si="88"/>
        <v>0</v>
      </c>
      <c r="BY358" s="112">
        <f t="shared" si="89"/>
        <v>0</v>
      </c>
      <c r="BZ358" s="112">
        <f t="shared" si="90"/>
        <v>0</v>
      </c>
      <c r="CA358" s="112">
        <f t="shared" si="91"/>
        <v>0</v>
      </c>
      <c r="CB358" s="112">
        <f t="shared" si="92"/>
        <v>0</v>
      </c>
      <c r="CC358" s="112">
        <f t="shared" si="93"/>
        <v>0</v>
      </c>
      <c r="CD358" s="112">
        <f t="shared" si="94"/>
        <v>0</v>
      </c>
      <c r="CE358" s="112">
        <f t="shared" si="95"/>
        <v>0</v>
      </c>
      <c r="CF358" s="112">
        <f t="shared" si="96"/>
        <v>0</v>
      </c>
      <c r="CG358" s="112">
        <f t="shared" si="97"/>
        <v>0</v>
      </c>
      <c r="CH358" s="112">
        <f t="shared" si="98"/>
        <v>0</v>
      </c>
      <c r="CI358" s="112">
        <f t="shared" si="99"/>
        <v>0</v>
      </c>
      <c r="CJ358" s="112">
        <f t="shared" si="100"/>
        <v>0</v>
      </c>
      <c r="CK358" s="112">
        <f t="shared" si="101"/>
        <v>0</v>
      </c>
    </row>
    <row r="359" spans="1:89" s="72" customFormat="1" ht="15" customHeight="1">
      <c r="A359" s="131"/>
      <c r="B359" s="53"/>
      <c r="C359" s="82" t="s">
        <v>78</v>
      </c>
      <c r="D359" s="792" t="str">
        <f t="shared" si="67"/>
        <v/>
      </c>
      <c r="E359" s="793"/>
      <c r="F359" s="793"/>
      <c r="G359" s="793"/>
      <c r="H359" s="793"/>
      <c r="I359" s="793"/>
      <c r="J359" s="793"/>
      <c r="K359" s="793"/>
      <c r="L359" s="793"/>
      <c r="M359" s="794"/>
      <c r="N359" s="436"/>
      <c r="O359" s="436"/>
      <c r="P359" s="432"/>
      <c r="Q359" s="432"/>
      <c r="R359" s="432"/>
      <c r="S359" s="432"/>
      <c r="T359" s="432"/>
      <c r="U359" s="432"/>
      <c r="V359" s="432"/>
      <c r="W359" s="432"/>
      <c r="X359" s="432"/>
      <c r="Y359" s="432"/>
      <c r="Z359" s="432"/>
      <c r="AA359" s="432"/>
      <c r="AB359" s="432"/>
      <c r="AC359" s="432"/>
      <c r="AD359" s="432"/>
      <c r="AE359" s="12"/>
      <c r="AF359" s="122"/>
      <c r="AH359" s="112">
        <f t="shared" si="68"/>
        <v>0</v>
      </c>
      <c r="AI359" s="112">
        <f t="shared" si="69"/>
        <v>0</v>
      </c>
      <c r="AJ359" s="112">
        <f t="shared" si="70"/>
        <v>0</v>
      </c>
      <c r="AK359" s="112">
        <f t="shared" si="71"/>
        <v>0</v>
      </c>
      <c r="AL359" s="112">
        <f t="shared" si="72"/>
        <v>0</v>
      </c>
      <c r="AM359" s="112">
        <f t="shared" si="73"/>
        <v>0</v>
      </c>
      <c r="AN359" s="112">
        <f t="shared" si="74"/>
        <v>0</v>
      </c>
      <c r="AO359" s="112">
        <f t="shared" si="75"/>
        <v>0</v>
      </c>
      <c r="AP359" s="112">
        <f t="shared" si="76"/>
        <v>0</v>
      </c>
      <c r="AQ359" s="112">
        <f t="shared" si="77"/>
        <v>0</v>
      </c>
      <c r="AR359" s="112">
        <f t="shared" si="78"/>
        <v>0</v>
      </c>
      <c r="AS359" s="112">
        <f t="shared" si="79"/>
        <v>0</v>
      </c>
      <c r="AT359" s="112">
        <f t="shared" si="80"/>
        <v>0</v>
      </c>
      <c r="AU359" s="112">
        <f t="shared" si="81"/>
        <v>0</v>
      </c>
      <c r="AV359" s="112">
        <f t="shared" si="82"/>
        <v>0</v>
      </c>
      <c r="AW359" s="112">
        <f t="shared" si="83"/>
        <v>0</v>
      </c>
      <c r="AX359" s="112">
        <f t="shared" si="84"/>
        <v>0</v>
      </c>
      <c r="AZ359" s="112">
        <f t="shared" si="64"/>
        <v>0</v>
      </c>
      <c r="BA359" s="112">
        <f t="shared" si="65"/>
        <v>0</v>
      </c>
      <c r="BB359" s="112">
        <f t="shared" si="65"/>
        <v>0</v>
      </c>
      <c r="BC359" s="112">
        <f t="shared" si="65"/>
        <v>0</v>
      </c>
      <c r="BD359" s="112">
        <f t="shared" si="65"/>
        <v>0</v>
      </c>
      <c r="BE359" s="112">
        <f t="shared" si="65"/>
        <v>0</v>
      </c>
      <c r="BF359" s="112">
        <f t="shared" si="65"/>
        <v>0</v>
      </c>
      <c r="BG359" s="112">
        <f t="shared" si="65"/>
        <v>0</v>
      </c>
      <c r="BH359" s="112">
        <f t="shared" si="65"/>
        <v>0</v>
      </c>
      <c r="BI359" s="112">
        <f t="shared" si="65"/>
        <v>0</v>
      </c>
      <c r="BJ359" s="112">
        <f t="shared" si="65"/>
        <v>0</v>
      </c>
      <c r="BK359" s="112">
        <f t="shared" si="65"/>
        <v>0</v>
      </c>
      <c r="BL359" s="112">
        <f t="shared" si="65"/>
        <v>0</v>
      </c>
      <c r="BM359" s="112">
        <f t="shared" si="65"/>
        <v>0</v>
      </c>
      <c r="BN359" s="112">
        <f t="shared" si="65"/>
        <v>0</v>
      </c>
      <c r="BO359" s="112">
        <f t="shared" si="65"/>
        <v>0</v>
      </c>
      <c r="BP359" s="112">
        <f t="shared" si="65"/>
        <v>0</v>
      </c>
      <c r="BU359" s="112">
        <f t="shared" si="85"/>
        <v>0</v>
      </c>
      <c r="BV359" s="112">
        <f t="shared" si="86"/>
        <v>0</v>
      </c>
      <c r="BW359" s="112">
        <f t="shared" si="87"/>
        <v>0</v>
      </c>
      <c r="BX359" s="112">
        <f t="shared" si="88"/>
        <v>0</v>
      </c>
      <c r="BY359" s="112">
        <f t="shared" si="89"/>
        <v>0</v>
      </c>
      <c r="BZ359" s="112">
        <f t="shared" si="90"/>
        <v>0</v>
      </c>
      <c r="CA359" s="112">
        <f t="shared" si="91"/>
        <v>0</v>
      </c>
      <c r="CB359" s="112">
        <f t="shared" si="92"/>
        <v>0</v>
      </c>
      <c r="CC359" s="112">
        <f t="shared" si="93"/>
        <v>0</v>
      </c>
      <c r="CD359" s="112">
        <f t="shared" si="94"/>
        <v>0</v>
      </c>
      <c r="CE359" s="112">
        <f t="shared" si="95"/>
        <v>0</v>
      </c>
      <c r="CF359" s="112">
        <f t="shared" si="96"/>
        <v>0</v>
      </c>
      <c r="CG359" s="112">
        <f t="shared" si="97"/>
        <v>0</v>
      </c>
      <c r="CH359" s="112">
        <f t="shared" si="98"/>
        <v>0</v>
      </c>
      <c r="CI359" s="112">
        <f t="shared" si="99"/>
        <v>0</v>
      </c>
      <c r="CJ359" s="112">
        <f t="shared" si="100"/>
        <v>0</v>
      </c>
      <c r="CK359" s="112">
        <f t="shared" si="101"/>
        <v>0</v>
      </c>
    </row>
    <row r="360" spans="1:89" s="72" customFormat="1" ht="15" customHeight="1">
      <c r="A360" s="131"/>
      <c r="B360" s="53"/>
      <c r="C360" s="82" t="s">
        <v>79</v>
      </c>
      <c r="D360" s="792" t="str">
        <f t="shared" si="67"/>
        <v/>
      </c>
      <c r="E360" s="793"/>
      <c r="F360" s="793"/>
      <c r="G360" s="793"/>
      <c r="H360" s="793"/>
      <c r="I360" s="793"/>
      <c r="J360" s="793"/>
      <c r="K360" s="793"/>
      <c r="L360" s="793"/>
      <c r="M360" s="794"/>
      <c r="N360" s="436"/>
      <c r="O360" s="436"/>
      <c r="P360" s="432"/>
      <c r="Q360" s="432"/>
      <c r="R360" s="432"/>
      <c r="S360" s="432"/>
      <c r="T360" s="432"/>
      <c r="U360" s="432"/>
      <c r="V360" s="432"/>
      <c r="W360" s="432"/>
      <c r="X360" s="432"/>
      <c r="Y360" s="432"/>
      <c r="Z360" s="432"/>
      <c r="AA360" s="432"/>
      <c r="AB360" s="432"/>
      <c r="AC360" s="432"/>
      <c r="AD360" s="432"/>
      <c r="AE360" s="12"/>
      <c r="AF360" s="122"/>
      <c r="AH360" s="112">
        <f t="shared" si="68"/>
        <v>0</v>
      </c>
      <c r="AI360" s="112">
        <f t="shared" si="69"/>
        <v>0</v>
      </c>
      <c r="AJ360" s="112">
        <f t="shared" si="70"/>
        <v>0</v>
      </c>
      <c r="AK360" s="112">
        <f t="shared" si="71"/>
        <v>0</v>
      </c>
      <c r="AL360" s="112">
        <f t="shared" si="72"/>
        <v>0</v>
      </c>
      <c r="AM360" s="112">
        <f t="shared" si="73"/>
        <v>0</v>
      </c>
      <c r="AN360" s="112">
        <f t="shared" si="74"/>
        <v>0</v>
      </c>
      <c r="AO360" s="112">
        <f t="shared" si="75"/>
        <v>0</v>
      </c>
      <c r="AP360" s="112">
        <f t="shared" si="76"/>
        <v>0</v>
      </c>
      <c r="AQ360" s="112">
        <f t="shared" si="77"/>
        <v>0</v>
      </c>
      <c r="AR360" s="112">
        <f t="shared" si="78"/>
        <v>0</v>
      </c>
      <c r="AS360" s="112">
        <f t="shared" si="79"/>
        <v>0</v>
      </c>
      <c r="AT360" s="112">
        <f t="shared" si="80"/>
        <v>0</v>
      </c>
      <c r="AU360" s="112">
        <f t="shared" si="81"/>
        <v>0</v>
      </c>
      <c r="AV360" s="112">
        <f t="shared" si="82"/>
        <v>0</v>
      </c>
      <c r="AW360" s="112">
        <f t="shared" si="83"/>
        <v>0</v>
      </c>
      <c r="AX360" s="112">
        <f t="shared" si="84"/>
        <v>0</v>
      </c>
      <c r="AZ360" s="112">
        <f t="shared" si="64"/>
        <v>0</v>
      </c>
      <c r="BA360" s="112">
        <f t="shared" si="65"/>
        <v>0</v>
      </c>
      <c r="BB360" s="112">
        <f t="shared" si="65"/>
        <v>0</v>
      </c>
      <c r="BC360" s="112">
        <f t="shared" si="65"/>
        <v>0</v>
      </c>
      <c r="BD360" s="112">
        <f t="shared" si="65"/>
        <v>0</v>
      </c>
      <c r="BE360" s="112">
        <f t="shared" si="65"/>
        <v>0</v>
      </c>
      <c r="BF360" s="112">
        <f t="shared" si="65"/>
        <v>0</v>
      </c>
      <c r="BG360" s="112">
        <f t="shared" si="65"/>
        <v>0</v>
      </c>
      <c r="BH360" s="112">
        <f t="shared" si="65"/>
        <v>0</v>
      </c>
      <c r="BI360" s="112">
        <f t="shared" si="65"/>
        <v>0</v>
      </c>
      <c r="BJ360" s="112">
        <f t="shared" si="65"/>
        <v>0</v>
      </c>
      <c r="BK360" s="112">
        <f t="shared" si="65"/>
        <v>0</v>
      </c>
      <c r="BL360" s="112">
        <f t="shared" si="65"/>
        <v>0</v>
      </c>
      <c r="BM360" s="112">
        <f t="shared" si="65"/>
        <v>0</v>
      </c>
      <c r="BN360" s="112">
        <f t="shared" si="65"/>
        <v>0</v>
      </c>
      <c r="BO360" s="112">
        <f t="shared" si="65"/>
        <v>0</v>
      </c>
      <c r="BP360" s="112">
        <f t="shared" si="65"/>
        <v>0</v>
      </c>
      <c r="BU360" s="112">
        <f t="shared" si="85"/>
        <v>0</v>
      </c>
      <c r="BV360" s="112">
        <f t="shared" si="86"/>
        <v>0</v>
      </c>
      <c r="BW360" s="112">
        <f t="shared" si="87"/>
        <v>0</v>
      </c>
      <c r="BX360" s="112">
        <f t="shared" si="88"/>
        <v>0</v>
      </c>
      <c r="BY360" s="112">
        <f t="shared" si="89"/>
        <v>0</v>
      </c>
      <c r="BZ360" s="112">
        <f t="shared" si="90"/>
        <v>0</v>
      </c>
      <c r="CA360" s="112">
        <f t="shared" si="91"/>
        <v>0</v>
      </c>
      <c r="CB360" s="112">
        <f t="shared" si="92"/>
        <v>0</v>
      </c>
      <c r="CC360" s="112">
        <f t="shared" si="93"/>
        <v>0</v>
      </c>
      <c r="CD360" s="112">
        <f t="shared" si="94"/>
        <v>0</v>
      </c>
      <c r="CE360" s="112">
        <f t="shared" si="95"/>
        <v>0</v>
      </c>
      <c r="CF360" s="112">
        <f t="shared" si="96"/>
        <v>0</v>
      </c>
      <c r="CG360" s="112">
        <f t="shared" si="97"/>
        <v>0</v>
      </c>
      <c r="CH360" s="112">
        <f t="shared" si="98"/>
        <v>0</v>
      </c>
      <c r="CI360" s="112">
        <f t="shared" si="99"/>
        <v>0</v>
      </c>
      <c r="CJ360" s="112">
        <f t="shared" si="100"/>
        <v>0</v>
      </c>
      <c r="CK360" s="112">
        <f t="shared" si="101"/>
        <v>0</v>
      </c>
    </row>
    <row r="361" spans="1:89" s="72" customFormat="1" ht="15" customHeight="1">
      <c r="A361" s="131"/>
      <c r="B361" s="53"/>
      <c r="C361" s="82" t="s">
        <v>80</v>
      </c>
      <c r="D361" s="792" t="str">
        <f t="shared" si="67"/>
        <v/>
      </c>
      <c r="E361" s="793"/>
      <c r="F361" s="793"/>
      <c r="G361" s="793"/>
      <c r="H361" s="793"/>
      <c r="I361" s="793"/>
      <c r="J361" s="793"/>
      <c r="K361" s="793"/>
      <c r="L361" s="793"/>
      <c r="M361" s="794"/>
      <c r="N361" s="436"/>
      <c r="O361" s="436"/>
      <c r="P361" s="432"/>
      <c r="Q361" s="432"/>
      <c r="R361" s="432"/>
      <c r="S361" s="432"/>
      <c r="T361" s="432"/>
      <c r="U361" s="432"/>
      <c r="V361" s="432"/>
      <c r="W361" s="432"/>
      <c r="X361" s="432"/>
      <c r="Y361" s="432"/>
      <c r="Z361" s="432"/>
      <c r="AA361" s="432"/>
      <c r="AB361" s="432"/>
      <c r="AC361" s="432"/>
      <c r="AD361" s="432"/>
      <c r="AE361" s="12"/>
      <c r="AF361" s="122"/>
      <c r="AH361" s="112">
        <f t="shared" si="68"/>
        <v>0</v>
      </c>
      <c r="AI361" s="112">
        <f t="shared" si="69"/>
        <v>0</v>
      </c>
      <c r="AJ361" s="112">
        <f t="shared" si="70"/>
        <v>0</v>
      </c>
      <c r="AK361" s="112">
        <f t="shared" si="71"/>
        <v>0</v>
      </c>
      <c r="AL361" s="112">
        <f t="shared" si="72"/>
        <v>0</v>
      </c>
      <c r="AM361" s="112">
        <f t="shared" si="73"/>
        <v>0</v>
      </c>
      <c r="AN361" s="112">
        <f t="shared" si="74"/>
        <v>0</v>
      </c>
      <c r="AO361" s="112">
        <f t="shared" si="75"/>
        <v>0</v>
      </c>
      <c r="AP361" s="112">
        <f t="shared" si="76"/>
        <v>0</v>
      </c>
      <c r="AQ361" s="112">
        <f t="shared" si="77"/>
        <v>0</v>
      </c>
      <c r="AR361" s="112">
        <f t="shared" si="78"/>
        <v>0</v>
      </c>
      <c r="AS361" s="112">
        <f t="shared" si="79"/>
        <v>0</v>
      </c>
      <c r="AT361" s="112">
        <f t="shared" si="80"/>
        <v>0</v>
      </c>
      <c r="AU361" s="112">
        <f t="shared" si="81"/>
        <v>0</v>
      </c>
      <c r="AV361" s="112">
        <f t="shared" si="82"/>
        <v>0</v>
      </c>
      <c r="AW361" s="112">
        <f t="shared" si="83"/>
        <v>0</v>
      </c>
      <c r="AX361" s="112">
        <f t="shared" si="84"/>
        <v>0</v>
      </c>
      <c r="AZ361" s="112">
        <f t="shared" si="64"/>
        <v>0</v>
      </c>
      <c r="BA361" s="112">
        <f t="shared" si="65"/>
        <v>0</v>
      </c>
      <c r="BB361" s="112">
        <f t="shared" si="65"/>
        <v>0</v>
      </c>
      <c r="BC361" s="112">
        <f t="shared" si="65"/>
        <v>0</v>
      </c>
      <c r="BD361" s="112">
        <f t="shared" si="65"/>
        <v>0</v>
      </c>
      <c r="BE361" s="112">
        <f t="shared" si="65"/>
        <v>0</v>
      </c>
      <c r="BF361" s="112">
        <f t="shared" si="65"/>
        <v>0</v>
      </c>
      <c r="BG361" s="112">
        <f t="shared" si="65"/>
        <v>0</v>
      </c>
      <c r="BH361" s="112">
        <f t="shared" si="65"/>
        <v>0</v>
      </c>
      <c r="BI361" s="112">
        <f t="shared" si="65"/>
        <v>0</v>
      </c>
      <c r="BJ361" s="112">
        <f t="shared" si="65"/>
        <v>0</v>
      </c>
      <c r="BK361" s="112">
        <f t="shared" si="65"/>
        <v>0</v>
      </c>
      <c r="BL361" s="112">
        <f t="shared" si="65"/>
        <v>0</v>
      </c>
      <c r="BM361" s="112">
        <f t="shared" si="65"/>
        <v>0</v>
      </c>
      <c r="BN361" s="112">
        <f t="shared" si="65"/>
        <v>0</v>
      </c>
      <c r="BO361" s="112">
        <f t="shared" si="65"/>
        <v>0</v>
      </c>
      <c r="BP361" s="112">
        <f t="shared" si="65"/>
        <v>0</v>
      </c>
      <c r="BU361" s="112">
        <f t="shared" si="85"/>
        <v>0</v>
      </c>
      <c r="BV361" s="112">
        <f t="shared" si="86"/>
        <v>0</v>
      </c>
      <c r="BW361" s="112">
        <f t="shared" si="87"/>
        <v>0</v>
      </c>
      <c r="BX361" s="112">
        <f t="shared" si="88"/>
        <v>0</v>
      </c>
      <c r="BY361" s="112">
        <f t="shared" si="89"/>
        <v>0</v>
      </c>
      <c r="BZ361" s="112">
        <f t="shared" si="90"/>
        <v>0</v>
      </c>
      <c r="CA361" s="112">
        <f t="shared" si="91"/>
        <v>0</v>
      </c>
      <c r="CB361" s="112">
        <f t="shared" si="92"/>
        <v>0</v>
      </c>
      <c r="CC361" s="112">
        <f t="shared" si="93"/>
        <v>0</v>
      </c>
      <c r="CD361" s="112">
        <f t="shared" si="94"/>
        <v>0</v>
      </c>
      <c r="CE361" s="112">
        <f t="shared" si="95"/>
        <v>0</v>
      </c>
      <c r="CF361" s="112">
        <f t="shared" si="96"/>
        <v>0</v>
      </c>
      <c r="CG361" s="112">
        <f t="shared" si="97"/>
        <v>0</v>
      </c>
      <c r="CH361" s="112">
        <f t="shared" si="98"/>
        <v>0</v>
      </c>
      <c r="CI361" s="112">
        <f t="shared" si="99"/>
        <v>0</v>
      </c>
      <c r="CJ361" s="112">
        <f t="shared" si="100"/>
        <v>0</v>
      </c>
      <c r="CK361" s="112">
        <f t="shared" si="101"/>
        <v>0</v>
      </c>
    </row>
    <row r="362" spans="1:89" s="72" customFormat="1" ht="15" customHeight="1">
      <c r="A362" s="131"/>
      <c r="B362" s="53"/>
      <c r="C362" s="82" t="s">
        <v>81</v>
      </c>
      <c r="D362" s="792" t="str">
        <f t="shared" si="67"/>
        <v/>
      </c>
      <c r="E362" s="793"/>
      <c r="F362" s="793"/>
      <c r="G362" s="793"/>
      <c r="H362" s="793"/>
      <c r="I362" s="793"/>
      <c r="J362" s="793"/>
      <c r="K362" s="793"/>
      <c r="L362" s="793"/>
      <c r="M362" s="794"/>
      <c r="N362" s="436"/>
      <c r="O362" s="436"/>
      <c r="P362" s="432"/>
      <c r="Q362" s="432"/>
      <c r="R362" s="432"/>
      <c r="S362" s="432"/>
      <c r="T362" s="432"/>
      <c r="U362" s="432"/>
      <c r="V362" s="432"/>
      <c r="W362" s="432"/>
      <c r="X362" s="432"/>
      <c r="Y362" s="432"/>
      <c r="Z362" s="432"/>
      <c r="AA362" s="432"/>
      <c r="AB362" s="432"/>
      <c r="AC362" s="432"/>
      <c r="AD362" s="432"/>
      <c r="AE362" s="12"/>
      <c r="AF362" s="122"/>
      <c r="AH362" s="112">
        <f t="shared" si="68"/>
        <v>0</v>
      </c>
      <c r="AI362" s="112">
        <f t="shared" si="69"/>
        <v>0</v>
      </c>
      <c r="AJ362" s="112">
        <f t="shared" si="70"/>
        <v>0</v>
      </c>
      <c r="AK362" s="112">
        <f t="shared" si="71"/>
        <v>0</v>
      </c>
      <c r="AL362" s="112">
        <f t="shared" si="72"/>
        <v>0</v>
      </c>
      <c r="AM362" s="112">
        <f t="shared" si="73"/>
        <v>0</v>
      </c>
      <c r="AN362" s="112">
        <f t="shared" si="74"/>
        <v>0</v>
      </c>
      <c r="AO362" s="112">
        <f t="shared" si="75"/>
        <v>0</v>
      </c>
      <c r="AP362" s="112">
        <f t="shared" si="76"/>
        <v>0</v>
      </c>
      <c r="AQ362" s="112">
        <f t="shared" si="77"/>
        <v>0</v>
      </c>
      <c r="AR362" s="112">
        <f t="shared" si="78"/>
        <v>0</v>
      </c>
      <c r="AS362" s="112">
        <f t="shared" si="79"/>
        <v>0</v>
      </c>
      <c r="AT362" s="112">
        <f t="shared" si="80"/>
        <v>0</v>
      </c>
      <c r="AU362" s="112">
        <f t="shared" si="81"/>
        <v>0</v>
      </c>
      <c r="AV362" s="112">
        <f t="shared" si="82"/>
        <v>0</v>
      </c>
      <c r="AW362" s="112">
        <f t="shared" si="83"/>
        <v>0</v>
      </c>
      <c r="AX362" s="112">
        <f t="shared" si="84"/>
        <v>0</v>
      </c>
      <c r="AZ362" s="112">
        <f t="shared" si="64"/>
        <v>0</v>
      </c>
      <c r="BA362" s="112">
        <f t="shared" si="65"/>
        <v>0</v>
      </c>
      <c r="BB362" s="112">
        <f t="shared" si="65"/>
        <v>0</v>
      </c>
      <c r="BC362" s="112">
        <f t="shared" si="65"/>
        <v>0</v>
      </c>
      <c r="BD362" s="112">
        <f t="shared" si="65"/>
        <v>0</v>
      </c>
      <c r="BE362" s="112">
        <f t="shared" si="65"/>
        <v>0</v>
      </c>
      <c r="BF362" s="112">
        <f t="shared" si="65"/>
        <v>0</v>
      </c>
      <c r="BG362" s="112">
        <f t="shared" si="65"/>
        <v>0</v>
      </c>
      <c r="BH362" s="112">
        <f t="shared" si="65"/>
        <v>0</v>
      </c>
      <c r="BI362" s="112">
        <f t="shared" si="65"/>
        <v>0</v>
      </c>
      <c r="BJ362" s="112">
        <f t="shared" si="65"/>
        <v>0</v>
      </c>
      <c r="BK362" s="112">
        <f t="shared" si="65"/>
        <v>0</v>
      </c>
      <c r="BL362" s="112">
        <f t="shared" si="65"/>
        <v>0</v>
      </c>
      <c r="BM362" s="112">
        <f t="shared" si="65"/>
        <v>0</v>
      </c>
      <c r="BN362" s="112">
        <f t="shared" si="65"/>
        <v>0</v>
      </c>
      <c r="BO362" s="112">
        <f t="shared" si="65"/>
        <v>0</v>
      </c>
      <c r="BP362" s="112">
        <f t="shared" ref="BP362:BP376" si="102">IF($AH$340=$AJ$340,0,IF(OR(SUM(AD362)&lt;=SUM(AD295),AND(SUM(AD295)&gt;0,OR(AD362="NS",AD362="NA"))),0,1))</f>
        <v>0</v>
      </c>
      <c r="BU362" s="112">
        <f t="shared" si="85"/>
        <v>0</v>
      </c>
      <c r="BV362" s="112">
        <f t="shared" si="86"/>
        <v>0</v>
      </c>
      <c r="BW362" s="112">
        <f t="shared" si="87"/>
        <v>0</v>
      </c>
      <c r="BX362" s="112">
        <f t="shared" si="88"/>
        <v>0</v>
      </c>
      <c r="BY362" s="112">
        <f t="shared" si="89"/>
        <v>0</v>
      </c>
      <c r="BZ362" s="112">
        <f t="shared" si="90"/>
        <v>0</v>
      </c>
      <c r="CA362" s="112">
        <f t="shared" si="91"/>
        <v>0</v>
      </c>
      <c r="CB362" s="112">
        <f t="shared" si="92"/>
        <v>0</v>
      </c>
      <c r="CC362" s="112">
        <f t="shared" si="93"/>
        <v>0</v>
      </c>
      <c r="CD362" s="112">
        <f t="shared" si="94"/>
        <v>0</v>
      </c>
      <c r="CE362" s="112">
        <f t="shared" si="95"/>
        <v>0</v>
      </c>
      <c r="CF362" s="112">
        <f t="shared" si="96"/>
        <v>0</v>
      </c>
      <c r="CG362" s="112">
        <f t="shared" si="97"/>
        <v>0</v>
      </c>
      <c r="CH362" s="112">
        <f t="shared" si="98"/>
        <v>0</v>
      </c>
      <c r="CI362" s="112">
        <f t="shared" si="99"/>
        <v>0</v>
      </c>
      <c r="CJ362" s="112">
        <f t="shared" si="100"/>
        <v>0</v>
      </c>
      <c r="CK362" s="112">
        <f t="shared" si="101"/>
        <v>0</v>
      </c>
    </row>
    <row r="363" spans="1:89" s="72" customFormat="1" ht="15" customHeight="1">
      <c r="A363" s="131"/>
      <c r="B363" s="53"/>
      <c r="C363" s="82" t="s">
        <v>82</v>
      </c>
      <c r="D363" s="792" t="str">
        <f t="shared" si="67"/>
        <v/>
      </c>
      <c r="E363" s="793"/>
      <c r="F363" s="793"/>
      <c r="G363" s="793"/>
      <c r="H363" s="793"/>
      <c r="I363" s="793"/>
      <c r="J363" s="793"/>
      <c r="K363" s="793"/>
      <c r="L363" s="793"/>
      <c r="M363" s="794"/>
      <c r="N363" s="436"/>
      <c r="O363" s="436"/>
      <c r="P363" s="432"/>
      <c r="Q363" s="432"/>
      <c r="R363" s="432"/>
      <c r="S363" s="432"/>
      <c r="T363" s="432"/>
      <c r="U363" s="432"/>
      <c r="V363" s="432"/>
      <c r="W363" s="432"/>
      <c r="X363" s="432"/>
      <c r="Y363" s="432"/>
      <c r="Z363" s="432"/>
      <c r="AA363" s="432"/>
      <c r="AB363" s="432"/>
      <c r="AC363" s="432"/>
      <c r="AD363" s="432"/>
      <c r="AE363" s="12"/>
      <c r="AF363" s="122"/>
      <c r="AH363" s="112">
        <f t="shared" si="68"/>
        <v>0</v>
      </c>
      <c r="AI363" s="112">
        <f t="shared" si="69"/>
        <v>0</v>
      </c>
      <c r="AJ363" s="112">
        <f t="shared" si="70"/>
        <v>0</v>
      </c>
      <c r="AK363" s="112">
        <f t="shared" si="71"/>
        <v>0</v>
      </c>
      <c r="AL363" s="112">
        <f t="shared" si="72"/>
        <v>0</v>
      </c>
      <c r="AM363" s="112">
        <f t="shared" si="73"/>
        <v>0</v>
      </c>
      <c r="AN363" s="112">
        <f t="shared" si="74"/>
        <v>0</v>
      </c>
      <c r="AO363" s="112">
        <f t="shared" si="75"/>
        <v>0</v>
      </c>
      <c r="AP363" s="112">
        <f t="shared" si="76"/>
        <v>0</v>
      </c>
      <c r="AQ363" s="112">
        <f t="shared" si="77"/>
        <v>0</v>
      </c>
      <c r="AR363" s="112">
        <f t="shared" si="78"/>
        <v>0</v>
      </c>
      <c r="AS363" s="112">
        <f t="shared" si="79"/>
        <v>0</v>
      </c>
      <c r="AT363" s="112">
        <f t="shared" si="80"/>
        <v>0</v>
      </c>
      <c r="AU363" s="112">
        <f t="shared" si="81"/>
        <v>0</v>
      </c>
      <c r="AV363" s="112">
        <f t="shared" si="82"/>
        <v>0</v>
      </c>
      <c r="AW363" s="112">
        <f t="shared" si="83"/>
        <v>0</v>
      </c>
      <c r="AX363" s="112">
        <f t="shared" si="84"/>
        <v>0</v>
      </c>
      <c r="AZ363" s="112">
        <f t="shared" si="64"/>
        <v>0</v>
      </c>
      <c r="BA363" s="112">
        <f t="shared" ref="BA363:BO376" si="103">IF($AH$340=$AJ$340,0,IF(OR(SUM(O363)&lt;=SUM(O296),AND(SUM(O296)&gt;0,OR(O363="NS",O363="NA"))),0,1))</f>
        <v>0</v>
      </c>
      <c r="BB363" s="112">
        <f t="shared" si="103"/>
        <v>0</v>
      </c>
      <c r="BC363" s="112">
        <f t="shared" si="103"/>
        <v>0</v>
      </c>
      <c r="BD363" s="112">
        <f t="shared" si="103"/>
        <v>0</v>
      </c>
      <c r="BE363" s="112">
        <f t="shared" si="103"/>
        <v>0</v>
      </c>
      <c r="BF363" s="112">
        <f t="shared" si="103"/>
        <v>0</v>
      </c>
      <c r="BG363" s="112">
        <f t="shared" si="103"/>
        <v>0</v>
      </c>
      <c r="BH363" s="112">
        <f t="shared" si="103"/>
        <v>0</v>
      </c>
      <c r="BI363" s="112">
        <f t="shared" si="103"/>
        <v>0</v>
      </c>
      <c r="BJ363" s="112">
        <f t="shared" si="103"/>
        <v>0</v>
      </c>
      <c r="BK363" s="112">
        <f t="shared" si="103"/>
        <v>0</v>
      </c>
      <c r="BL363" s="112">
        <f t="shared" si="103"/>
        <v>0</v>
      </c>
      <c r="BM363" s="112">
        <f t="shared" si="103"/>
        <v>0</v>
      </c>
      <c r="BN363" s="112">
        <f t="shared" si="103"/>
        <v>0</v>
      </c>
      <c r="BO363" s="112">
        <f t="shared" si="103"/>
        <v>0</v>
      </c>
      <c r="BP363" s="112">
        <f t="shared" si="102"/>
        <v>0</v>
      </c>
      <c r="BU363" s="112">
        <f t="shared" si="85"/>
        <v>0</v>
      </c>
      <c r="BV363" s="112">
        <f t="shared" si="86"/>
        <v>0</v>
      </c>
      <c r="BW363" s="112">
        <f t="shared" si="87"/>
        <v>0</v>
      </c>
      <c r="BX363" s="112">
        <f t="shared" si="88"/>
        <v>0</v>
      </c>
      <c r="BY363" s="112">
        <f t="shared" si="89"/>
        <v>0</v>
      </c>
      <c r="BZ363" s="112">
        <f t="shared" si="90"/>
        <v>0</v>
      </c>
      <c r="CA363" s="112">
        <f t="shared" si="91"/>
        <v>0</v>
      </c>
      <c r="CB363" s="112">
        <f t="shared" si="92"/>
        <v>0</v>
      </c>
      <c r="CC363" s="112">
        <f t="shared" si="93"/>
        <v>0</v>
      </c>
      <c r="CD363" s="112">
        <f t="shared" si="94"/>
        <v>0</v>
      </c>
      <c r="CE363" s="112">
        <f t="shared" si="95"/>
        <v>0</v>
      </c>
      <c r="CF363" s="112">
        <f t="shared" si="96"/>
        <v>0</v>
      </c>
      <c r="CG363" s="112">
        <f t="shared" si="97"/>
        <v>0</v>
      </c>
      <c r="CH363" s="112">
        <f t="shared" si="98"/>
        <v>0</v>
      </c>
      <c r="CI363" s="112">
        <f t="shared" si="99"/>
        <v>0</v>
      </c>
      <c r="CJ363" s="112">
        <f t="shared" si="100"/>
        <v>0</v>
      </c>
      <c r="CK363" s="112">
        <f t="shared" si="101"/>
        <v>0</v>
      </c>
    </row>
    <row r="364" spans="1:89" s="72" customFormat="1" ht="15" customHeight="1">
      <c r="A364" s="131"/>
      <c r="B364" s="53"/>
      <c r="C364" s="82" t="s">
        <v>83</v>
      </c>
      <c r="D364" s="792" t="str">
        <f t="shared" si="67"/>
        <v/>
      </c>
      <c r="E364" s="793"/>
      <c r="F364" s="793"/>
      <c r="G364" s="793"/>
      <c r="H364" s="793"/>
      <c r="I364" s="793"/>
      <c r="J364" s="793"/>
      <c r="K364" s="793"/>
      <c r="L364" s="793"/>
      <c r="M364" s="794"/>
      <c r="N364" s="436"/>
      <c r="O364" s="436"/>
      <c r="P364" s="432"/>
      <c r="Q364" s="432"/>
      <c r="R364" s="432"/>
      <c r="S364" s="432"/>
      <c r="T364" s="432"/>
      <c r="U364" s="432"/>
      <c r="V364" s="432"/>
      <c r="W364" s="432"/>
      <c r="X364" s="432"/>
      <c r="Y364" s="432"/>
      <c r="Z364" s="432"/>
      <c r="AA364" s="432"/>
      <c r="AB364" s="432"/>
      <c r="AC364" s="432"/>
      <c r="AD364" s="432"/>
      <c r="AE364" s="12"/>
      <c r="AF364" s="122"/>
      <c r="AH364" s="112">
        <f t="shared" si="68"/>
        <v>0</v>
      </c>
      <c r="AI364" s="112">
        <f t="shared" si="69"/>
        <v>0</v>
      </c>
      <c r="AJ364" s="112">
        <f t="shared" si="70"/>
        <v>0</v>
      </c>
      <c r="AK364" s="112">
        <f t="shared" si="71"/>
        <v>0</v>
      </c>
      <c r="AL364" s="112">
        <f t="shared" si="72"/>
        <v>0</v>
      </c>
      <c r="AM364" s="112">
        <f t="shared" si="73"/>
        <v>0</v>
      </c>
      <c r="AN364" s="112">
        <f t="shared" si="74"/>
        <v>0</v>
      </c>
      <c r="AO364" s="112">
        <f t="shared" si="75"/>
        <v>0</v>
      </c>
      <c r="AP364" s="112">
        <f t="shared" si="76"/>
        <v>0</v>
      </c>
      <c r="AQ364" s="112">
        <f t="shared" si="77"/>
        <v>0</v>
      </c>
      <c r="AR364" s="112">
        <f t="shared" si="78"/>
        <v>0</v>
      </c>
      <c r="AS364" s="112">
        <f t="shared" si="79"/>
        <v>0</v>
      </c>
      <c r="AT364" s="112">
        <f t="shared" si="80"/>
        <v>0</v>
      </c>
      <c r="AU364" s="112">
        <f t="shared" si="81"/>
        <v>0</v>
      </c>
      <c r="AV364" s="112">
        <f t="shared" si="82"/>
        <v>0</v>
      </c>
      <c r="AW364" s="112">
        <f t="shared" si="83"/>
        <v>0</v>
      </c>
      <c r="AX364" s="112">
        <f t="shared" si="84"/>
        <v>0</v>
      </c>
      <c r="AZ364" s="112">
        <f t="shared" si="64"/>
        <v>0</v>
      </c>
      <c r="BA364" s="112">
        <f t="shared" si="103"/>
        <v>0</v>
      </c>
      <c r="BB364" s="112">
        <f t="shared" si="103"/>
        <v>0</v>
      </c>
      <c r="BC364" s="112">
        <f t="shared" si="103"/>
        <v>0</v>
      </c>
      <c r="BD364" s="112">
        <f t="shared" si="103"/>
        <v>0</v>
      </c>
      <c r="BE364" s="112">
        <f t="shared" si="103"/>
        <v>0</v>
      </c>
      <c r="BF364" s="112">
        <f t="shared" si="103"/>
        <v>0</v>
      </c>
      <c r="BG364" s="112">
        <f t="shared" si="103"/>
        <v>0</v>
      </c>
      <c r="BH364" s="112">
        <f t="shared" si="103"/>
        <v>0</v>
      </c>
      <c r="BI364" s="112">
        <f t="shared" si="103"/>
        <v>0</v>
      </c>
      <c r="BJ364" s="112">
        <f t="shared" si="103"/>
        <v>0</v>
      </c>
      <c r="BK364" s="112">
        <f t="shared" si="103"/>
        <v>0</v>
      </c>
      <c r="BL364" s="112">
        <f t="shared" si="103"/>
        <v>0</v>
      </c>
      <c r="BM364" s="112">
        <f t="shared" si="103"/>
        <v>0</v>
      </c>
      <c r="BN364" s="112">
        <f t="shared" si="103"/>
        <v>0</v>
      </c>
      <c r="BO364" s="112">
        <f t="shared" si="103"/>
        <v>0</v>
      </c>
      <c r="BP364" s="112">
        <f t="shared" si="102"/>
        <v>0</v>
      </c>
      <c r="BU364" s="112">
        <f t="shared" si="85"/>
        <v>0</v>
      </c>
      <c r="BV364" s="112">
        <f t="shared" si="86"/>
        <v>0</v>
      </c>
      <c r="BW364" s="112">
        <f t="shared" si="87"/>
        <v>0</v>
      </c>
      <c r="BX364" s="112">
        <f t="shared" si="88"/>
        <v>0</v>
      </c>
      <c r="BY364" s="112">
        <f t="shared" si="89"/>
        <v>0</v>
      </c>
      <c r="BZ364" s="112">
        <f t="shared" si="90"/>
        <v>0</v>
      </c>
      <c r="CA364" s="112">
        <f t="shared" si="91"/>
        <v>0</v>
      </c>
      <c r="CB364" s="112">
        <f t="shared" si="92"/>
        <v>0</v>
      </c>
      <c r="CC364" s="112">
        <f t="shared" si="93"/>
        <v>0</v>
      </c>
      <c r="CD364" s="112">
        <f t="shared" si="94"/>
        <v>0</v>
      </c>
      <c r="CE364" s="112">
        <f t="shared" si="95"/>
        <v>0</v>
      </c>
      <c r="CF364" s="112">
        <f t="shared" si="96"/>
        <v>0</v>
      </c>
      <c r="CG364" s="112">
        <f t="shared" si="97"/>
        <v>0</v>
      </c>
      <c r="CH364" s="112">
        <f t="shared" si="98"/>
        <v>0</v>
      </c>
      <c r="CI364" s="112">
        <f t="shared" si="99"/>
        <v>0</v>
      </c>
      <c r="CJ364" s="112">
        <f t="shared" si="100"/>
        <v>0</v>
      </c>
      <c r="CK364" s="112">
        <f t="shared" si="101"/>
        <v>0</v>
      </c>
    </row>
    <row r="365" spans="1:89" s="72" customFormat="1" ht="15" customHeight="1">
      <c r="A365" s="131"/>
      <c r="B365" s="53"/>
      <c r="C365" s="82" t="s">
        <v>84</v>
      </c>
      <c r="D365" s="792" t="str">
        <f t="shared" si="67"/>
        <v/>
      </c>
      <c r="E365" s="793"/>
      <c r="F365" s="793"/>
      <c r="G365" s="793"/>
      <c r="H365" s="793"/>
      <c r="I365" s="793"/>
      <c r="J365" s="793"/>
      <c r="K365" s="793"/>
      <c r="L365" s="793"/>
      <c r="M365" s="794"/>
      <c r="N365" s="436"/>
      <c r="O365" s="436"/>
      <c r="P365" s="432"/>
      <c r="Q365" s="432"/>
      <c r="R365" s="432"/>
      <c r="S365" s="432"/>
      <c r="T365" s="432"/>
      <c r="U365" s="432"/>
      <c r="V365" s="432"/>
      <c r="W365" s="432"/>
      <c r="X365" s="432"/>
      <c r="Y365" s="432"/>
      <c r="Z365" s="432"/>
      <c r="AA365" s="432"/>
      <c r="AB365" s="432"/>
      <c r="AC365" s="432"/>
      <c r="AD365" s="432"/>
      <c r="AE365" s="12"/>
      <c r="AF365" s="122"/>
      <c r="AH365" s="112">
        <f t="shared" si="68"/>
        <v>0</v>
      </c>
      <c r="AI365" s="112">
        <f t="shared" si="69"/>
        <v>0</v>
      </c>
      <c r="AJ365" s="112">
        <f t="shared" si="70"/>
        <v>0</v>
      </c>
      <c r="AK365" s="112">
        <f t="shared" si="71"/>
        <v>0</v>
      </c>
      <c r="AL365" s="112">
        <f t="shared" si="72"/>
        <v>0</v>
      </c>
      <c r="AM365" s="112">
        <f t="shared" si="73"/>
        <v>0</v>
      </c>
      <c r="AN365" s="112">
        <f t="shared" si="74"/>
        <v>0</v>
      </c>
      <c r="AO365" s="112">
        <f t="shared" si="75"/>
        <v>0</v>
      </c>
      <c r="AP365" s="112">
        <f t="shared" si="76"/>
        <v>0</v>
      </c>
      <c r="AQ365" s="112">
        <f t="shared" si="77"/>
        <v>0</v>
      </c>
      <c r="AR365" s="112">
        <f t="shared" si="78"/>
        <v>0</v>
      </c>
      <c r="AS365" s="112">
        <f t="shared" si="79"/>
        <v>0</v>
      </c>
      <c r="AT365" s="112">
        <f t="shared" si="80"/>
        <v>0</v>
      </c>
      <c r="AU365" s="112">
        <f t="shared" si="81"/>
        <v>0</v>
      </c>
      <c r="AV365" s="112">
        <f t="shared" si="82"/>
        <v>0</v>
      </c>
      <c r="AW365" s="112">
        <f t="shared" si="83"/>
        <v>0</v>
      </c>
      <c r="AX365" s="112">
        <f t="shared" si="84"/>
        <v>0</v>
      </c>
      <c r="AZ365" s="112">
        <f t="shared" si="64"/>
        <v>0</v>
      </c>
      <c r="BA365" s="112">
        <f t="shared" si="103"/>
        <v>0</v>
      </c>
      <c r="BB365" s="112">
        <f t="shared" si="103"/>
        <v>0</v>
      </c>
      <c r="BC365" s="112">
        <f t="shared" si="103"/>
        <v>0</v>
      </c>
      <c r="BD365" s="112">
        <f t="shared" si="103"/>
        <v>0</v>
      </c>
      <c r="BE365" s="112">
        <f t="shared" si="103"/>
        <v>0</v>
      </c>
      <c r="BF365" s="112">
        <f t="shared" si="103"/>
        <v>0</v>
      </c>
      <c r="BG365" s="112">
        <f t="shared" si="103"/>
        <v>0</v>
      </c>
      <c r="BH365" s="112">
        <f t="shared" si="103"/>
        <v>0</v>
      </c>
      <c r="BI365" s="112">
        <f t="shared" si="103"/>
        <v>0</v>
      </c>
      <c r="BJ365" s="112">
        <f t="shared" si="103"/>
        <v>0</v>
      </c>
      <c r="BK365" s="112">
        <f t="shared" si="103"/>
        <v>0</v>
      </c>
      <c r="BL365" s="112">
        <f t="shared" si="103"/>
        <v>0</v>
      </c>
      <c r="BM365" s="112">
        <f t="shared" si="103"/>
        <v>0</v>
      </c>
      <c r="BN365" s="112">
        <f t="shared" si="103"/>
        <v>0</v>
      </c>
      <c r="BO365" s="112">
        <f t="shared" si="103"/>
        <v>0</v>
      </c>
      <c r="BP365" s="112">
        <f t="shared" si="102"/>
        <v>0</v>
      </c>
      <c r="BU365" s="112">
        <f t="shared" si="85"/>
        <v>0</v>
      </c>
      <c r="BV365" s="112">
        <f t="shared" si="86"/>
        <v>0</v>
      </c>
      <c r="BW365" s="112">
        <f t="shared" si="87"/>
        <v>0</v>
      </c>
      <c r="BX365" s="112">
        <f t="shared" si="88"/>
        <v>0</v>
      </c>
      <c r="BY365" s="112">
        <f t="shared" si="89"/>
        <v>0</v>
      </c>
      <c r="BZ365" s="112">
        <f t="shared" si="90"/>
        <v>0</v>
      </c>
      <c r="CA365" s="112">
        <f t="shared" si="91"/>
        <v>0</v>
      </c>
      <c r="CB365" s="112">
        <f t="shared" si="92"/>
        <v>0</v>
      </c>
      <c r="CC365" s="112">
        <f t="shared" si="93"/>
        <v>0</v>
      </c>
      <c r="CD365" s="112">
        <f t="shared" si="94"/>
        <v>0</v>
      </c>
      <c r="CE365" s="112">
        <f t="shared" si="95"/>
        <v>0</v>
      </c>
      <c r="CF365" s="112">
        <f t="shared" si="96"/>
        <v>0</v>
      </c>
      <c r="CG365" s="112">
        <f t="shared" si="97"/>
        <v>0</v>
      </c>
      <c r="CH365" s="112">
        <f t="shared" si="98"/>
        <v>0</v>
      </c>
      <c r="CI365" s="112">
        <f t="shared" si="99"/>
        <v>0</v>
      </c>
      <c r="CJ365" s="112">
        <f t="shared" si="100"/>
        <v>0</v>
      </c>
      <c r="CK365" s="112">
        <f t="shared" si="101"/>
        <v>0</v>
      </c>
    </row>
    <row r="366" spans="1:89" s="72" customFormat="1" ht="15" customHeight="1">
      <c r="A366" s="131"/>
      <c r="B366" s="53"/>
      <c r="C366" s="82" t="s">
        <v>85</v>
      </c>
      <c r="D366" s="792" t="str">
        <f t="shared" si="67"/>
        <v/>
      </c>
      <c r="E366" s="793"/>
      <c r="F366" s="793"/>
      <c r="G366" s="793"/>
      <c r="H366" s="793"/>
      <c r="I366" s="793"/>
      <c r="J366" s="793"/>
      <c r="K366" s="793"/>
      <c r="L366" s="793"/>
      <c r="M366" s="794"/>
      <c r="N366" s="436"/>
      <c r="O366" s="436"/>
      <c r="P366" s="432"/>
      <c r="Q366" s="432"/>
      <c r="R366" s="432"/>
      <c r="S366" s="432"/>
      <c r="T366" s="432"/>
      <c r="U366" s="432"/>
      <c r="V366" s="432"/>
      <c r="W366" s="432"/>
      <c r="X366" s="432"/>
      <c r="Y366" s="432"/>
      <c r="Z366" s="432"/>
      <c r="AA366" s="432"/>
      <c r="AB366" s="432"/>
      <c r="AC366" s="432"/>
      <c r="AD366" s="432"/>
      <c r="AE366" s="12"/>
      <c r="AF366" s="122"/>
      <c r="AH366" s="112">
        <f t="shared" si="68"/>
        <v>0</v>
      </c>
      <c r="AI366" s="112">
        <f t="shared" si="69"/>
        <v>0</v>
      </c>
      <c r="AJ366" s="112">
        <f t="shared" si="70"/>
        <v>0</v>
      </c>
      <c r="AK366" s="112">
        <f t="shared" si="71"/>
        <v>0</v>
      </c>
      <c r="AL366" s="112">
        <f t="shared" si="72"/>
        <v>0</v>
      </c>
      <c r="AM366" s="112">
        <f t="shared" si="73"/>
        <v>0</v>
      </c>
      <c r="AN366" s="112">
        <f t="shared" si="74"/>
        <v>0</v>
      </c>
      <c r="AO366" s="112">
        <f t="shared" si="75"/>
        <v>0</v>
      </c>
      <c r="AP366" s="112">
        <f t="shared" si="76"/>
        <v>0</v>
      </c>
      <c r="AQ366" s="112">
        <f t="shared" si="77"/>
        <v>0</v>
      </c>
      <c r="AR366" s="112">
        <f t="shared" si="78"/>
        <v>0</v>
      </c>
      <c r="AS366" s="112">
        <f t="shared" si="79"/>
        <v>0</v>
      </c>
      <c r="AT366" s="112">
        <f t="shared" si="80"/>
        <v>0</v>
      </c>
      <c r="AU366" s="112">
        <f t="shared" si="81"/>
        <v>0</v>
      </c>
      <c r="AV366" s="112">
        <f t="shared" si="82"/>
        <v>0</v>
      </c>
      <c r="AW366" s="112">
        <f t="shared" si="83"/>
        <v>0</v>
      </c>
      <c r="AX366" s="112">
        <f t="shared" si="84"/>
        <v>0</v>
      </c>
      <c r="AZ366" s="112">
        <f t="shared" si="64"/>
        <v>0</v>
      </c>
      <c r="BA366" s="112">
        <f t="shared" si="103"/>
        <v>0</v>
      </c>
      <c r="BB366" s="112">
        <f t="shared" si="103"/>
        <v>0</v>
      </c>
      <c r="BC366" s="112">
        <f t="shared" si="103"/>
        <v>0</v>
      </c>
      <c r="BD366" s="112">
        <f t="shared" si="103"/>
        <v>0</v>
      </c>
      <c r="BE366" s="112">
        <f t="shared" si="103"/>
        <v>0</v>
      </c>
      <c r="BF366" s="112">
        <f t="shared" si="103"/>
        <v>0</v>
      </c>
      <c r="BG366" s="112">
        <f t="shared" si="103"/>
        <v>0</v>
      </c>
      <c r="BH366" s="112">
        <f t="shared" si="103"/>
        <v>0</v>
      </c>
      <c r="BI366" s="112">
        <f t="shared" si="103"/>
        <v>0</v>
      </c>
      <c r="BJ366" s="112">
        <f t="shared" si="103"/>
        <v>0</v>
      </c>
      <c r="BK366" s="112">
        <f t="shared" si="103"/>
        <v>0</v>
      </c>
      <c r="BL366" s="112">
        <f t="shared" si="103"/>
        <v>0</v>
      </c>
      <c r="BM366" s="112">
        <f t="shared" si="103"/>
        <v>0</v>
      </c>
      <c r="BN366" s="112">
        <f t="shared" si="103"/>
        <v>0</v>
      </c>
      <c r="BO366" s="112">
        <f t="shared" si="103"/>
        <v>0</v>
      </c>
      <c r="BP366" s="112">
        <f t="shared" si="102"/>
        <v>0</v>
      </c>
      <c r="BU366" s="112">
        <f t="shared" si="85"/>
        <v>0</v>
      </c>
      <c r="BV366" s="112">
        <f t="shared" si="86"/>
        <v>0</v>
      </c>
      <c r="BW366" s="112">
        <f t="shared" si="87"/>
        <v>0</v>
      </c>
      <c r="BX366" s="112">
        <f t="shared" si="88"/>
        <v>0</v>
      </c>
      <c r="BY366" s="112">
        <f t="shared" si="89"/>
        <v>0</v>
      </c>
      <c r="BZ366" s="112">
        <f t="shared" si="90"/>
        <v>0</v>
      </c>
      <c r="CA366" s="112">
        <f t="shared" si="91"/>
        <v>0</v>
      </c>
      <c r="CB366" s="112">
        <f t="shared" si="92"/>
        <v>0</v>
      </c>
      <c r="CC366" s="112">
        <f t="shared" si="93"/>
        <v>0</v>
      </c>
      <c r="CD366" s="112">
        <f t="shared" si="94"/>
        <v>0</v>
      </c>
      <c r="CE366" s="112">
        <f t="shared" si="95"/>
        <v>0</v>
      </c>
      <c r="CF366" s="112">
        <f t="shared" si="96"/>
        <v>0</v>
      </c>
      <c r="CG366" s="112">
        <f t="shared" si="97"/>
        <v>0</v>
      </c>
      <c r="CH366" s="112">
        <f t="shared" si="98"/>
        <v>0</v>
      </c>
      <c r="CI366" s="112">
        <f t="shared" si="99"/>
        <v>0</v>
      </c>
      <c r="CJ366" s="112">
        <f t="shared" si="100"/>
        <v>0</v>
      </c>
      <c r="CK366" s="112">
        <f t="shared" si="101"/>
        <v>0</v>
      </c>
    </row>
    <row r="367" spans="1:89" s="72" customFormat="1" ht="15" customHeight="1">
      <c r="A367" s="131"/>
      <c r="B367" s="53"/>
      <c r="C367" s="82" t="s">
        <v>86</v>
      </c>
      <c r="D367" s="792" t="str">
        <f t="shared" si="67"/>
        <v/>
      </c>
      <c r="E367" s="793"/>
      <c r="F367" s="793"/>
      <c r="G367" s="793"/>
      <c r="H367" s="793"/>
      <c r="I367" s="793"/>
      <c r="J367" s="793"/>
      <c r="K367" s="793"/>
      <c r="L367" s="793"/>
      <c r="M367" s="794"/>
      <c r="N367" s="436"/>
      <c r="O367" s="436"/>
      <c r="P367" s="432"/>
      <c r="Q367" s="432"/>
      <c r="R367" s="432"/>
      <c r="S367" s="432"/>
      <c r="T367" s="432"/>
      <c r="U367" s="432"/>
      <c r="V367" s="432"/>
      <c r="W367" s="432"/>
      <c r="X367" s="432"/>
      <c r="Y367" s="432"/>
      <c r="Z367" s="432"/>
      <c r="AA367" s="432"/>
      <c r="AB367" s="432"/>
      <c r="AC367" s="432"/>
      <c r="AD367" s="432"/>
      <c r="AE367" s="12"/>
      <c r="AF367" s="122"/>
      <c r="AH367" s="112">
        <f t="shared" si="68"/>
        <v>0</v>
      </c>
      <c r="AI367" s="112">
        <f t="shared" si="69"/>
        <v>0</v>
      </c>
      <c r="AJ367" s="112">
        <f t="shared" si="70"/>
        <v>0</v>
      </c>
      <c r="AK367" s="112">
        <f t="shared" si="71"/>
        <v>0</v>
      </c>
      <c r="AL367" s="112">
        <f t="shared" si="72"/>
        <v>0</v>
      </c>
      <c r="AM367" s="112">
        <f t="shared" si="73"/>
        <v>0</v>
      </c>
      <c r="AN367" s="112">
        <f t="shared" si="74"/>
        <v>0</v>
      </c>
      <c r="AO367" s="112">
        <f t="shared" si="75"/>
        <v>0</v>
      </c>
      <c r="AP367" s="112">
        <f t="shared" si="76"/>
        <v>0</v>
      </c>
      <c r="AQ367" s="112">
        <f t="shared" si="77"/>
        <v>0</v>
      </c>
      <c r="AR367" s="112">
        <f t="shared" si="78"/>
        <v>0</v>
      </c>
      <c r="AS367" s="112">
        <f t="shared" si="79"/>
        <v>0</v>
      </c>
      <c r="AT367" s="112">
        <f t="shared" si="80"/>
        <v>0</v>
      </c>
      <c r="AU367" s="112">
        <f t="shared" si="81"/>
        <v>0</v>
      </c>
      <c r="AV367" s="112">
        <f t="shared" si="82"/>
        <v>0</v>
      </c>
      <c r="AW367" s="112">
        <f t="shared" si="83"/>
        <v>0</v>
      </c>
      <c r="AX367" s="112">
        <f t="shared" si="84"/>
        <v>0</v>
      </c>
      <c r="AZ367" s="112">
        <f t="shared" si="64"/>
        <v>0</v>
      </c>
      <c r="BA367" s="112">
        <f t="shared" si="103"/>
        <v>0</v>
      </c>
      <c r="BB367" s="112">
        <f t="shared" si="103"/>
        <v>0</v>
      </c>
      <c r="BC367" s="112">
        <f t="shared" si="103"/>
        <v>0</v>
      </c>
      <c r="BD367" s="112">
        <f t="shared" si="103"/>
        <v>0</v>
      </c>
      <c r="BE367" s="112">
        <f t="shared" si="103"/>
        <v>0</v>
      </c>
      <c r="BF367" s="112">
        <f t="shared" si="103"/>
        <v>0</v>
      </c>
      <c r="BG367" s="112">
        <f t="shared" si="103"/>
        <v>0</v>
      </c>
      <c r="BH367" s="112">
        <f t="shared" si="103"/>
        <v>0</v>
      </c>
      <c r="BI367" s="112">
        <f t="shared" si="103"/>
        <v>0</v>
      </c>
      <c r="BJ367" s="112">
        <f t="shared" si="103"/>
        <v>0</v>
      </c>
      <c r="BK367" s="112">
        <f t="shared" si="103"/>
        <v>0</v>
      </c>
      <c r="BL367" s="112">
        <f t="shared" si="103"/>
        <v>0</v>
      </c>
      <c r="BM367" s="112">
        <f t="shared" si="103"/>
        <v>0</v>
      </c>
      <c r="BN367" s="112">
        <f t="shared" si="103"/>
        <v>0</v>
      </c>
      <c r="BO367" s="112">
        <f t="shared" si="103"/>
        <v>0</v>
      </c>
      <c r="BP367" s="112">
        <f t="shared" si="102"/>
        <v>0</v>
      </c>
      <c r="BU367" s="112">
        <f t="shared" si="85"/>
        <v>0</v>
      </c>
      <c r="BV367" s="112">
        <f t="shared" si="86"/>
        <v>0</v>
      </c>
      <c r="BW367" s="112">
        <f t="shared" si="87"/>
        <v>0</v>
      </c>
      <c r="BX367" s="112">
        <f t="shared" si="88"/>
        <v>0</v>
      </c>
      <c r="BY367" s="112">
        <f t="shared" si="89"/>
        <v>0</v>
      </c>
      <c r="BZ367" s="112">
        <f t="shared" si="90"/>
        <v>0</v>
      </c>
      <c r="CA367" s="112">
        <f t="shared" si="91"/>
        <v>0</v>
      </c>
      <c r="CB367" s="112">
        <f t="shared" si="92"/>
        <v>0</v>
      </c>
      <c r="CC367" s="112">
        <f t="shared" si="93"/>
        <v>0</v>
      </c>
      <c r="CD367" s="112">
        <f t="shared" si="94"/>
        <v>0</v>
      </c>
      <c r="CE367" s="112">
        <f t="shared" si="95"/>
        <v>0</v>
      </c>
      <c r="CF367" s="112">
        <f t="shared" si="96"/>
        <v>0</v>
      </c>
      <c r="CG367" s="112">
        <f t="shared" si="97"/>
        <v>0</v>
      </c>
      <c r="CH367" s="112">
        <f t="shared" si="98"/>
        <v>0</v>
      </c>
      <c r="CI367" s="112">
        <f t="shared" si="99"/>
        <v>0</v>
      </c>
      <c r="CJ367" s="112">
        <f t="shared" si="100"/>
        <v>0</v>
      </c>
      <c r="CK367" s="112">
        <f t="shared" si="101"/>
        <v>0</v>
      </c>
    </row>
    <row r="368" spans="1:89" s="72" customFormat="1" ht="15" customHeight="1">
      <c r="A368" s="131"/>
      <c r="B368" s="53"/>
      <c r="C368" s="82" t="s">
        <v>87</v>
      </c>
      <c r="D368" s="792" t="str">
        <f t="shared" si="67"/>
        <v/>
      </c>
      <c r="E368" s="793"/>
      <c r="F368" s="793"/>
      <c r="G368" s="793"/>
      <c r="H368" s="793"/>
      <c r="I368" s="793"/>
      <c r="J368" s="793"/>
      <c r="K368" s="793"/>
      <c r="L368" s="793"/>
      <c r="M368" s="794"/>
      <c r="N368" s="436"/>
      <c r="O368" s="436"/>
      <c r="P368" s="432"/>
      <c r="Q368" s="432"/>
      <c r="R368" s="432"/>
      <c r="S368" s="432"/>
      <c r="T368" s="432"/>
      <c r="U368" s="432"/>
      <c r="V368" s="432"/>
      <c r="W368" s="432"/>
      <c r="X368" s="432"/>
      <c r="Y368" s="432"/>
      <c r="Z368" s="432"/>
      <c r="AA368" s="432"/>
      <c r="AB368" s="432"/>
      <c r="AC368" s="432"/>
      <c r="AD368" s="432"/>
      <c r="AE368" s="12"/>
      <c r="AF368" s="122"/>
      <c r="AH368" s="112">
        <f t="shared" si="68"/>
        <v>0</v>
      </c>
      <c r="AI368" s="112">
        <f t="shared" si="69"/>
        <v>0</v>
      </c>
      <c r="AJ368" s="112">
        <f t="shared" si="70"/>
        <v>0</v>
      </c>
      <c r="AK368" s="112">
        <f t="shared" si="71"/>
        <v>0</v>
      </c>
      <c r="AL368" s="112">
        <f t="shared" si="72"/>
        <v>0</v>
      </c>
      <c r="AM368" s="112">
        <f t="shared" si="73"/>
        <v>0</v>
      </c>
      <c r="AN368" s="112">
        <f t="shared" si="74"/>
        <v>0</v>
      </c>
      <c r="AO368" s="112">
        <f t="shared" si="75"/>
        <v>0</v>
      </c>
      <c r="AP368" s="112">
        <f t="shared" si="76"/>
        <v>0</v>
      </c>
      <c r="AQ368" s="112">
        <f t="shared" si="77"/>
        <v>0</v>
      </c>
      <c r="AR368" s="112">
        <f t="shared" si="78"/>
        <v>0</v>
      </c>
      <c r="AS368" s="112">
        <f t="shared" si="79"/>
        <v>0</v>
      </c>
      <c r="AT368" s="112">
        <f t="shared" si="80"/>
        <v>0</v>
      </c>
      <c r="AU368" s="112">
        <f t="shared" si="81"/>
        <v>0</v>
      </c>
      <c r="AV368" s="112">
        <f t="shared" si="82"/>
        <v>0</v>
      </c>
      <c r="AW368" s="112">
        <f t="shared" si="83"/>
        <v>0</v>
      </c>
      <c r="AX368" s="112">
        <f t="shared" si="84"/>
        <v>0</v>
      </c>
      <c r="AZ368" s="112">
        <f t="shared" si="64"/>
        <v>0</v>
      </c>
      <c r="BA368" s="112">
        <f t="shared" si="103"/>
        <v>0</v>
      </c>
      <c r="BB368" s="112">
        <f t="shared" si="103"/>
        <v>0</v>
      </c>
      <c r="BC368" s="112">
        <f t="shared" si="103"/>
        <v>0</v>
      </c>
      <c r="BD368" s="112">
        <f t="shared" si="103"/>
        <v>0</v>
      </c>
      <c r="BE368" s="112">
        <f t="shared" si="103"/>
        <v>0</v>
      </c>
      <c r="BF368" s="112">
        <f t="shared" si="103"/>
        <v>0</v>
      </c>
      <c r="BG368" s="112">
        <f t="shared" si="103"/>
        <v>0</v>
      </c>
      <c r="BH368" s="112">
        <f t="shared" si="103"/>
        <v>0</v>
      </c>
      <c r="BI368" s="112">
        <f t="shared" si="103"/>
        <v>0</v>
      </c>
      <c r="BJ368" s="112">
        <f t="shared" si="103"/>
        <v>0</v>
      </c>
      <c r="BK368" s="112">
        <f t="shared" si="103"/>
        <v>0</v>
      </c>
      <c r="BL368" s="112">
        <f t="shared" si="103"/>
        <v>0</v>
      </c>
      <c r="BM368" s="112">
        <f t="shared" si="103"/>
        <v>0</v>
      </c>
      <c r="BN368" s="112">
        <f t="shared" si="103"/>
        <v>0</v>
      </c>
      <c r="BO368" s="112">
        <f t="shared" si="103"/>
        <v>0</v>
      </c>
      <c r="BP368" s="112">
        <f t="shared" si="102"/>
        <v>0</v>
      </c>
      <c r="BU368" s="112">
        <f t="shared" si="85"/>
        <v>0</v>
      </c>
      <c r="BV368" s="112">
        <f t="shared" si="86"/>
        <v>0</v>
      </c>
      <c r="BW368" s="112">
        <f t="shared" si="87"/>
        <v>0</v>
      </c>
      <c r="BX368" s="112">
        <f t="shared" si="88"/>
        <v>0</v>
      </c>
      <c r="BY368" s="112">
        <f t="shared" si="89"/>
        <v>0</v>
      </c>
      <c r="BZ368" s="112">
        <f t="shared" si="90"/>
        <v>0</v>
      </c>
      <c r="CA368" s="112">
        <f t="shared" si="91"/>
        <v>0</v>
      </c>
      <c r="CB368" s="112">
        <f t="shared" si="92"/>
        <v>0</v>
      </c>
      <c r="CC368" s="112">
        <f t="shared" si="93"/>
        <v>0</v>
      </c>
      <c r="CD368" s="112">
        <f t="shared" si="94"/>
        <v>0</v>
      </c>
      <c r="CE368" s="112">
        <f t="shared" si="95"/>
        <v>0</v>
      </c>
      <c r="CF368" s="112">
        <f t="shared" si="96"/>
        <v>0</v>
      </c>
      <c r="CG368" s="112">
        <f t="shared" si="97"/>
        <v>0</v>
      </c>
      <c r="CH368" s="112">
        <f t="shared" si="98"/>
        <v>0</v>
      </c>
      <c r="CI368" s="112">
        <f t="shared" si="99"/>
        <v>0</v>
      </c>
      <c r="CJ368" s="112">
        <f t="shared" si="100"/>
        <v>0</v>
      </c>
      <c r="CK368" s="112">
        <f t="shared" si="101"/>
        <v>0</v>
      </c>
    </row>
    <row r="369" spans="1:89" s="72" customFormat="1" ht="15" customHeight="1">
      <c r="A369" s="131"/>
      <c r="B369" s="53"/>
      <c r="C369" s="82" t="s">
        <v>88</v>
      </c>
      <c r="D369" s="792" t="str">
        <f t="shared" si="67"/>
        <v/>
      </c>
      <c r="E369" s="793"/>
      <c r="F369" s="793"/>
      <c r="G369" s="793"/>
      <c r="H369" s="793"/>
      <c r="I369" s="793"/>
      <c r="J369" s="793"/>
      <c r="K369" s="793"/>
      <c r="L369" s="793"/>
      <c r="M369" s="794"/>
      <c r="N369" s="436"/>
      <c r="O369" s="436"/>
      <c r="P369" s="432"/>
      <c r="Q369" s="432"/>
      <c r="R369" s="432"/>
      <c r="S369" s="432"/>
      <c r="T369" s="432"/>
      <c r="U369" s="432"/>
      <c r="V369" s="432"/>
      <c r="W369" s="432"/>
      <c r="X369" s="432"/>
      <c r="Y369" s="432"/>
      <c r="Z369" s="432"/>
      <c r="AA369" s="432"/>
      <c r="AB369" s="432"/>
      <c r="AC369" s="432"/>
      <c r="AD369" s="432"/>
      <c r="AE369" s="12"/>
      <c r="AF369" s="122"/>
      <c r="AH369" s="112">
        <f t="shared" si="68"/>
        <v>0</v>
      </c>
      <c r="AI369" s="112">
        <f t="shared" si="69"/>
        <v>0</v>
      </c>
      <c r="AJ369" s="112">
        <f t="shared" si="70"/>
        <v>0</v>
      </c>
      <c r="AK369" s="112">
        <f t="shared" si="71"/>
        <v>0</v>
      </c>
      <c r="AL369" s="112">
        <f t="shared" si="72"/>
        <v>0</v>
      </c>
      <c r="AM369" s="112">
        <f t="shared" si="73"/>
        <v>0</v>
      </c>
      <c r="AN369" s="112">
        <f t="shared" si="74"/>
        <v>0</v>
      </c>
      <c r="AO369" s="112">
        <f t="shared" si="75"/>
        <v>0</v>
      </c>
      <c r="AP369" s="112">
        <f t="shared" si="76"/>
        <v>0</v>
      </c>
      <c r="AQ369" s="112">
        <f t="shared" si="77"/>
        <v>0</v>
      </c>
      <c r="AR369" s="112">
        <f t="shared" si="78"/>
        <v>0</v>
      </c>
      <c r="AS369" s="112">
        <f t="shared" si="79"/>
        <v>0</v>
      </c>
      <c r="AT369" s="112">
        <f t="shared" si="80"/>
        <v>0</v>
      </c>
      <c r="AU369" s="112">
        <f t="shared" si="81"/>
        <v>0</v>
      </c>
      <c r="AV369" s="112">
        <f t="shared" si="82"/>
        <v>0</v>
      </c>
      <c r="AW369" s="112">
        <f t="shared" si="83"/>
        <v>0</v>
      </c>
      <c r="AX369" s="112">
        <f t="shared" si="84"/>
        <v>0</v>
      </c>
      <c r="AZ369" s="112">
        <f t="shared" si="64"/>
        <v>0</v>
      </c>
      <c r="BA369" s="112">
        <f t="shared" si="103"/>
        <v>0</v>
      </c>
      <c r="BB369" s="112">
        <f t="shared" si="103"/>
        <v>0</v>
      </c>
      <c r="BC369" s="112">
        <f t="shared" si="103"/>
        <v>0</v>
      </c>
      <c r="BD369" s="112">
        <f t="shared" si="103"/>
        <v>0</v>
      </c>
      <c r="BE369" s="112">
        <f t="shared" si="103"/>
        <v>0</v>
      </c>
      <c r="BF369" s="112">
        <f t="shared" si="103"/>
        <v>0</v>
      </c>
      <c r="BG369" s="112">
        <f t="shared" si="103"/>
        <v>0</v>
      </c>
      <c r="BH369" s="112">
        <f t="shared" si="103"/>
        <v>0</v>
      </c>
      <c r="BI369" s="112">
        <f t="shared" si="103"/>
        <v>0</v>
      </c>
      <c r="BJ369" s="112">
        <f t="shared" si="103"/>
        <v>0</v>
      </c>
      <c r="BK369" s="112">
        <f t="shared" si="103"/>
        <v>0</v>
      </c>
      <c r="BL369" s="112">
        <f t="shared" si="103"/>
        <v>0</v>
      </c>
      <c r="BM369" s="112">
        <f t="shared" si="103"/>
        <v>0</v>
      </c>
      <c r="BN369" s="112">
        <f t="shared" si="103"/>
        <v>0</v>
      </c>
      <c r="BO369" s="112">
        <f t="shared" si="103"/>
        <v>0</v>
      </c>
      <c r="BP369" s="112">
        <f t="shared" si="102"/>
        <v>0</v>
      </c>
      <c r="BU369" s="112">
        <f t="shared" si="85"/>
        <v>0</v>
      </c>
      <c r="BV369" s="112">
        <f t="shared" si="86"/>
        <v>0</v>
      </c>
      <c r="BW369" s="112">
        <f t="shared" si="87"/>
        <v>0</v>
      </c>
      <c r="BX369" s="112">
        <f t="shared" si="88"/>
        <v>0</v>
      </c>
      <c r="BY369" s="112">
        <f t="shared" si="89"/>
        <v>0</v>
      </c>
      <c r="BZ369" s="112">
        <f t="shared" si="90"/>
        <v>0</v>
      </c>
      <c r="CA369" s="112">
        <f t="shared" si="91"/>
        <v>0</v>
      </c>
      <c r="CB369" s="112">
        <f t="shared" si="92"/>
        <v>0</v>
      </c>
      <c r="CC369" s="112">
        <f t="shared" si="93"/>
        <v>0</v>
      </c>
      <c r="CD369" s="112">
        <f t="shared" si="94"/>
        <v>0</v>
      </c>
      <c r="CE369" s="112">
        <f t="shared" si="95"/>
        <v>0</v>
      </c>
      <c r="CF369" s="112">
        <f t="shared" si="96"/>
        <v>0</v>
      </c>
      <c r="CG369" s="112">
        <f t="shared" si="97"/>
        <v>0</v>
      </c>
      <c r="CH369" s="112">
        <f t="shared" si="98"/>
        <v>0</v>
      </c>
      <c r="CI369" s="112">
        <f t="shared" si="99"/>
        <v>0</v>
      </c>
      <c r="CJ369" s="112">
        <f t="shared" si="100"/>
        <v>0</v>
      </c>
      <c r="CK369" s="112">
        <f t="shared" si="101"/>
        <v>0</v>
      </c>
    </row>
    <row r="370" spans="1:89" s="72" customFormat="1" ht="15" customHeight="1">
      <c r="A370" s="131"/>
      <c r="B370" s="53"/>
      <c r="C370" s="82" t="s">
        <v>89</v>
      </c>
      <c r="D370" s="792" t="str">
        <f t="shared" si="67"/>
        <v/>
      </c>
      <c r="E370" s="793"/>
      <c r="F370" s="793"/>
      <c r="G370" s="793"/>
      <c r="H370" s="793"/>
      <c r="I370" s="793"/>
      <c r="J370" s="793"/>
      <c r="K370" s="793"/>
      <c r="L370" s="793"/>
      <c r="M370" s="794"/>
      <c r="N370" s="436"/>
      <c r="O370" s="436"/>
      <c r="P370" s="432"/>
      <c r="Q370" s="432"/>
      <c r="R370" s="432"/>
      <c r="S370" s="432"/>
      <c r="T370" s="432"/>
      <c r="U370" s="432"/>
      <c r="V370" s="432"/>
      <c r="W370" s="432"/>
      <c r="X370" s="432"/>
      <c r="Y370" s="432"/>
      <c r="Z370" s="432"/>
      <c r="AA370" s="432"/>
      <c r="AB370" s="432"/>
      <c r="AC370" s="432"/>
      <c r="AD370" s="432"/>
      <c r="AE370" s="12"/>
      <c r="AF370" s="122"/>
      <c r="AH370" s="112">
        <f t="shared" si="68"/>
        <v>0</v>
      </c>
      <c r="AI370" s="112">
        <f t="shared" si="69"/>
        <v>0</v>
      </c>
      <c r="AJ370" s="112">
        <f t="shared" si="70"/>
        <v>0</v>
      </c>
      <c r="AK370" s="112">
        <f t="shared" si="71"/>
        <v>0</v>
      </c>
      <c r="AL370" s="112">
        <f t="shared" si="72"/>
        <v>0</v>
      </c>
      <c r="AM370" s="112">
        <f t="shared" si="73"/>
        <v>0</v>
      </c>
      <c r="AN370" s="112">
        <f t="shared" si="74"/>
        <v>0</v>
      </c>
      <c r="AO370" s="112">
        <f t="shared" si="75"/>
        <v>0</v>
      </c>
      <c r="AP370" s="112">
        <f t="shared" si="76"/>
        <v>0</v>
      </c>
      <c r="AQ370" s="112">
        <f t="shared" si="77"/>
        <v>0</v>
      </c>
      <c r="AR370" s="112">
        <f t="shared" si="78"/>
        <v>0</v>
      </c>
      <c r="AS370" s="112">
        <f t="shared" si="79"/>
        <v>0</v>
      </c>
      <c r="AT370" s="112">
        <f t="shared" si="80"/>
        <v>0</v>
      </c>
      <c r="AU370" s="112">
        <f t="shared" si="81"/>
        <v>0</v>
      </c>
      <c r="AV370" s="112">
        <f t="shared" si="82"/>
        <v>0</v>
      </c>
      <c r="AW370" s="112">
        <f t="shared" si="83"/>
        <v>0</v>
      </c>
      <c r="AX370" s="112">
        <f t="shared" si="84"/>
        <v>0</v>
      </c>
      <c r="AZ370" s="112">
        <f t="shared" si="64"/>
        <v>0</v>
      </c>
      <c r="BA370" s="112">
        <f t="shared" si="103"/>
        <v>0</v>
      </c>
      <c r="BB370" s="112">
        <f t="shared" si="103"/>
        <v>0</v>
      </c>
      <c r="BC370" s="112">
        <f t="shared" si="103"/>
        <v>0</v>
      </c>
      <c r="BD370" s="112">
        <f t="shared" si="103"/>
        <v>0</v>
      </c>
      <c r="BE370" s="112">
        <f t="shared" si="103"/>
        <v>0</v>
      </c>
      <c r="BF370" s="112">
        <f t="shared" si="103"/>
        <v>0</v>
      </c>
      <c r="BG370" s="112">
        <f t="shared" si="103"/>
        <v>0</v>
      </c>
      <c r="BH370" s="112">
        <f t="shared" si="103"/>
        <v>0</v>
      </c>
      <c r="BI370" s="112">
        <f t="shared" si="103"/>
        <v>0</v>
      </c>
      <c r="BJ370" s="112">
        <f t="shared" si="103"/>
        <v>0</v>
      </c>
      <c r="BK370" s="112">
        <f t="shared" si="103"/>
        <v>0</v>
      </c>
      <c r="BL370" s="112">
        <f t="shared" si="103"/>
        <v>0</v>
      </c>
      <c r="BM370" s="112">
        <f t="shared" si="103"/>
        <v>0</v>
      </c>
      <c r="BN370" s="112">
        <f t="shared" si="103"/>
        <v>0</v>
      </c>
      <c r="BO370" s="112">
        <f t="shared" si="103"/>
        <v>0</v>
      </c>
      <c r="BP370" s="112">
        <f t="shared" si="102"/>
        <v>0</v>
      </c>
      <c r="BU370" s="112">
        <f t="shared" si="85"/>
        <v>0</v>
      </c>
      <c r="BV370" s="112">
        <f t="shared" si="86"/>
        <v>0</v>
      </c>
      <c r="BW370" s="112">
        <f t="shared" si="87"/>
        <v>0</v>
      </c>
      <c r="BX370" s="112">
        <f t="shared" si="88"/>
        <v>0</v>
      </c>
      <c r="BY370" s="112">
        <f t="shared" si="89"/>
        <v>0</v>
      </c>
      <c r="BZ370" s="112">
        <f t="shared" si="90"/>
        <v>0</v>
      </c>
      <c r="CA370" s="112">
        <f t="shared" si="91"/>
        <v>0</v>
      </c>
      <c r="CB370" s="112">
        <f t="shared" si="92"/>
        <v>0</v>
      </c>
      <c r="CC370" s="112">
        <f t="shared" si="93"/>
        <v>0</v>
      </c>
      <c r="CD370" s="112">
        <f t="shared" si="94"/>
        <v>0</v>
      </c>
      <c r="CE370" s="112">
        <f t="shared" si="95"/>
        <v>0</v>
      </c>
      <c r="CF370" s="112">
        <f t="shared" si="96"/>
        <v>0</v>
      </c>
      <c r="CG370" s="112">
        <f t="shared" si="97"/>
        <v>0</v>
      </c>
      <c r="CH370" s="112">
        <f t="shared" si="98"/>
        <v>0</v>
      </c>
      <c r="CI370" s="112">
        <f t="shared" si="99"/>
        <v>0</v>
      </c>
      <c r="CJ370" s="112">
        <f t="shared" si="100"/>
        <v>0</v>
      </c>
      <c r="CK370" s="112">
        <f t="shared" si="101"/>
        <v>0</v>
      </c>
    </row>
    <row r="371" spans="1:89" s="72" customFormat="1" ht="15" customHeight="1">
      <c r="A371" s="131"/>
      <c r="B371" s="53"/>
      <c r="C371" s="82" t="s">
        <v>90</v>
      </c>
      <c r="D371" s="792" t="str">
        <f t="shared" si="67"/>
        <v/>
      </c>
      <c r="E371" s="793"/>
      <c r="F371" s="793"/>
      <c r="G371" s="793"/>
      <c r="H371" s="793"/>
      <c r="I371" s="793"/>
      <c r="J371" s="793"/>
      <c r="K371" s="793"/>
      <c r="L371" s="793"/>
      <c r="M371" s="794"/>
      <c r="N371" s="436"/>
      <c r="O371" s="436"/>
      <c r="P371" s="432"/>
      <c r="Q371" s="432"/>
      <c r="R371" s="432"/>
      <c r="S371" s="432"/>
      <c r="T371" s="432"/>
      <c r="U371" s="432"/>
      <c r="V371" s="432"/>
      <c r="W371" s="432"/>
      <c r="X371" s="432"/>
      <c r="Y371" s="432"/>
      <c r="Z371" s="432"/>
      <c r="AA371" s="432"/>
      <c r="AB371" s="432"/>
      <c r="AC371" s="432"/>
      <c r="AD371" s="432"/>
      <c r="AE371" s="12"/>
      <c r="AF371" s="122"/>
      <c r="AH371" s="112">
        <f t="shared" si="68"/>
        <v>0</v>
      </c>
      <c r="AI371" s="112">
        <f t="shared" si="69"/>
        <v>0</v>
      </c>
      <c r="AJ371" s="112">
        <f t="shared" si="70"/>
        <v>0</v>
      </c>
      <c r="AK371" s="112">
        <f t="shared" si="71"/>
        <v>0</v>
      </c>
      <c r="AL371" s="112">
        <f t="shared" si="72"/>
        <v>0</v>
      </c>
      <c r="AM371" s="112">
        <f t="shared" si="73"/>
        <v>0</v>
      </c>
      <c r="AN371" s="112">
        <f t="shared" si="74"/>
        <v>0</v>
      </c>
      <c r="AO371" s="112">
        <f t="shared" si="75"/>
        <v>0</v>
      </c>
      <c r="AP371" s="112">
        <f t="shared" si="76"/>
        <v>0</v>
      </c>
      <c r="AQ371" s="112">
        <f t="shared" si="77"/>
        <v>0</v>
      </c>
      <c r="AR371" s="112">
        <f t="shared" si="78"/>
        <v>0</v>
      </c>
      <c r="AS371" s="112">
        <f t="shared" si="79"/>
        <v>0</v>
      </c>
      <c r="AT371" s="112">
        <f t="shared" si="80"/>
        <v>0</v>
      </c>
      <c r="AU371" s="112">
        <f t="shared" si="81"/>
        <v>0</v>
      </c>
      <c r="AV371" s="112">
        <f t="shared" si="82"/>
        <v>0</v>
      </c>
      <c r="AW371" s="112">
        <f t="shared" si="83"/>
        <v>0</v>
      </c>
      <c r="AX371" s="112">
        <f t="shared" si="84"/>
        <v>0</v>
      </c>
      <c r="AZ371" s="112">
        <f t="shared" si="64"/>
        <v>0</v>
      </c>
      <c r="BA371" s="112">
        <f t="shared" si="103"/>
        <v>0</v>
      </c>
      <c r="BB371" s="112">
        <f t="shared" si="103"/>
        <v>0</v>
      </c>
      <c r="BC371" s="112">
        <f t="shared" si="103"/>
        <v>0</v>
      </c>
      <c r="BD371" s="112">
        <f t="shared" si="103"/>
        <v>0</v>
      </c>
      <c r="BE371" s="112">
        <f t="shared" si="103"/>
        <v>0</v>
      </c>
      <c r="BF371" s="112">
        <f t="shared" si="103"/>
        <v>0</v>
      </c>
      <c r="BG371" s="112">
        <f t="shared" si="103"/>
        <v>0</v>
      </c>
      <c r="BH371" s="112">
        <f t="shared" si="103"/>
        <v>0</v>
      </c>
      <c r="BI371" s="112">
        <f t="shared" si="103"/>
        <v>0</v>
      </c>
      <c r="BJ371" s="112">
        <f t="shared" si="103"/>
        <v>0</v>
      </c>
      <c r="BK371" s="112">
        <f t="shared" si="103"/>
        <v>0</v>
      </c>
      <c r="BL371" s="112">
        <f t="shared" si="103"/>
        <v>0</v>
      </c>
      <c r="BM371" s="112">
        <f t="shared" si="103"/>
        <v>0</v>
      </c>
      <c r="BN371" s="112">
        <f t="shared" si="103"/>
        <v>0</v>
      </c>
      <c r="BO371" s="112">
        <f t="shared" si="103"/>
        <v>0</v>
      </c>
      <c r="BP371" s="112">
        <f t="shared" si="102"/>
        <v>0</v>
      </c>
      <c r="BU371" s="112">
        <f t="shared" si="85"/>
        <v>0</v>
      </c>
      <c r="BV371" s="112">
        <f t="shared" si="86"/>
        <v>0</v>
      </c>
      <c r="BW371" s="112">
        <f t="shared" si="87"/>
        <v>0</v>
      </c>
      <c r="BX371" s="112">
        <f t="shared" si="88"/>
        <v>0</v>
      </c>
      <c r="BY371" s="112">
        <f t="shared" si="89"/>
        <v>0</v>
      </c>
      <c r="BZ371" s="112">
        <f t="shared" si="90"/>
        <v>0</v>
      </c>
      <c r="CA371" s="112">
        <f t="shared" si="91"/>
        <v>0</v>
      </c>
      <c r="CB371" s="112">
        <f t="shared" si="92"/>
        <v>0</v>
      </c>
      <c r="CC371" s="112">
        <f t="shared" si="93"/>
        <v>0</v>
      </c>
      <c r="CD371" s="112">
        <f t="shared" si="94"/>
        <v>0</v>
      </c>
      <c r="CE371" s="112">
        <f t="shared" si="95"/>
        <v>0</v>
      </c>
      <c r="CF371" s="112">
        <f t="shared" si="96"/>
        <v>0</v>
      </c>
      <c r="CG371" s="112">
        <f t="shared" si="97"/>
        <v>0</v>
      </c>
      <c r="CH371" s="112">
        <f t="shared" si="98"/>
        <v>0</v>
      </c>
      <c r="CI371" s="112">
        <f t="shared" si="99"/>
        <v>0</v>
      </c>
      <c r="CJ371" s="112">
        <f t="shared" si="100"/>
        <v>0</v>
      </c>
      <c r="CK371" s="112">
        <f t="shared" si="101"/>
        <v>0</v>
      </c>
    </row>
    <row r="372" spans="1:89" s="72" customFormat="1" ht="15" customHeight="1">
      <c r="A372" s="131"/>
      <c r="B372" s="53"/>
      <c r="C372" s="82" t="s">
        <v>91</v>
      </c>
      <c r="D372" s="792" t="str">
        <f t="shared" si="67"/>
        <v/>
      </c>
      <c r="E372" s="793"/>
      <c r="F372" s="793"/>
      <c r="G372" s="793"/>
      <c r="H372" s="793"/>
      <c r="I372" s="793"/>
      <c r="J372" s="793"/>
      <c r="K372" s="793"/>
      <c r="L372" s="793"/>
      <c r="M372" s="794"/>
      <c r="N372" s="436"/>
      <c r="O372" s="436"/>
      <c r="P372" s="432"/>
      <c r="Q372" s="432"/>
      <c r="R372" s="432"/>
      <c r="S372" s="432"/>
      <c r="T372" s="432"/>
      <c r="U372" s="432"/>
      <c r="V372" s="432"/>
      <c r="W372" s="432"/>
      <c r="X372" s="432"/>
      <c r="Y372" s="432"/>
      <c r="Z372" s="432"/>
      <c r="AA372" s="432"/>
      <c r="AB372" s="432"/>
      <c r="AC372" s="432"/>
      <c r="AD372" s="432"/>
      <c r="AE372" s="12"/>
      <c r="AF372" s="122"/>
      <c r="AH372" s="112">
        <f t="shared" si="68"/>
        <v>0</v>
      </c>
      <c r="AI372" s="112">
        <f t="shared" si="69"/>
        <v>0</v>
      </c>
      <c r="AJ372" s="112">
        <f t="shared" si="70"/>
        <v>0</v>
      </c>
      <c r="AK372" s="112">
        <f t="shared" si="71"/>
        <v>0</v>
      </c>
      <c r="AL372" s="112">
        <f t="shared" si="72"/>
        <v>0</v>
      </c>
      <c r="AM372" s="112">
        <f t="shared" si="73"/>
        <v>0</v>
      </c>
      <c r="AN372" s="112">
        <f t="shared" si="74"/>
        <v>0</v>
      </c>
      <c r="AO372" s="112">
        <f t="shared" si="75"/>
        <v>0</v>
      </c>
      <c r="AP372" s="112">
        <f t="shared" si="76"/>
        <v>0</v>
      </c>
      <c r="AQ372" s="112">
        <f t="shared" si="77"/>
        <v>0</v>
      </c>
      <c r="AR372" s="112">
        <f t="shared" si="78"/>
        <v>0</v>
      </c>
      <c r="AS372" s="112">
        <f t="shared" si="79"/>
        <v>0</v>
      </c>
      <c r="AT372" s="112">
        <f t="shared" si="80"/>
        <v>0</v>
      </c>
      <c r="AU372" s="112">
        <f t="shared" si="81"/>
        <v>0</v>
      </c>
      <c r="AV372" s="112">
        <f t="shared" si="82"/>
        <v>0</v>
      </c>
      <c r="AW372" s="112">
        <f t="shared" si="83"/>
        <v>0</v>
      </c>
      <c r="AX372" s="112">
        <f t="shared" si="84"/>
        <v>0</v>
      </c>
      <c r="AZ372" s="112">
        <f t="shared" si="64"/>
        <v>0</v>
      </c>
      <c r="BA372" s="112">
        <f t="shared" si="103"/>
        <v>0</v>
      </c>
      <c r="BB372" s="112">
        <f t="shared" si="103"/>
        <v>0</v>
      </c>
      <c r="BC372" s="112">
        <f t="shared" si="103"/>
        <v>0</v>
      </c>
      <c r="BD372" s="112">
        <f t="shared" si="103"/>
        <v>0</v>
      </c>
      <c r="BE372" s="112">
        <f t="shared" si="103"/>
        <v>0</v>
      </c>
      <c r="BF372" s="112">
        <f t="shared" si="103"/>
        <v>0</v>
      </c>
      <c r="BG372" s="112">
        <f t="shared" si="103"/>
        <v>0</v>
      </c>
      <c r="BH372" s="112">
        <f t="shared" si="103"/>
        <v>0</v>
      </c>
      <c r="BI372" s="112">
        <f t="shared" si="103"/>
        <v>0</v>
      </c>
      <c r="BJ372" s="112">
        <f t="shared" si="103"/>
        <v>0</v>
      </c>
      <c r="BK372" s="112">
        <f t="shared" si="103"/>
        <v>0</v>
      </c>
      <c r="BL372" s="112">
        <f t="shared" si="103"/>
        <v>0</v>
      </c>
      <c r="BM372" s="112">
        <f t="shared" si="103"/>
        <v>0</v>
      </c>
      <c r="BN372" s="112">
        <f t="shared" si="103"/>
        <v>0</v>
      </c>
      <c r="BO372" s="112">
        <f t="shared" si="103"/>
        <v>0</v>
      </c>
      <c r="BP372" s="112">
        <f t="shared" si="102"/>
        <v>0</v>
      </c>
      <c r="BU372" s="112">
        <f t="shared" si="85"/>
        <v>0</v>
      </c>
      <c r="BV372" s="112">
        <f t="shared" si="86"/>
        <v>0</v>
      </c>
      <c r="BW372" s="112">
        <f t="shared" si="87"/>
        <v>0</v>
      </c>
      <c r="BX372" s="112">
        <f t="shared" si="88"/>
        <v>0</v>
      </c>
      <c r="BY372" s="112">
        <f t="shared" si="89"/>
        <v>0</v>
      </c>
      <c r="BZ372" s="112">
        <f t="shared" si="90"/>
        <v>0</v>
      </c>
      <c r="CA372" s="112">
        <f t="shared" si="91"/>
        <v>0</v>
      </c>
      <c r="CB372" s="112">
        <f t="shared" si="92"/>
        <v>0</v>
      </c>
      <c r="CC372" s="112">
        <f t="shared" si="93"/>
        <v>0</v>
      </c>
      <c r="CD372" s="112">
        <f t="shared" si="94"/>
        <v>0</v>
      </c>
      <c r="CE372" s="112">
        <f t="shared" si="95"/>
        <v>0</v>
      </c>
      <c r="CF372" s="112">
        <f t="shared" si="96"/>
        <v>0</v>
      </c>
      <c r="CG372" s="112">
        <f t="shared" si="97"/>
        <v>0</v>
      </c>
      <c r="CH372" s="112">
        <f t="shared" si="98"/>
        <v>0</v>
      </c>
      <c r="CI372" s="112">
        <f t="shared" si="99"/>
        <v>0</v>
      </c>
      <c r="CJ372" s="112">
        <f t="shared" si="100"/>
        <v>0</v>
      </c>
      <c r="CK372" s="112">
        <f t="shared" si="101"/>
        <v>0</v>
      </c>
    </row>
    <row r="373" spans="1:89" s="72" customFormat="1" ht="15" customHeight="1">
      <c r="A373" s="131"/>
      <c r="B373" s="53"/>
      <c r="C373" s="82" t="s">
        <v>92</v>
      </c>
      <c r="D373" s="792" t="str">
        <f t="shared" si="67"/>
        <v/>
      </c>
      <c r="E373" s="793"/>
      <c r="F373" s="793"/>
      <c r="G373" s="793"/>
      <c r="H373" s="793"/>
      <c r="I373" s="793"/>
      <c r="J373" s="793"/>
      <c r="K373" s="793"/>
      <c r="L373" s="793"/>
      <c r="M373" s="794"/>
      <c r="N373" s="436"/>
      <c r="O373" s="436"/>
      <c r="P373" s="432"/>
      <c r="Q373" s="432"/>
      <c r="R373" s="432"/>
      <c r="S373" s="432"/>
      <c r="T373" s="432"/>
      <c r="U373" s="432"/>
      <c r="V373" s="432"/>
      <c r="W373" s="432"/>
      <c r="X373" s="432"/>
      <c r="Y373" s="432"/>
      <c r="Z373" s="432"/>
      <c r="AA373" s="432"/>
      <c r="AB373" s="432"/>
      <c r="AC373" s="432"/>
      <c r="AD373" s="432"/>
      <c r="AE373" s="12"/>
      <c r="AF373" s="122"/>
      <c r="AH373" s="112">
        <f t="shared" si="68"/>
        <v>0</v>
      </c>
      <c r="AI373" s="112">
        <f t="shared" si="69"/>
        <v>0</v>
      </c>
      <c r="AJ373" s="112">
        <f t="shared" si="70"/>
        <v>0</v>
      </c>
      <c r="AK373" s="112">
        <f t="shared" si="71"/>
        <v>0</v>
      </c>
      <c r="AL373" s="112">
        <f t="shared" si="72"/>
        <v>0</v>
      </c>
      <c r="AM373" s="112">
        <f t="shared" si="73"/>
        <v>0</v>
      </c>
      <c r="AN373" s="112">
        <f t="shared" si="74"/>
        <v>0</v>
      </c>
      <c r="AO373" s="112">
        <f t="shared" si="75"/>
        <v>0</v>
      </c>
      <c r="AP373" s="112">
        <f t="shared" si="76"/>
        <v>0</v>
      </c>
      <c r="AQ373" s="112">
        <f t="shared" si="77"/>
        <v>0</v>
      </c>
      <c r="AR373" s="112">
        <f t="shared" si="78"/>
        <v>0</v>
      </c>
      <c r="AS373" s="112">
        <f t="shared" si="79"/>
        <v>0</v>
      </c>
      <c r="AT373" s="112">
        <f t="shared" si="80"/>
        <v>0</v>
      </c>
      <c r="AU373" s="112">
        <f t="shared" si="81"/>
        <v>0</v>
      </c>
      <c r="AV373" s="112">
        <f t="shared" si="82"/>
        <v>0</v>
      </c>
      <c r="AW373" s="112">
        <f t="shared" si="83"/>
        <v>0</v>
      </c>
      <c r="AX373" s="112">
        <f t="shared" si="84"/>
        <v>0</v>
      </c>
      <c r="AZ373" s="112">
        <f t="shared" si="64"/>
        <v>0</v>
      </c>
      <c r="BA373" s="112">
        <f t="shared" si="103"/>
        <v>0</v>
      </c>
      <c r="BB373" s="112">
        <f t="shared" si="103"/>
        <v>0</v>
      </c>
      <c r="BC373" s="112">
        <f t="shared" si="103"/>
        <v>0</v>
      </c>
      <c r="BD373" s="112">
        <f t="shared" si="103"/>
        <v>0</v>
      </c>
      <c r="BE373" s="112">
        <f t="shared" si="103"/>
        <v>0</v>
      </c>
      <c r="BF373" s="112">
        <f t="shared" si="103"/>
        <v>0</v>
      </c>
      <c r="BG373" s="112">
        <f t="shared" si="103"/>
        <v>0</v>
      </c>
      <c r="BH373" s="112">
        <f t="shared" si="103"/>
        <v>0</v>
      </c>
      <c r="BI373" s="112">
        <f t="shared" si="103"/>
        <v>0</v>
      </c>
      <c r="BJ373" s="112">
        <f t="shared" si="103"/>
        <v>0</v>
      </c>
      <c r="BK373" s="112">
        <f t="shared" si="103"/>
        <v>0</v>
      </c>
      <c r="BL373" s="112">
        <f t="shared" si="103"/>
        <v>0</v>
      </c>
      <c r="BM373" s="112">
        <f t="shared" si="103"/>
        <v>0</v>
      </c>
      <c r="BN373" s="112">
        <f t="shared" si="103"/>
        <v>0</v>
      </c>
      <c r="BO373" s="112">
        <f t="shared" si="103"/>
        <v>0</v>
      </c>
      <c r="BP373" s="112">
        <f t="shared" si="102"/>
        <v>0</v>
      </c>
      <c r="BU373" s="112">
        <f t="shared" si="85"/>
        <v>0</v>
      </c>
      <c r="BV373" s="112">
        <f t="shared" si="86"/>
        <v>0</v>
      </c>
      <c r="BW373" s="112">
        <f t="shared" si="87"/>
        <v>0</v>
      </c>
      <c r="BX373" s="112">
        <f t="shared" si="88"/>
        <v>0</v>
      </c>
      <c r="BY373" s="112">
        <f t="shared" si="89"/>
        <v>0</v>
      </c>
      <c r="BZ373" s="112">
        <f t="shared" si="90"/>
        <v>0</v>
      </c>
      <c r="CA373" s="112">
        <f t="shared" si="91"/>
        <v>0</v>
      </c>
      <c r="CB373" s="112">
        <f t="shared" si="92"/>
        <v>0</v>
      </c>
      <c r="CC373" s="112">
        <f t="shared" si="93"/>
        <v>0</v>
      </c>
      <c r="CD373" s="112">
        <f t="shared" si="94"/>
        <v>0</v>
      </c>
      <c r="CE373" s="112">
        <f t="shared" si="95"/>
        <v>0</v>
      </c>
      <c r="CF373" s="112">
        <f t="shared" si="96"/>
        <v>0</v>
      </c>
      <c r="CG373" s="112">
        <f t="shared" si="97"/>
        <v>0</v>
      </c>
      <c r="CH373" s="112">
        <f t="shared" si="98"/>
        <v>0</v>
      </c>
      <c r="CI373" s="112">
        <f t="shared" si="99"/>
        <v>0</v>
      </c>
      <c r="CJ373" s="112">
        <f t="shared" si="100"/>
        <v>0</v>
      </c>
      <c r="CK373" s="112">
        <f t="shared" si="101"/>
        <v>0</v>
      </c>
    </row>
    <row r="374" spans="1:89" s="72" customFormat="1" ht="15" customHeight="1">
      <c r="A374" s="131"/>
      <c r="B374" s="53"/>
      <c r="C374" s="82" t="s">
        <v>93</v>
      </c>
      <c r="D374" s="792" t="str">
        <f t="shared" si="67"/>
        <v/>
      </c>
      <c r="E374" s="793"/>
      <c r="F374" s="793"/>
      <c r="G374" s="793"/>
      <c r="H374" s="793"/>
      <c r="I374" s="793"/>
      <c r="J374" s="793"/>
      <c r="K374" s="793"/>
      <c r="L374" s="793"/>
      <c r="M374" s="794"/>
      <c r="N374" s="436"/>
      <c r="O374" s="436"/>
      <c r="P374" s="432"/>
      <c r="Q374" s="432"/>
      <c r="R374" s="432"/>
      <c r="S374" s="432"/>
      <c r="T374" s="432"/>
      <c r="U374" s="432"/>
      <c r="V374" s="432"/>
      <c r="W374" s="432"/>
      <c r="X374" s="432"/>
      <c r="Y374" s="432"/>
      <c r="Z374" s="432"/>
      <c r="AA374" s="432"/>
      <c r="AB374" s="432"/>
      <c r="AC374" s="432"/>
      <c r="AD374" s="432"/>
      <c r="AE374" s="12"/>
      <c r="AF374" s="122"/>
      <c r="AH374" s="112">
        <f t="shared" si="68"/>
        <v>0</v>
      </c>
      <c r="AI374" s="112">
        <f t="shared" si="69"/>
        <v>0</v>
      </c>
      <c r="AJ374" s="112">
        <f t="shared" si="70"/>
        <v>0</v>
      </c>
      <c r="AK374" s="112">
        <f t="shared" si="71"/>
        <v>0</v>
      </c>
      <c r="AL374" s="112">
        <f t="shared" si="72"/>
        <v>0</v>
      </c>
      <c r="AM374" s="112">
        <f t="shared" si="73"/>
        <v>0</v>
      </c>
      <c r="AN374" s="112">
        <f t="shared" si="74"/>
        <v>0</v>
      </c>
      <c r="AO374" s="112">
        <f t="shared" si="75"/>
        <v>0</v>
      </c>
      <c r="AP374" s="112">
        <f t="shared" si="76"/>
        <v>0</v>
      </c>
      <c r="AQ374" s="112">
        <f t="shared" si="77"/>
        <v>0</v>
      </c>
      <c r="AR374" s="112">
        <f t="shared" si="78"/>
        <v>0</v>
      </c>
      <c r="AS374" s="112">
        <f t="shared" si="79"/>
        <v>0</v>
      </c>
      <c r="AT374" s="112">
        <f t="shared" si="80"/>
        <v>0</v>
      </c>
      <c r="AU374" s="112">
        <f t="shared" si="81"/>
        <v>0</v>
      </c>
      <c r="AV374" s="112">
        <f t="shared" si="82"/>
        <v>0</v>
      </c>
      <c r="AW374" s="112">
        <f t="shared" si="83"/>
        <v>0</v>
      </c>
      <c r="AX374" s="112">
        <f t="shared" si="84"/>
        <v>0</v>
      </c>
      <c r="AZ374" s="112">
        <f t="shared" si="64"/>
        <v>0</v>
      </c>
      <c r="BA374" s="112">
        <f t="shared" si="103"/>
        <v>0</v>
      </c>
      <c r="BB374" s="112">
        <f t="shared" si="103"/>
        <v>0</v>
      </c>
      <c r="BC374" s="112">
        <f t="shared" si="103"/>
        <v>0</v>
      </c>
      <c r="BD374" s="112">
        <f t="shared" si="103"/>
        <v>0</v>
      </c>
      <c r="BE374" s="112">
        <f t="shared" si="103"/>
        <v>0</v>
      </c>
      <c r="BF374" s="112">
        <f t="shared" si="103"/>
        <v>0</v>
      </c>
      <c r="BG374" s="112">
        <f t="shared" si="103"/>
        <v>0</v>
      </c>
      <c r="BH374" s="112">
        <f t="shared" si="103"/>
        <v>0</v>
      </c>
      <c r="BI374" s="112">
        <f t="shared" si="103"/>
        <v>0</v>
      </c>
      <c r="BJ374" s="112">
        <f t="shared" si="103"/>
        <v>0</v>
      </c>
      <c r="BK374" s="112">
        <f t="shared" si="103"/>
        <v>0</v>
      </c>
      <c r="BL374" s="112">
        <f t="shared" si="103"/>
        <v>0</v>
      </c>
      <c r="BM374" s="112">
        <f t="shared" si="103"/>
        <v>0</v>
      </c>
      <c r="BN374" s="112">
        <f t="shared" si="103"/>
        <v>0</v>
      </c>
      <c r="BO374" s="112">
        <f t="shared" si="103"/>
        <v>0</v>
      </c>
      <c r="BP374" s="112">
        <f t="shared" si="102"/>
        <v>0</v>
      </c>
      <c r="BU374" s="112">
        <f t="shared" si="85"/>
        <v>0</v>
      </c>
      <c r="BV374" s="112">
        <f t="shared" si="86"/>
        <v>0</v>
      </c>
      <c r="BW374" s="112">
        <f t="shared" si="87"/>
        <v>0</v>
      </c>
      <c r="BX374" s="112">
        <f t="shared" si="88"/>
        <v>0</v>
      </c>
      <c r="BY374" s="112">
        <f t="shared" si="89"/>
        <v>0</v>
      </c>
      <c r="BZ374" s="112">
        <f t="shared" si="90"/>
        <v>0</v>
      </c>
      <c r="CA374" s="112">
        <f t="shared" si="91"/>
        <v>0</v>
      </c>
      <c r="CB374" s="112">
        <f t="shared" si="92"/>
        <v>0</v>
      </c>
      <c r="CC374" s="112">
        <f t="shared" si="93"/>
        <v>0</v>
      </c>
      <c r="CD374" s="112">
        <f t="shared" si="94"/>
        <v>0</v>
      </c>
      <c r="CE374" s="112">
        <f t="shared" si="95"/>
        <v>0</v>
      </c>
      <c r="CF374" s="112">
        <f t="shared" si="96"/>
        <v>0</v>
      </c>
      <c r="CG374" s="112">
        <f t="shared" si="97"/>
        <v>0</v>
      </c>
      <c r="CH374" s="112">
        <f t="shared" si="98"/>
        <v>0</v>
      </c>
      <c r="CI374" s="112">
        <f t="shared" si="99"/>
        <v>0</v>
      </c>
      <c r="CJ374" s="112">
        <f t="shared" si="100"/>
        <v>0</v>
      </c>
      <c r="CK374" s="112">
        <f t="shared" si="101"/>
        <v>0</v>
      </c>
    </row>
    <row r="375" spans="1:89" s="72" customFormat="1" ht="15" customHeight="1">
      <c r="A375" s="131"/>
      <c r="B375" s="53"/>
      <c r="C375" s="82" t="s">
        <v>94</v>
      </c>
      <c r="D375" s="792" t="str">
        <f t="shared" si="67"/>
        <v/>
      </c>
      <c r="E375" s="793"/>
      <c r="F375" s="793"/>
      <c r="G375" s="793"/>
      <c r="H375" s="793"/>
      <c r="I375" s="793"/>
      <c r="J375" s="793"/>
      <c r="K375" s="793"/>
      <c r="L375" s="793"/>
      <c r="M375" s="794"/>
      <c r="N375" s="436"/>
      <c r="O375" s="436"/>
      <c r="P375" s="432"/>
      <c r="Q375" s="432"/>
      <c r="R375" s="432"/>
      <c r="S375" s="432"/>
      <c r="T375" s="432"/>
      <c r="U375" s="432"/>
      <c r="V375" s="432"/>
      <c r="W375" s="432"/>
      <c r="X375" s="432"/>
      <c r="Y375" s="432"/>
      <c r="Z375" s="432"/>
      <c r="AA375" s="432"/>
      <c r="AB375" s="432"/>
      <c r="AC375" s="432"/>
      <c r="AD375" s="432"/>
      <c r="AE375" s="12"/>
      <c r="AF375" s="122"/>
      <c r="AH375" s="112">
        <f t="shared" si="68"/>
        <v>0</v>
      </c>
      <c r="AI375" s="112">
        <f t="shared" si="69"/>
        <v>0</v>
      </c>
      <c r="AJ375" s="112">
        <f t="shared" si="70"/>
        <v>0</v>
      </c>
      <c r="AK375" s="112">
        <f t="shared" si="71"/>
        <v>0</v>
      </c>
      <c r="AL375" s="112">
        <f t="shared" si="72"/>
        <v>0</v>
      </c>
      <c r="AM375" s="112">
        <f t="shared" si="73"/>
        <v>0</v>
      </c>
      <c r="AN375" s="112">
        <f t="shared" si="74"/>
        <v>0</v>
      </c>
      <c r="AO375" s="112">
        <f t="shared" si="75"/>
        <v>0</v>
      </c>
      <c r="AP375" s="112">
        <f t="shared" si="76"/>
        <v>0</v>
      </c>
      <c r="AQ375" s="112">
        <f t="shared" si="77"/>
        <v>0</v>
      </c>
      <c r="AR375" s="112">
        <f t="shared" si="78"/>
        <v>0</v>
      </c>
      <c r="AS375" s="112">
        <f t="shared" si="79"/>
        <v>0</v>
      </c>
      <c r="AT375" s="112">
        <f t="shared" si="80"/>
        <v>0</v>
      </c>
      <c r="AU375" s="112">
        <f t="shared" si="81"/>
        <v>0</v>
      </c>
      <c r="AV375" s="112">
        <f t="shared" si="82"/>
        <v>0</v>
      </c>
      <c r="AW375" s="112">
        <f t="shared" si="83"/>
        <v>0</v>
      </c>
      <c r="AX375" s="112">
        <f t="shared" si="84"/>
        <v>0</v>
      </c>
      <c r="AZ375" s="112">
        <f t="shared" si="64"/>
        <v>0</v>
      </c>
      <c r="BA375" s="112">
        <f t="shared" si="103"/>
        <v>0</v>
      </c>
      <c r="BB375" s="112">
        <f t="shared" si="103"/>
        <v>0</v>
      </c>
      <c r="BC375" s="112">
        <f t="shared" si="103"/>
        <v>0</v>
      </c>
      <c r="BD375" s="112">
        <f t="shared" si="103"/>
        <v>0</v>
      </c>
      <c r="BE375" s="112">
        <f t="shared" si="103"/>
        <v>0</v>
      </c>
      <c r="BF375" s="112">
        <f t="shared" si="103"/>
        <v>0</v>
      </c>
      <c r="BG375" s="112">
        <f t="shared" si="103"/>
        <v>0</v>
      </c>
      <c r="BH375" s="112">
        <f t="shared" si="103"/>
        <v>0</v>
      </c>
      <c r="BI375" s="112">
        <f t="shared" si="103"/>
        <v>0</v>
      </c>
      <c r="BJ375" s="112">
        <f t="shared" si="103"/>
        <v>0</v>
      </c>
      <c r="BK375" s="112">
        <f t="shared" si="103"/>
        <v>0</v>
      </c>
      <c r="BL375" s="112">
        <f t="shared" si="103"/>
        <v>0</v>
      </c>
      <c r="BM375" s="112">
        <f t="shared" si="103"/>
        <v>0</v>
      </c>
      <c r="BN375" s="112">
        <f t="shared" si="103"/>
        <v>0</v>
      </c>
      <c r="BO375" s="112">
        <f t="shared" si="103"/>
        <v>0</v>
      </c>
      <c r="BP375" s="112">
        <f t="shared" si="102"/>
        <v>0</v>
      </c>
      <c r="BU375" s="112">
        <f t="shared" si="85"/>
        <v>0</v>
      </c>
      <c r="BV375" s="112">
        <f t="shared" si="86"/>
        <v>0</v>
      </c>
      <c r="BW375" s="112">
        <f t="shared" si="87"/>
        <v>0</v>
      </c>
      <c r="BX375" s="112">
        <f t="shared" si="88"/>
        <v>0</v>
      </c>
      <c r="BY375" s="112">
        <f t="shared" si="89"/>
        <v>0</v>
      </c>
      <c r="BZ375" s="112">
        <f t="shared" si="90"/>
        <v>0</v>
      </c>
      <c r="CA375" s="112">
        <f t="shared" si="91"/>
        <v>0</v>
      </c>
      <c r="CB375" s="112">
        <f t="shared" si="92"/>
        <v>0</v>
      </c>
      <c r="CC375" s="112">
        <f t="shared" si="93"/>
        <v>0</v>
      </c>
      <c r="CD375" s="112">
        <f t="shared" si="94"/>
        <v>0</v>
      </c>
      <c r="CE375" s="112">
        <f t="shared" si="95"/>
        <v>0</v>
      </c>
      <c r="CF375" s="112">
        <f t="shared" si="96"/>
        <v>0</v>
      </c>
      <c r="CG375" s="112">
        <f t="shared" si="97"/>
        <v>0</v>
      </c>
      <c r="CH375" s="112">
        <f t="shared" si="98"/>
        <v>0</v>
      </c>
      <c r="CI375" s="112">
        <f t="shared" si="99"/>
        <v>0</v>
      </c>
      <c r="CJ375" s="112">
        <f t="shared" si="100"/>
        <v>0</v>
      </c>
      <c r="CK375" s="112">
        <f t="shared" si="101"/>
        <v>0</v>
      </c>
    </row>
    <row r="376" spans="1:89" s="72" customFormat="1" ht="15" customHeight="1">
      <c r="A376" s="131"/>
      <c r="B376" s="53"/>
      <c r="C376" s="82" t="s">
        <v>95</v>
      </c>
      <c r="D376" s="792" t="str">
        <f t="shared" si="67"/>
        <v/>
      </c>
      <c r="E376" s="793"/>
      <c r="F376" s="793"/>
      <c r="G376" s="793"/>
      <c r="H376" s="793"/>
      <c r="I376" s="793"/>
      <c r="J376" s="793"/>
      <c r="K376" s="793"/>
      <c r="L376" s="793"/>
      <c r="M376" s="794"/>
      <c r="N376" s="436"/>
      <c r="O376" s="436"/>
      <c r="P376" s="432"/>
      <c r="Q376" s="432"/>
      <c r="R376" s="432"/>
      <c r="S376" s="432"/>
      <c r="T376" s="432"/>
      <c r="U376" s="432"/>
      <c r="V376" s="432"/>
      <c r="W376" s="432"/>
      <c r="X376" s="432"/>
      <c r="Y376" s="432"/>
      <c r="Z376" s="432"/>
      <c r="AA376" s="432"/>
      <c r="AB376" s="432"/>
      <c r="AC376" s="432"/>
      <c r="AD376" s="432"/>
      <c r="AE376" s="12"/>
      <c r="AF376" s="122"/>
      <c r="AH376" s="112">
        <f t="shared" si="68"/>
        <v>0</v>
      </c>
      <c r="AI376" s="112">
        <f t="shared" si="69"/>
        <v>0</v>
      </c>
      <c r="AJ376" s="112">
        <f t="shared" si="70"/>
        <v>0</v>
      </c>
      <c r="AK376" s="112">
        <f t="shared" si="71"/>
        <v>0</v>
      </c>
      <c r="AL376" s="112">
        <f t="shared" si="72"/>
        <v>0</v>
      </c>
      <c r="AM376" s="112">
        <f t="shared" si="73"/>
        <v>0</v>
      </c>
      <c r="AN376" s="112">
        <f t="shared" si="74"/>
        <v>0</v>
      </c>
      <c r="AO376" s="112">
        <f t="shared" si="75"/>
        <v>0</v>
      </c>
      <c r="AP376" s="112">
        <f t="shared" si="76"/>
        <v>0</v>
      </c>
      <c r="AQ376" s="112">
        <f t="shared" si="77"/>
        <v>0</v>
      </c>
      <c r="AR376" s="112">
        <f t="shared" si="78"/>
        <v>0</v>
      </c>
      <c r="AS376" s="112">
        <f t="shared" si="79"/>
        <v>0</v>
      </c>
      <c r="AT376" s="112">
        <f t="shared" si="80"/>
        <v>0</v>
      </c>
      <c r="AU376" s="112">
        <f t="shared" si="81"/>
        <v>0</v>
      </c>
      <c r="AV376" s="112">
        <f t="shared" si="82"/>
        <v>0</v>
      </c>
      <c r="AW376" s="112">
        <f t="shared" si="83"/>
        <v>0</v>
      </c>
      <c r="AX376" s="112">
        <f t="shared" si="84"/>
        <v>0</v>
      </c>
      <c r="AZ376" s="112">
        <f t="shared" si="64"/>
        <v>0</v>
      </c>
      <c r="BA376" s="112">
        <f t="shared" si="103"/>
        <v>0</v>
      </c>
      <c r="BB376" s="112">
        <f t="shared" si="103"/>
        <v>0</v>
      </c>
      <c r="BC376" s="112">
        <f t="shared" si="103"/>
        <v>0</v>
      </c>
      <c r="BD376" s="112">
        <f t="shared" si="103"/>
        <v>0</v>
      </c>
      <c r="BE376" s="112">
        <f t="shared" si="103"/>
        <v>0</v>
      </c>
      <c r="BF376" s="112">
        <f t="shared" si="103"/>
        <v>0</v>
      </c>
      <c r="BG376" s="112">
        <f t="shared" si="103"/>
        <v>0</v>
      </c>
      <c r="BH376" s="112">
        <f t="shared" si="103"/>
        <v>0</v>
      </c>
      <c r="BI376" s="112">
        <f t="shared" si="103"/>
        <v>0</v>
      </c>
      <c r="BJ376" s="112">
        <f t="shared" si="103"/>
        <v>0</v>
      </c>
      <c r="BK376" s="112">
        <f t="shared" si="103"/>
        <v>0</v>
      </c>
      <c r="BL376" s="112">
        <f t="shared" si="103"/>
        <v>0</v>
      </c>
      <c r="BM376" s="112">
        <f t="shared" si="103"/>
        <v>0</v>
      </c>
      <c r="BN376" s="112">
        <f t="shared" si="103"/>
        <v>0</v>
      </c>
      <c r="BO376" s="112">
        <f t="shared" si="103"/>
        <v>0</v>
      </c>
      <c r="BP376" s="112">
        <f t="shared" si="102"/>
        <v>0</v>
      </c>
      <c r="BU376" s="112">
        <f t="shared" si="85"/>
        <v>0</v>
      </c>
      <c r="BV376" s="112">
        <f t="shared" si="86"/>
        <v>0</v>
      </c>
      <c r="BW376" s="112">
        <f t="shared" si="87"/>
        <v>0</v>
      </c>
      <c r="BX376" s="112">
        <f t="shared" si="88"/>
        <v>0</v>
      </c>
      <c r="BY376" s="112">
        <f t="shared" si="89"/>
        <v>0</v>
      </c>
      <c r="BZ376" s="112">
        <f t="shared" si="90"/>
        <v>0</v>
      </c>
      <c r="CA376" s="112">
        <f t="shared" si="91"/>
        <v>0</v>
      </c>
      <c r="CB376" s="112">
        <f t="shared" si="92"/>
        <v>0</v>
      </c>
      <c r="CC376" s="112">
        <f t="shared" si="93"/>
        <v>0</v>
      </c>
      <c r="CD376" s="112">
        <f t="shared" si="94"/>
        <v>0</v>
      </c>
      <c r="CE376" s="112">
        <f t="shared" si="95"/>
        <v>0</v>
      </c>
      <c r="CF376" s="112">
        <f t="shared" si="96"/>
        <v>0</v>
      </c>
      <c r="CG376" s="112">
        <f t="shared" si="97"/>
        <v>0</v>
      </c>
      <c r="CH376" s="112">
        <f t="shared" si="98"/>
        <v>0</v>
      </c>
      <c r="CI376" s="112">
        <f t="shared" si="99"/>
        <v>0</v>
      </c>
      <c r="CJ376" s="112">
        <f t="shared" si="100"/>
        <v>0</v>
      </c>
      <c r="CK376" s="112">
        <f t="shared" si="101"/>
        <v>0</v>
      </c>
    </row>
    <row r="377" spans="1:89" s="72" customFormat="1">
      <c r="A377" s="131"/>
      <c r="B377" s="53"/>
      <c r="C377" s="161"/>
      <c r="D377" s="161"/>
      <c r="E377" s="161"/>
      <c r="F377" s="148"/>
      <c r="G377" s="32"/>
      <c r="H377" s="148"/>
      <c r="I377" s="148"/>
      <c r="J377" s="193"/>
      <c r="K377" s="193"/>
      <c r="L377" s="193"/>
      <c r="M377" s="148" t="s">
        <v>126</v>
      </c>
      <c r="N377" s="242">
        <f>IF(AND(SUM(N347:N376)=0,COUNTIF(N347:N376,"NS")&gt;0),"NS",
IF(AND(SUM(N347:N376)=0,COUNTIF(N347:N376,0)&gt;0),0,
IF(AND(SUM(N347:N376)=0,COUNTIF(N347:N376,"NA")&gt;0),"NA",
SUM(N347:N376))))</f>
        <v>0</v>
      </c>
      <c r="O377" s="242">
        <f t="shared" ref="O377:AD377" si="104">IF(AND(SUM(O347:O376)=0,COUNTIF(O347:O376,"NS")&gt;0),"NS",
IF(AND(SUM(O347:O376)=0,COUNTIF(O347:O376,0)&gt;0),0,
IF(AND(SUM(O347:O376)=0,COUNTIF(O347:O376,"NA")&gt;0),"NA",
SUM(O347:O376))))</f>
        <v>0</v>
      </c>
      <c r="P377" s="242">
        <f t="shared" si="104"/>
        <v>0</v>
      </c>
      <c r="Q377" s="242">
        <f t="shared" si="104"/>
        <v>0</v>
      </c>
      <c r="R377" s="242">
        <f t="shared" si="104"/>
        <v>0</v>
      </c>
      <c r="S377" s="242">
        <f t="shared" si="104"/>
        <v>0</v>
      </c>
      <c r="T377" s="242">
        <f t="shared" si="104"/>
        <v>0</v>
      </c>
      <c r="U377" s="242">
        <f t="shared" si="104"/>
        <v>0</v>
      </c>
      <c r="V377" s="242">
        <f t="shared" si="104"/>
        <v>0</v>
      </c>
      <c r="W377" s="242">
        <f t="shared" si="104"/>
        <v>0</v>
      </c>
      <c r="X377" s="242">
        <f t="shared" si="104"/>
        <v>0</v>
      </c>
      <c r="Y377" s="242">
        <f t="shared" si="104"/>
        <v>0</v>
      </c>
      <c r="Z377" s="242">
        <f t="shared" si="104"/>
        <v>0</v>
      </c>
      <c r="AA377" s="242">
        <f t="shared" si="104"/>
        <v>0</v>
      </c>
      <c r="AB377" s="242">
        <f t="shared" si="104"/>
        <v>0</v>
      </c>
      <c r="AC377" s="242">
        <f t="shared" si="104"/>
        <v>0</v>
      </c>
      <c r="AD377" s="242">
        <f t="shared" si="104"/>
        <v>0</v>
      </c>
      <c r="AE377" s="12"/>
      <c r="AF377" s="122"/>
      <c r="AZ377" s="101"/>
      <c r="BA377" s="101"/>
      <c r="BB377" s="101"/>
      <c r="BC377" s="101"/>
      <c r="BD377" s="101"/>
      <c r="BE377" s="101"/>
      <c r="BF377" s="101"/>
      <c r="BG377" s="101"/>
      <c r="BH377" s="101"/>
      <c r="BI377" s="101"/>
      <c r="BJ377" s="101"/>
      <c r="BK377" s="101"/>
      <c r="BL377" s="101"/>
      <c r="BM377" s="101"/>
      <c r="BN377" s="101"/>
      <c r="BO377" s="101"/>
      <c r="BP377" s="217">
        <f>SUM(AZ347:BP376)</f>
        <v>0</v>
      </c>
      <c r="CK377" s="123">
        <f>SUM(BU347:CK376)</f>
        <v>0</v>
      </c>
    </row>
    <row r="378" spans="1:89"/>
    <row r="379" spans="1:89" s="72" customFormat="1" ht="15" customHeight="1">
      <c r="A379" s="131"/>
      <c r="B379" s="53"/>
      <c r="C379" s="558" t="s">
        <v>914</v>
      </c>
      <c r="D379" s="558"/>
      <c r="E379" s="558"/>
      <c r="F379" s="558"/>
      <c r="G379" s="558"/>
      <c r="H379" s="558"/>
      <c r="I379" s="558"/>
      <c r="J379" s="558"/>
      <c r="K379" s="558"/>
      <c r="L379" s="558"/>
      <c r="M379" s="558"/>
      <c r="N379" s="558"/>
      <c r="O379" s="558"/>
      <c r="P379" s="558"/>
      <c r="Q379" s="558"/>
      <c r="R379" s="558"/>
      <c r="S379" s="558"/>
      <c r="T379" s="558"/>
      <c r="U379" s="558"/>
      <c r="V379" s="558"/>
      <c r="W379" s="558"/>
      <c r="X379" s="558"/>
      <c r="Y379" s="558"/>
      <c r="Z379" s="558"/>
      <c r="AA379" s="558"/>
      <c r="AB379" s="558"/>
      <c r="AC379" s="558"/>
      <c r="AD379" s="558"/>
      <c r="AE379" s="12"/>
      <c r="AF379" s="122"/>
    </row>
    <row r="380" spans="1:89" s="72" customFormat="1" ht="15" customHeight="1">
      <c r="A380" s="131"/>
      <c r="B380" s="53"/>
      <c r="C380" s="797" t="s">
        <v>838</v>
      </c>
      <c r="D380" s="942"/>
      <c r="E380" s="128" t="s">
        <v>132</v>
      </c>
      <c r="F380" s="746" t="s">
        <v>837</v>
      </c>
      <c r="G380" s="746"/>
      <c r="H380" s="746"/>
      <c r="I380" s="746"/>
      <c r="J380" s="746"/>
      <c r="K380" s="746"/>
      <c r="L380" s="746"/>
      <c r="M380" s="746"/>
      <c r="N380" s="746"/>
      <c r="O380" s="746"/>
      <c r="P380" s="746"/>
      <c r="Q380" s="746"/>
      <c r="R380" s="746"/>
      <c r="S380" s="746"/>
      <c r="T380" s="746"/>
      <c r="U380" s="746"/>
      <c r="V380" s="746"/>
      <c r="W380" s="746"/>
      <c r="X380" s="746"/>
      <c r="Y380" s="746"/>
      <c r="Z380" s="746"/>
      <c r="AA380" s="746"/>
      <c r="AB380" s="746"/>
      <c r="AC380" s="746"/>
      <c r="AD380" s="746"/>
      <c r="AE380" s="12"/>
      <c r="AF380" s="122"/>
    </row>
    <row r="381" spans="1:89" s="72" customFormat="1" ht="15" customHeight="1">
      <c r="A381" s="131"/>
      <c r="B381" s="53"/>
      <c r="C381" s="799"/>
      <c r="D381" s="943"/>
      <c r="E381" s="128" t="s">
        <v>133</v>
      </c>
      <c r="F381" s="746" t="s">
        <v>1130</v>
      </c>
      <c r="G381" s="746"/>
      <c r="H381" s="746"/>
      <c r="I381" s="746"/>
      <c r="J381" s="746"/>
      <c r="K381" s="746"/>
      <c r="L381" s="746"/>
      <c r="M381" s="746"/>
      <c r="N381" s="746"/>
      <c r="O381" s="746"/>
      <c r="P381" s="746"/>
      <c r="Q381" s="746"/>
      <c r="R381" s="746"/>
      <c r="S381" s="746"/>
      <c r="T381" s="746"/>
      <c r="U381" s="746"/>
      <c r="V381" s="746"/>
      <c r="W381" s="746"/>
      <c r="X381" s="746"/>
      <c r="Y381" s="746"/>
      <c r="Z381" s="746"/>
      <c r="AA381" s="746"/>
      <c r="AB381" s="746"/>
      <c r="AC381" s="746"/>
      <c r="AD381" s="746"/>
      <c r="AE381" s="12"/>
      <c r="AF381" s="122"/>
    </row>
    <row r="382" spans="1:89" s="72" customFormat="1" ht="15" customHeight="1">
      <c r="A382" s="131"/>
      <c r="B382" s="53"/>
      <c r="C382" s="799"/>
      <c r="D382" s="943"/>
      <c r="E382" s="128" t="s">
        <v>134</v>
      </c>
      <c r="F382" s="746" t="s">
        <v>7757</v>
      </c>
      <c r="G382" s="746"/>
      <c r="H382" s="746"/>
      <c r="I382" s="746"/>
      <c r="J382" s="746"/>
      <c r="K382" s="746"/>
      <c r="L382" s="746"/>
      <c r="M382" s="746"/>
      <c r="N382" s="746"/>
      <c r="O382" s="746"/>
      <c r="P382" s="746"/>
      <c r="Q382" s="746"/>
      <c r="R382" s="746"/>
      <c r="S382" s="746"/>
      <c r="T382" s="746"/>
      <c r="U382" s="746"/>
      <c r="V382" s="746"/>
      <c r="W382" s="746"/>
      <c r="X382" s="746"/>
      <c r="Y382" s="746"/>
      <c r="Z382" s="746"/>
      <c r="AA382" s="746"/>
      <c r="AB382" s="746"/>
      <c r="AC382" s="746"/>
      <c r="AD382" s="746"/>
      <c r="AE382" s="12"/>
      <c r="AF382" s="122"/>
    </row>
    <row r="383" spans="1:89" s="72" customFormat="1" ht="15" customHeight="1">
      <c r="A383" s="131"/>
      <c r="B383" s="53"/>
      <c r="C383" s="799"/>
      <c r="D383" s="943"/>
      <c r="E383" s="128" t="s">
        <v>135</v>
      </c>
      <c r="F383" s="746" t="s">
        <v>2072</v>
      </c>
      <c r="G383" s="746"/>
      <c r="H383" s="746"/>
      <c r="I383" s="746"/>
      <c r="J383" s="746"/>
      <c r="K383" s="746"/>
      <c r="L383" s="746"/>
      <c r="M383" s="746"/>
      <c r="N383" s="746"/>
      <c r="O383" s="746"/>
      <c r="P383" s="746"/>
      <c r="Q383" s="746"/>
      <c r="R383" s="746"/>
      <c r="S383" s="746"/>
      <c r="T383" s="746"/>
      <c r="U383" s="746"/>
      <c r="V383" s="746"/>
      <c r="W383" s="746"/>
      <c r="X383" s="746"/>
      <c r="Y383" s="746"/>
      <c r="Z383" s="746"/>
      <c r="AA383" s="746"/>
      <c r="AB383" s="746"/>
      <c r="AC383" s="746"/>
      <c r="AD383" s="746"/>
      <c r="AE383" s="12"/>
      <c r="AF383" s="122"/>
    </row>
    <row r="384" spans="1:89" s="72" customFormat="1" ht="15" customHeight="1">
      <c r="A384" s="131"/>
      <c r="B384" s="53"/>
      <c r="C384" s="801"/>
      <c r="D384" s="944"/>
      <c r="E384" s="128" t="s">
        <v>136</v>
      </c>
      <c r="F384" s="746" t="s">
        <v>839</v>
      </c>
      <c r="G384" s="746"/>
      <c r="H384" s="746"/>
      <c r="I384" s="746"/>
      <c r="J384" s="746"/>
      <c r="K384" s="746"/>
      <c r="L384" s="746"/>
      <c r="M384" s="746"/>
      <c r="N384" s="746"/>
      <c r="O384" s="746"/>
      <c r="P384" s="746"/>
      <c r="Q384" s="746"/>
      <c r="R384" s="746"/>
      <c r="S384" s="746"/>
      <c r="T384" s="746"/>
      <c r="U384" s="746"/>
      <c r="V384" s="746"/>
      <c r="W384" s="746"/>
      <c r="X384" s="746"/>
      <c r="Y384" s="746"/>
      <c r="Z384" s="746"/>
      <c r="AA384" s="746"/>
      <c r="AB384" s="746"/>
      <c r="AC384" s="746"/>
      <c r="AD384" s="746"/>
      <c r="AE384" s="12"/>
      <c r="AF384" s="122"/>
    </row>
    <row r="385" spans="1:32" s="72" customFormat="1" ht="15" customHeight="1">
      <c r="A385" s="131"/>
      <c r="B385" s="53"/>
      <c r="C385" s="936" t="s">
        <v>67</v>
      </c>
      <c r="D385" s="937"/>
      <c r="E385" s="938"/>
      <c r="F385" s="746" t="s">
        <v>265</v>
      </c>
      <c r="G385" s="746"/>
      <c r="H385" s="746"/>
      <c r="I385" s="746"/>
      <c r="J385" s="746"/>
      <c r="K385" s="746"/>
      <c r="L385" s="746"/>
      <c r="M385" s="746"/>
      <c r="N385" s="746"/>
      <c r="O385" s="746"/>
      <c r="P385" s="746"/>
      <c r="Q385" s="746"/>
      <c r="R385" s="746"/>
      <c r="S385" s="746"/>
      <c r="T385" s="746"/>
      <c r="U385" s="746"/>
      <c r="V385" s="746"/>
      <c r="W385" s="746"/>
      <c r="X385" s="746"/>
      <c r="Y385" s="746"/>
      <c r="Z385" s="746"/>
      <c r="AA385" s="746"/>
      <c r="AB385" s="746"/>
      <c r="AC385" s="746"/>
      <c r="AD385" s="746"/>
      <c r="AE385" s="12"/>
      <c r="AF385" s="122"/>
    </row>
    <row r="386" spans="1:32" s="72" customFormat="1" ht="15" customHeight="1">
      <c r="A386" s="131"/>
      <c r="B386" s="53"/>
      <c r="C386" s="936" t="s">
        <v>68</v>
      </c>
      <c r="D386" s="937"/>
      <c r="E386" s="938"/>
      <c r="F386" s="746" t="s">
        <v>267</v>
      </c>
      <c r="G386" s="746"/>
      <c r="H386" s="746"/>
      <c r="I386" s="746"/>
      <c r="J386" s="746"/>
      <c r="K386" s="746"/>
      <c r="L386" s="746"/>
      <c r="M386" s="746"/>
      <c r="N386" s="746"/>
      <c r="O386" s="746"/>
      <c r="P386" s="746"/>
      <c r="Q386" s="746"/>
      <c r="R386" s="746"/>
      <c r="S386" s="746"/>
      <c r="T386" s="746"/>
      <c r="U386" s="746"/>
      <c r="V386" s="746"/>
      <c r="W386" s="746"/>
      <c r="X386" s="746"/>
      <c r="Y386" s="746"/>
      <c r="Z386" s="746"/>
      <c r="AA386" s="746"/>
      <c r="AB386" s="746"/>
      <c r="AC386" s="746"/>
      <c r="AD386" s="746"/>
      <c r="AE386" s="12"/>
      <c r="AF386" s="122"/>
    </row>
    <row r="387" spans="1:32" s="72" customFormat="1" ht="15" customHeight="1">
      <c r="A387" s="131"/>
      <c r="B387" s="53"/>
      <c r="C387" s="936" t="s">
        <v>69</v>
      </c>
      <c r="D387" s="937"/>
      <c r="E387" s="938"/>
      <c r="F387" s="746" t="s">
        <v>269</v>
      </c>
      <c r="G387" s="746"/>
      <c r="H387" s="746"/>
      <c r="I387" s="746"/>
      <c r="J387" s="746"/>
      <c r="K387" s="746"/>
      <c r="L387" s="746"/>
      <c r="M387" s="746"/>
      <c r="N387" s="746"/>
      <c r="O387" s="746"/>
      <c r="P387" s="746"/>
      <c r="Q387" s="746"/>
      <c r="R387" s="746"/>
      <c r="S387" s="746"/>
      <c r="T387" s="746"/>
      <c r="U387" s="746"/>
      <c r="V387" s="746"/>
      <c r="W387" s="746"/>
      <c r="X387" s="746"/>
      <c r="Y387" s="746"/>
      <c r="Z387" s="746"/>
      <c r="AA387" s="746"/>
      <c r="AB387" s="746"/>
      <c r="AC387" s="746"/>
      <c r="AD387" s="746"/>
      <c r="AE387" s="12"/>
      <c r="AF387" s="122"/>
    </row>
    <row r="388" spans="1:32" s="72" customFormat="1" ht="15" customHeight="1">
      <c r="A388" s="131"/>
      <c r="B388" s="53"/>
      <c r="C388" s="936" t="s">
        <v>70</v>
      </c>
      <c r="D388" s="937"/>
      <c r="E388" s="938"/>
      <c r="F388" s="746" t="s">
        <v>211</v>
      </c>
      <c r="G388" s="746"/>
      <c r="H388" s="746"/>
      <c r="I388" s="746"/>
      <c r="J388" s="746"/>
      <c r="K388" s="746"/>
      <c r="L388" s="746"/>
      <c r="M388" s="746"/>
      <c r="N388" s="746"/>
      <c r="O388" s="746"/>
      <c r="P388" s="746"/>
      <c r="Q388" s="746"/>
      <c r="R388" s="746"/>
      <c r="S388" s="746"/>
      <c r="T388" s="746"/>
      <c r="U388" s="746"/>
      <c r="V388" s="746"/>
      <c r="W388" s="746"/>
      <c r="X388" s="746"/>
      <c r="Y388" s="746"/>
      <c r="Z388" s="746"/>
      <c r="AA388" s="746"/>
      <c r="AB388" s="746"/>
      <c r="AC388" s="746"/>
      <c r="AD388" s="746"/>
      <c r="AE388" s="12"/>
      <c r="AF388" s="122"/>
    </row>
    <row r="389" spans="1:32" s="72" customFormat="1" ht="15" customHeight="1">
      <c r="A389" s="131"/>
      <c r="B389" s="53"/>
      <c r="C389" s="797" t="s">
        <v>840</v>
      </c>
      <c r="D389" s="942"/>
      <c r="E389" s="128" t="s">
        <v>841</v>
      </c>
      <c r="F389" s="746" t="s">
        <v>271</v>
      </c>
      <c r="G389" s="746"/>
      <c r="H389" s="746"/>
      <c r="I389" s="746"/>
      <c r="J389" s="746"/>
      <c r="K389" s="746"/>
      <c r="L389" s="746"/>
      <c r="M389" s="746"/>
      <c r="N389" s="746"/>
      <c r="O389" s="746"/>
      <c r="P389" s="746"/>
      <c r="Q389" s="746"/>
      <c r="R389" s="746"/>
      <c r="S389" s="746"/>
      <c r="T389" s="746"/>
      <c r="U389" s="746"/>
      <c r="V389" s="746"/>
      <c r="W389" s="746"/>
      <c r="X389" s="746"/>
      <c r="Y389" s="746"/>
      <c r="Z389" s="746"/>
      <c r="AA389" s="746"/>
      <c r="AB389" s="746"/>
      <c r="AC389" s="746"/>
      <c r="AD389" s="746"/>
      <c r="AE389" s="12"/>
      <c r="AF389" s="122"/>
    </row>
    <row r="390" spans="1:32" s="72" customFormat="1" ht="15" customHeight="1">
      <c r="A390" s="131"/>
      <c r="B390" s="53"/>
      <c r="C390" s="799"/>
      <c r="D390" s="943"/>
      <c r="E390" s="128" t="s">
        <v>842</v>
      </c>
      <c r="F390" s="746" t="s">
        <v>272</v>
      </c>
      <c r="G390" s="746"/>
      <c r="H390" s="746"/>
      <c r="I390" s="746"/>
      <c r="J390" s="746"/>
      <c r="K390" s="746"/>
      <c r="L390" s="746"/>
      <c r="M390" s="746"/>
      <c r="N390" s="746"/>
      <c r="O390" s="746"/>
      <c r="P390" s="746"/>
      <c r="Q390" s="746"/>
      <c r="R390" s="746"/>
      <c r="S390" s="746"/>
      <c r="T390" s="746"/>
      <c r="U390" s="746"/>
      <c r="V390" s="746"/>
      <c r="W390" s="746"/>
      <c r="X390" s="746"/>
      <c r="Y390" s="746"/>
      <c r="Z390" s="746"/>
      <c r="AA390" s="746"/>
      <c r="AB390" s="746"/>
      <c r="AC390" s="746"/>
      <c r="AD390" s="746"/>
      <c r="AE390" s="12"/>
      <c r="AF390" s="122"/>
    </row>
    <row r="391" spans="1:32" s="72" customFormat="1" ht="15" customHeight="1">
      <c r="A391" s="131"/>
      <c r="B391" s="53"/>
      <c r="C391" s="799"/>
      <c r="D391" s="943"/>
      <c r="E391" s="128" t="s">
        <v>843</v>
      </c>
      <c r="F391" s="746" t="s">
        <v>273</v>
      </c>
      <c r="G391" s="746"/>
      <c r="H391" s="746"/>
      <c r="I391" s="746"/>
      <c r="J391" s="746"/>
      <c r="K391" s="746"/>
      <c r="L391" s="746"/>
      <c r="M391" s="746"/>
      <c r="N391" s="746"/>
      <c r="O391" s="746"/>
      <c r="P391" s="746"/>
      <c r="Q391" s="746"/>
      <c r="R391" s="746"/>
      <c r="S391" s="746"/>
      <c r="T391" s="746"/>
      <c r="U391" s="746"/>
      <c r="V391" s="746"/>
      <c r="W391" s="746"/>
      <c r="X391" s="746"/>
      <c r="Y391" s="746"/>
      <c r="Z391" s="746"/>
      <c r="AA391" s="746"/>
      <c r="AB391" s="746"/>
      <c r="AC391" s="746"/>
      <c r="AD391" s="746"/>
      <c r="AE391" s="12"/>
      <c r="AF391" s="122"/>
    </row>
    <row r="392" spans="1:32" s="72" customFormat="1" ht="15" customHeight="1">
      <c r="A392" s="131"/>
      <c r="B392" s="53"/>
      <c r="C392" s="799"/>
      <c r="D392" s="943"/>
      <c r="E392" s="128" t="s">
        <v>844</v>
      </c>
      <c r="F392" s="746" t="s">
        <v>274</v>
      </c>
      <c r="G392" s="746"/>
      <c r="H392" s="746"/>
      <c r="I392" s="746"/>
      <c r="J392" s="746"/>
      <c r="K392" s="746"/>
      <c r="L392" s="746"/>
      <c r="M392" s="746"/>
      <c r="N392" s="746"/>
      <c r="O392" s="746"/>
      <c r="P392" s="746"/>
      <c r="Q392" s="746"/>
      <c r="R392" s="746"/>
      <c r="S392" s="746"/>
      <c r="T392" s="746"/>
      <c r="U392" s="746"/>
      <c r="V392" s="746"/>
      <c r="W392" s="746"/>
      <c r="X392" s="746"/>
      <c r="Y392" s="746"/>
      <c r="Z392" s="746"/>
      <c r="AA392" s="746"/>
      <c r="AB392" s="746"/>
      <c r="AC392" s="746"/>
      <c r="AD392" s="746"/>
      <c r="AE392" s="12"/>
      <c r="AF392" s="122"/>
    </row>
    <row r="393" spans="1:32" s="72" customFormat="1" ht="15" customHeight="1">
      <c r="A393" s="131"/>
      <c r="B393" s="53"/>
      <c r="C393" s="799"/>
      <c r="D393" s="943"/>
      <c r="E393" s="128" t="s">
        <v>845</v>
      </c>
      <c r="F393" s="746" t="s">
        <v>275</v>
      </c>
      <c r="G393" s="746"/>
      <c r="H393" s="746"/>
      <c r="I393" s="746"/>
      <c r="J393" s="746"/>
      <c r="K393" s="746"/>
      <c r="L393" s="746"/>
      <c r="M393" s="746"/>
      <c r="N393" s="746"/>
      <c r="O393" s="746"/>
      <c r="P393" s="746"/>
      <c r="Q393" s="746"/>
      <c r="R393" s="746"/>
      <c r="S393" s="746"/>
      <c r="T393" s="746"/>
      <c r="U393" s="746"/>
      <c r="V393" s="746"/>
      <c r="W393" s="746"/>
      <c r="X393" s="746"/>
      <c r="Y393" s="746"/>
      <c r="Z393" s="746"/>
      <c r="AA393" s="746"/>
      <c r="AB393" s="746"/>
      <c r="AC393" s="746"/>
      <c r="AD393" s="746"/>
      <c r="AE393" s="12"/>
      <c r="AF393" s="122"/>
    </row>
    <row r="394" spans="1:32" s="72" customFormat="1" ht="15" customHeight="1">
      <c r="A394" s="131"/>
      <c r="B394" s="53"/>
      <c r="C394" s="799"/>
      <c r="D394" s="943"/>
      <c r="E394" s="128" t="s">
        <v>846</v>
      </c>
      <c r="F394" s="746" t="s">
        <v>276</v>
      </c>
      <c r="G394" s="746"/>
      <c r="H394" s="746"/>
      <c r="I394" s="746"/>
      <c r="J394" s="746"/>
      <c r="K394" s="746"/>
      <c r="L394" s="746"/>
      <c r="M394" s="746"/>
      <c r="N394" s="746"/>
      <c r="O394" s="746"/>
      <c r="P394" s="746"/>
      <c r="Q394" s="746"/>
      <c r="R394" s="746"/>
      <c r="S394" s="746"/>
      <c r="T394" s="746"/>
      <c r="U394" s="746"/>
      <c r="V394" s="746"/>
      <c r="W394" s="746"/>
      <c r="X394" s="746"/>
      <c r="Y394" s="746"/>
      <c r="Z394" s="746"/>
      <c r="AA394" s="746"/>
      <c r="AB394" s="746"/>
      <c r="AC394" s="746"/>
      <c r="AD394" s="746"/>
      <c r="AE394" s="12"/>
      <c r="AF394" s="122"/>
    </row>
    <row r="395" spans="1:32" s="72" customFormat="1" ht="15" customHeight="1">
      <c r="A395" s="131"/>
      <c r="B395" s="53"/>
      <c r="C395" s="936" t="s">
        <v>72</v>
      </c>
      <c r="D395" s="937"/>
      <c r="E395" s="938"/>
      <c r="F395" s="746" t="s">
        <v>7886</v>
      </c>
      <c r="G395" s="746"/>
      <c r="H395" s="746"/>
      <c r="I395" s="746"/>
      <c r="J395" s="746"/>
      <c r="K395" s="746"/>
      <c r="L395" s="746"/>
      <c r="M395" s="746"/>
      <c r="N395" s="746"/>
      <c r="O395" s="746"/>
      <c r="P395" s="746"/>
      <c r="Q395" s="746"/>
      <c r="R395" s="746"/>
      <c r="S395" s="746"/>
      <c r="T395" s="746"/>
      <c r="U395" s="746"/>
      <c r="V395" s="746"/>
      <c r="W395" s="746"/>
      <c r="X395" s="746"/>
      <c r="Y395" s="746"/>
      <c r="Z395" s="746"/>
      <c r="AA395" s="746"/>
      <c r="AB395" s="746"/>
      <c r="AC395" s="746"/>
      <c r="AD395" s="746"/>
      <c r="AE395" s="12"/>
      <c r="AF395" s="122"/>
    </row>
    <row r="396" spans="1:32" s="72" customFormat="1" ht="15" customHeight="1">
      <c r="A396" s="131"/>
      <c r="B396" s="53"/>
      <c r="C396" s="936" t="s">
        <v>73</v>
      </c>
      <c r="D396" s="937"/>
      <c r="E396" s="938"/>
      <c r="F396" s="746" t="s">
        <v>638</v>
      </c>
      <c r="G396" s="746"/>
      <c r="H396" s="746"/>
      <c r="I396" s="746"/>
      <c r="J396" s="746"/>
      <c r="K396" s="746"/>
      <c r="L396" s="746"/>
      <c r="M396" s="746"/>
      <c r="N396" s="746"/>
      <c r="O396" s="746"/>
      <c r="P396" s="746"/>
      <c r="Q396" s="746"/>
      <c r="R396" s="746"/>
      <c r="S396" s="746"/>
      <c r="T396" s="746"/>
      <c r="U396" s="746"/>
      <c r="V396" s="746"/>
      <c r="W396" s="746"/>
      <c r="X396" s="746"/>
      <c r="Y396" s="746"/>
      <c r="Z396" s="746"/>
      <c r="AA396" s="746"/>
      <c r="AB396" s="746"/>
      <c r="AC396" s="746"/>
      <c r="AD396" s="746"/>
      <c r="AE396" s="12"/>
      <c r="AF396" s="122"/>
    </row>
    <row r="397" spans="1:32" s="72" customFormat="1" ht="15" customHeight="1">
      <c r="A397" s="131"/>
      <c r="B397"/>
      <c r="C397"/>
      <c r="D397"/>
      <c r="E397"/>
      <c r="F397"/>
      <c r="G397"/>
      <c r="H397"/>
      <c r="I397"/>
      <c r="J397"/>
      <c r="K397"/>
      <c r="L397"/>
      <c r="M397"/>
      <c r="N397"/>
      <c r="O397"/>
      <c r="P397"/>
      <c r="Q397"/>
      <c r="R397"/>
      <c r="S397"/>
      <c r="T397"/>
      <c r="U397"/>
      <c r="V397"/>
      <c r="W397"/>
      <c r="X397"/>
      <c r="Y397"/>
      <c r="Z397"/>
      <c r="AA397"/>
      <c r="AB397"/>
      <c r="AC397"/>
      <c r="AD397"/>
      <c r="AE397" s="12"/>
      <c r="AF397" s="122"/>
    </row>
    <row r="398" spans="1:32" s="72" customFormat="1" ht="24" customHeight="1">
      <c r="A398" s="131"/>
      <c r="B398" s="53"/>
      <c r="C398" s="580" t="s">
        <v>127</v>
      </c>
      <c r="D398" s="580"/>
      <c r="E398" s="580"/>
      <c r="F398" s="580"/>
      <c r="G398" s="580"/>
      <c r="H398" s="580"/>
      <c r="I398" s="580"/>
      <c r="J398" s="580"/>
      <c r="K398" s="580"/>
      <c r="L398" s="580"/>
      <c r="M398" s="580"/>
      <c r="N398" s="580"/>
      <c r="O398" s="580"/>
      <c r="P398" s="580"/>
      <c r="Q398" s="580"/>
      <c r="R398" s="580"/>
      <c r="S398" s="580"/>
      <c r="T398" s="580"/>
      <c r="U398" s="580"/>
      <c r="V398" s="580"/>
      <c r="W398" s="580"/>
      <c r="X398" s="580"/>
      <c r="Y398" s="580"/>
      <c r="Z398" s="580"/>
      <c r="AA398" s="580"/>
      <c r="AB398" s="580"/>
      <c r="AC398" s="580"/>
      <c r="AD398" s="580"/>
      <c r="AE398" s="12"/>
      <c r="AF398" s="122"/>
    </row>
    <row r="399" spans="1:32" s="72" customFormat="1" ht="60" customHeight="1">
      <c r="A399" s="131"/>
      <c r="B399" s="53"/>
      <c r="C399" s="763"/>
      <c r="D399" s="764"/>
      <c r="E399" s="764"/>
      <c r="F399" s="764"/>
      <c r="G399" s="764"/>
      <c r="H399" s="764"/>
      <c r="I399" s="764"/>
      <c r="J399" s="764"/>
      <c r="K399" s="764"/>
      <c r="L399" s="764"/>
      <c r="M399" s="764"/>
      <c r="N399" s="764"/>
      <c r="O399" s="764"/>
      <c r="P399" s="764"/>
      <c r="Q399" s="764"/>
      <c r="R399" s="764"/>
      <c r="S399" s="764"/>
      <c r="T399" s="764"/>
      <c r="U399" s="764"/>
      <c r="V399" s="764"/>
      <c r="W399" s="764"/>
      <c r="X399" s="764"/>
      <c r="Y399" s="764"/>
      <c r="Z399" s="764"/>
      <c r="AA399" s="764"/>
      <c r="AB399" s="764"/>
      <c r="AC399" s="764"/>
      <c r="AD399" s="765"/>
      <c r="AE399" s="12"/>
      <c r="AF399" s="122"/>
    </row>
    <row r="400" spans="1:32" s="72" customFormat="1" ht="15" customHeight="1">
      <c r="A400" s="131"/>
      <c r="B400" s="624" t="str">
        <f>IF(BP377=0,"","Error: Verificar la información registrada tomando en cuenta la instrucción 4.")</f>
        <v/>
      </c>
      <c r="C400" s="624"/>
      <c r="D400" s="624"/>
      <c r="E400" s="624"/>
      <c r="F400" s="624"/>
      <c r="G400" s="624"/>
      <c r="H400" s="624"/>
      <c r="I400" s="624"/>
      <c r="J400" s="624"/>
      <c r="K400" s="624"/>
      <c r="L400" s="624"/>
      <c r="M400" s="624"/>
      <c r="N400" s="624"/>
      <c r="O400" s="624"/>
      <c r="P400" s="624"/>
      <c r="Q400" s="624"/>
      <c r="R400" s="624"/>
      <c r="S400" s="624"/>
      <c r="T400" s="624"/>
      <c r="U400" s="624"/>
      <c r="V400" s="624"/>
      <c r="W400" s="624"/>
      <c r="X400" s="624"/>
      <c r="Y400" s="624"/>
      <c r="Z400" s="624"/>
      <c r="AA400" s="624"/>
      <c r="AB400" s="624"/>
      <c r="AC400" s="624"/>
      <c r="AD400" s="624"/>
      <c r="AE400" s="12"/>
      <c r="AF400" s="122"/>
    </row>
    <row r="401" spans="1:108" s="72" customFormat="1" ht="15" customHeight="1">
      <c r="A401" s="131"/>
      <c r="B401" s="756" t="str">
        <f>IF(BR347=0,"","Alerta: Debe justificar el uso de NS argumentando el estado de la información desconocida.")</f>
        <v/>
      </c>
      <c r="C401" s="756"/>
      <c r="D401" s="756"/>
      <c r="E401" s="756"/>
      <c r="F401" s="756"/>
      <c r="G401" s="756"/>
      <c r="H401" s="756"/>
      <c r="I401" s="756"/>
      <c r="J401" s="756"/>
      <c r="K401" s="756"/>
      <c r="L401" s="756"/>
      <c r="M401" s="756"/>
      <c r="N401" s="756"/>
      <c r="O401" s="756"/>
      <c r="P401" s="756"/>
      <c r="Q401" s="756"/>
      <c r="R401" s="756"/>
      <c r="S401" s="756"/>
      <c r="T401" s="756"/>
      <c r="U401" s="756"/>
      <c r="V401" s="756"/>
      <c r="W401" s="756"/>
      <c r="X401" s="756"/>
      <c r="Y401" s="756"/>
      <c r="Z401" s="756"/>
      <c r="AA401" s="756"/>
      <c r="AB401" s="756"/>
      <c r="AC401" s="756"/>
      <c r="AD401" s="756"/>
      <c r="AE401" s="12"/>
      <c r="AF401" s="122"/>
    </row>
    <row r="402" spans="1:108" s="72" customFormat="1" ht="15" customHeight="1">
      <c r="A402" s="131"/>
      <c r="B402" s="625" t="str">
        <f>IF(CK377=0,"","Error: Debe completar toda la información requerida.")</f>
        <v/>
      </c>
      <c r="C402" s="625"/>
      <c r="D402" s="625"/>
      <c r="E402" s="625"/>
      <c r="F402" s="625"/>
      <c r="G402" s="625"/>
      <c r="H402" s="625"/>
      <c r="I402" s="625"/>
      <c r="J402" s="625"/>
      <c r="K402" s="625"/>
      <c r="L402" s="625"/>
      <c r="M402" s="625"/>
      <c r="N402" s="625"/>
      <c r="O402" s="625"/>
      <c r="P402" s="625"/>
      <c r="Q402" s="625"/>
      <c r="R402" s="625"/>
      <c r="S402" s="625"/>
      <c r="T402" s="625"/>
      <c r="U402" s="625"/>
      <c r="V402" s="625"/>
      <c r="W402" s="625"/>
      <c r="X402" s="625"/>
      <c r="Y402" s="625"/>
      <c r="Z402" s="625"/>
      <c r="AA402" s="625"/>
      <c r="AB402" s="625"/>
      <c r="AC402" s="625"/>
      <c r="AD402" s="625"/>
      <c r="AE402" s="12"/>
      <c r="AF402" s="122"/>
    </row>
    <row r="403" spans="1:108" s="72" customFormat="1" ht="15" customHeight="1">
      <c r="A403" s="131"/>
      <c r="B403"/>
      <c r="C403"/>
      <c r="D403"/>
      <c r="E403"/>
      <c r="F403"/>
      <c r="G403"/>
      <c r="H403"/>
      <c r="I403"/>
      <c r="J403"/>
      <c r="K403"/>
      <c r="L403"/>
      <c r="M403"/>
      <c r="N403"/>
      <c r="O403"/>
      <c r="P403"/>
      <c r="Q403"/>
      <c r="R403"/>
      <c r="S403"/>
      <c r="T403"/>
      <c r="U403"/>
      <c r="V403"/>
      <c r="W403"/>
      <c r="X403"/>
      <c r="Y403"/>
      <c r="Z403"/>
      <c r="AA403"/>
      <c r="AB403"/>
      <c r="AC403"/>
      <c r="AD403"/>
      <c r="AE403" s="12"/>
      <c r="AF403" s="122"/>
    </row>
    <row r="404" spans="1:108" s="72" customFormat="1" ht="15" customHeight="1">
      <c r="A404" s="131"/>
      <c r="B404"/>
      <c r="C404"/>
      <c r="D404"/>
      <c r="E404"/>
      <c r="F404"/>
      <c r="G404"/>
      <c r="H404"/>
      <c r="I404"/>
      <c r="J404"/>
      <c r="K404"/>
      <c r="L404"/>
      <c r="M404"/>
      <c r="N404"/>
      <c r="O404"/>
      <c r="P404"/>
      <c r="Q404"/>
      <c r="R404"/>
      <c r="S404"/>
      <c r="T404"/>
      <c r="U404"/>
      <c r="V404"/>
      <c r="W404"/>
      <c r="X404"/>
      <c r="Y404"/>
      <c r="Z404"/>
      <c r="AA404"/>
      <c r="AB404"/>
      <c r="AC404"/>
      <c r="AD404"/>
      <c r="AE404" s="12"/>
      <c r="AF404" s="122"/>
    </row>
    <row r="405" spans="1:108" s="72" customFormat="1" ht="15" customHeight="1">
      <c r="A405" s="131"/>
      <c r="B405"/>
      <c r="C405"/>
      <c r="D405"/>
      <c r="E405"/>
      <c r="F405"/>
      <c r="G405"/>
      <c r="H405"/>
      <c r="I405"/>
      <c r="J405"/>
      <c r="K405"/>
      <c r="L405"/>
      <c r="M405"/>
      <c r="N405"/>
      <c r="O405"/>
      <c r="P405"/>
      <c r="Q405"/>
      <c r="R405"/>
      <c r="S405"/>
      <c r="T405"/>
      <c r="U405"/>
      <c r="V405"/>
      <c r="W405"/>
      <c r="X405"/>
      <c r="Y405"/>
      <c r="Z405"/>
      <c r="AA405"/>
      <c r="AB405"/>
      <c r="AC405"/>
      <c r="AD405"/>
      <c r="AE405" s="12"/>
      <c r="AF405" s="122"/>
    </row>
    <row r="406" spans="1:108" s="72" customFormat="1" ht="48" customHeight="1">
      <c r="A406" s="131" t="s">
        <v>2027</v>
      </c>
      <c r="B406" s="688" t="s">
        <v>7820</v>
      </c>
      <c r="C406" s="688"/>
      <c r="D406" s="688"/>
      <c r="E406" s="688"/>
      <c r="F406" s="688"/>
      <c r="G406" s="688"/>
      <c r="H406" s="688"/>
      <c r="I406" s="688"/>
      <c r="J406" s="688"/>
      <c r="K406" s="688"/>
      <c r="L406" s="688"/>
      <c r="M406" s="688"/>
      <c r="N406" s="688"/>
      <c r="O406" s="688"/>
      <c r="P406" s="688"/>
      <c r="Q406" s="688"/>
      <c r="R406" s="688"/>
      <c r="S406" s="688"/>
      <c r="T406" s="688"/>
      <c r="U406" s="688"/>
      <c r="V406" s="688"/>
      <c r="W406" s="688"/>
      <c r="X406" s="688"/>
      <c r="Y406" s="688"/>
      <c r="Z406" s="688"/>
      <c r="AA406" s="688"/>
      <c r="AB406" s="688"/>
      <c r="AC406" s="688"/>
      <c r="AD406" s="688"/>
      <c r="AE406" s="12"/>
      <c r="AF406" s="254"/>
      <c r="AH406" s="627" t="s">
        <v>7211</v>
      </c>
      <c r="AI406" s="627"/>
      <c r="AJ406" s="627" t="s">
        <v>7212</v>
      </c>
      <c r="AK406" s="627"/>
      <c r="AL406" s="627" t="s">
        <v>7213</v>
      </c>
      <c r="AM406" s="627"/>
    </row>
    <row r="407" spans="1:108" s="72" customFormat="1" ht="36" customHeight="1">
      <c r="A407" s="167"/>
      <c r="B407" s="144"/>
      <c r="C407" s="578" t="s">
        <v>7821</v>
      </c>
      <c r="D407" s="578"/>
      <c r="E407" s="578"/>
      <c r="F407" s="578"/>
      <c r="G407" s="578"/>
      <c r="H407" s="578"/>
      <c r="I407" s="578"/>
      <c r="J407" s="578"/>
      <c r="K407" s="578"/>
      <c r="L407" s="578"/>
      <c r="M407" s="578"/>
      <c r="N407" s="578"/>
      <c r="O407" s="578"/>
      <c r="P407" s="578"/>
      <c r="Q407" s="578"/>
      <c r="R407" s="578"/>
      <c r="S407" s="578"/>
      <c r="T407" s="578"/>
      <c r="U407" s="578"/>
      <c r="V407" s="578"/>
      <c r="W407" s="578"/>
      <c r="X407" s="578"/>
      <c r="Y407" s="578"/>
      <c r="Z407" s="578"/>
      <c r="AA407" s="578"/>
      <c r="AB407" s="578"/>
      <c r="AC407" s="578"/>
      <c r="AD407" s="578"/>
      <c r="AE407" s="12"/>
      <c r="AF407" s="122"/>
      <c r="AH407" s="907">
        <f>COUNTBLANK(J416:AD431)</f>
        <v>336</v>
      </c>
      <c r="AI407" s="907"/>
      <c r="AJ407" s="627">
        <v>336</v>
      </c>
      <c r="AK407" s="627"/>
      <c r="AL407" s="627"/>
      <c r="AM407" s="627"/>
    </row>
    <row r="408" spans="1:108" s="72" customFormat="1" ht="24" customHeight="1">
      <c r="A408" s="121"/>
      <c r="B408" s="144"/>
      <c r="C408" s="671" t="s">
        <v>2028</v>
      </c>
      <c r="D408" s="671"/>
      <c r="E408" s="671"/>
      <c r="F408" s="671"/>
      <c r="G408" s="671"/>
      <c r="H408" s="671"/>
      <c r="I408" s="671"/>
      <c r="J408" s="671"/>
      <c r="K408" s="671"/>
      <c r="L408" s="671"/>
      <c r="M408" s="671"/>
      <c r="N408" s="671"/>
      <c r="O408" s="671"/>
      <c r="P408" s="671"/>
      <c r="Q408" s="671"/>
      <c r="R408" s="671"/>
      <c r="S408" s="671"/>
      <c r="T408" s="671"/>
      <c r="U408" s="671"/>
      <c r="V408" s="671"/>
      <c r="W408" s="671"/>
      <c r="X408" s="671"/>
      <c r="Y408" s="671"/>
      <c r="Z408" s="671"/>
      <c r="AA408" s="671"/>
      <c r="AB408" s="671"/>
      <c r="AC408" s="671"/>
      <c r="AD408" s="671"/>
      <c r="AE408" s="12"/>
      <c r="AF408" s="122"/>
    </row>
    <row r="409" spans="1:108" s="72" customFormat="1" ht="36" customHeight="1">
      <c r="A409" s="121"/>
      <c r="B409" s="144"/>
      <c r="C409" s="578" t="s">
        <v>7822</v>
      </c>
      <c r="D409" s="578"/>
      <c r="E409" s="578"/>
      <c r="F409" s="578"/>
      <c r="G409" s="578"/>
      <c r="H409" s="578"/>
      <c r="I409" s="578"/>
      <c r="J409" s="578"/>
      <c r="K409" s="578"/>
      <c r="L409" s="578"/>
      <c r="M409" s="578"/>
      <c r="N409" s="578"/>
      <c r="O409" s="578"/>
      <c r="P409" s="578"/>
      <c r="Q409" s="578"/>
      <c r="R409" s="578"/>
      <c r="S409" s="578"/>
      <c r="T409" s="578"/>
      <c r="U409" s="578"/>
      <c r="V409" s="578"/>
      <c r="W409" s="578"/>
      <c r="X409" s="578"/>
      <c r="Y409" s="578"/>
      <c r="Z409" s="578"/>
      <c r="AA409" s="578"/>
      <c r="AB409" s="578"/>
      <c r="AC409" s="578"/>
      <c r="AD409" s="578"/>
      <c r="AE409" s="12"/>
      <c r="AF409" s="122"/>
    </row>
    <row r="410" spans="1:108" s="72" customFormat="1" ht="36" customHeight="1">
      <c r="A410" s="121"/>
      <c r="C410" s="578" t="s">
        <v>2359</v>
      </c>
      <c r="D410" s="578"/>
      <c r="E410" s="578"/>
      <c r="F410" s="578"/>
      <c r="G410" s="578"/>
      <c r="H410" s="578"/>
      <c r="I410" s="578"/>
      <c r="J410" s="578"/>
      <c r="K410" s="578"/>
      <c r="L410" s="578"/>
      <c r="M410" s="578"/>
      <c r="N410" s="578"/>
      <c r="O410" s="578"/>
      <c r="P410" s="578"/>
      <c r="Q410" s="578"/>
      <c r="R410" s="578"/>
      <c r="S410" s="578"/>
      <c r="T410" s="578"/>
      <c r="U410" s="578"/>
      <c r="V410" s="578"/>
      <c r="W410" s="578"/>
      <c r="X410" s="578"/>
      <c r="Y410" s="578"/>
      <c r="Z410" s="578"/>
      <c r="AA410" s="578"/>
      <c r="AB410" s="578"/>
      <c r="AC410" s="578"/>
      <c r="AD410" s="578"/>
      <c r="AE410" s="12"/>
      <c r="AF410" s="122"/>
    </row>
    <row r="411" spans="1:108" s="72" customFormat="1" ht="36" customHeight="1">
      <c r="A411" s="121"/>
      <c r="C411" s="578" t="s">
        <v>7823</v>
      </c>
      <c r="D411" s="578"/>
      <c r="E411" s="578"/>
      <c r="F411" s="578"/>
      <c r="G411" s="578"/>
      <c r="H411" s="578"/>
      <c r="I411" s="578"/>
      <c r="J411" s="578"/>
      <c r="K411" s="578"/>
      <c r="L411" s="578"/>
      <c r="M411" s="578"/>
      <c r="N411" s="578"/>
      <c r="O411" s="578"/>
      <c r="P411" s="578"/>
      <c r="Q411" s="578"/>
      <c r="R411" s="578"/>
      <c r="S411" s="578"/>
      <c r="T411" s="578"/>
      <c r="U411" s="578"/>
      <c r="V411" s="578"/>
      <c r="W411" s="578"/>
      <c r="X411" s="578"/>
      <c r="Y411" s="578"/>
      <c r="Z411" s="578"/>
      <c r="AA411" s="578"/>
      <c r="AB411" s="578"/>
      <c r="AC411" s="578"/>
      <c r="AD411" s="578"/>
      <c r="AE411" s="12"/>
      <c r="AF411" s="122"/>
    </row>
    <row r="412" spans="1:108" s="72" customFormat="1" ht="15" customHeight="1">
      <c r="A412" s="131"/>
      <c r="B412" s="53"/>
      <c r="C412" s="53"/>
      <c r="D412" s="53"/>
      <c r="E412" s="53"/>
      <c r="F412" s="53"/>
      <c r="G412" s="53"/>
      <c r="H412" s="53"/>
      <c r="I412" s="53"/>
      <c r="J412" s="53"/>
      <c r="K412" s="53"/>
      <c r="L412" s="53"/>
      <c r="M412" s="53"/>
      <c r="N412" s="53"/>
      <c r="O412" s="53"/>
      <c r="P412" s="53"/>
      <c r="Q412" s="53"/>
      <c r="R412" s="53"/>
      <c r="S412" s="53"/>
      <c r="T412" s="53"/>
      <c r="U412" s="53"/>
      <c r="V412" s="53"/>
      <c r="W412" s="53"/>
      <c r="X412" s="53"/>
      <c r="Y412" s="53"/>
      <c r="Z412" s="53"/>
      <c r="AA412" s="53"/>
      <c r="AB412" s="53"/>
      <c r="AC412" s="53"/>
      <c r="AD412" s="53"/>
      <c r="AE412" s="12"/>
      <c r="AF412" s="122"/>
    </row>
    <row r="413" spans="1:108" s="72" customFormat="1" ht="108" customHeight="1">
      <c r="A413" s="131"/>
      <c r="B413" s="208"/>
      <c r="C413" s="1031" t="s">
        <v>1117</v>
      </c>
      <c r="D413" s="1031"/>
      <c r="E413" s="1031"/>
      <c r="F413" s="1031"/>
      <c r="G413" s="1031"/>
      <c r="H413" s="1031"/>
      <c r="I413" s="1031"/>
      <c r="J413" s="1031" t="s">
        <v>7819</v>
      </c>
      <c r="K413" s="1031"/>
      <c r="L413" s="1031"/>
      <c r="M413" s="1031"/>
      <c r="N413" s="555" t="s">
        <v>7818</v>
      </c>
      <c r="O413" s="556"/>
      <c r="P413" s="556"/>
      <c r="Q413" s="556"/>
      <c r="R413" s="556"/>
      <c r="S413" s="556"/>
      <c r="T413" s="556"/>
      <c r="U413" s="556"/>
      <c r="V413" s="556"/>
      <c r="W413" s="556"/>
      <c r="X413" s="556"/>
      <c r="Y413" s="556"/>
      <c r="Z413" s="556"/>
      <c r="AA413" s="556"/>
      <c r="AB413" s="556"/>
      <c r="AC413" s="556"/>
      <c r="AD413" s="557"/>
      <c r="AE413" s="12"/>
      <c r="AF413" s="122"/>
      <c r="AN413" s="570" t="s">
        <v>7241</v>
      </c>
      <c r="AO413" s="571"/>
      <c r="AP413" s="571"/>
      <c r="AQ413" s="571"/>
      <c r="AR413" s="571"/>
      <c r="AS413" s="571"/>
      <c r="AT413" s="571"/>
      <c r="AU413" s="571"/>
      <c r="AV413" s="571"/>
      <c r="AW413" s="571"/>
      <c r="AX413" s="571"/>
      <c r="AY413" s="571"/>
      <c r="AZ413" s="571"/>
      <c r="BA413" s="571"/>
      <c r="BB413" s="571"/>
      <c r="BC413" s="571"/>
      <c r="BD413" s="572"/>
      <c r="BF413" s="638" t="s">
        <v>7251</v>
      </c>
      <c r="BG413" s="638"/>
      <c r="BH413" s="638"/>
      <c r="BI413" s="638"/>
      <c r="BJ413" s="638"/>
      <c r="BK413" s="638"/>
      <c r="BL413" s="638"/>
      <c r="BM413" s="638"/>
      <c r="BN413" s="638"/>
      <c r="BO413" s="638"/>
      <c r="BP413" s="638"/>
      <c r="BQ413" s="638"/>
      <c r="BR413" s="638"/>
      <c r="BS413" s="638"/>
      <c r="BT413" s="638"/>
      <c r="BU413" s="638"/>
      <c r="BV413" s="638"/>
      <c r="BW413" s="638"/>
    </row>
    <row r="414" spans="1:108" s="72" customFormat="1" ht="15" customHeight="1">
      <c r="A414" s="131"/>
      <c r="B414" s="53"/>
      <c r="C414" s="1032"/>
      <c r="D414" s="1032"/>
      <c r="E414" s="1032"/>
      <c r="F414" s="1032"/>
      <c r="G414" s="1032"/>
      <c r="H414" s="1032"/>
      <c r="I414" s="1032"/>
      <c r="J414" s="1032"/>
      <c r="K414" s="1032"/>
      <c r="L414" s="1032"/>
      <c r="M414" s="1032"/>
      <c r="N414" s="936" t="s">
        <v>66</v>
      </c>
      <c r="O414" s="937"/>
      <c r="P414" s="937"/>
      <c r="Q414" s="937"/>
      <c r="R414" s="938"/>
      <c r="S414" s="1000" t="s">
        <v>67</v>
      </c>
      <c r="T414" s="1000" t="s">
        <v>68</v>
      </c>
      <c r="U414" s="1000" t="s">
        <v>69</v>
      </c>
      <c r="V414" s="1000" t="s">
        <v>70</v>
      </c>
      <c r="W414" s="795" t="s">
        <v>71</v>
      </c>
      <c r="X414" s="795"/>
      <c r="Y414" s="795"/>
      <c r="Z414" s="795"/>
      <c r="AA414" s="795"/>
      <c r="AB414" s="795"/>
      <c r="AC414" s="1000" t="s">
        <v>72</v>
      </c>
      <c r="AD414" s="1000" t="s">
        <v>73</v>
      </c>
      <c r="AE414" s="12"/>
      <c r="AF414" s="122"/>
      <c r="AN414" s="936" t="s">
        <v>66</v>
      </c>
      <c r="AO414" s="937"/>
      <c r="AP414" s="937"/>
      <c r="AQ414" s="937"/>
      <c r="AR414" s="938"/>
      <c r="AS414" s="1000" t="s">
        <v>67</v>
      </c>
      <c r="AT414" s="1000" t="s">
        <v>68</v>
      </c>
      <c r="AU414" s="1000" t="s">
        <v>69</v>
      </c>
      <c r="AV414" s="1000" t="s">
        <v>70</v>
      </c>
      <c r="AW414" s="795" t="s">
        <v>71</v>
      </c>
      <c r="AX414" s="795"/>
      <c r="AY414" s="795"/>
      <c r="AZ414" s="795"/>
      <c r="BA414" s="795"/>
      <c r="BB414" s="795"/>
      <c r="BC414" s="1000" t="s">
        <v>72</v>
      </c>
      <c r="BD414" s="1000" t="s">
        <v>73</v>
      </c>
      <c r="BF414" s="1041"/>
      <c r="BG414" s="1038" t="s">
        <v>66</v>
      </c>
      <c r="BH414" s="1039"/>
      <c r="BI414" s="1039"/>
      <c r="BJ414" s="1039"/>
      <c r="BK414" s="1040"/>
      <c r="BL414" s="1000" t="s">
        <v>67</v>
      </c>
      <c r="BM414" s="1000" t="s">
        <v>68</v>
      </c>
      <c r="BN414" s="1000" t="s">
        <v>69</v>
      </c>
      <c r="BO414" s="1000" t="s">
        <v>70</v>
      </c>
      <c r="BP414" s="1000" t="s">
        <v>71</v>
      </c>
      <c r="BQ414" s="1000"/>
      <c r="BR414" s="1000"/>
      <c r="BS414" s="1000"/>
      <c r="BT414" s="1000"/>
      <c r="BU414" s="1000"/>
      <c r="BV414" s="1000" t="s">
        <v>72</v>
      </c>
      <c r="BW414" s="1000" t="s">
        <v>73</v>
      </c>
      <c r="CE414" s="639" t="s">
        <v>7224</v>
      </c>
      <c r="CF414" s="640"/>
      <c r="CG414" s="640"/>
      <c r="CH414" s="640"/>
      <c r="CI414" s="640"/>
      <c r="CJ414" s="641"/>
      <c r="CL414" s="645" t="s">
        <v>8116</v>
      </c>
      <c r="CM414" s="646"/>
      <c r="CN414" s="646"/>
      <c r="CO414" s="646"/>
      <c r="CP414" s="646"/>
      <c r="CQ414" s="646"/>
      <c r="CR414" s="646"/>
      <c r="CS414" s="646"/>
      <c r="CT414" s="646"/>
      <c r="CU414" s="646"/>
      <c r="CV414" s="646"/>
      <c r="CW414" s="646"/>
      <c r="CX414" s="646"/>
      <c r="CY414" s="646"/>
      <c r="CZ414" s="646"/>
      <c r="DA414" s="646"/>
      <c r="DB414" s="646"/>
      <c r="DC414" s="646"/>
      <c r="DD414" s="647"/>
    </row>
    <row r="415" spans="1:108" s="72" customFormat="1" ht="15" customHeight="1">
      <c r="A415" s="131"/>
      <c r="B415" s="53"/>
      <c r="C415" s="1033"/>
      <c r="D415" s="1033"/>
      <c r="E415" s="1033"/>
      <c r="F415" s="1033"/>
      <c r="G415" s="1033"/>
      <c r="H415" s="1033"/>
      <c r="I415" s="1033"/>
      <c r="J415" s="1033"/>
      <c r="K415" s="1033"/>
      <c r="L415" s="1033"/>
      <c r="M415" s="1033"/>
      <c r="N415" s="186" t="s">
        <v>132</v>
      </c>
      <c r="O415" s="186" t="s">
        <v>133</v>
      </c>
      <c r="P415" s="186" t="s">
        <v>134</v>
      </c>
      <c r="Q415" s="186" t="s">
        <v>135</v>
      </c>
      <c r="R415" s="186" t="s">
        <v>136</v>
      </c>
      <c r="S415" s="795"/>
      <c r="T415" s="795"/>
      <c r="U415" s="795"/>
      <c r="V415" s="795"/>
      <c r="W415" s="186" t="s">
        <v>841</v>
      </c>
      <c r="X415" s="186" t="s">
        <v>842</v>
      </c>
      <c r="Y415" s="186" t="s">
        <v>843</v>
      </c>
      <c r="Z415" s="186" t="s">
        <v>844</v>
      </c>
      <c r="AA415" s="186" t="s">
        <v>845</v>
      </c>
      <c r="AB415" s="186" t="s">
        <v>846</v>
      </c>
      <c r="AC415" s="795"/>
      <c r="AD415" s="795"/>
      <c r="AE415" s="12"/>
      <c r="AF415" s="122"/>
      <c r="AH415" s="665" t="s">
        <v>7231</v>
      </c>
      <c r="AI415" s="665"/>
      <c r="AK415" s="917" t="s">
        <v>7285</v>
      </c>
      <c r="AL415" s="917"/>
      <c r="AN415" s="186" t="s">
        <v>132</v>
      </c>
      <c r="AO415" s="186" t="s">
        <v>133</v>
      </c>
      <c r="AP415" s="186" t="s">
        <v>134</v>
      </c>
      <c r="AQ415" s="186" t="s">
        <v>135</v>
      </c>
      <c r="AR415" s="186" t="s">
        <v>136</v>
      </c>
      <c r="AS415" s="795"/>
      <c r="AT415" s="795"/>
      <c r="AU415" s="795"/>
      <c r="AV415" s="795"/>
      <c r="AW415" s="186" t="s">
        <v>841</v>
      </c>
      <c r="AX415" s="186" t="s">
        <v>842</v>
      </c>
      <c r="AY415" s="186" t="s">
        <v>843</v>
      </c>
      <c r="AZ415" s="186" t="s">
        <v>844</v>
      </c>
      <c r="BA415" s="186" t="s">
        <v>845</v>
      </c>
      <c r="BB415" s="186" t="s">
        <v>846</v>
      </c>
      <c r="BC415" s="795"/>
      <c r="BD415" s="795"/>
      <c r="BF415" s="638"/>
      <c r="BG415" s="186" t="s">
        <v>132</v>
      </c>
      <c r="BH415" s="186" t="s">
        <v>133</v>
      </c>
      <c r="BI415" s="186" t="s">
        <v>134</v>
      </c>
      <c r="BJ415" s="186" t="s">
        <v>135</v>
      </c>
      <c r="BK415" s="186" t="s">
        <v>136</v>
      </c>
      <c r="BL415" s="795"/>
      <c r="BM415" s="795"/>
      <c r="BN415" s="795"/>
      <c r="BO415" s="795"/>
      <c r="BP415" s="186" t="s">
        <v>841</v>
      </c>
      <c r="BQ415" s="186" t="s">
        <v>842</v>
      </c>
      <c r="BR415" s="186" t="s">
        <v>843</v>
      </c>
      <c r="BS415" s="186" t="s">
        <v>844</v>
      </c>
      <c r="BT415" s="186" t="s">
        <v>845</v>
      </c>
      <c r="BU415" s="186" t="s">
        <v>846</v>
      </c>
      <c r="BV415" s="795"/>
      <c r="BW415" s="795"/>
      <c r="BY415" s="666" t="s">
        <v>7261</v>
      </c>
      <c r="BZ415" s="666"/>
      <c r="CB415" s="917" t="s">
        <v>7285</v>
      </c>
      <c r="CC415" s="917"/>
      <c r="CE415" s="639" t="s">
        <v>7259</v>
      </c>
      <c r="CF415" s="641"/>
      <c r="CG415" s="639" t="s">
        <v>7260</v>
      </c>
      <c r="CH415" s="641"/>
      <c r="CI415" s="639" t="s">
        <v>7226</v>
      </c>
      <c r="CJ415" s="641"/>
      <c r="CL415" s="632" t="s">
        <v>7897</v>
      </c>
      <c r="CM415" s="633"/>
      <c r="CN415" s="460" t="str">
        <f>SUBSTITUTE( SUBSTITUTE( SUBSTITUTE( SUBSTITUTE( SUBSTITUTE( SUBSTITUTE( SUBSTITUTE( SUBSTITUTE( SUBSTITUTE( SUBSTITUTE(F434, "á", "a"), "é", "e"), "í", "i"), "ó", "o"), "ú", "u"), "Á", "A"), "É", "E"), "Í", "I"), "Ó", "O"), "Ú", "U")</f>
        <v/>
      </c>
      <c r="CO415" s="457"/>
      <c r="CP415" s="457"/>
      <c r="CQ415" s="457"/>
      <c r="CR415" s="457"/>
      <c r="CS415" s="457"/>
      <c r="CT415" s="457"/>
      <c r="CU415" s="457"/>
      <c r="CV415" s="457"/>
      <c r="CW415" s="457"/>
      <c r="CX415" s="457"/>
      <c r="CY415" s="457"/>
      <c r="CZ415" s="457"/>
      <c r="DA415" s="457"/>
      <c r="DB415" s="457"/>
      <c r="DC415" s="457"/>
      <c r="DD415" s="456"/>
    </row>
    <row r="416" spans="1:108" s="72" customFormat="1" ht="24" customHeight="1">
      <c r="A416" s="131"/>
      <c r="B416" s="53"/>
      <c r="C416" s="82" t="s">
        <v>66</v>
      </c>
      <c r="D416" s="792" t="s">
        <v>1112</v>
      </c>
      <c r="E416" s="793"/>
      <c r="F416" s="793"/>
      <c r="G416" s="793"/>
      <c r="H416" s="793"/>
      <c r="I416" s="794"/>
      <c r="J416" s="830"/>
      <c r="K416" s="562"/>
      <c r="L416" s="562"/>
      <c r="M416" s="831"/>
      <c r="N416" s="436"/>
      <c r="O416" s="436"/>
      <c r="P416" s="432"/>
      <c r="Q416" s="432"/>
      <c r="R416" s="432"/>
      <c r="S416" s="432"/>
      <c r="T416" s="432"/>
      <c r="U416" s="432"/>
      <c r="V416" s="432"/>
      <c r="W416" s="432"/>
      <c r="X416" s="432"/>
      <c r="Y416" s="432"/>
      <c r="Z416" s="432"/>
      <c r="AA416" s="432"/>
      <c r="AB416" s="432"/>
      <c r="AC416" s="432"/>
      <c r="AD416" s="432"/>
      <c r="AE416" s="12"/>
      <c r="AF416" s="122"/>
      <c r="AH416" s="655">
        <f>IF($AH$407=$AJ$407,0,IF(OR(J416="",J416=1),0,1))</f>
        <v>0</v>
      </c>
      <c r="AI416" s="655"/>
      <c r="AK416" s="639">
        <f>IF($AH$407=$AJ$407,0,IF(OR(AND(AH416=0,SUM(N416:AD416)&gt;0),AND(AH416=0,COUNTIF(N416:AD416,"NS")&gt;0),AND(AH416=1,COUNTA(N416:AD416)=0)),0,1))</f>
        <v>0</v>
      </c>
      <c r="AL416" s="641"/>
      <c r="AN416" s="112">
        <f t="shared" ref="AN416:BD416" si="105">IF($AH$274=$AJ$274,0,IF(SUM(N310)&gt;0,0,1))</f>
        <v>0</v>
      </c>
      <c r="AO416" s="112">
        <f t="shared" si="105"/>
        <v>0</v>
      </c>
      <c r="AP416" s="112">
        <f t="shared" si="105"/>
        <v>0</v>
      </c>
      <c r="AQ416" s="112">
        <f t="shared" si="105"/>
        <v>0</v>
      </c>
      <c r="AR416" s="112">
        <f t="shared" si="105"/>
        <v>0</v>
      </c>
      <c r="AS416" s="112">
        <f t="shared" si="105"/>
        <v>0</v>
      </c>
      <c r="AT416" s="112">
        <f t="shared" si="105"/>
        <v>0</v>
      </c>
      <c r="AU416" s="112">
        <f t="shared" si="105"/>
        <v>0</v>
      </c>
      <c r="AV416" s="112">
        <f t="shared" si="105"/>
        <v>0</v>
      </c>
      <c r="AW416" s="112">
        <f t="shared" si="105"/>
        <v>0</v>
      </c>
      <c r="AX416" s="112">
        <f t="shared" si="105"/>
        <v>0</v>
      </c>
      <c r="AY416" s="112">
        <f t="shared" si="105"/>
        <v>0</v>
      </c>
      <c r="AZ416" s="112">
        <f t="shared" si="105"/>
        <v>0</v>
      </c>
      <c r="BA416" s="112">
        <f t="shared" si="105"/>
        <v>0</v>
      </c>
      <c r="BB416" s="112">
        <f t="shared" si="105"/>
        <v>0</v>
      </c>
      <c r="BC416" s="112">
        <f t="shared" si="105"/>
        <v>0</v>
      </c>
      <c r="BD416" s="112">
        <f t="shared" si="105"/>
        <v>0</v>
      </c>
      <c r="BF416" s="95" t="s">
        <v>7323</v>
      </c>
      <c r="BG416" s="265">
        <f t="shared" ref="BG416:BW416" si="106">N310</f>
        <v>0</v>
      </c>
      <c r="BH416" s="147">
        <f t="shared" si="106"/>
        <v>0</v>
      </c>
      <c r="BI416" s="147">
        <f t="shared" si="106"/>
        <v>0</v>
      </c>
      <c r="BJ416" s="147">
        <f t="shared" si="106"/>
        <v>0</v>
      </c>
      <c r="BK416" s="147">
        <f t="shared" si="106"/>
        <v>0</v>
      </c>
      <c r="BL416" s="147">
        <f t="shared" si="106"/>
        <v>0</v>
      </c>
      <c r="BM416" s="147">
        <f t="shared" si="106"/>
        <v>0</v>
      </c>
      <c r="BN416" s="147">
        <f t="shared" si="106"/>
        <v>0</v>
      </c>
      <c r="BO416" s="147">
        <f t="shared" si="106"/>
        <v>0</v>
      </c>
      <c r="BP416" s="147">
        <f t="shared" si="106"/>
        <v>0</v>
      </c>
      <c r="BQ416" s="147">
        <f t="shared" si="106"/>
        <v>0</v>
      </c>
      <c r="BR416" s="147">
        <f t="shared" si="106"/>
        <v>0</v>
      </c>
      <c r="BS416" s="147">
        <f t="shared" si="106"/>
        <v>0</v>
      </c>
      <c r="BT416" s="147">
        <f t="shared" si="106"/>
        <v>0</v>
      </c>
      <c r="BU416" s="147">
        <f t="shared" si="106"/>
        <v>0</v>
      </c>
      <c r="BV416" s="147">
        <f t="shared" si="106"/>
        <v>0</v>
      </c>
      <c r="BW416" s="147">
        <f t="shared" si="106"/>
        <v>0</v>
      </c>
      <c r="BY416" s="661">
        <f>IF($AH$407=$AJ$407,0,IF(COUNTIF(N416:AD431,"NS")=0,0,1))</f>
        <v>0</v>
      </c>
      <c r="BZ416" s="661"/>
      <c r="CB416" s="639">
        <f>IF($AH$407=$AJ$407,0,IF(OR(AND(AH416=0,COUNTA(J416)=COUNTA($J$413),COUNTA(N416:AD416)=COUNTIF($AN$416:$BD$416,0)),AND(AH416=1,COUNTA(N416:AD416)=0)),0,1))</f>
        <v>0</v>
      </c>
      <c r="CC416" s="641"/>
      <c r="CE416" s="639">
        <v>4</v>
      </c>
      <c r="CF416" s="641"/>
      <c r="CG416" s="639">
        <f>IF(BW419=0,0,1)</f>
        <v>0</v>
      </c>
      <c r="CH416" s="641"/>
      <c r="CI416" s="639" t="str">
        <f>IF(CG416=0,"",IF(SUM($CG$416:CG416)=1,_xlfn.CONCAT(CE416,),IF($CG$418&gt;SUM($CG$416:CG416),_xlfn.CONCAT(", ",CE416),IF($CG$418=SUM($CG$416:CG416),_xlfn.CONCAT(" y ",CE416,".")))))</f>
        <v/>
      </c>
      <c r="CJ416" s="641"/>
      <c r="CL416" s="632" t="s">
        <v>7898</v>
      </c>
      <c r="CM416" s="633"/>
      <c r="CN416" s="112">
        <v>1</v>
      </c>
      <c r="CO416" s="112">
        <v>2</v>
      </c>
      <c r="CP416" s="112">
        <v>3</v>
      </c>
      <c r="CQ416" s="112">
        <v>4</v>
      </c>
      <c r="CR416" s="112">
        <v>5</v>
      </c>
      <c r="CS416" s="112">
        <v>6</v>
      </c>
      <c r="CT416" s="112">
        <v>6</v>
      </c>
      <c r="CU416" s="112">
        <v>7</v>
      </c>
      <c r="CV416" s="112">
        <v>7</v>
      </c>
      <c r="CW416" s="112">
        <v>8</v>
      </c>
      <c r="CX416" s="112">
        <v>9</v>
      </c>
      <c r="CY416" s="112">
        <v>10</v>
      </c>
      <c r="CZ416" s="112">
        <v>11</v>
      </c>
      <c r="DA416" s="112">
        <v>12</v>
      </c>
      <c r="DB416" s="112">
        <v>13</v>
      </c>
      <c r="DC416" s="112">
        <v>14</v>
      </c>
      <c r="DD416" s="112">
        <v>15</v>
      </c>
    </row>
    <row r="417" spans="1:110" s="72" customFormat="1" ht="24" customHeight="1">
      <c r="A417" s="131"/>
      <c r="B417" s="53"/>
      <c r="C417" s="82" t="s">
        <v>67</v>
      </c>
      <c r="D417" s="792" t="s">
        <v>1257</v>
      </c>
      <c r="E417" s="793"/>
      <c r="F417" s="793"/>
      <c r="G417" s="793"/>
      <c r="H417" s="793"/>
      <c r="I417" s="794"/>
      <c r="J417" s="830"/>
      <c r="K417" s="562"/>
      <c r="L417" s="562"/>
      <c r="M417" s="831"/>
      <c r="N417" s="436"/>
      <c r="O417" s="432"/>
      <c r="P417" s="432"/>
      <c r="Q417" s="432"/>
      <c r="R417" s="432"/>
      <c r="S417" s="432"/>
      <c r="T417" s="432"/>
      <c r="U417" s="432"/>
      <c r="V417" s="432"/>
      <c r="W417" s="432"/>
      <c r="X417" s="432"/>
      <c r="Y417" s="432"/>
      <c r="Z417" s="432"/>
      <c r="AA417" s="432"/>
      <c r="AB417" s="432"/>
      <c r="AC417" s="432"/>
      <c r="AD417" s="432"/>
      <c r="AE417" s="12"/>
      <c r="AF417" s="122"/>
      <c r="AH417" s="655">
        <f t="shared" ref="AH417:AH431" si="107">IF($AH$407=$AJ$407,0,IF(OR(J417="",J417=1),0,1))</f>
        <v>0</v>
      </c>
      <c r="AI417" s="655"/>
      <c r="AK417" s="639">
        <f t="shared" ref="AK417:AK431" si="108">IF($AH$407=$AJ$407,0,IF(OR(AND(AH417=0,SUM(N417:AD417)&gt;0),AND(AH417=0,COUNTIF(N417:AD417,"NS")&gt;0),AND(AH417=1,COUNTA(N417:AD417)=0)),0,1))</f>
        <v>0</v>
      </c>
      <c r="AL417" s="641"/>
      <c r="BF417" s="95" t="s">
        <v>7324</v>
      </c>
      <c r="BG417" s="266">
        <f t="shared" ref="BG417:BW417" si="109">N432</f>
        <v>0</v>
      </c>
      <c r="BH417" s="266">
        <f t="shared" si="109"/>
        <v>0</v>
      </c>
      <c r="BI417" s="266">
        <f t="shared" si="109"/>
        <v>0</v>
      </c>
      <c r="BJ417" s="266">
        <f t="shared" si="109"/>
        <v>0</v>
      </c>
      <c r="BK417" s="266">
        <f t="shared" si="109"/>
        <v>0</v>
      </c>
      <c r="BL417" s="266">
        <f t="shared" si="109"/>
        <v>0</v>
      </c>
      <c r="BM417" s="266">
        <f t="shared" si="109"/>
        <v>0</v>
      </c>
      <c r="BN417" s="266">
        <f t="shared" si="109"/>
        <v>0</v>
      </c>
      <c r="BO417" s="266">
        <f t="shared" si="109"/>
        <v>0</v>
      </c>
      <c r="BP417" s="266">
        <f t="shared" si="109"/>
        <v>0</v>
      </c>
      <c r="BQ417" s="266">
        <f t="shared" si="109"/>
        <v>0</v>
      </c>
      <c r="BR417" s="266">
        <f t="shared" si="109"/>
        <v>0</v>
      </c>
      <c r="BS417" s="266">
        <f t="shared" si="109"/>
        <v>0</v>
      </c>
      <c r="BT417" s="266">
        <f t="shared" si="109"/>
        <v>0</v>
      </c>
      <c r="BU417" s="266">
        <f t="shared" si="109"/>
        <v>0</v>
      </c>
      <c r="BV417" s="266">
        <f t="shared" si="109"/>
        <v>0</v>
      </c>
      <c r="BW417" s="266">
        <f t="shared" si="109"/>
        <v>0</v>
      </c>
      <c r="CB417" s="639">
        <f t="shared" ref="CB417:CB430" si="110">IF($AH$407=$AJ$407,0,IF(OR(AND(AH417=0,COUNTA(J417)=COUNTA($J$413),COUNTA(N417:AD417)=COUNTIF($AN$416:$BD$416,0)),AND(AH417=1,COUNTA(N417:AD417)=0)),0,1))</f>
        <v>0</v>
      </c>
      <c r="CC417" s="641"/>
      <c r="CE417" s="639">
        <v>5</v>
      </c>
      <c r="CF417" s="641"/>
      <c r="CG417" s="639">
        <f>IF(AL434=0,0,1)</f>
        <v>0</v>
      </c>
      <c r="CH417" s="641"/>
      <c r="CI417" s="639" t="str">
        <f>IF(CG417=0,"",IF(SUM($CG$416:CG417)=1,_xlfn.CONCAT(CE417,),IF($CG$418&gt;SUM($CG$416:CG417),_xlfn.CONCAT(", ",CE417),IF($CG$418=SUM($CG$416:CG417),_xlfn.CONCAT(" y ",CE417,".")))))</f>
        <v/>
      </c>
      <c r="CJ417" s="641"/>
      <c r="CL417" s="634" t="s">
        <v>7899</v>
      </c>
      <c r="CM417" s="635"/>
      <c r="CN417" s="204" t="s">
        <v>8102</v>
      </c>
      <c r="CO417" s="442" t="s">
        <v>8103</v>
      </c>
      <c r="CP417" s="442" t="s">
        <v>8101</v>
      </c>
      <c r="CQ417" s="442" t="s">
        <v>1102</v>
      </c>
      <c r="CR417" s="442" t="s">
        <v>1235</v>
      </c>
      <c r="CS417" s="442" t="s">
        <v>8106</v>
      </c>
      <c r="CT417" s="442" t="s">
        <v>8107</v>
      </c>
      <c r="CU417" s="442" t="s">
        <v>8108</v>
      </c>
      <c r="CV417" s="442" t="s">
        <v>8109</v>
      </c>
      <c r="CW417" s="442" t="s">
        <v>8104</v>
      </c>
      <c r="CX417" s="442" t="s">
        <v>8105</v>
      </c>
      <c r="CY417" s="442" t="s">
        <v>8110</v>
      </c>
      <c r="CZ417" s="442" t="s">
        <v>8111</v>
      </c>
      <c r="DA417" s="442" t="s">
        <v>8112</v>
      </c>
      <c r="DB417" s="442" t="s">
        <v>8113</v>
      </c>
      <c r="DC417" s="442" t="s">
        <v>8114</v>
      </c>
      <c r="DD417" s="29" t="s">
        <v>8115</v>
      </c>
    </row>
    <row r="418" spans="1:110" s="72" customFormat="1" ht="15" customHeight="1">
      <c r="A418" s="131"/>
      <c r="B418" s="53"/>
      <c r="C418" s="82" t="s">
        <v>68</v>
      </c>
      <c r="D418" s="792" t="s">
        <v>295</v>
      </c>
      <c r="E418" s="793"/>
      <c r="F418" s="793"/>
      <c r="G418" s="793"/>
      <c r="H418" s="793"/>
      <c r="I418" s="794"/>
      <c r="J418" s="830"/>
      <c r="K418" s="562"/>
      <c r="L418" s="562"/>
      <c r="M418" s="831"/>
      <c r="N418" s="436"/>
      <c r="O418" s="436"/>
      <c r="P418" s="432"/>
      <c r="Q418" s="432"/>
      <c r="R418" s="432"/>
      <c r="S418" s="432"/>
      <c r="T418" s="432"/>
      <c r="U418" s="432"/>
      <c r="V418" s="432"/>
      <c r="W418" s="432"/>
      <c r="X418" s="432"/>
      <c r="Y418" s="432"/>
      <c r="Z418" s="432"/>
      <c r="AA418" s="432"/>
      <c r="AB418" s="432"/>
      <c r="AC418" s="432"/>
      <c r="AD418" s="432"/>
      <c r="AE418" s="12"/>
      <c r="AF418" s="122"/>
      <c r="AH418" s="655">
        <f t="shared" si="107"/>
        <v>0</v>
      </c>
      <c r="AI418" s="655"/>
      <c r="AK418" s="639">
        <f t="shared" si="108"/>
        <v>0</v>
      </c>
      <c r="AL418" s="641"/>
      <c r="BF418" s="95" t="s">
        <v>7223</v>
      </c>
      <c r="BG418" s="96">
        <f>IF($AH$407=$AJ$407,0,IF(OR(SUM(BG417)&lt;=SUM(BG416),AND(SUM(BG416)&gt;0,OR(BG417="NS",BG417="NA"))),0,1))</f>
        <v>0</v>
      </c>
      <c r="BH418" s="96">
        <f t="shared" ref="BH418:BW418" si="111">IF($AH$407=$AJ$407,0,IF(OR(SUM(BH417)&lt;=SUM(BH416),AND(SUM(BH416)&gt;0,OR(BH417="NS",BH417="NA"))),0,1))</f>
        <v>0</v>
      </c>
      <c r="BI418" s="96">
        <f t="shared" si="111"/>
        <v>0</v>
      </c>
      <c r="BJ418" s="96">
        <f t="shared" si="111"/>
        <v>0</v>
      </c>
      <c r="BK418" s="96">
        <f t="shared" si="111"/>
        <v>0</v>
      </c>
      <c r="BL418" s="96">
        <f t="shared" si="111"/>
        <v>0</v>
      </c>
      <c r="BM418" s="96">
        <f t="shared" si="111"/>
        <v>0</v>
      </c>
      <c r="BN418" s="96">
        <f t="shared" si="111"/>
        <v>0</v>
      </c>
      <c r="BO418" s="96">
        <f t="shared" si="111"/>
        <v>0</v>
      </c>
      <c r="BP418" s="96">
        <f t="shared" si="111"/>
        <v>0</v>
      </c>
      <c r="BQ418" s="96">
        <f t="shared" si="111"/>
        <v>0</v>
      </c>
      <c r="BR418" s="96">
        <f t="shared" si="111"/>
        <v>0</v>
      </c>
      <c r="BS418" s="96">
        <f t="shared" si="111"/>
        <v>0</v>
      </c>
      <c r="BT418" s="96">
        <f t="shared" si="111"/>
        <v>0</v>
      </c>
      <c r="BU418" s="96">
        <f t="shared" si="111"/>
        <v>0</v>
      </c>
      <c r="BV418" s="96">
        <f t="shared" si="111"/>
        <v>0</v>
      </c>
      <c r="BW418" s="96">
        <f t="shared" si="111"/>
        <v>0</v>
      </c>
      <c r="CB418" s="639">
        <f t="shared" si="110"/>
        <v>0</v>
      </c>
      <c r="CC418" s="641"/>
      <c r="CE418" s="101"/>
      <c r="CF418" s="101"/>
      <c r="CG418" s="913">
        <f>SUM(CG416:CH417)</f>
        <v>0</v>
      </c>
      <c r="CH418" s="914"/>
      <c r="CI418" s="915" t="str">
        <f>IF(CG418=0,"", _xlfn.CONCAT(CI416:CJ417))</f>
        <v/>
      </c>
      <c r="CJ418" s="916"/>
      <c r="CL418" s="999" t="s">
        <v>8088</v>
      </c>
      <c r="CM418" s="999"/>
      <c r="CN418" s="488" t="str">
        <f>SUBSTITUTE( SUBSTITUTE( SUBSTITUTE( SUBSTITUTE( SUBSTITUTE( SUBSTITUTE( SUBSTITUTE( SUBSTITUTE( SUBSTITUTE( SUBSTITUTE(CN417, "á", "a"), "é", "e"), "í", "i"), "ó", "o"), "ú", "u"), "Á", "A"), "É", "E"), "Í", "I"), "Ó", "O"), "Ú", "U")</f>
        <v>Fiscalia general de la republica</v>
      </c>
      <c r="CO418" s="488" t="str">
        <f t="shared" ref="CO418:DB418" si="112">SUBSTITUTE( SUBSTITUTE( SUBSTITUTE( SUBSTITUTE( SUBSTITUTE( SUBSTITUTE( SUBSTITUTE( SUBSTITUTE( SUBSTITUTE( SUBSTITUTE(CO417, "á", "a"), "é", "e"), "í", "i"), "ó", "o"), "ú", "u"), "Á", "A"), "É", "E"), "Í", "I"), "Ó", "O"), "Ú", "U")</f>
        <v>Judicial de la federacion</v>
      </c>
      <c r="CP418" s="488" t="str">
        <f t="shared" si="112"/>
        <v>Secretaria de salud</v>
      </c>
      <c r="CQ418" s="488" t="str">
        <f t="shared" si="112"/>
        <v>Identificacion humana</v>
      </c>
      <c r="CR418" s="488" t="str">
        <f t="shared" si="112"/>
        <v>Guardia Nacional</v>
      </c>
      <c r="CS418" s="488" t="str">
        <f t="shared" si="112"/>
        <v>Fiscalia de la entidad</v>
      </c>
      <c r="CT418" s="488" t="str">
        <f t="shared" si="112"/>
        <v>Procuradoria de la entidad</v>
      </c>
      <c r="CU418" s="488" t="str">
        <f t="shared" si="112"/>
        <v>Fiscalia de otra entidad</v>
      </c>
      <c r="CV418" s="488" t="str">
        <f t="shared" si="112"/>
        <v>Procuradoria de otra entidad</v>
      </c>
      <c r="CW418" s="488" t="str">
        <f t="shared" si="112"/>
        <v>Poder judicial de la entidad</v>
      </c>
      <c r="CX418" s="488" t="str">
        <f t="shared" si="112"/>
        <v>Poder judicial de otra entidad</v>
      </c>
      <c r="CY418" s="488" t="str">
        <f t="shared" si="112"/>
        <v>Secretaria de salud de la entidad</v>
      </c>
      <c r="CZ418" s="488" t="str">
        <f t="shared" si="112"/>
        <v>Secretaria de salud de otra entidad</v>
      </c>
      <c r="DA418" s="488" t="str">
        <f t="shared" si="112"/>
        <v>Identificacion humana de la entidad</v>
      </c>
      <c r="DB418" s="488" t="str">
        <f t="shared" si="112"/>
        <v>Identificacion humana de otra entidad</v>
      </c>
      <c r="DC418" s="488" t="str">
        <f>SUBSTITUTE( SUBSTITUTE( SUBSTITUTE( SUBSTITUTE( SUBSTITUTE( SUBSTITUTE( SUBSTITUTE( SUBSTITUTE( SUBSTITUTE( SUBSTITUTE(DC417, "á", "a"), "é", "e"), "í", "i"), "ó", "o"), "ú", "u"), "Á", "A"), "É", "E"), "Í", "I"), "Ó", "O"), "Ú", "U")</f>
        <v>Secretaria de Seguridad Publica de la entidad federativa</v>
      </c>
      <c r="DD418" s="488" t="str">
        <f>SUBSTITUTE( SUBSTITUTE( SUBSTITUTE( SUBSTITUTE( SUBSTITUTE( SUBSTITUTE( SUBSTITUTE( SUBSTITUTE( SUBSTITUTE( SUBSTITUTE(DC417, "á", "a"), "é", "e"), "í", "i"), "ó", "o"), "ú", "u"), "Á", "A"), "É", "E"), "Í", "I"), "Ó", "O"), "Ú", "U")</f>
        <v>Secretaria de Seguridad Publica de la entidad federativa</v>
      </c>
      <c r="DE418" s="29"/>
      <c r="DF418" s="29"/>
    </row>
    <row r="419" spans="1:110" s="72" customFormat="1" ht="24" customHeight="1">
      <c r="A419" s="131"/>
      <c r="B419" s="53"/>
      <c r="C419" s="82" t="s">
        <v>69</v>
      </c>
      <c r="D419" s="792" t="s">
        <v>906</v>
      </c>
      <c r="E419" s="793"/>
      <c r="F419" s="793"/>
      <c r="G419" s="793"/>
      <c r="H419" s="793"/>
      <c r="I419" s="794"/>
      <c r="J419" s="830"/>
      <c r="K419" s="562"/>
      <c r="L419" s="562"/>
      <c r="M419" s="831"/>
      <c r="N419" s="436"/>
      <c r="O419" s="436"/>
      <c r="P419" s="432"/>
      <c r="Q419" s="432"/>
      <c r="R419" s="432"/>
      <c r="S419" s="432"/>
      <c r="T419" s="432"/>
      <c r="U419" s="432"/>
      <c r="V419" s="432"/>
      <c r="W419" s="432"/>
      <c r="X419" s="432"/>
      <c r="Y419" s="432"/>
      <c r="Z419" s="432"/>
      <c r="AA419" s="432"/>
      <c r="AB419" s="432"/>
      <c r="AC419" s="432"/>
      <c r="AD419" s="432"/>
      <c r="AE419" s="12"/>
      <c r="AF419" s="122"/>
      <c r="AH419" s="655">
        <f t="shared" si="107"/>
        <v>0</v>
      </c>
      <c r="AI419" s="655"/>
      <c r="AK419" s="639">
        <f t="shared" si="108"/>
        <v>0</v>
      </c>
      <c r="AL419" s="641"/>
      <c r="BF419" s="267"/>
      <c r="BW419" s="268">
        <f>SUM(BG418:BW418)</f>
        <v>0</v>
      </c>
      <c r="CB419" s="639">
        <f t="shared" si="110"/>
        <v>0</v>
      </c>
      <c r="CC419" s="641"/>
      <c r="CL419" s="626" t="s">
        <v>7223</v>
      </c>
      <c r="CM419" s="626"/>
      <c r="CN419" s="491">
        <f t="shared" ref="CN419:DD419" si="113">IF(ISNUMBER(SEARCH(CN418,$CN$415,1))=FALSE,0,1)</f>
        <v>0</v>
      </c>
      <c r="CO419" s="491">
        <f t="shared" si="113"/>
        <v>0</v>
      </c>
      <c r="CP419" s="491">
        <f t="shared" si="113"/>
        <v>0</v>
      </c>
      <c r="CQ419" s="491">
        <f t="shared" si="113"/>
        <v>0</v>
      </c>
      <c r="CR419" s="491">
        <f t="shared" si="113"/>
        <v>0</v>
      </c>
      <c r="CS419" s="491">
        <f t="shared" si="113"/>
        <v>0</v>
      </c>
      <c r="CT419" s="491">
        <f t="shared" si="113"/>
        <v>0</v>
      </c>
      <c r="CU419" s="491">
        <f t="shared" si="113"/>
        <v>0</v>
      </c>
      <c r="CV419" s="491">
        <f t="shared" si="113"/>
        <v>0</v>
      </c>
      <c r="CW419" s="491">
        <f t="shared" si="113"/>
        <v>0</v>
      </c>
      <c r="CX419" s="491">
        <f t="shared" si="113"/>
        <v>0</v>
      </c>
      <c r="CY419" s="491">
        <f t="shared" si="113"/>
        <v>0</v>
      </c>
      <c r="CZ419" s="491">
        <f t="shared" si="113"/>
        <v>0</v>
      </c>
      <c r="DA419" s="491">
        <f t="shared" si="113"/>
        <v>0</v>
      </c>
      <c r="DB419" s="491">
        <f t="shared" si="113"/>
        <v>0</v>
      </c>
      <c r="DC419" s="491">
        <f t="shared" si="113"/>
        <v>0</v>
      </c>
      <c r="DD419" s="491">
        <f t="shared" si="113"/>
        <v>0</v>
      </c>
      <c r="DE419" s="494">
        <f>SUM(CN419:DD419)</f>
        <v>0</v>
      </c>
      <c r="DF419" s="29"/>
    </row>
    <row r="420" spans="1:110" s="72" customFormat="1" ht="15" customHeight="1">
      <c r="A420" s="131"/>
      <c r="B420" s="53"/>
      <c r="C420" s="82" t="s">
        <v>70</v>
      </c>
      <c r="D420" s="792" t="s">
        <v>1235</v>
      </c>
      <c r="E420" s="793"/>
      <c r="F420" s="793"/>
      <c r="G420" s="793"/>
      <c r="H420" s="793"/>
      <c r="I420" s="794"/>
      <c r="J420" s="830"/>
      <c r="K420" s="562"/>
      <c r="L420" s="562"/>
      <c r="M420" s="831"/>
      <c r="N420" s="436"/>
      <c r="O420" s="436"/>
      <c r="P420" s="432"/>
      <c r="Q420" s="432"/>
      <c r="R420" s="432"/>
      <c r="S420" s="432"/>
      <c r="T420" s="432"/>
      <c r="U420" s="432"/>
      <c r="V420" s="432"/>
      <c r="W420" s="432"/>
      <c r="X420" s="432"/>
      <c r="Y420" s="432"/>
      <c r="Z420" s="432"/>
      <c r="AA420" s="432"/>
      <c r="AB420" s="432"/>
      <c r="AC420" s="432"/>
      <c r="AD420" s="432"/>
      <c r="AE420" s="12"/>
      <c r="AF420" s="122"/>
      <c r="AH420" s="655">
        <f t="shared" si="107"/>
        <v>0</v>
      </c>
      <c r="AI420" s="655"/>
      <c r="AK420" s="639">
        <f t="shared" si="108"/>
        <v>0</v>
      </c>
      <c r="AL420" s="641"/>
      <c r="CB420" s="639">
        <f t="shared" si="110"/>
        <v>0</v>
      </c>
      <c r="CC420" s="641"/>
      <c r="CL420" s="626" t="s">
        <v>7901</v>
      </c>
      <c r="CM420" s="626"/>
      <c r="CN420" s="491" t="str">
        <f>IF(CN419=0,"",IF(SUM($CN$419:CN419)=1,CN416,IF($DE$419&gt;SUM($CN$419:CN419),_xlfn.CONCAT(", ",CN416),IF($DE$419=SUM($CN$419:CN419),_xlfn.CONCAT(" y ",CN416)))))</f>
        <v/>
      </c>
      <c r="CO420" s="491" t="str">
        <f>IF(CO419=0,"",IF(SUM($CN$419:CO419)=1,CO416,IF($DE$419&gt;SUM($CN$419:CO419),_xlfn.CONCAT(", ",CO416),IF($DE$419=SUM($CN$419:CO419),_xlfn.CONCAT(" y ",CO416)))))</f>
        <v/>
      </c>
      <c r="CP420" s="491" t="str">
        <f>IF(CP419=0,"",IF(SUM($CN$419:CP419)=1,CP416,IF($DE$419&gt;SUM($CN$419:CP419),_xlfn.CONCAT(", ",CP416),IF($DE$419=SUM($CN$419:CP419),_xlfn.CONCAT(" y ",CP416)))))</f>
        <v/>
      </c>
      <c r="CQ420" s="491" t="str">
        <f>IF(CQ419=0,"",IF(SUM($CN$419:CQ419)=1,CQ416,IF($DE$419&gt;SUM($CN$419:CQ419),_xlfn.CONCAT(", ",CQ416),IF($DE$419=SUM($CN$419:CQ419),_xlfn.CONCAT(" y ",CQ416)))))</f>
        <v/>
      </c>
      <c r="CR420" s="491" t="str">
        <f>IF(CR419=0,"",IF(SUM($CN$419:CR419)=1,CR416,IF($DE$419&gt;SUM($CN$419:CR419),_xlfn.CONCAT(", ",CR416),IF($DE$419=SUM($CN$419:CR419),_xlfn.CONCAT(" y ",CR416)))))</f>
        <v/>
      </c>
      <c r="CS420" s="491" t="str">
        <f>IF(CS419=0,"",IF(SUM($CN$419:CS419)=1,CS416,IF($DE$419&gt;SUM($CN$419:CS419),_xlfn.CONCAT(", ",CS416),IF($DE$419=SUM($CN$419:CS419),_xlfn.CONCAT(" y ",CS416)))))</f>
        <v/>
      </c>
      <c r="CT420" s="491" t="str">
        <f>IF(CT419=0,"",IF(SUM($CN$419:CT419)=1,CT416,IF($DE$419&gt;SUM($CN$419:CT419),_xlfn.CONCAT(", ",CT416),IF($DE$419=SUM($CN$419:CT419),_xlfn.CONCAT(" y ",CT416)))))</f>
        <v/>
      </c>
      <c r="CU420" s="491" t="str">
        <f>IF(CU419=0,"",IF(SUM($CN$419:CU419)=1,CU416,IF($DE$419&gt;SUM($CN$419:CU419),_xlfn.CONCAT(", ",CU416),IF($DE$419=SUM($CN$419:CU419),_xlfn.CONCAT(" y ",CU416)))))</f>
        <v/>
      </c>
      <c r="CV420" s="491" t="str">
        <f>IF(CV419=0,"",IF(SUM($CN$419:CV419)=1,CV416,IF($DE$419&gt;SUM($CN$419:CV419),_xlfn.CONCAT(", ",CV416),IF($DE$419=SUM($CN$419:CV419),_xlfn.CONCAT(" y ",CV416)))))</f>
        <v/>
      </c>
      <c r="CW420" s="491" t="str">
        <f>IF(CW419=0,"",IF(SUM($CN$419:CW419)=1,CW416,IF($DE$419&gt;SUM($CN$419:CW419),_xlfn.CONCAT(", ",CW416),IF($DE$419=SUM($CN$419:CW419),_xlfn.CONCAT(" y ",CW416)))))</f>
        <v/>
      </c>
      <c r="CX420" s="491" t="str">
        <f>IF(CX419=0,"",IF(SUM($CN$419:CX419)=1,CX416,IF($DE$419&gt;SUM($CN$419:CX419),_xlfn.CONCAT(", ",CX416),IF($DE$419=SUM($CN$419:CX419),_xlfn.CONCAT(" y ",CX416)))))</f>
        <v/>
      </c>
      <c r="CY420" s="491" t="str">
        <f>IF(CY419=0,"",IF(SUM($CN$419:CY419)=1,CY416,IF($DE$419&gt;SUM($CN$419:CY419),_xlfn.CONCAT(", ",CY416),IF($DE$419=SUM($CN$419:CY419),_xlfn.CONCAT(" y ",CY416)))))</f>
        <v/>
      </c>
      <c r="CZ420" s="491" t="str">
        <f>IF(CZ419=0,"",IF(SUM($CN$419:CZ419)=1,CZ416,IF($DE$419&gt;SUM($CN$419:CZ419),_xlfn.CONCAT(", ",CZ416),IF($DE$419=SUM($CN$419:CZ419),_xlfn.CONCAT(" y ",CZ416)))))</f>
        <v/>
      </c>
      <c r="DA420" s="491" t="str">
        <f>IF(DA419=0,"",IF(SUM($CN$419:DA419)=1,DA416,IF($DE$419&gt;SUM($CN$419:DA419),_xlfn.CONCAT(", ",DA416),IF($DE$419=SUM($CN$419:DA419),_xlfn.CONCAT(" y ",DA416)))))</f>
        <v/>
      </c>
      <c r="DB420" s="491" t="str">
        <f>IF(DB419=0,"",IF(SUM($CN$419:DB419)=1,DB416,IF($DE$419&gt;SUM($CN$419:DB419),_xlfn.CONCAT(", ",DB416),IF($DE$419=SUM($CN$419:DB419),_xlfn.CONCAT(" y ",DB416)))))</f>
        <v/>
      </c>
      <c r="DC420" s="491" t="str">
        <f>IF(DC419=0,"",IF(SUM($CN$419:DC419)=1,DC416,IF($DE$419&gt;SUM($CN$419:DC419),_xlfn.CONCAT(", ",DC416),IF($DE$419=SUM($CN$419:DC419),_xlfn.CONCAT(" y ",DC416)))))</f>
        <v/>
      </c>
      <c r="DD420" s="491" t="str">
        <f>IF(DD419=0,"",IF(SUM($CN$419:DD419)=1,DD416,IF($DE$419&gt;SUM($CN$419:DD419),_xlfn.CONCAT(", ",DD416),IF($DE$419=SUM($CN$419:DD419),_xlfn.CONCAT(" y ",DD416)))))</f>
        <v/>
      </c>
      <c r="DE420" s="495" t="str">
        <f>_xlfn.CONCAT(CN420:DD420)</f>
        <v/>
      </c>
    </row>
    <row r="421" spans="1:110" s="72" customFormat="1" ht="48" customHeight="1">
      <c r="A421" s="131"/>
      <c r="B421" s="53"/>
      <c r="C421" s="82" t="s">
        <v>71</v>
      </c>
      <c r="D421" s="792" t="s">
        <v>1110</v>
      </c>
      <c r="E421" s="793"/>
      <c r="F421" s="793"/>
      <c r="G421" s="793"/>
      <c r="H421" s="793"/>
      <c r="I421" s="794"/>
      <c r="J421" s="830"/>
      <c r="K421" s="562"/>
      <c r="L421" s="562"/>
      <c r="M421" s="831"/>
      <c r="N421" s="436"/>
      <c r="O421" s="436"/>
      <c r="P421" s="432"/>
      <c r="Q421" s="432"/>
      <c r="R421" s="432"/>
      <c r="S421" s="432"/>
      <c r="T421" s="432"/>
      <c r="U421" s="432"/>
      <c r="V421" s="432"/>
      <c r="W421" s="432"/>
      <c r="X421" s="432"/>
      <c r="Y421" s="432"/>
      <c r="Z421" s="432"/>
      <c r="AA421" s="432"/>
      <c r="AB421" s="432"/>
      <c r="AC421" s="432"/>
      <c r="AD421" s="432"/>
      <c r="AE421" s="12"/>
      <c r="AF421" s="122"/>
      <c r="AH421" s="655">
        <f t="shared" si="107"/>
        <v>0</v>
      </c>
      <c r="AI421" s="655"/>
      <c r="AK421" s="639">
        <f t="shared" si="108"/>
        <v>0</v>
      </c>
      <c r="AL421" s="641"/>
      <c r="CB421" s="639">
        <f t="shared" si="110"/>
        <v>0</v>
      </c>
      <c r="CC421" s="641"/>
    </row>
    <row r="422" spans="1:110" s="72" customFormat="1" ht="48" customHeight="1">
      <c r="A422" s="131"/>
      <c r="B422" s="53"/>
      <c r="C422" s="82" t="s">
        <v>72</v>
      </c>
      <c r="D422" s="792" t="s">
        <v>1111</v>
      </c>
      <c r="E422" s="793"/>
      <c r="F422" s="793"/>
      <c r="G422" s="793"/>
      <c r="H422" s="793"/>
      <c r="I422" s="794"/>
      <c r="J422" s="830"/>
      <c r="K422" s="562"/>
      <c r="L422" s="562"/>
      <c r="M422" s="831"/>
      <c r="N422" s="436"/>
      <c r="O422" s="436"/>
      <c r="P422" s="432"/>
      <c r="Q422" s="432"/>
      <c r="R422" s="432"/>
      <c r="S422" s="432"/>
      <c r="T422" s="432"/>
      <c r="U422" s="432"/>
      <c r="V422" s="432"/>
      <c r="W422" s="432"/>
      <c r="X422" s="432"/>
      <c r="Y422" s="432"/>
      <c r="Z422" s="432"/>
      <c r="AA422" s="432"/>
      <c r="AB422" s="432"/>
      <c r="AC422" s="432"/>
      <c r="AD422" s="432"/>
      <c r="AE422" s="12"/>
      <c r="AF422" s="122"/>
      <c r="AH422" s="655">
        <f t="shared" si="107"/>
        <v>0</v>
      </c>
      <c r="AI422" s="655"/>
      <c r="AK422" s="639">
        <f t="shared" si="108"/>
        <v>0</v>
      </c>
      <c r="AL422" s="641"/>
      <c r="CB422" s="639">
        <f t="shared" si="110"/>
        <v>0</v>
      </c>
      <c r="CC422" s="641"/>
    </row>
    <row r="423" spans="1:110" s="72" customFormat="1" ht="24" customHeight="1">
      <c r="A423" s="131"/>
      <c r="B423" s="53"/>
      <c r="C423" s="82" t="s">
        <v>73</v>
      </c>
      <c r="D423" s="792" t="s">
        <v>1113</v>
      </c>
      <c r="E423" s="793"/>
      <c r="F423" s="793"/>
      <c r="G423" s="793"/>
      <c r="H423" s="793"/>
      <c r="I423" s="794"/>
      <c r="J423" s="830"/>
      <c r="K423" s="562"/>
      <c r="L423" s="562"/>
      <c r="M423" s="831"/>
      <c r="N423" s="436"/>
      <c r="O423" s="436"/>
      <c r="P423" s="432"/>
      <c r="Q423" s="432"/>
      <c r="R423" s="432"/>
      <c r="S423" s="432"/>
      <c r="T423" s="432"/>
      <c r="U423" s="432"/>
      <c r="V423" s="432"/>
      <c r="W423" s="432"/>
      <c r="X423" s="432"/>
      <c r="Y423" s="432"/>
      <c r="Z423" s="432"/>
      <c r="AA423" s="432"/>
      <c r="AB423" s="432"/>
      <c r="AC423" s="432"/>
      <c r="AD423" s="432"/>
      <c r="AE423" s="12"/>
      <c r="AF423" s="122"/>
      <c r="AH423" s="655">
        <f t="shared" si="107"/>
        <v>0</v>
      </c>
      <c r="AI423" s="655"/>
      <c r="AK423" s="639">
        <f t="shared" si="108"/>
        <v>0</v>
      </c>
      <c r="AL423" s="641"/>
      <c r="CB423" s="639">
        <f t="shared" si="110"/>
        <v>0</v>
      </c>
      <c r="CC423" s="641"/>
    </row>
    <row r="424" spans="1:110" s="72" customFormat="1" ht="24" customHeight="1">
      <c r="A424" s="131"/>
      <c r="B424" s="53"/>
      <c r="C424" s="82" t="s">
        <v>74</v>
      </c>
      <c r="D424" s="792" t="s">
        <v>1114</v>
      </c>
      <c r="E424" s="793"/>
      <c r="F424" s="793"/>
      <c r="G424" s="793"/>
      <c r="H424" s="793"/>
      <c r="I424" s="794"/>
      <c r="J424" s="830"/>
      <c r="K424" s="562"/>
      <c r="L424" s="562"/>
      <c r="M424" s="831"/>
      <c r="N424" s="436"/>
      <c r="O424" s="436"/>
      <c r="P424" s="432"/>
      <c r="Q424" s="432"/>
      <c r="R424" s="432"/>
      <c r="S424" s="432"/>
      <c r="T424" s="432"/>
      <c r="U424" s="432"/>
      <c r="V424" s="432"/>
      <c r="W424" s="432"/>
      <c r="X424" s="432"/>
      <c r="Y424" s="432"/>
      <c r="Z424" s="432"/>
      <c r="AA424" s="432"/>
      <c r="AB424" s="432"/>
      <c r="AC424" s="432"/>
      <c r="AD424" s="432"/>
      <c r="AE424" s="12"/>
      <c r="AF424" s="122"/>
      <c r="AH424" s="655">
        <f t="shared" si="107"/>
        <v>0</v>
      </c>
      <c r="AI424" s="655"/>
      <c r="AK424" s="639">
        <f t="shared" si="108"/>
        <v>0</v>
      </c>
      <c r="AL424" s="641"/>
      <c r="CB424" s="639">
        <f t="shared" si="110"/>
        <v>0</v>
      </c>
      <c r="CC424" s="641"/>
    </row>
    <row r="425" spans="1:110" s="72" customFormat="1" ht="24" customHeight="1">
      <c r="A425" s="131"/>
      <c r="B425" s="53"/>
      <c r="C425" s="82" t="s">
        <v>75</v>
      </c>
      <c r="D425" s="792" t="s">
        <v>1115</v>
      </c>
      <c r="E425" s="793"/>
      <c r="F425" s="793"/>
      <c r="G425" s="793"/>
      <c r="H425" s="793"/>
      <c r="I425" s="794"/>
      <c r="J425" s="830"/>
      <c r="K425" s="562"/>
      <c r="L425" s="562"/>
      <c r="M425" s="831"/>
      <c r="N425" s="436"/>
      <c r="O425" s="436"/>
      <c r="P425" s="432"/>
      <c r="Q425" s="432"/>
      <c r="R425" s="432"/>
      <c r="S425" s="432"/>
      <c r="T425" s="432"/>
      <c r="U425" s="432"/>
      <c r="V425" s="432"/>
      <c r="W425" s="432"/>
      <c r="X425" s="432"/>
      <c r="Y425" s="432"/>
      <c r="Z425" s="432"/>
      <c r="AA425" s="432"/>
      <c r="AB425" s="432"/>
      <c r="AC425" s="432"/>
      <c r="AD425" s="432"/>
      <c r="AE425" s="12"/>
      <c r="AF425" s="122"/>
      <c r="AH425" s="655">
        <f t="shared" si="107"/>
        <v>0</v>
      </c>
      <c r="AI425" s="655"/>
      <c r="AK425" s="639">
        <f t="shared" si="108"/>
        <v>0</v>
      </c>
      <c r="AL425" s="641"/>
      <c r="CB425" s="639">
        <f t="shared" si="110"/>
        <v>0</v>
      </c>
      <c r="CC425" s="641"/>
    </row>
    <row r="426" spans="1:110" s="72" customFormat="1" ht="24" customHeight="1">
      <c r="A426" s="131"/>
      <c r="B426" s="53"/>
      <c r="C426" s="82" t="s">
        <v>76</v>
      </c>
      <c r="D426" s="792" t="s">
        <v>1116</v>
      </c>
      <c r="E426" s="793"/>
      <c r="F426" s="793"/>
      <c r="G426" s="793"/>
      <c r="H426" s="793"/>
      <c r="I426" s="794"/>
      <c r="J426" s="830"/>
      <c r="K426" s="562"/>
      <c r="L426" s="562"/>
      <c r="M426" s="831"/>
      <c r="N426" s="436"/>
      <c r="O426" s="436"/>
      <c r="P426" s="432"/>
      <c r="Q426" s="432"/>
      <c r="R426" s="432"/>
      <c r="S426" s="432"/>
      <c r="T426" s="432"/>
      <c r="U426" s="432"/>
      <c r="V426" s="432"/>
      <c r="W426" s="432"/>
      <c r="X426" s="432"/>
      <c r="Y426" s="432"/>
      <c r="Z426" s="432"/>
      <c r="AA426" s="432"/>
      <c r="AB426" s="432"/>
      <c r="AC426" s="432"/>
      <c r="AD426" s="432"/>
      <c r="AE426" s="12"/>
      <c r="AF426" s="122"/>
      <c r="AH426" s="655">
        <f t="shared" si="107"/>
        <v>0</v>
      </c>
      <c r="AI426" s="655"/>
      <c r="AK426" s="639">
        <f t="shared" si="108"/>
        <v>0</v>
      </c>
      <c r="AL426" s="641"/>
      <c r="CB426" s="639">
        <f t="shared" si="110"/>
        <v>0</v>
      </c>
      <c r="CC426" s="641"/>
    </row>
    <row r="427" spans="1:110" s="72" customFormat="1" ht="36" customHeight="1">
      <c r="A427" s="131"/>
      <c r="B427" s="53"/>
      <c r="C427" s="82" t="s">
        <v>77</v>
      </c>
      <c r="D427" s="792" t="s">
        <v>1090</v>
      </c>
      <c r="E427" s="793"/>
      <c r="F427" s="793"/>
      <c r="G427" s="793"/>
      <c r="H427" s="793"/>
      <c r="I427" s="794"/>
      <c r="J427" s="830"/>
      <c r="K427" s="562"/>
      <c r="L427" s="562"/>
      <c r="M427" s="831"/>
      <c r="N427" s="436"/>
      <c r="O427" s="436"/>
      <c r="P427" s="432"/>
      <c r="Q427" s="432"/>
      <c r="R427" s="432"/>
      <c r="S427" s="432"/>
      <c r="T427" s="432"/>
      <c r="U427" s="432"/>
      <c r="V427" s="432"/>
      <c r="W427" s="432"/>
      <c r="X427" s="432"/>
      <c r="Y427" s="432"/>
      <c r="Z427" s="432"/>
      <c r="AA427" s="432"/>
      <c r="AB427" s="432"/>
      <c r="AC427" s="432"/>
      <c r="AD427" s="432"/>
      <c r="AE427" s="12"/>
      <c r="AF427" s="122"/>
      <c r="AH427" s="655">
        <f t="shared" si="107"/>
        <v>0</v>
      </c>
      <c r="AI427" s="655"/>
      <c r="AK427" s="639">
        <f t="shared" si="108"/>
        <v>0</v>
      </c>
      <c r="AL427" s="641"/>
      <c r="CB427" s="639">
        <f t="shared" si="110"/>
        <v>0</v>
      </c>
      <c r="CC427" s="641"/>
    </row>
    <row r="428" spans="1:110" s="72" customFormat="1" ht="36" customHeight="1">
      <c r="A428" s="131"/>
      <c r="B428" s="53"/>
      <c r="C428" s="82" t="s">
        <v>78</v>
      </c>
      <c r="D428" s="792" t="s">
        <v>1091</v>
      </c>
      <c r="E428" s="793"/>
      <c r="F428" s="793"/>
      <c r="G428" s="793"/>
      <c r="H428" s="793"/>
      <c r="I428" s="794"/>
      <c r="J428" s="830"/>
      <c r="K428" s="562"/>
      <c r="L428" s="562"/>
      <c r="M428" s="831"/>
      <c r="N428" s="436"/>
      <c r="O428" s="436"/>
      <c r="P428" s="432"/>
      <c r="Q428" s="432"/>
      <c r="R428" s="432"/>
      <c r="S428" s="432"/>
      <c r="T428" s="432"/>
      <c r="U428" s="432"/>
      <c r="V428" s="432"/>
      <c r="W428" s="432"/>
      <c r="X428" s="432"/>
      <c r="Y428" s="432"/>
      <c r="Z428" s="432"/>
      <c r="AA428" s="432"/>
      <c r="AB428" s="432"/>
      <c r="AC428" s="432"/>
      <c r="AD428" s="432"/>
      <c r="AE428" s="12"/>
      <c r="AF428" s="122"/>
      <c r="AH428" s="655">
        <f t="shared" si="107"/>
        <v>0</v>
      </c>
      <c r="AI428" s="655"/>
      <c r="AK428" s="639">
        <f t="shared" si="108"/>
        <v>0</v>
      </c>
      <c r="AL428" s="641"/>
      <c r="CB428" s="639">
        <f t="shared" si="110"/>
        <v>0</v>
      </c>
      <c r="CC428" s="641"/>
    </row>
    <row r="429" spans="1:110" s="72" customFormat="1" ht="36" customHeight="1">
      <c r="A429" s="131"/>
      <c r="B429" s="53"/>
      <c r="C429" s="82" t="s">
        <v>79</v>
      </c>
      <c r="D429" s="792" t="s">
        <v>1259</v>
      </c>
      <c r="E429" s="793"/>
      <c r="F429" s="793"/>
      <c r="G429" s="793"/>
      <c r="H429" s="793"/>
      <c r="I429" s="794"/>
      <c r="J429" s="830"/>
      <c r="K429" s="562"/>
      <c r="L429" s="562"/>
      <c r="M429" s="831"/>
      <c r="N429" s="436"/>
      <c r="O429" s="436"/>
      <c r="P429" s="432"/>
      <c r="Q429" s="432"/>
      <c r="R429" s="432"/>
      <c r="S429" s="432"/>
      <c r="T429" s="432"/>
      <c r="U429" s="432"/>
      <c r="V429" s="432"/>
      <c r="W429" s="432"/>
      <c r="X429" s="432"/>
      <c r="Y429" s="432"/>
      <c r="Z429" s="432"/>
      <c r="AA429" s="432"/>
      <c r="AB429" s="432"/>
      <c r="AC429" s="432"/>
      <c r="AD429" s="432"/>
      <c r="AE429" s="12"/>
      <c r="AF429" s="122"/>
      <c r="AH429" s="655">
        <f t="shared" si="107"/>
        <v>0</v>
      </c>
      <c r="AI429" s="655"/>
      <c r="AK429" s="639">
        <f t="shared" si="108"/>
        <v>0</v>
      </c>
      <c r="AL429" s="641"/>
      <c r="CB429" s="639">
        <f t="shared" si="110"/>
        <v>0</v>
      </c>
      <c r="CC429" s="641"/>
    </row>
    <row r="430" spans="1:110" s="72" customFormat="1" ht="36" customHeight="1">
      <c r="A430" s="131"/>
      <c r="B430" s="53"/>
      <c r="C430" s="82" t="s">
        <v>80</v>
      </c>
      <c r="D430" s="792" t="s">
        <v>1258</v>
      </c>
      <c r="E430" s="793"/>
      <c r="F430" s="793"/>
      <c r="G430" s="793"/>
      <c r="H430" s="793"/>
      <c r="I430" s="794"/>
      <c r="J430" s="830"/>
      <c r="K430" s="562"/>
      <c r="L430" s="562"/>
      <c r="M430" s="831"/>
      <c r="N430" s="436"/>
      <c r="O430" s="436"/>
      <c r="P430" s="432"/>
      <c r="Q430" s="432"/>
      <c r="R430" s="432"/>
      <c r="S430" s="432"/>
      <c r="T430" s="432"/>
      <c r="U430" s="432"/>
      <c r="V430" s="432"/>
      <c r="W430" s="432"/>
      <c r="X430" s="432"/>
      <c r="Y430" s="432"/>
      <c r="Z430" s="432"/>
      <c r="AA430" s="432"/>
      <c r="AB430" s="432"/>
      <c r="AC430" s="432"/>
      <c r="AD430" s="432"/>
      <c r="AE430" s="12"/>
      <c r="AF430" s="122"/>
      <c r="AH430" s="655">
        <f t="shared" si="107"/>
        <v>0</v>
      </c>
      <c r="AI430" s="655"/>
      <c r="AK430" s="639">
        <f t="shared" si="108"/>
        <v>0</v>
      </c>
      <c r="AL430" s="641"/>
      <c r="CB430" s="639">
        <f t="shared" si="110"/>
        <v>0</v>
      </c>
      <c r="CC430" s="641"/>
    </row>
    <row r="431" spans="1:110" s="72" customFormat="1" ht="15" customHeight="1">
      <c r="A431" s="131"/>
      <c r="B431" s="53"/>
      <c r="C431" s="82" t="s">
        <v>81</v>
      </c>
      <c r="D431" s="792" t="s">
        <v>1118</v>
      </c>
      <c r="E431" s="793"/>
      <c r="F431" s="793"/>
      <c r="G431" s="793"/>
      <c r="H431" s="793"/>
      <c r="I431" s="794"/>
      <c r="J431" s="830"/>
      <c r="K431" s="562"/>
      <c r="L431" s="562"/>
      <c r="M431" s="831"/>
      <c r="N431" s="436"/>
      <c r="O431" s="436"/>
      <c r="P431" s="436"/>
      <c r="Q431" s="432"/>
      <c r="R431" s="432"/>
      <c r="S431" s="432"/>
      <c r="T431" s="436"/>
      <c r="U431" s="432"/>
      <c r="V431" s="432"/>
      <c r="W431" s="432"/>
      <c r="X431" s="432"/>
      <c r="Y431" s="432"/>
      <c r="Z431" s="432"/>
      <c r="AA431" s="432"/>
      <c r="AB431" s="432"/>
      <c r="AC431" s="432"/>
      <c r="AD431" s="432"/>
      <c r="AE431" s="12"/>
      <c r="AF431" s="122"/>
      <c r="AH431" s="655">
        <f t="shared" si="107"/>
        <v>0</v>
      </c>
      <c r="AI431" s="655"/>
      <c r="AK431" s="639">
        <f t="shared" si="108"/>
        <v>0</v>
      </c>
      <c r="AL431" s="641"/>
      <c r="CB431" s="639">
        <f>IF($AH$407=$AJ$407,0,IF(OR(AND(AH431=0,COUNTA(J431)=COUNTA($J$413),COUNTA(N431:AD431)=COUNTIF($AN$416:$BD$416,0)),AND(AH431=1,COUNTA(N431:AD431)=0)),0,1))</f>
        <v>0</v>
      </c>
      <c r="CC431" s="641"/>
    </row>
    <row r="432" spans="1:110" s="72" customFormat="1" ht="15" customHeight="1">
      <c r="A432" s="131"/>
      <c r="B432" s="53"/>
      <c r="C432" s="161"/>
      <c r="D432" s="161"/>
      <c r="E432" s="161"/>
      <c r="F432" s="148"/>
      <c r="G432" s="32"/>
      <c r="H432" s="148"/>
      <c r="I432" s="148"/>
      <c r="J432" s="193"/>
      <c r="K432" s="193"/>
      <c r="L432" s="193"/>
      <c r="M432" s="148" t="s">
        <v>126</v>
      </c>
      <c r="N432" s="242">
        <f>IF(AND(SUM(N416:N431)=0,COUNTIF(N416:N431,"NS")&gt;0),"NS",
IF(AND(SUM(N416:N431)=0,COUNTIF(N416:N431,0)&gt;0),0,
IF(AND(SUM(N416:N431)=0,COUNTIF(N416:N431,"NA")&gt;0),"NA",
SUM(N416:N431))))</f>
        <v>0</v>
      </c>
      <c r="O432" s="242">
        <f t="shared" ref="O432:AD432" si="114">IF(AND(SUM(O416:O431)=0,COUNTIF(O416:O431,"NS")&gt;0),"NS",
IF(AND(SUM(O416:O431)=0,COUNTIF(O416:O431,0)&gt;0),0,
IF(AND(SUM(O416:O431)=0,COUNTIF(O416:O431,"NA")&gt;0),"NA",
SUM(O416:O431))))</f>
        <v>0</v>
      </c>
      <c r="P432" s="242">
        <f t="shared" si="114"/>
        <v>0</v>
      </c>
      <c r="Q432" s="242">
        <f t="shared" si="114"/>
        <v>0</v>
      </c>
      <c r="R432" s="242">
        <f t="shared" si="114"/>
        <v>0</v>
      </c>
      <c r="S432" s="242">
        <f t="shared" si="114"/>
        <v>0</v>
      </c>
      <c r="T432" s="242">
        <f t="shared" si="114"/>
        <v>0</v>
      </c>
      <c r="U432" s="242">
        <f t="shared" si="114"/>
        <v>0</v>
      </c>
      <c r="V432" s="242">
        <f t="shared" si="114"/>
        <v>0</v>
      </c>
      <c r="W432" s="242">
        <f t="shared" si="114"/>
        <v>0</v>
      </c>
      <c r="X432" s="242">
        <f t="shared" si="114"/>
        <v>0</v>
      </c>
      <c r="Y432" s="242">
        <f t="shared" si="114"/>
        <v>0</v>
      </c>
      <c r="Z432" s="242">
        <f t="shared" si="114"/>
        <v>0</v>
      </c>
      <c r="AA432" s="242">
        <f t="shared" si="114"/>
        <v>0</v>
      </c>
      <c r="AB432" s="242">
        <f t="shared" si="114"/>
        <v>0</v>
      </c>
      <c r="AC432" s="242">
        <f t="shared" si="114"/>
        <v>0</v>
      </c>
      <c r="AD432" s="242">
        <f t="shared" si="114"/>
        <v>0</v>
      </c>
      <c r="AE432" s="12"/>
      <c r="AF432" s="122"/>
      <c r="AK432" s="706">
        <f>SUM(AK416:AL431)</f>
        <v>0</v>
      </c>
      <c r="AL432" s="707"/>
      <c r="CB432" s="658">
        <f>SUM(CB416:CC431)</f>
        <v>0</v>
      </c>
      <c r="CC432" s="658"/>
    </row>
    <row r="433" spans="1:39" s="72" customFormat="1" ht="15" customHeight="1">
      <c r="A433" s="131"/>
      <c r="B433" s="53"/>
      <c r="C433" s="53"/>
      <c r="D433" s="53"/>
      <c r="E433" s="53"/>
      <c r="F433" s="169"/>
      <c r="G433" s="31"/>
      <c r="H433" s="169"/>
      <c r="I433" s="148"/>
      <c r="J433" s="193"/>
      <c r="K433" s="193"/>
      <c r="L433" s="193"/>
      <c r="M433" s="148"/>
      <c r="N433" s="233"/>
      <c r="O433" s="233"/>
      <c r="P433" s="167"/>
      <c r="Q433" s="167"/>
      <c r="R433" s="167"/>
      <c r="S433" s="167"/>
      <c r="T433" s="167"/>
      <c r="U433" s="167"/>
      <c r="V433" s="167"/>
      <c r="W433" s="167"/>
      <c r="X433" s="167"/>
      <c r="Y433" s="167"/>
      <c r="Z433" s="167"/>
      <c r="AA433" s="167"/>
      <c r="AB433" s="167"/>
      <c r="AC433" s="167"/>
      <c r="AD433" s="167"/>
      <c r="AE433" s="12"/>
      <c r="AF433" s="122"/>
    </row>
    <row r="434" spans="1:39" s="72" customFormat="1" ht="45" customHeight="1">
      <c r="A434" s="131"/>
      <c r="B434" s="53"/>
      <c r="C434" s="823" t="s">
        <v>953</v>
      </c>
      <c r="D434" s="823"/>
      <c r="E434" s="823"/>
      <c r="F434" s="550"/>
      <c r="G434" s="551"/>
      <c r="H434" s="551"/>
      <c r="I434" s="551"/>
      <c r="J434" s="551"/>
      <c r="K434" s="551"/>
      <c r="L434" s="551"/>
      <c r="M434" s="551"/>
      <c r="N434" s="551"/>
      <c r="O434" s="551"/>
      <c r="P434" s="551"/>
      <c r="Q434" s="551"/>
      <c r="R434" s="551"/>
      <c r="S434" s="551"/>
      <c r="T434" s="551"/>
      <c r="U434" s="551"/>
      <c r="V434" s="551"/>
      <c r="W434" s="551"/>
      <c r="X434" s="551"/>
      <c r="Y434" s="551"/>
      <c r="Z434" s="551"/>
      <c r="AA434" s="551"/>
      <c r="AB434" s="551"/>
      <c r="AC434" s="551"/>
      <c r="AD434" s="552"/>
      <c r="AE434" s="12"/>
      <c r="AF434" s="122"/>
      <c r="AH434" s="627" t="s">
        <v>7253</v>
      </c>
      <c r="AI434" s="627"/>
      <c r="AJ434" s="627">
        <f>IF(OR(J431="",J431&gt;1),0,1)</f>
        <v>0</v>
      </c>
      <c r="AK434" s="627"/>
      <c r="AL434" s="684">
        <f>IF(OR(AND(AJ434=0,F434=""),AND(AJ434=1,F434&lt;&gt;"")),0,1)</f>
        <v>0</v>
      </c>
      <c r="AM434" s="684"/>
    </row>
    <row r="435" spans="1:39" ht="15" customHeight="1"/>
    <row r="436" spans="1:39" s="72" customFormat="1" ht="15" customHeight="1">
      <c r="A436" s="131"/>
      <c r="B436" s="53"/>
      <c r="C436" s="558" t="s">
        <v>914</v>
      </c>
      <c r="D436" s="558"/>
      <c r="E436" s="558"/>
      <c r="F436" s="558"/>
      <c r="G436" s="558"/>
      <c r="H436" s="558"/>
      <c r="I436" s="558"/>
      <c r="J436" s="558"/>
      <c r="K436" s="558"/>
      <c r="L436" s="558"/>
      <c r="M436" s="558"/>
      <c r="N436" s="558"/>
      <c r="O436" s="558"/>
      <c r="P436" s="558"/>
      <c r="Q436" s="558"/>
      <c r="R436" s="558"/>
      <c r="S436" s="558"/>
      <c r="T436" s="558"/>
      <c r="U436" s="558"/>
      <c r="V436" s="558"/>
      <c r="W436" s="558"/>
      <c r="X436" s="558"/>
      <c r="Y436" s="558"/>
      <c r="Z436" s="558"/>
      <c r="AA436" s="558"/>
      <c r="AB436" s="558"/>
      <c r="AC436" s="558"/>
      <c r="AD436" s="558"/>
      <c r="AE436" s="12"/>
      <c r="AF436" s="122"/>
    </row>
    <row r="437" spans="1:39" s="72" customFormat="1" ht="15" customHeight="1">
      <c r="A437" s="131"/>
      <c r="B437" s="53"/>
      <c r="C437" s="797" t="s">
        <v>838</v>
      </c>
      <c r="D437" s="942"/>
      <c r="E437" s="128" t="s">
        <v>132</v>
      </c>
      <c r="F437" s="746" t="s">
        <v>837</v>
      </c>
      <c r="G437" s="746"/>
      <c r="H437" s="746"/>
      <c r="I437" s="746"/>
      <c r="J437" s="746"/>
      <c r="K437" s="746"/>
      <c r="L437" s="746"/>
      <c r="M437" s="746"/>
      <c r="N437" s="746"/>
      <c r="O437" s="746"/>
      <c r="P437" s="746"/>
      <c r="Q437" s="746"/>
      <c r="R437" s="746"/>
      <c r="S437" s="746"/>
      <c r="T437" s="746"/>
      <c r="U437" s="746"/>
      <c r="V437" s="746"/>
      <c r="W437" s="746"/>
      <c r="X437" s="746"/>
      <c r="Y437" s="746"/>
      <c r="Z437" s="746"/>
      <c r="AA437" s="746"/>
      <c r="AB437" s="746"/>
      <c r="AC437" s="746"/>
      <c r="AD437" s="746"/>
      <c r="AE437" s="12"/>
      <c r="AF437" s="122"/>
    </row>
    <row r="438" spans="1:39" s="72" customFormat="1" ht="15" customHeight="1">
      <c r="A438" s="131"/>
      <c r="B438" s="53"/>
      <c r="C438" s="799"/>
      <c r="D438" s="943"/>
      <c r="E438" s="128" t="s">
        <v>133</v>
      </c>
      <c r="F438" s="746" t="s">
        <v>1130</v>
      </c>
      <c r="G438" s="746"/>
      <c r="H438" s="746"/>
      <c r="I438" s="746"/>
      <c r="J438" s="746"/>
      <c r="K438" s="746"/>
      <c r="L438" s="746"/>
      <c r="M438" s="746"/>
      <c r="N438" s="746"/>
      <c r="O438" s="746"/>
      <c r="P438" s="746"/>
      <c r="Q438" s="746"/>
      <c r="R438" s="746"/>
      <c r="S438" s="746"/>
      <c r="T438" s="746"/>
      <c r="U438" s="746"/>
      <c r="V438" s="746"/>
      <c r="W438" s="746"/>
      <c r="X438" s="746"/>
      <c r="Y438" s="746"/>
      <c r="Z438" s="746"/>
      <c r="AA438" s="746"/>
      <c r="AB438" s="746"/>
      <c r="AC438" s="746"/>
      <c r="AD438" s="746"/>
      <c r="AE438" s="12"/>
      <c r="AF438" s="122"/>
    </row>
    <row r="439" spans="1:39" s="72" customFormat="1" ht="15" customHeight="1">
      <c r="A439" s="131"/>
      <c r="B439" s="53"/>
      <c r="C439" s="799"/>
      <c r="D439" s="943"/>
      <c r="E439" s="128" t="s">
        <v>134</v>
      </c>
      <c r="F439" s="746" t="s">
        <v>7757</v>
      </c>
      <c r="G439" s="746"/>
      <c r="H439" s="746"/>
      <c r="I439" s="746"/>
      <c r="J439" s="746"/>
      <c r="K439" s="746"/>
      <c r="L439" s="746"/>
      <c r="M439" s="746"/>
      <c r="N439" s="746"/>
      <c r="O439" s="746"/>
      <c r="P439" s="746"/>
      <c r="Q439" s="746"/>
      <c r="R439" s="746"/>
      <c r="S439" s="746"/>
      <c r="T439" s="746"/>
      <c r="U439" s="746"/>
      <c r="V439" s="746"/>
      <c r="W439" s="746"/>
      <c r="X439" s="746"/>
      <c r="Y439" s="746"/>
      <c r="Z439" s="746"/>
      <c r="AA439" s="746"/>
      <c r="AB439" s="746"/>
      <c r="AC439" s="746"/>
      <c r="AD439" s="746"/>
      <c r="AE439" s="12"/>
      <c r="AF439" s="122"/>
    </row>
    <row r="440" spans="1:39" s="72" customFormat="1" ht="15" customHeight="1">
      <c r="A440" s="131"/>
      <c r="B440" s="53"/>
      <c r="C440" s="799"/>
      <c r="D440" s="943"/>
      <c r="E440" s="128" t="s">
        <v>135</v>
      </c>
      <c r="F440" s="746" t="s">
        <v>2072</v>
      </c>
      <c r="G440" s="746"/>
      <c r="H440" s="746"/>
      <c r="I440" s="746"/>
      <c r="J440" s="746"/>
      <c r="K440" s="746"/>
      <c r="L440" s="746"/>
      <c r="M440" s="746"/>
      <c r="N440" s="746"/>
      <c r="O440" s="746"/>
      <c r="P440" s="746"/>
      <c r="Q440" s="746"/>
      <c r="R440" s="746"/>
      <c r="S440" s="746"/>
      <c r="T440" s="746"/>
      <c r="U440" s="746"/>
      <c r="V440" s="746"/>
      <c r="W440" s="746"/>
      <c r="X440" s="746"/>
      <c r="Y440" s="746"/>
      <c r="Z440" s="746"/>
      <c r="AA440" s="746"/>
      <c r="AB440" s="746"/>
      <c r="AC440" s="746"/>
      <c r="AD440" s="746"/>
      <c r="AE440" s="12"/>
      <c r="AF440" s="122"/>
    </row>
    <row r="441" spans="1:39" s="72" customFormat="1" ht="15" customHeight="1">
      <c r="A441" s="131"/>
      <c r="B441" s="53"/>
      <c r="C441" s="801"/>
      <c r="D441" s="944"/>
      <c r="E441" s="128" t="s">
        <v>136</v>
      </c>
      <c r="F441" s="746" t="s">
        <v>839</v>
      </c>
      <c r="G441" s="746"/>
      <c r="H441" s="746"/>
      <c r="I441" s="746"/>
      <c r="J441" s="746"/>
      <c r="K441" s="746"/>
      <c r="L441" s="746"/>
      <c r="M441" s="746"/>
      <c r="N441" s="746"/>
      <c r="O441" s="746"/>
      <c r="P441" s="746"/>
      <c r="Q441" s="746"/>
      <c r="R441" s="746"/>
      <c r="S441" s="746"/>
      <c r="T441" s="746"/>
      <c r="U441" s="746"/>
      <c r="V441" s="746"/>
      <c r="W441" s="746"/>
      <c r="X441" s="746"/>
      <c r="Y441" s="746"/>
      <c r="Z441" s="746"/>
      <c r="AA441" s="746"/>
      <c r="AB441" s="746"/>
      <c r="AC441" s="746"/>
      <c r="AD441" s="746"/>
      <c r="AE441" s="12"/>
      <c r="AF441" s="122"/>
    </row>
    <row r="442" spans="1:39" s="72" customFormat="1" ht="15" customHeight="1">
      <c r="A442" s="131"/>
      <c r="B442" s="53"/>
      <c r="C442" s="936" t="s">
        <v>67</v>
      </c>
      <c r="D442" s="937"/>
      <c r="E442" s="938"/>
      <c r="F442" s="746" t="s">
        <v>265</v>
      </c>
      <c r="G442" s="746"/>
      <c r="H442" s="746"/>
      <c r="I442" s="746"/>
      <c r="J442" s="746"/>
      <c r="K442" s="746"/>
      <c r="L442" s="746"/>
      <c r="M442" s="746"/>
      <c r="N442" s="746"/>
      <c r="O442" s="746"/>
      <c r="P442" s="746"/>
      <c r="Q442" s="746"/>
      <c r="R442" s="746"/>
      <c r="S442" s="746"/>
      <c r="T442" s="746"/>
      <c r="U442" s="746"/>
      <c r="V442" s="746"/>
      <c r="W442" s="746"/>
      <c r="X442" s="746"/>
      <c r="Y442" s="746"/>
      <c r="Z442" s="746"/>
      <c r="AA442" s="746"/>
      <c r="AB442" s="746"/>
      <c r="AC442" s="746"/>
      <c r="AD442" s="746"/>
      <c r="AE442" s="12"/>
      <c r="AF442" s="122"/>
    </row>
    <row r="443" spans="1:39" s="72" customFormat="1" ht="15" customHeight="1">
      <c r="A443" s="131"/>
      <c r="B443" s="53"/>
      <c r="C443" s="936" t="s">
        <v>68</v>
      </c>
      <c r="D443" s="937"/>
      <c r="E443" s="938"/>
      <c r="F443" s="746" t="s">
        <v>267</v>
      </c>
      <c r="G443" s="746"/>
      <c r="H443" s="746"/>
      <c r="I443" s="746"/>
      <c r="J443" s="746"/>
      <c r="K443" s="746"/>
      <c r="L443" s="746"/>
      <c r="M443" s="746"/>
      <c r="N443" s="746"/>
      <c r="O443" s="746"/>
      <c r="P443" s="746"/>
      <c r="Q443" s="746"/>
      <c r="R443" s="746"/>
      <c r="S443" s="746"/>
      <c r="T443" s="746"/>
      <c r="U443" s="746"/>
      <c r="V443" s="746"/>
      <c r="W443" s="746"/>
      <c r="X443" s="746"/>
      <c r="Y443" s="746"/>
      <c r="Z443" s="746"/>
      <c r="AA443" s="746"/>
      <c r="AB443" s="746"/>
      <c r="AC443" s="746"/>
      <c r="AD443" s="746"/>
      <c r="AE443" s="12"/>
      <c r="AF443" s="122"/>
    </row>
    <row r="444" spans="1:39" s="72" customFormat="1" ht="15" customHeight="1">
      <c r="A444" s="131"/>
      <c r="B444" s="53"/>
      <c r="C444" s="936" t="s">
        <v>69</v>
      </c>
      <c r="D444" s="937"/>
      <c r="E444" s="938"/>
      <c r="F444" s="746" t="s">
        <v>269</v>
      </c>
      <c r="G444" s="746"/>
      <c r="H444" s="746"/>
      <c r="I444" s="746"/>
      <c r="J444" s="746"/>
      <c r="K444" s="746"/>
      <c r="L444" s="746"/>
      <c r="M444" s="746"/>
      <c r="N444" s="746"/>
      <c r="O444" s="746"/>
      <c r="P444" s="746"/>
      <c r="Q444" s="746"/>
      <c r="R444" s="746"/>
      <c r="S444" s="746"/>
      <c r="T444" s="746"/>
      <c r="U444" s="746"/>
      <c r="V444" s="746"/>
      <c r="W444" s="746"/>
      <c r="X444" s="746"/>
      <c r="Y444" s="746"/>
      <c r="Z444" s="746"/>
      <c r="AA444" s="746"/>
      <c r="AB444" s="746"/>
      <c r="AC444" s="746"/>
      <c r="AD444" s="746"/>
      <c r="AE444" s="12"/>
      <c r="AF444" s="122"/>
    </row>
    <row r="445" spans="1:39" s="72" customFormat="1" ht="15" customHeight="1">
      <c r="A445" s="131"/>
      <c r="B445" s="53"/>
      <c r="C445" s="936" t="s">
        <v>70</v>
      </c>
      <c r="D445" s="937"/>
      <c r="E445" s="938"/>
      <c r="F445" s="746" t="s">
        <v>211</v>
      </c>
      <c r="G445" s="746"/>
      <c r="H445" s="746"/>
      <c r="I445" s="746"/>
      <c r="J445" s="746"/>
      <c r="K445" s="746"/>
      <c r="L445" s="746"/>
      <c r="M445" s="746"/>
      <c r="N445" s="746"/>
      <c r="O445" s="746"/>
      <c r="P445" s="746"/>
      <c r="Q445" s="746"/>
      <c r="R445" s="746"/>
      <c r="S445" s="746"/>
      <c r="T445" s="746"/>
      <c r="U445" s="746"/>
      <c r="V445" s="746"/>
      <c r="W445" s="746"/>
      <c r="X445" s="746"/>
      <c r="Y445" s="746"/>
      <c r="Z445" s="746"/>
      <c r="AA445" s="746"/>
      <c r="AB445" s="746"/>
      <c r="AC445" s="746"/>
      <c r="AD445" s="746"/>
      <c r="AE445" s="12"/>
      <c r="AF445" s="122"/>
    </row>
    <row r="446" spans="1:39" s="72" customFormat="1" ht="15" customHeight="1">
      <c r="A446" s="131"/>
      <c r="B446" s="53"/>
      <c r="C446" s="797" t="s">
        <v>840</v>
      </c>
      <c r="D446" s="942"/>
      <c r="E446" s="128" t="s">
        <v>841</v>
      </c>
      <c r="F446" s="746" t="s">
        <v>271</v>
      </c>
      <c r="G446" s="746"/>
      <c r="H446" s="746"/>
      <c r="I446" s="746"/>
      <c r="J446" s="746"/>
      <c r="K446" s="746"/>
      <c r="L446" s="746"/>
      <c r="M446" s="746"/>
      <c r="N446" s="746"/>
      <c r="O446" s="746"/>
      <c r="P446" s="746"/>
      <c r="Q446" s="746"/>
      <c r="R446" s="746"/>
      <c r="S446" s="746"/>
      <c r="T446" s="746"/>
      <c r="U446" s="746"/>
      <c r="V446" s="746"/>
      <c r="W446" s="746"/>
      <c r="X446" s="746"/>
      <c r="Y446" s="746"/>
      <c r="Z446" s="746"/>
      <c r="AA446" s="746"/>
      <c r="AB446" s="746"/>
      <c r="AC446" s="746"/>
      <c r="AD446" s="746"/>
      <c r="AE446" s="12"/>
      <c r="AF446" s="122"/>
    </row>
    <row r="447" spans="1:39" s="72" customFormat="1" ht="15" customHeight="1">
      <c r="A447" s="131"/>
      <c r="B447" s="53"/>
      <c r="C447" s="799"/>
      <c r="D447" s="943"/>
      <c r="E447" s="128" t="s">
        <v>842</v>
      </c>
      <c r="F447" s="746" t="s">
        <v>272</v>
      </c>
      <c r="G447" s="746"/>
      <c r="H447" s="746"/>
      <c r="I447" s="746"/>
      <c r="J447" s="746"/>
      <c r="K447" s="746"/>
      <c r="L447" s="746"/>
      <c r="M447" s="746"/>
      <c r="N447" s="746"/>
      <c r="O447" s="746"/>
      <c r="P447" s="746"/>
      <c r="Q447" s="746"/>
      <c r="R447" s="746"/>
      <c r="S447" s="746"/>
      <c r="T447" s="746"/>
      <c r="U447" s="746"/>
      <c r="V447" s="746"/>
      <c r="W447" s="746"/>
      <c r="X447" s="746"/>
      <c r="Y447" s="746"/>
      <c r="Z447" s="746"/>
      <c r="AA447" s="746"/>
      <c r="AB447" s="746"/>
      <c r="AC447" s="746"/>
      <c r="AD447" s="746"/>
      <c r="AE447" s="12"/>
      <c r="AF447" s="122"/>
    </row>
    <row r="448" spans="1:39" s="72" customFormat="1" ht="15" customHeight="1">
      <c r="A448" s="131"/>
      <c r="B448" s="53"/>
      <c r="C448" s="799"/>
      <c r="D448" s="943"/>
      <c r="E448" s="128" t="s">
        <v>843</v>
      </c>
      <c r="F448" s="746" t="s">
        <v>273</v>
      </c>
      <c r="G448" s="746"/>
      <c r="H448" s="746"/>
      <c r="I448" s="746"/>
      <c r="J448" s="746"/>
      <c r="K448" s="746"/>
      <c r="L448" s="746"/>
      <c r="M448" s="746"/>
      <c r="N448" s="746"/>
      <c r="O448" s="746"/>
      <c r="P448" s="746"/>
      <c r="Q448" s="746"/>
      <c r="R448" s="746"/>
      <c r="S448" s="746"/>
      <c r="T448" s="746"/>
      <c r="U448" s="746"/>
      <c r="V448" s="746"/>
      <c r="W448" s="746"/>
      <c r="X448" s="746"/>
      <c r="Y448" s="746"/>
      <c r="Z448" s="746"/>
      <c r="AA448" s="746"/>
      <c r="AB448" s="746"/>
      <c r="AC448" s="746"/>
      <c r="AD448" s="746"/>
      <c r="AE448" s="12"/>
      <c r="AF448" s="122"/>
    </row>
    <row r="449" spans="1:32" s="72" customFormat="1" ht="15" customHeight="1">
      <c r="A449" s="131"/>
      <c r="B449" s="53"/>
      <c r="C449" s="799"/>
      <c r="D449" s="943"/>
      <c r="E449" s="128" t="s">
        <v>844</v>
      </c>
      <c r="F449" s="746" t="s">
        <v>274</v>
      </c>
      <c r="G449" s="746"/>
      <c r="H449" s="746"/>
      <c r="I449" s="746"/>
      <c r="J449" s="746"/>
      <c r="K449" s="746"/>
      <c r="L449" s="746"/>
      <c r="M449" s="746"/>
      <c r="N449" s="746"/>
      <c r="O449" s="746"/>
      <c r="P449" s="746"/>
      <c r="Q449" s="746"/>
      <c r="R449" s="746"/>
      <c r="S449" s="746"/>
      <c r="T449" s="746"/>
      <c r="U449" s="746"/>
      <c r="V449" s="746"/>
      <c r="W449" s="746"/>
      <c r="X449" s="746"/>
      <c r="Y449" s="746"/>
      <c r="Z449" s="746"/>
      <c r="AA449" s="746"/>
      <c r="AB449" s="746"/>
      <c r="AC449" s="746"/>
      <c r="AD449" s="746"/>
      <c r="AE449" s="12"/>
      <c r="AF449" s="122"/>
    </row>
    <row r="450" spans="1:32" s="72" customFormat="1" ht="15" customHeight="1">
      <c r="A450" s="131"/>
      <c r="B450" s="53"/>
      <c r="C450" s="799"/>
      <c r="D450" s="943"/>
      <c r="E450" s="128" t="s">
        <v>845</v>
      </c>
      <c r="F450" s="746" t="s">
        <v>275</v>
      </c>
      <c r="G450" s="746"/>
      <c r="H450" s="746"/>
      <c r="I450" s="746"/>
      <c r="J450" s="746"/>
      <c r="K450" s="746"/>
      <c r="L450" s="746"/>
      <c r="M450" s="746"/>
      <c r="N450" s="746"/>
      <c r="O450" s="746"/>
      <c r="P450" s="746"/>
      <c r="Q450" s="746"/>
      <c r="R450" s="746"/>
      <c r="S450" s="746"/>
      <c r="T450" s="746"/>
      <c r="U450" s="746"/>
      <c r="V450" s="746"/>
      <c r="W450" s="746"/>
      <c r="X450" s="746"/>
      <c r="Y450" s="746"/>
      <c r="Z450" s="746"/>
      <c r="AA450" s="746"/>
      <c r="AB450" s="746"/>
      <c r="AC450" s="746"/>
      <c r="AD450" s="746"/>
      <c r="AE450" s="12"/>
      <c r="AF450" s="122"/>
    </row>
    <row r="451" spans="1:32" s="72" customFormat="1" ht="15" customHeight="1">
      <c r="A451" s="131"/>
      <c r="B451" s="53"/>
      <c r="C451" s="799"/>
      <c r="D451" s="943"/>
      <c r="E451" s="128" t="s">
        <v>846</v>
      </c>
      <c r="F451" s="746" t="s">
        <v>276</v>
      </c>
      <c r="G451" s="746"/>
      <c r="H451" s="746"/>
      <c r="I451" s="746"/>
      <c r="J451" s="746"/>
      <c r="K451" s="746"/>
      <c r="L451" s="746"/>
      <c r="M451" s="746"/>
      <c r="N451" s="746"/>
      <c r="O451" s="746"/>
      <c r="P451" s="746"/>
      <c r="Q451" s="746"/>
      <c r="R451" s="746"/>
      <c r="S451" s="746"/>
      <c r="T451" s="746"/>
      <c r="U451" s="746"/>
      <c r="V451" s="746"/>
      <c r="W451" s="746"/>
      <c r="X451" s="746"/>
      <c r="Y451" s="746"/>
      <c r="Z451" s="746"/>
      <c r="AA451" s="746"/>
      <c r="AB451" s="746"/>
      <c r="AC451" s="746"/>
      <c r="AD451" s="746"/>
      <c r="AE451" s="12"/>
      <c r="AF451" s="122"/>
    </row>
    <row r="452" spans="1:32" s="72" customFormat="1" ht="15" customHeight="1">
      <c r="A452" s="131"/>
      <c r="B452" s="53"/>
      <c r="C452" s="936" t="s">
        <v>72</v>
      </c>
      <c r="D452" s="937"/>
      <c r="E452" s="938"/>
      <c r="F452" s="746" t="s">
        <v>7886</v>
      </c>
      <c r="G452" s="746"/>
      <c r="H452" s="746"/>
      <c r="I452" s="746"/>
      <c r="J452" s="746"/>
      <c r="K452" s="746"/>
      <c r="L452" s="746"/>
      <c r="M452" s="746"/>
      <c r="N452" s="746"/>
      <c r="O452" s="746"/>
      <c r="P452" s="746"/>
      <c r="Q452" s="746"/>
      <c r="R452" s="746"/>
      <c r="S452" s="746"/>
      <c r="T452" s="746"/>
      <c r="U452" s="746"/>
      <c r="V452" s="746"/>
      <c r="W452" s="746"/>
      <c r="X452" s="746"/>
      <c r="Y452" s="746"/>
      <c r="Z452" s="746"/>
      <c r="AA452" s="746"/>
      <c r="AB452" s="746"/>
      <c r="AC452" s="746"/>
      <c r="AD452" s="746"/>
      <c r="AE452" s="12"/>
      <c r="AF452" s="122"/>
    </row>
    <row r="453" spans="1:32" s="72" customFormat="1" ht="15" customHeight="1">
      <c r="A453" s="131"/>
      <c r="B453" s="53"/>
      <c r="C453" s="936" t="s">
        <v>73</v>
      </c>
      <c r="D453" s="937"/>
      <c r="E453" s="938"/>
      <c r="F453" s="746" t="s">
        <v>638</v>
      </c>
      <c r="G453" s="746"/>
      <c r="H453" s="746"/>
      <c r="I453" s="746"/>
      <c r="J453" s="746"/>
      <c r="K453" s="746"/>
      <c r="L453" s="746"/>
      <c r="M453" s="746"/>
      <c r="N453" s="746"/>
      <c r="O453" s="746"/>
      <c r="P453" s="746"/>
      <c r="Q453" s="746"/>
      <c r="R453" s="746"/>
      <c r="S453" s="746"/>
      <c r="T453" s="746"/>
      <c r="U453" s="746"/>
      <c r="V453" s="746"/>
      <c r="W453" s="746"/>
      <c r="X453" s="746"/>
      <c r="Y453" s="746"/>
      <c r="Z453" s="746"/>
      <c r="AA453" s="746"/>
      <c r="AB453" s="746"/>
      <c r="AC453" s="746"/>
      <c r="AD453" s="746"/>
      <c r="AE453" s="12"/>
      <c r="AF453" s="122"/>
    </row>
    <row r="454" spans="1:32" s="72" customFormat="1" ht="15" customHeight="1">
      <c r="A454" s="131"/>
      <c r="B454"/>
      <c r="C454"/>
      <c r="D454"/>
      <c r="E454"/>
      <c r="F454"/>
      <c r="G454"/>
      <c r="H454"/>
      <c r="I454"/>
      <c r="J454"/>
      <c r="K454"/>
      <c r="L454"/>
      <c r="M454"/>
      <c r="N454"/>
      <c r="O454"/>
      <c r="P454"/>
      <c r="Q454"/>
      <c r="R454"/>
      <c r="S454"/>
      <c r="T454"/>
      <c r="U454"/>
      <c r="V454"/>
      <c r="W454"/>
      <c r="X454"/>
      <c r="Y454"/>
      <c r="Z454"/>
      <c r="AA454"/>
      <c r="AB454"/>
      <c r="AC454"/>
      <c r="AD454"/>
      <c r="AE454" s="12"/>
      <c r="AF454" s="122"/>
    </row>
    <row r="455" spans="1:32" s="72" customFormat="1" ht="24" customHeight="1">
      <c r="A455" s="131"/>
      <c r="B455" s="53"/>
      <c r="C455" s="580" t="s">
        <v>127</v>
      </c>
      <c r="D455" s="580"/>
      <c r="E455" s="580"/>
      <c r="F455" s="580"/>
      <c r="G455" s="580"/>
      <c r="H455" s="580"/>
      <c r="I455" s="580"/>
      <c r="J455" s="580"/>
      <c r="K455" s="580"/>
      <c r="L455" s="580"/>
      <c r="M455" s="580"/>
      <c r="N455" s="580"/>
      <c r="O455" s="580"/>
      <c r="P455" s="580"/>
      <c r="Q455" s="580"/>
      <c r="R455" s="580"/>
      <c r="S455" s="580"/>
      <c r="T455" s="580"/>
      <c r="U455" s="580"/>
      <c r="V455" s="580"/>
      <c r="W455" s="580"/>
      <c r="X455" s="580"/>
      <c r="Y455" s="580"/>
      <c r="Z455" s="580"/>
      <c r="AA455" s="580"/>
      <c r="AB455" s="580"/>
      <c r="AC455" s="580"/>
      <c r="AD455" s="580"/>
      <c r="AE455" s="12"/>
      <c r="AF455" s="122"/>
    </row>
    <row r="456" spans="1:32" s="72" customFormat="1" ht="60" customHeight="1">
      <c r="A456" s="131"/>
      <c r="B456" s="53"/>
      <c r="C456" s="763"/>
      <c r="D456" s="764"/>
      <c r="E456" s="764"/>
      <c r="F456" s="764"/>
      <c r="G456" s="764"/>
      <c r="H456" s="764"/>
      <c r="I456" s="764"/>
      <c r="J456" s="764"/>
      <c r="K456" s="764"/>
      <c r="L456" s="764"/>
      <c r="M456" s="764"/>
      <c r="N456" s="764"/>
      <c r="O456" s="764"/>
      <c r="P456" s="764"/>
      <c r="Q456" s="764"/>
      <c r="R456" s="764"/>
      <c r="S456" s="764"/>
      <c r="T456" s="764"/>
      <c r="U456" s="764"/>
      <c r="V456" s="764"/>
      <c r="W456" s="764"/>
      <c r="X456" s="764"/>
      <c r="Y456" s="764"/>
      <c r="Z456" s="764"/>
      <c r="AA456" s="764"/>
      <c r="AB456" s="764"/>
      <c r="AC456" s="764"/>
      <c r="AD456" s="765"/>
      <c r="AE456" s="12"/>
      <c r="AF456" s="122"/>
    </row>
    <row r="457" spans="1:32" ht="15" customHeight="1">
      <c r="B457" s="624" t="str">
        <f>IF(CG418=0,"", IF(CG418=1,_xlfn.CONCAT("Error: Verificar la información registrada tomando en cuenta la instrucción ",CI418,"."),_xlfn.CONCAT("Error: Verificar la información registrada tomando en cuenta las instrucciones ",CI418)))</f>
        <v/>
      </c>
      <c r="C457" s="624"/>
      <c r="D457" s="624"/>
      <c r="E457" s="624"/>
      <c r="F457" s="624"/>
      <c r="G457" s="624"/>
      <c r="H457" s="624"/>
      <c r="I457" s="624"/>
      <c r="J457" s="624"/>
      <c r="K457" s="624"/>
      <c r="L457" s="624"/>
      <c r="M457" s="624"/>
      <c r="N457" s="624"/>
      <c r="O457" s="624"/>
      <c r="P457" s="624"/>
      <c r="Q457" s="624"/>
      <c r="R457" s="624"/>
      <c r="S457" s="624"/>
      <c r="T457" s="624"/>
      <c r="U457" s="624"/>
      <c r="V457" s="624"/>
      <c r="W457" s="624"/>
      <c r="X457" s="624"/>
      <c r="Y457" s="624"/>
      <c r="Z457" s="624"/>
      <c r="AA457" s="624"/>
      <c r="AB457" s="624"/>
      <c r="AC457" s="624"/>
      <c r="AD457" s="624"/>
    </row>
    <row r="458" spans="1:32" s="72" customFormat="1" ht="15" customHeight="1">
      <c r="A458" s="131"/>
      <c r="B458" s="624" t="str">
        <f>IF(AK432=0,"", "Error: Para cada autoridad, si compartió registros de información, debe haber al menos uno reportado.")</f>
        <v/>
      </c>
      <c r="C458" s="624"/>
      <c r="D458" s="624"/>
      <c r="E458" s="624"/>
      <c r="F458" s="624"/>
      <c r="G458" s="624"/>
      <c r="H458" s="624"/>
      <c r="I458" s="624"/>
      <c r="J458" s="624"/>
      <c r="K458" s="624"/>
      <c r="L458" s="624"/>
      <c r="M458" s="624"/>
      <c r="N458" s="624"/>
      <c r="O458" s="624"/>
      <c r="P458" s="624"/>
      <c r="Q458" s="624"/>
      <c r="R458" s="624"/>
      <c r="S458" s="624"/>
      <c r="T458" s="624"/>
      <c r="U458" s="624"/>
      <c r="V458" s="624"/>
      <c r="W458" s="624"/>
      <c r="X458" s="624"/>
      <c r="Y458" s="624"/>
      <c r="Z458" s="624"/>
      <c r="AA458" s="624"/>
      <c r="AB458" s="624"/>
      <c r="AC458" s="624"/>
      <c r="AD458" s="624"/>
      <c r="AE458" s="12"/>
      <c r="AF458" s="122"/>
    </row>
    <row r="459" spans="1:32" s="72" customFormat="1" ht="15" customHeight="1">
      <c r="A459" s="131"/>
      <c r="B459" s="756" t="str">
        <f>IF(BY416=0,"","Alerta: Debe justificar el uso de NS argumentando el estado de la información desconocida.")</f>
        <v/>
      </c>
      <c r="C459" s="756"/>
      <c r="D459" s="756"/>
      <c r="E459" s="756"/>
      <c r="F459" s="756"/>
      <c r="G459" s="756"/>
      <c r="H459" s="756"/>
      <c r="I459" s="756"/>
      <c r="J459" s="756"/>
      <c r="K459" s="756"/>
      <c r="L459" s="756"/>
      <c r="M459" s="756"/>
      <c r="N459" s="756"/>
      <c r="O459" s="756"/>
      <c r="P459" s="756"/>
      <c r="Q459" s="756"/>
      <c r="R459" s="756"/>
      <c r="S459" s="756"/>
      <c r="T459" s="756"/>
      <c r="U459" s="756"/>
      <c r="V459" s="756"/>
      <c r="W459" s="756"/>
      <c r="X459" s="756"/>
      <c r="Y459" s="756"/>
      <c r="Z459" s="756"/>
      <c r="AA459" s="756"/>
      <c r="AB459" s="756"/>
      <c r="AC459" s="756"/>
      <c r="AD459" s="756"/>
      <c r="AE459" s="12"/>
      <c r="AF459" s="122"/>
    </row>
    <row r="460" spans="1:32" s="72" customFormat="1" ht="24" customHeight="1">
      <c r="A460" s="131"/>
      <c r="B460" s="889" t="str">
        <f>IF(DE419=0,"", IF(DE419=1,_xlfn.CONCAT("Alerta: Es posible que el tipo de información recopilada descrita en el cuadro de especificación (o alguno de ellos) corresponda al numeral ",DE420," del catálogo."),_xlfn.CONCAT("Alerta: Es posible que los tipos de información recopilada descritos en el cuadro de especificación (o algunos de ellos) correspondan a las categorías ",DE420, " del catálogo.")))</f>
        <v/>
      </c>
      <c r="C460" s="889"/>
      <c r="D460" s="889"/>
      <c r="E460" s="889"/>
      <c r="F460" s="889"/>
      <c r="G460" s="889"/>
      <c r="H460" s="889"/>
      <c r="I460" s="889"/>
      <c r="J460" s="889"/>
      <c r="K460" s="889"/>
      <c r="L460" s="889"/>
      <c r="M460" s="889"/>
      <c r="N460" s="889"/>
      <c r="O460" s="889"/>
      <c r="P460" s="889"/>
      <c r="Q460" s="889"/>
      <c r="R460" s="889"/>
      <c r="S460" s="889"/>
      <c r="T460" s="889"/>
      <c r="U460" s="889"/>
      <c r="V460" s="889"/>
      <c r="W460" s="889"/>
      <c r="X460" s="889"/>
      <c r="Y460" s="889"/>
      <c r="Z460" s="889"/>
      <c r="AA460" s="889"/>
      <c r="AB460" s="889"/>
      <c r="AC460" s="889"/>
      <c r="AD460" s="889"/>
      <c r="AE460" s="12"/>
      <c r="AF460" s="122"/>
    </row>
    <row r="461" spans="1:32" ht="15" customHeight="1">
      <c r="A461" s="131"/>
      <c r="B461" s="625" t="str">
        <f>IF(CB432=0,"","Error: Debe completar toda la información requerida.")</f>
        <v/>
      </c>
      <c r="C461" s="625"/>
      <c r="D461" s="625"/>
      <c r="E461" s="625"/>
      <c r="F461" s="625"/>
      <c r="G461" s="625"/>
      <c r="H461" s="625"/>
      <c r="I461" s="625"/>
      <c r="J461" s="625"/>
      <c r="K461" s="625"/>
      <c r="L461" s="625"/>
      <c r="M461" s="625"/>
      <c r="N461" s="625"/>
      <c r="O461" s="625"/>
      <c r="P461" s="625"/>
      <c r="Q461" s="625"/>
      <c r="R461" s="625"/>
      <c r="S461" s="625"/>
      <c r="T461" s="625"/>
      <c r="U461" s="625"/>
      <c r="V461" s="625"/>
      <c r="W461" s="625"/>
      <c r="X461" s="625"/>
      <c r="Y461" s="625"/>
      <c r="Z461" s="625"/>
      <c r="AA461" s="625"/>
      <c r="AB461" s="625"/>
      <c r="AC461" s="625"/>
      <c r="AD461" s="625"/>
      <c r="AE461" s="12"/>
    </row>
    <row r="462" spans="1:32" ht="15" customHeight="1"/>
  </sheetData>
  <sheetProtection algorithmName="SHA-512" hashValue="fnBxBx+AKg0DJ4XJ71J9mbT4DGaaAR4nteEhbuLrQp8A4/uoHNhUJmbr+N0ARXFm/yDzDgtKFbVOQiRJESbMPQ==" saltValue="oZ0RC7GWtwIuHAizoGAEzw==" spinCount="100000" sheet="1" objects="1" scenarios="1"/>
  <mergeCells count="1671">
    <mergeCell ref="AK425:AL425"/>
    <mergeCell ref="AK426:AL426"/>
    <mergeCell ref="AK427:AL427"/>
    <mergeCell ref="AK428:AL428"/>
    <mergeCell ref="AK429:AL429"/>
    <mergeCell ref="AK430:AL430"/>
    <mergeCell ref="AK431:AL431"/>
    <mergeCell ref="B458:AD458"/>
    <mergeCell ref="AK432:AL432"/>
    <mergeCell ref="B100:AD100"/>
    <mergeCell ref="B270:AD270"/>
    <mergeCell ref="B460:AD460"/>
    <mergeCell ref="CE417:CF417"/>
    <mergeCell ref="CG417:CH417"/>
    <mergeCell ref="CI417:CJ417"/>
    <mergeCell ref="CG418:CH418"/>
    <mergeCell ref="CI418:CJ418"/>
    <mergeCell ref="BY415:BZ415"/>
    <mergeCell ref="BY416:BZ416"/>
    <mergeCell ref="CB415:CC415"/>
    <mergeCell ref="CB416:CC416"/>
    <mergeCell ref="CB417:CC417"/>
    <mergeCell ref="CB418:CC418"/>
    <mergeCell ref="CB422:CC422"/>
    <mergeCell ref="CB423:CC423"/>
    <mergeCell ref="CB424:CC424"/>
    <mergeCell ref="CB425:CC425"/>
    <mergeCell ref="CB426:CC426"/>
    <mergeCell ref="CB427:CC427"/>
    <mergeCell ref="CB428:CC428"/>
    <mergeCell ref="BV414:BV415"/>
    <mergeCell ref="AH434:AI434"/>
    <mergeCell ref="AJ434:AK434"/>
    <mergeCell ref="AL434:AM434"/>
    <mergeCell ref="BG414:BK414"/>
    <mergeCell ref="BL414:BL415"/>
    <mergeCell ref="BM414:BM415"/>
    <mergeCell ref="BN414:BN415"/>
    <mergeCell ref="BO414:BO415"/>
    <mergeCell ref="BP414:BU414"/>
    <mergeCell ref="BF414:BF415"/>
    <mergeCell ref="CB429:CC429"/>
    <mergeCell ref="CB430:CC430"/>
    <mergeCell ref="CB431:CC431"/>
    <mergeCell ref="CB432:CC432"/>
    <mergeCell ref="AH431:AI431"/>
    <mergeCell ref="AH422:AI422"/>
    <mergeCell ref="AH423:AI423"/>
    <mergeCell ref="AH424:AI424"/>
    <mergeCell ref="AH425:AI425"/>
    <mergeCell ref="AH426:AI426"/>
    <mergeCell ref="AH427:AI427"/>
    <mergeCell ref="AH428:AI428"/>
    <mergeCell ref="AH429:AI429"/>
    <mergeCell ref="AH430:AI430"/>
    <mergeCell ref="AK415:AL415"/>
    <mergeCell ref="AK416:AL416"/>
    <mergeCell ref="AK417:AL417"/>
    <mergeCell ref="AK418:AL418"/>
    <mergeCell ref="AK419:AL419"/>
    <mergeCell ref="AK422:AL422"/>
    <mergeCell ref="AK423:AL423"/>
    <mergeCell ref="AK424:AL424"/>
    <mergeCell ref="CB421:CC421"/>
    <mergeCell ref="AN413:BD413"/>
    <mergeCell ref="AN414:AR414"/>
    <mergeCell ref="AS414:AS415"/>
    <mergeCell ref="AT414:AT415"/>
    <mergeCell ref="AU414:AU415"/>
    <mergeCell ref="AV414:AV415"/>
    <mergeCell ref="AW414:BB414"/>
    <mergeCell ref="BC414:BC415"/>
    <mergeCell ref="BD414:BD415"/>
    <mergeCell ref="BF413:BW413"/>
    <mergeCell ref="AH415:AI415"/>
    <mergeCell ref="AH416:AI416"/>
    <mergeCell ref="AH417:AI417"/>
    <mergeCell ref="AH418:AI418"/>
    <mergeCell ref="AH419:AI419"/>
    <mergeCell ref="AH420:AI420"/>
    <mergeCell ref="AH421:AI421"/>
    <mergeCell ref="AK420:AL420"/>
    <mergeCell ref="AK421:AL421"/>
    <mergeCell ref="BW414:BW415"/>
    <mergeCell ref="AH75:AI75"/>
    <mergeCell ref="AJ75:AK75"/>
    <mergeCell ref="AL75:AM75"/>
    <mergeCell ref="AN75:AO75"/>
    <mergeCell ref="AP75:AQ75"/>
    <mergeCell ref="AR75:AS75"/>
    <mergeCell ref="AT75:AU75"/>
    <mergeCell ref="AV75:AW75"/>
    <mergeCell ref="AV76:AW76"/>
    <mergeCell ref="AH73:AI73"/>
    <mergeCell ref="AJ73:AK73"/>
    <mergeCell ref="AL73:AM73"/>
    <mergeCell ref="AN73:AO73"/>
    <mergeCell ref="AP73:AQ73"/>
    <mergeCell ref="AR73:AS73"/>
    <mergeCell ref="AT73:AU73"/>
    <mergeCell ref="AV73:AW73"/>
    <mergeCell ref="AH74:AI74"/>
    <mergeCell ref="AJ74:AK74"/>
    <mergeCell ref="AL74:AM74"/>
    <mergeCell ref="AN74:AO74"/>
    <mergeCell ref="AP74:AQ74"/>
    <mergeCell ref="AR74:AS74"/>
    <mergeCell ref="AT74:AU74"/>
    <mergeCell ref="AV74:AW74"/>
    <mergeCell ref="AH71:AI71"/>
    <mergeCell ref="AJ71:AK71"/>
    <mergeCell ref="AL71:AM71"/>
    <mergeCell ref="AN71:AO71"/>
    <mergeCell ref="AP71:AQ71"/>
    <mergeCell ref="AR71:AS71"/>
    <mergeCell ref="AT71:AU71"/>
    <mergeCell ref="AV71:AW71"/>
    <mergeCell ref="AH72:AI72"/>
    <mergeCell ref="AJ72:AK72"/>
    <mergeCell ref="AL72:AM72"/>
    <mergeCell ref="AN72:AO72"/>
    <mergeCell ref="AP72:AQ72"/>
    <mergeCell ref="AR72:AS72"/>
    <mergeCell ref="AT72:AU72"/>
    <mergeCell ref="AV72:AW72"/>
    <mergeCell ref="AH69:AI69"/>
    <mergeCell ref="AJ69:AK69"/>
    <mergeCell ref="AL69:AM69"/>
    <mergeCell ref="AN69:AO69"/>
    <mergeCell ref="AP69:AQ69"/>
    <mergeCell ref="AR69:AS69"/>
    <mergeCell ref="AT69:AU69"/>
    <mergeCell ref="AV69:AW69"/>
    <mergeCell ref="AH70:AI70"/>
    <mergeCell ref="AJ70:AK70"/>
    <mergeCell ref="AL70:AM70"/>
    <mergeCell ref="AN70:AO70"/>
    <mergeCell ref="AP70:AQ70"/>
    <mergeCell ref="AR70:AS70"/>
    <mergeCell ref="AT70:AU70"/>
    <mergeCell ref="AV70:AW70"/>
    <mergeCell ref="AH67:AI67"/>
    <mergeCell ref="AJ67:AK67"/>
    <mergeCell ref="AL67:AM67"/>
    <mergeCell ref="AN67:AO67"/>
    <mergeCell ref="AP67:AQ67"/>
    <mergeCell ref="AR67:AS67"/>
    <mergeCell ref="AT67:AU67"/>
    <mergeCell ref="AV67:AW67"/>
    <mergeCell ref="AH68:AI68"/>
    <mergeCell ref="AJ68:AK68"/>
    <mergeCell ref="AL68:AM68"/>
    <mergeCell ref="AN68:AO68"/>
    <mergeCell ref="AP68:AQ68"/>
    <mergeCell ref="AR68:AS68"/>
    <mergeCell ref="AT68:AU68"/>
    <mergeCell ref="AV68:AW68"/>
    <mergeCell ref="AH65:AI65"/>
    <mergeCell ref="AJ65:AK65"/>
    <mergeCell ref="AL65:AM65"/>
    <mergeCell ref="AN65:AO65"/>
    <mergeCell ref="AP65:AQ65"/>
    <mergeCell ref="AR65:AS65"/>
    <mergeCell ref="AT65:AU65"/>
    <mergeCell ref="AV65:AW65"/>
    <mergeCell ref="AH66:AI66"/>
    <mergeCell ref="AJ66:AK66"/>
    <mergeCell ref="AL66:AM66"/>
    <mergeCell ref="AN66:AO66"/>
    <mergeCell ref="AP66:AQ66"/>
    <mergeCell ref="AR66:AS66"/>
    <mergeCell ref="AT66:AU66"/>
    <mergeCell ref="AV66:AW66"/>
    <mergeCell ref="AH63:AI63"/>
    <mergeCell ref="AJ63:AK63"/>
    <mergeCell ref="AL63:AM63"/>
    <mergeCell ref="AN63:AO63"/>
    <mergeCell ref="AP63:AQ63"/>
    <mergeCell ref="AR63:AS63"/>
    <mergeCell ref="AT63:AU63"/>
    <mergeCell ref="AV63:AW63"/>
    <mergeCell ref="AH64:AI64"/>
    <mergeCell ref="AJ64:AK64"/>
    <mergeCell ref="AL64:AM64"/>
    <mergeCell ref="AN64:AO64"/>
    <mergeCell ref="AP64:AQ64"/>
    <mergeCell ref="AR64:AS64"/>
    <mergeCell ref="AT64:AU64"/>
    <mergeCell ref="AV64:AW64"/>
    <mergeCell ref="AH61:AI61"/>
    <mergeCell ref="AJ61:AK61"/>
    <mergeCell ref="AL61:AM61"/>
    <mergeCell ref="AN61:AO61"/>
    <mergeCell ref="AP61:AQ61"/>
    <mergeCell ref="AR61:AS61"/>
    <mergeCell ref="AT61:AU61"/>
    <mergeCell ref="AV61:AW61"/>
    <mergeCell ref="AH62:AI62"/>
    <mergeCell ref="AJ62:AK62"/>
    <mergeCell ref="AL62:AM62"/>
    <mergeCell ref="AN62:AO62"/>
    <mergeCell ref="AP62:AQ62"/>
    <mergeCell ref="AR62:AS62"/>
    <mergeCell ref="AT62:AU62"/>
    <mergeCell ref="AV62:AW62"/>
    <mergeCell ref="AH59:AI59"/>
    <mergeCell ref="AJ59:AK59"/>
    <mergeCell ref="AL59:AM59"/>
    <mergeCell ref="AN59:AO59"/>
    <mergeCell ref="AP59:AQ59"/>
    <mergeCell ref="AR59:AS59"/>
    <mergeCell ref="AT59:AU59"/>
    <mergeCell ref="AV59:AW59"/>
    <mergeCell ref="AH60:AI60"/>
    <mergeCell ref="AJ60:AK60"/>
    <mergeCell ref="AL60:AM60"/>
    <mergeCell ref="AN60:AO60"/>
    <mergeCell ref="AP60:AQ60"/>
    <mergeCell ref="AR60:AS60"/>
    <mergeCell ref="AT60:AU60"/>
    <mergeCell ref="AV60:AW60"/>
    <mergeCell ref="AH57:AI57"/>
    <mergeCell ref="AJ57:AK57"/>
    <mergeCell ref="AL57:AM57"/>
    <mergeCell ref="AN57:AO57"/>
    <mergeCell ref="AP57:AQ57"/>
    <mergeCell ref="AR57:AS57"/>
    <mergeCell ref="AT57:AU57"/>
    <mergeCell ref="AV57:AW57"/>
    <mergeCell ref="AH58:AI58"/>
    <mergeCell ref="AJ58:AK58"/>
    <mergeCell ref="AL58:AM58"/>
    <mergeCell ref="AN58:AO58"/>
    <mergeCell ref="AP58:AQ58"/>
    <mergeCell ref="AR58:AS58"/>
    <mergeCell ref="AT58:AU58"/>
    <mergeCell ref="AV58:AW58"/>
    <mergeCell ref="AN55:AO55"/>
    <mergeCell ref="AP55:AQ55"/>
    <mergeCell ref="AR55:AS55"/>
    <mergeCell ref="AT55:AU55"/>
    <mergeCell ref="AV55:AW55"/>
    <mergeCell ref="AH56:AI56"/>
    <mergeCell ref="AJ56:AK56"/>
    <mergeCell ref="AL56:AM56"/>
    <mergeCell ref="AN56:AO56"/>
    <mergeCell ref="AP56:AQ56"/>
    <mergeCell ref="AR56:AS56"/>
    <mergeCell ref="AT56:AU56"/>
    <mergeCell ref="AV56:AW56"/>
    <mergeCell ref="AH53:AI53"/>
    <mergeCell ref="AJ53:AK53"/>
    <mergeCell ref="AL53:AM53"/>
    <mergeCell ref="AN53:AO53"/>
    <mergeCell ref="AP53:AQ53"/>
    <mergeCell ref="AR53:AS53"/>
    <mergeCell ref="AT53:AU53"/>
    <mergeCell ref="AV53:AW53"/>
    <mergeCell ref="AH54:AI54"/>
    <mergeCell ref="AJ54:AK54"/>
    <mergeCell ref="AL54:AM54"/>
    <mergeCell ref="AN54:AO54"/>
    <mergeCell ref="AP54:AQ54"/>
    <mergeCell ref="AR54:AS54"/>
    <mergeCell ref="AT54:AU54"/>
    <mergeCell ref="AV54:AW54"/>
    <mergeCell ref="AT46:AU46"/>
    <mergeCell ref="AV46:AW46"/>
    <mergeCell ref="AH51:AI51"/>
    <mergeCell ref="AJ51:AK51"/>
    <mergeCell ref="AL51:AM51"/>
    <mergeCell ref="AN51:AO51"/>
    <mergeCell ref="AP51:AQ51"/>
    <mergeCell ref="AR51:AS51"/>
    <mergeCell ref="AT51:AU51"/>
    <mergeCell ref="AV51:AW51"/>
    <mergeCell ref="AH49:AI49"/>
    <mergeCell ref="AJ49:AK49"/>
    <mergeCell ref="AL49:AM49"/>
    <mergeCell ref="AN49:AO49"/>
    <mergeCell ref="AP49:AQ49"/>
    <mergeCell ref="AR49:AS49"/>
    <mergeCell ref="AT49:AU49"/>
    <mergeCell ref="AV49:AW49"/>
    <mergeCell ref="AH50:AI50"/>
    <mergeCell ref="AJ50:AK50"/>
    <mergeCell ref="AL50:AM50"/>
    <mergeCell ref="AN50:AO50"/>
    <mergeCell ref="AP50:AQ50"/>
    <mergeCell ref="AR50:AS50"/>
    <mergeCell ref="AT50:AU50"/>
    <mergeCell ref="AP46:AQ46"/>
    <mergeCell ref="AR46:AS46"/>
    <mergeCell ref="F451:AD451"/>
    <mergeCell ref="D358:M358"/>
    <mergeCell ref="C434:E434"/>
    <mergeCell ref="F434:AD434"/>
    <mergeCell ref="AH47:AI47"/>
    <mergeCell ref="AJ47:AK47"/>
    <mergeCell ref="AL47:AM47"/>
    <mergeCell ref="AN47:AO47"/>
    <mergeCell ref="AP47:AQ47"/>
    <mergeCell ref="AR47:AS47"/>
    <mergeCell ref="AT47:AU47"/>
    <mergeCell ref="AV47:AW47"/>
    <mergeCell ref="AH48:AI48"/>
    <mergeCell ref="AJ48:AK48"/>
    <mergeCell ref="AL48:AM48"/>
    <mergeCell ref="AN48:AO48"/>
    <mergeCell ref="AP48:AQ48"/>
    <mergeCell ref="AR48:AS48"/>
    <mergeCell ref="AT48:AU48"/>
    <mergeCell ref="AV48:AW48"/>
    <mergeCell ref="AH52:AI52"/>
    <mergeCell ref="AJ52:AK52"/>
    <mergeCell ref="AL52:AM52"/>
    <mergeCell ref="AN52:AO52"/>
    <mergeCell ref="AP52:AQ52"/>
    <mergeCell ref="AR52:AS52"/>
    <mergeCell ref="AT52:AU52"/>
    <mergeCell ref="AV52:AW52"/>
    <mergeCell ref="AV50:AW50"/>
    <mergeCell ref="AH55:AI55"/>
    <mergeCell ref="AJ55:AK55"/>
    <mergeCell ref="AL55:AM55"/>
    <mergeCell ref="E144:AD144"/>
    <mergeCell ref="C163:AD163"/>
    <mergeCell ref="Y114:AD114"/>
    <mergeCell ref="S114:X114"/>
    <mergeCell ref="B333:AD333"/>
    <mergeCell ref="B334:AD334"/>
    <mergeCell ref="B400:AD400"/>
    <mergeCell ref="B401:AD401"/>
    <mergeCell ref="B402:AD402"/>
    <mergeCell ref="B457:AD457"/>
    <mergeCell ref="B459:AD459"/>
    <mergeCell ref="B461:AD461"/>
    <mergeCell ref="C452:E452"/>
    <mergeCell ref="F452:AD452"/>
    <mergeCell ref="C453:E453"/>
    <mergeCell ref="F453:AD453"/>
    <mergeCell ref="C455:AD455"/>
    <mergeCell ref="C456:AD456"/>
    <mergeCell ref="C442:E442"/>
    <mergeCell ref="F442:AD442"/>
    <mergeCell ref="C443:E443"/>
    <mergeCell ref="F443:AD443"/>
    <mergeCell ref="C444:E444"/>
    <mergeCell ref="F444:AD444"/>
    <mergeCell ref="C445:E445"/>
    <mergeCell ref="F445:AD445"/>
    <mergeCell ref="C446:D451"/>
    <mergeCell ref="F446:AD446"/>
    <mergeCell ref="F447:AD447"/>
    <mergeCell ref="F448:AD448"/>
    <mergeCell ref="F449:AD449"/>
    <mergeCell ref="F450:AD450"/>
    <mergeCell ref="C166:AD166"/>
    <mergeCell ref="AA168:AD168"/>
    <mergeCell ref="D216:M216"/>
    <mergeCell ref="D217:M217"/>
    <mergeCell ref="D212:M212"/>
    <mergeCell ref="D213:M213"/>
    <mergeCell ref="D214:M214"/>
    <mergeCell ref="D211:M211"/>
    <mergeCell ref="D236:M236"/>
    <mergeCell ref="D224:M224"/>
    <mergeCell ref="D225:M225"/>
    <mergeCell ref="D226:M226"/>
    <mergeCell ref="D221:M221"/>
    <mergeCell ref="D223:M223"/>
    <mergeCell ref="D218:M218"/>
    <mergeCell ref="AA205:AD205"/>
    <mergeCell ref="E146:AD146"/>
    <mergeCell ref="D147:AD147"/>
    <mergeCell ref="B162:AD162"/>
    <mergeCell ref="T207:T208"/>
    <mergeCell ref="U207:U208"/>
    <mergeCell ref="V207:V208"/>
    <mergeCell ref="W207:AB207"/>
    <mergeCell ref="N206:AD206"/>
    <mergeCell ref="S186:V186"/>
    <mergeCell ref="W186:Z186"/>
    <mergeCell ref="AA186:AD186"/>
    <mergeCell ref="AA189:AD189"/>
    <mergeCell ref="D189:M189"/>
    <mergeCell ref="N189:R189"/>
    <mergeCell ref="S189:V189"/>
    <mergeCell ref="W189:Z189"/>
    <mergeCell ref="AH407:AI407"/>
    <mergeCell ref="AJ407:AK407"/>
    <mergeCell ref="AL407:AM407"/>
    <mergeCell ref="AH339:AI339"/>
    <mergeCell ref="AJ339:AK339"/>
    <mergeCell ref="AL339:AM339"/>
    <mergeCell ref="AH340:AI340"/>
    <mergeCell ref="AJ340:AK340"/>
    <mergeCell ref="AL340:AM340"/>
    <mergeCell ref="AH406:AI406"/>
    <mergeCell ref="AJ406:AK406"/>
    <mergeCell ref="AL406:AM406"/>
    <mergeCell ref="AH163:AI163"/>
    <mergeCell ref="AJ163:AK163"/>
    <mergeCell ref="AL163:AM163"/>
    <mergeCell ref="AH273:AI273"/>
    <mergeCell ref="AJ273:AK273"/>
    <mergeCell ref="AL273:AM273"/>
    <mergeCell ref="AH274:AI274"/>
    <mergeCell ref="AJ274:AK274"/>
    <mergeCell ref="AL274:AM274"/>
    <mergeCell ref="AH172:AW172"/>
    <mergeCell ref="AH173:AM173"/>
    <mergeCell ref="AN173:AS173"/>
    <mergeCell ref="AT173:AW173"/>
    <mergeCell ref="AH174:AI174"/>
    <mergeCell ref="AJ174:AK174"/>
    <mergeCell ref="AL174:AM174"/>
    <mergeCell ref="AN174:AO174"/>
    <mergeCell ref="AP174:AQ174"/>
    <mergeCell ref="AV174:AW174"/>
    <mergeCell ref="AH175:AI175"/>
    <mergeCell ref="AL150:AM150"/>
    <mergeCell ref="AH162:AI162"/>
    <mergeCell ref="AJ162:AK162"/>
    <mergeCell ref="AL162:AM162"/>
    <mergeCell ref="AH39:AI39"/>
    <mergeCell ref="AJ39:AK39"/>
    <mergeCell ref="AL39:AM39"/>
    <mergeCell ref="AH109:AI109"/>
    <mergeCell ref="AJ109:AK109"/>
    <mergeCell ref="AL109:AM109"/>
    <mergeCell ref="AH108:AI108"/>
    <mergeCell ref="AJ108:AK108"/>
    <mergeCell ref="AL108:AM108"/>
    <mergeCell ref="AH44:AW44"/>
    <mergeCell ref="AH45:AM45"/>
    <mergeCell ref="AN45:AS45"/>
    <mergeCell ref="AH114:AI114"/>
    <mergeCell ref="AH115:AI115"/>
    <mergeCell ref="AH116:AI116"/>
    <mergeCell ref="AK114:AL114"/>
    <mergeCell ref="AQ114:AR114"/>
    <mergeCell ref="AK115:AL115"/>
    <mergeCell ref="AQ115:AR115"/>
    <mergeCell ref="AQ116:AR116"/>
    <mergeCell ref="AQ117:AR117"/>
    <mergeCell ref="AO149:AP149"/>
    <mergeCell ref="AO150:AP150"/>
    <mergeCell ref="AT45:AW45"/>
    <mergeCell ref="AH46:AI46"/>
    <mergeCell ref="AJ46:AK46"/>
    <mergeCell ref="AL46:AM46"/>
    <mergeCell ref="AN46:AO46"/>
    <mergeCell ref="B120:AD120"/>
    <mergeCell ref="B122:AD122"/>
    <mergeCell ref="AJ38:AK38"/>
    <mergeCell ref="AL38:AM38"/>
    <mergeCell ref="M73:P73"/>
    <mergeCell ref="Q47:T47"/>
    <mergeCell ref="M48:P48"/>
    <mergeCell ref="D92:P92"/>
    <mergeCell ref="D80:P80"/>
    <mergeCell ref="D359:M359"/>
    <mergeCell ref="Q48:T48"/>
    <mergeCell ref="M49:P49"/>
    <mergeCell ref="Q49:T49"/>
    <mergeCell ref="M50:P50"/>
    <mergeCell ref="Q50:T50"/>
    <mergeCell ref="M51:P51"/>
    <mergeCell ref="Q51:T51"/>
    <mergeCell ref="M52:P52"/>
    <mergeCell ref="Q52:T52"/>
    <mergeCell ref="D280:M280"/>
    <mergeCell ref="D301:M301"/>
    <mergeCell ref="D302:M302"/>
    <mergeCell ref="D292:M292"/>
    <mergeCell ref="Q63:T63"/>
    <mergeCell ref="M65:P65"/>
    <mergeCell ref="Q65:T65"/>
    <mergeCell ref="M74:P74"/>
    <mergeCell ref="AH149:AI149"/>
    <mergeCell ref="AJ149:AK149"/>
    <mergeCell ref="AL149:AM149"/>
    <mergeCell ref="AH150:AI150"/>
    <mergeCell ref="AJ150:AK150"/>
    <mergeCell ref="Q53:T53"/>
    <mergeCell ref="M72:P72"/>
    <mergeCell ref="S93:AD93"/>
    <mergeCell ref="U44:X45"/>
    <mergeCell ref="U59:X59"/>
    <mergeCell ref="U60:X60"/>
    <mergeCell ref="U70:X70"/>
    <mergeCell ref="U71:X71"/>
    <mergeCell ref="U72:X72"/>
    <mergeCell ref="U73:X73"/>
    <mergeCell ref="U74:X74"/>
    <mergeCell ref="U75:X75"/>
    <mergeCell ref="S89:AD89"/>
    <mergeCell ref="S90:AD90"/>
    <mergeCell ref="S91:AD91"/>
    <mergeCell ref="S92:AD92"/>
    <mergeCell ref="D349:M349"/>
    <mergeCell ref="D348:M348"/>
    <mergeCell ref="C344:M346"/>
    <mergeCell ref="N344:AD344"/>
    <mergeCell ref="Q72:T72"/>
    <mergeCell ref="Q46:T46"/>
    <mergeCell ref="M60:P60"/>
    <mergeCell ref="Q60:T60"/>
    <mergeCell ref="M61:P61"/>
    <mergeCell ref="M54:P54"/>
    <mergeCell ref="Q54:T54"/>
    <mergeCell ref="M55:P55"/>
    <mergeCell ref="Q55:T55"/>
    <mergeCell ref="B97:AD97"/>
    <mergeCell ref="B99:AD99"/>
    <mergeCell ref="B101:AD101"/>
    <mergeCell ref="D423:I423"/>
    <mergeCell ref="J421:M421"/>
    <mergeCell ref="J422:M422"/>
    <mergeCell ref="J423:M423"/>
    <mergeCell ref="J424:M424"/>
    <mergeCell ref="J425:M425"/>
    <mergeCell ref="C340:AD340"/>
    <mergeCell ref="C409:AD409"/>
    <mergeCell ref="D417:I417"/>
    <mergeCell ref="D418:I418"/>
    <mergeCell ref="C40:AD40"/>
    <mergeCell ref="D357:M357"/>
    <mergeCell ref="C110:AD110"/>
    <mergeCell ref="C111:AD111"/>
    <mergeCell ref="C112:AD112"/>
    <mergeCell ref="C388:E388"/>
    <mergeCell ref="F388:AD388"/>
    <mergeCell ref="C385:E385"/>
    <mergeCell ref="F385:AD385"/>
    <mergeCell ref="J417:M417"/>
    <mergeCell ref="D416:I416"/>
    <mergeCell ref="M75:P75"/>
    <mergeCell ref="Q75:T75"/>
    <mergeCell ref="M69:P69"/>
    <mergeCell ref="Q74:T74"/>
    <mergeCell ref="M58:P58"/>
    <mergeCell ref="M56:P56"/>
    <mergeCell ref="Q56:T56"/>
    <mergeCell ref="U52:X52"/>
    <mergeCell ref="U53:X53"/>
    <mergeCell ref="U54:X54"/>
    <mergeCell ref="U55:X55"/>
    <mergeCell ref="D362:M362"/>
    <mergeCell ref="D363:M363"/>
    <mergeCell ref="D364:M364"/>
    <mergeCell ref="D365:M365"/>
    <mergeCell ref="D366:M366"/>
    <mergeCell ref="D367:M367"/>
    <mergeCell ref="D368:M368"/>
    <mergeCell ref="C386:E386"/>
    <mergeCell ref="D419:I419"/>
    <mergeCell ref="C436:AD436"/>
    <mergeCell ref="C437:D441"/>
    <mergeCell ref="F437:AD437"/>
    <mergeCell ref="F438:AD438"/>
    <mergeCell ref="F439:AD439"/>
    <mergeCell ref="F440:AD440"/>
    <mergeCell ref="F441:AD441"/>
    <mergeCell ref="D421:I421"/>
    <mergeCell ref="D422:I422"/>
    <mergeCell ref="J431:M431"/>
    <mergeCell ref="D428:I428"/>
    <mergeCell ref="D431:I431"/>
    <mergeCell ref="D430:I430"/>
    <mergeCell ref="J429:M429"/>
    <mergeCell ref="J430:M430"/>
    <mergeCell ref="J428:M428"/>
    <mergeCell ref="D424:I424"/>
    <mergeCell ref="D425:I425"/>
    <mergeCell ref="D426:I426"/>
    <mergeCell ref="D427:I427"/>
    <mergeCell ref="D429:I429"/>
    <mergeCell ref="J426:M426"/>
    <mergeCell ref="J427:M427"/>
    <mergeCell ref="F393:AD393"/>
    <mergeCell ref="S414:S415"/>
    <mergeCell ref="T414:T415"/>
    <mergeCell ref="U414:U415"/>
    <mergeCell ref="V414:V415"/>
    <mergeCell ref="J420:M420"/>
    <mergeCell ref="J413:M415"/>
    <mergeCell ref="N413:AD413"/>
    <mergeCell ref="N414:R414"/>
    <mergeCell ref="W414:AB414"/>
    <mergeCell ref="AC414:AC415"/>
    <mergeCell ref="AD414:AD415"/>
    <mergeCell ref="J416:M416"/>
    <mergeCell ref="J419:M419"/>
    <mergeCell ref="D420:I420"/>
    <mergeCell ref="C387:E387"/>
    <mergeCell ref="C399:AD399"/>
    <mergeCell ref="J418:M418"/>
    <mergeCell ref="F396:AD396"/>
    <mergeCell ref="F387:AD387"/>
    <mergeCell ref="F394:AD394"/>
    <mergeCell ref="D305:M305"/>
    <mergeCell ref="D306:M306"/>
    <mergeCell ref="D307:M307"/>
    <mergeCell ref="C331:AD331"/>
    <mergeCell ref="C329:E329"/>
    <mergeCell ref="F329:AD329"/>
    <mergeCell ref="F381:AD381"/>
    <mergeCell ref="C413:I415"/>
    <mergeCell ref="C407:AD407"/>
    <mergeCell ref="C408:AD408"/>
    <mergeCell ref="D350:M350"/>
    <mergeCell ref="D351:M351"/>
    <mergeCell ref="D352:M352"/>
    <mergeCell ref="D369:M369"/>
    <mergeCell ref="D370:M370"/>
    <mergeCell ref="D371:M371"/>
    <mergeCell ref="C410:AD410"/>
    <mergeCell ref="C411:AD411"/>
    <mergeCell ref="B406:AD406"/>
    <mergeCell ref="C398:AD398"/>
    <mergeCell ref="C389:D394"/>
    <mergeCell ref="F389:AD389"/>
    <mergeCell ref="F390:AD390"/>
    <mergeCell ref="F391:AD391"/>
    <mergeCell ref="F392:AD392"/>
    <mergeCell ref="C396:E396"/>
    <mergeCell ref="U345:U346"/>
    <mergeCell ref="D354:M354"/>
    <mergeCell ref="D355:M355"/>
    <mergeCell ref="C395:E395"/>
    <mergeCell ref="F395:AD395"/>
    <mergeCell ref="D361:M361"/>
    <mergeCell ref="C42:AD42"/>
    <mergeCell ref="D85:P85"/>
    <mergeCell ref="S85:AD85"/>
    <mergeCell ref="D86:P86"/>
    <mergeCell ref="B1:AD1"/>
    <mergeCell ref="B3:AD3"/>
    <mergeCell ref="B5:AD5"/>
    <mergeCell ref="AA7:AD7"/>
    <mergeCell ref="B8:L8"/>
    <mergeCell ref="N8:O8"/>
    <mergeCell ref="B18:AD18"/>
    <mergeCell ref="B19:AD19"/>
    <mergeCell ref="C20:AD20"/>
    <mergeCell ref="B10:AD10"/>
    <mergeCell ref="C11:AD11"/>
    <mergeCell ref="C12:AD12"/>
    <mergeCell ref="C13:AD13"/>
    <mergeCell ref="C14:AD14"/>
    <mergeCell ref="C15:AD15"/>
    <mergeCell ref="C16:AD16"/>
    <mergeCell ref="C21:AD21"/>
    <mergeCell ref="C39:AD39"/>
    <mergeCell ref="Q58:T58"/>
    <mergeCell ref="M59:P59"/>
    <mergeCell ref="Q59:T59"/>
    <mergeCell ref="Q67:T67"/>
    <mergeCell ref="I68:L68"/>
    <mergeCell ref="I69:L69"/>
    <mergeCell ref="M64:P64"/>
    <mergeCell ref="B38:AD38"/>
    <mergeCell ref="Q44:T45"/>
    <mergeCell ref="I44:L45"/>
    <mergeCell ref="C165:AD165"/>
    <mergeCell ref="B22:AD22"/>
    <mergeCell ref="Y44:AD44"/>
    <mergeCell ref="C109:AD109"/>
    <mergeCell ref="E143:AD143"/>
    <mergeCell ref="C106:AD106"/>
    <mergeCell ref="C96:AD96"/>
    <mergeCell ref="B103:AD103"/>
    <mergeCell ref="B104:AD104"/>
    <mergeCell ref="C105:AD105"/>
    <mergeCell ref="B108:AD108"/>
    <mergeCell ref="C129:AD129"/>
    <mergeCell ref="S88:AD88"/>
    <mergeCell ref="C95:AD95"/>
    <mergeCell ref="D132:AD132"/>
    <mergeCell ref="E133:AD133"/>
    <mergeCell ref="E134:AD134"/>
    <mergeCell ref="E135:AD135"/>
    <mergeCell ref="E136:AD136"/>
    <mergeCell ref="U49:X49"/>
    <mergeCell ref="U50:X50"/>
    <mergeCell ref="U51:X51"/>
    <mergeCell ref="D66:H66"/>
    <mergeCell ref="D67:H67"/>
    <mergeCell ref="C23:AD23"/>
    <mergeCell ref="R87:AD87"/>
    <mergeCell ref="C41:AD41"/>
    <mergeCell ref="C128:AD128"/>
    <mergeCell ref="B127:AD127"/>
    <mergeCell ref="C118:AD118"/>
    <mergeCell ref="C119:AD119"/>
    <mergeCell ref="D87:P87"/>
    <mergeCell ref="U46:X46"/>
    <mergeCell ref="U47:X47"/>
    <mergeCell ref="U48:X48"/>
    <mergeCell ref="C77:E77"/>
    <mergeCell ref="F77:AD77"/>
    <mergeCell ref="D81:P81"/>
    <mergeCell ref="S81:AD81"/>
    <mergeCell ref="Q73:T73"/>
    <mergeCell ref="M70:P70"/>
    <mergeCell ref="Q70:T70"/>
    <mergeCell ref="M71:P71"/>
    <mergeCell ref="Q71:T71"/>
    <mergeCell ref="C79:P79"/>
    <mergeCell ref="R79:AD79"/>
    <mergeCell ref="S80:AD80"/>
    <mergeCell ref="U57:X57"/>
    <mergeCell ref="U58:X58"/>
    <mergeCell ref="D64:H64"/>
    <mergeCell ref="D65:H65"/>
    <mergeCell ref="U65:X65"/>
    <mergeCell ref="U66:X66"/>
    <mergeCell ref="U61:X61"/>
    <mergeCell ref="I66:L66"/>
    <mergeCell ref="I67:L67"/>
    <mergeCell ref="M67:P67"/>
    <mergeCell ref="M62:P62"/>
    <mergeCell ref="Q62:T62"/>
    <mergeCell ref="M63:P63"/>
    <mergeCell ref="U64:X64"/>
    <mergeCell ref="U56:X56"/>
    <mergeCell ref="M57:P57"/>
    <mergeCell ref="Q57:T57"/>
    <mergeCell ref="D222:M222"/>
    <mergeCell ref="N277:AD277"/>
    <mergeCell ref="B267:AD267"/>
    <mergeCell ref="B269:AD269"/>
    <mergeCell ref="B271:AD271"/>
    <mergeCell ref="C266:AD266"/>
    <mergeCell ref="D249:P249"/>
    <mergeCell ref="D250:P250"/>
    <mergeCell ref="D260:P260"/>
    <mergeCell ref="D261:P261"/>
    <mergeCell ref="D262:P262"/>
    <mergeCell ref="D263:P263"/>
    <mergeCell ref="R251:T251"/>
    <mergeCell ref="R252:S257"/>
    <mergeCell ref="R258:T258"/>
    <mergeCell ref="R259:T259"/>
    <mergeCell ref="D251:P251"/>
    <mergeCell ref="D252:P252"/>
    <mergeCell ref="D253:P253"/>
    <mergeCell ref="D254:P254"/>
    <mergeCell ref="D255:P255"/>
    <mergeCell ref="D229:M229"/>
    <mergeCell ref="U250:AD250"/>
    <mergeCell ref="U251:AD251"/>
    <mergeCell ref="U252:AD252"/>
    <mergeCell ref="U253:AD253"/>
    <mergeCell ref="U254:AD254"/>
    <mergeCell ref="U255:AD255"/>
    <mergeCell ref="U256:AD256"/>
    <mergeCell ref="U257:AD257"/>
    <mergeCell ref="U258:AD258"/>
    <mergeCell ref="R242:AD242"/>
    <mergeCell ref="V345:V346"/>
    <mergeCell ref="W345:AB345"/>
    <mergeCell ref="AD345:AD346"/>
    <mergeCell ref="D360:M360"/>
    <mergeCell ref="D353:M353"/>
    <mergeCell ref="D237:M237"/>
    <mergeCell ref="D238:M238"/>
    <mergeCell ref="D233:M233"/>
    <mergeCell ref="D234:M234"/>
    <mergeCell ref="D235:M235"/>
    <mergeCell ref="D230:M230"/>
    <mergeCell ref="D231:M231"/>
    <mergeCell ref="C240:E240"/>
    <mergeCell ref="F240:AD240"/>
    <mergeCell ref="D232:M232"/>
    <mergeCell ref="R250:T250"/>
    <mergeCell ref="D281:M281"/>
    <mergeCell ref="D282:M282"/>
    <mergeCell ref="D283:M283"/>
    <mergeCell ref="D284:M284"/>
    <mergeCell ref="D285:M285"/>
    <mergeCell ref="D286:M286"/>
    <mergeCell ref="D287:M287"/>
    <mergeCell ref="D299:M299"/>
    <mergeCell ref="D298:M298"/>
    <mergeCell ref="D289:M289"/>
    <mergeCell ref="D290:M290"/>
    <mergeCell ref="D296:M296"/>
    <mergeCell ref="D297:M297"/>
    <mergeCell ref="D291:M291"/>
    <mergeCell ref="D295:M295"/>
    <mergeCell ref="D304:M304"/>
    <mergeCell ref="C114:R114"/>
    <mergeCell ref="C332:AD332"/>
    <mergeCell ref="F320:AD320"/>
    <mergeCell ref="C321:E321"/>
    <mergeCell ref="F321:AD321"/>
    <mergeCell ref="F382:AD382"/>
    <mergeCell ref="F383:AD383"/>
    <mergeCell ref="D376:M376"/>
    <mergeCell ref="C380:D384"/>
    <mergeCell ref="F380:AD380"/>
    <mergeCell ref="F324:AD324"/>
    <mergeCell ref="B339:AD339"/>
    <mergeCell ref="C341:AD341"/>
    <mergeCell ref="C342:AD342"/>
    <mergeCell ref="F384:AD384"/>
    <mergeCell ref="N345:R345"/>
    <mergeCell ref="F322:AD322"/>
    <mergeCell ref="F327:AD327"/>
    <mergeCell ref="C328:E328"/>
    <mergeCell ref="F328:AD328"/>
    <mergeCell ref="C320:E320"/>
    <mergeCell ref="F325:AD325"/>
    <mergeCell ref="D356:M356"/>
    <mergeCell ref="D347:M347"/>
    <mergeCell ref="AC345:AC346"/>
    <mergeCell ref="F326:AD326"/>
    <mergeCell ref="S345:S346"/>
    <mergeCell ref="D219:M219"/>
    <mergeCell ref="D220:M220"/>
    <mergeCell ref="D227:M227"/>
    <mergeCell ref="D228:M228"/>
    <mergeCell ref="T345:T346"/>
    <mergeCell ref="B25:AD25"/>
    <mergeCell ref="C26:AD26"/>
    <mergeCell ref="C30:AD30"/>
    <mergeCell ref="C31:AD31"/>
    <mergeCell ref="B149:AD149"/>
    <mergeCell ref="C150:AD150"/>
    <mergeCell ref="C154:AD154"/>
    <mergeCell ref="C155:AD155"/>
    <mergeCell ref="AA177:AD177"/>
    <mergeCell ref="D178:M178"/>
    <mergeCell ref="N178:R178"/>
    <mergeCell ref="S178:V178"/>
    <mergeCell ref="W178:Z178"/>
    <mergeCell ref="AA178:AD178"/>
    <mergeCell ref="D179:M179"/>
    <mergeCell ref="N179:R179"/>
    <mergeCell ref="S179:V179"/>
    <mergeCell ref="W179:Z179"/>
    <mergeCell ref="AA179:AD179"/>
    <mergeCell ref="Q64:T64"/>
    <mergeCell ref="M66:P66"/>
    <mergeCell ref="Q66:T66"/>
    <mergeCell ref="Q69:T69"/>
    <mergeCell ref="Q61:T61"/>
    <mergeCell ref="U62:X62"/>
    <mergeCell ref="U63:X63"/>
    <mergeCell ref="D62:H62"/>
    <mergeCell ref="D63:H63"/>
    <mergeCell ref="AA174:AD174"/>
    <mergeCell ref="AA175:AD175"/>
    <mergeCell ref="D176:M176"/>
    <mergeCell ref="B126:AD126"/>
    <mergeCell ref="F323:AD323"/>
    <mergeCell ref="F314:AD314"/>
    <mergeCell ref="C322:D327"/>
    <mergeCell ref="F315:AD315"/>
    <mergeCell ref="C318:E318"/>
    <mergeCell ref="F318:AD318"/>
    <mergeCell ref="C312:AD312"/>
    <mergeCell ref="C313:D317"/>
    <mergeCell ref="F316:AD316"/>
    <mergeCell ref="F317:AD317"/>
    <mergeCell ref="F313:AD313"/>
    <mergeCell ref="C319:E319"/>
    <mergeCell ref="F319:AD319"/>
    <mergeCell ref="AC278:AC279"/>
    <mergeCell ref="AD278:AD279"/>
    <mergeCell ref="B273:AD273"/>
    <mergeCell ref="C275:AD275"/>
    <mergeCell ref="S278:S279"/>
    <mergeCell ref="T278:T279"/>
    <mergeCell ref="U278:U279"/>
    <mergeCell ref="V278:V279"/>
    <mergeCell ref="W278:AB278"/>
    <mergeCell ref="C274:AD274"/>
    <mergeCell ref="C277:M279"/>
    <mergeCell ref="N278:R278"/>
    <mergeCell ref="D288:M288"/>
    <mergeCell ref="D293:M293"/>
    <mergeCell ref="D294:M294"/>
    <mergeCell ref="D300:M300"/>
    <mergeCell ref="D308:M308"/>
    <mergeCell ref="D309:M309"/>
    <mergeCell ref="D303:M303"/>
    <mergeCell ref="N176:R176"/>
    <mergeCell ref="S176:V176"/>
    <mergeCell ref="W176:Z176"/>
    <mergeCell ref="AA176:AD176"/>
    <mergeCell ref="F386:AD386"/>
    <mergeCell ref="C379:AD379"/>
    <mergeCell ref="D372:M372"/>
    <mergeCell ref="D373:M373"/>
    <mergeCell ref="D374:M374"/>
    <mergeCell ref="D375:M375"/>
    <mergeCell ref="AC207:AC208"/>
    <mergeCell ref="AD207:AD208"/>
    <mergeCell ref="C206:M208"/>
    <mergeCell ref="D209:M209"/>
    <mergeCell ref="D210:M210"/>
    <mergeCell ref="D186:M186"/>
    <mergeCell ref="N186:R186"/>
    <mergeCell ref="D192:M192"/>
    <mergeCell ref="N192:R192"/>
    <mergeCell ref="D195:M195"/>
    <mergeCell ref="N195:R195"/>
    <mergeCell ref="D198:M198"/>
    <mergeCell ref="N198:R198"/>
    <mergeCell ref="D201:M201"/>
    <mergeCell ref="N201:R201"/>
    <mergeCell ref="N207:R207"/>
    <mergeCell ref="S207:S208"/>
    <mergeCell ref="D184:M184"/>
    <mergeCell ref="N184:R184"/>
    <mergeCell ref="S184:V184"/>
    <mergeCell ref="W184:Z184"/>
    <mergeCell ref="AA184:AD184"/>
    <mergeCell ref="D174:M174"/>
    <mergeCell ref="N174:R174"/>
    <mergeCell ref="S174:V174"/>
    <mergeCell ref="W174:Z174"/>
    <mergeCell ref="D175:M175"/>
    <mergeCell ref="N175:R175"/>
    <mergeCell ref="S175:V175"/>
    <mergeCell ref="W175:Z175"/>
    <mergeCell ref="AA182:AD182"/>
    <mergeCell ref="D183:M183"/>
    <mergeCell ref="N183:R183"/>
    <mergeCell ref="S183:V183"/>
    <mergeCell ref="D180:M180"/>
    <mergeCell ref="N180:R180"/>
    <mergeCell ref="S180:V180"/>
    <mergeCell ref="W180:Z180"/>
    <mergeCell ref="AA180:AD180"/>
    <mergeCell ref="D181:M181"/>
    <mergeCell ref="N181:R181"/>
    <mergeCell ref="S181:V181"/>
    <mergeCell ref="W181:Z181"/>
    <mergeCell ref="AA181:AD181"/>
    <mergeCell ref="W183:Z183"/>
    <mergeCell ref="AA183:AD183"/>
    <mergeCell ref="D182:M182"/>
    <mergeCell ref="N182:R182"/>
    <mergeCell ref="S182:V182"/>
    <mergeCell ref="W182:Z182"/>
    <mergeCell ref="D177:M177"/>
    <mergeCell ref="N177:R177"/>
    <mergeCell ref="S177:V177"/>
    <mergeCell ref="W177:Z177"/>
    <mergeCell ref="D88:P88"/>
    <mergeCell ref="D82:P82"/>
    <mergeCell ref="S82:AD82"/>
    <mergeCell ref="D83:P83"/>
    <mergeCell ref="S83:AD83"/>
    <mergeCell ref="D84:P84"/>
    <mergeCell ref="S84:AD84"/>
    <mergeCell ref="AA170:AD170"/>
    <mergeCell ref="C164:AD164"/>
    <mergeCell ref="E145:AD145"/>
    <mergeCell ref="D137:AD137"/>
    <mergeCell ref="D138:AD138"/>
    <mergeCell ref="I70:L70"/>
    <mergeCell ref="I71:L71"/>
    <mergeCell ref="I72:L72"/>
    <mergeCell ref="I73:L73"/>
    <mergeCell ref="I74:L74"/>
    <mergeCell ref="I75:L75"/>
    <mergeCell ref="D70:H70"/>
    <mergeCell ref="D71:H71"/>
    <mergeCell ref="D72:H72"/>
    <mergeCell ref="D73:H73"/>
    <mergeCell ref="D74:H74"/>
    <mergeCell ref="D75:H75"/>
    <mergeCell ref="C131:AD131"/>
    <mergeCell ref="D139:AD139"/>
    <mergeCell ref="Y116:AD116"/>
    <mergeCell ref="D89:P89"/>
    <mergeCell ref="D90:P90"/>
    <mergeCell ref="D91:P91"/>
    <mergeCell ref="D140:AD140"/>
    <mergeCell ref="D141:AD141"/>
    <mergeCell ref="M44:P45"/>
    <mergeCell ref="C44:H45"/>
    <mergeCell ref="D46:H46"/>
    <mergeCell ref="D47:H47"/>
    <mergeCell ref="D48:H48"/>
    <mergeCell ref="D49:H49"/>
    <mergeCell ref="D50:H50"/>
    <mergeCell ref="D51:H51"/>
    <mergeCell ref="D52:H52"/>
    <mergeCell ref="M46:P46"/>
    <mergeCell ref="M47:P47"/>
    <mergeCell ref="I57:L57"/>
    <mergeCell ref="I58:L58"/>
    <mergeCell ref="I59:L59"/>
    <mergeCell ref="I60:L60"/>
    <mergeCell ref="I61:L61"/>
    <mergeCell ref="I46:L46"/>
    <mergeCell ref="I47:L47"/>
    <mergeCell ref="I48:L48"/>
    <mergeCell ref="I49:L49"/>
    <mergeCell ref="I50:L50"/>
    <mergeCell ref="I51:L51"/>
    <mergeCell ref="I52:L52"/>
    <mergeCell ref="I55:L55"/>
    <mergeCell ref="I53:L53"/>
    <mergeCell ref="I54:L54"/>
    <mergeCell ref="I56:L56"/>
    <mergeCell ref="M53:P53"/>
    <mergeCell ref="AA171:AD173"/>
    <mergeCell ref="W171:Z173"/>
    <mergeCell ref="S171:V173"/>
    <mergeCell ref="N171:R173"/>
    <mergeCell ref="C171:M173"/>
    <mergeCell ref="D53:H53"/>
    <mergeCell ref="D54:H54"/>
    <mergeCell ref="D55:H55"/>
    <mergeCell ref="D56:H56"/>
    <mergeCell ref="D57:H57"/>
    <mergeCell ref="D58:H58"/>
    <mergeCell ref="D59:H59"/>
    <mergeCell ref="D60:H60"/>
    <mergeCell ref="D61:H61"/>
    <mergeCell ref="I64:L64"/>
    <mergeCell ref="I65:L65"/>
    <mergeCell ref="I62:L62"/>
    <mergeCell ref="I63:L63"/>
    <mergeCell ref="D115:R115"/>
    <mergeCell ref="D116:R116"/>
    <mergeCell ref="S115:X115"/>
    <mergeCell ref="Y115:AD115"/>
    <mergeCell ref="S116:X116"/>
    <mergeCell ref="B130:AD130"/>
    <mergeCell ref="U67:X67"/>
    <mergeCell ref="U68:X68"/>
    <mergeCell ref="U69:X69"/>
    <mergeCell ref="M68:P68"/>
    <mergeCell ref="Q68:T68"/>
    <mergeCell ref="D68:H68"/>
    <mergeCell ref="D69:H69"/>
    <mergeCell ref="E142:AD142"/>
    <mergeCell ref="D185:M185"/>
    <mergeCell ref="N185:R185"/>
    <mergeCell ref="S185:V185"/>
    <mergeCell ref="W185:Z185"/>
    <mergeCell ref="AA185:AD185"/>
    <mergeCell ref="D187:M187"/>
    <mergeCell ref="N187:R187"/>
    <mergeCell ref="S187:V187"/>
    <mergeCell ref="W187:Z187"/>
    <mergeCell ref="AA187:AD187"/>
    <mergeCell ref="D188:M188"/>
    <mergeCell ref="N188:R188"/>
    <mergeCell ref="S188:V188"/>
    <mergeCell ref="W188:Z188"/>
    <mergeCell ref="AA188:AD188"/>
    <mergeCell ref="D190:M190"/>
    <mergeCell ref="N190:R190"/>
    <mergeCell ref="S190:V190"/>
    <mergeCell ref="W190:Z190"/>
    <mergeCell ref="AA190:AD190"/>
    <mergeCell ref="D191:M191"/>
    <mergeCell ref="N191:R191"/>
    <mergeCell ref="S191:V191"/>
    <mergeCell ref="W191:Z191"/>
    <mergeCell ref="AA191:AD191"/>
    <mergeCell ref="S192:V192"/>
    <mergeCell ref="W192:Z192"/>
    <mergeCell ref="AA192:AD192"/>
    <mergeCell ref="D193:M193"/>
    <mergeCell ref="N193:R193"/>
    <mergeCell ref="S193:V193"/>
    <mergeCell ref="W193:Z193"/>
    <mergeCell ref="AA193:AD193"/>
    <mergeCell ref="D194:M194"/>
    <mergeCell ref="N194:R194"/>
    <mergeCell ref="S194:V194"/>
    <mergeCell ref="W194:Z194"/>
    <mergeCell ref="AA194:AD194"/>
    <mergeCell ref="S195:V195"/>
    <mergeCell ref="W195:Z195"/>
    <mergeCell ref="AA195:AD195"/>
    <mergeCell ref="D196:M196"/>
    <mergeCell ref="N196:R196"/>
    <mergeCell ref="S196:V196"/>
    <mergeCell ref="W196:Z196"/>
    <mergeCell ref="AA196:AD196"/>
    <mergeCell ref="D197:M197"/>
    <mergeCell ref="N197:R197"/>
    <mergeCell ref="S197:V197"/>
    <mergeCell ref="W197:Z197"/>
    <mergeCell ref="AA197:AD197"/>
    <mergeCell ref="S198:V198"/>
    <mergeCell ref="W198:Z198"/>
    <mergeCell ref="AA198:AD198"/>
    <mergeCell ref="D199:M199"/>
    <mergeCell ref="N199:R199"/>
    <mergeCell ref="S199:V199"/>
    <mergeCell ref="W199:Z199"/>
    <mergeCell ref="AA199:AD199"/>
    <mergeCell ref="U246:AD246"/>
    <mergeCell ref="U247:AD247"/>
    <mergeCell ref="U248:AD248"/>
    <mergeCell ref="U249:AD249"/>
    <mergeCell ref="R248:T248"/>
    <mergeCell ref="R249:T249"/>
    <mergeCell ref="C242:P242"/>
    <mergeCell ref="D243:P243"/>
    <mergeCell ref="D244:P244"/>
    <mergeCell ref="D245:P245"/>
    <mergeCell ref="D246:P246"/>
    <mergeCell ref="D247:P247"/>
    <mergeCell ref="D248:P248"/>
    <mergeCell ref="D200:M200"/>
    <mergeCell ref="N200:R200"/>
    <mergeCell ref="S200:V200"/>
    <mergeCell ref="W200:Z200"/>
    <mergeCell ref="AA200:AD200"/>
    <mergeCell ref="S201:V201"/>
    <mergeCell ref="W201:Z201"/>
    <mergeCell ref="AA201:AD201"/>
    <mergeCell ref="D202:M202"/>
    <mergeCell ref="N202:R202"/>
    <mergeCell ref="S202:V202"/>
    <mergeCell ref="W202:Z202"/>
    <mergeCell ref="AA202:AD202"/>
    <mergeCell ref="D203:M203"/>
    <mergeCell ref="N203:R203"/>
    <mergeCell ref="S203:V203"/>
    <mergeCell ref="W203:Z203"/>
    <mergeCell ref="AA203:AD203"/>
    <mergeCell ref="D215:M215"/>
    <mergeCell ref="AO25:AP25"/>
    <mergeCell ref="AO26:AP26"/>
    <mergeCell ref="AH77:AI77"/>
    <mergeCell ref="AJ77:AK77"/>
    <mergeCell ref="AL77:AM77"/>
    <mergeCell ref="AH177:AI177"/>
    <mergeCell ref="AJ177:AK177"/>
    <mergeCell ref="AL177:AM177"/>
    <mergeCell ref="AN177:AO177"/>
    <mergeCell ref="AP177:AQ177"/>
    <mergeCell ref="AH187:AI187"/>
    <mergeCell ref="AJ187:AK187"/>
    <mergeCell ref="AL187:AM187"/>
    <mergeCell ref="AN187:AO187"/>
    <mergeCell ref="AP187:AQ187"/>
    <mergeCell ref="AH189:AI189"/>
    <mergeCell ref="AJ189:AK189"/>
    <mergeCell ref="AL189:AM189"/>
    <mergeCell ref="AN189:AO189"/>
    <mergeCell ref="AH180:AI180"/>
    <mergeCell ref="AJ180:AK180"/>
    <mergeCell ref="AL180:AM180"/>
    <mergeCell ref="AN180:AO180"/>
    <mergeCell ref="AP180:AQ180"/>
    <mergeCell ref="AP189:AQ189"/>
    <mergeCell ref="AH25:AI25"/>
    <mergeCell ref="AJ25:AK25"/>
    <mergeCell ref="AL25:AM25"/>
    <mergeCell ref="AH26:AI26"/>
    <mergeCell ref="AJ26:AK26"/>
    <mergeCell ref="AL26:AM26"/>
    <mergeCell ref="AH38:AI38"/>
    <mergeCell ref="AY45:AZ45"/>
    <mergeCell ref="AY46:AZ46"/>
    <mergeCell ref="AY47:AZ47"/>
    <mergeCell ref="AY48:AZ48"/>
    <mergeCell ref="AY49:AZ49"/>
    <mergeCell ref="AY50:AZ50"/>
    <mergeCell ref="AY51:AZ51"/>
    <mergeCell ref="AY52:AZ52"/>
    <mergeCell ref="AY53:AZ53"/>
    <mergeCell ref="AY54:AZ54"/>
    <mergeCell ref="AY55:AZ55"/>
    <mergeCell ref="AY56:AZ56"/>
    <mergeCell ref="AY57:AZ57"/>
    <mergeCell ref="AY58:AZ58"/>
    <mergeCell ref="AY59:AZ59"/>
    <mergeCell ref="AY60:AZ60"/>
    <mergeCell ref="AY61:AZ61"/>
    <mergeCell ref="AY62:AZ62"/>
    <mergeCell ref="AY63:AZ63"/>
    <mergeCell ref="AY64:AZ64"/>
    <mergeCell ref="AY65:AZ65"/>
    <mergeCell ref="AY66:AZ66"/>
    <mergeCell ref="AY67:AZ67"/>
    <mergeCell ref="AY68:AZ68"/>
    <mergeCell ref="AY69:AZ69"/>
    <mergeCell ref="AY70:AZ70"/>
    <mergeCell ref="AY71:AZ71"/>
    <mergeCell ref="AY72:AZ72"/>
    <mergeCell ref="AY73:AZ73"/>
    <mergeCell ref="AY74:AZ74"/>
    <mergeCell ref="AY75:AZ75"/>
    <mergeCell ref="BE45:BF45"/>
    <mergeCell ref="BH45:BI45"/>
    <mergeCell ref="BE46:BF46"/>
    <mergeCell ref="BH46:BI46"/>
    <mergeCell ref="BH47:BI47"/>
    <mergeCell ref="BH48:BI48"/>
    <mergeCell ref="BH49:BI49"/>
    <mergeCell ref="BH50:BI50"/>
    <mergeCell ref="BH51:BI51"/>
    <mergeCell ref="BH52:BI52"/>
    <mergeCell ref="BH53:BI53"/>
    <mergeCell ref="BH54:BI54"/>
    <mergeCell ref="BH55:BI55"/>
    <mergeCell ref="BH56:BI56"/>
    <mergeCell ref="BH57:BI57"/>
    <mergeCell ref="BH58:BI58"/>
    <mergeCell ref="BH59:BI59"/>
    <mergeCell ref="BH60:BI60"/>
    <mergeCell ref="BH61:BI61"/>
    <mergeCell ref="BH62:BI62"/>
    <mergeCell ref="BH63:BI63"/>
    <mergeCell ref="BH64:BI64"/>
    <mergeCell ref="BH65:BI65"/>
    <mergeCell ref="BH66:BI66"/>
    <mergeCell ref="BH67:BI67"/>
    <mergeCell ref="BH68:BI68"/>
    <mergeCell ref="BH69:BI69"/>
    <mergeCell ref="BH70:BI70"/>
    <mergeCell ref="BH71:BI71"/>
    <mergeCell ref="BH72:BI72"/>
    <mergeCell ref="BH73:BI73"/>
    <mergeCell ref="BH74:BI74"/>
    <mergeCell ref="BH75:BI75"/>
    <mergeCell ref="BH76:BI76"/>
    <mergeCell ref="BK44:BP44"/>
    <mergeCell ref="BK45:BL45"/>
    <mergeCell ref="BM45:BN45"/>
    <mergeCell ref="BO45:BP45"/>
    <mergeCell ref="BK46:BL46"/>
    <mergeCell ref="BM46:BN46"/>
    <mergeCell ref="BO46:BP46"/>
    <mergeCell ref="BK47:BL47"/>
    <mergeCell ref="BM47:BN47"/>
    <mergeCell ref="BO47:BP47"/>
    <mergeCell ref="BM48:BN48"/>
    <mergeCell ref="BO48:BP48"/>
    <mergeCell ref="AJ175:AK175"/>
    <mergeCell ref="AL175:AM175"/>
    <mergeCell ref="AN175:AO175"/>
    <mergeCell ref="AP175:AQ175"/>
    <mergeCell ref="AR175:AS175"/>
    <mergeCell ref="AT175:AU175"/>
    <mergeCell ref="AV175:AW175"/>
    <mergeCell ref="AH176:AI176"/>
    <mergeCell ref="AJ176:AK176"/>
    <mergeCell ref="AL176:AM176"/>
    <mergeCell ref="AN176:AO176"/>
    <mergeCell ref="AP176:AQ176"/>
    <mergeCell ref="AR176:AS176"/>
    <mergeCell ref="AT176:AU176"/>
    <mergeCell ref="AV176:AW176"/>
    <mergeCell ref="AR174:AS174"/>
    <mergeCell ref="AT174:AU174"/>
    <mergeCell ref="AR177:AS177"/>
    <mergeCell ref="AT177:AU177"/>
    <mergeCell ref="AV177:AW177"/>
    <mergeCell ref="AH178:AI178"/>
    <mergeCell ref="AJ178:AK178"/>
    <mergeCell ref="AL178:AM178"/>
    <mergeCell ref="AN178:AO178"/>
    <mergeCell ref="AP178:AQ178"/>
    <mergeCell ref="AR178:AS178"/>
    <mergeCell ref="AT178:AU178"/>
    <mergeCell ref="AV178:AW178"/>
    <mergeCell ref="AH179:AI179"/>
    <mergeCell ref="AJ179:AK179"/>
    <mergeCell ref="AL179:AM179"/>
    <mergeCell ref="AN179:AO179"/>
    <mergeCell ref="AP179:AQ179"/>
    <mergeCell ref="AR179:AS179"/>
    <mergeCell ref="AT179:AU179"/>
    <mergeCell ref="AV179:AW179"/>
    <mergeCell ref="AR180:AS180"/>
    <mergeCell ref="AT180:AU180"/>
    <mergeCell ref="AV180:AW180"/>
    <mergeCell ref="AH181:AI181"/>
    <mergeCell ref="AJ181:AK181"/>
    <mergeCell ref="AL181:AM181"/>
    <mergeCell ref="AN181:AO181"/>
    <mergeCell ref="AP181:AQ181"/>
    <mergeCell ref="AR181:AS181"/>
    <mergeCell ref="AT181:AU181"/>
    <mergeCell ref="AV181:AW181"/>
    <mergeCell ref="AH182:AI182"/>
    <mergeCell ref="AJ182:AK182"/>
    <mergeCell ref="AL182:AM182"/>
    <mergeCell ref="AN182:AO182"/>
    <mergeCell ref="AP182:AQ182"/>
    <mergeCell ref="AR182:AS182"/>
    <mergeCell ref="AT182:AU182"/>
    <mergeCell ref="AV182:AW182"/>
    <mergeCell ref="AR187:AS187"/>
    <mergeCell ref="AT187:AU187"/>
    <mergeCell ref="AV187:AW187"/>
    <mergeCell ref="AH188:AI188"/>
    <mergeCell ref="AJ188:AK188"/>
    <mergeCell ref="AL188:AM188"/>
    <mergeCell ref="AN188:AO188"/>
    <mergeCell ref="AP188:AQ188"/>
    <mergeCell ref="AR188:AS188"/>
    <mergeCell ref="AT188:AU188"/>
    <mergeCell ref="AV188:AW188"/>
    <mergeCell ref="AH183:AI183"/>
    <mergeCell ref="AJ183:AK183"/>
    <mergeCell ref="AL183:AM183"/>
    <mergeCell ref="AN183:AO183"/>
    <mergeCell ref="AP183:AQ183"/>
    <mergeCell ref="AR183:AS183"/>
    <mergeCell ref="AT183:AU183"/>
    <mergeCell ref="AV183:AW183"/>
    <mergeCell ref="AH184:AI184"/>
    <mergeCell ref="AJ184:AK184"/>
    <mergeCell ref="AL184:AM184"/>
    <mergeCell ref="AN184:AO184"/>
    <mergeCell ref="AP184:AQ184"/>
    <mergeCell ref="AR184:AS184"/>
    <mergeCell ref="AT184:AU184"/>
    <mergeCell ref="AV184:AW184"/>
    <mergeCell ref="AV185:AW185"/>
    <mergeCell ref="AR189:AS189"/>
    <mergeCell ref="AT189:AU189"/>
    <mergeCell ref="AV189:AW189"/>
    <mergeCell ref="AH190:AI190"/>
    <mergeCell ref="AJ190:AK190"/>
    <mergeCell ref="AL190:AM190"/>
    <mergeCell ref="AN190:AO190"/>
    <mergeCell ref="AP190:AQ190"/>
    <mergeCell ref="AR190:AS190"/>
    <mergeCell ref="AT190:AU190"/>
    <mergeCell ref="AV190:AW190"/>
    <mergeCell ref="AH191:AI191"/>
    <mergeCell ref="AJ191:AK191"/>
    <mergeCell ref="AL191:AM191"/>
    <mergeCell ref="AN191:AO191"/>
    <mergeCell ref="AP191:AQ191"/>
    <mergeCell ref="AR191:AS191"/>
    <mergeCell ref="AT191:AU191"/>
    <mergeCell ref="AV191:AW191"/>
    <mergeCell ref="AL192:AM192"/>
    <mergeCell ref="AN192:AO192"/>
    <mergeCell ref="AP192:AQ192"/>
    <mergeCell ref="AR192:AS192"/>
    <mergeCell ref="AT192:AU192"/>
    <mergeCell ref="AV192:AW192"/>
    <mergeCell ref="AH193:AI193"/>
    <mergeCell ref="AJ193:AK193"/>
    <mergeCell ref="AL193:AM193"/>
    <mergeCell ref="AN193:AO193"/>
    <mergeCell ref="AP193:AQ193"/>
    <mergeCell ref="AR193:AS193"/>
    <mergeCell ref="AT193:AU193"/>
    <mergeCell ref="AV193:AW193"/>
    <mergeCell ref="AH194:AI194"/>
    <mergeCell ref="AJ194:AK194"/>
    <mergeCell ref="AL194:AM194"/>
    <mergeCell ref="AN194:AO194"/>
    <mergeCell ref="AP194:AQ194"/>
    <mergeCell ref="AR194:AS194"/>
    <mergeCell ref="AT194:AU194"/>
    <mergeCell ref="AV194:AW194"/>
    <mergeCell ref="AH192:AI192"/>
    <mergeCell ref="AJ192:AK192"/>
    <mergeCell ref="AH195:AI195"/>
    <mergeCell ref="AJ195:AK195"/>
    <mergeCell ref="AL195:AM195"/>
    <mergeCell ref="AN195:AO195"/>
    <mergeCell ref="AP195:AQ195"/>
    <mergeCell ref="AR195:AS195"/>
    <mergeCell ref="AT195:AU195"/>
    <mergeCell ref="AV195:AW195"/>
    <mergeCell ref="AH196:AI196"/>
    <mergeCell ref="AJ196:AK196"/>
    <mergeCell ref="AL196:AM196"/>
    <mergeCell ref="AN196:AO196"/>
    <mergeCell ref="AP196:AQ196"/>
    <mergeCell ref="AR196:AS196"/>
    <mergeCell ref="AT196:AU196"/>
    <mergeCell ref="AV196:AW196"/>
    <mergeCell ref="AH197:AI197"/>
    <mergeCell ref="AJ197:AK197"/>
    <mergeCell ref="AL197:AM197"/>
    <mergeCell ref="AN197:AO197"/>
    <mergeCell ref="AP197:AQ197"/>
    <mergeCell ref="AR197:AS197"/>
    <mergeCell ref="AT197:AU197"/>
    <mergeCell ref="AV197:AW197"/>
    <mergeCell ref="AR198:AS198"/>
    <mergeCell ref="AT198:AU198"/>
    <mergeCell ref="AV198:AW198"/>
    <mergeCell ref="AH199:AI199"/>
    <mergeCell ref="AJ199:AK199"/>
    <mergeCell ref="AL199:AM199"/>
    <mergeCell ref="AN199:AO199"/>
    <mergeCell ref="AP199:AQ199"/>
    <mergeCell ref="AR199:AS199"/>
    <mergeCell ref="AT199:AU199"/>
    <mergeCell ref="AV199:AW199"/>
    <mergeCell ref="AH200:AI200"/>
    <mergeCell ref="AJ200:AK200"/>
    <mergeCell ref="AL200:AM200"/>
    <mergeCell ref="AN200:AO200"/>
    <mergeCell ref="AP200:AQ200"/>
    <mergeCell ref="AR200:AS200"/>
    <mergeCell ref="AT200:AU200"/>
    <mergeCell ref="AV200:AW200"/>
    <mergeCell ref="BH172:BM172"/>
    <mergeCell ref="BB173:BC173"/>
    <mergeCell ref="BE173:BF173"/>
    <mergeCell ref="BH173:BI173"/>
    <mergeCell ref="BJ173:BK173"/>
    <mergeCell ref="BL173:BM173"/>
    <mergeCell ref="BB174:BC174"/>
    <mergeCell ref="BE174:BF174"/>
    <mergeCell ref="BH174:BI174"/>
    <mergeCell ref="BJ174:BK174"/>
    <mergeCell ref="BL174:BM174"/>
    <mergeCell ref="BE175:BF175"/>
    <mergeCell ref="BH175:BI175"/>
    <mergeCell ref="BJ175:BK175"/>
    <mergeCell ref="BL175:BM175"/>
    <mergeCell ref="BE176:BF176"/>
    <mergeCell ref="BJ176:BK176"/>
    <mergeCell ref="BL176:BM176"/>
    <mergeCell ref="BE191:BF191"/>
    <mergeCell ref="BE192:BF192"/>
    <mergeCell ref="BE193:BF193"/>
    <mergeCell ref="BE194:BF194"/>
    <mergeCell ref="BE195:BF195"/>
    <mergeCell ref="BE196:BF196"/>
    <mergeCell ref="BE197:BF197"/>
    <mergeCell ref="BE198:BF198"/>
    <mergeCell ref="BE199:BF199"/>
    <mergeCell ref="BE200:BF200"/>
    <mergeCell ref="BE201:BF201"/>
    <mergeCell ref="BE202:BF202"/>
    <mergeCell ref="BE203:BF203"/>
    <mergeCell ref="AV204:AW204"/>
    <mergeCell ref="AH240:AI240"/>
    <mergeCell ref="AJ240:AK240"/>
    <mergeCell ref="AL240:AM240"/>
    <mergeCell ref="AH201:AI201"/>
    <mergeCell ref="AJ201:AK201"/>
    <mergeCell ref="AL201:AM201"/>
    <mergeCell ref="AN201:AO201"/>
    <mergeCell ref="AP201:AQ201"/>
    <mergeCell ref="AR201:AS201"/>
    <mergeCell ref="AT201:AU201"/>
    <mergeCell ref="AV201:AW201"/>
    <mergeCell ref="AH202:AI202"/>
    <mergeCell ref="AJ202:AK202"/>
    <mergeCell ref="AL202:AM202"/>
    <mergeCell ref="AN202:AO202"/>
    <mergeCell ref="AP202:AQ202"/>
    <mergeCell ref="AR202:AS202"/>
    <mergeCell ref="AT202:AU202"/>
    <mergeCell ref="BB62:BC62"/>
    <mergeCell ref="BB63:BC63"/>
    <mergeCell ref="BB64:BC64"/>
    <mergeCell ref="BB65:BC65"/>
    <mergeCell ref="BB66:BC66"/>
    <mergeCell ref="BB67:BC67"/>
    <mergeCell ref="BB68:BC68"/>
    <mergeCell ref="BB69:BC69"/>
    <mergeCell ref="BB70:BC70"/>
    <mergeCell ref="BB71:BC71"/>
    <mergeCell ref="BB72:BC72"/>
    <mergeCell ref="BB73:BC73"/>
    <mergeCell ref="BB74:BC74"/>
    <mergeCell ref="BE187:BF187"/>
    <mergeCell ref="BE188:BF188"/>
    <mergeCell ref="BE189:BF189"/>
    <mergeCell ref="BE190:BF190"/>
    <mergeCell ref="BE177:BF177"/>
    <mergeCell ref="BE178:BF178"/>
    <mergeCell ref="BE179:BF179"/>
    <mergeCell ref="BE180:BF180"/>
    <mergeCell ref="BE181:BF181"/>
    <mergeCell ref="BE182:BF182"/>
    <mergeCell ref="BE183:BF183"/>
    <mergeCell ref="BE184:BF184"/>
    <mergeCell ref="BE185:BF185"/>
    <mergeCell ref="BE186:BF186"/>
    <mergeCell ref="BB75:BC75"/>
    <mergeCell ref="BB76:BC76"/>
    <mergeCell ref="BB45:BC45"/>
    <mergeCell ref="BB46:BC46"/>
    <mergeCell ref="BB47:BC47"/>
    <mergeCell ref="BB48:BC48"/>
    <mergeCell ref="BB49:BC49"/>
    <mergeCell ref="BB50:BC50"/>
    <mergeCell ref="BB51:BC51"/>
    <mergeCell ref="BB52:BC52"/>
    <mergeCell ref="BB53:BC53"/>
    <mergeCell ref="BB54:BC54"/>
    <mergeCell ref="BB55:BC55"/>
    <mergeCell ref="BB56:BC56"/>
    <mergeCell ref="BB57:BC57"/>
    <mergeCell ref="BB58:BC58"/>
    <mergeCell ref="BB59:BC59"/>
    <mergeCell ref="BB60:BC60"/>
    <mergeCell ref="BB61:BC61"/>
    <mergeCell ref="B98:AD98"/>
    <mergeCell ref="AY173:AZ173"/>
    <mergeCell ref="AY174:AZ174"/>
    <mergeCell ref="AY175:AZ175"/>
    <mergeCell ref="AY176:AZ176"/>
    <mergeCell ref="AY177:AZ177"/>
    <mergeCell ref="AY178:AZ178"/>
    <mergeCell ref="AY179:AZ179"/>
    <mergeCell ref="AY180:AZ180"/>
    <mergeCell ref="AY181:AZ181"/>
    <mergeCell ref="AY182:AZ182"/>
    <mergeCell ref="AY183:AZ183"/>
    <mergeCell ref="AY184:AZ184"/>
    <mergeCell ref="AY185:AZ185"/>
    <mergeCell ref="AY186:AZ186"/>
    <mergeCell ref="AH186:AI186"/>
    <mergeCell ref="AJ186:AK186"/>
    <mergeCell ref="AL186:AM186"/>
    <mergeCell ref="AN186:AO186"/>
    <mergeCell ref="AP186:AQ186"/>
    <mergeCell ref="AR186:AS186"/>
    <mergeCell ref="AT186:AU186"/>
    <mergeCell ref="AV186:AW186"/>
    <mergeCell ref="AH185:AI185"/>
    <mergeCell ref="AJ185:AK185"/>
    <mergeCell ref="AL185:AM185"/>
    <mergeCell ref="AN185:AO185"/>
    <mergeCell ref="AP185:AQ185"/>
    <mergeCell ref="AR185:AS185"/>
    <mergeCell ref="AT185:AU185"/>
    <mergeCell ref="AN114:AO114"/>
    <mergeCell ref="AN115:AO115"/>
    <mergeCell ref="U245:AD245"/>
    <mergeCell ref="AY187:AZ187"/>
    <mergeCell ref="AY188:AZ188"/>
    <mergeCell ref="AY189:AZ189"/>
    <mergeCell ref="AY190:AZ190"/>
    <mergeCell ref="AY191:AZ191"/>
    <mergeCell ref="AY192:AZ192"/>
    <mergeCell ref="AY193:AZ193"/>
    <mergeCell ref="AY194:AZ194"/>
    <mergeCell ref="AY195:AZ195"/>
    <mergeCell ref="AY196:AZ196"/>
    <mergeCell ref="AY197:AZ197"/>
    <mergeCell ref="AY198:AZ198"/>
    <mergeCell ref="AY199:AZ199"/>
    <mergeCell ref="AY200:AZ200"/>
    <mergeCell ref="AY201:AZ201"/>
    <mergeCell ref="AY202:AZ202"/>
    <mergeCell ref="AY203:AZ203"/>
    <mergeCell ref="AV202:AW202"/>
    <mergeCell ref="AH203:AI203"/>
    <mergeCell ref="AJ203:AK203"/>
    <mergeCell ref="AL203:AM203"/>
    <mergeCell ref="AN203:AO203"/>
    <mergeCell ref="AP203:AQ203"/>
    <mergeCell ref="AR203:AS203"/>
    <mergeCell ref="AT203:AU203"/>
    <mergeCell ref="AV203:AW203"/>
    <mergeCell ref="AH198:AI198"/>
    <mergeCell ref="AJ198:AK198"/>
    <mergeCell ref="AL198:AM198"/>
    <mergeCell ref="AN198:AO198"/>
    <mergeCell ref="AP198:AQ198"/>
    <mergeCell ref="BO345:BO346"/>
    <mergeCell ref="AY204:AZ204"/>
    <mergeCell ref="B268:AD268"/>
    <mergeCell ref="AH277:AX277"/>
    <mergeCell ref="AH278:AL278"/>
    <mergeCell ref="AM278:AM279"/>
    <mergeCell ref="AN278:AN279"/>
    <mergeCell ref="AO278:AO279"/>
    <mergeCell ref="AP278:AP279"/>
    <mergeCell ref="AQ278:AV278"/>
    <mergeCell ref="AW278:AW279"/>
    <mergeCell ref="AX278:AX279"/>
    <mergeCell ref="BC277:BS277"/>
    <mergeCell ref="BC278:BG278"/>
    <mergeCell ref="BH278:BH279"/>
    <mergeCell ref="BI278:BI279"/>
    <mergeCell ref="BJ278:BJ279"/>
    <mergeCell ref="BK278:BK279"/>
    <mergeCell ref="BL278:BQ278"/>
    <mergeCell ref="BR278:BR279"/>
    <mergeCell ref="BS278:BS279"/>
    <mergeCell ref="AZ279:BA279"/>
    <mergeCell ref="BE204:BF204"/>
    <mergeCell ref="BE205:BF205"/>
    <mergeCell ref="C257:P257"/>
    <mergeCell ref="D258:P258"/>
    <mergeCell ref="D259:P259"/>
    <mergeCell ref="U259:AD259"/>
    <mergeCell ref="C265:AD265"/>
    <mergeCell ref="R243:S247"/>
    <mergeCell ref="U243:AD243"/>
    <mergeCell ref="U244:AD244"/>
    <mergeCell ref="CL415:CM415"/>
    <mergeCell ref="CL416:CM416"/>
    <mergeCell ref="CL417:CM417"/>
    <mergeCell ref="BP345:BP346"/>
    <mergeCell ref="CE414:CJ414"/>
    <mergeCell ref="CB419:CC419"/>
    <mergeCell ref="CB420:CC420"/>
    <mergeCell ref="B121:AD121"/>
    <mergeCell ref="AK116:AL116"/>
    <mergeCell ref="AK117:AL117"/>
    <mergeCell ref="BR347:BS347"/>
    <mergeCell ref="AH344:AX344"/>
    <mergeCell ref="AH345:AL345"/>
    <mergeCell ref="AM345:AM346"/>
    <mergeCell ref="AN345:AN346"/>
    <mergeCell ref="AO345:AO346"/>
    <mergeCell ref="AP345:AP346"/>
    <mergeCell ref="AQ345:AV345"/>
    <mergeCell ref="AW345:AW346"/>
    <mergeCell ref="AX345:AX346"/>
    <mergeCell ref="BU344:CK344"/>
    <mergeCell ref="BU345:BY345"/>
    <mergeCell ref="BZ345:BZ346"/>
    <mergeCell ref="CA345:CA346"/>
    <mergeCell ref="AZ280:BA280"/>
    <mergeCell ref="AZ344:BP344"/>
    <mergeCell ref="AZ345:BD345"/>
    <mergeCell ref="BE345:BE346"/>
    <mergeCell ref="BF345:BF346"/>
    <mergeCell ref="BG345:BG346"/>
    <mergeCell ref="BH345:BH346"/>
    <mergeCell ref="BI345:BN345"/>
    <mergeCell ref="B32:AD32"/>
    <mergeCell ref="B156:AD156"/>
    <mergeCell ref="CE415:CF415"/>
    <mergeCell ref="CG415:CH415"/>
    <mergeCell ref="CI415:CJ415"/>
    <mergeCell ref="CE416:CF416"/>
    <mergeCell ref="CG416:CH416"/>
    <mergeCell ref="CI416:CJ416"/>
    <mergeCell ref="CL418:CM418"/>
    <mergeCell ref="CL419:CM419"/>
    <mergeCell ref="CL420:CM420"/>
    <mergeCell ref="CL414:DD414"/>
    <mergeCell ref="BR46:BS46"/>
    <mergeCell ref="BR47:BS47"/>
    <mergeCell ref="BR48:BS48"/>
    <mergeCell ref="BR49:BS49"/>
    <mergeCell ref="BR50:BS50"/>
    <mergeCell ref="BR51:BS51"/>
    <mergeCell ref="CB345:CB346"/>
    <mergeCell ref="CC345:CC346"/>
    <mergeCell ref="CD345:CI345"/>
    <mergeCell ref="CJ345:CJ346"/>
    <mergeCell ref="CK345:CK346"/>
    <mergeCell ref="BR346:BS346"/>
    <mergeCell ref="BR45:BX45"/>
    <mergeCell ref="BO174:BP174"/>
    <mergeCell ref="BO175:BP175"/>
    <mergeCell ref="BO176:BP176"/>
    <mergeCell ref="BO177:BP177"/>
    <mergeCell ref="BO178:BP178"/>
    <mergeCell ref="BO179:BP179"/>
    <mergeCell ref="BO173:BY173"/>
  </mergeCells>
  <phoneticPr fontId="51" type="noConversion"/>
  <conditionalFormatting sqref="A415:AJ431 A1:XFD414 A432:XFD1048576">
    <cfRule type="expression" dxfId="445" priority="1031" stopIfTrue="1">
      <formula>AND($A$1&lt;&gt;"",SEARCH("igual o mayor",A1)&gt;0)</formula>
    </cfRule>
  </conditionalFormatting>
  <conditionalFormatting sqref="A1:XFD414 A415:AJ431 A432:XFD1048576">
    <cfRule type="expression" dxfId="444" priority="1032" stopIfTrue="1">
      <formula>AND($A$1&lt;&gt;"",SEARCH("igual o menor",A1)&gt;0)</formula>
    </cfRule>
    <cfRule type="expression" dxfId="443" priority="1033" stopIfTrue="1">
      <formula>AND($A$1&lt;&gt;"",SEARCH("pase a la pregunta",A1)&gt;0)</formula>
    </cfRule>
    <cfRule type="expression" dxfId="442" priority="1034" stopIfTrue="1">
      <formula>AND($A$1&lt;&gt;"",SEARCH("en blanco",A1)&gt;0)</formula>
    </cfRule>
    <cfRule type="expression" dxfId="441" priority="1035" stopIfTrue="1">
      <formula>AND($A$1&lt;&gt;"",SEARCH("no puede registrar",A1)&gt;0)</formula>
    </cfRule>
    <cfRule type="expression" dxfId="440" priority="1036" stopIfTrue="1">
      <formula>AND($A$1&lt;&gt;"",SUM(A1)&gt;0)</formula>
    </cfRule>
    <cfRule type="expression" dxfId="439" priority="1037" stopIfTrue="1">
      <formula>AND($A$1&lt;&gt;"",SEARCH("la pregunta",A1)&gt;0)</formula>
    </cfRule>
  </conditionalFormatting>
  <conditionalFormatting sqref="A1:XFD1048576">
    <cfRule type="expression" dxfId="438" priority="1038" stopIfTrue="1">
      <formula>AND($A$1&lt;&gt;"",SEARCH("igual o mayor",A1)&gt;0)</formula>
    </cfRule>
    <cfRule type="expression" dxfId="437" priority="1039" stopIfTrue="1">
      <formula>AND($A$1&lt;&gt;"",SEARCH("igual o menor",A1)&gt;0)</formula>
    </cfRule>
    <cfRule type="expression" dxfId="436" priority="1040" stopIfTrue="1">
      <formula>AND($A$1&lt;&gt;"",SEARCH("pase a la pregunta",A1)&gt;0)</formula>
    </cfRule>
    <cfRule type="expression" dxfId="435" priority="1041" stopIfTrue="1">
      <formula>AND($A$1&lt;&gt;"",SEARCH("en blanco",A1)&gt;0)</formula>
    </cfRule>
    <cfRule type="expression" dxfId="434" priority="1042" stopIfTrue="1">
      <formula>AND($A$1&lt;&gt;"",SEARCH("no puede registrar",A1)&gt;0)</formula>
    </cfRule>
    <cfRule type="expression" dxfId="433" priority="1043" stopIfTrue="1">
      <formula>AND($A$1&lt;&gt;"",SUM(A1)&gt;0)</formula>
    </cfRule>
    <cfRule type="expression" dxfId="432" priority="1044" stopIfTrue="1">
      <formula>AND($A$1&lt;&gt;"",SEARCH("la pregunta",A1)&gt;0)</formula>
    </cfRule>
  </conditionalFormatting>
  <conditionalFormatting sqref="D46:AD75">
    <cfRule type="expression" dxfId="431" priority="169">
      <formula>$AO$26=1</formula>
    </cfRule>
  </conditionalFormatting>
  <conditionalFormatting sqref="D174:AD203 D209:AD238 D280:AD309 D347:AD376 J416:AD431">
    <cfRule type="expression" dxfId="430" priority="155">
      <formula>$AO$150=1</formula>
    </cfRule>
  </conditionalFormatting>
  <conditionalFormatting sqref="F77:AD77">
    <cfRule type="expression" dxfId="429" priority="171">
      <formula>$AJ$77=0</formula>
    </cfRule>
  </conditionalFormatting>
  <conditionalFormatting sqref="F240:AD240">
    <cfRule type="expression" dxfId="428" priority="154">
      <formula>$AJ$240=0</formula>
    </cfRule>
  </conditionalFormatting>
  <conditionalFormatting sqref="F434:AD434">
    <cfRule type="expression" dxfId="427" priority="125">
      <formula>$AJ$434=0</formula>
    </cfRule>
  </conditionalFormatting>
  <conditionalFormatting sqref="N280:AD309">
    <cfRule type="expression" dxfId="426" priority="145">
      <formula>AH280=1</formula>
    </cfRule>
  </conditionalFormatting>
  <conditionalFormatting sqref="N347:AD376">
    <cfRule type="expression" dxfId="425" priority="143">
      <formula>AH347=1</formula>
    </cfRule>
  </conditionalFormatting>
  <conditionalFormatting sqref="N416:AD431">
    <cfRule type="expression" dxfId="424" priority="1029">
      <formula>AN$416=1</formula>
    </cfRule>
    <cfRule type="expression" dxfId="423" priority="1030">
      <formula>$AH416=1</formula>
    </cfRule>
  </conditionalFormatting>
  <conditionalFormatting sqref="Y46:AC75">
    <cfRule type="expression" dxfId="422" priority="168">
      <formula>$AY46=1</formula>
    </cfRule>
  </conditionalFormatting>
  <conditionalFormatting sqref="Y115:AD116">
    <cfRule type="expression" dxfId="421" priority="159">
      <formula>$AH115=1</formula>
    </cfRule>
  </conditionalFormatting>
  <conditionalFormatting sqref="AK415:XFD431">
    <cfRule type="expression" dxfId="420" priority="1" stopIfTrue="1">
      <formula>AND($A$1&lt;&gt;"",SEARCH("igual o mayor",AK415)&gt;0)</formula>
    </cfRule>
    <cfRule type="expression" dxfId="419" priority="2" stopIfTrue="1">
      <formula>AND($A$1&lt;&gt;"",SEARCH("igual o menor",AK415)&gt;0)</formula>
    </cfRule>
    <cfRule type="expression" dxfId="418" priority="3" stopIfTrue="1">
      <formula>AND($A$1&lt;&gt;"",SEARCH("pase a la pregunta",AK415)&gt;0)</formula>
    </cfRule>
    <cfRule type="expression" dxfId="417" priority="4" stopIfTrue="1">
      <formula>AND($A$1&lt;&gt;"",SEARCH("en blanco",AK415)&gt;0)</formula>
    </cfRule>
    <cfRule type="expression" dxfId="416" priority="5" stopIfTrue="1">
      <formula>AND($A$1&lt;&gt;"",SEARCH("no puede registrar",AK415)&gt;0)</formula>
    </cfRule>
    <cfRule type="expression" dxfId="415" priority="6" stopIfTrue="1">
      <formula>AND($A$1&lt;&gt;"",SUM(AK415)&gt;0)</formula>
    </cfRule>
    <cfRule type="expression" dxfId="414" priority="7" stopIfTrue="1">
      <formula>AND($A$1&lt;&gt;"",SEARCH("la pregunta",AK415)&gt;0)</formula>
    </cfRule>
  </conditionalFormatting>
  <dataValidations disablePrompts="1" count="6">
    <dataValidation showDropDown="1" showInputMessage="1" showErrorMessage="1" sqref="A104:A106"/>
    <dataValidation type="list" allowBlank="1" showInputMessage="1" showErrorMessage="1" sqref="C28 I28 T28 C152 I152 T152 N209:AD238 Y46:AD75">
      <formula1>"X"</formula1>
    </dataValidation>
    <dataValidation type="list" allowBlank="1" showInputMessage="1" showErrorMessage="1" sqref="I46:L75 J416:M431">
      <formula1>"1,2,9"</formula1>
    </dataValidation>
    <dataValidation type="list" allowBlank="1" showInputMessage="1" showErrorMessage="1" sqref="S115:X116 N174:R203">
      <formula1>"1,2,3,9"</formula1>
    </dataValidation>
    <dataValidation type="list" allowBlank="1" showInputMessage="1" showErrorMessage="1" sqref="Q46:T75 W174:Z203">
      <formula1>"1,2,3,4,5,6,7,8,9,10,11,12,99"</formula1>
    </dataValidation>
    <dataValidation type="list" allowBlank="1" showInputMessage="1" showErrorMessage="1" sqref="U46:X75 AA174:AD203">
      <formula1>"1,2,3,4,5,9"</formula1>
    </dataValidation>
  </dataValidations>
  <hyperlinks>
    <hyperlink ref="AA7:AD7" location="Índice!B21" display="Índice"/>
    <hyperlink ref="AA168:AD168" location="'Complemento 6'!BJ10" display="Complemento 6"/>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3 Sección IV
Cuestionario</oddHeader>
    <oddFooter>&amp;LCenso Nacional de Gobiernos Estatales 2026&amp;R&amp;P de &amp;N</oddFooter>
  </headerFooter>
  <rowBreaks count="6" manualBreakCount="6">
    <brk id="76" max="30" man="1"/>
    <brk id="107" max="30" man="1"/>
    <brk id="139" max="30" man="1"/>
    <brk id="169" max="30" man="1"/>
    <brk id="311" max="30" man="1"/>
    <brk id="451" max="30"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autoPageBreaks="0"/>
  </sheetPr>
  <dimension ref="A1:GE1279"/>
  <sheetViews>
    <sheetView showGridLines="0" view="pageBreakPreview" zoomScale="120" zoomScaleNormal="100" zoomScaleSheetLayoutView="120" workbookViewId="0"/>
  </sheetViews>
  <sheetFormatPr baseColWidth="10" defaultColWidth="0" defaultRowHeight="0" customHeight="1" zeroHeight="1"/>
  <cols>
    <col min="1" max="1" width="5.7109375" style="153" customWidth="1"/>
    <col min="2" max="30" width="3.7109375" customWidth="1"/>
    <col min="31" max="31" width="5.7109375" customWidth="1"/>
    <col min="32" max="32" width="3.7109375" style="100" hidden="1" customWidth="1"/>
    <col min="33" max="33" width="3.7109375" style="212" hidden="1" customWidth="1"/>
    <col min="34" max="16384" width="3.7109375" style="101" hidden="1"/>
  </cols>
  <sheetData>
    <row r="1" spans="1:33" s="212" customFormat="1" ht="173.25" customHeight="1">
      <c r="A1" s="131"/>
      <c r="B1" s="535" t="s">
        <v>8172</v>
      </c>
      <c r="C1" s="535"/>
      <c r="D1" s="535"/>
      <c r="E1" s="535"/>
      <c r="F1" s="535"/>
      <c r="G1" s="535"/>
      <c r="H1" s="535"/>
      <c r="I1" s="535"/>
      <c r="J1" s="535"/>
      <c r="K1" s="535"/>
      <c r="L1" s="535"/>
      <c r="M1" s="535"/>
      <c r="N1" s="535"/>
      <c r="O1" s="535"/>
      <c r="P1" s="535"/>
      <c r="Q1" s="535"/>
      <c r="R1" s="535"/>
      <c r="S1" s="535"/>
      <c r="T1" s="535"/>
      <c r="U1" s="535"/>
      <c r="V1" s="535"/>
      <c r="W1" s="535"/>
      <c r="X1" s="535"/>
      <c r="Y1" s="535"/>
      <c r="Z1" s="535"/>
      <c r="AA1" s="535"/>
      <c r="AB1" s="535"/>
      <c r="AC1" s="535"/>
      <c r="AD1" s="535"/>
      <c r="AE1" s="10"/>
      <c r="AF1" s="211"/>
    </row>
    <row r="2" spans="1:33" s="212" customFormat="1" ht="15" customHeight="1">
      <c r="A2" s="131"/>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211"/>
    </row>
    <row r="3" spans="1:33" s="38" customFormat="1" ht="45" customHeight="1">
      <c r="A3" s="14"/>
      <c r="B3" s="536" t="s">
        <v>8170</v>
      </c>
      <c r="C3" s="536"/>
      <c r="D3" s="536"/>
      <c r="E3" s="536"/>
      <c r="F3" s="536"/>
      <c r="G3" s="536"/>
      <c r="H3" s="536"/>
      <c r="I3" s="536"/>
      <c r="J3" s="536"/>
      <c r="K3" s="536"/>
      <c r="L3" s="536"/>
      <c r="M3" s="536"/>
      <c r="N3" s="536"/>
      <c r="O3" s="536"/>
      <c r="P3" s="536"/>
      <c r="Q3" s="536"/>
      <c r="R3" s="536"/>
      <c r="S3" s="536"/>
      <c r="T3" s="536"/>
      <c r="U3" s="536"/>
      <c r="V3" s="536"/>
      <c r="W3" s="536"/>
      <c r="X3" s="536"/>
      <c r="Y3" s="536"/>
      <c r="Z3" s="536"/>
      <c r="AA3" s="536"/>
      <c r="AB3" s="536"/>
      <c r="AC3" s="536"/>
      <c r="AD3" s="536"/>
      <c r="AE3" s="15"/>
      <c r="AF3" s="213"/>
      <c r="AG3" s="212"/>
    </row>
    <row r="4" spans="1:33" s="212" customFormat="1" ht="15" customHeight="1">
      <c r="A4" s="131"/>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211"/>
    </row>
    <row r="5" spans="1:33" s="38" customFormat="1" ht="45" customHeight="1">
      <c r="A5" s="131"/>
      <c r="B5" s="536" t="s">
        <v>941</v>
      </c>
      <c r="C5" s="536"/>
      <c r="D5" s="536"/>
      <c r="E5" s="536"/>
      <c r="F5" s="536"/>
      <c r="G5" s="536"/>
      <c r="H5" s="536"/>
      <c r="I5" s="536"/>
      <c r="J5" s="536"/>
      <c r="K5" s="536"/>
      <c r="L5" s="536"/>
      <c r="M5" s="536"/>
      <c r="N5" s="536"/>
      <c r="O5" s="536"/>
      <c r="P5" s="536"/>
      <c r="Q5" s="536"/>
      <c r="R5" s="536"/>
      <c r="S5" s="536"/>
      <c r="T5" s="536"/>
      <c r="U5" s="536"/>
      <c r="V5" s="536"/>
      <c r="W5" s="536"/>
      <c r="X5" s="536"/>
      <c r="Y5" s="536"/>
      <c r="Z5" s="536"/>
      <c r="AA5" s="536"/>
      <c r="AB5" s="536"/>
      <c r="AC5" s="536"/>
      <c r="AD5" s="536"/>
      <c r="AE5" s="15"/>
      <c r="AF5" s="213"/>
      <c r="AG5" s="212"/>
    </row>
    <row r="6" spans="1:33" s="212" customFormat="1" ht="15" customHeight="1">
      <c r="A6" s="131"/>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211"/>
    </row>
    <row r="7" spans="1:33" s="38" customFormat="1" ht="15" customHeight="1" thickBot="1">
      <c r="A7" s="131"/>
      <c r="B7" s="17" t="s">
        <v>1</v>
      </c>
      <c r="C7"/>
      <c r="D7"/>
      <c r="E7"/>
      <c r="F7"/>
      <c r="G7"/>
      <c r="H7"/>
      <c r="I7"/>
      <c r="J7"/>
      <c r="K7"/>
      <c r="L7"/>
      <c r="M7"/>
      <c r="N7" s="17" t="s">
        <v>2</v>
      </c>
      <c r="O7"/>
      <c r="P7" s="15"/>
      <c r="Q7" s="15"/>
      <c r="R7" s="15"/>
      <c r="S7" s="15"/>
      <c r="T7" s="15"/>
      <c r="U7" s="15"/>
      <c r="V7" s="15"/>
      <c r="W7" s="15"/>
      <c r="X7" s="15"/>
      <c r="Y7" s="15"/>
      <c r="Z7" s="15"/>
      <c r="AA7" s="543" t="s">
        <v>0</v>
      </c>
      <c r="AB7" s="543"/>
      <c r="AC7" s="543"/>
      <c r="AD7" s="543"/>
      <c r="AE7" s="15"/>
      <c r="AF7" s="213"/>
      <c r="AG7" s="212"/>
    </row>
    <row r="8" spans="1:33" s="38" customFormat="1" ht="15" customHeight="1" thickBot="1">
      <c r="A8" s="131"/>
      <c r="B8" s="537" t="str">
        <f>IF(Presentación!B8="","",Presentación!B8)</f>
        <v>Veracruz de Ignacio de la Llave</v>
      </c>
      <c r="C8" s="538"/>
      <c r="D8" s="538"/>
      <c r="E8" s="538"/>
      <c r="F8" s="538"/>
      <c r="G8" s="538"/>
      <c r="H8" s="538"/>
      <c r="I8" s="538"/>
      <c r="J8" s="538"/>
      <c r="K8" s="538"/>
      <c r="L8" s="539"/>
      <c r="M8" s="18"/>
      <c r="N8" s="537" t="str">
        <f>IF(Presentación!N8="","",Presentación!N8)</f>
        <v>230</v>
      </c>
      <c r="O8" s="539"/>
      <c r="P8" s="15"/>
      <c r="Q8" s="15"/>
      <c r="R8" s="15"/>
      <c r="S8" s="15"/>
      <c r="T8" s="15"/>
      <c r="U8" s="15"/>
      <c r="V8" s="15"/>
      <c r="W8" s="15"/>
      <c r="X8" s="15"/>
      <c r="Y8" s="15"/>
      <c r="Z8" s="15"/>
      <c r="AA8" s="15"/>
      <c r="AB8" s="15"/>
      <c r="AC8" s="15"/>
      <c r="AD8" s="15"/>
      <c r="AE8" s="15"/>
      <c r="AF8" s="213"/>
      <c r="AG8" s="212"/>
    </row>
    <row r="9" spans="1:33" s="38" customFormat="1" ht="15" customHeight="1">
      <c r="A9" s="131"/>
      <c r="B9" s="15"/>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213"/>
      <c r="AG9" s="212"/>
    </row>
    <row r="10" spans="1:33" s="72" customFormat="1" ht="15" customHeight="1">
      <c r="A10" s="131"/>
      <c r="B10" s="808" t="s">
        <v>101</v>
      </c>
      <c r="C10" s="809"/>
      <c r="D10" s="809"/>
      <c r="E10" s="809"/>
      <c r="F10" s="809"/>
      <c r="G10" s="809"/>
      <c r="H10" s="809"/>
      <c r="I10" s="809"/>
      <c r="J10" s="809"/>
      <c r="K10" s="809"/>
      <c r="L10" s="809"/>
      <c r="M10" s="809"/>
      <c r="N10" s="809"/>
      <c r="O10" s="809"/>
      <c r="P10" s="809"/>
      <c r="Q10" s="809"/>
      <c r="R10" s="809"/>
      <c r="S10" s="809"/>
      <c r="T10" s="809"/>
      <c r="U10" s="809"/>
      <c r="V10" s="809"/>
      <c r="W10" s="809"/>
      <c r="X10" s="809"/>
      <c r="Y10" s="809"/>
      <c r="Z10" s="809"/>
      <c r="AA10" s="809"/>
      <c r="AB10" s="809"/>
      <c r="AC10" s="809"/>
      <c r="AD10" s="810"/>
      <c r="AE10" s="12"/>
      <c r="AF10" s="122"/>
      <c r="AG10" s="212"/>
    </row>
    <row r="11" spans="1:33" s="72" customFormat="1" ht="36" customHeight="1">
      <c r="A11" s="131"/>
      <c r="B11" s="134"/>
      <c r="C11" s="578" t="s">
        <v>7581</v>
      </c>
      <c r="D11" s="578"/>
      <c r="E11" s="578"/>
      <c r="F11" s="578"/>
      <c r="G11" s="578"/>
      <c r="H11" s="578"/>
      <c r="I11" s="578"/>
      <c r="J11" s="578"/>
      <c r="K11" s="578"/>
      <c r="L11" s="578"/>
      <c r="M11" s="578"/>
      <c r="N11" s="578"/>
      <c r="O11" s="578"/>
      <c r="P11" s="578"/>
      <c r="Q11" s="578"/>
      <c r="R11" s="578"/>
      <c r="S11" s="578"/>
      <c r="T11" s="578"/>
      <c r="U11" s="578"/>
      <c r="V11" s="578"/>
      <c r="W11" s="578"/>
      <c r="X11" s="578"/>
      <c r="Y11" s="578"/>
      <c r="Z11" s="578"/>
      <c r="AA11" s="578"/>
      <c r="AB11" s="578"/>
      <c r="AC11" s="578"/>
      <c r="AD11" s="579"/>
      <c r="AE11" s="58"/>
      <c r="AF11" s="122"/>
      <c r="AG11" s="212"/>
    </row>
    <row r="12" spans="1:33" s="72" customFormat="1" ht="24" customHeight="1">
      <c r="A12" s="131"/>
      <c r="B12" s="134"/>
      <c r="C12" s="671" t="s">
        <v>102</v>
      </c>
      <c r="D12" s="671"/>
      <c r="E12" s="671"/>
      <c r="F12" s="671"/>
      <c r="G12" s="671"/>
      <c r="H12" s="671"/>
      <c r="I12" s="671"/>
      <c r="J12" s="671"/>
      <c r="K12" s="671"/>
      <c r="L12" s="671"/>
      <c r="M12" s="671"/>
      <c r="N12" s="671"/>
      <c r="O12" s="671"/>
      <c r="P12" s="671"/>
      <c r="Q12" s="671"/>
      <c r="R12" s="671"/>
      <c r="S12" s="671"/>
      <c r="T12" s="671"/>
      <c r="U12" s="671"/>
      <c r="V12" s="671"/>
      <c r="W12" s="671"/>
      <c r="X12" s="671"/>
      <c r="Y12" s="671"/>
      <c r="Z12" s="671"/>
      <c r="AA12" s="671"/>
      <c r="AB12" s="671"/>
      <c r="AC12" s="671"/>
      <c r="AD12" s="787"/>
      <c r="AE12" s="12"/>
      <c r="AF12" s="122"/>
      <c r="AG12" s="212"/>
    </row>
    <row r="13" spans="1:33" s="72" customFormat="1" ht="36" customHeight="1">
      <c r="A13" s="131"/>
      <c r="B13" s="134"/>
      <c r="C13" s="671" t="s">
        <v>2212</v>
      </c>
      <c r="D13" s="671"/>
      <c r="E13" s="671"/>
      <c r="F13" s="671"/>
      <c r="G13" s="671"/>
      <c r="H13" s="671"/>
      <c r="I13" s="671"/>
      <c r="J13" s="671"/>
      <c r="K13" s="671"/>
      <c r="L13" s="671"/>
      <c r="M13" s="671"/>
      <c r="N13" s="671"/>
      <c r="O13" s="671"/>
      <c r="P13" s="671"/>
      <c r="Q13" s="671"/>
      <c r="R13" s="671"/>
      <c r="S13" s="671"/>
      <c r="T13" s="671"/>
      <c r="U13" s="671"/>
      <c r="V13" s="671"/>
      <c r="W13" s="671"/>
      <c r="X13" s="671"/>
      <c r="Y13" s="671"/>
      <c r="Z13" s="671"/>
      <c r="AA13" s="671"/>
      <c r="AB13" s="671"/>
      <c r="AC13" s="671"/>
      <c r="AD13" s="787"/>
      <c r="AE13" s="12"/>
      <c r="AF13" s="122"/>
      <c r="AG13" s="212"/>
    </row>
    <row r="14" spans="1:33" s="72" customFormat="1" ht="24" customHeight="1">
      <c r="A14" s="131"/>
      <c r="B14" s="520"/>
      <c r="C14" s="578" t="s">
        <v>7758</v>
      </c>
      <c r="D14" s="578"/>
      <c r="E14" s="578"/>
      <c r="F14" s="578"/>
      <c r="G14" s="578"/>
      <c r="H14" s="578"/>
      <c r="I14" s="578"/>
      <c r="J14" s="578"/>
      <c r="K14" s="578"/>
      <c r="L14" s="578"/>
      <c r="M14" s="578"/>
      <c r="N14" s="578"/>
      <c r="O14" s="578"/>
      <c r="P14" s="578"/>
      <c r="Q14" s="578"/>
      <c r="R14" s="578"/>
      <c r="S14" s="578"/>
      <c r="T14" s="578"/>
      <c r="U14" s="578"/>
      <c r="V14" s="578"/>
      <c r="W14" s="578"/>
      <c r="X14" s="578"/>
      <c r="Y14" s="578"/>
      <c r="Z14" s="578"/>
      <c r="AA14" s="578"/>
      <c r="AB14" s="578"/>
      <c r="AC14" s="578"/>
      <c r="AD14" s="579"/>
      <c r="AE14" s="12"/>
      <c r="AF14" s="122"/>
      <c r="AG14" s="212"/>
    </row>
    <row r="15" spans="1:33" s="72" customFormat="1" ht="36" customHeight="1">
      <c r="A15" s="131"/>
      <c r="B15" s="214"/>
      <c r="C15" s="671" t="s">
        <v>7759</v>
      </c>
      <c r="D15" s="671"/>
      <c r="E15" s="671"/>
      <c r="F15" s="671"/>
      <c r="G15" s="671"/>
      <c r="H15" s="671"/>
      <c r="I15" s="671"/>
      <c r="J15" s="671"/>
      <c r="K15" s="671"/>
      <c r="L15" s="671"/>
      <c r="M15" s="671"/>
      <c r="N15" s="671"/>
      <c r="O15" s="671"/>
      <c r="P15" s="671"/>
      <c r="Q15" s="671"/>
      <c r="R15" s="671"/>
      <c r="S15" s="671"/>
      <c r="T15" s="671"/>
      <c r="U15" s="671"/>
      <c r="V15" s="671"/>
      <c r="W15" s="671"/>
      <c r="X15" s="671"/>
      <c r="Y15" s="671"/>
      <c r="Z15" s="671"/>
      <c r="AA15" s="671"/>
      <c r="AB15" s="671"/>
      <c r="AC15" s="671"/>
      <c r="AD15" s="787"/>
      <c r="AE15" s="12"/>
      <c r="AF15" s="122"/>
      <c r="AG15" s="212"/>
    </row>
    <row r="16" spans="1:33" s="72" customFormat="1" ht="48" customHeight="1">
      <c r="A16" s="131"/>
      <c r="B16" s="152"/>
      <c r="C16" s="578" t="s">
        <v>7855</v>
      </c>
      <c r="D16" s="853"/>
      <c r="E16" s="853"/>
      <c r="F16" s="853"/>
      <c r="G16" s="853"/>
      <c r="H16" s="853"/>
      <c r="I16" s="853"/>
      <c r="J16" s="853"/>
      <c r="K16" s="853"/>
      <c r="L16" s="853"/>
      <c r="M16" s="853"/>
      <c r="N16" s="853"/>
      <c r="O16" s="853"/>
      <c r="P16" s="853"/>
      <c r="Q16" s="853"/>
      <c r="R16" s="853"/>
      <c r="S16" s="853"/>
      <c r="T16" s="853"/>
      <c r="U16" s="853"/>
      <c r="V16" s="853"/>
      <c r="W16" s="853"/>
      <c r="X16" s="853"/>
      <c r="Y16" s="853"/>
      <c r="Z16" s="853"/>
      <c r="AA16" s="853"/>
      <c r="AB16" s="853"/>
      <c r="AC16" s="853"/>
      <c r="AD16" s="881"/>
      <c r="AE16" s="12"/>
      <c r="AF16" s="122"/>
      <c r="AG16" s="212"/>
    </row>
    <row r="17" spans="1:35" s="72" customFormat="1" ht="36" customHeight="1">
      <c r="A17" s="131"/>
      <c r="B17" s="214"/>
      <c r="C17" s="578" t="s">
        <v>7760</v>
      </c>
      <c r="D17" s="853"/>
      <c r="E17" s="853"/>
      <c r="F17" s="853"/>
      <c r="G17" s="853"/>
      <c r="H17" s="853"/>
      <c r="I17" s="853"/>
      <c r="J17" s="853"/>
      <c r="K17" s="853"/>
      <c r="L17" s="853"/>
      <c r="M17" s="853"/>
      <c r="N17" s="853"/>
      <c r="O17" s="853"/>
      <c r="P17" s="853"/>
      <c r="Q17" s="853"/>
      <c r="R17" s="853"/>
      <c r="S17" s="853"/>
      <c r="T17" s="853"/>
      <c r="U17" s="853"/>
      <c r="V17" s="853"/>
      <c r="W17" s="853"/>
      <c r="X17" s="853"/>
      <c r="Y17" s="853"/>
      <c r="Z17" s="853"/>
      <c r="AA17" s="853"/>
      <c r="AB17" s="853"/>
      <c r="AC17" s="853"/>
      <c r="AD17" s="881"/>
      <c r="AE17" s="12"/>
      <c r="AF17" s="122"/>
      <c r="AG17" s="212"/>
    </row>
    <row r="18" spans="1:35" s="72" customFormat="1" ht="36" customHeight="1">
      <c r="A18" s="131"/>
      <c r="B18" s="214"/>
      <c r="C18" s="578" t="s">
        <v>7761</v>
      </c>
      <c r="D18" s="578"/>
      <c r="E18" s="578"/>
      <c r="F18" s="578"/>
      <c r="G18" s="578"/>
      <c r="H18" s="578"/>
      <c r="I18" s="578"/>
      <c r="J18" s="578"/>
      <c r="K18" s="578"/>
      <c r="L18" s="578"/>
      <c r="M18" s="578"/>
      <c r="N18" s="578"/>
      <c r="O18" s="578"/>
      <c r="P18" s="578"/>
      <c r="Q18" s="578"/>
      <c r="R18" s="578"/>
      <c r="S18" s="578"/>
      <c r="T18" s="578"/>
      <c r="U18" s="578"/>
      <c r="V18" s="578"/>
      <c r="W18" s="578"/>
      <c r="X18" s="578"/>
      <c r="Y18" s="578"/>
      <c r="Z18" s="578"/>
      <c r="AA18" s="578"/>
      <c r="AB18" s="578"/>
      <c r="AC18" s="578"/>
      <c r="AD18" s="579"/>
      <c r="AE18" s="12"/>
      <c r="AF18" s="122"/>
      <c r="AG18" s="212"/>
    </row>
    <row r="19" spans="1:35" ht="36" customHeight="1">
      <c r="B19" s="135"/>
      <c r="C19" s="578" t="s">
        <v>7762</v>
      </c>
      <c r="D19" s="578"/>
      <c r="E19" s="578"/>
      <c r="F19" s="578"/>
      <c r="G19" s="578"/>
      <c r="H19" s="578"/>
      <c r="I19" s="578"/>
      <c r="J19" s="578"/>
      <c r="K19" s="578"/>
      <c r="L19" s="578"/>
      <c r="M19" s="578"/>
      <c r="N19" s="578"/>
      <c r="O19" s="578"/>
      <c r="P19" s="578"/>
      <c r="Q19" s="578"/>
      <c r="R19" s="578"/>
      <c r="S19" s="578"/>
      <c r="T19" s="578"/>
      <c r="U19" s="578"/>
      <c r="V19" s="578"/>
      <c r="W19" s="578"/>
      <c r="X19" s="578"/>
      <c r="Y19" s="578"/>
      <c r="Z19" s="578"/>
      <c r="AA19" s="578"/>
      <c r="AB19" s="578"/>
      <c r="AC19" s="578"/>
      <c r="AD19" s="579"/>
    </row>
    <row r="20" spans="1:35" ht="48" customHeight="1">
      <c r="B20" s="136"/>
      <c r="C20" s="578" t="s">
        <v>7763</v>
      </c>
      <c r="D20" s="578"/>
      <c r="E20" s="578"/>
      <c r="F20" s="578"/>
      <c r="G20" s="578"/>
      <c r="H20" s="578"/>
      <c r="I20" s="578"/>
      <c r="J20" s="578"/>
      <c r="K20" s="578"/>
      <c r="L20" s="578"/>
      <c r="M20" s="578"/>
      <c r="N20" s="578"/>
      <c r="O20" s="578"/>
      <c r="P20" s="578"/>
      <c r="Q20" s="578"/>
      <c r="R20" s="578"/>
      <c r="S20" s="578"/>
      <c r="T20" s="578"/>
      <c r="U20" s="578"/>
      <c r="V20" s="578"/>
      <c r="W20" s="578"/>
      <c r="X20" s="578"/>
      <c r="Y20" s="578"/>
      <c r="Z20" s="578"/>
      <c r="AA20" s="578"/>
      <c r="AB20" s="578"/>
      <c r="AC20" s="578"/>
      <c r="AD20" s="579"/>
    </row>
    <row r="21" spans="1:35" ht="15" customHeight="1">
      <c r="B21" s="137"/>
      <c r="C21" s="580" t="s">
        <v>7764</v>
      </c>
      <c r="D21" s="580"/>
      <c r="E21" s="580"/>
      <c r="F21" s="580"/>
      <c r="G21" s="580"/>
      <c r="H21" s="580"/>
      <c r="I21" s="580"/>
      <c r="J21" s="580"/>
      <c r="K21" s="580"/>
      <c r="L21" s="580"/>
      <c r="M21" s="580"/>
      <c r="N21" s="580"/>
      <c r="O21" s="580"/>
      <c r="P21" s="580"/>
      <c r="Q21" s="580"/>
      <c r="R21" s="580"/>
      <c r="S21" s="580"/>
      <c r="T21" s="580"/>
      <c r="U21" s="580"/>
      <c r="V21" s="580"/>
      <c r="W21" s="580"/>
      <c r="X21" s="580"/>
      <c r="Y21" s="580"/>
      <c r="Z21" s="580"/>
      <c r="AA21" s="580"/>
      <c r="AB21" s="580"/>
      <c r="AC21" s="580"/>
      <c r="AD21" s="581"/>
    </row>
    <row r="22" spans="1:35" s="72" customFormat="1" ht="15" customHeight="1">
      <c r="A22" s="131"/>
      <c r="B22" s="1069" t="s">
        <v>103</v>
      </c>
      <c r="C22" s="1029"/>
      <c r="D22" s="1029"/>
      <c r="E22" s="1029"/>
      <c r="F22" s="1029"/>
      <c r="G22" s="1029"/>
      <c r="H22" s="1029"/>
      <c r="I22" s="1029"/>
      <c r="J22" s="1029"/>
      <c r="K22" s="1029"/>
      <c r="L22" s="1029"/>
      <c r="M22" s="1029"/>
      <c r="N22" s="1029"/>
      <c r="O22" s="1029"/>
      <c r="P22" s="1029"/>
      <c r="Q22" s="1029"/>
      <c r="R22" s="1029"/>
      <c r="S22" s="1029"/>
      <c r="T22" s="1029"/>
      <c r="U22" s="1029"/>
      <c r="V22" s="1029"/>
      <c r="W22" s="1029"/>
      <c r="X22" s="1029"/>
      <c r="Y22" s="1029"/>
      <c r="Z22" s="1029"/>
      <c r="AA22" s="1029"/>
      <c r="AB22" s="1029"/>
      <c r="AC22" s="1029"/>
      <c r="AD22" s="1063"/>
      <c r="AE22" s="12"/>
      <c r="AF22" s="122"/>
      <c r="AG22" s="212"/>
    </row>
    <row r="23" spans="1:35" s="72" customFormat="1" ht="48" customHeight="1">
      <c r="A23" s="131"/>
      <c r="B23" s="215"/>
      <c r="C23" s="578" t="s">
        <v>644</v>
      </c>
      <c r="D23" s="578"/>
      <c r="E23" s="578"/>
      <c r="F23" s="578"/>
      <c r="G23" s="578"/>
      <c r="H23" s="578"/>
      <c r="I23" s="578"/>
      <c r="J23" s="578"/>
      <c r="K23" s="578"/>
      <c r="L23" s="578"/>
      <c r="M23" s="578"/>
      <c r="N23" s="578"/>
      <c r="O23" s="578"/>
      <c r="P23" s="578"/>
      <c r="Q23" s="578"/>
      <c r="R23" s="578"/>
      <c r="S23" s="578"/>
      <c r="T23" s="578"/>
      <c r="U23" s="578"/>
      <c r="V23" s="578"/>
      <c r="W23" s="578"/>
      <c r="X23" s="578"/>
      <c r="Y23" s="578"/>
      <c r="Z23" s="578"/>
      <c r="AA23" s="578"/>
      <c r="AB23" s="578"/>
      <c r="AC23" s="578"/>
      <c r="AD23" s="579"/>
      <c r="AE23" s="12"/>
      <c r="AF23" s="122"/>
      <c r="AG23" s="212"/>
    </row>
    <row r="24" spans="1:35" s="72" customFormat="1" ht="36" customHeight="1">
      <c r="A24" s="131"/>
      <c r="B24" s="215"/>
      <c r="C24" s="671" t="s">
        <v>7728</v>
      </c>
      <c r="D24" s="671"/>
      <c r="E24" s="671"/>
      <c r="F24" s="671"/>
      <c r="G24" s="671"/>
      <c r="H24" s="671"/>
      <c r="I24" s="671"/>
      <c r="J24" s="671"/>
      <c r="K24" s="671"/>
      <c r="L24" s="671"/>
      <c r="M24" s="671"/>
      <c r="N24" s="671"/>
      <c r="O24" s="671"/>
      <c r="P24" s="671"/>
      <c r="Q24" s="671"/>
      <c r="R24" s="671"/>
      <c r="S24" s="671"/>
      <c r="T24" s="671"/>
      <c r="U24" s="671"/>
      <c r="V24" s="671"/>
      <c r="W24" s="671"/>
      <c r="X24" s="671"/>
      <c r="Y24" s="671"/>
      <c r="Z24" s="671"/>
      <c r="AA24" s="671"/>
      <c r="AB24" s="671"/>
      <c r="AC24" s="671"/>
      <c r="AD24" s="787"/>
      <c r="AE24" s="12"/>
      <c r="AF24" s="122"/>
      <c r="AG24" s="212"/>
    </row>
    <row r="25" spans="1:35" s="72" customFormat="1" ht="36" customHeight="1">
      <c r="A25" s="131"/>
      <c r="B25" s="215"/>
      <c r="C25" s="578" t="s">
        <v>1176</v>
      </c>
      <c r="D25" s="578"/>
      <c r="E25" s="578"/>
      <c r="F25" s="578"/>
      <c r="G25" s="578"/>
      <c r="H25" s="578"/>
      <c r="I25" s="578"/>
      <c r="J25" s="578"/>
      <c r="K25" s="578"/>
      <c r="L25" s="578"/>
      <c r="M25" s="578"/>
      <c r="N25" s="578"/>
      <c r="O25" s="578"/>
      <c r="P25" s="578"/>
      <c r="Q25" s="578"/>
      <c r="R25" s="578"/>
      <c r="S25" s="578"/>
      <c r="T25" s="578"/>
      <c r="U25" s="578"/>
      <c r="V25" s="578"/>
      <c r="W25" s="578"/>
      <c r="X25" s="578"/>
      <c r="Y25" s="578"/>
      <c r="Z25" s="578"/>
      <c r="AA25" s="578"/>
      <c r="AB25" s="578"/>
      <c r="AC25" s="578"/>
      <c r="AD25" s="579"/>
      <c r="AE25" s="12"/>
      <c r="AF25" s="122"/>
      <c r="AG25" s="212"/>
    </row>
    <row r="26" spans="1:35" s="72" customFormat="1" ht="36" customHeight="1">
      <c r="A26" s="131"/>
      <c r="B26" s="215"/>
      <c r="C26" s="671" t="s">
        <v>2362</v>
      </c>
      <c r="D26" s="671"/>
      <c r="E26" s="671"/>
      <c r="F26" s="671"/>
      <c r="G26" s="671"/>
      <c r="H26" s="671"/>
      <c r="I26" s="671"/>
      <c r="J26" s="671"/>
      <c r="K26" s="671"/>
      <c r="L26" s="671"/>
      <c r="M26" s="671"/>
      <c r="N26" s="671"/>
      <c r="O26" s="671"/>
      <c r="P26" s="671"/>
      <c r="Q26" s="671"/>
      <c r="R26" s="671"/>
      <c r="S26" s="671"/>
      <c r="T26" s="671"/>
      <c r="U26" s="671"/>
      <c r="V26" s="671"/>
      <c r="W26" s="671"/>
      <c r="X26" s="671"/>
      <c r="Y26" s="671"/>
      <c r="Z26" s="671"/>
      <c r="AA26" s="671"/>
      <c r="AB26" s="671"/>
      <c r="AC26" s="671"/>
      <c r="AD26" s="787"/>
      <c r="AE26" s="12"/>
      <c r="AF26" s="122"/>
      <c r="AG26" s="212"/>
    </row>
    <row r="27" spans="1:35" s="72" customFormat="1" ht="48" customHeight="1">
      <c r="A27" s="131"/>
      <c r="B27" s="215"/>
      <c r="C27" s="671" t="s">
        <v>2363</v>
      </c>
      <c r="D27" s="671"/>
      <c r="E27" s="671"/>
      <c r="F27" s="671"/>
      <c r="G27" s="671"/>
      <c r="H27" s="671"/>
      <c r="I27" s="671"/>
      <c r="J27" s="671"/>
      <c r="K27" s="671"/>
      <c r="L27" s="671"/>
      <c r="M27" s="671"/>
      <c r="N27" s="671"/>
      <c r="O27" s="671"/>
      <c r="P27" s="671"/>
      <c r="Q27" s="671"/>
      <c r="R27" s="671"/>
      <c r="S27" s="671"/>
      <c r="T27" s="671"/>
      <c r="U27" s="671"/>
      <c r="V27" s="671"/>
      <c r="W27" s="671"/>
      <c r="X27" s="671"/>
      <c r="Y27" s="671"/>
      <c r="Z27" s="671"/>
      <c r="AA27" s="671"/>
      <c r="AB27" s="671"/>
      <c r="AC27" s="671"/>
      <c r="AD27" s="787"/>
      <c r="AE27" s="12"/>
      <c r="AF27" s="122"/>
      <c r="AG27" s="212"/>
    </row>
    <row r="28" spans="1:35" s="72" customFormat="1" ht="36" customHeight="1">
      <c r="A28" s="131"/>
      <c r="B28" s="215"/>
      <c r="C28" s="671" t="s">
        <v>1179</v>
      </c>
      <c r="D28" s="671"/>
      <c r="E28" s="671"/>
      <c r="F28" s="671"/>
      <c r="G28" s="671"/>
      <c r="H28" s="671"/>
      <c r="I28" s="671"/>
      <c r="J28" s="671"/>
      <c r="K28" s="671"/>
      <c r="L28" s="671"/>
      <c r="M28" s="671"/>
      <c r="N28" s="671"/>
      <c r="O28" s="671"/>
      <c r="P28" s="671"/>
      <c r="Q28" s="671"/>
      <c r="R28" s="671"/>
      <c r="S28" s="671"/>
      <c r="T28" s="671"/>
      <c r="U28" s="671"/>
      <c r="V28" s="671"/>
      <c r="W28" s="671"/>
      <c r="X28" s="671"/>
      <c r="Y28" s="671"/>
      <c r="Z28" s="671"/>
      <c r="AA28" s="671"/>
      <c r="AB28" s="671"/>
      <c r="AC28" s="671"/>
      <c r="AD28" s="787"/>
      <c r="AE28" s="12"/>
      <c r="AF28" s="122"/>
      <c r="AG28" s="212"/>
    </row>
    <row r="29" spans="1:35" s="72" customFormat="1" ht="84" customHeight="1">
      <c r="A29" s="131"/>
      <c r="B29" s="215"/>
      <c r="C29" s="578" t="s">
        <v>1178</v>
      </c>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9"/>
      <c r="AE29" s="12"/>
      <c r="AF29" s="122"/>
      <c r="AG29" s="212"/>
    </row>
    <row r="30" spans="1:35" s="72" customFormat="1" ht="60" customHeight="1">
      <c r="A30" s="131"/>
      <c r="B30" s="177"/>
      <c r="C30" s="580" t="s">
        <v>915</v>
      </c>
      <c r="D30" s="580"/>
      <c r="E30" s="580"/>
      <c r="F30" s="580"/>
      <c r="G30" s="580"/>
      <c r="H30" s="580"/>
      <c r="I30" s="580"/>
      <c r="J30" s="580"/>
      <c r="K30" s="580"/>
      <c r="L30" s="580"/>
      <c r="M30" s="580"/>
      <c r="N30" s="580"/>
      <c r="O30" s="580"/>
      <c r="P30" s="580"/>
      <c r="Q30" s="580"/>
      <c r="R30" s="580"/>
      <c r="S30" s="580"/>
      <c r="T30" s="580"/>
      <c r="U30" s="580"/>
      <c r="V30" s="580"/>
      <c r="W30" s="580"/>
      <c r="X30" s="580"/>
      <c r="Y30" s="580"/>
      <c r="Z30" s="580"/>
      <c r="AA30" s="580"/>
      <c r="AB30" s="580"/>
      <c r="AC30" s="580"/>
      <c r="AD30" s="581"/>
      <c r="AE30" s="12"/>
      <c r="AF30" s="122"/>
      <c r="AG30" s="212"/>
    </row>
    <row r="31" spans="1:35" s="72" customFormat="1" ht="15" customHeight="1" thickBot="1">
      <c r="A31" s="131"/>
      <c r="B31" s="216"/>
      <c r="C31" s="216"/>
      <c r="D31" s="216"/>
      <c r="E31" s="216"/>
      <c r="F31" s="216"/>
      <c r="G31" s="216"/>
      <c r="H31" s="216"/>
      <c r="I31" s="216"/>
      <c r="J31" s="216"/>
      <c r="K31" s="216"/>
      <c r="L31" s="216"/>
      <c r="M31" s="216"/>
      <c r="N31" s="216"/>
      <c r="O31" s="216"/>
      <c r="P31" s="216"/>
      <c r="Q31" s="216"/>
      <c r="R31" s="216"/>
      <c r="S31" s="216"/>
      <c r="T31" s="216"/>
      <c r="U31" s="216"/>
      <c r="V31" s="216"/>
      <c r="W31" s="216"/>
      <c r="X31" s="216"/>
      <c r="Y31" s="216"/>
      <c r="Z31" s="216"/>
      <c r="AA31" s="216"/>
      <c r="AB31" s="216"/>
      <c r="AC31" s="216"/>
      <c r="AD31" s="216"/>
      <c r="AE31" s="12"/>
      <c r="AF31" s="122"/>
      <c r="AG31" s="212"/>
    </row>
    <row r="32" spans="1:35" s="72" customFormat="1" ht="15" customHeight="1" thickBot="1">
      <c r="A32" s="132"/>
      <c r="B32" s="595" t="s">
        <v>1001</v>
      </c>
      <c r="C32" s="596"/>
      <c r="D32" s="596"/>
      <c r="E32" s="596"/>
      <c r="F32" s="596"/>
      <c r="G32" s="596"/>
      <c r="H32" s="596"/>
      <c r="I32" s="596"/>
      <c r="J32" s="596"/>
      <c r="K32" s="596"/>
      <c r="L32" s="596"/>
      <c r="M32" s="596"/>
      <c r="N32" s="596"/>
      <c r="O32" s="596"/>
      <c r="P32" s="596"/>
      <c r="Q32" s="596"/>
      <c r="R32" s="596"/>
      <c r="S32" s="596"/>
      <c r="T32" s="596"/>
      <c r="U32" s="596"/>
      <c r="V32" s="596"/>
      <c r="W32" s="596"/>
      <c r="X32" s="596"/>
      <c r="Y32" s="596"/>
      <c r="Z32" s="596"/>
      <c r="AA32" s="596"/>
      <c r="AB32" s="596"/>
      <c r="AC32" s="596"/>
      <c r="AD32" s="597"/>
      <c r="AE32" s="12"/>
      <c r="AF32" s="122"/>
      <c r="AG32" s="212"/>
      <c r="AH32" s="665" t="s">
        <v>7252</v>
      </c>
      <c r="AI32" s="665"/>
    </row>
    <row r="33" spans="1:61" s="72" customFormat="1" ht="15" customHeight="1">
      <c r="A33" s="131"/>
      <c r="B33" s="808" t="s">
        <v>106</v>
      </c>
      <c r="C33" s="809"/>
      <c r="D33" s="809"/>
      <c r="E33" s="809"/>
      <c r="F33" s="809"/>
      <c r="G33" s="809"/>
      <c r="H33" s="809"/>
      <c r="I33" s="809"/>
      <c r="J33" s="809"/>
      <c r="K33" s="809"/>
      <c r="L33" s="809"/>
      <c r="M33" s="809"/>
      <c r="N33" s="809"/>
      <c r="O33" s="809"/>
      <c r="P33" s="809"/>
      <c r="Q33" s="809"/>
      <c r="R33" s="809"/>
      <c r="S33" s="809"/>
      <c r="T33" s="809"/>
      <c r="U33" s="809"/>
      <c r="V33" s="809"/>
      <c r="W33" s="809"/>
      <c r="X33" s="809"/>
      <c r="Y33" s="809"/>
      <c r="Z33" s="809"/>
      <c r="AA33" s="809"/>
      <c r="AB33" s="809"/>
      <c r="AC33" s="809"/>
      <c r="AD33" s="810"/>
      <c r="AE33" s="12"/>
      <c r="AF33" s="122"/>
      <c r="AG33" s="212"/>
      <c r="AH33" s="655">
        <f>IF(OR(AH36=AJ36,SUM(S40:X96)&gt;0),0,1)</f>
        <v>0</v>
      </c>
      <c r="AI33" s="655"/>
    </row>
    <row r="34" spans="1:61" s="72" customFormat="1" ht="24" customHeight="1">
      <c r="A34" s="131"/>
      <c r="B34" s="139"/>
      <c r="C34" s="580" t="s">
        <v>1026</v>
      </c>
      <c r="D34" s="580"/>
      <c r="E34" s="580"/>
      <c r="F34" s="580"/>
      <c r="G34" s="580"/>
      <c r="H34" s="580"/>
      <c r="I34" s="580"/>
      <c r="J34" s="580"/>
      <c r="K34" s="580"/>
      <c r="L34" s="580"/>
      <c r="M34" s="580"/>
      <c r="N34" s="580"/>
      <c r="O34" s="580"/>
      <c r="P34" s="580"/>
      <c r="Q34" s="580"/>
      <c r="R34" s="580"/>
      <c r="S34" s="580"/>
      <c r="T34" s="580"/>
      <c r="U34" s="580"/>
      <c r="V34" s="580"/>
      <c r="W34" s="580"/>
      <c r="X34" s="580"/>
      <c r="Y34" s="580"/>
      <c r="Z34" s="580"/>
      <c r="AA34" s="580"/>
      <c r="AB34" s="580"/>
      <c r="AC34" s="580"/>
      <c r="AD34" s="581"/>
      <c r="AE34" s="12"/>
      <c r="AF34" s="122"/>
      <c r="AG34" s="212"/>
    </row>
    <row r="35" spans="1:61" s="72" customFormat="1" ht="15" customHeight="1">
      <c r="A35" s="131"/>
      <c r="B35"/>
      <c r="C35"/>
      <c r="D35"/>
      <c r="E35"/>
      <c r="F35"/>
      <c r="G35"/>
      <c r="H35"/>
      <c r="I35"/>
      <c r="J35"/>
      <c r="K35"/>
      <c r="L35"/>
      <c r="M35"/>
      <c r="N35"/>
      <c r="O35"/>
      <c r="P35"/>
      <c r="Q35"/>
      <c r="R35"/>
      <c r="S35"/>
      <c r="T35"/>
      <c r="U35"/>
      <c r="V35"/>
      <c r="W35"/>
      <c r="X35"/>
      <c r="Y35"/>
      <c r="Z35"/>
      <c r="AA35"/>
      <c r="AB35"/>
      <c r="AC35"/>
      <c r="AD35"/>
      <c r="AE35" s="12"/>
      <c r="AF35" s="122"/>
      <c r="AG35" s="212"/>
      <c r="AH35" s="627" t="s">
        <v>7211</v>
      </c>
      <c r="AI35" s="627"/>
      <c r="AJ35" s="627" t="s">
        <v>7212</v>
      </c>
      <c r="AK35" s="627"/>
      <c r="AL35" s="627" t="s">
        <v>7213</v>
      </c>
      <c r="AM35" s="627"/>
    </row>
    <row r="36" spans="1:61" s="72" customFormat="1" ht="24" customHeight="1">
      <c r="A36" s="131" t="s">
        <v>568</v>
      </c>
      <c r="B36" s="688" t="s">
        <v>7625</v>
      </c>
      <c r="C36" s="688"/>
      <c r="D36" s="688"/>
      <c r="E36" s="688"/>
      <c r="F36" s="688"/>
      <c r="G36" s="688"/>
      <c r="H36" s="688"/>
      <c r="I36" s="688"/>
      <c r="J36" s="688"/>
      <c r="K36" s="688"/>
      <c r="L36" s="688"/>
      <c r="M36" s="688"/>
      <c r="N36" s="688"/>
      <c r="O36" s="688"/>
      <c r="P36" s="688"/>
      <c r="Q36" s="688"/>
      <c r="R36" s="688"/>
      <c r="S36" s="688"/>
      <c r="T36" s="688"/>
      <c r="U36" s="688"/>
      <c r="V36" s="688"/>
      <c r="W36" s="688"/>
      <c r="X36" s="688"/>
      <c r="Y36" s="688"/>
      <c r="Z36" s="688"/>
      <c r="AA36" s="688"/>
      <c r="AB36" s="688"/>
      <c r="AC36" s="688"/>
      <c r="AD36" s="688"/>
      <c r="AE36" s="12"/>
      <c r="AF36" s="122"/>
      <c r="AG36" s="212"/>
      <c r="AH36" s="907">
        <f>COUNTBLANK(D40:AD96)</f>
        <v>1537</v>
      </c>
      <c r="AI36" s="907"/>
      <c r="AJ36" s="627">
        <v>1537</v>
      </c>
      <c r="AK36" s="627"/>
      <c r="AL36" s="627"/>
      <c r="AM36" s="627"/>
    </row>
    <row r="37" spans="1:61" s="72" customFormat="1" ht="15" customHeight="1">
      <c r="A37" s="131"/>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2"/>
      <c r="AF37" s="122"/>
      <c r="AG37" s="212"/>
    </row>
    <row r="38" spans="1:61" s="72" customFormat="1" ht="15" customHeight="1">
      <c r="A38" s="131"/>
      <c r="B38" s="15"/>
      <c r="C38" s="1012" t="s">
        <v>535</v>
      </c>
      <c r="D38" s="1013"/>
      <c r="E38" s="1013"/>
      <c r="F38" s="1013"/>
      <c r="G38" s="1013"/>
      <c r="H38" s="1013"/>
      <c r="I38" s="1013"/>
      <c r="J38" s="1013"/>
      <c r="K38" s="1013"/>
      <c r="L38" s="1014"/>
      <c r="M38" s="670" t="s">
        <v>442</v>
      </c>
      <c r="N38" s="670"/>
      <c r="O38" s="670"/>
      <c r="P38" s="670"/>
      <c r="Q38" s="670"/>
      <c r="R38" s="670"/>
      <c r="S38" s="670"/>
      <c r="T38" s="670"/>
      <c r="U38" s="670"/>
      <c r="V38" s="670"/>
      <c r="W38" s="670"/>
      <c r="X38" s="670"/>
      <c r="Y38" s="670"/>
      <c r="Z38" s="670"/>
      <c r="AA38" s="670"/>
      <c r="AB38" s="670"/>
      <c r="AC38" s="670"/>
      <c r="AD38" s="670"/>
      <c r="AE38" s="12"/>
      <c r="AF38" s="122"/>
      <c r="AG38" s="212"/>
    </row>
    <row r="39" spans="1:61" ht="15" customHeight="1">
      <c r="A39" s="131"/>
      <c r="B39" s="10"/>
      <c r="C39" s="1018"/>
      <c r="D39" s="1019"/>
      <c r="E39" s="1019"/>
      <c r="F39" s="1019"/>
      <c r="G39" s="1019"/>
      <c r="H39" s="1019"/>
      <c r="I39" s="1019"/>
      <c r="J39" s="1019"/>
      <c r="K39" s="1019"/>
      <c r="L39" s="1020"/>
      <c r="M39" s="670" t="s">
        <v>113</v>
      </c>
      <c r="N39" s="670"/>
      <c r="O39" s="670"/>
      <c r="P39" s="670"/>
      <c r="Q39" s="670"/>
      <c r="R39" s="670"/>
      <c r="S39" s="553" t="s">
        <v>443</v>
      </c>
      <c r="T39" s="553"/>
      <c r="U39" s="553"/>
      <c r="V39" s="553"/>
      <c r="W39" s="553"/>
      <c r="X39" s="553"/>
      <c r="Y39" s="553" t="s">
        <v>444</v>
      </c>
      <c r="Z39" s="553"/>
      <c r="AA39" s="553"/>
      <c r="AB39" s="553"/>
      <c r="AC39" s="553"/>
      <c r="AD39" s="553"/>
      <c r="AH39" s="627" t="s">
        <v>7220</v>
      </c>
      <c r="AI39" s="627"/>
      <c r="AJ39" s="627" t="s">
        <v>7221</v>
      </c>
      <c r="AK39" s="627"/>
      <c r="AL39" s="627" t="s">
        <v>7222</v>
      </c>
      <c r="AM39" s="627"/>
      <c r="AN39" s="627" t="s">
        <v>7223</v>
      </c>
      <c r="AO39" s="639"/>
      <c r="AP39" s="639" t="s">
        <v>7226</v>
      </c>
      <c r="AQ39" s="641"/>
      <c r="AR39" s="639" t="s">
        <v>7227</v>
      </c>
      <c r="AS39" s="641"/>
      <c r="AU39" s="666" t="s">
        <v>7326</v>
      </c>
      <c r="AV39" s="666"/>
      <c r="AW39" s="72"/>
      <c r="AX39" s="648" t="s">
        <v>7327</v>
      </c>
      <c r="AY39" s="650"/>
      <c r="BA39" s="895" t="s">
        <v>7325</v>
      </c>
      <c r="BB39" s="895"/>
    </row>
    <row r="40" spans="1:61" ht="15" customHeight="1">
      <c r="A40" s="131"/>
      <c r="B40" s="10"/>
      <c r="C40" s="82" t="s">
        <v>391</v>
      </c>
      <c r="D40" s="792" t="s">
        <v>270</v>
      </c>
      <c r="E40" s="793"/>
      <c r="F40" s="793"/>
      <c r="G40" s="793"/>
      <c r="H40" s="793"/>
      <c r="I40" s="793"/>
      <c r="J40" s="793"/>
      <c r="K40" s="793"/>
      <c r="L40" s="794"/>
      <c r="M40" s="685"/>
      <c r="N40" s="685"/>
      <c r="O40" s="685"/>
      <c r="P40" s="685"/>
      <c r="Q40" s="685"/>
      <c r="R40" s="685"/>
      <c r="S40" s="685"/>
      <c r="T40" s="685"/>
      <c r="U40" s="685"/>
      <c r="V40" s="685"/>
      <c r="W40" s="685"/>
      <c r="X40" s="685"/>
      <c r="Y40" s="685"/>
      <c r="Z40" s="685"/>
      <c r="AA40" s="685"/>
      <c r="AB40" s="685"/>
      <c r="AC40" s="685"/>
      <c r="AD40" s="685"/>
      <c r="AH40" s="896">
        <f>M40</f>
        <v>0</v>
      </c>
      <c r="AI40" s="627"/>
      <c r="AJ40" s="627">
        <f>COUNTIF(S40:AD40,"NS")</f>
        <v>0</v>
      </c>
      <c r="AK40" s="627"/>
      <c r="AL40" s="627">
        <f>IF(COUNTIF(S40:AD40,"NA")=COUNTA($S$39:$AD$39),"NA",SUM(S40:AD40))</f>
        <v>0</v>
      </c>
      <c r="AM40" s="627"/>
      <c r="AN40" s="627">
        <f>IF($AH$36=$AJ$36,0,IF(OR(AND(AH40=0,AJ40&gt;0),AND(AH40="NS",AL40&gt;0),AND(AH40="NS",AJ40=0, AL40=0),AND(AH40="NA",AJ40&gt;0,AL40=0)),1,IF(OR(AND(AH40&gt;0, AJ40=2),AND(AH40="NS", AJ40=2),AND(AH40="NS",AL40=0,AJ40&gt;0),AH40=AL40),0,1)))</f>
        <v>0</v>
      </c>
      <c r="AO40" s="627">
        <f>IF($AJ$34=$AH$34, 0,
IF(OR(AND(AL40=0, AM40&gt;0),AND(AL40="NS", AN40&gt;0), AND(AL40="NS", AM40=0, AN40=0),AND(AL40="NA",AM40&gt;0,AN40=0)), 1,
IF(OR(AND(AL40&gt;0, AM40=2), AND(AL40="NS", AM40=2), AND(AL40="NS", AN40=0, AM40&gt;0), AL40=AN40), 0, 1)))</f>
        <v>0</v>
      </c>
      <c r="AP40" s="738" t="str">
        <f>IF(AN40=0,"",IF(SUM($AN$40:AN40)=1,AR40,IF($AN$97&gt;SUM($AN$40:AN40),_xlfn.CONCAT(", ",AR40),IF($AN$97=SUM($AN$40:AN40),_xlfn.CONCAT(" y ",AR40,".")))))</f>
        <v/>
      </c>
      <c r="AQ40" s="739" t="str">
        <f>IF(AO40=0,"", IF(SUM($AN48:AR$582)=1,#REF!, IF($AQ$589&gt;SUM($AN48:AR$582),_xlfn.CONCAT(", ",#REF!), IF($AQ$589=SUM($AN48:AR$582),_xlfn.CONCAT(" y ",#REF!,".")))))</f>
        <v/>
      </c>
      <c r="AR40" s="639">
        <f>_xlfn.NUMBERVALUE($C40)</f>
        <v>0</v>
      </c>
      <c r="AS40" s="641"/>
      <c r="AU40" s="661">
        <f>IF($AH$36=$AJ$36=$AJ$39,0,IF(COUNTIF(M40:AD96,"NS")=0,0,1))</f>
        <v>0</v>
      </c>
      <c r="AV40" s="661"/>
      <c r="AW40" s="72"/>
      <c r="AX40" s="645">
        <f>IF($AH$36=$AJ$36,0,IF(OR(AND(D40&lt;&gt;"",BA40=0,COUNTA(M40:AD40)=COUNTA($M$39:$AD$39)),AND(D40&lt;&gt;"",BA40=1,COUNTA(M40:AD40)=0),AND(D40="",COUNTA(M40:AD40)=0)),0,1))</f>
        <v>0</v>
      </c>
      <c r="AY40" s="647"/>
      <c r="BA40" s="1055">
        <v>0</v>
      </c>
      <c r="BB40" s="1055"/>
    </row>
    <row r="41" spans="1:61" s="72" customFormat="1" ht="15" customHeight="1">
      <c r="A41" s="131"/>
      <c r="B41" s="15"/>
      <c r="C41" s="82" t="s">
        <v>66</v>
      </c>
      <c r="D41" s="792" t="str">
        <f>IF(CNGE_2026_M3_Secc1!$AH$40=CNGE_2026_M3_Secc1!$AJ$40,"",IF(CNGE_2026_M3_Secc1!D60="","",CNGE_2026_M3_Secc1!D60))</f>
        <v/>
      </c>
      <c r="E41" s="793"/>
      <c r="F41" s="793"/>
      <c r="G41" s="793"/>
      <c r="H41" s="793"/>
      <c r="I41" s="793"/>
      <c r="J41" s="793"/>
      <c r="K41" s="793"/>
      <c r="L41" s="794"/>
      <c r="M41" s="685"/>
      <c r="N41" s="685"/>
      <c r="O41" s="685"/>
      <c r="P41" s="685"/>
      <c r="Q41" s="685"/>
      <c r="R41" s="685"/>
      <c r="S41" s="685"/>
      <c r="T41" s="685"/>
      <c r="U41" s="685"/>
      <c r="V41" s="685"/>
      <c r="W41" s="685"/>
      <c r="X41" s="685"/>
      <c r="Y41" s="685"/>
      <c r="Z41" s="685"/>
      <c r="AA41" s="685"/>
      <c r="AB41" s="685"/>
      <c r="AC41" s="685"/>
      <c r="AD41" s="685"/>
      <c r="AE41" s="12"/>
      <c r="AF41" s="122"/>
      <c r="AG41" s="212"/>
      <c r="AH41" s="896">
        <f t="shared" ref="AH41:AH46" si="0">M41</f>
        <v>0</v>
      </c>
      <c r="AI41" s="627"/>
      <c r="AJ41" s="627">
        <f t="shared" ref="AJ41:AJ46" si="1">COUNTIF(S41:AD41,"NS")</f>
        <v>0</v>
      </c>
      <c r="AK41" s="627"/>
      <c r="AL41" s="627">
        <f t="shared" ref="AL41:AL46" si="2">IF(COUNTIF(S41:AD41,"NA")=COUNTA($S$39:$AD$39),"NA",SUM(S41:AD41))</f>
        <v>0</v>
      </c>
      <c r="AM41" s="627"/>
      <c r="AN41" s="627">
        <f t="shared" ref="AN41:AN46" si="3">IF($AH$36=$AJ$36,0,IF(OR(AND(AH41=0,AJ41&gt;0),AND(AH41="NS",AL41&gt;0),AND(AH41="NS",AJ41=0, AL41=0),AND(AH41="NA",AJ41&gt;0,AL41=0)),1,IF(OR(AND(AH41&gt;0, AJ41=2),AND(AH41="NS", AJ41=2),AND(AH41="NS",AL41=0,AJ41&gt;0),AH41=AL41),0,1)))</f>
        <v>0</v>
      </c>
      <c r="AO41" s="627">
        <f t="shared" ref="AO41:AO46" si="4">IF($AJ$34=$AH$34, 0,
IF(OR(AND(AL41=0, AM41&gt;0),AND(AL41="NS", AN41&gt;0), AND(AL41="NS", AM41=0, AN41=0),AND(AL41="NA",AM41&gt;0,AN41=0)), 1,
IF(OR(AND(AL41&gt;0, AM41=2), AND(AL41="NS", AM41=2), AND(AL41="NS", AN41=0, AM41&gt;0), AL41=AN41), 0, 1)))</f>
        <v>0</v>
      </c>
      <c r="AP41" s="738" t="str">
        <f>IF(AN41=0,"",IF(SUM($AN$40:AN41)=1,AR41,IF($AN$97&gt;SUM($AN$40:AN41),_xlfn.CONCAT(", ",AR41),IF($AN$97=SUM($AN$40:AN41),_xlfn.CONCAT(" y ",AR41,".")))))</f>
        <v/>
      </c>
      <c r="AQ41" s="739" t="str">
        <f>IF(AO41=0,"", IF(SUM($AN49:AR$582)=1,#REF!, IF($AQ$589&gt;SUM($AN49:AR$582),_xlfn.CONCAT(", ",#REF!), IF($AQ$589=SUM($AN49:AR$582),_xlfn.CONCAT(" y ",#REF!,".")))))</f>
        <v/>
      </c>
      <c r="AR41" s="639">
        <f t="shared" ref="AR41:AR96" si="5">_xlfn.NUMBERVALUE($C41)</f>
        <v>1</v>
      </c>
      <c r="AS41" s="641"/>
      <c r="AX41" s="645">
        <f t="shared" ref="AX41:AX80" si="6">IF($AH$36=$AJ$36,0,IF(OR(AND(D41&lt;&gt;"",BA41=0,COUNTA(M41:AD41)=COUNTA($M$39:$AD$39)),AND(D41&lt;&gt;"",BA41=1,COUNTA(M41:AD41)=0),AND(D41="",COUNTA(M41:AD41)=0)),0,1))</f>
        <v>0</v>
      </c>
      <c r="AY41" s="647"/>
      <c r="BA41" s="1055">
        <f>CNGE_2026_M3_Secc1!AH138</f>
        <v>0</v>
      </c>
      <c r="BB41" s="1055"/>
      <c r="BH41" s="101"/>
      <c r="BI41" s="101"/>
    </row>
    <row r="42" spans="1:61" s="72" customFormat="1" ht="15" customHeight="1">
      <c r="A42" s="131"/>
      <c r="B42" s="53"/>
      <c r="C42" s="82" t="s">
        <v>67</v>
      </c>
      <c r="D42" s="792" t="str">
        <f>IF(CNGE_2026_M3_Secc1!$AH$40=CNGE_2026_M3_Secc1!$AJ$40,"",IF(CNGE_2026_M3_Secc1!D61="","",CNGE_2026_M3_Secc1!D61))</f>
        <v/>
      </c>
      <c r="E42" s="793"/>
      <c r="F42" s="793"/>
      <c r="G42" s="793"/>
      <c r="H42" s="793"/>
      <c r="I42" s="793"/>
      <c r="J42" s="793"/>
      <c r="K42" s="793"/>
      <c r="L42" s="794"/>
      <c r="M42" s="685"/>
      <c r="N42" s="685"/>
      <c r="O42" s="685"/>
      <c r="P42" s="685"/>
      <c r="Q42" s="685"/>
      <c r="R42" s="685"/>
      <c r="S42" s="685"/>
      <c r="T42" s="685"/>
      <c r="U42" s="685"/>
      <c r="V42" s="685"/>
      <c r="W42" s="685"/>
      <c r="X42" s="685"/>
      <c r="Y42" s="685"/>
      <c r="Z42" s="685"/>
      <c r="AA42" s="685"/>
      <c r="AB42" s="685"/>
      <c r="AC42" s="685"/>
      <c r="AD42" s="685"/>
      <c r="AE42" s="12"/>
      <c r="AF42" s="122"/>
      <c r="AG42" s="212"/>
      <c r="AH42" s="896">
        <f t="shared" si="0"/>
        <v>0</v>
      </c>
      <c r="AI42" s="627"/>
      <c r="AJ42" s="627">
        <f t="shared" si="1"/>
        <v>0</v>
      </c>
      <c r="AK42" s="627"/>
      <c r="AL42" s="627">
        <f t="shared" si="2"/>
        <v>0</v>
      </c>
      <c r="AM42" s="627"/>
      <c r="AN42" s="627">
        <f t="shared" si="3"/>
        <v>0</v>
      </c>
      <c r="AO42" s="627">
        <f t="shared" si="4"/>
        <v>0</v>
      </c>
      <c r="AP42" s="738" t="str">
        <f>IF(AN42=0,"",IF(SUM($AN$40:AN42)=1,AR42,IF($AN$97&gt;SUM($AN$40:AN42),_xlfn.CONCAT(", ",AR42),IF($AN$97=SUM($AN$40:AN42),_xlfn.CONCAT(" y ",AR42,".")))))</f>
        <v/>
      </c>
      <c r="AQ42" s="739" t="str">
        <f>IF(AO42=0,"", IF(SUM($AN50:AR$582)=1,#REF!, IF($AQ$589&gt;SUM($AN50:AR$582),_xlfn.CONCAT(", ",#REF!), IF($AQ$589=SUM($AN50:AR$582),_xlfn.CONCAT(" y ",#REF!,".")))))</f>
        <v/>
      </c>
      <c r="AR42" s="639">
        <f t="shared" si="5"/>
        <v>2</v>
      </c>
      <c r="AS42" s="641"/>
      <c r="AX42" s="645">
        <f t="shared" si="6"/>
        <v>0</v>
      </c>
      <c r="AY42" s="647"/>
      <c r="BA42" s="1055">
        <f>CNGE_2026_M3_Secc1!AH139</f>
        <v>0</v>
      </c>
      <c r="BB42" s="1055"/>
      <c r="BH42" s="101"/>
      <c r="BI42" s="101"/>
    </row>
    <row r="43" spans="1:61" s="72" customFormat="1" ht="15" customHeight="1">
      <c r="A43" s="131"/>
      <c r="B43" s="53"/>
      <c r="C43" s="82" t="s">
        <v>68</v>
      </c>
      <c r="D43" s="792" t="str">
        <f>IF(CNGE_2026_M3_Secc1!$AH$40=CNGE_2026_M3_Secc1!$AJ$40,"",IF(CNGE_2026_M3_Secc1!D62="","",CNGE_2026_M3_Secc1!D62))</f>
        <v/>
      </c>
      <c r="E43" s="793"/>
      <c r="F43" s="793"/>
      <c r="G43" s="793"/>
      <c r="H43" s="793"/>
      <c r="I43" s="793"/>
      <c r="J43" s="793"/>
      <c r="K43" s="793"/>
      <c r="L43" s="794"/>
      <c r="M43" s="685"/>
      <c r="N43" s="685"/>
      <c r="O43" s="685"/>
      <c r="P43" s="685"/>
      <c r="Q43" s="685"/>
      <c r="R43" s="685"/>
      <c r="S43" s="685"/>
      <c r="T43" s="685"/>
      <c r="U43" s="685"/>
      <c r="V43" s="685"/>
      <c r="W43" s="685"/>
      <c r="X43" s="685"/>
      <c r="Y43" s="685"/>
      <c r="Z43" s="685"/>
      <c r="AA43" s="685"/>
      <c r="AB43" s="685"/>
      <c r="AC43" s="685"/>
      <c r="AD43" s="685"/>
      <c r="AE43" s="12"/>
      <c r="AF43" s="122"/>
      <c r="AG43" s="212"/>
      <c r="AH43" s="896">
        <f t="shared" si="0"/>
        <v>0</v>
      </c>
      <c r="AI43" s="627"/>
      <c r="AJ43" s="627">
        <f t="shared" si="1"/>
        <v>0</v>
      </c>
      <c r="AK43" s="627"/>
      <c r="AL43" s="627">
        <f t="shared" si="2"/>
        <v>0</v>
      </c>
      <c r="AM43" s="627"/>
      <c r="AN43" s="627">
        <f t="shared" si="3"/>
        <v>0</v>
      </c>
      <c r="AO43" s="627">
        <f t="shared" si="4"/>
        <v>0</v>
      </c>
      <c r="AP43" s="738" t="str">
        <f>IF(AN43=0,"",IF(SUM($AN$40:AN43)=1,AR43,IF($AN$97&gt;SUM($AN$40:AN43),_xlfn.CONCAT(", ",AR43),IF($AN$97=SUM($AN$40:AN43),_xlfn.CONCAT(" y ",AR43,".")))))</f>
        <v/>
      </c>
      <c r="AQ43" s="739" t="str">
        <f>IF(AO43=0,"", IF(SUM($AN51:AR$582)=1,#REF!, IF($AQ$589&gt;SUM($AN51:AR$582),_xlfn.CONCAT(", ",#REF!), IF($AQ$589=SUM($AN51:AR$582),_xlfn.CONCAT(" y ",#REF!,".")))))</f>
        <v/>
      </c>
      <c r="AR43" s="639">
        <f t="shared" si="5"/>
        <v>3</v>
      </c>
      <c r="AS43" s="641"/>
      <c r="AX43" s="645">
        <f t="shared" si="6"/>
        <v>0</v>
      </c>
      <c r="AY43" s="647"/>
      <c r="BA43" s="1055">
        <f>CNGE_2026_M3_Secc1!AH140</f>
        <v>0</v>
      </c>
      <c r="BB43" s="1055"/>
      <c r="BH43" s="101"/>
      <c r="BI43" s="101"/>
    </row>
    <row r="44" spans="1:61" s="72" customFormat="1" ht="15" customHeight="1">
      <c r="A44" s="131"/>
      <c r="B44" s="53"/>
      <c r="C44" s="82" t="s">
        <v>69</v>
      </c>
      <c r="D44" s="792" t="str">
        <f>IF(CNGE_2026_M3_Secc1!$AH$40=CNGE_2026_M3_Secc1!$AJ$40,"",IF(CNGE_2026_M3_Secc1!D63="","",CNGE_2026_M3_Secc1!D63))</f>
        <v/>
      </c>
      <c r="E44" s="793"/>
      <c r="F44" s="793"/>
      <c r="G44" s="793"/>
      <c r="H44" s="793"/>
      <c r="I44" s="793"/>
      <c r="J44" s="793"/>
      <c r="K44" s="793"/>
      <c r="L44" s="794"/>
      <c r="M44" s="685"/>
      <c r="N44" s="685"/>
      <c r="O44" s="685"/>
      <c r="P44" s="685"/>
      <c r="Q44" s="685"/>
      <c r="R44" s="685"/>
      <c r="S44" s="685"/>
      <c r="T44" s="685"/>
      <c r="U44" s="685"/>
      <c r="V44" s="685"/>
      <c r="W44" s="685"/>
      <c r="X44" s="685"/>
      <c r="Y44" s="685"/>
      <c r="Z44" s="685"/>
      <c r="AA44" s="685"/>
      <c r="AB44" s="685"/>
      <c r="AC44" s="685"/>
      <c r="AD44" s="685"/>
      <c r="AE44" s="12"/>
      <c r="AF44" s="122"/>
      <c r="AG44" s="212"/>
      <c r="AH44" s="896">
        <f t="shared" si="0"/>
        <v>0</v>
      </c>
      <c r="AI44" s="627"/>
      <c r="AJ44" s="627">
        <f t="shared" si="1"/>
        <v>0</v>
      </c>
      <c r="AK44" s="627"/>
      <c r="AL44" s="627">
        <f t="shared" si="2"/>
        <v>0</v>
      </c>
      <c r="AM44" s="627"/>
      <c r="AN44" s="627">
        <f t="shared" si="3"/>
        <v>0</v>
      </c>
      <c r="AO44" s="627">
        <f t="shared" si="4"/>
        <v>0</v>
      </c>
      <c r="AP44" s="738" t="str">
        <f>IF(AN44=0,"",IF(SUM($AN$40:AN44)=1,AR44,IF($AN$97&gt;SUM($AN$40:AN44),_xlfn.CONCAT(", ",AR44),IF($AN$97=SUM($AN$40:AN44),_xlfn.CONCAT(" y ",AR44,".")))))</f>
        <v/>
      </c>
      <c r="AQ44" s="739" t="str">
        <f>IF(AO44=0,"", IF(SUM($AN52:AR$582)=1,#REF!, IF($AQ$589&gt;SUM($AN52:AR$582),_xlfn.CONCAT(", ",#REF!), IF($AQ$589=SUM($AN52:AR$582),_xlfn.CONCAT(" y ",#REF!,".")))))</f>
        <v/>
      </c>
      <c r="AR44" s="639">
        <f t="shared" si="5"/>
        <v>4</v>
      </c>
      <c r="AS44" s="641"/>
      <c r="AX44" s="645">
        <f t="shared" si="6"/>
        <v>0</v>
      </c>
      <c r="AY44" s="647"/>
      <c r="BA44" s="1055">
        <f>CNGE_2026_M3_Secc1!AH141</f>
        <v>0</v>
      </c>
      <c r="BB44" s="1055"/>
      <c r="BH44" s="101"/>
      <c r="BI44" s="101"/>
    </row>
    <row r="45" spans="1:61" s="72" customFormat="1" ht="15" customHeight="1">
      <c r="A45" s="131"/>
      <c r="B45" s="53"/>
      <c r="C45" s="82" t="s">
        <v>70</v>
      </c>
      <c r="D45" s="792" t="str">
        <f>IF(CNGE_2026_M3_Secc1!$AH$40=CNGE_2026_M3_Secc1!$AJ$40,"",IF(CNGE_2026_M3_Secc1!D64="","",CNGE_2026_M3_Secc1!D64))</f>
        <v/>
      </c>
      <c r="E45" s="793"/>
      <c r="F45" s="793"/>
      <c r="G45" s="793"/>
      <c r="H45" s="793"/>
      <c r="I45" s="793"/>
      <c r="J45" s="793"/>
      <c r="K45" s="793"/>
      <c r="L45" s="794"/>
      <c r="M45" s="685"/>
      <c r="N45" s="685"/>
      <c r="O45" s="685"/>
      <c r="P45" s="685"/>
      <c r="Q45" s="685"/>
      <c r="R45" s="685"/>
      <c r="S45" s="685"/>
      <c r="T45" s="685"/>
      <c r="U45" s="685"/>
      <c r="V45" s="685"/>
      <c r="W45" s="685"/>
      <c r="X45" s="685"/>
      <c r="Y45" s="685"/>
      <c r="Z45" s="685"/>
      <c r="AA45" s="685"/>
      <c r="AB45" s="685"/>
      <c r="AC45" s="685"/>
      <c r="AD45" s="685"/>
      <c r="AE45" s="12"/>
      <c r="AF45" s="122"/>
      <c r="AG45" s="212"/>
      <c r="AH45" s="896">
        <f t="shared" si="0"/>
        <v>0</v>
      </c>
      <c r="AI45" s="627"/>
      <c r="AJ45" s="627">
        <f t="shared" si="1"/>
        <v>0</v>
      </c>
      <c r="AK45" s="627"/>
      <c r="AL45" s="627">
        <f t="shared" si="2"/>
        <v>0</v>
      </c>
      <c r="AM45" s="627"/>
      <c r="AN45" s="627">
        <f t="shared" si="3"/>
        <v>0</v>
      </c>
      <c r="AO45" s="627">
        <f t="shared" si="4"/>
        <v>0</v>
      </c>
      <c r="AP45" s="738" t="str">
        <f>IF(AN45=0,"",IF(SUM($AN$40:AN45)=1,AR45,IF($AN$97&gt;SUM($AN$40:AN45),_xlfn.CONCAT(", ",AR45),IF($AN$97=SUM($AN$40:AN45),_xlfn.CONCAT(" y ",AR45,".")))))</f>
        <v/>
      </c>
      <c r="AQ45" s="739" t="str">
        <f>IF(AO45=0,"", IF(SUM($AN53:AR$582)=1,#REF!, IF($AQ$589&gt;SUM($AN53:AR$582),_xlfn.CONCAT(", ",#REF!), IF($AQ$589=SUM($AN53:AR$582),_xlfn.CONCAT(" y ",#REF!,".")))))</f>
        <v/>
      </c>
      <c r="AR45" s="639">
        <f t="shared" si="5"/>
        <v>5</v>
      </c>
      <c r="AS45" s="641"/>
      <c r="AX45" s="645">
        <f t="shared" si="6"/>
        <v>0</v>
      </c>
      <c r="AY45" s="647"/>
      <c r="BA45" s="1055">
        <f>CNGE_2026_M3_Secc1!AH142</f>
        <v>0</v>
      </c>
      <c r="BB45" s="1055"/>
      <c r="BH45" s="101"/>
      <c r="BI45" s="101"/>
    </row>
    <row r="46" spans="1:61" s="72" customFormat="1" ht="15" customHeight="1">
      <c r="A46" s="131"/>
      <c r="B46" s="53"/>
      <c r="C46" s="82" t="s">
        <v>71</v>
      </c>
      <c r="D46" s="792" t="str">
        <f>IF(CNGE_2026_M3_Secc1!$AH$40=CNGE_2026_M3_Secc1!$AJ$40,"",IF(CNGE_2026_M3_Secc1!D65="","",CNGE_2026_M3_Secc1!D65))</f>
        <v/>
      </c>
      <c r="E46" s="793"/>
      <c r="F46" s="793"/>
      <c r="G46" s="793"/>
      <c r="H46" s="793"/>
      <c r="I46" s="793"/>
      <c r="J46" s="793"/>
      <c r="K46" s="793"/>
      <c r="L46" s="794"/>
      <c r="M46" s="685"/>
      <c r="N46" s="685"/>
      <c r="O46" s="685"/>
      <c r="P46" s="685"/>
      <c r="Q46" s="685"/>
      <c r="R46" s="685"/>
      <c r="S46" s="685"/>
      <c r="T46" s="685"/>
      <c r="U46" s="685"/>
      <c r="V46" s="685"/>
      <c r="W46" s="685"/>
      <c r="X46" s="685"/>
      <c r="Y46" s="685"/>
      <c r="Z46" s="685"/>
      <c r="AA46" s="685"/>
      <c r="AB46" s="685"/>
      <c r="AC46" s="685"/>
      <c r="AD46" s="685"/>
      <c r="AE46" s="12"/>
      <c r="AF46" s="122"/>
      <c r="AG46" s="212"/>
      <c r="AH46" s="896">
        <f t="shared" si="0"/>
        <v>0</v>
      </c>
      <c r="AI46" s="627"/>
      <c r="AJ46" s="627">
        <f t="shared" si="1"/>
        <v>0</v>
      </c>
      <c r="AK46" s="627"/>
      <c r="AL46" s="627">
        <f t="shared" si="2"/>
        <v>0</v>
      </c>
      <c r="AM46" s="627"/>
      <c r="AN46" s="627">
        <f t="shared" si="3"/>
        <v>0</v>
      </c>
      <c r="AO46" s="627">
        <f t="shared" si="4"/>
        <v>0</v>
      </c>
      <c r="AP46" s="738" t="str">
        <f>IF(AN46=0,"",IF(SUM($AN$40:AN46)=1,AR46,IF($AN$97&gt;SUM($AN$40:AN46),_xlfn.CONCAT(", ",AR46),IF($AN$97=SUM($AN$40:AN46),_xlfn.CONCAT(" y ",AR46,".")))))</f>
        <v/>
      </c>
      <c r="AQ46" s="739" t="str">
        <f>IF(AO46=0,"", IF(SUM($AN54:AR$582)=1,#REF!, IF($AQ$589&gt;SUM($AN54:AR$582),_xlfn.CONCAT(", ",#REF!), IF($AQ$589=SUM($AN54:AR$582),_xlfn.CONCAT(" y ",#REF!,".")))))</f>
        <v/>
      </c>
      <c r="AR46" s="639">
        <f t="shared" si="5"/>
        <v>6</v>
      </c>
      <c r="AS46" s="641"/>
      <c r="AX46" s="645">
        <f t="shared" si="6"/>
        <v>0</v>
      </c>
      <c r="AY46" s="647"/>
      <c r="BA46" s="1055">
        <f>CNGE_2026_M3_Secc1!AH143</f>
        <v>0</v>
      </c>
      <c r="BB46" s="1055"/>
      <c r="BH46" s="101"/>
      <c r="BI46" s="101"/>
    </row>
    <row r="47" spans="1:61" s="72" customFormat="1" ht="15" customHeight="1">
      <c r="A47" s="131"/>
      <c r="B47" s="53"/>
      <c r="C47" s="82" t="s">
        <v>72</v>
      </c>
      <c r="D47" s="792" t="str">
        <f>IF(CNGE_2026_M3_Secc1!$AH$40=CNGE_2026_M3_Secc1!$AJ$40,"",IF(CNGE_2026_M3_Secc1!D66="","",CNGE_2026_M3_Secc1!D66))</f>
        <v/>
      </c>
      <c r="E47" s="793"/>
      <c r="F47" s="793"/>
      <c r="G47" s="793"/>
      <c r="H47" s="793"/>
      <c r="I47" s="793"/>
      <c r="J47" s="793"/>
      <c r="K47" s="793"/>
      <c r="L47" s="794"/>
      <c r="M47" s="685"/>
      <c r="N47" s="685"/>
      <c r="O47" s="685"/>
      <c r="P47" s="685"/>
      <c r="Q47" s="685"/>
      <c r="R47" s="685"/>
      <c r="S47" s="685"/>
      <c r="T47" s="685"/>
      <c r="U47" s="685"/>
      <c r="V47" s="685"/>
      <c r="W47" s="685"/>
      <c r="X47" s="685"/>
      <c r="Y47" s="685"/>
      <c r="Z47" s="685"/>
      <c r="AA47" s="685"/>
      <c r="AB47" s="685"/>
      <c r="AC47" s="685"/>
      <c r="AD47" s="685"/>
      <c r="AE47" s="12"/>
      <c r="AF47" s="122"/>
      <c r="AG47" s="212"/>
      <c r="AH47" s="896">
        <f t="shared" ref="AH47:AH79" si="7">M47</f>
        <v>0</v>
      </c>
      <c r="AI47" s="627"/>
      <c r="AJ47" s="627">
        <f t="shared" ref="AJ47:AJ79" si="8">COUNTIF(S47:AD47,"NS")</f>
        <v>0</v>
      </c>
      <c r="AK47" s="627"/>
      <c r="AL47" s="627">
        <f t="shared" ref="AL47:AL79" si="9">IF(COUNTIF(S47:AD47,"NA")=COUNTA($S$39:$AD$39),"NA",SUM(S47:AD47))</f>
        <v>0</v>
      </c>
      <c r="AM47" s="627"/>
      <c r="AN47" s="627">
        <f t="shared" ref="AN47:AN79" si="10">IF($AH$36=$AJ$36,0,IF(OR(AND(AH47=0,AJ47&gt;0),AND(AH47="NS",AL47&gt;0),AND(AH47="NS",AJ47=0, AL47=0),AND(AH47="NA",AJ47&gt;0,AL47=0)),1,IF(OR(AND(AH47&gt;0, AJ47=2),AND(AH47="NS", AJ47=2),AND(AH47="NS",AL47=0,AJ47&gt;0),AH47=AL47),0,1)))</f>
        <v>0</v>
      </c>
      <c r="AO47" s="627">
        <f t="shared" ref="AO47:AO79" si="11">IF($AJ$34=$AH$34, 0,
IF(OR(AND(AL47=0, AM47&gt;0),AND(AL47="NS", AN47&gt;0), AND(AL47="NS", AM47=0, AN47=0),AND(AL47="NA",AM47&gt;0,AN47=0)), 1,
IF(OR(AND(AL47&gt;0, AM47=2), AND(AL47="NS", AM47=2), AND(AL47="NS", AN47=0, AM47&gt;0), AL47=AN47), 0, 1)))</f>
        <v>0</v>
      </c>
      <c r="AP47" s="738" t="str">
        <f>IF(AN47=0,"",IF(SUM($AN$40:AN47)=1,AR47,IF($AN$97&gt;SUM($AN$40:AN47),_xlfn.CONCAT(", ",AR47),IF($AN$97=SUM($AN$40:AN47),_xlfn.CONCAT(" y ",AR47,".")))))</f>
        <v/>
      </c>
      <c r="AQ47" s="739" t="str">
        <f>IF(AO47=0,"", IF(SUM($AN55:AR$582)=1,#REF!, IF($AQ$589&gt;SUM($AN55:AR$582),_xlfn.CONCAT(", ",#REF!), IF($AQ$589=SUM($AN55:AR$582),_xlfn.CONCAT(" y ",#REF!,".")))))</f>
        <v/>
      </c>
      <c r="AR47" s="639">
        <f t="shared" si="5"/>
        <v>7</v>
      </c>
      <c r="AS47" s="641"/>
      <c r="AX47" s="645">
        <f t="shared" si="6"/>
        <v>0</v>
      </c>
      <c r="AY47" s="647"/>
      <c r="BA47" s="1055">
        <f>CNGE_2026_M3_Secc1!AH144</f>
        <v>0</v>
      </c>
      <c r="BB47" s="1055"/>
      <c r="BH47" s="101"/>
      <c r="BI47" s="101"/>
    </row>
    <row r="48" spans="1:61" s="72" customFormat="1" ht="15" customHeight="1">
      <c r="A48" s="131"/>
      <c r="B48" s="53"/>
      <c r="C48" s="82" t="s">
        <v>73</v>
      </c>
      <c r="D48" s="792" t="str">
        <f>IF(CNGE_2026_M3_Secc1!$AH$40=CNGE_2026_M3_Secc1!$AJ$40,"",IF(CNGE_2026_M3_Secc1!D67="","",CNGE_2026_M3_Secc1!D67))</f>
        <v/>
      </c>
      <c r="E48" s="793"/>
      <c r="F48" s="793"/>
      <c r="G48" s="793"/>
      <c r="H48" s="793"/>
      <c r="I48" s="793"/>
      <c r="J48" s="793"/>
      <c r="K48" s="793"/>
      <c r="L48" s="794"/>
      <c r="M48" s="685"/>
      <c r="N48" s="685"/>
      <c r="O48" s="685"/>
      <c r="P48" s="685"/>
      <c r="Q48" s="685"/>
      <c r="R48" s="685"/>
      <c r="S48" s="685"/>
      <c r="T48" s="685"/>
      <c r="U48" s="685"/>
      <c r="V48" s="685"/>
      <c r="W48" s="685"/>
      <c r="X48" s="685"/>
      <c r="Y48" s="685"/>
      <c r="Z48" s="685"/>
      <c r="AA48" s="685"/>
      <c r="AB48" s="685"/>
      <c r="AC48" s="685"/>
      <c r="AD48" s="685"/>
      <c r="AE48" s="12"/>
      <c r="AF48" s="122"/>
      <c r="AG48" s="212"/>
      <c r="AH48" s="896">
        <f t="shared" si="7"/>
        <v>0</v>
      </c>
      <c r="AI48" s="627"/>
      <c r="AJ48" s="627">
        <f t="shared" si="8"/>
        <v>0</v>
      </c>
      <c r="AK48" s="627"/>
      <c r="AL48" s="627">
        <f t="shared" si="9"/>
        <v>0</v>
      </c>
      <c r="AM48" s="627"/>
      <c r="AN48" s="627">
        <f t="shared" si="10"/>
        <v>0</v>
      </c>
      <c r="AO48" s="627">
        <f t="shared" si="11"/>
        <v>0</v>
      </c>
      <c r="AP48" s="738" t="str">
        <f>IF(AN48=0,"",IF(SUM($AN$40:AN48)=1,AR48,IF($AN$97&gt;SUM($AN$40:AN48),_xlfn.CONCAT(", ",AR48),IF($AN$97=SUM($AN$40:AN48),_xlfn.CONCAT(" y ",AR48,".")))))</f>
        <v/>
      </c>
      <c r="AQ48" s="739" t="str">
        <f>IF(AO48=0,"", IF(SUM($AN56:AR$582)=1,#REF!, IF($AQ$589&gt;SUM($AN56:AR$582),_xlfn.CONCAT(", ",#REF!), IF($AQ$589=SUM($AN56:AR$582),_xlfn.CONCAT(" y ",#REF!,".")))))</f>
        <v/>
      </c>
      <c r="AR48" s="639">
        <f t="shared" si="5"/>
        <v>8</v>
      </c>
      <c r="AS48" s="641"/>
      <c r="AX48" s="645">
        <f t="shared" si="6"/>
        <v>0</v>
      </c>
      <c r="AY48" s="647"/>
      <c r="BA48" s="1055">
        <f>CNGE_2026_M3_Secc1!AH145</f>
        <v>0</v>
      </c>
      <c r="BB48" s="1055"/>
      <c r="BH48" s="101"/>
      <c r="BI48" s="101"/>
    </row>
    <row r="49" spans="1:61" s="72" customFormat="1" ht="15" customHeight="1">
      <c r="A49" s="131"/>
      <c r="B49" s="53"/>
      <c r="C49" s="82" t="s">
        <v>74</v>
      </c>
      <c r="D49" s="792" t="str">
        <f>IF(CNGE_2026_M3_Secc1!$AH$40=CNGE_2026_M3_Secc1!$AJ$40,"",IF(CNGE_2026_M3_Secc1!D68="","",CNGE_2026_M3_Secc1!D68))</f>
        <v/>
      </c>
      <c r="E49" s="793"/>
      <c r="F49" s="793"/>
      <c r="G49" s="793"/>
      <c r="H49" s="793"/>
      <c r="I49" s="793"/>
      <c r="J49" s="793"/>
      <c r="K49" s="793"/>
      <c r="L49" s="794"/>
      <c r="M49" s="685"/>
      <c r="N49" s="685"/>
      <c r="O49" s="685"/>
      <c r="P49" s="685"/>
      <c r="Q49" s="685"/>
      <c r="R49" s="685"/>
      <c r="S49" s="685"/>
      <c r="T49" s="685"/>
      <c r="U49" s="685"/>
      <c r="V49" s="685"/>
      <c r="W49" s="685"/>
      <c r="X49" s="685"/>
      <c r="Y49" s="685"/>
      <c r="Z49" s="685"/>
      <c r="AA49" s="685"/>
      <c r="AB49" s="685"/>
      <c r="AC49" s="685"/>
      <c r="AD49" s="685"/>
      <c r="AE49" s="12"/>
      <c r="AF49" s="122"/>
      <c r="AG49" s="212"/>
      <c r="AH49" s="896">
        <f t="shared" si="7"/>
        <v>0</v>
      </c>
      <c r="AI49" s="627"/>
      <c r="AJ49" s="627">
        <f t="shared" si="8"/>
        <v>0</v>
      </c>
      <c r="AK49" s="627"/>
      <c r="AL49" s="627">
        <f t="shared" si="9"/>
        <v>0</v>
      </c>
      <c r="AM49" s="627"/>
      <c r="AN49" s="627">
        <f t="shared" si="10"/>
        <v>0</v>
      </c>
      <c r="AO49" s="627">
        <f t="shared" si="11"/>
        <v>0</v>
      </c>
      <c r="AP49" s="738" t="str">
        <f>IF(AN49=0,"",IF(SUM($AN$40:AN49)=1,AR49,IF($AN$97&gt;SUM($AN$40:AN49),_xlfn.CONCAT(", ",AR49),IF($AN$97=SUM($AN$40:AN49),_xlfn.CONCAT(" y ",AR49,".")))))</f>
        <v/>
      </c>
      <c r="AQ49" s="739" t="str">
        <f>IF(AO49=0,"", IF(SUM($AN57:AR$582)=1,#REF!, IF($AQ$589&gt;SUM($AN57:AR$582),_xlfn.CONCAT(", ",#REF!), IF($AQ$589=SUM($AN57:AR$582),_xlfn.CONCAT(" y ",#REF!,".")))))</f>
        <v/>
      </c>
      <c r="AR49" s="639">
        <f t="shared" si="5"/>
        <v>9</v>
      </c>
      <c r="AS49" s="641"/>
      <c r="AX49" s="645">
        <f t="shared" si="6"/>
        <v>0</v>
      </c>
      <c r="AY49" s="647"/>
      <c r="BA49" s="1055">
        <f>CNGE_2026_M3_Secc1!AH146</f>
        <v>0</v>
      </c>
      <c r="BB49" s="1055"/>
      <c r="BH49" s="101"/>
      <c r="BI49" s="101"/>
    </row>
    <row r="50" spans="1:61" s="72" customFormat="1" ht="15" customHeight="1">
      <c r="A50" s="131"/>
      <c r="B50" s="53"/>
      <c r="C50" s="82" t="s">
        <v>75</v>
      </c>
      <c r="D50" s="792" t="str">
        <f>IF(CNGE_2026_M3_Secc1!$AH$40=CNGE_2026_M3_Secc1!$AJ$40,"",IF(CNGE_2026_M3_Secc1!D69="","",CNGE_2026_M3_Secc1!D69))</f>
        <v/>
      </c>
      <c r="E50" s="793"/>
      <c r="F50" s="793"/>
      <c r="G50" s="793"/>
      <c r="H50" s="793"/>
      <c r="I50" s="793"/>
      <c r="J50" s="793"/>
      <c r="K50" s="793"/>
      <c r="L50" s="794"/>
      <c r="M50" s="685"/>
      <c r="N50" s="685"/>
      <c r="O50" s="685"/>
      <c r="P50" s="685"/>
      <c r="Q50" s="685"/>
      <c r="R50" s="685"/>
      <c r="S50" s="685"/>
      <c r="T50" s="685"/>
      <c r="U50" s="685"/>
      <c r="V50" s="685"/>
      <c r="W50" s="685"/>
      <c r="X50" s="685"/>
      <c r="Y50" s="685"/>
      <c r="Z50" s="685"/>
      <c r="AA50" s="685"/>
      <c r="AB50" s="685"/>
      <c r="AC50" s="685"/>
      <c r="AD50" s="685"/>
      <c r="AE50" s="12"/>
      <c r="AF50" s="122"/>
      <c r="AG50" s="212"/>
      <c r="AH50" s="896">
        <f t="shared" si="7"/>
        <v>0</v>
      </c>
      <c r="AI50" s="627"/>
      <c r="AJ50" s="627">
        <f t="shared" si="8"/>
        <v>0</v>
      </c>
      <c r="AK50" s="627"/>
      <c r="AL50" s="627">
        <f t="shared" si="9"/>
        <v>0</v>
      </c>
      <c r="AM50" s="627"/>
      <c r="AN50" s="627">
        <f t="shared" si="10"/>
        <v>0</v>
      </c>
      <c r="AO50" s="627">
        <f t="shared" si="11"/>
        <v>0</v>
      </c>
      <c r="AP50" s="738" t="str">
        <f>IF(AN50=0,"",IF(SUM($AN$40:AN50)=1,AR50,IF($AN$97&gt;SUM($AN$40:AN50),_xlfn.CONCAT(", ",AR50),IF($AN$97=SUM($AN$40:AN50),_xlfn.CONCAT(" y ",AR50,".")))))</f>
        <v/>
      </c>
      <c r="AQ50" s="739" t="str">
        <f>IF(AO50=0,"", IF(SUM($AN58:AR$582)=1,#REF!, IF($AQ$589&gt;SUM($AN58:AR$582),_xlfn.CONCAT(", ",#REF!), IF($AQ$589=SUM($AN58:AR$582),_xlfn.CONCAT(" y ",#REF!,".")))))</f>
        <v/>
      </c>
      <c r="AR50" s="639">
        <f t="shared" si="5"/>
        <v>10</v>
      </c>
      <c r="AS50" s="641"/>
      <c r="AX50" s="645">
        <f t="shared" si="6"/>
        <v>0</v>
      </c>
      <c r="AY50" s="647"/>
      <c r="BA50" s="1055">
        <f>CNGE_2026_M3_Secc1!AH147</f>
        <v>0</v>
      </c>
      <c r="BB50" s="1055"/>
      <c r="BH50" s="101"/>
      <c r="BI50" s="101"/>
    </row>
    <row r="51" spans="1:61" s="72" customFormat="1" ht="15" customHeight="1">
      <c r="A51" s="131"/>
      <c r="B51" s="53"/>
      <c r="C51" s="82" t="s">
        <v>76</v>
      </c>
      <c r="D51" s="792" t="str">
        <f>IF(CNGE_2026_M3_Secc1!$AH$40=CNGE_2026_M3_Secc1!$AJ$40,"",IF(CNGE_2026_M3_Secc1!D70="","",CNGE_2026_M3_Secc1!D70))</f>
        <v/>
      </c>
      <c r="E51" s="793"/>
      <c r="F51" s="793"/>
      <c r="G51" s="793"/>
      <c r="H51" s="793"/>
      <c r="I51" s="793"/>
      <c r="J51" s="793"/>
      <c r="K51" s="793"/>
      <c r="L51" s="794"/>
      <c r="M51" s="685"/>
      <c r="N51" s="685"/>
      <c r="O51" s="685"/>
      <c r="P51" s="685"/>
      <c r="Q51" s="685"/>
      <c r="R51" s="685"/>
      <c r="S51" s="685"/>
      <c r="T51" s="685"/>
      <c r="U51" s="685"/>
      <c r="V51" s="685"/>
      <c r="W51" s="685"/>
      <c r="X51" s="685"/>
      <c r="Y51" s="685"/>
      <c r="Z51" s="685"/>
      <c r="AA51" s="685"/>
      <c r="AB51" s="685"/>
      <c r="AC51" s="685"/>
      <c r="AD51" s="685"/>
      <c r="AE51" s="12"/>
      <c r="AF51" s="122"/>
      <c r="AG51" s="212"/>
      <c r="AH51" s="896">
        <f t="shared" si="7"/>
        <v>0</v>
      </c>
      <c r="AI51" s="627"/>
      <c r="AJ51" s="627">
        <f t="shared" si="8"/>
        <v>0</v>
      </c>
      <c r="AK51" s="627"/>
      <c r="AL51" s="627">
        <f t="shared" si="9"/>
        <v>0</v>
      </c>
      <c r="AM51" s="627"/>
      <c r="AN51" s="627">
        <f t="shared" si="10"/>
        <v>0</v>
      </c>
      <c r="AO51" s="627">
        <f t="shared" si="11"/>
        <v>0</v>
      </c>
      <c r="AP51" s="738" t="str">
        <f>IF(AN51=0,"",IF(SUM($AN$40:AN51)=1,AR51,IF($AN$97&gt;SUM($AN$40:AN51),_xlfn.CONCAT(", ",AR51),IF($AN$97=SUM($AN$40:AN51),_xlfn.CONCAT(" y ",AR51,".")))))</f>
        <v/>
      </c>
      <c r="AQ51" s="739" t="str">
        <f>IF(AO51=0,"", IF(SUM($AN59:AR$582)=1,#REF!, IF($AQ$589&gt;SUM($AN59:AR$582),_xlfn.CONCAT(", ",#REF!), IF($AQ$589=SUM($AN59:AR$582),_xlfn.CONCAT(" y ",#REF!,".")))))</f>
        <v/>
      </c>
      <c r="AR51" s="639">
        <f t="shared" si="5"/>
        <v>11</v>
      </c>
      <c r="AS51" s="641"/>
      <c r="AX51" s="645">
        <f t="shared" si="6"/>
        <v>0</v>
      </c>
      <c r="AY51" s="647"/>
      <c r="BA51" s="1055">
        <f>CNGE_2026_M3_Secc1!AH148</f>
        <v>0</v>
      </c>
      <c r="BB51" s="1055"/>
      <c r="BH51" s="101"/>
      <c r="BI51" s="101"/>
    </row>
    <row r="52" spans="1:61" s="72" customFormat="1" ht="15" customHeight="1">
      <c r="A52" s="131"/>
      <c r="B52" s="53"/>
      <c r="C52" s="82" t="s">
        <v>77</v>
      </c>
      <c r="D52" s="792" t="str">
        <f>IF(CNGE_2026_M3_Secc1!$AH$40=CNGE_2026_M3_Secc1!$AJ$40,"",IF(CNGE_2026_M3_Secc1!D71="","",CNGE_2026_M3_Secc1!D71))</f>
        <v/>
      </c>
      <c r="E52" s="793"/>
      <c r="F52" s="793"/>
      <c r="G52" s="793"/>
      <c r="H52" s="793"/>
      <c r="I52" s="793"/>
      <c r="J52" s="793"/>
      <c r="K52" s="793"/>
      <c r="L52" s="794"/>
      <c r="M52" s="685"/>
      <c r="N52" s="685"/>
      <c r="O52" s="685"/>
      <c r="P52" s="685"/>
      <c r="Q52" s="685"/>
      <c r="R52" s="685"/>
      <c r="S52" s="685"/>
      <c r="T52" s="685"/>
      <c r="U52" s="685"/>
      <c r="V52" s="685"/>
      <c r="W52" s="685"/>
      <c r="X52" s="685"/>
      <c r="Y52" s="685"/>
      <c r="Z52" s="685"/>
      <c r="AA52" s="685"/>
      <c r="AB52" s="685"/>
      <c r="AC52" s="685"/>
      <c r="AD52" s="685"/>
      <c r="AE52" s="12"/>
      <c r="AF52" s="122"/>
      <c r="AG52" s="212"/>
      <c r="AH52" s="896">
        <f t="shared" si="7"/>
        <v>0</v>
      </c>
      <c r="AI52" s="627"/>
      <c r="AJ52" s="627">
        <f t="shared" si="8"/>
        <v>0</v>
      </c>
      <c r="AK52" s="627"/>
      <c r="AL52" s="627">
        <f t="shared" si="9"/>
        <v>0</v>
      </c>
      <c r="AM52" s="627"/>
      <c r="AN52" s="627">
        <f t="shared" si="10"/>
        <v>0</v>
      </c>
      <c r="AO52" s="627">
        <f t="shared" si="11"/>
        <v>0</v>
      </c>
      <c r="AP52" s="738" t="str">
        <f>IF(AN52=0,"",IF(SUM($AN$40:AN52)=1,AR52,IF($AN$97&gt;SUM($AN$40:AN52),_xlfn.CONCAT(", ",AR52),IF($AN$97=SUM($AN$40:AN52),_xlfn.CONCAT(" y ",AR52,".")))))</f>
        <v/>
      </c>
      <c r="AQ52" s="739" t="str">
        <f>IF(AO52=0,"", IF(SUM($AN60:AR$582)=1,#REF!, IF($AQ$589&gt;SUM($AN60:AR$582),_xlfn.CONCAT(", ",#REF!), IF($AQ$589=SUM($AN60:AR$582),_xlfn.CONCAT(" y ",#REF!,".")))))</f>
        <v/>
      </c>
      <c r="AR52" s="639">
        <f t="shared" si="5"/>
        <v>12</v>
      </c>
      <c r="AS52" s="641"/>
      <c r="AX52" s="645">
        <f t="shared" si="6"/>
        <v>0</v>
      </c>
      <c r="AY52" s="647"/>
      <c r="BA52" s="1055">
        <f>CNGE_2026_M3_Secc1!AH149</f>
        <v>0</v>
      </c>
      <c r="BB52" s="1055"/>
      <c r="BH52" s="101"/>
      <c r="BI52" s="101"/>
    </row>
    <row r="53" spans="1:61" s="72" customFormat="1" ht="15" customHeight="1">
      <c r="A53" s="131"/>
      <c r="B53" s="53"/>
      <c r="C53" s="82" t="s">
        <v>78</v>
      </c>
      <c r="D53" s="792" t="str">
        <f>IF(CNGE_2026_M3_Secc1!$AH$40=CNGE_2026_M3_Secc1!$AJ$40,"",IF(CNGE_2026_M3_Secc1!D72="","",CNGE_2026_M3_Secc1!D72))</f>
        <v/>
      </c>
      <c r="E53" s="793"/>
      <c r="F53" s="793"/>
      <c r="G53" s="793"/>
      <c r="H53" s="793"/>
      <c r="I53" s="793"/>
      <c r="J53" s="793"/>
      <c r="K53" s="793"/>
      <c r="L53" s="794"/>
      <c r="M53" s="685"/>
      <c r="N53" s="685"/>
      <c r="O53" s="685"/>
      <c r="P53" s="685"/>
      <c r="Q53" s="685"/>
      <c r="R53" s="685"/>
      <c r="S53" s="685"/>
      <c r="T53" s="685"/>
      <c r="U53" s="685"/>
      <c r="V53" s="685"/>
      <c r="W53" s="685"/>
      <c r="X53" s="685"/>
      <c r="Y53" s="685"/>
      <c r="Z53" s="685"/>
      <c r="AA53" s="685"/>
      <c r="AB53" s="685"/>
      <c r="AC53" s="685"/>
      <c r="AD53" s="685"/>
      <c r="AE53" s="12"/>
      <c r="AF53" s="122"/>
      <c r="AG53" s="212"/>
      <c r="AH53" s="896">
        <f t="shared" si="7"/>
        <v>0</v>
      </c>
      <c r="AI53" s="627"/>
      <c r="AJ53" s="627">
        <f t="shared" si="8"/>
        <v>0</v>
      </c>
      <c r="AK53" s="627"/>
      <c r="AL53" s="627">
        <f t="shared" si="9"/>
        <v>0</v>
      </c>
      <c r="AM53" s="627"/>
      <c r="AN53" s="627">
        <f t="shared" si="10"/>
        <v>0</v>
      </c>
      <c r="AO53" s="627">
        <f t="shared" si="11"/>
        <v>0</v>
      </c>
      <c r="AP53" s="738" t="str">
        <f>IF(AN53=0,"",IF(SUM($AN$40:AN53)=1,AR53,IF($AN$97&gt;SUM($AN$40:AN53),_xlfn.CONCAT(", ",AR53),IF($AN$97=SUM($AN$40:AN53),_xlfn.CONCAT(" y ",AR53,".")))))</f>
        <v/>
      </c>
      <c r="AQ53" s="739" t="str">
        <f>IF(AO53=0,"", IF(SUM($AN61:AR$582)=1,#REF!, IF($AQ$589&gt;SUM($AN61:AR$582),_xlfn.CONCAT(", ",#REF!), IF($AQ$589=SUM($AN61:AR$582),_xlfn.CONCAT(" y ",#REF!,".")))))</f>
        <v/>
      </c>
      <c r="AR53" s="639">
        <f t="shared" si="5"/>
        <v>13</v>
      </c>
      <c r="AS53" s="641"/>
      <c r="AX53" s="645">
        <f t="shared" si="6"/>
        <v>0</v>
      </c>
      <c r="AY53" s="647"/>
      <c r="BA53" s="1055">
        <f>CNGE_2026_M3_Secc1!AH150</f>
        <v>0</v>
      </c>
      <c r="BB53" s="1055"/>
      <c r="BH53" s="101"/>
      <c r="BI53" s="101"/>
    </row>
    <row r="54" spans="1:61" s="72" customFormat="1" ht="15" customHeight="1">
      <c r="A54" s="131"/>
      <c r="B54" s="53"/>
      <c r="C54" s="82" t="s">
        <v>79</v>
      </c>
      <c r="D54" s="792" t="str">
        <f>IF(CNGE_2026_M3_Secc1!$AH$40=CNGE_2026_M3_Secc1!$AJ$40,"",IF(CNGE_2026_M3_Secc1!D73="","",CNGE_2026_M3_Secc1!D73))</f>
        <v/>
      </c>
      <c r="E54" s="793"/>
      <c r="F54" s="793"/>
      <c r="G54" s="793"/>
      <c r="H54" s="793"/>
      <c r="I54" s="793"/>
      <c r="J54" s="793"/>
      <c r="K54" s="793"/>
      <c r="L54" s="794"/>
      <c r="M54" s="685"/>
      <c r="N54" s="685"/>
      <c r="O54" s="685"/>
      <c r="P54" s="685"/>
      <c r="Q54" s="685"/>
      <c r="R54" s="685"/>
      <c r="S54" s="685"/>
      <c r="T54" s="685"/>
      <c r="U54" s="685"/>
      <c r="V54" s="685"/>
      <c r="W54" s="685"/>
      <c r="X54" s="685"/>
      <c r="Y54" s="685"/>
      <c r="Z54" s="685"/>
      <c r="AA54" s="685"/>
      <c r="AB54" s="685"/>
      <c r="AC54" s="685"/>
      <c r="AD54" s="685"/>
      <c r="AE54" s="12"/>
      <c r="AF54" s="122"/>
      <c r="AG54" s="212"/>
      <c r="AH54" s="896">
        <f t="shared" si="7"/>
        <v>0</v>
      </c>
      <c r="AI54" s="627"/>
      <c r="AJ54" s="627">
        <f t="shared" si="8"/>
        <v>0</v>
      </c>
      <c r="AK54" s="627"/>
      <c r="AL54" s="627">
        <f t="shared" si="9"/>
        <v>0</v>
      </c>
      <c r="AM54" s="627"/>
      <c r="AN54" s="627">
        <f t="shared" si="10"/>
        <v>0</v>
      </c>
      <c r="AO54" s="627">
        <f t="shared" si="11"/>
        <v>0</v>
      </c>
      <c r="AP54" s="738" t="str">
        <f>IF(AN54=0,"",IF(SUM($AN$40:AN54)=1,AR54,IF($AN$97&gt;SUM($AN$40:AN54),_xlfn.CONCAT(", ",AR54),IF($AN$97=SUM($AN$40:AN54),_xlfn.CONCAT(" y ",AR54,".")))))</f>
        <v/>
      </c>
      <c r="AQ54" s="739" t="str">
        <f>IF(AO54=0,"", IF(SUM($AN62:AR$582)=1,#REF!, IF($AQ$589&gt;SUM($AN62:AR$582),_xlfn.CONCAT(", ",#REF!), IF($AQ$589=SUM($AN62:AR$582),_xlfn.CONCAT(" y ",#REF!,".")))))</f>
        <v/>
      </c>
      <c r="AR54" s="639">
        <f t="shared" si="5"/>
        <v>14</v>
      </c>
      <c r="AS54" s="641"/>
      <c r="AX54" s="645">
        <f t="shared" si="6"/>
        <v>0</v>
      </c>
      <c r="AY54" s="647"/>
      <c r="BA54" s="1055">
        <f>CNGE_2026_M3_Secc1!AH151</f>
        <v>0</v>
      </c>
      <c r="BB54" s="1055"/>
      <c r="BH54" s="101"/>
      <c r="BI54" s="101"/>
    </row>
    <row r="55" spans="1:61" s="72" customFormat="1" ht="15" customHeight="1">
      <c r="A55" s="131"/>
      <c r="B55" s="53"/>
      <c r="C55" s="82" t="s">
        <v>80</v>
      </c>
      <c r="D55" s="792" t="str">
        <f>IF(CNGE_2026_M3_Secc1!$AH$40=CNGE_2026_M3_Secc1!$AJ$40,"",IF(CNGE_2026_M3_Secc1!D74="","",CNGE_2026_M3_Secc1!D74))</f>
        <v/>
      </c>
      <c r="E55" s="793"/>
      <c r="F55" s="793"/>
      <c r="G55" s="793"/>
      <c r="H55" s="793"/>
      <c r="I55" s="793"/>
      <c r="J55" s="793"/>
      <c r="K55" s="793"/>
      <c r="L55" s="794"/>
      <c r="M55" s="685"/>
      <c r="N55" s="685"/>
      <c r="O55" s="685"/>
      <c r="P55" s="685"/>
      <c r="Q55" s="685"/>
      <c r="R55" s="685"/>
      <c r="S55" s="685"/>
      <c r="T55" s="685"/>
      <c r="U55" s="685"/>
      <c r="V55" s="685"/>
      <c r="W55" s="685"/>
      <c r="X55" s="685"/>
      <c r="Y55" s="685"/>
      <c r="Z55" s="685"/>
      <c r="AA55" s="685"/>
      <c r="AB55" s="685"/>
      <c r="AC55" s="685"/>
      <c r="AD55" s="685"/>
      <c r="AE55" s="12"/>
      <c r="AF55" s="122"/>
      <c r="AG55" s="212"/>
      <c r="AH55" s="896">
        <f t="shared" si="7"/>
        <v>0</v>
      </c>
      <c r="AI55" s="627"/>
      <c r="AJ55" s="627">
        <f t="shared" si="8"/>
        <v>0</v>
      </c>
      <c r="AK55" s="627"/>
      <c r="AL55" s="627">
        <f t="shared" si="9"/>
        <v>0</v>
      </c>
      <c r="AM55" s="627"/>
      <c r="AN55" s="627">
        <f t="shared" si="10"/>
        <v>0</v>
      </c>
      <c r="AO55" s="627">
        <f t="shared" si="11"/>
        <v>0</v>
      </c>
      <c r="AP55" s="738" t="str">
        <f>IF(AN55=0,"",IF(SUM($AN$40:AN55)=1,AR55,IF($AN$97&gt;SUM($AN$40:AN55),_xlfn.CONCAT(", ",AR55),IF($AN$97=SUM($AN$40:AN55),_xlfn.CONCAT(" y ",AR55,".")))))</f>
        <v/>
      </c>
      <c r="AQ55" s="739" t="str">
        <f>IF(AO55=0,"", IF(SUM($AN63:AR$582)=1,#REF!, IF($AQ$589&gt;SUM($AN63:AR$582),_xlfn.CONCAT(", ",#REF!), IF($AQ$589=SUM($AN63:AR$582),_xlfn.CONCAT(" y ",#REF!,".")))))</f>
        <v/>
      </c>
      <c r="AR55" s="639">
        <f t="shared" si="5"/>
        <v>15</v>
      </c>
      <c r="AS55" s="641"/>
      <c r="AX55" s="645">
        <f t="shared" si="6"/>
        <v>0</v>
      </c>
      <c r="AY55" s="647"/>
      <c r="BA55" s="1055">
        <f>CNGE_2026_M3_Secc1!AH152</f>
        <v>0</v>
      </c>
      <c r="BB55" s="1055"/>
      <c r="BH55" s="101"/>
      <c r="BI55" s="101"/>
    </row>
    <row r="56" spans="1:61" s="72" customFormat="1" ht="15" customHeight="1">
      <c r="A56" s="131"/>
      <c r="B56" s="53"/>
      <c r="C56" s="82" t="s">
        <v>81</v>
      </c>
      <c r="D56" s="792" t="str">
        <f>IF(CNGE_2026_M3_Secc1!$AH$40=CNGE_2026_M3_Secc1!$AJ$40,"",IF(CNGE_2026_M3_Secc1!D75="","",CNGE_2026_M3_Secc1!D75))</f>
        <v/>
      </c>
      <c r="E56" s="793"/>
      <c r="F56" s="793"/>
      <c r="G56" s="793"/>
      <c r="H56" s="793"/>
      <c r="I56" s="793"/>
      <c r="J56" s="793"/>
      <c r="K56" s="793"/>
      <c r="L56" s="794"/>
      <c r="M56" s="685"/>
      <c r="N56" s="685"/>
      <c r="O56" s="685"/>
      <c r="P56" s="685"/>
      <c r="Q56" s="685"/>
      <c r="R56" s="685"/>
      <c r="S56" s="685"/>
      <c r="T56" s="685"/>
      <c r="U56" s="685"/>
      <c r="V56" s="685"/>
      <c r="W56" s="685"/>
      <c r="X56" s="685"/>
      <c r="Y56" s="685"/>
      <c r="Z56" s="685"/>
      <c r="AA56" s="685"/>
      <c r="AB56" s="685"/>
      <c r="AC56" s="685"/>
      <c r="AD56" s="685"/>
      <c r="AE56" s="12"/>
      <c r="AF56" s="122"/>
      <c r="AG56" s="212"/>
      <c r="AH56" s="896">
        <f t="shared" si="7"/>
        <v>0</v>
      </c>
      <c r="AI56" s="627"/>
      <c r="AJ56" s="627">
        <f t="shared" si="8"/>
        <v>0</v>
      </c>
      <c r="AK56" s="627"/>
      <c r="AL56" s="627">
        <f t="shared" si="9"/>
        <v>0</v>
      </c>
      <c r="AM56" s="627"/>
      <c r="AN56" s="627">
        <f t="shared" si="10"/>
        <v>0</v>
      </c>
      <c r="AO56" s="627">
        <f t="shared" si="11"/>
        <v>0</v>
      </c>
      <c r="AP56" s="738" t="str">
        <f>IF(AN56=0,"",IF(SUM($AN$40:AN56)=1,AR56,IF($AN$97&gt;SUM($AN$40:AN56),_xlfn.CONCAT(", ",AR56),IF($AN$97=SUM($AN$40:AN56),_xlfn.CONCAT(" y ",AR56,".")))))</f>
        <v/>
      </c>
      <c r="AQ56" s="739" t="str">
        <f>IF(AO56=0,"", IF(SUM($AN64:AR$582)=1,#REF!, IF($AQ$589&gt;SUM($AN64:AR$582),_xlfn.CONCAT(", ",#REF!), IF($AQ$589=SUM($AN64:AR$582),_xlfn.CONCAT(" y ",#REF!,".")))))</f>
        <v/>
      </c>
      <c r="AR56" s="639">
        <f t="shared" si="5"/>
        <v>16</v>
      </c>
      <c r="AS56" s="641"/>
      <c r="AX56" s="645">
        <f t="shared" si="6"/>
        <v>0</v>
      </c>
      <c r="AY56" s="647"/>
      <c r="BA56" s="1055">
        <f>CNGE_2026_M3_Secc1!AH153</f>
        <v>0</v>
      </c>
      <c r="BB56" s="1055"/>
      <c r="BH56" s="101"/>
      <c r="BI56" s="101"/>
    </row>
    <row r="57" spans="1:61" s="72" customFormat="1" ht="15" customHeight="1">
      <c r="A57" s="131"/>
      <c r="B57" s="53"/>
      <c r="C57" s="82" t="s">
        <v>82</v>
      </c>
      <c r="D57" s="792" t="str">
        <f>IF(CNGE_2026_M3_Secc1!$AH$40=CNGE_2026_M3_Secc1!$AJ$40,"",IF(CNGE_2026_M3_Secc1!D76="","",CNGE_2026_M3_Secc1!D76))</f>
        <v/>
      </c>
      <c r="E57" s="793"/>
      <c r="F57" s="793"/>
      <c r="G57" s="793"/>
      <c r="H57" s="793"/>
      <c r="I57" s="793"/>
      <c r="J57" s="793"/>
      <c r="K57" s="793"/>
      <c r="L57" s="794"/>
      <c r="M57" s="685"/>
      <c r="N57" s="685"/>
      <c r="O57" s="685"/>
      <c r="P57" s="685"/>
      <c r="Q57" s="685"/>
      <c r="R57" s="685"/>
      <c r="S57" s="685"/>
      <c r="T57" s="685"/>
      <c r="U57" s="685"/>
      <c r="V57" s="685"/>
      <c r="W57" s="685"/>
      <c r="X57" s="685"/>
      <c r="Y57" s="685"/>
      <c r="Z57" s="685"/>
      <c r="AA57" s="685"/>
      <c r="AB57" s="685"/>
      <c r="AC57" s="685"/>
      <c r="AD57" s="685"/>
      <c r="AE57" s="12"/>
      <c r="AF57" s="122"/>
      <c r="AG57" s="212"/>
      <c r="AH57" s="896">
        <f t="shared" si="7"/>
        <v>0</v>
      </c>
      <c r="AI57" s="627"/>
      <c r="AJ57" s="627">
        <f t="shared" si="8"/>
        <v>0</v>
      </c>
      <c r="AK57" s="627"/>
      <c r="AL57" s="627">
        <f t="shared" si="9"/>
        <v>0</v>
      </c>
      <c r="AM57" s="627"/>
      <c r="AN57" s="627">
        <f t="shared" si="10"/>
        <v>0</v>
      </c>
      <c r="AO57" s="627">
        <f t="shared" si="11"/>
        <v>0</v>
      </c>
      <c r="AP57" s="738" t="str">
        <f>IF(AN57=0,"",IF(SUM($AN$40:AN57)=1,AR57,IF($AN$97&gt;SUM($AN$40:AN57),_xlfn.CONCAT(", ",AR57),IF($AN$97=SUM($AN$40:AN57),_xlfn.CONCAT(" y ",AR57,".")))))</f>
        <v/>
      </c>
      <c r="AQ57" s="739" t="str">
        <f>IF(AO57=0,"", IF(SUM($AN65:AR$582)=1,#REF!, IF($AQ$589&gt;SUM($AN65:AR$582),_xlfn.CONCAT(", ",#REF!), IF($AQ$589=SUM($AN65:AR$582),_xlfn.CONCAT(" y ",#REF!,".")))))</f>
        <v/>
      </c>
      <c r="AR57" s="639">
        <f t="shared" si="5"/>
        <v>17</v>
      </c>
      <c r="AS57" s="641"/>
      <c r="AX57" s="645">
        <f t="shared" si="6"/>
        <v>0</v>
      </c>
      <c r="AY57" s="647"/>
      <c r="BA57" s="1055">
        <f>CNGE_2026_M3_Secc1!AH154</f>
        <v>0</v>
      </c>
      <c r="BB57" s="1055"/>
      <c r="BH57" s="101"/>
      <c r="BI57" s="101"/>
    </row>
    <row r="58" spans="1:61" s="72" customFormat="1" ht="15" customHeight="1">
      <c r="A58" s="131"/>
      <c r="B58" s="53"/>
      <c r="C58" s="82" t="s">
        <v>83</v>
      </c>
      <c r="D58" s="792" t="str">
        <f>IF(CNGE_2026_M3_Secc1!$AH$40=CNGE_2026_M3_Secc1!$AJ$40,"",IF(CNGE_2026_M3_Secc1!D77="","",CNGE_2026_M3_Secc1!D77))</f>
        <v/>
      </c>
      <c r="E58" s="793"/>
      <c r="F58" s="793"/>
      <c r="G58" s="793"/>
      <c r="H58" s="793"/>
      <c r="I58" s="793"/>
      <c r="J58" s="793"/>
      <c r="K58" s="793"/>
      <c r="L58" s="794"/>
      <c r="M58" s="685"/>
      <c r="N58" s="685"/>
      <c r="O58" s="685"/>
      <c r="P58" s="685"/>
      <c r="Q58" s="685"/>
      <c r="R58" s="685"/>
      <c r="S58" s="685"/>
      <c r="T58" s="685"/>
      <c r="U58" s="685"/>
      <c r="V58" s="685"/>
      <c r="W58" s="685"/>
      <c r="X58" s="685"/>
      <c r="Y58" s="685"/>
      <c r="Z58" s="685"/>
      <c r="AA58" s="685"/>
      <c r="AB58" s="685"/>
      <c r="AC58" s="685"/>
      <c r="AD58" s="685"/>
      <c r="AE58" s="12"/>
      <c r="AF58" s="122"/>
      <c r="AG58" s="212"/>
      <c r="AH58" s="896">
        <f t="shared" si="7"/>
        <v>0</v>
      </c>
      <c r="AI58" s="627"/>
      <c r="AJ58" s="627">
        <f t="shared" si="8"/>
        <v>0</v>
      </c>
      <c r="AK58" s="627"/>
      <c r="AL58" s="627">
        <f t="shared" si="9"/>
        <v>0</v>
      </c>
      <c r="AM58" s="627"/>
      <c r="AN58" s="627">
        <f t="shared" si="10"/>
        <v>0</v>
      </c>
      <c r="AO58" s="627">
        <f t="shared" si="11"/>
        <v>0</v>
      </c>
      <c r="AP58" s="738" t="str">
        <f>IF(AN58=0,"",IF(SUM($AN$40:AN58)=1,AR58,IF($AN$97&gt;SUM($AN$40:AN58),_xlfn.CONCAT(", ",AR58),IF($AN$97=SUM($AN$40:AN58),_xlfn.CONCAT(" y ",AR58,".")))))</f>
        <v/>
      </c>
      <c r="AQ58" s="739" t="str">
        <f>IF(AO58=0,"", IF(SUM($AN66:AR$582)=1,#REF!, IF($AQ$589&gt;SUM($AN66:AR$582),_xlfn.CONCAT(", ",#REF!), IF($AQ$589=SUM($AN66:AR$582),_xlfn.CONCAT(" y ",#REF!,".")))))</f>
        <v/>
      </c>
      <c r="AR58" s="639">
        <f t="shared" si="5"/>
        <v>18</v>
      </c>
      <c r="AS58" s="641"/>
      <c r="AX58" s="645">
        <f t="shared" si="6"/>
        <v>0</v>
      </c>
      <c r="AY58" s="647"/>
      <c r="BA58" s="1055">
        <f>CNGE_2026_M3_Secc1!AH155</f>
        <v>0</v>
      </c>
      <c r="BB58" s="1055"/>
      <c r="BH58" s="101"/>
      <c r="BI58" s="101"/>
    </row>
    <row r="59" spans="1:61" s="72" customFormat="1" ht="15" customHeight="1">
      <c r="A59" s="131"/>
      <c r="B59" s="53"/>
      <c r="C59" s="82" t="s">
        <v>84</v>
      </c>
      <c r="D59" s="792" t="str">
        <f>IF(CNGE_2026_M3_Secc1!$AH$40=CNGE_2026_M3_Secc1!$AJ$40,"",IF(CNGE_2026_M3_Secc1!D78="","",CNGE_2026_M3_Secc1!D78))</f>
        <v/>
      </c>
      <c r="E59" s="793"/>
      <c r="F59" s="793"/>
      <c r="G59" s="793"/>
      <c r="H59" s="793"/>
      <c r="I59" s="793"/>
      <c r="J59" s="793"/>
      <c r="K59" s="793"/>
      <c r="L59" s="794"/>
      <c r="M59" s="685"/>
      <c r="N59" s="685"/>
      <c r="O59" s="685"/>
      <c r="P59" s="685"/>
      <c r="Q59" s="685"/>
      <c r="R59" s="685"/>
      <c r="S59" s="685"/>
      <c r="T59" s="685"/>
      <c r="U59" s="685"/>
      <c r="V59" s="685"/>
      <c r="W59" s="685"/>
      <c r="X59" s="685"/>
      <c r="Y59" s="685"/>
      <c r="Z59" s="685"/>
      <c r="AA59" s="685"/>
      <c r="AB59" s="685"/>
      <c r="AC59" s="685"/>
      <c r="AD59" s="685"/>
      <c r="AE59" s="12"/>
      <c r="AF59" s="122"/>
      <c r="AG59" s="212"/>
      <c r="AH59" s="896">
        <f t="shared" si="7"/>
        <v>0</v>
      </c>
      <c r="AI59" s="627"/>
      <c r="AJ59" s="627">
        <f t="shared" si="8"/>
        <v>0</v>
      </c>
      <c r="AK59" s="627"/>
      <c r="AL59" s="627">
        <f t="shared" si="9"/>
        <v>0</v>
      </c>
      <c r="AM59" s="627"/>
      <c r="AN59" s="627">
        <f t="shared" si="10"/>
        <v>0</v>
      </c>
      <c r="AO59" s="627">
        <f t="shared" si="11"/>
        <v>0</v>
      </c>
      <c r="AP59" s="738" t="str">
        <f>IF(AN59=0,"",IF(SUM($AN$40:AN59)=1,AR59,IF($AN$97&gt;SUM($AN$40:AN59),_xlfn.CONCAT(", ",AR59),IF($AN$97=SUM($AN$40:AN59),_xlfn.CONCAT(" y ",AR59,".")))))</f>
        <v/>
      </c>
      <c r="AQ59" s="739" t="str">
        <f>IF(AO59=0,"", IF(SUM($AN67:AR$582)=1,#REF!, IF($AQ$589&gt;SUM($AN67:AR$582),_xlfn.CONCAT(", ",#REF!), IF($AQ$589=SUM($AN67:AR$582),_xlfn.CONCAT(" y ",#REF!,".")))))</f>
        <v/>
      </c>
      <c r="AR59" s="639">
        <f t="shared" si="5"/>
        <v>19</v>
      </c>
      <c r="AS59" s="641"/>
      <c r="AX59" s="645">
        <f t="shared" si="6"/>
        <v>0</v>
      </c>
      <c r="AY59" s="647"/>
      <c r="BA59" s="1055">
        <f>CNGE_2026_M3_Secc1!AH156</f>
        <v>0</v>
      </c>
      <c r="BB59" s="1055"/>
      <c r="BH59" s="101"/>
      <c r="BI59" s="101"/>
    </row>
    <row r="60" spans="1:61" s="72" customFormat="1" ht="15" customHeight="1">
      <c r="A60" s="131"/>
      <c r="B60" s="53"/>
      <c r="C60" s="82" t="s">
        <v>85</v>
      </c>
      <c r="D60" s="792" t="str">
        <f>IF(CNGE_2026_M3_Secc1!$AH$40=CNGE_2026_M3_Secc1!$AJ$40,"",IF(CNGE_2026_M3_Secc1!D79="","",CNGE_2026_M3_Secc1!D79))</f>
        <v/>
      </c>
      <c r="E60" s="793"/>
      <c r="F60" s="793"/>
      <c r="G60" s="793"/>
      <c r="H60" s="793"/>
      <c r="I60" s="793"/>
      <c r="J60" s="793"/>
      <c r="K60" s="793"/>
      <c r="L60" s="794"/>
      <c r="M60" s="685"/>
      <c r="N60" s="685"/>
      <c r="O60" s="685"/>
      <c r="P60" s="685"/>
      <c r="Q60" s="685"/>
      <c r="R60" s="685"/>
      <c r="S60" s="685"/>
      <c r="T60" s="685"/>
      <c r="U60" s="685"/>
      <c r="V60" s="685"/>
      <c r="W60" s="685"/>
      <c r="X60" s="685"/>
      <c r="Y60" s="685"/>
      <c r="Z60" s="685"/>
      <c r="AA60" s="685"/>
      <c r="AB60" s="685"/>
      <c r="AC60" s="685"/>
      <c r="AD60" s="685"/>
      <c r="AE60" s="12"/>
      <c r="AF60" s="122"/>
      <c r="AG60" s="212"/>
      <c r="AH60" s="896">
        <f t="shared" si="7"/>
        <v>0</v>
      </c>
      <c r="AI60" s="627"/>
      <c r="AJ60" s="627">
        <f t="shared" si="8"/>
        <v>0</v>
      </c>
      <c r="AK60" s="627"/>
      <c r="AL60" s="627">
        <f t="shared" si="9"/>
        <v>0</v>
      </c>
      <c r="AM60" s="627"/>
      <c r="AN60" s="627">
        <f t="shared" si="10"/>
        <v>0</v>
      </c>
      <c r="AO60" s="627">
        <f t="shared" si="11"/>
        <v>0</v>
      </c>
      <c r="AP60" s="738" t="str">
        <f>IF(AN60=0,"",IF(SUM($AN$40:AN60)=1,AR60,IF($AN$97&gt;SUM($AN$40:AN60),_xlfn.CONCAT(", ",AR60),IF($AN$97=SUM($AN$40:AN60),_xlfn.CONCAT(" y ",AR60,".")))))</f>
        <v/>
      </c>
      <c r="AQ60" s="739" t="str">
        <f>IF(AO60=0,"", IF(SUM($AN68:AR$582)=1,#REF!, IF($AQ$589&gt;SUM($AN68:AR$582),_xlfn.CONCAT(", ",#REF!), IF($AQ$589=SUM($AN68:AR$582),_xlfn.CONCAT(" y ",#REF!,".")))))</f>
        <v/>
      </c>
      <c r="AR60" s="639">
        <f t="shared" si="5"/>
        <v>20</v>
      </c>
      <c r="AS60" s="641"/>
      <c r="AX60" s="645">
        <f t="shared" si="6"/>
        <v>0</v>
      </c>
      <c r="AY60" s="647"/>
      <c r="BA60" s="1055">
        <f>CNGE_2026_M3_Secc1!AH157</f>
        <v>0</v>
      </c>
      <c r="BB60" s="1055"/>
      <c r="BH60" s="101"/>
      <c r="BI60" s="101"/>
    </row>
    <row r="61" spans="1:61" s="72" customFormat="1" ht="15" customHeight="1">
      <c r="A61" s="131"/>
      <c r="B61" s="53"/>
      <c r="C61" s="82" t="s">
        <v>86</v>
      </c>
      <c r="D61" s="792" t="str">
        <f>IF(CNGE_2026_M3_Secc1!$AH$40=CNGE_2026_M3_Secc1!$AJ$40,"",IF(CNGE_2026_M3_Secc1!D80="","",CNGE_2026_M3_Secc1!D80))</f>
        <v/>
      </c>
      <c r="E61" s="793"/>
      <c r="F61" s="793"/>
      <c r="G61" s="793"/>
      <c r="H61" s="793"/>
      <c r="I61" s="793"/>
      <c r="J61" s="793"/>
      <c r="K61" s="793"/>
      <c r="L61" s="794"/>
      <c r="M61" s="685"/>
      <c r="N61" s="685"/>
      <c r="O61" s="685"/>
      <c r="P61" s="685"/>
      <c r="Q61" s="685"/>
      <c r="R61" s="685"/>
      <c r="S61" s="685"/>
      <c r="T61" s="685"/>
      <c r="U61" s="685"/>
      <c r="V61" s="685"/>
      <c r="W61" s="685"/>
      <c r="X61" s="685"/>
      <c r="Y61" s="685"/>
      <c r="Z61" s="685"/>
      <c r="AA61" s="685"/>
      <c r="AB61" s="685"/>
      <c r="AC61" s="685"/>
      <c r="AD61" s="685"/>
      <c r="AE61" s="12"/>
      <c r="AF61" s="122"/>
      <c r="AG61" s="212"/>
      <c r="AH61" s="896">
        <f t="shared" si="7"/>
        <v>0</v>
      </c>
      <c r="AI61" s="627"/>
      <c r="AJ61" s="627">
        <f t="shared" si="8"/>
        <v>0</v>
      </c>
      <c r="AK61" s="627"/>
      <c r="AL61" s="627">
        <f t="shared" si="9"/>
        <v>0</v>
      </c>
      <c r="AM61" s="627"/>
      <c r="AN61" s="627">
        <f t="shared" si="10"/>
        <v>0</v>
      </c>
      <c r="AO61" s="627">
        <f t="shared" si="11"/>
        <v>0</v>
      </c>
      <c r="AP61" s="738" t="str">
        <f>IF(AN61=0,"",IF(SUM($AN$40:AN61)=1,AR61,IF($AN$97&gt;SUM($AN$40:AN61),_xlfn.CONCAT(", ",AR61),IF($AN$97=SUM($AN$40:AN61),_xlfn.CONCAT(" y ",AR61,".")))))</f>
        <v/>
      </c>
      <c r="AQ61" s="739" t="str">
        <f>IF(AO61=0,"", IF(SUM($AN69:AR$582)=1,#REF!, IF($AQ$589&gt;SUM($AN69:AR$582),_xlfn.CONCAT(", ",#REF!), IF($AQ$589=SUM($AN69:AR$582),_xlfn.CONCAT(" y ",#REF!,".")))))</f>
        <v/>
      </c>
      <c r="AR61" s="639">
        <f t="shared" si="5"/>
        <v>21</v>
      </c>
      <c r="AS61" s="641"/>
      <c r="AX61" s="645">
        <f t="shared" si="6"/>
        <v>0</v>
      </c>
      <c r="AY61" s="647"/>
      <c r="BA61" s="1055">
        <f>CNGE_2026_M3_Secc1!AH158</f>
        <v>0</v>
      </c>
      <c r="BB61" s="1055"/>
      <c r="BH61" s="101"/>
      <c r="BI61" s="101"/>
    </row>
    <row r="62" spans="1:61" s="72" customFormat="1" ht="15" customHeight="1">
      <c r="A62" s="131"/>
      <c r="B62" s="53"/>
      <c r="C62" s="82" t="s">
        <v>87</v>
      </c>
      <c r="D62" s="792" t="str">
        <f>IF(CNGE_2026_M3_Secc1!$AH$40=CNGE_2026_M3_Secc1!$AJ$40,"",IF(CNGE_2026_M3_Secc1!D81="","",CNGE_2026_M3_Secc1!D81))</f>
        <v/>
      </c>
      <c r="E62" s="793"/>
      <c r="F62" s="793"/>
      <c r="G62" s="793"/>
      <c r="H62" s="793"/>
      <c r="I62" s="793"/>
      <c r="J62" s="793"/>
      <c r="K62" s="793"/>
      <c r="L62" s="794"/>
      <c r="M62" s="685"/>
      <c r="N62" s="685"/>
      <c r="O62" s="685"/>
      <c r="P62" s="685"/>
      <c r="Q62" s="685"/>
      <c r="R62" s="685"/>
      <c r="S62" s="685"/>
      <c r="T62" s="685"/>
      <c r="U62" s="685"/>
      <c r="V62" s="685"/>
      <c r="W62" s="685"/>
      <c r="X62" s="685"/>
      <c r="Y62" s="685"/>
      <c r="Z62" s="685"/>
      <c r="AA62" s="685"/>
      <c r="AB62" s="685"/>
      <c r="AC62" s="685"/>
      <c r="AD62" s="685"/>
      <c r="AE62" s="12"/>
      <c r="AF62" s="122"/>
      <c r="AG62" s="212"/>
      <c r="AH62" s="896">
        <f t="shared" si="7"/>
        <v>0</v>
      </c>
      <c r="AI62" s="627"/>
      <c r="AJ62" s="627">
        <f t="shared" si="8"/>
        <v>0</v>
      </c>
      <c r="AK62" s="627"/>
      <c r="AL62" s="627">
        <f t="shared" si="9"/>
        <v>0</v>
      </c>
      <c r="AM62" s="627"/>
      <c r="AN62" s="627">
        <f t="shared" si="10"/>
        <v>0</v>
      </c>
      <c r="AO62" s="627">
        <f t="shared" si="11"/>
        <v>0</v>
      </c>
      <c r="AP62" s="738" t="str">
        <f>IF(AN62=0,"",IF(SUM($AN$40:AN62)=1,AR62,IF($AN$97&gt;SUM($AN$40:AN62),_xlfn.CONCAT(", ",AR62),IF($AN$97=SUM($AN$40:AN62),_xlfn.CONCAT(" y ",AR62,".")))))</f>
        <v/>
      </c>
      <c r="AQ62" s="739" t="str">
        <f>IF(AO62=0,"", IF(SUM($AN70:AR$582)=1,#REF!, IF($AQ$589&gt;SUM($AN70:AR$582),_xlfn.CONCAT(", ",#REF!), IF($AQ$589=SUM($AN70:AR$582),_xlfn.CONCAT(" y ",#REF!,".")))))</f>
        <v/>
      </c>
      <c r="AR62" s="639">
        <f t="shared" si="5"/>
        <v>22</v>
      </c>
      <c r="AS62" s="641"/>
      <c r="AX62" s="645">
        <f t="shared" si="6"/>
        <v>0</v>
      </c>
      <c r="AY62" s="647"/>
      <c r="BA62" s="1055">
        <f>CNGE_2026_M3_Secc1!AH159</f>
        <v>0</v>
      </c>
      <c r="BB62" s="1055"/>
      <c r="BH62" s="101"/>
      <c r="BI62" s="101"/>
    </row>
    <row r="63" spans="1:61" s="72" customFormat="1" ht="15" customHeight="1">
      <c r="A63" s="131"/>
      <c r="B63" s="53"/>
      <c r="C63" s="82" t="s">
        <v>88</v>
      </c>
      <c r="D63" s="792" t="str">
        <f>IF(CNGE_2026_M3_Secc1!$AH$40=CNGE_2026_M3_Secc1!$AJ$40,"",IF(CNGE_2026_M3_Secc1!D82="","",CNGE_2026_M3_Secc1!D82))</f>
        <v/>
      </c>
      <c r="E63" s="793"/>
      <c r="F63" s="793"/>
      <c r="G63" s="793"/>
      <c r="H63" s="793"/>
      <c r="I63" s="793"/>
      <c r="J63" s="793"/>
      <c r="K63" s="793"/>
      <c r="L63" s="794"/>
      <c r="M63" s="685"/>
      <c r="N63" s="685"/>
      <c r="O63" s="685"/>
      <c r="P63" s="685"/>
      <c r="Q63" s="685"/>
      <c r="R63" s="685"/>
      <c r="S63" s="685"/>
      <c r="T63" s="685"/>
      <c r="U63" s="685"/>
      <c r="V63" s="685"/>
      <c r="W63" s="685"/>
      <c r="X63" s="685"/>
      <c r="Y63" s="685"/>
      <c r="Z63" s="685"/>
      <c r="AA63" s="685"/>
      <c r="AB63" s="685"/>
      <c r="AC63" s="685"/>
      <c r="AD63" s="685"/>
      <c r="AE63" s="12"/>
      <c r="AF63" s="122"/>
      <c r="AG63" s="212"/>
      <c r="AH63" s="896">
        <f t="shared" si="7"/>
        <v>0</v>
      </c>
      <c r="AI63" s="627"/>
      <c r="AJ63" s="627">
        <f t="shared" si="8"/>
        <v>0</v>
      </c>
      <c r="AK63" s="627"/>
      <c r="AL63" s="627">
        <f t="shared" si="9"/>
        <v>0</v>
      </c>
      <c r="AM63" s="627"/>
      <c r="AN63" s="627">
        <f t="shared" si="10"/>
        <v>0</v>
      </c>
      <c r="AO63" s="627">
        <f t="shared" si="11"/>
        <v>0</v>
      </c>
      <c r="AP63" s="738" t="str">
        <f>IF(AN63=0,"",IF(SUM($AN$40:AN63)=1,AR63,IF($AN$97&gt;SUM($AN$40:AN63),_xlfn.CONCAT(", ",AR63),IF($AN$97=SUM($AN$40:AN63),_xlfn.CONCAT(" y ",AR63,".")))))</f>
        <v/>
      </c>
      <c r="AQ63" s="739" t="str">
        <f>IF(AO63=0,"", IF(SUM($AN71:AR$582)=1,#REF!, IF($AQ$589&gt;SUM($AN71:AR$582),_xlfn.CONCAT(", ",#REF!), IF($AQ$589=SUM($AN71:AR$582),_xlfn.CONCAT(" y ",#REF!,".")))))</f>
        <v/>
      </c>
      <c r="AR63" s="639">
        <f t="shared" si="5"/>
        <v>23</v>
      </c>
      <c r="AS63" s="641"/>
      <c r="AX63" s="645">
        <f t="shared" si="6"/>
        <v>0</v>
      </c>
      <c r="AY63" s="647"/>
      <c r="BA63" s="1055">
        <f>CNGE_2026_M3_Secc1!AH160</f>
        <v>0</v>
      </c>
      <c r="BB63" s="1055"/>
      <c r="BH63" s="101"/>
      <c r="BI63" s="101"/>
    </row>
    <row r="64" spans="1:61" s="72" customFormat="1" ht="15" customHeight="1">
      <c r="A64" s="131"/>
      <c r="B64" s="53"/>
      <c r="C64" s="82" t="s">
        <v>89</v>
      </c>
      <c r="D64" s="792" t="str">
        <f>IF(CNGE_2026_M3_Secc1!$AH$40=CNGE_2026_M3_Secc1!$AJ$40,"",IF(CNGE_2026_M3_Secc1!D83="","",CNGE_2026_M3_Secc1!D83))</f>
        <v/>
      </c>
      <c r="E64" s="793"/>
      <c r="F64" s="793"/>
      <c r="G64" s="793"/>
      <c r="H64" s="793"/>
      <c r="I64" s="793"/>
      <c r="J64" s="793"/>
      <c r="K64" s="793"/>
      <c r="L64" s="794"/>
      <c r="M64" s="685"/>
      <c r="N64" s="685"/>
      <c r="O64" s="685"/>
      <c r="P64" s="685"/>
      <c r="Q64" s="685"/>
      <c r="R64" s="685"/>
      <c r="S64" s="685"/>
      <c r="T64" s="685"/>
      <c r="U64" s="685"/>
      <c r="V64" s="685"/>
      <c r="W64" s="685"/>
      <c r="X64" s="685"/>
      <c r="Y64" s="685"/>
      <c r="Z64" s="685"/>
      <c r="AA64" s="685"/>
      <c r="AB64" s="685"/>
      <c r="AC64" s="685"/>
      <c r="AD64" s="685"/>
      <c r="AE64" s="12"/>
      <c r="AF64" s="122"/>
      <c r="AG64" s="212"/>
      <c r="AH64" s="896">
        <f t="shared" si="7"/>
        <v>0</v>
      </c>
      <c r="AI64" s="627"/>
      <c r="AJ64" s="627">
        <f t="shared" si="8"/>
        <v>0</v>
      </c>
      <c r="AK64" s="627"/>
      <c r="AL64" s="627">
        <f t="shared" si="9"/>
        <v>0</v>
      </c>
      <c r="AM64" s="627"/>
      <c r="AN64" s="627">
        <f t="shared" si="10"/>
        <v>0</v>
      </c>
      <c r="AO64" s="627">
        <f t="shared" si="11"/>
        <v>0</v>
      </c>
      <c r="AP64" s="738" t="str">
        <f>IF(AN64=0,"",IF(SUM($AN$40:AN64)=1,AR64,IF($AN$97&gt;SUM($AN$40:AN64),_xlfn.CONCAT(", ",AR64),IF($AN$97=SUM($AN$40:AN64),_xlfn.CONCAT(" y ",AR64,".")))))</f>
        <v/>
      </c>
      <c r="AQ64" s="739" t="str">
        <f>IF(AO64=0,"", IF(SUM($AN72:AR$582)=1,#REF!, IF($AQ$589&gt;SUM($AN72:AR$582),_xlfn.CONCAT(", ",#REF!), IF($AQ$589=SUM($AN72:AR$582),_xlfn.CONCAT(" y ",#REF!,".")))))</f>
        <v/>
      </c>
      <c r="AR64" s="639">
        <f t="shared" si="5"/>
        <v>24</v>
      </c>
      <c r="AS64" s="641"/>
      <c r="AX64" s="645">
        <f t="shared" si="6"/>
        <v>0</v>
      </c>
      <c r="AY64" s="647"/>
      <c r="BA64" s="1055">
        <f>CNGE_2026_M3_Secc1!AH161</f>
        <v>0</v>
      </c>
      <c r="BB64" s="1055"/>
      <c r="BH64" s="101"/>
      <c r="BI64" s="101"/>
    </row>
    <row r="65" spans="1:61" s="72" customFormat="1" ht="15" customHeight="1">
      <c r="A65" s="131"/>
      <c r="B65" s="53"/>
      <c r="C65" s="82" t="s">
        <v>90</v>
      </c>
      <c r="D65" s="792" t="str">
        <f>IF(CNGE_2026_M3_Secc1!$AH$40=CNGE_2026_M3_Secc1!$AJ$40,"",IF(CNGE_2026_M3_Secc1!D84="","",CNGE_2026_M3_Secc1!D84))</f>
        <v/>
      </c>
      <c r="E65" s="793"/>
      <c r="F65" s="793"/>
      <c r="G65" s="793"/>
      <c r="H65" s="793"/>
      <c r="I65" s="793"/>
      <c r="J65" s="793"/>
      <c r="K65" s="793"/>
      <c r="L65" s="794"/>
      <c r="M65" s="685"/>
      <c r="N65" s="685"/>
      <c r="O65" s="685"/>
      <c r="P65" s="685"/>
      <c r="Q65" s="685"/>
      <c r="R65" s="685"/>
      <c r="S65" s="685"/>
      <c r="T65" s="685"/>
      <c r="U65" s="685"/>
      <c r="V65" s="685"/>
      <c r="W65" s="685"/>
      <c r="X65" s="685"/>
      <c r="Y65" s="685"/>
      <c r="Z65" s="685"/>
      <c r="AA65" s="685"/>
      <c r="AB65" s="685"/>
      <c r="AC65" s="685"/>
      <c r="AD65" s="685"/>
      <c r="AE65" s="12"/>
      <c r="AF65" s="122"/>
      <c r="AG65" s="212"/>
      <c r="AH65" s="896">
        <f t="shared" si="7"/>
        <v>0</v>
      </c>
      <c r="AI65" s="627"/>
      <c r="AJ65" s="627">
        <f t="shared" si="8"/>
        <v>0</v>
      </c>
      <c r="AK65" s="627"/>
      <c r="AL65" s="627">
        <f t="shared" si="9"/>
        <v>0</v>
      </c>
      <c r="AM65" s="627"/>
      <c r="AN65" s="627">
        <f t="shared" si="10"/>
        <v>0</v>
      </c>
      <c r="AO65" s="627">
        <f t="shared" si="11"/>
        <v>0</v>
      </c>
      <c r="AP65" s="738" t="str">
        <f>IF(AN65=0,"",IF(SUM($AN$40:AN65)=1,AR65,IF($AN$97&gt;SUM($AN$40:AN65),_xlfn.CONCAT(", ",AR65),IF($AN$97=SUM($AN$40:AN65),_xlfn.CONCAT(" y ",AR65,".")))))</f>
        <v/>
      </c>
      <c r="AQ65" s="739" t="str">
        <f>IF(AO65=0,"", IF(SUM($AN73:AR$582)=1,#REF!, IF($AQ$589&gt;SUM($AN73:AR$582),_xlfn.CONCAT(", ",#REF!), IF($AQ$589=SUM($AN73:AR$582),_xlfn.CONCAT(" y ",#REF!,".")))))</f>
        <v/>
      </c>
      <c r="AR65" s="639">
        <f t="shared" si="5"/>
        <v>25</v>
      </c>
      <c r="AS65" s="641"/>
      <c r="AX65" s="645">
        <f t="shared" si="6"/>
        <v>0</v>
      </c>
      <c r="AY65" s="647"/>
      <c r="BA65" s="1055">
        <f>CNGE_2026_M3_Secc1!AH162</f>
        <v>0</v>
      </c>
      <c r="BB65" s="1055"/>
      <c r="BH65" s="101"/>
      <c r="BI65" s="101"/>
    </row>
    <row r="66" spans="1:61" s="72" customFormat="1" ht="15" customHeight="1">
      <c r="A66" s="131"/>
      <c r="B66" s="53"/>
      <c r="C66" s="82" t="s">
        <v>91</v>
      </c>
      <c r="D66" s="792" t="str">
        <f>IF(CNGE_2026_M3_Secc1!$AH$40=CNGE_2026_M3_Secc1!$AJ$40,"",IF(CNGE_2026_M3_Secc1!D85="","",CNGE_2026_M3_Secc1!D85))</f>
        <v/>
      </c>
      <c r="E66" s="793"/>
      <c r="F66" s="793"/>
      <c r="G66" s="793"/>
      <c r="H66" s="793"/>
      <c r="I66" s="793"/>
      <c r="J66" s="793"/>
      <c r="K66" s="793"/>
      <c r="L66" s="794"/>
      <c r="M66" s="685"/>
      <c r="N66" s="685"/>
      <c r="O66" s="685"/>
      <c r="P66" s="685"/>
      <c r="Q66" s="685"/>
      <c r="R66" s="685"/>
      <c r="S66" s="685"/>
      <c r="T66" s="685"/>
      <c r="U66" s="685"/>
      <c r="V66" s="685"/>
      <c r="W66" s="685"/>
      <c r="X66" s="685"/>
      <c r="Y66" s="685"/>
      <c r="Z66" s="685"/>
      <c r="AA66" s="685"/>
      <c r="AB66" s="685"/>
      <c r="AC66" s="685"/>
      <c r="AD66" s="685"/>
      <c r="AE66" s="12"/>
      <c r="AF66" s="122"/>
      <c r="AG66" s="212"/>
      <c r="AH66" s="896">
        <f t="shared" si="7"/>
        <v>0</v>
      </c>
      <c r="AI66" s="627"/>
      <c r="AJ66" s="627">
        <f t="shared" si="8"/>
        <v>0</v>
      </c>
      <c r="AK66" s="627"/>
      <c r="AL66" s="627">
        <f t="shared" si="9"/>
        <v>0</v>
      </c>
      <c r="AM66" s="627"/>
      <c r="AN66" s="627">
        <f t="shared" si="10"/>
        <v>0</v>
      </c>
      <c r="AO66" s="627">
        <f t="shared" si="11"/>
        <v>0</v>
      </c>
      <c r="AP66" s="738" t="str">
        <f>IF(AN66=0,"",IF(SUM($AN$40:AN66)=1,AR66,IF($AN$97&gt;SUM($AN$40:AN66),_xlfn.CONCAT(", ",AR66),IF($AN$97=SUM($AN$40:AN66),_xlfn.CONCAT(" y ",AR66,".")))))</f>
        <v/>
      </c>
      <c r="AQ66" s="739" t="str">
        <f>IF(AO66=0,"", IF(SUM($AN74:AR$582)=1,#REF!, IF($AQ$589&gt;SUM($AN74:AR$582),_xlfn.CONCAT(", ",#REF!), IF($AQ$589=SUM($AN74:AR$582),_xlfn.CONCAT(" y ",#REF!,".")))))</f>
        <v/>
      </c>
      <c r="AR66" s="639">
        <f t="shared" si="5"/>
        <v>26</v>
      </c>
      <c r="AS66" s="641"/>
      <c r="AX66" s="645">
        <f t="shared" si="6"/>
        <v>0</v>
      </c>
      <c r="AY66" s="647"/>
      <c r="BA66" s="1055">
        <f>CNGE_2026_M3_Secc1!AH163</f>
        <v>0</v>
      </c>
      <c r="BB66" s="1055"/>
      <c r="BH66" s="101"/>
      <c r="BI66" s="101"/>
    </row>
    <row r="67" spans="1:61" s="72" customFormat="1" ht="15" customHeight="1">
      <c r="A67" s="131"/>
      <c r="B67" s="53"/>
      <c r="C67" s="82" t="s">
        <v>92</v>
      </c>
      <c r="D67" s="792" t="str">
        <f>IF(CNGE_2026_M3_Secc1!$AH$40=CNGE_2026_M3_Secc1!$AJ$40,"",IF(CNGE_2026_M3_Secc1!D86="","",CNGE_2026_M3_Secc1!D86))</f>
        <v/>
      </c>
      <c r="E67" s="793"/>
      <c r="F67" s="793"/>
      <c r="G67" s="793"/>
      <c r="H67" s="793"/>
      <c r="I67" s="793"/>
      <c r="J67" s="793"/>
      <c r="K67" s="793"/>
      <c r="L67" s="794"/>
      <c r="M67" s="685"/>
      <c r="N67" s="685"/>
      <c r="O67" s="685"/>
      <c r="P67" s="685"/>
      <c r="Q67" s="685"/>
      <c r="R67" s="685"/>
      <c r="S67" s="685"/>
      <c r="T67" s="685"/>
      <c r="U67" s="685"/>
      <c r="V67" s="685"/>
      <c r="W67" s="685"/>
      <c r="X67" s="685"/>
      <c r="Y67" s="685"/>
      <c r="Z67" s="685"/>
      <c r="AA67" s="685"/>
      <c r="AB67" s="685"/>
      <c r="AC67" s="685"/>
      <c r="AD67" s="685"/>
      <c r="AE67" s="12"/>
      <c r="AF67" s="122"/>
      <c r="AG67" s="212"/>
      <c r="AH67" s="896">
        <f t="shared" si="7"/>
        <v>0</v>
      </c>
      <c r="AI67" s="627"/>
      <c r="AJ67" s="627">
        <f t="shared" si="8"/>
        <v>0</v>
      </c>
      <c r="AK67" s="627"/>
      <c r="AL67" s="627">
        <f t="shared" si="9"/>
        <v>0</v>
      </c>
      <c r="AM67" s="627"/>
      <c r="AN67" s="627">
        <f t="shared" si="10"/>
        <v>0</v>
      </c>
      <c r="AO67" s="627">
        <f t="shared" si="11"/>
        <v>0</v>
      </c>
      <c r="AP67" s="738" t="str">
        <f>IF(AN67=0,"",IF(SUM($AN$40:AN67)=1,AR67,IF($AN$97&gt;SUM($AN$40:AN67),_xlfn.CONCAT(", ",AR67),IF($AN$97=SUM($AN$40:AN67),_xlfn.CONCAT(" y ",AR67,".")))))</f>
        <v/>
      </c>
      <c r="AQ67" s="739" t="str">
        <f>IF(AO67=0,"", IF(SUM($AN75:AR$582)=1,#REF!, IF($AQ$589&gt;SUM($AN75:AR$582),_xlfn.CONCAT(", ",#REF!), IF($AQ$589=SUM($AN75:AR$582),_xlfn.CONCAT(" y ",#REF!,".")))))</f>
        <v/>
      </c>
      <c r="AR67" s="639">
        <f t="shared" si="5"/>
        <v>27</v>
      </c>
      <c r="AS67" s="641"/>
      <c r="AX67" s="645">
        <f t="shared" si="6"/>
        <v>0</v>
      </c>
      <c r="AY67" s="647"/>
      <c r="BA67" s="1055">
        <f>CNGE_2026_M3_Secc1!AH164</f>
        <v>0</v>
      </c>
      <c r="BB67" s="1055"/>
      <c r="BH67" s="101"/>
      <c r="BI67" s="101"/>
    </row>
    <row r="68" spans="1:61" s="72" customFormat="1" ht="15" customHeight="1">
      <c r="A68" s="131"/>
      <c r="B68" s="53"/>
      <c r="C68" s="82" t="s">
        <v>93</v>
      </c>
      <c r="D68" s="792" t="str">
        <f>IF(CNGE_2026_M3_Secc1!$AH$40=CNGE_2026_M3_Secc1!$AJ$40,"",IF(CNGE_2026_M3_Secc1!D87="","",CNGE_2026_M3_Secc1!D87))</f>
        <v/>
      </c>
      <c r="E68" s="793"/>
      <c r="F68" s="793"/>
      <c r="G68" s="793"/>
      <c r="H68" s="793"/>
      <c r="I68" s="793"/>
      <c r="J68" s="793"/>
      <c r="K68" s="793"/>
      <c r="L68" s="794"/>
      <c r="M68" s="685"/>
      <c r="N68" s="685"/>
      <c r="O68" s="685"/>
      <c r="P68" s="685"/>
      <c r="Q68" s="685"/>
      <c r="R68" s="685"/>
      <c r="S68" s="685"/>
      <c r="T68" s="685"/>
      <c r="U68" s="685"/>
      <c r="V68" s="685"/>
      <c r="W68" s="685"/>
      <c r="X68" s="685"/>
      <c r="Y68" s="685"/>
      <c r="Z68" s="685"/>
      <c r="AA68" s="685"/>
      <c r="AB68" s="685"/>
      <c r="AC68" s="685"/>
      <c r="AD68" s="685"/>
      <c r="AE68" s="12"/>
      <c r="AF68" s="122"/>
      <c r="AG68" s="212"/>
      <c r="AH68" s="896">
        <f t="shared" si="7"/>
        <v>0</v>
      </c>
      <c r="AI68" s="627"/>
      <c r="AJ68" s="627">
        <f t="shared" si="8"/>
        <v>0</v>
      </c>
      <c r="AK68" s="627"/>
      <c r="AL68" s="627">
        <f t="shared" si="9"/>
        <v>0</v>
      </c>
      <c r="AM68" s="627"/>
      <c r="AN68" s="627">
        <f t="shared" si="10"/>
        <v>0</v>
      </c>
      <c r="AO68" s="627">
        <f t="shared" si="11"/>
        <v>0</v>
      </c>
      <c r="AP68" s="738" t="str">
        <f>IF(AN68=0,"",IF(SUM($AN$40:AN68)=1,AR68,IF($AN$97&gt;SUM($AN$40:AN68),_xlfn.CONCAT(", ",AR68),IF($AN$97=SUM($AN$40:AN68),_xlfn.CONCAT(" y ",AR68,".")))))</f>
        <v/>
      </c>
      <c r="AQ68" s="739" t="str">
        <f>IF(AO68=0,"", IF(SUM($AN76:AR$582)=1,#REF!, IF($AQ$589&gt;SUM($AN76:AR$582),_xlfn.CONCAT(", ",#REF!), IF($AQ$589=SUM($AN76:AR$582),_xlfn.CONCAT(" y ",#REF!,".")))))</f>
        <v/>
      </c>
      <c r="AR68" s="639">
        <f t="shared" si="5"/>
        <v>28</v>
      </c>
      <c r="AS68" s="641"/>
      <c r="AX68" s="645">
        <f t="shared" si="6"/>
        <v>0</v>
      </c>
      <c r="AY68" s="647"/>
      <c r="BA68" s="1055">
        <f>CNGE_2026_M3_Secc1!AH165</f>
        <v>0</v>
      </c>
      <c r="BB68" s="1055"/>
      <c r="BH68" s="101"/>
      <c r="BI68" s="101"/>
    </row>
    <row r="69" spans="1:61" s="72" customFormat="1" ht="15" customHeight="1">
      <c r="A69" s="131"/>
      <c r="B69" s="53"/>
      <c r="C69" s="82" t="s">
        <v>94</v>
      </c>
      <c r="D69" s="792" t="str">
        <f>IF(CNGE_2026_M3_Secc1!$AH$40=CNGE_2026_M3_Secc1!$AJ$40,"",IF(CNGE_2026_M3_Secc1!D88="","",CNGE_2026_M3_Secc1!D88))</f>
        <v/>
      </c>
      <c r="E69" s="793"/>
      <c r="F69" s="793"/>
      <c r="G69" s="793"/>
      <c r="H69" s="793"/>
      <c r="I69" s="793"/>
      <c r="J69" s="793"/>
      <c r="K69" s="793"/>
      <c r="L69" s="794"/>
      <c r="M69" s="685"/>
      <c r="N69" s="685"/>
      <c r="O69" s="685"/>
      <c r="P69" s="685"/>
      <c r="Q69" s="685"/>
      <c r="R69" s="685"/>
      <c r="S69" s="685"/>
      <c r="T69" s="685"/>
      <c r="U69" s="685"/>
      <c r="V69" s="685"/>
      <c r="W69" s="685"/>
      <c r="X69" s="685"/>
      <c r="Y69" s="685"/>
      <c r="Z69" s="685"/>
      <c r="AA69" s="685"/>
      <c r="AB69" s="685"/>
      <c r="AC69" s="685"/>
      <c r="AD69" s="685"/>
      <c r="AE69" s="12"/>
      <c r="AF69" s="122"/>
      <c r="AG69" s="212"/>
      <c r="AH69" s="896">
        <f t="shared" si="7"/>
        <v>0</v>
      </c>
      <c r="AI69" s="627"/>
      <c r="AJ69" s="627">
        <f t="shared" si="8"/>
        <v>0</v>
      </c>
      <c r="AK69" s="627"/>
      <c r="AL69" s="627">
        <f t="shared" si="9"/>
        <v>0</v>
      </c>
      <c r="AM69" s="627"/>
      <c r="AN69" s="627">
        <f t="shared" si="10"/>
        <v>0</v>
      </c>
      <c r="AO69" s="627">
        <f t="shared" si="11"/>
        <v>0</v>
      </c>
      <c r="AP69" s="738" t="str">
        <f>IF(AN69=0,"",IF(SUM($AN$40:AN69)=1,AR69,IF($AN$97&gt;SUM($AN$40:AN69),_xlfn.CONCAT(", ",AR69),IF($AN$97=SUM($AN$40:AN69),_xlfn.CONCAT(" y ",AR69,".")))))</f>
        <v/>
      </c>
      <c r="AQ69" s="739" t="str">
        <f>IF(AO69=0,"", IF(SUM($AN77:AR$582)=1,#REF!, IF($AQ$589&gt;SUM($AN77:AR$582),_xlfn.CONCAT(", ",#REF!), IF($AQ$589=SUM($AN77:AR$582),_xlfn.CONCAT(" y ",#REF!,".")))))</f>
        <v/>
      </c>
      <c r="AR69" s="639">
        <f t="shared" si="5"/>
        <v>29</v>
      </c>
      <c r="AS69" s="641"/>
      <c r="AX69" s="645">
        <f t="shared" si="6"/>
        <v>0</v>
      </c>
      <c r="AY69" s="647"/>
      <c r="BA69" s="1055">
        <f>CNGE_2026_M3_Secc1!AH166</f>
        <v>0</v>
      </c>
      <c r="BB69" s="1055"/>
      <c r="BH69" s="101"/>
      <c r="BI69" s="101"/>
    </row>
    <row r="70" spans="1:61" s="72" customFormat="1" ht="15" customHeight="1">
      <c r="A70" s="131"/>
      <c r="B70" s="53"/>
      <c r="C70" s="82" t="s">
        <v>95</v>
      </c>
      <c r="D70" s="792" t="str">
        <f>IF(CNGE_2026_M3_Secc1!$AH$40=CNGE_2026_M3_Secc1!$AJ$40,"",IF(CNGE_2026_M3_Secc1!D89="","",CNGE_2026_M3_Secc1!D89))</f>
        <v/>
      </c>
      <c r="E70" s="793"/>
      <c r="F70" s="793"/>
      <c r="G70" s="793"/>
      <c r="H70" s="793"/>
      <c r="I70" s="793"/>
      <c r="J70" s="793"/>
      <c r="K70" s="793"/>
      <c r="L70" s="794"/>
      <c r="M70" s="685"/>
      <c r="N70" s="685"/>
      <c r="O70" s="685"/>
      <c r="P70" s="685"/>
      <c r="Q70" s="685"/>
      <c r="R70" s="685"/>
      <c r="S70" s="685"/>
      <c r="T70" s="685"/>
      <c r="U70" s="685"/>
      <c r="V70" s="685"/>
      <c r="W70" s="685"/>
      <c r="X70" s="685"/>
      <c r="Y70" s="685"/>
      <c r="Z70" s="685"/>
      <c r="AA70" s="685"/>
      <c r="AB70" s="685"/>
      <c r="AC70" s="685"/>
      <c r="AD70" s="685"/>
      <c r="AE70" s="12"/>
      <c r="AF70" s="122"/>
      <c r="AG70" s="212"/>
      <c r="AH70" s="896">
        <f t="shared" si="7"/>
        <v>0</v>
      </c>
      <c r="AI70" s="627"/>
      <c r="AJ70" s="627">
        <f t="shared" si="8"/>
        <v>0</v>
      </c>
      <c r="AK70" s="627"/>
      <c r="AL70" s="627">
        <f t="shared" si="9"/>
        <v>0</v>
      </c>
      <c r="AM70" s="627"/>
      <c r="AN70" s="627">
        <f t="shared" si="10"/>
        <v>0</v>
      </c>
      <c r="AO70" s="627">
        <f t="shared" si="11"/>
        <v>0</v>
      </c>
      <c r="AP70" s="738" t="str">
        <f>IF(AN70=0,"",IF(SUM($AN$40:AN70)=1,AR70,IF($AN$97&gt;SUM($AN$40:AN70),_xlfn.CONCAT(", ",AR70),IF($AN$97=SUM($AN$40:AN70),_xlfn.CONCAT(" y ",AR70,".")))))</f>
        <v/>
      </c>
      <c r="AQ70" s="739" t="str">
        <f>IF(AO70=0,"", IF(SUM($AN78:AR$582)=1,#REF!, IF($AQ$589&gt;SUM($AN78:AR$582),_xlfn.CONCAT(", ",#REF!), IF($AQ$589=SUM($AN78:AR$582),_xlfn.CONCAT(" y ",#REF!,".")))))</f>
        <v/>
      </c>
      <c r="AR70" s="639">
        <f t="shared" si="5"/>
        <v>30</v>
      </c>
      <c r="AS70" s="641"/>
      <c r="AX70" s="645">
        <f t="shared" si="6"/>
        <v>0</v>
      </c>
      <c r="AY70" s="647"/>
      <c r="BA70" s="1055">
        <f>CNGE_2026_M3_Secc1!AH167</f>
        <v>0</v>
      </c>
      <c r="BB70" s="1055"/>
      <c r="BH70" s="101"/>
      <c r="BI70" s="101"/>
    </row>
    <row r="71" spans="1:61" s="72" customFormat="1" ht="15" customHeight="1">
      <c r="A71" s="131"/>
      <c r="B71" s="53"/>
      <c r="C71" s="82" t="s">
        <v>96</v>
      </c>
      <c r="D71" s="792" t="str">
        <f>IF(CNGE_2026_M3_Secc1!$AH$40=CNGE_2026_M3_Secc1!$AJ$40,"",IF(CNGE_2026_M3_Secc1!D90="","",CNGE_2026_M3_Secc1!D90))</f>
        <v/>
      </c>
      <c r="E71" s="793"/>
      <c r="F71" s="793"/>
      <c r="G71" s="793"/>
      <c r="H71" s="793"/>
      <c r="I71" s="793"/>
      <c r="J71" s="793"/>
      <c r="K71" s="793"/>
      <c r="L71" s="794"/>
      <c r="M71" s="685"/>
      <c r="N71" s="685"/>
      <c r="O71" s="685"/>
      <c r="P71" s="685"/>
      <c r="Q71" s="685"/>
      <c r="R71" s="685"/>
      <c r="S71" s="685"/>
      <c r="T71" s="685"/>
      <c r="U71" s="685"/>
      <c r="V71" s="685"/>
      <c r="W71" s="685"/>
      <c r="X71" s="685"/>
      <c r="Y71" s="685"/>
      <c r="Z71" s="685"/>
      <c r="AA71" s="685"/>
      <c r="AB71" s="685"/>
      <c r="AC71" s="685"/>
      <c r="AD71" s="685"/>
      <c r="AE71" s="12"/>
      <c r="AF71" s="122"/>
      <c r="AG71" s="212"/>
      <c r="AH71" s="896">
        <f t="shared" si="7"/>
        <v>0</v>
      </c>
      <c r="AI71" s="627"/>
      <c r="AJ71" s="627">
        <f t="shared" si="8"/>
        <v>0</v>
      </c>
      <c r="AK71" s="627"/>
      <c r="AL71" s="627">
        <f t="shared" si="9"/>
        <v>0</v>
      </c>
      <c r="AM71" s="627"/>
      <c r="AN71" s="627">
        <f t="shared" si="10"/>
        <v>0</v>
      </c>
      <c r="AO71" s="627">
        <f t="shared" si="11"/>
        <v>0</v>
      </c>
      <c r="AP71" s="738" t="str">
        <f>IF(AN71=0,"",IF(SUM($AN$40:AN71)=1,AR71,IF($AN$97&gt;SUM($AN$40:AN71),_xlfn.CONCAT(", ",AR71),IF($AN$97=SUM($AN$40:AN71),_xlfn.CONCAT(" y ",AR71,".")))))</f>
        <v/>
      </c>
      <c r="AQ71" s="739" t="str">
        <f>IF(AO71=0,"", IF(SUM($AN79:AR$582)=1,#REF!, IF($AQ$589&gt;SUM($AN79:AR$582),_xlfn.CONCAT(", ",#REF!), IF($AQ$589=SUM($AN79:AR$582),_xlfn.CONCAT(" y ",#REF!,".")))))</f>
        <v/>
      </c>
      <c r="AR71" s="639">
        <f t="shared" si="5"/>
        <v>31</v>
      </c>
      <c r="AS71" s="641"/>
      <c r="AX71" s="645">
        <f t="shared" si="6"/>
        <v>0</v>
      </c>
      <c r="AY71" s="647"/>
      <c r="BA71" s="1055">
        <f>CNGE_2026_M3_Secc1!AH168</f>
        <v>0</v>
      </c>
      <c r="BB71" s="1055"/>
      <c r="BH71" s="101"/>
      <c r="BI71" s="101"/>
    </row>
    <row r="72" spans="1:61" s="72" customFormat="1" ht="15" customHeight="1">
      <c r="A72" s="131"/>
      <c r="B72" s="53"/>
      <c r="C72" s="82" t="s">
        <v>97</v>
      </c>
      <c r="D72" s="792" t="str">
        <f>IF(CNGE_2026_M3_Secc1!$AH$40=CNGE_2026_M3_Secc1!$AJ$40,"",IF(CNGE_2026_M3_Secc1!D91="","",CNGE_2026_M3_Secc1!D91))</f>
        <v/>
      </c>
      <c r="E72" s="793"/>
      <c r="F72" s="793"/>
      <c r="G72" s="793"/>
      <c r="H72" s="793"/>
      <c r="I72" s="793"/>
      <c r="J72" s="793"/>
      <c r="K72" s="793"/>
      <c r="L72" s="794"/>
      <c r="M72" s="685"/>
      <c r="N72" s="685"/>
      <c r="O72" s="685"/>
      <c r="P72" s="685"/>
      <c r="Q72" s="685"/>
      <c r="R72" s="685"/>
      <c r="S72" s="685"/>
      <c r="T72" s="685"/>
      <c r="U72" s="685"/>
      <c r="V72" s="685"/>
      <c r="W72" s="685"/>
      <c r="X72" s="685"/>
      <c r="Y72" s="685"/>
      <c r="Z72" s="685"/>
      <c r="AA72" s="685"/>
      <c r="AB72" s="685"/>
      <c r="AC72" s="685"/>
      <c r="AD72" s="685"/>
      <c r="AE72" s="12"/>
      <c r="AF72" s="122"/>
      <c r="AG72" s="212"/>
      <c r="AH72" s="896">
        <f t="shared" si="7"/>
        <v>0</v>
      </c>
      <c r="AI72" s="627"/>
      <c r="AJ72" s="627">
        <f t="shared" si="8"/>
        <v>0</v>
      </c>
      <c r="AK72" s="627"/>
      <c r="AL72" s="627">
        <f t="shared" si="9"/>
        <v>0</v>
      </c>
      <c r="AM72" s="627"/>
      <c r="AN72" s="627">
        <f t="shared" si="10"/>
        <v>0</v>
      </c>
      <c r="AO72" s="627">
        <f t="shared" si="11"/>
        <v>0</v>
      </c>
      <c r="AP72" s="738" t="str">
        <f>IF(AN72=0,"",IF(SUM($AN$40:AN72)=1,AR72,IF($AN$97&gt;SUM($AN$40:AN72),_xlfn.CONCAT(", ",AR72),IF($AN$97=SUM($AN$40:AN72),_xlfn.CONCAT(" y ",AR72,".")))))</f>
        <v/>
      </c>
      <c r="AQ72" s="739" t="str">
        <f>IF(AO72=0,"", IF(SUM($AN80:AR$582)=1,#REF!, IF($AQ$589&gt;SUM($AN80:AR$582),_xlfn.CONCAT(", ",#REF!), IF($AQ$589=SUM($AN80:AR$582),_xlfn.CONCAT(" y ",#REF!,".")))))</f>
        <v/>
      </c>
      <c r="AR72" s="639">
        <f t="shared" si="5"/>
        <v>32</v>
      </c>
      <c r="AS72" s="641"/>
      <c r="AX72" s="645">
        <f t="shared" si="6"/>
        <v>0</v>
      </c>
      <c r="AY72" s="647"/>
      <c r="BA72" s="1055">
        <f>CNGE_2026_M3_Secc1!AH169</f>
        <v>0</v>
      </c>
      <c r="BB72" s="1055"/>
      <c r="BH72" s="101"/>
      <c r="BI72" s="101"/>
    </row>
    <row r="73" spans="1:61" s="72" customFormat="1" ht="15" customHeight="1">
      <c r="A73" s="131"/>
      <c r="B73" s="53"/>
      <c r="C73" s="82" t="s">
        <v>98</v>
      </c>
      <c r="D73" s="792" t="str">
        <f>IF(CNGE_2026_M3_Secc1!$AH$40=CNGE_2026_M3_Secc1!$AJ$40,"",IF(CNGE_2026_M3_Secc1!D92="","",CNGE_2026_M3_Secc1!D92))</f>
        <v/>
      </c>
      <c r="E73" s="793"/>
      <c r="F73" s="793"/>
      <c r="G73" s="793"/>
      <c r="H73" s="793"/>
      <c r="I73" s="793"/>
      <c r="J73" s="793"/>
      <c r="K73" s="793"/>
      <c r="L73" s="794"/>
      <c r="M73" s="685"/>
      <c r="N73" s="685"/>
      <c r="O73" s="685"/>
      <c r="P73" s="685"/>
      <c r="Q73" s="685"/>
      <c r="R73" s="685"/>
      <c r="S73" s="685"/>
      <c r="T73" s="685"/>
      <c r="U73" s="685"/>
      <c r="V73" s="685"/>
      <c r="W73" s="685"/>
      <c r="X73" s="685"/>
      <c r="Y73" s="685"/>
      <c r="Z73" s="685"/>
      <c r="AA73" s="685"/>
      <c r="AB73" s="685"/>
      <c r="AC73" s="685"/>
      <c r="AD73" s="685"/>
      <c r="AE73" s="12"/>
      <c r="AF73" s="122"/>
      <c r="AG73" s="212"/>
      <c r="AH73" s="896">
        <f t="shared" si="7"/>
        <v>0</v>
      </c>
      <c r="AI73" s="627"/>
      <c r="AJ73" s="627">
        <f t="shared" si="8"/>
        <v>0</v>
      </c>
      <c r="AK73" s="627"/>
      <c r="AL73" s="627">
        <f t="shared" si="9"/>
        <v>0</v>
      </c>
      <c r="AM73" s="627"/>
      <c r="AN73" s="627">
        <f t="shared" si="10"/>
        <v>0</v>
      </c>
      <c r="AO73" s="627">
        <f t="shared" si="11"/>
        <v>0</v>
      </c>
      <c r="AP73" s="738" t="str">
        <f>IF(AN73=0,"",IF(SUM($AN$40:AN73)=1,AR73,IF($AN$97&gt;SUM($AN$40:AN73),_xlfn.CONCAT(", ",AR73),IF($AN$97=SUM($AN$40:AN73),_xlfn.CONCAT(" y ",AR73,".")))))</f>
        <v/>
      </c>
      <c r="AQ73" s="739" t="str">
        <f>IF(AO73=0,"", IF(SUM($AN97:AR$582)=1,#REF!, IF($AQ$589&gt;SUM($AN97:AR$582),_xlfn.CONCAT(", ",#REF!), IF($AQ$589=SUM($AN97:AR$582),_xlfn.CONCAT(" y ",#REF!,".")))))</f>
        <v/>
      </c>
      <c r="AR73" s="639">
        <f t="shared" si="5"/>
        <v>33</v>
      </c>
      <c r="AS73" s="641"/>
      <c r="AX73" s="645">
        <f t="shared" si="6"/>
        <v>0</v>
      </c>
      <c r="AY73" s="647"/>
      <c r="BA73" s="1055">
        <f>CNGE_2026_M3_Secc1!AH170</f>
        <v>0</v>
      </c>
      <c r="BB73" s="1055"/>
      <c r="BH73" s="101"/>
      <c r="BI73" s="101"/>
    </row>
    <row r="74" spans="1:61" s="72" customFormat="1" ht="15" customHeight="1">
      <c r="A74" s="131"/>
      <c r="B74" s="53"/>
      <c r="C74" s="82" t="s">
        <v>99</v>
      </c>
      <c r="D74" s="792" t="str">
        <f>IF(CNGE_2026_M3_Secc1!$AH$40=CNGE_2026_M3_Secc1!$AJ$40,"",IF(CNGE_2026_M3_Secc1!D93="","",CNGE_2026_M3_Secc1!D93))</f>
        <v/>
      </c>
      <c r="E74" s="793"/>
      <c r="F74" s="793"/>
      <c r="G74" s="793"/>
      <c r="H74" s="793"/>
      <c r="I74" s="793"/>
      <c r="J74" s="793"/>
      <c r="K74" s="793"/>
      <c r="L74" s="794"/>
      <c r="M74" s="685"/>
      <c r="N74" s="685"/>
      <c r="O74" s="685"/>
      <c r="P74" s="685"/>
      <c r="Q74" s="685"/>
      <c r="R74" s="685"/>
      <c r="S74" s="685"/>
      <c r="T74" s="685"/>
      <c r="U74" s="685"/>
      <c r="V74" s="685"/>
      <c r="W74" s="685"/>
      <c r="X74" s="685"/>
      <c r="Y74" s="685"/>
      <c r="Z74" s="685"/>
      <c r="AA74" s="685"/>
      <c r="AB74" s="685"/>
      <c r="AC74" s="685"/>
      <c r="AD74" s="685"/>
      <c r="AE74" s="12"/>
      <c r="AF74" s="122"/>
      <c r="AG74" s="212"/>
      <c r="AH74" s="896">
        <f t="shared" si="7"/>
        <v>0</v>
      </c>
      <c r="AI74" s="627"/>
      <c r="AJ74" s="627">
        <f t="shared" si="8"/>
        <v>0</v>
      </c>
      <c r="AK74" s="627"/>
      <c r="AL74" s="627">
        <f t="shared" si="9"/>
        <v>0</v>
      </c>
      <c r="AM74" s="627"/>
      <c r="AN74" s="627">
        <f t="shared" si="10"/>
        <v>0</v>
      </c>
      <c r="AO74" s="627">
        <f t="shared" si="11"/>
        <v>0</v>
      </c>
      <c r="AP74" s="738" t="str">
        <f>IF(AN74=0,"",IF(SUM($AN$40:AN74)=1,AR74,IF($AN$97&gt;SUM($AN$40:AN74),_xlfn.CONCAT(", ",AR74),IF($AN$97=SUM($AN$40:AN74),_xlfn.CONCAT(" y ",AR74,".")))))</f>
        <v/>
      </c>
      <c r="AQ74" s="739" t="str">
        <f>IF(AO74=0,"", IF(SUM($AN98:AR$582)=1,#REF!, IF($AQ$589&gt;SUM($AN98:AR$582),_xlfn.CONCAT(", ",#REF!), IF($AQ$589=SUM($AN98:AR$582),_xlfn.CONCAT(" y ",#REF!,".")))))</f>
        <v/>
      </c>
      <c r="AR74" s="639">
        <f t="shared" si="5"/>
        <v>34</v>
      </c>
      <c r="AS74" s="641"/>
      <c r="AX74" s="645">
        <f t="shared" si="6"/>
        <v>0</v>
      </c>
      <c r="AY74" s="647"/>
      <c r="BA74" s="1055">
        <f>CNGE_2026_M3_Secc1!AH171</f>
        <v>0</v>
      </c>
      <c r="BB74" s="1055"/>
      <c r="BH74" s="101"/>
      <c r="BI74" s="101"/>
    </row>
    <row r="75" spans="1:61" s="72" customFormat="1" ht="15" customHeight="1">
      <c r="A75" s="131"/>
      <c r="B75" s="53"/>
      <c r="C75" s="82" t="s">
        <v>100</v>
      </c>
      <c r="D75" s="792" t="str">
        <f>IF(CNGE_2026_M3_Secc1!$AH$40=CNGE_2026_M3_Secc1!$AJ$40,"",IF(CNGE_2026_M3_Secc1!D94="","",CNGE_2026_M3_Secc1!D94))</f>
        <v/>
      </c>
      <c r="E75" s="793"/>
      <c r="F75" s="793"/>
      <c r="G75" s="793"/>
      <c r="H75" s="793"/>
      <c r="I75" s="793"/>
      <c r="J75" s="793"/>
      <c r="K75" s="793"/>
      <c r="L75" s="794"/>
      <c r="M75" s="685"/>
      <c r="N75" s="685"/>
      <c r="O75" s="685"/>
      <c r="P75" s="685"/>
      <c r="Q75" s="685"/>
      <c r="R75" s="685"/>
      <c r="S75" s="685"/>
      <c r="T75" s="685"/>
      <c r="U75" s="685"/>
      <c r="V75" s="685"/>
      <c r="W75" s="685"/>
      <c r="X75" s="685"/>
      <c r="Y75" s="685"/>
      <c r="Z75" s="685"/>
      <c r="AA75" s="685"/>
      <c r="AB75" s="685"/>
      <c r="AC75" s="685"/>
      <c r="AD75" s="685"/>
      <c r="AE75" s="12"/>
      <c r="AF75" s="122"/>
      <c r="AG75" s="212"/>
      <c r="AH75" s="896">
        <f t="shared" si="7"/>
        <v>0</v>
      </c>
      <c r="AI75" s="627"/>
      <c r="AJ75" s="627">
        <f t="shared" si="8"/>
        <v>0</v>
      </c>
      <c r="AK75" s="627"/>
      <c r="AL75" s="627">
        <f t="shared" si="9"/>
        <v>0</v>
      </c>
      <c r="AM75" s="627"/>
      <c r="AN75" s="627">
        <f t="shared" si="10"/>
        <v>0</v>
      </c>
      <c r="AO75" s="627">
        <f t="shared" si="11"/>
        <v>0</v>
      </c>
      <c r="AP75" s="738" t="str">
        <f>IF(AN75=0,"",IF(SUM($AN$40:AN75)=1,AR75,IF($AN$97&gt;SUM($AN$40:AN75),_xlfn.CONCAT(", ",AR75),IF($AN$97=SUM($AN$40:AN75),_xlfn.CONCAT(" y ",AR75,".")))))</f>
        <v/>
      </c>
      <c r="AQ75" s="739" t="str">
        <f>IF(AO75=0,"", IF(SUM($AN99:AR$582)=1,#REF!, IF($AQ$589&gt;SUM($AN99:AR$582),_xlfn.CONCAT(", ",#REF!), IF($AQ$589=SUM($AN99:AR$582),_xlfn.CONCAT(" y ",#REF!,".")))))</f>
        <v/>
      </c>
      <c r="AR75" s="639">
        <f t="shared" si="5"/>
        <v>35</v>
      </c>
      <c r="AS75" s="641"/>
      <c r="AX75" s="645">
        <f t="shared" si="6"/>
        <v>0</v>
      </c>
      <c r="AY75" s="647"/>
      <c r="BA75" s="1055">
        <f>CNGE_2026_M3_Secc1!AH172</f>
        <v>0</v>
      </c>
      <c r="BB75" s="1055"/>
      <c r="BH75" s="101"/>
      <c r="BI75" s="101"/>
    </row>
    <row r="76" spans="1:61" s="72" customFormat="1" ht="15" customHeight="1">
      <c r="A76" s="131"/>
      <c r="B76" s="53"/>
      <c r="C76" s="82" t="s">
        <v>116</v>
      </c>
      <c r="D76" s="792" t="str">
        <f>IF(CNGE_2026_M3_Secc1!$AH$40=CNGE_2026_M3_Secc1!$AJ$40,"",IF(CNGE_2026_M3_Secc1!D95="","",CNGE_2026_M3_Secc1!D95))</f>
        <v/>
      </c>
      <c r="E76" s="793"/>
      <c r="F76" s="793"/>
      <c r="G76" s="793"/>
      <c r="H76" s="793"/>
      <c r="I76" s="793"/>
      <c r="J76" s="793"/>
      <c r="K76" s="793"/>
      <c r="L76" s="794"/>
      <c r="M76" s="685"/>
      <c r="N76" s="685"/>
      <c r="O76" s="685"/>
      <c r="P76" s="685"/>
      <c r="Q76" s="685"/>
      <c r="R76" s="685"/>
      <c r="S76" s="685"/>
      <c r="T76" s="685"/>
      <c r="U76" s="685"/>
      <c r="V76" s="685"/>
      <c r="W76" s="685"/>
      <c r="X76" s="685"/>
      <c r="Y76" s="685"/>
      <c r="Z76" s="685"/>
      <c r="AA76" s="685"/>
      <c r="AB76" s="685"/>
      <c r="AC76" s="685"/>
      <c r="AD76" s="685"/>
      <c r="AE76" s="12"/>
      <c r="AF76" s="122"/>
      <c r="AG76" s="212"/>
      <c r="AH76" s="896">
        <f t="shared" si="7"/>
        <v>0</v>
      </c>
      <c r="AI76" s="627"/>
      <c r="AJ76" s="627">
        <f t="shared" si="8"/>
        <v>0</v>
      </c>
      <c r="AK76" s="627"/>
      <c r="AL76" s="627">
        <f t="shared" si="9"/>
        <v>0</v>
      </c>
      <c r="AM76" s="627"/>
      <c r="AN76" s="627">
        <f t="shared" si="10"/>
        <v>0</v>
      </c>
      <c r="AO76" s="627">
        <f t="shared" si="11"/>
        <v>0</v>
      </c>
      <c r="AP76" s="738" t="str">
        <f>IF(AN76=0,"",IF(SUM($AN$40:AN76)=1,AR76,IF($AN$97&gt;SUM($AN$40:AN76),_xlfn.CONCAT(", ",AR76),IF($AN$97=SUM($AN$40:AN76),_xlfn.CONCAT(" y ",AR76,".")))))</f>
        <v/>
      </c>
      <c r="AQ76" s="739" t="str">
        <f>IF(AO76=0,"", IF(SUM($AN100:AR$582)=1,#REF!, IF($AQ$589&gt;SUM($AN100:AR$582),_xlfn.CONCAT(", ",#REF!), IF($AQ$589=SUM($AN100:AR$582),_xlfn.CONCAT(" y ",#REF!,".")))))</f>
        <v/>
      </c>
      <c r="AR76" s="639">
        <f t="shared" si="5"/>
        <v>36</v>
      </c>
      <c r="AS76" s="641"/>
      <c r="AX76" s="645">
        <f t="shared" si="6"/>
        <v>0</v>
      </c>
      <c r="AY76" s="647"/>
      <c r="BA76" s="1055">
        <f>CNGE_2026_M3_Secc1!AH173</f>
        <v>0</v>
      </c>
      <c r="BB76" s="1055"/>
      <c r="BH76" s="101"/>
      <c r="BI76" s="101"/>
    </row>
    <row r="77" spans="1:61" s="72" customFormat="1" ht="15" customHeight="1">
      <c r="A77" s="131"/>
      <c r="B77" s="53"/>
      <c r="C77" s="82" t="s">
        <v>117</v>
      </c>
      <c r="D77" s="792" t="str">
        <f>IF(CNGE_2026_M3_Secc1!$AH$40=CNGE_2026_M3_Secc1!$AJ$40,"",IF(CNGE_2026_M3_Secc1!D96="","",CNGE_2026_M3_Secc1!D96))</f>
        <v/>
      </c>
      <c r="E77" s="793"/>
      <c r="F77" s="793"/>
      <c r="G77" s="793"/>
      <c r="H77" s="793"/>
      <c r="I77" s="793"/>
      <c r="J77" s="793"/>
      <c r="K77" s="793"/>
      <c r="L77" s="794"/>
      <c r="M77" s="685"/>
      <c r="N77" s="685"/>
      <c r="O77" s="685"/>
      <c r="P77" s="685"/>
      <c r="Q77" s="685"/>
      <c r="R77" s="685"/>
      <c r="S77" s="685"/>
      <c r="T77" s="685"/>
      <c r="U77" s="685"/>
      <c r="V77" s="685"/>
      <c r="W77" s="685"/>
      <c r="X77" s="685"/>
      <c r="Y77" s="685"/>
      <c r="Z77" s="685"/>
      <c r="AA77" s="685"/>
      <c r="AB77" s="685"/>
      <c r="AC77" s="685"/>
      <c r="AD77" s="685"/>
      <c r="AE77" s="12"/>
      <c r="AF77" s="122"/>
      <c r="AG77" s="212"/>
      <c r="AH77" s="896">
        <f t="shared" si="7"/>
        <v>0</v>
      </c>
      <c r="AI77" s="627"/>
      <c r="AJ77" s="627">
        <f t="shared" si="8"/>
        <v>0</v>
      </c>
      <c r="AK77" s="627"/>
      <c r="AL77" s="627">
        <f t="shared" si="9"/>
        <v>0</v>
      </c>
      <c r="AM77" s="627"/>
      <c r="AN77" s="627">
        <f t="shared" si="10"/>
        <v>0</v>
      </c>
      <c r="AO77" s="627">
        <f t="shared" si="11"/>
        <v>0</v>
      </c>
      <c r="AP77" s="738" t="str">
        <f>IF(AN77=0,"",IF(SUM($AN$40:AN77)=1,AR77,IF($AN$97&gt;SUM($AN$40:AN77),_xlfn.CONCAT(", ",AR77),IF($AN$97=SUM($AN$40:AN77),_xlfn.CONCAT(" y ",AR77,".")))))</f>
        <v/>
      </c>
      <c r="AQ77" s="739" t="str">
        <f>IF(AO77=0,"", IF(SUM($AN101:AR$582)=1,#REF!, IF($AQ$589&gt;SUM($AN101:AR$582),_xlfn.CONCAT(", ",#REF!), IF($AQ$589=SUM($AN101:AR$582),_xlfn.CONCAT(" y ",#REF!,".")))))</f>
        <v/>
      </c>
      <c r="AR77" s="639">
        <f t="shared" si="5"/>
        <v>37</v>
      </c>
      <c r="AS77" s="641"/>
      <c r="AX77" s="645">
        <f t="shared" si="6"/>
        <v>0</v>
      </c>
      <c r="AY77" s="647"/>
      <c r="BA77" s="1055">
        <f>CNGE_2026_M3_Secc1!AH174</f>
        <v>0</v>
      </c>
      <c r="BB77" s="1055"/>
      <c r="BH77" s="101"/>
      <c r="BI77" s="101"/>
    </row>
    <row r="78" spans="1:61" s="72" customFormat="1" ht="15" customHeight="1">
      <c r="A78" s="131"/>
      <c r="B78" s="53"/>
      <c r="C78" s="82" t="s">
        <v>118</v>
      </c>
      <c r="D78" s="792" t="str">
        <f>IF(CNGE_2026_M3_Secc1!$AH$40=CNGE_2026_M3_Secc1!$AJ$40,"",IF(CNGE_2026_M3_Secc1!D97="","",CNGE_2026_M3_Secc1!D97))</f>
        <v/>
      </c>
      <c r="E78" s="793"/>
      <c r="F78" s="793"/>
      <c r="G78" s="793"/>
      <c r="H78" s="793"/>
      <c r="I78" s="793"/>
      <c r="J78" s="793"/>
      <c r="K78" s="793"/>
      <c r="L78" s="794"/>
      <c r="M78" s="685"/>
      <c r="N78" s="685"/>
      <c r="O78" s="685"/>
      <c r="P78" s="685"/>
      <c r="Q78" s="685"/>
      <c r="R78" s="685"/>
      <c r="S78" s="685"/>
      <c r="T78" s="685"/>
      <c r="U78" s="685"/>
      <c r="V78" s="685"/>
      <c r="W78" s="685"/>
      <c r="X78" s="685"/>
      <c r="Y78" s="685"/>
      <c r="Z78" s="685"/>
      <c r="AA78" s="685"/>
      <c r="AB78" s="685"/>
      <c r="AC78" s="685"/>
      <c r="AD78" s="685"/>
      <c r="AE78" s="12"/>
      <c r="AF78" s="122"/>
      <c r="AG78" s="212"/>
      <c r="AH78" s="896">
        <f t="shared" si="7"/>
        <v>0</v>
      </c>
      <c r="AI78" s="627"/>
      <c r="AJ78" s="627">
        <f t="shared" si="8"/>
        <v>0</v>
      </c>
      <c r="AK78" s="627"/>
      <c r="AL78" s="627">
        <f t="shared" si="9"/>
        <v>0</v>
      </c>
      <c r="AM78" s="627"/>
      <c r="AN78" s="627">
        <f t="shared" si="10"/>
        <v>0</v>
      </c>
      <c r="AO78" s="627">
        <f t="shared" si="11"/>
        <v>0</v>
      </c>
      <c r="AP78" s="738" t="str">
        <f>IF(AN78=0,"",IF(SUM($AN$40:AN78)=1,AR78,IF($AN$97&gt;SUM($AN$40:AN78),_xlfn.CONCAT(", ",AR78),IF($AN$97=SUM($AN$40:AN78),_xlfn.CONCAT(" y ",AR78,".")))))</f>
        <v/>
      </c>
      <c r="AQ78" s="739" t="str">
        <f>IF(AO78=0,"", IF(SUM($AN102:AR$582)=1,#REF!, IF($AQ$589&gt;SUM($AN102:AR$582),_xlfn.CONCAT(", ",#REF!), IF($AQ$589=SUM($AN102:AR$582),_xlfn.CONCAT(" y ",#REF!,".")))))</f>
        <v/>
      </c>
      <c r="AR78" s="639">
        <f t="shared" si="5"/>
        <v>38</v>
      </c>
      <c r="AS78" s="641"/>
      <c r="AX78" s="645">
        <f t="shared" si="6"/>
        <v>0</v>
      </c>
      <c r="AY78" s="647"/>
      <c r="BA78" s="1055">
        <f>CNGE_2026_M3_Secc1!AH175</f>
        <v>0</v>
      </c>
      <c r="BB78" s="1055"/>
      <c r="BH78" s="101"/>
      <c r="BI78" s="101"/>
    </row>
    <row r="79" spans="1:61" s="72" customFormat="1" ht="15" customHeight="1">
      <c r="A79" s="131"/>
      <c r="B79" s="53"/>
      <c r="C79" s="82" t="s">
        <v>119</v>
      </c>
      <c r="D79" s="792" t="str">
        <f>IF(CNGE_2026_M3_Secc1!$AH$40=CNGE_2026_M3_Secc1!$AJ$40,"",IF(CNGE_2026_M3_Secc1!D98="","",CNGE_2026_M3_Secc1!D98))</f>
        <v/>
      </c>
      <c r="E79" s="793"/>
      <c r="F79" s="793"/>
      <c r="G79" s="793"/>
      <c r="H79" s="793"/>
      <c r="I79" s="793"/>
      <c r="J79" s="793"/>
      <c r="K79" s="793"/>
      <c r="L79" s="794"/>
      <c r="M79" s="685"/>
      <c r="N79" s="685"/>
      <c r="O79" s="685"/>
      <c r="P79" s="685"/>
      <c r="Q79" s="685"/>
      <c r="R79" s="685"/>
      <c r="S79" s="685"/>
      <c r="T79" s="685"/>
      <c r="U79" s="685"/>
      <c r="V79" s="685"/>
      <c r="W79" s="685"/>
      <c r="X79" s="685"/>
      <c r="Y79" s="685"/>
      <c r="Z79" s="685"/>
      <c r="AA79" s="685"/>
      <c r="AB79" s="685"/>
      <c r="AC79" s="685"/>
      <c r="AD79" s="685"/>
      <c r="AE79" s="12"/>
      <c r="AF79" s="122"/>
      <c r="AG79" s="212"/>
      <c r="AH79" s="896">
        <f t="shared" si="7"/>
        <v>0</v>
      </c>
      <c r="AI79" s="627"/>
      <c r="AJ79" s="627">
        <f t="shared" si="8"/>
        <v>0</v>
      </c>
      <c r="AK79" s="627"/>
      <c r="AL79" s="627">
        <f t="shared" si="9"/>
        <v>0</v>
      </c>
      <c r="AM79" s="627"/>
      <c r="AN79" s="627">
        <f t="shared" si="10"/>
        <v>0</v>
      </c>
      <c r="AO79" s="627">
        <f t="shared" si="11"/>
        <v>0</v>
      </c>
      <c r="AP79" s="738" t="str">
        <f>IF(AN79=0,"",IF(SUM($AN$40:AN79)=1,AR79,IF($AN$97&gt;SUM($AN$40:AN79),_xlfn.CONCAT(", ",AR79),IF($AN$97=SUM($AN$40:AN79),_xlfn.CONCAT(" y ",AR79,".")))))</f>
        <v/>
      </c>
      <c r="AQ79" s="739" t="str">
        <f>IF(AO79=0,"", IF(SUM($AN103:AR$582)=1,#REF!, IF($AQ$589&gt;SUM($AN103:AR$582),_xlfn.CONCAT(", ",#REF!), IF($AQ$589=SUM($AN103:AR$582),_xlfn.CONCAT(" y ",#REF!,".")))))</f>
        <v/>
      </c>
      <c r="AR79" s="639">
        <f t="shared" si="5"/>
        <v>39</v>
      </c>
      <c r="AS79" s="641"/>
      <c r="AX79" s="645">
        <f t="shared" si="6"/>
        <v>0</v>
      </c>
      <c r="AY79" s="647"/>
      <c r="BA79" s="1055">
        <f>CNGE_2026_M3_Secc1!AH176</f>
        <v>0</v>
      </c>
      <c r="BB79" s="1055"/>
      <c r="BH79" s="101"/>
      <c r="BI79" s="101"/>
    </row>
    <row r="80" spans="1:61" s="72" customFormat="1" ht="15" customHeight="1">
      <c r="A80" s="131"/>
      <c r="B80" s="53"/>
      <c r="C80" s="82" t="s">
        <v>120</v>
      </c>
      <c r="D80" s="792" t="str">
        <f>IF(CNGE_2026_M3_Secc1!$AH$40=CNGE_2026_M3_Secc1!$AJ$40,"",IF(CNGE_2026_M3_Secc1!D99="","",CNGE_2026_M3_Secc1!D99))</f>
        <v/>
      </c>
      <c r="E80" s="793"/>
      <c r="F80" s="793"/>
      <c r="G80" s="793"/>
      <c r="H80" s="793"/>
      <c r="I80" s="793"/>
      <c r="J80" s="793"/>
      <c r="K80" s="793"/>
      <c r="L80" s="794"/>
      <c r="M80" s="685"/>
      <c r="N80" s="685"/>
      <c r="O80" s="685"/>
      <c r="P80" s="685"/>
      <c r="Q80" s="685"/>
      <c r="R80" s="685"/>
      <c r="S80" s="685"/>
      <c r="T80" s="685"/>
      <c r="U80" s="685"/>
      <c r="V80" s="685"/>
      <c r="W80" s="685"/>
      <c r="X80" s="685"/>
      <c r="Y80" s="685"/>
      <c r="Z80" s="685"/>
      <c r="AA80" s="685"/>
      <c r="AB80" s="685"/>
      <c r="AC80" s="685"/>
      <c r="AD80" s="685"/>
      <c r="AE80" s="12"/>
      <c r="AF80" s="122"/>
      <c r="AG80" s="212"/>
      <c r="AH80" s="896">
        <f>M80</f>
        <v>0</v>
      </c>
      <c r="AI80" s="627"/>
      <c r="AJ80" s="627">
        <f>COUNTIF(S80:AD80,"NS")</f>
        <v>0</v>
      </c>
      <c r="AK80" s="627"/>
      <c r="AL80" s="627">
        <f>IF(COUNTIF(S80:AD80,"NA")=COUNTA($S$39:$AD$39),"NA",SUM(S80:AD80))</f>
        <v>0</v>
      </c>
      <c r="AM80" s="627"/>
      <c r="AN80" s="627">
        <f>IF($AH$36=$AJ$36,0,IF(OR(AND(AH80=0,AJ80&gt;0),AND(AH80="NS",AL80&gt;0),AND(AH80="NS",AJ80=0, AL80=0),AND(AH80="NA",AJ80&gt;0,AL80=0)),1,IF(OR(AND(AH80&gt;0, AJ80=2),AND(AH80="NS", AJ80=2),AND(AH80="NS",AL80=0,AJ80&gt;0),AH80=AL80),0,1)))</f>
        <v>0</v>
      </c>
      <c r="AO80" s="627">
        <f>IF($AJ$34=$AH$34, 0,
IF(OR(AND(AL80=0, AM80&gt;0),AND(AL80="NS", AN80&gt;0), AND(AL80="NS", AM80=0, AN80=0),AND(AL80="NA",AM80&gt;0,AN80=0)), 1,
IF(OR(AND(AL80&gt;0, AM80=2), AND(AL80="NS", AM80=2), AND(AL80="NS", AN80=0, AM80&gt;0), AL80=AN80), 0, 1)))</f>
        <v>0</v>
      </c>
      <c r="AP80" s="738" t="str">
        <f>IF(AN80=0,"",IF(SUM($AN$40:AN80)=1,AR80,IF($AN$97&gt;SUM($AN$40:AN80),_xlfn.CONCAT(", ",AR80),IF($AN$97=SUM($AN$40:AN80),_xlfn.CONCAT(" y ",AR80,".")))))</f>
        <v/>
      </c>
      <c r="AQ80" s="739" t="str">
        <f>IF(AO80=0,"", IF(SUM($AN104:AR$582)=1,#REF!, IF($AQ$589&gt;SUM($AN104:AR$582),_xlfn.CONCAT(", ",#REF!), IF($AQ$589=SUM($AN104:AR$582),_xlfn.CONCAT(" y ",#REF!,".")))))</f>
        <v/>
      </c>
      <c r="AR80" s="639">
        <f t="shared" si="5"/>
        <v>40</v>
      </c>
      <c r="AS80" s="641"/>
      <c r="AX80" s="645">
        <f t="shared" si="6"/>
        <v>0</v>
      </c>
      <c r="AY80" s="647"/>
      <c r="BA80" s="1055">
        <f>CNGE_2026_M3_Secc1!AH177</f>
        <v>0</v>
      </c>
      <c r="BB80" s="1055"/>
      <c r="BH80" s="101"/>
      <c r="BI80" s="101"/>
    </row>
    <row r="81" spans="1:61" s="72" customFormat="1" ht="15" customHeight="1">
      <c r="A81" s="131"/>
      <c r="C81" s="82" t="s">
        <v>121</v>
      </c>
      <c r="D81" s="792" t="str">
        <f>IF(CNGE_2026_M3_Secc1!$AH$40=CNGE_2026_M3_Secc1!$AJ$40,"",IF(CNGE_2026_M3_Secc1!D100="","",CNGE_2026_M3_Secc1!D100))</f>
        <v/>
      </c>
      <c r="E81" s="793"/>
      <c r="F81" s="793"/>
      <c r="G81" s="793"/>
      <c r="H81" s="793"/>
      <c r="I81" s="793"/>
      <c r="J81" s="793"/>
      <c r="K81" s="793"/>
      <c r="L81" s="794"/>
      <c r="M81" s="685"/>
      <c r="N81" s="685"/>
      <c r="O81" s="685"/>
      <c r="P81" s="685"/>
      <c r="Q81" s="685"/>
      <c r="R81" s="685"/>
      <c r="S81" s="685"/>
      <c r="T81" s="685"/>
      <c r="U81" s="685"/>
      <c r="V81" s="685"/>
      <c r="W81" s="685"/>
      <c r="X81" s="685"/>
      <c r="Y81" s="685"/>
      <c r="Z81" s="685"/>
      <c r="AA81" s="685"/>
      <c r="AB81" s="685"/>
      <c r="AC81" s="685"/>
      <c r="AD81" s="685"/>
      <c r="AE81" s="12"/>
      <c r="AF81" s="122"/>
      <c r="AG81" s="212"/>
      <c r="AH81" s="896">
        <f t="shared" ref="AH81:AH96" si="12">M81</f>
        <v>0</v>
      </c>
      <c r="AI81" s="627"/>
      <c r="AJ81" s="627">
        <f t="shared" ref="AJ81:AJ96" si="13">COUNTIF(S81:AD81,"NS")</f>
        <v>0</v>
      </c>
      <c r="AK81" s="627"/>
      <c r="AL81" s="627">
        <f t="shared" ref="AL81:AL96" si="14">IF(COUNTIF(S81:AD81,"NA")=COUNTA($S$39:$AD$39),"NA",SUM(S81:AD81))</f>
        <v>0</v>
      </c>
      <c r="AM81" s="627"/>
      <c r="AN81" s="627">
        <f t="shared" ref="AN81:AN96" si="15">IF($AH$36=$AJ$36,0,IF(OR(AND(AH81=0,AJ81&gt;0),AND(AH81="NS",AL81&gt;0),AND(AH81="NS",AJ81=0, AL81=0),AND(AH81="NA",AJ81&gt;0,AL81=0)),1,IF(OR(AND(AH81&gt;0, AJ81=2),AND(AH81="NS", AJ81=2),AND(AH81="NS",AL81=0,AJ81&gt;0),AH81=AL81),0,1)))</f>
        <v>0</v>
      </c>
      <c r="AO81" s="627">
        <f t="shared" ref="AO81:AO96" si="16">IF($AJ$34=$AH$34, 0,
IF(OR(AND(AL81=0, AM81&gt;0),AND(AL81="NS", AN81&gt;0), AND(AL81="NS", AM81=0, AN81=0),AND(AL81="NA",AM81&gt;0,AN81=0)), 1,
IF(OR(AND(AL81&gt;0, AM81=2), AND(AL81="NS", AM81=2), AND(AL81="NS", AN81=0, AM81&gt;0), AL81=AN81), 0, 1)))</f>
        <v>0</v>
      </c>
      <c r="AP81" s="738" t="str">
        <f>IF(AN81=0,"",IF(SUM($AN$40:AN81)=1,AR81,IF($AN$97&gt;SUM($AN$40:AN81),_xlfn.CONCAT(", ",AR81),IF($AN$97=SUM($AN$40:AN81),_xlfn.CONCAT(" y ",AR81,".")))))</f>
        <v/>
      </c>
      <c r="AQ81" s="739" t="str">
        <f>IF(AO81=0,"", IF(SUM($AN105:AR$582)=1,#REF!, IF($AQ$589&gt;SUM($AN105:AR$582),_xlfn.CONCAT(", ",#REF!), IF($AQ$589=SUM($AN105:AR$582),_xlfn.CONCAT(" y ",#REF!,".")))))</f>
        <v/>
      </c>
      <c r="AR81" s="639">
        <f t="shared" si="5"/>
        <v>41</v>
      </c>
      <c r="AS81" s="641"/>
      <c r="AX81" s="645">
        <f t="shared" ref="AX81:AX95" si="17">IF($AH$36=$AJ$36,0,IF(OR(AND(D81&lt;&gt;"",BA81=0,COUNTA(M81:AD81)=COUNTA($M$39:$AD$39)),AND(D81&lt;&gt;"",BA81=1,COUNTA(M81:AD81)=0),AND(D81="",COUNTA(M81:AD81)=0)),0,1))</f>
        <v>0</v>
      </c>
      <c r="AY81" s="647"/>
      <c r="BA81" s="1055">
        <f>CNGE_2026_M3_Secc1!AH178</f>
        <v>0</v>
      </c>
      <c r="BB81" s="1055"/>
      <c r="BH81" s="101"/>
      <c r="BI81" s="101"/>
    </row>
    <row r="82" spans="1:61" s="72" customFormat="1" ht="15" customHeight="1">
      <c r="A82" s="131"/>
      <c r="B82" s="48"/>
      <c r="C82" s="82" t="s">
        <v>122</v>
      </c>
      <c r="D82" s="792" t="str">
        <f>IF(CNGE_2026_M3_Secc1!$AH$40=CNGE_2026_M3_Secc1!$AJ$40,"",IF(CNGE_2026_M3_Secc1!D101="","",CNGE_2026_M3_Secc1!D101))</f>
        <v/>
      </c>
      <c r="E82" s="793"/>
      <c r="F82" s="793"/>
      <c r="G82" s="793"/>
      <c r="H82" s="793"/>
      <c r="I82" s="793"/>
      <c r="J82" s="793"/>
      <c r="K82" s="793"/>
      <c r="L82" s="794"/>
      <c r="M82" s="685"/>
      <c r="N82" s="685"/>
      <c r="O82" s="685"/>
      <c r="P82" s="685"/>
      <c r="Q82" s="685"/>
      <c r="R82" s="685"/>
      <c r="S82" s="685"/>
      <c r="T82" s="685"/>
      <c r="U82" s="685"/>
      <c r="V82" s="685"/>
      <c r="W82" s="685"/>
      <c r="X82" s="685"/>
      <c r="Y82" s="685"/>
      <c r="Z82" s="685"/>
      <c r="AA82" s="685"/>
      <c r="AB82" s="685"/>
      <c r="AC82" s="685"/>
      <c r="AD82" s="685"/>
      <c r="AE82" s="12"/>
      <c r="AF82" s="122"/>
      <c r="AG82" s="212"/>
      <c r="AH82" s="896">
        <f t="shared" si="12"/>
        <v>0</v>
      </c>
      <c r="AI82" s="627"/>
      <c r="AJ82" s="627">
        <f t="shared" si="13"/>
        <v>0</v>
      </c>
      <c r="AK82" s="627"/>
      <c r="AL82" s="627">
        <f t="shared" si="14"/>
        <v>0</v>
      </c>
      <c r="AM82" s="627"/>
      <c r="AN82" s="627">
        <f t="shared" si="15"/>
        <v>0</v>
      </c>
      <c r="AO82" s="627">
        <f t="shared" si="16"/>
        <v>0</v>
      </c>
      <c r="AP82" s="738" t="str">
        <f>IF(AN82=0,"",IF(SUM($AN$40:AN82)=1,AR82,IF($AN$97&gt;SUM($AN$40:AN82),_xlfn.CONCAT(", ",AR82),IF($AN$97=SUM($AN$40:AN82),_xlfn.CONCAT(" y ",AR82,".")))))</f>
        <v/>
      </c>
      <c r="AQ82" s="739" t="str">
        <f>IF(AO82=0,"", IF(SUM($AN106:AR$582)=1,#REF!, IF($AQ$589&gt;SUM($AN106:AR$582),_xlfn.CONCAT(", ",#REF!), IF($AQ$589=SUM($AN106:AR$582),_xlfn.CONCAT(" y ",#REF!,".")))))</f>
        <v/>
      </c>
      <c r="AR82" s="639">
        <f t="shared" si="5"/>
        <v>42</v>
      </c>
      <c r="AS82" s="641"/>
      <c r="AX82" s="645">
        <f t="shared" si="17"/>
        <v>0</v>
      </c>
      <c r="AY82" s="647"/>
      <c r="BA82" s="1055">
        <f>CNGE_2026_M3_Secc1!AH179</f>
        <v>0</v>
      </c>
      <c r="BB82" s="1055"/>
      <c r="BH82" s="101"/>
      <c r="BI82" s="101"/>
    </row>
    <row r="83" spans="1:61" s="72" customFormat="1" ht="15" customHeight="1">
      <c r="A83" s="131"/>
      <c r="B83" s="48"/>
      <c r="C83" s="82" t="s">
        <v>123</v>
      </c>
      <c r="D83" s="792" t="str">
        <f>IF(CNGE_2026_M3_Secc1!$AH$40=CNGE_2026_M3_Secc1!$AJ$40,"",IF(CNGE_2026_M3_Secc1!D102="","",CNGE_2026_M3_Secc1!D102))</f>
        <v/>
      </c>
      <c r="E83" s="793"/>
      <c r="F83" s="793"/>
      <c r="G83" s="793"/>
      <c r="H83" s="793"/>
      <c r="I83" s="793"/>
      <c r="J83" s="793"/>
      <c r="K83" s="793"/>
      <c r="L83" s="794"/>
      <c r="M83" s="685"/>
      <c r="N83" s="685"/>
      <c r="O83" s="685"/>
      <c r="P83" s="685"/>
      <c r="Q83" s="685"/>
      <c r="R83" s="685"/>
      <c r="S83" s="685"/>
      <c r="T83" s="685"/>
      <c r="U83" s="685"/>
      <c r="V83" s="685"/>
      <c r="W83" s="685"/>
      <c r="X83" s="685"/>
      <c r="Y83" s="685"/>
      <c r="Z83" s="685"/>
      <c r="AA83" s="685"/>
      <c r="AB83" s="685"/>
      <c r="AC83" s="685"/>
      <c r="AD83" s="685"/>
      <c r="AE83" s="12"/>
      <c r="AF83" s="122"/>
      <c r="AG83" s="212"/>
      <c r="AH83" s="896">
        <f t="shared" si="12"/>
        <v>0</v>
      </c>
      <c r="AI83" s="627"/>
      <c r="AJ83" s="627">
        <f t="shared" si="13"/>
        <v>0</v>
      </c>
      <c r="AK83" s="627"/>
      <c r="AL83" s="627">
        <f t="shared" si="14"/>
        <v>0</v>
      </c>
      <c r="AM83" s="627"/>
      <c r="AN83" s="627">
        <f t="shared" si="15"/>
        <v>0</v>
      </c>
      <c r="AO83" s="627">
        <f t="shared" si="16"/>
        <v>0</v>
      </c>
      <c r="AP83" s="738" t="str">
        <f>IF(AN83=0,"",IF(SUM($AN$40:AN83)=1,AR83,IF($AN$97&gt;SUM($AN$40:AN83),_xlfn.CONCAT(", ",AR83),IF($AN$97=SUM($AN$40:AN83),_xlfn.CONCAT(" y ",AR83,".")))))</f>
        <v/>
      </c>
      <c r="AQ83" s="739" t="str">
        <f>IF(AO83=0,"", IF(SUM($AN107:AR$582)=1,#REF!, IF($AQ$589&gt;SUM($AN107:AR$582),_xlfn.CONCAT(", ",#REF!), IF($AQ$589=SUM($AN107:AR$582),_xlfn.CONCAT(" y ",#REF!,".")))))</f>
        <v/>
      </c>
      <c r="AR83" s="639">
        <f t="shared" si="5"/>
        <v>43</v>
      </c>
      <c r="AS83" s="641"/>
      <c r="AX83" s="645">
        <f t="shared" si="17"/>
        <v>0</v>
      </c>
      <c r="AY83" s="647"/>
      <c r="BA83" s="1055">
        <f>CNGE_2026_M3_Secc1!AH180</f>
        <v>0</v>
      </c>
      <c r="BB83" s="1055"/>
      <c r="BH83" s="101"/>
      <c r="BI83" s="101"/>
    </row>
    <row r="84" spans="1:61" s="72" customFormat="1" ht="15" customHeight="1">
      <c r="A84" s="131"/>
      <c r="B84" s="48"/>
      <c r="C84" s="82" t="s">
        <v>124</v>
      </c>
      <c r="D84" s="792" t="str">
        <f>IF(CNGE_2026_M3_Secc1!$AH$40=CNGE_2026_M3_Secc1!$AJ$40,"",IF(CNGE_2026_M3_Secc1!D103="","",CNGE_2026_M3_Secc1!D103))</f>
        <v/>
      </c>
      <c r="E84" s="793"/>
      <c r="F84" s="793"/>
      <c r="G84" s="793"/>
      <c r="H84" s="793"/>
      <c r="I84" s="793"/>
      <c r="J84" s="793"/>
      <c r="K84" s="793"/>
      <c r="L84" s="794"/>
      <c r="M84" s="685"/>
      <c r="N84" s="685"/>
      <c r="O84" s="685"/>
      <c r="P84" s="685"/>
      <c r="Q84" s="685"/>
      <c r="R84" s="685"/>
      <c r="S84" s="685"/>
      <c r="T84" s="685"/>
      <c r="U84" s="685"/>
      <c r="V84" s="685"/>
      <c r="W84" s="685"/>
      <c r="X84" s="685"/>
      <c r="Y84" s="685"/>
      <c r="Z84" s="685"/>
      <c r="AA84" s="685"/>
      <c r="AB84" s="685"/>
      <c r="AC84" s="685"/>
      <c r="AD84" s="685"/>
      <c r="AE84" s="12"/>
      <c r="AF84" s="122"/>
      <c r="AG84" s="212"/>
      <c r="AH84" s="896">
        <f t="shared" si="12"/>
        <v>0</v>
      </c>
      <c r="AI84" s="627"/>
      <c r="AJ84" s="627">
        <f t="shared" si="13"/>
        <v>0</v>
      </c>
      <c r="AK84" s="627"/>
      <c r="AL84" s="627">
        <f t="shared" si="14"/>
        <v>0</v>
      </c>
      <c r="AM84" s="627"/>
      <c r="AN84" s="627">
        <f t="shared" si="15"/>
        <v>0</v>
      </c>
      <c r="AO84" s="627">
        <f t="shared" si="16"/>
        <v>0</v>
      </c>
      <c r="AP84" s="738" t="str">
        <f>IF(AN84=0,"",IF(SUM($AN$40:AN84)=1,AR84,IF($AN$97&gt;SUM($AN$40:AN84),_xlfn.CONCAT(", ",AR84),IF($AN$97=SUM($AN$40:AN84),_xlfn.CONCAT(" y ",AR84,".")))))</f>
        <v/>
      </c>
      <c r="AQ84" s="739" t="str">
        <f>IF(AO84=0,"", IF(SUM($AN108:AR$582)=1,#REF!, IF($AQ$589&gt;SUM($AN108:AR$582),_xlfn.CONCAT(", ",#REF!), IF($AQ$589=SUM($AN108:AR$582),_xlfn.CONCAT(" y ",#REF!,".")))))</f>
        <v/>
      </c>
      <c r="AR84" s="639">
        <f t="shared" si="5"/>
        <v>44</v>
      </c>
      <c r="AS84" s="641"/>
      <c r="AX84" s="645">
        <f t="shared" si="17"/>
        <v>0</v>
      </c>
      <c r="AY84" s="647"/>
      <c r="BA84" s="1055">
        <f>CNGE_2026_M3_Secc1!AH181</f>
        <v>0</v>
      </c>
      <c r="BB84" s="1055"/>
      <c r="BH84" s="101"/>
      <c r="BI84" s="101"/>
    </row>
    <row r="85" spans="1:61" s="72" customFormat="1" ht="15" customHeight="1">
      <c r="A85" s="131"/>
      <c r="B85" s="48"/>
      <c r="C85" s="82" t="s">
        <v>125</v>
      </c>
      <c r="D85" s="792" t="str">
        <f>IF(CNGE_2026_M3_Secc1!$AH$40=CNGE_2026_M3_Secc1!$AJ$40,"",IF(CNGE_2026_M3_Secc1!D104="","",CNGE_2026_M3_Secc1!D104))</f>
        <v/>
      </c>
      <c r="E85" s="793"/>
      <c r="F85" s="793"/>
      <c r="G85" s="793"/>
      <c r="H85" s="793"/>
      <c r="I85" s="793"/>
      <c r="J85" s="793"/>
      <c r="K85" s="793"/>
      <c r="L85" s="794"/>
      <c r="M85" s="685"/>
      <c r="N85" s="685"/>
      <c r="O85" s="685"/>
      <c r="P85" s="685"/>
      <c r="Q85" s="685"/>
      <c r="R85" s="685"/>
      <c r="S85" s="685"/>
      <c r="T85" s="685"/>
      <c r="U85" s="685"/>
      <c r="V85" s="685"/>
      <c r="W85" s="685"/>
      <c r="X85" s="685"/>
      <c r="Y85" s="685"/>
      <c r="Z85" s="685"/>
      <c r="AA85" s="685"/>
      <c r="AB85" s="685"/>
      <c r="AC85" s="685"/>
      <c r="AD85" s="685"/>
      <c r="AE85" s="12"/>
      <c r="AF85" s="122"/>
      <c r="AG85" s="212"/>
      <c r="AH85" s="896">
        <f t="shared" si="12"/>
        <v>0</v>
      </c>
      <c r="AI85" s="627"/>
      <c r="AJ85" s="627">
        <f t="shared" si="13"/>
        <v>0</v>
      </c>
      <c r="AK85" s="627"/>
      <c r="AL85" s="627">
        <f t="shared" si="14"/>
        <v>0</v>
      </c>
      <c r="AM85" s="627"/>
      <c r="AN85" s="627">
        <f t="shared" si="15"/>
        <v>0</v>
      </c>
      <c r="AO85" s="627">
        <f t="shared" si="16"/>
        <v>0</v>
      </c>
      <c r="AP85" s="738" t="str">
        <f>IF(AN85=0,"",IF(SUM($AN$40:AN85)=1,AR85,IF($AN$97&gt;SUM($AN$40:AN85),_xlfn.CONCAT(", ",AR85),IF($AN$97=SUM($AN$40:AN85),_xlfn.CONCAT(" y ",AR85,".")))))</f>
        <v/>
      </c>
      <c r="AQ85" s="739" t="str">
        <f>IF(AO85=0,"", IF(SUM($AN109:AR$582)=1,#REF!, IF($AQ$589&gt;SUM($AN109:AR$582),_xlfn.CONCAT(", ",#REF!), IF($AQ$589=SUM($AN109:AR$582),_xlfn.CONCAT(" y ",#REF!,".")))))</f>
        <v/>
      </c>
      <c r="AR85" s="639">
        <f t="shared" si="5"/>
        <v>45</v>
      </c>
      <c r="AS85" s="641"/>
      <c r="AX85" s="645">
        <f t="shared" si="17"/>
        <v>0</v>
      </c>
      <c r="AY85" s="647"/>
      <c r="BA85" s="1055">
        <f>CNGE_2026_M3_Secc1!AH182</f>
        <v>0</v>
      </c>
      <c r="BB85" s="1055"/>
      <c r="BH85" s="101"/>
      <c r="BI85" s="101"/>
    </row>
    <row r="86" spans="1:61" s="72" customFormat="1" ht="15" customHeight="1">
      <c r="A86" s="131"/>
      <c r="B86" s="48"/>
      <c r="C86" s="82" t="s">
        <v>237</v>
      </c>
      <c r="D86" s="792" t="str">
        <f>IF(CNGE_2026_M3_Secc1!$AH$40=CNGE_2026_M3_Secc1!$AJ$40,"",IF(CNGE_2026_M3_Secc1!D105="","",CNGE_2026_M3_Secc1!D105))</f>
        <v/>
      </c>
      <c r="E86" s="793"/>
      <c r="F86" s="793"/>
      <c r="G86" s="793"/>
      <c r="H86" s="793"/>
      <c r="I86" s="793"/>
      <c r="J86" s="793"/>
      <c r="K86" s="793"/>
      <c r="L86" s="794"/>
      <c r="M86" s="685"/>
      <c r="N86" s="685"/>
      <c r="O86" s="685"/>
      <c r="P86" s="685"/>
      <c r="Q86" s="685"/>
      <c r="R86" s="685"/>
      <c r="S86" s="685"/>
      <c r="T86" s="685"/>
      <c r="U86" s="685"/>
      <c r="V86" s="685"/>
      <c r="W86" s="685"/>
      <c r="X86" s="685"/>
      <c r="Y86" s="685"/>
      <c r="Z86" s="685"/>
      <c r="AA86" s="685"/>
      <c r="AB86" s="685"/>
      <c r="AC86" s="685"/>
      <c r="AD86" s="685"/>
      <c r="AE86" s="12"/>
      <c r="AF86" s="122"/>
      <c r="AG86" s="212"/>
      <c r="AH86" s="896">
        <f t="shared" si="12"/>
        <v>0</v>
      </c>
      <c r="AI86" s="627"/>
      <c r="AJ86" s="627">
        <f t="shared" si="13"/>
        <v>0</v>
      </c>
      <c r="AK86" s="627"/>
      <c r="AL86" s="627">
        <f t="shared" si="14"/>
        <v>0</v>
      </c>
      <c r="AM86" s="627"/>
      <c r="AN86" s="627">
        <f t="shared" si="15"/>
        <v>0</v>
      </c>
      <c r="AO86" s="627">
        <f t="shared" si="16"/>
        <v>0</v>
      </c>
      <c r="AP86" s="738" t="str">
        <f>IF(AN86=0,"",IF(SUM($AN$40:AN86)=1,AR86,IF($AN$97&gt;SUM($AN$40:AN86),_xlfn.CONCAT(", ",AR86),IF($AN$97=SUM($AN$40:AN86),_xlfn.CONCAT(" y ",AR86,".")))))</f>
        <v/>
      </c>
      <c r="AQ86" s="739" t="str">
        <f>IF(AO86=0,"", IF(SUM($AN110:AR$582)=1,#REF!, IF($AQ$589&gt;SUM($AN110:AR$582),_xlfn.CONCAT(", ",#REF!), IF($AQ$589=SUM($AN110:AR$582),_xlfn.CONCAT(" y ",#REF!,".")))))</f>
        <v/>
      </c>
      <c r="AR86" s="639">
        <f t="shared" si="5"/>
        <v>46</v>
      </c>
      <c r="AS86" s="641"/>
      <c r="AX86" s="645">
        <f t="shared" si="17"/>
        <v>0</v>
      </c>
      <c r="AY86" s="647"/>
      <c r="BA86" s="1055">
        <f>CNGE_2026_M3_Secc1!AH183</f>
        <v>0</v>
      </c>
      <c r="BB86" s="1055"/>
      <c r="BH86" s="101"/>
      <c r="BI86" s="101"/>
    </row>
    <row r="87" spans="1:61" s="72" customFormat="1" ht="15" customHeight="1">
      <c r="A87" s="131"/>
      <c r="B87" s="48"/>
      <c r="C87" s="82" t="s">
        <v>238</v>
      </c>
      <c r="D87" s="792" t="str">
        <f>IF(CNGE_2026_M3_Secc1!$AH$40=CNGE_2026_M3_Secc1!$AJ$40,"",IF(CNGE_2026_M3_Secc1!D106="","",CNGE_2026_M3_Secc1!D106))</f>
        <v/>
      </c>
      <c r="E87" s="793"/>
      <c r="F87" s="793"/>
      <c r="G87" s="793"/>
      <c r="H87" s="793"/>
      <c r="I87" s="793"/>
      <c r="J87" s="793"/>
      <c r="K87" s="793"/>
      <c r="L87" s="794"/>
      <c r="M87" s="685"/>
      <c r="N87" s="685"/>
      <c r="O87" s="685"/>
      <c r="P87" s="685"/>
      <c r="Q87" s="685"/>
      <c r="R87" s="685"/>
      <c r="S87" s="685"/>
      <c r="T87" s="685"/>
      <c r="U87" s="685"/>
      <c r="V87" s="685"/>
      <c r="W87" s="685"/>
      <c r="X87" s="685"/>
      <c r="Y87" s="685"/>
      <c r="Z87" s="685"/>
      <c r="AA87" s="685"/>
      <c r="AB87" s="685"/>
      <c r="AC87" s="685"/>
      <c r="AD87" s="685"/>
      <c r="AE87" s="12"/>
      <c r="AF87" s="122"/>
      <c r="AG87" s="212"/>
      <c r="AH87" s="896">
        <f t="shared" si="12"/>
        <v>0</v>
      </c>
      <c r="AI87" s="627"/>
      <c r="AJ87" s="627">
        <f t="shared" si="13"/>
        <v>0</v>
      </c>
      <c r="AK87" s="627"/>
      <c r="AL87" s="627">
        <f t="shared" si="14"/>
        <v>0</v>
      </c>
      <c r="AM87" s="627"/>
      <c r="AN87" s="627">
        <f t="shared" si="15"/>
        <v>0</v>
      </c>
      <c r="AO87" s="627">
        <f t="shared" si="16"/>
        <v>0</v>
      </c>
      <c r="AP87" s="738" t="str">
        <f>IF(AN87=0,"",IF(SUM($AN$40:AN87)=1,AR87,IF($AN$97&gt;SUM($AN$40:AN87),_xlfn.CONCAT(", ",AR87),IF($AN$97=SUM($AN$40:AN87),_xlfn.CONCAT(" y ",AR87,".")))))</f>
        <v/>
      </c>
      <c r="AQ87" s="739" t="str">
        <f>IF(AO87=0,"", IF(SUM($AN111:AR$582)=1,#REF!, IF($AQ$589&gt;SUM($AN111:AR$582),_xlfn.CONCAT(", ",#REF!), IF($AQ$589=SUM($AN111:AR$582),_xlfn.CONCAT(" y ",#REF!,".")))))</f>
        <v/>
      </c>
      <c r="AR87" s="639">
        <f t="shared" si="5"/>
        <v>47</v>
      </c>
      <c r="AS87" s="641"/>
      <c r="AX87" s="645">
        <f t="shared" si="17"/>
        <v>0</v>
      </c>
      <c r="AY87" s="647"/>
      <c r="BA87" s="1055">
        <f>CNGE_2026_M3_Secc1!AH184</f>
        <v>0</v>
      </c>
      <c r="BB87" s="1055"/>
      <c r="BH87" s="101"/>
      <c r="BI87" s="101"/>
    </row>
    <row r="88" spans="1:61" s="72" customFormat="1" ht="15" customHeight="1">
      <c r="A88" s="131"/>
      <c r="B88" s="48"/>
      <c r="C88" s="82" t="s">
        <v>239</v>
      </c>
      <c r="D88" s="792" t="str">
        <f>IF(CNGE_2026_M3_Secc1!$AH$40=CNGE_2026_M3_Secc1!$AJ$40,"",IF(CNGE_2026_M3_Secc1!D107="","",CNGE_2026_M3_Secc1!D107))</f>
        <v/>
      </c>
      <c r="E88" s="793"/>
      <c r="F88" s="793"/>
      <c r="G88" s="793"/>
      <c r="H88" s="793"/>
      <c r="I88" s="793"/>
      <c r="J88" s="793"/>
      <c r="K88" s="793"/>
      <c r="L88" s="794"/>
      <c r="M88" s="685"/>
      <c r="N88" s="685"/>
      <c r="O88" s="685"/>
      <c r="P88" s="685"/>
      <c r="Q88" s="685"/>
      <c r="R88" s="685"/>
      <c r="S88" s="685"/>
      <c r="T88" s="685"/>
      <c r="U88" s="685"/>
      <c r="V88" s="685"/>
      <c r="W88" s="685"/>
      <c r="X88" s="685"/>
      <c r="Y88" s="685"/>
      <c r="Z88" s="685"/>
      <c r="AA88" s="685"/>
      <c r="AB88" s="685"/>
      <c r="AC88" s="685"/>
      <c r="AD88" s="685"/>
      <c r="AE88" s="12"/>
      <c r="AF88" s="122"/>
      <c r="AG88" s="212"/>
      <c r="AH88" s="896">
        <f t="shared" si="12"/>
        <v>0</v>
      </c>
      <c r="AI88" s="627"/>
      <c r="AJ88" s="627">
        <f t="shared" si="13"/>
        <v>0</v>
      </c>
      <c r="AK88" s="627"/>
      <c r="AL88" s="627">
        <f t="shared" si="14"/>
        <v>0</v>
      </c>
      <c r="AM88" s="627"/>
      <c r="AN88" s="627">
        <f t="shared" si="15"/>
        <v>0</v>
      </c>
      <c r="AO88" s="627">
        <f t="shared" si="16"/>
        <v>0</v>
      </c>
      <c r="AP88" s="738" t="str">
        <f>IF(AN88=0,"",IF(SUM($AN$40:AN88)=1,AR88,IF($AN$97&gt;SUM($AN$40:AN88),_xlfn.CONCAT(", ",AR88),IF($AN$97=SUM($AN$40:AN88),_xlfn.CONCAT(" y ",AR88,".")))))</f>
        <v/>
      </c>
      <c r="AQ88" s="739" t="str">
        <f>IF(AO88=0,"", IF(SUM($AN112:AR$582)=1,#REF!, IF($AQ$589&gt;SUM($AN112:AR$582),_xlfn.CONCAT(", ",#REF!), IF($AQ$589=SUM($AN112:AR$582),_xlfn.CONCAT(" y ",#REF!,".")))))</f>
        <v/>
      </c>
      <c r="AR88" s="639">
        <f t="shared" si="5"/>
        <v>48</v>
      </c>
      <c r="AS88" s="641"/>
      <c r="AX88" s="645">
        <f t="shared" si="17"/>
        <v>0</v>
      </c>
      <c r="AY88" s="647"/>
      <c r="BA88" s="1055">
        <f>CNGE_2026_M3_Secc1!AH185</f>
        <v>0</v>
      </c>
      <c r="BB88" s="1055"/>
      <c r="BH88" s="101"/>
      <c r="BI88" s="101"/>
    </row>
    <row r="89" spans="1:61" s="72" customFormat="1" ht="15" customHeight="1">
      <c r="A89" s="131"/>
      <c r="B89" s="48"/>
      <c r="C89" s="82" t="s">
        <v>240</v>
      </c>
      <c r="D89" s="792" t="str">
        <f>IF(CNGE_2026_M3_Secc1!$AH$40=CNGE_2026_M3_Secc1!$AJ$40,"",IF(CNGE_2026_M3_Secc1!D108="","",CNGE_2026_M3_Secc1!D108))</f>
        <v/>
      </c>
      <c r="E89" s="793"/>
      <c r="F89" s="793"/>
      <c r="G89" s="793"/>
      <c r="H89" s="793"/>
      <c r="I89" s="793"/>
      <c r="J89" s="793"/>
      <c r="K89" s="793"/>
      <c r="L89" s="794"/>
      <c r="M89" s="685"/>
      <c r="N89" s="685"/>
      <c r="O89" s="685"/>
      <c r="P89" s="685"/>
      <c r="Q89" s="685"/>
      <c r="R89" s="685"/>
      <c r="S89" s="685"/>
      <c r="T89" s="685"/>
      <c r="U89" s="685"/>
      <c r="V89" s="685"/>
      <c r="W89" s="685"/>
      <c r="X89" s="685"/>
      <c r="Y89" s="685"/>
      <c r="Z89" s="685"/>
      <c r="AA89" s="685"/>
      <c r="AB89" s="685"/>
      <c r="AC89" s="685"/>
      <c r="AD89" s="685"/>
      <c r="AE89" s="12"/>
      <c r="AF89" s="122"/>
      <c r="AG89" s="212"/>
      <c r="AH89" s="896">
        <f t="shared" si="12"/>
        <v>0</v>
      </c>
      <c r="AI89" s="627"/>
      <c r="AJ89" s="627">
        <f t="shared" si="13"/>
        <v>0</v>
      </c>
      <c r="AK89" s="627"/>
      <c r="AL89" s="627">
        <f t="shared" si="14"/>
        <v>0</v>
      </c>
      <c r="AM89" s="627"/>
      <c r="AN89" s="627">
        <f t="shared" si="15"/>
        <v>0</v>
      </c>
      <c r="AO89" s="627">
        <f t="shared" si="16"/>
        <v>0</v>
      </c>
      <c r="AP89" s="738" t="str">
        <f>IF(AN89=0,"",IF(SUM($AN$40:AN89)=1,AR89,IF($AN$97&gt;SUM($AN$40:AN89),_xlfn.CONCAT(", ",AR89),IF($AN$97=SUM($AN$40:AN89),_xlfn.CONCAT(" y ",AR89,".")))))</f>
        <v/>
      </c>
      <c r="AQ89" s="739" t="str">
        <f>IF(AO89=0,"", IF(SUM($AN113:AR$582)=1,#REF!, IF($AQ$589&gt;SUM($AN113:AR$582),_xlfn.CONCAT(", ",#REF!), IF($AQ$589=SUM($AN113:AR$582),_xlfn.CONCAT(" y ",#REF!,".")))))</f>
        <v/>
      </c>
      <c r="AR89" s="639">
        <f t="shared" si="5"/>
        <v>49</v>
      </c>
      <c r="AS89" s="641"/>
      <c r="AX89" s="645">
        <f t="shared" si="17"/>
        <v>0</v>
      </c>
      <c r="AY89" s="647"/>
      <c r="BA89" s="1055">
        <f>CNGE_2026_M3_Secc1!AH186</f>
        <v>0</v>
      </c>
      <c r="BB89" s="1055"/>
      <c r="BH89" s="101"/>
      <c r="BI89" s="101"/>
    </row>
    <row r="90" spans="1:61" s="72" customFormat="1" ht="15" customHeight="1">
      <c r="A90" s="131"/>
      <c r="B90" s="48"/>
      <c r="C90" s="82" t="s">
        <v>241</v>
      </c>
      <c r="D90" s="792" t="str">
        <f>IF(CNGE_2026_M3_Secc1!$AH$40=CNGE_2026_M3_Secc1!$AJ$40,"",IF(CNGE_2026_M3_Secc1!D109="","",CNGE_2026_M3_Secc1!D109))</f>
        <v/>
      </c>
      <c r="E90" s="793"/>
      <c r="F90" s="793"/>
      <c r="G90" s="793"/>
      <c r="H90" s="793"/>
      <c r="I90" s="793"/>
      <c r="J90" s="793"/>
      <c r="K90" s="793"/>
      <c r="L90" s="794"/>
      <c r="M90" s="685"/>
      <c r="N90" s="685"/>
      <c r="O90" s="685"/>
      <c r="P90" s="685"/>
      <c r="Q90" s="685"/>
      <c r="R90" s="685"/>
      <c r="S90" s="685"/>
      <c r="T90" s="685"/>
      <c r="U90" s="685"/>
      <c r="V90" s="685"/>
      <c r="W90" s="685"/>
      <c r="X90" s="685"/>
      <c r="Y90" s="685"/>
      <c r="Z90" s="685"/>
      <c r="AA90" s="685"/>
      <c r="AB90" s="685"/>
      <c r="AC90" s="685"/>
      <c r="AD90" s="685"/>
      <c r="AE90" s="12"/>
      <c r="AF90" s="122"/>
      <c r="AG90" s="212"/>
      <c r="AH90" s="896">
        <f t="shared" si="12"/>
        <v>0</v>
      </c>
      <c r="AI90" s="627"/>
      <c r="AJ90" s="627">
        <f t="shared" si="13"/>
        <v>0</v>
      </c>
      <c r="AK90" s="627"/>
      <c r="AL90" s="627">
        <f t="shared" si="14"/>
        <v>0</v>
      </c>
      <c r="AM90" s="627"/>
      <c r="AN90" s="627">
        <f t="shared" si="15"/>
        <v>0</v>
      </c>
      <c r="AO90" s="627">
        <f t="shared" si="16"/>
        <v>0</v>
      </c>
      <c r="AP90" s="738" t="str">
        <f>IF(AN90=0,"",IF(SUM($AN$40:AN90)=1,AR90,IF($AN$97&gt;SUM($AN$40:AN90),_xlfn.CONCAT(", ",AR90),IF($AN$97=SUM($AN$40:AN90),_xlfn.CONCAT(" y ",AR90,".")))))</f>
        <v/>
      </c>
      <c r="AQ90" s="739" t="str">
        <f>IF(AO90=0,"", IF(SUM($AN114:AR$582)=1,#REF!, IF($AQ$589&gt;SUM($AN114:AR$582),_xlfn.CONCAT(", ",#REF!), IF($AQ$589=SUM($AN114:AR$582),_xlfn.CONCAT(" y ",#REF!,".")))))</f>
        <v/>
      </c>
      <c r="AR90" s="639">
        <f t="shared" si="5"/>
        <v>50</v>
      </c>
      <c r="AS90" s="641"/>
      <c r="AX90" s="645">
        <f t="shared" si="17"/>
        <v>0</v>
      </c>
      <c r="AY90" s="647"/>
      <c r="BA90" s="1055">
        <f>CNGE_2026_M3_Secc1!AH187</f>
        <v>0</v>
      </c>
      <c r="BB90" s="1055"/>
      <c r="BH90" s="101"/>
      <c r="BI90" s="101"/>
    </row>
    <row r="91" spans="1:61" s="72" customFormat="1" ht="15" customHeight="1">
      <c r="A91" s="131"/>
      <c r="B91" s="48"/>
      <c r="C91" s="82" t="s">
        <v>242</v>
      </c>
      <c r="D91" s="792" t="str">
        <f>IF(CNGE_2026_M3_Secc1!$AH$40=CNGE_2026_M3_Secc1!$AJ$40,"",IF(CNGE_2026_M3_Secc1!D110="","",CNGE_2026_M3_Secc1!D110))</f>
        <v/>
      </c>
      <c r="E91" s="793"/>
      <c r="F91" s="793"/>
      <c r="G91" s="793"/>
      <c r="H91" s="793"/>
      <c r="I91" s="793"/>
      <c r="J91" s="793"/>
      <c r="K91" s="793"/>
      <c r="L91" s="794"/>
      <c r="M91" s="685"/>
      <c r="N91" s="685"/>
      <c r="O91" s="685"/>
      <c r="P91" s="685"/>
      <c r="Q91" s="685"/>
      <c r="R91" s="685"/>
      <c r="S91" s="685"/>
      <c r="T91" s="685"/>
      <c r="U91" s="685"/>
      <c r="V91" s="685"/>
      <c r="W91" s="685"/>
      <c r="X91" s="685"/>
      <c r="Y91" s="685"/>
      <c r="Z91" s="685"/>
      <c r="AA91" s="685"/>
      <c r="AB91" s="685"/>
      <c r="AC91" s="685"/>
      <c r="AD91" s="685"/>
      <c r="AE91" s="12"/>
      <c r="AF91" s="122"/>
      <c r="AG91" s="212"/>
      <c r="AH91" s="896">
        <f t="shared" si="12"/>
        <v>0</v>
      </c>
      <c r="AI91" s="627"/>
      <c r="AJ91" s="627">
        <f t="shared" si="13"/>
        <v>0</v>
      </c>
      <c r="AK91" s="627"/>
      <c r="AL91" s="627">
        <f t="shared" si="14"/>
        <v>0</v>
      </c>
      <c r="AM91" s="627"/>
      <c r="AN91" s="627">
        <f t="shared" si="15"/>
        <v>0</v>
      </c>
      <c r="AO91" s="627">
        <f t="shared" si="16"/>
        <v>0</v>
      </c>
      <c r="AP91" s="738" t="str">
        <f>IF(AN91=0,"",IF(SUM($AN$40:AN91)=1,AR91,IF($AN$97&gt;SUM($AN$40:AN91),_xlfn.CONCAT(", ",AR91),IF($AN$97=SUM($AN$40:AN91),_xlfn.CONCAT(" y ",AR91,".")))))</f>
        <v/>
      </c>
      <c r="AQ91" s="739" t="str">
        <f>IF(AO91=0,"", IF(SUM($AN115:AR$582)=1,#REF!, IF($AQ$589&gt;SUM($AN115:AR$582),_xlfn.CONCAT(", ",#REF!), IF($AQ$589=SUM($AN115:AR$582),_xlfn.CONCAT(" y ",#REF!,".")))))</f>
        <v/>
      </c>
      <c r="AR91" s="639">
        <f t="shared" si="5"/>
        <v>51</v>
      </c>
      <c r="AS91" s="641"/>
      <c r="AX91" s="645">
        <f t="shared" si="17"/>
        <v>0</v>
      </c>
      <c r="AY91" s="647"/>
      <c r="BA91" s="1055">
        <f>CNGE_2026_M3_Secc1!AH188</f>
        <v>0</v>
      </c>
      <c r="BB91" s="1055"/>
      <c r="BH91" s="101"/>
      <c r="BI91" s="101"/>
    </row>
    <row r="92" spans="1:61" s="72" customFormat="1" ht="15" customHeight="1">
      <c r="A92" s="131"/>
      <c r="B92" s="48"/>
      <c r="C92" s="82" t="s">
        <v>243</v>
      </c>
      <c r="D92" s="792" t="str">
        <f>IF(CNGE_2026_M3_Secc1!$AH$40=CNGE_2026_M3_Secc1!$AJ$40,"",IF(CNGE_2026_M3_Secc1!D111="","",CNGE_2026_M3_Secc1!D111))</f>
        <v/>
      </c>
      <c r="E92" s="793"/>
      <c r="F92" s="793"/>
      <c r="G92" s="793"/>
      <c r="H92" s="793"/>
      <c r="I92" s="793"/>
      <c r="J92" s="793"/>
      <c r="K92" s="793"/>
      <c r="L92" s="794"/>
      <c r="M92" s="685"/>
      <c r="N92" s="685"/>
      <c r="O92" s="685"/>
      <c r="P92" s="685"/>
      <c r="Q92" s="685"/>
      <c r="R92" s="685"/>
      <c r="S92" s="685"/>
      <c r="T92" s="685"/>
      <c r="U92" s="685"/>
      <c r="V92" s="685"/>
      <c r="W92" s="685"/>
      <c r="X92" s="685"/>
      <c r="Y92" s="685"/>
      <c r="Z92" s="685"/>
      <c r="AA92" s="685"/>
      <c r="AB92" s="685"/>
      <c r="AC92" s="685"/>
      <c r="AD92" s="685"/>
      <c r="AE92" s="12"/>
      <c r="AF92" s="122"/>
      <c r="AG92" s="212"/>
      <c r="AH92" s="896">
        <f t="shared" si="12"/>
        <v>0</v>
      </c>
      <c r="AI92" s="627"/>
      <c r="AJ92" s="627">
        <f t="shared" si="13"/>
        <v>0</v>
      </c>
      <c r="AK92" s="627"/>
      <c r="AL92" s="627">
        <f t="shared" si="14"/>
        <v>0</v>
      </c>
      <c r="AM92" s="627"/>
      <c r="AN92" s="627">
        <f t="shared" si="15"/>
        <v>0</v>
      </c>
      <c r="AO92" s="627">
        <f t="shared" si="16"/>
        <v>0</v>
      </c>
      <c r="AP92" s="738" t="str">
        <f>IF(AN92=0,"",IF(SUM($AN$40:AN92)=1,AR92,IF($AN$97&gt;SUM($AN$40:AN92),_xlfn.CONCAT(", ",AR92),IF($AN$97=SUM($AN$40:AN92),_xlfn.CONCAT(" y ",AR92,".")))))</f>
        <v/>
      </c>
      <c r="AQ92" s="739" t="str">
        <f>IF(AO92=0,"", IF(SUM($AN116:AR$582)=1,#REF!, IF($AQ$589&gt;SUM($AN116:AR$582),_xlfn.CONCAT(", ",#REF!), IF($AQ$589=SUM($AN116:AR$582),_xlfn.CONCAT(" y ",#REF!,".")))))</f>
        <v/>
      </c>
      <c r="AR92" s="639">
        <f t="shared" si="5"/>
        <v>52</v>
      </c>
      <c r="AS92" s="641"/>
      <c r="AX92" s="645">
        <f t="shared" si="17"/>
        <v>0</v>
      </c>
      <c r="AY92" s="647"/>
      <c r="BA92" s="1055">
        <f>CNGE_2026_M3_Secc1!AH189</f>
        <v>0</v>
      </c>
      <c r="BB92" s="1055"/>
      <c r="BH92" s="101"/>
      <c r="BI92" s="101"/>
    </row>
    <row r="93" spans="1:61" s="72" customFormat="1" ht="15" customHeight="1">
      <c r="A93" s="131"/>
      <c r="B93" s="48"/>
      <c r="C93" s="82" t="s">
        <v>244</v>
      </c>
      <c r="D93" s="792" t="str">
        <f>IF(CNGE_2026_M3_Secc1!$AH$40=CNGE_2026_M3_Secc1!$AJ$40,"",IF(CNGE_2026_M3_Secc1!D112="","",CNGE_2026_M3_Secc1!D112))</f>
        <v/>
      </c>
      <c r="E93" s="793"/>
      <c r="F93" s="793"/>
      <c r="G93" s="793"/>
      <c r="H93" s="793"/>
      <c r="I93" s="793"/>
      <c r="J93" s="793"/>
      <c r="K93" s="793"/>
      <c r="L93" s="794"/>
      <c r="M93" s="685"/>
      <c r="N93" s="685"/>
      <c r="O93" s="685"/>
      <c r="P93" s="685"/>
      <c r="Q93" s="685"/>
      <c r="R93" s="685"/>
      <c r="S93" s="685"/>
      <c r="T93" s="685"/>
      <c r="U93" s="685"/>
      <c r="V93" s="685"/>
      <c r="W93" s="685"/>
      <c r="X93" s="685"/>
      <c r="Y93" s="685"/>
      <c r="Z93" s="685"/>
      <c r="AA93" s="685"/>
      <c r="AB93" s="685"/>
      <c r="AC93" s="685"/>
      <c r="AD93" s="685"/>
      <c r="AE93" s="12"/>
      <c r="AF93" s="122"/>
      <c r="AG93" s="212"/>
      <c r="AH93" s="896">
        <f t="shared" si="12"/>
        <v>0</v>
      </c>
      <c r="AI93" s="627"/>
      <c r="AJ93" s="627">
        <f t="shared" si="13"/>
        <v>0</v>
      </c>
      <c r="AK93" s="627"/>
      <c r="AL93" s="627">
        <f t="shared" si="14"/>
        <v>0</v>
      </c>
      <c r="AM93" s="627"/>
      <c r="AN93" s="627">
        <f t="shared" si="15"/>
        <v>0</v>
      </c>
      <c r="AO93" s="627">
        <f t="shared" si="16"/>
        <v>0</v>
      </c>
      <c r="AP93" s="738" t="str">
        <f>IF(AN93=0,"",IF(SUM($AN$40:AN93)=1,AR93,IF($AN$97&gt;SUM($AN$40:AN93),_xlfn.CONCAT(", ",AR93),IF($AN$97=SUM($AN$40:AN93),_xlfn.CONCAT(" y ",AR93,".")))))</f>
        <v/>
      </c>
      <c r="AQ93" s="739" t="str">
        <f>IF(AO93=0,"", IF(SUM($AN117:AR$582)=1,#REF!, IF($AQ$589&gt;SUM($AN117:AR$582),_xlfn.CONCAT(", ",#REF!), IF($AQ$589=SUM($AN117:AR$582),_xlfn.CONCAT(" y ",#REF!,".")))))</f>
        <v/>
      </c>
      <c r="AR93" s="639">
        <f t="shared" si="5"/>
        <v>53</v>
      </c>
      <c r="AS93" s="641"/>
      <c r="AX93" s="645">
        <f t="shared" si="17"/>
        <v>0</v>
      </c>
      <c r="AY93" s="647"/>
      <c r="BA93" s="1055">
        <f>CNGE_2026_M3_Secc1!AH190</f>
        <v>0</v>
      </c>
      <c r="BB93" s="1055"/>
      <c r="BH93" s="101"/>
      <c r="BI93" s="101"/>
    </row>
    <row r="94" spans="1:61" s="72" customFormat="1" ht="15" customHeight="1">
      <c r="A94" s="131"/>
      <c r="B94" s="48"/>
      <c r="C94" s="82" t="s">
        <v>245</v>
      </c>
      <c r="D94" s="792" t="str">
        <f>IF(CNGE_2026_M3_Secc1!$AH$40=CNGE_2026_M3_Secc1!$AJ$40,"",IF(CNGE_2026_M3_Secc1!D113="","",CNGE_2026_M3_Secc1!D113))</f>
        <v/>
      </c>
      <c r="E94" s="793"/>
      <c r="F94" s="793"/>
      <c r="G94" s="793"/>
      <c r="H94" s="793"/>
      <c r="I94" s="793"/>
      <c r="J94" s="793"/>
      <c r="K94" s="793"/>
      <c r="L94" s="794"/>
      <c r="M94" s="685"/>
      <c r="N94" s="685"/>
      <c r="O94" s="685"/>
      <c r="P94" s="685"/>
      <c r="Q94" s="685"/>
      <c r="R94" s="685"/>
      <c r="S94" s="685"/>
      <c r="T94" s="685"/>
      <c r="U94" s="685"/>
      <c r="V94" s="685"/>
      <c r="W94" s="685"/>
      <c r="X94" s="685"/>
      <c r="Y94" s="685"/>
      <c r="Z94" s="685"/>
      <c r="AA94" s="685"/>
      <c r="AB94" s="685"/>
      <c r="AC94" s="685"/>
      <c r="AD94" s="685"/>
      <c r="AE94" s="12"/>
      <c r="AF94" s="122"/>
      <c r="AG94" s="212"/>
      <c r="AH94" s="896">
        <f t="shared" si="12"/>
        <v>0</v>
      </c>
      <c r="AI94" s="627"/>
      <c r="AJ94" s="627">
        <f t="shared" si="13"/>
        <v>0</v>
      </c>
      <c r="AK94" s="627"/>
      <c r="AL94" s="627">
        <f t="shared" si="14"/>
        <v>0</v>
      </c>
      <c r="AM94" s="627"/>
      <c r="AN94" s="627">
        <f t="shared" si="15"/>
        <v>0</v>
      </c>
      <c r="AO94" s="627">
        <f t="shared" si="16"/>
        <v>0</v>
      </c>
      <c r="AP94" s="738" t="str">
        <f>IF(AN94=0,"",IF(SUM($AN$40:AN94)=1,AR94,IF($AN$97&gt;SUM($AN$40:AN94),_xlfn.CONCAT(", ",AR94),IF($AN$97=SUM($AN$40:AN94),_xlfn.CONCAT(" y ",AR94,".")))))</f>
        <v/>
      </c>
      <c r="AQ94" s="739" t="str">
        <f>IF(AO94=0,"", IF(SUM($AN118:AR$582)=1,#REF!, IF($AQ$589&gt;SUM($AN118:AR$582),_xlfn.CONCAT(", ",#REF!), IF($AQ$589=SUM($AN118:AR$582),_xlfn.CONCAT(" y ",#REF!,".")))))</f>
        <v/>
      </c>
      <c r="AR94" s="639">
        <f t="shared" si="5"/>
        <v>54</v>
      </c>
      <c r="AS94" s="641"/>
      <c r="AX94" s="645">
        <f t="shared" si="17"/>
        <v>0</v>
      </c>
      <c r="AY94" s="647"/>
      <c r="BA94" s="1055">
        <f>CNGE_2026_M3_Secc1!AH191</f>
        <v>0</v>
      </c>
      <c r="BB94" s="1055"/>
      <c r="BH94" s="101"/>
      <c r="BI94" s="101"/>
    </row>
    <row r="95" spans="1:61" s="72" customFormat="1" ht="15" customHeight="1">
      <c r="A95" s="131"/>
      <c r="B95" s="48"/>
      <c r="C95" s="82" t="s">
        <v>246</v>
      </c>
      <c r="D95" s="792" t="str">
        <f>IF(CNGE_2026_M3_Secc1!$AH$40=CNGE_2026_M3_Secc1!$AJ$40,"",IF(CNGE_2026_M3_Secc1!D114="","",CNGE_2026_M3_Secc1!D114))</f>
        <v/>
      </c>
      <c r="E95" s="793"/>
      <c r="F95" s="793"/>
      <c r="G95" s="793"/>
      <c r="H95" s="793"/>
      <c r="I95" s="793"/>
      <c r="J95" s="793"/>
      <c r="K95" s="793"/>
      <c r="L95" s="794"/>
      <c r="M95" s="685"/>
      <c r="N95" s="685"/>
      <c r="O95" s="685"/>
      <c r="P95" s="685"/>
      <c r="Q95" s="685"/>
      <c r="R95" s="685"/>
      <c r="S95" s="685"/>
      <c r="T95" s="685"/>
      <c r="U95" s="685"/>
      <c r="V95" s="685"/>
      <c r="W95" s="685"/>
      <c r="X95" s="685"/>
      <c r="Y95" s="685"/>
      <c r="Z95" s="685"/>
      <c r="AA95" s="685"/>
      <c r="AB95" s="685"/>
      <c r="AC95" s="685"/>
      <c r="AD95" s="685"/>
      <c r="AE95" s="12"/>
      <c r="AF95" s="122"/>
      <c r="AG95" s="212"/>
      <c r="AH95" s="896">
        <f t="shared" si="12"/>
        <v>0</v>
      </c>
      <c r="AI95" s="627"/>
      <c r="AJ95" s="627">
        <f t="shared" si="13"/>
        <v>0</v>
      </c>
      <c r="AK95" s="627"/>
      <c r="AL95" s="627">
        <f t="shared" si="14"/>
        <v>0</v>
      </c>
      <c r="AM95" s="627"/>
      <c r="AN95" s="627">
        <f t="shared" si="15"/>
        <v>0</v>
      </c>
      <c r="AO95" s="627">
        <f t="shared" si="16"/>
        <v>0</v>
      </c>
      <c r="AP95" s="738" t="str">
        <f>IF(AN95=0,"",IF(SUM($AN$40:AN95)=1,AR95,IF($AN$97&gt;SUM($AN$40:AN95),_xlfn.CONCAT(", ",AR95),IF($AN$97=SUM($AN$40:AN95),_xlfn.CONCAT(" y ",AR95,".")))))</f>
        <v/>
      </c>
      <c r="AQ95" s="739" t="str">
        <f>IF(AO95=0,"", IF(SUM($AN119:AR$582)=1,#REF!, IF($AQ$589&gt;SUM($AN119:AR$582),_xlfn.CONCAT(", ",#REF!), IF($AQ$589=SUM($AN119:AR$582),_xlfn.CONCAT(" y ",#REF!,".")))))</f>
        <v/>
      </c>
      <c r="AR95" s="639">
        <f t="shared" si="5"/>
        <v>55</v>
      </c>
      <c r="AS95" s="641"/>
      <c r="AX95" s="645">
        <f t="shared" si="17"/>
        <v>0</v>
      </c>
      <c r="AY95" s="647"/>
      <c r="BA95" s="1055">
        <f>CNGE_2026_M3_Secc1!AH192</f>
        <v>0</v>
      </c>
      <c r="BB95" s="1055"/>
      <c r="BH95" s="101"/>
      <c r="BI95" s="101"/>
    </row>
    <row r="96" spans="1:61" customFormat="1" ht="36" customHeight="1">
      <c r="A96" s="131"/>
      <c r="B96" s="10"/>
      <c r="C96" s="82" t="s">
        <v>321</v>
      </c>
      <c r="D96" s="792" t="s">
        <v>7675</v>
      </c>
      <c r="E96" s="793"/>
      <c r="F96" s="793"/>
      <c r="G96" s="793"/>
      <c r="H96" s="793"/>
      <c r="I96" s="793"/>
      <c r="J96" s="793"/>
      <c r="K96" s="793"/>
      <c r="L96" s="794"/>
      <c r="M96" s="685"/>
      <c r="N96" s="685"/>
      <c r="O96" s="685"/>
      <c r="P96" s="685"/>
      <c r="Q96" s="685"/>
      <c r="R96" s="685"/>
      <c r="S96" s="685"/>
      <c r="T96" s="685"/>
      <c r="U96" s="685"/>
      <c r="V96" s="685"/>
      <c r="W96" s="685"/>
      <c r="X96" s="685"/>
      <c r="Y96" s="685"/>
      <c r="Z96" s="685"/>
      <c r="AA96" s="685"/>
      <c r="AB96" s="685"/>
      <c r="AC96" s="685"/>
      <c r="AD96" s="685"/>
      <c r="AF96" s="122"/>
      <c r="AH96" s="896">
        <f t="shared" si="12"/>
        <v>0</v>
      </c>
      <c r="AI96" s="627"/>
      <c r="AJ96" s="627">
        <f t="shared" si="13"/>
        <v>0</v>
      </c>
      <c r="AK96" s="627"/>
      <c r="AL96" s="627">
        <f t="shared" si="14"/>
        <v>0</v>
      </c>
      <c r="AM96" s="627"/>
      <c r="AN96" s="627">
        <f t="shared" si="15"/>
        <v>0</v>
      </c>
      <c r="AO96" s="627">
        <f t="shared" si="16"/>
        <v>0</v>
      </c>
      <c r="AP96" s="738" t="str">
        <f>IF(AN96=0,"",IF(SUM($AN$40:AN96)=1,AR96,IF($AN$97&gt;SUM($AN$40:AN96),_xlfn.CONCAT(", ",AR96),IF($AN$97=SUM($AN$40:AN96),_xlfn.CONCAT(" y ",AR96,".")))))</f>
        <v/>
      </c>
      <c r="AQ96" s="739" t="str">
        <f>IF(AO96=0,"", IF(SUM($AN120:AR$582)=1,#REF!, IF($AQ$589&gt;SUM($AN120:AR$582),_xlfn.CONCAT(", ",#REF!), IF($AQ$589=SUM($AN120:AR$582),_xlfn.CONCAT(" y ",#REF!,".")))))</f>
        <v/>
      </c>
      <c r="AR96" s="639">
        <f t="shared" si="5"/>
        <v>99</v>
      </c>
      <c r="AS96" s="641"/>
      <c r="AX96" s="645">
        <f t="shared" ref="AX96" si="18">IF($AH$36=$AJ$36,0,IF(OR(AND(D96&lt;&gt;"",BA96=0,COUNTA(M96:AD96)=COUNTA($M$39:$AD$39)),AND(D96&lt;&gt;"",BA96=1,COUNTA(M96:AD96)=0),AND(D96="",COUNTA(M96:AD96)=0)),0,1))</f>
        <v>0</v>
      </c>
      <c r="AY96" s="647"/>
      <c r="BA96" s="1055">
        <v>0</v>
      </c>
      <c r="BB96" s="1055"/>
    </row>
    <row r="97" spans="1:61" s="72" customFormat="1" ht="15">
      <c r="A97" s="131"/>
      <c r="B97" s="15"/>
      <c r="C97" s="33"/>
      <c r="D97" s="33"/>
      <c r="E97" s="33"/>
      <c r="F97" s="33"/>
      <c r="G97" s="33"/>
      <c r="H97" s="33"/>
      <c r="I97" s="33"/>
      <c r="J97" s="142"/>
      <c r="K97" s="142"/>
      <c r="L97" s="148" t="s">
        <v>126</v>
      </c>
      <c r="M97" s="843">
        <f>IF(AND(SUM(M40:R96)=0,COUNTIF(M40:R96,"NS")&gt;0),"NS",
IF(AND(SUM(M40:R96)=0,COUNTIF(M40:R96,0)&gt;0),0,
IF(AND(SUM(M40:R96)=0,COUNTIF(M40:R96,"NA")&gt;0),"NA",
SUM(M40:R96))))</f>
        <v>0</v>
      </c>
      <c r="N97" s="843"/>
      <c r="O97" s="843"/>
      <c r="P97" s="843"/>
      <c r="Q97" s="843"/>
      <c r="R97" s="843"/>
      <c r="S97" s="843">
        <f t="shared" ref="S97" si="19">IF(AND(SUM(S40:X96)=0,COUNTIF(S40:X96,"NS")&gt;0),"NS",
IF(AND(SUM(S40:X96)=0,COUNTIF(S40:X96,0)&gt;0),0,
IF(AND(SUM(S40:X96)=0,COUNTIF(S40:X96,"NA")&gt;0),"NA",
SUM(S40:X96))))</f>
        <v>0</v>
      </c>
      <c r="T97" s="843"/>
      <c r="U97" s="843"/>
      <c r="V97" s="843"/>
      <c r="W97" s="843"/>
      <c r="X97" s="843"/>
      <c r="Y97" s="843">
        <f t="shared" ref="Y97" si="20">IF(AND(SUM(Y40:AD96)=0,COUNTIF(Y40:AD96,"NS")&gt;0),"NS",
IF(AND(SUM(Y40:AD96)=0,COUNTIF(Y40:AD96,0)&gt;0),0,
IF(AND(SUM(Y40:AD96)=0,COUNTIF(Y40:AD96,"NA")&gt;0),"NA",
SUM(Y40:AD96))))</f>
        <v>0</v>
      </c>
      <c r="Z97" s="843"/>
      <c r="AA97" s="843"/>
      <c r="AB97" s="843"/>
      <c r="AC97" s="843"/>
      <c r="AD97" s="843"/>
      <c r="AE97" s="12"/>
      <c r="AF97" s="122"/>
      <c r="AG97" s="212"/>
      <c r="AN97" s="918">
        <f>SUM(AN40:AO96)</f>
        <v>0</v>
      </c>
      <c r="AO97" s="918"/>
      <c r="AP97" s="915" t="str">
        <f>IF(AN97=0,"", _xlfn.CONCAT(AP40:AQ96))</f>
        <v/>
      </c>
      <c r="AQ97" s="916"/>
      <c r="AX97" s="658">
        <f>SUM(AX40:AY96)</f>
        <v>0</v>
      </c>
      <c r="AY97" s="658"/>
      <c r="BA97" s="101"/>
      <c r="BB97" s="101"/>
      <c r="BH97" s="101"/>
      <c r="BI97" s="101"/>
    </row>
    <row r="98" spans="1:61" s="72" customFormat="1" ht="15" customHeight="1">
      <c r="A98" s="131"/>
      <c r="B98" s="15"/>
      <c r="C98" s="34"/>
      <c r="D98" s="34"/>
      <c r="E98" s="34"/>
      <c r="F98" s="34"/>
      <c r="G98" s="34"/>
      <c r="H98" s="34"/>
      <c r="I98" s="34"/>
      <c r="M98" s="34"/>
      <c r="N98" s="34"/>
      <c r="O98" s="34"/>
      <c r="P98" s="34"/>
      <c r="Q98" s="34"/>
      <c r="R98" s="148"/>
      <c r="AE98" s="12"/>
      <c r="AF98" s="122"/>
      <c r="AG98" s="212"/>
    </row>
    <row r="99" spans="1:61" s="72" customFormat="1" ht="24" customHeight="1">
      <c r="A99" s="131"/>
      <c r="B99" s="46"/>
      <c r="C99" s="578" t="s">
        <v>127</v>
      </c>
      <c r="D99" s="578"/>
      <c r="E99" s="578"/>
      <c r="F99" s="578"/>
      <c r="G99" s="578"/>
      <c r="H99" s="578"/>
      <c r="I99" s="578"/>
      <c r="J99" s="578"/>
      <c r="K99" s="578"/>
      <c r="L99" s="578"/>
      <c r="M99" s="578"/>
      <c r="N99" s="578"/>
      <c r="O99" s="578"/>
      <c r="P99" s="578"/>
      <c r="Q99" s="578"/>
      <c r="R99" s="578"/>
      <c r="S99" s="578"/>
      <c r="T99" s="578"/>
      <c r="U99" s="578"/>
      <c r="V99" s="578"/>
      <c r="W99" s="578"/>
      <c r="X99" s="578"/>
      <c r="Y99" s="578"/>
      <c r="Z99" s="578"/>
      <c r="AA99" s="578"/>
      <c r="AB99" s="578"/>
      <c r="AC99" s="578"/>
      <c r="AD99" s="578"/>
      <c r="AE99" s="12"/>
      <c r="AF99" s="122"/>
      <c r="AG99" s="212"/>
    </row>
    <row r="100" spans="1:61" s="72" customFormat="1" ht="60" customHeight="1">
      <c r="A100" s="131"/>
      <c r="B100" s="15"/>
      <c r="C100" s="854"/>
      <c r="D100" s="855"/>
      <c r="E100" s="855"/>
      <c r="F100" s="855"/>
      <c r="G100" s="855"/>
      <c r="H100" s="855"/>
      <c r="I100" s="855"/>
      <c r="J100" s="855"/>
      <c r="K100" s="855"/>
      <c r="L100" s="855"/>
      <c r="M100" s="855"/>
      <c r="N100" s="855"/>
      <c r="O100" s="855"/>
      <c r="P100" s="855"/>
      <c r="Q100" s="855"/>
      <c r="R100" s="855"/>
      <c r="S100" s="855"/>
      <c r="T100" s="855"/>
      <c r="U100" s="855"/>
      <c r="V100" s="855"/>
      <c r="W100" s="855"/>
      <c r="X100" s="855"/>
      <c r="Y100" s="855"/>
      <c r="Z100" s="855"/>
      <c r="AA100" s="855"/>
      <c r="AB100" s="855"/>
      <c r="AC100" s="855"/>
      <c r="AD100" s="856"/>
      <c r="AE100" s="12"/>
      <c r="AF100" s="122"/>
      <c r="AG100" s="212"/>
    </row>
    <row r="101" spans="1:61" s="72" customFormat="1" ht="15" customHeight="1">
      <c r="A101" s="131"/>
      <c r="B101" s="624" t="str">
        <f>IF(AN97=0,"", IF(AN97=1,_xlfn.CONCAT("Error: Verificar suma en el numeral ",AP97,"."),_xlfn.CONCAT("Error: Verificar sumas en los numerales ",AP97)))</f>
        <v/>
      </c>
      <c r="C101" s="624"/>
      <c r="D101" s="624"/>
      <c r="E101" s="624"/>
      <c r="F101" s="624"/>
      <c r="G101" s="624"/>
      <c r="H101" s="624"/>
      <c r="I101" s="624"/>
      <c r="J101" s="624"/>
      <c r="K101" s="624"/>
      <c r="L101" s="624"/>
      <c r="M101" s="624"/>
      <c r="N101" s="624"/>
      <c r="O101" s="624"/>
      <c r="P101" s="624"/>
      <c r="Q101" s="624"/>
      <c r="R101" s="624"/>
      <c r="S101" s="624"/>
      <c r="T101" s="624"/>
      <c r="U101" s="624"/>
      <c r="V101" s="624"/>
      <c r="W101" s="624"/>
      <c r="X101" s="624"/>
      <c r="Y101" s="624"/>
      <c r="Z101" s="624"/>
      <c r="AA101" s="624"/>
      <c r="AB101" s="624"/>
      <c r="AC101" s="624"/>
      <c r="AD101" s="624"/>
      <c r="AE101" s="12"/>
      <c r="AF101" s="122"/>
      <c r="AG101" s="212"/>
    </row>
    <row r="102" spans="1:61" s="72" customFormat="1" ht="15" customHeight="1">
      <c r="A102" s="131"/>
      <c r="B102" s="756" t="str">
        <f>IF(AU40=0,"","Alerta: Debe justificar el uso de NS argumentando el estado de la información desconocida.")</f>
        <v/>
      </c>
      <c r="C102" s="756"/>
      <c r="D102" s="756"/>
      <c r="E102" s="756"/>
      <c r="F102" s="756"/>
      <c r="G102" s="756"/>
      <c r="H102" s="756"/>
      <c r="I102" s="756"/>
      <c r="J102" s="756"/>
      <c r="K102" s="756"/>
      <c r="L102" s="756"/>
      <c r="M102" s="756"/>
      <c r="N102" s="756"/>
      <c r="O102" s="756"/>
      <c r="P102" s="756"/>
      <c r="Q102" s="756"/>
      <c r="R102" s="756"/>
      <c r="S102" s="756"/>
      <c r="T102" s="756"/>
      <c r="U102" s="756"/>
      <c r="V102" s="756"/>
      <c r="W102" s="756"/>
      <c r="X102" s="756"/>
      <c r="Y102" s="756"/>
      <c r="Z102" s="756"/>
      <c r="AA102" s="756"/>
      <c r="AB102" s="756"/>
      <c r="AC102" s="756"/>
      <c r="AD102" s="756"/>
      <c r="AE102" s="12"/>
      <c r="AF102" s="122"/>
      <c r="AG102" s="212"/>
    </row>
    <row r="103" spans="1:61" s="72" customFormat="1" ht="15" customHeight="1">
      <c r="A103" s="131"/>
      <c r="B103" s="625" t="str">
        <f>IF(AX97=0,"","Error: Debe completar toda la información requerida.")</f>
        <v/>
      </c>
      <c r="C103" s="625"/>
      <c r="D103" s="625"/>
      <c r="E103" s="625"/>
      <c r="F103" s="625"/>
      <c r="G103" s="625"/>
      <c r="H103" s="625"/>
      <c r="I103" s="625"/>
      <c r="J103" s="625"/>
      <c r="K103" s="625"/>
      <c r="L103" s="625"/>
      <c r="M103" s="625"/>
      <c r="N103" s="625"/>
      <c r="O103" s="625"/>
      <c r="P103" s="625"/>
      <c r="Q103" s="625"/>
      <c r="R103" s="625"/>
      <c r="S103" s="625"/>
      <c r="T103" s="625"/>
      <c r="U103" s="625"/>
      <c r="V103" s="625"/>
      <c r="W103" s="625"/>
      <c r="X103" s="625"/>
      <c r="Y103" s="625"/>
      <c r="Z103" s="625"/>
      <c r="AA103" s="625"/>
      <c r="AB103" s="625"/>
      <c r="AC103" s="625"/>
      <c r="AD103" s="625"/>
      <c r="AE103" s="12"/>
      <c r="AF103" s="122"/>
      <c r="AG103" s="212"/>
    </row>
    <row r="104" spans="1:61" s="72" customFormat="1" ht="15" customHeight="1">
      <c r="A104" s="131"/>
      <c r="AE104" s="12"/>
      <c r="AF104" s="122"/>
      <c r="AG104" s="212"/>
    </row>
    <row r="105" spans="1:61" s="72" customFormat="1" ht="15" customHeight="1">
      <c r="A105" s="131"/>
      <c r="AE105" s="12"/>
      <c r="AF105" s="122"/>
      <c r="AG105" s="212"/>
    </row>
    <row r="106" spans="1:61" s="72" customFormat="1" ht="15" customHeight="1">
      <c r="A106" s="131"/>
      <c r="B106" s="15"/>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12"/>
      <c r="AF106" s="122"/>
      <c r="AG106" s="212"/>
    </row>
    <row r="107" spans="1:61" s="72" customFormat="1" ht="36" customHeight="1">
      <c r="A107" s="131" t="s">
        <v>569</v>
      </c>
      <c r="B107" s="688" t="s">
        <v>2246</v>
      </c>
      <c r="C107" s="688"/>
      <c r="D107" s="688"/>
      <c r="E107" s="688"/>
      <c r="F107" s="688"/>
      <c r="G107" s="688"/>
      <c r="H107" s="688"/>
      <c r="I107" s="688"/>
      <c r="J107" s="688"/>
      <c r="K107" s="688"/>
      <c r="L107" s="688"/>
      <c r="M107" s="688"/>
      <c r="N107" s="688"/>
      <c r="O107" s="688"/>
      <c r="P107" s="688"/>
      <c r="Q107" s="688"/>
      <c r="R107" s="688"/>
      <c r="S107" s="688"/>
      <c r="T107" s="688"/>
      <c r="U107" s="688"/>
      <c r="V107" s="688"/>
      <c r="W107" s="688"/>
      <c r="X107" s="688"/>
      <c r="Y107" s="688"/>
      <c r="Z107" s="688"/>
      <c r="AA107" s="688"/>
      <c r="AB107" s="688"/>
      <c r="AC107" s="688"/>
      <c r="AD107" s="688"/>
      <c r="AE107" s="12"/>
      <c r="AF107" s="122"/>
      <c r="AG107" s="212"/>
      <c r="AH107" s="627" t="s">
        <v>7211</v>
      </c>
      <c r="AI107" s="627"/>
      <c r="AJ107" s="627" t="s">
        <v>7212</v>
      </c>
      <c r="AK107" s="627"/>
      <c r="AL107" s="627" t="s">
        <v>7213</v>
      </c>
      <c r="AM107" s="627"/>
    </row>
    <row r="108" spans="1:61" s="114" customFormat="1" ht="24" customHeight="1">
      <c r="A108" s="167"/>
      <c r="B108" s="218"/>
      <c r="C108" s="578" t="s">
        <v>916</v>
      </c>
      <c r="D108" s="578"/>
      <c r="E108" s="578"/>
      <c r="F108" s="578"/>
      <c r="G108" s="578"/>
      <c r="H108" s="578"/>
      <c r="I108" s="578"/>
      <c r="J108" s="578"/>
      <c r="K108" s="578"/>
      <c r="L108" s="578"/>
      <c r="M108" s="578"/>
      <c r="N108" s="578"/>
      <c r="O108" s="578"/>
      <c r="P108" s="578"/>
      <c r="Q108" s="578"/>
      <c r="R108" s="578"/>
      <c r="S108" s="578"/>
      <c r="T108" s="578"/>
      <c r="U108" s="578"/>
      <c r="V108" s="578"/>
      <c r="W108" s="578"/>
      <c r="X108" s="578"/>
      <c r="Y108" s="578"/>
      <c r="Z108" s="578"/>
      <c r="AA108" s="578"/>
      <c r="AB108" s="578"/>
      <c r="AC108" s="578"/>
      <c r="AD108" s="578"/>
      <c r="AE108" s="49"/>
      <c r="AF108" s="219"/>
      <c r="AG108" s="212"/>
      <c r="AH108" s="907">
        <f>COUNTBLANK(D116:AD172)+COUNTBLANK(D179:AD235)+COUNTBLANK(D242:AD298)</f>
        <v>4611</v>
      </c>
      <c r="AI108" s="907"/>
      <c r="AJ108" s="627">
        <v>4611</v>
      </c>
      <c r="AK108" s="627"/>
      <c r="AL108" s="627"/>
      <c r="AM108" s="627"/>
    </row>
    <row r="109" spans="1:61" s="72" customFormat="1" ht="36" customHeight="1">
      <c r="A109" s="121"/>
      <c r="B109" s="53"/>
      <c r="C109" s="578" t="s">
        <v>1181</v>
      </c>
      <c r="D109" s="578"/>
      <c r="E109" s="578"/>
      <c r="F109" s="578"/>
      <c r="G109" s="578"/>
      <c r="H109" s="578"/>
      <c r="I109" s="578"/>
      <c r="J109" s="578"/>
      <c r="K109" s="578"/>
      <c r="L109" s="578"/>
      <c r="M109" s="578"/>
      <c r="N109" s="578"/>
      <c r="O109" s="578"/>
      <c r="P109" s="578"/>
      <c r="Q109" s="578"/>
      <c r="R109" s="578"/>
      <c r="S109" s="578"/>
      <c r="T109" s="578"/>
      <c r="U109" s="578"/>
      <c r="V109" s="578"/>
      <c r="W109" s="578"/>
      <c r="X109" s="578"/>
      <c r="Y109" s="578"/>
      <c r="Z109" s="578"/>
      <c r="AA109" s="578"/>
      <c r="AB109" s="578"/>
      <c r="AC109" s="578"/>
      <c r="AD109" s="578"/>
      <c r="AE109" s="12"/>
      <c r="AF109" s="122"/>
      <c r="AG109" s="212"/>
    </row>
    <row r="110" spans="1:61" s="72" customFormat="1" ht="36" customHeight="1">
      <c r="A110" s="121"/>
      <c r="B110" s="53"/>
      <c r="C110" s="578" t="s">
        <v>7560</v>
      </c>
      <c r="D110" s="578"/>
      <c r="E110" s="578"/>
      <c r="F110" s="578"/>
      <c r="G110" s="578"/>
      <c r="H110" s="578"/>
      <c r="I110" s="578"/>
      <c r="J110" s="578"/>
      <c r="K110" s="578"/>
      <c r="L110" s="578"/>
      <c r="M110" s="578"/>
      <c r="N110" s="578"/>
      <c r="O110" s="578"/>
      <c r="P110" s="578"/>
      <c r="Q110" s="578"/>
      <c r="R110" s="578"/>
      <c r="S110" s="578"/>
      <c r="T110" s="578"/>
      <c r="U110" s="578"/>
      <c r="V110" s="578"/>
      <c r="W110" s="578"/>
      <c r="X110" s="578"/>
      <c r="Y110" s="578"/>
      <c r="Z110" s="578"/>
      <c r="AA110" s="578"/>
      <c r="AB110" s="578"/>
      <c r="AC110" s="578"/>
      <c r="AD110" s="578"/>
      <c r="AE110" s="12"/>
      <c r="AF110" s="122"/>
      <c r="AG110" s="212"/>
    </row>
    <row r="111" spans="1:61" s="72" customFormat="1" ht="15" customHeight="1">
      <c r="A111" s="131"/>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2"/>
      <c r="AF111" s="122"/>
      <c r="AG111" s="212"/>
    </row>
    <row r="112" spans="1:61" s="72" customFormat="1" ht="15" customHeight="1">
      <c r="A112" s="131"/>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761" t="s">
        <v>129</v>
      </c>
      <c r="AB112" s="761"/>
      <c r="AC112" s="761"/>
      <c r="AD112" s="761"/>
      <c r="AE112" s="12"/>
      <c r="AF112" s="122"/>
      <c r="AG112" s="212"/>
    </row>
    <row r="113" spans="1:187" s="114" customFormat="1" ht="24" customHeight="1">
      <c r="A113" s="131"/>
      <c r="B113" s="46"/>
      <c r="C113" s="558" t="s">
        <v>535</v>
      </c>
      <c r="D113" s="558"/>
      <c r="E113" s="558"/>
      <c r="F113" s="558"/>
      <c r="G113" s="558"/>
      <c r="H113" s="558"/>
      <c r="I113" s="558"/>
      <c r="J113" s="558"/>
      <c r="K113" s="558"/>
      <c r="L113" s="558"/>
      <c r="M113" s="558"/>
      <c r="N113" s="558" t="s">
        <v>1196</v>
      </c>
      <c r="O113" s="558"/>
      <c r="P113" s="558"/>
      <c r="Q113" s="558"/>
      <c r="R113" s="558"/>
      <c r="S113" s="558"/>
      <c r="T113" s="558"/>
      <c r="U113" s="558"/>
      <c r="V113" s="558"/>
      <c r="W113" s="558"/>
      <c r="X113" s="558"/>
      <c r="Y113" s="558"/>
      <c r="Z113" s="558"/>
      <c r="AA113" s="558"/>
      <c r="AB113" s="558"/>
      <c r="AC113" s="558"/>
      <c r="AD113" s="558"/>
      <c r="AE113" s="49"/>
      <c r="AF113" s="219"/>
      <c r="AG113" s="212"/>
      <c r="BE113" s="570" t="s">
        <v>7265</v>
      </c>
      <c r="BF113" s="571"/>
      <c r="BG113" s="571"/>
      <c r="BH113" s="571"/>
      <c r="BI113" s="571"/>
      <c r="BJ113" s="571"/>
      <c r="BK113" s="571"/>
      <c r="BL113" s="571"/>
      <c r="BM113" s="571"/>
      <c r="BN113" s="571"/>
      <c r="BO113" s="571"/>
      <c r="BP113" s="571"/>
      <c r="BQ113" s="571"/>
      <c r="BR113" s="571"/>
      <c r="BS113" s="571"/>
      <c r="BT113" s="571"/>
      <c r="BU113" s="571"/>
      <c r="BV113" s="571"/>
      <c r="BW113" s="571"/>
      <c r="BX113" s="571"/>
      <c r="BY113" s="571"/>
      <c r="BZ113" s="571"/>
      <c r="CA113" s="571"/>
      <c r="CB113" s="571"/>
      <c r="CC113" s="571"/>
      <c r="CD113" s="571"/>
      <c r="CE113" s="571"/>
      <c r="CF113" s="571"/>
      <c r="CG113" s="571"/>
      <c r="CH113" s="571"/>
      <c r="CI113" s="571"/>
      <c r="CJ113" s="571"/>
      <c r="CK113" s="571"/>
      <c r="CL113" s="571"/>
      <c r="CM113" s="571"/>
      <c r="CN113" s="571"/>
      <c r="CO113" s="571"/>
      <c r="CP113" s="571"/>
      <c r="CQ113" s="571"/>
      <c r="CR113" s="571"/>
      <c r="CS113" s="571"/>
      <c r="CT113" s="571"/>
      <c r="CU113" s="571"/>
      <c r="CV113" s="571"/>
      <c r="CW113" s="571"/>
      <c r="CX113" s="571"/>
      <c r="CY113" s="571"/>
      <c r="CZ113" s="571"/>
      <c r="DA113" s="571"/>
      <c r="DB113" s="571"/>
      <c r="DC113" s="571"/>
      <c r="DD113" s="571"/>
      <c r="DE113" s="571"/>
      <c r="DF113" s="571"/>
      <c r="DG113" s="571"/>
      <c r="DH113" s="571"/>
      <c r="DI113" s="571"/>
      <c r="DJ113" s="571"/>
      <c r="DK113" s="571"/>
      <c r="DL113" s="571"/>
      <c r="DM113" s="571"/>
      <c r="DN113" s="571"/>
      <c r="DO113" s="572"/>
      <c r="DW113" s="729" t="s">
        <v>7330</v>
      </c>
      <c r="DX113" s="729"/>
      <c r="DY113" s="729"/>
      <c r="DZ113" s="729"/>
      <c r="EA113" s="729"/>
      <c r="EB113" s="729"/>
      <c r="EC113" s="729"/>
      <c r="ED113" s="729"/>
      <c r="EE113" s="729"/>
      <c r="EF113" s="729"/>
      <c r="EG113" s="729"/>
      <c r="EH113" s="729"/>
      <c r="EI113" s="729"/>
      <c r="EJ113" s="729"/>
      <c r="EK113" s="729"/>
      <c r="EL113" s="729"/>
      <c r="EM113" s="729"/>
      <c r="EN113" s="729"/>
      <c r="EO113" s="729"/>
      <c r="EP113" s="729"/>
      <c r="EQ113" s="729"/>
      <c r="ER113" s="729"/>
      <c r="ES113" s="729"/>
      <c r="ET113" s="729"/>
      <c r="EU113" s="729"/>
      <c r="EV113" s="729"/>
      <c r="EW113" s="729"/>
      <c r="EX113" s="729"/>
      <c r="EY113" s="729"/>
      <c r="EZ113" s="729"/>
      <c r="FA113" s="729"/>
      <c r="FB113" s="729"/>
      <c r="FC113" s="729"/>
      <c r="FD113" s="729"/>
      <c r="FE113" s="729"/>
      <c r="FF113" s="729"/>
      <c r="FG113" s="729"/>
      <c r="FH113" s="729"/>
      <c r="FI113" s="729"/>
      <c r="FJ113" s="729"/>
      <c r="FK113" s="729"/>
      <c r="FL113" s="729"/>
      <c r="FM113" s="729"/>
      <c r="FN113" s="729"/>
      <c r="FO113" s="729"/>
      <c r="FP113" s="729"/>
      <c r="FQ113" s="729"/>
      <c r="FR113" s="729"/>
      <c r="FS113" s="729"/>
      <c r="FT113" s="729"/>
      <c r="FU113" s="729"/>
      <c r="FV113" s="729"/>
      <c r="FW113" s="729"/>
      <c r="FX113" s="729"/>
      <c r="FY113" s="729"/>
      <c r="FZ113" s="729"/>
      <c r="GA113" s="729"/>
      <c r="GB113" s="729"/>
      <c r="GC113" s="729"/>
      <c r="GD113" s="729"/>
      <c r="GE113" s="729"/>
    </row>
    <row r="114" spans="1:187" s="114" customFormat="1" ht="15" customHeight="1">
      <c r="A114" s="131"/>
      <c r="B114" s="46"/>
      <c r="C114" s="558"/>
      <c r="D114" s="558"/>
      <c r="E114" s="558"/>
      <c r="F114" s="558"/>
      <c r="G114" s="558"/>
      <c r="H114" s="558"/>
      <c r="I114" s="558"/>
      <c r="J114" s="558"/>
      <c r="K114" s="558"/>
      <c r="L114" s="558"/>
      <c r="M114" s="558"/>
      <c r="N114" s="822" t="s">
        <v>113</v>
      </c>
      <c r="O114" s="936" t="s">
        <v>66</v>
      </c>
      <c r="P114" s="937"/>
      <c r="Q114" s="937"/>
      <c r="R114" s="937"/>
      <c r="S114" s="937"/>
      <c r="T114" s="937"/>
      <c r="U114" s="937"/>
      <c r="V114" s="937"/>
      <c r="W114" s="937"/>
      <c r="X114" s="937"/>
      <c r="Y114" s="937"/>
      <c r="Z114" s="937"/>
      <c r="AA114" s="937"/>
      <c r="AB114" s="937"/>
      <c r="AC114" s="937"/>
      <c r="AD114" s="938"/>
      <c r="AF114" s="219"/>
      <c r="AG114" s="212"/>
      <c r="AX114" s="729" t="s">
        <v>7241</v>
      </c>
      <c r="AY114" s="729"/>
      <c r="AZ114" s="729"/>
      <c r="BA114" s="729"/>
      <c r="BB114" s="729"/>
      <c r="BC114" s="729"/>
      <c r="BE114" s="1045" t="s">
        <v>66</v>
      </c>
      <c r="BF114" s="1045"/>
      <c r="BG114" s="1045"/>
      <c r="BH114" s="1045"/>
      <c r="BI114" s="1045"/>
      <c r="BJ114" s="1045"/>
      <c r="BK114" s="1045"/>
      <c r="BL114" s="1045"/>
      <c r="BM114" s="1045"/>
      <c r="BN114" s="1045"/>
      <c r="BO114" s="1045"/>
      <c r="BP114" s="1045"/>
      <c r="BQ114" s="1045"/>
      <c r="BR114" s="1045"/>
      <c r="BS114" s="1045"/>
      <c r="BT114" s="1045"/>
      <c r="BU114" s="1045"/>
      <c r="BV114" s="1045"/>
      <c r="BW114" s="1045"/>
      <c r="BX114" s="1045"/>
      <c r="BY114" s="1045"/>
      <c r="BZ114" s="795" t="s">
        <v>67</v>
      </c>
      <c r="CA114" s="795"/>
      <c r="CB114" s="795"/>
      <c r="CC114" s="795"/>
      <c r="CD114" s="795"/>
      <c r="CE114" s="795"/>
      <c r="CF114" s="795" t="s">
        <v>68</v>
      </c>
      <c r="CG114" s="795" t="s">
        <v>69</v>
      </c>
      <c r="CH114" s="795" t="s">
        <v>70</v>
      </c>
      <c r="CI114" s="795"/>
      <c r="CJ114" s="795"/>
      <c r="CK114" s="795"/>
      <c r="CL114" s="795" t="s">
        <v>71</v>
      </c>
      <c r="CM114" s="795" t="s">
        <v>72</v>
      </c>
      <c r="CN114" s="795" t="s">
        <v>73</v>
      </c>
      <c r="CO114" s="795" t="s">
        <v>74</v>
      </c>
      <c r="CP114" s="795" t="s">
        <v>75</v>
      </c>
      <c r="CQ114" s="678" t="s">
        <v>76</v>
      </c>
      <c r="CR114" s="678" t="s">
        <v>77</v>
      </c>
      <c r="CS114" s="678" t="s">
        <v>78</v>
      </c>
      <c r="CT114" s="678" t="s">
        <v>79</v>
      </c>
      <c r="CU114" s="678"/>
      <c r="CV114" s="678"/>
      <c r="CW114" s="678" t="s">
        <v>80</v>
      </c>
      <c r="CX114" s="678"/>
      <c r="CY114" s="678"/>
      <c r="CZ114" s="678"/>
      <c r="DA114" s="678"/>
      <c r="DB114" s="678" t="s">
        <v>81</v>
      </c>
      <c r="DC114" s="678" t="s">
        <v>82</v>
      </c>
      <c r="DD114" s="678" t="s">
        <v>83</v>
      </c>
      <c r="DE114" s="678" t="s">
        <v>84</v>
      </c>
      <c r="DF114" s="678"/>
      <c r="DG114" s="678"/>
      <c r="DH114" s="678"/>
      <c r="DI114" s="678"/>
      <c r="DJ114" s="678"/>
      <c r="DK114" s="678" t="s">
        <v>85</v>
      </c>
      <c r="DL114" s="678" t="s">
        <v>86</v>
      </c>
      <c r="DM114" s="1044" t="s">
        <v>7222</v>
      </c>
      <c r="DN114" s="1044" t="s">
        <v>7260</v>
      </c>
      <c r="DO114" s="1044" t="s">
        <v>7226</v>
      </c>
      <c r="DW114" s="1052" t="s">
        <v>7220</v>
      </c>
      <c r="DX114" s="1045" t="s">
        <v>66</v>
      </c>
      <c r="DY114" s="1045"/>
      <c r="DZ114" s="1045"/>
      <c r="EA114" s="1045"/>
      <c r="EB114" s="1045"/>
      <c r="EC114" s="1045"/>
      <c r="ED114" s="1045"/>
      <c r="EE114" s="1045"/>
      <c r="EF114" s="1045"/>
      <c r="EG114" s="1045"/>
      <c r="EH114" s="1045"/>
      <c r="EI114" s="1045"/>
      <c r="EJ114" s="1045"/>
      <c r="EK114" s="1045"/>
      <c r="EL114" s="1045"/>
      <c r="EM114" s="1045"/>
      <c r="EN114" s="1045"/>
      <c r="EO114" s="1045"/>
      <c r="EP114" s="1045"/>
      <c r="EQ114" s="1045"/>
      <c r="ER114" s="1045"/>
      <c r="ES114" s="795" t="s">
        <v>67</v>
      </c>
      <c r="ET114" s="795"/>
      <c r="EU114" s="795"/>
      <c r="EV114" s="795"/>
      <c r="EW114" s="795"/>
      <c r="EX114" s="795"/>
      <c r="EY114" s="795" t="s">
        <v>68</v>
      </c>
      <c r="EZ114" s="795" t="s">
        <v>69</v>
      </c>
      <c r="FA114" s="795" t="s">
        <v>70</v>
      </c>
      <c r="FB114" s="795"/>
      <c r="FC114" s="795"/>
      <c r="FD114" s="795"/>
      <c r="FE114" s="795" t="s">
        <v>71</v>
      </c>
      <c r="FF114" s="795" t="s">
        <v>72</v>
      </c>
      <c r="FG114" s="795" t="s">
        <v>73</v>
      </c>
      <c r="FH114" s="795" t="s">
        <v>74</v>
      </c>
      <c r="FI114" s="795" t="s">
        <v>75</v>
      </c>
      <c r="FJ114" s="678" t="s">
        <v>76</v>
      </c>
      <c r="FK114" s="678" t="s">
        <v>77</v>
      </c>
      <c r="FL114" s="678" t="s">
        <v>78</v>
      </c>
      <c r="FM114" s="678" t="s">
        <v>79</v>
      </c>
      <c r="FN114" s="678"/>
      <c r="FO114" s="678"/>
      <c r="FP114" s="678" t="s">
        <v>80</v>
      </c>
      <c r="FQ114" s="678"/>
      <c r="FR114" s="678"/>
      <c r="FS114" s="678"/>
      <c r="FT114" s="678"/>
      <c r="FU114" s="678" t="s">
        <v>81</v>
      </c>
      <c r="FV114" s="678" t="s">
        <v>82</v>
      </c>
      <c r="FW114" s="678" t="s">
        <v>83</v>
      </c>
      <c r="FX114" s="678" t="s">
        <v>84</v>
      </c>
      <c r="FY114" s="678"/>
      <c r="FZ114" s="678"/>
      <c r="GA114" s="678"/>
      <c r="GB114" s="678"/>
      <c r="GC114" s="678"/>
      <c r="GD114" s="678" t="s">
        <v>85</v>
      </c>
      <c r="GE114" s="678" t="s">
        <v>86</v>
      </c>
    </row>
    <row r="115" spans="1:187" s="114" customFormat="1" ht="24" customHeight="1">
      <c r="A115" s="131"/>
      <c r="B115" s="46"/>
      <c r="C115" s="558"/>
      <c r="D115" s="558"/>
      <c r="E115" s="558"/>
      <c r="F115" s="558"/>
      <c r="G115" s="558"/>
      <c r="H115" s="558"/>
      <c r="I115" s="558"/>
      <c r="J115" s="558"/>
      <c r="K115" s="558"/>
      <c r="L115" s="558"/>
      <c r="M115" s="558"/>
      <c r="N115" s="822"/>
      <c r="O115" s="165" t="s">
        <v>132</v>
      </c>
      <c r="P115" s="165" t="s">
        <v>133</v>
      </c>
      <c r="Q115" s="165" t="s">
        <v>134</v>
      </c>
      <c r="R115" s="165" t="s">
        <v>135</v>
      </c>
      <c r="S115" s="165" t="s">
        <v>136</v>
      </c>
      <c r="T115" s="165" t="s">
        <v>137</v>
      </c>
      <c r="U115" s="165" t="s">
        <v>138</v>
      </c>
      <c r="V115" s="165" t="s">
        <v>139</v>
      </c>
      <c r="W115" s="165" t="s">
        <v>140</v>
      </c>
      <c r="X115" s="165" t="s">
        <v>141</v>
      </c>
      <c r="Y115" s="165" t="s">
        <v>142</v>
      </c>
      <c r="Z115" s="165" t="s">
        <v>143</v>
      </c>
      <c r="AA115" s="165" t="s">
        <v>144</v>
      </c>
      <c r="AB115" s="165" t="s">
        <v>145</v>
      </c>
      <c r="AC115" s="165" t="s">
        <v>146</v>
      </c>
      <c r="AD115" s="165" t="s">
        <v>147</v>
      </c>
      <c r="AF115" s="219"/>
      <c r="AG115" s="212"/>
      <c r="AH115" s="627" t="s">
        <v>7220</v>
      </c>
      <c r="AI115" s="627"/>
      <c r="AJ115" s="627" t="s">
        <v>7221</v>
      </c>
      <c r="AK115" s="627"/>
      <c r="AL115" s="627" t="s">
        <v>7222</v>
      </c>
      <c r="AM115" s="627"/>
      <c r="AN115" s="627" t="s">
        <v>7223</v>
      </c>
      <c r="AO115" s="627"/>
      <c r="AP115" s="639" t="s">
        <v>7226</v>
      </c>
      <c r="AQ115" s="641"/>
      <c r="AR115" s="639" t="s">
        <v>7227</v>
      </c>
      <c r="AS115" s="641"/>
      <c r="AU115" s="1056" t="s">
        <v>7231</v>
      </c>
      <c r="AV115" s="1056"/>
      <c r="AX115" s="729" t="s">
        <v>7328</v>
      </c>
      <c r="AY115" s="729"/>
      <c r="AZ115" s="729" t="s">
        <v>7329</v>
      </c>
      <c r="BA115" s="729"/>
      <c r="BB115" s="729" t="s">
        <v>7223</v>
      </c>
      <c r="BC115" s="729"/>
      <c r="BE115" s="222" t="s">
        <v>132</v>
      </c>
      <c r="BF115" s="222" t="s">
        <v>133</v>
      </c>
      <c r="BG115" s="222" t="s">
        <v>134</v>
      </c>
      <c r="BH115" s="222" t="s">
        <v>135</v>
      </c>
      <c r="BI115" s="222" t="s">
        <v>136</v>
      </c>
      <c r="BJ115" s="222" t="s">
        <v>137</v>
      </c>
      <c r="BK115" s="222" t="s">
        <v>138</v>
      </c>
      <c r="BL115" s="222" t="s">
        <v>139</v>
      </c>
      <c r="BM115" s="222" t="s">
        <v>140</v>
      </c>
      <c r="BN115" s="222" t="s">
        <v>141</v>
      </c>
      <c r="BO115" s="222" t="s">
        <v>142</v>
      </c>
      <c r="BP115" s="222" t="s">
        <v>143</v>
      </c>
      <c r="BQ115" s="222" t="s">
        <v>144</v>
      </c>
      <c r="BR115" s="222" t="s">
        <v>145</v>
      </c>
      <c r="BS115" s="222" t="s">
        <v>146</v>
      </c>
      <c r="BT115" s="222" t="s">
        <v>147</v>
      </c>
      <c r="BU115" s="165" t="s">
        <v>148</v>
      </c>
      <c r="BV115" s="165" t="s">
        <v>657</v>
      </c>
      <c r="BW115" s="165" t="s">
        <v>658</v>
      </c>
      <c r="BX115" s="165" t="s">
        <v>878</v>
      </c>
      <c r="BY115" s="165" t="s">
        <v>879</v>
      </c>
      <c r="BZ115" s="165" t="s">
        <v>150</v>
      </c>
      <c r="CA115" s="165" t="s">
        <v>151</v>
      </c>
      <c r="CB115" s="165" t="s">
        <v>152</v>
      </c>
      <c r="CC115" s="165" t="s">
        <v>153</v>
      </c>
      <c r="CD115" s="165" t="s">
        <v>154</v>
      </c>
      <c r="CE115" s="165" t="s">
        <v>155</v>
      </c>
      <c r="CF115" s="795"/>
      <c r="CG115" s="795"/>
      <c r="CH115" s="165" t="s">
        <v>156</v>
      </c>
      <c r="CI115" s="165" t="s">
        <v>157</v>
      </c>
      <c r="CJ115" s="165" t="s">
        <v>158</v>
      </c>
      <c r="CK115" s="165" t="s">
        <v>159</v>
      </c>
      <c r="CL115" s="795"/>
      <c r="CM115" s="795"/>
      <c r="CN115" s="795"/>
      <c r="CO115" s="795"/>
      <c r="CP115" s="795"/>
      <c r="CQ115" s="678"/>
      <c r="CR115" s="678"/>
      <c r="CS115" s="678"/>
      <c r="CT115" s="223" t="s">
        <v>161</v>
      </c>
      <c r="CU115" s="223" t="s">
        <v>162</v>
      </c>
      <c r="CV115" s="223" t="s">
        <v>163</v>
      </c>
      <c r="CW115" s="223" t="s">
        <v>164</v>
      </c>
      <c r="CX115" s="223" t="s">
        <v>165</v>
      </c>
      <c r="CY115" s="223" t="s">
        <v>166</v>
      </c>
      <c r="CZ115" s="223" t="s">
        <v>167</v>
      </c>
      <c r="DA115" s="223" t="s">
        <v>168</v>
      </c>
      <c r="DB115" s="678"/>
      <c r="DC115" s="678"/>
      <c r="DD115" s="678"/>
      <c r="DE115" s="223" t="s">
        <v>847</v>
      </c>
      <c r="DF115" s="223" t="s">
        <v>848</v>
      </c>
      <c r="DG115" s="223" t="s">
        <v>849</v>
      </c>
      <c r="DH115" s="223" t="s">
        <v>850</v>
      </c>
      <c r="DI115" s="223" t="s">
        <v>851</v>
      </c>
      <c r="DJ115" s="223" t="s">
        <v>852</v>
      </c>
      <c r="DK115" s="678"/>
      <c r="DL115" s="678"/>
      <c r="DM115" s="1044"/>
      <c r="DN115" s="1044"/>
      <c r="DO115" s="1044"/>
      <c r="DQ115" s="666" t="s">
        <v>7326</v>
      </c>
      <c r="DR115" s="666"/>
      <c r="DS115" s="72"/>
      <c r="DT115" s="648" t="s">
        <v>7327</v>
      </c>
      <c r="DU115" s="650"/>
      <c r="DW115" s="1052"/>
      <c r="DX115" s="222" t="s">
        <v>132</v>
      </c>
      <c r="DY115" s="222" t="s">
        <v>133</v>
      </c>
      <c r="DZ115" s="222" t="s">
        <v>134</v>
      </c>
      <c r="EA115" s="222" t="s">
        <v>135</v>
      </c>
      <c r="EB115" s="222" t="s">
        <v>136</v>
      </c>
      <c r="EC115" s="222" t="s">
        <v>137</v>
      </c>
      <c r="ED115" s="222" t="s">
        <v>138</v>
      </c>
      <c r="EE115" s="222" t="s">
        <v>139</v>
      </c>
      <c r="EF115" s="222" t="s">
        <v>140</v>
      </c>
      <c r="EG115" s="222" t="s">
        <v>141</v>
      </c>
      <c r="EH115" s="222" t="s">
        <v>142</v>
      </c>
      <c r="EI115" s="222" t="s">
        <v>143</v>
      </c>
      <c r="EJ115" s="222" t="s">
        <v>144</v>
      </c>
      <c r="EK115" s="222" t="s">
        <v>145</v>
      </c>
      <c r="EL115" s="222" t="s">
        <v>146</v>
      </c>
      <c r="EM115" s="222" t="s">
        <v>147</v>
      </c>
      <c r="EN115" s="165" t="s">
        <v>148</v>
      </c>
      <c r="EO115" s="165" t="s">
        <v>657</v>
      </c>
      <c r="EP115" s="165" t="s">
        <v>658</v>
      </c>
      <c r="EQ115" s="165" t="s">
        <v>878</v>
      </c>
      <c r="ER115" s="165" t="s">
        <v>879</v>
      </c>
      <c r="ES115" s="165" t="s">
        <v>150</v>
      </c>
      <c r="ET115" s="165" t="s">
        <v>151</v>
      </c>
      <c r="EU115" s="165" t="s">
        <v>152</v>
      </c>
      <c r="EV115" s="165" t="s">
        <v>153</v>
      </c>
      <c r="EW115" s="165" t="s">
        <v>154</v>
      </c>
      <c r="EX115" s="165" t="s">
        <v>155</v>
      </c>
      <c r="EY115" s="795"/>
      <c r="EZ115" s="795"/>
      <c r="FA115" s="165" t="s">
        <v>156</v>
      </c>
      <c r="FB115" s="165" t="s">
        <v>157</v>
      </c>
      <c r="FC115" s="165" t="s">
        <v>158</v>
      </c>
      <c r="FD115" s="165" t="s">
        <v>159</v>
      </c>
      <c r="FE115" s="795"/>
      <c r="FF115" s="795"/>
      <c r="FG115" s="795"/>
      <c r="FH115" s="795"/>
      <c r="FI115" s="795"/>
      <c r="FJ115" s="678"/>
      <c r="FK115" s="678"/>
      <c r="FL115" s="678"/>
      <c r="FM115" s="223" t="s">
        <v>161</v>
      </c>
      <c r="FN115" s="223" t="s">
        <v>162</v>
      </c>
      <c r="FO115" s="223" t="s">
        <v>163</v>
      </c>
      <c r="FP115" s="223" t="s">
        <v>164</v>
      </c>
      <c r="FQ115" s="223" t="s">
        <v>165</v>
      </c>
      <c r="FR115" s="223" t="s">
        <v>166</v>
      </c>
      <c r="FS115" s="223" t="s">
        <v>167</v>
      </c>
      <c r="FT115" s="223" t="s">
        <v>168</v>
      </c>
      <c r="FU115" s="678"/>
      <c r="FV115" s="678"/>
      <c r="FW115" s="678"/>
      <c r="FX115" s="223" t="s">
        <v>847</v>
      </c>
      <c r="FY115" s="223" t="s">
        <v>848</v>
      </c>
      <c r="FZ115" s="223" t="s">
        <v>849</v>
      </c>
      <c r="GA115" s="223" t="s">
        <v>850</v>
      </c>
      <c r="GB115" s="223" t="s">
        <v>851</v>
      </c>
      <c r="GC115" s="223" t="s">
        <v>852</v>
      </c>
      <c r="GD115" s="678"/>
      <c r="GE115" s="678"/>
    </row>
    <row r="116" spans="1:187" s="114" customFormat="1" ht="15">
      <c r="A116" s="131"/>
      <c r="B116" s="53"/>
      <c r="C116" s="186" t="s">
        <v>391</v>
      </c>
      <c r="D116" s="792" t="str">
        <f>IF($AH$33=0,"No identificado","")</f>
        <v>No identificado</v>
      </c>
      <c r="E116" s="793"/>
      <c r="F116" s="793"/>
      <c r="G116" s="793"/>
      <c r="H116" s="793"/>
      <c r="I116" s="793"/>
      <c r="J116" s="793"/>
      <c r="K116" s="793"/>
      <c r="L116" s="793"/>
      <c r="M116" s="794"/>
      <c r="N116" s="432"/>
      <c r="O116" s="432"/>
      <c r="P116" s="432"/>
      <c r="Q116" s="432"/>
      <c r="R116" s="432"/>
      <c r="S116" s="432"/>
      <c r="T116" s="432"/>
      <c r="U116" s="432"/>
      <c r="V116" s="432"/>
      <c r="W116" s="432"/>
      <c r="X116" s="432"/>
      <c r="Y116" s="432"/>
      <c r="Z116" s="432"/>
      <c r="AA116" s="432"/>
      <c r="AB116" s="432"/>
      <c r="AC116" s="432"/>
      <c r="AD116" s="432"/>
      <c r="AE116" s="49"/>
      <c r="AF116" s="219"/>
      <c r="AG116" s="212"/>
      <c r="AH116" s="896">
        <f>N116</f>
        <v>0</v>
      </c>
      <c r="AI116" s="627"/>
      <c r="AJ116" s="896">
        <f t="shared" ref="AJ116:AJ156" si="21">COUNTIF(O116:AD116,"NS")+COUNTIF(I179:AD179,"NS")+COUNTIF(I242:AD242,"NS")</f>
        <v>0</v>
      </c>
      <c r="AK116" s="627"/>
      <c r="AL116" s="896">
        <f t="shared" ref="AL116:AL156" si="22">SUM(O116:AD116,I179:AD179,I242:AD242)</f>
        <v>0</v>
      </c>
      <c r="AM116" s="627"/>
      <c r="AN116" s="627">
        <f>IF($AH$108=$AJ$108,0,IF(OR(AND(AH116=0,AJ116&gt;0),AND(AH116="NS",AL116&gt;0),AND(AH116="NS",AJ116=0,AL116=0)),1,IF(OR(AND(AJ116&gt;=2,AL116&lt;AH116),AND(AH116="NS",AL116=0,AJ116&gt;0),AH116=AL116),0,1)))</f>
        <v>0</v>
      </c>
      <c r="AO116" s="627"/>
      <c r="AP116" s="639" t="str">
        <f>IF(AN116=0,"",IF(SUM($AN$116:AN116)=1,AR116,IF($AN$173&gt;SUM($AN$116:AN116),_xlfn.CONCAT(", ",AR116),IF($AN$173=SUM($AN$116:AN116),_xlfn.CONCAT(" y ",AR116,".")))))</f>
        <v/>
      </c>
      <c r="AQ116" s="641" t="str">
        <f>IF(AO116=0,"", IF(SUM($AN116:BW$582)=1,AR116, IF($AN$589&gt;SUM($AN116:BW$582),_xlfn.CONCAT(", ",AR116), IF($AN$589=SUM($AN116:BW$582),_xlfn.CONCAT(" y ",AR116,".")))))</f>
        <v/>
      </c>
      <c r="AR116" s="639">
        <f>_xlfn.NUMBERVALUE(C116)</f>
        <v>0</v>
      </c>
      <c r="AS116" s="641"/>
      <c r="AU116" s="710">
        <v>0</v>
      </c>
      <c r="AV116" s="711"/>
      <c r="AX116" s="1053">
        <f t="shared" ref="AX116:AX156" si="23">S40</f>
        <v>0</v>
      </c>
      <c r="AY116" s="729"/>
      <c r="AZ116" s="1053">
        <f>N116</f>
        <v>0</v>
      </c>
      <c r="BA116" s="729"/>
      <c r="BB116" s="639">
        <f>IF($AH$108=$AJ$108,0,IF(OR(SUM(AZ116)&gt;=SUM(AX116),AND(SUM(AX116)&gt;0,OR(AZ116="NS",AZ116="NA"))),0,1))</f>
        <v>0</v>
      </c>
      <c r="BC116" s="641"/>
      <c r="BE116" s="220">
        <f t="shared" ref="BE116:BE156" si="24">IF($AH$108=$AJ$108,0,IF(OR(SUM(O116)&lt;=SUM($S40),AND(SUM($S40)&gt;0,OR(O116="NS",O116="NA"))),0,1))</f>
        <v>0</v>
      </c>
      <c r="BF116" s="220">
        <f t="shared" ref="BF116:BF156" si="25">IF($AH$108=$AJ$108,0,IF(OR(SUM(P116)&lt;=SUM($S40),AND(SUM($S40)&gt;0,OR(P116="NS",P116="NA"))),0,1))</f>
        <v>0</v>
      </c>
      <c r="BG116" s="220">
        <f t="shared" ref="BG116:BG156" si="26">IF($AH$108=$AJ$108,0,IF(OR(SUM(Q116)&lt;=SUM($S40),AND(SUM($S40)&gt;0,OR(Q116="NS",Q116="NA"))),0,1))</f>
        <v>0</v>
      </c>
      <c r="BH116" s="220">
        <f t="shared" ref="BH116:BH156" si="27">IF($AH$108=$AJ$108,0,IF(OR(SUM(R116)&lt;=SUM($S40),AND(SUM($S40)&gt;0,OR(R116="NS",R116="NA"))),0,1))</f>
        <v>0</v>
      </c>
      <c r="BI116" s="220">
        <f t="shared" ref="BI116:BI156" si="28">IF($AH$108=$AJ$108,0,IF(OR(SUM(S116)&lt;=SUM($S40),AND(SUM($S40)&gt;0,OR(S116="NS",S116="NA"))),0,1))</f>
        <v>0</v>
      </c>
      <c r="BJ116" s="220">
        <f t="shared" ref="BJ116:BJ156" si="29">IF($AH$108=$AJ$108,0,IF(OR(SUM(T116)&lt;=SUM($S40),AND(SUM($S40)&gt;0,OR(T116="NS",T116="NA"))),0,1))</f>
        <v>0</v>
      </c>
      <c r="BK116" s="220">
        <f t="shared" ref="BK116:BK156" si="30">IF($AH$108=$AJ$108,0,IF(OR(SUM(U116)&lt;=SUM($S40),AND(SUM($S40)&gt;0,OR(U116="NS",U116="NA"))),0,1))</f>
        <v>0</v>
      </c>
      <c r="BL116" s="220">
        <f t="shared" ref="BL116:BL156" si="31">IF($AH$108=$AJ$108,0,IF(OR(SUM(V116)&lt;=SUM($S40),AND(SUM($S40)&gt;0,OR(V116="NS",V116="NA"))),0,1))</f>
        <v>0</v>
      </c>
      <c r="BM116" s="220">
        <f t="shared" ref="BM116:BM156" si="32">IF($AH$108=$AJ$108,0,IF(OR(SUM(W116)&lt;=SUM($S40),AND(SUM($S40)&gt;0,OR(W116="NS",W116="NA"))),0,1))</f>
        <v>0</v>
      </c>
      <c r="BN116" s="220">
        <f t="shared" ref="BN116:BN156" si="33">IF($AH$108=$AJ$108,0,IF(OR(SUM(X116)&lt;=SUM($S40),AND(SUM($S40)&gt;0,OR(X116="NS",X116="NA"))),0,1))</f>
        <v>0</v>
      </c>
      <c r="BO116" s="220">
        <f t="shared" ref="BO116:BO156" si="34">IF($AH$108=$AJ$108,0,IF(OR(SUM(Y116)&lt;=SUM($S40),AND(SUM($S40)&gt;0,OR(Y116="NS",Y116="NA"))),0,1))</f>
        <v>0</v>
      </c>
      <c r="BP116" s="220">
        <f t="shared" ref="BP116:BP156" si="35">IF($AH$108=$AJ$108,0,IF(OR(SUM(Z116)&lt;=SUM($S40),AND(SUM($S40)&gt;0,OR(Z116="NS",Z116="NA"))),0,1))</f>
        <v>0</v>
      </c>
      <c r="BQ116" s="220">
        <f t="shared" ref="BQ116:BQ156" si="36">IF($AH$108=$AJ$108,0,IF(OR(SUM(AA116)&lt;=SUM($S40),AND(SUM($S40)&gt;0,OR(AA116="NS",AA116="NA"))),0,1))</f>
        <v>0</v>
      </c>
      <c r="BR116" s="220">
        <f t="shared" ref="BR116:BR156" si="37">IF($AH$108=$AJ$108,0,IF(OR(SUM(AB116)&lt;=SUM($S40),AND(SUM($S40)&gt;0,OR(AB116="NS",AB116="NA"))),0,1))</f>
        <v>0</v>
      </c>
      <c r="BS116" s="220">
        <f t="shared" ref="BS116:BS156" si="38">IF($AH$108=$AJ$108,0,IF(OR(SUM(AC116)&lt;=SUM($S40),AND(SUM($S40)&gt;0,OR(AC116="NS",AC116="NA"))),0,1))</f>
        <v>0</v>
      </c>
      <c r="BT116" s="220">
        <f t="shared" ref="BT116:BT156" si="39">IF($AH$108=$AJ$108,0,IF(OR(SUM(AD116)&lt;=SUM($S40),AND(SUM($S40)&gt;0,OR(AD116="NS",AD116="NA"))),0,1))</f>
        <v>0</v>
      </c>
      <c r="BU116" s="220">
        <f t="shared" ref="BU116:BU156" si="40">IF($AH$108=$AJ$108,0,IF(OR(SUM(I179)&lt;=SUM($S40),AND(SUM($S40)&gt;0,OR(I179="NS",I179="NA"))),0,1))</f>
        <v>0</v>
      </c>
      <c r="BV116" s="220">
        <f t="shared" ref="BV116:BV156" si="41">IF($AH$108=$AJ$108,0,IF(OR(SUM(J179)&lt;=SUM($S40),AND(SUM($S40)&gt;0,OR(J179="NS",J179="NA"))),0,1))</f>
        <v>0</v>
      </c>
      <c r="BW116" s="220">
        <f t="shared" ref="BW116:BW156" si="42">IF($AH$108=$AJ$108,0,IF(OR(SUM(K179)&lt;=SUM($S40),AND(SUM($S40)&gt;0,OR(K179="NS",K179="NA"))),0,1))</f>
        <v>0</v>
      </c>
      <c r="BX116" s="220">
        <f t="shared" ref="BX116:BX156" si="43">IF($AH$108=$AJ$108,0,IF(OR(SUM(L179)&lt;=SUM($S40),AND(SUM($S40)&gt;0,OR(L179="NS",L179="NA"))),0,1))</f>
        <v>0</v>
      </c>
      <c r="BY116" s="220">
        <f t="shared" ref="BY116:BY156" si="44">IF($AH$108=$AJ$108,0,IF(OR(SUM(M179)&lt;=SUM($S40),AND(SUM($S40)&gt;0,OR(M179="NS",M179="NA"))),0,1))</f>
        <v>0</v>
      </c>
      <c r="BZ116" s="220">
        <f t="shared" ref="BZ116:BZ156" si="45">IF($AH$108=$AJ$108,0,IF(OR(SUM(N179)&lt;=SUM($S40),AND(SUM($S40)&gt;0,OR(N179="NS",N179="NA"))),0,1))</f>
        <v>0</v>
      </c>
      <c r="CA116" s="220">
        <f t="shared" ref="CA116:CA156" si="46">IF($AH$108=$AJ$108,0,IF(OR(SUM(O179)&lt;=SUM($S40),AND(SUM($S40)&gt;0,OR(O179="NS",O179="NA"))),0,1))</f>
        <v>0</v>
      </c>
      <c r="CB116" s="220">
        <f t="shared" ref="CB116:CB156" si="47">IF($AH$108=$AJ$108,0,IF(OR(SUM(P179)&lt;=SUM($S40),AND(SUM($S40)&gt;0,OR(P179="NS",P179="NA"))),0,1))</f>
        <v>0</v>
      </c>
      <c r="CC116" s="220">
        <f t="shared" ref="CC116:CC156" si="48">IF($AH$108=$AJ$108,0,IF(OR(SUM(Q179)&lt;=SUM($S40),AND(SUM($S40)&gt;0,OR(Q179="NS",Q179="NA"))),0,1))</f>
        <v>0</v>
      </c>
      <c r="CD116" s="220">
        <f t="shared" ref="CD116:CD156" si="49">IF($AH$108=$AJ$108,0,IF(OR(SUM(R179)&lt;=SUM($S40),AND(SUM($S40)&gt;0,OR(R179="NS",R179="NA"))),0,1))</f>
        <v>0</v>
      </c>
      <c r="CE116" s="220">
        <f t="shared" ref="CE116:CE156" si="50">IF($AH$108=$AJ$108,0,IF(OR(SUM(S179)&lt;=SUM($S40),AND(SUM($S40)&gt;0,OR(S179="NS",S179="NA"))),0,1))</f>
        <v>0</v>
      </c>
      <c r="CF116" s="220">
        <f t="shared" ref="CF116:CF156" si="51">IF($AH$108=$AJ$108,0,IF(OR(SUM(T179)&lt;=SUM($S40),AND(SUM($S40)&gt;0,OR(T179="NS",T179="NA"))),0,1))</f>
        <v>0</v>
      </c>
      <c r="CG116" s="220">
        <f t="shared" ref="CG116:CG156" si="52">IF($AH$108=$AJ$108,0,IF(OR(SUM(U179)&lt;=SUM($S40),AND(SUM($S40)&gt;0,OR(U179="NS",U179="NA"))),0,1))</f>
        <v>0</v>
      </c>
      <c r="CH116" s="220">
        <f t="shared" ref="CH116:CH156" si="53">IF($AH$108=$AJ$108,0,IF(OR(SUM(V179)&lt;=SUM($S40),AND(SUM($S40)&gt;0,OR(V179="NS",V179="NA"))),0,1))</f>
        <v>0</v>
      </c>
      <c r="CI116" s="220">
        <f t="shared" ref="CI116:CI156" si="54">IF($AH$108=$AJ$108,0,IF(OR(SUM(W179)&lt;=SUM($S40),AND(SUM($S40)&gt;0,OR(W179="NS",W179="NA"))),0,1))</f>
        <v>0</v>
      </c>
      <c r="CJ116" s="220">
        <f t="shared" ref="CJ116:CJ156" si="55">IF($AH$108=$AJ$108,0,IF(OR(SUM(X179)&lt;=SUM($S40),AND(SUM($S40)&gt;0,OR(X179="NS",X179="NA"))),0,1))</f>
        <v>0</v>
      </c>
      <c r="CK116" s="220">
        <f t="shared" ref="CK116:CK156" si="56">IF($AH$108=$AJ$108,0,IF(OR(SUM(Y179)&lt;=SUM($S40),AND(SUM($S40)&gt;0,OR(Y179="NS",Y179="NA"))),0,1))</f>
        <v>0</v>
      </c>
      <c r="CL116" s="220">
        <f t="shared" ref="CL116:CL156" si="57">IF($AH$108=$AJ$108,0,IF(OR(SUM(Z179)&lt;=SUM($S40),AND(SUM($S40)&gt;0,OR(Z179="NS",Z179="NA"))),0,1))</f>
        <v>0</v>
      </c>
      <c r="CM116" s="220">
        <f t="shared" ref="CM116:CM156" si="58">IF($AH$108=$AJ$108,0,IF(OR(SUM(AA179)&lt;=SUM($S40),AND(SUM($S40)&gt;0,OR(AA179="NS",AA179="NA"))),0,1))</f>
        <v>0</v>
      </c>
      <c r="CN116" s="220">
        <f t="shared" ref="CN116:CN156" si="59">IF($AH$108=$AJ$108,0,IF(OR(SUM(AB179)&lt;=SUM($S40),AND(SUM($S40)&gt;0,OR(AB179="NS",AB179="NA"))),0,1))</f>
        <v>0</v>
      </c>
      <c r="CO116" s="220">
        <f t="shared" ref="CO116:CO156" si="60">IF($AH$108=$AJ$108,0,IF(OR(SUM(AC179)&lt;=SUM($S40),AND(SUM($S40)&gt;0,OR(AC179="NS",AC179="NA"))),0,1))</f>
        <v>0</v>
      </c>
      <c r="CP116" s="220">
        <f t="shared" ref="CP116:CP156" si="61">IF($AH$108=$AJ$108,0,IF(OR(SUM(AD179)&lt;=SUM($S40),AND(SUM($S40)&gt;0,OR(AD179="NS",AD179="NA"))),0,1))</f>
        <v>0</v>
      </c>
      <c r="CQ116" s="220">
        <f t="shared" ref="CQ116:CQ156" si="62">IF($AH$108=$AJ$108,0,IF(OR(SUM(I242)&lt;=SUM($S40),AND(SUM($S40)&gt;0,OR(I242="NS",I242="NA"))),0,1))</f>
        <v>0</v>
      </c>
      <c r="CR116" s="220">
        <f t="shared" ref="CR116:CR156" si="63">IF($AH$108=$AJ$108,0,IF(OR(SUM(J242)&lt;=SUM($S40),AND(SUM($S40)&gt;0,OR(J242="NS",J242="NA"))),0,1))</f>
        <v>0</v>
      </c>
      <c r="CS116" s="220">
        <f t="shared" ref="CS116:CS156" si="64">IF($AH$108=$AJ$108,0,IF(OR(SUM(K242)&lt;=SUM($S40),AND(SUM($S40)&gt;0,OR(K242="NS",K242="NA"))),0,1))</f>
        <v>0</v>
      </c>
      <c r="CT116" s="220">
        <f t="shared" ref="CT116:CT156" si="65">IF($AH$108=$AJ$108,0,IF(OR(SUM(L242)&lt;=SUM($S40),AND(SUM($S40)&gt;0,OR(L242="NS",L242="NA"))),0,1))</f>
        <v>0</v>
      </c>
      <c r="CU116" s="220">
        <f t="shared" ref="CU116:CU156" si="66">IF($AH$108=$AJ$108,0,IF(OR(SUM(M242)&lt;=SUM($S40),AND(SUM($S40)&gt;0,OR(M242="NS",M242="NA"))),0,1))</f>
        <v>0</v>
      </c>
      <c r="CV116" s="220">
        <f t="shared" ref="CV116:CV156" si="67">IF($AH$108=$AJ$108,0,IF(OR(SUM(N242)&lt;=SUM($S40),AND(SUM($S40)&gt;0,OR(N242="NS",N242="NA"))),0,1))</f>
        <v>0</v>
      </c>
      <c r="CW116" s="220">
        <f t="shared" ref="CW116:CW156" si="68">IF($AH$108=$AJ$108,0,IF(OR(SUM(O242)&lt;=SUM($S40),AND(SUM($S40)&gt;0,OR(O242="NS",O242="NA"))),0,1))</f>
        <v>0</v>
      </c>
      <c r="CX116" s="220">
        <f t="shared" ref="CX116:CX156" si="69">IF($AH$108=$AJ$108,0,IF(OR(SUM(P242)&lt;=SUM($S40),AND(SUM($S40)&gt;0,OR(P242="NS",P242="NA"))),0,1))</f>
        <v>0</v>
      </c>
      <c r="CY116" s="220">
        <f t="shared" ref="CY116:CY156" si="70">IF($AH$108=$AJ$108,0,IF(OR(SUM(Q242)&lt;=SUM($S40),AND(SUM($S40)&gt;0,OR(Q242="NS",Q242="NA"))),0,1))</f>
        <v>0</v>
      </c>
      <c r="CZ116" s="220">
        <f t="shared" ref="CZ116:CZ156" si="71">IF($AH$108=$AJ$108,0,IF(OR(SUM(R242)&lt;=SUM($S40),AND(SUM($S40)&gt;0,OR(R242="NS",R242="NA"))),0,1))</f>
        <v>0</v>
      </c>
      <c r="DA116" s="220">
        <f t="shared" ref="DA116:DA156" si="72">IF($AH$108=$AJ$108,0,IF(OR(SUM(S242)&lt;=SUM($S40),AND(SUM($S40)&gt;0,OR(S242="NS",S242="NA"))),0,1))</f>
        <v>0</v>
      </c>
      <c r="DB116" s="220">
        <f t="shared" ref="DB116:DB156" si="73">IF($AH$108=$AJ$108,0,IF(OR(SUM(T242)&lt;=SUM($S40),AND(SUM($S40)&gt;0,OR(T242="NS",T242="NA"))),0,1))</f>
        <v>0</v>
      </c>
      <c r="DC116" s="220">
        <f t="shared" ref="DC116:DC156" si="74">IF($AH$108=$AJ$108,0,IF(OR(SUM(U242)&lt;=SUM($S40),AND(SUM($S40)&gt;0,OR(U242="NS",U242="NA"))),0,1))</f>
        <v>0</v>
      </c>
      <c r="DD116" s="220">
        <f t="shared" ref="DD116:DD156" si="75">IF($AH$108=$AJ$108,0,IF(OR(SUM(V242)&lt;=SUM($S40),AND(SUM($S40)&gt;0,OR(V242="NS",V242="NA"))),0,1))</f>
        <v>0</v>
      </c>
      <c r="DE116" s="220">
        <f t="shared" ref="DE116:DE156" si="76">IF($AH$108=$AJ$108,0,IF(OR(SUM(W242)&lt;=SUM($S40),AND(SUM($S40)&gt;0,OR(W242="NS",W242="NA"))),0,1))</f>
        <v>0</v>
      </c>
      <c r="DF116" s="220">
        <f t="shared" ref="DF116:DF156" si="77">IF($AH$108=$AJ$108,0,IF(OR(SUM(X242)&lt;=SUM($S40),AND(SUM($S40)&gt;0,OR(X242="NS",X242="NA"))),0,1))</f>
        <v>0</v>
      </c>
      <c r="DG116" s="220">
        <f t="shared" ref="DG116:DG156" si="78">IF($AH$108=$AJ$108,0,IF(OR(SUM(Y242)&lt;=SUM($S40),AND(SUM($S40)&gt;0,OR(Y242="NS",Y242="NA"))),0,1))</f>
        <v>0</v>
      </c>
      <c r="DH116" s="220">
        <f t="shared" ref="DH116:DH156" si="79">IF($AH$108=$AJ$108,0,IF(OR(SUM(Z242)&lt;=SUM($S40),AND(SUM($S40)&gt;0,OR(Z242="NS",Z242="NA"))),0,1))</f>
        <v>0</v>
      </c>
      <c r="DI116" s="220">
        <f t="shared" ref="DI116:DI156" si="80">IF($AH$108=$AJ$108,0,IF(OR(SUM(AA242)&lt;=SUM($S40),AND(SUM($S40)&gt;0,OR(AA242="NS",AA242="NA"))),0,1))</f>
        <v>0</v>
      </c>
      <c r="DJ116" s="220">
        <f t="shared" ref="DJ116:DJ156" si="81">IF($AH$108=$AJ$108,0,IF(OR(SUM(AB242)&lt;=SUM($S40),AND(SUM($S40)&gt;0,OR(AB242="NS",AB242="NA"))),0,1))</f>
        <v>0</v>
      </c>
      <c r="DK116" s="220">
        <f t="shared" ref="DK116:DK156" si="82">IF($AH$108=$AJ$108,0,IF(OR(SUM(AC242)&lt;=SUM($S40),AND(SUM($S40)&gt;0,OR(AC242="NS",AC242="NA"))),0,1))</f>
        <v>0</v>
      </c>
      <c r="DL116" s="220">
        <f t="shared" ref="DL116:DL156" si="83">IF($AH$108=$AJ$108,0,IF(OR(SUM(AD242)&lt;=SUM($S40),AND(SUM($S40)&gt;0,OR(AD242="NS",AD242="NA"))),0,1))</f>
        <v>0</v>
      </c>
      <c r="DM116" s="220">
        <f>IF(SUM(BE116:DL116)=0,0,1)</f>
        <v>0</v>
      </c>
      <c r="DN116" s="96" t="str">
        <f>IF(DM116=0,"",IF(SUM($DM$116:DM116)=1,_xlfn.CONCAT(DO116,),IF($DM$173&gt;SUM($DM$116:DM116),_xlfn.CONCAT(", ",DO116),IF($DM$173=SUM($DM$116:DM116),_xlfn.CONCAT(" y ",DO116)))))</f>
        <v/>
      </c>
      <c r="DO116" s="98">
        <f>_xlfn.NUMBERVALUE($C116)</f>
        <v>0</v>
      </c>
      <c r="DQ116" s="661">
        <f>IF($AH$108=$AJ$108,0,IF(COUNTIF(N116:AD172,"NS")+COUNTIF(I179:AD235,"NS")+COUNTIF(I242:AD298,"NS")=0,0,1))</f>
        <v>0</v>
      </c>
      <c r="DR116" s="661"/>
      <c r="DS116" s="72"/>
      <c r="DT116" s="645">
        <f t="shared" ref="DT116:DT156" si="84">IF($AH$108=$AJ$108,0,IF(OR(AND(D116&lt;&gt;"",AU116=0,COUNTA(O116:AD116,I179:AD179,I242:AD242)=COUNTIF(DX116:GE116,0)),AND(D116&lt;&gt;"",AU116=1,COUNTA(O116:AD116,I179:AD179,I242:AD242)=0),AND(D116="",COUNTA(O116:AD116,I179:AD179,I242:AD242)=0)),0,1))</f>
        <v>0</v>
      </c>
      <c r="DU116" s="647"/>
      <c r="DW116" s="451">
        <v>0</v>
      </c>
      <c r="DX116" s="451">
        <f>CNGE_2026_M3_Secc1!AR138</f>
        <v>0</v>
      </c>
      <c r="DY116" s="451">
        <f>CNGE_2026_M3_Secc1!AS138</f>
        <v>0</v>
      </c>
      <c r="DZ116" s="451">
        <f>CNGE_2026_M3_Secc1!AT138</f>
        <v>0</v>
      </c>
      <c r="EA116" s="451">
        <f>CNGE_2026_M3_Secc1!AU138</f>
        <v>0</v>
      </c>
      <c r="EB116" s="451">
        <f>CNGE_2026_M3_Secc1!AV138</f>
        <v>0</v>
      </c>
      <c r="EC116" s="451">
        <f>CNGE_2026_M3_Secc1!AW138</f>
        <v>0</v>
      </c>
      <c r="ED116" s="451">
        <f>CNGE_2026_M3_Secc1!AX138</f>
        <v>0</v>
      </c>
      <c r="EE116" s="451">
        <f>CNGE_2026_M3_Secc1!AY138</f>
        <v>0</v>
      </c>
      <c r="EF116" s="451">
        <f>CNGE_2026_M3_Secc1!AZ138</f>
        <v>0</v>
      </c>
      <c r="EG116" s="451">
        <f>CNGE_2026_M3_Secc1!BA138</f>
        <v>0</v>
      </c>
      <c r="EH116" s="451">
        <f>CNGE_2026_M3_Secc1!BB138</f>
        <v>0</v>
      </c>
      <c r="EI116" s="451">
        <f>CNGE_2026_M3_Secc1!BC138</f>
        <v>0</v>
      </c>
      <c r="EJ116" s="451">
        <f>CNGE_2026_M3_Secc1!BD138</f>
        <v>0</v>
      </c>
      <c r="EK116" s="451">
        <f>CNGE_2026_M3_Secc1!BE138</f>
        <v>0</v>
      </c>
      <c r="EL116" s="451">
        <f>CNGE_2026_M3_Secc1!BF138</f>
        <v>0</v>
      </c>
      <c r="EM116" s="451">
        <f>CNGE_2026_M3_Secc1!BG138</f>
        <v>0</v>
      </c>
      <c r="EN116" s="451">
        <f>CNGE_2026_M3_Secc1!BH138</f>
        <v>0</v>
      </c>
      <c r="EO116" s="451">
        <f>CNGE_2026_M3_Secc1!BI138</f>
        <v>0</v>
      </c>
      <c r="EP116" s="451">
        <f>CNGE_2026_M3_Secc1!BJ138</f>
        <v>0</v>
      </c>
      <c r="EQ116" s="451">
        <f>CNGE_2026_M3_Secc1!BK138</f>
        <v>0</v>
      </c>
      <c r="ER116" s="451">
        <f>CNGE_2026_M3_Secc1!BL138</f>
        <v>0</v>
      </c>
      <c r="ES116" s="451">
        <f>CNGE_2026_M3_Secc1!BM138</f>
        <v>0</v>
      </c>
      <c r="ET116" s="451">
        <f>CNGE_2026_M3_Secc1!BN138</f>
        <v>0</v>
      </c>
      <c r="EU116" s="451">
        <f>CNGE_2026_M3_Secc1!BO138</f>
        <v>0</v>
      </c>
      <c r="EV116" s="451">
        <f>CNGE_2026_M3_Secc1!BP138</f>
        <v>0</v>
      </c>
      <c r="EW116" s="451">
        <f>CNGE_2026_M3_Secc1!BQ138</f>
        <v>0</v>
      </c>
      <c r="EX116" s="451">
        <f>CNGE_2026_M3_Secc1!BR138</f>
        <v>0</v>
      </c>
      <c r="EY116" s="451">
        <f>CNGE_2026_M3_Secc1!BS138</f>
        <v>0</v>
      </c>
      <c r="EZ116" s="451">
        <f>CNGE_2026_M3_Secc1!BT138</f>
        <v>0</v>
      </c>
      <c r="FA116" s="451">
        <f>CNGE_2026_M3_Secc1!BU138</f>
        <v>0</v>
      </c>
      <c r="FB116" s="451">
        <f>CNGE_2026_M3_Secc1!BV138</f>
        <v>0</v>
      </c>
      <c r="FC116" s="451">
        <f>CNGE_2026_M3_Secc1!BW138</f>
        <v>0</v>
      </c>
      <c r="FD116" s="451">
        <f>CNGE_2026_M3_Secc1!BX138</f>
        <v>0</v>
      </c>
      <c r="FE116" s="451">
        <f>CNGE_2026_M3_Secc1!BY138</f>
        <v>0</v>
      </c>
      <c r="FF116" s="451">
        <f>CNGE_2026_M3_Secc1!BZ138</f>
        <v>0</v>
      </c>
      <c r="FG116" s="451">
        <f>CNGE_2026_M3_Secc1!CA138</f>
        <v>0</v>
      </c>
      <c r="FH116" s="451">
        <f>CNGE_2026_M3_Secc1!CB138</f>
        <v>0</v>
      </c>
      <c r="FI116" s="451">
        <f>CNGE_2026_M3_Secc1!CC138</f>
        <v>0</v>
      </c>
      <c r="FJ116" s="451">
        <f>CNGE_2026_M3_Secc1!CD138</f>
        <v>0</v>
      </c>
      <c r="FK116" s="451">
        <f>CNGE_2026_M3_Secc1!CE138</f>
        <v>0</v>
      </c>
      <c r="FL116" s="451">
        <f>CNGE_2026_M3_Secc1!CF138</f>
        <v>0</v>
      </c>
      <c r="FM116" s="451">
        <f>CNGE_2026_M3_Secc1!CG138</f>
        <v>0</v>
      </c>
      <c r="FN116" s="451">
        <f>CNGE_2026_M3_Secc1!CH138</f>
        <v>0</v>
      </c>
      <c r="FO116" s="451">
        <f>CNGE_2026_M3_Secc1!CI138</f>
        <v>0</v>
      </c>
      <c r="FP116" s="451">
        <f>CNGE_2026_M3_Secc1!CJ138</f>
        <v>0</v>
      </c>
      <c r="FQ116" s="451">
        <f>CNGE_2026_M3_Secc1!CK138</f>
        <v>0</v>
      </c>
      <c r="FR116" s="451">
        <f>CNGE_2026_M3_Secc1!CL138</f>
        <v>0</v>
      </c>
      <c r="FS116" s="451">
        <f>CNGE_2026_M3_Secc1!CM138</f>
        <v>0</v>
      </c>
      <c r="FT116" s="451">
        <f>CNGE_2026_M3_Secc1!CN138</f>
        <v>0</v>
      </c>
      <c r="FU116" s="451">
        <f>CNGE_2026_M3_Secc1!CO138</f>
        <v>0</v>
      </c>
      <c r="FV116" s="451">
        <f>CNGE_2026_M3_Secc1!CP138</f>
        <v>0</v>
      </c>
      <c r="FW116" s="451">
        <f>CNGE_2026_M3_Secc1!CQ138</f>
        <v>0</v>
      </c>
      <c r="FX116" s="451">
        <f>CNGE_2026_M3_Secc1!CR138</f>
        <v>0</v>
      </c>
      <c r="FY116" s="451">
        <f>CNGE_2026_M3_Secc1!CS138</f>
        <v>0</v>
      </c>
      <c r="FZ116" s="451">
        <f>CNGE_2026_M3_Secc1!CT138</f>
        <v>0</v>
      </c>
      <c r="GA116" s="451">
        <f>CNGE_2026_M3_Secc1!CU138</f>
        <v>0</v>
      </c>
      <c r="GB116" s="451">
        <f>CNGE_2026_M3_Secc1!CV138</f>
        <v>0</v>
      </c>
      <c r="GC116" s="451">
        <f>CNGE_2026_M3_Secc1!CW138</f>
        <v>0</v>
      </c>
      <c r="GD116" s="451">
        <f>CNGE_2026_M3_Secc1!CX138</f>
        <v>0</v>
      </c>
      <c r="GE116" s="451">
        <f>CNGE_2026_M3_Secc1!CY138</f>
        <v>0</v>
      </c>
    </row>
    <row r="117" spans="1:187" s="114" customFormat="1" ht="15">
      <c r="A117" s="131"/>
      <c r="B117" s="53"/>
      <c r="C117" s="186" t="s">
        <v>66</v>
      </c>
      <c r="D117" s="792" t="str">
        <f>IF($AH$33=1,"",IF(CNGE_2026_M3_Secc1!$AH$40=CNGE_2026_M3_Secc1!$AJ$40,"",IF(CNGE_2026_M3_Secc1!D60="","",CNGE_2026_M3_Secc1!D60)))</f>
        <v/>
      </c>
      <c r="E117" s="793"/>
      <c r="F117" s="793"/>
      <c r="G117" s="793"/>
      <c r="H117" s="793"/>
      <c r="I117" s="793"/>
      <c r="J117" s="793"/>
      <c r="K117" s="793"/>
      <c r="L117" s="793"/>
      <c r="M117" s="794"/>
      <c r="N117" s="432"/>
      <c r="O117" s="432"/>
      <c r="P117" s="432"/>
      <c r="Q117" s="432"/>
      <c r="R117" s="432"/>
      <c r="S117" s="432"/>
      <c r="T117" s="432"/>
      <c r="U117" s="432"/>
      <c r="V117" s="432"/>
      <c r="W117" s="432"/>
      <c r="X117" s="432"/>
      <c r="Y117" s="432"/>
      <c r="Z117" s="432"/>
      <c r="AA117" s="432"/>
      <c r="AB117" s="432"/>
      <c r="AC117" s="432"/>
      <c r="AD117" s="432"/>
      <c r="AE117" s="49"/>
      <c r="AF117" s="219"/>
      <c r="AG117" s="212"/>
      <c r="AH117" s="896">
        <f>N117</f>
        <v>0</v>
      </c>
      <c r="AI117" s="627"/>
      <c r="AJ117" s="896">
        <f t="shared" si="21"/>
        <v>0</v>
      </c>
      <c r="AK117" s="627"/>
      <c r="AL117" s="896">
        <f t="shared" si="22"/>
        <v>0</v>
      </c>
      <c r="AM117" s="627"/>
      <c r="AN117" s="627">
        <f>IF($AH$108=$AJ$108,0,IF(OR(AND(AH117=0,AJ117&gt;0),AND(AH117="NS",AL117&gt;0),AND(AH117="NS",AJ117=0,AL117=0)),1,IF(OR(AND(AJ117&gt;=2,AL117&lt;AH117),AND(AH117="NS",AL117=0,AJ117&gt;0),AH117=AL117),0,1)))</f>
        <v>0</v>
      </c>
      <c r="AO117" s="627"/>
      <c r="AP117" s="639" t="str">
        <f>IF(AN117=0,"",IF(SUM($AN$116:AN117)=1,AR117,IF($AN$173&gt;SUM($AN$116:AN117),_xlfn.CONCAT(", ",AR117),IF($AN$173=SUM($AN$116:AN117),_xlfn.CONCAT(" y ",AR117,".")))))</f>
        <v/>
      </c>
      <c r="AQ117" s="641" t="str">
        <f>IF(AO117=0,"", IF(SUM($AN117:BW$582)=1,AR117, IF($AN$589&gt;SUM($AN117:BW$582),_xlfn.CONCAT(", ",AR117), IF($AN$589=SUM($AN117:BW$582),_xlfn.CONCAT(" y ",AR117,".")))))</f>
        <v/>
      </c>
      <c r="AR117" s="639">
        <f>_xlfn.NUMBERVALUE(C117)</f>
        <v>1</v>
      </c>
      <c r="AS117" s="641"/>
      <c r="AU117" s="1046">
        <f t="shared" ref="AU117:AU156" si="85">IF($AH$36=$AJ$36,0,IF(OR(AND(D41&lt;&gt;"",SUM(S41)&gt;0),AND(D41="",S41="")),0,1))</f>
        <v>0</v>
      </c>
      <c r="AV117" s="1047"/>
      <c r="AX117" s="1053">
        <f t="shared" si="23"/>
        <v>0</v>
      </c>
      <c r="AY117" s="729"/>
      <c r="AZ117" s="1053">
        <f>N117</f>
        <v>0</v>
      </c>
      <c r="BA117" s="729"/>
      <c r="BB117" s="639">
        <f>IF($AH$108=$AJ$108,0,IF(OR(SUM(AZ117)&gt;=SUM(AX117),AND(SUM(AX117)&gt;0,OR(AZ117="NS",AZ117="NA"))),0,1))</f>
        <v>0</v>
      </c>
      <c r="BC117" s="641"/>
      <c r="BE117" s="220">
        <f t="shared" si="24"/>
        <v>0</v>
      </c>
      <c r="BF117" s="220">
        <f t="shared" si="25"/>
        <v>0</v>
      </c>
      <c r="BG117" s="220">
        <f t="shared" si="26"/>
        <v>0</v>
      </c>
      <c r="BH117" s="220">
        <f t="shared" si="27"/>
        <v>0</v>
      </c>
      <c r="BI117" s="220">
        <f t="shared" si="28"/>
        <v>0</v>
      </c>
      <c r="BJ117" s="220">
        <f t="shared" si="29"/>
        <v>0</v>
      </c>
      <c r="BK117" s="220">
        <f t="shared" si="30"/>
        <v>0</v>
      </c>
      <c r="BL117" s="220">
        <f t="shared" si="31"/>
        <v>0</v>
      </c>
      <c r="BM117" s="220">
        <f t="shared" si="32"/>
        <v>0</v>
      </c>
      <c r="BN117" s="220">
        <f t="shared" si="33"/>
        <v>0</v>
      </c>
      <c r="BO117" s="220">
        <f t="shared" si="34"/>
        <v>0</v>
      </c>
      <c r="BP117" s="220">
        <f t="shared" si="35"/>
        <v>0</v>
      </c>
      <c r="BQ117" s="220">
        <f t="shared" si="36"/>
        <v>0</v>
      </c>
      <c r="BR117" s="220">
        <f t="shared" si="37"/>
        <v>0</v>
      </c>
      <c r="BS117" s="220">
        <f t="shared" si="38"/>
        <v>0</v>
      </c>
      <c r="BT117" s="220">
        <f t="shared" si="39"/>
        <v>0</v>
      </c>
      <c r="BU117" s="220">
        <f t="shared" si="40"/>
        <v>0</v>
      </c>
      <c r="BV117" s="220">
        <f t="shared" si="41"/>
        <v>0</v>
      </c>
      <c r="BW117" s="220">
        <f t="shared" si="42"/>
        <v>0</v>
      </c>
      <c r="BX117" s="220">
        <f t="shared" si="43"/>
        <v>0</v>
      </c>
      <c r="BY117" s="220">
        <f t="shared" si="44"/>
        <v>0</v>
      </c>
      <c r="BZ117" s="220">
        <f t="shared" si="45"/>
        <v>0</v>
      </c>
      <c r="CA117" s="220">
        <f t="shared" si="46"/>
        <v>0</v>
      </c>
      <c r="CB117" s="220">
        <f t="shared" si="47"/>
        <v>0</v>
      </c>
      <c r="CC117" s="220">
        <f t="shared" si="48"/>
        <v>0</v>
      </c>
      <c r="CD117" s="220">
        <f t="shared" si="49"/>
        <v>0</v>
      </c>
      <c r="CE117" s="220">
        <f t="shared" si="50"/>
        <v>0</v>
      </c>
      <c r="CF117" s="220">
        <f t="shared" si="51"/>
        <v>0</v>
      </c>
      <c r="CG117" s="220">
        <f t="shared" si="52"/>
        <v>0</v>
      </c>
      <c r="CH117" s="220">
        <f t="shared" si="53"/>
        <v>0</v>
      </c>
      <c r="CI117" s="220">
        <f t="shared" si="54"/>
        <v>0</v>
      </c>
      <c r="CJ117" s="220">
        <f t="shared" si="55"/>
        <v>0</v>
      </c>
      <c r="CK117" s="220">
        <f t="shared" si="56"/>
        <v>0</v>
      </c>
      <c r="CL117" s="220">
        <f t="shared" si="57"/>
        <v>0</v>
      </c>
      <c r="CM117" s="220">
        <f t="shared" si="58"/>
        <v>0</v>
      </c>
      <c r="CN117" s="220">
        <f t="shared" si="59"/>
        <v>0</v>
      </c>
      <c r="CO117" s="220">
        <f t="shared" si="60"/>
        <v>0</v>
      </c>
      <c r="CP117" s="220">
        <f t="shared" si="61"/>
        <v>0</v>
      </c>
      <c r="CQ117" s="220">
        <f t="shared" si="62"/>
        <v>0</v>
      </c>
      <c r="CR117" s="220">
        <f t="shared" si="63"/>
        <v>0</v>
      </c>
      <c r="CS117" s="220">
        <f t="shared" si="64"/>
        <v>0</v>
      </c>
      <c r="CT117" s="220">
        <f t="shared" si="65"/>
        <v>0</v>
      </c>
      <c r="CU117" s="220">
        <f t="shared" si="66"/>
        <v>0</v>
      </c>
      <c r="CV117" s="220">
        <f t="shared" si="67"/>
        <v>0</v>
      </c>
      <c r="CW117" s="220">
        <f t="shared" si="68"/>
        <v>0</v>
      </c>
      <c r="CX117" s="220">
        <f t="shared" si="69"/>
        <v>0</v>
      </c>
      <c r="CY117" s="220">
        <f t="shared" si="70"/>
        <v>0</v>
      </c>
      <c r="CZ117" s="220">
        <f t="shared" si="71"/>
        <v>0</v>
      </c>
      <c r="DA117" s="220">
        <f t="shared" si="72"/>
        <v>0</v>
      </c>
      <c r="DB117" s="220">
        <f t="shared" si="73"/>
        <v>0</v>
      </c>
      <c r="DC117" s="220">
        <f t="shared" si="74"/>
        <v>0</v>
      </c>
      <c r="DD117" s="220">
        <f t="shared" si="75"/>
        <v>0</v>
      </c>
      <c r="DE117" s="220">
        <f t="shared" si="76"/>
        <v>0</v>
      </c>
      <c r="DF117" s="220">
        <f t="shared" si="77"/>
        <v>0</v>
      </c>
      <c r="DG117" s="220">
        <f t="shared" si="78"/>
        <v>0</v>
      </c>
      <c r="DH117" s="220">
        <f t="shared" si="79"/>
        <v>0</v>
      </c>
      <c r="DI117" s="220">
        <f t="shared" si="80"/>
        <v>0</v>
      </c>
      <c r="DJ117" s="220">
        <f t="shared" si="81"/>
        <v>0</v>
      </c>
      <c r="DK117" s="220">
        <f t="shared" si="82"/>
        <v>0</v>
      </c>
      <c r="DL117" s="220">
        <f t="shared" si="83"/>
        <v>0</v>
      </c>
      <c r="DM117" s="220">
        <f t="shared" ref="DM117:DM156" si="86">IF(SUM(BE117:DL117)=0,0,1)</f>
        <v>0</v>
      </c>
      <c r="DN117" s="96" t="str">
        <f>IF(DM117=0,"",IF(SUM($DM$116:DM117)=1,_xlfn.CONCAT(DO117,),IF($DM$173&gt;SUM($DM$116:DM117),_xlfn.CONCAT(", ",DO117),IF($DM$173=SUM($DM$116:DM117),_xlfn.CONCAT(" y ",DO117)))))</f>
        <v/>
      </c>
      <c r="DO117" s="98">
        <f t="shared" ref="DO117:DO172" si="87">_xlfn.NUMBERVALUE($C117)</f>
        <v>1</v>
      </c>
      <c r="DT117" s="645">
        <f t="shared" si="84"/>
        <v>0</v>
      </c>
      <c r="DU117" s="647"/>
      <c r="DW117" s="220">
        <f t="shared" ref="DW117:DW156" si="88">IF($AH$108=$AJ$108,0,IF(OR(SUM(N117)&gt;0,AND(D117="",N117="")),0,1))</f>
        <v>0</v>
      </c>
      <c r="DX117" s="220">
        <f>IF(CNGE_2026_M3_Secc1!$AH$128=CNGE_2026_M3_Secc1!$AJ$128,0,IF(OR(AND($D117&lt;&gt;"",CNGE_2026_M3_Secc1!O138="X"),AND($D117="",CNGE_2026_M3_Secc1!O138="")),0,1))</f>
        <v>0</v>
      </c>
      <c r="DY117" s="220">
        <f>IF(CNGE_2026_M3_Secc1!$AH$128=CNGE_2026_M3_Secc1!$AJ$128,0,IF(OR(AND($D117&lt;&gt;"",CNGE_2026_M3_Secc1!P138="X"),AND($D117="",CNGE_2026_M3_Secc1!P138="")),0,1))</f>
        <v>0</v>
      </c>
      <c r="DZ117" s="220">
        <f>IF(CNGE_2026_M3_Secc1!$AH$128=CNGE_2026_M3_Secc1!$AJ$128,0,IF(OR(AND($D117&lt;&gt;"",CNGE_2026_M3_Secc1!Q138="X"),AND($D117="",CNGE_2026_M3_Secc1!Q138="")),0,1))</f>
        <v>0</v>
      </c>
      <c r="EA117" s="220">
        <f>IF(CNGE_2026_M3_Secc1!$AH$128=CNGE_2026_M3_Secc1!$AJ$128,0,IF(OR(AND($D117&lt;&gt;"",CNGE_2026_M3_Secc1!R138="X"),AND($D117="",CNGE_2026_M3_Secc1!R138="")),0,1))</f>
        <v>0</v>
      </c>
      <c r="EB117" s="220">
        <f>IF(CNGE_2026_M3_Secc1!$AH$128=CNGE_2026_M3_Secc1!$AJ$128,0,IF(OR(AND($D117&lt;&gt;"",CNGE_2026_M3_Secc1!S138="X"),AND($D117="",CNGE_2026_M3_Secc1!S138="")),0,1))</f>
        <v>0</v>
      </c>
      <c r="EC117" s="220">
        <f>IF(CNGE_2026_M3_Secc1!$AH$128=CNGE_2026_M3_Secc1!$AJ$128,0,IF(OR(AND($D117&lt;&gt;"",CNGE_2026_M3_Secc1!T138="X"),AND($D117="",CNGE_2026_M3_Secc1!T138="")),0,1))</f>
        <v>0</v>
      </c>
      <c r="ED117" s="220">
        <f>IF(CNGE_2026_M3_Secc1!$AH$128=CNGE_2026_M3_Secc1!$AJ$128,0,IF(OR(AND($D117&lt;&gt;"",CNGE_2026_M3_Secc1!U138="X"),AND($D117="",CNGE_2026_M3_Secc1!U138="")),0,1))</f>
        <v>0</v>
      </c>
      <c r="EE117" s="220">
        <f>IF(CNGE_2026_M3_Secc1!$AH$128=CNGE_2026_M3_Secc1!$AJ$128,0,IF(OR(AND($D117&lt;&gt;"",CNGE_2026_M3_Secc1!V138="X"),AND($D117="",CNGE_2026_M3_Secc1!V138="")),0,1))</f>
        <v>0</v>
      </c>
      <c r="EF117" s="220">
        <f>IF(CNGE_2026_M3_Secc1!$AH$128=CNGE_2026_M3_Secc1!$AJ$128,0,IF(OR(AND($D117&lt;&gt;"",CNGE_2026_M3_Secc1!W138="X"),AND($D117="",CNGE_2026_M3_Secc1!W138="")),0,1))</f>
        <v>0</v>
      </c>
      <c r="EG117" s="220">
        <f>IF(CNGE_2026_M3_Secc1!$AH$128=CNGE_2026_M3_Secc1!$AJ$128,0,IF(OR(AND($D117&lt;&gt;"",CNGE_2026_M3_Secc1!X138="X"),AND($D117="",CNGE_2026_M3_Secc1!X138="")),0,1))</f>
        <v>0</v>
      </c>
      <c r="EH117" s="220">
        <f>IF(CNGE_2026_M3_Secc1!$AH$128=CNGE_2026_M3_Secc1!$AJ$128,0,IF(OR(AND($D117&lt;&gt;"",CNGE_2026_M3_Secc1!Y138="X"),AND($D117="",CNGE_2026_M3_Secc1!Y138="")),0,1))</f>
        <v>0</v>
      </c>
      <c r="EI117" s="220">
        <f>IF(CNGE_2026_M3_Secc1!$AH$128=CNGE_2026_M3_Secc1!$AJ$128,0,IF(OR(AND($D117&lt;&gt;"",CNGE_2026_M3_Secc1!Z138="X"),AND($D117="",CNGE_2026_M3_Secc1!Z138="")),0,1))</f>
        <v>0</v>
      </c>
      <c r="EJ117" s="220">
        <f>IF(CNGE_2026_M3_Secc1!$AH$128=CNGE_2026_M3_Secc1!$AJ$128,0,IF(OR(AND($D117&lt;&gt;"",CNGE_2026_M3_Secc1!AA138="X"),AND($D117="",CNGE_2026_M3_Secc1!AA138="")),0,1))</f>
        <v>0</v>
      </c>
      <c r="EK117" s="220">
        <f>IF(CNGE_2026_M3_Secc1!$AH$128=CNGE_2026_M3_Secc1!$AJ$128,0,IF(OR(AND($D117&lt;&gt;"",CNGE_2026_M3_Secc1!AB138="X"),AND($D117="",CNGE_2026_M3_Secc1!AB138="")),0,1))</f>
        <v>0</v>
      </c>
      <c r="EL117" s="220">
        <f>IF(CNGE_2026_M3_Secc1!$AH$128=CNGE_2026_M3_Secc1!$AJ$128,0,IF(OR(AND($D117&lt;&gt;"",CNGE_2026_M3_Secc1!AC138="X"),AND($D117="",CNGE_2026_M3_Secc1!AC138="")),0,1))</f>
        <v>0</v>
      </c>
      <c r="EM117" s="220">
        <f>IF(CNGE_2026_M3_Secc1!$AH$128=CNGE_2026_M3_Secc1!$AJ$128,0,IF(OR(AND($D117&lt;&gt;"",CNGE_2026_M3_Secc1!AD138="X"),AND($D117="",CNGE_2026_M3_Secc1!AD138="")),0,1))</f>
        <v>0</v>
      </c>
      <c r="EN117" s="220">
        <f>IF(CNGE_2026_M3_Secc1!$AH$128=CNGE_2026_M3_Secc1!$AJ$128,0,IF(OR(AND($D117&lt;&gt;"",CNGE_2026_M3_Secc1!I198="X"),AND($D117="",CNGE_2026_M3_Secc1!I198="")),0,1))</f>
        <v>0</v>
      </c>
      <c r="EO117" s="220">
        <f>IF(CNGE_2026_M3_Secc1!$AH$128=CNGE_2026_M3_Secc1!$AJ$128,0,IF(OR(AND($D117&lt;&gt;"",CNGE_2026_M3_Secc1!J198="X"),AND($D117="",CNGE_2026_M3_Secc1!J198="")),0,1))</f>
        <v>0</v>
      </c>
      <c r="EP117" s="220">
        <f>IF(CNGE_2026_M3_Secc1!$AH$128=CNGE_2026_M3_Secc1!$AJ$128,0,IF(OR(AND($D117&lt;&gt;"",CNGE_2026_M3_Secc1!K198="X"),AND($D117="",CNGE_2026_M3_Secc1!K198="")),0,1))</f>
        <v>0</v>
      </c>
      <c r="EQ117" s="220">
        <f>IF(CNGE_2026_M3_Secc1!$AH$128=CNGE_2026_M3_Secc1!$AJ$128,0,IF(OR(AND($D117&lt;&gt;"",CNGE_2026_M3_Secc1!L198="X"),AND($D117="",CNGE_2026_M3_Secc1!L198="")),0,1))</f>
        <v>0</v>
      </c>
      <c r="ER117" s="220">
        <f>IF(CNGE_2026_M3_Secc1!$AH$128=CNGE_2026_M3_Secc1!$AJ$128,0,IF(OR(AND($D117&lt;&gt;"",CNGE_2026_M3_Secc1!M198="X"),AND($D117="",CNGE_2026_M3_Secc1!M198="")),0,1))</f>
        <v>0</v>
      </c>
      <c r="ES117" s="220">
        <f>IF(CNGE_2026_M3_Secc1!$AH$128=CNGE_2026_M3_Secc1!$AJ$128,0,IF(OR(AND($D117&lt;&gt;"",CNGE_2026_M3_Secc1!N198="X"),AND($D117="",CNGE_2026_M3_Secc1!N198="")),0,1))</f>
        <v>0</v>
      </c>
      <c r="ET117" s="220">
        <f>IF(CNGE_2026_M3_Secc1!$AH$128=CNGE_2026_M3_Secc1!$AJ$128,0,IF(OR(AND($D117&lt;&gt;"",CNGE_2026_M3_Secc1!O198="X"),AND($D117="",CNGE_2026_M3_Secc1!O198="")),0,1))</f>
        <v>0</v>
      </c>
      <c r="EU117" s="220">
        <f>IF(CNGE_2026_M3_Secc1!$AH$128=CNGE_2026_M3_Secc1!$AJ$128,0,IF(OR(AND($D117&lt;&gt;"",CNGE_2026_M3_Secc1!P198="X"),AND($D117="",CNGE_2026_M3_Secc1!P198="")),0,1))</f>
        <v>0</v>
      </c>
      <c r="EV117" s="220">
        <f>IF(CNGE_2026_M3_Secc1!$AH$128=CNGE_2026_M3_Secc1!$AJ$128,0,IF(OR(AND($D117&lt;&gt;"",CNGE_2026_M3_Secc1!Q198="X"),AND($D117="",CNGE_2026_M3_Secc1!Q198="")),0,1))</f>
        <v>0</v>
      </c>
      <c r="EW117" s="220">
        <f>IF(CNGE_2026_M3_Secc1!$AH$128=CNGE_2026_M3_Secc1!$AJ$128,0,IF(OR(AND($D117&lt;&gt;"",CNGE_2026_M3_Secc1!R198="X"),AND($D117="",CNGE_2026_M3_Secc1!R198="")),0,1))</f>
        <v>0</v>
      </c>
      <c r="EX117" s="220">
        <f>IF(CNGE_2026_M3_Secc1!$AH$128=CNGE_2026_M3_Secc1!$AJ$128,0,IF(OR(AND($D117&lt;&gt;"",CNGE_2026_M3_Secc1!S198="X"),AND($D117="",CNGE_2026_M3_Secc1!S198="")),0,1))</f>
        <v>0</v>
      </c>
      <c r="EY117" s="220">
        <f>IF(CNGE_2026_M3_Secc1!$AH$128=CNGE_2026_M3_Secc1!$AJ$128,0,IF(OR(AND($D117&lt;&gt;"",CNGE_2026_M3_Secc1!T198="X"),AND($D117="",CNGE_2026_M3_Secc1!T198="")),0,1))</f>
        <v>0</v>
      </c>
      <c r="EZ117" s="220">
        <f>IF(CNGE_2026_M3_Secc1!$AH$128=CNGE_2026_M3_Secc1!$AJ$128,0,IF(OR(AND($D117&lt;&gt;"",CNGE_2026_M3_Secc1!U198="X"),AND($D117="",CNGE_2026_M3_Secc1!U198="")),0,1))</f>
        <v>0</v>
      </c>
      <c r="FA117" s="220">
        <f>IF(CNGE_2026_M3_Secc1!$AH$128=CNGE_2026_M3_Secc1!$AJ$128,0,IF(OR(AND($D117&lt;&gt;"",CNGE_2026_M3_Secc1!V198="X"),AND($D117="",CNGE_2026_M3_Secc1!V198="")),0,1))</f>
        <v>0</v>
      </c>
      <c r="FB117" s="220">
        <f>IF(CNGE_2026_M3_Secc1!$AH$128=CNGE_2026_M3_Secc1!$AJ$128,0,IF(OR(AND($D117&lt;&gt;"",CNGE_2026_M3_Secc1!W198="X"),AND($D117="",CNGE_2026_M3_Secc1!W198="")),0,1))</f>
        <v>0</v>
      </c>
      <c r="FC117" s="220">
        <f>IF(CNGE_2026_M3_Secc1!$AH$128=CNGE_2026_M3_Secc1!$AJ$128,0,IF(OR(AND($D117&lt;&gt;"",CNGE_2026_M3_Secc1!X198="X"),AND($D117="",CNGE_2026_M3_Secc1!X198="")),0,1))</f>
        <v>0</v>
      </c>
      <c r="FD117" s="220">
        <f>IF(CNGE_2026_M3_Secc1!$AH$128=CNGE_2026_M3_Secc1!$AJ$128,0,IF(OR(AND($D117&lt;&gt;"",CNGE_2026_M3_Secc1!Y198="X"),AND($D117="",CNGE_2026_M3_Secc1!Y198="")),0,1))</f>
        <v>0</v>
      </c>
      <c r="FE117" s="220">
        <f>IF(CNGE_2026_M3_Secc1!$AH$128=CNGE_2026_M3_Secc1!$AJ$128,0,IF(OR(AND($D117&lt;&gt;"",CNGE_2026_M3_Secc1!Z198="X"),AND($D117="",CNGE_2026_M3_Secc1!Z198="")),0,1))</f>
        <v>0</v>
      </c>
      <c r="FF117" s="220">
        <f>IF(CNGE_2026_M3_Secc1!$AH$128=CNGE_2026_M3_Secc1!$AJ$128,0,IF(OR(AND($D117&lt;&gt;"",CNGE_2026_M3_Secc1!AA198="X"),AND($D117="",CNGE_2026_M3_Secc1!AA198="")),0,1))</f>
        <v>0</v>
      </c>
      <c r="FG117" s="220">
        <f>IF(CNGE_2026_M3_Secc1!$AH$128=CNGE_2026_M3_Secc1!$AJ$128,0,IF(OR(AND($D117&lt;&gt;"",CNGE_2026_M3_Secc1!AB198="X"),AND($D117="",CNGE_2026_M3_Secc1!AB198="")),0,1))</f>
        <v>0</v>
      </c>
      <c r="FH117" s="220">
        <f>IF(CNGE_2026_M3_Secc1!$AH$128=CNGE_2026_M3_Secc1!$AJ$128,0,IF(OR(AND($D117&lt;&gt;"",CNGE_2026_M3_Secc1!AC198="X"),AND($D117="",CNGE_2026_M3_Secc1!AC198="")),0,1))</f>
        <v>0</v>
      </c>
      <c r="FI117" s="220">
        <f>IF(CNGE_2026_M3_Secc1!$AH$128=CNGE_2026_M3_Secc1!$AJ$128,0,IF(OR(AND($D117&lt;&gt;"",CNGE_2026_M3_Secc1!AD198="X"),AND($D117="",CNGE_2026_M3_Secc1!AD198="")),0,1))</f>
        <v>0</v>
      </c>
      <c r="FJ117" s="220">
        <f>IF(CNGE_2026_M3_Secc1!$AH$128=CNGE_2026_M3_Secc1!$AJ$128,0,IF(OR(AND($D117&lt;&gt;"",CNGE_2026_M3_Secc1!I258="X"),AND($D117="",CNGE_2026_M3_Secc1!I258="")),0,1))</f>
        <v>0</v>
      </c>
      <c r="FK117" s="220">
        <f>IF(CNGE_2026_M3_Secc1!$AH$128=CNGE_2026_M3_Secc1!$AJ$128,0,IF(OR(AND($D117&lt;&gt;"",CNGE_2026_M3_Secc1!J258="X"),AND($D117="",CNGE_2026_M3_Secc1!J258="")),0,1))</f>
        <v>0</v>
      </c>
      <c r="FL117" s="220">
        <f>IF(CNGE_2026_M3_Secc1!$AH$128=CNGE_2026_M3_Secc1!$AJ$128,0,IF(OR(AND($D117&lt;&gt;"",CNGE_2026_M3_Secc1!K258="X"),AND($D117="",CNGE_2026_M3_Secc1!K258="")),0,1))</f>
        <v>0</v>
      </c>
      <c r="FM117" s="220">
        <f>IF(CNGE_2026_M3_Secc1!$AH$128=CNGE_2026_M3_Secc1!$AJ$128,0,IF(OR(AND($D117&lt;&gt;"",CNGE_2026_M3_Secc1!L258="X"),AND($D117="",CNGE_2026_M3_Secc1!L258="")),0,1))</f>
        <v>0</v>
      </c>
      <c r="FN117" s="220">
        <f>IF(CNGE_2026_M3_Secc1!$AH$128=CNGE_2026_M3_Secc1!$AJ$128,0,IF(OR(AND($D117&lt;&gt;"",CNGE_2026_M3_Secc1!M258="X"),AND($D117="",CNGE_2026_M3_Secc1!M258="")),0,1))</f>
        <v>0</v>
      </c>
      <c r="FO117" s="220">
        <f>IF(CNGE_2026_M3_Secc1!$AH$128=CNGE_2026_M3_Secc1!$AJ$128,0,IF(OR(AND($D117&lt;&gt;"",CNGE_2026_M3_Secc1!N258="X"),AND($D117="",CNGE_2026_M3_Secc1!N258="")),0,1))</f>
        <v>0</v>
      </c>
      <c r="FP117" s="220">
        <f>IF(CNGE_2026_M3_Secc1!$AH$128=CNGE_2026_M3_Secc1!$AJ$128,0,IF(OR(AND($D117&lt;&gt;"",CNGE_2026_M3_Secc1!O258="X"),AND($D117="",CNGE_2026_M3_Secc1!O258="")),0,1))</f>
        <v>0</v>
      </c>
      <c r="FQ117" s="220">
        <f>IF(CNGE_2026_M3_Secc1!$AH$128=CNGE_2026_M3_Secc1!$AJ$128,0,IF(OR(AND($D117&lt;&gt;"",CNGE_2026_M3_Secc1!P258="X"),AND($D117="",CNGE_2026_M3_Secc1!P258="")),0,1))</f>
        <v>0</v>
      </c>
      <c r="FR117" s="220">
        <f>IF(CNGE_2026_M3_Secc1!$AH$128=CNGE_2026_M3_Secc1!$AJ$128,0,IF(OR(AND($D117&lt;&gt;"",CNGE_2026_M3_Secc1!Q258="X"),AND($D117="",CNGE_2026_M3_Secc1!Q258="")),0,1))</f>
        <v>0</v>
      </c>
      <c r="FS117" s="220">
        <f>IF(CNGE_2026_M3_Secc1!$AH$128=CNGE_2026_M3_Secc1!$AJ$128,0,IF(OR(AND($D117&lt;&gt;"",CNGE_2026_M3_Secc1!R258="X"),AND($D117="",CNGE_2026_M3_Secc1!R258="")),0,1))</f>
        <v>0</v>
      </c>
      <c r="FT117" s="220">
        <f>IF(CNGE_2026_M3_Secc1!$AH$128=CNGE_2026_M3_Secc1!$AJ$128,0,IF(OR(AND($D117&lt;&gt;"",CNGE_2026_M3_Secc1!S258="X"),AND($D117="",CNGE_2026_M3_Secc1!S258="")),0,1))</f>
        <v>0</v>
      </c>
      <c r="FU117" s="220">
        <f>IF(CNGE_2026_M3_Secc1!$AH$128=CNGE_2026_M3_Secc1!$AJ$128,0,IF(OR(AND($D117&lt;&gt;"",CNGE_2026_M3_Secc1!T258="X"),AND($D117="",CNGE_2026_M3_Secc1!T258="")),0,1))</f>
        <v>0</v>
      </c>
      <c r="FV117" s="220">
        <f>IF(CNGE_2026_M3_Secc1!$AH$128=CNGE_2026_M3_Secc1!$AJ$128,0,IF(OR(AND($D117&lt;&gt;"",CNGE_2026_M3_Secc1!U258="X"),AND($D117="",CNGE_2026_M3_Secc1!U258="")),0,1))</f>
        <v>0</v>
      </c>
      <c r="FW117" s="220">
        <f>IF(CNGE_2026_M3_Secc1!$AH$128=CNGE_2026_M3_Secc1!$AJ$128,0,IF(OR(AND($D117&lt;&gt;"",CNGE_2026_M3_Secc1!V258="X"),AND($D117="",CNGE_2026_M3_Secc1!V258="")),0,1))</f>
        <v>0</v>
      </c>
      <c r="FX117" s="220">
        <f>IF(CNGE_2026_M3_Secc1!$AH$128=CNGE_2026_M3_Secc1!$AJ$128,0,IF(OR(AND($D117&lt;&gt;"",CNGE_2026_M3_Secc1!W258="X"),AND($D117="",CNGE_2026_M3_Secc1!W258="")),0,1))</f>
        <v>0</v>
      </c>
      <c r="FY117" s="220">
        <f>IF(CNGE_2026_M3_Secc1!$AH$128=CNGE_2026_M3_Secc1!$AJ$128,0,IF(OR(AND($D117&lt;&gt;"",CNGE_2026_M3_Secc1!X258="X"),AND($D117="",CNGE_2026_M3_Secc1!X258="")),0,1))</f>
        <v>0</v>
      </c>
      <c r="FZ117" s="220">
        <f>IF(CNGE_2026_M3_Secc1!$AH$128=CNGE_2026_M3_Secc1!$AJ$128,0,IF(OR(AND($D117&lt;&gt;"",CNGE_2026_M3_Secc1!Y258="X"),AND($D117="",CNGE_2026_M3_Secc1!Y258="")),0,1))</f>
        <v>0</v>
      </c>
      <c r="GA117" s="220">
        <f>IF(CNGE_2026_M3_Secc1!$AH$128=CNGE_2026_M3_Secc1!$AJ$128,0,IF(OR(AND($D117&lt;&gt;"",CNGE_2026_M3_Secc1!Z258="X"),AND($D117="",CNGE_2026_M3_Secc1!Z258="")),0,1))</f>
        <v>0</v>
      </c>
      <c r="GB117" s="220">
        <f>IF(CNGE_2026_M3_Secc1!$AH$128=CNGE_2026_M3_Secc1!$AJ$128,0,IF(OR(AND($D117&lt;&gt;"",CNGE_2026_M3_Secc1!AA258="X"),AND($D117="",CNGE_2026_M3_Secc1!AA258="")),0,1))</f>
        <v>0</v>
      </c>
      <c r="GC117" s="220">
        <f>IF(CNGE_2026_M3_Secc1!$AH$128=CNGE_2026_M3_Secc1!$AJ$128,0,IF(OR(AND($D117&lt;&gt;"",CNGE_2026_M3_Secc1!AB258="X"),AND($D117="",CNGE_2026_M3_Secc1!AB258="")),0,1))</f>
        <v>0</v>
      </c>
      <c r="GD117" s="220">
        <f>IF(CNGE_2026_M3_Secc1!$AH$128=CNGE_2026_M3_Secc1!$AJ$128,0,IF(OR(AND($D117&lt;&gt;"",CNGE_2026_M3_Secc1!AC258="X"),AND($D117="",CNGE_2026_M3_Secc1!AC258="")),0,1))</f>
        <v>0</v>
      </c>
      <c r="GE117" s="220">
        <f>IF(CNGE_2026_M3_Secc1!$AH$128=CNGE_2026_M3_Secc1!$AJ$128,0,IF(OR(AND($D117&lt;&gt;"",CNGE_2026_M3_Secc1!AD258="X"),AND($D117="",CNGE_2026_M3_Secc1!AD258="")),0,1))</f>
        <v>0</v>
      </c>
    </row>
    <row r="118" spans="1:187" s="114" customFormat="1" ht="15">
      <c r="A118" s="131"/>
      <c r="B118" s="53"/>
      <c r="C118" s="82" t="s">
        <v>67</v>
      </c>
      <c r="D118" s="792" t="str">
        <f>IF($AH$33=1,"",IF(CNGE_2026_M3_Secc1!$AH$40=CNGE_2026_M3_Secc1!$AJ$40,"",IF(CNGE_2026_M3_Secc1!D61="","",CNGE_2026_M3_Secc1!D61)))</f>
        <v/>
      </c>
      <c r="E118" s="793"/>
      <c r="F118" s="793"/>
      <c r="G118" s="793"/>
      <c r="H118" s="793"/>
      <c r="I118" s="793"/>
      <c r="J118" s="793"/>
      <c r="K118" s="793"/>
      <c r="L118" s="793"/>
      <c r="M118" s="794"/>
      <c r="N118" s="432"/>
      <c r="O118" s="432"/>
      <c r="P118" s="432"/>
      <c r="Q118" s="432"/>
      <c r="R118" s="432"/>
      <c r="S118" s="432"/>
      <c r="T118" s="432"/>
      <c r="U118" s="432"/>
      <c r="V118" s="432"/>
      <c r="W118" s="432"/>
      <c r="X118" s="432"/>
      <c r="Y118" s="432"/>
      <c r="Z118" s="432"/>
      <c r="AA118" s="432"/>
      <c r="AB118" s="432"/>
      <c r="AC118" s="432"/>
      <c r="AD118" s="432"/>
      <c r="AE118" s="49"/>
      <c r="AF118" s="219"/>
      <c r="AG118" s="212"/>
      <c r="AH118" s="896">
        <f t="shared" ref="AH118:AH156" si="89">N118</f>
        <v>0</v>
      </c>
      <c r="AI118" s="627"/>
      <c r="AJ118" s="896">
        <f t="shared" si="21"/>
        <v>0</v>
      </c>
      <c r="AK118" s="627"/>
      <c r="AL118" s="896">
        <f t="shared" si="22"/>
        <v>0</v>
      </c>
      <c r="AM118" s="627"/>
      <c r="AN118" s="627">
        <f t="shared" ref="AN118:AN156" si="90">IF($AH$108=$AJ$108,0,IF(OR(AND(AH118=0,AJ118&gt;0),AND(AH118="NS",AL118&gt;0),AND(AH118="NS",AJ118=0,AL118=0)),1,IF(OR(AND(AJ118&gt;=2,AL118&lt;AH118),AND(AH118="NS",AL118=0,AJ118&gt;0),AH118=AL118),0,1)))</f>
        <v>0</v>
      </c>
      <c r="AO118" s="627"/>
      <c r="AP118" s="639" t="str">
        <f>IF(AN118=0,"",IF(SUM($AN$116:AN118)=1,AR118,IF($AN$173&gt;SUM($AN$116:AN118),_xlfn.CONCAT(", ",AR118),IF($AN$173=SUM($AN$116:AN118),_xlfn.CONCAT(" y ",AR118,".")))))</f>
        <v/>
      </c>
      <c r="AQ118" s="641" t="str">
        <f>IF(AO118=0,"", IF(SUM($AN118:BW$582)=1,AR118, IF($AN$589&gt;SUM($AN118:BW$582),_xlfn.CONCAT(", ",AR118), IF($AN$589=SUM($AN118:BW$582),_xlfn.CONCAT(" y ",AR118,".")))))</f>
        <v/>
      </c>
      <c r="AR118" s="639">
        <f t="shared" ref="AR118:AR156" si="91">_xlfn.NUMBERVALUE(C118)</f>
        <v>2</v>
      </c>
      <c r="AS118" s="641"/>
      <c r="AU118" s="1046">
        <f t="shared" si="85"/>
        <v>0</v>
      </c>
      <c r="AV118" s="1047"/>
      <c r="AX118" s="1053">
        <f t="shared" si="23"/>
        <v>0</v>
      </c>
      <c r="AY118" s="729"/>
      <c r="AZ118" s="1053">
        <f t="shared" ref="AZ118:AZ156" si="92">N118</f>
        <v>0</v>
      </c>
      <c r="BA118" s="729"/>
      <c r="BB118" s="639">
        <f t="shared" ref="BB118:BB155" si="93">IF($AH$108=$AJ$108,0,IF(OR(SUM(AZ118)&gt;=SUM(AX118),AND(SUM(AX118)&gt;0,OR(AZ118="NS",AZ118="NA"))),0,1))</f>
        <v>0</v>
      </c>
      <c r="BC118" s="641"/>
      <c r="BE118" s="220">
        <f t="shared" si="24"/>
        <v>0</v>
      </c>
      <c r="BF118" s="220">
        <f t="shared" si="25"/>
        <v>0</v>
      </c>
      <c r="BG118" s="220">
        <f t="shared" si="26"/>
        <v>0</v>
      </c>
      <c r="BH118" s="220">
        <f t="shared" si="27"/>
        <v>0</v>
      </c>
      <c r="BI118" s="220">
        <f t="shared" si="28"/>
        <v>0</v>
      </c>
      <c r="BJ118" s="220">
        <f t="shared" si="29"/>
        <v>0</v>
      </c>
      <c r="BK118" s="220">
        <f t="shared" si="30"/>
        <v>0</v>
      </c>
      <c r="BL118" s="220">
        <f t="shared" si="31"/>
        <v>0</v>
      </c>
      <c r="BM118" s="220">
        <f t="shared" si="32"/>
        <v>0</v>
      </c>
      <c r="BN118" s="220">
        <f t="shared" si="33"/>
        <v>0</v>
      </c>
      <c r="BO118" s="220">
        <f t="shared" si="34"/>
        <v>0</v>
      </c>
      <c r="BP118" s="220">
        <f t="shared" si="35"/>
        <v>0</v>
      </c>
      <c r="BQ118" s="220">
        <f t="shared" si="36"/>
        <v>0</v>
      </c>
      <c r="BR118" s="220">
        <f t="shared" si="37"/>
        <v>0</v>
      </c>
      <c r="BS118" s="220">
        <f t="shared" si="38"/>
        <v>0</v>
      </c>
      <c r="BT118" s="220">
        <f t="shared" si="39"/>
        <v>0</v>
      </c>
      <c r="BU118" s="220">
        <f t="shared" si="40"/>
        <v>0</v>
      </c>
      <c r="BV118" s="220">
        <f t="shared" si="41"/>
        <v>0</v>
      </c>
      <c r="BW118" s="220">
        <f t="shared" si="42"/>
        <v>0</v>
      </c>
      <c r="BX118" s="220">
        <f t="shared" si="43"/>
        <v>0</v>
      </c>
      <c r="BY118" s="220">
        <f t="shared" si="44"/>
        <v>0</v>
      </c>
      <c r="BZ118" s="220">
        <f t="shared" si="45"/>
        <v>0</v>
      </c>
      <c r="CA118" s="220">
        <f t="shared" si="46"/>
        <v>0</v>
      </c>
      <c r="CB118" s="220">
        <f t="shared" si="47"/>
        <v>0</v>
      </c>
      <c r="CC118" s="220">
        <f t="shared" si="48"/>
        <v>0</v>
      </c>
      <c r="CD118" s="220">
        <f t="shared" si="49"/>
        <v>0</v>
      </c>
      <c r="CE118" s="220">
        <f t="shared" si="50"/>
        <v>0</v>
      </c>
      <c r="CF118" s="220">
        <f t="shared" si="51"/>
        <v>0</v>
      </c>
      <c r="CG118" s="220">
        <f t="shared" si="52"/>
        <v>0</v>
      </c>
      <c r="CH118" s="220">
        <f t="shared" si="53"/>
        <v>0</v>
      </c>
      <c r="CI118" s="220">
        <f t="shared" si="54"/>
        <v>0</v>
      </c>
      <c r="CJ118" s="220">
        <f t="shared" si="55"/>
        <v>0</v>
      </c>
      <c r="CK118" s="220">
        <f t="shared" si="56"/>
        <v>0</v>
      </c>
      <c r="CL118" s="220">
        <f t="shared" si="57"/>
        <v>0</v>
      </c>
      <c r="CM118" s="220">
        <f t="shared" si="58"/>
        <v>0</v>
      </c>
      <c r="CN118" s="220">
        <f t="shared" si="59"/>
        <v>0</v>
      </c>
      <c r="CO118" s="220">
        <f t="shared" si="60"/>
        <v>0</v>
      </c>
      <c r="CP118" s="220">
        <f t="shared" si="61"/>
        <v>0</v>
      </c>
      <c r="CQ118" s="220">
        <f t="shared" si="62"/>
        <v>0</v>
      </c>
      <c r="CR118" s="220">
        <f t="shared" si="63"/>
        <v>0</v>
      </c>
      <c r="CS118" s="220">
        <f t="shared" si="64"/>
        <v>0</v>
      </c>
      <c r="CT118" s="220">
        <f t="shared" si="65"/>
        <v>0</v>
      </c>
      <c r="CU118" s="220">
        <f t="shared" si="66"/>
        <v>0</v>
      </c>
      <c r="CV118" s="220">
        <f t="shared" si="67"/>
        <v>0</v>
      </c>
      <c r="CW118" s="220">
        <f t="shared" si="68"/>
        <v>0</v>
      </c>
      <c r="CX118" s="220">
        <f t="shared" si="69"/>
        <v>0</v>
      </c>
      <c r="CY118" s="220">
        <f t="shared" si="70"/>
        <v>0</v>
      </c>
      <c r="CZ118" s="220">
        <f t="shared" si="71"/>
        <v>0</v>
      </c>
      <c r="DA118" s="220">
        <f t="shared" si="72"/>
        <v>0</v>
      </c>
      <c r="DB118" s="220">
        <f t="shared" si="73"/>
        <v>0</v>
      </c>
      <c r="DC118" s="220">
        <f t="shared" si="74"/>
        <v>0</v>
      </c>
      <c r="DD118" s="220">
        <f t="shared" si="75"/>
        <v>0</v>
      </c>
      <c r="DE118" s="220">
        <f t="shared" si="76"/>
        <v>0</v>
      </c>
      <c r="DF118" s="220">
        <f t="shared" si="77"/>
        <v>0</v>
      </c>
      <c r="DG118" s="220">
        <f t="shared" si="78"/>
        <v>0</v>
      </c>
      <c r="DH118" s="220">
        <f t="shared" si="79"/>
        <v>0</v>
      </c>
      <c r="DI118" s="220">
        <f t="shared" si="80"/>
        <v>0</v>
      </c>
      <c r="DJ118" s="220">
        <f t="shared" si="81"/>
        <v>0</v>
      </c>
      <c r="DK118" s="220">
        <f t="shared" si="82"/>
        <v>0</v>
      </c>
      <c r="DL118" s="220">
        <f t="shared" si="83"/>
        <v>0</v>
      </c>
      <c r="DM118" s="220">
        <f t="shared" si="86"/>
        <v>0</v>
      </c>
      <c r="DN118" s="96" t="str">
        <f>IF(DM118=0,"",IF(SUM($DM$116:DM118)=1,_xlfn.CONCAT(DO118,),IF($DM$173&gt;SUM($DM$116:DM118),_xlfn.CONCAT(", ",DO118),IF($DM$173=SUM($DM$116:DM118),_xlfn.CONCAT(" y ",DO118)))))</f>
        <v/>
      </c>
      <c r="DO118" s="98">
        <f t="shared" si="87"/>
        <v>2</v>
      </c>
      <c r="DT118" s="645">
        <f t="shared" si="84"/>
        <v>0</v>
      </c>
      <c r="DU118" s="647"/>
      <c r="DW118" s="220">
        <f t="shared" si="88"/>
        <v>0</v>
      </c>
      <c r="DX118" s="220">
        <f>IF(CNGE_2026_M3_Secc1!$AH$128=CNGE_2026_M3_Secc1!$AJ$128,0,IF(OR(AND($D118&lt;&gt;"",CNGE_2026_M3_Secc1!O139="X"),AND($D118="",CNGE_2026_M3_Secc1!O139="")),0,1))</f>
        <v>0</v>
      </c>
      <c r="DY118" s="220">
        <f>IF(CNGE_2026_M3_Secc1!$AH$128=CNGE_2026_M3_Secc1!$AJ$128,0,IF(OR(AND($D118&lt;&gt;"",CNGE_2026_M3_Secc1!P139="X"),AND($D118="",CNGE_2026_M3_Secc1!P139="")),0,1))</f>
        <v>0</v>
      </c>
      <c r="DZ118" s="220">
        <f>IF(CNGE_2026_M3_Secc1!$AH$128=CNGE_2026_M3_Secc1!$AJ$128,0,IF(OR(AND($D118&lt;&gt;"",CNGE_2026_M3_Secc1!Q139="X"),AND($D118="",CNGE_2026_M3_Secc1!Q139="")),0,1))</f>
        <v>0</v>
      </c>
      <c r="EA118" s="220">
        <f>IF(CNGE_2026_M3_Secc1!$AH$128=CNGE_2026_M3_Secc1!$AJ$128,0,IF(OR(AND($D118&lt;&gt;"",CNGE_2026_M3_Secc1!R139="X"),AND($D118="",CNGE_2026_M3_Secc1!R139="")),0,1))</f>
        <v>0</v>
      </c>
      <c r="EB118" s="220">
        <f>IF(CNGE_2026_M3_Secc1!$AH$128=CNGE_2026_M3_Secc1!$AJ$128,0,IF(OR(AND($D118&lt;&gt;"",CNGE_2026_M3_Secc1!S139="X"),AND($D118="",CNGE_2026_M3_Secc1!S139="")),0,1))</f>
        <v>0</v>
      </c>
      <c r="EC118" s="220">
        <f>IF(CNGE_2026_M3_Secc1!$AH$128=CNGE_2026_M3_Secc1!$AJ$128,0,IF(OR(AND($D118&lt;&gt;"",CNGE_2026_M3_Secc1!T139="X"),AND($D118="",CNGE_2026_M3_Secc1!T139="")),0,1))</f>
        <v>0</v>
      </c>
      <c r="ED118" s="220">
        <f>IF(CNGE_2026_M3_Secc1!$AH$128=CNGE_2026_M3_Secc1!$AJ$128,0,IF(OR(AND($D118&lt;&gt;"",CNGE_2026_M3_Secc1!U139="X"),AND($D118="",CNGE_2026_M3_Secc1!U139="")),0,1))</f>
        <v>0</v>
      </c>
      <c r="EE118" s="220">
        <f>IF(CNGE_2026_M3_Secc1!$AH$128=CNGE_2026_M3_Secc1!$AJ$128,0,IF(OR(AND($D118&lt;&gt;"",CNGE_2026_M3_Secc1!V139="X"),AND($D118="",CNGE_2026_M3_Secc1!V139="")),0,1))</f>
        <v>0</v>
      </c>
      <c r="EF118" s="220">
        <f>IF(CNGE_2026_M3_Secc1!$AH$128=CNGE_2026_M3_Secc1!$AJ$128,0,IF(OR(AND($D118&lt;&gt;"",CNGE_2026_M3_Secc1!W139="X"),AND($D118="",CNGE_2026_M3_Secc1!W139="")),0,1))</f>
        <v>0</v>
      </c>
      <c r="EG118" s="220">
        <f>IF(CNGE_2026_M3_Secc1!$AH$128=CNGE_2026_M3_Secc1!$AJ$128,0,IF(OR(AND($D118&lt;&gt;"",CNGE_2026_M3_Secc1!X139="X"),AND($D118="",CNGE_2026_M3_Secc1!X139="")),0,1))</f>
        <v>0</v>
      </c>
      <c r="EH118" s="220">
        <f>IF(CNGE_2026_M3_Secc1!$AH$128=CNGE_2026_M3_Secc1!$AJ$128,0,IF(OR(AND($D118&lt;&gt;"",CNGE_2026_M3_Secc1!Y139="X"),AND($D118="",CNGE_2026_M3_Secc1!Y139="")),0,1))</f>
        <v>0</v>
      </c>
      <c r="EI118" s="220">
        <f>IF(CNGE_2026_M3_Secc1!$AH$128=CNGE_2026_M3_Secc1!$AJ$128,0,IF(OR(AND($D118&lt;&gt;"",CNGE_2026_M3_Secc1!Z139="X"),AND($D118="",CNGE_2026_M3_Secc1!Z139="")),0,1))</f>
        <v>0</v>
      </c>
      <c r="EJ118" s="220">
        <f>IF(CNGE_2026_M3_Secc1!$AH$128=CNGE_2026_M3_Secc1!$AJ$128,0,IF(OR(AND($D118&lt;&gt;"",CNGE_2026_M3_Secc1!AA139="X"),AND($D118="",CNGE_2026_M3_Secc1!AA139="")),0,1))</f>
        <v>0</v>
      </c>
      <c r="EK118" s="220">
        <f>IF(CNGE_2026_M3_Secc1!$AH$128=CNGE_2026_M3_Secc1!$AJ$128,0,IF(OR(AND($D118&lt;&gt;"",CNGE_2026_M3_Secc1!AB139="X"),AND($D118="",CNGE_2026_M3_Secc1!AB139="")),0,1))</f>
        <v>0</v>
      </c>
      <c r="EL118" s="220">
        <f>IF(CNGE_2026_M3_Secc1!$AH$128=CNGE_2026_M3_Secc1!$AJ$128,0,IF(OR(AND($D118&lt;&gt;"",CNGE_2026_M3_Secc1!AC139="X"),AND($D118="",CNGE_2026_M3_Secc1!AC139="")),0,1))</f>
        <v>0</v>
      </c>
      <c r="EM118" s="220">
        <f>IF(CNGE_2026_M3_Secc1!$AH$128=CNGE_2026_M3_Secc1!$AJ$128,0,IF(OR(AND($D118&lt;&gt;"",CNGE_2026_M3_Secc1!AD139="X"),AND($D118="",CNGE_2026_M3_Secc1!AD139="")),0,1))</f>
        <v>0</v>
      </c>
      <c r="EN118" s="220">
        <f>IF(CNGE_2026_M3_Secc1!$AH$128=CNGE_2026_M3_Secc1!$AJ$128,0,IF(OR(AND($D118&lt;&gt;"",CNGE_2026_M3_Secc1!I199="X"),AND($D118="",CNGE_2026_M3_Secc1!I199="")),0,1))</f>
        <v>0</v>
      </c>
      <c r="EO118" s="220">
        <f>IF(CNGE_2026_M3_Secc1!$AH$128=CNGE_2026_M3_Secc1!$AJ$128,0,IF(OR(AND($D118&lt;&gt;"",CNGE_2026_M3_Secc1!J199="X"),AND($D118="",CNGE_2026_M3_Secc1!J199="")),0,1))</f>
        <v>0</v>
      </c>
      <c r="EP118" s="220">
        <f>IF(CNGE_2026_M3_Secc1!$AH$128=CNGE_2026_M3_Secc1!$AJ$128,0,IF(OR(AND($D118&lt;&gt;"",CNGE_2026_M3_Secc1!K199="X"),AND($D118="",CNGE_2026_M3_Secc1!K199="")),0,1))</f>
        <v>0</v>
      </c>
      <c r="EQ118" s="220">
        <f>IF(CNGE_2026_M3_Secc1!$AH$128=CNGE_2026_M3_Secc1!$AJ$128,0,IF(OR(AND($D118&lt;&gt;"",CNGE_2026_M3_Secc1!L199="X"),AND($D118="",CNGE_2026_M3_Secc1!L199="")),0,1))</f>
        <v>0</v>
      </c>
      <c r="ER118" s="220">
        <f>IF(CNGE_2026_M3_Secc1!$AH$128=CNGE_2026_M3_Secc1!$AJ$128,0,IF(OR(AND($D118&lt;&gt;"",CNGE_2026_M3_Secc1!M199="X"),AND($D118="",CNGE_2026_M3_Secc1!M199="")),0,1))</f>
        <v>0</v>
      </c>
      <c r="ES118" s="220">
        <f>IF(CNGE_2026_M3_Secc1!$AH$128=CNGE_2026_M3_Secc1!$AJ$128,0,IF(OR(AND($D118&lt;&gt;"",CNGE_2026_M3_Secc1!N199="X"),AND($D118="",CNGE_2026_M3_Secc1!N199="")),0,1))</f>
        <v>0</v>
      </c>
      <c r="ET118" s="220">
        <f>IF(CNGE_2026_M3_Secc1!$AH$128=CNGE_2026_M3_Secc1!$AJ$128,0,IF(OR(AND($D118&lt;&gt;"",CNGE_2026_M3_Secc1!O199="X"),AND($D118="",CNGE_2026_M3_Secc1!O199="")),0,1))</f>
        <v>0</v>
      </c>
      <c r="EU118" s="220">
        <f>IF(CNGE_2026_M3_Secc1!$AH$128=CNGE_2026_M3_Secc1!$AJ$128,0,IF(OR(AND($D118&lt;&gt;"",CNGE_2026_M3_Secc1!P199="X"),AND($D118="",CNGE_2026_M3_Secc1!P199="")),0,1))</f>
        <v>0</v>
      </c>
      <c r="EV118" s="220">
        <f>IF(CNGE_2026_M3_Secc1!$AH$128=CNGE_2026_M3_Secc1!$AJ$128,0,IF(OR(AND($D118&lt;&gt;"",CNGE_2026_M3_Secc1!Q199="X"),AND($D118="",CNGE_2026_M3_Secc1!Q199="")),0,1))</f>
        <v>0</v>
      </c>
      <c r="EW118" s="220">
        <f>IF(CNGE_2026_M3_Secc1!$AH$128=CNGE_2026_M3_Secc1!$AJ$128,0,IF(OR(AND($D118&lt;&gt;"",CNGE_2026_M3_Secc1!R199="X"),AND($D118="",CNGE_2026_M3_Secc1!R199="")),0,1))</f>
        <v>0</v>
      </c>
      <c r="EX118" s="220">
        <f>IF(CNGE_2026_M3_Secc1!$AH$128=CNGE_2026_M3_Secc1!$AJ$128,0,IF(OR(AND($D118&lt;&gt;"",CNGE_2026_M3_Secc1!S199="X"),AND($D118="",CNGE_2026_M3_Secc1!S199="")),0,1))</f>
        <v>0</v>
      </c>
      <c r="EY118" s="220">
        <f>IF(CNGE_2026_M3_Secc1!$AH$128=CNGE_2026_M3_Secc1!$AJ$128,0,IF(OR(AND($D118&lt;&gt;"",CNGE_2026_M3_Secc1!T199="X"),AND($D118="",CNGE_2026_M3_Secc1!T199="")),0,1))</f>
        <v>0</v>
      </c>
      <c r="EZ118" s="220">
        <f>IF(CNGE_2026_M3_Secc1!$AH$128=CNGE_2026_M3_Secc1!$AJ$128,0,IF(OR(AND($D118&lt;&gt;"",CNGE_2026_M3_Secc1!U199="X"),AND($D118="",CNGE_2026_M3_Secc1!U199="")),0,1))</f>
        <v>0</v>
      </c>
      <c r="FA118" s="220">
        <f>IF(CNGE_2026_M3_Secc1!$AH$128=CNGE_2026_M3_Secc1!$AJ$128,0,IF(OR(AND($D118&lt;&gt;"",CNGE_2026_M3_Secc1!V199="X"),AND($D118="",CNGE_2026_M3_Secc1!V199="")),0,1))</f>
        <v>0</v>
      </c>
      <c r="FB118" s="220">
        <f>IF(CNGE_2026_M3_Secc1!$AH$128=CNGE_2026_M3_Secc1!$AJ$128,0,IF(OR(AND($D118&lt;&gt;"",CNGE_2026_M3_Secc1!W199="X"),AND($D118="",CNGE_2026_M3_Secc1!W199="")),0,1))</f>
        <v>0</v>
      </c>
      <c r="FC118" s="220">
        <f>IF(CNGE_2026_M3_Secc1!$AH$128=CNGE_2026_M3_Secc1!$AJ$128,0,IF(OR(AND($D118&lt;&gt;"",CNGE_2026_M3_Secc1!X199="X"),AND($D118="",CNGE_2026_M3_Secc1!X199="")),0,1))</f>
        <v>0</v>
      </c>
      <c r="FD118" s="220">
        <f>IF(CNGE_2026_M3_Secc1!$AH$128=CNGE_2026_M3_Secc1!$AJ$128,0,IF(OR(AND($D118&lt;&gt;"",CNGE_2026_M3_Secc1!Y199="X"),AND($D118="",CNGE_2026_M3_Secc1!Y199="")),0,1))</f>
        <v>0</v>
      </c>
      <c r="FE118" s="220">
        <f>IF(CNGE_2026_M3_Secc1!$AH$128=CNGE_2026_M3_Secc1!$AJ$128,0,IF(OR(AND($D118&lt;&gt;"",CNGE_2026_M3_Secc1!Z199="X"),AND($D118="",CNGE_2026_M3_Secc1!Z199="")),0,1))</f>
        <v>0</v>
      </c>
      <c r="FF118" s="220">
        <f>IF(CNGE_2026_M3_Secc1!$AH$128=CNGE_2026_M3_Secc1!$AJ$128,0,IF(OR(AND($D118&lt;&gt;"",CNGE_2026_M3_Secc1!AA199="X"),AND($D118="",CNGE_2026_M3_Secc1!AA199="")),0,1))</f>
        <v>0</v>
      </c>
      <c r="FG118" s="220">
        <f>IF(CNGE_2026_M3_Secc1!$AH$128=CNGE_2026_M3_Secc1!$AJ$128,0,IF(OR(AND($D118&lt;&gt;"",CNGE_2026_M3_Secc1!AB199="X"),AND($D118="",CNGE_2026_M3_Secc1!AB199="")),0,1))</f>
        <v>0</v>
      </c>
      <c r="FH118" s="220">
        <f>IF(CNGE_2026_M3_Secc1!$AH$128=CNGE_2026_M3_Secc1!$AJ$128,0,IF(OR(AND($D118&lt;&gt;"",CNGE_2026_M3_Secc1!AC199="X"),AND($D118="",CNGE_2026_M3_Secc1!AC199="")),0,1))</f>
        <v>0</v>
      </c>
      <c r="FI118" s="220">
        <f>IF(CNGE_2026_M3_Secc1!$AH$128=CNGE_2026_M3_Secc1!$AJ$128,0,IF(OR(AND($D118&lt;&gt;"",CNGE_2026_M3_Secc1!AD199="X"),AND($D118="",CNGE_2026_M3_Secc1!AD199="")),0,1))</f>
        <v>0</v>
      </c>
      <c r="FJ118" s="220">
        <f>IF(CNGE_2026_M3_Secc1!$AH$128=CNGE_2026_M3_Secc1!$AJ$128,0,IF(OR(AND($D118&lt;&gt;"",CNGE_2026_M3_Secc1!I259="X"),AND($D118="",CNGE_2026_M3_Secc1!I259="")),0,1))</f>
        <v>0</v>
      </c>
      <c r="FK118" s="220">
        <f>IF(CNGE_2026_M3_Secc1!$AH$128=CNGE_2026_M3_Secc1!$AJ$128,0,IF(OR(AND($D118&lt;&gt;"",CNGE_2026_M3_Secc1!J259="X"),AND($D118="",CNGE_2026_M3_Secc1!J259="")),0,1))</f>
        <v>0</v>
      </c>
      <c r="FL118" s="220">
        <f>IF(CNGE_2026_M3_Secc1!$AH$128=CNGE_2026_M3_Secc1!$AJ$128,0,IF(OR(AND($D118&lt;&gt;"",CNGE_2026_M3_Secc1!K259="X"),AND($D118="",CNGE_2026_M3_Secc1!K259="")),0,1))</f>
        <v>0</v>
      </c>
      <c r="FM118" s="220">
        <f>IF(CNGE_2026_M3_Secc1!$AH$128=CNGE_2026_M3_Secc1!$AJ$128,0,IF(OR(AND($D118&lt;&gt;"",CNGE_2026_M3_Secc1!L259="X"),AND($D118="",CNGE_2026_M3_Secc1!L259="")),0,1))</f>
        <v>0</v>
      </c>
      <c r="FN118" s="220">
        <f>IF(CNGE_2026_M3_Secc1!$AH$128=CNGE_2026_M3_Secc1!$AJ$128,0,IF(OR(AND($D118&lt;&gt;"",CNGE_2026_M3_Secc1!M259="X"),AND($D118="",CNGE_2026_M3_Secc1!M259="")),0,1))</f>
        <v>0</v>
      </c>
      <c r="FO118" s="220">
        <f>IF(CNGE_2026_M3_Secc1!$AH$128=CNGE_2026_M3_Secc1!$AJ$128,0,IF(OR(AND($D118&lt;&gt;"",CNGE_2026_M3_Secc1!N259="X"),AND($D118="",CNGE_2026_M3_Secc1!N259="")),0,1))</f>
        <v>0</v>
      </c>
      <c r="FP118" s="220">
        <f>IF(CNGE_2026_M3_Secc1!$AH$128=CNGE_2026_M3_Secc1!$AJ$128,0,IF(OR(AND($D118&lt;&gt;"",CNGE_2026_M3_Secc1!O259="X"),AND($D118="",CNGE_2026_M3_Secc1!O259="")),0,1))</f>
        <v>0</v>
      </c>
      <c r="FQ118" s="220">
        <f>IF(CNGE_2026_M3_Secc1!$AH$128=CNGE_2026_M3_Secc1!$AJ$128,0,IF(OR(AND($D118&lt;&gt;"",CNGE_2026_M3_Secc1!P259="X"),AND($D118="",CNGE_2026_M3_Secc1!P259="")),0,1))</f>
        <v>0</v>
      </c>
      <c r="FR118" s="220">
        <f>IF(CNGE_2026_M3_Secc1!$AH$128=CNGE_2026_M3_Secc1!$AJ$128,0,IF(OR(AND($D118&lt;&gt;"",CNGE_2026_M3_Secc1!Q259="X"),AND($D118="",CNGE_2026_M3_Secc1!Q259="")),0,1))</f>
        <v>0</v>
      </c>
      <c r="FS118" s="220">
        <f>IF(CNGE_2026_M3_Secc1!$AH$128=CNGE_2026_M3_Secc1!$AJ$128,0,IF(OR(AND($D118&lt;&gt;"",CNGE_2026_M3_Secc1!R259="X"),AND($D118="",CNGE_2026_M3_Secc1!R259="")),0,1))</f>
        <v>0</v>
      </c>
      <c r="FT118" s="220">
        <f>IF(CNGE_2026_M3_Secc1!$AH$128=CNGE_2026_M3_Secc1!$AJ$128,0,IF(OR(AND($D118&lt;&gt;"",CNGE_2026_M3_Secc1!S259="X"),AND($D118="",CNGE_2026_M3_Secc1!S259="")),0,1))</f>
        <v>0</v>
      </c>
      <c r="FU118" s="220">
        <f>IF(CNGE_2026_M3_Secc1!$AH$128=CNGE_2026_M3_Secc1!$AJ$128,0,IF(OR(AND($D118&lt;&gt;"",CNGE_2026_M3_Secc1!T259="X"),AND($D118="",CNGE_2026_M3_Secc1!T259="")),0,1))</f>
        <v>0</v>
      </c>
      <c r="FV118" s="220">
        <f>IF(CNGE_2026_M3_Secc1!$AH$128=CNGE_2026_M3_Secc1!$AJ$128,0,IF(OR(AND($D118&lt;&gt;"",CNGE_2026_M3_Secc1!U259="X"),AND($D118="",CNGE_2026_M3_Secc1!U259="")),0,1))</f>
        <v>0</v>
      </c>
      <c r="FW118" s="220">
        <f>IF(CNGE_2026_M3_Secc1!$AH$128=CNGE_2026_M3_Secc1!$AJ$128,0,IF(OR(AND($D118&lt;&gt;"",CNGE_2026_M3_Secc1!V259="X"),AND($D118="",CNGE_2026_M3_Secc1!V259="")),0,1))</f>
        <v>0</v>
      </c>
      <c r="FX118" s="220">
        <f>IF(CNGE_2026_M3_Secc1!$AH$128=CNGE_2026_M3_Secc1!$AJ$128,0,IF(OR(AND($D118&lt;&gt;"",CNGE_2026_M3_Secc1!W259="X"),AND($D118="",CNGE_2026_M3_Secc1!W259="")),0,1))</f>
        <v>0</v>
      </c>
      <c r="FY118" s="220">
        <f>IF(CNGE_2026_M3_Secc1!$AH$128=CNGE_2026_M3_Secc1!$AJ$128,0,IF(OR(AND($D118&lt;&gt;"",CNGE_2026_M3_Secc1!X259="X"),AND($D118="",CNGE_2026_M3_Secc1!X259="")),0,1))</f>
        <v>0</v>
      </c>
      <c r="FZ118" s="220">
        <f>IF(CNGE_2026_M3_Secc1!$AH$128=CNGE_2026_M3_Secc1!$AJ$128,0,IF(OR(AND($D118&lt;&gt;"",CNGE_2026_M3_Secc1!Y259="X"),AND($D118="",CNGE_2026_M3_Secc1!Y259="")),0,1))</f>
        <v>0</v>
      </c>
      <c r="GA118" s="220">
        <f>IF(CNGE_2026_M3_Secc1!$AH$128=CNGE_2026_M3_Secc1!$AJ$128,0,IF(OR(AND($D118&lt;&gt;"",CNGE_2026_M3_Secc1!Z259="X"),AND($D118="",CNGE_2026_M3_Secc1!Z259="")),0,1))</f>
        <v>0</v>
      </c>
      <c r="GB118" s="220">
        <f>IF(CNGE_2026_M3_Secc1!$AH$128=CNGE_2026_M3_Secc1!$AJ$128,0,IF(OR(AND($D118&lt;&gt;"",CNGE_2026_M3_Secc1!AA259="X"),AND($D118="",CNGE_2026_M3_Secc1!AA259="")),0,1))</f>
        <v>0</v>
      </c>
      <c r="GC118" s="220">
        <f>IF(CNGE_2026_M3_Secc1!$AH$128=CNGE_2026_M3_Secc1!$AJ$128,0,IF(OR(AND($D118&lt;&gt;"",CNGE_2026_M3_Secc1!AB259="X"),AND($D118="",CNGE_2026_M3_Secc1!AB259="")),0,1))</f>
        <v>0</v>
      </c>
      <c r="GD118" s="220">
        <f>IF(CNGE_2026_M3_Secc1!$AH$128=CNGE_2026_M3_Secc1!$AJ$128,0,IF(OR(AND($D118&lt;&gt;"",CNGE_2026_M3_Secc1!AC259="X"),AND($D118="",CNGE_2026_M3_Secc1!AC259="")),0,1))</f>
        <v>0</v>
      </c>
      <c r="GE118" s="220">
        <f>IF(CNGE_2026_M3_Secc1!$AH$128=CNGE_2026_M3_Secc1!$AJ$128,0,IF(OR(AND($D118&lt;&gt;"",CNGE_2026_M3_Secc1!AD259="X"),AND($D118="",CNGE_2026_M3_Secc1!AD259="")),0,1))</f>
        <v>0</v>
      </c>
    </row>
    <row r="119" spans="1:187" s="114" customFormat="1" ht="15" customHeight="1">
      <c r="A119" s="131"/>
      <c r="B119" s="53"/>
      <c r="C119" s="82" t="s">
        <v>68</v>
      </c>
      <c r="D119" s="792" t="str">
        <f>IF($AH$33=1,"",IF(CNGE_2026_M3_Secc1!$AH$40=CNGE_2026_M3_Secc1!$AJ$40,"",IF(CNGE_2026_M3_Secc1!D62="","",CNGE_2026_M3_Secc1!D62)))</f>
        <v/>
      </c>
      <c r="E119" s="793"/>
      <c r="F119" s="793"/>
      <c r="G119" s="793"/>
      <c r="H119" s="793"/>
      <c r="I119" s="793"/>
      <c r="J119" s="793"/>
      <c r="K119" s="793"/>
      <c r="L119" s="793"/>
      <c r="M119" s="794"/>
      <c r="N119" s="432"/>
      <c r="O119" s="432"/>
      <c r="P119" s="432"/>
      <c r="Q119" s="432"/>
      <c r="R119" s="432"/>
      <c r="S119" s="432"/>
      <c r="T119" s="432"/>
      <c r="U119" s="432"/>
      <c r="V119" s="432"/>
      <c r="W119" s="432"/>
      <c r="X119" s="432"/>
      <c r="Y119" s="432"/>
      <c r="Z119" s="432"/>
      <c r="AA119" s="432"/>
      <c r="AB119" s="432"/>
      <c r="AC119" s="432"/>
      <c r="AD119" s="432"/>
      <c r="AE119" s="49"/>
      <c r="AF119" s="219"/>
      <c r="AG119" s="212"/>
      <c r="AH119" s="896">
        <f t="shared" si="89"/>
        <v>0</v>
      </c>
      <c r="AI119" s="627"/>
      <c r="AJ119" s="896">
        <f t="shared" si="21"/>
        <v>0</v>
      </c>
      <c r="AK119" s="627"/>
      <c r="AL119" s="896">
        <f t="shared" si="22"/>
        <v>0</v>
      </c>
      <c r="AM119" s="627"/>
      <c r="AN119" s="627">
        <f t="shared" si="90"/>
        <v>0</v>
      </c>
      <c r="AO119" s="627"/>
      <c r="AP119" s="639" t="str">
        <f>IF(AN119=0,"",IF(SUM($AN$116:AN119)=1,AR119,IF($AN$173&gt;SUM($AN$116:AN119),_xlfn.CONCAT(", ",AR119),IF($AN$173=SUM($AN$116:AN119),_xlfn.CONCAT(" y ",AR119,".")))))</f>
        <v/>
      </c>
      <c r="AQ119" s="641" t="str">
        <f>IF(AO119=0,"", IF(SUM($AN119:BW$582)=1,AR119, IF($AN$589&gt;SUM($AN119:BW$582),_xlfn.CONCAT(", ",AR119), IF($AN$589=SUM($AN119:BW$582),_xlfn.CONCAT(" y ",AR119,".")))))</f>
        <v/>
      </c>
      <c r="AR119" s="639">
        <f t="shared" si="91"/>
        <v>3</v>
      </c>
      <c r="AS119" s="641"/>
      <c r="AU119" s="1046">
        <f t="shared" si="85"/>
        <v>0</v>
      </c>
      <c r="AV119" s="1047"/>
      <c r="AX119" s="1053">
        <f t="shared" si="23"/>
        <v>0</v>
      </c>
      <c r="AY119" s="729"/>
      <c r="AZ119" s="1053">
        <f t="shared" si="92"/>
        <v>0</v>
      </c>
      <c r="BA119" s="729"/>
      <c r="BB119" s="639">
        <f t="shared" si="93"/>
        <v>0</v>
      </c>
      <c r="BC119" s="641"/>
      <c r="BE119" s="220">
        <f t="shared" si="24"/>
        <v>0</v>
      </c>
      <c r="BF119" s="220">
        <f t="shared" si="25"/>
        <v>0</v>
      </c>
      <c r="BG119" s="220">
        <f t="shared" si="26"/>
        <v>0</v>
      </c>
      <c r="BH119" s="220">
        <f t="shared" si="27"/>
        <v>0</v>
      </c>
      <c r="BI119" s="220">
        <f t="shared" si="28"/>
        <v>0</v>
      </c>
      <c r="BJ119" s="220">
        <f t="shared" si="29"/>
        <v>0</v>
      </c>
      <c r="BK119" s="220">
        <f t="shared" si="30"/>
        <v>0</v>
      </c>
      <c r="BL119" s="220">
        <f t="shared" si="31"/>
        <v>0</v>
      </c>
      <c r="BM119" s="220">
        <f t="shared" si="32"/>
        <v>0</v>
      </c>
      <c r="BN119" s="220">
        <f t="shared" si="33"/>
        <v>0</v>
      </c>
      <c r="BO119" s="220">
        <f t="shared" si="34"/>
        <v>0</v>
      </c>
      <c r="BP119" s="220">
        <f t="shared" si="35"/>
        <v>0</v>
      </c>
      <c r="BQ119" s="220">
        <f t="shared" si="36"/>
        <v>0</v>
      </c>
      <c r="BR119" s="220">
        <f t="shared" si="37"/>
        <v>0</v>
      </c>
      <c r="BS119" s="220">
        <f t="shared" si="38"/>
        <v>0</v>
      </c>
      <c r="BT119" s="220">
        <f t="shared" si="39"/>
        <v>0</v>
      </c>
      <c r="BU119" s="220">
        <f t="shared" si="40"/>
        <v>0</v>
      </c>
      <c r="BV119" s="220">
        <f t="shared" si="41"/>
        <v>0</v>
      </c>
      <c r="BW119" s="220">
        <f t="shared" si="42"/>
        <v>0</v>
      </c>
      <c r="BX119" s="220">
        <f t="shared" si="43"/>
        <v>0</v>
      </c>
      <c r="BY119" s="220">
        <f t="shared" si="44"/>
        <v>0</v>
      </c>
      <c r="BZ119" s="220">
        <f t="shared" si="45"/>
        <v>0</v>
      </c>
      <c r="CA119" s="220">
        <f t="shared" si="46"/>
        <v>0</v>
      </c>
      <c r="CB119" s="220">
        <f t="shared" si="47"/>
        <v>0</v>
      </c>
      <c r="CC119" s="220">
        <f t="shared" si="48"/>
        <v>0</v>
      </c>
      <c r="CD119" s="220">
        <f t="shared" si="49"/>
        <v>0</v>
      </c>
      <c r="CE119" s="220">
        <f t="shared" si="50"/>
        <v>0</v>
      </c>
      <c r="CF119" s="220">
        <f t="shared" si="51"/>
        <v>0</v>
      </c>
      <c r="CG119" s="220">
        <f t="shared" si="52"/>
        <v>0</v>
      </c>
      <c r="CH119" s="220">
        <f t="shared" si="53"/>
        <v>0</v>
      </c>
      <c r="CI119" s="220">
        <f t="shared" si="54"/>
        <v>0</v>
      </c>
      <c r="CJ119" s="220">
        <f t="shared" si="55"/>
        <v>0</v>
      </c>
      <c r="CK119" s="220">
        <f t="shared" si="56"/>
        <v>0</v>
      </c>
      <c r="CL119" s="220">
        <f t="shared" si="57"/>
        <v>0</v>
      </c>
      <c r="CM119" s="220">
        <f t="shared" si="58"/>
        <v>0</v>
      </c>
      <c r="CN119" s="220">
        <f t="shared" si="59"/>
        <v>0</v>
      </c>
      <c r="CO119" s="220">
        <f t="shared" si="60"/>
        <v>0</v>
      </c>
      <c r="CP119" s="220">
        <f t="shared" si="61"/>
        <v>0</v>
      </c>
      <c r="CQ119" s="220">
        <f t="shared" si="62"/>
        <v>0</v>
      </c>
      <c r="CR119" s="220">
        <f t="shared" si="63"/>
        <v>0</v>
      </c>
      <c r="CS119" s="220">
        <f t="shared" si="64"/>
        <v>0</v>
      </c>
      <c r="CT119" s="220">
        <f t="shared" si="65"/>
        <v>0</v>
      </c>
      <c r="CU119" s="220">
        <f t="shared" si="66"/>
        <v>0</v>
      </c>
      <c r="CV119" s="220">
        <f t="shared" si="67"/>
        <v>0</v>
      </c>
      <c r="CW119" s="220">
        <f t="shared" si="68"/>
        <v>0</v>
      </c>
      <c r="CX119" s="220">
        <f t="shared" si="69"/>
        <v>0</v>
      </c>
      <c r="CY119" s="220">
        <f t="shared" si="70"/>
        <v>0</v>
      </c>
      <c r="CZ119" s="220">
        <f t="shared" si="71"/>
        <v>0</v>
      </c>
      <c r="DA119" s="220">
        <f t="shared" si="72"/>
        <v>0</v>
      </c>
      <c r="DB119" s="220">
        <f t="shared" si="73"/>
        <v>0</v>
      </c>
      <c r="DC119" s="220">
        <f t="shared" si="74"/>
        <v>0</v>
      </c>
      <c r="DD119" s="220">
        <f t="shared" si="75"/>
        <v>0</v>
      </c>
      <c r="DE119" s="220">
        <f t="shared" si="76"/>
        <v>0</v>
      </c>
      <c r="DF119" s="220">
        <f t="shared" si="77"/>
        <v>0</v>
      </c>
      <c r="DG119" s="220">
        <f t="shared" si="78"/>
        <v>0</v>
      </c>
      <c r="DH119" s="220">
        <f t="shared" si="79"/>
        <v>0</v>
      </c>
      <c r="DI119" s="220">
        <f t="shared" si="80"/>
        <v>0</v>
      </c>
      <c r="DJ119" s="220">
        <f t="shared" si="81"/>
        <v>0</v>
      </c>
      <c r="DK119" s="220">
        <f t="shared" si="82"/>
        <v>0</v>
      </c>
      <c r="DL119" s="220">
        <f t="shared" si="83"/>
        <v>0</v>
      </c>
      <c r="DM119" s="220">
        <f t="shared" si="86"/>
        <v>0</v>
      </c>
      <c r="DN119" s="96" t="str">
        <f>IF(DM119=0,"",IF(SUM($DM$116:DM119)=1,_xlfn.CONCAT(DO119,),IF($DM$173&gt;SUM($DM$116:DM119),_xlfn.CONCAT(", ",DO119),IF($DM$173=SUM($DM$116:DM119),_xlfn.CONCAT(" y ",DO119)))))</f>
        <v/>
      </c>
      <c r="DO119" s="98">
        <f t="shared" si="87"/>
        <v>3</v>
      </c>
      <c r="DT119" s="645">
        <f t="shared" si="84"/>
        <v>0</v>
      </c>
      <c r="DU119" s="647"/>
      <c r="DW119" s="220">
        <f t="shared" si="88"/>
        <v>0</v>
      </c>
      <c r="DX119" s="220">
        <f>IF(CNGE_2026_M3_Secc1!$AH$128=CNGE_2026_M3_Secc1!$AJ$128,0,IF(OR(AND($D119&lt;&gt;"",CNGE_2026_M3_Secc1!O140="X"),AND($D119="",CNGE_2026_M3_Secc1!O140="")),0,1))</f>
        <v>0</v>
      </c>
      <c r="DY119" s="220">
        <f>IF(CNGE_2026_M3_Secc1!$AH$128=CNGE_2026_M3_Secc1!$AJ$128,0,IF(OR(AND($D119&lt;&gt;"",CNGE_2026_M3_Secc1!P140="X"),AND($D119="",CNGE_2026_M3_Secc1!P140="")),0,1))</f>
        <v>0</v>
      </c>
      <c r="DZ119" s="220">
        <f>IF(CNGE_2026_M3_Secc1!$AH$128=CNGE_2026_M3_Secc1!$AJ$128,0,IF(OR(AND($D119&lt;&gt;"",CNGE_2026_M3_Secc1!Q140="X"),AND($D119="",CNGE_2026_M3_Secc1!Q140="")),0,1))</f>
        <v>0</v>
      </c>
      <c r="EA119" s="220">
        <f>IF(CNGE_2026_M3_Secc1!$AH$128=CNGE_2026_M3_Secc1!$AJ$128,0,IF(OR(AND($D119&lt;&gt;"",CNGE_2026_M3_Secc1!R140="X"),AND($D119="",CNGE_2026_M3_Secc1!R140="")),0,1))</f>
        <v>0</v>
      </c>
      <c r="EB119" s="220">
        <f>IF(CNGE_2026_M3_Secc1!$AH$128=CNGE_2026_M3_Secc1!$AJ$128,0,IF(OR(AND($D119&lt;&gt;"",CNGE_2026_M3_Secc1!S140="X"),AND($D119="",CNGE_2026_M3_Secc1!S140="")),0,1))</f>
        <v>0</v>
      </c>
      <c r="EC119" s="220">
        <f>IF(CNGE_2026_M3_Secc1!$AH$128=CNGE_2026_M3_Secc1!$AJ$128,0,IF(OR(AND($D119&lt;&gt;"",CNGE_2026_M3_Secc1!T140="X"),AND($D119="",CNGE_2026_M3_Secc1!T140="")),0,1))</f>
        <v>0</v>
      </c>
      <c r="ED119" s="220">
        <f>IF(CNGE_2026_M3_Secc1!$AH$128=CNGE_2026_M3_Secc1!$AJ$128,0,IF(OR(AND($D119&lt;&gt;"",CNGE_2026_M3_Secc1!U140="X"),AND($D119="",CNGE_2026_M3_Secc1!U140="")),0,1))</f>
        <v>0</v>
      </c>
      <c r="EE119" s="220">
        <f>IF(CNGE_2026_M3_Secc1!$AH$128=CNGE_2026_M3_Secc1!$AJ$128,0,IF(OR(AND($D119&lt;&gt;"",CNGE_2026_M3_Secc1!V140="X"),AND($D119="",CNGE_2026_M3_Secc1!V140="")),0,1))</f>
        <v>0</v>
      </c>
      <c r="EF119" s="220">
        <f>IF(CNGE_2026_M3_Secc1!$AH$128=CNGE_2026_M3_Secc1!$AJ$128,0,IF(OR(AND($D119&lt;&gt;"",CNGE_2026_M3_Secc1!W140="X"),AND($D119="",CNGE_2026_M3_Secc1!W140="")),0,1))</f>
        <v>0</v>
      </c>
      <c r="EG119" s="220">
        <f>IF(CNGE_2026_M3_Secc1!$AH$128=CNGE_2026_M3_Secc1!$AJ$128,0,IF(OR(AND($D119&lt;&gt;"",CNGE_2026_M3_Secc1!X140="X"),AND($D119="",CNGE_2026_M3_Secc1!X140="")),0,1))</f>
        <v>0</v>
      </c>
      <c r="EH119" s="220">
        <f>IF(CNGE_2026_M3_Secc1!$AH$128=CNGE_2026_M3_Secc1!$AJ$128,0,IF(OR(AND($D119&lt;&gt;"",CNGE_2026_M3_Secc1!Y140="X"),AND($D119="",CNGE_2026_M3_Secc1!Y140="")),0,1))</f>
        <v>0</v>
      </c>
      <c r="EI119" s="220">
        <f>IF(CNGE_2026_M3_Secc1!$AH$128=CNGE_2026_M3_Secc1!$AJ$128,0,IF(OR(AND($D119&lt;&gt;"",CNGE_2026_M3_Secc1!Z140="X"),AND($D119="",CNGE_2026_M3_Secc1!Z140="")),0,1))</f>
        <v>0</v>
      </c>
      <c r="EJ119" s="220">
        <f>IF(CNGE_2026_M3_Secc1!$AH$128=CNGE_2026_M3_Secc1!$AJ$128,0,IF(OR(AND($D119&lt;&gt;"",CNGE_2026_M3_Secc1!AA140="X"),AND($D119="",CNGE_2026_M3_Secc1!AA140="")),0,1))</f>
        <v>0</v>
      </c>
      <c r="EK119" s="220">
        <f>IF(CNGE_2026_M3_Secc1!$AH$128=CNGE_2026_M3_Secc1!$AJ$128,0,IF(OR(AND($D119&lt;&gt;"",CNGE_2026_M3_Secc1!AB140="X"),AND($D119="",CNGE_2026_M3_Secc1!AB140="")),0,1))</f>
        <v>0</v>
      </c>
      <c r="EL119" s="220">
        <f>IF(CNGE_2026_M3_Secc1!$AH$128=CNGE_2026_M3_Secc1!$AJ$128,0,IF(OR(AND($D119&lt;&gt;"",CNGE_2026_M3_Secc1!AC140="X"),AND($D119="",CNGE_2026_M3_Secc1!AC140="")),0,1))</f>
        <v>0</v>
      </c>
      <c r="EM119" s="220">
        <f>IF(CNGE_2026_M3_Secc1!$AH$128=CNGE_2026_M3_Secc1!$AJ$128,0,IF(OR(AND($D119&lt;&gt;"",CNGE_2026_M3_Secc1!AD140="X"),AND($D119="",CNGE_2026_M3_Secc1!AD140="")),0,1))</f>
        <v>0</v>
      </c>
      <c r="EN119" s="220">
        <f>IF(CNGE_2026_M3_Secc1!$AH$128=CNGE_2026_M3_Secc1!$AJ$128,0,IF(OR(AND($D119&lt;&gt;"",CNGE_2026_M3_Secc1!I200="X"),AND($D119="",CNGE_2026_M3_Secc1!I200="")),0,1))</f>
        <v>0</v>
      </c>
      <c r="EO119" s="220">
        <f>IF(CNGE_2026_M3_Secc1!$AH$128=CNGE_2026_M3_Secc1!$AJ$128,0,IF(OR(AND($D119&lt;&gt;"",CNGE_2026_M3_Secc1!J200="X"),AND($D119="",CNGE_2026_M3_Secc1!J200="")),0,1))</f>
        <v>0</v>
      </c>
      <c r="EP119" s="220">
        <f>IF(CNGE_2026_M3_Secc1!$AH$128=CNGE_2026_M3_Secc1!$AJ$128,0,IF(OR(AND($D119&lt;&gt;"",CNGE_2026_M3_Secc1!K200="X"),AND($D119="",CNGE_2026_M3_Secc1!K200="")),0,1))</f>
        <v>0</v>
      </c>
      <c r="EQ119" s="220">
        <f>IF(CNGE_2026_M3_Secc1!$AH$128=CNGE_2026_M3_Secc1!$AJ$128,0,IF(OR(AND($D119&lt;&gt;"",CNGE_2026_M3_Secc1!L200="X"),AND($D119="",CNGE_2026_M3_Secc1!L200="")),0,1))</f>
        <v>0</v>
      </c>
      <c r="ER119" s="220">
        <f>IF(CNGE_2026_M3_Secc1!$AH$128=CNGE_2026_M3_Secc1!$AJ$128,0,IF(OR(AND($D119&lt;&gt;"",CNGE_2026_M3_Secc1!M200="X"),AND($D119="",CNGE_2026_M3_Secc1!M200="")),0,1))</f>
        <v>0</v>
      </c>
      <c r="ES119" s="220">
        <f>IF(CNGE_2026_M3_Secc1!$AH$128=CNGE_2026_M3_Secc1!$AJ$128,0,IF(OR(AND($D119&lt;&gt;"",CNGE_2026_M3_Secc1!N200="X"),AND($D119="",CNGE_2026_M3_Secc1!N200="")),0,1))</f>
        <v>0</v>
      </c>
      <c r="ET119" s="220">
        <f>IF(CNGE_2026_M3_Secc1!$AH$128=CNGE_2026_M3_Secc1!$AJ$128,0,IF(OR(AND($D119&lt;&gt;"",CNGE_2026_M3_Secc1!O200="X"),AND($D119="",CNGE_2026_M3_Secc1!O200="")),0,1))</f>
        <v>0</v>
      </c>
      <c r="EU119" s="220">
        <f>IF(CNGE_2026_M3_Secc1!$AH$128=CNGE_2026_M3_Secc1!$AJ$128,0,IF(OR(AND($D119&lt;&gt;"",CNGE_2026_M3_Secc1!P200="X"),AND($D119="",CNGE_2026_M3_Secc1!P200="")),0,1))</f>
        <v>0</v>
      </c>
      <c r="EV119" s="220">
        <f>IF(CNGE_2026_M3_Secc1!$AH$128=CNGE_2026_M3_Secc1!$AJ$128,0,IF(OR(AND($D119&lt;&gt;"",CNGE_2026_M3_Secc1!Q200="X"),AND($D119="",CNGE_2026_M3_Secc1!Q200="")),0,1))</f>
        <v>0</v>
      </c>
      <c r="EW119" s="220">
        <f>IF(CNGE_2026_M3_Secc1!$AH$128=CNGE_2026_M3_Secc1!$AJ$128,0,IF(OR(AND($D119&lt;&gt;"",CNGE_2026_M3_Secc1!R200="X"),AND($D119="",CNGE_2026_M3_Secc1!R200="")),0,1))</f>
        <v>0</v>
      </c>
      <c r="EX119" s="220">
        <f>IF(CNGE_2026_M3_Secc1!$AH$128=CNGE_2026_M3_Secc1!$AJ$128,0,IF(OR(AND($D119&lt;&gt;"",CNGE_2026_M3_Secc1!S200="X"),AND($D119="",CNGE_2026_M3_Secc1!S200="")),0,1))</f>
        <v>0</v>
      </c>
      <c r="EY119" s="220">
        <f>IF(CNGE_2026_M3_Secc1!$AH$128=CNGE_2026_M3_Secc1!$AJ$128,0,IF(OR(AND($D119&lt;&gt;"",CNGE_2026_M3_Secc1!T200="X"),AND($D119="",CNGE_2026_M3_Secc1!T200="")),0,1))</f>
        <v>0</v>
      </c>
      <c r="EZ119" s="220">
        <f>IF(CNGE_2026_M3_Secc1!$AH$128=CNGE_2026_M3_Secc1!$AJ$128,0,IF(OR(AND($D119&lt;&gt;"",CNGE_2026_M3_Secc1!U200="X"),AND($D119="",CNGE_2026_M3_Secc1!U200="")),0,1))</f>
        <v>0</v>
      </c>
      <c r="FA119" s="220">
        <f>IF(CNGE_2026_M3_Secc1!$AH$128=CNGE_2026_M3_Secc1!$AJ$128,0,IF(OR(AND($D119&lt;&gt;"",CNGE_2026_M3_Secc1!V200="X"),AND($D119="",CNGE_2026_M3_Secc1!V200="")),0,1))</f>
        <v>0</v>
      </c>
      <c r="FB119" s="220">
        <f>IF(CNGE_2026_M3_Secc1!$AH$128=CNGE_2026_M3_Secc1!$AJ$128,0,IF(OR(AND($D119&lt;&gt;"",CNGE_2026_M3_Secc1!W200="X"),AND($D119="",CNGE_2026_M3_Secc1!W200="")),0,1))</f>
        <v>0</v>
      </c>
      <c r="FC119" s="220">
        <f>IF(CNGE_2026_M3_Secc1!$AH$128=CNGE_2026_M3_Secc1!$AJ$128,0,IF(OR(AND($D119&lt;&gt;"",CNGE_2026_M3_Secc1!X200="X"),AND($D119="",CNGE_2026_M3_Secc1!X200="")),0,1))</f>
        <v>0</v>
      </c>
      <c r="FD119" s="220">
        <f>IF(CNGE_2026_M3_Secc1!$AH$128=CNGE_2026_M3_Secc1!$AJ$128,0,IF(OR(AND($D119&lt;&gt;"",CNGE_2026_M3_Secc1!Y200="X"),AND($D119="",CNGE_2026_M3_Secc1!Y200="")),0,1))</f>
        <v>0</v>
      </c>
      <c r="FE119" s="220">
        <f>IF(CNGE_2026_M3_Secc1!$AH$128=CNGE_2026_M3_Secc1!$AJ$128,0,IF(OR(AND($D119&lt;&gt;"",CNGE_2026_M3_Secc1!Z200="X"),AND($D119="",CNGE_2026_M3_Secc1!Z200="")),0,1))</f>
        <v>0</v>
      </c>
      <c r="FF119" s="220">
        <f>IF(CNGE_2026_M3_Secc1!$AH$128=CNGE_2026_M3_Secc1!$AJ$128,0,IF(OR(AND($D119&lt;&gt;"",CNGE_2026_M3_Secc1!AA200="X"),AND($D119="",CNGE_2026_M3_Secc1!AA200="")),0,1))</f>
        <v>0</v>
      </c>
      <c r="FG119" s="220">
        <f>IF(CNGE_2026_M3_Secc1!$AH$128=CNGE_2026_M3_Secc1!$AJ$128,0,IF(OR(AND($D119&lt;&gt;"",CNGE_2026_M3_Secc1!AB200="X"),AND($D119="",CNGE_2026_M3_Secc1!AB200="")),0,1))</f>
        <v>0</v>
      </c>
      <c r="FH119" s="220">
        <f>IF(CNGE_2026_M3_Secc1!$AH$128=CNGE_2026_M3_Secc1!$AJ$128,0,IF(OR(AND($D119&lt;&gt;"",CNGE_2026_M3_Secc1!AC200="X"),AND($D119="",CNGE_2026_M3_Secc1!AC200="")),0,1))</f>
        <v>0</v>
      </c>
      <c r="FI119" s="220">
        <f>IF(CNGE_2026_M3_Secc1!$AH$128=CNGE_2026_M3_Secc1!$AJ$128,0,IF(OR(AND($D119&lt;&gt;"",CNGE_2026_M3_Secc1!AD200="X"),AND($D119="",CNGE_2026_M3_Secc1!AD200="")),0,1))</f>
        <v>0</v>
      </c>
      <c r="FJ119" s="220">
        <f>IF(CNGE_2026_M3_Secc1!$AH$128=CNGE_2026_M3_Secc1!$AJ$128,0,IF(OR(AND($D119&lt;&gt;"",CNGE_2026_M3_Secc1!I260="X"),AND($D119="",CNGE_2026_M3_Secc1!I260="")),0,1))</f>
        <v>0</v>
      </c>
      <c r="FK119" s="220">
        <f>IF(CNGE_2026_M3_Secc1!$AH$128=CNGE_2026_M3_Secc1!$AJ$128,0,IF(OR(AND($D119&lt;&gt;"",CNGE_2026_M3_Secc1!J260="X"),AND($D119="",CNGE_2026_M3_Secc1!J260="")),0,1))</f>
        <v>0</v>
      </c>
      <c r="FL119" s="220">
        <f>IF(CNGE_2026_M3_Secc1!$AH$128=CNGE_2026_M3_Secc1!$AJ$128,0,IF(OR(AND($D119&lt;&gt;"",CNGE_2026_M3_Secc1!K260="X"),AND($D119="",CNGE_2026_M3_Secc1!K260="")),0,1))</f>
        <v>0</v>
      </c>
      <c r="FM119" s="220">
        <f>IF(CNGE_2026_M3_Secc1!$AH$128=CNGE_2026_M3_Secc1!$AJ$128,0,IF(OR(AND($D119&lt;&gt;"",CNGE_2026_M3_Secc1!L260="X"),AND($D119="",CNGE_2026_M3_Secc1!L260="")),0,1))</f>
        <v>0</v>
      </c>
      <c r="FN119" s="220">
        <f>IF(CNGE_2026_M3_Secc1!$AH$128=CNGE_2026_M3_Secc1!$AJ$128,0,IF(OR(AND($D119&lt;&gt;"",CNGE_2026_M3_Secc1!M260="X"),AND($D119="",CNGE_2026_M3_Secc1!M260="")),0,1))</f>
        <v>0</v>
      </c>
      <c r="FO119" s="220">
        <f>IF(CNGE_2026_M3_Secc1!$AH$128=CNGE_2026_M3_Secc1!$AJ$128,0,IF(OR(AND($D119&lt;&gt;"",CNGE_2026_M3_Secc1!N260="X"),AND($D119="",CNGE_2026_M3_Secc1!N260="")),0,1))</f>
        <v>0</v>
      </c>
      <c r="FP119" s="220">
        <f>IF(CNGE_2026_M3_Secc1!$AH$128=CNGE_2026_M3_Secc1!$AJ$128,0,IF(OR(AND($D119&lt;&gt;"",CNGE_2026_M3_Secc1!O260="X"),AND($D119="",CNGE_2026_M3_Secc1!O260="")),0,1))</f>
        <v>0</v>
      </c>
      <c r="FQ119" s="220">
        <f>IF(CNGE_2026_M3_Secc1!$AH$128=CNGE_2026_M3_Secc1!$AJ$128,0,IF(OR(AND($D119&lt;&gt;"",CNGE_2026_M3_Secc1!P260="X"),AND($D119="",CNGE_2026_M3_Secc1!P260="")),0,1))</f>
        <v>0</v>
      </c>
      <c r="FR119" s="220">
        <f>IF(CNGE_2026_M3_Secc1!$AH$128=CNGE_2026_M3_Secc1!$AJ$128,0,IF(OR(AND($D119&lt;&gt;"",CNGE_2026_M3_Secc1!Q260="X"),AND($D119="",CNGE_2026_M3_Secc1!Q260="")),0,1))</f>
        <v>0</v>
      </c>
      <c r="FS119" s="220">
        <f>IF(CNGE_2026_M3_Secc1!$AH$128=CNGE_2026_M3_Secc1!$AJ$128,0,IF(OR(AND($D119&lt;&gt;"",CNGE_2026_M3_Secc1!R260="X"),AND($D119="",CNGE_2026_M3_Secc1!R260="")),0,1))</f>
        <v>0</v>
      </c>
      <c r="FT119" s="220">
        <f>IF(CNGE_2026_M3_Secc1!$AH$128=CNGE_2026_M3_Secc1!$AJ$128,0,IF(OR(AND($D119&lt;&gt;"",CNGE_2026_M3_Secc1!S260="X"),AND($D119="",CNGE_2026_M3_Secc1!S260="")),0,1))</f>
        <v>0</v>
      </c>
      <c r="FU119" s="220">
        <f>IF(CNGE_2026_M3_Secc1!$AH$128=CNGE_2026_M3_Secc1!$AJ$128,0,IF(OR(AND($D119&lt;&gt;"",CNGE_2026_M3_Secc1!T260="X"),AND($D119="",CNGE_2026_M3_Secc1!T260="")),0,1))</f>
        <v>0</v>
      </c>
      <c r="FV119" s="220">
        <f>IF(CNGE_2026_M3_Secc1!$AH$128=CNGE_2026_M3_Secc1!$AJ$128,0,IF(OR(AND($D119&lt;&gt;"",CNGE_2026_M3_Secc1!U260="X"),AND($D119="",CNGE_2026_M3_Secc1!U260="")),0,1))</f>
        <v>0</v>
      </c>
      <c r="FW119" s="220">
        <f>IF(CNGE_2026_M3_Secc1!$AH$128=CNGE_2026_M3_Secc1!$AJ$128,0,IF(OR(AND($D119&lt;&gt;"",CNGE_2026_M3_Secc1!V260="X"),AND($D119="",CNGE_2026_M3_Secc1!V260="")),0,1))</f>
        <v>0</v>
      </c>
      <c r="FX119" s="220">
        <f>IF(CNGE_2026_M3_Secc1!$AH$128=CNGE_2026_M3_Secc1!$AJ$128,0,IF(OR(AND($D119&lt;&gt;"",CNGE_2026_M3_Secc1!W260="X"),AND($D119="",CNGE_2026_M3_Secc1!W260="")),0,1))</f>
        <v>0</v>
      </c>
      <c r="FY119" s="220">
        <f>IF(CNGE_2026_M3_Secc1!$AH$128=CNGE_2026_M3_Secc1!$AJ$128,0,IF(OR(AND($D119&lt;&gt;"",CNGE_2026_M3_Secc1!X260="X"),AND($D119="",CNGE_2026_M3_Secc1!X260="")),0,1))</f>
        <v>0</v>
      </c>
      <c r="FZ119" s="220">
        <f>IF(CNGE_2026_M3_Secc1!$AH$128=CNGE_2026_M3_Secc1!$AJ$128,0,IF(OR(AND($D119&lt;&gt;"",CNGE_2026_M3_Secc1!Y260="X"),AND($D119="",CNGE_2026_M3_Secc1!Y260="")),0,1))</f>
        <v>0</v>
      </c>
      <c r="GA119" s="220">
        <f>IF(CNGE_2026_M3_Secc1!$AH$128=CNGE_2026_M3_Secc1!$AJ$128,0,IF(OR(AND($D119&lt;&gt;"",CNGE_2026_M3_Secc1!Z260="X"),AND($D119="",CNGE_2026_M3_Secc1!Z260="")),0,1))</f>
        <v>0</v>
      </c>
      <c r="GB119" s="220">
        <f>IF(CNGE_2026_M3_Secc1!$AH$128=CNGE_2026_M3_Secc1!$AJ$128,0,IF(OR(AND($D119&lt;&gt;"",CNGE_2026_M3_Secc1!AA260="X"),AND($D119="",CNGE_2026_M3_Secc1!AA260="")),0,1))</f>
        <v>0</v>
      </c>
      <c r="GC119" s="220">
        <f>IF(CNGE_2026_M3_Secc1!$AH$128=CNGE_2026_M3_Secc1!$AJ$128,0,IF(OR(AND($D119&lt;&gt;"",CNGE_2026_M3_Secc1!AB260="X"),AND($D119="",CNGE_2026_M3_Secc1!AB260="")),0,1))</f>
        <v>0</v>
      </c>
      <c r="GD119" s="220">
        <f>IF(CNGE_2026_M3_Secc1!$AH$128=CNGE_2026_M3_Secc1!$AJ$128,0,IF(OR(AND($D119&lt;&gt;"",CNGE_2026_M3_Secc1!AC260="X"),AND($D119="",CNGE_2026_M3_Secc1!AC260="")),0,1))</f>
        <v>0</v>
      </c>
      <c r="GE119" s="220">
        <f>IF(CNGE_2026_M3_Secc1!$AH$128=CNGE_2026_M3_Secc1!$AJ$128,0,IF(OR(AND($D119&lt;&gt;"",CNGE_2026_M3_Secc1!AD260="X"),AND($D119="",CNGE_2026_M3_Secc1!AD260="")),0,1))</f>
        <v>0</v>
      </c>
    </row>
    <row r="120" spans="1:187" s="114" customFormat="1" ht="15" customHeight="1">
      <c r="A120" s="131"/>
      <c r="B120" s="53"/>
      <c r="C120" s="82" t="s">
        <v>69</v>
      </c>
      <c r="D120" s="792" t="str">
        <f>IF($AH$33=1,"",IF(CNGE_2026_M3_Secc1!$AH$40=CNGE_2026_M3_Secc1!$AJ$40,"",IF(CNGE_2026_M3_Secc1!D63="","",CNGE_2026_M3_Secc1!D63)))</f>
        <v/>
      </c>
      <c r="E120" s="793"/>
      <c r="F120" s="793"/>
      <c r="G120" s="793"/>
      <c r="H120" s="793"/>
      <c r="I120" s="793"/>
      <c r="J120" s="793"/>
      <c r="K120" s="793"/>
      <c r="L120" s="793"/>
      <c r="M120" s="794"/>
      <c r="N120" s="432"/>
      <c r="O120" s="432"/>
      <c r="P120" s="432"/>
      <c r="Q120" s="432"/>
      <c r="R120" s="432"/>
      <c r="S120" s="432"/>
      <c r="T120" s="432"/>
      <c r="U120" s="432"/>
      <c r="V120" s="432"/>
      <c r="W120" s="432"/>
      <c r="X120" s="432"/>
      <c r="Y120" s="432"/>
      <c r="Z120" s="432"/>
      <c r="AA120" s="432"/>
      <c r="AB120" s="432"/>
      <c r="AC120" s="432"/>
      <c r="AD120" s="432"/>
      <c r="AE120" s="49"/>
      <c r="AF120" s="219"/>
      <c r="AG120" s="212"/>
      <c r="AH120" s="896">
        <f t="shared" si="89"/>
        <v>0</v>
      </c>
      <c r="AI120" s="627"/>
      <c r="AJ120" s="896">
        <f t="shared" si="21"/>
        <v>0</v>
      </c>
      <c r="AK120" s="627"/>
      <c r="AL120" s="896">
        <f t="shared" si="22"/>
        <v>0</v>
      </c>
      <c r="AM120" s="627"/>
      <c r="AN120" s="627">
        <f t="shared" si="90"/>
        <v>0</v>
      </c>
      <c r="AO120" s="627"/>
      <c r="AP120" s="639" t="str">
        <f>IF(AN120=0,"",IF(SUM($AN$116:AN120)=1,AR120,IF($AN$173&gt;SUM($AN$116:AN120),_xlfn.CONCAT(", ",AR120),IF($AN$173=SUM($AN$116:AN120),_xlfn.CONCAT(" y ",AR120,".")))))</f>
        <v/>
      </c>
      <c r="AQ120" s="641" t="str">
        <f>IF(AO120=0,"", IF(SUM($AN120:BW$582)=1,AR120, IF($AN$589&gt;SUM($AN120:BW$582),_xlfn.CONCAT(", ",AR120), IF($AN$589=SUM($AN120:BW$582),_xlfn.CONCAT(" y ",AR120,".")))))</f>
        <v/>
      </c>
      <c r="AR120" s="639">
        <f t="shared" si="91"/>
        <v>4</v>
      </c>
      <c r="AS120" s="641"/>
      <c r="AU120" s="1046">
        <f t="shared" si="85"/>
        <v>0</v>
      </c>
      <c r="AV120" s="1047"/>
      <c r="AX120" s="1053">
        <f t="shared" si="23"/>
        <v>0</v>
      </c>
      <c r="AY120" s="729"/>
      <c r="AZ120" s="1053">
        <f t="shared" si="92"/>
        <v>0</v>
      </c>
      <c r="BA120" s="729"/>
      <c r="BB120" s="639">
        <f t="shared" si="93"/>
        <v>0</v>
      </c>
      <c r="BC120" s="641"/>
      <c r="BE120" s="220">
        <f t="shared" si="24"/>
        <v>0</v>
      </c>
      <c r="BF120" s="220">
        <f t="shared" si="25"/>
        <v>0</v>
      </c>
      <c r="BG120" s="220">
        <f t="shared" si="26"/>
        <v>0</v>
      </c>
      <c r="BH120" s="220">
        <f t="shared" si="27"/>
        <v>0</v>
      </c>
      <c r="BI120" s="220">
        <f t="shared" si="28"/>
        <v>0</v>
      </c>
      <c r="BJ120" s="220">
        <f t="shared" si="29"/>
        <v>0</v>
      </c>
      <c r="BK120" s="220">
        <f t="shared" si="30"/>
        <v>0</v>
      </c>
      <c r="BL120" s="220">
        <f t="shared" si="31"/>
        <v>0</v>
      </c>
      <c r="BM120" s="220">
        <f t="shared" si="32"/>
        <v>0</v>
      </c>
      <c r="BN120" s="220">
        <f t="shared" si="33"/>
        <v>0</v>
      </c>
      <c r="BO120" s="220">
        <f t="shared" si="34"/>
        <v>0</v>
      </c>
      <c r="BP120" s="220">
        <f t="shared" si="35"/>
        <v>0</v>
      </c>
      <c r="BQ120" s="220">
        <f t="shared" si="36"/>
        <v>0</v>
      </c>
      <c r="BR120" s="220">
        <f t="shared" si="37"/>
        <v>0</v>
      </c>
      <c r="BS120" s="220">
        <f t="shared" si="38"/>
        <v>0</v>
      </c>
      <c r="BT120" s="220">
        <f t="shared" si="39"/>
        <v>0</v>
      </c>
      <c r="BU120" s="220">
        <f t="shared" si="40"/>
        <v>0</v>
      </c>
      <c r="BV120" s="220">
        <f t="shared" si="41"/>
        <v>0</v>
      </c>
      <c r="BW120" s="220">
        <f t="shared" si="42"/>
        <v>0</v>
      </c>
      <c r="BX120" s="220">
        <f t="shared" si="43"/>
        <v>0</v>
      </c>
      <c r="BY120" s="220">
        <f t="shared" si="44"/>
        <v>0</v>
      </c>
      <c r="BZ120" s="220">
        <f t="shared" si="45"/>
        <v>0</v>
      </c>
      <c r="CA120" s="220">
        <f t="shared" si="46"/>
        <v>0</v>
      </c>
      <c r="CB120" s="220">
        <f t="shared" si="47"/>
        <v>0</v>
      </c>
      <c r="CC120" s="220">
        <f t="shared" si="48"/>
        <v>0</v>
      </c>
      <c r="CD120" s="220">
        <f t="shared" si="49"/>
        <v>0</v>
      </c>
      <c r="CE120" s="220">
        <f t="shared" si="50"/>
        <v>0</v>
      </c>
      <c r="CF120" s="220">
        <f t="shared" si="51"/>
        <v>0</v>
      </c>
      <c r="CG120" s="220">
        <f t="shared" si="52"/>
        <v>0</v>
      </c>
      <c r="CH120" s="220">
        <f t="shared" si="53"/>
        <v>0</v>
      </c>
      <c r="CI120" s="220">
        <f t="shared" si="54"/>
        <v>0</v>
      </c>
      <c r="CJ120" s="220">
        <f t="shared" si="55"/>
        <v>0</v>
      </c>
      <c r="CK120" s="220">
        <f t="shared" si="56"/>
        <v>0</v>
      </c>
      <c r="CL120" s="220">
        <f t="shared" si="57"/>
        <v>0</v>
      </c>
      <c r="CM120" s="220">
        <f t="shared" si="58"/>
        <v>0</v>
      </c>
      <c r="CN120" s="220">
        <f t="shared" si="59"/>
        <v>0</v>
      </c>
      <c r="CO120" s="220">
        <f t="shared" si="60"/>
        <v>0</v>
      </c>
      <c r="CP120" s="220">
        <f t="shared" si="61"/>
        <v>0</v>
      </c>
      <c r="CQ120" s="220">
        <f t="shared" si="62"/>
        <v>0</v>
      </c>
      <c r="CR120" s="220">
        <f t="shared" si="63"/>
        <v>0</v>
      </c>
      <c r="CS120" s="220">
        <f t="shared" si="64"/>
        <v>0</v>
      </c>
      <c r="CT120" s="220">
        <f t="shared" si="65"/>
        <v>0</v>
      </c>
      <c r="CU120" s="220">
        <f t="shared" si="66"/>
        <v>0</v>
      </c>
      <c r="CV120" s="220">
        <f t="shared" si="67"/>
        <v>0</v>
      </c>
      <c r="CW120" s="220">
        <f t="shared" si="68"/>
        <v>0</v>
      </c>
      <c r="CX120" s="220">
        <f t="shared" si="69"/>
        <v>0</v>
      </c>
      <c r="CY120" s="220">
        <f t="shared" si="70"/>
        <v>0</v>
      </c>
      <c r="CZ120" s="220">
        <f t="shared" si="71"/>
        <v>0</v>
      </c>
      <c r="DA120" s="220">
        <f t="shared" si="72"/>
        <v>0</v>
      </c>
      <c r="DB120" s="220">
        <f t="shared" si="73"/>
        <v>0</v>
      </c>
      <c r="DC120" s="220">
        <f t="shared" si="74"/>
        <v>0</v>
      </c>
      <c r="DD120" s="220">
        <f t="shared" si="75"/>
        <v>0</v>
      </c>
      <c r="DE120" s="220">
        <f t="shared" si="76"/>
        <v>0</v>
      </c>
      <c r="DF120" s="220">
        <f t="shared" si="77"/>
        <v>0</v>
      </c>
      <c r="DG120" s="220">
        <f t="shared" si="78"/>
        <v>0</v>
      </c>
      <c r="DH120" s="220">
        <f t="shared" si="79"/>
        <v>0</v>
      </c>
      <c r="DI120" s="220">
        <f t="shared" si="80"/>
        <v>0</v>
      </c>
      <c r="DJ120" s="220">
        <f t="shared" si="81"/>
        <v>0</v>
      </c>
      <c r="DK120" s="220">
        <f t="shared" si="82"/>
        <v>0</v>
      </c>
      <c r="DL120" s="220">
        <f t="shared" si="83"/>
        <v>0</v>
      </c>
      <c r="DM120" s="220">
        <f t="shared" si="86"/>
        <v>0</v>
      </c>
      <c r="DN120" s="96" t="str">
        <f>IF(DM120=0,"",IF(SUM($DM$116:DM120)=1,_xlfn.CONCAT(DO120,),IF($DM$173&gt;SUM($DM$116:DM120),_xlfn.CONCAT(", ",DO120),IF($DM$173=SUM($DM$116:DM120),_xlfn.CONCAT(" y ",DO120)))))</f>
        <v/>
      </c>
      <c r="DO120" s="98">
        <f t="shared" si="87"/>
        <v>4</v>
      </c>
      <c r="DT120" s="645">
        <f t="shared" si="84"/>
        <v>0</v>
      </c>
      <c r="DU120" s="647"/>
      <c r="DW120" s="220">
        <f>IF($AH$108=$AJ$108,0,IF(OR(SUM(N120)&gt;0,AND(D120="",N120="")),0,1))</f>
        <v>0</v>
      </c>
      <c r="DX120" s="220">
        <f>IF(CNGE_2026_M3_Secc1!$AH$128=CNGE_2026_M3_Secc1!$AJ$128,0,IF(OR(AND($D120&lt;&gt;"",CNGE_2026_M3_Secc1!O141="X"),AND($D120="",CNGE_2026_M3_Secc1!O141="")),0,1))</f>
        <v>0</v>
      </c>
      <c r="DY120" s="220">
        <f>IF(CNGE_2026_M3_Secc1!$AH$128=CNGE_2026_M3_Secc1!$AJ$128,0,IF(OR(AND($D120&lt;&gt;"",CNGE_2026_M3_Secc1!P141="X"),AND($D120="",CNGE_2026_M3_Secc1!P141="")),0,1))</f>
        <v>0</v>
      </c>
      <c r="DZ120" s="220">
        <f>IF(CNGE_2026_M3_Secc1!$AH$128=CNGE_2026_M3_Secc1!$AJ$128,0,IF(OR(AND($D120&lt;&gt;"",CNGE_2026_M3_Secc1!Q141="X"),AND($D120="",CNGE_2026_M3_Secc1!Q141="")),0,1))</f>
        <v>0</v>
      </c>
      <c r="EA120" s="220">
        <f>IF(CNGE_2026_M3_Secc1!$AH$128=CNGE_2026_M3_Secc1!$AJ$128,0,IF(OR(AND($D120&lt;&gt;"",CNGE_2026_M3_Secc1!R141="X"),AND($D120="",CNGE_2026_M3_Secc1!R141="")),0,1))</f>
        <v>0</v>
      </c>
      <c r="EB120" s="220">
        <f>IF(CNGE_2026_M3_Secc1!$AH$128=CNGE_2026_M3_Secc1!$AJ$128,0,IF(OR(AND($D120&lt;&gt;"",CNGE_2026_M3_Secc1!S141="X"),AND($D120="",CNGE_2026_M3_Secc1!S141="")),0,1))</f>
        <v>0</v>
      </c>
      <c r="EC120" s="220">
        <f>IF(CNGE_2026_M3_Secc1!$AH$128=CNGE_2026_M3_Secc1!$AJ$128,0,IF(OR(AND($D120&lt;&gt;"",CNGE_2026_M3_Secc1!T141="X"),AND($D120="",CNGE_2026_M3_Secc1!T141="")),0,1))</f>
        <v>0</v>
      </c>
      <c r="ED120" s="220">
        <f>IF(CNGE_2026_M3_Secc1!$AH$128=CNGE_2026_M3_Secc1!$AJ$128,0,IF(OR(AND($D120&lt;&gt;"",CNGE_2026_M3_Secc1!U141="X"),AND($D120="",CNGE_2026_M3_Secc1!U141="")),0,1))</f>
        <v>0</v>
      </c>
      <c r="EE120" s="220">
        <f>IF(CNGE_2026_M3_Secc1!$AH$128=CNGE_2026_M3_Secc1!$AJ$128,0,IF(OR(AND($D120&lt;&gt;"",CNGE_2026_M3_Secc1!V141="X"),AND($D120="",CNGE_2026_M3_Secc1!V141="")),0,1))</f>
        <v>0</v>
      </c>
      <c r="EF120" s="220">
        <f>IF(CNGE_2026_M3_Secc1!$AH$128=CNGE_2026_M3_Secc1!$AJ$128,0,IF(OR(AND($D120&lt;&gt;"",CNGE_2026_M3_Secc1!W141="X"),AND($D120="",CNGE_2026_M3_Secc1!W141="")),0,1))</f>
        <v>0</v>
      </c>
      <c r="EG120" s="220">
        <f>IF(CNGE_2026_M3_Secc1!$AH$128=CNGE_2026_M3_Secc1!$AJ$128,0,IF(OR(AND($D120&lt;&gt;"",CNGE_2026_M3_Secc1!X141="X"),AND($D120="",CNGE_2026_M3_Secc1!X141="")),0,1))</f>
        <v>0</v>
      </c>
      <c r="EH120" s="220">
        <f>IF(CNGE_2026_M3_Secc1!$AH$128=CNGE_2026_M3_Secc1!$AJ$128,0,IF(OR(AND($D120&lt;&gt;"",CNGE_2026_M3_Secc1!Y141="X"),AND($D120="",CNGE_2026_M3_Secc1!Y141="")),0,1))</f>
        <v>0</v>
      </c>
      <c r="EI120" s="220">
        <f>IF(CNGE_2026_M3_Secc1!$AH$128=CNGE_2026_M3_Secc1!$AJ$128,0,IF(OR(AND($D120&lt;&gt;"",CNGE_2026_M3_Secc1!Z141="X"),AND($D120="",CNGE_2026_M3_Secc1!Z141="")),0,1))</f>
        <v>0</v>
      </c>
      <c r="EJ120" s="220">
        <f>IF(CNGE_2026_M3_Secc1!$AH$128=CNGE_2026_M3_Secc1!$AJ$128,0,IF(OR(AND($D120&lt;&gt;"",CNGE_2026_M3_Secc1!AA141="X"),AND($D120="",CNGE_2026_M3_Secc1!AA141="")),0,1))</f>
        <v>0</v>
      </c>
      <c r="EK120" s="220">
        <f>IF(CNGE_2026_M3_Secc1!$AH$128=CNGE_2026_M3_Secc1!$AJ$128,0,IF(OR(AND($D120&lt;&gt;"",CNGE_2026_M3_Secc1!AB141="X"),AND($D120="",CNGE_2026_M3_Secc1!AB141="")),0,1))</f>
        <v>0</v>
      </c>
      <c r="EL120" s="220">
        <f>IF(CNGE_2026_M3_Secc1!$AH$128=CNGE_2026_M3_Secc1!$AJ$128,0,IF(OR(AND($D120&lt;&gt;"",CNGE_2026_M3_Secc1!AC141="X"),AND($D120="",CNGE_2026_M3_Secc1!AC141="")),0,1))</f>
        <v>0</v>
      </c>
      <c r="EM120" s="220">
        <f>IF(CNGE_2026_M3_Secc1!$AH$128=CNGE_2026_M3_Secc1!$AJ$128,0,IF(OR(AND($D120&lt;&gt;"",CNGE_2026_M3_Secc1!AD141="X"),AND($D120="",CNGE_2026_M3_Secc1!AD141="")),0,1))</f>
        <v>0</v>
      </c>
      <c r="EN120" s="220">
        <f>IF(CNGE_2026_M3_Secc1!$AH$128=CNGE_2026_M3_Secc1!$AJ$128,0,IF(OR(AND($D120&lt;&gt;"",CNGE_2026_M3_Secc1!I201="X"),AND($D120="",CNGE_2026_M3_Secc1!I201="")),0,1))</f>
        <v>0</v>
      </c>
      <c r="EO120" s="220">
        <f>IF(CNGE_2026_M3_Secc1!$AH$128=CNGE_2026_M3_Secc1!$AJ$128,0,IF(OR(AND($D120&lt;&gt;"",CNGE_2026_M3_Secc1!J201="X"),AND($D120="",CNGE_2026_M3_Secc1!J201="")),0,1))</f>
        <v>0</v>
      </c>
      <c r="EP120" s="220">
        <f>IF(CNGE_2026_M3_Secc1!$AH$128=CNGE_2026_M3_Secc1!$AJ$128,0,IF(OR(AND($D120&lt;&gt;"",CNGE_2026_M3_Secc1!K201="X"),AND($D120="",CNGE_2026_M3_Secc1!K201="")),0,1))</f>
        <v>0</v>
      </c>
      <c r="EQ120" s="220">
        <f>IF(CNGE_2026_M3_Secc1!$AH$128=CNGE_2026_M3_Secc1!$AJ$128,0,IF(OR(AND($D120&lt;&gt;"",CNGE_2026_M3_Secc1!L201="X"),AND($D120="",CNGE_2026_M3_Secc1!L201="")),0,1))</f>
        <v>0</v>
      </c>
      <c r="ER120" s="220">
        <f>IF(CNGE_2026_M3_Secc1!$AH$128=CNGE_2026_M3_Secc1!$AJ$128,0,IF(OR(AND($D120&lt;&gt;"",CNGE_2026_M3_Secc1!M201="X"),AND($D120="",CNGE_2026_M3_Secc1!M201="")),0,1))</f>
        <v>0</v>
      </c>
      <c r="ES120" s="220">
        <f>IF(CNGE_2026_M3_Secc1!$AH$128=CNGE_2026_M3_Secc1!$AJ$128,0,IF(OR(AND($D120&lt;&gt;"",CNGE_2026_M3_Secc1!N201="X"),AND($D120="",CNGE_2026_M3_Secc1!N201="")),0,1))</f>
        <v>0</v>
      </c>
      <c r="ET120" s="220">
        <f>IF(CNGE_2026_M3_Secc1!$AH$128=CNGE_2026_M3_Secc1!$AJ$128,0,IF(OR(AND($D120&lt;&gt;"",CNGE_2026_M3_Secc1!O201="X"),AND($D120="",CNGE_2026_M3_Secc1!O201="")),0,1))</f>
        <v>0</v>
      </c>
      <c r="EU120" s="220">
        <f>IF(CNGE_2026_M3_Secc1!$AH$128=CNGE_2026_M3_Secc1!$AJ$128,0,IF(OR(AND($D120&lt;&gt;"",CNGE_2026_M3_Secc1!P201="X"),AND($D120="",CNGE_2026_M3_Secc1!P201="")),0,1))</f>
        <v>0</v>
      </c>
      <c r="EV120" s="220">
        <f>IF(CNGE_2026_M3_Secc1!$AH$128=CNGE_2026_M3_Secc1!$AJ$128,0,IF(OR(AND($D120&lt;&gt;"",CNGE_2026_M3_Secc1!Q201="X"),AND($D120="",CNGE_2026_M3_Secc1!Q201="")),0,1))</f>
        <v>0</v>
      </c>
      <c r="EW120" s="220">
        <f>IF(CNGE_2026_M3_Secc1!$AH$128=CNGE_2026_M3_Secc1!$AJ$128,0,IF(OR(AND($D120&lt;&gt;"",CNGE_2026_M3_Secc1!R201="X"),AND($D120="",CNGE_2026_M3_Secc1!R201="")),0,1))</f>
        <v>0</v>
      </c>
      <c r="EX120" s="220">
        <f>IF(CNGE_2026_M3_Secc1!$AH$128=CNGE_2026_M3_Secc1!$AJ$128,0,IF(OR(AND($D120&lt;&gt;"",CNGE_2026_M3_Secc1!S201="X"),AND($D120="",CNGE_2026_M3_Secc1!S201="")),0,1))</f>
        <v>0</v>
      </c>
      <c r="EY120" s="220">
        <f>IF(CNGE_2026_M3_Secc1!$AH$128=CNGE_2026_M3_Secc1!$AJ$128,0,IF(OR(AND($D120&lt;&gt;"",CNGE_2026_M3_Secc1!T201="X"),AND($D120="",CNGE_2026_M3_Secc1!T201="")),0,1))</f>
        <v>0</v>
      </c>
      <c r="EZ120" s="220">
        <f>IF(CNGE_2026_M3_Secc1!$AH$128=CNGE_2026_M3_Secc1!$AJ$128,0,IF(OR(AND($D120&lt;&gt;"",CNGE_2026_M3_Secc1!U201="X"),AND($D120="",CNGE_2026_M3_Secc1!U201="")),0,1))</f>
        <v>0</v>
      </c>
      <c r="FA120" s="220">
        <f>IF(CNGE_2026_M3_Secc1!$AH$128=CNGE_2026_M3_Secc1!$AJ$128,0,IF(OR(AND($D120&lt;&gt;"",CNGE_2026_M3_Secc1!V201="X"),AND($D120="",CNGE_2026_M3_Secc1!V201="")),0,1))</f>
        <v>0</v>
      </c>
      <c r="FB120" s="220">
        <f>IF(CNGE_2026_M3_Secc1!$AH$128=CNGE_2026_M3_Secc1!$AJ$128,0,IF(OR(AND($D120&lt;&gt;"",CNGE_2026_M3_Secc1!W201="X"),AND($D120="",CNGE_2026_M3_Secc1!W201="")),0,1))</f>
        <v>0</v>
      </c>
      <c r="FC120" s="220">
        <f>IF(CNGE_2026_M3_Secc1!$AH$128=CNGE_2026_M3_Secc1!$AJ$128,0,IF(OR(AND($D120&lt;&gt;"",CNGE_2026_M3_Secc1!X201="X"),AND($D120="",CNGE_2026_M3_Secc1!X201="")),0,1))</f>
        <v>0</v>
      </c>
      <c r="FD120" s="220">
        <f>IF(CNGE_2026_M3_Secc1!$AH$128=CNGE_2026_M3_Secc1!$AJ$128,0,IF(OR(AND($D120&lt;&gt;"",CNGE_2026_M3_Secc1!Y201="X"),AND($D120="",CNGE_2026_M3_Secc1!Y201="")),0,1))</f>
        <v>0</v>
      </c>
      <c r="FE120" s="220">
        <f>IF(CNGE_2026_M3_Secc1!$AH$128=CNGE_2026_M3_Secc1!$AJ$128,0,IF(OR(AND($D120&lt;&gt;"",CNGE_2026_M3_Secc1!Z201="X"),AND($D120="",CNGE_2026_M3_Secc1!Z201="")),0,1))</f>
        <v>0</v>
      </c>
      <c r="FF120" s="220">
        <f>IF(CNGE_2026_M3_Secc1!$AH$128=CNGE_2026_M3_Secc1!$AJ$128,0,IF(OR(AND($D120&lt;&gt;"",CNGE_2026_M3_Secc1!AA201="X"),AND($D120="",CNGE_2026_M3_Secc1!AA201="")),0,1))</f>
        <v>0</v>
      </c>
      <c r="FG120" s="220">
        <f>IF(CNGE_2026_M3_Secc1!$AH$128=CNGE_2026_M3_Secc1!$AJ$128,0,IF(OR(AND($D120&lt;&gt;"",CNGE_2026_M3_Secc1!AB201="X"),AND($D120="",CNGE_2026_M3_Secc1!AB201="")),0,1))</f>
        <v>0</v>
      </c>
      <c r="FH120" s="220">
        <f>IF(CNGE_2026_M3_Secc1!$AH$128=CNGE_2026_M3_Secc1!$AJ$128,0,IF(OR(AND($D120&lt;&gt;"",CNGE_2026_M3_Secc1!AC201="X"),AND($D120="",CNGE_2026_M3_Secc1!AC201="")),0,1))</f>
        <v>0</v>
      </c>
      <c r="FI120" s="220">
        <f>IF(CNGE_2026_M3_Secc1!$AH$128=CNGE_2026_M3_Secc1!$AJ$128,0,IF(OR(AND($D120&lt;&gt;"",CNGE_2026_M3_Secc1!AD201="X"),AND($D120="",CNGE_2026_M3_Secc1!AD201="")),0,1))</f>
        <v>0</v>
      </c>
      <c r="FJ120" s="220">
        <f>IF(CNGE_2026_M3_Secc1!$AH$128=CNGE_2026_M3_Secc1!$AJ$128,0,IF(OR(AND($D120&lt;&gt;"",CNGE_2026_M3_Secc1!I261="X"),AND($D120="",CNGE_2026_M3_Secc1!I261="")),0,1))</f>
        <v>0</v>
      </c>
      <c r="FK120" s="220">
        <f>IF(CNGE_2026_M3_Secc1!$AH$128=CNGE_2026_M3_Secc1!$AJ$128,0,IF(OR(AND($D120&lt;&gt;"",CNGE_2026_M3_Secc1!J261="X"),AND($D120="",CNGE_2026_M3_Secc1!J261="")),0,1))</f>
        <v>0</v>
      </c>
      <c r="FL120" s="220">
        <f>IF(CNGE_2026_M3_Secc1!$AH$128=CNGE_2026_M3_Secc1!$AJ$128,0,IF(OR(AND($D120&lt;&gt;"",CNGE_2026_M3_Secc1!K261="X"),AND($D120="",CNGE_2026_M3_Secc1!K261="")),0,1))</f>
        <v>0</v>
      </c>
      <c r="FM120" s="220">
        <f>IF(CNGE_2026_M3_Secc1!$AH$128=CNGE_2026_M3_Secc1!$AJ$128,0,IF(OR(AND($D120&lt;&gt;"",CNGE_2026_M3_Secc1!L261="X"),AND($D120="",CNGE_2026_M3_Secc1!L261="")),0,1))</f>
        <v>0</v>
      </c>
      <c r="FN120" s="220">
        <f>IF(CNGE_2026_M3_Secc1!$AH$128=CNGE_2026_M3_Secc1!$AJ$128,0,IF(OR(AND($D120&lt;&gt;"",CNGE_2026_M3_Secc1!M261="X"),AND($D120="",CNGE_2026_M3_Secc1!M261="")),0,1))</f>
        <v>0</v>
      </c>
      <c r="FO120" s="220">
        <f>IF(CNGE_2026_M3_Secc1!$AH$128=CNGE_2026_M3_Secc1!$AJ$128,0,IF(OR(AND($D120&lt;&gt;"",CNGE_2026_M3_Secc1!N261="X"),AND($D120="",CNGE_2026_M3_Secc1!N261="")),0,1))</f>
        <v>0</v>
      </c>
      <c r="FP120" s="220">
        <f>IF(CNGE_2026_M3_Secc1!$AH$128=CNGE_2026_M3_Secc1!$AJ$128,0,IF(OR(AND($D120&lt;&gt;"",CNGE_2026_M3_Secc1!O261="X"),AND($D120="",CNGE_2026_M3_Secc1!O261="")),0,1))</f>
        <v>0</v>
      </c>
      <c r="FQ120" s="220">
        <f>IF(CNGE_2026_M3_Secc1!$AH$128=CNGE_2026_M3_Secc1!$AJ$128,0,IF(OR(AND($D120&lt;&gt;"",CNGE_2026_M3_Secc1!P261="X"),AND($D120="",CNGE_2026_M3_Secc1!P261="")),0,1))</f>
        <v>0</v>
      </c>
      <c r="FR120" s="220">
        <f>IF(CNGE_2026_M3_Secc1!$AH$128=CNGE_2026_M3_Secc1!$AJ$128,0,IF(OR(AND($D120&lt;&gt;"",CNGE_2026_M3_Secc1!Q261="X"),AND($D120="",CNGE_2026_M3_Secc1!Q261="")),0,1))</f>
        <v>0</v>
      </c>
      <c r="FS120" s="220">
        <f>IF(CNGE_2026_M3_Secc1!$AH$128=CNGE_2026_M3_Secc1!$AJ$128,0,IF(OR(AND($D120&lt;&gt;"",CNGE_2026_M3_Secc1!R261="X"),AND($D120="",CNGE_2026_M3_Secc1!R261="")),0,1))</f>
        <v>0</v>
      </c>
      <c r="FT120" s="220">
        <f>IF(CNGE_2026_M3_Secc1!$AH$128=CNGE_2026_M3_Secc1!$AJ$128,0,IF(OR(AND($D120&lt;&gt;"",CNGE_2026_M3_Secc1!S261="X"),AND($D120="",CNGE_2026_M3_Secc1!S261="")),0,1))</f>
        <v>0</v>
      </c>
      <c r="FU120" s="220">
        <f>IF(CNGE_2026_M3_Secc1!$AH$128=CNGE_2026_M3_Secc1!$AJ$128,0,IF(OR(AND($D120&lt;&gt;"",CNGE_2026_M3_Secc1!T261="X"),AND($D120="",CNGE_2026_M3_Secc1!T261="")),0,1))</f>
        <v>0</v>
      </c>
      <c r="FV120" s="220">
        <f>IF(CNGE_2026_M3_Secc1!$AH$128=CNGE_2026_M3_Secc1!$AJ$128,0,IF(OR(AND($D120&lt;&gt;"",CNGE_2026_M3_Secc1!U261="X"),AND($D120="",CNGE_2026_M3_Secc1!U261="")),0,1))</f>
        <v>0</v>
      </c>
      <c r="FW120" s="220">
        <f>IF(CNGE_2026_M3_Secc1!$AH$128=CNGE_2026_M3_Secc1!$AJ$128,0,IF(OR(AND($D120&lt;&gt;"",CNGE_2026_M3_Secc1!V261="X"),AND($D120="",CNGE_2026_M3_Secc1!V261="")),0,1))</f>
        <v>0</v>
      </c>
      <c r="FX120" s="220">
        <f>IF(CNGE_2026_M3_Secc1!$AH$128=CNGE_2026_M3_Secc1!$AJ$128,0,IF(OR(AND($D120&lt;&gt;"",CNGE_2026_M3_Secc1!W261="X"),AND($D120="",CNGE_2026_M3_Secc1!W261="")),0,1))</f>
        <v>0</v>
      </c>
      <c r="FY120" s="220">
        <f>IF(CNGE_2026_M3_Secc1!$AH$128=CNGE_2026_M3_Secc1!$AJ$128,0,IF(OR(AND($D120&lt;&gt;"",CNGE_2026_M3_Secc1!X261="X"),AND($D120="",CNGE_2026_M3_Secc1!X261="")),0,1))</f>
        <v>0</v>
      </c>
      <c r="FZ120" s="220">
        <f>IF(CNGE_2026_M3_Secc1!$AH$128=CNGE_2026_M3_Secc1!$AJ$128,0,IF(OR(AND($D120&lt;&gt;"",CNGE_2026_M3_Secc1!Y261="X"),AND($D120="",CNGE_2026_M3_Secc1!Y261="")),0,1))</f>
        <v>0</v>
      </c>
      <c r="GA120" s="220">
        <f>IF(CNGE_2026_M3_Secc1!$AH$128=CNGE_2026_M3_Secc1!$AJ$128,0,IF(OR(AND($D120&lt;&gt;"",CNGE_2026_M3_Secc1!Z261="X"),AND($D120="",CNGE_2026_M3_Secc1!Z261="")),0,1))</f>
        <v>0</v>
      </c>
      <c r="GB120" s="220">
        <f>IF(CNGE_2026_M3_Secc1!$AH$128=CNGE_2026_M3_Secc1!$AJ$128,0,IF(OR(AND($D120&lt;&gt;"",CNGE_2026_M3_Secc1!AA261="X"),AND($D120="",CNGE_2026_M3_Secc1!AA261="")),0,1))</f>
        <v>0</v>
      </c>
      <c r="GC120" s="220">
        <f>IF(CNGE_2026_M3_Secc1!$AH$128=CNGE_2026_M3_Secc1!$AJ$128,0,IF(OR(AND($D120&lt;&gt;"",CNGE_2026_M3_Secc1!AB261="X"),AND($D120="",CNGE_2026_M3_Secc1!AB261="")),0,1))</f>
        <v>0</v>
      </c>
      <c r="GD120" s="220">
        <f>IF(CNGE_2026_M3_Secc1!$AH$128=CNGE_2026_M3_Secc1!$AJ$128,0,IF(OR(AND($D120&lt;&gt;"",CNGE_2026_M3_Secc1!AC261="X"),AND($D120="",CNGE_2026_M3_Secc1!AC261="")),0,1))</f>
        <v>0</v>
      </c>
      <c r="GE120" s="220">
        <f>IF(CNGE_2026_M3_Secc1!$AH$128=CNGE_2026_M3_Secc1!$AJ$128,0,IF(OR(AND($D120&lt;&gt;"",CNGE_2026_M3_Secc1!AD261="X"),AND($D120="",CNGE_2026_M3_Secc1!AD261="")),0,1))</f>
        <v>0</v>
      </c>
    </row>
    <row r="121" spans="1:187" s="114" customFormat="1" ht="15" customHeight="1">
      <c r="A121" s="131"/>
      <c r="B121" s="53"/>
      <c r="C121" s="82" t="s">
        <v>70</v>
      </c>
      <c r="D121" s="792" t="str">
        <f>IF($AH$33=1,"",IF(CNGE_2026_M3_Secc1!$AH$40=CNGE_2026_M3_Secc1!$AJ$40,"",IF(CNGE_2026_M3_Secc1!D64="","",CNGE_2026_M3_Secc1!D64)))</f>
        <v/>
      </c>
      <c r="E121" s="793"/>
      <c r="F121" s="793"/>
      <c r="G121" s="793"/>
      <c r="H121" s="793"/>
      <c r="I121" s="793"/>
      <c r="J121" s="793"/>
      <c r="K121" s="793"/>
      <c r="L121" s="793"/>
      <c r="M121" s="794"/>
      <c r="N121" s="432"/>
      <c r="O121" s="432"/>
      <c r="P121" s="432"/>
      <c r="Q121" s="432"/>
      <c r="R121" s="432"/>
      <c r="S121" s="432"/>
      <c r="T121" s="432"/>
      <c r="U121" s="432"/>
      <c r="V121" s="432"/>
      <c r="W121" s="432"/>
      <c r="X121" s="432"/>
      <c r="Y121" s="432"/>
      <c r="Z121" s="432"/>
      <c r="AA121" s="432"/>
      <c r="AB121" s="432"/>
      <c r="AC121" s="432"/>
      <c r="AD121" s="432"/>
      <c r="AE121" s="49"/>
      <c r="AF121" s="219"/>
      <c r="AG121" s="212"/>
      <c r="AH121" s="896">
        <f t="shared" si="89"/>
        <v>0</v>
      </c>
      <c r="AI121" s="627"/>
      <c r="AJ121" s="896">
        <f t="shared" si="21"/>
        <v>0</v>
      </c>
      <c r="AK121" s="627"/>
      <c r="AL121" s="896">
        <f t="shared" si="22"/>
        <v>0</v>
      </c>
      <c r="AM121" s="627"/>
      <c r="AN121" s="627">
        <f>IF($AH$108=$AJ$108,0,IF(OR(AND(AH121=0,AJ121&gt;0),AND(AH121="NS",AL121&gt;0),AND(AH121="NS",AJ121=0,AL121=0)),1,IF(OR(AND(AJ121&gt;=2,AL121&lt;AH121),AND(AH121="NS",AL121=0,AJ121&gt;0),AH121=AL121),0,1)))</f>
        <v>0</v>
      </c>
      <c r="AO121" s="627"/>
      <c r="AP121" s="639" t="str">
        <f>IF(AN121=0,"",IF(SUM($AN$116:AN121)=1,AR121,IF($AN$173&gt;SUM($AN$116:AN121),_xlfn.CONCAT(", ",AR121),IF($AN$173=SUM($AN$116:AN121),_xlfn.CONCAT(" y ",AR121,".")))))</f>
        <v/>
      </c>
      <c r="AQ121" s="641" t="str">
        <f>IF(AO121=0,"", IF(SUM($AN121:BW$582)=1,AR121, IF($AN$589&gt;SUM($AN121:BW$582),_xlfn.CONCAT(", ",AR121), IF($AN$589=SUM($AN121:BW$582),_xlfn.CONCAT(" y ",AR121,".")))))</f>
        <v/>
      </c>
      <c r="AR121" s="639">
        <f t="shared" si="91"/>
        <v>5</v>
      </c>
      <c r="AS121" s="641"/>
      <c r="AU121" s="1046">
        <f t="shared" si="85"/>
        <v>0</v>
      </c>
      <c r="AV121" s="1047"/>
      <c r="AX121" s="1053">
        <f t="shared" si="23"/>
        <v>0</v>
      </c>
      <c r="AY121" s="729"/>
      <c r="AZ121" s="1053">
        <f t="shared" si="92"/>
        <v>0</v>
      </c>
      <c r="BA121" s="729"/>
      <c r="BB121" s="639">
        <f t="shared" si="93"/>
        <v>0</v>
      </c>
      <c r="BC121" s="641"/>
      <c r="BE121" s="220">
        <f t="shared" si="24"/>
        <v>0</v>
      </c>
      <c r="BF121" s="220">
        <f t="shared" si="25"/>
        <v>0</v>
      </c>
      <c r="BG121" s="220">
        <f t="shared" si="26"/>
        <v>0</v>
      </c>
      <c r="BH121" s="220">
        <f t="shared" si="27"/>
        <v>0</v>
      </c>
      <c r="BI121" s="220">
        <f t="shared" si="28"/>
        <v>0</v>
      </c>
      <c r="BJ121" s="220">
        <f t="shared" si="29"/>
        <v>0</v>
      </c>
      <c r="BK121" s="220">
        <f t="shared" si="30"/>
        <v>0</v>
      </c>
      <c r="BL121" s="220">
        <f t="shared" si="31"/>
        <v>0</v>
      </c>
      <c r="BM121" s="220">
        <f t="shared" si="32"/>
        <v>0</v>
      </c>
      <c r="BN121" s="220">
        <f t="shared" si="33"/>
        <v>0</v>
      </c>
      <c r="BO121" s="220">
        <f t="shared" si="34"/>
        <v>0</v>
      </c>
      <c r="BP121" s="220">
        <f t="shared" si="35"/>
        <v>0</v>
      </c>
      <c r="BQ121" s="220">
        <f t="shared" si="36"/>
        <v>0</v>
      </c>
      <c r="BR121" s="220">
        <f t="shared" si="37"/>
        <v>0</v>
      </c>
      <c r="BS121" s="220">
        <f t="shared" si="38"/>
        <v>0</v>
      </c>
      <c r="BT121" s="220">
        <f t="shared" si="39"/>
        <v>0</v>
      </c>
      <c r="BU121" s="220">
        <f t="shared" si="40"/>
        <v>0</v>
      </c>
      <c r="BV121" s="220">
        <f t="shared" si="41"/>
        <v>0</v>
      </c>
      <c r="BW121" s="220">
        <f t="shared" si="42"/>
        <v>0</v>
      </c>
      <c r="BX121" s="220">
        <f t="shared" si="43"/>
        <v>0</v>
      </c>
      <c r="BY121" s="220">
        <f t="shared" si="44"/>
        <v>0</v>
      </c>
      <c r="BZ121" s="220">
        <f t="shared" si="45"/>
        <v>0</v>
      </c>
      <c r="CA121" s="220">
        <f t="shared" si="46"/>
        <v>0</v>
      </c>
      <c r="CB121" s="220">
        <f t="shared" si="47"/>
        <v>0</v>
      </c>
      <c r="CC121" s="220">
        <f t="shared" si="48"/>
        <v>0</v>
      </c>
      <c r="CD121" s="220">
        <f t="shared" si="49"/>
        <v>0</v>
      </c>
      <c r="CE121" s="220">
        <f t="shared" si="50"/>
        <v>0</v>
      </c>
      <c r="CF121" s="220">
        <f t="shared" si="51"/>
        <v>0</v>
      </c>
      <c r="CG121" s="220">
        <f t="shared" si="52"/>
        <v>0</v>
      </c>
      <c r="CH121" s="220">
        <f t="shared" si="53"/>
        <v>0</v>
      </c>
      <c r="CI121" s="220">
        <f t="shared" si="54"/>
        <v>0</v>
      </c>
      <c r="CJ121" s="220">
        <f t="shared" si="55"/>
        <v>0</v>
      </c>
      <c r="CK121" s="220">
        <f t="shared" si="56"/>
        <v>0</v>
      </c>
      <c r="CL121" s="220">
        <f t="shared" si="57"/>
        <v>0</v>
      </c>
      <c r="CM121" s="220">
        <f t="shared" si="58"/>
        <v>0</v>
      </c>
      <c r="CN121" s="220">
        <f t="shared" si="59"/>
        <v>0</v>
      </c>
      <c r="CO121" s="220">
        <f t="shared" si="60"/>
        <v>0</v>
      </c>
      <c r="CP121" s="220">
        <f t="shared" si="61"/>
        <v>0</v>
      </c>
      <c r="CQ121" s="220">
        <f t="shared" si="62"/>
        <v>0</v>
      </c>
      <c r="CR121" s="220">
        <f t="shared" si="63"/>
        <v>0</v>
      </c>
      <c r="CS121" s="220">
        <f t="shared" si="64"/>
        <v>0</v>
      </c>
      <c r="CT121" s="220">
        <f t="shared" si="65"/>
        <v>0</v>
      </c>
      <c r="CU121" s="220">
        <f t="shared" si="66"/>
        <v>0</v>
      </c>
      <c r="CV121" s="220">
        <f t="shared" si="67"/>
        <v>0</v>
      </c>
      <c r="CW121" s="220">
        <f t="shared" si="68"/>
        <v>0</v>
      </c>
      <c r="CX121" s="220">
        <f t="shared" si="69"/>
        <v>0</v>
      </c>
      <c r="CY121" s="220">
        <f t="shared" si="70"/>
        <v>0</v>
      </c>
      <c r="CZ121" s="220">
        <f t="shared" si="71"/>
        <v>0</v>
      </c>
      <c r="DA121" s="220">
        <f t="shared" si="72"/>
        <v>0</v>
      </c>
      <c r="DB121" s="220">
        <f t="shared" si="73"/>
        <v>0</v>
      </c>
      <c r="DC121" s="220">
        <f t="shared" si="74"/>
        <v>0</v>
      </c>
      <c r="DD121" s="220">
        <f t="shared" si="75"/>
        <v>0</v>
      </c>
      <c r="DE121" s="220">
        <f t="shared" si="76"/>
        <v>0</v>
      </c>
      <c r="DF121" s="220">
        <f t="shared" si="77"/>
        <v>0</v>
      </c>
      <c r="DG121" s="220">
        <f t="shared" si="78"/>
        <v>0</v>
      </c>
      <c r="DH121" s="220">
        <f t="shared" si="79"/>
        <v>0</v>
      </c>
      <c r="DI121" s="220">
        <f t="shared" si="80"/>
        <v>0</v>
      </c>
      <c r="DJ121" s="220">
        <f t="shared" si="81"/>
        <v>0</v>
      </c>
      <c r="DK121" s="220">
        <f t="shared" si="82"/>
        <v>0</v>
      </c>
      <c r="DL121" s="220">
        <f t="shared" si="83"/>
        <v>0</v>
      </c>
      <c r="DM121" s="220">
        <f t="shared" si="86"/>
        <v>0</v>
      </c>
      <c r="DN121" s="96" t="str">
        <f>IF(DM121=0,"",IF(SUM($DM$116:DM121)=1,_xlfn.CONCAT(DO121,),IF($DM$173&gt;SUM($DM$116:DM121),_xlfn.CONCAT(", ",DO121),IF($DM$173=SUM($DM$116:DM121),_xlfn.CONCAT(" y ",DO121)))))</f>
        <v/>
      </c>
      <c r="DO121" s="98">
        <f t="shared" si="87"/>
        <v>5</v>
      </c>
      <c r="DT121" s="645">
        <f t="shared" si="84"/>
        <v>0</v>
      </c>
      <c r="DU121" s="647"/>
      <c r="DW121" s="220">
        <f t="shared" si="88"/>
        <v>0</v>
      </c>
      <c r="DX121" s="220">
        <f>IF(CNGE_2026_M3_Secc1!$AH$128=CNGE_2026_M3_Secc1!$AJ$128,0,IF(OR(AND($D121&lt;&gt;"",CNGE_2026_M3_Secc1!O142="X"),AND($D121="",CNGE_2026_M3_Secc1!O142="")),0,1))</f>
        <v>0</v>
      </c>
      <c r="DY121" s="220">
        <f>IF(CNGE_2026_M3_Secc1!$AH$128=CNGE_2026_M3_Secc1!$AJ$128,0,IF(OR(AND($D121&lt;&gt;"",CNGE_2026_M3_Secc1!P142="X"),AND($D121="",CNGE_2026_M3_Secc1!P142="")),0,1))</f>
        <v>0</v>
      </c>
      <c r="DZ121" s="220">
        <f>IF(CNGE_2026_M3_Secc1!$AH$128=CNGE_2026_M3_Secc1!$AJ$128,0,IF(OR(AND($D121&lt;&gt;"",CNGE_2026_M3_Secc1!Q142="X"),AND($D121="",CNGE_2026_M3_Secc1!Q142="")),0,1))</f>
        <v>0</v>
      </c>
      <c r="EA121" s="220">
        <f>IF(CNGE_2026_M3_Secc1!$AH$128=CNGE_2026_M3_Secc1!$AJ$128,0,IF(OR(AND($D121&lt;&gt;"",CNGE_2026_M3_Secc1!R142="X"),AND($D121="",CNGE_2026_M3_Secc1!R142="")),0,1))</f>
        <v>0</v>
      </c>
      <c r="EB121" s="220">
        <f>IF(CNGE_2026_M3_Secc1!$AH$128=CNGE_2026_M3_Secc1!$AJ$128,0,IF(OR(AND($D121&lt;&gt;"",CNGE_2026_M3_Secc1!S142="X"),AND($D121="",CNGE_2026_M3_Secc1!S142="")),0,1))</f>
        <v>0</v>
      </c>
      <c r="EC121" s="220">
        <f>IF(CNGE_2026_M3_Secc1!$AH$128=CNGE_2026_M3_Secc1!$AJ$128,0,IF(OR(AND($D121&lt;&gt;"",CNGE_2026_M3_Secc1!T142="X"),AND($D121="",CNGE_2026_M3_Secc1!T142="")),0,1))</f>
        <v>0</v>
      </c>
      <c r="ED121" s="220">
        <f>IF(CNGE_2026_M3_Secc1!$AH$128=CNGE_2026_M3_Secc1!$AJ$128,0,IF(OR(AND($D121&lt;&gt;"",CNGE_2026_M3_Secc1!U142="X"),AND($D121="",CNGE_2026_M3_Secc1!U142="")),0,1))</f>
        <v>0</v>
      </c>
      <c r="EE121" s="220">
        <f>IF(CNGE_2026_M3_Secc1!$AH$128=CNGE_2026_M3_Secc1!$AJ$128,0,IF(OR(AND($D121&lt;&gt;"",CNGE_2026_M3_Secc1!V142="X"),AND($D121="",CNGE_2026_M3_Secc1!V142="")),0,1))</f>
        <v>0</v>
      </c>
      <c r="EF121" s="220">
        <f>IF(CNGE_2026_M3_Secc1!$AH$128=CNGE_2026_M3_Secc1!$AJ$128,0,IF(OR(AND($D121&lt;&gt;"",CNGE_2026_M3_Secc1!W142="X"),AND($D121="",CNGE_2026_M3_Secc1!W142="")),0,1))</f>
        <v>0</v>
      </c>
      <c r="EG121" s="220">
        <f>IF(CNGE_2026_M3_Secc1!$AH$128=CNGE_2026_M3_Secc1!$AJ$128,0,IF(OR(AND($D121&lt;&gt;"",CNGE_2026_M3_Secc1!X142="X"),AND($D121="",CNGE_2026_M3_Secc1!X142="")),0,1))</f>
        <v>0</v>
      </c>
      <c r="EH121" s="220">
        <f>IF(CNGE_2026_M3_Secc1!$AH$128=CNGE_2026_M3_Secc1!$AJ$128,0,IF(OR(AND($D121&lt;&gt;"",CNGE_2026_M3_Secc1!Y142="X"),AND($D121="",CNGE_2026_M3_Secc1!Y142="")),0,1))</f>
        <v>0</v>
      </c>
      <c r="EI121" s="220">
        <f>IF(CNGE_2026_M3_Secc1!$AH$128=CNGE_2026_M3_Secc1!$AJ$128,0,IF(OR(AND($D121&lt;&gt;"",CNGE_2026_M3_Secc1!Z142="X"),AND($D121="",CNGE_2026_M3_Secc1!Z142="")),0,1))</f>
        <v>0</v>
      </c>
      <c r="EJ121" s="220">
        <f>IF(CNGE_2026_M3_Secc1!$AH$128=CNGE_2026_M3_Secc1!$AJ$128,0,IF(OR(AND($D121&lt;&gt;"",CNGE_2026_M3_Secc1!AA142="X"),AND($D121="",CNGE_2026_M3_Secc1!AA142="")),0,1))</f>
        <v>0</v>
      </c>
      <c r="EK121" s="220">
        <f>IF(CNGE_2026_M3_Secc1!$AH$128=CNGE_2026_M3_Secc1!$AJ$128,0,IF(OR(AND($D121&lt;&gt;"",CNGE_2026_M3_Secc1!AB142="X"),AND($D121="",CNGE_2026_M3_Secc1!AB142="")),0,1))</f>
        <v>0</v>
      </c>
      <c r="EL121" s="220">
        <f>IF(CNGE_2026_M3_Secc1!$AH$128=CNGE_2026_M3_Secc1!$AJ$128,0,IF(OR(AND($D121&lt;&gt;"",CNGE_2026_M3_Secc1!AC142="X"),AND($D121="",CNGE_2026_M3_Secc1!AC142="")),0,1))</f>
        <v>0</v>
      </c>
      <c r="EM121" s="220">
        <f>IF(CNGE_2026_M3_Secc1!$AH$128=CNGE_2026_M3_Secc1!$AJ$128,0,IF(OR(AND($D121&lt;&gt;"",CNGE_2026_M3_Secc1!AD142="X"),AND($D121="",CNGE_2026_M3_Secc1!AD142="")),0,1))</f>
        <v>0</v>
      </c>
      <c r="EN121" s="220">
        <f>IF(CNGE_2026_M3_Secc1!$AH$128=CNGE_2026_M3_Secc1!$AJ$128,0,IF(OR(AND($D121&lt;&gt;"",CNGE_2026_M3_Secc1!I202="X"),AND($D121="",CNGE_2026_M3_Secc1!I202="")),0,1))</f>
        <v>0</v>
      </c>
      <c r="EO121" s="220">
        <f>IF(CNGE_2026_M3_Secc1!$AH$128=CNGE_2026_M3_Secc1!$AJ$128,0,IF(OR(AND($D121&lt;&gt;"",CNGE_2026_M3_Secc1!J202="X"),AND($D121="",CNGE_2026_M3_Secc1!J202="")),0,1))</f>
        <v>0</v>
      </c>
      <c r="EP121" s="220">
        <f>IF(CNGE_2026_M3_Secc1!$AH$128=CNGE_2026_M3_Secc1!$AJ$128,0,IF(OR(AND($D121&lt;&gt;"",CNGE_2026_M3_Secc1!K202="X"),AND($D121="",CNGE_2026_M3_Secc1!K202="")),0,1))</f>
        <v>0</v>
      </c>
      <c r="EQ121" s="220">
        <f>IF(CNGE_2026_M3_Secc1!$AH$128=CNGE_2026_M3_Secc1!$AJ$128,0,IF(OR(AND($D121&lt;&gt;"",CNGE_2026_M3_Secc1!L202="X"),AND($D121="",CNGE_2026_M3_Secc1!L202="")),0,1))</f>
        <v>0</v>
      </c>
      <c r="ER121" s="220">
        <f>IF(CNGE_2026_M3_Secc1!$AH$128=CNGE_2026_M3_Secc1!$AJ$128,0,IF(OR(AND($D121&lt;&gt;"",CNGE_2026_M3_Secc1!M202="X"),AND($D121="",CNGE_2026_M3_Secc1!M202="")),0,1))</f>
        <v>0</v>
      </c>
      <c r="ES121" s="220">
        <f>IF(CNGE_2026_M3_Secc1!$AH$128=CNGE_2026_M3_Secc1!$AJ$128,0,IF(OR(AND($D121&lt;&gt;"",CNGE_2026_M3_Secc1!N202="X"),AND($D121="",CNGE_2026_M3_Secc1!N202="")),0,1))</f>
        <v>0</v>
      </c>
      <c r="ET121" s="220">
        <f>IF(CNGE_2026_M3_Secc1!$AH$128=CNGE_2026_M3_Secc1!$AJ$128,0,IF(OR(AND($D121&lt;&gt;"",CNGE_2026_M3_Secc1!O202="X"),AND($D121="",CNGE_2026_M3_Secc1!O202="")),0,1))</f>
        <v>0</v>
      </c>
      <c r="EU121" s="220">
        <f>IF(CNGE_2026_M3_Secc1!$AH$128=CNGE_2026_M3_Secc1!$AJ$128,0,IF(OR(AND($D121&lt;&gt;"",CNGE_2026_M3_Secc1!P202="X"),AND($D121="",CNGE_2026_M3_Secc1!P202="")),0,1))</f>
        <v>0</v>
      </c>
      <c r="EV121" s="220">
        <f>IF(CNGE_2026_M3_Secc1!$AH$128=CNGE_2026_M3_Secc1!$AJ$128,0,IF(OR(AND($D121&lt;&gt;"",CNGE_2026_M3_Secc1!Q202="X"),AND($D121="",CNGE_2026_M3_Secc1!Q202="")),0,1))</f>
        <v>0</v>
      </c>
      <c r="EW121" s="220">
        <f>IF(CNGE_2026_M3_Secc1!$AH$128=CNGE_2026_M3_Secc1!$AJ$128,0,IF(OR(AND($D121&lt;&gt;"",CNGE_2026_M3_Secc1!R202="X"),AND($D121="",CNGE_2026_M3_Secc1!R202="")),0,1))</f>
        <v>0</v>
      </c>
      <c r="EX121" s="220">
        <f>IF(CNGE_2026_M3_Secc1!$AH$128=CNGE_2026_M3_Secc1!$AJ$128,0,IF(OR(AND($D121&lt;&gt;"",CNGE_2026_M3_Secc1!S202="X"),AND($D121="",CNGE_2026_M3_Secc1!S202="")),0,1))</f>
        <v>0</v>
      </c>
      <c r="EY121" s="220">
        <f>IF(CNGE_2026_M3_Secc1!$AH$128=CNGE_2026_M3_Secc1!$AJ$128,0,IF(OR(AND($D121&lt;&gt;"",CNGE_2026_M3_Secc1!T202="X"),AND($D121="",CNGE_2026_M3_Secc1!T202="")),0,1))</f>
        <v>0</v>
      </c>
      <c r="EZ121" s="220">
        <f>IF(CNGE_2026_M3_Secc1!$AH$128=CNGE_2026_M3_Secc1!$AJ$128,0,IF(OR(AND($D121&lt;&gt;"",CNGE_2026_M3_Secc1!U202="X"),AND($D121="",CNGE_2026_M3_Secc1!U202="")),0,1))</f>
        <v>0</v>
      </c>
      <c r="FA121" s="220">
        <f>IF(CNGE_2026_M3_Secc1!$AH$128=CNGE_2026_M3_Secc1!$AJ$128,0,IF(OR(AND($D121&lt;&gt;"",CNGE_2026_M3_Secc1!V202="X"),AND($D121="",CNGE_2026_M3_Secc1!V202="")),0,1))</f>
        <v>0</v>
      </c>
      <c r="FB121" s="220">
        <f>IF(CNGE_2026_M3_Secc1!$AH$128=CNGE_2026_M3_Secc1!$AJ$128,0,IF(OR(AND($D121&lt;&gt;"",CNGE_2026_M3_Secc1!W202="X"),AND($D121="",CNGE_2026_M3_Secc1!W202="")),0,1))</f>
        <v>0</v>
      </c>
      <c r="FC121" s="220">
        <f>IF(CNGE_2026_M3_Secc1!$AH$128=CNGE_2026_M3_Secc1!$AJ$128,0,IF(OR(AND($D121&lt;&gt;"",CNGE_2026_M3_Secc1!X202="X"),AND($D121="",CNGE_2026_M3_Secc1!X202="")),0,1))</f>
        <v>0</v>
      </c>
      <c r="FD121" s="220">
        <f>IF(CNGE_2026_M3_Secc1!$AH$128=CNGE_2026_M3_Secc1!$AJ$128,0,IF(OR(AND($D121&lt;&gt;"",CNGE_2026_M3_Secc1!Y202="X"),AND($D121="",CNGE_2026_M3_Secc1!Y202="")),0,1))</f>
        <v>0</v>
      </c>
      <c r="FE121" s="220">
        <f>IF(CNGE_2026_M3_Secc1!$AH$128=CNGE_2026_M3_Secc1!$AJ$128,0,IF(OR(AND($D121&lt;&gt;"",CNGE_2026_M3_Secc1!Z202="X"),AND($D121="",CNGE_2026_M3_Secc1!Z202="")),0,1))</f>
        <v>0</v>
      </c>
      <c r="FF121" s="220">
        <f>IF(CNGE_2026_M3_Secc1!$AH$128=CNGE_2026_M3_Secc1!$AJ$128,0,IF(OR(AND($D121&lt;&gt;"",CNGE_2026_M3_Secc1!AA202="X"),AND($D121="",CNGE_2026_M3_Secc1!AA202="")),0,1))</f>
        <v>0</v>
      </c>
      <c r="FG121" s="220">
        <f>IF(CNGE_2026_M3_Secc1!$AH$128=CNGE_2026_M3_Secc1!$AJ$128,0,IF(OR(AND($D121&lt;&gt;"",CNGE_2026_M3_Secc1!AB202="X"),AND($D121="",CNGE_2026_M3_Secc1!AB202="")),0,1))</f>
        <v>0</v>
      </c>
      <c r="FH121" s="220">
        <f>IF(CNGE_2026_M3_Secc1!$AH$128=CNGE_2026_M3_Secc1!$AJ$128,0,IF(OR(AND($D121&lt;&gt;"",CNGE_2026_M3_Secc1!AC202="X"),AND($D121="",CNGE_2026_M3_Secc1!AC202="")),0,1))</f>
        <v>0</v>
      </c>
      <c r="FI121" s="220">
        <f>IF(CNGE_2026_M3_Secc1!$AH$128=CNGE_2026_M3_Secc1!$AJ$128,0,IF(OR(AND($D121&lt;&gt;"",CNGE_2026_M3_Secc1!AD202="X"),AND($D121="",CNGE_2026_M3_Secc1!AD202="")),0,1))</f>
        <v>0</v>
      </c>
      <c r="FJ121" s="220">
        <f>IF(CNGE_2026_M3_Secc1!$AH$128=CNGE_2026_M3_Secc1!$AJ$128,0,IF(OR(AND($D121&lt;&gt;"",CNGE_2026_M3_Secc1!I262="X"),AND($D121="",CNGE_2026_M3_Secc1!I262="")),0,1))</f>
        <v>0</v>
      </c>
      <c r="FK121" s="220">
        <f>IF(CNGE_2026_M3_Secc1!$AH$128=CNGE_2026_M3_Secc1!$AJ$128,0,IF(OR(AND($D121&lt;&gt;"",CNGE_2026_M3_Secc1!J262="X"),AND($D121="",CNGE_2026_M3_Secc1!J262="")),0,1))</f>
        <v>0</v>
      </c>
      <c r="FL121" s="220">
        <f>IF(CNGE_2026_M3_Secc1!$AH$128=CNGE_2026_M3_Secc1!$AJ$128,0,IF(OR(AND($D121&lt;&gt;"",CNGE_2026_M3_Secc1!K262="X"),AND($D121="",CNGE_2026_M3_Secc1!K262="")),0,1))</f>
        <v>0</v>
      </c>
      <c r="FM121" s="220">
        <f>IF(CNGE_2026_M3_Secc1!$AH$128=CNGE_2026_M3_Secc1!$AJ$128,0,IF(OR(AND($D121&lt;&gt;"",CNGE_2026_M3_Secc1!L262="X"),AND($D121="",CNGE_2026_M3_Secc1!L262="")),0,1))</f>
        <v>0</v>
      </c>
      <c r="FN121" s="220">
        <f>IF(CNGE_2026_M3_Secc1!$AH$128=CNGE_2026_M3_Secc1!$AJ$128,0,IF(OR(AND($D121&lt;&gt;"",CNGE_2026_M3_Secc1!M262="X"),AND($D121="",CNGE_2026_M3_Secc1!M262="")),0,1))</f>
        <v>0</v>
      </c>
      <c r="FO121" s="220">
        <f>IF(CNGE_2026_M3_Secc1!$AH$128=CNGE_2026_M3_Secc1!$AJ$128,0,IF(OR(AND($D121&lt;&gt;"",CNGE_2026_M3_Secc1!N262="X"),AND($D121="",CNGE_2026_M3_Secc1!N262="")),0,1))</f>
        <v>0</v>
      </c>
      <c r="FP121" s="220">
        <f>IF(CNGE_2026_M3_Secc1!$AH$128=CNGE_2026_M3_Secc1!$AJ$128,0,IF(OR(AND($D121&lt;&gt;"",CNGE_2026_M3_Secc1!O262="X"),AND($D121="",CNGE_2026_M3_Secc1!O262="")),0,1))</f>
        <v>0</v>
      </c>
      <c r="FQ121" s="220">
        <f>IF(CNGE_2026_M3_Secc1!$AH$128=CNGE_2026_M3_Secc1!$AJ$128,0,IF(OR(AND($D121&lt;&gt;"",CNGE_2026_M3_Secc1!P262="X"),AND($D121="",CNGE_2026_M3_Secc1!P262="")),0,1))</f>
        <v>0</v>
      </c>
      <c r="FR121" s="220">
        <f>IF(CNGE_2026_M3_Secc1!$AH$128=CNGE_2026_M3_Secc1!$AJ$128,0,IF(OR(AND($D121&lt;&gt;"",CNGE_2026_M3_Secc1!Q262="X"),AND($D121="",CNGE_2026_M3_Secc1!Q262="")),0,1))</f>
        <v>0</v>
      </c>
      <c r="FS121" s="220">
        <f>IF(CNGE_2026_M3_Secc1!$AH$128=CNGE_2026_M3_Secc1!$AJ$128,0,IF(OR(AND($D121&lt;&gt;"",CNGE_2026_M3_Secc1!R262="X"),AND($D121="",CNGE_2026_M3_Secc1!R262="")),0,1))</f>
        <v>0</v>
      </c>
      <c r="FT121" s="220">
        <f>IF(CNGE_2026_M3_Secc1!$AH$128=CNGE_2026_M3_Secc1!$AJ$128,0,IF(OR(AND($D121&lt;&gt;"",CNGE_2026_M3_Secc1!S262="X"),AND($D121="",CNGE_2026_M3_Secc1!S262="")),0,1))</f>
        <v>0</v>
      </c>
      <c r="FU121" s="220">
        <f>IF(CNGE_2026_M3_Secc1!$AH$128=CNGE_2026_M3_Secc1!$AJ$128,0,IF(OR(AND($D121&lt;&gt;"",CNGE_2026_M3_Secc1!T262="X"),AND($D121="",CNGE_2026_M3_Secc1!T262="")),0,1))</f>
        <v>0</v>
      </c>
      <c r="FV121" s="220">
        <f>IF(CNGE_2026_M3_Secc1!$AH$128=CNGE_2026_M3_Secc1!$AJ$128,0,IF(OR(AND($D121&lt;&gt;"",CNGE_2026_M3_Secc1!U262="X"),AND($D121="",CNGE_2026_M3_Secc1!U262="")),0,1))</f>
        <v>0</v>
      </c>
      <c r="FW121" s="220">
        <f>IF(CNGE_2026_M3_Secc1!$AH$128=CNGE_2026_M3_Secc1!$AJ$128,0,IF(OR(AND($D121&lt;&gt;"",CNGE_2026_M3_Secc1!V262="X"),AND($D121="",CNGE_2026_M3_Secc1!V262="")),0,1))</f>
        <v>0</v>
      </c>
      <c r="FX121" s="220">
        <f>IF(CNGE_2026_M3_Secc1!$AH$128=CNGE_2026_M3_Secc1!$AJ$128,0,IF(OR(AND($D121&lt;&gt;"",CNGE_2026_M3_Secc1!W262="X"),AND($D121="",CNGE_2026_M3_Secc1!W262="")),0,1))</f>
        <v>0</v>
      </c>
      <c r="FY121" s="220">
        <f>IF(CNGE_2026_M3_Secc1!$AH$128=CNGE_2026_M3_Secc1!$AJ$128,0,IF(OR(AND($D121&lt;&gt;"",CNGE_2026_M3_Secc1!X262="X"),AND($D121="",CNGE_2026_M3_Secc1!X262="")),0,1))</f>
        <v>0</v>
      </c>
      <c r="FZ121" s="220">
        <f>IF(CNGE_2026_M3_Secc1!$AH$128=CNGE_2026_M3_Secc1!$AJ$128,0,IF(OR(AND($D121&lt;&gt;"",CNGE_2026_M3_Secc1!Y262="X"),AND($D121="",CNGE_2026_M3_Secc1!Y262="")),0,1))</f>
        <v>0</v>
      </c>
      <c r="GA121" s="220">
        <f>IF(CNGE_2026_M3_Secc1!$AH$128=CNGE_2026_M3_Secc1!$AJ$128,0,IF(OR(AND($D121&lt;&gt;"",CNGE_2026_M3_Secc1!Z262="X"),AND($D121="",CNGE_2026_M3_Secc1!Z262="")),0,1))</f>
        <v>0</v>
      </c>
      <c r="GB121" s="220">
        <f>IF(CNGE_2026_M3_Secc1!$AH$128=CNGE_2026_M3_Secc1!$AJ$128,0,IF(OR(AND($D121&lt;&gt;"",CNGE_2026_M3_Secc1!AA262="X"),AND($D121="",CNGE_2026_M3_Secc1!AA262="")),0,1))</f>
        <v>0</v>
      </c>
      <c r="GC121" s="220">
        <f>IF(CNGE_2026_M3_Secc1!$AH$128=CNGE_2026_M3_Secc1!$AJ$128,0,IF(OR(AND($D121&lt;&gt;"",CNGE_2026_M3_Secc1!AB262="X"),AND($D121="",CNGE_2026_M3_Secc1!AB262="")),0,1))</f>
        <v>0</v>
      </c>
      <c r="GD121" s="220">
        <f>IF(CNGE_2026_M3_Secc1!$AH$128=CNGE_2026_M3_Secc1!$AJ$128,0,IF(OR(AND($D121&lt;&gt;"",CNGE_2026_M3_Secc1!AC262="X"),AND($D121="",CNGE_2026_M3_Secc1!AC262="")),0,1))</f>
        <v>0</v>
      </c>
      <c r="GE121" s="220">
        <f>IF(CNGE_2026_M3_Secc1!$AH$128=CNGE_2026_M3_Secc1!$AJ$128,0,IF(OR(AND($D121&lt;&gt;"",CNGE_2026_M3_Secc1!AD262="X"),AND($D121="",CNGE_2026_M3_Secc1!AD262="")),0,1))</f>
        <v>0</v>
      </c>
    </row>
    <row r="122" spans="1:187" s="114" customFormat="1" ht="15" customHeight="1">
      <c r="A122" s="131"/>
      <c r="B122" s="53"/>
      <c r="C122" s="82" t="s">
        <v>71</v>
      </c>
      <c r="D122" s="792" t="str">
        <f>IF($AH$33=1,"",IF(CNGE_2026_M3_Secc1!$AH$40=CNGE_2026_M3_Secc1!$AJ$40,"",IF(CNGE_2026_M3_Secc1!D65="","",CNGE_2026_M3_Secc1!D65)))</f>
        <v/>
      </c>
      <c r="E122" s="793"/>
      <c r="F122" s="793"/>
      <c r="G122" s="793"/>
      <c r="H122" s="793"/>
      <c r="I122" s="793"/>
      <c r="J122" s="793"/>
      <c r="K122" s="793"/>
      <c r="L122" s="793"/>
      <c r="M122" s="794"/>
      <c r="N122" s="432"/>
      <c r="O122" s="432"/>
      <c r="P122" s="432"/>
      <c r="Q122" s="432"/>
      <c r="R122" s="432"/>
      <c r="S122" s="432"/>
      <c r="T122" s="432"/>
      <c r="U122" s="432"/>
      <c r="V122" s="432"/>
      <c r="W122" s="432"/>
      <c r="X122" s="432"/>
      <c r="Y122" s="432"/>
      <c r="Z122" s="432"/>
      <c r="AA122" s="432"/>
      <c r="AB122" s="432"/>
      <c r="AC122" s="432"/>
      <c r="AD122" s="432"/>
      <c r="AE122" s="49"/>
      <c r="AF122" s="219"/>
      <c r="AG122" s="212"/>
      <c r="AH122" s="896">
        <f t="shared" si="89"/>
        <v>0</v>
      </c>
      <c r="AI122" s="627"/>
      <c r="AJ122" s="896">
        <f t="shared" si="21"/>
        <v>0</v>
      </c>
      <c r="AK122" s="627"/>
      <c r="AL122" s="896">
        <f t="shared" si="22"/>
        <v>0</v>
      </c>
      <c r="AM122" s="627"/>
      <c r="AN122" s="627">
        <f t="shared" si="90"/>
        <v>0</v>
      </c>
      <c r="AO122" s="627"/>
      <c r="AP122" s="639" t="str">
        <f>IF(AN122=0,"",IF(SUM($AN$116:AN122)=1,AR122,IF($AN$173&gt;SUM($AN$116:AN122),_xlfn.CONCAT(", ",AR122),IF($AN$173=SUM($AN$116:AN122),_xlfn.CONCAT(" y ",AR122,".")))))</f>
        <v/>
      </c>
      <c r="AQ122" s="641" t="str">
        <f>IF(AO122=0,"", IF(SUM($AN122:BW$582)=1,AR122, IF($AN$589&gt;SUM($AN122:BW$582),_xlfn.CONCAT(", ",AR122), IF($AN$589=SUM($AN122:BW$582),_xlfn.CONCAT(" y ",AR122,".")))))</f>
        <v/>
      </c>
      <c r="AR122" s="639">
        <f t="shared" si="91"/>
        <v>6</v>
      </c>
      <c r="AS122" s="641"/>
      <c r="AU122" s="1046">
        <f t="shared" si="85"/>
        <v>0</v>
      </c>
      <c r="AV122" s="1047"/>
      <c r="AX122" s="1053">
        <f t="shared" si="23"/>
        <v>0</v>
      </c>
      <c r="AY122" s="729"/>
      <c r="AZ122" s="1053">
        <f t="shared" si="92"/>
        <v>0</v>
      </c>
      <c r="BA122" s="729"/>
      <c r="BB122" s="639">
        <f t="shared" si="93"/>
        <v>0</v>
      </c>
      <c r="BC122" s="641"/>
      <c r="BE122" s="220">
        <f t="shared" si="24"/>
        <v>0</v>
      </c>
      <c r="BF122" s="220">
        <f t="shared" si="25"/>
        <v>0</v>
      </c>
      <c r="BG122" s="220">
        <f t="shared" si="26"/>
        <v>0</v>
      </c>
      <c r="BH122" s="220">
        <f t="shared" si="27"/>
        <v>0</v>
      </c>
      <c r="BI122" s="220">
        <f t="shared" si="28"/>
        <v>0</v>
      </c>
      <c r="BJ122" s="220">
        <f t="shared" si="29"/>
        <v>0</v>
      </c>
      <c r="BK122" s="220">
        <f t="shared" si="30"/>
        <v>0</v>
      </c>
      <c r="BL122" s="220">
        <f t="shared" si="31"/>
        <v>0</v>
      </c>
      <c r="BM122" s="220">
        <f t="shared" si="32"/>
        <v>0</v>
      </c>
      <c r="BN122" s="220">
        <f t="shared" si="33"/>
        <v>0</v>
      </c>
      <c r="BO122" s="220">
        <f t="shared" si="34"/>
        <v>0</v>
      </c>
      <c r="BP122" s="220">
        <f t="shared" si="35"/>
        <v>0</v>
      </c>
      <c r="BQ122" s="220">
        <f t="shared" si="36"/>
        <v>0</v>
      </c>
      <c r="BR122" s="220">
        <f t="shared" si="37"/>
        <v>0</v>
      </c>
      <c r="BS122" s="220">
        <f t="shared" si="38"/>
        <v>0</v>
      </c>
      <c r="BT122" s="220">
        <f t="shared" si="39"/>
        <v>0</v>
      </c>
      <c r="BU122" s="220">
        <f t="shared" si="40"/>
        <v>0</v>
      </c>
      <c r="BV122" s="220">
        <f t="shared" si="41"/>
        <v>0</v>
      </c>
      <c r="BW122" s="220">
        <f t="shared" si="42"/>
        <v>0</v>
      </c>
      <c r="BX122" s="220">
        <f t="shared" si="43"/>
        <v>0</v>
      </c>
      <c r="BY122" s="220">
        <f t="shared" si="44"/>
        <v>0</v>
      </c>
      <c r="BZ122" s="220">
        <f t="shared" si="45"/>
        <v>0</v>
      </c>
      <c r="CA122" s="220">
        <f t="shared" si="46"/>
        <v>0</v>
      </c>
      <c r="CB122" s="220">
        <f t="shared" si="47"/>
        <v>0</v>
      </c>
      <c r="CC122" s="220">
        <f t="shared" si="48"/>
        <v>0</v>
      </c>
      <c r="CD122" s="220">
        <f t="shared" si="49"/>
        <v>0</v>
      </c>
      <c r="CE122" s="220">
        <f t="shared" si="50"/>
        <v>0</v>
      </c>
      <c r="CF122" s="220">
        <f t="shared" si="51"/>
        <v>0</v>
      </c>
      <c r="CG122" s="220">
        <f t="shared" si="52"/>
        <v>0</v>
      </c>
      <c r="CH122" s="220">
        <f t="shared" si="53"/>
        <v>0</v>
      </c>
      <c r="CI122" s="220">
        <f t="shared" si="54"/>
        <v>0</v>
      </c>
      <c r="CJ122" s="220">
        <f t="shared" si="55"/>
        <v>0</v>
      </c>
      <c r="CK122" s="220">
        <f t="shared" si="56"/>
        <v>0</v>
      </c>
      <c r="CL122" s="220">
        <f t="shared" si="57"/>
        <v>0</v>
      </c>
      <c r="CM122" s="220">
        <f t="shared" si="58"/>
        <v>0</v>
      </c>
      <c r="CN122" s="220">
        <f t="shared" si="59"/>
        <v>0</v>
      </c>
      <c r="CO122" s="220">
        <f t="shared" si="60"/>
        <v>0</v>
      </c>
      <c r="CP122" s="220">
        <f t="shared" si="61"/>
        <v>0</v>
      </c>
      <c r="CQ122" s="220">
        <f t="shared" si="62"/>
        <v>0</v>
      </c>
      <c r="CR122" s="220">
        <f t="shared" si="63"/>
        <v>0</v>
      </c>
      <c r="CS122" s="220">
        <f t="shared" si="64"/>
        <v>0</v>
      </c>
      <c r="CT122" s="220">
        <f t="shared" si="65"/>
        <v>0</v>
      </c>
      <c r="CU122" s="220">
        <f t="shared" si="66"/>
        <v>0</v>
      </c>
      <c r="CV122" s="220">
        <f t="shared" si="67"/>
        <v>0</v>
      </c>
      <c r="CW122" s="220">
        <f t="shared" si="68"/>
        <v>0</v>
      </c>
      <c r="CX122" s="220">
        <f t="shared" si="69"/>
        <v>0</v>
      </c>
      <c r="CY122" s="220">
        <f t="shared" si="70"/>
        <v>0</v>
      </c>
      <c r="CZ122" s="220">
        <f t="shared" si="71"/>
        <v>0</v>
      </c>
      <c r="DA122" s="220">
        <f t="shared" si="72"/>
        <v>0</v>
      </c>
      <c r="DB122" s="220">
        <f t="shared" si="73"/>
        <v>0</v>
      </c>
      <c r="DC122" s="220">
        <f t="shared" si="74"/>
        <v>0</v>
      </c>
      <c r="DD122" s="220">
        <f t="shared" si="75"/>
        <v>0</v>
      </c>
      <c r="DE122" s="220">
        <f t="shared" si="76"/>
        <v>0</v>
      </c>
      <c r="DF122" s="220">
        <f t="shared" si="77"/>
        <v>0</v>
      </c>
      <c r="DG122" s="220">
        <f t="shared" si="78"/>
        <v>0</v>
      </c>
      <c r="DH122" s="220">
        <f t="shared" si="79"/>
        <v>0</v>
      </c>
      <c r="DI122" s="220">
        <f t="shared" si="80"/>
        <v>0</v>
      </c>
      <c r="DJ122" s="220">
        <f t="shared" si="81"/>
        <v>0</v>
      </c>
      <c r="DK122" s="220">
        <f t="shared" si="82"/>
        <v>0</v>
      </c>
      <c r="DL122" s="220">
        <f t="shared" si="83"/>
        <v>0</v>
      </c>
      <c r="DM122" s="220">
        <f t="shared" si="86"/>
        <v>0</v>
      </c>
      <c r="DN122" s="96" t="str">
        <f>IF(DM122=0,"",IF(SUM($DM$116:DM122)=1,_xlfn.CONCAT(DO122,),IF($DM$173&gt;SUM($DM$116:DM122),_xlfn.CONCAT(", ",DO122),IF($DM$173=SUM($DM$116:DM122),_xlfn.CONCAT(" y ",DO122)))))</f>
        <v/>
      </c>
      <c r="DO122" s="98">
        <f t="shared" si="87"/>
        <v>6</v>
      </c>
      <c r="DT122" s="645">
        <f t="shared" si="84"/>
        <v>0</v>
      </c>
      <c r="DU122" s="647"/>
      <c r="DW122" s="220">
        <f t="shared" si="88"/>
        <v>0</v>
      </c>
      <c r="DX122" s="220">
        <f>IF(CNGE_2026_M3_Secc1!$AH$128=CNGE_2026_M3_Secc1!$AJ$128,0,IF(OR(AND($D122&lt;&gt;"",CNGE_2026_M3_Secc1!O143="X"),AND($D122="",CNGE_2026_M3_Secc1!O143="")),0,1))</f>
        <v>0</v>
      </c>
      <c r="DY122" s="220">
        <f>IF(CNGE_2026_M3_Secc1!$AH$128=CNGE_2026_M3_Secc1!$AJ$128,0,IF(OR(AND($D122&lt;&gt;"",CNGE_2026_M3_Secc1!P143="X"),AND($D122="",CNGE_2026_M3_Secc1!P143="")),0,1))</f>
        <v>0</v>
      </c>
      <c r="DZ122" s="220">
        <f>IF(CNGE_2026_M3_Secc1!$AH$128=CNGE_2026_M3_Secc1!$AJ$128,0,IF(OR(AND($D122&lt;&gt;"",CNGE_2026_M3_Secc1!Q143="X"),AND($D122="",CNGE_2026_M3_Secc1!Q143="")),0,1))</f>
        <v>0</v>
      </c>
      <c r="EA122" s="220">
        <f>IF(CNGE_2026_M3_Secc1!$AH$128=CNGE_2026_M3_Secc1!$AJ$128,0,IF(OR(AND($D122&lt;&gt;"",CNGE_2026_M3_Secc1!R143="X"),AND($D122="",CNGE_2026_M3_Secc1!R143="")),0,1))</f>
        <v>0</v>
      </c>
      <c r="EB122" s="220">
        <f>IF(CNGE_2026_M3_Secc1!$AH$128=CNGE_2026_M3_Secc1!$AJ$128,0,IF(OR(AND($D122&lt;&gt;"",CNGE_2026_M3_Secc1!S143="X"),AND($D122="",CNGE_2026_M3_Secc1!S143="")),0,1))</f>
        <v>0</v>
      </c>
      <c r="EC122" s="220">
        <f>IF(CNGE_2026_M3_Secc1!$AH$128=CNGE_2026_M3_Secc1!$AJ$128,0,IF(OR(AND($D122&lt;&gt;"",CNGE_2026_M3_Secc1!T143="X"),AND($D122="",CNGE_2026_M3_Secc1!T143="")),0,1))</f>
        <v>0</v>
      </c>
      <c r="ED122" s="220">
        <f>IF(CNGE_2026_M3_Secc1!$AH$128=CNGE_2026_M3_Secc1!$AJ$128,0,IF(OR(AND($D122&lt;&gt;"",CNGE_2026_M3_Secc1!U143="X"),AND($D122="",CNGE_2026_M3_Secc1!U143="")),0,1))</f>
        <v>0</v>
      </c>
      <c r="EE122" s="220">
        <f>IF(CNGE_2026_M3_Secc1!$AH$128=CNGE_2026_M3_Secc1!$AJ$128,0,IF(OR(AND($D122&lt;&gt;"",CNGE_2026_M3_Secc1!V143="X"),AND($D122="",CNGE_2026_M3_Secc1!V143="")),0,1))</f>
        <v>0</v>
      </c>
      <c r="EF122" s="220">
        <f>IF(CNGE_2026_M3_Secc1!$AH$128=CNGE_2026_M3_Secc1!$AJ$128,0,IF(OR(AND($D122&lt;&gt;"",CNGE_2026_M3_Secc1!W143="X"),AND($D122="",CNGE_2026_M3_Secc1!W143="")),0,1))</f>
        <v>0</v>
      </c>
      <c r="EG122" s="220">
        <f>IF(CNGE_2026_M3_Secc1!$AH$128=CNGE_2026_M3_Secc1!$AJ$128,0,IF(OR(AND($D122&lt;&gt;"",CNGE_2026_M3_Secc1!X143="X"),AND($D122="",CNGE_2026_M3_Secc1!X143="")),0,1))</f>
        <v>0</v>
      </c>
      <c r="EH122" s="220">
        <f>IF(CNGE_2026_M3_Secc1!$AH$128=CNGE_2026_M3_Secc1!$AJ$128,0,IF(OR(AND($D122&lt;&gt;"",CNGE_2026_M3_Secc1!Y143="X"),AND($D122="",CNGE_2026_M3_Secc1!Y143="")),0,1))</f>
        <v>0</v>
      </c>
      <c r="EI122" s="220">
        <f>IF(CNGE_2026_M3_Secc1!$AH$128=CNGE_2026_M3_Secc1!$AJ$128,0,IF(OR(AND($D122&lt;&gt;"",CNGE_2026_M3_Secc1!Z143="X"),AND($D122="",CNGE_2026_M3_Secc1!Z143="")),0,1))</f>
        <v>0</v>
      </c>
      <c r="EJ122" s="220">
        <f>IF(CNGE_2026_M3_Secc1!$AH$128=CNGE_2026_M3_Secc1!$AJ$128,0,IF(OR(AND($D122&lt;&gt;"",CNGE_2026_M3_Secc1!AA143="X"),AND($D122="",CNGE_2026_M3_Secc1!AA143="")),0,1))</f>
        <v>0</v>
      </c>
      <c r="EK122" s="220">
        <f>IF(CNGE_2026_M3_Secc1!$AH$128=CNGE_2026_M3_Secc1!$AJ$128,0,IF(OR(AND($D122&lt;&gt;"",CNGE_2026_M3_Secc1!AB143="X"),AND($D122="",CNGE_2026_M3_Secc1!AB143="")),0,1))</f>
        <v>0</v>
      </c>
      <c r="EL122" s="220">
        <f>IF(CNGE_2026_M3_Secc1!$AH$128=CNGE_2026_M3_Secc1!$AJ$128,0,IF(OR(AND($D122&lt;&gt;"",CNGE_2026_M3_Secc1!AC143="X"),AND($D122="",CNGE_2026_M3_Secc1!AC143="")),0,1))</f>
        <v>0</v>
      </c>
      <c r="EM122" s="220">
        <f>IF(CNGE_2026_M3_Secc1!$AH$128=CNGE_2026_M3_Secc1!$AJ$128,0,IF(OR(AND($D122&lt;&gt;"",CNGE_2026_M3_Secc1!AD143="X"),AND($D122="",CNGE_2026_M3_Secc1!AD143="")),0,1))</f>
        <v>0</v>
      </c>
      <c r="EN122" s="220">
        <f>IF(CNGE_2026_M3_Secc1!$AH$128=CNGE_2026_M3_Secc1!$AJ$128,0,IF(OR(AND($D122&lt;&gt;"",CNGE_2026_M3_Secc1!I203="X"),AND($D122="",CNGE_2026_M3_Secc1!I203="")),0,1))</f>
        <v>0</v>
      </c>
      <c r="EO122" s="220">
        <f>IF(CNGE_2026_M3_Secc1!$AH$128=CNGE_2026_M3_Secc1!$AJ$128,0,IF(OR(AND($D122&lt;&gt;"",CNGE_2026_M3_Secc1!J203="X"),AND($D122="",CNGE_2026_M3_Secc1!J203="")),0,1))</f>
        <v>0</v>
      </c>
      <c r="EP122" s="220">
        <f>IF(CNGE_2026_M3_Secc1!$AH$128=CNGE_2026_M3_Secc1!$AJ$128,0,IF(OR(AND($D122&lt;&gt;"",CNGE_2026_M3_Secc1!K203="X"),AND($D122="",CNGE_2026_M3_Secc1!K203="")),0,1))</f>
        <v>0</v>
      </c>
      <c r="EQ122" s="220">
        <f>IF(CNGE_2026_M3_Secc1!$AH$128=CNGE_2026_M3_Secc1!$AJ$128,0,IF(OR(AND($D122&lt;&gt;"",CNGE_2026_M3_Secc1!L203="X"),AND($D122="",CNGE_2026_M3_Secc1!L203="")),0,1))</f>
        <v>0</v>
      </c>
      <c r="ER122" s="220">
        <f>IF(CNGE_2026_M3_Secc1!$AH$128=CNGE_2026_M3_Secc1!$AJ$128,0,IF(OR(AND($D122&lt;&gt;"",CNGE_2026_M3_Secc1!M203="X"),AND($D122="",CNGE_2026_M3_Secc1!M203="")),0,1))</f>
        <v>0</v>
      </c>
      <c r="ES122" s="220">
        <f>IF(CNGE_2026_M3_Secc1!$AH$128=CNGE_2026_M3_Secc1!$AJ$128,0,IF(OR(AND($D122&lt;&gt;"",CNGE_2026_M3_Secc1!N203="X"),AND($D122="",CNGE_2026_M3_Secc1!N203="")),0,1))</f>
        <v>0</v>
      </c>
      <c r="ET122" s="220">
        <f>IF(CNGE_2026_M3_Secc1!$AH$128=CNGE_2026_M3_Secc1!$AJ$128,0,IF(OR(AND($D122&lt;&gt;"",CNGE_2026_M3_Secc1!O203="X"),AND($D122="",CNGE_2026_M3_Secc1!O203="")),0,1))</f>
        <v>0</v>
      </c>
      <c r="EU122" s="220">
        <f>IF(CNGE_2026_M3_Secc1!$AH$128=CNGE_2026_M3_Secc1!$AJ$128,0,IF(OR(AND($D122&lt;&gt;"",CNGE_2026_M3_Secc1!P203="X"),AND($D122="",CNGE_2026_M3_Secc1!P203="")),0,1))</f>
        <v>0</v>
      </c>
      <c r="EV122" s="220">
        <f>IF(CNGE_2026_M3_Secc1!$AH$128=CNGE_2026_M3_Secc1!$AJ$128,0,IF(OR(AND($D122&lt;&gt;"",CNGE_2026_M3_Secc1!Q203="X"),AND($D122="",CNGE_2026_M3_Secc1!Q203="")),0,1))</f>
        <v>0</v>
      </c>
      <c r="EW122" s="220">
        <f>IF(CNGE_2026_M3_Secc1!$AH$128=CNGE_2026_M3_Secc1!$AJ$128,0,IF(OR(AND($D122&lt;&gt;"",CNGE_2026_M3_Secc1!R203="X"),AND($D122="",CNGE_2026_M3_Secc1!R203="")),0,1))</f>
        <v>0</v>
      </c>
      <c r="EX122" s="220">
        <f>IF(CNGE_2026_M3_Secc1!$AH$128=CNGE_2026_M3_Secc1!$AJ$128,0,IF(OR(AND($D122&lt;&gt;"",CNGE_2026_M3_Secc1!S203="X"),AND($D122="",CNGE_2026_M3_Secc1!S203="")),0,1))</f>
        <v>0</v>
      </c>
      <c r="EY122" s="220">
        <f>IF(CNGE_2026_M3_Secc1!$AH$128=CNGE_2026_M3_Secc1!$AJ$128,0,IF(OR(AND($D122&lt;&gt;"",CNGE_2026_M3_Secc1!T203="X"),AND($D122="",CNGE_2026_M3_Secc1!T203="")),0,1))</f>
        <v>0</v>
      </c>
      <c r="EZ122" s="220">
        <f>IF(CNGE_2026_M3_Secc1!$AH$128=CNGE_2026_M3_Secc1!$AJ$128,0,IF(OR(AND($D122&lt;&gt;"",CNGE_2026_M3_Secc1!U203="X"),AND($D122="",CNGE_2026_M3_Secc1!U203="")),0,1))</f>
        <v>0</v>
      </c>
      <c r="FA122" s="220">
        <f>IF(CNGE_2026_M3_Secc1!$AH$128=CNGE_2026_M3_Secc1!$AJ$128,0,IF(OR(AND($D122&lt;&gt;"",CNGE_2026_M3_Secc1!V203="X"),AND($D122="",CNGE_2026_M3_Secc1!V203="")),0,1))</f>
        <v>0</v>
      </c>
      <c r="FB122" s="220">
        <f>IF(CNGE_2026_M3_Secc1!$AH$128=CNGE_2026_M3_Secc1!$AJ$128,0,IF(OR(AND($D122&lt;&gt;"",CNGE_2026_M3_Secc1!W203="X"),AND($D122="",CNGE_2026_M3_Secc1!W203="")),0,1))</f>
        <v>0</v>
      </c>
      <c r="FC122" s="220">
        <f>IF(CNGE_2026_M3_Secc1!$AH$128=CNGE_2026_M3_Secc1!$AJ$128,0,IF(OR(AND($D122&lt;&gt;"",CNGE_2026_M3_Secc1!X203="X"),AND($D122="",CNGE_2026_M3_Secc1!X203="")),0,1))</f>
        <v>0</v>
      </c>
      <c r="FD122" s="220">
        <f>IF(CNGE_2026_M3_Secc1!$AH$128=CNGE_2026_M3_Secc1!$AJ$128,0,IF(OR(AND($D122&lt;&gt;"",CNGE_2026_M3_Secc1!Y203="X"),AND($D122="",CNGE_2026_M3_Secc1!Y203="")),0,1))</f>
        <v>0</v>
      </c>
      <c r="FE122" s="220">
        <f>IF(CNGE_2026_M3_Secc1!$AH$128=CNGE_2026_M3_Secc1!$AJ$128,0,IF(OR(AND($D122&lt;&gt;"",CNGE_2026_M3_Secc1!Z203="X"),AND($D122="",CNGE_2026_M3_Secc1!Z203="")),0,1))</f>
        <v>0</v>
      </c>
      <c r="FF122" s="220">
        <f>IF(CNGE_2026_M3_Secc1!$AH$128=CNGE_2026_M3_Secc1!$AJ$128,0,IF(OR(AND($D122&lt;&gt;"",CNGE_2026_M3_Secc1!AA203="X"),AND($D122="",CNGE_2026_M3_Secc1!AA203="")),0,1))</f>
        <v>0</v>
      </c>
      <c r="FG122" s="220">
        <f>IF(CNGE_2026_M3_Secc1!$AH$128=CNGE_2026_M3_Secc1!$AJ$128,0,IF(OR(AND($D122&lt;&gt;"",CNGE_2026_M3_Secc1!AB203="X"),AND($D122="",CNGE_2026_M3_Secc1!AB203="")),0,1))</f>
        <v>0</v>
      </c>
      <c r="FH122" s="220">
        <f>IF(CNGE_2026_M3_Secc1!$AH$128=CNGE_2026_M3_Secc1!$AJ$128,0,IF(OR(AND($D122&lt;&gt;"",CNGE_2026_M3_Secc1!AC203="X"),AND($D122="",CNGE_2026_M3_Secc1!AC203="")),0,1))</f>
        <v>0</v>
      </c>
      <c r="FI122" s="220">
        <f>IF(CNGE_2026_M3_Secc1!$AH$128=CNGE_2026_M3_Secc1!$AJ$128,0,IF(OR(AND($D122&lt;&gt;"",CNGE_2026_M3_Secc1!AD203="X"),AND($D122="",CNGE_2026_M3_Secc1!AD203="")),0,1))</f>
        <v>0</v>
      </c>
      <c r="FJ122" s="220">
        <f>IF(CNGE_2026_M3_Secc1!$AH$128=CNGE_2026_M3_Secc1!$AJ$128,0,IF(OR(AND($D122&lt;&gt;"",CNGE_2026_M3_Secc1!I263="X"),AND($D122="",CNGE_2026_M3_Secc1!I263="")),0,1))</f>
        <v>0</v>
      </c>
      <c r="FK122" s="220">
        <f>IF(CNGE_2026_M3_Secc1!$AH$128=CNGE_2026_M3_Secc1!$AJ$128,0,IF(OR(AND($D122&lt;&gt;"",CNGE_2026_M3_Secc1!J263="X"),AND($D122="",CNGE_2026_M3_Secc1!J263="")),0,1))</f>
        <v>0</v>
      </c>
      <c r="FL122" s="220">
        <f>IF(CNGE_2026_M3_Secc1!$AH$128=CNGE_2026_M3_Secc1!$AJ$128,0,IF(OR(AND($D122&lt;&gt;"",CNGE_2026_M3_Secc1!K263="X"),AND($D122="",CNGE_2026_M3_Secc1!K263="")),0,1))</f>
        <v>0</v>
      </c>
      <c r="FM122" s="220">
        <f>IF(CNGE_2026_M3_Secc1!$AH$128=CNGE_2026_M3_Secc1!$AJ$128,0,IF(OR(AND($D122&lt;&gt;"",CNGE_2026_M3_Secc1!L263="X"),AND($D122="",CNGE_2026_M3_Secc1!L263="")),0,1))</f>
        <v>0</v>
      </c>
      <c r="FN122" s="220">
        <f>IF(CNGE_2026_M3_Secc1!$AH$128=CNGE_2026_M3_Secc1!$AJ$128,0,IF(OR(AND($D122&lt;&gt;"",CNGE_2026_M3_Secc1!M263="X"),AND($D122="",CNGE_2026_M3_Secc1!M263="")),0,1))</f>
        <v>0</v>
      </c>
      <c r="FO122" s="220">
        <f>IF(CNGE_2026_M3_Secc1!$AH$128=CNGE_2026_M3_Secc1!$AJ$128,0,IF(OR(AND($D122&lt;&gt;"",CNGE_2026_M3_Secc1!N263="X"),AND($D122="",CNGE_2026_M3_Secc1!N263="")),0,1))</f>
        <v>0</v>
      </c>
      <c r="FP122" s="220">
        <f>IF(CNGE_2026_M3_Secc1!$AH$128=CNGE_2026_M3_Secc1!$AJ$128,0,IF(OR(AND($D122&lt;&gt;"",CNGE_2026_M3_Secc1!O263="X"),AND($D122="",CNGE_2026_M3_Secc1!O263="")),0,1))</f>
        <v>0</v>
      </c>
      <c r="FQ122" s="220">
        <f>IF(CNGE_2026_M3_Secc1!$AH$128=CNGE_2026_M3_Secc1!$AJ$128,0,IF(OR(AND($D122&lt;&gt;"",CNGE_2026_M3_Secc1!P263="X"),AND($D122="",CNGE_2026_M3_Secc1!P263="")),0,1))</f>
        <v>0</v>
      </c>
      <c r="FR122" s="220">
        <f>IF(CNGE_2026_M3_Secc1!$AH$128=CNGE_2026_M3_Secc1!$AJ$128,0,IF(OR(AND($D122&lt;&gt;"",CNGE_2026_M3_Secc1!Q263="X"),AND($D122="",CNGE_2026_M3_Secc1!Q263="")),0,1))</f>
        <v>0</v>
      </c>
      <c r="FS122" s="220">
        <f>IF(CNGE_2026_M3_Secc1!$AH$128=CNGE_2026_M3_Secc1!$AJ$128,0,IF(OR(AND($D122&lt;&gt;"",CNGE_2026_M3_Secc1!R263="X"),AND($D122="",CNGE_2026_M3_Secc1!R263="")),0,1))</f>
        <v>0</v>
      </c>
      <c r="FT122" s="220">
        <f>IF(CNGE_2026_M3_Secc1!$AH$128=CNGE_2026_M3_Secc1!$AJ$128,0,IF(OR(AND($D122&lt;&gt;"",CNGE_2026_M3_Secc1!S263="X"),AND($D122="",CNGE_2026_M3_Secc1!S263="")),0,1))</f>
        <v>0</v>
      </c>
      <c r="FU122" s="220">
        <f>IF(CNGE_2026_M3_Secc1!$AH$128=CNGE_2026_M3_Secc1!$AJ$128,0,IF(OR(AND($D122&lt;&gt;"",CNGE_2026_M3_Secc1!T263="X"),AND($D122="",CNGE_2026_M3_Secc1!T263="")),0,1))</f>
        <v>0</v>
      </c>
      <c r="FV122" s="220">
        <f>IF(CNGE_2026_M3_Secc1!$AH$128=CNGE_2026_M3_Secc1!$AJ$128,0,IF(OR(AND($D122&lt;&gt;"",CNGE_2026_M3_Secc1!U263="X"),AND($D122="",CNGE_2026_M3_Secc1!U263="")),0,1))</f>
        <v>0</v>
      </c>
      <c r="FW122" s="220">
        <f>IF(CNGE_2026_M3_Secc1!$AH$128=CNGE_2026_M3_Secc1!$AJ$128,0,IF(OR(AND($D122&lt;&gt;"",CNGE_2026_M3_Secc1!V263="X"),AND($D122="",CNGE_2026_M3_Secc1!V263="")),0,1))</f>
        <v>0</v>
      </c>
      <c r="FX122" s="220">
        <f>IF(CNGE_2026_M3_Secc1!$AH$128=CNGE_2026_M3_Secc1!$AJ$128,0,IF(OR(AND($D122&lt;&gt;"",CNGE_2026_M3_Secc1!W263="X"),AND($D122="",CNGE_2026_M3_Secc1!W263="")),0,1))</f>
        <v>0</v>
      </c>
      <c r="FY122" s="220">
        <f>IF(CNGE_2026_M3_Secc1!$AH$128=CNGE_2026_M3_Secc1!$AJ$128,0,IF(OR(AND($D122&lt;&gt;"",CNGE_2026_M3_Secc1!X263="X"),AND($D122="",CNGE_2026_M3_Secc1!X263="")),0,1))</f>
        <v>0</v>
      </c>
      <c r="FZ122" s="220">
        <f>IF(CNGE_2026_M3_Secc1!$AH$128=CNGE_2026_M3_Secc1!$AJ$128,0,IF(OR(AND($D122&lt;&gt;"",CNGE_2026_M3_Secc1!Y263="X"),AND($D122="",CNGE_2026_M3_Secc1!Y263="")),0,1))</f>
        <v>0</v>
      </c>
      <c r="GA122" s="220">
        <f>IF(CNGE_2026_M3_Secc1!$AH$128=CNGE_2026_M3_Secc1!$AJ$128,0,IF(OR(AND($D122&lt;&gt;"",CNGE_2026_M3_Secc1!Z263="X"),AND($D122="",CNGE_2026_M3_Secc1!Z263="")),0,1))</f>
        <v>0</v>
      </c>
      <c r="GB122" s="220">
        <f>IF(CNGE_2026_M3_Secc1!$AH$128=CNGE_2026_M3_Secc1!$AJ$128,0,IF(OR(AND($D122&lt;&gt;"",CNGE_2026_M3_Secc1!AA263="X"),AND($D122="",CNGE_2026_M3_Secc1!AA263="")),0,1))</f>
        <v>0</v>
      </c>
      <c r="GC122" s="220">
        <f>IF(CNGE_2026_M3_Secc1!$AH$128=CNGE_2026_M3_Secc1!$AJ$128,0,IF(OR(AND($D122&lt;&gt;"",CNGE_2026_M3_Secc1!AB263="X"),AND($D122="",CNGE_2026_M3_Secc1!AB263="")),0,1))</f>
        <v>0</v>
      </c>
      <c r="GD122" s="220">
        <f>IF(CNGE_2026_M3_Secc1!$AH$128=CNGE_2026_M3_Secc1!$AJ$128,0,IF(OR(AND($D122&lt;&gt;"",CNGE_2026_M3_Secc1!AC263="X"),AND($D122="",CNGE_2026_M3_Secc1!AC263="")),0,1))</f>
        <v>0</v>
      </c>
      <c r="GE122" s="220">
        <f>IF(CNGE_2026_M3_Secc1!$AH$128=CNGE_2026_M3_Secc1!$AJ$128,0,IF(OR(AND($D122&lt;&gt;"",CNGE_2026_M3_Secc1!AD263="X"),AND($D122="",CNGE_2026_M3_Secc1!AD263="")),0,1))</f>
        <v>0</v>
      </c>
    </row>
    <row r="123" spans="1:187" s="114" customFormat="1" ht="15" customHeight="1">
      <c r="A123" s="131"/>
      <c r="B123" s="53"/>
      <c r="C123" s="82" t="s">
        <v>72</v>
      </c>
      <c r="D123" s="792" t="str">
        <f>IF($AH$33=1,"",IF(CNGE_2026_M3_Secc1!$AH$40=CNGE_2026_M3_Secc1!$AJ$40,"",IF(CNGE_2026_M3_Secc1!D66="","",CNGE_2026_M3_Secc1!D66)))</f>
        <v/>
      </c>
      <c r="E123" s="793"/>
      <c r="F123" s="793"/>
      <c r="G123" s="793"/>
      <c r="H123" s="793"/>
      <c r="I123" s="793"/>
      <c r="J123" s="793"/>
      <c r="K123" s="793"/>
      <c r="L123" s="793"/>
      <c r="M123" s="794"/>
      <c r="N123" s="432"/>
      <c r="O123" s="432"/>
      <c r="P123" s="432"/>
      <c r="Q123" s="432"/>
      <c r="R123" s="432"/>
      <c r="S123" s="432"/>
      <c r="T123" s="432"/>
      <c r="U123" s="432"/>
      <c r="V123" s="432"/>
      <c r="W123" s="432"/>
      <c r="X123" s="432"/>
      <c r="Y123" s="432"/>
      <c r="Z123" s="432"/>
      <c r="AA123" s="432"/>
      <c r="AB123" s="432"/>
      <c r="AC123" s="432"/>
      <c r="AD123" s="432"/>
      <c r="AE123" s="49"/>
      <c r="AF123" s="219"/>
      <c r="AG123" s="212"/>
      <c r="AH123" s="896">
        <f t="shared" si="89"/>
        <v>0</v>
      </c>
      <c r="AI123" s="627"/>
      <c r="AJ123" s="896">
        <f t="shared" si="21"/>
        <v>0</v>
      </c>
      <c r="AK123" s="627"/>
      <c r="AL123" s="896">
        <f t="shared" si="22"/>
        <v>0</v>
      </c>
      <c r="AM123" s="627"/>
      <c r="AN123" s="627">
        <f t="shared" si="90"/>
        <v>0</v>
      </c>
      <c r="AO123" s="627"/>
      <c r="AP123" s="639" t="str">
        <f>IF(AN123=0,"",IF(SUM($AN$116:AN123)=1,AR123,IF($AN$173&gt;SUM($AN$116:AN123),_xlfn.CONCAT(", ",AR123),IF($AN$173=SUM($AN$116:AN123),_xlfn.CONCAT(" y ",AR123,".")))))</f>
        <v/>
      </c>
      <c r="AQ123" s="641" t="str">
        <f>IF(AO123=0,"", IF(SUM($AN123:BW$582)=1,AR123, IF($AN$589&gt;SUM($AN123:BW$582),_xlfn.CONCAT(", ",AR123), IF($AN$589=SUM($AN123:BW$582),_xlfn.CONCAT(" y ",AR123,".")))))</f>
        <v/>
      </c>
      <c r="AR123" s="639">
        <f t="shared" si="91"/>
        <v>7</v>
      </c>
      <c r="AS123" s="641"/>
      <c r="AU123" s="1046">
        <f t="shared" si="85"/>
        <v>0</v>
      </c>
      <c r="AV123" s="1047"/>
      <c r="AX123" s="1053">
        <f t="shared" si="23"/>
        <v>0</v>
      </c>
      <c r="AY123" s="729"/>
      <c r="AZ123" s="1053">
        <f t="shared" si="92"/>
        <v>0</v>
      </c>
      <c r="BA123" s="729"/>
      <c r="BB123" s="639">
        <f t="shared" si="93"/>
        <v>0</v>
      </c>
      <c r="BC123" s="641"/>
      <c r="BE123" s="220">
        <f t="shared" si="24"/>
        <v>0</v>
      </c>
      <c r="BF123" s="220">
        <f t="shared" si="25"/>
        <v>0</v>
      </c>
      <c r="BG123" s="220">
        <f t="shared" si="26"/>
        <v>0</v>
      </c>
      <c r="BH123" s="220">
        <f t="shared" si="27"/>
        <v>0</v>
      </c>
      <c r="BI123" s="220">
        <f t="shared" si="28"/>
        <v>0</v>
      </c>
      <c r="BJ123" s="220">
        <f t="shared" si="29"/>
        <v>0</v>
      </c>
      <c r="BK123" s="220">
        <f t="shared" si="30"/>
        <v>0</v>
      </c>
      <c r="BL123" s="220">
        <f t="shared" si="31"/>
        <v>0</v>
      </c>
      <c r="BM123" s="220">
        <f t="shared" si="32"/>
        <v>0</v>
      </c>
      <c r="BN123" s="220">
        <f t="shared" si="33"/>
        <v>0</v>
      </c>
      <c r="BO123" s="220">
        <f t="shared" si="34"/>
        <v>0</v>
      </c>
      <c r="BP123" s="220">
        <f t="shared" si="35"/>
        <v>0</v>
      </c>
      <c r="BQ123" s="220">
        <f t="shared" si="36"/>
        <v>0</v>
      </c>
      <c r="BR123" s="220">
        <f t="shared" si="37"/>
        <v>0</v>
      </c>
      <c r="BS123" s="220">
        <f t="shared" si="38"/>
        <v>0</v>
      </c>
      <c r="BT123" s="220">
        <f t="shared" si="39"/>
        <v>0</v>
      </c>
      <c r="BU123" s="220">
        <f t="shared" si="40"/>
        <v>0</v>
      </c>
      <c r="BV123" s="220">
        <f t="shared" si="41"/>
        <v>0</v>
      </c>
      <c r="BW123" s="220">
        <f t="shared" si="42"/>
        <v>0</v>
      </c>
      <c r="BX123" s="220">
        <f t="shared" si="43"/>
        <v>0</v>
      </c>
      <c r="BY123" s="220">
        <f t="shared" si="44"/>
        <v>0</v>
      </c>
      <c r="BZ123" s="220">
        <f t="shared" si="45"/>
        <v>0</v>
      </c>
      <c r="CA123" s="220">
        <f t="shared" si="46"/>
        <v>0</v>
      </c>
      <c r="CB123" s="220">
        <f t="shared" si="47"/>
        <v>0</v>
      </c>
      <c r="CC123" s="220">
        <f t="shared" si="48"/>
        <v>0</v>
      </c>
      <c r="CD123" s="220">
        <f t="shared" si="49"/>
        <v>0</v>
      </c>
      <c r="CE123" s="220">
        <f t="shared" si="50"/>
        <v>0</v>
      </c>
      <c r="CF123" s="220">
        <f t="shared" si="51"/>
        <v>0</v>
      </c>
      <c r="CG123" s="220">
        <f t="shared" si="52"/>
        <v>0</v>
      </c>
      <c r="CH123" s="220">
        <f t="shared" si="53"/>
        <v>0</v>
      </c>
      <c r="CI123" s="220">
        <f t="shared" si="54"/>
        <v>0</v>
      </c>
      <c r="CJ123" s="220">
        <f t="shared" si="55"/>
        <v>0</v>
      </c>
      <c r="CK123" s="220">
        <f t="shared" si="56"/>
        <v>0</v>
      </c>
      <c r="CL123" s="220">
        <f t="shared" si="57"/>
        <v>0</v>
      </c>
      <c r="CM123" s="220">
        <f t="shared" si="58"/>
        <v>0</v>
      </c>
      <c r="CN123" s="220">
        <f t="shared" si="59"/>
        <v>0</v>
      </c>
      <c r="CO123" s="220">
        <f t="shared" si="60"/>
        <v>0</v>
      </c>
      <c r="CP123" s="220">
        <f t="shared" si="61"/>
        <v>0</v>
      </c>
      <c r="CQ123" s="220">
        <f t="shared" si="62"/>
        <v>0</v>
      </c>
      <c r="CR123" s="220">
        <f t="shared" si="63"/>
        <v>0</v>
      </c>
      <c r="CS123" s="220">
        <f t="shared" si="64"/>
        <v>0</v>
      </c>
      <c r="CT123" s="220">
        <f t="shared" si="65"/>
        <v>0</v>
      </c>
      <c r="CU123" s="220">
        <f t="shared" si="66"/>
        <v>0</v>
      </c>
      <c r="CV123" s="220">
        <f t="shared" si="67"/>
        <v>0</v>
      </c>
      <c r="CW123" s="220">
        <f t="shared" si="68"/>
        <v>0</v>
      </c>
      <c r="CX123" s="220">
        <f t="shared" si="69"/>
        <v>0</v>
      </c>
      <c r="CY123" s="220">
        <f t="shared" si="70"/>
        <v>0</v>
      </c>
      <c r="CZ123" s="220">
        <f t="shared" si="71"/>
        <v>0</v>
      </c>
      <c r="DA123" s="220">
        <f t="shared" si="72"/>
        <v>0</v>
      </c>
      <c r="DB123" s="220">
        <f t="shared" si="73"/>
        <v>0</v>
      </c>
      <c r="DC123" s="220">
        <f t="shared" si="74"/>
        <v>0</v>
      </c>
      <c r="DD123" s="220">
        <f t="shared" si="75"/>
        <v>0</v>
      </c>
      <c r="DE123" s="220">
        <f t="shared" si="76"/>
        <v>0</v>
      </c>
      <c r="DF123" s="220">
        <f t="shared" si="77"/>
        <v>0</v>
      </c>
      <c r="DG123" s="220">
        <f t="shared" si="78"/>
        <v>0</v>
      </c>
      <c r="DH123" s="220">
        <f t="shared" si="79"/>
        <v>0</v>
      </c>
      <c r="DI123" s="220">
        <f t="shared" si="80"/>
        <v>0</v>
      </c>
      <c r="DJ123" s="220">
        <f t="shared" si="81"/>
        <v>0</v>
      </c>
      <c r="DK123" s="220">
        <f t="shared" si="82"/>
        <v>0</v>
      </c>
      <c r="DL123" s="220">
        <f t="shared" si="83"/>
        <v>0</v>
      </c>
      <c r="DM123" s="220">
        <f t="shared" si="86"/>
        <v>0</v>
      </c>
      <c r="DN123" s="96" t="str">
        <f>IF(DM123=0,"",IF(SUM($DM$116:DM123)=1,_xlfn.CONCAT(DO123,),IF($DM$173&gt;SUM($DM$116:DM123),_xlfn.CONCAT(", ",DO123),IF($DM$173=SUM($DM$116:DM123),_xlfn.CONCAT(" y ",DO123)))))</f>
        <v/>
      </c>
      <c r="DO123" s="98">
        <f t="shared" si="87"/>
        <v>7</v>
      </c>
      <c r="DT123" s="645">
        <f t="shared" si="84"/>
        <v>0</v>
      </c>
      <c r="DU123" s="647"/>
      <c r="DW123" s="220">
        <f t="shared" si="88"/>
        <v>0</v>
      </c>
      <c r="DX123" s="220">
        <f>IF(CNGE_2026_M3_Secc1!$AH$128=CNGE_2026_M3_Secc1!$AJ$128,0,IF(OR(AND($D123&lt;&gt;"",CNGE_2026_M3_Secc1!O144="X"),AND($D123="",CNGE_2026_M3_Secc1!O144="")),0,1))</f>
        <v>0</v>
      </c>
      <c r="DY123" s="220">
        <f>IF(CNGE_2026_M3_Secc1!$AH$128=CNGE_2026_M3_Secc1!$AJ$128,0,IF(OR(AND($D123&lt;&gt;"",CNGE_2026_M3_Secc1!P144="X"),AND($D123="",CNGE_2026_M3_Secc1!P144="")),0,1))</f>
        <v>0</v>
      </c>
      <c r="DZ123" s="220">
        <f>IF(CNGE_2026_M3_Secc1!$AH$128=CNGE_2026_M3_Secc1!$AJ$128,0,IF(OR(AND($D123&lt;&gt;"",CNGE_2026_M3_Secc1!Q144="X"),AND($D123="",CNGE_2026_M3_Secc1!Q144="")),0,1))</f>
        <v>0</v>
      </c>
      <c r="EA123" s="220">
        <f>IF(CNGE_2026_M3_Secc1!$AH$128=CNGE_2026_M3_Secc1!$AJ$128,0,IF(OR(AND($D123&lt;&gt;"",CNGE_2026_M3_Secc1!R144="X"),AND($D123="",CNGE_2026_M3_Secc1!R144="")),0,1))</f>
        <v>0</v>
      </c>
      <c r="EB123" s="220">
        <f>IF(CNGE_2026_M3_Secc1!$AH$128=CNGE_2026_M3_Secc1!$AJ$128,0,IF(OR(AND($D123&lt;&gt;"",CNGE_2026_M3_Secc1!S144="X"),AND($D123="",CNGE_2026_M3_Secc1!S144="")),0,1))</f>
        <v>0</v>
      </c>
      <c r="EC123" s="220">
        <f>IF(CNGE_2026_M3_Secc1!$AH$128=CNGE_2026_M3_Secc1!$AJ$128,0,IF(OR(AND($D123&lt;&gt;"",CNGE_2026_M3_Secc1!T144="X"),AND($D123="",CNGE_2026_M3_Secc1!T144="")),0,1))</f>
        <v>0</v>
      </c>
      <c r="ED123" s="220">
        <f>IF(CNGE_2026_M3_Secc1!$AH$128=CNGE_2026_M3_Secc1!$AJ$128,0,IF(OR(AND($D123&lt;&gt;"",CNGE_2026_M3_Secc1!U144="X"),AND($D123="",CNGE_2026_M3_Secc1!U144="")),0,1))</f>
        <v>0</v>
      </c>
      <c r="EE123" s="220">
        <f>IF(CNGE_2026_M3_Secc1!$AH$128=CNGE_2026_M3_Secc1!$AJ$128,0,IF(OR(AND($D123&lt;&gt;"",CNGE_2026_M3_Secc1!V144="X"),AND($D123="",CNGE_2026_M3_Secc1!V144="")),0,1))</f>
        <v>0</v>
      </c>
      <c r="EF123" s="220">
        <f>IF(CNGE_2026_M3_Secc1!$AH$128=CNGE_2026_M3_Secc1!$AJ$128,0,IF(OR(AND($D123&lt;&gt;"",CNGE_2026_M3_Secc1!W144="X"),AND($D123="",CNGE_2026_M3_Secc1!W144="")),0,1))</f>
        <v>0</v>
      </c>
      <c r="EG123" s="220">
        <f>IF(CNGE_2026_M3_Secc1!$AH$128=CNGE_2026_M3_Secc1!$AJ$128,0,IF(OR(AND($D123&lt;&gt;"",CNGE_2026_M3_Secc1!X144="X"),AND($D123="",CNGE_2026_M3_Secc1!X144="")),0,1))</f>
        <v>0</v>
      </c>
      <c r="EH123" s="220">
        <f>IF(CNGE_2026_M3_Secc1!$AH$128=CNGE_2026_M3_Secc1!$AJ$128,0,IF(OR(AND($D123&lt;&gt;"",CNGE_2026_M3_Secc1!Y144="X"),AND($D123="",CNGE_2026_M3_Secc1!Y144="")),0,1))</f>
        <v>0</v>
      </c>
      <c r="EI123" s="220">
        <f>IF(CNGE_2026_M3_Secc1!$AH$128=CNGE_2026_M3_Secc1!$AJ$128,0,IF(OR(AND($D123&lt;&gt;"",CNGE_2026_M3_Secc1!Z144="X"),AND($D123="",CNGE_2026_M3_Secc1!Z144="")),0,1))</f>
        <v>0</v>
      </c>
      <c r="EJ123" s="220">
        <f>IF(CNGE_2026_M3_Secc1!$AH$128=CNGE_2026_M3_Secc1!$AJ$128,0,IF(OR(AND($D123&lt;&gt;"",CNGE_2026_M3_Secc1!AA144="X"),AND($D123="",CNGE_2026_M3_Secc1!AA144="")),0,1))</f>
        <v>0</v>
      </c>
      <c r="EK123" s="220">
        <f>IF(CNGE_2026_M3_Secc1!$AH$128=CNGE_2026_M3_Secc1!$AJ$128,0,IF(OR(AND($D123&lt;&gt;"",CNGE_2026_M3_Secc1!AB144="X"),AND($D123="",CNGE_2026_M3_Secc1!AB144="")),0,1))</f>
        <v>0</v>
      </c>
      <c r="EL123" s="220">
        <f>IF(CNGE_2026_M3_Secc1!$AH$128=CNGE_2026_M3_Secc1!$AJ$128,0,IF(OR(AND($D123&lt;&gt;"",CNGE_2026_M3_Secc1!AC144="X"),AND($D123="",CNGE_2026_M3_Secc1!AC144="")),0,1))</f>
        <v>0</v>
      </c>
      <c r="EM123" s="220">
        <f>IF(CNGE_2026_M3_Secc1!$AH$128=CNGE_2026_M3_Secc1!$AJ$128,0,IF(OR(AND($D123&lt;&gt;"",CNGE_2026_M3_Secc1!AD144="X"),AND($D123="",CNGE_2026_M3_Secc1!AD144="")),0,1))</f>
        <v>0</v>
      </c>
      <c r="EN123" s="220">
        <f>IF(CNGE_2026_M3_Secc1!$AH$128=CNGE_2026_M3_Secc1!$AJ$128,0,IF(OR(AND($D123&lt;&gt;"",CNGE_2026_M3_Secc1!I204="X"),AND($D123="",CNGE_2026_M3_Secc1!I204="")),0,1))</f>
        <v>0</v>
      </c>
      <c r="EO123" s="220">
        <f>IF(CNGE_2026_M3_Secc1!$AH$128=CNGE_2026_M3_Secc1!$AJ$128,0,IF(OR(AND($D123&lt;&gt;"",CNGE_2026_M3_Secc1!J204="X"),AND($D123="",CNGE_2026_M3_Secc1!J204="")),0,1))</f>
        <v>0</v>
      </c>
      <c r="EP123" s="220">
        <f>IF(CNGE_2026_M3_Secc1!$AH$128=CNGE_2026_M3_Secc1!$AJ$128,0,IF(OR(AND($D123&lt;&gt;"",CNGE_2026_M3_Secc1!K204="X"),AND($D123="",CNGE_2026_M3_Secc1!K204="")),0,1))</f>
        <v>0</v>
      </c>
      <c r="EQ123" s="220">
        <f>IF(CNGE_2026_M3_Secc1!$AH$128=CNGE_2026_M3_Secc1!$AJ$128,0,IF(OR(AND($D123&lt;&gt;"",CNGE_2026_M3_Secc1!L204="X"),AND($D123="",CNGE_2026_M3_Secc1!L204="")),0,1))</f>
        <v>0</v>
      </c>
      <c r="ER123" s="220">
        <f>IF(CNGE_2026_M3_Secc1!$AH$128=CNGE_2026_M3_Secc1!$AJ$128,0,IF(OR(AND($D123&lt;&gt;"",CNGE_2026_M3_Secc1!M204="X"),AND($D123="",CNGE_2026_M3_Secc1!M204="")),0,1))</f>
        <v>0</v>
      </c>
      <c r="ES123" s="220">
        <f>IF(CNGE_2026_M3_Secc1!$AH$128=CNGE_2026_M3_Secc1!$AJ$128,0,IF(OR(AND($D123&lt;&gt;"",CNGE_2026_M3_Secc1!N204="X"),AND($D123="",CNGE_2026_M3_Secc1!N204="")),0,1))</f>
        <v>0</v>
      </c>
      <c r="ET123" s="220">
        <f>IF(CNGE_2026_M3_Secc1!$AH$128=CNGE_2026_M3_Secc1!$AJ$128,0,IF(OR(AND($D123&lt;&gt;"",CNGE_2026_M3_Secc1!O204="X"),AND($D123="",CNGE_2026_M3_Secc1!O204="")),0,1))</f>
        <v>0</v>
      </c>
      <c r="EU123" s="220">
        <f>IF(CNGE_2026_M3_Secc1!$AH$128=CNGE_2026_M3_Secc1!$AJ$128,0,IF(OR(AND($D123&lt;&gt;"",CNGE_2026_M3_Secc1!P204="X"),AND($D123="",CNGE_2026_M3_Secc1!P204="")),0,1))</f>
        <v>0</v>
      </c>
      <c r="EV123" s="220">
        <f>IF(CNGE_2026_M3_Secc1!$AH$128=CNGE_2026_M3_Secc1!$AJ$128,0,IF(OR(AND($D123&lt;&gt;"",CNGE_2026_M3_Secc1!Q204="X"),AND($D123="",CNGE_2026_M3_Secc1!Q204="")),0,1))</f>
        <v>0</v>
      </c>
      <c r="EW123" s="220">
        <f>IF(CNGE_2026_M3_Secc1!$AH$128=CNGE_2026_M3_Secc1!$AJ$128,0,IF(OR(AND($D123&lt;&gt;"",CNGE_2026_M3_Secc1!R204="X"),AND($D123="",CNGE_2026_M3_Secc1!R204="")),0,1))</f>
        <v>0</v>
      </c>
      <c r="EX123" s="220">
        <f>IF(CNGE_2026_M3_Secc1!$AH$128=CNGE_2026_M3_Secc1!$AJ$128,0,IF(OR(AND($D123&lt;&gt;"",CNGE_2026_M3_Secc1!S204="X"),AND($D123="",CNGE_2026_M3_Secc1!S204="")),0,1))</f>
        <v>0</v>
      </c>
      <c r="EY123" s="220">
        <f>IF(CNGE_2026_M3_Secc1!$AH$128=CNGE_2026_M3_Secc1!$AJ$128,0,IF(OR(AND($D123&lt;&gt;"",CNGE_2026_M3_Secc1!T204="X"),AND($D123="",CNGE_2026_M3_Secc1!T204="")),0,1))</f>
        <v>0</v>
      </c>
      <c r="EZ123" s="220">
        <f>IF(CNGE_2026_M3_Secc1!$AH$128=CNGE_2026_M3_Secc1!$AJ$128,0,IF(OR(AND($D123&lt;&gt;"",CNGE_2026_M3_Secc1!U204="X"),AND($D123="",CNGE_2026_M3_Secc1!U204="")),0,1))</f>
        <v>0</v>
      </c>
      <c r="FA123" s="220">
        <f>IF(CNGE_2026_M3_Secc1!$AH$128=CNGE_2026_M3_Secc1!$AJ$128,0,IF(OR(AND($D123&lt;&gt;"",CNGE_2026_M3_Secc1!V204="X"),AND($D123="",CNGE_2026_M3_Secc1!V204="")),0,1))</f>
        <v>0</v>
      </c>
      <c r="FB123" s="220">
        <f>IF(CNGE_2026_M3_Secc1!$AH$128=CNGE_2026_M3_Secc1!$AJ$128,0,IF(OR(AND($D123&lt;&gt;"",CNGE_2026_M3_Secc1!W204="X"),AND($D123="",CNGE_2026_M3_Secc1!W204="")),0,1))</f>
        <v>0</v>
      </c>
      <c r="FC123" s="220">
        <f>IF(CNGE_2026_M3_Secc1!$AH$128=CNGE_2026_M3_Secc1!$AJ$128,0,IF(OR(AND($D123&lt;&gt;"",CNGE_2026_M3_Secc1!X204="X"),AND($D123="",CNGE_2026_M3_Secc1!X204="")),0,1))</f>
        <v>0</v>
      </c>
      <c r="FD123" s="220">
        <f>IF(CNGE_2026_M3_Secc1!$AH$128=CNGE_2026_M3_Secc1!$AJ$128,0,IF(OR(AND($D123&lt;&gt;"",CNGE_2026_M3_Secc1!Y204="X"),AND($D123="",CNGE_2026_M3_Secc1!Y204="")),0,1))</f>
        <v>0</v>
      </c>
      <c r="FE123" s="220">
        <f>IF(CNGE_2026_M3_Secc1!$AH$128=CNGE_2026_M3_Secc1!$AJ$128,0,IF(OR(AND($D123&lt;&gt;"",CNGE_2026_M3_Secc1!Z204="X"),AND($D123="",CNGE_2026_M3_Secc1!Z204="")),0,1))</f>
        <v>0</v>
      </c>
      <c r="FF123" s="220">
        <f>IF(CNGE_2026_M3_Secc1!$AH$128=CNGE_2026_M3_Secc1!$AJ$128,0,IF(OR(AND($D123&lt;&gt;"",CNGE_2026_M3_Secc1!AA204="X"),AND($D123="",CNGE_2026_M3_Secc1!AA204="")),0,1))</f>
        <v>0</v>
      </c>
      <c r="FG123" s="220">
        <f>IF(CNGE_2026_M3_Secc1!$AH$128=CNGE_2026_M3_Secc1!$AJ$128,0,IF(OR(AND($D123&lt;&gt;"",CNGE_2026_M3_Secc1!AB204="X"),AND($D123="",CNGE_2026_M3_Secc1!AB204="")),0,1))</f>
        <v>0</v>
      </c>
      <c r="FH123" s="220">
        <f>IF(CNGE_2026_M3_Secc1!$AH$128=CNGE_2026_M3_Secc1!$AJ$128,0,IF(OR(AND($D123&lt;&gt;"",CNGE_2026_M3_Secc1!AC204="X"),AND($D123="",CNGE_2026_M3_Secc1!AC204="")),0,1))</f>
        <v>0</v>
      </c>
      <c r="FI123" s="220">
        <f>IF(CNGE_2026_M3_Secc1!$AH$128=CNGE_2026_M3_Secc1!$AJ$128,0,IF(OR(AND($D123&lt;&gt;"",CNGE_2026_M3_Secc1!AD204="X"),AND($D123="",CNGE_2026_M3_Secc1!AD204="")),0,1))</f>
        <v>0</v>
      </c>
      <c r="FJ123" s="220">
        <f>IF(CNGE_2026_M3_Secc1!$AH$128=CNGE_2026_M3_Secc1!$AJ$128,0,IF(OR(AND($D123&lt;&gt;"",CNGE_2026_M3_Secc1!I264="X"),AND($D123="",CNGE_2026_M3_Secc1!I264="")),0,1))</f>
        <v>0</v>
      </c>
      <c r="FK123" s="220">
        <f>IF(CNGE_2026_M3_Secc1!$AH$128=CNGE_2026_M3_Secc1!$AJ$128,0,IF(OR(AND($D123&lt;&gt;"",CNGE_2026_M3_Secc1!J264="X"),AND($D123="",CNGE_2026_M3_Secc1!J264="")),0,1))</f>
        <v>0</v>
      </c>
      <c r="FL123" s="220">
        <f>IF(CNGE_2026_M3_Secc1!$AH$128=CNGE_2026_M3_Secc1!$AJ$128,0,IF(OR(AND($D123&lt;&gt;"",CNGE_2026_M3_Secc1!K264="X"),AND($D123="",CNGE_2026_M3_Secc1!K264="")),0,1))</f>
        <v>0</v>
      </c>
      <c r="FM123" s="220">
        <f>IF(CNGE_2026_M3_Secc1!$AH$128=CNGE_2026_M3_Secc1!$AJ$128,0,IF(OR(AND($D123&lt;&gt;"",CNGE_2026_M3_Secc1!L264="X"),AND($D123="",CNGE_2026_M3_Secc1!L264="")),0,1))</f>
        <v>0</v>
      </c>
      <c r="FN123" s="220">
        <f>IF(CNGE_2026_M3_Secc1!$AH$128=CNGE_2026_M3_Secc1!$AJ$128,0,IF(OR(AND($D123&lt;&gt;"",CNGE_2026_M3_Secc1!M264="X"),AND($D123="",CNGE_2026_M3_Secc1!M264="")),0,1))</f>
        <v>0</v>
      </c>
      <c r="FO123" s="220">
        <f>IF(CNGE_2026_M3_Secc1!$AH$128=CNGE_2026_M3_Secc1!$AJ$128,0,IF(OR(AND($D123&lt;&gt;"",CNGE_2026_M3_Secc1!N264="X"),AND($D123="",CNGE_2026_M3_Secc1!N264="")),0,1))</f>
        <v>0</v>
      </c>
      <c r="FP123" s="220">
        <f>IF(CNGE_2026_M3_Secc1!$AH$128=CNGE_2026_M3_Secc1!$AJ$128,0,IF(OR(AND($D123&lt;&gt;"",CNGE_2026_M3_Secc1!O264="X"),AND($D123="",CNGE_2026_M3_Secc1!O264="")),0,1))</f>
        <v>0</v>
      </c>
      <c r="FQ123" s="220">
        <f>IF(CNGE_2026_M3_Secc1!$AH$128=CNGE_2026_M3_Secc1!$AJ$128,0,IF(OR(AND($D123&lt;&gt;"",CNGE_2026_M3_Secc1!P264="X"),AND($D123="",CNGE_2026_M3_Secc1!P264="")),0,1))</f>
        <v>0</v>
      </c>
      <c r="FR123" s="220">
        <f>IF(CNGE_2026_M3_Secc1!$AH$128=CNGE_2026_M3_Secc1!$AJ$128,0,IF(OR(AND($D123&lt;&gt;"",CNGE_2026_M3_Secc1!Q264="X"),AND($D123="",CNGE_2026_M3_Secc1!Q264="")),0,1))</f>
        <v>0</v>
      </c>
      <c r="FS123" s="220">
        <f>IF(CNGE_2026_M3_Secc1!$AH$128=CNGE_2026_M3_Secc1!$AJ$128,0,IF(OR(AND($D123&lt;&gt;"",CNGE_2026_M3_Secc1!R264="X"),AND($D123="",CNGE_2026_M3_Secc1!R264="")),0,1))</f>
        <v>0</v>
      </c>
      <c r="FT123" s="220">
        <f>IF(CNGE_2026_M3_Secc1!$AH$128=CNGE_2026_M3_Secc1!$AJ$128,0,IF(OR(AND($D123&lt;&gt;"",CNGE_2026_M3_Secc1!S264="X"),AND($D123="",CNGE_2026_M3_Secc1!S264="")),0,1))</f>
        <v>0</v>
      </c>
      <c r="FU123" s="220">
        <f>IF(CNGE_2026_M3_Secc1!$AH$128=CNGE_2026_M3_Secc1!$AJ$128,0,IF(OR(AND($D123&lt;&gt;"",CNGE_2026_M3_Secc1!T264="X"),AND($D123="",CNGE_2026_M3_Secc1!T264="")),0,1))</f>
        <v>0</v>
      </c>
      <c r="FV123" s="220">
        <f>IF(CNGE_2026_M3_Secc1!$AH$128=CNGE_2026_M3_Secc1!$AJ$128,0,IF(OR(AND($D123&lt;&gt;"",CNGE_2026_M3_Secc1!U264="X"),AND($D123="",CNGE_2026_M3_Secc1!U264="")),0,1))</f>
        <v>0</v>
      </c>
      <c r="FW123" s="220">
        <f>IF(CNGE_2026_M3_Secc1!$AH$128=CNGE_2026_M3_Secc1!$AJ$128,0,IF(OR(AND($D123&lt;&gt;"",CNGE_2026_M3_Secc1!V264="X"),AND($D123="",CNGE_2026_M3_Secc1!V264="")),0,1))</f>
        <v>0</v>
      </c>
      <c r="FX123" s="220">
        <f>IF(CNGE_2026_M3_Secc1!$AH$128=CNGE_2026_M3_Secc1!$AJ$128,0,IF(OR(AND($D123&lt;&gt;"",CNGE_2026_M3_Secc1!W264="X"),AND($D123="",CNGE_2026_M3_Secc1!W264="")),0,1))</f>
        <v>0</v>
      </c>
      <c r="FY123" s="220">
        <f>IF(CNGE_2026_M3_Secc1!$AH$128=CNGE_2026_M3_Secc1!$AJ$128,0,IF(OR(AND($D123&lt;&gt;"",CNGE_2026_M3_Secc1!X264="X"),AND($D123="",CNGE_2026_M3_Secc1!X264="")),0,1))</f>
        <v>0</v>
      </c>
      <c r="FZ123" s="220">
        <f>IF(CNGE_2026_M3_Secc1!$AH$128=CNGE_2026_M3_Secc1!$AJ$128,0,IF(OR(AND($D123&lt;&gt;"",CNGE_2026_M3_Secc1!Y264="X"),AND($D123="",CNGE_2026_M3_Secc1!Y264="")),0,1))</f>
        <v>0</v>
      </c>
      <c r="GA123" s="220">
        <f>IF(CNGE_2026_M3_Secc1!$AH$128=CNGE_2026_M3_Secc1!$AJ$128,0,IF(OR(AND($D123&lt;&gt;"",CNGE_2026_M3_Secc1!Z264="X"),AND($D123="",CNGE_2026_M3_Secc1!Z264="")),0,1))</f>
        <v>0</v>
      </c>
      <c r="GB123" s="220">
        <f>IF(CNGE_2026_M3_Secc1!$AH$128=CNGE_2026_M3_Secc1!$AJ$128,0,IF(OR(AND($D123&lt;&gt;"",CNGE_2026_M3_Secc1!AA264="X"),AND($D123="",CNGE_2026_M3_Secc1!AA264="")),0,1))</f>
        <v>0</v>
      </c>
      <c r="GC123" s="220">
        <f>IF(CNGE_2026_M3_Secc1!$AH$128=CNGE_2026_M3_Secc1!$AJ$128,0,IF(OR(AND($D123&lt;&gt;"",CNGE_2026_M3_Secc1!AB264="X"),AND($D123="",CNGE_2026_M3_Secc1!AB264="")),0,1))</f>
        <v>0</v>
      </c>
      <c r="GD123" s="220">
        <f>IF(CNGE_2026_M3_Secc1!$AH$128=CNGE_2026_M3_Secc1!$AJ$128,0,IF(OR(AND($D123&lt;&gt;"",CNGE_2026_M3_Secc1!AC264="X"),AND($D123="",CNGE_2026_M3_Secc1!AC264="")),0,1))</f>
        <v>0</v>
      </c>
      <c r="GE123" s="220">
        <f>IF(CNGE_2026_M3_Secc1!$AH$128=CNGE_2026_M3_Secc1!$AJ$128,0,IF(OR(AND($D123&lt;&gt;"",CNGE_2026_M3_Secc1!AD264="X"),AND($D123="",CNGE_2026_M3_Secc1!AD264="")),0,1))</f>
        <v>0</v>
      </c>
    </row>
    <row r="124" spans="1:187" s="114" customFormat="1" ht="15" customHeight="1">
      <c r="A124" s="131"/>
      <c r="B124" s="53"/>
      <c r="C124" s="82" t="s">
        <v>73</v>
      </c>
      <c r="D124" s="792" t="str">
        <f>IF($AH$33=1,"",IF(CNGE_2026_M3_Secc1!$AH$40=CNGE_2026_M3_Secc1!$AJ$40,"",IF(CNGE_2026_M3_Secc1!D67="","",CNGE_2026_M3_Secc1!D67)))</f>
        <v/>
      </c>
      <c r="E124" s="793"/>
      <c r="F124" s="793"/>
      <c r="G124" s="793"/>
      <c r="H124" s="793"/>
      <c r="I124" s="793"/>
      <c r="J124" s="793"/>
      <c r="K124" s="793"/>
      <c r="L124" s="793"/>
      <c r="M124" s="794"/>
      <c r="N124" s="432"/>
      <c r="O124" s="432"/>
      <c r="P124" s="432"/>
      <c r="Q124" s="432"/>
      <c r="R124" s="432"/>
      <c r="S124" s="432"/>
      <c r="T124" s="432"/>
      <c r="U124" s="432"/>
      <c r="V124" s="432"/>
      <c r="W124" s="432"/>
      <c r="X124" s="432"/>
      <c r="Y124" s="432"/>
      <c r="Z124" s="432"/>
      <c r="AA124" s="432"/>
      <c r="AB124" s="432"/>
      <c r="AC124" s="432"/>
      <c r="AD124" s="432"/>
      <c r="AE124" s="49"/>
      <c r="AF124" s="219"/>
      <c r="AG124" s="212"/>
      <c r="AH124" s="896">
        <f t="shared" si="89"/>
        <v>0</v>
      </c>
      <c r="AI124" s="627"/>
      <c r="AJ124" s="896">
        <f t="shared" si="21"/>
        <v>0</v>
      </c>
      <c r="AK124" s="627"/>
      <c r="AL124" s="896">
        <f t="shared" si="22"/>
        <v>0</v>
      </c>
      <c r="AM124" s="627"/>
      <c r="AN124" s="627">
        <f t="shared" si="90"/>
        <v>0</v>
      </c>
      <c r="AO124" s="627"/>
      <c r="AP124" s="639" t="str">
        <f>IF(AN124=0,"",IF(SUM($AN$116:AN124)=1,AR124,IF($AN$173&gt;SUM($AN$116:AN124),_xlfn.CONCAT(", ",AR124),IF($AN$173=SUM($AN$116:AN124),_xlfn.CONCAT(" y ",AR124,".")))))</f>
        <v/>
      </c>
      <c r="AQ124" s="641" t="str">
        <f>IF(AO124=0,"", IF(SUM($AN124:BW$582)=1,AR124, IF($AN$589&gt;SUM($AN124:BW$582),_xlfn.CONCAT(", ",AR124), IF($AN$589=SUM($AN124:BW$582),_xlfn.CONCAT(" y ",AR124,".")))))</f>
        <v/>
      </c>
      <c r="AR124" s="639">
        <f t="shared" si="91"/>
        <v>8</v>
      </c>
      <c r="AS124" s="641"/>
      <c r="AU124" s="1046">
        <f t="shared" si="85"/>
        <v>0</v>
      </c>
      <c r="AV124" s="1047"/>
      <c r="AX124" s="1053">
        <f t="shared" si="23"/>
        <v>0</v>
      </c>
      <c r="AY124" s="729"/>
      <c r="AZ124" s="1053">
        <f t="shared" si="92"/>
        <v>0</v>
      </c>
      <c r="BA124" s="729"/>
      <c r="BB124" s="639">
        <f t="shared" si="93"/>
        <v>0</v>
      </c>
      <c r="BC124" s="641"/>
      <c r="BE124" s="220">
        <f t="shared" si="24"/>
        <v>0</v>
      </c>
      <c r="BF124" s="220">
        <f t="shared" si="25"/>
        <v>0</v>
      </c>
      <c r="BG124" s="220">
        <f t="shared" si="26"/>
        <v>0</v>
      </c>
      <c r="BH124" s="220">
        <f t="shared" si="27"/>
        <v>0</v>
      </c>
      <c r="BI124" s="220">
        <f t="shared" si="28"/>
        <v>0</v>
      </c>
      <c r="BJ124" s="220">
        <f t="shared" si="29"/>
        <v>0</v>
      </c>
      <c r="BK124" s="220">
        <f t="shared" si="30"/>
        <v>0</v>
      </c>
      <c r="BL124" s="220">
        <f t="shared" si="31"/>
        <v>0</v>
      </c>
      <c r="BM124" s="220">
        <f t="shared" si="32"/>
        <v>0</v>
      </c>
      <c r="BN124" s="220">
        <f t="shared" si="33"/>
        <v>0</v>
      </c>
      <c r="BO124" s="220">
        <f t="shared" si="34"/>
        <v>0</v>
      </c>
      <c r="BP124" s="220">
        <f t="shared" si="35"/>
        <v>0</v>
      </c>
      <c r="BQ124" s="220">
        <f t="shared" si="36"/>
        <v>0</v>
      </c>
      <c r="BR124" s="220">
        <f t="shared" si="37"/>
        <v>0</v>
      </c>
      <c r="BS124" s="220">
        <f t="shared" si="38"/>
        <v>0</v>
      </c>
      <c r="BT124" s="220">
        <f t="shared" si="39"/>
        <v>0</v>
      </c>
      <c r="BU124" s="220">
        <f t="shared" si="40"/>
        <v>0</v>
      </c>
      <c r="BV124" s="220">
        <f t="shared" si="41"/>
        <v>0</v>
      </c>
      <c r="BW124" s="220">
        <f t="shared" si="42"/>
        <v>0</v>
      </c>
      <c r="BX124" s="220">
        <f t="shared" si="43"/>
        <v>0</v>
      </c>
      <c r="BY124" s="220">
        <f t="shared" si="44"/>
        <v>0</v>
      </c>
      <c r="BZ124" s="220">
        <f t="shared" si="45"/>
        <v>0</v>
      </c>
      <c r="CA124" s="220">
        <f t="shared" si="46"/>
        <v>0</v>
      </c>
      <c r="CB124" s="220">
        <f t="shared" si="47"/>
        <v>0</v>
      </c>
      <c r="CC124" s="220">
        <f t="shared" si="48"/>
        <v>0</v>
      </c>
      <c r="CD124" s="220">
        <f t="shared" si="49"/>
        <v>0</v>
      </c>
      <c r="CE124" s="220">
        <f t="shared" si="50"/>
        <v>0</v>
      </c>
      <c r="CF124" s="220">
        <f t="shared" si="51"/>
        <v>0</v>
      </c>
      <c r="CG124" s="220">
        <f t="shared" si="52"/>
        <v>0</v>
      </c>
      <c r="CH124" s="220">
        <f t="shared" si="53"/>
        <v>0</v>
      </c>
      <c r="CI124" s="220">
        <f t="shared" si="54"/>
        <v>0</v>
      </c>
      <c r="CJ124" s="220">
        <f t="shared" si="55"/>
        <v>0</v>
      </c>
      <c r="CK124" s="220">
        <f t="shared" si="56"/>
        <v>0</v>
      </c>
      <c r="CL124" s="220">
        <f t="shared" si="57"/>
        <v>0</v>
      </c>
      <c r="CM124" s="220">
        <f t="shared" si="58"/>
        <v>0</v>
      </c>
      <c r="CN124" s="220">
        <f t="shared" si="59"/>
        <v>0</v>
      </c>
      <c r="CO124" s="220">
        <f t="shared" si="60"/>
        <v>0</v>
      </c>
      <c r="CP124" s="220">
        <f t="shared" si="61"/>
        <v>0</v>
      </c>
      <c r="CQ124" s="220">
        <f t="shared" si="62"/>
        <v>0</v>
      </c>
      <c r="CR124" s="220">
        <f t="shared" si="63"/>
        <v>0</v>
      </c>
      <c r="CS124" s="220">
        <f t="shared" si="64"/>
        <v>0</v>
      </c>
      <c r="CT124" s="220">
        <f t="shared" si="65"/>
        <v>0</v>
      </c>
      <c r="CU124" s="220">
        <f t="shared" si="66"/>
        <v>0</v>
      </c>
      <c r="CV124" s="220">
        <f t="shared" si="67"/>
        <v>0</v>
      </c>
      <c r="CW124" s="220">
        <f t="shared" si="68"/>
        <v>0</v>
      </c>
      <c r="CX124" s="220">
        <f t="shared" si="69"/>
        <v>0</v>
      </c>
      <c r="CY124" s="220">
        <f t="shared" si="70"/>
        <v>0</v>
      </c>
      <c r="CZ124" s="220">
        <f t="shared" si="71"/>
        <v>0</v>
      </c>
      <c r="DA124" s="220">
        <f t="shared" si="72"/>
        <v>0</v>
      </c>
      <c r="DB124" s="220">
        <f t="shared" si="73"/>
        <v>0</v>
      </c>
      <c r="DC124" s="220">
        <f t="shared" si="74"/>
        <v>0</v>
      </c>
      <c r="DD124" s="220">
        <f t="shared" si="75"/>
        <v>0</v>
      </c>
      <c r="DE124" s="220">
        <f t="shared" si="76"/>
        <v>0</v>
      </c>
      <c r="DF124" s="220">
        <f t="shared" si="77"/>
        <v>0</v>
      </c>
      <c r="DG124" s="220">
        <f t="shared" si="78"/>
        <v>0</v>
      </c>
      <c r="DH124" s="220">
        <f t="shared" si="79"/>
        <v>0</v>
      </c>
      <c r="DI124" s="220">
        <f t="shared" si="80"/>
        <v>0</v>
      </c>
      <c r="DJ124" s="220">
        <f t="shared" si="81"/>
        <v>0</v>
      </c>
      <c r="DK124" s="220">
        <f t="shared" si="82"/>
        <v>0</v>
      </c>
      <c r="DL124" s="220">
        <f t="shared" si="83"/>
        <v>0</v>
      </c>
      <c r="DM124" s="220">
        <f t="shared" si="86"/>
        <v>0</v>
      </c>
      <c r="DN124" s="96" t="str">
        <f>IF(DM124=0,"",IF(SUM($DM$116:DM124)=1,_xlfn.CONCAT(DO124,),IF($DM$173&gt;SUM($DM$116:DM124),_xlfn.CONCAT(", ",DO124),IF($DM$173=SUM($DM$116:DM124),_xlfn.CONCAT(" y ",DO124)))))</f>
        <v/>
      </c>
      <c r="DO124" s="98">
        <f t="shared" si="87"/>
        <v>8</v>
      </c>
      <c r="DT124" s="645">
        <f t="shared" si="84"/>
        <v>0</v>
      </c>
      <c r="DU124" s="647"/>
      <c r="DW124" s="220">
        <f t="shared" si="88"/>
        <v>0</v>
      </c>
      <c r="DX124" s="220">
        <f>IF(CNGE_2026_M3_Secc1!$AH$128=CNGE_2026_M3_Secc1!$AJ$128,0,IF(OR(AND($D124&lt;&gt;"",CNGE_2026_M3_Secc1!O145="X"),AND($D124="",CNGE_2026_M3_Secc1!O145="")),0,1))</f>
        <v>0</v>
      </c>
      <c r="DY124" s="220">
        <f>IF(CNGE_2026_M3_Secc1!$AH$128=CNGE_2026_M3_Secc1!$AJ$128,0,IF(OR(AND($D124&lt;&gt;"",CNGE_2026_M3_Secc1!P145="X"),AND($D124="",CNGE_2026_M3_Secc1!P145="")),0,1))</f>
        <v>0</v>
      </c>
      <c r="DZ124" s="220">
        <f>IF(CNGE_2026_M3_Secc1!$AH$128=CNGE_2026_M3_Secc1!$AJ$128,0,IF(OR(AND($D124&lt;&gt;"",CNGE_2026_M3_Secc1!Q145="X"),AND($D124="",CNGE_2026_M3_Secc1!Q145="")),0,1))</f>
        <v>0</v>
      </c>
      <c r="EA124" s="220">
        <f>IF(CNGE_2026_M3_Secc1!$AH$128=CNGE_2026_M3_Secc1!$AJ$128,0,IF(OR(AND($D124&lt;&gt;"",CNGE_2026_M3_Secc1!R145="X"),AND($D124="",CNGE_2026_M3_Secc1!R145="")),0,1))</f>
        <v>0</v>
      </c>
      <c r="EB124" s="220">
        <f>IF(CNGE_2026_M3_Secc1!$AH$128=CNGE_2026_M3_Secc1!$AJ$128,0,IF(OR(AND($D124&lt;&gt;"",CNGE_2026_M3_Secc1!S145="X"),AND($D124="",CNGE_2026_M3_Secc1!S145="")),0,1))</f>
        <v>0</v>
      </c>
      <c r="EC124" s="220">
        <f>IF(CNGE_2026_M3_Secc1!$AH$128=CNGE_2026_M3_Secc1!$AJ$128,0,IF(OR(AND($D124&lt;&gt;"",CNGE_2026_M3_Secc1!T145="X"),AND($D124="",CNGE_2026_M3_Secc1!T145="")),0,1))</f>
        <v>0</v>
      </c>
      <c r="ED124" s="220">
        <f>IF(CNGE_2026_M3_Secc1!$AH$128=CNGE_2026_M3_Secc1!$AJ$128,0,IF(OR(AND($D124&lt;&gt;"",CNGE_2026_M3_Secc1!U145="X"),AND($D124="",CNGE_2026_M3_Secc1!U145="")),0,1))</f>
        <v>0</v>
      </c>
      <c r="EE124" s="220">
        <f>IF(CNGE_2026_M3_Secc1!$AH$128=CNGE_2026_M3_Secc1!$AJ$128,0,IF(OR(AND($D124&lt;&gt;"",CNGE_2026_M3_Secc1!V145="X"),AND($D124="",CNGE_2026_M3_Secc1!V145="")),0,1))</f>
        <v>0</v>
      </c>
      <c r="EF124" s="220">
        <f>IF(CNGE_2026_M3_Secc1!$AH$128=CNGE_2026_M3_Secc1!$AJ$128,0,IF(OR(AND($D124&lt;&gt;"",CNGE_2026_M3_Secc1!W145="X"),AND($D124="",CNGE_2026_M3_Secc1!W145="")),0,1))</f>
        <v>0</v>
      </c>
      <c r="EG124" s="220">
        <f>IF(CNGE_2026_M3_Secc1!$AH$128=CNGE_2026_M3_Secc1!$AJ$128,0,IF(OR(AND($D124&lt;&gt;"",CNGE_2026_M3_Secc1!X145="X"),AND($D124="",CNGE_2026_M3_Secc1!X145="")),0,1))</f>
        <v>0</v>
      </c>
      <c r="EH124" s="220">
        <f>IF(CNGE_2026_M3_Secc1!$AH$128=CNGE_2026_M3_Secc1!$AJ$128,0,IF(OR(AND($D124&lt;&gt;"",CNGE_2026_M3_Secc1!Y145="X"),AND($D124="",CNGE_2026_M3_Secc1!Y145="")),0,1))</f>
        <v>0</v>
      </c>
      <c r="EI124" s="220">
        <f>IF(CNGE_2026_M3_Secc1!$AH$128=CNGE_2026_M3_Secc1!$AJ$128,0,IF(OR(AND($D124&lt;&gt;"",CNGE_2026_M3_Secc1!Z145="X"),AND($D124="",CNGE_2026_M3_Secc1!Z145="")),0,1))</f>
        <v>0</v>
      </c>
      <c r="EJ124" s="220">
        <f>IF(CNGE_2026_M3_Secc1!$AH$128=CNGE_2026_M3_Secc1!$AJ$128,0,IF(OR(AND($D124&lt;&gt;"",CNGE_2026_M3_Secc1!AA145="X"),AND($D124="",CNGE_2026_M3_Secc1!AA145="")),0,1))</f>
        <v>0</v>
      </c>
      <c r="EK124" s="220">
        <f>IF(CNGE_2026_M3_Secc1!$AH$128=CNGE_2026_M3_Secc1!$AJ$128,0,IF(OR(AND($D124&lt;&gt;"",CNGE_2026_M3_Secc1!AB145="X"),AND($D124="",CNGE_2026_M3_Secc1!AB145="")),0,1))</f>
        <v>0</v>
      </c>
      <c r="EL124" s="220">
        <f>IF(CNGE_2026_M3_Secc1!$AH$128=CNGE_2026_M3_Secc1!$AJ$128,0,IF(OR(AND($D124&lt;&gt;"",CNGE_2026_M3_Secc1!AC145="X"),AND($D124="",CNGE_2026_M3_Secc1!AC145="")),0,1))</f>
        <v>0</v>
      </c>
      <c r="EM124" s="220">
        <f>IF(CNGE_2026_M3_Secc1!$AH$128=CNGE_2026_M3_Secc1!$AJ$128,0,IF(OR(AND($D124&lt;&gt;"",CNGE_2026_M3_Secc1!AD145="X"),AND($D124="",CNGE_2026_M3_Secc1!AD145="")),0,1))</f>
        <v>0</v>
      </c>
      <c r="EN124" s="220">
        <f>IF(CNGE_2026_M3_Secc1!$AH$128=CNGE_2026_M3_Secc1!$AJ$128,0,IF(OR(AND($D124&lt;&gt;"",CNGE_2026_M3_Secc1!I205="X"),AND($D124="",CNGE_2026_M3_Secc1!I205="")),0,1))</f>
        <v>0</v>
      </c>
      <c r="EO124" s="220">
        <f>IF(CNGE_2026_M3_Secc1!$AH$128=CNGE_2026_M3_Secc1!$AJ$128,0,IF(OR(AND($D124&lt;&gt;"",CNGE_2026_M3_Secc1!J205="X"),AND($D124="",CNGE_2026_M3_Secc1!J205="")),0,1))</f>
        <v>0</v>
      </c>
      <c r="EP124" s="220">
        <f>IF(CNGE_2026_M3_Secc1!$AH$128=CNGE_2026_M3_Secc1!$AJ$128,0,IF(OR(AND($D124&lt;&gt;"",CNGE_2026_M3_Secc1!K205="X"),AND($D124="",CNGE_2026_M3_Secc1!K205="")),0,1))</f>
        <v>0</v>
      </c>
      <c r="EQ124" s="220">
        <f>IF(CNGE_2026_M3_Secc1!$AH$128=CNGE_2026_M3_Secc1!$AJ$128,0,IF(OR(AND($D124&lt;&gt;"",CNGE_2026_M3_Secc1!L205="X"),AND($D124="",CNGE_2026_M3_Secc1!L205="")),0,1))</f>
        <v>0</v>
      </c>
      <c r="ER124" s="220">
        <f>IF(CNGE_2026_M3_Secc1!$AH$128=CNGE_2026_M3_Secc1!$AJ$128,0,IF(OR(AND($D124&lt;&gt;"",CNGE_2026_M3_Secc1!M205="X"),AND($D124="",CNGE_2026_M3_Secc1!M205="")),0,1))</f>
        <v>0</v>
      </c>
      <c r="ES124" s="220">
        <f>IF(CNGE_2026_M3_Secc1!$AH$128=CNGE_2026_M3_Secc1!$AJ$128,0,IF(OR(AND($D124&lt;&gt;"",CNGE_2026_M3_Secc1!N205="X"),AND($D124="",CNGE_2026_M3_Secc1!N205="")),0,1))</f>
        <v>0</v>
      </c>
      <c r="ET124" s="220">
        <f>IF(CNGE_2026_M3_Secc1!$AH$128=CNGE_2026_M3_Secc1!$AJ$128,0,IF(OR(AND($D124&lt;&gt;"",CNGE_2026_M3_Secc1!O205="X"),AND($D124="",CNGE_2026_M3_Secc1!O205="")),0,1))</f>
        <v>0</v>
      </c>
      <c r="EU124" s="220">
        <f>IF(CNGE_2026_M3_Secc1!$AH$128=CNGE_2026_M3_Secc1!$AJ$128,0,IF(OR(AND($D124&lt;&gt;"",CNGE_2026_M3_Secc1!P205="X"),AND($D124="",CNGE_2026_M3_Secc1!P205="")),0,1))</f>
        <v>0</v>
      </c>
      <c r="EV124" s="220">
        <f>IF(CNGE_2026_M3_Secc1!$AH$128=CNGE_2026_M3_Secc1!$AJ$128,0,IF(OR(AND($D124&lt;&gt;"",CNGE_2026_M3_Secc1!Q205="X"),AND($D124="",CNGE_2026_M3_Secc1!Q205="")),0,1))</f>
        <v>0</v>
      </c>
      <c r="EW124" s="220">
        <f>IF(CNGE_2026_M3_Secc1!$AH$128=CNGE_2026_M3_Secc1!$AJ$128,0,IF(OR(AND($D124&lt;&gt;"",CNGE_2026_M3_Secc1!R205="X"),AND($D124="",CNGE_2026_M3_Secc1!R205="")),0,1))</f>
        <v>0</v>
      </c>
      <c r="EX124" s="220">
        <f>IF(CNGE_2026_M3_Secc1!$AH$128=CNGE_2026_M3_Secc1!$AJ$128,0,IF(OR(AND($D124&lt;&gt;"",CNGE_2026_M3_Secc1!S205="X"),AND($D124="",CNGE_2026_M3_Secc1!S205="")),0,1))</f>
        <v>0</v>
      </c>
      <c r="EY124" s="220">
        <f>IF(CNGE_2026_M3_Secc1!$AH$128=CNGE_2026_M3_Secc1!$AJ$128,0,IF(OR(AND($D124&lt;&gt;"",CNGE_2026_M3_Secc1!T205="X"),AND($D124="",CNGE_2026_M3_Secc1!T205="")),0,1))</f>
        <v>0</v>
      </c>
      <c r="EZ124" s="220">
        <f>IF(CNGE_2026_M3_Secc1!$AH$128=CNGE_2026_M3_Secc1!$AJ$128,0,IF(OR(AND($D124&lt;&gt;"",CNGE_2026_M3_Secc1!U205="X"),AND($D124="",CNGE_2026_M3_Secc1!U205="")),0,1))</f>
        <v>0</v>
      </c>
      <c r="FA124" s="220">
        <f>IF(CNGE_2026_M3_Secc1!$AH$128=CNGE_2026_M3_Secc1!$AJ$128,0,IF(OR(AND($D124&lt;&gt;"",CNGE_2026_M3_Secc1!V205="X"),AND($D124="",CNGE_2026_M3_Secc1!V205="")),0,1))</f>
        <v>0</v>
      </c>
      <c r="FB124" s="220">
        <f>IF(CNGE_2026_M3_Secc1!$AH$128=CNGE_2026_M3_Secc1!$AJ$128,0,IF(OR(AND($D124&lt;&gt;"",CNGE_2026_M3_Secc1!W205="X"),AND($D124="",CNGE_2026_M3_Secc1!W205="")),0,1))</f>
        <v>0</v>
      </c>
      <c r="FC124" s="220">
        <f>IF(CNGE_2026_M3_Secc1!$AH$128=CNGE_2026_M3_Secc1!$AJ$128,0,IF(OR(AND($D124&lt;&gt;"",CNGE_2026_M3_Secc1!X205="X"),AND($D124="",CNGE_2026_M3_Secc1!X205="")),0,1))</f>
        <v>0</v>
      </c>
      <c r="FD124" s="220">
        <f>IF(CNGE_2026_M3_Secc1!$AH$128=CNGE_2026_M3_Secc1!$AJ$128,0,IF(OR(AND($D124&lt;&gt;"",CNGE_2026_M3_Secc1!Y205="X"),AND($D124="",CNGE_2026_M3_Secc1!Y205="")),0,1))</f>
        <v>0</v>
      </c>
      <c r="FE124" s="220">
        <f>IF(CNGE_2026_M3_Secc1!$AH$128=CNGE_2026_M3_Secc1!$AJ$128,0,IF(OR(AND($D124&lt;&gt;"",CNGE_2026_M3_Secc1!Z205="X"),AND($D124="",CNGE_2026_M3_Secc1!Z205="")),0,1))</f>
        <v>0</v>
      </c>
      <c r="FF124" s="220">
        <f>IF(CNGE_2026_M3_Secc1!$AH$128=CNGE_2026_M3_Secc1!$AJ$128,0,IF(OR(AND($D124&lt;&gt;"",CNGE_2026_M3_Secc1!AA205="X"),AND($D124="",CNGE_2026_M3_Secc1!AA205="")),0,1))</f>
        <v>0</v>
      </c>
      <c r="FG124" s="220">
        <f>IF(CNGE_2026_M3_Secc1!$AH$128=CNGE_2026_M3_Secc1!$AJ$128,0,IF(OR(AND($D124&lt;&gt;"",CNGE_2026_M3_Secc1!AB205="X"),AND($D124="",CNGE_2026_M3_Secc1!AB205="")),0,1))</f>
        <v>0</v>
      </c>
      <c r="FH124" s="220">
        <f>IF(CNGE_2026_M3_Secc1!$AH$128=CNGE_2026_M3_Secc1!$AJ$128,0,IF(OR(AND($D124&lt;&gt;"",CNGE_2026_M3_Secc1!AC205="X"),AND($D124="",CNGE_2026_M3_Secc1!AC205="")),0,1))</f>
        <v>0</v>
      </c>
      <c r="FI124" s="220">
        <f>IF(CNGE_2026_M3_Secc1!$AH$128=CNGE_2026_M3_Secc1!$AJ$128,0,IF(OR(AND($D124&lt;&gt;"",CNGE_2026_M3_Secc1!AD205="X"),AND($D124="",CNGE_2026_M3_Secc1!AD205="")),0,1))</f>
        <v>0</v>
      </c>
      <c r="FJ124" s="220">
        <f>IF(CNGE_2026_M3_Secc1!$AH$128=CNGE_2026_M3_Secc1!$AJ$128,0,IF(OR(AND($D124&lt;&gt;"",CNGE_2026_M3_Secc1!I265="X"),AND($D124="",CNGE_2026_M3_Secc1!I265="")),0,1))</f>
        <v>0</v>
      </c>
      <c r="FK124" s="220">
        <f>IF(CNGE_2026_M3_Secc1!$AH$128=CNGE_2026_M3_Secc1!$AJ$128,0,IF(OR(AND($D124&lt;&gt;"",CNGE_2026_M3_Secc1!J265="X"),AND($D124="",CNGE_2026_M3_Secc1!J265="")),0,1))</f>
        <v>0</v>
      </c>
      <c r="FL124" s="220">
        <f>IF(CNGE_2026_M3_Secc1!$AH$128=CNGE_2026_M3_Secc1!$AJ$128,0,IF(OR(AND($D124&lt;&gt;"",CNGE_2026_M3_Secc1!K265="X"),AND($D124="",CNGE_2026_M3_Secc1!K265="")),0,1))</f>
        <v>0</v>
      </c>
      <c r="FM124" s="220">
        <f>IF(CNGE_2026_M3_Secc1!$AH$128=CNGE_2026_M3_Secc1!$AJ$128,0,IF(OR(AND($D124&lt;&gt;"",CNGE_2026_M3_Secc1!L265="X"),AND($D124="",CNGE_2026_M3_Secc1!L265="")),0,1))</f>
        <v>0</v>
      </c>
      <c r="FN124" s="220">
        <f>IF(CNGE_2026_M3_Secc1!$AH$128=CNGE_2026_M3_Secc1!$AJ$128,0,IF(OR(AND($D124&lt;&gt;"",CNGE_2026_M3_Secc1!M265="X"),AND($D124="",CNGE_2026_M3_Secc1!M265="")),0,1))</f>
        <v>0</v>
      </c>
      <c r="FO124" s="220">
        <f>IF(CNGE_2026_M3_Secc1!$AH$128=CNGE_2026_M3_Secc1!$AJ$128,0,IF(OR(AND($D124&lt;&gt;"",CNGE_2026_M3_Secc1!N265="X"),AND($D124="",CNGE_2026_M3_Secc1!N265="")),0,1))</f>
        <v>0</v>
      </c>
      <c r="FP124" s="220">
        <f>IF(CNGE_2026_M3_Secc1!$AH$128=CNGE_2026_M3_Secc1!$AJ$128,0,IF(OR(AND($D124&lt;&gt;"",CNGE_2026_M3_Secc1!O265="X"),AND($D124="",CNGE_2026_M3_Secc1!O265="")),0,1))</f>
        <v>0</v>
      </c>
      <c r="FQ124" s="220">
        <f>IF(CNGE_2026_M3_Secc1!$AH$128=CNGE_2026_M3_Secc1!$AJ$128,0,IF(OR(AND($D124&lt;&gt;"",CNGE_2026_M3_Secc1!P265="X"),AND($D124="",CNGE_2026_M3_Secc1!P265="")),0,1))</f>
        <v>0</v>
      </c>
      <c r="FR124" s="220">
        <f>IF(CNGE_2026_M3_Secc1!$AH$128=CNGE_2026_M3_Secc1!$AJ$128,0,IF(OR(AND($D124&lt;&gt;"",CNGE_2026_M3_Secc1!Q265="X"),AND($D124="",CNGE_2026_M3_Secc1!Q265="")),0,1))</f>
        <v>0</v>
      </c>
      <c r="FS124" s="220">
        <f>IF(CNGE_2026_M3_Secc1!$AH$128=CNGE_2026_M3_Secc1!$AJ$128,0,IF(OR(AND($D124&lt;&gt;"",CNGE_2026_M3_Secc1!R265="X"),AND($D124="",CNGE_2026_M3_Secc1!R265="")),0,1))</f>
        <v>0</v>
      </c>
      <c r="FT124" s="220">
        <f>IF(CNGE_2026_M3_Secc1!$AH$128=CNGE_2026_M3_Secc1!$AJ$128,0,IF(OR(AND($D124&lt;&gt;"",CNGE_2026_M3_Secc1!S265="X"),AND($D124="",CNGE_2026_M3_Secc1!S265="")),0,1))</f>
        <v>0</v>
      </c>
      <c r="FU124" s="220">
        <f>IF(CNGE_2026_M3_Secc1!$AH$128=CNGE_2026_M3_Secc1!$AJ$128,0,IF(OR(AND($D124&lt;&gt;"",CNGE_2026_M3_Secc1!T265="X"),AND($D124="",CNGE_2026_M3_Secc1!T265="")),0,1))</f>
        <v>0</v>
      </c>
      <c r="FV124" s="220">
        <f>IF(CNGE_2026_M3_Secc1!$AH$128=CNGE_2026_M3_Secc1!$AJ$128,0,IF(OR(AND($D124&lt;&gt;"",CNGE_2026_M3_Secc1!U265="X"),AND($D124="",CNGE_2026_M3_Secc1!U265="")),0,1))</f>
        <v>0</v>
      </c>
      <c r="FW124" s="220">
        <f>IF(CNGE_2026_M3_Secc1!$AH$128=CNGE_2026_M3_Secc1!$AJ$128,0,IF(OR(AND($D124&lt;&gt;"",CNGE_2026_M3_Secc1!V265="X"),AND($D124="",CNGE_2026_M3_Secc1!V265="")),0,1))</f>
        <v>0</v>
      </c>
      <c r="FX124" s="220">
        <f>IF(CNGE_2026_M3_Secc1!$AH$128=CNGE_2026_M3_Secc1!$AJ$128,0,IF(OR(AND($D124&lt;&gt;"",CNGE_2026_M3_Secc1!W265="X"),AND($D124="",CNGE_2026_M3_Secc1!W265="")),0,1))</f>
        <v>0</v>
      </c>
      <c r="FY124" s="220">
        <f>IF(CNGE_2026_M3_Secc1!$AH$128=CNGE_2026_M3_Secc1!$AJ$128,0,IF(OR(AND($D124&lt;&gt;"",CNGE_2026_M3_Secc1!X265="X"),AND($D124="",CNGE_2026_M3_Secc1!X265="")),0,1))</f>
        <v>0</v>
      </c>
      <c r="FZ124" s="220">
        <f>IF(CNGE_2026_M3_Secc1!$AH$128=CNGE_2026_M3_Secc1!$AJ$128,0,IF(OR(AND($D124&lt;&gt;"",CNGE_2026_M3_Secc1!Y265="X"),AND($D124="",CNGE_2026_M3_Secc1!Y265="")),0,1))</f>
        <v>0</v>
      </c>
      <c r="GA124" s="220">
        <f>IF(CNGE_2026_M3_Secc1!$AH$128=CNGE_2026_M3_Secc1!$AJ$128,0,IF(OR(AND($D124&lt;&gt;"",CNGE_2026_M3_Secc1!Z265="X"),AND($D124="",CNGE_2026_M3_Secc1!Z265="")),0,1))</f>
        <v>0</v>
      </c>
      <c r="GB124" s="220">
        <f>IF(CNGE_2026_M3_Secc1!$AH$128=CNGE_2026_M3_Secc1!$AJ$128,0,IF(OR(AND($D124&lt;&gt;"",CNGE_2026_M3_Secc1!AA265="X"),AND($D124="",CNGE_2026_M3_Secc1!AA265="")),0,1))</f>
        <v>0</v>
      </c>
      <c r="GC124" s="220">
        <f>IF(CNGE_2026_M3_Secc1!$AH$128=CNGE_2026_M3_Secc1!$AJ$128,0,IF(OR(AND($D124&lt;&gt;"",CNGE_2026_M3_Secc1!AB265="X"),AND($D124="",CNGE_2026_M3_Secc1!AB265="")),0,1))</f>
        <v>0</v>
      </c>
      <c r="GD124" s="220">
        <f>IF(CNGE_2026_M3_Secc1!$AH$128=CNGE_2026_M3_Secc1!$AJ$128,0,IF(OR(AND($D124&lt;&gt;"",CNGE_2026_M3_Secc1!AC265="X"),AND($D124="",CNGE_2026_M3_Secc1!AC265="")),0,1))</f>
        <v>0</v>
      </c>
      <c r="GE124" s="220">
        <f>IF(CNGE_2026_M3_Secc1!$AH$128=CNGE_2026_M3_Secc1!$AJ$128,0,IF(OR(AND($D124&lt;&gt;"",CNGE_2026_M3_Secc1!AD265="X"),AND($D124="",CNGE_2026_M3_Secc1!AD265="")),0,1))</f>
        <v>0</v>
      </c>
    </row>
    <row r="125" spans="1:187" s="114" customFormat="1" ht="15" customHeight="1">
      <c r="A125" s="131"/>
      <c r="B125" s="53"/>
      <c r="C125" s="82" t="s">
        <v>74</v>
      </c>
      <c r="D125" s="792" t="str">
        <f>IF($AH$33=1,"",IF(CNGE_2026_M3_Secc1!$AH$40=CNGE_2026_M3_Secc1!$AJ$40,"",IF(CNGE_2026_M3_Secc1!D68="","",CNGE_2026_M3_Secc1!D68)))</f>
        <v/>
      </c>
      <c r="E125" s="793"/>
      <c r="F125" s="793"/>
      <c r="G125" s="793"/>
      <c r="H125" s="793"/>
      <c r="I125" s="793"/>
      <c r="J125" s="793"/>
      <c r="K125" s="793"/>
      <c r="L125" s="793"/>
      <c r="M125" s="794"/>
      <c r="N125" s="432"/>
      <c r="O125" s="432"/>
      <c r="P125" s="432"/>
      <c r="Q125" s="432"/>
      <c r="R125" s="432"/>
      <c r="S125" s="432"/>
      <c r="T125" s="432"/>
      <c r="U125" s="432"/>
      <c r="V125" s="432"/>
      <c r="W125" s="432"/>
      <c r="X125" s="432"/>
      <c r="Y125" s="432"/>
      <c r="Z125" s="432"/>
      <c r="AA125" s="432"/>
      <c r="AB125" s="432"/>
      <c r="AC125" s="432"/>
      <c r="AD125" s="432"/>
      <c r="AE125" s="49"/>
      <c r="AF125" s="219"/>
      <c r="AG125" s="212"/>
      <c r="AH125" s="896">
        <f t="shared" si="89"/>
        <v>0</v>
      </c>
      <c r="AI125" s="627"/>
      <c r="AJ125" s="896">
        <f t="shared" si="21"/>
        <v>0</v>
      </c>
      <c r="AK125" s="627"/>
      <c r="AL125" s="896">
        <f t="shared" si="22"/>
        <v>0</v>
      </c>
      <c r="AM125" s="627"/>
      <c r="AN125" s="627">
        <f t="shared" si="90"/>
        <v>0</v>
      </c>
      <c r="AO125" s="627"/>
      <c r="AP125" s="639" t="str">
        <f>IF(AN125=0,"",IF(SUM($AN$116:AN125)=1,AR125,IF($AN$173&gt;SUM($AN$116:AN125),_xlfn.CONCAT(", ",AR125),IF($AN$173=SUM($AN$116:AN125),_xlfn.CONCAT(" y ",AR125,".")))))</f>
        <v/>
      </c>
      <c r="AQ125" s="641" t="str">
        <f>IF(AO125=0,"", IF(SUM($AN125:BW$582)=1,AR125, IF($AN$589&gt;SUM($AN125:BW$582),_xlfn.CONCAT(", ",AR125), IF($AN$589=SUM($AN125:BW$582),_xlfn.CONCAT(" y ",AR125,".")))))</f>
        <v/>
      </c>
      <c r="AR125" s="639">
        <f t="shared" si="91"/>
        <v>9</v>
      </c>
      <c r="AS125" s="641"/>
      <c r="AU125" s="1046">
        <f t="shared" si="85"/>
        <v>0</v>
      </c>
      <c r="AV125" s="1047"/>
      <c r="AX125" s="1053">
        <f t="shared" si="23"/>
        <v>0</v>
      </c>
      <c r="AY125" s="729"/>
      <c r="AZ125" s="1053">
        <f t="shared" si="92"/>
        <v>0</v>
      </c>
      <c r="BA125" s="729"/>
      <c r="BB125" s="639">
        <f t="shared" si="93"/>
        <v>0</v>
      </c>
      <c r="BC125" s="641"/>
      <c r="BE125" s="220">
        <f t="shared" si="24"/>
        <v>0</v>
      </c>
      <c r="BF125" s="220">
        <f t="shared" si="25"/>
        <v>0</v>
      </c>
      <c r="BG125" s="220">
        <f t="shared" si="26"/>
        <v>0</v>
      </c>
      <c r="BH125" s="220">
        <f t="shared" si="27"/>
        <v>0</v>
      </c>
      <c r="BI125" s="220">
        <f t="shared" si="28"/>
        <v>0</v>
      </c>
      <c r="BJ125" s="220">
        <f t="shared" si="29"/>
        <v>0</v>
      </c>
      <c r="BK125" s="220">
        <f t="shared" si="30"/>
        <v>0</v>
      </c>
      <c r="BL125" s="220">
        <f t="shared" si="31"/>
        <v>0</v>
      </c>
      <c r="BM125" s="220">
        <f t="shared" si="32"/>
        <v>0</v>
      </c>
      <c r="BN125" s="220">
        <f t="shared" si="33"/>
        <v>0</v>
      </c>
      <c r="BO125" s="220">
        <f t="shared" si="34"/>
        <v>0</v>
      </c>
      <c r="BP125" s="220">
        <f t="shared" si="35"/>
        <v>0</v>
      </c>
      <c r="BQ125" s="220">
        <f t="shared" si="36"/>
        <v>0</v>
      </c>
      <c r="BR125" s="220">
        <f t="shared" si="37"/>
        <v>0</v>
      </c>
      <c r="BS125" s="220">
        <f t="shared" si="38"/>
        <v>0</v>
      </c>
      <c r="BT125" s="220">
        <f t="shared" si="39"/>
        <v>0</v>
      </c>
      <c r="BU125" s="220">
        <f t="shared" si="40"/>
        <v>0</v>
      </c>
      <c r="BV125" s="220">
        <f t="shared" si="41"/>
        <v>0</v>
      </c>
      <c r="BW125" s="220">
        <f t="shared" si="42"/>
        <v>0</v>
      </c>
      <c r="BX125" s="220">
        <f t="shared" si="43"/>
        <v>0</v>
      </c>
      <c r="BY125" s="220">
        <f t="shared" si="44"/>
        <v>0</v>
      </c>
      <c r="BZ125" s="220">
        <f t="shared" si="45"/>
        <v>0</v>
      </c>
      <c r="CA125" s="220">
        <f t="shared" si="46"/>
        <v>0</v>
      </c>
      <c r="CB125" s="220">
        <f t="shared" si="47"/>
        <v>0</v>
      </c>
      <c r="CC125" s="220">
        <f t="shared" si="48"/>
        <v>0</v>
      </c>
      <c r="CD125" s="220">
        <f t="shared" si="49"/>
        <v>0</v>
      </c>
      <c r="CE125" s="220">
        <f t="shared" si="50"/>
        <v>0</v>
      </c>
      <c r="CF125" s="220">
        <f t="shared" si="51"/>
        <v>0</v>
      </c>
      <c r="CG125" s="220">
        <f t="shared" si="52"/>
        <v>0</v>
      </c>
      <c r="CH125" s="220">
        <f t="shared" si="53"/>
        <v>0</v>
      </c>
      <c r="CI125" s="220">
        <f t="shared" si="54"/>
        <v>0</v>
      </c>
      <c r="CJ125" s="220">
        <f t="shared" si="55"/>
        <v>0</v>
      </c>
      <c r="CK125" s="220">
        <f t="shared" si="56"/>
        <v>0</v>
      </c>
      <c r="CL125" s="220">
        <f t="shared" si="57"/>
        <v>0</v>
      </c>
      <c r="CM125" s="220">
        <f t="shared" si="58"/>
        <v>0</v>
      </c>
      <c r="CN125" s="220">
        <f t="shared" si="59"/>
        <v>0</v>
      </c>
      <c r="CO125" s="220">
        <f t="shared" si="60"/>
        <v>0</v>
      </c>
      <c r="CP125" s="220">
        <f t="shared" si="61"/>
        <v>0</v>
      </c>
      <c r="CQ125" s="220">
        <f t="shared" si="62"/>
        <v>0</v>
      </c>
      <c r="CR125" s="220">
        <f t="shared" si="63"/>
        <v>0</v>
      </c>
      <c r="CS125" s="220">
        <f t="shared" si="64"/>
        <v>0</v>
      </c>
      <c r="CT125" s="220">
        <f t="shared" si="65"/>
        <v>0</v>
      </c>
      <c r="CU125" s="220">
        <f t="shared" si="66"/>
        <v>0</v>
      </c>
      <c r="CV125" s="220">
        <f t="shared" si="67"/>
        <v>0</v>
      </c>
      <c r="CW125" s="220">
        <f t="shared" si="68"/>
        <v>0</v>
      </c>
      <c r="CX125" s="220">
        <f t="shared" si="69"/>
        <v>0</v>
      </c>
      <c r="CY125" s="220">
        <f t="shared" si="70"/>
        <v>0</v>
      </c>
      <c r="CZ125" s="220">
        <f t="shared" si="71"/>
        <v>0</v>
      </c>
      <c r="DA125" s="220">
        <f t="shared" si="72"/>
        <v>0</v>
      </c>
      <c r="DB125" s="220">
        <f t="shared" si="73"/>
        <v>0</v>
      </c>
      <c r="DC125" s="220">
        <f t="shared" si="74"/>
        <v>0</v>
      </c>
      <c r="DD125" s="220">
        <f t="shared" si="75"/>
        <v>0</v>
      </c>
      <c r="DE125" s="220">
        <f t="shared" si="76"/>
        <v>0</v>
      </c>
      <c r="DF125" s="220">
        <f t="shared" si="77"/>
        <v>0</v>
      </c>
      <c r="DG125" s="220">
        <f t="shared" si="78"/>
        <v>0</v>
      </c>
      <c r="DH125" s="220">
        <f t="shared" si="79"/>
        <v>0</v>
      </c>
      <c r="DI125" s="220">
        <f t="shared" si="80"/>
        <v>0</v>
      </c>
      <c r="DJ125" s="220">
        <f t="shared" si="81"/>
        <v>0</v>
      </c>
      <c r="DK125" s="220">
        <f t="shared" si="82"/>
        <v>0</v>
      </c>
      <c r="DL125" s="220">
        <f t="shared" si="83"/>
        <v>0</v>
      </c>
      <c r="DM125" s="220">
        <f t="shared" si="86"/>
        <v>0</v>
      </c>
      <c r="DN125" s="96" t="str">
        <f>IF(DM125=0,"",IF(SUM($DM$116:DM125)=1,_xlfn.CONCAT(DO125,),IF($DM$173&gt;SUM($DM$116:DM125),_xlfn.CONCAT(", ",DO125),IF($DM$173=SUM($DM$116:DM125),_xlfn.CONCAT(" y ",DO125)))))</f>
        <v/>
      </c>
      <c r="DO125" s="98">
        <f t="shared" si="87"/>
        <v>9</v>
      </c>
      <c r="DT125" s="645">
        <f t="shared" si="84"/>
        <v>0</v>
      </c>
      <c r="DU125" s="647"/>
      <c r="DW125" s="220">
        <f t="shared" si="88"/>
        <v>0</v>
      </c>
      <c r="DX125" s="220">
        <f>IF(CNGE_2026_M3_Secc1!$AH$128=CNGE_2026_M3_Secc1!$AJ$128,0,IF(OR(AND($D125&lt;&gt;"",CNGE_2026_M3_Secc1!O146="X"),AND($D125="",CNGE_2026_M3_Secc1!O146="")),0,1))</f>
        <v>0</v>
      </c>
      <c r="DY125" s="220">
        <f>IF(CNGE_2026_M3_Secc1!$AH$128=CNGE_2026_M3_Secc1!$AJ$128,0,IF(OR(AND($D125&lt;&gt;"",CNGE_2026_M3_Secc1!P146="X"),AND($D125="",CNGE_2026_M3_Secc1!P146="")),0,1))</f>
        <v>0</v>
      </c>
      <c r="DZ125" s="220">
        <f>IF(CNGE_2026_M3_Secc1!$AH$128=CNGE_2026_M3_Secc1!$AJ$128,0,IF(OR(AND($D125&lt;&gt;"",CNGE_2026_M3_Secc1!Q146="X"),AND($D125="",CNGE_2026_M3_Secc1!Q146="")),0,1))</f>
        <v>0</v>
      </c>
      <c r="EA125" s="220">
        <f>IF(CNGE_2026_M3_Secc1!$AH$128=CNGE_2026_M3_Secc1!$AJ$128,0,IF(OR(AND($D125&lt;&gt;"",CNGE_2026_M3_Secc1!R146="X"),AND($D125="",CNGE_2026_M3_Secc1!R146="")),0,1))</f>
        <v>0</v>
      </c>
      <c r="EB125" s="220">
        <f>IF(CNGE_2026_M3_Secc1!$AH$128=CNGE_2026_M3_Secc1!$AJ$128,0,IF(OR(AND($D125&lt;&gt;"",CNGE_2026_M3_Secc1!S146="X"),AND($D125="",CNGE_2026_M3_Secc1!S146="")),0,1))</f>
        <v>0</v>
      </c>
      <c r="EC125" s="220">
        <f>IF(CNGE_2026_M3_Secc1!$AH$128=CNGE_2026_M3_Secc1!$AJ$128,0,IF(OR(AND($D125&lt;&gt;"",CNGE_2026_M3_Secc1!T146="X"),AND($D125="",CNGE_2026_M3_Secc1!T146="")),0,1))</f>
        <v>0</v>
      </c>
      <c r="ED125" s="220">
        <f>IF(CNGE_2026_M3_Secc1!$AH$128=CNGE_2026_M3_Secc1!$AJ$128,0,IF(OR(AND($D125&lt;&gt;"",CNGE_2026_M3_Secc1!U146="X"),AND($D125="",CNGE_2026_M3_Secc1!U146="")),0,1))</f>
        <v>0</v>
      </c>
      <c r="EE125" s="220">
        <f>IF(CNGE_2026_M3_Secc1!$AH$128=CNGE_2026_M3_Secc1!$AJ$128,0,IF(OR(AND($D125&lt;&gt;"",CNGE_2026_M3_Secc1!V146="X"),AND($D125="",CNGE_2026_M3_Secc1!V146="")),0,1))</f>
        <v>0</v>
      </c>
      <c r="EF125" s="220">
        <f>IF(CNGE_2026_M3_Secc1!$AH$128=CNGE_2026_M3_Secc1!$AJ$128,0,IF(OR(AND($D125&lt;&gt;"",CNGE_2026_M3_Secc1!W146="X"),AND($D125="",CNGE_2026_M3_Secc1!W146="")),0,1))</f>
        <v>0</v>
      </c>
      <c r="EG125" s="220">
        <f>IF(CNGE_2026_M3_Secc1!$AH$128=CNGE_2026_M3_Secc1!$AJ$128,0,IF(OR(AND($D125&lt;&gt;"",CNGE_2026_M3_Secc1!X146="X"),AND($D125="",CNGE_2026_M3_Secc1!X146="")),0,1))</f>
        <v>0</v>
      </c>
      <c r="EH125" s="220">
        <f>IF(CNGE_2026_M3_Secc1!$AH$128=CNGE_2026_M3_Secc1!$AJ$128,0,IF(OR(AND($D125&lt;&gt;"",CNGE_2026_M3_Secc1!Y146="X"),AND($D125="",CNGE_2026_M3_Secc1!Y146="")),0,1))</f>
        <v>0</v>
      </c>
      <c r="EI125" s="220">
        <f>IF(CNGE_2026_M3_Secc1!$AH$128=CNGE_2026_M3_Secc1!$AJ$128,0,IF(OR(AND($D125&lt;&gt;"",CNGE_2026_M3_Secc1!Z146="X"),AND($D125="",CNGE_2026_M3_Secc1!Z146="")),0,1))</f>
        <v>0</v>
      </c>
      <c r="EJ125" s="220">
        <f>IF(CNGE_2026_M3_Secc1!$AH$128=CNGE_2026_M3_Secc1!$AJ$128,0,IF(OR(AND($D125&lt;&gt;"",CNGE_2026_M3_Secc1!AA146="X"),AND($D125="",CNGE_2026_M3_Secc1!AA146="")),0,1))</f>
        <v>0</v>
      </c>
      <c r="EK125" s="220">
        <f>IF(CNGE_2026_M3_Secc1!$AH$128=CNGE_2026_M3_Secc1!$AJ$128,0,IF(OR(AND($D125&lt;&gt;"",CNGE_2026_M3_Secc1!AB146="X"),AND($D125="",CNGE_2026_M3_Secc1!AB146="")),0,1))</f>
        <v>0</v>
      </c>
      <c r="EL125" s="220">
        <f>IF(CNGE_2026_M3_Secc1!$AH$128=CNGE_2026_M3_Secc1!$AJ$128,0,IF(OR(AND($D125&lt;&gt;"",CNGE_2026_M3_Secc1!AC146="X"),AND($D125="",CNGE_2026_M3_Secc1!AC146="")),0,1))</f>
        <v>0</v>
      </c>
      <c r="EM125" s="220">
        <f>IF(CNGE_2026_M3_Secc1!$AH$128=CNGE_2026_M3_Secc1!$AJ$128,0,IF(OR(AND($D125&lt;&gt;"",CNGE_2026_M3_Secc1!AD146="X"),AND($D125="",CNGE_2026_M3_Secc1!AD146="")),0,1))</f>
        <v>0</v>
      </c>
      <c r="EN125" s="220">
        <f>IF(CNGE_2026_M3_Secc1!$AH$128=CNGE_2026_M3_Secc1!$AJ$128,0,IF(OR(AND($D125&lt;&gt;"",CNGE_2026_M3_Secc1!I206="X"),AND($D125="",CNGE_2026_M3_Secc1!I206="")),0,1))</f>
        <v>0</v>
      </c>
      <c r="EO125" s="220">
        <f>IF(CNGE_2026_M3_Secc1!$AH$128=CNGE_2026_M3_Secc1!$AJ$128,0,IF(OR(AND($D125&lt;&gt;"",CNGE_2026_M3_Secc1!J206="X"),AND($D125="",CNGE_2026_M3_Secc1!J206="")),0,1))</f>
        <v>0</v>
      </c>
      <c r="EP125" s="220">
        <f>IF(CNGE_2026_M3_Secc1!$AH$128=CNGE_2026_M3_Secc1!$AJ$128,0,IF(OR(AND($D125&lt;&gt;"",CNGE_2026_M3_Secc1!K206="X"),AND($D125="",CNGE_2026_M3_Secc1!K206="")),0,1))</f>
        <v>0</v>
      </c>
      <c r="EQ125" s="220">
        <f>IF(CNGE_2026_M3_Secc1!$AH$128=CNGE_2026_M3_Secc1!$AJ$128,0,IF(OR(AND($D125&lt;&gt;"",CNGE_2026_M3_Secc1!L206="X"),AND($D125="",CNGE_2026_M3_Secc1!L206="")),0,1))</f>
        <v>0</v>
      </c>
      <c r="ER125" s="220">
        <f>IF(CNGE_2026_M3_Secc1!$AH$128=CNGE_2026_M3_Secc1!$AJ$128,0,IF(OR(AND($D125&lt;&gt;"",CNGE_2026_M3_Secc1!M206="X"),AND($D125="",CNGE_2026_M3_Secc1!M206="")),0,1))</f>
        <v>0</v>
      </c>
      <c r="ES125" s="220">
        <f>IF(CNGE_2026_M3_Secc1!$AH$128=CNGE_2026_M3_Secc1!$AJ$128,0,IF(OR(AND($D125&lt;&gt;"",CNGE_2026_M3_Secc1!N206="X"),AND($D125="",CNGE_2026_M3_Secc1!N206="")),0,1))</f>
        <v>0</v>
      </c>
      <c r="ET125" s="220">
        <f>IF(CNGE_2026_M3_Secc1!$AH$128=CNGE_2026_M3_Secc1!$AJ$128,0,IF(OR(AND($D125&lt;&gt;"",CNGE_2026_M3_Secc1!O206="X"),AND($D125="",CNGE_2026_M3_Secc1!O206="")),0,1))</f>
        <v>0</v>
      </c>
      <c r="EU125" s="220">
        <f>IF(CNGE_2026_M3_Secc1!$AH$128=CNGE_2026_M3_Secc1!$AJ$128,0,IF(OR(AND($D125&lt;&gt;"",CNGE_2026_M3_Secc1!P206="X"),AND($D125="",CNGE_2026_M3_Secc1!P206="")),0,1))</f>
        <v>0</v>
      </c>
      <c r="EV125" s="220">
        <f>IF(CNGE_2026_M3_Secc1!$AH$128=CNGE_2026_M3_Secc1!$AJ$128,0,IF(OR(AND($D125&lt;&gt;"",CNGE_2026_M3_Secc1!Q206="X"),AND($D125="",CNGE_2026_M3_Secc1!Q206="")),0,1))</f>
        <v>0</v>
      </c>
      <c r="EW125" s="220">
        <f>IF(CNGE_2026_M3_Secc1!$AH$128=CNGE_2026_M3_Secc1!$AJ$128,0,IF(OR(AND($D125&lt;&gt;"",CNGE_2026_M3_Secc1!R206="X"),AND($D125="",CNGE_2026_M3_Secc1!R206="")),0,1))</f>
        <v>0</v>
      </c>
      <c r="EX125" s="220">
        <f>IF(CNGE_2026_M3_Secc1!$AH$128=CNGE_2026_M3_Secc1!$AJ$128,0,IF(OR(AND($D125&lt;&gt;"",CNGE_2026_M3_Secc1!S206="X"),AND($D125="",CNGE_2026_M3_Secc1!S206="")),0,1))</f>
        <v>0</v>
      </c>
      <c r="EY125" s="220">
        <f>IF(CNGE_2026_M3_Secc1!$AH$128=CNGE_2026_M3_Secc1!$AJ$128,0,IF(OR(AND($D125&lt;&gt;"",CNGE_2026_M3_Secc1!T206="X"),AND($D125="",CNGE_2026_M3_Secc1!T206="")),0,1))</f>
        <v>0</v>
      </c>
      <c r="EZ125" s="220">
        <f>IF(CNGE_2026_M3_Secc1!$AH$128=CNGE_2026_M3_Secc1!$AJ$128,0,IF(OR(AND($D125&lt;&gt;"",CNGE_2026_M3_Secc1!U206="X"),AND($D125="",CNGE_2026_M3_Secc1!U206="")),0,1))</f>
        <v>0</v>
      </c>
      <c r="FA125" s="220">
        <f>IF(CNGE_2026_M3_Secc1!$AH$128=CNGE_2026_M3_Secc1!$AJ$128,0,IF(OR(AND($D125&lt;&gt;"",CNGE_2026_M3_Secc1!V206="X"),AND($D125="",CNGE_2026_M3_Secc1!V206="")),0,1))</f>
        <v>0</v>
      </c>
      <c r="FB125" s="220">
        <f>IF(CNGE_2026_M3_Secc1!$AH$128=CNGE_2026_M3_Secc1!$AJ$128,0,IF(OR(AND($D125&lt;&gt;"",CNGE_2026_M3_Secc1!W206="X"),AND($D125="",CNGE_2026_M3_Secc1!W206="")),0,1))</f>
        <v>0</v>
      </c>
      <c r="FC125" s="220">
        <f>IF(CNGE_2026_M3_Secc1!$AH$128=CNGE_2026_M3_Secc1!$AJ$128,0,IF(OR(AND($D125&lt;&gt;"",CNGE_2026_M3_Secc1!X206="X"),AND($D125="",CNGE_2026_M3_Secc1!X206="")),0,1))</f>
        <v>0</v>
      </c>
      <c r="FD125" s="220">
        <f>IF(CNGE_2026_M3_Secc1!$AH$128=CNGE_2026_M3_Secc1!$AJ$128,0,IF(OR(AND($D125&lt;&gt;"",CNGE_2026_M3_Secc1!Y206="X"),AND($D125="",CNGE_2026_M3_Secc1!Y206="")),0,1))</f>
        <v>0</v>
      </c>
      <c r="FE125" s="220">
        <f>IF(CNGE_2026_M3_Secc1!$AH$128=CNGE_2026_M3_Secc1!$AJ$128,0,IF(OR(AND($D125&lt;&gt;"",CNGE_2026_M3_Secc1!Z206="X"),AND($D125="",CNGE_2026_M3_Secc1!Z206="")),0,1))</f>
        <v>0</v>
      </c>
      <c r="FF125" s="220">
        <f>IF(CNGE_2026_M3_Secc1!$AH$128=CNGE_2026_M3_Secc1!$AJ$128,0,IF(OR(AND($D125&lt;&gt;"",CNGE_2026_M3_Secc1!AA206="X"),AND($D125="",CNGE_2026_M3_Secc1!AA206="")),0,1))</f>
        <v>0</v>
      </c>
      <c r="FG125" s="220">
        <f>IF(CNGE_2026_M3_Secc1!$AH$128=CNGE_2026_M3_Secc1!$AJ$128,0,IF(OR(AND($D125&lt;&gt;"",CNGE_2026_M3_Secc1!AB206="X"),AND($D125="",CNGE_2026_M3_Secc1!AB206="")),0,1))</f>
        <v>0</v>
      </c>
      <c r="FH125" s="220">
        <f>IF(CNGE_2026_M3_Secc1!$AH$128=CNGE_2026_M3_Secc1!$AJ$128,0,IF(OR(AND($D125&lt;&gt;"",CNGE_2026_M3_Secc1!AC206="X"),AND($D125="",CNGE_2026_M3_Secc1!AC206="")),0,1))</f>
        <v>0</v>
      </c>
      <c r="FI125" s="220">
        <f>IF(CNGE_2026_M3_Secc1!$AH$128=CNGE_2026_M3_Secc1!$AJ$128,0,IF(OR(AND($D125&lt;&gt;"",CNGE_2026_M3_Secc1!AD206="X"),AND($D125="",CNGE_2026_M3_Secc1!AD206="")),0,1))</f>
        <v>0</v>
      </c>
      <c r="FJ125" s="220">
        <f>IF(CNGE_2026_M3_Secc1!$AH$128=CNGE_2026_M3_Secc1!$AJ$128,0,IF(OR(AND($D125&lt;&gt;"",CNGE_2026_M3_Secc1!I266="X"),AND($D125="",CNGE_2026_M3_Secc1!I266="")),0,1))</f>
        <v>0</v>
      </c>
      <c r="FK125" s="220">
        <f>IF(CNGE_2026_M3_Secc1!$AH$128=CNGE_2026_M3_Secc1!$AJ$128,0,IF(OR(AND($D125&lt;&gt;"",CNGE_2026_M3_Secc1!J266="X"),AND($D125="",CNGE_2026_M3_Secc1!J266="")),0,1))</f>
        <v>0</v>
      </c>
      <c r="FL125" s="220">
        <f>IF(CNGE_2026_M3_Secc1!$AH$128=CNGE_2026_M3_Secc1!$AJ$128,0,IF(OR(AND($D125&lt;&gt;"",CNGE_2026_M3_Secc1!K266="X"),AND($D125="",CNGE_2026_M3_Secc1!K266="")),0,1))</f>
        <v>0</v>
      </c>
      <c r="FM125" s="220">
        <f>IF(CNGE_2026_M3_Secc1!$AH$128=CNGE_2026_M3_Secc1!$AJ$128,0,IF(OR(AND($D125&lt;&gt;"",CNGE_2026_M3_Secc1!L266="X"),AND($D125="",CNGE_2026_M3_Secc1!L266="")),0,1))</f>
        <v>0</v>
      </c>
      <c r="FN125" s="220">
        <f>IF(CNGE_2026_M3_Secc1!$AH$128=CNGE_2026_M3_Secc1!$AJ$128,0,IF(OR(AND($D125&lt;&gt;"",CNGE_2026_M3_Secc1!M266="X"),AND($D125="",CNGE_2026_M3_Secc1!M266="")),0,1))</f>
        <v>0</v>
      </c>
      <c r="FO125" s="220">
        <f>IF(CNGE_2026_M3_Secc1!$AH$128=CNGE_2026_M3_Secc1!$AJ$128,0,IF(OR(AND($D125&lt;&gt;"",CNGE_2026_M3_Secc1!N266="X"),AND($D125="",CNGE_2026_M3_Secc1!N266="")),0,1))</f>
        <v>0</v>
      </c>
      <c r="FP125" s="220">
        <f>IF(CNGE_2026_M3_Secc1!$AH$128=CNGE_2026_M3_Secc1!$AJ$128,0,IF(OR(AND($D125&lt;&gt;"",CNGE_2026_M3_Secc1!O266="X"),AND($D125="",CNGE_2026_M3_Secc1!O266="")),0,1))</f>
        <v>0</v>
      </c>
      <c r="FQ125" s="220">
        <f>IF(CNGE_2026_M3_Secc1!$AH$128=CNGE_2026_M3_Secc1!$AJ$128,0,IF(OR(AND($D125&lt;&gt;"",CNGE_2026_M3_Secc1!P266="X"),AND($D125="",CNGE_2026_M3_Secc1!P266="")),0,1))</f>
        <v>0</v>
      </c>
      <c r="FR125" s="220">
        <f>IF(CNGE_2026_M3_Secc1!$AH$128=CNGE_2026_M3_Secc1!$AJ$128,0,IF(OR(AND($D125&lt;&gt;"",CNGE_2026_M3_Secc1!Q266="X"),AND($D125="",CNGE_2026_M3_Secc1!Q266="")),0,1))</f>
        <v>0</v>
      </c>
      <c r="FS125" s="220">
        <f>IF(CNGE_2026_M3_Secc1!$AH$128=CNGE_2026_M3_Secc1!$AJ$128,0,IF(OR(AND($D125&lt;&gt;"",CNGE_2026_M3_Secc1!R266="X"),AND($D125="",CNGE_2026_M3_Secc1!R266="")),0,1))</f>
        <v>0</v>
      </c>
      <c r="FT125" s="220">
        <f>IF(CNGE_2026_M3_Secc1!$AH$128=CNGE_2026_M3_Secc1!$AJ$128,0,IF(OR(AND($D125&lt;&gt;"",CNGE_2026_M3_Secc1!S266="X"),AND($D125="",CNGE_2026_M3_Secc1!S266="")),0,1))</f>
        <v>0</v>
      </c>
      <c r="FU125" s="220">
        <f>IF(CNGE_2026_M3_Secc1!$AH$128=CNGE_2026_M3_Secc1!$AJ$128,0,IF(OR(AND($D125&lt;&gt;"",CNGE_2026_M3_Secc1!T266="X"),AND($D125="",CNGE_2026_M3_Secc1!T266="")),0,1))</f>
        <v>0</v>
      </c>
      <c r="FV125" s="220">
        <f>IF(CNGE_2026_M3_Secc1!$AH$128=CNGE_2026_M3_Secc1!$AJ$128,0,IF(OR(AND($D125&lt;&gt;"",CNGE_2026_M3_Secc1!U266="X"),AND($D125="",CNGE_2026_M3_Secc1!U266="")),0,1))</f>
        <v>0</v>
      </c>
      <c r="FW125" s="220">
        <f>IF(CNGE_2026_M3_Secc1!$AH$128=CNGE_2026_M3_Secc1!$AJ$128,0,IF(OR(AND($D125&lt;&gt;"",CNGE_2026_M3_Secc1!V266="X"),AND($D125="",CNGE_2026_M3_Secc1!V266="")),0,1))</f>
        <v>0</v>
      </c>
      <c r="FX125" s="220">
        <f>IF(CNGE_2026_M3_Secc1!$AH$128=CNGE_2026_M3_Secc1!$AJ$128,0,IF(OR(AND($D125&lt;&gt;"",CNGE_2026_M3_Secc1!W266="X"),AND($D125="",CNGE_2026_M3_Secc1!W266="")),0,1))</f>
        <v>0</v>
      </c>
      <c r="FY125" s="220">
        <f>IF(CNGE_2026_M3_Secc1!$AH$128=CNGE_2026_M3_Secc1!$AJ$128,0,IF(OR(AND($D125&lt;&gt;"",CNGE_2026_M3_Secc1!X266="X"),AND($D125="",CNGE_2026_M3_Secc1!X266="")),0,1))</f>
        <v>0</v>
      </c>
      <c r="FZ125" s="220">
        <f>IF(CNGE_2026_M3_Secc1!$AH$128=CNGE_2026_M3_Secc1!$AJ$128,0,IF(OR(AND($D125&lt;&gt;"",CNGE_2026_M3_Secc1!Y266="X"),AND($D125="",CNGE_2026_M3_Secc1!Y266="")),0,1))</f>
        <v>0</v>
      </c>
      <c r="GA125" s="220">
        <f>IF(CNGE_2026_M3_Secc1!$AH$128=CNGE_2026_M3_Secc1!$AJ$128,0,IF(OR(AND($D125&lt;&gt;"",CNGE_2026_M3_Secc1!Z266="X"),AND($D125="",CNGE_2026_M3_Secc1!Z266="")),0,1))</f>
        <v>0</v>
      </c>
      <c r="GB125" s="220">
        <f>IF(CNGE_2026_M3_Secc1!$AH$128=CNGE_2026_M3_Secc1!$AJ$128,0,IF(OR(AND($D125&lt;&gt;"",CNGE_2026_M3_Secc1!AA266="X"),AND($D125="",CNGE_2026_M3_Secc1!AA266="")),0,1))</f>
        <v>0</v>
      </c>
      <c r="GC125" s="220">
        <f>IF(CNGE_2026_M3_Secc1!$AH$128=CNGE_2026_M3_Secc1!$AJ$128,0,IF(OR(AND($D125&lt;&gt;"",CNGE_2026_M3_Secc1!AB266="X"),AND($D125="",CNGE_2026_M3_Secc1!AB266="")),0,1))</f>
        <v>0</v>
      </c>
      <c r="GD125" s="220">
        <f>IF(CNGE_2026_M3_Secc1!$AH$128=CNGE_2026_M3_Secc1!$AJ$128,0,IF(OR(AND($D125&lt;&gt;"",CNGE_2026_M3_Secc1!AC266="X"),AND($D125="",CNGE_2026_M3_Secc1!AC266="")),0,1))</f>
        <v>0</v>
      </c>
      <c r="GE125" s="220">
        <f>IF(CNGE_2026_M3_Secc1!$AH$128=CNGE_2026_M3_Secc1!$AJ$128,0,IF(OR(AND($D125&lt;&gt;"",CNGE_2026_M3_Secc1!AD266="X"),AND($D125="",CNGE_2026_M3_Secc1!AD266="")),0,1))</f>
        <v>0</v>
      </c>
    </row>
    <row r="126" spans="1:187" s="114" customFormat="1" ht="15" customHeight="1">
      <c r="A126" s="131"/>
      <c r="B126" s="53"/>
      <c r="C126" s="82" t="s">
        <v>75</v>
      </c>
      <c r="D126" s="792" t="str">
        <f>IF($AH$33=1,"",IF(CNGE_2026_M3_Secc1!$AH$40=CNGE_2026_M3_Secc1!$AJ$40,"",IF(CNGE_2026_M3_Secc1!D69="","",CNGE_2026_M3_Secc1!D69)))</f>
        <v/>
      </c>
      <c r="E126" s="793"/>
      <c r="F126" s="793"/>
      <c r="G126" s="793"/>
      <c r="H126" s="793"/>
      <c r="I126" s="793"/>
      <c r="J126" s="793"/>
      <c r="K126" s="793"/>
      <c r="L126" s="793"/>
      <c r="M126" s="794"/>
      <c r="N126" s="432"/>
      <c r="O126" s="432"/>
      <c r="P126" s="432"/>
      <c r="Q126" s="432"/>
      <c r="R126" s="432"/>
      <c r="S126" s="432"/>
      <c r="T126" s="432"/>
      <c r="U126" s="432"/>
      <c r="V126" s="432"/>
      <c r="W126" s="432"/>
      <c r="X126" s="432"/>
      <c r="Y126" s="432"/>
      <c r="Z126" s="432"/>
      <c r="AA126" s="432"/>
      <c r="AB126" s="432"/>
      <c r="AC126" s="432"/>
      <c r="AD126" s="432"/>
      <c r="AE126" s="49"/>
      <c r="AF126" s="219"/>
      <c r="AG126" s="212"/>
      <c r="AH126" s="896">
        <f t="shared" si="89"/>
        <v>0</v>
      </c>
      <c r="AI126" s="627"/>
      <c r="AJ126" s="896">
        <f t="shared" si="21"/>
        <v>0</v>
      </c>
      <c r="AK126" s="627"/>
      <c r="AL126" s="896">
        <f t="shared" si="22"/>
        <v>0</v>
      </c>
      <c r="AM126" s="627"/>
      <c r="AN126" s="627">
        <f t="shared" si="90"/>
        <v>0</v>
      </c>
      <c r="AO126" s="627"/>
      <c r="AP126" s="639" t="str">
        <f>IF(AN126=0,"",IF(SUM($AN$116:AN126)=1,AR126,IF($AN$173&gt;SUM($AN$116:AN126),_xlfn.CONCAT(", ",AR126),IF($AN$173=SUM($AN$116:AN126),_xlfn.CONCAT(" y ",AR126,".")))))</f>
        <v/>
      </c>
      <c r="AQ126" s="641" t="str">
        <f>IF(AO126=0,"", IF(SUM($AN126:BW$582)=1,AR126, IF($AN$589&gt;SUM($AN126:BW$582),_xlfn.CONCAT(", ",AR126), IF($AN$589=SUM($AN126:BW$582),_xlfn.CONCAT(" y ",AR126,".")))))</f>
        <v/>
      </c>
      <c r="AR126" s="639">
        <f t="shared" si="91"/>
        <v>10</v>
      </c>
      <c r="AS126" s="641"/>
      <c r="AU126" s="1046">
        <f t="shared" si="85"/>
        <v>0</v>
      </c>
      <c r="AV126" s="1047"/>
      <c r="AX126" s="1053">
        <f t="shared" si="23"/>
        <v>0</v>
      </c>
      <c r="AY126" s="729"/>
      <c r="AZ126" s="1053">
        <f t="shared" si="92"/>
        <v>0</v>
      </c>
      <c r="BA126" s="729"/>
      <c r="BB126" s="639">
        <f t="shared" si="93"/>
        <v>0</v>
      </c>
      <c r="BC126" s="641"/>
      <c r="BE126" s="220">
        <f t="shared" si="24"/>
        <v>0</v>
      </c>
      <c r="BF126" s="220">
        <f t="shared" si="25"/>
        <v>0</v>
      </c>
      <c r="BG126" s="220">
        <f t="shared" si="26"/>
        <v>0</v>
      </c>
      <c r="BH126" s="220">
        <f t="shared" si="27"/>
        <v>0</v>
      </c>
      <c r="BI126" s="220">
        <f t="shared" si="28"/>
        <v>0</v>
      </c>
      <c r="BJ126" s="220">
        <f t="shared" si="29"/>
        <v>0</v>
      </c>
      <c r="BK126" s="220">
        <f t="shared" si="30"/>
        <v>0</v>
      </c>
      <c r="BL126" s="220">
        <f t="shared" si="31"/>
        <v>0</v>
      </c>
      <c r="BM126" s="220">
        <f t="shared" si="32"/>
        <v>0</v>
      </c>
      <c r="BN126" s="220">
        <f t="shared" si="33"/>
        <v>0</v>
      </c>
      <c r="BO126" s="220">
        <f t="shared" si="34"/>
        <v>0</v>
      </c>
      <c r="BP126" s="220">
        <f t="shared" si="35"/>
        <v>0</v>
      </c>
      <c r="BQ126" s="220">
        <f t="shared" si="36"/>
        <v>0</v>
      </c>
      <c r="BR126" s="220">
        <f t="shared" si="37"/>
        <v>0</v>
      </c>
      <c r="BS126" s="220">
        <f t="shared" si="38"/>
        <v>0</v>
      </c>
      <c r="BT126" s="220">
        <f t="shared" si="39"/>
        <v>0</v>
      </c>
      <c r="BU126" s="220">
        <f t="shared" si="40"/>
        <v>0</v>
      </c>
      <c r="BV126" s="220">
        <f t="shared" si="41"/>
        <v>0</v>
      </c>
      <c r="BW126" s="220">
        <f t="shared" si="42"/>
        <v>0</v>
      </c>
      <c r="BX126" s="220">
        <f t="shared" si="43"/>
        <v>0</v>
      </c>
      <c r="BY126" s="220">
        <f t="shared" si="44"/>
        <v>0</v>
      </c>
      <c r="BZ126" s="220">
        <f t="shared" si="45"/>
        <v>0</v>
      </c>
      <c r="CA126" s="220">
        <f t="shared" si="46"/>
        <v>0</v>
      </c>
      <c r="CB126" s="220">
        <f t="shared" si="47"/>
        <v>0</v>
      </c>
      <c r="CC126" s="220">
        <f t="shared" si="48"/>
        <v>0</v>
      </c>
      <c r="CD126" s="220">
        <f t="shared" si="49"/>
        <v>0</v>
      </c>
      <c r="CE126" s="220">
        <f t="shared" si="50"/>
        <v>0</v>
      </c>
      <c r="CF126" s="220">
        <f t="shared" si="51"/>
        <v>0</v>
      </c>
      <c r="CG126" s="220">
        <f t="shared" si="52"/>
        <v>0</v>
      </c>
      <c r="CH126" s="220">
        <f t="shared" si="53"/>
        <v>0</v>
      </c>
      <c r="CI126" s="220">
        <f t="shared" si="54"/>
        <v>0</v>
      </c>
      <c r="CJ126" s="220">
        <f t="shared" si="55"/>
        <v>0</v>
      </c>
      <c r="CK126" s="220">
        <f t="shared" si="56"/>
        <v>0</v>
      </c>
      <c r="CL126" s="220">
        <f t="shared" si="57"/>
        <v>0</v>
      </c>
      <c r="CM126" s="220">
        <f t="shared" si="58"/>
        <v>0</v>
      </c>
      <c r="CN126" s="220">
        <f t="shared" si="59"/>
        <v>0</v>
      </c>
      <c r="CO126" s="220">
        <f t="shared" si="60"/>
        <v>0</v>
      </c>
      <c r="CP126" s="220">
        <f t="shared" si="61"/>
        <v>0</v>
      </c>
      <c r="CQ126" s="220">
        <f t="shared" si="62"/>
        <v>0</v>
      </c>
      <c r="CR126" s="220">
        <f t="shared" si="63"/>
        <v>0</v>
      </c>
      <c r="CS126" s="220">
        <f t="shared" si="64"/>
        <v>0</v>
      </c>
      <c r="CT126" s="220">
        <f t="shared" si="65"/>
        <v>0</v>
      </c>
      <c r="CU126" s="220">
        <f t="shared" si="66"/>
        <v>0</v>
      </c>
      <c r="CV126" s="220">
        <f t="shared" si="67"/>
        <v>0</v>
      </c>
      <c r="CW126" s="220">
        <f t="shared" si="68"/>
        <v>0</v>
      </c>
      <c r="CX126" s="220">
        <f t="shared" si="69"/>
        <v>0</v>
      </c>
      <c r="CY126" s="220">
        <f t="shared" si="70"/>
        <v>0</v>
      </c>
      <c r="CZ126" s="220">
        <f t="shared" si="71"/>
        <v>0</v>
      </c>
      <c r="DA126" s="220">
        <f t="shared" si="72"/>
        <v>0</v>
      </c>
      <c r="DB126" s="220">
        <f t="shared" si="73"/>
        <v>0</v>
      </c>
      <c r="DC126" s="220">
        <f t="shared" si="74"/>
        <v>0</v>
      </c>
      <c r="DD126" s="220">
        <f t="shared" si="75"/>
        <v>0</v>
      </c>
      <c r="DE126" s="220">
        <f t="shared" si="76"/>
        <v>0</v>
      </c>
      <c r="DF126" s="220">
        <f t="shared" si="77"/>
        <v>0</v>
      </c>
      <c r="DG126" s="220">
        <f t="shared" si="78"/>
        <v>0</v>
      </c>
      <c r="DH126" s="220">
        <f t="shared" si="79"/>
        <v>0</v>
      </c>
      <c r="DI126" s="220">
        <f t="shared" si="80"/>
        <v>0</v>
      </c>
      <c r="DJ126" s="220">
        <f t="shared" si="81"/>
        <v>0</v>
      </c>
      <c r="DK126" s="220">
        <f t="shared" si="82"/>
        <v>0</v>
      </c>
      <c r="DL126" s="220">
        <f t="shared" si="83"/>
        <v>0</v>
      </c>
      <c r="DM126" s="220">
        <f t="shared" si="86"/>
        <v>0</v>
      </c>
      <c r="DN126" s="96" t="str">
        <f>IF(DM126=0,"",IF(SUM($DM$116:DM126)=1,_xlfn.CONCAT(DO126,),IF($DM$173&gt;SUM($DM$116:DM126),_xlfn.CONCAT(", ",DO126),IF($DM$173=SUM($DM$116:DM126),_xlfn.CONCAT(" y ",DO126)))))</f>
        <v/>
      </c>
      <c r="DO126" s="98">
        <f t="shared" si="87"/>
        <v>10</v>
      </c>
      <c r="DT126" s="645">
        <f t="shared" si="84"/>
        <v>0</v>
      </c>
      <c r="DU126" s="647"/>
      <c r="DW126" s="220">
        <f t="shared" si="88"/>
        <v>0</v>
      </c>
      <c r="DX126" s="220">
        <f>IF(CNGE_2026_M3_Secc1!$AH$128=CNGE_2026_M3_Secc1!$AJ$128,0,IF(OR(AND($D126&lt;&gt;"",CNGE_2026_M3_Secc1!O147="X"),AND($D126="",CNGE_2026_M3_Secc1!O147="")),0,1))</f>
        <v>0</v>
      </c>
      <c r="DY126" s="220">
        <f>IF(CNGE_2026_M3_Secc1!$AH$128=CNGE_2026_M3_Secc1!$AJ$128,0,IF(OR(AND($D126&lt;&gt;"",CNGE_2026_M3_Secc1!P147="X"),AND($D126="",CNGE_2026_M3_Secc1!P147="")),0,1))</f>
        <v>0</v>
      </c>
      <c r="DZ126" s="220">
        <f>IF(CNGE_2026_M3_Secc1!$AH$128=CNGE_2026_M3_Secc1!$AJ$128,0,IF(OR(AND($D126&lt;&gt;"",CNGE_2026_M3_Secc1!Q147="X"),AND($D126="",CNGE_2026_M3_Secc1!Q147="")),0,1))</f>
        <v>0</v>
      </c>
      <c r="EA126" s="220">
        <f>IF(CNGE_2026_M3_Secc1!$AH$128=CNGE_2026_M3_Secc1!$AJ$128,0,IF(OR(AND($D126&lt;&gt;"",CNGE_2026_M3_Secc1!R147="X"),AND($D126="",CNGE_2026_M3_Secc1!R147="")),0,1))</f>
        <v>0</v>
      </c>
      <c r="EB126" s="220">
        <f>IF(CNGE_2026_M3_Secc1!$AH$128=CNGE_2026_M3_Secc1!$AJ$128,0,IF(OR(AND($D126&lt;&gt;"",CNGE_2026_M3_Secc1!S147="X"),AND($D126="",CNGE_2026_M3_Secc1!S147="")),0,1))</f>
        <v>0</v>
      </c>
      <c r="EC126" s="220">
        <f>IF(CNGE_2026_M3_Secc1!$AH$128=CNGE_2026_M3_Secc1!$AJ$128,0,IF(OR(AND($D126&lt;&gt;"",CNGE_2026_M3_Secc1!T147="X"),AND($D126="",CNGE_2026_M3_Secc1!T147="")),0,1))</f>
        <v>0</v>
      </c>
      <c r="ED126" s="220">
        <f>IF(CNGE_2026_M3_Secc1!$AH$128=CNGE_2026_M3_Secc1!$AJ$128,0,IF(OR(AND($D126&lt;&gt;"",CNGE_2026_M3_Secc1!U147="X"),AND($D126="",CNGE_2026_M3_Secc1!U147="")),0,1))</f>
        <v>0</v>
      </c>
      <c r="EE126" s="220">
        <f>IF(CNGE_2026_M3_Secc1!$AH$128=CNGE_2026_M3_Secc1!$AJ$128,0,IF(OR(AND($D126&lt;&gt;"",CNGE_2026_M3_Secc1!V147="X"),AND($D126="",CNGE_2026_M3_Secc1!V147="")),0,1))</f>
        <v>0</v>
      </c>
      <c r="EF126" s="220">
        <f>IF(CNGE_2026_M3_Secc1!$AH$128=CNGE_2026_M3_Secc1!$AJ$128,0,IF(OR(AND($D126&lt;&gt;"",CNGE_2026_M3_Secc1!W147="X"),AND($D126="",CNGE_2026_M3_Secc1!W147="")),0,1))</f>
        <v>0</v>
      </c>
      <c r="EG126" s="220">
        <f>IF(CNGE_2026_M3_Secc1!$AH$128=CNGE_2026_M3_Secc1!$AJ$128,0,IF(OR(AND($D126&lt;&gt;"",CNGE_2026_M3_Secc1!X147="X"),AND($D126="",CNGE_2026_M3_Secc1!X147="")),0,1))</f>
        <v>0</v>
      </c>
      <c r="EH126" s="220">
        <f>IF(CNGE_2026_M3_Secc1!$AH$128=CNGE_2026_M3_Secc1!$AJ$128,0,IF(OR(AND($D126&lt;&gt;"",CNGE_2026_M3_Secc1!Y147="X"),AND($D126="",CNGE_2026_M3_Secc1!Y147="")),0,1))</f>
        <v>0</v>
      </c>
      <c r="EI126" s="220">
        <f>IF(CNGE_2026_M3_Secc1!$AH$128=CNGE_2026_M3_Secc1!$AJ$128,0,IF(OR(AND($D126&lt;&gt;"",CNGE_2026_M3_Secc1!Z147="X"),AND($D126="",CNGE_2026_M3_Secc1!Z147="")),0,1))</f>
        <v>0</v>
      </c>
      <c r="EJ126" s="220">
        <f>IF(CNGE_2026_M3_Secc1!$AH$128=CNGE_2026_M3_Secc1!$AJ$128,0,IF(OR(AND($D126&lt;&gt;"",CNGE_2026_M3_Secc1!AA147="X"),AND($D126="",CNGE_2026_M3_Secc1!AA147="")),0,1))</f>
        <v>0</v>
      </c>
      <c r="EK126" s="220">
        <f>IF(CNGE_2026_M3_Secc1!$AH$128=CNGE_2026_M3_Secc1!$AJ$128,0,IF(OR(AND($D126&lt;&gt;"",CNGE_2026_M3_Secc1!AB147="X"),AND($D126="",CNGE_2026_M3_Secc1!AB147="")),0,1))</f>
        <v>0</v>
      </c>
      <c r="EL126" s="220">
        <f>IF(CNGE_2026_M3_Secc1!$AH$128=CNGE_2026_M3_Secc1!$AJ$128,0,IF(OR(AND($D126&lt;&gt;"",CNGE_2026_M3_Secc1!AC147="X"),AND($D126="",CNGE_2026_M3_Secc1!AC147="")),0,1))</f>
        <v>0</v>
      </c>
      <c r="EM126" s="220">
        <f>IF(CNGE_2026_M3_Secc1!$AH$128=CNGE_2026_M3_Secc1!$AJ$128,0,IF(OR(AND($D126&lt;&gt;"",CNGE_2026_M3_Secc1!AD147="X"),AND($D126="",CNGE_2026_M3_Secc1!AD147="")),0,1))</f>
        <v>0</v>
      </c>
      <c r="EN126" s="220">
        <f>IF(CNGE_2026_M3_Secc1!$AH$128=CNGE_2026_M3_Secc1!$AJ$128,0,IF(OR(AND($D126&lt;&gt;"",CNGE_2026_M3_Secc1!I207="X"),AND($D126="",CNGE_2026_M3_Secc1!I207="")),0,1))</f>
        <v>0</v>
      </c>
      <c r="EO126" s="220">
        <f>IF(CNGE_2026_M3_Secc1!$AH$128=CNGE_2026_M3_Secc1!$AJ$128,0,IF(OR(AND($D126&lt;&gt;"",CNGE_2026_M3_Secc1!J207="X"),AND($D126="",CNGE_2026_M3_Secc1!J207="")),0,1))</f>
        <v>0</v>
      </c>
      <c r="EP126" s="220">
        <f>IF(CNGE_2026_M3_Secc1!$AH$128=CNGE_2026_M3_Secc1!$AJ$128,0,IF(OR(AND($D126&lt;&gt;"",CNGE_2026_M3_Secc1!K207="X"),AND($D126="",CNGE_2026_M3_Secc1!K207="")),0,1))</f>
        <v>0</v>
      </c>
      <c r="EQ126" s="220">
        <f>IF(CNGE_2026_M3_Secc1!$AH$128=CNGE_2026_M3_Secc1!$AJ$128,0,IF(OR(AND($D126&lt;&gt;"",CNGE_2026_M3_Secc1!L207="X"),AND($D126="",CNGE_2026_M3_Secc1!L207="")),0,1))</f>
        <v>0</v>
      </c>
      <c r="ER126" s="220">
        <f>IF(CNGE_2026_M3_Secc1!$AH$128=CNGE_2026_M3_Secc1!$AJ$128,0,IF(OR(AND($D126&lt;&gt;"",CNGE_2026_M3_Secc1!M207="X"),AND($D126="",CNGE_2026_M3_Secc1!M207="")),0,1))</f>
        <v>0</v>
      </c>
      <c r="ES126" s="220">
        <f>IF(CNGE_2026_M3_Secc1!$AH$128=CNGE_2026_M3_Secc1!$AJ$128,0,IF(OR(AND($D126&lt;&gt;"",CNGE_2026_M3_Secc1!N207="X"),AND($D126="",CNGE_2026_M3_Secc1!N207="")),0,1))</f>
        <v>0</v>
      </c>
      <c r="ET126" s="220">
        <f>IF(CNGE_2026_M3_Secc1!$AH$128=CNGE_2026_M3_Secc1!$AJ$128,0,IF(OR(AND($D126&lt;&gt;"",CNGE_2026_M3_Secc1!O207="X"),AND($D126="",CNGE_2026_M3_Secc1!O207="")),0,1))</f>
        <v>0</v>
      </c>
      <c r="EU126" s="220">
        <f>IF(CNGE_2026_M3_Secc1!$AH$128=CNGE_2026_M3_Secc1!$AJ$128,0,IF(OR(AND($D126&lt;&gt;"",CNGE_2026_M3_Secc1!P207="X"),AND($D126="",CNGE_2026_M3_Secc1!P207="")),0,1))</f>
        <v>0</v>
      </c>
      <c r="EV126" s="220">
        <f>IF(CNGE_2026_M3_Secc1!$AH$128=CNGE_2026_M3_Secc1!$AJ$128,0,IF(OR(AND($D126&lt;&gt;"",CNGE_2026_M3_Secc1!Q207="X"),AND($D126="",CNGE_2026_M3_Secc1!Q207="")),0,1))</f>
        <v>0</v>
      </c>
      <c r="EW126" s="220">
        <f>IF(CNGE_2026_M3_Secc1!$AH$128=CNGE_2026_M3_Secc1!$AJ$128,0,IF(OR(AND($D126&lt;&gt;"",CNGE_2026_M3_Secc1!R207="X"),AND($D126="",CNGE_2026_M3_Secc1!R207="")),0,1))</f>
        <v>0</v>
      </c>
      <c r="EX126" s="220">
        <f>IF(CNGE_2026_M3_Secc1!$AH$128=CNGE_2026_M3_Secc1!$AJ$128,0,IF(OR(AND($D126&lt;&gt;"",CNGE_2026_M3_Secc1!S207="X"),AND($D126="",CNGE_2026_M3_Secc1!S207="")),0,1))</f>
        <v>0</v>
      </c>
      <c r="EY126" s="220">
        <f>IF(CNGE_2026_M3_Secc1!$AH$128=CNGE_2026_M3_Secc1!$AJ$128,0,IF(OR(AND($D126&lt;&gt;"",CNGE_2026_M3_Secc1!T207="X"),AND($D126="",CNGE_2026_M3_Secc1!T207="")),0,1))</f>
        <v>0</v>
      </c>
      <c r="EZ126" s="220">
        <f>IF(CNGE_2026_M3_Secc1!$AH$128=CNGE_2026_M3_Secc1!$AJ$128,0,IF(OR(AND($D126&lt;&gt;"",CNGE_2026_M3_Secc1!U207="X"),AND($D126="",CNGE_2026_M3_Secc1!U207="")),0,1))</f>
        <v>0</v>
      </c>
      <c r="FA126" s="220">
        <f>IF(CNGE_2026_M3_Secc1!$AH$128=CNGE_2026_M3_Secc1!$AJ$128,0,IF(OR(AND($D126&lt;&gt;"",CNGE_2026_M3_Secc1!V207="X"),AND($D126="",CNGE_2026_M3_Secc1!V207="")),0,1))</f>
        <v>0</v>
      </c>
      <c r="FB126" s="220">
        <f>IF(CNGE_2026_M3_Secc1!$AH$128=CNGE_2026_M3_Secc1!$AJ$128,0,IF(OR(AND($D126&lt;&gt;"",CNGE_2026_M3_Secc1!W207="X"),AND($D126="",CNGE_2026_M3_Secc1!W207="")),0,1))</f>
        <v>0</v>
      </c>
      <c r="FC126" s="220">
        <f>IF(CNGE_2026_M3_Secc1!$AH$128=CNGE_2026_M3_Secc1!$AJ$128,0,IF(OR(AND($D126&lt;&gt;"",CNGE_2026_M3_Secc1!X207="X"),AND($D126="",CNGE_2026_M3_Secc1!X207="")),0,1))</f>
        <v>0</v>
      </c>
      <c r="FD126" s="220">
        <f>IF(CNGE_2026_M3_Secc1!$AH$128=CNGE_2026_M3_Secc1!$AJ$128,0,IF(OR(AND($D126&lt;&gt;"",CNGE_2026_M3_Secc1!Y207="X"),AND($D126="",CNGE_2026_M3_Secc1!Y207="")),0,1))</f>
        <v>0</v>
      </c>
      <c r="FE126" s="220">
        <f>IF(CNGE_2026_M3_Secc1!$AH$128=CNGE_2026_M3_Secc1!$AJ$128,0,IF(OR(AND($D126&lt;&gt;"",CNGE_2026_M3_Secc1!Z207="X"),AND($D126="",CNGE_2026_M3_Secc1!Z207="")),0,1))</f>
        <v>0</v>
      </c>
      <c r="FF126" s="220">
        <f>IF(CNGE_2026_M3_Secc1!$AH$128=CNGE_2026_M3_Secc1!$AJ$128,0,IF(OR(AND($D126&lt;&gt;"",CNGE_2026_M3_Secc1!AA207="X"),AND($D126="",CNGE_2026_M3_Secc1!AA207="")),0,1))</f>
        <v>0</v>
      </c>
      <c r="FG126" s="220">
        <f>IF(CNGE_2026_M3_Secc1!$AH$128=CNGE_2026_M3_Secc1!$AJ$128,0,IF(OR(AND($D126&lt;&gt;"",CNGE_2026_M3_Secc1!AB207="X"),AND($D126="",CNGE_2026_M3_Secc1!AB207="")),0,1))</f>
        <v>0</v>
      </c>
      <c r="FH126" s="220">
        <f>IF(CNGE_2026_M3_Secc1!$AH$128=CNGE_2026_M3_Secc1!$AJ$128,0,IF(OR(AND($D126&lt;&gt;"",CNGE_2026_M3_Secc1!AC207="X"),AND($D126="",CNGE_2026_M3_Secc1!AC207="")),0,1))</f>
        <v>0</v>
      </c>
      <c r="FI126" s="220">
        <f>IF(CNGE_2026_M3_Secc1!$AH$128=CNGE_2026_M3_Secc1!$AJ$128,0,IF(OR(AND($D126&lt;&gt;"",CNGE_2026_M3_Secc1!AD207="X"),AND($D126="",CNGE_2026_M3_Secc1!AD207="")),0,1))</f>
        <v>0</v>
      </c>
      <c r="FJ126" s="220">
        <f>IF(CNGE_2026_M3_Secc1!$AH$128=CNGE_2026_M3_Secc1!$AJ$128,0,IF(OR(AND($D126&lt;&gt;"",CNGE_2026_M3_Secc1!I267="X"),AND($D126="",CNGE_2026_M3_Secc1!I267="")),0,1))</f>
        <v>0</v>
      </c>
      <c r="FK126" s="220">
        <f>IF(CNGE_2026_M3_Secc1!$AH$128=CNGE_2026_M3_Secc1!$AJ$128,0,IF(OR(AND($D126&lt;&gt;"",CNGE_2026_M3_Secc1!J267="X"),AND($D126="",CNGE_2026_M3_Secc1!J267="")),0,1))</f>
        <v>0</v>
      </c>
      <c r="FL126" s="220">
        <f>IF(CNGE_2026_M3_Secc1!$AH$128=CNGE_2026_M3_Secc1!$AJ$128,0,IF(OR(AND($D126&lt;&gt;"",CNGE_2026_M3_Secc1!K267="X"),AND($D126="",CNGE_2026_M3_Secc1!K267="")),0,1))</f>
        <v>0</v>
      </c>
      <c r="FM126" s="220">
        <f>IF(CNGE_2026_M3_Secc1!$AH$128=CNGE_2026_M3_Secc1!$AJ$128,0,IF(OR(AND($D126&lt;&gt;"",CNGE_2026_M3_Secc1!L267="X"),AND($D126="",CNGE_2026_M3_Secc1!L267="")),0,1))</f>
        <v>0</v>
      </c>
      <c r="FN126" s="220">
        <f>IF(CNGE_2026_M3_Secc1!$AH$128=CNGE_2026_M3_Secc1!$AJ$128,0,IF(OR(AND($D126&lt;&gt;"",CNGE_2026_M3_Secc1!M267="X"),AND($D126="",CNGE_2026_M3_Secc1!M267="")),0,1))</f>
        <v>0</v>
      </c>
      <c r="FO126" s="220">
        <f>IF(CNGE_2026_M3_Secc1!$AH$128=CNGE_2026_M3_Secc1!$AJ$128,0,IF(OR(AND($D126&lt;&gt;"",CNGE_2026_M3_Secc1!N267="X"),AND($D126="",CNGE_2026_M3_Secc1!N267="")),0,1))</f>
        <v>0</v>
      </c>
      <c r="FP126" s="220">
        <f>IF(CNGE_2026_M3_Secc1!$AH$128=CNGE_2026_M3_Secc1!$AJ$128,0,IF(OR(AND($D126&lt;&gt;"",CNGE_2026_M3_Secc1!O267="X"),AND($D126="",CNGE_2026_M3_Secc1!O267="")),0,1))</f>
        <v>0</v>
      </c>
      <c r="FQ126" s="220">
        <f>IF(CNGE_2026_M3_Secc1!$AH$128=CNGE_2026_M3_Secc1!$AJ$128,0,IF(OR(AND($D126&lt;&gt;"",CNGE_2026_M3_Secc1!P267="X"),AND($D126="",CNGE_2026_M3_Secc1!P267="")),0,1))</f>
        <v>0</v>
      </c>
      <c r="FR126" s="220">
        <f>IF(CNGE_2026_M3_Secc1!$AH$128=CNGE_2026_M3_Secc1!$AJ$128,0,IF(OR(AND($D126&lt;&gt;"",CNGE_2026_M3_Secc1!Q267="X"),AND($D126="",CNGE_2026_M3_Secc1!Q267="")),0,1))</f>
        <v>0</v>
      </c>
      <c r="FS126" s="220">
        <f>IF(CNGE_2026_M3_Secc1!$AH$128=CNGE_2026_M3_Secc1!$AJ$128,0,IF(OR(AND($D126&lt;&gt;"",CNGE_2026_M3_Secc1!R267="X"),AND($D126="",CNGE_2026_M3_Secc1!R267="")),0,1))</f>
        <v>0</v>
      </c>
      <c r="FT126" s="220">
        <f>IF(CNGE_2026_M3_Secc1!$AH$128=CNGE_2026_M3_Secc1!$AJ$128,0,IF(OR(AND($D126&lt;&gt;"",CNGE_2026_M3_Secc1!S267="X"),AND($D126="",CNGE_2026_M3_Secc1!S267="")),0,1))</f>
        <v>0</v>
      </c>
      <c r="FU126" s="220">
        <f>IF(CNGE_2026_M3_Secc1!$AH$128=CNGE_2026_M3_Secc1!$AJ$128,0,IF(OR(AND($D126&lt;&gt;"",CNGE_2026_M3_Secc1!T267="X"),AND($D126="",CNGE_2026_M3_Secc1!T267="")),0,1))</f>
        <v>0</v>
      </c>
      <c r="FV126" s="220">
        <f>IF(CNGE_2026_M3_Secc1!$AH$128=CNGE_2026_M3_Secc1!$AJ$128,0,IF(OR(AND($D126&lt;&gt;"",CNGE_2026_M3_Secc1!U267="X"),AND($D126="",CNGE_2026_M3_Secc1!U267="")),0,1))</f>
        <v>0</v>
      </c>
      <c r="FW126" s="220">
        <f>IF(CNGE_2026_M3_Secc1!$AH$128=CNGE_2026_M3_Secc1!$AJ$128,0,IF(OR(AND($D126&lt;&gt;"",CNGE_2026_M3_Secc1!V267="X"),AND($D126="",CNGE_2026_M3_Secc1!V267="")),0,1))</f>
        <v>0</v>
      </c>
      <c r="FX126" s="220">
        <f>IF(CNGE_2026_M3_Secc1!$AH$128=CNGE_2026_M3_Secc1!$AJ$128,0,IF(OR(AND($D126&lt;&gt;"",CNGE_2026_M3_Secc1!W267="X"),AND($D126="",CNGE_2026_M3_Secc1!W267="")),0,1))</f>
        <v>0</v>
      </c>
      <c r="FY126" s="220">
        <f>IF(CNGE_2026_M3_Secc1!$AH$128=CNGE_2026_M3_Secc1!$AJ$128,0,IF(OR(AND($D126&lt;&gt;"",CNGE_2026_M3_Secc1!X267="X"),AND($D126="",CNGE_2026_M3_Secc1!X267="")),0,1))</f>
        <v>0</v>
      </c>
      <c r="FZ126" s="220">
        <f>IF(CNGE_2026_M3_Secc1!$AH$128=CNGE_2026_M3_Secc1!$AJ$128,0,IF(OR(AND($D126&lt;&gt;"",CNGE_2026_M3_Secc1!Y267="X"),AND($D126="",CNGE_2026_M3_Secc1!Y267="")),0,1))</f>
        <v>0</v>
      </c>
      <c r="GA126" s="220">
        <f>IF(CNGE_2026_M3_Secc1!$AH$128=CNGE_2026_M3_Secc1!$AJ$128,0,IF(OR(AND($D126&lt;&gt;"",CNGE_2026_M3_Secc1!Z267="X"),AND($D126="",CNGE_2026_M3_Secc1!Z267="")),0,1))</f>
        <v>0</v>
      </c>
      <c r="GB126" s="220">
        <f>IF(CNGE_2026_M3_Secc1!$AH$128=CNGE_2026_M3_Secc1!$AJ$128,0,IF(OR(AND($D126&lt;&gt;"",CNGE_2026_M3_Secc1!AA267="X"),AND($D126="",CNGE_2026_M3_Secc1!AA267="")),0,1))</f>
        <v>0</v>
      </c>
      <c r="GC126" s="220">
        <f>IF(CNGE_2026_M3_Secc1!$AH$128=CNGE_2026_M3_Secc1!$AJ$128,0,IF(OR(AND($D126&lt;&gt;"",CNGE_2026_M3_Secc1!AB267="X"),AND($D126="",CNGE_2026_M3_Secc1!AB267="")),0,1))</f>
        <v>0</v>
      </c>
      <c r="GD126" s="220">
        <f>IF(CNGE_2026_M3_Secc1!$AH$128=CNGE_2026_M3_Secc1!$AJ$128,0,IF(OR(AND($D126&lt;&gt;"",CNGE_2026_M3_Secc1!AC267="X"),AND($D126="",CNGE_2026_M3_Secc1!AC267="")),0,1))</f>
        <v>0</v>
      </c>
      <c r="GE126" s="220">
        <f>IF(CNGE_2026_M3_Secc1!$AH$128=CNGE_2026_M3_Secc1!$AJ$128,0,IF(OR(AND($D126&lt;&gt;"",CNGE_2026_M3_Secc1!AD267="X"),AND($D126="",CNGE_2026_M3_Secc1!AD267="")),0,1))</f>
        <v>0</v>
      </c>
    </row>
    <row r="127" spans="1:187" s="114" customFormat="1" ht="15" customHeight="1">
      <c r="A127" s="131"/>
      <c r="B127" s="53"/>
      <c r="C127" s="82" t="s">
        <v>76</v>
      </c>
      <c r="D127" s="792" t="str">
        <f>IF($AH$33=1,"",IF(CNGE_2026_M3_Secc1!$AH$40=CNGE_2026_M3_Secc1!$AJ$40,"",IF(CNGE_2026_M3_Secc1!D70="","",CNGE_2026_M3_Secc1!D70)))</f>
        <v/>
      </c>
      <c r="E127" s="793"/>
      <c r="F127" s="793"/>
      <c r="G127" s="793"/>
      <c r="H127" s="793"/>
      <c r="I127" s="793"/>
      <c r="J127" s="793"/>
      <c r="K127" s="793"/>
      <c r="L127" s="793"/>
      <c r="M127" s="794"/>
      <c r="N127" s="432"/>
      <c r="O127" s="432"/>
      <c r="P127" s="432"/>
      <c r="Q127" s="432"/>
      <c r="R127" s="432"/>
      <c r="S127" s="432"/>
      <c r="T127" s="432"/>
      <c r="U127" s="432"/>
      <c r="V127" s="432"/>
      <c r="W127" s="432"/>
      <c r="X127" s="432"/>
      <c r="Y127" s="432"/>
      <c r="Z127" s="432"/>
      <c r="AA127" s="432"/>
      <c r="AB127" s="432"/>
      <c r="AC127" s="432"/>
      <c r="AD127" s="432"/>
      <c r="AE127" s="49"/>
      <c r="AF127" s="219"/>
      <c r="AG127" s="212"/>
      <c r="AH127" s="896">
        <f t="shared" si="89"/>
        <v>0</v>
      </c>
      <c r="AI127" s="627"/>
      <c r="AJ127" s="896">
        <f t="shared" si="21"/>
        <v>0</v>
      </c>
      <c r="AK127" s="627"/>
      <c r="AL127" s="896">
        <f t="shared" si="22"/>
        <v>0</v>
      </c>
      <c r="AM127" s="627"/>
      <c r="AN127" s="627">
        <f t="shared" si="90"/>
        <v>0</v>
      </c>
      <c r="AO127" s="627"/>
      <c r="AP127" s="639" t="str">
        <f>IF(AN127=0,"",IF(SUM($AN$116:AN127)=1,AR127,IF($AN$173&gt;SUM($AN$116:AN127),_xlfn.CONCAT(", ",AR127),IF($AN$173=SUM($AN$116:AN127),_xlfn.CONCAT(" y ",AR127,".")))))</f>
        <v/>
      </c>
      <c r="AQ127" s="641" t="str">
        <f>IF(AO127=0,"", IF(SUM($AN127:BW$582)=1,AR127, IF($AN$589&gt;SUM($AN127:BW$582),_xlfn.CONCAT(", ",AR127), IF($AN$589=SUM($AN127:BW$582),_xlfn.CONCAT(" y ",AR127,".")))))</f>
        <v/>
      </c>
      <c r="AR127" s="639">
        <f t="shared" si="91"/>
        <v>11</v>
      </c>
      <c r="AS127" s="641"/>
      <c r="AU127" s="1046">
        <f t="shared" si="85"/>
        <v>0</v>
      </c>
      <c r="AV127" s="1047"/>
      <c r="AX127" s="1053">
        <f t="shared" si="23"/>
        <v>0</v>
      </c>
      <c r="AY127" s="729"/>
      <c r="AZ127" s="1053">
        <f t="shared" si="92"/>
        <v>0</v>
      </c>
      <c r="BA127" s="729"/>
      <c r="BB127" s="639">
        <f t="shared" si="93"/>
        <v>0</v>
      </c>
      <c r="BC127" s="641"/>
      <c r="BE127" s="220">
        <f t="shared" si="24"/>
        <v>0</v>
      </c>
      <c r="BF127" s="220">
        <f t="shared" si="25"/>
        <v>0</v>
      </c>
      <c r="BG127" s="220">
        <f t="shared" si="26"/>
        <v>0</v>
      </c>
      <c r="BH127" s="220">
        <f t="shared" si="27"/>
        <v>0</v>
      </c>
      <c r="BI127" s="220">
        <f t="shared" si="28"/>
        <v>0</v>
      </c>
      <c r="BJ127" s="220">
        <f t="shared" si="29"/>
        <v>0</v>
      </c>
      <c r="BK127" s="220">
        <f t="shared" si="30"/>
        <v>0</v>
      </c>
      <c r="BL127" s="220">
        <f t="shared" si="31"/>
        <v>0</v>
      </c>
      <c r="BM127" s="220">
        <f t="shared" si="32"/>
        <v>0</v>
      </c>
      <c r="BN127" s="220">
        <f t="shared" si="33"/>
        <v>0</v>
      </c>
      <c r="BO127" s="220">
        <f t="shared" si="34"/>
        <v>0</v>
      </c>
      <c r="BP127" s="220">
        <f t="shared" si="35"/>
        <v>0</v>
      </c>
      <c r="BQ127" s="220">
        <f t="shared" si="36"/>
        <v>0</v>
      </c>
      <c r="BR127" s="220">
        <f t="shared" si="37"/>
        <v>0</v>
      </c>
      <c r="BS127" s="220">
        <f t="shared" si="38"/>
        <v>0</v>
      </c>
      <c r="BT127" s="220">
        <f t="shared" si="39"/>
        <v>0</v>
      </c>
      <c r="BU127" s="220">
        <f t="shared" si="40"/>
        <v>0</v>
      </c>
      <c r="BV127" s="220">
        <f t="shared" si="41"/>
        <v>0</v>
      </c>
      <c r="BW127" s="220">
        <f t="shared" si="42"/>
        <v>0</v>
      </c>
      <c r="BX127" s="220">
        <f t="shared" si="43"/>
        <v>0</v>
      </c>
      <c r="BY127" s="220">
        <f t="shared" si="44"/>
        <v>0</v>
      </c>
      <c r="BZ127" s="220">
        <f t="shared" si="45"/>
        <v>0</v>
      </c>
      <c r="CA127" s="220">
        <f t="shared" si="46"/>
        <v>0</v>
      </c>
      <c r="CB127" s="220">
        <f t="shared" si="47"/>
        <v>0</v>
      </c>
      <c r="CC127" s="220">
        <f t="shared" si="48"/>
        <v>0</v>
      </c>
      <c r="CD127" s="220">
        <f t="shared" si="49"/>
        <v>0</v>
      </c>
      <c r="CE127" s="220">
        <f t="shared" si="50"/>
        <v>0</v>
      </c>
      <c r="CF127" s="220">
        <f t="shared" si="51"/>
        <v>0</v>
      </c>
      <c r="CG127" s="220">
        <f t="shared" si="52"/>
        <v>0</v>
      </c>
      <c r="CH127" s="220">
        <f t="shared" si="53"/>
        <v>0</v>
      </c>
      <c r="CI127" s="220">
        <f t="shared" si="54"/>
        <v>0</v>
      </c>
      <c r="CJ127" s="220">
        <f t="shared" si="55"/>
        <v>0</v>
      </c>
      <c r="CK127" s="220">
        <f t="shared" si="56"/>
        <v>0</v>
      </c>
      <c r="CL127" s="220">
        <f t="shared" si="57"/>
        <v>0</v>
      </c>
      <c r="CM127" s="220">
        <f t="shared" si="58"/>
        <v>0</v>
      </c>
      <c r="CN127" s="220">
        <f t="shared" si="59"/>
        <v>0</v>
      </c>
      <c r="CO127" s="220">
        <f t="shared" si="60"/>
        <v>0</v>
      </c>
      <c r="CP127" s="220">
        <f t="shared" si="61"/>
        <v>0</v>
      </c>
      <c r="CQ127" s="220">
        <f t="shared" si="62"/>
        <v>0</v>
      </c>
      <c r="CR127" s="220">
        <f t="shared" si="63"/>
        <v>0</v>
      </c>
      <c r="CS127" s="220">
        <f t="shared" si="64"/>
        <v>0</v>
      </c>
      <c r="CT127" s="220">
        <f t="shared" si="65"/>
        <v>0</v>
      </c>
      <c r="CU127" s="220">
        <f t="shared" si="66"/>
        <v>0</v>
      </c>
      <c r="CV127" s="220">
        <f t="shared" si="67"/>
        <v>0</v>
      </c>
      <c r="CW127" s="220">
        <f t="shared" si="68"/>
        <v>0</v>
      </c>
      <c r="CX127" s="220">
        <f t="shared" si="69"/>
        <v>0</v>
      </c>
      <c r="CY127" s="220">
        <f t="shared" si="70"/>
        <v>0</v>
      </c>
      <c r="CZ127" s="220">
        <f t="shared" si="71"/>
        <v>0</v>
      </c>
      <c r="DA127" s="220">
        <f t="shared" si="72"/>
        <v>0</v>
      </c>
      <c r="DB127" s="220">
        <f t="shared" si="73"/>
        <v>0</v>
      </c>
      <c r="DC127" s="220">
        <f t="shared" si="74"/>
        <v>0</v>
      </c>
      <c r="DD127" s="220">
        <f t="shared" si="75"/>
        <v>0</v>
      </c>
      <c r="DE127" s="220">
        <f t="shared" si="76"/>
        <v>0</v>
      </c>
      <c r="DF127" s="220">
        <f t="shared" si="77"/>
        <v>0</v>
      </c>
      <c r="DG127" s="220">
        <f t="shared" si="78"/>
        <v>0</v>
      </c>
      <c r="DH127" s="220">
        <f t="shared" si="79"/>
        <v>0</v>
      </c>
      <c r="DI127" s="220">
        <f t="shared" si="80"/>
        <v>0</v>
      </c>
      <c r="DJ127" s="220">
        <f t="shared" si="81"/>
        <v>0</v>
      </c>
      <c r="DK127" s="220">
        <f t="shared" si="82"/>
        <v>0</v>
      </c>
      <c r="DL127" s="220">
        <f t="shared" si="83"/>
        <v>0</v>
      </c>
      <c r="DM127" s="220">
        <f t="shared" si="86"/>
        <v>0</v>
      </c>
      <c r="DN127" s="96" t="str">
        <f>IF(DM127=0,"",IF(SUM($DM$116:DM127)=1,_xlfn.CONCAT(DO127,),IF($DM$173&gt;SUM($DM$116:DM127),_xlfn.CONCAT(", ",DO127),IF($DM$173=SUM($DM$116:DM127),_xlfn.CONCAT(" y ",DO127)))))</f>
        <v/>
      </c>
      <c r="DO127" s="98">
        <f t="shared" si="87"/>
        <v>11</v>
      </c>
      <c r="DT127" s="645">
        <f t="shared" si="84"/>
        <v>0</v>
      </c>
      <c r="DU127" s="647"/>
      <c r="DW127" s="220">
        <f t="shared" si="88"/>
        <v>0</v>
      </c>
      <c r="DX127" s="220">
        <f>IF(CNGE_2026_M3_Secc1!$AH$128=CNGE_2026_M3_Secc1!$AJ$128,0,IF(OR(AND($D127&lt;&gt;"",CNGE_2026_M3_Secc1!O148="X"),AND($D127="",CNGE_2026_M3_Secc1!O148="")),0,1))</f>
        <v>0</v>
      </c>
      <c r="DY127" s="220">
        <f>IF(CNGE_2026_M3_Secc1!$AH$128=CNGE_2026_M3_Secc1!$AJ$128,0,IF(OR(AND($D127&lt;&gt;"",CNGE_2026_M3_Secc1!P148="X"),AND($D127="",CNGE_2026_M3_Secc1!P148="")),0,1))</f>
        <v>0</v>
      </c>
      <c r="DZ127" s="220">
        <f>IF(CNGE_2026_M3_Secc1!$AH$128=CNGE_2026_M3_Secc1!$AJ$128,0,IF(OR(AND($D127&lt;&gt;"",CNGE_2026_M3_Secc1!Q148="X"),AND($D127="",CNGE_2026_M3_Secc1!Q148="")),0,1))</f>
        <v>0</v>
      </c>
      <c r="EA127" s="220">
        <f>IF(CNGE_2026_M3_Secc1!$AH$128=CNGE_2026_M3_Secc1!$AJ$128,0,IF(OR(AND($D127&lt;&gt;"",CNGE_2026_M3_Secc1!R148="X"),AND($D127="",CNGE_2026_M3_Secc1!R148="")),0,1))</f>
        <v>0</v>
      </c>
      <c r="EB127" s="220">
        <f>IF(CNGE_2026_M3_Secc1!$AH$128=CNGE_2026_M3_Secc1!$AJ$128,0,IF(OR(AND($D127&lt;&gt;"",CNGE_2026_M3_Secc1!S148="X"),AND($D127="",CNGE_2026_M3_Secc1!S148="")),0,1))</f>
        <v>0</v>
      </c>
      <c r="EC127" s="220">
        <f>IF(CNGE_2026_M3_Secc1!$AH$128=CNGE_2026_M3_Secc1!$AJ$128,0,IF(OR(AND($D127&lt;&gt;"",CNGE_2026_M3_Secc1!T148="X"),AND($D127="",CNGE_2026_M3_Secc1!T148="")),0,1))</f>
        <v>0</v>
      </c>
      <c r="ED127" s="220">
        <f>IF(CNGE_2026_M3_Secc1!$AH$128=CNGE_2026_M3_Secc1!$AJ$128,0,IF(OR(AND($D127&lt;&gt;"",CNGE_2026_M3_Secc1!U148="X"),AND($D127="",CNGE_2026_M3_Secc1!U148="")),0,1))</f>
        <v>0</v>
      </c>
      <c r="EE127" s="220">
        <f>IF(CNGE_2026_M3_Secc1!$AH$128=CNGE_2026_M3_Secc1!$AJ$128,0,IF(OR(AND($D127&lt;&gt;"",CNGE_2026_M3_Secc1!V148="X"),AND($D127="",CNGE_2026_M3_Secc1!V148="")),0,1))</f>
        <v>0</v>
      </c>
      <c r="EF127" s="220">
        <f>IF(CNGE_2026_M3_Secc1!$AH$128=CNGE_2026_M3_Secc1!$AJ$128,0,IF(OR(AND($D127&lt;&gt;"",CNGE_2026_M3_Secc1!W148="X"),AND($D127="",CNGE_2026_M3_Secc1!W148="")),0,1))</f>
        <v>0</v>
      </c>
      <c r="EG127" s="220">
        <f>IF(CNGE_2026_M3_Secc1!$AH$128=CNGE_2026_M3_Secc1!$AJ$128,0,IF(OR(AND($D127&lt;&gt;"",CNGE_2026_M3_Secc1!X148="X"),AND($D127="",CNGE_2026_M3_Secc1!X148="")),0,1))</f>
        <v>0</v>
      </c>
      <c r="EH127" s="220">
        <f>IF(CNGE_2026_M3_Secc1!$AH$128=CNGE_2026_M3_Secc1!$AJ$128,0,IF(OR(AND($D127&lt;&gt;"",CNGE_2026_M3_Secc1!Y148="X"),AND($D127="",CNGE_2026_M3_Secc1!Y148="")),0,1))</f>
        <v>0</v>
      </c>
      <c r="EI127" s="220">
        <f>IF(CNGE_2026_M3_Secc1!$AH$128=CNGE_2026_M3_Secc1!$AJ$128,0,IF(OR(AND($D127&lt;&gt;"",CNGE_2026_M3_Secc1!Z148="X"),AND($D127="",CNGE_2026_M3_Secc1!Z148="")),0,1))</f>
        <v>0</v>
      </c>
      <c r="EJ127" s="220">
        <f>IF(CNGE_2026_M3_Secc1!$AH$128=CNGE_2026_M3_Secc1!$AJ$128,0,IF(OR(AND($D127&lt;&gt;"",CNGE_2026_M3_Secc1!AA148="X"),AND($D127="",CNGE_2026_M3_Secc1!AA148="")),0,1))</f>
        <v>0</v>
      </c>
      <c r="EK127" s="220">
        <f>IF(CNGE_2026_M3_Secc1!$AH$128=CNGE_2026_M3_Secc1!$AJ$128,0,IF(OR(AND($D127&lt;&gt;"",CNGE_2026_M3_Secc1!AB148="X"),AND($D127="",CNGE_2026_M3_Secc1!AB148="")),0,1))</f>
        <v>0</v>
      </c>
      <c r="EL127" s="220">
        <f>IF(CNGE_2026_M3_Secc1!$AH$128=CNGE_2026_M3_Secc1!$AJ$128,0,IF(OR(AND($D127&lt;&gt;"",CNGE_2026_M3_Secc1!AC148="X"),AND($D127="",CNGE_2026_M3_Secc1!AC148="")),0,1))</f>
        <v>0</v>
      </c>
      <c r="EM127" s="220">
        <f>IF(CNGE_2026_M3_Secc1!$AH$128=CNGE_2026_M3_Secc1!$AJ$128,0,IF(OR(AND($D127&lt;&gt;"",CNGE_2026_M3_Secc1!AD148="X"),AND($D127="",CNGE_2026_M3_Secc1!AD148="")),0,1))</f>
        <v>0</v>
      </c>
      <c r="EN127" s="220">
        <f>IF(CNGE_2026_M3_Secc1!$AH$128=CNGE_2026_M3_Secc1!$AJ$128,0,IF(OR(AND($D127&lt;&gt;"",CNGE_2026_M3_Secc1!I208="X"),AND($D127="",CNGE_2026_M3_Secc1!I208="")),0,1))</f>
        <v>0</v>
      </c>
      <c r="EO127" s="220">
        <f>IF(CNGE_2026_M3_Secc1!$AH$128=CNGE_2026_M3_Secc1!$AJ$128,0,IF(OR(AND($D127&lt;&gt;"",CNGE_2026_M3_Secc1!J208="X"),AND($D127="",CNGE_2026_M3_Secc1!J208="")),0,1))</f>
        <v>0</v>
      </c>
      <c r="EP127" s="220">
        <f>IF(CNGE_2026_M3_Secc1!$AH$128=CNGE_2026_M3_Secc1!$AJ$128,0,IF(OR(AND($D127&lt;&gt;"",CNGE_2026_M3_Secc1!K208="X"),AND($D127="",CNGE_2026_M3_Secc1!K208="")),0,1))</f>
        <v>0</v>
      </c>
      <c r="EQ127" s="220">
        <f>IF(CNGE_2026_M3_Secc1!$AH$128=CNGE_2026_M3_Secc1!$AJ$128,0,IF(OR(AND($D127&lt;&gt;"",CNGE_2026_M3_Secc1!L208="X"),AND($D127="",CNGE_2026_M3_Secc1!L208="")),0,1))</f>
        <v>0</v>
      </c>
      <c r="ER127" s="220">
        <f>IF(CNGE_2026_M3_Secc1!$AH$128=CNGE_2026_M3_Secc1!$AJ$128,0,IF(OR(AND($D127&lt;&gt;"",CNGE_2026_M3_Secc1!M208="X"),AND($D127="",CNGE_2026_M3_Secc1!M208="")),0,1))</f>
        <v>0</v>
      </c>
      <c r="ES127" s="220">
        <f>IF(CNGE_2026_M3_Secc1!$AH$128=CNGE_2026_M3_Secc1!$AJ$128,0,IF(OR(AND($D127&lt;&gt;"",CNGE_2026_M3_Secc1!N208="X"),AND($D127="",CNGE_2026_M3_Secc1!N208="")),0,1))</f>
        <v>0</v>
      </c>
      <c r="ET127" s="220">
        <f>IF(CNGE_2026_M3_Secc1!$AH$128=CNGE_2026_M3_Secc1!$AJ$128,0,IF(OR(AND($D127&lt;&gt;"",CNGE_2026_M3_Secc1!O208="X"),AND($D127="",CNGE_2026_M3_Secc1!O208="")),0,1))</f>
        <v>0</v>
      </c>
      <c r="EU127" s="220">
        <f>IF(CNGE_2026_M3_Secc1!$AH$128=CNGE_2026_M3_Secc1!$AJ$128,0,IF(OR(AND($D127&lt;&gt;"",CNGE_2026_M3_Secc1!P208="X"),AND($D127="",CNGE_2026_M3_Secc1!P208="")),0,1))</f>
        <v>0</v>
      </c>
      <c r="EV127" s="220">
        <f>IF(CNGE_2026_M3_Secc1!$AH$128=CNGE_2026_M3_Secc1!$AJ$128,0,IF(OR(AND($D127&lt;&gt;"",CNGE_2026_M3_Secc1!Q208="X"),AND($D127="",CNGE_2026_M3_Secc1!Q208="")),0,1))</f>
        <v>0</v>
      </c>
      <c r="EW127" s="220">
        <f>IF(CNGE_2026_M3_Secc1!$AH$128=CNGE_2026_M3_Secc1!$AJ$128,0,IF(OR(AND($D127&lt;&gt;"",CNGE_2026_M3_Secc1!R208="X"),AND($D127="",CNGE_2026_M3_Secc1!R208="")),0,1))</f>
        <v>0</v>
      </c>
      <c r="EX127" s="220">
        <f>IF(CNGE_2026_M3_Secc1!$AH$128=CNGE_2026_M3_Secc1!$AJ$128,0,IF(OR(AND($D127&lt;&gt;"",CNGE_2026_M3_Secc1!S208="X"),AND($D127="",CNGE_2026_M3_Secc1!S208="")),0,1))</f>
        <v>0</v>
      </c>
      <c r="EY127" s="220">
        <f>IF(CNGE_2026_M3_Secc1!$AH$128=CNGE_2026_M3_Secc1!$AJ$128,0,IF(OR(AND($D127&lt;&gt;"",CNGE_2026_M3_Secc1!T208="X"),AND($D127="",CNGE_2026_M3_Secc1!T208="")),0,1))</f>
        <v>0</v>
      </c>
      <c r="EZ127" s="220">
        <f>IF(CNGE_2026_M3_Secc1!$AH$128=CNGE_2026_M3_Secc1!$AJ$128,0,IF(OR(AND($D127&lt;&gt;"",CNGE_2026_M3_Secc1!U208="X"),AND($D127="",CNGE_2026_M3_Secc1!U208="")),0,1))</f>
        <v>0</v>
      </c>
      <c r="FA127" s="220">
        <f>IF(CNGE_2026_M3_Secc1!$AH$128=CNGE_2026_M3_Secc1!$AJ$128,0,IF(OR(AND($D127&lt;&gt;"",CNGE_2026_M3_Secc1!V208="X"),AND($D127="",CNGE_2026_M3_Secc1!V208="")),0,1))</f>
        <v>0</v>
      </c>
      <c r="FB127" s="220">
        <f>IF(CNGE_2026_M3_Secc1!$AH$128=CNGE_2026_M3_Secc1!$AJ$128,0,IF(OR(AND($D127&lt;&gt;"",CNGE_2026_M3_Secc1!W208="X"),AND($D127="",CNGE_2026_M3_Secc1!W208="")),0,1))</f>
        <v>0</v>
      </c>
      <c r="FC127" s="220">
        <f>IF(CNGE_2026_M3_Secc1!$AH$128=CNGE_2026_M3_Secc1!$AJ$128,0,IF(OR(AND($D127&lt;&gt;"",CNGE_2026_M3_Secc1!X208="X"),AND($D127="",CNGE_2026_M3_Secc1!X208="")),0,1))</f>
        <v>0</v>
      </c>
      <c r="FD127" s="220">
        <f>IF(CNGE_2026_M3_Secc1!$AH$128=CNGE_2026_M3_Secc1!$AJ$128,0,IF(OR(AND($D127&lt;&gt;"",CNGE_2026_M3_Secc1!Y208="X"),AND($D127="",CNGE_2026_M3_Secc1!Y208="")),0,1))</f>
        <v>0</v>
      </c>
      <c r="FE127" s="220">
        <f>IF(CNGE_2026_M3_Secc1!$AH$128=CNGE_2026_M3_Secc1!$AJ$128,0,IF(OR(AND($D127&lt;&gt;"",CNGE_2026_M3_Secc1!Z208="X"),AND($D127="",CNGE_2026_M3_Secc1!Z208="")),0,1))</f>
        <v>0</v>
      </c>
      <c r="FF127" s="220">
        <f>IF(CNGE_2026_M3_Secc1!$AH$128=CNGE_2026_M3_Secc1!$AJ$128,0,IF(OR(AND($D127&lt;&gt;"",CNGE_2026_M3_Secc1!AA208="X"),AND($D127="",CNGE_2026_M3_Secc1!AA208="")),0,1))</f>
        <v>0</v>
      </c>
      <c r="FG127" s="220">
        <f>IF(CNGE_2026_M3_Secc1!$AH$128=CNGE_2026_M3_Secc1!$AJ$128,0,IF(OR(AND($D127&lt;&gt;"",CNGE_2026_M3_Secc1!AB208="X"),AND($D127="",CNGE_2026_M3_Secc1!AB208="")),0,1))</f>
        <v>0</v>
      </c>
      <c r="FH127" s="220">
        <f>IF(CNGE_2026_M3_Secc1!$AH$128=CNGE_2026_M3_Secc1!$AJ$128,0,IF(OR(AND($D127&lt;&gt;"",CNGE_2026_M3_Secc1!AC208="X"),AND($D127="",CNGE_2026_M3_Secc1!AC208="")),0,1))</f>
        <v>0</v>
      </c>
      <c r="FI127" s="220">
        <f>IF(CNGE_2026_M3_Secc1!$AH$128=CNGE_2026_M3_Secc1!$AJ$128,0,IF(OR(AND($D127&lt;&gt;"",CNGE_2026_M3_Secc1!AD208="X"),AND($D127="",CNGE_2026_M3_Secc1!AD208="")),0,1))</f>
        <v>0</v>
      </c>
      <c r="FJ127" s="220">
        <f>IF(CNGE_2026_M3_Secc1!$AH$128=CNGE_2026_M3_Secc1!$AJ$128,0,IF(OR(AND($D127&lt;&gt;"",CNGE_2026_M3_Secc1!I268="X"),AND($D127="",CNGE_2026_M3_Secc1!I268="")),0,1))</f>
        <v>0</v>
      </c>
      <c r="FK127" s="220">
        <f>IF(CNGE_2026_M3_Secc1!$AH$128=CNGE_2026_M3_Secc1!$AJ$128,0,IF(OR(AND($D127&lt;&gt;"",CNGE_2026_M3_Secc1!J268="X"),AND($D127="",CNGE_2026_M3_Secc1!J268="")),0,1))</f>
        <v>0</v>
      </c>
      <c r="FL127" s="220">
        <f>IF(CNGE_2026_M3_Secc1!$AH$128=CNGE_2026_M3_Secc1!$AJ$128,0,IF(OR(AND($D127&lt;&gt;"",CNGE_2026_M3_Secc1!K268="X"),AND($D127="",CNGE_2026_M3_Secc1!K268="")),0,1))</f>
        <v>0</v>
      </c>
      <c r="FM127" s="220">
        <f>IF(CNGE_2026_M3_Secc1!$AH$128=CNGE_2026_M3_Secc1!$AJ$128,0,IF(OR(AND($D127&lt;&gt;"",CNGE_2026_M3_Secc1!L268="X"),AND($D127="",CNGE_2026_M3_Secc1!L268="")),0,1))</f>
        <v>0</v>
      </c>
      <c r="FN127" s="220">
        <f>IF(CNGE_2026_M3_Secc1!$AH$128=CNGE_2026_M3_Secc1!$AJ$128,0,IF(OR(AND($D127&lt;&gt;"",CNGE_2026_M3_Secc1!M268="X"),AND($D127="",CNGE_2026_M3_Secc1!M268="")),0,1))</f>
        <v>0</v>
      </c>
      <c r="FO127" s="220">
        <f>IF(CNGE_2026_M3_Secc1!$AH$128=CNGE_2026_M3_Secc1!$AJ$128,0,IF(OR(AND($D127&lt;&gt;"",CNGE_2026_M3_Secc1!N268="X"),AND($D127="",CNGE_2026_M3_Secc1!N268="")),0,1))</f>
        <v>0</v>
      </c>
      <c r="FP127" s="220">
        <f>IF(CNGE_2026_M3_Secc1!$AH$128=CNGE_2026_M3_Secc1!$AJ$128,0,IF(OR(AND($D127&lt;&gt;"",CNGE_2026_M3_Secc1!O268="X"),AND($D127="",CNGE_2026_M3_Secc1!O268="")),0,1))</f>
        <v>0</v>
      </c>
      <c r="FQ127" s="220">
        <f>IF(CNGE_2026_M3_Secc1!$AH$128=CNGE_2026_M3_Secc1!$AJ$128,0,IF(OR(AND($D127&lt;&gt;"",CNGE_2026_M3_Secc1!P268="X"),AND($D127="",CNGE_2026_M3_Secc1!P268="")),0,1))</f>
        <v>0</v>
      </c>
      <c r="FR127" s="220">
        <f>IF(CNGE_2026_M3_Secc1!$AH$128=CNGE_2026_M3_Secc1!$AJ$128,0,IF(OR(AND($D127&lt;&gt;"",CNGE_2026_M3_Secc1!Q268="X"),AND($D127="",CNGE_2026_M3_Secc1!Q268="")),0,1))</f>
        <v>0</v>
      </c>
      <c r="FS127" s="220">
        <f>IF(CNGE_2026_M3_Secc1!$AH$128=CNGE_2026_M3_Secc1!$AJ$128,0,IF(OR(AND($D127&lt;&gt;"",CNGE_2026_M3_Secc1!R268="X"),AND($D127="",CNGE_2026_M3_Secc1!R268="")),0,1))</f>
        <v>0</v>
      </c>
      <c r="FT127" s="220">
        <f>IF(CNGE_2026_M3_Secc1!$AH$128=CNGE_2026_M3_Secc1!$AJ$128,0,IF(OR(AND($D127&lt;&gt;"",CNGE_2026_M3_Secc1!S268="X"),AND($D127="",CNGE_2026_M3_Secc1!S268="")),0,1))</f>
        <v>0</v>
      </c>
      <c r="FU127" s="220">
        <f>IF(CNGE_2026_M3_Secc1!$AH$128=CNGE_2026_M3_Secc1!$AJ$128,0,IF(OR(AND($D127&lt;&gt;"",CNGE_2026_M3_Secc1!T268="X"),AND($D127="",CNGE_2026_M3_Secc1!T268="")),0,1))</f>
        <v>0</v>
      </c>
      <c r="FV127" s="220">
        <f>IF(CNGE_2026_M3_Secc1!$AH$128=CNGE_2026_M3_Secc1!$AJ$128,0,IF(OR(AND($D127&lt;&gt;"",CNGE_2026_M3_Secc1!U268="X"),AND($D127="",CNGE_2026_M3_Secc1!U268="")),0,1))</f>
        <v>0</v>
      </c>
      <c r="FW127" s="220">
        <f>IF(CNGE_2026_M3_Secc1!$AH$128=CNGE_2026_M3_Secc1!$AJ$128,0,IF(OR(AND($D127&lt;&gt;"",CNGE_2026_M3_Secc1!V268="X"),AND($D127="",CNGE_2026_M3_Secc1!V268="")),0,1))</f>
        <v>0</v>
      </c>
      <c r="FX127" s="220">
        <f>IF(CNGE_2026_M3_Secc1!$AH$128=CNGE_2026_M3_Secc1!$AJ$128,0,IF(OR(AND($D127&lt;&gt;"",CNGE_2026_M3_Secc1!W268="X"),AND($D127="",CNGE_2026_M3_Secc1!W268="")),0,1))</f>
        <v>0</v>
      </c>
      <c r="FY127" s="220">
        <f>IF(CNGE_2026_M3_Secc1!$AH$128=CNGE_2026_M3_Secc1!$AJ$128,0,IF(OR(AND($D127&lt;&gt;"",CNGE_2026_M3_Secc1!X268="X"),AND($D127="",CNGE_2026_M3_Secc1!X268="")),0,1))</f>
        <v>0</v>
      </c>
      <c r="FZ127" s="220">
        <f>IF(CNGE_2026_M3_Secc1!$AH$128=CNGE_2026_M3_Secc1!$AJ$128,0,IF(OR(AND($D127&lt;&gt;"",CNGE_2026_M3_Secc1!Y268="X"),AND($D127="",CNGE_2026_M3_Secc1!Y268="")),0,1))</f>
        <v>0</v>
      </c>
      <c r="GA127" s="220">
        <f>IF(CNGE_2026_M3_Secc1!$AH$128=CNGE_2026_M3_Secc1!$AJ$128,0,IF(OR(AND($D127&lt;&gt;"",CNGE_2026_M3_Secc1!Z268="X"),AND($D127="",CNGE_2026_M3_Secc1!Z268="")),0,1))</f>
        <v>0</v>
      </c>
      <c r="GB127" s="220">
        <f>IF(CNGE_2026_M3_Secc1!$AH$128=CNGE_2026_M3_Secc1!$AJ$128,0,IF(OR(AND($D127&lt;&gt;"",CNGE_2026_M3_Secc1!AA268="X"),AND($D127="",CNGE_2026_M3_Secc1!AA268="")),0,1))</f>
        <v>0</v>
      </c>
      <c r="GC127" s="220">
        <f>IF(CNGE_2026_M3_Secc1!$AH$128=CNGE_2026_M3_Secc1!$AJ$128,0,IF(OR(AND($D127&lt;&gt;"",CNGE_2026_M3_Secc1!AB268="X"),AND($D127="",CNGE_2026_M3_Secc1!AB268="")),0,1))</f>
        <v>0</v>
      </c>
      <c r="GD127" s="220">
        <f>IF(CNGE_2026_M3_Secc1!$AH$128=CNGE_2026_M3_Secc1!$AJ$128,0,IF(OR(AND($D127&lt;&gt;"",CNGE_2026_M3_Secc1!AC268="X"),AND($D127="",CNGE_2026_M3_Secc1!AC268="")),0,1))</f>
        <v>0</v>
      </c>
      <c r="GE127" s="220">
        <f>IF(CNGE_2026_M3_Secc1!$AH$128=CNGE_2026_M3_Secc1!$AJ$128,0,IF(OR(AND($D127&lt;&gt;"",CNGE_2026_M3_Secc1!AD268="X"),AND($D127="",CNGE_2026_M3_Secc1!AD268="")),0,1))</f>
        <v>0</v>
      </c>
    </row>
    <row r="128" spans="1:187" s="114" customFormat="1" ht="15" customHeight="1">
      <c r="A128" s="131"/>
      <c r="B128" s="53"/>
      <c r="C128" s="82" t="s">
        <v>77</v>
      </c>
      <c r="D128" s="792" t="str">
        <f>IF($AH$33=1,"",IF(CNGE_2026_M3_Secc1!$AH$40=CNGE_2026_M3_Secc1!$AJ$40,"",IF(CNGE_2026_M3_Secc1!D71="","",CNGE_2026_M3_Secc1!D71)))</f>
        <v/>
      </c>
      <c r="E128" s="793"/>
      <c r="F128" s="793"/>
      <c r="G128" s="793"/>
      <c r="H128" s="793"/>
      <c r="I128" s="793"/>
      <c r="J128" s="793"/>
      <c r="K128" s="793"/>
      <c r="L128" s="793"/>
      <c r="M128" s="794"/>
      <c r="N128" s="432"/>
      <c r="O128" s="432"/>
      <c r="P128" s="432"/>
      <c r="Q128" s="432"/>
      <c r="R128" s="432"/>
      <c r="S128" s="432"/>
      <c r="T128" s="432"/>
      <c r="U128" s="432"/>
      <c r="V128" s="432"/>
      <c r="W128" s="432"/>
      <c r="X128" s="432"/>
      <c r="Y128" s="432"/>
      <c r="Z128" s="432"/>
      <c r="AA128" s="432"/>
      <c r="AB128" s="432"/>
      <c r="AC128" s="432"/>
      <c r="AD128" s="432"/>
      <c r="AE128" s="49"/>
      <c r="AF128" s="219"/>
      <c r="AG128" s="212"/>
      <c r="AH128" s="896">
        <f t="shared" si="89"/>
        <v>0</v>
      </c>
      <c r="AI128" s="627"/>
      <c r="AJ128" s="896">
        <f t="shared" si="21"/>
        <v>0</v>
      </c>
      <c r="AK128" s="627"/>
      <c r="AL128" s="896">
        <f t="shared" si="22"/>
        <v>0</v>
      </c>
      <c r="AM128" s="627"/>
      <c r="AN128" s="627">
        <f t="shared" si="90"/>
        <v>0</v>
      </c>
      <c r="AO128" s="627"/>
      <c r="AP128" s="639" t="str">
        <f>IF(AN128=0,"",IF(SUM($AN$116:AN128)=1,AR128,IF($AN$173&gt;SUM($AN$116:AN128),_xlfn.CONCAT(", ",AR128),IF($AN$173=SUM($AN$116:AN128),_xlfn.CONCAT(" y ",AR128,".")))))</f>
        <v/>
      </c>
      <c r="AQ128" s="641" t="str">
        <f>IF(AO128=0,"", IF(SUM($AN128:BW$582)=1,AR128, IF($AN$589&gt;SUM($AN128:BW$582),_xlfn.CONCAT(", ",AR128), IF($AN$589=SUM($AN128:BW$582),_xlfn.CONCAT(" y ",AR128,".")))))</f>
        <v/>
      </c>
      <c r="AR128" s="639">
        <f t="shared" si="91"/>
        <v>12</v>
      </c>
      <c r="AS128" s="641"/>
      <c r="AU128" s="1046">
        <f t="shared" si="85"/>
        <v>0</v>
      </c>
      <c r="AV128" s="1047"/>
      <c r="AX128" s="1053">
        <f t="shared" si="23"/>
        <v>0</v>
      </c>
      <c r="AY128" s="729"/>
      <c r="AZ128" s="1053">
        <f t="shared" si="92"/>
        <v>0</v>
      </c>
      <c r="BA128" s="729"/>
      <c r="BB128" s="639">
        <f t="shared" si="93"/>
        <v>0</v>
      </c>
      <c r="BC128" s="641"/>
      <c r="BE128" s="220">
        <f t="shared" si="24"/>
        <v>0</v>
      </c>
      <c r="BF128" s="220">
        <f t="shared" si="25"/>
        <v>0</v>
      </c>
      <c r="BG128" s="220">
        <f t="shared" si="26"/>
        <v>0</v>
      </c>
      <c r="BH128" s="220">
        <f t="shared" si="27"/>
        <v>0</v>
      </c>
      <c r="BI128" s="220">
        <f t="shared" si="28"/>
        <v>0</v>
      </c>
      <c r="BJ128" s="220">
        <f t="shared" si="29"/>
        <v>0</v>
      </c>
      <c r="BK128" s="220">
        <f t="shared" si="30"/>
        <v>0</v>
      </c>
      <c r="BL128" s="220">
        <f t="shared" si="31"/>
        <v>0</v>
      </c>
      <c r="BM128" s="220">
        <f t="shared" si="32"/>
        <v>0</v>
      </c>
      <c r="BN128" s="220">
        <f t="shared" si="33"/>
        <v>0</v>
      </c>
      <c r="BO128" s="220">
        <f t="shared" si="34"/>
        <v>0</v>
      </c>
      <c r="BP128" s="220">
        <f t="shared" si="35"/>
        <v>0</v>
      </c>
      <c r="BQ128" s="220">
        <f t="shared" si="36"/>
        <v>0</v>
      </c>
      <c r="BR128" s="220">
        <f t="shared" si="37"/>
        <v>0</v>
      </c>
      <c r="BS128" s="220">
        <f t="shared" si="38"/>
        <v>0</v>
      </c>
      <c r="BT128" s="220">
        <f t="shared" si="39"/>
        <v>0</v>
      </c>
      <c r="BU128" s="220">
        <f t="shared" si="40"/>
        <v>0</v>
      </c>
      <c r="BV128" s="220">
        <f t="shared" si="41"/>
        <v>0</v>
      </c>
      <c r="BW128" s="220">
        <f t="shared" si="42"/>
        <v>0</v>
      </c>
      <c r="BX128" s="220">
        <f t="shared" si="43"/>
        <v>0</v>
      </c>
      <c r="BY128" s="220">
        <f t="shared" si="44"/>
        <v>0</v>
      </c>
      <c r="BZ128" s="220">
        <f t="shared" si="45"/>
        <v>0</v>
      </c>
      <c r="CA128" s="220">
        <f t="shared" si="46"/>
        <v>0</v>
      </c>
      <c r="CB128" s="220">
        <f t="shared" si="47"/>
        <v>0</v>
      </c>
      <c r="CC128" s="220">
        <f t="shared" si="48"/>
        <v>0</v>
      </c>
      <c r="CD128" s="220">
        <f t="shared" si="49"/>
        <v>0</v>
      </c>
      <c r="CE128" s="220">
        <f t="shared" si="50"/>
        <v>0</v>
      </c>
      <c r="CF128" s="220">
        <f t="shared" si="51"/>
        <v>0</v>
      </c>
      <c r="CG128" s="220">
        <f t="shared" si="52"/>
        <v>0</v>
      </c>
      <c r="CH128" s="220">
        <f t="shared" si="53"/>
        <v>0</v>
      </c>
      <c r="CI128" s="220">
        <f t="shared" si="54"/>
        <v>0</v>
      </c>
      <c r="CJ128" s="220">
        <f t="shared" si="55"/>
        <v>0</v>
      </c>
      <c r="CK128" s="220">
        <f t="shared" si="56"/>
        <v>0</v>
      </c>
      <c r="CL128" s="220">
        <f t="shared" si="57"/>
        <v>0</v>
      </c>
      <c r="CM128" s="220">
        <f t="shared" si="58"/>
        <v>0</v>
      </c>
      <c r="CN128" s="220">
        <f t="shared" si="59"/>
        <v>0</v>
      </c>
      <c r="CO128" s="220">
        <f t="shared" si="60"/>
        <v>0</v>
      </c>
      <c r="CP128" s="220">
        <f t="shared" si="61"/>
        <v>0</v>
      </c>
      <c r="CQ128" s="220">
        <f t="shared" si="62"/>
        <v>0</v>
      </c>
      <c r="CR128" s="220">
        <f t="shared" si="63"/>
        <v>0</v>
      </c>
      <c r="CS128" s="220">
        <f t="shared" si="64"/>
        <v>0</v>
      </c>
      <c r="CT128" s="220">
        <f t="shared" si="65"/>
        <v>0</v>
      </c>
      <c r="CU128" s="220">
        <f t="shared" si="66"/>
        <v>0</v>
      </c>
      <c r="CV128" s="220">
        <f t="shared" si="67"/>
        <v>0</v>
      </c>
      <c r="CW128" s="220">
        <f t="shared" si="68"/>
        <v>0</v>
      </c>
      <c r="CX128" s="220">
        <f t="shared" si="69"/>
        <v>0</v>
      </c>
      <c r="CY128" s="220">
        <f t="shared" si="70"/>
        <v>0</v>
      </c>
      <c r="CZ128" s="220">
        <f t="shared" si="71"/>
        <v>0</v>
      </c>
      <c r="DA128" s="220">
        <f t="shared" si="72"/>
        <v>0</v>
      </c>
      <c r="DB128" s="220">
        <f t="shared" si="73"/>
        <v>0</v>
      </c>
      <c r="DC128" s="220">
        <f t="shared" si="74"/>
        <v>0</v>
      </c>
      <c r="DD128" s="220">
        <f t="shared" si="75"/>
        <v>0</v>
      </c>
      <c r="DE128" s="220">
        <f t="shared" si="76"/>
        <v>0</v>
      </c>
      <c r="DF128" s="220">
        <f t="shared" si="77"/>
        <v>0</v>
      </c>
      <c r="DG128" s="220">
        <f t="shared" si="78"/>
        <v>0</v>
      </c>
      <c r="DH128" s="220">
        <f t="shared" si="79"/>
        <v>0</v>
      </c>
      <c r="DI128" s="220">
        <f t="shared" si="80"/>
        <v>0</v>
      </c>
      <c r="DJ128" s="220">
        <f t="shared" si="81"/>
        <v>0</v>
      </c>
      <c r="DK128" s="220">
        <f t="shared" si="82"/>
        <v>0</v>
      </c>
      <c r="DL128" s="220">
        <f t="shared" si="83"/>
        <v>0</v>
      </c>
      <c r="DM128" s="220">
        <f t="shared" si="86"/>
        <v>0</v>
      </c>
      <c r="DN128" s="96" t="str">
        <f>IF(DM128=0,"",IF(SUM($DM$116:DM128)=1,_xlfn.CONCAT(DO128,),IF($DM$173&gt;SUM($DM$116:DM128),_xlfn.CONCAT(", ",DO128),IF($DM$173=SUM($DM$116:DM128),_xlfn.CONCAT(" y ",DO128)))))</f>
        <v/>
      </c>
      <c r="DO128" s="98">
        <f t="shared" si="87"/>
        <v>12</v>
      </c>
      <c r="DT128" s="645">
        <f t="shared" si="84"/>
        <v>0</v>
      </c>
      <c r="DU128" s="647"/>
      <c r="DW128" s="220">
        <f t="shared" si="88"/>
        <v>0</v>
      </c>
      <c r="DX128" s="220">
        <f>IF(CNGE_2026_M3_Secc1!$AH$128=CNGE_2026_M3_Secc1!$AJ$128,0,IF(OR(AND($D128&lt;&gt;"",CNGE_2026_M3_Secc1!O149="X"),AND($D128="",CNGE_2026_M3_Secc1!O149="")),0,1))</f>
        <v>0</v>
      </c>
      <c r="DY128" s="220">
        <f>IF(CNGE_2026_M3_Secc1!$AH$128=CNGE_2026_M3_Secc1!$AJ$128,0,IF(OR(AND($D128&lt;&gt;"",CNGE_2026_M3_Secc1!P149="X"),AND($D128="",CNGE_2026_M3_Secc1!P149="")),0,1))</f>
        <v>0</v>
      </c>
      <c r="DZ128" s="220">
        <f>IF(CNGE_2026_M3_Secc1!$AH$128=CNGE_2026_M3_Secc1!$AJ$128,0,IF(OR(AND($D128&lt;&gt;"",CNGE_2026_M3_Secc1!Q149="X"),AND($D128="",CNGE_2026_M3_Secc1!Q149="")),0,1))</f>
        <v>0</v>
      </c>
      <c r="EA128" s="220">
        <f>IF(CNGE_2026_M3_Secc1!$AH$128=CNGE_2026_M3_Secc1!$AJ$128,0,IF(OR(AND($D128&lt;&gt;"",CNGE_2026_M3_Secc1!R149="X"),AND($D128="",CNGE_2026_M3_Secc1!R149="")),0,1))</f>
        <v>0</v>
      </c>
      <c r="EB128" s="220">
        <f>IF(CNGE_2026_M3_Secc1!$AH$128=CNGE_2026_M3_Secc1!$AJ$128,0,IF(OR(AND($D128&lt;&gt;"",CNGE_2026_M3_Secc1!S149="X"),AND($D128="",CNGE_2026_M3_Secc1!S149="")),0,1))</f>
        <v>0</v>
      </c>
      <c r="EC128" s="220">
        <f>IF(CNGE_2026_M3_Secc1!$AH$128=CNGE_2026_M3_Secc1!$AJ$128,0,IF(OR(AND($D128&lt;&gt;"",CNGE_2026_M3_Secc1!T149="X"),AND($D128="",CNGE_2026_M3_Secc1!T149="")),0,1))</f>
        <v>0</v>
      </c>
      <c r="ED128" s="220">
        <f>IF(CNGE_2026_M3_Secc1!$AH$128=CNGE_2026_M3_Secc1!$AJ$128,0,IF(OR(AND($D128&lt;&gt;"",CNGE_2026_M3_Secc1!U149="X"),AND($D128="",CNGE_2026_M3_Secc1!U149="")),0,1))</f>
        <v>0</v>
      </c>
      <c r="EE128" s="220">
        <f>IF(CNGE_2026_M3_Secc1!$AH$128=CNGE_2026_M3_Secc1!$AJ$128,0,IF(OR(AND($D128&lt;&gt;"",CNGE_2026_M3_Secc1!V149="X"),AND($D128="",CNGE_2026_M3_Secc1!V149="")),0,1))</f>
        <v>0</v>
      </c>
      <c r="EF128" s="220">
        <f>IF(CNGE_2026_M3_Secc1!$AH$128=CNGE_2026_M3_Secc1!$AJ$128,0,IF(OR(AND($D128&lt;&gt;"",CNGE_2026_M3_Secc1!W149="X"),AND($D128="",CNGE_2026_M3_Secc1!W149="")),0,1))</f>
        <v>0</v>
      </c>
      <c r="EG128" s="220">
        <f>IF(CNGE_2026_M3_Secc1!$AH$128=CNGE_2026_M3_Secc1!$AJ$128,0,IF(OR(AND($D128&lt;&gt;"",CNGE_2026_M3_Secc1!X149="X"),AND($D128="",CNGE_2026_M3_Secc1!X149="")),0,1))</f>
        <v>0</v>
      </c>
      <c r="EH128" s="220">
        <f>IF(CNGE_2026_M3_Secc1!$AH$128=CNGE_2026_M3_Secc1!$AJ$128,0,IF(OR(AND($D128&lt;&gt;"",CNGE_2026_M3_Secc1!Y149="X"),AND($D128="",CNGE_2026_M3_Secc1!Y149="")),0,1))</f>
        <v>0</v>
      </c>
      <c r="EI128" s="220">
        <f>IF(CNGE_2026_M3_Secc1!$AH$128=CNGE_2026_M3_Secc1!$AJ$128,0,IF(OR(AND($D128&lt;&gt;"",CNGE_2026_M3_Secc1!Z149="X"),AND($D128="",CNGE_2026_M3_Secc1!Z149="")),0,1))</f>
        <v>0</v>
      </c>
      <c r="EJ128" s="220">
        <f>IF(CNGE_2026_M3_Secc1!$AH$128=CNGE_2026_M3_Secc1!$AJ$128,0,IF(OR(AND($D128&lt;&gt;"",CNGE_2026_M3_Secc1!AA149="X"),AND($D128="",CNGE_2026_M3_Secc1!AA149="")),0,1))</f>
        <v>0</v>
      </c>
      <c r="EK128" s="220">
        <f>IF(CNGE_2026_M3_Secc1!$AH$128=CNGE_2026_M3_Secc1!$AJ$128,0,IF(OR(AND($D128&lt;&gt;"",CNGE_2026_M3_Secc1!AB149="X"),AND($D128="",CNGE_2026_M3_Secc1!AB149="")),0,1))</f>
        <v>0</v>
      </c>
      <c r="EL128" s="220">
        <f>IF(CNGE_2026_M3_Secc1!$AH$128=CNGE_2026_M3_Secc1!$AJ$128,0,IF(OR(AND($D128&lt;&gt;"",CNGE_2026_M3_Secc1!AC149="X"),AND($D128="",CNGE_2026_M3_Secc1!AC149="")),0,1))</f>
        <v>0</v>
      </c>
      <c r="EM128" s="220">
        <f>IF(CNGE_2026_M3_Secc1!$AH$128=CNGE_2026_M3_Secc1!$AJ$128,0,IF(OR(AND($D128&lt;&gt;"",CNGE_2026_M3_Secc1!AD149="X"),AND($D128="",CNGE_2026_M3_Secc1!AD149="")),0,1))</f>
        <v>0</v>
      </c>
      <c r="EN128" s="220">
        <f>IF(CNGE_2026_M3_Secc1!$AH$128=CNGE_2026_M3_Secc1!$AJ$128,0,IF(OR(AND($D128&lt;&gt;"",CNGE_2026_M3_Secc1!I209="X"),AND($D128="",CNGE_2026_M3_Secc1!I209="")),0,1))</f>
        <v>0</v>
      </c>
      <c r="EO128" s="220">
        <f>IF(CNGE_2026_M3_Secc1!$AH$128=CNGE_2026_M3_Secc1!$AJ$128,0,IF(OR(AND($D128&lt;&gt;"",CNGE_2026_M3_Secc1!J209="X"),AND($D128="",CNGE_2026_M3_Secc1!J209="")),0,1))</f>
        <v>0</v>
      </c>
      <c r="EP128" s="220">
        <f>IF(CNGE_2026_M3_Secc1!$AH$128=CNGE_2026_M3_Secc1!$AJ$128,0,IF(OR(AND($D128&lt;&gt;"",CNGE_2026_M3_Secc1!K209="X"),AND($D128="",CNGE_2026_M3_Secc1!K209="")),0,1))</f>
        <v>0</v>
      </c>
      <c r="EQ128" s="220">
        <f>IF(CNGE_2026_M3_Secc1!$AH$128=CNGE_2026_M3_Secc1!$AJ$128,0,IF(OR(AND($D128&lt;&gt;"",CNGE_2026_M3_Secc1!L209="X"),AND($D128="",CNGE_2026_M3_Secc1!L209="")),0,1))</f>
        <v>0</v>
      </c>
      <c r="ER128" s="220">
        <f>IF(CNGE_2026_M3_Secc1!$AH$128=CNGE_2026_M3_Secc1!$AJ$128,0,IF(OR(AND($D128&lt;&gt;"",CNGE_2026_M3_Secc1!M209="X"),AND($D128="",CNGE_2026_M3_Secc1!M209="")),0,1))</f>
        <v>0</v>
      </c>
      <c r="ES128" s="220">
        <f>IF(CNGE_2026_M3_Secc1!$AH$128=CNGE_2026_M3_Secc1!$AJ$128,0,IF(OR(AND($D128&lt;&gt;"",CNGE_2026_M3_Secc1!N209="X"),AND($D128="",CNGE_2026_M3_Secc1!N209="")),0,1))</f>
        <v>0</v>
      </c>
      <c r="ET128" s="220">
        <f>IF(CNGE_2026_M3_Secc1!$AH$128=CNGE_2026_M3_Secc1!$AJ$128,0,IF(OR(AND($D128&lt;&gt;"",CNGE_2026_M3_Secc1!O209="X"),AND($D128="",CNGE_2026_M3_Secc1!O209="")),0,1))</f>
        <v>0</v>
      </c>
      <c r="EU128" s="220">
        <f>IF(CNGE_2026_M3_Secc1!$AH$128=CNGE_2026_M3_Secc1!$AJ$128,0,IF(OR(AND($D128&lt;&gt;"",CNGE_2026_M3_Secc1!P209="X"),AND($D128="",CNGE_2026_M3_Secc1!P209="")),0,1))</f>
        <v>0</v>
      </c>
      <c r="EV128" s="220">
        <f>IF(CNGE_2026_M3_Secc1!$AH$128=CNGE_2026_M3_Secc1!$AJ$128,0,IF(OR(AND($D128&lt;&gt;"",CNGE_2026_M3_Secc1!Q209="X"),AND($D128="",CNGE_2026_M3_Secc1!Q209="")),0,1))</f>
        <v>0</v>
      </c>
      <c r="EW128" s="220">
        <f>IF(CNGE_2026_M3_Secc1!$AH$128=CNGE_2026_M3_Secc1!$AJ$128,0,IF(OR(AND($D128&lt;&gt;"",CNGE_2026_M3_Secc1!R209="X"),AND($D128="",CNGE_2026_M3_Secc1!R209="")),0,1))</f>
        <v>0</v>
      </c>
      <c r="EX128" s="220">
        <f>IF(CNGE_2026_M3_Secc1!$AH$128=CNGE_2026_M3_Secc1!$AJ$128,0,IF(OR(AND($D128&lt;&gt;"",CNGE_2026_M3_Secc1!S209="X"),AND($D128="",CNGE_2026_M3_Secc1!S209="")),0,1))</f>
        <v>0</v>
      </c>
      <c r="EY128" s="220">
        <f>IF(CNGE_2026_M3_Secc1!$AH$128=CNGE_2026_M3_Secc1!$AJ$128,0,IF(OR(AND($D128&lt;&gt;"",CNGE_2026_M3_Secc1!T209="X"),AND($D128="",CNGE_2026_M3_Secc1!T209="")),0,1))</f>
        <v>0</v>
      </c>
      <c r="EZ128" s="220">
        <f>IF(CNGE_2026_M3_Secc1!$AH$128=CNGE_2026_M3_Secc1!$AJ$128,0,IF(OR(AND($D128&lt;&gt;"",CNGE_2026_M3_Secc1!U209="X"),AND($D128="",CNGE_2026_M3_Secc1!U209="")),0,1))</f>
        <v>0</v>
      </c>
      <c r="FA128" s="220">
        <f>IF(CNGE_2026_M3_Secc1!$AH$128=CNGE_2026_M3_Secc1!$AJ$128,0,IF(OR(AND($D128&lt;&gt;"",CNGE_2026_M3_Secc1!V209="X"),AND($D128="",CNGE_2026_M3_Secc1!V209="")),0,1))</f>
        <v>0</v>
      </c>
      <c r="FB128" s="220">
        <f>IF(CNGE_2026_M3_Secc1!$AH$128=CNGE_2026_M3_Secc1!$AJ$128,0,IF(OR(AND($D128&lt;&gt;"",CNGE_2026_M3_Secc1!W209="X"),AND($D128="",CNGE_2026_M3_Secc1!W209="")),0,1))</f>
        <v>0</v>
      </c>
      <c r="FC128" s="220">
        <f>IF(CNGE_2026_M3_Secc1!$AH$128=CNGE_2026_M3_Secc1!$AJ$128,0,IF(OR(AND($D128&lt;&gt;"",CNGE_2026_M3_Secc1!X209="X"),AND($D128="",CNGE_2026_M3_Secc1!X209="")),0,1))</f>
        <v>0</v>
      </c>
      <c r="FD128" s="220">
        <f>IF(CNGE_2026_M3_Secc1!$AH$128=CNGE_2026_M3_Secc1!$AJ$128,0,IF(OR(AND($D128&lt;&gt;"",CNGE_2026_M3_Secc1!Y209="X"),AND($D128="",CNGE_2026_M3_Secc1!Y209="")),0,1))</f>
        <v>0</v>
      </c>
      <c r="FE128" s="220">
        <f>IF(CNGE_2026_M3_Secc1!$AH$128=CNGE_2026_M3_Secc1!$AJ$128,0,IF(OR(AND($D128&lt;&gt;"",CNGE_2026_M3_Secc1!Z209="X"),AND($D128="",CNGE_2026_M3_Secc1!Z209="")),0,1))</f>
        <v>0</v>
      </c>
      <c r="FF128" s="220">
        <f>IF(CNGE_2026_M3_Secc1!$AH$128=CNGE_2026_M3_Secc1!$AJ$128,0,IF(OR(AND($D128&lt;&gt;"",CNGE_2026_M3_Secc1!AA209="X"),AND($D128="",CNGE_2026_M3_Secc1!AA209="")),0,1))</f>
        <v>0</v>
      </c>
      <c r="FG128" s="220">
        <f>IF(CNGE_2026_M3_Secc1!$AH$128=CNGE_2026_M3_Secc1!$AJ$128,0,IF(OR(AND($D128&lt;&gt;"",CNGE_2026_M3_Secc1!AB209="X"),AND($D128="",CNGE_2026_M3_Secc1!AB209="")),0,1))</f>
        <v>0</v>
      </c>
      <c r="FH128" s="220">
        <f>IF(CNGE_2026_M3_Secc1!$AH$128=CNGE_2026_M3_Secc1!$AJ$128,0,IF(OR(AND($D128&lt;&gt;"",CNGE_2026_M3_Secc1!AC209="X"),AND($D128="",CNGE_2026_M3_Secc1!AC209="")),0,1))</f>
        <v>0</v>
      </c>
      <c r="FI128" s="220">
        <f>IF(CNGE_2026_M3_Secc1!$AH$128=CNGE_2026_M3_Secc1!$AJ$128,0,IF(OR(AND($D128&lt;&gt;"",CNGE_2026_M3_Secc1!AD209="X"),AND($D128="",CNGE_2026_M3_Secc1!AD209="")),0,1))</f>
        <v>0</v>
      </c>
      <c r="FJ128" s="220">
        <f>IF(CNGE_2026_M3_Secc1!$AH$128=CNGE_2026_M3_Secc1!$AJ$128,0,IF(OR(AND($D128&lt;&gt;"",CNGE_2026_M3_Secc1!I269="X"),AND($D128="",CNGE_2026_M3_Secc1!I269="")),0,1))</f>
        <v>0</v>
      </c>
      <c r="FK128" s="220">
        <f>IF(CNGE_2026_M3_Secc1!$AH$128=CNGE_2026_M3_Secc1!$AJ$128,0,IF(OR(AND($D128&lt;&gt;"",CNGE_2026_M3_Secc1!J269="X"),AND($D128="",CNGE_2026_M3_Secc1!J269="")),0,1))</f>
        <v>0</v>
      </c>
      <c r="FL128" s="220">
        <f>IF(CNGE_2026_M3_Secc1!$AH$128=CNGE_2026_M3_Secc1!$AJ$128,0,IF(OR(AND($D128&lt;&gt;"",CNGE_2026_M3_Secc1!K269="X"),AND($D128="",CNGE_2026_M3_Secc1!K269="")),0,1))</f>
        <v>0</v>
      </c>
      <c r="FM128" s="220">
        <f>IF(CNGE_2026_M3_Secc1!$AH$128=CNGE_2026_M3_Secc1!$AJ$128,0,IF(OR(AND($D128&lt;&gt;"",CNGE_2026_M3_Secc1!L269="X"),AND($D128="",CNGE_2026_M3_Secc1!L269="")),0,1))</f>
        <v>0</v>
      </c>
      <c r="FN128" s="220">
        <f>IF(CNGE_2026_M3_Secc1!$AH$128=CNGE_2026_M3_Secc1!$AJ$128,0,IF(OR(AND($D128&lt;&gt;"",CNGE_2026_M3_Secc1!M269="X"),AND($D128="",CNGE_2026_M3_Secc1!M269="")),0,1))</f>
        <v>0</v>
      </c>
      <c r="FO128" s="220">
        <f>IF(CNGE_2026_M3_Secc1!$AH$128=CNGE_2026_M3_Secc1!$AJ$128,0,IF(OR(AND($D128&lt;&gt;"",CNGE_2026_M3_Secc1!N269="X"),AND($D128="",CNGE_2026_M3_Secc1!N269="")),0,1))</f>
        <v>0</v>
      </c>
      <c r="FP128" s="220">
        <f>IF(CNGE_2026_M3_Secc1!$AH$128=CNGE_2026_M3_Secc1!$AJ$128,0,IF(OR(AND($D128&lt;&gt;"",CNGE_2026_M3_Secc1!O269="X"),AND($D128="",CNGE_2026_M3_Secc1!O269="")),0,1))</f>
        <v>0</v>
      </c>
      <c r="FQ128" s="220">
        <f>IF(CNGE_2026_M3_Secc1!$AH$128=CNGE_2026_M3_Secc1!$AJ$128,0,IF(OR(AND($D128&lt;&gt;"",CNGE_2026_M3_Secc1!P269="X"),AND($D128="",CNGE_2026_M3_Secc1!P269="")),0,1))</f>
        <v>0</v>
      </c>
      <c r="FR128" s="220">
        <f>IF(CNGE_2026_M3_Secc1!$AH$128=CNGE_2026_M3_Secc1!$AJ$128,0,IF(OR(AND($D128&lt;&gt;"",CNGE_2026_M3_Secc1!Q269="X"),AND($D128="",CNGE_2026_M3_Secc1!Q269="")),0,1))</f>
        <v>0</v>
      </c>
      <c r="FS128" s="220">
        <f>IF(CNGE_2026_M3_Secc1!$AH$128=CNGE_2026_M3_Secc1!$AJ$128,0,IF(OR(AND($D128&lt;&gt;"",CNGE_2026_M3_Secc1!R269="X"),AND($D128="",CNGE_2026_M3_Secc1!R269="")),0,1))</f>
        <v>0</v>
      </c>
      <c r="FT128" s="220">
        <f>IF(CNGE_2026_M3_Secc1!$AH$128=CNGE_2026_M3_Secc1!$AJ$128,0,IF(OR(AND($D128&lt;&gt;"",CNGE_2026_M3_Secc1!S269="X"),AND($D128="",CNGE_2026_M3_Secc1!S269="")),0,1))</f>
        <v>0</v>
      </c>
      <c r="FU128" s="220">
        <f>IF(CNGE_2026_M3_Secc1!$AH$128=CNGE_2026_M3_Secc1!$AJ$128,0,IF(OR(AND($D128&lt;&gt;"",CNGE_2026_M3_Secc1!T269="X"),AND($D128="",CNGE_2026_M3_Secc1!T269="")),0,1))</f>
        <v>0</v>
      </c>
      <c r="FV128" s="220">
        <f>IF(CNGE_2026_M3_Secc1!$AH$128=CNGE_2026_M3_Secc1!$AJ$128,0,IF(OR(AND($D128&lt;&gt;"",CNGE_2026_M3_Secc1!U269="X"),AND($D128="",CNGE_2026_M3_Secc1!U269="")),0,1))</f>
        <v>0</v>
      </c>
      <c r="FW128" s="220">
        <f>IF(CNGE_2026_M3_Secc1!$AH$128=CNGE_2026_M3_Secc1!$AJ$128,0,IF(OR(AND($D128&lt;&gt;"",CNGE_2026_M3_Secc1!V269="X"),AND($D128="",CNGE_2026_M3_Secc1!V269="")),0,1))</f>
        <v>0</v>
      </c>
      <c r="FX128" s="220">
        <f>IF(CNGE_2026_M3_Secc1!$AH$128=CNGE_2026_M3_Secc1!$AJ$128,0,IF(OR(AND($D128&lt;&gt;"",CNGE_2026_M3_Secc1!W269="X"),AND($D128="",CNGE_2026_M3_Secc1!W269="")),0,1))</f>
        <v>0</v>
      </c>
      <c r="FY128" s="220">
        <f>IF(CNGE_2026_M3_Secc1!$AH$128=CNGE_2026_M3_Secc1!$AJ$128,0,IF(OR(AND($D128&lt;&gt;"",CNGE_2026_M3_Secc1!X269="X"),AND($D128="",CNGE_2026_M3_Secc1!X269="")),0,1))</f>
        <v>0</v>
      </c>
      <c r="FZ128" s="220">
        <f>IF(CNGE_2026_M3_Secc1!$AH$128=CNGE_2026_M3_Secc1!$AJ$128,0,IF(OR(AND($D128&lt;&gt;"",CNGE_2026_M3_Secc1!Y269="X"),AND($D128="",CNGE_2026_M3_Secc1!Y269="")),0,1))</f>
        <v>0</v>
      </c>
      <c r="GA128" s="220">
        <f>IF(CNGE_2026_M3_Secc1!$AH$128=CNGE_2026_M3_Secc1!$AJ$128,0,IF(OR(AND($D128&lt;&gt;"",CNGE_2026_M3_Secc1!Z269="X"),AND($D128="",CNGE_2026_M3_Secc1!Z269="")),0,1))</f>
        <v>0</v>
      </c>
      <c r="GB128" s="220">
        <f>IF(CNGE_2026_M3_Secc1!$AH$128=CNGE_2026_M3_Secc1!$AJ$128,0,IF(OR(AND($D128&lt;&gt;"",CNGE_2026_M3_Secc1!AA269="X"),AND($D128="",CNGE_2026_M3_Secc1!AA269="")),0,1))</f>
        <v>0</v>
      </c>
      <c r="GC128" s="220">
        <f>IF(CNGE_2026_M3_Secc1!$AH$128=CNGE_2026_M3_Secc1!$AJ$128,0,IF(OR(AND($D128&lt;&gt;"",CNGE_2026_M3_Secc1!AB269="X"),AND($D128="",CNGE_2026_M3_Secc1!AB269="")),0,1))</f>
        <v>0</v>
      </c>
      <c r="GD128" s="220">
        <f>IF(CNGE_2026_M3_Secc1!$AH$128=CNGE_2026_M3_Secc1!$AJ$128,0,IF(OR(AND($D128&lt;&gt;"",CNGE_2026_M3_Secc1!AC269="X"),AND($D128="",CNGE_2026_M3_Secc1!AC269="")),0,1))</f>
        <v>0</v>
      </c>
      <c r="GE128" s="220">
        <f>IF(CNGE_2026_M3_Secc1!$AH$128=CNGE_2026_M3_Secc1!$AJ$128,0,IF(OR(AND($D128&lt;&gt;"",CNGE_2026_M3_Secc1!AD269="X"),AND($D128="",CNGE_2026_M3_Secc1!AD269="")),0,1))</f>
        <v>0</v>
      </c>
    </row>
    <row r="129" spans="1:187" s="114" customFormat="1" ht="15" customHeight="1">
      <c r="A129" s="131"/>
      <c r="B129" s="53"/>
      <c r="C129" s="82" t="s">
        <v>78</v>
      </c>
      <c r="D129" s="792" t="str">
        <f>IF($AH$33=1,"",IF(CNGE_2026_M3_Secc1!$AH$40=CNGE_2026_M3_Secc1!$AJ$40,"",IF(CNGE_2026_M3_Secc1!D72="","",CNGE_2026_M3_Secc1!D72)))</f>
        <v/>
      </c>
      <c r="E129" s="793"/>
      <c r="F129" s="793"/>
      <c r="G129" s="793"/>
      <c r="H129" s="793"/>
      <c r="I129" s="793"/>
      <c r="J129" s="793"/>
      <c r="K129" s="793"/>
      <c r="L129" s="793"/>
      <c r="M129" s="794"/>
      <c r="N129" s="432"/>
      <c r="O129" s="432"/>
      <c r="P129" s="432"/>
      <c r="Q129" s="432"/>
      <c r="R129" s="432"/>
      <c r="S129" s="432"/>
      <c r="T129" s="432"/>
      <c r="U129" s="432"/>
      <c r="V129" s="432"/>
      <c r="W129" s="432"/>
      <c r="X129" s="432"/>
      <c r="Y129" s="432"/>
      <c r="Z129" s="432"/>
      <c r="AA129" s="432"/>
      <c r="AB129" s="432"/>
      <c r="AC129" s="432"/>
      <c r="AD129" s="432"/>
      <c r="AE129" s="49"/>
      <c r="AF129" s="219"/>
      <c r="AG129" s="212"/>
      <c r="AH129" s="896">
        <f t="shared" si="89"/>
        <v>0</v>
      </c>
      <c r="AI129" s="627"/>
      <c r="AJ129" s="896">
        <f t="shared" si="21"/>
        <v>0</v>
      </c>
      <c r="AK129" s="627"/>
      <c r="AL129" s="896">
        <f t="shared" si="22"/>
        <v>0</v>
      </c>
      <c r="AM129" s="627"/>
      <c r="AN129" s="627">
        <f t="shared" si="90"/>
        <v>0</v>
      </c>
      <c r="AO129" s="627"/>
      <c r="AP129" s="639" t="str">
        <f>IF(AN129=0,"",IF(SUM($AN$116:AN129)=1,AR129,IF($AN$173&gt;SUM($AN$116:AN129),_xlfn.CONCAT(", ",AR129),IF($AN$173=SUM($AN$116:AN129),_xlfn.CONCAT(" y ",AR129,".")))))</f>
        <v/>
      </c>
      <c r="AQ129" s="641" t="str">
        <f>IF(AO129=0,"", IF(SUM($AN129:BW$582)=1,AR129, IF($AN$589&gt;SUM($AN129:BW$582),_xlfn.CONCAT(", ",AR129), IF($AN$589=SUM($AN129:BW$582),_xlfn.CONCAT(" y ",AR129,".")))))</f>
        <v/>
      </c>
      <c r="AR129" s="639">
        <f t="shared" si="91"/>
        <v>13</v>
      </c>
      <c r="AS129" s="641"/>
      <c r="AU129" s="1046">
        <f t="shared" si="85"/>
        <v>0</v>
      </c>
      <c r="AV129" s="1047"/>
      <c r="AX129" s="1053">
        <f t="shared" si="23"/>
        <v>0</v>
      </c>
      <c r="AY129" s="729"/>
      <c r="AZ129" s="1053">
        <f t="shared" si="92"/>
        <v>0</v>
      </c>
      <c r="BA129" s="729"/>
      <c r="BB129" s="639">
        <f t="shared" si="93"/>
        <v>0</v>
      </c>
      <c r="BC129" s="641"/>
      <c r="BE129" s="220">
        <f t="shared" si="24"/>
        <v>0</v>
      </c>
      <c r="BF129" s="220">
        <f t="shared" si="25"/>
        <v>0</v>
      </c>
      <c r="BG129" s="220">
        <f t="shared" si="26"/>
        <v>0</v>
      </c>
      <c r="BH129" s="220">
        <f t="shared" si="27"/>
        <v>0</v>
      </c>
      <c r="BI129" s="220">
        <f t="shared" si="28"/>
        <v>0</v>
      </c>
      <c r="BJ129" s="220">
        <f t="shared" si="29"/>
        <v>0</v>
      </c>
      <c r="BK129" s="220">
        <f t="shared" si="30"/>
        <v>0</v>
      </c>
      <c r="BL129" s="220">
        <f t="shared" si="31"/>
        <v>0</v>
      </c>
      <c r="BM129" s="220">
        <f t="shared" si="32"/>
        <v>0</v>
      </c>
      <c r="BN129" s="220">
        <f t="shared" si="33"/>
        <v>0</v>
      </c>
      <c r="BO129" s="220">
        <f t="shared" si="34"/>
        <v>0</v>
      </c>
      <c r="BP129" s="220">
        <f t="shared" si="35"/>
        <v>0</v>
      </c>
      <c r="BQ129" s="220">
        <f t="shared" si="36"/>
        <v>0</v>
      </c>
      <c r="BR129" s="220">
        <f t="shared" si="37"/>
        <v>0</v>
      </c>
      <c r="BS129" s="220">
        <f t="shared" si="38"/>
        <v>0</v>
      </c>
      <c r="BT129" s="220">
        <f t="shared" si="39"/>
        <v>0</v>
      </c>
      <c r="BU129" s="220">
        <f t="shared" si="40"/>
        <v>0</v>
      </c>
      <c r="BV129" s="220">
        <f t="shared" si="41"/>
        <v>0</v>
      </c>
      <c r="BW129" s="220">
        <f t="shared" si="42"/>
        <v>0</v>
      </c>
      <c r="BX129" s="220">
        <f t="shared" si="43"/>
        <v>0</v>
      </c>
      <c r="BY129" s="220">
        <f t="shared" si="44"/>
        <v>0</v>
      </c>
      <c r="BZ129" s="220">
        <f t="shared" si="45"/>
        <v>0</v>
      </c>
      <c r="CA129" s="220">
        <f t="shared" si="46"/>
        <v>0</v>
      </c>
      <c r="CB129" s="220">
        <f t="shared" si="47"/>
        <v>0</v>
      </c>
      <c r="CC129" s="220">
        <f t="shared" si="48"/>
        <v>0</v>
      </c>
      <c r="CD129" s="220">
        <f t="shared" si="49"/>
        <v>0</v>
      </c>
      <c r="CE129" s="220">
        <f t="shared" si="50"/>
        <v>0</v>
      </c>
      <c r="CF129" s="220">
        <f t="shared" si="51"/>
        <v>0</v>
      </c>
      <c r="CG129" s="220">
        <f t="shared" si="52"/>
        <v>0</v>
      </c>
      <c r="CH129" s="220">
        <f t="shared" si="53"/>
        <v>0</v>
      </c>
      <c r="CI129" s="220">
        <f t="shared" si="54"/>
        <v>0</v>
      </c>
      <c r="CJ129" s="220">
        <f t="shared" si="55"/>
        <v>0</v>
      </c>
      <c r="CK129" s="220">
        <f t="shared" si="56"/>
        <v>0</v>
      </c>
      <c r="CL129" s="220">
        <f t="shared" si="57"/>
        <v>0</v>
      </c>
      <c r="CM129" s="220">
        <f t="shared" si="58"/>
        <v>0</v>
      </c>
      <c r="CN129" s="220">
        <f t="shared" si="59"/>
        <v>0</v>
      </c>
      <c r="CO129" s="220">
        <f t="shared" si="60"/>
        <v>0</v>
      </c>
      <c r="CP129" s="220">
        <f t="shared" si="61"/>
        <v>0</v>
      </c>
      <c r="CQ129" s="220">
        <f t="shared" si="62"/>
        <v>0</v>
      </c>
      <c r="CR129" s="220">
        <f t="shared" si="63"/>
        <v>0</v>
      </c>
      <c r="CS129" s="220">
        <f t="shared" si="64"/>
        <v>0</v>
      </c>
      <c r="CT129" s="220">
        <f t="shared" si="65"/>
        <v>0</v>
      </c>
      <c r="CU129" s="220">
        <f t="shared" si="66"/>
        <v>0</v>
      </c>
      <c r="CV129" s="220">
        <f t="shared" si="67"/>
        <v>0</v>
      </c>
      <c r="CW129" s="220">
        <f t="shared" si="68"/>
        <v>0</v>
      </c>
      <c r="CX129" s="220">
        <f t="shared" si="69"/>
        <v>0</v>
      </c>
      <c r="CY129" s="220">
        <f t="shared" si="70"/>
        <v>0</v>
      </c>
      <c r="CZ129" s="220">
        <f t="shared" si="71"/>
        <v>0</v>
      </c>
      <c r="DA129" s="220">
        <f t="shared" si="72"/>
        <v>0</v>
      </c>
      <c r="DB129" s="220">
        <f t="shared" si="73"/>
        <v>0</v>
      </c>
      <c r="DC129" s="220">
        <f t="shared" si="74"/>
        <v>0</v>
      </c>
      <c r="DD129" s="220">
        <f t="shared" si="75"/>
        <v>0</v>
      </c>
      <c r="DE129" s="220">
        <f t="shared" si="76"/>
        <v>0</v>
      </c>
      <c r="DF129" s="220">
        <f t="shared" si="77"/>
        <v>0</v>
      </c>
      <c r="DG129" s="220">
        <f t="shared" si="78"/>
        <v>0</v>
      </c>
      <c r="DH129" s="220">
        <f t="shared" si="79"/>
        <v>0</v>
      </c>
      <c r="DI129" s="220">
        <f t="shared" si="80"/>
        <v>0</v>
      </c>
      <c r="DJ129" s="220">
        <f t="shared" si="81"/>
        <v>0</v>
      </c>
      <c r="DK129" s="220">
        <f t="shared" si="82"/>
        <v>0</v>
      </c>
      <c r="DL129" s="220">
        <f t="shared" si="83"/>
        <v>0</v>
      </c>
      <c r="DM129" s="220">
        <f t="shared" si="86"/>
        <v>0</v>
      </c>
      <c r="DN129" s="96" t="str">
        <f>IF(DM129=0,"",IF(SUM($DM$116:DM129)=1,_xlfn.CONCAT(DO129,),IF($DM$173&gt;SUM($DM$116:DM129),_xlfn.CONCAT(", ",DO129),IF($DM$173=SUM($DM$116:DM129),_xlfn.CONCAT(" y ",DO129)))))</f>
        <v/>
      </c>
      <c r="DO129" s="98">
        <f t="shared" si="87"/>
        <v>13</v>
      </c>
      <c r="DT129" s="645">
        <f t="shared" si="84"/>
        <v>0</v>
      </c>
      <c r="DU129" s="647"/>
      <c r="DW129" s="220">
        <f t="shared" si="88"/>
        <v>0</v>
      </c>
      <c r="DX129" s="220">
        <f>IF(CNGE_2026_M3_Secc1!$AH$128=CNGE_2026_M3_Secc1!$AJ$128,0,IF(OR(AND($D129&lt;&gt;"",CNGE_2026_M3_Secc1!O150="X"),AND($D129="",CNGE_2026_M3_Secc1!O150="")),0,1))</f>
        <v>0</v>
      </c>
      <c r="DY129" s="220">
        <f>IF(CNGE_2026_M3_Secc1!$AH$128=CNGE_2026_M3_Secc1!$AJ$128,0,IF(OR(AND($D129&lt;&gt;"",CNGE_2026_M3_Secc1!P150="X"),AND($D129="",CNGE_2026_M3_Secc1!P150="")),0,1))</f>
        <v>0</v>
      </c>
      <c r="DZ129" s="220">
        <f>IF(CNGE_2026_M3_Secc1!$AH$128=CNGE_2026_M3_Secc1!$AJ$128,0,IF(OR(AND($D129&lt;&gt;"",CNGE_2026_M3_Secc1!Q150="X"),AND($D129="",CNGE_2026_M3_Secc1!Q150="")),0,1))</f>
        <v>0</v>
      </c>
      <c r="EA129" s="220">
        <f>IF(CNGE_2026_M3_Secc1!$AH$128=CNGE_2026_M3_Secc1!$AJ$128,0,IF(OR(AND($D129&lt;&gt;"",CNGE_2026_M3_Secc1!R150="X"),AND($D129="",CNGE_2026_M3_Secc1!R150="")),0,1))</f>
        <v>0</v>
      </c>
      <c r="EB129" s="220">
        <f>IF(CNGE_2026_M3_Secc1!$AH$128=CNGE_2026_M3_Secc1!$AJ$128,0,IF(OR(AND($D129&lt;&gt;"",CNGE_2026_M3_Secc1!S150="X"),AND($D129="",CNGE_2026_M3_Secc1!S150="")),0,1))</f>
        <v>0</v>
      </c>
      <c r="EC129" s="220">
        <f>IF(CNGE_2026_M3_Secc1!$AH$128=CNGE_2026_M3_Secc1!$AJ$128,0,IF(OR(AND($D129&lt;&gt;"",CNGE_2026_M3_Secc1!T150="X"),AND($D129="",CNGE_2026_M3_Secc1!T150="")),0,1))</f>
        <v>0</v>
      </c>
      <c r="ED129" s="220">
        <f>IF(CNGE_2026_M3_Secc1!$AH$128=CNGE_2026_M3_Secc1!$AJ$128,0,IF(OR(AND($D129&lt;&gt;"",CNGE_2026_M3_Secc1!U150="X"),AND($D129="",CNGE_2026_M3_Secc1!U150="")),0,1))</f>
        <v>0</v>
      </c>
      <c r="EE129" s="220">
        <f>IF(CNGE_2026_M3_Secc1!$AH$128=CNGE_2026_M3_Secc1!$AJ$128,0,IF(OR(AND($D129&lt;&gt;"",CNGE_2026_M3_Secc1!V150="X"),AND($D129="",CNGE_2026_M3_Secc1!V150="")),0,1))</f>
        <v>0</v>
      </c>
      <c r="EF129" s="220">
        <f>IF(CNGE_2026_M3_Secc1!$AH$128=CNGE_2026_M3_Secc1!$AJ$128,0,IF(OR(AND($D129&lt;&gt;"",CNGE_2026_M3_Secc1!W150="X"),AND($D129="",CNGE_2026_M3_Secc1!W150="")),0,1))</f>
        <v>0</v>
      </c>
      <c r="EG129" s="220">
        <f>IF(CNGE_2026_M3_Secc1!$AH$128=CNGE_2026_M3_Secc1!$AJ$128,0,IF(OR(AND($D129&lt;&gt;"",CNGE_2026_M3_Secc1!X150="X"),AND($D129="",CNGE_2026_M3_Secc1!X150="")),0,1))</f>
        <v>0</v>
      </c>
      <c r="EH129" s="220">
        <f>IF(CNGE_2026_M3_Secc1!$AH$128=CNGE_2026_M3_Secc1!$AJ$128,0,IF(OR(AND($D129&lt;&gt;"",CNGE_2026_M3_Secc1!Y150="X"),AND($D129="",CNGE_2026_M3_Secc1!Y150="")),0,1))</f>
        <v>0</v>
      </c>
      <c r="EI129" s="220">
        <f>IF(CNGE_2026_M3_Secc1!$AH$128=CNGE_2026_M3_Secc1!$AJ$128,0,IF(OR(AND($D129&lt;&gt;"",CNGE_2026_M3_Secc1!Z150="X"),AND($D129="",CNGE_2026_M3_Secc1!Z150="")),0,1))</f>
        <v>0</v>
      </c>
      <c r="EJ129" s="220">
        <f>IF(CNGE_2026_M3_Secc1!$AH$128=CNGE_2026_M3_Secc1!$AJ$128,0,IF(OR(AND($D129&lt;&gt;"",CNGE_2026_M3_Secc1!AA150="X"),AND($D129="",CNGE_2026_M3_Secc1!AA150="")),0,1))</f>
        <v>0</v>
      </c>
      <c r="EK129" s="220">
        <f>IF(CNGE_2026_M3_Secc1!$AH$128=CNGE_2026_M3_Secc1!$AJ$128,0,IF(OR(AND($D129&lt;&gt;"",CNGE_2026_M3_Secc1!AB150="X"),AND($D129="",CNGE_2026_M3_Secc1!AB150="")),0,1))</f>
        <v>0</v>
      </c>
      <c r="EL129" s="220">
        <f>IF(CNGE_2026_M3_Secc1!$AH$128=CNGE_2026_M3_Secc1!$AJ$128,0,IF(OR(AND($D129&lt;&gt;"",CNGE_2026_M3_Secc1!AC150="X"),AND($D129="",CNGE_2026_M3_Secc1!AC150="")),0,1))</f>
        <v>0</v>
      </c>
      <c r="EM129" s="220">
        <f>IF(CNGE_2026_M3_Secc1!$AH$128=CNGE_2026_M3_Secc1!$AJ$128,0,IF(OR(AND($D129&lt;&gt;"",CNGE_2026_M3_Secc1!AD150="X"),AND($D129="",CNGE_2026_M3_Secc1!AD150="")),0,1))</f>
        <v>0</v>
      </c>
      <c r="EN129" s="220">
        <f>IF(CNGE_2026_M3_Secc1!$AH$128=CNGE_2026_M3_Secc1!$AJ$128,0,IF(OR(AND($D129&lt;&gt;"",CNGE_2026_M3_Secc1!I210="X"),AND($D129="",CNGE_2026_M3_Secc1!I210="")),0,1))</f>
        <v>0</v>
      </c>
      <c r="EO129" s="220">
        <f>IF(CNGE_2026_M3_Secc1!$AH$128=CNGE_2026_M3_Secc1!$AJ$128,0,IF(OR(AND($D129&lt;&gt;"",CNGE_2026_M3_Secc1!J210="X"),AND($D129="",CNGE_2026_M3_Secc1!J210="")),0,1))</f>
        <v>0</v>
      </c>
      <c r="EP129" s="220">
        <f>IF(CNGE_2026_M3_Secc1!$AH$128=CNGE_2026_M3_Secc1!$AJ$128,0,IF(OR(AND($D129&lt;&gt;"",CNGE_2026_M3_Secc1!K210="X"),AND($D129="",CNGE_2026_M3_Secc1!K210="")),0,1))</f>
        <v>0</v>
      </c>
      <c r="EQ129" s="220">
        <f>IF(CNGE_2026_M3_Secc1!$AH$128=CNGE_2026_M3_Secc1!$AJ$128,0,IF(OR(AND($D129&lt;&gt;"",CNGE_2026_M3_Secc1!L210="X"),AND($D129="",CNGE_2026_M3_Secc1!L210="")),0,1))</f>
        <v>0</v>
      </c>
      <c r="ER129" s="220">
        <f>IF(CNGE_2026_M3_Secc1!$AH$128=CNGE_2026_M3_Secc1!$AJ$128,0,IF(OR(AND($D129&lt;&gt;"",CNGE_2026_M3_Secc1!M210="X"),AND($D129="",CNGE_2026_M3_Secc1!M210="")),0,1))</f>
        <v>0</v>
      </c>
      <c r="ES129" s="220">
        <f>IF(CNGE_2026_M3_Secc1!$AH$128=CNGE_2026_M3_Secc1!$AJ$128,0,IF(OR(AND($D129&lt;&gt;"",CNGE_2026_M3_Secc1!N210="X"),AND($D129="",CNGE_2026_M3_Secc1!N210="")),0,1))</f>
        <v>0</v>
      </c>
      <c r="ET129" s="220">
        <f>IF(CNGE_2026_M3_Secc1!$AH$128=CNGE_2026_M3_Secc1!$AJ$128,0,IF(OR(AND($D129&lt;&gt;"",CNGE_2026_M3_Secc1!O210="X"),AND($D129="",CNGE_2026_M3_Secc1!O210="")),0,1))</f>
        <v>0</v>
      </c>
      <c r="EU129" s="220">
        <f>IF(CNGE_2026_M3_Secc1!$AH$128=CNGE_2026_M3_Secc1!$AJ$128,0,IF(OR(AND($D129&lt;&gt;"",CNGE_2026_M3_Secc1!P210="X"),AND($D129="",CNGE_2026_M3_Secc1!P210="")),0,1))</f>
        <v>0</v>
      </c>
      <c r="EV129" s="220">
        <f>IF(CNGE_2026_M3_Secc1!$AH$128=CNGE_2026_M3_Secc1!$AJ$128,0,IF(OR(AND($D129&lt;&gt;"",CNGE_2026_M3_Secc1!Q210="X"),AND($D129="",CNGE_2026_M3_Secc1!Q210="")),0,1))</f>
        <v>0</v>
      </c>
      <c r="EW129" s="220">
        <f>IF(CNGE_2026_M3_Secc1!$AH$128=CNGE_2026_M3_Secc1!$AJ$128,0,IF(OR(AND($D129&lt;&gt;"",CNGE_2026_M3_Secc1!R210="X"),AND($D129="",CNGE_2026_M3_Secc1!R210="")),0,1))</f>
        <v>0</v>
      </c>
      <c r="EX129" s="220">
        <f>IF(CNGE_2026_M3_Secc1!$AH$128=CNGE_2026_M3_Secc1!$AJ$128,0,IF(OR(AND($D129&lt;&gt;"",CNGE_2026_M3_Secc1!S210="X"),AND($D129="",CNGE_2026_M3_Secc1!S210="")),0,1))</f>
        <v>0</v>
      </c>
      <c r="EY129" s="220">
        <f>IF(CNGE_2026_M3_Secc1!$AH$128=CNGE_2026_M3_Secc1!$AJ$128,0,IF(OR(AND($D129&lt;&gt;"",CNGE_2026_M3_Secc1!T210="X"),AND($D129="",CNGE_2026_M3_Secc1!T210="")),0,1))</f>
        <v>0</v>
      </c>
      <c r="EZ129" s="220">
        <f>IF(CNGE_2026_M3_Secc1!$AH$128=CNGE_2026_M3_Secc1!$AJ$128,0,IF(OR(AND($D129&lt;&gt;"",CNGE_2026_M3_Secc1!U210="X"),AND($D129="",CNGE_2026_M3_Secc1!U210="")),0,1))</f>
        <v>0</v>
      </c>
      <c r="FA129" s="220">
        <f>IF(CNGE_2026_M3_Secc1!$AH$128=CNGE_2026_M3_Secc1!$AJ$128,0,IF(OR(AND($D129&lt;&gt;"",CNGE_2026_M3_Secc1!V210="X"),AND($D129="",CNGE_2026_M3_Secc1!V210="")),0,1))</f>
        <v>0</v>
      </c>
      <c r="FB129" s="220">
        <f>IF(CNGE_2026_M3_Secc1!$AH$128=CNGE_2026_M3_Secc1!$AJ$128,0,IF(OR(AND($D129&lt;&gt;"",CNGE_2026_M3_Secc1!W210="X"),AND($D129="",CNGE_2026_M3_Secc1!W210="")),0,1))</f>
        <v>0</v>
      </c>
      <c r="FC129" s="220">
        <f>IF(CNGE_2026_M3_Secc1!$AH$128=CNGE_2026_M3_Secc1!$AJ$128,0,IF(OR(AND($D129&lt;&gt;"",CNGE_2026_M3_Secc1!X210="X"),AND($D129="",CNGE_2026_M3_Secc1!X210="")),0,1))</f>
        <v>0</v>
      </c>
      <c r="FD129" s="220">
        <f>IF(CNGE_2026_M3_Secc1!$AH$128=CNGE_2026_M3_Secc1!$AJ$128,0,IF(OR(AND($D129&lt;&gt;"",CNGE_2026_M3_Secc1!Y210="X"),AND($D129="",CNGE_2026_M3_Secc1!Y210="")),0,1))</f>
        <v>0</v>
      </c>
      <c r="FE129" s="220">
        <f>IF(CNGE_2026_M3_Secc1!$AH$128=CNGE_2026_M3_Secc1!$AJ$128,0,IF(OR(AND($D129&lt;&gt;"",CNGE_2026_M3_Secc1!Z210="X"),AND($D129="",CNGE_2026_M3_Secc1!Z210="")),0,1))</f>
        <v>0</v>
      </c>
      <c r="FF129" s="220">
        <f>IF(CNGE_2026_M3_Secc1!$AH$128=CNGE_2026_M3_Secc1!$AJ$128,0,IF(OR(AND($D129&lt;&gt;"",CNGE_2026_M3_Secc1!AA210="X"),AND($D129="",CNGE_2026_M3_Secc1!AA210="")),0,1))</f>
        <v>0</v>
      </c>
      <c r="FG129" s="220">
        <f>IF(CNGE_2026_M3_Secc1!$AH$128=CNGE_2026_M3_Secc1!$AJ$128,0,IF(OR(AND($D129&lt;&gt;"",CNGE_2026_M3_Secc1!AB210="X"),AND($D129="",CNGE_2026_M3_Secc1!AB210="")),0,1))</f>
        <v>0</v>
      </c>
      <c r="FH129" s="220">
        <f>IF(CNGE_2026_M3_Secc1!$AH$128=CNGE_2026_M3_Secc1!$AJ$128,0,IF(OR(AND($D129&lt;&gt;"",CNGE_2026_M3_Secc1!AC210="X"),AND($D129="",CNGE_2026_M3_Secc1!AC210="")),0,1))</f>
        <v>0</v>
      </c>
      <c r="FI129" s="220">
        <f>IF(CNGE_2026_M3_Secc1!$AH$128=CNGE_2026_M3_Secc1!$AJ$128,0,IF(OR(AND($D129&lt;&gt;"",CNGE_2026_M3_Secc1!AD210="X"),AND($D129="",CNGE_2026_M3_Secc1!AD210="")),0,1))</f>
        <v>0</v>
      </c>
      <c r="FJ129" s="220">
        <f>IF(CNGE_2026_M3_Secc1!$AH$128=CNGE_2026_M3_Secc1!$AJ$128,0,IF(OR(AND($D129&lt;&gt;"",CNGE_2026_M3_Secc1!I270="X"),AND($D129="",CNGE_2026_M3_Secc1!I270="")),0,1))</f>
        <v>0</v>
      </c>
      <c r="FK129" s="220">
        <f>IF(CNGE_2026_M3_Secc1!$AH$128=CNGE_2026_M3_Secc1!$AJ$128,0,IF(OR(AND($D129&lt;&gt;"",CNGE_2026_M3_Secc1!J270="X"),AND($D129="",CNGE_2026_M3_Secc1!J270="")),0,1))</f>
        <v>0</v>
      </c>
      <c r="FL129" s="220">
        <f>IF(CNGE_2026_M3_Secc1!$AH$128=CNGE_2026_M3_Secc1!$AJ$128,0,IF(OR(AND($D129&lt;&gt;"",CNGE_2026_M3_Secc1!K270="X"),AND($D129="",CNGE_2026_M3_Secc1!K270="")),0,1))</f>
        <v>0</v>
      </c>
      <c r="FM129" s="220">
        <f>IF(CNGE_2026_M3_Secc1!$AH$128=CNGE_2026_M3_Secc1!$AJ$128,0,IF(OR(AND($D129&lt;&gt;"",CNGE_2026_M3_Secc1!L270="X"),AND($D129="",CNGE_2026_M3_Secc1!L270="")),0,1))</f>
        <v>0</v>
      </c>
      <c r="FN129" s="220">
        <f>IF(CNGE_2026_M3_Secc1!$AH$128=CNGE_2026_M3_Secc1!$AJ$128,0,IF(OR(AND($D129&lt;&gt;"",CNGE_2026_M3_Secc1!M270="X"),AND($D129="",CNGE_2026_M3_Secc1!M270="")),0,1))</f>
        <v>0</v>
      </c>
      <c r="FO129" s="220">
        <f>IF(CNGE_2026_M3_Secc1!$AH$128=CNGE_2026_M3_Secc1!$AJ$128,0,IF(OR(AND($D129&lt;&gt;"",CNGE_2026_M3_Secc1!N270="X"),AND($D129="",CNGE_2026_M3_Secc1!N270="")),0,1))</f>
        <v>0</v>
      </c>
      <c r="FP129" s="220">
        <f>IF(CNGE_2026_M3_Secc1!$AH$128=CNGE_2026_M3_Secc1!$AJ$128,0,IF(OR(AND($D129&lt;&gt;"",CNGE_2026_M3_Secc1!O270="X"),AND($D129="",CNGE_2026_M3_Secc1!O270="")),0,1))</f>
        <v>0</v>
      </c>
      <c r="FQ129" s="220">
        <f>IF(CNGE_2026_M3_Secc1!$AH$128=CNGE_2026_M3_Secc1!$AJ$128,0,IF(OR(AND($D129&lt;&gt;"",CNGE_2026_M3_Secc1!P270="X"),AND($D129="",CNGE_2026_M3_Secc1!P270="")),0,1))</f>
        <v>0</v>
      </c>
      <c r="FR129" s="220">
        <f>IF(CNGE_2026_M3_Secc1!$AH$128=CNGE_2026_M3_Secc1!$AJ$128,0,IF(OR(AND($D129&lt;&gt;"",CNGE_2026_M3_Secc1!Q270="X"),AND($D129="",CNGE_2026_M3_Secc1!Q270="")),0,1))</f>
        <v>0</v>
      </c>
      <c r="FS129" s="220">
        <f>IF(CNGE_2026_M3_Secc1!$AH$128=CNGE_2026_M3_Secc1!$AJ$128,0,IF(OR(AND($D129&lt;&gt;"",CNGE_2026_M3_Secc1!R270="X"),AND($D129="",CNGE_2026_M3_Secc1!R270="")),0,1))</f>
        <v>0</v>
      </c>
      <c r="FT129" s="220">
        <f>IF(CNGE_2026_M3_Secc1!$AH$128=CNGE_2026_M3_Secc1!$AJ$128,0,IF(OR(AND($D129&lt;&gt;"",CNGE_2026_M3_Secc1!S270="X"),AND($D129="",CNGE_2026_M3_Secc1!S270="")),0,1))</f>
        <v>0</v>
      </c>
      <c r="FU129" s="220">
        <f>IF(CNGE_2026_M3_Secc1!$AH$128=CNGE_2026_M3_Secc1!$AJ$128,0,IF(OR(AND($D129&lt;&gt;"",CNGE_2026_M3_Secc1!T270="X"),AND($D129="",CNGE_2026_M3_Secc1!T270="")),0,1))</f>
        <v>0</v>
      </c>
      <c r="FV129" s="220">
        <f>IF(CNGE_2026_M3_Secc1!$AH$128=CNGE_2026_M3_Secc1!$AJ$128,0,IF(OR(AND($D129&lt;&gt;"",CNGE_2026_M3_Secc1!U270="X"),AND($D129="",CNGE_2026_M3_Secc1!U270="")),0,1))</f>
        <v>0</v>
      </c>
      <c r="FW129" s="220">
        <f>IF(CNGE_2026_M3_Secc1!$AH$128=CNGE_2026_M3_Secc1!$AJ$128,0,IF(OR(AND($D129&lt;&gt;"",CNGE_2026_M3_Secc1!V270="X"),AND($D129="",CNGE_2026_M3_Secc1!V270="")),0,1))</f>
        <v>0</v>
      </c>
      <c r="FX129" s="220">
        <f>IF(CNGE_2026_M3_Secc1!$AH$128=CNGE_2026_M3_Secc1!$AJ$128,0,IF(OR(AND($D129&lt;&gt;"",CNGE_2026_M3_Secc1!W270="X"),AND($D129="",CNGE_2026_M3_Secc1!W270="")),0,1))</f>
        <v>0</v>
      </c>
      <c r="FY129" s="220">
        <f>IF(CNGE_2026_M3_Secc1!$AH$128=CNGE_2026_M3_Secc1!$AJ$128,0,IF(OR(AND($D129&lt;&gt;"",CNGE_2026_M3_Secc1!X270="X"),AND($D129="",CNGE_2026_M3_Secc1!X270="")),0,1))</f>
        <v>0</v>
      </c>
      <c r="FZ129" s="220">
        <f>IF(CNGE_2026_M3_Secc1!$AH$128=CNGE_2026_M3_Secc1!$AJ$128,0,IF(OR(AND($D129&lt;&gt;"",CNGE_2026_M3_Secc1!Y270="X"),AND($D129="",CNGE_2026_M3_Secc1!Y270="")),0,1))</f>
        <v>0</v>
      </c>
      <c r="GA129" s="220">
        <f>IF(CNGE_2026_M3_Secc1!$AH$128=CNGE_2026_M3_Secc1!$AJ$128,0,IF(OR(AND($D129&lt;&gt;"",CNGE_2026_M3_Secc1!Z270="X"),AND($D129="",CNGE_2026_M3_Secc1!Z270="")),0,1))</f>
        <v>0</v>
      </c>
      <c r="GB129" s="220">
        <f>IF(CNGE_2026_M3_Secc1!$AH$128=CNGE_2026_M3_Secc1!$AJ$128,0,IF(OR(AND($D129&lt;&gt;"",CNGE_2026_M3_Secc1!AA270="X"),AND($D129="",CNGE_2026_M3_Secc1!AA270="")),0,1))</f>
        <v>0</v>
      </c>
      <c r="GC129" s="220">
        <f>IF(CNGE_2026_M3_Secc1!$AH$128=CNGE_2026_M3_Secc1!$AJ$128,0,IF(OR(AND($D129&lt;&gt;"",CNGE_2026_M3_Secc1!AB270="X"),AND($D129="",CNGE_2026_M3_Secc1!AB270="")),0,1))</f>
        <v>0</v>
      </c>
      <c r="GD129" s="220">
        <f>IF(CNGE_2026_M3_Secc1!$AH$128=CNGE_2026_M3_Secc1!$AJ$128,0,IF(OR(AND($D129&lt;&gt;"",CNGE_2026_M3_Secc1!AC270="X"),AND($D129="",CNGE_2026_M3_Secc1!AC270="")),0,1))</f>
        <v>0</v>
      </c>
      <c r="GE129" s="220">
        <f>IF(CNGE_2026_M3_Secc1!$AH$128=CNGE_2026_M3_Secc1!$AJ$128,0,IF(OR(AND($D129&lt;&gt;"",CNGE_2026_M3_Secc1!AD270="X"),AND($D129="",CNGE_2026_M3_Secc1!AD270="")),0,1))</f>
        <v>0</v>
      </c>
    </row>
    <row r="130" spans="1:187" s="114" customFormat="1" ht="15" customHeight="1">
      <c r="A130" s="131"/>
      <c r="B130" s="53"/>
      <c r="C130" s="82" t="s">
        <v>79</v>
      </c>
      <c r="D130" s="792" t="str">
        <f>IF($AH$33=1,"",IF(CNGE_2026_M3_Secc1!$AH$40=CNGE_2026_M3_Secc1!$AJ$40,"",IF(CNGE_2026_M3_Secc1!D73="","",CNGE_2026_M3_Secc1!D73)))</f>
        <v/>
      </c>
      <c r="E130" s="793"/>
      <c r="F130" s="793"/>
      <c r="G130" s="793"/>
      <c r="H130" s="793"/>
      <c r="I130" s="793"/>
      <c r="J130" s="793"/>
      <c r="K130" s="793"/>
      <c r="L130" s="793"/>
      <c r="M130" s="794"/>
      <c r="N130" s="432"/>
      <c r="O130" s="432"/>
      <c r="P130" s="432"/>
      <c r="Q130" s="432"/>
      <c r="R130" s="432"/>
      <c r="S130" s="432"/>
      <c r="T130" s="432"/>
      <c r="U130" s="432"/>
      <c r="V130" s="432"/>
      <c r="W130" s="432"/>
      <c r="X130" s="432"/>
      <c r="Y130" s="432"/>
      <c r="Z130" s="432"/>
      <c r="AA130" s="432"/>
      <c r="AB130" s="432"/>
      <c r="AC130" s="432"/>
      <c r="AD130" s="432"/>
      <c r="AE130" s="49"/>
      <c r="AF130" s="219"/>
      <c r="AG130" s="212"/>
      <c r="AH130" s="896">
        <f t="shared" si="89"/>
        <v>0</v>
      </c>
      <c r="AI130" s="627"/>
      <c r="AJ130" s="896">
        <f t="shared" si="21"/>
        <v>0</v>
      </c>
      <c r="AK130" s="627"/>
      <c r="AL130" s="896">
        <f t="shared" si="22"/>
        <v>0</v>
      </c>
      <c r="AM130" s="627"/>
      <c r="AN130" s="627">
        <f t="shared" si="90"/>
        <v>0</v>
      </c>
      <c r="AO130" s="627"/>
      <c r="AP130" s="639" t="str">
        <f>IF(AN130=0,"",IF(SUM($AN$116:AN130)=1,AR130,IF($AN$173&gt;SUM($AN$116:AN130),_xlfn.CONCAT(", ",AR130),IF($AN$173=SUM($AN$116:AN130),_xlfn.CONCAT(" y ",AR130,".")))))</f>
        <v/>
      </c>
      <c r="AQ130" s="641" t="str">
        <f>IF(AO130=0,"", IF(SUM($AN130:BW$582)=1,AR130, IF($AN$589&gt;SUM($AN130:BW$582),_xlfn.CONCAT(", ",AR130), IF($AN$589=SUM($AN130:BW$582),_xlfn.CONCAT(" y ",AR130,".")))))</f>
        <v/>
      </c>
      <c r="AR130" s="639">
        <f t="shared" si="91"/>
        <v>14</v>
      </c>
      <c r="AS130" s="641"/>
      <c r="AU130" s="1046">
        <f t="shared" si="85"/>
        <v>0</v>
      </c>
      <c r="AV130" s="1047"/>
      <c r="AX130" s="1053">
        <f t="shared" si="23"/>
        <v>0</v>
      </c>
      <c r="AY130" s="729"/>
      <c r="AZ130" s="1053">
        <f t="shared" si="92"/>
        <v>0</v>
      </c>
      <c r="BA130" s="729"/>
      <c r="BB130" s="639">
        <f t="shared" si="93"/>
        <v>0</v>
      </c>
      <c r="BC130" s="641"/>
      <c r="BE130" s="220">
        <f t="shared" si="24"/>
        <v>0</v>
      </c>
      <c r="BF130" s="220">
        <f t="shared" si="25"/>
        <v>0</v>
      </c>
      <c r="BG130" s="220">
        <f t="shared" si="26"/>
        <v>0</v>
      </c>
      <c r="BH130" s="220">
        <f t="shared" si="27"/>
        <v>0</v>
      </c>
      <c r="BI130" s="220">
        <f t="shared" si="28"/>
        <v>0</v>
      </c>
      <c r="BJ130" s="220">
        <f t="shared" si="29"/>
        <v>0</v>
      </c>
      <c r="BK130" s="220">
        <f t="shared" si="30"/>
        <v>0</v>
      </c>
      <c r="BL130" s="220">
        <f t="shared" si="31"/>
        <v>0</v>
      </c>
      <c r="BM130" s="220">
        <f t="shared" si="32"/>
        <v>0</v>
      </c>
      <c r="BN130" s="220">
        <f t="shared" si="33"/>
        <v>0</v>
      </c>
      <c r="BO130" s="220">
        <f t="shared" si="34"/>
        <v>0</v>
      </c>
      <c r="BP130" s="220">
        <f t="shared" si="35"/>
        <v>0</v>
      </c>
      <c r="BQ130" s="220">
        <f t="shared" si="36"/>
        <v>0</v>
      </c>
      <c r="BR130" s="220">
        <f t="shared" si="37"/>
        <v>0</v>
      </c>
      <c r="BS130" s="220">
        <f t="shared" si="38"/>
        <v>0</v>
      </c>
      <c r="BT130" s="220">
        <f t="shared" si="39"/>
        <v>0</v>
      </c>
      <c r="BU130" s="220">
        <f t="shared" si="40"/>
        <v>0</v>
      </c>
      <c r="BV130" s="220">
        <f t="shared" si="41"/>
        <v>0</v>
      </c>
      <c r="BW130" s="220">
        <f t="shared" si="42"/>
        <v>0</v>
      </c>
      <c r="BX130" s="220">
        <f t="shared" si="43"/>
        <v>0</v>
      </c>
      <c r="BY130" s="220">
        <f t="shared" si="44"/>
        <v>0</v>
      </c>
      <c r="BZ130" s="220">
        <f t="shared" si="45"/>
        <v>0</v>
      </c>
      <c r="CA130" s="220">
        <f t="shared" si="46"/>
        <v>0</v>
      </c>
      <c r="CB130" s="220">
        <f t="shared" si="47"/>
        <v>0</v>
      </c>
      <c r="CC130" s="220">
        <f t="shared" si="48"/>
        <v>0</v>
      </c>
      <c r="CD130" s="220">
        <f t="shared" si="49"/>
        <v>0</v>
      </c>
      <c r="CE130" s="220">
        <f t="shared" si="50"/>
        <v>0</v>
      </c>
      <c r="CF130" s="220">
        <f t="shared" si="51"/>
        <v>0</v>
      </c>
      <c r="CG130" s="220">
        <f t="shared" si="52"/>
        <v>0</v>
      </c>
      <c r="CH130" s="220">
        <f t="shared" si="53"/>
        <v>0</v>
      </c>
      <c r="CI130" s="220">
        <f t="shared" si="54"/>
        <v>0</v>
      </c>
      <c r="CJ130" s="220">
        <f t="shared" si="55"/>
        <v>0</v>
      </c>
      <c r="CK130" s="220">
        <f t="shared" si="56"/>
        <v>0</v>
      </c>
      <c r="CL130" s="220">
        <f t="shared" si="57"/>
        <v>0</v>
      </c>
      <c r="CM130" s="220">
        <f t="shared" si="58"/>
        <v>0</v>
      </c>
      <c r="CN130" s="220">
        <f t="shared" si="59"/>
        <v>0</v>
      </c>
      <c r="CO130" s="220">
        <f t="shared" si="60"/>
        <v>0</v>
      </c>
      <c r="CP130" s="220">
        <f t="shared" si="61"/>
        <v>0</v>
      </c>
      <c r="CQ130" s="220">
        <f t="shared" si="62"/>
        <v>0</v>
      </c>
      <c r="CR130" s="220">
        <f t="shared" si="63"/>
        <v>0</v>
      </c>
      <c r="CS130" s="220">
        <f t="shared" si="64"/>
        <v>0</v>
      </c>
      <c r="CT130" s="220">
        <f t="shared" si="65"/>
        <v>0</v>
      </c>
      <c r="CU130" s="220">
        <f t="shared" si="66"/>
        <v>0</v>
      </c>
      <c r="CV130" s="220">
        <f t="shared" si="67"/>
        <v>0</v>
      </c>
      <c r="CW130" s="220">
        <f t="shared" si="68"/>
        <v>0</v>
      </c>
      <c r="CX130" s="220">
        <f t="shared" si="69"/>
        <v>0</v>
      </c>
      <c r="CY130" s="220">
        <f t="shared" si="70"/>
        <v>0</v>
      </c>
      <c r="CZ130" s="220">
        <f t="shared" si="71"/>
        <v>0</v>
      </c>
      <c r="DA130" s="220">
        <f t="shared" si="72"/>
        <v>0</v>
      </c>
      <c r="DB130" s="220">
        <f t="shared" si="73"/>
        <v>0</v>
      </c>
      <c r="DC130" s="220">
        <f t="shared" si="74"/>
        <v>0</v>
      </c>
      <c r="DD130" s="220">
        <f t="shared" si="75"/>
        <v>0</v>
      </c>
      <c r="DE130" s="220">
        <f t="shared" si="76"/>
        <v>0</v>
      </c>
      <c r="DF130" s="220">
        <f t="shared" si="77"/>
        <v>0</v>
      </c>
      <c r="DG130" s="220">
        <f t="shared" si="78"/>
        <v>0</v>
      </c>
      <c r="DH130" s="220">
        <f t="shared" si="79"/>
        <v>0</v>
      </c>
      <c r="DI130" s="220">
        <f t="shared" si="80"/>
        <v>0</v>
      </c>
      <c r="DJ130" s="220">
        <f t="shared" si="81"/>
        <v>0</v>
      </c>
      <c r="DK130" s="220">
        <f t="shared" si="82"/>
        <v>0</v>
      </c>
      <c r="DL130" s="220">
        <f t="shared" si="83"/>
        <v>0</v>
      </c>
      <c r="DM130" s="220">
        <f t="shared" si="86"/>
        <v>0</v>
      </c>
      <c r="DN130" s="96" t="str">
        <f>IF(DM130=0,"",IF(SUM($DM$116:DM130)=1,_xlfn.CONCAT(DO130,),IF($DM$173&gt;SUM($DM$116:DM130),_xlfn.CONCAT(", ",DO130),IF($DM$173=SUM($DM$116:DM130),_xlfn.CONCAT(" y ",DO130)))))</f>
        <v/>
      </c>
      <c r="DO130" s="98">
        <f t="shared" si="87"/>
        <v>14</v>
      </c>
      <c r="DT130" s="645">
        <f t="shared" si="84"/>
        <v>0</v>
      </c>
      <c r="DU130" s="647"/>
      <c r="DW130" s="220">
        <f t="shared" si="88"/>
        <v>0</v>
      </c>
      <c r="DX130" s="220">
        <f>IF(CNGE_2026_M3_Secc1!$AH$128=CNGE_2026_M3_Secc1!$AJ$128,0,IF(OR(AND($D130&lt;&gt;"",CNGE_2026_M3_Secc1!O151="X"),AND($D130="",CNGE_2026_M3_Secc1!O151="")),0,1))</f>
        <v>0</v>
      </c>
      <c r="DY130" s="220">
        <f>IF(CNGE_2026_M3_Secc1!$AH$128=CNGE_2026_M3_Secc1!$AJ$128,0,IF(OR(AND($D130&lt;&gt;"",CNGE_2026_M3_Secc1!P151="X"),AND($D130="",CNGE_2026_M3_Secc1!P151="")),0,1))</f>
        <v>0</v>
      </c>
      <c r="DZ130" s="220">
        <f>IF(CNGE_2026_M3_Secc1!$AH$128=CNGE_2026_M3_Secc1!$AJ$128,0,IF(OR(AND($D130&lt;&gt;"",CNGE_2026_M3_Secc1!Q151="X"),AND($D130="",CNGE_2026_M3_Secc1!Q151="")),0,1))</f>
        <v>0</v>
      </c>
      <c r="EA130" s="220">
        <f>IF(CNGE_2026_M3_Secc1!$AH$128=CNGE_2026_M3_Secc1!$AJ$128,0,IF(OR(AND($D130&lt;&gt;"",CNGE_2026_M3_Secc1!R151="X"),AND($D130="",CNGE_2026_M3_Secc1!R151="")),0,1))</f>
        <v>0</v>
      </c>
      <c r="EB130" s="220">
        <f>IF(CNGE_2026_M3_Secc1!$AH$128=CNGE_2026_M3_Secc1!$AJ$128,0,IF(OR(AND($D130&lt;&gt;"",CNGE_2026_M3_Secc1!S151="X"),AND($D130="",CNGE_2026_M3_Secc1!S151="")),0,1))</f>
        <v>0</v>
      </c>
      <c r="EC130" s="220">
        <f>IF(CNGE_2026_M3_Secc1!$AH$128=CNGE_2026_M3_Secc1!$AJ$128,0,IF(OR(AND($D130&lt;&gt;"",CNGE_2026_M3_Secc1!T151="X"),AND($D130="",CNGE_2026_M3_Secc1!T151="")),0,1))</f>
        <v>0</v>
      </c>
      <c r="ED130" s="220">
        <f>IF(CNGE_2026_M3_Secc1!$AH$128=CNGE_2026_M3_Secc1!$AJ$128,0,IF(OR(AND($D130&lt;&gt;"",CNGE_2026_M3_Secc1!U151="X"),AND($D130="",CNGE_2026_M3_Secc1!U151="")),0,1))</f>
        <v>0</v>
      </c>
      <c r="EE130" s="220">
        <f>IF(CNGE_2026_M3_Secc1!$AH$128=CNGE_2026_M3_Secc1!$AJ$128,0,IF(OR(AND($D130&lt;&gt;"",CNGE_2026_M3_Secc1!V151="X"),AND($D130="",CNGE_2026_M3_Secc1!V151="")),0,1))</f>
        <v>0</v>
      </c>
      <c r="EF130" s="220">
        <f>IF(CNGE_2026_M3_Secc1!$AH$128=CNGE_2026_M3_Secc1!$AJ$128,0,IF(OR(AND($D130&lt;&gt;"",CNGE_2026_M3_Secc1!W151="X"),AND($D130="",CNGE_2026_M3_Secc1!W151="")),0,1))</f>
        <v>0</v>
      </c>
      <c r="EG130" s="220">
        <f>IF(CNGE_2026_M3_Secc1!$AH$128=CNGE_2026_M3_Secc1!$AJ$128,0,IF(OR(AND($D130&lt;&gt;"",CNGE_2026_M3_Secc1!X151="X"),AND($D130="",CNGE_2026_M3_Secc1!X151="")),0,1))</f>
        <v>0</v>
      </c>
      <c r="EH130" s="220">
        <f>IF(CNGE_2026_M3_Secc1!$AH$128=CNGE_2026_M3_Secc1!$AJ$128,0,IF(OR(AND($D130&lt;&gt;"",CNGE_2026_M3_Secc1!Y151="X"),AND($D130="",CNGE_2026_M3_Secc1!Y151="")),0,1))</f>
        <v>0</v>
      </c>
      <c r="EI130" s="220">
        <f>IF(CNGE_2026_M3_Secc1!$AH$128=CNGE_2026_M3_Secc1!$AJ$128,0,IF(OR(AND($D130&lt;&gt;"",CNGE_2026_M3_Secc1!Z151="X"),AND($D130="",CNGE_2026_M3_Secc1!Z151="")),0,1))</f>
        <v>0</v>
      </c>
      <c r="EJ130" s="220">
        <f>IF(CNGE_2026_M3_Secc1!$AH$128=CNGE_2026_M3_Secc1!$AJ$128,0,IF(OR(AND($D130&lt;&gt;"",CNGE_2026_M3_Secc1!AA151="X"),AND($D130="",CNGE_2026_M3_Secc1!AA151="")),0,1))</f>
        <v>0</v>
      </c>
      <c r="EK130" s="220">
        <f>IF(CNGE_2026_M3_Secc1!$AH$128=CNGE_2026_M3_Secc1!$AJ$128,0,IF(OR(AND($D130&lt;&gt;"",CNGE_2026_M3_Secc1!AB151="X"),AND($D130="",CNGE_2026_M3_Secc1!AB151="")),0,1))</f>
        <v>0</v>
      </c>
      <c r="EL130" s="220">
        <f>IF(CNGE_2026_M3_Secc1!$AH$128=CNGE_2026_M3_Secc1!$AJ$128,0,IF(OR(AND($D130&lt;&gt;"",CNGE_2026_M3_Secc1!AC151="X"),AND($D130="",CNGE_2026_M3_Secc1!AC151="")),0,1))</f>
        <v>0</v>
      </c>
      <c r="EM130" s="220">
        <f>IF(CNGE_2026_M3_Secc1!$AH$128=CNGE_2026_M3_Secc1!$AJ$128,0,IF(OR(AND($D130&lt;&gt;"",CNGE_2026_M3_Secc1!AD151="X"),AND($D130="",CNGE_2026_M3_Secc1!AD151="")),0,1))</f>
        <v>0</v>
      </c>
      <c r="EN130" s="220">
        <f>IF(CNGE_2026_M3_Secc1!$AH$128=CNGE_2026_M3_Secc1!$AJ$128,0,IF(OR(AND($D130&lt;&gt;"",CNGE_2026_M3_Secc1!I211="X"),AND($D130="",CNGE_2026_M3_Secc1!I211="")),0,1))</f>
        <v>0</v>
      </c>
      <c r="EO130" s="220">
        <f>IF(CNGE_2026_M3_Secc1!$AH$128=CNGE_2026_M3_Secc1!$AJ$128,0,IF(OR(AND($D130&lt;&gt;"",CNGE_2026_M3_Secc1!J211="X"),AND($D130="",CNGE_2026_M3_Secc1!J211="")),0,1))</f>
        <v>0</v>
      </c>
      <c r="EP130" s="220">
        <f>IF(CNGE_2026_M3_Secc1!$AH$128=CNGE_2026_M3_Secc1!$AJ$128,0,IF(OR(AND($D130&lt;&gt;"",CNGE_2026_M3_Secc1!K211="X"),AND($D130="",CNGE_2026_M3_Secc1!K211="")),0,1))</f>
        <v>0</v>
      </c>
      <c r="EQ130" s="220">
        <f>IF(CNGE_2026_M3_Secc1!$AH$128=CNGE_2026_M3_Secc1!$AJ$128,0,IF(OR(AND($D130&lt;&gt;"",CNGE_2026_M3_Secc1!L211="X"),AND($D130="",CNGE_2026_M3_Secc1!L211="")),0,1))</f>
        <v>0</v>
      </c>
      <c r="ER130" s="220">
        <f>IF(CNGE_2026_M3_Secc1!$AH$128=CNGE_2026_M3_Secc1!$AJ$128,0,IF(OR(AND($D130&lt;&gt;"",CNGE_2026_M3_Secc1!M211="X"),AND($D130="",CNGE_2026_M3_Secc1!M211="")),0,1))</f>
        <v>0</v>
      </c>
      <c r="ES130" s="220">
        <f>IF(CNGE_2026_M3_Secc1!$AH$128=CNGE_2026_M3_Secc1!$AJ$128,0,IF(OR(AND($D130&lt;&gt;"",CNGE_2026_M3_Secc1!N211="X"),AND($D130="",CNGE_2026_M3_Secc1!N211="")),0,1))</f>
        <v>0</v>
      </c>
      <c r="ET130" s="220">
        <f>IF(CNGE_2026_M3_Secc1!$AH$128=CNGE_2026_M3_Secc1!$AJ$128,0,IF(OR(AND($D130&lt;&gt;"",CNGE_2026_M3_Secc1!O211="X"),AND($D130="",CNGE_2026_M3_Secc1!O211="")),0,1))</f>
        <v>0</v>
      </c>
      <c r="EU130" s="220">
        <f>IF(CNGE_2026_M3_Secc1!$AH$128=CNGE_2026_M3_Secc1!$AJ$128,0,IF(OR(AND($D130&lt;&gt;"",CNGE_2026_M3_Secc1!P211="X"),AND($D130="",CNGE_2026_M3_Secc1!P211="")),0,1))</f>
        <v>0</v>
      </c>
      <c r="EV130" s="220">
        <f>IF(CNGE_2026_M3_Secc1!$AH$128=CNGE_2026_M3_Secc1!$AJ$128,0,IF(OR(AND($D130&lt;&gt;"",CNGE_2026_M3_Secc1!Q211="X"),AND($D130="",CNGE_2026_M3_Secc1!Q211="")),0,1))</f>
        <v>0</v>
      </c>
      <c r="EW130" s="220">
        <f>IF(CNGE_2026_M3_Secc1!$AH$128=CNGE_2026_M3_Secc1!$AJ$128,0,IF(OR(AND($D130&lt;&gt;"",CNGE_2026_M3_Secc1!R211="X"),AND($D130="",CNGE_2026_M3_Secc1!R211="")),0,1))</f>
        <v>0</v>
      </c>
      <c r="EX130" s="220">
        <f>IF(CNGE_2026_M3_Secc1!$AH$128=CNGE_2026_M3_Secc1!$AJ$128,0,IF(OR(AND($D130&lt;&gt;"",CNGE_2026_M3_Secc1!S211="X"),AND($D130="",CNGE_2026_M3_Secc1!S211="")),0,1))</f>
        <v>0</v>
      </c>
      <c r="EY130" s="220">
        <f>IF(CNGE_2026_M3_Secc1!$AH$128=CNGE_2026_M3_Secc1!$AJ$128,0,IF(OR(AND($D130&lt;&gt;"",CNGE_2026_M3_Secc1!T211="X"),AND($D130="",CNGE_2026_M3_Secc1!T211="")),0,1))</f>
        <v>0</v>
      </c>
      <c r="EZ130" s="220">
        <f>IF(CNGE_2026_M3_Secc1!$AH$128=CNGE_2026_M3_Secc1!$AJ$128,0,IF(OR(AND($D130&lt;&gt;"",CNGE_2026_M3_Secc1!U211="X"),AND($D130="",CNGE_2026_M3_Secc1!U211="")),0,1))</f>
        <v>0</v>
      </c>
      <c r="FA130" s="220">
        <f>IF(CNGE_2026_M3_Secc1!$AH$128=CNGE_2026_M3_Secc1!$AJ$128,0,IF(OR(AND($D130&lt;&gt;"",CNGE_2026_M3_Secc1!V211="X"),AND($D130="",CNGE_2026_M3_Secc1!V211="")),0,1))</f>
        <v>0</v>
      </c>
      <c r="FB130" s="220">
        <f>IF(CNGE_2026_M3_Secc1!$AH$128=CNGE_2026_M3_Secc1!$AJ$128,0,IF(OR(AND($D130&lt;&gt;"",CNGE_2026_M3_Secc1!W211="X"),AND($D130="",CNGE_2026_M3_Secc1!W211="")),0,1))</f>
        <v>0</v>
      </c>
      <c r="FC130" s="220">
        <f>IF(CNGE_2026_M3_Secc1!$AH$128=CNGE_2026_M3_Secc1!$AJ$128,0,IF(OR(AND($D130&lt;&gt;"",CNGE_2026_M3_Secc1!X211="X"),AND($D130="",CNGE_2026_M3_Secc1!X211="")),0,1))</f>
        <v>0</v>
      </c>
      <c r="FD130" s="220">
        <f>IF(CNGE_2026_M3_Secc1!$AH$128=CNGE_2026_M3_Secc1!$AJ$128,0,IF(OR(AND($D130&lt;&gt;"",CNGE_2026_M3_Secc1!Y211="X"),AND($D130="",CNGE_2026_M3_Secc1!Y211="")),0,1))</f>
        <v>0</v>
      </c>
      <c r="FE130" s="220">
        <f>IF(CNGE_2026_M3_Secc1!$AH$128=CNGE_2026_M3_Secc1!$AJ$128,0,IF(OR(AND($D130&lt;&gt;"",CNGE_2026_M3_Secc1!Z211="X"),AND($D130="",CNGE_2026_M3_Secc1!Z211="")),0,1))</f>
        <v>0</v>
      </c>
      <c r="FF130" s="220">
        <f>IF(CNGE_2026_M3_Secc1!$AH$128=CNGE_2026_M3_Secc1!$AJ$128,0,IF(OR(AND($D130&lt;&gt;"",CNGE_2026_M3_Secc1!AA211="X"),AND($D130="",CNGE_2026_M3_Secc1!AA211="")),0,1))</f>
        <v>0</v>
      </c>
      <c r="FG130" s="220">
        <f>IF(CNGE_2026_M3_Secc1!$AH$128=CNGE_2026_M3_Secc1!$AJ$128,0,IF(OR(AND($D130&lt;&gt;"",CNGE_2026_M3_Secc1!AB211="X"),AND($D130="",CNGE_2026_M3_Secc1!AB211="")),0,1))</f>
        <v>0</v>
      </c>
      <c r="FH130" s="220">
        <f>IF(CNGE_2026_M3_Secc1!$AH$128=CNGE_2026_M3_Secc1!$AJ$128,0,IF(OR(AND($D130&lt;&gt;"",CNGE_2026_M3_Secc1!AC211="X"),AND($D130="",CNGE_2026_M3_Secc1!AC211="")),0,1))</f>
        <v>0</v>
      </c>
      <c r="FI130" s="220">
        <f>IF(CNGE_2026_M3_Secc1!$AH$128=CNGE_2026_M3_Secc1!$AJ$128,0,IF(OR(AND($D130&lt;&gt;"",CNGE_2026_M3_Secc1!AD211="X"),AND($D130="",CNGE_2026_M3_Secc1!AD211="")),0,1))</f>
        <v>0</v>
      </c>
      <c r="FJ130" s="220">
        <f>IF(CNGE_2026_M3_Secc1!$AH$128=CNGE_2026_M3_Secc1!$AJ$128,0,IF(OR(AND($D130&lt;&gt;"",CNGE_2026_M3_Secc1!I271="X"),AND($D130="",CNGE_2026_M3_Secc1!I271="")),0,1))</f>
        <v>0</v>
      </c>
      <c r="FK130" s="220">
        <f>IF(CNGE_2026_M3_Secc1!$AH$128=CNGE_2026_M3_Secc1!$AJ$128,0,IF(OR(AND($D130&lt;&gt;"",CNGE_2026_M3_Secc1!J271="X"),AND($D130="",CNGE_2026_M3_Secc1!J271="")),0,1))</f>
        <v>0</v>
      </c>
      <c r="FL130" s="220">
        <f>IF(CNGE_2026_M3_Secc1!$AH$128=CNGE_2026_M3_Secc1!$AJ$128,0,IF(OR(AND($D130&lt;&gt;"",CNGE_2026_M3_Secc1!K271="X"),AND($D130="",CNGE_2026_M3_Secc1!K271="")),0,1))</f>
        <v>0</v>
      </c>
      <c r="FM130" s="220">
        <f>IF(CNGE_2026_M3_Secc1!$AH$128=CNGE_2026_M3_Secc1!$AJ$128,0,IF(OR(AND($D130&lt;&gt;"",CNGE_2026_M3_Secc1!L271="X"),AND($D130="",CNGE_2026_M3_Secc1!L271="")),0,1))</f>
        <v>0</v>
      </c>
      <c r="FN130" s="220">
        <f>IF(CNGE_2026_M3_Secc1!$AH$128=CNGE_2026_M3_Secc1!$AJ$128,0,IF(OR(AND($D130&lt;&gt;"",CNGE_2026_M3_Secc1!M271="X"),AND($D130="",CNGE_2026_M3_Secc1!M271="")),0,1))</f>
        <v>0</v>
      </c>
      <c r="FO130" s="220">
        <f>IF(CNGE_2026_M3_Secc1!$AH$128=CNGE_2026_M3_Secc1!$AJ$128,0,IF(OR(AND($D130&lt;&gt;"",CNGE_2026_M3_Secc1!N271="X"),AND($D130="",CNGE_2026_M3_Secc1!N271="")),0,1))</f>
        <v>0</v>
      </c>
      <c r="FP130" s="220">
        <f>IF(CNGE_2026_M3_Secc1!$AH$128=CNGE_2026_M3_Secc1!$AJ$128,0,IF(OR(AND($D130&lt;&gt;"",CNGE_2026_M3_Secc1!O271="X"),AND($D130="",CNGE_2026_M3_Secc1!O271="")),0,1))</f>
        <v>0</v>
      </c>
      <c r="FQ130" s="220">
        <f>IF(CNGE_2026_M3_Secc1!$AH$128=CNGE_2026_M3_Secc1!$AJ$128,0,IF(OR(AND($D130&lt;&gt;"",CNGE_2026_M3_Secc1!P271="X"),AND($D130="",CNGE_2026_M3_Secc1!P271="")),0,1))</f>
        <v>0</v>
      </c>
      <c r="FR130" s="220">
        <f>IF(CNGE_2026_M3_Secc1!$AH$128=CNGE_2026_M3_Secc1!$AJ$128,0,IF(OR(AND($D130&lt;&gt;"",CNGE_2026_M3_Secc1!Q271="X"),AND($D130="",CNGE_2026_M3_Secc1!Q271="")),0,1))</f>
        <v>0</v>
      </c>
      <c r="FS130" s="220">
        <f>IF(CNGE_2026_M3_Secc1!$AH$128=CNGE_2026_M3_Secc1!$AJ$128,0,IF(OR(AND($D130&lt;&gt;"",CNGE_2026_M3_Secc1!R271="X"),AND($D130="",CNGE_2026_M3_Secc1!R271="")),0,1))</f>
        <v>0</v>
      </c>
      <c r="FT130" s="220">
        <f>IF(CNGE_2026_M3_Secc1!$AH$128=CNGE_2026_M3_Secc1!$AJ$128,0,IF(OR(AND($D130&lt;&gt;"",CNGE_2026_M3_Secc1!S271="X"),AND($D130="",CNGE_2026_M3_Secc1!S271="")),0,1))</f>
        <v>0</v>
      </c>
      <c r="FU130" s="220">
        <f>IF(CNGE_2026_M3_Secc1!$AH$128=CNGE_2026_M3_Secc1!$AJ$128,0,IF(OR(AND($D130&lt;&gt;"",CNGE_2026_M3_Secc1!T271="X"),AND($D130="",CNGE_2026_M3_Secc1!T271="")),0,1))</f>
        <v>0</v>
      </c>
      <c r="FV130" s="220">
        <f>IF(CNGE_2026_M3_Secc1!$AH$128=CNGE_2026_M3_Secc1!$AJ$128,0,IF(OR(AND($D130&lt;&gt;"",CNGE_2026_M3_Secc1!U271="X"),AND($D130="",CNGE_2026_M3_Secc1!U271="")),0,1))</f>
        <v>0</v>
      </c>
      <c r="FW130" s="220">
        <f>IF(CNGE_2026_M3_Secc1!$AH$128=CNGE_2026_M3_Secc1!$AJ$128,0,IF(OR(AND($D130&lt;&gt;"",CNGE_2026_M3_Secc1!V271="X"),AND($D130="",CNGE_2026_M3_Secc1!V271="")),0,1))</f>
        <v>0</v>
      </c>
      <c r="FX130" s="220">
        <f>IF(CNGE_2026_M3_Secc1!$AH$128=CNGE_2026_M3_Secc1!$AJ$128,0,IF(OR(AND($D130&lt;&gt;"",CNGE_2026_M3_Secc1!W271="X"),AND($D130="",CNGE_2026_M3_Secc1!W271="")),0,1))</f>
        <v>0</v>
      </c>
      <c r="FY130" s="220">
        <f>IF(CNGE_2026_M3_Secc1!$AH$128=CNGE_2026_M3_Secc1!$AJ$128,0,IF(OR(AND($D130&lt;&gt;"",CNGE_2026_M3_Secc1!X271="X"),AND($D130="",CNGE_2026_M3_Secc1!X271="")),0,1))</f>
        <v>0</v>
      </c>
      <c r="FZ130" s="220">
        <f>IF(CNGE_2026_M3_Secc1!$AH$128=CNGE_2026_M3_Secc1!$AJ$128,0,IF(OR(AND($D130&lt;&gt;"",CNGE_2026_M3_Secc1!Y271="X"),AND($D130="",CNGE_2026_M3_Secc1!Y271="")),0,1))</f>
        <v>0</v>
      </c>
      <c r="GA130" s="220">
        <f>IF(CNGE_2026_M3_Secc1!$AH$128=CNGE_2026_M3_Secc1!$AJ$128,0,IF(OR(AND($D130&lt;&gt;"",CNGE_2026_M3_Secc1!Z271="X"),AND($D130="",CNGE_2026_M3_Secc1!Z271="")),0,1))</f>
        <v>0</v>
      </c>
      <c r="GB130" s="220">
        <f>IF(CNGE_2026_M3_Secc1!$AH$128=CNGE_2026_M3_Secc1!$AJ$128,0,IF(OR(AND($D130&lt;&gt;"",CNGE_2026_M3_Secc1!AA271="X"),AND($D130="",CNGE_2026_M3_Secc1!AA271="")),0,1))</f>
        <v>0</v>
      </c>
      <c r="GC130" s="220">
        <f>IF(CNGE_2026_M3_Secc1!$AH$128=CNGE_2026_M3_Secc1!$AJ$128,0,IF(OR(AND($D130&lt;&gt;"",CNGE_2026_M3_Secc1!AB271="X"),AND($D130="",CNGE_2026_M3_Secc1!AB271="")),0,1))</f>
        <v>0</v>
      </c>
      <c r="GD130" s="220">
        <f>IF(CNGE_2026_M3_Secc1!$AH$128=CNGE_2026_M3_Secc1!$AJ$128,0,IF(OR(AND($D130&lt;&gt;"",CNGE_2026_M3_Secc1!AC271="X"),AND($D130="",CNGE_2026_M3_Secc1!AC271="")),0,1))</f>
        <v>0</v>
      </c>
      <c r="GE130" s="220">
        <f>IF(CNGE_2026_M3_Secc1!$AH$128=CNGE_2026_M3_Secc1!$AJ$128,0,IF(OR(AND($D130&lt;&gt;"",CNGE_2026_M3_Secc1!AD271="X"),AND($D130="",CNGE_2026_M3_Secc1!AD271="")),0,1))</f>
        <v>0</v>
      </c>
    </row>
    <row r="131" spans="1:187" s="114" customFormat="1" ht="15" customHeight="1">
      <c r="A131" s="131"/>
      <c r="B131" s="53"/>
      <c r="C131" s="82" t="s">
        <v>80</v>
      </c>
      <c r="D131" s="792" t="str">
        <f>IF($AH$33=1,"",IF(CNGE_2026_M3_Secc1!$AH$40=CNGE_2026_M3_Secc1!$AJ$40,"",IF(CNGE_2026_M3_Secc1!D74="","",CNGE_2026_M3_Secc1!D74)))</f>
        <v/>
      </c>
      <c r="E131" s="793"/>
      <c r="F131" s="793"/>
      <c r="G131" s="793"/>
      <c r="H131" s="793"/>
      <c r="I131" s="793"/>
      <c r="J131" s="793"/>
      <c r="K131" s="793"/>
      <c r="L131" s="793"/>
      <c r="M131" s="794"/>
      <c r="N131" s="432"/>
      <c r="O131" s="432"/>
      <c r="P131" s="432"/>
      <c r="Q131" s="432"/>
      <c r="R131" s="432"/>
      <c r="S131" s="432"/>
      <c r="T131" s="432"/>
      <c r="U131" s="432"/>
      <c r="V131" s="432"/>
      <c r="W131" s="432"/>
      <c r="X131" s="432"/>
      <c r="Y131" s="432"/>
      <c r="Z131" s="432"/>
      <c r="AA131" s="432"/>
      <c r="AB131" s="432"/>
      <c r="AC131" s="432"/>
      <c r="AD131" s="432"/>
      <c r="AE131" s="49"/>
      <c r="AF131" s="219"/>
      <c r="AG131" s="212"/>
      <c r="AH131" s="896">
        <f t="shared" si="89"/>
        <v>0</v>
      </c>
      <c r="AI131" s="627"/>
      <c r="AJ131" s="896">
        <f t="shared" si="21"/>
        <v>0</v>
      </c>
      <c r="AK131" s="627"/>
      <c r="AL131" s="896">
        <f t="shared" si="22"/>
        <v>0</v>
      </c>
      <c r="AM131" s="627"/>
      <c r="AN131" s="627">
        <f t="shared" si="90"/>
        <v>0</v>
      </c>
      <c r="AO131" s="627"/>
      <c r="AP131" s="639" t="str">
        <f>IF(AN131=0,"",IF(SUM($AN$116:AN131)=1,AR131,IF($AN$173&gt;SUM($AN$116:AN131),_xlfn.CONCAT(", ",AR131),IF($AN$173=SUM($AN$116:AN131),_xlfn.CONCAT(" y ",AR131,".")))))</f>
        <v/>
      </c>
      <c r="AQ131" s="641" t="str">
        <f>IF(AO131=0,"", IF(SUM($AN131:BW$582)=1,AR131, IF($AN$589&gt;SUM($AN131:BW$582),_xlfn.CONCAT(", ",AR131), IF($AN$589=SUM($AN131:BW$582),_xlfn.CONCAT(" y ",AR131,".")))))</f>
        <v/>
      </c>
      <c r="AR131" s="639">
        <f t="shared" si="91"/>
        <v>15</v>
      </c>
      <c r="AS131" s="641"/>
      <c r="AU131" s="1046">
        <f t="shared" si="85"/>
        <v>0</v>
      </c>
      <c r="AV131" s="1047"/>
      <c r="AX131" s="1053">
        <f t="shared" si="23"/>
        <v>0</v>
      </c>
      <c r="AY131" s="729"/>
      <c r="AZ131" s="1053">
        <f t="shared" si="92"/>
        <v>0</v>
      </c>
      <c r="BA131" s="729"/>
      <c r="BB131" s="639">
        <f t="shared" si="93"/>
        <v>0</v>
      </c>
      <c r="BC131" s="641"/>
      <c r="BE131" s="220">
        <f t="shared" si="24"/>
        <v>0</v>
      </c>
      <c r="BF131" s="220">
        <f t="shared" si="25"/>
        <v>0</v>
      </c>
      <c r="BG131" s="220">
        <f t="shared" si="26"/>
        <v>0</v>
      </c>
      <c r="BH131" s="220">
        <f t="shared" si="27"/>
        <v>0</v>
      </c>
      <c r="BI131" s="220">
        <f t="shared" si="28"/>
        <v>0</v>
      </c>
      <c r="BJ131" s="220">
        <f t="shared" si="29"/>
        <v>0</v>
      </c>
      <c r="BK131" s="220">
        <f t="shared" si="30"/>
        <v>0</v>
      </c>
      <c r="BL131" s="220">
        <f t="shared" si="31"/>
        <v>0</v>
      </c>
      <c r="BM131" s="220">
        <f t="shared" si="32"/>
        <v>0</v>
      </c>
      <c r="BN131" s="220">
        <f t="shared" si="33"/>
        <v>0</v>
      </c>
      <c r="BO131" s="220">
        <f t="shared" si="34"/>
        <v>0</v>
      </c>
      <c r="BP131" s="220">
        <f t="shared" si="35"/>
        <v>0</v>
      </c>
      <c r="BQ131" s="220">
        <f t="shared" si="36"/>
        <v>0</v>
      </c>
      <c r="BR131" s="220">
        <f t="shared" si="37"/>
        <v>0</v>
      </c>
      <c r="BS131" s="220">
        <f t="shared" si="38"/>
        <v>0</v>
      </c>
      <c r="BT131" s="220">
        <f t="shared" si="39"/>
        <v>0</v>
      </c>
      <c r="BU131" s="220">
        <f t="shared" si="40"/>
        <v>0</v>
      </c>
      <c r="BV131" s="220">
        <f t="shared" si="41"/>
        <v>0</v>
      </c>
      <c r="BW131" s="220">
        <f t="shared" si="42"/>
        <v>0</v>
      </c>
      <c r="BX131" s="220">
        <f t="shared" si="43"/>
        <v>0</v>
      </c>
      <c r="BY131" s="220">
        <f t="shared" si="44"/>
        <v>0</v>
      </c>
      <c r="BZ131" s="220">
        <f t="shared" si="45"/>
        <v>0</v>
      </c>
      <c r="CA131" s="220">
        <f t="shared" si="46"/>
        <v>0</v>
      </c>
      <c r="CB131" s="220">
        <f t="shared" si="47"/>
        <v>0</v>
      </c>
      <c r="CC131" s="220">
        <f t="shared" si="48"/>
        <v>0</v>
      </c>
      <c r="CD131" s="220">
        <f t="shared" si="49"/>
        <v>0</v>
      </c>
      <c r="CE131" s="220">
        <f t="shared" si="50"/>
        <v>0</v>
      </c>
      <c r="CF131" s="220">
        <f t="shared" si="51"/>
        <v>0</v>
      </c>
      <c r="CG131" s="220">
        <f t="shared" si="52"/>
        <v>0</v>
      </c>
      <c r="CH131" s="220">
        <f t="shared" si="53"/>
        <v>0</v>
      </c>
      <c r="CI131" s="220">
        <f t="shared" si="54"/>
        <v>0</v>
      </c>
      <c r="CJ131" s="220">
        <f t="shared" si="55"/>
        <v>0</v>
      </c>
      <c r="CK131" s="220">
        <f t="shared" si="56"/>
        <v>0</v>
      </c>
      <c r="CL131" s="220">
        <f t="shared" si="57"/>
        <v>0</v>
      </c>
      <c r="CM131" s="220">
        <f t="shared" si="58"/>
        <v>0</v>
      </c>
      <c r="CN131" s="220">
        <f t="shared" si="59"/>
        <v>0</v>
      </c>
      <c r="CO131" s="220">
        <f t="shared" si="60"/>
        <v>0</v>
      </c>
      <c r="CP131" s="220">
        <f t="shared" si="61"/>
        <v>0</v>
      </c>
      <c r="CQ131" s="220">
        <f t="shared" si="62"/>
        <v>0</v>
      </c>
      <c r="CR131" s="220">
        <f t="shared" si="63"/>
        <v>0</v>
      </c>
      <c r="CS131" s="220">
        <f t="shared" si="64"/>
        <v>0</v>
      </c>
      <c r="CT131" s="220">
        <f t="shared" si="65"/>
        <v>0</v>
      </c>
      <c r="CU131" s="220">
        <f t="shared" si="66"/>
        <v>0</v>
      </c>
      <c r="CV131" s="220">
        <f t="shared" si="67"/>
        <v>0</v>
      </c>
      <c r="CW131" s="220">
        <f t="shared" si="68"/>
        <v>0</v>
      </c>
      <c r="CX131" s="220">
        <f t="shared" si="69"/>
        <v>0</v>
      </c>
      <c r="CY131" s="220">
        <f t="shared" si="70"/>
        <v>0</v>
      </c>
      <c r="CZ131" s="220">
        <f t="shared" si="71"/>
        <v>0</v>
      </c>
      <c r="DA131" s="220">
        <f t="shared" si="72"/>
        <v>0</v>
      </c>
      <c r="DB131" s="220">
        <f t="shared" si="73"/>
        <v>0</v>
      </c>
      <c r="DC131" s="220">
        <f t="shared" si="74"/>
        <v>0</v>
      </c>
      <c r="DD131" s="220">
        <f t="shared" si="75"/>
        <v>0</v>
      </c>
      <c r="DE131" s="220">
        <f t="shared" si="76"/>
        <v>0</v>
      </c>
      <c r="DF131" s="220">
        <f t="shared" si="77"/>
        <v>0</v>
      </c>
      <c r="DG131" s="220">
        <f t="shared" si="78"/>
        <v>0</v>
      </c>
      <c r="DH131" s="220">
        <f t="shared" si="79"/>
        <v>0</v>
      </c>
      <c r="DI131" s="220">
        <f t="shared" si="80"/>
        <v>0</v>
      </c>
      <c r="DJ131" s="220">
        <f t="shared" si="81"/>
        <v>0</v>
      </c>
      <c r="DK131" s="220">
        <f t="shared" si="82"/>
        <v>0</v>
      </c>
      <c r="DL131" s="220">
        <f t="shared" si="83"/>
        <v>0</v>
      </c>
      <c r="DM131" s="220">
        <f t="shared" si="86"/>
        <v>0</v>
      </c>
      <c r="DN131" s="96" t="str">
        <f>IF(DM131=0,"",IF(SUM($DM$116:DM131)=1,_xlfn.CONCAT(DO131,),IF($DM$173&gt;SUM($DM$116:DM131),_xlfn.CONCAT(", ",DO131),IF($DM$173=SUM($DM$116:DM131),_xlfn.CONCAT(" y ",DO131)))))</f>
        <v/>
      </c>
      <c r="DO131" s="98">
        <f t="shared" si="87"/>
        <v>15</v>
      </c>
      <c r="DT131" s="645">
        <f t="shared" si="84"/>
        <v>0</v>
      </c>
      <c r="DU131" s="647"/>
      <c r="DW131" s="220">
        <f t="shared" si="88"/>
        <v>0</v>
      </c>
      <c r="DX131" s="220">
        <f>IF(CNGE_2026_M3_Secc1!$AH$128=CNGE_2026_M3_Secc1!$AJ$128,0,IF(OR(AND($D131&lt;&gt;"",CNGE_2026_M3_Secc1!O152="X"),AND($D131="",CNGE_2026_M3_Secc1!O152="")),0,1))</f>
        <v>0</v>
      </c>
      <c r="DY131" s="220">
        <f>IF(CNGE_2026_M3_Secc1!$AH$128=CNGE_2026_M3_Secc1!$AJ$128,0,IF(OR(AND($D131&lt;&gt;"",CNGE_2026_M3_Secc1!P152="X"),AND($D131="",CNGE_2026_M3_Secc1!P152="")),0,1))</f>
        <v>0</v>
      </c>
      <c r="DZ131" s="220">
        <f>IF(CNGE_2026_M3_Secc1!$AH$128=CNGE_2026_M3_Secc1!$AJ$128,0,IF(OR(AND($D131&lt;&gt;"",CNGE_2026_M3_Secc1!Q152="X"),AND($D131="",CNGE_2026_M3_Secc1!Q152="")),0,1))</f>
        <v>0</v>
      </c>
      <c r="EA131" s="220">
        <f>IF(CNGE_2026_M3_Secc1!$AH$128=CNGE_2026_M3_Secc1!$AJ$128,0,IF(OR(AND($D131&lt;&gt;"",CNGE_2026_M3_Secc1!R152="X"),AND($D131="",CNGE_2026_M3_Secc1!R152="")),0,1))</f>
        <v>0</v>
      </c>
      <c r="EB131" s="220">
        <f>IF(CNGE_2026_M3_Secc1!$AH$128=CNGE_2026_M3_Secc1!$AJ$128,0,IF(OR(AND($D131&lt;&gt;"",CNGE_2026_M3_Secc1!S152="X"),AND($D131="",CNGE_2026_M3_Secc1!S152="")),0,1))</f>
        <v>0</v>
      </c>
      <c r="EC131" s="220">
        <f>IF(CNGE_2026_M3_Secc1!$AH$128=CNGE_2026_M3_Secc1!$AJ$128,0,IF(OR(AND($D131&lt;&gt;"",CNGE_2026_M3_Secc1!T152="X"),AND($D131="",CNGE_2026_M3_Secc1!T152="")),0,1))</f>
        <v>0</v>
      </c>
      <c r="ED131" s="220">
        <f>IF(CNGE_2026_M3_Secc1!$AH$128=CNGE_2026_M3_Secc1!$AJ$128,0,IF(OR(AND($D131&lt;&gt;"",CNGE_2026_M3_Secc1!U152="X"),AND($D131="",CNGE_2026_M3_Secc1!U152="")),0,1))</f>
        <v>0</v>
      </c>
      <c r="EE131" s="220">
        <f>IF(CNGE_2026_M3_Secc1!$AH$128=CNGE_2026_M3_Secc1!$AJ$128,0,IF(OR(AND($D131&lt;&gt;"",CNGE_2026_M3_Secc1!V152="X"),AND($D131="",CNGE_2026_M3_Secc1!V152="")),0,1))</f>
        <v>0</v>
      </c>
      <c r="EF131" s="220">
        <f>IF(CNGE_2026_M3_Secc1!$AH$128=CNGE_2026_M3_Secc1!$AJ$128,0,IF(OR(AND($D131&lt;&gt;"",CNGE_2026_M3_Secc1!W152="X"),AND($D131="",CNGE_2026_M3_Secc1!W152="")),0,1))</f>
        <v>0</v>
      </c>
      <c r="EG131" s="220">
        <f>IF(CNGE_2026_M3_Secc1!$AH$128=CNGE_2026_M3_Secc1!$AJ$128,0,IF(OR(AND($D131&lt;&gt;"",CNGE_2026_M3_Secc1!X152="X"),AND($D131="",CNGE_2026_M3_Secc1!X152="")),0,1))</f>
        <v>0</v>
      </c>
      <c r="EH131" s="220">
        <f>IF(CNGE_2026_M3_Secc1!$AH$128=CNGE_2026_M3_Secc1!$AJ$128,0,IF(OR(AND($D131&lt;&gt;"",CNGE_2026_M3_Secc1!Y152="X"),AND($D131="",CNGE_2026_M3_Secc1!Y152="")),0,1))</f>
        <v>0</v>
      </c>
      <c r="EI131" s="220">
        <f>IF(CNGE_2026_M3_Secc1!$AH$128=CNGE_2026_M3_Secc1!$AJ$128,0,IF(OR(AND($D131&lt;&gt;"",CNGE_2026_M3_Secc1!Z152="X"),AND($D131="",CNGE_2026_M3_Secc1!Z152="")),0,1))</f>
        <v>0</v>
      </c>
      <c r="EJ131" s="220">
        <f>IF(CNGE_2026_M3_Secc1!$AH$128=CNGE_2026_M3_Secc1!$AJ$128,0,IF(OR(AND($D131&lt;&gt;"",CNGE_2026_M3_Secc1!AA152="X"),AND($D131="",CNGE_2026_M3_Secc1!AA152="")),0,1))</f>
        <v>0</v>
      </c>
      <c r="EK131" s="220">
        <f>IF(CNGE_2026_M3_Secc1!$AH$128=CNGE_2026_M3_Secc1!$AJ$128,0,IF(OR(AND($D131&lt;&gt;"",CNGE_2026_M3_Secc1!AB152="X"),AND($D131="",CNGE_2026_M3_Secc1!AB152="")),0,1))</f>
        <v>0</v>
      </c>
      <c r="EL131" s="220">
        <f>IF(CNGE_2026_M3_Secc1!$AH$128=CNGE_2026_M3_Secc1!$AJ$128,0,IF(OR(AND($D131&lt;&gt;"",CNGE_2026_M3_Secc1!AC152="X"),AND($D131="",CNGE_2026_M3_Secc1!AC152="")),0,1))</f>
        <v>0</v>
      </c>
      <c r="EM131" s="220">
        <f>IF(CNGE_2026_M3_Secc1!$AH$128=CNGE_2026_M3_Secc1!$AJ$128,0,IF(OR(AND($D131&lt;&gt;"",CNGE_2026_M3_Secc1!AD152="X"),AND($D131="",CNGE_2026_M3_Secc1!AD152="")),0,1))</f>
        <v>0</v>
      </c>
      <c r="EN131" s="220">
        <f>IF(CNGE_2026_M3_Secc1!$AH$128=CNGE_2026_M3_Secc1!$AJ$128,0,IF(OR(AND($D131&lt;&gt;"",CNGE_2026_M3_Secc1!I212="X"),AND($D131="",CNGE_2026_M3_Secc1!I212="")),0,1))</f>
        <v>0</v>
      </c>
      <c r="EO131" s="220">
        <f>IF(CNGE_2026_M3_Secc1!$AH$128=CNGE_2026_M3_Secc1!$AJ$128,0,IF(OR(AND($D131&lt;&gt;"",CNGE_2026_M3_Secc1!J212="X"),AND($D131="",CNGE_2026_M3_Secc1!J212="")),0,1))</f>
        <v>0</v>
      </c>
      <c r="EP131" s="220">
        <f>IF(CNGE_2026_M3_Secc1!$AH$128=CNGE_2026_M3_Secc1!$AJ$128,0,IF(OR(AND($D131&lt;&gt;"",CNGE_2026_M3_Secc1!K212="X"),AND($D131="",CNGE_2026_M3_Secc1!K212="")),0,1))</f>
        <v>0</v>
      </c>
      <c r="EQ131" s="220">
        <f>IF(CNGE_2026_M3_Secc1!$AH$128=CNGE_2026_M3_Secc1!$AJ$128,0,IF(OR(AND($D131&lt;&gt;"",CNGE_2026_M3_Secc1!L212="X"),AND($D131="",CNGE_2026_M3_Secc1!L212="")),0,1))</f>
        <v>0</v>
      </c>
      <c r="ER131" s="220">
        <f>IF(CNGE_2026_M3_Secc1!$AH$128=CNGE_2026_M3_Secc1!$AJ$128,0,IF(OR(AND($D131&lt;&gt;"",CNGE_2026_M3_Secc1!M212="X"),AND($D131="",CNGE_2026_M3_Secc1!M212="")),0,1))</f>
        <v>0</v>
      </c>
      <c r="ES131" s="220">
        <f>IF(CNGE_2026_M3_Secc1!$AH$128=CNGE_2026_M3_Secc1!$AJ$128,0,IF(OR(AND($D131&lt;&gt;"",CNGE_2026_M3_Secc1!N212="X"),AND($D131="",CNGE_2026_M3_Secc1!N212="")),0,1))</f>
        <v>0</v>
      </c>
      <c r="ET131" s="220">
        <f>IF(CNGE_2026_M3_Secc1!$AH$128=CNGE_2026_M3_Secc1!$AJ$128,0,IF(OR(AND($D131&lt;&gt;"",CNGE_2026_M3_Secc1!O212="X"),AND($D131="",CNGE_2026_M3_Secc1!O212="")),0,1))</f>
        <v>0</v>
      </c>
      <c r="EU131" s="220">
        <f>IF(CNGE_2026_M3_Secc1!$AH$128=CNGE_2026_M3_Secc1!$AJ$128,0,IF(OR(AND($D131&lt;&gt;"",CNGE_2026_M3_Secc1!P212="X"),AND($D131="",CNGE_2026_M3_Secc1!P212="")),0,1))</f>
        <v>0</v>
      </c>
      <c r="EV131" s="220">
        <f>IF(CNGE_2026_M3_Secc1!$AH$128=CNGE_2026_M3_Secc1!$AJ$128,0,IF(OR(AND($D131&lt;&gt;"",CNGE_2026_M3_Secc1!Q212="X"),AND($D131="",CNGE_2026_M3_Secc1!Q212="")),0,1))</f>
        <v>0</v>
      </c>
      <c r="EW131" s="220">
        <f>IF(CNGE_2026_M3_Secc1!$AH$128=CNGE_2026_M3_Secc1!$AJ$128,0,IF(OR(AND($D131&lt;&gt;"",CNGE_2026_M3_Secc1!R212="X"),AND($D131="",CNGE_2026_M3_Secc1!R212="")),0,1))</f>
        <v>0</v>
      </c>
      <c r="EX131" s="220">
        <f>IF(CNGE_2026_M3_Secc1!$AH$128=CNGE_2026_M3_Secc1!$AJ$128,0,IF(OR(AND($D131&lt;&gt;"",CNGE_2026_M3_Secc1!S212="X"),AND($D131="",CNGE_2026_M3_Secc1!S212="")),0,1))</f>
        <v>0</v>
      </c>
      <c r="EY131" s="220">
        <f>IF(CNGE_2026_M3_Secc1!$AH$128=CNGE_2026_M3_Secc1!$AJ$128,0,IF(OR(AND($D131&lt;&gt;"",CNGE_2026_M3_Secc1!T212="X"),AND($D131="",CNGE_2026_M3_Secc1!T212="")),0,1))</f>
        <v>0</v>
      </c>
      <c r="EZ131" s="220">
        <f>IF(CNGE_2026_M3_Secc1!$AH$128=CNGE_2026_M3_Secc1!$AJ$128,0,IF(OR(AND($D131&lt;&gt;"",CNGE_2026_M3_Secc1!U212="X"),AND($D131="",CNGE_2026_M3_Secc1!U212="")),0,1))</f>
        <v>0</v>
      </c>
      <c r="FA131" s="220">
        <f>IF(CNGE_2026_M3_Secc1!$AH$128=CNGE_2026_M3_Secc1!$AJ$128,0,IF(OR(AND($D131&lt;&gt;"",CNGE_2026_M3_Secc1!V212="X"),AND($D131="",CNGE_2026_M3_Secc1!V212="")),0,1))</f>
        <v>0</v>
      </c>
      <c r="FB131" s="220">
        <f>IF(CNGE_2026_M3_Secc1!$AH$128=CNGE_2026_M3_Secc1!$AJ$128,0,IF(OR(AND($D131&lt;&gt;"",CNGE_2026_M3_Secc1!W212="X"),AND($D131="",CNGE_2026_M3_Secc1!W212="")),0,1))</f>
        <v>0</v>
      </c>
      <c r="FC131" s="220">
        <f>IF(CNGE_2026_M3_Secc1!$AH$128=CNGE_2026_M3_Secc1!$AJ$128,0,IF(OR(AND($D131&lt;&gt;"",CNGE_2026_M3_Secc1!X212="X"),AND($D131="",CNGE_2026_M3_Secc1!X212="")),0,1))</f>
        <v>0</v>
      </c>
      <c r="FD131" s="220">
        <f>IF(CNGE_2026_M3_Secc1!$AH$128=CNGE_2026_M3_Secc1!$AJ$128,0,IF(OR(AND($D131&lt;&gt;"",CNGE_2026_M3_Secc1!Y212="X"),AND($D131="",CNGE_2026_M3_Secc1!Y212="")),0,1))</f>
        <v>0</v>
      </c>
      <c r="FE131" s="220">
        <f>IF(CNGE_2026_M3_Secc1!$AH$128=CNGE_2026_M3_Secc1!$AJ$128,0,IF(OR(AND($D131&lt;&gt;"",CNGE_2026_M3_Secc1!Z212="X"),AND($D131="",CNGE_2026_M3_Secc1!Z212="")),0,1))</f>
        <v>0</v>
      </c>
      <c r="FF131" s="220">
        <f>IF(CNGE_2026_M3_Secc1!$AH$128=CNGE_2026_M3_Secc1!$AJ$128,0,IF(OR(AND($D131&lt;&gt;"",CNGE_2026_M3_Secc1!AA212="X"),AND($D131="",CNGE_2026_M3_Secc1!AA212="")),0,1))</f>
        <v>0</v>
      </c>
      <c r="FG131" s="220">
        <f>IF(CNGE_2026_M3_Secc1!$AH$128=CNGE_2026_M3_Secc1!$AJ$128,0,IF(OR(AND($D131&lt;&gt;"",CNGE_2026_M3_Secc1!AB212="X"),AND($D131="",CNGE_2026_M3_Secc1!AB212="")),0,1))</f>
        <v>0</v>
      </c>
      <c r="FH131" s="220">
        <f>IF(CNGE_2026_M3_Secc1!$AH$128=CNGE_2026_M3_Secc1!$AJ$128,0,IF(OR(AND($D131&lt;&gt;"",CNGE_2026_M3_Secc1!AC212="X"),AND($D131="",CNGE_2026_M3_Secc1!AC212="")),0,1))</f>
        <v>0</v>
      </c>
      <c r="FI131" s="220">
        <f>IF(CNGE_2026_M3_Secc1!$AH$128=CNGE_2026_M3_Secc1!$AJ$128,0,IF(OR(AND($D131&lt;&gt;"",CNGE_2026_M3_Secc1!AD212="X"),AND($D131="",CNGE_2026_M3_Secc1!AD212="")),0,1))</f>
        <v>0</v>
      </c>
      <c r="FJ131" s="220">
        <f>IF(CNGE_2026_M3_Secc1!$AH$128=CNGE_2026_M3_Secc1!$AJ$128,0,IF(OR(AND($D131&lt;&gt;"",CNGE_2026_M3_Secc1!I272="X"),AND($D131="",CNGE_2026_M3_Secc1!I272="")),0,1))</f>
        <v>0</v>
      </c>
      <c r="FK131" s="220">
        <f>IF(CNGE_2026_M3_Secc1!$AH$128=CNGE_2026_M3_Secc1!$AJ$128,0,IF(OR(AND($D131&lt;&gt;"",CNGE_2026_M3_Secc1!J272="X"),AND($D131="",CNGE_2026_M3_Secc1!J272="")),0,1))</f>
        <v>0</v>
      </c>
      <c r="FL131" s="220">
        <f>IF(CNGE_2026_M3_Secc1!$AH$128=CNGE_2026_M3_Secc1!$AJ$128,0,IF(OR(AND($D131&lt;&gt;"",CNGE_2026_M3_Secc1!K272="X"),AND($D131="",CNGE_2026_M3_Secc1!K272="")),0,1))</f>
        <v>0</v>
      </c>
      <c r="FM131" s="220">
        <f>IF(CNGE_2026_M3_Secc1!$AH$128=CNGE_2026_M3_Secc1!$AJ$128,0,IF(OR(AND($D131&lt;&gt;"",CNGE_2026_M3_Secc1!L272="X"),AND($D131="",CNGE_2026_M3_Secc1!L272="")),0,1))</f>
        <v>0</v>
      </c>
      <c r="FN131" s="220">
        <f>IF(CNGE_2026_M3_Secc1!$AH$128=CNGE_2026_M3_Secc1!$AJ$128,0,IF(OR(AND($D131&lt;&gt;"",CNGE_2026_M3_Secc1!M272="X"),AND($D131="",CNGE_2026_M3_Secc1!M272="")),0,1))</f>
        <v>0</v>
      </c>
      <c r="FO131" s="220">
        <f>IF(CNGE_2026_M3_Secc1!$AH$128=CNGE_2026_M3_Secc1!$AJ$128,0,IF(OR(AND($D131&lt;&gt;"",CNGE_2026_M3_Secc1!N272="X"),AND($D131="",CNGE_2026_M3_Secc1!N272="")),0,1))</f>
        <v>0</v>
      </c>
      <c r="FP131" s="220">
        <f>IF(CNGE_2026_M3_Secc1!$AH$128=CNGE_2026_M3_Secc1!$AJ$128,0,IF(OR(AND($D131&lt;&gt;"",CNGE_2026_M3_Secc1!O272="X"),AND($D131="",CNGE_2026_M3_Secc1!O272="")),0,1))</f>
        <v>0</v>
      </c>
      <c r="FQ131" s="220">
        <f>IF(CNGE_2026_M3_Secc1!$AH$128=CNGE_2026_M3_Secc1!$AJ$128,0,IF(OR(AND($D131&lt;&gt;"",CNGE_2026_M3_Secc1!P272="X"),AND($D131="",CNGE_2026_M3_Secc1!P272="")),0,1))</f>
        <v>0</v>
      </c>
      <c r="FR131" s="220">
        <f>IF(CNGE_2026_M3_Secc1!$AH$128=CNGE_2026_M3_Secc1!$AJ$128,0,IF(OR(AND($D131&lt;&gt;"",CNGE_2026_M3_Secc1!Q272="X"),AND($D131="",CNGE_2026_M3_Secc1!Q272="")),0,1))</f>
        <v>0</v>
      </c>
      <c r="FS131" s="220">
        <f>IF(CNGE_2026_M3_Secc1!$AH$128=CNGE_2026_M3_Secc1!$AJ$128,0,IF(OR(AND($D131&lt;&gt;"",CNGE_2026_M3_Secc1!R272="X"),AND($D131="",CNGE_2026_M3_Secc1!R272="")),0,1))</f>
        <v>0</v>
      </c>
      <c r="FT131" s="220">
        <f>IF(CNGE_2026_M3_Secc1!$AH$128=CNGE_2026_M3_Secc1!$AJ$128,0,IF(OR(AND($D131&lt;&gt;"",CNGE_2026_M3_Secc1!S272="X"),AND($D131="",CNGE_2026_M3_Secc1!S272="")),0,1))</f>
        <v>0</v>
      </c>
      <c r="FU131" s="220">
        <f>IF(CNGE_2026_M3_Secc1!$AH$128=CNGE_2026_M3_Secc1!$AJ$128,0,IF(OR(AND($D131&lt;&gt;"",CNGE_2026_M3_Secc1!T272="X"),AND($D131="",CNGE_2026_M3_Secc1!T272="")),0,1))</f>
        <v>0</v>
      </c>
      <c r="FV131" s="220">
        <f>IF(CNGE_2026_M3_Secc1!$AH$128=CNGE_2026_M3_Secc1!$AJ$128,0,IF(OR(AND($D131&lt;&gt;"",CNGE_2026_M3_Secc1!U272="X"),AND($D131="",CNGE_2026_M3_Secc1!U272="")),0,1))</f>
        <v>0</v>
      </c>
      <c r="FW131" s="220">
        <f>IF(CNGE_2026_M3_Secc1!$AH$128=CNGE_2026_M3_Secc1!$AJ$128,0,IF(OR(AND($D131&lt;&gt;"",CNGE_2026_M3_Secc1!V272="X"),AND($D131="",CNGE_2026_M3_Secc1!V272="")),0,1))</f>
        <v>0</v>
      </c>
      <c r="FX131" s="220">
        <f>IF(CNGE_2026_M3_Secc1!$AH$128=CNGE_2026_M3_Secc1!$AJ$128,0,IF(OR(AND($D131&lt;&gt;"",CNGE_2026_M3_Secc1!W272="X"),AND($D131="",CNGE_2026_M3_Secc1!W272="")),0,1))</f>
        <v>0</v>
      </c>
      <c r="FY131" s="220">
        <f>IF(CNGE_2026_M3_Secc1!$AH$128=CNGE_2026_M3_Secc1!$AJ$128,0,IF(OR(AND($D131&lt;&gt;"",CNGE_2026_M3_Secc1!X272="X"),AND($D131="",CNGE_2026_M3_Secc1!X272="")),0,1))</f>
        <v>0</v>
      </c>
      <c r="FZ131" s="220">
        <f>IF(CNGE_2026_M3_Secc1!$AH$128=CNGE_2026_M3_Secc1!$AJ$128,0,IF(OR(AND($D131&lt;&gt;"",CNGE_2026_M3_Secc1!Y272="X"),AND($D131="",CNGE_2026_M3_Secc1!Y272="")),0,1))</f>
        <v>0</v>
      </c>
      <c r="GA131" s="220">
        <f>IF(CNGE_2026_M3_Secc1!$AH$128=CNGE_2026_M3_Secc1!$AJ$128,0,IF(OR(AND($D131&lt;&gt;"",CNGE_2026_M3_Secc1!Z272="X"),AND($D131="",CNGE_2026_M3_Secc1!Z272="")),0,1))</f>
        <v>0</v>
      </c>
      <c r="GB131" s="220">
        <f>IF(CNGE_2026_M3_Secc1!$AH$128=CNGE_2026_M3_Secc1!$AJ$128,0,IF(OR(AND($D131&lt;&gt;"",CNGE_2026_M3_Secc1!AA272="X"),AND($D131="",CNGE_2026_M3_Secc1!AA272="")),0,1))</f>
        <v>0</v>
      </c>
      <c r="GC131" s="220">
        <f>IF(CNGE_2026_M3_Secc1!$AH$128=CNGE_2026_M3_Secc1!$AJ$128,0,IF(OR(AND($D131&lt;&gt;"",CNGE_2026_M3_Secc1!AB272="X"),AND($D131="",CNGE_2026_M3_Secc1!AB272="")),0,1))</f>
        <v>0</v>
      </c>
      <c r="GD131" s="220">
        <f>IF(CNGE_2026_M3_Secc1!$AH$128=CNGE_2026_M3_Secc1!$AJ$128,0,IF(OR(AND($D131&lt;&gt;"",CNGE_2026_M3_Secc1!AC272="X"),AND($D131="",CNGE_2026_M3_Secc1!AC272="")),0,1))</f>
        <v>0</v>
      </c>
      <c r="GE131" s="220">
        <f>IF(CNGE_2026_M3_Secc1!$AH$128=CNGE_2026_M3_Secc1!$AJ$128,0,IF(OR(AND($D131&lt;&gt;"",CNGE_2026_M3_Secc1!AD272="X"),AND($D131="",CNGE_2026_M3_Secc1!AD272="")),0,1))</f>
        <v>0</v>
      </c>
    </row>
    <row r="132" spans="1:187" s="114" customFormat="1" ht="15" customHeight="1">
      <c r="A132" s="131"/>
      <c r="B132" s="53"/>
      <c r="C132" s="82" t="s">
        <v>81</v>
      </c>
      <c r="D132" s="792" t="str">
        <f>IF($AH$33=1,"",IF(CNGE_2026_M3_Secc1!$AH$40=CNGE_2026_M3_Secc1!$AJ$40,"",IF(CNGE_2026_M3_Secc1!D75="","",CNGE_2026_M3_Secc1!D75)))</f>
        <v/>
      </c>
      <c r="E132" s="793"/>
      <c r="F132" s="793"/>
      <c r="G132" s="793"/>
      <c r="H132" s="793"/>
      <c r="I132" s="793"/>
      <c r="J132" s="793"/>
      <c r="K132" s="793"/>
      <c r="L132" s="793"/>
      <c r="M132" s="794"/>
      <c r="N132" s="432"/>
      <c r="O132" s="432"/>
      <c r="P132" s="432"/>
      <c r="Q132" s="432"/>
      <c r="R132" s="432"/>
      <c r="S132" s="432"/>
      <c r="T132" s="432"/>
      <c r="U132" s="432"/>
      <c r="V132" s="432"/>
      <c r="W132" s="432"/>
      <c r="X132" s="432"/>
      <c r="Y132" s="432"/>
      <c r="Z132" s="432"/>
      <c r="AA132" s="432"/>
      <c r="AB132" s="432"/>
      <c r="AC132" s="432"/>
      <c r="AD132" s="432"/>
      <c r="AE132" s="49"/>
      <c r="AF132" s="219"/>
      <c r="AG132" s="212"/>
      <c r="AH132" s="896">
        <f t="shared" si="89"/>
        <v>0</v>
      </c>
      <c r="AI132" s="627"/>
      <c r="AJ132" s="896">
        <f t="shared" si="21"/>
        <v>0</v>
      </c>
      <c r="AK132" s="627"/>
      <c r="AL132" s="896">
        <f t="shared" si="22"/>
        <v>0</v>
      </c>
      <c r="AM132" s="627"/>
      <c r="AN132" s="627">
        <f t="shared" si="90"/>
        <v>0</v>
      </c>
      <c r="AO132" s="627"/>
      <c r="AP132" s="639" t="str">
        <f>IF(AN132=0,"",IF(SUM($AN$116:AN132)=1,AR132,IF($AN$173&gt;SUM($AN$116:AN132),_xlfn.CONCAT(", ",AR132),IF($AN$173=SUM($AN$116:AN132),_xlfn.CONCAT(" y ",AR132,".")))))</f>
        <v/>
      </c>
      <c r="AQ132" s="641" t="str">
        <f>IF(AO132=0,"", IF(SUM($AN132:BW$582)=1,AR132, IF($AN$589&gt;SUM($AN132:BW$582),_xlfn.CONCAT(", ",AR132), IF($AN$589=SUM($AN132:BW$582),_xlfn.CONCAT(" y ",AR132,".")))))</f>
        <v/>
      </c>
      <c r="AR132" s="639">
        <f t="shared" si="91"/>
        <v>16</v>
      </c>
      <c r="AS132" s="641"/>
      <c r="AU132" s="1046">
        <f t="shared" si="85"/>
        <v>0</v>
      </c>
      <c r="AV132" s="1047"/>
      <c r="AX132" s="1053">
        <f t="shared" si="23"/>
        <v>0</v>
      </c>
      <c r="AY132" s="729"/>
      <c r="AZ132" s="1053">
        <f t="shared" si="92"/>
        <v>0</v>
      </c>
      <c r="BA132" s="729"/>
      <c r="BB132" s="639">
        <f t="shared" si="93"/>
        <v>0</v>
      </c>
      <c r="BC132" s="641"/>
      <c r="BE132" s="220">
        <f t="shared" si="24"/>
        <v>0</v>
      </c>
      <c r="BF132" s="220">
        <f t="shared" si="25"/>
        <v>0</v>
      </c>
      <c r="BG132" s="220">
        <f t="shared" si="26"/>
        <v>0</v>
      </c>
      <c r="BH132" s="220">
        <f t="shared" si="27"/>
        <v>0</v>
      </c>
      <c r="BI132" s="220">
        <f t="shared" si="28"/>
        <v>0</v>
      </c>
      <c r="BJ132" s="220">
        <f t="shared" si="29"/>
        <v>0</v>
      </c>
      <c r="BK132" s="220">
        <f t="shared" si="30"/>
        <v>0</v>
      </c>
      <c r="BL132" s="220">
        <f t="shared" si="31"/>
        <v>0</v>
      </c>
      <c r="BM132" s="220">
        <f t="shared" si="32"/>
        <v>0</v>
      </c>
      <c r="BN132" s="220">
        <f t="shared" si="33"/>
        <v>0</v>
      </c>
      <c r="BO132" s="220">
        <f t="shared" si="34"/>
        <v>0</v>
      </c>
      <c r="BP132" s="220">
        <f t="shared" si="35"/>
        <v>0</v>
      </c>
      <c r="BQ132" s="220">
        <f t="shared" si="36"/>
        <v>0</v>
      </c>
      <c r="BR132" s="220">
        <f t="shared" si="37"/>
        <v>0</v>
      </c>
      <c r="BS132" s="220">
        <f t="shared" si="38"/>
        <v>0</v>
      </c>
      <c r="BT132" s="220">
        <f t="shared" si="39"/>
        <v>0</v>
      </c>
      <c r="BU132" s="220">
        <f t="shared" si="40"/>
        <v>0</v>
      </c>
      <c r="BV132" s="220">
        <f t="shared" si="41"/>
        <v>0</v>
      </c>
      <c r="BW132" s="220">
        <f t="shared" si="42"/>
        <v>0</v>
      </c>
      <c r="BX132" s="220">
        <f t="shared" si="43"/>
        <v>0</v>
      </c>
      <c r="BY132" s="220">
        <f t="shared" si="44"/>
        <v>0</v>
      </c>
      <c r="BZ132" s="220">
        <f t="shared" si="45"/>
        <v>0</v>
      </c>
      <c r="CA132" s="220">
        <f t="shared" si="46"/>
        <v>0</v>
      </c>
      <c r="CB132" s="220">
        <f t="shared" si="47"/>
        <v>0</v>
      </c>
      <c r="CC132" s="220">
        <f t="shared" si="48"/>
        <v>0</v>
      </c>
      <c r="CD132" s="220">
        <f t="shared" si="49"/>
        <v>0</v>
      </c>
      <c r="CE132" s="220">
        <f t="shared" si="50"/>
        <v>0</v>
      </c>
      <c r="CF132" s="220">
        <f t="shared" si="51"/>
        <v>0</v>
      </c>
      <c r="CG132" s="220">
        <f t="shared" si="52"/>
        <v>0</v>
      </c>
      <c r="CH132" s="220">
        <f t="shared" si="53"/>
        <v>0</v>
      </c>
      <c r="CI132" s="220">
        <f t="shared" si="54"/>
        <v>0</v>
      </c>
      <c r="CJ132" s="220">
        <f t="shared" si="55"/>
        <v>0</v>
      </c>
      <c r="CK132" s="220">
        <f t="shared" si="56"/>
        <v>0</v>
      </c>
      <c r="CL132" s="220">
        <f t="shared" si="57"/>
        <v>0</v>
      </c>
      <c r="CM132" s="220">
        <f t="shared" si="58"/>
        <v>0</v>
      </c>
      <c r="CN132" s="220">
        <f t="shared" si="59"/>
        <v>0</v>
      </c>
      <c r="CO132" s="220">
        <f t="shared" si="60"/>
        <v>0</v>
      </c>
      <c r="CP132" s="220">
        <f t="shared" si="61"/>
        <v>0</v>
      </c>
      <c r="CQ132" s="220">
        <f t="shared" si="62"/>
        <v>0</v>
      </c>
      <c r="CR132" s="220">
        <f t="shared" si="63"/>
        <v>0</v>
      </c>
      <c r="CS132" s="220">
        <f t="shared" si="64"/>
        <v>0</v>
      </c>
      <c r="CT132" s="220">
        <f t="shared" si="65"/>
        <v>0</v>
      </c>
      <c r="CU132" s="220">
        <f t="shared" si="66"/>
        <v>0</v>
      </c>
      <c r="CV132" s="220">
        <f t="shared" si="67"/>
        <v>0</v>
      </c>
      <c r="CW132" s="220">
        <f t="shared" si="68"/>
        <v>0</v>
      </c>
      <c r="CX132" s="220">
        <f t="shared" si="69"/>
        <v>0</v>
      </c>
      <c r="CY132" s="220">
        <f t="shared" si="70"/>
        <v>0</v>
      </c>
      <c r="CZ132" s="220">
        <f t="shared" si="71"/>
        <v>0</v>
      </c>
      <c r="DA132" s="220">
        <f t="shared" si="72"/>
        <v>0</v>
      </c>
      <c r="DB132" s="220">
        <f t="shared" si="73"/>
        <v>0</v>
      </c>
      <c r="DC132" s="220">
        <f t="shared" si="74"/>
        <v>0</v>
      </c>
      <c r="DD132" s="220">
        <f t="shared" si="75"/>
        <v>0</v>
      </c>
      <c r="DE132" s="220">
        <f t="shared" si="76"/>
        <v>0</v>
      </c>
      <c r="DF132" s="220">
        <f t="shared" si="77"/>
        <v>0</v>
      </c>
      <c r="DG132" s="220">
        <f t="shared" si="78"/>
        <v>0</v>
      </c>
      <c r="DH132" s="220">
        <f t="shared" si="79"/>
        <v>0</v>
      </c>
      <c r="DI132" s="220">
        <f t="shared" si="80"/>
        <v>0</v>
      </c>
      <c r="DJ132" s="220">
        <f t="shared" si="81"/>
        <v>0</v>
      </c>
      <c r="DK132" s="220">
        <f t="shared" si="82"/>
        <v>0</v>
      </c>
      <c r="DL132" s="220">
        <f t="shared" si="83"/>
        <v>0</v>
      </c>
      <c r="DM132" s="220">
        <f t="shared" si="86"/>
        <v>0</v>
      </c>
      <c r="DN132" s="96" t="str">
        <f>IF(DM132=0,"",IF(SUM($DM$116:DM132)=1,_xlfn.CONCAT(DO132,),IF($DM$173&gt;SUM($DM$116:DM132),_xlfn.CONCAT(", ",DO132),IF($DM$173=SUM($DM$116:DM132),_xlfn.CONCAT(" y ",DO132)))))</f>
        <v/>
      </c>
      <c r="DO132" s="98">
        <f t="shared" si="87"/>
        <v>16</v>
      </c>
      <c r="DT132" s="645">
        <f t="shared" si="84"/>
        <v>0</v>
      </c>
      <c r="DU132" s="647"/>
      <c r="DW132" s="220">
        <f t="shared" si="88"/>
        <v>0</v>
      </c>
      <c r="DX132" s="220">
        <f>IF(CNGE_2026_M3_Secc1!$AH$128=CNGE_2026_M3_Secc1!$AJ$128,0,IF(OR(AND($D132&lt;&gt;"",CNGE_2026_M3_Secc1!O153="X"),AND($D132="",CNGE_2026_M3_Secc1!O153="")),0,1))</f>
        <v>0</v>
      </c>
      <c r="DY132" s="220">
        <f>IF(CNGE_2026_M3_Secc1!$AH$128=CNGE_2026_M3_Secc1!$AJ$128,0,IF(OR(AND($D132&lt;&gt;"",CNGE_2026_M3_Secc1!P153="X"),AND($D132="",CNGE_2026_M3_Secc1!P153="")),0,1))</f>
        <v>0</v>
      </c>
      <c r="DZ132" s="220">
        <f>IF(CNGE_2026_M3_Secc1!$AH$128=CNGE_2026_M3_Secc1!$AJ$128,0,IF(OR(AND($D132&lt;&gt;"",CNGE_2026_M3_Secc1!Q153="X"),AND($D132="",CNGE_2026_M3_Secc1!Q153="")),0,1))</f>
        <v>0</v>
      </c>
      <c r="EA132" s="220">
        <f>IF(CNGE_2026_M3_Secc1!$AH$128=CNGE_2026_M3_Secc1!$AJ$128,0,IF(OR(AND($D132&lt;&gt;"",CNGE_2026_M3_Secc1!R153="X"),AND($D132="",CNGE_2026_M3_Secc1!R153="")),0,1))</f>
        <v>0</v>
      </c>
      <c r="EB132" s="220">
        <f>IF(CNGE_2026_M3_Secc1!$AH$128=CNGE_2026_M3_Secc1!$AJ$128,0,IF(OR(AND($D132&lt;&gt;"",CNGE_2026_M3_Secc1!S153="X"),AND($D132="",CNGE_2026_M3_Secc1!S153="")),0,1))</f>
        <v>0</v>
      </c>
      <c r="EC132" s="220">
        <f>IF(CNGE_2026_M3_Secc1!$AH$128=CNGE_2026_M3_Secc1!$AJ$128,0,IF(OR(AND($D132&lt;&gt;"",CNGE_2026_M3_Secc1!T153="X"),AND($D132="",CNGE_2026_M3_Secc1!T153="")),0,1))</f>
        <v>0</v>
      </c>
      <c r="ED132" s="220">
        <f>IF(CNGE_2026_M3_Secc1!$AH$128=CNGE_2026_M3_Secc1!$AJ$128,0,IF(OR(AND($D132&lt;&gt;"",CNGE_2026_M3_Secc1!U153="X"),AND($D132="",CNGE_2026_M3_Secc1!U153="")),0,1))</f>
        <v>0</v>
      </c>
      <c r="EE132" s="220">
        <f>IF(CNGE_2026_M3_Secc1!$AH$128=CNGE_2026_M3_Secc1!$AJ$128,0,IF(OR(AND($D132&lt;&gt;"",CNGE_2026_M3_Secc1!V153="X"),AND($D132="",CNGE_2026_M3_Secc1!V153="")),0,1))</f>
        <v>0</v>
      </c>
      <c r="EF132" s="220">
        <f>IF(CNGE_2026_M3_Secc1!$AH$128=CNGE_2026_M3_Secc1!$AJ$128,0,IF(OR(AND($D132&lt;&gt;"",CNGE_2026_M3_Secc1!W153="X"),AND($D132="",CNGE_2026_M3_Secc1!W153="")),0,1))</f>
        <v>0</v>
      </c>
      <c r="EG132" s="220">
        <f>IF(CNGE_2026_M3_Secc1!$AH$128=CNGE_2026_M3_Secc1!$AJ$128,0,IF(OR(AND($D132&lt;&gt;"",CNGE_2026_M3_Secc1!X153="X"),AND($D132="",CNGE_2026_M3_Secc1!X153="")),0,1))</f>
        <v>0</v>
      </c>
      <c r="EH132" s="220">
        <f>IF(CNGE_2026_M3_Secc1!$AH$128=CNGE_2026_M3_Secc1!$AJ$128,0,IF(OR(AND($D132&lt;&gt;"",CNGE_2026_M3_Secc1!Y153="X"),AND($D132="",CNGE_2026_M3_Secc1!Y153="")),0,1))</f>
        <v>0</v>
      </c>
      <c r="EI132" s="220">
        <f>IF(CNGE_2026_M3_Secc1!$AH$128=CNGE_2026_M3_Secc1!$AJ$128,0,IF(OR(AND($D132&lt;&gt;"",CNGE_2026_M3_Secc1!Z153="X"),AND($D132="",CNGE_2026_M3_Secc1!Z153="")),0,1))</f>
        <v>0</v>
      </c>
      <c r="EJ132" s="220">
        <f>IF(CNGE_2026_M3_Secc1!$AH$128=CNGE_2026_M3_Secc1!$AJ$128,0,IF(OR(AND($D132&lt;&gt;"",CNGE_2026_M3_Secc1!AA153="X"),AND($D132="",CNGE_2026_M3_Secc1!AA153="")),0,1))</f>
        <v>0</v>
      </c>
      <c r="EK132" s="220">
        <f>IF(CNGE_2026_M3_Secc1!$AH$128=CNGE_2026_M3_Secc1!$AJ$128,0,IF(OR(AND($D132&lt;&gt;"",CNGE_2026_M3_Secc1!AB153="X"),AND($D132="",CNGE_2026_M3_Secc1!AB153="")),0,1))</f>
        <v>0</v>
      </c>
      <c r="EL132" s="220">
        <f>IF(CNGE_2026_M3_Secc1!$AH$128=CNGE_2026_M3_Secc1!$AJ$128,0,IF(OR(AND($D132&lt;&gt;"",CNGE_2026_M3_Secc1!AC153="X"),AND($D132="",CNGE_2026_M3_Secc1!AC153="")),0,1))</f>
        <v>0</v>
      </c>
      <c r="EM132" s="220">
        <f>IF(CNGE_2026_M3_Secc1!$AH$128=CNGE_2026_M3_Secc1!$AJ$128,0,IF(OR(AND($D132&lt;&gt;"",CNGE_2026_M3_Secc1!AD153="X"),AND($D132="",CNGE_2026_M3_Secc1!AD153="")),0,1))</f>
        <v>0</v>
      </c>
      <c r="EN132" s="220">
        <f>IF(CNGE_2026_M3_Secc1!$AH$128=CNGE_2026_M3_Secc1!$AJ$128,0,IF(OR(AND($D132&lt;&gt;"",CNGE_2026_M3_Secc1!I213="X"),AND($D132="",CNGE_2026_M3_Secc1!I213="")),0,1))</f>
        <v>0</v>
      </c>
      <c r="EO132" s="220">
        <f>IF(CNGE_2026_M3_Secc1!$AH$128=CNGE_2026_M3_Secc1!$AJ$128,0,IF(OR(AND($D132&lt;&gt;"",CNGE_2026_M3_Secc1!J213="X"),AND($D132="",CNGE_2026_M3_Secc1!J213="")),0,1))</f>
        <v>0</v>
      </c>
      <c r="EP132" s="220">
        <f>IF(CNGE_2026_M3_Secc1!$AH$128=CNGE_2026_M3_Secc1!$AJ$128,0,IF(OR(AND($D132&lt;&gt;"",CNGE_2026_M3_Secc1!K213="X"),AND($D132="",CNGE_2026_M3_Secc1!K213="")),0,1))</f>
        <v>0</v>
      </c>
      <c r="EQ132" s="220">
        <f>IF(CNGE_2026_M3_Secc1!$AH$128=CNGE_2026_M3_Secc1!$AJ$128,0,IF(OR(AND($D132&lt;&gt;"",CNGE_2026_M3_Secc1!L213="X"),AND($D132="",CNGE_2026_M3_Secc1!L213="")),0,1))</f>
        <v>0</v>
      </c>
      <c r="ER132" s="220">
        <f>IF(CNGE_2026_M3_Secc1!$AH$128=CNGE_2026_M3_Secc1!$AJ$128,0,IF(OR(AND($D132&lt;&gt;"",CNGE_2026_M3_Secc1!M213="X"),AND($D132="",CNGE_2026_M3_Secc1!M213="")),0,1))</f>
        <v>0</v>
      </c>
      <c r="ES132" s="220">
        <f>IF(CNGE_2026_M3_Secc1!$AH$128=CNGE_2026_M3_Secc1!$AJ$128,0,IF(OR(AND($D132&lt;&gt;"",CNGE_2026_M3_Secc1!N213="X"),AND($D132="",CNGE_2026_M3_Secc1!N213="")),0,1))</f>
        <v>0</v>
      </c>
      <c r="ET132" s="220">
        <f>IF(CNGE_2026_M3_Secc1!$AH$128=CNGE_2026_M3_Secc1!$AJ$128,0,IF(OR(AND($D132&lt;&gt;"",CNGE_2026_M3_Secc1!O213="X"),AND($D132="",CNGE_2026_M3_Secc1!O213="")),0,1))</f>
        <v>0</v>
      </c>
      <c r="EU132" s="220">
        <f>IF(CNGE_2026_M3_Secc1!$AH$128=CNGE_2026_M3_Secc1!$AJ$128,0,IF(OR(AND($D132&lt;&gt;"",CNGE_2026_M3_Secc1!P213="X"),AND($D132="",CNGE_2026_M3_Secc1!P213="")),0,1))</f>
        <v>0</v>
      </c>
      <c r="EV132" s="220">
        <f>IF(CNGE_2026_M3_Secc1!$AH$128=CNGE_2026_M3_Secc1!$AJ$128,0,IF(OR(AND($D132&lt;&gt;"",CNGE_2026_M3_Secc1!Q213="X"),AND($D132="",CNGE_2026_M3_Secc1!Q213="")),0,1))</f>
        <v>0</v>
      </c>
      <c r="EW132" s="220">
        <f>IF(CNGE_2026_M3_Secc1!$AH$128=CNGE_2026_M3_Secc1!$AJ$128,0,IF(OR(AND($D132&lt;&gt;"",CNGE_2026_M3_Secc1!R213="X"),AND($D132="",CNGE_2026_M3_Secc1!R213="")),0,1))</f>
        <v>0</v>
      </c>
      <c r="EX132" s="220">
        <f>IF(CNGE_2026_M3_Secc1!$AH$128=CNGE_2026_M3_Secc1!$AJ$128,0,IF(OR(AND($D132&lt;&gt;"",CNGE_2026_M3_Secc1!S213="X"),AND($D132="",CNGE_2026_M3_Secc1!S213="")),0,1))</f>
        <v>0</v>
      </c>
      <c r="EY132" s="220">
        <f>IF(CNGE_2026_M3_Secc1!$AH$128=CNGE_2026_M3_Secc1!$AJ$128,0,IF(OR(AND($D132&lt;&gt;"",CNGE_2026_M3_Secc1!T213="X"),AND($D132="",CNGE_2026_M3_Secc1!T213="")),0,1))</f>
        <v>0</v>
      </c>
      <c r="EZ132" s="220">
        <f>IF(CNGE_2026_M3_Secc1!$AH$128=CNGE_2026_M3_Secc1!$AJ$128,0,IF(OR(AND($D132&lt;&gt;"",CNGE_2026_M3_Secc1!U213="X"),AND($D132="",CNGE_2026_M3_Secc1!U213="")),0,1))</f>
        <v>0</v>
      </c>
      <c r="FA132" s="220">
        <f>IF(CNGE_2026_M3_Secc1!$AH$128=CNGE_2026_M3_Secc1!$AJ$128,0,IF(OR(AND($D132&lt;&gt;"",CNGE_2026_M3_Secc1!V213="X"),AND($D132="",CNGE_2026_M3_Secc1!V213="")),0,1))</f>
        <v>0</v>
      </c>
      <c r="FB132" s="220">
        <f>IF(CNGE_2026_M3_Secc1!$AH$128=CNGE_2026_M3_Secc1!$AJ$128,0,IF(OR(AND($D132&lt;&gt;"",CNGE_2026_M3_Secc1!W213="X"),AND($D132="",CNGE_2026_M3_Secc1!W213="")),0,1))</f>
        <v>0</v>
      </c>
      <c r="FC132" s="220">
        <f>IF(CNGE_2026_M3_Secc1!$AH$128=CNGE_2026_M3_Secc1!$AJ$128,0,IF(OR(AND($D132&lt;&gt;"",CNGE_2026_M3_Secc1!X213="X"),AND($D132="",CNGE_2026_M3_Secc1!X213="")),0,1))</f>
        <v>0</v>
      </c>
      <c r="FD132" s="220">
        <f>IF(CNGE_2026_M3_Secc1!$AH$128=CNGE_2026_M3_Secc1!$AJ$128,0,IF(OR(AND($D132&lt;&gt;"",CNGE_2026_M3_Secc1!Y213="X"),AND($D132="",CNGE_2026_M3_Secc1!Y213="")),0,1))</f>
        <v>0</v>
      </c>
      <c r="FE132" s="220">
        <f>IF(CNGE_2026_M3_Secc1!$AH$128=CNGE_2026_M3_Secc1!$AJ$128,0,IF(OR(AND($D132&lt;&gt;"",CNGE_2026_M3_Secc1!Z213="X"),AND($D132="",CNGE_2026_M3_Secc1!Z213="")),0,1))</f>
        <v>0</v>
      </c>
      <c r="FF132" s="220">
        <f>IF(CNGE_2026_M3_Secc1!$AH$128=CNGE_2026_M3_Secc1!$AJ$128,0,IF(OR(AND($D132&lt;&gt;"",CNGE_2026_M3_Secc1!AA213="X"),AND($D132="",CNGE_2026_M3_Secc1!AA213="")),0,1))</f>
        <v>0</v>
      </c>
      <c r="FG132" s="220">
        <f>IF(CNGE_2026_M3_Secc1!$AH$128=CNGE_2026_M3_Secc1!$AJ$128,0,IF(OR(AND($D132&lt;&gt;"",CNGE_2026_M3_Secc1!AB213="X"),AND($D132="",CNGE_2026_M3_Secc1!AB213="")),0,1))</f>
        <v>0</v>
      </c>
      <c r="FH132" s="220">
        <f>IF(CNGE_2026_M3_Secc1!$AH$128=CNGE_2026_M3_Secc1!$AJ$128,0,IF(OR(AND($D132&lt;&gt;"",CNGE_2026_M3_Secc1!AC213="X"),AND($D132="",CNGE_2026_M3_Secc1!AC213="")),0,1))</f>
        <v>0</v>
      </c>
      <c r="FI132" s="220">
        <f>IF(CNGE_2026_M3_Secc1!$AH$128=CNGE_2026_M3_Secc1!$AJ$128,0,IF(OR(AND($D132&lt;&gt;"",CNGE_2026_M3_Secc1!AD213="X"),AND($D132="",CNGE_2026_M3_Secc1!AD213="")),0,1))</f>
        <v>0</v>
      </c>
      <c r="FJ132" s="220">
        <f>IF(CNGE_2026_M3_Secc1!$AH$128=CNGE_2026_M3_Secc1!$AJ$128,0,IF(OR(AND($D132&lt;&gt;"",CNGE_2026_M3_Secc1!I273="X"),AND($D132="",CNGE_2026_M3_Secc1!I273="")),0,1))</f>
        <v>0</v>
      </c>
      <c r="FK132" s="220">
        <f>IF(CNGE_2026_M3_Secc1!$AH$128=CNGE_2026_M3_Secc1!$AJ$128,0,IF(OR(AND($D132&lt;&gt;"",CNGE_2026_M3_Secc1!J273="X"),AND($D132="",CNGE_2026_M3_Secc1!J273="")),0,1))</f>
        <v>0</v>
      </c>
      <c r="FL132" s="220">
        <f>IF(CNGE_2026_M3_Secc1!$AH$128=CNGE_2026_M3_Secc1!$AJ$128,0,IF(OR(AND($D132&lt;&gt;"",CNGE_2026_M3_Secc1!K273="X"),AND($D132="",CNGE_2026_M3_Secc1!K273="")),0,1))</f>
        <v>0</v>
      </c>
      <c r="FM132" s="220">
        <f>IF(CNGE_2026_M3_Secc1!$AH$128=CNGE_2026_M3_Secc1!$AJ$128,0,IF(OR(AND($D132&lt;&gt;"",CNGE_2026_M3_Secc1!L273="X"),AND($D132="",CNGE_2026_M3_Secc1!L273="")),0,1))</f>
        <v>0</v>
      </c>
      <c r="FN132" s="220">
        <f>IF(CNGE_2026_M3_Secc1!$AH$128=CNGE_2026_M3_Secc1!$AJ$128,0,IF(OR(AND($D132&lt;&gt;"",CNGE_2026_M3_Secc1!M273="X"),AND($D132="",CNGE_2026_M3_Secc1!M273="")),0,1))</f>
        <v>0</v>
      </c>
      <c r="FO132" s="220">
        <f>IF(CNGE_2026_M3_Secc1!$AH$128=CNGE_2026_M3_Secc1!$AJ$128,0,IF(OR(AND($D132&lt;&gt;"",CNGE_2026_M3_Secc1!N273="X"),AND($D132="",CNGE_2026_M3_Secc1!N273="")),0,1))</f>
        <v>0</v>
      </c>
      <c r="FP132" s="220">
        <f>IF(CNGE_2026_M3_Secc1!$AH$128=CNGE_2026_M3_Secc1!$AJ$128,0,IF(OR(AND($D132&lt;&gt;"",CNGE_2026_M3_Secc1!O273="X"),AND($D132="",CNGE_2026_M3_Secc1!O273="")),0,1))</f>
        <v>0</v>
      </c>
      <c r="FQ132" s="220">
        <f>IF(CNGE_2026_M3_Secc1!$AH$128=CNGE_2026_M3_Secc1!$AJ$128,0,IF(OR(AND($D132&lt;&gt;"",CNGE_2026_M3_Secc1!P273="X"),AND($D132="",CNGE_2026_M3_Secc1!P273="")),0,1))</f>
        <v>0</v>
      </c>
      <c r="FR132" s="220">
        <f>IF(CNGE_2026_M3_Secc1!$AH$128=CNGE_2026_M3_Secc1!$AJ$128,0,IF(OR(AND($D132&lt;&gt;"",CNGE_2026_M3_Secc1!Q273="X"),AND($D132="",CNGE_2026_M3_Secc1!Q273="")),0,1))</f>
        <v>0</v>
      </c>
      <c r="FS132" s="220">
        <f>IF(CNGE_2026_M3_Secc1!$AH$128=CNGE_2026_M3_Secc1!$AJ$128,0,IF(OR(AND($D132&lt;&gt;"",CNGE_2026_M3_Secc1!R273="X"),AND($D132="",CNGE_2026_M3_Secc1!R273="")),0,1))</f>
        <v>0</v>
      </c>
      <c r="FT132" s="220">
        <f>IF(CNGE_2026_M3_Secc1!$AH$128=CNGE_2026_M3_Secc1!$AJ$128,0,IF(OR(AND($D132&lt;&gt;"",CNGE_2026_M3_Secc1!S273="X"),AND($D132="",CNGE_2026_M3_Secc1!S273="")),0,1))</f>
        <v>0</v>
      </c>
      <c r="FU132" s="220">
        <f>IF(CNGE_2026_M3_Secc1!$AH$128=CNGE_2026_M3_Secc1!$AJ$128,0,IF(OR(AND($D132&lt;&gt;"",CNGE_2026_M3_Secc1!T273="X"),AND($D132="",CNGE_2026_M3_Secc1!T273="")),0,1))</f>
        <v>0</v>
      </c>
      <c r="FV132" s="220">
        <f>IF(CNGE_2026_M3_Secc1!$AH$128=CNGE_2026_M3_Secc1!$AJ$128,0,IF(OR(AND($D132&lt;&gt;"",CNGE_2026_M3_Secc1!U273="X"),AND($D132="",CNGE_2026_M3_Secc1!U273="")),0,1))</f>
        <v>0</v>
      </c>
      <c r="FW132" s="220">
        <f>IF(CNGE_2026_M3_Secc1!$AH$128=CNGE_2026_M3_Secc1!$AJ$128,0,IF(OR(AND($D132&lt;&gt;"",CNGE_2026_M3_Secc1!V273="X"),AND($D132="",CNGE_2026_M3_Secc1!V273="")),0,1))</f>
        <v>0</v>
      </c>
      <c r="FX132" s="220">
        <f>IF(CNGE_2026_M3_Secc1!$AH$128=CNGE_2026_M3_Secc1!$AJ$128,0,IF(OR(AND($D132&lt;&gt;"",CNGE_2026_M3_Secc1!W273="X"),AND($D132="",CNGE_2026_M3_Secc1!W273="")),0,1))</f>
        <v>0</v>
      </c>
      <c r="FY132" s="220">
        <f>IF(CNGE_2026_M3_Secc1!$AH$128=CNGE_2026_M3_Secc1!$AJ$128,0,IF(OR(AND($D132&lt;&gt;"",CNGE_2026_M3_Secc1!X273="X"),AND($D132="",CNGE_2026_M3_Secc1!X273="")),0,1))</f>
        <v>0</v>
      </c>
      <c r="FZ132" s="220">
        <f>IF(CNGE_2026_M3_Secc1!$AH$128=CNGE_2026_M3_Secc1!$AJ$128,0,IF(OR(AND($D132&lt;&gt;"",CNGE_2026_M3_Secc1!Y273="X"),AND($D132="",CNGE_2026_M3_Secc1!Y273="")),0,1))</f>
        <v>0</v>
      </c>
      <c r="GA132" s="220">
        <f>IF(CNGE_2026_M3_Secc1!$AH$128=CNGE_2026_M3_Secc1!$AJ$128,0,IF(OR(AND($D132&lt;&gt;"",CNGE_2026_M3_Secc1!Z273="X"),AND($D132="",CNGE_2026_M3_Secc1!Z273="")),0,1))</f>
        <v>0</v>
      </c>
      <c r="GB132" s="220">
        <f>IF(CNGE_2026_M3_Secc1!$AH$128=CNGE_2026_M3_Secc1!$AJ$128,0,IF(OR(AND($D132&lt;&gt;"",CNGE_2026_M3_Secc1!AA273="X"),AND($D132="",CNGE_2026_M3_Secc1!AA273="")),0,1))</f>
        <v>0</v>
      </c>
      <c r="GC132" s="220">
        <f>IF(CNGE_2026_M3_Secc1!$AH$128=CNGE_2026_M3_Secc1!$AJ$128,0,IF(OR(AND($D132&lt;&gt;"",CNGE_2026_M3_Secc1!AB273="X"),AND($D132="",CNGE_2026_M3_Secc1!AB273="")),0,1))</f>
        <v>0</v>
      </c>
      <c r="GD132" s="220">
        <f>IF(CNGE_2026_M3_Secc1!$AH$128=CNGE_2026_M3_Secc1!$AJ$128,0,IF(OR(AND($D132&lt;&gt;"",CNGE_2026_M3_Secc1!AC273="X"),AND($D132="",CNGE_2026_M3_Secc1!AC273="")),0,1))</f>
        <v>0</v>
      </c>
      <c r="GE132" s="220">
        <f>IF(CNGE_2026_M3_Secc1!$AH$128=CNGE_2026_M3_Secc1!$AJ$128,0,IF(OR(AND($D132&lt;&gt;"",CNGE_2026_M3_Secc1!AD273="X"),AND($D132="",CNGE_2026_M3_Secc1!AD273="")),0,1))</f>
        <v>0</v>
      </c>
    </row>
    <row r="133" spans="1:187" s="114" customFormat="1" ht="15" customHeight="1">
      <c r="A133" s="131"/>
      <c r="B133" s="53"/>
      <c r="C133" s="82" t="s">
        <v>82</v>
      </c>
      <c r="D133" s="792" t="str">
        <f>IF($AH$33=1,"",IF(CNGE_2026_M3_Secc1!$AH$40=CNGE_2026_M3_Secc1!$AJ$40,"",IF(CNGE_2026_M3_Secc1!D76="","",CNGE_2026_M3_Secc1!D76)))</f>
        <v/>
      </c>
      <c r="E133" s="793"/>
      <c r="F133" s="793"/>
      <c r="G133" s="793"/>
      <c r="H133" s="793"/>
      <c r="I133" s="793"/>
      <c r="J133" s="793"/>
      <c r="K133" s="793"/>
      <c r="L133" s="793"/>
      <c r="M133" s="794"/>
      <c r="N133" s="432"/>
      <c r="O133" s="432"/>
      <c r="P133" s="432"/>
      <c r="Q133" s="432"/>
      <c r="R133" s="432"/>
      <c r="S133" s="432"/>
      <c r="T133" s="432"/>
      <c r="U133" s="432"/>
      <c r="V133" s="432"/>
      <c r="W133" s="432"/>
      <c r="X133" s="432"/>
      <c r="Y133" s="432"/>
      <c r="Z133" s="432"/>
      <c r="AA133" s="432"/>
      <c r="AB133" s="432"/>
      <c r="AC133" s="432"/>
      <c r="AD133" s="432"/>
      <c r="AE133" s="49"/>
      <c r="AF133" s="219"/>
      <c r="AG133" s="212"/>
      <c r="AH133" s="896">
        <f t="shared" si="89"/>
        <v>0</v>
      </c>
      <c r="AI133" s="627"/>
      <c r="AJ133" s="896">
        <f t="shared" si="21"/>
        <v>0</v>
      </c>
      <c r="AK133" s="627"/>
      <c r="AL133" s="896">
        <f t="shared" si="22"/>
        <v>0</v>
      </c>
      <c r="AM133" s="627"/>
      <c r="AN133" s="627">
        <f t="shared" si="90"/>
        <v>0</v>
      </c>
      <c r="AO133" s="627"/>
      <c r="AP133" s="639" t="str">
        <f>IF(AN133=0,"",IF(SUM($AN$116:AN133)=1,AR133,IF($AN$173&gt;SUM($AN$116:AN133),_xlfn.CONCAT(", ",AR133),IF($AN$173=SUM($AN$116:AN133),_xlfn.CONCAT(" y ",AR133,".")))))</f>
        <v/>
      </c>
      <c r="AQ133" s="641" t="str">
        <f>IF(AO133=0,"", IF(SUM($AN133:BW$582)=1,AR133, IF($AN$589&gt;SUM($AN133:BW$582),_xlfn.CONCAT(", ",AR133), IF($AN$589=SUM($AN133:BW$582),_xlfn.CONCAT(" y ",AR133,".")))))</f>
        <v/>
      </c>
      <c r="AR133" s="639">
        <f t="shared" si="91"/>
        <v>17</v>
      </c>
      <c r="AS133" s="641"/>
      <c r="AU133" s="1046">
        <f t="shared" si="85"/>
        <v>0</v>
      </c>
      <c r="AV133" s="1047"/>
      <c r="AX133" s="1053">
        <f t="shared" si="23"/>
        <v>0</v>
      </c>
      <c r="AY133" s="729"/>
      <c r="AZ133" s="1053">
        <f t="shared" si="92"/>
        <v>0</v>
      </c>
      <c r="BA133" s="729"/>
      <c r="BB133" s="639">
        <f t="shared" si="93"/>
        <v>0</v>
      </c>
      <c r="BC133" s="641"/>
      <c r="BE133" s="220">
        <f t="shared" si="24"/>
        <v>0</v>
      </c>
      <c r="BF133" s="220">
        <f t="shared" si="25"/>
        <v>0</v>
      </c>
      <c r="BG133" s="220">
        <f t="shared" si="26"/>
        <v>0</v>
      </c>
      <c r="BH133" s="220">
        <f t="shared" si="27"/>
        <v>0</v>
      </c>
      <c r="BI133" s="220">
        <f t="shared" si="28"/>
        <v>0</v>
      </c>
      <c r="BJ133" s="220">
        <f t="shared" si="29"/>
        <v>0</v>
      </c>
      <c r="BK133" s="220">
        <f t="shared" si="30"/>
        <v>0</v>
      </c>
      <c r="BL133" s="220">
        <f t="shared" si="31"/>
        <v>0</v>
      </c>
      <c r="BM133" s="220">
        <f t="shared" si="32"/>
        <v>0</v>
      </c>
      <c r="BN133" s="220">
        <f t="shared" si="33"/>
        <v>0</v>
      </c>
      <c r="BO133" s="220">
        <f t="shared" si="34"/>
        <v>0</v>
      </c>
      <c r="BP133" s="220">
        <f t="shared" si="35"/>
        <v>0</v>
      </c>
      <c r="BQ133" s="220">
        <f t="shared" si="36"/>
        <v>0</v>
      </c>
      <c r="BR133" s="220">
        <f t="shared" si="37"/>
        <v>0</v>
      </c>
      <c r="BS133" s="220">
        <f t="shared" si="38"/>
        <v>0</v>
      </c>
      <c r="BT133" s="220">
        <f t="shared" si="39"/>
        <v>0</v>
      </c>
      <c r="BU133" s="220">
        <f t="shared" si="40"/>
        <v>0</v>
      </c>
      <c r="BV133" s="220">
        <f t="shared" si="41"/>
        <v>0</v>
      </c>
      <c r="BW133" s="220">
        <f t="shared" si="42"/>
        <v>0</v>
      </c>
      <c r="BX133" s="220">
        <f t="shared" si="43"/>
        <v>0</v>
      </c>
      <c r="BY133" s="220">
        <f t="shared" si="44"/>
        <v>0</v>
      </c>
      <c r="BZ133" s="220">
        <f t="shared" si="45"/>
        <v>0</v>
      </c>
      <c r="CA133" s="220">
        <f t="shared" si="46"/>
        <v>0</v>
      </c>
      <c r="CB133" s="220">
        <f t="shared" si="47"/>
        <v>0</v>
      </c>
      <c r="CC133" s="220">
        <f t="shared" si="48"/>
        <v>0</v>
      </c>
      <c r="CD133" s="220">
        <f t="shared" si="49"/>
        <v>0</v>
      </c>
      <c r="CE133" s="220">
        <f t="shared" si="50"/>
        <v>0</v>
      </c>
      <c r="CF133" s="220">
        <f t="shared" si="51"/>
        <v>0</v>
      </c>
      <c r="CG133" s="220">
        <f t="shared" si="52"/>
        <v>0</v>
      </c>
      <c r="CH133" s="220">
        <f t="shared" si="53"/>
        <v>0</v>
      </c>
      <c r="CI133" s="220">
        <f t="shared" si="54"/>
        <v>0</v>
      </c>
      <c r="CJ133" s="220">
        <f t="shared" si="55"/>
        <v>0</v>
      </c>
      <c r="CK133" s="220">
        <f t="shared" si="56"/>
        <v>0</v>
      </c>
      <c r="CL133" s="220">
        <f t="shared" si="57"/>
        <v>0</v>
      </c>
      <c r="CM133" s="220">
        <f t="shared" si="58"/>
        <v>0</v>
      </c>
      <c r="CN133" s="220">
        <f t="shared" si="59"/>
        <v>0</v>
      </c>
      <c r="CO133" s="220">
        <f t="shared" si="60"/>
        <v>0</v>
      </c>
      <c r="CP133" s="220">
        <f t="shared" si="61"/>
        <v>0</v>
      </c>
      <c r="CQ133" s="220">
        <f t="shared" si="62"/>
        <v>0</v>
      </c>
      <c r="CR133" s="220">
        <f t="shared" si="63"/>
        <v>0</v>
      </c>
      <c r="CS133" s="220">
        <f t="shared" si="64"/>
        <v>0</v>
      </c>
      <c r="CT133" s="220">
        <f t="shared" si="65"/>
        <v>0</v>
      </c>
      <c r="CU133" s="220">
        <f t="shared" si="66"/>
        <v>0</v>
      </c>
      <c r="CV133" s="220">
        <f t="shared" si="67"/>
        <v>0</v>
      </c>
      <c r="CW133" s="220">
        <f t="shared" si="68"/>
        <v>0</v>
      </c>
      <c r="CX133" s="220">
        <f t="shared" si="69"/>
        <v>0</v>
      </c>
      <c r="CY133" s="220">
        <f t="shared" si="70"/>
        <v>0</v>
      </c>
      <c r="CZ133" s="220">
        <f t="shared" si="71"/>
        <v>0</v>
      </c>
      <c r="DA133" s="220">
        <f t="shared" si="72"/>
        <v>0</v>
      </c>
      <c r="DB133" s="220">
        <f t="shared" si="73"/>
        <v>0</v>
      </c>
      <c r="DC133" s="220">
        <f t="shared" si="74"/>
        <v>0</v>
      </c>
      <c r="DD133" s="220">
        <f t="shared" si="75"/>
        <v>0</v>
      </c>
      <c r="DE133" s="220">
        <f t="shared" si="76"/>
        <v>0</v>
      </c>
      <c r="DF133" s="220">
        <f t="shared" si="77"/>
        <v>0</v>
      </c>
      <c r="DG133" s="220">
        <f t="shared" si="78"/>
        <v>0</v>
      </c>
      <c r="DH133" s="220">
        <f t="shared" si="79"/>
        <v>0</v>
      </c>
      <c r="DI133" s="220">
        <f t="shared" si="80"/>
        <v>0</v>
      </c>
      <c r="DJ133" s="220">
        <f t="shared" si="81"/>
        <v>0</v>
      </c>
      <c r="DK133" s="220">
        <f t="shared" si="82"/>
        <v>0</v>
      </c>
      <c r="DL133" s="220">
        <f t="shared" si="83"/>
        <v>0</v>
      </c>
      <c r="DM133" s="220">
        <f t="shared" si="86"/>
        <v>0</v>
      </c>
      <c r="DN133" s="96" t="str">
        <f>IF(DM133=0,"",IF(SUM($DM$116:DM133)=1,_xlfn.CONCAT(DO133,),IF($DM$173&gt;SUM($DM$116:DM133),_xlfn.CONCAT(", ",DO133),IF($DM$173=SUM($DM$116:DM133),_xlfn.CONCAT(" y ",DO133)))))</f>
        <v/>
      </c>
      <c r="DO133" s="98">
        <f t="shared" si="87"/>
        <v>17</v>
      </c>
      <c r="DT133" s="645">
        <f t="shared" si="84"/>
        <v>0</v>
      </c>
      <c r="DU133" s="647"/>
      <c r="DW133" s="220">
        <f t="shared" si="88"/>
        <v>0</v>
      </c>
      <c r="DX133" s="220">
        <f>IF(CNGE_2026_M3_Secc1!$AH$128=CNGE_2026_M3_Secc1!$AJ$128,0,IF(OR(AND($D133&lt;&gt;"",CNGE_2026_M3_Secc1!O154="X"),AND($D133="",CNGE_2026_M3_Secc1!O154="")),0,1))</f>
        <v>0</v>
      </c>
      <c r="DY133" s="220">
        <f>IF(CNGE_2026_M3_Secc1!$AH$128=CNGE_2026_M3_Secc1!$AJ$128,0,IF(OR(AND($D133&lt;&gt;"",CNGE_2026_M3_Secc1!P154="X"),AND($D133="",CNGE_2026_M3_Secc1!P154="")),0,1))</f>
        <v>0</v>
      </c>
      <c r="DZ133" s="220">
        <f>IF(CNGE_2026_M3_Secc1!$AH$128=CNGE_2026_M3_Secc1!$AJ$128,0,IF(OR(AND($D133&lt;&gt;"",CNGE_2026_M3_Secc1!Q154="X"),AND($D133="",CNGE_2026_M3_Secc1!Q154="")),0,1))</f>
        <v>0</v>
      </c>
      <c r="EA133" s="220">
        <f>IF(CNGE_2026_M3_Secc1!$AH$128=CNGE_2026_M3_Secc1!$AJ$128,0,IF(OR(AND($D133&lt;&gt;"",CNGE_2026_M3_Secc1!R154="X"),AND($D133="",CNGE_2026_M3_Secc1!R154="")),0,1))</f>
        <v>0</v>
      </c>
      <c r="EB133" s="220">
        <f>IF(CNGE_2026_M3_Secc1!$AH$128=CNGE_2026_M3_Secc1!$AJ$128,0,IF(OR(AND($D133&lt;&gt;"",CNGE_2026_M3_Secc1!S154="X"),AND($D133="",CNGE_2026_M3_Secc1!S154="")),0,1))</f>
        <v>0</v>
      </c>
      <c r="EC133" s="220">
        <f>IF(CNGE_2026_M3_Secc1!$AH$128=CNGE_2026_M3_Secc1!$AJ$128,0,IF(OR(AND($D133&lt;&gt;"",CNGE_2026_M3_Secc1!T154="X"),AND($D133="",CNGE_2026_M3_Secc1!T154="")),0,1))</f>
        <v>0</v>
      </c>
      <c r="ED133" s="220">
        <f>IF(CNGE_2026_M3_Secc1!$AH$128=CNGE_2026_M3_Secc1!$AJ$128,0,IF(OR(AND($D133&lt;&gt;"",CNGE_2026_M3_Secc1!U154="X"),AND($D133="",CNGE_2026_M3_Secc1!U154="")),0,1))</f>
        <v>0</v>
      </c>
      <c r="EE133" s="220">
        <f>IF(CNGE_2026_M3_Secc1!$AH$128=CNGE_2026_M3_Secc1!$AJ$128,0,IF(OR(AND($D133&lt;&gt;"",CNGE_2026_M3_Secc1!V154="X"),AND($D133="",CNGE_2026_M3_Secc1!V154="")),0,1))</f>
        <v>0</v>
      </c>
      <c r="EF133" s="220">
        <f>IF(CNGE_2026_M3_Secc1!$AH$128=CNGE_2026_M3_Secc1!$AJ$128,0,IF(OR(AND($D133&lt;&gt;"",CNGE_2026_M3_Secc1!W154="X"),AND($D133="",CNGE_2026_M3_Secc1!W154="")),0,1))</f>
        <v>0</v>
      </c>
      <c r="EG133" s="220">
        <f>IF(CNGE_2026_M3_Secc1!$AH$128=CNGE_2026_M3_Secc1!$AJ$128,0,IF(OR(AND($D133&lt;&gt;"",CNGE_2026_M3_Secc1!X154="X"),AND($D133="",CNGE_2026_M3_Secc1!X154="")),0,1))</f>
        <v>0</v>
      </c>
      <c r="EH133" s="220">
        <f>IF(CNGE_2026_M3_Secc1!$AH$128=CNGE_2026_M3_Secc1!$AJ$128,0,IF(OR(AND($D133&lt;&gt;"",CNGE_2026_M3_Secc1!Y154="X"),AND($D133="",CNGE_2026_M3_Secc1!Y154="")),0,1))</f>
        <v>0</v>
      </c>
      <c r="EI133" s="220">
        <f>IF(CNGE_2026_M3_Secc1!$AH$128=CNGE_2026_M3_Secc1!$AJ$128,0,IF(OR(AND($D133&lt;&gt;"",CNGE_2026_M3_Secc1!Z154="X"),AND($D133="",CNGE_2026_M3_Secc1!Z154="")),0,1))</f>
        <v>0</v>
      </c>
      <c r="EJ133" s="220">
        <f>IF(CNGE_2026_M3_Secc1!$AH$128=CNGE_2026_M3_Secc1!$AJ$128,0,IF(OR(AND($D133&lt;&gt;"",CNGE_2026_M3_Secc1!AA154="X"),AND($D133="",CNGE_2026_M3_Secc1!AA154="")),0,1))</f>
        <v>0</v>
      </c>
      <c r="EK133" s="220">
        <f>IF(CNGE_2026_M3_Secc1!$AH$128=CNGE_2026_M3_Secc1!$AJ$128,0,IF(OR(AND($D133&lt;&gt;"",CNGE_2026_M3_Secc1!AB154="X"),AND($D133="",CNGE_2026_M3_Secc1!AB154="")),0,1))</f>
        <v>0</v>
      </c>
      <c r="EL133" s="220">
        <f>IF(CNGE_2026_M3_Secc1!$AH$128=CNGE_2026_M3_Secc1!$AJ$128,0,IF(OR(AND($D133&lt;&gt;"",CNGE_2026_M3_Secc1!AC154="X"),AND($D133="",CNGE_2026_M3_Secc1!AC154="")),0,1))</f>
        <v>0</v>
      </c>
      <c r="EM133" s="220">
        <f>IF(CNGE_2026_M3_Secc1!$AH$128=CNGE_2026_M3_Secc1!$AJ$128,0,IF(OR(AND($D133&lt;&gt;"",CNGE_2026_M3_Secc1!AD154="X"),AND($D133="",CNGE_2026_M3_Secc1!AD154="")),0,1))</f>
        <v>0</v>
      </c>
      <c r="EN133" s="220">
        <f>IF(CNGE_2026_M3_Secc1!$AH$128=CNGE_2026_M3_Secc1!$AJ$128,0,IF(OR(AND($D133&lt;&gt;"",CNGE_2026_M3_Secc1!I214="X"),AND($D133="",CNGE_2026_M3_Secc1!I214="")),0,1))</f>
        <v>0</v>
      </c>
      <c r="EO133" s="220">
        <f>IF(CNGE_2026_M3_Secc1!$AH$128=CNGE_2026_M3_Secc1!$AJ$128,0,IF(OR(AND($D133&lt;&gt;"",CNGE_2026_M3_Secc1!J214="X"),AND($D133="",CNGE_2026_M3_Secc1!J214="")),0,1))</f>
        <v>0</v>
      </c>
      <c r="EP133" s="220">
        <f>IF(CNGE_2026_M3_Secc1!$AH$128=CNGE_2026_M3_Secc1!$AJ$128,0,IF(OR(AND($D133&lt;&gt;"",CNGE_2026_M3_Secc1!K214="X"),AND($D133="",CNGE_2026_M3_Secc1!K214="")),0,1))</f>
        <v>0</v>
      </c>
      <c r="EQ133" s="220">
        <f>IF(CNGE_2026_M3_Secc1!$AH$128=CNGE_2026_M3_Secc1!$AJ$128,0,IF(OR(AND($D133&lt;&gt;"",CNGE_2026_M3_Secc1!L214="X"),AND($D133="",CNGE_2026_M3_Secc1!L214="")),0,1))</f>
        <v>0</v>
      </c>
      <c r="ER133" s="220">
        <f>IF(CNGE_2026_M3_Secc1!$AH$128=CNGE_2026_M3_Secc1!$AJ$128,0,IF(OR(AND($D133&lt;&gt;"",CNGE_2026_M3_Secc1!M214="X"),AND($D133="",CNGE_2026_M3_Secc1!M214="")),0,1))</f>
        <v>0</v>
      </c>
      <c r="ES133" s="220">
        <f>IF(CNGE_2026_M3_Secc1!$AH$128=CNGE_2026_M3_Secc1!$AJ$128,0,IF(OR(AND($D133&lt;&gt;"",CNGE_2026_M3_Secc1!N214="X"),AND($D133="",CNGE_2026_M3_Secc1!N214="")),0,1))</f>
        <v>0</v>
      </c>
      <c r="ET133" s="220">
        <f>IF(CNGE_2026_M3_Secc1!$AH$128=CNGE_2026_M3_Secc1!$AJ$128,0,IF(OR(AND($D133&lt;&gt;"",CNGE_2026_M3_Secc1!O214="X"),AND($D133="",CNGE_2026_M3_Secc1!O214="")),0,1))</f>
        <v>0</v>
      </c>
      <c r="EU133" s="220">
        <f>IF(CNGE_2026_M3_Secc1!$AH$128=CNGE_2026_M3_Secc1!$AJ$128,0,IF(OR(AND($D133&lt;&gt;"",CNGE_2026_M3_Secc1!P214="X"),AND($D133="",CNGE_2026_M3_Secc1!P214="")),0,1))</f>
        <v>0</v>
      </c>
      <c r="EV133" s="220">
        <f>IF(CNGE_2026_M3_Secc1!$AH$128=CNGE_2026_M3_Secc1!$AJ$128,0,IF(OR(AND($D133&lt;&gt;"",CNGE_2026_M3_Secc1!Q214="X"),AND($D133="",CNGE_2026_M3_Secc1!Q214="")),0,1))</f>
        <v>0</v>
      </c>
      <c r="EW133" s="220">
        <f>IF(CNGE_2026_M3_Secc1!$AH$128=CNGE_2026_M3_Secc1!$AJ$128,0,IF(OR(AND($D133&lt;&gt;"",CNGE_2026_M3_Secc1!R214="X"),AND($D133="",CNGE_2026_M3_Secc1!R214="")),0,1))</f>
        <v>0</v>
      </c>
      <c r="EX133" s="220">
        <f>IF(CNGE_2026_M3_Secc1!$AH$128=CNGE_2026_M3_Secc1!$AJ$128,0,IF(OR(AND($D133&lt;&gt;"",CNGE_2026_M3_Secc1!S214="X"),AND($D133="",CNGE_2026_M3_Secc1!S214="")),0,1))</f>
        <v>0</v>
      </c>
      <c r="EY133" s="220">
        <f>IF(CNGE_2026_M3_Secc1!$AH$128=CNGE_2026_M3_Secc1!$AJ$128,0,IF(OR(AND($D133&lt;&gt;"",CNGE_2026_M3_Secc1!T214="X"),AND($D133="",CNGE_2026_M3_Secc1!T214="")),0,1))</f>
        <v>0</v>
      </c>
      <c r="EZ133" s="220">
        <f>IF(CNGE_2026_M3_Secc1!$AH$128=CNGE_2026_M3_Secc1!$AJ$128,0,IF(OR(AND($D133&lt;&gt;"",CNGE_2026_M3_Secc1!U214="X"),AND($D133="",CNGE_2026_M3_Secc1!U214="")),0,1))</f>
        <v>0</v>
      </c>
      <c r="FA133" s="220">
        <f>IF(CNGE_2026_M3_Secc1!$AH$128=CNGE_2026_M3_Secc1!$AJ$128,0,IF(OR(AND($D133&lt;&gt;"",CNGE_2026_M3_Secc1!V214="X"),AND($D133="",CNGE_2026_M3_Secc1!V214="")),0,1))</f>
        <v>0</v>
      </c>
      <c r="FB133" s="220">
        <f>IF(CNGE_2026_M3_Secc1!$AH$128=CNGE_2026_M3_Secc1!$AJ$128,0,IF(OR(AND($D133&lt;&gt;"",CNGE_2026_M3_Secc1!W214="X"),AND($D133="",CNGE_2026_M3_Secc1!W214="")),0,1))</f>
        <v>0</v>
      </c>
      <c r="FC133" s="220">
        <f>IF(CNGE_2026_M3_Secc1!$AH$128=CNGE_2026_M3_Secc1!$AJ$128,0,IF(OR(AND($D133&lt;&gt;"",CNGE_2026_M3_Secc1!X214="X"),AND($D133="",CNGE_2026_M3_Secc1!X214="")),0,1))</f>
        <v>0</v>
      </c>
      <c r="FD133" s="220">
        <f>IF(CNGE_2026_M3_Secc1!$AH$128=CNGE_2026_M3_Secc1!$AJ$128,0,IF(OR(AND($D133&lt;&gt;"",CNGE_2026_M3_Secc1!Y214="X"),AND($D133="",CNGE_2026_M3_Secc1!Y214="")),0,1))</f>
        <v>0</v>
      </c>
      <c r="FE133" s="220">
        <f>IF(CNGE_2026_M3_Secc1!$AH$128=CNGE_2026_M3_Secc1!$AJ$128,0,IF(OR(AND($D133&lt;&gt;"",CNGE_2026_M3_Secc1!Z214="X"),AND($D133="",CNGE_2026_M3_Secc1!Z214="")),0,1))</f>
        <v>0</v>
      </c>
      <c r="FF133" s="220">
        <f>IF(CNGE_2026_M3_Secc1!$AH$128=CNGE_2026_M3_Secc1!$AJ$128,0,IF(OR(AND($D133&lt;&gt;"",CNGE_2026_M3_Secc1!AA214="X"),AND($D133="",CNGE_2026_M3_Secc1!AA214="")),0,1))</f>
        <v>0</v>
      </c>
      <c r="FG133" s="220">
        <f>IF(CNGE_2026_M3_Secc1!$AH$128=CNGE_2026_M3_Secc1!$AJ$128,0,IF(OR(AND($D133&lt;&gt;"",CNGE_2026_M3_Secc1!AB214="X"),AND($D133="",CNGE_2026_M3_Secc1!AB214="")),0,1))</f>
        <v>0</v>
      </c>
      <c r="FH133" s="220">
        <f>IF(CNGE_2026_M3_Secc1!$AH$128=CNGE_2026_M3_Secc1!$AJ$128,0,IF(OR(AND($D133&lt;&gt;"",CNGE_2026_M3_Secc1!AC214="X"),AND($D133="",CNGE_2026_M3_Secc1!AC214="")),0,1))</f>
        <v>0</v>
      </c>
      <c r="FI133" s="220">
        <f>IF(CNGE_2026_M3_Secc1!$AH$128=CNGE_2026_M3_Secc1!$AJ$128,0,IF(OR(AND($D133&lt;&gt;"",CNGE_2026_M3_Secc1!AD214="X"),AND($D133="",CNGE_2026_M3_Secc1!AD214="")),0,1))</f>
        <v>0</v>
      </c>
      <c r="FJ133" s="220">
        <f>IF(CNGE_2026_M3_Secc1!$AH$128=CNGE_2026_M3_Secc1!$AJ$128,0,IF(OR(AND($D133&lt;&gt;"",CNGE_2026_M3_Secc1!I274="X"),AND($D133="",CNGE_2026_M3_Secc1!I274="")),0,1))</f>
        <v>0</v>
      </c>
      <c r="FK133" s="220">
        <f>IF(CNGE_2026_M3_Secc1!$AH$128=CNGE_2026_M3_Secc1!$AJ$128,0,IF(OR(AND($D133&lt;&gt;"",CNGE_2026_M3_Secc1!J274="X"),AND($D133="",CNGE_2026_M3_Secc1!J274="")),0,1))</f>
        <v>0</v>
      </c>
      <c r="FL133" s="220">
        <f>IF(CNGE_2026_M3_Secc1!$AH$128=CNGE_2026_M3_Secc1!$AJ$128,0,IF(OR(AND($D133&lt;&gt;"",CNGE_2026_M3_Secc1!K274="X"),AND($D133="",CNGE_2026_M3_Secc1!K274="")),0,1))</f>
        <v>0</v>
      </c>
      <c r="FM133" s="220">
        <f>IF(CNGE_2026_M3_Secc1!$AH$128=CNGE_2026_M3_Secc1!$AJ$128,0,IF(OR(AND($D133&lt;&gt;"",CNGE_2026_M3_Secc1!L274="X"),AND($D133="",CNGE_2026_M3_Secc1!L274="")),0,1))</f>
        <v>0</v>
      </c>
      <c r="FN133" s="220">
        <f>IF(CNGE_2026_M3_Secc1!$AH$128=CNGE_2026_M3_Secc1!$AJ$128,0,IF(OR(AND($D133&lt;&gt;"",CNGE_2026_M3_Secc1!M274="X"),AND($D133="",CNGE_2026_M3_Secc1!M274="")),0,1))</f>
        <v>0</v>
      </c>
      <c r="FO133" s="220">
        <f>IF(CNGE_2026_M3_Secc1!$AH$128=CNGE_2026_M3_Secc1!$AJ$128,0,IF(OR(AND($D133&lt;&gt;"",CNGE_2026_M3_Secc1!N274="X"),AND($D133="",CNGE_2026_M3_Secc1!N274="")),0,1))</f>
        <v>0</v>
      </c>
      <c r="FP133" s="220">
        <f>IF(CNGE_2026_M3_Secc1!$AH$128=CNGE_2026_M3_Secc1!$AJ$128,0,IF(OR(AND($D133&lt;&gt;"",CNGE_2026_M3_Secc1!O274="X"),AND($D133="",CNGE_2026_M3_Secc1!O274="")),0,1))</f>
        <v>0</v>
      </c>
      <c r="FQ133" s="220">
        <f>IF(CNGE_2026_M3_Secc1!$AH$128=CNGE_2026_M3_Secc1!$AJ$128,0,IF(OR(AND($D133&lt;&gt;"",CNGE_2026_M3_Secc1!P274="X"),AND($D133="",CNGE_2026_M3_Secc1!P274="")),0,1))</f>
        <v>0</v>
      </c>
      <c r="FR133" s="220">
        <f>IF(CNGE_2026_M3_Secc1!$AH$128=CNGE_2026_M3_Secc1!$AJ$128,0,IF(OR(AND($D133&lt;&gt;"",CNGE_2026_M3_Secc1!Q274="X"),AND($D133="",CNGE_2026_M3_Secc1!Q274="")),0,1))</f>
        <v>0</v>
      </c>
      <c r="FS133" s="220">
        <f>IF(CNGE_2026_M3_Secc1!$AH$128=CNGE_2026_M3_Secc1!$AJ$128,0,IF(OR(AND($D133&lt;&gt;"",CNGE_2026_M3_Secc1!R274="X"),AND($D133="",CNGE_2026_M3_Secc1!R274="")),0,1))</f>
        <v>0</v>
      </c>
      <c r="FT133" s="220">
        <f>IF(CNGE_2026_M3_Secc1!$AH$128=CNGE_2026_M3_Secc1!$AJ$128,0,IF(OR(AND($D133&lt;&gt;"",CNGE_2026_M3_Secc1!S274="X"),AND($D133="",CNGE_2026_M3_Secc1!S274="")),0,1))</f>
        <v>0</v>
      </c>
      <c r="FU133" s="220">
        <f>IF(CNGE_2026_M3_Secc1!$AH$128=CNGE_2026_M3_Secc1!$AJ$128,0,IF(OR(AND($D133&lt;&gt;"",CNGE_2026_M3_Secc1!T274="X"),AND($D133="",CNGE_2026_M3_Secc1!T274="")),0,1))</f>
        <v>0</v>
      </c>
      <c r="FV133" s="220">
        <f>IF(CNGE_2026_M3_Secc1!$AH$128=CNGE_2026_M3_Secc1!$AJ$128,0,IF(OR(AND($D133&lt;&gt;"",CNGE_2026_M3_Secc1!U274="X"),AND($D133="",CNGE_2026_M3_Secc1!U274="")),0,1))</f>
        <v>0</v>
      </c>
      <c r="FW133" s="220">
        <f>IF(CNGE_2026_M3_Secc1!$AH$128=CNGE_2026_M3_Secc1!$AJ$128,0,IF(OR(AND($D133&lt;&gt;"",CNGE_2026_M3_Secc1!V274="X"),AND($D133="",CNGE_2026_M3_Secc1!V274="")),0,1))</f>
        <v>0</v>
      </c>
      <c r="FX133" s="220">
        <f>IF(CNGE_2026_M3_Secc1!$AH$128=CNGE_2026_M3_Secc1!$AJ$128,0,IF(OR(AND($D133&lt;&gt;"",CNGE_2026_M3_Secc1!W274="X"),AND($D133="",CNGE_2026_M3_Secc1!W274="")),0,1))</f>
        <v>0</v>
      </c>
      <c r="FY133" s="220">
        <f>IF(CNGE_2026_M3_Secc1!$AH$128=CNGE_2026_M3_Secc1!$AJ$128,0,IF(OR(AND($D133&lt;&gt;"",CNGE_2026_M3_Secc1!X274="X"),AND($D133="",CNGE_2026_M3_Secc1!X274="")),0,1))</f>
        <v>0</v>
      </c>
      <c r="FZ133" s="220">
        <f>IF(CNGE_2026_M3_Secc1!$AH$128=CNGE_2026_M3_Secc1!$AJ$128,0,IF(OR(AND($D133&lt;&gt;"",CNGE_2026_M3_Secc1!Y274="X"),AND($D133="",CNGE_2026_M3_Secc1!Y274="")),0,1))</f>
        <v>0</v>
      </c>
      <c r="GA133" s="220">
        <f>IF(CNGE_2026_M3_Secc1!$AH$128=CNGE_2026_M3_Secc1!$AJ$128,0,IF(OR(AND($D133&lt;&gt;"",CNGE_2026_M3_Secc1!Z274="X"),AND($D133="",CNGE_2026_M3_Secc1!Z274="")),0,1))</f>
        <v>0</v>
      </c>
      <c r="GB133" s="220">
        <f>IF(CNGE_2026_M3_Secc1!$AH$128=CNGE_2026_M3_Secc1!$AJ$128,0,IF(OR(AND($D133&lt;&gt;"",CNGE_2026_M3_Secc1!AA274="X"),AND($D133="",CNGE_2026_M3_Secc1!AA274="")),0,1))</f>
        <v>0</v>
      </c>
      <c r="GC133" s="220">
        <f>IF(CNGE_2026_M3_Secc1!$AH$128=CNGE_2026_M3_Secc1!$AJ$128,0,IF(OR(AND($D133&lt;&gt;"",CNGE_2026_M3_Secc1!AB274="X"),AND($D133="",CNGE_2026_M3_Secc1!AB274="")),0,1))</f>
        <v>0</v>
      </c>
      <c r="GD133" s="220">
        <f>IF(CNGE_2026_M3_Secc1!$AH$128=CNGE_2026_M3_Secc1!$AJ$128,0,IF(OR(AND($D133&lt;&gt;"",CNGE_2026_M3_Secc1!AC274="X"),AND($D133="",CNGE_2026_M3_Secc1!AC274="")),0,1))</f>
        <v>0</v>
      </c>
      <c r="GE133" s="220">
        <f>IF(CNGE_2026_M3_Secc1!$AH$128=CNGE_2026_M3_Secc1!$AJ$128,0,IF(OR(AND($D133&lt;&gt;"",CNGE_2026_M3_Secc1!AD274="X"),AND($D133="",CNGE_2026_M3_Secc1!AD274="")),0,1))</f>
        <v>0</v>
      </c>
    </row>
    <row r="134" spans="1:187" s="114" customFormat="1" ht="15" customHeight="1">
      <c r="A134" s="131"/>
      <c r="B134" s="53"/>
      <c r="C134" s="82" t="s">
        <v>83</v>
      </c>
      <c r="D134" s="792" t="str">
        <f>IF($AH$33=1,"",IF(CNGE_2026_M3_Secc1!$AH$40=CNGE_2026_M3_Secc1!$AJ$40,"",IF(CNGE_2026_M3_Secc1!D77="","",CNGE_2026_M3_Secc1!D77)))</f>
        <v/>
      </c>
      <c r="E134" s="793"/>
      <c r="F134" s="793"/>
      <c r="G134" s="793"/>
      <c r="H134" s="793"/>
      <c r="I134" s="793"/>
      <c r="J134" s="793"/>
      <c r="K134" s="793"/>
      <c r="L134" s="793"/>
      <c r="M134" s="794"/>
      <c r="N134" s="432"/>
      <c r="O134" s="432"/>
      <c r="P134" s="432"/>
      <c r="Q134" s="432"/>
      <c r="R134" s="432"/>
      <c r="S134" s="432"/>
      <c r="T134" s="432"/>
      <c r="U134" s="432"/>
      <c r="V134" s="432"/>
      <c r="W134" s="432"/>
      <c r="X134" s="432"/>
      <c r="Y134" s="432"/>
      <c r="Z134" s="432"/>
      <c r="AA134" s="432"/>
      <c r="AB134" s="432"/>
      <c r="AC134" s="432"/>
      <c r="AD134" s="432"/>
      <c r="AE134" s="49"/>
      <c r="AF134" s="219"/>
      <c r="AG134" s="212"/>
      <c r="AH134" s="896">
        <f t="shared" si="89"/>
        <v>0</v>
      </c>
      <c r="AI134" s="627"/>
      <c r="AJ134" s="896">
        <f t="shared" si="21"/>
        <v>0</v>
      </c>
      <c r="AK134" s="627"/>
      <c r="AL134" s="896">
        <f t="shared" si="22"/>
        <v>0</v>
      </c>
      <c r="AM134" s="627"/>
      <c r="AN134" s="627">
        <f t="shared" si="90"/>
        <v>0</v>
      </c>
      <c r="AO134" s="627"/>
      <c r="AP134" s="639" t="str">
        <f>IF(AN134=0,"",IF(SUM($AN$116:AN134)=1,AR134,IF($AN$173&gt;SUM($AN$116:AN134),_xlfn.CONCAT(", ",AR134),IF($AN$173=SUM($AN$116:AN134),_xlfn.CONCAT(" y ",AR134,".")))))</f>
        <v/>
      </c>
      <c r="AQ134" s="641" t="str">
        <f>IF(AO134=0,"", IF(SUM($AN134:BW$582)=1,AR134, IF($AN$589&gt;SUM($AN134:BW$582),_xlfn.CONCAT(", ",AR134), IF($AN$589=SUM($AN134:BW$582),_xlfn.CONCAT(" y ",AR134,".")))))</f>
        <v/>
      </c>
      <c r="AR134" s="639">
        <f t="shared" si="91"/>
        <v>18</v>
      </c>
      <c r="AS134" s="641"/>
      <c r="AU134" s="1046">
        <f t="shared" si="85"/>
        <v>0</v>
      </c>
      <c r="AV134" s="1047"/>
      <c r="AX134" s="1053">
        <f t="shared" si="23"/>
        <v>0</v>
      </c>
      <c r="AY134" s="729"/>
      <c r="AZ134" s="1053">
        <f t="shared" si="92"/>
        <v>0</v>
      </c>
      <c r="BA134" s="729"/>
      <c r="BB134" s="639">
        <f t="shared" si="93"/>
        <v>0</v>
      </c>
      <c r="BC134" s="641"/>
      <c r="BE134" s="220">
        <f t="shared" si="24"/>
        <v>0</v>
      </c>
      <c r="BF134" s="220">
        <f t="shared" si="25"/>
        <v>0</v>
      </c>
      <c r="BG134" s="220">
        <f t="shared" si="26"/>
        <v>0</v>
      </c>
      <c r="BH134" s="220">
        <f t="shared" si="27"/>
        <v>0</v>
      </c>
      <c r="BI134" s="220">
        <f t="shared" si="28"/>
        <v>0</v>
      </c>
      <c r="BJ134" s="220">
        <f t="shared" si="29"/>
        <v>0</v>
      </c>
      <c r="BK134" s="220">
        <f t="shared" si="30"/>
        <v>0</v>
      </c>
      <c r="BL134" s="220">
        <f t="shared" si="31"/>
        <v>0</v>
      </c>
      <c r="BM134" s="220">
        <f t="shared" si="32"/>
        <v>0</v>
      </c>
      <c r="BN134" s="220">
        <f t="shared" si="33"/>
        <v>0</v>
      </c>
      <c r="BO134" s="220">
        <f t="shared" si="34"/>
        <v>0</v>
      </c>
      <c r="BP134" s="220">
        <f t="shared" si="35"/>
        <v>0</v>
      </c>
      <c r="BQ134" s="220">
        <f t="shared" si="36"/>
        <v>0</v>
      </c>
      <c r="BR134" s="220">
        <f t="shared" si="37"/>
        <v>0</v>
      </c>
      <c r="BS134" s="220">
        <f t="shared" si="38"/>
        <v>0</v>
      </c>
      <c r="BT134" s="220">
        <f t="shared" si="39"/>
        <v>0</v>
      </c>
      <c r="BU134" s="220">
        <f t="shared" si="40"/>
        <v>0</v>
      </c>
      <c r="BV134" s="220">
        <f t="shared" si="41"/>
        <v>0</v>
      </c>
      <c r="BW134" s="220">
        <f t="shared" si="42"/>
        <v>0</v>
      </c>
      <c r="BX134" s="220">
        <f t="shared" si="43"/>
        <v>0</v>
      </c>
      <c r="BY134" s="220">
        <f t="shared" si="44"/>
        <v>0</v>
      </c>
      <c r="BZ134" s="220">
        <f t="shared" si="45"/>
        <v>0</v>
      </c>
      <c r="CA134" s="220">
        <f t="shared" si="46"/>
        <v>0</v>
      </c>
      <c r="CB134" s="220">
        <f t="shared" si="47"/>
        <v>0</v>
      </c>
      <c r="CC134" s="220">
        <f t="shared" si="48"/>
        <v>0</v>
      </c>
      <c r="CD134" s="220">
        <f t="shared" si="49"/>
        <v>0</v>
      </c>
      <c r="CE134" s="220">
        <f t="shared" si="50"/>
        <v>0</v>
      </c>
      <c r="CF134" s="220">
        <f t="shared" si="51"/>
        <v>0</v>
      </c>
      <c r="CG134" s="220">
        <f t="shared" si="52"/>
        <v>0</v>
      </c>
      <c r="CH134" s="220">
        <f t="shared" si="53"/>
        <v>0</v>
      </c>
      <c r="CI134" s="220">
        <f t="shared" si="54"/>
        <v>0</v>
      </c>
      <c r="CJ134" s="220">
        <f t="shared" si="55"/>
        <v>0</v>
      </c>
      <c r="CK134" s="220">
        <f t="shared" si="56"/>
        <v>0</v>
      </c>
      <c r="CL134" s="220">
        <f t="shared" si="57"/>
        <v>0</v>
      </c>
      <c r="CM134" s="220">
        <f t="shared" si="58"/>
        <v>0</v>
      </c>
      <c r="CN134" s="220">
        <f t="shared" si="59"/>
        <v>0</v>
      </c>
      <c r="CO134" s="220">
        <f t="shared" si="60"/>
        <v>0</v>
      </c>
      <c r="CP134" s="220">
        <f t="shared" si="61"/>
        <v>0</v>
      </c>
      <c r="CQ134" s="220">
        <f t="shared" si="62"/>
        <v>0</v>
      </c>
      <c r="CR134" s="220">
        <f t="shared" si="63"/>
        <v>0</v>
      </c>
      <c r="CS134" s="220">
        <f t="shared" si="64"/>
        <v>0</v>
      </c>
      <c r="CT134" s="220">
        <f t="shared" si="65"/>
        <v>0</v>
      </c>
      <c r="CU134" s="220">
        <f t="shared" si="66"/>
        <v>0</v>
      </c>
      <c r="CV134" s="220">
        <f t="shared" si="67"/>
        <v>0</v>
      </c>
      <c r="CW134" s="220">
        <f t="shared" si="68"/>
        <v>0</v>
      </c>
      <c r="CX134" s="220">
        <f t="shared" si="69"/>
        <v>0</v>
      </c>
      <c r="CY134" s="220">
        <f t="shared" si="70"/>
        <v>0</v>
      </c>
      <c r="CZ134" s="220">
        <f t="shared" si="71"/>
        <v>0</v>
      </c>
      <c r="DA134" s="220">
        <f t="shared" si="72"/>
        <v>0</v>
      </c>
      <c r="DB134" s="220">
        <f t="shared" si="73"/>
        <v>0</v>
      </c>
      <c r="DC134" s="220">
        <f t="shared" si="74"/>
        <v>0</v>
      </c>
      <c r="DD134" s="220">
        <f t="shared" si="75"/>
        <v>0</v>
      </c>
      <c r="DE134" s="220">
        <f t="shared" si="76"/>
        <v>0</v>
      </c>
      <c r="DF134" s="220">
        <f t="shared" si="77"/>
        <v>0</v>
      </c>
      <c r="DG134" s="220">
        <f t="shared" si="78"/>
        <v>0</v>
      </c>
      <c r="DH134" s="220">
        <f t="shared" si="79"/>
        <v>0</v>
      </c>
      <c r="DI134" s="220">
        <f t="shared" si="80"/>
        <v>0</v>
      </c>
      <c r="DJ134" s="220">
        <f t="shared" si="81"/>
        <v>0</v>
      </c>
      <c r="DK134" s="220">
        <f t="shared" si="82"/>
        <v>0</v>
      </c>
      <c r="DL134" s="220">
        <f t="shared" si="83"/>
        <v>0</v>
      </c>
      <c r="DM134" s="220">
        <f t="shared" si="86"/>
        <v>0</v>
      </c>
      <c r="DN134" s="96" t="str">
        <f>IF(DM134=0,"",IF(SUM($DM$116:DM134)=1,_xlfn.CONCAT(DO134,),IF($DM$173&gt;SUM($DM$116:DM134),_xlfn.CONCAT(", ",DO134),IF($DM$173=SUM($DM$116:DM134),_xlfn.CONCAT(" y ",DO134)))))</f>
        <v/>
      </c>
      <c r="DO134" s="98">
        <f t="shared" si="87"/>
        <v>18</v>
      </c>
      <c r="DT134" s="645">
        <f t="shared" si="84"/>
        <v>0</v>
      </c>
      <c r="DU134" s="647"/>
      <c r="DW134" s="220">
        <f t="shared" si="88"/>
        <v>0</v>
      </c>
      <c r="DX134" s="220">
        <f>IF(CNGE_2026_M3_Secc1!$AH$128=CNGE_2026_M3_Secc1!$AJ$128,0,IF(OR(AND($D134&lt;&gt;"",CNGE_2026_M3_Secc1!O155="X"),AND($D134="",CNGE_2026_M3_Secc1!O155="")),0,1))</f>
        <v>0</v>
      </c>
      <c r="DY134" s="220">
        <f>IF(CNGE_2026_M3_Secc1!$AH$128=CNGE_2026_M3_Secc1!$AJ$128,0,IF(OR(AND($D134&lt;&gt;"",CNGE_2026_M3_Secc1!P155="X"),AND($D134="",CNGE_2026_M3_Secc1!P155="")),0,1))</f>
        <v>0</v>
      </c>
      <c r="DZ134" s="220">
        <f>IF(CNGE_2026_M3_Secc1!$AH$128=CNGE_2026_M3_Secc1!$AJ$128,0,IF(OR(AND($D134&lt;&gt;"",CNGE_2026_M3_Secc1!Q155="X"),AND($D134="",CNGE_2026_M3_Secc1!Q155="")),0,1))</f>
        <v>0</v>
      </c>
      <c r="EA134" s="220">
        <f>IF(CNGE_2026_M3_Secc1!$AH$128=CNGE_2026_M3_Secc1!$AJ$128,0,IF(OR(AND($D134&lt;&gt;"",CNGE_2026_M3_Secc1!R155="X"),AND($D134="",CNGE_2026_M3_Secc1!R155="")),0,1))</f>
        <v>0</v>
      </c>
      <c r="EB134" s="220">
        <f>IF(CNGE_2026_M3_Secc1!$AH$128=CNGE_2026_M3_Secc1!$AJ$128,0,IF(OR(AND($D134&lt;&gt;"",CNGE_2026_M3_Secc1!S155="X"),AND($D134="",CNGE_2026_M3_Secc1!S155="")),0,1))</f>
        <v>0</v>
      </c>
      <c r="EC134" s="220">
        <f>IF(CNGE_2026_M3_Secc1!$AH$128=CNGE_2026_M3_Secc1!$AJ$128,0,IF(OR(AND($D134&lt;&gt;"",CNGE_2026_M3_Secc1!T155="X"),AND($D134="",CNGE_2026_M3_Secc1!T155="")),0,1))</f>
        <v>0</v>
      </c>
      <c r="ED134" s="220">
        <f>IF(CNGE_2026_M3_Secc1!$AH$128=CNGE_2026_M3_Secc1!$AJ$128,0,IF(OR(AND($D134&lt;&gt;"",CNGE_2026_M3_Secc1!U155="X"),AND($D134="",CNGE_2026_M3_Secc1!U155="")),0,1))</f>
        <v>0</v>
      </c>
      <c r="EE134" s="220">
        <f>IF(CNGE_2026_M3_Secc1!$AH$128=CNGE_2026_M3_Secc1!$AJ$128,0,IF(OR(AND($D134&lt;&gt;"",CNGE_2026_M3_Secc1!V155="X"),AND($D134="",CNGE_2026_M3_Secc1!V155="")),0,1))</f>
        <v>0</v>
      </c>
      <c r="EF134" s="220">
        <f>IF(CNGE_2026_M3_Secc1!$AH$128=CNGE_2026_M3_Secc1!$AJ$128,0,IF(OR(AND($D134&lt;&gt;"",CNGE_2026_M3_Secc1!W155="X"),AND($D134="",CNGE_2026_M3_Secc1!W155="")),0,1))</f>
        <v>0</v>
      </c>
      <c r="EG134" s="220">
        <f>IF(CNGE_2026_M3_Secc1!$AH$128=CNGE_2026_M3_Secc1!$AJ$128,0,IF(OR(AND($D134&lt;&gt;"",CNGE_2026_M3_Secc1!X155="X"),AND($D134="",CNGE_2026_M3_Secc1!X155="")),0,1))</f>
        <v>0</v>
      </c>
      <c r="EH134" s="220">
        <f>IF(CNGE_2026_M3_Secc1!$AH$128=CNGE_2026_M3_Secc1!$AJ$128,0,IF(OR(AND($D134&lt;&gt;"",CNGE_2026_M3_Secc1!Y155="X"),AND($D134="",CNGE_2026_M3_Secc1!Y155="")),0,1))</f>
        <v>0</v>
      </c>
      <c r="EI134" s="220">
        <f>IF(CNGE_2026_M3_Secc1!$AH$128=CNGE_2026_M3_Secc1!$AJ$128,0,IF(OR(AND($D134&lt;&gt;"",CNGE_2026_M3_Secc1!Z155="X"),AND($D134="",CNGE_2026_M3_Secc1!Z155="")),0,1))</f>
        <v>0</v>
      </c>
      <c r="EJ134" s="220">
        <f>IF(CNGE_2026_M3_Secc1!$AH$128=CNGE_2026_M3_Secc1!$AJ$128,0,IF(OR(AND($D134&lt;&gt;"",CNGE_2026_M3_Secc1!AA155="X"),AND($D134="",CNGE_2026_M3_Secc1!AA155="")),0,1))</f>
        <v>0</v>
      </c>
      <c r="EK134" s="220">
        <f>IF(CNGE_2026_M3_Secc1!$AH$128=CNGE_2026_M3_Secc1!$AJ$128,0,IF(OR(AND($D134&lt;&gt;"",CNGE_2026_M3_Secc1!AB155="X"),AND($D134="",CNGE_2026_M3_Secc1!AB155="")),0,1))</f>
        <v>0</v>
      </c>
      <c r="EL134" s="220">
        <f>IF(CNGE_2026_M3_Secc1!$AH$128=CNGE_2026_M3_Secc1!$AJ$128,0,IF(OR(AND($D134&lt;&gt;"",CNGE_2026_M3_Secc1!AC155="X"),AND($D134="",CNGE_2026_M3_Secc1!AC155="")),0,1))</f>
        <v>0</v>
      </c>
      <c r="EM134" s="220">
        <f>IF(CNGE_2026_M3_Secc1!$AH$128=CNGE_2026_M3_Secc1!$AJ$128,0,IF(OR(AND($D134&lt;&gt;"",CNGE_2026_M3_Secc1!AD155="X"),AND($D134="",CNGE_2026_M3_Secc1!AD155="")),0,1))</f>
        <v>0</v>
      </c>
      <c r="EN134" s="220">
        <f>IF(CNGE_2026_M3_Secc1!$AH$128=CNGE_2026_M3_Secc1!$AJ$128,0,IF(OR(AND($D134&lt;&gt;"",CNGE_2026_M3_Secc1!I215="X"),AND($D134="",CNGE_2026_M3_Secc1!I215="")),0,1))</f>
        <v>0</v>
      </c>
      <c r="EO134" s="220">
        <f>IF(CNGE_2026_M3_Secc1!$AH$128=CNGE_2026_M3_Secc1!$AJ$128,0,IF(OR(AND($D134&lt;&gt;"",CNGE_2026_M3_Secc1!J215="X"),AND($D134="",CNGE_2026_M3_Secc1!J215="")),0,1))</f>
        <v>0</v>
      </c>
      <c r="EP134" s="220">
        <f>IF(CNGE_2026_M3_Secc1!$AH$128=CNGE_2026_M3_Secc1!$AJ$128,0,IF(OR(AND($D134&lt;&gt;"",CNGE_2026_M3_Secc1!K215="X"),AND($D134="",CNGE_2026_M3_Secc1!K215="")),0,1))</f>
        <v>0</v>
      </c>
      <c r="EQ134" s="220">
        <f>IF(CNGE_2026_M3_Secc1!$AH$128=CNGE_2026_M3_Secc1!$AJ$128,0,IF(OR(AND($D134&lt;&gt;"",CNGE_2026_M3_Secc1!L215="X"),AND($D134="",CNGE_2026_M3_Secc1!L215="")),0,1))</f>
        <v>0</v>
      </c>
      <c r="ER134" s="220">
        <f>IF(CNGE_2026_M3_Secc1!$AH$128=CNGE_2026_M3_Secc1!$AJ$128,0,IF(OR(AND($D134&lt;&gt;"",CNGE_2026_M3_Secc1!M215="X"),AND($D134="",CNGE_2026_M3_Secc1!M215="")),0,1))</f>
        <v>0</v>
      </c>
      <c r="ES134" s="220">
        <f>IF(CNGE_2026_M3_Secc1!$AH$128=CNGE_2026_M3_Secc1!$AJ$128,0,IF(OR(AND($D134&lt;&gt;"",CNGE_2026_M3_Secc1!N215="X"),AND($D134="",CNGE_2026_M3_Secc1!N215="")),0,1))</f>
        <v>0</v>
      </c>
      <c r="ET134" s="220">
        <f>IF(CNGE_2026_M3_Secc1!$AH$128=CNGE_2026_M3_Secc1!$AJ$128,0,IF(OR(AND($D134&lt;&gt;"",CNGE_2026_M3_Secc1!O215="X"),AND($D134="",CNGE_2026_M3_Secc1!O215="")),0,1))</f>
        <v>0</v>
      </c>
      <c r="EU134" s="220">
        <f>IF(CNGE_2026_M3_Secc1!$AH$128=CNGE_2026_M3_Secc1!$AJ$128,0,IF(OR(AND($D134&lt;&gt;"",CNGE_2026_M3_Secc1!P215="X"),AND($D134="",CNGE_2026_M3_Secc1!P215="")),0,1))</f>
        <v>0</v>
      </c>
      <c r="EV134" s="220">
        <f>IF(CNGE_2026_M3_Secc1!$AH$128=CNGE_2026_M3_Secc1!$AJ$128,0,IF(OR(AND($D134&lt;&gt;"",CNGE_2026_M3_Secc1!Q215="X"),AND($D134="",CNGE_2026_M3_Secc1!Q215="")),0,1))</f>
        <v>0</v>
      </c>
      <c r="EW134" s="220">
        <f>IF(CNGE_2026_M3_Secc1!$AH$128=CNGE_2026_M3_Secc1!$AJ$128,0,IF(OR(AND($D134&lt;&gt;"",CNGE_2026_M3_Secc1!R215="X"),AND($D134="",CNGE_2026_M3_Secc1!R215="")),0,1))</f>
        <v>0</v>
      </c>
      <c r="EX134" s="220">
        <f>IF(CNGE_2026_M3_Secc1!$AH$128=CNGE_2026_M3_Secc1!$AJ$128,0,IF(OR(AND($D134&lt;&gt;"",CNGE_2026_M3_Secc1!S215="X"),AND($D134="",CNGE_2026_M3_Secc1!S215="")),0,1))</f>
        <v>0</v>
      </c>
      <c r="EY134" s="220">
        <f>IF(CNGE_2026_M3_Secc1!$AH$128=CNGE_2026_M3_Secc1!$AJ$128,0,IF(OR(AND($D134&lt;&gt;"",CNGE_2026_M3_Secc1!T215="X"),AND($D134="",CNGE_2026_M3_Secc1!T215="")),0,1))</f>
        <v>0</v>
      </c>
      <c r="EZ134" s="220">
        <f>IF(CNGE_2026_M3_Secc1!$AH$128=CNGE_2026_M3_Secc1!$AJ$128,0,IF(OR(AND($D134&lt;&gt;"",CNGE_2026_M3_Secc1!U215="X"),AND($D134="",CNGE_2026_M3_Secc1!U215="")),0,1))</f>
        <v>0</v>
      </c>
      <c r="FA134" s="220">
        <f>IF(CNGE_2026_M3_Secc1!$AH$128=CNGE_2026_M3_Secc1!$AJ$128,0,IF(OR(AND($D134&lt;&gt;"",CNGE_2026_M3_Secc1!V215="X"),AND($D134="",CNGE_2026_M3_Secc1!V215="")),0,1))</f>
        <v>0</v>
      </c>
      <c r="FB134" s="220">
        <f>IF(CNGE_2026_M3_Secc1!$AH$128=CNGE_2026_M3_Secc1!$AJ$128,0,IF(OR(AND($D134&lt;&gt;"",CNGE_2026_M3_Secc1!W215="X"),AND($D134="",CNGE_2026_M3_Secc1!W215="")),0,1))</f>
        <v>0</v>
      </c>
      <c r="FC134" s="220">
        <f>IF(CNGE_2026_M3_Secc1!$AH$128=CNGE_2026_M3_Secc1!$AJ$128,0,IF(OR(AND($D134&lt;&gt;"",CNGE_2026_M3_Secc1!X215="X"),AND($D134="",CNGE_2026_M3_Secc1!X215="")),0,1))</f>
        <v>0</v>
      </c>
      <c r="FD134" s="220">
        <f>IF(CNGE_2026_M3_Secc1!$AH$128=CNGE_2026_M3_Secc1!$AJ$128,0,IF(OR(AND($D134&lt;&gt;"",CNGE_2026_M3_Secc1!Y215="X"),AND($D134="",CNGE_2026_M3_Secc1!Y215="")),0,1))</f>
        <v>0</v>
      </c>
      <c r="FE134" s="220">
        <f>IF(CNGE_2026_M3_Secc1!$AH$128=CNGE_2026_M3_Secc1!$AJ$128,0,IF(OR(AND($D134&lt;&gt;"",CNGE_2026_M3_Secc1!Z215="X"),AND($D134="",CNGE_2026_M3_Secc1!Z215="")),0,1))</f>
        <v>0</v>
      </c>
      <c r="FF134" s="220">
        <f>IF(CNGE_2026_M3_Secc1!$AH$128=CNGE_2026_M3_Secc1!$AJ$128,0,IF(OR(AND($D134&lt;&gt;"",CNGE_2026_M3_Secc1!AA215="X"),AND($D134="",CNGE_2026_M3_Secc1!AA215="")),0,1))</f>
        <v>0</v>
      </c>
      <c r="FG134" s="220">
        <f>IF(CNGE_2026_M3_Secc1!$AH$128=CNGE_2026_M3_Secc1!$AJ$128,0,IF(OR(AND($D134&lt;&gt;"",CNGE_2026_M3_Secc1!AB215="X"),AND($D134="",CNGE_2026_M3_Secc1!AB215="")),0,1))</f>
        <v>0</v>
      </c>
      <c r="FH134" s="220">
        <f>IF(CNGE_2026_M3_Secc1!$AH$128=CNGE_2026_M3_Secc1!$AJ$128,0,IF(OR(AND($D134&lt;&gt;"",CNGE_2026_M3_Secc1!AC215="X"),AND($D134="",CNGE_2026_M3_Secc1!AC215="")),0,1))</f>
        <v>0</v>
      </c>
      <c r="FI134" s="220">
        <f>IF(CNGE_2026_M3_Secc1!$AH$128=CNGE_2026_M3_Secc1!$AJ$128,0,IF(OR(AND($D134&lt;&gt;"",CNGE_2026_M3_Secc1!AD215="X"),AND($D134="",CNGE_2026_M3_Secc1!AD215="")),0,1))</f>
        <v>0</v>
      </c>
      <c r="FJ134" s="220">
        <f>IF(CNGE_2026_M3_Secc1!$AH$128=CNGE_2026_M3_Secc1!$AJ$128,0,IF(OR(AND($D134&lt;&gt;"",CNGE_2026_M3_Secc1!I275="X"),AND($D134="",CNGE_2026_M3_Secc1!I275="")),0,1))</f>
        <v>0</v>
      </c>
      <c r="FK134" s="220">
        <f>IF(CNGE_2026_M3_Secc1!$AH$128=CNGE_2026_M3_Secc1!$AJ$128,0,IF(OR(AND($D134&lt;&gt;"",CNGE_2026_M3_Secc1!J275="X"),AND($D134="",CNGE_2026_M3_Secc1!J275="")),0,1))</f>
        <v>0</v>
      </c>
      <c r="FL134" s="220">
        <f>IF(CNGE_2026_M3_Secc1!$AH$128=CNGE_2026_M3_Secc1!$AJ$128,0,IF(OR(AND($D134&lt;&gt;"",CNGE_2026_M3_Secc1!K275="X"),AND($D134="",CNGE_2026_M3_Secc1!K275="")),0,1))</f>
        <v>0</v>
      </c>
      <c r="FM134" s="220">
        <f>IF(CNGE_2026_M3_Secc1!$AH$128=CNGE_2026_M3_Secc1!$AJ$128,0,IF(OR(AND($D134&lt;&gt;"",CNGE_2026_M3_Secc1!L275="X"),AND($D134="",CNGE_2026_M3_Secc1!L275="")),0,1))</f>
        <v>0</v>
      </c>
      <c r="FN134" s="220">
        <f>IF(CNGE_2026_M3_Secc1!$AH$128=CNGE_2026_M3_Secc1!$AJ$128,0,IF(OR(AND($D134&lt;&gt;"",CNGE_2026_M3_Secc1!M275="X"),AND($D134="",CNGE_2026_M3_Secc1!M275="")),0,1))</f>
        <v>0</v>
      </c>
      <c r="FO134" s="220">
        <f>IF(CNGE_2026_M3_Secc1!$AH$128=CNGE_2026_M3_Secc1!$AJ$128,0,IF(OR(AND($D134&lt;&gt;"",CNGE_2026_M3_Secc1!N275="X"),AND($D134="",CNGE_2026_M3_Secc1!N275="")),0,1))</f>
        <v>0</v>
      </c>
      <c r="FP134" s="220">
        <f>IF(CNGE_2026_M3_Secc1!$AH$128=CNGE_2026_M3_Secc1!$AJ$128,0,IF(OR(AND($D134&lt;&gt;"",CNGE_2026_M3_Secc1!O275="X"),AND($D134="",CNGE_2026_M3_Secc1!O275="")),0,1))</f>
        <v>0</v>
      </c>
      <c r="FQ134" s="220">
        <f>IF(CNGE_2026_M3_Secc1!$AH$128=CNGE_2026_M3_Secc1!$AJ$128,0,IF(OR(AND($D134&lt;&gt;"",CNGE_2026_M3_Secc1!P275="X"),AND($D134="",CNGE_2026_M3_Secc1!P275="")),0,1))</f>
        <v>0</v>
      </c>
      <c r="FR134" s="220">
        <f>IF(CNGE_2026_M3_Secc1!$AH$128=CNGE_2026_M3_Secc1!$AJ$128,0,IF(OR(AND($D134&lt;&gt;"",CNGE_2026_M3_Secc1!Q275="X"),AND($D134="",CNGE_2026_M3_Secc1!Q275="")),0,1))</f>
        <v>0</v>
      </c>
      <c r="FS134" s="220">
        <f>IF(CNGE_2026_M3_Secc1!$AH$128=CNGE_2026_M3_Secc1!$AJ$128,0,IF(OR(AND($D134&lt;&gt;"",CNGE_2026_M3_Secc1!R275="X"),AND($D134="",CNGE_2026_M3_Secc1!R275="")),0,1))</f>
        <v>0</v>
      </c>
      <c r="FT134" s="220">
        <f>IF(CNGE_2026_M3_Secc1!$AH$128=CNGE_2026_M3_Secc1!$AJ$128,0,IF(OR(AND($D134&lt;&gt;"",CNGE_2026_M3_Secc1!S275="X"),AND($D134="",CNGE_2026_M3_Secc1!S275="")),0,1))</f>
        <v>0</v>
      </c>
      <c r="FU134" s="220">
        <f>IF(CNGE_2026_M3_Secc1!$AH$128=CNGE_2026_M3_Secc1!$AJ$128,0,IF(OR(AND($D134&lt;&gt;"",CNGE_2026_M3_Secc1!T275="X"),AND($D134="",CNGE_2026_M3_Secc1!T275="")),0,1))</f>
        <v>0</v>
      </c>
      <c r="FV134" s="220">
        <f>IF(CNGE_2026_M3_Secc1!$AH$128=CNGE_2026_M3_Secc1!$AJ$128,0,IF(OR(AND($D134&lt;&gt;"",CNGE_2026_M3_Secc1!U275="X"),AND($D134="",CNGE_2026_M3_Secc1!U275="")),0,1))</f>
        <v>0</v>
      </c>
      <c r="FW134" s="220">
        <f>IF(CNGE_2026_M3_Secc1!$AH$128=CNGE_2026_M3_Secc1!$AJ$128,0,IF(OR(AND($D134&lt;&gt;"",CNGE_2026_M3_Secc1!V275="X"),AND($D134="",CNGE_2026_M3_Secc1!V275="")),0,1))</f>
        <v>0</v>
      </c>
      <c r="FX134" s="220">
        <f>IF(CNGE_2026_M3_Secc1!$AH$128=CNGE_2026_M3_Secc1!$AJ$128,0,IF(OR(AND($D134&lt;&gt;"",CNGE_2026_M3_Secc1!W275="X"),AND($D134="",CNGE_2026_M3_Secc1!W275="")),0,1))</f>
        <v>0</v>
      </c>
      <c r="FY134" s="220">
        <f>IF(CNGE_2026_M3_Secc1!$AH$128=CNGE_2026_M3_Secc1!$AJ$128,0,IF(OR(AND($D134&lt;&gt;"",CNGE_2026_M3_Secc1!X275="X"),AND($D134="",CNGE_2026_M3_Secc1!X275="")),0,1))</f>
        <v>0</v>
      </c>
      <c r="FZ134" s="220">
        <f>IF(CNGE_2026_M3_Secc1!$AH$128=CNGE_2026_M3_Secc1!$AJ$128,0,IF(OR(AND($D134&lt;&gt;"",CNGE_2026_M3_Secc1!Y275="X"),AND($D134="",CNGE_2026_M3_Secc1!Y275="")),0,1))</f>
        <v>0</v>
      </c>
      <c r="GA134" s="220">
        <f>IF(CNGE_2026_M3_Secc1!$AH$128=CNGE_2026_M3_Secc1!$AJ$128,0,IF(OR(AND($D134&lt;&gt;"",CNGE_2026_M3_Secc1!Z275="X"),AND($D134="",CNGE_2026_M3_Secc1!Z275="")),0,1))</f>
        <v>0</v>
      </c>
      <c r="GB134" s="220">
        <f>IF(CNGE_2026_M3_Secc1!$AH$128=CNGE_2026_M3_Secc1!$AJ$128,0,IF(OR(AND($D134&lt;&gt;"",CNGE_2026_M3_Secc1!AA275="X"),AND($D134="",CNGE_2026_M3_Secc1!AA275="")),0,1))</f>
        <v>0</v>
      </c>
      <c r="GC134" s="220">
        <f>IF(CNGE_2026_M3_Secc1!$AH$128=CNGE_2026_M3_Secc1!$AJ$128,0,IF(OR(AND($D134&lt;&gt;"",CNGE_2026_M3_Secc1!AB275="X"),AND($D134="",CNGE_2026_M3_Secc1!AB275="")),0,1))</f>
        <v>0</v>
      </c>
      <c r="GD134" s="220">
        <f>IF(CNGE_2026_M3_Secc1!$AH$128=CNGE_2026_M3_Secc1!$AJ$128,0,IF(OR(AND($D134&lt;&gt;"",CNGE_2026_M3_Secc1!AC275="X"),AND($D134="",CNGE_2026_M3_Secc1!AC275="")),0,1))</f>
        <v>0</v>
      </c>
      <c r="GE134" s="220">
        <f>IF(CNGE_2026_M3_Secc1!$AH$128=CNGE_2026_M3_Secc1!$AJ$128,0,IF(OR(AND($D134&lt;&gt;"",CNGE_2026_M3_Secc1!AD275="X"),AND($D134="",CNGE_2026_M3_Secc1!AD275="")),0,1))</f>
        <v>0</v>
      </c>
    </row>
    <row r="135" spans="1:187" s="114" customFormat="1" ht="15" customHeight="1">
      <c r="A135" s="131"/>
      <c r="B135" s="53"/>
      <c r="C135" s="82" t="s">
        <v>84</v>
      </c>
      <c r="D135" s="792" t="str">
        <f>IF($AH$33=1,"",IF(CNGE_2026_M3_Secc1!$AH$40=CNGE_2026_M3_Secc1!$AJ$40,"",IF(CNGE_2026_M3_Secc1!D78="","",CNGE_2026_M3_Secc1!D78)))</f>
        <v/>
      </c>
      <c r="E135" s="793"/>
      <c r="F135" s="793"/>
      <c r="G135" s="793"/>
      <c r="H135" s="793"/>
      <c r="I135" s="793"/>
      <c r="J135" s="793"/>
      <c r="K135" s="793"/>
      <c r="L135" s="793"/>
      <c r="M135" s="794"/>
      <c r="N135" s="432"/>
      <c r="O135" s="432"/>
      <c r="P135" s="432"/>
      <c r="Q135" s="432"/>
      <c r="R135" s="432"/>
      <c r="S135" s="432"/>
      <c r="T135" s="432"/>
      <c r="U135" s="432"/>
      <c r="V135" s="432"/>
      <c r="W135" s="432"/>
      <c r="X135" s="432"/>
      <c r="Y135" s="432"/>
      <c r="Z135" s="432"/>
      <c r="AA135" s="432"/>
      <c r="AB135" s="432"/>
      <c r="AC135" s="432"/>
      <c r="AD135" s="432"/>
      <c r="AE135" s="49"/>
      <c r="AF135" s="219"/>
      <c r="AG135" s="212"/>
      <c r="AH135" s="896">
        <f t="shared" si="89"/>
        <v>0</v>
      </c>
      <c r="AI135" s="627"/>
      <c r="AJ135" s="896">
        <f t="shared" si="21"/>
        <v>0</v>
      </c>
      <c r="AK135" s="627"/>
      <c r="AL135" s="896">
        <f t="shared" si="22"/>
        <v>0</v>
      </c>
      <c r="AM135" s="627"/>
      <c r="AN135" s="627">
        <f t="shared" si="90"/>
        <v>0</v>
      </c>
      <c r="AO135" s="627"/>
      <c r="AP135" s="639" t="str">
        <f>IF(AN135=0,"",IF(SUM($AN$116:AN135)=1,AR135,IF($AN$173&gt;SUM($AN$116:AN135),_xlfn.CONCAT(", ",AR135),IF($AN$173=SUM($AN$116:AN135),_xlfn.CONCAT(" y ",AR135,".")))))</f>
        <v/>
      </c>
      <c r="AQ135" s="641" t="str">
        <f>IF(AO135=0,"", IF(SUM($AN135:BW$582)=1,AR135, IF($AN$589&gt;SUM($AN135:BW$582),_xlfn.CONCAT(", ",AR135), IF($AN$589=SUM($AN135:BW$582),_xlfn.CONCAT(" y ",AR135,".")))))</f>
        <v/>
      </c>
      <c r="AR135" s="639">
        <f t="shared" si="91"/>
        <v>19</v>
      </c>
      <c r="AS135" s="641"/>
      <c r="AU135" s="1046">
        <f t="shared" si="85"/>
        <v>0</v>
      </c>
      <c r="AV135" s="1047"/>
      <c r="AX135" s="1053">
        <f t="shared" si="23"/>
        <v>0</v>
      </c>
      <c r="AY135" s="729"/>
      <c r="AZ135" s="1053">
        <f t="shared" si="92"/>
        <v>0</v>
      </c>
      <c r="BA135" s="729"/>
      <c r="BB135" s="639">
        <f t="shared" si="93"/>
        <v>0</v>
      </c>
      <c r="BC135" s="641"/>
      <c r="BE135" s="220">
        <f t="shared" si="24"/>
        <v>0</v>
      </c>
      <c r="BF135" s="220">
        <f t="shared" si="25"/>
        <v>0</v>
      </c>
      <c r="BG135" s="220">
        <f t="shared" si="26"/>
        <v>0</v>
      </c>
      <c r="BH135" s="220">
        <f t="shared" si="27"/>
        <v>0</v>
      </c>
      <c r="BI135" s="220">
        <f t="shared" si="28"/>
        <v>0</v>
      </c>
      <c r="BJ135" s="220">
        <f t="shared" si="29"/>
        <v>0</v>
      </c>
      <c r="BK135" s="220">
        <f t="shared" si="30"/>
        <v>0</v>
      </c>
      <c r="BL135" s="220">
        <f t="shared" si="31"/>
        <v>0</v>
      </c>
      <c r="BM135" s="220">
        <f t="shared" si="32"/>
        <v>0</v>
      </c>
      <c r="BN135" s="220">
        <f t="shared" si="33"/>
        <v>0</v>
      </c>
      <c r="BO135" s="220">
        <f t="shared" si="34"/>
        <v>0</v>
      </c>
      <c r="BP135" s="220">
        <f t="shared" si="35"/>
        <v>0</v>
      </c>
      <c r="BQ135" s="220">
        <f t="shared" si="36"/>
        <v>0</v>
      </c>
      <c r="BR135" s="220">
        <f t="shared" si="37"/>
        <v>0</v>
      </c>
      <c r="BS135" s="220">
        <f t="shared" si="38"/>
        <v>0</v>
      </c>
      <c r="BT135" s="220">
        <f t="shared" si="39"/>
        <v>0</v>
      </c>
      <c r="BU135" s="220">
        <f t="shared" si="40"/>
        <v>0</v>
      </c>
      <c r="BV135" s="220">
        <f t="shared" si="41"/>
        <v>0</v>
      </c>
      <c r="BW135" s="220">
        <f t="shared" si="42"/>
        <v>0</v>
      </c>
      <c r="BX135" s="220">
        <f t="shared" si="43"/>
        <v>0</v>
      </c>
      <c r="BY135" s="220">
        <f t="shared" si="44"/>
        <v>0</v>
      </c>
      <c r="BZ135" s="220">
        <f t="shared" si="45"/>
        <v>0</v>
      </c>
      <c r="CA135" s="220">
        <f t="shared" si="46"/>
        <v>0</v>
      </c>
      <c r="CB135" s="220">
        <f t="shared" si="47"/>
        <v>0</v>
      </c>
      <c r="CC135" s="220">
        <f t="shared" si="48"/>
        <v>0</v>
      </c>
      <c r="CD135" s="220">
        <f t="shared" si="49"/>
        <v>0</v>
      </c>
      <c r="CE135" s="220">
        <f t="shared" si="50"/>
        <v>0</v>
      </c>
      <c r="CF135" s="220">
        <f t="shared" si="51"/>
        <v>0</v>
      </c>
      <c r="CG135" s="220">
        <f t="shared" si="52"/>
        <v>0</v>
      </c>
      <c r="CH135" s="220">
        <f t="shared" si="53"/>
        <v>0</v>
      </c>
      <c r="CI135" s="220">
        <f t="shared" si="54"/>
        <v>0</v>
      </c>
      <c r="CJ135" s="220">
        <f t="shared" si="55"/>
        <v>0</v>
      </c>
      <c r="CK135" s="220">
        <f t="shared" si="56"/>
        <v>0</v>
      </c>
      <c r="CL135" s="220">
        <f t="shared" si="57"/>
        <v>0</v>
      </c>
      <c r="CM135" s="220">
        <f t="shared" si="58"/>
        <v>0</v>
      </c>
      <c r="CN135" s="220">
        <f t="shared" si="59"/>
        <v>0</v>
      </c>
      <c r="CO135" s="220">
        <f t="shared" si="60"/>
        <v>0</v>
      </c>
      <c r="CP135" s="220">
        <f t="shared" si="61"/>
        <v>0</v>
      </c>
      <c r="CQ135" s="220">
        <f t="shared" si="62"/>
        <v>0</v>
      </c>
      <c r="CR135" s="220">
        <f t="shared" si="63"/>
        <v>0</v>
      </c>
      <c r="CS135" s="220">
        <f t="shared" si="64"/>
        <v>0</v>
      </c>
      <c r="CT135" s="220">
        <f t="shared" si="65"/>
        <v>0</v>
      </c>
      <c r="CU135" s="220">
        <f t="shared" si="66"/>
        <v>0</v>
      </c>
      <c r="CV135" s="220">
        <f t="shared" si="67"/>
        <v>0</v>
      </c>
      <c r="CW135" s="220">
        <f t="shared" si="68"/>
        <v>0</v>
      </c>
      <c r="CX135" s="220">
        <f t="shared" si="69"/>
        <v>0</v>
      </c>
      <c r="CY135" s="220">
        <f t="shared" si="70"/>
        <v>0</v>
      </c>
      <c r="CZ135" s="220">
        <f t="shared" si="71"/>
        <v>0</v>
      </c>
      <c r="DA135" s="220">
        <f t="shared" si="72"/>
        <v>0</v>
      </c>
      <c r="DB135" s="220">
        <f t="shared" si="73"/>
        <v>0</v>
      </c>
      <c r="DC135" s="220">
        <f t="shared" si="74"/>
        <v>0</v>
      </c>
      <c r="DD135" s="220">
        <f t="shared" si="75"/>
        <v>0</v>
      </c>
      <c r="DE135" s="220">
        <f t="shared" si="76"/>
        <v>0</v>
      </c>
      <c r="DF135" s="220">
        <f t="shared" si="77"/>
        <v>0</v>
      </c>
      <c r="DG135" s="220">
        <f t="shared" si="78"/>
        <v>0</v>
      </c>
      <c r="DH135" s="220">
        <f t="shared" si="79"/>
        <v>0</v>
      </c>
      <c r="DI135" s="220">
        <f t="shared" si="80"/>
        <v>0</v>
      </c>
      <c r="DJ135" s="220">
        <f t="shared" si="81"/>
        <v>0</v>
      </c>
      <c r="DK135" s="220">
        <f t="shared" si="82"/>
        <v>0</v>
      </c>
      <c r="DL135" s="220">
        <f t="shared" si="83"/>
        <v>0</v>
      </c>
      <c r="DM135" s="220">
        <f t="shared" si="86"/>
        <v>0</v>
      </c>
      <c r="DN135" s="96" t="str">
        <f>IF(DM135=0,"",IF(SUM($DM$116:DM135)=1,_xlfn.CONCAT(DO135,),IF($DM$173&gt;SUM($DM$116:DM135),_xlfn.CONCAT(", ",DO135),IF($DM$173=SUM($DM$116:DM135),_xlfn.CONCAT(" y ",DO135)))))</f>
        <v/>
      </c>
      <c r="DO135" s="98">
        <f t="shared" si="87"/>
        <v>19</v>
      </c>
      <c r="DT135" s="645">
        <f t="shared" si="84"/>
        <v>0</v>
      </c>
      <c r="DU135" s="647"/>
      <c r="DW135" s="220">
        <f t="shared" si="88"/>
        <v>0</v>
      </c>
      <c r="DX135" s="220">
        <f>IF(CNGE_2026_M3_Secc1!$AH$128=CNGE_2026_M3_Secc1!$AJ$128,0,IF(OR(AND($D135&lt;&gt;"",CNGE_2026_M3_Secc1!O156="X"),AND($D135="",CNGE_2026_M3_Secc1!O156="")),0,1))</f>
        <v>0</v>
      </c>
      <c r="DY135" s="220">
        <f>IF(CNGE_2026_M3_Secc1!$AH$128=CNGE_2026_M3_Secc1!$AJ$128,0,IF(OR(AND($D135&lt;&gt;"",CNGE_2026_M3_Secc1!P156="X"),AND($D135="",CNGE_2026_M3_Secc1!P156="")),0,1))</f>
        <v>0</v>
      </c>
      <c r="DZ135" s="220">
        <f>IF(CNGE_2026_M3_Secc1!$AH$128=CNGE_2026_M3_Secc1!$AJ$128,0,IF(OR(AND($D135&lt;&gt;"",CNGE_2026_M3_Secc1!Q156="X"),AND($D135="",CNGE_2026_M3_Secc1!Q156="")),0,1))</f>
        <v>0</v>
      </c>
      <c r="EA135" s="220">
        <f>IF(CNGE_2026_M3_Secc1!$AH$128=CNGE_2026_M3_Secc1!$AJ$128,0,IF(OR(AND($D135&lt;&gt;"",CNGE_2026_M3_Secc1!R156="X"),AND($D135="",CNGE_2026_M3_Secc1!R156="")),0,1))</f>
        <v>0</v>
      </c>
      <c r="EB135" s="220">
        <f>IF(CNGE_2026_M3_Secc1!$AH$128=CNGE_2026_M3_Secc1!$AJ$128,0,IF(OR(AND($D135&lt;&gt;"",CNGE_2026_M3_Secc1!S156="X"),AND($D135="",CNGE_2026_M3_Secc1!S156="")),0,1))</f>
        <v>0</v>
      </c>
      <c r="EC135" s="220">
        <f>IF(CNGE_2026_M3_Secc1!$AH$128=CNGE_2026_M3_Secc1!$AJ$128,0,IF(OR(AND($D135&lt;&gt;"",CNGE_2026_M3_Secc1!T156="X"),AND($D135="",CNGE_2026_M3_Secc1!T156="")),0,1))</f>
        <v>0</v>
      </c>
      <c r="ED135" s="220">
        <f>IF(CNGE_2026_M3_Secc1!$AH$128=CNGE_2026_M3_Secc1!$AJ$128,0,IF(OR(AND($D135&lt;&gt;"",CNGE_2026_M3_Secc1!U156="X"),AND($D135="",CNGE_2026_M3_Secc1!U156="")),0,1))</f>
        <v>0</v>
      </c>
      <c r="EE135" s="220">
        <f>IF(CNGE_2026_M3_Secc1!$AH$128=CNGE_2026_M3_Secc1!$AJ$128,0,IF(OR(AND($D135&lt;&gt;"",CNGE_2026_M3_Secc1!V156="X"),AND($D135="",CNGE_2026_M3_Secc1!V156="")),0,1))</f>
        <v>0</v>
      </c>
      <c r="EF135" s="220">
        <f>IF(CNGE_2026_M3_Secc1!$AH$128=CNGE_2026_M3_Secc1!$AJ$128,0,IF(OR(AND($D135&lt;&gt;"",CNGE_2026_M3_Secc1!W156="X"),AND($D135="",CNGE_2026_M3_Secc1!W156="")),0,1))</f>
        <v>0</v>
      </c>
      <c r="EG135" s="220">
        <f>IF(CNGE_2026_M3_Secc1!$AH$128=CNGE_2026_M3_Secc1!$AJ$128,0,IF(OR(AND($D135&lt;&gt;"",CNGE_2026_M3_Secc1!X156="X"),AND($D135="",CNGE_2026_M3_Secc1!X156="")),0,1))</f>
        <v>0</v>
      </c>
      <c r="EH135" s="220">
        <f>IF(CNGE_2026_M3_Secc1!$AH$128=CNGE_2026_M3_Secc1!$AJ$128,0,IF(OR(AND($D135&lt;&gt;"",CNGE_2026_M3_Secc1!Y156="X"),AND($D135="",CNGE_2026_M3_Secc1!Y156="")),0,1))</f>
        <v>0</v>
      </c>
      <c r="EI135" s="220">
        <f>IF(CNGE_2026_M3_Secc1!$AH$128=CNGE_2026_M3_Secc1!$AJ$128,0,IF(OR(AND($D135&lt;&gt;"",CNGE_2026_M3_Secc1!Z156="X"),AND($D135="",CNGE_2026_M3_Secc1!Z156="")),0,1))</f>
        <v>0</v>
      </c>
      <c r="EJ135" s="220">
        <f>IF(CNGE_2026_M3_Secc1!$AH$128=CNGE_2026_M3_Secc1!$AJ$128,0,IF(OR(AND($D135&lt;&gt;"",CNGE_2026_M3_Secc1!AA156="X"),AND($D135="",CNGE_2026_M3_Secc1!AA156="")),0,1))</f>
        <v>0</v>
      </c>
      <c r="EK135" s="220">
        <f>IF(CNGE_2026_M3_Secc1!$AH$128=CNGE_2026_M3_Secc1!$AJ$128,0,IF(OR(AND($D135&lt;&gt;"",CNGE_2026_M3_Secc1!AB156="X"),AND($D135="",CNGE_2026_M3_Secc1!AB156="")),0,1))</f>
        <v>0</v>
      </c>
      <c r="EL135" s="220">
        <f>IF(CNGE_2026_M3_Secc1!$AH$128=CNGE_2026_M3_Secc1!$AJ$128,0,IF(OR(AND($D135&lt;&gt;"",CNGE_2026_M3_Secc1!AC156="X"),AND($D135="",CNGE_2026_M3_Secc1!AC156="")),0,1))</f>
        <v>0</v>
      </c>
      <c r="EM135" s="220">
        <f>IF(CNGE_2026_M3_Secc1!$AH$128=CNGE_2026_M3_Secc1!$AJ$128,0,IF(OR(AND($D135&lt;&gt;"",CNGE_2026_M3_Secc1!AD156="X"),AND($D135="",CNGE_2026_M3_Secc1!AD156="")),0,1))</f>
        <v>0</v>
      </c>
      <c r="EN135" s="220">
        <f>IF(CNGE_2026_M3_Secc1!$AH$128=CNGE_2026_M3_Secc1!$AJ$128,0,IF(OR(AND($D135&lt;&gt;"",CNGE_2026_M3_Secc1!I216="X"),AND($D135="",CNGE_2026_M3_Secc1!I216="")),0,1))</f>
        <v>0</v>
      </c>
      <c r="EO135" s="220">
        <f>IF(CNGE_2026_M3_Secc1!$AH$128=CNGE_2026_M3_Secc1!$AJ$128,0,IF(OR(AND($D135&lt;&gt;"",CNGE_2026_M3_Secc1!J216="X"),AND($D135="",CNGE_2026_M3_Secc1!J216="")),0,1))</f>
        <v>0</v>
      </c>
      <c r="EP135" s="220">
        <f>IF(CNGE_2026_M3_Secc1!$AH$128=CNGE_2026_M3_Secc1!$AJ$128,0,IF(OR(AND($D135&lt;&gt;"",CNGE_2026_M3_Secc1!K216="X"),AND($D135="",CNGE_2026_M3_Secc1!K216="")),0,1))</f>
        <v>0</v>
      </c>
      <c r="EQ135" s="220">
        <f>IF(CNGE_2026_M3_Secc1!$AH$128=CNGE_2026_M3_Secc1!$AJ$128,0,IF(OR(AND($D135&lt;&gt;"",CNGE_2026_M3_Secc1!L216="X"),AND($D135="",CNGE_2026_M3_Secc1!L216="")),0,1))</f>
        <v>0</v>
      </c>
      <c r="ER135" s="220">
        <f>IF(CNGE_2026_M3_Secc1!$AH$128=CNGE_2026_M3_Secc1!$AJ$128,0,IF(OR(AND($D135&lt;&gt;"",CNGE_2026_M3_Secc1!M216="X"),AND($D135="",CNGE_2026_M3_Secc1!M216="")),0,1))</f>
        <v>0</v>
      </c>
      <c r="ES135" s="220">
        <f>IF(CNGE_2026_M3_Secc1!$AH$128=CNGE_2026_M3_Secc1!$AJ$128,0,IF(OR(AND($D135&lt;&gt;"",CNGE_2026_M3_Secc1!N216="X"),AND($D135="",CNGE_2026_M3_Secc1!N216="")),0,1))</f>
        <v>0</v>
      </c>
      <c r="ET135" s="220">
        <f>IF(CNGE_2026_M3_Secc1!$AH$128=CNGE_2026_M3_Secc1!$AJ$128,0,IF(OR(AND($D135&lt;&gt;"",CNGE_2026_M3_Secc1!O216="X"),AND($D135="",CNGE_2026_M3_Secc1!O216="")),0,1))</f>
        <v>0</v>
      </c>
      <c r="EU135" s="220">
        <f>IF(CNGE_2026_M3_Secc1!$AH$128=CNGE_2026_M3_Secc1!$AJ$128,0,IF(OR(AND($D135&lt;&gt;"",CNGE_2026_M3_Secc1!P216="X"),AND($D135="",CNGE_2026_M3_Secc1!P216="")),0,1))</f>
        <v>0</v>
      </c>
      <c r="EV135" s="220">
        <f>IF(CNGE_2026_M3_Secc1!$AH$128=CNGE_2026_M3_Secc1!$AJ$128,0,IF(OR(AND($D135&lt;&gt;"",CNGE_2026_M3_Secc1!Q216="X"),AND($D135="",CNGE_2026_M3_Secc1!Q216="")),0,1))</f>
        <v>0</v>
      </c>
      <c r="EW135" s="220">
        <f>IF(CNGE_2026_M3_Secc1!$AH$128=CNGE_2026_M3_Secc1!$AJ$128,0,IF(OR(AND($D135&lt;&gt;"",CNGE_2026_M3_Secc1!R216="X"),AND($D135="",CNGE_2026_M3_Secc1!R216="")),0,1))</f>
        <v>0</v>
      </c>
      <c r="EX135" s="220">
        <f>IF(CNGE_2026_M3_Secc1!$AH$128=CNGE_2026_M3_Secc1!$AJ$128,0,IF(OR(AND($D135&lt;&gt;"",CNGE_2026_M3_Secc1!S216="X"),AND($D135="",CNGE_2026_M3_Secc1!S216="")),0,1))</f>
        <v>0</v>
      </c>
      <c r="EY135" s="220">
        <f>IF(CNGE_2026_M3_Secc1!$AH$128=CNGE_2026_M3_Secc1!$AJ$128,0,IF(OR(AND($D135&lt;&gt;"",CNGE_2026_M3_Secc1!T216="X"),AND($D135="",CNGE_2026_M3_Secc1!T216="")),0,1))</f>
        <v>0</v>
      </c>
      <c r="EZ135" s="220">
        <f>IF(CNGE_2026_M3_Secc1!$AH$128=CNGE_2026_M3_Secc1!$AJ$128,0,IF(OR(AND($D135&lt;&gt;"",CNGE_2026_M3_Secc1!U216="X"),AND($D135="",CNGE_2026_M3_Secc1!U216="")),0,1))</f>
        <v>0</v>
      </c>
      <c r="FA135" s="220">
        <f>IF(CNGE_2026_M3_Secc1!$AH$128=CNGE_2026_M3_Secc1!$AJ$128,0,IF(OR(AND($D135&lt;&gt;"",CNGE_2026_M3_Secc1!V216="X"),AND($D135="",CNGE_2026_M3_Secc1!V216="")),0,1))</f>
        <v>0</v>
      </c>
      <c r="FB135" s="220">
        <f>IF(CNGE_2026_M3_Secc1!$AH$128=CNGE_2026_M3_Secc1!$AJ$128,0,IF(OR(AND($D135&lt;&gt;"",CNGE_2026_M3_Secc1!W216="X"),AND($D135="",CNGE_2026_M3_Secc1!W216="")),0,1))</f>
        <v>0</v>
      </c>
      <c r="FC135" s="220">
        <f>IF(CNGE_2026_M3_Secc1!$AH$128=CNGE_2026_M3_Secc1!$AJ$128,0,IF(OR(AND($D135&lt;&gt;"",CNGE_2026_M3_Secc1!X216="X"),AND($D135="",CNGE_2026_M3_Secc1!X216="")),0,1))</f>
        <v>0</v>
      </c>
      <c r="FD135" s="220">
        <f>IF(CNGE_2026_M3_Secc1!$AH$128=CNGE_2026_M3_Secc1!$AJ$128,0,IF(OR(AND($D135&lt;&gt;"",CNGE_2026_M3_Secc1!Y216="X"),AND($D135="",CNGE_2026_M3_Secc1!Y216="")),0,1))</f>
        <v>0</v>
      </c>
      <c r="FE135" s="220">
        <f>IF(CNGE_2026_M3_Secc1!$AH$128=CNGE_2026_M3_Secc1!$AJ$128,0,IF(OR(AND($D135&lt;&gt;"",CNGE_2026_M3_Secc1!Z216="X"),AND($D135="",CNGE_2026_M3_Secc1!Z216="")),0,1))</f>
        <v>0</v>
      </c>
      <c r="FF135" s="220">
        <f>IF(CNGE_2026_M3_Secc1!$AH$128=CNGE_2026_M3_Secc1!$AJ$128,0,IF(OR(AND($D135&lt;&gt;"",CNGE_2026_M3_Secc1!AA216="X"),AND($D135="",CNGE_2026_M3_Secc1!AA216="")),0,1))</f>
        <v>0</v>
      </c>
      <c r="FG135" s="220">
        <f>IF(CNGE_2026_M3_Secc1!$AH$128=CNGE_2026_M3_Secc1!$AJ$128,0,IF(OR(AND($D135&lt;&gt;"",CNGE_2026_M3_Secc1!AB216="X"),AND($D135="",CNGE_2026_M3_Secc1!AB216="")),0,1))</f>
        <v>0</v>
      </c>
      <c r="FH135" s="220">
        <f>IF(CNGE_2026_M3_Secc1!$AH$128=CNGE_2026_M3_Secc1!$AJ$128,0,IF(OR(AND($D135&lt;&gt;"",CNGE_2026_M3_Secc1!AC216="X"),AND($D135="",CNGE_2026_M3_Secc1!AC216="")),0,1))</f>
        <v>0</v>
      </c>
      <c r="FI135" s="220">
        <f>IF(CNGE_2026_M3_Secc1!$AH$128=CNGE_2026_M3_Secc1!$AJ$128,0,IF(OR(AND($D135&lt;&gt;"",CNGE_2026_M3_Secc1!AD216="X"),AND($D135="",CNGE_2026_M3_Secc1!AD216="")),0,1))</f>
        <v>0</v>
      </c>
      <c r="FJ135" s="220">
        <f>IF(CNGE_2026_M3_Secc1!$AH$128=CNGE_2026_M3_Secc1!$AJ$128,0,IF(OR(AND($D135&lt;&gt;"",CNGE_2026_M3_Secc1!I276="X"),AND($D135="",CNGE_2026_M3_Secc1!I276="")),0,1))</f>
        <v>0</v>
      </c>
      <c r="FK135" s="220">
        <f>IF(CNGE_2026_M3_Secc1!$AH$128=CNGE_2026_M3_Secc1!$AJ$128,0,IF(OR(AND($D135&lt;&gt;"",CNGE_2026_M3_Secc1!J276="X"),AND($D135="",CNGE_2026_M3_Secc1!J276="")),0,1))</f>
        <v>0</v>
      </c>
      <c r="FL135" s="220">
        <f>IF(CNGE_2026_M3_Secc1!$AH$128=CNGE_2026_M3_Secc1!$AJ$128,0,IF(OR(AND($D135&lt;&gt;"",CNGE_2026_M3_Secc1!K276="X"),AND($D135="",CNGE_2026_M3_Secc1!K276="")),0,1))</f>
        <v>0</v>
      </c>
      <c r="FM135" s="220">
        <f>IF(CNGE_2026_M3_Secc1!$AH$128=CNGE_2026_M3_Secc1!$AJ$128,0,IF(OR(AND($D135&lt;&gt;"",CNGE_2026_M3_Secc1!L276="X"),AND($D135="",CNGE_2026_M3_Secc1!L276="")),0,1))</f>
        <v>0</v>
      </c>
      <c r="FN135" s="220">
        <f>IF(CNGE_2026_M3_Secc1!$AH$128=CNGE_2026_M3_Secc1!$AJ$128,0,IF(OR(AND($D135&lt;&gt;"",CNGE_2026_M3_Secc1!M276="X"),AND($D135="",CNGE_2026_M3_Secc1!M276="")),0,1))</f>
        <v>0</v>
      </c>
      <c r="FO135" s="220">
        <f>IF(CNGE_2026_M3_Secc1!$AH$128=CNGE_2026_M3_Secc1!$AJ$128,0,IF(OR(AND($D135&lt;&gt;"",CNGE_2026_M3_Secc1!N276="X"),AND($D135="",CNGE_2026_M3_Secc1!N276="")),0,1))</f>
        <v>0</v>
      </c>
      <c r="FP135" s="220">
        <f>IF(CNGE_2026_M3_Secc1!$AH$128=CNGE_2026_M3_Secc1!$AJ$128,0,IF(OR(AND($D135&lt;&gt;"",CNGE_2026_M3_Secc1!O276="X"),AND($D135="",CNGE_2026_M3_Secc1!O276="")),0,1))</f>
        <v>0</v>
      </c>
      <c r="FQ135" s="220">
        <f>IF(CNGE_2026_M3_Secc1!$AH$128=CNGE_2026_M3_Secc1!$AJ$128,0,IF(OR(AND($D135&lt;&gt;"",CNGE_2026_M3_Secc1!P276="X"),AND($D135="",CNGE_2026_M3_Secc1!P276="")),0,1))</f>
        <v>0</v>
      </c>
      <c r="FR135" s="220">
        <f>IF(CNGE_2026_M3_Secc1!$AH$128=CNGE_2026_M3_Secc1!$AJ$128,0,IF(OR(AND($D135&lt;&gt;"",CNGE_2026_M3_Secc1!Q276="X"),AND($D135="",CNGE_2026_M3_Secc1!Q276="")),0,1))</f>
        <v>0</v>
      </c>
      <c r="FS135" s="220">
        <f>IF(CNGE_2026_M3_Secc1!$AH$128=CNGE_2026_M3_Secc1!$AJ$128,0,IF(OR(AND($D135&lt;&gt;"",CNGE_2026_M3_Secc1!R276="X"),AND($D135="",CNGE_2026_M3_Secc1!R276="")),0,1))</f>
        <v>0</v>
      </c>
      <c r="FT135" s="220">
        <f>IF(CNGE_2026_M3_Secc1!$AH$128=CNGE_2026_M3_Secc1!$AJ$128,0,IF(OR(AND($D135&lt;&gt;"",CNGE_2026_M3_Secc1!S276="X"),AND($D135="",CNGE_2026_M3_Secc1!S276="")),0,1))</f>
        <v>0</v>
      </c>
      <c r="FU135" s="220">
        <f>IF(CNGE_2026_M3_Secc1!$AH$128=CNGE_2026_M3_Secc1!$AJ$128,0,IF(OR(AND($D135&lt;&gt;"",CNGE_2026_M3_Secc1!T276="X"),AND($D135="",CNGE_2026_M3_Secc1!T276="")),0,1))</f>
        <v>0</v>
      </c>
      <c r="FV135" s="220">
        <f>IF(CNGE_2026_M3_Secc1!$AH$128=CNGE_2026_M3_Secc1!$AJ$128,0,IF(OR(AND($D135&lt;&gt;"",CNGE_2026_M3_Secc1!U276="X"),AND($D135="",CNGE_2026_M3_Secc1!U276="")),0,1))</f>
        <v>0</v>
      </c>
      <c r="FW135" s="220">
        <f>IF(CNGE_2026_M3_Secc1!$AH$128=CNGE_2026_M3_Secc1!$AJ$128,0,IF(OR(AND($D135&lt;&gt;"",CNGE_2026_M3_Secc1!V276="X"),AND($D135="",CNGE_2026_M3_Secc1!V276="")),0,1))</f>
        <v>0</v>
      </c>
      <c r="FX135" s="220">
        <f>IF(CNGE_2026_M3_Secc1!$AH$128=CNGE_2026_M3_Secc1!$AJ$128,0,IF(OR(AND($D135&lt;&gt;"",CNGE_2026_M3_Secc1!W276="X"),AND($D135="",CNGE_2026_M3_Secc1!W276="")),0,1))</f>
        <v>0</v>
      </c>
      <c r="FY135" s="220">
        <f>IF(CNGE_2026_M3_Secc1!$AH$128=CNGE_2026_M3_Secc1!$AJ$128,0,IF(OR(AND($D135&lt;&gt;"",CNGE_2026_M3_Secc1!X276="X"),AND($D135="",CNGE_2026_M3_Secc1!X276="")),0,1))</f>
        <v>0</v>
      </c>
      <c r="FZ135" s="220">
        <f>IF(CNGE_2026_M3_Secc1!$AH$128=CNGE_2026_M3_Secc1!$AJ$128,0,IF(OR(AND($D135&lt;&gt;"",CNGE_2026_M3_Secc1!Y276="X"),AND($D135="",CNGE_2026_M3_Secc1!Y276="")),0,1))</f>
        <v>0</v>
      </c>
      <c r="GA135" s="220">
        <f>IF(CNGE_2026_M3_Secc1!$AH$128=CNGE_2026_M3_Secc1!$AJ$128,0,IF(OR(AND($D135&lt;&gt;"",CNGE_2026_M3_Secc1!Z276="X"),AND($D135="",CNGE_2026_M3_Secc1!Z276="")),0,1))</f>
        <v>0</v>
      </c>
      <c r="GB135" s="220">
        <f>IF(CNGE_2026_M3_Secc1!$AH$128=CNGE_2026_M3_Secc1!$AJ$128,0,IF(OR(AND($D135&lt;&gt;"",CNGE_2026_M3_Secc1!AA276="X"),AND($D135="",CNGE_2026_M3_Secc1!AA276="")),0,1))</f>
        <v>0</v>
      </c>
      <c r="GC135" s="220">
        <f>IF(CNGE_2026_M3_Secc1!$AH$128=CNGE_2026_M3_Secc1!$AJ$128,0,IF(OR(AND($D135&lt;&gt;"",CNGE_2026_M3_Secc1!AB276="X"),AND($D135="",CNGE_2026_M3_Secc1!AB276="")),0,1))</f>
        <v>0</v>
      </c>
      <c r="GD135" s="220">
        <f>IF(CNGE_2026_M3_Secc1!$AH$128=CNGE_2026_M3_Secc1!$AJ$128,0,IF(OR(AND($D135&lt;&gt;"",CNGE_2026_M3_Secc1!AC276="X"),AND($D135="",CNGE_2026_M3_Secc1!AC276="")),0,1))</f>
        <v>0</v>
      </c>
      <c r="GE135" s="220">
        <f>IF(CNGE_2026_M3_Secc1!$AH$128=CNGE_2026_M3_Secc1!$AJ$128,0,IF(OR(AND($D135&lt;&gt;"",CNGE_2026_M3_Secc1!AD276="X"),AND($D135="",CNGE_2026_M3_Secc1!AD276="")),0,1))</f>
        <v>0</v>
      </c>
    </row>
    <row r="136" spans="1:187" s="114" customFormat="1" ht="15" customHeight="1">
      <c r="A136" s="131"/>
      <c r="B136" s="53"/>
      <c r="C136" s="82" t="s">
        <v>85</v>
      </c>
      <c r="D136" s="792" t="str">
        <f>IF($AH$33=1,"",IF(CNGE_2026_M3_Secc1!$AH$40=CNGE_2026_M3_Secc1!$AJ$40,"",IF(CNGE_2026_M3_Secc1!D79="","",CNGE_2026_M3_Secc1!D79)))</f>
        <v/>
      </c>
      <c r="E136" s="793"/>
      <c r="F136" s="793"/>
      <c r="G136" s="793"/>
      <c r="H136" s="793"/>
      <c r="I136" s="793"/>
      <c r="J136" s="793"/>
      <c r="K136" s="793"/>
      <c r="L136" s="793"/>
      <c r="M136" s="794"/>
      <c r="N136" s="432"/>
      <c r="O136" s="432"/>
      <c r="P136" s="432"/>
      <c r="Q136" s="432"/>
      <c r="R136" s="432"/>
      <c r="S136" s="432"/>
      <c r="T136" s="432"/>
      <c r="U136" s="432"/>
      <c r="V136" s="432"/>
      <c r="W136" s="432"/>
      <c r="X136" s="432"/>
      <c r="Y136" s="432"/>
      <c r="Z136" s="432"/>
      <c r="AA136" s="432"/>
      <c r="AB136" s="432"/>
      <c r="AC136" s="432"/>
      <c r="AD136" s="432"/>
      <c r="AE136" s="49"/>
      <c r="AF136" s="219"/>
      <c r="AG136" s="212"/>
      <c r="AH136" s="896">
        <f t="shared" si="89"/>
        <v>0</v>
      </c>
      <c r="AI136" s="627"/>
      <c r="AJ136" s="896">
        <f t="shared" si="21"/>
        <v>0</v>
      </c>
      <c r="AK136" s="627"/>
      <c r="AL136" s="896">
        <f t="shared" si="22"/>
        <v>0</v>
      </c>
      <c r="AM136" s="627"/>
      <c r="AN136" s="627">
        <f t="shared" si="90"/>
        <v>0</v>
      </c>
      <c r="AO136" s="627"/>
      <c r="AP136" s="639" t="str">
        <f>IF(AN136=0,"",IF(SUM($AN$116:AN136)=1,AR136,IF($AN$173&gt;SUM($AN$116:AN136),_xlfn.CONCAT(", ",AR136),IF($AN$173=SUM($AN$116:AN136),_xlfn.CONCAT(" y ",AR136,".")))))</f>
        <v/>
      </c>
      <c r="AQ136" s="641" t="str">
        <f>IF(AO136=0,"", IF(SUM($AN136:BW$582)=1,AR136, IF($AN$589&gt;SUM($AN136:BW$582),_xlfn.CONCAT(", ",AR136), IF($AN$589=SUM($AN136:BW$582),_xlfn.CONCAT(" y ",AR136,".")))))</f>
        <v/>
      </c>
      <c r="AR136" s="639">
        <f t="shared" si="91"/>
        <v>20</v>
      </c>
      <c r="AS136" s="641"/>
      <c r="AU136" s="1046">
        <f t="shared" si="85"/>
        <v>0</v>
      </c>
      <c r="AV136" s="1047"/>
      <c r="AX136" s="1053">
        <f t="shared" si="23"/>
        <v>0</v>
      </c>
      <c r="AY136" s="729"/>
      <c r="AZ136" s="1053">
        <f t="shared" si="92"/>
        <v>0</v>
      </c>
      <c r="BA136" s="729"/>
      <c r="BB136" s="639">
        <f t="shared" si="93"/>
        <v>0</v>
      </c>
      <c r="BC136" s="641"/>
      <c r="BE136" s="220">
        <f t="shared" si="24"/>
        <v>0</v>
      </c>
      <c r="BF136" s="220">
        <f t="shared" si="25"/>
        <v>0</v>
      </c>
      <c r="BG136" s="220">
        <f t="shared" si="26"/>
        <v>0</v>
      </c>
      <c r="BH136" s="220">
        <f t="shared" si="27"/>
        <v>0</v>
      </c>
      <c r="BI136" s="220">
        <f t="shared" si="28"/>
        <v>0</v>
      </c>
      <c r="BJ136" s="220">
        <f t="shared" si="29"/>
        <v>0</v>
      </c>
      <c r="BK136" s="220">
        <f t="shared" si="30"/>
        <v>0</v>
      </c>
      <c r="BL136" s="220">
        <f t="shared" si="31"/>
        <v>0</v>
      </c>
      <c r="BM136" s="220">
        <f t="shared" si="32"/>
        <v>0</v>
      </c>
      <c r="BN136" s="220">
        <f t="shared" si="33"/>
        <v>0</v>
      </c>
      <c r="BO136" s="220">
        <f t="shared" si="34"/>
        <v>0</v>
      </c>
      <c r="BP136" s="220">
        <f t="shared" si="35"/>
        <v>0</v>
      </c>
      <c r="BQ136" s="220">
        <f t="shared" si="36"/>
        <v>0</v>
      </c>
      <c r="BR136" s="220">
        <f t="shared" si="37"/>
        <v>0</v>
      </c>
      <c r="BS136" s="220">
        <f t="shared" si="38"/>
        <v>0</v>
      </c>
      <c r="BT136" s="220">
        <f t="shared" si="39"/>
        <v>0</v>
      </c>
      <c r="BU136" s="220">
        <f t="shared" si="40"/>
        <v>0</v>
      </c>
      <c r="BV136" s="220">
        <f t="shared" si="41"/>
        <v>0</v>
      </c>
      <c r="BW136" s="220">
        <f t="shared" si="42"/>
        <v>0</v>
      </c>
      <c r="BX136" s="220">
        <f t="shared" si="43"/>
        <v>0</v>
      </c>
      <c r="BY136" s="220">
        <f t="shared" si="44"/>
        <v>0</v>
      </c>
      <c r="BZ136" s="220">
        <f t="shared" si="45"/>
        <v>0</v>
      </c>
      <c r="CA136" s="220">
        <f t="shared" si="46"/>
        <v>0</v>
      </c>
      <c r="CB136" s="220">
        <f t="shared" si="47"/>
        <v>0</v>
      </c>
      <c r="CC136" s="220">
        <f t="shared" si="48"/>
        <v>0</v>
      </c>
      <c r="CD136" s="220">
        <f t="shared" si="49"/>
        <v>0</v>
      </c>
      <c r="CE136" s="220">
        <f t="shared" si="50"/>
        <v>0</v>
      </c>
      <c r="CF136" s="220">
        <f t="shared" si="51"/>
        <v>0</v>
      </c>
      <c r="CG136" s="220">
        <f t="shared" si="52"/>
        <v>0</v>
      </c>
      <c r="CH136" s="220">
        <f t="shared" si="53"/>
        <v>0</v>
      </c>
      <c r="CI136" s="220">
        <f t="shared" si="54"/>
        <v>0</v>
      </c>
      <c r="CJ136" s="220">
        <f t="shared" si="55"/>
        <v>0</v>
      </c>
      <c r="CK136" s="220">
        <f t="shared" si="56"/>
        <v>0</v>
      </c>
      <c r="CL136" s="220">
        <f t="shared" si="57"/>
        <v>0</v>
      </c>
      <c r="CM136" s="220">
        <f t="shared" si="58"/>
        <v>0</v>
      </c>
      <c r="CN136" s="220">
        <f t="shared" si="59"/>
        <v>0</v>
      </c>
      <c r="CO136" s="220">
        <f t="shared" si="60"/>
        <v>0</v>
      </c>
      <c r="CP136" s="220">
        <f t="shared" si="61"/>
        <v>0</v>
      </c>
      <c r="CQ136" s="220">
        <f t="shared" si="62"/>
        <v>0</v>
      </c>
      <c r="CR136" s="220">
        <f t="shared" si="63"/>
        <v>0</v>
      </c>
      <c r="CS136" s="220">
        <f t="shared" si="64"/>
        <v>0</v>
      </c>
      <c r="CT136" s="220">
        <f t="shared" si="65"/>
        <v>0</v>
      </c>
      <c r="CU136" s="220">
        <f t="shared" si="66"/>
        <v>0</v>
      </c>
      <c r="CV136" s="220">
        <f t="shared" si="67"/>
        <v>0</v>
      </c>
      <c r="CW136" s="220">
        <f t="shared" si="68"/>
        <v>0</v>
      </c>
      <c r="CX136" s="220">
        <f t="shared" si="69"/>
        <v>0</v>
      </c>
      <c r="CY136" s="220">
        <f t="shared" si="70"/>
        <v>0</v>
      </c>
      <c r="CZ136" s="220">
        <f t="shared" si="71"/>
        <v>0</v>
      </c>
      <c r="DA136" s="220">
        <f t="shared" si="72"/>
        <v>0</v>
      </c>
      <c r="DB136" s="220">
        <f t="shared" si="73"/>
        <v>0</v>
      </c>
      <c r="DC136" s="220">
        <f t="shared" si="74"/>
        <v>0</v>
      </c>
      <c r="DD136" s="220">
        <f t="shared" si="75"/>
        <v>0</v>
      </c>
      <c r="DE136" s="220">
        <f t="shared" si="76"/>
        <v>0</v>
      </c>
      <c r="DF136" s="220">
        <f t="shared" si="77"/>
        <v>0</v>
      </c>
      <c r="DG136" s="220">
        <f t="shared" si="78"/>
        <v>0</v>
      </c>
      <c r="DH136" s="220">
        <f t="shared" si="79"/>
        <v>0</v>
      </c>
      <c r="DI136" s="220">
        <f t="shared" si="80"/>
        <v>0</v>
      </c>
      <c r="DJ136" s="220">
        <f t="shared" si="81"/>
        <v>0</v>
      </c>
      <c r="DK136" s="220">
        <f t="shared" si="82"/>
        <v>0</v>
      </c>
      <c r="DL136" s="220">
        <f t="shared" si="83"/>
        <v>0</v>
      </c>
      <c r="DM136" s="220">
        <f t="shared" si="86"/>
        <v>0</v>
      </c>
      <c r="DN136" s="96" t="str">
        <f>IF(DM136=0,"",IF(SUM($DM$116:DM136)=1,_xlfn.CONCAT(DO136,),IF($DM$173&gt;SUM($DM$116:DM136),_xlfn.CONCAT(", ",DO136),IF($DM$173=SUM($DM$116:DM136),_xlfn.CONCAT(" y ",DO136)))))</f>
        <v/>
      </c>
      <c r="DO136" s="98">
        <f t="shared" si="87"/>
        <v>20</v>
      </c>
      <c r="DT136" s="645">
        <f t="shared" si="84"/>
        <v>0</v>
      </c>
      <c r="DU136" s="647"/>
      <c r="DW136" s="220">
        <f t="shared" si="88"/>
        <v>0</v>
      </c>
      <c r="DX136" s="220">
        <f>IF(CNGE_2026_M3_Secc1!$AH$128=CNGE_2026_M3_Secc1!$AJ$128,0,IF(OR(AND($D136&lt;&gt;"",CNGE_2026_M3_Secc1!O157="X"),AND($D136="",CNGE_2026_M3_Secc1!O157="")),0,1))</f>
        <v>0</v>
      </c>
      <c r="DY136" s="220">
        <f>IF(CNGE_2026_M3_Secc1!$AH$128=CNGE_2026_M3_Secc1!$AJ$128,0,IF(OR(AND($D136&lt;&gt;"",CNGE_2026_M3_Secc1!P157="X"),AND($D136="",CNGE_2026_M3_Secc1!P157="")),0,1))</f>
        <v>0</v>
      </c>
      <c r="DZ136" s="220">
        <f>IF(CNGE_2026_M3_Secc1!$AH$128=CNGE_2026_M3_Secc1!$AJ$128,0,IF(OR(AND($D136&lt;&gt;"",CNGE_2026_M3_Secc1!Q157="X"),AND($D136="",CNGE_2026_M3_Secc1!Q157="")),0,1))</f>
        <v>0</v>
      </c>
      <c r="EA136" s="220">
        <f>IF(CNGE_2026_M3_Secc1!$AH$128=CNGE_2026_M3_Secc1!$AJ$128,0,IF(OR(AND($D136&lt;&gt;"",CNGE_2026_M3_Secc1!R157="X"),AND($D136="",CNGE_2026_M3_Secc1!R157="")),0,1))</f>
        <v>0</v>
      </c>
      <c r="EB136" s="220">
        <f>IF(CNGE_2026_M3_Secc1!$AH$128=CNGE_2026_M3_Secc1!$AJ$128,0,IF(OR(AND($D136&lt;&gt;"",CNGE_2026_M3_Secc1!S157="X"),AND($D136="",CNGE_2026_M3_Secc1!S157="")),0,1))</f>
        <v>0</v>
      </c>
      <c r="EC136" s="220">
        <f>IF(CNGE_2026_M3_Secc1!$AH$128=CNGE_2026_M3_Secc1!$AJ$128,0,IF(OR(AND($D136&lt;&gt;"",CNGE_2026_M3_Secc1!T157="X"),AND($D136="",CNGE_2026_M3_Secc1!T157="")),0,1))</f>
        <v>0</v>
      </c>
      <c r="ED136" s="220">
        <f>IF(CNGE_2026_M3_Secc1!$AH$128=CNGE_2026_M3_Secc1!$AJ$128,0,IF(OR(AND($D136&lt;&gt;"",CNGE_2026_M3_Secc1!U157="X"),AND($D136="",CNGE_2026_M3_Secc1!U157="")),0,1))</f>
        <v>0</v>
      </c>
      <c r="EE136" s="220">
        <f>IF(CNGE_2026_M3_Secc1!$AH$128=CNGE_2026_M3_Secc1!$AJ$128,0,IF(OR(AND($D136&lt;&gt;"",CNGE_2026_M3_Secc1!V157="X"),AND($D136="",CNGE_2026_M3_Secc1!V157="")),0,1))</f>
        <v>0</v>
      </c>
      <c r="EF136" s="220">
        <f>IF(CNGE_2026_M3_Secc1!$AH$128=CNGE_2026_M3_Secc1!$AJ$128,0,IF(OR(AND($D136&lt;&gt;"",CNGE_2026_M3_Secc1!W157="X"),AND($D136="",CNGE_2026_M3_Secc1!W157="")),0,1))</f>
        <v>0</v>
      </c>
      <c r="EG136" s="220">
        <f>IF(CNGE_2026_M3_Secc1!$AH$128=CNGE_2026_M3_Secc1!$AJ$128,0,IF(OR(AND($D136&lt;&gt;"",CNGE_2026_M3_Secc1!X157="X"),AND($D136="",CNGE_2026_M3_Secc1!X157="")),0,1))</f>
        <v>0</v>
      </c>
      <c r="EH136" s="220">
        <f>IF(CNGE_2026_M3_Secc1!$AH$128=CNGE_2026_M3_Secc1!$AJ$128,0,IF(OR(AND($D136&lt;&gt;"",CNGE_2026_M3_Secc1!Y157="X"),AND($D136="",CNGE_2026_M3_Secc1!Y157="")),0,1))</f>
        <v>0</v>
      </c>
      <c r="EI136" s="220">
        <f>IF(CNGE_2026_M3_Secc1!$AH$128=CNGE_2026_M3_Secc1!$AJ$128,0,IF(OR(AND($D136&lt;&gt;"",CNGE_2026_M3_Secc1!Z157="X"),AND($D136="",CNGE_2026_M3_Secc1!Z157="")),0,1))</f>
        <v>0</v>
      </c>
      <c r="EJ136" s="220">
        <f>IF(CNGE_2026_M3_Secc1!$AH$128=CNGE_2026_M3_Secc1!$AJ$128,0,IF(OR(AND($D136&lt;&gt;"",CNGE_2026_M3_Secc1!AA157="X"),AND($D136="",CNGE_2026_M3_Secc1!AA157="")),0,1))</f>
        <v>0</v>
      </c>
      <c r="EK136" s="220">
        <f>IF(CNGE_2026_M3_Secc1!$AH$128=CNGE_2026_M3_Secc1!$AJ$128,0,IF(OR(AND($D136&lt;&gt;"",CNGE_2026_M3_Secc1!AB157="X"),AND($D136="",CNGE_2026_M3_Secc1!AB157="")),0,1))</f>
        <v>0</v>
      </c>
      <c r="EL136" s="220">
        <f>IF(CNGE_2026_M3_Secc1!$AH$128=CNGE_2026_M3_Secc1!$AJ$128,0,IF(OR(AND($D136&lt;&gt;"",CNGE_2026_M3_Secc1!AC157="X"),AND($D136="",CNGE_2026_M3_Secc1!AC157="")),0,1))</f>
        <v>0</v>
      </c>
      <c r="EM136" s="220">
        <f>IF(CNGE_2026_M3_Secc1!$AH$128=CNGE_2026_M3_Secc1!$AJ$128,0,IF(OR(AND($D136&lt;&gt;"",CNGE_2026_M3_Secc1!AD157="X"),AND($D136="",CNGE_2026_M3_Secc1!AD157="")),0,1))</f>
        <v>0</v>
      </c>
      <c r="EN136" s="220">
        <f>IF(CNGE_2026_M3_Secc1!$AH$128=CNGE_2026_M3_Secc1!$AJ$128,0,IF(OR(AND($D136&lt;&gt;"",CNGE_2026_M3_Secc1!I217="X"),AND($D136="",CNGE_2026_M3_Secc1!I217="")),0,1))</f>
        <v>0</v>
      </c>
      <c r="EO136" s="220">
        <f>IF(CNGE_2026_M3_Secc1!$AH$128=CNGE_2026_M3_Secc1!$AJ$128,0,IF(OR(AND($D136&lt;&gt;"",CNGE_2026_M3_Secc1!J217="X"),AND($D136="",CNGE_2026_M3_Secc1!J217="")),0,1))</f>
        <v>0</v>
      </c>
      <c r="EP136" s="220">
        <f>IF(CNGE_2026_M3_Secc1!$AH$128=CNGE_2026_M3_Secc1!$AJ$128,0,IF(OR(AND($D136&lt;&gt;"",CNGE_2026_M3_Secc1!K217="X"),AND($D136="",CNGE_2026_M3_Secc1!K217="")),0,1))</f>
        <v>0</v>
      </c>
      <c r="EQ136" s="220">
        <f>IF(CNGE_2026_M3_Secc1!$AH$128=CNGE_2026_M3_Secc1!$AJ$128,0,IF(OR(AND($D136&lt;&gt;"",CNGE_2026_M3_Secc1!L217="X"),AND($D136="",CNGE_2026_M3_Secc1!L217="")),0,1))</f>
        <v>0</v>
      </c>
      <c r="ER136" s="220">
        <f>IF(CNGE_2026_M3_Secc1!$AH$128=CNGE_2026_M3_Secc1!$AJ$128,0,IF(OR(AND($D136&lt;&gt;"",CNGE_2026_M3_Secc1!M217="X"),AND($D136="",CNGE_2026_M3_Secc1!M217="")),0,1))</f>
        <v>0</v>
      </c>
      <c r="ES136" s="220">
        <f>IF(CNGE_2026_M3_Secc1!$AH$128=CNGE_2026_M3_Secc1!$AJ$128,0,IF(OR(AND($D136&lt;&gt;"",CNGE_2026_M3_Secc1!N217="X"),AND($D136="",CNGE_2026_M3_Secc1!N217="")),0,1))</f>
        <v>0</v>
      </c>
      <c r="ET136" s="220">
        <f>IF(CNGE_2026_M3_Secc1!$AH$128=CNGE_2026_M3_Secc1!$AJ$128,0,IF(OR(AND($D136&lt;&gt;"",CNGE_2026_M3_Secc1!O217="X"),AND($D136="",CNGE_2026_M3_Secc1!O217="")),0,1))</f>
        <v>0</v>
      </c>
      <c r="EU136" s="220">
        <f>IF(CNGE_2026_M3_Secc1!$AH$128=CNGE_2026_M3_Secc1!$AJ$128,0,IF(OR(AND($D136&lt;&gt;"",CNGE_2026_M3_Secc1!P217="X"),AND($D136="",CNGE_2026_M3_Secc1!P217="")),0,1))</f>
        <v>0</v>
      </c>
      <c r="EV136" s="220">
        <f>IF(CNGE_2026_M3_Secc1!$AH$128=CNGE_2026_M3_Secc1!$AJ$128,0,IF(OR(AND($D136&lt;&gt;"",CNGE_2026_M3_Secc1!Q217="X"),AND($D136="",CNGE_2026_M3_Secc1!Q217="")),0,1))</f>
        <v>0</v>
      </c>
      <c r="EW136" s="220">
        <f>IF(CNGE_2026_M3_Secc1!$AH$128=CNGE_2026_M3_Secc1!$AJ$128,0,IF(OR(AND($D136&lt;&gt;"",CNGE_2026_M3_Secc1!R217="X"),AND($D136="",CNGE_2026_M3_Secc1!R217="")),0,1))</f>
        <v>0</v>
      </c>
      <c r="EX136" s="220">
        <f>IF(CNGE_2026_M3_Secc1!$AH$128=CNGE_2026_M3_Secc1!$AJ$128,0,IF(OR(AND($D136&lt;&gt;"",CNGE_2026_M3_Secc1!S217="X"),AND($D136="",CNGE_2026_M3_Secc1!S217="")),0,1))</f>
        <v>0</v>
      </c>
      <c r="EY136" s="220">
        <f>IF(CNGE_2026_M3_Secc1!$AH$128=CNGE_2026_M3_Secc1!$AJ$128,0,IF(OR(AND($D136&lt;&gt;"",CNGE_2026_M3_Secc1!T217="X"),AND($D136="",CNGE_2026_M3_Secc1!T217="")),0,1))</f>
        <v>0</v>
      </c>
      <c r="EZ136" s="220">
        <f>IF(CNGE_2026_M3_Secc1!$AH$128=CNGE_2026_M3_Secc1!$AJ$128,0,IF(OR(AND($D136&lt;&gt;"",CNGE_2026_M3_Secc1!U217="X"),AND($D136="",CNGE_2026_M3_Secc1!U217="")),0,1))</f>
        <v>0</v>
      </c>
      <c r="FA136" s="220">
        <f>IF(CNGE_2026_M3_Secc1!$AH$128=CNGE_2026_M3_Secc1!$AJ$128,0,IF(OR(AND($D136&lt;&gt;"",CNGE_2026_M3_Secc1!V217="X"),AND($D136="",CNGE_2026_M3_Secc1!V217="")),0,1))</f>
        <v>0</v>
      </c>
      <c r="FB136" s="220">
        <f>IF(CNGE_2026_M3_Secc1!$AH$128=CNGE_2026_M3_Secc1!$AJ$128,0,IF(OR(AND($D136&lt;&gt;"",CNGE_2026_M3_Secc1!W217="X"),AND($D136="",CNGE_2026_M3_Secc1!W217="")),0,1))</f>
        <v>0</v>
      </c>
      <c r="FC136" s="220">
        <f>IF(CNGE_2026_M3_Secc1!$AH$128=CNGE_2026_M3_Secc1!$AJ$128,0,IF(OR(AND($D136&lt;&gt;"",CNGE_2026_M3_Secc1!X217="X"),AND($D136="",CNGE_2026_M3_Secc1!X217="")),0,1))</f>
        <v>0</v>
      </c>
      <c r="FD136" s="220">
        <f>IF(CNGE_2026_M3_Secc1!$AH$128=CNGE_2026_M3_Secc1!$AJ$128,0,IF(OR(AND($D136&lt;&gt;"",CNGE_2026_M3_Secc1!Y217="X"),AND($D136="",CNGE_2026_M3_Secc1!Y217="")),0,1))</f>
        <v>0</v>
      </c>
      <c r="FE136" s="220">
        <f>IF(CNGE_2026_M3_Secc1!$AH$128=CNGE_2026_M3_Secc1!$AJ$128,0,IF(OR(AND($D136&lt;&gt;"",CNGE_2026_M3_Secc1!Z217="X"),AND($D136="",CNGE_2026_M3_Secc1!Z217="")),0,1))</f>
        <v>0</v>
      </c>
      <c r="FF136" s="220">
        <f>IF(CNGE_2026_M3_Secc1!$AH$128=CNGE_2026_M3_Secc1!$AJ$128,0,IF(OR(AND($D136&lt;&gt;"",CNGE_2026_M3_Secc1!AA217="X"),AND($D136="",CNGE_2026_M3_Secc1!AA217="")),0,1))</f>
        <v>0</v>
      </c>
      <c r="FG136" s="220">
        <f>IF(CNGE_2026_M3_Secc1!$AH$128=CNGE_2026_M3_Secc1!$AJ$128,0,IF(OR(AND($D136&lt;&gt;"",CNGE_2026_M3_Secc1!AB217="X"),AND($D136="",CNGE_2026_M3_Secc1!AB217="")),0,1))</f>
        <v>0</v>
      </c>
      <c r="FH136" s="220">
        <f>IF(CNGE_2026_M3_Secc1!$AH$128=CNGE_2026_M3_Secc1!$AJ$128,0,IF(OR(AND($D136&lt;&gt;"",CNGE_2026_M3_Secc1!AC217="X"),AND($D136="",CNGE_2026_M3_Secc1!AC217="")),0,1))</f>
        <v>0</v>
      </c>
      <c r="FI136" s="220">
        <f>IF(CNGE_2026_M3_Secc1!$AH$128=CNGE_2026_M3_Secc1!$AJ$128,0,IF(OR(AND($D136&lt;&gt;"",CNGE_2026_M3_Secc1!AD217="X"),AND($D136="",CNGE_2026_M3_Secc1!AD217="")),0,1))</f>
        <v>0</v>
      </c>
      <c r="FJ136" s="220">
        <f>IF(CNGE_2026_M3_Secc1!$AH$128=CNGE_2026_M3_Secc1!$AJ$128,0,IF(OR(AND($D136&lt;&gt;"",CNGE_2026_M3_Secc1!I277="X"),AND($D136="",CNGE_2026_M3_Secc1!I277="")),0,1))</f>
        <v>0</v>
      </c>
      <c r="FK136" s="220">
        <f>IF(CNGE_2026_M3_Secc1!$AH$128=CNGE_2026_M3_Secc1!$AJ$128,0,IF(OR(AND($D136&lt;&gt;"",CNGE_2026_M3_Secc1!J277="X"),AND($D136="",CNGE_2026_M3_Secc1!J277="")),0,1))</f>
        <v>0</v>
      </c>
      <c r="FL136" s="220">
        <f>IF(CNGE_2026_M3_Secc1!$AH$128=CNGE_2026_M3_Secc1!$AJ$128,0,IF(OR(AND($D136&lt;&gt;"",CNGE_2026_M3_Secc1!K277="X"),AND($D136="",CNGE_2026_M3_Secc1!K277="")),0,1))</f>
        <v>0</v>
      </c>
      <c r="FM136" s="220">
        <f>IF(CNGE_2026_M3_Secc1!$AH$128=CNGE_2026_M3_Secc1!$AJ$128,0,IF(OR(AND($D136&lt;&gt;"",CNGE_2026_M3_Secc1!L277="X"),AND($D136="",CNGE_2026_M3_Secc1!L277="")),0,1))</f>
        <v>0</v>
      </c>
      <c r="FN136" s="220">
        <f>IF(CNGE_2026_M3_Secc1!$AH$128=CNGE_2026_M3_Secc1!$AJ$128,0,IF(OR(AND($D136&lt;&gt;"",CNGE_2026_M3_Secc1!M277="X"),AND($D136="",CNGE_2026_M3_Secc1!M277="")),0,1))</f>
        <v>0</v>
      </c>
      <c r="FO136" s="220">
        <f>IF(CNGE_2026_M3_Secc1!$AH$128=CNGE_2026_M3_Secc1!$AJ$128,0,IF(OR(AND($D136&lt;&gt;"",CNGE_2026_M3_Secc1!N277="X"),AND($D136="",CNGE_2026_M3_Secc1!N277="")),0,1))</f>
        <v>0</v>
      </c>
      <c r="FP136" s="220">
        <f>IF(CNGE_2026_M3_Secc1!$AH$128=CNGE_2026_M3_Secc1!$AJ$128,0,IF(OR(AND($D136&lt;&gt;"",CNGE_2026_M3_Secc1!O277="X"),AND($D136="",CNGE_2026_M3_Secc1!O277="")),0,1))</f>
        <v>0</v>
      </c>
      <c r="FQ136" s="220">
        <f>IF(CNGE_2026_M3_Secc1!$AH$128=CNGE_2026_M3_Secc1!$AJ$128,0,IF(OR(AND($D136&lt;&gt;"",CNGE_2026_M3_Secc1!P277="X"),AND($D136="",CNGE_2026_M3_Secc1!P277="")),0,1))</f>
        <v>0</v>
      </c>
      <c r="FR136" s="220">
        <f>IF(CNGE_2026_M3_Secc1!$AH$128=CNGE_2026_M3_Secc1!$AJ$128,0,IF(OR(AND($D136&lt;&gt;"",CNGE_2026_M3_Secc1!Q277="X"),AND($D136="",CNGE_2026_M3_Secc1!Q277="")),0,1))</f>
        <v>0</v>
      </c>
      <c r="FS136" s="220">
        <f>IF(CNGE_2026_M3_Secc1!$AH$128=CNGE_2026_M3_Secc1!$AJ$128,0,IF(OR(AND($D136&lt;&gt;"",CNGE_2026_M3_Secc1!R277="X"),AND($D136="",CNGE_2026_M3_Secc1!R277="")),0,1))</f>
        <v>0</v>
      </c>
      <c r="FT136" s="220">
        <f>IF(CNGE_2026_M3_Secc1!$AH$128=CNGE_2026_M3_Secc1!$AJ$128,0,IF(OR(AND($D136&lt;&gt;"",CNGE_2026_M3_Secc1!S277="X"),AND($D136="",CNGE_2026_M3_Secc1!S277="")),0,1))</f>
        <v>0</v>
      </c>
      <c r="FU136" s="220">
        <f>IF(CNGE_2026_M3_Secc1!$AH$128=CNGE_2026_M3_Secc1!$AJ$128,0,IF(OR(AND($D136&lt;&gt;"",CNGE_2026_M3_Secc1!T277="X"),AND($D136="",CNGE_2026_M3_Secc1!T277="")),0,1))</f>
        <v>0</v>
      </c>
      <c r="FV136" s="220">
        <f>IF(CNGE_2026_M3_Secc1!$AH$128=CNGE_2026_M3_Secc1!$AJ$128,0,IF(OR(AND($D136&lt;&gt;"",CNGE_2026_M3_Secc1!U277="X"),AND($D136="",CNGE_2026_M3_Secc1!U277="")),0,1))</f>
        <v>0</v>
      </c>
      <c r="FW136" s="220">
        <f>IF(CNGE_2026_M3_Secc1!$AH$128=CNGE_2026_M3_Secc1!$AJ$128,0,IF(OR(AND($D136&lt;&gt;"",CNGE_2026_M3_Secc1!V277="X"),AND($D136="",CNGE_2026_M3_Secc1!V277="")),0,1))</f>
        <v>0</v>
      </c>
      <c r="FX136" s="220">
        <f>IF(CNGE_2026_M3_Secc1!$AH$128=CNGE_2026_M3_Secc1!$AJ$128,0,IF(OR(AND($D136&lt;&gt;"",CNGE_2026_M3_Secc1!W277="X"),AND($D136="",CNGE_2026_M3_Secc1!W277="")),0,1))</f>
        <v>0</v>
      </c>
      <c r="FY136" s="220">
        <f>IF(CNGE_2026_M3_Secc1!$AH$128=CNGE_2026_M3_Secc1!$AJ$128,0,IF(OR(AND($D136&lt;&gt;"",CNGE_2026_M3_Secc1!X277="X"),AND($D136="",CNGE_2026_M3_Secc1!X277="")),0,1))</f>
        <v>0</v>
      </c>
      <c r="FZ136" s="220">
        <f>IF(CNGE_2026_M3_Secc1!$AH$128=CNGE_2026_M3_Secc1!$AJ$128,0,IF(OR(AND($D136&lt;&gt;"",CNGE_2026_M3_Secc1!Y277="X"),AND($D136="",CNGE_2026_M3_Secc1!Y277="")),0,1))</f>
        <v>0</v>
      </c>
      <c r="GA136" s="220">
        <f>IF(CNGE_2026_M3_Secc1!$AH$128=CNGE_2026_M3_Secc1!$AJ$128,0,IF(OR(AND($D136&lt;&gt;"",CNGE_2026_M3_Secc1!Z277="X"),AND($D136="",CNGE_2026_M3_Secc1!Z277="")),0,1))</f>
        <v>0</v>
      </c>
      <c r="GB136" s="220">
        <f>IF(CNGE_2026_M3_Secc1!$AH$128=CNGE_2026_M3_Secc1!$AJ$128,0,IF(OR(AND($D136&lt;&gt;"",CNGE_2026_M3_Secc1!AA277="X"),AND($D136="",CNGE_2026_M3_Secc1!AA277="")),0,1))</f>
        <v>0</v>
      </c>
      <c r="GC136" s="220">
        <f>IF(CNGE_2026_M3_Secc1!$AH$128=CNGE_2026_M3_Secc1!$AJ$128,0,IF(OR(AND($D136&lt;&gt;"",CNGE_2026_M3_Secc1!AB277="X"),AND($D136="",CNGE_2026_M3_Secc1!AB277="")),0,1))</f>
        <v>0</v>
      </c>
      <c r="GD136" s="220">
        <f>IF(CNGE_2026_M3_Secc1!$AH$128=CNGE_2026_M3_Secc1!$AJ$128,0,IF(OR(AND($D136&lt;&gt;"",CNGE_2026_M3_Secc1!AC277="X"),AND($D136="",CNGE_2026_M3_Secc1!AC277="")),0,1))</f>
        <v>0</v>
      </c>
      <c r="GE136" s="220">
        <f>IF(CNGE_2026_M3_Secc1!$AH$128=CNGE_2026_M3_Secc1!$AJ$128,0,IF(OR(AND($D136&lt;&gt;"",CNGE_2026_M3_Secc1!AD277="X"),AND($D136="",CNGE_2026_M3_Secc1!AD277="")),0,1))</f>
        <v>0</v>
      </c>
    </row>
    <row r="137" spans="1:187" s="114" customFormat="1" ht="15" customHeight="1">
      <c r="A137" s="131"/>
      <c r="B137" s="53"/>
      <c r="C137" s="82" t="s">
        <v>86</v>
      </c>
      <c r="D137" s="792" t="str">
        <f>IF($AH$33=1,"",IF(CNGE_2026_M3_Secc1!$AH$40=CNGE_2026_M3_Secc1!$AJ$40,"",IF(CNGE_2026_M3_Secc1!D80="","",CNGE_2026_M3_Secc1!D80)))</f>
        <v/>
      </c>
      <c r="E137" s="793"/>
      <c r="F137" s="793"/>
      <c r="G137" s="793"/>
      <c r="H137" s="793"/>
      <c r="I137" s="793"/>
      <c r="J137" s="793"/>
      <c r="K137" s="793"/>
      <c r="L137" s="793"/>
      <c r="M137" s="794"/>
      <c r="N137" s="432"/>
      <c r="O137" s="432"/>
      <c r="P137" s="432"/>
      <c r="Q137" s="432"/>
      <c r="R137" s="432"/>
      <c r="S137" s="432"/>
      <c r="T137" s="432"/>
      <c r="U137" s="432"/>
      <c r="V137" s="432"/>
      <c r="W137" s="432"/>
      <c r="X137" s="432"/>
      <c r="Y137" s="432"/>
      <c r="Z137" s="432"/>
      <c r="AA137" s="432"/>
      <c r="AB137" s="432"/>
      <c r="AC137" s="432"/>
      <c r="AD137" s="432"/>
      <c r="AE137" s="49"/>
      <c r="AF137" s="219"/>
      <c r="AG137" s="212"/>
      <c r="AH137" s="896">
        <f t="shared" si="89"/>
        <v>0</v>
      </c>
      <c r="AI137" s="627"/>
      <c r="AJ137" s="896">
        <f t="shared" si="21"/>
        <v>0</v>
      </c>
      <c r="AK137" s="627"/>
      <c r="AL137" s="896">
        <f t="shared" si="22"/>
        <v>0</v>
      </c>
      <c r="AM137" s="627"/>
      <c r="AN137" s="627">
        <f t="shared" si="90"/>
        <v>0</v>
      </c>
      <c r="AO137" s="627"/>
      <c r="AP137" s="639" t="str">
        <f>IF(AN137=0,"",IF(SUM($AN$116:AN137)=1,AR137,IF($AN$173&gt;SUM($AN$116:AN137),_xlfn.CONCAT(", ",AR137),IF($AN$173=SUM($AN$116:AN137),_xlfn.CONCAT(" y ",AR137,".")))))</f>
        <v/>
      </c>
      <c r="AQ137" s="641" t="str">
        <f>IF(AO137=0,"", IF(SUM($AN137:BW$582)=1,AR137, IF($AN$589&gt;SUM($AN137:BW$582),_xlfn.CONCAT(", ",AR137), IF($AN$589=SUM($AN137:BW$582),_xlfn.CONCAT(" y ",AR137,".")))))</f>
        <v/>
      </c>
      <c r="AR137" s="639">
        <f t="shared" si="91"/>
        <v>21</v>
      </c>
      <c r="AS137" s="641"/>
      <c r="AU137" s="1046">
        <f t="shared" si="85"/>
        <v>0</v>
      </c>
      <c r="AV137" s="1047"/>
      <c r="AX137" s="1053">
        <f t="shared" si="23"/>
        <v>0</v>
      </c>
      <c r="AY137" s="729"/>
      <c r="AZ137" s="1053">
        <f t="shared" si="92"/>
        <v>0</v>
      </c>
      <c r="BA137" s="729"/>
      <c r="BB137" s="639">
        <f t="shared" si="93"/>
        <v>0</v>
      </c>
      <c r="BC137" s="641"/>
      <c r="BE137" s="220">
        <f t="shared" si="24"/>
        <v>0</v>
      </c>
      <c r="BF137" s="220">
        <f t="shared" si="25"/>
        <v>0</v>
      </c>
      <c r="BG137" s="220">
        <f t="shared" si="26"/>
        <v>0</v>
      </c>
      <c r="BH137" s="220">
        <f t="shared" si="27"/>
        <v>0</v>
      </c>
      <c r="BI137" s="220">
        <f t="shared" si="28"/>
        <v>0</v>
      </c>
      <c r="BJ137" s="220">
        <f t="shared" si="29"/>
        <v>0</v>
      </c>
      <c r="BK137" s="220">
        <f t="shared" si="30"/>
        <v>0</v>
      </c>
      <c r="BL137" s="220">
        <f t="shared" si="31"/>
        <v>0</v>
      </c>
      <c r="BM137" s="220">
        <f t="shared" si="32"/>
        <v>0</v>
      </c>
      <c r="BN137" s="220">
        <f t="shared" si="33"/>
        <v>0</v>
      </c>
      <c r="BO137" s="220">
        <f t="shared" si="34"/>
        <v>0</v>
      </c>
      <c r="BP137" s="220">
        <f t="shared" si="35"/>
        <v>0</v>
      </c>
      <c r="BQ137" s="220">
        <f t="shared" si="36"/>
        <v>0</v>
      </c>
      <c r="BR137" s="220">
        <f t="shared" si="37"/>
        <v>0</v>
      </c>
      <c r="BS137" s="220">
        <f t="shared" si="38"/>
        <v>0</v>
      </c>
      <c r="BT137" s="220">
        <f t="shared" si="39"/>
        <v>0</v>
      </c>
      <c r="BU137" s="220">
        <f t="shared" si="40"/>
        <v>0</v>
      </c>
      <c r="BV137" s="220">
        <f t="shared" si="41"/>
        <v>0</v>
      </c>
      <c r="BW137" s="220">
        <f t="shared" si="42"/>
        <v>0</v>
      </c>
      <c r="BX137" s="220">
        <f t="shared" si="43"/>
        <v>0</v>
      </c>
      <c r="BY137" s="220">
        <f t="shared" si="44"/>
        <v>0</v>
      </c>
      <c r="BZ137" s="220">
        <f t="shared" si="45"/>
        <v>0</v>
      </c>
      <c r="CA137" s="220">
        <f t="shared" si="46"/>
        <v>0</v>
      </c>
      <c r="CB137" s="220">
        <f t="shared" si="47"/>
        <v>0</v>
      </c>
      <c r="CC137" s="220">
        <f t="shared" si="48"/>
        <v>0</v>
      </c>
      <c r="CD137" s="220">
        <f t="shared" si="49"/>
        <v>0</v>
      </c>
      <c r="CE137" s="220">
        <f t="shared" si="50"/>
        <v>0</v>
      </c>
      <c r="CF137" s="220">
        <f t="shared" si="51"/>
        <v>0</v>
      </c>
      <c r="CG137" s="220">
        <f t="shared" si="52"/>
        <v>0</v>
      </c>
      <c r="CH137" s="220">
        <f t="shared" si="53"/>
        <v>0</v>
      </c>
      <c r="CI137" s="220">
        <f t="shared" si="54"/>
        <v>0</v>
      </c>
      <c r="CJ137" s="220">
        <f t="shared" si="55"/>
        <v>0</v>
      </c>
      <c r="CK137" s="220">
        <f t="shared" si="56"/>
        <v>0</v>
      </c>
      <c r="CL137" s="220">
        <f t="shared" si="57"/>
        <v>0</v>
      </c>
      <c r="CM137" s="220">
        <f t="shared" si="58"/>
        <v>0</v>
      </c>
      <c r="CN137" s="220">
        <f t="shared" si="59"/>
        <v>0</v>
      </c>
      <c r="CO137" s="220">
        <f t="shared" si="60"/>
        <v>0</v>
      </c>
      <c r="CP137" s="220">
        <f t="shared" si="61"/>
        <v>0</v>
      </c>
      <c r="CQ137" s="220">
        <f t="shared" si="62"/>
        <v>0</v>
      </c>
      <c r="CR137" s="220">
        <f t="shared" si="63"/>
        <v>0</v>
      </c>
      <c r="CS137" s="220">
        <f t="shared" si="64"/>
        <v>0</v>
      </c>
      <c r="CT137" s="220">
        <f t="shared" si="65"/>
        <v>0</v>
      </c>
      <c r="CU137" s="220">
        <f t="shared" si="66"/>
        <v>0</v>
      </c>
      <c r="CV137" s="220">
        <f t="shared" si="67"/>
        <v>0</v>
      </c>
      <c r="CW137" s="220">
        <f t="shared" si="68"/>
        <v>0</v>
      </c>
      <c r="CX137" s="220">
        <f t="shared" si="69"/>
        <v>0</v>
      </c>
      <c r="CY137" s="220">
        <f t="shared" si="70"/>
        <v>0</v>
      </c>
      <c r="CZ137" s="220">
        <f t="shared" si="71"/>
        <v>0</v>
      </c>
      <c r="DA137" s="220">
        <f t="shared" si="72"/>
        <v>0</v>
      </c>
      <c r="DB137" s="220">
        <f t="shared" si="73"/>
        <v>0</v>
      </c>
      <c r="DC137" s="220">
        <f t="shared" si="74"/>
        <v>0</v>
      </c>
      <c r="DD137" s="220">
        <f t="shared" si="75"/>
        <v>0</v>
      </c>
      <c r="DE137" s="220">
        <f t="shared" si="76"/>
        <v>0</v>
      </c>
      <c r="DF137" s="220">
        <f t="shared" si="77"/>
        <v>0</v>
      </c>
      <c r="DG137" s="220">
        <f t="shared" si="78"/>
        <v>0</v>
      </c>
      <c r="DH137" s="220">
        <f t="shared" si="79"/>
        <v>0</v>
      </c>
      <c r="DI137" s="220">
        <f t="shared" si="80"/>
        <v>0</v>
      </c>
      <c r="DJ137" s="220">
        <f t="shared" si="81"/>
        <v>0</v>
      </c>
      <c r="DK137" s="220">
        <f t="shared" si="82"/>
        <v>0</v>
      </c>
      <c r="DL137" s="220">
        <f t="shared" si="83"/>
        <v>0</v>
      </c>
      <c r="DM137" s="220">
        <f t="shared" si="86"/>
        <v>0</v>
      </c>
      <c r="DN137" s="96" t="str">
        <f>IF(DM137=0,"",IF(SUM($DM$116:DM137)=1,_xlfn.CONCAT(DO137,),IF($DM$173&gt;SUM($DM$116:DM137),_xlfn.CONCAT(", ",DO137),IF($DM$173=SUM($DM$116:DM137),_xlfn.CONCAT(" y ",DO137)))))</f>
        <v/>
      </c>
      <c r="DO137" s="98">
        <f t="shared" si="87"/>
        <v>21</v>
      </c>
      <c r="DT137" s="645">
        <f t="shared" si="84"/>
        <v>0</v>
      </c>
      <c r="DU137" s="647"/>
      <c r="DW137" s="220">
        <f t="shared" si="88"/>
        <v>0</v>
      </c>
      <c r="DX137" s="220">
        <f>IF(CNGE_2026_M3_Secc1!$AH$128=CNGE_2026_M3_Secc1!$AJ$128,0,IF(OR(AND($D137&lt;&gt;"",CNGE_2026_M3_Secc1!O158="X"),AND($D137="",CNGE_2026_M3_Secc1!O158="")),0,1))</f>
        <v>0</v>
      </c>
      <c r="DY137" s="220">
        <f>IF(CNGE_2026_M3_Secc1!$AH$128=CNGE_2026_M3_Secc1!$AJ$128,0,IF(OR(AND($D137&lt;&gt;"",CNGE_2026_M3_Secc1!P158="X"),AND($D137="",CNGE_2026_M3_Secc1!P158="")),0,1))</f>
        <v>0</v>
      </c>
      <c r="DZ137" s="220">
        <f>IF(CNGE_2026_M3_Secc1!$AH$128=CNGE_2026_M3_Secc1!$AJ$128,0,IF(OR(AND($D137&lt;&gt;"",CNGE_2026_M3_Secc1!Q158="X"),AND($D137="",CNGE_2026_M3_Secc1!Q158="")),0,1))</f>
        <v>0</v>
      </c>
      <c r="EA137" s="220">
        <f>IF(CNGE_2026_M3_Secc1!$AH$128=CNGE_2026_M3_Secc1!$AJ$128,0,IF(OR(AND($D137&lt;&gt;"",CNGE_2026_M3_Secc1!R158="X"),AND($D137="",CNGE_2026_M3_Secc1!R158="")),0,1))</f>
        <v>0</v>
      </c>
      <c r="EB137" s="220">
        <f>IF(CNGE_2026_M3_Secc1!$AH$128=CNGE_2026_M3_Secc1!$AJ$128,0,IF(OR(AND($D137&lt;&gt;"",CNGE_2026_M3_Secc1!S158="X"),AND($D137="",CNGE_2026_M3_Secc1!S158="")),0,1))</f>
        <v>0</v>
      </c>
      <c r="EC137" s="220">
        <f>IF(CNGE_2026_M3_Secc1!$AH$128=CNGE_2026_M3_Secc1!$AJ$128,0,IF(OR(AND($D137&lt;&gt;"",CNGE_2026_M3_Secc1!T158="X"),AND($D137="",CNGE_2026_M3_Secc1!T158="")),0,1))</f>
        <v>0</v>
      </c>
      <c r="ED137" s="220">
        <f>IF(CNGE_2026_M3_Secc1!$AH$128=CNGE_2026_M3_Secc1!$AJ$128,0,IF(OR(AND($D137&lt;&gt;"",CNGE_2026_M3_Secc1!U158="X"),AND($D137="",CNGE_2026_M3_Secc1!U158="")),0,1))</f>
        <v>0</v>
      </c>
      <c r="EE137" s="220">
        <f>IF(CNGE_2026_M3_Secc1!$AH$128=CNGE_2026_M3_Secc1!$AJ$128,0,IF(OR(AND($D137&lt;&gt;"",CNGE_2026_M3_Secc1!V158="X"),AND($D137="",CNGE_2026_M3_Secc1!V158="")),0,1))</f>
        <v>0</v>
      </c>
      <c r="EF137" s="220">
        <f>IF(CNGE_2026_M3_Secc1!$AH$128=CNGE_2026_M3_Secc1!$AJ$128,0,IF(OR(AND($D137&lt;&gt;"",CNGE_2026_M3_Secc1!W158="X"),AND($D137="",CNGE_2026_M3_Secc1!W158="")),0,1))</f>
        <v>0</v>
      </c>
      <c r="EG137" s="220">
        <f>IF(CNGE_2026_M3_Secc1!$AH$128=CNGE_2026_M3_Secc1!$AJ$128,0,IF(OR(AND($D137&lt;&gt;"",CNGE_2026_M3_Secc1!X158="X"),AND($D137="",CNGE_2026_M3_Secc1!X158="")),0,1))</f>
        <v>0</v>
      </c>
      <c r="EH137" s="220">
        <f>IF(CNGE_2026_M3_Secc1!$AH$128=CNGE_2026_M3_Secc1!$AJ$128,0,IF(OR(AND($D137&lt;&gt;"",CNGE_2026_M3_Secc1!Y158="X"),AND($D137="",CNGE_2026_M3_Secc1!Y158="")),0,1))</f>
        <v>0</v>
      </c>
      <c r="EI137" s="220">
        <f>IF(CNGE_2026_M3_Secc1!$AH$128=CNGE_2026_M3_Secc1!$AJ$128,0,IF(OR(AND($D137&lt;&gt;"",CNGE_2026_M3_Secc1!Z158="X"),AND($D137="",CNGE_2026_M3_Secc1!Z158="")),0,1))</f>
        <v>0</v>
      </c>
      <c r="EJ137" s="220">
        <f>IF(CNGE_2026_M3_Secc1!$AH$128=CNGE_2026_M3_Secc1!$AJ$128,0,IF(OR(AND($D137&lt;&gt;"",CNGE_2026_M3_Secc1!AA158="X"),AND($D137="",CNGE_2026_M3_Secc1!AA158="")),0,1))</f>
        <v>0</v>
      </c>
      <c r="EK137" s="220">
        <f>IF(CNGE_2026_M3_Secc1!$AH$128=CNGE_2026_M3_Secc1!$AJ$128,0,IF(OR(AND($D137&lt;&gt;"",CNGE_2026_M3_Secc1!AB158="X"),AND($D137="",CNGE_2026_M3_Secc1!AB158="")),0,1))</f>
        <v>0</v>
      </c>
      <c r="EL137" s="220">
        <f>IF(CNGE_2026_M3_Secc1!$AH$128=CNGE_2026_M3_Secc1!$AJ$128,0,IF(OR(AND($D137&lt;&gt;"",CNGE_2026_M3_Secc1!AC158="X"),AND($D137="",CNGE_2026_M3_Secc1!AC158="")),0,1))</f>
        <v>0</v>
      </c>
      <c r="EM137" s="220">
        <f>IF(CNGE_2026_M3_Secc1!$AH$128=CNGE_2026_M3_Secc1!$AJ$128,0,IF(OR(AND($D137&lt;&gt;"",CNGE_2026_M3_Secc1!AD158="X"),AND($D137="",CNGE_2026_M3_Secc1!AD158="")),0,1))</f>
        <v>0</v>
      </c>
      <c r="EN137" s="220">
        <f>IF(CNGE_2026_M3_Secc1!$AH$128=CNGE_2026_M3_Secc1!$AJ$128,0,IF(OR(AND($D137&lt;&gt;"",CNGE_2026_M3_Secc1!I218="X"),AND($D137="",CNGE_2026_M3_Secc1!I218="")),0,1))</f>
        <v>0</v>
      </c>
      <c r="EO137" s="220">
        <f>IF(CNGE_2026_M3_Secc1!$AH$128=CNGE_2026_M3_Secc1!$AJ$128,0,IF(OR(AND($D137&lt;&gt;"",CNGE_2026_M3_Secc1!J218="X"),AND($D137="",CNGE_2026_M3_Secc1!J218="")),0,1))</f>
        <v>0</v>
      </c>
      <c r="EP137" s="220">
        <f>IF(CNGE_2026_M3_Secc1!$AH$128=CNGE_2026_M3_Secc1!$AJ$128,0,IF(OR(AND($D137&lt;&gt;"",CNGE_2026_M3_Secc1!K218="X"),AND($D137="",CNGE_2026_M3_Secc1!K218="")),0,1))</f>
        <v>0</v>
      </c>
      <c r="EQ137" s="220">
        <f>IF(CNGE_2026_M3_Secc1!$AH$128=CNGE_2026_M3_Secc1!$AJ$128,0,IF(OR(AND($D137&lt;&gt;"",CNGE_2026_M3_Secc1!L218="X"),AND($D137="",CNGE_2026_M3_Secc1!L218="")),0,1))</f>
        <v>0</v>
      </c>
      <c r="ER137" s="220">
        <f>IF(CNGE_2026_M3_Secc1!$AH$128=CNGE_2026_M3_Secc1!$AJ$128,0,IF(OR(AND($D137&lt;&gt;"",CNGE_2026_M3_Secc1!M218="X"),AND($D137="",CNGE_2026_M3_Secc1!M218="")),0,1))</f>
        <v>0</v>
      </c>
      <c r="ES137" s="220">
        <f>IF(CNGE_2026_M3_Secc1!$AH$128=CNGE_2026_M3_Secc1!$AJ$128,0,IF(OR(AND($D137&lt;&gt;"",CNGE_2026_M3_Secc1!N218="X"),AND($D137="",CNGE_2026_M3_Secc1!N218="")),0,1))</f>
        <v>0</v>
      </c>
      <c r="ET137" s="220">
        <f>IF(CNGE_2026_M3_Secc1!$AH$128=CNGE_2026_M3_Secc1!$AJ$128,0,IF(OR(AND($D137&lt;&gt;"",CNGE_2026_M3_Secc1!O218="X"),AND($D137="",CNGE_2026_M3_Secc1!O218="")),0,1))</f>
        <v>0</v>
      </c>
      <c r="EU137" s="220">
        <f>IF(CNGE_2026_M3_Secc1!$AH$128=CNGE_2026_M3_Secc1!$AJ$128,0,IF(OR(AND($D137&lt;&gt;"",CNGE_2026_M3_Secc1!P218="X"),AND($D137="",CNGE_2026_M3_Secc1!P218="")),0,1))</f>
        <v>0</v>
      </c>
      <c r="EV137" s="220">
        <f>IF(CNGE_2026_M3_Secc1!$AH$128=CNGE_2026_M3_Secc1!$AJ$128,0,IF(OR(AND($D137&lt;&gt;"",CNGE_2026_M3_Secc1!Q218="X"),AND($D137="",CNGE_2026_M3_Secc1!Q218="")),0,1))</f>
        <v>0</v>
      </c>
      <c r="EW137" s="220">
        <f>IF(CNGE_2026_M3_Secc1!$AH$128=CNGE_2026_M3_Secc1!$AJ$128,0,IF(OR(AND($D137&lt;&gt;"",CNGE_2026_M3_Secc1!R218="X"),AND($D137="",CNGE_2026_M3_Secc1!R218="")),0,1))</f>
        <v>0</v>
      </c>
      <c r="EX137" s="220">
        <f>IF(CNGE_2026_M3_Secc1!$AH$128=CNGE_2026_M3_Secc1!$AJ$128,0,IF(OR(AND($D137&lt;&gt;"",CNGE_2026_M3_Secc1!S218="X"),AND($D137="",CNGE_2026_M3_Secc1!S218="")),0,1))</f>
        <v>0</v>
      </c>
      <c r="EY137" s="220">
        <f>IF(CNGE_2026_M3_Secc1!$AH$128=CNGE_2026_M3_Secc1!$AJ$128,0,IF(OR(AND($D137&lt;&gt;"",CNGE_2026_M3_Secc1!T218="X"),AND($D137="",CNGE_2026_M3_Secc1!T218="")),0,1))</f>
        <v>0</v>
      </c>
      <c r="EZ137" s="220">
        <f>IF(CNGE_2026_M3_Secc1!$AH$128=CNGE_2026_M3_Secc1!$AJ$128,0,IF(OR(AND($D137&lt;&gt;"",CNGE_2026_M3_Secc1!U218="X"),AND($D137="",CNGE_2026_M3_Secc1!U218="")),0,1))</f>
        <v>0</v>
      </c>
      <c r="FA137" s="220">
        <f>IF(CNGE_2026_M3_Secc1!$AH$128=CNGE_2026_M3_Secc1!$AJ$128,0,IF(OR(AND($D137&lt;&gt;"",CNGE_2026_M3_Secc1!V218="X"),AND($D137="",CNGE_2026_M3_Secc1!V218="")),0,1))</f>
        <v>0</v>
      </c>
      <c r="FB137" s="220">
        <f>IF(CNGE_2026_M3_Secc1!$AH$128=CNGE_2026_M3_Secc1!$AJ$128,0,IF(OR(AND($D137&lt;&gt;"",CNGE_2026_M3_Secc1!W218="X"),AND($D137="",CNGE_2026_M3_Secc1!W218="")),0,1))</f>
        <v>0</v>
      </c>
      <c r="FC137" s="220">
        <f>IF(CNGE_2026_M3_Secc1!$AH$128=CNGE_2026_M3_Secc1!$AJ$128,0,IF(OR(AND($D137&lt;&gt;"",CNGE_2026_M3_Secc1!X218="X"),AND($D137="",CNGE_2026_M3_Secc1!X218="")),0,1))</f>
        <v>0</v>
      </c>
      <c r="FD137" s="220">
        <f>IF(CNGE_2026_M3_Secc1!$AH$128=CNGE_2026_M3_Secc1!$AJ$128,0,IF(OR(AND($D137&lt;&gt;"",CNGE_2026_M3_Secc1!Y218="X"),AND($D137="",CNGE_2026_M3_Secc1!Y218="")),0,1))</f>
        <v>0</v>
      </c>
      <c r="FE137" s="220">
        <f>IF(CNGE_2026_M3_Secc1!$AH$128=CNGE_2026_M3_Secc1!$AJ$128,0,IF(OR(AND($D137&lt;&gt;"",CNGE_2026_M3_Secc1!Z218="X"),AND($D137="",CNGE_2026_M3_Secc1!Z218="")),0,1))</f>
        <v>0</v>
      </c>
      <c r="FF137" s="220">
        <f>IF(CNGE_2026_M3_Secc1!$AH$128=CNGE_2026_M3_Secc1!$AJ$128,0,IF(OR(AND($D137&lt;&gt;"",CNGE_2026_M3_Secc1!AA218="X"),AND($D137="",CNGE_2026_M3_Secc1!AA218="")),0,1))</f>
        <v>0</v>
      </c>
      <c r="FG137" s="220">
        <f>IF(CNGE_2026_M3_Secc1!$AH$128=CNGE_2026_M3_Secc1!$AJ$128,0,IF(OR(AND($D137&lt;&gt;"",CNGE_2026_M3_Secc1!AB218="X"),AND($D137="",CNGE_2026_M3_Secc1!AB218="")),0,1))</f>
        <v>0</v>
      </c>
      <c r="FH137" s="220">
        <f>IF(CNGE_2026_M3_Secc1!$AH$128=CNGE_2026_M3_Secc1!$AJ$128,0,IF(OR(AND($D137&lt;&gt;"",CNGE_2026_M3_Secc1!AC218="X"),AND($D137="",CNGE_2026_M3_Secc1!AC218="")),0,1))</f>
        <v>0</v>
      </c>
      <c r="FI137" s="220">
        <f>IF(CNGE_2026_M3_Secc1!$AH$128=CNGE_2026_M3_Secc1!$AJ$128,0,IF(OR(AND($D137&lt;&gt;"",CNGE_2026_M3_Secc1!AD218="X"),AND($D137="",CNGE_2026_M3_Secc1!AD218="")),0,1))</f>
        <v>0</v>
      </c>
      <c r="FJ137" s="220">
        <f>IF(CNGE_2026_M3_Secc1!$AH$128=CNGE_2026_M3_Secc1!$AJ$128,0,IF(OR(AND($D137&lt;&gt;"",CNGE_2026_M3_Secc1!I278="X"),AND($D137="",CNGE_2026_M3_Secc1!I278="")),0,1))</f>
        <v>0</v>
      </c>
      <c r="FK137" s="220">
        <f>IF(CNGE_2026_M3_Secc1!$AH$128=CNGE_2026_M3_Secc1!$AJ$128,0,IF(OR(AND($D137&lt;&gt;"",CNGE_2026_M3_Secc1!J278="X"),AND($D137="",CNGE_2026_M3_Secc1!J278="")),0,1))</f>
        <v>0</v>
      </c>
      <c r="FL137" s="220">
        <f>IF(CNGE_2026_M3_Secc1!$AH$128=CNGE_2026_M3_Secc1!$AJ$128,0,IF(OR(AND($D137&lt;&gt;"",CNGE_2026_M3_Secc1!K278="X"),AND($D137="",CNGE_2026_M3_Secc1!K278="")),0,1))</f>
        <v>0</v>
      </c>
      <c r="FM137" s="220">
        <f>IF(CNGE_2026_M3_Secc1!$AH$128=CNGE_2026_M3_Secc1!$AJ$128,0,IF(OR(AND($D137&lt;&gt;"",CNGE_2026_M3_Secc1!L278="X"),AND($D137="",CNGE_2026_M3_Secc1!L278="")),0,1))</f>
        <v>0</v>
      </c>
      <c r="FN137" s="220">
        <f>IF(CNGE_2026_M3_Secc1!$AH$128=CNGE_2026_M3_Secc1!$AJ$128,0,IF(OR(AND($D137&lt;&gt;"",CNGE_2026_M3_Secc1!M278="X"),AND($D137="",CNGE_2026_M3_Secc1!M278="")),0,1))</f>
        <v>0</v>
      </c>
      <c r="FO137" s="220">
        <f>IF(CNGE_2026_M3_Secc1!$AH$128=CNGE_2026_M3_Secc1!$AJ$128,0,IF(OR(AND($D137&lt;&gt;"",CNGE_2026_M3_Secc1!N278="X"),AND($D137="",CNGE_2026_M3_Secc1!N278="")),0,1))</f>
        <v>0</v>
      </c>
      <c r="FP137" s="220">
        <f>IF(CNGE_2026_M3_Secc1!$AH$128=CNGE_2026_M3_Secc1!$AJ$128,0,IF(OR(AND($D137&lt;&gt;"",CNGE_2026_M3_Secc1!O278="X"),AND($D137="",CNGE_2026_M3_Secc1!O278="")),0,1))</f>
        <v>0</v>
      </c>
      <c r="FQ137" s="220">
        <f>IF(CNGE_2026_M3_Secc1!$AH$128=CNGE_2026_M3_Secc1!$AJ$128,0,IF(OR(AND($D137&lt;&gt;"",CNGE_2026_M3_Secc1!P278="X"),AND($D137="",CNGE_2026_M3_Secc1!P278="")),0,1))</f>
        <v>0</v>
      </c>
      <c r="FR137" s="220">
        <f>IF(CNGE_2026_M3_Secc1!$AH$128=CNGE_2026_M3_Secc1!$AJ$128,0,IF(OR(AND($D137&lt;&gt;"",CNGE_2026_M3_Secc1!Q278="X"),AND($D137="",CNGE_2026_M3_Secc1!Q278="")),0,1))</f>
        <v>0</v>
      </c>
      <c r="FS137" s="220">
        <f>IF(CNGE_2026_M3_Secc1!$AH$128=CNGE_2026_M3_Secc1!$AJ$128,0,IF(OR(AND($D137&lt;&gt;"",CNGE_2026_M3_Secc1!R278="X"),AND($D137="",CNGE_2026_M3_Secc1!R278="")),0,1))</f>
        <v>0</v>
      </c>
      <c r="FT137" s="220">
        <f>IF(CNGE_2026_M3_Secc1!$AH$128=CNGE_2026_M3_Secc1!$AJ$128,0,IF(OR(AND($D137&lt;&gt;"",CNGE_2026_M3_Secc1!S278="X"),AND($D137="",CNGE_2026_M3_Secc1!S278="")),0,1))</f>
        <v>0</v>
      </c>
      <c r="FU137" s="220">
        <f>IF(CNGE_2026_M3_Secc1!$AH$128=CNGE_2026_M3_Secc1!$AJ$128,0,IF(OR(AND($D137&lt;&gt;"",CNGE_2026_M3_Secc1!T278="X"),AND($D137="",CNGE_2026_M3_Secc1!T278="")),0,1))</f>
        <v>0</v>
      </c>
      <c r="FV137" s="220">
        <f>IF(CNGE_2026_M3_Secc1!$AH$128=CNGE_2026_M3_Secc1!$AJ$128,0,IF(OR(AND($D137&lt;&gt;"",CNGE_2026_M3_Secc1!U278="X"),AND($D137="",CNGE_2026_M3_Secc1!U278="")),0,1))</f>
        <v>0</v>
      </c>
      <c r="FW137" s="220">
        <f>IF(CNGE_2026_M3_Secc1!$AH$128=CNGE_2026_M3_Secc1!$AJ$128,0,IF(OR(AND($D137&lt;&gt;"",CNGE_2026_M3_Secc1!V278="X"),AND($D137="",CNGE_2026_M3_Secc1!V278="")),0,1))</f>
        <v>0</v>
      </c>
      <c r="FX137" s="220">
        <f>IF(CNGE_2026_M3_Secc1!$AH$128=CNGE_2026_M3_Secc1!$AJ$128,0,IF(OR(AND($D137&lt;&gt;"",CNGE_2026_M3_Secc1!W278="X"),AND($D137="",CNGE_2026_M3_Secc1!W278="")),0,1))</f>
        <v>0</v>
      </c>
      <c r="FY137" s="220">
        <f>IF(CNGE_2026_M3_Secc1!$AH$128=CNGE_2026_M3_Secc1!$AJ$128,0,IF(OR(AND($D137&lt;&gt;"",CNGE_2026_M3_Secc1!X278="X"),AND($D137="",CNGE_2026_M3_Secc1!X278="")),0,1))</f>
        <v>0</v>
      </c>
      <c r="FZ137" s="220">
        <f>IF(CNGE_2026_M3_Secc1!$AH$128=CNGE_2026_M3_Secc1!$AJ$128,0,IF(OR(AND($D137&lt;&gt;"",CNGE_2026_M3_Secc1!Y278="X"),AND($D137="",CNGE_2026_M3_Secc1!Y278="")),0,1))</f>
        <v>0</v>
      </c>
      <c r="GA137" s="220">
        <f>IF(CNGE_2026_M3_Secc1!$AH$128=CNGE_2026_M3_Secc1!$AJ$128,0,IF(OR(AND($D137&lt;&gt;"",CNGE_2026_M3_Secc1!Z278="X"),AND($D137="",CNGE_2026_M3_Secc1!Z278="")),0,1))</f>
        <v>0</v>
      </c>
      <c r="GB137" s="220">
        <f>IF(CNGE_2026_M3_Secc1!$AH$128=CNGE_2026_M3_Secc1!$AJ$128,0,IF(OR(AND($D137&lt;&gt;"",CNGE_2026_M3_Secc1!AA278="X"),AND($D137="",CNGE_2026_M3_Secc1!AA278="")),0,1))</f>
        <v>0</v>
      </c>
      <c r="GC137" s="220">
        <f>IF(CNGE_2026_M3_Secc1!$AH$128=CNGE_2026_M3_Secc1!$AJ$128,0,IF(OR(AND($D137&lt;&gt;"",CNGE_2026_M3_Secc1!AB278="X"),AND($D137="",CNGE_2026_M3_Secc1!AB278="")),0,1))</f>
        <v>0</v>
      </c>
      <c r="GD137" s="220">
        <f>IF(CNGE_2026_M3_Secc1!$AH$128=CNGE_2026_M3_Secc1!$AJ$128,0,IF(OR(AND($D137&lt;&gt;"",CNGE_2026_M3_Secc1!AC278="X"),AND($D137="",CNGE_2026_M3_Secc1!AC278="")),0,1))</f>
        <v>0</v>
      </c>
      <c r="GE137" s="220">
        <f>IF(CNGE_2026_M3_Secc1!$AH$128=CNGE_2026_M3_Secc1!$AJ$128,0,IF(OR(AND($D137&lt;&gt;"",CNGE_2026_M3_Secc1!AD278="X"),AND($D137="",CNGE_2026_M3_Secc1!AD278="")),0,1))</f>
        <v>0</v>
      </c>
    </row>
    <row r="138" spans="1:187" s="114" customFormat="1" ht="15" customHeight="1">
      <c r="A138" s="131"/>
      <c r="B138" s="53"/>
      <c r="C138" s="82" t="s">
        <v>87</v>
      </c>
      <c r="D138" s="792" t="str">
        <f>IF($AH$33=1,"",IF(CNGE_2026_M3_Secc1!$AH$40=CNGE_2026_M3_Secc1!$AJ$40,"",IF(CNGE_2026_M3_Secc1!D81="","",CNGE_2026_M3_Secc1!D81)))</f>
        <v/>
      </c>
      <c r="E138" s="793"/>
      <c r="F138" s="793"/>
      <c r="G138" s="793"/>
      <c r="H138" s="793"/>
      <c r="I138" s="793"/>
      <c r="J138" s="793"/>
      <c r="K138" s="793"/>
      <c r="L138" s="793"/>
      <c r="M138" s="794"/>
      <c r="N138" s="432"/>
      <c r="O138" s="432"/>
      <c r="P138" s="432"/>
      <c r="Q138" s="432"/>
      <c r="R138" s="432"/>
      <c r="S138" s="432"/>
      <c r="T138" s="432"/>
      <c r="U138" s="432"/>
      <c r="V138" s="432"/>
      <c r="W138" s="432"/>
      <c r="X138" s="432"/>
      <c r="Y138" s="432"/>
      <c r="Z138" s="432"/>
      <c r="AA138" s="432"/>
      <c r="AB138" s="432"/>
      <c r="AC138" s="432"/>
      <c r="AD138" s="432"/>
      <c r="AE138" s="49"/>
      <c r="AF138" s="219"/>
      <c r="AG138" s="212"/>
      <c r="AH138" s="896">
        <f t="shared" si="89"/>
        <v>0</v>
      </c>
      <c r="AI138" s="627"/>
      <c r="AJ138" s="896">
        <f t="shared" si="21"/>
        <v>0</v>
      </c>
      <c r="AK138" s="627"/>
      <c r="AL138" s="896">
        <f t="shared" si="22"/>
        <v>0</v>
      </c>
      <c r="AM138" s="627"/>
      <c r="AN138" s="627">
        <f t="shared" si="90"/>
        <v>0</v>
      </c>
      <c r="AO138" s="627"/>
      <c r="AP138" s="639" t="str">
        <f>IF(AN138=0,"",IF(SUM($AN$116:AN138)=1,AR138,IF($AN$173&gt;SUM($AN$116:AN138),_xlfn.CONCAT(", ",AR138),IF($AN$173=SUM($AN$116:AN138),_xlfn.CONCAT(" y ",AR138,".")))))</f>
        <v/>
      </c>
      <c r="AQ138" s="641" t="str">
        <f>IF(AO138=0,"", IF(SUM($AN138:BW$582)=1,AR138, IF($AN$589&gt;SUM($AN138:BW$582),_xlfn.CONCAT(", ",AR138), IF($AN$589=SUM($AN138:BW$582),_xlfn.CONCAT(" y ",AR138,".")))))</f>
        <v/>
      </c>
      <c r="AR138" s="639">
        <f t="shared" si="91"/>
        <v>22</v>
      </c>
      <c r="AS138" s="641"/>
      <c r="AU138" s="1046">
        <f t="shared" si="85"/>
        <v>0</v>
      </c>
      <c r="AV138" s="1047"/>
      <c r="AX138" s="1053">
        <f t="shared" si="23"/>
        <v>0</v>
      </c>
      <c r="AY138" s="729"/>
      <c r="AZ138" s="1053">
        <f t="shared" si="92"/>
        <v>0</v>
      </c>
      <c r="BA138" s="729"/>
      <c r="BB138" s="639">
        <f t="shared" si="93"/>
        <v>0</v>
      </c>
      <c r="BC138" s="641"/>
      <c r="BE138" s="220">
        <f t="shared" si="24"/>
        <v>0</v>
      </c>
      <c r="BF138" s="220">
        <f t="shared" si="25"/>
        <v>0</v>
      </c>
      <c r="BG138" s="220">
        <f t="shared" si="26"/>
        <v>0</v>
      </c>
      <c r="BH138" s="220">
        <f t="shared" si="27"/>
        <v>0</v>
      </c>
      <c r="BI138" s="220">
        <f t="shared" si="28"/>
        <v>0</v>
      </c>
      <c r="BJ138" s="220">
        <f t="shared" si="29"/>
        <v>0</v>
      </c>
      <c r="BK138" s="220">
        <f t="shared" si="30"/>
        <v>0</v>
      </c>
      <c r="BL138" s="220">
        <f t="shared" si="31"/>
        <v>0</v>
      </c>
      <c r="BM138" s="220">
        <f t="shared" si="32"/>
        <v>0</v>
      </c>
      <c r="BN138" s="220">
        <f t="shared" si="33"/>
        <v>0</v>
      </c>
      <c r="BO138" s="220">
        <f t="shared" si="34"/>
        <v>0</v>
      </c>
      <c r="BP138" s="220">
        <f t="shared" si="35"/>
        <v>0</v>
      </c>
      <c r="BQ138" s="220">
        <f t="shared" si="36"/>
        <v>0</v>
      </c>
      <c r="BR138" s="220">
        <f t="shared" si="37"/>
        <v>0</v>
      </c>
      <c r="BS138" s="220">
        <f t="shared" si="38"/>
        <v>0</v>
      </c>
      <c r="BT138" s="220">
        <f t="shared" si="39"/>
        <v>0</v>
      </c>
      <c r="BU138" s="220">
        <f t="shared" si="40"/>
        <v>0</v>
      </c>
      <c r="BV138" s="220">
        <f t="shared" si="41"/>
        <v>0</v>
      </c>
      <c r="BW138" s="220">
        <f t="shared" si="42"/>
        <v>0</v>
      </c>
      <c r="BX138" s="220">
        <f t="shared" si="43"/>
        <v>0</v>
      </c>
      <c r="BY138" s="220">
        <f t="shared" si="44"/>
        <v>0</v>
      </c>
      <c r="BZ138" s="220">
        <f t="shared" si="45"/>
        <v>0</v>
      </c>
      <c r="CA138" s="220">
        <f t="shared" si="46"/>
        <v>0</v>
      </c>
      <c r="CB138" s="220">
        <f t="shared" si="47"/>
        <v>0</v>
      </c>
      <c r="CC138" s="220">
        <f t="shared" si="48"/>
        <v>0</v>
      </c>
      <c r="CD138" s="220">
        <f t="shared" si="49"/>
        <v>0</v>
      </c>
      <c r="CE138" s="220">
        <f t="shared" si="50"/>
        <v>0</v>
      </c>
      <c r="CF138" s="220">
        <f t="shared" si="51"/>
        <v>0</v>
      </c>
      <c r="CG138" s="220">
        <f t="shared" si="52"/>
        <v>0</v>
      </c>
      <c r="CH138" s="220">
        <f t="shared" si="53"/>
        <v>0</v>
      </c>
      <c r="CI138" s="220">
        <f t="shared" si="54"/>
        <v>0</v>
      </c>
      <c r="CJ138" s="220">
        <f t="shared" si="55"/>
        <v>0</v>
      </c>
      <c r="CK138" s="220">
        <f t="shared" si="56"/>
        <v>0</v>
      </c>
      <c r="CL138" s="220">
        <f t="shared" si="57"/>
        <v>0</v>
      </c>
      <c r="CM138" s="220">
        <f t="shared" si="58"/>
        <v>0</v>
      </c>
      <c r="CN138" s="220">
        <f t="shared" si="59"/>
        <v>0</v>
      </c>
      <c r="CO138" s="220">
        <f t="shared" si="60"/>
        <v>0</v>
      </c>
      <c r="CP138" s="220">
        <f t="shared" si="61"/>
        <v>0</v>
      </c>
      <c r="CQ138" s="220">
        <f t="shared" si="62"/>
        <v>0</v>
      </c>
      <c r="CR138" s="220">
        <f t="shared" si="63"/>
        <v>0</v>
      </c>
      <c r="CS138" s="220">
        <f t="shared" si="64"/>
        <v>0</v>
      </c>
      <c r="CT138" s="220">
        <f t="shared" si="65"/>
        <v>0</v>
      </c>
      <c r="CU138" s="220">
        <f t="shared" si="66"/>
        <v>0</v>
      </c>
      <c r="CV138" s="220">
        <f t="shared" si="67"/>
        <v>0</v>
      </c>
      <c r="CW138" s="220">
        <f t="shared" si="68"/>
        <v>0</v>
      </c>
      <c r="CX138" s="220">
        <f t="shared" si="69"/>
        <v>0</v>
      </c>
      <c r="CY138" s="220">
        <f t="shared" si="70"/>
        <v>0</v>
      </c>
      <c r="CZ138" s="220">
        <f t="shared" si="71"/>
        <v>0</v>
      </c>
      <c r="DA138" s="220">
        <f t="shared" si="72"/>
        <v>0</v>
      </c>
      <c r="DB138" s="220">
        <f t="shared" si="73"/>
        <v>0</v>
      </c>
      <c r="DC138" s="220">
        <f t="shared" si="74"/>
        <v>0</v>
      </c>
      <c r="DD138" s="220">
        <f t="shared" si="75"/>
        <v>0</v>
      </c>
      <c r="DE138" s="220">
        <f t="shared" si="76"/>
        <v>0</v>
      </c>
      <c r="DF138" s="220">
        <f t="shared" si="77"/>
        <v>0</v>
      </c>
      <c r="DG138" s="220">
        <f t="shared" si="78"/>
        <v>0</v>
      </c>
      <c r="DH138" s="220">
        <f t="shared" si="79"/>
        <v>0</v>
      </c>
      <c r="DI138" s="220">
        <f t="shared" si="80"/>
        <v>0</v>
      </c>
      <c r="DJ138" s="220">
        <f t="shared" si="81"/>
        <v>0</v>
      </c>
      <c r="DK138" s="220">
        <f t="shared" si="82"/>
        <v>0</v>
      </c>
      <c r="DL138" s="220">
        <f t="shared" si="83"/>
        <v>0</v>
      </c>
      <c r="DM138" s="220">
        <f t="shared" si="86"/>
        <v>0</v>
      </c>
      <c r="DN138" s="96" t="str">
        <f>IF(DM138=0,"",IF(SUM($DM$116:DM138)=1,_xlfn.CONCAT(DO138,),IF($DM$173&gt;SUM($DM$116:DM138),_xlfn.CONCAT(", ",DO138),IF($DM$173=SUM($DM$116:DM138),_xlfn.CONCAT(" y ",DO138)))))</f>
        <v/>
      </c>
      <c r="DO138" s="98">
        <f t="shared" si="87"/>
        <v>22</v>
      </c>
      <c r="DT138" s="645">
        <f t="shared" si="84"/>
        <v>0</v>
      </c>
      <c r="DU138" s="647"/>
      <c r="DW138" s="220">
        <f t="shared" si="88"/>
        <v>0</v>
      </c>
      <c r="DX138" s="220">
        <f>IF(CNGE_2026_M3_Secc1!$AH$128=CNGE_2026_M3_Secc1!$AJ$128,0,IF(OR(AND($D138&lt;&gt;"",CNGE_2026_M3_Secc1!O159="X"),AND($D138="",CNGE_2026_M3_Secc1!O159="")),0,1))</f>
        <v>0</v>
      </c>
      <c r="DY138" s="220">
        <f>IF(CNGE_2026_M3_Secc1!$AH$128=CNGE_2026_M3_Secc1!$AJ$128,0,IF(OR(AND($D138&lt;&gt;"",CNGE_2026_M3_Secc1!P159="X"),AND($D138="",CNGE_2026_M3_Secc1!P159="")),0,1))</f>
        <v>0</v>
      </c>
      <c r="DZ138" s="220">
        <f>IF(CNGE_2026_M3_Secc1!$AH$128=CNGE_2026_M3_Secc1!$AJ$128,0,IF(OR(AND($D138&lt;&gt;"",CNGE_2026_M3_Secc1!Q159="X"),AND($D138="",CNGE_2026_M3_Secc1!Q159="")),0,1))</f>
        <v>0</v>
      </c>
      <c r="EA138" s="220">
        <f>IF(CNGE_2026_M3_Secc1!$AH$128=CNGE_2026_M3_Secc1!$AJ$128,0,IF(OR(AND($D138&lt;&gt;"",CNGE_2026_M3_Secc1!R159="X"),AND($D138="",CNGE_2026_M3_Secc1!R159="")),0,1))</f>
        <v>0</v>
      </c>
      <c r="EB138" s="220">
        <f>IF(CNGE_2026_M3_Secc1!$AH$128=CNGE_2026_M3_Secc1!$AJ$128,0,IF(OR(AND($D138&lt;&gt;"",CNGE_2026_M3_Secc1!S159="X"),AND($D138="",CNGE_2026_M3_Secc1!S159="")),0,1))</f>
        <v>0</v>
      </c>
      <c r="EC138" s="220">
        <f>IF(CNGE_2026_M3_Secc1!$AH$128=CNGE_2026_M3_Secc1!$AJ$128,0,IF(OR(AND($D138&lt;&gt;"",CNGE_2026_M3_Secc1!T159="X"),AND($D138="",CNGE_2026_M3_Secc1!T159="")),0,1))</f>
        <v>0</v>
      </c>
      <c r="ED138" s="220">
        <f>IF(CNGE_2026_M3_Secc1!$AH$128=CNGE_2026_M3_Secc1!$AJ$128,0,IF(OR(AND($D138&lt;&gt;"",CNGE_2026_M3_Secc1!U159="X"),AND($D138="",CNGE_2026_M3_Secc1!U159="")),0,1))</f>
        <v>0</v>
      </c>
      <c r="EE138" s="220">
        <f>IF(CNGE_2026_M3_Secc1!$AH$128=CNGE_2026_M3_Secc1!$AJ$128,0,IF(OR(AND($D138&lt;&gt;"",CNGE_2026_M3_Secc1!V159="X"),AND($D138="",CNGE_2026_M3_Secc1!V159="")),0,1))</f>
        <v>0</v>
      </c>
      <c r="EF138" s="220">
        <f>IF(CNGE_2026_M3_Secc1!$AH$128=CNGE_2026_M3_Secc1!$AJ$128,0,IF(OR(AND($D138&lt;&gt;"",CNGE_2026_M3_Secc1!W159="X"),AND($D138="",CNGE_2026_M3_Secc1!W159="")),0,1))</f>
        <v>0</v>
      </c>
      <c r="EG138" s="220">
        <f>IF(CNGE_2026_M3_Secc1!$AH$128=CNGE_2026_M3_Secc1!$AJ$128,0,IF(OR(AND($D138&lt;&gt;"",CNGE_2026_M3_Secc1!X159="X"),AND($D138="",CNGE_2026_M3_Secc1!X159="")),0,1))</f>
        <v>0</v>
      </c>
      <c r="EH138" s="220">
        <f>IF(CNGE_2026_M3_Secc1!$AH$128=CNGE_2026_M3_Secc1!$AJ$128,0,IF(OR(AND($D138&lt;&gt;"",CNGE_2026_M3_Secc1!Y159="X"),AND($D138="",CNGE_2026_M3_Secc1!Y159="")),0,1))</f>
        <v>0</v>
      </c>
      <c r="EI138" s="220">
        <f>IF(CNGE_2026_M3_Secc1!$AH$128=CNGE_2026_M3_Secc1!$AJ$128,0,IF(OR(AND($D138&lt;&gt;"",CNGE_2026_M3_Secc1!Z159="X"),AND($D138="",CNGE_2026_M3_Secc1!Z159="")),0,1))</f>
        <v>0</v>
      </c>
      <c r="EJ138" s="220">
        <f>IF(CNGE_2026_M3_Secc1!$AH$128=CNGE_2026_M3_Secc1!$AJ$128,0,IF(OR(AND($D138&lt;&gt;"",CNGE_2026_M3_Secc1!AA159="X"),AND($D138="",CNGE_2026_M3_Secc1!AA159="")),0,1))</f>
        <v>0</v>
      </c>
      <c r="EK138" s="220">
        <f>IF(CNGE_2026_M3_Secc1!$AH$128=CNGE_2026_M3_Secc1!$AJ$128,0,IF(OR(AND($D138&lt;&gt;"",CNGE_2026_M3_Secc1!AB159="X"),AND($D138="",CNGE_2026_M3_Secc1!AB159="")),0,1))</f>
        <v>0</v>
      </c>
      <c r="EL138" s="220">
        <f>IF(CNGE_2026_M3_Secc1!$AH$128=CNGE_2026_M3_Secc1!$AJ$128,0,IF(OR(AND($D138&lt;&gt;"",CNGE_2026_M3_Secc1!AC159="X"),AND($D138="",CNGE_2026_M3_Secc1!AC159="")),0,1))</f>
        <v>0</v>
      </c>
      <c r="EM138" s="220">
        <f>IF(CNGE_2026_M3_Secc1!$AH$128=CNGE_2026_M3_Secc1!$AJ$128,0,IF(OR(AND($D138&lt;&gt;"",CNGE_2026_M3_Secc1!AD159="X"),AND($D138="",CNGE_2026_M3_Secc1!AD159="")),0,1))</f>
        <v>0</v>
      </c>
      <c r="EN138" s="220">
        <f>IF(CNGE_2026_M3_Secc1!$AH$128=CNGE_2026_M3_Secc1!$AJ$128,0,IF(OR(AND($D138&lt;&gt;"",CNGE_2026_M3_Secc1!I219="X"),AND($D138="",CNGE_2026_M3_Secc1!I219="")),0,1))</f>
        <v>0</v>
      </c>
      <c r="EO138" s="220">
        <f>IF(CNGE_2026_M3_Secc1!$AH$128=CNGE_2026_M3_Secc1!$AJ$128,0,IF(OR(AND($D138&lt;&gt;"",CNGE_2026_M3_Secc1!J219="X"),AND($D138="",CNGE_2026_M3_Secc1!J219="")),0,1))</f>
        <v>0</v>
      </c>
      <c r="EP138" s="220">
        <f>IF(CNGE_2026_M3_Secc1!$AH$128=CNGE_2026_M3_Secc1!$AJ$128,0,IF(OR(AND($D138&lt;&gt;"",CNGE_2026_M3_Secc1!K219="X"),AND($D138="",CNGE_2026_M3_Secc1!K219="")),0,1))</f>
        <v>0</v>
      </c>
      <c r="EQ138" s="220">
        <f>IF(CNGE_2026_M3_Secc1!$AH$128=CNGE_2026_M3_Secc1!$AJ$128,0,IF(OR(AND($D138&lt;&gt;"",CNGE_2026_M3_Secc1!L219="X"),AND($D138="",CNGE_2026_M3_Secc1!L219="")),0,1))</f>
        <v>0</v>
      </c>
      <c r="ER138" s="220">
        <f>IF(CNGE_2026_M3_Secc1!$AH$128=CNGE_2026_M3_Secc1!$AJ$128,0,IF(OR(AND($D138&lt;&gt;"",CNGE_2026_M3_Secc1!M219="X"),AND($D138="",CNGE_2026_M3_Secc1!M219="")),0,1))</f>
        <v>0</v>
      </c>
      <c r="ES138" s="220">
        <f>IF(CNGE_2026_M3_Secc1!$AH$128=CNGE_2026_M3_Secc1!$AJ$128,0,IF(OR(AND($D138&lt;&gt;"",CNGE_2026_M3_Secc1!N219="X"),AND($D138="",CNGE_2026_M3_Secc1!N219="")),0,1))</f>
        <v>0</v>
      </c>
      <c r="ET138" s="220">
        <f>IF(CNGE_2026_M3_Secc1!$AH$128=CNGE_2026_M3_Secc1!$AJ$128,0,IF(OR(AND($D138&lt;&gt;"",CNGE_2026_M3_Secc1!O219="X"),AND($D138="",CNGE_2026_M3_Secc1!O219="")),0,1))</f>
        <v>0</v>
      </c>
      <c r="EU138" s="220">
        <f>IF(CNGE_2026_M3_Secc1!$AH$128=CNGE_2026_M3_Secc1!$AJ$128,0,IF(OR(AND($D138&lt;&gt;"",CNGE_2026_M3_Secc1!P219="X"),AND($D138="",CNGE_2026_M3_Secc1!P219="")),0,1))</f>
        <v>0</v>
      </c>
      <c r="EV138" s="220">
        <f>IF(CNGE_2026_M3_Secc1!$AH$128=CNGE_2026_M3_Secc1!$AJ$128,0,IF(OR(AND($D138&lt;&gt;"",CNGE_2026_M3_Secc1!Q219="X"),AND($D138="",CNGE_2026_M3_Secc1!Q219="")),0,1))</f>
        <v>0</v>
      </c>
      <c r="EW138" s="220">
        <f>IF(CNGE_2026_M3_Secc1!$AH$128=CNGE_2026_M3_Secc1!$AJ$128,0,IF(OR(AND($D138&lt;&gt;"",CNGE_2026_M3_Secc1!R219="X"),AND($D138="",CNGE_2026_M3_Secc1!R219="")),0,1))</f>
        <v>0</v>
      </c>
      <c r="EX138" s="220">
        <f>IF(CNGE_2026_M3_Secc1!$AH$128=CNGE_2026_M3_Secc1!$AJ$128,0,IF(OR(AND($D138&lt;&gt;"",CNGE_2026_M3_Secc1!S219="X"),AND($D138="",CNGE_2026_M3_Secc1!S219="")),0,1))</f>
        <v>0</v>
      </c>
      <c r="EY138" s="220">
        <f>IF(CNGE_2026_M3_Secc1!$AH$128=CNGE_2026_M3_Secc1!$AJ$128,0,IF(OR(AND($D138&lt;&gt;"",CNGE_2026_M3_Secc1!T219="X"),AND($D138="",CNGE_2026_M3_Secc1!T219="")),0,1))</f>
        <v>0</v>
      </c>
      <c r="EZ138" s="220">
        <f>IF(CNGE_2026_M3_Secc1!$AH$128=CNGE_2026_M3_Secc1!$AJ$128,0,IF(OR(AND($D138&lt;&gt;"",CNGE_2026_M3_Secc1!U219="X"),AND($D138="",CNGE_2026_M3_Secc1!U219="")),0,1))</f>
        <v>0</v>
      </c>
      <c r="FA138" s="220">
        <f>IF(CNGE_2026_M3_Secc1!$AH$128=CNGE_2026_M3_Secc1!$AJ$128,0,IF(OR(AND($D138&lt;&gt;"",CNGE_2026_M3_Secc1!V219="X"),AND($D138="",CNGE_2026_M3_Secc1!V219="")),0,1))</f>
        <v>0</v>
      </c>
      <c r="FB138" s="220">
        <f>IF(CNGE_2026_M3_Secc1!$AH$128=CNGE_2026_M3_Secc1!$AJ$128,0,IF(OR(AND($D138&lt;&gt;"",CNGE_2026_M3_Secc1!W219="X"),AND($D138="",CNGE_2026_M3_Secc1!W219="")),0,1))</f>
        <v>0</v>
      </c>
      <c r="FC138" s="220">
        <f>IF(CNGE_2026_M3_Secc1!$AH$128=CNGE_2026_M3_Secc1!$AJ$128,0,IF(OR(AND($D138&lt;&gt;"",CNGE_2026_M3_Secc1!X219="X"),AND($D138="",CNGE_2026_M3_Secc1!X219="")),0,1))</f>
        <v>0</v>
      </c>
      <c r="FD138" s="220">
        <f>IF(CNGE_2026_M3_Secc1!$AH$128=CNGE_2026_M3_Secc1!$AJ$128,0,IF(OR(AND($D138&lt;&gt;"",CNGE_2026_M3_Secc1!Y219="X"),AND($D138="",CNGE_2026_M3_Secc1!Y219="")),0,1))</f>
        <v>0</v>
      </c>
      <c r="FE138" s="220">
        <f>IF(CNGE_2026_M3_Secc1!$AH$128=CNGE_2026_M3_Secc1!$AJ$128,0,IF(OR(AND($D138&lt;&gt;"",CNGE_2026_M3_Secc1!Z219="X"),AND($D138="",CNGE_2026_M3_Secc1!Z219="")),0,1))</f>
        <v>0</v>
      </c>
      <c r="FF138" s="220">
        <f>IF(CNGE_2026_M3_Secc1!$AH$128=CNGE_2026_M3_Secc1!$AJ$128,0,IF(OR(AND($D138&lt;&gt;"",CNGE_2026_M3_Secc1!AA219="X"),AND($D138="",CNGE_2026_M3_Secc1!AA219="")),0,1))</f>
        <v>0</v>
      </c>
      <c r="FG138" s="220">
        <f>IF(CNGE_2026_M3_Secc1!$AH$128=CNGE_2026_M3_Secc1!$AJ$128,0,IF(OR(AND($D138&lt;&gt;"",CNGE_2026_M3_Secc1!AB219="X"),AND($D138="",CNGE_2026_M3_Secc1!AB219="")),0,1))</f>
        <v>0</v>
      </c>
      <c r="FH138" s="220">
        <f>IF(CNGE_2026_M3_Secc1!$AH$128=CNGE_2026_M3_Secc1!$AJ$128,0,IF(OR(AND($D138&lt;&gt;"",CNGE_2026_M3_Secc1!AC219="X"),AND($D138="",CNGE_2026_M3_Secc1!AC219="")),0,1))</f>
        <v>0</v>
      </c>
      <c r="FI138" s="220">
        <f>IF(CNGE_2026_M3_Secc1!$AH$128=CNGE_2026_M3_Secc1!$AJ$128,0,IF(OR(AND($D138&lt;&gt;"",CNGE_2026_M3_Secc1!AD219="X"),AND($D138="",CNGE_2026_M3_Secc1!AD219="")),0,1))</f>
        <v>0</v>
      </c>
      <c r="FJ138" s="220">
        <f>IF(CNGE_2026_M3_Secc1!$AH$128=CNGE_2026_M3_Secc1!$AJ$128,0,IF(OR(AND($D138&lt;&gt;"",CNGE_2026_M3_Secc1!I279="X"),AND($D138="",CNGE_2026_M3_Secc1!I279="")),0,1))</f>
        <v>0</v>
      </c>
      <c r="FK138" s="220">
        <f>IF(CNGE_2026_M3_Secc1!$AH$128=CNGE_2026_M3_Secc1!$AJ$128,0,IF(OR(AND($D138&lt;&gt;"",CNGE_2026_M3_Secc1!J279="X"),AND($D138="",CNGE_2026_M3_Secc1!J279="")),0,1))</f>
        <v>0</v>
      </c>
      <c r="FL138" s="220">
        <f>IF(CNGE_2026_M3_Secc1!$AH$128=CNGE_2026_M3_Secc1!$AJ$128,0,IF(OR(AND($D138&lt;&gt;"",CNGE_2026_M3_Secc1!K279="X"),AND($D138="",CNGE_2026_M3_Secc1!K279="")),0,1))</f>
        <v>0</v>
      </c>
      <c r="FM138" s="220">
        <f>IF(CNGE_2026_M3_Secc1!$AH$128=CNGE_2026_M3_Secc1!$AJ$128,0,IF(OR(AND($D138&lt;&gt;"",CNGE_2026_M3_Secc1!L279="X"),AND($D138="",CNGE_2026_M3_Secc1!L279="")),0,1))</f>
        <v>0</v>
      </c>
      <c r="FN138" s="220">
        <f>IF(CNGE_2026_M3_Secc1!$AH$128=CNGE_2026_M3_Secc1!$AJ$128,0,IF(OR(AND($D138&lt;&gt;"",CNGE_2026_M3_Secc1!M279="X"),AND($D138="",CNGE_2026_M3_Secc1!M279="")),0,1))</f>
        <v>0</v>
      </c>
      <c r="FO138" s="220">
        <f>IF(CNGE_2026_M3_Secc1!$AH$128=CNGE_2026_M3_Secc1!$AJ$128,0,IF(OR(AND($D138&lt;&gt;"",CNGE_2026_M3_Secc1!N279="X"),AND($D138="",CNGE_2026_M3_Secc1!N279="")),0,1))</f>
        <v>0</v>
      </c>
      <c r="FP138" s="220">
        <f>IF(CNGE_2026_M3_Secc1!$AH$128=CNGE_2026_M3_Secc1!$AJ$128,0,IF(OR(AND($D138&lt;&gt;"",CNGE_2026_M3_Secc1!O279="X"),AND($D138="",CNGE_2026_M3_Secc1!O279="")),0,1))</f>
        <v>0</v>
      </c>
      <c r="FQ138" s="220">
        <f>IF(CNGE_2026_M3_Secc1!$AH$128=CNGE_2026_M3_Secc1!$AJ$128,0,IF(OR(AND($D138&lt;&gt;"",CNGE_2026_M3_Secc1!P279="X"),AND($D138="",CNGE_2026_M3_Secc1!P279="")),0,1))</f>
        <v>0</v>
      </c>
      <c r="FR138" s="220">
        <f>IF(CNGE_2026_M3_Secc1!$AH$128=CNGE_2026_M3_Secc1!$AJ$128,0,IF(OR(AND($D138&lt;&gt;"",CNGE_2026_M3_Secc1!Q279="X"),AND($D138="",CNGE_2026_M3_Secc1!Q279="")),0,1))</f>
        <v>0</v>
      </c>
      <c r="FS138" s="220">
        <f>IF(CNGE_2026_M3_Secc1!$AH$128=CNGE_2026_M3_Secc1!$AJ$128,0,IF(OR(AND($D138&lt;&gt;"",CNGE_2026_M3_Secc1!R279="X"),AND($D138="",CNGE_2026_M3_Secc1!R279="")),0,1))</f>
        <v>0</v>
      </c>
      <c r="FT138" s="220">
        <f>IF(CNGE_2026_M3_Secc1!$AH$128=CNGE_2026_M3_Secc1!$AJ$128,0,IF(OR(AND($D138&lt;&gt;"",CNGE_2026_M3_Secc1!S279="X"),AND($D138="",CNGE_2026_M3_Secc1!S279="")),0,1))</f>
        <v>0</v>
      </c>
      <c r="FU138" s="220">
        <f>IF(CNGE_2026_M3_Secc1!$AH$128=CNGE_2026_M3_Secc1!$AJ$128,0,IF(OR(AND($D138&lt;&gt;"",CNGE_2026_M3_Secc1!T279="X"),AND($D138="",CNGE_2026_M3_Secc1!T279="")),0,1))</f>
        <v>0</v>
      </c>
      <c r="FV138" s="220">
        <f>IF(CNGE_2026_M3_Secc1!$AH$128=CNGE_2026_M3_Secc1!$AJ$128,0,IF(OR(AND($D138&lt;&gt;"",CNGE_2026_M3_Secc1!U279="X"),AND($D138="",CNGE_2026_M3_Secc1!U279="")),0,1))</f>
        <v>0</v>
      </c>
      <c r="FW138" s="220">
        <f>IF(CNGE_2026_M3_Secc1!$AH$128=CNGE_2026_M3_Secc1!$AJ$128,0,IF(OR(AND($D138&lt;&gt;"",CNGE_2026_M3_Secc1!V279="X"),AND($D138="",CNGE_2026_M3_Secc1!V279="")),0,1))</f>
        <v>0</v>
      </c>
      <c r="FX138" s="220">
        <f>IF(CNGE_2026_M3_Secc1!$AH$128=CNGE_2026_M3_Secc1!$AJ$128,0,IF(OR(AND($D138&lt;&gt;"",CNGE_2026_M3_Secc1!W279="X"),AND($D138="",CNGE_2026_M3_Secc1!W279="")),0,1))</f>
        <v>0</v>
      </c>
      <c r="FY138" s="220">
        <f>IF(CNGE_2026_M3_Secc1!$AH$128=CNGE_2026_M3_Secc1!$AJ$128,0,IF(OR(AND($D138&lt;&gt;"",CNGE_2026_M3_Secc1!X279="X"),AND($D138="",CNGE_2026_M3_Secc1!X279="")),0,1))</f>
        <v>0</v>
      </c>
      <c r="FZ138" s="220">
        <f>IF(CNGE_2026_M3_Secc1!$AH$128=CNGE_2026_M3_Secc1!$AJ$128,0,IF(OR(AND($D138&lt;&gt;"",CNGE_2026_M3_Secc1!Y279="X"),AND($D138="",CNGE_2026_M3_Secc1!Y279="")),0,1))</f>
        <v>0</v>
      </c>
      <c r="GA138" s="220">
        <f>IF(CNGE_2026_M3_Secc1!$AH$128=CNGE_2026_M3_Secc1!$AJ$128,0,IF(OR(AND($D138&lt;&gt;"",CNGE_2026_M3_Secc1!Z279="X"),AND($D138="",CNGE_2026_M3_Secc1!Z279="")),0,1))</f>
        <v>0</v>
      </c>
      <c r="GB138" s="220">
        <f>IF(CNGE_2026_M3_Secc1!$AH$128=CNGE_2026_M3_Secc1!$AJ$128,0,IF(OR(AND($D138&lt;&gt;"",CNGE_2026_M3_Secc1!AA279="X"),AND($D138="",CNGE_2026_M3_Secc1!AA279="")),0,1))</f>
        <v>0</v>
      </c>
      <c r="GC138" s="220">
        <f>IF(CNGE_2026_M3_Secc1!$AH$128=CNGE_2026_M3_Secc1!$AJ$128,0,IF(OR(AND($D138&lt;&gt;"",CNGE_2026_M3_Secc1!AB279="X"),AND($D138="",CNGE_2026_M3_Secc1!AB279="")),0,1))</f>
        <v>0</v>
      </c>
      <c r="GD138" s="220">
        <f>IF(CNGE_2026_M3_Secc1!$AH$128=CNGE_2026_M3_Secc1!$AJ$128,0,IF(OR(AND($D138&lt;&gt;"",CNGE_2026_M3_Secc1!AC279="X"),AND($D138="",CNGE_2026_M3_Secc1!AC279="")),0,1))</f>
        <v>0</v>
      </c>
      <c r="GE138" s="220">
        <f>IF(CNGE_2026_M3_Secc1!$AH$128=CNGE_2026_M3_Secc1!$AJ$128,0,IF(OR(AND($D138&lt;&gt;"",CNGE_2026_M3_Secc1!AD279="X"),AND($D138="",CNGE_2026_M3_Secc1!AD279="")),0,1))</f>
        <v>0</v>
      </c>
    </row>
    <row r="139" spans="1:187" s="114" customFormat="1" ht="15" customHeight="1">
      <c r="A139" s="131"/>
      <c r="B139" s="53"/>
      <c r="C139" s="82" t="s">
        <v>88</v>
      </c>
      <c r="D139" s="792" t="str">
        <f>IF($AH$33=1,"",IF(CNGE_2026_M3_Secc1!$AH$40=CNGE_2026_M3_Secc1!$AJ$40,"",IF(CNGE_2026_M3_Secc1!D82="","",CNGE_2026_M3_Secc1!D82)))</f>
        <v/>
      </c>
      <c r="E139" s="793"/>
      <c r="F139" s="793"/>
      <c r="G139" s="793"/>
      <c r="H139" s="793"/>
      <c r="I139" s="793"/>
      <c r="J139" s="793"/>
      <c r="K139" s="793"/>
      <c r="L139" s="793"/>
      <c r="M139" s="794"/>
      <c r="N139" s="432"/>
      <c r="O139" s="432"/>
      <c r="P139" s="432"/>
      <c r="Q139" s="432"/>
      <c r="R139" s="432"/>
      <c r="S139" s="432"/>
      <c r="T139" s="432"/>
      <c r="U139" s="432"/>
      <c r="V139" s="432"/>
      <c r="W139" s="432"/>
      <c r="X139" s="432"/>
      <c r="Y139" s="432"/>
      <c r="Z139" s="432"/>
      <c r="AA139" s="432"/>
      <c r="AB139" s="432"/>
      <c r="AC139" s="432"/>
      <c r="AD139" s="432"/>
      <c r="AE139" s="49"/>
      <c r="AF139" s="219"/>
      <c r="AG139" s="212"/>
      <c r="AH139" s="896">
        <f t="shared" si="89"/>
        <v>0</v>
      </c>
      <c r="AI139" s="627"/>
      <c r="AJ139" s="896">
        <f t="shared" si="21"/>
        <v>0</v>
      </c>
      <c r="AK139" s="627"/>
      <c r="AL139" s="896">
        <f t="shared" si="22"/>
        <v>0</v>
      </c>
      <c r="AM139" s="627"/>
      <c r="AN139" s="627">
        <f t="shared" si="90"/>
        <v>0</v>
      </c>
      <c r="AO139" s="627"/>
      <c r="AP139" s="639" t="str">
        <f>IF(AN139=0,"",IF(SUM($AN$116:AN139)=1,AR139,IF($AN$173&gt;SUM($AN$116:AN139),_xlfn.CONCAT(", ",AR139),IF($AN$173=SUM($AN$116:AN139),_xlfn.CONCAT(" y ",AR139,".")))))</f>
        <v/>
      </c>
      <c r="AQ139" s="641" t="str">
        <f>IF(AO139=0,"", IF(SUM($AN139:BW$582)=1,AR139, IF($AN$589&gt;SUM($AN139:BW$582),_xlfn.CONCAT(", ",AR139), IF($AN$589=SUM($AN139:BW$582),_xlfn.CONCAT(" y ",AR139,".")))))</f>
        <v/>
      </c>
      <c r="AR139" s="639">
        <f t="shared" si="91"/>
        <v>23</v>
      </c>
      <c r="AS139" s="641"/>
      <c r="AU139" s="1046">
        <f t="shared" si="85"/>
        <v>0</v>
      </c>
      <c r="AV139" s="1047"/>
      <c r="AX139" s="1053">
        <f t="shared" si="23"/>
        <v>0</v>
      </c>
      <c r="AY139" s="729"/>
      <c r="AZ139" s="1053">
        <f t="shared" si="92"/>
        <v>0</v>
      </c>
      <c r="BA139" s="729"/>
      <c r="BB139" s="639">
        <f t="shared" si="93"/>
        <v>0</v>
      </c>
      <c r="BC139" s="641"/>
      <c r="BE139" s="220">
        <f t="shared" si="24"/>
        <v>0</v>
      </c>
      <c r="BF139" s="220">
        <f t="shared" si="25"/>
        <v>0</v>
      </c>
      <c r="BG139" s="220">
        <f t="shared" si="26"/>
        <v>0</v>
      </c>
      <c r="BH139" s="220">
        <f t="shared" si="27"/>
        <v>0</v>
      </c>
      <c r="BI139" s="220">
        <f t="shared" si="28"/>
        <v>0</v>
      </c>
      <c r="BJ139" s="220">
        <f t="shared" si="29"/>
        <v>0</v>
      </c>
      <c r="BK139" s="220">
        <f t="shared" si="30"/>
        <v>0</v>
      </c>
      <c r="BL139" s="220">
        <f t="shared" si="31"/>
        <v>0</v>
      </c>
      <c r="BM139" s="220">
        <f t="shared" si="32"/>
        <v>0</v>
      </c>
      <c r="BN139" s="220">
        <f t="shared" si="33"/>
        <v>0</v>
      </c>
      <c r="BO139" s="220">
        <f t="shared" si="34"/>
        <v>0</v>
      </c>
      <c r="BP139" s="220">
        <f t="shared" si="35"/>
        <v>0</v>
      </c>
      <c r="BQ139" s="220">
        <f t="shared" si="36"/>
        <v>0</v>
      </c>
      <c r="BR139" s="220">
        <f t="shared" si="37"/>
        <v>0</v>
      </c>
      <c r="BS139" s="220">
        <f t="shared" si="38"/>
        <v>0</v>
      </c>
      <c r="BT139" s="220">
        <f t="shared" si="39"/>
        <v>0</v>
      </c>
      <c r="BU139" s="220">
        <f t="shared" si="40"/>
        <v>0</v>
      </c>
      <c r="BV139" s="220">
        <f t="shared" si="41"/>
        <v>0</v>
      </c>
      <c r="BW139" s="220">
        <f t="shared" si="42"/>
        <v>0</v>
      </c>
      <c r="BX139" s="220">
        <f t="shared" si="43"/>
        <v>0</v>
      </c>
      <c r="BY139" s="220">
        <f t="shared" si="44"/>
        <v>0</v>
      </c>
      <c r="BZ139" s="220">
        <f t="shared" si="45"/>
        <v>0</v>
      </c>
      <c r="CA139" s="220">
        <f t="shared" si="46"/>
        <v>0</v>
      </c>
      <c r="CB139" s="220">
        <f t="shared" si="47"/>
        <v>0</v>
      </c>
      <c r="CC139" s="220">
        <f t="shared" si="48"/>
        <v>0</v>
      </c>
      <c r="CD139" s="220">
        <f t="shared" si="49"/>
        <v>0</v>
      </c>
      <c r="CE139" s="220">
        <f t="shared" si="50"/>
        <v>0</v>
      </c>
      <c r="CF139" s="220">
        <f t="shared" si="51"/>
        <v>0</v>
      </c>
      <c r="CG139" s="220">
        <f t="shared" si="52"/>
        <v>0</v>
      </c>
      <c r="CH139" s="220">
        <f t="shared" si="53"/>
        <v>0</v>
      </c>
      <c r="CI139" s="220">
        <f t="shared" si="54"/>
        <v>0</v>
      </c>
      <c r="CJ139" s="220">
        <f t="shared" si="55"/>
        <v>0</v>
      </c>
      <c r="CK139" s="220">
        <f t="shared" si="56"/>
        <v>0</v>
      </c>
      <c r="CL139" s="220">
        <f t="shared" si="57"/>
        <v>0</v>
      </c>
      <c r="CM139" s="220">
        <f t="shared" si="58"/>
        <v>0</v>
      </c>
      <c r="CN139" s="220">
        <f t="shared" si="59"/>
        <v>0</v>
      </c>
      <c r="CO139" s="220">
        <f t="shared" si="60"/>
        <v>0</v>
      </c>
      <c r="CP139" s="220">
        <f t="shared" si="61"/>
        <v>0</v>
      </c>
      <c r="CQ139" s="220">
        <f t="shared" si="62"/>
        <v>0</v>
      </c>
      <c r="CR139" s="220">
        <f t="shared" si="63"/>
        <v>0</v>
      </c>
      <c r="CS139" s="220">
        <f t="shared" si="64"/>
        <v>0</v>
      </c>
      <c r="CT139" s="220">
        <f t="shared" si="65"/>
        <v>0</v>
      </c>
      <c r="CU139" s="220">
        <f t="shared" si="66"/>
        <v>0</v>
      </c>
      <c r="CV139" s="220">
        <f t="shared" si="67"/>
        <v>0</v>
      </c>
      <c r="CW139" s="220">
        <f t="shared" si="68"/>
        <v>0</v>
      </c>
      <c r="CX139" s="220">
        <f t="shared" si="69"/>
        <v>0</v>
      </c>
      <c r="CY139" s="220">
        <f t="shared" si="70"/>
        <v>0</v>
      </c>
      <c r="CZ139" s="220">
        <f t="shared" si="71"/>
        <v>0</v>
      </c>
      <c r="DA139" s="220">
        <f t="shared" si="72"/>
        <v>0</v>
      </c>
      <c r="DB139" s="220">
        <f t="shared" si="73"/>
        <v>0</v>
      </c>
      <c r="DC139" s="220">
        <f t="shared" si="74"/>
        <v>0</v>
      </c>
      <c r="DD139" s="220">
        <f t="shared" si="75"/>
        <v>0</v>
      </c>
      <c r="DE139" s="220">
        <f t="shared" si="76"/>
        <v>0</v>
      </c>
      <c r="DF139" s="220">
        <f t="shared" si="77"/>
        <v>0</v>
      </c>
      <c r="DG139" s="220">
        <f t="shared" si="78"/>
        <v>0</v>
      </c>
      <c r="DH139" s="220">
        <f t="shared" si="79"/>
        <v>0</v>
      </c>
      <c r="DI139" s="220">
        <f t="shared" si="80"/>
        <v>0</v>
      </c>
      <c r="DJ139" s="220">
        <f t="shared" si="81"/>
        <v>0</v>
      </c>
      <c r="DK139" s="220">
        <f t="shared" si="82"/>
        <v>0</v>
      </c>
      <c r="DL139" s="220">
        <f t="shared" si="83"/>
        <v>0</v>
      </c>
      <c r="DM139" s="220">
        <f t="shared" si="86"/>
        <v>0</v>
      </c>
      <c r="DN139" s="96" t="str">
        <f>IF(DM139=0,"",IF(SUM($DM$116:DM139)=1,_xlfn.CONCAT(DO139,),IF($DM$173&gt;SUM($DM$116:DM139),_xlfn.CONCAT(", ",DO139),IF($DM$173=SUM($DM$116:DM139),_xlfn.CONCAT(" y ",DO139)))))</f>
        <v/>
      </c>
      <c r="DO139" s="98">
        <f t="shared" si="87"/>
        <v>23</v>
      </c>
      <c r="DT139" s="645">
        <f t="shared" si="84"/>
        <v>0</v>
      </c>
      <c r="DU139" s="647"/>
      <c r="DW139" s="220">
        <f t="shared" si="88"/>
        <v>0</v>
      </c>
      <c r="DX139" s="220">
        <f>IF(CNGE_2026_M3_Secc1!$AH$128=CNGE_2026_M3_Secc1!$AJ$128,0,IF(OR(AND($D139&lt;&gt;"",CNGE_2026_M3_Secc1!O160="X"),AND($D139="",CNGE_2026_M3_Secc1!O160="")),0,1))</f>
        <v>0</v>
      </c>
      <c r="DY139" s="220">
        <f>IF(CNGE_2026_M3_Secc1!$AH$128=CNGE_2026_M3_Secc1!$AJ$128,0,IF(OR(AND($D139&lt;&gt;"",CNGE_2026_M3_Secc1!P160="X"),AND($D139="",CNGE_2026_M3_Secc1!P160="")),0,1))</f>
        <v>0</v>
      </c>
      <c r="DZ139" s="220">
        <f>IF(CNGE_2026_M3_Secc1!$AH$128=CNGE_2026_M3_Secc1!$AJ$128,0,IF(OR(AND($D139&lt;&gt;"",CNGE_2026_M3_Secc1!Q160="X"),AND($D139="",CNGE_2026_M3_Secc1!Q160="")),0,1))</f>
        <v>0</v>
      </c>
      <c r="EA139" s="220">
        <f>IF(CNGE_2026_M3_Secc1!$AH$128=CNGE_2026_M3_Secc1!$AJ$128,0,IF(OR(AND($D139&lt;&gt;"",CNGE_2026_M3_Secc1!R160="X"),AND($D139="",CNGE_2026_M3_Secc1!R160="")),0,1))</f>
        <v>0</v>
      </c>
      <c r="EB139" s="220">
        <f>IF(CNGE_2026_M3_Secc1!$AH$128=CNGE_2026_M3_Secc1!$AJ$128,0,IF(OR(AND($D139&lt;&gt;"",CNGE_2026_M3_Secc1!S160="X"),AND($D139="",CNGE_2026_M3_Secc1!S160="")),0,1))</f>
        <v>0</v>
      </c>
      <c r="EC139" s="220">
        <f>IF(CNGE_2026_M3_Secc1!$AH$128=CNGE_2026_M3_Secc1!$AJ$128,0,IF(OR(AND($D139&lt;&gt;"",CNGE_2026_M3_Secc1!T160="X"),AND($D139="",CNGE_2026_M3_Secc1!T160="")),0,1))</f>
        <v>0</v>
      </c>
      <c r="ED139" s="220">
        <f>IF(CNGE_2026_M3_Secc1!$AH$128=CNGE_2026_M3_Secc1!$AJ$128,0,IF(OR(AND($D139&lt;&gt;"",CNGE_2026_M3_Secc1!U160="X"),AND($D139="",CNGE_2026_M3_Secc1!U160="")),0,1))</f>
        <v>0</v>
      </c>
      <c r="EE139" s="220">
        <f>IF(CNGE_2026_M3_Secc1!$AH$128=CNGE_2026_M3_Secc1!$AJ$128,0,IF(OR(AND($D139&lt;&gt;"",CNGE_2026_M3_Secc1!V160="X"),AND($D139="",CNGE_2026_M3_Secc1!V160="")),0,1))</f>
        <v>0</v>
      </c>
      <c r="EF139" s="220">
        <f>IF(CNGE_2026_M3_Secc1!$AH$128=CNGE_2026_M3_Secc1!$AJ$128,0,IF(OR(AND($D139&lt;&gt;"",CNGE_2026_M3_Secc1!W160="X"),AND($D139="",CNGE_2026_M3_Secc1!W160="")),0,1))</f>
        <v>0</v>
      </c>
      <c r="EG139" s="220">
        <f>IF(CNGE_2026_M3_Secc1!$AH$128=CNGE_2026_M3_Secc1!$AJ$128,0,IF(OR(AND($D139&lt;&gt;"",CNGE_2026_M3_Secc1!X160="X"),AND($D139="",CNGE_2026_M3_Secc1!X160="")),0,1))</f>
        <v>0</v>
      </c>
      <c r="EH139" s="220">
        <f>IF(CNGE_2026_M3_Secc1!$AH$128=CNGE_2026_M3_Secc1!$AJ$128,0,IF(OR(AND($D139&lt;&gt;"",CNGE_2026_M3_Secc1!Y160="X"),AND($D139="",CNGE_2026_M3_Secc1!Y160="")),0,1))</f>
        <v>0</v>
      </c>
      <c r="EI139" s="220">
        <f>IF(CNGE_2026_M3_Secc1!$AH$128=CNGE_2026_M3_Secc1!$AJ$128,0,IF(OR(AND($D139&lt;&gt;"",CNGE_2026_M3_Secc1!Z160="X"),AND($D139="",CNGE_2026_M3_Secc1!Z160="")),0,1))</f>
        <v>0</v>
      </c>
      <c r="EJ139" s="220">
        <f>IF(CNGE_2026_M3_Secc1!$AH$128=CNGE_2026_M3_Secc1!$AJ$128,0,IF(OR(AND($D139&lt;&gt;"",CNGE_2026_M3_Secc1!AA160="X"),AND($D139="",CNGE_2026_M3_Secc1!AA160="")),0,1))</f>
        <v>0</v>
      </c>
      <c r="EK139" s="220">
        <f>IF(CNGE_2026_M3_Secc1!$AH$128=CNGE_2026_M3_Secc1!$AJ$128,0,IF(OR(AND($D139&lt;&gt;"",CNGE_2026_M3_Secc1!AB160="X"),AND($D139="",CNGE_2026_M3_Secc1!AB160="")),0,1))</f>
        <v>0</v>
      </c>
      <c r="EL139" s="220">
        <f>IF(CNGE_2026_M3_Secc1!$AH$128=CNGE_2026_M3_Secc1!$AJ$128,0,IF(OR(AND($D139&lt;&gt;"",CNGE_2026_M3_Secc1!AC160="X"),AND($D139="",CNGE_2026_M3_Secc1!AC160="")),0,1))</f>
        <v>0</v>
      </c>
      <c r="EM139" s="220">
        <f>IF(CNGE_2026_M3_Secc1!$AH$128=CNGE_2026_M3_Secc1!$AJ$128,0,IF(OR(AND($D139&lt;&gt;"",CNGE_2026_M3_Secc1!AD160="X"),AND($D139="",CNGE_2026_M3_Secc1!AD160="")),0,1))</f>
        <v>0</v>
      </c>
      <c r="EN139" s="220">
        <f>IF(CNGE_2026_M3_Secc1!$AH$128=CNGE_2026_M3_Secc1!$AJ$128,0,IF(OR(AND($D139&lt;&gt;"",CNGE_2026_M3_Secc1!I220="X"),AND($D139="",CNGE_2026_M3_Secc1!I220="")),0,1))</f>
        <v>0</v>
      </c>
      <c r="EO139" s="220">
        <f>IF(CNGE_2026_M3_Secc1!$AH$128=CNGE_2026_M3_Secc1!$AJ$128,0,IF(OR(AND($D139&lt;&gt;"",CNGE_2026_M3_Secc1!J220="X"),AND($D139="",CNGE_2026_M3_Secc1!J220="")),0,1))</f>
        <v>0</v>
      </c>
      <c r="EP139" s="220">
        <f>IF(CNGE_2026_M3_Secc1!$AH$128=CNGE_2026_M3_Secc1!$AJ$128,0,IF(OR(AND($D139&lt;&gt;"",CNGE_2026_M3_Secc1!K220="X"),AND($D139="",CNGE_2026_M3_Secc1!K220="")),0,1))</f>
        <v>0</v>
      </c>
      <c r="EQ139" s="220">
        <f>IF(CNGE_2026_M3_Secc1!$AH$128=CNGE_2026_M3_Secc1!$AJ$128,0,IF(OR(AND($D139&lt;&gt;"",CNGE_2026_M3_Secc1!L220="X"),AND($D139="",CNGE_2026_M3_Secc1!L220="")),0,1))</f>
        <v>0</v>
      </c>
      <c r="ER139" s="220">
        <f>IF(CNGE_2026_M3_Secc1!$AH$128=CNGE_2026_M3_Secc1!$AJ$128,0,IF(OR(AND($D139&lt;&gt;"",CNGE_2026_M3_Secc1!M220="X"),AND($D139="",CNGE_2026_M3_Secc1!M220="")),0,1))</f>
        <v>0</v>
      </c>
      <c r="ES139" s="220">
        <f>IF(CNGE_2026_M3_Secc1!$AH$128=CNGE_2026_M3_Secc1!$AJ$128,0,IF(OR(AND($D139&lt;&gt;"",CNGE_2026_M3_Secc1!N220="X"),AND($D139="",CNGE_2026_M3_Secc1!N220="")),0,1))</f>
        <v>0</v>
      </c>
      <c r="ET139" s="220">
        <f>IF(CNGE_2026_M3_Secc1!$AH$128=CNGE_2026_M3_Secc1!$AJ$128,0,IF(OR(AND($D139&lt;&gt;"",CNGE_2026_M3_Secc1!O220="X"),AND($D139="",CNGE_2026_M3_Secc1!O220="")),0,1))</f>
        <v>0</v>
      </c>
      <c r="EU139" s="220">
        <f>IF(CNGE_2026_M3_Secc1!$AH$128=CNGE_2026_M3_Secc1!$AJ$128,0,IF(OR(AND($D139&lt;&gt;"",CNGE_2026_M3_Secc1!P220="X"),AND($D139="",CNGE_2026_M3_Secc1!P220="")),0,1))</f>
        <v>0</v>
      </c>
      <c r="EV139" s="220">
        <f>IF(CNGE_2026_M3_Secc1!$AH$128=CNGE_2026_M3_Secc1!$AJ$128,0,IF(OR(AND($D139&lt;&gt;"",CNGE_2026_M3_Secc1!Q220="X"),AND($D139="",CNGE_2026_M3_Secc1!Q220="")),0,1))</f>
        <v>0</v>
      </c>
      <c r="EW139" s="220">
        <f>IF(CNGE_2026_M3_Secc1!$AH$128=CNGE_2026_M3_Secc1!$AJ$128,0,IF(OR(AND($D139&lt;&gt;"",CNGE_2026_M3_Secc1!R220="X"),AND($D139="",CNGE_2026_M3_Secc1!R220="")),0,1))</f>
        <v>0</v>
      </c>
      <c r="EX139" s="220">
        <f>IF(CNGE_2026_M3_Secc1!$AH$128=CNGE_2026_M3_Secc1!$AJ$128,0,IF(OR(AND($D139&lt;&gt;"",CNGE_2026_M3_Secc1!S220="X"),AND($D139="",CNGE_2026_M3_Secc1!S220="")),0,1))</f>
        <v>0</v>
      </c>
      <c r="EY139" s="220">
        <f>IF(CNGE_2026_M3_Secc1!$AH$128=CNGE_2026_M3_Secc1!$AJ$128,0,IF(OR(AND($D139&lt;&gt;"",CNGE_2026_M3_Secc1!T220="X"),AND($D139="",CNGE_2026_M3_Secc1!T220="")),0,1))</f>
        <v>0</v>
      </c>
      <c r="EZ139" s="220">
        <f>IF(CNGE_2026_M3_Secc1!$AH$128=CNGE_2026_M3_Secc1!$AJ$128,0,IF(OR(AND($D139&lt;&gt;"",CNGE_2026_M3_Secc1!U220="X"),AND($D139="",CNGE_2026_M3_Secc1!U220="")),0,1))</f>
        <v>0</v>
      </c>
      <c r="FA139" s="220">
        <f>IF(CNGE_2026_M3_Secc1!$AH$128=CNGE_2026_M3_Secc1!$AJ$128,0,IF(OR(AND($D139&lt;&gt;"",CNGE_2026_M3_Secc1!V220="X"),AND($D139="",CNGE_2026_M3_Secc1!V220="")),0,1))</f>
        <v>0</v>
      </c>
      <c r="FB139" s="220">
        <f>IF(CNGE_2026_M3_Secc1!$AH$128=CNGE_2026_M3_Secc1!$AJ$128,0,IF(OR(AND($D139&lt;&gt;"",CNGE_2026_M3_Secc1!W220="X"),AND($D139="",CNGE_2026_M3_Secc1!W220="")),0,1))</f>
        <v>0</v>
      </c>
      <c r="FC139" s="220">
        <f>IF(CNGE_2026_M3_Secc1!$AH$128=CNGE_2026_M3_Secc1!$AJ$128,0,IF(OR(AND($D139&lt;&gt;"",CNGE_2026_M3_Secc1!X220="X"),AND($D139="",CNGE_2026_M3_Secc1!X220="")),0,1))</f>
        <v>0</v>
      </c>
      <c r="FD139" s="220">
        <f>IF(CNGE_2026_M3_Secc1!$AH$128=CNGE_2026_M3_Secc1!$AJ$128,0,IF(OR(AND($D139&lt;&gt;"",CNGE_2026_M3_Secc1!Y220="X"),AND($D139="",CNGE_2026_M3_Secc1!Y220="")),0,1))</f>
        <v>0</v>
      </c>
      <c r="FE139" s="220">
        <f>IF(CNGE_2026_M3_Secc1!$AH$128=CNGE_2026_M3_Secc1!$AJ$128,0,IF(OR(AND($D139&lt;&gt;"",CNGE_2026_M3_Secc1!Z220="X"),AND($D139="",CNGE_2026_M3_Secc1!Z220="")),0,1))</f>
        <v>0</v>
      </c>
      <c r="FF139" s="220">
        <f>IF(CNGE_2026_M3_Secc1!$AH$128=CNGE_2026_M3_Secc1!$AJ$128,0,IF(OR(AND($D139&lt;&gt;"",CNGE_2026_M3_Secc1!AA220="X"),AND($D139="",CNGE_2026_M3_Secc1!AA220="")),0,1))</f>
        <v>0</v>
      </c>
      <c r="FG139" s="220">
        <f>IF(CNGE_2026_M3_Secc1!$AH$128=CNGE_2026_M3_Secc1!$AJ$128,0,IF(OR(AND($D139&lt;&gt;"",CNGE_2026_M3_Secc1!AB220="X"),AND($D139="",CNGE_2026_M3_Secc1!AB220="")),0,1))</f>
        <v>0</v>
      </c>
      <c r="FH139" s="220">
        <f>IF(CNGE_2026_M3_Secc1!$AH$128=CNGE_2026_M3_Secc1!$AJ$128,0,IF(OR(AND($D139&lt;&gt;"",CNGE_2026_M3_Secc1!AC220="X"),AND($D139="",CNGE_2026_M3_Secc1!AC220="")),0,1))</f>
        <v>0</v>
      </c>
      <c r="FI139" s="220">
        <f>IF(CNGE_2026_M3_Secc1!$AH$128=CNGE_2026_M3_Secc1!$AJ$128,0,IF(OR(AND($D139&lt;&gt;"",CNGE_2026_M3_Secc1!AD220="X"),AND($D139="",CNGE_2026_M3_Secc1!AD220="")),0,1))</f>
        <v>0</v>
      </c>
      <c r="FJ139" s="220">
        <f>IF(CNGE_2026_M3_Secc1!$AH$128=CNGE_2026_M3_Secc1!$AJ$128,0,IF(OR(AND($D139&lt;&gt;"",CNGE_2026_M3_Secc1!I280="X"),AND($D139="",CNGE_2026_M3_Secc1!I280="")),0,1))</f>
        <v>0</v>
      </c>
      <c r="FK139" s="220">
        <f>IF(CNGE_2026_M3_Secc1!$AH$128=CNGE_2026_M3_Secc1!$AJ$128,0,IF(OR(AND($D139&lt;&gt;"",CNGE_2026_M3_Secc1!J280="X"),AND($D139="",CNGE_2026_M3_Secc1!J280="")),0,1))</f>
        <v>0</v>
      </c>
      <c r="FL139" s="220">
        <f>IF(CNGE_2026_M3_Secc1!$AH$128=CNGE_2026_M3_Secc1!$AJ$128,0,IF(OR(AND($D139&lt;&gt;"",CNGE_2026_M3_Secc1!K280="X"),AND($D139="",CNGE_2026_M3_Secc1!K280="")),0,1))</f>
        <v>0</v>
      </c>
      <c r="FM139" s="220">
        <f>IF(CNGE_2026_M3_Secc1!$AH$128=CNGE_2026_M3_Secc1!$AJ$128,0,IF(OR(AND($D139&lt;&gt;"",CNGE_2026_M3_Secc1!L280="X"),AND($D139="",CNGE_2026_M3_Secc1!L280="")),0,1))</f>
        <v>0</v>
      </c>
      <c r="FN139" s="220">
        <f>IF(CNGE_2026_M3_Secc1!$AH$128=CNGE_2026_M3_Secc1!$AJ$128,0,IF(OR(AND($D139&lt;&gt;"",CNGE_2026_M3_Secc1!M280="X"),AND($D139="",CNGE_2026_M3_Secc1!M280="")),0,1))</f>
        <v>0</v>
      </c>
      <c r="FO139" s="220">
        <f>IF(CNGE_2026_M3_Secc1!$AH$128=CNGE_2026_M3_Secc1!$AJ$128,0,IF(OR(AND($D139&lt;&gt;"",CNGE_2026_M3_Secc1!N280="X"),AND($D139="",CNGE_2026_M3_Secc1!N280="")),0,1))</f>
        <v>0</v>
      </c>
      <c r="FP139" s="220">
        <f>IF(CNGE_2026_M3_Secc1!$AH$128=CNGE_2026_M3_Secc1!$AJ$128,0,IF(OR(AND($D139&lt;&gt;"",CNGE_2026_M3_Secc1!O280="X"),AND($D139="",CNGE_2026_M3_Secc1!O280="")),0,1))</f>
        <v>0</v>
      </c>
      <c r="FQ139" s="220">
        <f>IF(CNGE_2026_M3_Secc1!$AH$128=CNGE_2026_M3_Secc1!$AJ$128,0,IF(OR(AND($D139&lt;&gt;"",CNGE_2026_M3_Secc1!P280="X"),AND($D139="",CNGE_2026_M3_Secc1!P280="")),0,1))</f>
        <v>0</v>
      </c>
      <c r="FR139" s="220">
        <f>IF(CNGE_2026_M3_Secc1!$AH$128=CNGE_2026_M3_Secc1!$AJ$128,0,IF(OR(AND($D139&lt;&gt;"",CNGE_2026_M3_Secc1!Q280="X"),AND($D139="",CNGE_2026_M3_Secc1!Q280="")),0,1))</f>
        <v>0</v>
      </c>
      <c r="FS139" s="220">
        <f>IF(CNGE_2026_M3_Secc1!$AH$128=CNGE_2026_M3_Secc1!$AJ$128,0,IF(OR(AND($D139&lt;&gt;"",CNGE_2026_M3_Secc1!R280="X"),AND($D139="",CNGE_2026_M3_Secc1!R280="")),0,1))</f>
        <v>0</v>
      </c>
      <c r="FT139" s="220">
        <f>IF(CNGE_2026_M3_Secc1!$AH$128=CNGE_2026_M3_Secc1!$AJ$128,0,IF(OR(AND($D139&lt;&gt;"",CNGE_2026_M3_Secc1!S280="X"),AND($D139="",CNGE_2026_M3_Secc1!S280="")),0,1))</f>
        <v>0</v>
      </c>
      <c r="FU139" s="220">
        <f>IF(CNGE_2026_M3_Secc1!$AH$128=CNGE_2026_M3_Secc1!$AJ$128,0,IF(OR(AND($D139&lt;&gt;"",CNGE_2026_M3_Secc1!T280="X"),AND($D139="",CNGE_2026_M3_Secc1!T280="")),0,1))</f>
        <v>0</v>
      </c>
      <c r="FV139" s="220">
        <f>IF(CNGE_2026_M3_Secc1!$AH$128=CNGE_2026_M3_Secc1!$AJ$128,0,IF(OR(AND($D139&lt;&gt;"",CNGE_2026_M3_Secc1!U280="X"),AND($D139="",CNGE_2026_M3_Secc1!U280="")),0,1))</f>
        <v>0</v>
      </c>
      <c r="FW139" s="220">
        <f>IF(CNGE_2026_M3_Secc1!$AH$128=CNGE_2026_M3_Secc1!$AJ$128,0,IF(OR(AND($D139&lt;&gt;"",CNGE_2026_M3_Secc1!V280="X"),AND($D139="",CNGE_2026_M3_Secc1!V280="")),0,1))</f>
        <v>0</v>
      </c>
      <c r="FX139" s="220">
        <f>IF(CNGE_2026_M3_Secc1!$AH$128=CNGE_2026_M3_Secc1!$AJ$128,0,IF(OR(AND($D139&lt;&gt;"",CNGE_2026_M3_Secc1!W280="X"),AND($D139="",CNGE_2026_M3_Secc1!W280="")),0,1))</f>
        <v>0</v>
      </c>
      <c r="FY139" s="220">
        <f>IF(CNGE_2026_M3_Secc1!$AH$128=CNGE_2026_M3_Secc1!$AJ$128,0,IF(OR(AND($D139&lt;&gt;"",CNGE_2026_M3_Secc1!X280="X"),AND($D139="",CNGE_2026_M3_Secc1!X280="")),0,1))</f>
        <v>0</v>
      </c>
      <c r="FZ139" s="220">
        <f>IF(CNGE_2026_M3_Secc1!$AH$128=CNGE_2026_M3_Secc1!$AJ$128,0,IF(OR(AND($D139&lt;&gt;"",CNGE_2026_M3_Secc1!Y280="X"),AND($D139="",CNGE_2026_M3_Secc1!Y280="")),0,1))</f>
        <v>0</v>
      </c>
      <c r="GA139" s="220">
        <f>IF(CNGE_2026_M3_Secc1!$AH$128=CNGE_2026_M3_Secc1!$AJ$128,0,IF(OR(AND($D139&lt;&gt;"",CNGE_2026_M3_Secc1!Z280="X"),AND($D139="",CNGE_2026_M3_Secc1!Z280="")),0,1))</f>
        <v>0</v>
      </c>
      <c r="GB139" s="220">
        <f>IF(CNGE_2026_M3_Secc1!$AH$128=CNGE_2026_M3_Secc1!$AJ$128,0,IF(OR(AND($D139&lt;&gt;"",CNGE_2026_M3_Secc1!AA280="X"),AND($D139="",CNGE_2026_M3_Secc1!AA280="")),0,1))</f>
        <v>0</v>
      </c>
      <c r="GC139" s="220">
        <f>IF(CNGE_2026_M3_Secc1!$AH$128=CNGE_2026_M3_Secc1!$AJ$128,0,IF(OR(AND($D139&lt;&gt;"",CNGE_2026_M3_Secc1!AB280="X"),AND($D139="",CNGE_2026_M3_Secc1!AB280="")),0,1))</f>
        <v>0</v>
      </c>
      <c r="GD139" s="220">
        <f>IF(CNGE_2026_M3_Secc1!$AH$128=CNGE_2026_M3_Secc1!$AJ$128,0,IF(OR(AND($D139&lt;&gt;"",CNGE_2026_M3_Secc1!AC280="X"),AND($D139="",CNGE_2026_M3_Secc1!AC280="")),0,1))</f>
        <v>0</v>
      </c>
      <c r="GE139" s="220">
        <f>IF(CNGE_2026_M3_Secc1!$AH$128=CNGE_2026_M3_Secc1!$AJ$128,0,IF(OR(AND($D139&lt;&gt;"",CNGE_2026_M3_Secc1!AD280="X"),AND($D139="",CNGE_2026_M3_Secc1!AD280="")),0,1))</f>
        <v>0</v>
      </c>
    </row>
    <row r="140" spans="1:187" s="114" customFormat="1" ht="15" customHeight="1">
      <c r="A140" s="131"/>
      <c r="B140" s="53"/>
      <c r="C140" s="82" t="s">
        <v>89</v>
      </c>
      <c r="D140" s="792" t="str">
        <f>IF($AH$33=1,"",IF(CNGE_2026_M3_Secc1!$AH$40=CNGE_2026_M3_Secc1!$AJ$40,"",IF(CNGE_2026_M3_Secc1!D83="","",CNGE_2026_M3_Secc1!D83)))</f>
        <v/>
      </c>
      <c r="E140" s="793"/>
      <c r="F140" s="793"/>
      <c r="G140" s="793"/>
      <c r="H140" s="793"/>
      <c r="I140" s="793"/>
      <c r="J140" s="793"/>
      <c r="K140" s="793"/>
      <c r="L140" s="793"/>
      <c r="M140" s="794"/>
      <c r="N140" s="432"/>
      <c r="O140" s="432"/>
      <c r="P140" s="432"/>
      <c r="Q140" s="432"/>
      <c r="R140" s="432"/>
      <c r="S140" s="432"/>
      <c r="T140" s="432"/>
      <c r="U140" s="432"/>
      <c r="V140" s="432"/>
      <c r="W140" s="432"/>
      <c r="X140" s="432"/>
      <c r="Y140" s="432"/>
      <c r="Z140" s="432"/>
      <c r="AA140" s="432"/>
      <c r="AB140" s="432"/>
      <c r="AC140" s="432"/>
      <c r="AD140" s="432"/>
      <c r="AE140" s="49"/>
      <c r="AF140" s="219"/>
      <c r="AG140" s="212"/>
      <c r="AH140" s="896">
        <f t="shared" si="89"/>
        <v>0</v>
      </c>
      <c r="AI140" s="627"/>
      <c r="AJ140" s="896">
        <f t="shared" si="21"/>
        <v>0</v>
      </c>
      <c r="AK140" s="627"/>
      <c r="AL140" s="896">
        <f t="shared" si="22"/>
        <v>0</v>
      </c>
      <c r="AM140" s="627"/>
      <c r="AN140" s="627">
        <f t="shared" si="90"/>
        <v>0</v>
      </c>
      <c r="AO140" s="627"/>
      <c r="AP140" s="639" t="str">
        <f>IF(AN140=0,"",IF(SUM($AN$116:AN140)=1,AR140,IF($AN$173&gt;SUM($AN$116:AN140),_xlfn.CONCAT(", ",AR140),IF($AN$173=SUM($AN$116:AN140),_xlfn.CONCAT(" y ",AR140,".")))))</f>
        <v/>
      </c>
      <c r="AQ140" s="641" t="str">
        <f>IF(AO140=0,"", IF(SUM($AN140:BW$582)=1,AR140, IF($AN$589&gt;SUM($AN140:BW$582),_xlfn.CONCAT(", ",AR140), IF($AN$589=SUM($AN140:BW$582),_xlfn.CONCAT(" y ",AR140,".")))))</f>
        <v/>
      </c>
      <c r="AR140" s="639">
        <f t="shared" si="91"/>
        <v>24</v>
      </c>
      <c r="AS140" s="641"/>
      <c r="AU140" s="1046">
        <f t="shared" si="85"/>
        <v>0</v>
      </c>
      <c r="AV140" s="1047"/>
      <c r="AX140" s="1053">
        <f t="shared" si="23"/>
        <v>0</v>
      </c>
      <c r="AY140" s="729"/>
      <c r="AZ140" s="1053">
        <f t="shared" si="92"/>
        <v>0</v>
      </c>
      <c r="BA140" s="729"/>
      <c r="BB140" s="639">
        <f t="shared" si="93"/>
        <v>0</v>
      </c>
      <c r="BC140" s="641"/>
      <c r="BE140" s="220">
        <f t="shared" si="24"/>
        <v>0</v>
      </c>
      <c r="BF140" s="220">
        <f t="shared" si="25"/>
        <v>0</v>
      </c>
      <c r="BG140" s="220">
        <f t="shared" si="26"/>
        <v>0</v>
      </c>
      <c r="BH140" s="220">
        <f t="shared" si="27"/>
        <v>0</v>
      </c>
      <c r="BI140" s="220">
        <f t="shared" si="28"/>
        <v>0</v>
      </c>
      <c r="BJ140" s="220">
        <f t="shared" si="29"/>
        <v>0</v>
      </c>
      <c r="BK140" s="220">
        <f t="shared" si="30"/>
        <v>0</v>
      </c>
      <c r="BL140" s="220">
        <f t="shared" si="31"/>
        <v>0</v>
      </c>
      <c r="BM140" s="220">
        <f t="shared" si="32"/>
        <v>0</v>
      </c>
      <c r="BN140" s="220">
        <f t="shared" si="33"/>
        <v>0</v>
      </c>
      <c r="BO140" s="220">
        <f t="shared" si="34"/>
        <v>0</v>
      </c>
      <c r="BP140" s="220">
        <f t="shared" si="35"/>
        <v>0</v>
      </c>
      <c r="BQ140" s="220">
        <f t="shared" si="36"/>
        <v>0</v>
      </c>
      <c r="BR140" s="220">
        <f t="shared" si="37"/>
        <v>0</v>
      </c>
      <c r="BS140" s="220">
        <f t="shared" si="38"/>
        <v>0</v>
      </c>
      <c r="BT140" s="220">
        <f t="shared" si="39"/>
        <v>0</v>
      </c>
      <c r="BU140" s="220">
        <f t="shared" si="40"/>
        <v>0</v>
      </c>
      <c r="BV140" s="220">
        <f t="shared" si="41"/>
        <v>0</v>
      </c>
      <c r="BW140" s="220">
        <f t="shared" si="42"/>
        <v>0</v>
      </c>
      <c r="BX140" s="220">
        <f t="shared" si="43"/>
        <v>0</v>
      </c>
      <c r="BY140" s="220">
        <f t="shared" si="44"/>
        <v>0</v>
      </c>
      <c r="BZ140" s="220">
        <f t="shared" si="45"/>
        <v>0</v>
      </c>
      <c r="CA140" s="220">
        <f t="shared" si="46"/>
        <v>0</v>
      </c>
      <c r="CB140" s="220">
        <f t="shared" si="47"/>
        <v>0</v>
      </c>
      <c r="CC140" s="220">
        <f t="shared" si="48"/>
        <v>0</v>
      </c>
      <c r="CD140" s="220">
        <f t="shared" si="49"/>
        <v>0</v>
      </c>
      <c r="CE140" s="220">
        <f t="shared" si="50"/>
        <v>0</v>
      </c>
      <c r="CF140" s="220">
        <f t="shared" si="51"/>
        <v>0</v>
      </c>
      <c r="CG140" s="220">
        <f t="shared" si="52"/>
        <v>0</v>
      </c>
      <c r="CH140" s="220">
        <f t="shared" si="53"/>
        <v>0</v>
      </c>
      <c r="CI140" s="220">
        <f t="shared" si="54"/>
        <v>0</v>
      </c>
      <c r="CJ140" s="220">
        <f t="shared" si="55"/>
        <v>0</v>
      </c>
      <c r="CK140" s="220">
        <f t="shared" si="56"/>
        <v>0</v>
      </c>
      <c r="CL140" s="220">
        <f t="shared" si="57"/>
        <v>0</v>
      </c>
      <c r="CM140" s="220">
        <f t="shared" si="58"/>
        <v>0</v>
      </c>
      <c r="CN140" s="220">
        <f t="shared" si="59"/>
        <v>0</v>
      </c>
      <c r="CO140" s="220">
        <f t="shared" si="60"/>
        <v>0</v>
      </c>
      <c r="CP140" s="220">
        <f t="shared" si="61"/>
        <v>0</v>
      </c>
      <c r="CQ140" s="220">
        <f t="shared" si="62"/>
        <v>0</v>
      </c>
      <c r="CR140" s="220">
        <f t="shared" si="63"/>
        <v>0</v>
      </c>
      <c r="CS140" s="220">
        <f t="shared" si="64"/>
        <v>0</v>
      </c>
      <c r="CT140" s="220">
        <f t="shared" si="65"/>
        <v>0</v>
      </c>
      <c r="CU140" s="220">
        <f t="shared" si="66"/>
        <v>0</v>
      </c>
      <c r="CV140" s="220">
        <f t="shared" si="67"/>
        <v>0</v>
      </c>
      <c r="CW140" s="220">
        <f t="shared" si="68"/>
        <v>0</v>
      </c>
      <c r="CX140" s="220">
        <f t="shared" si="69"/>
        <v>0</v>
      </c>
      <c r="CY140" s="220">
        <f t="shared" si="70"/>
        <v>0</v>
      </c>
      <c r="CZ140" s="220">
        <f t="shared" si="71"/>
        <v>0</v>
      </c>
      <c r="DA140" s="220">
        <f t="shared" si="72"/>
        <v>0</v>
      </c>
      <c r="DB140" s="220">
        <f t="shared" si="73"/>
        <v>0</v>
      </c>
      <c r="DC140" s="220">
        <f t="shared" si="74"/>
        <v>0</v>
      </c>
      <c r="DD140" s="220">
        <f t="shared" si="75"/>
        <v>0</v>
      </c>
      <c r="DE140" s="220">
        <f t="shared" si="76"/>
        <v>0</v>
      </c>
      <c r="DF140" s="220">
        <f t="shared" si="77"/>
        <v>0</v>
      </c>
      <c r="DG140" s="220">
        <f t="shared" si="78"/>
        <v>0</v>
      </c>
      <c r="DH140" s="220">
        <f t="shared" si="79"/>
        <v>0</v>
      </c>
      <c r="DI140" s="220">
        <f t="shared" si="80"/>
        <v>0</v>
      </c>
      <c r="DJ140" s="220">
        <f t="shared" si="81"/>
        <v>0</v>
      </c>
      <c r="DK140" s="220">
        <f t="shared" si="82"/>
        <v>0</v>
      </c>
      <c r="DL140" s="220">
        <f t="shared" si="83"/>
        <v>0</v>
      </c>
      <c r="DM140" s="220">
        <f t="shared" si="86"/>
        <v>0</v>
      </c>
      <c r="DN140" s="96" t="str">
        <f>IF(DM140=0,"",IF(SUM($DM$116:DM140)=1,_xlfn.CONCAT(DO140,),IF($DM$173&gt;SUM($DM$116:DM140),_xlfn.CONCAT(", ",DO140),IF($DM$173=SUM($DM$116:DM140),_xlfn.CONCAT(" y ",DO140)))))</f>
        <v/>
      </c>
      <c r="DO140" s="98">
        <f t="shared" si="87"/>
        <v>24</v>
      </c>
      <c r="DT140" s="645">
        <f t="shared" si="84"/>
        <v>0</v>
      </c>
      <c r="DU140" s="647"/>
      <c r="DW140" s="220">
        <f t="shared" si="88"/>
        <v>0</v>
      </c>
      <c r="DX140" s="220">
        <f>IF(CNGE_2026_M3_Secc1!$AH$128=CNGE_2026_M3_Secc1!$AJ$128,0,IF(OR(AND($D140&lt;&gt;"",CNGE_2026_M3_Secc1!O161="X"),AND($D140="",CNGE_2026_M3_Secc1!O161="")),0,1))</f>
        <v>0</v>
      </c>
      <c r="DY140" s="220">
        <f>IF(CNGE_2026_M3_Secc1!$AH$128=CNGE_2026_M3_Secc1!$AJ$128,0,IF(OR(AND($D140&lt;&gt;"",CNGE_2026_M3_Secc1!P161="X"),AND($D140="",CNGE_2026_M3_Secc1!P161="")),0,1))</f>
        <v>0</v>
      </c>
      <c r="DZ140" s="220">
        <f>IF(CNGE_2026_M3_Secc1!$AH$128=CNGE_2026_M3_Secc1!$AJ$128,0,IF(OR(AND($D140&lt;&gt;"",CNGE_2026_M3_Secc1!Q161="X"),AND($D140="",CNGE_2026_M3_Secc1!Q161="")),0,1))</f>
        <v>0</v>
      </c>
      <c r="EA140" s="220">
        <f>IF(CNGE_2026_M3_Secc1!$AH$128=CNGE_2026_M3_Secc1!$AJ$128,0,IF(OR(AND($D140&lt;&gt;"",CNGE_2026_M3_Secc1!R161="X"),AND($D140="",CNGE_2026_M3_Secc1!R161="")),0,1))</f>
        <v>0</v>
      </c>
      <c r="EB140" s="220">
        <f>IF(CNGE_2026_M3_Secc1!$AH$128=CNGE_2026_M3_Secc1!$AJ$128,0,IF(OR(AND($D140&lt;&gt;"",CNGE_2026_M3_Secc1!S161="X"),AND($D140="",CNGE_2026_M3_Secc1!S161="")),0,1))</f>
        <v>0</v>
      </c>
      <c r="EC140" s="220">
        <f>IF(CNGE_2026_M3_Secc1!$AH$128=CNGE_2026_M3_Secc1!$AJ$128,0,IF(OR(AND($D140&lt;&gt;"",CNGE_2026_M3_Secc1!T161="X"),AND($D140="",CNGE_2026_M3_Secc1!T161="")),0,1))</f>
        <v>0</v>
      </c>
      <c r="ED140" s="220">
        <f>IF(CNGE_2026_M3_Secc1!$AH$128=CNGE_2026_M3_Secc1!$AJ$128,0,IF(OR(AND($D140&lt;&gt;"",CNGE_2026_M3_Secc1!U161="X"),AND($D140="",CNGE_2026_M3_Secc1!U161="")),0,1))</f>
        <v>0</v>
      </c>
      <c r="EE140" s="220">
        <f>IF(CNGE_2026_M3_Secc1!$AH$128=CNGE_2026_M3_Secc1!$AJ$128,0,IF(OR(AND($D140&lt;&gt;"",CNGE_2026_M3_Secc1!V161="X"),AND($D140="",CNGE_2026_M3_Secc1!V161="")),0,1))</f>
        <v>0</v>
      </c>
      <c r="EF140" s="220">
        <f>IF(CNGE_2026_M3_Secc1!$AH$128=CNGE_2026_M3_Secc1!$AJ$128,0,IF(OR(AND($D140&lt;&gt;"",CNGE_2026_M3_Secc1!W161="X"),AND($D140="",CNGE_2026_M3_Secc1!W161="")),0,1))</f>
        <v>0</v>
      </c>
      <c r="EG140" s="220">
        <f>IF(CNGE_2026_M3_Secc1!$AH$128=CNGE_2026_M3_Secc1!$AJ$128,0,IF(OR(AND($D140&lt;&gt;"",CNGE_2026_M3_Secc1!X161="X"),AND($D140="",CNGE_2026_M3_Secc1!X161="")),0,1))</f>
        <v>0</v>
      </c>
      <c r="EH140" s="220">
        <f>IF(CNGE_2026_M3_Secc1!$AH$128=CNGE_2026_M3_Secc1!$AJ$128,0,IF(OR(AND($D140&lt;&gt;"",CNGE_2026_M3_Secc1!Y161="X"),AND($D140="",CNGE_2026_M3_Secc1!Y161="")),0,1))</f>
        <v>0</v>
      </c>
      <c r="EI140" s="220">
        <f>IF(CNGE_2026_M3_Secc1!$AH$128=CNGE_2026_M3_Secc1!$AJ$128,0,IF(OR(AND($D140&lt;&gt;"",CNGE_2026_M3_Secc1!Z161="X"),AND($D140="",CNGE_2026_M3_Secc1!Z161="")),0,1))</f>
        <v>0</v>
      </c>
      <c r="EJ140" s="220">
        <f>IF(CNGE_2026_M3_Secc1!$AH$128=CNGE_2026_M3_Secc1!$AJ$128,0,IF(OR(AND($D140&lt;&gt;"",CNGE_2026_M3_Secc1!AA161="X"),AND($D140="",CNGE_2026_M3_Secc1!AA161="")),0,1))</f>
        <v>0</v>
      </c>
      <c r="EK140" s="220">
        <f>IF(CNGE_2026_M3_Secc1!$AH$128=CNGE_2026_M3_Secc1!$AJ$128,0,IF(OR(AND($D140&lt;&gt;"",CNGE_2026_M3_Secc1!AB161="X"),AND($D140="",CNGE_2026_M3_Secc1!AB161="")),0,1))</f>
        <v>0</v>
      </c>
      <c r="EL140" s="220">
        <f>IF(CNGE_2026_M3_Secc1!$AH$128=CNGE_2026_M3_Secc1!$AJ$128,0,IF(OR(AND($D140&lt;&gt;"",CNGE_2026_M3_Secc1!AC161="X"),AND($D140="",CNGE_2026_M3_Secc1!AC161="")),0,1))</f>
        <v>0</v>
      </c>
      <c r="EM140" s="220">
        <f>IF(CNGE_2026_M3_Secc1!$AH$128=CNGE_2026_M3_Secc1!$AJ$128,0,IF(OR(AND($D140&lt;&gt;"",CNGE_2026_M3_Secc1!AD161="X"),AND($D140="",CNGE_2026_M3_Secc1!AD161="")),0,1))</f>
        <v>0</v>
      </c>
      <c r="EN140" s="220">
        <f>IF(CNGE_2026_M3_Secc1!$AH$128=CNGE_2026_M3_Secc1!$AJ$128,0,IF(OR(AND($D140&lt;&gt;"",CNGE_2026_M3_Secc1!I221="X"),AND($D140="",CNGE_2026_M3_Secc1!I221="")),0,1))</f>
        <v>0</v>
      </c>
      <c r="EO140" s="220">
        <f>IF(CNGE_2026_M3_Secc1!$AH$128=CNGE_2026_M3_Secc1!$AJ$128,0,IF(OR(AND($D140&lt;&gt;"",CNGE_2026_M3_Secc1!J221="X"),AND($D140="",CNGE_2026_M3_Secc1!J221="")),0,1))</f>
        <v>0</v>
      </c>
      <c r="EP140" s="220">
        <f>IF(CNGE_2026_M3_Secc1!$AH$128=CNGE_2026_M3_Secc1!$AJ$128,0,IF(OR(AND($D140&lt;&gt;"",CNGE_2026_M3_Secc1!K221="X"),AND($D140="",CNGE_2026_M3_Secc1!K221="")),0,1))</f>
        <v>0</v>
      </c>
      <c r="EQ140" s="220">
        <f>IF(CNGE_2026_M3_Secc1!$AH$128=CNGE_2026_M3_Secc1!$AJ$128,0,IF(OR(AND($D140&lt;&gt;"",CNGE_2026_M3_Secc1!L221="X"),AND($D140="",CNGE_2026_M3_Secc1!L221="")),0,1))</f>
        <v>0</v>
      </c>
      <c r="ER140" s="220">
        <f>IF(CNGE_2026_M3_Secc1!$AH$128=CNGE_2026_M3_Secc1!$AJ$128,0,IF(OR(AND($D140&lt;&gt;"",CNGE_2026_M3_Secc1!M221="X"),AND($D140="",CNGE_2026_M3_Secc1!M221="")),0,1))</f>
        <v>0</v>
      </c>
      <c r="ES140" s="220">
        <f>IF(CNGE_2026_M3_Secc1!$AH$128=CNGE_2026_M3_Secc1!$AJ$128,0,IF(OR(AND($D140&lt;&gt;"",CNGE_2026_M3_Secc1!N221="X"),AND($D140="",CNGE_2026_M3_Secc1!N221="")),0,1))</f>
        <v>0</v>
      </c>
      <c r="ET140" s="220">
        <f>IF(CNGE_2026_M3_Secc1!$AH$128=CNGE_2026_M3_Secc1!$AJ$128,0,IF(OR(AND($D140&lt;&gt;"",CNGE_2026_M3_Secc1!O221="X"),AND($D140="",CNGE_2026_M3_Secc1!O221="")),0,1))</f>
        <v>0</v>
      </c>
      <c r="EU140" s="220">
        <f>IF(CNGE_2026_M3_Secc1!$AH$128=CNGE_2026_M3_Secc1!$AJ$128,0,IF(OR(AND($D140&lt;&gt;"",CNGE_2026_M3_Secc1!P221="X"),AND($D140="",CNGE_2026_M3_Secc1!P221="")),0,1))</f>
        <v>0</v>
      </c>
      <c r="EV140" s="220">
        <f>IF(CNGE_2026_M3_Secc1!$AH$128=CNGE_2026_M3_Secc1!$AJ$128,0,IF(OR(AND($D140&lt;&gt;"",CNGE_2026_M3_Secc1!Q221="X"),AND($D140="",CNGE_2026_M3_Secc1!Q221="")),0,1))</f>
        <v>0</v>
      </c>
      <c r="EW140" s="220">
        <f>IF(CNGE_2026_M3_Secc1!$AH$128=CNGE_2026_M3_Secc1!$AJ$128,0,IF(OR(AND($D140&lt;&gt;"",CNGE_2026_M3_Secc1!R221="X"),AND($D140="",CNGE_2026_M3_Secc1!R221="")),0,1))</f>
        <v>0</v>
      </c>
      <c r="EX140" s="220">
        <f>IF(CNGE_2026_M3_Secc1!$AH$128=CNGE_2026_M3_Secc1!$AJ$128,0,IF(OR(AND($D140&lt;&gt;"",CNGE_2026_M3_Secc1!S221="X"),AND($D140="",CNGE_2026_M3_Secc1!S221="")),0,1))</f>
        <v>0</v>
      </c>
      <c r="EY140" s="220">
        <f>IF(CNGE_2026_M3_Secc1!$AH$128=CNGE_2026_M3_Secc1!$AJ$128,0,IF(OR(AND($D140&lt;&gt;"",CNGE_2026_M3_Secc1!T221="X"),AND($D140="",CNGE_2026_M3_Secc1!T221="")),0,1))</f>
        <v>0</v>
      </c>
      <c r="EZ140" s="220">
        <f>IF(CNGE_2026_M3_Secc1!$AH$128=CNGE_2026_M3_Secc1!$AJ$128,0,IF(OR(AND($D140&lt;&gt;"",CNGE_2026_M3_Secc1!U221="X"),AND($D140="",CNGE_2026_M3_Secc1!U221="")),0,1))</f>
        <v>0</v>
      </c>
      <c r="FA140" s="220">
        <f>IF(CNGE_2026_M3_Secc1!$AH$128=CNGE_2026_M3_Secc1!$AJ$128,0,IF(OR(AND($D140&lt;&gt;"",CNGE_2026_M3_Secc1!V221="X"),AND($D140="",CNGE_2026_M3_Secc1!V221="")),0,1))</f>
        <v>0</v>
      </c>
      <c r="FB140" s="220">
        <f>IF(CNGE_2026_M3_Secc1!$AH$128=CNGE_2026_M3_Secc1!$AJ$128,0,IF(OR(AND($D140&lt;&gt;"",CNGE_2026_M3_Secc1!W221="X"),AND($D140="",CNGE_2026_M3_Secc1!W221="")),0,1))</f>
        <v>0</v>
      </c>
      <c r="FC140" s="220">
        <f>IF(CNGE_2026_M3_Secc1!$AH$128=CNGE_2026_M3_Secc1!$AJ$128,0,IF(OR(AND($D140&lt;&gt;"",CNGE_2026_M3_Secc1!X221="X"),AND($D140="",CNGE_2026_M3_Secc1!X221="")),0,1))</f>
        <v>0</v>
      </c>
      <c r="FD140" s="220">
        <f>IF(CNGE_2026_M3_Secc1!$AH$128=CNGE_2026_M3_Secc1!$AJ$128,0,IF(OR(AND($D140&lt;&gt;"",CNGE_2026_M3_Secc1!Y221="X"),AND($D140="",CNGE_2026_M3_Secc1!Y221="")),0,1))</f>
        <v>0</v>
      </c>
      <c r="FE140" s="220">
        <f>IF(CNGE_2026_M3_Secc1!$AH$128=CNGE_2026_M3_Secc1!$AJ$128,0,IF(OR(AND($D140&lt;&gt;"",CNGE_2026_M3_Secc1!Z221="X"),AND($D140="",CNGE_2026_M3_Secc1!Z221="")),0,1))</f>
        <v>0</v>
      </c>
      <c r="FF140" s="220">
        <f>IF(CNGE_2026_M3_Secc1!$AH$128=CNGE_2026_M3_Secc1!$AJ$128,0,IF(OR(AND($D140&lt;&gt;"",CNGE_2026_M3_Secc1!AA221="X"),AND($D140="",CNGE_2026_M3_Secc1!AA221="")),0,1))</f>
        <v>0</v>
      </c>
      <c r="FG140" s="220">
        <f>IF(CNGE_2026_M3_Secc1!$AH$128=CNGE_2026_M3_Secc1!$AJ$128,0,IF(OR(AND($D140&lt;&gt;"",CNGE_2026_M3_Secc1!AB221="X"),AND($D140="",CNGE_2026_M3_Secc1!AB221="")),0,1))</f>
        <v>0</v>
      </c>
      <c r="FH140" s="220">
        <f>IF(CNGE_2026_M3_Secc1!$AH$128=CNGE_2026_M3_Secc1!$AJ$128,0,IF(OR(AND($D140&lt;&gt;"",CNGE_2026_M3_Secc1!AC221="X"),AND($D140="",CNGE_2026_M3_Secc1!AC221="")),0,1))</f>
        <v>0</v>
      </c>
      <c r="FI140" s="220">
        <f>IF(CNGE_2026_M3_Secc1!$AH$128=CNGE_2026_M3_Secc1!$AJ$128,0,IF(OR(AND($D140&lt;&gt;"",CNGE_2026_M3_Secc1!AD221="X"),AND($D140="",CNGE_2026_M3_Secc1!AD221="")),0,1))</f>
        <v>0</v>
      </c>
      <c r="FJ140" s="220">
        <f>IF(CNGE_2026_M3_Secc1!$AH$128=CNGE_2026_M3_Secc1!$AJ$128,0,IF(OR(AND($D140&lt;&gt;"",CNGE_2026_M3_Secc1!I281="X"),AND($D140="",CNGE_2026_M3_Secc1!I281="")),0,1))</f>
        <v>0</v>
      </c>
      <c r="FK140" s="220">
        <f>IF(CNGE_2026_M3_Secc1!$AH$128=CNGE_2026_M3_Secc1!$AJ$128,0,IF(OR(AND($D140&lt;&gt;"",CNGE_2026_M3_Secc1!J281="X"),AND($D140="",CNGE_2026_M3_Secc1!J281="")),0,1))</f>
        <v>0</v>
      </c>
      <c r="FL140" s="220">
        <f>IF(CNGE_2026_M3_Secc1!$AH$128=CNGE_2026_M3_Secc1!$AJ$128,0,IF(OR(AND($D140&lt;&gt;"",CNGE_2026_M3_Secc1!K281="X"),AND($D140="",CNGE_2026_M3_Secc1!K281="")),0,1))</f>
        <v>0</v>
      </c>
      <c r="FM140" s="220">
        <f>IF(CNGE_2026_M3_Secc1!$AH$128=CNGE_2026_M3_Secc1!$AJ$128,0,IF(OR(AND($D140&lt;&gt;"",CNGE_2026_M3_Secc1!L281="X"),AND($D140="",CNGE_2026_M3_Secc1!L281="")),0,1))</f>
        <v>0</v>
      </c>
      <c r="FN140" s="220">
        <f>IF(CNGE_2026_M3_Secc1!$AH$128=CNGE_2026_M3_Secc1!$AJ$128,0,IF(OR(AND($D140&lt;&gt;"",CNGE_2026_M3_Secc1!M281="X"),AND($D140="",CNGE_2026_M3_Secc1!M281="")),0,1))</f>
        <v>0</v>
      </c>
      <c r="FO140" s="220">
        <f>IF(CNGE_2026_M3_Secc1!$AH$128=CNGE_2026_M3_Secc1!$AJ$128,0,IF(OR(AND($D140&lt;&gt;"",CNGE_2026_M3_Secc1!N281="X"),AND($D140="",CNGE_2026_M3_Secc1!N281="")),0,1))</f>
        <v>0</v>
      </c>
      <c r="FP140" s="220">
        <f>IF(CNGE_2026_M3_Secc1!$AH$128=CNGE_2026_M3_Secc1!$AJ$128,0,IF(OR(AND($D140&lt;&gt;"",CNGE_2026_M3_Secc1!O281="X"),AND($D140="",CNGE_2026_M3_Secc1!O281="")),0,1))</f>
        <v>0</v>
      </c>
      <c r="FQ140" s="220">
        <f>IF(CNGE_2026_M3_Secc1!$AH$128=CNGE_2026_M3_Secc1!$AJ$128,0,IF(OR(AND($D140&lt;&gt;"",CNGE_2026_M3_Secc1!P281="X"),AND($D140="",CNGE_2026_M3_Secc1!P281="")),0,1))</f>
        <v>0</v>
      </c>
      <c r="FR140" s="220">
        <f>IF(CNGE_2026_M3_Secc1!$AH$128=CNGE_2026_M3_Secc1!$AJ$128,0,IF(OR(AND($D140&lt;&gt;"",CNGE_2026_M3_Secc1!Q281="X"),AND($D140="",CNGE_2026_M3_Secc1!Q281="")),0,1))</f>
        <v>0</v>
      </c>
      <c r="FS140" s="220">
        <f>IF(CNGE_2026_M3_Secc1!$AH$128=CNGE_2026_M3_Secc1!$AJ$128,0,IF(OR(AND($D140&lt;&gt;"",CNGE_2026_M3_Secc1!R281="X"),AND($D140="",CNGE_2026_M3_Secc1!R281="")),0,1))</f>
        <v>0</v>
      </c>
      <c r="FT140" s="220">
        <f>IF(CNGE_2026_M3_Secc1!$AH$128=CNGE_2026_M3_Secc1!$AJ$128,0,IF(OR(AND($D140&lt;&gt;"",CNGE_2026_M3_Secc1!S281="X"),AND($D140="",CNGE_2026_M3_Secc1!S281="")),0,1))</f>
        <v>0</v>
      </c>
      <c r="FU140" s="220">
        <f>IF(CNGE_2026_M3_Secc1!$AH$128=CNGE_2026_M3_Secc1!$AJ$128,0,IF(OR(AND($D140&lt;&gt;"",CNGE_2026_M3_Secc1!T281="X"),AND($D140="",CNGE_2026_M3_Secc1!T281="")),0,1))</f>
        <v>0</v>
      </c>
      <c r="FV140" s="220">
        <f>IF(CNGE_2026_M3_Secc1!$AH$128=CNGE_2026_M3_Secc1!$AJ$128,0,IF(OR(AND($D140&lt;&gt;"",CNGE_2026_M3_Secc1!U281="X"),AND($D140="",CNGE_2026_M3_Secc1!U281="")),0,1))</f>
        <v>0</v>
      </c>
      <c r="FW140" s="220">
        <f>IF(CNGE_2026_M3_Secc1!$AH$128=CNGE_2026_M3_Secc1!$AJ$128,0,IF(OR(AND($D140&lt;&gt;"",CNGE_2026_M3_Secc1!V281="X"),AND($D140="",CNGE_2026_M3_Secc1!V281="")),0,1))</f>
        <v>0</v>
      </c>
      <c r="FX140" s="220">
        <f>IF(CNGE_2026_M3_Secc1!$AH$128=CNGE_2026_M3_Secc1!$AJ$128,0,IF(OR(AND($D140&lt;&gt;"",CNGE_2026_M3_Secc1!W281="X"),AND($D140="",CNGE_2026_M3_Secc1!W281="")),0,1))</f>
        <v>0</v>
      </c>
      <c r="FY140" s="220">
        <f>IF(CNGE_2026_M3_Secc1!$AH$128=CNGE_2026_M3_Secc1!$AJ$128,0,IF(OR(AND($D140&lt;&gt;"",CNGE_2026_M3_Secc1!X281="X"),AND($D140="",CNGE_2026_M3_Secc1!X281="")),0,1))</f>
        <v>0</v>
      </c>
      <c r="FZ140" s="220">
        <f>IF(CNGE_2026_M3_Secc1!$AH$128=CNGE_2026_M3_Secc1!$AJ$128,0,IF(OR(AND($D140&lt;&gt;"",CNGE_2026_M3_Secc1!Y281="X"),AND($D140="",CNGE_2026_M3_Secc1!Y281="")),0,1))</f>
        <v>0</v>
      </c>
      <c r="GA140" s="220">
        <f>IF(CNGE_2026_M3_Secc1!$AH$128=CNGE_2026_M3_Secc1!$AJ$128,0,IF(OR(AND($D140&lt;&gt;"",CNGE_2026_M3_Secc1!Z281="X"),AND($D140="",CNGE_2026_M3_Secc1!Z281="")),0,1))</f>
        <v>0</v>
      </c>
      <c r="GB140" s="220">
        <f>IF(CNGE_2026_M3_Secc1!$AH$128=CNGE_2026_M3_Secc1!$AJ$128,0,IF(OR(AND($D140&lt;&gt;"",CNGE_2026_M3_Secc1!AA281="X"),AND($D140="",CNGE_2026_M3_Secc1!AA281="")),0,1))</f>
        <v>0</v>
      </c>
      <c r="GC140" s="220">
        <f>IF(CNGE_2026_M3_Secc1!$AH$128=CNGE_2026_M3_Secc1!$AJ$128,0,IF(OR(AND($D140&lt;&gt;"",CNGE_2026_M3_Secc1!AB281="X"),AND($D140="",CNGE_2026_M3_Secc1!AB281="")),0,1))</f>
        <v>0</v>
      </c>
      <c r="GD140" s="220">
        <f>IF(CNGE_2026_M3_Secc1!$AH$128=CNGE_2026_M3_Secc1!$AJ$128,0,IF(OR(AND($D140&lt;&gt;"",CNGE_2026_M3_Secc1!AC281="X"),AND($D140="",CNGE_2026_M3_Secc1!AC281="")),0,1))</f>
        <v>0</v>
      </c>
      <c r="GE140" s="220">
        <f>IF(CNGE_2026_M3_Secc1!$AH$128=CNGE_2026_M3_Secc1!$AJ$128,0,IF(OR(AND($D140&lt;&gt;"",CNGE_2026_M3_Secc1!AD281="X"),AND($D140="",CNGE_2026_M3_Secc1!AD281="")),0,1))</f>
        <v>0</v>
      </c>
    </row>
    <row r="141" spans="1:187" s="114" customFormat="1" ht="15" customHeight="1">
      <c r="A141" s="131"/>
      <c r="B141" s="53"/>
      <c r="C141" s="82" t="s">
        <v>90</v>
      </c>
      <c r="D141" s="792" t="str">
        <f>IF($AH$33=1,"",IF(CNGE_2026_M3_Secc1!$AH$40=CNGE_2026_M3_Secc1!$AJ$40,"",IF(CNGE_2026_M3_Secc1!D84="","",CNGE_2026_M3_Secc1!D84)))</f>
        <v/>
      </c>
      <c r="E141" s="793"/>
      <c r="F141" s="793"/>
      <c r="G141" s="793"/>
      <c r="H141" s="793"/>
      <c r="I141" s="793"/>
      <c r="J141" s="793"/>
      <c r="K141" s="793"/>
      <c r="L141" s="793"/>
      <c r="M141" s="794"/>
      <c r="N141" s="432"/>
      <c r="O141" s="432"/>
      <c r="P141" s="432"/>
      <c r="Q141" s="432"/>
      <c r="R141" s="432"/>
      <c r="S141" s="432"/>
      <c r="T141" s="432"/>
      <c r="U141" s="432"/>
      <c r="V141" s="432"/>
      <c r="W141" s="432"/>
      <c r="X141" s="432"/>
      <c r="Y141" s="432"/>
      <c r="Z141" s="432"/>
      <c r="AA141" s="432"/>
      <c r="AB141" s="432"/>
      <c r="AC141" s="432"/>
      <c r="AD141" s="432"/>
      <c r="AE141" s="49"/>
      <c r="AF141" s="219"/>
      <c r="AG141" s="212"/>
      <c r="AH141" s="896">
        <f t="shared" si="89"/>
        <v>0</v>
      </c>
      <c r="AI141" s="627"/>
      <c r="AJ141" s="896">
        <f t="shared" si="21"/>
        <v>0</v>
      </c>
      <c r="AK141" s="627"/>
      <c r="AL141" s="896">
        <f t="shared" si="22"/>
        <v>0</v>
      </c>
      <c r="AM141" s="627"/>
      <c r="AN141" s="627">
        <f t="shared" si="90"/>
        <v>0</v>
      </c>
      <c r="AO141" s="627"/>
      <c r="AP141" s="639" t="str">
        <f>IF(AN141=0,"",IF(SUM($AN$116:AN141)=1,AR141,IF($AN$173&gt;SUM($AN$116:AN141),_xlfn.CONCAT(", ",AR141),IF($AN$173=SUM($AN$116:AN141),_xlfn.CONCAT(" y ",AR141,".")))))</f>
        <v/>
      </c>
      <c r="AQ141" s="641" t="str">
        <f>IF(AO141=0,"", IF(SUM($AN141:BW$582)=1,AR141, IF($AN$589&gt;SUM($AN141:BW$582),_xlfn.CONCAT(", ",AR141), IF($AN$589=SUM($AN141:BW$582),_xlfn.CONCAT(" y ",AR141,".")))))</f>
        <v/>
      </c>
      <c r="AR141" s="639">
        <f t="shared" si="91"/>
        <v>25</v>
      </c>
      <c r="AS141" s="641"/>
      <c r="AU141" s="1046">
        <f t="shared" si="85"/>
        <v>0</v>
      </c>
      <c r="AV141" s="1047"/>
      <c r="AX141" s="1053">
        <f t="shared" si="23"/>
        <v>0</v>
      </c>
      <c r="AY141" s="729"/>
      <c r="AZ141" s="1053">
        <f t="shared" si="92"/>
        <v>0</v>
      </c>
      <c r="BA141" s="729"/>
      <c r="BB141" s="639">
        <f t="shared" si="93"/>
        <v>0</v>
      </c>
      <c r="BC141" s="641"/>
      <c r="BE141" s="220">
        <f t="shared" si="24"/>
        <v>0</v>
      </c>
      <c r="BF141" s="220">
        <f t="shared" si="25"/>
        <v>0</v>
      </c>
      <c r="BG141" s="220">
        <f t="shared" si="26"/>
        <v>0</v>
      </c>
      <c r="BH141" s="220">
        <f t="shared" si="27"/>
        <v>0</v>
      </c>
      <c r="BI141" s="220">
        <f t="shared" si="28"/>
        <v>0</v>
      </c>
      <c r="BJ141" s="220">
        <f t="shared" si="29"/>
        <v>0</v>
      </c>
      <c r="BK141" s="220">
        <f t="shared" si="30"/>
        <v>0</v>
      </c>
      <c r="BL141" s="220">
        <f t="shared" si="31"/>
        <v>0</v>
      </c>
      <c r="BM141" s="220">
        <f t="shared" si="32"/>
        <v>0</v>
      </c>
      <c r="BN141" s="220">
        <f t="shared" si="33"/>
        <v>0</v>
      </c>
      <c r="BO141" s="220">
        <f t="shared" si="34"/>
        <v>0</v>
      </c>
      <c r="BP141" s="220">
        <f t="shared" si="35"/>
        <v>0</v>
      </c>
      <c r="BQ141" s="220">
        <f t="shared" si="36"/>
        <v>0</v>
      </c>
      <c r="BR141" s="220">
        <f t="shared" si="37"/>
        <v>0</v>
      </c>
      <c r="BS141" s="220">
        <f t="shared" si="38"/>
        <v>0</v>
      </c>
      <c r="BT141" s="220">
        <f t="shared" si="39"/>
        <v>0</v>
      </c>
      <c r="BU141" s="220">
        <f t="shared" si="40"/>
        <v>0</v>
      </c>
      <c r="BV141" s="220">
        <f t="shared" si="41"/>
        <v>0</v>
      </c>
      <c r="BW141" s="220">
        <f t="shared" si="42"/>
        <v>0</v>
      </c>
      <c r="BX141" s="220">
        <f t="shared" si="43"/>
        <v>0</v>
      </c>
      <c r="BY141" s="220">
        <f t="shared" si="44"/>
        <v>0</v>
      </c>
      <c r="BZ141" s="220">
        <f t="shared" si="45"/>
        <v>0</v>
      </c>
      <c r="CA141" s="220">
        <f t="shared" si="46"/>
        <v>0</v>
      </c>
      <c r="CB141" s="220">
        <f t="shared" si="47"/>
        <v>0</v>
      </c>
      <c r="CC141" s="220">
        <f t="shared" si="48"/>
        <v>0</v>
      </c>
      <c r="CD141" s="220">
        <f t="shared" si="49"/>
        <v>0</v>
      </c>
      <c r="CE141" s="220">
        <f t="shared" si="50"/>
        <v>0</v>
      </c>
      <c r="CF141" s="220">
        <f t="shared" si="51"/>
        <v>0</v>
      </c>
      <c r="CG141" s="220">
        <f t="shared" si="52"/>
        <v>0</v>
      </c>
      <c r="CH141" s="220">
        <f t="shared" si="53"/>
        <v>0</v>
      </c>
      <c r="CI141" s="220">
        <f t="shared" si="54"/>
        <v>0</v>
      </c>
      <c r="CJ141" s="220">
        <f t="shared" si="55"/>
        <v>0</v>
      </c>
      <c r="CK141" s="220">
        <f t="shared" si="56"/>
        <v>0</v>
      </c>
      <c r="CL141" s="220">
        <f t="shared" si="57"/>
        <v>0</v>
      </c>
      <c r="CM141" s="220">
        <f t="shared" si="58"/>
        <v>0</v>
      </c>
      <c r="CN141" s="220">
        <f t="shared" si="59"/>
        <v>0</v>
      </c>
      <c r="CO141" s="220">
        <f t="shared" si="60"/>
        <v>0</v>
      </c>
      <c r="CP141" s="220">
        <f t="shared" si="61"/>
        <v>0</v>
      </c>
      <c r="CQ141" s="220">
        <f t="shared" si="62"/>
        <v>0</v>
      </c>
      <c r="CR141" s="220">
        <f t="shared" si="63"/>
        <v>0</v>
      </c>
      <c r="CS141" s="220">
        <f t="shared" si="64"/>
        <v>0</v>
      </c>
      <c r="CT141" s="220">
        <f t="shared" si="65"/>
        <v>0</v>
      </c>
      <c r="CU141" s="220">
        <f t="shared" si="66"/>
        <v>0</v>
      </c>
      <c r="CV141" s="220">
        <f t="shared" si="67"/>
        <v>0</v>
      </c>
      <c r="CW141" s="220">
        <f t="shared" si="68"/>
        <v>0</v>
      </c>
      <c r="CX141" s="220">
        <f t="shared" si="69"/>
        <v>0</v>
      </c>
      <c r="CY141" s="220">
        <f t="shared" si="70"/>
        <v>0</v>
      </c>
      <c r="CZ141" s="220">
        <f t="shared" si="71"/>
        <v>0</v>
      </c>
      <c r="DA141" s="220">
        <f t="shared" si="72"/>
        <v>0</v>
      </c>
      <c r="DB141" s="220">
        <f t="shared" si="73"/>
        <v>0</v>
      </c>
      <c r="DC141" s="220">
        <f t="shared" si="74"/>
        <v>0</v>
      </c>
      <c r="DD141" s="220">
        <f t="shared" si="75"/>
        <v>0</v>
      </c>
      <c r="DE141" s="220">
        <f t="shared" si="76"/>
        <v>0</v>
      </c>
      <c r="DF141" s="220">
        <f t="shared" si="77"/>
        <v>0</v>
      </c>
      <c r="DG141" s="220">
        <f t="shared" si="78"/>
        <v>0</v>
      </c>
      <c r="DH141" s="220">
        <f t="shared" si="79"/>
        <v>0</v>
      </c>
      <c r="DI141" s="220">
        <f t="shared" si="80"/>
        <v>0</v>
      </c>
      <c r="DJ141" s="220">
        <f t="shared" si="81"/>
        <v>0</v>
      </c>
      <c r="DK141" s="220">
        <f t="shared" si="82"/>
        <v>0</v>
      </c>
      <c r="DL141" s="220">
        <f t="shared" si="83"/>
        <v>0</v>
      </c>
      <c r="DM141" s="220">
        <f t="shared" si="86"/>
        <v>0</v>
      </c>
      <c r="DN141" s="96" t="str">
        <f>IF(DM141=0,"",IF(SUM($DM$116:DM141)=1,_xlfn.CONCAT(DO141,),IF($DM$173&gt;SUM($DM$116:DM141),_xlfn.CONCAT(", ",DO141),IF($DM$173=SUM($DM$116:DM141),_xlfn.CONCAT(" y ",DO141)))))</f>
        <v/>
      </c>
      <c r="DO141" s="98">
        <f t="shared" si="87"/>
        <v>25</v>
      </c>
      <c r="DT141" s="645">
        <f t="shared" si="84"/>
        <v>0</v>
      </c>
      <c r="DU141" s="647"/>
      <c r="DW141" s="220">
        <f t="shared" si="88"/>
        <v>0</v>
      </c>
      <c r="DX141" s="220">
        <f>IF(CNGE_2026_M3_Secc1!$AH$128=CNGE_2026_M3_Secc1!$AJ$128,0,IF(OR(AND($D141&lt;&gt;"",CNGE_2026_M3_Secc1!O162="X"),AND($D141="",CNGE_2026_M3_Secc1!O162="")),0,1))</f>
        <v>0</v>
      </c>
      <c r="DY141" s="220">
        <f>IF(CNGE_2026_M3_Secc1!$AH$128=CNGE_2026_M3_Secc1!$AJ$128,0,IF(OR(AND($D141&lt;&gt;"",CNGE_2026_M3_Secc1!P162="X"),AND($D141="",CNGE_2026_M3_Secc1!P162="")),0,1))</f>
        <v>0</v>
      </c>
      <c r="DZ141" s="220">
        <f>IF(CNGE_2026_M3_Secc1!$AH$128=CNGE_2026_M3_Secc1!$AJ$128,0,IF(OR(AND($D141&lt;&gt;"",CNGE_2026_M3_Secc1!Q162="X"),AND($D141="",CNGE_2026_M3_Secc1!Q162="")),0,1))</f>
        <v>0</v>
      </c>
      <c r="EA141" s="220">
        <f>IF(CNGE_2026_M3_Secc1!$AH$128=CNGE_2026_M3_Secc1!$AJ$128,0,IF(OR(AND($D141&lt;&gt;"",CNGE_2026_M3_Secc1!R162="X"),AND($D141="",CNGE_2026_M3_Secc1!R162="")),0,1))</f>
        <v>0</v>
      </c>
      <c r="EB141" s="220">
        <f>IF(CNGE_2026_M3_Secc1!$AH$128=CNGE_2026_M3_Secc1!$AJ$128,0,IF(OR(AND($D141&lt;&gt;"",CNGE_2026_M3_Secc1!S162="X"),AND($D141="",CNGE_2026_M3_Secc1!S162="")),0,1))</f>
        <v>0</v>
      </c>
      <c r="EC141" s="220">
        <f>IF(CNGE_2026_M3_Secc1!$AH$128=CNGE_2026_M3_Secc1!$AJ$128,0,IF(OR(AND($D141&lt;&gt;"",CNGE_2026_M3_Secc1!T162="X"),AND($D141="",CNGE_2026_M3_Secc1!T162="")),0,1))</f>
        <v>0</v>
      </c>
      <c r="ED141" s="220">
        <f>IF(CNGE_2026_M3_Secc1!$AH$128=CNGE_2026_M3_Secc1!$AJ$128,0,IF(OR(AND($D141&lt;&gt;"",CNGE_2026_M3_Secc1!U162="X"),AND($D141="",CNGE_2026_M3_Secc1!U162="")),0,1))</f>
        <v>0</v>
      </c>
      <c r="EE141" s="220">
        <f>IF(CNGE_2026_M3_Secc1!$AH$128=CNGE_2026_M3_Secc1!$AJ$128,0,IF(OR(AND($D141&lt;&gt;"",CNGE_2026_M3_Secc1!V162="X"),AND($D141="",CNGE_2026_M3_Secc1!V162="")),0,1))</f>
        <v>0</v>
      </c>
      <c r="EF141" s="220">
        <f>IF(CNGE_2026_M3_Secc1!$AH$128=CNGE_2026_M3_Secc1!$AJ$128,0,IF(OR(AND($D141&lt;&gt;"",CNGE_2026_M3_Secc1!W162="X"),AND($D141="",CNGE_2026_M3_Secc1!W162="")),0,1))</f>
        <v>0</v>
      </c>
      <c r="EG141" s="220">
        <f>IF(CNGE_2026_M3_Secc1!$AH$128=CNGE_2026_M3_Secc1!$AJ$128,0,IF(OR(AND($D141&lt;&gt;"",CNGE_2026_M3_Secc1!X162="X"),AND($D141="",CNGE_2026_M3_Secc1!X162="")),0,1))</f>
        <v>0</v>
      </c>
      <c r="EH141" s="220">
        <f>IF(CNGE_2026_M3_Secc1!$AH$128=CNGE_2026_M3_Secc1!$AJ$128,0,IF(OR(AND($D141&lt;&gt;"",CNGE_2026_M3_Secc1!Y162="X"),AND($D141="",CNGE_2026_M3_Secc1!Y162="")),0,1))</f>
        <v>0</v>
      </c>
      <c r="EI141" s="220">
        <f>IF(CNGE_2026_M3_Secc1!$AH$128=CNGE_2026_M3_Secc1!$AJ$128,0,IF(OR(AND($D141&lt;&gt;"",CNGE_2026_M3_Secc1!Z162="X"),AND($D141="",CNGE_2026_M3_Secc1!Z162="")),0,1))</f>
        <v>0</v>
      </c>
      <c r="EJ141" s="220">
        <f>IF(CNGE_2026_M3_Secc1!$AH$128=CNGE_2026_M3_Secc1!$AJ$128,0,IF(OR(AND($D141&lt;&gt;"",CNGE_2026_M3_Secc1!AA162="X"),AND($D141="",CNGE_2026_M3_Secc1!AA162="")),0,1))</f>
        <v>0</v>
      </c>
      <c r="EK141" s="220">
        <f>IF(CNGE_2026_M3_Secc1!$AH$128=CNGE_2026_M3_Secc1!$AJ$128,0,IF(OR(AND($D141&lt;&gt;"",CNGE_2026_M3_Secc1!AB162="X"),AND($D141="",CNGE_2026_M3_Secc1!AB162="")),0,1))</f>
        <v>0</v>
      </c>
      <c r="EL141" s="220">
        <f>IF(CNGE_2026_M3_Secc1!$AH$128=CNGE_2026_M3_Secc1!$AJ$128,0,IF(OR(AND($D141&lt;&gt;"",CNGE_2026_M3_Secc1!AC162="X"),AND($D141="",CNGE_2026_M3_Secc1!AC162="")),0,1))</f>
        <v>0</v>
      </c>
      <c r="EM141" s="220">
        <f>IF(CNGE_2026_M3_Secc1!$AH$128=CNGE_2026_M3_Secc1!$AJ$128,0,IF(OR(AND($D141&lt;&gt;"",CNGE_2026_M3_Secc1!AD162="X"),AND($D141="",CNGE_2026_M3_Secc1!AD162="")),0,1))</f>
        <v>0</v>
      </c>
      <c r="EN141" s="220">
        <f>IF(CNGE_2026_M3_Secc1!$AH$128=CNGE_2026_M3_Secc1!$AJ$128,0,IF(OR(AND($D141&lt;&gt;"",CNGE_2026_M3_Secc1!I222="X"),AND($D141="",CNGE_2026_M3_Secc1!I222="")),0,1))</f>
        <v>0</v>
      </c>
      <c r="EO141" s="220">
        <f>IF(CNGE_2026_M3_Secc1!$AH$128=CNGE_2026_M3_Secc1!$AJ$128,0,IF(OR(AND($D141&lt;&gt;"",CNGE_2026_M3_Secc1!J222="X"),AND($D141="",CNGE_2026_M3_Secc1!J222="")),0,1))</f>
        <v>0</v>
      </c>
      <c r="EP141" s="220">
        <f>IF(CNGE_2026_M3_Secc1!$AH$128=CNGE_2026_M3_Secc1!$AJ$128,0,IF(OR(AND($D141&lt;&gt;"",CNGE_2026_M3_Secc1!K222="X"),AND($D141="",CNGE_2026_M3_Secc1!K222="")),0,1))</f>
        <v>0</v>
      </c>
      <c r="EQ141" s="220">
        <f>IF(CNGE_2026_M3_Secc1!$AH$128=CNGE_2026_M3_Secc1!$AJ$128,0,IF(OR(AND($D141&lt;&gt;"",CNGE_2026_M3_Secc1!L222="X"),AND($D141="",CNGE_2026_M3_Secc1!L222="")),0,1))</f>
        <v>0</v>
      </c>
      <c r="ER141" s="220">
        <f>IF(CNGE_2026_M3_Secc1!$AH$128=CNGE_2026_M3_Secc1!$AJ$128,0,IF(OR(AND($D141&lt;&gt;"",CNGE_2026_M3_Secc1!M222="X"),AND($D141="",CNGE_2026_M3_Secc1!M222="")),0,1))</f>
        <v>0</v>
      </c>
      <c r="ES141" s="220">
        <f>IF(CNGE_2026_M3_Secc1!$AH$128=CNGE_2026_M3_Secc1!$AJ$128,0,IF(OR(AND($D141&lt;&gt;"",CNGE_2026_M3_Secc1!N222="X"),AND($D141="",CNGE_2026_M3_Secc1!N222="")),0,1))</f>
        <v>0</v>
      </c>
      <c r="ET141" s="220">
        <f>IF(CNGE_2026_M3_Secc1!$AH$128=CNGE_2026_M3_Secc1!$AJ$128,0,IF(OR(AND($D141&lt;&gt;"",CNGE_2026_M3_Secc1!O222="X"),AND($D141="",CNGE_2026_M3_Secc1!O222="")),0,1))</f>
        <v>0</v>
      </c>
      <c r="EU141" s="220">
        <f>IF(CNGE_2026_M3_Secc1!$AH$128=CNGE_2026_M3_Secc1!$AJ$128,0,IF(OR(AND($D141&lt;&gt;"",CNGE_2026_M3_Secc1!P222="X"),AND($D141="",CNGE_2026_M3_Secc1!P222="")),0,1))</f>
        <v>0</v>
      </c>
      <c r="EV141" s="220">
        <f>IF(CNGE_2026_M3_Secc1!$AH$128=CNGE_2026_M3_Secc1!$AJ$128,0,IF(OR(AND($D141&lt;&gt;"",CNGE_2026_M3_Secc1!Q222="X"),AND($D141="",CNGE_2026_M3_Secc1!Q222="")),0,1))</f>
        <v>0</v>
      </c>
      <c r="EW141" s="220">
        <f>IF(CNGE_2026_M3_Secc1!$AH$128=CNGE_2026_M3_Secc1!$AJ$128,0,IF(OR(AND($D141&lt;&gt;"",CNGE_2026_M3_Secc1!R222="X"),AND($D141="",CNGE_2026_M3_Secc1!R222="")),0,1))</f>
        <v>0</v>
      </c>
      <c r="EX141" s="220">
        <f>IF(CNGE_2026_M3_Secc1!$AH$128=CNGE_2026_M3_Secc1!$AJ$128,0,IF(OR(AND($D141&lt;&gt;"",CNGE_2026_M3_Secc1!S222="X"),AND($D141="",CNGE_2026_M3_Secc1!S222="")),0,1))</f>
        <v>0</v>
      </c>
      <c r="EY141" s="220">
        <f>IF(CNGE_2026_M3_Secc1!$AH$128=CNGE_2026_M3_Secc1!$AJ$128,0,IF(OR(AND($D141&lt;&gt;"",CNGE_2026_M3_Secc1!T222="X"),AND($D141="",CNGE_2026_M3_Secc1!T222="")),0,1))</f>
        <v>0</v>
      </c>
      <c r="EZ141" s="220">
        <f>IF(CNGE_2026_M3_Secc1!$AH$128=CNGE_2026_M3_Secc1!$AJ$128,0,IF(OR(AND($D141&lt;&gt;"",CNGE_2026_M3_Secc1!U222="X"),AND($D141="",CNGE_2026_M3_Secc1!U222="")),0,1))</f>
        <v>0</v>
      </c>
      <c r="FA141" s="220">
        <f>IF(CNGE_2026_M3_Secc1!$AH$128=CNGE_2026_M3_Secc1!$AJ$128,0,IF(OR(AND($D141&lt;&gt;"",CNGE_2026_M3_Secc1!V222="X"),AND($D141="",CNGE_2026_M3_Secc1!V222="")),0,1))</f>
        <v>0</v>
      </c>
      <c r="FB141" s="220">
        <f>IF(CNGE_2026_M3_Secc1!$AH$128=CNGE_2026_M3_Secc1!$AJ$128,0,IF(OR(AND($D141&lt;&gt;"",CNGE_2026_M3_Secc1!W222="X"),AND($D141="",CNGE_2026_M3_Secc1!W222="")),0,1))</f>
        <v>0</v>
      </c>
      <c r="FC141" s="220">
        <f>IF(CNGE_2026_M3_Secc1!$AH$128=CNGE_2026_M3_Secc1!$AJ$128,0,IF(OR(AND($D141&lt;&gt;"",CNGE_2026_M3_Secc1!X222="X"),AND($D141="",CNGE_2026_M3_Secc1!X222="")),0,1))</f>
        <v>0</v>
      </c>
      <c r="FD141" s="220">
        <f>IF(CNGE_2026_M3_Secc1!$AH$128=CNGE_2026_M3_Secc1!$AJ$128,0,IF(OR(AND($D141&lt;&gt;"",CNGE_2026_M3_Secc1!Y222="X"),AND($D141="",CNGE_2026_M3_Secc1!Y222="")),0,1))</f>
        <v>0</v>
      </c>
      <c r="FE141" s="220">
        <f>IF(CNGE_2026_M3_Secc1!$AH$128=CNGE_2026_M3_Secc1!$AJ$128,0,IF(OR(AND($D141&lt;&gt;"",CNGE_2026_M3_Secc1!Z222="X"),AND($D141="",CNGE_2026_M3_Secc1!Z222="")),0,1))</f>
        <v>0</v>
      </c>
      <c r="FF141" s="220">
        <f>IF(CNGE_2026_M3_Secc1!$AH$128=CNGE_2026_M3_Secc1!$AJ$128,0,IF(OR(AND($D141&lt;&gt;"",CNGE_2026_M3_Secc1!AA222="X"),AND($D141="",CNGE_2026_M3_Secc1!AA222="")),0,1))</f>
        <v>0</v>
      </c>
      <c r="FG141" s="220">
        <f>IF(CNGE_2026_M3_Secc1!$AH$128=CNGE_2026_M3_Secc1!$AJ$128,0,IF(OR(AND($D141&lt;&gt;"",CNGE_2026_M3_Secc1!AB222="X"),AND($D141="",CNGE_2026_M3_Secc1!AB222="")),0,1))</f>
        <v>0</v>
      </c>
      <c r="FH141" s="220">
        <f>IF(CNGE_2026_M3_Secc1!$AH$128=CNGE_2026_M3_Secc1!$AJ$128,0,IF(OR(AND($D141&lt;&gt;"",CNGE_2026_M3_Secc1!AC222="X"),AND($D141="",CNGE_2026_M3_Secc1!AC222="")),0,1))</f>
        <v>0</v>
      </c>
      <c r="FI141" s="220">
        <f>IF(CNGE_2026_M3_Secc1!$AH$128=CNGE_2026_M3_Secc1!$AJ$128,0,IF(OR(AND($D141&lt;&gt;"",CNGE_2026_M3_Secc1!AD222="X"),AND($D141="",CNGE_2026_M3_Secc1!AD222="")),0,1))</f>
        <v>0</v>
      </c>
      <c r="FJ141" s="220">
        <f>IF(CNGE_2026_M3_Secc1!$AH$128=CNGE_2026_M3_Secc1!$AJ$128,0,IF(OR(AND($D141&lt;&gt;"",CNGE_2026_M3_Secc1!I282="X"),AND($D141="",CNGE_2026_M3_Secc1!I282="")),0,1))</f>
        <v>0</v>
      </c>
      <c r="FK141" s="220">
        <f>IF(CNGE_2026_M3_Secc1!$AH$128=CNGE_2026_M3_Secc1!$AJ$128,0,IF(OR(AND($D141&lt;&gt;"",CNGE_2026_M3_Secc1!J282="X"),AND($D141="",CNGE_2026_M3_Secc1!J282="")),0,1))</f>
        <v>0</v>
      </c>
      <c r="FL141" s="220">
        <f>IF(CNGE_2026_M3_Secc1!$AH$128=CNGE_2026_M3_Secc1!$AJ$128,0,IF(OR(AND($D141&lt;&gt;"",CNGE_2026_M3_Secc1!K282="X"),AND($D141="",CNGE_2026_M3_Secc1!K282="")),0,1))</f>
        <v>0</v>
      </c>
      <c r="FM141" s="220">
        <f>IF(CNGE_2026_M3_Secc1!$AH$128=CNGE_2026_M3_Secc1!$AJ$128,0,IF(OR(AND($D141&lt;&gt;"",CNGE_2026_M3_Secc1!L282="X"),AND($D141="",CNGE_2026_M3_Secc1!L282="")),0,1))</f>
        <v>0</v>
      </c>
      <c r="FN141" s="220">
        <f>IF(CNGE_2026_M3_Secc1!$AH$128=CNGE_2026_M3_Secc1!$AJ$128,0,IF(OR(AND($D141&lt;&gt;"",CNGE_2026_M3_Secc1!M282="X"),AND($D141="",CNGE_2026_M3_Secc1!M282="")),0,1))</f>
        <v>0</v>
      </c>
      <c r="FO141" s="220">
        <f>IF(CNGE_2026_M3_Secc1!$AH$128=CNGE_2026_M3_Secc1!$AJ$128,0,IF(OR(AND($D141&lt;&gt;"",CNGE_2026_M3_Secc1!N282="X"),AND($D141="",CNGE_2026_M3_Secc1!N282="")),0,1))</f>
        <v>0</v>
      </c>
      <c r="FP141" s="220">
        <f>IF(CNGE_2026_M3_Secc1!$AH$128=CNGE_2026_M3_Secc1!$AJ$128,0,IF(OR(AND($D141&lt;&gt;"",CNGE_2026_M3_Secc1!O282="X"),AND($D141="",CNGE_2026_M3_Secc1!O282="")),0,1))</f>
        <v>0</v>
      </c>
      <c r="FQ141" s="220">
        <f>IF(CNGE_2026_M3_Secc1!$AH$128=CNGE_2026_M3_Secc1!$AJ$128,0,IF(OR(AND($D141&lt;&gt;"",CNGE_2026_M3_Secc1!P282="X"),AND($D141="",CNGE_2026_M3_Secc1!P282="")),0,1))</f>
        <v>0</v>
      </c>
      <c r="FR141" s="220">
        <f>IF(CNGE_2026_M3_Secc1!$AH$128=CNGE_2026_M3_Secc1!$AJ$128,0,IF(OR(AND($D141&lt;&gt;"",CNGE_2026_M3_Secc1!Q282="X"),AND($D141="",CNGE_2026_M3_Secc1!Q282="")),0,1))</f>
        <v>0</v>
      </c>
      <c r="FS141" s="220">
        <f>IF(CNGE_2026_M3_Secc1!$AH$128=CNGE_2026_M3_Secc1!$AJ$128,0,IF(OR(AND($D141&lt;&gt;"",CNGE_2026_M3_Secc1!R282="X"),AND($D141="",CNGE_2026_M3_Secc1!R282="")),0,1))</f>
        <v>0</v>
      </c>
      <c r="FT141" s="220">
        <f>IF(CNGE_2026_M3_Secc1!$AH$128=CNGE_2026_M3_Secc1!$AJ$128,0,IF(OR(AND($D141&lt;&gt;"",CNGE_2026_M3_Secc1!S282="X"),AND($D141="",CNGE_2026_M3_Secc1!S282="")),0,1))</f>
        <v>0</v>
      </c>
      <c r="FU141" s="220">
        <f>IF(CNGE_2026_M3_Secc1!$AH$128=CNGE_2026_M3_Secc1!$AJ$128,0,IF(OR(AND($D141&lt;&gt;"",CNGE_2026_M3_Secc1!T282="X"),AND($D141="",CNGE_2026_M3_Secc1!T282="")),0,1))</f>
        <v>0</v>
      </c>
      <c r="FV141" s="220">
        <f>IF(CNGE_2026_M3_Secc1!$AH$128=CNGE_2026_M3_Secc1!$AJ$128,0,IF(OR(AND($D141&lt;&gt;"",CNGE_2026_M3_Secc1!U282="X"),AND($D141="",CNGE_2026_M3_Secc1!U282="")),0,1))</f>
        <v>0</v>
      </c>
      <c r="FW141" s="220">
        <f>IF(CNGE_2026_M3_Secc1!$AH$128=CNGE_2026_M3_Secc1!$AJ$128,0,IF(OR(AND($D141&lt;&gt;"",CNGE_2026_M3_Secc1!V282="X"),AND($D141="",CNGE_2026_M3_Secc1!V282="")),0,1))</f>
        <v>0</v>
      </c>
      <c r="FX141" s="220">
        <f>IF(CNGE_2026_M3_Secc1!$AH$128=CNGE_2026_M3_Secc1!$AJ$128,0,IF(OR(AND($D141&lt;&gt;"",CNGE_2026_M3_Secc1!W282="X"),AND($D141="",CNGE_2026_M3_Secc1!W282="")),0,1))</f>
        <v>0</v>
      </c>
      <c r="FY141" s="220">
        <f>IF(CNGE_2026_M3_Secc1!$AH$128=CNGE_2026_M3_Secc1!$AJ$128,0,IF(OR(AND($D141&lt;&gt;"",CNGE_2026_M3_Secc1!X282="X"),AND($D141="",CNGE_2026_M3_Secc1!X282="")),0,1))</f>
        <v>0</v>
      </c>
      <c r="FZ141" s="220">
        <f>IF(CNGE_2026_M3_Secc1!$AH$128=CNGE_2026_M3_Secc1!$AJ$128,0,IF(OR(AND($D141&lt;&gt;"",CNGE_2026_M3_Secc1!Y282="X"),AND($D141="",CNGE_2026_M3_Secc1!Y282="")),0,1))</f>
        <v>0</v>
      </c>
      <c r="GA141" s="220">
        <f>IF(CNGE_2026_M3_Secc1!$AH$128=CNGE_2026_M3_Secc1!$AJ$128,0,IF(OR(AND($D141&lt;&gt;"",CNGE_2026_M3_Secc1!Z282="X"),AND($D141="",CNGE_2026_M3_Secc1!Z282="")),0,1))</f>
        <v>0</v>
      </c>
      <c r="GB141" s="220">
        <f>IF(CNGE_2026_M3_Secc1!$AH$128=CNGE_2026_M3_Secc1!$AJ$128,0,IF(OR(AND($D141&lt;&gt;"",CNGE_2026_M3_Secc1!AA282="X"),AND($D141="",CNGE_2026_M3_Secc1!AA282="")),0,1))</f>
        <v>0</v>
      </c>
      <c r="GC141" s="220">
        <f>IF(CNGE_2026_M3_Secc1!$AH$128=CNGE_2026_M3_Secc1!$AJ$128,0,IF(OR(AND($D141&lt;&gt;"",CNGE_2026_M3_Secc1!AB282="X"),AND($D141="",CNGE_2026_M3_Secc1!AB282="")),0,1))</f>
        <v>0</v>
      </c>
      <c r="GD141" s="220">
        <f>IF(CNGE_2026_M3_Secc1!$AH$128=CNGE_2026_M3_Secc1!$AJ$128,0,IF(OR(AND($D141&lt;&gt;"",CNGE_2026_M3_Secc1!AC282="X"),AND($D141="",CNGE_2026_M3_Secc1!AC282="")),0,1))</f>
        <v>0</v>
      </c>
      <c r="GE141" s="220">
        <f>IF(CNGE_2026_M3_Secc1!$AH$128=CNGE_2026_M3_Secc1!$AJ$128,0,IF(OR(AND($D141&lt;&gt;"",CNGE_2026_M3_Secc1!AD282="X"),AND($D141="",CNGE_2026_M3_Secc1!AD282="")),0,1))</f>
        <v>0</v>
      </c>
    </row>
    <row r="142" spans="1:187" s="114" customFormat="1" ht="15" customHeight="1">
      <c r="A142" s="131"/>
      <c r="B142" s="53"/>
      <c r="C142" s="82" t="s">
        <v>91</v>
      </c>
      <c r="D142" s="792" t="str">
        <f>IF($AH$33=1,"",IF(CNGE_2026_M3_Secc1!$AH$40=CNGE_2026_M3_Secc1!$AJ$40,"",IF(CNGE_2026_M3_Secc1!D85="","",CNGE_2026_M3_Secc1!D85)))</f>
        <v/>
      </c>
      <c r="E142" s="793"/>
      <c r="F142" s="793"/>
      <c r="G142" s="793"/>
      <c r="H142" s="793"/>
      <c r="I142" s="793"/>
      <c r="J142" s="793"/>
      <c r="K142" s="793"/>
      <c r="L142" s="793"/>
      <c r="M142" s="794"/>
      <c r="N142" s="432"/>
      <c r="O142" s="432"/>
      <c r="P142" s="432"/>
      <c r="Q142" s="432"/>
      <c r="R142" s="432"/>
      <c r="S142" s="432"/>
      <c r="T142" s="432"/>
      <c r="U142" s="432"/>
      <c r="V142" s="432"/>
      <c r="W142" s="432"/>
      <c r="X142" s="432"/>
      <c r="Y142" s="432"/>
      <c r="Z142" s="432"/>
      <c r="AA142" s="432"/>
      <c r="AB142" s="432"/>
      <c r="AC142" s="432"/>
      <c r="AD142" s="432"/>
      <c r="AE142" s="49"/>
      <c r="AF142" s="219"/>
      <c r="AG142" s="212"/>
      <c r="AH142" s="896">
        <f t="shared" si="89"/>
        <v>0</v>
      </c>
      <c r="AI142" s="627"/>
      <c r="AJ142" s="896">
        <f t="shared" si="21"/>
        <v>0</v>
      </c>
      <c r="AK142" s="627"/>
      <c r="AL142" s="896">
        <f t="shared" si="22"/>
        <v>0</v>
      </c>
      <c r="AM142" s="627"/>
      <c r="AN142" s="627">
        <f t="shared" si="90"/>
        <v>0</v>
      </c>
      <c r="AO142" s="627"/>
      <c r="AP142" s="639" t="str">
        <f>IF(AN142=0,"",IF(SUM($AN$116:AN142)=1,AR142,IF($AN$173&gt;SUM($AN$116:AN142),_xlfn.CONCAT(", ",AR142),IF($AN$173=SUM($AN$116:AN142),_xlfn.CONCAT(" y ",AR142,".")))))</f>
        <v/>
      </c>
      <c r="AQ142" s="641" t="str">
        <f>IF(AO142=0,"", IF(SUM($AN142:BW$582)=1,AR142, IF($AN$589&gt;SUM($AN142:BW$582),_xlfn.CONCAT(", ",AR142), IF($AN$589=SUM($AN142:BW$582),_xlfn.CONCAT(" y ",AR142,".")))))</f>
        <v/>
      </c>
      <c r="AR142" s="639">
        <f t="shared" si="91"/>
        <v>26</v>
      </c>
      <c r="AS142" s="641"/>
      <c r="AU142" s="1046">
        <f t="shared" si="85"/>
        <v>0</v>
      </c>
      <c r="AV142" s="1047"/>
      <c r="AX142" s="1053">
        <f t="shared" si="23"/>
        <v>0</v>
      </c>
      <c r="AY142" s="729"/>
      <c r="AZ142" s="1053">
        <f t="shared" si="92"/>
        <v>0</v>
      </c>
      <c r="BA142" s="729"/>
      <c r="BB142" s="639">
        <f t="shared" si="93"/>
        <v>0</v>
      </c>
      <c r="BC142" s="641"/>
      <c r="BE142" s="220">
        <f t="shared" si="24"/>
        <v>0</v>
      </c>
      <c r="BF142" s="220">
        <f t="shared" si="25"/>
        <v>0</v>
      </c>
      <c r="BG142" s="220">
        <f t="shared" si="26"/>
        <v>0</v>
      </c>
      <c r="BH142" s="220">
        <f t="shared" si="27"/>
        <v>0</v>
      </c>
      <c r="BI142" s="220">
        <f t="shared" si="28"/>
        <v>0</v>
      </c>
      <c r="BJ142" s="220">
        <f t="shared" si="29"/>
        <v>0</v>
      </c>
      <c r="BK142" s="220">
        <f t="shared" si="30"/>
        <v>0</v>
      </c>
      <c r="BL142" s="220">
        <f t="shared" si="31"/>
        <v>0</v>
      </c>
      <c r="BM142" s="220">
        <f t="shared" si="32"/>
        <v>0</v>
      </c>
      <c r="BN142" s="220">
        <f t="shared" si="33"/>
        <v>0</v>
      </c>
      <c r="BO142" s="220">
        <f t="shared" si="34"/>
        <v>0</v>
      </c>
      <c r="BP142" s="220">
        <f t="shared" si="35"/>
        <v>0</v>
      </c>
      <c r="BQ142" s="220">
        <f t="shared" si="36"/>
        <v>0</v>
      </c>
      <c r="BR142" s="220">
        <f t="shared" si="37"/>
        <v>0</v>
      </c>
      <c r="BS142" s="220">
        <f t="shared" si="38"/>
        <v>0</v>
      </c>
      <c r="BT142" s="220">
        <f t="shared" si="39"/>
        <v>0</v>
      </c>
      <c r="BU142" s="220">
        <f t="shared" si="40"/>
        <v>0</v>
      </c>
      <c r="BV142" s="220">
        <f t="shared" si="41"/>
        <v>0</v>
      </c>
      <c r="BW142" s="220">
        <f t="shared" si="42"/>
        <v>0</v>
      </c>
      <c r="BX142" s="220">
        <f t="shared" si="43"/>
        <v>0</v>
      </c>
      <c r="BY142" s="220">
        <f t="shared" si="44"/>
        <v>0</v>
      </c>
      <c r="BZ142" s="220">
        <f t="shared" si="45"/>
        <v>0</v>
      </c>
      <c r="CA142" s="220">
        <f t="shared" si="46"/>
        <v>0</v>
      </c>
      <c r="CB142" s="220">
        <f t="shared" si="47"/>
        <v>0</v>
      </c>
      <c r="CC142" s="220">
        <f t="shared" si="48"/>
        <v>0</v>
      </c>
      <c r="CD142" s="220">
        <f t="shared" si="49"/>
        <v>0</v>
      </c>
      <c r="CE142" s="220">
        <f t="shared" si="50"/>
        <v>0</v>
      </c>
      <c r="CF142" s="220">
        <f t="shared" si="51"/>
        <v>0</v>
      </c>
      <c r="CG142" s="220">
        <f t="shared" si="52"/>
        <v>0</v>
      </c>
      <c r="CH142" s="220">
        <f t="shared" si="53"/>
        <v>0</v>
      </c>
      <c r="CI142" s="220">
        <f t="shared" si="54"/>
        <v>0</v>
      </c>
      <c r="CJ142" s="220">
        <f t="shared" si="55"/>
        <v>0</v>
      </c>
      <c r="CK142" s="220">
        <f t="shared" si="56"/>
        <v>0</v>
      </c>
      <c r="CL142" s="220">
        <f t="shared" si="57"/>
        <v>0</v>
      </c>
      <c r="CM142" s="220">
        <f t="shared" si="58"/>
        <v>0</v>
      </c>
      <c r="CN142" s="220">
        <f t="shared" si="59"/>
        <v>0</v>
      </c>
      <c r="CO142" s="220">
        <f t="shared" si="60"/>
        <v>0</v>
      </c>
      <c r="CP142" s="220">
        <f t="shared" si="61"/>
        <v>0</v>
      </c>
      <c r="CQ142" s="220">
        <f t="shared" si="62"/>
        <v>0</v>
      </c>
      <c r="CR142" s="220">
        <f t="shared" si="63"/>
        <v>0</v>
      </c>
      <c r="CS142" s="220">
        <f t="shared" si="64"/>
        <v>0</v>
      </c>
      <c r="CT142" s="220">
        <f t="shared" si="65"/>
        <v>0</v>
      </c>
      <c r="CU142" s="220">
        <f t="shared" si="66"/>
        <v>0</v>
      </c>
      <c r="CV142" s="220">
        <f t="shared" si="67"/>
        <v>0</v>
      </c>
      <c r="CW142" s="220">
        <f t="shared" si="68"/>
        <v>0</v>
      </c>
      <c r="CX142" s="220">
        <f t="shared" si="69"/>
        <v>0</v>
      </c>
      <c r="CY142" s="220">
        <f t="shared" si="70"/>
        <v>0</v>
      </c>
      <c r="CZ142" s="220">
        <f t="shared" si="71"/>
        <v>0</v>
      </c>
      <c r="DA142" s="220">
        <f t="shared" si="72"/>
        <v>0</v>
      </c>
      <c r="DB142" s="220">
        <f t="shared" si="73"/>
        <v>0</v>
      </c>
      <c r="DC142" s="220">
        <f t="shared" si="74"/>
        <v>0</v>
      </c>
      <c r="DD142" s="220">
        <f t="shared" si="75"/>
        <v>0</v>
      </c>
      <c r="DE142" s="220">
        <f t="shared" si="76"/>
        <v>0</v>
      </c>
      <c r="DF142" s="220">
        <f t="shared" si="77"/>
        <v>0</v>
      </c>
      <c r="DG142" s="220">
        <f t="shared" si="78"/>
        <v>0</v>
      </c>
      <c r="DH142" s="220">
        <f t="shared" si="79"/>
        <v>0</v>
      </c>
      <c r="DI142" s="220">
        <f t="shared" si="80"/>
        <v>0</v>
      </c>
      <c r="DJ142" s="220">
        <f t="shared" si="81"/>
        <v>0</v>
      </c>
      <c r="DK142" s="220">
        <f t="shared" si="82"/>
        <v>0</v>
      </c>
      <c r="DL142" s="220">
        <f t="shared" si="83"/>
        <v>0</v>
      </c>
      <c r="DM142" s="220">
        <f t="shared" si="86"/>
        <v>0</v>
      </c>
      <c r="DN142" s="96" t="str">
        <f>IF(DM142=0,"",IF(SUM($DM$116:DM142)=1,_xlfn.CONCAT(DO142,),IF($DM$173&gt;SUM($DM$116:DM142),_xlfn.CONCAT(", ",DO142),IF($DM$173=SUM($DM$116:DM142),_xlfn.CONCAT(" y ",DO142)))))</f>
        <v/>
      </c>
      <c r="DO142" s="98">
        <f t="shared" si="87"/>
        <v>26</v>
      </c>
      <c r="DT142" s="645">
        <f t="shared" si="84"/>
        <v>0</v>
      </c>
      <c r="DU142" s="647"/>
      <c r="DW142" s="220">
        <f t="shared" si="88"/>
        <v>0</v>
      </c>
      <c r="DX142" s="220">
        <f>IF(CNGE_2026_M3_Secc1!$AH$128=CNGE_2026_M3_Secc1!$AJ$128,0,IF(OR(AND($D142&lt;&gt;"",CNGE_2026_M3_Secc1!O163="X"),AND($D142="",CNGE_2026_M3_Secc1!O163="")),0,1))</f>
        <v>0</v>
      </c>
      <c r="DY142" s="220">
        <f>IF(CNGE_2026_M3_Secc1!$AH$128=CNGE_2026_M3_Secc1!$AJ$128,0,IF(OR(AND($D142&lt;&gt;"",CNGE_2026_M3_Secc1!P163="X"),AND($D142="",CNGE_2026_M3_Secc1!P163="")),0,1))</f>
        <v>0</v>
      </c>
      <c r="DZ142" s="220">
        <f>IF(CNGE_2026_M3_Secc1!$AH$128=CNGE_2026_M3_Secc1!$AJ$128,0,IF(OR(AND($D142&lt;&gt;"",CNGE_2026_M3_Secc1!Q163="X"),AND($D142="",CNGE_2026_M3_Secc1!Q163="")),0,1))</f>
        <v>0</v>
      </c>
      <c r="EA142" s="220">
        <f>IF(CNGE_2026_M3_Secc1!$AH$128=CNGE_2026_M3_Secc1!$AJ$128,0,IF(OR(AND($D142&lt;&gt;"",CNGE_2026_M3_Secc1!R163="X"),AND($D142="",CNGE_2026_M3_Secc1!R163="")),0,1))</f>
        <v>0</v>
      </c>
      <c r="EB142" s="220">
        <f>IF(CNGE_2026_M3_Secc1!$AH$128=CNGE_2026_M3_Secc1!$AJ$128,0,IF(OR(AND($D142&lt;&gt;"",CNGE_2026_M3_Secc1!S163="X"),AND($D142="",CNGE_2026_M3_Secc1!S163="")),0,1))</f>
        <v>0</v>
      </c>
      <c r="EC142" s="220">
        <f>IF(CNGE_2026_M3_Secc1!$AH$128=CNGE_2026_M3_Secc1!$AJ$128,0,IF(OR(AND($D142&lt;&gt;"",CNGE_2026_M3_Secc1!T163="X"),AND($D142="",CNGE_2026_M3_Secc1!T163="")),0,1))</f>
        <v>0</v>
      </c>
      <c r="ED142" s="220">
        <f>IF(CNGE_2026_M3_Secc1!$AH$128=CNGE_2026_M3_Secc1!$AJ$128,0,IF(OR(AND($D142&lt;&gt;"",CNGE_2026_M3_Secc1!U163="X"),AND($D142="",CNGE_2026_M3_Secc1!U163="")),0,1))</f>
        <v>0</v>
      </c>
      <c r="EE142" s="220">
        <f>IF(CNGE_2026_M3_Secc1!$AH$128=CNGE_2026_M3_Secc1!$AJ$128,0,IF(OR(AND($D142&lt;&gt;"",CNGE_2026_M3_Secc1!V163="X"),AND($D142="",CNGE_2026_M3_Secc1!V163="")),0,1))</f>
        <v>0</v>
      </c>
      <c r="EF142" s="220">
        <f>IF(CNGE_2026_M3_Secc1!$AH$128=CNGE_2026_M3_Secc1!$AJ$128,0,IF(OR(AND($D142&lt;&gt;"",CNGE_2026_M3_Secc1!W163="X"),AND($D142="",CNGE_2026_M3_Secc1!W163="")),0,1))</f>
        <v>0</v>
      </c>
      <c r="EG142" s="220">
        <f>IF(CNGE_2026_M3_Secc1!$AH$128=CNGE_2026_M3_Secc1!$AJ$128,0,IF(OR(AND($D142&lt;&gt;"",CNGE_2026_M3_Secc1!X163="X"),AND($D142="",CNGE_2026_M3_Secc1!X163="")),0,1))</f>
        <v>0</v>
      </c>
      <c r="EH142" s="220">
        <f>IF(CNGE_2026_M3_Secc1!$AH$128=CNGE_2026_M3_Secc1!$AJ$128,0,IF(OR(AND($D142&lt;&gt;"",CNGE_2026_M3_Secc1!Y163="X"),AND($D142="",CNGE_2026_M3_Secc1!Y163="")),0,1))</f>
        <v>0</v>
      </c>
      <c r="EI142" s="220">
        <f>IF(CNGE_2026_M3_Secc1!$AH$128=CNGE_2026_M3_Secc1!$AJ$128,0,IF(OR(AND($D142&lt;&gt;"",CNGE_2026_M3_Secc1!Z163="X"),AND($D142="",CNGE_2026_M3_Secc1!Z163="")),0,1))</f>
        <v>0</v>
      </c>
      <c r="EJ142" s="220">
        <f>IF(CNGE_2026_M3_Secc1!$AH$128=CNGE_2026_M3_Secc1!$AJ$128,0,IF(OR(AND($D142&lt;&gt;"",CNGE_2026_M3_Secc1!AA163="X"),AND($D142="",CNGE_2026_M3_Secc1!AA163="")),0,1))</f>
        <v>0</v>
      </c>
      <c r="EK142" s="220">
        <f>IF(CNGE_2026_M3_Secc1!$AH$128=CNGE_2026_M3_Secc1!$AJ$128,0,IF(OR(AND($D142&lt;&gt;"",CNGE_2026_M3_Secc1!AB163="X"),AND($D142="",CNGE_2026_M3_Secc1!AB163="")),0,1))</f>
        <v>0</v>
      </c>
      <c r="EL142" s="220">
        <f>IF(CNGE_2026_M3_Secc1!$AH$128=CNGE_2026_M3_Secc1!$AJ$128,0,IF(OR(AND($D142&lt;&gt;"",CNGE_2026_M3_Secc1!AC163="X"),AND($D142="",CNGE_2026_M3_Secc1!AC163="")),0,1))</f>
        <v>0</v>
      </c>
      <c r="EM142" s="220">
        <f>IF(CNGE_2026_M3_Secc1!$AH$128=CNGE_2026_M3_Secc1!$AJ$128,0,IF(OR(AND($D142&lt;&gt;"",CNGE_2026_M3_Secc1!AD163="X"),AND($D142="",CNGE_2026_M3_Secc1!AD163="")),0,1))</f>
        <v>0</v>
      </c>
      <c r="EN142" s="220">
        <f>IF(CNGE_2026_M3_Secc1!$AH$128=CNGE_2026_M3_Secc1!$AJ$128,0,IF(OR(AND($D142&lt;&gt;"",CNGE_2026_M3_Secc1!I223="X"),AND($D142="",CNGE_2026_M3_Secc1!I223="")),0,1))</f>
        <v>0</v>
      </c>
      <c r="EO142" s="220">
        <f>IF(CNGE_2026_M3_Secc1!$AH$128=CNGE_2026_M3_Secc1!$AJ$128,0,IF(OR(AND($D142&lt;&gt;"",CNGE_2026_M3_Secc1!J223="X"),AND($D142="",CNGE_2026_M3_Secc1!J223="")),0,1))</f>
        <v>0</v>
      </c>
      <c r="EP142" s="220">
        <f>IF(CNGE_2026_M3_Secc1!$AH$128=CNGE_2026_M3_Secc1!$AJ$128,0,IF(OR(AND($D142&lt;&gt;"",CNGE_2026_M3_Secc1!K223="X"),AND($D142="",CNGE_2026_M3_Secc1!K223="")),0,1))</f>
        <v>0</v>
      </c>
      <c r="EQ142" s="220">
        <f>IF(CNGE_2026_M3_Secc1!$AH$128=CNGE_2026_M3_Secc1!$AJ$128,0,IF(OR(AND($D142&lt;&gt;"",CNGE_2026_M3_Secc1!L223="X"),AND($D142="",CNGE_2026_M3_Secc1!L223="")),0,1))</f>
        <v>0</v>
      </c>
      <c r="ER142" s="220">
        <f>IF(CNGE_2026_M3_Secc1!$AH$128=CNGE_2026_M3_Secc1!$AJ$128,0,IF(OR(AND($D142&lt;&gt;"",CNGE_2026_M3_Secc1!M223="X"),AND($D142="",CNGE_2026_M3_Secc1!M223="")),0,1))</f>
        <v>0</v>
      </c>
      <c r="ES142" s="220">
        <f>IF(CNGE_2026_M3_Secc1!$AH$128=CNGE_2026_M3_Secc1!$AJ$128,0,IF(OR(AND($D142&lt;&gt;"",CNGE_2026_M3_Secc1!N223="X"),AND($D142="",CNGE_2026_M3_Secc1!N223="")),0,1))</f>
        <v>0</v>
      </c>
      <c r="ET142" s="220">
        <f>IF(CNGE_2026_M3_Secc1!$AH$128=CNGE_2026_M3_Secc1!$AJ$128,0,IF(OR(AND($D142&lt;&gt;"",CNGE_2026_M3_Secc1!O223="X"),AND($D142="",CNGE_2026_M3_Secc1!O223="")),0,1))</f>
        <v>0</v>
      </c>
      <c r="EU142" s="220">
        <f>IF(CNGE_2026_M3_Secc1!$AH$128=CNGE_2026_M3_Secc1!$AJ$128,0,IF(OR(AND($D142&lt;&gt;"",CNGE_2026_M3_Secc1!P223="X"),AND($D142="",CNGE_2026_M3_Secc1!P223="")),0,1))</f>
        <v>0</v>
      </c>
      <c r="EV142" s="220">
        <f>IF(CNGE_2026_M3_Secc1!$AH$128=CNGE_2026_M3_Secc1!$AJ$128,0,IF(OR(AND($D142&lt;&gt;"",CNGE_2026_M3_Secc1!Q223="X"),AND($D142="",CNGE_2026_M3_Secc1!Q223="")),0,1))</f>
        <v>0</v>
      </c>
      <c r="EW142" s="220">
        <f>IF(CNGE_2026_M3_Secc1!$AH$128=CNGE_2026_M3_Secc1!$AJ$128,0,IF(OR(AND($D142&lt;&gt;"",CNGE_2026_M3_Secc1!R223="X"),AND($D142="",CNGE_2026_M3_Secc1!R223="")),0,1))</f>
        <v>0</v>
      </c>
      <c r="EX142" s="220">
        <f>IF(CNGE_2026_M3_Secc1!$AH$128=CNGE_2026_M3_Secc1!$AJ$128,0,IF(OR(AND($D142&lt;&gt;"",CNGE_2026_M3_Secc1!S223="X"),AND($D142="",CNGE_2026_M3_Secc1!S223="")),0,1))</f>
        <v>0</v>
      </c>
      <c r="EY142" s="220">
        <f>IF(CNGE_2026_M3_Secc1!$AH$128=CNGE_2026_M3_Secc1!$AJ$128,0,IF(OR(AND($D142&lt;&gt;"",CNGE_2026_M3_Secc1!T223="X"),AND($D142="",CNGE_2026_M3_Secc1!T223="")),0,1))</f>
        <v>0</v>
      </c>
      <c r="EZ142" s="220">
        <f>IF(CNGE_2026_M3_Secc1!$AH$128=CNGE_2026_M3_Secc1!$AJ$128,0,IF(OR(AND($D142&lt;&gt;"",CNGE_2026_M3_Secc1!U223="X"),AND($D142="",CNGE_2026_M3_Secc1!U223="")),0,1))</f>
        <v>0</v>
      </c>
      <c r="FA142" s="220">
        <f>IF(CNGE_2026_M3_Secc1!$AH$128=CNGE_2026_M3_Secc1!$AJ$128,0,IF(OR(AND($D142&lt;&gt;"",CNGE_2026_M3_Secc1!V223="X"),AND($D142="",CNGE_2026_M3_Secc1!V223="")),0,1))</f>
        <v>0</v>
      </c>
      <c r="FB142" s="220">
        <f>IF(CNGE_2026_M3_Secc1!$AH$128=CNGE_2026_M3_Secc1!$AJ$128,0,IF(OR(AND($D142&lt;&gt;"",CNGE_2026_M3_Secc1!W223="X"),AND($D142="",CNGE_2026_M3_Secc1!W223="")),0,1))</f>
        <v>0</v>
      </c>
      <c r="FC142" s="220">
        <f>IF(CNGE_2026_M3_Secc1!$AH$128=CNGE_2026_M3_Secc1!$AJ$128,0,IF(OR(AND($D142&lt;&gt;"",CNGE_2026_M3_Secc1!X223="X"),AND($D142="",CNGE_2026_M3_Secc1!X223="")),0,1))</f>
        <v>0</v>
      </c>
      <c r="FD142" s="220">
        <f>IF(CNGE_2026_M3_Secc1!$AH$128=CNGE_2026_M3_Secc1!$AJ$128,0,IF(OR(AND($D142&lt;&gt;"",CNGE_2026_M3_Secc1!Y223="X"),AND($D142="",CNGE_2026_M3_Secc1!Y223="")),0,1))</f>
        <v>0</v>
      </c>
      <c r="FE142" s="220">
        <f>IF(CNGE_2026_M3_Secc1!$AH$128=CNGE_2026_M3_Secc1!$AJ$128,0,IF(OR(AND($D142&lt;&gt;"",CNGE_2026_M3_Secc1!Z223="X"),AND($D142="",CNGE_2026_M3_Secc1!Z223="")),0,1))</f>
        <v>0</v>
      </c>
      <c r="FF142" s="220">
        <f>IF(CNGE_2026_M3_Secc1!$AH$128=CNGE_2026_M3_Secc1!$AJ$128,0,IF(OR(AND($D142&lt;&gt;"",CNGE_2026_M3_Secc1!AA223="X"),AND($D142="",CNGE_2026_M3_Secc1!AA223="")),0,1))</f>
        <v>0</v>
      </c>
      <c r="FG142" s="220">
        <f>IF(CNGE_2026_M3_Secc1!$AH$128=CNGE_2026_M3_Secc1!$AJ$128,0,IF(OR(AND($D142&lt;&gt;"",CNGE_2026_M3_Secc1!AB223="X"),AND($D142="",CNGE_2026_M3_Secc1!AB223="")),0,1))</f>
        <v>0</v>
      </c>
      <c r="FH142" s="220">
        <f>IF(CNGE_2026_M3_Secc1!$AH$128=CNGE_2026_M3_Secc1!$AJ$128,0,IF(OR(AND($D142&lt;&gt;"",CNGE_2026_M3_Secc1!AC223="X"),AND($D142="",CNGE_2026_M3_Secc1!AC223="")),0,1))</f>
        <v>0</v>
      </c>
      <c r="FI142" s="220">
        <f>IF(CNGE_2026_M3_Secc1!$AH$128=CNGE_2026_M3_Secc1!$AJ$128,0,IF(OR(AND($D142&lt;&gt;"",CNGE_2026_M3_Secc1!AD223="X"),AND($D142="",CNGE_2026_M3_Secc1!AD223="")),0,1))</f>
        <v>0</v>
      </c>
      <c r="FJ142" s="220">
        <f>IF(CNGE_2026_M3_Secc1!$AH$128=CNGE_2026_M3_Secc1!$AJ$128,0,IF(OR(AND($D142&lt;&gt;"",CNGE_2026_M3_Secc1!I283="X"),AND($D142="",CNGE_2026_M3_Secc1!I283="")),0,1))</f>
        <v>0</v>
      </c>
      <c r="FK142" s="220">
        <f>IF(CNGE_2026_M3_Secc1!$AH$128=CNGE_2026_M3_Secc1!$AJ$128,0,IF(OR(AND($D142&lt;&gt;"",CNGE_2026_M3_Secc1!J283="X"),AND($D142="",CNGE_2026_M3_Secc1!J283="")),0,1))</f>
        <v>0</v>
      </c>
      <c r="FL142" s="220">
        <f>IF(CNGE_2026_M3_Secc1!$AH$128=CNGE_2026_M3_Secc1!$AJ$128,0,IF(OR(AND($D142&lt;&gt;"",CNGE_2026_M3_Secc1!K283="X"),AND($D142="",CNGE_2026_M3_Secc1!K283="")),0,1))</f>
        <v>0</v>
      </c>
      <c r="FM142" s="220">
        <f>IF(CNGE_2026_M3_Secc1!$AH$128=CNGE_2026_M3_Secc1!$AJ$128,0,IF(OR(AND($D142&lt;&gt;"",CNGE_2026_M3_Secc1!L283="X"),AND($D142="",CNGE_2026_M3_Secc1!L283="")),0,1))</f>
        <v>0</v>
      </c>
      <c r="FN142" s="220">
        <f>IF(CNGE_2026_M3_Secc1!$AH$128=CNGE_2026_M3_Secc1!$AJ$128,0,IF(OR(AND($D142&lt;&gt;"",CNGE_2026_M3_Secc1!M283="X"),AND($D142="",CNGE_2026_M3_Secc1!M283="")),0,1))</f>
        <v>0</v>
      </c>
      <c r="FO142" s="220">
        <f>IF(CNGE_2026_M3_Secc1!$AH$128=CNGE_2026_M3_Secc1!$AJ$128,0,IF(OR(AND($D142&lt;&gt;"",CNGE_2026_M3_Secc1!N283="X"),AND($D142="",CNGE_2026_M3_Secc1!N283="")),0,1))</f>
        <v>0</v>
      </c>
      <c r="FP142" s="220">
        <f>IF(CNGE_2026_M3_Secc1!$AH$128=CNGE_2026_M3_Secc1!$AJ$128,0,IF(OR(AND($D142&lt;&gt;"",CNGE_2026_M3_Secc1!O283="X"),AND($D142="",CNGE_2026_M3_Secc1!O283="")),0,1))</f>
        <v>0</v>
      </c>
      <c r="FQ142" s="220">
        <f>IF(CNGE_2026_M3_Secc1!$AH$128=CNGE_2026_M3_Secc1!$AJ$128,0,IF(OR(AND($D142&lt;&gt;"",CNGE_2026_M3_Secc1!P283="X"),AND($D142="",CNGE_2026_M3_Secc1!P283="")),0,1))</f>
        <v>0</v>
      </c>
      <c r="FR142" s="220">
        <f>IF(CNGE_2026_M3_Secc1!$AH$128=CNGE_2026_M3_Secc1!$AJ$128,0,IF(OR(AND($D142&lt;&gt;"",CNGE_2026_M3_Secc1!Q283="X"),AND($D142="",CNGE_2026_M3_Secc1!Q283="")),0,1))</f>
        <v>0</v>
      </c>
      <c r="FS142" s="220">
        <f>IF(CNGE_2026_M3_Secc1!$AH$128=CNGE_2026_M3_Secc1!$AJ$128,0,IF(OR(AND($D142&lt;&gt;"",CNGE_2026_M3_Secc1!R283="X"),AND($D142="",CNGE_2026_M3_Secc1!R283="")),0,1))</f>
        <v>0</v>
      </c>
      <c r="FT142" s="220">
        <f>IF(CNGE_2026_M3_Secc1!$AH$128=CNGE_2026_M3_Secc1!$AJ$128,0,IF(OR(AND($D142&lt;&gt;"",CNGE_2026_M3_Secc1!S283="X"),AND($D142="",CNGE_2026_M3_Secc1!S283="")),0,1))</f>
        <v>0</v>
      </c>
      <c r="FU142" s="220">
        <f>IF(CNGE_2026_M3_Secc1!$AH$128=CNGE_2026_M3_Secc1!$AJ$128,0,IF(OR(AND($D142&lt;&gt;"",CNGE_2026_M3_Secc1!T283="X"),AND($D142="",CNGE_2026_M3_Secc1!T283="")),0,1))</f>
        <v>0</v>
      </c>
      <c r="FV142" s="220">
        <f>IF(CNGE_2026_M3_Secc1!$AH$128=CNGE_2026_M3_Secc1!$AJ$128,0,IF(OR(AND($D142&lt;&gt;"",CNGE_2026_M3_Secc1!U283="X"),AND($D142="",CNGE_2026_M3_Secc1!U283="")),0,1))</f>
        <v>0</v>
      </c>
      <c r="FW142" s="220">
        <f>IF(CNGE_2026_M3_Secc1!$AH$128=CNGE_2026_M3_Secc1!$AJ$128,0,IF(OR(AND($D142&lt;&gt;"",CNGE_2026_M3_Secc1!V283="X"),AND($D142="",CNGE_2026_M3_Secc1!V283="")),0,1))</f>
        <v>0</v>
      </c>
      <c r="FX142" s="220">
        <f>IF(CNGE_2026_M3_Secc1!$AH$128=CNGE_2026_M3_Secc1!$AJ$128,0,IF(OR(AND($D142&lt;&gt;"",CNGE_2026_M3_Secc1!W283="X"),AND($D142="",CNGE_2026_M3_Secc1!W283="")),0,1))</f>
        <v>0</v>
      </c>
      <c r="FY142" s="220">
        <f>IF(CNGE_2026_M3_Secc1!$AH$128=CNGE_2026_M3_Secc1!$AJ$128,0,IF(OR(AND($D142&lt;&gt;"",CNGE_2026_M3_Secc1!X283="X"),AND($D142="",CNGE_2026_M3_Secc1!X283="")),0,1))</f>
        <v>0</v>
      </c>
      <c r="FZ142" s="220">
        <f>IF(CNGE_2026_M3_Secc1!$AH$128=CNGE_2026_M3_Secc1!$AJ$128,0,IF(OR(AND($D142&lt;&gt;"",CNGE_2026_M3_Secc1!Y283="X"),AND($D142="",CNGE_2026_M3_Secc1!Y283="")),0,1))</f>
        <v>0</v>
      </c>
      <c r="GA142" s="220">
        <f>IF(CNGE_2026_M3_Secc1!$AH$128=CNGE_2026_M3_Secc1!$AJ$128,0,IF(OR(AND($D142&lt;&gt;"",CNGE_2026_M3_Secc1!Z283="X"),AND($D142="",CNGE_2026_M3_Secc1!Z283="")),0,1))</f>
        <v>0</v>
      </c>
      <c r="GB142" s="220">
        <f>IF(CNGE_2026_M3_Secc1!$AH$128=CNGE_2026_M3_Secc1!$AJ$128,0,IF(OR(AND($D142&lt;&gt;"",CNGE_2026_M3_Secc1!AA283="X"),AND($D142="",CNGE_2026_M3_Secc1!AA283="")),0,1))</f>
        <v>0</v>
      </c>
      <c r="GC142" s="220">
        <f>IF(CNGE_2026_M3_Secc1!$AH$128=CNGE_2026_M3_Secc1!$AJ$128,0,IF(OR(AND($D142&lt;&gt;"",CNGE_2026_M3_Secc1!AB283="X"),AND($D142="",CNGE_2026_M3_Secc1!AB283="")),0,1))</f>
        <v>0</v>
      </c>
      <c r="GD142" s="220">
        <f>IF(CNGE_2026_M3_Secc1!$AH$128=CNGE_2026_M3_Secc1!$AJ$128,0,IF(OR(AND($D142&lt;&gt;"",CNGE_2026_M3_Secc1!AC283="X"),AND($D142="",CNGE_2026_M3_Secc1!AC283="")),0,1))</f>
        <v>0</v>
      </c>
      <c r="GE142" s="220">
        <f>IF(CNGE_2026_M3_Secc1!$AH$128=CNGE_2026_M3_Secc1!$AJ$128,0,IF(OR(AND($D142&lt;&gt;"",CNGE_2026_M3_Secc1!AD283="X"),AND($D142="",CNGE_2026_M3_Secc1!AD283="")),0,1))</f>
        <v>0</v>
      </c>
    </row>
    <row r="143" spans="1:187" s="114" customFormat="1" ht="15" customHeight="1">
      <c r="A143" s="131"/>
      <c r="B143" s="53"/>
      <c r="C143" s="82" t="s">
        <v>92</v>
      </c>
      <c r="D143" s="792" t="str">
        <f>IF($AH$33=1,"",IF(CNGE_2026_M3_Secc1!$AH$40=CNGE_2026_M3_Secc1!$AJ$40,"",IF(CNGE_2026_M3_Secc1!D86="","",CNGE_2026_M3_Secc1!D86)))</f>
        <v/>
      </c>
      <c r="E143" s="793"/>
      <c r="F143" s="793"/>
      <c r="G143" s="793"/>
      <c r="H143" s="793"/>
      <c r="I143" s="793"/>
      <c r="J143" s="793"/>
      <c r="K143" s="793"/>
      <c r="L143" s="793"/>
      <c r="M143" s="794"/>
      <c r="N143" s="432"/>
      <c r="O143" s="432"/>
      <c r="P143" s="432"/>
      <c r="Q143" s="432"/>
      <c r="R143" s="432"/>
      <c r="S143" s="432"/>
      <c r="T143" s="432"/>
      <c r="U143" s="432"/>
      <c r="V143" s="432"/>
      <c r="W143" s="432"/>
      <c r="X143" s="432"/>
      <c r="Y143" s="432"/>
      <c r="Z143" s="432"/>
      <c r="AA143" s="432"/>
      <c r="AB143" s="432"/>
      <c r="AC143" s="432"/>
      <c r="AD143" s="432"/>
      <c r="AE143" s="49"/>
      <c r="AF143" s="219"/>
      <c r="AG143" s="212"/>
      <c r="AH143" s="896">
        <f t="shared" si="89"/>
        <v>0</v>
      </c>
      <c r="AI143" s="627"/>
      <c r="AJ143" s="896">
        <f t="shared" si="21"/>
        <v>0</v>
      </c>
      <c r="AK143" s="627"/>
      <c r="AL143" s="896">
        <f t="shared" si="22"/>
        <v>0</v>
      </c>
      <c r="AM143" s="627"/>
      <c r="AN143" s="627">
        <f t="shared" si="90"/>
        <v>0</v>
      </c>
      <c r="AO143" s="627"/>
      <c r="AP143" s="639" t="str">
        <f>IF(AN143=0,"",IF(SUM($AN$116:AN143)=1,AR143,IF($AN$173&gt;SUM($AN$116:AN143),_xlfn.CONCAT(", ",AR143),IF($AN$173=SUM($AN$116:AN143),_xlfn.CONCAT(" y ",AR143,".")))))</f>
        <v/>
      </c>
      <c r="AQ143" s="641" t="str">
        <f>IF(AO143=0,"", IF(SUM($AN143:BW$582)=1,AR143, IF($AN$589&gt;SUM($AN143:BW$582),_xlfn.CONCAT(", ",AR143), IF($AN$589=SUM($AN143:BW$582),_xlfn.CONCAT(" y ",AR143,".")))))</f>
        <v/>
      </c>
      <c r="AR143" s="639">
        <f t="shared" si="91"/>
        <v>27</v>
      </c>
      <c r="AS143" s="641"/>
      <c r="AU143" s="1046">
        <f t="shared" si="85"/>
        <v>0</v>
      </c>
      <c r="AV143" s="1047"/>
      <c r="AX143" s="1053">
        <f t="shared" si="23"/>
        <v>0</v>
      </c>
      <c r="AY143" s="729"/>
      <c r="AZ143" s="1053">
        <f t="shared" si="92"/>
        <v>0</v>
      </c>
      <c r="BA143" s="729"/>
      <c r="BB143" s="639">
        <f t="shared" si="93"/>
        <v>0</v>
      </c>
      <c r="BC143" s="641"/>
      <c r="BE143" s="220">
        <f t="shared" si="24"/>
        <v>0</v>
      </c>
      <c r="BF143" s="220">
        <f t="shared" si="25"/>
        <v>0</v>
      </c>
      <c r="BG143" s="220">
        <f t="shared" si="26"/>
        <v>0</v>
      </c>
      <c r="BH143" s="220">
        <f t="shared" si="27"/>
        <v>0</v>
      </c>
      <c r="BI143" s="220">
        <f t="shared" si="28"/>
        <v>0</v>
      </c>
      <c r="BJ143" s="220">
        <f t="shared" si="29"/>
        <v>0</v>
      </c>
      <c r="BK143" s="220">
        <f t="shared" si="30"/>
        <v>0</v>
      </c>
      <c r="BL143" s="220">
        <f t="shared" si="31"/>
        <v>0</v>
      </c>
      <c r="BM143" s="220">
        <f t="shared" si="32"/>
        <v>0</v>
      </c>
      <c r="BN143" s="220">
        <f t="shared" si="33"/>
        <v>0</v>
      </c>
      <c r="BO143" s="220">
        <f t="shared" si="34"/>
        <v>0</v>
      </c>
      <c r="BP143" s="220">
        <f t="shared" si="35"/>
        <v>0</v>
      </c>
      <c r="BQ143" s="220">
        <f t="shared" si="36"/>
        <v>0</v>
      </c>
      <c r="BR143" s="220">
        <f t="shared" si="37"/>
        <v>0</v>
      </c>
      <c r="BS143" s="220">
        <f t="shared" si="38"/>
        <v>0</v>
      </c>
      <c r="BT143" s="220">
        <f t="shared" si="39"/>
        <v>0</v>
      </c>
      <c r="BU143" s="220">
        <f t="shared" si="40"/>
        <v>0</v>
      </c>
      <c r="BV143" s="220">
        <f t="shared" si="41"/>
        <v>0</v>
      </c>
      <c r="BW143" s="220">
        <f t="shared" si="42"/>
        <v>0</v>
      </c>
      <c r="BX143" s="220">
        <f t="shared" si="43"/>
        <v>0</v>
      </c>
      <c r="BY143" s="220">
        <f t="shared" si="44"/>
        <v>0</v>
      </c>
      <c r="BZ143" s="220">
        <f t="shared" si="45"/>
        <v>0</v>
      </c>
      <c r="CA143" s="220">
        <f t="shared" si="46"/>
        <v>0</v>
      </c>
      <c r="CB143" s="220">
        <f t="shared" si="47"/>
        <v>0</v>
      </c>
      <c r="CC143" s="220">
        <f t="shared" si="48"/>
        <v>0</v>
      </c>
      <c r="CD143" s="220">
        <f t="shared" si="49"/>
        <v>0</v>
      </c>
      <c r="CE143" s="220">
        <f t="shared" si="50"/>
        <v>0</v>
      </c>
      <c r="CF143" s="220">
        <f t="shared" si="51"/>
        <v>0</v>
      </c>
      <c r="CG143" s="220">
        <f t="shared" si="52"/>
        <v>0</v>
      </c>
      <c r="CH143" s="220">
        <f t="shared" si="53"/>
        <v>0</v>
      </c>
      <c r="CI143" s="220">
        <f t="shared" si="54"/>
        <v>0</v>
      </c>
      <c r="CJ143" s="220">
        <f t="shared" si="55"/>
        <v>0</v>
      </c>
      <c r="CK143" s="220">
        <f t="shared" si="56"/>
        <v>0</v>
      </c>
      <c r="CL143" s="220">
        <f t="shared" si="57"/>
        <v>0</v>
      </c>
      <c r="CM143" s="220">
        <f t="shared" si="58"/>
        <v>0</v>
      </c>
      <c r="CN143" s="220">
        <f t="shared" si="59"/>
        <v>0</v>
      </c>
      <c r="CO143" s="220">
        <f t="shared" si="60"/>
        <v>0</v>
      </c>
      <c r="CP143" s="220">
        <f t="shared" si="61"/>
        <v>0</v>
      </c>
      <c r="CQ143" s="220">
        <f t="shared" si="62"/>
        <v>0</v>
      </c>
      <c r="CR143" s="220">
        <f t="shared" si="63"/>
        <v>0</v>
      </c>
      <c r="CS143" s="220">
        <f t="shared" si="64"/>
        <v>0</v>
      </c>
      <c r="CT143" s="220">
        <f t="shared" si="65"/>
        <v>0</v>
      </c>
      <c r="CU143" s="220">
        <f t="shared" si="66"/>
        <v>0</v>
      </c>
      <c r="CV143" s="220">
        <f t="shared" si="67"/>
        <v>0</v>
      </c>
      <c r="CW143" s="220">
        <f t="shared" si="68"/>
        <v>0</v>
      </c>
      <c r="CX143" s="220">
        <f t="shared" si="69"/>
        <v>0</v>
      </c>
      <c r="CY143" s="220">
        <f t="shared" si="70"/>
        <v>0</v>
      </c>
      <c r="CZ143" s="220">
        <f t="shared" si="71"/>
        <v>0</v>
      </c>
      <c r="DA143" s="220">
        <f t="shared" si="72"/>
        <v>0</v>
      </c>
      <c r="DB143" s="220">
        <f t="shared" si="73"/>
        <v>0</v>
      </c>
      <c r="DC143" s="220">
        <f t="shared" si="74"/>
        <v>0</v>
      </c>
      <c r="DD143" s="220">
        <f t="shared" si="75"/>
        <v>0</v>
      </c>
      <c r="DE143" s="220">
        <f t="shared" si="76"/>
        <v>0</v>
      </c>
      <c r="DF143" s="220">
        <f t="shared" si="77"/>
        <v>0</v>
      </c>
      <c r="DG143" s="220">
        <f t="shared" si="78"/>
        <v>0</v>
      </c>
      <c r="DH143" s="220">
        <f t="shared" si="79"/>
        <v>0</v>
      </c>
      <c r="DI143" s="220">
        <f t="shared" si="80"/>
        <v>0</v>
      </c>
      <c r="DJ143" s="220">
        <f t="shared" si="81"/>
        <v>0</v>
      </c>
      <c r="DK143" s="220">
        <f t="shared" si="82"/>
        <v>0</v>
      </c>
      <c r="DL143" s="220">
        <f t="shared" si="83"/>
        <v>0</v>
      </c>
      <c r="DM143" s="220">
        <f t="shared" si="86"/>
        <v>0</v>
      </c>
      <c r="DN143" s="96" t="str">
        <f>IF(DM143=0,"",IF(SUM($DM$116:DM143)=1,_xlfn.CONCAT(DO143,),IF($DM$173&gt;SUM($DM$116:DM143),_xlfn.CONCAT(", ",DO143),IF($DM$173=SUM($DM$116:DM143),_xlfn.CONCAT(" y ",DO143)))))</f>
        <v/>
      </c>
      <c r="DO143" s="98">
        <f t="shared" si="87"/>
        <v>27</v>
      </c>
      <c r="DT143" s="645">
        <f t="shared" si="84"/>
        <v>0</v>
      </c>
      <c r="DU143" s="647"/>
      <c r="DW143" s="220">
        <f t="shared" si="88"/>
        <v>0</v>
      </c>
      <c r="DX143" s="220">
        <f>IF(CNGE_2026_M3_Secc1!$AH$128=CNGE_2026_M3_Secc1!$AJ$128,0,IF(OR(AND($D143&lt;&gt;"",CNGE_2026_M3_Secc1!O164="X"),AND($D143="",CNGE_2026_M3_Secc1!O164="")),0,1))</f>
        <v>0</v>
      </c>
      <c r="DY143" s="220">
        <f>IF(CNGE_2026_M3_Secc1!$AH$128=CNGE_2026_M3_Secc1!$AJ$128,0,IF(OR(AND($D143&lt;&gt;"",CNGE_2026_M3_Secc1!P164="X"),AND($D143="",CNGE_2026_M3_Secc1!P164="")),0,1))</f>
        <v>0</v>
      </c>
      <c r="DZ143" s="220">
        <f>IF(CNGE_2026_M3_Secc1!$AH$128=CNGE_2026_M3_Secc1!$AJ$128,0,IF(OR(AND($D143&lt;&gt;"",CNGE_2026_M3_Secc1!Q164="X"),AND($D143="",CNGE_2026_M3_Secc1!Q164="")),0,1))</f>
        <v>0</v>
      </c>
      <c r="EA143" s="220">
        <f>IF(CNGE_2026_M3_Secc1!$AH$128=CNGE_2026_M3_Secc1!$AJ$128,0,IF(OR(AND($D143&lt;&gt;"",CNGE_2026_M3_Secc1!R164="X"),AND($D143="",CNGE_2026_M3_Secc1!R164="")),0,1))</f>
        <v>0</v>
      </c>
      <c r="EB143" s="220">
        <f>IF(CNGE_2026_M3_Secc1!$AH$128=CNGE_2026_M3_Secc1!$AJ$128,0,IF(OR(AND($D143&lt;&gt;"",CNGE_2026_M3_Secc1!S164="X"),AND($D143="",CNGE_2026_M3_Secc1!S164="")),0,1))</f>
        <v>0</v>
      </c>
      <c r="EC143" s="220">
        <f>IF(CNGE_2026_M3_Secc1!$AH$128=CNGE_2026_M3_Secc1!$AJ$128,0,IF(OR(AND($D143&lt;&gt;"",CNGE_2026_M3_Secc1!T164="X"),AND($D143="",CNGE_2026_M3_Secc1!T164="")),0,1))</f>
        <v>0</v>
      </c>
      <c r="ED143" s="220">
        <f>IF(CNGE_2026_M3_Secc1!$AH$128=CNGE_2026_M3_Secc1!$AJ$128,0,IF(OR(AND($D143&lt;&gt;"",CNGE_2026_M3_Secc1!U164="X"),AND($D143="",CNGE_2026_M3_Secc1!U164="")),0,1))</f>
        <v>0</v>
      </c>
      <c r="EE143" s="220">
        <f>IF(CNGE_2026_M3_Secc1!$AH$128=CNGE_2026_M3_Secc1!$AJ$128,0,IF(OR(AND($D143&lt;&gt;"",CNGE_2026_M3_Secc1!V164="X"),AND($D143="",CNGE_2026_M3_Secc1!V164="")),0,1))</f>
        <v>0</v>
      </c>
      <c r="EF143" s="220">
        <f>IF(CNGE_2026_M3_Secc1!$AH$128=CNGE_2026_M3_Secc1!$AJ$128,0,IF(OR(AND($D143&lt;&gt;"",CNGE_2026_M3_Secc1!W164="X"),AND($D143="",CNGE_2026_M3_Secc1!W164="")),0,1))</f>
        <v>0</v>
      </c>
      <c r="EG143" s="220">
        <f>IF(CNGE_2026_M3_Secc1!$AH$128=CNGE_2026_M3_Secc1!$AJ$128,0,IF(OR(AND($D143&lt;&gt;"",CNGE_2026_M3_Secc1!X164="X"),AND($D143="",CNGE_2026_M3_Secc1!X164="")),0,1))</f>
        <v>0</v>
      </c>
      <c r="EH143" s="220">
        <f>IF(CNGE_2026_M3_Secc1!$AH$128=CNGE_2026_M3_Secc1!$AJ$128,0,IF(OR(AND($D143&lt;&gt;"",CNGE_2026_M3_Secc1!Y164="X"),AND($D143="",CNGE_2026_M3_Secc1!Y164="")),0,1))</f>
        <v>0</v>
      </c>
      <c r="EI143" s="220">
        <f>IF(CNGE_2026_M3_Secc1!$AH$128=CNGE_2026_M3_Secc1!$AJ$128,0,IF(OR(AND($D143&lt;&gt;"",CNGE_2026_M3_Secc1!Z164="X"),AND($D143="",CNGE_2026_M3_Secc1!Z164="")),0,1))</f>
        <v>0</v>
      </c>
      <c r="EJ143" s="220">
        <f>IF(CNGE_2026_M3_Secc1!$AH$128=CNGE_2026_M3_Secc1!$AJ$128,0,IF(OR(AND($D143&lt;&gt;"",CNGE_2026_M3_Secc1!AA164="X"),AND($D143="",CNGE_2026_M3_Secc1!AA164="")),0,1))</f>
        <v>0</v>
      </c>
      <c r="EK143" s="220">
        <f>IF(CNGE_2026_M3_Secc1!$AH$128=CNGE_2026_M3_Secc1!$AJ$128,0,IF(OR(AND($D143&lt;&gt;"",CNGE_2026_M3_Secc1!AB164="X"),AND($D143="",CNGE_2026_M3_Secc1!AB164="")),0,1))</f>
        <v>0</v>
      </c>
      <c r="EL143" s="220">
        <f>IF(CNGE_2026_M3_Secc1!$AH$128=CNGE_2026_M3_Secc1!$AJ$128,0,IF(OR(AND($D143&lt;&gt;"",CNGE_2026_M3_Secc1!AC164="X"),AND($D143="",CNGE_2026_M3_Secc1!AC164="")),0,1))</f>
        <v>0</v>
      </c>
      <c r="EM143" s="220">
        <f>IF(CNGE_2026_M3_Secc1!$AH$128=CNGE_2026_M3_Secc1!$AJ$128,0,IF(OR(AND($D143&lt;&gt;"",CNGE_2026_M3_Secc1!AD164="X"),AND($D143="",CNGE_2026_M3_Secc1!AD164="")),0,1))</f>
        <v>0</v>
      </c>
      <c r="EN143" s="220">
        <f>IF(CNGE_2026_M3_Secc1!$AH$128=CNGE_2026_M3_Secc1!$AJ$128,0,IF(OR(AND($D143&lt;&gt;"",CNGE_2026_M3_Secc1!I224="X"),AND($D143="",CNGE_2026_M3_Secc1!I224="")),0,1))</f>
        <v>0</v>
      </c>
      <c r="EO143" s="220">
        <f>IF(CNGE_2026_M3_Secc1!$AH$128=CNGE_2026_M3_Secc1!$AJ$128,0,IF(OR(AND($D143&lt;&gt;"",CNGE_2026_M3_Secc1!J224="X"),AND($D143="",CNGE_2026_M3_Secc1!J224="")),0,1))</f>
        <v>0</v>
      </c>
      <c r="EP143" s="220">
        <f>IF(CNGE_2026_M3_Secc1!$AH$128=CNGE_2026_M3_Secc1!$AJ$128,0,IF(OR(AND($D143&lt;&gt;"",CNGE_2026_M3_Secc1!K224="X"),AND($D143="",CNGE_2026_M3_Secc1!K224="")),0,1))</f>
        <v>0</v>
      </c>
      <c r="EQ143" s="220">
        <f>IF(CNGE_2026_M3_Secc1!$AH$128=CNGE_2026_M3_Secc1!$AJ$128,0,IF(OR(AND($D143&lt;&gt;"",CNGE_2026_M3_Secc1!L224="X"),AND($D143="",CNGE_2026_M3_Secc1!L224="")),0,1))</f>
        <v>0</v>
      </c>
      <c r="ER143" s="220">
        <f>IF(CNGE_2026_M3_Secc1!$AH$128=CNGE_2026_M3_Secc1!$AJ$128,0,IF(OR(AND($D143&lt;&gt;"",CNGE_2026_M3_Secc1!M224="X"),AND($D143="",CNGE_2026_M3_Secc1!M224="")),0,1))</f>
        <v>0</v>
      </c>
      <c r="ES143" s="220">
        <f>IF(CNGE_2026_M3_Secc1!$AH$128=CNGE_2026_M3_Secc1!$AJ$128,0,IF(OR(AND($D143&lt;&gt;"",CNGE_2026_M3_Secc1!N224="X"),AND($D143="",CNGE_2026_M3_Secc1!N224="")),0,1))</f>
        <v>0</v>
      </c>
      <c r="ET143" s="220">
        <f>IF(CNGE_2026_M3_Secc1!$AH$128=CNGE_2026_M3_Secc1!$AJ$128,0,IF(OR(AND($D143&lt;&gt;"",CNGE_2026_M3_Secc1!O224="X"),AND($D143="",CNGE_2026_M3_Secc1!O224="")),0,1))</f>
        <v>0</v>
      </c>
      <c r="EU143" s="220">
        <f>IF(CNGE_2026_M3_Secc1!$AH$128=CNGE_2026_M3_Secc1!$AJ$128,0,IF(OR(AND($D143&lt;&gt;"",CNGE_2026_M3_Secc1!P224="X"),AND($D143="",CNGE_2026_M3_Secc1!P224="")),0,1))</f>
        <v>0</v>
      </c>
      <c r="EV143" s="220">
        <f>IF(CNGE_2026_M3_Secc1!$AH$128=CNGE_2026_M3_Secc1!$AJ$128,0,IF(OR(AND($D143&lt;&gt;"",CNGE_2026_M3_Secc1!Q224="X"),AND($D143="",CNGE_2026_M3_Secc1!Q224="")),0,1))</f>
        <v>0</v>
      </c>
      <c r="EW143" s="220">
        <f>IF(CNGE_2026_M3_Secc1!$AH$128=CNGE_2026_M3_Secc1!$AJ$128,0,IF(OR(AND($D143&lt;&gt;"",CNGE_2026_M3_Secc1!R224="X"),AND($D143="",CNGE_2026_M3_Secc1!R224="")),0,1))</f>
        <v>0</v>
      </c>
      <c r="EX143" s="220">
        <f>IF(CNGE_2026_M3_Secc1!$AH$128=CNGE_2026_M3_Secc1!$AJ$128,0,IF(OR(AND($D143&lt;&gt;"",CNGE_2026_M3_Secc1!S224="X"),AND($D143="",CNGE_2026_M3_Secc1!S224="")),0,1))</f>
        <v>0</v>
      </c>
      <c r="EY143" s="220">
        <f>IF(CNGE_2026_M3_Secc1!$AH$128=CNGE_2026_M3_Secc1!$AJ$128,0,IF(OR(AND($D143&lt;&gt;"",CNGE_2026_M3_Secc1!T224="X"),AND($D143="",CNGE_2026_M3_Secc1!T224="")),0,1))</f>
        <v>0</v>
      </c>
      <c r="EZ143" s="220">
        <f>IF(CNGE_2026_M3_Secc1!$AH$128=CNGE_2026_M3_Secc1!$AJ$128,0,IF(OR(AND($D143&lt;&gt;"",CNGE_2026_M3_Secc1!U224="X"),AND($D143="",CNGE_2026_M3_Secc1!U224="")),0,1))</f>
        <v>0</v>
      </c>
      <c r="FA143" s="220">
        <f>IF(CNGE_2026_M3_Secc1!$AH$128=CNGE_2026_M3_Secc1!$AJ$128,0,IF(OR(AND($D143&lt;&gt;"",CNGE_2026_M3_Secc1!V224="X"),AND($D143="",CNGE_2026_M3_Secc1!V224="")),0,1))</f>
        <v>0</v>
      </c>
      <c r="FB143" s="220">
        <f>IF(CNGE_2026_M3_Secc1!$AH$128=CNGE_2026_M3_Secc1!$AJ$128,0,IF(OR(AND($D143&lt;&gt;"",CNGE_2026_M3_Secc1!W224="X"),AND($D143="",CNGE_2026_M3_Secc1!W224="")),0,1))</f>
        <v>0</v>
      </c>
      <c r="FC143" s="220">
        <f>IF(CNGE_2026_M3_Secc1!$AH$128=CNGE_2026_M3_Secc1!$AJ$128,0,IF(OR(AND($D143&lt;&gt;"",CNGE_2026_M3_Secc1!X224="X"),AND($D143="",CNGE_2026_M3_Secc1!X224="")),0,1))</f>
        <v>0</v>
      </c>
      <c r="FD143" s="220">
        <f>IF(CNGE_2026_M3_Secc1!$AH$128=CNGE_2026_M3_Secc1!$AJ$128,0,IF(OR(AND($D143&lt;&gt;"",CNGE_2026_M3_Secc1!Y224="X"),AND($D143="",CNGE_2026_M3_Secc1!Y224="")),0,1))</f>
        <v>0</v>
      </c>
      <c r="FE143" s="220">
        <f>IF(CNGE_2026_M3_Secc1!$AH$128=CNGE_2026_M3_Secc1!$AJ$128,0,IF(OR(AND($D143&lt;&gt;"",CNGE_2026_M3_Secc1!Z224="X"),AND($D143="",CNGE_2026_M3_Secc1!Z224="")),0,1))</f>
        <v>0</v>
      </c>
      <c r="FF143" s="220">
        <f>IF(CNGE_2026_M3_Secc1!$AH$128=CNGE_2026_M3_Secc1!$AJ$128,0,IF(OR(AND($D143&lt;&gt;"",CNGE_2026_M3_Secc1!AA224="X"),AND($D143="",CNGE_2026_M3_Secc1!AA224="")),0,1))</f>
        <v>0</v>
      </c>
      <c r="FG143" s="220">
        <f>IF(CNGE_2026_M3_Secc1!$AH$128=CNGE_2026_M3_Secc1!$AJ$128,0,IF(OR(AND($D143&lt;&gt;"",CNGE_2026_M3_Secc1!AB224="X"),AND($D143="",CNGE_2026_M3_Secc1!AB224="")),0,1))</f>
        <v>0</v>
      </c>
      <c r="FH143" s="220">
        <f>IF(CNGE_2026_M3_Secc1!$AH$128=CNGE_2026_M3_Secc1!$AJ$128,0,IF(OR(AND($D143&lt;&gt;"",CNGE_2026_M3_Secc1!AC224="X"),AND($D143="",CNGE_2026_M3_Secc1!AC224="")),0,1))</f>
        <v>0</v>
      </c>
      <c r="FI143" s="220">
        <f>IF(CNGE_2026_M3_Secc1!$AH$128=CNGE_2026_M3_Secc1!$AJ$128,0,IF(OR(AND($D143&lt;&gt;"",CNGE_2026_M3_Secc1!AD224="X"),AND($D143="",CNGE_2026_M3_Secc1!AD224="")),0,1))</f>
        <v>0</v>
      </c>
      <c r="FJ143" s="220">
        <f>IF(CNGE_2026_M3_Secc1!$AH$128=CNGE_2026_M3_Secc1!$AJ$128,0,IF(OR(AND($D143&lt;&gt;"",CNGE_2026_M3_Secc1!I284="X"),AND($D143="",CNGE_2026_M3_Secc1!I284="")),0,1))</f>
        <v>0</v>
      </c>
      <c r="FK143" s="220">
        <f>IF(CNGE_2026_M3_Secc1!$AH$128=CNGE_2026_M3_Secc1!$AJ$128,0,IF(OR(AND($D143&lt;&gt;"",CNGE_2026_M3_Secc1!J284="X"),AND($D143="",CNGE_2026_M3_Secc1!J284="")),0,1))</f>
        <v>0</v>
      </c>
      <c r="FL143" s="220">
        <f>IF(CNGE_2026_M3_Secc1!$AH$128=CNGE_2026_M3_Secc1!$AJ$128,0,IF(OR(AND($D143&lt;&gt;"",CNGE_2026_M3_Secc1!K284="X"),AND($D143="",CNGE_2026_M3_Secc1!K284="")),0,1))</f>
        <v>0</v>
      </c>
      <c r="FM143" s="220">
        <f>IF(CNGE_2026_M3_Secc1!$AH$128=CNGE_2026_M3_Secc1!$AJ$128,0,IF(OR(AND($D143&lt;&gt;"",CNGE_2026_M3_Secc1!L284="X"),AND($D143="",CNGE_2026_M3_Secc1!L284="")),0,1))</f>
        <v>0</v>
      </c>
      <c r="FN143" s="220">
        <f>IF(CNGE_2026_M3_Secc1!$AH$128=CNGE_2026_M3_Secc1!$AJ$128,0,IF(OR(AND($D143&lt;&gt;"",CNGE_2026_M3_Secc1!M284="X"),AND($D143="",CNGE_2026_M3_Secc1!M284="")),0,1))</f>
        <v>0</v>
      </c>
      <c r="FO143" s="220">
        <f>IF(CNGE_2026_M3_Secc1!$AH$128=CNGE_2026_M3_Secc1!$AJ$128,0,IF(OR(AND($D143&lt;&gt;"",CNGE_2026_M3_Secc1!N284="X"),AND($D143="",CNGE_2026_M3_Secc1!N284="")),0,1))</f>
        <v>0</v>
      </c>
      <c r="FP143" s="220">
        <f>IF(CNGE_2026_M3_Secc1!$AH$128=CNGE_2026_M3_Secc1!$AJ$128,0,IF(OR(AND($D143&lt;&gt;"",CNGE_2026_M3_Secc1!O284="X"),AND($D143="",CNGE_2026_M3_Secc1!O284="")),0,1))</f>
        <v>0</v>
      </c>
      <c r="FQ143" s="220">
        <f>IF(CNGE_2026_M3_Secc1!$AH$128=CNGE_2026_M3_Secc1!$AJ$128,0,IF(OR(AND($D143&lt;&gt;"",CNGE_2026_M3_Secc1!P284="X"),AND($D143="",CNGE_2026_M3_Secc1!P284="")),0,1))</f>
        <v>0</v>
      </c>
      <c r="FR143" s="220">
        <f>IF(CNGE_2026_M3_Secc1!$AH$128=CNGE_2026_M3_Secc1!$AJ$128,0,IF(OR(AND($D143&lt;&gt;"",CNGE_2026_M3_Secc1!Q284="X"),AND($D143="",CNGE_2026_M3_Secc1!Q284="")),0,1))</f>
        <v>0</v>
      </c>
      <c r="FS143" s="220">
        <f>IF(CNGE_2026_M3_Secc1!$AH$128=CNGE_2026_M3_Secc1!$AJ$128,0,IF(OR(AND($D143&lt;&gt;"",CNGE_2026_M3_Secc1!R284="X"),AND($D143="",CNGE_2026_M3_Secc1!R284="")),0,1))</f>
        <v>0</v>
      </c>
      <c r="FT143" s="220">
        <f>IF(CNGE_2026_M3_Secc1!$AH$128=CNGE_2026_M3_Secc1!$AJ$128,0,IF(OR(AND($D143&lt;&gt;"",CNGE_2026_M3_Secc1!S284="X"),AND($D143="",CNGE_2026_M3_Secc1!S284="")),0,1))</f>
        <v>0</v>
      </c>
      <c r="FU143" s="220">
        <f>IF(CNGE_2026_M3_Secc1!$AH$128=CNGE_2026_M3_Secc1!$AJ$128,0,IF(OR(AND($D143&lt;&gt;"",CNGE_2026_M3_Secc1!T284="X"),AND($D143="",CNGE_2026_M3_Secc1!T284="")),0,1))</f>
        <v>0</v>
      </c>
      <c r="FV143" s="220">
        <f>IF(CNGE_2026_M3_Secc1!$AH$128=CNGE_2026_M3_Secc1!$AJ$128,0,IF(OR(AND($D143&lt;&gt;"",CNGE_2026_M3_Secc1!U284="X"),AND($D143="",CNGE_2026_M3_Secc1!U284="")),0,1))</f>
        <v>0</v>
      </c>
      <c r="FW143" s="220">
        <f>IF(CNGE_2026_M3_Secc1!$AH$128=CNGE_2026_M3_Secc1!$AJ$128,0,IF(OR(AND($D143&lt;&gt;"",CNGE_2026_M3_Secc1!V284="X"),AND($D143="",CNGE_2026_M3_Secc1!V284="")),0,1))</f>
        <v>0</v>
      </c>
      <c r="FX143" s="220">
        <f>IF(CNGE_2026_M3_Secc1!$AH$128=CNGE_2026_M3_Secc1!$AJ$128,0,IF(OR(AND($D143&lt;&gt;"",CNGE_2026_M3_Secc1!W284="X"),AND($D143="",CNGE_2026_M3_Secc1!W284="")),0,1))</f>
        <v>0</v>
      </c>
      <c r="FY143" s="220">
        <f>IF(CNGE_2026_M3_Secc1!$AH$128=CNGE_2026_M3_Secc1!$AJ$128,0,IF(OR(AND($D143&lt;&gt;"",CNGE_2026_M3_Secc1!X284="X"),AND($D143="",CNGE_2026_M3_Secc1!X284="")),0,1))</f>
        <v>0</v>
      </c>
      <c r="FZ143" s="220">
        <f>IF(CNGE_2026_M3_Secc1!$AH$128=CNGE_2026_M3_Secc1!$AJ$128,0,IF(OR(AND($D143&lt;&gt;"",CNGE_2026_M3_Secc1!Y284="X"),AND($D143="",CNGE_2026_M3_Secc1!Y284="")),0,1))</f>
        <v>0</v>
      </c>
      <c r="GA143" s="220">
        <f>IF(CNGE_2026_M3_Secc1!$AH$128=CNGE_2026_M3_Secc1!$AJ$128,0,IF(OR(AND($D143&lt;&gt;"",CNGE_2026_M3_Secc1!Z284="X"),AND($D143="",CNGE_2026_M3_Secc1!Z284="")),0,1))</f>
        <v>0</v>
      </c>
      <c r="GB143" s="220">
        <f>IF(CNGE_2026_M3_Secc1!$AH$128=CNGE_2026_M3_Secc1!$AJ$128,0,IF(OR(AND($D143&lt;&gt;"",CNGE_2026_M3_Secc1!AA284="X"),AND($D143="",CNGE_2026_M3_Secc1!AA284="")),0,1))</f>
        <v>0</v>
      </c>
      <c r="GC143" s="220">
        <f>IF(CNGE_2026_M3_Secc1!$AH$128=CNGE_2026_M3_Secc1!$AJ$128,0,IF(OR(AND($D143&lt;&gt;"",CNGE_2026_M3_Secc1!AB284="X"),AND($D143="",CNGE_2026_M3_Secc1!AB284="")),0,1))</f>
        <v>0</v>
      </c>
      <c r="GD143" s="220">
        <f>IF(CNGE_2026_M3_Secc1!$AH$128=CNGE_2026_M3_Secc1!$AJ$128,0,IF(OR(AND($D143&lt;&gt;"",CNGE_2026_M3_Secc1!AC284="X"),AND($D143="",CNGE_2026_M3_Secc1!AC284="")),0,1))</f>
        <v>0</v>
      </c>
      <c r="GE143" s="220">
        <f>IF(CNGE_2026_M3_Secc1!$AH$128=CNGE_2026_M3_Secc1!$AJ$128,0,IF(OR(AND($D143&lt;&gt;"",CNGE_2026_M3_Secc1!AD284="X"),AND($D143="",CNGE_2026_M3_Secc1!AD284="")),0,1))</f>
        <v>0</v>
      </c>
    </row>
    <row r="144" spans="1:187" s="114" customFormat="1" ht="15" customHeight="1">
      <c r="A144" s="131"/>
      <c r="B144" s="53"/>
      <c r="C144" s="82" t="s">
        <v>93</v>
      </c>
      <c r="D144" s="792" t="str">
        <f>IF($AH$33=1,"",IF(CNGE_2026_M3_Secc1!$AH$40=CNGE_2026_M3_Secc1!$AJ$40,"",IF(CNGE_2026_M3_Secc1!D87="","",CNGE_2026_M3_Secc1!D87)))</f>
        <v/>
      </c>
      <c r="E144" s="793"/>
      <c r="F144" s="793"/>
      <c r="G144" s="793"/>
      <c r="H144" s="793"/>
      <c r="I144" s="793"/>
      <c r="J144" s="793"/>
      <c r="K144" s="793"/>
      <c r="L144" s="793"/>
      <c r="M144" s="794"/>
      <c r="N144" s="432"/>
      <c r="O144" s="432"/>
      <c r="P144" s="432"/>
      <c r="Q144" s="432"/>
      <c r="R144" s="432"/>
      <c r="S144" s="432"/>
      <c r="T144" s="432"/>
      <c r="U144" s="432"/>
      <c r="V144" s="432"/>
      <c r="W144" s="432"/>
      <c r="X144" s="432"/>
      <c r="Y144" s="432"/>
      <c r="Z144" s="432"/>
      <c r="AA144" s="432"/>
      <c r="AB144" s="432"/>
      <c r="AC144" s="432"/>
      <c r="AD144" s="432"/>
      <c r="AE144" s="49"/>
      <c r="AF144" s="219"/>
      <c r="AG144" s="212"/>
      <c r="AH144" s="896">
        <f t="shared" si="89"/>
        <v>0</v>
      </c>
      <c r="AI144" s="627"/>
      <c r="AJ144" s="896">
        <f t="shared" si="21"/>
        <v>0</v>
      </c>
      <c r="AK144" s="627"/>
      <c r="AL144" s="896">
        <f t="shared" si="22"/>
        <v>0</v>
      </c>
      <c r="AM144" s="627"/>
      <c r="AN144" s="627">
        <f t="shared" si="90"/>
        <v>0</v>
      </c>
      <c r="AO144" s="627"/>
      <c r="AP144" s="639" t="str">
        <f>IF(AN144=0,"",IF(SUM($AN$116:AN144)=1,AR144,IF($AN$173&gt;SUM($AN$116:AN144),_xlfn.CONCAT(", ",AR144),IF($AN$173=SUM($AN$116:AN144),_xlfn.CONCAT(" y ",AR144,".")))))</f>
        <v/>
      </c>
      <c r="AQ144" s="641" t="str">
        <f>IF(AO144=0,"", IF(SUM($AN144:BW$582)=1,AR144, IF($AN$589&gt;SUM($AN144:BW$582),_xlfn.CONCAT(", ",AR144), IF($AN$589=SUM($AN144:BW$582),_xlfn.CONCAT(" y ",AR144,".")))))</f>
        <v/>
      </c>
      <c r="AR144" s="639">
        <f t="shared" si="91"/>
        <v>28</v>
      </c>
      <c r="AS144" s="641"/>
      <c r="AU144" s="1046">
        <f t="shared" si="85"/>
        <v>0</v>
      </c>
      <c r="AV144" s="1047"/>
      <c r="AX144" s="1053">
        <f t="shared" si="23"/>
        <v>0</v>
      </c>
      <c r="AY144" s="729"/>
      <c r="AZ144" s="1053">
        <f t="shared" si="92"/>
        <v>0</v>
      </c>
      <c r="BA144" s="729"/>
      <c r="BB144" s="639">
        <f t="shared" si="93"/>
        <v>0</v>
      </c>
      <c r="BC144" s="641"/>
      <c r="BE144" s="220">
        <f t="shared" si="24"/>
        <v>0</v>
      </c>
      <c r="BF144" s="220">
        <f t="shared" si="25"/>
        <v>0</v>
      </c>
      <c r="BG144" s="220">
        <f t="shared" si="26"/>
        <v>0</v>
      </c>
      <c r="BH144" s="220">
        <f t="shared" si="27"/>
        <v>0</v>
      </c>
      <c r="BI144" s="220">
        <f t="shared" si="28"/>
        <v>0</v>
      </c>
      <c r="BJ144" s="220">
        <f t="shared" si="29"/>
        <v>0</v>
      </c>
      <c r="BK144" s="220">
        <f t="shared" si="30"/>
        <v>0</v>
      </c>
      <c r="BL144" s="220">
        <f t="shared" si="31"/>
        <v>0</v>
      </c>
      <c r="BM144" s="220">
        <f t="shared" si="32"/>
        <v>0</v>
      </c>
      <c r="BN144" s="220">
        <f t="shared" si="33"/>
        <v>0</v>
      </c>
      <c r="BO144" s="220">
        <f t="shared" si="34"/>
        <v>0</v>
      </c>
      <c r="BP144" s="220">
        <f t="shared" si="35"/>
        <v>0</v>
      </c>
      <c r="BQ144" s="220">
        <f t="shared" si="36"/>
        <v>0</v>
      </c>
      <c r="BR144" s="220">
        <f t="shared" si="37"/>
        <v>0</v>
      </c>
      <c r="BS144" s="220">
        <f t="shared" si="38"/>
        <v>0</v>
      </c>
      <c r="BT144" s="220">
        <f t="shared" si="39"/>
        <v>0</v>
      </c>
      <c r="BU144" s="220">
        <f t="shared" si="40"/>
        <v>0</v>
      </c>
      <c r="BV144" s="220">
        <f t="shared" si="41"/>
        <v>0</v>
      </c>
      <c r="BW144" s="220">
        <f t="shared" si="42"/>
        <v>0</v>
      </c>
      <c r="BX144" s="220">
        <f t="shared" si="43"/>
        <v>0</v>
      </c>
      <c r="BY144" s="220">
        <f t="shared" si="44"/>
        <v>0</v>
      </c>
      <c r="BZ144" s="220">
        <f t="shared" si="45"/>
        <v>0</v>
      </c>
      <c r="CA144" s="220">
        <f t="shared" si="46"/>
        <v>0</v>
      </c>
      <c r="CB144" s="220">
        <f t="shared" si="47"/>
        <v>0</v>
      </c>
      <c r="CC144" s="220">
        <f t="shared" si="48"/>
        <v>0</v>
      </c>
      <c r="CD144" s="220">
        <f t="shared" si="49"/>
        <v>0</v>
      </c>
      <c r="CE144" s="220">
        <f t="shared" si="50"/>
        <v>0</v>
      </c>
      <c r="CF144" s="220">
        <f t="shared" si="51"/>
        <v>0</v>
      </c>
      <c r="CG144" s="220">
        <f t="shared" si="52"/>
        <v>0</v>
      </c>
      <c r="CH144" s="220">
        <f t="shared" si="53"/>
        <v>0</v>
      </c>
      <c r="CI144" s="220">
        <f t="shared" si="54"/>
        <v>0</v>
      </c>
      <c r="CJ144" s="220">
        <f t="shared" si="55"/>
        <v>0</v>
      </c>
      <c r="CK144" s="220">
        <f t="shared" si="56"/>
        <v>0</v>
      </c>
      <c r="CL144" s="220">
        <f t="shared" si="57"/>
        <v>0</v>
      </c>
      <c r="CM144" s="220">
        <f t="shared" si="58"/>
        <v>0</v>
      </c>
      <c r="CN144" s="220">
        <f t="shared" si="59"/>
        <v>0</v>
      </c>
      <c r="CO144" s="220">
        <f t="shared" si="60"/>
        <v>0</v>
      </c>
      <c r="CP144" s="220">
        <f t="shared" si="61"/>
        <v>0</v>
      </c>
      <c r="CQ144" s="220">
        <f t="shared" si="62"/>
        <v>0</v>
      </c>
      <c r="CR144" s="220">
        <f t="shared" si="63"/>
        <v>0</v>
      </c>
      <c r="CS144" s="220">
        <f t="shared" si="64"/>
        <v>0</v>
      </c>
      <c r="CT144" s="220">
        <f t="shared" si="65"/>
        <v>0</v>
      </c>
      <c r="CU144" s="220">
        <f t="shared" si="66"/>
        <v>0</v>
      </c>
      <c r="CV144" s="220">
        <f t="shared" si="67"/>
        <v>0</v>
      </c>
      <c r="CW144" s="220">
        <f t="shared" si="68"/>
        <v>0</v>
      </c>
      <c r="CX144" s="220">
        <f t="shared" si="69"/>
        <v>0</v>
      </c>
      <c r="CY144" s="220">
        <f t="shared" si="70"/>
        <v>0</v>
      </c>
      <c r="CZ144" s="220">
        <f t="shared" si="71"/>
        <v>0</v>
      </c>
      <c r="DA144" s="220">
        <f t="shared" si="72"/>
        <v>0</v>
      </c>
      <c r="DB144" s="220">
        <f t="shared" si="73"/>
        <v>0</v>
      </c>
      <c r="DC144" s="220">
        <f t="shared" si="74"/>
        <v>0</v>
      </c>
      <c r="DD144" s="220">
        <f t="shared" si="75"/>
        <v>0</v>
      </c>
      <c r="DE144" s="220">
        <f t="shared" si="76"/>
        <v>0</v>
      </c>
      <c r="DF144" s="220">
        <f t="shared" si="77"/>
        <v>0</v>
      </c>
      <c r="DG144" s="220">
        <f t="shared" si="78"/>
        <v>0</v>
      </c>
      <c r="DH144" s="220">
        <f t="shared" si="79"/>
        <v>0</v>
      </c>
      <c r="DI144" s="220">
        <f t="shared" si="80"/>
        <v>0</v>
      </c>
      <c r="DJ144" s="220">
        <f t="shared" si="81"/>
        <v>0</v>
      </c>
      <c r="DK144" s="220">
        <f t="shared" si="82"/>
        <v>0</v>
      </c>
      <c r="DL144" s="220">
        <f t="shared" si="83"/>
        <v>0</v>
      </c>
      <c r="DM144" s="220">
        <f t="shared" si="86"/>
        <v>0</v>
      </c>
      <c r="DN144" s="96" t="str">
        <f>IF(DM144=0,"",IF(SUM($DM$116:DM144)=1,_xlfn.CONCAT(DO144,),IF($DM$173&gt;SUM($DM$116:DM144),_xlfn.CONCAT(", ",DO144),IF($DM$173=SUM($DM$116:DM144),_xlfn.CONCAT(" y ",DO144)))))</f>
        <v/>
      </c>
      <c r="DO144" s="98">
        <f t="shared" si="87"/>
        <v>28</v>
      </c>
      <c r="DT144" s="645">
        <f t="shared" si="84"/>
        <v>0</v>
      </c>
      <c r="DU144" s="647"/>
      <c r="DW144" s="220">
        <f t="shared" si="88"/>
        <v>0</v>
      </c>
      <c r="DX144" s="220">
        <f>IF(CNGE_2026_M3_Secc1!$AH$128=CNGE_2026_M3_Secc1!$AJ$128,0,IF(OR(AND($D144&lt;&gt;"",CNGE_2026_M3_Secc1!O165="X"),AND($D144="",CNGE_2026_M3_Secc1!O165="")),0,1))</f>
        <v>0</v>
      </c>
      <c r="DY144" s="220">
        <f>IF(CNGE_2026_M3_Secc1!$AH$128=CNGE_2026_M3_Secc1!$AJ$128,0,IF(OR(AND($D144&lt;&gt;"",CNGE_2026_M3_Secc1!P165="X"),AND($D144="",CNGE_2026_M3_Secc1!P165="")),0,1))</f>
        <v>0</v>
      </c>
      <c r="DZ144" s="220">
        <f>IF(CNGE_2026_M3_Secc1!$AH$128=CNGE_2026_M3_Secc1!$AJ$128,0,IF(OR(AND($D144&lt;&gt;"",CNGE_2026_M3_Secc1!Q165="X"),AND($D144="",CNGE_2026_M3_Secc1!Q165="")),0,1))</f>
        <v>0</v>
      </c>
      <c r="EA144" s="220">
        <f>IF(CNGE_2026_M3_Secc1!$AH$128=CNGE_2026_M3_Secc1!$AJ$128,0,IF(OR(AND($D144&lt;&gt;"",CNGE_2026_M3_Secc1!R165="X"),AND($D144="",CNGE_2026_M3_Secc1!R165="")),0,1))</f>
        <v>0</v>
      </c>
      <c r="EB144" s="220">
        <f>IF(CNGE_2026_M3_Secc1!$AH$128=CNGE_2026_M3_Secc1!$AJ$128,0,IF(OR(AND($D144&lt;&gt;"",CNGE_2026_M3_Secc1!S165="X"),AND($D144="",CNGE_2026_M3_Secc1!S165="")),0,1))</f>
        <v>0</v>
      </c>
      <c r="EC144" s="220">
        <f>IF(CNGE_2026_M3_Secc1!$AH$128=CNGE_2026_M3_Secc1!$AJ$128,0,IF(OR(AND($D144&lt;&gt;"",CNGE_2026_M3_Secc1!T165="X"),AND($D144="",CNGE_2026_M3_Secc1!T165="")),0,1))</f>
        <v>0</v>
      </c>
      <c r="ED144" s="220">
        <f>IF(CNGE_2026_M3_Secc1!$AH$128=CNGE_2026_M3_Secc1!$AJ$128,0,IF(OR(AND($D144&lt;&gt;"",CNGE_2026_M3_Secc1!U165="X"),AND($D144="",CNGE_2026_M3_Secc1!U165="")),0,1))</f>
        <v>0</v>
      </c>
      <c r="EE144" s="220">
        <f>IF(CNGE_2026_M3_Secc1!$AH$128=CNGE_2026_M3_Secc1!$AJ$128,0,IF(OR(AND($D144&lt;&gt;"",CNGE_2026_M3_Secc1!V165="X"),AND($D144="",CNGE_2026_M3_Secc1!V165="")),0,1))</f>
        <v>0</v>
      </c>
      <c r="EF144" s="220">
        <f>IF(CNGE_2026_M3_Secc1!$AH$128=CNGE_2026_M3_Secc1!$AJ$128,0,IF(OR(AND($D144&lt;&gt;"",CNGE_2026_M3_Secc1!W165="X"),AND($D144="",CNGE_2026_M3_Secc1!W165="")),0,1))</f>
        <v>0</v>
      </c>
      <c r="EG144" s="220">
        <f>IF(CNGE_2026_M3_Secc1!$AH$128=CNGE_2026_M3_Secc1!$AJ$128,0,IF(OR(AND($D144&lt;&gt;"",CNGE_2026_M3_Secc1!X165="X"),AND($D144="",CNGE_2026_M3_Secc1!X165="")),0,1))</f>
        <v>0</v>
      </c>
      <c r="EH144" s="220">
        <f>IF(CNGE_2026_M3_Secc1!$AH$128=CNGE_2026_M3_Secc1!$AJ$128,0,IF(OR(AND($D144&lt;&gt;"",CNGE_2026_M3_Secc1!Y165="X"),AND($D144="",CNGE_2026_M3_Secc1!Y165="")),0,1))</f>
        <v>0</v>
      </c>
      <c r="EI144" s="220">
        <f>IF(CNGE_2026_M3_Secc1!$AH$128=CNGE_2026_M3_Secc1!$AJ$128,0,IF(OR(AND($D144&lt;&gt;"",CNGE_2026_M3_Secc1!Z165="X"),AND($D144="",CNGE_2026_M3_Secc1!Z165="")),0,1))</f>
        <v>0</v>
      </c>
      <c r="EJ144" s="220">
        <f>IF(CNGE_2026_M3_Secc1!$AH$128=CNGE_2026_M3_Secc1!$AJ$128,0,IF(OR(AND($D144&lt;&gt;"",CNGE_2026_M3_Secc1!AA165="X"),AND($D144="",CNGE_2026_M3_Secc1!AA165="")),0,1))</f>
        <v>0</v>
      </c>
      <c r="EK144" s="220">
        <f>IF(CNGE_2026_M3_Secc1!$AH$128=CNGE_2026_M3_Secc1!$AJ$128,0,IF(OR(AND($D144&lt;&gt;"",CNGE_2026_M3_Secc1!AB165="X"),AND($D144="",CNGE_2026_M3_Secc1!AB165="")),0,1))</f>
        <v>0</v>
      </c>
      <c r="EL144" s="220">
        <f>IF(CNGE_2026_M3_Secc1!$AH$128=CNGE_2026_M3_Secc1!$AJ$128,0,IF(OR(AND($D144&lt;&gt;"",CNGE_2026_M3_Secc1!AC165="X"),AND($D144="",CNGE_2026_M3_Secc1!AC165="")),0,1))</f>
        <v>0</v>
      </c>
      <c r="EM144" s="220">
        <f>IF(CNGE_2026_M3_Secc1!$AH$128=CNGE_2026_M3_Secc1!$AJ$128,0,IF(OR(AND($D144&lt;&gt;"",CNGE_2026_M3_Secc1!AD165="X"),AND($D144="",CNGE_2026_M3_Secc1!AD165="")),0,1))</f>
        <v>0</v>
      </c>
      <c r="EN144" s="220">
        <f>IF(CNGE_2026_M3_Secc1!$AH$128=CNGE_2026_M3_Secc1!$AJ$128,0,IF(OR(AND($D144&lt;&gt;"",CNGE_2026_M3_Secc1!I225="X"),AND($D144="",CNGE_2026_M3_Secc1!I225="")),0,1))</f>
        <v>0</v>
      </c>
      <c r="EO144" s="220">
        <f>IF(CNGE_2026_M3_Secc1!$AH$128=CNGE_2026_M3_Secc1!$AJ$128,0,IF(OR(AND($D144&lt;&gt;"",CNGE_2026_M3_Secc1!J225="X"),AND($D144="",CNGE_2026_M3_Secc1!J225="")),0,1))</f>
        <v>0</v>
      </c>
      <c r="EP144" s="220">
        <f>IF(CNGE_2026_M3_Secc1!$AH$128=CNGE_2026_M3_Secc1!$AJ$128,0,IF(OR(AND($D144&lt;&gt;"",CNGE_2026_M3_Secc1!K225="X"),AND($D144="",CNGE_2026_M3_Secc1!K225="")),0,1))</f>
        <v>0</v>
      </c>
      <c r="EQ144" s="220">
        <f>IF(CNGE_2026_M3_Secc1!$AH$128=CNGE_2026_M3_Secc1!$AJ$128,0,IF(OR(AND($D144&lt;&gt;"",CNGE_2026_M3_Secc1!L225="X"),AND($D144="",CNGE_2026_M3_Secc1!L225="")),0,1))</f>
        <v>0</v>
      </c>
      <c r="ER144" s="220">
        <f>IF(CNGE_2026_M3_Secc1!$AH$128=CNGE_2026_M3_Secc1!$AJ$128,0,IF(OR(AND($D144&lt;&gt;"",CNGE_2026_M3_Secc1!M225="X"),AND($D144="",CNGE_2026_M3_Secc1!M225="")),0,1))</f>
        <v>0</v>
      </c>
      <c r="ES144" s="220">
        <f>IF(CNGE_2026_M3_Secc1!$AH$128=CNGE_2026_M3_Secc1!$AJ$128,0,IF(OR(AND($D144&lt;&gt;"",CNGE_2026_M3_Secc1!N225="X"),AND($D144="",CNGE_2026_M3_Secc1!N225="")),0,1))</f>
        <v>0</v>
      </c>
      <c r="ET144" s="220">
        <f>IF(CNGE_2026_M3_Secc1!$AH$128=CNGE_2026_M3_Secc1!$AJ$128,0,IF(OR(AND($D144&lt;&gt;"",CNGE_2026_M3_Secc1!O225="X"),AND($D144="",CNGE_2026_M3_Secc1!O225="")),0,1))</f>
        <v>0</v>
      </c>
      <c r="EU144" s="220">
        <f>IF(CNGE_2026_M3_Secc1!$AH$128=CNGE_2026_M3_Secc1!$AJ$128,0,IF(OR(AND($D144&lt;&gt;"",CNGE_2026_M3_Secc1!P225="X"),AND($D144="",CNGE_2026_M3_Secc1!P225="")),0,1))</f>
        <v>0</v>
      </c>
      <c r="EV144" s="220">
        <f>IF(CNGE_2026_M3_Secc1!$AH$128=CNGE_2026_M3_Secc1!$AJ$128,0,IF(OR(AND($D144&lt;&gt;"",CNGE_2026_M3_Secc1!Q225="X"),AND($D144="",CNGE_2026_M3_Secc1!Q225="")),0,1))</f>
        <v>0</v>
      </c>
      <c r="EW144" s="220">
        <f>IF(CNGE_2026_M3_Secc1!$AH$128=CNGE_2026_M3_Secc1!$AJ$128,0,IF(OR(AND($D144&lt;&gt;"",CNGE_2026_M3_Secc1!R225="X"),AND($D144="",CNGE_2026_M3_Secc1!R225="")),0,1))</f>
        <v>0</v>
      </c>
      <c r="EX144" s="220">
        <f>IF(CNGE_2026_M3_Secc1!$AH$128=CNGE_2026_M3_Secc1!$AJ$128,0,IF(OR(AND($D144&lt;&gt;"",CNGE_2026_M3_Secc1!S225="X"),AND($D144="",CNGE_2026_M3_Secc1!S225="")),0,1))</f>
        <v>0</v>
      </c>
      <c r="EY144" s="220">
        <f>IF(CNGE_2026_M3_Secc1!$AH$128=CNGE_2026_M3_Secc1!$AJ$128,0,IF(OR(AND($D144&lt;&gt;"",CNGE_2026_M3_Secc1!T225="X"),AND($D144="",CNGE_2026_M3_Secc1!T225="")),0,1))</f>
        <v>0</v>
      </c>
      <c r="EZ144" s="220">
        <f>IF(CNGE_2026_M3_Secc1!$AH$128=CNGE_2026_M3_Secc1!$AJ$128,0,IF(OR(AND($D144&lt;&gt;"",CNGE_2026_M3_Secc1!U225="X"),AND($D144="",CNGE_2026_M3_Secc1!U225="")),0,1))</f>
        <v>0</v>
      </c>
      <c r="FA144" s="220">
        <f>IF(CNGE_2026_M3_Secc1!$AH$128=CNGE_2026_M3_Secc1!$AJ$128,0,IF(OR(AND($D144&lt;&gt;"",CNGE_2026_M3_Secc1!V225="X"),AND($D144="",CNGE_2026_M3_Secc1!V225="")),0,1))</f>
        <v>0</v>
      </c>
      <c r="FB144" s="220">
        <f>IF(CNGE_2026_M3_Secc1!$AH$128=CNGE_2026_M3_Secc1!$AJ$128,0,IF(OR(AND($D144&lt;&gt;"",CNGE_2026_M3_Secc1!W225="X"),AND($D144="",CNGE_2026_M3_Secc1!W225="")),0,1))</f>
        <v>0</v>
      </c>
      <c r="FC144" s="220">
        <f>IF(CNGE_2026_M3_Secc1!$AH$128=CNGE_2026_M3_Secc1!$AJ$128,0,IF(OR(AND($D144&lt;&gt;"",CNGE_2026_M3_Secc1!X225="X"),AND($D144="",CNGE_2026_M3_Secc1!X225="")),0,1))</f>
        <v>0</v>
      </c>
      <c r="FD144" s="220">
        <f>IF(CNGE_2026_M3_Secc1!$AH$128=CNGE_2026_M3_Secc1!$AJ$128,0,IF(OR(AND($D144&lt;&gt;"",CNGE_2026_M3_Secc1!Y225="X"),AND($D144="",CNGE_2026_M3_Secc1!Y225="")),0,1))</f>
        <v>0</v>
      </c>
      <c r="FE144" s="220">
        <f>IF(CNGE_2026_M3_Secc1!$AH$128=CNGE_2026_M3_Secc1!$AJ$128,0,IF(OR(AND($D144&lt;&gt;"",CNGE_2026_M3_Secc1!Z225="X"),AND($D144="",CNGE_2026_M3_Secc1!Z225="")),0,1))</f>
        <v>0</v>
      </c>
      <c r="FF144" s="220">
        <f>IF(CNGE_2026_M3_Secc1!$AH$128=CNGE_2026_M3_Secc1!$AJ$128,0,IF(OR(AND($D144&lt;&gt;"",CNGE_2026_M3_Secc1!AA225="X"),AND($D144="",CNGE_2026_M3_Secc1!AA225="")),0,1))</f>
        <v>0</v>
      </c>
      <c r="FG144" s="220">
        <f>IF(CNGE_2026_M3_Secc1!$AH$128=CNGE_2026_M3_Secc1!$AJ$128,0,IF(OR(AND($D144&lt;&gt;"",CNGE_2026_M3_Secc1!AB225="X"),AND($D144="",CNGE_2026_M3_Secc1!AB225="")),0,1))</f>
        <v>0</v>
      </c>
      <c r="FH144" s="220">
        <f>IF(CNGE_2026_M3_Secc1!$AH$128=CNGE_2026_M3_Secc1!$AJ$128,0,IF(OR(AND($D144&lt;&gt;"",CNGE_2026_M3_Secc1!AC225="X"),AND($D144="",CNGE_2026_M3_Secc1!AC225="")),0,1))</f>
        <v>0</v>
      </c>
      <c r="FI144" s="220">
        <f>IF(CNGE_2026_M3_Secc1!$AH$128=CNGE_2026_M3_Secc1!$AJ$128,0,IF(OR(AND($D144&lt;&gt;"",CNGE_2026_M3_Secc1!AD225="X"),AND($D144="",CNGE_2026_M3_Secc1!AD225="")),0,1))</f>
        <v>0</v>
      </c>
      <c r="FJ144" s="220">
        <f>IF(CNGE_2026_M3_Secc1!$AH$128=CNGE_2026_M3_Secc1!$AJ$128,0,IF(OR(AND($D144&lt;&gt;"",CNGE_2026_M3_Secc1!I285="X"),AND($D144="",CNGE_2026_M3_Secc1!I285="")),0,1))</f>
        <v>0</v>
      </c>
      <c r="FK144" s="220">
        <f>IF(CNGE_2026_M3_Secc1!$AH$128=CNGE_2026_M3_Secc1!$AJ$128,0,IF(OR(AND($D144&lt;&gt;"",CNGE_2026_M3_Secc1!J285="X"),AND($D144="",CNGE_2026_M3_Secc1!J285="")),0,1))</f>
        <v>0</v>
      </c>
      <c r="FL144" s="220">
        <f>IF(CNGE_2026_M3_Secc1!$AH$128=CNGE_2026_M3_Secc1!$AJ$128,0,IF(OR(AND($D144&lt;&gt;"",CNGE_2026_M3_Secc1!K285="X"),AND($D144="",CNGE_2026_M3_Secc1!K285="")),0,1))</f>
        <v>0</v>
      </c>
      <c r="FM144" s="220">
        <f>IF(CNGE_2026_M3_Secc1!$AH$128=CNGE_2026_M3_Secc1!$AJ$128,0,IF(OR(AND($D144&lt;&gt;"",CNGE_2026_M3_Secc1!L285="X"),AND($D144="",CNGE_2026_M3_Secc1!L285="")),0,1))</f>
        <v>0</v>
      </c>
      <c r="FN144" s="220">
        <f>IF(CNGE_2026_M3_Secc1!$AH$128=CNGE_2026_M3_Secc1!$AJ$128,0,IF(OR(AND($D144&lt;&gt;"",CNGE_2026_M3_Secc1!M285="X"),AND($D144="",CNGE_2026_M3_Secc1!M285="")),0,1))</f>
        <v>0</v>
      </c>
      <c r="FO144" s="220">
        <f>IF(CNGE_2026_M3_Secc1!$AH$128=CNGE_2026_M3_Secc1!$AJ$128,0,IF(OR(AND($D144&lt;&gt;"",CNGE_2026_M3_Secc1!N285="X"),AND($D144="",CNGE_2026_M3_Secc1!N285="")),0,1))</f>
        <v>0</v>
      </c>
      <c r="FP144" s="220">
        <f>IF(CNGE_2026_M3_Secc1!$AH$128=CNGE_2026_M3_Secc1!$AJ$128,0,IF(OR(AND($D144&lt;&gt;"",CNGE_2026_M3_Secc1!O285="X"),AND($D144="",CNGE_2026_M3_Secc1!O285="")),0,1))</f>
        <v>0</v>
      </c>
      <c r="FQ144" s="220">
        <f>IF(CNGE_2026_M3_Secc1!$AH$128=CNGE_2026_M3_Secc1!$AJ$128,0,IF(OR(AND($D144&lt;&gt;"",CNGE_2026_M3_Secc1!P285="X"),AND($D144="",CNGE_2026_M3_Secc1!P285="")),0,1))</f>
        <v>0</v>
      </c>
      <c r="FR144" s="220">
        <f>IF(CNGE_2026_M3_Secc1!$AH$128=CNGE_2026_M3_Secc1!$AJ$128,0,IF(OR(AND($D144&lt;&gt;"",CNGE_2026_M3_Secc1!Q285="X"),AND($D144="",CNGE_2026_M3_Secc1!Q285="")),0,1))</f>
        <v>0</v>
      </c>
      <c r="FS144" s="220">
        <f>IF(CNGE_2026_M3_Secc1!$AH$128=CNGE_2026_M3_Secc1!$AJ$128,0,IF(OR(AND($D144&lt;&gt;"",CNGE_2026_M3_Secc1!R285="X"),AND($D144="",CNGE_2026_M3_Secc1!R285="")),0,1))</f>
        <v>0</v>
      </c>
      <c r="FT144" s="220">
        <f>IF(CNGE_2026_M3_Secc1!$AH$128=CNGE_2026_M3_Secc1!$AJ$128,0,IF(OR(AND($D144&lt;&gt;"",CNGE_2026_M3_Secc1!S285="X"),AND($D144="",CNGE_2026_M3_Secc1!S285="")),0,1))</f>
        <v>0</v>
      </c>
      <c r="FU144" s="220">
        <f>IF(CNGE_2026_M3_Secc1!$AH$128=CNGE_2026_M3_Secc1!$AJ$128,0,IF(OR(AND($D144&lt;&gt;"",CNGE_2026_M3_Secc1!T285="X"),AND($D144="",CNGE_2026_M3_Secc1!T285="")),0,1))</f>
        <v>0</v>
      </c>
      <c r="FV144" s="220">
        <f>IF(CNGE_2026_M3_Secc1!$AH$128=CNGE_2026_M3_Secc1!$AJ$128,0,IF(OR(AND($D144&lt;&gt;"",CNGE_2026_M3_Secc1!U285="X"),AND($D144="",CNGE_2026_M3_Secc1!U285="")),0,1))</f>
        <v>0</v>
      </c>
      <c r="FW144" s="220">
        <f>IF(CNGE_2026_M3_Secc1!$AH$128=CNGE_2026_M3_Secc1!$AJ$128,0,IF(OR(AND($D144&lt;&gt;"",CNGE_2026_M3_Secc1!V285="X"),AND($D144="",CNGE_2026_M3_Secc1!V285="")),0,1))</f>
        <v>0</v>
      </c>
      <c r="FX144" s="220">
        <f>IF(CNGE_2026_M3_Secc1!$AH$128=CNGE_2026_M3_Secc1!$AJ$128,0,IF(OR(AND($D144&lt;&gt;"",CNGE_2026_M3_Secc1!W285="X"),AND($D144="",CNGE_2026_M3_Secc1!W285="")),0,1))</f>
        <v>0</v>
      </c>
      <c r="FY144" s="220">
        <f>IF(CNGE_2026_M3_Secc1!$AH$128=CNGE_2026_M3_Secc1!$AJ$128,0,IF(OR(AND($D144&lt;&gt;"",CNGE_2026_M3_Secc1!X285="X"),AND($D144="",CNGE_2026_M3_Secc1!X285="")),0,1))</f>
        <v>0</v>
      </c>
      <c r="FZ144" s="220">
        <f>IF(CNGE_2026_M3_Secc1!$AH$128=CNGE_2026_M3_Secc1!$AJ$128,0,IF(OR(AND($D144&lt;&gt;"",CNGE_2026_M3_Secc1!Y285="X"),AND($D144="",CNGE_2026_M3_Secc1!Y285="")),0,1))</f>
        <v>0</v>
      </c>
      <c r="GA144" s="220">
        <f>IF(CNGE_2026_M3_Secc1!$AH$128=CNGE_2026_M3_Secc1!$AJ$128,0,IF(OR(AND($D144&lt;&gt;"",CNGE_2026_M3_Secc1!Z285="X"),AND($D144="",CNGE_2026_M3_Secc1!Z285="")),0,1))</f>
        <v>0</v>
      </c>
      <c r="GB144" s="220">
        <f>IF(CNGE_2026_M3_Secc1!$AH$128=CNGE_2026_M3_Secc1!$AJ$128,0,IF(OR(AND($D144&lt;&gt;"",CNGE_2026_M3_Secc1!AA285="X"),AND($D144="",CNGE_2026_M3_Secc1!AA285="")),0,1))</f>
        <v>0</v>
      </c>
      <c r="GC144" s="220">
        <f>IF(CNGE_2026_M3_Secc1!$AH$128=CNGE_2026_M3_Secc1!$AJ$128,0,IF(OR(AND($D144&lt;&gt;"",CNGE_2026_M3_Secc1!AB285="X"),AND($D144="",CNGE_2026_M3_Secc1!AB285="")),0,1))</f>
        <v>0</v>
      </c>
      <c r="GD144" s="220">
        <f>IF(CNGE_2026_M3_Secc1!$AH$128=CNGE_2026_M3_Secc1!$AJ$128,0,IF(OR(AND($D144&lt;&gt;"",CNGE_2026_M3_Secc1!AC285="X"),AND($D144="",CNGE_2026_M3_Secc1!AC285="")),0,1))</f>
        <v>0</v>
      </c>
      <c r="GE144" s="220">
        <f>IF(CNGE_2026_M3_Secc1!$AH$128=CNGE_2026_M3_Secc1!$AJ$128,0,IF(OR(AND($D144&lt;&gt;"",CNGE_2026_M3_Secc1!AD285="X"),AND($D144="",CNGE_2026_M3_Secc1!AD285="")),0,1))</f>
        <v>0</v>
      </c>
    </row>
    <row r="145" spans="1:187" s="114" customFormat="1" ht="15" customHeight="1">
      <c r="A145" s="131"/>
      <c r="B145" s="53"/>
      <c r="C145" s="82" t="s">
        <v>94</v>
      </c>
      <c r="D145" s="792" t="str">
        <f>IF($AH$33=1,"",IF(CNGE_2026_M3_Secc1!$AH$40=CNGE_2026_M3_Secc1!$AJ$40,"",IF(CNGE_2026_M3_Secc1!D88="","",CNGE_2026_M3_Secc1!D88)))</f>
        <v/>
      </c>
      <c r="E145" s="793"/>
      <c r="F145" s="793"/>
      <c r="G145" s="793"/>
      <c r="H145" s="793"/>
      <c r="I145" s="793"/>
      <c r="J145" s="793"/>
      <c r="K145" s="793"/>
      <c r="L145" s="793"/>
      <c r="M145" s="794"/>
      <c r="N145" s="432"/>
      <c r="O145" s="432"/>
      <c r="P145" s="432"/>
      <c r="Q145" s="432"/>
      <c r="R145" s="432"/>
      <c r="S145" s="432"/>
      <c r="T145" s="432"/>
      <c r="U145" s="432"/>
      <c r="V145" s="432"/>
      <c r="W145" s="432"/>
      <c r="X145" s="432"/>
      <c r="Y145" s="432"/>
      <c r="Z145" s="432"/>
      <c r="AA145" s="432"/>
      <c r="AB145" s="432"/>
      <c r="AC145" s="432"/>
      <c r="AD145" s="432"/>
      <c r="AE145" s="49"/>
      <c r="AF145" s="219"/>
      <c r="AG145" s="212"/>
      <c r="AH145" s="896">
        <f t="shared" si="89"/>
        <v>0</v>
      </c>
      <c r="AI145" s="627"/>
      <c r="AJ145" s="896">
        <f t="shared" si="21"/>
        <v>0</v>
      </c>
      <c r="AK145" s="627"/>
      <c r="AL145" s="896">
        <f t="shared" si="22"/>
        <v>0</v>
      </c>
      <c r="AM145" s="627"/>
      <c r="AN145" s="627">
        <f t="shared" si="90"/>
        <v>0</v>
      </c>
      <c r="AO145" s="627"/>
      <c r="AP145" s="639" t="str">
        <f>IF(AN145=0,"",IF(SUM($AN$116:AN145)=1,AR145,IF($AN$173&gt;SUM($AN$116:AN145),_xlfn.CONCAT(", ",AR145),IF($AN$173=SUM($AN$116:AN145),_xlfn.CONCAT(" y ",AR145,".")))))</f>
        <v/>
      </c>
      <c r="AQ145" s="641" t="str">
        <f>IF(AO145=0,"", IF(SUM($AN145:BW$582)=1,AR145, IF($AN$589&gt;SUM($AN145:BW$582),_xlfn.CONCAT(", ",AR145), IF($AN$589=SUM($AN145:BW$582),_xlfn.CONCAT(" y ",AR145,".")))))</f>
        <v/>
      </c>
      <c r="AR145" s="639">
        <f t="shared" si="91"/>
        <v>29</v>
      </c>
      <c r="AS145" s="641"/>
      <c r="AU145" s="1046">
        <f t="shared" si="85"/>
        <v>0</v>
      </c>
      <c r="AV145" s="1047"/>
      <c r="AX145" s="1053">
        <f t="shared" si="23"/>
        <v>0</v>
      </c>
      <c r="AY145" s="729"/>
      <c r="AZ145" s="1053">
        <f t="shared" si="92"/>
        <v>0</v>
      </c>
      <c r="BA145" s="729"/>
      <c r="BB145" s="639">
        <f t="shared" si="93"/>
        <v>0</v>
      </c>
      <c r="BC145" s="641"/>
      <c r="BE145" s="220">
        <f t="shared" si="24"/>
        <v>0</v>
      </c>
      <c r="BF145" s="220">
        <f t="shared" si="25"/>
        <v>0</v>
      </c>
      <c r="BG145" s="220">
        <f t="shared" si="26"/>
        <v>0</v>
      </c>
      <c r="BH145" s="220">
        <f t="shared" si="27"/>
        <v>0</v>
      </c>
      <c r="BI145" s="220">
        <f t="shared" si="28"/>
        <v>0</v>
      </c>
      <c r="BJ145" s="220">
        <f t="shared" si="29"/>
        <v>0</v>
      </c>
      <c r="BK145" s="220">
        <f t="shared" si="30"/>
        <v>0</v>
      </c>
      <c r="BL145" s="220">
        <f t="shared" si="31"/>
        <v>0</v>
      </c>
      <c r="BM145" s="220">
        <f t="shared" si="32"/>
        <v>0</v>
      </c>
      <c r="BN145" s="220">
        <f t="shared" si="33"/>
        <v>0</v>
      </c>
      <c r="BO145" s="220">
        <f t="shared" si="34"/>
        <v>0</v>
      </c>
      <c r="BP145" s="220">
        <f t="shared" si="35"/>
        <v>0</v>
      </c>
      <c r="BQ145" s="220">
        <f t="shared" si="36"/>
        <v>0</v>
      </c>
      <c r="BR145" s="220">
        <f t="shared" si="37"/>
        <v>0</v>
      </c>
      <c r="BS145" s="220">
        <f t="shared" si="38"/>
        <v>0</v>
      </c>
      <c r="BT145" s="220">
        <f t="shared" si="39"/>
        <v>0</v>
      </c>
      <c r="BU145" s="220">
        <f t="shared" si="40"/>
        <v>0</v>
      </c>
      <c r="BV145" s="220">
        <f t="shared" si="41"/>
        <v>0</v>
      </c>
      <c r="BW145" s="220">
        <f t="shared" si="42"/>
        <v>0</v>
      </c>
      <c r="BX145" s="220">
        <f t="shared" si="43"/>
        <v>0</v>
      </c>
      <c r="BY145" s="220">
        <f t="shared" si="44"/>
        <v>0</v>
      </c>
      <c r="BZ145" s="220">
        <f t="shared" si="45"/>
        <v>0</v>
      </c>
      <c r="CA145" s="220">
        <f t="shared" si="46"/>
        <v>0</v>
      </c>
      <c r="CB145" s="220">
        <f t="shared" si="47"/>
        <v>0</v>
      </c>
      <c r="CC145" s="220">
        <f t="shared" si="48"/>
        <v>0</v>
      </c>
      <c r="CD145" s="220">
        <f t="shared" si="49"/>
        <v>0</v>
      </c>
      <c r="CE145" s="220">
        <f t="shared" si="50"/>
        <v>0</v>
      </c>
      <c r="CF145" s="220">
        <f t="shared" si="51"/>
        <v>0</v>
      </c>
      <c r="CG145" s="220">
        <f t="shared" si="52"/>
        <v>0</v>
      </c>
      <c r="CH145" s="220">
        <f t="shared" si="53"/>
        <v>0</v>
      </c>
      <c r="CI145" s="220">
        <f t="shared" si="54"/>
        <v>0</v>
      </c>
      <c r="CJ145" s="220">
        <f t="shared" si="55"/>
        <v>0</v>
      </c>
      <c r="CK145" s="220">
        <f t="shared" si="56"/>
        <v>0</v>
      </c>
      <c r="CL145" s="220">
        <f t="shared" si="57"/>
        <v>0</v>
      </c>
      <c r="CM145" s="220">
        <f t="shared" si="58"/>
        <v>0</v>
      </c>
      <c r="CN145" s="220">
        <f t="shared" si="59"/>
        <v>0</v>
      </c>
      <c r="CO145" s="220">
        <f t="shared" si="60"/>
        <v>0</v>
      </c>
      <c r="CP145" s="220">
        <f t="shared" si="61"/>
        <v>0</v>
      </c>
      <c r="CQ145" s="220">
        <f t="shared" si="62"/>
        <v>0</v>
      </c>
      <c r="CR145" s="220">
        <f t="shared" si="63"/>
        <v>0</v>
      </c>
      <c r="CS145" s="220">
        <f t="shared" si="64"/>
        <v>0</v>
      </c>
      <c r="CT145" s="220">
        <f t="shared" si="65"/>
        <v>0</v>
      </c>
      <c r="CU145" s="220">
        <f t="shared" si="66"/>
        <v>0</v>
      </c>
      <c r="CV145" s="220">
        <f t="shared" si="67"/>
        <v>0</v>
      </c>
      <c r="CW145" s="220">
        <f t="shared" si="68"/>
        <v>0</v>
      </c>
      <c r="CX145" s="220">
        <f t="shared" si="69"/>
        <v>0</v>
      </c>
      <c r="CY145" s="220">
        <f t="shared" si="70"/>
        <v>0</v>
      </c>
      <c r="CZ145" s="220">
        <f t="shared" si="71"/>
        <v>0</v>
      </c>
      <c r="DA145" s="220">
        <f t="shared" si="72"/>
        <v>0</v>
      </c>
      <c r="DB145" s="220">
        <f t="shared" si="73"/>
        <v>0</v>
      </c>
      <c r="DC145" s="220">
        <f t="shared" si="74"/>
        <v>0</v>
      </c>
      <c r="DD145" s="220">
        <f t="shared" si="75"/>
        <v>0</v>
      </c>
      <c r="DE145" s="220">
        <f t="shared" si="76"/>
        <v>0</v>
      </c>
      <c r="DF145" s="220">
        <f t="shared" si="77"/>
        <v>0</v>
      </c>
      <c r="DG145" s="220">
        <f t="shared" si="78"/>
        <v>0</v>
      </c>
      <c r="DH145" s="220">
        <f t="shared" si="79"/>
        <v>0</v>
      </c>
      <c r="DI145" s="220">
        <f t="shared" si="80"/>
        <v>0</v>
      </c>
      <c r="DJ145" s="220">
        <f t="shared" si="81"/>
        <v>0</v>
      </c>
      <c r="DK145" s="220">
        <f t="shared" si="82"/>
        <v>0</v>
      </c>
      <c r="DL145" s="220">
        <f t="shared" si="83"/>
        <v>0</v>
      </c>
      <c r="DM145" s="220">
        <f t="shared" si="86"/>
        <v>0</v>
      </c>
      <c r="DN145" s="96" t="str">
        <f>IF(DM145=0,"",IF(SUM($DM$116:DM145)=1,_xlfn.CONCAT(DO145,),IF($DM$173&gt;SUM($DM$116:DM145),_xlfn.CONCAT(", ",DO145),IF($DM$173=SUM($DM$116:DM145),_xlfn.CONCAT(" y ",DO145)))))</f>
        <v/>
      </c>
      <c r="DO145" s="98">
        <f t="shared" si="87"/>
        <v>29</v>
      </c>
      <c r="DT145" s="645">
        <f t="shared" si="84"/>
        <v>0</v>
      </c>
      <c r="DU145" s="647"/>
      <c r="DW145" s="220">
        <f t="shared" si="88"/>
        <v>0</v>
      </c>
      <c r="DX145" s="220">
        <f>IF(CNGE_2026_M3_Secc1!$AH$128=CNGE_2026_M3_Secc1!$AJ$128,0,IF(OR(AND($D145&lt;&gt;"",CNGE_2026_M3_Secc1!O166="X"),AND($D145="",CNGE_2026_M3_Secc1!O166="")),0,1))</f>
        <v>0</v>
      </c>
      <c r="DY145" s="220">
        <f>IF(CNGE_2026_M3_Secc1!$AH$128=CNGE_2026_M3_Secc1!$AJ$128,0,IF(OR(AND($D145&lt;&gt;"",CNGE_2026_M3_Secc1!P166="X"),AND($D145="",CNGE_2026_M3_Secc1!P166="")),0,1))</f>
        <v>0</v>
      </c>
      <c r="DZ145" s="220">
        <f>IF(CNGE_2026_M3_Secc1!$AH$128=CNGE_2026_M3_Secc1!$AJ$128,0,IF(OR(AND($D145&lt;&gt;"",CNGE_2026_M3_Secc1!Q166="X"),AND($D145="",CNGE_2026_M3_Secc1!Q166="")),0,1))</f>
        <v>0</v>
      </c>
      <c r="EA145" s="220">
        <f>IF(CNGE_2026_M3_Secc1!$AH$128=CNGE_2026_M3_Secc1!$AJ$128,0,IF(OR(AND($D145&lt;&gt;"",CNGE_2026_M3_Secc1!R166="X"),AND($D145="",CNGE_2026_M3_Secc1!R166="")),0,1))</f>
        <v>0</v>
      </c>
      <c r="EB145" s="220">
        <f>IF(CNGE_2026_M3_Secc1!$AH$128=CNGE_2026_M3_Secc1!$AJ$128,0,IF(OR(AND($D145&lt;&gt;"",CNGE_2026_M3_Secc1!S166="X"),AND($D145="",CNGE_2026_M3_Secc1!S166="")),0,1))</f>
        <v>0</v>
      </c>
      <c r="EC145" s="220">
        <f>IF(CNGE_2026_M3_Secc1!$AH$128=CNGE_2026_M3_Secc1!$AJ$128,0,IF(OR(AND($D145&lt;&gt;"",CNGE_2026_M3_Secc1!T166="X"),AND($D145="",CNGE_2026_M3_Secc1!T166="")),0,1))</f>
        <v>0</v>
      </c>
      <c r="ED145" s="220">
        <f>IF(CNGE_2026_M3_Secc1!$AH$128=CNGE_2026_M3_Secc1!$AJ$128,0,IF(OR(AND($D145&lt;&gt;"",CNGE_2026_M3_Secc1!U166="X"),AND($D145="",CNGE_2026_M3_Secc1!U166="")),0,1))</f>
        <v>0</v>
      </c>
      <c r="EE145" s="220">
        <f>IF(CNGE_2026_M3_Secc1!$AH$128=CNGE_2026_M3_Secc1!$AJ$128,0,IF(OR(AND($D145&lt;&gt;"",CNGE_2026_M3_Secc1!V166="X"),AND($D145="",CNGE_2026_M3_Secc1!V166="")),0,1))</f>
        <v>0</v>
      </c>
      <c r="EF145" s="220">
        <f>IF(CNGE_2026_M3_Secc1!$AH$128=CNGE_2026_M3_Secc1!$AJ$128,0,IF(OR(AND($D145&lt;&gt;"",CNGE_2026_M3_Secc1!W166="X"),AND($D145="",CNGE_2026_M3_Secc1!W166="")),0,1))</f>
        <v>0</v>
      </c>
      <c r="EG145" s="220">
        <f>IF(CNGE_2026_M3_Secc1!$AH$128=CNGE_2026_M3_Secc1!$AJ$128,0,IF(OR(AND($D145&lt;&gt;"",CNGE_2026_M3_Secc1!X166="X"),AND($D145="",CNGE_2026_M3_Secc1!X166="")),0,1))</f>
        <v>0</v>
      </c>
      <c r="EH145" s="220">
        <f>IF(CNGE_2026_M3_Secc1!$AH$128=CNGE_2026_M3_Secc1!$AJ$128,0,IF(OR(AND($D145&lt;&gt;"",CNGE_2026_M3_Secc1!Y166="X"),AND($D145="",CNGE_2026_M3_Secc1!Y166="")),0,1))</f>
        <v>0</v>
      </c>
      <c r="EI145" s="220">
        <f>IF(CNGE_2026_M3_Secc1!$AH$128=CNGE_2026_M3_Secc1!$AJ$128,0,IF(OR(AND($D145&lt;&gt;"",CNGE_2026_M3_Secc1!Z166="X"),AND($D145="",CNGE_2026_M3_Secc1!Z166="")),0,1))</f>
        <v>0</v>
      </c>
      <c r="EJ145" s="220">
        <f>IF(CNGE_2026_M3_Secc1!$AH$128=CNGE_2026_M3_Secc1!$AJ$128,0,IF(OR(AND($D145&lt;&gt;"",CNGE_2026_M3_Secc1!AA166="X"),AND($D145="",CNGE_2026_M3_Secc1!AA166="")),0,1))</f>
        <v>0</v>
      </c>
      <c r="EK145" s="220">
        <f>IF(CNGE_2026_M3_Secc1!$AH$128=CNGE_2026_M3_Secc1!$AJ$128,0,IF(OR(AND($D145&lt;&gt;"",CNGE_2026_M3_Secc1!AB166="X"),AND($D145="",CNGE_2026_M3_Secc1!AB166="")),0,1))</f>
        <v>0</v>
      </c>
      <c r="EL145" s="220">
        <f>IF(CNGE_2026_M3_Secc1!$AH$128=CNGE_2026_M3_Secc1!$AJ$128,0,IF(OR(AND($D145&lt;&gt;"",CNGE_2026_M3_Secc1!AC166="X"),AND($D145="",CNGE_2026_M3_Secc1!AC166="")),0,1))</f>
        <v>0</v>
      </c>
      <c r="EM145" s="220">
        <f>IF(CNGE_2026_M3_Secc1!$AH$128=CNGE_2026_M3_Secc1!$AJ$128,0,IF(OR(AND($D145&lt;&gt;"",CNGE_2026_M3_Secc1!AD166="X"),AND($D145="",CNGE_2026_M3_Secc1!AD166="")),0,1))</f>
        <v>0</v>
      </c>
      <c r="EN145" s="220">
        <f>IF(CNGE_2026_M3_Secc1!$AH$128=CNGE_2026_M3_Secc1!$AJ$128,0,IF(OR(AND($D145&lt;&gt;"",CNGE_2026_M3_Secc1!I226="X"),AND($D145="",CNGE_2026_M3_Secc1!I226="")),0,1))</f>
        <v>0</v>
      </c>
      <c r="EO145" s="220">
        <f>IF(CNGE_2026_M3_Secc1!$AH$128=CNGE_2026_M3_Secc1!$AJ$128,0,IF(OR(AND($D145&lt;&gt;"",CNGE_2026_M3_Secc1!J226="X"),AND($D145="",CNGE_2026_M3_Secc1!J226="")),0,1))</f>
        <v>0</v>
      </c>
      <c r="EP145" s="220">
        <f>IF(CNGE_2026_M3_Secc1!$AH$128=CNGE_2026_M3_Secc1!$AJ$128,0,IF(OR(AND($D145&lt;&gt;"",CNGE_2026_M3_Secc1!K226="X"),AND($D145="",CNGE_2026_M3_Secc1!K226="")),0,1))</f>
        <v>0</v>
      </c>
      <c r="EQ145" s="220">
        <f>IF(CNGE_2026_M3_Secc1!$AH$128=CNGE_2026_M3_Secc1!$AJ$128,0,IF(OR(AND($D145&lt;&gt;"",CNGE_2026_M3_Secc1!L226="X"),AND($D145="",CNGE_2026_M3_Secc1!L226="")),0,1))</f>
        <v>0</v>
      </c>
      <c r="ER145" s="220">
        <f>IF(CNGE_2026_M3_Secc1!$AH$128=CNGE_2026_M3_Secc1!$AJ$128,0,IF(OR(AND($D145&lt;&gt;"",CNGE_2026_M3_Secc1!M226="X"),AND($D145="",CNGE_2026_M3_Secc1!M226="")),0,1))</f>
        <v>0</v>
      </c>
      <c r="ES145" s="220">
        <f>IF(CNGE_2026_M3_Secc1!$AH$128=CNGE_2026_M3_Secc1!$AJ$128,0,IF(OR(AND($D145&lt;&gt;"",CNGE_2026_M3_Secc1!N226="X"),AND($D145="",CNGE_2026_M3_Secc1!N226="")),0,1))</f>
        <v>0</v>
      </c>
      <c r="ET145" s="220">
        <f>IF(CNGE_2026_M3_Secc1!$AH$128=CNGE_2026_M3_Secc1!$AJ$128,0,IF(OR(AND($D145&lt;&gt;"",CNGE_2026_M3_Secc1!O226="X"),AND($D145="",CNGE_2026_M3_Secc1!O226="")),0,1))</f>
        <v>0</v>
      </c>
      <c r="EU145" s="220">
        <f>IF(CNGE_2026_M3_Secc1!$AH$128=CNGE_2026_M3_Secc1!$AJ$128,0,IF(OR(AND($D145&lt;&gt;"",CNGE_2026_M3_Secc1!P226="X"),AND($D145="",CNGE_2026_M3_Secc1!P226="")),0,1))</f>
        <v>0</v>
      </c>
      <c r="EV145" s="220">
        <f>IF(CNGE_2026_M3_Secc1!$AH$128=CNGE_2026_M3_Secc1!$AJ$128,0,IF(OR(AND($D145&lt;&gt;"",CNGE_2026_M3_Secc1!Q226="X"),AND($D145="",CNGE_2026_M3_Secc1!Q226="")),0,1))</f>
        <v>0</v>
      </c>
      <c r="EW145" s="220">
        <f>IF(CNGE_2026_M3_Secc1!$AH$128=CNGE_2026_M3_Secc1!$AJ$128,0,IF(OR(AND($D145&lt;&gt;"",CNGE_2026_M3_Secc1!R226="X"),AND($D145="",CNGE_2026_M3_Secc1!R226="")),0,1))</f>
        <v>0</v>
      </c>
      <c r="EX145" s="220">
        <f>IF(CNGE_2026_M3_Secc1!$AH$128=CNGE_2026_M3_Secc1!$AJ$128,0,IF(OR(AND($D145&lt;&gt;"",CNGE_2026_M3_Secc1!S226="X"),AND($D145="",CNGE_2026_M3_Secc1!S226="")),0,1))</f>
        <v>0</v>
      </c>
      <c r="EY145" s="220">
        <f>IF(CNGE_2026_M3_Secc1!$AH$128=CNGE_2026_M3_Secc1!$AJ$128,0,IF(OR(AND($D145&lt;&gt;"",CNGE_2026_M3_Secc1!T226="X"),AND($D145="",CNGE_2026_M3_Secc1!T226="")),0,1))</f>
        <v>0</v>
      </c>
      <c r="EZ145" s="220">
        <f>IF(CNGE_2026_M3_Secc1!$AH$128=CNGE_2026_M3_Secc1!$AJ$128,0,IF(OR(AND($D145&lt;&gt;"",CNGE_2026_M3_Secc1!U226="X"),AND($D145="",CNGE_2026_M3_Secc1!U226="")),0,1))</f>
        <v>0</v>
      </c>
      <c r="FA145" s="220">
        <f>IF(CNGE_2026_M3_Secc1!$AH$128=CNGE_2026_M3_Secc1!$AJ$128,0,IF(OR(AND($D145&lt;&gt;"",CNGE_2026_M3_Secc1!V226="X"),AND($D145="",CNGE_2026_M3_Secc1!V226="")),0,1))</f>
        <v>0</v>
      </c>
      <c r="FB145" s="220">
        <f>IF(CNGE_2026_M3_Secc1!$AH$128=CNGE_2026_M3_Secc1!$AJ$128,0,IF(OR(AND($D145&lt;&gt;"",CNGE_2026_M3_Secc1!W226="X"),AND($D145="",CNGE_2026_M3_Secc1!W226="")),0,1))</f>
        <v>0</v>
      </c>
      <c r="FC145" s="220">
        <f>IF(CNGE_2026_M3_Secc1!$AH$128=CNGE_2026_M3_Secc1!$AJ$128,0,IF(OR(AND($D145&lt;&gt;"",CNGE_2026_M3_Secc1!X226="X"),AND($D145="",CNGE_2026_M3_Secc1!X226="")),0,1))</f>
        <v>0</v>
      </c>
      <c r="FD145" s="220">
        <f>IF(CNGE_2026_M3_Secc1!$AH$128=CNGE_2026_M3_Secc1!$AJ$128,0,IF(OR(AND($D145&lt;&gt;"",CNGE_2026_M3_Secc1!Y226="X"),AND($D145="",CNGE_2026_M3_Secc1!Y226="")),0,1))</f>
        <v>0</v>
      </c>
      <c r="FE145" s="220">
        <f>IF(CNGE_2026_M3_Secc1!$AH$128=CNGE_2026_M3_Secc1!$AJ$128,0,IF(OR(AND($D145&lt;&gt;"",CNGE_2026_M3_Secc1!Z226="X"),AND($D145="",CNGE_2026_M3_Secc1!Z226="")),0,1))</f>
        <v>0</v>
      </c>
      <c r="FF145" s="220">
        <f>IF(CNGE_2026_M3_Secc1!$AH$128=CNGE_2026_M3_Secc1!$AJ$128,0,IF(OR(AND($D145&lt;&gt;"",CNGE_2026_M3_Secc1!AA226="X"),AND($D145="",CNGE_2026_M3_Secc1!AA226="")),0,1))</f>
        <v>0</v>
      </c>
      <c r="FG145" s="220">
        <f>IF(CNGE_2026_M3_Secc1!$AH$128=CNGE_2026_M3_Secc1!$AJ$128,0,IF(OR(AND($D145&lt;&gt;"",CNGE_2026_M3_Secc1!AB226="X"),AND($D145="",CNGE_2026_M3_Secc1!AB226="")),0,1))</f>
        <v>0</v>
      </c>
      <c r="FH145" s="220">
        <f>IF(CNGE_2026_M3_Secc1!$AH$128=CNGE_2026_M3_Secc1!$AJ$128,0,IF(OR(AND($D145&lt;&gt;"",CNGE_2026_M3_Secc1!AC226="X"),AND($D145="",CNGE_2026_M3_Secc1!AC226="")),0,1))</f>
        <v>0</v>
      </c>
      <c r="FI145" s="220">
        <f>IF(CNGE_2026_M3_Secc1!$AH$128=CNGE_2026_M3_Secc1!$AJ$128,0,IF(OR(AND($D145&lt;&gt;"",CNGE_2026_M3_Secc1!AD226="X"),AND($D145="",CNGE_2026_M3_Secc1!AD226="")),0,1))</f>
        <v>0</v>
      </c>
      <c r="FJ145" s="220">
        <f>IF(CNGE_2026_M3_Secc1!$AH$128=CNGE_2026_M3_Secc1!$AJ$128,0,IF(OR(AND($D145&lt;&gt;"",CNGE_2026_M3_Secc1!I286="X"),AND($D145="",CNGE_2026_M3_Secc1!I286="")),0,1))</f>
        <v>0</v>
      </c>
      <c r="FK145" s="220">
        <f>IF(CNGE_2026_M3_Secc1!$AH$128=CNGE_2026_M3_Secc1!$AJ$128,0,IF(OR(AND($D145&lt;&gt;"",CNGE_2026_M3_Secc1!J286="X"),AND($D145="",CNGE_2026_M3_Secc1!J286="")),0,1))</f>
        <v>0</v>
      </c>
      <c r="FL145" s="220">
        <f>IF(CNGE_2026_M3_Secc1!$AH$128=CNGE_2026_M3_Secc1!$AJ$128,0,IF(OR(AND($D145&lt;&gt;"",CNGE_2026_M3_Secc1!K286="X"),AND($D145="",CNGE_2026_M3_Secc1!K286="")),0,1))</f>
        <v>0</v>
      </c>
      <c r="FM145" s="220">
        <f>IF(CNGE_2026_M3_Secc1!$AH$128=CNGE_2026_M3_Secc1!$AJ$128,0,IF(OR(AND($D145&lt;&gt;"",CNGE_2026_M3_Secc1!L286="X"),AND($D145="",CNGE_2026_M3_Secc1!L286="")),0,1))</f>
        <v>0</v>
      </c>
      <c r="FN145" s="220">
        <f>IF(CNGE_2026_M3_Secc1!$AH$128=CNGE_2026_M3_Secc1!$AJ$128,0,IF(OR(AND($D145&lt;&gt;"",CNGE_2026_M3_Secc1!M286="X"),AND($D145="",CNGE_2026_M3_Secc1!M286="")),0,1))</f>
        <v>0</v>
      </c>
      <c r="FO145" s="220">
        <f>IF(CNGE_2026_M3_Secc1!$AH$128=CNGE_2026_M3_Secc1!$AJ$128,0,IF(OR(AND($D145&lt;&gt;"",CNGE_2026_M3_Secc1!N286="X"),AND($D145="",CNGE_2026_M3_Secc1!N286="")),0,1))</f>
        <v>0</v>
      </c>
      <c r="FP145" s="220">
        <f>IF(CNGE_2026_M3_Secc1!$AH$128=CNGE_2026_M3_Secc1!$AJ$128,0,IF(OR(AND($D145&lt;&gt;"",CNGE_2026_M3_Secc1!O286="X"),AND($D145="",CNGE_2026_M3_Secc1!O286="")),0,1))</f>
        <v>0</v>
      </c>
      <c r="FQ145" s="220">
        <f>IF(CNGE_2026_M3_Secc1!$AH$128=CNGE_2026_M3_Secc1!$AJ$128,0,IF(OR(AND($D145&lt;&gt;"",CNGE_2026_M3_Secc1!P286="X"),AND($D145="",CNGE_2026_M3_Secc1!P286="")),0,1))</f>
        <v>0</v>
      </c>
      <c r="FR145" s="220">
        <f>IF(CNGE_2026_M3_Secc1!$AH$128=CNGE_2026_M3_Secc1!$AJ$128,0,IF(OR(AND($D145&lt;&gt;"",CNGE_2026_M3_Secc1!Q286="X"),AND($D145="",CNGE_2026_M3_Secc1!Q286="")),0,1))</f>
        <v>0</v>
      </c>
      <c r="FS145" s="220">
        <f>IF(CNGE_2026_M3_Secc1!$AH$128=CNGE_2026_M3_Secc1!$AJ$128,0,IF(OR(AND($D145&lt;&gt;"",CNGE_2026_M3_Secc1!R286="X"),AND($D145="",CNGE_2026_M3_Secc1!R286="")),0,1))</f>
        <v>0</v>
      </c>
      <c r="FT145" s="220">
        <f>IF(CNGE_2026_M3_Secc1!$AH$128=CNGE_2026_M3_Secc1!$AJ$128,0,IF(OR(AND($D145&lt;&gt;"",CNGE_2026_M3_Secc1!S286="X"),AND($D145="",CNGE_2026_M3_Secc1!S286="")),0,1))</f>
        <v>0</v>
      </c>
      <c r="FU145" s="220">
        <f>IF(CNGE_2026_M3_Secc1!$AH$128=CNGE_2026_M3_Secc1!$AJ$128,0,IF(OR(AND($D145&lt;&gt;"",CNGE_2026_M3_Secc1!T286="X"),AND($D145="",CNGE_2026_M3_Secc1!T286="")),0,1))</f>
        <v>0</v>
      </c>
      <c r="FV145" s="220">
        <f>IF(CNGE_2026_M3_Secc1!$AH$128=CNGE_2026_M3_Secc1!$AJ$128,0,IF(OR(AND($D145&lt;&gt;"",CNGE_2026_M3_Secc1!U286="X"),AND($D145="",CNGE_2026_M3_Secc1!U286="")),0,1))</f>
        <v>0</v>
      </c>
      <c r="FW145" s="220">
        <f>IF(CNGE_2026_M3_Secc1!$AH$128=CNGE_2026_M3_Secc1!$AJ$128,0,IF(OR(AND($D145&lt;&gt;"",CNGE_2026_M3_Secc1!V286="X"),AND($D145="",CNGE_2026_M3_Secc1!V286="")),0,1))</f>
        <v>0</v>
      </c>
      <c r="FX145" s="220">
        <f>IF(CNGE_2026_M3_Secc1!$AH$128=CNGE_2026_M3_Secc1!$AJ$128,0,IF(OR(AND($D145&lt;&gt;"",CNGE_2026_M3_Secc1!W286="X"),AND($D145="",CNGE_2026_M3_Secc1!W286="")),0,1))</f>
        <v>0</v>
      </c>
      <c r="FY145" s="220">
        <f>IF(CNGE_2026_M3_Secc1!$AH$128=CNGE_2026_M3_Secc1!$AJ$128,0,IF(OR(AND($D145&lt;&gt;"",CNGE_2026_M3_Secc1!X286="X"),AND($D145="",CNGE_2026_M3_Secc1!X286="")),0,1))</f>
        <v>0</v>
      </c>
      <c r="FZ145" s="220">
        <f>IF(CNGE_2026_M3_Secc1!$AH$128=CNGE_2026_M3_Secc1!$AJ$128,0,IF(OR(AND($D145&lt;&gt;"",CNGE_2026_M3_Secc1!Y286="X"),AND($D145="",CNGE_2026_M3_Secc1!Y286="")),0,1))</f>
        <v>0</v>
      </c>
      <c r="GA145" s="220">
        <f>IF(CNGE_2026_M3_Secc1!$AH$128=CNGE_2026_M3_Secc1!$AJ$128,0,IF(OR(AND($D145&lt;&gt;"",CNGE_2026_M3_Secc1!Z286="X"),AND($D145="",CNGE_2026_M3_Secc1!Z286="")),0,1))</f>
        <v>0</v>
      </c>
      <c r="GB145" s="220">
        <f>IF(CNGE_2026_M3_Secc1!$AH$128=CNGE_2026_M3_Secc1!$AJ$128,0,IF(OR(AND($D145&lt;&gt;"",CNGE_2026_M3_Secc1!AA286="X"),AND($D145="",CNGE_2026_M3_Secc1!AA286="")),0,1))</f>
        <v>0</v>
      </c>
      <c r="GC145" s="220">
        <f>IF(CNGE_2026_M3_Secc1!$AH$128=CNGE_2026_M3_Secc1!$AJ$128,0,IF(OR(AND($D145&lt;&gt;"",CNGE_2026_M3_Secc1!AB286="X"),AND($D145="",CNGE_2026_M3_Secc1!AB286="")),0,1))</f>
        <v>0</v>
      </c>
      <c r="GD145" s="220">
        <f>IF(CNGE_2026_M3_Secc1!$AH$128=CNGE_2026_M3_Secc1!$AJ$128,0,IF(OR(AND($D145&lt;&gt;"",CNGE_2026_M3_Secc1!AC286="X"),AND($D145="",CNGE_2026_M3_Secc1!AC286="")),0,1))</f>
        <v>0</v>
      </c>
      <c r="GE145" s="220">
        <f>IF(CNGE_2026_M3_Secc1!$AH$128=CNGE_2026_M3_Secc1!$AJ$128,0,IF(OR(AND($D145&lt;&gt;"",CNGE_2026_M3_Secc1!AD286="X"),AND($D145="",CNGE_2026_M3_Secc1!AD286="")),0,1))</f>
        <v>0</v>
      </c>
    </row>
    <row r="146" spans="1:187" s="114" customFormat="1" ht="15" customHeight="1">
      <c r="A146" s="131"/>
      <c r="B146" s="53"/>
      <c r="C146" s="82" t="s">
        <v>95</v>
      </c>
      <c r="D146" s="792" t="str">
        <f>IF($AH$33=1,"",IF(CNGE_2026_M3_Secc1!$AH$40=CNGE_2026_M3_Secc1!$AJ$40,"",IF(CNGE_2026_M3_Secc1!D89="","",CNGE_2026_M3_Secc1!D89)))</f>
        <v/>
      </c>
      <c r="E146" s="793"/>
      <c r="F146" s="793"/>
      <c r="G146" s="793"/>
      <c r="H146" s="793"/>
      <c r="I146" s="793"/>
      <c r="J146" s="793"/>
      <c r="K146" s="793"/>
      <c r="L146" s="793"/>
      <c r="M146" s="794"/>
      <c r="N146" s="432"/>
      <c r="O146" s="432"/>
      <c r="P146" s="432"/>
      <c r="Q146" s="432"/>
      <c r="R146" s="432"/>
      <c r="S146" s="432"/>
      <c r="T146" s="432"/>
      <c r="U146" s="432"/>
      <c r="V146" s="432"/>
      <c r="W146" s="432"/>
      <c r="X146" s="432"/>
      <c r="Y146" s="432"/>
      <c r="Z146" s="432"/>
      <c r="AA146" s="432"/>
      <c r="AB146" s="432"/>
      <c r="AC146" s="432"/>
      <c r="AD146" s="432"/>
      <c r="AE146" s="49"/>
      <c r="AF146" s="219"/>
      <c r="AG146" s="212"/>
      <c r="AH146" s="896">
        <f t="shared" si="89"/>
        <v>0</v>
      </c>
      <c r="AI146" s="627"/>
      <c r="AJ146" s="896">
        <f t="shared" si="21"/>
        <v>0</v>
      </c>
      <c r="AK146" s="627"/>
      <c r="AL146" s="896">
        <f t="shared" si="22"/>
        <v>0</v>
      </c>
      <c r="AM146" s="627"/>
      <c r="AN146" s="627">
        <f t="shared" si="90"/>
        <v>0</v>
      </c>
      <c r="AO146" s="627"/>
      <c r="AP146" s="639" t="str">
        <f>IF(AN146=0,"",IF(SUM($AN$116:AN146)=1,AR146,IF($AN$173&gt;SUM($AN$116:AN146),_xlfn.CONCAT(", ",AR146),IF($AN$173=SUM($AN$116:AN146),_xlfn.CONCAT(" y ",AR146,".")))))</f>
        <v/>
      </c>
      <c r="AQ146" s="641" t="str">
        <f>IF(AO146=0,"", IF(SUM($AN146:BW$582)=1,AR146, IF($AN$589&gt;SUM($AN146:BW$582),_xlfn.CONCAT(", ",AR146), IF($AN$589=SUM($AN146:BW$582),_xlfn.CONCAT(" y ",AR146,".")))))</f>
        <v/>
      </c>
      <c r="AR146" s="639">
        <f t="shared" si="91"/>
        <v>30</v>
      </c>
      <c r="AS146" s="641"/>
      <c r="AU146" s="1046">
        <f t="shared" si="85"/>
        <v>0</v>
      </c>
      <c r="AV146" s="1047"/>
      <c r="AX146" s="1053">
        <f t="shared" si="23"/>
        <v>0</v>
      </c>
      <c r="AY146" s="729"/>
      <c r="AZ146" s="1053">
        <f t="shared" si="92"/>
        <v>0</v>
      </c>
      <c r="BA146" s="729"/>
      <c r="BB146" s="639">
        <f t="shared" si="93"/>
        <v>0</v>
      </c>
      <c r="BC146" s="641"/>
      <c r="BE146" s="220">
        <f t="shared" si="24"/>
        <v>0</v>
      </c>
      <c r="BF146" s="220">
        <f t="shared" si="25"/>
        <v>0</v>
      </c>
      <c r="BG146" s="220">
        <f t="shared" si="26"/>
        <v>0</v>
      </c>
      <c r="BH146" s="220">
        <f t="shared" si="27"/>
        <v>0</v>
      </c>
      <c r="BI146" s="220">
        <f t="shared" si="28"/>
        <v>0</v>
      </c>
      <c r="BJ146" s="220">
        <f t="shared" si="29"/>
        <v>0</v>
      </c>
      <c r="BK146" s="220">
        <f t="shared" si="30"/>
        <v>0</v>
      </c>
      <c r="BL146" s="220">
        <f t="shared" si="31"/>
        <v>0</v>
      </c>
      <c r="BM146" s="220">
        <f t="shared" si="32"/>
        <v>0</v>
      </c>
      <c r="BN146" s="220">
        <f t="shared" si="33"/>
        <v>0</v>
      </c>
      <c r="BO146" s="220">
        <f t="shared" si="34"/>
        <v>0</v>
      </c>
      <c r="BP146" s="220">
        <f t="shared" si="35"/>
        <v>0</v>
      </c>
      <c r="BQ146" s="220">
        <f t="shared" si="36"/>
        <v>0</v>
      </c>
      <c r="BR146" s="220">
        <f t="shared" si="37"/>
        <v>0</v>
      </c>
      <c r="BS146" s="220">
        <f t="shared" si="38"/>
        <v>0</v>
      </c>
      <c r="BT146" s="220">
        <f t="shared" si="39"/>
        <v>0</v>
      </c>
      <c r="BU146" s="220">
        <f t="shared" si="40"/>
        <v>0</v>
      </c>
      <c r="BV146" s="220">
        <f t="shared" si="41"/>
        <v>0</v>
      </c>
      <c r="BW146" s="220">
        <f t="shared" si="42"/>
        <v>0</v>
      </c>
      <c r="BX146" s="220">
        <f t="shared" si="43"/>
        <v>0</v>
      </c>
      <c r="BY146" s="220">
        <f t="shared" si="44"/>
        <v>0</v>
      </c>
      <c r="BZ146" s="220">
        <f t="shared" si="45"/>
        <v>0</v>
      </c>
      <c r="CA146" s="220">
        <f t="shared" si="46"/>
        <v>0</v>
      </c>
      <c r="CB146" s="220">
        <f t="shared" si="47"/>
        <v>0</v>
      </c>
      <c r="CC146" s="220">
        <f t="shared" si="48"/>
        <v>0</v>
      </c>
      <c r="CD146" s="220">
        <f t="shared" si="49"/>
        <v>0</v>
      </c>
      <c r="CE146" s="220">
        <f t="shared" si="50"/>
        <v>0</v>
      </c>
      <c r="CF146" s="220">
        <f t="shared" si="51"/>
        <v>0</v>
      </c>
      <c r="CG146" s="220">
        <f t="shared" si="52"/>
        <v>0</v>
      </c>
      <c r="CH146" s="220">
        <f t="shared" si="53"/>
        <v>0</v>
      </c>
      <c r="CI146" s="220">
        <f t="shared" si="54"/>
        <v>0</v>
      </c>
      <c r="CJ146" s="220">
        <f t="shared" si="55"/>
        <v>0</v>
      </c>
      <c r="CK146" s="220">
        <f t="shared" si="56"/>
        <v>0</v>
      </c>
      <c r="CL146" s="220">
        <f t="shared" si="57"/>
        <v>0</v>
      </c>
      <c r="CM146" s="220">
        <f t="shared" si="58"/>
        <v>0</v>
      </c>
      <c r="CN146" s="220">
        <f t="shared" si="59"/>
        <v>0</v>
      </c>
      <c r="CO146" s="220">
        <f t="shared" si="60"/>
        <v>0</v>
      </c>
      <c r="CP146" s="220">
        <f t="shared" si="61"/>
        <v>0</v>
      </c>
      <c r="CQ146" s="220">
        <f t="shared" si="62"/>
        <v>0</v>
      </c>
      <c r="CR146" s="220">
        <f t="shared" si="63"/>
        <v>0</v>
      </c>
      <c r="CS146" s="220">
        <f t="shared" si="64"/>
        <v>0</v>
      </c>
      <c r="CT146" s="220">
        <f t="shared" si="65"/>
        <v>0</v>
      </c>
      <c r="CU146" s="220">
        <f t="shared" si="66"/>
        <v>0</v>
      </c>
      <c r="CV146" s="220">
        <f t="shared" si="67"/>
        <v>0</v>
      </c>
      <c r="CW146" s="220">
        <f t="shared" si="68"/>
        <v>0</v>
      </c>
      <c r="CX146" s="220">
        <f t="shared" si="69"/>
        <v>0</v>
      </c>
      <c r="CY146" s="220">
        <f t="shared" si="70"/>
        <v>0</v>
      </c>
      <c r="CZ146" s="220">
        <f t="shared" si="71"/>
        <v>0</v>
      </c>
      <c r="DA146" s="220">
        <f t="shared" si="72"/>
        <v>0</v>
      </c>
      <c r="DB146" s="220">
        <f t="shared" si="73"/>
        <v>0</v>
      </c>
      <c r="DC146" s="220">
        <f t="shared" si="74"/>
        <v>0</v>
      </c>
      <c r="DD146" s="220">
        <f t="shared" si="75"/>
        <v>0</v>
      </c>
      <c r="DE146" s="220">
        <f t="shared" si="76"/>
        <v>0</v>
      </c>
      <c r="DF146" s="220">
        <f t="shared" si="77"/>
        <v>0</v>
      </c>
      <c r="DG146" s="220">
        <f t="shared" si="78"/>
        <v>0</v>
      </c>
      <c r="DH146" s="220">
        <f t="shared" si="79"/>
        <v>0</v>
      </c>
      <c r="DI146" s="220">
        <f t="shared" si="80"/>
        <v>0</v>
      </c>
      <c r="DJ146" s="220">
        <f t="shared" si="81"/>
        <v>0</v>
      </c>
      <c r="DK146" s="220">
        <f t="shared" si="82"/>
        <v>0</v>
      </c>
      <c r="DL146" s="220">
        <f t="shared" si="83"/>
        <v>0</v>
      </c>
      <c r="DM146" s="220">
        <f t="shared" si="86"/>
        <v>0</v>
      </c>
      <c r="DN146" s="96" t="str">
        <f>IF(DM146=0,"",IF(SUM($DM$116:DM146)=1,_xlfn.CONCAT(DO146,),IF($DM$173&gt;SUM($DM$116:DM146),_xlfn.CONCAT(", ",DO146),IF($DM$173=SUM($DM$116:DM146),_xlfn.CONCAT(" y ",DO146)))))</f>
        <v/>
      </c>
      <c r="DO146" s="98">
        <f t="shared" si="87"/>
        <v>30</v>
      </c>
      <c r="DT146" s="645">
        <f t="shared" si="84"/>
        <v>0</v>
      </c>
      <c r="DU146" s="647"/>
      <c r="DW146" s="220">
        <f t="shared" si="88"/>
        <v>0</v>
      </c>
      <c r="DX146" s="220">
        <f>IF(CNGE_2026_M3_Secc1!$AH$128=CNGE_2026_M3_Secc1!$AJ$128,0,IF(OR(AND($D146&lt;&gt;"",CNGE_2026_M3_Secc1!O167="X"),AND($D146="",CNGE_2026_M3_Secc1!O167="")),0,1))</f>
        <v>0</v>
      </c>
      <c r="DY146" s="220">
        <f>IF(CNGE_2026_M3_Secc1!$AH$128=CNGE_2026_M3_Secc1!$AJ$128,0,IF(OR(AND($D146&lt;&gt;"",CNGE_2026_M3_Secc1!P167="X"),AND($D146="",CNGE_2026_M3_Secc1!P167="")),0,1))</f>
        <v>0</v>
      </c>
      <c r="DZ146" s="220">
        <f>IF(CNGE_2026_M3_Secc1!$AH$128=CNGE_2026_M3_Secc1!$AJ$128,0,IF(OR(AND($D146&lt;&gt;"",CNGE_2026_M3_Secc1!Q167="X"),AND($D146="",CNGE_2026_M3_Secc1!Q167="")),0,1))</f>
        <v>0</v>
      </c>
      <c r="EA146" s="220">
        <f>IF(CNGE_2026_M3_Secc1!$AH$128=CNGE_2026_M3_Secc1!$AJ$128,0,IF(OR(AND($D146&lt;&gt;"",CNGE_2026_M3_Secc1!R167="X"),AND($D146="",CNGE_2026_M3_Secc1!R167="")),0,1))</f>
        <v>0</v>
      </c>
      <c r="EB146" s="220">
        <f>IF(CNGE_2026_M3_Secc1!$AH$128=CNGE_2026_M3_Secc1!$AJ$128,0,IF(OR(AND($D146&lt;&gt;"",CNGE_2026_M3_Secc1!S167="X"),AND($D146="",CNGE_2026_M3_Secc1!S167="")),0,1))</f>
        <v>0</v>
      </c>
      <c r="EC146" s="220">
        <f>IF(CNGE_2026_M3_Secc1!$AH$128=CNGE_2026_M3_Secc1!$AJ$128,0,IF(OR(AND($D146&lt;&gt;"",CNGE_2026_M3_Secc1!T167="X"),AND($D146="",CNGE_2026_M3_Secc1!T167="")),0,1))</f>
        <v>0</v>
      </c>
      <c r="ED146" s="220">
        <f>IF(CNGE_2026_M3_Secc1!$AH$128=CNGE_2026_M3_Secc1!$AJ$128,0,IF(OR(AND($D146&lt;&gt;"",CNGE_2026_M3_Secc1!U167="X"),AND($D146="",CNGE_2026_M3_Secc1!U167="")),0,1))</f>
        <v>0</v>
      </c>
      <c r="EE146" s="220">
        <f>IF(CNGE_2026_M3_Secc1!$AH$128=CNGE_2026_M3_Secc1!$AJ$128,0,IF(OR(AND($D146&lt;&gt;"",CNGE_2026_M3_Secc1!V167="X"),AND($D146="",CNGE_2026_M3_Secc1!V167="")),0,1))</f>
        <v>0</v>
      </c>
      <c r="EF146" s="220">
        <f>IF(CNGE_2026_M3_Secc1!$AH$128=CNGE_2026_M3_Secc1!$AJ$128,0,IF(OR(AND($D146&lt;&gt;"",CNGE_2026_M3_Secc1!W167="X"),AND($D146="",CNGE_2026_M3_Secc1!W167="")),0,1))</f>
        <v>0</v>
      </c>
      <c r="EG146" s="220">
        <f>IF(CNGE_2026_M3_Secc1!$AH$128=CNGE_2026_M3_Secc1!$AJ$128,0,IF(OR(AND($D146&lt;&gt;"",CNGE_2026_M3_Secc1!X167="X"),AND($D146="",CNGE_2026_M3_Secc1!X167="")),0,1))</f>
        <v>0</v>
      </c>
      <c r="EH146" s="220">
        <f>IF(CNGE_2026_M3_Secc1!$AH$128=CNGE_2026_M3_Secc1!$AJ$128,0,IF(OR(AND($D146&lt;&gt;"",CNGE_2026_M3_Secc1!Y167="X"),AND($D146="",CNGE_2026_M3_Secc1!Y167="")),0,1))</f>
        <v>0</v>
      </c>
      <c r="EI146" s="220">
        <f>IF(CNGE_2026_M3_Secc1!$AH$128=CNGE_2026_M3_Secc1!$AJ$128,0,IF(OR(AND($D146&lt;&gt;"",CNGE_2026_M3_Secc1!Z167="X"),AND($D146="",CNGE_2026_M3_Secc1!Z167="")),0,1))</f>
        <v>0</v>
      </c>
      <c r="EJ146" s="220">
        <f>IF(CNGE_2026_M3_Secc1!$AH$128=CNGE_2026_M3_Secc1!$AJ$128,0,IF(OR(AND($D146&lt;&gt;"",CNGE_2026_M3_Secc1!AA167="X"),AND($D146="",CNGE_2026_M3_Secc1!AA167="")),0,1))</f>
        <v>0</v>
      </c>
      <c r="EK146" s="220">
        <f>IF(CNGE_2026_M3_Secc1!$AH$128=CNGE_2026_M3_Secc1!$AJ$128,0,IF(OR(AND($D146&lt;&gt;"",CNGE_2026_M3_Secc1!AB167="X"),AND($D146="",CNGE_2026_M3_Secc1!AB167="")),0,1))</f>
        <v>0</v>
      </c>
      <c r="EL146" s="220">
        <f>IF(CNGE_2026_M3_Secc1!$AH$128=CNGE_2026_M3_Secc1!$AJ$128,0,IF(OR(AND($D146&lt;&gt;"",CNGE_2026_M3_Secc1!AC167="X"),AND($D146="",CNGE_2026_M3_Secc1!AC167="")),0,1))</f>
        <v>0</v>
      </c>
      <c r="EM146" s="220">
        <f>IF(CNGE_2026_M3_Secc1!$AH$128=CNGE_2026_M3_Secc1!$AJ$128,0,IF(OR(AND($D146&lt;&gt;"",CNGE_2026_M3_Secc1!AD167="X"),AND($D146="",CNGE_2026_M3_Secc1!AD167="")),0,1))</f>
        <v>0</v>
      </c>
      <c r="EN146" s="220">
        <f>IF(CNGE_2026_M3_Secc1!$AH$128=CNGE_2026_M3_Secc1!$AJ$128,0,IF(OR(AND($D146&lt;&gt;"",CNGE_2026_M3_Secc1!I227="X"),AND($D146="",CNGE_2026_M3_Secc1!I227="")),0,1))</f>
        <v>0</v>
      </c>
      <c r="EO146" s="220">
        <f>IF(CNGE_2026_M3_Secc1!$AH$128=CNGE_2026_M3_Secc1!$AJ$128,0,IF(OR(AND($D146&lt;&gt;"",CNGE_2026_M3_Secc1!J227="X"),AND($D146="",CNGE_2026_M3_Secc1!J227="")),0,1))</f>
        <v>0</v>
      </c>
      <c r="EP146" s="220">
        <f>IF(CNGE_2026_M3_Secc1!$AH$128=CNGE_2026_M3_Secc1!$AJ$128,0,IF(OR(AND($D146&lt;&gt;"",CNGE_2026_M3_Secc1!K227="X"),AND($D146="",CNGE_2026_M3_Secc1!K227="")),0,1))</f>
        <v>0</v>
      </c>
      <c r="EQ146" s="220">
        <f>IF(CNGE_2026_M3_Secc1!$AH$128=CNGE_2026_M3_Secc1!$AJ$128,0,IF(OR(AND($D146&lt;&gt;"",CNGE_2026_M3_Secc1!L227="X"),AND($D146="",CNGE_2026_M3_Secc1!L227="")),0,1))</f>
        <v>0</v>
      </c>
      <c r="ER146" s="220">
        <f>IF(CNGE_2026_M3_Secc1!$AH$128=CNGE_2026_M3_Secc1!$AJ$128,0,IF(OR(AND($D146&lt;&gt;"",CNGE_2026_M3_Secc1!M227="X"),AND($D146="",CNGE_2026_M3_Secc1!M227="")),0,1))</f>
        <v>0</v>
      </c>
      <c r="ES146" s="220">
        <f>IF(CNGE_2026_M3_Secc1!$AH$128=CNGE_2026_M3_Secc1!$AJ$128,0,IF(OR(AND($D146&lt;&gt;"",CNGE_2026_M3_Secc1!N227="X"),AND($D146="",CNGE_2026_M3_Secc1!N227="")),0,1))</f>
        <v>0</v>
      </c>
      <c r="ET146" s="220">
        <f>IF(CNGE_2026_M3_Secc1!$AH$128=CNGE_2026_M3_Secc1!$AJ$128,0,IF(OR(AND($D146&lt;&gt;"",CNGE_2026_M3_Secc1!O227="X"),AND($D146="",CNGE_2026_M3_Secc1!O227="")),0,1))</f>
        <v>0</v>
      </c>
      <c r="EU146" s="220">
        <f>IF(CNGE_2026_M3_Secc1!$AH$128=CNGE_2026_M3_Secc1!$AJ$128,0,IF(OR(AND($D146&lt;&gt;"",CNGE_2026_M3_Secc1!P227="X"),AND($D146="",CNGE_2026_M3_Secc1!P227="")),0,1))</f>
        <v>0</v>
      </c>
      <c r="EV146" s="220">
        <f>IF(CNGE_2026_M3_Secc1!$AH$128=CNGE_2026_M3_Secc1!$AJ$128,0,IF(OR(AND($D146&lt;&gt;"",CNGE_2026_M3_Secc1!Q227="X"),AND($D146="",CNGE_2026_M3_Secc1!Q227="")),0,1))</f>
        <v>0</v>
      </c>
      <c r="EW146" s="220">
        <f>IF(CNGE_2026_M3_Secc1!$AH$128=CNGE_2026_M3_Secc1!$AJ$128,0,IF(OR(AND($D146&lt;&gt;"",CNGE_2026_M3_Secc1!R227="X"),AND($D146="",CNGE_2026_M3_Secc1!R227="")),0,1))</f>
        <v>0</v>
      </c>
      <c r="EX146" s="220">
        <f>IF(CNGE_2026_M3_Secc1!$AH$128=CNGE_2026_M3_Secc1!$AJ$128,0,IF(OR(AND($D146&lt;&gt;"",CNGE_2026_M3_Secc1!S227="X"),AND($D146="",CNGE_2026_M3_Secc1!S227="")),0,1))</f>
        <v>0</v>
      </c>
      <c r="EY146" s="220">
        <f>IF(CNGE_2026_M3_Secc1!$AH$128=CNGE_2026_M3_Secc1!$AJ$128,0,IF(OR(AND($D146&lt;&gt;"",CNGE_2026_M3_Secc1!T227="X"),AND($D146="",CNGE_2026_M3_Secc1!T227="")),0,1))</f>
        <v>0</v>
      </c>
      <c r="EZ146" s="220">
        <f>IF(CNGE_2026_M3_Secc1!$AH$128=CNGE_2026_M3_Secc1!$AJ$128,0,IF(OR(AND($D146&lt;&gt;"",CNGE_2026_M3_Secc1!U227="X"),AND($D146="",CNGE_2026_M3_Secc1!U227="")),0,1))</f>
        <v>0</v>
      </c>
      <c r="FA146" s="220">
        <f>IF(CNGE_2026_M3_Secc1!$AH$128=CNGE_2026_M3_Secc1!$AJ$128,0,IF(OR(AND($D146&lt;&gt;"",CNGE_2026_M3_Secc1!V227="X"),AND($D146="",CNGE_2026_M3_Secc1!V227="")),0,1))</f>
        <v>0</v>
      </c>
      <c r="FB146" s="220">
        <f>IF(CNGE_2026_M3_Secc1!$AH$128=CNGE_2026_M3_Secc1!$AJ$128,0,IF(OR(AND($D146&lt;&gt;"",CNGE_2026_M3_Secc1!W227="X"),AND($D146="",CNGE_2026_M3_Secc1!W227="")),0,1))</f>
        <v>0</v>
      </c>
      <c r="FC146" s="220">
        <f>IF(CNGE_2026_M3_Secc1!$AH$128=CNGE_2026_M3_Secc1!$AJ$128,0,IF(OR(AND($D146&lt;&gt;"",CNGE_2026_M3_Secc1!X227="X"),AND($D146="",CNGE_2026_M3_Secc1!X227="")),0,1))</f>
        <v>0</v>
      </c>
      <c r="FD146" s="220">
        <f>IF(CNGE_2026_M3_Secc1!$AH$128=CNGE_2026_M3_Secc1!$AJ$128,0,IF(OR(AND($D146&lt;&gt;"",CNGE_2026_M3_Secc1!Y227="X"),AND($D146="",CNGE_2026_M3_Secc1!Y227="")),0,1))</f>
        <v>0</v>
      </c>
      <c r="FE146" s="220">
        <f>IF(CNGE_2026_M3_Secc1!$AH$128=CNGE_2026_M3_Secc1!$AJ$128,0,IF(OR(AND($D146&lt;&gt;"",CNGE_2026_M3_Secc1!Z227="X"),AND($D146="",CNGE_2026_M3_Secc1!Z227="")),0,1))</f>
        <v>0</v>
      </c>
      <c r="FF146" s="220">
        <f>IF(CNGE_2026_M3_Secc1!$AH$128=CNGE_2026_M3_Secc1!$AJ$128,0,IF(OR(AND($D146&lt;&gt;"",CNGE_2026_M3_Secc1!AA227="X"),AND($D146="",CNGE_2026_M3_Secc1!AA227="")),0,1))</f>
        <v>0</v>
      </c>
      <c r="FG146" s="220">
        <f>IF(CNGE_2026_M3_Secc1!$AH$128=CNGE_2026_M3_Secc1!$AJ$128,0,IF(OR(AND($D146&lt;&gt;"",CNGE_2026_M3_Secc1!AB227="X"),AND($D146="",CNGE_2026_M3_Secc1!AB227="")),0,1))</f>
        <v>0</v>
      </c>
      <c r="FH146" s="220">
        <f>IF(CNGE_2026_M3_Secc1!$AH$128=CNGE_2026_M3_Secc1!$AJ$128,0,IF(OR(AND($D146&lt;&gt;"",CNGE_2026_M3_Secc1!AC227="X"),AND($D146="",CNGE_2026_M3_Secc1!AC227="")),0,1))</f>
        <v>0</v>
      </c>
      <c r="FI146" s="220">
        <f>IF(CNGE_2026_M3_Secc1!$AH$128=CNGE_2026_M3_Secc1!$AJ$128,0,IF(OR(AND($D146&lt;&gt;"",CNGE_2026_M3_Secc1!AD227="X"),AND($D146="",CNGE_2026_M3_Secc1!AD227="")),0,1))</f>
        <v>0</v>
      </c>
      <c r="FJ146" s="220">
        <f>IF(CNGE_2026_M3_Secc1!$AH$128=CNGE_2026_M3_Secc1!$AJ$128,0,IF(OR(AND($D146&lt;&gt;"",CNGE_2026_M3_Secc1!I287="X"),AND($D146="",CNGE_2026_M3_Secc1!I287="")),0,1))</f>
        <v>0</v>
      </c>
      <c r="FK146" s="220">
        <f>IF(CNGE_2026_M3_Secc1!$AH$128=CNGE_2026_M3_Secc1!$AJ$128,0,IF(OR(AND($D146&lt;&gt;"",CNGE_2026_M3_Secc1!J287="X"),AND($D146="",CNGE_2026_M3_Secc1!J287="")),0,1))</f>
        <v>0</v>
      </c>
      <c r="FL146" s="220">
        <f>IF(CNGE_2026_M3_Secc1!$AH$128=CNGE_2026_M3_Secc1!$AJ$128,0,IF(OR(AND($D146&lt;&gt;"",CNGE_2026_M3_Secc1!K287="X"),AND($D146="",CNGE_2026_M3_Secc1!K287="")),0,1))</f>
        <v>0</v>
      </c>
      <c r="FM146" s="220">
        <f>IF(CNGE_2026_M3_Secc1!$AH$128=CNGE_2026_M3_Secc1!$AJ$128,0,IF(OR(AND($D146&lt;&gt;"",CNGE_2026_M3_Secc1!L287="X"),AND($D146="",CNGE_2026_M3_Secc1!L287="")),0,1))</f>
        <v>0</v>
      </c>
      <c r="FN146" s="220">
        <f>IF(CNGE_2026_M3_Secc1!$AH$128=CNGE_2026_M3_Secc1!$AJ$128,0,IF(OR(AND($D146&lt;&gt;"",CNGE_2026_M3_Secc1!M287="X"),AND($D146="",CNGE_2026_M3_Secc1!M287="")),0,1))</f>
        <v>0</v>
      </c>
      <c r="FO146" s="220">
        <f>IF(CNGE_2026_M3_Secc1!$AH$128=CNGE_2026_M3_Secc1!$AJ$128,0,IF(OR(AND($D146&lt;&gt;"",CNGE_2026_M3_Secc1!N287="X"),AND($D146="",CNGE_2026_M3_Secc1!N287="")),0,1))</f>
        <v>0</v>
      </c>
      <c r="FP146" s="220">
        <f>IF(CNGE_2026_M3_Secc1!$AH$128=CNGE_2026_M3_Secc1!$AJ$128,0,IF(OR(AND($D146&lt;&gt;"",CNGE_2026_M3_Secc1!O287="X"),AND($D146="",CNGE_2026_M3_Secc1!O287="")),0,1))</f>
        <v>0</v>
      </c>
      <c r="FQ146" s="220">
        <f>IF(CNGE_2026_M3_Secc1!$AH$128=CNGE_2026_M3_Secc1!$AJ$128,0,IF(OR(AND($D146&lt;&gt;"",CNGE_2026_M3_Secc1!P287="X"),AND($D146="",CNGE_2026_M3_Secc1!P287="")),0,1))</f>
        <v>0</v>
      </c>
      <c r="FR146" s="220">
        <f>IF(CNGE_2026_M3_Secc1!$AH$128=CNGE_2026_M3_Secc1!$AJ$128,0,IF(OR(AND($D146&lt;&gt;"",CNGE_2026_M3_Secc1!Q287="X"),AND($D146="",CNGE_2026_M3_Secc1!Q287="")),0,1))</f>
        <v>0</v>
      </c>
      <c r="FS146" s="220">
        <f>IF(CNGE_2026_M3_Secc1!$AH$128=CNGE_2026_M3_Secc1!$AJ$128,0,IF(OR(AND($D146&lt;&gt;"",CNGE_2026_M3_Secc1!R287="X"),AND($D146="",CNGE_2026_M3_Secc1!R287="")),0,1))</f>
        <v>0</v>
      </c>
      <c r="FT146" s="220">
        <f>IF(CNGE_2026_M3_Secc1!$AH$128=CNGE_2026_M3_Secc1!$AJ$128,0,IF(OR(AND($D146&lt;&gt;"",CNGE_2026_M3_Secc1!S287="X"),AND($D146="",CNGE_2026_M3_Secc1!S287="")),0,1))</f>
        <v>0</v>
      </c>
      <c r="FU146" s="220">
        <f>IF(CNGE_2026_M3_Secc1!$AH$128=CNGE_2026_M3_Secc1!$AJ$128,0,IF(OR(AND($D146&lt;&gt;"",CNGE_2026_M3_Secc1!T287="X"),AND($D146="",CNGE_2026_M3_Secc1!T287="")),0,1))</f>
        <v>0</v>
      </c>
      <c r="FV146" s="220">
        <f>IF(CNGE_2026_M3_Secc1!$AH$128=CNGE_2026_M3_Secc1!$AJ$128,0,IF(OR(AND($D146&lt;&gt;"",CNGE_2026_M3_Secc1!U287="X"),AND($D146="",CNGE_2026_M3_Secc1!U287="")),0,1))</f>
        <v>0</v>
      </c>
      <c r="FW146" s="220">
        <f>IF(CNGE_2026_M3_Secc1!$AH$128=CNGE_2026_M3_Secc1!$AJ$128,0,IF(OR(AND($D146&lt;&gt;"",CNGE_2026_M3_Secc1!V287="X"),AND($D146="",CNGE_2026_M3_Secc1!V287="")),0,1))</f>
        <v>0</v>
      </c>
      <c r="FX146" s="220">
        <f>IF(CNGE_2026_M3_Secc1!$AH$128=CNGE_2026_M3_Secc1!$AJ$128,0,IF(OR(AND($D146&lt;&gt;"",CNGE_2026_M3_Secc1!W287="X"),AND($D146="",CNGE_2026_M3_Secc1!W287="")),0,1))</f>
        <v>0</v>
      </c>
      <c r="FY146" s="220">
        <f>IF(CNGE_2026_M3_Secc1!$AH$128=CNGE_2026_M3_Secc1!$AJ$128,0,IF(OR(AND($D146&lt;&gt;"",CNGE_2026_M3_Secc1!X287="X"),AND($D146="",CNGE_2026_M3_Secc1!X287="")),0,1))</f>
        <v>0</v>
      </c>
      <c r="FZ146" s="220">
        <f>IF(CNGE_2026_M3_Secc1!$AH$128=CNGE_2026_M3_Secc1!$AJ$128,0,IF(OR(AND($D146&lt;&gt;"",CNGE_2026_M3_Secc1!Y287="X"),AND($D146="",CNGE_2026_M3_Secc1!Y287="")),0,1))</f>
        <v>0</v>
      </c>
      <c r="GA146" s="220">
        <f>IF(CNGE_2026_M3_Secc1!$AH$128=CNGE_2026_M3_Secc1!$AJ$128,0,IF(OR(AND($D146&lt;&gt;"",CNGE_2026_M3_Secc1!Z287="X"),AND($D146="",CNGE_2026_M3_Secc1!Z287="")),0,1))</f>
        <v>0</v>
      </c>
      <c r="GB146" s="220">
        <f>IF(CNGE_2026_M3_Secc1!$AH$128=CNGE_2026_M3_Secc1!$AJ$128,0,IF(OR(AND($D146&lt;&gt;"",CNGE_2026_M3_Secc1!AA287="X"),AND($D146="",CNGE_2026_M3_Secc1!AA287="")),0,1))</f>
        <v>0</v>
      </c>
      <c r="GC146" s="220">
        <f>IF(CNGE_2026_M3_Secc1!$AH$128=CNGE_2026_M3_Secc1!$AJ$128,0,IF(OR(AND($D146&lt;&gt;"",CNGE_2026_M3_Secc1!AB287="X"),AND($D146="",CNGE_2026_M3_Secc1!AB287="")),0,1))</f>
        <v>0</v>
      </c>
      <c r="GD146" s="220">
        <f>IF(CNGE_2026_M3_Secc1!$AH$128=CNGE_2026_M3_Secc1!$AJ$128,0,IF(OR(AND($D146&lt;&gt;"",CNGE_2026_M3_Secc1!AC287="X"),AND($D146="",CNGE_2026_M3_Secc1!AC287="")),0,1))</f>
        <v>0</v>
      </c>
      <c r="GE146" s="220">
        <f>IF(CNGE_2026_M3_Secc1!$AH$128=CNGE_2026_M3_Secc1!$AJ$128,0,IF(OR(AND($D146&lt;&gt;"",CNGE_2026_M3_Secc1!AD287="X"),AND($D146="",CNGE_2026_M3_Secc1!AD287="")),0,1))</f>
        <v>0</v>
      </c>
    </row>
    <row r="147" spans="1:187" s="114" customFormat="1" ht="15" customHeight="1">
      <c r="A147" s="131"/>
      <c r="B147" s="53"/>
      <c r="C147" s="82" t="s">
        <v>96</v>
      </c>
      <c r="D147" s="792" t="str">
        <f>IF($AH$33=1,"",IF(CNGE_2026_M3_Secc1!$AH$40=CNGE_2026_M3_Secc1!$AJ$40,"",IF(CNGE_2026_M3_Secc1!D90="","",CNGE_2026_M3_Secc1!D90)))</f>
        <v/>
      </c>
      <c r="E147" s="793"/>
      <c r="F147" s="793"/>
      <c r="G147" s="793"/>
      <c r="H147" s="793"/>
      <c r="I147" s="793"/>
      <c r="J147" s="793"/>
      <c r="K147" s="793"/>
      <c r="L147" s="793"/>
      <c r="M147" s="794"/>
      <c r="N147" s="432"/>
      <c r="O147" s="432"/>
      <c r="P147" s="432"/>
      <c r="Q147" s="432"/>
      <c r="R147" s="432"/>
      <c r="S147" s="432"/>
      <c r="T147" s="432"/>
      <c r="U147" s="432"/>
      <c r="V147" s="432"/>
      <c r="W147" s="432"/>
      <c r="X147" s="432"/>
      <c r="Y147" s="432"/>
      <c r="Z147" s="432"/>
      <c r="AA147" s="432"/>
      <c r="AB147" s="432"/>
      <c r="AC147" s="432"/>
      <c r="AD147" s="432"/>
      <c r="AE147" s="49"/>
      <c r="AF147" s="219"/>
      <c r="AG147" s="212"/>
      <c r="AH147" s="896">
        <f t="shared" si="89"/>
        <v>0</v>
      </c>
      <c r="AI147" s="627"/>
      <c r="AJ147" s="896">
        <f t="shared" si="21"/>
        <v>0</v>
      </c>
      <c r="AK147" s="627"/>
      <c r="AL147" s="896">
        <f t="shared" si="22"/>
        <v>0</v>
      </c>
      <c r="AM147" s="627"/>
      <c r="AN147" s="627">
        <f t="shared" si="90"/>
        <v>0</v>
      </c>
      <c r="AO147" s="627"/>
      <c r="AP147" s="639" t="str">
        <f>IF(AN147=0,"",IF(SUM($AN$116:AN147)=1,AR147,IF($AN$173&gt;SUM($AN$116:AN147),_xlfn.CONCAT(", ",AR147),IF($AN$173=SUM($AN$116:AN147),_xlfn.CONCAT(" y ",AR147,".")))))</f>
        <v/>
      </c>
      <c r="AQ147" s="641" t="str">
        <f>IF(AO147=0,"", IF(SUM($AN147:BW$582)=1,AR147, IF($AN$589&gt;SUM($AN147:BW$582),_xlfn.CONCAT(", ",AR147), IF($AN$589=SUM($AN147:BW$582),_xlfn.CONCAT(" y ",AR147,".")))))</f>
        <v/>
      </c>
      <c r="AR147" s="639">
        <f t="shared" si="91"/>
        <v>31</v>
      </c>
      <c r="AS147" s="641"/>
      <c r="AU147" s="1046">
        <f t="shared" si="85"/>
        <v>0</v>
      </c>
      <c r="AV147" s="1047"/>
      <c r="AX147" s="1053">
        <f t="shared" si="23"/>
        <v>0</v>
      </c>
      <c r="AY147" s="729"/>
      <c r="AZ147" s="1053">
        <f t="shared" si="92"/>
        <v>0</v>
      </c>
      <c r="BA147" s="729"/>
      <c r="BB147" s="639">
        <f t="shared" si="93"/>
        <v>0</v>
      </c>
      <c r="BC147" s="641"/>
      <c r="BE147" s="220">
        <f t="shared" si="24"/>
        <v>0</v>
      </c>
      <c r="BF147" s="220">
        <f t="shared" si="25"/>
        <v>0</v>
      </c>
      <c r="BG147" s="220">
        <f t="shared" si="26"/>
        <v>0</v>
      </c>
      <c r="BH147" s="220">
        <f t="shared" si="27"/>
        <v>0</v>
      </c>
      <c r="BI147" s="220">
        <f t="shared" si="28"/>
        <v>0</v>
      </c>
      <c r="BJ147" s="220">
        <f t="shared" si="29"/>
        <v>0</v>
      </c>
      <c r="BK147" s="220">
        <f t="shared" si="30"/>
        <v>0</v>
      </c>
      <c r="BL147" s="220">
        <f t="shared" si="31"/>
        <v>0</v>
      </c>
      <c r="BM147" s="220">
        <f t="shared" si="32"/>
        <v>0</v>
      </c>
      <c r="BN147" s="220">
        <f t="shared" si="33"/>
        <v>0</v>
      </c>
      <c r="BO147" s="220">
        <f t="shared" si="34"/>
        <v>0</v>
      </c>
      <c r="BP147" s="220">
        <f t="shared" si="35"/>
        <v>0</v>
      </c>
      <c r="BQ147" s="220">
        <f t="shared" si="36"/>
        <v>0</v>
      </c>
      <c r="BR147" s="220">
        <f t="shared" si="37"/>
        <v>0</v>
      </c>
      <c r="BS147" s="220">
        <f t="shared" si="38"/>
        <v>0</v>
      </c>
      <c r="BT147" s="220">
        <f t="shared" si="39"/>
        <v>0</v>
      </c>
      <c r="BU147" s="220">
        <f t="shared" si="40"/>
        <v>0</v>
      </c>
      <c r="BV147" s="220">
        <f t="shared" si="41"/>
        <v>0</v>
      </c>
      <c r="BW147" s="220">
        <f t="shared" si="42"/>
        <v>0</v>
      </c>
      <c r="BX147" s="220">
        <f t="shared" si="43"/>
        <v>0</v>
      </c>
      <c r="BY147" s="220">
        <f t="shared" si="44"/>
        <v>0</v>
      </c>
      <c r="BZ147" s="220">
        <f t="shared" si="45"/>
        <v>0</v>
      </c>
      <c r="CA147" s="220">
        <f t="shared" si="46"/>
        <v>0</v>
      </c>
      <c r="CB147" s="220">
        <f t="shared" si="47"/>
        <v>0</v>
      </c>
      <c r="CC147" s="220">
        <f t="shared" si="48"/>
        <v>0</v>
      </c>
      <c r="CD147" s="220">
        <f t="shared" si="49"/>
        <v>0</v>
      </c>
      <c r="CE147" s="220">
        <f t="shared" si="50"/>
        <v>0</v>
      </c>
      <c r="CF147" s="220">
        <f t="shared" si="51"/>
        <v>0</v>
      </c>
      <c r="CG147" s="220">
        <f t="shared" si="52"/>
        <v>0</v>
      </c>
      <c r="CH147" s="220">
        <f t="shared" si="53"/>
        <v>0</v>
      </c>
      <c r="CI147" s="220">
        <f t="shared" si="54"/>
        <v>0</v>
      </c>
      <c r="CJ147" s="220">
        <f t="shared" si="55"/>
        <v>0</v>
      </c>
      <c r="CK147" s="220">
        <f t="shared" si="56"/>
        <v>0</v>
      </c>
      <c r="CL147" s="220">
        <f t="shared" si="57"/>
        <v>0</v>
      </c>
      <c r="CM147" s="220">
        <f t="shared" si="58"/>
        <v>0</v>
      </c>
      <c r="CN147" s="220">
        <f t="shared" si="59"/>
        <v>0</v>
      </c>
      <c r="CO147" s="220">
        <f t="shared" si="60"/>
        <v>0</v>
      </c>
      <c r="CP147" s="220">
        <f t="shared" si="61"/>
        <v>0</v>
      </c>
      <c r="CQ147" s="220">
        <f t="shared" si="62"/>
        <v>0</v>
      </c>
      <c r="CR147" s="220">
        <f t="shared" si="63"/>
        <v>0</v>
      </c>
      <c r="CS147" s="220">
        <f t="shared" si="64"/>
        <v>0</v>
      </c>
      <c r="CT147" s="220">
        <f t="shared" si="65"/>
        <v>0</v>
      </c>
      <c r="CU147" s="220">
        <f t="shared" si="66"/>
        <v>0</v>
      </c>
      <c r="CV147" s="220">
        <f t="shared" si="67"/>
        <v>0</v>
      </c>
      <c r="CW147" s="220">
        <f t="shared" si="68"/>
        <v>0</v>
      </c>
      <c r="CX147" s="220">
        <f t="shared" si="69"/>
        <v>0</v>
      </c>
      <c r="CY147" s="220">
        <f t="shared" si="70"/>
        <v>0</v>
      </c>
      <c r="CZ147" s="220">
        <f t="shared" si="71"/>
        <v>0</v>
      </c>
      <c r="DA147" s="220">
        <f t="shared" si="72"/>
        <v>0</v>
      </c>
      <c r="DB147" s="220">
        <f t="shared" si="73"/>
        <v>0</v>
      </c>
      <c r="DC147" s="220">
        <f t="shared" si="74"/>
        <v>0</v>
      </c>
      <c r="DD147" s="220">
        <f t="shared" si="75"/>
        <v>0</v>
      </c>
      <c r="DE147" s="220">
        <f t="shared" si="76"/>
        <v>0</v>
      </c>
      <c r="DF147" s="220">
        <f t="shared" si="77"/>
        <v>0</v>
      </c>
      <c r="DG147" s="220">
        <f t="shared" si="78"/>
        <v>0</v>
      </c>
      <c r="DH147" s="220">
        <f t="shared" si="79"/>
        <v>0</v>
      </c>
      <c r="DI147" s="220">
        <f t="shared" si="80"/>
        <v>0</v>
      </c>
      <c r="DJ147" s="220">
        <f t="shared" si="81"/>
        <v>0</v>
      </c>
      <c r="DK147" s="220">
        <f t="shared" si="82"/>
        <v>0</v>
      </c>
      <c r="DL147" s="220">
        <f t="shared" si="83"/>
        <v>0</v>
      </c>
      <c r="DM147" s="220">
        <f t="shared" si="86"/>
        <v>0</v>
      </c>
      <c r="DN147" s="96" t="str">
        <f>IF(DM147=0,"",IF(SUM($DM$116:DM147)=1,_xlfn.CONCAT(DO147,),IF($DM$173&gt;SUM($DM$116:DM147),_xlfn.CONCAT(", ",DO147),IF($DM$173=SUM($DM$116:DM147),_xlfn.CONCAT(" y ",DO147)))))</f>
        <v/>
      </c>
      <c r="DO147" s="98">
        <f t="shared" si="87"/>
        <v>31</v>
      </c>
      <c r="DT147" s="645">
        <f t="shared" si="84"/>
        <v>0</v>
      </c>
      <c r="DU147" s="647"/>
      <c r="DW147" s="220">
        <f t="shared" si="88"/>
        <v>0</v>
      </c>
      <c r="DX147" s="220">
        <f>IF(CNGE_2026_M3_Secc1!$AH$128=CNGE_2026_M3_Secc1!$AJ$128,0,IF(OR(AND($D147&lt;&gt;"",CNGE_2026_M3_Secc1!O168="X"),AND($D147="",CNGE_2026_M3_Secc1!O168="")),0,1))</f>
        <v>0</v>
      </c>
      <c r="DY147" s="220">
        <f>IF(CNGE_2026_M3_Secc1!$AH$128=CNGE_2026_M3_Secc1!$AJ$128,0,IF(OR(AND($D147&lt;&gt;"",CNGE_2026_M3_Secc1!P168="X"),AND($D147="",CNGE_2026_M3_Secc1!P168="")),0,1))</f>
        <v>0</v>
      </c>
      <c r="DZ147" s="220">
        <f>IF(CNGE_2026_M3_Secc1!$AH$128=CNGE_2026_M3_Secc1!$AJ$128,0,IF(OR(AND($D147&lt;&gt;"",CNGE_2026_M3_Secc1!Q168="X"),AND($D147="",CNGE_2026_M3_Secc1!Q168="")),0,1))</f>
        <v>0</v>
      </c>
      <c r="EA147" s="220">
        <f>IF(CNGE_2026_M3_Secc1!$AH$128=CNGE_2026_M3_Secc1!$AJ$128,0,IF(OR(AND($D147&lt;&gt;"",CNGE_2026_M3_Secc1!R168="X"),AND($D147="",CNGE_2026_M3_Secc1!R168="")),0,1))</f>
        <v>0</v>
      </c>
      <c r="EB147" s="220">
        <f>IF(CNGE_2026_M3_Secc1!$AH$128=CNGE_2026_M3_Secc1!$AJ$128,0,IF(OR(AND($D147&lt;&gt;"",CNGE_2026_M3_Secc1!S168="X"),AND($D147="",CNGE_2026_M3_Secc1!S168="")),0,1))</f>
        <v>0</v>
      </c>
      <c r="EC147" s="220">
        <f>IF(CNGE_2026_M3_Secc1!$AH$128=CNGE_2026_M3_Secc1!$AJ$128,0,IF(OR(AND($D147&lt;&gt;"",CNGE_2026_M3_Secc1!T168="X"),AND($D147="",CNGE_2026_M3_Secc1!T168="")),0,1))</f>
        <v>0</v>
      </c>
      <c r="ED147" s="220">
        <f>IF(CNGE_2026_M3_Secc1!$AH$128=CNGE_2026_M3_Secc1!$AJ$128,0,IF(OR(AND($D147&lt;&gt;"",CNGE_2026_M3_Secc1!U168="X"),AND($D147="",CNGE_2026_M3_Secc1!U168="")),0,1))</f>
        <v>0</v>
      </c>
      <c r="EE147" s="220">
        <f>IF(CNGE_2026_M3_Secc1!$AH$128=CNGE_2026_M3_Secc1!$AJ$128,0,IF(OR(AND($D147&lt;&gt;"",CNGE_2026_M3_Secc1!V168="X"),AND($D147="",CNGE_2026_M3_Secc1!V168="")),0,1))</f>
        <v>0</v>
      </c>
      <c r="EF147" s="220">
        <f>IF(CNGE_2026_M3_Secc1!$AH$128=CNGE_2026_M3_Secc1!$AJ$128,0,IF(OR(AND($D147&lt;&gt;"",CNGE_2026_M3_Secc1!W168="X"),AND($D147="",CNGE_2026_M3_Secc1!W168="")),0,1))</f>
        <v>0</v>
      </c>
      <c r="EG147" s="220">
        <f>IF(CNGE_2026_M3_Secc1!$AH$128=CNGE_2026_M3_Secc1!$AJ$128,0,IF(OR(AND($D147&lt;&gt;"",CNGE_2026_M3_Secc1!X168="X"),AND($D147="",CNGE_2026_M3_Secc1!X168="")),0,1))</f>
        <v>0</v>
      </c>
      <c r="EH147" s="220">
        <f>IF(CNGE_2026_M3_Secc1!$AH$128=CNGE_2026_M3_Secc1!$AJ$128,0,IF(OR(AND($D147&lt;&gt;"",CNGE_2026_M3_Secc1!Y168="X"),AND($D147="",CNGE_2026_M3_Secc1!Y168="")),0,1))</f>
        <v>0</v>
      </c>
      <c r="EI147" s="220">
        <f>IF(CNGE_2026_M3_Secc1!$AH$128=CNGE_2026_M3_Secc1!$AJ$128,0,IF(OR(AND($D147&lt;&gt;"",CNGE_2026_M3_Secc1!Z168="X"),AND($D147="",CNGE_2026_M3_Secc1!Z168="")),0,1))</f>
        <v>0</v>
      </c>
      <c r="EJ147" s="220">
        <f>IF(CNGE_2026_M3_Secc1!$AH$128=CNGE_2026_M3_Secc1!$AJ$128,0,IF(OR(AND($D147&lt;&gt;"",CNGE_2026_M3_Secc1!AA168="X"),AND($D147="",CNGE_2026_M3_Secc1!AA168="")),0,1))</f>
        <v>0</v>
      </c>
      <c r="EK147" s="220">
        <f>IF(CNGE_2026_M3_Secc1!$AH$128=CNGE_2026_M3_Secc1!$AJ$128,0,IF(OR(AND($D147&lt;&gt;"",CNGE_2026_M3_Secc1!AB168="X"),AND($D147="",CNGE_2026_M3_Secc1!AB168="")),0,1))</f>
        <v>0</v>
      </c>
      <c r="EL147" s="220">
        <f>IF(CNGE_2026_M3_Secc1!$AH$128=CNGE_2026_M3_Secc1!$AJ$128,0,IF(OR(AND($D147&lt;&gt;"",CNGE_2026_M3_Secc1!AC168="X"),AND($D147="",CNGE_2026_M3_Secc1!AC168="")),0,1))</f>
        <v>0</v>
      </c>
      <c r="EM147" s="220">
        <f>IF(CNGE_2026_M3_Secc1!$AH$128=CNGE_2026_M3_Secc1!$AJ$128,0,IF(OR(AND($D147&lt;&gt;"",CNGE_2026_M3_Secc1!AD168="X"),AND($D147="",CNGE_2026_M3_Secc1!AD168="")),0,1))</f>
        <v>0</v>
      </c>
      <c r="EN147" s="220">
        <f>IF(CNGE_2026_M3_Secc1!$AH$128=CNGE_2026_M3_Secc1!$AJ$128,0,IF(OR(AND($D147&lt;&gt;"",CNGE_2026_M3_Secc1!I228="X"),AND($D147="",CNGE_2026_M3_Secc1!I228="")),0,1))</f>
        <v>0</v>
      </c>
      <c r="EO147" s="220">
        <f>IF(CNGE_2026_M3_Secc1!$AH$128=CNGE_2026_M3_Secc1!$AJ$128,0,IF(OR(AND($D147&lt;&gt;"",CNGE_2026_M3_Secc1!J228="X"),AND($D147="",CNGE_2026_M3_Secc1!J228="")),0,1))</f>
        <v>0</v>
      </c>
      <c r="EP147" s="220">
        <f>IF(CNGE_2026_M3_Secc1!$AH$128=CNGE_2026_M3_Secc1!$AJ$128,0,IF(OR(AND($D147&lt;&gt;"",CNGE_2026_M3_Secc1!K228="X"),AND($D147="",CNGE_2026_M3_Secc1!K228="")),0,1))</f>
        <v>0</v>
      </c>
      <c r="EQ147" s="220">
        <f>IF(CNGE_2026_M3_Secc1!$AH$128=CNGE_2026_M3_Secc1!$AJ$128,0,IF(OR(AND($D147&lt;&gt;"",CNGE_2026_M3_Secc1!L228="X"),AND($D147="",CNGE_2026_M3_Secc1!L228="")),0,1))</f>
        <v>0</v>
      </c>
      <c r="ER147" s="220">
        <f>IF(CNGE_2026_M3_Secc1!$AH$128=CNGE_2026_M3_Secc1!$AJ$128,0,IF(OR(AND($D147&lt;&gt;"",CNGE_2026_M3_Secc1!M228="X"),AND($D147="",CNGE_2026_M3_Secc1!M228="")),0,1))</f>
        <v>0</v>
      </c>
      <c r="ES147" s="220">
        <f>IF(CNGE_2026_M3_Secc1!$AH$128=CNGE_2026_M3_Secc1!$AJ$128,0,IF(OR(AND($D147&lt;&gt;"",CNGE_2026_M3_Secc1!N228="X"),AND($D147="",CNGE_2026_M3_Secc1!N228="")),0,1))</f>
        <v>0</v>
      </c>
      <c r="ET147" s="220">
        <f>IF(CNGE_2026_M3_Secc1!$AH$128=CNGE_2026_M3_Secc1!$AJ$128,0,IF(OR(AND($D147&lt;&gt;"",CNGE_2026_M3_Secc1!O228="X"),AND($D147="",CNGE_2026_M3_Secc1!O228="")),0,1))</f>
        <v>0</v>
      </c>
      <c r="EU147" s="220">
        <f>IF(CNGE_2026_M3_Secc1!$AH$128=CNGE_2026_M3_Secc1!$AJ$128,0,IF(OR(AND($D147&lt;&gt;"",CNGE_2026_M3_Secc1!P228="X"),AND($D147="",CNGE_2026_M3_Secc1!P228="")),0,1))</f>
        <v>0</v>
      </c>
      <c r="EV147" s="220">
        <f>IF(CNGE_2026_M3_Secc1!$AH$128=CNGE_2026_M3_Secc1!$AJ$128,0,IF(OR(AND($D147&lt;&gt;"",CNGE_2026_M3_Secc1!Q228="X"),AND($D147="",CNGE_2026_M3_Secc1!Q228="")),0,1))</f>
        <v>0</v>
      </c>
      <c r="EW147" s="220">
        <f>IF(CNGE_2026_M3_Secc1!$AH$128=CNGE_2026_M3_Secc1!$AJ$128,0,IF(OR(AND($D147&lt;&gt;"",CNGE_2026_M3_Secc1!R228="X"),AND($D147="",CNGE_2026_M3_Secc1!R228="")),0,1))</f>
        <v>0</v>
      </c>
      <c r="EX147" s="220">
        <f>IF(CNGE_2026_M3_Secc1!$AH$128=CNGE_2026_M3_Secc1!$AJ$128,0,IF(OR(AND($D147&lt;&gt;"",CNGE_2026_M3_Secc1!S228="X"),AND($D147="",CNGE_2026_M3_Secc1!S228="")),0,1))</f>
        <v>0</v>
      </c>
      <c r="EY147" s="220">
        <f>IF(CNGE_2026_M3_Secc1!$AH$128=CNGE_2026_M3_Secc1!$AJ$128,0,IF(OR(AND($D147&lt;&gt;"",CNGE_2026_M3_Secc1!T228="X"),AND($D147="",CNGE_2026_M3_Secc1!T228="")),0,1))</f>
        <v>0</v>
      </c>
      <c r="EZ147" s="220">
        <f>IF(CNGE_2026_M3_Secc1!$AH$128=CNGE_2026_M3_Secc1!$AJ$128,0,IF(OR(AND($D147&lt;&gt;"",CNGE_2026_M3_Secc1!U228="X"),AND($D147="",CNGE_2026_M3_Secc1!U228="")),0,1))</f>
        <v>0</v>
      </c>
      <c r="FA147" s="220">
        <f>IF(CNGE_2026_M3_Secc1!$AH$128=CNGE_2026_M3_Secc1!$AJ$128,0,IF(OR(AND($D147&lt;&gt;"",CNGE_2026_M3_Secc1!V228="X"),AND($D147="",CNGE_2026_M3_Secc1!V228="")),0,1))</f>
        <v>0</v>
      </c>
      <c r="FB147" s="220">
        <f>IF(CNGE_2026_M3_Secc1!$AH$128=CNGE_2026_M3_Secc1!$AJ$128,0,IF(OR(AND($D147&lt;&gt;"",CNGE_2026_M3_Secc1!W228="X"),AND($D147="",CNGE_2026_M3_Secc1!W228="")),0,1))</f>
        <v>0</v>
      </c>
      <c r="FC147" s="220">
        <f>IF(CNGE_2026_M3_Secc1!$AH$128=CNGE_2026_M3_Secc1!$AJ$128,0,IF(OR(AND($D147&lt;&gt;"",CNGE_2026_M3_Secc1!X228="X"),AND($D147="",CNGE_2026_M3_Secc1!X228="")),0,1))</f>
        <v>0</v>
      </c>
      <c r="FD147" s="220">
        <f>IF(CNGE_2026_M3_Secc1!$AH$128=CNGE_2026_M3_Secc1!$AJ$128,0,IF(OR(AND($D147&lt;&gt;"",CNGE_2026_M3_Secc1!Y228="X"),AND($D147="",CNGE_2026_M3_Secc1!Y228="")),0,1))</f>
        <v>0</v>
      </c>
      <c r="FE147" s="220">
        <f>IF(CNGE_2026_M3_Secc1!$AH$128=CNGE_2026_M3_Secc1!$AJ$128,0,IF(OR(AND($D147&lt;&gt;"",CNGE_2026_M3_Secc1!Z228="X"),AND($D147="",CNGE_2026_M3_Secc1!Z228="")),0,1))</f>
        <v>0</v>
      </c>
      <c r="FF147" s="220">
        <f>IF(CNGE_2026_M3_Secc1!$AH$128=CNGE_2026_M3_Secc1!$AJ$128,0,IF(OR(AND($D147&lt;&gt;"",CNGE_2026_M3_Secc1!AA228="X"),AND($D147="",CNGE_2026_M3_Secc1!AA228="")),0,1))</f>
        <v>0</v>
      </c>
      <c r="FG147" s="220">
        <f>IF(CNGE_2026_M3_Secc1!$AH$128=CNGE_2026_M3_Secc1!$AJ$128,0,IF(OR(AND($D147&lt;&gt;"",CNGE_2026_M3_Secc1!AB228="X"),AND($D147="",CNGE_2026_M3_Secc1!AB228="")),0,1))</f>
        <v>0</v>
      </c>
      <c r="FH147" s="220">
        <f>IF(CNGE_2026_M3_Secc1!$AH$128=CNGE_2026_M3_Secc1!$AJ$128,0,IF(OR(AND($D147&lt;&gt;"",CNGE_2026_M3_Secc1!AC228="X"),AND($D147="",CNGE_2026_M3_Secc1!AC228="")),0,1))</f>
        <v>0</v>
      </c>
      <c r="FI147" s="220">
        <f>IF(CNGE_2026_M3_Secc1!$AH$128=CNGE_2026_M3_Secc1!$AJ$128,0,IF(OR(AND($D147&lt;&gt;"",CNGE_2026_M3_Secc1!AD228="X"),AND($D147="",CNGE_2026_M3_Secc1!AD228="")),0,1))</f>
        <v>0</v>
      </c>
      <c r="FJ147" s="220">
        <f>IF(CNGE_2026_M3_Secc1!$AH$128=CNGE_2026_M3_Secc1!$AJ$128,0,IF(OR(AND($D147&lt;&gt;"",CNGE_2026_M3_Secc1!I288="X"),AND($D147="",CNGE_2026_M3_Secc1!I288="")),0,1))</f>
        <v>0</v>
      </c>
      <c r="FK147" s="220">
        <f>IF(CNGE_2026_M3_Secc1!$AH$128=CNGE_2026_M3_Secc1!$AJ$128,0,IF(OR(AND($D147&lt;&gt;"",CNGE_2026_M3_Secc1!J288="X"),AND($D147="",CNGE_2026_M3_Secc1!J288="")),0,1))</f>
        <v>0</v>
      </c>
      <c r="FL147" s="220">
        <f>IF(CNGE_2026_M3_Secc1!$AH$128=CNGE_2026_M3_Secc1!$AJ$128,0,IF(OR(AND($D147&lt;&gt;"",CNGE_2026_M3_Secc1!K288="X"),AND($D147="",CNGE_2026_M3_Secc1!K288="")),0,1))</f>
        <v>0</v>
      </c>
      <c r="FM147" s="220">
        <f>IF(CNGE_2026_M3_Secc1!$AH$128=CNGE_2026_M3_Secc1!$AJ$128,0,IF(OR(AND($D147&lt;&gt;"",CNGE_2026_M3_Secc1!L288="X"),AND($D147="",CNGE_2026_M3_Secc1!L288="")),0,1))</f>
        <v>0</v>
      </c>
      <c r="FN147" s="220">
        <f>IF(CNGE_2026_M3_Secc1!$AH$128=CNGE_2026_M3_Secc1!$AJ$128,0,IF(OR(AND($D147&lt;&gt;"",CNGE_2026_M3_Secc1!M288="X"),AND($D147="",CNGE_2026_M3_Secc1!M288="")),0,1))</f>
        <v>0</v>
      </c>
      <c r="FO147" s="220">
        <f>IF(CNGE_2026_M3_Secc1!$AH$128=CNGE_2026_M3_Secc1!$AJ$128,0,IF(OR(AND($D147&lt;&gt;"",CNGE_2026_M3_Secc1!N288="X"),AND($D147="",CNGE_2026_M3_Secc1!N288="")),0,1))</f>
        <v>0</v>
      </c>
      <c r="FP147" s="220">
        <f>IF(CNGE_2026_M3_Secc1!$AH$128=CNGE_2026_M3_Secc1!$AJ$128,0,IF(OR(AND($D147&lt;&gt;"",CNGE_2026_M3_Secc1!O288="X"),AND($D147="",CNGE_2026_M3_Secc1!O288="")),0,1))</f>
        <v>0</v>
      </c>
      <c r="FQ147" s="220">
        <f>IF(CNGE_2026_M3_Secc1!$AH$128=CNGE_2026_M3_Secc1!$AJ$128,0,IF(OR(AND($D147&lt;&gt;"",CNGE_2026_M3_Secc1!P288="X"),AND($D147="",CNGE_2026_M3_Secc1!P288="")),0,1))</f>
        <v>0</v>
      </c>
      <c r="FR147" s="220">
        <f>IF(CNGE_2026_M3_Secc1!$AH$128=CNGE_2026_M3_Secc1!$AJ$128,0,IF(OR(AND($D147&lt;&gt;"",CNGE_2026_M3_Secc1!Q288="X"),AND($D147="",CNGE_2026_M3_Secc1!Q288="")),0,1))</f>
        <v>0</v>
      </c>
      <c r="FS147" s="220">
        <f>IF(CNGE_2026_M3_Secc1!$AH$128=CNGE_2026_M3_Secc1!$AJ$128,0,IF(OR(AND($D147&lt;&gt;"",CNGE_2026_M3_Secc1!R288="X"),AND($D147="",CNGE_2026_M3_Secc1!R288="")),0,1))</f>
        <v>0</v>
      </c>
      <c r="FT147" s="220">
        <f>IF(CNGE_2026_M3_Secc1!$AH$128=CNGE_2026_M3_Secc1!$AJ$128,0,IF(OR(AND($D147&lt;&gt;"",CNGE_2026_M3_Secc1!S288="X"),AND($D147="",CNGE_2026_M3_Secc1!S288="")),0,1))</f>
        <v>0</v>
      </c>
      <c r="FU147" s="220">
        <f>IF(CNGE_2026_M3_Secc1!$AH$128=CNGE_2026_M3_Secc1!$AJ$128,0,IF(OR(AND($D147&lt;&gt;"",CNGE_2026_M3_Secc1!T288="X"),AND($D147="",CNGE_2026_M3_Secc1!T288="")),0,1))</f>
        <v>0</v>
      </c>
      <c r="FV147" s="220">
        <f>IF(CNGE_2026_M3_Secc1!$AH$128=CNGE_2026_M3_Secc1!$AJ$128,0,IF(OR(AND($D147&lt;&gt;"",CNGE_2026_M3_Secc1!U288="X"),AND($D147="",CNGE_2026_M3_Secc1!U288="")),0,1))</f>
        <v>0</v>
      </c>
      <c r="FW147" s="220">
        <f>IF(CNGE_2026_M3_Secc1!$AH$128=CNGE_2026_M3_Secc1!$AJ$128,0,IF(OR(AND($D147&lt;&gt;"",CNGE_2026_M3_Secc1!V288="X"),AND($D147="",CNGE_2026_M3_Secc1!V288="")),0,1))</f>
        <v>0</v>
      </c>
      <c r="FX147" s="220">
        <f>IF(CNGE_2026_M3_Secc1!$AH$128=CNGE_2026_M3_Secc1!$AJ$128,0,IF(OR(AND($D147&lt;&gt;"",CNGE_2026_M3_Secc1!W288="X"),AND($D147="",CNGE_2026_M3_Secc1!W288="")),0,1))</f>
        <v>0</v>
      </c>
      <c r="FY147" s="220">
        <f>IF(CNGE_2026_M3_Secc1!$AH$128=CNGE_2026_M3_Secc1!$AJ$128,0,IF(OR(AND($D147&lt;&gt;"",CNGE_2026_M3_Secc1!X288="X"),AND($D147="",CNGE_2026_M3_Secc1!X288="")),0,1))</f>
        <v>0</v>
      </c>
      <c r="FZ147" s="220">
        <f>IF(CNGE_2026_M3_Secc1!$AH$128=CNGE_2026_M3_Secc1!$AJ$128,0,IF(OR(AND($D147&lt;&gt;"",CNGE_2026_M3_Secc1!Y288="X"),AND($D147="",CNGE_2026_M3_Secc1!Y288="")),0,1))</f>
        <v>0</v>
      </c>
      <c r="GA147" s="220">
        <f>IF(CNGE_2026_M3_Secc1!$AH$128=CNGE_2026_M3_Secc1!$AJ$128,0,IF(OR(AND($D147&lt;&gt;"",CNGE_2026_M3_Secc1!Z288="X"),AND($D147="",CNGE_2026_M3_Secc1!Z288="")),0,1))</f>
        <v>0</v>
      </c>
      <c r="GB147" s="220">
        <f>IF(CNGE_2026_M3_Secc1!$AH$128=CNGE_2026_M3_Secc1!$AJ$128,0,IF(OR(AND($D147&lt;&gt;"",CNGE_2026_M3_Secc1!AA288="X"),AND($D147="",CNGE_2026_M3_Secc1!AA288="")),0,1))</f>
        <v>0</v>
      </c>
      <c r="GC147" s="220">
        <f>IF(CNGE_2026_M3_Secc1!$AH$128=CNGE_2026_M3_Secc1!$AJ$128,0,IF(OR(AND($D147&lt;&gt;"",CNGE_2026_M3_Secc1!AB288="X"),AND($D147="",CNGE_2026_M3_Secc1!AB288="")),0,1))</f>
        <v>0</v>
      </c>
      <c r="GD147" s="220">
        <f>IF(CNGE_2026_M3_Secc1!$AH$128=CNGE_2026_M3_Secc1!$AJ$128,0,IF(OR(AND($D147&lt;&gt;"",CNGE_2026_M3_Secc1!AC288="X"),AND($D147="",CNGE_2026_M3_Secc1!AC288="")),0,1))</f>
        <v>0</v>
      </c>
      <c r="GE147" s="220">
        <f>IF(CNGE_2026_M3_Secc1!$AH$128=CNGE_2026_M3_Secc1!$AJ$128,0,IF(OR(AND($D147&lt;&gt;"",CNGE_2026_M3_Secc1!AD288="X"),AND($D147="",CNGE_2026_M3_Secc1!AD288="")),0,1))</f>
        <v>0</v>
      </c>
    </row>
    <row r="148" spans="1:187" s="114" customFormat="1" ht="15" customHeight="1">
      <c r="A148" s="131"/>
      <c r="B148" s="53"/>
      <c r="C148" s="82" t="s">
        <v>97</v>
      </c>
      <c r="D148" s="792" t="str">
        <f>IF($AH$33=1,"",IF(CNGE_2026_M3_Secc1!$AH$40=CNGE_2026_M3_Secc1!$AJ$40,"",IF(CNGE_2026_M3_Secc1!D91="","",CNGE_2026_M3_Secc1!D91)))</f>
        <v/>
      </c>
      <c r="E148" s="793"/>
      <c r="F148" s="793"/>
      <c r="G148" s="793"/>
      <c r="H148" s="793"/>
      <c r="I148" s="793"/>
      <c r="J148" s="793"/>
      <c r="K148" s="793"/>
      <c r="L148" s="793"/>
      <c r="M148" s="794"/>
      <c r="N148" s="432"/>
      <c r="O148" s="432"/>
      <c r="P148" s="432"/>
      <c r="Q148" s="432"/>
      <c r="R148" s="432"/>
      <c r="S148" s="432"/>
      <c r="T148" s="432"/>
      <c r="U148" s="432"/>
      <c r="V148" s="432"/>
      <c r="W148" s="432"/>
      <c r="X148" s="432"/>
      <c r="Y148" s="432"/>
      <c r="Z148" s="432"/>
      <c r="AA148" s="432"/>
      <c r="AB148" s="432"/>
      <c r="AC148" s="432"/>
      <c r="AD148" s="432"/>
      <c r="AE148" s="49"/>
      <c r="AF148" s="219"/>
      <c r="AG148" s="212"/>
      <c r="AH148" s="896">
        <f t="shared" si="89"/>
        <v>0</v>
      </c>
      <c r="AI148" s="627"/>
      <c r="AJ148" s="896">
        <f t="shared" si="21"/>
        <v>0</v>
      </c>
      <c r="AK148" s="627"/>
      <c r="AL148" s="896">
        <f t="shared" si="22"/>
        <v>0</v>
      </c>
      <c r="AM148" s="627"/>
      <c r="AN148" s="627">
        <f t="shared" si="90"/>
        <v>0</v>
      </c>
      <c r="AO148" s="627"/>
      <c r="AP148" s="639" t="str">
        <f>IF(AN148=0,"",IF(SUM($AN$116:AN148)=1,AR148,IF($AN$173&gt;SUM($AN$116:AN148),_xlfn.CONCAT(", ",AR148),IF($AN$173=SUM($AN$116:AN148),_xlfn.CONCAT(" y ",AR148,".")))))</f>
        <v/>
      </c>
      <c r="AQ148" s="641" t="str">
        <f>IF(AO148=0,"", IF(SUM($AN148:BW$582)=1,AR148, IF($AN$589&gt;SUM($AN148:BW$582),_xlfn.CONCAT(", ",AR148), IF($AN$589=SUM($AN148:BW$582),_xlfn.CONCAT(" y ",AR148,".")))))</f>
        <v/>
      </c>
      <c r="AR148" s="639">
        <f t="shared" si="91"/>
        <v>32</v>
      </c>
      <c r="AS148" s="641"/>
      <c r="AU148" s="1046">
        <f t="shared" si="85"/>
        <v>0</v>
      </c>
      <c r="AV148" s="1047"/>
      <c r="AX148" s="1053">
        <f t="shared" si="23"/>
        <v>0</v>
      </c>
      <c r="AY148" s="729"/>
      <c r="AZ148" s="1053">
        <f t="shared" si="92"/>
        <v>0</v>
      </c>
      <c r="BA148" s="729"/>
      <c r="BB148" s="639">
        <f t="shared" si="93"/>
        <v>0</v>
      </c>
      <c r="BC148" s="641"/>
      <c r="BE148" s="220">
        <f t="shared" si="24"/>
        <v>0</v>
      </c>
      <c r="BF148" s="220">
        <f t="shared" si="25"/>
        <v>0</v>
      </c>
      <c r="BG148" s="220">
        <f t="shared" si="26"/>
        <v>0</v>
      </c>
      <c r="BH148" s="220">
        <f t="shared" si="27"/>
        <v>0</v>
      </c>
      <c r="BI148" s="220">
        <f t="shared" si="28"/>
        <v>0</v>
      </c>
      <c r="BJ148" s="220">
        <f t="shared" si="29"/>
        <v>0</v>
      </c>
      <c r="BK148" s="220">
        <f t="shared" si="30"/>
        <v>0</v>
      </c>
      <c r="BL148" s="220">
        <f t="shared" si="31"/>
        <v>0</v>
      </c>
      <c r="BM148" s="220">
        <f t="shared" si="32"/>
        <v>0</v>
      </c>
      <c r="BN148" s="220">
        <f t="shared" si="33"/>
        <v>0</v>
      </c>
      <c r="BO148" s="220">
        <f t="shared" si="34"/>
        <v>0</v>
      </c>
      <c r="BP148" s="220">
        <f t="shared" si="35"/>
        <v>0</v>
      </c>
      <c r="BQ148" s="220">
        <f t="shared" si="36"/>
        <v>0</v>
      </c>
      <c r="BR148" s="220">
        <f t="shared" si="37"/>
        <v>0</v>
      </c>
      <c r="BS148" s="220">
        <f t="shared" si="38"/>
        <v>0</v>
      </c>
      <c r="BT148" s="220">
        <f t="shared" si="39"/>
        <v>0</v>
      </c>
      <c r="BU148" s="220">
        <f t="shared" si="40"/>
        <v>0</v>
      </c>
      <c r="BV148" s="220">
        <f t="shared" si="41"/>
        <v>0</v>
      </c>
      <c r="BW148" s="220">
        <f t="shared" si="42"/>
        <v>0</v>
      </c>
      <c r="BX148" s="220">
        <f t="shared" si="43"/>
        <v>0</v>
      </c>
      <c r="BY148" s="220">
        <f t="shared" si="44"/>
        <v>0</v>
      </c>
      <c r="BZ148" s="220">
        <f t="shared" si="45"/>
        <v>0</v>
      </c>
      <c r="CA148" s="220">
        <f t="shared" si="46"/>
        <v>0</v>
      </c>
      <c r="CB148" s="220">
        <f t="shared" si="47"/>
        <v>0</v>
      </c>
      <c r="CC148" s="220">
        <f t="shared" si="48"/>
        <v>0</v>
      </c>
      <c r="CD148" s="220">
        <f t="shared" si="49"/>
        <v>0</v>
      </c>
      <c r="CE148" s="220">
        <f t="shared" si="50"/>
        <v>0</v>
      </c>
      <c r="CF148" s="220">
        <f t="shared" si="51"/>
        <v>0</v>
      </c>
      <c r="CG148" s="220">
        <f t="shared" si="52"/>
        <v>0</v>
      </c>
      <c r="CH148" s="220">
        <f t="shared" si="53"/>
        <v>0</v>
      </c>
      <c r="CI148" s="220">
        <f t="shared" si="54"/>
        <v>0</v>
      </c>
      <c r="CJ148" s="220">
        <f t="shared" si="55"/>
        <v>0</v>
      </c>
      <c r="CK148" s="220">
        <f t="shared" si="56"/>
        <v>0</v>
      </c>
      <c r="CL148" s="220">
        <f t="shared" si="57"/>
        <v>0</v>
      </c>
      <c r="CM148" s="220">
        <f t="shared" si="58"/>
        <v>0</v>
      </c>
      <c r="CN148" s="220">
        <f t="shared" si="59"/>
        <v>0</v>
      </c>
      <c r="CO148" s="220">
        <f t="shared" si="60"/>
        <v>0</v>
      </c>
      <c r="CP148" s="220">
        <f t="shared" si="61"/>
        <v>0</v>
      </c>
      <c r="CQ148" s="220">
        <f t="shared" si="62"/>
        <v>0</v>
      </c>
      <c r="CR148" s="220">
        <f t="shared" si="63"/>
        <v>0</v>
      </c>
      <c r="CS148" s="220">
        <f t="shared" si="64"/>
        <v>0</v>
      </c>
      <c r="CT148" s="220">
        <f t="shared" si="65"/>
        <v>0</v>
      </c>
      <c r="CU148" s="220">
        <f t="shared" si="66"/>
        <v>0</v>
      </c>
      <c r="CV148" s="220">
        <f t="shared" si="67"/>
        <v>0</v>
      </c>
      <c r="CW148" s="220">
        <f t="shared" si="68"/>
        <v>0</v>
      </c>
      <c r="CX148" s="220">
        <f t="shared" si="69"/>
        <v>0</v>
      </c>
      <c r="CY148" s="220">
        <f t="shared" si="70"/>
        <v>0</v>
      </c>
      <c r="CZ148" s="220">
        <f t="shared" si="71"/>
        <v>0</v>
      </c>
      <c r="DA148" s="220">
        <f t="shared" si="72"/>
        <v>0</v>
      </c>
      <c r="DB148" s="220">
        <f t="shared" si="73"/>
        <v>0</v>
      </c>
      <c r="DC148" s="220">
        <f t="shared" si="74"/>
        <v>0</v>
      </c>
      <c r="DD148" s="220">
        <f t="shared" si="75"/>
        <v>0</v>
      </c>
      <c r="DE148" s="220">
        <f t="shared" si="76"/>
        <v>0</v>
      </c>
      <c r="DF148" s="220">
        <f t="shared" si="77"/>
        <v>0</v>
      </c>
      <c r="DG148" s="220">
        <f t="shared" si="78"/>
        <v>0</v>
      </c>
      <c r="DH148" s="220">
        <f t="shared" si="79"/>
        <v>0</v>
      </c>
      <c r="DI148" s="220">
        <f t="shared" si="80"/>
        <v>0</v>
      </c>
      <c r="DJ148" s="220">
        <f t="shared" si="81"/>
        <v>0</v>
      </c>
      <c r="DK148" s="220">
        <f t="shared" si="82"/>
        <v>0</v>
      </c>
      <c r="DL148" s="220">
        <f t="shared" si="83"/>
        <v>0</v>
      </c>
      <c r="DM148" s="220">
        <f t="shared" si="86"/>
        <v>0</v>
      </c>
      <c r="DN148" s="96" t="str">
        <f>IF(DM148=0,"",IF(SUM($DM$116:DM148)=1,_xlfn.CONCAT(DO148,),IF($DM$173&gt;SUM($DM$116:DM148),_xlfn.CONCAT(", ",DO148),IF($DM$173=SUM($DM$116:DM148),_xlfn.CONCAT(" y ",DO148)))))</f>
        <v/>
      </c>
      <c r="DO148" s="98">
        <f t="shared" si="87"/>
        <v>32</v>
      </c>
      <c r="DT148" s="645">
        <f t="shared" si="84"/>
        <v>0</v>
      </c>
      <c r="DU148" s="647"/>
      <c r="DW148" s="220">
        <f t="shared" si="88"/>
        <v>0</v>
      </c>
      <c r="DX148" s="220">
        <f>IF(CNGE_2026_M3_Secc1!$AH$128=CNGE_2026_M3_Secc1!$AJ$128,0,IF(OR(AND($D148&lt;&gt;"",CNGE_2026_M3_Secc1!O169="X"),AND($D148="",CNGE_2026_M3_Secc1!O169="")),0,1))</f>
        <v>0</v>
      </c>
      <c r="DY148" s="220">
        <f>IF(CNGE_2026_M3_Secc1!$AH$128=CNGE_2026_M3_Secc1!$AJ$128,0,IF(OR(AND($D148&lt;&gt;"",CNGE_2026_M3_Secc1!P169="X"),AND($D148="",CNGE_2026_M3_Secc1!P169="")),0,1))</f>
        <v>0</v>
      </c>
      <c r="DZ148" s="220">
        <f>IF(CNGE_2026_M3_Secc1!$AH$128=CNGE_2026_M3_Secc1!$AJ$128,0,IF(OR(AND($D148&lt;&gt;"",CNGE_2026_M3_Secc1!Q169="X"),AND($D148="",CNGE_2026_M3_Secc1!Q169="")),0,1))</f>
        <v>0</v>
      </c>
      <c r="EA148" s="220">
        <f>IF(CNGE_2026_M3_Secc1!$AH$128=CNGE_2026_M3_Secc1!$AJ$128,0,IF(OR(AND($D148&lt;&gt;"",CNGE_2026_M3_Secc1!R169="X"),AND($D148="",CNGE_2026_M3_Secc1!R169="")),0,1))</f>
        <v>0</v>
      </c>
      <c r="EB148" s="220">
        <f>IF(CNGE_2026_M3_Secc1!$AH$128=CNGE_2026_M3_Secc1!$AJ$128,0,IF(OR(AND($D148&lt;&gt;"",CNGE_2026_M3_Secc1!S169="X"),AND($D148="",CNGE_2026_M3_Secc1!S169="")),0,1))</f>
        <v>0</v>
      </c>
      <c r="EC148" s="220">
        <f>IF(CNGE_2026_M3_Secc1!$AH$128=CNGE_2026_M3_Secc1!$AJ$128,0,IF(OR(AND($D148&lt;&gt;"",CNGE_2026_M3_Secc1!T169="X"),AND($D148="",CNGE_2026_M3_Secc1!T169="")),0,1))</f>
        <v>0</v>
      </c>
      <c r="ED148" s="220">
        <f>IF(CNGE_2026_M3_Secc1!$AH$128=CNGE_2026_M3_Secc1!$AJ$128,0,IF(OR(AND($D148&lt;&gt;"",CNGE_2026_M3_Secc1!U169="X"),AND($D148="",CNGE_2026_M3_Secc1!U169="")),0,1))</f>
        <v>0</v>
      </c>
      <c r="EE148" s="220">
        <f>IF(CNGE_2026_M3_Secc1!$AH$128=CNGE_2026_M3_Secc1!$AJ$128,0,IF(OR(AND($D148&lt;&gt;"",CNGE_2026_M3_Secc1!V169="X"),AND($D148="",CNGE_2026_M3_Secc1!V169="")),0,1))</f>
        <v>0</v>
      </c>
      <c r="EF148" s="220">
        <f>IF(CNGE_2026_M3_Secc1!$AH$128=CNGE_2026_M3_Secc1!$AJ$128,0,IF(OR(AND($D148&lt;&gt;"",CNGE_2026_M3_Secc1!W169="X"),AND($D148="",CNGE_2026_M3_Secc1!W169="")),0,1))</f>
        <v>0</v>
      </c>
      <c r="EG148" s="220">
        <f>IF(CNGE_2026_M3_Secc1!$AH$128=CNGE_2026_M3_Secc1!$AJ$128,0,IF(OR(AND($D148&lt;&gt;"",CNGE_2026_M3_Secc1!X169="X"),AND($D148="",CNGE_2026_M3_Secc1!X169="")),0,1))</f>
        <v>0</v>
      </c>
      <c r="EH148" s="220">
        <f>IF(CNGE_2026_M3_Secc1!$AH$128=CNGE_2026_M3_Secc1!$AJ$128,0,IF(OR(AND($D148&lt;&gt;"",CNGE_2026_M3_Secc1!Y169="X"),AND($D148="",CNGE_2026_M3_Secc1!Y169="")),0,1))</f>
        <v>0</v>
      </c>
      <c r="EI148" s="220">
        <f>IF(CNGE_2026_M3_Secc1!$AH$128=CNGE_2026_M3_Secc1!$AJ$128,0,IF(OR(AND($D148&lt;&gt;"",CNGE_2026_M3_Secc1!Z169="X"),AND($D148="",CNGE_2026_M3_Secc1!Z169="")),0,1))</f>
        <v>0</v>
      </c>
      <c r="EJ148" s="220">
        <f>IF(CNGE_2026_M3_Secc1!$AH$128=CNGE_2026_M3_Secc1!$AJ$128,0,IF(OR(AND($D148&lt;&gt;"",CNGE_2026_M3_Secc1!AA169="X"),AND($D148="",CNGE_2026_M3_Secc1!AA169="")),0,1))</f>
        <v>0</v>
      </c>
      <c r="EK148" s="220">
        <f>IF(CNGE_2026_M3_Secc1!$AH$128=CNGE_2026_M3_Secc1!$AJ$128,0,IF(OR(AND($D148&lt;&gt;"",CNGE_2026_M3_Secc1!AB169="X"),AND($D148="",CNGE_2026_M3_Secc1!AB169="")),0,1))</f>
        <v>0</v>
      </c>
      <c r="EL148" s="220">
        <f>IF(CNGE_2026_M3_Secc1!$AH$128=CNGE_2026_M3_Secc1!$AJ$128,0,IF(OR(AND($D148&lt;&gt;"",CNGE_2026_M3_Secc1!AC169="X"),AND($D148="",CNGE_2026_M3_Secc1!AC169="")),0,1))</f>
        <v>0</v>
      </c>
      <c r="EM148" s="220">
        <f>IF(CNGE_2026_M3_Secc1!$AH$128=CNGE_2026_M3_Secc1!$AJ$128,0,IF(OR(AND($D148&lt;&gt;"",CNGE_2026_M3_Secc1!AD169="X"),AND($D148="",CNGE_2026_M3_Secc1!AD169="")),0,1))</f>
        <v>0</v>
      </c>
      <c r="EN148" s="220">
        <f>IF(CNGE_2026_M3_Secc1!$AH$128=CNGE_2026_M3_Secc1!$AJ$128,0,IF(OR(AND($D148&lt;&gt;"",CNGE_2026_M3_Secc1!I229="X"),AND($D148="",CNGE_2026_M3_Secc1!I229="")),0,1))</f>
        <v>0</v>
      </c>
      <c r="EO148" s="220">
        <f>IF(CNGE_2026_M3_Secc1!$AH$128=CNGE_2026_M3_Secc1!$AJ$128,0,IF(OR(AND($D148&lt;&gt;"",CNGE_2026_M3_Secc1!J229="X"),AND($D148="",CNGE_2026_M3_Secc1!J229="")),0,1))</f>
        <v>0</v>
      </c>
      <c r="EP148" s="220">
        <f>IF(CNGE_2026_M3_Secc1!$AH$128=CNGE_2026_M3_Secc1!$AJ$128,0,IF(OR(AND($D148&lt;&gt;"",CNGE_2026_M3_Secc1!K229="X"),AND($D148="",CNGE_2026_M3_Secc1!K229="")),0,1))</f>
        <v>0</v>
      </c>
      <c r="EQ148" s="220">
        <f>IF(CNGE_2026_M3_Secc1!$AH$128=CNGE_2026_M3_Secc1!$AJ$128,0,IF(OR(AND($D148&lt;&gt;"",CNGE_2026_M3_Secc1!L229="X"),AND($D148="",CNGE_2026_M3_Secc1!L229="")),0,1))</f>
        <v>0</v>
      </c>
      <c r="ER148" s="220">
        <f>IF(CNGE_2026_M3_Secc1!$AH$128=CNGE_2026_M3_Secc1!$AJ$128,0,IF(OR(AND($D148&lt;&gt;"",CNGE_2026_M3_Secc1!M229="X"),AND($D148="",CNGE_2026_M3_Secc1!M229="")),0,1))</f>
        <v>0</v>
      </c>
      <c r="ES148" s="220">
        <f>IF(CNGE_2026_M3_Secc1!$AH$128=CNGE_2026_M3_Secc1!$AJ$128,0,IF(OR(AND($D148&lt;&gt;"",CNGE_2026_M3_Secc1!N229="X"),AND($D148="",CNGE_2026_M3_Secc1!N229="")),0,1))</f>
        <v>0</v>
      </c>
      <c r="ET148" s="220">
        <f>IF(CNGE_2026_M3_Secc1!$AH$128=CNGE_2026_M3_Secc1!$AJ$128,0,IF(OR(AND($D148&lt;&gt;"",CNGE_2026_M3_Secc1!O229="X"),AND($D148="",CNGE_2026_M3_Secc1!O229="")),0,1))</f>
        <v>0</v>
      </c>
      <c r="EU148" s="220">
        <f>IF(CNGE_2026_M3_Secc1!$AH$128=CNGE_2026_M3_Secc1!$AJ$128,0,IF(OR(AND($D148&lt;&gt;"",CNGE_2026_M3_Secc1!P229="X"),AND($D148="",CNGE_2026_M3_Secc1!P229="")),0,1))</f>
        <v>0</v>
      </c>
      <c r="EV148" s="220">
        <f>IF(CNGE_2026_M3_Secc1!$AH$128=CNGE_2026_M3_Secc1!$AJ$128,0,IF(OR(AND($D148&lt;&gt;"",CNGE_2026_M3_Secc1!Q229="X"),AND($D148="",CNGE_2026_M3_Secc1!Q229="")),0,1))</f>
        <v>0</v>
      </c>
      <c r="EW148" s="220">
        <f>IF(CNGE_2026_M3_Secc1!$AH$128=CNGE_2026_M3_Secc1!$AJ$128,0,IF(OR(AND($D148&lt;&gt;"",CNGE_2026_M3_Secc1!R229="X"),AND($D148="",CNGE_2026_M3_Secc1!R229="")),0,1))</f>
        <v>0</v>
      </c>
      <c r="EX148" s="220">
        <f>IF(CNGE_2026_M3_Secc1!$AH$128=CNGE_2026_M3_Secc1!$AJ$128,0,IF(OR(AND($D148&lt;&gt;"",CNGE_2026_M3_Secc1!S229="X"),AND($D148="",CNGE_2026_M3_Secc1!S229="")),0,1))</f>
        <v>0</v>
      </c>
      <c r="EY148" s="220">
        <f>IF(CNGE_2026_M3_Secc1!$AH$128=CNGE_2026_M3_Secc1!$AJ$128,0,IF(OR(AND($D148&lt;&gt;"",CNGE_2026_M3_Secc1!T229="X"),AND($D148="",CNGE_2026_M3_Secc1!T229="")),0,1))</f>
        <v>0</v>
      </c>
      <c r="EZ148" s="220">
        <f>IF(CNGE_2026_M3_Secc1!$AH$128=CNGE_2026_M3_Secc1!$AJ$128,0,IF(OR(AND($D148&lt;&gt;"",CNGE_2026_M3_Secc1!U229="X"),AND($D148="",CNGE_2026_M3_Secc1!U229="")),0,1))</f>
        <v>0</v>
      </c>
      <c r="FA148" s="220">
        <f>IF(CNGE_2026_M3_Secc1!$AH$128=CNGE_2026_M3_Secc1!$AJ$128,0,IF(OR(AND($D148&lt;&gt;"",CNGE_2026_M3_Secc1!V229="X"),AND($D148="",CNGE_2026_M3_Secc1!V229="")),0,1))</f>
        <v>0</v>
      </c>
      <c r="FB148" s="220">
        <f>IF(CNGE_2026_M3_Secc1!$AH$128=CNGE_2026_M3_Secc1!$AJ$128,0,IF(OR(AND($D148&lt;&gt;"",CNGE_2026_M3_Secc1!W229="X"),AND($D148="",CNGE_2026_M3_Secc1!W229="")),0,1))</f>
        <v>0</v>
      </c>
      <c r="FC148" s="220">
        <f>IF(CNGE_2026_M3_Secc1!$AH$128=CNGE_2026_M3_Secc1!$AJ$128,0,IF(OR(AND($D148&lt;&gt;"",CNGE_2026_M3_Secc1!X229="X"),AND($D148="",CNGE_2026_M3_Secc1!X229="")),0,1))</f>
        <v>0</v>
      </c>
      <c r="FD148" s="220">
        <f>IF(CNGE_2026_M3_Secc1!$AH$128=CNGE_2026_M3_Secc1!$AJ$128,0,IF(OR(AND($D148&lt;&gt;"",CNGE_2026_M3_Secc1!Y229="X"),AND($D148="",CNGE_2026_M3_Secc1!Y229="")),0,1))</f>
        <v>0</v>
      </c>
      <c r="FE148" s="220">
        <f>IF(CNGE_2026_M3_Secc1!$AH$128=CNGE_2026_M3_Secc1!$AJ$128,0,IF(OR(AND($D148&lt;&gt;"",CNGE_2026_M3_Secc1!Z229="X"),AND($D148="",CNGE_2026_M3_Secc1!Z229="")),0,1))</f>
        <v>0</v>
      </c>
      <c r="FF148" s="220">
        <f>IF(CNGE_2026_M3_Secc1!$AH$128=CNGE_2026_M3_Secc1!$AJ$128,0,IF(OR(AND($D148&lt;&gt;"",CNGE_2026_M3_Secc1!AA229="X"),AND($D148="",CNGE_2026_M3_Secc1!AA229="")),0,1))</f>
        <v>0</v>
      </c>
      <c r="FG148" s="220">
        <f>IF(CNGE_2026_M3_Secc1!$AH$128=CNGE_2026_M3_Secc1!$AJ$128,0,IF(OR(AND($D148&lt;&gt;"",CNGE_2026_M3_Secc1!AB229="X"),AND($D148="",CNGE_2026_M3_Secc1!AB229="")),0,1))</f>
        <v>0</v>
      </c>
      <c r="FH148" s="220">
        <f>IF(CNGE_2026_M3_Secc1!$AH$128=CNGE_2026_M3_Secc1!$AJ$128,0,IF(OR(AND($D148&lt;&gt;"",CNGE_2026_M3_Secc1!AC229="X"),AND($D148="",CNGE_2026_M3_Secc1!AC229="")),0,1))</f>
        <v>0</v>
      </c>
      <c r="FI148" s="220">
        <f>IF(CNGE_2026_M3_Secc1!$AH$128=CNGE_2026_M3_Secc1!$AJ$128,0,IF(OR(AND($D148&lt;&gt;"",CNGE_2026_M3_Secc1!AD229="X"),AND($D148="",CNGE_2026_M3_Secc1!AD229="")),0,1))</f>
        <v>0</v>
      </c>
      <c r="FJ148" s="220">
        <f>IF(CNGE_2026_M3_Secc1!$AH$128=CNGE_2026_M3_Secc1!$AJ$128,0,IF(OR(AND($D148&lt;&gt;"",CNGE_2026_M3_Secc1!I289="X"),AND($D148="",CNGE_2026_M3_Secc1!I289="")),0,1))</f>
        <v>0</v>
      </c>
      <c r="FK148" s="220">
        <f>IF(CNGE_2026_M3_Secc1!$AH$128=CNGE_2026_M3_Secc1!$AJ$128,0,IF(OR(AND($D148&lt;&gt;"",CNGE_2026_M3_Secc1!J289="X"),AND($D148="",CNGE_2026_M3_Secc1!J289="")),0,1))</f>
        <v>0</v>
      </c>
      <c r="FL148" s="220">
        <f>IF(CNGE_2026_M3_Secc1!$AH$128=CNGE_2026_M3_Secc1!$AJ$128,0,IF(OR(AND($D148&lt;&gt;"",CNGE_2026_M3_Secc1!K289="X"),AND($D148="",CNGE_2026_M3_Secc1!K289="")),0,1))</f>
        <v>0</v>
      </c>
      <c r="FM148" s="220">
        <f>IF(CNGE_2026_M3_Secc1!$AH$128=CNGE_2026_M3_Secc1!$AJ$128,0,IF(OR(AND($D148&lt;&gt;"",CNGE_2026_M3_Secc1!L289="X"),AND($D148="",CNGE_2026_M3_Secc1!L289="")),0,1))</f>
        <v>0</v>
      </c>
      <c r="FN148" s="220">
        <f>IF(CNGE_2026_M3_Secc1!$AH$128=CNGE_2026_M3_Secc1!$AJ$128,0,IF(OR(AND($D148&lt;&gt;"",CNGE_2026_M3_Secc1!M289="X"),AND($D148="",CNGE_2026_M3_Secc1!M289="")),0,1))</f>
        <v>0</v>
      </c>
      <c r="FO148" s="220">
        <f>IF(CNGE_2026_M3_Secc1!$AH$128=CNGE_2026_M3_Secc1!$AJ$128,0,IF(OR(AND($D148&lt;&gt;"",CNGE_2026_M3_Secc1!N289="X"),AND($D148="",CNGE_2026_M3_Secc1!N289="")),0,1))</f>
        <v>0</v>
      </c>
      <c r="FP148" s="220">
        <f>IF(CNGE_2026_M3_Secc1!$AH$128=CNGE_2026_M3_Secc1!$AJ$128,0,IF(OR(AND($D148&lt;&gt;"",CNGE_2026_M3_Secc1!O289="X"),AND($D148="",CNGE_2026_M3_Secc1!O289="")),0,1))</f>
        <v>0</v>
      </c>
      <c r="FQ148" s="220">
        <f>IF(CNGE_2026_M3_Secc1!$AH$128=CNGE_2026_M3_Secc1!$AJ$128,0,IF(OR(AND($D148&lt;&gt;"",CNGE_2026_M3_Secc1!P289="X"),AND($D148="",CNGE_2026_M3_Secc1!P289="")),0,1))</f>
        <v>0</v>
      </c>
      <c r="FR148" s="220">
        <f>IF(CNGE_2026_M3_Secc1!$AH$128=CNGE_2026_M3_Secc1!$AJ$128,0,IF(OR(AND($D148&lt;&gt;"",CNGE_2026_M3_Secc1!Q289="X"),AND($D148="",CNGE_2026_M3_Secc1!Q289="")),0,1))</f>
        <v>0</v>
      </c>
      <c r="FS148" s="220">
        <f>IF(CNGE_2026_M3_Secc1!$AH$128=CNGE_2026_M3_Secc1!$AJ$128,0,IF(OR(AND($D148&lt;&gt;"",CNGE_2026_M3_Secc1!R289="X"),AND($D148="",CNGE_2026_M3_Secc1!R289="")),0,1))</f>
        <v>0</v>
      </c>
      <c r="FT148" s="220">
        <f>IF(CNGE_2026_M3_Secc1!$AH$128=CNGE_2026_M3_Secc1!$AJ$128,0,IF(OR(AND($D148&lt;&gt;"",CNGE_2026_M3_Secc1!S289="X"),AND($D148="",CNGE_2026_M3_Secc1!S289="")),0,1))</f>
        <v>0</v>
      </c>
      <c r="FU148" s="220">
        <f>IF(CNGE_2026_M3_Secc1!$AH$128=CNGE_2026_M3_Secc1!$AJ$128,0,IF(OR(AND($D148&lt;&gt;"",CNGE_2026_M3_Secc1!T289="X"),AND($D148="",CNGE_2026_M3_Secc1!T289="")),0,1))</f>
        <v>0</v>
      </c>
      <c r="FV148" s="220">
        <f>IF(CNGE_2026_M3_Secc1!$AH$128=CNGE_2026_M3_Secc1!$AJ$128,0,IF(OR(AND($D148&lt;&gt;"",CNGE_2026_M3_Secc1!U289="X"),AND($D148="",CNGE_2026_M3_Secc1!U289="")),0,1))</f>
        <v>0</v>
      </c>
      <c r="FW148" s="220">
        <f>IF(CNGE_2026_M3_Secc1!$AH$128=CNGE_2026_M3_Secc1!$AJ$128,0,IF(OR(AND($D148&lt;&gt;"",CNGE_2026_M3_Secc1!V289="X"),AND($D148="",CNGE_2026_M3_Secc1!V289="")),0,1))</f>
        <v>0</v>
      </c>
      <c r="FX148" s="220">
        <f>IF(CNGE_2026_M3_Secc1!$AH$128=CNGE_2026_M3_Secc1!$AJ$128,0,IF(OR(AND($D148&lt;&gt;"",CNGE_2026_M3_Secc1!W289="X"),AND($D148="",CNGE_2026_M3_Secc1!W289="")),0,1))</f>
        <v>0</v>
      </c>
      <c r="FY148" s="220">
        <f>IF(CNGE_2026_M3_Secc1!$AH$128=CNGE_2026_M3_Secc1!$AJ$128,0,IF(OR(AND($D148&lt;&gt;"",CNGE_2026_M3_Secc1!X289="X"),AND($D148="",CNGE_2026_M3_Secc1!X289="")),0,1))</f>
        <v>0</v>
      </c>
      <c r="FZ148" s="220">
        <f>IF(CNGE_2026_M3_Secc1!$AH$128=CNGE_2026_M3_Secc1!$AJ$128,0,IF(OR(AND($D148&lt;&gt;"",CNGE_2026_M3_Secc1!Y289="X"),AND($D148="",CNGE_2026_M3_Secc1!Y289="")),0,1))</f>
        <v>0</v>
      </c>
      <c r="GA148" s="220">
        <f>IF(CNGE_2026_M3_Secc1!$AH$128=CNGE_2026_M3_Secc1!$AJ$128,0,IF(OR(AND($D148&lt;&gt;"",CNGE_2026_M3_Secc1!Z289="X"),AND($D148="",CNGE_2026_M3_Secc1!Z289="")),0,1))</f>
        <v>0</v>
      </c>
      <c r="GB148" s="220">
        <f>IF(CNGE_2026_M3_Secc1!$AH$128=CNGE_2026_M3_Secc1!$AJ$128,0,IF(OR(AND($D148&lt;&gt;"",CNGE_2026_M3_Secc1!AA289="X"),AND($D148="",CNGE_2026_M3_Secc1!AA289="")),0,1))</f>
        <v>0</v>
      </c>
      <c r="GC148" s="220">
        <f>IF(CNGE_2026_M3_Secc1!$AH$128=CNGE_2026_M3_Secc1!$AJ$128,0,IF(OR(AND($D148&lt;&gt;"",CNGE_2026_M3_Secc1!AB289="X"),AND($D148="",CNGE_2026_M3_Secc1!AB289="")),0,1))</f>
        <v>0</v>
      </c>
      <c r="GD148" s="220">
        <f>IF(CNGE_2026_M3_Secc1!$AH$128=CNGE_2026_M3_Secc1!$AJ$128,0,IF(OR(AND($D148&lt;&gt;"",CNGE_2026_M3_Secc1!AC289="X"),AND($D148="",CNGE_2026_M3_Secc1!AC289="")),0,1))</f>
        <v>0</v>
      </c>
      <c r="GE148" s="220">
        <f>IF(CNGE_2026_M3_Secc1!$AH$128=CNGE_2026_M3_Secc1!$AJ$128,0,IF(OR(AND($D148&lt;&gt;"",CNGE_2026_M3_Secc1!AD289="X"),AND($D148="",CNGE_2026_M3_Secc1!AD289="")),0,1))</f>
        <v>0</v>
      </c>
    </row>
    <row r="149" spans="1:187" s="114" customFormat="1" ht="15" customHeight="1">
      <c r="A149" s="131"/>
      <c r="B149" s="53"/>
      <c r="C149" s="82" t="s">
        <v>98</v>
      </c>
      <c r="D149" s="792" t="str">
        <f>IF($AH$33=1,"",IF(CNGE_2026_M3_Secc1!$AH$40=CNGE_2026_M3_Secc1!$AJ$40,"",IF(CNGE_2026_M3_Secc1!D92="","",CNGE_2026_M3_Secc1!D92)))</f>
        <v/>
      </c>
      <c r="E149" s="793"/>
      <c r="F149" s="793"/>
      <c r="G149" s="793"/>
      <c r="H149" s="793"/>
      <c r="I149" s="793"/>
      <c r="J149" s="793"/>
      <c r="K149" s="793"/>
      <c r="L149" s="793"/>
      <c r="M149" s="794"/>
      <c r="N149" s="432"/>
      <c r="O149" s="432"/>
      <c r="P149" s="432"/>
      <c r="Q149" s="432"/>
      <c r="R149" s="432"/>
      <c r="S149" s="432"/>
      <c r="T149" s="432"/>
      <c r="U149" s="432"/>
      <c r="V149" s="432"/>
      <c r="W149" s="432"/>
      <c r="X149" s="432"/>
      <c r="Y149" s="432"/>
      <c r="Z149" s="432"/>
      <c r="AA149" s="432"/>
      <c r="AB149" s="432"/>
      <c r="AC149" s="432"/>
      <c r="AD149" s="432"/>
      <c r="AE149" s="49"/>
      <c r="AF149" s="219"/>
      <c r="AG149" s="212"/>
      <c r="AH149" s="896">
        <f t="shared" si="89"/>
        <v>0</v>
      </c>
      <c r="AI149" s="627"/>
      <c r="AJ149" s="896">
        <f t="shared" si="21"/>
        <v>0</v>
      </c>
      <c r="AK149" s="627"/>
      <c r="AL149" s="896">
        <f t="shared" si="22"/>
        <v>0</v>
      </c>
      <c r="AM149" s="627"/>
      <c r="AN149" s="627">
        <f t="shared" si="90"/>
        <v>0</v>
      </c>
      <c r="AO149" s="627"/>
      <c r="AP149" s="639" t="str">
        <f>IF(AN149=0,"",IF(SUM($AN$116:AN149)=1,AR149,IF($AN$173&gt;SUM($AN$116:AN149),_xlfn.CONCAT(", ",AR149),IF($AN$173=SUM($AN$116:AN149),_xlfn.CONCAT(" y ",AR149,".")))))</f>
        <v/>
      </c>
      <c r="AQ149" s="641" t="str">
        <f>IF(AO149=0,"", IF(SUM($AN149:BW$582)=1,AR149, IF($AN$589&gt;SUM($AN149:BW$582),_xlfn.CONCAT(", ",AR149), IF($AN$589=SUM($AN149:BW$582),_xlfn.CONCAT(" y ",AR149,".")))))</f>
        <v/>
      </c>
      <c r="AR149" s="639">
        <f t="shared" si="91"/>
        <v>33</v>
      </c>
      <c r="AS149" s="641"/>
      <c r="AU149" s="1046">
        <f t="shared" si="85"/>
        <v>0</v>
      </c>
      <c r="AV149" s="1047"/>
      <c r="AX149" s="1053">
        <f t="shared" si="23"/>
        <v>0</v>
      </c>
      <c r="AY149" s="729"/>
      <c r="AZ149" s="1053">
        <f t="shared" si="92"/>
        <v>0</v>
      </c>
      <c r="BA149" s="729"/>
      <c r="BB149" s="639">
        <f t="shared" si="93"/>
        <v>0</v>
      </c>
      <c r="BC149" s="641"/>
      <c r="BE149" s="220">
        <f t="shared" si="24"/>
        <v>0</v>
      </c>
      <c r="BF149" s="220">
        <f t="shared" si="25"/>
        <v>0</v>
      </c>
      <c r="BG149" s="220">
        <f t="shared" si="26"/>
        <v>0</v>
      </c>
      <c r="BH149" s="220">
        <f t="shared" si="27"/>
        <v>0</v>
      </c>
      <c r="BI149" s="220">
        <f t="shared" si="28"/>
        <v>0</v>
      </c>
      <c r="BJ149" s="220">
        <f t="shared" si="29"/>
        <v>0</v>
      </c>
      <c r="BK149" s="220">
        <f t="shared" si="30"/>
        <v>0</v>
      </c>
      <c r="BL149" s="220">
        <f t="shared" si="31"/>
        <v>0</v>
      </c>
      <c r="BM149" s="220">
        <f t="shared" si="32"/>
        <v>0</v>
      </c>
      <c r="BN149" s="220">
        <f t="shared" si="33"/>
        <v>0</v>
      </c>
      <c r="BO149" s="220">
        <f t="shared" si="34"/>
        <v>0</v>
      </c>
      <c r="BP149" s="220">
        <f t="shared" si="35"/>
        <v>0</v>
      </c>
      <c r="BQ149" s="220">
        <f t="shared" si="36"/>
        <v>0</v>
      </c>
      <c r="BR149" s="220">
        <f t="shared" si="37"/>
        <v>0</v>
      </c>
      <c r="BS149" s="220">
        <f t="shared" si="38"/>
        <v>0</v>
      </c>
      <c r="BT149" s="220">
        <f t="shared" si="39"/>
        <v>0</v>
      </c>
      <c r="BU149" s="220">
        <f t="shared" si="40"/>
        <v>0</v>
      </c>
      <c r="BV149" s="220">
        <f t="shared" si="41"/>
        <v>0</v>
      </c>
      <c r="BW149" s="220">
        <f t="shared" si="42"/>
        <v>0</v>
      </c>
      <c r="BX149" s="220">
        <f t="shared" si="43"/>
        <v>0</v>
      </c>
      <c r="BY149" s="220">
        <f t="shared" si="44"/>
        <v>0</v>
      </c>
      <c r="BZ149" s="220">
        <f t="shared" si="45"/>
        <v>0</v>
      </c>
      <c r="CA149" s="220">
        <f t="shared" si="46"/>
        <v>0</v>
      </c>
      <c r="CB149" s="220">
        <f t="shared" si="47"/>
        <v>0</v>
      </c>
      <c r="CC149" s="220">
        <f t="shared" si="48"/>
        <v>0</v>
      </c>
      <c r="CD149" s="220">
        <f t="shared" si="49"/>
        <v>0</v>
      </c>
      <c r="CE149" s="220">
        <f t="shared" si="50"/>
        <v>0</v>
      </c>
      <c r="CF149" s="220">
        <f t="shared" si="51"/>
        <v>0</v>
      </c>
      <c r="CG149" s="220">
        <f t="shared" si="52"/>
        <v>0</v>
      </c>
      <c r="CH149" s="220">
        <f t="shared" si="53"/>
        <v>0</v>
      </c>
      <c r="CI149" s="220">
        <f t="shared" si="54"/>
        <v>0</v>
      </c>
      <c r="CJ149" s="220">
        <f t="shared" si="55"/>
        <v>0</v>
      </c>
      <c r="CK149" s="220">
        <f t="shared" si="56"/>
        <v>0</v>
      </c>
      <c r="CL149" s="220">
        <f t="shared" si="57"/>
        <v>0</v>
      </c>
      <c r="CM149" s="220">
        <f t="shared" si="58"/>
        <v>0</v>
      </c>
      <c r="CN149" s="220">
        <f t="shared" si="59"/>
        <v>0</v>
      </c>
      <c r="CO149" s="220">
        <f t="shared" si="60"/>
        <v>0</v>
      </c>
      <c r="CP149" s="220">
        <f t="shared" si="61"/>
        <v>0</v>
      </c>
      <c r="CQ149" s="220">
        <f t="shared" si="62"/>
        <v>0</v>
      </c>
      <c r="CR149" s="220">
        <f t="shared" si="63"/>
        <v>0</v>
      </c>
      <c r="CS149" s="220">
        <f t="shared" si="64"/>
        <v>0</v>
      </c>
      <c r="CT149" s="220">
        <f t="shared" si="65"/>
        <v>0</v>
      </c>
      <c r="CU149" s="220">
        <f t="shared" si="66"/>
        <v>0</v>
      </c>
      <c r="CV149" s="220">
        <f t="shared" si="67"/>
        <v>0</v>
      </c>
      <c r="CW149" s="220">
        <f t="shared" si="68"/>
        <v>0</v>
      </c>
      <c r="CX149" s="220">
        <f t="shared" si="69"/>
        <v>0</v>
      </c>
      <c r="CY149" s="220">
        <f t="shared" si="70"/>
        <v>0</v>
      </c>
      <c r="CZ149" s="220">
        <f t="shared" si="71"/>
        <v>0</v>
      </c>
      <c r="DA149" s="220">
        <f t="shared" si="72"/>
        <v>0</v>
      </c>
      <c r="DB149" s="220">
        <f t="shared" si="73"/>
        <v>0</v>
      </c>
      <c r="DC149" s="220">
        <f t="shared" si="74"/>
        <v>0</v>
      </c>
      <c r="DD149" s="220">
        <f t="shared" si="75"/>
        <v>0</v>
      </c>
      <c r="DE149" s="220">
        <f t="shared" si="76"/>
        <v>0</v>
      </c>
      <c r="DF149" s="220">
        <f t="shared" si="77"/>
        <v>0</v>
      </c>
      <c r="DG149" s="220">
        <f t="shared" si="78"/>
        <v>0</v>
      </c>
      <c r="DH149" s="220">
        <f t="shared" si="79"/>
        <v>0</v>
      </c>
      <c r="DI149" s="220">
        <f t="shared" si="80"/>
        <v>0</v>
      </c>
      <c r="DJ149" s="220">
        <f t="shared" si="81"/>
        <v>0</v>
      </c>
      <c r="DK149" s="220">
        <f t="shared" si="82"/>
        <v>0</v>
      </c>
      <c r="DL149" s="220">
        <f t="shared" si="83"/>
        <v>0</v>
      </c>
      <c r="DM149" s="220">
        <f t="shared" si="86"/>
        <v>0</v>
      </c>
      <c r="DN149" s="96" t="str">
        <f>IF(DM149=0,"",IF(SUM($DM$116:DM149)=1,_xlfn.CONCAT(DO149,),IF($DM$173&gt;SUM($DM$116:DM149),_xlfn.CONCAT(", ",DO149),IF($DM$173=SUM($DM$116:DM149),_xlfn.CONCAT(" y ",DO149)))))</f>
        <v/>
      </c>
      <c r="DO149" s="98">
        <f t="shared" si="87"/>
        <v>33</v>
      </c>
      <c r="DT149" s="645">
        <f t="shared" si="84"/>
        <v>0</v>
      </c>
      <c r="DU149" s="647"/>
      <c r="DW149" s="220">
        <f t="shared" si="88"/>
        <v>0</v>
      </c>
      <c r="DX149" s="220">
        <f>IF(CNGE_2026_M3_Secc1!$AH$128=CNGE_2026_M3_Secc1!$AJ$128,0,IF(OR(AND($D149&lt;&gt;"",CNGE_2026_M3_Secc1!O170="X"),AND($D149="",CNGE_2026_M3_Secc1!O170="")),0,1))</f>
        <v>0</v>
      </c>
      <c r="DY149" s="220">
        <f>IF(CNGE_2026_M3_Secc1!$AH$128=CNGE_2026_M3_Secc1!$AJ$128,0,IF(OR(AND($D149&lt;&gt;"",CNGE_2026_M3_Secc1!P170="X"),AND($D149="",CNGE_2026_M3_Secc1!P170="")),0,1))</f>
        <v>0</v>
      </c>
      <c r="DZ149" s="220">
        <f>IF(CNGE_2026_M3_Secc1!$AH$128=CNGE_2026_M3_Secc1!$AJ$128,0,IF(OR(AND($D149&lt;&gt;"",CNGE_2026_M3_Secc1!Q170="X"),AND($D149="",CNGE_2026_M3_Secc1!Q170="")),0,1))</f>
        <v>0</v>
      </c>
      <c r="EA149" s="220">
        <f>IF(CNGE_2026_M3_Secc1!$AH$128=CNGE_2026_M3_Secc1!$AJ$128,0,IF(OR(AND($D149&lt;&gt;"",CNGE_2026_M3_Secc1!R170="X"),AND($D149="",CNGE_2026_M3_Secc1!R170="")),0,1))</f>
        <v>0</v>
      </c>
      <c r="EB149" s="220">
        <f>IF(CNGE_2026_M3_Secc1!$AH$128=CNGE_2026_M3_Secc1!$AJ$128,0,IF(OR(AND($D149&lt;&gt;"",CNGE_2026_M3_Secc1!S170="X"),AND($D149="",CNGE_2026_M3_Secc1!S170="")),0,1))</f>
        <v>0</v>
      </c>
      <c r="EC149" s="220">
        <f>IF(CNGE_2026_M3_Secc1!$AH$128=CNGE_2026_M3_Secc1!$AJ$128,0,IF(OR(AND($D149&lt;&gt;"",CNGE_2026_M3_Secc1!T170="X"),AND($D149="",CNGE_2026_M3_Secc1!T170="")),0,1))</f>
        <v>0</v>
      </c>
      <c r="ED149" s="220">
        <f>IF(CNGE_2026_M3_Secc1!$AH$128=CNGE_2026_M3_Secc1!$AJ$128,0,IF(OR(AND($D149&lt;&gt;"",CNGE_2026_M3_Secc1!U170="X"),AND($D149="",CNGE_2026_M3_Secc1!U170="")),0,1))</f>
        <v>0</v>
      </c>
      <c r="EE149" s="220">
        <f>IF(CNGE_2026_M3_Secc1!$AH$128=CNGE_2026_M3_Secc1!$AJ$128,0,IF(OR(AND($D149&lt;&gt;"",CNGE_2026_M3_Secc1!V170="X"),AND($D149="",CNGE_2026_M3_Secc1!V170="")),0,1))</f>
        <v>0</v>
      </c>
      <c r="EF149" s="220">
        <f>IF(CNGE_2026_M3_Secc1!$AH$128=CNGE_2026_M3_Secc1!$AJ$128,0,IF(OR(AND($D149&lt;&gt;"",CNGE_2026_M3_Secc1!W170="X"),AND($D149="",CNGE_2026_M3_Secc1!W170="")),0,1))</f>
        <v>0</v>
      </c>
      <c r="EG149" s="220">
        <f>IF(CNGE_2026_M3_Secc1!$AH$128=CNGE_2026_M3_Secc1!$AJ$128,0,IF(OR(AND($D149&lt;&gt;"",CNGE_2026_M3_Secc1!X170="X"),AND($D149="",CNGE_2026_M3_Secc1!X170="")),0,1))</f>
        <v>0</v>
      </c>
      <c r="EH149" s="220">
        <f>IF(CNGE_2026_M3_Secc1!$AH$128=CNGE_2026_M3_Secc1!$AJ$128,0,IF(OR(AND($D149&lt;&gt;"",CNGE_2026_M3_Secc1!Y170="X"),AND($D149="",CNGE_2026_M3_Secc1!Y170="")),0,1))</f>
        <v>0</v>
      </c>
      <c r="EI149" s="220">
        <f>IF(CNGE_2026_M3_Secc1!$AH$128=CNGE_2026_M3_Secc1!$AJ$128,0,IF(OR(AND($D149&lt;&gt;"",CNGE_2026_M3_Secc1!Z170="X"),AND($D149="",CNGE_2026_M3_Secc1!Z170="")),0,1))</f>
        <v>0</v>
      </c>
      <c r="EJ149" s="220">
        <f>IF(CNGE_2026_M3_Secc1!$AH$128=CNGE_2026_M3_Secc1!$AJ$128,0,IF(OR(AND($D149&lt;&gt;"",CNGE_2026_M3_Secc1!AA170="X"),AND($D149="",CNGE_2026_M3_Secc1!AA170="")),0,1))</f>
        <v>0</v>
      </c>
      <c r="EK149" s="220">
        <f>IF(CNGE_2026_M3_Secc1!$AH$128=CNGE_2026_M3_Secc1!$AJ$128,0,IF(OR(AND($D149&lt;&gt;"",CNGE_2026_M3_Secc1!AB170="X"),AND($D149="",CNGE_2026_M3_Secc1!AB170="")),0,1))</f>
        <v>0</v>
      </c>
      <c r="EL149" s="220">
        <f>IF(CNGE_2026_M3_Secc1!$AH$128=CNGE_2026_M3_Secc1!$AJ$128,0,IF(OR(AND($D149&lt;&gt;"",CNGE_2026_M3_Secc1!AC170="X"),AND($D149="",CNGE_2026_M3_Secc1!AC170="")),0,1))</f>
        <v>0</v>
      </c>
      <c r="EM149" s="220">
        <f>IF(CNGE_2026_M3_Secc1!$AH$128=CNGE_2026_M3_Secc1!$AJ$128,0,IF(OR(AND($D149&lt;&gt;"",CNGE_2026_M3_Secc1!AD170="X"),AND($D149="",CNGE_2026_M3_Secc1!AD170="")),0,1))</f>
        <v>0</v>
      </c>
      <c r="EN149" s="220">
        <f>IF(CNGE_2026_M3_Secc1!$AH$128=CNGE_2026_M3_Secc1!$AJ$128,0,IF(OR(AND($D149&lt;&gt;"",CNGE_2026_M3_Secc1!I230="X"),AND($D149="",CNGE_2026_M3_Secc1!I230="")),0,1))</f>
        <v>0</v>
      </c>
      <c r="EO149" s="220">
        <f>IF(CNGE_2026_M3_Secc1!$AH$128=CNGE_2026_M3_Secc1!$AJ$128,0,IF(OR(AND($D149&lt;&gt;"",CNGE_2026_M3_Secc1!J230="X"),AND($D149="",CNGE_2026_M3_Secc1!J230="")),0,1))</f>
        <v>0</v>
      </c>
      <c r="EP149" s="220">
        <f>IF(CNGE_2026_M3_Secc1!$AH$128=CNGE_2026_M3_Secc1!$AJ$128,0,IF(OR(AND($D149&lt;&gt;"",CNGE_2026_M3_Secc1!K230="X"),AND($D149="",CNGE_2026_M3_Secc1!K230="")),0,1))</f>
        <v>0</v>
      </c>
      <c r="EQ149" s="220">
        <f>IF(CNGE_2026_M3_Secc1!$AH$128=CNGE_2026_M3_Secc1!$AJ$128,0,IF(OR(AND($D149&lt;&gt;"",CNGE_2026_M3_Secc1!L230="X"),AND($D149="",CNGE_2026_M3_Secc1!L230="")),0,1))</f>
        <v>0</v>
      </c>
      <c r="ER149" s="220">
        <f>IF(CNGE_2026_M3_Secc1!$AH$128=CNGE_2026_M3_Secc1!$AJ$128,0,IF(OR(AND($D149&lt;&gt;"",CNGE_2026_M3_Secc1!M230="X"),AND($D149="",CNGE_2026_M3_Secc1!M230="")),0,1))</f>
        <v>0</v>
      </c>
      <c r="ES149" s="220">
        <f>IF(CNGE_2026_M3_Secc1!$AH$128=CNGE_2026_M3_Secc1!$AJ$128,0,IF(OR(AND($D149&lt;&gt;"",CNGE_2026_M3_Secc1!N230="X"),AND($D149="",CNGE_2026_M3_Secc1!N230="")),0,1))</f>
        <v>0</v>
      </c>
      <c r="ET149" s="220">
        <f>IF(CNGE_2026_M3_Secc1!$AH$128=CNGE_2026_M3_Secc1!$AJ$128,0,IF(OR(AND($D149&lt;&gt;"",CNGE_2026_M3_Secc1!O230="X"),AND($D149="",CNGE_2026_M3_Secc1!O230="")),0,1))</f>
        <v>0</v>
      </c>
      <c r="EU149" s="220">
        <f>IF(CNGE_2026_M3_Secc1!$AH$128=CNGE_2026_M3_Secc1!$AJ$128,0,IF(OR(AND($D149&lt;&gt;"",CNGE_2026_M3_Secc1!P230="X"),AND($D149="",CNGE_2026_M3_Secc1!P230="")),0,1))</f>
        <v>0</v>
      </c>
      <c r="EV149" s="220">
        <f>IF(CNGE_2026_M3_Secc1!$AH$128=CNGE_2026_M3_Secc1!$AJ$128,0,IF(OR(AND($D149&lt;&gt;"",CNGE_2026_M3_Secc1!Q230="X"),AND($D149="",CNGE_2026_M3_Secc1!Q230="")),0,1))</f>
        <v>0</v>
      </c>
      <c r="EW149" s="220">
        <f>IF(CNGE_2026_M3_Secc1!$AH$128=CNGE_2026_M3_Secc1!$AJ$128,0,IF(OR(AND($D149&lt;&gt;"",CNGE_2026_M3_Secc1!R230="X"),AND($D149="",CNGE_2026_M3_Secc1!R230="")),0,1))</f>
        <v>0</v>
      </c>
      <c r="EX149" s="220">
        <f>IF(CNGE_2026_M3_Secc1!$AH$128=CNGE_2026_M3_Secc1!$AJ$128,0,IF(OR(AND($D149&lt;&gt;"",CNGE_2026_M3_Secc1!S230="X"),AND($D149="",CNGE_2026_M3_Secc1!S230="")),0,1))</f>
        <v>0</v>
      </c>
      <c r="EY149" s="220">
        <f>IF(CNGE_2026_M3_Secc1!$AH$128=CNGE_2026_M3_Secc1!$AJ$128,0,IF(OR(AND($D149&lt;&gt;"",CNGE_2026_M3_Secc1!T230="X"),AND($D149="",CNGE_2026_M3_Secc1!T230="")),0,1))</f>
        <v>0</v>
      </c>
      <c r="EZ149" s="220">
        <f>IF(CNGE_2026_M3_Secc1!$AH$128=CNGE_2026_M3_Secc1!$AJ$128,0,IF(OR(AND($D149&lt;&gt;"",CNGE_2026_M3_Secc1!U230="X"),AND($D149="",CNGE_2026_M3_Secc1!U230="")),0,1))</f>
        <v>0</v>
      </c>
      <c r="FA149" s="220">
        <f>IF(CNGE_2026_M3_Secc1!$AH$128=CNGE_2026_M3_Secc1!$AJ$128,0,IF(OR(AND($D149&lt;&gt;"",CNGE_2026_M3_Secc1!V230="X"),AND($D149="",CNGE_2026_M3_Secc1!V230="")),0,1))</f>
        <v>0</v>
      </c>
      <c r="FB149" s="220">
        <f>IF(CNGE_2026_M3_Secc1!$AH$128=CNGE_2026_M3_Secc1!$AJ$128,0,IF(OR(AND($D149&lt;&gt;"",CNGE_2026_M3_Secc1!W230="X"),AND($D149="",CNGE_2026_M3_Secc1!W230="")),0,1))</f>
        <v>0</v>
      </c>
      <c r="FC149" s="220">
        <f>IF(CNGE_2026_M3_Secc1!$AH$128=CNGE_2026_M3_Secc1!$AJ$128,0,IF(OR(AND($D149&lt;&gt;"",CNGE_2026_M3_Secc1!X230="X"),AND($D149="",CNGE_2026_M3_Secc1!X230="")),0,1))</f>
        <v>0</v>
      </c>
      <c r="FD149" s="220">
        <f>IF(CNGE_2026_M3_Secc1!$AH$128=CNGE_2026_M3_Secc1!$AJ$128,0,IF(OR(AND($D149&lt;&gt;"",CNGE_2026_M3_Secc1!Y230="X"),AND($D149="",CNGE_2026_M3_Secc1!Y230="")),0,1))</f>
        <v>0</v>
      </c>
      <c r="FE149" s="220">
        <f>IF(CNGE_2026_M3_Secc1!$AH$128=CNGE_2026_M3_Secc1!$AJ$128,0,IF(OR(AND($D149&lt;&gt;"",CNGE_2026_M3_Secc1!Z230="X"),AND($D149="",CNGE_2026_M3_Secc1!Z230="")),0,1))</f>
        <v>0</v>
      </c>
      <c r="FF149" s="220">
        <f>IF(CNGE_2026_M3_Secc1!$AH$128=CNGE_2026_M3_Secc1!$AJ$128,0,IF(OR(AND($D149&lt;&gt;"",CNGE_2026_M3_Secc1!AA230="X"),AND($D149="",CNGE_2026_M3_Secc1!AA230="")),0,1))</f>
        <v>0</v>
      </c>
      <c r="FG149" s="220">
        <f>IF(CNGE_2026_M3_Secc1!$AH$128=CNGE_2026_M3_Secc1!$AJ$128,0,IF(OR(AND($D149&lt;&gt;"",CNGE_2026_M3_Secc1!AB230="X"),AND($D149="",CNGE_2026_M3_Secc1!AB230="")),0,1))</f>
        <v>0</v>
      </c>
      <c r="FH149" s="220">
        <f>IF(CNGE_2026_M3_Secc1!$AH$128=CNGE_2026_M3_Secc1!$AJ$128,0,IF(OR(AND($D149&lt;&gt;"",CNGE_2026_M3_Secc1!AC230="X"),AND($D149="",CNGE_2026_M3_Secc1!AC230="")),0,1))</f>
        <v>0</v>
      </c>
      <c r="FI149" s="220">
        <f>IF(CNGE_2026_M3_Secc1!$AH$128=CNGE_2026_M3_Secc1!$AJ$128,0,IF(OR(AND($D149&lt;&gt;"",CNGE_2026_M3_Secc1!AD230="X"),AND($D149="",CNGE_2026_M3_Secc1!AD230="")),0,1))</f>
        <v>0</v>
      </c>
      <c r="FJ149" s="220">
        <f>IF(CNGE_2026_M3_Secc1!$AH$128=CNGE_2026_M3_Secc1!$AJ$128,0,IF(OR(AND($D149&lt;&gt;"",CNGE_2026_M3_Secc1!I290="X"),AND($D149="",CNGE_2026_M3_Secc1!I290="")),0,1))</f>
        <v>0</v>
      </c>
      <c r="FK149" s="220">
        <f>IF(CNGE_2026_M3_Secc1!$AH$128=CNGE_2026_M3_Secc1!$AJ$128,0,IF(OR(AND($D149&lt;&gt;"",CNGE_2026_M3_Secc1!J290="X"),AND($D149="",CNGE_2026_M3_Secc1!J290="")),0,1))</f>
        <v>0</v>
      </c>
      <c r="FL149" s="220">
        <f>IF(CNGE_2026_M3_Secc1!$AH$128=CNGE_2026_M3_Secc1!$AJ$128,0,IF(OR(AND($D149&lt;&gt;"",CNGE_2026_M3_Secc1!K290="X"),AND($D149="",CNGE_2026_M3_Secc1!K290="")),0,1))</f>
        <v>0</v>
      </c>
      <c r="FM149" s="220">
        <f>IF(CNGE_2026_M3_Secc1!$AH$128=CNGE_2026_M3_Secc1!$AJ$128,0,IF(OR(AND($D149&lt;&gt;"",CNGE_2026_M3_Secc1!L290="X"),AND($D149="",CNGE_2026_M3_Secc1!L290="")),0,1))</f>
        <v>0</v>
      </c>
      <c r="FN149" s="220">
        <f>IF(CNGE_2026_M3_Secc1!$AH$128=CNGE_2026_M3_Secc1!$AJ$128,0,IF(OR(AND($D149&lt;&gt;"",CNGE_2026_M3_Secc1!M290="X"),AND($D149="",CNGE_2026_M3_Secc1!M290="")),0,1))</f>
        <v>0</v>
      </c>
      <c r="FO149" s="220">
        <f>IF(CNGE_2026_M3_Secc1!$AH$128=CNGE_2026_M3_Secc1!$AJ$128,0,IF(OR(AND($D149&lt;&gt;"",CNGE_2026_M3_Secc1!N290="X"),AND($D149="",CNGE_2026_M3_Secc1!N290="")),0,1))</f>
        <v>0</v>
      </c>
      <c r="FP149" s="220">
        <f>IF(CNGE_2026_M3_Secc1!$AH$128=CNGE_2026_M3_Secc1!$AJ$128,0,IF(OR(AND($D149&lt;&gt;"",CNGE_2026_M3_Secc1!O290="X"),AND($D149="",CNGE_2026_M3_Secc1!O290="")),0,1))</f>
        <v>0</v>
      </c>
      <c r="FQ149" s="220">
        <f>IF(CNGE_2026_M3_Secc1!$AH$128=CNGE_2026_M3_Secc1!$AJ$128,0,IF(OR(AND($D149&lt;&gt;"",CNGE_2026_M3_Secc1!P290="X"),AND($D149="",CNGE_2026_M3_Secc1!P290="")),0,1))</f>
        <v>0</v>
      </c>
      <c r="FR149" s="220">
        <f>IF(CNGE_2026_M3_Secc1!$AH$128=CNGE_2026_M3_Secc1!$AJ$128,0,IF(OR(AND($D149&lt;&gt;"",CNGE_2026_M3_Secc1!Q290="X"),AND($D149="",CNGE_2026_M3_Secc1!Q290="")),0,1))</f>
        <v>0</v>
      </c>
      <c r="FS149" s="220">
        <f>IF(CNGE_2026_M3_Secc1!$AH$128=CNGE_2026_M3_Secc1!$AJ$128,0,IF(OR(AND($D149&lt;&gt;"",CNGE_2026_M3_Secc1!R290="X"),AND($D149="",CNGE_2026_M3_Secc1!R290="")),0,1))</f>
        <v>0</v>
      </c>
      <c r="FT149" s="220">
        <f>IF(CNGE_2026_M3_Secc1!$AH$128=CNGE_2026_M3_Secc1!$AJ$128,0,IF(OR(AND($D149&lt;&gt;"",CNGE_2026_M3_Secc1!S290="X"),AND($D149="",CNGE_2026_M3_Secc1!S290="")),0,1))</f>
        <v>0</v>
      </c>
      <c r="FU149" s="220">
        <f>IF(CNGE_2026_M3_Secc1!$AH$128=CNGE_2026_M3_Secc1!$AJ$128,0,IF(OR(AND($D149&lt;&gt;"",CNGE_2026_M3_Secc1!T290="X"),AND($D149="",CNGE_2026_M3_Secc1!T290="")),0,1))</f>
        <v>0</v>
      </c>
      <c r="FV149" s="220">
        <f>IF(CNGE_2026_M3_Secc1!$AH$128=CNGE_2026_M3_Secc1!$AJ$128,0,IF(OR(AND($D149&lt;&gt;"",CNGE_2026_M3_Secc1!U290="X"),AND($D149="",CNGE_2026_M3_Secc1!U290="")),0,1))</f>
        <v>0</v>
      </c>
      <c r="FW149" s="220">
        <f>IF(CNGE_2026_M3_Secc1!$AH$128=CNGE_2026_M3_Secc1!$AJ$128,0,IF(OR(AND($D149&lt;&gt;"",CNGE_2026_M3_Secc1!V290="X"),AND($D149="",CNGE_2026_M3_Secc1!V290="")),0,1))</f>
        <v>0</v>
      </c>
      <c r="FX149" s="220">
        <f>IF(CNGE_2026_M3_Secc1!$AH$128=CNGE_2026_M3_Secc1!$AJ$128,0,IF(OR(AND($D149&lt;&gt;"",CNGE_2026_M3_Secc1!W290="X"),AND($D149="",CNGE_2026_M3_Secc1!W290="")),0,1))</f>
        <v>0</v>
      </c>
      <c r="FY149" s="220">
        <f>IF(CNGE_2026_M3_Secc1!$AH$128=CNGE_2026_M3_Secc1!$AJ$128,0,IF(OR(AND($D149&lt;&gt;"",CNGE_2026_M3_Secc1!X290="X"),AND($D149="",CNGE_2026_M3_Secc1!X290="")),0,1))</f>
        <v>0</v>
      </c>
      <c r="FZ149" s="220">
        <f>IF(CNGE_2026_M3_Secc1!$AH$128=CNGE_2026_M3_Secc1!$AJ$128,0,IF(OR(AND($D149&lt;&gt;"",CNGE_2026_M3_Secc1!Y290="X"),AND($D149="",CNGE_2026_M3_Secc1!Y290="")),0,1))</f>
        <v>0</v>
      </c>
      <c r="GA149" s="220">
        <f>IF(CNGE_2026_M3_Secc1!$AH$128=CNGE_2026_M3_Secc1!$AJ$128,0,IF(OR(AND($D149&lt;&gt;"",CNGE_2026_M3_Secc1!Z290="X"),AND($D149="",CNGE_2026_M3_Secc1!Z290="")),0,1))</f>
        <v>0</v>
      </c>
      <c r="GB149" s="220">
        <f>IF(CNGE_2026_M3_Secc1!$AH$128=CNGE_2026_M3_Secc1!$AJ$128,0,IF(OR(AND($D149&lt;&gt;"",CNGE_2026_M3_Secc1!AA290="X"),AND($D149="",CNGE_2026_M3_Secc1!AA290="")),0,1))</f>
        <v>0</v>
      </c>
      <c r="GC149" s="220">
        <f>IF(CNGE_2026_M3_Secc1!$AH$128=CNGE_2026_M3_Secc1!$AJ$128,0,IF(OR(AND($D149&lt;&gt;"",CNGE_2026_M3_Secc1!AB290="X"),AND($D149="",CNGE_2026_M3_Secc1!AB290="")),0,1))</f>
        <v>0</v>
      </c>
      <c r="GD149" s="220">
        <f>IF(CNGE_2026_M3_Secc1!$AH$128=CNGE_2026_M3_Secc1!$AJ$128,0,IF(OR(AND($D149&lt;&gt;"",CNGE_2026_M3_Secc1!AC290="X"),AND($D149="",CNGE_2026_M3_Secc1!AC290="")),0,1))</f>
        <v>0</v>
      </c>
      <c r="GE149" s="220">
        <f>IF(CNGE_2026_M3_Secc1!$AH$128=CNGE_2026_M3_Secc1!$AJ$128,0,IF(OR(AND($D149&lt;&gt;"",CNGE_2026_M3_Secc1!AD290="X"),AND($D149="",CNGE_2026_M3_Secc1!AD290="")),0,1))</f>
        <v>0</v>
      </c>
    </row>
    <row r="150" spans="1:187" s="114" customFormat="1" ht="15" customHeight="1">
      <c r="A150" s="131"/>
      <c r="B150" s="53"/>
      <c r="C150" s="82" t="s">
        <v>99</v>
      </c>
      <c r="D150" s="792" t="str">
        <f>IF($AH$33=1,"",IF(CNGE_2026_M3_Secc1!$AH$40=CNGE_2026_M3_Secc1!$AJ$40,"",IF(CNGE_2026_M3_Secc1!D93="","",CNGE_2026_M3_Secc1!D93)))</f>
        <v/>
      </c>
      <c r="E150" s="793"/>
      <c r="F150" s="793"/>
      <c r="G150" s="793"/>
      <c r="H150" s="793"/>
      <c r="I150" s="793"/>
      <c r="J150" s="793"/>
      <c r="K150" s="793"/>
      <c r="L150" s="793"/>
      <c r="M150" s="794"/>
      <c r="N150" s="432"/>
      <c r="O150" s="432"/>
      <c r="P150" s="432"/>
      <c r="Q150" s="432"/>
      <c r="R150" s="432"/>
      <c r="S150" s="432"/>
      <c r="T150" s="432"/>
      <c r="U150" s="432"/>
      <c r="V150" s="432"/>
      <c r="W150" s="432"/>
      <c r="X150" s="432"/>
      <c r="Y150" s="432"/>
      <c r="Z150" s="432"/>
      <c r="AA150" s="432"/>
      <c r="AB150" s="432"/>
      <c r="AC150" s="432"/>
      <c r="AD150" s="432"/>
      <c r="AE150" s="49"/>
      <c r="AF150" s="219"/>
      <c r="AG150" s="212"/>
      <c r="AH150" s="896">
        <f t="shared" si="89"/>
        <v>0</v>
      </c>
      <c r="AI150" s="627"/>
      <c r="AJ150" s="896">
        <f t="shared" si="21"/>
        <v>0</v>
      </c>
      <c r="AK150" s="627"/>
      <c r="AL150" s="896">
        <f t="shared" si="22"/>
        <v>0</v>
      </c>
      <c r="AM150" s="627"/>
      <c r="AN150" s="627">
        <f t="shared" si="90"/>
        <v>0</v>
      </c>
      <c r="AO150" s="627"/>
      <c r="AP150" s="639" t="str">
        <f>IF(AN150=0,"",IF(SUM($AN$116:AN150)=1,AR150,IF($AN$173&gt;SUM($AN$116:AN150),_xlfn.CONCAT(", ",AR150),IF($AN$173=SUM($AN$116:AN150),_xlfn.CONCAT(" y ",AR150,".")))))</f>
        <v/>
      </c>
      <c r="AQ150" s="641" t="str">
        <f>IF(AO150=0,"", IF(SUM($AN150:BW$582)=1,AR150, IF($AN$589&gt;SUM($AN150:BW$582),_xlfn.CONCAT(", ",AR150), IF($AN$589=SUM($AN150:BW$582),_xlfn.CONCAT(" y ",AR150,".")))))</f>
        <v/>
      </c>
      <c r="AR150" s="639">
        <f t="shared" si="91"/>
        <v>34</v>
      </c>
      <c r="AS150" s="641"/>
      <c r="AU150" s="1046">
        <f t="shared" si="85"/>
        <v>0</v>
      </c>
      <c r="AV150" s="1047"/>
      <c r="AX150" s="1053">
        <f t="shared" si="23"/>
        <v>0</v>
      </c>
      <c r="AY150" s="729"/>
      <c r="AZ150" s="1053">
        <f t="shared" si="92"/>
        <v>0</v>
      </c>
      <c r="BA150" s="729"/>
      <c r="BB150" s="639">
        <f t="shared" si="93"/>
        <v>0</v>
      </c>
      <c r="BC150" s="641"/>
      <c r="BE150" s="220">
        <f t="shared" si="24"/>
        <v>0</v>
      </c>
      <c r="BF150" s="220">
        <f t="shared" si="25"/>
        <v>0</v>
      </c>
      <c r="BG150" s="220">
        <f t="shared" si="26"/>
        <v>0</v>
      </c>
      <c r="BH150" s="220">
        <f t="shared" si="27"/>
        <v>0</v>
      </c>
      <c r="BI150" s="220">
        <f t="shared" si="28"/>
        <v>0</v>
      </c>
      <c r="BJ150" s="220">
        <f t="shared" si="29"/>
        <v>0</v>
      </c>
      <c r="BK150" s="220">
        <f t="shared" si="30"/>
        <v>0</v>
      </c>
      <c r="BL150" s="220">
        <f t="shared" si="31"/>
        <v>0</v>
      </c>
      <c r="BM150" s="220">
        <f t="shared" si="32"/>
        <v>0</v>
      </c>
      <c r="BN150" s="220">
        <f t="shared" si="33"/>
        <v>0</v>
      </c>
      <c r="BO150" s="220">
        <f t="shared" si="34"/>
        <v>0</v>
      </c>
      <c r="BP150" s="220">
        <f t="shared" si="35"/>
        <v>0</v>
      </c>
      <c r="BQ150" s="220">
        <f t="shared" si="36"/>
        <v>0</v>
      </c>
      <c r="BR150" s="220">
        <f t="shared" si="37"/>
        <v>0</v>
      </c>
      <c r="BS150" s="220">
        <f t="shared" si="38"/>
        <v>0</v>
      </c>
      <c r="BT150" s="220">
        <f t="shared" si="39"/>
        <v>0</v>
      </c>
      <c r="BU150" s="220">
        <f t="shared" si="40"/>
        <v>0</v>
      </c>
      <c r="BV150" s="220">
        <f t="shared" si="41"/>
        <v>0</v>
      </c>
      <c r="BW150" s="220">
        <f t="shared" si="42"/>
        <v>0</v>
      </c>
      <c r="BX150" s="220">
        <f t="shared" si="43"/>
        <v>0</v>
      </c>
      <c r="BY150" s="220">
        <f t="shared" si="44"/>
        <v>0</v>
      </c>
      <c r="BZ150" s="220">
        <f t="shared" si="45"/>
        <v>0</v>
      </c>
      <c r="CA150" s="220">
        <f t="shared" si="46"/>
        <v>0</v>
      </c>
      <c r="CB150" s="220">
        <f t="shared" si="47"/>
        <v>0</v>
      </c>
      <c r="CC150" s="220">
        <f t="shared" si="48"/>
        <v>0</v>
      </c>
      <c r="CD150" s="220">
        <f t="shared" si="49"/>
        <v>0</v>
      </c>
      <c r="CE150" s="220">
        <f t="shared" si="50"/>
        <v>0</v>
      </c>
      <c r="CF150" s="220">
        <f t="shared" si="51"/>
        <v>0</v>
      </c>
      <c r="CG150" s="220">
        <f t="shared" si="52"/>
        <v>0</v>
      </c>
      <c r="CH150" s="220">
        <f t="shared" si="53"/>
        <v>0</v>
      </c>
      <c r="CI150" s="220">
        <f t="shared" si="54"/>
        <v>0</v>
      </c>
      <c r="CJ150" s="220">
        <f t="shared" si="55"/>
        <v>0</v>
      </c>
      <c r="CK150" s="220">
        <f t="shared" si="56"/>
        <v>0</v>
      </c>
      <c r="CL150" s="220">
        <f t="shared" si="57"/>
        <v>0</v>
      </c>
      <c r="CM150" s="220">
        <f t="shared" si="58"/>
        <v>0</v>
      </c>
      <c r="CN150" s="220">
        <f t="shared" si="59"/>
        <v>0</v>
      </c>
      <c r="CO150" s="220">
        <f t="shared" si="60"/>
        <v>0</v>
      </c>
      <c r="CP150" s="220">
        <f t="shared" si="61"/>
        <v>0</v>
      </c>
      <c r="CQ150" s="220">
        <f t="shared" si="62"/>
        <v>0</v>
      </c>
      <c r="CR150" s="220">
        <f t="shared" si="63"/>
        <v>0</v>
      </c>
      <c r="CS150" s="220">
        <f t="shared" si="64"/>
        <v>0</v>
      </c>
      <c r="CT150" s="220">
        <f t="shared" si="65"/>
        <v>0</v>
      </c>
      <c r="CU150" s="220">
        <f t="shared" si="66"/>
        <v>0</v>
      </c>
      <c r="CV150" s="220">
        <f t="shared" si="67"/>
        <v>0</v>
      </c>
      <c r="CW150" s="220">
        <f t="shared" si="68"/>
        <v>0</v>
      </c>
      <c r="CX150" s="220">
        <f t="shared" si="69"/>
        <v>0</v>
      </c>
      <c r="CY150" s="220">
        <f t="shared" si="70"/>
        <v>0</v>
      </c>
      <c r="CZ150" s="220">
        <f t="shared" si="71"/>
        <v>0</v>
      </c>
      <c r="DA150" s="220">
        <f t="shared" si="72"/>
        <v>0</v>
      </c>
      <c r="DB150" s="220">
        <f t="shared" si="73"/>
        <v>0</v>
      </c>
      <c r="DC150" s="220">
        <f t="shared" si="74"/>
        <v>0</v>
      </c>
      <c r="DD150" s="220">
        <f t="shared" si="75"/>
        <v>0</v>
      </c>
      <c r="DE150" s="220">
        <f t="shared" si="76"/>
        <v>0</v>
      </c>
      <c r="DF150" s="220">
        <f t="shared" si="77"/>
        <v>0</v>
      </c>
      <c r="DG150" s="220">
        <f t="shared" si="78"/>
        <v>0</v>
      </c>
      <c r="DH150" s="220">
        <f t="shared" si="79"/>
        <v>0</v>
      </c>
      <c r="DI150" s="220">
        <f t="shared" si="80"/>
        <v>0</v>
      </c>
      <c r="DJ150" s="220">
        <f t="shared" si="81"/>
        <v>0</v>
      </c>
      <c r="DK150" s="220">
        <f t="shared" si="82"/>
        <v>0</v>
      </c>
      <c r="DL150" s="220">
        <f t="shared" si="83"/>
        <v>0</v>
      </c>
      <c r="DM150" s="220">
        <f t="shared" si="86"/>
        <v>0</v>
      </c>
      <c r="DN150" s="96" t="str">
        <f>IF(DM150=0,"",IF(SUM($DM$116:DM150)=1,_xlfn.CONCAT(DO150,),IF($DM$173&gt;SUM($DM$116:DM150),_xlfn.CONCAT(", ",DO150),IF($DM$173=SUM($DM$116:DM150),_xlfn.CONCAT(" y ",DO150)))))</f>
        <v/>
      </c>
      <c r="DO150" s="98">
        <f t="shared" si="87"/>
        <v>34</v>
      </c>
      <c r="DT150" s="645">
        <f t="shared" si="84"/>
        <v>0</v>
      </c>
      <c r="DU150" s="647"/>
      <c r="DW150" s="220">
        <f t="shared" si="88"/>
        <v>0</v>
      </c>
      <c r="DX150" s="220">
        <f>IF(CNGE_2026_M3_Secc1!$AH$128=CNGE_2026_M3_Secc1!$AJ$128,0,IF(OR(AND($D150&lt;&gt;"",CNGE_2026_M3_Secc1!O171="X"),AND($D150="",CNGE_2026_M3_Secc1!O171="")),0,1))</f>
        <v>0</v>
      </c>
      <c r="DY150" s="220">
        <f>IF(CNGE_2026_M3_Secc1!$AH$128=CNGE_2026_M3_Secc1!$AJ$128,0,IF(OR(AND($D150&lt;&gt;"",CNGE_2026_M3_Secc1!P171="X"),AND($D150="",CNGE_2026_M3_Secc1!P171="")),0,1))</f>
        <v>0</v>
      </c>
      <c r="DZ150" s="220">
        <f>IF(CNGE_2026_M3_Secc1!$AH$128=CNGE_2026_M3_Secc1!$AJ$128,0,IF(OR(AND($D150&lt;&gt;"",CNGE_2026_M3_Secc1!Q171="X"),AND($D150="",CNGE_2026_M3_Secc1!Q171="")),0,1))</f>
        <v>0</v>
      </c>
      <c r="EA150" s="220">
        <f>IF(CNGE_2026_M3_Secc1!$AH$128=CNGE_2026_M3_Secc1!$AJ$128,0,IF(OR(AND($D150&lt;&gt;"",CNGE_2026_M3_Secc1!R171="X"),AND($D150="",CNGE_2026_M3_Secc1!R171="")),0,1))</f>
        <v>0</v>
      </c>
      <c r="EB150" s="220">
        <f>IF(CNGE_2026_M3_Secc1!$AH$128=CNGE_2026_M3_Secc1!$AJ$128,0,IF(OR(AND($D150&lt;&gt;"",CNGE_2026_M3_Secc1!S171="X"),AND($D150="",CNGE_2026_M3_Secc1!S171="")),0,1))</f>
        <v>0</v>
      </c>
      <c r="EC150" s="220">
        <f>IF(CNGE_2026_M3_Secc1!$AH$128=CNGE_2026_M3_Secc1!$AJ$128,0,IF(OR(AND($D150&lt;&gt;"",CNGE_2026_M3_Secc1!T171="X"),AND($D150="",CNGE_2026_M3_Secc1!T171="")),0,1))</f>
        <v>0</v>
      </c>
      <c r="ED150" s="220">
        <f>IF(CNGE_2026_M3_Secc1!$AH$128=CNGE_2026_M3_Secc1!$AJ$128,0,IF(OR(AND($D150&lt;&gt;"",CNGE_2026_M3_Secc1!U171="X"),AND($D150="",CNGE_2026_M3_Secc1!U171="")),0,1))</f>
        <v>0</v>
      </c>
      <c r="EE150" s="220">
        <f>IF(CNGE_2026_M3_Secc1!$AH$128=CNGE_2026_M3_Secc1!$AJ$128,0,IF(OR(AND($D150&lt;&gt;"",CNGE_2026_M3_Secc1!V171="X"),AND($D150="",CNGE_2026_M3_Secc1!V171="")),0,1))</f>
        <v>0</v>
      </c>
      <c r="EF150" s="220">
        <f>IF(CNGE_2026_M3_Secc1!$AH$128=CNGE_2026_M3_Secc1!$AJ$128,0,IF(OR(AND($D150&lt;&gt;"",CNGE_2026_M3_Secc1!W171="X"),AND($D150="",CNGE_2026_M3_Secc1!W171="")),0,1))</f>
        <v>0</v>
      </c>
      <c r="EG150" s="220">
        <f>IF(CNGE_2026_M3_Secc1!$AH$128=CNGE_2026_M3_Secc1!$AJ$128,0,IF(OR(AND($D150&lt;&gt;"",CNGE_2026_M3_Secc1!X171="X"),AND($D150="",CNGE_2026_M3_Secc1!X171="")),0,1))</f>
        <v>0</v>
      </c>
      <c r="EH150" s="220">
        <f>IF(CNGE_2026_M3_Secc1!$AH$128=CNGE_2026_M3_Secc1!$AJ$128,0,IF(OR(AND($D150&lt;&gt;"",CNGE_2026_M3_Secc1!Y171="X"),AND($D150="",CNGE_2026_M3_Secc1!Y171="")),0,1))</f>
        <v>0</v>
      </c>
      <c r="EI150" s="220">
        <f>IF(CNGE_2026_M3_Secc1!$AH$128=CNGE_2026_M3_Secc1!$AJ$128,0,IF(OR(AND($D150&lt;&gt;"",CNGE_2026_M3_Secc1!Z171="X"),AND($D150="",CNGE_2026_M3_Secc1!Z171="")),0,1))</f>
        <v>0</v>
      </c>
      <c r="EJ150" s="220">
        <f>IF(CNGE_2026_M3_Secc1!$AH$128=CNGE_2026_M3_Secc1!$AJ$128,0,IF(OR(AND($D150&lt;&gt;"",CNGE_2026_M3_Secc1!AA171="X"),AND($D150="",CNGE_2026_M3_Secc1!AA171="")),0,1))</f>
        <v>0</v>
      </c>
      <c r="EK150" s="220">
        <f>IF(CNGE_2026_M3_Secc1!$AH$128=CNGE_2026_M3_Secc1!$AJ$128,0,IF(OR(AND($D150&lt;&gt;"",CNGE_2026_M3_Secc1!AB171="X"),AND($D150="",CNGE_2026_M3_Secc1!AB171="")),0,1))</f>
        <v>0</v>
      </c>
      <c r="EL150" s="220">
        <f>IF(CNGE_2026_M3_Secc1!$AH$128=CNGE_2026_M3_Secc1!$AJ$128,0,IF(OR(AND($D150&lt;&gt;"",CNGE_2026_M3_Secc1!AC171="X"),AND($D150="",CNGE_2026_M3_Secc1!AC171="")),0,1))</f>
        <v>0</v>
      </c>
      <c r="EM150" s="220">
        <f>IF(CNGE_2026_M3_Secc1!$AH$128=CNGE_2026_M3_Secc1!$AJ$128,0,IF(OR(AND($D150&lt;&gt;"",CNGE_2026_M3_Secc1!AD171="X"),AND($D150="",CNGE_2026_M3_Secc1!AD171="")),0,1))</f>
        <v>0</v>
      </c>
      <c r="EN150" s="220">
        <f>IF(CNGE_2026_M3_Secc1!$AH$128=CNGE_2026_M3_Secc1!$AJ$128,0,IF(OR(AND($D150&lt;&gt;"",CNGE_2026_M3_Secc1!I231="X"),AND($D150="",CNGE_2026_M3_Secc1!I231="")),0,1))</f>
        <v>0</v>
      </c>
      <c r="EO150" s="220">
        <f>IF(CNGE_2026_M3_Secc1!$AH$128=CNGE_2026_M3_Secc1!$AJ$128,0,IF(OR(AND($D150&lt;&gt;"",CNGE_2026_M3_Secc1!J231="X"),AND($D150="",CNGE_2026_M3_Secc1!J231="")),0,1))</f>
        <v>0</v>
      </c>
      <c r="EP150" s="220">
        <f>IF(CNGE_2026_M3_Secc1!$AH$128=CNGE_2026_M3_Secc1!$AJ$128,0,IF(OR(AND($D150&lt;&gt;"",CNGE_2026_M3_Secc1!K231="X"),AND($D150="",CNGE_2026_M3_Secc1!K231="")),0,1))</f>
        <v>0</v>
      </c>
      <c r="EQ150" s="220">
        <f>IF(CNGE_2026_M3_Secc1!$AH$128=CNGE_2026_M3_Secc1!$AJ$128,0,IF(OR(AND($D150&lt;&gt;"",CNGE_2026_M3_Secc1!L231="X"),AND($D150="",CNGE_2026_M3_Secc1!L231="")),0,1))</f>
        <v>0</v>
      </c>
      <c r="ER150" s="220">
        <f>IF(CNGE_2026_M3_Secc1!$AH$128=CNGE_2026_M3_Secc1!$AJ$128,0,IF(OR(AND($D150&lt;&gt;"",CNGE_2026_M3_Secc1!M231="X"),AND($D150="",CNGE_2026_M3_Secc1!M231="")),0,1))</f>
        <v>0</v>
      </c>
      <c r="ES150" s="220">
        <f>IF(CNGE_2026_M3_Secc1!$AH$128=CNGE_2026_M3_Secc1!$AJ$128,0,IF(OR(AND($D150&lt;&gt;"",CNGE_2026_M3_Secc1!N231="X"),AND($D150="",CNGE_2026_M3_Secc1!N231="")),0,1))</f>
        <v>0</v>
      </c>
      <c r="ET150" s="220">
        <f>IF(CNGE_2026_M3_Secc1!$AH$128=CNGE_2026_M3_Secc1!$AJ$128,0,IF(OR(AND($D150&lt;&gt;"",CNGE_2026_M3_Secc1!O231="X"),AND($D150="",CNGE_2026_M3_Secc1!O231="")),0,1))</f>
        <v>0</v>
      </c>
      <c r="EU150" s="220">
        <f>IF(CNGE_2026_M3_Secc1!$AH$128=CNGE_2026_M3_Secc1!$AJ$128,0,IF(OR(AND($D150&lt;&gt;"",CNGE_2026_M3_Secc1!P231="X"),AND($D150="",CNGE_2026_M3_Secc1!P231="")),0,1))</f>
        <v>0</v>
      </c>
      <c r="EV150" s="220">
        <f>IF(CNGE_2026_M3_Secc1!$AH$128=CNGE_2026_M3_Secc1!$AJ$128,0,IF(OR(AND($D150&lt;&gt;"",CNGE_2026_M3_Secc1!Q231="X"),AND($D150="",CNGE_2026_M3_Secc1!Q231="")),0,1))</f>
        <v>0</v>
      </c>
      <c r="EW150" s="220">
        <f>IF(CNGE_2026_M3_Secc1!$AH$128=CNGE_2026_M3_Secc1!$AJ$128,0,IF(OR(AND($D150&lt;&gt;"",CNGE_2026_M3_Secc1!R231="X"),AND($D150="",CNGE_2026_M3_Secc1!R231="")),0,1))</f>
        <v>0</v>
      </c>
      <c r="EX150" s="220">
        <f>IF(CNGE_2026_M3_Secc1!$AH$128=CNGE_2026_M3_Secc1!$AJ$128,0,IF(OR(AND($D150&lt;&gt;"",CNGE_2026_M3_Secc1!S231="X"),AND($D150="",CNGE_2026_M3_Secc1!S231="")),0,1))</f>
        <v>0</v>
      </c>
      <c r="EY150" s="220">
        <f>IF(CNGE_2026_M3_Secc1!$AH$128=CNGE_2026_M3_Secc1!$AJ$128,0,IF(OR(AND($D150&lt;&gt;"",CNGE_2026_M3_Secc1!T231="X"),AND($D150="",CNGE_2026_M3_Secc1!T231="")),0,1))</f>
        <v>0</v>
      </c>
      <c r="EZ150" s="220">
        <f>IF(CNGE_2026_M3_Secc1!$AH$128=CNGE_2026_M3_Secc1!$AJ$128,0,IF(OR(AND($D150&lt;&gt;"",CNGE_2026_M3_Secc1!U231="X"),AND($D150="",CNGE_2026_M3_Secc1!U231="")),0,1))</f>
        <v>0</v>
      </c>
      <c r="FA150" s="220">
        <f>IF(CNGE_2026_M3_Secc1!$AH$128=CNGE_2026_M3_Secc1!$AJ$128,0,IF(OR(AND($D150&lt;&gt;"",CNGE_2026_M3_Secc1!V231="X"),AND($D150="",CNGE_2026_M3_Secc1!V231="")),0,1))</f>
        <v>0</v>
      </c>
      <c r="FB150" s="220">
        <f>IF(CNGE_2026_M3_Secc1!$AH$128=CNGE_2026_M3_Secc1!$AJ$128,0,IF(OR(AND($D150&lt;&gt;"",CNGE_2026_M3_Secc1!W231="X"),AND($D150="",CNGE_2026_M3_Secc1!W231="")),0,1))</f>
        <v>0</v>
      </c>
      <c r="FC150" s="220">
        <f>IF(CNGE_2026_M3_Secc1!$AH$128=CNGE_2026_M3_Secc1!$AJ$128,0,IF(OR(AND($D150&lt;&gt;"",CNGE_2026_M3_Secc1!X231="X"),AND($D150="",CNGE_2026_M3_Secc1!X231="")),0,1))</f>
        <v>0</v>
      </c>
      <c r="FD150" s="220">
        <f>IF(CNGE_2026_M3_Secc1!$AH$128=CNGE_2026_M3_Secc1!$AJ$128,0,IF(OR(AND($D150&lt;&gt;"",CNGE_2026_M3_Secc1!Y231="X"),AND($D150="",CNGE_2026_M3_Secc1!Y231="")),0,1))</f>
        <v>0</v>
      </c>
      <c r="FE150" s="220">
        <f>IF(CNGE_2026_M3_Secc1!$AH$128=CNGE_2026_M3_Secc1!$AJ$128,0,IF(OR(AND($D150&lt;&gt;"",CNGE_2026_M3_Secc1!Z231="X"),AND($D150="",CNGE_2026_M3_Secc1!Z231="")),0,1))</f>
        <v>0</v>
      </c>
      <c r="FF150" s="220">
        <f>IF(CNGE_2026_M3_Secc1!$AH$128=CNGE_2026_M3_Secc1!$AJ$128,0,IF(OR(AND($D150&lt;&gt;"",CNGE_2026_M3_Secc1!AA231="X"),AND($D150="",CNGE_2026_M3_Secc1!AA231="")),0,1))</f>
        <v>0</v>
      </c>
      <c r="FG150" s="220">
        <f>IF(CNGE_2026_M3_Secc1!$AH$128=CNGE_2026_M3_Secc1!$AJ$128,0,IF(OR(AND($D150&lt;&gt;"",CNGE_2026_M3_Secc1!AB231="X"),AND($D150="",CNGE_2026_M3_Secc1!AB231="")),0,1))</f>
        <v>0</v>
      </c>
      <c r="FH150" s="220">
        <f>IF(CNGE_2026_M3_Secc1!$AH$128=CNGE_2026_M3_Secc1!$AJ$128,0,IF(OR(AND($D150&lt;&gt;"",CNGE_2026_M3_Secc1!AC231="X"),AND($D150="",CNGE_2026_M3_Secc1!AC231="")),0,1))</f>
        <v>0</v>
      </c>
      <c r="FI150" s="220">
        <f>IF(CNGE_2026_M3_Secc1!$AH$128=CNGE_2026_M3_Secc1!$AJ$128,0,IF(OR(AND($D150&lt;&gt;"",CNGE_2026_M3_Secc1!AD231="X"),AND($D150="",CNGE_2026_M3_Secc1!AD231="")),0,1))</f>
        <v>0</v>
      </c>
      <c r="FJ150" s="220">
        <f>IF(CNGE_2026_M3_Secc1!$AH$128=CNGE_2026_M3_Secc1!$AJ$128,0,IF(OR(AND($D150&lt;&gt;"",CNGE_2026_M3_Secc1!I291="X"),AND($D150="",CNGE_2026_M3_Secc1!I291="")),0,1))</f>
        <v>0</v>
      </c>
      <c r="FK150" s="220">
        <f>IF(CNGE_2026_M3_Secc1!$AH$128=CNGE_2026_M3_Secc1!$AJ$128,0,IF(OR(AND($D150&lt;&gt;"",CNGE_2026_M3_Secc1!J291="X"),AND($D150="",CNGE_2026_M3_Secc1!J291="")),0,1))</f>
        <v>0</v>
      </c>
      <c r="FL150" s="220">
        <f>IF(CNGE_2026_M3_Secc1!$AH$128=CNGE_2026_M3_Secc1!$AJ$128,0,IF(OR(AND($D150&lt;&gt;"",CNGE_2026_M3_Secc1!K291="X"),AND($D150="",CNGE_2026_M3_Secc1!K291="")),0,1))</f>
        <v>0</v>
      </c>
      <c r="FM150" s="220">
        <f>IF(CNGE_2026_M3_Secc1!$AH$128=CNGE_2026_M3_Secc1!$AJ$128,0,IF(OR(AND($D150&lt;&gt;"",CNGE_2026_M3_Secc1!L291="X"),AND($D150="",CNGE_2026_M3_Secc1!L291="")),0,1))</f>
        <v>0</v>
      </c>
      <c r="FN150" s="220">
        <f>IF(CNGE_2026_M3_Secc1!$AH$128=CNGE_2026_M3_Secc1!$AJ$128,0,IF(OR(AND($D150&lt;&gt;"",CNGE_2026_M3_Secc1!M291="X"),AND($D150="",CNGE_2026_M3_Secc1!M291="")),0,1))</f>
        <v>0</v>
      </c>
      <c r="FO150" s="220">
        <f>IF(CNGE_2026_M3_Secc1!$AH$128=CNGE_2026_M3_Secc1!$AJ$128,0,IF(OR(AND($D150&lt;&gt;"",CNGE_2026_M3_Secc1!N291="X"),AND($D150="",CNGE_2026_M3_Secc1!N291="")),0,1))</f>
        <v>0</v>
      </c>
      <c r="FP150" s="220">
        <f>IF(CNGE_2026_M3_Secc1!$AH$128=CNGE_2026_M3_Secc1!$AJ$128,0,IF(OR(AND($D150&lt;&gt;"",CNGE_2026_M3_Secc1!O291="X"),AND($D150="",CNGE_2026_M3_Secc1!O291="")),0,1))</f>
        <v>0</v>
      </c>
      <c r="FQ150" s="220">
        <f>IF(CNGE_2026_M3_Secc1!$AH$128=CNGE_2026_M3_Secc1!$AJ$128,0,IF(OR(AND($D150&lt;&gt;"",CNGE_2026_M3_Secc1!P291="X"),AND($D150="",CNGE_2026_M3_Secc1!P291="")),0,1))</f>
        <v>0</v>
      </c>
      <c r="FR150" s="220">
        <f>IF(CNGE_2026_M3_Secc1!$AH$128=CNGE_2026_M3_Secc1!$AJ$128,0,IF(OR(AND($D150&lt;&gt;"",CNGE_2026_M3_Secc1!Q291="X"),AND($D150="",CNGE_2026_M3_Secc1!Q291="")),0,1))</f>
        <v>0</v>
      </c>
      <c r="FS150" s="220">
        <f>IF(CNGE_2026_M3_Secc1!$AH$128=CNGE_2026_M3_Secc1!$AJ$128,0,IF(OR(AND($D150&lt;&gt;"",CNGE_2026_M3_Secc1!R291="X"),AND($D150="",CNGE_2026_M3_Secc1!R291="")),0,1))</f>
        <v>0</v>
      </c>
      <c r="FT150" s="220">
        <f>IF(CNGE_2026_M3_Secc1!$AH$128=CNGE_2026_M3_Secc1!$AJ$128,0,IF(OR(AND($D150&lt;&gt;"",CNGE_2026_M3_Secc1!S291="X"),AND($D150="",CNGE_2026_M3_Secc1!S291="")),0,1))</f>
        <v>0</v>
      </c>
      <c r="FU150" s="220">
        <f>IF(CNGE_2026_M3_Secc1!$AH$128=CNGE_2026_M3_Secc1!$AJ$128,0,IF(OR(AND($D150&lt;&gt;"",CNGE_2026_M3_Secc1!T291="X"),AND($D150="",CNGE_2026_M3_Secc1!T291="")),0,1))</f>
        <v>0</v>
      </c>
      <c r="FV150" s="220">
        <f>IF(CNGE_2026_M3_Secc1!$AH$128=CNGE_2026_M3_Secc1!$AJ$128,0,IF(OR(AND($D150&lt;&gt;"",CNGE_2026_M3_Secc1!U291="X"),AND($D150="",CNGE_2026_M3_Secc1!U291="")),0,1))</f>
        <v>0</v>
      </c>
      <c r="FW150" s="220">
        <f>IF(CNGE_2026_M3_Secc1!$AH$128=CNGE_2026_M3_Secc1!$AJ$128,0,IF(OR(AND($D150&lt;&gt;"",CNGE_2026_M3_Secc1!V291="X"),AND($D150="",CNGE_2026_M3_Secc1!V291="")),0,1))</f>
        <v>0</v>
      </c>
      <c r="FX150" s="220">
        <f>IF(CNGE_2026_M3_Secc1!$AH$128=CNGE_2026_M3_Secc1!$AJ$128,0,IF(OR(AND($D150&lt;&gt;"",CNGE_2026_M3_Secc1!W291="X"),AND($D150="",CNGE_2026_M3_Secc1!W291="")),0,1))</f>
        <v>0</v>
      </c>
      <c r="FY150" s="220">
        <f>IF(CNGE_2026_M3_Secc1!$AH$128=CNGE_2026_M3_Secc1!$AJ$128,0,IF(OR(AND($D150&lt;&gt;"",CNGE_2026_M3_Secc1!X291="X"),AND($D150="",CNGE_2026_M3_Secc1!X291="")),0,1))</f>
        <v>0</v>
      </c>
      <c r="FZ150" s="220">
        <f>IF(CNGE_2026_M3_Secc1!$AH$128=CNGE_2026_M3_Secc1!$AJ$128,0,IF(OR(AND($D150&lt;&gt;"",CNGE_2026_M3_Secc1!Y291="X"),AND($D150="",CNGE_2026_M3_Secc1!Y291="")),0,1))</f>
        <v>0</v>
      </c>
      <c r="GA150" s="220">
        <f>IF(CNGE_2026_M3_Secc1!$AH$128=CNGE_2026_M3_Secc1!$AJ$128,0,IF(OR(AND($D150&lt;&gt;"",CNGE_2026_M3_Secc1!Z291="X"),AND($D150="",CNGE_2026_M3_Secc1!Z291="")),0,1))</f>
        <v>0</v>
      </c>
      <c r="GB150" s="220">
        <f>IF(CNGE_2026_M3_Secc1!$AH$128=CNGE_2026_M3_Secc1!$AJ$128,0,IF(OR(AND($D150&lt;&gt;"",CNGE_2026_M3_Secc1!AA291="X"),AND($D150="",CNGE_2026_M3_Secc1!AA291="")),0,1))</f>
        <v>0</v>
      </c>
      <c r="GC150" s="220">
        <f>IF(CNGE_2026_M3_Secc1!$AH$128=CNGE_2026_M3_Secc1!$AJ$128,0,IF(OR(AND($D150&lt;&gt;"",CNGE_2026_M3_Secc1!AB291="X"),AND($D150="",CNGE_2026_M3_Secc1!AB291="")),0,1))</f>
        <v>0</v>
      </c>
      <c r="GD150" s="220">
        <f>IF(CNGE_2026_M3_Secc1!$AH$128=CNGE_2026_M3_Secc1!$AJ$128,0,IF(OR(AND($D150&lt;&gt;"",CNGE_2026_M3_Secc1!AC291="X"),AND($D150="",CNGE_2026_M3_Secc1!AC291="")),0,1))</f>
        <v>0</v>
      </c>
      <c r="GE150" s="220">
        <f>IF(CNGE_2026_M3_Secc1!$AH$128=CNGE_2026_M3_Secc1!$AJ$128,0,IF(OR(AND($D150&lt;&gt;"",CNGE_2026_M3_Secc1!AD291="X"),AND($D150="",CNGE_2026_M3_Secc1!AD291="")),0,1))</f>
        <v>0</v>
      </c>
    </row>
    <row r="151" spans="1:187" s="114" customFormat="1" ht="15" customHeight="1">
      <c r="A151" s="131"/>
      <c r="B151" s="53"/>
      <c r="C151" s="82" t="s">
        <v>100</v>
      </c>
      <c r="D151" s="792" t="str">
        <f>IF($AH$33=1,"",IF(CNGE_2026_M3_Secc1!$AH$40=CNGE_2026_M3_Secc1!$AJ$40,"",IF(CNGE_2026_M3_Secc1!D94="","",CNGE_2026_M3_Secc1!D94)))</f>
        <v/>
      </c>
      <c r="E151" s="793"/>
      <c r="F151" s="793"/>
      <c r="G151" s="793"/>
      <c r="H151" s="793"/>
      <c r="I151" s="793"/>
      <c r="J151" s="793"/>
      <c r="K151" s="793"/>
      <c r="L151" s="793"/>
      <c r="M151" s="794"/>
      <c r="N151" s="432"/>
      <c r="O151" s="432"/>
      <c r="P151" s="432"/>
      <c r="Q151" s="432"/>
      <c r="R151" s="432"/>
      <c r="S151" s="432"/>
      <c r="T151" s="432"/>
      <c r="U151" s="432"/>
      <c r="V151" s="432"/>
      <c r="W151" s="432"/>
      <c r="X151" s="432"/>
      <c r="Y151" s="432"/>
      <c r="Z151" s="432"/>
      <c r="AA151" s="432"/>
      <c r="AB151" s="432"/>
      <c r="AC151" s="432"/>
      <c r="AD151" s="432"/>
      <c r="AE151" s="49"/>
      <c r="AF151" s="219"/>
      <c r="AG151" s="212"/>
      <c r="AH151" s="896">
        <f t="shared" si="89"/>
        <v>0</v>
      </c>
      <c r="AI151" s="627"/>
      <c r="AJ151" s="896">
        <f t="shared" si="21"/>
        <v>0</v>
      </c>
      <c r="AK151" s="627"/>
      <c r="AL151" s="896">
        <f t="shared" si="22"/>
        <v>0</v>
      </c>
      <c r="AM151" s="627"/>
      <c r="AN151" s="627">
        <f t="shared" si="90"/>
        <v>0</v>
      </c>
      <c r="AO151" s="627"/>
      <c r="AP151" s="639" t="str">
        <f>IF(AN151=0,"",IF(SUM($AN$116:AN151)=1,AR151,IF($AN$173&gt;SUM($AN$116:AN151),_xlfn.CONCAT(", ",AR151),IF($AN$173=SUM($AN$116:AN151),_xlfn.CONCAT(" y ",AR151,".")))))</f>
        <v/>
      </c>
      <c r="AQ151" s="641" t="str">
        <f>IF(AO151=0,"", IF(SUM($AN151:BW$582)=1,AR151, IF($AN$589&gt;SUM($AN151:BW$582),_xlfn.CONCAT(", ",AR151), IF($AN$589=SUM($AN151:BW$582),_xlfn.CONCAT(" y ",AR151,".")))))</f>
        <v/>
      </c>
      <c r="AR151" s="639">
        <f t="shared" si="91"/>
        <v>35</v>
      </c>
      <c r="AS151" s="641"/>
      <c r="AU151" s="1046">
        <f t="shared" si="85"/>
        <v>0</v>
      </c>
      <c r="AV151" s="1047"/>
      <c r="AX151" s="1053">
        <f t="shared" si="23"/>
        <v>0</v>
      </c>
      <c r="AY151" s="729"/>
      <c r="AZ151" s="1053">
        <f t="shared" si="92"/>
        <v>0</v>
      </c>
      <c r="BA151" s="729"/>
      <c r="BB151" s="639">
        <f t="shared" si="93"/>
        <v>0</v>
      </c>
      <c r="BC151" s="641"/>
      <c r="BE151" s="220">
        <f t="shared" si="24"/>
        <v>0</v>
      </c>
      <c r="BF151" s="220">
        <f t="shared" si="25"/>
        <v>0</v>
      </c>
      <c r="BG151" s="220">
        <f t="shared" si="26"/>
        <v>0</v>
      </c>
      <c r="BH151" s="220">
        <f t="shared" si="27"/>
        <v>0</v>
      </c>
      <c r="BI151" s="220">
        <f t="shared" si="28"/>
        <v>0</v>
      </c>
      <c r="BJ151" s="220">
        <f t="shared" si="29"/>
        <v>0</v>
      </c>
      <c r="BK151" s="220">
        <f t="shared" si="30"/>
        <v>0</v>
      </c>
      <c r="BL151" s="220">
        <f t="shared" si="31"/>
        <v>0</v>
      </c>
      <c r="BM151" s="220">
        <f t="shared" si="32"/>
        <v>0</v>
      </c>
      <c r="BN151" s="220">
        <f t="shared" si="33"/>
        <v>0</v>
      </c>
      <c r="BO151" s="220">
        <f t="shared" si="34"/>
        <v>0</v>
      </c>
      <c r="BP151" s="220">
        <f t="shared" si="35"/>
        <v>0</v>
      </c>
      <c r="BQ151" s="220">
        <f t="shared" si="36"/>
        <v>0</v>
      </c>
      <c r="BR151" s="220">
        <f t="shared" si="37"/>
        <v>0</v>
      </c>
      <c r="BS151" s="220">
        <f t="shared" si="38"/>
        <v>0</v>
      </c>
      <c r="BT151" s="220">
        <f t="shared" si="39"/>
        <v>0</v>
      </c>
      <c r="BU151" s="220">
        <f t="shared" si="40"/>
        <v>0</v>
      </c>
      <c r="BV151" s="220">
        <f t="shared" si="41"/>
        <v>0</v>
      </c>
      <c r="BW151" s="220">
        <f t="shared" si="42"/>
        <v>0</v>
      </c>
      <c r="BX151" s="220">
        <f t="shared" si="43"/>
        <v>0</v>
      </c>
      <c r="BY151" s="220">
        <f t="shared" si="44"/>
        <v>0</v>
      </c>
      <c r="BZ151" s="220">
        <f t="shared" si="45"/>
        <v>0</v>
      </c>
      <c r="CA151" s="220">
        <f t="shared" si="46"/>
        <v>0</v>
      </c>
      <c r="CB151" s="220">
        <f t="shared" si="47"/>
        <v>0</v>
      </c>
      <c r="CC151" s="220">
        <f t="shared" si="48"/>
        <v>0</v>
      </c>
      <c r="CD151" s="220">
        <f t="shared" si="49"/>
        <v>0</v>
      </c>
      <c r="CE151" s="220">
        <f t="shared" si="50"/>
        <v>0</v>
      </c>
      <c r="CF151" s="220">
        <f t="shared" si="51"/>
        <v>0</v>
      </c>
      <c r="CG151" s="220">
        <f t="shared" si="52"/>
        <v>0</v>
      </c>
      <c r="CH151" s="220">
        <f t="shared" si="53"/>
        <v>0</v>
      </c>
      <c r="CI151" s="220">
        <f t="shared" si="54"/>
        <v>0</v>
      </c>
      <c r="CJ151" s="220">
        <f t="shared" si="55"/>
        <v>0</v>
      </c>
      <c r="CK151" s="220">
        <f t="shared" si="56"/>
        <v>0</v>
      </c>
      <c r="CL151" s="220">
        <f t="shared" si="57"/>
        <v>0</v>
      </c>
      <c r="CM151" s="220">
        <f t="shared" si="58"/>
        <v>0</v>
      </c>
      <c r="CN151" s="220">
        <f t="shared" si="59"/>
        <v>0</v>
      </c>
      <c r="CO151" s="220">
        <f t="shared" si="60"/>
        <v>0</v>
      </c>
      <c r="CP151" s="220">
        <f t="shared" si="61"/>
        <v>0</v>
      </c>
      <c r="CQ151" s="220">
        <f t="shared" si="62"/>
        <v>0</v>
      </c>
      <c r="CR151" s="220">
        <f t="shared" si="63"/>
        <v>0</v>
      </c>
      <c r="CS151" s="220">
        <f t="shared" si="64"/>
        <v>0</v>
      </c>
      <c r="CT151" s="220">
        <f t="shared" si="65"/>
        <v>0</v>
      </c>
      <c r="CU151" s="220">
        <f t="shared" si="66"/>
        <v>0</v>
      </c>
      <c r="CV151" s="220">
        <f t="shared" si="67"/>
        <v>0</v>
      </c>
      <c r="CW151" s="220">
        <f t="shared" si="68"/>
        <v>0</v>
      </c>
      <c r="CX151" s="220">
        <f t="shared" si="69"/>
        <v>0</v>
      </c>
      <c r="CY151" s="220">
        <f t="shared" si="70"/>
        <v>0</v>
      </c>
      <c r="CZ151" s="220">
        <f t="shared" si="71"/>
        <v>0</v>
      </c>
      <c r="DA151" s="220">
        <f t="shared" si="72"/>
        <v>0</v>
      </c>
      <c r="DB151" s="220">
        <f t="shared" si="73"/>
        <v>0</v>
      </c>
      <c r="DC151" s="220">
        <f t="shared" si="74"/>
        <v>0</v>
      </c>
      <c r="DD151" s="220">
        <f t="shared" si="75"/>
        <v>0</v>
      </c>
      <c r="DE151" s="220">
        <f t="shared" si="76"/>
        <v>0</v>
      </c>
      <c r="DF151" s="220">
        <f t="shared" si="77"/>
        <v>0</v>
      </c>
      <c r="DG151" s="220">
        <f t="shared" si="78"/>
        <v>0</v>
      </c>
      <c r="DH151" s="220">
        <f t="shared" si="79"/>
        <v>0</v>
      </c>
      <c r="DI151" s="220">
        <f t="shared" si="80"/>
        <v>0</v>
      </c>
      <c r="DJ151" s="220">
        <f t="shared" si="81"/>
        <v>0</v>
      </c>
      <c r="DK151" s="220">
        <f t="shared" si="82"/>
        <v>0</v>
      </c>
      <c r="DL151" s="220">
        <f t="shared" si="83"/>
        <v>0</v>
      </c>
      <c r="DM151" s="220">
        <f t="shared" si="86"/>
        <v>0</v>
      </c>
      <c r="DN151" s="96" t="str">
        <f>IF(DM151=0,"",IF(SUM($DM$116:DM151)=1,_xlfn.CONCAT(DO151,),IF($DM$173&gt;SUM($DM$116:DM151),_xlfn.CONCAT(", ",DO151),IF($DM$173=SUM($DM$116:DM151),_xlfn.CONCAT(" y ",DO151)))))</f>
        <v/>
      </c>
      <c r="DO151" s="98">
        <f t="shared" si="87"/>
        <v>35</v>
      </c>
      <c r="DT151" s="645">
        <f t="shared" si="84"/>
        <v>0</v>
      </c>
      <c r="DU151" s="647"/>
      <c r="DW151" s="220">
        <f t="shared" si="88"/>
        <v>0</v>
      </c>
      <c r="DX151" s="220">
        <f>IF(CNGE_2026_M3_Secc1!$AH$128=CNGE_2026_M3_Secc1!$AJ$128,0,IF(OR(AND($D151&lt;&gt;"",CNGE_2026_M3_Secc1!O172="X"),AND($D151="",CNGE_2026_M3_Secc1!O172="")),0,1))</f>
        <v>0</v>
      </c>
      <c r="DY151" s="220">
        <f>IF(CNGE_2026_M3_Secc1!$AH$128=CNGE_2026_M3_Secc1!$AJ$128,0,IF(OR(AND($D151&lt;&gt;"",CNGE_2026_M3_Secc1!P172="X"),AND($D151="",CNGE_2026_M3_Secc1!P172="")),0,1))</f>
        <v>0</v>
      </c>
      <c r="DZ151" s="220">
        <f>IF(CNGE_2026_M3_Secc1!$AH$128=CNGE_2026_M3_Secc1!$AJ$128,0,IF(OR(AND($D151&lt;&gt;"",CNGE_2026_M3_Secc1!Q172="X"),AND($D151="",CNGE_2026_M3_Secc1!Q172="")),0,1))</f>
        <v>0</v>
      </c>
      <c r="EA151" s="220">
        <f>IF(CNGE_2026_M3_Secc1!$AH$128=CNGE_2026_M3_Secc1!$AJ$128,0,IF(OR(AND($D151&lt;&gt;"",CNGE_2026_M3_Secc1!R172="X"),AND($D151="",CNGE_2026_M3_Secc1!R172="")),0,1))</f>
        <v>0</v>
      </c>
      <c r="EB151" s="220">
        <f>IF(CNGE_2026_M3_Secc1!$AH$128=CNGE_2026_M3_Secc1!$AJ$128,0,IF(OR(AND($D151&lt;&gt;"",CNGE_2026_M3_Secc1!S172="X"),AND($D151="",CNGE_2026_M3_Secc1!S172="")),0,1))</f>
        <v>0</v>
      </c>
      <c r="EC151" s="220">
        <f>IF(CNGE_2026_M3_Secc1!$AH$128=CNGE_2026_M3_Secc1!$AJ$128,0,IF(OR(AND($D151&lt;&gt;"",CNGE_2026_M3_Secc1!T172="X"),AND($D151="",CNGE_2026_M3_Secc1!T172="")),0,1))</f>
        <v>0</v>
      </c>
      <c r="ED151" s="220">
        <f>IF(CNGE_2026_M3_Secc1!$AH$128=CNGE_2026_M3_Secc1!$AJ$128,0,IF(OR(AND($D151&lt;&gt;"",CNGE_2026_M3_Secc1!U172="X"),AND($D151="",CNGE_2026_M3_Secc1!U172="")),0,1))</f>
        <v>0</v>
      </c>
      <c r="EE151" s="220">
        <f>IF(CNGE_2026_M3_Secc1!$AH$128=CNGE_2026_M3_Secc1!$AJ$128,0,IF(OR(AND($D151&lt;&gt;"",CNGE_2026_M3_Secc1!V172="X"),AND($D151="",CNGE_2026_M3_Secc1!V172="")),0,1))</f>
        <v>0</v>
      </c>
      <c r="EF151" s="220">
        <f>IF(CNGE_2026_M3_Secc1!$AH$128=CNGE_2026_M3_Secc1!$AJ$128,0,IF(OR(AND($D151&lt;&gt;"",CNGE_2026_M3_Secc1!W172="X"),AND($D151="",CNGE_2026_M3_Secc1!W172="")),0,1))</f>
        <v>0</v>
      </c>
      <c r="EG151" s="220">
        <f>IF(CNGE_2026_M3_Secc1!$AH$128=CNGE_2026_M3_Secc1!$AJ$128,0,IF(OR(AND($D151&lt;&gt;"",CNGE_2026_M3_Secc1!X172="X"),AND($D151="",CNGE_2026_M3_Secc1!X172="")),0,1))</f>
        <v>0</v>
      </c>
      <c r="EH151" s="220">
        <f>IF(CNGE_2026_M3_Secc1!$AH$128=CNGE_2026_M3_Secc1!$AJ$128,0,IF(OR(AND($D151&lt;&gt;"",CNGE_2026_M3_Secc1!Y172="X"),AND($D151="",CNGE_2026_M3_Secc1!Y172="")),0,1))</f>
        <v>0</v>
      </c>
      <c r="EI151" s="220">
        <f>IF(CNGE_2026_M3_Secc1!$AH$128=CNGE_2026_M3_Secc1!$AJ$128,0,IF(OR(AND($D151&lt;&gt;"",CNGE_2026_M3_Secc1!Z172="X"),AND($D151="",CNGE_2026_M3_Secc1!Z172="")),0,1))</f>
        <v>0</v>
      </c>
      <c r="EJ151" s="220">
        <f>IF(CNGE_2026_M3_Secc1!$AH$128=CNGE_2026_M3_Secc1!$AJ$128,0,IF(OR(AND($D151&lt;&gt;"",CNGE_2026_M3_Secc1!AA172="X"),AND($D151="",CNGE_2026_M3_Secc1!AA172="")),0,1))</f>
        <v>0</v>
      </c>
      <c r="EK151" s="220">
        <f>IF(CNGE_2026_M3_Secc1!$AH$128=CNGE_2026_M3_Secc1!$AJ$128,0,IF(OR(AND($D151&lt;&gt;"",CNGE_2026_M3_Secc1!AB172="X"),AND($D151="",CNGE_2026_M3_Secc1!AB172="")),0,1))</f>
        <v>0</v>
      </c>
      <c r="EL151" s="220">
        <f>IF(CNGE_2026_M3_Secc1!$AH$128=CNGE_2026_M3_Secc1!$AJ$128,0,IF(OR(AND($D151&lt;&gt;"",CNGE_2026_M3_Secc1!AC172="X"),AND($D151="",CNGE_2026_M3_Secc1!AC172="")),0,1))</f>
        <v>0</v>
      </c>
      <c r="EM151" s="220">
        <f>IF(CNGE_2026_M3_Secc1!$AH$128=CNGE_2026_M3_Secc1!$AJ$128,0,IF(OR(AND($D151&lt;&gt;"",CNGE_2026_M3_Secc1!AD172="X"),AND($D151="",CNGE_2026_M3_Secc1!AD172="")),0,1))</f>
        <v>0</v>
      </c>
      <c r="EN151" s="220">
        <f>IF(CNGE_2026_M3_Secc1!$AH$128=CNGE_2026_M3_Secc1!$AJ$128,0,IF(OR(AND($D151&lt;&gt;"",CNGE_2026_M3_Secc1!I232="X"),AND($D151="",CNGE_2026_M3_Secc1!I232="")),0,1))</f>
        <v>0</v>
      </c>
      <c r="EO151" s="220">
        <f>IF(CNGE_2026_M3_Secc1!$AH$128=CNGE_2026_M3_Secc1!$AJ$128,0,IF(OR(AND($D151&lt;&gt;"",CNGE_2026_M3_Secc1!J232="X"),AND($D151="",CNGE_2026_M3_Secc1!J232="")),0,1))</f>
        <v>0</v>
      </c>
      <c r="EP151" s="220">
        <f>IF(CNGE_2026_M3_Secc1!$AH$128=CNGE_2026_M3_Secc1!$AJ$128,0,IF(OR(AND($D151&lt;&gt;"",CNGE_2026_M3_Secc1!K232="X"),AND($D151="",CNGE_2026_M3_Secc1!K232="")),0,1))</f>
        <v>0</v>
      </c>
      <c r="EQ151" s="220">
        <f>IF(CNGE_2026_M3_Secc1!$AH$128=CNGE_2026_M3_Secc1!$AJ$128,0,IF(OR(AND($D151&lt;&gt;"",CNGE_2026_M3_Secc1!L232="X"),AND($D151="",CNGE_2026_M3_Secc1!L232="")),0,1))</f>
        <v>0</v>
      </c>
      <c r="ER151" s="220">
        <f>IF(CNGE_2026_M3_Secc1!$AH$128=CNGE_2026_M3_Secc1!$AJ$128,0,IF(OR(AND($D151&lt;&gt;"",CNGE_2026_M3_Secc1!M232="X"),AND($D151="",CNGE_2026_M3_Secc1!M232="")),0,1))</f>
        <v>0</v>
      </c>
      <c r="ES151" s="220">
        <f>IF(CNGE_2026_M3_Secc1!$AH$128=CNGE_2026_M3_Secc1!$AJ$128,0,IF(OR(AND($D151&lt;&gt;"",CNGE_2026_M3_Secc1!N232="X"),AND($D151="",CNGE_2026_M3_Secc1!N232="")),0,1))</f>
        <v>0</v>
      </c>
      <c r="ET151" s="220">
        <f>IF(CNGE_2026_M3_Secc1!$AH$128=CNGE_2026_M3_Secc1!$AJ$128,0,IF(OR(AND($D151&lt;&gt;"",CNGE_2026_M3_Secc1!O232="X"),AND($D151="",CNGE_2026_M3_Secc1!O232="")),0,1))</f>
        <v>0</v>
      </c>
      <c r="EU151" s="220">
        <f>IF(CNGE_2026_M3_Secc1!$AH$128=CNGE_2026_M3_Secc1!$AJ$128,0,IF(OR(AND($D151&lt;&gt;"",CNGE_2026_M3_Secc1!P232="X"),AND($D151="",CNGE_2026_M3_Secc1!P232="")),0,1))</f>
        <v>0</v>
      </c>
      <c r="EV151" s="220">
        <f>IF(CNGE_2026_M3_Secc1!$AH$128=CNGE_2026_M3_Secc1!$AJ$128,0,IF(OR(AND($D151&lt;&gt;"",CNGE_2026_M3_Secc1!Q232="X"),AND($D151="",CNGE_2026_M3_Secc1!Q232="")),0,1))</f>
        <v>0</v>
      </c>
      <c r="EW151" s="220">
        <f>IF(CNGE_2026_M3_Secc1!$AH$128=CNGE_2026_M3_Secc1!$AJ$128,0,IF(OR(AND($D151&lt;&gt;"",CNGE_2026_M3_Secc1!R232="X"),AND($D151="",CNGE_2026_M3_Secc1!R232="")),0,1))</f>
        <v>0</v>
      </c>
      <c r="EX151" s="220">
        <f>IF(CNGE_2026_M3_Secc1!$AH$128=CNGE_2026_M3_Secc1!$AJ$128,0,IF(OR(AND($D151&lt;&gt;"",CNGE_2026_M3_Secc1!S232="X"),AND($D151="",CNGE_2026_M3_Secc1!S232="")),0,1))</f>
        <v>0</v>
      </c>
      <c r="EY151" s="220">
        <f>IF(CNGE_2026_M3_Secc1!$AH$128=CNGE_2026_M3_Secc1!$AJ$128,0,IF(OR(AND($D151&lt;&gt;"",CNGE_2026_M3_Secc1!T232="X"),AND($D151="",CNGE_2026_M3_Secc1!T232="")),0,1))</f>
        <v>0</v>
      </c>
      <c r="EZ151" s="220">
        <f>IF(CNGE_2026_M3_Secc1!$AH$128=CNGE_2026_M3_Secc1!$AJ$128,0,IF(OR(AND($D151&lt;&gt;"",CNGE_2026_M3_Secc1!U232="X"),AND($D151="",CNGE_2026_M3_Secc1!U232="")),0,1))</f>
        <v>0</v>
      </c>
      <c r="FA151" s="220">
        <f>IF(CNGE_2026_M3_Secc1!$AH$128=CNGE_2026_M3_Secc1!$AJ$128,0,IF(OR(AND($D151&lt;&gt;"",CNGE_2026_M3_Secc1!V232="X"),AND($D151="",CNGE_2026_M3_Secc1!V232="")),0,1))</f>
        <v>0</v>
      </c>
      <c r="FB151" s="220">
        <f>IF(CNGE_2026_M3_Secc1!$AH$128=CNGE_2026_M3_Secc1!$AJ$128,0,IF(OR(AND($D151&lt;&gt;"",CNGE_2026_M3_Secc1!W232="X"),AND($D151="",CNGE_2026_M3_Secc1!W232="")),0,1))</f>
        <v>0</v>
      </c>
      <c r="FC151" s="220">
        <f>IF(CNGE_2026_M3_Secc1!$AH$128=CNGE_2026_M3_Secc1!$AJ$128,0,IF(OR(AND($D151&lt;&gt;"",CNGE_2026_M3_Secc1!X232="X"),AND($D151="",CNGE_2026_M3_Secc1!X232="")),0,1))</f>
        <v>0</v>
      </c>
      <c r="FD151" s="220">
        <f>IF(CNGE_2026_M3_Secc1!$AH$128=CNGE_2026_M3_Secc1!$AJ$128,0,IF(OR(AND($D151&lt;&gt;"",CNGE_2026_M3_Secc1!Y232="X"),AND($D151="",CNGE_2026_M3_Secc1!Y232="")),0,1))</f>
        <v>0</v>
      </c>
      <c r="FE151" s="220">
        <f>IF(CNGE_2026_M3_Secc1!$AH$128=CNGE_2026_M3_Secc1!$AJ$128,0,IF(OR(AND($D151&lt;&gt;"",CNGE_2026_M3_Secc1!Z232="X"),AND($D151="",CNGE_2026_M3_Secc1!Z232="")),0,1))</f>
        <v>0</v>
      </c>
      <c r="FF151" s="220">
        <f>IF(CNGE_2026_M3_Secc1!$AH$128=CNGE_2026_M3_Secc1!$AJ$128,0,IF(OR(AND($D151&lt;&gt;"",CNGE_2026_M3_Secc1!AA232="X"),AND($D151="",CNGE_2026_M3_Secc1!AA232="")),0,1))</f>
        <v>0</v>
      </c>
      <c r="FG151" s="220">
        <f>IF(CNGE_2026_M3_Secc1!$AH$128=CNGE_2026_M3_Secc1!$AJ$128,0,IF(OR(AND($D151&lt;&gt;"",CNGE_2026_M3_Secc1!AB232="X"),AND($D151="",CNGE_2026_M3_Secc1!AB232="")),0,1))</f>
        <v>0</v>
      </c>
      <c r="FH151" s="220">
        <f>IF(CNGE_2026_M3_Secc1!$AH$128=CNGE_2026_M3_Secc1!$AJ$128,0,IF(OR(AND($D151&lt;&gt;"",CNGE_2026_M3_Secc1!AC232="X"),AND($D151="",CNGE_2026_M3_Secc1!AC232="")),0,1))</f>
        <v>0</v>
      </c>
      <c r="FI151" s="220">
        <f>IF(CNGE_2026_M3_Secc1!$AH$128=CNGE_2026_M3_Secc1!$AJ$128,0,IF(OR(AND($D151&lt;&gt;"",CNGE_2026_M3_Secc1!AD232="X"),AND($D151="",CNGE_2026_M3_Secc1!AD232="")),0,1))</f>
        <v>0</v>
      </c>
      <c r="FJ151" s="220">
        <f>IF(CNGE_2026_M3_Secc1!$AH$128=CNGE_2026_M3_Secc1!$AJ$128,0,IF(OR(AND($D151&lt;&gt;"",CNGE_2026_M3_Secc1!I292="X"),AND($D151="",CNGE_2026_M3_Secc1!I292="")),0,1))</f>
        <v>0</v>
      </c>
      <c r="FK151" s="220">
        <f>IF(CNGE_2026_M3_Secc1!$AH$128=CNGE_2026_M3_Secc1!$AJ$128,0,IF(OR(AND($D151&lt;&gt;"",CNGE_2026_M3_Secc1!J292="X"),AND($D151="",CNGE_2026_M3_Secc1!J292="")),0,1))</f>
        <v>0</v>
      </c>
      <c r="FL151" s="220">
        <f>IF(CNGE_2026_M3_Secc1!$AH$128=CNGE_2026_M3_Secc1!$AJ$128,0,IF(OR(AND($D151&lt;&gt;"",CNGE_2026_M3_Secc1!K292="X"),AND($D151="",CNGE_2026_M3_Secc1!K292="")),0,1))</f>
        <v>0</v>
      </c>
      <c r="FM151" s="220">
        <f>IF(CNGE_2026_M3_Secc1!$AH$128=CNGE_2026_M3_Secc1!$AJ$128,0,IF(OR(AND($D151&lt;&gt;"",CNGE_2026_M3_Secc1!L292="X"),AND($D151="",CNGE_2026_M3_Secc1!L292="")),0,1))</f>
        <v>0</v>
      </c>
      <c r="FN151" s="220">
        <f>IF(CNGE_2026_M3_Secc1!$AH$128=CNGE_2026_M3_Secc1!$AJ$128,0,IF(OR(AND($D151&lt;&gt;"",CNGE_2026_M3_Secc1!M292="X"),AND($D151="",CNGE_2026_M3_Secc1!M292="")),0,1))</f>
        <v>0</v>
      </c>
      <c r="FO151" s="220">
        <f>IF(CNGE_2026_M3_Secc1!$AH$128=CNGE_2026_M3_Secc1!$AJ$128,0,IF(OR(AND($D151&lt;&gt;"",CNGE_2026_M3_Secc1!N292="X"),AND($D151="",CNGE_2026_M3_Secc1!N292="")),0,1))</f>
        <v>0</v>
      </c>
      <c r="FP151" s="220">
        <f>IF(CNGE_2026_M3_Secc1!$AH$128=CNGE_2026_M3_Secc1!$AJ$128,0,IF(OR(AND($D151&lt;&gt;"",CNGE_2026_M3_Secc1!O292="X"),AND($D151="",CNGE_2026_M3_Secc1!O292="")),0,1))</f>
        <v>0</v>
      </c>
      <c r="FQ151" s="220">
        <f>IF(CNGE_2026_M3_Secc1!$AH$128=CNGE_2026_M3_Secc1!$AJ$128,0,IF(OR(AND($D151&lt;&gt;"",CNGE_2026_M3_Secc1!P292="X"),AND($D151="",CNGE_2026_M3_Secc1!P292="")),0,1))</f>
        <v>0</v>
      </c>
      <c r="FR151" s="220">
        <f>IF(CNGE_2026_M3_Secc1!$AH$128=CNGE_2026_M3_Secc1!$AJ$128,0,IF(OR(AND($D151&lt;&gt;"",CNGE_2026_M3_Secc1!Q292="X"),AND($D151="",CNGE_2026_M3_Secc1!Q292="")),0,1))</f>
        <v>0</v>
      </c>
      <c r="FS151" s="220">
        <f>IF(CNGE_2026_M3_Secc1!$AH$128=CNGE_2026_M3_Secc1!$AJ$128,0,IF(OR(AND($D151&lt;&gt;"",CNGE_2026_M3_Secc1!R292="X"),AND($D151="",CNGE_2026_M3_Secc1!R292="")),0,1))</f>
        <v>0</v>
      </c>
      <c r="FT151" s="220">
        <f>IF(CNGE_2026_M3_Secc1!$AH$128=CNGE_2026_M3_Secc1!$AJ$128,0,IF(OR(AND($D151&lt;&gt;"",CNGE_2026_M3_Secc1!S292="X"),AND($D151="",CNGE_2026_M3_Secc1!S292="")),0,1))</f>
        <v>0</v>
      </c>
      <c r="FU151" s="220">
        <f>IF(CNGE_2026_M3_Secc1!$AH$128=CNGE_2026_M3_Secc1!$AJ$128,0,IF(OR(AND($D151&lt;&gt;"",CNGE_2026_M3_Secc1!T292="X"),AND($D151="",CNGE_2026_M3_Secc1!T292="")),0,1))</f>
        <v>0</v>
      </c>
      <c r="FV151" s="220">
        <f>IF(CNGE_2026_M3_Secc1!$AH$128=CNGE_2026_M3_Secc1!$AJ$128,0,IF(OR(AND($D151&lt;&gt;"",CNGE_2026_M3_Secc1!U292="X"),AND($D151="",CNGE_2026_M3_Secc1!U292="")),0,1))</f>
        <v>0</v>
      </c>
      <c r="FW151" s="220">
        <f>IF(CNGE_2026_M3_Secc1!$AH$128=CNGE_2026_M3_Secc1!$AJ$128,0,IF(OR(AND($D151&lt;&gt;"",CNGE_2026_M3_Secc1!V292="X"),AND($D151="",CNGE_2026_M3_Secc1!V292="")),0,1))</f>
        <v>0</v>
      </c>
      <c r="FX151" s="220">
        <f>IF(CNGE_2026_M3_Secc1!$AH$128=CNGE_2026_M3_Secc1!$AJ$128,0,IF(OR(AND($D151&lt;&gt;"",CNGE_2026_M3_Secc1!W292="X"),AND($D151="",CNGE_2026_M3_Secc1!W292="")),0,1))</f>
        <v>0</v>
      </c>
      <c r="FY151" s="220">
        <f>IF(CNGE_2026_M3_Secc1!$AH$128=CNGE_2026_M3_Secc1!$AJ$128,0,IF(OR(AND($D151&lt;&gt;"",CNGE_2026_M3_Secc1!X292="X"),AND($D151="",CNGE_2026_M3_Secc1!X292="")),0,1))</f>
        <v>0</v>
      </c>
      <c r="FZ151" s="220">
        <f>IF(CNGE_2026_M3_Secc1!$AH$128=CNGE_2026_M3_Secc1!$AJ$128,0,IF(OR(AND($D151&lt;&gt;"",CNGE_2026_M3_Secc1!Y292="X"),AND($D151="",CNGE_2026_M3_Secc1!Y292="")),0,1))</f>
        <v>0</v>
      </c>
      <c r="GA151" s="220">
        <f>IF(CNGE_2026_M3_Secc1!$AH$128=CNGE_2026_M3_Secc1!$AJ$128,0,IF(OR(AND($D151&lt;&gt;"",CNGE_2026_M3_Secc1!Z292="X"),AND($D151="",CNGE_2026_M3_Secc1!Z292="")),0,1))</f>
        <v>0</v>
      </c>
      <c r="GB151" s="220">
        <f>IF(CNGE_2026_M3_Secc1!$AH$128=CNGE_2026_M3_Secc1!$AJ$128,0,IF(OR(AND($D151&lt;&gt;"",CNGE_2026_M3_Secc1!AA292="X"),AND($D151="",CNGE_2026_M3_Secc1!AA292="")),0,1))</f>
        <v>0</v>
      </c>
      <c r="GC151" s="220">
        <f>IF(CNGE_2026_M3_Secc1!$AH$128=CNGE_2026_M3_Secc1!$AJ$128,0,IF(OR(AND($D151&lt;&gt;"",CNGE_2026_M3_Secc1!AB292="X"),AND($D151="",CNGE_2026_M3_Secc1!AB292="")),0,1))</f>
        <v>0</v>
      </c>
      <c r="GD151" s="220">
        <f>IF(CNGE_2026_M3_Secc1!$AH$128=CNGE_2026_M3_Secc1!$AJ$128,0,IF(OR(AND($D151&lt;&gt;"",CNGE_2026_M3_Secc1!AC292="X"),AND($D151="",CNGE_2026_M3_Secc1!AC292="")),0,1))</f>
        <v>0</v>
      </c>
      <c r="GE151" s="220">
        <f>IF(CNGE_2026_M3_Secc1!$AH$128=CNGE_2026_M3_Secc1!$AJ$128,0,IF(OR(AND($D151&lt;&gt;"",CNGE_2026_M3_Secc1!AD292="X"),AND($D151="",CNGE_2026_M3_Secc1!AD292="")),0,1))</f>
        <v>0</v>
      </c>
    </row>
    <row r="152" spans="1:187" s="114" customFormat="1" ht="15" customHeight="1">
      <c r="A152" s="131"/>
      <c r="B152" s="53"/>
      <c r="C152" s="82" t="s">
        <v>116</v>
      </c>
      <c r="D152" s="792" t="str">
        <f>IF($AH$33=1,"",IF(CNGE_2026_M3_Secc1!$AH$40=CNGE_2026_M3_Secc1!$AJ$40,"",IF(CNGE_2026_M3_Secc1!D95="","",CNGE_2026_M3_Secc1!D95)))</f>
        <v/>
      </c>
      <c r="E152" s="793"/>
      <c r="F152" s="793"/>
      <c r="G152" s="793"/>
      <c r="H152" s="793"/>
      <c r="I152" s="793"/>
      <c r="J152" s="793"/>
      <c r="K152" s="793"/>
      <c r="L152" s="793"/>
      <c r="M152" s="794"/>
      <c r="N152" s="432"/>
      <c r="O152" s="432"/>
      <c r="P152" s="432"/>
      <c r="Q152" s="432"/>
      <c r="R152" s="432"/>
      <c r="S152" s="432"/>
      <c r="T152" s="432"/>
      <c r="U152" s="432"/>
      <c r="V152" s="432"/>
      <c r="W152" s="432"/>
      <c r="X152" s="432"/>
      <c r="Y152" s="432"/>
      <c r="Z152" s="432"/>
      <c r="AA152" s="432"/>
      <c r="AB152" s="432"/>
      <c r="AC152" s="432"/>
      <c r="AD152" s="432"/>
      <c r="AE152" s="49"/>
      <c r="AF152" s="219"/>
      <c r="AG152" s="212"/>
      <c r="AH152" s="896">
        <f t="shared" si="89"/>
        <v>0</v>
      </c>
      <c r="AI152" s="627"/>
      <c r="AJ152" s="896">
        <f t="shared" si="21"/>
        <v>0</v>
      </c>
      <c r="AK152" s="627"/>
      <c r="AL152" s="896">
        <f t="shared" si="22"/>
        <v>0</v>
      </c>
      <c r="AM152" s="627"/>
      <c r="AN152" s="627">
        <f t="shared" si="90"/>
        <v>0</v>
      </c>
      <c r="AO152" s="627"/>
      <c r="AP152" s="639" t="str">
        <f>IF(AN152=0,"",IF(SUM($AN$116:AN152)=1,AR152,IF($AN$173&gt;SUM($AN$116:AN152),_xlfn.CONCAT(", ",AR152),IF($AN$173=SUM($AN$116:AN152),_xlfn.CONCAT(" y ",AR152,".")))))</f>
        <v/>
      </c>
      <c r="AQ152" s="641" t="str">
        <f>IF(AO152=0,"", IF(SUM($AN152:BW$582)=1,AR152, IF($AN$589&gt;SUM($AN152:BW$582),_xlfn.CONCAT(", ",AR152), IF($AN$589=SUM($AN152:BW$582),_xlfn.CONCAT(" y ",AR152,".")))))</f>
        <v/>
      </c>
      <c r="AR152" s="639">
        <f t="shared" si="91"/>
        <v>36</v>
      </c>
      <c r="AS152" s="641"/>
      <c r="AU152" s="1046">
        <f t="shared" si="85"/>
        <v>0</v>
      </c>
      <c r="AV152" s="1047"/>
      <c r="AX152" s="1053">
        <f t="shared" si="23"/>
        <v>0</v>
      </c>
      <c r="AY152" s="729"/>
      <c r="AZ152" s="1053">
        <f t="shared" si="92"/>
        <v>0</v>
      </c>
      <c r="BA152" s="729"/>
      <c r="BB152" s="639">
        <f t="shared" si="93"/>
        <v>0</v>
      </c>
      <c r="BC152" s="641"/>
      <c r="BE152" s="220">
        <f t="shared" si="24"/>
        <v>0</v>
      </c>
      <c r="BF152" s="220">
        <f t="shared" si="25"/>
        <v>0</v>
      </c>
      <c r="BG152" s="220">
        <f t="shared" si="26"/>
        <v>0</v>
      </c>
      <c r="BH152" s="220">
        <f t="shared" si="27"/>
        <v>0</v>
      </c>
      <c r="BI152" s="220">
        <f t="shared" si="28"/>
        <v>0</v>
      </c>
      <c r="BJ152" s="220">
        <f t="shared" si="29"/>
        <v>0</v>
      </c>
      <c r="BK152" s="220">
        <f t="shared" si="30"/>
        <v>0</v>
      </c>
      <c r="BL152" s="220">
        <f t="shared" si="31"/>
        <v>0</v>
      </c>
      <c r="BM152" s="220">
        <f t="shared" si="32"/>
        <v>0</v>
      </c>
      <c r="BN152" s="220">
        <f t="shared" si="33"/>
        <v>0</v>
      </c>
      <c r="BO152" s="220">
        <f t="shared" si="34"/>
        <v>0</v>
      </c>
      <c r="BP152" s="220">
        <f t="shared" si="35"/>
        <v>0</v>
      </c>
      <c r="BQ152" s="220">
        <f t="shared" si="36"/>
        <v>0</v>
      </c>
      <c r="BR152" s="220">
        <f t="shared" si="37"/>
        <v>0</v>
      </c>
      <c r="BS152" s="220">
        <f t="shared" si="38"/>
        <v>0</v>
      </c>
      <c r="BT152" s="220">
        <f t="shared" si="39"/>
        <v>0</v>
      </c>
      <c r="BU152" s="220">
        <f t="shared" si="40"/>
        <v>0</v>
      </c>
      <c r="BV152" s="220">
        <f t="shared" si="41"/>
        <v>0</v>
      </c>
      <c r="BW152" s="220">
        <f t="shared" si="42"/>
        <v>0</v>
      </c>
      <c r="BX152" s="220">
        <f t="shared" si="43"/>
        <v>0</v>
      </c>
      <c r="BY152" s="220">
        <f t="shared" si="44"/>
        <v>0</v>
      </c>
      <c r="BZ152" s="220">
        <f t="shared" si="45"/>
        <v>0</v>
      </c>
      <c r="CA152" s="220">
        <f t="shared" si="46"/>
        <v>0</v>
      </c>
      <c r="CB152" s="220">
        <f t="shared" si="47"/>
        <v>0</v>
      </c>
      <c r="CC152" s="220">
        <f t="shared" si="48"/>
        <v>0</v>
      </c>
      <c r="CD152" s="220">
        <f t="shared" si="49"/>
        <v>0</v>
      </c>
      <c r="CE152" s="220">
        <f t="shared" si="50"/>
        <v>0</v>
      </c>
      <c r="CF152" s="220">
        <f t="shared" si="51"/>
        <v>0</v>
      </c>
      <c r="CG152" s="220">
        <f t="shared" si="52"/>
        <v>0</v>
      </c>
      <c r="CH152" s="220">
        <f t="shared" si="53"/>
        <v>0</v>
      </c>
      <c r="CI152" s="220">
        <f t="shared" si="54"/>
        <v>0</v>
      </c>
      <c r="CJ152" s="220">
        <f t="shared" si="55"/>
        <v>0</v>
      </c>
      <c r="CK152" s="220">
        <f t="shared" si="56"/>
        <v>0</v>
      </c>
      <c r="CL152" s="220">
        <f t="shared" si="57"/>
        <v>0</v>
      </c>
      <c r="CM152" s="220">
        <f t="shared" si="58"/>
        <v>0</v>
      </c>
      <c r="CN152" s="220">
        <f t="shared" si="59"/>
        <v>0</v>
      </c>
      <c r="CO152" s="220">
        <f t="shared" si="60"/>
        <v>0</v>
      </c>
      <c r="CP152" s="220">
        <f t="shared" si="61"/>
        <v>0</v>
      </c>
      <c r="CQ152" s="220">
        <f t="shared" si="62"/>
        <v>0</v>
      </c>
      <c r="CR152" s="220">
        <f t="shared" si="63"/>
        <v>0</v>
      </c>
      <c r="CS152" s="220">
        <f t="shared" si="64"/>
        <v>0</v>
      </c>
      <c r="CT152" s="220">
        <f t="shared" si="65"/>
        <v>0</v>
      </c>
      <c r="CU152" s="220">
        <f t="shared" si="66"/>
        <v>0</v>
      </c>
      <c r="CV152" s="220">
        <f t="shared" si="67"/>
        <v>0</v>
      </c>
      <c r="CW152" s="220">
        <f t="shared" si="68"/>
        <v>0</v>
      </c>
      <c r="CX152" s="220">
        <f t="shared" si="69"/>
        <v>0</v>
      </c>
      <c r="CY152" s="220">
        <f t="shared" si="70"/>
        <v>0</v>
      </c>
      <c r="CZ152" s="220">
        <f t="shared" si="71"/>
        <v>0</v>
      </c>
      <c r="DA152" s="220">
        <f t="shared" si="72"/>
        <v>0</v>
      </c>
      <c r="DB152" s="220">
        <f t="shared" si="73"/>
        <v>0</v>
      </c>
      <c r="DC152" s="220">
        <f t="shared" si="74"/>
        <v>0</v>
      </c>
      <c r="DD152" s="220">
        <f t="shared" si="75"/>
        <v>0</v>
      </c>
      <c r="DE152" s="220">
        <f t="shared" si="76"/>
        <v>0</v>
      </c>
      <c r="DF152" s="220">
        <f t="shared" si="77"/>
        <v>0</v>
      </c>
      <c r="DG152" s="220">
        <f t="shared" si="78"/>
        <v>0</v>
      </c>
      <c r="DH152" s="220">
        <f t="shared" si="79"/>
        <v>0</v>
      </c>
      <c r="DI152" s="220">
        <f t="shared" si="80"/>
        <v>0</v>
      </c>
      <c r="DJ152" s="220">
        <f t="shared" si="81"/>
        <v>0</v>
      </c>
      <c r="DK152" s="220">
        <f t="shared" si="82"/>
        <v>0</v>
      </c>
      <c r="DL152" s="220">
        <f t="shared" si="83"/>
        <v>0</v>
      </c>
      <c r="DM152" s="220">
        <f t="shared" si="86"/>
        <v>0</v>
      </c>
      <c r="DN152" s="96" t="str">
        <f>IF(DM152=0,"",IF(SUM($DM$116:DM152)=1,_xlfn.CONCAT(DO152,),IF($DM$173&gt;SUM($DM$116:DM152),_xlfn.CONCAT(", ",DO152),IF($DM$173=SUM($DM$116:DM152),_xlfn.CONCAT(" y ",DO152)))))</f>
        <v/>
      </c>
      <c r="DO152" s="98">
        <f t="shared" si="87"/>
        <v>36</v>
      </c>
      <c r="DT152" s="645">
        <f t="shared" si="84"/>
        <v>0</v>
      </c>
      <c r="DU152" s="647"/>
      <c r="DW152" s="220">
        <f t="shared" si="88"/>
        <v>0</v>
      </c>
      <c r="DX152" s="220">
        <f>IF(CNGE_2026_M3_Secc1!$AH$128=CNGE_2026_M3_Secc1!$AJ$128,0,IF(OR(AND($D152&lt;&gt;"",CNGE_2026_M3_Secc1!O173="X"),AND($D152="",CNGE_2026_M3_Secc1!O173="")),0,1))</f>
        <v>0</v>
      </c>
      <c r="DY152" s="220">
        <f>IF(CNGE_2026_M3_Secc1!$AH$128=CNGE_2026_M3_Secc1!$AJ$128,0,IF(OR(AND($D152&lt;&gt;"",CNGE_2026_M3_Secc1!P173="X"),AND($D152="",CNGE_2026_M3_Secc1!P173="")),0,1))</f>
        <v>0</v>
      </c>
      <c r="DZ152" s="220">
        <f>IF(CNGE_2026_M3_Secc1!$AH$128=CNGE_2026_M3_Secc1!$AJ$128,0,IF(OR(AND($D152&lt;&gt;"",CNGE_2026_M3_Secc1!Q173="X"),AND($D152="",CNGE_2026_M3_Secc1!Q173="")),0,1))</f>
        <v>0</v>
      </c>
      <c r="EA152" s="220">
        <f>IF(CNGE_2026_M3_Secc1!$AH$128=CNGE_2026_M3_Secc1!$AJ$128,0,IF(OR(AND($D152&lt;&gt;"",CNGE_2026_M3_Secc1!R173="X"),AND($D152="",CNGE_2026_M3_Secc1!R173="")),0,1))</f>
        <v>0</v>
      </c>
      <c r="EB152" s="220">
        <f>IF(CNGE_2026_M3_Secc1!$AH$128=CNGE_2026_M3_Secc1!$AJ$128,0,IF(OR(AND($D152&lt;&gt;"",CNGE_2026_M3_Secc1!S173="X"),AND($D152="",CNGE_2026_M3_Secc1!S173="")),0,1))</f>
        <v>0</v>
      </c>
      <c r="EC152" s="220">
        <f>IF(CNGE_2026_M3_Secc1!$AH$128=CNGE_2026_M3_Secc1!$AJ$128,0,IF(OR(AND($D152&lt;&gt;"",CNGE_2026_M3_Secc1!T173="X"),AND($D152="",CNGE_2026_M3_Secc1!T173="")),0,1))</f>
        <v>0</v>
      </c>
      <c r="ED152" s="220">
        <f>IF(CNGE_2026_M3_Secc1!$AH$128=CNGE_2026_M3_Secc1!$AJ$128,0,IF(OR(AND($D152&lt;&gt;"",CNGE_2026_M3_Secc1!U173="X"),AND($D152="",CNGE_2026_M3_Secc1!U173="")),0,1))</f>
        <v>0</v>
      </c>
      <c r="EE152" s="220">
        <f>IF(CNGE_2026_M3_Secc1!$AH$128=CNGE_2026_M3_Secc1!$AJ$128,0,IF(OR(AND($D152&lt;&gt;"",CNGE_2026_M3_Secc1!V173="X"),AND($D152="",CNGE_2026_M3_Secc1!V173="")),0,1))</f>
        <v>0</v>
      </c>
      <c r="EF152" s="220">
        <f>IF(CNGE_2026_M3_Secc1!$AH$128=CNGE_2026_M3_Secc1!$AJ$128,0,IF(OR(AND($D152&lt;&gt;"",CNGE_2026_M3_Secc1!W173="X"),AND($D152="",CNGE_2026_M3_Secc1!W173="")),0,1))</f>
        <v>0</v>
      </c>
      <c r="EG152" s="220">
        <f>IF(CNGE_2026_M3_Secc1!$AH$128=CNGE_2026_M3_Secc1!$AJ$128,0,IF(OR(AND($D152&lt;&gt;"",CNGE_2026_M3_Secc1!X173="X"),AND($D152="",CNGE_2026_M3_Secc1!X173="")),0,1))</f>
        <v>0</v>
      </c>
      <c r="EH152" s="220">
        <f>IF(CNGE_2026_M3_Secc1!$AH$128=CNGE_2026_M3_Secc1!$AJ$128,0,IF(OR(AND($D152&lt;&gt;"",CNGE_2026_M3_Secc1!Y173="X"),AND($D152="",CNGE_2026_M3_Secc1!Y173="")),0,1))</f>
        <v>0</v>
      </c>
      <c r="EI152" s="220">
        <f>IF(CNGE_2026_M3_Secc1!$AH$128=CNGE_2026_M3_Secc1!$AJ$128,0,IF(OR(AND($D152&lt;&gt;"",CNGE_2026_M3_Secc1!Z173="X"),AND($D152="",CNGE_2026_M3_Secc1!Z173="")),0,1))</f>
        <v>0</v>
      </c>
      <c r="EJ152" s="220">
        <f>IF(CNGE_2026_M3_Secc1!$AH$128=CNGE_2026_M3_Secc1!$AJ$128,0,IF(OR(AND($D152&lt;&gt;"",CNGE_2026_M3_Secc1!AA173="X"),AND($D152="",CNGE_2026_M3_Secc1!AA173="")),0,1))</f>
        <v>0</v>
      </c>
      <c r="EK152" s="220">
        <f>IF(CNGE_2026_M3_Secc1!$AH$128=CNGE_2026_M3_Secc1!$AJ$128,0,IF(OR(AND($D152&lt;&gt;"",CNGE_2026_M3_Secc1!AB173="X"),AND($D152="",CNGE_2026_M3_Secc1!AB173="")),0,1))</f>
        <v>0</v>
      </c>
      <c r="EL152" s="220">
        <f>IF(CNGE_2026_M3_Secc1!$AH$128=CNGE_2026_M3_Secc1!$AJ$128,0,IF(OR(AND($D152&lt;&gt;"",CNGE_2026_M3_Secc1!AC173="X"),AND($D152="",CNGE_2026_M3_Secc1!AC173="")),0,1))</f>
        <v>0</v>
      </c>
      <c r="EM152" s="220">
        <f>IF(CNGE_2026_M3_Secc1!$AH$128=CNGE_2026_M3_Secc1!$AJ$128,0,IF(OR(AND($D152&lt;&gt;"",CNGE_2026_M3_Secc1!AD173="X"),AND($D152="",CNGE_2026_M3_Secc1!AD173="")),0,1))</f>
        <v>0</v>
      </c>
      <c r="EN152" s="220">
        <f>IF(CNGE_2026_M3_Secc1!$AH$128=CNGE_2026_M3_Secc1!$AJ$128,0,IF(OR(AND($D152&lt;&gt;"",CNGE_2026_M3_Secc1!I233="X"),AND($D152="",CNGE_2026_M3_Secc1!I233="")),0,1))</f>
        <v>0</v>
      </c>
      <c r="EO152" s="220">
        <f>IF(CNGE_2026_M3_Secc1!$AH$128=CNGE_2026_M3_Secc1!$AJ$128,0,IF(OR(AND($D152&lt;&gt;"",CNGE_2026_M3_Secc1!J233="X"),AND($D152="",CNGE_2026_M3_Secc1!J233="")),0,1))</f>
        <v>0</v>
      </c>
      <c r="EP152" s="220">
        <f>IF(CNGE_2026_M3_Secc1!$AH$128=CNGE_2026_M3_Secc1!$AJ$128,0,IF(OR(AND($D152&lt;&gt;"",CNGE_2026_M3_Secc1!K233="X"),AND($D152="",CNGE_2026_M3_Secc1!K233="")),0,1))</f>
        <v>0</v>
      </c>
      <c r="EQ152" s="220">
        <f>IF(CNGE_2026_M3_Secc1!$AH$128=CNGE_2026_M3_Secc1!$AJ$128,0,IF(OR(AND($D152&lt;&gt;"",CNGE_2026_M3_Secc1!L233="X"),AND($D152="",CNGE_2026_M3_Secc1!L233="")),0,1))</f>
        <v>0</v>
      </c>
      <c r="ER152" s="220">
        <f>IF(CNGE_2026_M3_Secc1!$AH$128=CNGE_2026_M3_Secc1!$AJ$128,0,IF(OR(AND($D152&lt;&gt;"",CNGE_2026_M3_Secc1!M233="X"),AND($D152="",CNGE_2026_M3_Secc1!M233="")),0,1))</f>
        <v>0</v>
      </c>
      <c r="ES152" s="220">
        <f>IF(CNGE_2026_M3_Secc1!$AH$128=CNGE_2026_M3_Secc1!$AJ$128,0,IF(OR(AND($D152&lt;&gt;"",CNGE_2026_M3_Secc1!N233="X"),AND($D152="",CNGE_2026_M3_Secc1!N233="")),0,1))</f>
        <v>0</v>
      </c>
      <c r="ET152" s="220">
        <f>IF(CNGE_2026_M3_Secc1!$AH$128=CNGE_2026_M3_Secc1!$AJ$128,0,IF(OR(AND($D152&lt;&gt;"",CNGE_2026_M3_Secc1!O233="X"),AND($D152="",CNGE_2026_M3_Secc1!O233="")),0,1))</f>
        <v>0</v>
      </c>
      <c r="EU152" s="220">
        <f>IF(CNGE_2026_M3_Secc1!$AH$128=CNGE_2026_M3_Secc1!$AJ$128,0,IF(OR(AND($D152&lt;&gt;"",CNGE_2026_M3_Secc1!P233="X"),AND($D152="",CNGE_2026_M3_Secc1!P233="")),0,1))</f>
        <v>0</v>
      </c>
      <c r="EV152" s="220">
        <f>IF(CNGE_2026_M3_Secc1!$AH$128=CNGE_2026_M3_Secc1!$AJ$128,0,IF(OR(AND($D152&lt;&gt;"",CNGE_2026_M3_Secc1!Q233="X"),AND($D152="",CNGE_2026_M3_Secc1!Q233="")),0,1))</f>
        <v>0</v>
      </c>
      <c r="EW152" s="220">
        <f>IF(CNGE_2026_M3_Secc1!$AH$128=CNGE_2026_M3_Secc1!$AJ$128,0,IF(OR(AND($D152&lt;&gt;"",CNGE_2026_M3_Secc1!R233="X"),AND($D152="",CNGE_2026_M3_Secc1!R233="")),0,1))</f>
        <v>0</v>
      </c>
      <c r="EX152" s="220">
        <f>IF(CNGE_2026_M3_Secc1!$AH$128=CNGE_2026_M3_Secc1!$AJ$128,0,IF(OR(AND($D152&lt;&gt;"",CNGE_2026_M3_Secc1!S233="X"),AND($D152="",CNGE_2026_M3_Secc1!S233="")),0,1))</f>
        <v>0</v>
      </c>
      <c r="EY152" s="220">
        <f>IF(CNGE_2026_M3_Secc1!$AH$128=CNGE_2026_M3_Secc1!$AJ$128,0,IF(OR(AND($D152&lt;&gt;"",CNGE_2026_M3_Secc1!T233="X"),AND($D152="",CNGE_2026_M3_Secc1!T233="")),0,1))</f>
        <v>0</v>
      </c>
      <c r="EZ152" s="220">
        <f>IF(CNGE_2026_M3_Secc1!$AH$128=CNGE_2026_M3_Secc1!$AJ$128,0,IF(OR(AND($D152&lt;&gt;"",CNGE_2026_M3_Secc1!U233="X"),AND($D152="",CNGE_2026_M3_Secc1!U233="")),0,1))</f>
        <v>0</v>
      </c>
      <c r="FA152" s="220">
        <f>IF(CNGE_2026_M3_Secc1!$AH$128=CNGE_2026_M3_Secc1!$AJ$128,0,IF(OR(AND($D152&lt;&gt;"",CNGE_2026_M3_Secc1!V233="X"),AND($D152="",CNGE_2026_M3_Secc1!V233="")),0,1))</f>
        <v>0</v>
      </c>
      <c r="FB152" s="220">
        <f>IF(CNGE_2026_M3_Secc1!$AH$128=CNGE_2026_M3_Secc1!$AJ$128,0,IF(OR(AND($D152&lt;&gt;"",CNGE_2026_M3_Secc1!W233="X"),AND($D152="",CNGE_2026_M3_Secc1!W233="")),0,1))</f>
        <v>0</v>
      </c>
      <c r="FC152" s="220">
        <f>IF(CNGE_2026_M3_Secc1!$AH$128=CNGE_2026_M3_Secc1!$AJ$128,0,IF(OR(AND($D152&lt;&gt;"",CNGE_2026_M3_Secc1!X233="X"),AND($D152="",CNGE_2026_M3_Secc1!X233="")),0,1))</f>
        <v>0</v>
      </c>
      <c r="FD152" s="220">
        <f>IF(CNGE_2026_M3_Secc1!$AH$128=CNGE_2026_M3_Secc1!$AJ$128,0,IF(OR(AND($D152&lt;&gt;"",CNGE_2026_M3_Secc1!Y233="X"),AND($D152="",CNGE_2026_M3_Secc1!Y233="")),0,1))</f>
        <v>0</v>
      </c>
      <c r="FE152" s="220">
        <f>IF(CNGE_2026_M3_Secc1!$AH$128=CNGE_2026_M3_Secc1!$AJ$128,0,IF(OR(AND($D152&lt;&gt;"",CNGE_2026_M3_Secc1!Z233="X"),AND($D152="",CNGE_2026_M3_Secc1!Z233="")),0,1))</f>
        <v>0</v>
      </c>
      <c r="FF152" s="220">
        <f>IF(CNGE_2026_M3_Secc1!$AH$128=CNGE_2026_M3_Secc1!$AJ$128,0,IF(OR(AND($D152&lt;&gt;"",CNGE_2026_M3_Secc1!AA233="X"),AND($D152="",CNGE_2026_M3_Secc1!AA233="")),0,1))</f>
        <v>0</v>
      </c>
      <c r="FG152" s="220">
        <f>IF(CNGE_2026_M3_Secc1!$AH$128=CNGE_2026_M3_Secc1!$AJ$128,0,IF(OR(AND($D152&lt;&gt;"",CNGE_2026_M3_Secc1!AB233="X"),AND($D152="",CNGE_2026_M3_Secc1!AB233="")),0,1))</f>
        <v>0</v>
      </c>
      <c r="FH152" s="220">
        <f>IF(CNGE_2026_M3_Secc1!$AH$128=CNGE_2026_M3_Secc1!$AJ$128,0,IF(OR(AND($D152&lt;&gt;"",CNGE_2026_M3_Secc1!AC233="X"),AND($D152="",CNGE_2026_M3_Secc1!AC233="")),0,1))</f>
        <v>0</v>
      </c>
      <c r="FI152" s="220">
        <f>IF(CNGE_2026_M3_Secc1!$AH$128=CNGE_2026_M3_Secc1!$AJ$128,0,IF(OR(AND($D152&lt;&gt;"",CNGE_2026_M3_Secc1!AD233="X"),AND($D152="",CNGE_2026_M3_Secc1!AD233="")),0,1))</f>
        <v>0</v>
      </c>
      <c r="FJ152" s="220">
        <f>IF(CNGE_2026_M3_Secc1!$AH$128=CNGE_2026_M3_Secc1!$AJ$128,0,IF(OR(AND($D152&lt;&gt;"",CNGE_2026_M3_Secc1!I293="X"),AND($D152="",CNGE_2026_M3_Secc1!I293="")),0,1))</f>
        <v>0</v>
      </c>
      <c r="FK152" s="220">
        <f>IF(CNGE_2026_M3_Secc1!$AH$128=CNGE_2026_M3_Secc1!$AJ$128,0,IF(OR(AND($D152&lt;&gt;"",CNGE_2026_M3_Secc1!J293="X"),AND($D152="",CNGE_2026_M3_Secc1!J293="")),0,1))</f>
        <v>0</v>
      </c>
      <c r="FL152" s="220">
        <f>IF(CNGE_2026_M3_Secc1!$AH$128=CNGE_2026_M3_Secc1!$AJ$128,0,IF(OR(AND($D152&lt;&gt;"",CNGE_2026_M3_Secc1!K293="X"),AND($D152="",CNGE_2026_M3_Secc1!K293="")),0,1))</f>
        <v>0</v>
      </c>
      <c r="FM152" s="220">
        <f>IF(CNGE_2026_M3_Secc1!$AH$128=CNGE_2026_M3_Secc1!$AJ$128,0,IF(OR(AND($D152&lt;&gt;"",CNGE_2026_M3_Secc1!L293="X"),AND($D152="",CNGE_2026_M3_Secc1!L293="")),0,1))</f>
        <v>0</v>
      </c>
      <c r="FN152" s="220">
        <f>IF(CNGE_2026_M3_Secc1!$AH$128=CNGE_2026_M3_Secc1!$AJ$128,0,IF(OR(AND($D152&lt;&gt;"",CNGE_2026_M3_Secc1!M293="X"),AND($D152="",CNGE_2026_M3_Secc1!M293="")),0,1))</f>
        <v>0</v>
      </c>
      <c r="FO152" s="220">
        <f>IF(CNGE_2026_M3_Secc1!$AH$128=CNGE_2026_M3_Secc1!$AJ$128,0,IF(OR(AND($D152&lt;&gt;"",CNGE_2026_M3_Secc1!N293="X"),AND($D152="",CNGE_2026_M3_Secc1!N293="")),0,1))</f>
        <v>0</v>
      </c>
      <c r="FP152" s="220">
        <f>IF(CNGE_2026_M3_Secc1!$AH$128=CNGE_2026_M3_Secc1!$AJ$128,0,IF(OR(AND($D152&lt;&gt;"",CNGE_2026_M3_Secc1!O293="X"),AND($D152="",CNGE_2026_M3_Secc1!O293="")),0,1))</f>
        <v>0</v>
      </c>
      <c r="FQ152" s="220">
        <f>IF(CNGE_2026_M3_Secc1!$AH$128=CNGE_2026_M3_Secc1!$AJ$128,0,IF(OR(AND($D152&lt;&gt;"",CNGE_2026_M3_Secc1!P293="X"),AND($D152="",CNGE_2026_M3_Secc1!P293="")),0,1))</f>
        <v>0</v>
      </c>
      <c r="FR152" s="220">
        <f>IF(CNGE_2026_M3_Secc1!$AH$128=CNGE_2026_M3_Secc1!$AJ$128,0,IF(OR(AND($D152&lt;&gt;"",CNGE_2026_M3_Secc1!Q293="X"),AND($D152="",CNGE_2026_M3_Secc1!Q293="")),0,1))</f>
        <v>0</v>
      </c>
      <c r="FS152" s="220">
        <f>IF(CNGE_2026_M3_Secc1!$AH$128=CNGE_2026_M3_Secc1!$AJ$128,0,IF(OR(AND($D152&lt;&gt;"",CNGE_2026_M3_Secc1!R293="X"),AND($D152="",CNGE_2026_M3_Secc1!R293="")),0,1))</f>
        <v>0</v>
      </c>
      <c r="FT152" s="220">
        <f>IF(CNGE_2026_M3_Secc1!$AH$128=CNGE_2026_M3_Secc1!$AJ$128,0,IF(OR(AND($D152&lt;&gt;"",CNGE_2026_M3_Secc1!S293="X"),AND($D152="",CNGE_2026_M3_Secc1!S293="")),0,1))</f>
        <v>0</v>
      </c>
      <c r="FU152" s="220">
        <f>IF(CNGE_2026_M3_Secc1!$AH$128=CNGE_2026_M3_Secc1!$AJ$128,0,IF(OR(AND($D152&lt;&gt;"",CNGE_2026_M3_Secc1!T293="X"),AND($D152="",CNGE_2026_M3_Secc1!T293="")),0,1))</f>
        <v>0</v>
      </c>
      <c r="FV152" s="220">
        <f>IF(CNGE_2026_M3_Secc1!$AH$128=CNGE_2026_M3_Secc1!$AJ$128,0,IF(OR(AND($D152&lt;&gt;"",CNGE_2026_M3_Secc1!U293="X"),AND($D152="",CNGE_2026_M3_Secc1!U293="")),0,1))</f>
        <v>0</v>
      </c>
      <c r="FW152" s="220">
        <f>IF(CNGE_2026_M3_Secc1!$AH$128=CNGE_2026_M3_Secc1!$AJ$128,0,IF(OR(AND($D152&lt;&gt;"",CNGE_2026_M3_Secc1!V293="X"),AND($D152="",CNGE_2026_M3_Secc1!V293="")),0,1))</f>
        <v>0</v>
      </c>
      <c r="FX152" s="220">
        <f>IF(CNGE_2026_M3_Secc1!$AH$128=CNGE_2026_M3_Secc1!$AJ$128,0,IF(OR(AND($D152&lt;&gt;"",CNGE_2026_M3_Secc1!W293="X"),AND($D152="",CNGE_2026_M3_Secc1!W293="")),0,1))</f>
        <v>0</v>
      </c>
      <c r="FY152" s="220">
        <f>IF(CNGE_2026_M3_Secc1!$AH$128=CNGE_2026_M3_Secc1!$AJ$128,0,IF(OR(AND($D152&lt;&gt;"",CNGE_2026_M3_Secc1!X293="X"),AND($D152="",CNGE_2026_M3_Secc1!X293="")),0,1))</f>
        <v>0</v>
      </c>
      <c r="FZ152" s="220">
        <f>IF(CNGE_2026_M3_Secc1!$AH$128=CNGE_2026_M3_Secc1!$AJ$128,0,IF(OR(AND($D152&lt;&gt;"",CNGE_2026_M3_Secc1!Y293="X"),AND($D152="",CNGE_2026_M3_Secc1!Y293="")),0,1))</f>
        <v>0</v>
      </c>
      <c r="GA152" s="220">
        <f>IF(CNGE_2026_M3_Secc1!$AH$128=CNGE_2026_M3_Secc1!$AJ$128,0,IF(OR(AND($D152&lt;&gt;"",CNGE_2026_M3_Secc1!Z293="X"),AND($D152="",CNGE_2026_M3_Secc1!Z293="")),0,1))</f>
        <v>0</v>
      </c>
      <c r="GB152" s="220">
        <f>IF(CNGE_2026_M3_Secc1!$AH$128=CNGE_2026_M3_Secc1!$AJ$128,0,IF(OR(AND($D152&lt;&gt;"",CNGE_2026_M3_Secc1!AA293="X"),AND($D152="",CNGE_2026_M3_Secc1!AA293="")),0,1))</f>
        <v>0</v>
      </c>
      <c r="GC152" s="220">
        <f>IF(CNGE_2026_M3_Secc1!$AH$128=CNGE_2026_M3_Secc1!$AJ$128,0,IF(OR(AND($D152&lt;&gt;"",CNGE_2026_M3_Secc1!AB293="X"),AND($D152="",CNGE_2026_M3_Secc1!AB293="")),0,1))</f>
        <v>0</v>
      </c>
      <c r="GD152" s="220">
        <f>IF(CNGE_2026_M3_Secc1!$AH$128=CNGE_2026_M3_Secc1!$AJ$128,0,IF(OR(AND($D152&lt;&gt;"",CNGE_2026_M3_Secc1!AC293="X"),AND($D152="",CNGE_2026_M3_Secc1!AC293="")),0,1))</f>
        <v>0</v>
      </c>
      <c r="GE152" s="220">
        <f>IF(CNGE_2026_M3_Secc1!$AH$128=CNGE_2026_M3_Secc1!$AJ$128,0,IF(OR(AND($D152&lt;&gt;"",CNGE_2026_M3_Secc1!AD293="X"),AND($D152="",CNGE_2026_M3_Secc1!AD293="")),0,1))</f>
        <v>0</v>
      </c>
    </row>
    <row r="153" spans="1:187" s="114" customFormat="1" ht="15" customHeight="1">
      <c r="A153" s="131"/>
      <c r="B153" s="53"/>
      <c r="C153" s="82" t="s">
        <v>117</v>
      </c>
      <c r="D153" s="792" t="str">
        <f>IF($AH$33=1,"",IF(CNGE_2026_M3_Secc1!$AH$40=CNGE_2026_M3_Secc1!$AJ$40,"",IF(CNGE_2026_M3_Secc1!D96="","",CNGE_2026_M3_Secc1!D96)))</f>
        <v/>
      </c>
      <c r="E153" s="793"/>
      <c r="F153" s="793"/>
      <c r="G153" s="793"/>
      <c r="H153" s="793"/>
      <c r="I153" s="793"/>
      <c r="J153" s="793"/>
      <c r="K153" s="793"/>
      <c r="L153" s="793"/>
      <c r="M153" s="794"/>
      <c r="N153" s="432"/>
      <c r="O153" s="432"/>
      <c r="P153" s="432"/>
      <c r="Q153" s="432"/>
      <c r="R153" s="432"/>
      <c r="S153" s="432"/>
      <c r="T153" s="432"/>
      <c r="U153" s="432"/>
      <c r="V153" s="432"/>
      <c r="W153" s="432"/>
      <c r="X153" s="432"/>
      <c r="Y153" s="432"/>
      <c r="Z153" s="432"/>
      <c r="AA153" s="432"/>
      <c r="AB153" s="432"/>
      <c r="AC153" s="432"/>
      <c r="AD153" s="432"/>
      <c r="AE153" s="49"/>
      <c r="AF153" s="219"/>
      <c r="AG153" s="212"/>
      <c r="AH153" s="896">
        <f t="shared" si="89"/>
        <v>0</v>
      </c>
      <c r="AI153" s="627"/>
      <c r="AJ153" s="896">
        <f t="shared" si="21"/>
        <v>0</v>
      </c>
      <c r="AK153" s="627"/>
      <c r="AL153" s="896">
        <f t="shared" si="22"/>
        <v>0</v>
      </c>
      <c r="AM153" s="627"/>
      <c r="AN153" s="627">
        <f t="shared" si="90"/>
        <v>0</v>
      </c>
      <c r="AO153" s="627"/>
      <c r="AP153" s="639" t="str">
        <f>IF(AN153=0,"",IF(SUM($AN$116:AN153)=1,AR153,IF($AN$173&gt;SUM($AN$116:AN153),_xlfn.CONCAT(", ",AR153),IF($AN$173=SUM($AN$116:AN153),_xlfn.CONCAT(" y ",AR153,".")))))</f>
        <v/>
      </c>
      <c r="AQ153" s="641" t="str">
        <f>IF(AO153=0,"", IF(SUM($AN153:BW$582)=1,AR153, IF($AN$589&gt;SUM($AN153:BW$582),_xlfn.CONCAT(", ",AR153), IF($AN$589=SUM($AN153:BW$582),_xlfn.CONCAT(" y ",AR153,".")))))</f>
        <v/>
      </c>
      <c r="AR153" s="639">
        <f t="shared" si="91"/>
        <v>37</v>
      </c>
      <c r="AS153" s="641"/>
      <c r="AU153" s="1046">
        <f t="shared" si="85"/>
        <v>0</v>
      </c>
      <c r="AV153" s="1047"/>
      <c r="AX153" s="1053">
        <f t="shared" si="23"/>
        <v>0</v>
      </c>
      <c r="AY153" s="729"/>
      <c r="AZ153" s="1053">
        <f t="shared" si="92"/>
        <v>0</v>
      </c>
      <c r="BA153" s="729"/>
      <c r="BB153" s="639">
        <f t="shared" si="93"/>
        <v>0</v>
      </c>
      <c r="BC153" s="641"/>
      <c r="BE153" s="220">
        <f t="shared" si="24"/>
        <v>0</v>
      </c>
      <c r="BF153" s="220">
        <f t="shared" si="25"/>
        <v>0</v>
      </c>
      <c r="BG153" s="220">
        <f t="shared" si="26"/>
        <v>0</v>
      </c>
      <c r="BH153" s="220">
        <f t="shared" si="27"/>
        <v>0</v>
      </c>
      <c r="BI153" s="220">
        <f t="shared" si="28"/>
        <v>0</v>
      </c>
      <c r="BJ153" s="220">
        <f t="shared" si="29"/>
        <v>0</v>
      </c>
      <c r="BK153" s="220">
        <f t="shared" si="30"/>
        <v>0</v>
      </c>
      <c r="BL153" s="220">
        <f t="shared" si="31"/>
        <v>0</v>
      </c>
      <c r="BM153" s="220">
        <f t="shared" si="32"/>
        <v>0</v>
      </c>
      <c r="BN153" s="220">
        <f t="shared" si="33"/>
        <v>0</v>
      </c>
      <c r="BO153" s="220">
        <f t="shared" si="34"/>
        <v>0</v>
      </c>
      <c r="BP153" s="220">
        <f t="shared" si="35"/>
        <v>0</v>
      </c>
      <c r="BQ153" s="220">
        <f t="shared" si="36"/>
        <v>0</v>
      </c>
      <c r="BR153" s="220">
        <f t="shared" si="37"/>
        <v>0</v>
      </c>
      <c r="BS153" s="220">
        <f t="shared" si="38"/>
        <v>0</v>
      </c>
      <c r="BT153" s="220">
        <f t="shared" si="39"/>
        <v>0</v>
      </c>
      <c r="BU153" s="220">
        <f t="shared" si="40"/>
        <v>0</v>
      </c>
      <c r="BV153" s="220">
        <f t="shared" si="41"/>
        <v>0</v>
      </c>
      <c r="BW153" s="220">
        <f t="shared" si="42"/>
        <v>0</v>
      </c>
      <c r="BX153" s="220">
        <f t="shared" si="43"/>
        <v>0</v>
      </c>
      <c r="BY153" s="220">
        <f t="shared" si="44"/>
        <v>0</v>
      </c>
      <c r="BZ153" s="220">
        <f t="shared" si="45"/>
        <v>0</v>
      </c>
      <c r="CA153" s="220">
        <f t="shared" si="46"/>
        <v>0</v>
      </c>
      <c r="CB153" s="220">
        <f t="shared" si="47"/>
        <v>0</v>
      </c>
      <c r="CC153" s="220">
        <f t="shared" si="48"/>
        <v>0</v>
      </c>
      <c r="CD153" s="220">
        <f t="shared" si="49"/>
        <v>0</v>
      </c>
      <c r="CE153" s="220">
        <f t="shared" si="50"/>
        <v>0</v>
      </c>
      <c r="CF153" s="220">
        <f t="shared" si="51"/>
        <v>0</v>
      </c>
      <c r="CG153" s="220">
        <f t="shared" si="52"/>
        <v>0</v>
      </c>
      <c r="CH153" s="220">
        <f t="shared" si="53"/>
        <v>0</v>
      </c>
      <c r="CI153" s="220">
        <f t="shared" si="54"/>
        <v>0</v>
      </c>
      <c r="CJ153" s="220">
        <f t="shared" si="55"/>
        <v>0</v>
      </c>
      <c r="CK153" s="220">
        <f t="shared" si="56"/>
        <v>0</v>
      </c>
      <c r="CL153" s="220">
        <f t="shared" si="57"/>
        <v>0</v>
      </c>
      <c r="CM153" s="220">
        <f t="shared" si="58"/>
        <v>0</v>
      </c>
      <c r="CN153" s="220">
        <f t="shared" si="59"/>
        <v>0</v>
      </c>
      <c r="CO153" s="220">
        <f t="shared" si="60"/>
        <v>0</v>
      </c>
      <c r="CP153" s="220">
        <f t="shared" si="61"/>
        <v>0</v>
      </c>
      <c r="CQ153" s="220">
        <f t="shared" si="62"/>
        <v>0</v>
      </c>
      <c r="CR153" s="220">
        <f t="shared" si="63"/>
        <v>0</v>
      </c>
      <c r="CS153" s="220">
        <f t="shared" si="64"/>
        <v>0</v>
      </c>
      <c r="CT153" s="220">
        <f t="shared" si="65"/>
        <v>0</v>
      </c>
      <c r="CU153" s="220">
        <f t="shared" si="66"/>
        <v>0</v>
      </c>
      <c r="CV153" s="220">
        <f t="shared" si="67"/>
        <v>0</v>
      </c>
      <c r="CW153" s="220">
        <f t="shared" si="68"/>
        <v>0</v>
      </c>
      <c r="CX153" s="220">
        <f t="shared" si="69"/>
        <v>0</v>
      </c>
      <c r="CY153" s="220">
        <f t="shared" si="70"/>
        <v>0</v>
      </c>
      <c r="CZ153" s="220">
        <f t="shared" si="71"/>
        <v>0</v>
      </c>
      <c r="DA153" s="220">
        <f t="shared" si="72"/>
        <v>0</v>
      </c>
      <c r="DB153" s="220">
        <f t="shared" si="73"/>
        <v>0</v>
      </c>
      <c r="DC153" s="220">
        <f t="shared" si="74"/>
        <v>0</v>
      </c>
      <c r="DD153" s="220">
        <f t="shared" si="75"/>
        <v>0</v>
      </c>
      <c r="DE153" s="220">
        <f t="shared" si="76"/>
        <v>0</v>
      </c>
      <c r="DF153" s="220">
        <f t="shared" si="77"/>
        <v>0</v>
      </c>
      <c r="DG153" s="220">
        <f t="shared" si="78"/>
        <v>0</v>
      </c>
      <c r="DH153" s="220">
        <f t="shared" si="79"/>
        <v>0</v>
      </c>
      <c r="DI153" s="220">
        <f t="shared" si="80"/>
        <v>0</v>
      </c>
      <c r="DJ153" s="220">
        <f t="shared" si="81"/>
        <v>0</v>
      </c>
      <c r="DK153" s="220">
        <f t="shared" si="82"/>
        <v>0</v>
      </c>
      <c r="DL153" s="220">
        <f t="shared" si="83"/>
        <v>0</v>
      </c>
      <c r="DM153" s="220">
        <f t="shared" si="86"/>
        <v>0</v>
      </c>
      <c r="DN153" s="96" t="str">
        <f>IF(DM153=0,"",IF(SUM($DM$116:DM153)=1,_xlfn.CONCAT(DO153,),IF($DM$173&gt;SUM($DM$116:DM153),_xlfn.CONCAT(", ",DO153),IF($DM$173=SUM($DM$116:DM153),_xlfn.CONCAT(" y ",DO153)))))</f>
        <v/>
      </c>
      <c r="DO153" s="98">
        <f t="shared" si="87"/>
        <v>37</v>
      </c>
      <c r="DT153" s="645">
        <f t="shared" si="84"/>
        <v>0</v>
      </c>
      <c r="DU153" s="647"/>
      <c r="DW153" s="220">
        <f t="shared" si="88"/>
        <v>0</v>
      </c>
      <c r="DX153" s="220">
        <f>IF(CNGE_2026_M3_Secc1!$AH$128=CNGE_2026_M3_Secc1!$AJ$128,0,IF(OR(AND($D153&lt;&gt;"",CNGE_2026_M3_Secc1!O174="X"),AND($D153="",CNGE_2026_M3_Secc1!O174="")),0,1))</f>
        <v>0</v>
      </c>
      <c r="DY153" s="220">
        <f>IF(CNGE_2026_M3_Secc1!$AH$128=CNGE_2026_M3_Secc1!$AJ$128,0,IF(OR(AND($D153&lt;&gt;"",CNGE_2026_M3_Secc1!P174="X"),AND($D153="",CNGE_2026_M3_Secc1!P174="")),0,1))</f>
        <v>0</v>
      </c>
      <c r="DZ153" s="220">
        <f>IF(CNGE_2026_M3_Secc1!$AH$128=CNGE_2026_M3_Secc1!$AJ$128,0,IF(OR(AND($D153&lt;&gt;"",CNGE_2026_M3_Secc1!Q174="X"),AND($D153="",CNGE_2026_M3_Secc1!Q174="")),0,1))</f>
        <v>0</v>
      </c>
      <c r="EA153" s="220">
        <f>IF(CNGE_2026_M3_Secc1!$AH$128=CNGE_2026_M3_Secc1!$AJ$128,0,IF(OR(AND($D153&lt;&gt;"",CNGE_2026_M3_Secc1!R174="X"),AND($D153="",CNGE_2026_M3_Secc1!R174="")),0,1))</f>
        <v>0</v>
      </c>
      <c r="EB153" s="220">
        <f>IF(CNGE_2026_M3_Secc1!$AH$128=CNGE_2026_M3_Secc1!$AJ$128,0,IF(OR(AND($D153&lt;&gt;"",CNGE_2026_M3_Secc1!S174="X"),AND($D153="",CNGE_2026_M3_Secc1!S174="")),0,1))</f>
        <v>0</v>
      </c>
      <c r="EC153" s="220">
        <f>IF(CNGE_2026_M3_Secc1!$AH$128=CNGE_2026_M3_Secc1!$AJ$128,0,IF(OR(AND($D153&lt;&gt;"",CNGE_2026_M3_Secc1!T174="X"),AND($D153="",CNGE_2026_M3_Secc1!T174="")),0,1))</f>
        <v>0</v>
      </c>
      <c r="ED153" s="220">
        <f>IF(CNGE_2026_M3_Secc1!$AH$128=CNGE_2026_M3_Secc1!$AJ$128,0,IF(OR(AND($D153&lt;&gt;"",CNGE_2026_M3_Secc1!U174="X"),AND($D153="",CNGE_2026_M3_Secc1!U174="")),0,1))</f>
        <v>0</v>
      </c>
      <c r="EE153" s="220">
        <f>IF(CNGE_2026_M3_Secc1!$AH$128=CNGE_2026_M3_Secc1!$AJ$128,0,IF(OR(AND($D153&lt;&gt;"",CNGE_2026_M3_Secc1!V174="X"),AND($D153="",CNGE_2026_M3_Secc1!V174="")),0,1))</f>
        <v>0</v>
      </c>
      <c r="EF153" s="220">
        <f>IF(CNGE_2026_M3_Secc1!$AH$128=CNGE_2026_M3_Secc1!$AJ$128,0,IF(OR(AND($D153&lt;&gt;"",CNGE_2026_M3_Secc1!W174="X"),AND($D153="",CNGE_2026_M3_Secc1!W174="")),0,1))</f>
        <v>0</v>
      </c>
      <c r="EG153" s="220">
        <f>IF(CNGE_2026_M3_Secc1!$AH$128=CNGE_2026_M3_Secc1!$AJ$128,0,IF(OR(AND($D153&lt;&gt;"",CNGE_2026_M3_Secc1!X174="X"),AND($D153="",CNGE_2026_M3_Secc1!X174="")),0,1))</f>
        <v>0</v>
      </c>
      <c r="EH153" s="220">
        <f>IF(CNGE_2026_M3_Secc1!$AH$128=CNGE_2026_M3_Secc1!$AJ$128,0,IF(OR(AND($D153&lt;&gt;"",CNGE_2026_M3_Secc1!Y174="X"),AND($D153="",CNGE_2026_M3_Secc1!Y174="")),0,1))</f>
        <v>0</v>
      </c>
      <c r="EI153" s="220">
        <f>IF(CNGE_2026_M3_Secc1!$AH$128=CNGE_2026_M3_Secc1!$AJ$128,0,IF(OR(AND($D153&lt;&gt;"",CNGE_2026_M3_Secc1!Z174="X"),AND($D153="",CNGE_2026_M3_Secc1!Z174="")),0,1))</f>
        <v>0</v>
      </c>
      <c r="EJ153" s="220">
        <f>IF(CNGE_2026_M3_Secc1!$AH$128=CNGE_2026_M3_Secc1!$AJ$128,0,IF(OR(AND($D153&lt;&gt;"",CNGE_2026_M3_Secc1!AA174="X"),AND($D153="",CNGE_2026_M3_Secc1!AA174="")),0,1))</f>
        <v>0</v>
      </c>
      <c r="EK153" s="220">
        <f>IF(CNGE_2026_M3_Secc1!$AH$128=CNGE_2026_M3_Secc1!$AJ$128,0,IF(OR(AND($D153&lt;&gt;"",CNGE_2026_M3_Secc1!AB174="X"),AND($D153="",CNGE_2026_M3_Secc1!AB174="")),0,1))</f>
        <v>0</v>
      </c>
      <c r="EL153" s="220">
        <f>IF(CNGE_2026_M3_Secc1!$AH$128=CNGE_2026_M3_Secc1!$AJ$128,0,IF(OR(AND($D153&lt;&gt;"",CNGE_2026_M3_Secc1!AC174="X"),AND($D153="",CNGE_2026_M3_Secc1!AC174="")),0,1))</f>
        <v>0</v>
      </c>
      <c r="EM153" s="220">
        <f>IF(CNGE_2026_M3_Secc1!$AH$128=CNGE_2026_M3_Secc1!$AJ$128,0,IF(OR(AND($D153&lt;&gt;"",CNGE_2026_M3_Secc1!AD174="X"),AND($D153="",CNGE_2026_M3_Secc1!AD174="")),0,1))</f>
        <v>0</v>
      </c>
      <c r="EN153" s="220">
        <f>IF(CNGE_2026_M3_Secc1!$AH$128=CNGE_2026_M3_Secc1!$AJ$128,0,IF(OR(AND($D153&lt;&gt;"",CNGE_2026_M3_Secc1!I234="X"),AND($D153="",CNGE_2026_M3_Secc1!I234="")),0,1))</f>
        <v>0</v>
      </c>
      <c r="EO153" s="220">
        <f>IF(CNGE_2026_M3_Secc1!$AH$128=CNGE_2026_M3_Secc1!$AJ$128,0,IF(OR(AND($D153&lt;&gt;"",CNGE_2026_M3_Secc1!J234="X"),AND($D153="",CNGE_2026_M3_Secc1!J234="")),0,1))</f>
        <v>0</v>
      </c>
      <c r="EP153" s="220">
        <f>IF(CNGE_2026_M3_Secc1!$AH$128=CNGE_2026_M3_Secc1!$AJ$128,0,IF(OR(AND($D153&lt;&gt;"",CNGE_2026_M3_Secc1!K234="X"),AND($D153="",CNGE_2026_M3_Secc1!K234="")),0,1))</f>
        <v>0</v>
      </c>
      <c r="EQ153" s="220">
        <f>IF(CNGE_2026_M3_Secc1!$AH$128=CNGE_2026_M3_Secc1!$AJ$128,0,IF(OR(AND($D153&lt;&gt;"",CNGE_2026_M3_Secc1!L234="X"),AND($D153="",CNGE_2026_M3_Secc1!L234="")),0,1))</f>
        <v>0</v>
      </c>
      <c r="ER153" s="220">
        <f>IF(CNGE_2026_M3_Secc1!$AH$128=CNGE_2026_M3_Secc1!$AJ$128,0,IF(OR(AND($D153&lt;&gt;"",CNGE_2026_M3_Secc1!M234="X"),AND($D153="",CNGE_2026_M3_Secc1!M234="")),0,1))</f>
        <v>0</v>
      </c>
      <c r="ES153" s="220">
        <f>IF(CNGE_2026_M3_Secc1!$AH$128=CNGE_2026_M3_Secc1!$AJ$128,0,IF(OR(AND($D153&lt;&gt;"",CNGE_2026_M3_Secc1!N234="X"),AND($D153="",CNGE_2026_M3_Secc1!N234="")),0,1))</f>
        <v>0</v>
      </c>
      <c r="ET153" s="220">
        <f>IF(CNGE_2026_M3_Secc1!$AH$128=CNGE_2026_M3_Secc1!$AJ$128,0,IF(OR(AND($D153&lt;&gt;"",CNGE_2026_M3_Secc1!O234="X"),AND($D153="",CNGE_2026_M3_Secc1!O234="")),0,1))</f>
        <v>0</v>
      </c>
      <c r="EU153" s="220">
        <f>IF(CNGE_2026_M3_Secc1!$AH$128=CNGE_2026_M3_Secc1!$AJ$128,0,IF(OR(AND($D153&lt;&gt;"",CNGE_2026_M3_Secc1!P234="X"),AND($D153="",CNGE_2026_M3_Secc1!P234="")),0,1))</f>
        <v>0</v>
      </c>
      <c r="EV153" s="220">
        <f>IF(CNGE_2026_M3_Secc1!$AH$128=CNGE_2026_M3_Secc1!$AJ$128,0,IF(OR(AND($D153&lt;&gt;"",CNGE_2026_M3_Secc1!Q234="X"),AND($D153="",CNGE_2026_M3_Secc1!Q234="")),0,1))</f>
        <v>0</v>
      </c>
      <c r="EW153" s="220">
        <f>IF(CNGE_2026_M3_Secc1!$AH$128=CNGE_2026_M3_Secc1!$AJ$128,0,IF(OR(AND($D153&lt;&gt;"",CNGE_2026_M3_Secc1!R234="X"),AND($D153="",CNGE_2026_M3_Secc1!R234="")),0,1))</f>
        <v>0</v>
      </c>
      <c r="EX153" s="220">
        <f>IF(CNGE_2026_M3_Secc1!$AH$128=CNGE_2026_M3_Secc1!$AJ$128,0,IF(OR(AND($D153&lt;&gt;"",CNGE_2026_M3_Secc1!S234="X"),AND($D153="",CNGE_2026_M3_Secc1!S234="")),0,1))</f>
        <v>0</v>
      </c>
      <c r="EY153" s="220">
        <f>IF(CNGE_2026_M3_Secc1!$AH$128=CNGE_2026_M3_Secc1!$AJ$128,0,IF(OR(AND($D153&lt;&gt;"",CNGE_2026_M3_Secc1!T234="X"),AND($D153="",CNGE_2026_M3_Secc1!T234="")),0,1))</f>
        <v>0</v>
      </c>
      <c r="EZ153" s="220">
        <f>IF(CNGE_2026_M3_Secc1!$AH$128=CNGE_2026_M3_Secc1!$AJ$128,0,IF(OR(AND($D153&lt;&gt;"",CNGE_2026_M3_Secc1!U234="X"),AND($D153="",CNGE_2026_M3_Secc1!U234="")),0,1))</f>
        <v>0</v>
      </c>
      <c r="FA153" s="220">
        <f>IF(CNGE_2026_M3_Secc1!$AH$128=CNGE_2026_M3_Secc1!$AJ$128,0,IF(OR(AND($D153&lt;&gt;"",CNGE_2026_M3_Secc1!V234="X"),AND($D153="",CNGE_2026_M3_Secc1!V234="")),0,1))</f>
        <v>0</v>
      </c>
      <c r="FB153" s="220">
        <f>IF(CNGE_2026_M3_Secc1!$AH$128=CNGE_2026_M3_Secc1!$AJ$128,0,IF(OR(AND($D153&lt;&gt;"",CNGE_2026_M3_Secc1!W234="X"),AND($D153="",CNGE_2026_M3_Secc1!W234="")),0,1))</f>
        <v>0</v>
      </c>
      <c r="FC153" s="220">
        <f>IF(CNGE_2026_M3_Secc1!$AH$128=CNGE_2026_M3_Secc1!$AJ$128,0,IF(OR(AND($D153&lt;&gt;"",CNGE_2026_M3_Secc1!X234="X"),AND($D153="",CNGE_2026_M3_Secc1!X234="")),0,1))</f>
        <v>0</v>
      </c>
      <c r="FD153" s="220">
        <f>IF(CNGE_2026_M3_Secc1!$AH$128=CNGE_2026_M3_Secc1!$AJ$128,0,IF(OR(AND($D153&lt;&gt;"",CNGE_2026_M3_Secc1!Y234="X"),AND($D153="",CNGE_2026_M3_Secc1!Y234="")),0,1))</f>
        <v>0</v>
      </c>
      <c r="FE153" s="220">
        <f>IF(CNGE_2026_M3_Secc1!$AH$128=CNGE_2026_M3_Secc1!$AJ$128,0,IF(OR(AND($D153&lt;&gt;"",CNGE_2026_M3_Secc1!Z234="X"),AND($D153="",CNGE_2026_M3_Secc1!Z234="")),0,1))</f>
        <v>0</v>
      </c>
      <c r="FF153" s="220">
        <f>IF(CNGE_2026_M3_Secc1!$AH$128=CNGE_2026_M3_Secc1!$AJ$128,0,IF(OR(AND($D153&lt;&gt;"",CNGE_2026_M3_Secc1!AA234="X"),AND($D153="",CNGE_2026_M3_Secc1!AA234="")),0,1))</f>
        <v>0</v>
      </c>
      <c r="FG153" s="220">
        <f>IF(CNGE_2026_M3_Secc1!$AH$128=CNGE_2026_M3_Secc1!$AJ$128,0,IF(OR(AND($D153&lt;&gt;"",CNGE_2026_M3_Secc1!AB234="X"),AND($D153="",CNGE_2026_M3_Secc1!AB234="")),0,1))</f>
        <v>0</v>
      </c>
      <c r="FH153" s="220">
        <f>IF(CNGE_2026_M3_Secc1!$AH$128=CNGE_2026_M3_Secc1!$AJ$128,0,IF(OR(AND($D153&lt;&gt;"",CNGE_2026_M3_Secc1!AC234="X"),AND($D153="",CNGE_2026_M3_Secc1!AC234="")),0,1))</f>
        <v>0</v>
      </c>
      <c r="FI153" s="220">
        <f>IF(CNGE_2026_M3_Secc1!$AH$128=CNGE_2026_M3_Secc1!$AJ$128,0,IF(OR(AND($D153&lt;&gt;"",CNGE_2026_M3_Secc1!AD234="X"),AND($D153="",CNGE_2026_M3_Secc1!AD234="")),0,1))</f>
        <v>0</v>
      </c>
      <c r="FJ153" s="220">
        <f>IF(CNGE_2026_M3_Secc1!$AH$128=CNGE_2026_M3_Secc1!$AJ$128,0,IF(OR(AND($D153&lt;&gt;"",CNGE_2026_M3_Secc1!I294="X"),AND($D153="",CNGE_2026_M3_Secc1!I294="")),0,1))</f>
        <v>0</v>
      </c>
      <c r="FK153" s="220">
        <f>IF(CNGE_2026_M3_Secc1!$AH$128=CNGE_2026_M3_Secc1!$AJ$128,0,IF(OR(AND($D153&lt;&gt;"",CNGE_2026_M3_Secc1!J294="X"),AND($D153="",CNGE_2026_M3_Secc1!J294="")),0,1))</f>
        <v>0</v>
      </c>
      <c r="FL153" s="220">
        <f>IF(CNGE_2026_M3_Secc1!$AH$128=CNGE_2026_M3_Secc1!$AJ$128,0,IF(OR(AND($D153&lt;&gt;"",CNGE_2026_M3_Secc1!K294="X"),AND($D153="",CNGE_2026_M3_Secc1!K294="")),0,1))</f>
        <v>0</v>
      </c>
      <c r="FM153" s="220">
        <f>IF(CNGE_2026_M3_Secc1!$AH$128=CNGE_2026_M3_Secc1!$AJ$128,0,IF(OR(AND($D153&lt;&gt;"",CNGE_2026_M3_Secc1!L294="X"),AND($D153="",CNGE_2026_M3_Secc1!L294="")),0,1))</f>
        <v>0</v>
      </c>
      <c r="FN153" s="220">
        <f>IF(CNGE_2026_M3_Secc1!$AH$128=CNGE_2026_M3_Secc1!$AJ$128,0,IF(OR(AND($D153&lt;&gt;"",CNGE_2026_M3_Secc1!M294="X"),AND($D153="",CNGE_2026_M3_Secc1!M294="")),0,1))</f>
        <v>0</v>
      </c>
      <c r="FO153" s="220">
        <f>IF(CNGE_2026_M3_Secc1!$AH$128=CNGE_2026_M3_Secc1!$AJ$128,0,IF(OR(AND($D153&lt;&gt;"",CNGE_2026_M3_Secc1!N294="X"),AND($D153="",CNGE_2026_M3_Secc1!N294="")),0,1))</f>
        <v>0</v>
      </c>
      <c r="FP153" s="220">
        <f>IF(CNGE_2026_M3_Secc1!$AH$128=CNGE_2026_M3_Secc1!$AJ$128,0,IF(OR(AND($D153&lt;&gt;"",CNGE_2026_M3_Secc1!O294="X"),AND($D153="",CNGE_2026_M3_Secc1!O294="")),0,1))</f>
        <v>0</v>
      </c>
      <c r="FQ153" s="220">
        <f>IF(CNGE_2026_M3_Secc1!$AH$128=CNGE_2026_M3_Secc1!$AJ$128,0,IF(OR(AND($D153&lt;&gt;"",CNGE_2026_M3_Secc1!P294="X"),AND($D153="",CNGE_2026_M3_Secc1!P294="")),0,1))</f>
        <v>0</v>
      </c>
      <c r="FR153" s="220">
        <f>IF(CNGE_2026_M3_Secc1!$AH$128=CNGE_2026_M3_Secc1!$AJ$128,0,IF(OR(AND($D153&lt;&gt;"",CNGE_2026_M3_Secc1!Q294="X"),AND($D153="",CNGE_2026_M3_Secc1!Q294="")),0,1))</f>
        <v>0</v>
      </c>
      <c r="FS153" s="220">
        <f>IF(CNGE_2026_M3_Secc1!$AH$128=CNGE_2026_M3_Secc1!$AJ$128,0,IF(OR(AND($D153&lt;&gt;"",CNGE_2026_M3_Secc1!R294="X"),AND($D153="",CNGE_2026_M3_Secc1!R294="")),0,1))</f>
        <v>0</v>
      </c>
      <c r="FT153" s="220">
        <f>IF(CNGE_2026_M3_Secc1!$AH$128=CNGE_2026_M3_Secc1!$AJ$128,0,IF(OR(AND($D153&lt;&gt;"",CNGE_2026_M3_Secc1!S294="X"),AND($D153="",CNGE_2026_M3_Secc1!S294="")),0,1))</f>
        <v>0</v>
      </c>
      <c r="FU153" s="220">
        <f>IF(CNGE_2026_M3_Secc1!$AH$128=CNGE_2026_M3_Secc1!$AJ$128,0,IF(OR(AND($D153&lt;&gt;"",CNGE_2026_M3_Secc1!T294="X"),AND($D153="",CNGE_2026_M3_Secc1!T294="")),0,1))</f>
        <v>0</v>
      </c>
      <c r="FV153" s="220">
        <f>IF(CNGE_2026_M3_Secc1!$AH$128=CNGE_2026_M3_Secc1!$AJ$128,0,IF(OR(AND($D153&lt;&gt;"",CNGE_2026_M3_Secc1!U294="X"),AND($D153="",CNGE_2026_M3_Secc1!U294="")),0,1))</f>
        <v>0</v>
      </c>
      <c r="FW153" s="220">
        <f>IF(CNGE_2026_M3_Secc1!$AH$128=CNGE_2026_M3_Secc1!$AJ$128,0,IF(OR(AND($D153&lt;&gt;"",CNGE_2026_M3_Secc1!V294="X"),AND($D153="",CNGE_2026_M3_Secc1!V294="")),0,1))</f>
        <v>0</v>
      </c>
      <c r="FX153" s="220">
        <f>IF(CNGE_2026_M3_Secc1!$AH$128=CNGE_2026_M3_Secc1!$AJ$128,0,IF(OR(AND($D153&lt;&gt;"",CNGE_2026_M3_Secc1!W294="X"),AND($D153="",CNGE_2026_M3_Secc1!W294="")),0,1))</f>
        <v>0</v>
      </c>
      <c r="FY153" s="220">
        <f>IF(CNGE_2026_M3_Secc1!$AH$128=CNGE_2026_M3_Secc1!$AJ$128,0,IF(OR(AND($D153&lt;&gt;"",CNGE_2026_M3_Secc1!X294="X"),AND($D153="",CNGE_2026_M3_Secc1!X294="")),0,1))</f>
        <v>0</v>
      </c>
      <c r="FZ153" s="220">
        <f>IF(CNGE_2026_M3_Secc1!$AH$128=CNGE_2026_M3_Secc1!$AJ$128,0,IF(OR(AND($D153&lt;&gt;"",CNGE_2026_M3_Secc1!Y294="X"),AND($D153="",CNGE_2026_M3_Secc1!Y294="")),0,1))</f>
        <v>0</v>
      </c>
      <c r="GA153" s="220">
        <f>IF(CNGE_2026_M3_Secc1!$AH$128=CNGE_2026_M3_Secc1!$AJ$128,0,IF(OR(AND($D153&lt;&gt;"",CNGE_2026_M3_Secc1!Z294="X"),AND($D153="",CNGE_2026_M3_Secc1!Z294="")),0,1))</f>
        <v>0</v>
      </c>
      <c r="GB153" s="220">
        <f>IF(CNGE_2026_M3_Secc1!$AH$128=CNGE_2026_M3_Secc1!$AJ$128,0,IF(OR(AND($D153&lt;&gt;"",CNGE_2026_M3_Secc1!AA294="X"),AND($D153="",CNGE_2026_M3_Secc1!AA294="")),0,1))</f>
        <v>0</v>
      </c>
      <c r="GC153" s="220">
        <f>IF(CNGE_2026_M3_Secc1!$AH$128=CNGE_2026_M3_Secc1!$AJ$128,0,IF(OR(AND($D153&lt;&gt;"",CNGE_2026_M3_Secc1!AB294="X"),AND($D153="",CNGE_2026_M3_Secc1!AB294="")),0,1))</f>
        <v>0</v>
      </c>
      <c r="GD153" s="220">
        <f>IF(CNGE_2026_M3_Secc1!$AH$128=CNGE_2026_M3_Secc1!$AJ$128,0,IF(OR(AND($D153&lt;&gt;"",CNGE_2026_M3_Secc1!AC294="X"),AND($D153="",CNGE_2026_M3_Secc1!AC294="")),0,1))</f>
        <v>0</v>
      </c>
      <c r="GE153" s="220">
        <f>IF(CNGE_2026_M3_Secc1!$AH$128=CNGE_2026_M3_Secc1!$AJ$128,0,IF(OR(AND($D153&lt;&gt;"",CNGE_2026_M3_Secc1!AD294="X"),AND($D153="",CNGE_2026_M3_Secc1!AD294="")),0,1))</f>
        <v>0</v>
      </c>
    </row>
    <row r="154" spans="1:187" s="114" customFormat="1" ht="15" customHeight="1">
      <c r="A154" s="131"/>
      <c r="B154" s="53"/>
      <c r="C154" s="82" t="s">
        <v>118</v>
      </c>
      <c r="D154" s="792" t="str">
        <f>IF($AH$33=1,"",IF(CNGE_2026_M3_Secc1!$AH$40=CNGE_2026_M3_Secc1!$AJ$40,"",IF(CNGE_2026_M3_Secc1!D97="","",CNGE_2026_M3_Secc1!D97)))</f>
        <v/>
      </c>
      <c r="E154" s="793"/>
      <c r="F154" s="793"/>
      <c r="G154" s="793"/>
      <c r="H154" s="793"/>
      <c r="I154" s="793"/>
      <c r="J154" s="793"/>
      <c r="K154" s="793"/>
      <c r="L154" s="793"/>
      <c r="M154" s="794"/>
      <c r="N154" s="432"/>
      <c r="O154" s="432"/>
      <c r="P154" s="432"/>
      <c r="Q154" s="432"/>
      <c r="R154" s="432"/>
      <c r="S154" s="432"/>
      <c r="T154" s="432"/>
      <c r="U154" s="432"/>
      <c r="V154" s="432"/>
      <c r="W154" s="432"/>
      <c r="X154" s="432"/>
      <c r="Y154" s="432"/>
      <c r="Z154" s="432"/>
      <c r="AA154" s="432"/>
      <c r="AB154" s="432"/>
      <c r="AC154" s="432"/>
      <c r="AD154" s="432"/>
      <c r="AE154" s="49"/>
      <c r="AF154" s="219"/>
      <c r="AG154" s="212"/>
      <c r="AH154" s="896">
        <f t="shared" si="89"/>
        <v>0</v>
      </c>
      <c r="AI154" s="627"/>
      <c r="AJ154" s="896">
        <f t="shared" si="21"/>
        <v>0</v>
      </c>
      <c r="AK154" s="627"/>
      <c r="AL154" s="896">
        <f t="shared" si="22"/>
        <v>0</v>
      </c>
      <c r="AM154" s="627"/>
      <c r="AN154" s="627">
        <f t="shared" si="90"/>
        <v>0</v>
      </c>
      <c r="AO154" s="627"/>
      <c r="AP154" s="639" t="str">
        <f>IF(AN154=0,"",IF(SUM($AN$116:AN154)=1,AR154,IF($AN$173&gt;SUM($AN$116:AN154),_xlfn.CONCAT(", ",AR154),IF($AN$173=SUM($AN$116:AN154),_xlfn.CONCAT(" y ",AR154,".")))))</f>
        <v/>
      </c>
      <c r="AQ154" s="641" t="str">
        <f>IF(AO154=0,"", IF(SUM($AN154:BW$582)=1,AR154, IF($AN$589&gt;SUM($AN154:BW$582),_xlfn.CONCAT(", ",AR154), IF($AN$589=SUM($AN154:BW$582),_xlfn.CONCAT(" y ",AR154,".")))))</f>
        <v/>
      </c>
      <c r="AR154" s="639">
        <f t="shared" si="91"/>
        <v>38</v>
      </c>
      <c r="AS154" s="641"/>
      <c r="AU154" s="1046">
        <f t="shared" si="85"/>
        <v>0</v>
      </c>
      <c r="AV154" s="1047"/>
      <c r="AX154" s="1053">
        <f t="shared" si="23"/>
        <v>0</v>
      </c>
      <c r="AY154" s="729"/>
      <c r="AZ154" s="1053">
        <f t="shared" si="92"/>
        <v>0</v>
      </c>
      <c r="BA154" s="729"/>
      <c r="BB154" s="639">
        <f t="shared" si="93"/>
        <v>0</v>
      </c>
      <c r="BC154" s="641"/>
      <c r="BE154" s="220">
        <f t="shared" si="24"/>
        <v>0</v>
      </c>
      <c r="BF154" s="220">
        <f t="shared" si="25"/>
        <v>0</v>
      </c>
      <c r="BG154" s="220">
        <f t="shared" si="26"/>
        <v>0</v>
      </c>
      <c r="BH154" s="220">
        <f t="shared" si="27"/>
        <v>0</v>
      </c>
      <c r="BI154" s="220">
        <f t="shared" si="28"/>
        <v>0</v>
      </c>
      <c r="BJ154" s="220">
        <f t="shared" si="29"/>
        <v>0</v>
      </c>
      <c r="BK154" s="220">
        <f t="shared" si="30"/>
        <v>0</v>
      </c>
      <c r="BL154" s="220">
        <f t="shared" si="31"/>
        <v>0</v>
      </c>
      <c r="BM154" s="220">
        <f t="shared" si="32"/>
        <v>0</v>
      </c>
      <c r="BN154" s="220">
        <f t="shared" si="33"/>
        <v>0</v>
      </c>
      <c r="BO154" s="220">
        <f t="shared" si="34"/>
        <v>0</v>
      </c>
      <c r="BP154" s="220">
        <f t="shared" si="35"/>
        <v>0</v>
      </c>
      <c r="BQ154" s="220">
        <f t="shared" si="36"/>
        <v>0</v>
      </c>
      <c r="BR154" s="220">
        <f t="shared" si="37"/>
        <v>0</v>
      </c>
      <c r="BS154" s="220">
        <f t="shared" si="38"/>
        <v>0</v>
      </c>
      <c r="BT154" s="220">
        <f t="shared" si="39"/>
        <v>0</v>
      </c>
      <c r="BU154" s="220">
        <f t="shared" si="40"/>
        <v>0</v>
      </c>
      <c r="BV154" s="220">
        <f t="shared" si="41"/>
        <v>0</v>
      </c>
      <c r="BW154" s="220">
        <f t="shared" si="42"/>
        <v>0</v>
      </c>
      <c r="BX154" s="220">
        <f t="shared" si="43"/>
        <v>0</v>
      </c>
      <c r="BY154" s="220">
        <f t="shared" si="44"/>
        <v>0</v>
      </c>
      <c r="BZ154" s="220">
        <f t="shared" si="45"/>
        <v>0</v>
      </c>
      <c r="CA154" s="220">
        <f t="shared" si="46"/>
        <v>0</v>
      </c>
      <c r="CB154" s="220">
        <f t="shared" si="47"/>
        <v>0</v>
      </c>
      <c r="CC154" s="220">
        <f t="shared" si="48"/>
        <v>0</v>
      </c>
      <c r="CD154" s="220">
        <f t="shared" si="49"/>
        <v>0</v>
      </c>
      <c r="CE154" s="220">
        <f t="shared" si="50"/>
        <v>0</v>
      </c>
      <c r="CF154" s="220">
        <f t="shared" si="51"/>
        <v>0</v>
      </c>
      <c r="CG154" s="220">
        <f t="shared" si="52"/>
        <v>0</v>
      </c>
      <c r="CH154" s="220">
        <f t="shared" si="53"/>
        <v>0</v>
      </c>
      <c r="CI154" s="220">
        <f t="shared" si="54"/>
        <v>0</v>
      </c>
      <c r="CJ154" s="220">
        <f t="shared" si="55"/>
        <v>0</v>
      </c>
      <c r="CK154" s="220">
        <f t="shared" si="56"/>
        <v>0</v>
      </c>
      <c r="CL154" s="220">
        <f t="shared" si="57"/>
        <v>0</v>
      </c>
      <c r="CM154" s="220">
        <f t="shared" si="58"/>
        <v>0</v>
      </c>
      <c r="CN154" s="220">
        <f t="shared" si="59"/>
        <v>0</v>
      </c>
      <c r="CO154" s="220">
        <f t="shared" si="60"/>
        <v>0</v>
      </c>
      <c r="CP154" s="220">
        <f t="shared" si="61"/>
        <v>0</v>
      </c>
      <c r="CQ154" s="220">
        <f t="shared" si="62"/>
        <v>0</v>
      </c>
      <c r="CR154" s="220">
        <f t="shared" si="63"/>
        <v>0</v>
      </c>
      <c r="CS154" s="220">
        <f t="shared" si="64"/>
        <v>0</v>
      </c>
      <c r="CT154" s="220">
        <f t="shared" si="65"/>
        <v>0</v>
      </c>
      <c r="CU154" s="220">
        <f t="shared" si="66"/>
        <v>0</v>
      </c>
      <c r="CV154" s="220">
        <f t="shared" si="67"/>
        <v>0</v>
      </c>
      <c r="CW154" s="220">
        <f t="shared" si="68"/>
        <v>0</v>
      </c>
      <c r="CX154" s="220">
        <f t="shared" si="69"/>
        <v>0</v>
      </c>
      <c r="CY154" s="220">
        <f t="shared" si="70"/>
        <v>0</v>
      </c>
      <c r="CZ154" s="220">
        <f t="shared" si="71"/>
        <v>0</v>
      </c>
      <c r="DA154" s="220">
        <f t="shared" si="72"/>
        <v>0</v>
      </c>
      <c r="DB154" s="220">
        <f t="shared" si="73"/>
        <v>0</v>
      </c>
      <c r="DC154" s="220">
        <f t="shared" si="74"/>
        <v>0</v>
      </c>
      <c r="DD154" s="220">
        <f t="shared" si="75"/>
        <v>0</v>
      </c>
      <c r="DE154" s="220">
        <f t="shared" si="76"/>
        <v>0</v>
      </c>
      <c r="DF154" s="220">
        <f t="shared" si="77"/>
        <v>0</v>
      </c>
      <c r="DG154" s="220">
        <f t="shared" si="78"/>
        <v>0</v>
      </c>
      <c r="DH154" s="220">
        <f t="shared" si="79"/>
        <v>0</v>
      </c>
      <c r="DI154" s="220">
        <f t="shared" si="80"/>
        <v>0</v>
      </c>
      <c r="DJ154" s="220">
        <f t="shared" si="81"/>
        <v>0</v>
      </c>
      <c r="DK154" s="220">
        <f t="shared" si="82"/>
        <v>0</v>
      </c>
      <c r="DL154" s="220">
        <f t="shared" si="83"/>
        <v>0</v>
      </c>
      <c r="DM154" s="220">
        <f t="shared" si="86"/>
        <v>0</v>
      </c>
      <c r="DN154" s="96" t="str">
        <f>IF(DM154=0,"",IF(SUM($DM$116:DM154)=1,_xlfn.CONCAT(DO154,),IF($DM$173&gt;SUM($DM$116:DM154),_xlfn.CONCAT(", ",DO154),IF($DM$173=SUM($DM$116:DM154),_xlfn.CONCAT(" y ",DO154)))))</f>
        <v/>
      </c>
      <c r="DO154" s="98">
        <f t="shared" si="87"/>
        <v>38</v>
      </c>
      <c r="DT154" s="645">
        <f t="shared" si="84"/>
        <v>0</v>
      </c>
      <c r="DU154" s="647"/>
      <c r="DW154" s="220">
        <f t="shared" si="88"/>
        <v>0</v>
      </c>
      <c r="DX154" s="220">
        <f>IF(CNGE_2026_M3_Secc1!$AH$128=CNGE_2026_M3_Secc1!$AJ$128,0,IF(OR(AND($D154&lt;&gt;"",CNGE_2026_M3_Secc1!O175="X"),AND($D154="",CNGE_2026_M3_Secc1!O175="")),0,1))</f>
        <v>0</v>
      </c>
      <c r="DY154" s="220">
        <f>IF(CNGE_2026_M3_Secc1!$AH$128=CNGE_2026_M3_Secc1!$AJ$128,0,IF(OR(AND($D154&lt;&gt;"",CNGE_2026_M3_Secc1!P175="X"),AND($D154="",CNGE_2026_M3_Secc1!P175="")),0,1))</f>
        <v>0</v>
      </c>
      <c r="DZ154" s="220">
        <f>IF(CNGE_2026_M3_Secc1!$AH$128=CNGE_2026_M3_Secc1!$AJ$128,0,IF(OR(AND($D154&lt;&gt;"",CNGE_2026_M3_Secc1!Q175="X"),AND($D154="",CNGE_2026_M3_Secc1!Q175="")),0,1))</f>
        <v>0</v>
      </c>
      <c r="EA154" s="220">
        <f>IF(CNGE_2026_M3_Secc1!$AH$128=CNGE_2026_M3_Secc1!$AJ$128,0,IF(OR(AND($D154&lt;&gt;"",CNGE_2026_M3_Secc1!R175="X"),AND($D154="",CNGE_2026_M3_Secc1!R175="")),0,1))</f>
        <v>0</v>
      </c>
      <c r="EB154" s="220">
        <f>IF(CNGE_2026_M3_Secc1!$AH$128=CNGE_2026_M3_Secc1!$AJ$128,0,IF(OR(AND($D154&lt;&gt;"",CNGE_2026_M3_Secc1!S175="X"),AND($D154="",CNGE_2026_M3_Secc1!S175="")),0,1))</f>
        <v>0</v>
      </c>
      <c r="EC154" s="220">
        <f>IF(CNGE_2026_M3_Secc1!$AH$128=CNGE_2026_M3_Secc1!$AJ$128,0,IF(OR(AND($D154&lt;&gt;"",CNGE_2026_M3_Secc1!T175="X"),AND($D154="",CNGE_2026_M3_Secc1!T175="")),0,1))</f>
        <v>0</v>
      </c>
      <c r="ED154" s="220">
        <f>IF(CNGE_2026_M3_Secc1!$AH$128=CNGE_2026_M3_Secc1!$AJ$128,0,IF(OR(AND($D154&lt;&gt;"",CNGE_2026_M3_Secc1!U175="X"),AND($D154="",CNGE_2026_M3_Secc1!U175="")),0,1))</f>
        <v>0</v>
      </c>
      <c r="EE154" s="220">
        <f>IF(CNGE_2026_M3_Secc1!$AH$128=CNGE_2026_M3_Secc1!$AJ$128,0,IF(OR(AND($D154&lt;&gt;"",CNGE_2026_M3_Secc1!V175="X"),AND($D154="",CNGE_2026_M3_Secc1!V175="")),0,1))</f>
        <v>0</v>
      </c>
      <c r="EF154" s="220">
        <f>IF(CNGE_2026_M3_Secc1!$AH$128=CNGE_2026_M3_Secc1!$AJ$128,0,IF(OR(AND($D154&lt;&gt;"",CNGE_2026_M3_Secc1!W175="X"),AND($D154="",CNGE_2026_M3_Secc1!W175="")),0,1))</f>
        <v>0</v>
      </c>
      <c r="EG154" s="220">
        <f>IF(CNGE_2026_M3_Secc1!$AH$128=CNGE_2026_M3_Secc1!$AJ$128,0,IF(OR(AND($D154&lt;&gt;"",CNGE_2026_M3_Secc1!X175="X"),AND($D154="",CNGE_2026_M3_Secc1!X175="")),0,1))</f>
        <v>0</v>
      </c>
      <c r="EH154" s="220">
        <f>IF(CNGE_2026_M3_Secc1!$AH$128=CNGE_2026_M3_Secc1!$AJ$128,0,IF(OR(AND($D154&lt;&gt;"",CNGE_2026_M3_Secc1!Y175="X"),AND($D154="",CNGE_2026_M3_Secc1!Y175="")),0,1))</f>
        <v>0</v>
      </c>
      <c r="EI154" s="220">
        <f>IF(CNGE_2026_M3_Secc1!$AH$128=CNGE_2026_M3_Secc1!$AJ$128,0,IF(OR(AND($D154&lt;&gt;"",CNGE_2026_M3_Secc1!Z175="X"),AND($D154="",CNGE_2026_M3_Secc1!Z175="")),0,1))</f>
        <v>0</v>
      </c>
      <c r="EJ154" s="220">
        <f>IF(CNGE_2026_M3_Secc1!$AH$128=CNGE_2026_M3_Secc1!$AJ$128,0,IF(OR(AND($D154&lt;&gt;"",CNGE_2026_M3_Secc1!AA175="X"),AND($D154="",CNGE_2026_M3_Secc1!AA175="")),0,1))</f>
        <v>0</v>
      </c>
      <c r="EK154" s="220">
        <f>IF(CNGE_2026_M3_Secc1!$AH$128=CNGE_2026_M3_Secc1!$AJ$128,0,IF(OR(AND($D154&lt;&gt;"",CNGE_2026_M3_Secc1!AB175="X"),AND($D154="",CNGE_2026_M3_Secc1!AB175="")),0,1))</f>
        <v>0</v>
      </c>
      <c r="EL154" s="220">
        <f>IF(CNGE_2026_M3_Secc1!$AH$128=CNGE_2026_M3_Secc1!$AJ$128,0,IF(OR(AND($D154&lt;&gt;"",CNGE_2026_M3_Secc1!AC175="X"),AND($D154="",CNGE_2026_M3_Secc1!AC175="")),0,1))</f>
        <v>0</v>
      </c>
      <c r="EM154" s="220">
        <f>IF(CNGE_2026_M3_Secc1!$AH$128=CNGE_2026_M3_Secc1!$AJ$128,0,IF(OR(AND($D154&lt;&gt;"",CNGE_2026_M3_Secc1!AD175="X"),AND($D154="",CNGE_2026_M3_Secc1!AD175="")),0,1))</f>
        <v>0</v>
      </c>
      <c r="EN154" s="220">
        <f>IF(CNGE_2026_M3_Secc1!$AH$128=CNGE_2026_M3_Secc1!$AJ$128,0,IF(OR(AND($D154&lt;&gt;"",CNGE_2026_M3_Secc1!I235="X"),AND($D154="",CNGE_2026_M3_Secc1!I235="")),0,1))</f>
        <v>0</v>
      </c>
      <c r="EO154" s="220">
        <f>IF(CNGE_2026_M3_Secc1!$AH$128=CNGE_2026_M3_Secc1!$AJ$128,0,IF(OR(AND($D154&lt;&gt;"",CNGE_2026_M3_Secc1!J235="X"),AND($D154="",CNGE_2026_M3_Secc1!J235="")),0,1))</f>
        <v>0</v>
      </c>
      <c r="EP154" s="220">
        <f>IF(CNGE_2026_M3_Secc1!$AH$128=CNGE_2026_M3_Secc1!$AJ$128,0,IF(OR(AND($D154&lt;&gt;"",CNGE_2026_M3_Secc1!K235="X"),AND($D154="",CNGE_2026_M3_Secc1!K235="")),0,1))</f>
        <v>0</v>
      </c>
      <c r="EQ154" s="220">
        <f>IF(CNGE_2026_M3_Secc1!$AH$128=CNGE_2026_M3_Secc1!$AJ$128,0,IF(OR(AND($D154&lt;&gt;"",CNGE_2026_M3_Secc1!L235="X"),AND($D154="",CNGE_2026_M3_Secc1!L235="")),0,1))</f>
        <v>0</v>
      </c>
      <c r="ER154" s="220">
        <f>IF(CNGE_2026_M3_Secc1!$AH$128=CNGE_2026_M3_Secc1!$AJ$128,0,IF(OR(AND($D154&lt;&gt;"",CNGE_2026_M3_Secc1!M235="X"),AND($D154="",CNGE_2026_M3_Secc1!M235="")),0,1))</f>
        <v>0</v>
      </c>
      <c r="ES154" s="220">
        <f>IF(CNGE_2026_M3_Secc1!$AH$128=CNGE_2026_M3_Secc1!$AJ$128,0,IF(OR(AND($D154&lt;&gt;"",CNGE_2026_M3_Secc1!N235="X"),AND($D154="",CNGE_2026_M3_Secc1!N235="")),0,1))</f>
        <v>0</v>
      </c>
      <c r="ET154" s="220">
        <f>IF(CNGE_2026_M3_Secc1!$AH$128=CNGE_2026_M3_Secc1!$AJ$128,0,IF(OR(AND($D154&lt;&gt;"",CNGE_2026_M3_Secc1!O235="X"),AND($D154="",CNGE_2026_M3_Secc1!O235="")),0,1))</f>
        <v>0</v>
      </c>
      <c r="EU154" s="220">
        <f>IF(CNGE_2026_M3_Secc1!$AH$128=CNGE_2026_M3_Secc1!$AJ$128,0,IF(OR(AND($D154&lt;&gt;"",CNGE_2026_M3_Secc1!P235="X"),AND($D154="",CNGE_2026_M3_Secc1!P235="")),0,1))</f>
        <v>0</v>
      </c>
      <c r="EV154" s="220">
        <f>IF(CNGE_2026_M3_Secc1!$AH$128=CNGE_2026_M3_Secc1!$AJ$128,0,IF(OR(AND($D154&lt;&gt;"",CNGE_2026_M3_Secc1!Q235="X"),AND($D154="",CNGE_2026_M3_Secc1!Q235="")),0,1))</f>
        <v>0</v>
      </c>
      <c r="EW154" s="220">
        <f>IF(CNGE_2026_M3_Secc1!$AH$128=CNGE_2026_M3_Secc1!$AJ$128,0,IF(OR(AND($D154&lt;&gt;"",CNGE_2026_M3_Secc1!R235="X"),AND($D154="",CNGE_2026_M3_Secc1!R235="")),0,1))</f>
        <v>0</v>
      </c>
      <c r="EX154" s="220">
        <f>IF(CNGE_2026_M3_Secc1!$AH$128=CNGE_2026_M3_Secc1!$AJ$128,0,IF(OR(AND($D154&lt;&gt;"",CNGE_2026_M3_Secc1!S235="X"),AND($D154="",CNGE_2026_M3_Secc1!S235="")),0,1))</f>
        <v>0</v>
      </c>
      <c r="EY154" s="220">
        <f>IF(CNGE_2026_M3_Secc1!$AH$128=CNGE_2026_M3_Secc1!$AJ$128,0,IF(OR(AND($D154&lt;&gt;"",CNGE_2026_M3_Secc1!T235="X"),AND($D154="",CNGE_2026_M3_Secc1!T235="")),0,1))</f>
        <v>0</v>
      </c>
      <c r="EZ154" s="220">
        <f>IF(CNGE_2026_M3_Secc1!$AH$128=CNGE_2026_M3_Secc1!$AJ$128,0,IF(OR(AND($D154&lt;&gt;"",CNGE_2026_M3_Secc1!U235="X"),AND($D154="",CNGE_2026_M3_Secc1!U235="")),0,1))</f>
        <v>0</v>
      </c>
      <c r="FA154" s="220">
        <f>IF(CNGE_2026_M3_Secc1!$AH$128=CNGE_2026_M3_Secc1!$AJ$128,0,IF(OR(AND($D154&lt;&gt;"",CNGE_2026_M3_Secc1!V235="X"),AND($D154="",CNGE_2026_M3_Secc1!V235="")),0,1))</f>
        <v>0</v>
      </c>
      <c r="FB154" s="220">
        <f>IF(CNGE_2026_M3_Secc1!$AH$128=CNGE_2026_M3_Secc1!$AJ$128,0,IF(OR(AND($D154&lt;&gt;"",CNGE_2026_M3_Secc1!W235="X"),AND($D154="",CNGE_2026_M3_Secc1!W235="")),0,1))</f>
        <v>0</v>
      </c>
      <c r="FC154" s="220">
        <f>IF(CNGE_2026_M3_Secc1!$AH$128=CNGE_2026_M3_Secc1!$AJ$128,0,IF(OR(AND($D154&lt;&gt;"",CNGE_2026_M3_Secc1!X235="X"),AND($D154="",CNGE_2026_M3_Secc1!X235="")),0,1))</f>
        <v>0</v>
      </c>
      <c r="FD154" s="220">
        <f>IF(CNGE_2026_M3_Secc1!$AH$128=CNGE_2026_M3_Secc1!$AJ$128,0,IF(OR(AND($D154&lt;&gt;"",CNGE_2026_M3_Secc1!Y235="X"),AND($D154="",CNGE_2026_M3_Secc1!Y235="")),0,1))</f>
        <v>0</v>
      </c>
      <c r="FE154" s="220">
        <f>IF(CNGE_2026_M3_Secc1!$AH$128=CNGE_2026_M3_Secc1!$AJ$128,0,IF(OR(AND($D154&lt;&gt;"",CNGE_2026_M3_Secc1!Z235="X"),AND($D154="",CNGE_2026_M3_Secc1!Z235="")),0,1))</f>
        <v>0</v>
      </c>
      <c r="FF154" s="220">
        <f>IF(CNGE_2026_M3_Secc1!$AH$128=CNGE_2026_M3_Secc1!$AJ$128,0,IF(OR(AND($D154&lt;&gt;"",CNGE_2026_M3_Secc1!AA235="X"),AND($D154="",CNGE_2026_M3_Secc1!AA235="")),0,1))</f>
        <v>0</v>
      </c>
      <c r="FG154" s="220">
        <f>IF(CNGE_2026_M3_Secc1!$AH$128=CNGE_2026_M3_Secc1!$AJ$128,0,IF(OR(AND($D154&lt;&gt;"",CNGE_2026_M3_Secc1!AB235="X"),AND($D154="",CNGE_2026_M3_Secc1!AB235="")),0,1))</f>
        <v>0</v>
      </c>
      <c r="FH154" s="220">
        <f>IF(CNGE_2026_M3_Secc1!$AH$128=CNGE_2026_M3_Secc1!$AJ$128,0,IF(OR(AND($D154&lt;&gt;"",CNGE_2026_M3_Secc1!AC235="X"),AND($D154="",CNGE_2026_M3_Secc1!AC235="")),0,1))</f>
        <v>0</v>
      </c>
      <c r="FI154" s="220">
        <f>IF(CNGE_2026_M3_Secc1!$AH$128=CNGE_2026_M3_Secc1!$AJ$128,0,IF(OR(AND($D154&lt;&gt;"",CNGE_2026_M3_Secc1!AD235="X"),AND($D154="",CNGE_2026_M3_Secc1!AD235="")),0,1))</f>
        <v>0</v>
      </c>
      <c r="FJ154" s="220">
        <f>IF(CNGE_2026_M3_Secc1!$AH$128=CNGE_2026_M3_Secc1!$AJ$128,0,IF(OR(AND($D154&lt;&gt;"",CNGE_2026_M3_Secc1!I295="X"),AND($D154="",CNGE_2026_M3_Secc1!I295="")),0,1))</f>
        <v>0</v>
      </c>
      <c r="FK154" s="220">
        <f>IF(CNGE_2026_M3_Secc1!$AH$128=CNGE_2026_M3_Secc1!$AJ$128,0,IF(OR(AND($D154&lt;&gt;"",CNGE_2026_M3_Secc1!J295="X"),AND($D154="",CNGE_2026_M3_Secc1!J295="")),0,1))</f>
        <v>0</v>
      </c>
      <c r="FL154" s="220">
        <f>IF(CNGE_2026_M3_Secc1!$AH$128=CNGE_2026_M3_Secc1!$AJ$128,0,IF(OR(AND($D154&lt;&gt;"",CNGE_2026_M3_Secc1!K295="X"),AND($D154="",CNGE_2026_M3_Secc1!K295="")),0,1))</f>
        <v>0</v>
      </c>
      <c r="FM154" s="220">
        <f>IF(CNGE_2026_M3_Secc1!$AH$128=CNGE_2026_M3_Secc1!$AJ$128,0,IF(OR(AND($D154&lt;&gt;"",CNGE_2026_M3_Secc1!L295="X"),AND($D154="",CNGE_2026_M3_Secc1!L295="")),0,1))</f>
        <v>0</v>
      </c>
      <c r="FN154" s="220">
        <f>IF(CNGE_2026_M3_Secc1!$AH$128=CNGE_2026_M3_Secc1!$AJ$128,0,IF(OR(AND($D154&lt;&gt;"",CNGE_2026_M3_Secc1!M295="X"),AND($D154="",CNGE_2026_M3_Secc1!M295="")),0,1))</f>
        <v>0</v>
      </c>
      <c r="FO154" s="220">
        <f>IF(CNGE_2026_M3_Secc1!$AH$128=CNGE_2026_M3_Secc1!$AJ$128,0,IF(OR(AND($D154&lt;&gt;"",CNGE_2026_M3_Secc1!N295="X"),AND($D154="",CNGE_2026_M3_Secc1!N295="")),0,1))</f>
        <v>0</v>
      </c>
      <c r="FP154" s="220">
        <f>IF(CNGE_2026_M3_Secc1!$AH$128=CNGE_2026_M3_Secc1!$AJ$128,0,IF(OR(AND($D154&lt;&gt;"",CNGE_2026_M3_Secc1!O295="X"),AND($D154="",CNGE_2026_M3_Secc1!O295="")),0,1))</f>
        <v>0</v>
      </c>
      <c r="FQ154" s="220">
        <f>IF(CNGE_2026_M3_Secc1!$AH$128=CNGE_2026_M3_Secc1!$AJ$128,0,IF(OR(AND($D154&lt;&gt;"",CNGE_2026_M3_Secc1!P295="X"),AND($D154="",CNGE_2026_M3_Secc1!P295="")),0,1))</f>
        <v>0</v>
      </c>
      <c r="FR154" s="220">
        <f>IF(CNGE_2026_M3_Secc1!$AH$128=CNGE_2026_M3_Secc1!$AJ$128,0,IF(OR(AND($D154&lt;&gt;"",CNGE_2026_M3_Secc1!Q295="X"),AND($D154="",CNGE_2026_M3_Secc1!Q295="")),0,1))</f>
        <v>0</v>
      </c>
      <c r="FS154" s="220">
        <f>IF(CNGE_2026_M3_Secc1!$AH$128=CNGE_2026_M3_Secc1!$AJ$128,0,IF(OR(AND($D154&lt;&gt;"",CNGE_2026_M3_Secc1!R295="X"),AND($D154="",CNGE_2026_M3_Secc1!R295="")),0,1))</f>
        <v>0</v>
      </c>
      <c r="FT154" s="220">
        <f>IF(CNGE_2026_M3_Secc1!$AH$128=CNGE_2026_M3_Secc1!$AJ$128,0,IF(OR(AND($D154&lt;&gt;"",CNGE_2026_M3_Secc1!S295="X"),AND($D154="",CNGE_2026_M3_Secc1!S295="")),0,1))</f>
        <v>0</v>
      </c>
      <c r="FU154" s="220">
        <f>IF(CNGE_2026_M3_Secc1!$AH$128=CNGE_2026_M3_Secc1!$AJ$128,0,IF(OR(AND($D154&lt;&gt;"",CNGE_2026_M3_Secc1!T295="X"),AND($D154="",CNGE_2026_M3_Secc1!T295="")),0,1))</f>
        <v>0</v>
      </c>
      <c r="FV154" s="220">
        <f>IF(CNGE_2026_M3_Secc1!$AH$128=CNGE_2026_M3_Secc1!$AJ$128,0,IF(OR(AND($D154&lt;&gt;"",CNGE_2026_M3_Secc1!U295="X"),AND($D154="",CNGE_2026_M3_Secc1!U295="")),0,1))</f>
        <v>0</v>
      </c>
      <c r="FW154" s="220">
        <f>IF(CNGE_2026_M3_Secc1!$AH$128=CNGE_2026_M3_Secc1!$AJ$128,0,IF(OR(AND($D154&lt;&gt;"",CNGE_2026_M3_Secc1!V295="X"),AND($D154="",CNGE_2026_M3_Secc1!V295="")),0,1))</f>
        <v>0</v>
      </c>
      <c r="FX154" s="220">
        <f>IF(CNGE_2026_M3_Secc1!$AH$128=CNGE_2026_M3_Secc1!$AJ$128,0,IF(OR(AND($D154&lt;&gt;"",CNGE_2026_M3_Secc1!W295="X"),AND($D154="",CNGE_2026_M3_Secc1!W295="")),0,1))</f>
        <v>0</v>
      </c>
      <c r="FY154" s="220">
        <f>IF(CNGE_2026_M3_Secc1!$AH$128=CNGE_2026_M3_Secc1!$AJ$128,0,IF(OR(AND($D154&lt;&gt;"",CNGE_2026_M3_Secc1!X295="X"),AND($D154="",CNGE_2026_M3_Secc1!X295="")),0,1))</f>
        <v>0</v>
      </c>
      <c r="FZ154" s="220">
        <f>IF(CNGE_2026_M3_Secc1!$AH$128=CNGE_2026_M3_Secc1!$AJ$128,0,IF(OR(AND($D154&lt;&gt;"",CNGE_2026_M3_Secc1!Y295="X"),AND($D154="",CNGE_2026_M3_Secc1!Y295="")),0,1))</f>
        <v>0</v>
      </c>
      <c r="GA154" s="220">
        <f>IF(CNGE_2026_M3_Secc1!$AH$128=CNGE_2026_M3_Secc1!$AJ$128,0,IF(OR(AND($D154&lt;&gt;"",CNGE_2026_M3_Secc1!Z295="X"),AND($D154="",CNGE_2026_M3_Secc1!Z295="")),0,1))</f>
        <v>0</v>
      </c>
      <c r="GB154" s="220">
        <f>IF(CNGE_2026_M3_Secc1!$AH$128=CNGE_2026_M3_Secc1!$AJ$128,0,IF(OR(AND($D154&lt;&gt;"",CNGE_2026_M3_Secc1!AA295="X"),AND($D154="",CNGE_2026_M3_Secc1!AA295="")),0,1))</f>
        <v>0</v>
      </c>
      <c r="GC154" s="220">
        <f>IF(CNGE_2026_M3_Secc1!$AH$128=CNGE_2026_M3_Secc1!$AJ$128,0,IF(OR(AND($D154&lt;&gt;"",CNGE_2026_M3_Secc1!AB295="X"),AND($D154="",CNGE_2026_M3_Secc1!AB295="")),0,1))</f>
        <v>0</v>
      </c>
      <c r="GD154" s="220">
        <f>IF(CNGE_2026_M3_Secc1!$AH$128=CNGE_2026_M3_Secc1!$AJ$128,0,IF(OR(AND($D154&lt;&gt;"",CNGE_2026_M3_Secc1!AC295="X"),AND($D154="",CNGE_2026_M3_Secc1!AC295="")),0,1))</f>
        <v>0</v>
      </c>
      <c r="GE154" s="220">
        <f>IF(CNGE_2026_M3_Secc1!$AH$128=CNGE_2026_M3_Secc1!$AJ$128,0,IF(OR(AND($D154&lt;&gt;"",CNGE_2026_M3_Secc1!AD295="X"),AND($D154="",CNGE_2026_M3_Secc1!AD295="")),0,1))</f>
        <v>0</v>
      </c>
    </row>
    <row r="155" spans="1:187" s="114" customFormat="1" ht="15" customHeight="1">
      <c r="A155" s="131"/>
      <c r="B155" s="53"/>
      <c r="C155" s="82" t="s">
        <v>119</v>
      </c>
      <c r="D155" s="792" t="str">
        <f>IF($AH$33=1,"",IF(CNGE_2026_M3_Secc1!$AH$40=CNGE_2026_M3_Secc1!$AJ$40,"",IF(CNGE_2026_M3_Secc1!D98="","",CNGE_2026_M3_Secc1!D98)))</f>
        <v/>
      </c>
      <c r="E155" s="793"/>
      <c r="F155" s="793"/>
      <c r="G155" s="793"/>
      <c r="H155" s="793"/>
      <c r="I155" s="793"/>
      <c r="J155" s="793"/>
      <c r="K155" s="793"/>
      <c r="L155" s="793"/>
      <c r="M155" s="794"/>
      <c r="N155" s="432"/>
      <c r="O155" s="432"/>
      <c r="P155" s="432"/>
      <c r="Q155" s="432"/>
      <c r="R155" s="432"/>
      <c r="S155" s="432"/>
      <c r="T155" s="432"/>
      <c r="U155" s="432"/>
      <c r="V155" s="432"/>
      <c r="W155" s="432"/>
      <c r="X155" s="432"/>
      <c r="Y155" s="432"/>
      <c r="Z155" s="432"/>
      <c r="AA155" s="432"/>
      <c r="AB155" s="432"/>
      <c r="AC155" s="432"/>
      <c r="AD155" s="432"/>
      <c r="AE155" s="49"/>
      <c r="AF155" s="219"/>
      <c r="AG155" s="212"/>
      <c r="AH155" s="896">
        <f t="shared" si="89"/>
        <v>0</v>
      </c>
      <c r="AI155" s="627"/>
      <c r="AJ155" s="896">
        <f t="shared" si="21"/>
        <v>0</v>
      </c>
      <c r="AK155" s="627"/>
      <c r="AL155" s="896">
        <f t="shared" si="22"/>
        <v>0</v>
      </c>
      <c r="AM155" s="627"/>
      <c r="AN155" s="627">
        <f t="shared" si="90"/>
        <v>0</v>
      </c>
      <c r="AO155" s="627"/>
      <c r="AP155" s="639" t="str">
        <f>IF(AN155=0,"",IF(SUM($AN$116:AN155)=1,AR155,IF($AN$173&gt;SUM($AN$116:AN155),_xlfn.CONCAT(", ",AR155),IF($AN$173=SUM($AN$116:AN155),_xlfn.CONCAT(" y ",AR155,".")))))</f>
        <v/>
      </c>
      <c r="AQ155" s="641" t="str">
        <f>IF(AO155=0,"", IF(SUM($AN155:BW$582)=1,AR155, IF($AN$589&gt;SUM($AN155:BW$582),_xlfn.CONCAT(", ",AR155), IF($AN$589=SUM($AN155:BW$582),_xlfn.CONCAT(" y ",AR155,".")))))</f>
        <v/>
      </c>
      <c r="AR155" s="639">
        <f t="shared" si="91"/>
        <v>39</v>
      </c>
      <c r="AS155" s="641"/>
      <c r="AU155" s="1046">
        <f t="shared" si="85"/>
        <v>0</v>
      </c>
      <c r="AV155" s="1047"/>
      <c r="AX155" s="1053">
        <f t="shared" si="23"/>
        <v>0</v>
      </c>
      <c r="AY155" s="729"/>
      <c r="AZ155" s="1053">
        <f t="shared" si="92"/>
        <v>0</v>
      </c>
      <c r="BA155" s="729"/>
      <c r="BB155" s="639">
        <f t="shared" si="93"/>
        <v>0</v>
      </c>
      <c r="BC155" s="641"/>
      <c r="BE155" s="220">
        <f t="shared" si="24"/>
        <v>0</v>
      </c>
      <c r="BF155" s="220">
        <f t="shared" si="25"/>
        <v>0</v>
      </c>
      <c r="BG155" s="220">
        <f t="shared" si="26"/>
        <v>0</v>
      </c>
      <c r="BH155" s="220">
        <f t="shared" si="27"/>
        <v>0</v>
      </c>
      <c r="BI155" s="220">
        <f t="shared" si="28"/>
        <v>0</v>
      </c>
      <c r="BJ155" s="220">
        <f t="shared" si="29"/>
        <v>0</v>
      </c>
      <c r="BK155" s="220">
        <f t="shared" si="30"/>
        <v>0</v>
      </c>
      <c r="BL155" s="220">
        <f t="shared" si="31"/>
        <v>0</v>
      </c>
      <c r="BM155" s="220">
        <f t="shared" si="32"/>
        <v>0</v>
      </c>
      <c r="BN155" s="220">
        <f t="shared" si="33"/>
        <v>0</v>
      </c>
      <c r="BO155" s="220">
        <f t="shared" si="34"/>
        <v>0</v>
      </c>
      <c r="BP155" s="220">
        <f t="shared" si="35"/>
        <v>0</v>
      </c>
      <c r="BQ155" s="220">
        <f t="shared" si="36"/>
        <v>0</v>
      </c>
      <c r="BR155" s="220">
        <f t="shared" si="37"/>
        <v>0</v>
      </c>
      <c r="BS155" s="220">
        <f t="shared" si="38"/>
        <v>0</v>
      </c>
      <c r="BT155" s="220">
        <f t="shared" si="39"/>
        <v>0</v>
      </c>
      <c r="BU155" s="220">
        <f t="shared" si="40"/>
        <v>0</v>
      </c>
      <c r="BV155" s="220">
        <f t="shared" si="41"/>
        <v>0</v>
      </c>
      <c r="BW155" s="220">
        <f t="shared" si="42"/>
        <v>0</v>
      </c>
      <c r="BX155" s="220">
        <f t="shared" si="43"/>
        <v>0</v>
      </c>
      <c r="BY155" s="220">
        <f t="shared" si="44"/>
        <v>0</v>
      </c>
      <c r="BZ155" s="220">
        <f t="shared" si="45"/>
        <v>0</v>
      </c>
      <c r="CA155" s="220">
        <f t="shared" si="46"/>
        <v>0</v>
      </c>
      <c r="CB155" s="220">
        <f t="shared" si="47"/>
        <v>0</v>
      </c>
      <c r="CC155" s="220">
        <f t="shared" si="48"/>
        <v>0</v>
      </c>
      <c r="CD155" s="220">
        <f t="shared" si="49"/>
        <v>0</v>
      </c>
      <c r="CE155" s="220">
        <f t="shared" si="50"/>
        <v>0</v>
      </c>
      <c r="CF155" s="220">
        <f t="shared" si="51"/>
        <v>0</v>
      </c>
      <c r="CG155" s="220">
        <f t="shared" si="52"/>
        <v>0</v>
      </c>
      <c r="CH155" s="220">
        <f t="shared" si="53"/>
        <v>0</v>
      </c>
      <c r="CI155" s="220">
        <f t="shared" si="54"/>
        <v>0</v>
      </c>
      <c r="CJ155" s="220">
        <f t="shared" si="55"/>
        <v>0</v>
      </c>
      <c r="CK155" s="220">
        <f t="shared" si="56"/>
        <v>0</v>
      </c>
      <c r="CL155" s="220">
        <f t="shared" si="57"/>
        <v>0</v>
      </c>
      <c r="CM155" s="220">
        <f t="shared" si="58"/>
        <v>0</v>
      </c>
      <c r="CN155" s="220">
        <f t="shared" si="59"/>
        <v>0</v>
      </c>
      <c r="CO155" s="220">
        <f t="shared" si="60"/>
        <v>0</v>
      </c>
      <c r="CP155" s="220">
        <f t="shared" si="61"/>
        <v>0</v>
      </c>
      <c r="CQ155" s="220">
        <f t="shared" si="62"/>
        <v>0</v>
      </c>
      <c r="CR155" s="220">
        <f t="shared" si="63"/>
        <v>0</v>
      </c>
      <c r="CS155" s="220">
        <f t="shared" si="64"/>
        <v>0</v>
      </c>
      <c r="CT155" s="220">
        <f t="shared" si="65"/>
        <v>0</v>
      </c>
      <c r="CU155" s="220">
        <f t="shared" si="66"/>
        <v>0</v>
      </c>
      <c r="CV155" s="220">
        <f t="shared" si="67"/>
        <v>0</v>
      </c>
      <c r="CW155" s="220">
        <f t="shared" si="68"/>
        <v>0</v>
      </c>
      <c r="CX155" s="220">
        <f t="shared" si="69"/>
        <v>0</v>
      </c>
      <c r="CY155" s="220">
        <f t="shared" si="70"/>
        <v>0</v>
      </c>
      <c r="CZ155" s="220">
        <f t="shared" si="71"/>
        <v>0</v>
      </c>
      <c r="DA155" s="220">
        <f t="shared" si="72"/>
        <v>0</v>
      </c>
      <c r="DB155" s="220">
        <f t="shared" si="73"/>
        <v>0</v>
      </c>
      <c r="DC155" s="220">
        <f t="shared" si="74"/>
        <v>0</v>
      </c>
      <c r="DD155" s="220">
        <f t="shared" si="75"/>
        <v>0</v>
      </c>
      <c r="DE155" s="220">
        <f t="shared" si="76"/>
        <v>0</v>
      </c>
      <c r="DF155" s="220">
        <f t="shared" si="77"/>
        <v>0</v>
      </c>
      <c r="DG155" s="220">
        <f t="shared" si="78"/>
        <v>0</v>
      </c>
      <c r="DH155" s="220">
        <f t="shared" si="79"/>
        <v>0</v>
      </c>
      <c r="DI155" s="220">
        <f t="shared" si="80"/>
        <v>0</v>
      </c>
      <c r="DJ155" s="220">
        <f t="shared" si="81"/>
        <v>0</v>
      </c>
      <c r="DK155" s="220">
        <f t="shared" si="82"/>
        <v>0</v>
      </c>
      <c r="DL155" s="220">
        <f t="shared" si="83"/>
        <v>0</v>
      </c>
      <c r="DM155" s="220">
        <f t="shared" si="86"/>
        <v>0</v>
      </c>
      <c r="DN155" s="96" t="str">
        <f>IF(DM155=0,"",IF(SUM($DM$116:DM155)=1,_xlfn.CONCAT(DO155,),IF($DM$173&gt;SUM($DM$116:DM155),_xlfn.CONCAT(", ",DO155),IF($DM$173=SUM($DM$116:DM155),_xlfn.CONCAT(" y ",DO155)))))</f>
        <v/>
      </c>
      <c r="DO155" s="98">
        <f t="shared" si="87"/>
        <v>39</v>
      </c>
      <c r="DT155" s="645">
        <f t="shared" si="84"/>
        <v>0</v>
      </c>
      <c r="DU155" s="647"/>
      <c r="DW155" s="220">
        <f t="shared" si="88"/>
        <v>0</v>
      </c>
      <c r="DX155" s="220">
        <f>IF(CNGE_2026_M3_Secc1!$AH$128=CNGE_2026_M3_Secc1!$AJ$128,0,IF(OR(AND($D155&lt;&gt;"",CNGE_2026_M3_Secc1!O176="X"),AND($D155="",CNGE_2026_M3_Secc1!O176="")),0,1))</f>
        <v>0</v>
      </c>
      <c r="DY155" s="220">
        <f>IF(CNGE_2026_M3_Secc1!$AH$128=CNGE_2026_M3_Secc1!$AJ$128,0,IF(OR(AND($D155&lt;&gt;"",CNGE_2026_M3_Secc1!P176="X"),AND($D155="",CNGE_2026_M3_Secc1!P176="")),0,1))</f>
        <v>0</v>
      </c>
      <c r="DZ155" s="220">
        <f>IF(CNGE_2026_M3_Secc1!$AH$128=CNGE_2026_M3_Secc1!$AJ$128,0,IF(OR(AND($D155&lt;&gt;"",CNGE_2026_M3_Secc1!Q176="X"),AND($D155="",CNGE_2026_M3_Secc1!Q176="")),0,1))</f>
        <v>0</v>
      </c>
      <c r="EA155" s="220">
        <f>IF(CNGE_2026_M3_Secc1!$AH$128=CNGE_2026_M3_Secc1!$AJ$128,0,IF(OR(AND($D155&lt;&gt;"",CNGE_2026_M3_Secc1!R176="X"),AND($D155="",CNGE_2026_M3_Secc1!R176="")),0,1))</f>
        <v>0</v>
      </c>
      <c r="EB155" s="220">
        <f>IF(CNGE_2026_M3_Secc1!$AH$128=CNGE_2026_M3_Secc1!$AJ$128,0,IF(OR(AND($D155&lt;&gt;"",CNGE_2026_M3_Secc1!S176="X"),AND($D155="",CNGE_2026_M3_Secc1!S176="")),0,1))</f>
        <v>0</v>
      </c>
      <c r="EC155" s="220">
        <f>IF(CNGE_2026_M3_Secc1!$AH$128=CNGE_2026_M3_Secc1!$AJ$128,0,IF(OR(AND($D155&lt;&gt;"",CNGE_2026_M3_Secc1!T176="X"),AND($D155="",CNGE_2026_M3_Secc1!T176="")),0,1))</f>
        <v>0</v>
      </c>
      <c r="ED155" s="220">
        <f>IF(CNGE_2026_M3_Secc1!$AH$128=CNGE_2026_M3_Secc1!$AJ$128,0,IF(OR(AND($D155&lt;&gt;"",CNGE_2026_M3_Secc1!U176="X"),AND($D155="",CNGE_2026_M3_Secc1!U176="")),0,1))</f>
        <v>0</v>
      </c>
      <c r="EE155" s="220">
        <f>IF(CNGE_2026_M3_Secc1!$AH$128=CNGE_2026_M3_Secc1!$AJ$128,0,IF(OR(AND($D155&lt;&gt;"",CNGE_2026_M3_Secc1!V176="X"),AND($D155="",CNGE_2026_M3_Secc1!V176="")),0,1))</f>
        <v>0</v>
      </c>
      <c r="EF155" s="220">
        <f>IF(CNGE_2026_M3_Secc1!$AH$128=CNGE_2026_M3_Secc1!$AJ$128,0,IF(OR(AND($D155&lt;&gt;"",CNGE_2026_M3_Secc1!W176="X"),AND($D155="",CNGE_2026_M3_Secc1!W176="")),0,1))</f>
        <v>0</v>
      </c>
      <c r="EG155" s="220">
        <f>IF(CNGE_2026_M3_Secc1!$AH$128=CNGE_2026_M3_Secc1!$AJ$128,0,IF(OR(AND($D155&lt;&gt;"",CNGE_2026_M3_Secc1!X176="X"),AND($D155="",CNGE_2026_M3_Secc1!X176="")),0,1))</f>
        <v>0</v>
      </c>
      <c r="EH155" s="220">
        <f>IF(CNGE_2026_M3_Secc1!$AH$128=CNGE_2026_M3_Secc1!$AJ$128,0,IF(OR(AND($D155&lt;&gt;"",CNGE_2026_M3_Secc1!Y176="X"),AND($D155="",CNGE_2026_M3_Secc1!Y176="")),0,1))</f>
        <v>0</v>
      </c>
      <c r="EI155" s="220">
        <f>IF(CNGE_2026_M3_Secc1!$AH$128=CNGE_2026_M3_Secc1!$AJ$128,0,IF(OR(AND($D155&lt;&gt;"",CNGE_2026_M3_Secc1!Z176="X"),AND($D155="",CNGE_2026_M3_Secc1!Z176="")),0,1))</f>
        <v>0</v>
      </c>
      <c r="EJ155" s="220">
        <f>IF(CNGE_2026_M3_Secc1!$AH$128=CNGE_2026_M3_Secc1!$AJ$128,0,IF(OR(AND($D155&lt;&gt;"",CNGE_2026_M3_Secc1!AA176="X"),AND($D155="",CNGE_2026_M3_Secc1!AA176="")),0,1))</f>
        <v>0</v>
      </c>
      <c r="EK155" s="220">
        <f>IF(CNGE_2026_M3_Secc1!$AH$128=CNGE_2026_M3_Secc1!$AJ$128,0,IF(OR(AND($D155&lt;&gt;"",CNGE_2026_M3_Secc1!AB176="X"),AND($D155="",CNGE_2026_M3_Secc1!AB176="")),0,1))</f>
        <v>0</v>
      </c>
      <c r="EL155" s="220">
        <f>IF(CNGE_2026_M3_Secc1!$AH$128=CNGE_2026_M3_Secc1!$AJ$128,0,IF(OR(AND($D155&lt;&gt;"",CNGE_2026_M3_Secc1!AC176="X"),AND($D155="",CNGE_2026_M3_Secc1!AC176="")),0,1))</f>
        <v>0</v>
      </c>
      <c r="EM155" s="220">
        <f>IF(CNGE_2026_M3_Secc1!$AH$128=CNGE_2026_M3_Secc1!$AJ$128,0,IF(OR(AND($D155&lt;&gt;"",CNGE_2026_M3_Secc1!AD176="X"),AND($D155="",CNGE_2026_M3_Secc1!AD176="")),0,1))</f>
        <v>0</v>
      </c>
      <c r="EN155" s="220">
        <f>IF(CNGE_2026_M3_Secc1!$AH$128=CNGE_2026_M3_Secc1!$AJ$128,0,IF(OR(AND($D155&lt;&gt;"",CNGE_2026_M3_Secc1!I236="X"),AND($D155="",CNGE_2026_M3_Secc1!I236="")),0,1))</f>
        <v>0</v>
      </c>
      <c r="EO155" s="220">
        <f>IF(CNGE_2026_M3_Secc1!$AH$128=CNGE_2026_M3_Secc1!$AJ$128,0,IF(OR(AND($D155&lt;&gt;"",CNGE_2026_M3_Secc1!J236="X"),AND($D155="",CNGE_2026_M3_Secc1!J236="")),0,1))</f>
        <v>0</v>
      </c>
      <c r="EP155" s="220">
        <f>IF(CNGE_2026_M3_Secc1!$AH$128=CNGE_2026_M3_Secc1!$AJ$128,0,IF(OR(AND($D155&lt;&gt;"",CNGE_2026_M3_Secc1!K236="X"),AND($D155="",CNGE_2026_M3_Secc1!K236="")),0,1))</f>
        <v>0</v>
      </c>
      <c r="EQ155" s="220">
        <f>IF(CNGE_2026_M3_Secc1!$AH$128=CNGE_2026_M3_Secc1!$AJ$128,0,IF(OR(AND($D155&lt;&gt;"",CNGE_2026_M3_Secc1!L236="X"),AND($D155="",CNGE_2026_M3_Secc1!L236="")),0,1))</f>
        <v>0</v>
      </c>
      <c r="ER155" s="220">
        <f>IF(CNGE_2026_M3_Secc1!$AH$128=CNGE_2026_M3_Secc1!$AJ$128,0,IF(OR(AND($D155&lt;&gt;"",CNGE_2026_M3_Secc1!M236="X"),AND($D155="",CNGE_2026_M3_Secc1!M236="")),0,1))</f>
        <v>0</v>
      </c>
      <c r="ES155" s="220">
        <f>IF(CNGE_2026_M3_Secc1!$AH$128=CNGE_2026_M3_Secc1!$AJ$128,0,IF(OR(AND($D155&lt;&gt;"",CNGE_2026_M3_Secc1!N236="X"),AND($D155="",CNGE_2026_M3_Secc1!N236="")),0,1))</f>
        <v>0</v>
      </c>
      <c r="ET155" s="220">
        <f>IF(CNGE_2026_M3_Secc1!$AH$128=CNGE_2026_M3_Secc1!$AJ$128,0,IF(OR(AND($D155&lt;&gt;"",CNGE_2026_M3_Secc1!O236="X"),AND($D155="",CNGE_2026_M3_Secc1!O236="")),0,1))</f>
        <v>0</v>
      </c>
      <c r="EU155" s="220">
        <f>IF(CNGE_2026_M3_Secc1!$AH$128=CNGE_2026_M3_Secc1!$AJ$128,0,IF(OR(AND($D155&lt;&gt;"",CNGE_2026_M3_Secc1!P236="X"),AND($D155="",CNGE_2026_M3_Secc1!P236="")),0,1))</f>
        <v>0</v>
      </c>
      <c r="EV155" s="220">
        <f>IF(CNGE_2026_M3_Secc1!$AH$128=CNGE_2026_M3_Secc1!$AJ$128,0,IF(OR(AND($D155&lt;&gt;"",CNGE_2026_M3_Secc1!Q236="X"),AND($D155="",CNGE_2026_M3_Secc1!Q236="")),0,1))</f>
        <v>0</v>
      </c>
      <c r="EW155" s="220">
        <f>IF(CNGE_2026_M3_Secc1!$AH$128=CNGE_2026_M3_Secc1!$AJ$128,0,IF(OR(AND($D155&lt;&gt;"",CNGE_2026_M3_Secc1!R236="X"),AND($D155="",CNGE_2026_M3_Secc1!R236="")),0,1))</f>
        <v>0</v>
      </c>
      <c r="EX155" s="220">
        <f>IF(CNGE_2026_M3_Secc1!$AH$128=CNGE_2026_M3_Secc1!$AJ$128,0,IF(OR(AND($D155&lt;&gt;"",CNGE_2026_M3_Secc1!S236="X"),AND($D155="",CNGE_2026_M3_Secc1!S236="")),0,1))</f>
        <v>0</v>
      </c>
      <c r="EY155" s="220">
        <f>IF(CNGE_2026_M3_Secc1!$AH$128=CNGE_2026_M3_Secc1!$AJ$128,0,IF(OR(AND($D155&lt;&gt;"",CNGE_2026_M3_Secc1!T236="X"),AND($D155="",CNGE_2026_M3_Secc1!T236="")),0,1))</f>
        <v>0</v>
      </c>
      <c r="EZ155" s="220">
        <f>IF(CNGE_2026_M3_Secc1!$AH$128=CNGE_2026_M3_Secc1!$AJ$128,0,IF(OR(AND($D155&lt;&gt;"",CNGE_2026_M3_Secc1!U236="X"),AND($D155="",CNGE_2026_M3_Secc1!U236="")),0,1))</f>
        <v>0</v>
      </c>
      <c r="FA155" s="220">
        <f>IF(CNGE_2026_M3_Secc1!$AH$128=CNGE_2026_M3_Secc1!$AJ$128,0,IF(OR(AND($D155&lt;&gt;"",CNGE_2026_M3_Secc1!V236="X"),AND($D155="",CNGE_2026_M3_Secc1!V236="")),0,1))</f>
        <v>0</v>
      </c>
      <c r="FB155" s="220">
        <f>IF(CNGE_2026_M3_Secc1!$AH$128=CNGE_2026_M3_Secc1!$AJ$128,0,IF(OR(AND($D155&lt;&gt;"",CNGE_2026_M3_Secc1!W236="X"),AND($D155="",CNGE_2026_M3_Secc1!W236="")),0,1))</f>
        <v>0</v>
      </c>
      <c r="FC155" s="220">
        <f>IF(CNGE_2026_M3_Secc1!$AH$128=CNGE_2026_M3_Secc1!$AJ$128,0,IF(OR(AND($D155&lt;&gt;"",CNGE_2026_M3_Secc1!X236="X"),AND($D155="",CNGE_2026_M3_Secc1!X236="")),0,1))</f>
        <v>0</v>
      </c>
      <c r="FD155" s="220">
        <f>IF(CNGE_2026_M3_Secc1!$AH$128=CNGE_2026_M3_Secc1!$AJ$128,0,IF(OR(AND($D155&lt;&gt;"",CNGE_2026_M3_Secc1!Y236="X"),AND($D155="",CNGE_2026_M3_Secc1!Y236="")),0,1))</f>
        <v>0</v>
      </c>
      <c r="FE155" s="220">
        <f>IF(CNGE_2026_M3_Secc1!$AH$128=CNGE_2026_M3_Secc1!$AJ$128,0,IF(OR(AND($D155&lt;&gt;"",CNGE_2026_M3_Secc1!Z236="X"),AND($D155="",CNGE_2026_M3_Secc1!Z236="")),0,1))</f>
        <v>0</v>
      </c>
      <c r="FF155" s="220">
        <f>IF(CNGE_2026_M3_Secc1!$AH$128=CNGE_2026_M3_Secc1!$AJ$128,0,IF(OR(AND($D155&lt;&gt;"",CNGE_2026_M3_Secc1!AA236="X"),AND($D155="",CNGE_2026_M3_Secc1!AA236="")),0,1))</f>
        <v>0</v>
      </c>
      <c r="FG155" s="220">
        <f>IF(CNGE_2026_M3_Secc1!$AH$128=CNGE_2026_M3_Secc1!$AJ$128,0,IF(OR(AND($D155&lt;&gt;"",CNGE_2026_M3_Secc1!AB236="X"),AND($D155="",CNGE_2026_M3_Secc1!AB236="")),0,1))</f>
        <v>0</v>
      </c>
      <c r="FH155" s="220">
        <f>IF(CNGE_2026_M3_Secc1!$AH$128=CNGE_2026_M3_Secc1!$AJ$128,0,IF(OR(AND($D155&lt;&gt;"",CNGE_2026_M3_Secc1!AC236="X"),AND($D155="",CNGE_2026_M3_Secc1!AC236="")),0,1))</f>
        <v>0</v>
      </c>
      <c r="FI155" s="220">
        <f>IF(CNGE_2026_M3_Secc1!$AH$128=CNGE_2026_M3_Secc1!$AJ$128,0,IF(OR(AND($D155&lt;&gt;"",CNGE_2026_M3_Secc1!AD236="X"),AND($D155="",CNGE_2026_M3_Secc1!AD236="")),0,1))</f>
        <v>0</v>
      </c>
      <c r="FJ155" s="220">
        <f>IF(CNGE_2026_M3_Secc1!$AH$128=CNGE_2026_M3_Secc1!$AJ$128,0,IF(OR(AND($D155&lt;&gt;"",CNGE_2026_M3_Secc1!I296="X"),AND($D155="",CNGE_2026_M3_Secc1!I296="")),0,1))</f>
        <v>0</v>
      </c>
      <c r="FK155" s="220">
        <f>IF(CNGE_2026_M3_Secc1!$AH$128=CNGE_2026_M3_Secc1!$AJ$128,0,IF(OR(AND($D155&lt;&gt;"",CNGE_2026_M3_Secc1!J296="X"),AND($D155="",CNGE_2026_M3_Secc1!J296="")),0,1))</f>
        <v>0</v>
      </c>
      <c r="FL155" s="220">
        <f>IF(CNGE_2026_M3_Secc1!$AH$128=CNGE_2026_M3_Secc1!$AJ$128,0,IF(OR(AND($D155&lt;&gt;"",CNGE_2026_M3_Secc1!K296="X"),AND($D155="",CNGE_2026_M3_Secc1!K296="")),0,1))</f>
        <v>0</v>
      </c>
      <c r="FM155" s="220">
        <f>IF(CNGE_2026_M3_Secc1!$AH$128=CNGE_2026_M3_Secc1!$AJ$128,0,IF(OR(AND($D155&lt;&gt;"",CNGE_2026_M3_Secc1!L296="X"),AND($D155="",CNGE_2026_M3_Secc1!L296="")),0,1))</f>
        <v>0</v>
      </c>
      <c r="FN155" s="220">
        <f>IF(CNGE_2026_M3_Secc1!$AH$128=CNGE_2026_M3_Secc1!$AJ$128,0,IF(OR(AND($D155&lt;&gt;"",CNGE_2026_M3_Secc1!M296="X"),AND($D155="",CNGE_2026_M3_Secc1!M296="")),0,1))</f>
        <v>0</v>
      </c>
      <c r="FO155" s="220">
        <f>IF(CNGE_2026_M3_Secc1!$AH$128=CNGE_2026_M3_Secc1!$AJ$128,0,IF(OR(AND($D155&lt;&gt;"",CNGE_2026_M3_Secc1!N296="X"),AND($D155="",CNGE_2026_M3_Secc1!N296="")),0,1))</f>
        <v>0</v>
      </c>
      <c r="FP155" s="220">
        <f>IF(CNGE_2026_M3_Secc1!$AH$128=CNGE_2026_M3_Secc1!$AJ$128,0,IF(OR(AND($D155&lt;&gt;"",CNGE_2026_M3_Secc1!O296="X"),AND($D155="",CNGE_2026_M3_Secc1!O296="")),0,1))</f>
        <v>0</v>
      </c>
      <c r="FQ155" s="220">
        <f>IF(CNGE_2026_M3_Secc1!$AH$128=CNGE_2026_M3_Secc1!$AJ$128,0,IF(OR(AND($D155&lt;&gt;"",CNGE_2026_M3_Secc1!P296="X"),AND($D155="",CNGE_2026_M3_Secc1!P296="")),0,1))</f>
        <v>0</v>
      </c>
      <c r="FR155" s="220">
        <f>IF(CNGE_2026_M3_Secc1!$AH$128=CNGE_2026_M3_Secc1!$AJ$128,0,IF(OR(AND($D155&lt;&gt;"",CNGE_2026_M3_Secc1!Q296="X"),AND($D155="",CNGE_2026_M3_Secc1!Q296="")),0,1))</f>
        <v>0</v>
      </c>
      <c r="FS155" s="220">
        <f>IF(CNGE_2026_M3_Secc1!$AH$128=CNGE_2026_M3_Secc1!$AJ$128,0,IF(OR(AND($D155&lt;&gt;"",CNGE_2026_M3_Secc1!R296="X"),AND($D155="",CNGE_2026_M3_Secc1!R296="")),0,1))</f>
        <v>0</v>
      </c>
      <c r="FT155" s="220">
        <f>IF(CNGE_2026_M3_Secc1!$AH$128=CNGE_2026_M3_Secc1!$AJ$128,0,IF(OR(AND($D155&lt;&gt;"",CNGE_2026_M3_Secc1!S296="X"),AND($D155="",CNGE_2026_M3_Secc1!S296="")),0,1))</f>
        <v>0</v>
      </c>
      <c r="FU155" s="220">
        <f>IF(CNGE_2026_M3_Secc1!$AH$128=CNGE_2026_M3_Secc1!$AJ$128,0,IF(OR(AND($D155&lt;&gt;"",CNGE_2026_M3_Secc1!T296="X"),AND($D155="",CNGE_2026_M3_Secc1!T296="")),0,1))</f>
        <v>0</v>
      </c>
      <c r="FV155" s="220">
        <f>IF(CNGE_2026_M3_Secc1!$AH$128=CNGE_2026_M3_Secc1!$AJ$128,0,IF(OR(AND($D155&lt;&gt;"",CNGE_2026_M3_Secc1!U296="X"),AND($D155="",CNGE_2026_M3_Secc1!U296="")),0,1))</f>
        <v>0</v>
      </c>
      <c r="FW155" s="220">
        <f>IF(CNGE_2026_M3_Secc1!$AH$128=CNGE_2026_M3_Secc1!$AJ$128,0,IF(OR(AND($D155&lt;&gt;"",CNGE_2026_M3_Secc1!V296="X"),AND($D155="",CNGE_2026_M3_Secc1!V296="")),0,1))</f>
        <v>0</v>
      </c>
      <c r="FX155" s="220">
        <f>IF(CNGE_2026_M3_Secc1!$AH$128=CNGE_2026_M3_Secc1!$AJ$128,0,IF(OR(AND($D155&lt;&gt;"",CNGE_2026_M3_Secc1!W296="X"),AND($D155="",CNGE_2026_M3_Secc1!W296="")),0,1))</f>
        <v>0</v>
      </c>
      <c r="FY155" s="220">
        <f>IF(CNGE_2026_M3_Secc1!$AH$128=CNGE_2026_M3_Secc1!$AJ$128,0,IF(OR(AND($D155&lt;&gt;"",CNGE_2026_M3_Secc1!X296="X"),AND($D155="",CNGE_2026_M3_Secc1!X296="")),0,1))</f>
        <v>0</v>
      </c>
      <c r="FZ155" s="220">
        <f>IF(CNGE_2026_M3_Secc1!$AH$128=CNGE_2026_M3_Secc1!$AJ$128,0,IF(OR(AND($D155&lt;&gt;"",CNGE_2026_M3_Secc1!Y296="X"),AND($D155="",CNGE_2026_M3_Secc1!Y296="")),0,1))</f>
        <v>0</v>
      </c>
      <c r="GA155" s="220">
        <f>IF(CNGE_2026_M3_Secc1!$AH$128=CNGE_2026_M3_Secc1!$AJ$128,0,IF(OR(AND($D155&lt;&gt;"",CNGE_2026_M3_Secc1!Z296="X"),AND($D155="",CNGE_2026_M3_Secc1!Z296="")),0,1))</f>
        <v>0</v>
      </c>
      <c r="GB155" s="220">
        <f>IF(CNGE_2026_M3_Secc1!$AH$128=CNGE_2026_M3_Secc1!$AJ$128,0,IF(OR(AND($D155&lt;&gt;"",CNGE_2026_M3_Secc1!AA296="X"),AND($D155="",CNGE_2026_M3_Secc1!AA296="")),0,1))</f>
        <v>0</v>
      </c>
      <c r="GC155" s="220">
        <f>IF(CNGE_2026_M3_Secc1!$AH$128=CNGE_2026_M3_Secc1!$AJ$128,0,IF(OR(AND($D155&lt;&gt;"",CNGE_2026_M3_Secc1!AB296="X"),AND($D155="",CNGE_2026_M3_Secc1!AB296="")),0,1))</f>
        <v>0</v>
      </c>
      <c r="GD155" s="220">
        <f>IF(CNGE_2026_M3_Secc1!$AH$128=CNGE_2026_M3_Secc1!$AJ$128,0,IF(OR(AND($D155&lt;&gt;"",CNGE_2026_M3_Secc1!AC296="X"),AND($D155="",CNGE_2026_M3_Secc1!AC296="")),0,1))</f>
        <v>0</v>
      </c>
      <c r="GE155" s="220">
        <f>IF(CNGE_2026_M3_Secc1!$AH$128=CNGE_2026_M3_Secc1!$AJ$128,0,IF(OR(AND($D155&lt;&gt;"",CNGE_2026_M3_Secc1!AD296="X"),AND($D155="",CNGE_2026_M3_Secc1!AD296="")),0,1))</f>
        <v>0</v>
      </c>
    </row>
    <row r="156" spans="1:187" s="114" customFormat="1" ht="15" customHeight="1">
      <c r="A156" s="131"/>
      <c r="B156" s="53"/>
      <c r="C156" s="82" t="s">
        <v>120</v>
      </c>
      <c r="D156" s="792" t="str">
        <f>IF($AH$33=1,"",IF(CNGE_2026_M3_Secc1!$AH$40=CNGE_2026_M3_Secc1!$AJ$40,"",IF(CNGE_2026_M3_Secc1!D99="","",CNGE_2026_M3_Secc1!D99)))</f>
        <v/>
      </c>
      <c r="E156" s="793"/>
      <c r="F156" s="793"/>
      <c r="G156" s="793"/>
      <c r="H156" s="793"/>
      <c r="I156" s="793"/>
      <c r="J156" s="793"/>
      <c r="K156" s="793"/>
      <c r="L156" s="793"/>
      <c r="M156" s="794"/>
      <c r="N156" s="432"/>
      <c r="O156" s="432"/>
      <c r="P156" s="432"/>
      <c r="Q156" s="432"/>
      <c r="R156" s="432"/>
      <c r="S156" s="432"/>
      <c r="T156" s="432"/>
      <c r="U156" s="432"/>
      <c r="V156" s="432"/>
      <c r="W156" s="432"/>
      <c r="X156" s="432"/>
      <c r="Y156" s="432"/>
      <c r="Z156" s="432"/>
      <c r="AA156" s="432"/>
      <c r="AB156" s="432"/>
      <c r="AC156" s="432"/>
      <c r="AD156" s="432"/>
      <c r="AE156" s="49"/>
      <c r="AF156" s="219"/>
      <c r="AG156" s="212"/>
      <c r="AH156" s="896">
        <f t="shared" si="89"/>
        <v>0</v>
      </c>
      <c r="AI156" s="627"/>
      <c r="AJ156" s="896">
        <f t="shared" si="21"/>
        <v>0</v>
      </c>
      <c r="AK156" s="627"/>
      <c r="AL156" s="896">
        <f t="shared" si="22"/>
        <v>0</v>
      </c>
      <c r="AM156" s="627"/>
      <c r="AN156" s="627">
        <f t="shared" si="90"/>
        <v>0</v>
      </c>
      <c r="AO156" s="627"/>
      <c r="AP156" s="639" t="str">
        <f>IF(AN156=0,"",IF(SUM($AN$116:AN156)=1,AR156,IF($AN$173&gt;SUM($AN$116:AN156),_xlfn.CONCAT(", ",AR156),IF($AN$173=SUM($AN$116:AN156),_xlfn.CONCAT(" y ",AR156,".")))))</f>
        <v/>
      </c>
      <c r="AQ156" s="641" t="str">
        <f>IF(AO156=0,"", IF(SUM($AN156:BW$582)=1,AR156, IF($AN$589&gt;SUM($AN156:BW$582),_xlfn.CONCAT(", ",AR156), IF($AN$589=SUM($AN156:BW$582),_xlfn.CONCAT(" y ",AR156,".")))))</f>
        <v/>
      </c>
      <c r="AR156" s="639">
        <f t="shared" si="91"/>
        <v>40</v>
      </c>
      <c r="AS156" s="641"/>
      <c r="AU156" s="704">
        <f t="shared" si="85"/>
        <v>0</v>
      </c>
      <c r="AV156" s="705"/>
      <c r="AX156" s="1053">
        <f t="shared" si="23"/>
        <v>0</v>
      </c>
      <c r="AY156" s="729"/>
      <c r="AZ156" s="1053">
        <f t="shared" si="92"/>
        <v>0</v>
      </c>
      <c r="BA156" s="729"/>
      <c r="BB156" s="639">
        <f>IF($AH$108=$AJ$108,0,IF(OR(SUM(AZ156)&gt;=SUM(AX156),AND(SUM(AX156)&gt;0,OR(AZ156="NS",AZ156="NA"))),0,1))</f>
        <v>0</v>
      </c>
      <c r="BC156" s="641"/>
      <c r="BE156" s="220">
        <f t="shared" si="24"/>
        <v>0</v>
      </c>
      <c r="BF156" s="220">
        <f t="shared" si="25"/>
        <v>0</v>
      </c>
      <c r="BG156" s="220">
        <f t="shared" si="26"/>
        <v>0</v>
      </c>
      <c r="BH156" s="220">
        <f t="shared" si="27"/>
        <v>0</v>
      </c>
      <c r="BI156" s="220">
        <f t="shared" si="28"/>
        <v>0</v>
      </c>
      <c r="BJ156" s="220">
        <f t="shared" si="29"/>
        <v>0</v>
      </c>
      <c r="BK156" s="220">
        <f t="shared" si="30"/>
        <v>0</v>
      </c>
      <c r="BL156" s="220">
        <f t="shared" si="31"/>
        <v>0</v>
      </c>
      <c r="BM156" s="220">
        <f t="shared" si="32"/>
        <v>0</v>
      </c>
      <c r="BN156" s="220">
        <f t="shared" si="33"/>
        <v>0</v>
      </c>
      <c r="BO156" s="220">
        <f t="shared" si="34"/>
        <v>0</v>
      </c>
      <c r="BP156" s="220">
        <f t="shared" si="35"/>
        <v>0</v>
      </c>
      <c r="BQ156" s="220">
        <f t="shared" si="36"/>
        <v>0</v>
      </c>
      <c r="BR156" s="220">
        <f t="shared" si="37"/>
        <v>0</v>
      </c>
      <c r="BS156" s="220">
        <f t="shared" si="38"/>
        <v>0</v>
      </c>
      <c r="BT156" s="220">
        <f t="shared" si="39"/>
        <v>0</v>
      </c>
      <c r="BU156" s="220">
        <f t="shared" si="40"/>
        <v>0</v>
      </c>
      <c r="BV156" s="220">
        <f t="shared" si="41"/>
        <v>0</v>
      </c>
      <c r="BW156" s="220">
        <f t="shared" si="42"/>
        <v>0</v>
      </c>
      <c r="BX156" s="220">
        <f t="shared" si="43"/>
        <v>0</v>
      </c>
      <c r="BY156" s="220">
        <f t="shared" si="44"/>
        <v>0</v>
      </c>
      <c r="BZ156" s="220">
        <f t="shared" si="45"/>
        <v>0</v>
      </c>
      <c r="CA156" s="220">
        <f t="shared" si="46"/>
        <v>0</v>
      </c>
      <c r="CB156" s="220">
        <f t="shared" si="47"/>
        <v>0</v>
      </c>
      <c r="CC156" s="220">
        <f t="shared" si="48"/>
        <v>0</v>
      </c>
      <c r="CD156" s="220">
        <f t="shared" si="49"/>
        <v>0</v>
      </c>
      <c r="CE156" s="220">
        <f t="shared" si="50"/>
        <v>0</v>
      </c>
      <c r="CF156" s="220">
        <f t="shared" si="51"/>
        <v>0</v>
      </c>
      <c r="CG156" s="220">
        <f t="shared" si="52"/>
        <v>0</v>
      </c>
      <c r="CH156" s="220">
        <f t="shared" si="53"/>
        <v>0</v>
      </c>
      <c r="CI156" s="220">
        <f t="shared" si="54"/>
        <v>0</v>
      </c>
      <c r="CJ156" s="220">
        <f t="shared" si="55"/>
        <v>0</v>
      </c>
      <c r="CK156" s="220">
        <f t="shared" si="56"/>
        <v>0</v>
      </c>
      <c r="CL156" s="220">
        <f t="shared" si="57"/>
        <v>0</v>
      </c>
      <c r="CM156" s="220">
        <f t="shared" si="58"/>
        <v>0</v>
      </c>
      <c r="CN156" s="220">
        <f t="shared" si="59"/>
        <v>0</v>
      </c>
      <c r="CO156" s="220">
        <f t="shared" si="60"/>
        <v>0</v>
      </c>
      <c r="CP156" s="220">
        <f t="shared" si="61"/>
        <v>0</v>
      </c>
      <c r="CQ156" s="220">
        <f t="shared" si="62"/>
        <v>0</v>
      </c>
      <c r="CR156" s="220">
        <f t="shared" si="63"/>
        <v>0</v>
      </c>
      <c r="CS156" s="220">
        <f t="shared" si="64"/>
        <v>0</v>
      </c>
      <c r="CT156" s="220">
        <f t="shared" si="65"/>
        <v>0</v>
      </c>
      <c r="CU156" s="220">
        <f t="shared" si="66"/>
        <v>0</v>
      </c>
      <c r="CV156" s="220">
        <f t="shared" si="67"/>
        <v>0</v>
      </c>
      <c r="CW156" s="220">
        <f t="shared" si="68"/>
        <v>0</v>
      </c>
      <c r="CX156" s="220">
        <f t="shared" si="69"/>
        <v>0</v>
      </c>
      <c r="CY156" s="220">
        <f t="shared" si="70"/>
        <v>0</v>
      </c>
      <c r="CZ156" s="220">
        <f t="shared" si="71"/>
        <v>0</v>
      </c>
      <c r="DA156" s="220">
        <f t="shared" si="72"/>
        <v>0</v>
      </c>
      <c r="DB156" s="220">
        <f t="shared" si="73"/>
        <v>0</v>
      </c>
      <c r="DC156" s="220">
        <f t="shared" si="74"/>
        <v>0</v>
      </c>
      <c r="DD156" s="220">
        <f t="shared" si="75"/>
        <v>0</v>
      </c>
      <c r="DE156" s="220">
        <f t="shared" si="76"/>
        <v>0</v>
      </c>
      <c r="DF156" s="220">
        <f t="shared" si="77"/>
        <v>0</v>
      </c>
      <c r="DG156" s="220">
        <f t="shared" si="78"/>
        <v>0</v>
      </c>
      <c r="DH156" s="220">
        <f t="shared" si="79"/>
        <v>0</v>
      </c>
      <c r="DI156" s="220">
        <f t="shared" si="80"/>
        <v>0</v>
      </c>
      <c r="DJ156" s="220">
        <f t="shared" si="81"/>
        <v>0</v>
      </c>
      <c r="DK156" s="220">
        <f t="shared" si="82"/>
        <v>0</v>
      </c>
      <c r="DL156" s="220">
        <f t="shared" si="83"/>
        <v>0</v>
      </c>
      <c r="DM156" s="220">
        <f t="shared" si="86"/>
        <v>0</v>
      </c>
      <c r="DN156" s="96" t="str">
        <f>IF(DM156=0,"",IF(SUM($DM$116:DM156)=1,_xlfn.CONCAT(DO156,),IF($DM$173&gt;SUM($DM$116:DM156),_xlfn.CONCAT(", ",DO156),IF($DM$173=SUM($DM$116:DM156),_xlfn.CONCAT(" y ",DO156)))))</f>
        <v/>
      </c>
      <c r="DO156" s="98">
        <f t="shared" si="87"/>
        <v>40</v>
      </c>
      <c r="DT156" s="645">
        <f t="shared" si="84"/>
        <v>0</v>
      </c>
      <c r="DU156" s="647"/>
      <c r="DW156" s="220">
        <f t="shared" si="88"/>
        <v>0</v>
      </c>
      <c r="DX156" s="220">
        <f>IF(CNGE_2026_M3_Secc1!$AH$128=CNGE_2026_M3_Secc1!$AJ$128,0,IF(OR(AND($D156&lt;&gt;"",CNGE_2026_M3_Secc1!O177="X"),AND($D156="",CNGE_2026_M3_Secc1!O177="")),0,1))</f>
        <v>0</v>
      </c>
      <c r="DY156" s="220">
        <f>IF(CNGE_2026_M3_Secc1!$AH$128=CNGE_2026_M3_Secc1!$AJ$128,0,IF(OR(AND($D156&lt;&gt;"",CNGE_2026_M3_Secc1!P177="X"),AND($D156="",CNGE_2026_M3_Secc1!P177="")),0,1))</f>
        <v>0</v>
      </c>
      <c r="DZ156" s="220">
        <f>IF(CNGE_2026_M3_Secc1!$AH$128=CNGE_2026_M3_Secc1!$AJ$128,0,IF(OR(AND($D156&lt;&gt;"",CNGE_2026_M3_Secc1!Q177="X"),AND($D156="",CNGE_2026_M3_Secc1!Q177="")),0,1))</f>
        <v>0</v>
      </c>
      <c r="EA156" s="220">
        <f>IF(CNGE_2026_M3_Secc1!$AH$128=CNGE_2026_M3_Secc1!$AJ$128,0,IF(OR(AND($D156&lt;&gt;"",CNGE_2026_M3_Secc1!R177="X"),AND($D156="",CNGE_2026_M3_Secc1!R177="")),0,1))</f>
        <v>0</v>
      </c>
      <c r="EB156" s="220">
        <f>IF(CNGE_2026_M3_Secc1!$AH$128=CNGE_2026_M3_Secc1!$AJ$128,0,IF(OR(AND($D156&lt;&gt;"",CNGE_2026_M3_Secc1!S177="X"),AND($D156="",CNGE_2026_M3_Secc1!S177="")),0,1))</f>
        <v>0</v>
      </c>
      <c r="EC156" s="220">
        <f>IF(CNGE_2026_M3_Secc1!$AH$128=CNGE_2026_M3_Secc1!$AJ$128,0,IF(OR(AND($D156&lt;&gt;"",CNGE_2026_M3_Secc1!T177="X"),AND($D156="",CNGE_2026_M3_Secc1!T177="")),0,1))</f>
        <v>0</v>
      </c>
      <c r="ED156" s="220">
        <f>IF(CNGE_2026_M3_Secc1!$AH$128=CNGE_2026_M3_Secc1!$AJ$128,0,IF(OR(AND($D156&lt;&gt;"",CNGE_2026_M3_Secc1!U177="X"),AND($D156="",CNGE_2026_M3_Secc1!U177="")),0,1))</f>
        <v>0</v>
      </c>
      <c r="EE156" s="220">
        <f>IF(CNGE_2026_M3_Secc1!$AH$128=CNGE_2026_M3_Secc1!$AJ$128,0,IF(OR(AND($D156&lt;&gt;"",CNGE_2026_M3_Secc1!V177="X"),AND($D156="",CNGE_2026_M3_Secc1!V177="")),0,1))</f>
        <v>0</v>
      </c>
      <c r="EF156" s="220">
        <f>IF(CNGE_2026_M3_Secc1!$AH$128=CNGE_2026_M3_Secc1!$AJ$128,0,IF(OR(AND($D156&lt;&gt;"",CNGE_2026_M3_Secc1!W177="X"),AND($D156="",CNGE_2026_M3_Secc1!W177="")),0,1))</f>
        <v>0</v>
      </c>
      <c r="EG156" s="220">
        <f>IF(CNGE_2026_M3_Secc1!$AH$128=CNGE_2026_M3_Secc1!$AJ$128,0,IF(OR(AND($D156&lt;&gt;"",CNGE_2026_M3_Secc1!X177="X"),AND($D156="",CNGE_2026_M3_Secc1!X177="")),0,1))</f>
        <v>0</v>
      </c>
      <c r="EH156" s="220">
        <f>IF(CNGE_2026_M3_Secc1!$AH$128=CNGE_2026_M3_Secc1!$AJ$128,0,IF(OR(AND($D156&lt;&gt;"",CNGE_2026_M3_Secc1!Y177="X"),AND($D156="",CNGE_2026_M3_Secc1!Y177="")),0,1))</f>
        <v>0</v>
      </c>
      <c r="EI156" s="220">
        <f>IF(CNGE_2026_M3_Secc1!$AH$128=CNGE_2026_M3_Secc1!$AJ$128,0,IF(OR(AND($D156&lt;&gt;"",CNGE_2026_M3_Secc1!Z177="X"),AND($D156="",CNGE_2026_M3_Secc1!Z177="")),0,1))</f>
        <v>0</v>
      </c>
      <c r="EJ156" s="220">
        <f>IF(CNGE_2026_M3_Secc1!$AH$128=CNGE_2026_M3_Secc1!$AJ$128,0,IF(OR(AND($D156&lt;&gt;"",CNGE_2026_M3_Secc1!AA177="X"),AND($D156="",CNGE_2026_M3_Secc1!AA177="")),0,1))</f>
        <v>0</v>
      </c>
      <c r="EK156" s="220">
        <f>IF(CNGE_2026_M3_Secc1!$AH$128=CNGE_2026_M3_Secc1!$AJ$128,0,IF(OR(AND($D156&lt;&gt;"",CNGE_2026_M3_Secc1!AB177="X"),AND($D156="",CNGE_2026_M3_Secc1!AB177="")),0,1))</f>
        <v>0</v>
      </c>
      <c r="EL156" s="220">
        <f>IF(CNGE_2026_M3_Secc1!$AH$128=CNGE_2026_M3_Secc1!$AJ$128,0,IF(OR(AND($D156&lt;&gt;"",CNGE_2026_M3_Secc1!AC177="X"),AND($D156="",CNGE_2026_M3_Secc1!AC177="")),0,1))</f>
        <v>0</v>
      </c>
      <c r="EM156" s="220">
        <f>IF(CNGE_2026_M3_Secc1!$AH$128=CNGE_2026_M3_Secc1!$AJ$128,0,IF(OR(AND($D156&lt;&gt;"",CNGE_2026_M3_Secc1!AD177="X"),AND($D156="",CNGE_2026_M3_Secc1!AD177="")),0,1))</f>
        <v>0</v>
      </c>
      <c r="EN156" s="220">
        <f>IF(CNGE_2026_M3_Secc1!$AH$128=CNGE_2026_M3_Secc1!$AJ$128,0,IF(OR(AND($D156&lt;&gt;"",CNGE_2026_M3_Secc1!I237="X"),AND($D156="",CNGE_2026_M3_Secc1!I237="")),0,1))</f>
        <v>0</v>
      </c>
      <c r="EO156" s="220">
        <f>IF(CNGE_2026_M3_Secc1!$AH$128=CNGE_2026_M3_Secc1!$AJ$128,0,IF(OR(AND($D156&lt;&gt;"",CNGE_2026_M3_Secc1!J237="X"),AND($D156="",CNGE_2026_M3_Secc1!J237="")),0,1))</f>
        <v>0</v>
      </c>
      <c r="EP156" s="220">
        <f>IF(CNGE_2026_M3_Secc1!$AH$128=CNGE_2026_M3_Secc1!$AJ$128,0,IF(OR(AND($D156&lt;&gt;"",CNGE_2026_M3_Secc1!K237="X"),AND($D156="",CNGE_2026_M3_Secc1!K237="")),0,1))</f>
        <v>0</v>
      </c>
      <c r="EQ156" s="220">
        <f>IF(CNGE_2026_M3_Secc1!$AH$128=CNGE_2026_M3_Secc1!$AJ$128,0,IF(OR(AND($D156&lt;&gt;"",CNGE_2026_M3_Secc1!L237="X"),AND($D156="",CNGE_2026_M3_Secc1!L237="")),0,1))</f>
        <v>0</v>
      </c>
      <c r="ER156" s="220">
        <f>IF(CNGE_2026_M3_Secc1!$AH$128=CNGE_2026_M3_Secc1!$AJ$128,0,IF(OR(AND($D156&lt;&gt;"",CNGE_2026_M3_Secc1!M237="X"),AND($D156="",CNGE_2026_M3_Secc1!M237="")),0,1))</f>
        <v>0</v>
      </c>
      <c r="ES156" s="220">
        <f>IF(CNGE_2026_M3_Secc1!$AH$128=CNGE_2026_M3_Secc1!$AJ$128,0,IF(OR(AND($D156&lt;&gt;"",CNGE_2026_M3_Secc1!N237="X"),AND($D156="",CNGE_2026_M3_Secc1!N237="")),0,1))</f>
        <v>0</v>
      </c>
      <c r="ET156" s="220">
        <f>IF(CNGE_2026_M3_Secc1!$AH$128=CNGE_2026_M3_Secc1!$AJ$128,0,IF(OR(AND($D156&lt;&gt;"",CNGE_2026_M3_Secc1!O237="X"),AND($D156="",CNGE_2026_M3_Secc1!O237="")),0,1))</f>
        <v>0</v>
      </c>
      <c r="EU156" s="220">
        <f>IF(CNGE_2026_M3_Secc1!$AH$128=CNGE_2026_M3_Secc1!$AJ$128,0,IF(OR(AND($D156&lt;&gt;"",CNGE_2026_M3_Secc1!P237="X"),AND($D156="",CNGE_2026_M3_Secc1!P237="")),0,1))</f>
        <v>0</v>
      </c>
      <c r="EV156" s="220">
        <f>IF(CNGE_2026_M3_Secc1!$AH$128=CNGE_2026_M3_Secc1!$AJ$128,0,IF(OR(AND($D156&lt;&gt;"",CNGE_2026_M3_Secc1!Q237="X"),AND($D156="",CNGE_2026_M3_Secc1!Q237="")),0,1))</f>
        <v>0</v>
      </c>
      <c r="EW156" s="220">
        <f>IF(CNGE_2026_M3_Secc1!$AH$128=CNGE_2026_M3_Secc1!$AJ$128,0,IF(OR(AND($D156&lt;&gt;"",CNGE_2026_M3_Secc1!R237="X"),AND($D156="",CNGE_2026_M3_Secc1!R237="")),0,1))</f>
        <v>0</v>
      </c>
      <c r="EX156" s="220">
        <f>IF(CNGE_2026_M3_Secc1!$AH$128=CNGE_2026_M3_Secc1!$AJ$128,0,IF(OR(AND($D156&lt;&gt;"",CNGE_2026_M3_Secc1!S237="X"),AND($D156="",CNGE_2026_M3_Secc1!S237="")),0,1))</f>
        <v>0</v>
      </c>
      <c r="EY156" s="220">
        <f>IF(CNGE_2026_M3_Secc1!$AH$128=CNGE_2026_M3_Secc1!$AJ$128,0,IF(OR(AND($D156&lt;&gt;"",CNGE_2026_M3_Secc1!T237="X"),AND($D156="",CNGE_2026_M3_Secc1!T237="")),0,1))</f>
        <v>0</v>
      </c>
      <c r="EZ156" s="220">
        <f>IF(CNGE_2026_M3_Secc1!$AH$128=CNGE_2026_M3_Secc1!$AJ$128,0,IF(OR(AND($D156&lt;&gt;"",CNGE_2026_M3_Secc1!U237="X"),AND($D156="",CNGE_2026_M3_Secc1!U237="")),0,1))</f>
        <v>0</v>
      </c>
      <c r="FA156" s="220">
        <f>IF(CNGE_2026_M3_Secc1!$AH$128=CNGE_2026_M3_Secc1!$AJ$128,0,IF(OR(AND($D156&lt;&gt;"",CNGE_2026_M3_Secc1!V237="X"),AND($D156="",CNGE_2026_M3_Secc1!V237="")),0,1))</f>
        <v>0</v>
      </c>
      <c r="FB156" s="220">
        <f>IF(CNGE_2026_M3_Secc1!$AH$128=CNGE_2026_M3_Secc1!$AJ$128,0,IF(OR(AND($D156&lt;&gt;"",CNGE_2026_M3_Secc1!W237="X"),AND($D156="",CNGE_2026_M3_Secc1!W237="")),0,1))</f>
        <v>0</v>
      </c>
      <c r="FC156" s="220">
        <f>IF(CNGE_2026_M3_Secc1!$AH$128=CNGE_2026_M3_Secc1!$AJ$128,0,IF(OR(AND($D156&lt;&gt;"",CNGE_2026_M3_Secc1!X237="X"),AND($D156="",CNGE_2026_M3_Secc1!X237="")),0,1))</f>
        <v>0</v>
      </c>
      <c r="FD156" s="220">
        <f>IF(CNGE_2026_M3_Secc1!$AH$128=CNGE_2026_M3_Secc1!$AJ$128,0,IF(OR(AND($D156&lt;&gt;"",CNGE_2026_M3_Secc1!Y237="X"),AND($D156="",CNGE_2026_M3_Secc1!Y237="")),0,1))</f>
        <v>0</v>
      </c>
      <c r="FE156" s="220">
        <f>IF(CNGE_2026_M3_Secc1!$AH$128=CNGE_2026_M3_Secc1!$AJ$128,0,IF(OR(AND($D156&lt;&gt;"",CNGE_2026_M3_Secc1!Z237="X"),AND($D156="",CNGE_2026_M3_Secc1!Z237="")),0,1))</f>
        <v>0</v>
      </c>
      <c r="FF156" s="220">
        <f>IF(CNGE_2026_M3_Secc1!$AH$128=CNGE_2026_M3_Secc1!$AJ$128,0,IF(OR(AND($D156&lt;&gt;"",CNGE_2026_M3_Secc1!AA237="X"),AND($D156="",CNGE_2026_M3_Secc1!AA237="")),0,1))</f>
        <v>0</v>
      </c>
      <c r="FG156" s="220">
        <f>IF(CNGE_2026_M3_Secc1!$AH$128=CNGE_2026_M3_Secc1!$AJ$128,0,IF(OR(AND($D156&lt;&gt;"",CNGE_2026_M3_Secc1!AB237="X"),AND($D156="",CNGE_2026_M3_Secc1!AB237="")),0,1))</f>
        <v>0</v>
      </c>
      <c r="FH156" s="220">
        <f>IF(CNGE_2026_M3_Secc1!$AH$128=CNGE_2026_M3_Secc1!$AJ$128,0,IF(OR(AND($D156&lt;&gt;"",CNGE_2026_M3_Secc1!AC237="X"),AND($D156="",CNGE_2026_M3_Secc1!AC237="")),0,1))</f>
        <v>0</v>
      </c>
      <c r="FI156" s="220">
        <f>IF(CNGE_2026_M3_Secc1!$AH$128=CNGE_2026_M3_Secc1!$AJ$128,0,IF(OR(AND($D156&lt;&gt;"",CNGE_2026_M3_Secc1!AD237="X"),AND($D156="",CNGE_2026_M3_Secc1!AD237="")),0,1))</f>
        <v>0</v>
      </c>
      <c r="FJ156" s="220">
        <f>IF(CNGE_2026_M3_Secc1!$AH$128=CNGE_2026_M3_Secc1!$AJ$128,0,IF(OR(AND($D156&lt;&gt;"",CNGE_2026_M3_Secc1!I297="X"),AND($D156="",CNGE_2026_M3_Secc1!I297="")),0,1))</f>
        <v>0</v>
      </c>
      <c r="FK156" s="220">
        <f>IF(CNGE_2026_M3_Secc1!$AH$128=CNGE_2026_M3_Secc1!$AJ$128,0,IF(OR(AND($D156&lt;&gt;"",CNGE_2026_M3_Secc1!J297="X"),AND($D156="",CNGE_2026_M3_Secc1!J297="")),0,1))</f>
        <v>0</v>
      </c>
      <c r="FL156" s="220">
        <f>IF(CNGE_2026_M3_Secc1!$AH$128=CNGE_2026_M3_Secc1!$AJ$128,0,IF(OR(AND($D156&lt;&gt;"",CNGE_2026_M3_Secc1!K297="X"),AND($D156="",CNGE_2026_M3_Secc1!K297="")),0,1))</f>
        <v>0</v>
      </c>
      <c r="FM156" s="220">
        <f>IF(CNGE_2026_M3_Secc1!$AH$128=CNGE_2026_M3_Secc1!$AJ$128,0,IF(OR(AND($D156&lt;&gt;"",CNGE_2026_M3_Secc1!L297="X"),AND($D156="",CNGE_2026_M3_Secc1!L297="")),0,1))</f>
        <v>0</v>
      </c>
      <c r="FN156" s="220">
        <f>IF(CNGE_2026_M3_Secc1!$AH$128=CNGE_2026_M3_Secc1!$AJ$128,0,IF(OR(AND($D156&lt;&gt;"",CNGE_2026_M3_Secc1!M297="X"),AND($D156="",CNGE_2026_M3_Secc1!M297="")),0,1))</f>
        <v>0</v>
      </c>
      <c r="FO156" s="220">
        <f>IF(CNGE_2026_M3_Secc1!$AH$128=CNGE_2026_M3_Secc1!$AJ$128,0,IF(OR(AND($D156&lt;&gt;"",CNGE_2026_M3_Secc1!N297="X"),AND($D156="",CNGE_2026_M3_Secc1!N297="")),0,1))</f>
        <v>0</v>
      </c>
      <c r="FP156" s="220">
        <f>IF(CNGE_2026_M3_Secc1!$AH$128=CNGE_2026_M3_Secc1!$AJ$128,0,IF(OR(AND($D156&lt;&gt;"",CNGE_2026_M3_Secc1!O297="X"),AND($D156="",CNGE_2026_M3_Secc1!O297="")),0,1))</f>
        <v>0</v>
      </c>
      <c r="FQ156" s="220">
        <f>IF(CNGE_2026_M3_Secc1!$AH$128=CNGE_2026_M3_Secc1!$AJ$128,0,IF(OR(AND($D156&lt;&gt;"",CNGE_2026_M3_Secc1!P297="X"),AND($D156="",CNGE_2026_M3_Secc1!P297="")),0,1))</f>
        <v>0</v>
      </c>
      <c r="FR156" s="220">
        <f>IF(CNGE_2026_M3_Secc1!$AH$128=CNGE_2026_M3_Secc1!$AJ$128,0,IF(OR(AND($D156&lt;&gt;"",CNGE_2026_M3_Secc1!Q297="X"),AND($D156="",CNGE_2026_M3_Secc1!Q297="")),0,1))</f>
        <v>0</v>
      </c>
      <c r="FS156" s="220">
        <f>IF(CNGE_2026_M3_Secc1!$AH$128=CNGE_2026_M3_Secc1!$AJ$128,0,IF(OR(AND($D156&lt;&gt;"",CNGE_2026_M3_Secc1!R297="X"),AND($D156="",CNGE_2026_M3_Secc1!R297="")),0,1))</f>
        <v>0</v>
      </c>
      <c r="FT156" s="220">
        <f>IF(CNGE_2026_M3_Secc1!$AH$128=CNGE_2026_M3_Secc1!$AJ$128,0,IF(OR(AND($D156&lt;&gt;"",CNGE_2026_M3_Secc1!S297="X"),AND($D156="",CNGE_2026_M3_Secc1!S297="")),0,1))</f>
        <v>0</v>
      </c>
      <c r="FU156" s="220">
        <f>IF(CNGE_2026_M3_Secc1!$AH$128=CNGE_2026_M3_Secc1!$AJ$128,0,IF(OR(AND($D156&lt;&gt;"",CNGE_2026_M3_Secc1!T297="X"),AND($D156="",CNGE_2026_M3_Secc1!T297="")),0,1))</f>
        <v>0</v>
      </c>
      <c r="FV156" s="220">
        <f>IF(CNGE_2026_M3_Secc1!$AH$128=CNGE_2026_M3_Secc1!$AJ$128,0,IF(OR(AND($D156&lt;&gt;"",CNGE_2026_M3_Secc1!U297="X"),AND($D156="",CNGE_2026_M3_Secc1!U297="")),0,1))</f>
        <v>0</v>
      </c>
      <c r="FW156" s="220">
        <f>IF(CNGE_2026_M3_Secc1!$AH$128=CNGE_2026_M3_Secc1!$AJ$128,0,IF(OR(AND($D156&lt;&gt;"",CNGE_2026_M3_Secc1!V297="X"),AND($D156="",CNGE_2026_M3_Secc1!V297="")),0,1))</f>
        <v>0</v>
      </c>
      <c r="FX156" s="220">
        <f>IF(CNGE_2026_M3_Secc1!$AH$128=CNGE_2026_M3_Secc1!$AJ$128,0,IF(OR(AND($D156&lt;&gt;"",CNGE_2026_M3_Secc1!W297="X"),AND($D156="",CNGE_2026_M3_Secc1!W297="")),0,1))</f>
        <v>0</v>
      </c>
      <c r="FY156" s="220">
        <f>IF(CNGE_2026_M3_Secc1!$AH$128=CNGE_2026_M3_Secc1!$AJ$128,0,IF(OR(AND($D156&lt;&gt;"",CNGE_2026_M3_Secc1!X297="X"),AND($D156="",CNGE_2026_M3_Secc1!X297="")),0,1))</f>
        <v>0</v>
      </c>
      <c r="FZ156" s="220">
        <f>IF(CNGE_2026_M3_Secc1!$AH$128=CNGE_2026_M3_Secc1!$AJ$128,0,IF(OR(AND($D156&lt;&gt;"",CNGE_2026_M3_Secc1!Y297="X"),AND($D156="",CNGE_2026_M3_Secc1!Y297="")),0,1))</f>
        <v>0</v>
      </c>
      <c r="GA156" s="220">
        <f>IF(CNGE_2026_M3_Secc1!$AH$128=CNGE_2026_M3_Secc1!$AJ$128,0,IF(OR(AND($D156&lt;&gt;"",CNGE_2026_M3_Secc1!Z297="X"),AND($D156="",CNGE_2026_M3_Secc1!Z297="")),0,1))</f>
        <v>0</v>
      </c>
      <c r="GB156" s="220">
        <f>IF(CNGE_2026_M3_Secc1!$AH$128=CNGE_2026_M3_Secc1!$AJ$128,0,IF(OR(AND($D156&lt;&gt;"",CNGE_2026_M3_Secc1!AA297="X"),AND($D156="",CNGE_2026_M3_Secc1!AA297="")),0,1))</f>
        <v>0</v>
      </c>
      <c r="GC156" s="220">
        <f>IF(CNGE_2026_M3_Secc1!$AH$128=CNGE_2026_M3_Secc1!$AJ$128,0,IF(OR(AND($D156&lt;&gt;"",CNGE_2026_M3_Secc1!AB297="X"),AND($D156="",CNGE_2026_M3_Secc1!AB297="")),0,1))</f>
        <v>0</v>
      </c>
      <c r="GD156" s="220">
        <f>IF(CNGE_2026_M3_Secc1!$AH$128=CNGE_2026_M3_Secc1!$AJ$128,0,IF(OR(AND($D156&lt;&gt;"",CNGE_2026_M3_Secc1!AC297="X"),AND($D156="",CNGE_2026_M3_Secc1!AC297="")),0,1))</f>
        <v>0</v>
      </c>
      <c r="GE156" s="220">
        <f>IF(CNGE_2026_M3_Secc1!$AH$128=CNGE_2026_M3_Secc1!$AJ$128,0,IF(OR(AND($D156&lt;&gt;"",CNGE_2026_M3_Secc1!AD297="X"),AND($D156="",CNGE_2026_M3_Secc1!AD297="")),0,1))</f>
        <v>0</v>
      </c>
    </row>
    <row r="157" spans="1:187" s="114" customFormat="1" ht="15" customHeight="1">
      <c r="A157" s="131"/>
      <c r="B157" s="72"/>
      <c r="C157" s="82" t="s">
        <v>121</v>
      </c>
      <c r="D157" s="792" t="str">
        <f>IF($AH$33=1,"",IF(CNGE_2026_M3_Secc1!$AH$40=CNGE_2026_M3_Secc1!$AJ$40,"",IF(CNGE_2026_M3_Secc1!D100="","",CNGE_2026_M3_Secc1!D100)))</f>
        <v/>
      </c>
      <c r="E157" s="793"/>
      <c r="F157" s="793"/>
      <c r="G157" s="793"/>
      <c r="H157" s="793"/>
      <c r="I157" s="793"/>
      <c r="J157" s="793"/>
      <c r="K157" s="793"/>
      <c r="L157" s="793"/>
      <c r="M157" s="794"/>
      <c r="N157" s="432"/>
      <c r="O157" s="432"/>
      <c r="P157" s="432"/>
      <c r="Q157" s="432"/>
      <c r="R157" s="432"/>
      <c r="S157" s="432"/>
      <c r="T157" s="432"/>
      <c r="U157" s="432"/>
      <c r="V157" s="432"/>
      <c r="W157" s="432"/>
      <c r="X157" s="432"/>
      <c r="Y157" s="432"/>
      <c r="Z157" s="432"/>
      <c r="AA157" s="432"/>
      <c r="AB157" s="432"/>
      <c r="AC157" s="432"/>
      <c r="AD157" s="432"/>
      <c r="AE157" s="49"/>
      <c r="AF157" s="219"/>
      <c r="AG157" s="212"/>
      <c r="AH157" s="896">
        <f t="shared" ref="AH157:AH172" si="94">N157</f>
        <v>0</v>
      </c>
      <c r="AI157" s="627"/>
      <c r="AJ157" s="896">
        <f t="shared" ref="AJ157:AJ172" si="95">COUNTIF(O157:AD157,"NS")+COUNTIF(I220:AD220,"NS")+COUNTIF(I283:AD283,"NS")</f>
        <v>0</v>
      </c>
      <c r="AK157" s="627"/>
      <c r="AL157" s="896">
        <f t="shared" ref="AL157:AL172" si="96">SUM(O157:AD157,I220:AD220,I283:AD283)</f>
        <v>0</v>
      </c>
      <c r="AM157" s="627"/>
      <c r="AN157" s="627">
        <f t="shared" ref="AN157:AN172" si="97">IF($AH$108=$AJ$108,0,IF(OR(AND(AH157=0,AJ157&gt;0),AND(AH157="NS",AL157&gt;0),AND(AH157="NS",AJ157=0,AL157=0)),1,IF(OR(AND(AJ157&gt;=2,AL157&lt;AH157),AND(AH157="NS",AL157=0,AJ157&gt;0),AH157=AL157),0,1)))</f>
        <v>0</v>
      </c>
      <c r="AO157" s="627"/>
      <c r="AP157" s="639" t="str">
        <f>IF(AN157=0,"",IF(SUM($AN$116:AN157)=1,AR157,IF($AN$173&gt;SUM($AN$116:AN157),_xlfn.CONCAT(", ",AR157),IF($AN$173=SUM($AN$116:AN157),_xlfn.CONCAT(" y ",AR157,".")))))</f>
        <v/>
      </c>
      <c r="AQ157" s="641" t="str">
        <f>IF(AO157=0,"", IF(SUM($AN157:BW$582)=1,AR157, IF($AN$589&gt;SUM($AN157:BW$582),_xlfn.CONCAT(", ",AR157), IF($AN$589=SUM($AN157:BW$582),_xlfn.CONCAT(" y ",AR157,".")))))</f>
        <v/>
      </c>
      <c r="AR157" s="639">
        <f t="shared" ref="AR157:AR172" si="98">_xlfn.NUMBERVALUE(C157)</f>
        <v>41</v>
      </c>
      <c r="AS157" s="641"/>
      <c r="AU157" s="704">
        <f t="shared" ref="AU157:AU172" si="99">IF($AH$36=$AJ$36,0,IF(OR(AND(D81&lt;&gt;"",SUM(S81)&gt;0),AND(D81="",S81="")),0,1))</f>
        <v>0</v>
      </c>
      <c r="AV157" s="705"/>
      <c r="AX157" s="1053">
        <f t="shared" ref="AX157:AX172" si="100">S81</f>
        <v>0</v>
      </c>
      <c r="AY157" s="729"/>
      <c r="AZ157" s="1053">
        <f t="shared" ref="AZ157:AZ172" si="101">N157</f>
        <v>0</v>
      </c>
      <c r="BA157" s="729"/>
      <c r="BB157" s="639">
        <f t="shared" ref="BB157:BB172" si="102">IF($AH$108=$AJ$108,0,IF(OR(SUM(AZ157)&gt;=SUM(AX157),AND(SUM(AX157)&gt;0,OR(AZ157="NS",AZ157="NA"))),0,1))</f>
        <v>0</v>
      </c>
      <c r="BC157" s="641"/>
      <c r="BE157" s="220">
        <f t="shared" ref="BE157:BE172" si="103">IF($AH$108=$AJ$108,0,IF(OR(SUM(O157)&lt;=SUM($S81),AND(SUM($S81)&gt;0,OR(O157="NS",O157="NA"))),0,1))</f>
        <v>0</v>
      </c>
      <c r="BF157" s="220">
        <f t="shared" ref="BF157:BF172" si="104">IF($AH$108=$AJ$108,0,IF(OR(SUM(P157)&lt;=SUM($S81),AND(SUM($S81)&gt;0,OR(P157="NS",P157="NA"))),0,1))</f>
        <v>0</v>
      </c>
      <c r="BG157" s="220">
        <f t="shared" ref="BG157:BG172" si="105">IF($AH$108=$AJ$108,0,IF(OR(SUM(Q157)&lt;=SUM($S81),AND(SUM($S81)&gt;0,OR(Q157="NS",Q157="NA"))),0,1))</f>
        <v>0</v>
      </c>
      <c r="BH157" s="220">
        <f t="shared" ref="BH157:BH172" si="106">IF($AH$108=$AJ$108,0,IF(OR(SUM(R157)&lt;=SUM($S81),AND(SUM($S81)&gt;0,OR(R157="NS",R157="NA"))),0,1))</f>
        <v>0</v>
      </c>
      <c r="BI157" s="220">
        <f t="shared" ref="BI157:BI172" si="107">IF($AH$108=$AJ$108,0,IF(OR(SUM(S157)&lt;=SUM($S81),AND(SUM($S81)&gt;0,OR(S157="NS",S157="NA"))),0,1))</f>
        <v>0</v>
      </c>
      <c r="BJ157" s="220">
        <f t="shared" ref="BJ157:BJ172" si="108">IF($AH$108=$AJ$108,0,IF(OR(SUM(T157)&lt;=SUM($S81),AND(SUM($S81)&gt;0,OR(T157="NS",T157="NA"))),0,1))</f>
        <v>0</v>
      </c>
      <c r="BK157" s="220">
        <f t="shared" ref="BK157:BK172" si="109">IF($AH$108=$AJ$108,0,IF(OR(SUM(U157)&lt;=SUM($S81),AND(SUM($S81)&gt;0,OR(U157="NS",U157="NA"))),0,1))</f>
        <v>0</v>
      </c>
      <c r="BL157" s="220">
        <f t="shared" ref="BL157:BL172" si="110">IF($AH$108=$AJ$108,0,IF(OR(SUM(V157)&lt;=SUM($S81),AND(SUM($S81)&gt;0,OR(V157="NS",V157="NA"))),0,1))</f>
        <v>0</v>
      </c>
      <c r="BM157" s="220">
        <f t="shared" ref="BM157:BM172" si="111">IF($AH$108=$AJ$108,0,IF(OR(SUM(W157)&lt;=SUM($S81),AND(SUM($S81)&gt;0,OR(W157="NS",W157="NA"))),0,1))</f>
        <v>0</v>
      </c>
      <c r="BN157" s="220">
        <f t="shared" ref="BN157:BN172" si="112">IF($AH$108=$AJ$108,0,IF(OR(SUM(X157)&lt;=SUM($S81),AND(SUM($S81)&gt;0,OR(X157="NS",X157="NA"))),0,1))</f>
        <v>0</v>
      </c>
      <c r="BO157" s="220">
        <f t="shared" ref="BO157:BO172" si="113">IF($AH$108=$AJ$108,0,IF(OR(SUM(Y157)&lt;=SUM($S81),AND(SUM($S81)&gt;0,OR(Y157="NS",Y157="NA"))),0,1))</f>
        <v>0</v>
      </c>
      <c r="BP157" s="220">
        <f t="shared" ref="BP157:BP172" si="114">IF($AH$108=$AJ$108,0,IF(OR(SUM(Z157)&lt;=SUM($S81),AND(SUM($S81)&gt;0,OR(Z157="NS",Z157="NA"))),0,1))</f>
        <v>0</v>
      </c>
      <c r="BQ157" s="220">
        <f t="shared" ref="BQ157:BQ172" si="115">IF($AH$108=$AJ$108,0,IF(OR(SUM(AA157)&lt;=SUM($S81),AND(SUM($S81)&gt;0,OR(AA157="NS",AA157="NA"))),0,1))</f>
        <v>0</v>
      </c>
      <c r="BR157" s="220">
        <f t="shared" ref="BR157:BR172" si="116">IF($AH$108=$AJ$108,0,IF(OR(SUM(AB157)&lt;=SUM($S81),AND(SUM($S81)&gt;0,OR(AB157="NS",AB157="NA"))),0,1))</f>
        <v>0</v>
      </c>
      <c r="BS157" s="220">
        <f t="shared" ref="BS157:BS172" si="117">IF($AH$108=$AJ$108,0,IF(OR(SUM(AC157)&lt;=SUM($S81),AND(SUM($S81)&gt;0,OR(AC157="NS",AC157="NA"))),0,1))</f>
        <v>0</v>
      </c>
      <c r="BT157" s="220">
        <f t="shared" ref="BT157:BT172" si="118">IF($AH$108=$AJ$108,0,IF(OR(SUM(AD157)&lt;=SUM($S81),AND(SUM($S81)&gt;0,OR(AD157="NS",AD157="NA"))),0,1))</f>
        <v>0</v>
      </c>
      <c r="BU157" s="220">
        <f t="shared" ref="BU157:BU172" si="119">IF($AH$108=$AJ$108,0,IF(OR(SUM(I220)&lt;=SUM($S81),AND(SUM($S81)&gt;0,OR(I220="NS",I220="NA"))),0,1))</f>
        <v>0</v>
      </c>
      <c r="BV157" s="220">
        <f t="shared" ref="BV157:BV172" si="120">IF($AH$108=$AJ$108,0,IF(OR(SUM(J220)&lt;=SUM($S81),AND(SUM($S81)&gt;0,OR(J220="NS",J220="NA"))),0,1))</f>
        <v>0</v>
      </c>
      <c r="BW157" s="220">
        <f t="shared" ref="BW157:BW172" si="121">IF($AH$108=$AJ$108,0,IF(OR(SUM(K220)&lt;=SUM($S81),AND(SUM($S81)&gt;0,OR(K220="NS",K220="NA"))),0,1))</f>
        <v>0</v>
      </c>
      <c r="BX157" s="220">
        <f t="shared" ref="BX157:BX172" si="122">IF($AH$108=$AJ$108,0,IF(OR(SUM(L220)&lt;=SUM($S81),AND(SUM($S81)&gt;0,OR(L220="NS",L220="NA"))),0,1))</f>
        <v>0</v>
      </c>
      <c r="BY157" s="220">
        <f t="shared" ref="BY157:BY172" si="123">IF($AH$108=$AJ$108,0,IF(OR(SUM(M220)&lt;=SUM($S81),AND(SUM($S81)&gt;0,OR(M220="NS",M220="NA"))),0,1))</f>
        <v>0</v>
      </c>
      <c r="BZ157" s="220">
        <f t="shared" ref="BZ157:BZ172" si="124">IF($AH$108=$AJ$108,0,IF(OR(SUM(N220)&lt;=SUM($S81),AND(SUM($S81)&gt;0,OR(N220="NS",N220="NA"))),0,1))</f>
        <v>0</v>
      </c>
      <c r="CA157" s="220">
        <f t="shared" ref="CA157:CA172" si="125">IF($AH$108=$AJ$108,0,IF(OR(SUM(O220)&lt;=SUM($S81),AND(SUM($S81)&gt;0,OR(O220="NS",O220="NA"))),0,1))</f>
        <v>0</v>
      </c>
      <c r="CB157" s="220">
        <f t="shared" ref="CB157:CB172" si="126">IF($AH$108=$AJ$108,0,IF(OR(SUM(P220)&lt;=SUM($S81),AND(SUM($S81)&gt;0,OR(P220="NS",P220="NA"))),0,1))</f>
        <v>0</v>
      </c>
      <c r="CC157" s="220">
        <f t="shared" ref="CC157:CC172" si="127">IF($AH$108=$AJ$108,0,IF(OR(SUM(Q220)&lt;=SUM($S81),AND(SUM($S81)&gt;0,OR(Q220="NS",Q220="NA"))),0,1))</f>
        <v>0</v>
      </c>
      <c r="CD157" s="220">
        <f t="shared" ref="CD157:CD172" si="128">IF($AH$108=$AJ$108,0,IF(OR(SUM(R220)&lt;=SUM($S81),AND(SUM($S81)&gt;0,OR(R220="NS",R220="NA"))),0,1))</f>
        <v>0</v>
      </c>
      <c r="CE157" s="220">
        <f t="shared" ref="CE157:CE172" si="129">IF($AH$108=$AJ$108,0,IF(OR(SUM(S220)&lt;=SUM($S81),AND(SUM($S81)&gt;0,OR(S220="NS",S220="NA"))),0,1))</f>
        <v>0</v>
      </c>
      <c r="CF157" s="220">
        <f t="shared" ref="CF157:CF172" si="130">IF($AH$108=$AJ$108,0,IF(OR(SUM(T220)&lt;=SUM($S81),AND(SUM($S81)&gt;0,OR(T220="NS",T220="NA"))),0,1))</f>
        <v>0</v>
      </c>
      <c r="CG157" s="220">
        <f t="shared" ref="CG157:CG172" si="131">IF($AH$108=$AJ$108,0,IF(OR(SUM(U220)&lt;=SUM($S81),AND(SUM($S81)&gt;0,OR(U220="NS",U220="NA"))),0,1))</f>
        <v>0</v>
      </c>
      <c r="CH157" s="220">
        <f t="shared" ref="CH157:CH172" si="132">IF($AH$108=$AJ$108,0,IF(OR(SUM(V220)&lt;=SUM($S81),AND(SUM($S81)&gt;0,OR(V220="NS",V220="NA"))),0,1))</f>
        <v>0</v>
      </c>
      <c r="CI157" s="220">
        <f t="shared" ref="CI157:CI172" si="133">IF($AH$108=$AJ$108,0,IF(OR(SUM(W220)&lt;=SUM($S81),AND(SUM($S81)&gt;0,OR(W220="NS",W220="NA"))),0,1))</f>
        <v>0</v>
      </c>
      <c r="CJ157" s="220">
        <f t="shared" ref="CJ157:CJ172" si="134">IF($AH$108=$AJ$108,0,IF(OR(SUM(X220)&lt;=SUM($S81),AND(SUM($S81)&gt;0,OR(X220="NS",X220="NA"))),0,1))</f>
        <v>0</v>
      </c>
      <c r="CK157" s="220">
        <f t="shared" ref="CK157:CK172" si="135">IF($AH$108=$AJ$108,0,IF(OR(SUM(Y220)&lt;=SUM($S81),AND(SUM($S81)&gt;0,OR(Y220="NS",Y220="NA"))),0,1))</f>
        <v>0</v>
      </c>
      <c r="CL157" s="220">
        <f t="shared" ref="CL157:CL172" si="136">IF($AH$108=$AJ$108,0,IF(OR(SUM(Z220)&lt;=SUM($S81),AND(SUM($S81)&gt;0,OR(Z220="NS",Z220="NA"))),0,1))</f>
        <v>0</v>
      </c>
      <c r="CM157" s="220">
        <f t="shared" ref="CM157:CM172" si="137">IF($AH$108=$AJ$108,0,IF(OR(SUM(AA220)&lt;=SUM($S81),AND(SUM($S81)&gt;0,OR(AA220="NS",AA220="NA"))),0,1))</f>
        <v>0</v>
      </c>
      <c r="CN157" s="220">
        <f t="shared" ref="CN157:CN172" si="138">IF($AH$108=$AJ$108,0,IF(OR(SUM(AB220)&lt;=SUM($S81),AND(SUM($S81)&gt;0,OR(AB220="NS",AB220="NA"))),0,1))</f>
        <v>0</v>
      </c>
      <c r="CO157" s="220">
        <f t="shared" ref="CO157:CO172" si="139">IF($AH$108=$AJ$108,0,IF(OR(SUM(AC220)&lt;=SUM($S81),AND(SUM($S81)&gt;0,OR(AC220="NS",AC220="NA"))),0,1))</f>
        <v>0</v>
      </c>
      <c r="CP157" s="220">
        <f t="shared" ref="CP157:CP172" si="140">IF($AH$108=$AJ$108,0,IF(OR(SUM(AD220)&lt;=SUM($S81),AND(SUM($S81)&gt;0,OR(AD220="NS",AD220="NA"))),0,1))</f>
        <v>0</v>
      </c>
      <c r="CQ157" s="220">
        <f t="shared" ref="CQ157:CQ172" si="141">IF($AH$108=$AJ$108,0,IF(OR(SUM(I283)&lt;=SUM($S81),AND(SUM($S81)&gt;0,OR(I283="NS",I283="NA"))),0,1))</f>
        <v>0</v>
      </c>
      <c r="CR157" s="220">
        <f t="shared" ref="CR157:CR172" si="142">IF($AH$108=$AJ$108,0,IF(OR(SUM(J283)&lt;=SUM($S81),AND(SUM($S81)&gt;0,OR(J283="NS",J283="NA"))),0,1))</f>
        <v>0</v>
      </c>
      <c r="CS157" s="220">
        <f t="shared" ref="CS157:CS172" si="143">IF($AH$108=$AJ$108,0,IF(OR(SUM(K283)&lt;=SUM($S81),AND(SUM($S81)&gt;0,OR(K283="NS",K283="NA"))),0,1))</f>
        <v>0</v>
      </c>
      <c r="CT157" s="220">
        <f t="shared" ref="CT157:CT172" si="144">IF($AH$108=$AJ$108,0,IF(OR(SUM(L283)&lt;=SUM($S81),AND(SUM($S81)&gt;0,OR(L283="NS",L283="NA"))),0,1))</f>
        <v>0</v>
      </c>
      <c r="CU157" s="220">
        <f t="shared" ref="CU157:CU172" si="145">IF($AH$108=$AJ$108,0,IF(OR(SUM(M283)&lt;=SUM($S81),AND(SUM($S81)&gt;0,OR(M283="NS",M283="NA"))),0,1))</f>
        <v>0</v>
      </c>
      <c r="CV157" s="220">
        <f t="shared" ref="CV157:CV172" si="146">IF($AH$108=$AJ$108,0,IF(OR(SUM(N283)&lt;=SUM($S81),AND(SUM($S81)&gt;0,OR(N283="NS",N283="NA"))),0,1))</f>
        <v>0</v>
      </c>
      <c r="CW157" s="220">
        <f t="shared" ref="CW157:CW172" si="147">IF($AH$108=$AJ$108,0,IF(OR(SUM(O283)&lt;=SUM($S81),AND(SUM($S81)&gt;0,OR(O283="NS",O283="NA"))),0,1))</f>
        <v>0</v>
      </c>
      <c r="CX157" s="220">
        <f t="shared" ref="CX157:CX172" si="148">IF($AH$108=$AJ$108,0,IF(OR(SUM(P283)&lt;=SUM($S81),AND(SUM($S81)&gt;0,OR(P283="NS",P283="NA"))),0,1))</f>
        <v>0</v>
      </c>
      <c r="CY157" s="220">
        <f t="shared" ref="CY157:CY172" si="149">IF($AH$108=$AJ$108,0,IF(OR(SUM(Q283)&lt;=SUM($S81),AND(SUM($S81)&gt;0,OR(Q283="NS",Q283="NA"))),0,1))</f>
        <v>0</v>
      </c>
      <c r="CZ157" s="220">
        <f t="shared" ref="CZ157:CZ172" si="150">IF($AH$108=$AJ$108,0,IF(OR(SUM(R283)&lt;=SUM($S81),AND(SUM($S81)&gt;0,OR(R283="NS",R283="NA"))),0,1))</f>
        <v>0</v>
      </c>
      <c r="DA157" s="220">
        <f t="shared" ref="DA157:DA172" si="151">IF($AH$108=$AJ$108,0,IF(OR(SUM(S283)&lt;=SUM($S81),AND(SUM($S81)&gt;0,OR(S283="NS",S283="NA"))),0,1))</f>
        <v>0</v>
      </c>
      <c r="DB157" s="220">
        <f t="shared" ref="DB157:DB172" si="152">IF($AH$108=$AJ$108,0,IF(OR(SUM(T283)&lt;=SUM($S81),AND(SUM($S81)&gt;0,OR(T283="NS",T283="NA"))),0,1))</f>
        <v>0</v>
      </c>
      <c r="DC157" s="220">
        <f t="shared" ref="DC157:DC172" si="153">IF($AH$108=$AJ$108,0,IF(OR(SUM(U283)&lt;=SUM($S81),AND(SUM($S81)&gt;0,OR(U283="NS",U283="NA"))),0,1))</f>
        <v>0</v>
      </c>
      <c r="DD157" s="220">
        <f t="shared" ref="DD157:DD172" si="154">IF($AH$108=$AJ$108,0,IF(OR(SUM(V283)&lt;=SUM($S81),AND(SUM($S81)&gt;0,OR(V283="NS",V283="NA"))),0,1))</f>
        <v>0</v>
      </c>
      <c r="DE157" s="220">
        <f t="shared" ref="DE157:DE172" si="155">IF($AH$108=$AJ$108,0,IF(OR(SUM(W283)&lt;=SUM($S81),AND(SUM($S81)&gt;0,OR(W283="NS",W283="NA"))),0,1))</f>
        <v>0</v>
      </c>
      <c r="DF157" s="220">
        <f t="shared" ref="DF157:DF172" si="156">IF($AH$108=$AJ$108,0,IF(OR(SUM(X283)&lt;=SUM($S81),AND(SUM($S81)&gt;0,OR(X283="NS",X283="NA"))),0,1))</f>
        <v>0</v>
      </c>
      <c r="DG157" s="220">
        <f t="shared" ref="DG157:DG172" si="157">IF($AH$108=$AJ$108,0,IF(OR(SUM(Y283)&lt;=SUM($S81),AND(SUM($S81)&gt;0,OR(Y283="NS",Y283="NA"))),0,1))</f>
        <v>0</v>
      </c>
      <c r="DH157" s="220">
        <f t="shared" ref="DH157:DH172" si="158">IF($AH$108=$AJ$108,0,IF(OR(SUM(Z283)&lt;=SUM($S81),AND(SUM($S81)&gt;0,OR(Z283="NS",Z283="NA"))),0,1))</f>
        <v>0</v>
      </c>
      <c r="DI157" s="220">
        <f t="shared" ref="DI157:DI172" si="159">IF($AH$108=$AJ$108,0,IF(OR(SUM(AA283)&lt;=SUM($S81),AND(SUM($S81)&gt;0,OR(AA283="NS",AA283="NA"))),0,1))</f>
        <v>0</v>
      </c>
      <c r="DJ157" s="220">
        <f t="shared" ref="DJ157:DJ172" si="160">IF($AH$108=$AJ$108,0,IF(OR(SUM(AB283)&lt;=SUM($S81),AND(SUM($S81)&gt;0,OR(AB283="NS",AB283="NA"))),0,1))</f>
        <v>0</v>
      </c>
      <c r="DK157" s="220">
        <f t="shared" ref="DK157:DK172" si="161">IF($AH$108=$AJ$108,0,IF(OR(SUM(AC283)&lt;=SUM($S81),AND(SUM($S81)&gt;0,OR(AC283="NS",AC283="NA"))),0,1))</f>
        <v>0</v>
      </c>
      <c r="DL157" s="220">
        <f t="shared" ref="DL157:DL172" si="162">IF($AH$108=$AJ$108,0,IF(OR(SUM(AD283)&lt;=SUM($S81),AND(SUM($S81)&gt;0,OR(AD283="NS",AD283="NA"))),0,1))</f>
        <v>0</v>
      </c>
      <c r="DM157" s="220">
        <f t="shared" ref="DM157:DM172" si="163">IF(SUM(BE157:DL157)=0,0,1)</f>
        <v>0</v>
      </c>
      <c r="DN157" s="96" t="str">
        <f>IF(DM157=0,"",IF(SUM($DM$116:DM157)=1,_xlfn.CONCAT(DO157,),IF($DM$173&gt;SUM($DM$116:DM157),_xlfn.CONCAT(", ",DO157),IF($DM$173=SUM($DM$116:DM157),_xlfn.CONCAT(" y ",DO157)))))</f>
        <v/>
      </c>
      <c r="DO157" s="98">
        <f t="shared" si="87"/>
        <v>41</v>
      </c>
      <c r="DT157" s="645">
        <f t="shared" ref="DT157:DT172" si="164">IF($AH$108=$AJ$108,0,IF(OR(AND(D157&lt;&gt;"",AU157=0,COUNTA(O157:AD157,I220:AD220,I283:AD283)=COUNTIF(DX157:GE157,0)),AND(D157&lt;&gt;"",AU157=1,COUNTA(O157:AD157,I220:AD220,I283:AD283)=0),AND(D157="",COUNTA(O157:AD157,I220:AD220,I283:AD283)=0)),0,1))</f>
        <v>0</v>
      </c>
      <c r="DU157" s="647"/>
      <c r="DW157" s="220">
        <f t="shared" ref="DW157:DW171" si="165">IF($AH$108=$AJ$108,0,IF(OR(SUM(N157)&gt;0,AND(D157="",N157="")),0,1))</f>
        <v>0</v>
      </c>
      <c r="DX157" s="220">
        <f>IF(CNGE_2026_M3_Secc1!$AH$128=CNGE_2026_M3_Secc1!$AJ$128,0,IF(OR(AND($D157&lt;&gt;"",CNGE_2026_M3_Secc1!O178="X"),AND($D157="",CNGE_2026_M3_Secc1!O178="")),0,1))</f>
        <v>0</v>
      </c>
      <c r="DY157" s="220">
        <f>IF(CNGE_2026_M3_Secc1!$AH$128=CNGE_2026_M3_Secc1!$AJ$128,0,IF(OR(AND($D157&lt;&gt;"",CNGE_2026_M3_Secc1!P178="X"),AND($D157="",CNGE_2026_M3_Secc1!P178="")),0,1))</f>
        <v>0</v>
      </c>
      <c r="DZ157" s="220">
        <f>IF(CNGE_2026_M3_Secc1!$AH$128=CNGE_2026_M3_Secc1!$AJ$128,0,IF(OR(AND($D157&lt;&gt;"",CNGE_2026_M3_Secc1!Q178="X"),AND($D157="",CNGE_2026_M3_Secc1!Q178="")),0,1))</f>
        <v>0</v>
      </c>
      <c r="EA157" s="220">
        <f>IF(CNGE_2026_M3_Secc1!$AH$128=CNGE_2026_M3_Secc1!$AJ$128,0,IF(OR(AND($D157&lt;&gt;"",CNGE_2026_M3_Secc1!R178="X"),AND($D157="",CNGE_2026_M3_Secc1!R178="")),0,1))</f>
        <v>0</v>
      </c>
      <c r="EB157" s="220">
        <f>IF(CNGE_2026_M3_Secc1!$AH$128=CNGE_2026_M3_Secc1!$AJ$128,0,IF(OR(AND($D157&lt;&gt;"",CNGE_2026_M3_Secc1!S178="X"),AND($D157="",CNGE_2026_M3_Secc1!S178="")),0,1))</f>
        <v>0</v>
      </c>
      <c r="EC157" s="220">
        <f>IF(CNGE_2026_M3_Secc1!$AH$128=CNGE_2026_M3_Secc1!$AJ$128,0,IF(OR(AND($D157&lt;&gt;"",CNGE_2026_M3_Secc1!T178="X"),AND($D157="",CNGE_2026_M3_Secc1!T178="")),0,1))</f>
        <v>0</v>
      </c>
      <c r="ED157" s="220">
        <f>IF(CNGE_2026_M3_Secc1!$AH$128=CNGE_2026_M3_Secc1!$AJ$128,0,IF(OR(AND($D157&lt;&gt;"",CNGE_2026_M3_Secc1!U178="X"),AND($D157="",CNGE_2026_M3_Secc1!U178="")),0,1))</f>
        <v>0</v>
      </c>
      <c r="EE157" s="220">
        <f>IF(CNGE_2026_M3_Secc1!$AH$128=CNGE_2026_M3_Secc1!$AJ$128,0,IF(OR(AND($D157&lt;&gt;"",CNGE_2026_M3_Secc1!V178="X"),AND($D157="",CNGE_2026_M3_Secc1!V178="")),0,1))</f>
        <v>0</v>
      </c>
      <c r="EF157" s="220">
        <f>IF(CNGE_2026_M3_Secc1!$AH$128=CNGE_2026_M3_Secc1!$AJ$128,0,IF(OR(AND($D157&lt;&gt;"",CNGE_2026_M3_Secc1!W178="X"),AND($D157="",CNGE_2026_M3_Secc1!W178="")),0,1))</f>
        <v>0</v>
      </c>
      <c r="EG157" s="220">
        <f>IF(CNGE_2026_M3_Secc1!$AH$128=CNGE_2026_M3_Secc1!$AJ$128,0,IF(OR(AND($D157&lt;&gt;"",CNGE_2026_M3_Secc1!X178="X"),AND($D157="",CNGE_2026_M3_Secc1!X178="")),0,1))</f>
        <v>0</v>
      </c>
      <c r="EH157" s="220">
        <f>IF(CNGE_2026_M3_Secc1!$AH$128=CNGE_2026_M3_Secc1!$AJ$128,0,IF(OR(AND($D157&lt;&gt;"",CNGE_2026_M3_Secc1!Y178="X"),AND($D157="",CNGE_2026_M3_Secc1!Y178="")),0,1))</f>
        <v>0</v>
      </c>
      <c r="EI157" s="220">
        <f>IF(CNGE_2026_M3_Secc1!$AH$128=CNGE_2026_M3_Secc1!$AJ$128,0,IF(OR(AND($D157&lt;&gt;"",CNGE_2026_M3_Secc1!Z178="X"),AND($D157="",CNGE_2026_M3_Secc1!Z178="")),0,1))</f>
        <v>0</v>
      </c>
      <c r="EJ157" s="220">
        <f>IF(CNGE_2026_M3_Secc1!$AH$128=CNGE_2026_M3_Secc1!$AJ$128,0,IF(OR(AND($D157&lt;&gt;"",CNGE_2026_M3_Secc1!AA178="X"),AND($D157="",CNGE_2026_M3_Secc1!AA178="")),0,1))</f>
        <v>0</v>
      </c>
      <c r="EK157" s="220">
        <f>IF(CNGE_2026_M3_Secc1!$AH$128=CNGE_2026_M3_Secc1!$AJ$128,0,IF(OR(AND($D157&lt;&gt;"",CNGE_2026_M3_Secc1!AB178="X"),AND($D157="",CNGE_2026_M3_Secc1!AB178="")),0,1))</f>
        <v>0</v>
      </c>
      <c r="EL157" s="220">
        <f>IF(CNGE_2026_M3_Secc1!$AH$128=CNGE_2026_M3_Secc1!$AJ$128,0,IF(OR(AND($D157&lt;&gt;"",CNGE_2026_M3_Secc1!AC178="X"),AND($D157="",CNGE_2026_M3_Secc1!AC178="")),0,1))</f>
        <v>0</v>
      </c>
      <c r="EM157" s="220">
        <f>IF(CNGE_2026_M3_Secc1!$AH$128=CNGE_2026_M3_Secc1!$AJ$128,0,IF(OR(AND($D157&lt;&gt;"",CNGE_2026_M3_Secc1!AD178="X"),AND($D157="",CNGE_2026_M3_Secc1!AD178="")),0,1))</f>
        <v>0</v>
      </c>
      <c r="EN157" s="220">
        <f>IF(CNGE_2026_M3_Secc1!$AH$128=CNGE_2026_M3_Secc1!$AJ$128,0,IF(OR(AND($D157&lt;&gt;"",CNGE_2026_M3_Secc1!I238="X"),AND($D157="",CNGE_2026_M3_Secc1!I238="")),0,1))</f>
        <v>0</v>
      </c>
      <c r="EO157" s="220">
        <f>IF(CNGE_2026_M3_Secc1!$AH$128=CNGE_2026_M3_Secc1!$AJ$128,0,IF(OR(AND($D157&lt;&gt;"",CNGE_2026_M3_Secc1!J238="X"),AND($D157="",CNGE_2026_M3_Secc1!J238="")),0,1))</f>
        <v>0</v>
      </c>
      <c r="EP157" s="220">
        <f>IF(CNGE_2026_M3_Secc1!$AH$128=CNGE_2026_M3_Secc1!$AJ$128,0,IF(OR(AND($D157&lt;&gt;"",CNGE_2026_M3_Secc1!K238="X"),AND($D157="",CNGE_2026_M3_Secc1!K238="")),0,1))</f>
        <v>0</v>
      </c>
      <c r="EQ157" s="220">
        <f>IF(CNGE_2026_M3_Secc1!$AH$128=CNGE_2026_M3_Secc1!$AJ$128,0,IF(OR(AND($D157&lt;&gt;"",CNGE_2026_M3_Secc1!L238="X"),AND($D157="",CNGE_2026_M3_Secc1!L238="")),0,1))</f>
        <v>0</v>
      </c>
      <c r="ER157" s="220">
        <f>IF(CNGE_2026_M3_Secc1!$AH$128=CNGE_2026_M3_Secc1!$AJ$128,0,IF(OR(AND($D157&lt;&gt;"",CNGE_2026_M3_Secc1!M238="X"),AND($D157="",CNGE_2026_M3_Secc1!M238="")),0,1))</f>
        <v>0</v>
      </c>
      <c r="ES157" s="220">
        <f>IF(CNGE_2026_M3_Secc1!$AH$128=CNGE_2026_M3_Secc1!$AJ$128,0,IF(OR(AND($D157&lt;&gt;"",CNGE_2026_M3_Secc1!N238="X"),AND($D157="",CNGE_2026_M3_Secc1!N238="")),0,1))</f>
        <v>0</v>
      </c>
      <c r="ET157" s="220">
        <f>IF(CNGE_2026_M3_Secc1!$AH$128=CNGE_2026_M3_Secc1!$AJ$128,0,IF(OR(AND($D157&lt;&gt;"",CNGE_2026_M3_Secc1!O238="X"),AND($D157="",CNGE_2026_M3_Secc1!O238="")),0,1))</f>
        <v>0</v>
      </c>
      <c r="EU157" s="220">
        <f>IF(CNGE_2026_M3_Secc1!$AH$128=CNGE_2026_M3_Secc1!$AJ$128,0,IF(OR(AND($D157&lt;&gt;"",CNGE_2026_M3_Secc1!P238="X"),AND($D157="",CNGE_2026_M3_Secc1!P238="")),0,1))</f>
        <v>0</v>
      </c>
      <c r="EV157" s="220">
        <f>IF(CNGE_2026_M3_Secc1!$AH$128=CNGE_2026_M3_Secc1!$AJ$128,0,IF(OR(AND($D157&lt;&gt;"",CNGE_2026_M3_Secc1!Q238="X"),AND($D157="",CNGE_2026_M3_Secc1!Q238="")),0,1))</f>
        <v>0</v>
      </c>
      <c r="EW157" s="220">
        <f>IF(CNGE_2026_M3_Secc1!$AH$128=CNGE_2026_M3_Secc1!$AJ$128,0,IF(OR(AND($D157&lt;&gt;"",CNGE_2026_M3_Secc1!R238="X"),AND($D157="",CNGE_2026_M3_Secc1!R238="")),0,1))</f>
        <v>0</v>
      </c>
      <c r="EX157" s="220">
        <f>IF(CNGE_2026_M3_Secc1!$AH$128=CNGE_2026_M3_Secc1!$AJ$128,0,IF(OR(AND($D157&lt;&gt;"",CNGE_2026_M3_Secc1!S238="X"),AND($D157="",CNGE_2026_M3_Secc1!S238="")),0,1))</f>
        <v>0</v>
      </c>
      <c r="EY157" s="220">
        <f>IF(CNGE_2026_M3_Secc1!$AH$128=CNGE_2026_M3_Secc1!$AJ$128,0,IF(OR(AND($D157&lt;&gt;"",CNGE_2026_M3_Secc1!T238="X"),AND($D157="",CNGE_2026_M3_Secc1!T238="")),0,1))</f>
        <v>0</v>
      </c>
      <c r="EZ157" s="220">
        <f>IF(CNGE_2026_M3_Secc1!$AH$128=CNGE_2026_M3_Secc1!$AJ$128,0,IF(OR(AND($D157&lt;&gt;"",CNGE_2026_M3_Secc1!U238="X"),AND($D157="",CNGE_2026_M3_Secc1!U238="")),0,1))</f>
        <v>0</v>
      </c>
      <c r="FA157" s="220">
        <f>IF(CNGE_2026_M3_Secc1!$AH$128=CNGE_2026_M3_Secc1!$AJ$128,0,IF(OR(AND($D157&lt;&gt;"",CNGE_2026_M3_Secc1!V238="X"),AND($D157="",CNGE_2026_M3_Secc1!V238="")),0,1))</f>
        <v>0</v>
      </c>
      <c r="FB157" s="220">
        <f>IF(CNGE_2026_M3_Secc1!$AH$128=CNGE_2026_M3_Secc1!$AJ$128,0,IF(OR(AND($D157&lt;&gt;"",CNGE_2026_M3_Secc1!W238="X"),AND($D157="",CNGE_2026_M3_Secc1!W238="")),0,1))</f>
        <v>0</v>
      </c>
      <c r="FC157" s="220">
        <f>IF(CNGE_2026_M3_Secc1!$AH$128=CNGE_2026_M3_Secc1!$AJ$128,0,IF(OR(AND($D157&lt;&gt;"",CNGE_2026_M3_Secc1!X238="X"),AND($D157="",CNGE_2026_M3_Secc1!X238="")),0,1))</f>
        <v>0</v>
      </c>
      <c r="FD157" s="220">
        <f>IF(CNGE_2026_M3_Secc1!$AH$128=CNGE_2026_M3_Secc1!$AJ$128,0,IF(OR(AND($D157&lt;&gt;"",CNGE_2026_M3_Secc1!Y238="X"),AND($D157="",CNGE_2026_M3_Secc1!Y238="")),0,1))</f>
        <v>0</v>
      </c>
      <c r="FE157" s="220">
        <f>IF(CNGE_2026_M3_Secc1!$AH$128=CNGE_2026_M3_Secc1!$AJ$128,0,IF(OR(AND($D157&lt;&gt;"",CNGE_2026_M3_Secc1!Z238="X"),AND($D157="",CNGE_2026_M3_Secc1!Z238="")),0,1))</f>
        <v>0</v>
      </c>
      <c r="FF157" s="220">
        <f>IF(CNGE_2026_M3_Secc1!$AH$128=CNGE_2026_M3_Secc1!$AJ$128,0,IF(OR(AND($D157&lt;&gt;"",CNGE_2026_M3_Secc1!AA238="X"),AND($D157="",CNGE_2026_M3_Secc1!AA238="")),0,1))</f>
        <v>0</v>
      </c>
      <c r="FG157" s="220">
        <f>IF(CNGE_2026_M3_Secc1!$AH$128=CNGE_2026_M3_Secc1!$AJ$128,0,IF(OR(AND($D157&lt;&gt;"",CNGE_2026_M3_Secc1!AB238="X"),AND($D157="",CNGE_2026_M3_Secc1!AB238="")),0,1))</f>
        <v>0</v>
      </c>
      <c r="FH157" s="220">
        <f>IF(CNGE_2026_M3_Secc1!$AH$128=CNGE_2026_M3_Secc1!$AJ$128,0,IF(OR(AND($D157&lt;&gt;"",CNGE_2026_M3_Secc1!AC238="X"),AND($D157="",CNGE_2026_M3_Secc1!AC238="")),0,1))</f>
        <v>0</v>
      </c>
      <c r="FI157" s="220">
        <f>IF(CNGE_2026_M3_Secc1!$AH$128=CNGE_2026_M3_Secc1!$AJ$128,0,IF(OR(AND($D157&lt;&gt;"",CNGE_2026_M3_Secc1!AD238="X"),AND($D157="",CNGE_2026_M3_Secc1!AD238="")),0,1))</f>
        <v>0</v>
      </c>
      <c r="FJ157" s="220">
        <f>IF(CNGE_2026_M3_Secc1!$AH$128=CNGE_2026_M3_Secc1!$AJ$128,0,IF(OR(AND($D157&lt;&gt;"",CNGE_2026_M3_Secc1!I298="X"),AND($D157="",CNGE_2026_M3_Secc1!I298="")),0,1))</f>
        <v>0</v>
      </c>
      <c r="FK157" s="220">
        <f>IF(CNGE_2026_M3_Secc1!$AH$128=CNGE_2026_M3_Secc1!$AJ$128,0,IF(OR(AND($D157&lt;&gt;"",CNGE_2026_M3_Secc1!J298="X"),AND($D157="",CNGE_2026_M3_Secc1!J298="")),0,1))</f>
        <v>0</v>
      </c>
      <c r="FL157" s="220">
        <f>IF(CNGE_2026_M3_Secc1!$AH$128=CNGE_2026_M3_Secc1!$AJ$128,0,IF(OR(AND($D157&lt;&gt;"",CNGE_2026_M3_Secc1!K298="X"),AND($D157="",CNGE_2026_M3_Secc1!K298="")),0,1))</f>
        <v>0</v>
      </c>
      <c r="FM157" s="220">
        <f>IF(CNGE_2026_M3_Secc1!$AH$128=CNGE_2026_M3_Secc1!$AJ$128,0,IF(OR(AND($D157&lt;&gt;"",CNGE_2026_M3_Secc1!L298="X"),AND($D157="",CNGE_2026_M3_Secc1!L298="")),0,1))</f>
        <v>0</v>
      </c>
      <c r="FN157" s="220">
        <f>IF(CNGE_2026_M3_Secc1!$AH$128=CNGE_2026_M3_Secc1!$AJ$128,0,IF(OR(AND($D157&lt;&gt;"",CNGE_2026_M3_Secc1!M298="X"),AND($D157="",CNGE_2026_M3_Secc1!M298="")),0,1))</f>
        <v>0</v>
      </c>
      <c r="FO157" s="220">
        <f>IF(CNGE_2026_M3_Secc1!$AH$128=CNGE_2026_M3_Secc1!$AJ$128,0,IF(OR(AND($D157&lt;&gt;"",CNGE_2026_M3_Secc1!N298="X"),AND($D157="",CNGE_2026_M3_Secc1!N298="")),0,1))</f>
        <v>0</v>
      </c>
      <c r="FP157" s="220">
        <f>IF(CNGE_2026_M3_Secc1!$AH$128=CNGE_2026_M3_Secc1!$AJ$128,0,IF(OR(AND($D157&lt;&gt;"",CNGE_2026_M3_Secc1!O298="X"),AND($D157="",CNGE_2026_M3_Secc1!O298="")),0,1))</f>
        <v>0</v>
      </c>
      <c r="FQ157" s="220">
        <f>IF(CNGE_2026_M3_Secc1!$AH$128=CNGE_2026_M3_Secc1!$AJ$128,0,IF(OR(AND($D157&lt;&gt;"",CNGE_2026_M3_Secc1!P298="X"),AND($D157="",CNGE_2026_M3_Secc1!P298="")),0,1))</f>
        <v>0</v>
      </c>
      <c r="FR157" s="220">
        <f>IF(CNGE_2026_M3_Secc1!$AH$128=CNGE_2026_M3_Secc1!$AJ$128,0,IF(OR(AND($D157&lt;&gt;"",CNGE_2026_M3_Secc1!Q298="X"),AND($D157="",CNGE_2026_M3_Secc1!Q298="")),0,1))</f>
        <v>0</v>
      </c>
      <c r="FS157" s="220">
        <f>IF(CNGE_2026_M3_Secc1!$AH$128=CNGE_2026_M3_Secc1!$AJ$128,0,IF(OR(AND($D157&lt;&gt;"",CNGE_2026_M3_Secc1!R298="X"),AND($D157="",CNGE_2026_M3_Secc1!R298="")),0,1))</f>
        <v>0</v>
      </c>
      <c r="FT157" s="220">
        <f>IF(CNGE_2026_M3_Secc1!$AH$128=CNGE_2026_M3_Secc1!$AJ$128,0,IF(OR(AND($D157&lt;&gt;"",CNGE_2026_M3_Secc1!S298="X"),AND($D157="",CNGE_2026_M3_Secc1!S298="")),0,1))</f>
        <v>0</v>
      </c>
      <c r="FU157" s="220">
        <f>IF(CNGE_2026_M3_Secc1!$AH$128=CNGE_2026_M3_Secc1!$AJ$128,0,IF(OR(AND($D157&lt;&gt;"",CNGE_2026_M3_Secc1!T298="X"),AND($D157="",CNGE_2026_M3_Secc1!T298="")),0,1))</f>
        <v>0</v>
      </c>
      <c r="FV157" s="220">
        <f>IF(CNGE_2026_M3_Secc1!$AH$128=CNGE_2026_M3_Secc1!$AJ$128,0,IF(OR(AND($D157&lt;&gt;"",CNGE_2026_M3_Secc1!U298="X"),AND($D157="",CNGE_2026_M3_Secc1!U298="")),0,1))</f>
        <v>0</v>
      </c>
      <c r="FW157" s="220">
        <f>IF(CNGE_2026_M3_Secc1!$AH$128=CNGE_2026_M3_Secc1!$AJ$128,0,IF(OR(AND($D157&lt;&gt;"",CNGE_2026_M3_Secc1!V298="X"),AND($D157="",CNGE_2026_M3_Secc1!V298="")),0,1))</f>
        <v>0</v>
      </c>
      <c r="FX157" s="220">
        <f>IF(CNGE_2026_M3_Secc1!$AH$128=CNGE_2026_M3_Secc1!$AJ$128,0,IF(OR(AND($D157&lt;&gt;"",CNGE_2026_M3_Secc1!W298="X"),AND($D157="",CNGE_2026_M3_Secc1!W298="")),0,1))</f>
        <v>0</v>
      </c>
      <c r="FY157" s="220">
        <f>IF(CNGE_2026_M3_Secc1!$AH$128=CNGE_2026_M3_Secc1!$AJ$128,0,IF(OR(AND($D157&lt;&gt;"",CNGE_2026_M3_Secc1!X298="X"),AND($D157="",CNGE_2026_M3_Secc1!X298="")),0,1))</f>
        <v>0</v>
      </c>
      <c r="FZ157" s="220">
        <f>IF(CNGE_2026_M3_Secc1!$AH$128=CNGE_2026_M3_Secc1!$AJ$128,0,IF(OR(AND($D157&lt;&gt;"",CNGE_2026_M3_Secc1!Y298="X"),AND($D157="",CNGE_2026_M3_Secc1!Y298="")),0,1))</f>
        <v>0</v>
      </c>
      <c r="GA157" s="220">
        <f>IF(CNGE_2026_M3_Secc1!$AH$128=CNGE_2026_M3_Secc1!$AJ$128,0,IF(OR(AND($D157&lt;&gt;"",CNGE_2026_M3_Secc1!Z298="X"),AND($D157="",CNGE_2026_M3_Secc1!Z298="")),0,1))</f>
        <v>0</v>
      </c>
      <c r="GB157" s="220">
        <f>IF(CNGE_2026_M3_Secc1!$AH$128=CNGE_2026_M3_Secc1!$AJ$128,0,IF(OR(AND($D157&lt;&gt;"",CNGE_2026_M3_Secc1!AA298="X"),AND($D157="",CNGE_2026_M3_Secc1!AA298="")),0,1))</f>
        <v>0</v>
      </c>
      <c r="GC157" s="220">
        <f>IF(CNGE_2026_M3_Secc1!$AH$128=CNGE_2026_M3_Secc1!$AJ$128,0,IF(OR(AND($D157&lt;&gt;"",CNGE_2026_M3_Secc1!AB298="X"),AND($D157="",CNGE_2026_M3_Secc1!AB298="")),0,1))</f>
        <v>0</v>
      </c>
      <c r="GD157" s="220">
        <f>IF(CNGE_2026_M3_Secc1!$AH$128=CNGE_2026_M3_Secc1!$AJ$128,0,IF(OR(AND($D157&lt;&gt;"",CNGE_2026_M3_Secc1!AC298="X"),AND($D157="",CNGE_2026_M3_Secc1!AC298="")),0,1))</f>
        <v>0</v>
      </c>
      <c r="GE157" s="220">
        <f>IF(CNGE_2026_M3_Secc1!$AH$128=CNGE_2026_M3_Secc1!$AJ$128,0,IF(OR(AND($D157&lt;&gt;"",CNGE_2026_M3_Secc1!AD298="X"),AND($D157="",CNGE_2026_M3_Secc1!AD298="")),0,1))</f>
        <v>0</v>
      </c>
    </row>
    <row r="158" spans="1:187" s="114" customFormat="1" ht="15" customHeight="1">
      <c r="A158" s="131"/>
      <c r="B158" s="48"/>
      <c r="C158" s="82" t="s">
        <v>122</v>
      </c>
      <c r="D158" s="792" t="str">
        <f>IF($AH$33=1,"",IF(CNGE_2026_M3_Secc1!$AH$40=CNGE_2026_M3_Secc1!$AJ$40,"",IF(CNGE_2026_M3_Secc1!D101="","",CNGE_2026_M3_Secc1!D101)))</f>
        <v/>
      </c>
      <c r="E158" s="793"/>
      <c r="F158" s="793"/>
      <c r="G158" s="793"/>
      <c r="H158" s="793"/>
      <c r="I158" s="793"/>
      <c r="J158" s="793"/>
      <c r="K158" s="793"/>
      <c r="L158" s="793"/>
      <c r="M158" s="794"/>
      <c r="N158" s="432"/>
      <c r="O158" s="432"/>
      <c r="P158" s="432"/>
      <c r="Q158" s="432"/>
      <c r="R158" s="432"/>
      <c r="S158" s="432"/>
      <c r="T158" s="432"/>
      <c r="U158" s="432"/>
      <c r="V158" s="432"/>
      <c r="W158" s="432"/>
      <c r="X158" s="432"/>
      <c r="Y158" s="432"/>
      <c r="Z158" s="432"/>
      <c r="AA158" s="432"/>
      <c r="AB158" s="432"/>
      <c r="AC158" s="432"/>
      <c r="AD158" s="432"/>
      <c r="AE158" s="49"/>
      <c r="AF158" s="219"/>
      <c r="AG158" s="212"/>
      <c r="AH158" s="896">
        <f t="shared" si="94"/>
        <v>0</v>
      </c>
      <c r="AI158" s="627"/>
      <c r="AJ158" s="896">
        <f t="shared" si="95"/>
        <v>0</v>
      </c>
      <c r="AK158" s="627"/>
      <c r="AL158" s="896">
        <f t="shared" si="96"/>
        <v>0</v>
      </c>
      <c r="AM158" s="627"/>
      <c r="AN158" s="627">
        <f t="shared" si="97"/>
        <v>0</v>
      </c>
      <c r="AO158" s="627"/>
      <c r="AP158" s="639" t="str">
        <f>IF(AN158=0,"",IF(SUM($AN$116:AN158)=1,AR158,IF($AN$173&gt;SUM($AN$116:AN158),_xlfn.CONCAT(", ",AR158),IF($AN$173=SUM($AN$116:AN158),_xlfn.CONCAT(" y ",AR158,".")))))</f>
        <v/>
      </c>
      <c r="AQ158" s="641" t="str">
        <f>IF(AO158=0,"", IF(SUM($AN158:BW$582)=1,AR158, IF($AN$589&gt;SUM($AN158:BW$582),_xlfn.CONCAT(", ",AR158), IF($AN$589=SUM($AN158:BW$582),_xlfn.CONCAT(" y ",AR158,".")))))</f>
        <v/>
      </c>
      <c r="AR158" s="639">
        <f t="shared" si="98"/>
        <v>42</v>
      </c>
      <c r="AS158" s="641"/>
      <c r="AU158" s="704">
        <f t="shared" si="99"/>
        <v>0</v>
      </c>
      <c r="AV158" s="705"/>
      <c r="AX158" s="1053">
        <f t="shared" si="100"/>
        <v>0</v>
      </c>
      <c r="AY158" s="729"/>
      <c r="AZ158" s="1053">
        <f t="shared" si="101"/>
        <v>0</v>
      </c>
      <c r="BA158" s="729"/>
      <c r="BB158" s="639">
        <f t="shared" si="102"/>
        <v>0</v>
      </c>
      <c r="BC158" s="641"/>
      <c r="BE158" s="220">
        <f t="shared" si="103"/>
        <v>0</v>
      </c>
      <c r="BF158" s="220">
        <f t="shared" si="104"/>
        <v>0</v>
      </c>
      <c r="BG158" s="220">
        <f t="shared" si="105"/>
        <v>0</v>
      </c>
      <c r="BH158" s="220">
        <f t="shared" si="106"/>
        <v>0</v>
      </c>
      <c r="BI158" s="220">
        <f t="shared" si="107"/>
        <v>0</v>
      </c>
      <c r="BJ158" s="220">
        <f t="shared" si="108"/>
        <v>0</v>
      </c>
      <c r="BK158" s="220">
        <f t="shared" si="109"/>
        <v>0</v>
      </c>
      <c r="BL158" s="220">
        <f t="shared" si="110"/>
        <v>0</v>
      </c>
      <c r="BM158" s="220">
        <f t="shared" si="111"/>
        <v>0</v>
      </c>
      <c r="BN158" s="220">
        <f t="shared" si="112"/>
        <v>0</v>
      </c>
      <c r="BO158" s="220">
        <f t="shared" si="113"/>
        <v>0</v>
      </c>
      <c r="BP158" s="220">
        <f t="shared" si="114"/>
        <v>0</v>
      </c>
      <c r="BQ158" s="220">
        <f t="shared" si="115"/>
        <v>0</v>
      </c>
      <c r="BR158" s="220">
        <f t="shared" si="116"/>
        <v>0</v>
      </c>
      <c r="BS158" s="220">
        <f t="shared" si="117"/>
        <v>0</v>
      </c>
      <c r="BT158" s="220">
        <f t="shared" si="118"/>
        <v>0</v>
      </c>
      <c r="BU158" s="220">
        <f t="shared" si="119"/>
        <v>0</v>
      </c>
      <c r="BV158" s="220">
        <f t="shared" si="120"/>
        <v>0</v>
      </c>
      <c r="BW158" s="220">
        <f t="shared" si="121"/>
        <v>0</v>
      </c>
      <c r="BX158" s="220">
        <f t="shared" si="122"/>
        <v>0</v>
      </c>
      <c r="BY158" s="220">
        <f t="shared" si="123"/>
        <v>0</v>
      </c>
      <c r="BZ158" s="220">
        <f t="shared" si="124"/>
        <v>0</v>
      </c>
      <c r="CA158" s="220">
        <f t="shared" si="125"/>
        <v>0</v>
      </c>
      <c r="CB158" s="220">
        <f t="shared" si="126"/>
        <v>0</v>
      </c>
      <c r="CC158" s="220">
        <f t="shared" si="127"/>
        <v>0</v>
      </c>
      <c r="CD158" s="220">
        <f t="shared" si="128"/>
        <v>0</v>
      </c>
      <c r="CE158" s="220">
        <f t="shared" si="129"/>
        <v>0</v>
      </c>
      <c r="CF158" s="220">
        <f t="shared" si="130"/>
        <v>0</v>
      </c>
      <c r="CG158" s="220">
        <f t="shared" si="131"/>
        <v>0</v>
      </c>
      <c r="CH158" s="220">
        <f t="shared" si="132"/>
        <v>0</v>
      </c>
      <c r="CI158" s="220">
        <f t="shared" si="133"/>
        <v>0</v>
      </c>
      <c r="CJ158" s="220">
        <f t="shared" si="134"/>
        <v>0</v>
      </c>
      <c r="CK158" s="220">
        <f t="shared" si="135"/>
        <v>0</v>
      </c>
      <c r="CL158" s="220">
        <f t="shared" si="136"/>
        <v>0</v>
      </c>
      <c r="CM158" s="220">
        <f t="shared" si="137"/>
        <v>0</v>
      </c>
      <c r="CN158" s="220">
        <f t="shared" si="138"/>
        <v>0</v>
      </c>
      <c r="CO158" s="220">
        <f t="shared" si="139"/>
        <v>0</v>
      </c>
      <c r="CP158" s="220">
        <f t="shared" si="140"/>
        <v>0</v>
      </c>
      <c r="CQ158" s="220">
        <f t="shared" si="141"/>
        <v>0</v>
      </c>
      <c r="CR158" s="220">
        <f t="shared" si="142"/>
        <v>0</v>
      </c>
      <c r="CS158" s="220">
        <f t="shared" si="143"/>
        <v>0</v>
      </c>
      <c r="CT158" s="220">
        <f t="shared" si="144"/>
        <v>0</v>
      </c>
      <c r="CU158" s="220">
        <f t="shared" si="145"/>
        <v>0</v>
      </c>
      <c r="CV158" s="220">
        <f t="shared" si="146"/>
        <v>0</v>
      </c>
      <c r="CW158" s="220">
        <f t="shared" si="147"/>
        <v>0</v>
      </c>
      <c r="CX158" s="220">
        <f t="shared" si="148"/>
        <v>0</v>
      </c>
      <c r="CY158" s="220">
        <f t="shared" si="149"/>
        <v>0</v>
      </c>
      <c r="CZ158" s="220">
        <f t="shared" si="150"/>
        <v>0</v>
      </c>
      <c r="DA158" s="220">
        <f t="shared" si="151"/>
        <v>0</v>
      </c>
      <c r="DB158" s="220">
        <f t="shared" si="152"/>
        <v>0</v>
      </c>
      <c r="DC158" s="220">
        <f t="shared" si="153"/>
        <v>0</v>
      </c>
      <c r="DD158" s="220">
        <f t="shared" si="154"/>
        <v>0</v>
      </c>
      <c r="DE158" s="220">
        <f t="shared" si="155"/>
        <v>0</v>
      </c>
      <c r="DF158" s="220">
        <f t="shared" si="156"/>
        <v>0</v>
      </c>
      <c r="DG158" s="220">
        <f t="shared" si="157"/>
        <v>0</v>
      </c>
      <c r="DH158" s="220">
        <f t="shared" si="158"/>
        <v>0</v>
      </c>
      <c r="DI158" s="220">
        <f t="shared" si="159"/>
        <v>0</v>
      </c>
      <c r="DJ158" s="220">
        <f t="shared" si="160"/>
        <v>0</v>
      </c>
      <c r="DK158" s="220">
        <f t="shared" si="161"/>
        <v>0</v>
      </c>
      <c r="DL158" s="220">
        <f t="shared" si="162"/>
        <v>0</v>
      </c>
      <c r="DM158" s="220">
        <f t="shared" si="163"/>
        <v>0</v>
      </c>
      <c r="DN158" s="96" t="str">
        <f>IF(DM158=0,"",IF(SUM($DM$116:DM158)=1,_xlfn.CONCAT(DO158,),IF($DM$173&gt;SUM($DM$116:DM158),_xlfn.CONCAT(", ",DO158),IF($DM$173=SUM($DM$116:DM158),_xlfn.CONCAT(" y ",DO158)))))</f>
        <v/>
      </c>
      <c r="DO158" s="98">
        <f t="shared" si="87"/>
        <v>42</v>
      </c>
      <c r="DT158" s="645">
        <f t="shared" si="164"/>
        <v>0</v>
      </c>
      <c r="DU158" s="647"/>
      <c r="DW158" s="220">
        <f t="shared" si="165"/>
        <v>0</v>
      </c>
      <c r="DX158" s="220">
        <f>IF(CNGE_2026_M3_Secc1!$AH$128=CNGE_2026_M3_Secc1!$AJ$128,0,IF(OR(AND($D158&lt;&gt;"",CNGE_2026_M3_Secc1!O179="X"),AND($D158="",CNGE_2026_M3_Secc1!O179="")),0,1))</f>
        <v>0</v>
      </c>
      <c r="DY158" s="220">
        <f>IF(CNGE_2026_M3_Secc1!$AH$128=CNGE_2026_M3_Secc1!$AJ$128,0,IF(OR(AND($D158&lt;&gt;"",CNGE_2026_M3_Secc1!P179="X"),AND($D158="",CNGE_2026_M3_Secc1!P179="")),0,1))</f>
        <v>0</v>
      </c>
      <c r="DZ158" s="220">
        <f>IF(CNGE_2026_M3_Secc1!$AH$128=CNGE_2026_M3_Secc1!$AJ$128,0,IF(OR(AND($D158&lt;&gt;"",CNGE_2026_M3_Secc1!Q179="X"),AND($D158="",CNGE_2026_M3_Secc1!Q179="")),0,1))</f>
        <v>0</v>
      </c>
      <c r="EA158" s="220">
        <f>IF(CNGE_2026_M3_Secc1!$AH$128=CNGE_2026_M3_Secc1!$AJ$128,0,IF(OR(AND($D158&lt;&gt;"",CNGE_2026_M3_Secc1!R179="X"),AND($D158="",CNGE_2026_M3_Secc1!R179="")),0,1))</f>
        <v>0</v>
      </c>
      <c r="EB158" s="220">
        <f>IF(CNGE_2026_M3_Secc1!$AH$128=CNGE_2026_M3_Secc1!$AJ$128,0,IF(OR(AND($D158&lt;&gt;"",CNGE_2026_M3_Secc1!S179="X"),AND($D158="",CNGE_2026_M3_Secc1!S179="")),0,1))</f>
        <v>0</v>
      </c>
      <c r="EC158" s="220">
        <f>IF(CNGE_2026_M3_Secc1!$AH$128=CNGE_2026_M3_Secc1!$AJ$128,0,IF(OR(AND($D158&lt;&gt;"",CNGE_2026_M3_Secc1!T179="X"),AND($D158="",CNGE_2026_M3_Secc1!T179="")),0,1))</f>
        <v>0</v>
      </c>
      <c r="ED158" s="220">
        <f>IF(CNGE_2026_M3_Secc1!$AH$128=CNGE_2026_M3_Secc1!$AJ$128,0,IF(OR(AND($D158&lt;&gt;"",CNGE_2026_M3_Secc1!U179="X"),AND($D158="",CNGE_2026_M3_Secc1!U179="")),0,1))</f>
        <v>0</v>
      </c>
      <c r="EE158" s="220">
        <f>IF(CNGE_2026_M3_Secc1!$AH$128=CNGE_2026_M3_Secc1!$AJ$128,0,IF(OR(AND($D158&lt;&gt;"",CNGE_2026_M3_Secc1!V179="X"),AND($D158="",CNGE_2026_M3_Secc1!V179="")),0,1))</f>
        <v>0</v>
      </c>
      <c r="EF158" s="220">
        <f>IF(CNGE_2026_M3_Secc1!$AH$128=CNGE_2026_M3_Secc1!$AJ$128,0,IF(OR(AND($D158&lt;&gt;"",CNGE_2026_M3_Secc1!W179="X"),AND($D158="",CNGE_2026_M3_Secc1!W179="")),0,1))</f>
        <v>0</v>
      </c>
      <c r="EG158" s="220">
        <f>IF(CNGE_2026_M3_Secc1!$AH$128=CNGE_2026_M3_Secc1!$AJ$128,0,IF(OR(AND($D158&lt;&gt;"",CNGE_2026_M3_Secc1!X179="X"),AND($D158="",CNGE_2026_M3_Secc1!X179="")),0,1))</f>
        <v>0</v>
      </c>
      <c r="EH158" s="220">
        <f>IF(CNGE_2026_M3_Secc1!$AH$128=CNGE_2026_M3_Secc1!$AJ$128,0,IF(OR(AND($D158&lt;&gt;"",CNGE_2026_M3_Secc1!Y179="X"),AND($D158="",CNGE_2026_M3_Secc1!Y179="")),0,1))</f>
        <v>0</v>
      </c>
      <c r="EI158" s="220">
        <f>IF(CNGE_2026_M3_Secc1!$AH$128=CNGE_2026_M3_Secc1!$AJ$128,0,IF(OR(AND($D158&lt;&gt;"",CNGE_2026_M3_Secc1!Z179="X"),AND($D158="",CNGE_2026_M3_Secc1!Z179="")),0,1))</f>
        <v>0</v>
      </c>
      <c r="EJ158" s="220">
        <f>IF(CNGE_2026_M3_Secc1!$AH$128=CNGE_2026_M3_Secc1!$AJ$128,0,IF(OR(AND($D158&lt;&gt;"",CNGE_2026_M3_Secc1!AA179="X"),AND($D158="",CNGE_2026_M3_Secc1!AA179="")),0,1))</f>
        <v>0</v>
      </c>
      <c r="EK158" s="220">
        <f>IF(CNGE_2026_M3_Secc1!$AH$128=CNGE_2026_M3_Secc1!$AJ$128,0,IF(OR(AND($D158&lt;&gt;"",CNGE_2026_M3_Secc1!AB179="X"),AND($D158="",CNGE_2026_M3_Secc1!AB179="")),0,1))</f>
        <v>0</v>
      </c>
      <c r="EL158" s="220">
        <f>IF(CNGE_2026_M3_Secc1!$AH$128=CNGE_2026_M3_Secc1!$AJ$128,0,IF(OR(AND($D158&lt;&gt;"",CNGE_2026_M3_Secc1!AC179="X"),AND($D158="",CNGE_2026_M3_Secc1!AC179="")),0,1))</f>
        <v>0</v>
      </c>
      <c r="EM158" s="220">
        <f>IF(CNGE_2026_M3_Secc1!$AH$128=CNGE_2026_M3_Secc1!$AJ$128,0,IF(OR(AND($D158&lt;&gt;"",CNGE_2026_M3_Secc1!AD179="X"),AND($D158="",CNGE_2026_M3_Secc1!AD179="")),0,1))</f>
        <v>0</v>
      </c>
      <c r="EN158" s="220">
        <f>IF(CNGE_2026_M3_Secc1!$AH$128=CNGE_2026_M3_Secc1!$AJ$128,0,IF(OR(AND($D158&lt;&gt;"",CNGE_2026_M3_Secc1!I239="X"),AND($D158="",CNGE_2026_M3_Secc1!I239="")),0,1))</f>
        <v>0</v>
      </c>
      <c r="EO158" s="220">
        <f>IF(CNGE_2026_M3_Secc1!$AH$128=CNGE_2026_M3_Secc1!$AJ$128,0,IF(OR(AND($D158&lt;&gt;"",CNGE_2026_M3_Secc1!J239="X"),AND($D158="",CNGE_2026_M3_Secc1!J239="")),0,1))</f>
        <v>0</v>
      </c>
      <c r="EP158" s="220">
        <f>IF(CNGE_2026_M3_Secc1!$AH$128=CNGE_2026_M3_Secc1!$AJ$128,0,IF(OR(AND($D158&lt;&gt;"",CNGE_2026_M3_Secc1!K239="X"),AND($D158="",CNGE_2026_M3_Secc1!K239="")),0,1))</f>
        <v>0</v>
      </c>
      <c r="EQ158" s="220">
        <f>IF(CNGE_2026_M3_Secc1!$AH$128=CNGE_2026_M3_Secc1!$AJ$128,0,IF(OR(AND($D158&lt;&gt;"",CNGE_2026_M3_Secc1!L239="X"),AND($D158="",CNGE_2026_M3_Secc1!L239="")),0,1))</f>
        <v>0</v>
      </c>
      <c r="ER158" s="220">
        <f>IF(CNGE_2026_M3_Secc1!$AH$128=CNGE_2026_M3_Secc1!$AJ$128,0,IF(OR(AND($D158&lt;&gt;"",CNGE_2026_M3_Secc1!M239="X"),AND($D158="",CNGE_2026_M3_Secc1!M239="")),0,1))</f>
        <v>0</v>
      </c>
      <c r="ES158" s="220">
        <f>IF(CNGE_2026_M3_Secc1!$AH$128=CNGE_2026_M3_Secc1!$AJ$128,0,IF(OR(AND($D158&lt;&gt;"",CNGE_2026_M3_Secc1!N239="X"),AND($D158="",CNGE_2026_M3_Secc1!N239="")),0,1))</f>
        <v>0</v>
      </c>
      <c r="ET158" s="220">
        <f>IF(CNGE_2026_M3_Secc1!$AH$128=CNGE_2026_M3_Secc1!$AJ$128,0,IF(OR(AND($D158&lt;&gt;"",CNGE_2026_M3_Secc1!O239="X"),AND($D158="",CNGE_2026_M3_Secc1!O239="")),0,1))</f>
        <v>0</v>
      </c>
      <c r="EU158" s="220">
        <f>IF(CNGE_2026_M3_Secc1!$AH$128=CNGE_2026_M3_Secc1!$AJ$128,0,IF(OR(AND($D158&lt;&gt;"",CNGE_2026_M3_Secc1!P239="X"),AND($D158="",CNGE_2026_M3_Secc1!P239="")),0,1))</f>
        <v>0</v>
      </c>
      <c r="EV158" s="220">
        <f>IF(CNGE_2026_M3_Secc1!$AH$128=CNGE_2026_M3_Secc1!$AJ$128,0,IF(OR(AND($D158&lt;&gt;"",CNGE_2026_M3_Secc1!Q239="X"),AND($D158="",CNGE_2026_M3_Secc1!Q239="")),0,1))</f>
        <v>0</v>
      </c>
      <c r="EW158" s="220">
        <f>IF(CNGE_2026_M3_Secc1!$AH$128=CNGE_2026_M3_Secc1!$AJ$128,0,IF(OR(AND($D158&lt;&gt;"",CNGE_2026_M3_Secc1!R239="X"),AND($D158="",CNGE_2026_M3_Secc1!R239="")),0,1))</f>
        <v>0</v>
      </c>
      <c r="EX158" s="220">
        <f>IF(CNGE_2026_M3_Secc1!$AH$128=CNGE_2026_M3_Secc1!$AJ$128,0,IF(OR(AND($D158&lt;&gt;"",CNGE_2026_M3_Secc1!S239="X"),AND($D158="",CNGE_2026_M3_Secc1!S239="")),0,1))</f>
        <v>0</v>
      </c>
      <c r="EY158" s="220">
        <f>IF(CNGE_2026_M3_Secc1!$AH$128=CNGE_2026_M3_Secc1!$AJ$128,0,IF(OR(AND($D158&lt;&gt;"",CNGE_2026_M3_Secc1!T239="X"),AND($D158="",CNGE_2026_M3_Secc1!T239="")),0,1))</f>
        <v>0</v>
      </c>
      <c r="EZ158" s="220">
        <f>IF(CNGE_2026_M3_Secc1!$AH$128=CNGE_2026_M3_Secc1!$AJ$128,0,IF(OR(AND($D158&lt;&gt;"",CNGE_2026_M3_Secc1!U239="X"),AND($D158="",CNGE_2026_M3_Secc1!U239="")),0,1))</f>
        <v>0</v>
      </c>
      <c r="FA158" s="220">
        <f>IF(CNGE_2026_M3_Secc1!$AH$128=CNGE_2026_M3_Secc1!$AJ$128,0,IF(OR(AND($D158&lt;&gt;"",CNGE_2026_M3_Secc1!V239="X"),AND($D158="",CNGE_2026_M3_Secc1!V239="")),0,1))</f>
        <v>0</v>
      </c>
      <c r="FB158" s="220">
        <f>IF(CNGE_2026_M3_Secc1!$AH$128=CNGE_2026_M3_Secc1!$AJ$128,0,IF(OR(AND($D158&lt;&gt;"",CNGE_2026_M3_Secc1!W239="X"),AND($D158="",CNGE_2026_M3_Secc1!W239="")),0,1))</f>
        <v>0</v>
      </c>
      <c r="FC158" s="220">
        <f>IF(CNGE_2026_M3_Secc1!$AH$128=CNGE_2026_M3_Secc1!$AJ$128,0,IF(OR(AND($D158&lt;&gt;"",CNGE_2026_M3_Secc1!X239="X"),AND($D158="",CNGE_2026_M3_Secc1!X239="")),0,1))</f>
        <v>0</v>
      </c>
      <c r="FD158" s="220">
        <f>IF(CNGE_2026_M3_Secc1!$AH$128=CNGE_2026_M3_Secc1!$AJ$128,0,IF(OR(AND($D158&lt;&gt;"",CNGE_2026_M3_Secc1!Y239="X"),AND($D158="",CNGE_2026_M3_Secc1!Y239="")),0,1))</f>
        <v>0</v>
      </c>
      <c r="FE158" s="220">
        <f>IF(CNGE_2026_M3_Secc1!$AH$128=CNGE_2026_M3_Secc1!$AJ$128,0,IF(OR(AND($D158&lt;&gt;"",CNGE_2026_M3_Secc1!Z239="X"),AND($D158="",CNGE_2026_M3_Secc1!Z239="")),0,1))</f>
        <v>0</v>
      </c>
      <c r="FF158" s="220">
        <f>IF(CNGE_2026_M3_Secc1!$AH$128=CNGE_2026_M3_Secc1!$AJ$128,0,IF(OR(AND($D158&lt;&gt;"",CNGE_2026_M3_Secc1!AA239="X"),AND($D158="",CNGE_2026_M3_Secc1!AA239="")),0,1))</f>
        <v>0</v>
      </c>
      <c r="FG158" s="220">
        <f>IF(CNGE_2026_M3_Secc1!$AH$128=CNGE_2026_M3_Secc1!$AJ$128,0,IF(OR(AND($D158&lt;&gt;"",CNGE_2026_M3_Secc1!AB239="X"),AND($D158="",CNGE_2026_M3_Secc1!AB239="")),0,1))</f>
        <v>0</v>
      </c>
      <c r="FH158" s="220">
        <f>IF(CNGE_2026_M3_Secc1!$AH$128=CNGE_2026_M3_Secc1!$AJ$128,0,IF(OR(AND($D158&lt;&gt;"",CNGE_2026_M3_Secc1!AC239="X"),AND($D158="",CNGE_2026_M3_Secc1!AC239="")),0,1))</f>
        <v>0</v>
      </c>
      <c r="FI158" s="220">
        <f>IF(CNGE_2026_M3_Secc1!$AH$128=CNGE_2026_M3_Secc1!$AJ$128,0,IF(OR(AND($D158&lt;&gt;"",CNGE_2026_M3_Secc1!AD239="X"),AND($D158="",CNGE_2026_M3_Secc1!AD239="")),0,1))</f>
        <v>0</v>
      </c>
      <c r="FJ158" s="220">
        <f>IF(CNGE_2026_M3_Secc1!$AH$128=CNGE_2026_M3_Secc1!$AJ$128,0,IF(OR(AND($D158&lt;&gt;"",CNGE_2026_M3_Secc1!I299="X"),AND($D158="",CNGE_2026_M3_Secc1!I299="")),0,1))</f>
        <v>0</v>
      </c>
      <c r="FK158" s="220">
        <f>IF(CNGE_2026_M3_Secc1!$AH$128=CNGE_2026_M3_Secc1!$AJ$128,0,IF(OR(AND($D158&lt;&gt;"",CNGE_2026_M3_Secc1!J299="X"),AND($D158="",CNGE_2026_M3_Secc1!J299="")),0,1))</f>
        <v>0</v>
      </c>
      <c r="FL158" s="220">
        <f>IF(CNGE_2026_M3_Secc1!$AH$128=CNGE_2026_M3_Secc1!$AJ$128,0,IF(OR(AND($D158&lt;&gt;"",CNGE_2026_M3_Secc1!K299="X"),AND($D158="",CNGE_2026_M3_Secc1!K299="")),0,1))</f>
        <v>0</v>
      </c>
      <c r="FM158" s="220">
        <f>IF(CNGE_2026_M3_Secc1!$AH$128=CNGE_2026_M3_Secc1!$AJ$128,0,IF(OR(AND($D158&lt;&gt;"",CNGE_2026_M3_Secc1!L299="X"),AND($D158="",CNGE_2026_M3_Secc1!L299="")),0,1))</f>
        <v>0</v>
      </c>
      <c r="FN158" s="220">
        <f>IF(CNGE_2026_M3_Secc1!$AH$128=CNGE_2026_M3_Secc1!$AJ$128,0,IF(OR(AND($D158&lt;&gt;"",CNGE_2026_M3_Secc1!M299="X"),AND($D158="",CNGE_2026_M3_Secc1!M299="")),0,1))</f>
        <v>0</v>
      </c>
      <c r="FO158" s="220">
        <f>IF(CNGE_2026_M3_Secc1!$AH$128=CNGE_2026_M3_Secc1!$AJ$128,0,IF(OR(AND($D158&lt;&gt;"",CNGE_2026_M3_Secc1!N299="X"),AND($D158="",CNGE_2026_M3_Secc1!N299="")),0,1))</f>
        <v>0</v>
      </c>
      <c r="FP158" s="220">
        <f>IF(CNGE_2026_M3_Secc1!$AH$128=CNGE_2026_M3_Secc1!$AJ$128,0,IF(OR(AND($D158&lt;&gt;"",CNGE_2026_M3_Secc1!O299="X"),AND($D158="",CNGE_2026_M3_Secc1!O299="")),0,1))</f>
        <v>0</v>
      </c>
      <c r="FQ158" s="220">
        <f>IF(CNGE_2026_M3_Secc1!$AH$128=CNGE_2026_M3_Secc1!$AJ$128,0,IF(OR(AND($D158&lt;&gt;"",CNGE_2026_M3_Secc1!P299="X"),AND($D158="",CNGE_2026_M3_Secc1!P299="")),0,1))</f>
        <v>0</v>
      </c>
      <c r="FR158" s="220">
        <f>IF(CNGE_2026_M3_Secc1!$AH$128=CNGE_2026_M3_Secc1!$AJ$128,0,IF(OR(AND($D158&lt;&gt;"",CNGE_2026_M3_Secc1!Q299="X"),AND($D158="",CNGE_2026_M3_Secc1!Q299="")),0,1))</f>
        <v>0</v>
      </c>
      <c r="FS158" s="220">
        <f>IF(CNGE_2026_M3_Secc1!$AH$128=CNGE_2026_M3_Secc1!$AJ$128,0,IF(OR(AND($D158&lt;&gt;"",CNGE_2026_M3_Secc1!R299="X"),AND($D158="",CNGE_2026_M3_Secc1!R299="")),0,1))</f>
        <v>0</v>
      </c>
      <c r="FT158" s="220">
        <f>IF(CNGE_2026_M3_Secc1!$AH$128=CNGE_2026_M3_Secc1!$AJ$128,0,IF(OR(AND($D158&lt;&gt;"",CNGE_2026_M3_Secc1!S299="X"),AND($D158="",CNGE_2026_M3_Secc1!S299="")),0,1))</f>
        <v>0</v>
      </c>
      <c r="FU158" s="220">
        <f>IF(CNGE_2026_M3_Secc1!$AH$128=CNGE_2026_M3_Secc1!$AJ$128,0,IF(OR(AND($D158&lt;&gt;"",CNGE_2026_M3_Secc1!T299="X"),AND($D158="",CNGE_2026_M3_Secc1!T299="")),0,1))</f>
        <v>0</v>
      </c>
      <c r="FV158" s="220">
        <f>IF(CNGE_2026_M3_Secc1!$AH$128=CNGE_2026_M3_Secc1!$AJ$128,0,IF(OR(AND($D158&lt;&gt;"",CNGE_2026_M3_Secc1!U299="X"),AND($D158="",CNGE_2026_M3_Secc1!U299="")),0,1))</f>
        <v>0</v>
      </c>
      <c r="FW158" s="220">
        <f>IF(CNGE_2026_M3_Secc1!$AH$128=CNGE_2026_M3_Secc1!$AJ$128,0,IF(OR(AND($D158&lt;&gt;"",CNGE_2026_M3_Secc1!V299="X"),AND($D158="",CNGE_2026_M3_Secc1!V299="")),0,1))</f>
        <v>0</v>
      </c>
      <c r="FX158" s="220">
        <f>IF(CNGE_2026_M3_Secc1!$AH$128=CNGE_2026_M3_Secc1!$AJ$128,0,IF(OR(AND($D158&lt;&gt;"",CNGE_2026_M3_Secc1!W299="X"),AND($D158="",CNGE_2026_M3_Secc1!W299="")),0,1))</f>
        <v>0</v>
      </c>
      <c r="FY158" s="220">
        <f>IF(CNGE_2026_M3_Secc1!$AH$128=CNGE_2026_M3_Secc1!$AJ$128,0,IF(OR(AND($D158&lt;&gt;"",CNGE_2026_M3_Secc1!X299="X"),AND($D158="",CNGE_2026_M3_Secc1!X299="")),0,1))</f>
        <v>0</v>
      </c>
      <c r="FZ158" s="220">
        <f>IF(CNGE_2026_M3_Secc1!$AH$128=CNGE_2026_M3_Secc1!$AJ$128,0,IF(OR(AND($D158&lt;&gt;"",CNGE_2026_M3_Secc1!Y299="X"),AND($D158="",CNGE_2026_M3_Secc1!Y299="")),0,1))</f>
        <v>0</v>
      </c>
      <c r="GA158" s="220">
        <f>IF(CNGE_2026_M3_Secc1!$AH$128=CNGE_2026_M3_Secc1!$AJ$128,0,IF(OR(AND($D158&lt;&gt;"",CNGE_2026_M3_Secc1!Z299="X"),AND($D158="",CNGE_2026_M3_Secc1!Z299="")),0,1))</f>
        <v>0</v>
      </c>
      <c r="GB158" s="220">
        <f>IF(CNGE_2026_M3_Secc1!$AH$128=CNGE_2026_M3_Secc1!$AJ$128,0,IF(OR(AND($D158&lt;&gt;"",CNGE_2026_M3_Secc1!AA299="X"),AND($D158="",CNGE_2026_M3_Secc1!AA299="")),0,1))</f>
        <v>0</v>
      </c>
      <c r="GC158" s="220">
        <f>IF(CNGE_2026_M3_Secc1!$AH$128=CNGE_2026_M3_Secc1!$AJ$128,0,IF(OR(AND($D158&lt;&gt;"",CNGE_2026_M3_Secc1!AB299="X"),AND($D158="",CNGE_2026_M3_Secc1!AB299="")),0,1))</f>
        <v>0</v>
      </c>
      <c r="GD158" s="220">
        <f>IF(CNGE_2026_M3_Secc1!$AH$128=CNGE_2026_M3_Secc1!$AJ$128,0,IF(OR(AND($D158&lt;&gt;"",CNGE_2026_M3_Secc1!AC299="X"),AND($D158="",CNGE_2026_M3_Secc1!AC299="")),0,1))</f>
        <v>0</v>
      </c>
      <c r="GE158" s="220">
        <f>IF(CNGE_2026_M3_Secc1!$AH$128=CNGE_2026_M3_Secc1!$AJ$128,0,IF(OR(AND($D158&lt;&gt;"",CNGE_2026_M3_Secc1!AD299="X"),AND($D158="",CNGE_2026_M3_Secc1!AD299="")),0,1))</f>
        <v>0</v>
      </c>
    </row>
    <row r="159" spans="1:187" s="114" customFormat="1" ht="15" customHeight="1">
      <c r="A159" s="131"/>
      <c r="B159" s="48"/>
      <c r="C159" s="82" t="s">
        <v>123</v>
      </c>
      <c r="D159" s="792" t="str">
        <f>IF($AH$33=1,"",IF(CNGE_2026_M3_Secc1!$AH$40=CNGE_2026_M3_Secc1!$AJ$40,"",IF(CNGE_2026_M3_Secc1!D102="","",CNGE_2026_M3_Secc1!D102)))</f>
        <v/>
      </c>
      <c r="E159" s="793"/>
      <c r="F159" s="793"/>
      <c r="G159" s="793"/>
      <c r="H159" s="793"/>
      <c r="I159" s="793"/>
      <c r="J159" s="793"/>
      <c r="K159" s="793"/>
      <c r="L159" s="793"/>
      <c r="M159" s="794"/>
      <c r="N159" s="432"/>
      <c r="O159" s="432"/>
      <c r="P159" s="432"/>
      <c r="Q159" s="432"/>
      <c r="R159" s="432"/>
      <c r="S159" s="432"/>
      <c r="T159" s="432"/>
      <c r="U159" s="432"/>
      <c r="V159" s="432"/>
      <c r="W159" s="432"/>
      <c r="X159" s="432"/>
      <c r="Y159" s="432"/>
      <c r="Z159" s="432"/>
      <c r="AA159" s="432"/>
      <c r="AB159" s="432"/>
      <c r="AC159" s="432"/>
      <c r="AD159" s="432"/>
      <c r="AE159" s="49"/>
      <c r="AF159" s="219"/>
      <c r="AG159" s="212"/>
      <c r="AH159" s="896">
        <f t="shared" si="94"/>
        <v>0</v>
      </c>
      <c r="AI159" s="627"/>
      <c r="AJ159" s="896">
        <f t="shared" si="95"/>
        <v>0</v>
      </c>
      <c r="AK159" s="627"/>
      <c r="AL159" s="896">
        <f t="shared" si="96"/>
        <v>0</v>
      </c>
      <c r="AM159" s="627"/>
      <c r="AN159" s="627">
        <f t="shared" si="97"/>
        <v>0</v>
      </c>
      <c r="AO159" s="627"/>
      <c r="AP159" s="639" t="str">
        <f>IF(AN159=0,"",IF(SUM($AN$116:AN159)=1,AR159,IF($AN$173&gt;SUM($AN$116:AN159),_xlfn.CONCAT(", ",AR159),IF($AN$173=SUM($AN$116:AN159),_xlfn.CONCAT(" y ",AR159,".")))))</f>
        <v/>
      </c>
      <c r="AQ159" s="641" t="str">
        <f>IF(AO159=0,"", IF(SUM($AN159:BW$582)=1,AR159, IF($AN$589&gt;SUM($AN159:BW$582),_xlfn.CONCAT(", ",AR159), IF($AN$589=SUM($AN159:BW$582),_xlfn.CONCAT(" y ",AR159,".")))))</f>
        <v/>
      </c>
      <c r="AR159" s="639">
        <f t="shared" si="98"/>
        <v>43</v>
      </c>
      <c r="AS159" s="641"/>
      <c r="AU159" s="704">
        <f t="shared" si="99"/>
        <v>0</v>
      </c>
      <c r="AV159" s="705"/>
      <c r="AX159" s="1053">
        <f t="shared" si="100"/>
        <v>0</v>
      </c>
      <c r="AY159" s="729"/>
      <c r="AZ159" s="1053">
        <f t="shared" si="101"/>
        <v>0</v>
      </c>
      <c r="BA159" s="729"/>
      <c r="BB159" s="639">
        <f t="shared" si="102"/>
        <v>0</v>
      </c>
      <c r="BC159" s="641"/>
      <c r="BE159" s="220">
        <f t="shared" si="103"/>
        <v>0</v>
      </c>
      <c r="BF159" s="220">
        <f t="shared" si="104"/>
        <v>0</v>
      </c>
      <c r="BG159" s="220">
        <f t="shared" si="105"/>
        <v>0</v>
      </c>
      <c r="BH159" s="220">
        <f t="shared" si="106"/>
        <v>0</v>
      </c>
      <c r="BI159" s="220">
        <f t="shared" si="107"/>
        <v>0</v>
      </c>
      <c r="BJ159" s="220">
        <f t="shared" si="108"/>
        <v>0</v>
      </c>
      <c r="BK159" s="220">
        <f t="shared" si="109"/>
        <v>0</v>
      </c>
      <c r="BL159" s="220">
        <f t="shared" si="110"/>
        <v>0</v>
      </c>
      <c r="BM159" s="220">
        <f t="shared" si="111"/>
        <v>0</v>
      </c>
      <c r="BN159" s="220">
        <f t="shared" si="112"/>
        <v>0</v>
      </c>
      <c r="BO159" s="220">
        <f t="shared" si="113"/>
        <v>0</v>
      </c>
      <c r="BP159" s="220">
        <f t="shared" si="114"/>
        <v>0</v>
      </c>
      <c r="BQ159" s="220">
        <f t="shared" si="115"/>
        <v>0</v>
      </c>
      <c r="BR159" s="220">
        <f t="shared" si="116"/>
        <v>0</v>
      </c>
      <c r="BS159" s="220">
        <f t="shared" si="117"/>
        <v>0</v>
      </c>
      <c r="BT159" s="220">
        <f t="shared" si="118"/>
        <v>0</v>
      </c>
      <c r="BU159" s="220">
        <f t="shared" si="119"/>
        <v>0</v>
      </c>
      <c r="BV159" s="220">
        <f t="shared" si="120"/>
        <v>0</v>
      </c>
      <c r="BW159" s="220">
        <f t="shared" si="121"/>
        <v>0</v>
      </c>
      <c r="BX159" s="220">
        <f t="shared" si="122"/>
        <v>0</v>
      </c>
      <c r="BY159" s="220">
        <f t="shared" si="123"/>
        <v>0</v>
      </c>
      <c r="BZ159" s="220">
        <f t="shared" si="124"/>
        <v>0</v>
      </c>
      <c r="CA159" s="220">
        <f t="shared" si="125"/>
        <v>0</v>
      </c>
      <c r="CB159" s="220">
        <f t="shared" si="126"/>
        <v>0</v>
      </c>
      <c r="CC159" s="220">
        <f t="shared" si="127"/>
        <v>0</v>
      </c>
      <c r="CD159" s="220">
        <f t="shared" si="128"/>
        <v>0</v>
      </c>
      <c r="CE159" s="220">
        <f t="shared" si="129"/>
        <v>0</v>
      </c>
      <c r="CF159" s="220">
        <f t="shared" si="130"/>
        <v>0</v>
      </c>
      <c r="CG159" s="220">
        <f t="shared" si="131"/>
        <v>0</v>
      </c>
      <c r="CH159" s="220">
        <f t="shared" si="132"/>
        <v>0</v>
      </c>
      <c r="CI159" s="220">
        <f t="shared" si="133"/>
        <v>0</v>
      </c>
      <c r="CJ159" s="220">
        <f t="shared" si="134"/>
        <v>0</v>
      </c>
      <c r="CK159" s="220">
        <f t="shared" si="135"/>
        <v>0</v>
      </c>
      <c r="CL159" s="220">
        <f t="shared" si="136"/>
        <v>0</v>
      </c>
      <c r="CM159" s="220">
        <f t="shared" si="137"/>
        <v>0</v>
      </c>
      <c r="CN159" s="220">
        <f t="shared" si="138"/>
        <v>0</v>
      </c>
      <c r="CO159" s="220">
        <f t="shared" si="139"/>
        <v>0</v>
      </c>
      <c r="CP159" s="220">
        <f t="shared" si="140"/>
        <v>0</v>
      </c>
      <c r="CQ159" s="220">
        <f t="shared" si="141"/>
        <v>0</v>
      </c>
      <c r="CR159" s="220">
        <f t="shared" si="142"/>
        <v>0</v>
      </c>
      <c r="CS159" s="220">
        <f t="shared" si="143"/>
        <v>0</v>
      </c>
      <c r="CT159" s="220">
        <f t="shared" si="144"/>
        <v>0</v>
      </c>
      <c r="CU159" s="220">
        <f t="shared" si="145"/>
        <v>0</v>
      </c>
      <c r="CV159" s="220">
        <f t="shared" si="146"/>
        <v>0</v>
      </c>
      <c r="CW159" s="220">
        <f t="shared" si="147"/>
        <v>0</v>
      </c>
      <c r="CX159" s="220">
        <f t="shared" si="148"/>
        <v>0</v>
      </c>
      <c r="CY159" s="220">
        <f t="shared" si="149"/>
        <v>0</v>
      </c>
      <c r="CZ159" s="220">
        <f t="shared" si="150"/>
        <v>0</v>
      </c>
      <c r="DA159" s="220">
        <f t="shared" si="151"/>
        <v>0</v>
      </c>
      <c r="DB159" s="220">
        <f t="shared" si="152"/>
        <v>0</v>
      </c>
      <c r="DC159" s="220">
        <f t="shared" si="153"/>
        <v>0</v>
      </c>
      <c r="DD159" s="220">
        <f t="shared" si="154"/>
        <v>0</v>
      </c>
      <c r="DE159" s="220">
        <f t="shared" si="155"/>
        <v>0</v>
      </c>
      <c r="DF159" s="220">
        <f t="shared" si="156"/>
        <v>0</v>
      </c>
      <c r="DG159" s="220">
        <f t="shared" si="157"/>
        <v>0</v>
      </c>
      <c r="DH159" s="220">
        <f t="shared" si="158"/>
        <v>0</v>
      </c>
      <c r="DI159" s="220">
        <f t="shared" si="159"/>
        <v>0</v>
      </c>
      <c r="DJ159" s="220">
        <f t="shared" si="160"/>
        <v>0</v>
      </c>
      <c r="DK159" s="220">
        <f t="shared" si="161"/>
        <v>0</v>
      </c>
      <c r="DL159" s="220">
        <f t="shared" si="162"/>
        <v>0</v>
      </c>
      <c r="DM159" s="220">
        <f t="shared" si="163"/>
        <v>0</v>
      </c>
      <c r="DN159" s="96" t="str">
        <f>IF(DM159=0,"",IF(SUM($DM$116:DM159)=1,_xlfn.CONCAT(DO159,),IF($DM$173&gt;SUM($DM$116:DM159),_xlfn.CONCAT(", ",DO159),IF($DM$173=SUM($DM$116:DM159),_xlfn.CONCAT(" y ",DO159)))))</f>
        <v/>
      </c>
      <c r="DO159" s="98">
        <f t="shared" si="87"/>
        <v>43</v>
      </c>
      <c r="DT159" s="645">
        <f t="shared" si="164"/>
        <v>0</v>
      </c>
      <c r="DU159" s="647"/>
      <c r="DW159" s="220">
        <f t="shared" si="165"/>
        <v>0</v>
      </c>
      <c r="DX159" s="220">
        <f>IF(CNGE_2026_M3_Secc1!$AH$128=CNGE_2026_M3_Secc1!$AJ$128,0,IF(OR(AND($D159&lt;&gt;"",CNGE_2026_M3_Secc1!O180="X"),AND($D159="",CNGE_2026_M3_Secc1!O180="")),0,1))</f>
        <v>0</v>
      </c>
      <c r="DY159" s="220">
        <f>IF(CNGE_2026_M3_Secc1!$AH$128=CNGE_2026_M3_Secc1!$AJ$128,0,IF(OR(AND($D159&lt;&gt;"",CNGE_2026_M3_Secc1!P180="X"),AND($D159="",CNGE_2026_M3_Secc1!P180="")),0,1))</f>
        <v>0</v>
      </c>
      <c r="DZ159" s="220">
        <f>IF(CNGE_2026_M3_Secc1!$AH$128=CNGE_2026_M3_Secc1!$AJ$128,0,IF(OR(AND($D159&lt;&gt;"",CNGE_2026_M3_Secc1!Q180="X"),AND($D159="",CNGE_2026_M3_Secc1!Q180="")),0,1))</f>
        <v>0</v>
      </c>
      <c r="EA159" s="220">
        <f>IF(CNGE_2026_M3_Secc1!$AH$128=CNGE_2026_M3_Secc1!$AJ$128,0,IF(OR(AND($D159&lt;&gt;"",CNGE_2026_M3_Secc1!R180="X"),AND($D159="",CNGE_2026_M3_Secc1!R180="")),0,1))</f>
        <v>0</v>
      </c>
      <c r="EB159" s="220">
        <f>IF(CNGE_2026_M3_Secc1!$AH$128=CNGE_2026_M3_Secc1!$AJ$128,0,IF(OR(AND($D159&lt;&gt;"",CNGE_2026_M3_Secc1!S180="X"),AND($D159="",CNGE_2026_M3_Secc1!S180="")),0,1))</f>
        <v>0</v>
      </c>
      <c r="EC159" s="220">
        <f>IF(CNGE_2026_M3_Secc1!$AH$128=CNGE_2026_M3_Secc1!$AJ$128,0,IF(OR(AND($D159&lt;&gt;"",CNGE_2026_M3_Secc1!T180="X"),AND($D159="",CNGE_2026_M3_Secc1!T180="")),0,1))</f>
        <v>0</v>
      </c>
      <c r="ED159" s="220">
        <f>IF(CNGE_2026_M3_Secc1!$AH$128=CNGE_2026_M3_Secc1!$AJ$128,0,IF(OR(AND($D159&lt;&gt;"",CNGE_2026_M3_Secc1!U180="X"),AND($D159="",CNGE_2026_M3_Secc1!U180="")),0,1))</f>
        <v>0</v>
      </c>
      <c r="EE159" s="220">
        <f>IF(CNGE_2026_M3_Secc1!$AH$128=CNGE_2026_M3_Secc1!$AJ$128,0,IF(OR(AND($D159&lt;&gt;"",CNGE_2026_M3_Secc1!V180="X"),AND($D159="",CNGE_2026_M3_Secc1!V180="")),0,1))</f>
        <v>0</v>
      </c>
      <c r="EF159" s="220">
        <f>IF(CNGE_2026_M3_Secc1!$AH$128=CNGE_2026_M3_Secc1!$AJ$128,0,IF(OR(AND($D159&lt;&gt;"",CNGE_2026_M3_Secc1!W180="X"),AND($D159="",CNGE_2026_M3_Secc1!W180="")),0,1))</f>
        <v>0</v>
      </c>
      <c r="EG159" s="220">
        <f>IF(CNGE_2026_M3_Secc1!$AH$128=CNGE_2026_M3_Secc1!$AJ$128,0,IF(OR(AND($D159&lt;&gt;"",CNGE_2026_M3_Secc1!X180="X"),AND($D159="",CNGE_2026_M3_Secc1!X180="")),0,1))</f>
        <v>0</v>
      </c>
      <c r="EH159" s="220">
        <f>IF(CNGE_2026_M3_Secc1!$AH$128=CNGE_2026_M3_Secc1!$AJ$128,0,IF(OR(AND($D159&lt;&gt;"",CNGE_2026_M3_Secc1!Y180="X"),AND($D159="",CNGE_2026_M3_Secc1!Y180="")),0,1))</f>
        <v>0</v>
      </c>
      <c r="EI159" s="220">
        <f>IF(CNGE_2026_M3_Secc1!$AH$128=CNGE_2026_M3_Secc1!$AJ$128,0,IF(OR(AND($D159&lt;&gt;"",CNGE_2026_M3_Secc1!Z180="X"),AND($D159="",CNGE_2026_M3_Secc1!Z180="")),0,1))</f>
        <v>0</v>
      </c>
      <c r="EJ159" s="220">
        <f>IF(CNGE_2026_M3_Secc1!$AH$128=CNGE_2026_M3_Secc1!$AJ$128,0,IF(OR(AND($D159&lt;&gt;"",CNGE_2026_M3_Secc1!AA180="X"),AND($D159="",CNGE_2026_M3_Secc1!AA180="")),0,1))</f>
        <v>0</v>
      </c>
      <c r="EK159" s="220">
        <f>IF(CNGE_2026_M3_Secc1!$AH$128=CNGE_2026_M3_Secc1!$AJ$128,0,IF(OR(AND($D159&lt;&gt;"",CNGE_2026_M3_Secc1!AB180="X"),AND($D159="",CNGE_2026_M3_Secc1!AB180="")),0,1))</f>
        <v>0</v>
      </c>
      <c r="EL159" s="220">
        <f>IF(CNGE_2026_M3_Secc1!$AH$128=CNGE_2026_M3_Secc1!$AJ$128,0,IF(OR(AND($D159&lt;&gt;"",CNGE_2026_M3_Secc1!AC180="X"),AND($D159="",CNGE_2026_M3_Secc1!AC180="")),0,1))</f>
        <v>0</v>
      </c>
      <c r="EM159" s="220">
        <f>IF(CNGE_2026_M3_Secc1!$AH$128=CNGE_2026_M3_Secc1!$AJ$128,0,IF(OR(AND($D159&lt;&gt;"",CNGE_2026_M3_Secc1!AD180="X"),AND($D159="",CNGE_2026_M3_Secc1!AD180="")),0,1))</f>
        <v>0</v>
      </c>
      <c r="EN159" s="220">
        <f>IF(CNGE_2026_M3_Secc1!$AH$128=CNGE_2026_M3_Secc1!$AJ$128,0,IF(OR(AND($D159&lt;&gt;"",CNGE_2026_M3_Secc1!I240="X"),AND($D159="",CNGE_2026_M3_Secc1!I240="")),0,1))</f>
        <v>0</v>
      </c>
      <c r="EO159" s="220">
        <f>IF(CNGE_2026_M3_Secc1!$AH$128=CNGE_2026_M3_Secc1!$AJ$128,0,IF(OR(AND($D159&lt;&gt;"",CNGE_2026_M3_Secc1!J240="X"),AND($D159="",CNGE_2026_M3_Secc1!J240="")),0,1))</f>
        <v>0</v>
      </c>
      <c r="EP159" s="220">
        <f>IF(CNGE_2026_M3_Secc1!$AH$128=CNGE_2026_M3_Secc1!$AJ$128,0,IF(OR(AND($D159&lt;&gt;"",CNGE_2026_M3_Secc1!K240="X"),AND($D159="",CNGE_2026_M3_Secc1!K240="")),0,1))</f>
        <v>0</v>
      </c>
      <c r="EQ159" s="220">
        <f>IF(CNGE_2026_M3_Secc1!$AH$128=CNGE_2026_M3_Secc1!$AJ$128,0,IF(OR(AND($D159&lt;&gt;"",CNGE_2026_M3_Secc1!L240="X"),AND($D159="",CNGE_2026_M3_Secc1!L240="")),0,1))</f>
        <v>0</v>
      </c>
      <c r="ER159" s="220">
        <f>IF(CNGE_2026_M3_Secc1!$AH$128=CNGE_2026_M3_Secc1!$AJ$128,0,IF(OR(AND($D159&lt;&gt;"",CNGE_2026_M3_Secc1!M240="X"),AND($D159="",CNGE_2026_M3_Secc1!M240="")),0,1))</f>
        <v>0</v>
      </c>
      <c r="ES159" s="220">
        <f>IF(CNGE_2026_M3_Secc1!$AH$128=CNGE_2026_M3_Secc1!$AJ$128,0,IF(OR(AND($D159&lt;&gt;"",CNGE_2026_M3_Secc1!N240="X"),AND($D159="",CNGE_2026_M3_Secc1!N240="")),0,1))</f>
        <v>0</v>
      </c>
      <c r="ET159" s="220">
        <f>IF(CNGE_2026_M3_Secc1!$AH$128=CNGE_2026_M3_Secc1!$AJ$128,0,IF(OR(AND($D159&lt;&gt;"",CNGE_2026_M3_Secc1!O240="X"),AND($D159="",CNGE_2026_M3_Secc1!O240="")),0,1))</f>
        <v>0</v>
      </c>
      <c r="EU159" s="220">
        <f>IF(CNGE_2026_M3_Secc1!$AH$128=CNGE_2026_M3_Secc1!$AJ$128,0,IF(OR(AND($D159&lt;&gt;"",CNGE_2026_M3_Secc1!P240="X"),AND($D159="",CNGE_2026_M3_Secc1!P240="")),0,1))</f>
        <v>0</v>
      </c>
      <c r="EV159" s="220">
        <f>IF(CNGE_2026_M3_Secc1!$AH$128=CNGE_2026_M3_Secc1!$AJ$128,0,IF(OR(AND($D159&lt;&gt;"",CNGE_2026_M3_Secc1!Q240="X"),AND($D159="",CNGE_2026_M3_Secc1!Q240="")),0,1))</f>
        <v>0</v>
      </c>
      <c r="EW159" s="220">
        <f>IF(CNGE_2026_M3_Secc1!$AH$128=CNGE_2026_M3_Secc1!$AJ$128,0,IF(OR(AND($D159&lt;&gt;"",CNGE_2026_M3_Secc1!R240="X"),AND($D159="",CNGE_2026_M3_Secc1!R240="")),0,1))</f>
        <v>0</v>
      </c>
      <c r="EX159" s="220">
        <f>IF(CNGE_2026_M3_Secc1!$AH$128=CNGE_2026_M3_Secc1!$AJ$128,0,IF(OR(AND($D159&lt;&gt;"",CNGE_2026_M3_Secc1!S240="X"),AND($D159="",CNGE_2026_M3_Secc1!S240="")),0,1))</f>
        <v>0</v>
      </c>
      <c r="EY159" s="220">
        <f>IF(CNGE_2026_M3_Secc1!$AH$128=CNGE_2026_M3_Secc1!$AJ$128,0,IF(OR(AND($D159&lt;&gt;"",CNGE_2026_M3_Secc1!T240="X"),AND($D159="",CNGE_2026_M3_Secc1!T240="")),0,1))</f>
        <v>0</v>
      </c>
      <c r="EZ159" s="220">
        <f>IF(CNGE_2026_M3_Secc1!$AH$128=CNGE_2026_M3_Secc1!$AJ$128,0,IF(OR(AND($D159&lt;&gt;"",CNGE_2026_M3_Secc1!U240="X"),AND($D159="",CNGE_2026_M3_Secc1!U240="")),0,1))</f>
        <v>0</v>
      </c>
      <c r="FA159" s="220">
        <f>IF(CNGE_2026_M3_Secc1!$AH$128=CNGE_2026_M3_Secc1!$AJ$128,0,IF(OR(AND($D159&lt;&gt;"",CNGE_2026_M3_Secc1!V240="X"),AND($D159="",CNGE_2026_M3_Secc1!V240="")),0,1))</f>
        <v>0</v>
      </c>
      <c r="FB159" s="220">
        <f>IF(CNGE_2026_M3_Secc1!$AH$128=CNGE_2026_M3_Secc1!$AJ$128,0,IF(OR(AND($D159&lt;&gt;"",CNGE_2026_M3_Secc1!W240="X"),AND($D159="",CNGE_2026_M3_Secc1!W240="")),0,1))</f>
        <v>0</v>
      </c>
      <c r="FC159" s="220">
        <f>IF(CNGE_2026_M3_Secc1!$AH$128=CNGE_2026_M3_Secc1!$AJ$128,0,IF(OR(AND($D159&lt;&gt;"",CNGE_2026_M3_Secc1!X240="X"),AND($D159="",CNGE_2026_M3_Secc1!X240="")),0,1))</f>
        <v>0</v>
      </c>
      <c r="FD159" s="220">
        <f>IF(CNGE_2026_M3_Secc1!$AH$128=CNGE_2026_M3_Secc1!$AJ$128,0,IF(OR(AND($D159&lt;&gt;"",CNGE_2026_M3_Secc1!Y240="X"),AND($D159="",CNGE_2026_M3_Secc1!Y240="")),0,1))</f>
        <v>0</v>
      </c>
      <c r="FE159" s="220">
        <f>IF(CNGE_2026_M3_Secc1!$AH$128=CNGE_2026_M3_Secc1!$AJ$128,0,IF(OR(AND($D159&lt;&gt;"",CNGE_2026_M3_Secc1!Z240="X"),AND($D159="",CNGE_2026_M3_Secc1!Z240="")),0,1))</f>
        <v>0</v>
      </c>
      <c r="FF159" s="220">
        <f>IF(CNGE_2026_M3_Secc1!$AH$128=CNGE_2026_M3_Secc1!$AJ$128,0,IF(OR(AND($D159&lt;&gt;"",CNGE_2026_M3_Secc1!AA240="X"),AND($D159="",CNGE_2026_M3_Secc1!AA240="")),0,1))</f>
        <v>0</v>
      </c>
      <c r="FG159" s="220">
        <f>IF(CNGE_2026_M3_Secc1!$AH$128=CNGE_2026_M3_Secc1!$AJ$128,0,IF(OR(AND($D159&lt;&gt;"",CNGE_2026_M3_Secc1!AB240="X"),AND($D159="",CNGE_2026_M3_Secc1!AB240="")),0,1))</f>
        <v>0</v>
      </c>
      <c r="FH159" s="220">
        <f>IF(CNGE_2026_M3_Secc1!$AH$128=CNGE_2026_M3_Secc1!$AJ$128,0,IF(OR(AND($D159&lt;&gt;"",CNGE_2026_M3_Secc1!AC240="X"),AND($D159="",CNGE_2026_M3_Secc1!AC240="")),0,1))</f>
        <v>0</v>
      </c>
      <c r="FI159" s="220">
        <f>IF(CNGE_2026_M3_Secc1!$AH$128=CNGE_2026_M3_Secc1!$AJ$128,0,IF(OR(AND($D159&lt;&gt;"",CNGE_2026_M3_Secc1!AD240="X"),AND($D159="",CNGE_2026_M3_Secc1!AD240="")),0,1))</f>
        <v>0</v>
      </c>
      <c r="FJ159" s="220">
        <f>IF(CNGE_2026_M3_Secc1!$AH$128=CNGE_2026_M3_Secc1!$AJ$128,0,IF(OR(AND($D159&lt;&gt;"",CNGE_2026_M3_Secc1!I300="X"),AND($D159="",CNGE_2026_M3_Secc1!I300="")),0,1))</f>
        <v>0</v>
      </c>
      <c r="FK159" s="220">
        <f>IF(CNGE_2026_M3_Secc1!$AH$128=CNGE_2026_M3_Secc1!$AJ$128,0,IF(OR(AND($D159&lt;&gt;"",CNGE_2026_M3_Secc1!J300="X"),AND($D159="",CNGE_2026_M3_Secc1!J300="")),0,1))</f>
        <v>0</v>
      </c>
      <c r="FL159" s="220">
        <f>IF(CNGE_2026_M3_Secc1!$AH$128=CNGE_2026_M3_Secc1!$AJ$128,0,IF(OR(AND($D159&lt;&gt;"",CNGE_2026_M3_Secc1!K300="X"),AND($D159="",CNGE_2026_M3_Secc1!K300="")),0,1))</f>
        <v>0</v>
      </c>
      <c r="FM159" s="220">
        <f>IF(CNGE_2026_M3_Secc1!$AH$128=CNGE_2026_M3_Secc1!$AJ$128,0,IF(OR(AND($D159&lt;&gt;"",CNGE_2026_M3_Secc1!L300="X"),AND($D159="",CNGE_2026_M3_Secc1!L300="")),0,1))</f>
        <v>0</v>
      </c>
      <c r="FN159" s="220">
        <f>IF(CNGE_2026_M3_Secc1!$AH$128=CNGE_2026_M3_Secc1!$AJ$128,0,IF(OR(AND($D159&lt;&gt;"",CNGE_2026_M3_Secc1!M300="X"),AND($D159="",CNGE_2026_M3_Secc1!M300="")),0,1))</f>
        <v>0</v>
      </c>
      <c r="FO159" s="220">
        <f>IF(CNGE_2026_M3_Secc1!$AH$128=CNGE_2026_M3_Secc1!$AJ$128,0,IF(OR(AND($D159&lt;&gt;"",CNGE_2026_M3_Secc1!N300="X"),AND($D159="",CNGE_2026_M3_Secc1!N300="")),0,1))</f>
        <v>0</v>
      </c>
      <c r="FP159" s="220">
        <f>IF(CNGE_2026_M3_Secc1!$AH$128=CNGE_2026_M3_Secc1!$AJ$128,0,IF(OR(AND($D159&lt;&gt;"",CNGE_2026_M3_Secc1!O300="X"),AND($D159="",CNGE_2026_M3_Secc1!O300="")),0,1))</f>
        <v>0</v>
      </c>
      <c r="FQ159" s="220">
        <f>IF(CNGE_2026_M3_Secc1!$AH$128=CNGE_2026_M3_Secc1!$AJ$128,0,IF(OR(AND($D159&lt;&gt;"",CNGE_2026_M3_Secc1!P300="X"),AND($D159="",CNGE_2026_M3_Secc1!P300="")),0,1))</f>
        <v>0</v>
      </c>
      <c r="FR159" s="220">
        <f>IF(CNGE_2026_M3_Secc1!$AH$128=CNGE_2026_M3_Secc1!$AJ$128,0,IF(OR(AND($D159&lt;&gt;"",CNGE_2026_M3_Secc1!Q300="X"),AND($D159="",CNGE_2026_M3_Secc1!Q300="")),0,1))</f>
        <v>0</v>
      </c>
      <c r="FS159" s="220">
        <f>IF(CNGE_2026_M3_Secc1!$AH$128=CNGE_2026_M3_Secc1!$AJ$128,0,IF(OR(AND($D159&lt;&gt;"",CNGE_2026_M3_Secc1!R300="X"),AND($D159="",CNGE_2026_M3_Secc1!R300="")),0,1))</f>
        <v>0</v>
      </c>
      <c r="FT159" s="220">
        <f>IF(CNGE_2026_M3_Secc1!$AH$128=CNGE_2026_M3_Secc1!$AJ$128,0,IF(OR(AND($D159&lt;&gt;"",CNGE_2026_M3_Secc1!S300="X"),AND($D159="",CNGE_2026_M3_Secc1!S300="")),0,1))</f>
        <v>0</v>
      </c>
      <c r="FU159" s="220">
        <f>IF(CNGE_2026_M3_Secc1!$AH$128=CNGE_2026_M3_Secc1!$AJ$128,0,IF(OR(AND($D159&lt;&gt;"",CNGE_2026_M3_Secc1!T300="X"),AND($D159="",CNGE_2026_M3_Secc1!T300="")),0,1))</f>
        <v>0</v>
      </c>
      <c r="FV159" s="220">
        <f>IF(CNGE_2026_M3_Secc1!$AH$128=CNGE_2026_M3_Secc1!$AJ$128,0,IF(OR(AND($D159&lt;&gt;"",CNGE_2026_M3_Secc1!U300="X"),AND($D159="",CNGE_2026_M3_Secc1!U300="")),0,1))</f>
        <v>0</v>
      </c>
      <c r="FW159" s="220">
        <f>IF(CNGE_2026_M3_Secc1!$AH$128=CNGE_2026_M3_Secc1!$AJ$128,0,IF(OR(AND($D159&lt;&gt;"",CNGE_2026_M3_Secc1!V300="X"),AND($D159="",CNGE_2026_M3_Secc1!V300="")),0,1))</f>
        <v>0</v>
      </c>
      <c r="FX159" s="220">
        <f>IF(CNGE_2026_M3_Secc1!$AH$128=CNGE_2026_M3_Secc1!$AJ$128,0,IF(OR(AND($D159&lt;&gt;"",CNGE_2026_M3_Secc1!W300="X"),AND($D159="",CNGE_2026_M3_Secc1!W300="")),0,1))</f>
        <v>0</v>
      </c>
      <c r="FY159" s="220">
        <f>IF(CNGE_2026_M3_Secc1!$AH$128=CNGE_2026_M3_Secc1!$AJ$128,0,IF(OR(AND($D159&lt;&gt;"",CNGE_2026_M3_Secc1!X300="X"),AND($D159="",CNGE_2026_M3_Secc1!X300="")),0,1))</f>
        <v>0</v>
      </c>
      <c r="FZ159" s="220">
        <f>IF(CNGE_2026_M3_Secc1!$AH$128=CNGE_2026_M3_Secc1!$AJ$128,0,IF(OR(AND($D159&lt;&gt;"",CNGE_2026_M3_Secc1!Y300="X"),AND($D159="",CNGE_2026_M3_Secc1!Y300="")),0,1))</f>
        <v>0</v>
      </c>
      <c r="GA159" s="220">
        <f>IF(CNGE_2026_M3_Secc1!$AH$128=CNGE_2026_M3_Secc1!$AJ$128,0,IF(OR(AND($D159&lt;&gt;"",CNGE_2026_M3_Secc1!Z300="X"),AND($D159="",CNGE_2026_M3_Secc1!Z300="")),0,1))</f>
        <v>0</v>
      </c>
      <c r="GB159" s="220">
        <f>IF(CNGE_2026_M3_Secc1!$AH$128=CNGE_2026_M3_Secc1!$AJ$128,0,IF(OR(AND($D159&lt;&gt;"",CNGE_2026_M3_Secc1!AA300="X"),AND($D159="",CNGE_2026_M3_Secc1!AA300="")),0,1))</f>
        <v>0</v>
      </c>
      <c r="GC159" s="220">
        <f>IF(CNGE_2026_M3_Secc1!$AH$128=CNGE_2026_M3_Secc1!$AJ$128,0,IF(OR(AND($D159&lt;&gt;"",CNGE_2026_M3_Secc1!AB300="X"),AND($D159="",CNGE_2026_M3_Secc1!AB300="")),0,1))</f>
        <v>0</v>
      </c>
      <c r="GD159" s="220">
        <f>IF(CNGE_2026_M3_Secc1!$AH$128=CNGE_2026_M3_Secc1!$AJ$128,0,IF(OR(AND($D159&lt;&gt;"",CNGE_2026_M3_Secc1!AC300="X"),AND($D159="",CNGE_2026_M3_Secc1!AC300="")),0,1))</f>
        <v>0</v>
      </c>
      <c r="GE159" s="220">
        <f>IF(CNGE_2026_M3_Secc1!$AH$128=CNGE_2026_M3_Secc1!$AJ$128,0,IF(OR(AND($D159&lt;&gt;"",CNGE_2026_M3_Secc1!AD300="X"),AND($D159="",CNGE_2026_M3_Secc1!AD300="")),0,1))</f>
        <v>0</v>
      </c>
    </row>
    <row r="160" spans="1:187" s="114" customFormat="1" ht="15" customHeight="1">
      <c r="A160" s="131"/>
      <c r="B160" s="48"/>
      <c r="C160" s="82" t="s">
        <v>124</v>
      </c>
      <c r="D160" s="792" t="str">
        <f>IF($AH$33=1,"",IF(CNGE_2026_M3_Secc1!$AH$40=CNGE_2026_M3_Secc1!$AJ$40,"",IF(CNGE_2026_M3_Secc1!D103="","",CNGE_2026_M3_Secc1!D103)))</f>
        <v/>
      </c>
      <c r="E160" s="793"/>
      <c r="F160" s="793"/>
      <c r="G160" s="793"/>
      <c r="H160" s="793"/>
      <c r="I160" s="793"/>
      <c r="J160" s="793"/>
      <c r="K160" s="793"/>
      <c r="L160" s="793"/>
      <c r="M160" s="794"/>
      <c r="N160" s="432"/>
      <c r="O160" s="432"/>
      <c r="P160" s="432"/>
      <c r="Q160" s="432"/>
      <c r="R160" s="432"/>
      <c r="S160" s="432"/>
      <c r="T160" s="432"/>
      <c r="U160" s="432"/>
      <c r="V160" s="432"/>
      <c r="W160" s="432"/>
      <c r="X160" s="432"/>
      <c r="Y160" s="432"/>
      <c r="Z160" s="432"/>
      <c r="AA160" s="432"/>
      <c r="AB160" s="432"/>
      <c r="AC160" s="432"/>
      <c r="AD160" s="432"/>
      <c r="AE160" s="49"/>
      <c r="AF160" s="219"/>
      <c r="AG160" s="212"/>
      <c r="AH160" s="896">
        <f t="shared" si="94"/>
        <v>0</v>
      </c>
      <c r="AI160" s="627"/>
      <c r="AJ160" s="896">
        <f t="shared" si="95"/>
        <v>0</v>
      </c>
      <c r="AK160" s="627"/>
      <c r="AL160" s="896">
        <f t="shared" si="96"/>
        <v>0</v>
      </c>
      <c r="AM160" s="627"/>
      <c r="AN160" s="627">
        <f t="shared" si="97"/>
        <v>0</v>
      </c>
      <c r="AO160" s="627"/>
      <c r="AP160" s="639" t="str">
        <f>IF(AN160=0,"",IF(SUM($AN$116:AN160)=1,AR160,IF($AN$173&gt;SUM($AN$116:AN160),_xlfn.CONCAT(", ",AR160),IF($AN$173=SUM($AN$116:AN160),_xlfn.CONCAT(" y ",AR160,".")))))</f>
        <v/>
      </c>
      <c r="AQ160" s="641" t="str">
        <f>IF(AO160=0,"", IF(SUM($AN160:BW$582)=1,AR160, IF($AN$589&gt;SUM($AN160:BW$582),_xlfn.CONCAT(", ",AR160), IF($AN$589=SUM($AN160:BW$582),_xlfn.CONCAT(" y ",AR160,".")))))</f>
        <v/>
      </c>
      <c r="AR160" s="639">
        <f t="shared" si="98"/>
        <v>44</v>
      </c>
      <c r="AS160" s="641"/>
      <c r="AU160" s="704">
        <f t="shared" si="99"/>
        <v>0</v>
      </c>
      <c r="AV160" s="705"/>
      <c r="AX160" s="1053">
        <f t="shared" si="100"/>
        <v>0</v>
      </c>
      <c r="AY160" s="729"/>
      <c r="AZ160" s="1053">
        <f t="shared" si="101"/>
        <v>0</v>
      </c>
      <c r="BA160" s="729"/>
      <c r="BB160" s="639">
        <f t="shared" si="102"/>
        <v>0</v>
      </c>
      <c r="BC160" s="641"/>
      <c r="BE160" s="220">
        <f t="shared" si="103"/>
        <v>0</v>
      </c>
      <c r="BF160" s="220">
        <f t="shared" si="104"/>
        <v>0</v>
      </c>
      <c r="BG160" s="220">
        <f t="shared" si="105"/>
        <v>0</v>
      </c>
      <c r="BH160" s="220">
        <f t="shared" si="106"/>
        <v>0</v>
      </c>
      <c r="BI160" s="220">
        <f t="shared" si="107"/>
        <v>0</v>
      </c>
      <c r="BJ160" s="220">
        <f t="shared" si="108"/>
        <v>0</v>
      </c>
      <c r="BK160" s="220">
        <f t="shared" si="109"/>
        <v>0</v>
      </c>
      <c r="BL160" s="220">
        <f t="shared" si="110"/>
        <v>0</v>
      </c>
      <c r="BM160" s="220">
        <f t="shared" si="111"/>
        <v>0</v>
      </c>
      <c r="BN160" s="220">
        <f t="shared" si="112"/>
        <v>0</v>
      </c>
      <c r="BO160" s="220">
        <f t="shared" si="113"/>
        <v>0</v>
      </c>
      <c r="BP160" s="220">
        <f t="shared" si="114"/>
        <v>0</v>
      </c>
      <c r="BQ160" s="220">
        <f t="shared" si="115"/>
        <v>0</v>
      </c>
      <c r="BR160" s="220">
        <f t="shared" si="116"/>
        <v>0</v>
      </c>
      <c r="BS160" s="220">
        <f t="shared" si="117"/>
        <v>0</v>
      </c>
      <c r="BT160" s="220">
        <f t="shared" si="118"/>
        <v>0</v>
      </c>
      <c r="BU160" s="220">
        <f t="shared" si="119"/>
        <v>0</v>
      </c>
      <c r="BV160" s="220">
        <f t="shared" si="120"/>
        <v>0</v>
      </c>
      <c r="BW160" s="220">
        <f t="shared" si="121"/>
        <v>0</v>
      </c>
      <c r="BX160" s="220">
        <f t="shared" si="122"/>
        <v>0</v>
      </c>
      <c r="BY160" s="220">
        <f t="shared" si="123"/>
        <v>0</v>
      </c>
      <c r="BZ160" s="220">
        <f t="shared" si="124"/>
        <v>0</v>
      </c>
      <c r="CA160" s="220">
        <f t="shared" si="125"/>
        <v>0</v>
      </c>
      <c r="CB160" s="220">
        <f t="shared" si="126"/>
        <v>0</v>
      </c>
      <c r="CC160" s="220">
        <f t="shared" si="127"/>
        <v>0</v>
      </c>
      <c r="CD160" s="220">
        <f t="shared" si="128"/>
        <v>0</v>
      </c>
      <c r="CE160" s="220">
        <f t="shared" si="129"/>
        <v>0</v>
      </c>
      <c r="CF160" s="220">
        <f t="shared" si="130"/>
        <v>0</v>
      </c>
      <c r="CG160" s="220">
        <f t="shared" si="131"/>
        <v>0</v>
      </c>
      <c r="CH160" s="220">
        <f t="shared" si="132"/>
        <v>0</v>
      </c>
      <c r="CI160" s="220">
        <f t="shared" si="133"/>
        <v>0</v>
      </c>
      <c r="CJ160" s="220">
        <f t="shared" si="134"/>
        <v>0</v>
      </c>
      <c r="CK160" s="220">
        <f t="shared" si="135"/>
        <v>0</v>
      </c>
      <c r="CL160" s="220">
        <f t="shared" si="136"/>
        <v>0</v>
      </c>
      <c r="CM160" s="220">
        <f t="shared" si="137"/>
        <v>0</v>
      </c>
      <c r="CN160" s="220">
        <f t="shared" si="138"/>
        <v>0</v>
      </c>
      <c r="CO160" s="220">
        <f t="shared" si="139"/>
        <v>0</v>
      </c>
      <c r="CP160" s="220">
        <f t="shared" si="140"/>
        <v>0</v>
      </c>
      <c r="CQ160" s="220">
        <f t="shared" si="141"/>
        <v>0</v>
      </c>
      <c r="CR160" s="220">
        <f t="shared" si="142"/>
        <v>0</v>
      </c>
      <c r="CS160" s="220">
        <f t="shared" si="143"/>
        <v>0</v>
      </c>
      <c r="CT160" s="220">
        <f t="shared" si="144"/>
        <v>0</v>
      </c>
      <c r="CU160" s="220">
        <f t="shared" si="145"/>
        <v>0</v>
      </c>
      <c r="CV160" s="220">
        <f t="shared" si="146"/>
        <v>0</v>
      </c>
      <c r="CW160" s="220">
        <f t="shared" si="147"/>
        <v>0</v>
      </c>
      <c r="CX160" s="220">
        <f t="shared" si="148"/>
        <v>0</v>
      </c>
      <c r="CY160" s="220">
        <f t="shared" si="149"/>
        <v>0</v>
      </c>
      <c r="CZ160" s="220">
        <f t="shared" si="150"/>
        <v>0</v>
      </c>
      <c r="DA160" s="220">
        <f t="shared" si="151"/>
        <v>0</v>
      </c>
      <c r="DB160" s="220">
        <f t="shared" si="152"/>
        <v>0</v>
      </c>
      <c r="DC160" s="220">
        <f t="shared" si="153"/>
        <v>0</v>
      </c>
      <c r="DD160" s="220">
        <f t="shared" si="154"/>
        <v>0</v>
      </c>
      <c r="DE160" s="220">
        <f t="shared" si="155"/>
        <v>0</v>
      </c>
      <c r="DF160" s="220">
        <f t="shared" si="156"/>
        <v>0</v>
      </c>
      <c r="DG160" s="220">
        <f t="shared" si="157"/>
        <v>0</v>
      </c>
      <c r="DH160" s="220">
        <f t="shared" si="158"/>
        <v>0</v>
      </c>
      <c r="DI160" s="220">
        <f t="shared" si="159"/>
        <v>0</v>
      </c>
      <c r="DJ160" s="220">
        <f t="shared" si="160"/>
        <v>0</v>
      </c>
      <c r="DK160" s="220">
        <f t="shared" si="161"/>
        <v>0</v>
      </c>
      <c r="DL160" s="220">
        <f t="shared" si="162"/>
        <v>0</v>
      </c>
      <c r="DM160" s="220">
        <f t="shared" si="163"/>
        <v>0</v>
      </c>
      <c r="DN160" s="96" t="str">
        <f>IF(DM160=0,"",IF(SUM($DM$116:DM160)=1,_xlfn.CONCAT(DO160,),IF($DM$173&gt;SUM($DM$116:DM160),_xlfn.CONCAT(", ",DO160),IF($DM$173=SUM($DM$116:DM160),_xlfn.CONCAT(" y ",DO160)))))</f>
        <v/>
      </c>
      <c r="DO160" s="98">
        <f t="shared" si="87"/>
        <v>44</v>
      </c>
      <c r="DT160" s="645">
        <f t="shared" si="164"/>
        <v>0</v>
      </c>
      <c r="DU160" s="647"/>
      <c r="DW160" s="220">
        <f t="shared" si="165"/>
        <v>0</v>
      </c>
      <c r="DX160" s="220">
        <f>IF(CNGE_2026_M3_Secc1!$AH$128=CNGE_2026_M3_Secc1!$AJ$128,0,IF(OR(AND($D160&lt;&gt;"",CNGE_2026_M3_Secc1!O181="X"),AND($D160="",CNGE_2026_M3_Secc1!O181="")),0,1))</f>
        <v>0</v>
      </c>
      <c r="DY160" s="220">
        <f>IF(CNGE_2026_M3_Secc1!$AH$128=CNGE_2026_M3_Secc1!$AJ$128,0,IF(OR(AND($D160&lt;&gt;"",CNGE_2026_M3_Secc1!P181="X"),AND($D160="",CNGE_2026_M3_Secc1!P181="")),0,1))</f>
        <v>0</v>
      </c>
      <c r="DZ160" s="220">
        <f>IF(CNGE_2026_M3_Secc1!$AH$128=CNGE_2026_M3_Secc1!$AJ$128,0,IF(OR(AND($D160&lt;&gt;"",CNGE_2026_M3_Secc1!Q181="X"),AND($D160="",CNGE_2026_M3_Secc1!Q181="")),0,1))</f>
        <v>0</v>
      </c>
      <c r="EA160" s="220">
        <f>IF(CNGE_2026_M3_Secc1!$AH$128=CNGE_2026_M3_Secc1!$AJ$128,0,IF(OR(AND($D160&lt;&gt;"",CNGE_2026_M3_Secc1!R181="X"),AND($D160="",CNGE_2026_M3_Secc1!R181="")),0,1))</f>
        <v>0</v>
      </c>
      <c r="EB160" s="220">
        <f>IF(CNGE_2026_M3_Secc1!$AH$128=CNGE_2026_M3_Secc1!$AJ$128,0,IF(OR(AND($D160&lt;&gt;"",CNGE_2026_M3_Secc1!S181="X"),AND($D160="",CNGE_2026_M3_Secc1!S181="")),0,1))</f>
        <v>0</v>
      </c>
      <c r="EC160" s="220">
        <f>IF(CNGE_2026_M3_Secc1!$AH$128=CNGE_2026_M3_Secc1!$AJ$128,0,IF(OR(AND($D160&lt;&gt;"",CNGE_2026_M3_Secc1!T181="X"),AND($D160="",CNGE_2026_M3_Secc1!T181="")),0,1))</f>
        <v>0</v>
      </c>
      <c r="ED160" s="220">
        <f>IF(CNGE_2026_M3_Secc1!$AH$128=CNGE_2026_M3_Secc1!$AJ$128,0,IF(OR(AND($D160&lt;&gt;"",CNGE_2026_M3_Secc1!U181="X"),AND($D160="",CNGE_2026_M3_Secc1!U181="")),0,1))</f>
        <v>0</v>
      </c>
      <c r="EE160" s="220">
        <f>IF(CNGE_2026_M3_Secc1!$AH$128=CNGE_2026_M3_Secc1!$AJ$128,0,IF(OR(AND($D160&lt;&gt;"",CNGE_2026_M3_Secc1!V181="X"),AND($D160="",CNGE_2026_M3_Secc1!V181="")),0,1))</f>
        <v>0</v>
      </c>
      <c r="EF160" s="220">
        <f>IF(CNGE_2026_M3_Secc1!$AH$128=CNGE_2026_M3_Secc1!$AJ$128,0,IF(OR(AND($D160&lt;&gt;"",CNGE_2026_M3_Secc1!W181="X"),AND($D160="",CNGE_2026_M3_Secc1!W181="")),0,1))</f>
        <v>0</v>
      </c>
      <c r="EG160" s="220">
        <f>IF(CNGE_2026_M3_Secc1!$AH$128=CNGE_2026_M3_Secc1!$AJ$128,0,IF(OR(AND($D160&lt;&gt;"",CNGE_2026_M3_Secc1!X181="X"),AND($D160="",CNGE_2026_M3_Secc1!X181="")),0,1))</f>
        <v>0</v>
      </c>
      <c r="EH160" s="220">
        <f>IF(CNGE_2026_M3_Secc1!$AH$128=CNGE_2026_M3_Secc1!$AJ$128,0,IF(OR(AND($D160&lt;&gt;"",CNGE_2026_M3_Secc1!Y181="X"),AND($D160="",CNGE_2026_M3_Secc1!Y181="")),0,1))</f>
        <v>0</v>
      </c>
      <c r="EI160" s="220">
        <f>IF(CNGE_2026_M3_Secc1!$AH$128=CNGE_2026_M3_Secc1!$AJ$128,0,IF(OR(AND($D160&lt;&gt;"",CNGE_2026_M3_Secc1!Z181="X"),AND($D160="",CNGE_2026_M3_Secc1!Z181="")),0,1))</f>
        <v>0</v>
      </c>
      <c r="EJ160" s="220">
        <f>IF(CNGE_2026_M3_Secc1!$AH$128=CNGE_2026_M3_Secc1!$AJ$128,0,IF(OR(AND($D160&lt;&gt;"",CNGE_2026_M3_Secc1!AA181="X"),AND($D160="",CNGE_2026_M3_Secc1!AA181="")),0,1))</f>
        <v>0</v>
      </c>
      <c r="EK160" s="220">
        <f>IF(CNGE_2026_M3_Secc1!$AH$128=CNGE_2026_M3_Secc1!$AJ$128,0,IF(OR(AND($D160&lt;&gt;"",CNGE_2026_M3_Secc1!AB181="X"),AND($D160="",CNGE_2026_M3_Secc1!AB181="")),0,1))</f>
        <v>0</v>
      </c>
      <c r="EL160" s="220">
        <f>IF(CNGE_2026_M3_Secc1!$AH$128=CNGE_2026_M3_Secc1!$AJ$128,0,IF(OR(AND($D160&lt;&gt;"",CNGE_2026_M3_Secc1!AC181="X"),AND($D160="",CNGE_2026_M3_Secc1!AC181="")),0,1))</f>
        <v>0</v>
      </c>
      <c r="EM160" s="220">
        <f>IF(CNGE_2026_M3_Secc1!$AH$128=CNGE_2026_M3_Secc1!$AJ$128,0,IF(OR(AND($D160&lt;&gt;"",CNGE_2026_M3_Secc1!AD181="X"),AND($D160="",CNGE_2026_M3_Secc1!AD181="")),0,1))</f>
        <v>0</v>
      </c>
      <c r="EN160" s="220">
        <f>IF(CNGE_2026_M3_Secc1!$AH$128=CNGE_2026_M3_Secc1!$AJ$128,0,IF(OR(AND($D160&lt;&gt;"",CNGE_2026_M3_Secc1!I241="X"),AND($D160="",CNGE_2026_M3_Secc1!I241="")),0,1))</f>
        <v>0</v>
      </c>
      <c r="EO160" s="220">
        <f>IF(CNGE_2026_M3_Secc1!$AH$128=CNGE_2026_M3_Secc1!$AJ$128,0,IF(OR(AND($D160&lt;&gt;"",CNGE_2026_M3_Secc1!J241="X"),AND($D160="",CNGE_2026_M3_Secc1!J241="")),0,1))</f>
        <v>0</v>
      </c>
      <c r="EP160" s="220">
        <f>IF(CNGE_2026_M3_Secc1!$AH$128=CNGE_2026_M3_Secc1!$AJ$128,0,IF(OR(AND($D160&lt;&gt;"",CNGE_2026_M3_Secc1!K241="X"),AND($D160="",CNGE_2026_M3_Secc1!K241="")),0,1))</f>
        <v>0</v>
      </c>
      <c r="EQ160" s="220">
        <f>IF(CNGE_2026_M3_Secc1!$AH$128=CNGE_2026_M3_Secc1!$AJ$128,0,IF(OR(AND($D160&lt;&gt;"",CNGE_2026_M3_Secc1!L241="X"),AND($D160="",CNGE_2026_M3_Secc1!L241="")),0,1))</f>
        <v>0</v>
      </c>
      <c r="ER160" s="220">
        <f>IF(CNGE_2026_M3_Secc1!$AH$128=CNGE_2026_M3_Secc1!$AJ$128,0,IF(OR(AND($D160&lt;&gt;"",CNGE_2026_M3_Secc1!M241="X"),AND($D160="",CNGE_2026_M3_Secc1!M241="")),0,1))</f>
        <v>0</v>
      </c>
      <c r="ES160" s="220">
        <f>IF(CNGE_2026_M3_Secc1!$AH$128=CNGE_2026_M3_Secc1!$AJ$128,0,IF(OR(AND($D160&lt;&gt;"",CNGE_2026_M3_Secc1!N241="X"),AND($D160="",CNGE_2026_M3_Secc1!N241="")),0,1))</f>
        <v>0</v>
      </c>
      <c r="ET160" s="220">
        <f>IF(CNGE_2026_M3_Secc1!$AH$128=CNGE_2026_M3_Secc1!$AJ$128,0,IF(OR(AND($D160&lt;&gt;"",CNGE_2026_M3_Secc1!O241="X"),AND($D160="",CNGE_2026_M3_Secc1!O241="")),0,1))</f>
        <v>0</v>
      </c>
      <c r="EU160" s="220">
        <f>IF(CNGE_2026_M3_Secc1!$AH$128=CNGE_2026_M3_Secc1!$AJ$128,0,IF(OR(AND($D160&lt;&gt;"",CNGE_2026_M3_Secc1!P241="X"),AND($D160="",CNGE_2026_M3_Secc1!P241="")),0,1))</f>
        <v>0</v>
      </c>
      <c r="EV160" s="220">
        <f>IF(CNGE_2026_M3_Secc1!$AH$128=CNGE_2026_M3_Secc1!$AJ$128,0,IF(OR(AND($D160&lt;&gt;"",CNGE_2026_M3_Secc1!Q241="X"),AND($D160="",CNGE_2026_M3_Secc1!Q241="")),0,1))</f>
        <v>0</v>
      </c>
      <c r="EW160" s="220">
        <f>IF(CNGE_2026_M3_Secc1!$AH$128=CNGE_2026_M3_Secc1!$AJ$128,0,IF(OR(AND($D160&lt;&gt;"",CNGE_2026_M3_Secc1!R241="X"),AND($D160="",CNGE_2026_M3_Secc1!R241="")),0,1))</f>
        <v>0</v>
      </c>
      <c r="EX160" s="220">
        <f>IF(CNGE_2026_M3_Secc1!$AH$128=CNGE_2026_M3_Secc1!$AJ$128,0,IF(OR(AND($D160&lt;&gt;"",CNGE_2026_M3_Secc1!S241="X"),AND($D160="",CNGE_2026_M3_Secc1!S241="")),0,1))</f>
        <v>0</v>
      </c>
      <c r="EY160" s="220">
        <f>IF(CNGE_2026_M3_Secc1!$AH$128=CNGE_2026_M3_Secc1!$AJ$128,0,IF(OR(AND($D160&lt;&gt;"",CNGE_2026_M3_Secc1!T241="X"),AND($D160="",CNGE_2026_M3_Secc1!T241="")),0,1))</f>
        <v>0</v>
      </c>
      <c r="EZ160" s="220">
        <f>IF(CNGE_2026_M3_Secc1!$AH$128=CNGE_2026_M3_Secc1!$AJ$128,0,IF(OR(AND($D160&lt;&gt;"",CNGE_2026_M3_Secc1!U241="X"),AND($D160="",CNGE_2026_M3_Secc1!U241="")),0,1))</f>
        <v>0</v>
      </c>
      <c r="FA160" s="220">
        <f>IF(CNGE_2026_M3_Secc1!$AH$128=CNGE_2026_M3_Secc1!$AJ$128,0,IF(OR(AND($D160&lt;&gt;"",CNGE_2026_M3_Secc1!V241="X"),AND($D160="",CNGE_2026_M3_Secc1!V241="")),0,1))</f>
        <v>0</v>
      </c>
      <c r="FB160" s="220">
        <f>IF(CNGE_2026_M3_Secc1!$AH$128=CNGE_2026_M3_Secc1!$AJ$128,0,IF(OR(AND($D160&lt;&gt;"",CNGE_2026_M3_Secc1!W241="X"),AND($D160="",CNGE_2026_M3_Secc1!W241="")),0,1))</f>
        <v>0</v>
      </c>
      <c r="FC160" s="220">
        <f>IF(CNGE_2026_M3_Secc1!$AH$128=CNGE_2026_M3_Secc1!$AJ$128,0,IF(OR(AND($D160&lt;&gt;"",CNGE_2026_M3_Secc1!X241="X"),AND($D160="",CNGE_2026_M3_Secc1!X241="")),0,1))</f>
        <v>0</v>
      </c>
      <c r="FD160" s="220">
        <f>IF(CNGE_2026_M3_Secc1!$AH$128=CNGE_2026_M3_Secc1!$AJ$128,0,IF(OR(AND($D160&lt;&gt;"",CNGE_2026_M3_Secc1!Y241="X"),AND($D160="",CNGE_2026_M3_Secc1!Y241="")),0,1))</f>
        <v>0</v>
      </c>
      <c r="FE160" s="220">
        <f>IF(CNGE_2026_M3_Secc1!$AH$128=CNGE_2026_M3_Secc1!$AJ$128,0,IF(OR(AND($D160&lt;&gt;"",CNGE_2026_M3_Secc1!Z241="X"),AND($D160="",CNGE_2026_M3_Secc1!Z241="")),0,1))</f>
        <v>0</v>
      </c>
      <c r="FF160" s="220">
        <f>IF(CNGE_2026_M3_Secc1!$AH$128=CNGE_2026_M3_Secc1!$AJ$128,0,IF(OR(AND($D160&lt;&gt;"",CNGE_2026_M3_Secc1!AA241="X"),AND($D160="",CNGE_2026_M3_Secc1!AA241="")),0,1))</f>
        <v>0</v>
      </c>
      <c r="FG160" s="220">
        <f>IF(CNGE_2026_M3_Secc1!$AH$128=CNGE_2026_M3_Secc1!$AJ$128,0,IF(OR(AND($D160&lt;&gt;"",CNGE_2026_M3_Secc1!AB241="X"),AND($D160="",CNGE_2026_M3_Secc1!AB241="")),0,1))</f>
        <v>0</v>
      </c>
      <c r="FH160" s="220">
        <f>IF(CNGE_2026_M3_Secc1!$AH$128=CNGE_2026_M3_Secc1!$AJ$128,0,IF(OR(AND($D160&lt;&gt;"",CNGE_2026_M3_Secc1!AC241="X"),AND($D160="",CNGE_2026_M3_Secc1!AC241="")),0,1))</f>
        <v>0</v>
      </c>
      <c r="FI160" s="220">
        <f>IF(CNGE_2026_M3_Secc1!$AH$128=CNGE_2026_M3_Secc1!$AJ$128,0,IF(OR(AND($D160&lt;&gt;"",CNGE_2026_M3_Secc1!AD241="X"),AND($D160="",CNGE_2026_M3_Secc1!AD241="")),0,1))</f>
        <v>0</v>
      </c>
      <c r="FJ160" s="220">
        <f>IF(CNGE_2026_M3_Secc1!$AH$128=CNGE_2026_M3_Secc1!$AJ$128,0,IF(OR(AND($D160&lt;&gt;"",CNGE_2026_M3_Secc1!I301="X"),AND($D160="",CNGE_2026_M3_Secc1!I301="")),0,1))</f>
        <v>0</v>
      </c>
      <c r="FK160" s="220">
        <f>IF(CNGE_2026_M3_Secc1!$AH$128=CNGE_2026_M3_Secc1!$AJ$128,0,IF(OR(AND($D160&lt;&gt;"",CNGE_2026_M3_Secc1!J301="X"),AND($D160="",CNGE_2026_M3_Secc1!J301="")),0,1))</f>
        <v>0</v>
      </c>
      <c r="FL160" s="220">
        <f>IF(CNGE_2026_M3_Secc1!$AH$128=CNGE_2026_M3_Secc1!$AJ$128,0,IF(OR(AND($D160&lt;&gt;"",CNGE_2026_M3_Secc1!K301="X"),AND($D160="",CNGE_2026_M3_Secc1!K301="")),0,1))</f>
        <v>0</v>
      </c>
      <c r="FM160" s="220">
        <f>IF(CNGE_2026_M3_Secc1!$AH$128=CNGE_2026_M3_Secc1!$AJ$128,0,IF(OR(AND($D160&lt;&gt;"",CNGE_2026_M3_Secc1!L301="X"),AND($D160="",CNGE_2026_M3_Secc1!L301="")),0,1))</f>
        <v>0</v>
      </c>
      <c r="FN160" s="220">
        <f>IF(CNGE_2026_M3_Secc1!$AH$128=CNGE_2026_M3_Secc1!$AJ$128,0,IF(OR(AND($D160&lt;&gt;"",CNGE_2026_M3_Secc1!M301="X"),AND($D160="",CNGE_2026_M3_Secc1!M301="")),0,1))</f>
        <v>0</v>
      </c>
      <c r="FO160" s="220">
        <f>IF(CNGE_2026_M3_Secc1!$AH$128=CNGE_2026_M3_Secc1!$AJ$128,0,IF(OR(AND($D160&lt;&gt;"",CNGE_2026_M3_Secc1!N301="X"),AND($D160="",CNGE_2026_M3_Secc1!N301="")),0,1))</f>
        <v>0</v>
      </c>
      <c r="FP160" s="220">
        <f>IF(CNGE_2026_M3_Secc1!$AH$128=CNGE_2026_M3_Secc1!$AJ$128,0,IF(OR(AND($D160&lt;&gt;"",CNGE_2026_M3_Secc1!O301="X"),AND($D160="",CNGE_2026_M3_Secc1!O301="")),0,1))</f>
        <v>0</v>
      </c>
      <c r="FQ160" s="220">
        <f>IF(CNGE_2026_M3_Secc1!$AH$128=CNGE_2026_M3_Secc1!$AJ$128,0,IF(OR(AND($D160&lt;&gt;"",CNGE_2026_M3_Secc1!P301="X"),AND($D160="",CNGE_2026_M3_Secc1!P301="")),0,1))</f>
        <v>0</v>
      </c>
      <c r="FR160" s="220">
        <f>IF(CNGE_2026_M3_Secc1!$AH$128=CNGE_2026_M3_Secc1!$AJ$128,0,IF(OR(AND($D160&lt;&gt;"",CNGE_2026_M3_Secc1!Q301="X"),AND($D160="",CNGE_2026_M3_Secc1!Q301="")),0,1))</f>
        <v>0</v>
      </c>
      <c r="FS160" s="220">
        <f>IF(CNGE_2026_M3_Secc1!$AH$128=CNGE_2026_M3_Secc1!$AJ$128,0,IF(OR(AND($D160&lt;&gt;"",CNGE_2026_M3_Secc1!R301="X"),AND($D160="",CNGE_2026_M3_Secc1!R301="")),0,1))</f>
        <v>0</v>
      </c>
      <c r="FT160" s="220">
        <f>IF(CNGE_2026_M3_Secc1!$AH$128=CNGE_2026_M3_Secc1!$AJ$128,0,IF(OR(AND($D160&lt;&gt;"",CNGE_2026_M3_Secc1!S301="X"),AND($D160="",CNGE_2026_M3_Secc1!S301="")),0,1))</f>
        <v>0</v>
      </c>
      <c r="FU160" s="220">
        <f>IF(CNGE_2026_M3_Secc1!$AH$128=CNGE_2026_M3_Secc1!$AJ$128,0,IF(OR(AND($D160&lt;&gt;"",CNGE_2026_M3_Secc1!T301="X"),AND($D160="",CNGE_2026_M3_Secc1!T301="")),0,1))</f>
        <v>0</v>
      </c>
      <c r="FV160" s="220">
        <f>IF(CNGE_2026_M3_Secc1!$AH$128=CNGE_2026_M3_Secc1!$AJ$128,0,IF(OR(AND($D160&lt;&gt;"",CNGE_2026_M3_Secc1!U301="X"),AND($D160="",CNGE_2026_M3_Secc1!U301="")),0,1))</f>
        <v>0</v>
      </c>
      <c r="FW160" s="220">
        <f>IF(CNGE_2026_M3_Secc1!$AH$128=CNGE_2026_M3_Secc1!$AJ$128,0,IF(OR(AND($D160&lt;&gt;"",CNGE_2026_M3_Secc1!V301="X"),AND($D160="",CNGE_2026_M3_Secc1!V301="")),0,1))</f>
        <v>0</v>
      </c>
      <c r="FX160" s="220">
        <f>IF(CNGE_2026_M3_Secc1!$AH$128=CNGE_2026_M3_Secc1!$AJ$128,0,IF(OR(AND($D160&lt;&gt;"",CNGE_2026_M3_Secc1!W301="X"),AND($D160="",CNGE_2026_M3_Secc1!W301="")),0,1))</f>
        <v>0</v>
      </c>
      <c r="FY160" s="220">
        <f>IF(CNGE_2026_M3_Secc1!$AH$128=CNGE_2026_M3_Secc1!$AJ$128,0,IF(OR(AND($D160&lt;&gt;"",CNGE_2026_M3_Secc1!X301="X"),AND($D160="",CNGE_2026_M3_Secc1!X301="")),0,1))</f>
        <v>0</v>
      </c>
      <c r="FZ160" s="220">
        <f>IF(CNGE_2026_M3_Secc1!$AH$128=CNGE_2026_M3_Secc1!$AJ$128,0,IF(OR(AND($D160&lt;&gt;"",CNGE_2026_M3_Secc1!Y301="X"),AND($D160="",CNGE_2026_M3_Secc1!Y301="")),0,1))</f>
        <v>0</v>
      </c>
      <c r="GA160" s="220">
        <f>IF(CNGE_2026_M3_Secc1!$AH$128=CNGE_2026_M3_Secc1!$AJ$128,0,IF(OR(AND($D160&lt;&gt;"",CNGE_2026_M3_Secc1!Z301="X"),AND($D160="",CNGE_2026_M3_Secc1!Z301="")),0,1))</f>
        <v>0</v>
      </c>
      <c r="GB160" s="220">
        <f>IF(CNGE_2026_M3_Secc1!$AH$128=CNGE_2026_M3_Secc1!$AJ$128,0,IF(OR(AND($D160&lt;&gt;"",CNGE_2026_M3_Secc1!AA301="X"),AND($D160="",CNGE_2026_M3_Secc1!AA301="")),0,1))</f>
        <v>0</v>
      </c>
      <c r="GC160" s="220">
        <f>IF(CNGE_2026_M3_Secc1!$AH$128=CNGE_2026_M3_Secc1!$AJ$128,0,IF(OR(AND($D160&lt;&gt;"",CNGE_2026_M3_Secc1!AB301="X"),AND($D160="",CNGE_2026_M3_Secc1!AB301="")),0,1))</f>
        <v>0</v>
      </c>
      <c r="GD160" s="220">
        <f>IF(CNGE_2026_M3_Secc1!$AH$128=CNGE_2026_M3_Secc1!$AJ$128,0,IF(OR(AND($D160&lt;&gt;"",CNGE_2026_M3_Secc1!AC301="X"),AND($D160="",CNGE_2026_M3_Secc1!AC301="")),0,1))</f>
        <v>0</v>
      </c>
      <c r="GE160" s="220">
        <f>IF(CNGE_2026_M3_Secc1!$AH$128=CNGE_2026_M3_Secc1!$AJ$128,0,IF(OR(AND($D160&lt;&gt;"",CNGE_2026_M3_Secc1!AD301="X"),AND($D160="",CNGE_2026_M3_Secc1!AD301="")),0,1))</f>
        <v>0</v>
      </c>
    </row>
    <row r="161" spans="1:187" s="114" customFormat="1" ht="15" customHeight="1">
      <c r="A161" s="131"/>
      <c r="B161" s="48"/>
      <c r="C161" s="82" t="s">
        <v>125</v>
      </c>
      <c r="D161" s="792" t="str">
        <f>IF($AH$33=1,"",IF(CNGE_2026_M3_Secc1!$AH$40=CNGE_2026_M3_Secc1!$AJ$40,"",IF(CNGE_2026_M3_Secc1!D104="","",CNGE_2026_M3_Secc1!D104)))</f>
        <v/>
      </c>
      <c r="E161" s="793"/>
      <c r="F161" s="793"/>
      <c r="G161" s="793"/>
      <c r="H161" s="793"/>
      <c r="I161" s="793"/>
      <c r="J161" s="793"/>
      <c r="K161" s="793"/>
      <c r="L161" s="793"/>
      <c r="M161" s="794"/>
      <c r="N161" s="432"/>
      <c r="O161" s="432"/>
      <c r="P161" s="432"/>
      <c r="Q161" s="432"/>
      <c r="R161" s="432"/>
      <c r="S161" s="432"/>
      <c r="T161" s="432"/>
      <c r="U161" s="432"/>
      <c r="V161" s="432"/>
      <c r="W161" s="432"/>
      <c r="X161" s="432"/>
      <c r="Y161" s="432"/>
      <c r="Z161" s="432"/>
      <c r="AA161" s="432"/>
      <c r="AB161" s="432"/>
      <c r="AC161" s="432"/>
      <c r="AD161" s="432"/>
      <c r="AE161" s="49"/>
      <c r="AF161" s="219"/>
      <c r="AG161" s="212"/>
      <c r="AH161" s="896">
        <f t="shared" si="94"/>
        <v>0</v>
      </c>
      <c r="AI161" s="627"/>
      <c r="AJ161" s="896">
        <f t="shared" si="95"/>
        <v>0</v>
      </c>
      <c r="AK161" s="627"/>
      <c r="AL161" s="896">
        <f t="shared" si="96"/>
        <v>0</v>
      </c>
      <c r="AM161" s="627"/>
      <c r="AN161" s="627">
        <f t="shared" si="97"/>
        <v>0</v>
      </c>
      <c r="AO161" s="627"/>
      <c r="AP161" s="639" t="str">
        <f>IF(AN161=0,"",IF(SUM($AN$116:AN161)=1,AR161,IF($AN$173&gt;SUM($AN$116:AN161),_xlfn.CONCAT(", ",AR161),IF($AN$173=SUM($AN$116:AN161),_xlfn.CONCAT(" y ",AR161,".")))))</f>
        <v/>
      </c>
      <c r="AQ161" s="641" t="str">
        <f>IF(AO161=0,"", IF(SUM($AN161:BW$582)=1,AR161, IF($AN$589&gt;SUM($AN161:BW$582),_xlfn.CONCAT(", ",AR161), IF($AN$589=SUM($AN161:BW$582),_xlfn.CONCAT(" y ",AR161,".")))))</f>
        <v/>
      </c>
      <c r="AR161" s="639">
        <f t="shared" si="98"/>
        <v>45</v>
      </c>
      <c r="AS161" s="641"/>
      <c r="AU161" s="704">
        <f t="shared" si="99"/>
        <v>0</v>
      </c>
      <c r="AV161" s="705"/>
      <c r="AX161" s="1053">
        <f t="shared" si="100"/>
        <v>0</v>
      </c>
      <c r="AY161" s="729"/>
      <c r="AZ161" s="1053">
        <f t="shared" si="101"/>
        <v>0</v>
      </c>
      <c r="BA161" s="729"/>
      <c r="BB161" s="639">
        <f t="shared" si="102"/>
        <v>0</v>
      </c>
      <c r="BC161" s="641"/>
      <c r="BE161" s="220">
        <f t="shared" si="103"/>
        <v>0</v>
      </c>
      <c r="BF161" s="220">
        <f t="shared" si="104"/>
        <v>0</v>
      </c>
      <c r="BG161" s="220">
        <f t="shared" si="105"/>
        <v>0</v>
      </c>
      <c r="BH161" s="220">
        <f t="shared" si="106"/>
        <v>0</v>
      </c>
      <c r="BI161" s="220">
        <f t="shared" si="107"/>
        <v>0</v>
      </c>
      <c r="BJ161" s="220">
        <f t="shared" si="108"/>
        <v>0</v>
      </c>
      <c r="BK161" s="220">
        <f t="shared" si="109"/>
        <v>0</v>
      </c>
      <c r="BL161" s="220">
        <f t="shared" si="110"/>
        <v>0</v>
      </c>
      <c r="BM161" s="220">
        <f t="shared" si="111"/>
        <v>0</v>
      </c>
      <c r="BN161" s="220">
        <f t="shared" si="112"/>
        <v>0</v>
      </c>
      <c r="BO161" s="220">
        <f t="shared" si="113"/>
        <v>0</v>
      </c>
      <c r="BP161" s="220">
        <f t="shared" si="114"/>
        <v>0</v>
      </c>
      <c r="BQ161" s="220">
        <f t="shared" si="115"/>
        <v>0</v>
      </c>
      <c r="BR161" s="220">
        <f t="shared" si="116"/>
        <v>0</v>
      </c>
      <c r="BS161" s="220">
        <f t="shared" si="117"/>
        <v>0</v>
      </c>
      <c r="BT161" s="220">
        <f t="shared" si="118"/>
        <v>0</v>
      </c>
      <c r="BU161" s="220">
        <f t="shared" si="119"/>
        <v>0</v>
      </c>
      <c r="BV161" s="220">
        <f t="shared" si="120"/>
        <v>0</v>
      </c>
      <c r="BW161" s="220">
        <f t="shared" si="121"/>
        <v>0</v>
      </c>
      <c r="BX161" s="220">
        <f t="shared" si="122"/>
        <v>0</v>
      </c>
      <c r="BY161" s="220">
        <f t="shared" si="123"/>
        <v>0</v>
      </c>
      <c r="BZ161" s="220">
        <f t="shared" si="124"/>
        <v>0</v>
      </c>
      <c r="CA161" s="220">
        <f t="shared" si="125"/>
        <v>0</v>
      </c>
      <c r="CB161" s="220">
        <f t="shared" si="126"/>
        <v>0</v>
      </c>
      <c r="CC161" s="220">
        <f t="shared" si="127"/>
        <v>0</v>
      </c>
      <c r="CD161" s="220">
        <f t="shared" si="128"/>
        <v>0</v>
      </c>
      <c r="CE161" s="220">
        <f t="shared" si="129"/>
        <v>0</v>
      </c>
      <c r="CF161" s="220">
        <f t="shared" si="130"/>
        <v>0</v>
      </c>
      <c r="CG161" s="220">
        <f t="shared" si="131"/>
        <v>0</v>
      </c>
      <c r="CH161" s="220">
        <f t="shared" si="132"/>
        <v>0</v>
      </c>
      <c r="CI161" s="220">
        <f t="shared" si="133"/>
        <v>0</v>
      </c>
      <c r="CJ161" s="220">
        <f t="shared" si="134"/>
        <v>0</v>
      </c>
      <c r="CK161" s="220">
        <f t="shared" si="135"/>
        <v>0</v>
      </c>
      <c r="CL161" s="220">
        <f t="shared" si="136"/>
        <v>0</v>
      </c>
      <c r="CM161" s="220">
        <f t="shared" si="137"/>
        <v>0</v>
      </c>
      <c r="CN161" s="220">
        <f t="shared" si="138"/>
        <v>0</v>
      </c>
      <c r="CO161" s="220">
        <f t="shared" si="139"/>
        <v>0</v>
      </c>
      <c r="CP161" s="220">
        <f t="shared" si="140"/>
        <v>0</v>
      </c>
      <c r="CQ161" s="220">
        <f t="shared" si="141"/>
        <v>0</v>
      </c>
      <c r="CR161" s="220">
        <f t="shared" si="142"/>
        <v>0</v>
      </c>
      <c r="CS161" s="220">
        <f t="shared" si="143"/>
        <v>0</v>
      </c>
      <c r="CT161" s="220">
        <f t="shared" si="144"/>
        <v>0</v>
      </c>
      <c r="CU161" s="220">
        <f t="shared" si="145"/>
        <v>0</v>
      </c>
      <c r="CV161" s="220">
        <f t="shared" si="146"/>
        <v>0</v>
      </c>
      <c r="CW161" s="220">
        <f t="shared" si="147"/>
        <v>0</v>
      </c>
      <c r="CX161" s="220">
        <f t="shared" si="148"/>
        <v>0</v>
      </c>
      <c r="CY161" s="220">
        <f t="shared" si="149"/>
        <v>0</v>
      </c>
      <c r="CZ161" s="220">
        <f t="shared" si="150"/>
        <v>0</v>
      </c>
      <c r="DA161" s="220">
        <f t="shared" si="151"/>
        <v>0</v>
      </c>
      <c r="DB161" s="220">
        <f t="shared" si="152"/>
        <v>0</v>
      </c>
      <c r="DC161" s="220">
        <f t="shared" si="153"/>
        <v>0</v>
      </c>
      <c r="DD161" s="220">
        <f t="shared" si="154"/>
        <v>0</v>
      </c>
      <c r="DE161" s="220">
        <f t="shared" si="155"/>
        <v>0</v>
      </c>
      <c r="DF161" s="220">
        <f t="shared" si="156"/>
        <v>0</v>
      </c>
      <c r="DG161" s="220">
        <f t="shared" si="157"/>
        <v>0</v>
      </c>
      <c r="DH161" s="220">
        <f t="shared" si="158"/>
        <v>0</v>
      </c>
      <c r="DI161" s="220">
        <f t="shared" si="159"/>
        <v>0</v>
      </c>
      <c r="DJ161" s="220">
        <f t="shared" si="160"/>
        <v>0</v>
      </c>
      <c r="DK161" s="220">
        <f t="shared" si="161"/>
        <v>0</v>
      </c>
      <c r="DL161" s="220">
        <f t="shared" si="162"/>
        <v>0</v>
      </c>
      <c r="DM161" s="220">
        <f t="shared" si="163"/>
        <v>0</v>
      </c>
      <c r="DN161" s="96" t="str">
        <f>IF(DM161=0,"",IF(SUM($DM$116:DM161)=1,_xlfn.CONCAT(DO161,),IF($DM$173&gt;SUM($DM$116:DM161),_xlfn.CONCAT(", ",DO161),IF($DM$173=SUM($DM$116:DM161),_xlfn.CONCAT(" y ",DO161)))))</f>
        <v/>
      </c>
      <c r="DO161" s="98">
        <f t="shared" si="87"/>
        <v>45</v>
      </c>
      <c r="DT161" s="645">
        <f t="shared" si="164"/>
        <v>0</v>
      </c>
      <c r="DU161" s="647"/>
      <c r="DW161" s="220">
        <f t="shared" si="165"/>
        <v>0</v>
      </c>
      <c r="DX161" s="220">
        <f>IF(CNGE_2026_M3_Secc1!$AH$128=CNGE_2026_M3_Secc1!$AJ$128,0,IF(OR(AND($D161&lt;&gt;"",CNGE_2026_M3_Secc1!O182="X"),AND($D161="",CNGE_2026_M3_Secc1!O182="")),0,1))</f>
        <v>0</v>
      </c>
      <c r="DY161" s="220">
        <f>IF(CNGE_2026_M3_Secc1!$AH$128=CNGE_2026_M3_Secc1!$AJ$128,0,IF(OR(AND($D161&lt;&gt;"",CNGE_2026_M3_Secc1!P182="X"),AND($D161="",CNGE_2026_M3_Secc1!P182="")),0,1))</f>
        <v>0</v>
      </c>
      <c r="DZ161" s="220">
        <f>IF(CNGE_2026_M3_Secc1!$AH$128=CNGE_2026_M3_Secc1!$AJ$128,0,IF(OR(AND($D161&lt;&gt;"",CNGE_2026_M3_Secc1!Q182="X"),AND($D161="",CNGE_2026_M3_Secc1!Q182="")),0,1))</f>
        <v>0</v>
      </c>
      <c r="EA161" s="220">
        <f>IF(CNGE_2026_M3_Secc1!$AH$128=CNGE_2026_M3_Secc1!$AJ$128,0,IF(OR(AND($D161&lt;&gt;"",CNGE_2026_M3_Secc1!R182="X"),AND($D161="",CNGE_2026_M3_Secc1!R182="")),0,1))</f>
        <v>0</v>
      </c>
      <c r="EB161" s="220">
        <f>IF(CNGE_2026_M3_Secc1!$AH$128=CNGE_2026_M3_Secc1!$AJ$128,0,IF(OR(AND($D161&lt;&gt;"",CNGE_2026_M3_Secc1!S182="X"),AND($D161="",CNGE_2026_M3_Secc1!S182="")),0,1))</f>
        <v>0</v>
      </c>
      <c r="EC161" s="220">
        <f>IF(CNGE_2026_M3_Secc1!$AH$128=CNGE_2026_M3_Secc1!$AJ$128,0,IF(OR(AND($D161&lt;&gt;"",CNGE_2026_M3_Secc1!T182="X"),AND($D161="",CNGE_2026_M3_Secc1!T182="")),0,1))</f>
        <v>0</v>
      </c>
      <c r="ED161" s="220">
        <f>IF(CNGE_2026_M3_Secc1!$AH$128=CNGE_2026_M3_Secc1!$AJ$128,0,IF(OR(AND($D161&lt;&gt;"",CNGE_2026_M3_Secc1!U182="X"),AND($D161="",CNGE_2026_M3_Secc1!U182="")),0,1))</f>
        <v>0</v>
      </c>
      <c r="EE161" s="220">
        <f>IF(CNGE_2026_M3_Secc1!$AH$128=CNGE_2026_M3_Secc1!$AJ$128,0,IF(OR(AND($D161&lt;&gt;"",CNGE_2026_M3_Secc1!V182="X"),AND($D161="",CNGE_2026_M3_Secc1!V182="")),0,1))</f>
        <v>0</v>
      </c>
      <c r="EF161" s="220">
        <f>IF(CNGE_2026_M3_Secc1!$AH$128=CNGE_2026_M3_Secc1!$AJ$128,0,IF(OR(AND($D161&lt;&gt;"",CNGE_2026_M3_Secc1!W182="X"),AND($D161="",CNGE_2026_M3_Secc1!W182="")),0,1))</f>
        <v>0</v>
      </c>
      <c r="EG161" s="220">
        <f>IF(CNGE_2026_M3_Secc1!$AH$128=CNGE_2026_M3_Secc1!$AJ$128,0,IF(OR(AND($D161&lt;&gt;"",CNGE_2026_M3_Secc1!X182="X"),AND($D161="",CNGE_2026_M3_Secc1!X182="")),0,1))</f>
        <v>0</v>
      </c>
      <c r="EH161" s="220">
        <f>IF(CNGE_2026_M3_Secc1!$AH$128=CNGE_2026_M3_Secc1!$AJ$128,0,IF(OR(AND($D161&lt;&gt;"",CNGE_2026_M3_Secc1!Y182="X"),AND($D161="",CNGE_2026_M3_Secc1!Y182="")),0,1))</f>
        <v>0</v>
      </c>
      <c r="EI161" s="220">
        <f>IF(CNGE_2026_M3_Secc1!$AH$128=CNGE_2026_M3_Secc1!$AJ$128,0,IF(OR(AND($D161&lt;&gt;"",CNGE_2026_M3_Secc1!Z182="X"),AND($D161="",CNGE_2026_M3_Secc1!Z182="")),0,1))</f>
        <v>0</v>
      </c>
      <c r="EJ161" s="220">
        <f>IF(CNGE_2026_M3_Secc1!$AH$128=CNGE_2026_M3_Secc1!$AJ$128,0,IF(OR(AND($D161&lt;&gt;"",CNGE_2026_M3_Secc1!AA182="X"),AND($D161="",CNGE_2026_M3_Secc1!AA182="")),0,1))</f>
        <v>0</v>
      </c>
      <c r="EK161" s="220">
        <f>IF(CNGE_2026_M3_Secc1!$AH$128=CNGE_2026_M3_Secc1!$AJ$128,0,IF(OR(AND($D161&lt;&gt;"",CNGE_2026_M3_Secc1!AB182="X"),AND($D161="",CNGE_2026_M3_Secc1!AB182="")),0,1))</f>
        <v>0</v>
      </c>
      <c r="EL161" s="220">
        <f>IF(CNGE_2026_M3_Secc1!$AH$128=CNGE_2026_M3_Secc1!$AJ$128,0,IF(OR(AND($D161&lt;&gt;"",CNGE_2026_M3_Secc1!AC182="X"),AND($D161="",CNGE_2026_M3_Secc1!AC182="")),0,1))</f>
        <v>0</v>
      </c>
      <c r="EM161" s="220">
        <f>IF(CNGE_2026_M3_Secc1!$AH$128=CNGE_2026_M3_Secc1!$AJ$128,0,IF(OR(AND($D161&lt;&gt;"",CNGE_2026_M3_Secc1!AD182="X"),AND($D161="",CNGE_2026_M3_Secc1!AD182="")),0,1))</f>
        <v>0</v>
      </c>
      <c r="EN161" s="220">
        <f>IF(CNGE_2026_M3_Secc1!$AH$128=CNGE_2026_M3_Secc1!$AJ$128,0,IF(OR(AND($D161&lt;&gt;"",CNGE_2026_M3_Secc1!I242="X"),AND($D161="",CNGE_2026_M3_Secc1!I242="")),0,1))</f>
        <v>0</v>
      </c>
      <c r="EO161" s="220">
        <f>IF(CNGE_2026_M3_Secc1!$AH$128=CNGE_2026_M3_Secc1!$AJ$128,0,IF(OR(AND($D161&lt;&gt;"",CNGE_2026_M3_Secc1!J242="X"),AND($D161="",CNGE_2026_M3_Secc1!J242="")),0,1))</f>
        <v>0</v>
      </c>
      <c r="EP161" s="220">
        <f>IF(CNGE_2026_M3_Secc1!$AH$128=CNGE_2026_M3_Secc1!$AJ$128,0,IF(OR(AND($D161&lt;&gt;"",CNGE_2026_M3_Secc1!K242="X"),AND($D161="",CNGE_2026_M3_Secc1!K242="")),0,1))</f>
        <v>0</v>
      </c>
      <c r="EQ161" s="220">
        <f>IF(CNGE_2026_M3_Secc1!$AH$128=CNGE_2026_M3_Secc1!$AJ$128,0,IF(OR(AND($D161&lt;&gt;"",CNGE_2026_M3_Secc1!L242="X"),AND($D161="",CNGE_2026_M3_Secc1!L242="")),0,1))</f>
        <v>0</v>
      </c>
      <c r="ER161" s="220">
        <f>IF(CNGE_2026_M3_Secc1!$AH$128=CNGE_2026_M3_Secc1!$AJ$128,0,IF(OR(AND($D161&lt;&gt;"",CNGE_2026_M3_Secc1!M242="X"),AND($D161="",CNGE_2026_M3_Secc1!M242="")),0,1))</f>
        <v>0</v>
      </c>
      <c r="ES161" s="220">
        <f>IF(CNGE_2026_M3_Secc1!$AH$128=CNGE_2026_M3_Secc1!$AJ$128,0,IF(OR(AND($D161&lt;&gt;"",CNGE_2026_M3_Secc1!N242="X"),AND($D161="",CNGE_2026_M3_Secc1!N242="")),0,1))</f>
        <v>0</v>
      </c>
      <c r="ET161" s="220">
        <f>IF(CNGE_2026_M3_Secc1!$AH$128=CNGE_2026_M3_Secc1!$AJ$128,0,IF(OR(AND($D161&lt;&gt;"",CNGE_2026_M3_Secc1!O242="X"),AND($D161="",CNGE_2026_M3_Secc1!O242="")),0,1))</f>
        <v>0</v>
      </c>
      <c r="EU161" s="220">
        <f>IF(CNGE_2026_M3_Secc1!$AH$128=CNGE_2026_M3_Secc1!$AJ$128,0,IF(OR(AND($D161&lt;&gt;"",CNGE_2026_M3_Secc1!P242="X"),AND($D161="",CNGE_2026_M3_Secc1!P242="")),0,1))</f>
        <v>0</v>
      </c>
      <c r="EV161" s="220">
        <f>IF(CNGE_2026_M3_Secc1!$AH$128=CNGE_2026_M3_Secc1!$AJ$128,0,IF(OR(AND($D161&lt;&gt;"",CNGE_2026_M3_Secc1!Q242="X"),AND($D161="",CNGE_2026_M3_Secc1!Q242="")),0,1))</f>
        <v>0</v>
      </c>
      <c r="EW161" s="220">
        <f>IF(CNGE_2026_M3_Secc1!$AH$128=CNGE_2026_M3_Secc1!$AJ$128,0,IF(OR(AND($D161&lt;&gt;"",CNGE_2026_M3_Secc1!R242="X"),AND($D161="",CNGE_2026_M3_Secc1!R242="")),0,1))</f>
        <v>0</v>
      </c>
      <c r="EX161" s="220">
        <f>IF(CNGE_2026_M3_Secc1!$AH$128=CNGE_2026_M3_Secc1!$AJ$128,0,IF(OR(AND($D161&lt;&gt;"",CNGE_2026_M3_Secc1!S242="X"),AND($D161="",CNGE_2026_M3_Secc1!S242="")),0,1))</f>
        <v>0</v>
      </c>
      <c r="EY161" s="220">
        <f>IF(CNGE_2026_M3_Secc1!$AH$128=CNGE_2026_M3_Secc1!$AJ$128,0,IF(OR(AND($D161&lt;&gt;"",CNGE_2026_M3_Secc1!T242="X"),AND($D161="",CNGE_2026_M3_Secc1!T242="")),0,1))</f>
        <v>0</v>
      </c>
      <c r="EZ161" s="220">
        <f>IF(CNGE_2026_M3_Secc1!$AH$128=CNGE_2026_M3_Secc1!$AJ$128,0,IF(OR(AND($D161&lt;&gt;"",CNGE_2026_M3_Secc1!U242="X"),AND($D161="",CNGE_2026_M3_Secc1!U242="")),0,1))</f>
        <v>0</v>
      </c>
      <c r="FA161" s="220">
        <f>IF(CNGE_2026_M3_Secc1!$AH$128=CNGE_2026_M3_Secc1!$AJ$128,0,IF(OR(AND($D161&lt;&gt;"",CNGE_2026_M3_Secc1!V242="X"),AND($D161="",CNGE_2026_M3_Secc1!V242="")),0,1))</f>
        <v>0</v>
      </c>
      <c r="FB161" s="220">
        <f>IF(CNGE_2026_M3_Secc1!$AH$128=CNGE_2026_M3_Secc1!$AJ$128,0,IF(OR(AND($D161&lt;&gt;"",CNGE_2026_M3_Secc1!W242="X"),AND($D161="",CNGE_2026_M3_Secc1!W242="")),0,1))</f>
        <v>0</v>
      </c>
      <c r="FC161" s="220">
        <f>IF(CNGE_2026_M3_Secc1!$AH$128=CNGE_2026_M3_Secc1!$AJ$128,0,IF(OR(AND($D161&lt;&gt;"",CNGE_2026_M3_Secc1!X242="X"),AND($D161="",CNGE_2026_M3_Secc1!X242="")),0,1))</f>
        <v>0</v>
      </c>
      <c r="FD161" s="220">
        <f>IF(CNGE_2026_M3_Secc1!$AH$128=CNGE_2026_M3_Secc1!$AJ$128,0,IF(OR(AND($D161&lt;&gt;"",CNGE_2026_M3_Secc1!Y242="X"),AND($D161="",CNGE_2026_M3_Secc1!Y242="")),0,1))</f>
        <v>0</v>
      </c>
      <c r="FE161" s="220">
        <f>IF(CNGE_2026_M3_Secc1!$AH$128=CNGE_2026_M3_Secc1!$AJ$128,0,IF(OR(AND($D161&lt;&gt;"",CNGE_2026_M3_Secc1!Z242="X"),AND($D161="",CNGE_2026_M3_Secc1!Z242="")),0,1))</f>
        <v>0</v>
      </c>
      <c r="FF161" s="220">
        <f>IF(CNGE_2026_M3_Secc1!$AH$128=CNGE_2026_M3_Secc1!$AJ$128,0,IF(OR(AND($D161&lt;&gt;"",CNGE_2026_M3_Secc1!AA242="X"),AND($D161="",CNGE_2026_M3_Secc1!AA242="")),0,1))</f>
        <v>0</v>
      </c>
      <c r="FG161" s="220">
        <f>IF(CNGE_2026_M3_Secc1!$AH$128=CNGE_2026_M3_Secc1!$AJ$128,0,IF(OR(AND($D161&lt;&gt;"",CNGE_2026_M3_Secc1!AB242="X"),AND($D161="",CNGE_2026_M3_Secc1!AB242="")),0,1))</f>
        <v>0</v>
      </c>
      <c r="FH161" s="220">
        <f>IF(CNGE_2026_M3_Secc1!$AH$128=CNGE_2026_M3_Secc1!$AJ$128,0,IF(OR(AND($D161&lt;&gt;"",CNGE_2026_M3_Secc1!AC242="X"),AND($D161="",CNGE_2026_M3_Secc1!AC242="")),0,1))</f>
        <v>0</v>
      </c>
      <c r="FI161" s="220">
        <f>IF(CNGE_2026_M3_Secc1!$AH$128=CNGE_2026_M3_Secc1!$AJ$128,0,IF(OR(AND($D161&lt;&gt;"",CNGE_2026_M3_Secc1!AD242="X"),AND($D161="",CNGE_2026_M3_Secc1!AD242="")),0,1))</f>
        <v>0</v>
      </c>
      <c r="FJ161" s="220">
        <f>IF(CNGE_2026_M3_Secc1!$AH$128=CNGE_2026_M3_Secc1!$AJ$128,0,IF(OR(AND($D161&lt;&gt;"",CNGE_2026_M3_Secc1!I302="X"),AND($D161="",CNGE_2026_M3_Secc1!I302="")),0,1))</f>
        <v>0</v>
      </c>
      <c r="FK161" s="220">
        <f>IF(CNGE_2026_M3_Secc1!$AH$128=CNGE_2026_M3_Secc1!$AJ$128,0,IF(OR(AND($D161&lt;&gt;"",CNGE_2026_M3_Secc1!J302="X"),AND($D161="",CNGE_2026_M3_Secc1!J302="")),0,1))</f>
        <v>0</v>
      </c>
      <c r="FL161" s="220">
        <f>IF(CNGE_2026_M3_Secc1!$AH$128=CNGE_2026_M3_Secc1!$AJ$128,0,IF(OR(AND($D161&lt;&gt;"",CNGE_2026_M3_Secc1!K302="X"),AND($D161="",CNGE_2026_M3_Secc1!K302="")),0,1))</f>
        <v>0</v>
      </c>
      <c r="FM161" s="220">
        <f>IF(CNGE_2026_M3_Secc1!$AH$128=CNGE_2026_M3_Secc1!$AJ$128,0,IF(OR(AND($D161&lt;&gt;"",CNGE_2026_M3_Secc1!L302="X"),AND($D161="",CNGE_2026_M3_Secc1!L302="")),0,1))</f>
        <v>0</v>
      </c>
      <c r="FN161" s="220">
        <f>IF(CNGE_2026_M3_Secc1!$AH$128=CNGE_2026_M3_Secc1!$AJ$128,0,IF(OR(AND($D161&lt;&gt;"",CNGE_2026_M3_Secc1!M302="X"),AND($D161="",CNGE_2026_M3_Secc1!M302="")),0,1))</f>
        <v>0</v>
      </c>
      <c r="FO161" s="220">
        <f>IF(CNGE_2026_M3_Secc1!$AH$128=CNGE_2026_M3_Secc1!$AJ$128,0,IF(OR(AND($D161&lt;&gt;"",CNGE_2026_M3_Secc1!N302="X"),AND($D161="",CNGE_2026_M3_Secc1!N302="")),0,1))</f>
        <v>0</v>
      </c>
      <c r="FP161" s="220">
        <f>IF(CNGE_2026_M3_Secc1!$AH$128=CNGE_2026_M3_Secc1!$AJ$128,0,IF(OR(AND($D161&lt;&gt;"",CNGE_2026_M3_Secc1!O302="X"),AND($D161="",CNGE_2026_M3_Secc1!O302="")),0,1))</f>
        <v>0</v>
      </c>
      <c r="FQ161" s="220">
        <f>IF(CNGE_2026_M3_Secc1!$AH$128=CNGE_2026_M3_Secc1!$AJ$128,0,IF(OR(AND($D161&lt;&gt;"",CNGE_2026_M3_Secc1!P302="X"),AND($D161="",CNGE_2026_M3_Secc1!P302="")),0,1))</f>
        <v>0</v>
      </c>
      <c r="FR161" s="220">
        <f>IF(CNGE_2026_M3_Secc1!$AH$128=CNGE_2026_M3_Secc1!$AJ$128,0,IF(OR(AND($D161&lt;&gt;"",CNGE_2026_M3_Secc1!Q302="X"),AND($D161="",CNGE_2026_M3_Secc1!Q302="")),0,1))</f>
        <v>0</v>
      </c>
      <c r="FS161" s="220">
        <f>IF(CNGE_2026_M3_Secc1!$AH$128=CNGE_2026_M3_Secc1!$AJ$128,0,IF(OR(AND($D161&lt;&gt;"",CNGE_2026_M3_Secc1!R302="X"),AND($D161="",CNGE_2026_M3_Secc1!R302="")),0,1))</f>
        <v>0</v>
      </c>
      <c r="FT161" s="220">
        <f>IF(CNGE_2026_M3_Secc1!$AH$128=CNGE_2026_M3_Secc1!$AJ$128,0,IF(OR(AND($D161&lt;&gt;"",CNGE_2026_M3_Secc1!S302="X"),AND($D161="",CNGE_2026_M3_Secc1!S302="")),0,1))</f>
        <v>0</v>
      </c>
      <c r="FU161" s="220">
        <f>IF(CNGE_2026_M3_Secc1!$AH$128=CNGE_2026_M3_Secc1!$AJ$128,0,IF(OR(AND($D161&lt;&gt;"",CNGE_2026_M3_Secc1!T302="X"),AND($D161="",CNGE_2026_M3_Secc1!T302="")),0,1))</f>
        <v>0</v>
      </c>
      <c r="FV161" s="220">
        <f>IF(CNGE_2026_M3_Secc1!$AH$128=CNGE_2026_M3_Secc1!$AJ$128,0,IF(OR(AND($D161&lt;&gt;"",CNGE_2026_M3_Secc1!U302="X"),AND($D161="",CNGE_2026_M3_Secc1!U302="")),0,1))</f>
        <v>0</v>
      </c>
      <c r="FW161" s="220">
        <f>IF(CNGE_2026_M3_Secc1!$AH$128=CNGE_2026_M3_Secc1!$AJ$128,0,IF(OR(AND($D161&lt;&gt;"",CNGE_2026_M3_Secc1!V302="X"),AND($D161="",CNGE_2026_M3_Secc1!V302="")),0,1))</f>
        <v>0</v>
      </c>
      <c r="FX161" s="220">
        <f>IF(CNGE_2026_M3_Secc1!$AH$128=CNGE_2026_M3_Secc1!$AJ$128,0,IF(OR(AND($D161&lt;&gt;"",CNGE_2026_M3_Secc1!W302="X"),AND($D161="",CNGE_2026_M3_Secc1!W302="")),0,1))</f>
        <v>0</v>
      </c>
      <c r="FY161" s="220">
        <f>IF(CNGE_2026_M3_Secc1!$AH$128=CNGE_2026_M3_Secc1!$AJ$128,0,IF(OR(AND($D161&lt;&gt;"",CNGE_2026_M3_Secc1!X302="X"),AND($D161="",CNGE_2026_M3_Secc1!X302="")),0,1))</f>
        <v>0</v>
      </c>
      <c r="FZ161" s="220">
        <f>IF(CNGE_2026_M3_Secc1!$AH$128=CNGE_2026_M3_Secc1!$AJ$128,0,IF(OR(AND($D161&lt;&gt;"",CNGE_2026_M3_Secc1!Y302="X"),AND($D161="",CNGE_2026_M3_Secc1!Y302="")),0,1))</f>
        <v>0</v>
      </c>
      <c r="GA161" s="220">
        <f>IF(CNGE_2026_M3_Secc1!$AH$128=CNGE_2026_M3_Secc1!$AJ$128,0,IF(OR(AND($D161&lt;&gt;"",CNGE_2026_M3_Secc1!Z302="X"),AND($D161="",CNGE_2026_M3_Secc1!Z302="")),0,1))</f>
        <v>0</v>
      </c>
      <c r="GB161" s="220">
        <f>IF(CNGE_2026_M3_Secc1!$AH$128=CNGE_2026_M3_Secc1!$AJ$128,0,IF(OR(AND($D161&lt;&gt;"",CNGE_2026_M3_Secc1!AA302="X"),AND($D161="",CNGE_2026_M3_Secc1!AA302="")),0,1))</f>
        <v>0</v>
      </c>
      <c r="GC161" s="220">
        <f>IF(CNGE_2026_M3_Secc1!$AH$128=CNGE_2026_M3_Secc1!$AJ$128,0,IF(OR(AND($D161&lt;&gt;"",CNGE_2026_M3_Secc1!AB302="X"),AND($D161="",CNGE_2026_M3_Secc1!AB302="")),0,1))</f>
        <v>0</v>
      </c>
      <c r="GD161" s="220">
        <f>IF(CNGE_2026_M3_Secc1!$AH$128=CNGE_2026_M3_Secc1!$AJ$128,0,IF(OR(AND($D161&lt;&gt;"",CNGE_2026_M3_Secc1!AC302="X"),AND($D161="",CNGE_2026_M3_Secc1!AC302="")),0,1))</f>
        <v>0</v>
      </c>
      <c r="GE161" s="220">
        <f>IF(CNGE_2026_M3_Secc1!$AH$128=CNGE_2026_M3_Secc1!$AJ$128,0,IF(OR(AND($D161&lt;&gt;"",CNGE_2026_M3_Secc1!AD302="X"),AND($D161="",CNGE_2026_M3_Secc1!AD302="")),0,1))</f>
        <v>0</v>
      </c>
    </row>
    <row r="162" spans="1:187" s="114" customFormat="1" ht="15" customHeight="1">
      <c r="A162" s="131"/>
      <c r="B162" s="48"/>
      <c r="C162" s="82" t="s">
        <v>237</v>
      </c>
      <c r="D162" s="792" t="str">
        <f>IF($AH$33=1,"",IF(CNGE_2026_M3_Secc1!$AH$40=CNGE_2026_M3_Secc1!$AJ$40,"",IF(CNGE_2026_M3_Secc1!D105="","",CNGE_2026_M3_Secc1!D105)))</f>
        <v/>
      </c>
      <c r="E162" s="793"/>
      <c r="F162" s="793"/>
      <c r="G162" s="793"/>
      <c r="H162" s="793"/>
      <c r="I162" s="793"/>
      <c r="J162" s="793"/>
      <c r="K162" s="793"/>
      <c r="L162" s="793"/>
      <c r="M162" s="794"/>
      <c r="N162" s="432"/>
      <c r="O162" s="432"/>
      <c r="P162" s="432"/>
      <c r="Q162" s="432"/>
      <c r="R162" s="432"/>
      <c r="S162" s="432"/>
      <c r="T162" s="432"/>
      <c r="U162" s="432"/>
      <c r="V162" s="432"/>
      <c r="W162" s="432"/>
      <c r="X162" s="432"/>
      <c r="Y162" s="432"/>
      <c r="Z162" s="432"/>
      <c r="AA162" s="432"/>
      <c r="AB162" s="432"/>
      <c r="AC162" s="432"/>
      <c r="AD162" s="432"/>
      <c r="AE162" s="49"/>
      <c r="AF162" s="219"/>
      <c r="AG162" s="212"/>
      <c r="AH162" s="896">
        <f t="shared" si="94"/>
        <v>0</v>
      </c>
      <c r="AI162" s="627"/>
      <c r="AJ162" s="896">
        <f t="shared" si="95"/>
        <v>0</v>
      </c>
      <c r="AK162" s="627"/>
      <c r="AL162" s="896">
        <f t="shared" si="96"/>
        <v>0</v>
      </c>
      <c r="AM162" s="627"/>
      <c r="AN162" s="627">
        <f t="shared" si="97"/>
        <v>0</v>
      </c>
      <c r="AO162" s="627"/>
      <c r="AP162" s="639" t="str">
        <f>IF(AN162=0,"",IF(SUM($AN$116:AN162)=1,AR162,IF($AN$173&gt;SUM($AN$116:AN162),_xlfn.CONCAT(", ",AR162),IF($AN$173=SUM($AN$116:AN162),_xlfn.CONCAT(" y ",AR162,".")))))</f>
        <v/>
      </c>
      <c r="AQ162" s="641" t="str">
        <f>IF(AO162=0,"", IF(SUM($AN162:BW$582)=1,AR162, IF($AN$589&gt;SUM($AN162:BW$582),_xlfn.CONCAT(", ",AR162), IF($AN$589=SUM($AN162:BW$582),_xlfn.CONCAT(" y ",AR162,".")))))</f>
        <v/>
      </c>
      <c r="AR162" s="639">
        <f t="shared" si="98"/>
        <v>46</v>
      </c>
      <c r="AS162" s="641"/>
      <c r="AU162" s="704">
        <f t="shared" si="99"/>
        <v>0</v>
      </c>
      <c r="AV162" s="705"/>
      <c r="AX162" s="1053">
        <f t="shared" si="100"/>
        <v>0</v>
      </c>
      <c r="AY162" s="729"/>
      <c r="AZ162" s="1053">
        <f t="shared" si="101"/>
        <v>0</v>
      </c>
      <c r="BA162" s="729"/>
      <c r="BB162" s="639">
        <f t="shared" si="102"/>
        <v>0</v>
      </c>
      <c r="BC162" s="641"/>
      <c r="BE162" s="220">
        <f t="shared" si="103"/>
        <v>0</v>
      </c>
      <c r="BF162" s="220">
        <f t="shared" si="104"/>
        <v>0</v>
      </c>
      <c r="BG162" s="220">
        <f t="shared" si="105"/>
        <v>0</v>
      </c>
      <c r="BH162" s="220">
        <f t="shared" si="106"/>
        <v>0</v>
      </c>
      <c r="BI162" s="220">
        <f t="shared" si="107"/>
        <v>0</v>
      </c>
      <c r="BJ162" s="220">
        <f t="shared" si="108"/>
        <v>0</v>
      </c>
      <c r="BK162" s="220">
        <f t="shared" si="109"/>
        <v>0</v>
      </c>
      <c r="BL162" s="220">
        <f t="shared" si="110"/>
        <v>0</v>
      </c>
      <c r="BM162" s="220">
        <f t="shared" si="111"/>
        <v>0</v>
      </c>
      <c r="BN162" s="220">
        <f t="shared" si="112"/>
        <v>0</v>
      </c>
      <c r="BO162" s="220">
        <f t="shared" si="113"/>
        <v>0</v>
      </c>
      <c r="BP162" s="220">
        <f t="shared" si="114"/>
        <v>0</v>
      </c>
      <c r="BQ162" s="220">
        <f t="shared" si="115"/>
        <v>0</v>
      </c>
      <c r="BR162" s="220">
        <f t="shared" si="116"/>
        <v>0</v>
      </c>
      <c r="BS162" s="220">
        <f t="shared" si="117"/>
        <v>0</v>
      </c>
      <c r="BT162" s="220">
        <f t="shared" si="118"/>
        <v>0</v>
      </c>
      <c r="BU162" s="220">
        <f t="shared" si="119"/>
        <v>0</v>
      </c>
      <c r="BV162" s="220">
        <f t="shared" si="120"/>
        <v>0</v>
      </c>
      <c r="BW162" s="220">
        <f t="shared" si="121"/>
        <v>0</v>
      </c>
      <c r="BX162" s="220">
        <f t="shared" si="122"/>
        <v>0</v>
      </c>
      <c r="BY162" s="220">
        <f t="shared" si="123"/>
        <v>0</v>
      </c>
      <c r="BZ162" s="220">
        <f t="shared" si="124"/>
        <v>0</v>
      </c>
      <c r="CA162" s="220">
        <f t="shared" si="125"/>
        <v>0</v>
      </c>
      <c r="CB162" s="220">
        <f t="shared" si="126"/>
        <v>0</v>
      </c>
      <c r="CC162" s="220">
        <f t="shared" si="127"/>
        <v>0</v>
      </c>
      <c r="CD162" s="220">
        <f t="shared" si="128"/>
        <v>0</v>
      </c>
      <c r="CE162" s="220">
        <f t="shared" si="129"/>
        <v>0</v>
      </c>
      <c r="CF162" s="220">
        <f t="shared" si="130"/>
        <v>0</v>
      </c>
      <c r="CG162" s="220">
        <f t="shared" si="131"/>
        <v>0</v>
      </c>
      <c r="CH162" s="220">
        <f t="shared" si="132"/>
        <v>0</v>
      </c>
      <c r="CI162" s="220">
        <f t="shared" si="133"/>
        <v>0</v>
      </c>
      <c r="CJ162" s="220">
        <f t="shared" si="134"/>
        <v>0</v>
      </c>
      <c r="CK162" s="220">
        <f t="shared" si="135"/>
        <v>0</v>
      </c>
      <c r="CL162" s="220">
        <f t="shared" si="136"/>
        <v>0</v>
      </c>
      <c r="CM162" s="220">
        <f t="shared" si="137"/>
        <v>0</v>
      </c>
      <c r="CN162" s="220">
        <f t="shared" si="138"/>
        <v>0</v>
      </c>
      <c r="CO162" s="220">
        <f t="shared" si="139"/>
        <v>0</v>
      </c>
      <c r="CP162" s="220">
        <f t="shared" si="140"/>
        <v>0</v>
      </c>
      <c r="CQ162" s="220">
        <f t="shared" si="141"/>
        <v>0</v>
      </c>
      <c r="CR162" s="220">
        <f t="shared" si="142"/>
        <v>0</v>
      </c>
      <c r="CS162" s="220">
        <f t="shared" si="143"/>
        <v>0</v>
      </c>
      <c r="CT162" s="220">
        <f t="shared" si="144"/>
        <v>0</v>
      </c>
      <c r="CU162" s="220">
        <f t="shared" si="145"/>
        <v>0</v>
      </c>
      <c r="CV162" s="220">
        <f t="shared" si="146"/>
        <v>0</v>
      </c>
      <c r="CW162" s="220">
        <f t="shared" si="147"/>
        <v>0</v>
      </c>
      <c r="CX162" s="220">
        <f t="shared" si="148"/>
        <v>0</v>
      </c>
      <c r="CY162" s="220">
        <f t="shared" si="149"/>
        <v>0</v>
      </c>
      <c r="CZ162" s="220">
        <f t="shared" si="150"/>
        <v>0</v>
      </c>
      <c r="DA162" s="220">
        <f t="shared" si="151"/>
        <v>0</v>
      </c>
      <c r="DB162" s="220">
        <f t="shared" si="152"/>
        <v>0</v>
      </c>
      <c r="DC162" s="220">
        <f t="shared" si="153"/>
        <v>0</v>
      </c>
      <c r="DD162" s="220">
        <f t="shared" si="154"/>
        <v>0</v>
      </c>
      <c r="DE162" s="220">
        <f t="shared" si="155"/>
        <v>0</v>
      </c>
      <c r="DF162" s="220">
        <f t="shared" si="156"/>
        <v>0</v>
      </c>
      <c r="DG162" s="220">
        <f t="shared" si="157"/>
        <v>0</v>
      </c>
      <c r="DH162" s="220">
        <f t="shared" si="158"/>
        <v>0</v>
      </c>
      <c r="DI162" s="220">
        <f t="shared" si="159"/>
        <v>0</v>
      </c>
      <c r="DJ162" s="220">
        <f t="shared" si="160"/>
        <v>0</v>
      </c>
      <c r="DK162" s="220">
        <f t="shared" si="161"/>
        <v>0</v>
      </c>
      <c r="DL162" s="220">
        <f t="shared" si="162"/>
        <v>0</v>
      </c>
      <c r="DM162" s="220">
        <f t="shared" si="163"/>
        <v>0</v>
      </c>
      <c r="DN162" s="96" t="str">
        <f>IF(DM162=0,"",IF(SUM($DM$116:DM162)=1,_xlfn.CONCAT(DO162,),IF($DM$173&gt;SUM($DM$116:DM162),_xlfn.CONCAT(", ",DO162),IF($DM$173=SUM($DM$116:DM162),_xlfn.CONCAT(" y ",DO162)))))</f>
        <v/>
      </c>
      <c r="DO162" s="98">
        <f t="shared" si="87"/>
        <v>46</v>
      </c>
      <c r="DT162" s="645">
        <f t="shared" si="164"/>
        <v>0</v>
      </c>
      <c r="DU162" s="647"/>
      <c r="DW162" s="220">
        <f t="shared" si="165"/>
        <v>0</v>
      </c>
      <c r="DX162" s="220">
        <f>IF(CNGE_2026_M3_Secc1!$AH$128=CNGE_2026_M3_Secc1!$AJ$128,0,IF(OR(AND($D162&lt;&gt;"",CNGE_2026_M3_Secc1!O183="X"),AND($D162="",CNGE_2026_M3_Secc1!O183="")),0,1))</f>
        <v>0</v>
      </c>
      <c r="DY162" s="220">
        <f>IF(CNGE_2026_M3_Secc1!$AH$128=CNGE_2026_M3_Secc1!$AJ$128,0,IF(OR(AND($D162&lt;&gt;"",CNGE_2026_M3_Secc1!P183="X"),AND($D162="",CNGE_2026_M3_Secc1!P183="")),0,1))</f>
        <v>0</v>
      </c>
      <c r="DZ162" s="220">
        <f>IF(CNGE_2026_M3_Secc1!$AH$128=CNGE_2026_M3_Secc1!$AJ$128,0,IF(OR(AND($D162&lt;&gt;"",CNGE_2026_M3_Secc1!Q183="X"),AND($D162="",CNGE_2026_M3_Secc1!Q183="")),0,1))</f>
        <v>0</v>
      </c>
      <c r="EA162" s="220">
        <f>IF(CNGE_2026_M3_Secc1!$AH$128=CNGE_2026_M3_Secc1!$AJ$128,0,IF(OR(AND($D162&lt;&gt;"",CNGE_2026_M3_Secc1!R183="X"),AND($D162="",CNGE_2026_M3_Secc1!R183="")),0,1))</f>
        <v>0</v>
      </c>
      <c r="EB162" s="220">
        <f>IF(CNGE_2026_M3_Secc1!$AH$128=CNGE_2026_M3_Secc1!$AJ$128,0,IF(OR(AND($D162&lt;&gt;"",CNGE_2026_M3_Secc1!S183="X"),AND($D162="",CNGE_2026_M3_Secc1!S183="")),0,1))</f>
        <v>0</v>
      </c>
      <c r="EC162" s="220">
        <f>IF(CNGE_2026_M3_Secc1!$AH$128=CNGE_2026_M3_Secc1!$AJ$128,0,IF(OR(AND($D162&lt;&gt;"",CNGE_2026_M3_Secc1!T183="X"),AND($D162="",CNGE_2026_M3_Secc1!T183="")),0,1))</f>
        <v>0</v>
      </c>
      <c r="ED162" s="220">
        <f>IF(CNGE_2026_M3_Secc1!$AH$128=CNGE_2026_M3_Secc1!$AJ$128,0,IF(OR(AND($D162&lt;&gt;"",CNGE_2026_M3_Secc1!U183="X"),AND($D162="",CNGE_2026_M3_Secc1!U183="")),0,1))</f>
        <v>0</v>
      </c>
      <c r="EE162" s="220">
        <f>IF(CNGE_2026_M3_Secc1!$AH$128=CNGE_2026_M3_Secc1!$AJ$128,0,IF(OR(AND($D162&lt;&gt;"",CNGE_2026_M3_Secc1!V183="X"),AND($D162="",CNGE_2026_M3_Secc1!V183="")),0,1))</f>
        <v>0</v>
      </c>
      <c r="EF162" s="220">
        <f>IF(CNGE_2026_M3_Secc1!$AH$128=CNGE_2026_M3_Secc1!$AJ$128,0,IF(OR(AND($D162&lt;&gt;"",CNGE_2026_M3_Secc1!W183="X"),AND($D162="",CNGE_2026_M3_Secc1!W183="")),0,1))</f>
        <v>0</v>
      </c>
      <c r="EG162" s="220">
        <f>IF(CNGE_2026_M3_Secc1!$AH$128=CNGE_2026_M3_Secc1!$AJ$128,0,IF(OR(AND($D162&lt;&gt;"",CNGE_2026_M3_Secc1!X183="X"),AND($D162="",CNGE_2026_M3_Secc1!X183="")),0,1))</f>
        <v>0</v>
      </c>
      <c r="EH162" s="220">
        <f>IF(CNGE_2026_M3_Secc1!$AH$128=CNGE_2026_M3_Secc1!$AJ$128,0,IF(OR(AND($D162&lt;&gt;"",CNGE_2026_M3_Secc1!Y183="X"),AND($D162="",CNGE_2026_M3_Secc1!Y183="")),0,1))</f>
        <v>0</v>
      </c>
      <c r="EI162" s="220">
        <f>IF(CNGE_2026_M3_Secc1!$AH$128=CNGE_2026_M3_Secc1!$AJ$128,0,IF(OR(AND($D162&lt;&gt;"",CNGE_2026_M3_Secc1!Z183="X"),AND($D162="",CNGE_2026_M3_Secc1!Z183="")),0,1))</f>
        <v>0</v>
      </c>
      <c r="EJ162" s="220">
        <f>IF(CNGE_2026_M3_Secc1!$AH$128=CNGE_2026_M3_Secc1!$AJ$128,0,IF(OR(AND($D162&lt;&gt;"",CNGE_2026_M3_Secc1!AA183="X"),AND($D162="",CNGE_2026_M3_Secc1!AA183="")),0,1))</f>
        <v>0</v>
      </c>
      <c r="EK162" s="220">
        <f>IF(CNGE_2026_M3_Secc1!$AH$128=CNGE_2026_M3_Secc1!$AJ$128,0,IF(OR(AND($D162&lt;&gt;"",CNGE_2026_M3_Secc1!AB183="X"),AND($D162="",CNGE_2026_M3_Secc1!AB183="")),0,1))</f>
        <v>0</v>
      </c>
      <c r="EL162" s="220">
        <f>IF(CNGE_2026_M3_Secc1!$AH$128=CNGE_2026_M3_Secc1!$AJ$128,0,IF(OR(AND($D162&lt;&gt;"",CNGE_2026_M3_Secc1!AC183="X"),AND($D162="",CNGE_2026_M3_Secc1!AC183="")),0,1))</f>
        <v>0</v>
      </c>
      <c r="EM162" s="220">
        <f>IF(CNGE_2026_M3_Secc1!$AH$128=CNGE_2026_M3_Secc1!$AJ$128,0,IF(OR(AND($D162&lt;&gt;"",CNGE_2026_M3_Secc1!AD183="X"),AND($D162="",CNGE_2026_M3_Secc1!AD183="")),0,1))</f>
        <v>0</v>
      </c>
      <c r="EN162" s="220">
        <f>IF(CNGE_2026_M3_Secc1!$AH$128=CNGE_2026_M3_Secc1!$AJ$128,0,IF(OR(AND($D162&lt;&gt;"",CNGE_2026_M3_Secc1!I243="X"),AND($D162="",CNGE_2026_M3_Secc1!I243="")),0,1))</f>
        <v>0</v>
      </c>
      <c r="EO162" s="220">
        <f>IF(CNGE_2026_M3_Secc1!$AH$128=CNGE_2026_M3_Secc1!$AJ$128,0,IF(OR(AND($D162&lt;&gt;"",CNGE_2026_M3_Secc1!J243="X"),AND($D162="",CNGE_2026_M3_Secc1!J243="")),0,1))</f>
        <v>0</v>
      </c>
      <c r="EP162" s="220">
        <f>IF(CNGE_2026_M3_Secc1!$AH$128=CNGE_2026_M3_Secc1!$AJ$128,0,IF(OR(AND($D162&lt;&gt;"",CNGE_2026_M3_Secc1!K243="X"),AND($D162="",CNGE_2026_M3_Secc1!K243="")),0,1))</f>
        <v>0</v>
      </c>
      <c r="EQ162" s="220">
        <f>IF(CNGE_2026_M3_Secc1!$AH$128=CNGE_2026_M3_Secc1!$AJ$128,0,IF(OR(AND($D162&lt;&gt;"",CNGE_2026_M3_Secc1!L243="X"),AND($D162="",CNGE_2026_M3_Secc1!L243="")),0,1))</f>
        <v>0</v>
      </c>
      <c r="ER162" s="220">
        <f>IF(CNGE_2026_M3_Secc1!$AH$128=CNGE_2026_M3_Secc1!$AJ$128,0,IF(OR(AND($D162&lt;&gt;"",CNGE_2026_M3_Secc1!M243="X"),AND($D162="",CNGE_2026_M3_Secc1!M243="")),0,1))</f>
        <v>0</v>
      </c>
      <c r="ES162" s="220">
        <f>IF(CNGE_2026_M3_Secc1!$AH$128=CNGE_2026_M3_Secc1!$AJ$128,0,IF(OR(AND($D162&lt;&gt;"",CNGE_2026_M3_Secc1!N243="X"),AND($D162="",CNGE_2026_M3_Secc1!N243="")),0,1))</f>
        <v>0</v>
      </c>
      <c r="ET162" s="220">
        <f>IF(CNGE_2026_M3_Secc1!$AH$128=CNGE_2026_M3_Secc1!$AJ$128,0,IF(OR(AND($D162&lt;&gt;"",CNGE_2026_M3_Secc1!O243="X"),AND($D162="",CNGE_2026_M3_Secc1!O243="")),0,1))</f>
        <v>0</v>
      </c>
      <c r="EU162" s="220">
        <f>IF(CNGE_2026_M3_Secc1!$AH$128=CNGE_2026_M3_Secc1!$AJ$128,0,IF(OR(AND($D162&lt;&gt;"",CNGE_2026_M3_Secc1!P243="X"),AND($D162="",CNGE_2026_M3_Secc1!P243="")),0,1))</f>
        <v>0</v>
      </c>
      <c r="EV162" s="220">
        <f>IF(CNGE_2026_M3_Secc1!$AH$128=CNGE_2026_M3_Secc1!$AJ$128,0,IF(OR(AND($D162&lt;&gt;"",CNGE_2026_M3_Secc1!Q243="X"),AND($D162="",CNGE_2026_M3_Secc1!Q243="")),0,1))</f>
        <v>0</v>
      </c>
      <c r="EW162" s="220">
        <f>IF(CNGE_2026_M3_Secc1!$AH$128=CNGE_2026_M3_Secc1!$AJ$128,0,IF(OR(AND($D162&lt;&gt;"",CNGE_2026_M3_Secc1!R243="X"),AND($D162="",CNGE_2026_M3_Secc1!R243="")),0,1))</f>
        <v>0</v>
      </c>
      <c r="EX162" s="220">
        <f>IF(CNGE_2026_M3_Secc1!$AH$128=CNGE_2026_M3_Secc1!$AJ$128,0,IF(OR(AND($D162&lt;&gt;"",CNGE_2026_M3_Secc1!S243="X"),AND($D162="",CNGE_2026_M3_Secc1!S243="")),0,1))</f>
        <v>0</v>
      </c>
      <c r="EY162" s="220">
        <f>IF(CNGE_2026_M3_Secc1!$AH$128=CNGE_2026_M3_Secc1!$AJ$128,0,IF(OR(AND($D162&lt;&gt;"",CNGE_2026_M3_Secc1!T243="X"),AND($D162="",CNGE_2026_M3_Secc1!T243="")),0,1))</f>
        <v>0</v>
      </c>
      <c r="EZ162" s="220">
        <f>IF(CNGE_2026_M3_Secc1!$AH$128=CNGE_2026_M3_Secc1!$AJ$128,0,IF(OR(AND($D162&lt;&gt;"",CNGE_2026_M3_Secc1!U243="X"),AND($D162="",CNGE_2026_M3_Secc1!U243="")),0,1))</f>
        <v>0</v>
      </c>
      <c r="FA162" s="220">
        <f>IF(CNGE_2026_M3_Secc1!$AH$128=CNGE_2026_M3_Secc1!$AJ$128,0,IF(OR(AND($D162&lt;&gt;"",CNGE_2026_M3_Secc1!V243="X"),AND($D162="",CNGE_2026_M3_Secc1!V243="")),0,1))</f>
        <v>0</v>
      </c>
      <c r="FB162" s="220">
        <f>IF(CNGE_2026_M3_Secc1!$AH$128=CNGE_2026_M3_Secc1!$AJ$128,0,IF(OR(AND($D162&lt;&gt;"",CNGE_2026_M3_Secc1!W243="X"),AND($D162="",CNGE_2026_M3_Secc1!W243="")),0,1))</f>
        <v>0</v>
      </c>
      <c r="FC162" s="220">
        <f>IF(CNGE_2026_M3_Secc1!$AH$128=CNGE_2026_M3_Secc1!$AJ$128,0,IF(OR(AND($D162&lt;&gt;"",CNGE_2026_M3_Secc1!X243="X"),AND($D162="",CNGE_2026_M3_Secc1!X243="")),0,1))</f>
        <v>0</v>
      </c>
      <c r="FD162" s="220">
        <f>IF(CNGE_2026_M3_Secc1!$AH$128=CNGE_2026_M3_Secc1!$AJ$128,0,IF(OR(AND($D162&lt;&gt;"",CNGE_2026_M3_Secc1!Y243="X"),AND($D162="",CNGE_2026_M3_Secc1!Y243="")),0,1))</f>
        <v>0</v>
      </c>
      <c r="FE162" s="220">
        <f>IF(CNGE_2026_M3_Secc1!$AH$128=CNGE_2026_M3_Secc1!$AJ$128,0,IF(OR(AND($D162&lt;&gt;"",CNGE_2026_M3_Secc1!Z243="X"),AND($D162="",CNGE_2026_M3_Secc1!Z243="")),0,1))</f>
        <v>0</v>
      </c>
      <c r="FF162" s="220">
        <f>IF(CNGE_2026_M3_Secc1!$AH$128=CNGE_2026_M3_Secc1!$AJ$128,0,IF(OR(AND($D162&lt;&gt;"",CNGE_2026_M3_Secc1!AA243="X"),AND($D162="",CNGE_2026_M3_Secc1!AA243="")),0,1))</f>
        <v>0</v>
      </c>
      <c r="FG162" s="220">
        <f>IF(CNGE_2026_M3_Secc1!$AH$128=CNGE_2026_M3_Secc1!$AJ$128,0,IF(OR(AND($D162&lt;&gt;"",CNGE_2026_M3_Secc1!AB243="X"),AND($D162="",CNGE_2026_M3_Secc1!AB243="")),0,1))</f>
        <v>0</v>
      </c>
      <c r="FH162" s="220">
        <f>IF(CNGE_2026_M3_Secc1!$AH$128=CNGE_2026_M3_Secc1!$AJ$128,0,IF(OR(AND($D162&lt;&gt;"",CNGE_2026_M3_Secc1!AC243="X"),AND($D162="",CNGE_2026_M3_Secc1!AC243="")),0,1))</f>
        <v>0</v>
      </c>
      <c r="FI162" s="220">
        <f>IF(CNGE_2026_M3_Secc1!$AH$128=CNGE_2026_M3_Secc1!$AJ$128,0,IF(OR(AND($D162&lt;&gt;"",CNGE_2026_M3_Secc1!AD243="X"),AND($D162="",CNGE_2026_M3_Secc1!AD243="")),0,1))</f>
        <v>0</v>
      </c>
      <c r="FJ162" s="220">
        <f>IF(CNGE_2026_M3_Secc1!$AH$128=CNGE_2026_M3_Secc1!$AJ$128,0,IF(OR(AND($D162&lt;&gt;"",CNGE_2026_M3_Secc1!I303="X"),AND($D162="",CNGE_2026_M3_Secc1!I303="")),0,1))</f>
        <v>0</v>
      </c>
      <c r="FK162" s="220">
        <f>IF(CNGE_2026_M3_Secc1!$AH$128=CNGE_2026_M3_Secc1!$AJ$128,0,IF(OR(AND($D162&lt;&gt;"",CNGE_2026_M3_Secc1!J303="X"),AND($D162="",CNGE_2026_M3_Secc1!J303="")),0,1))</f>
        <v>0</v>
      </c>
      <c r="FL162" s="220">
        <f>IF(CNGE_2026_M3_Secc1!$AH$128=CNGE_2026_M3_Secc1!$AJ$128,0,IF(OR(AND($D162&lt;&gt;"",CNGE_2026_M3_Secc1!K303="X"),AND($D162="",CNGE_2026_M3_Secc1!K303="")),0,1))</f>
        <v>0</v>
      </c>
      <c r="FM162" s="220">
        <f>IF(CNGE_2026_M3_Secc1!$AH$128=CNGE_2026_M3_Secc1!$AJ$128,0,IF(OR(AND($D162&lt;&gt;"",CNGE_2026_M3_Secc1!L303="X"),AND($D162="",CNGE_2026_M3_Secc1!L303="")),0,1))</f>
        <v>0</v>
      </c>
      <c r="FN162" s="220">
        <f>IF(CNGE_2026_M3_Secc1!$AH$128=CNGE_2026_M3_Secc1!$AJ$128,0,IF(OR(AND($D162&lt;&gt;"",CNGE_2026_M3_Secc1!M303="X"),AND($D162="",CNGE_2026_M3_Secc1!M303="")),0,1))</f>
        <v>0</v>
      </c>
      <c r="FO162" s="220">
        <f>IF(CNGE_2026_M3_Secc1!$AH$128=CNGE_2026_M3_Secc1!$AJ$128,0,IF(OR(AND($D162&lt;&gt;"",CNGE_2026_M3_Secc1!N303="X"),AND($D162="",CNGE_2026_M3_Secc1!N303="")),0,1))</f>
        <v>0</v>
      </c>
      <c r="FP162" s="220">
        <f>IF(CNGE_2026_M3_Secc1!$AH$128=CNGE_2026_M3_Secc1!$AJ$128,0,IF(OR(AND($D162&lt;&gt;"",CNGE_2026_M3_Secc1!O303="X"),AND($D162="",CNGE_2026_M3_Secc1!O303="")),0,1))</f>
        <v>0</v>
      </c>
      <c r="FQ162" s="220">
        <f>IF(CNGE_2026_M3_Secc1!$AH$128=CNGE_2026_M3_Secc1!$AJ$128,0,IF(OR(AND($D162&lt;&gt;"",CNGE_2026_M3_Secc1!P303="X"),AND($D162="",CNGE_2026_M3_Secc1!P303="")),0,1))</f>
        <v>0</v>
      </c>
      <c r="FR162" s="220">
        <f>IF(CNGE_2026_M3_Secc1!$AH$128=CNGE_2026_M3_Secc1!$AJ$128,0,IF(OR(AND($D162&lt;&gt;"",CNGE_2026_M3_Secc1!Q303="X"),AND($D162="",CNGE_2026_M3_Secc1!Q303="")),0,1))</f>
        <v>0</v>
      </c>
      <c r="FS162" s="220">
        <f>IF(CNGE_2026_M3_Secc1!$AH$128=CNGE_2026_M3_Secc1!$AJ$128,0,IF(OR(AND($D162&lt;&gt;"",CNGE_2026_M3_Secc1!R303="X"),AND($D162="",CNGE_2026_M3_Secc1!R303="")),0,1))</f>
        <v>0</v>
      </c>
      <c r="FT162" s="220">
        <f>IF(CNGE_2026_M3_Secc1!$AH$128=CNGE_2026_M3_Secc1!$AJ$128,0,IF(OR(AND($D162&lt;&gt;"",CNGE_2026_M3_Secc1!S303="X"),AND($D162="",CNGE_2026_M3_Secc1!S303="")),0,1))</f>
        <v>0</v>
      </c>
      <c r="FU162" s="220">
        <f>IF(CNGE_2026_M3_Secc1!$AH$128=CNGE_2026_M3_Secc1!$AJ$128,0,IF(OR(AND($D162&lt;&gt;"",CNGE_2026_M3_Secc1!T303="X"),AND($D162="",CNGE_2026_M3_Secc1!T303="")),0,1))</f>
        <v>0</v>
      </c>
      <c r="FV162" s="220">
        <f>IF(CNGE_2026_M3_Secc1!$AH$128=CNGE_2026_M3_Secc1!$AJ$128,0,IF(OR(AND($D162&lt;&gt;"",CNGE_2026_M3_Secc1!U303="X"),AND($D162="",CNGE_2026_M3_Secc1!U303="")),0,1))</f>
        <v>0</v>
      </c>
      <c r="FW162" s="220">
        <f>IF(CNGE_2026_M3_Secc1!$AH$128=CNGE_2026_M3_Secc1!$AJ$128,0,IF(OR(AND($D162&lt;&gt;"",CNGE_2026_M3_Secc1!V303="X"),AND($D162="",CNGE_2026_M3_Secc1!V303="")),0,1))</f>
        <v>0</v>
      </c>
      <c r="FX162" s="220">
        <f>IF(CNGE_2026_M3_Secc1!$AH$128=CNGE_2026_M3_Secc1!$AJ$128,0,IF(OR(AND($D162&lt;&gt;"",CNGE_2026_M3_Secc1!W303="X"),AND($D162="",CNGE_2026_M3_Secc1!W303="")),0,1))</f>
        <v>0</v>
      </c>
      <c r="FY162" s="220">
        <f>IF(CNGE_2026_M3_Secc1!$AH$128=CNGE_2026_M3_Secc1!$AJ$128,0,IF(OR(AND($D162&lt;&gt;"",CNGE_2026_M3_Secc1!X303="X"),AND($D162="",CNGE_2026_M3_Secc1!X303="")),0,1))</f>
        <v>0</v>
      </c>
      <c r="FZ162" s="220">
        <f>IF(CNGE_2026_M3_Secc1!$AH$128=CNGE_2026_M3_Secc1!$AJ$128,0,IF(OR(AND($D162&lt;&gt;"",CNGE_2026_M3_Secc1!Y303="X"),AND($D162="",CNGE_2026_M3_Secc1!Y303="")),0,1))</f>
        <v>0</v>
      </c>
      <c r="GA162" s="220">
        <f>IF(CNGE_2026_M3_Secc1!$AH$128=CNGE_2026_M3_Secc1!$AJ$128,0,IF(OR(AND($D162&lt;&gt;"",CNGE_2026_M3_Secc1!Z303="X"),AND($D162="",CNGE_2026_M3_Secc1!Z303="")),0,1))</f>
        <v>0</v>
      </c>
      <c r="GB162" s="220">
        <f>IF(CNGE_2026_M3_Secc1!$AH$128=CNGE_2026_M3_Secc1!$AJ$128,0,IF(OR(AND($D162&lt;&gt;"",CNGE_2026_M3_Secc1!AA303="X"),AND($D162="",CNGE_2026_M3_Secc1!AA303="")),0,1))</f>
        <v>0</v>
      </c>
      <c r="GC162" s="220">
        <f>IF(CNGE_2026_M3_Secc1!$AH$128=CNGE_2026_M3_Secc1!$AJ$128,0,IF(OR(AND($D162&lt;&gt;"",CNGE_2026_M3_Secc1!AB303="X"),AND($D162="",CNGE_2026_M3_Secc1!AB303="")),0,1))</f>
        <v>0</v>
      </c>
      <c r="GD162" s="220">
        <f>IF(CNGE_2026_M3_Secc1!$AH$128=CNGE_2026_M3_Secc1!$AJ$128,0,IF(OR(AND($D162&lt;&gt;"",CNGE_2026_M3_Secc1!AC303="X"),AND($D162="",CNGE_2026_M3_Secc1!AC303="")),0,1))</f>
        <v>0</v>
      </c>
      <c r="GE162" s="220">
        <f>IF(CNGE_2026_M3_Secc1!$AH$128=CNGE_2026_M3_Secc1!$AJ$128,0,IF(OR(AND($D162&lt;&gt;"",CNGE_2026_M3_Secc1!AD303="X"),AND($D162="",CNGE_2026_M3_Secc1!AD303="")),0,1))</f>
        <v>0</v>
      </c>
    </row>
    <row r="163" spans="1:187" s="114" customFormat="1" ht="15" customHeight="1">
      <c r="A163" s="131"/>
      <c r="B163" s="48"/>
      <c r="C163" s="82" t="s">
        <v>238</v>
      </c>
      <c r="D163" s="792" t="str">
        <f>IF($AH$33=1,"",IF(CNGE_2026_M3_Secc1!$AH$40=CNGE_2026_M3_Secc1!$AJ$40,"",IF(CNGE_2026_M3_Secc1!D106="","",CNGE_2026_M3_Secc1!D106)))</f>
        <v/>
      </c>
      <c r="E163" s="793"/>
      <c r="F163" s="793"/>
      <c r="G163" s="793"/>
      <c r="H163" s="793"/>
      <c r="I163" s="793"/>
      <c r="J163" s="793"/>
      <c r="K163" s="793"/>
      <c r="L163" s="793"/>
      <c r="M163" s="794"/>
      <c r="N163" s="432"/>
      <c r="O163" s="432"/>
      <c r="P163" s="432"/>
      <c r="Q163" s="432"/>
      <c r="R163" s="432"/>
      <c r="S163" s="432"/>
      <c r="T163" s="432"/>
      <c r="U163" s="432"/>
      <c r="V163" s="432"/>
      <c r="W163" s="432"/>
      <c r="X163" s="432"/>
      <c r="Y163" s="432"/>
      <c r="Z163" s="432"/>
      <c r="AA163" s="432"/>
      <c r="AB163" s="432"/>
      <c r="AC163" s="432"/>
      <c r="AD163" s="432"/>
      <c r="AE163" s="49"/>
      <c r="AF163" s="219"/>
      <c r="AG163" s="212"/>
      <c r="AH163" s="896">
        <f t="shared" si="94"/>
        <v>0</v>
      </c>
      <c r="AI163" s="627"/>
      <c r="AJ163" s="896">
        <f t="shared" si="95"/>
        <v>0</v>
      </c>
      <c r="AK163" s="627"/>
      <c r="AL163" s="896">
        <f t="shared" si="96"/>
        <v>0</v>
      </c>
      <c r="AM163" s="627"/>
      <c r="AN163" s="627">
        <f t="shared" si="97"/>
        <v>0</v>
      </c>
      <c r="AO163" s="627"/>
      <c r="AP163" s="639" t="str">
        <f>IF(AN163=0,"",IF(SUM($AN$116:AN163)=1,AR163,IF($AN$173&gt;SUM($AN$116:AN163),_xlfn.CONCAT(", ",AR163),IF($AN$173=SUM($AN$116:AN163),_xlfn.CONCAT(" y ",AR163,".")))))</f>
        <v/>
      </c>
      <c r="AQ163" s="641" t="str">
        <f>IF(AO163=0,"", IF(SUM($AN163:BW$582)=1,AR163, IF($AN$589&gt;SUM($AN163:BW$582),_xlfn.CONCAT(", ",AR163), IF($AN$589=SUM($AN163:BW$582),_xlfn.CONCAT(" y ",AR163,".")))))</f>
        <v/>
      </c>
      <c r="AR163" s="639">
        <f t="shared" si="98"/>
        <v>47</v>
      </c>
      <c r="AS163" s="641"/>
      <c r="AU163" s="704">
        <f t="shared" si="99"/>
        <v>0</v>
      </c>
      <c r="AV163" s="705"/>
      <c r="AX163" s="1053">
        <f t="shared" si="100"/>
        <v>0</v>
      </c>
      <c r="AY163" s="729"/>
      <c r="AZ163" s="1053">
        <f t="shared" si="101"/>
        <v>0</v>
      </c>
      <c r="BA163" s="729"/>
      <c r="BB163" s="639">
        <f t="shared" si="102"/>
        <v>0</v>
      </c>
      <c r="BC163" s="641"/>
      <c r="BE163" s="220">
        <f t="shared" si="103"/>
        <v>0</v>
      </c>
      <c r="BF163" s="220">
        <f t="shared" si="104"/>
        <v>0</v>
      </c>
      <c r="BG163" s="220">
        <f t="shared" si="105"/>
        <v>0</v>
      </c>
      <c r="BH163" s="220">
        <f t="shared" si="106"/>
        <v>0</v>
      </c>
      <c r="BI163" s="220">
        <f t="shared" si="107"/>
        <v>0</v>
      </c>
      <c r="BJ163" s="220">
        <f t="shared" si="108"/>
        <v>0</v>
      </c>
      <c r="BK163" s="220">
        <f t="shared" si="109"/>
        <v>0</v>
      </c>
      <c r="BL163" s="220">
        <f t="shared" si="110"/>
        <v>0</v>
      </c>
      <c r="BM163" s="220">
        <f t="shared" si="111"/>
        <v>0</v>
      </c>
      <c r="BN163" s="220">
        <f t="shared" si="112"/>
        <v>0</v>
      </c>
      <c r="BO163" s="220">
        <f t="shared" si="113"/>
        <v>0</v>
      </c>
      <c r="BP163" s="220">
        <f t="shared" si="114"/>
        <v>0</v>
      </c>
      <c r="BQ163" s="220">
        <f t="shared" si="115"/>
        <v>0</v>
      </c>
      <c r="BR163" s="220">
        <f t="shared" si="116"/>
        <v>0</v>
      </c>
      <c r="BS163" s="220">
        <f t="shared" si="117"/>
        <v>0</v>
      </c>
      <c r="BT163" s="220">
        <f t="shared" si="118"/>
        <v>0</v>
      </c>
      <c r="BU163" s="220">
        <f t="shared" si="119"/>
        <v>0</v>
      </c>
      <c r="BV163" s="220">
        <f t="shared" si="120"/>
        <v>0</v>
      </c>
      <c r="BW163" s="220">
        <f t="shared" si="121"/>
        <v>0</v>
      </c>
      <c r="BX163" s="220">
        <f t="shared" si="122"/>
        <v>0</v>
      </c>
      <c r="BY163" s="220">
        <f t="shared" si="123"/>
        <v>0</v>
      </c>
      <c r="BZ163" s="220">
        <f t="shared" si="124"/>
        <v>0</v>
      </c>
      <c r="CA163" s="220">
        <f t="shared" si="125"/>
        <v>0</v>
      </c>
      <c r="CB163" s="220">
        <f t="shared" si="126"/>
        <v>0</v>
      </c>
      <c r="CC163" s="220">
        <f t="shared" si="127"/>
        <v>0</v>
      </c>
      <c r="CD163" s="220">
        <f t="shared" si="128"/>
        <v>0</v>
      </c>
      <c r="CE163" s="220">
        <f t="shared" si="129"/>
        <v>0</v>
      </c>
      <c r="CF163" s="220">
        <f t="shared" si="130"/>
        <v>0</v>
      </c>
      <c r="CG163" s="220">
        <f t="shared" si="131"/>
        <v>0</v>
      </c>
      <c r="CH163" s="220">
        <f t="shared" si="132"/>
        <v>0</v>
      </c>
      <c r="CI163" s="220">
        <f t="shared" si="133"/>
        <v>0</v>
      </c>
      <c r="CJ163" s="220">
        <f t="shared" si="134"/>
        <v>0</v>
      </c>
      <c r="CK163" s="220">
        <f t="shared" si="135"/>
        <v>0</v>
      </c>
      <c r="CL163" s="220">
        <f t="shared" si="136"/>
        <v>0</v>
      </c>
      <c r="CM163" s="220">
        <f t="shared" si="137"/>
        <v>0</v>
      </c>
      <c r="CN163" s="220">
        <f t="shared" si="138"/>
        <v>0</v>
      </c>
      <c r="CO163" s="220">
        <f t="shared" si="139"/>
        <v>0</v>
      </c>
      <c r="CP163" s="220">
        <f t="shared" si="140"/>
        <v>0</v>
      </c>
      <c r="CQ163" s="220">
        <f t="shared" si="141"/>
        <v>0</v>
      </c>
      <c r="CR163" s="220">
        <f t="shared" si="142"/>
        <v>0</v>
      </c>
      <c r="CS163" s="220">
        <f t="shared" si="143"/>
        <v>0</v>
      </c>
      <c r="CT163" s="220">
        <f t="shared" si="144"/>
        <v>0</v>
      </c>
      <c r="CU163" s="220">
        <f t="shared" si="145"/>
        <v>0</v>
      </c>
      <c r="CV163" s="220">
        <f t="shared" si="146"/>
        <v>0</v>
      </c>
      <c r="CW163" s="220">
        <f t="shared" si="147"/>
        <v>0</v>
      </c>
      <c r="CX163" s="220">
        <f t="shared" si="148"/>
        <v>0</v>
      </c>
      <c r="CY163" s="220">
        <f t="shared" si="149"/>
        <v>0</v>
      </c>
      <c r="CZ163" s="220">
        <f t="shared" si="150"/>
        <v>0</v>
      </c>
      <c r="DA163" s="220">
        <f t="shared" si="151"/>
        <v>0</v>
      </c>
      <c r="DB163" s="220">
        <f t="shared" si="152"/>
        <v>0</v>
      </c>
      <c r="DC163" s="220">
        <f t="shared" si="153"/>
        <v>0</v>
      </c>
      <c r="DD163" s="220">
        <f t="shared" si="154"/>
        <v>0</v>
      </c>
      <c r="DE163" s="220">
        <f t="shared" si="155"/>
        <v>0</v>
      </c>
      <c r="DF163" s="220">
        <f t="shared" si="156"/>
        <v>0</v>
      </c>
      <c r="DG163" s="220">
        <f t="shared" si="157"/>
        <v>0</v>
      </c>
      <c r="DH163" s="220">
        <f t="shared" si="158"/>
        <v>0</v>
      </c>
      <c r="DI163" s="220">
        <f t="shared" si="159"/>
        <v>0</v>
      </c>
      <c r="DJ163" s="220">
        <f t="shared" si="160"/>
        <v>0</v>
      </c>
      <c r="DK163" s="220">
        <f t="shared" si="161"/>
        <v>0</v>
      </c>
      <c r="DL163" s="220">
        <f t="shared" si="162"/>
        <v>0</v>
      </c>
      <c r="DM163" s="220">
        <f t="shared" si="163"/>
        <v>0</v>
      </c>
      <c r="DN163" s="96" t="str">
        <f>IF(DM163=0,"",IF(SUM($DM$116:DM163)=1,_xlfn.CONCAT(DO163,),IF($DM$173&gt;SUM($DM$116:DM163),_xlfn.CONCAT(", ",DO163),IF($DM$173=SUM($DM$116:DM163),_xlfn.CONCAT(" y ",DO163)))))</f>
        <v/>
      </c>
      <c r="DO163" s="98">
        <f t="shared" si="87"/>
        <v>47</v>
      </c>
      <c r="DT163" s="645">
        <f t="shared" si="164"/>
        <v>0</v>
      </c>
      <c r="DU163" s="647"/>
      <c r="DW163" s="220">
        <f t="shared" si="165"/>
        <v>0</v>
      </c>
      <c r="DX163" s="220">
        <f>IF(CNGE_2026_M3_Secc1!$AH$128=CNGE_2026_M3_Secc1!$AJ$128,0,IF(OR(AND($D163&lt;&gt;"",CNGE_2026_M3_Secc1!O184="X"),AND($D163="",CNGE_2026_M3_Secc1!O184="")),0,1))</f>
        <v>0</v>
      </c>
      <c r="DY163" s="220">
        <f>IF(CNGE_2026_M3_Secc1!$AH$128=CNGE_2026_M3_Secc1!$AJ$128,0,IF(OR(AND($D163&lt;&gt;"",CNGE_2026_M3_Secc1!P184="X"),AND($D163="",CNGE_2026_M3_Secc1!P184="")),0,1))</f>
        <v>0</v>
      </c>
      <c r="DZ163" s="220">
        <f>IF(CNGE_2026_M3_Secc1!$AH$128=CNGE_2026_M3_Secc1!$AJ$128,0,IF(OR(AND($D163&lt;&gt;"",CNGE_2026_M3_Secc1!Q184="X"),AND($D163="",CNGE_2026_M3_Secc1!Q184="")),0,1))</f>
        <v>0</v>
      </c>
      <c r="EA163" s="220">
        <f>IF(CNGE_2026_M3_Secc1!$AH$128=CNGE_2026_M3_Secc1!$AJ$128,0,IF(OR(AND($D163&lt;&gt;"",CNGE_2026_M3_Secc1!R184="X"),AND($D163="",CNGE_2026_M3_Secc1!R184="")),0,1))</f>
        <v>0</v>
      </c>
      <c r="EB163" s="220">
        <f>IF(CNGE_2026_M3_Secc1!$AH$128=CNGE_2026_M3_Secc1!$AJ$128,0,IF(OR(AND($D163&lt;&gt;"",CNGE_2026_M3_Secc1!S184="X"),AND($D163="",CNGE_2026_M3_Secc1!S184="")),0,1))</f>
        <v>0</v>
      </c>
      <c r="EC163" s="220">
        <f>IF(CNGE_2026_M3_Secc1!$AH$128=CNGE_2026_M3_Secc1!$AJ$128,0,IF(OR(AND($D163&lt;&gt;"",CNGE_2026_M3_Secc1!T184="X"),AND($D163="",CNGE_2026_M3_Secc1!T184="")),0,1))</f>
        <v>0</v>
      </c>
      <c r="ED163" s="220">
        <f>IF(CNGE_2026_M3_Secc1!$AH$128=CNGE_2026_M3_Secc1!$AJ$128,0,IF(OR(AND($D163&lt;&gt;"",CNGE_2026_M3_Secc1!U184="X"),AND($D163="",CNGE_2026_M3_Secc1!U184="")),0,1))</f>
        <v>0</v>
      </c>
      <c r="EE163" s="220">
        <f>IF(CNGE_2026_M3_Secc1!$AH$128=CNGE_2026_M3_Secc1!$AJ$128,0,IF(OR(AND($D163&lt;&gt;"",CNGE_2026_M3_Secc1!V184="X"),AND($D163="",CNGE_2026_M3_Secc1!V184="")),0,1))</f>
        <v>0</v>
      </c>
      <c r="EF163" s="220">
        <f>IF(CNGE_2026_M3_Secc1!$AH$128=CNGE_2026_M3_Secc1!$AJ$128,0,IF(OR(AND($D163&lt;&gt;"",CNGE_2026_M3_Secc1!W184="X"),AND($D163="",CNGE_2026_M3_Secc1!W184="")),0,1))</f>
        <v>0</v>
      </c>
      <c r="EG163" s="220">
        <f>IF(CNGE_2026_M3_Secc1!$AH$128=CNGE_2026_M3_Secc1!$AJ$128,0,IF(OR(AND($D163&lt;&gt;"",CNGE_2026_M3_Secc1!X184="X"),AND($D163="",CNGE_2026_M3_Secc1!X184="")),0,1))</f>
        <v>0</v>
      </c>
      <c r="EH163" s="220">
        <f>IF(CNGE_2026_M3_Secc1!$AH$128=CNGE_2026_M3_Secc1!$AJ$128,0,IF(OR(AND($D163&lt;&gt;"",CNGE_2026_M3_Secc1!Y184="X"),AND($D163="",CNGE_2026_M3_Secc1!Y184="")),0,1))</f>
        <v>0</v>
      </c>
      <c r="EI163" s="220">
        <f>IF(CNGE_2026_M3_Secc1!$AH$128=CNGE_2026_M3_Secc1!$AJ$128,0,IF(OR(AND($D163&lt;&gt;"",CNGE_2026_M3_Secc1!Z184="X"),AND($D163="",CNGE_2026_M3_Secc1!Z184="")),0,1))</f>
        <v>0</v>
      </c>
      <c r="EJ163" s="220">
        <f>IF(CNGE_2026_M3_Secc1!$AH$128=CNGE_2026_M3_Secc1!$AJ$128,0,IF(OR(AND($D163&lt;&gt;"",CNGE_2026_M3_Secc1!AA184="X"),AND($D163="",CNGE_2026_M3_Secc1!AA184="")),0,1))</f>
        <v>0</v>
      </c>
      <c r="EK163" s="220">
        <f>IF(CNGE_2026_M3_Secc1!$AH$128=CNGE_2026_M3_Secc1!$AJ$128,0,IF(OR(AND($D163&lt;&gt;"",CNGE_2026_M3_Secc1!AB184="X"),AND($D163="",CNGE_2026_M3_Secc1!AB184="")),0,1))</f>
        <v>0</v>
      </c>
      <c r="EL163" s="220">
        <f>IF(CNGE_2026_M3_Secc1!$AH$128=CNGE_2026_M3_Secc1!$AJ$128,0,IF(OR(AND($D163&lt;&gt;"",CNGE_2026_M3_Secc1!AC184="X"),AND($D163="",CNGE_2026_M3_Secc1!AC184="")),0,1))</f>
        <v>0</v>
      </c>
      <c r="EM163" s="220">
        <f>IF(CNGE_2026_M3_Secc1!$AH$128=CNGE_2026_M3_Secc1!$AJ$128,0,IF(OR(AND($D163&lt;&gt;"",CNGE_2026_M3_Secc1!AD184="X"),AND($D163="",CNGE_2026_M3_Secc1!AD184="")),0,1))</f>
        <v>0</v>
      </c>
      <c r="EN163" s="220">
        <f>IF(CNGE_2026_M3_Secc1!$AH$128=CNGE_2026_M3_Secc1!$AJ$128,0,IF(OR(AND($D163&lt;&gt;"",CNGE_2026_M3_Secc1!I244="X"),AND($D163="",CNGE_2026_M3_Secc1!I244="")),0,1))</f>
        <v>0</v>
      </c>
      <c r="EO163" s="220">
        <f>IF(CNGE_2026_M3_Secc1!$AH$128=CNGE_2026_M3_Secc1!$AJ$128,0,IF(OR(AND($D163&lt;&gt;"",CNGE_2026_M3_Secc1!J244="X"),AND($D163="",CNGE_2026_M3_Secc1!J244="")),0,1))</f>
        <v>0</v>
      </c>
      <c r="EP163" s="220">
        <f>IF(CNGE_2026_M3_Secc1!$AH$128=CNGE_2026_M3_Secc1!$AJ$128,0,IF(OR(AND($D163&lt;&gt;"",CNGE_2026_M3_Secc1!K244="X"),AND($D163="",CNGE_2026_M3_Secc1!K244="")),0,1))</f>
        <v>0</v>
      </c>
      <c r="EQ163" s="220">
        <f>IF(CNGE_2026_M3_Secc1!$AH$128=CNGE_2026_M3_Secc1!$AJ$128,0,IF(OR(AND($D163&lt;&gt;"",CNGE_2026_M3_Secc1!L244="X"),AND($D163="",CNGE_2026_M3_Secc1!L244="")),0,1))</f>
        <v>0</v>
      </c>
      <c r="ER163" s="220">
        <f>IF(CNGE_2026_M3_Secc1!$AH$128=CNGE_2026_M3_Secc1!$AJ$128,0,IF(OR(AND($D163&lt;&gt;"",CNGE_2026_M3_Secc1!M244="X"),AND($D163="",CNGE_2026_M3_Secc1!M244="")),0,1))</f>
        <v>0</v>
      </c>
      <c r="ES163" s="220">
        <f>IF(CNGE_2026_M3_Secc1!$AH$128=CNGE_2026_M3_Secc1!$AJ$128,0,IF(OR(AND($D163&lt;&gt;"",CNGE_2026_M3_Secc1!N244="X"),AND($D163="",CNGE_2026_M3_Secc1!N244="")),0,1))</f>
        <v>0</v>
      </c>
      <c r="ET163" s="220">
        <f>IF(CNGE_2026_M3_Secc1!$AH$128=CNGE_2026_M3_Secc1!$AJ$128,0,IF(OR(AND($D163&lt;&gt;"",CNGE_2026_M3_Secc1!O244="X"),AND($D163="",CNGE_2026_M3_Secc1!O244="")),0,1))</f>
        <v>0</v>
      </c>
      <c r="EU163" s="220">
        <f>IF(CNGE_2026_M3_Secc1!$AH$128=CNGE_2026_M3_Secc1!$AJ$128,0,IF(OR(AND($D163&lt;&gt;"",CNGE_2026_M3_Secc1!P244="X"),AND($D163="",CNGE_2026_M3_Secc1!P244="")),0,1))</f>
        <v>0</v>
      </c>
      <c r="EV163" s="220">
        <f>IF(CNGE_2026_M3_Secc1!$AH$128=CNGE_2026_M3_Secc1!$AJ$128,0,IF(OR(AND($D163&lt;&gt;"",CNGE_2026_M3_Secc1!Q244="X"),AND($D163="",CNGE_2026_M3_Secc1!Q244="")),0,1))</f>
        <v>0</v>
      </c>
      <c r="EW163" s="220">
        <f>IF(CNGE_2026_M3_Secc1!$AH$128=CNGE_2026_M3_Secc1!$AJ$128,0,IF(OR(AND($D163&lt;&gt;"",CNGE_2026_M3_Secc1!R244="X"),AND($D163="",CNGE_2026_M3_Secc1!R244="")),0,1))</f>
        <v>0</v>
      </c>
      <c r="EX163" s="220">
        <f>IF(CNGE_2026_M3_Secc1!$AH$128=CNGE_2026_M3_Secc1!$AJ$128,0,IF(OR(AND($D163&lt;&gt;"",CNGE_2026_M3_Secc1!S244="X"),AND($D163="",CNGE_2026_M3_Secc1!S244="")),0,1))</f>
        <v>0</v>
      </c>
      <c r="EY163" s="220">
        <f>IF(CNGE_2026_M3_Secc1!$AH$128=CNGE_2026_M3_Secc1!$AJ$128,0,IF(OR(AND($D163&lt;&gt;"",CNGE_2026_M3_Secc1!T244="X"),AND($D163="",CNGE_2026_M3_Secc1!T244="")),0,1))</f>
        <v>0</v>
      </c>
      <c r="EZ163" s="220">
        <f>IF(CNGE_2026_M3_Secc1!$AH$128=CNGE_2026_M3_Secc1!$AJ$128,0,IF(OR(AND($D163&lt;&gt;"",CNGE_2026_M3_Secc1!U244="X"),AND($D163="",CNGE_2026_M3_Secc1!U244="")),0,1))</f>
        <v>0</v>
      </c>
      <c r="FA163" s="220">
        <f>IF(CNGE_2026_M3_Secc1!$AH$128=CNGE_2026_M3_Secc1!$AJ$128,0,IF(OR(AND($D163&lt;&gt;"",CNGE_2026_M3_Secc1!V244="X"),AND($D163="",CNGE_2026_M3_Secc1!V244="")),0,1))</f>
        <v>0</v>
      </c>
      <c r="FB163" s="220">
        <f>IF(CNGE_2026_M3_Secc1!$AH$128=CNGE_2026_M3_Secc1!$AJ$128,0,IF(OR(AND($D163&lt;&gt;"",CNGE_2026_M3_Secc1!W244="X"),AND($D163="",CNGE_2026_M3_Secc1!W244="")),0,1))</f>
        <v>0</v>
      </c>
      <c r="FC163" s="220">
        <f>IF(CNGE_2026_M3_Secc1!$AH$128=CNGE_2026_M3_Secc1!$AJ$128,0,IF(OR(AND($D163&lt;&gt;"",CNGE_2026_M3_Secc1!X244="X"),AND($D163="",CNGE_2026_M3_Secc1!X244="")),0,1))</f>
        <v>0</v>
      </c>
      <c r="FD163" s="220">
        <f>IF(CNGE_2026_M3_Secc1!$AH$128=CNGE_2026_M3_Secc1!$AJ$128,0,IF(OR(AND($D163&lt;&gt;"",CNGE_2026_M3_Secc1!Y244="X"),AND($D163="",CNGE_2026_M3_Secc1!Y244="")),0,1))</f>
        <v>0</v>
      </c>
      <c r="FE163" s="220">
        <f>IF(CNGE_2026_M3_Secc1!$AH$128=CNGE_2026_M3_Secc1!$AJ$128,0,IF(OR(AND($D163&lt;&gt;"",CNGE_2026_M3_Secc1!Z244="X"),AND($D163="",CNGE_2026_M3_Secc1!Z244="")),0,1))</f>
        <v>0</v>
      </c>
      <c r="FF163" s="220">
        <f>IF(CNGE_2026_M3_Secc1!$AH$128=CNGE_2026_M3_Secc1!$AJ$128,0,IF(OR(AND($D163&lt;&gt;"",CNGE_2026_M3_Secc1!AA244="X"),AND($D163="",CNGE_2026_M3_Secc1!AA244="")),0,1))</f>
        <v>0</v>
      </c>
      <c r="FG163" s="220">
        <f>IF(CNGE_2026_M3_Secc1!$AH$128=CNGE_2026_M3_Secc1!$AJ$128,0,IF(OR(AND($D163&lt;&gt;"",CNGE_2026_M3_Secc1!AB244="X"),AND($D163="",CNGE_2026_M3_Secc1!AB244="")),0,1))</f>
        <v>0</v>
      </c>
      <c r="FH163" s="220">
        <f>IF(CNGE_2026_M3_Secc1!$AH$128=CNGE_2026_M3_Secc1!$AJ$128,0,IF(OR(AND($D163&lt;&gt;"",CNGE_2026_M3_Secc1!AC244="X"),AND($D163="",CNGE_2026_M3_Secc1!AC244="")),0,1))</f>
        <v>0</v>
      </c>
      <c r="FI163" s="220">
        <f>IF(CNGE_2026_M3_Secc1!$AH$128=CNGE_2026_M3_Secc1!$AJ$128,0,IF(OR(AND($D163&lt;&gt;"",CNGE_2026_M3_Secc1!AD244="X"),AND($D163="",CNGE_2026_M3_Secc1!AD244="")),0,1))</f>
        <v>0</v>
      </c>
      <c r="FJ163" s="220">
        <f>IF(CNGE_2026_M3_Secc1!$AH$128=CNGE_2026_M3_Secc1!$AJ$128,0,IF(OR(AND($D163&lt;&gt;"",CNGE_2026_M3_Secc1!I304="X"),AND($D163="",CNGE_2026_M3_Secc1!I304="")),0,1))</f>
        <v>0</v>
      </c>
      <c r="FK163" s="220">
        <f>IF(CNGE_2026_M3_Secc1!$AH$128=CNGE_2026_M3_Secc1!$AJ$128,0,IF(OR(AND($D163&lt;&gt;"",CNGE_2026_M3_Secc1!J304="X"),AND($D163="",CNGE_2026_M3_Secc1!J304="")),0,1))</f>
        <v>0</v>
      </c>
      <c r="FL163" s="220">
        <f>IF(CNGE_2026_M3_Secc1!$AH$128=CNGE_2026_M3_Secc1!$AJ$128,0,IF(OR(AND($D163&lt;&gt;"",CNGE_2026_M3_Secc1!K304="X"),AND($D163="",CNGE_2026_M3_Secc1!K304="")),0,1))</f>
        <v>0</v>
      </c>
      <c r="FM163" s="220">
        <f>IF(CNGE_2026_M3_Secc1!$AH$128=CNGE_2026_M3_Secc1!$AJ$128,0,IF(OR(AND($D163&lt;&gt;"",CNGE_2026_M3_Secc1!L304="X"),AND($D163="",CNGE_2026_M3_Secc1!L304="")),0,1))</f>
        <v>0</v>
      </c>
      <c r="FN163" s="220">
        <f>IF(CNGE_2026_M3_Secc1!$AH$128=CNGE_2026_M3_Secc1!$AJ$128,0,IF(OR(AND($D163&lt;&gt;"",CNGE_2026_M3_Secc1!M304="X"),AND($D163="",CNGE_2026_M3_Secc1!M304="")),0,1))</f>
        <v>0</v>
      </c>
      <c r="FO163" s="220">
        <f>IF(CNGE_2026_M3_Secc1!$AH$128=CNGE_2026_M3_Secc1!$AJ$128,0,IF(OR(AND($D163&lt;&gt;"",CNGE_2026_M3_Secc1!N304="X"),AND($D163="",CNGE_2026_M3_Secc1!N304="")),0,1))</f>
        <v>0</v>
      </c>
      <c r="FP163" s="220">
        <f>IF(CNGE_2026_M3_Secc1!$AH$128=CNGE_2026_M3_Secc1!$AJ$128,0,IF(OR(AND($D163&lt;&gt;"",CNGE_2026_M3_Secc1!O304="X"),AND($D163="",CNGE_2026_M3_Secc1!O304="")),0,1))</f>
        <v>0</v>
      </c>
      <c r="FQ163" s="220">
        <f>IF(CNGE_2026_M3_Secc1!$AH$128=CNGE_2026_M3_Secc1!$AJ$128,0,IF(OR(AND($D163&lt;&gt;"",CNGE_2026_M3_Secc1!P304="X"),AND($D163="",CNGE_2026_M3_Secc1!P304="")),0,1))</f>
        <v>0</v>
      </c>
      <c r="FR163" s="220">
        <f>IF(CNGE_2026_M3_Secc1!$AH$128=CNGE_2026_M3_Secc1!$AJ$128,0,IF(OR(AND($D163&lt;&gt;"",CNGE_2026_M3_Secc1!Q304="X"),AND($D163="",CNGE_2026_M3_Secc1!Q304="")),0,1))</f>
        <v>0</v>
      </c>
      <c r="FS163" s="220">
        <f>IF(CNGE_2026_M3_Secc1!$AH$128=CNGE_2026_M3_Secc1!$AJ$128,0,IF(OR(AND($D163&lt;&gt;"",CNGE_2026_M3_Secc1!R304="X"),AND($D163="",CNGE_2026_M3_Secc1!R304="")),0,1))</f>
        <v>0</v>
      </c>
      <c r="FT163" s="220">
        <f>IF(CNGE_2026_M3_Secc1!$AH$128=CNGE_2026_M3_Secc1!$AJ$128,0,IF(OR(AND($D163&lt;&gt;"",CNGE_2026_M3_Secc1!S304="X"),AND($D163="",CNGE_2026_M3_Secc1!S304="")),0,1))</f>
        <v>0</v>
      </c>
      <c r="FU163" s="220">
        <f>IF(CNGE_2026_M3_Secc1!$AH$128=CNGE_2026_M3_Secc1!$AJ$128,0,IF(OR(AND($D163&lt;&gt;"",CNGE_2026_M3_Secc1!T304="X"),AND($D163="",CNGE_2026_M3_Secc1!T304="")),0,1))</f>
        <v>0</v>
      </c>
      <c r="FV163" s="220">
        <f>IF(CNGE_2026_M3_Secc1!$AH$128=CNGE_2026_M3_Secc1!$AJ$128,0,IF(OR(AND($D163&lt;&gt;"",CNGE_2026_M3_Secc1!U304="X"),AND($D163="",CNGE_2026_M3_Secc1!U304="")),0,1))</f>
        <v>0</v>
      </c>
      <c r="FW163" s="220">
        <f>IF(CNGE_2026_M3_Secc1!$AH$128=CNGE_2026_M3_Secc1!$AJ$128,0,IF(OR(AND($D163&lt;&gt;"",CNGE_2026_M3_Secc1!V304="X"),AND($D163="",CNGE_2026_M3_Secc1!V304="")),0,1))</f>
        <v>0</v>
      </c>
      <c r="FX163" s="220">
        <f>IF(CNGE_2026_M3_Secc1!$AH$128=CNGE_2026_M3_Secc1!$AJ$128,0,IF(OR(AND($D163&lt;&gt;"",CNGE_2026_M3_Secc1!W304="X"),AND($D163="",CNGE_2026_M3_Secc1!W304="")),0,1))</f>
        <v>0</v>
      </c>
      <c r="FY163" s="220">
        <f>IF(CNGE_2026_M3_Secc1!$AH$128=CNGE_2026_M3_Secc1!$AJ$128,0,IF(OR(AND($D163&lt;&gt;"",CNGE_2026_M3_Secc1!X304="X"),AND($D163="",CNGE_2026_M3_Secc1!X304="")),0,1))</f>
        <v>0</v>
      </c>
      <c r="FZ163" s="220">
        <f>IF(CNGE_2026_M3_Secc1!$AH$128=CNGE_2026_M3_Secc1!$AJ$128,0,IF(OR(AND($D163&lt;&gt;"",CNGE_2026_M3_Secc1!Y304="X"),AND($D163="",CNGE_2026_M3_Secc1!Y304="")),0,1))</f>
        <v>0</v>
      </c>
      <c r="GA163" s="220">
        <f>IF(CNGE_2026_M3_Secc1!$AH$128=CNGE_2026_M3_Secc1!$AJ$128,0,IF(OR(AND($D163&lt;&gt;"",CNGE_2026_M3_Secc1!Z304="X"),AND($D163="",CNGE_2026_M3_Secc1!Z304="")),0,1))</f>
        <v>0</v>
      </c>
      <c r="GB163" s="220">
        <f>IF(CNGE_2026_M3_Secc1!$AH$128=CNGE_2026_M3_Secc1!$AJ$128,0,IF(OR(AND($D163&lt;&gt;"",CNGE_2026_M3_Secc1!AA304="X"),AND($D163="",CNGE_2026_M3_Secc1!AA304="")),0,1))</f>
        <v>0</v>
      </c>
      <c r="GC163" s="220">
        <f>IF(CNGE_2026_M3_Secc1!$AH$128=CNGE_2026_M3_Secc1!$AJ$128,0,IF(OR(AND($D163&lt;&gt;"",CNGE_2026_M3_Secc1!AB304="X"),AND($D163="",CNGE_2026_M3_Secc1!AB304="")),0,1))</f>
        <v>0</v>
      </c>
      <c r="GD163" s="220">
        <f>IF(CNGE_2026_M3_Secc1!$AH$128=CNGE_2026_M3_Secc1!$AJ$128,0,IF(OR(AND($D163&lt;&gt;"",CNGE_2026_M3_Secc1!AC304="X"),AND($D163="",CNGE_2026_M3_Secc1!AC304="")),0,1))</f>
        <v>0</v>
      </c>
      <c r="GE163" s="220">
        <f>IF(CNGE_2026_M3_Secc1!$AH$128=CNGE_2026_M3_Secc1!$AJ$128,0,IF(OR(AND($D163&lt;&gt;"",CNGE_2026_M3_Secc1!AD304="X"),AND($D163="",CNGE_2026_M3_Secc1!AD304="")),0,1))</f>
        <v>0</v>
      </c>
    </row>
    <row r="164" spans="1:187" s="114" customFormat="1" ht="15" customHeight="1">
      <c r="A164" s="131"/>
      <c r="B164" s="48"/>
      <c r="C164" s="82" t="s">
        <v>239</v>
      </c>
      <c r="D164" s="792" t="str">
        <f>IF($AH$33=1,"",IF(CNGE_2026_M3_Secc1!$AH$40=CNGE_2026_M3_Secc1!$AJ$40,"",IF(CNGE_2026_M3_Secc1!D107="","",CNGE_2026_M3_Secc1!D107)))</f>
        <v/>
      </c>
      <c r="E164" s="793"/>
      <c r="F164" s="793"/>
      <c r="G164" s="793"/>
      <c r="H164" s="793"/>
      <c r="I164" s="793"/>
      <c r="J164" s="793"/>
      <c r="K164" s="793"/>
      <c r="L164" s="793"/>
      <c r="M164" s="794"/>
      <c r="N164" s="432"/>
      <c r="O164" s="432"/>
      <c r="P164" s="432"/>
      <c r="Q164" s="432"/>
      <c r="R164" s="432"/>
      <c r="S164" s="432"/>
      <c r="T164" s="432"/>
      <c r="U164" s="432"/>
      <c r="V164" s="432"/>
      <c r="W164" s="432"/>
      <c r="X164" s="432"/>
      <c r="Y164" s="432"/>
      <c r="Z164" s="432"/>
      <c r="AA164" s="432"/>
      <c r="AB164" s="432"/>
      <c r="AC164" s="432"/>
      <c r="AD164" s="432"/>
      <c r="AE164" s="49"/>
      <c r="AF164" s="219"/>
      <c r="AG164" s="212"/>
      <c r="AH164" s="896">
        <f t="shared" si="94"/>
        <v>0</v>
      </c>
      <c r="AI164" s="627"/>
      <c r="AJ164" s="896">
        <f t="shared" si="95"/>
        <v>0</v>
      </c>
      <c r="AK164" s="627"/>
      <c r="AL164" s="896">
        <f t="shared" si="96"/>
        <v>0</v>
      </c>
      <c r="AM164" s="627"/>
      <c r="AN164" s="627">
        <f t="shared" si="97"/>
        <v>0</v>
      </c>
      <c r="AO164" s="627"/>
      <c r="AP164" s="639" t="str">
        <f>IF(AN164=0,"",IF(SUM($AN$116:AN164)=1,AR164,IF($AN$173&gt;SUM($AN$116:AN164),_xlfn.CONCAT(", ",AR164),IF($AN$173=SUM($AN$116:AN164),_xlfn.CONCAT(" y ",AR164,".")))))</f>
        <v/>
      </c>
      <c r="AQ164" s="641" t="str">
        <f>IF(AO164=0,"", IF(SUM($AN164:BW$582)=1,AR164, IF($AN$589&gt;SUM($AN164:BW$582),_xlfn.CONCAT(", ",AR164), IF($AN$589=SUM($AN164:BW$582),_xlfn.CONCAT(" y ",AR164,".")))))</f>
        <v/>
      </c>
      <c r="AR164" s="639">
        <f t="shared" si="98"/>
        <v>48</v>
      </c>
      <c r="AS164" s="641"/>
      <c r="AU164" s="704">
        <f t="shared" si="99"/>
        <v>0</v>
      </c>
      <c r="AV164" s="705"/>
      <c r="AX164" s="1053">
        <f t="shared" si="100"/>
        <v>0</v>
      </c>
      <c r="AY164" s="729"/>
      <c r="AZ164" s="1053">
        <f t="shared" si="101"/>
        <v>0</v>
      </c>
      <c r="BA164" s="729"/>
      <c r="BB164" s="639">
        <f t="shared" si="102"/>
        <v>0</v>
      </c>
      <c r="BC164" s="641"/>
      <c r="BE164" s="220">
        <f t="shared" si="103"/>
        <v>0</v>
      </c>
      <c r="BF164" s="220">
        <f t="shared" si="104"/>
        <v>0</v>
      </c>
      <c r="BG164" s="220">
        <f t="shared" si="105"/>
        <v>0</v>
      </c>
      <c r="BH164" s="220">
        <f t="shared" si="106"/>
        <v>0</v>
      </c>
      <c r="BI164" s="220">
        <f t="shared" si="107"/>
        <v>0</v>
      </c>
      <c r="BJ164" s="220">
        <f t="shared" si="108"/>
        <v>0</v>
      </c>
      <c r="BK164" s="220">
        <f t="shared" si="109"/>
        <v>0</v>
      </c>
      <c r="BL164" s="220">
        <f t="shared" si="110"/>
        <v>0</v>
      </c>
      <c r="BM164" s="220">
        <f t="shared" si="111"/>
        <v>0</v>
      </c>
      <c r="BN164" s="220">
        <f t="shared" si="112"/>
        <v>0</v>
      </c>
      <c r="BO164" s="220">
        <f t="shared" si="113"/>
        <v>0</v>
      </c>
      <c r="BP164" s="220">
        <f t="shared" si="114"/>
        <v>0</v>
      </c>
      <c r="BQ164" s="220">
        <f t="shared" si="115"/>
        <v>0</v>
      </c>
      <c r="BR164" s="220">
        <f t="shared" si="116"/>
        <v>0</v>
      </c>
      <c r="BS164" s="220">
        <f t="shared" si="117"/>
        <v>0</v>
      </c>
      <c r="BT164" s="220">
        <f t="shared" si="118"/>
        <v>0</v>
      </c>
      <c r="BU164" s="220">
        <f t="shared" si="119"/>
        <v>0</v>
      </c>
      <c r="BV164" s="220">
        <f t="shared" si="120"/>
        <v>0</v>
      </c>
      <c r="BW164" s="220">
        <f t="shared" si="121"/>
        <v>0</v>
      </c>
      <c r="BX164" s="220">
        <f t="shared" si="122"/>
        <v>0</v>
      </c>
      <c r="BY164" s="220">
        <f t="shared" si="123"/>
        <v>0</v>
      </c>
      <c r="BZ164" s="220">
        <f t="shared" si="124"/>
        <v>0</v>
      </c>
      <c r="CA164" s="220">
        <f t="shared" si="125"/>
        <v>0</v>
      </c>
      <c r="CB164" s="220">
        <f t="shared" si="126"/>
        <v>0</v>
      </c>
      <c r="CC164" s="220">
        <f t="shared" si="127"/>
        <v>0</v>
      </c>
      <c r="CD164" s="220">
        <f t="shared" si="128"/>
        <v>0</v>
      </c>
      <c r="CE164" s="220">
        <f t="shared" si="129"/>
        <v>0</v>
      </c>
      <c r="CF164" s="220">
        <f t="shared" si="130"/>
        <v>0</v>
      </c>
      <c r="CG164" s="220">
        <f t="shared" si="131"/>
        <v>0</v>
      </c>
      <c r="CH164" s="220">
        <f t="shared" si="132"/>
        <v>0</v>
      </c>
      <c r="CI164" s="220">
        <f t="shared" si="133"/>
        <v>0</v>
      </c>
      <c r="CJ164" s="220">
        <f t="shared" si="134"/>
        <v>0</v>
      </c>
      <c r="CK164" s="220">
        <f t="shared" si="135"/>
        <v>0</v>
      </c>
      <c r="CL164" s="220">
        <f t="shared" si="136"/>
        <v>0</v>
      </c>
      <c r="CM164" s="220">
        <f t="shared" si="137"/>
        <v>0</v>
      </c>
      <c r="CN164" s="220">
        <f t="shared" si="138"/>
        <v>0</v>
      </c>
      <c r="CO164" s="220">
        <f t="shared" si="139"/>
        <v>0</v>
      </c>
      <c r="CP164" s="220">
        <f t="shared" si="140"/>
        <v>0</v>
      </c>
      <c r="CQ164" s="220">
        <f t="shared" si="141"/>
        <v>0</v>
      </c>
      <c r="CR164" s="220">
        <f t="shared" si="142"/>
        <v>0</v>
      </c>
      <c r="CS164" s="220">
        <f t="shared" si="143"/>
        <v>0</v>
      </c>
      <c r="CT164" s="220">
        <f t="shared" si="144"/>
        <v>0</v>
      </c>
      <c r="CU164" s="220">
        <f t="shared" si="145"/>
        <v>0</v>
      </c>
      <c r="CV164" s="220">
        <f t="shared" si="146"/>
        <v>0</v>
      </c>
      <c r="CW164" s="220">
        <f t="shared" si="147"/>
        <v>0</v>
      </c>
      <c r="CX164" s="220">
        <f t="shared" si="148"/>
        <v>0</v>
      </c>
      <c r="CY164" s="220">
        <f t="shared" si="149"/>
        <v>0</v>
      </c>
      <c r="CZ164" s="220">
        <f t="shared" si="150"/>
        <v>0</v>
      </c>
      <c r="DA164" s="220">
        <f t="shared" si="151"/>
        <v>0</v>
      </c>
      <c r="DB164" s="220">
        <f t="shared" si="152"/>
        <v>0</v>
      </c>
      <c r="DC164" s="220">
        <f t="shared" si="153"/>
        <v>0</v>
      </c>
      <c r="DD164" s="220">
        <f t="shared" si="154"/>
        <v>0</v>
      </c>
      <c r="DE164" s="220">
        <f t="shared" si="155"/>
        <v>0</v>
      </c>
      <c r="DF164" s="220">
        <f t="shared" si="156"/>
        <v>0</v>
      </c>
      <c r="DG164" s="220">
        <f t="shared" si="157"/>
        <v>0</v>
      </c>
      <c r="DH164" s="220">
        <f t="shared" si="158"/>
        <v>0</v>
      </c>
      <c r="DI164" s="220">
        <f t="shared" si="159"/>
        <v>0</v>
      </c>
      <c r="DJ164" s="220">
        <f t="shared" si="160"/>
        <v>0</v>
      </c>
      <c r="DK164" s="220">
        <f t="shared" si="161"/>
        <v>0</v>
      </c>
      <c r="DL164" s="220">
        <f t="shared" si="162"/>
        <v>0</v>
      </c>
      <c r="DM164" s="220">
        <f t="shared" si="163"/>
        <v>0</v>
      </c>
      <c r="DN164" s="96" t="str">
        <f>IF(DM164=0,"",IF(SUM($DM$116:DM164)=1,_xlfn.CONCAT(DO164,),IF($DM$173&gt;SUM($DM$116:DM164),_xlfn.CONCAT(", ",DO164),IF($DM$173=SUM($DM$116:DM164),_xlfn.CONCAT(" y ",DO164)))))</f>
        <v/>
      </c>
      <c r="DO164" s="98">
        <f t="shared" si="87"/>
        <v>48</v>
      </c>
      <c r="DT164" s="645">
        <f t="shared" si="164"/>
        <v>0</v>
      </c>
      <c r="DU164" s="647"/>
      <c r="DW164" s="220">
        <f t="shared" si="165"/>
        <v>0</v>
      </c>
      <c r="DX164" s="220">
        <f>IF(CNGE_2026_M3_Secc1!$AH$128=CNGE_2026_M3_Secc1!$AJ$128,0,IF(OR(AND($D164&lt;&gt;"",CNGE_2026_M3_Secc1!O185="X"),AND($D164="",CNGE_2026_M3_Secc1!O185="")),0,1))</f>
        <v>0</v>
      </c>
      <c r="DY164" s="220">
        <f>IF(CNGE_2026_M3_Secc1!$AH$128=CNGE_2026_M3_Secc1!$AJ$128,0,IF(OR(AND($D164&lt;&gt;"",CNGE_2026_M3_Secc1!P185="X"),AND($D164="",CNGE_2026_M3_Secc1!P185="")),0,1))</f>
        <v>0</v>
      </c>
      <c r="DZ164" s="220">
        <f>IF(CNGE_2026_M3_Secc1!$AH$128=CNGE_2026_M3_Secc1!$AJ$128,0,IF(OR(AND($D164&lt;&gt;"",CNGE_2026_M3_Secc1!Q185="X"),AND($D164="",CNGE_2026_M3_Secc1!Q185="")),0,1))</f>
        <v>0</v>
      </c>
      <c r="EA164" s="220">
        <f>IF(CNGE_2026_M3_Secc1!$AH$128=CNGE_2026_M3_Secc1!$AJ$128,0,IF(OR(AND($D164&lt;&gt;"",CNGE_2026_M3_Secc1!R185="X"),AND($D164="",CNGE_2026_M3_Secc1!R185="")),0,1))</f>
        <v>0</v>
      </c>
      <c r="EB164" s="220">
        <f>IF(CNGE_2026_M3_Secc1!$AH$128=CNGE_2026_M3_Secc1!$AJ$128,0,IF(OR(AND($D164&lt;&gt;"",CNGE_2026_M3_Secc1!S185="X"),AND($D164="",CNGE_2026_M3_Secc1!S185="")),0,1))</f>
        <v>0</v>
      </c>
      <c r="EC164" s="220">
        <f>IF(CNGE_2026_M3_Secc1!$AH$128=CNGE_2026_M3_Secc1!$AJ$128,0,IF(OR(AND($D164&lt;&gt;"",CNGE_2026_M3_Secc1!T185="X"),AND($D164="",CNGE_2026_M3_Secc1!T185="")),0,1))</f>
        <v>0</v>
      </c>
      <c r="ED164" s="220">
        <f>IF(CNGE_2026_M3_Secc1!$AH$128=CNGE_2026_M3_Secc1!$AJ$128,0,IF(OR(AND($D164&lt;&gt;"",CNGE_2026_M3_Secc1!U185="X"),AND($D164="",CNGE_2026_M3_Secc1!U185="")),0,1))</f>
        <v>0</v>
      </c>
      <c r="EE164" s="220">
        <f>IF(CNGE_2026_M3_Secc1!$AH$128=CNGE_2026_M3_Secc1!$AJ$128,0,IF(OR(AND($D164&lt;&gt;"",CNGE_2026_M3_Secc1!V185="X"),AND($D164="",CNGE_2026_M3_Secc1!V185="")),0,1))</f>
        <v>0</v>
      </c>
      <c r="EF164" s="220">
        <f>IF(CNGE_2026_M3_Secc1!$AH$128=CNGE_2026_M3_Secc1!$AJ$128,0,IF(OR(AND($D164&lt;&gt;"",CNGE_2026_M3_Secc1!W185="X"),AND($D164="",CNGE_2026_M3_Secc1!W185="")),0,1))</f>
        <v>0</v>
      </c>
      <c r="EG164" s="220">
        <f>IF(CNGE_2026_M3_Secc1!$AH$128=CNGE_2026_M3_Secc1!$AJ$128,0,IF(OR(AND($D164&lt;&gt;"",CNGE_2026_M3_Secc1!X185="X"),AND($D164="",CNGE_2026_M3_Secc1!X185="")),0,1))</f>
        <v>0</v>
      </c>
      <c r="EH164" s="220">
        <f>IF(CNGE_2026_M3_Secc1!$AH$128=CNGE_2026_M3_Secc1!$AJ$128,0,IF(OR(AND($D164&lt;&gt;"",CNGE_2026_M3_Secc1!Y185="X"),AND($D164="",CNGE_2026_M3_Secc1!Y185="")),0,1))</f>
        <v>0</v>
      </c>
      <c r="EI164" s="220">
        <f>IF(CNGE_2026_M3_Secc1!$AH$128=CNGE_2026_M3_Secc1!$AJ$128,0,IF(OR(AND($D164&lt;&gt;"",CNGE_2026_M3_Secc1!Z185="X"),AND($D164="",CNGE_2026_M3_Secc1!Z185="")),0,1))</f>
        <v>0</v>
      </c>
      <c r="EJ164" s="220">
        <f>IF(CNGE_2026_M3_Secc1!$AH$128=CNGE_2026_M3_Secc1!$AJ$128,0,IF(OR(AND($D164&lt;&gt;"",CNGE_2026_M3_Secc1!AA185="X"),AND($D164="",CNGE_2026_M3_Secc1!AA185="")),0,1))</f>
        <v>0</v>
      </c>
      <c r="EK164" s="220">
        <f>IF(CNGE_2026_M3_Secc1!$AH$128=CNGE_2026_M3_Secc1!$AJ$128,0,IF(OR(AND($D164&lt;&gt;"",CNGE_2026_M3_Secc1!AB185="X"),AND($D164="",CNGE_2026_M3_Secc1!AB185="")),0,1))</f>
        <v>0</v>
      </c>
      <c r="EL164" s="220">
        <f>IF(CNGE_2026_M3_Secc1!$AH$128=CNGE_2026_M3_Secc1!$AJ$128,0,IF(OR(AND($D164&lt;&gt;"",CNGE_2026_M3_Secc1!AC185="X"),AND($D164="",CNGE_2026_M3_Secc1!AC185="")),0,1))</f>
        <v>0</v>
      </c>
      <c r="EM164" s="220">
        <f>IF(CNGE_2026_M3_Secc1!$AH$128=CNGE_2026_M3_Secc1!$AJ$128,0,IF(OR(AND($D164&lt;&gt;"",CNGE_2026_M3_Secc1!AD185="X"),AND($D164="",CNGE_2026_M3_Secc1!AD185="")),0,1))</f>
        <v>0</v>
      </c>
      <c r="EN164" s="220">
        <f>IF(CNGE_2026_M3_Secc1!$AH$128=CNGE_2026_M3_Secc1!$AJ$128,0,IF(OR(AND($D164&lt;&gt;"",CNGE_2026_M3_Secc1!I245="X"),AND($D164="",CNGE_2026_M3_Secc1!I245="")),0,1))</f>
        <v>0</v>
      </c>
      <c r="EO164" s="220">
        <f>IF(CNGE_2026_M3_Secc1!$AH$128=CNGE_2026_M3_Secc1!$AJ$128,0,IF(OR(AND($D164&lt;&gt;"",CNGE_2026_M3_Secc1!J245="X"),AND($D164="",CNGE_2026_M3_Secc1!J245="")),0,1))</f>
        <v>0</v>
      </c>
      <c r="EP164" s="220">
        <f>IF(CNGE_2026_M3_Secc1!$AH$128=CNGE_2026_M3_Secc1!$AJ$128,0,IF(OR(AND($D164&lt;&gt;"",CNGE_2026_M3_Secc1!K245="X"),AND($D164="",CNGE_2026_M3_Secc1!K245="")),0,1))</f>
        <v>0</v>
      </c>
      <c r="EQ164" s="220">
        <f>IF(CNGE_2026_M3_Secc1!$AH$128=CNGE_2026_M3_Secc1!$AJ$128,0,IF(OR(AND($D164&lt;&gt;"",CNGE_2026_M3_Secc1!L245="X"),AND($D164="",CNGE_2026_M3_Secc1!L245="")),0,1))</f>
        <v>0</v>
      </c>
      <c r="ER164" s="220">
        <f>IF(CNGE_2026_M3_Secc1!$AH$128=CNGE_2026_M3_Secc1!$AJ$128,0,IF(OR(AND($D164&lt;&gt;"",CNGE_2026_M3_Secc1!M245="X"),AND($D164="",CNGE_2026_M3_Secc1!M245="")),0,1))</f>
        <v>0</v>
      </c>
      <c r="ES164" s="220">
        <f>IF(CNGE_2026_M3_Secc1!$AH$128=CNGE_2026_M3_Secc1!$AJ$128,0,IF(OR(AND($D164&lt;&gt;"",CNGE_2026_M3_Secc1!N245="X"),AND($D164="",CNGE_2026_M3_Secc1!N245="")),0,1))</f>
        <v>0</v>
      </c>
      <c r="ET164" s="220">
        <f>IF(CNGE_2026_M3_Secc1!$AH$128=CNGE_2026_M3_Secc1!$AJ$128,0,IF(OR(AND($D164&lt;&gt;"",CNGE_2026_M3_Secc1!O245="X"),AND($D164="",CNGE_2026_M3_Secc1!O245="")),0,1))</f>
        <v>0</v>
      </c>
      <c r="EU164" s="220">
        <f>IF(CNGE_2026_M3_Secc1!$AH$128=CNGE_2026_M3_Secc1!$AJ$128,0,IF(OR(AND($D164&lt;&gt;"",CNGE_2026_M3_Secc1!P245="X"),AND($D164="",CNGE_2026_M3_Secc1!P245="")),0,1))</f>
        <v>0</v>
      </c>
      <c r="EV164" s="220">
        <f>IF(CNGE_2026_M3_Secc1!$AH$128=CNGE_2026_M3_Secc1!$AJ$128,0,IF(OR(AND($D164&lt;&gt;"",CNGE_2026_M3_Secc1!Q245="X"),AND($D164="",CNGE_2026_M3_Secc1!Q245="")),0,1))</f>
        <v>0</v>
      </c>
      <c r="EW164" s="220">
        <f>IF(CNGE_2026_M3_Secc1!$AH$128=CNGE_2026_M3_Secc1!$AJ$128,0,IF(OR(AND($D164&lt;&gt;"",CNGE_2026_M3_Secc1!R245="X"),AND($D164="",CNGE_2026_M3_Secc1!R245="")),0,1))</f>
        <v>0</v>
      </c>
      <c r="EX164" s="220">
        <f>IF(CNGE_2026_M3_Secc1!$AH$128=CNGE_2026_M3_Secc1!$AJ$128,0,IF(OR(AND($D164&lt;&gt;"",CNGE_2026_M3_Secc1!S245="X"),AND($D164="",CNGE_2026_M3_Secc1!S245="")),0,1))</f>
        <v>0</v>
      </c>
      <c r="EY164" s="220">
        <f>IF(CNGE_2026_M3_Secc1!$AH$128=CNGE_2026_M3_Secc1!$AJ$128,0,IF(OR(AND($D164&lt;&gt;"",CNGE_2026_M3_Secc1!T245="X"),AND($D164="",CNGE_2026_M3_Secc1!T245="")),0,1))</f>
        <v>0</v>
      </c>
      <c r="EZ164" s="220">
        <f>IF(CNGE_2026_M3_Secc1!$AH$128=CNGE_2026_M3_Secc1!$AJ$128,0,IF(OR(AND($D164&lt;&gt;"",CNGE_2026_M3_Secc1!U245="X"),AND($D164="",CNGE_2026_M3_Secc1!U245="")),0,1))</f>
        <v>0</v>
      </c>
      <c r="FA164" s="220">
        <f>IF(CNGE_2026_M3_Secc1!$AH$128=CNGE_2026_M3_Secc1!$AJ$128,0,IF(OR(AND($D164&lt;&gt;"",CNGE_2026_M3_Secc1!V245="X"),AND($D164="",CNGE_2026_M3_Secc1!V245="")),0,1))</f>
        <v>0</v>
      </c>
      <c r="FB164" s="220">
        <f>IF(CNGE_2026_M3_Secc1!$AH$128=CNGE_2026_M3_Secc1!$AJ$128,0,IF(OR(AND($D164&lt;&gt;"",CNGE_2026_M3_Secc1!W245="X"),AND($D164="",CNGE_2026_M3_Secc1!W245="")),0,1))</f>
        <v>0</v>
      </c>
      <c r="FC164" s="220">
        <f>IF(CNGE_2026_M3_Secc1!$AH$128=CNGE_2026_M3_Secc1!$AJ$128,0,IF(OR(AND($D164&lt;&gt;"",CNGE_2026_M3_Secc1!X245="X"),AND($D164="",CNGE_2026_M3_Secc1!X245="")),0,1))</f>
        <v>0</v>
      </c>
      <c r="FD164" s="220">
        <f>IF(CNGE_2026_M3_Secc1!$AH$128=CNGE_2026_M3_Secc1!$AJ$128,0,IF(OR(AND($D164&lt;&gt;"",CNGE_2026_M3_Secc1!Y245="X"),AND($D164="",CNGE_2026_M3_Secc1!Y245="")),0,1))</f>
        <v>0</v>
      </c>
      <c r="FE164" s="220">
        <f>IF(CNGE_2026_M3_Secc1!$AH$128=CNGE_2026_M3_Secc1!$AJ$128,0,IF(OR(AND($D164&lt;&gt;"",CNGE_2026_M3_Secc1!Z245="X"),AND($D164="",CNGE_2026_M3_Secc1!Z245="")),0,1))</f>
        <v>0</v>
      </c>
      <c r="FF164" s="220">
        <f>IF(CNGE_2026_M3_Secc1!$AH$128=CNGE_2026_M3_Secc1!$AJ$128,0,IF(OR(AND($D164&lt;&gt;"",CNGE_2026_M3_Secc1!AA245="X"),AND($D164="",CNGE_2026_M3_Secc1!AA245="")),0,1))</f>
        <v>0</v>
      </c>
      <c r="FG164" s="220">
        <f>IF(CNGE_2026_M3_Secc1!$AH$128=CNGE_2026_M3_Secc1!$AJ$128,0,IF(OR(AND($D164&lt;&gt;"",CNGE_2026_M3_Secc1!AB245="X"),AND($D164="",CNGE_2026_M3_Secc1!AB245="")),0,1))</f>
        <v>0</v>
      </c>
      <c r="FH164" s="220">
        <f>IF(CNGE_2026_M3_Secc1!$AH$128=CNGE_2026_M3_Secc1!$AJ$128,0,IF(OR(AND($D164&lt;&gt;"",CNGE_2026_M3_Secc1!AC245="X"),AND($D164="",CNGE_2026_M3_Secc1!AC245="")),0,1))</f>
        <v>0</v>
      </c>
      <c r="FI164" s="220">
        <f>IF(CNGE_2026_M3_Secc1!$AH$128=CNGE_2026_M3_Secc1!$AJ$128,0,IF(OR(AND($D164&lt;&gt;"",CNGE_2026_M3_Secc1!AD245="X"),AND($D164="",CNGE_2026_M3_Secc1!AD245="")),0,1))</f>
        <v>0</v>
      </c>
      <c r="FJ164" s="220">
        <f>IF(CNGE_2026_M3_Secc1!$AH$128=CNGE_2026_M3_Secc1!$AJ$128,0,IF(OR(AND($D164&lt;&gt;"",CNGE_2026_M3_Secc1!I305="X"),AND($D164="",CNGE_2026_M3_Secc1!I305="")),0,1))</f>
        <v>0</v>
      </c>
      <c r="FK164" s="220">
        <f>IF(CNGE_2026_M3_Secc1!$AH$128=CNGE_2026_M3_Secc1!$AJ$128,0,IF(OR(AND($D164&lt;&gt;"",CNGE_2026_M3_Secc1!J305="X"),AND($D164="",CNGE_2026_M3_Secc1!J305="")),0,1))</f>
        <v>0</v>
      </c>
      <c r="FL164" s="220">
        <f>IF(CNGE_2026_M3_Secc1!$AH$128=CNGE_2026_M3_Secc1!$AJ$128,0,IF(OR(AND($D164&lt;&gt;"",CNGE_2026_M3_Secc1!K305="X"),AND($D164="",CNGE_2026_M3_Secc1!K305="")),0,1))</f>
        <v>0</v>
      </c>
      <c r="FM164" s="220">
        <f>IF(CNGE_2026_M3_Secc1!$AH$128=CNGE_2026_M3_Secc1!$AJ$128,0,IF(OR(AND($D164&lt;&gt;"",CNGE_2026_M3_Secc1!L305="X"),AND($D164="",CNGE_2026_M3_Secc1!L305="")),0,1))</f>
        <v>0</v>
      </c>
      <c r="FN164" s="220">
        <f>IF(CNGE_2026_M3_Secc1!$AH$128=CNGE_2026_M3_Secc1!$AJ$128,0,IF(OR(AND($D164&lt;&gt;"",CNGE_2026_M3_Secc1!M305="X"),AND($D164="",CNGE_2026_M3_Secc1!M305="")),0,1))</f>
        <v>0</v>
      </c>
      <c r="FO164" s="220">
        <f>IF(CNGE_2026_M3_Secc1!$AH$128=CNGE_2026_M3_Secc1!$AJ$128,0,IF(OR(AND($D164&lt;&gt;"",CNGE_2026_M3_Secc1!N305="X"),AND($D164="",CNGE_2026_M3_Secc1!N305="")),0,1))</f>
        <v>0</v>
      </c>
      <c r="FP164" s="220">
        <f>IF(CNGE_2026_M3_Secc1!$AH$128=CNGE_2026_M3_Secc1!$AJ$128,0,IF(OR(AND($D164&lt;&gt;"",CNGE_2026_M3_Secc1!O305="X"),AND($D164="",CNGE_2026_M3_Secc1!O305="")),0,1))</f>
        <v>0</v>
      </c>
      <c r="FQ164" s="220">
        <f>IF(CNGE_2026_M3_Secc1!$AH$128=CNGE_2026_M3_Secc1!$AJ$128,0,IF(OR(AND($D164&lt;&gt;"",CNGE_2026_M3_Secc1!P305="X"),AND($D164="",CNGE_2026_M3_Secc1!P305="")),0,1))</f>
        <v>0</v>
      </c>
      <c r="FR164" s="220">
        <f>IF(CNGE_2026_M3_Secc1!$AH$128=CNGE_2026_M3_Secc1!$AJ$128,0,IF(OR(AND($D164&lt;&gt;"",CNGE_2026_M3_Secc1!Q305="X"),AND($D164="",CNGE_2026_M3_Secc1!Q305="")),0,1))</f>
        <v>0</v>
      </c>
      <c r="FS164" s="220">
        <f>IF(CNGE_2026_M3_Secc1!$AH$128=CNGE_2026_M3_Secc1!$AJ$128,0,IF(OR(AND($D164&lt;&gt;"",CNGE_2026_M3_Secc1!R305="X"),AND($D164="",CNGE_2026_M3_Secc1!R305="")),0,1))</f>
        <v>0</v>
      </c>
      <c r="FT164" s="220">
        <f>IF(CNGE_2026_M3_Secc1!$AH$128=CNGE_2026_M3_Secc1!$AJ$128,0,IF(OR(AND($D164&lt;&gt;"",CNGE_2026_M3_Secc1!S305="X"),AND($D164="",CNGE_2026_M3_Secc1!S305="")),0,1))</f>
        <v>0</v>
      </c>
      <c r="FU164" s="220">
        <f>IF(CNGE_2026_M3_Secc1!$AH$128=CNGE_2026_M3_Secc1!$AJ$128,0,IF(OR(AND($D164&lt;&gt;"",CNGE_2026_M3_Secc1!T305="X"),AND($D164="",CNGE_2026_M3_Secc1!T305="")),0,1))</f>
        <v>0</v>
      </c>
      <c r="FV164" s="220">
        <f>IF(CNGE_2026_M3_Secc1!$AH$128=CNGE_2026_M3_Secc1!$AJ$128,0,IF(OR(AND($D164&lt;&gt;"",CNGE_2026_M3_Secc1!U305="X"),AND($D164="",CNGE_2026_M3_Secc1!U305="")),0,1))</f>
        <v>0</v>
      </c>
      <c r="FW164" s="220">
        <f>IF(CNGE_2026_M3_Secc1!$AH$128=CNGE_2026_M3_Secc1!$AJ$128,0,IF(OR(AND($D164&lt;&gt;"",CNGE_2026_M3_Secc1!V305="X"),AND($D164="",CNGE_2026_M3_Secc1!V305="")),0,1))</f>
        <v>0</v>
      </c>
      <c r="FX164" s="220">
        <f>IF(CNGE_2026_M3_Secc1!$AH$128=CNGE_2026_M3_Secc1!$AJ$128,0,IF(OR(AND($D164&lt;&gt;"",CNGE_2026_M3_Secc1!W305="X"),AND($D164="",CNGE_2026_M3_Secc1!W305="")),0,1))</f>
        <v>0</v>
      </c>
      <c r="FY164" s="220">
        <f>IF(CNGE_2026_M3_Secc1!$AH$128=CNGE_2026_M3_Secc1!$AJ$128,0,IF(OR(AND($D164&lt;&gt;"",CNGE_2026_M3_Secc1!X305="X"),AND($D164="",CNGE_2026_M3_Secc1!X305="")),0,1))</f>
        <v>0</v>
      </c>
      <c r="FZ164" s="220">
        <f>IF(CNGE_2026_M3_Secc1!$AH$128=CNGE_2026_M3_Secc1!$AJ$128,0,IF(OR(AND($D164&lt;&gt;"",CNGE_2026_M3_Secc1!Y305="X"),AND($D164="",CNGE_2026_M3_Secc1!Y305="")),0,1))</f>
        <v>0</v>
      </c>
      <c r="GA164" s="220">
        <f>IF(CNGE_2026_M3_Secc1!$AH$128=CNGE_2026_M3_Secc1!$AJ$128,0,IF(OR(AND($D164&lt;&gt;"",CNGE_2026_M3_Secc1!Z305="X"),AND($D164="",CNGE_2026_M3_Secc1!Z305="")),0,1))</f>
        <v>0</v>
      </c>
      <c r="GB164" s="220">
        <f>IF(CNGE_2026_M3_Secc1!$AH$128=CNGE_2026_M3_Secc1!$AJ$128,0,IF(OR(AND($D164&lt;&gt;"",CNGE_2026_M3_Secc1!AA305="X"),AND($D164="",CNGE_2026_M3_Secc1!AA305="")),0,1))</f>
        <v>0</v>
      </c>
      <c r="GC164" s="220">
        <f>IF(CNGE_2026_M3_Secc1!$AH$128=CNGE_2026_M3_Secc1!$AJ$128,0,IF(OR(AND($D164&lt;&gt;"",CNGE_2026_M3_Secc1!AB305="X"),AND($D164="",CNGE_2026_M3_Secc1!AB305="")),0,1))</f>
        <v>0</v>
      </c>
      <c r="GD164" s="220">
        <f>IF(CNGE_2026_M3_Secc1!$AH$128=CNGE_2026_M3_Secc1!$AJ$128,0,IF(OR(AND($D164&lt;&gt;"",CNGE_2026_M3_Secc1!AC305="X"),AND($D164="",CNGE_2026_M3_Secc1!AC305="")),0,1))</f>
        <v>0</v>
      </c>
      <c r="GE164" s="220">
        <f>IF(CNGE_2026_M3_Secc1!$AH$128=CNGE_2026_M3_Secc1!$AJ$128,0,IF(OR(AND($D164&lt;&gt;"",CNGE_2026_M3_Secc1!AD305="X"),AND($D164="",CNGE_2026_M3_Secc1!AD305="")),0,1))</f>
        <v>0</v>
      </c>
    </row>
    <row r="165" spans="1:187" s="114" customFormat="1" ht="15" customHeight="1">
      <c r="A165" s="131"/>
      <c r="B165" s="48"/>
      <c r="C165" s="82" t="s">
        <v>240</v>
      </c>
      <c r="D165" s="792" t="str">
        <f>IF($AH$33=1,"",IF(CNGE_2026_M3_Secc1!$AH$40=CNGE_2026_M3_Secc1!$AJ$40,"",IF(CNGE_2026_M3_Secc1!D108="","",CNGE_2026_M3_Secc1!D108)))</f>
        <v/>
      </c>
      <c r="E165" s="793"/>
      <c r="F165" s="793"/>
      <c r="G165" s="793"/>
      <c r="H165" s="793"/>
      <c r="I165" s="793"/>
      <c r="J165" s="793"/>
      <c r="K165" s="793"/>
      <c r="L165" s="793"/>
      <c r="M165" s="794"/>
      <c r="N165" s="432"/>
      <c r="O165" s="432"/>
      <c r="P165" s="432"/>
      <c r="Q165" s="432"/>
      <c r="R165" s="432"/>
      <c r="S165" s="432"/>
      <c r="T165" s="432"/>
      <c r="U165" s="432"/>
      <c r="V165" s="432"/>
      <c r="W165" s="432"/>
      <c r="X165" s="432"/>
      <c r="Y165" s="432"/>
      <c r="Z165" s="432"/>
      <c r="AA165" s="432"/>
      <c r="AB165" s="432"/>
      <c r="AC165" s="432"/>
      <c r="AD165" s="432"/>
      <c r="AE165" s="49"/>
      <c r="AF165" s="219"/>
      <c r="AG165" s="212"/>
      <c r="AH165" s="896">
        <f t="shared" si="94"/>
        <v>0</v>
      </c>
      <c r="AI165" s="627"/>
      <c r="AJ165" s="896">
        <f t="shared" si="95"/>
        <v>0</v>
      </c>
      <c r="AK165" s="627"/>
      <c r="AL165" s="896">
        <f t="shared" si="96"/>
        <v>0</v>
      </c>
      <c r="AM165" s="627"/>
      <c r="AN165" s="627">
        <f t="shared" si="97"/>
        <v>0</v>
      </c>
      <c r="AO165" s="627"/>
      <c r="AP165" s="639" t="str">
        <f>IF(AN165=0,"",IF(SUM($AN$116:AN165)=1,AR165,IF($AN$173&gt;SUM($AN$116:AN165),_xlfn.CONCAT(", ",AR165),IF($AN$173=SUM($AN$116:AN165),_xlfn.CONCAT(" y ",AR165,".")))))</f>
        <v/>
      </c>
      <c r="AQ165" s="641" t="str">
        <f>IF(AO165=0,"", IF(SUM($AN165:BW$582)=1,AR165, IF($AN$589&gt;SUM($AN165:BW$582),_xlfn.CONCAT(", ",AR165), IF($AN$589=SUM($AN165:BW$582),_xlfn.CONCAT(" y ",AR165,".")))))</f>
        <v/>
      </c>
      <c r="AR165" s="639">
        <f t="shared" si="98"/>
        <v>49</v>
      </c>
      <c r="AS165" s="641"/>
      <c r="AU165" s="704">
        <f t="shared" si="99"/>
        <v>0</v>
      </c>
      <c r="AV165" s="705"/>
      <c r="AX165" s="1053">
        <f t="shared" si="100"/>
        <v>0</v>
      </c>
      <c r="AY165" s="729"/>
      <c r="AZ165" s="1053">
        <f t="shared" si="101"/>
        <v>0</v>
      </c>
      <c r="BA165" s="729"/>
      <c r="BB165" s="639">
        <f t="shared" si="102"/>
        <v>0</v>
      </c>
      <c r="BC165" s="641"/>
      <c r="BE165" s="220">
        <f t="shared" si="103"/>
        <v>0</v>
      </c>
      <c r="BF165" s="220">
        <f t="shared" si="104"/>
        <v>0</v>
      </c>
      <c r="BG165" s="220">
        <f t="shared" si="105"/>
        <v>0</v>
      </c>
      <c r="BH165" s="220">
        <f t="shared" si="106"/>
        <v>0</v>
      </c>
      <c r="BI165" s="220">
        <f t="shared" si="107"/>
        <v>0</v>
      </c>
      <c r="BJ165" s="220">
        <f t="shared" si="108"/>
        <v>0</v>
      </c>
      <c r="BK165" s="220">
        <f t="shared" si="109"/>
        <v>0</v>
      </c>
      <c r="BL165" s="220">
        <f t="shared" si="110"/>
        <v>0</v>
      </c>
      <c r="BM165" s="220">
        <f t="shared" si="111"/>
        <v>0</v>
      </c>
      <c r="BN165" s="220">
        <f t="shared" si="112"/>
        <v>0</v>
      </c>
      <c r="BO165" s="220">
        <f t="shared" si="113"/>
        <v>0</v>
      </c>
      <c r="BP165" s="220">
        <f t="shared" si="114"/>
        <v>0</v>
      </c>
      <c r="BQ165" s="220">
        <f t="shared" si="115"/>
        <v>0</v>
      </c>
      <c r="BR165" s="220">
        <f t="shared" si="116"/>
        <v>0</v>
      </c>
      <c r="BS165" s="220">
        <f t="shared" si="117"/>
        <v>0</v>
      </c>
      <c r="BT165" s="220">
        <f t="shared" si="118"/>
        <v>0</v>
      </c>
      <c r="BU165" s="220">
        <f t="shared" si="119"/>
        <v>0</v>
      </c>
      <c r="BV165" s="220">
        <f t="shared" si="120"/>
        <v>0</v>
      </c>
      <c r="BW165" s="220">
        <f t="shared" si="121"/>
        <v>0</v>
      </c>
      <c r="BX165" s="220">
        <f t="shared" si="122"/>
        <v>0</v>
      </c>
      <c r="BY165" s="220">
        <f t="shared" si="123"/>
        <v>0</v>
      </c>
      <c r="BZ165" s="220">
        <f t="shared" si="124"/>
        <v>0</v>
      </c>
      <c r="CA165" s="220">
        <f t="shared" si="125"/>
        <v>0</v>
      </c>
      <c r="CB165" s="220">
        <f t="shared" si="126"/>
        <v>0</v>
      </c>
      <c r="CC165" s="220">
        <f t="shared" si="127"/>
        <v>0</v>
      </c>
      <c r="CD165" s="220">
        <f t="shared" si="128"/>
        <v>0</v>
      </c>
      <c r="CE165" s="220">
        <f t="shared" si="129"/>
        <v>0</v>
      </c>
      <c r="CF165" s="220">
        <f t="shared" si="130"/>
        <v>0</v>
      </c>
      <c r="CG165" s="220">
        <f t="shared" si="131"/>
        <v>0</v>
      </c>
      <c r="CH165" s="220">
        <f t="shared" si="132"/>
        <v>0</v>
      </c>
      <c r="CI165" s="220">
        <f t="shared" si="133"/>
        <v>0</v>
      </c>
      <c r="CJ165" s="220">
        <f t="shared" si="134"/>
        <v>0</v>
      </c>
      <c r="CK165" s="220">
        <f t="shared" si="135"/>
        <v>0</v>
      </c>
      <c r="CL165" s="220">
        <f t="shared" si="136"/>
        <v>0</v>
      </c>
      <c r="CM165" s="220">
        <f t="shared" si="137"/>
        <v>0</v>
      </c>
      <c r="CN165" s="220">
        <f t="shared" si="138"/>
        <v>0</v>
      </c>
      <c r="CO165" s="220">
        <f t="shared" si="139"/>
        <v>0</v>
      </c>
      <c r="CP165" s="220">
        <f t="shared" si="140"/>
        <v>0</v>
      </c>
      <c r="CQ165" s="220">
        <f t="shared" si="141"/>
        <v>0</v>
      </c>
      <c r="CR165" s="220">
        <f t="shared" si="142"/>
        <v>0</v>
      </c>
      <c r="CS165" s="220">
        <f t="shared" si="143"/>
        <v>0</v>
      </c>
      <c r="CT165" s="220">
        <f t="shared" si="144"/>
        <v>0</v>
      </c>
      <c r="CU165" s="220">
        <f t="shared" si="145"/>
        <v>0</v>
      </c>
      <c r="CV165" s="220">
        <f t="shared" si="146"/>
        <v>0</v>
      </c>
      <c r="CW165" s="220">
        <f t="shared" si="147"/>
        <v>0</v>
      </c>
      <c r="CX165" s="220">
        <f t="shared" si="148"/>
        <v>0</v>
      </c>
      <c r="CY165" s="220">
        <f t="shared" si="149"/>
        <v>0</v>
      </c>
      <c r="CZ165" s="220">
        <f t="shared" si="150"/>
        <v>0</v>
      </c>
      <c r="DA165" s="220">
        <f t="shared" si="151"/>
        <v>0</v>
      </c>
      <c r="DB165" s="220">
        <f t="shared" si="152"/>
        <v>0</v>
      </c>
      <c r="DC165" s="220">
        <f t="shared" si="153"/>
        <v>0</v>
      </c>
      <c r="DD165" s="220">
        <f t="shared" si="154"/>
        <v>0</v>
      </c>
      <c r="DE165" s="220">
        <f t="shared" si="155"/>
        <v>0</v>
      </c>
      <c r="DF165" s="220">
        <f t="shared" si="156"/>
        <v>0</v>
      </c>
      <c r="DG165" s="220">
        <f t="shared" si="157"/>
        <v>0</v>
      </c>
      <c r="DH165" s="220">
        <f t="shared" si="158"/>
        <v>0</v>
      </c>
      <c r="DI165" s="220">
        <f t="shared" si="159"/>
        <v>0</v>
      </c>
      <c r="DJ165" s="220">
        <f t="shared" si="160"/>
        <v>0</v>
      </c>
      <c r="DK165" s="220">
        <f t="shared" si="161"/>
        <v>0</v>
      </c>
      <c r="DL165" s="220">
        <f t="shared" si="162"/>
        <v>0</v>
      </c>
      <c r="DM165" s="220">
        <f t="shared" si="163"/>
        <v>0</v>
      </c>
      <c r="DN165" s="96" t="str">
        <f>IF(DM165=0,"",IF(SUM($DM$116:DM165)=1,_xlfn.CONCAT(DO165,),IF($DM$173&gt;SUM($DM$116:DM165),_xlfn.CONCAT(", ",DO165),IF($DM$173=SUM($DM$116:DM165),_xlfn.CONCAT(" y ",DO165)))))</f>
        <v/>
      </c>
      <c r="DO165" s="98">
        <f t="shared" si="87"/>
        <v>49</v>
      </c>
      <c r="DT165" s="645">
        <f t="shared" si="164"/>
        <v>0</v>
      </c>
      <c r="DU165" s="647"/>
      <c r="DW165" s="220">
        <f t="shared" si="165"/>
        <v>0</v>
      </c>
      <c r="DX165" s="220">
        <f>IF(CNGE_2026_M3_Secc1!$AH$128=CNGE_2026_M3_Secc1!$AJ$128,0,IF(OR(AND($D165&lt;&gt;"",CNGE_2026_M3_Secc1!O186="X"),AND($D165="",CNGE_2026_M3_Secc1!O186="")),0,1))</f>
        <v>0</v>
      </c>
      <c r="DY165" s="220">
        <f>IF(CNGE_2026_M3_Secc1!$AH$128=CNGE_2026_M3_Secc1!$AJ$128,0,IF(OR(AND($D165&lt;&gt;"",CNGE_2026_M3_Secc1!P186="X"),AND($D165="",CNGE_2026_M3_Secc1!P186="")),0,1))</f>
        <v>0</v>
      </c>
      <c r="DZ165" s="220">
        <f>IF(CNGE_2026_M3_Secc1!$AH$128=CNGE_2026_M3_Secc1!$AJ$128,0,IF(OR(AND($D165&lt;&gt;"",CNGE_2026_M3_Secc1!Q186="X"),AND($D165="",CNGE_2026_M3_Secc1!Q186="")),0,1))</f>
        <v>0</v>
      </c>
      <c r="EA165" s="220">
        <f>IF(CNGE_2026_M3_Secc1!$AH$128=CNGE_2026_M3_Secc1!$AJ$128,0,IF(OR(AND($D165&lt;&gt;"",CNGE_2026_M3_Secc1!R186="X"),AND($D165="",CNGE_2026_M3_Secc1!R186="")),0,1))</f>
        <v>0</v>
      </c>
      <c r="EB165" s="220">
        <f>IF(CNGE_2026_M3_Secc1!$AH$128=CNGE_2026_M3_Secc1!$AJ$128,0,IF(OR(AND($D165&lt;&gt;"",CNGE_2026_M3_Secc1!S186="X"),AND($D165="",CNGE_2026_M3_Secc1!S186="")),0,1))</f>
        <v>0</v>
      </c>
      <c r="EC165" s="220">
        <f>IF(CNGE_2026_M3_Secc1!$AH$128=CNGE_2026_M3_Secc1!$AJ$128,0,IF(OR(AND($D165&lt;&gt;"",CNGE_2026_M3_Secc1!T186="X"),AND($D165="",CNGE_2026_M3_Secc1!T186="")),0,1))</f>
        <v>0</v>
      </c>
      <c r="ED165" s="220">
        <f>IF(CNGE_2026_M3_Secc1!$AH$128=CNGE_2026_M3_Secc1!$AJ$128,0,IF(OR(AND($D165&lt;&gt;"",CNGE_2026_M3_Secc1!U186="X"),AND($D165="",CNGE_2026_M3_Secc1!U186="")),0,1))</f>
        <v>0</v>
      </c>
      <c r="EE165" s="220">
        <f>IF(CNGE_2026_M3_Secc1!$AH$128=CNGE_2026_M3_Secc1!$AJ$128,0,IF(OR(AND($D165&lt;&gt;"",CNGE_2026_M3_Secc1!V186="X"),AND($D165="",CNGE_2026_M3_Secc1!V186="")),0,1))</f>
        <v>0</v>
      </c>
      <c r="EF165" s="220">
        <f>IF(CNGE_2026_M3_Secc1!$AH$128=CNGE_2026_M3_Secc1!$AJ$128,0,IF(OR(AND($D165&lt;&gt;"",CNGE_2026_M3_Secc1!W186="X"),AND($D165="",CNGE_2026_M3_Secc1!W186="")),0,1))</f>
        <v>0</v>
      </c>
      <c r="EG165" s="220">
        <f>IF(CNGE_2026_M3_Secc1!$AH$128=CNGE_2026_M3_Secc1!$AJ$128,0,IF(OR(AND($D165&lt;&gt;"",CNGE_2026_M3_Secc1!X186="X"),AND($D165="",CNGE_2026_M3_Secc1!X186="")),0,1))</f>
        <v>0</v>
      </c>
      <c r="EH165" s="220">
        <f>IF(CNGE_2026_M3_Secc1!$AH$128=CNGE_2026_M3_Secc1!$AJ$128,0,IF(OR(AND($D165&lt;&gt;"",CNGE_2026_M3_Secc1!Y186="X"),AND($D165="",CNGE_2026_M3_Secc1!Y186="")),0,1))</f>
        <v>0</v>
      </c>
      <c r="EI165" s="220">
        <f>IF(CNGE_2026_M3_Secc1!$AH$128=CNGE_2026_M3_Secc1!$AJ$128,0,IF(OR(AND($D165&lt;&gt;"",CNGE_2026_M3_Secc1!Z186="X"),AND($D165="",CNGE_2026_M3_Secc1!Z186="")),0,1))</f>
        <v>0</v>
      </c>
      <c r="EJ165" s="220">
        <f>IF(CNGE_2026_M3_Secc1!$AH$128=CNGE_2026_M3_Secc1!$AJ$128,0,IF(OR(AND($D165&lt;&gt;"",CNGE_2026_M3_Secc1!AA186="X"),AND($D165="",CNGE_2026_M3_Secc1!AA186="")),0,1))</f>
        <v>0</v>
      </c>
      <c r="EK165" s="220">
        <f>IF(CNGE_2026_M3_Secc1!$AH$128=CNGE_2026_M3_Secc1!$AJ$128,0,IF(OR(AND($D165&lt;&gt;"",CNGE_2026_M3_Secc1!AB186="X"),AND($D165="",CNGE_2026_M3_Secc1!AB186="")),0,1))</f>
        <v>0</v>
      </c>
      <c r="EL165" s="220">
        <f>IF(CNGE_2026_M3_Secc1!$AH$128=CNGE_2026_M3_Secc1!$AJ$128,0,IF(OR(AND($D165&lt;&gt;"",CNGE_2026_M3_Secc1!AC186="X"),AND($D165="",CNGE_2026_M3_Secc1!AC186="")),0,1))</f>
        <v>0</v>
      </c>
      <c r="EM165" s="220">
        <f>IF(CNGE_2026_M3_Secc1!$AH$128=CNGE_2026_M3_Secc1!$AJ$128,0,IF(OR(AND($D165&lt;&gt;"",CNGE_2026_M3_Secc1!AD186="X"),AND($D165="",CNGE_2026_M3_Secc1!AD186="")),0,1))</f>
        <v>0</v>
      </c>
      <c r="EN165" s="220">
        <f>IF(CNGE_2026_M3_Secc1!$AH$128=CNGE_2026_M3_Secc1!$AJ$128,0,IF(OR(AND($D165&lt;&gt;"",CNGE_2026_M3_Secc1!I246="X"),AND($D165="",CNGE_2026_M3_Secc1!I246="")),0,1))</f>
        <v>0</v>
      </c>
      <c r="EO165" s="220">
        <f>IF(CNGE_2026_M3_Secc1!$AH$128=CNGE_2026_M3_Secc1!$AJ$128,0,IF(OR(AND($D165&lt;&gt;"",CNGE_2026_M3_Secc1!J246="X"),AND($D165="",CNGE_2026_M3_Secc1!J246="")),0,1))</f>
        <v>0</v>
      </c>
      <c r="EP165" s="220">
        <f>IF(CNGE_2026_M3_Secc1!$AH$128=CNGE_2026_M3_Secc1!$AJ$128,0,IF(OR(AND($D165&lt;&gt;"",CNGE_2026_M3_Secc1!K246="X"),AND($D165="",CNGE_2026_M3_Secc1!K246="")),0,1))</f>
        <v>0</v>
      </c>
      <c r="EQ165" s="220">
        <f>IF(CNGE_2026_M3_Secc1!$AH$128=CNGE_2026_M3_Secc1!$AJ$128,0,IF(OR(AND($D165&lt;&gt;"",CNGE_2026_M3_Secc1!L246="X"),AND($D165="",CNGE_2026_M3_Secc1!L246="")),0,1))</f>
        <v>0</v>
      </c>
      <c r="ER165" s="220">
        <f>IF(CNGE_2026_M3_Secc1!$AH$128=CNGE_2026_M3_Secc1!$AJ$128,0,IF(OR(AND($D165&lt;&gt;"",CNGE_2026_M3_Secc1!M246="X"),AND($D165="",CNGE_2026_M3_Secc1!M246="")),0,1))</f>
        <v>0</v>
      </c>
      <c r="ES165" s="220">
        <f>IF(CNGE_2026_M3_Secc1!$AH$128=CNGE_2026_M3_Secc1!$AJ$128,0,IF(OR(AND($D165&lt;&gt;"",CNGE_2026_M3_Secc1!N246="X"),AND($D165="",CNGE_2026_M3_Secc1!N246="")),0,1))</f>
        <v>0</v>
      </c>
      <c r="ET165" s="220">
        <f>IF(CNGE_2026_M3_Secc1!$AH$128=CNGE_2026_M3_Secc1!$AJ$128,0,IF(OR(AND($D165&lt;&gt;"",CNGE_2026_M3_Secc1!O246="X"),AND($D165="",CNGE_2026_M3_Secc1!O246="")),0,1))</f>
        <v>0</v>
      </c>
      <c r="EU165" s="220">
        <f>IF(CNGE_2026_M3_Secc1!$AH$128=CNGE_2026_M3_Secc1!$AJ$128,0,IF(OR(AND($D165&lt;&gt;"",CNGE_2026_M3_Secc1!P246="X"),AND($D165="",CNGE_2026_M3_Secc1!P246="")),0,1))</f>
        <v>0</v>
      </c>
      <c r="EV165" s="220">
        <f>IF(CNGE_2026_M3_Secc1!$AH$128=CNGE_2026_M3_Secc1!$AJ$128,0,IF(OR(AND($D165&lt;&gt;"",CNGE_2026_M3_Secc1!Q246="X"),AND($D165="",CNGE_2026_M3_Secc1!Q246="")),0,1))</f>
        <v>0</v>
      </c>
      <c r="EW165" s="220">
        <f>IF(CNGE_2026_M3_Secc1!$AH$128=CNGE_2026_M3_Secc1!$AJ$128,0,IF(OR(AND($D165&lt;&gt;"",CNGE_2026_M3_Secc1!R246="X"),AND($D165="",CNGE_2026_M3_Secc1!R246="")),0,1))</f>
        <v>0</v>
      </c>
      <c r="EX165" s="220">
        <f>IF(CNGE_2026_M3_Secc1!$AH$128=CNGE_2026_M3_Secc1!$AJ$128,0,IF(OR(AND($D165&lt;&gt;"",CNGE_2026_M3_Secc1!S246="X"),AND($D165="",CNGE_2026_M3_Secc1!S246="")),0,1))</f>
        <v>0</v>
      </c>
      <c r="EY165" s="220">
        <f>IF(CNGE_2026_M3_Secc1!$AH$128=CNGE_2026_M3_Secc1!$AJ$128,0,IF(OR(AND($D165&lt;&gt;"",CNGE_2026_M3_Secc1!T246="X"),AND($D165="",CNGE_2026_M3_Secc1!T246="")),0,1))</f>
        <v>0</v>
      </c>
      <c r="EZ165" s="220">
        <f>IF(CNGE_2026_M3_Secc1!$AH$128=CNGE_2026_M3_Secc1!$AJ$128,0,IF(OR(AND($D165&lt;&gt;"",CNGE_2026_M3_Secc1!U246="X"),AND($D165="",CNGE_2026_M3_Secc1!U246="")),0,1))</f>
        <v>0</v>
      </c>
      <c r="FA165" s="220">
        <f>IF(CNGE_2026_M3_Secc1!$AH$128=CNGE_2026_M3_Secc1!$AJ$128,0,IF(OR(AND($D165&lt;&gt;"",CNGE_2026_M3_Secc1!V246="X"),AND($D165="",CNGE_2026_M3_Secc1!V246="")),0,1))</f>
        <v>0</v>
      </c>
      <c r="FB165" s="220">
        <f>IF(CNGE_2026_M3_Secc1!$AH$128=CNGE_2026_M3_Secc1!$AJ$128,0,IF(OR(AND($D165&lt;&gt;"",CNGE_2026_M3_Secc1!W246="X"),AND($D165="",CNGE_2026_M3_Secc1!W246="")),0,1))</f>
        <v>0</v>
      </c>
      <c r="FC165" s="220">
        <f>IF(CNGE_2026_M3_Secc1!$AH$128=CNGE_2026_M3_Secc1!$AJ$128,0,IF(OR(AND($D165&lt;&gt;"",CNGE_2026_M3_Secc1!X246="X"),AND($D165="",CNGE_2026_M3_Secc1!X246="")),0,1))</f>
        <v>0</v>
      </c>
      <c r="FD165" s="220">
        <f>IF(CNGE_2026_M3_Secc1!$AH$128=CNGE_2026_M3_Secc1!$AJ$128,0,IF(OR(AND($D165&lt;&gt;"",CNGE_2026_M3_Secc1!Y246="X"),AND($D165="",CNGE_2026_M3_Secc1!Y246="")),0,1))</f>
        <v>0</v>
      </c>
      <c r="FE165" s="220">
        <f>IF(CNGE_2026_M3_Secc1!$AH$128=CNGE_2026_M3_Secc1!$AJ$128,0,IF(OR(AND($D165&lt;&gt;"",CNGE_2026_M3_Secc1!Z246="X"),AND($D165="",CNGE_2026_M3_Secc1!Z246="")),0,1))</f>
        <v>0</v>
      </c>
      <c r="FF165" s="220">
        <f>IF(CNGE_2026_M3_Secc1!$AH$128=CNGE_2026_M3_Secc1!$AJ$128,0,IF(OR(AND($D165&lt;&gt;"",CNGE_2026_M3_Secc1!AA246="X"),AND($D165="",CNGE_2026_M3_Secc1!AA246="")),0,1))</f>
        <v>0</v>
      </c>
      <c r="FG165" s="220">
        <f>IF(CNGE_2026_M3_Secc1!$AH$128=CNGE_2026_M3_Secc1!$AJ$128,0,IF(OR(AND($D165&lt;&gt;"",CNGE_2026_M3_Secc1!AB246="X"),AND($D165="",CNGE_2026_M3_Secc1!AB246="")),0,1))</f>
        <v>0</v>
      </c>
      <c r="FH165" s="220">
        <f>IF(CNGE_2026_M3_Secc1!$AH$128=CNGE_2026_M3_Secc1!$AJ$128,0,IF(OR(AND($D165&lt;&gt;"",CNGE_2026_M3_Secc1!AC246="X"),AND($D165="",CNGE_2026_M3_Secc1!AC246="")),0,1))</f>
        <v>0</v>
      </c>
      <c r="FI165" s="220">
        <f>IF(CNGE_2026_M3_Secc1!$AH$128=CNGE_2026_M3_Secc1!$AJ$128,0,IF(OR(AND($D165&lt;&gt;"",CNGE_2026_M3_Secc1!AD246="X"),AND($D165="",CNGE_2026_M3_Secc1!AD246="")),0,1))</f>
        <v>0</v>
      </c>
      <c r="FJ165" s="220">
        <f>IF(CNGE_2026_M3_Secc1!$AH$128=CNGE_2026_M3_Secc1!$AJ$128,0,IF(OR(AND($D165&lt;&gt;"",CNGE_2026_M3_Secc1!I306="X"),AND($D165="",CNGE_2026_M3_Secc1!I306="")),0,1))</f>
        <v>0</v>
      </c>
      <c r="FK165" s="220">
        <f>IF(CNGE_2026_M3_Secc1!$AH$128=CNGE_2026_M3_Secc1!$AJ$128,0,IF(OR(AND($D165&lt;&gt;"",CNGE_2026_M3_Secc1!J306="X"),AND($D165="",CNGE_2026_M3_Secc1!J306="")),0,1))</f>
        <v>0</v>
      </c>
      <c r="FL165" s="220">
        <f>IF(CNGE_2026_M3_Secc1!$AH$128=CNGE_2026_M3_Secc1!$AJ$128,0,IF(OR(AND($D165&lt;&gt;"",CNGE_2026_M3_Secc1!K306="X"),AND($D165="",CNGE_2026_M3_Secc1!K306="")),0,1))</f>
        <v>0</v>
      </c>
      <c r="FM165" s="220">
        <f>IF(CNGE_2026_M3_Secc1!$AH$128=CNGE_2026_M3_Secc1!$AJ$128,0,IF(OR(AND($D165&lt;&gt;"",CNGE_2026_M3_Secc1!L306="X"),AND($D165="",CNGE_2026_M3_Secc1!L306="")),0,1))</f>
        <v>0</v>
      </c>
      <c r="FN165" s="220">
        <f>IF(CNGE_2026_M3_Secc1!$AH$128=CNGE_2026_M3_Secc1!$AJ$128,0,IF(OR(AND($D165&lt;&gt;"",CNGE_2026_M3_Secc1!M306="X"),AND($D165="",CNGE_2026_M3_Secc1!M306="")),0,1))</f>
        <v>0</v>
      </c>
      <c r="FO165" s="220">
        <f>IF(CNGE_2026_M3_Secc1!$AH$128=CNGE_2026_M3_Secc1!$AJ$128,0,IF(OR(AND($D165&lt;&gt;"",CNGE_2026_M3_Secc1!N306="X"),AND($D165="",CNGE_2026_M3_Secc1!N306="")),0,1))</f>
        <v>0</v>
      </c>
      <c r="FP165" s="220">
        <f>IF(CNGE_2026_M3_Secc1!$AH$128=CNGE_2026_M3_Secc1!$AJ$128,0,IF(OR(AND($D165&lt;&gt;"",CNGE_2026_M3_Secc1!O306="X"),AND($D165="",CNGE_2026_M3_Secc1!O306="")),0,1))</f>
        <v>0</v>
      </c>
      <c r="FQ165" s="220">
        <f>IF(CNGE_2026_M3_Secc1!$AH$128=CNGE_2026_M3_Secc1!$AJ$128,0,IF(OR(AND($D165&lt;&gt;"",CNGE_2026_M3_Secc1!P306="X"),AND($D165="",CNGE_2026_M3_Secc1!P306="")),0,1))</f>
        <v>0</v>
      </c>
      <c r="FR165" s="220">
        <f>IF(CNGE_2026_M3_Secc1!$AH$128=CNGE_2026_M3_Secc1!$AJ$128,0,IF(OR(AND($D165&lt;&gt;"",CNGE_2026_M3_Secc1!Q306="X"),AND($D165="",CNGE_2026_M3_Secc1!Q306="")),0,1))</f>
        <v>0</v>
      </c>
      <c r="FS165" s="220">
        <f>IF(CNGE_2026_M3_Secc1!$AH$128=CNGE_2026_M3_Secc1!$AJ$128,0,IF(OR(AND($D165&lt;&gt;"",CNGE_2026_M3_Secc1!R306="X"),AND($D165="",CNGE_2026_M3_Secc1!R306="")),0,1))</f>
        <v>0</v>
      </c>
      <c r="FT165" s="220">
        <f>IF(CNGE_2026_M3_Secc1!$AH$128=CNGE_2026_M3_Secc1!$AJ$128,0,IF(OR(AND($D165&lt;&gt;"",CNGE_2026_M3_Secc1!S306="X"),AND($D165="",CNGE_2026_M3_Secc1!S306="")),0,1))</f>
        <v>0</v>
      </c>
      <c r="FU165" s="220">
        <f>IF(CNGE_2026_M3_Secc1!$AH$128=CNGE_2026_M3_Secc1!$AJ$128,0,IF(OR(AND($D165&lt;&gt;"",CNGE_2026_M3_Secc1!T306="X"),AND($D165="",CNGE_2026_M3_Secc1!T306="")),0,1))</f>
        <v>0</v>
      </c>
      <c r="FV165" s="220">
        <f>IF(CNGE_2026_M3_Secc1!$AH$128=CNGE_2026_M3_Secc1!$AJ$128,0,IF(OR(AND($D165&lt;&gt;"",CNGE_2026_M3_Secc1!U306="X"),AND($D165="",CNGE_2026_M3_Secc1!U306="")),0,1))</f>
        <v>0</v>
      </c>
      <c r="FW165" s="220">
        <f>IF(CNGE_2026_M3_Secc1!$AH$128=CNGE_2026_M3_Secc1!$AJ$128,0,IF(OR(AND($D165&lt;&gt;"",CNGE_2026_M3_Secc1!V306="X"),AND($D165="",CNGE_2026_M3_Secc1!V306="")),0,1))</f>
        <v>0</v>
      </c>
      <c r="FX165" s="220">
        <f>IF(CNGE_2026_M3_Secc1!$AH$128=CNGE_2026_M3_Secc1!$AJ$128,0,IF(OR(AND($D165&lt;&gt;"",CNGE_2026_M3_Secc1!W306="X"),AND($D165="",CNGE_2026_M3_Secc1!W306="")),0,1))</f>
        <v>0</v>
      </c>
      <c r="FY165" s="220">
        <f>IF(CNGE_2026_M3_Secc1!$AH$128=CNGE_2026_M3_Secc1!$AJ$128,0,IF(OR(AND($D165&lt;&gt;"",CNGE_2026_M3_Secc1!X306="X"),AND($D165="",CNGE_2026_M3_Secc1!X306="")),0,1))</f>
        <v>0</v>
      </c>
      <c r="FZ165" s="220">
        <f>IF(CNGE_2026_M3_Secc1!$AH$128=CNGE_2026_M3_Secc1!$AJ$128,0,IF(OR(AND($D165&lt;&gt;"",CNGE_2026_M3_Secc1!Y306="X"),AND($D165="",CNGE_2026_M3_Secc1!Y306="")),0,1))</f>
        <v>0</v>
      </c>
      <c r="GA165" s="220">
        <f>IF(CNGE_2026_M3_Secc1!$AH$128=CNGE_2026_M3_Secc1!$AJ$128,0,IF(OR(AND($D165&lt;&gt;"",CNGE_2026_M3_Secc1!Z306="X"),AND($D165="",CNGE_2026_M3_Secc1!Z306="")),0,1))</f>
        <v>0</v>
      </c>
      <c r="GB165" s="220">
        <f>IF(CNGE_2026_M3_Secc1!$AH$128=CNGE_2026_M3_Secc1!$AJ$128,0,IF(OR(AND($D165&lt;&gt;"",CNGE_2026_M3_Secc1!AA306="X"),AND($D165="",CNGE_2026_M3_Secc1!AA306="")),0,1))</f>
        <v>0</v>
      </c>
      <c r="GC165" s="220">
        <f>IF(CNGE_2026_M3_Secc1!$AH$128=CNGE_2026_M3_Secc1!$AJ$128,0,IF(OR(AND($D165&lt;&gt;"",CNGE_2026_M3_Secc1!AB306="X"),AND($D165="",CNGE_2026_M3_Secc1!AB306="")),0,1))</f>
        <v>0</v>
      </c>
      <c r="GD165" s="220">
        <f>IF(CNGE_2026_M3_Secc1!$AH$128=CNGE_2026_M3_Secc1!$AJ$128,0,IF(OR(AND($D165&lt;&gt;"",CNGE_2026_M3_Secc1!AC306="X"),AND($D165="",CNGE_2026_M3_Secc1!AC306="")),0,1))</f>
        <v>0</v>
      </c>
      <c r="GE165" s="220">
        <f>IF(CNGE_2026_M3_Secc1!$AH$128=CNGE_2026_M3_Secc1!$AJ$128,0,IF(OR(AND($D165&lt;&gt;"",CNGE_2026_M3_Secc1!AD306="X"),AND($D165="",CNGE_2026_M3_Secc1!AD306="")),0,1))</f>
        <v>0</v>
      </c>
    </row>
    <row r="166" spans="1:187" s="114" customFormat="1" ht="15" customHeight="1">
      <c r="A166" s="131"/>
      <c r="B166" s="48"/>
      <c r="C166" s="82" t="s">
        <v>241</v>
      </c>
      <c r="D166" s="792" t="str">
        <f>IF($AH$33=1,"",IF(CNGE_2026_M3_Secc1!$AH$40=CNGE_2026_M3_Secc1!$AJ$40,"",IF(CNGE_2026_M3_Secc1!D109="","",CNGE_2026_M3_Secc1!D109)))</f>
        <v/>
      </c>
      <c r="E166" s="793"/>
      <c r="F166" s="793"/>
      <c r="G166" s="793"/>
      <c r="H166" s="793"/>
      <c r="I166" s="793"/>
      <c r="J166" s="793"/>
      <c r="K166" s="793"/>
      <c r="L166" s="793"/>
      <c r="M166" s="794"/>
      <c r="N166" s="432"/>
      <c r="O166" s="432"/>
      <c r="P166" s="432"/>
      <c r="Q166" s="432"/>
      <c r="R166" s="432"/>
      <c r="S166" s="432"/>
      <c r="T166" s="432"/>
      <c r="U166" s="432"/>
      <c r="V166" s="432"/>
      <c r="W166" s="432"/>
      <c r="X166" s="432"/>
      <c r="Y166" s="432"/>
      <c r="Z166" s="432"/>
      <c r="AA166" s="432"/>
      <c r="AB166" s="432"/>
      <c r="AC166" s="432"/>
      <c r="AD166" s="432"/>
      <c r="AE166" s="49"/>
      <c r="AF166" s="219"/>
      <c r="AG166" s="212"/>
      <c r="AH166" s="896">
        <f t="shared" si="94"/>
        <v>0</v>
      </c>
      <c r="AI166" s="627"/>
      <c r="AJ166" s="896">
        <f t="shared" si="95"/>
        <v>0</v>
      </c>
      <c r="AK166" s="627"/>
      <c r="AL166" s="896">
        <f t="shared" si="96"/>
        <v>0</v>
      </c>
      <c r="AM166" s="627"/>
      <c r="AN166" s="627">
        <f t="shared" si="97"/>
        <v>0</v>
      </c>
      <c r="AO166" s="627"/>
      <c r="AP166" s="639" t="str">
        <f>IF(AN166=0,"",IF(SUM($AN$116:AN166)=1,AR166,IF($AN$173&gt;SUM($AN$116:AN166),_xlfn.CONCAT(", ",AR166),IF($AN$173=SUM($AN$116:AN166),_xlfn.CONCAT(" y ",AR166,".")))))</f>
        <v/>
      </c>
      <c r="AQ166" s="641" t="str">
        <f>IF(AO166=0,"", IF(SUM($AN166:BW$582)=1,AR166, IF($AN$589&gt;SUM($AN166:BW$582),_xlfn.CONCAT(", ",AR166), IF($AN$589=SUM($AN166:BW$582),_xlfn.CONCAT(" y ",AR166,".")))))</f>
        <v/>
      </c>
      <c r="AR166" s="639">
        <f t="shared" si="98"/>
        <v>50</v>
      </c>
      <c r="AS166" s="641"/>
      <c r="AU166" s="704">
        <f t="shared" si="99"/>
        <v>0</v>
      </c>
      <c r="AV166" s="705"/>
      <c r="AX166" s="1053">
        <f t="shared" si="100"/>
        <v>0</v>
      </c>
      <c r="AY166" s="729"/>
      <c r="AZ166" s="1053">
        <f t="shared" si="101"/>
        <v>0</v>
      </c>
      <c r="BA166" s="729"/>
      <c r="BB166" s="639">
        <f t="shared" si="102"/>
        <v>0</v>
      </c>
      <c r="BC166" s="641"/>
      <c r="BE166" s="220">
        <f t="shared" si="103"/>
        <v>0</v>
      </c>
      <c r="BF166" s="220">
        <f t="shared" si="104"/>
        <v>0</v>
      </c>
      <c r="BG166" s="220">
        <f t="shared" si="105"/>
        <v>0</v>
      </c>
      <c r="BH166" s="220">
        <f t="shared" si="106"/>
        <v>0</v>
      </c>
      <c r="BI166" s="220">
        <f t="shared" si="107"/>
        <v>0</v>
      </c>
      <c r="BJ166" s="220">
        <f t="shared" si="108"/>
        <v>0</v>
      </c>
      <c r="BK166" s="220">
        <f t="shared" si="109"/>
        <v>0</v>
      </c>
      <c r="BL166" s="220">
        <f t="shared" si="110"/>
        <v>0</v>
      </c>
      <c r="BM166" s="220">
        <f t="shared" si="111"/>
        <v>0</v>
      </c>
      <c r="BN166" s="220">
        <f t="shared" si="112"/>
        <v>0</v>
      </c>
      <c r="BO166" s="220">
        <f t="shared" si="113"/>
        <v>0</v>
      </c>
      <c r="BP166" s="220">
        <f t="shared" si="114"/>
        <v>0</v>
      </c>
      <c r="BQ166" s="220">
        <f t="shared" si="115"/>
        <v>0</v>
      </c>
      <c r="BR166" s="220">
        <f t="shared" si="116"/>
        <v>0</v>
      </c>
      <c r="BS166" s="220">
        <f t="shared" si="117"/>
        <v>0</v>
      </c>
      <c r="BT166" s="220">
        <f t="shared" si="118"/>
        <v>0</v>
      </c>
      <c r="BU166" s="220">
        <f t="shared" si="119"/>
        <v>0</v>
      </c>
      <c r="BV166" s="220">
        <f t="shared" si="120"/>
        <v>0</v>
      </c>
      <c r="BW166" s="220">
        <f t="shared" si="121"/>
        <v>0</v>
      </c>
      <c r="BX166" s="220">
        <f t="shared" si="122"/>
        <v>0</v>
      </c>
      <c r="BY166" s="220">
        <f t="shared" si="123"/>
        <v>0</v>
      </c>
      <c r="BZ166" s="220">
        <f t="shared" si="124"/>
        <v>0</v>
      </c>
      <c r="CA166" s="220">
        <f t="shared" si="125"/>
        <v>0</v>
      </c>
      <c r="CB166" s="220">
        <f t="shared" si="126"/>
        <v>0</v>
      </c>
      <c r="CC166" s="220">
        <f t="shared" si="127"/>
        <v>0</v>
      </c>
      <c r="CD166" s="220">
        <f t="shared" si="128"/>
        <v>0</v>
      </c>
      <c r="CE166" s="220">
        <f t="shared" si="129"/>
        <v>0</v>
      </c>
      <c r="CF166" s="220">
        <f t="shared" si="130"/>
        <v>0</v>
      </c>
      <c r="CG166" s="220">
        <f t="shared" si="131"/>
        <v>0</v>
      </c>
      <c r="CH166" s="220">
        <f t="shared" si="132"/>
        <v>0</v>
      </c>
      <c r="CI166" s="220">
        <f t="shared" si="133"/>
        <v>0</v>
      </c>
      <c r="CJ166" s="220">
        <f t="shared" si="134"/>
        <v>0</v>
      </c>
      <c r="CK166" s="220">
        <f t="shared" si="135"/>
        <v>0</v>
      </c>
      <c r="CL166" s="220">
        <f t="shared" si="136"/>
        <v>0</v>
      </c>
      <c r="CM166" s="220">
        <f t="shared" si="137"/>
        <v>0</v>
      </c>
      <c r="CN166" s="220">
        <f t="shared" si="138"/>
        <v>0</v>
      </c>
      <c r="CO166" s="220">
        <f t="shared" si="139"/>
        <v>0</v>
      </c>
      <c r="CP166" s="220">
        <f t="shared" si="140"/>
        <v>0</v>
      </c>
      <c r="CQ166" s="220">
        <f t="shared" si="141"/>
        <v>0</v>
      </c>
      <c r="CR166" s="220">
        <f t="shared" si="142"/>
        <v>0</v>
      </c>
      <c r="CS166" s="220">
        <f t="shared" si="143"/>
        <v>0</v>
      </c>
      <c r="CT166" s="220">
        <f t="shared" si="144"/>
        <v>0</v>
      </c>
      <c r="CU166" s="220">
        <f t="shared" si="145"/>
        <v>0</v>
      </c>
      <c r="CV166" s="220">
        <f t="shared" si="146"/>
        <v>0</v>
      </c>
      <c r="CW166" s="220">
        <f t="shared" si="147"/>
        <v>0</v>
      </c>
      <c r="CX166" s="220">
        <f t="shared" si="148"/>
        <v>0</v>
      </c>
      <c r="CY166" s="220">
        <f t="shared" si="149"/>
        <v>0</v>
      </c>
      <c r="CZ166" s="220">
        <f t="shared" si="150"/>
        <v>0</v>
      </c>
      <c r="DA166" s="220">
        <f t="shared" si="151"/>
        <v>0</v>
      </c>
      <c r="DB166" s="220">
        <f t="shared" si="152"/>
        <v>0</v>
      </c>
      <c r="DC166" s="220">
        <f t="shared" si="153"/>
        <v>0</v>
      </c>
      <c r="DD166" s="220">
        <f t="shared" si="154"/>
        <v>0</v>
      </c>
      <c r="DE166" s="220">
        <f t="shared" si="155"/>
        <v>0</v>
      </c>
      <c r="DF166" s="220">
        <f t="shared" si="156"/>
        <v>0</v>
      </c>
      <c r="DG166" s="220">
        <f t="shared" si="157"/>
        <v>0</v>
      </c>
      <c r="DH166" s="220">
        <f t="shared" si="158"/>
        <v>0</v>
      </c>
      <c r="DI166" s="220">
        <f t="shared" si="159"/>
        <v>0</v>
      </c>
      <c r="DJ166" s="220">
        <f t="shared" si="160"/>
        <v>0</v>
      </c>
      <c r="DK166" s="220">
        <f t="shared" si="161"/>
        <v>0</v>
      </c>
      <c r="DL166" s="220">
        <f t="shared" si="162"/>
        <v>0</v>
      </c>
      <c r="DM166" s="220">
        <f t="shared" si="163"/>
        <v>0</v>
      </c>
      <c r="DN166" s="96" t="str">
        <f>IF(DM166=0,"",IF(SUM($DM$116:DM166)=1,_xlfn.CONCAT(DO166,),IF($DM$173&gt;SUM($DM$116:DM166),_xlfn.CONCAT(", ",DO166),IF($DM$173=SUM($DM$116:DM166),_xlfn.CONCAT(" y ",DO166)))))</f>
        <v/>
      </c>
      <c r="DO166" s="98">
        <f t="shared" si="87"/>
        <v>50</v>
      </c>
      <c r="DT166" s="645">
        <f t="shared" si="164"/>
        <v>0</v>
      </c>
      <c r="DU166" s="647"/>
      <c r="DW166" s="220">
        <f t="shared" si="165"/>
        <v>0</v>
      </c>
      <c r="DX166" s="220">
        <f>IF(CNGE_2026_M3_Secc1!$AH$128=CNGE_2026_M3_Secc1!$AJ$128,0,IF(OR(AND($D166&lt;&gt;"",CNGE_2026_M3_Secc1!O187="X"),AND($D166="",CNGE_2026_M3_Secc1!O187="")),0,1))</f>
        <v>0</v>
      </c>
      <c r="DY166" s="220">
        <f>IF(CNGE_2026_M3_Secc1!$AH$128=CNGE_2026_M3_Secc1!$AJ$128,0,IF(OR(AND($D166&lt;&gt;"",CNGE_2026_M3_Secc1!P187="X"),AND($D166="",CNGE_2026_M3_Secc1!P187="")),0,1))</f>
        <v>0</v>
      </c>
      <c r="DZ166" s="220">
        <f>IF(CNGE_2026_M3_Secc1!$AH$128=CNGE_2026_M3_Secc1!$AJ$128,0,IF(OR(AND($D166&lt;&gt;"",CNGE_2026_M3_Secc1!Q187="X"),AND($D166="",CNGE_2026_M3_Secc1!Q187="")),0,1))</f>
        <v>0</v>
      </c>
      <c r="EA166" s="220">
        <f>IF(CNGE_2026_M3_Secc1!$AH$128=CNGE_2026_M3_Secc1!$AJ$128,0,IF(OR(AND($D166&lt;&gt;"",CNGE_2026_M3_Secc1!R187="X"),AND($D166="",CNGE_2026_M3_Secc1!R187="")),0,1))</f>
        <v>0</v>
      </c>
      <c r="EB166" s="220">
        <f>IF(CNGE_2026_M3_Secc1!$AH$128=CNGE_2026_M3_Secc1!$AJ$128,0,IF(OR(AND($D166&lt;&gt;"",CNGE_2026_M3_Secc1!S187="X"),AND($D166="",CNGE_2026_M3_Secc1!S187="")),0,1))</f>
        <v>0</v>
      </c>
      <c r="EC166" s="220">
        <f>IF(CNGE_2026_M3_Secc1!$AH$128=CNGE_2026_M3_Secc1!$AJ$128,0,IF(OR(AND($D166&lt;&gt;"",CNGE_2026_M3_Secc1!T187="X"),AND($D166="",CNGE_2026_M3_Secc1!T187="")),0,1))</f>
        <v>0</v>
      </c>
      <c r="ED166" s="220">
        <f>IF(CNGE_2026_M3_Secc1!$AH$128=CNGE_2026_M3_Secc1!$AJ$128,0,IF(OR(AND($D166&lt;&gt;"",CNGE_2026_M3_Secc1!U187="X"),AND($D166="",CNGE_2026_M3_Secc1!U187="")),0,1))</f>
        <v>0</v>
      </c>
      <c r="EE166" s="220">
        <f>IF(CNGE_2026_M3_Secc1!$AH$128=CNGE_2026_M3_Secc1!$AJ$128,0,IF(OR(AND($D166&lt;&gt;"",CNGE_2026_M3_Secc1!V187="X"),AND($D166="",CNGE_2026_M3_Secc1!V187="")),0,1))</f>
        <v>0</v>
      </c>
      <c r="EF166" s="220">
        <f>IF(CNGE_2026_M3_Secc1!$AH$128=CNGE_2026_M3_Secc1!$AJ$128,0,IF(OR(AND($D166&lt;&gt;"",CNGE_2026_M3_Secc1!W187="X"),AND($D166="",CNGE_2026_M3_Secc1!W187="")),0,1))</f>
        <v>0</v>
      </c>
      <c r="EG166" s="220">
        <f>IF(CNGE_2026_M3_Secc1!$AH$128=CNGE_2026_M3_Secc1!$AJ$128,0,IF(OR(AND($D166&lt;&gt;"",CNGE_2026_M3_Secc1!X187="X"),AND($D166="",CNGE_2026_M3_Secc1!X187="")),0,1))</f>
        <v>0</v>
      </c>
      <c r="EH166" s="220">
        <f>IF(CNGE_2026_M3_Secc1!$AH$128=CNGE_2026_M3_Secc1!$AJ$128,0,IF(OR(AND($D166&lt;&gt;"",CNGE_2026_M3_Secc1!Y187="X"),AND($D166="",CNGE_2026_M3_Secc1!Y187="")),0,1))</f>
        <v>0</v>
      </c>
      <c r="EI166" s="220">
        <f>IF(CNGE_2026_M3_Secc1!$AH$128=CNGE_2026_M3_Secc1!$AJ$128,0,IF(OR(AND($D166&lt;&gt;"",CNGE_2026_M3_Secc1!Z187="X"),AND($D166="",CNGE_2026_M3_Secc1!Z187="")),0,1))</f>
        <v>0</v>
      </c>
      <c r="EJ166" s="220">
        <f>IF(CNGE_2026_M3_Secc1!$AH$128=CNGE_2026_M3_Secc1!$AJ$128,0,IF(OR(AND($D166&lt;&gt;"",CNGE_2026_M3_Secc1!AA187="X"),AND($D166="",CNGE_2026_M3_Secc1!AA187="")),0,1))</f>
        <v>0</v>
      </c>
      <c r="EK166" s="220">
        <f>IF(CNGE_2026_M3_Secc1!$AH$128=CNGE_2026_M3_Secc1!$AJ$128,0,IF(OR(AND($D166&lt;&gt;"",CNGE_2026_M3_Secc1!AB187="X"),AND($D166="",CNGE_2026_M3_Secc1!AB187="")),0,1))</f>
        <v>0</v>
      </c>
      <c r="EL166" s="220">
        <f>IF(CNGE_2026_M3_Secc1!$AH$128=CNGE_2026_M3_Secc1!$AJ$128,0,IF(OR(AND($D166&lt;&gt;"",CNGE_2026_M3_Secc1!AC187="X"),AND($D166="",CNGE_2026_M3_Secc1!AC187="")),0,1))</f>
        <v>0</v>
      </c>
      <c r="EM166" s="220">
        <f>IF(CNGE_2026_M3_Secc1!$AH$128=CNGE_2026_M3_Secc1!$AJ$128,0,IF(OR(AND($D166&lt;&gt;"",CNGE_2026_M3_Secc1!AD187="X"),AND($D166="",CNGE_2026_M3_Secc1!AD187="")),0,1))</f>
        <v>0</v>
      </c>
      <c r="EN166" s="220">
        <f>IF(CNGE_2026_M3_Secc1!$AH$128=CNGE_2026_M3_Secc1!$AJ$128,0,IF(OR(AND($D166&lt;&gt;"",CNGE_2026_M3_Secc1!I247="X"),AND($D166="",CNGE_2026_M3_Secc1!I247="")),0,1))</f>
        <v>0</v>
      </c>
      <c r="EO166" s="220">
        <f>IF(CNGE_2026_M3_Secc1!$AH$128=CNGE_2026_M3_Secc1!$AJ$128,0,IF(OR(AND($D166&lt;&gt;"",CNGE_2026_M3_Secc1!J247="X"),AND($D166="",CNGE_2026_M3_Secc1!J247="")),0,1))</f>
        <v>0</v>
      </c>
      <c r="EP166" s="220">
        <f>IF(CNGE_2026_M3_Secc1!$AH$128=CNGE_2026_M3_Secc1!$AJ$128,0,IF(OR(AND($D166&lt;&gt;"",CNGE_2026_M3_Secc1!K247="X"),AND($D166="",CNGE_2026_M3_Secc1!K247="")),0,1))</f>
        <v>0</v>
      </c>
      <c r="EQ166" s="220">
        <f>IF(CNGE_2026_M3_Secc1!$AH$128=CNGE_2026_M3_Secc1!$AJ$128,0,IF(OR(AND($D166&lt;&gt;"",CNGE_2026_M3_Secc1!L247="X"),AND($D166="",CNGE_2026_M3_Secc1!L247="")),0,1))</f>
        <v>0</v>
      </c>
      <c r="ER166" s="220">
        <f>IF(CNGE_2026_M3_Secc1!$AH$128=CNGE_2026_M3_Secc1!$AJ$128,0,IF(OR(AND($D166&lt;&gt;"",CNGE_2026_M3_Secc1!M247="X"),AND($D166="",CNGE_2026_M3_Secc1!M247="")),0,1))</f>
        <v>0</v>
      </c>
      <c r="ES166" s="220">
        <f>IF(CNGE_2026_M3_Secc1!$AH$128=CNGE_2026_M3_Secc1!$AJ$128,0,IF(OR(AND($D166&lt;&gt;"",CNGE_2026_M3_Secc1!N247="X"),AND($D166="",CNGE_2026_M3_Secc1!N247="")),0,1))</f>
        <v>0</v>
      </c>
      <c r="ET166" s="220">
        <f>IF(CNGE_2026_M3_Secc1!$AH$128=CNGE_2026_M3_Secc1!$AJ$128,0,IF(OR(AND($D166&lt;&gt;"",CNGE_2026_M3_Secc1!O247="X"),AND($D166="",CNGE_2026_M3_Secc1!O247="")),0,1))</f>
        <v>0</v>
      </c>
      <c r="EU166" s="220">
        <f>IF(CNGE_2026_M3_Secc1!$AH$128=CNGE_2026_M3_Secc1!$AJ$128,0,IF(OR(AND($D166&lt;&gt;"",CNGE_2026_M3_Secc1!P247="X"),AND($D166="",CNGE_2026_M3_Secc1!P247="")),0,1))</f>
        <v>0</v>
      </c>
      <c r="EV166" s="220">
        <f>IF(CNGE_2026_M3_Secc1!$AH$128=CNGE_2026_M3_Secc1!$AJ$128,0,IF(OR(AND($D166&lt;&gt;"",CNGE_2026_M3_Secc1!Q247="X"),AND($D166="",CNGE_2026_M3_Secc1!Q247="")),0,1))</f>
        <v>0</v>
      </c>
      <c r="EW166" s="220">
        <f>IF(CNGE_2026_M3_Secc1!$AH$128=CNGE_2026_M3_Secc1!$AJ$128,0,IF(OR(AND($D166&lt;&gt;"",CNGE_2026_M3_Secc1!R247="X"),AND($D166="",CNGE_2026_M3_Secc1!R247="")),0,1))</f>
        <v>0</v>
      </c>
      <c r="EX166" s="220">
        <f>IF(CNGE_2026_M3_Secc1!$AH$128=CNGE_2026_M3_Secc1!$AJ$128,0,IF(OR(AND($D166&lt;&gt;"",CNGE_2026_M3_Secc1!S247="X"),AND($D166="",CNGE_2026_M3_Secc1!S247="")),0,1))</f>
        <v>0</v>
      </c>
      <c r="EY166" s="220">
        <f>IF(CNGE_2026_M3_Secc1!$AH$128=CNGE_2026_M3_Secc1!$AJ$128,0,IF(OR(AND($D166&lt;&gt;"",CNGE_2026_M3_Secc1!T247="X"),AND($D166="",CNGE_2026_M3_Secc1!T247="")),0,1))</f>
        <v>0</v>
      </c>
      <c r="EZ166" s="220">
        <f>IF(CNGE_2026_M3_Secc1!$AH$128=CNGE_2026_M3_Secc1!$AJ$128,0,IF(OR(AND($D166&lt;&gt;"",CNGE_2026_M3_Secc1!U247="X"),AND($D166="",CNGE_2026_M3_Secc1!U247="")),0,1))</f>
        <v>0</v>
      </c>
      <c r="FA166" s="220">
        <f>IF(CNGE_2026_M3_Secc1!$AH$128=CNGE_2026_M3_Secc1!$AJ$128,0,IF(OR(AND($D166&lt;&gt;"",CNGE_2026_M3_Secc1!V247="X"),AND($D166="",CNGE_2026_M3_Secc1!V247="")),0,1))</f>
        <v>0</v>
      </c>
      <c r="FB166" s="220">
        <f>IF(CNGE_2026_M3_Secc1!$AH$128=CNGE_2026_M3_Secc1!$AJ$128,0,IF(OR(AND($D166&lt;&gt;"",CNGE_2026_M3_Secc1!W247="X"),AND($D166="",CNGE_2026_M3_Secc1!W247="")),0,1))</f>
        <v>0</v>
      </c>
      <c r="FC166" s="220">
        <f>IF(CNGE_2026_M3_Secc1!$AH$128=CNGE_2026_M3_Secc1!$AJ$128,0,IF(OR(AND($D166&lt;&gt;"",CNGE_2026_M3_Secc1!X247="X"),AND($D166="",CNGE_2026_M3_Secc1!X247="")),0,1))</f>
        <v>0</v>
      </c>
      <c r="FD166" s="220">
        <f>IF(CNGE_2026_M3_Secc1!$AH$128=CNGE_2026_M3_Secc1!$AJ$128,0,IF(OR(AND($D166&lt;&gt;"",CNGE_2026_M3_Secc1!Y247="X"),AND($D166="",CNGE_2026_M3_Secc1!Y247="")),0,1))</f>
        <v>0</v>
      </c>
      <c r="FE166" s="220">
        <f>IF(CNGE_2026_M3_Secc1!$AH$128=CNGE_2026_M3_Secc1!$AJ$128,0,IF(OR(AND($D166&lt;&gt;"",CNGE_2026_M3_Secc1!Z247="X"),AND($D166="",CNGE_2026_M3_Secc1!Z247="")),0,1))</f>
        <v>0</v>
      </c>
      <c r="FF166" s="220">
        <f>IF(CNGE_2026_M3_Secc1!$AH$128=CNGE_2026_M3_Secc1!$AJ$128,0,IF(OR(AND($D166&lt;&gt;"",CNGE_2026_M3_Secc1!AA247="X"),AND($D166="",CNGE_2026_M3_Secc1!AA247="")),0,1))</f>
        <v>0</v>
      </c>
      <c r="FG166" s="220">
        <f>IF(CNGE_2026_M3_Secc1!$AH$128=CNGE_2026_M3_Secc1!$AJ$128,0,IF(OR(AND($D166&lt;&gt;"",CNGE_2026_M3_Secc1!AB247="X"),AND($D166="",CNGE_2026_M3_Secc1!AB247="")),0,1))</f>
        <v>0</v>
      </c>
      <c r="FH166" s="220">
        <f>IF(CNGE_2026_M3_Secc1!$AH$128=CNGE_2026_M3_Secc1!$AJ$128,0,IF(OR(AND($D166&lt;&gt;"",CNGE_2026_M3_Secc1!AC247="X"),AND($D166="",CNGE_2026_M3_Secc1!AC247="")),0,1))</f>
        <v>0</v>
      </c>
      <c r="FI166" s="220">
        <f>IF(CNGE_2026_M3_Secc1!$AH$128=CNGE_2026_M3_Secc1!$AJ$128,0,IF(OR(AND($D166&lt;&gt;"",CNGE_2026_M3_Secc1!AD247="X"),AND($D166="",CNGE_2026_M3_Secc1!AD247="")),0,1))</f>
        <v>0</v>
      </c>
      <c r="FJ166" s="220">
        <f>IF(CNGE_2026_M3_Secc1!$AH$128=CNGE_2026_M3_Secc1!$AJ$128,0,IF(OR(AND($D166&lt;&gt;"",CNGE_2026_M3_Secc1!I307="X"),AND($D166="",CNGE_2026_M3_Secc1!I307="")),0,1))</f>
        <v>0</v>
      </c>
      <c r="FK166" s="220">
        <f>IF(CNGE_2026_M3_Secc1!$AH$128=CNGE_2026_M3_Secc1!$AJ$128,0,IF(OR(AND($D166&lt;&gt;"",CNGE_2026_M3_Secc1!J307="X"),AND($D166="",CNGE_2026_M3_Secc1!J307="")),0,1))</f>
        <v>0</v>
      </c>
      <c r="FL166" s="220">
        <f>IF(CNGE_2026_M3_Secc1!$AH$128=CNGE_2026_M3_Secc1!$AJ$128,0,IF(OR(AND($D166&lt;&gt;"",CNGE_2026_M3_Secc1!K307="X"),AND($D166="",CNGE_2026_M3_Secc1!K307="")),0,1))</f>
        <v>0</v>
      </c>
      <c r="FM166" s="220">
        <f>IF(CNGE_2026_M3_Secc1!$AH$128=CNGE_2026_M3_Secc1!$AJ$128,0,IF(OR(AND($D166&lt;&gt;"",CNGE_2026_M3_Secc1!L307="X"),AND($D166="",CNGE_2026_M3_Secc1!L307="")),0,1))</f>
        <v>0</v>
      </c>
      <c r="FN166" s="220">
        <f>IF(CNGE_2026_M3_Secc1!$AH$128=CNGE_2026_M3_Secc1!$AJ$128,0,IF(OR(AND($D166&lt;&gt;"",CNGE_2026_M3_Secc1!M307="X"),AND($D166="",CNGE_2026_M3_Secc1!M307="")),0,1))</f>
        <v>0</v>
      </c>
      <c r="FO166" s="220">
        <f>IF(CNGE_2026_M3_Secc1!$AH$128=CNGE_2026_M3_Secc1!$AJ$128,0,IF(OR(AND($D166&lt;&gt;"",CNGE_2026_M3_Secc1!N307="X"),AND($D166="",CNGE_2026_M3_Secc1!N307="")),0,1))</f>
        <v>0</v>
      </c>
      <c r="FP166" s="220">
        <f>IF(CNGE_2026_M3_Secc1!$AH$128=CNGE_2026_M3_Secc1!$AJ$128,0,IF(OR(AND($D166&lt;&gt;"",CNGE_2026_M3_Secc1!O307="X"),AND($D166="",CNGE_2026_M3_Secc1!O307="")),0,1))</f>
        <v>0</v>
      </c>
      <c r="FQ166" s="220">
        <f>IF(CNGE_2026_M3_Secc1!$AH$128=CNGE_2026_M3_Secc1!$AJ$128,0,IF(OR(AND($D166&lt;&gt;"",CNGE_2026_M3_Secc1!P307="X"),AND($D166="",CNGE_2026_M3_Secc1!P307="")),0,1))</f>
        <v>0</v>
      </c>
      <c r="FR166" s="220">
        <f>IF(CNGE_2026_M3_Secc1!$AH$128=CNGE_2026_M3_Secc1!$AJ$128,0,IF(OR(AND($D166&lt;&gt;"",CNGE_2026_M3_Secc1!Q307="X"),AND($D166="",CNGE_2026_M3_Secc1!Q307="")),0,1))</f>
        <v>0</v>
      </c>
      <c r="FS166" s="220">
        <f>IF(CNGE_2026_M3_Secc1!$AH$128=CNGE_2026_M3_Secc1!$AJ$128,0,IF(OR(AND($D166&lt;&gt;"",CNGE_2026_M3_Secc1!R307="X"),AND($D166="",CNGE_2026_M3_Secc1!R307="")),0,1))</f>
        <v>0</v>
      </c>
      <c r="FT166" s="220">
        <f>IF(CNGE_2026_M3_Secc1!$AH$128=CNGE_2026_M3_Secc1!$AJ$128,0,IF(OR(AND($D166&lt;&gt;"",CNGE_2026_M3_Secc1!S307="X"),AND($D166="",CNGE_2026_M3_Secc1!S307="")),0,1))</f>
        <v>0</v>
      </c>
      <c r="FU166" s="220">
        <f>IF(CNGE_2026_M3_Secc1!$AH$128=CNGE_2026_M3_Secc1!$AJ$128,0,IF(OR(AND($D166&lt;&gt;"",CNGE_2026_M3_Secc1!T307="X"),AND($D166="",CNGE_2026_M3_Secc1!T307="")),0,1))</f>
        <v>0</v>
      </c>
      <c r="FV166" s="220">
        <f>IF(CNGE_2026_M3_Secc1!$AH$128=CNGE_2026_M3_Secc1!$AJ$128,0,IF(OR(AND($D166&lt;&gt;"",CNGE_2026_M3_Secc1!U307="X"),AND($D166="",CNGE_2026_M3_Secc1!U307="")),0,1))</f>
        <v>0</v>
      </c>
      <c r="FW166" s="220">
        <f>IF(CNGE_2026_M3_Secc1!$AH$128=CNGE_2026_M3_Secc1!$AJ$128,0,IF(OR(AND($D166&lt;&gt;"",CNGE_2026_M3_Secc1!V307="X"),AND($D166="",CNGE_2026_M3_Secc1!V307="")),0,1))</f>
        <v>0</v>
      </c>
      <c r="FX166" s="220">
        <f>IF(CNGE_2026_M3_Secc1!$AH$128=CNGE_2026_M3_Secc1!$AJ$128,0,IF(OR(AND($D166&lt;&gt;"",CNGE_2026_M3_Secc1!W307="X"),AND($D166="",CNGE_2026_M3_Secc1!W307="")),0,1))</f>
        <v>0</v>
      </c>
      <c r="FY166" s="220">
        <f>IF(CNGE_2026_M3_Secc1!$AH$128=CNGE_2026_M3_Secc1!$AJ$128,0,IF(OR(AND($D166&lt;&gt;"",CNGE_2026_M3_Secc1!X307="X"),AND($D166="",CNGE_2026_M3_Secc1!X307="")),0,1))</f>
        <v>0</v>
      </c>
      <c r="FZ166" s="220">
        <f>IF(CNGE_2026_M3_Secc1!$AH$128=CNGE_2026_M3_Secc1!$AJ$128,0,IF(OR(AND($D166&lt;&gt;"",CNGE_2026_M3_Secc1!Y307="X"),AND($D166="",CNGE_2026_M3_Secc1!Y307="")),0,1))</f>
        <v>0</v>
      </c>
      <c r="GA166" s="220">
        <f>IF(CNGE_2026_M3_Secc1!$AH$128=CNGE_2026_M3_Secc1!$AJ$128,0,IF(OR(AND($D166&lt;&gt;"",CNGE_2026_M3_Secc1!Z307="X"),AND($D166="",CNGE_2026_M3_Secc1!Z307="")),0,1))</f>
        <v>0</v>
      </c>
      <c r="GB166" s="220">
        <f>IF(CNGE_2026_M3_Secc1!$AH$128=CNGE_2026_M3_Secc1!$AJ$128,0,IF(OR(AND($D166&lt;&gt;"",CNGE_2026_M3_Secc1!AA307="X"),AND($D166="",CNGE_2026_M3_Secc1!AA307="")),0,1))</f>
        <v>0</v>
      </c>
      <c r="GC166" s="220">
        <f>IF(CNGE_2026_M3_Secc1!$AH$128=CNGE_2026_M3_Secc1!$AJ$128,0,IF(OR(AND($D166&lt;&gt;"",CNGE_2026_M3_Secc1!AB307="X"),AND($D166="",CNGE_2026_M3_Secc1!AB307="")),0,1))</f>
        <v>0</v>
      </c>
      <c r="GD166" s="220">
        <f>IF(CNGE_2026_M3_Secc1!$AH$128=CNGE_2026_M3_Secc1!$AJ$128,0,IF(OR(AND($D166&lt;&gt;"",CNGE_2026_M3_Secc1!AC307="X"),AND($D166="",CNGE_2026_M3_Secc1!AC307="")),0,1))</f>
        <v>0</v>
      </c>
      <c r="GE166" s="220">
        <f>IF(CNGE_2026_M3_Secc1!$AH$128=CNGE_2026_M3_Secc1!$AJ$128,0,IF(OR(AND($D166&lt;&gt;"",CNGE_2026_M3_Secc1!AD307="X"),AND($D166="",CNGE_2026_M3_Secc1!AD307="")),0,1))</f>
        <v>0</v>
      </c>
    </row>
    <row r="167" spans="1:187" s="114" customFormat="1" ht="15" customHeight="1">
      <c r="A167" s="131"/>
      <c r="B167" s="48"/>
      <c r="C167" s="82" t="s">
        <v>242</v>
      </c>
      <c r="D167" s="792" t="str">
        <f>IF($AH$33=1,"",IF(CNGE_2026_M3_Secc1!$AH$40=CNGE_2026_M3_Secc1!$AJ$40,"",IF(CNGE_2026_M3_Secc1!D110="","",CNGE_2026_M3_Secc1!D110)))</f>
        <v/>
      </c>
      <c r="E167" s="793"/>
      <c r="F167" s="793"/>
      <c r="G167" s="793"/>
      <c r="H167" s="793"/>
      <c r="I167" s="793"/>
      <c r="J167" s="793"/>
      <c r="K167" s="793"/>
      <c r="L167" s="793"/>
      <c r="M167" s="794"/>
      <c r="N167" s="432"/>
      <c r="O167" s="432"/>
      <c r="P167" s="432"/>
      <c r="Q167" s="432"/>
      <c r="R167" s="432"/>
      <c r="S167" s="432"/>
      <c r="T167" s="432"/>
      <c r="U167" s="432"/>
      <c r="V167" s="432"/>
      <c r="W167" s="432"/>
      <c r="X167" s="432"/>
      <c r="Y167" s="432"/>
      <c r="Z167" s="432"/>
      <c r="AA167" s="432"/>
      <c r="AB167" s="432"/>
      <c r="AC167" s="432"/>
      <c r="AD167" s="432"/>
      <c r="AE167" s="49"/>
      <c r="AF167" s="219"/>
      <c r="AG167" s="212"/>
      <c r="AH167" s="896">
        <f t="shared" si="94"/>
        <v>0</v>
      </c>
      <c r="AI167" s="627"/>
      <c r="AJ167" s="896">
        <f t="shared" si="95"/>
        <v>0</v>
      </c>
      <c r="AK167" s="627"/>
      <c r="AL167" s="896">
        <f t="shared" si="96"/>
        <v>0</v>
      </c>
      <c r="AM167" s="627"/>
      <c r="AN167" s="627">
        <f t="shared" si="97"/>
        <v>0</v>
      </c>
      <c r="AO167" s="627"/>
      <c r="AP167" s="639" t="str">
        <f>IF(AN167=0,"",IF(SUM($AN$116:AN167)=1,AR167,IF($AN$173&gt;SUM($AN$116:AN167),_xlfn.CONCAT(", ",AR167),IF($AN$173=SUM($AN$116:AN167),_xlfn.CONCAT(" y ",AR167,".")))))</f>
        <v/>
      </c>
      <c r="AQ167" s="641" t="str">
        <f>IF(AO167=0,"", IF(SUM($AN167:BW$582)=1,AR167, IF($AN$589&gt;SUM($AN167:BW$582),_xlfn.CONCAT(", ",AR167), IF($AN$589=SUM($AN167:BW$582),_xlfn.CONCAT(" y ",AR167,".")))))</f>
        <v/>
      </c>
      <c r="AR167" s="639">
        <f t="shared" si="98"/>
        <v>51</v>
      </c>
      <c r="AS167" s="641"/>
      <c r="AU167" s="704">
        <f t="shared" si="99"/>
        <v>0</v>
      </c>
      <c r="AV167" s="705"/>
      <c r="AX167" s="1053">
        <f t="shared" si="100"/>
        <v>0</v>
      </c>
      <c r="AY167" s="729"/>
      <c r="AZ167" s="1053">
        <f t="shared" si="101"/>
        <v>0</v>
      </c>
      <c r="BA167" s="729"/>
      <c r="BB167" s="639">
        <f t="shared" si="102"/>
        <v>0</v>
      </c>
      <c r="BC167" s="641"/>
      <c r="BE167" s="220">
        <f t="shared" si="103"/>
        <v>0</v>
      </c>
      <c r="BF167" s="220">
        <f t="shared" si="104"/>
        <v>0</v>
      </c>
      <c r="BG167" s="220">
        <f t="shared" si="105"/>
        <v>0</v>
      </c>
      <c r="BH167" s="220">
        <f t="shared" si="106"/>
        <v>0</v>
      </c>
      <c r="BI167" s="220">
        <f t="shared" si="107"/>
        <v>0</v>
      </c>
      <c r="BJ167" s="220">
        <f t="shared" si="108"/>
        <v>0</v>
      </c>
      <c r="BK167" s="220">
        <f t="shared" si="109"/>
        <v>0</v>
      </c>
      <c r="BL167" s="220">
        <f t="shared" si="110"/>
        <v>0</v>
      </c>
      <c r="BM167" s="220">
        <f t="shared" si="111"/>
        <v>0</v>
      </c>
      <c r="BN167" s="220">
        <f t="shared" si="112"/>
        <v>0</v>
      </c>
      <c r="BO167" s="220">
        <f t="shared" si="113"/>
        <v>0</v>
      </c>
      <c r="BP167" s="220">
        <f t="shared" si="114"/>
        <v>0</v>
      </c>
      <c r="BQ167" s="220">
        <f t="shared" si="115"/>
        <v>0</v>
      </c>
      <c r="BR167" s="220">
        <f t="shared" si="116"/>
        <v>0</v>
      </c>
      <c r="BS167" s="220">
        <f t="shared" si="117"/>
        <v>0</v>
      </c>
      <c r="BT167" s="220">
        <f t="shared" si="118"/>
        <v>0</v>
      </c>
      <c r="BU167" s="220">
        <f t="shared" si="119"/>
        <v>0</v>
      </c>
      <c r="BV167" s="220">
        <f t="shared" si="120"/>
        <v>0</v>
      </c>
      <c r="BW167" s="220">
        <f t="shared" si="121"/>
        <v>0</v>
      </c>
      <c r="BX167" s="220">
        <f t="shared" si="122"/>
        <v>0</v>
      </c>
      <c r="BY167" s="220">
        <f t="shared" si="123"/>
        <v>0</v>
      </c>
      <c r="BZ167" s="220">
        <f t="shared" si="124"/>
        <v>0</v>
      </c>
      <c r="CA167" s="220">
        <f t="shared" si="125"/>
        <v>0</v>
      </c>
      <c r="CB167" s="220">
        <f t="shared" si="126"/>
        <v>0</v>
      </c>
      <c r="CC167" s="220">
        <f t="shared" si="127"/>
        <v>0</v>
      </c>
      <c r="CD167" s="220">
        <f t="shared" si="128"/>
        <v>0</v>
      </c>
      <c r="CE167" s="220">
        <f t="shared" si="129"/>
        <v>0</v>
      </c>
      <c r="CF167" s="220">
        <f t="shared" si="130"/>
        <v>0</v>
      </c>
      <c r="CG167" s="220">
        <f t="shared" si="131"/>
        <v>0</v>
      </c>
      <c r="CH167" s="220">
        <f t="shared" si="132"/>
        <v>0</v>
      </c>
      <c r="CI167" s="220">
        <f t="shared" si="133"/>
        <v>0</v>
      </c>
      <c r="CJ167" s="220">
        <f t="shared" si="134"/>
        <v>0</v>
      </c>
      <c r="CK167" s="220">
        <f t="shared" si="135"/>
        <v>0</v>
      </c>
      <c r="CL167" s="220">
        <f t="shared" si="136"/>
        <v>0</v>
      </c>
      <c r="CM167" s="220">
        <f t="shared" si="137"/>
        <v>0</v>
      </c>
      <c r="CN167" s="220">
        <f t="shared" si="138"/>
        <v>0</v>
      </c>
      <c r="CO167" s="220">
        <f t="shared" si="139"/>
        <v>0</v>
      </c>
      <c r="CP167" s="220">
        <f t="shared" si="140"/>
        <v>0</v>
      </c>
      <c r="CQ167" s="220">
        <f t="shared" si="141"/>
        <v>0</v>
      </c>
      <c r="CR167" s="220">
        <f t="shared" si="142"/>
        <v>0</v>
      </c>
      <c r="CS167" s="220">
        <f t="shared" si="143"/>
        <v>0</v>
      </c>
      <c r="CT167" s="220">
        <f t="shared" si="144"/>
        <v>0</v>
      </c>
      <c r="CU167" s="220">
        <f t="shared" si="145"/>
        <v>0</v>
      </c>
      <c r="CV167" s="220">
        <f t="shared" si="146"/>
        <v>0</v>
      </c>
      <c r="CW167" s="220">
        <f t="shared" si="147"/>
        <v>0</v>
      </c>
      <c r="CX167" s="220">
        <f t="shared" si="148"/>
        <v>0</v>
      </c>
      <c r="CY167" s="220">
        <f t="shared" si="149"/>
        <v>0</v>
      </c>
      <c r="CZ167" s="220">
        <f t="shared" si="150"/>
        <v>0</v>
      </c>
      <c r="DA167" s="220">
        <f t="shared" si="151"/>
        <v>0</v>
      </c>
      <c r="DB167" s="220">
        <f t="shared" si="152"/>
        <v>0</v>
      </c>
      <c r="DC167" s="220">
        <f t="shared" si="153"/>
        <v>0</v>
      </c>
      <c r="DD167" s="220">
        <f t="shared" si="154"/>
        <v>0</v>
      </c>
      <c r="DE167" s="220">
        <f t="shared" si="155"/>
        <v>0</v>
      </c>
      <c r="DF167" s="220">
        <f t="shared" si="156"/>
        <v>0</v>
      </c>
      <c r="DG167" s="220">
        <f t="shared" si="157"/>
        <v>0</v>
      </c>
      <c r="DH167" s="220">
        <f t="shared" si="158"/>
        <v>0</v>
      </c>
      <c r="DI167" s="220">
        <f t="shared" si="159"/>
        <v>0</v>
      </c>
      <c r="DJ167" s="220">
        <f t="shared" si="160"/>
        <v>0</v>
      </c>
      <c r="DK167" s="220">
        <f t="shared" si="161"/>
        <v>0</v>
      </c>
      <c r="DL167" s="220">
        <f t="shared" si="162"/>
        <v>0</v>
      </c>
      <c r="DM167" s="220">
        <f t="shared" si="163"/>
        <v>0</v>
      </c>
      <c r="DN167" s="96" t="str">
        <f>IF(DM167=0,"",IF(SUM($DM$116:DM167)=1,_xlfn.CONCAT(DO167,),IF($DM$173&gt;SUM($DM$116:DM167),_xlfn.CONCAT(", ",DO167),IF($DM$173=SUM($DM$116:DM167),_xlfn.CONCAT(" y ",DO167)))))</f>
        <v/>
      </c>
      <c r="DO167" s="98">
        <f t="shared" si="87"/>
        <v>51</v>
      </c>
      <c r="DT167" s="645">
        <f t="shared" si="164"/>
        <v>0</v>
      </c>
      <c r="DU167" s="647"/>
      <c r="DW167" s="220">
        <f t="shared" si="165"/>
        <v>0</v>
      </c>
      <c r="DX167" s="220">
        <f>IF(CNGE_2026_M3_Secc1!$AH$128=CNGE_2026_M3_Secc1!$AJ$128,0,IF(OR(AND($D167&lt;&gt;"",CNGE_2026_M3_Secc1!O188="X"),AND($D167="",CNGE_2026_M3_Secc1!O188="")),0,1))</f>
        <v>0</v>
      </c>
      <c r="DY167" s="220">
        <f>IF(CNGE_2026_M3_Secc1!$AH$128=CNGE_2026_M3_Secc1!$AJ$128,0,IF(OR(AND($D167&lt;&gt;"",CNGE_2026_M3_Secc1!P188="X"),AND($D167="",CNGE_2026_M3_Secc1!P188="")),0,1))</f>
        <v>0</v>
      </c>
      <c r="DZ167" s="220">
        <f>IF(CNGE_2026_M3_Secc1!$AH$128=CNGE_2026_M3_Secc1!$AJ$128,0,IF(OR(AND($D167&lt;&gt;"",CNGE_2026_M3_Secc1!Q188="X"),AND($D167="",CNGE_2026_M3_Secc1!Q188="")),0,1))</f>
        <v>0</v>
      </c>
      <c r="EA167" s="220">
        <f>IF(CNGE_2026_M3_Secc1!$AH$128=CNGE_2026_M3_Secc1!$AJ$128,0,IF(OR(AND($D167&lt;&gt;"",CNGE_2026_M3_Secc1!R188="X"),AND($D167="",CNGE_2026_M3_Secc1!R188="")),0,1))</f>
        <v>0</v>
      </c>
      <c r="EB167" s="220">
        <f>IF(CNGE_2026_M3_Secc1!$AH$128=CNGE_2026_M3_Secc1!$AJ$128,0,IF(OR(AND($D167&lt;&gt;"",CNGE_2026_M3_Secc1!S188="X"),AND($D167="",CNGE_2026_M3_Secc1!S188="")),0,1))</f>
        <v>0</v>
      </c>
      <c r="EC167" s="220">
        <f>IF(CNGE_2026_M3_Secc1!$AH$128=CNGE_2026_M3_Secc1!$AJ$128,0,IF(OR(AND($D167&lt;&gt;"",CNGE_2026_M3_Secc1!T188="X"),AND($D167="",CNGE_2026_M3_Secc1!T188="")),0,1))</f>
        <v>0</v>
      </c>
      <c r="ED167" s="220">
        <f>IF(CNGE_2026_M3_Secc1!$AH$128=CNGE_2026_M3_Secc1!$AJ$128,0,IF(OR(AND($D167&lt;&gt;"",CNGE_2026_M3_Secc1!U188="X"),AND($D167="",CNGE_2026_M3_Secc1!U188="")),0,1))</f>
        <v>0</v>
      </c>
      <c r="EE167" s="220">
        <f>IF(CNGE_2026_M3_Secc1!$AH$128=CNGE_2026_M3_Secc1!$AJ$128,0,IF(OR(AND($D167&lt;&gt;"",CNGE_2026_M3_Secc1!V188="X"),AND($D167="",CNGE_2026_M3_Secc1!V188="")),0,1))</f>
        <v>0</v>
      </c>
      <c r="EF167" s="220">
        <f>IF(CNGE_2026_M3_Secc1!$AH$128=CNGE_2026_M3_Secc1!$AJ$128,0,IF(OR(AND($D167&lt;&gt;"",CNGE_2026_M3_Secc1!W188="X"),AND($D167="",CNGE_2026_M3_Secc1!W188="")),0,1))</f>
        <v>0</v>
      </c>
      <c r="EG167" s="220">
        <f>IF(CNGE_2026_M3_Secc1!$AH$128=CNGE_2026_M3_Secc1!$AJ$128,0,IF(OR(AND($D167&lt;&gt;"",CNGE_2026_M3_Secc1!X188="X"),AND($D167="",CNGE_2026_M3_Secc1!X188="")),0,1))</f>
        <v>0</v>
      </c>
      <c r="EH167" s="220">
        <f>IF(CNGE_2026_M3_Secc1!$AH$128=CNGE_2026_M3_Secc1!$AJ$128,0,IF(OR(AND($D167&lt;&gt;"",CNGE_2026_M3_Secc1!Y188="X"),AND($D167="",CNGE_2026_M3_Secc1!Y188="")),0,1))</f>
        <v>0</v>
      </c>
      <c r="EI167" s="220">
        <f>IF(CNGE_2026_M3_Secc1!$AH$128=CNGE_2026_M3_Secc1!$AJ$128,0,IF(OR(AND($D167&lt;&gt;"",CNGE_2026_M3_Secc1!Z188="X"),AND($D167="",CNGE_2026_M3_Secc1!Z188="")),0,1))</f>
        <v>0</v>
      </c>
      <c r="EJ167" s="220">
        <f>IF(CNGE_2026_M3_Secc1!$AH$128=CNGE_2026_M3_Secc1!$AJ$128,0,IF(OR(AND($D167&lt;&gt;"",CNGE_2026_M3_Secc1!AA188="X"),AND($D167="",CNGE_2026_M3_Secc1!AA188="")),0,1))</f>
        <v>0</v>
      </c>
      <c r="EK167" s="220">
        <f>IF(CNGE_2026_M3_Secc1!$AH$128=CNGE_2026_M3_Secc1!$AJ$128,0,IF(OR(AND($D167&lt;&gt;"",CNGE_2026_M3_Secc1!AB188="X"),AND($D167="",CNGE_2026_M3_Secc1!AB188="")),0,1))</f>
        <v>0</v>
      </c>
      <c r="EL167" s="220">
        <f>IF(CNGE_2026_M3_Secc1!$AH$128=CNGE_2026_M3_Secc1!$AJ$128,0,IF(OR(AND($D167&lt;&gt;"",CNGE_2026_M3_Secc1!AC188="X"),AND($D167="",CNGE_2026_M3_Secc1!AC188="")),0,1))</f>
        <v>0</v>
      </c>
      <c r="EM167" s="220">
        <f>IF(CNGE_2026_M3_Secc1!$AH$128=CNGE_2026_M3_Secc1!$AJ$128,0,IF(OR(AND($D167&lt;&gt;"",CNGE_2026_M3_Secc1!AD188="X"),AND($D167="",CNGE_2026_M3_Secc1!AD188="")),0,1))</f>
        <v>0</v>
      </c>
      <c r="EN167" s="220">
        <f>IF(CNGE_2026_M3_Secc1!$AH$128=CNGE_2026_M3_Secc1!$AJ$128,0,IF(OR(AND($D167&lt;&gt;"",CNGE_2026_M3_Secc1!I248="X"),AND($D167="",CNGE_2026_M3_Secc1!I248="")),0,1))</f>
        <v>0</v>
      </c>
      <c r="EO167" s="220">
        <f>IF(CNGE_2026_M3_Secc1!$AH$128=CNGE_2026_M3_Secc1!$AJ$128,0,IF(OR(AND($D167&lt;&gt;"",CNGE_2026_M3_Secc1!J248="X"),AND($D167="",CNGE_2026_M3_Secc1!J248="")),0,1))</f>
        <v>0</v>
      </c>
      <c r="EP167" s="220">
        <f>IF(CNGE_2026_M3_Secc1!$AH$128=CNGE_2026_M3_Secc1!$AJ$128,0,IF(OR(AND($D167&lt;&gt;"",CNGE_2026_M3_Secc1!K248="X"),AND($D167="",CNGE_2026_M3_Secc1!K248="")),0,1))</f>
        <v>0</v>
      </c>
      <c r="EQ167" s="220">
        <f>IF(CNGE_2026_M3_Secc1!$AH$128=CNGE_2026_M3_Secc1!$AJ$128,0,IF(OR(AND($D167&lt;&gt;"",CNGE_2026_M3_Secc1!L248="X"),AND($D167="",CNGE_2026_M3_Secc1!L248="")),0,1))</f>
        <v>0</v>
      </c>
      <c r="ER167" s="220">
        <f>IF(CNGE_2026_M3_Secc1!$AH$128=CNGE_2026_M3_Secc1!$AJ$128,0,IF(OR(AND($D167&lt;&gt;"",CNGE_2026_M3_Secc1!M248="X"),AND($D167="",CNGE_2026_M3_Secc1!M248="")),0,1))</f>
        <v>0</v>
      </c>
      <c r="ES167" s="220">
        <f>IF(CNGE_2026_M3_Secc1!$AH$128=CNGE_2026_M3_Secc1!$AJ$128,0,IF(OR(AND($D167&lt;&gt;"",CNGE_2026_M3_Secc1!N248="X"),AND($D167="",CNGE_2026_M3_Secc1!N248="")),0,1))</f>
        <v>0</v>
      </c>
      <c r="ET167" s="220">
        <f>IF(CNGE_2026_M3_Secc1!$AH$128=CNGE_2026_M3_Secc1!$AJ$128,0,IF(OR(AND($D167&lt;&gt;"",CNGE_2026_M3_Secc1!O248="X"),AND($D167="",CNGE_2026_M3_Secc1!O248="")),0,1))</f>
        <v>0</v>
      </c>
      <c r="EU167" s="220">
        <f>IF(CNGE_2026_M3_Secc1!$AH$128=CNGE_2026_M3_Secc1!$AJ$128,0,IF(OR(AND($D167&lt;&gt;"",CNGE_2026_M3_Secc1!P248="X"),AND($D167="",CNGE_2026_M3_Secc1!P248="")),0,1))</f>
        <v>0</v>
      </c>
      <c r="EV167" s="220">
        <f>IF(CNGE_2026_M3_Secc1!$AH$128=CNGE_2026_M3_Secc1!$AJ$128,0,IF(OR(AND($D167&lt;&gt;"",CNGE_2026_M3_Secc1!Q248="X"),AND($D167="",CNGE_2026_M3_Secc1!Q248="")),0,1))</f>
        <v>0</v>
      </c>
      <c r="EW167" s="220">
        <f>IF(CNGE_2026_M3_Secc1!$AH$128=CNGE_2026_M3_Secc1!$AJ$128,0,IF(OR(AND($D167&lt;&gt;"",CNGE_2026_M3_Secc1!R248="X"),AND($D167="",CNGE_2026_M3_Secc1!R248="")),0,1))</f>
        <v>0</v>
      </c>
      <c r="EX167" s="220">
        <f>IF(CNGE_2026_M3_Secc1!$AH$128=CNGE_2026_M3_Secc1!$AJ$128,0,IF(OR(AND($D167&lt;&gt;"",CNGE_2026_M3_Secc1!S248="X"),AND($D167="",CNGE_2026_M3_Secc1!S248="")),0,1))</f>
        <v>0</v>
      </c>
      <c r="EY167" s="220">
        <f>IF(CNGE_2026_M3_Secc1!$AH$128=CNGE_2026_M3_Secc1!$AJ$128,0,IF(OR(AND($D167&lt;&gt;"",CNGE_2026_M3_Secc1!T248="X"),AND($D167="",CNGE_2026_M3_Secc1!T248="")),0,1))</f>
        <v>0</v>
      </c>
      <c r="EZ167" s="220">
        <f>IF(CNGE_2026_M3_Secc1!$AH$128=CNGE_2026_M3_Secc1!$AJ$128,0,IF(OR(AND($D167&lt;&gt;"",CNGE_2026_M3_Secc1!U248="X"),AND($D167="",CNGE_2026_M3_Secc1!U248="")),0,1))</f>
        <v>0</v>
      </c>
      <c r="FA167" s="220">
        <f>IF(CNGE_2026_M3_Secc1!$AH$128=CNGE_2026_M3_Secc1!$AJ$128,0,IF(OR(AND($D167&lt;&gt;"",CNGE_2026_M3_Secc1!V248="X"),AND($D167="",CNGE_2026_M3_Secc1!V248="")),0,1))</f>
        <v>0</v>
      </c>
      <c r="FB167" s="220">
        <f>IF(CNGE_2026_M3_Secc1!$AH$128=CNGE_2026_M3_Secc1!$AJ$128,0,IF(OR(AND($D167&lt;&gt;"",CNGE_2026_M3_Secc1!W248="X"),AND($D167="",CNGE_2026_M3_Secc1!W248="")),0,1))</f>
        <v>0</v>
      </c>
      <c r="FC167" s="220">
        <f>IF(CNGE_2026_M3_Secc1!$AH$128=CNGE_2026_M3_Secc1!$AJ$128,0,IF(OR(AND($D167&lt;&gt;"",CNGE_2026_M3_Secc1!X248="X"),AND($D167="",CNGE_2026_M3_Secc1!X248="")),0,1))</f>
        <v>0</v>
      </c>
      <c r="FD167" s="220">
        <f>IF(CNGE_2026_M3_Secc1!$AH$128=CNGE_2026_M3_Secc1!$AJ$128,0,IF(OR(AND($D167&lt;&gt;"",CNGE_2026_M3_Secc1!Y248="X"),AND($D167="",CNGE_2026_M3_Secc1!Y248="")),0,1))</f>
        <v>0</v>
      </c>
      <c r="FE167" s="220">
        <f>IF(CNGE_2026_M3_Secc1!$AH$128=CNGE_2026_M3_Secc1!$AJ$128,0,IF(OR(AND($D167&lt;&gt;"",CNGE_2026_M3_Secc1!Z248="X"),AND($D167="",CNGE_2026_M3_Secc1!Z248="")),0,1))</f>
        <v>0</v>
      </c>
      <c r="FF167" s="220">
        <f>IF(CNGE_2026_M3_Secc1!$AH$128=CNGE_2026_M3_Secc1!$AJ$128,0,IF(OR(AND($D167&lt;&gt;"",CNGE_2026_M3_Secc1!AA248="X"),AND($D167="",CNGE_2026_M3_Secc1!AA248="")),0,1))</f>
        <v>0</v>
      </c>
      <c r="FG167" s="220">
        <f>IF(CNGE_2026_M3_Secc1!$AH$128=CNGE_2026_M3_Secc1!$AJ$128,0,IF(OR(AND($D167&lt;&gt;"",CNGE_2026_M3_Secc1!AB248="X"),AND($D167="",CNGE_2026_M3_Secc1!AB248="")),0,1))</f>
        <v>0</v>
      </c>
      <c r="FH167" s="220">
        <f>IF(CNGE_2026_M3_Secc1!$AH$128=CNGE_2026_M3_Secc1!$AJ$128,0,IF(OR(AND($D167&lt;&gt;"",CNGE_2026_M3_Secc1!AC248="X"),AND($D167="",CNGE_2026_M3_Secc1!AC248="")),0,1))</f>
        <v>0</v>
      </c>
      <c r="FI167" s="220">
        <f>IF(CNGE_2026_M3_Secc1!$AH$128=CNGE_2026_M3_Secc1!$AJ$128,0,IF(OR(AND($D167&lt;&gt;"",CNGE_2026_M3_Secc1!AD248="X"),AND($D167="",CNGE_2026_M3_Secc1!AD248="")),0,1))</f>
        <v>0</v>
      </c>
      <c r="FJ167" s="220">
        <f>IF(CNGE_2026_M3_Secc1!$AH$128=CNGE_2026_M3_Secc1!$AJ$128,0,IF(OR(AND($D167&lt;&gt;"",CNGE_2026_M3_Secc1!I308="X"),AND($D167="",CNGE_2026_M3_Secc1!I308="")),0,1))</f>
        <v>0</v>
      </c>
      <c r="FK167" s="220">
        <f>IF(CNGE_2026_M3_Secc1!$AH$128=CNGE_2026_M3_Secc1!$AJ$128,0,IF(OR(AND($D167&lt;&gt;"",CNGE_2026_M3_Secc1!J308="X"),AND($D167="",CNGE_2026_M3_Secc1!J308="")),0,1))</f>
        <v>0</v>
      </c>
      <c r="FL167" s="220">
        <f>IF(CNGE_2026_M3_Secc1!$AH$128=CNGE_2026_M3_Secc1!$AJ$128,0,IF(OR(AND($D167&lt;&gt;"",CNGE_2026_M3_Secc1!K308="X"),AND($D167="",CNGE_2026_M3_Secc1!K308="")),0,1))</f>
        <v>0</v>
      </c>
      <c r="FM167" s="220">
        <f>IF(CNGE_2026_M3_Secc1!$AH$128=CNGE_2026_M3_Secc1!$AJ$128,0,IF(OR(AND($D167&lt;&gt;"",CNGE_2026_M3_Secc1!L308="X"),AND($D167="",CNGE_2026_M3_Secc1!L308="")),0,1))</f>
        <v>0</v>
      </c>
      <c r="FN167" s="220">
        <f>IF(CNGE_2026_M3_Secc1!$AH$128=CNGE_2026_M3_Secc1!$AJ$128,0,IF(OR(AND($D167&lt;&gt;"",CNGE_2026_M3_Secc1!M308="X"),AND($D167="",CNGE_2026_M3_Secc1!M308="")),0,1))</f>
        <v>0</v>
      </c>
      <c r="FO167" s="220">
        <f>IF(CNGE_2026_M3_Secc1!$AH$128=CNGE_2026_M3_Secc1!$AJ$128,0,IF(OR(AND($D167&lt;&gt;"",CNGE_2026_M3_Secc1!N308="X"),AND($D167="",CNGE_2026_M3_Secc1!N308="")),0,1))</f>
        <v>0</v>
      </c>
      <c r="FP167" s="220">
        <f>IF(CNGE_2026_M3_Secc1!$AH$128=CNGE_2026_M3_Secc1!$AJ$128,0,IF(OR(AND($D167&lt;&gt;"",CNGE_2026_M3_Secc1!O308="X"),AND($D167="",CNGE_2026_M3_Secc1!O308="")),0,1))</f>
        <v>0</v>
      </c>
      <c r="FQ167" s="220">
        <f>IF(CNGE_2026_M3_Secc1!$AH$128=CNGE_2026_M3_Secc1!$AJ$128,0,IF(OR(AND($D167&lt;&gt;"",CNGE_2026_M3_Secc1!P308="X"),AND($D167="",CNGE_2026_M3_Secc1!P308="")),0,1))</f>
        <v>0</v>
      </c>
      <c r="FR167" s="220">
        <f>IF(CNGE_2026_M3_Secc1!$AH$128=CNGE_2026_M3_Secc1!$AJ$128,0,IF(OR(AND($D167&lt;&gt;"",CNGE_2026_M3_Secc1!Q308="X"),AND($D167="",CNGE_2026_M3_Secc1!Q308="")),0,1))</f>
        <v>0</v>
      </c>
      <c r="FS167" s="220">
        <f>IF(CNGE_2026_M3_Secc1!$AH$128=CNGE_2026_M3_Secc1!$AJ$128,0,IF(OR(AND($D167&lt;&gt;"",CNGE_2026_M3_Secc1!R308="X"),AND($D167="",CNGE_2026_M3_Secc1!R308="")),0,1))</f>
        <v>0</v>
      </c>
      <c r="FT167" s="220">
        <f>IF(CNGE_2026_M3_Secc1!$AH$128=CNGE_2026_M3_Secc1!$AJ$128,0,IF(OR(AND($D167&lt;&gt;"",CNGE_2026_M3_Secc1!S308="X"),AND($D167="",CNGE_2026_M3_Secc1!S308="")),0,1))</f>
        <v>0</v>
      </c>
      <c r="FU167" s="220">
        <f>IF(CNGE_2026_M3_Secc1!$AH$128=CNGE_2026_M3_Secc1!$AJ$128,0,IF(OR(AND($D167&lt;&gt;"",CNGE_2026_M3_Secc1!T308="X"),AND($D167="",CNGE_2026_M3_Secc1!T308="")),0,1))</f>
        <v>0</v>
      </c>
      <c r="FV167" s="220">
        <f>IF(CNGE_2026_M3_Secc1!$AH$128=CNGE_2026_M3_Secc1!$AJ$128,0,IF(OR(AND($D167&lt;&gt;"",CNGE_2026_M3_Secc1!U308="X"),AND($D167="",CNGE_2026_M3_Secc1!U308="")),0,1))</f>
        <v>0</v>
      </c>
      <c r="FW167" s="220">
        <f>IF(CNGE_2026_M3_Secc1!$AH$128=CNGE_2026_M3_Secc1!$AJ$128,0,IF(OR(AND($D167&lt;&gt;"",CNGE_2026_M3_Secc1!V308="X"),AND($D167="",CNGE_2026_M3_Secc1!V308="")),0,1))</f>
        <v>0</v>
      </c>
      <c r="FX167" s="220">
        <f>IF(CNGE_2026_M3_Secc1!$AH$128=CNGE_2026_M3_Secc1!$AJ$128,0,IF(OR(AND($D167&lt;&gt;"",CNGE_2026_M3_Secc1!W308="X"),AND($D167="",CNGE_2026_M3_Secc1!W308="")),0,1))</f>
        <v>0</v>
      </c>
      <c r="FY167" s="220">
        <f>IF(CNGE_2026_M3_Secc1!$AH$128=CNGE_2026_M3_Secc1!$AJ$128,0,IF(OR(AND($D167&lt;&gt;"",CNGE_2026_M3_Secc1!X308="X"),AND($D167="",CNGE_2026_M3_Secc1!X308="")),0,1))</f>
        <v>0</v>
      </c>
      <c r="FZ167" s="220">
        <f>IF(CNGE_2026_M3_Secc1!$AH$128=CNGE_2026_M3_Secc1!$AJ$128,0,IF(OR(AND($D167&lt;&gt;"",CNGE_2026_M3_Secc1!Y308="X"),AND($D167="",CNGE_2026_M3_Secc1!Y308="")),0,1))</f>
        <v>0</v>
      </c>
      <c r="GA167" s="220">
        <f>IF(CNGE_2026_M3_Secc1!$AH$128=CNGE_2026_M3_Secc1!$AJ$128,0,IF(OR(AND($D167&lt;&gt;"",CNGE_2026_M3_Secc1!Z308="X"),AND($D167="",CNGE_2026_M3_Secc1!Z308="")),0,1))</f>
        <v>0</v>
      </c>
      <c r="GB167" s="220">
        <f>IF(CNGE_2026_M3_Secc1!$AH$128=CNGE_2026_M3_Secc1!$AJ$128,0,IF(OR(AND($D167&lt;&gt;"",CNGE_2026_M3_Secc1!AA308="X"),AND($D167="",CNGE_2026_M3_Secc1!AA308="")),0,1))</f>
        <v>0</v>
      </c>
      <c r="GC167" s="220">
        <f>IF(CNGE_2026_M3_Secc1!$AH$128=CNGE_2026_M3_Secc1!$AJ$128,0,IF(OR(AND($D167&lt;&gt;"",CNGE_2026_M3_Secc1!AB308="X"),AND($D167="",CNGE_2026_M3_Secc1!AB308="")),0,1))</f>
        <v>0</v>
      </c>
      <c r="GD167" s="220">
        <f>IF(CNGE_2026_M3_Secc1!$AH$128=CNGE_2026_M3_Secc1!$AJ$128,0,IF(OR(AND($D167&lt;&gt;"",CNGE_2026_M3_Secc1!AC308="X"),AND($D167="",CNGE_2026_M3_Secc1!AC308="")),0,1))</f>
        <v>0</v>
      </c>
      <c r="GE167" s="220">
        <f>IF(CNGE_2026_M3_Secc1!$AH$128=CNGE_2026_M3_Secc1!$AJ$128,0,IF(OR(AND($D167&lt;&gt;"",CNGE_2026_M3_Secc1!AD308="X"),AND($D167="",CNGE_2026_M3_Secc1!AD308="")),0,1))</f>
        <v>0</v>
      </c>
    </row>
    <row r="168" spans="1:187" s="114" customFormat="1" ht="15" customHeight="1">
      <c r="A168" s="131"/>
      <c r="B168" s="48"/>
      <c r="C168" s="82" t="s">
        <v>243</v>
      </c>
      <c r="D168" s="792" t="str">
        <f>IF($AH$33=1,"",IF(CNGE_2026_M3_Secc1!$AH$40=CNGE_2026_M3_Secc1!$AJ$40,"",IF(CNGE_2026_M3_Secc1!D111="","",CNGE_2026_M3_Secc1!D111)))</f>
        <v/>
      </c>
      <c r="E168" s="793"/>
      <c r="F168" s="793"/>
      <c r="G168" s="793"/>
      <c r="H168" s="793"/>
      <c r="I168" s="793"/>
      <c r="J168" s="793"/>
      <c r="K168" s="793"/>
      <c r="L168" s="793"/>
      <c r="M168" s="794"/>
      <c r="N168" s="432"/>
      <c r="O168" s="432"/>
      <c r="P168" s="432"/>
      <c r="Q168" s="432"/>
      <c r="R168" s="432"/>
      <c r="S168" s="432"/>
      <c r="T168" s="432"/>
      <c r="U168" s="432"/>
      <c r="V168" s="432"/>
      <c r="W168" s="432"/>
      <c r="X168" s="432"/>
      <c r="Y168" s="432"/>
      <c r="Z168" s="432"/>
      <c r="AA168" s="432"/>
      <c r="AB168" s="432"/>
      <c r="AC168" s="432"/>
      <c r="AD168" s="432"/>
      <c r="AE168" s="49"/>
      <c r="AF168" s="219"/>
      <c r="AG168" s="212"/>
      <c r="AH168" s="896">
        <f t="shared" si="94"/>
        <v>0</v>
      </c>
      <c r="AI168" s="627"/>
      <c r="AJ168" s="896">
        <f t="shared" si="95"/>
        <v>0</v>
      </c>
      <c r="AK168" s="627"/>
      <c r="AL168" s="896">
        <f t="shared" si="96"/>
        <v>0</v>
      </c>
      <c r="AM168" s="627"/>
      <c r="AN168" s="627">
        <f t="shared" si="97"/>
        <v>0</v>
      </c>
      <c r="AO168" s="627"/>
      <c r="AP168" s="639" t="str">
        <f>IF(AN168=0,"",IF(SUM($AN$116:AN168)=1,AR168,IF($AN$173&gt;SUM($AN$116:AN168),_xlfn.CONCAT(", ",AR168),IF($AN$173=SUM($AN$116:AN168),_xlfn.CONCAT(" y ",AR168,".")))))</f>
        <v/>
      </c>
      <c r="AQ168" s="641" t="str">
        <f>IF(AO168=0,"", IF(SUM($AN168:BW$582)=1,AR168, IF($AN$589&gt;SUM($AN168:BW$582),_xlfn.CONCAT(", ",AR168), IF($AN$589=SUM($AN168:BW$582),_xlfn.CONCAT(" y ",AR168,".")))))</f>
        <v/>
      </c>
      <c r="AR168" s="639">
        <f t="shared" si="98"/>
        <v>52</v>
      </c>
      <c r="AS168" s="641"/>
      <c r="AU168" s="704">
        <f t="shared" si="99"/>
        <v>0</v>
      </c>
      <c r="AV168" s="705"/>
      <c r="AX168" s="1053">
        <f t="shared" si="100"/>
        <v>0</v>
      </c>
      <c r="AY168" s="729"/>
      <c r="AZ168" s="1053">
        <f t="shared" si="101"/>
        <v>0</v>
      </c>
      <c r="BA168" s="729"/>
      <c r="BB168" s="639">
        <f t="shared" si="102"/>
        <v>0</v>
      </c>
      <c r="BC168" s="641"/>
      <c r="BE168" s="220">
        <f t="shared" si="103"/>
        <v>0</v>
      </c>
      <c r="BF168" s="220">
        <f t="shared" si="104"/>
        <v>0</v>
      </c>
      <c r="BG168" s="220">
        <f t="shared" si="105"/>
        <v>0</v>
      </c>
      <c r="BH168" s="220">
        <f t="shared" si="106"/>
        <v>0</v>
      </c>
      <c r="BI168" s="220">
        <f t="shared" si="107"/>
        <v>0</v>
      </c>
      <c r="BJ168" s="220">
        <f t="shared" si="108"/>
        <v>0</v>
      </c>
      <c r="BK168" s="220">
        <f t="shared" si="109"/>
        <v>0</v>
      </c>
      <c r="BL168" s="220">
        <f t="shared" si="110"/>
        <v>0</v>
      </c>
      <c r="BM168" s="220">
        <f t="shared" si="111"/>
        <v>0</v>
      </c>
      <c r="BN168" s="220">
        <f t="shared" si="112"/>
        <v>0</v>
      </c>
      <c r="BO168" s="220">
        <f t="shared" si="113"/>
        <v>0</v>
      </c>
      <c r="BP168" s="220">
        <f t="shared" si="114"/>
        <v>0</v>
      </c>
      <c r="BQ168" s="220">
        <f t="shared" si="115"/>
        <v>0</v>
      </c>
      <c r="BR168" s="220">
        <f t="shared" si="116"/>
        <v>0</v>
      </c>
      <c r="BS168" s="220">
        <f t="shared" si="117"/>
        <v>0</v>
      </c>
      <c r="BT168" s="220">
        <f t="shared" si="118"/>
        <v>0</v>
      </c>
      <c r="BU168" s="220">
        <f t="shared" si="119"/>
        <v>0</v>
      </c>
      <c r="BV168" s="220">
        <f t="shared" si="120"/>
        <v>0</v>
      </c>
      <c r="BW168" s="220">
        <f t="shared" si="121"/>
        <v>0</v>
      </c>
      <c r="BX168" s="220">
        <f t="shared" si="122"/>
        <v>0</v>
      </c>
      <c r="BY168" s="220">
        <f t="shared" si="123"/>
        <v>0</v>
      </c>
      <c r="BZ168" s="220">
        <f t="shared" si="124"/>
        <v>0</v>
      </c>
      <c r="CA168" s="220">
        <f t="shared" si="125"/>
        <v>0</v>
      </c>
      <c r="CB168" s="220">
        <f t="shared" si="126"/>
        <v>0</v>
      </c>
      <c r="CC168" s="220">
        <f t="shared" si="127"/>
        <v>0</v>
      </c>
      <c r="CD168" s="220">
        <f t="shared" si="128"/>
        <v>0</v>
      </c>
      <c r="CE168" s="220">
        <f t="shared" si="129"/>
        <v>0</v>
      </c>
      <c r="CF168" s="220">
        <f t="shared" si="130"/>
        <v>0</v>
      </c>
      <c r="CG168" s="220">
        <f t="shared" si="131"/>
        <v>0</v>
      </c>
      <c r="CH168" s="220">
        <f t="shared" si="132"/>
        <v>0</v>
      </c>
      <c r="CI168" s="220">
        <f t="shared" si="133"/>
        <v>0</v>
      </c>
      <c r="CJ168" s="220">
        <f t="shared" si="134"/>
        <v>0</v>
      </c>
      <c r="CK168" s="220">
        <f t="shared" si="135"/>
        <v>0</v>
      </c>
      <c r="CL168" s="220">
        <f t="shared" si="136"/>
        <v>0</v>
      </c>
      <c r="CM168" s="220">
        <f t="shared" si="137"/>
        <v>0</v>
      </c>
      <c r="CN168" s="220">
        <f t="shared" si="138"/>
        <v>0</v>
      </c>
      <c r="CO168" s="220">
        <f t="shared" si="139"/>
        <v>0</v>
      </c>
      <c r="CP168" s="220">
        <f t="shared" si="140"/>
        <v>0</v>
      </c>
      <c r="CQ168" s="220">
        <f t="shared" si="141"/>
        <v>0</v>
      </c>
      <c r="CR168" s="220">
        <f t="shared" si="142"/>
        <v>0</v>
      </c>
      <c r="CS168" s="220">
        <f t="shared" si="143"/>
        <v>0</v>
      </c>
      <c r="CT168" s="220">
        <f t="shared" si="144"/>
        <v>0</v>
      </c>
      <c r="CU168" s="220">
        <f t="shared" si="145"/>
        <v>0</v>
      </c>
      <c r="CV168" s="220">
        <f t="shared" si="146"/>
        <v>0</v>
      </c>
      <c r="CW168" s="220">
        <f t="shared" si="147"/>
        <v>0</v>
      </c>
      <c r="CX168" s="220">
        <f t="shared" si="148"/>
        <v>0</v>
      </c>
      <c r="CY168" s="220">
        <f t="shared" si="149"/>
        <v>0</v>
      </c>
      <c r="CZ168" s="220">
        <f t="shared" si="150"/>
        <v>0</v>
      </c>
      <c r="DA168" s="220">
        <f t="shared" si="151"/>
        <v>0</v>
      </c>
      <c r="DB168" s="220">
        <f t="shared" si="152"/>
        <v>0</v>
      </c>
      <c r="DC168" s="220">
        <f t="shared" si="153"/>
        <v>0</v>
      </c>
      <c r="DD168" s="220">
        <f t="shared" si="154"/>
        <v>0</v>
      </c>
      <c r="DE168" s="220">
        <f t="shared" si="155"/>
        <v>0</v>
      </c>
      <c r="DF168" s="220">
        <f t="shared" si="156"/>
        <v>0</v>
      </c>
      <c r="DG168" s="220">
        <f t="shared" si="157"/>
        <v>0</v>
      </c>
      <c r="DH168" s="220">
        <f t="shared" si="158"/>
        <v>0</v>
      </c>
      <c r="DI168" s="220">
        <f t="shared" si="159"/>
        <v>0</v>
      </c>
      <c r="DJ168" s="220">
        <f t="shared" si="160"/>
        <v>0</v>
      </c>
      <c r="DK168" s="220">
        <f t="shared" si="161"/>
        <v>0</v>
      </c>
      <c r="DL168" s="220">
        <f t="shared" si="162"/>
        <v>0</v>
      </c>
      <c r="DM168" s="220">
        <f t="shared" si="163"/>
        <v>0</v>
      </c>
      <c r="DN168" s="96" t="str">
        <f>IF(DM168=0,"",IF(SUM($DM$116:DM168)=1,_xlfn.CONCAT(DO168,),IF($DM$173&gt;SUM($DM$116:DM168),_xlfn.CONCAT(", ",DO168),IF($DM$173=SUM($DM$116:DM168),_xlfn.CONCAT(" y ",DO168)))))</f>
        <v/>
      </c>
      <c r="DO168" s="98">
        <f t="shared" si="87"/>
        <v>52</v>
      </c>
      <c r="DT168" s="645">
        <f t="shared" si="164"/>
        <v>0</v>
      </c>
      <c r="DU168" s="647"/>
      <c r="DW168" s="220">
        <f t="shared" si="165"/>
        <v>0</v>
      </c>
      <c r="DX168" s="220">
        <f>IF(CNGE_2026_M3_Secc1!$AH$128=CNGE_2026_M3_Secc1!$AJ$128,0,IF(OR(AND($D168&lt;&gt;"",CNGE_2026_M3_Secc1!O189="X"),AND($D168="",CNGE_2026_M3_Secc1!O189="")),0,1))</f>
        <v>0</v>
      </c>
      <c r="DY168" s="220">
        <f>IF(CNGE_2026_M3_Secc1!$AH$128=CNGE_2026_M3_Secc1!$AJ$128,0,IF(OR(AND($D168&lt;&gt;"",CNGE_2026_M3_Secc1!P189="X"),AND($D168="",CNGE_2026_M3_Secc1!P189="")),0,1))</f>
        <v>0</v>
      </c>
      <c r="DZ168" s="220">
        <f>IF(CNGE_2026_M3_Secc1!$AH$128=CNGE_2026_M3_Secc1!$AJ$128,0,IF(OR(AND($D168&lt;&gt;"",CNGE_2026_M3_Secc1!Q189="X"),AND($D168="",CNGE_2026_M3_Secc1!Q189="")),0,1))</f>
        <v>0</v>
      </c>
      <c r="EA168" s="220">
        <f>IF(CNGE_2026_M3_Secc1!$AH$128=CNGE_2026_M3_Secc1!$AJ$128,0,IF(OR(AND($D168&lt;&gt;"",CNGE_2026_M3_Secc1!R189="X"),AND($D168="",CNGE_2026_M3_Secc1!R189="")),0,1))</f>
        <v>0</v>
      </c>
      <c r="EB168" s="220">
        <f>IF(CNGE_2026_M3_Secc1!$AH$128=CNGE_2026_M3_Secc1!$AJ$128,0,IF(OR(AND($D168&lt;&gt;"",CNGE_2026_M3_Secc1!S189="X"),AND($D168="",CNGE_2026_M3_Secc1!S189="")),0,1))</f>
        <v>0</v>
      </c>
      <c r="EC168" s="220">
        <f>IF(CNGE_2026_M3_Secc1!$AH$128=CNGE_2026_M3_Secc1!$AJ$128,0,IF(OR(AND($D168&lt;&gt;"",CNGE_2026_M3_Secc1!T189="X"),AND($D168="",CNGE_2026_M3_Secc1!T189="")),0,1))</f>
        <v>0</v>
      </c>
      <c r="ED168" s="220">
        <f>IF(CNGE_2026_M3_Secc1!$AH$128=CNGE_2026_M3_Secc1!$AJ$128,0,IF(OR(AND($D168&lt;&gt;"",CNGE_2026_M3_Secc1!U189="X"),AND($D168="",CNGE_2026_M3_Secc1!U189="")),0,1))</f>
        <v>0</v>
      </c>
      <c r="EE168" s="220">
        <f>IF(CNGE_2026_M3_Secc1!$AH$128=CNGE_2026_M3_Secc1!$AJ$128,0,IF(OR(AND($D168&lt;&gt;"",CNGE_2026_M3_Secc1!V189="X"),AND($D168="",CNGE_2026_M3_Secc1!V189="")),0,1))</f>
        <v>0</v>
      </c>
      <c r="EF168" s="220">
        <f>IF(CNGE_2026_M3_Secc1!$AH$128=CNGE_2026_M3_Secc1!$AJ$128,0,IF(OR(AND($D168&lt;&gt;"",CNGE_2026_M3_Secc1!W189="X"),AND($D168="",CNGE_2026_M3_Secc1!W189="")),0,1))</f>
        <v>0</v>
      </c>
      <c r="EG168" s="220">
        <f>IF(CNGE_2026_M3_Secc1!$AH$128=CNGE_2026_M3_Secc1!$AJ$128,0,IF(OR(AND($D168&lt;&gt;"",CNGE_2026_M3_Secc1!X189="X"),AND($D168="",CNGE_2026_M3_Secc1!X189="")),0,1))</f>
        <v>0</v>
      </c>
      <c r="EH168" s="220">
        <f>IF(CNGE_2026_M3_Secc1!$AH$128=CNGE_2026_M3_Secc1!$AJ$128,0,IF(OR(AND($D168&lt;&gt;"",CNGE_2026_M3_Secc1!Y189="X"),AND($D168="",CNGE_2026_M3_Secc1!Y189="")),0,1))</f>
        <v>0</v>
      </c>
      <c r="EI168" s="220">
        <f>IF(CNGE_2026_M3_Secc1!$AH$128=CNGE_2026_M3_Secc1!$AJ$128,0,IF(OR(AND($D168&lt;&gt;"",CNGE_2026_M3_Secc1!Z189="X"),AND($D168="",CNGE_2026_M3_Secc1!Z189="")),0,1))</f>
        <v>0</v>
      </c>
      <c r="EJ168" s="220">
        <f>IF(CNGE_2026_M3_Secc1!$AH$128=CNGE_2026_M3_Secc1!$AJ$128,0,IF(OR(AND($D168&lt;&gt;"",CNGE_2026_M3_Secc1!AA189="X"),AND($D168="",CNGE_2026_M3_Secc1!AA189="")),0,1))</f>
        <v>0</v>
      </c>
      <c r="EK168" s="220">
        <f>IF(CNGE_2026_M3_Secc1!$AH$128=CNGE_2026_M3_Secc1!$AJ$128,0,IF(OR(AND($D168&lt;&gt;"",CNGE_2026_M3_Secc1!AB189="X"),AND($D168="",CNGE_2026_M3_Secc1!AB189="")),0,1))</f>
        <v>0</v>
      </c>
      <c r="EL168" s="220">
        <f>IF(CNGE_2026_M3_Secc1!$AH$128=CNGE_2026_M3_Secc1!$AJ$128,0,IF(OR(AND($D168&lt;&gt;"",CNGE_2026_M3_Secc1!AC189="X"),AND($D168="",CNGE_2026_M3_Secc1!AC189="")),0,1))</f>
        <v>0</v>
      </c>
      <c r="EM168" s="220">
        <f>IF(CNGE_2026_M3_Secc1!$AH$128=CNGE_2026_M3_Secc1!$AJ$128,0,IF(OR(AND($D168&lt;&gt;"",CNGE_2026_M3_Secc1!AD189="X"),AND($D168="",CNGE_2026_M3_Secc1!AD189="")),0,1))</f>
        <v>0</v>
      </c>
      <c r="EN168" s="220">
        <f>IF(CNGE_2026_M3_Secc1!$AH$128=CNGE_2026_M3_Secc1!$AJ$128,0,IF(OR(AND($D168&lt;&gt;"",CNGE_2026_M3_Secc1!I249="X"),AND($D168="",CNGE_2026_M3_Secc1!I249="")),0,1))</f>
        <v>0</v>
      </c>
      <c r="EO168" s="220">
        <f>IF(CNGE_2026_M3_Secc1!$AH$128=CNGE_2026_M3_Secc1!$AJ$128,0,IF(OR(AND($D168&lt;&gt;"",CNGE_2026_M3_Secc1!J249="X"),AND($D168="",CNGE_2026_M3_Secc1!J249="")),0,1))</f>
        <v>0</v>
      </c>
      <c r="EP168" s="220">
        <f>IF(CNGE_2026_M3_Secc1!$AH$128=CNGE_2026_M3_Secc1!$AJ$128,0,IF(OR(AND($D168&lt;&gt;"",CNGE_2026_M3_Secc1!K249="X"),AND($D168="",CNGE_2026_M3_Secc1!K249="")),0,1))</f>
        <v>0</v>
      </c>
      <c r="EQ168" s="220">
        <f>IF(CNGE_2026_M3_Secc1!$AH$128=CNGE_2026_M3_Secc1!$AJ$128,0,IF(OR(AND($D168&lt;&gt;"",CNGE_2026_M3_Secc1!L249="X"),AND($D168="",CNGE_2026_M3_Secc1!L249="")),0,1))</f>
        <v>0</v>
      </c>
      <c r="ER168" s="220">
        <f>IF(CNGE_2026_M3_Secc1!$AH$128=CNGE_2026_M3_Secc1!$AJ$128,0,IF(OR(AND($D168&lt;&gt;"",CNGE_2026_M3_Secc1!M249="X"),AND($D168="",CNGE_2026_M3_Secc1!M249="")),0,1))</f>
        <v>0</v>
      </c>
      <c r="ES168" s="220">
        <f>IF(CNGE_2026_M3_Secc1!$AH$128=CNGE_2026_M3_Secc1!$AJ$128,0,IF(OR(AND($D168&lt;&gt;"",CNGE_2026_M3_Secc1!N249="X"),AND($D168="",CNGE_2026_M3_Secc1!N249="")),0,1))</f>
        <v>0</v>
      </c>
      <c r="ET168" s="220">
        <f>IF(CNGE_2026_M3_Secc1!$AH$128=CNGE_2026_M3_Secc1!$AJ$128,0,IF(OR(AND($D168&lt;&gt;"",CNGE_2026_M3_Secc1!O249="X"),AND($D168="",CNGE_2026_M3_Secc1!O249="")),0,1))</f>
        <v>0</v>
      </c>
      <c r="EU168" s="220">
        <f>IF(CNGE_2026_M3_Secc1!$AH$128=CNGE_2026_M3_Secc1!$AJ$128,0,IF(OR(AND($D168&lt;&gt;"",CNGE_2026_M3_Secc1!P249="X"),AND($D168="",CNGE_2026_M3_Secc1!P249="")),0,1))</f>
        <v>0</v>
      </c>
      <c r="EV168" s="220">
        <f>IF(CNGE_2026_M3_Secc1!$AH$128=CNGE_2026_M3_Secc1!$AJ$128,0,IF(OR(AND($D168&lt;&gt;"",CNGE_2026_M3_Secc1!Q249="X"),AND($D168="",CNGE_2026_M3_Secc1!Q249="")),0,1))</f>
        <v>0</v>
      </c>
      <c r="EW168" s="220">
        <f>IF(CNGE_2026_M3_Secc1!$AH$128=CNGE_2026_M3_Secc1!$AJ$128,0,IF(OR(AND($D168&lt;&gt;"",CNGE_2026_M3_Secc1!R249="X"),AND($D168="",CNGE_2026_M3_Secc1!R249="")),0,1))</f>
        <v>0</v>
      </c>
      <c r="EX168" s="220">
        <f>IF(CNGE_2026_M3_Secc1!$AH$128=CNGE_2026_M3_Secc1!$AJ$128,0,IF(OR(AND($D168&lt;&gt;"",CNGE_2026_M3_Secc1!S249="X"),AND($D168="",CNGE_2026_M3_Secc1!S249="")),0,1))</f>
        <v>0</v>
      </c>
      <c r="EY168" s="220">
        <f>IF(CNGE_2026_M3_Secc1!$AH$128=CNGE_2026_M3_Secc1!$AJ$128,0,IF(OR(AND($D168&lt;&gt;"",CNGE_2026_M3_Secc1!T249="X"),AND($D168="",CNGE_2026_M3_Secc1!T249="")),0,1))</f>
        <v>0</v>
      </c>
      <c r="EZ168" s="220">
        <f>IF(CNGE_2026_M3_Secc1!$AH$128=CNGE_2026_M3_Secc1!$AJ$128,0,IF(OR(AND($D168&lt;&gt;"",CNGE_2026_M3_Secc1!U249="X"),AND($D168="",CNGE_2026_M3_Secc1!U249="")),0,1))</f>
        <v>0</v>
      </c>
      <c r="FA168" s="220">
        <f>IF(CNGE_2026_M3_Secc1!$AH$128=CNGE_2026_M3_Secc1!$AJ$128,0,IF(OR(AND($D168&lt;&gt;"",CNGE_2026_M3_Secc1!V249="X"),AND($D168="",CNGE_2026_M3_Secc1!V249="")),0,1))</f>
        <v>0</v>
      </c>
      <c r="FB168" s="220">
        <f>IF(CNGE_2026_M3_Secc1!$AH$128=CNGE_2026_M3_Secc1!$AJ$128,0,IF(OR(AND($D168&lt;&gt;"",CNGE_2026_M3_Secc1!W249="X"),AND($D168="",CNGE_2026_M3_Secc1!W249="")),0,1))</f>
        <v>0</v>
      </c>
      <c r="FC168" s="220">
        <f>IF(CNGE_2026_M3_Secc1!$AH$128=CNGE_2026_M3_Secc1!$AJ$128,0,IF(OR(AND($D168&lt;&gt;"",CNGE_2026_M3_Secc1!X249="X"),AND($D168="",CNGE_2026_M3_Secc1!X249="")),0,1))</f>
        <v>0</v>
      </c>
      <c r="FD168" s="220">
        <f>IF(CNGE_2026_M3_Secc1!$AH$128=CNGE_2026_M3_Secc1!$AJ$128,0,IF(OR(AND($D168&lt;&gt;"",CNGE_2026_M3_Secc1!Y249="X"),AND($D168="",CNGE_2026_M3_Secc1!Y249="")),0,1))</f>
        <v>0</v>
      </c>
      <c r="FE168" s="220">
        <f>IF(CNGE_2026_M3_Secc1!$AH$128=CNGE_2026_M3_Secc1!$AJ$128,0,IF(OR(AND($D168&lt;&gt;"",CNGE_2026_M3_Secc1!Z249="X"),AND($D168="",CNGE_2026_M3_Secc1!Z249="")),0,1))</f>
        <v>0</v>
      </c>
      <c r="FF168" s="220">
        <f>IF(CNGE_2026_M3_Secc1!$AH$128=CNGE_2026_M3_Secc1!$AJ$128,0,IF(OR(AND($D168&lt;&gt;"",CNGE_2026_M3_Secc1!AA249="X"),AND($D168="",CNGE_2026_M3_Secc1!AA249="")),0,1))</f>
        <v>0</v>
      </c>
      <c r="FG168" s="220">
        <f>IF(CNGE_2026_M3_Secc1!$AH$128=CNGE_2026_M3_Secc1!$AJ$128,0,IF(OR(AND($D168&lt;&gt;"",CNGE_2026_M3_Secc1!AB249="X"),AND($D168="",CNGE_2026_M3_Secc1!AB249="")),0,1))</f>
        <v>0</v>
      </c>
      <c r="FH168" s="220">
        <f>IF(CNGE_2026_M3_Secc1!$AH$128=CNGE_2026_M3_Secc1!$AJ$128,0,IF(OR(AND($D168&lt;&gt;"",CNGE_2026_M3_Secc1!AC249="X"),AND($D168="",CNGE_2026_M3_Secc1!AC249="")),0,1))</f>
        <v>0</v>
      </c>
      <c r="FI168" s="220">
        <f>IF(CNGE_2026_M3_Secc1!$AH$128=CNGE_2026_M3_Secc1!$AJ$128,0,IF(OR(AND($D168&lt;&gt;"",CNGE_2026_M3_Secc1!AD249="X"),AND($D168="",CNGE_2026_M3_Secc1!AD249="")),0,1))</f>
        <v>0</v>
      </c>
      <c r="FJ168" s="220">
        <f>IF(CNGE_2026_M3_Secc1!$AH$128=CNGE_2026_M3_Secc1!$AJ$128,0,IF(OR(AND($D168&lt;&gt;"",CNGE_2026_M3_Secc1!I309="X"),AND($D168="",CNGE_2026_M3_Secc1!I309="")),0,1))</f>
        <v>0</v>
      </c>
      <c r="FK168" s="220">
        <f>IF(CNGE_2026_M3_Secc1!$AH$128=CNGE_2026_M3_Secc1!$AJ$128,0,IF(OR(AND($D168&lt;&gt;"",CNGE_2026_M3_Secc1!J309="X"),AND($D168="",CNGE_2026_M3_Secc1!J309="")),0,1))</f>
        <v>0</v>
      </c>
      <c r="FL168" s="220">
        <f>IF(CNGE_2026_M3_Secc1!$AH$128=CNGE_2026_M3_Secc1!$AJ$128,0,IF(OR(AND($D168&lt;&gt;"",CNGE_2026_M3_Secc1!K309="X"),AND($D168="",CNGE_2026_M3_Secc1!K309="")),0,1))</f>
        <v>0</v>
      </c>
      <c r="FM168" s="220">
        <f>IF(CNGE_2026_M3_Secc1!$AH$128=CNGE_2026_M3_Secc1!$AJ$128,0,IF(OR(AND($D168&lt;&gt;"",CNGE_2026_M3_Secc1!L309="X"),AND($D168="",CNGE_2026_M3_Secc1!L309="")),0,1))</f>
        <v>0</v>
      </c>
      <c r="FN168" s="220">
        <f>IF(CNGE_2026_M3_Secc1!$AH$128=CNGE_2026_M3_Secc1!$AJ$128,0,IF(OR(AND($D168&lt;&gt;"",CNGE_2026_M3_Secc1!M309="X"),AND($D168="",CNGE_2026_M3_Secc1!M309="")),0,1))</f>
        <v>0</v>
      </c>
      <c r="FO168" s="220">
        <f>IF(CNGE_2026_M3_Secc1!$AH$128=CNGE_2026_M3_Secc1!$AJ$128,0,IF(OR(AND($D168&lt;&gt;"",CNGE_2026_M3_Secc1!N309="X"),AND($D168="",CNGE_2026_M3_Secc1!N309="")),0,1))</f>
        <v>0</v>
      </c>
      <c r="FP168" s="220">
        <f>IF(CNGE_2026_M3_Secc1!$AH$128=CNGE_2026_M3_Secc1!$AJ$128,0,IF(OR(AND($D168&lt;&gt;"",CNGE_2026_M3_Secc1!O309="X"),AND($D168="",CNGE_2026_M3_Secc1!O309="")),0,1))</f>
        <v>0</v>
      </c>
      <c r="FQ168" s="220">
        <f>IF(CNGE_2026_M3_Secc1!$AH$128=CNGE_2026_M3_Secc1!$AJ$128,0,IF(OR(AND($D168&lt;&gt;"",CNGE_2026_M3_Secc1!P309="X"),AND($D168="",CNGE_2026_M3_Secc1!P309="")),0,1))</f>
        <v>0</v>
      </c>
      <c r="FR168" s="220">
        <f>IF(CNGE_2026_M3_Secc1!$AH$128=CNGE_2026_M3_Secc1!$AJ$128,0,IF(OR(AND($D168&lt;&gt;"",CNGE_2026_M3_Secc1!Q309="X"),AND($D168="",CNGE_2026_M3_Secc1!Q309="")),0,1))</f>
        <v>0</v>
      </c>
      <c r="FS168" s="220">
        <f>IF(CNGE_2026_M3_Secc1!$AH$128=CNGE_2026_M3_Secc1!$AJ$128,0,IF(OR(AND($D168&lt;&gt;"",CNGE_2026_M3_Secc1!R309="X"),AND($D168="",CNGE_2026_M3_Secc1!R309="")),0,1))</f>
        <v>0</v>
      </c>
      <c r="FT168" s="220">
        <f>IF(CNGE_2026_M3_Secc1!$AH$128=CNGE_2026_M3_Secc1!$AJ$128,0,IF(OR(AND($D168&lt;&gt;"",CNGE_2026_M3_Secc1!S309="X"),AND($D168="",CNGE_2026_M3_Secc1!S309="")),0,1))</f>
        <v>0</v>
      </c>
      <c r="FU168" s="220">
        <f>IF(CNGE_2026_M3_Secc1!$AH$128=CNGE_2026_M3_Secc1!$AJ$128,0,IF(OR(AND($D168&lt;&gt;"",CNGE_2026_M3_Secc1!T309="X"),AND($D168="",CNGE_2026_M3_Secc1!T309="")),0,1))</f>
        <v>0</v>
      </c>
      <c r="FV168" s="220">
        <f>IF(CNGE_2026_M3_Secc1!$AH$128=CNGE_2026_M3_Secc1!$AJ$128,0,IF(OR(AND($D168&lt;&gt;"",CNGE_2026_M3_Secc1!U309="X"),AND($D168="",CNGE_2026_M3_Secc1!U309="")),0,1))</f>
        <v>0</v>
      </c>
      <c r="FW168" s="220">
        <f>IF(CNGE_2026_M3_Secc1!$AH$128=CNGE_2026_M3_Secc1!$AJ$128,0,IF(OR(AND($D168&lt;&gt;"",CNGE_2026_M3_Secc1!V309="X"),AND($D168="",CNGE_2026_M3_Secc1!V309="")),0,1))</f>
        <v>0</v>
      </c>
      <c r="FX168" s="220">
        <f>IF(CNGE_2026_M3_Secc1!$AH$128=CNGE_2026_M3_Secc1!$AJ$128,0,IF(OR(AND($D168&lt;&gt;"",CNGE_2026_M3_Secc1!W309="X"),AND($D168="",CNGE_2026_M3_Secc1!W309="")),0,1))</f>
        <v>0</v>
      </c>
      <c r="FY168" s="220">
        <f>IF(CNGE_2026_M3_Secc1!$AH$128=CNGE_2026_M3_Secc1!$AJ$128,0,IF(OR(AND($D168&lt;&gt;"",CNGE_2026_M3_Secc1!X309="X"),AND($D168="",CNGE_2026_M3_Secc1!X309="")),0,1))</f>
        <v>0</v>
      </c>
      <c r="FZ168" s="220">
        <f>IF(CNGE_2026_M3_Secc1!$AH$128=CNGE_2026_M3_Secc1!$AJ$128,0,IF(OR(AND($D168&lt;&gt;"",CNGE_2026_M3_Secc1!Y309="X"),AND($D168="",CNGE_2026_M3_Secc1!Y309="")),0,1))</f>
        <v>0</v>
      </c>
      <c r="GA168" s="220">
        <f>IF(CNGE_2026_M3_Secc1!$AH$128=CNGE_2026_M3_Secc1!$AJ$128,0,IF(OR(AND($D168&lt;&gt;"",CNGE_2026_M3_Secc1!Z309="X"),AND($D168="",CNGE_2026_M3_Secc1!Z309="")),0,1))</f>
        <v>0</v>
      </c>
      <c r="GB168" s="220">
        <f>IF(CNGE_2026_M3_Secc1!$AH$128=CNGE_2026_M3_Secc1!$AJ$128,0,IF(OR(AND($D168&lt;&gt;"",CNGE_2026_M3_Secc1!AA309="X"),AND($D168="",CNGE_2026_M3_Secc1!AA309="")),0,1))</f>
        <v>0</v>
      </c>
      <c r="GC168" s="220">
        <f>IF(CNGE_2026_M3_Secc1!$AH$128=CNGE_2026_M3_Secc1!$AJ$128,0,IF(OR(AND($D168&lt;&gt;"",CNGE_2026_M3_Secc1!AB309="X"),AND($D168="",CNGE_2026_M3_Secc1!AB309="")),0,1))</f>
        <v>0</v>
      </c>
      <c r="GD168" s="220">
        <f>IF(CNGE_2026_M3_Secc1!$AH$128=CNGE_2026_M3_Secc1!$AJ$128,0,IF(OR(AND($D168&lt;&gt;"",CNGE_2026_M3_Secc1!AC309="X"),AND($D168="",CNGE_2026_M3_Secc1!AC309="")),0,1))</f>
        <v>0</v>
      </c>
      <c r="GE168" s="220">
        <f>IF(CNGE_2026_M3_Secc1!$AH$128=CNGE_2026_M3_Secc1!$AJ$128,0,IF(OR(AND($D168&lt;&gt;"",CNGE_2026_M3_Secc1!AD309="X"),AND($D168="",CNGE_2026_M3_Secc1!AD309="")),0,1))</f>
        <v>0</v>
      </c>
    </row>
    <row r="169" spans="1:187" s="114" customFormat="1" ht="15" customHeight="1">
      <c r="A169" s="131"/>
      <c r="B169" s="48"/>
      <c r="C169" s="82" t="s">
        <v>244</v>
      </c>
      <c r="D169" s="792" t="str">
        <f>IF($AH$33=1,"",IF(CNGE_2026_M3_Secc1!$AH$40=CNGE_2026_M3_Secc1!$AJ$40,"",IF(CNGE_2026_M3_Secc1!D112="","",CNGE_2026_M3_Secc1!D112)))</f>
        <v/>
      </c>
      <c r="E169" s="793"/>
      <c r="F169" s="793"/>
      <c r="G169" s="793"/>
      <c r="H169" s="793"/>
      <c r="I169" s="793"/>
      <c r="J169" s="793"/>
      <c r="K169" s="793"/>
      <c r="L169" s="793"/>
      <c r="M169" s="794"/>
      <c r="N169" s="432"/>
      <c r="O169" s="432"/>
      <c r="P169" s="432"/>
      <c r="Q169" s="432"/>
      <c r="R169" s="432"/>
      <c r="S169" s="432"/>
      <c r="T169" s="432"/>
      <c r="U169" s="432"/>
      <c r="V169" s="432"/>
      <c r="W169" s="432"/>
      <c r="X169" s="432"/>
      <c r="Y169" s="432"/>
      <c r="Z169" s="432"/>
      <c r="AA169" s="432"/>
      <c r="AB169" s="432"/>
      <c r="AC169" s="432"/>
      <c r="AD169" s="432"/>
      <c r="AE169" s="49"/>
      <c r="AF169" s="219"/>
      <c r="AG169" s="212"/>
      <c r="AH169" s="896">
        <f t="shared" si="94"/>
        <v>0</v>
      </c>
      <c r="AI169" s="627"/>
      <c r="AJ169" s="896">
        <f t="shared" si="95"/>
        <v>0</v>
      </c>
      <c r="AK169" s="627"/>
      <c r="AL169" s="896">
        <f t="shared" si="96"/>
        <v>0</v>
      </c>
      <c r="AM169" s="627"/>
      <c r="AN169" s="627">
        <f t="shared" si="97"/>
        <v>0</v>
      </c>
      <c r="AO169" s="627"/>
      <c r="AP169" s="639" t="str">
        <f>IF(AN169=0,"",IF(SUM($AN$116:AN169)=1,AR169,IF($AN$173&gt;SUM($AN$116:AN169),_xlfn.CONCAT(", ",AR169),IF($AN$173=SUM($AN$116:AN169),_xlfn.CONCAT(" y ",AR169,".")))))</f>
        <v/>
      </c>
      <c r="AQ169" s="641" t="str">
        <f>IF(AO169=0,"", IF(SUM($AN169:BW$582)=1,AR169, IF($AN$589&gt;SUM($AN169:BW$582),_xlfn.CONCAT(", ",AR169), IF($AN$589=SUM($AN169:BW$582),_xlfn.CONCAT(" y ",AR169,".")))))</f>
        <v/>
      </c>
      <c r="AR169" s="639">
        <f t="shared" si="98"/>
        <v>53</v>
      </c>
      <c r="AS169" s="641"/>
      <c r="AU169" s="704">
        <f t="shared" si="99"/>
        <v>0</v>
      </c>
      <c r="AV169" s="705"/>
      <c r="AX169" s="1053">
        <f t="shared" si="100"/>
        <v>0</v>
      </c>
      <c r="AY169" s="729"/>
      <c r="AZ169" s="1053">
        <f t="shared" si="101"/>
        <v>0</v>
      </c>
      <c r="BA169" s="729"/>
      <c r="BB169" s="639">
        <f t="shared" si="102"/>
        <v>0</v>
      </c>
      <c r="BC169" s="641"/>
      <c r="BE169" s="220">
        <f t="shared" si="103"/>
        <v>0</v>
      </c>
      <c r="BF169" s="220">
        <f t="shared" si="104"/>
        <v>0</v>
      </c>
      <c r="BG169" s="220">
        <f t="shared" si="105"/>
        <v>0</v>
      </c>
      <c r="BH169" s="220">
        <f t="shared" si="106"/>
        <v>0</v>
      </c>
      <c r="BI169" s="220">
        <f t="shared" si="107"/>
        <v>0</v>
      </c>
      <c r="BJ169" s="220">
        <f t="shared" si="108"/>
        <v>0</v>
      </c>
      <c r="BK169" s="220">
        <f t="shared" si="109"/>
        <v>0</v>
      </c>
      <c r="BL169" s="220">
        <f t="shared" si="110"/>
        <v>0</v>
      </c>
      <c r="BM169" s="220">
        <f t="shared" si="111"/>
        <v>0</v>
      </c>
      <c r="BN169" s="220">
        <f t="shared" si="112"/>
        <v>0</v>
      </c>
      <c r="BO169" s="220">
        <f t="shared" si="113"/>
        <v>0</v>
      </c>
      <c r="BP169" s="220">
        <f t="shared" si="114"/>
        <v>0</v>
      </c>
      <c r="BQ169" s="220">
        <f t="shared" si="115"/>
        <v>0</v>
      </c>
      <c r="BR169" s="220">
        <f t="shared" si="116"/>
        <v>0</v>
      </c>
      <c r="BS169" s="220">
        <f t="shared" si="117"/>
        <v>0</v>
      </c>
      <c r="BT169" s="220">
        <f t="shared" si="118"/>
        <v>0</v>
      </c>
      <c r="BU169" s="220">
        <f t="shared" si="119"/>
        <v>0</v>
      </c>
      <c r="BV169" s="220">
        <f t="shared" si="120"/>
        <v>0</v>
      </c>
      <c r="BW169" s="220">
        <f t="shared" si="121"/>
        <v>0</v>
      </c>
      <c r="BX169" s="220">
        <f t="shared" si="122"/>
        <v>0</v>
      </c>
      <c r="BY169" s="220">
        <f t="shared" si="123"/>
        <v>0</v>
      </c>
      <c r="BZ169" s="220">
        <f t="shared" si="124"/>
        <v>0</v>
      </c>
      <c r="CA169" s="220">
        <f t="shared" si="125"/>
        <v>0</v>
      </c>
      <c r="CB169" s="220">
        <f t="shared" si="126"/>
        <v>0</v>
      </c>
      <c r="CC169" s="220">
        <f t="shared" si="127"/>
        <v>0</v>
      </c>
      <c r="CD169" s="220">
        <f t="shared" si="128"/>
        <v>0</v>
      </c>
      <c r="CE169" s="220">
        <f t="shared" si="129"/>
        <v>0</v>
      </c>
      <c r="CF169" s="220">
        <f t="shared" si="130"/>
        <v>0</v>
      </c>
      <c r="CG169" s="220">
        <f t="shared" si="131"/>
        <v>0</v>
      </c>
      <c r="CH169" s="220">
        <f t="shared" si="132"/>
        <v>0</v>
      </c>
      <c r="CI169" s="220">
        <f t="shared" si="133"/>
        <v>0</v>
      </c>
      <c r="CJ169" s="220">
        <f t="shared" si="134"/>
        <v>0</v>
      </c>
      <c r="CK169" s="220">
        <f t="shared" si="135"/>
        <v>0</v>
      </c>
      <c r="CL169" s="220">
        <f t="shared" si="136"/>
        <v>0</v>
      </c>
      <c r="CM169" s="220">
        <f t="shared" si="137"/>
        <v>0</v>
      </c>
      <c r="CN169" s="220">
        <f t="shared" si="138"/>
        <v>0</v>
      </c>
      <c r="CO169" s="220">
        <f t="shared" si="139"/>
        <v>0</v>
      </c>
      <c r="CP169" s="220">
        <f t="shared" si="140"/>
        <v>0</v>
      </c>
      <c r="CQ169" s="220">
        <f t="shared" si="141"/>
        <v>0</v>
      </c>
      <c r="CR169" s="220">
        <f t="shared" si="142"/>
        <v>0</v>
      </c>
      <c r="CS169" s="220">
        <f t="shared" si="143"/>
        <v>0</v>
      </c>
      <c r="CT169" s="220">
        <f t="shared" si="144"/>
        <v>0</v>
      </c>
      <c r="CU169" s="220">
        <f t="shared" si="145"/>
        <v>0</v>
      </c>
      <c r="CV169" s="220">
        <f t="shared" si="146"/>
        <v>0</v>
      </c>
      <c r="CW169" s="220">
        <f t="shared" si="147"/>
        <v>0</v>
      </c>
      <c r="CX169" s="220">
        <f t="shared" si="148"/>
        <v>0</v>
      </c>
      <c r="CY169" s="220">
        <f t="shared" si="149"/>
        <v>0</v>
      </c>
      <c r="CZ169" s="220">
        <f t="shared" si="150"/>
        <v>0</v>
      </c>
      <c r="DA169" s="220">
        <f t="shared" si="151"/>
        <v>0</v>
      </c>
      <c r="DB169" s="220">
        <f t="shared" si="152"/>
        <v>0</v>
      </c>
      <c r="DC169" s="220">
        <f t="shared" si="153"/>
        <v>0</v>
      </c>
      <c r="DD169" s="220">
        <f t="shared" si="154"/>
        <v>0</v>
      </c>
      <c r="DE169" s="220">
        <f t="shared" si="155"/>
        <v>0</v>
      </c>
      <c r="DF169" s="220">
        <f t="shared" si="156"/>
        <v>0</v>
      </c>
      <c r="DG169" s="220">
        <f t="shared" si="157"/>
        <v>0</v>
      </c>
      <c r="DH169" s="220">
        <f t="shared" si="158"/>
        <v>0</v>
      </c>
      <c r="DI169" s="220">
        <f t="shared" si="159"/>
        <v>0</v>
      </c>
      <c r="DJ169" s="220">
        <f t="shared" si="160"/>
        <v>0</v>
      </c>
      <c r="DK169" s="220">
        <f t="shared" si="161"/>
        <v>0</v>
      </c>
      <c r="DL169" s="220">
        <f t="shared" si="162"/>
        <v>0</v>
      </c>
      <c r="DM169" s="220">
        <f t="shared" si="163"/>
        <v>0</v>
      </c>
      <c r="DN169" s="96" t="str">
        <f>IF(DM169=0,"",IF(SUM($DM$116:DM169)=1,_xlfn.CONCAT(DO169,),IF($DM$173&gt;SUM($DM$116:DM169),_xlfn.CONCAT(", ",DO169),IF($DM$173=SUM($DM$116:DM169),_xlfn.CONCAT(" y ",DO169)))))</f>
        <v/>
      </c>
      <c r="DO169" s="98">
        <f t="shared" si="87"/>
        <v>53</v>
      </c>
      <c r="DT169" s="645">
        <f t="shared" si="164"/>
        <v>0</v>
      </c>
      <c r="DU169" s="647"/>
      <c r="DW169" s="220">
        <f t="shared" si="165"/>
        <v>0</v>
      </c>
      <c r="DX169" s="220">
        <f>IF(CNGE_2026_M3_Secc1!$AH$128=CNGE_2026_M3_Secc1!$AJ$128,0,IF(OR(AND($D169&lt;&gt;"",CNGE_2026_M3_Secc1!O190="X"),AND($D169="",CNGE_2026_M3_Secc1!O190="")),0,1))</f>
        <v>0</v>
      </c>
      <c r="DY169" s="220">
        <f>IF(CNGE_2026_M3_Secc1!$AH$128=CNGE_2026_M3_Secc1!$AJ$128,0,IF(OR(AND($D169&lt;&gt;"",CNGE_2026_M3_Secc1!P190="X"),AND($D169="",CNGE_2026_M3_Secc1!P190="")),0,1))</f>
        <v>0</v>
      </c>
      <c r="DZ169" s="220">
        <f>IF(CNGE_2026_M3_Secc1!$AH$128=CNGE_2026_M3_Secc1!$AJ$128,0,IF(OR(AND($D169&lt;&gt;"",CNGE_2026_M3_Secc1!Q190="X"),AND($D169="",CNGE_2026_M3_Secc1!Q190="")),0,1))</f>
        <v>0</v>
      </c>
      <c r="EA169" s="220">
        <f>IF(CNGE_2026_M3_Secc1!$AH$128=CNGE_2026_M3_Secc1!$AJ$128,0,IF(OR(AND($D169&lt;&gt;"",CNGE_2026_M3_Secc1!R190="X"),AND($D169="",CNGE_2026_M3_Secc1!R190="")),0,1))</f>
        <v>0</v>
      </c>
      <c r="EB169" s="220">
        <f>IF(CNGE_2026_M3_Secc1!$AH$128=CNGE_2026_M3_Secc1!$AJ$128,0,IF(OR(AND($D169&lt;&gt;"",CNGE_2026_M3_Secc1!S190="X"),AND($D169="",CNGE_2026_M3_Secc1!S190="")),0,1))</f>
        <v>0</v>
      </c>
      <c r="EC169" s="220">
        <f>IF(CNGE_2026_M3_Secc1!$AH$128=CNGE_2026_M3_Secc1!$AJ$128,0,IF(OR(AND($D169&lt;&gt;"",CNGE_2026_M3_Secc1!T190="X"),AND($D169="",CNGE_2026_M3_Secc1!T190="")),0,1))</f>
        <v>0</v>
      </c>
      <c r="ED169" s="220">
        <f>IF(CNGE_2026_M3_Secc1!$AH$128=CNGE_2026_M3_Secc1!$AJ$128,0,IF(OR(AND($D169&lt;&gt;"",CNGE_2026_M3_Secc1!U190="X"),AND($D169="",CNGE_2026_M3_Secc1!U190="")),0,1))</f>
        <v>0</v>
      </c>
      <c r="EE169" s="220">
        <f>IF(CNGE_2026_M3_Secc1!$AH$128=CNGE_2026_M3_Secc1!$AJ$128,0,IF(OR(AND($D169&lt;&gt;"",CNGE_2026_M3_Secc1!V190="X"),AND($D169="",CNGE_2026_M3_Secc1!V190="")),0,1))</f>
        <v>0</v>
      </c>
      <c r="EF169" s="220">
        <f>IF(CNGE_2026_M3_Secc1!$AH$128=CNGE_2026_M3_Secc1!$AJ$128,0,IF(OR(AND($D169&lt;&gt;"",CNGE_2026_M3_Secc1!W190="X"),AND($D169="",CNGE_2026_M3_Secc1!W190="")),0,1))</f>
        <v>0</v>
      </c>
      <c r="EG169" s="220">
        <f>IF(CNGE_2026_M3_Secc1!$AH$128=CNGE_2026_M3_Secc1!$AJ$128,0,IF(OR(AND($D169&lt;&gt;"",CNGE_2026_M3_Secc1!X190="X"),AND($D169="",CNGE_2026_M3_Secc1!X190="")),0,1))</f>
        <v>0</v>
      </c>
      <c r="EH169" s="220">
        <f>IF(CNGE_2026_M3_Secc1!$AH$128=CNGE_2026_M3_Secc1!$AJ$128,0,IF(OR(AND($D169&lt;&gt;"",CNGE_2026_M3_Secc1!Y190="X"),AND($D169="",CNGE_2026_M3_Secc1!Y190="")),0,1))</f>
        <v>0</v>
      </c>
      <c r="EI169" s="220">
        <f>IF(CNGE_2026_M3_Secc1!$AH$128=CNGE_2026_M3_Secc1!$AJ$128,0,IF(OR(AND($D169&lt;&gt;"",CNGE_2026_M3_Secc1!Z190="X"),AND($D169="",CNGE_2026_M3_Secc1!Z190="")),0,1))</f>
        <v>0</v>
      </c>
      <c r="EJ169" s="220">
        <f>IF(CNGE_2026_M3_Secc1!$AH$128=CNGE_2026_M3_Secc1!$AJ$128,0,IF(OR(AND($D169&lt;&gt;"",CNGE_2026_M3_Secc1!AA190="X"),AND($D169="",CNGE_2026_M3_Secc1!AA190="")),0,1))</f>
        <v>0</v>
      </c>
      <c r="EK169" s="220">
        <f>IF(CNGE_2026_M3_Secc1!$AH$128=CNGE_2026_M3_Secc1!$AJ$128,0,IF(OR(AND($D169&lt;&gt;"",CNGE_2026_M3_Secc1!AB190="X"),AND($D169="",CNGE_2026_M3_Secc1!AB190="")),0,1))</f>
        <v>0</v>
      </c>
      <c r="EL169" s="220">
        <f>IF(CNGE_2026_M3_Secc1!$AH$128=CNGE_2026_M3_Secc1!$AJ$128,0,IF(OR(AND($D169&lt;&gt;"",CNGE_2026_M3_Secc1!AC190="X"),AND($D169="",CNGE_2026_M3_Secc1!AC190="")),0,1))</f>
        <v>0</v>
      </c>
      <c r="EM169" s="220">
        <f>IF(CNGE_2026_M3_Secc1!$AH$128=CNGE_2026_M3_Secc1!$AJ$128,0,IF(OR(AND($D169&lt;&gt;"",CNGE_2026_M3_Secc1!AD190="X"),AND($D169="",CNGE_2026_M3_Secc1!AD190="")),0,1))</f>
        <v>0</v>
      </c>
      <c r="EN169" s="220">
        <f>IF(CNGE_2026_M3_Secc1!$AH$128=CNGE_2026_M3_Secc1!$AJ$128,0,IF(OR(AND($D169&lt;&gt;"",CNGE_2026_M3_Secc1!I250="X"),AND($D169="",CNGE_2026_M3_Secc1!I250="")),0,1))</f>
        <v>0</v>
      </c>
      <c r="EO169" s="220">
        <f>IF(CNGE_2026_M3_Secc1!$AH$128=CNGE_2026_M3_Secc1!$AJ$128,0,IF(OR(AND($D169&lt;&gt;"",CNGE_2026_M3_Secc1!J250="X"),AND($D169="",CNGE_2026_M3_Secc1!J250="")),0,1))</f>
        <v>0</v>
      </c>
      <c r="EP169" s="220">
        <f>IF(CNGE_2026_M3_Secc1!$AH$128=CNGE_2026_M3_Secc1!$AJ$128,0,IF(OR(AND($D169&lt;&gt;"",CNGE_2026_M3_Secc1!K250="X"),AND($D169="",CNGE_2026_M3_Secc1!K250="")),0,1))</f>
        <v>0</v>
      </c>
      <c r="EQ169" s="220">
        <f>IF(CNGE_2026_M3_Secc1!$AH$128=CNGE_2026_M3_Secc1!$AJ$128,0,IF(OR(AND($D169&lt;&gt;"",CNGE_2026_M3_Secc1!L250="X"),AND($D169="",CNGE_2026_M3_Secc1!L250="")),0,1))</f>
        <v>0</v>
      </c>
      <c r="ER169" s="220">
        <f>IF(CNGE_2026_M3_Secc1!$AH$128=CNGE_2026_M3_Secc1!$AJ$128,0,IF(OR(AND($D169&lt;&gt;"",CNGE_2026_M3_Secc1!M250="X"),AND($D169="",CNGE_2026_M3_Secc1!M250="")),0,1))</f>
        <v>0</v>
      </c>
      <c r="ES169" s="220">
        <f>IF(CNGE_2026_M3_Secc1!$AH$128=CNGE_2026_M3_Secc1!$AJ$128,0,IF(OR(AND($D169&lt;&gt;"",CNGE_2026_M3_Secc1!N250="X"),AND($D169="",CNGE_2026_M3_Secc1!N250="")),0,1))</f>
        <v>0</v>
      </c>
      <c r="ET169" s="220">
        <f>IF(CNGE_2026_M3_Secc1!$AH$128=CNGE_2026_M3_Secc1!$AJ$128,0,IF(OR(AND($D169&lt;&gt;"",CNGE_2026_M3_Secc1!O250="X"),AND($D169="",CNGE_2026_M3_Secc1!O250="")),0,1))</f>
        <v>0</v>
      </c>
      <c r="EU169" s="220">
        <f>IF(CNGE_2026_M3_Secc1!$AH$128=CNGE_2026_M3_Secc1!$AJ$128,0,IF(OR(AND($D169&lt;&gt;"",CNGE_2026_M3_Secc1!P250="X"),AND($D169="",CNGE_2026_M3_Secc1!P250="")),0,1))</f>
        <v>0</v>
      </c>
      <c r="EV169" s="220">
        <f>IF(CNGE_2026_M3_Secc1!$AH$128=CNGE_2026_M3_Secc1!$AJ$128,0,IF(OR(AND($D169&lt;&gt;"",CNGE_2026_M3_Secc1!Q250="X"),AND($D169="",CNGE_2026_M3_Secc1!Q250="")),0,1))</f>
        <v>0</v>
      </c>
      <c r="EW169" s="220">
        <f>IF(CNGE_2026_M3_Secc1!$AH$128=CNGE_2026_M3_Secc1!$AJ$128,0,IF(OR(AND($D169&lt;&gt;"",CNGE_2026_M3_Secc1!R250="X"),AND($D169="",CNGE_2026_M3_Secc1!R250="")),0,1))</f>
        <v>0</v>
      </c>
      <c r="EX169" s="220">
        <f>IF(CNGE_2026_M3_Secc1!$AH$128=CNGE_2026_M3_Secc1!$AJ$128,0,IF(OR(AND($D169&lt;&gt;"",CNGE_2026_M3_Secc1!S250="X"),AND($D169="",CNGE_2026_M3_Secc1!S250="")),0,1))</f>
        <v>0</v>
      </c>
      <c r="EY169" s="220">
        <f>IF(CNGE_2026_M3_Secc1!$AH$128=CNGE_2026_M3_Secc1!$AJ$128,0,IF(OR(AND($D169&lt;&gt;"",CNGE_2026_M3_Secc1!T250="X"),AND($D169="",CNGE_2026_M3_Secc1!T250="")),0,1))</f>
        <v>0</v>
      </c>
      <c r="EZ169" s="220">
        <f>IF(CNGE_2026_M3_Secc1!$AH$128=CNGE_2026_M3_Secc1!$AJ$128,0,IF(OR(AND($D169&lt;&gt;"",CNGE_2026_M3_Secc1!U250="X"),AND($D169="",CNGE_2026_M3_Secc1!U250="")),0,1))</f>
        <v>0</v>
      </c>
      <c r="FA169" s="220">
        <f>IF(CNGE_2026_M3_Secc1!$AH$128=CNGE_2026_M3_Secc1!$AJ$128,0,IF(OR(AND($D169&lt;&gt;"",CNGE_2026_M3_Secc1!V250="X"),AND($D169="",CNGE_2026_M3_Secc1!V250="")),0,1))</f>
        <v>0</v>
      </c>
      <c r="FB169" s="220">
        <f>IF(CNGE_2026_M3_Secc1!$AH$128=CNGE_2026_M3_Secc1!$AJ$128,0,IF(OR(AND($D169&lt;&gt;"",CNGE_2026_M3_Secc1!W250="X"),AND($D169="",CNGE_2026_M3_Secc1!W250="")),0,1))</f>
        <v>0</v>
      </c>
      <c r="FC169" s="220">
        <f>IF(CNGE_2026_M3_Secc1!$AH$128=CNGE_2026_M3_Secc1!$AJ$128,0,IF(OR(AND($D169&lt;&gt;"",CNGE_2026_M3_Secc1!X250="X"),AND($D169="",CNGE_2026_M3_Secc1!X250="")),0,1))</f>
        <v>0</v>
      </c>
      <c r="FD169" s="220">
        <f>IF(CNGE_2026_M3_Secc1!$AH$128=CNGE_2026_M3_Secc1!$AJ$128,0,IF(OR(AND($D169&lt;&gt;"",CNGE_2026_M3_Secc1!Y250="X"),AND($D169="",CNGE_2026_M3_Secc1!Y250="")),0,1))</f>
        <v>0</v>
      </c>
      <c r="FE169" s="220">
        <f>IF(CNGE_2026_M3_Secc1!$AH$128=CNGE_2026_M3_Secc1!$AJ$128,0,IF(OR(AND($D169&lt;&gt;"",CNGE_2026_M3_Secc1!Z250="X"),AND($D169="",CNGE_2026_M3_Secc1!Z250="")),0,1))</f>
        <v>0</v>
      </c>
      <c r="FF169" s="220">
        <f>IF(CNGE_2026_M3_Secc1!$AH$128=CNGE_2026_M3_Secc1!$AJ$128,0,IF(OR(AND($D169&lt;&gt;"",CNGE_2026_M3_Secc1!AA250="X"),AND($D169="",CNGE_2026_M3_Secc1!AA250="")),0,1))</f>
        <v>0</v>
      </c>
      <c r="FG169" s="220">
        <f>IF(CNGE_2026_M3_Secc1!$AH$128=CNGE_2026_M3_Secc1!$AJ$128,0,IF(OR(AND($D169&lt;&gt;"",CNGE_2026_M3_Secc1!AB250="X"),AND($D169="",CNGE_2026_M3_Secc1!AB250="")),0,1))</f>
        <v>0</v>
      </c>
      <c r="FH169" s="220">
        <f>IF(CNGE_2026_M3_Secc1!$AH$128=CNGE_2026_M3_Secc1!$AJ$128,0,IF(OR(AND($D169&lt;&gt;"",CNGE_2026_M3_Secc1!AC250="X"),AND($D169="",CNGE_2026_M3_Secc1!AC250="")),0,1))</f>
        <v>0</v>
      </c>
      <c r="FI169" s="220">
        <f>IF(CNGE_2026_M3_Secc1!$AH$128=CNGE_2026_M3_Secc1!$AJ$128,0,IF(OR(AND($D169&lt;&gt;"",CNGE_2026_M3_Secc1!AD250="X"),AND($D169="",CNGE_2026_M3_Secc1!AD250="")),0,1))</f>
        <v>0</v>
      </c>
      <c r="FJ169" s="220">
        <f>IF(CNGE_2026_M3_Secc1!$AH$128=CNGE_2026_M3_Secc1!$AJ$128,0,IF(OR(AND($D169&lt;&gt;"",CNGE_2026_M3_Secc1!I310="X"),AND($D169="",CNGE_2026_M3_Secc1!I310="")),0,1))</f>
        <v>0</v>
      </c>
      <c r="FK169" s="220">
        <f>IF(CNGE_2026_M3_Secc1!$AH$128=CNGE_2026_M3_Secc1!$AJ$128,0,IF(OR(AND($D169&lt;&gt;"",CNGE_2026_M3_Secc1!J310="X"),AND($D169="",CNGE_2026_M3_Secc1!J310="")),0,1))</f>
        <v>0</v>
      </c>
      <c r="FL169" s="220">
        <f>IF(CNGE_2026_M3_Secc1!$AH$128=CNGE_2026_M3_Secc1!$AJ$128,0,IF(OR(AND($D169&lt;&gt;"",CNGE_2026_M3_Secc1!K310="X"),AND($D169="",CNGE_2026_M3_Secc1!K310="")),0,1))</f>
        <v>0</v>
      </c>
      <c r="FM169" s="220">
        <f>IF(CNGE_2026_M3_Secc1!$AH$128=CNGE_2026_M3_Secc1!$AJ$128,0,IF(OR(AND($D169&lt;&gt;"",CNGE_2026_M3_Secc1!L310="X"),AND($D169="",CNGE_2026_M3_Secc1!L310="")),0,1))</f>
        <v>0</v>
      </c>
      <c r="FN169" s="220">
        <f>IF(CNGE_2026_M3_Secc1!$AH$128=CNGE_2026_M3_Secc1!$AJ$128,0,IF(OR(AND($D169&lt;&gt;"",CNGE_2026_M3_Secc1!M310="X"),AND($D169="",CNGE_2026_M3_Secc1!M310="")),0,1))</f>
        <v>0</v>
      </c>
      <c r="FO169" s="220">
        <f>IF(CNGE_2026_M3_Secc1!$AH$128=CNGE_2026_M3_Secc1!$AJ$128,0,IF(OR(AND($D169&lt;&gt;"",CNGE_2026_M3_Secc1!N310="X"),AND($D169="",CNGE_2026_M3_Secc1!N310="")),0,1))</f>
        <v>0</v>
      </c>
      <c r="FP169" s="220">
        <f>IF(CNGE_2026_M3_Secc1!$AH$128=CNGE_2026_M3_Secc1!$AJ$128,0,IF(OR(AND($D169&lt;&gt;"",CNGE_2026_M3_Secc1!O310="X"),AND($D169="",CNGE_2026_M3_Secc1!O310="")),0,1))</f>
        <v>0</v>
      </c>
      <c r="FQ169" s="220">
        <f>IF(CNGE_2026_M3_Secc1!$AH$128=CNGE_2026_M3_Secc1!$AJ$128,0,IF(OR(AND($D169&lt;&gt;"",CNGE_2026_M3_Secc1!P310="X"),AND($D169="",CNGE_2026_M3_Secc1!P310="")),0,1))</f>
        <v>0</v>
      </c>
      <c r="FR169" s="220">
        <f>IF(CNGE_2026_M3_Secc1!$AH$128=CNGE_2026_M3_Secc1!$AJ$128,0,IF(OR(AND($D169&lt;&gt;"",CNGE_2026_M3_Secc1!Q310="X"),AND($D169="",CNGE_2026_M3_Secc1!Q310="")),0,1))</f>
        <v>0</v>
      </c>
      <c r="FS169" s="220">
        <f>IF(CNGE_2026_M3_Secc1!$AH$128=CNGE_2026_M3_Secc1!$AJ$128,0,IF(OR(AND($D169&lt;&gt;"",CNGE_2026_M3_Secc1!R310="X"),AND($D169="",CNGE_2026_M3_Secc1!R310="")),0,1))</f>
        <v>0</v>
      </c>
      <c r="FT169" s="220">
        <f>IF(CNGE_2026_M3_Secc1!$AH$128=CNGE_2026_M3_Secc1!$AJ$128,0,IF(OR(AND($D169&lt;&gt;"",CNGE_2026_M3_Secc1!S310="X"),AND($D169="",CNGE_2026_M3_Secc1!S310="")),0,1))</f>
        <v>0</v>
      </c>
      <c r="FU169" s="220">
        <f>IF(CNGE_2026_M3_Secc1!$AH$128=CNGE_2026_M3_Secc1!$AJ$128,0,IF(OR(AND($D169&lt;&gt;"",CNGE_2026_M3_Secc1!T310="X"),AND($D169="",CNGE_2026_M3_Secc1!T310="")),0,1))</f>
        <v>0</v>
      </c>
      <c r="FV169" s="220">
        <f>IF(CNGE_2026_M3_Secc1!$AH$128=CNGE_2026_M3_Secc1!$AJ$128,0,IF(OR(AND($D169&lt;&gt;"",CNGE_2026_M3_Secc1!U310="X"),AND($D169="",CNGE_2026_M3_Secc1!U310="")),0,1))</f>
        <v>0</v>
      </c>
      <c r="FW169" s="220">
        <f>IF(CNGE_2026_M3_Secc1!$AH$128=CNGE_2026_M3_Secc1!$AJ$128,0,IF(OR(AND($D169&lt;&gt;"",CNGE_2026_M3_Secc1!V310="X"),AND($D169="",CNGE_2026_M3_Secc1!V310="")),0,1))</f>
        <v>0</v>
      </c>
      <c r="FX169" s="220">
        <f>IF(CNGE_2026_M3_Secc1!$AH$128=CNGE_2026_M3_Secc1!$AJ$128,0,IF(OR(AND($D169&lt;&gt;"",CNGE_2026_M3_Secc1!W310="X"),AND($D169="",CNGE_2026_M3_Secc1!W310="")),0,1))</f>
        <v>0</v>
      </c>
      <c r="FY169" s="220">
        <f>IF(CNGE_2026_M3_Secc1!$AH$128=CNGE_2026_M3_Secc1!$AJ$128,0,IF(OR(AND($D169&lt;&gt;"",CNGE_2026_M3_Secc1!X310="X"),AND($D169="",CNGE_2026_M3_Secc1!X310="")),0,1))</f>
        <v>0</v>
      </c>
      <c r="FZ169" s="220">
        <f>IF(CNGE_2026_M3_Secc1!$AH$128=CNGE_2026_M3_Secc1!$AJ$128,0,IF(OR(AND($D169&lt;&gt;"",CNGE_2026_M3_Secc1!Y310="X"),AND($D169="",CNGE_2026_M3_Secc1!Y310="")),0,1))</f>
        <v>0</v>
      </c>
      <c r="GA169" s="220">
        <f>IF(CNGE_2026_M3_Secc1!$AH$128=CNGE_2026_M3_Secc1!$AJ$128,0,IF(OR(AND($D169&lt;&gt;"",CNGE_2026_M3_Secc1!Z310="X"),AND($D169="",CNGE_2026_M3_Secc1!Z310="")),0,1))</f>
        <v>0</v>
      </c>
      <c r="GB169" s="220">
        <f>IF(CNGE_2026_M3_Secc1!$AH$128=CNGE_2026_M3_Secc1!$AJ$128,0,IF(OR(AND($D169&lt;&gt;"",CNGE_2026_M3_Secc1!AA310="X"),AND($D169="",CNGE_2026_M3_Secc1!AA310="")),0,1))</f>
        <v>0</v>
      </c>
      <c r="GC169" s="220">
        <f>IF(CNGE_2026_M3_Secc1!$AH$128=CNGE_2026_M3_Secc1!$AJ$128,0,IF(OR(AND($D169&lt;&gt;"",CNGE_2026_M3_Secc1!AB310="X"),AND($D169="",CNGE_2026_M3_Secc1!AB310="")),0,1))</f>
        <v>0</v>
      </c>
      <c r="GD169" s="220">
        <f>IF(CNGE_2026_M3_Secc1!$AH$128=CNGE_2026_M3_Secc1!$AJ$128,0,IF(OR(AND($D169&lt;&gt;"",CNGE_2026_M3_Secc1!AC310="X"),AND($D169="",CNGE_2026_M3_Secc1!AC310="")),0,1))</f>
        <v>0</v>
      </c>
      <c r="GE169" s="220">
        <f>IF(CNGE_2026_M3_Secc1!$AH$128=CNGE_2026_M3_Secc1!$AJ$128,0,IF(OR(AND($D169&lt;&gt;"",CNGE_2026_M3_Secc1!AD310="X"),AND($D169="",CNGE_2026_M3_Secc1!AD310="")),0,1))</f>
        <v>0</v>
      </c>
    </row>
    <row r="170" spans="1:187" s="114" customFormat="1" ht="15" customHeight="1">
      <c r="A170" s="131"/>
      <c r="B170" s="48"/>
      <c r="C170" s="82" t="s">
        <v>245</v>
      </c>
      <c r="D170" s="792" t="str">
        <f>IF($AH$33=1,"",IF(CNGE_2026_M3_Secc1!$AH$40=CNGE_2026_M3_Secc1!$AJ$40,"",IF(CNGE_2026_M3_Secc1!D113="","",CNGE_2026_M3_Secc1!D113)))</f>
        <v/>
      </c>
      <c r="E170" s="793"/>
      <c r="F170" s="793"/>
      <c r="G170" s="793"/>
      <c r="H170" s="793"/>
      <c r="I170" s="793"/>
      <c r="J170" s="793"/>
      <c r="K170" s="793"/>
      <c r="L170" s="793"/>
      <c r="M170" s="794"/>
      <c r="N170" s="432"/>
      <c r="O170" s="432"/>
      <c r="P170" s="432"/>
      <c r="Q170" s="432"/>
      <c r="R170" s="432"/>
      <c r="S170" s="432"/>
      <c r="T170" s="432"/>
      <c r="U170" s="432"/>
      <c r="V170" s="432"/>
      <c r="W170" s="432"/>
      <c r="X170" s="432"/>
      <c r="Y170" s="432"/>
      <c r="Z170" s="432"/>
      <c r="AA170" s="432"/>
      <c r="AB170" s="432"/>
      <c r="AC170" s="432"/>
      <c r="AD170" s="432"/>
      <c r="AE170" s="49"/>
      <c r="AF170" s="219"/>
      <c r="AG170" s="212"/>
      <c r="AH170" s="896">
        <f t="shared" si="94"/>
        <v>0</v>
      </c>
      <c r="AI170" s="627"/>
      <c r="AJ170" s="896">
        <f t="shared" si="95"/>
        <v>0</v>
      </c>
      <c r="AK170" s="627"/>
      <c r="AL170" s="896">
        <f t="shared" si="96"/>
        <v>0</v>
      </c>
      <c r="AM170" s="627"/>
      <c r="AN170" s="627">
        <f t="shared" si="97"/>
        <v>0</v>
      </c>
      <c r="AO170" s="627"/>
      <c r="AP170" s="639" t="str">
        <f>IF(AN170=0,"",IF(SUM($AN$116:AN170)=1,AR170,IF($AN$173&gt;SUM($AN$116:AN170),_xlfn.CONCAT(", ",AR170),IF($AN$173=SUM($AN$116:AN170),_xlfn.CONCAT(" y ",AR170,".")))))</f>
        <v/>
      </c>
      <c r="AQ170" s="641" t="str">
        <f>IF(AO170=0,"", IF(SUM($AN170:BW$582)=1,AR170, IF($AN$589&gt;SUM($AN170:BW$582),_xlfn.CONCAT(", ",AR170), IF($AN$589=SUM($AN170:BW$582),_xlfn.CONCAT(" y ",AR170,".")))))</f>
        <v/>
      </c>
      <c r="AR170" s="639">
        <f t="shared" si="98"/>
        <v>54</v>
      </c>
      <c r="AS170" s="641"/>
      <c r="AU170" s="704">
        <f t="shared" si="99"/>
        <v>0</v>
      </c>
      <c r="AV170" s="705"/>
      <c r="AX170" s="1053">
        <f t="shared" si="100"/>
        <v>0</v>
      </c>
      <c r="AY170" s="729"/>
      <c r="AZ170" s="1053">
        <f t="shared" si="101"/>
        <v>0</v>
      </c>
      <c r="BA170" s="729"/>
      <c r="BB170" s="639">
        <f t="shared" si="102"/>
        <v>0</v>
      </c>
      <c r="BC170" s="641"/>
      <c r="BE170" s="220">
        <f t="shared" si="103"/>
        <v>0</v>
      </c>
      <c r="BF170" s="220">
        <f t="shared" si="104"/>
        <v>0</v>
      </c>
      <c r="BG170" s="220">
        <f t="shared" si="105"/>
        <v>0</v>
      </c>
      <c r="BH170" s="220">
        <f t="shared" si="106"/>
        <v>0</v>
      </c>
      <c r="BI170" s="220">
        <f t="shared" si="107"/>
        <v>0</v>
      </c>
      <c r="BJ170" s="220">
        <f t="shared" si="108"/>
        <v>0</v>
      </c>
      <c r="BK170" s="220">
        <f t="shared" si="109"/>
        <v>0</v>
      </c>
      <c r="BL170" s="220">
        <f t="shared" si="110"/>
        <v>0</v>
      </c>
      <c r="BM170" s="220">
        <f t="shared" si="111"/>
        <v>0</v>
      </c>
      <c r="BN170" s="220">
        <f t="shared" si="112"/>
        <v>0</v>
      </c>
      <c r="BO170" s="220">
        <f t="shared" si="113"/>
        <v>0</v>
      </c>
      <c r="BP170" s="220">
        <f t="shared" si="114"/>
        <v>0</v>
      </c>
      <c r="BQ170" s="220">
        <f t="shared" si="115"/>
        <v>0</v>
      </c>
      <c r="BR170" s="220">
        <f t="shared" si="116"/>
        <v>0</v>
      </c>
      <c r="BS170" s="220">
        <f t="shared" si="117"/>
        <v>0</v>
      </c>
      <c r="BT170" s="220">
        <f t="shared" si="118"/>
        <v>0</v>
      </c>
      <c r="BU170" s="220">
        <f t="shared" si="119"/>
        <v>0</v>
      </c>
      <c r="BV170" s="220">
        <f t="shared" si="120"/>
        <v>0</v>
      </c>
      <c r="BW170" s="220">
        <f t="shared" si="121"/>
        <v>0</v>
      </c>
      <c r="BX170" s="220">
        <f t="shared" si="122"/>
        <v>0</v>
      </c>
      <c r="BY170" s="220">
        <f t="shared" si="123"/>
        <v>0</v>
      </c>
      <c r="BZ170" s="220">
        <f t="shared" si="124"/>
        <v>0</v>
      </c>
      <c r="CA170" s="220">
        <f t="shared" si="125"/>
        <v>0</v>
      </c>
      <c r="CB170" s="220">
        <f t="shared" si="126"/>
        <v>0</v>
      </c>
      <c r="CC170" s="220">
        <f t="shared" si="127"/>
        <v>0</v>
      </c>
      <c r="CD170" s="220">
        <f t="shared" si="128"/>
        <v>0</v>
      </c>
      <c r="CE170" s="220">
        <f t="shared" si="129"/>
        <v>0</v>
      </c>
      <c r="CF170" s="220">
        <f t="shared" si="130"/>
        <v>0</v>
      </c>
      <c r="CG170" s="220">
        <f t="shared" si="131"/>
        <v>0</v>
      </c>
      <c r="CH170" s="220">
        <f t="shared" si="132"/>
        <v>0</v>
      </c>
      <c r="CI170" s="220">
        <f t="shared" si="133"/>
        <v>0</v>
      </c>
      <c r="CJ170" s="220">
        <f t="shared" si="134"/>
        <v>0</v>
      </c>
      <c r="CK170" s="220">
        <f t="shared" si="135"/>
        <v>0</v>
      </c>
      <c r="CL170" s="220">
        <f t="shared" si="136"/>
        <v>0</v>
      </c>
      <c r="CM170" s="220">
        <f t="shared" si="137"/>
        <v>0</v>
      </c>
      <c r="CN170" s="220">
        <f t="shared" si="138"/>
        <v>0</v>
      </c>
      <c r="CO170" s="220">
        <f t="shared" si="139"/>
        <v>0</v>
      </c>
      <c r="CP170" s="220">
        <f t="shared" si="140"/>
        <v>0</v>
      </c>
      <c r="CQ170" s="220">
        <f t="shared" si="141"/>
        <v>0</v>
      </c>
      <c r="CR170" s="220">
        <f t="shared" si="142"/>
        <v>0</v>
      </c>
      <c r="CS170" s="220">
        <f t="shared" si="143"/>
        <v>0</v>
      </c>
      <c r="CT170" s="220">
        <f t="shared" si="144"/>
        <v>0</v>
      </c>
      <c r="CU170" s="220">
        <f t="shared" si="145"/>
        <v>0</v>
      </c>
      <c r="CV170" s="220">
        <f t="shared" si="146"/>
        <v>0</v>
      </c>
      <c r="CW170" s="220">
        <f t="shared" si="147"/>
        <v>0</v>
      </c>
      <c r="CX170" s="220">
        <f t="shared" si="148"/>
        <v>0</v>
      </c>
      <c r="CY170" s="220">
        <f t="shared" si="149"/>
        <v>0</v>
      </c>
      <c r="CZ170" s="220">
        <f t="shared" si="150"/>
        <v>0</v>
      </c>
      <c r="DA170" s="220">
        <f t="shared" si="151"/>
        <v>0</v>
      </c>
      <c r="DB170" s="220">
        <f t="shared" si="152"/>
        <v>0</v>
      </c>
      <c r="DC170" s="220">
        <f t="shared" si="153"/>
        <v>0</v>
      </c>
      <c r="DD170" s="220">
        <f t="shared" si="154"/>
        <v>0</v>
      </c>
      <c r="DE170" s="220">
        <f t="shared" si="155"/>
        <v>0</v>
      </c>
      <c r="DF170" s="220">
        <f t="shared" si="156"/>
        <v>0</v>
      </c>
      <c r="DG170" s="220">
        <f t="shared" si="157"/>
        <v>0</v>
      </c>
      <c r="DH170" s="220">
        <f t="shared" si="158"/>
        <v>0</v>
      </c>
      <c r="DI170" s="220">
        <f t="shared" si="159"/>
        <v>0</v>
      </c>
      <c r="DJ170" s="220">
        <f t="shared" si="160"/>
        <v>0</v>
      </c>
      <c r="DK170" s="220">
        <f t="shared" si="161"/>
        <v>0</v>
      </c>
      <c r="DL170" s="220">
        <f t="shared" si="162"/>
        <v>0</v>
      </c>
      <c r="DM170" s="220">
        <f t="shared" si="163"/>
        <v>0</v>
      </c>
      <c r="DN170" s="96" t="str">
        <f>IF(DM170=0,"",IF(SUM($DM$116:DM170)=1,_xlfn.CONCAT(DO170,),IF($DM$173&gt;SUM($DM$116:DM170),_xlfn.CONCAT(", ",DO170),IF($DM$173=SUM($DM$116:DM170),_xlfn.CONCAT(" y ",DO170)))))</f>
        <v/>
      </c>
      <c r="DO170" s="98">
        <f t="shared" si="87"/>
        <v>54</v>
      </c>
      <c r="DT170" s="645">
        <f t="shared" si="164"/>
        <v>0</v>
      </c>
      <c r="DU170" s="647"/>
      <c r="DW170" s="220">
        <f t="shared" si="165"/>
        <v>0</v>
      </c>
      <c r="DX170" s="220">
        <f>IF(CNGE_2026_M3_Secc1!$AH$128=CNGE_2026_M3_Secc1!$AJ$128,0,IF(OR(AND($D170&lt;&gt;"",CNGE_2026_M3_Secc1!O191="X"),AND($D170="",CNGE_2026_M3_Secc1!O191="")),0,1))</f>
        <v>0</v>
      </c>
      <c r="DY170" s="220">
        <f>IF(CNGE_2026_M3_Secc1!$AH$128=CNGE_2026_M3_Secc1!$AJ$128,0,IF(OR(AND($D170&lt;&gt;"",CNGE_2026_M3_Secc1!P191="X"),AND($D170="",CNGE_2026_M3_Secc1!P191="")),0,1))</f>
        <v>0</v>
      </c>
      <c r="DZ170" s="220">
        <f>IF(CNGE_2026_M3_Secc1!$AH$128=CNGE_2026_M3_Secc1!$AJ$128,0,IF(OR(AND($D170&lt;&gt;"",CNGE_2026_M3_Secc1!Q191="X"),AND($D170="",CNGE_2026_M3_Secc1!Q191="")),0,1))</f>
        <v>0</v>
      </c>
      <c r="EA170" s="220">
        <f>IF(CNGE_2026_M3_Secc1!$AH$128=CNGE_2026_M3_Secc1!$AJ$128,0,IF(OR(AND($D170&lt;&gt;"",CNGE_2026_M3_Secc1!R191="X"),AND($D170="",CNGE_2026_M3_Secc1!R191="")),0,1))</f>
        <v>0</v>
      </c>
      <c r="EB170" s="220">
        <f>IF(CNGE_2026_M3_Secc1!$AH$128=CNGE_2026_M3_Secc1!$AJ$128,0,IF(OR(AND($D170&lt;&gt;"",CNGE_2026_M3_Secc1!S191="X"),AND($D170="",CNGE_2026_M3_Secc1!S191="")),0,1))</f>
        <v>0</v>
      </c>
      <c r="EC170" s="220">
        <f>IF(CNGE_2026_M3_Secc1!$AH$128=CNGE_2026_M3_Secc1!$AJ$128,0,IF(OR(AND($D170&lt;&gt;"",CNGE_2026_M3_Secc1!T191="X"),AND($D170="",CNGE_2026_M3_Secc1!T191="")),0,1))</f>
        <v>0</v>
      </c>
      <c r="ED170" s="220">
        <f>IF(CNGE_2026_M3_Secc1!$AH$128=CNGE_2026_M3_Secc1!$AJ$128,0,IF(OR(AND($D170&lt;&gt;"",CNGE_2026_M3_Secc1!U191="X"),AND($D170="",CNGE_2026_M3_Secc1!U191="")),0,1))</f>
        <v>0</v>
      </c>
      <c r="EE170" s="220">
        <f>IF(CNGE_2026_M3_Secc1!$AH$128=CNGE_2026_M3_Secc1!$AJ$128,0,IF(OR(AND($D170&lt;&gt;"",CNGE_2026_M3_Secc1!V191="X"),AND($D170="",CNGE_2026_M3_Secc1!V191="")),0,1))</f>
        <v>0</v>
      </c>
      <c r="EF170" s="220">
        <f>IF(CNGE_2026_M3_Secc1!$AH$128=CNGE_2026_M3_Secc1!$AJ$128,0,IF(OR(AND($D170&lt;&gt;"",CNGE_2026_M3_Secc1!W191="X"),AND($D170="",CNGE_2026_M3_Secc1!W191="")),0,1))</f>
        <v>0</v>
      </c>
      <c r="EG170" s="220">
        <f>IF(CNGE_2026_M3_Secc1!$AH$128=CNGE_2026_M3_Secc1!$AJ$128,0,IF(OR(AND($D170&lt;&gt;"",CNGE_2026_M3_Secc1!X191="X"),AND($D170="",CNGE_2026_M3_Secc1!X191="")),0,1))</f>
        <v>0</v>
      </c>
      <c r="EH170" s="220">
        <f>IF(CNGE_2026_M3_Secc1!$AH$128=CNGE_2026_M3_Secc1!$AJ$128,0,IF(OR(AND($D170&lt;&gt;"",CNGE_2026_M3_Secc1!Y191="X"),AND($D170="",CNGE_2026_M3_Secc1!Y191="")),0,1))</f>
        <v>0</v>
      </c>
      <c r="EI170" s="220">
        <f>IF(CNGE_2026_M3_Secc1!$AH$128=CNGE_2026_M3_Secc1!$AJ$128,0,IF(OR(AND($D170&lt;&gt;"",CNGE_2026_M3_Secc1!Z191="X"),AND($D170="",CNGE_2026_M3_Secc1!Z191="")),0,1))</f>
        <v>0</v>
      </c>
      <c r="EJ170" s="220">
        <f>IF(CNGE_2026_M3_Secc1!$AH$128=CNGE_2026_M3_Secc1!$AJ$128,0,IF(OR(AND($D170&lt;&gt;"",CNGE_2026_M3_Secc1!AA191="X"),AND($D170="",CNGE_2026_M3_Secc1!AA191="")),0,1))</f>
        <v>0</v>
      </c>
      <c r="EK170" s="220">
        <f>IF(CNGE_2026_M3_Secc1!$AH$128=CNGE_2026_M3_Secc1!$AJ$128,0,IF(OR(AND($D170&lt;&gt;"",CNGE_2026_M3_Secc1!AB191="X"),AND($D170="",CNGE_2026_M3_Secc1!AB191="")),0,1))</f>
        <v>0</v>
      </c>
      <c r="EL170" s="220">
        <f>IF(CNGE_2026_M3_Secc1!$AH$128=CNGE_2026_M3_Secc1!$AJ$128,0,IF(OR(AND($D170&lt;&gt;"",CNGE_2026_M3_Secc1!AC191="X"),AND($D170="",CNGE_2026_M3_Secc1!AC191="")),0,1))</f>
        <v>0</v>
      </c>
      <c r="EM170" s="220">
        <f>IF(CNGE_2026_M3_Secc1!$AH$128=CNGE_2026_M3_Secc1!$AJ$128,0,IF(OR(AND($D170&lt;&gt;"",CNGE_2026_M3_Secc1!AD191="X"),AND($D170="",CNGE_2026_M3_Secc1!AD191="")),0,1))</f>
        <v>0</v>
      </c>
      <c r="EN170" s="220">
        <f>IF(CNGE_2026_M3_Secc1!$AH$128=CNGE_2026_M3_Secc1!$AJ$128,0,IF(OR(AND($D170&lt;&gt;"",CNGE_2026_M3_Secc1!I251="X"),AND($D170="",CNGE_2026_M3_Secc1!I251="")),0,1))</f>
        <v>0</v>
      </c>
      <c r="EO170" s="220">
        <f>IF(CNGE_2026_M3_Secc1!$AH$128=CNGE_2026_M3_Secc1!$AJ$128,0,IF(OR(AND($D170&lt;&gt;"",CNGE_2026_M3_Secc1!J251="X"),AND($D170="",CNGE_2026_M3_Secc1!J251="")),0,1))</f>
        <v>0</v>
      </c>
      <c r="EP170" s="220">
        <f>IF(CNGE_2026_M3_Secc1!$AH$128=CNGE_2026_M3_Secc1!$AJ$128,0,IF(OR(AND($D170&lt;&gt;"",CNGE_2026_M3_Secc1!K251="X"),AND($D170="",CNGE_2026_M3_Secc1!K251="")),0,1))</f>
        <v>0</v>
      </c>
      <c r="EQ170" s="220">
        <f>IF(CNGE_2026_M3_Secc1!$AH$128=CNGE_2026_M3_Secc1!$AJ$128,0,IF(OR(AND($D170&lt;&gt;"",CNGE_2026_M3_Secc1!L251="X"),AND($D170="",CNGE_2026_M3_Secc1!L251="")),0,1))</f>
        <v>0</v>
      </c>
      <c r="ER170" s="220">
        <f>IF(CNGE_2026_M3_Secc1!$AH$128=CNGE_2026_M3_Secc1!$AJ$128,0,IF(OR(AND($D170&lt;&gt;"",CNGE_2026_M3_Secc1!M251="X"),AND($D170="",CNGE_2026_M3_Secc1!M251="")),0,1))</f>
        <v>0</v>
      </c>
      <c r="ES170" s="220">
        <f>IF(CNGE_2026_M3_Secc1!$AH$128=CNGE_2026_M3_Secc1!$AJ$128,0,IF(OR(AND($D170&lt;&gt;"",CNGE_2026_M3_Secc1!N251="X"),AND($D170="",CNGE_2026_M3_Secc1!N251="")),0,1))</f>
        <v>0</v>
      </c>
      <c r="ET170" s="220">
        <f>IF(CNGE_2026_M3_Secc1!$AH$128=CNGE_2026_M3_Secc1!$AJ$128,0,IF(OR(AND($D170&lt;&gt;"",CNGE_2026_M3_Secc1!O251="X"),AND($D170="",CNGE_2026_M3_Secc1!O251="")),0,1))</f>
        <v>0</v>
      </c>
      <c r="EU170" s="220">
        <f>IF(CNGE_2026_M3_Secc1!$AH$128=CNGE_2026_M3_Secc1!$AJ$128,0,IF(OR(AND($D170&lt;&gt;"",CNGE_2026_M3_Secc1!P251="X"),AND($D170="",CNGE_2026_M3_Secc1!P251="")),0,1))</f>
        <v>0</v>
      </c>
      <c r="EV170" s="220">
        <f>IF(CNGE_2026_M3_Secc1!$AH$128=CNGE_2026_M3_Secc1!$AJ$128,0,IF(OR(AND($D170&lt;&gt;"",CNGE_2026_M3_Secc1!Q251="X"),AND($D170="",CNGE_2026_M3_Secc1!Q251="")),0,1))</f>
        <v>0</v>
      </c>
      <c r="EW170" s="220">
        <f>IF(CNGE_2026_M3_Secc1!$AH$128=CNGE_2026_M3_Secc1!$AJ$128,0,IF(OR(AND($D170&lt;&gt;"",CNGE_2026_M3_Secc1!R251="X"),AND($D170="",CNGE_2026_M3_Secc1!R251="")),0,1))</f>
        <v>0</v>
      </c>
      <c r="EX170" s="220">
        <f>IF(CNGE_2026_M3_Secc1!$AH$128=CNGE_2026_M3_Secc1!$AJ$128,0,IF(OR(AND($D170&lt;&gt;"",CNGE_2026_M3_Secc1!S251="X"),AND($D170="",CNGE_2026_M3_Secc1!S251="")),0,1))</f>
        <v>0</v>
      </c>
      <c r="EY170" s="220">
        <f>IF(CNGE_2026_M3_Secc1!$AH$128=CNGE_2026_M3_Secc1!$AJ$128,0,IF(OR(AND($D170&lt;&gt;"",CNGE_2026_M3_Secc1!T251="X"),AND($D170="",CNGE_2026_M3_Secc1!T251="")),0,1))</f>
        <v>0</v>
      </c>
      <c r="EZ170" s="220">
        <f>IF(CNGE_2026_M3_Secc1!$AH$128=CNGE_2026_M3_Secc1!$AJ$128,0,IF(OR(AND($D170&lt;&gt;"",CNGE_2026_M3_Secc1!U251="X"),AND($D170="",CNGE_2026_M3_Secc1!U251="")),0,1))</f>
        <v>0</v>
      </c>
      <c r="FA170" s="220">
        <f>IF(CNGE_2026_M3_Secc1!$AH$128=CNGE_2026_M3_Secc1!$AJ$128,0,IF(OR(AND($D170&lt;&gt;"",CNGE_2026_M3_Secc1!V251="X"),AND($D170="",CNGE_2026_M3_Secc1!V251="")),0,1))</f>
        <v>0</v>
      </c>
      <c r="FB170" s="220">
        <f>IF(CNGE_2026_M3_Secc1!$AH$128=CNGE_2026_M3_Secc1!$AJ$128,0,IF(OR(AND($D170&lt;&gt;"",CNGE_2026_M3_Secc1!W251="X"),AND($D170="",CNGE_2026_M3_Secc1!W251="")),0,1))</f>
        <v>0</v>
      </c>
      <c r="FC170" s="220">
        <f>IF(CNGE_2026_M3_Secc1!$AH$128=CNGE_2026_M3_Secc1!$AJ$128,0,IF(OR(AND($D170&lt;&gt;"",CNGE_2026_M3_Secc1!X251="X"),AND($D170="",CNGE_2026_M3_Secc1!X251="")),0,1))</f>
        <v>0</v>
      </c>
      <c r="FD170" s="220">
        <f>IF(CNGE_2026_M3_Secc1!$AH$128=CNGE_2026_M3_Secc1!$AJ$128,0,IF(OR(AND($D170&lt;&gt;"",CNGE_2026_M3_Secc1!Y251="X"),AND($D170="",CNGE_2026_M3_Secc1!Y251="")),0,1))</f>
        <v>0</v>
      </c>
      <c r="FE170" s="220">
        <f>IF(CNGE_2026_M3_Secc1!$AH$128=CNGE_2026_M3_Secc1!$AJ$128,0,IF(OR(AND($D170&lt;&gt;"",CNGE_2026_M3_Secc1!Z251="X"),AND($D170="",CNGE_2026_M3_Secc1!Z251="")),0,1))</f>
        <v>0</v>
      </c>
      <c r="FF170" s="220">
        <f>IF(CNGE_2026_M3_Secc1!$AH$128=CNGE_2026_M3_Secc1!$AJ$128,0,IF(OR(AND($D170&lt;&gt;"",CNGE_2026_M3_Secc1!AA251="X"),AND($D170="",CNGE_2026_M3_Secc1!AA251="")),0,1))</f>
        <v>0</v>
      </c>
      <c r="FG170" s="220">
        <f>IF(CNGE_2026_M3_Secc1!$AH$128=CNGE_2026_M3_Secc1!$AJ$128,0,IF(OR(AND($D170&lt;&gt;"",CNGE_2026_M3_Secc1!AB251="X"),AND($D170="",CNGE_2026_M3_Secc1!AB251="")),0,1))</f>
        <v>0</v>
      </c>
      <c r="FH170" s="220">
        <f>IF(CNGE_2026_M3_Secc1!$AH$128=CNGE_2026_M3_Secc1!$AJ$128,0,IF(OR(AND($D170&lt;&gt;"",CNGE_2026_M3_Secc1!AC251="X"),AND($D170="",CNGE_2026_M3_Secc1!AC251="")),0,1))</f>
        <v>0</v>
      </c>
      <c r="FI170" s="220">
        <f>IF(CNGE_2026_M3_Secc1!$AH$128=CNGE_2026_M3_Secc1!$AJ$128,0,IF(OR(AND($D170&lt;&gt;"",CNGE_2026_M3_Secc1!AD251="X"),AND($D170="",CNGE_2026_M3_Secc1!AD251="")),0,1))</f>
        <v>0</v>
      </c>
      <c r="FJ170" s="220">
        <f>IF(CNGE_2026_M3_Secc1!$AH$128=CNGE_2026_M3_Secc1!$AJ$128,0,IF(OR(AND($D170&lt;&gt;"",CNGE_2026_M3_Secc1!I311="X"),AND($D170="",CNGE_2026_M3_Secc1!I311="")),0,1))</f>
        <v>0</v>
      </c>
      <c r="FK170" s="220">
        <f>IF(CNGE_2026_M3_Secc1!$AH$128=CNGE_2026_M3_Secc1!$AJ$128,0,IF(OR(AND($D170&lt;&gt;"",CNGE_2026_M3_Secc1!J311="X"),AND($D170="",CNGE_2026_M3_Secc1!J311="")),0,1))</f>
        <v>0</v>
      </c>
      <c r="FL170" s="220">
        <f>IF(CNGE_2026_M3_Secc1!$AH$128=CNGE_2026_M3_Secc1!$AJ$128,0,IF(OR(AND($D170&lt;&gt;"",CNGE_2026_M3_Secc1!K311="X"),AND($D170="",CNGE_2026_M3_Secc1!K311="")),0,1))</f>
        <v>0</v>
      </c>
      <c r="FM170" s="220">
        <f>IF(CNGE_2026_M3_Secc1!$AH$128=CNGE_2026_M3_Secc1!$AJ$128,0,IF(OR(AND($D170&lt;&gt;"",CNGE_2026_M3_Secc1!L311="X"),AND($D170="",CNGE_2026_M3_Secc1!L311="")),0,1))</f>
        <v>0</v>
      </c>
      <c r="FN170" s="220">
        <f>IF(CNGE_2026_M3_Secc1!$AH$128=CNGE_2026_M3_Secc1!$AJ$128,0,IF(OR(AND($D170&lt;&gt;"",CNGE_2026_M3_Secc1!M311="X"),AND($D170="",CNGE_2026_M3_Secc1!M311="")),0,1))</f>
        <v>0</v>
      </c>
      <c r="FO170" s="220">
        <f>IF(CNGE_2026_M3_Secc1!$AH$128=CNGE_2026_M3_Secc1!$AJ$128,0,IF(OR(AND($D170&lt;&gt;"",CNGE_2026_M3_Secc1!N311="X"),AND($D170="",CNGE_2026_M3_Secc1!N311="")),0,1))</f>
        <v>0</v>
      </c>
      <c r="FP170" s="220">
        <f>IF(CNGE_2026_M3_Secc1!$AH$128=CNGE_2026_M3_Secc1!$AJ$128,0,IF(OR(AND($D170&lt;&gt;"",CNGE_2026_M3_Secc1!O311="X"),AND($D170="",CNGE_2026_M3_Secc1!O311="")),0,1))</f>
        <v>0</v>
      </c>
      <c r="FQ170" s="220">
        <f>IF(CNGE_2026_M3_Secc1!$AH$128=CNGE_2026_M3_Secc1!$AJ$128,0,IF(OR(AND($D170&lt;&gt;"",CNGE_2026_M3_Secc1!P311="X"),AND($D170="",CNGE_2026_M3_Secc1!P311="")),0,1))</f>
        <v>0</v>
      </c>
      <c r="FR170" s="220">
        <f>IF(CNGE_2026_M3_Secc1!$AH$128=CNGE_2026_M3_Secc1!$AJ$128,0,IF(OR(AND($D170&lt;&gt;"",CNGE_2026_M3_Secc1!Q311="X"),AND($D170="",CNGE_2026_M3_Secc1!Q311="")),0,1))</f>
        <v>0</v>
      </c>
      <c r="FS170" s="220">
        <f>IF(CNGE_2026_M3_Secc1!$AH$128=CNGE_2026_M3_Secc1!$AJ$128,0,IF(OR(AND($D170&lt;&gt;"",CNGE_2026_M3_Secc1!R311="X"),AND($D170="",CNGE_2026_M3_Secc1!R311="")),0,1))</f>
        <v>0</v>
      </c>
      <c r="FT170" s="220">
        <f>IF(CNGE_2026_M3_Secc1!$AH$128=CNGE_2026_M3_Secc1!$AJ$128,0,IF(OR(AND($D170&lt;&gt;"",CNGE_2026_M3_Secc1!S311="X"),AND($D170="",CNGE_2026_M3_Secc1!S311="")),0,1))</f>
        <v>0</v>
      </c>
      <c r="FU170" s="220">
        <f>IF(CNGE_2026_M3_Secc1!$AH$128=CNGE_2026_M3_Secc1!$AJ$128,0,IF(OR(AND($D170&lt;&gt;"",CNGE_2026_M3_Secc1!T311="X"),AND($D170="",CNGE_2026_M3_Secc1!T311="")),0,1))</f>
        <v>0</v>
      </c>
      <c r="FV170" s="220">
        <f>IF(CNGE_2026_M3_Secc1!$AH$128=CNGE_2026_M3_Secc1!$AJ$128,0,IF(OR(AND($D170&lt;&gt;"",CNGE_2026_M3_Secc1!U311="X"),AND($D170="",CNGE_2026_M3_Secc1!U311="")),0,1))</f>
        <v>0</v>
      </c>
      <c r="FW170" s="220">
        <f>IF(CNGE_2026_M3_Secc1!$AH$128=CNGE_2026_M3_Secc1!$AJ$128,0,IF(OR(AND($D170&lt;&gt;"",CNGE_2026_M3_Secc1!V311="X"),AND($D170="",CNGE_2026_M3_Secc1!V311="")),0,1))</f>
        <v>0</v>
      </c>
      <c r="FX170" s="220">
        <f>IF(CNGE_2026_M3_Secc1!$AH$128=CNGE_2026_M3_Secc1!$AJ$128,0,IF(OR(AND($D170&lt;&gt;"",CNGE_2026_M3_Secc1!W311="X"),AND($D170="",CNGE_2026_M3_Secc1!W311="")),0,1))</f>
        <v>0</v>
      </c>
      <c r="FY170" s="220">
        <f>IF(CNGE_2026_M3_Secc1!$AH$128=CNGE_2026_M3_Secc1!$AJ$128,0,IF(OR(AND($D170&lt;&gt;"",CNGE_2026_M3_Secc1!X311="X"),AND($D170="",CNGE_2026_M3_Secc1!X311="")),0,1))</f>
        <v>0</v>
      </c>
      <c r="FZ170" s="220">
        <f>IF(CNGE_2026_M3_Secc1!$AH$128=CNGE_2026_M3_Secc1!$AJ$128,0,IF(OR(AND($D170&lt;&gt;"",CNGE_2026_M3_Secc1!Y311="X"),AND($D170="",CNGE_2026_M3_Secc1!Y311="")),0,1))</f>
        <v>0</v>
      </c>
      <c r="GA170" s="220">
        <f>IF(CNGE_2026_M3_Secc1!$AH$128=CNGE_2026_M3_Secc1!$AJ$128,0,IF(OR(AND($D170&lt;&gt;"",CNGE_2026_M3_Secc1!Z311="X"),AND($D170="",CNGE_2026_M3_Secc1!Z311="")),0,1))</f>
        <v>0</v>
      </c>
      <c r="GB170" s="220">
        <f>IF(CNGE_2026_M3_Secc1!$AH$128=CNGE_2026_M3_Secc1!$AJ$128,0,IF(OR(AND($D170&lt;&gt;"",CNGE_2026_M3_Secc1!AA311="X"),AND($D170="",CNGE_2026_M3_Secc1!AA311="")),0,1))</f>
        <v>0</v>
      </c>
      <c r="GC170" s="220">
        <f>IF(CNGE_2026_M3_Secc1!$AH$128=CNGE_2026_M3_Secc1!$AJ$128,0,IF(OR(AND($D170&lt;&gt;"",CNGE_2026_M3_Secc1!AB311="X"),AND($D170="",CNGE_2026_M3_Secc1!AB311="")),0,1))</f>
        <v>0</v>
      </c>
      <c r="GD170" s="220">
        <f>IF(CNGE_2026_M3_Secc1!$AH$128=CNGE_2026_M3_Secc1!$AJ$128,0,IF(OR(AND($D170&lt;&gt;"",CNGE_2026_M3_Secc1!AC311="X"),AND($D170="",CNGE_2026_M3_Secc1!AC311="")),0,1))</f>
        <v>0</v>
      </c>
      <c r="GE170" s="220">
        <f>IF(CNGE_2026_M3_Secc1!$AH$128=CNGE_2026_M3_Secc1!$AJ$128,0,IF(OR(AND($D170&lt;&gt;"",CNGE_2026_M3_Secc1!AD311="X"),AND($D170="",CNGE_2026_M3_Secc1!AD311="")),0,1))</f>
        <v>0</v>
      </c>
    </row>
    <row r="171" spans="1:187" s="114" customFormat="1" ht="15" customHeight="1">
      <c r="A171" s="131"/>
      <c r="B171" s="48"/>
      <c r="C171" s="82" t="s">
        <v>246</v>
      </c>
      <c r="D171" s="792" t="str">
        <f>IF($AH$33=1,"",IF(CNGE_2026_M3_Secc1!$AH$40=CNGE_2026_M3_Secc1!$AJ$40,"",IF(CNGE_2026_M3_Secc1!D114="","",CNGE_2026_M3_Secc1!D114)))</f>
        <v/>
      </c>
      <c r="E171" s="793"/>
      <c r="F171" s="793"/>
      <c r="G171" s="793"/>
      <c r="H171" s="793"/>
      <c r="I171" s="793"/>
      <c r="J171" s="793"/>
      <c r="K171" s="793"/>
      <c r="L171" s="793"/>
      <c r="M171" s="794"/>
      <c r="N171" s="432"/>
      <c r="O171" s="432"/>
      <c r="P171" s="432"/>
      <c r="Q171" s="432"/>
      <c r="R171" s="432"/>
      <c r="S171" s="432"/>
      <c r="T171" s="432"/>
      <c r="U171" s="432"/>
      <c r="V171" s="432"/>
      <c r="W171" s="432"/>
      <c r="X171" s="432"/>
      <c r="Y171" s="432"/>
      <c r="Z171" s="432"/>
      <c r="AA171" s="432"/>
      <c r="AB171" s="432"/>
      <c r="AC171" s="432"/>
      <c r="AD171" s="432"/>
      <c r="AE171" s="49"/>
      <c r="AF171" s="219"/>
      <c r="AG171" s="212"/>
      <c r="AH171" s="896">
        <f t="shared" si="94"/>
        <v>0</v>
      </c>
      <c r="AI171" s="627"/>
      <c r="AJ171" s="896">
        <f t="shared" si="95"/>
        <v>0</v>
      </c>
      <c r="AK171" s="627"/>
      <c r="AL171" s="896">
        <f t="shared" si="96"/>
        <v>0</v>
      </c>
      <c r="AM171" s="627"/>
      <c r="AN171" s="627">
        <f t="shared" si="97"/>
        <v>0</v>
      </c>
      <c r="AO171" s="627"/>
      <c r="AP171" s="639" t="str">
        <f>IF(AN171=0,"",IF(SUM($AN$116:AN171)=1,AR171,IF($AN$173&gt;SUM($AN$116:AN171),_xlfn.CONCAT(", ",AR171),IF($AN$173=SUM($AN$116:AN171),_xlfn.CONCAT(" y ",AR171,".")))))</f>
        <v/>
      </c>
      <c r="AQ171" s="641" t="str">
        <f>IF(AO171=0,"", IF(SUM($AN171:BW$582)=1,AR171, IF($AN$589&gt;SUM($AN171:BW$582),_xlfn.CONCAT(", ",AR171), IF($AN$589=SUM($AN171:BW$582),_xlfn.CONCAT(" y ",AR171,".")))))</f>
        <v/>
      </c>
      <c r="AR171" s="639">
        <f t="shared" si="98"/>
        <v>55</v>
      </c>
      <c r="AS171" s="641"/>
      <c r="AU171" s="704">
        <f t="shared" si="99"/>
        <v>0</v>
      </c>
      <c r="AV171" s="705"/>
      <c r="AX171" s="1053">
        <f t="shared" si="100"/>
        <v>0</v>
      </c>
      <c r="AY171" s="729"/>
      <c r="AZ171" s="1053">
        <f t="shared" si="101"/>
        <v>0</v>
      </c>
      <c r="BA171" s="729"/>
      <c r="BB171" s="639">
        <f t="shared" si="102"/>
        <v>0</v>
      </c>
      <c r="BC171" s="641"/>
      <c r="BE171" s="220">
        <f t="shared" si="103"/>
        <v>0</v>
      </c>
      <c r="BF171" s="220">
        <f t="shared" si="104"/>
        <v>0</v>
      </c>
      <c r="BG171" s="220">
        <f t="shared" si="105"/>
        <v>0</v>
      </c>
      <c r="BH171" s="220">
        <f t="shared" si="106"/>
        <v>0</v>
      </c>
      <c r="BI171" s="220">
        <f t="shared" si="107"/>
        <v>0</v>
      </c>
      <c r="BJ171" s="220">
        <f t="shared" si="108"/>
        <v>0</v>
      </c>
      <c r="BK171" s="220">
        <f t="shared" si="109"/>
        <v>0</v>
      </c>
      <c r="BL171" s="220">
        <f t="shared" si="110"/>
        <v>0</v>
      </c>
      <c r="BM171" s="220">
        <f t="shared" si="111"/>
        <v>0</v>
      </c>
      <c r="BN171" s="220">
        <f t="shared" si="112"/>
        <v>0</v>
      </c>
      <c r="BO171" s="220">
        <f t="shared" si="113"/>
        <v>0</v>
      </c>
      <c r="BP171" s="220">
        <f t="shared" si="114"/>
        <v>0</v>
      </c>
      <c r="BQ171" s="220">
        <f t="shared" si="115"/>
        <v>0</v>
      </c>
      <c r="BR171" s="220">
        <f t="shared" si="116"/>
        <v>0</v>
      </c>
      <c r="BS171" s="220">
        <f t="shared" si="117"/>
        <v>0</v>
      </c>
      <c r="BT171" s="220">
        <f t="shared" si="118"/>
        <v>0</v>
      </c>
      <c r="BU171" s="220">
        <f t="shared" si="119"/>
        <v>0</v>
      </c>
      <c r="BV171" s="220">
        <f t="shared" si="120"/>
        <v>0</v>
      </c>
      <c r="BW171" s="220">
        <f t="shared" si="121"/>
        <v>0</v>
      </c>
      <c r="BX171" s="220">
        <f t="shared" si="122"/>
        <v>0</v>
      </c>
      <c r="BY171" s="220">
        <f t="shared" si="123"/>
        <v>0</v>
      </c>
      <c r="BZ171" s="220">
        <f t="shared" si="124"/>
        <v>0</v>
      </c>
      <c r="CA171" s="220">
        <f t="shared" si="125"/>
        <v>0</v>
      </c>
      <c r="CB171" s="220">
        <f t="shared" si="126"/>
        <v>0</v>
      </c>
      <c r="CC171" s="220">
        <f t="shared" si="127"/>
        <v>0</v>
      </c>
      <c r="CD171" s="220">
        <f t="shared" si="128"/>
        <v>0</v>
      </c>
      <c r="CE171" s="220">
        <f t="shared" si="129"/>
        <v>0</v>
      </c>
      <c r="CF171" s="220">
        <f t="shared" si="130"/>
        <v>0</v>
      </c>
      <c r="CG171" s="220">
        <f t="shared" si="131"/>
        <v>0</v>
      </c>
      <c r="CH171" s="220">
        <f t="shared" si="132"/>
        <v>0</v>
      </c>
      <c r="CI171" s="220">
        <f t="shared" si="133"/>
        <v>0</v>
      </c>
      <c r="CJ171" s="220">
        <f t="shared" si="134"/>
        <v>0</v>
      </c>
      <c r="CK171" s="220">
        <f t="shared" si="135"/>
        <v>0</v>
      </c>
      <c r="CL171" s="220">
        <f t="shared" si="136"/>
        <v>0</v>
      </c>
      <c r="CM171" s="220">
        <f t="shared" si="137"/>
        <v>0</v>
      </c>
      <c r="CN171" s="220">
        <f t="shared" si="138"/>
        <v>0</v>
      </c>
      <c r="CO171" s="220">
        <f t="shared" si="139"/>
        <v>0</v>
      </c>
      <c r="CP171" s="220">
        <f t="shared" si="140"/>
        <v>0</v>
      </c>
      <c r="CQ171" s="220">
        <f t="shared" si="141"/>
        <v>0</v>
      </c>
      <c r="CR171" s="220">
        <f t="shared" si="142"/>
        <v>0</v>
      </c>
      <c r="CS171" s="220">
        <f t="shared" si="143"/>
        <v>0</v>
      </c>
      <c r="CT171" s="220">
        <f t="shared" si="144"/>
        <v>0</v>
      </c>
      <c r="CU171" s="220">
        <f t="shared" si="145"/>
        <v>0</v>
      </c>
      <c r="CV171" s="220">
        <f t="shared" si="146"/>
        <v>0</v>
      </c>
      <c r="CW171" s="220">
        <f t="shared" si="147"/>
        <v>0</v>
      </c>
      <c r="CX171" s="220">
        <f t="shared" si="148"/>
        <v>0</v>
      </c>
      <c r="CY171" s="220">
        <f t="shared" si="149"/>
        <v>0</v>
      </c>
      <c r="CZ171" s="220">
        <f t="shared" si="150"/>
        <v>0</v>
      </c>
      <c r="DA171" s="220">
        <f t="shared" si="151"/>
        <v>0</v>
      </c>
      <c r="DB171" s="220">
        <f t="shared" si="152"/>
        <v>0</v>
      </c>
      <c r="DC171" s="220">
        <f t="shared" si="153"/>
        <v>0</v>
      </c>
      <c r="DD171" s="220">
        <f t="shared" si="154"/>
        <v>0</v>
      </c>
      <c r="DE171" s="220">
        <f t="shared" si="155"/>
        <v>0</v>
      </c>
      <c r="DF171" s="220">
        <f t="shared" si="156"/>
        <v>0</v>
      </c>
      <c r="DG171" s="220">
        <f t="shared" si="157"/>
        <v>0</v>
      </c>
      <c r="DH171" s="220">
        <f t="shared" si="158"/>
        <v>0</v>
      </c>
      <c r="DI171" s="220">
        <f t="shared" si="159"/>
        <v>0</v>
      </c>
      <c r="DJ171" s="220">
        <f t="shared" si="160"/>
        <v>0</v>
      </c>
      <c r="DK171" s="220">
        <f t="shared" si="161"/>
        <v>0</v>
      </c>
      <c r="DL171" s="220">
        <f t="shared" si="162"/>
        <v>0</v>
      </c>
      <c r="DM171" s="220">
        <f t="shared" si="163"/>
        <v>0</v>
      </c>
      <c r="DN171" s="96" t="str">
        <f>IF(DM171=0,"",IF(SUM($DM$116:DM171)=1,_xlfn.CONCAT(DO171,),IF($DM$173&gt;SUM($DM$116:DM171),_xlfn.CONCAT(", ",DO171),IF($DM$173=SUM($DM$116:DM171),_xlfn.CONCAT(" y ",DO171)))))</f>
        <v/>
      </c>
      <c r="DO171" s="98">
        <f t="shared" si="87"/>
        <v>55</v>
      </c>
      <c r="DT171" s="645">
        <f t="shared" si="164"/>
        <v>0</v>
      </c>
      <c r="DU171" s="647"/>
      <c r="DW171" s="220">
        <f t="shared" si="165"/>
        <v>0</v>
      </c>
      <c r="DX171" s="220">
        <f>IF(CNGE_2026_M3_Secc1!$AH$128=CNGE_2026_M3_Secc1!$AJ$128,0,IF(OR(AND($D171&lt;&gt;"",CNGE_2026_M3_Secc1!O192="X"),AND($D171="",CNGE_2026_M3_Secc1!O192="")),0,1))</f>
        <v>0</v>
      </c>
      <c r="DY171" s="220">
        <f>IF(CNGE_2026_M3_Secc1!$AH$128=CNGE_2026_M3_Secc1!$AJ$128,0,IF(OR(AND($D171&lt;&gt;"",CNGE_2026_M3_Secc1!P192="X"),AND($D171="",CNGE_2026_M3_Secc1!P192="")),0,1))</f>
        <v>0</v>
      </c>
      <c r="DZ171" s="220">
        <f>IF(CNGE_2026_M3_Secc1!$AH$128=CNGE_2026_M3_Secc1!$AJ$128,0,IF(OR(AND($D171&lt;&gt;"",CNGE_2026_M3_Secc1!Q192="X"),AND($D171="",CNGE_2026_M3_Secc1!Q192="")),0,1))</f>
        <v>0</v>
      </c>
      <c r="EA171" s="220">
        <f>IF(CNGE_2026_M3_Secc1!$AH$128=CNGE_2026_M3_Secc1!$AJ$128,0,IF(OR(AND($D171&lt;&gt;"",CNGE_2026_M3_Secc1!R192="X"),AND($D171="",CNGE_2026_M3_Secc1!R192="")),0,1))</f>
        <v>0</v>
      </c>
      <c r="EB171" s="220">
        <f>IF(CNGE_2026_M3_Secc1!$AH$128=CNGE_2026_M3_Secc1!$AJ$128,0,IF(OR(AND($D171&lt;&gt;"",CNGE_2026_M3_Secc1!S192="X"),AND($D171="",CNGE_2026_M3_Secc1!S192="")),0,1))</f>
        <v>0</v>
      </c>
      <c r="EC171" s="220">
        <f>IF(CNGE_2026_M3_Secc1!$AH$128=CNGE_2026_M3_Secc1!$AJ$128,0,IF(OR(AND($D171&lt;&gt;"",CNGE_2026_M3_Secc1!T192="X"),AND($D171="",CNGE_2026_M3_Secc1!T192="")),0,1))</f>
        <v>0</v>
      </c>
      <c r="ED171" s="220">
        <f>IF(CNGE_2026_M3_Secc1!$AH$128=CNGE_2026_M3_Secc1!$AJ$128,0,IF(OR(AND($D171&lt;&gt;"",CNGE_2026_M3_Secc1!U192="X"),AND($D171="",CNGE_2026_M3_Secc1!U192="")),0,1))</f>
        <v>0</v>
      </c>
      <c r="EE171" s="220">
        <f>IF(CNGE_2026_M3_Secc1!$AH$128=CNGE_2026_M3_Secc1!$AJ$128,0,IF(OR(AND($D171&lt;&gt;"",CNGE_2026_M3_Secc1!V192="X"),AND($D171="",CNGE_2026_M3_Secc1!V192="")),0,1))</f>
        <v>0</v>
      </c>
      <c r="EF171" s="220">
        <f>IF(CNGE_2026_M3_Secc1!$AH$128=CNGE_2026_M3_Secc1!$AJ$128,0,IF(OR(AND($D171&lt;&gt;"",CNGE_2026_M3_Secc1!W192="X"),AND($D171="",CNGE_2026_M3_Secc1!W192="")),0,1))</f>
        <v>0</v>
      </c>
      <c r="EG171" s="220">
        <f>IF(CNGE_2026_M3_Secc1!$AH$128=CNGE_2026_M3_Secc1!$AJ$128,0,IF(OR(AND($D171&lt;&gt;"",CNGE_2026_M3_Secc1!X192="X"),AND($D171="",CNGE_2026_M3_Secc1!X192="")),0,1))</f>
        <v>0</v>
      </c>
      <c r="EH171" s="220">
        <f>IF(CNGE_2026_M3_Secc1!$AH$128=CNGE_2026_M3_Secc1!$AJ$128,0,IF(OR(AND($D171&lt;&gt;"",CNGE_2026_M3_Secc1!Y192="X"),AND($D171="",CNGE_2026_M3_Secc1!Y192="")),0,1))</f>
        <v>0</v>
      </c>
      <c r="EI171" s="220">
        <f>IF(CNGE_2026_M3_Secc1!$AH$128=CNGE_2026_M3_Secc1!$AJ$128,0,IF(OR(AND($D171&lt;&gt;"",CNGE_2026_M3_Secc1!Z192="X"),AND($D171="",CNGE_2026_M3_Secc1!Z192="")),0,1))</f>
        <v>0</v>
      </c>
      <c r="EJ171" s="220">
        <f>IF(CNGE_2026_M3_Secc1!$AH$128=CNGE_2026_M3_Secc1!$AJ$128,0,IF(OR(AND($D171&lt;&gt;"",CNGE_2026_M3_Secc1!AA192="X"),AND($D171="",CNGE_2026_M3_Secc1!AA192="")),0,1))</f>
        <v>0</v>
      </c>
      <c r="EK171" s="220">
        <f>IF(CNGE_2026_M3_Secc1!$AH$128=CNGE_2026_M3_Secc1!$AJ$128,0,IF(OR(AND($D171&lt;&gt;"",CNGE_2026_M3_Secc1!AB192="X"),AND($D171="",CNGE_2026_M3_Secc1!AB192="")),0,1))</f>
        <v>0</v>
      </c>
      <c r="EL171" s="220">
        <f>IF(CNGE_2026_M3_Secc1!$AH$128=CNGE_2026_M3_Secc1!$AJ$128,0,IF(OR(AND($D171&lt;&gt;"",CNGE_2026_M3_Secc1!AC192="X"),AND($D171="",CNGE_2026_M3_Secc1!AC192="")),0,1))</f>
        <v>0</v>
      </c>
      <c r="EM171" s="220">
        <f>IF(CNGE_2026_M3_Secc1!$AH$128=CNGE_2026_M3_Secc1!$AJ$128,0,IF(OR(AND($D171&lt;&gt;"",CNGE_2026_M3_Secc1!AD192="X"),AND($D171="",CNGE_2026_M3_Secc1!AD192="")),0,1))</f>
        <v>0</v>
      </c>
      <c r="EN171" s="220">
        <f>IF(CNGE_2026_M3_Secc1!$AH$128=CNGE_2026_M3_Secc1!$AJ$128,0,IF(OR(AND($D171&lt;&gt;"",CNGE_2026_M3_Secc1!I252="X"),AND($D171="",CNGE_2026_M3_Secc1!I252="")),0,1))</f>
        <v>0</v>
      </c>
      <c r="EO171" s="220">
        <f>IF(CNGE_2026_M3_Secc1!$AH$128=CNGE_2026_M3_Secc1!$AJ$128,0,IF(OR(AND($D171&lt;&gt;"",CNGE_2026_M3_Secc1!J252="X"),AND($D171="",CNGE_2026_M3_Secc1!J252="")),0,1))</f>
        <v>0</v>
      </c>
      <c r="EP171" s="220">
        <f>IF(CNGE_2026_M3_Secc1!$AH$128=CNGE_2026_M3_Secc1!$AJ$128,0,IF(OR(AND($D171&lt;&gt;"",CNGE_2026_M3_Secc1!K252="X"),AND($D171="",CNGE_2026_M3_Secc1!K252="")),0,1))</f>
        <v>0</v>
      </c>
      <c r="EQ171" s="220">
        <f>IF(CNGE_2026_M3_Secc1!$AH$128=CNGE_2026_M3_Secc1!$AJ$128,0,IF(OR(AND($D171&lt;&gt;"",CNGE_2026_M3_Secc1!L252="X"),AND($D171="",CNGE_2026_M3_Secc1!L252="")),0,1))</f>
        <v>0</v>
      </c>
      <c r="ER171" s="220">
        <f>IF(CNGE_2026_M3_Secc1!$AH$128=CNGE_2026_M3_Secc1!$AJ$128,0,IF(OR(AND($D171&lt;&gt;"",CNGE_2026_M3_Secc1!M252="X"),AND($D171="",CNGE_2026_M3_Secc1!M252="")),0,1))</f>
        <v>0</v>
      </c>
      <c r="ES171" s="220">
        <f>IF(CNGE_2026_M3_Secc1!$AH$128=CNGE_2026_M3_Secc1!$AJ$128,0,IF(OR(AND($D171&lt;&gt;"",CNGE_2026_M3_Secc1!N252="X"),AND($D171="",CNGE_2026_M3_Secc1!N252="")),0,1))</f>
        <v>0</v>
      </c>
      <c r="ET171" s="220">
        <f>IF(CNGE_2026_M3_Secc1!$AH$128=CNGE_2026_M3_Secc1!$AJ$128,0,IF(OR(AND($D171&lt;&gt;"",CNGE_2026_M3_Secc1!O252="X"),AND($D171="",CNGE_2026_M3_Secc1!O252="")),0,1))</f>
        <v>0</v>
      </c>
      <c r="EU171" s="220">
        <f>IF(CNGE_2026_M3_Secc1!$AH$128=CNGE_2026_M3_Secc1!$AJ$128,0,IF(OR(AND($D171&lt;&gt;"",CNGE_2026_M3_Secc1!P252="X"),AND($D171="",CNGE_2026_M3_Secc1!P252="")),0,1))</f>
        <v>0</v>
      </c>
      <c r="EV171" s="220">
        <f>IF(CNGE_2026_M3_Secc1!$AH$128=CNGE_2026_M3_Secc1!$AJ$128,0,IF(OR(AND($D171&lt;&gt;"",CNGE_2026_M3_Secc1!Q252="X"),AND($D171="",CNGE_2026_M3_Secc1!Q252="")),0,1))</f>
        <v>0</v>
      </c>
      <c r="EW171" s="220">
        <f>IF(CNGE_2026_M3_Secc1!$AH$128=CNGE_2026_M3_Secc1!$AJ$128,0,IF(OR(AND($D171&lt;&gt;"",CNGE_2026_M3_Secc1!R252="X"),AND($D171="",CNGE_2026_M3_Secc1!R252="")),0,1))</f>
        <v>0</v>
      </c>
      <c r="EX171" s="220">
        <f>IF(CNGE_2026_M3_Secc1!$AH$128=CNGE_2026_M3_Secc1!$AJ$128,0,IF(OR(AND($D171&lt;&gt;"",CNGE_2026_M3_Secc1!S252="X"),AND($D171="",CNGE_2026_M3_Secc1!S252="")),0,1))</f>
        <v>0</v>
      </c>
      <c r="EY171" s="220">
        <f>IF(CNGE_2026_M3_Secc1!$AH$128=CNGE_2026_M3_Secc1!$AJ$128,0,IF(OR(AND($D171&lt;&gt;"",CNGE_2026_M3_Secc1!T252="X"),AND($D171="",CNGE_2026_M3_Secc1!T252="")),0,1))</f>
        <v>0</v>
      </c>
      <c r="EZ171" s="220">
        <f>IF(CNGE_2026_M3_Secc1!$AH$128=CNGE_2026_M3_Secc1!$AJ$128,0,IF(OR(AND($D171&lt;&gt;"",CNGE_2026_M3_Secc1!U252="X"),AND($D171="",CNGE_2026_M3_Secc1!U252="")),0,1))</f>
        <v>0</v>
      </c>
      <c r="FA171" s="220">
        <f>IF(CNGE_2026_M3_Secc1!$AH$128=CNGE_2026_M3_Secc1!$AJ$128,0,IF(OR(AND($D171&lt;&gt;"",CNGE_2026_M3_Secc1!V252="X"),AND($D171="",CNGE_2026_M3_Secc1!V252="")),0,1))</f>
        <v>0</v>
      </c>
      <c r="FB171" s="220">
        <f>IF(CNGE_2026_M3_Secc1!$AH$128=CNGE_2026_M3_Secc1!$AJ$128,0,IF(OR(AND($D171&lt;&gt;"",CNGE_2026_M3_Secc1!W252="X"),AND($D171="",CNGE_2026_M3_Secc1!W252="")),0,1))</f>
        <v>0</v>
      </c>
      <c r="FC171" s="220">
        <f>IF(CNGE_2026_M3_Secc1!$AH$128=CNGE_2026_M3_Secc1!$AJ$128,0,IF(OR(AND($D171&lt;&gt;"",CNGE_2026_M3_Secc1!X252="X"),AND($D171="",CNGE_2026_M3_Secc1!X252="")),0,1))</f>
        <v>0</v>
      </c>
      <c r="FD171" s="220">
        <f>IF(CNGE_2026_M3_Secc1!$AH$128=CNGE_2026_M3_Secc1!$AJ$128,0,IF(OR(AND($D171&lt;&gt;"",CNGE_2026_M3_Secc1!Y252="X"),AND($D171="",CNGE_2026_M3_Secc1!Y252="")),0,1))</f>
        <v>0</v>
      </c>
      <c r="FE171" s="220">
        <f>IF(CNGE_2026_M3_Secc1!$AH$128=CNGE_2026_M3_Secc1!$AJ$128,0,IF(OR(AND($D171&lt;&gt;"",CNGE_2026_M3_Secc1!Z252="X"),AND($D171="",CNGE_2026_M3_Secc1!Z252="")),0,1))</f>
        <v>0</v>
      </c>
      <c r="FF171" s="220">
        <f>IF(CNGE_2026_M3_Secc1!$AH$128=CNGE_2026_M3_Secc1!$AJ$128,0,IF(OR(AND($D171&lt;&gt;"",CNGE_2026_M3_Secc1!AA252="X"),AND($D171="",CNGE_2026_M3_Secc1!AA252="")),0,1))</f>
        <v>0</v>
      </c>
      <c r="FG171" s="220">
        <f>IF(CNGE_2026_M3_Secc1!$AH$128=CNGE_2026_M3_Secc1!$AJ$128,0,IF(OR(AND($D171&lt;&gt;"",CNGE_2026_M3_Secc1!AB252="X"),AND($D171="",CNGE_2026_M3_Secc1!AB252="")),0,1))</f>
        <v>0</v>
      </c>
      <c r="FH171" s="220">
        <f>IF(CNGE_2026_M3_Secc1!$AH$128=CNGE_2026_M3_Secc1!$AJ$128,0,IF(OR(AND($D171&lt;&gt;"",CNGE_2026_M3_Secc1!AC252="X"),AND($D171="",CNGE_2026_M3_Secc1!AC252="")),0,1))</f>
        <v>0</v>
      </c>
      <c r="FI171" s="220">
        <f>IF(CNGE_2026_M3_Secc1!$AH$128=CNGE_2026_M3_Secc1!$AJ$128,0,IF(OR(AND($D171&lt;&gt;"",CNGE_2026_M3_Secc1!AD252="X"),AND($D171="",CNGE_2026_M3_Secc1!AD252="")),0,1))</f>
        <v>0</v>
      </c>
      <c r="FJ171" s="220">
        <f>IF(CNGE_2026_M3_Secc1!$AH$128=CNGE_2026_M3_Secc1!$AJ$128,0,IF(OR(AND($D171&lt;&gt;"",CNGE_2026_M3_Secc1!I312="X"),AND($D171="",CNGE_2026_M3_Secc1!I312="")),0,1))</f>
        <v>0</v>
      </c>
      <c r="FK171" s="220">
        <f>IF(CNGE_2026_M3_Secc1!$AH$128=CNGE_2026_M3_Secc1!$AJ$128,0,IF(OR(AND($D171&lt;&gt;"",CNGE_2026_M3_Secc1!J312="X"),AND($D171="",CNGE_2026_M3_Secc1!J312="")),0,1))</f>
        <v>0</v>
      </c>
      <c r="FL171" s="220">
        <f>IF(CNGE_2026_M3_Secc1!$AH$128=CNGE_2026_M3_Secc1!$AJ$128,0,IF(OR(AND($D171&lt;&gt;"",CNGE_2026_M3_Secc1!K312="X"),AND($D171="",CNGE_2026_M3_Secc1!K312="")),0,1))</f>
        <v>0</v>
      </c>
      <c r="FM171" s="220">
        <f>IF(CNGE_2026_M3_Secc1!$AH$128=CNGE_2026_M3_Secc1!$AJ$128,0,IF(OR(AND($D171&lt;&gt;"",CNGE_2026_M3_Secc1!L312="X"),AND($D171="",CNGE_2026_M3_Secc1!L312="")),0,1))</f>
        <v>0</v>
      </c>
      <c r="FN171" s="220">
        <f>IF(CNGE_2026_M3_Secc1!$AH$128=CNGE_2026_M3_Secc1!$AJ$128,0,IF(OR(AND($D171&lt;&gt;"",CNGE_2026_M3_Secc1!M312="X"),AND($D171="",CNGE_2026_M3_Secc1!M312="")),0,1))</f>
        <v>0</v>
      </c>
      <c r="FO171" s="220">
        <f>IF(CNGE_2026_M3_Secc1!$AH$128=CNGE_2026_M3_Secc1!$AJ$128,0,IF(OR(AND($D171&lt;&gt;"",CNGE_2026_M3_Secc1!N312="X"),AND($D171="",CNGE_2026_M3_Secc1!N312="")),0,1))</f>
        <v>0</v>
      </c>
      <c r="FP171" s="220">
        <f>IF(CNGE_2026_M3_Secc1!$AH$128=CNGE_2026_M3_Secc1!$AJ$128,0,IF(OR(AND($D171&lt;&gt;"",CNGE_2026_M3_Secc1!O312="X"),AND($D171="",CNGE_2026_M3_Secc1!O312="")),0,1))</f>
        <v>0</v>
      </c>
      <c r="FQ171" s="220">
        <f>IF(CNGE_2026_M3_Secc1!$AH$128=CNGE_2026_M3_Secc1!$AJ$128,0,IF(OR(AND($D171&lt;&gt;"",CNGE_2026_M3_Secc1!P312="X"),AND($D171="",CNGE_2026_M3_Secc1!P312="")),0,1))</f>
        <v>0</v>
      </c>
      <c r="FR171" s="220">
        <f>IF(CNGE_2026_M3_Secc1!$AH$128=CNGE_2026_M3_Secc1!$AJ$128,0,IF(OR(AND($D171&lt;&gt;"",CNGE_2026_M3_Secc1!Q312="X"),AND($D171="",CNGE_2026_M3_Secc1!Q312="")),0,1))</f>
        <v>0</v>
      </c>
      <c r="FS171" s="220">
        <f>IF(CNGE_2026_M3_Secc1!$AH$128=CNGE_2026_M3_Secc1!$AJ$128,0,IF(OR(AND($D171&lt;&gt;"",CNGE_2026_M3_Secc1!R312="X"),AND($D171="",CNGE_2026_M3_Secc1!R312="")),0,1))</f>
        <v>0</v>
      </c>
      <c r="FT171" s="220">
        <f>IF(CNGE_2026_M3_Secc1!$AH$128=CNGE_2026_M3_Secc1!$AJ$128,0,IF(OR(AND($D171&lt;&gt;"",CNGE_2026_M3_Secc1!S312="X"),AND($D171="",CNGE_2026_M3_Secc1!S312="")),0,1))</f>
        <v>0</v>
      </c>
      <c r="FU171" s="220">
        <f>IF(CNGE_2026_M3_Secc1!$AH$128=CNGE_2026_M3_Secc1!$AJ$128,0,IF(OR(AND($D171&lt;&gt;"",CNGE_2026_M3_Secc1!T312="X"),AND($D171="",CNGE_2026_M3_Secc1!T312="")),0,1))</f>
        <v>0</v>
      </c>
      <c r="FV171" s="220">
        <f>IF(CNGE_2026_M3_Secc1!$AH$128=CNGE_2026_M3_Secc1!$AJ$128,0,IF(OR(AND($D171&lt;&gt;"",CNGE_2026_M3_Secc1!U312="X"),AND($D171="",CNGE_2026_M3_Secc1!U312="")),0,1))</f>
        <v>0</v>
      </c>
      <c r="FW171" s="220">
        <f>IF(CNGE_2026_M3_Secc1!$AH$128=CNGE_2026_M3_Secc1!$AJ$128,0,IF(OR(AND($D171&lt;&gt;"",CNGE_2026_M3_Secc1!V312="X"),AND($D171="",CNGE_2026_M3_Secc1!V312="")),0,1))</f>
        <v>0</v>
      </c>
      <c r="FX171" s="220">
        <f>IF(CNGE_2026_M3_Secc1!$AH$128=CNGE_2026_M3_Secc1!$AJ$128,0,IF(OR(AND($D171&lt;&gt;"",CNGE_2026_M3_Secc1!W312="X"),AND($D171="",CNGE_2026_M3_Secc1!W312="")),0,1))</f>
        <v>0</v>
      </c>
      <c r="FY171" s="220">
        <f>IF(CNGE_2026_M3_Secc1!$AH$128=CNGE_2026_M3_Secc1!$AJ$128,0,IF(OR(AND($D171&lt;&gt;"",CNGE_2026_M3_Secc1!X312="X"),AND($D171="",CNGE_2026_M3_Secc1!X312="")),0,1))</f>
        <v>0</v>
      </c>
      <c r="FZ171" s="220">
        <f>IF(CNGE_2026_M3_Secc1!$AH$128=CNGE_2026_M3_Secc1!$AJ$128,0,IF(OR(AND($D171&lt;&gt;"",CNGE_2026_M3_Secc1!Y312="X"),AND($D171="",CNGE_2026_M3_Secc1!Y312="")),0,1))</f>
        <v>0</v>
      </c>
      <c r="GA171" s="220">
        <f>IF(CNGE_2026_M3_Secc1!$AH$128=CNGE_2026_M3_Secc1!$AJ$128,0,IF(OR(AND($D171&lt;&gt;"",CNGE_2026_M3_Secc1!Z312="X"),AND($D171="",CNGE_2026_M3_Secc1!Z312="")),0,1))</f>
        <v>0</v>
      </c>
      <c r="GB171" s="220">
        <f>IF(CNGE_2026_M3_Secc1!$AH$128=CNGE_2026_M3_Secc1!$AJ$128,0,IF(OR(AND($D171&lt;&gt;"",CNGE_2026_M3_Secc1!AA312="X"),AND($D171="",CNGE_2026_M3_Secc1!AA312="")),0,1))</f>
        <v>0</v>
      </c>
      <c r="GC171" s="220">
        <f>IF(CNGE_2026_M3_Secc1!$AH$128=CNGE_2026_M3_Secc1!$AJ$128,0,IF(OR(AND($D171&lt;&gt;"",CNGE_2026_M3_Secc1!AB312="X"),AND($D171="",CNGE_2026_M3_Secc1!AB312="")),0,1))</f>
        <v>0</v>
      </c>
      <c r="GD171" s="220">
        <f>IF(CNGE_2026_M3_Secc1!$AH$128=CNGE_2026_M3_Secc1!$AJ$128,0,IF(OR(AND($D171&lt;&gt;"",CNGE_2026_M3_Secc1!AC312="X"),AND($D171="",CNGE_2026_M3_Secc1!AC312="")),0,1))</f>
        <v>0</v>
      </c>
      <c r="GE171" s="220">
        <f>IF(CNGE_2026_M3_Secc1!$AH$128=CNGE_2026_M3_Secc1!$AJ$128,0,IF(OR(AND($D171&lt;&gt;"",CNGE_2026_M3_Secc1!AD312="X"),AND($D171="",CNGE_2026_M3_Secc1!AD312="")),0,1))</f>
        <v>0</v>
      </c>
    </row>
    <row r="172" spans="1:187" s="72" customFormat="1" ht="24" customHeight="1">
      <c r="A172" s="131"/>
      <c r="C172" s="82" t="s">
        <v>321</v>
      </c>
      <c r="D172" s="792" t="str">
        <f>IF($AH$33=1,"","OTRA UNIDAD DE SERVICIOS PERICIALES Y/ O DE SERVICIO MEDICO FORENSE")</f>
        <v>OTRA UNIDAD DE SERVICIOS PERICIALES Y/ O DE SERVICIO MEDICO FORENSE</v>
      </c>
      <c r="E172" s="793"/>
      <c r="F172" s="793"/>
      <c r="G172" s="793"/>
      <c r="H172" s="793"/>
      <c r="I172" s="793"/>
      <c r="J172" s="793"/>
      <c r="K172" s="793"/>
      <c r="L172" s="793"/>
      <c r="M172" s="794"/>
      <c r="N172" s="432"/>
      <c r="O172" s="432"/>
      <c r="P172" s="432"/>
      <c r="Q172" s="432"/>
      <c r="R172" s="432"/>
      <c r="S172" s="432"/>
      <c r="T172" s="432"/>
      <c r="U172" s="432"/>
      <c r="V172" s="432"/>
      <c r="W172" s="432"/>
      <c r="X172" s="432"/>
      <c r="Y172" s="432"/>
      <c r="Z172" s="432"/>
      <c r="AA172" s="432"/>
      <c r="AB172" s="432"/>
      <c r="AC172" s="432"/>
      <c r="AD172" s="432"/>
      <c r="AE172" s="12"/>
      <c r="AF172" s="219"/>
      <c r="AH172" s="896">
        <f t="shared" si="94"/>
        <v>0</v>
      </c>
      <c r="AI172" s="627"/>
      <c r="AJ172" s="896">
        <f t="shared" si="95"/>
        <v>0</v>
      </c>
      <c r="AK172" s="627"/>
      <c r="AL172" s="896">
        <f t="shared" si="96"/>
        <v>0</v>
      </c>
      <c r="AM172" s="627"/>
      <c r="AN172" s="627">
        <f t="shared" si="97"/>
        <v>0</v>
      </c>
      <c r="AO172" s="627"/>
      <c r="AP172" s="639" t="str">
        <f>IF(AN172=0,"",IF(SUM($AN$116:AN172)=1,AR172,IF($AN$173&gt;SUM($AN$116:AN172),_xlfn.CONCAT(", ",AR172),IF($AN$173=SUM($AN$116:AN172),_xlfn.CONCAT(" y ",AR172,".")))))</f>
        <v/>
      </c>
      <c r="AQ172" s="641" t="str">
        <f>IF(AO172=0,"", IF(SUM($AN172:BW$582)=1,AR172, IF($AN$589&gt;SUM($AN172:BW$582),_xlfn.CONCAT(", ",AR172), IF($AN$589=SUM($AN172:BW$582),_xlfn.CONCAT(" y ",AR172,".")))))</f>
        <v/>
      </c>
      <c r="AR172" s="639">
        <f t="shared" si="98"/>
        <v>99</v>
      </c>
      <c r="AS172" s="641"/>
      <c r="AU172" s="704">
        <f t="shared" si="99"/>
        <v>0</v>
      </c>
      <c r="AV172" s="705"/>
      <c r="AX172" s="1053">
        <f t="shared" si="100"/>
        <v>0</v>
      </c>
      <c r="AY172" s="729"/>
      <c r="AZ172" s="1053">
        <f t="shared" si="101"/>
        <v>0</v>
      </c>
      <c r="BA172" s="729"/>
      <c r="BB172" s="639">
        <f t="shared" si="102"/>
        <v>0</v>
      </c>
      <c r="BC172" s="641"/>
      <c r="BE172" s="220">
        <f t="shared" si="103"/>
        <v>0</v>
      </c>
      <c r="BF172" s="220">
        <f t="shared" si="104"/>
        <v>0</v>
      </c>
      <c r="BG172" s="220">
        <f t="shared" si="105"/>
        <v>0</v>
      </c>
      <c r="BH172" s="220">
        <f t="shared" si="106"/>
        <v>0</v>
      </c>
      <c r="BI172" s="220">
        <f t="shared" si="107"/>
        <v>0</v>
      </c>
      <c r="BJ172" s="220">
        <f t="shared" si="108"/>
        <v>0</v>
      </c>
      <c r="BK172" s="220">
        <f t="shared" si="109"/>
        <v>0</v>
      </c>
      <c r="BL172" s="220">
        <f t="shared" si="110"/>
        <v>0</v>
      </c>
      <c r="BM172" s="220">
        <f t="shared" si="111"/>
        <v>0</v>
      </c>
      <c r="BN172" s="220">
        <f t="shared" si="112"/>
        <v>0</v>
      </c>
      <c r="BO172" s="220">
        <f t="shared" si="113"/>
        <v>0</v>
      </c>
      <c r="BP172" s="220">
        <f t="shared" si="114"/>
        <v>0</v>
      </c>
      <c r="BQ172" s="220">
        <f t="shared" si="115"/>
        <v>0</v>
      </c>
      <c r="BR172" s="220">
        <f t="shared" si="116"/>
        <v>0</v>
      </c>
      <c r="BS172" s="220">
        <f t="shared" si="117"/>
        <v>0</v>
      </c>
      <c r="BT172" s="220">
        <f t="shared" si="118"/>
        <v>0</v>
      </c>
      <c r="BU172" s="220">
        <f t="shared" si="119"/>
        <v>0</v>
      </c>
      <c r="BV172" s="220">
        <f t="shared" si="120"/>
        <v>0</v>
      </c>
      <c r="BW172" s="220">
        <f t="shared" si="121"/>
        <v>0</v>
      </c>
      <c r="BX172" s="220">
        <f t="shared" si="122"/>
        <v>0</v>
      </c>
      <c r="BY172" s="220">
        <f t="shared" si="123"/>
        <v>0</v>
      </c>
      <c r="BZ172" s="220">
        <f t="shared" si="124"/>
        <v>0</v>
      </c>
      <c r="CA172" s="220">
        <f t="shared" si="125"/>
        <v>0</v>
      </c>
      <c r="CB172" s="220">
        <f t="shared" si="126"/>
        <v>0</v>
      </c>
      <c r="CC172" s="220">
        <f t="shared" si="127"/>
        <v>0</v>
      </c>
      <c r="CD172" s="220">
        <f t="shared" si="128"/>
        <v>0</v>
      </c>
      <c r="CE172" s="220">
        <f t="shared" si="129"/>
        <v>0</v>
      </c>
      <c r="CF172" s="220">
        <f t="shared" si="130"/>
        <v>0</v>
      </c>
      <c r="CG172" s="220">
        <f t="shared" si="131"/>
        <v>0</v>
      </c>
      <c r="CH172" s="220">
        <f t="shared" si="132"/>
        <v>0</v>
      </c>
      <c r="CI172" s="220">
        <f t="shared" si="133"/>
        <v>0</v>
      </c>
      <c r="CJ172" s="220">
        <f t="shared" si="134"/>
        <v>0</v>
      </c>
      <c r="CK172" s="220">
        <f t="shared" si="135"/>
        <v>0</v>
      </c>
      <c r="CL172" s="220">
        <f t="shared" si="136"/>
        <v>0</v>
      </c>
      <c r="CM172" s="220">
        <f t="shared" si="137"/>
        <v>0</v>
      </c>
      <c r="CN172" s="220">
        <f t="shared" si="138"/>
        <v>0</v>
      </c>
      <c r="CO172" s="220">
        <f t="shared" si="139"/>
        <v>0</v>
      </c>
      <c r="CP172" s="220">
        <f t="shared" si="140"/>
        <v>0</v>
      </c>
      <c r="CQ172" s="220">
        <f t="shared" si="141"/>
        <v>0</v>
      </c>
      <c r="CR172" s="220">
        <f t="shared" si="142"/>
        <v>0</v>
      </c>
      <c r="CS172" s="220">
        <f t="shared" si="143"/>
        <v>0</v>
      </c>
      <c r="CT172" s="220">
        <f t="shared" si="144"/>
        <v>0</v>
      </c>
      <c r="CU172" s="220">
        <f t="shared" si="145"/>
        <v>0</v>
      </c>
      <c r="CV172" s="220">
        <f t="shared" si="146"/>
        <v>0</v>
      </c>
      <c r="CW172" s="220">
        <f t="shared" si="147"/>
        <v>0</v>
      </c>
      <c r="CX172" s="220">
        <f t="shared" si="148"/>
        <v>0</v>
      </c>
      <c r="CY172" s="220">
        <f t="shared" si="149"/>
        <v>0</v>
      </c>
      <c r="CZ172" s="220">
        <f t="shared" si="150"/>
        <v>0</v>
      </c>
      <c r="DA172" s="220">
        <f t="shared" si="151"/>
        <v>0</v>
      </c>
      <c r="DB172" s="220">
        <f t="shared" si="152"/>
        <v>0</v>
      </c>
      <c r="DC172" s="220">
        <f t="shared" si="153"/>
        <v>0</v>
      </c>
      <c r="DD172" s="220">
        <f t="shared" si="154"/>
        <v>0</v>
      </c>
      <c r="DE172" s="220">
        <f t="shared" si="155"/>
        <v>0</v>
      </c>
      <c r="DF172" s="220">
        <f t="shared" si="156"/>
        <v>0</v>
      </c>
      <c r="DG172" s="220">
        <f t="shared" si="157"/>
        <v>0</v>
      </c>
      <c r="DH172" s="220">
        <f t="shared" si="158"/>
        <v>0</v>
      </c>
      <c r="DI172" s="220">
        <f t="shared" si="159"/>
        <v>0</v>
      </c>
      <c r="DJ172" s="220">
        <f t="shared" si="160"/>
        <v>0</v>
      </c>
      <c r="DK172" s="220">
        <f t="shared" si="161"/>
        <v>0</v>
      </c>
      <c r="DL172" s="220">
        <f t="shared" si="162"/>
        <v>0</v>
      </c>
      <c r="DM172" s="220">
        <f t="shared" si="163"/>
        <v>0</v>
      </c>
      <c r="DN172" s="96" t="str">
        <f>IF(DM172=0,"",IF(SUM($DM$116:DM172)=1,_xlfn.CONCAT(DO172,),IF($DM$173&gt;SUM($DM$116:DM172),_xlfn.CONCAT(", ",DO172),IF($DM$173=SUM($DM$116:DM172),_xlfn.CONCAT(" y ",DO172)))))</f>
        <v/>
      </c>
      <c r="DO172" s="98">
        <f t="shared" si="87"/>
        <v>99</v>
      </c>
      <c r="DT172" s="645">
        <f t="shared" si="164"/>
        <v>0</v>
      </c>
      <c r="DU172" s="647"/>
      <c r="DW172" s="451">
        <v>0</v>
      </c>
      <c r="DX172" s="451">
        <v>0</v>
      </c>
      <c r="DY172" s="451">
        <v>0</v>
      </c>
      <c r="DZ172" s="451">
        <v>0</v>
      </c>
      <c r="EA172" s="451">
        <v>0</v>
      </c>
      <c r="EB172" s="451">
        <v>0</v>
      </c>
      <c r="EC172" s="451">
        <v>0</v>
      </c>
      <c r="ED172" s="451">
        <v>0</v>
      </c>
      <c r="EE172" s="451">
        <v>0</v>
      </c>
      <c r="EF172" s="451">
        <v>0</v>
      </c>
      <c r="EG172" s="451">
        <v>0</v>
      </c>
      <c r="EH172" s="451">
        <v>0</v>
      </c>
      <c r="EI172" s="451">
        <v>0</v>
      </c>
      <c r="EJ172" s="451">
        <v>0</v>
      </c>
      <c r="EK172" s="451">
        <v>0</v>
      </c>
      <c r="EL172" s="451">
        <v>0</v>
      </c>
      <c r="EM172" s="451">
        <v>0</v>
      </c>
      <c r="EN172" s="451">
        <v>0</v>
      </c>
      <c r="EO172" s="451">
        <v>0</v>
      </c>
      <c r="EP172" s="451">
        <v>0</v>
      </c>
      <c r="EQ172" s="451">
        <v>0</v>
      </c>
      <c r="ER172" s="451">
        <v>0</v>
      </c>
      <c r="ES172" s="451">
        <v>0</v>
      </c>
      <c r="ET172" s="451">
        <v>0</v>
      </c>
      <c r="EU172" s="451">
        <v>0</v>
      </c>
      <c r="EV172" s="451">
        <v>0</v>
      </c>
      <c r="EW172" s="451">
        <v>0</v>
      </c>
      <c r="EX172" s="451">
        <v>0</v>
      </c>
      <c r="EY172" s="451">
        <v>0</v>
      </c>
      <c r="EZ172" s="451">
        <v>0</v>
      </c>
      <c r="FA172" s="451">
        <v>0</v>
      </c>
      <c r="FB172" s="451">
        <v>0</v>
      </c>
      <c r="FC172" s="451">
        <v>0</v>
      </c>
      <c r="FD172" s="451">
        <v>0</v>
      </c>
      <c r="FE172" s="451">
        <v>0</v>
      </c>
      <c r="FF172" s="451">
        <v>0</v>
      </c>
      <c r="FG172" s="451">
        <v>0</v>
      </c>
      <c r="FH172" s="451">
        <v>0</v>
      </c>
      <c r="FI172" s="451">
        <v>0</v>
      </c>
      <c r="FJ172" s="451">
        <v>0</v>
      </c>
      <c r="FK172" s="451">
        <v>0</v>
      </c>
      <c r="FL172" s="451">
        <v>0</v>
      </c>
      <c r="FM172" s="451">
        <v>0</v>
      </c>
      <c r="FN172" s="451">
        <v>0</v>
      </c>
      <c r="FO172" s="451">
        <v>0</v>
      </c>
      <c r="FP172" s="451">
        <v>0</v>
      </c>
      <c r="FQ172" s="451">
        <v>0</v>
      </c>
      <c r="FR172" s="451">
        <v>0</v>
      </c>
      <c r="FS172" s="451">
        <v>0</v>
      </c>
      <c r="FT172" s="451">
        <v>0</v>
      </c>
      <c r="FU172" s="451">
        <v>0</v>
      </c>
      <c r="FV172" s="451">
        <v>0</v>
      </c>
      <c r="FW172" s="451">
        <v>0</v>
      </c>
      <c r="FX172" s="451">
        <v>0</v>
      </c>
      <c r="FY172" s="451">
        <v>0</v>
      </c>
      <c r="FZ172" s="451">
        <v>0</v>
      </c>
      <c r="GA172" s="451">
        <v>0</v>
      </c>
      <c r="GB172" s="451">
        <v>0</v>
      </c>
      <c r="GC172" s="451">
        <v>0</v>
      </c>
      <c r="GD172" s="451">
        <v>0</v>
      </c>
      <c r="GE172" s="451">
        <v>0</v>
      </c>
    </row>
    <row r="173" spans="1:187" s="226" customFormat="1" ht="15" customHeight="1">
      <c r="A173" s="131"/>
      <c r="B173" s="44"/>
      <c r="C173" s="106"/>
      <c r="D173" s="106"/>
      <c r="E173" s="106"/>
      <c r="F173" s="106"/>
      <c r="G173" s="106"/>
      <c r="H173" s="106"/>
      <c r="I173" s="106"/>
      <c r="J173" s="106"/>
      <c r="K173" s="106"/>
      <c r="L173" s="106"/>
      <c r="M173" s="148" t="s">
        <v>126</v>
      </c>
      <c r="N173" s="174">
        <f>IF(AND(SUM(N116:N172)=0,COUNTIF(N116:N172,"NS")&gt;0),"NS",
IF(AND(SUM(N116:N172)=0,COUNTIF(N116:N172,0)&gt;0),0,
IF(AND(SUM(N116:N172)=0,COUNTIF(N116:N172,"NA")&gt;0),"NA",
SUM(N116:N172))))</f>
        <v>0</v>
      </c>
      <c r="O173" s="174">
        <f t="shared" ref="O173:AD173" si="166">IF(AND(SUM(O116:O172)=0,COUNTIF(O116:O172,"NS")&gt;0),"NS",
IF(AND(SUM(O116:O172)=0,COUNTIF(O116:O172,0)&gt;0),0,
IF(AND(SUM(O116:O172)=0,COUNTIF(O116:O172,"NA")&gt;0),"NA",
SUM(O116:O172))))</f>
        <v>0</v>
      </c>
      <c r="P173" s="174">
        <f t="shared" si="166"/>
        <v>0</v>
      </c>
      <c r="Q173" s="174">
        <f t="shared" si="166"/>
        <v>0</v>
      </c>
      <c r="R173" s="174">
        <f t="shared" si="166"/>
        <v>0</v>
      </c>
      <c r="S173" s="174">
        <f t="shared" si="166"/>
        <v>0</v>
      </c>
      <c r="T173" s="174">
        <f t="shared" si="166"/>
        <v>0</v>
      </c>
      <c r="U173" s="174">
        <f t="shared" si="166"/>
        <v>0</v>
      </c>
      <c r="V173" s="174">
        <f t="shared" si="166"/>
        <v>0</v>
      </c>
      <c r="W173" s="174">
        <f t="shared" si="166"/>
        <v>0</v>
      </c>
      <c r="X173" s="174">
        <f t="shared" si="166"/>
        <v>0</v>
      </c>
      <c r="Y173" s="174">
        <f t="shared" si="166"/>
        <v>0</v>
      </c>
      <c r="Z173" s="174">
        <f t="shared" si="166"/>
        <v>0</v>
      </c>
      <c r="AA173" s="174">
        <f t="shared" si="166"/>
        <v>0</v>
      </c>
      <c r="AB173" s="174">
        <f t="shared" si="166"/>
        <v>0</v>
      </c>
      <c r="AC173" s="174">
        <f t="shared" si="166"/>
        <v>0</v>
      </c>
      <c r="AD173" s="174">
        <f t="shared" si="166"/>
        <v>0</v>
      </c>
      <c r="AE173" s="49"/>
      <c r="AF173" s="219"/>
      <c r="AG173" s="212"/>
      <c r="AN173" s="918">
        <f>SUM(AN116:AO172)</f>
        <v>0</v>
      </c>
      <c r="AO173" s="918"/>
      <c r="AP173" s="915" t="str">
        <f>IF(AN173=0,"", _xlfn.CONCAT(AP116:AQ172))</f>
        <v/>
      </c>
      <c r="AQ173" s="916"/>
      <c r="BB173" s="918">
        <f>SUM(BB116:BC172)</f>
        <v>0</v>
      </c>
      <c r="BC173" s="918"/>
      <c r="DM173" s="227">
        <f>SUM(DM116:DM172)</f>
        <v>0</v>
      </c>
      <c r="DN173" s="228" t="str">
        <f>IF(DM173=0,"", IF(DM173=1,VLOOKUP(1,DM116:DN172,1,FALSE), IF(DM173&gt;1,_xlfn.CONCAT(DN116:DN172),"")))</f>
        <v/>
      </c>
      <c r="DT173" s="1054">
        <f>SUM(DT116:DU172)</f>
        <v>0</v>
      </c>
      <c r="DU173" s="1054"/>
    </row>
    <row r="174" spans="1:187" s="226" customFormat="1" ht="15" customHeight="1">
      <c r="A174" s="131"/>
      <c r="B174" s="44"/>
      <c r="C174" s="44"/>
      <c r="D174" s="44"/>
      <c r="E174" s="44"/>
      <c r="F174" s="44"/>
      <c r="G174" s="44"/>
      <c r="H174" s="44"/>
      <c r="I174" s="44"/>
      <c r="J174" s="44"/>
      <c r="K174" s="44"/>
      <c r="L174" s="44"/>
      <c r="M174" s="44"/>
      <c r="N174" s="44"/>
      <c r="O174" s="44"/>
      <c r="P174" s="44"/>
      <c r="Q174" s="44"/>
      <c r="R174" s="44"/>
      <c r="S174" s="44"/>
      <c r="T174" s="44"/>
      <c r="U174" s="44"/>
      <c r="V174" s="44"/>
      <c r="W174" s="44"/>
      <c r="X174" s="44"/>
      <c r="Y174" s="44"/>
      <c r="Z174" s="44"/>
      <c r="AA174" s="44"/>
      <c r="AB174" s="44"/>
      <c r="AC174" s="44"/>
      <c r="AD174" s="44"/>
      <c r="AE174" s="49"/>
      <c r="AF174" s="225"/>
      <c r="AG174" s="212"/>
    </row>
    <row r="175" spans="1:187" s="114" customFormat="1" ht="15" customHeight="1">
      <c r="A175" s="131"/>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761" t="s">
        <v>149</v>
      </c>
      <c r="AB175" s="761"/>
      <c r="AC175" s="761"/>
      <c r="AD175" s="761"/>
      <c r="AE175" s="49"/>
      <c r="AF175" s="219"/>
      <c r="AG175" s="212"/>
    </row>
    <row r="176" spans="1:187" s="114" customFormat="1" ht="24" customHeight="1">
      <c r="A176" s="131"/>
      <c r="B176" s="46"/>
      <c r="C176" s="558" t="s">
        <v>535</v>
      </c>
      <c r="D176" s="558"/>
      <c r="E176" s="558"/>
      <c r="F176" s="558"/>
      <c r="G176" s="558"/>
      <c r="H176" s="558"/>
      <c r="I176" s="558" t="s">
        <v>1196</v>
      </c>
      <c r="J176" s="558"/>
      <c r="K176" s="558"/>
      <c r="L176" s="558"/>
      <c r="M176" s="558"/>
      <c r="N176" s="558"/>
      <c r="O176" s="558"/>
      <c r="P176" s="558"/>
      <c r="Q176" s="558"/>
      <c r="R176" s="558"/>
      <c r="S176" s="558"/>
      <c r="T176" s="558"/>
      <c r="U176" s="558"/>
      <c r="V176" s="558"/>
      <c r="W176" s="558"/>
      <c r="X176" s="558"/>
      <c r="Y176" s="558"/>
      <c r="Z176" s="558"/>
      <c r="AA176" s="558"/>
      <c r="AB176" s="558"/>
      <c r="AC176" s="558"/>
      <c r="AD176" s="558"/>
      <c r="AE176" s="49"/>
      <c r="AF176" s="219"/>
      <c r="AG176" s="212"/>
    </row>
    <row r="177" spans="1:35" s="114" customFormat="1" ht="15" customHeight="1">
      <c r="A177" s="131"/>
      <c r="B177" s="46"/>
      <c r="C177" s="558"/>
      <c r="D177" s="558"/>
      <c r="E177" s="558"/>
      <c r="F177" s="558"/>
      <c r="G177" s="558"/>
      <c r="H177" s="558"/>
      <c r="I177" s="936" t="s">
        <v>66</v>
      </c>
      <c r="J177" s="937"/>
      <c r="K177" s="937"/>
      <c r="L177" s="937"/>
      <c r="M177" s="938"/>
      <c r="N177" s="795" t="s">
        <v>67</v>
      </c>
      <c r="O177" s="795"/>
      <c r="P177" s="795"/>
      <c r="Q177" s="795"/>
      <c r="R177" s="795"/>
      <c r="S177" s="795"/>
      <c r="T177" s="1065" t="s">
        <v>68</v>
      </c>
      <c r="U177" s="1065" t="s">
        <v>69</v>
      </c>
      <c r="V177" s="1066" t="s">
        <v>70</v>
      </c>
      <c r="W177" s="1067"/>
      <c r="X177" s="1067"/>
      <c r="Y177" s="1068"/>
      <c r="Z177" s="1065" t="s">
        <v>71</v>
      </c>
      <c r="AA177" s="1065" t="s">
        <v>72</v>
      </c>
      <c r="AB177" s="1065" t="s">
        <v>73</v>
      </c>
      <c r="AC177" s="1065" t="s">
        <v>74</v>
      </c>
      <c r="AD177" s="795" t="s">
        <v>75</v>
      </c>
      <c r="AE177" s="49"/>
      <c r="AF177" s="219"/>
      <c r="AG177" s="212"/>
    </row>
    <row r="178" spans="1:35" s="114" customFormat="1" ht="24" customHeight="1">
      <c r="A178" s="131"/>
      <c r="B178" s="46"/>
      <c r="C178" s="558"/>
      <c r="D178" s="558"/>
      <c r="E178" s="558"/>
      <c r="F178" s="558"/>
      <c r="G178" s="558"/>
      <c r="H178" s="558"/>
      <c r="I178" s="165" t="s">
        <v>148</v>
      </c>
      <c r="J178" s="165" t="s">
        <v>657</v>
      </c>
      <c r="K178" s="165" t="s">
        <v>658</v>
      </c>
      <c r="L178" s="165" t="s">
        <v>878</v>
      </c>
      <c r="M178" s="165" t="s">
        <v>879</v>
      </c>
      <c r="N178" s="165" t="s">
        <v>150</v>
      </c>
      <c r="O178" s="165" t="s">
        <v>151</v>
      </c>
      <c r="P178" s="165" t="s">
        <v>152</v>
      </c>
      <c r="Q178" s="165" t="s">
        <v>153</v>
      </c>
      <c r="R178" s="165" t="s">
        <v>154</v>
      </c>
      <c r="S178" s="165" t="s">
        <v>155</v>
      </c>
      <c r="T178" s="1000"/>
      <c r="U178" s="1000"/>
      <c r="V178" s="165" t="s">
        <v>156</v>
      </c>
      <c r="W178" s="165" t="s">
        <v>157</v>
      </c>
      <c r="X178" s="165" t="s">
        <v>158</v>
      </c>
      <c r="Y178" s="165" t="s">
        <v>159</v>
      </c>
      <c r="Z178" s="1000"/>
      <c r="AA178" s="1000"/>
      <c r="AB178" s="1000"/>
      <c r="AC178" s="1000"/>
      <c r="AD178" s="795"/>
      <c r="AE178" s="49"/>
      <c r="AF178" s="219"/>
      <c r="AG178" s="212"/>
    </row>
    <row r="179" spans="1:35" s="114" customFormat="1" ht="15" customHeight="1">
      <c r="A179" s="131"/>
      <c r="B179" s="53"/>
      <c r="C179" s="186" t="s">
        <v>391</v>
      </c>
      <c r="D179" s="746" t="str">
        <f>IF($AH$33=0,"No identificado","")</f>
        <v>No identificado</v>
      </c>
      <c r="E179" s="746"/>
      <c r="F179" s="746"/>
      <c r="G179" s="746"/>
      <c r="H179" s="746"/>
      <c r="I179" s="432"/>
      <c r="J179" s="432"/>
      <c r="K179" s="432"/>
      <c r="L179" s="432"/>
      <c r="M179" s="432"/>
      <c r="N179" s="432"/>
      <c r="O179" s="432"/>
      <c r="P179" s="432"/>
      <c r="Q179" s="432"/>
      <c r="R179" s="432"/>
      <c r="S179" s="432"/>
      <c r="T179" s="432"/>
      <c r="U179" s="432"/>
      <c r="V179" s="432"/>
      <c r="W179" s="432"/>
      <c r="X179" s="432"/>
      <c r="Y179" s="432"/>
      <c r="Z179" s="432"/>
      <c r="AA179" s="432"/>
      <c r="AB179" s="432"/>
      <c r="AC179" s="432"/>
      <c r="AD179" s="432"/>
      <c r="AE179" s="49"/>
      <c r="AF179" s="219"/>
      <c r="AG179" s="212"/>
      <c r="AI179" s="229"/>
    </row>
    <row r="180" spans="1:35" s="114" customFormat="1" ht="15" customHeight="1">
      <c r="A180" s="131"/>
      <c r="B180" s="53"/>
      <c r="C180" s="186" t="s">
        <v>66</v>
      </c>
      <c r="D180" s="746" t="str">
        <f>IF($AH$33=1,"",IF(CNGE_2026_M3_Secc1!$AH$40=CNGE_2026_M3_Secc1!$AJ$40,"",IF(CNGE_2026_M3_Secc1!D60="","",CNGE_2026_M3_Secc1!D60)))</f>
        <v/>
      </c>
      <c r="E180" s="746"/>
      <c r="F180" s="746"/>
      <c r="G180" s="746"/>
      <c r="H180" s="746"/>
      <c r="I180" s="432"/>
      <c r="J180" s="432"/>
      <c r="K180" s="432"/>
      <c r="L180" s="432"/>
      <c r="M180" s="432"/>
      <c r="N180" s="432"/>
      <c r="O180" s="432"/>
      <c r="P180" s="432"/>
      <c r="Q180" s="432"/>
      <c r="R180" s="432"/>
      <c r="S180" s="432"/>
      <c r="T180" s="432"/>
      <c r="U180" s="432"/>
      <c r="V180" s="432"/>
      <c r="W180" s="432"/>
      <c r="X180" s="432"/>
      <c r="Y180" s="432"/>
      <c r="Z180" s="432"/>
      <c r="AA180" s="432"/>
      <c r="AB180" s="432"/>
      <c r="AC180" s="432"/>
      <c r="AD180" s="432"/>
      <c r="AE180" s="49"/>
      <c r="AF180" s="219"/>
      <c r="AG180" s="212"/>
      <c r="AI180" s="229"/>
    </row>
    <row r="181" spans="1:35" s="114" customFormat="1" ht="15" customHeight="1">
      <c r="A181" s="131"/>
      <c r="B181" s="53"/>
      <c r="C181" s="82" t="s">
        <v>67</v>
      </c>
      <c r="D181" s="746" t="str">
        <f>IF($AH$33=1,"",IF(CNGE_2026_M3_Secc1!$AH$40=CNGE_2026_M3_Secc1!$AJ$40,"",IF(CNGE_2026_M3_Secc1!D61="","",CNGE_2026_M3_Secc1!D61)))</f>
        <v/>
      </c>
      <c r="E181" s="746"/>
      <c r="F181" s="746"/>
      <c r="G181" s="746"/>
      <c r="H181" s="746"/>
      <c r="I181" s="432"/>
      <c r="J181" s="432"/>
      <c r="K181" s="432"/>
      <c r="L181" s="432"/>
      <c r="M181" s="432"/>
      <c r="N181" s="432"/>
      <c r="O181" s="432"/>
      <c r="P181" s="432"/>
      <c r="Q181" s="432"/>
      <c r="R181" s="432"/>
      <c r="S181" s="432"/>
      <c r="T181" s="432"/>
      <c r="U181" s="432"/>
      <c r="V181" s="432"/>
      <c r="W181" s="432"/>
      <c r="X181" s="432"/>
      <c r="Y181" s="432"/>
      <c r="Z181" s="432"/>
      <c r="AA181" s="432"/>
      <c r="AB181" s="432"/>
      <c r="AC181" s="432"/>
      <c r="AD181" s="432"/>
      <c r="AE181" s="49"/>
      <c r="AF181" s="219"/>
      <c r="AG181" s="212"/>
    </row>
    <row r="182" spans="1:35" s="114" customFormat="1" ht="15" customHeight="1">
      <c r="A182" s="131"/>
      <c r="B182" s="53"/>
      <c r="C182" s="82" t="s">
        <v>68</v>
      </c>
      <c r="D182" s="746" t="str">
        <f>IF($AH$33=1,"",IF(CNGE_2026_M3_Secc1!$AH$40=CNGE_2026_M3_Secc1!$AJ$40,"",IF(CNGE_2026_M3_Secc1!D62="","",CNGE_2026_M3_Secc1!D62)))</f>
        <v/>
      </c>
      <c r="E182" s="746"/>
      <c r="F182" s="746"/>
      <c r="G182" s="746"/>
      <c r="H182" s="746"/>
      <c r="I182" s="432"/>
      <c r="J182" s="432"/>
      <c r="K182" s="432"/>
      <c r="L182" s="432"/>
      <c r="M182" s="432"/>
      <c r="N182" s="432"/>
      <c r="O182" s="432"/>
      <c r="P182" s="432"/>
      <c r="Q182" s="432"/>
      <c r="R182" s="432"/>
      <c r="S182" s="432"/>
      <c r="T182" s="432"/>
      <c r="U182" s="432"/>
      <c r="V182" s="432"/>
      <c r="W182" s="432"/>
      <c r="X182" s="432"/>
      <c r="Y182" s="432"/>
      <c r="Z182" s="432"/>
      <c r="AA182" s="432"/>
      <c r="AB182" s="432"/>
      <c r="AC182" s="432"/>
      <c r="AD182" s="432"/>
      <c r="AE182" s="49"/>
      <c r="AF182" s="219"/>
      <c r="AG182" s="212"/>
    </row>
    <row r="183" spans="1:35" s="114" customFormat="1" ht="15" customHeight="1">
      <c r="A183" s="131"/>
      <c r="B183" s="53"/>
      <c r="C183" s="82" t="s">
        <v>69</v>
      </c>
      <c r="D183" s="746" t="str">
        <f>IF($AH$33=1,"",IF(CNGE_2026_M3_Secc1!$AH$40=CNGE_2026_M3_Secc1!$AJ$40,"",IF(CNGE_2026_M3_Secc1!D63="","",CNGE_2026_M3_Secc1!D63)))</f>
        <v/>
      </c>
      <c r="E183" s="746"/>
      <c r="F183" s="746"/>
      <c r="G183" s="746"/>
      <c r="H183" s="746"/>
      <c r="I183" s="432"/>
      <c r="J183" s="432"/>
      <c r="K183" s="432"/>
      <c r="L183" s="432"/>
      <c r="M183" s="432"/>
      <c r="N183" s="432"/>
      <c r="O183" s="432"/>
      <c r="P183" s="432"/>
      <c r="Q183" s="432"/>
      <c r="R183" s="432"/>
      <c r="S183" s="432"/>
      <c r="T183" s="432"/>
      <c r="U183" s="432"/>
      <c r="V183" s="432"/>
      <c r="W183" s="432"/>
      <c r="X183" s="432"/>
      <c r="Y183" s="432"/>
      <c r="Z183" s="432"/>
      <c r="AA183" s="432"/>
      <c r="AB183" s="432"/>
      <c r="AC183" s="432"/>
      <c r="AD183" s="432"/>
      <c r="AE183" s="49"/>
      <c r="AF183" s="219"/>
      <c r="AG183" s="212"/>
    </row>
    <row r="184" spans="1:35" s="114" customFormat="1" ht="15" customHeight="1">
      <c r="A184" s="131"/>
      <c r="B184" s="53"/>
      <c r="C184" s="82" t="s">
        <v>70</v>
      </c>
      <c r="D184" s="746" t="str">
        <f>IF($AH$33=1,"",IF(CNGE_2026_M3_Secc1!$AH$40=CNGE_2026_M3_Secc1!$AJ$40,"",IF(CNGE_2026_M3_Secc1!D64="","",CNGE_2026_M3_Secc1!D64)))</f>
        <v/>
      </c>
      <c r="E184" s="746"/>
      <c r="F184" s="746"/>
      <c r="G184" s="746"/>
      <c r="H184" s="746"/>
      <c r="I184" s="432"/>
      <c r="J184" s="432"/>
      <c r="K184" s="432"/>
      <c r="L184" s="432"/>
      <c r="M184" s="432"/>
      <c r="N184" s="432"/>
      <c r="O184" s="432"/>
      <c r="P184" s="432"/>
      <c r="Q184" s="432"/>
      <c r="R184" s="432"/>
      <c r="S184" s="432"/>
      <c r="T184" s="432"/>
      <c r="U184" s="432"/>
      <c r="V184" s="432"/>
      <c r="W184" s="432"/>
      <c r="X184" s="432"/>
      <c r="Y184" s="432"/>
      <c r="Z184" s="432"/>
      <c r="AA184" s="432"/>
      <c r="AB184" s="432"/>
      <c r="AC184" s="432"/>
      <c r="AD184" s="432"/>
      <c r="AE184" s="49"/>
      <c r="AF184" s="219"/>
      <c r="AG184" s="212"/>
    </row>
    <row r="185" spans="1:35" s="114" customFormat="1" ht="15" customHeight="1">
      <c r="A185" s="131"/>
      <c r="B185" s="53"/>
      <c r="C185" s="82" t="s">
        <v>71</v>
      </c>
      <c r="D185" s="746" t="str">
        <f>IF($AH$33=1,"",IF(CNGE_2026_M3_Secc1!$AH$40=CNGE_2026_M3_Secc1!$AJ$40,"",IF(CNGE_2026_M3_Secc1!D65="","",CNGE_2026_M3_Secc1!D65)))</f>
        <v/>
      </c>
      <c r="E185" s="746"/>
      <c r="F185" s="746"/>
      <c r="G185" s="746"/>
      <c r="H185" s="746"/>
      <c r="I185" s="432"/>
      <c r="J185" s="432"/>
      <c r="K185" s="432"/>
      <c r="L185" s="432"/>
      <c r="M185" s="432"/>
      <c r="N185" s="432"/>
      <c r="O185" s="432"/>
      <c r="P185" s="432"/>
      <c r="Q185" s="432"/>
      <c r="R185" s="432"/>
      <c r="S185" s="432"/>
      <c r="T185" s="432"/>
      <c r="U185" s="432"/>
      <c r="V185" s="432"/>
      <c r="W185" s="432"/>
      <c r="X185" s="432"/>
      <c r="Y185" s="432"/>
      <c r="Z185" s="432"/>
      <c r="AA185" s="432"/>
      <c r="AB185" s="432"/>
      <c r="AC185" s="432"/>
      <c r="AD185" s="432"/>
      <c r="AE185" s="49"/>
      <c r="AF185" s="219"/>
      <c r="AG185" s="212"/>
    </row>
    <row r="186" spans="1:35" s="114" customFormat="1" ht="15" customHeight="1">
      <c r="A186" s="131"/>
      <c r="B186" s="53"/>
      <c r="C186" s="82" t="s">
        <v>72</v>
      </c>
      <c r="D186" s="746" t="str">
        <f>IF($AH$33=1,"",IF(CNGE_2026_M3_Secc1!$AH$40=CNGE_2026_M3_Secc1!$AJ$40,"",IF(CNGE_2026_M3_Secc1!D66="","",CNGE_2026_M3_Secc1!D66)))</f>
        <v/>
      </c>
      <c r="E186" s="746"/>
      <c r="F186" s="746"/>
      <c r="G186" s="746"/>
      <c r="H186" s="746"/>
      <c r="I186" s="432"/>
      <c r="J186" s="432"/>
      <c r="K186" s="432"/>
      <c r="L186" s="432"/>
      <c r="M186" s="432"/>
      <c r="N186" s="432"/>
      <c r="O186" s="432"/>
      <c r="P186" s="432"/>
      <c r="Q186" s="432"/>
      <c r="R186" s="432"/>
      <c r="S186" s="432"/>
      <c r="T186" s="432"/>
      <c r="U186" s="432"/>
      <c r="V186" s="432"/>
      <c r="W186" s="432"/>
      <c r="X186" s="432"/>
      <c r="Y186" s="432"/>
      <c r="Z186" s="432"/>
      <c r="AA186" s="432"/>
      <c r="AB186" s="432"/>
      <c r="AC186" s="432"/>
      <c r="AD186" s="432"/>
      <c r="AE186" s="49"/>
      <c r="AF186" s="219"/>
      <c r="AG186" s="212"/>
    </row>
    <row r="187" spans="1:35" s="114" customFormat="1" ht="15" customHeight="1">
      <c r="A187" s="131"/>
      <c r="B187" s="53"/>
      <c r="C187" s="82" t="s">
        <v>73</v>
      </c>
      <c r="D187" s="746" t="str">
        <f>IF($AH$33=1,"",IF(CNGE_2026_M3_Secc1!$AH$40=CNGE_2026_M3_Secc1!$AJ$40,"",IF(CNGE_2026_M3_Secc1!D67="","",CNGE_2026_M3_Secc1!D67)))</f>
        <v/>
      </c>
      <c r="E187" s="746"/>
      <c r="F187" s="746"/>
      <c r="G187" s="746"/>
      <c r="H187" s="746"/>
      <c r="I187" s="432"/>
      <c r="J187" s="432"/>
      <c r="K187" s="432"/>
      <c r="L187" s="432"/>
      <c r="M187" s="432"/>
      <c r="N187" s="432"/>
      <c r="O187" s="432"/>
      <c r="P187" s="432"/>
      <c r="Q187" s="432"/>
      <c r="R187" s="432"/>
      <c r="S187" s="432"/>
      <c r="T187" s="432"/>
      <c r="U187" s="432"/>
      <c r="V187" s="432"/>
      <c r="W187" s="432"/>
      <c r="X187" s="432"/>
      <c r="Y187" s="432"/>
      <c r="Z187" s="432"/>
      <c r="AA187" s="432"/>
      <c r="AB187" s="432"/>
      <c r="AC187" s="432"/>
      <c r="AD187" s="432"/>
      <c r="AE187" s="49"/>
      <c r="AF187" s="219"/>
      <c r="AG187" s="212"/>
    </row>
    <row r="188" spans="1:35" s="114" customFormat="1" ht="15" customHeight="1">
      <c r="A188" s="131"/>
      <c r="B188" s="53"/>
      <c r="C188" s="82" t="s">
        <v>74</v>
      </c>
      <c r="D188" s="746" t="str">
        <f>IF($AH$33=1,"",IF(CNGE_2026_M3_Secc1!$AH$40=CNGE_2026_M3_Secc1!$AJ$40,"",IF(CNGE_2026_M3_Secc1!D68="","",CNGE_2026_M3_Secc1!D68)))</f>
        <v/>
      </c>
      <c r="E188" s="746"/>
      <c r="F188" s="746"/>
      <c r="G188" s="746"/>
      <c r="H188" s="746"/>
      <c r="I188" s="432"/>
      <c r="J188" s="432"/>
      <c r="K188" s="432"/>
      <c r="L188" s="432"/>
      <c r="M188" s="432"/>
      <c r="N188" s="432"/>
      <c r="O188" s="432"/>
      <c r="P188" s="432"/>
      <c r="Q188" s="432"/>
      <c r="R188" s="432"/>
      <c r="S188" s="432"/>
      <c r="T188" s="432"/>
      <c r="U188" s="432"/>
      <c r="V188" s="432"/>
      <c r="W188" s="432"/>
      <c r="X188" s="432"/>
      <c r="Y188" s="432"/>
      <c r="Z188" s="432"/>
      <c r="AA188" s="432"/>
      <c r="AB188" s="432"/>
      <c r="AC188" s="432"/>
      <c r="AD188" s="432"/>
      <c r="AE188" s="49"/>
      <c r="AF188" s="219"/>
      <c r="AG188" s="212"/>
    </row>
    <row r="189" spans="1:35" s="114" customFormat="1" ht="15" customHeight="1">
      <c r="A189" s="131"/>
      <c r="B189" s="53"/>
      <c r="C189" s="82" t="s">
        <v>75</v>
      </c>
      <c r="D189" s="746" t="str">
        <f>IF($AH$33=1,"",IF(CNGE_2026_M3_Secc1!$AH$40=CNGE_2026_M3_Secc1!$AJ$40,"",IF(CNGE_2026_M3_Secc1!D69="","",CNGE_2026_M3_Secc1!D69)))</f>
        <v/>
      </c>
      <c r="E189" s="746"/>
      <c r="F189" s="746"/>
      <c r="G189" s="746"/>
      <c r="H189" s="746"/>
      <c r="I189" s="432"/>
      <c r="J189" s="432"/>
      <c r="K189" s="432"/>
      <c r="L189" s="432"/>
      <c r="M189" s="432"/>
      <c r="N189" s="432"/>
      <c r="O189" s="432"/>
      <c r="P189" s="432"/>
      <c r="Q189" s="432"/>
      <c r="R189" s="432"/>
      <c r="S189" s="432"/>
      <c r="T189" s="432"/>
      <c r="U189" s="432"/>
      <c r="V189" s="432"/>
      <c r="W189" s="432"/>
      <c r="X189" s="432"/>
      <c r="Y189" s="432"/>
      <c r="Z189" s="432"/>
      <c r="AA189" s="432"/>
      <c r="AB189" s="432"/>
      <c r="AC189" s="432"/>
      <c r="AD189" s="432"/>
      <c r="AE189" s="49"/>
      <c r="AF189" s="219"/>
      <c r="AG189" s="212"/>
    </row>
    <row r="190" spans="1:35" s="114" customFormat="1" ht="15" customHeight="1">
      <c r="A190" s="131"/>
      <c r="B190" s="53"/>
      <c r="C190" s="82" t="s">
        <v>76</v>
      </c>
      <c r="D190" s="746" t="str">
        <f>IF($AH$33=1,"",IF(CNGE_2026_M3_Secc1!$AH$40=CNGE_2026_M3_Secc1!$AJ$40,"",IF(CNGE_2026_M3_Secc1!D70="","",CNGE_2026_M3_Secc1!D70)))</f>
        <v/>
      </c>
      <c r="E190" s="746"/>
      <c r="F190" s="746"/>
      <c r="G190" s="746"/>
      <c r="H190" s="746"/>
      <c r="I190" s="432"/>
      <c r="J190" s="432"/>
      <c r="K190" s="432"/>
      <c r="L190" s="432"/>
      <c r="M190" s="432"/>
      <c r="N190" s="432"/>
      <c r="O190" s="432"/>
      <c r="P190" s="432"/>
      <c r="Q190" s="432"/>
      <c r="R190" s="432"/>
      <c r="S190" s="432"/>
      <c r="T190" s="432"/>
      <c r="U190" s="432"/>
      <c r="V190" s="432"/>
      <c r="W190" s="432"/>
      <c r="X190" s="432"/>
      <c r="Y190" s="432"/>
      <c r="Z190" s="432"/>
      <c r="AA190" s="432"/>
      <c r="AB190" s="432"/>
      <c r="AC190" s="432"/>
      <c r="AD190" s="432"/>
      <c r="AE190" s="49"/>
      <c r="AF190" s="219"/>
      <c r="AG190" s="212"/>
    </row>
    <row r="191" spans="1:35" s="114" customFormat="1" ht="15" customHeight="1">
      <c r="A191" s="131"/>
      <c r="B191" s="53"/>
      <c r="C191" s="82" t="s">
        <v>77</v>
      </c>
      <c r="D191" s="746" t="str">
        <f>IF($AH$33=1,"",IF(CNGE_2026_M3_Secc1!$AH$40=CNGE_2026_M3_Secc1!$AJ$40,"",IF(CNGE_2026_M3_Secc1!D71="","",CNGE_2026_M3_Secc1!D71)))</f>
        <v/>
      </c>
      <c r="E191" s="746"/>
      <c r="F191" s="746"/>
      <c r="G191" s="746"/>
      <c r="H191" s="746"/>
      <c r="I191" s="432"/>
      <c r="J191" s="432"/>
      <c r="K191" s="432"/>
      <c r="L191" s="432"/>
      <c r="M191" s="432"/>
      <c r="N191" s="432"/>
      <c r="O191" s="432"/>
      <c r="P191" s="432"/>
      <c r="Q191" s="432"/>
      <c r="R191" s="432"/>
      <c r="S191" s="432"/>
      <c r="T191" s="432"/>
      <c r="U191" s="432"/>
      <c r="V191" s="432"/>
      <c r="W191" s="432"/>
      <c r="X191" s="432"/>
      <c r="Y191" s="432"/>
      <c r="Z191" s="432"/>
      <c r="AA191" s="432"/>
      <c r="AB191" s="432"/>
      <c r="AC191" s="432"/>
      <c r="AD191" s="432"/>
      <c r="AE191" s="49"/>
      <c r="AF191" s="219"/>
      <c r="AG191" s="212"/>
    </row>
    <row r="192" spans="1:35" s="114" customFormat="1" ht="15" customHeight="1">
      <c r="A192" s="131"/>
      <c r="B192" s="53"/>
      <c r="C192" s="82" t="s">
        <v>78</v>
      </c>
      <c r="D192" s="746" t="str">
        <f>IF($AH$33=1,"",IF(CNGE_2026_M3_Secc1!$AH$40=CNGE_2026_M3_Secc1!$AJ$40,"",IF(CNGE_2026_M3_Secc1!D72="","",CNGE_2026_M3_Secc1!D72)))</f>
        <v/>
      </c>
      <c r="E192" s="746"/>
      <c r="F192" s="746"/>
      <c r="G192" s="746"/>
      <c r="H192" s="746"/>
      <c r="I192" s="432"/>
      <c r="J192" s="432"/>
      <c r="K192" s="432"/>
      <c r="L192" s="432"/>
      <c r="M192" s="432"/>
      <c r="N192" s="432"/>
      <c r="O192" s="432"/>
      <c r="P192" s="432"/>
      <c r="Q192" s="432"/>
      <c r="R192" s="432"/>
      <c r="S192" s="432"/>
      <c r="T192" s="432"/>
      <c r="U192" s="432"/>
      <c r="V192" s="432"/>
      <c r="W192" s="432"/>
      <c r="X192" s="432"/>
      <c r="Y192" s="432"/>
      <c r="Z192" s="432"/>
      <c r="AA192" s="432"/>
      <c r="AB192" s="432"/>
      <c r="AC192" s="432"/>
      <c r="AD192" s="432"/>
      <c r="AE192" s="49"/>
      <c r="AF192" s="219"/>
      <c r="AG192" s="212"/>
    </row>
    <row r="193" spans="1:33" s="114" customFormat="1" ht="15" customHeight="1">
      <c r="A193" s="131"/>
      <c r="B193" s="53"/>
      <c r="C193" s="82" t="s">
        <v>79</v>
      </c>
      <c r="D193" s="746" t="str">
        <f>IF($AH$33=1,"",IF(CNGE_2026_M3_Secc1!$AH$40=CNGE_2026_M3_Secc1!$AJ$40,"",IF(CNGE_2026_M3_Secc1!D73="","",CNGE_2026_M3_Secc1!D73)))</f>
        <v/>
      </c>
      <c r="E193" s="746"/>
      <c r="F193" s="746"/>
      <c r="G193" s="746"/>
      <c r="H193" s="746"/>
      <c r="I193" s="432"/>
      <c r="J193" s="432"/>
      <c r="K193" s="432"/>
      <c r="L193" s="432"/>
      <c r="M193" s="432"/>
      <c r="N193" s="432"/>
      <c r="O193" s="432"/>
      <c r="P193" s="432"/>
      <c r="Q193" s="432"/>
      <c r="R193" s="432"/>
      <c r="S193" s="432"/>
      <c r="T193" s="432"/>
      <c r="U193" s="432"/>
      <c r="V193" s="432"/>
      <c r="W193" s="432"/>
      <c r="X193" s="432"/>
      <c r="Y193" s="432"/>
      <c r="Z193" s="432"/>
      <c r="AA193" s="432"/>
      <c r="AB193" s="432"/>
      <c r="AC193" s="432"/>
      <c r="AD193" s="432"/>
      <c r="AE193" s="49"/>
      <c r="AF193" s="219"/>
      <c r="AG193" s="212"/>
    </row>
    <row r="194" spans="1:33" s="114" customFormat="1" ht="15" customHeight="1">
      <c r="A194" s="131"/>
      <c r="B194" s="53"/>
      <c r="C194" s="82" t="s">
        <v>80</v>
      </c>
      <c r="D194" s="746" t="str">
        <f>IF($AH$33=1,"",IF(CNGE_2026_M3_Secc1!$AH$40=CNGE_2026_M3_Secc1!$AJ$40,"",IF(CNGE_2026_M3_Secc1!D74="","",CNGE_2026_M3_Secc1!D74)))</f>
        <v/>
      </c>
      <c r="E194" s="746"/>
      <c r="F194" s="746"/>
      <c r="G194" s="746"/>
      <c r="H194" s="746"/>
      <c r="I194" s="432"/>
      <c r="J194" s="432"/>
      <c r="K194" s="432"/>
      <c r="L194" s="432"/>
      <c r="M194" s="432"/>
      <c r="N194" s="432"/>
      <c r="O194" s="432"/>
      <c r="P194" s="432"/>
      <c r="Q194" s="432"/>
      <c r="R194" s="432"/>
      <c r="S194" s="432"/>
      <c r="T194" s="432"/>
      <c r="U194" s="432"/>
      <c r="V194" s="432"/>
      <c r="W194" s="432"/>
      <c r="X194" s="432"/>
      <c r="Y194" s="432"/>
      <c r="Z194" s="432"/>
      <c r="AA194" s="432"/>
      <c r="AB194" s="432"/>
      <c r="AC194" s="432"/>
      <c r="AD194" s="432"/>
      <c r="AE194" s="49"/>
      <c r="AF194" s="219"/>
      <c r="AG194" s="212"/>
    </row>
    <row r="195" spans="1:33" s="114" customFormat="1" ht="15" customHeight="1">
      <c r="A195" s="131"/>
      <c r="B195" s="53"/>
      <c r="C195" s="82" t="s">
        <v>81</v>
      </c>
      <c r="D195" s="746" t="str">
        <f>IF($AH$33=1,"",IF(CNGE_2026_M3_Secc1!$AH$40=CNGE_2026_M3_Secc1!$AJ$40,"",IF(CNGE_2026_M3_Secc1!D75="","",CNGE_2026_M3_Secc1!D75)))</f>
        <v/>
      </c>
      <c r="E195" s="746"/>
      <c r="F195" s="746"/>
      <c r="G195" s="746"/>
      <c r="H195" s="746"/>
      <c r="I195" s="432"/>
      <c r="J195" s="432"/>
      <c r="K195" s="432"/>
      <c r="L195" s="432"/>
      <c r="M195" s="432"/>
      <c r="N195" s="432"/>
      <c r="O195" s="432"/>
      <c r="P195" s="432"/>
      <c r="Q195" s="432"/>
      <c r="R195" s="432"/>
      <c r="S195" s="432"/>
      <c r="T195" s="432"/>
      <c r="U195" s="432"/>
      <c r="V195" s="432"/>
      <c r="W195" s="432"/>
      <c r="X195" s="432"/>
      <c r="Y195" s="432"/>
      <c r="Z195" s="432"/>
      <c r="AA195" s="432"/>
      <c r="AB195" s="432"/>
      <c r="AC195" s="432"/>
      <c r="AD195" s="432"/>
      <c r="AE195" s="49"/>
      <c r="AF195" s="219"/>
      <c r="AG195" s="212"/>
    </row>
    <row r="196" spans="1:33" s="114" customFormat="1" ht="15" customHeight="1">
      <c r="A196" s="131"/>
      <c r="B196" s="53"/>
      <c r="C196" s="82" t="s">
        <v>82</v>
      </c>
      <c r="D196" s="746" t="str">
        <f>IF($AH$33=1,"",IF(CNGE_2026_M3_Secc1!$AH$40=CNGE_2026_M3_Secc1!$AJ$40,"",IF(CNGE_2026_M3_Secc1!D76="","",CNGE_2026_M3_Secc1!D76)))</f>
        <v/>
      </c>
      <c r="E196" s="746"/>
      <c r="F196" s="746"/>
      <c r="G196" s="746"/>
      <c r="H196" s="746"/>
      <c r="I196" s="432"/>
      <c r="J196" s="432"/>
      <c r="K196" s="432"/>
      <c r="L196" s="432"/>
      <c r="M196" s="432"/>
      <c r="N196" s="432"/>
      <c r="O196" s="432"/>
      <c r="P196" s="432"/>
      <c r="Q196" s="432"/>
      <c r="R196" s="432"/>
      <c r="S196" s="432"/>
      <c r="T196" s="432"/>
      <c r="U196" s="432"/>
      <c r="V196" s="432"/>
      <c r="W196" s="432"/>
      <c r="X196" s="432"/>
      <c r="Y196" s="432"/>
      <c r="Z196" s="432"/>
      <c r="AA196" s="432"/>
      <c r="AB196" s="432"/>
      <c r="AC196" s="432"/>
      <c r="AD196" s="432"/>
      <c r="AE196" s="49"/>
      <c r="AF196" s="219"/>
      <c r="AG196" s="212"/>
    </row>
    <row r="197" spans="1:33" s="114" customFormat="1" ht="15" customHeight="1">
      <c r="A197" s="131"/>
      <c r="B197" s="53"/>
      <c r="C197" s="82" t="s">
        <v>83</v>
      </c>
      <c r="D197" s="746" t="str">
        <f>IF($AH$33=1,"",IF(CNGE_2026_M3_Secc1!$AH$40=CNGE_2026_M3_Secc1!$AJ$40,"",IF(CNGE_2026_M3_Secc1!D77="","",CNGE_2026_M3_Secc1!D77)))</f>
        <v/>
      </c>
      <c r="E197" s="746"/>
      <c r="F197" s="746"/>
      <c r="G197" s="746"/>
      <c r="H197" s="746"/>
      <c r="I197" s="432"/>
      <c r="J197" s="432"/>
      <c r="K197" s="432"/>
      <c r="L197" s="432"/>
      <c r="M197" s="432"/>
      <c r="N197" s="432"/>
      <c r="O197" s="432"/>
      <c r="P197" s="432"/>
      <c r="Q197" s="432"/>
      <c r="R197" s="432"/>
      <c r="S197" s="432"/>
      <c r="T197" s="432"/>
      <c r="U197" s="432"/>
      <c r="V197" s="432"/>
      <c r="W197" s="432"/>
      <c r="X197" s="432"/>
      <c r="Y197" s="432"/>
      <c r="Z197" s="432"/>
      <c r="AA197" s="432"/>
      <c r="AB197" s="432"/>
      <c r="AC197" s="432"/>
      <c r="AD197" s="432"/>
      <c r="AE197" s="49"/>
      <c r="AF197" s="219"/>
      <c r="AG197" s="212"/>
    </row>
    <row r="198" spans="1:33" s="114" customFormat="1" ht="15" customHeight="1">
      <c r="A198" s="131"/>
      <c r="B198" s="53"/>
      <c r="C198" s="82" t="s">
        <v>84</v>
      </c>
      <c r="D198" s="746" t="str">
        <f>IF($AH$33=1,"",IF(CNGE_2026_M3_Secc1!$AH$40=CNGE_2026_M3_Secc1!$AJ$40,"",IF(CNGE_2026_M3_Secc1!D78="","",CNGE_2026_M3_Secc1!D78)))</f>
        <v/>
      </c>
      <c r="E198" s="746"/>
      <c r="F198" s="746"/>
      <c r="G198" s="746"/>
      <c r="H198" s="746"/>
      <c r="I198" s="432"/>
      <c r="J198" s="432"/>
      <c r="K198" s="432"/>
      <c r="L198" s="432"/>
      <c r="M198" s="432"/>
      <c r="N198" s="432"/>
      <c r="O198" s="432"/>
      <c r="P198" s="432"/>
      <c r="Q198" s="432"/>
      <c r="R198" s="432"/>
      <c r="S198" s="432"/>
      <c r="T198" s="432"/>
      <c r="U198" s="432"/>
      <c r="V198" s="432"/>
      <c r="W198" s="432"/>
      <c r="X198" s="432"/>
      <c r="Y198" s="432"/>
      <c r="Z198" s="432"/>
      <c r="AA198" s="432"/>
      <c r="AB198" s="432"/>
      <c r="AC198" s="432"/>
      <c r="AD198" s="432"/>
      <c r="AE198" s="49"/>
      <c r="AF198" s="219"/>
      <c r="AG198" s="212"/>
    </row>
    <row r="199" spans="1:33" s="114" customFormat="1" ht="15" customHeight="1">
      <c r="A199" s="131"/>
      <c r="B199" s="53"/>
      <c r="C199" s="82" t="s">
        <v>85</v>
      </c>
      <c r="D199" s="746" t="str">
        <f>IF($AH$33=1,"",IF(CNGE_2026_M3_Secc1!$AH$40=CNGE_2026_M3_Secc1!$AJ$40,"",IF(CNGE_2026_M3_Secc1!D79="","",CNGE_2026_M3_Secc1!D79)))</f>
        <v/>
      </c>
      <c r="E199" s="746"/>
      <c r="F199" s="746"/>
      <c r="G199" s="746"/>
      <c r="H199" s="746"/>
      <c r="I199" s="432"/>
      <c r="J199" s="432"/>
      <c r="K199" s="432"/>
      <c r="L199" s="432"/>
      <c r="M199" s="432"/>
      <c r="N199" s="432"/>
      <c r="O199" s="432"/>
      <c r="P199" s="432"/>
      <c r="Q199" s="432"/>
      <c r="R199" s="432"/>
      <c r="S199" s="432"/>
      <c r="T199" s="432"/>
      <c r="U199" s="432"/>
      <c r="V199" s="432"/>
      <c r="W199" s="432"/>
      <c r="X199" s="432"/>
      <c r="Y199" s="432"/>
      <c r="Z199" s="432"/>
      <c r="AA199" s="432"/>
      <c r="AB199" s="432"/>
      <c r="AC199" s="432"/>
      <c r="AD199" s="432"/>
      <c r="AE199" s="49"/>
      <c r="AF199" s="219"/>
      <c r="AG199" s="212"/>
    </row>
    <row r="200" spans="1:33" s="114" customFormat="1" ht="15" customHeight="1">
      <c r="A200" s="131"/>
      <c r="B200" s="53"/>
      <c r="C200" s="82" t="s">
        <v>86</v>
      </c>
      <c r="D200" s="746" t="str">
        <f>IF($AH$33=1,"",IF(CNGE_2026_M3_Secc1!$AH$40=CNGE_2026_M3_Secc1!$AJ$40,"",IF(CNGE_2026_M3_Secc1!D80="","",CNGE_2026_M3_Secc1!D80)))</f>
        <v/>
      </c>
      <c r="E200" s="746"/>
      <c r="F200" s="746"/>
      <c r="G200" s="746"/>
      <c r="H200" s="746"/>
      <c r="I200" s="432"/>
      <c r="J200" s="432"/>
      <c r="K200" s="432"/>
      <c r="L200" s="432"/>
      <c r="M200" s="432"/>
      <c r="N200" s="432"/>
      <c r="O200" s="432"/>
      <c r="P200" s="432"/>
      <c r="Q200" s="432"/>
      <c r="R200" s="432"/>
      <c r="S200" s="432"/>
      <c r="T200" s="432"/>
      <c r="U200" s="432"/>
      <c r="V200" s="432"/>
      <c r="W200" s="432"/>
      <c r="X200" s="432"/>
      <c r="Y200" s="432"/>
      <c r="Z200" s="432"/>
      <c r="AA200" s="432"/>
      <c r="AB200" s="432"/>
      <c r="AC200" s="432"/>
      <c r="AD200" s="432"/>
      <c r="AE200" s="49"/>
      <c r="AF200" s="219"/>
      <c r="AG200" s="212"/>
    </row>
    <row r="201" spans="1:33" s="114" customFormat="1" ht="15" customHeight="1">
      <c r="A201" s="131"/>
      <c r="B201" s="53"/>
      <c r="C201" s="82" t="s">
        <v>87</v>
      </c>
      <c r="D201" s="746" t="str">
        <f>IF($AH$33=1,"",IF(CNGE_2026_M3_Secc1!$AH$40=CNGE_2026_M3_Secc1!$AJ$40,"",IF(CNGE_2026_M3_Secc1!D81="","",CNGE_2026_M3_Secc1!D81)))</f>
        <v/>
      </c>
      <c r="E201" s="746"/>
      <c r="F201" s="746"/>
      <c r="G201" s="746"/>
      <c r="H201" s="746"/>
      <c r="I201" s="432"/>
      <c r="J201" s="432"/>
      <c r="K201" s="432"/>
      <c r="L201" s="432"/>
      <c r="M201" s="432"/>
      <c r="N201" s="432"/>
      <c r="O201" s="432"/>
      <c r="P201" s="432"/>
      <c r="Q201" s="432"/>
      <c r="R201" s="432"/>
      <c r="S201" s="432"/>
      <c r="T201" s="432"/>
      <c r="U201" s="432"/>
      <c r="V201" s="432"/>
      <c r="W201" s="432"/>
      <c r="X201" s="432"/>
      <c r="Y201" s="432"/>
      <c r="Z201" s="432"/>
      <c r="AA201" s="432"/>
      <c r="AB201" s="432"/>
      <c r="AC201" s="432"/>
      <c r="AD201" s="432"/>
      <c r="AE201" s="49"/>
      <c r="AF201" s="219"/>
      <c r="AG201" s="212"/>
    </row>
    <row r="202" spans="1:33" s="114" customFormat="1" ht="15" customHeight="1">
      <c r="A202" s="131"/>
      <c r="B202" s="53"/>
      <c r="C202" s="82" t="s">
        <v>88</v>
      </c>
      <c r="D202" s="746" t="str">
        <f>IF($AH$33=1,"",IF(CNGE_2026_M3_Secc1!$AH$40=CNGE_2026_M3_Secc1!$AJ$40,"",IF(CNGE_2026_M3_Secc1!D82="","",CNGE_2026_M3_Secc1!D82)))</f>
        <v/>
      </c>
      <c r="E202" s="746"/>
      <c r="F202" s="746"/>
      <c r="G202" s="746"/>
      <c r="H202" s="746"/>
      <c r="I202" s="432"/>
      <c r="J202" s="432"/>
      <c r="K202" s="432"/>
      <c r="L202" s="432"/>
      <c r="M202" s="432"/>
      <c r="N202" s="432"/>
      <c r="O202" s="432"/>
      <c r="P202" s="432"/>
      <c r="Q202" s="432"/>
      <c r="R202" s="432"/>
      <c r="S202" s="432"/>
      <c r="T202" s="432"/>
      <c r="U202" s="432"/>
      <c r="V202" s="432"/>
      <c r="W202" s="432"/>
      <c r="X202" s="432"/>
      <c r="Y202" s="432"/>
      <c r="Z202" s="432"/>
      <c r="AA202" s="432"/>
      <c r="AB202" s="432"/>
      <c r="AC202" s="432"/>
      <c r="AD202" s="432"/>
      <c r="AE202" s="49"/>
      <c r="AF202" s="219"/>
      <c r="AG202" s="212"/>
    </row>
    <row r="203" spans="1:33" s="114" customFormat="1" ht="15" customHeight="1">
      <c r="A203" s="131"/>
      <c r="B203" s="53"/>
      <c r="C203" s="82" t="s">
        <v>89</v>
      </c>
      <c r="D203" s="746" t="str">
        <f>IF($AH$33=1,"",IF(CNGE_2026_M3_Secc1!$AH$40=CNGE_2026_M3_Secc1!$AJ$40,"",IF(CNGE_2026_M3_Secc1!D83="","",CNGE_2026_M3_Secc1!D83)))</f>
        <v/>
      </c>
      <c r="E203" s="746"/>
      <c r="F203" s="746"/>
      <c r="G203" s="746"/>
      <c r="H203" s="746"/>
      <c r="I203" s="432"/>
      <c r="J203" s="432"/>
      <c r="K203" s="432"/>
      <c r="L203" s="432"/>
      <c r="M203" s="432"/>
      <c r="N203" s="432"/>
      <c r="O203" s="432"/>
      <c r="P203" s="432"/>
      <c r="Q203" s="432"/>
      <c r="R203" s="432"/>
      <c r="S203" s="432"/>
      <c r="T203" s="432"/>
      <c r="U203" s="432"/>
      <c r="V203" s="432"/>
      <c r="W203" s="432"/>
      <c r="X203" s="432"/>
      <c r="Y203" s="432"/>
      <c r="Z203" s="432"/>
      <c r="AA203" s="432"/>
      <c r="AB203" s="432"/>
      <c r="AC203" s="432"/>
      <c r="AD203" s="432"/>
      <c r="AE203" s="49"/>
      <c r="AF203" s="219"/>
      <c r="AG203" s="212"/>
    </row>
    <row r="204" spans="1:33" s="114" customFormat="1" ht="15" customHeight="1">
      <c r="A204" s="131"/>
      <c r="B204" s="53"/>
      <c r="C204" s="82" t="s">
        <v>90</v>
      </c>
      <c r="D204" s="746" t="str">
        <f>IF($AH$33=1,"",IF(CNGE_2026_M3_Secc1!$AH$40=CNGE_2026_M3_Secc1!$AJ$40,"",IF(CNGE_2026_M3_Secc1!D84="","",CNGE_2026_M3_Secc1!D84)))</f>
        <v/>
      </c>
      <c r="E204" s="746"/>
      <c r="F204" s="746"/>
      <c r="G204" s="746"/>
      <c r="H204" s="746"/>
      <c r="I204" s="432"/>
      <c r="J204" s="432"/>
      <c r="K204" s="432"/>
      <c r="L204" s="432"/>
      <c r="M204" s="432"/>
      <c r="N204" s="432"/>
      <c r="O204" s="432"/>
      <c r="P204" s="432"/>
      <c r="Q204" s="432"/>
      <c r="R204" s="432"/>
      <c r="S204" s="432"/>
      <c r="T204" s="432"/>
      <c r="U204" s="432"/>
      <c r="V204" s="432"/>
      <c r="W204" s="432"/>
      <c r="X204" s="432"/>
      <c r="Y204" s="432"/>
      <c r="Z204" s="432"/>
      <c r="AA204" s="432"/>
      <c r="AB204" s="432"/>
      <c r="AC204" s="432"/>
      <c r="AD204" s="432"/>
      <c r="AE204" s="49"/>
      <c r="AF204" s="219"/>
      <c r="AG204" s="212"/>
    </row>
    <row r="205" spans="1:33" s="114" customFormat="1" ht="15" customHeight="1">
      <c r="A205" s="131"/>
      <c r="B205" s="53"/>
      <c r="C205" s="82" t="s">
        <v>91</v>
      </c>
      <c r="D205" s="746" t="str">
        <f>IF($AH$33=1,"",IF(CNGE_2026_M3_Secc1!$AH$40=CNGE_2026_M3_Secc1!$AJ$40,"",IF(CNGE_2026_M3_Secc1!D85="","",CNGE_2026_M3_Secc1!D85)))</f>
        <v/>
      </c>
      <c r="E205" s="746"/>
      <c r="F205" s="746"/>
      <c r="G205" s="746"/>
      <c r="H205" s="746"/>
      <c r="I205" s="432"/>
      <c r="J205" s="432"/>
      <c r="K205" s="432"/>
      <c r="L205" s="432"/>
      <c r="M205" s="432"/>
      <c r="N205" s="432"/>
      <c r="O205" s="432"/>
      <c r="P205" s="432"/>
      <c r="Q205" s="432"/>
      <c r="R205" s="432"/>
      <c r="S205" s="432"/>
      <c r="T205" s="432"/>
      <c r="U205" s="432"/>
      <c r="V205" s="432"/>
      <c r="W205" s="432"/>
      <c r="X205" s="432"/>
      <c r="Y205" s="432"/>
      <c r="Z205" s="432"/>
      <c r="AA205" s="432"/>
      <c r="AB205" s="432"/>
      <c r="AC205" s="432"/>
      <c r="AD205" s="432"/>
      <c r="AE205" s="49"/>
      <c r="AF205" s="219"/>
      <c r="AG205" s="212"/>
    </row>
    <row r="206" spans="1:33" s="114" customFormat="1" ht="15" customHeight="1">
      <c r="A206" s="131"/>
      <c r="B206" s="53"/>
      <c r="C206" s="82" t="s">
        <v>92</v>
      </c>
      <c r="D206" s="746" t="str">
        <f>IF($AH$33=1,"",IF(CNGE_2026_M3_Secc1!$AH$40=CNGE_2026_M3_Secc1!$AJ$40,"",IF(CNGE_2026_M3_Secc1!D86="","",CNGE_2026_M3_Secc1!D86)))</f>
        <v/>
      </c>
      <c r="E206" s="746"/>
      <c r="F206" s="746"/>
      <c r="G206" s="746"/>
      <c r="H206" s="746"/>
      <c r="I206" s="432"/>
      <c r="J206" s="432"/>
      <c r="K206" s="432"/>
      <c r="L206" s="432"/>
      <c r="M206" s="432"/>
      <c r="N206" s="432"/>
      <c r="O206" s="432"/>
      <c r="P206" s="432"/>
      <c r="Q206" s="432"/>
      <c r="R206" s="432"/>
      <c r="S206" s="432"/>
      <c r="T206" s="432"/>
      <c r="U206" s="432"/>
      <c r="V206" s="432"/>
      <c r="W206" s="432"/>
      <c r="X206" s="432"/>
      <c r="Y206" s="432"/>
      <c r="Z206" s="432"/>
      <c r="AA206" s="432"/>
      <c r="AB206" s="432"/>
      <c r="AC206" s="432"/>
      <c r="AD206" s="432"/>
      <c r="AE206" s="49"/>
      <c r="AF206" s="219"/>
      <c r="AG206" s="212"/>
    </row>
    <row r="207" spans="1:33" s="114" customFormat="1" ht="15" customHeight="1">
      <c r="A207" s="131"/>
      <c r="B207" s="53"/>
      <c r="C207" s="82" t="s">
        <v>93</v>
      </c>
      <c r="D207" s="746" t="str">
        <f>IF($AH$33=1,"",IF(CNGE_2026_M3_Secc1!$AH$40=CNGE_2026_M3_Secc1!$AJ$40,"",IF(CNGE_2026_M3_Secc1!D87="","",CNGE_2026_M3_Secc1!D87)))</f>
        <v/>
      </c>
      <c r="E207" s="746"/>
      <c r="F207" s="746"/>
      <c r="G207" s="746"/>
      <c r="H207" s="746"/>
      <c r="I207" s="432"/>
      <c r="J207" s="432"/>
      <c r="K207" s="432"/>
      <c r="L207" s="432"/>
      <c r="M207" s="432"/>
      <c r="N207" s="432"/>
      <c r="O207" s="432"/>
      <c r="P207" s="432"/>
      <c r="Q207" s="432"/>
      <c r="R207" s="432"/>
      <c r="S207" s="432"/>
      <c r="T207" s="432"/>
      <c r="U207" s="432"/>
      <c r="V207" s="432"/>
      <c r="W207" s="432"/>
      <c r="X207" s="432"/>
      <c r="Y207" s="432"/>
      <c r="Z207" s="432"/>
      <c r="AA207" s="432"/>
      <c r="AB207" s="432"/>
      <c r="AC207" s="432"/>
      <c r="AD207" s="432"/>
      <c r="AE207" s="49"/>
      <c r="AF207" s="219"/>
      <c r="AG207" s="212"/>
    </row>
    <row r="208" spans="1:33" s="114" customFormat="1" ht="15" customHeight="1">
      <c r="A208" s="131"/>
      <c r="B208" s="53"/>
      <c r="C208" s="82" t="s">
        <v>94</v>
      </c>
      <c r="D208" s="746" t="str">
        <f>IF($AH$33=1,"",IF(CNGE_2026_M3_Secc1!$AH$40=CNGE_2026_M3_Secc1!$AJ$40,"",IF(CNGE_2026_M3_Secc1!D88="","",CNGE_2026_M3_Secc1!D88)))</f>
        <v/>
      </c>
      <c r="E208" s="746"/>
      <c r="F208" s="746"/>
      <c r="G208" s="746"/>
      <c r="H208" s="746"/>
      <c r="I208" s="432"/>
      <c r="J208" s="432"/>
      <c r="K208" s="432"/>
      <c r="L208" s="432"/>
      <c r="M208" s="432"/>
      <c r="N208" s="432"/>
      <c r="O208" s="432"/>
      <c r="P208" s="432"/>
      <c r="Q208" s="432"/>
      <c r="R208" s="432"/>
      <c r="S208" s="432"/>
      <c r="T208" s="432"/>
      <c r="U208" s="432"/>
      <c r="V208" s="432"/>
      <c r="W208" s="432"/>
      <c r="X208" s="432"/>
      <c r="Y208" s="432"/>
      <c r="Z208" s="432"/>
      <c r="AA208" s="432"/>
      <c r="AB208" s="432"/>
      <c r="AC208" s="432"/>
      <c r="AD208" s="432"/>
      <c r="AE208" s="49"/>
      <c r="AF208" s="219"/>
      <c r="AG208" s="212"/>
    </row>
    <row r="209" spans="1:33" s="114" customFormat="1" ht="15" customHeight="1">
      <c r="A209" s="131"/>
      <c r="B209" s="53"/>
      <c r="C209" s="82" t="s">
        <v>95</v>
      </c>
      <c r="D209" s="746" t="str">
        <f>IF($AH$33=1,"",IF(CNGE_2026_M3_Secc1!$AH$40=CNGE_2026_M3_Secc1!$AJ$40,"",IF(CNGE_2026_M3_Secc1!D89="","",CNGE_2026_M3_Secc1!D89)))</f>
        <v/>
      </c>
      <c r="E209" s="746"/>
      <c r="F209" s="746"/>
      <c r="G209" s="746"/>
      <c r="H209" s="746"/>
      <c r="I209" s="432"/>
      <c r="J209" s="432"/>
      <c r="K209" s="432"/>
      <c r="L209" s="432"/>
      <c r="M209" s="432"/>
      <c r="N209" s="432"/>
      <c r="O209" s="432"/>
      <c r="P209" s="432"/>
      <c r="Q209" s="432"/>
      <c r="R209" s="432"/>
      <c r="S209" s="432"/>
      <c r="T209" s="432"/>
      <c r="U209" s="432"/>
      <c r="V209" s="432"/>
      <c r="W209" s="432"/>
      <c r="X209" s="432"/>
      <c r="Y209" s="432"/>
      <c r="Z209" s="432"/>
      <c r="AA209" s="432"/>
      <c r="AB209" s="432"/>
      <c r="AC209" s="432"/>
      <c r="AD209" s="432"/>
      <c r="AE209" s="49"/>
      <c r="AF209" s="219"/>
      <c r="AG209" s="212"/>
    </row>
    <row r="210" spans="1:33" s="114" customFormat="1" ht="15" customHeight="1">
      <c r="A210" s="131"/>
      <c r="B210" s="53"/>
      <c r="C210" s="82" t="s">
        <v>96</v>
      </c>
      <c r="D210" s="746" t="str">
        <f>IF($AH$33=1,"",IF(CNGE_2026_M3_Secc1!$AH$40=CNGE_2026_M3_Secc1!$AJ$40,"",IF(CNGE_2026_M3_Secc1!D90="","",CNGE_2026_M3_Secc1!D90)))</f>
        <v/>
      </c>
      <c r="E210" s="746"/>
      <c r="F210" s="746"/>
      <c r="G210" s="746"/>
      <c r="H210" s="746"/>
      <c r="I210" s="432"/>
      <c r="J210" s="432"/>
      <c r="K210" s="432"/>
      <c r="L210" s="432"/>
      <c r="M210" s="432"/>
      <c r="N210" s="432"/>
      <c r="O210" s="432"/>
      <c r="P210" s="432"/>
      <c r="Q210" s="432"/>
      <c r="R210" s="432"/>
      <c r="S210" s="432"/>
      <c r="T210" s="432"/>
      <c r="U210" s="432"/>
      <c r="V210" s="432"/>
      <c r="W210" s="432"/>
      <c r="X210" s="432"/>
      <c r="Y210" s="432"/>
      <c r="Z210" s="432"/>
      <c r="AA210" s="432"/>
      <c r="AB210" s="432"/>
      <c r="AC210" s="432"/>
      <c r="AD210" s="432"/>
      <c r="AE210" s="49"/>
      <c r="AF210" s="219"/>
      <c r="AG210" s="212"/>
    </row>
    <row r="211" spans="1:33" s="114" customFormat="1" ht="15" customHeight="1">
      <c r="A211" s="131"/>
      <c r="B211" s="53"/>
      <c r="C211" s="82" t="s">
        <v>97</v>
      </c>
      <c r="D211" s="746" t="str">
        <f>IF($AH$33=1,"",IF(CNGE_2026_M3_Secc1!$AH$40=CNGE_2026_M3_Secc1!$AJ$40,"",IF(CNGE_2026_M3_Secc1!D91="","",CNGE_2026_M3_Secc1!D91)))</f>
        <v/>
      </c>
      <c r="E211" s="746"/>
      <c r="F211" s="746"/>
      <c r="G211" s="746"/>
      <c r="H211" s="746"/>
      <c r="I211" s="432"/>
      <c r="J211" s="432"/>
      <c r="K211" s="432"/>
      <c r="L211" s="432"/>
      <c r="M211" s="432"/>
      <c r="N211" s="432"/>
      <c r="O211" s="432"/>
      <c r="P211" s="432"/>
      <c r="Q211" s="432"/>
      <c r="R211" s="432"/>
      <c r="S211" s="432"/>
      <c r="T211" s="432"/>
      <c r="U211" s="432"/>
      <c r="V211" s="432"/>
      <c r="W211" s="432"/>
      <c r="X211" s="432"/>
      <c r="Y211" s="432"/>
      <c r="Z211" s="432"/>
      <c r="AA211" s="432"/>
      <c r="AB211" s="432"/>
      <c r="AC211" s="432"/>
      <c r="AD211" s="432"/>
      <c r="AE211" s="49"/>
      <c r="AF211" s="219"/>
      <c r="AG211" s="212"/>
    </row>
    <row r="212" spans="1:33" s="114" customFormat="1" ht="15" customHeight="1">
      <c r="A212" s="131"/>
      <c r="B212" s="53"/>
      <c r="C212" s="82" t="s">
        <v>98</v>
      </c>
      <c r="D212" s="746" t="str">
        <f>IF($AH$33=1,"",IF(CNGE_2026_M3_Secc1!$AH$40=CNGE_2026_M3_Secc1!$AJ$40,"",IF(CNGE_2026_M3_Secc1!D92="","",CNGE_2026_M3_Secc1!D92)))</f>
        <v/>
      </c>
      <c r="E212" s="746"/>
      <c r="F212" s="746"/>
      <c r="G212" s="746"/>
      <c r="H212" s="746"/>
      <c r="I212" s="432"/>
      <c r="J212" s="432"/>
      <c r="K212" s="432"/>
      <c r="L212" s="432"/>
      <c r="M212" s="432"/>
      <c r="N212" s="432"/>
      <c r="O212" s="432"/>
      <c r="P212" s="432"/>
      <c r="Q212" s="432"/>
      <c r="R212" s="432"/>
      <c r="S212" s="432"/>
      <c r="T212" s="432"/>
      <c r="U212" s="432"/>
      <c r="V212" s="432"/>
      <c r="W212" s="432"/>
      <c r="X212" s="432"/>
      <c r="Y212" s="432"/>
      <c r="Z212" s="432"/>
      <c r="AA212" s="432"/>
      <c r="AB212" s="432"/>
      <c r="AC212" s="432"/>
      <c r="AD212" s="432"/>
      <c r="AE212" s="49"/>
      <c r="AF212" s="219"/>
      <c r="AG212" s="212"/>
    </row>
    <row r="213" spans="1:33" s="114" customFormat="1" ht="15" customHeight="1">
      <c r="A213" s="131"/>
      <c r="B213" s="53"/>
      <c r="C213" s="82" t="s">
        <v>99</v>
      </c>
      <c r="D213" s="746" t="str">
        <f>IF($AH$33=1,"",IF(CNGE_2026_M3_Secc1!$AH$40=CNGE_2026_M3_Secc1!$AJ$40,"",IF(CNGE_2026_M3_Secc1!D93="","",CNGE_2026_M3_Secc1!D93)))</f>
        <v/>
      </c>
      <c r="E213" s="746"/>
      <c r="F213" s="746"/>
      <c r="G213" s="746"/>
      <c r="H213" s="746"/>
      <c r="I213" s="432"/>
      <c r="J213" s="432"/>
      <c r="K213" s="432"/>
      <c r="L213" s="432"/>
      <c r="M213" s="432"/>
      <c r="N213" s="432"/>
      <c r="O213" s="432"/>
      <c r="P213" s="432"/>
      <c r="Q213" s="432"/>
      <c r="R213" s="432"/>
      <c r="S213" s="432"/>
      <c r="T213" s="432"/>
      <c r="U213" s="432"/>
      <c r="V213" s="432"/>
      <c r="W213" s="432"/>
      <c r="X213" s="432"/>
      <c r="Y213" s="432"/>
      <c r="Z213" s="432"/>
      <c r="AA213" s="432"/>
      <c r="AB213" s="432"/>
      <c r="AC213" s="432"/>
      <c r="AD213" s="432"/>
      <c r="AE213" s="49"/>
      <c r="AF213" s="219"/>
      <c r="AG213" s="212"/>
    </row>
    <row r="214" spans="1:33" s="114" customFormat="1" ht="15" customHeight="1">
      <c r="A214" s="131"/>
      <c r="B214" s="53"/>
      <c r="C214" s="82" t="s">
        <v>100</v>
      </c>
      <c r="D214" s="746" t="str">
        <f>IF($AH$33=1,"",IF(CNGE_2026_M3_Secc1!$AH$40=CNGE_2026_M3_Secc1!$AJ$40,"",IF(CNGE_2026_M3_Secc1!D94="","",CNGE_2026_M3_Secc1!D94)))</f>
        <v/>
      </c>
      <c r="E214" s="746"/>
      <c r="F214" s="746"/>
      <c r="G214" s="746"/>
      <c r="H214" s="746"/>
      <c r="I214" s="432"/>
      <c r="J214" s="432"/>
      <c r="K214" s="432"/>
      <c r="L214" s="432"/>
      <c r="M214" s="432"/>
      <c r="N214" s="432"/>
      <c r="O214" s="432"/>
      <c r="P214" s="432"/>
      <c r="Q214" s="432"/>
      <c r="R214" s="432"/>
      <c r="S214" s="432"/>
      <c r="T214" s="432"/>
      <c r="U214" s="432"/>
      <c r="V214" s="432"/>
      <c r="W214" s="432"/>
      <c r="X214" s="432"/>
      <c r="Y214" s="432"/>
      <c r="Z214" s="432"/>
      <c r="AA214" s="432"/>
      <c r="AB214" s="432"/>
      <c r="AC214" s="432"/>
      <c r="AD214" s="432"/>
      <c r="AE214" s="49"/>
      <c r="AF214" s="219"/>
      <c r="AG214" s="212"/>
    </row>
    <row r="215" spans="1:33" s="114" customFormat="1" ht="15" customHeight="1">
      <c r="A215" s="131"/>
      <c r="B215" s="53"/>
      <c r="C215" s="82" t="s">
        <v>116</v>
      </c>
      <c r="D215" s="746" t="str">
        <f>IF($AH$33=1,"",IF(CNGE_2026_M3_Secc1!$AH$40=CNGE_2026_M3_Secc1!$AJ$40,"",IF(CNGE_2026_M3_Secc1!D95="","",CNGE_2026_M3_Secc1!D95)))</f>
        <v/>
      </c>
      <c r="E215" s="746"/>
      <c r="F215" s="746"/>
      <c r="G215" s="746"/>
      <c r="H215" s="746"/>
      <c r="I215" s="432"/>
      <c r="J215" s="432"/>
      <c r="K215" s="432"/>
      <c r="L215" s="432"/>
      <c r="M215" s="432"/>
      <c r="N215" s="432"/>
      <c r="O215" s="432"/>
      <c r="P215" s="432"/>
      <c r="Q215" s="432"/>
      <c r="R215" s="432"/>
      <c r="S215" s="432"/>
      <c r="T215" s="432"/>
      <c r="U215" s="432"/>
      <c r="V215" s="432"/>
      <c r="W215" s="432"/>
      <c r="X215" s="432"/>
      <c r="Y215" s="432"/>
      <c r="Z215" s="432"/>
      <c r="AA215" s="432"/>
      <c r="AB215" s="432"/>
      <c r="AC215" s="432"/>
      <c r="AD215" s="432"/>
      <c r="AE215" s="49"/>
      <c r="AF215" s="219"/>
      <c r="AG215" s="212"/>
    </row>
    <row r="216" spans="1:33" s="114" customFormat="1" ht="15" customHeight="1">
      <c r="A216" s="131"/>
      <c r="B216" s="53"/>
      <c r="C216" s="82" t="s">
        <v>117</v>
      </c>
      <c r="D216" s="746" t="str">
        <f>IF($AH$33=1,"",IF(CNGE_2026_M3_Secc1!$AH$40=CNGE_2026_M3_Secc1!$AJ$40,"",IF(CNGE_2026_M3_Secc1!D96="","",CNGE_2026_M3_Secc1!D96)))</f>
        <v/>
      </c>
      <c r="E216" s="746"/>
      <c r="F216" s="746"/>
      <c r="G216" s="746"/>
      <c r="H216" s="746"/>
      <c r="I216" s="432"/>
      <c r="J216" s="432"/>
      <c r="K216" s="432"/>
      <c r="L216" s="432"/>
      <c r="M216" s="432"/>
      <c r="N216" s="432"/>
      <c r="O216" s="432"/>
      <c r="P216" s="432"/>
      <c r="Q216" s="432"/>
      <c r="R216" s="432"/>
      <c r="S216" s="432"/>
      <c r="T216" s="432"/>
      <c r="U216" s="432"/>
      <c r="V216" s="432"/>
      <c r="W216" s="432"/>
      <c r="X216" s="432"/>
      <c r="Y216" s="432"/>
      <c r="Z216" s="432"/>
      <c r="AA216" s="432"/>
      <c r="AB216" s="432"/>
      <c r="AC216" s="432"/>
      <c r="AD216" s="432"/>
      <c r="AE216" s="49"/>
      <c r="AF216" s="219"/>
      <c r="AG216" s="212"/>
    </row>
    <row r="217" spans="1:33" s="114" customFormat="1" ht="15" customHeight="1">
      <c r="A217" s="131"/>
      <c r="B217" s="53"/>
      <c r="C217" s="82" t="s">
        <v>118</v>
      </c>
      <c r="D217" s="746" t="str">
        <f>IF($AH$33=1,"",IF(CNGE_2026_M3_Secc1!$AH$40=CNGE_2026_M3_Secc1!$AJ$40,"",IF(CNGE_2026_M3_Secc1!D97="","",CNGE_2026_M3_Secc1!D97)))</f>
        <v/>
      </c>
      <c r="E217" s="746"/>
      <c r="F217" s="746"/>
      <c r="G217" s="746"/>
      <c r="H217" s="746"/>
      <c r="I217" s="432"/>
      <c r="J217" s="432"/>
      <c r="K217" s="432"/>
      <c r="L217" s="432"/>
      <c r="M217" s="432"/>
      <c r="N217" s="432"/>
      <c r="O217" s="432"/>
      <c r="P217" s="432"/>
      <c r="Q217" s="432"/>
      <c r="R217" s="432"/>
      <c r="S217" s="432"/>
      <c r="T217" s="432"/>
      <c r="U217" s="432"/>
      <c r="V217" s="432"/>
      <c r="W217" s="432"/>
      <c r="X217" s="432"/>
      <c r="Y217" s="432"/>
      <c r="Z217" s="432"/>
      <c r="AA217" s="432"/>
      <c r="AB217" s="432"/>
      <c r="AC217" s="432"/>
      <c r="AD217" s="432"/>
      <c r="AE217" s="49"/>
      <c r="AF217" s="219"/>
      <c r="AG217" s="212"/>
    </row>
    <row r="218" spans="1:33" s="114" customFormat="1" ht="15" customHeight="1">
      <c r="A218" s="131"/>
      <c r="B218" s="53"/>
      <c r="C218" s="82" t="s">
        <v>119</v>
      </c>
      <c r="D218" s="746" t="str">
        <f>IF($AH$33=1,"",IF(CNGE_2026_M3_Secc1!$AH$40=CNGE_2026_M3_Secc1!$AJ$40,"",IF(CNGE_2026_M3_Secc1!D98="","",CNGE_2026_M3_Secc1!D98)))</f>
        <v/>
      </c>
      <c r="E218" s="746"/>
      <c r="F218" s="746"/>
      <c r="G218" s="746"/>
      <c r="H218" s="746"/>
      <c r="I218" s="432"/>
      <c r="J218" s="432"/>
      <c r="K218" s="432"/>
      <c r="L218" s="432"/>
      <c r="M218" s="432"/>
      <c r="N218" s="432"/>
      <c r="O218" s="432"/>
      <c r="P218" s="432"/>
      <c r="Q218" s="432"/>
      <c r="R218" s="432"/>
      <c r="S218" s="432"/>
      <c r="T218" s="432"/>
      <c r="U218" s="432"/>
      <c r="V218" s="432"/>
      <c r="W218" s="432"/>
      <c r="X218" s="432"/>
      <c r="Y218" s="432"/>
      <c r="Z218" s="432"/>
      <c r="AA218" s="432"/>
      <c r="AB218" s="432"/>
      <c r="AC218" s="432"/>
      <c r="AD218" s="432"/>
      <c r="AE218" s="49"/>
      <c r="AF218" s="219"/>
      <c r="AG218" s="212"/>
    </row>
    <row r="219" spans="1:33" s="114" customFormat="1" ht="15" customHeight="1">
      <c r="A219" s="131"/>
      <c r="B219" s="53"/>
      <c r="C219" s="82" t="s">
        <v>120</v>
      </c>
      <c r="D219" s="746" t="str">
        <f>IF($AH$33=1,"",IF(CNGE_2026_M3_Secc1!$AH$40=CNGE_2026_M3_Secc1!$AJ$40,"",IF(CNGE_2026_M3_Secc1!D99="","",CNGE_2026_M3_Secc1!D99)))</f>
        <v/>
      </c>
      <c r="E219" s="746"/>
      <c r="F219" s="746"/>
      <c r="G219" s="746"/>
      <c r="H219" s="746"/>
      <c r="I219" s="432"/>
      <c r="J219" s="432"/>
      <c r="K219" s="432"/>
      <c r="L219" s="432"/>
      <c r="M219" s="432"/>
      <c r="N219" s="432"/>
      <c r="O219" s="432"/>
      <c r="P219" s="432"/>
      <c r="Q219" s="432"/>
      <c r="R219" s="432"/>
      <c r="S219" s="432"/>
      <c r="T219" s="432"/>
      <c r="U219" s="432"/>
      <c r="V219" s="432"/>
      <c r="W219" s="432"/>
      <c r="X219" s="432"/>
      <c r="Y219" s="432"/>
      <c r="Z219" s="432"/>
      <c r="AA219" s="432"/>
      <c r="AB219" s="432"/>
      <c r="AC219" s="432"/>
      <c r="AD219" s="432"/>
      <c r="AE219" s="49"/>
      <c r="AF219" s="219"/>
      <c r="AG219" s="212"/>
    </row>
    <row r="220" spans="1:33" s="114" customFormat="1" ht="15" customHeight="1">
      <c r="A220" s="131"/>
      <c r="B220" s="72"/>
      <c r="C220" s="82" t="s">
        <v>121</v>
      </c>
      <c r="D220" s="746" t="str">
        <f>IF($AH$33=1,"",IF(CNGE_2026_M3_Secc1!$AH$40=CNGE_2026_M3_Secc1!$AJ$40,"",IF(CNGE_2026_M3_Secc1!D100="","",CNGE_2026_M3_Secc1!D100)))</f>
        <v/>
      </c>
      <c r="E220" s="746"/>
      <c r="F220" s="746"/>
      <c r="G220" s="746"/>
      <c r="H220" s="746"/>
      <c r="I220" s="432"/>
      <c r="J220" s="432"/>
      <c r="K220" s="432"/>
      <c r="L220" s="432"/>
      <c r="M220" s="432"/>
      <c r="N220" s="432"/>
      <c r="O220" s="432"/>
      <c r="P220" s="432"/>
      <c r="Q220" s="432"/>
      <c r="R220" s="432"/>
      <c r="S220" s="432"/>
      <c r="T220" s="432"/>
      <c r="U220" s="432"/>
      <c r="V220" s="432"/>
      <c r="W220" s="432"/>
      <c r="X220" s="432"/>
      <c r="Y220" s="432"/>
      <c r="Z220" s="432"/>
      <c r="AA220" s="432"/>
      <c r="AB220" s="432"/>
      <c r="AC220" s="432"/>
      <c r="AD220" s="432"/>
      <c r="AE220" s="49"/>
      <c r="AF220" s="219"/>
      <c r="AG220" s="212"/>
    </row>
    <row r="221" spans="1:33" s="114" customFormat="1" ht="15" customHeight="1">
      <c r="A221" s="131"/>
      <c r="B221" s="48"/>
      <c r="C221" s="82" t="s">
        <v>122</v>
      </c>
      <c r="D221" s="746" t="str">
        <f>IF($AH$33=1,"",IF(CNGE_2026_M3_Secc1!$AH$40=CNGE_2026_M3_Secc1!$AJ$40,"",IF(CNGE_2026_M3_Secc1!D101="","",CNGE_2026_M3_Secc1!D101)))</f>
        <v/>
      </c>
      <c r="E221" s="746"/>
      <c r="F221" s="746"/>
      <c r="G221" s="746"/>
      <c r="H221" s="746"/>
      <c r="I221" s="432"/>
      <c r="J221" s="432"/>
      <c r="K221" s="432"/>
      <c r="L221" s="432"/>
      <c r="M221" s="432"/>
      <c r="N221" s="432"/>
      <c r="O221" s="432"/>
      <c r="P221" s="432"/>
      <c r="Q221" s="432"/>
      <c r="R221" s="432"/>
      <c r="S221" s="432"/>
      <c r="T221" s="432"/>
      <c r="U221" s="432"/>
      <c r="V221" s="432"/>
      <c r="W221" s="432"/>
      <c r="X221" s="432"/>
      <c r="Y221" s="432"/>
      <c r="Z221" s="432"/>
      <c r="AA221" s="432"/>
      <c r="AB221" s="432"/>
      <c r="AC221" s="432"/>
      <c r="AD221" s="432"/>
      <c r="AE221" s="49"/>
      <c r="AF221" s="219"/>
      <c r="AG221" s="212"/>
    </row>
    <row r="222" spans="1:33" s="114" customFormat="1" ht="15" customHeight="1">
      <c r="A222" s="131"/>
      <c r="B222" s="48"/>
      <c r="C222" s="82" t="s">
        <v>123</v>
      </c>
      <c r="D222" s="746" t="str">
        <f>IF($AH$33=1,"",IF(CNGE_2026_M3_Secc1!$AH$40=CNGE_2026_M3_Secc1!$AJ$40,"",IF(CNGE_2026_M3_Secc1!D102="","",CNGE_2026_M3_Secc1!D102)))</f>
        <v/>
      </c>
      <c r="E222" s="746"/>
      <c r="F222" s="746"/>
      <c r="G222" s="746"/>
      <c r="H222" s="746"/>
      <c r="I222" s="432"/>
      <c r="J222" s="432"/>
      <c r="K222" s="432"/>
      <c r="L222" s="432"/>
      <c r="M222" s="432"/>
      <c r="N222" s="432"/>
      <c r="O222" s="432"/>
      <c r="P222" s="432"/>
      <c r="Q222" s="432"/>
      <c r="R222" s="432"/>
      <c r="S222" s="432"/>
      <c r="T222" s="432"/>
      <c r="U222" s="432"/>
      <c r="V222" s="432"/>
      <c r="W222" s="432"/>
      <c r="X222" s="432"/>
      <c r="Y222" s="432"/>
      <c r="Z222" s="432"/>
      <c r="AA222" s="432"/>
      <c r="AB222" s="432"/>
      <c r="AC222" s="432"/>
      <c r="AD222" s="432"/>
      <c r="AE222" s="49"/>
      <c r="AF222" s="219"/>
      <c r="AG222" s="212"/>
    </row>
    <row r="223" spans="1:33" s="114" customFormat="1" ht="15" customHeight="1">
      <c r="A223" s="131"/>
      <c r="B223" s="48"/>
      <c r="C223" s="82" t="s">
        <v>124</v>
      </c>
      <c r="D223" s="746" t="str">
        <f>IF($AH$33=1,"",IF(CNGE_2026_M3_Secc1!$AH$40=CNGE_2026_M3_Secc1!$AJ$40,"",IF(CNGE_2026_M3_Secc1!D103="","",CNGE_2026_M3_Secc1!D103)))</f>
        <v/>
      </c>
      <c r="E223" s="746"/>
      <c r="F223" s="746"/>
      <c r="G223" s="746"/>
      <c r="H223" s="746"/>
      <c r="I223" s="432"/>
      <c r="J223" s="432"/>
      <c r="K223" s="432"/>
      <c r="L223" s="432"/>
      <c r="M223" s="432"/>
      <c r="N223" s="432"/>
      <c r="O223" s="432"/>
      <c r="P223" s="432"/>
      <c r="Q223" s="432"/>
      <c r="R223" s="432"/>
      <c r="S223" s="432"/>
      <c r="T223" s="432"/>
      <c r="U223" s="432"/>
      <c r="V223" s="432"/>
      <c r="W223" s="432"/>
      <c r="X223" s="432"/>
      <c r="Y223" s="432"/>
      <c r="Z223" s="432"/>
      <c r="AA223" s="432"/>
      <c r="AB223" s="432"/>
      <c r="AC223" s="432"/>
      <c r="AD223" s="432"/>
      <c r="AE223" s="49"/>
      <c r="AF223" s="219"/>
      <c r="AG223" s="212"/>
    </row>
    <row r="224" spans="1:33" s="114" customFormat="1" ht="15" customHeight="1">
      <c r="A224" s="131"/>
      <c r="B224" s="48"/>
      <c r="C224" s="82" t="s">
        <v>125</v>
      </c>
      <c r="D224" s="746" t="str">
        <f>IF($AH$33=1,"",IF(CNGE_2026_M3_Secc1!$AH$40=CNGE_2026_M3_Secc1!$AJ$40,"",IF(CNGE_2026_M3_Secc1!D104="","",CNGE_2026_M3_Secc1!D104)))</f>
        <v/>
      </c>
      <c r="E224" s="746"/>
      <c r="F224" s="746"/>
      <c r="G224" s="746"/>
      <c r="H224" s="746"/>
      <c r="I224" s="432"/>
      <c r="J224" s="432"/>
      <c r="K224" s="432"/>
      <c r="L224" s="432"/>
      <c r="M224" s="432"/>
      <c r="N224" s="432"/>
      <c r="O224" s="432"/>
      <c r="P224" s="432"/>
      <c r="Q224" s="432"/>
      <c r="R224" s="432"/>
      <c r="S224" s="432"/>
      <c r="T224" s="432"/>
      <c r="U224" s="432"/>
      <c r="V224" s="432"/>
      <c r="W224" s="432"/>
      <c r="X224" s="432"/>
      <c r="Y224" s="432"/>
      <c r="Z224" s="432"/>
      <c r="AA224" s="432"/>
      <c r="AB224" s="432"/>
      <c r="AC224" s="432"/>
      <c r="AD224" s="432"/>
      <c r="AE224" s="49"/>
      <c r="AF224" s="219"/>
      <c r="AG224" s="212"/>
    </row>
    <row r="225" spans="1:36" s="114" customFormat="1" ht="15" customHeight="1">
      <c r="A225" s="131"/>
      <c r="B225" s="48"/>
      <c r="C225" s="82" t="s">
        <v>237</v>
      </c>
      <c r="D225" s="746" t="str">
        <f>IF($AH$33=1,"",IF(CNGE_2026_M3_Secc1!$AH$40=CNGE_2026_M3_Secc1!$AJ$40,"",IF(CNGE_2026_M3_Secc1!D105="","",CNGE_2026_M3_Secc1!D105)))</f>
        <v/>
      </c>
      <c r="E225" s="746"/>
      <c r="F225" s="746"/>
      <c r="G225" s="746"/>
      <c r="H225" s="746"/>
      <c r="I225" s="432"/>
      <c r="J225" s="432"/>
      <c r="K225" s="432"/>
      <c r="L225" s="432"/>
      <c r="M225" s="432"/>
      <c r="N225" s="432"/>
      <c r="O225" s="432"/>
      <c r="P225" s="432"/>
      <c r="Q225" s="432"/>
      <c r="R225" s="432"/>
      <c r="S225" s="432"/>
      <c r="T225" s="432"/>
      <c r="U225" s="432"/>
      <c r="V225" s="432"/>
      <c r="W225" s="432"/>
      <c r="X225" s="432"/>
      <c r="Y225" s="432"/>
      <c r="Z225" s="432"/>
      <c r="AA225" s="432"/>
      <c r="AB225" s="432"/>
      <c r="AC225" s="432"/>
      <c r="AD225" s="432"/>
      <c r="AE225" s="49"/>
      <c r="AF225" s="219"/>
      <c r="AG225" s="212"/>
    </row>
    <row r="226" spans="1:36" s="114" customFormat="1" ht="15" customHeight="1">
      <c r="A226" s="131"/>
      <c r="B226" s="48"/>
      <c r="C226" s="82" t="s">
        <v>238</v>
      </c>
      <c r="D226" s="746" t="str">
        <f>IF($AH$33=1,"",IF(CNGE_2026_M3_Secc1!$AH$40=CNGE_2026_M3_Secc1!$AJ$40,"",IF(CNGE_2026_M3_Secc1!D106="","",CNGE_2026_M3_Secc1!D106)))</f>
        <v/>
      </c>
      <c r="E226" s="746"/>
      <c r="F226" s="746"/>
      <c r="G226" s="746"/>
      <c r="H226" s="746"/>
      <c r="I226" s="432"/>
      <c r="J226" s="432"/>
      <c r="K226" s="432"/>
      <c r="L226" s="432"/>
      <c r="M226" s="432"/>
      <c r="N226" s="432"/>
      <c r="O226" s="432"/>
      <c r="P226" s="432"/>
      <c r="Q226" s="432"/>
      <c r="R226" s="432"/>
      <c r="S226" s="432"/>
      <c r="T226" s="432"/>
      <c r="U226" s="432"/>
      <c r="V226" s="432"/>
      <c r="W226" s="432"/>
      <c r="X226" s="432"/>
      <c r="Y226" s="432"/>
      <c r="Z226" s="432"/>
      <c r="AA226" s="432"/>
      <c r="AB226" s="432"/>
      <c r="AC226" s="432"/>
      <c r="AD226" s="432"/>
      <c r="AE226" s="49"/>
      <c r="AF226" s="219"/>
      <c r="AG226" s="212"/>
    </row>
    <row r="227" spans="1:36" s="114" customFormat="1" ht="15" customHeight="1">
      <c r="A227" s="131"/>
      <c r="B227" s="48"/>
      <c r="C227" s="82" t="s">
        <v>239</v>
      </c>
      <c r="D227" s="746" t="str">
        <f>IF($AH$33=1,"",IF(CNGE_2026_M3_Secc1!$AH$40=CNGE_2026_M3_Secc1!$AJ$40,"",IF(CNGE_2026_M3_Secc1!D107="","",CNGE_2026_M3_Secc1!D107)))</f>
        <v/>
      </c>
      <c r="E227" s="746"/>
      <c r="F227" s="746"/>
      <c r="G227" s="746"/>
      <c r="H227" s="746"/>
      <c r="I227" s="432"/>
      <c r="J227" s="432"/>
      <c r="K227" s="432"/>
      <c r="L227" s="432"/>
      <c r="M227" s="432"/>
      <c r="N227" s="432"/>
      <c r="O227" s="432"/>
      <c r="P227" s="432"/>
      <c r="Q227" s="432"/>
      <c r="R227" s="432"/>
      <c r="S227" s="432"/>
      <c r="T227" s="432"/>
      <c r="U227" s="432"/>
      <c r="V227" s="432"/>
      <c r="W227" s="432"/>
      <c r="X227" s="432"/>
      <c r="Y227" s="432"/>
      <c r="Z227" s="432"/>
      <c r="AA227" s="432"/>
      <c r="AB227" s="432"/>
      <c r="AC227" s="432"/>
      <c r="AD227" s="432"/>
      <c r="AE227" s="49"/>
      <c r="AF227" s="219"/>
      <c r="AG227" s="212"/>
    </row>
    <row r="228" spans="1:36" s="114" customFormat="1" ht="15" customHeight="1">
      <c r="A228" s="131"/>
      <c r="B228" s="48"/>
      <c r="C228" s="82" t="s">
        <v>240</v>
      </c>
      <c r="D228" s="746" t="str">
        <f>IF($AH$33=1,"",IF(CNGE_2026_M3_Secc1!$AH$40=CNGE_2026_M3_Secc1!$AJ$40,"",IF(CNGE_2026_M3_Secc1!D108="","",CNGE_2026_M3_Secc1!D108)))</f>
        <v/>
      </c>
      <c r="E228" s="746"/>
      <c r="F228" s="746"/>
      <c r="G228" s="746"/>
      <c r="H228" s="746"/>
      <c r="I228" s="432"/>
      <c r="J228" s="432"/>
      <c r="K228" s="432"/>
      <c r="L228" s="432"/>
      <c r="M228" s="432"/>
      <c r="N228" s="432"/>
      <c r="O228" s="432"/>
      <c r="P228" s="432"/>
      <c r="Q228" s="432"/>
      <c r="R228" s="432"/>
      <c r="S228" s="432"/>
      <c r="T228" s="432"/>
      <c r="U228" s="432"/>
      <c r="V228" s="432"/>
      <c r="W228" s="432"/>
      <c r="X228" s="432"/>
      <c r="Y228" s="432"/>
      <c r="Z228" s="432"/>
      <c r="AA228" s="432"/>
      <c r="AB228" s="432"/>
      <c r="AC228" s="432"/>
      <c r="AD228" s="432"/>
      <c r="AE228" s="49"/>
      <c r="AF228" s="219"/>
      <c r="AG228" s="212"/>
    </row>
    <row r="229" spans="1:36" s="114" customFormat="1" ht="15" customHeight="1">
      <c r="A229" s="131"/>
      <c r="B229" s="48"/>
      <c r="C229" s="82" t="s">
        <v>241</v>
      </c>
      <c r="D229" s="746" t="str">
        <f>IF($AH$33=1,"",IF(CNGE_2026_M3_Secc1!$AH$40=CNGE_2026_M3_Secc1!$AJ$40,"",IF(CNGE_2026_M3_Secc1!D109="","",CNGE_2026_M3_Secc1!D109)))</f>
        <v/>
      </c>
      <c r="E229" s="746"/>
      <c r="F229" s="746"/>
      <c r="G229" s="746"/>
      <c r="H229" s="746"/>
      <c r="I229" s="432"/>
      <c r="J229" s="432"/>
      <c r="K229" s="432"/>
      <c r="L229" s="432"/>
      <c r="M229" s="432"/>
      <c r="N229" s="432"/>
      <c r="O229" s="432"/>
      <c r="P229" s="432"/>
      <c r="Q229" s="432"/>
      <c r="R229" s="432"/>
      <c r="S229" s="432"/>
      <c r="T229" s="432"/>
      <c r="U229" s="432"/>
      <c r="V229" s="432"/>
      <c r="W229" s="432"/>
      <c r="X229" s="432"/>
      <c r="Y229" s="432"/>
      <c r="Z229" s="432"/>
      <c r="AA229" s="432"/>
      <c r="AB229" s="432"/>
      <c r="AC229" s="432"/>
      <c r="AD229" s="432"/>
      <c r="AE229" s="49"/>
      <c r="AF229" s="219"/>
      <c r="AG229" s="212"/>
    </row>
    <row r="230" spans="1:36" s="114" customFormat="1" ht="15" customHeight="1">
      <c r="A230" s="131"/>
      <c r="B230" s="48"/>
      <c r="C230" s="82" t="s">
        <v>242</v>
      </c>
      <c r="D230" s="746" t="str">
        <f>IF($AH$33=1,"",IF(CNGE_2026_M3_Secc1!$AH$40=CNGE_2026_M3_Secc1!$AJ$40,"",IF(CNGE_2026_M3_Secc1!D110="","",CNGE_2026_M3_Secc1!D110)))</f>
        <v/>
      </c>
      <c r="E230" s="746"/>
      <c r="F230" s="746"/>
      <c r="G230" s="746"/>
      <c r="H230" s="746"/>
      <c r="I230" s="432"/>
      <c r="J230" s="432"/>
      <c r="K230" s="432"/>
      <c r="L230" s="432"/>
      <c r="M230" s="432"/>
      <c r="N230" s="432"/>
      <c r="O230" s="432"/>
      <c r="P230" s="432"/>
      <c r="Q230" s="432"/>
      <c r="R230" s="432"/>
      <c r="S230" s="432"/>
      <c r="T230" s="432"/>
      <c r="U230" s="432"/>
      <c r="V230" s="432"/>
      <c r="W230" s="432"/>
      <c r="X230" s="432"/>
      <c r="Y230" s="432"/>
      <c r="Z230" s="432"/>
      <c r="AA230" s="432"/>
      <c r="AB230" s="432"/>
      <c r="AC230" s="432"/>
      <c r="AD230" s="432"/>
      <c r="AE230" s="49"/>
      <c r="AF230" s="219"/>
      <c r="AG230" s="212"/>
    </row>
    <row r="231" spans="1:36" s="114" customFormat="1" ht="15" customHeight="1">
      <c r="A231" s="131"/>
      <c r="B231" s="48"/>
      <c r="C231" s="82" t="s">
        <v>243</v>
      </c>
      <c r="D231" s="746" t="str">
        <f>IF($AH$33=1,"",IF(CNGE_2026_M3_Secc1!$AH$40=CNGE_2026_M3_Secc1!$AJ$40,"",IF(CNGE_2026_M3_Secc1!D111="","",CNGE_2026_M3_Secc1!D111)))</f>
        <v/>
      </c>
      <c r="E231" s="746"/>
      <c r="F231" s="746"/>
      <c r="G231" s="746"/>
      <c r="H231" s="746"/>
      <c r="I231" s="432"/>
      <c r="J231" s="432"/>
      <c r="K231" s="432"/>
      <c r="L231" s="432"/>
      <c r="M231" s="432"/>
      <c r="N231" s="432"/>
      <c r="O231" s="432"/>
      <c r="P231" s="432"/>
      <c r="Q231" s="432"/>
      <c r="R231" s="432"/>
      <c r="S231" s="432"/>
      <c r="T231" s="432"/>
      <c r="U231" s="432"/>
      <c r="V231" s="432"/>
      <c r="W231" s="432"/>
      <c r="X231" s="432"/>
      <c r="Y231" s="432"/>
      <c r="Z231" s="432"/>
      <c r="AA231" s="432"/>
      <c r="AB231" s="432"/>
      <c r="AC231" s="432"/>
      <c r="AD231" s="432"/>
      <c r="AE231" s="49"/>
      <c r="AF231" s="219"/>
      <c r="AG231" s="212"/>
    </row>
    <row r="232" spans="1:36" s="114" customFormat="1" ht="15" customHeight="1">
      <c r="A232" s="131"/>
      <c r="B232" s="48"/>
      <c r="C232" s="82" t="s">
        <v>244</v>
      </c>
      <c r="D232" s="746" t="str">
        <f>IF($AH$33=1,"",IF(CNGE_2026_M3_Secc1!$AH$40=CNGE_2026_M3_Secc1!$AJ$40,"",IF(CNGE_2026_M3_Secc1!D112="","",CNGE_2026_M3_Secc1!D112)))</f>
        <v/>
      </c>
      <c r="E232" s="746"/>
      <c r="F232" s="746"/>
      <c r="G232" s="746"/>
      <c r="H232" s="746"/>
      <c r="I232" s="432"/>
      <c r="J232" s="432"/>
      <c r="K232" s="432"/>
      <c r="L232" s="432"/>
      <c r="M232" s="432"/>
      <c r="N232" s="432"/>
      <c r="O232" s="432"/>
      <c r="P232" s="432"/>
      <c r="Q232" s="432"/>
      <c r="R232" s="432"/>
      <c r="S232" s="432"/>
      <c r="T232" s="432"/>
      <c r="U232" s="432"/>
      <c r="V232" s="432"/>
      <c r="W232" s="432"/>
      <c r="X232" s="432"/>
      <c r="Y232" s="432"/>
      <c r="Z232" s="432"/>
      <c r="AA232" s="432"/>
      <c r="AB232" s="432"/>
      <c r="AC232" s="432"/>
      <c r="AD232" s="432"/>
      <c r="AE232" s="49"/>
      <c r="AF232" s="219"/>
      <c r="AG232" s="212"/>
    </row>
    <row r="233" spans="1:36" s="114" customFormat="1" ht="15" customHeight="1">
      <c r="A233" s="131"/>
      <c r="B233" s="48"/>
      <c r="C233" s="82" t="s">
        <v>245</v>
      </c>
      <c r="D233" s="746" t="str">
        <f>IF($AH$33=1,"",IF(CNGE_2026_M3_Secc1!$AH$40=CNGE_2026_M3_Secc1!$AJ$40,"",IF(CNGE_2026_M3_Secc1!D113="","",CNGE_2026_M3_Secc1!D113)))</f>
        <v/>
      </c>
      <c r="E233" s="746"/>
      <c r="F233" s="746"/>
      <c r="G233" s="746"/>
      <c r="H233" s="746"/>
      <c r="I233" s="432"/>
      <c r="J233" s="432"/>
      <c r="K233" s="432"/>
      <c r="L233" s="432"/>
      <c r="M233" s="432"/>
      <c r="N233" s="432"/>
      <c r="O233" s="432"/>
      <c r="P233" s="432"/>
      <c r="Q233" s="432"/>
      <c r="R233" s="432"/>
      <c r="S233" s="432"/>
      <c r="T233" s="432"/>
      <c r="U233" s="432"/>
      <c r="V233" s="432"/>
      <c r="W233" s="432"/>
      <c r="X233" s="432"/>
      <c r="Y233" s="432"/>
      <c r="Z233" s="432"/>
      <c r="AA233" s="432"/>
      <c r="AB233" s="432"/>
      <c r="AC233" s="432"/>
      <c r="AD233" s="432"/>
      <c r="AE233" s="49"/>
      <c r="AF233" s="219"/>
      <c r="AG233" s="212"/>
    </row>
    <row r="234" spans="1:36" s="114" customFormat="1" ht="15" customHeight="1">
      <c r="A234" s="131"/>
      <c r="B234" s="48"/>
      <c r="C234" s="82" t="s">
        <v>246</v>
      </c>
      <c r="D234" s="746" t="str">
        <f>IF($AH$33=1,"",IF(CNGE_2026_M3_Secc1!$AH$40=CNGE_2026_M3_Secc1!$AJ$40,"",IF(CNGE_2026_M3_Secc1!D114="","",CNGE_2026_M3_Secc1!D114)))</f>
        <v/>
      </c>
      <c r="E234" s="746"/>
      <c r="F234" s="746"/>
      <c r="G234" s="746"/>
      <c r="H234" s="746"/>
      <c r="I234" s="432"/>
      <c r="J234" s="432"/>
      <c r="K234" s="432"/>
      <c r="L234" s="432"/>
      <c r="M234" s="432"/>
      <c r="N234" s="432"/>
      <c r="O234" s="432"/>
      <c r="P234" s="432"/>
      <c r="Q234" s="432"/>
      <c r="R234" s="432"/>
      <c r="S234" s="432"/>
      <c r="T234" s="432"/>
      <c r="U234" s="432"/>
      <c r="V234" s="432"/>
      <c r="W234" s="432"/>
      <c r="X234" s="432"/>
      <c r="Y234" s="432"/>
      <c r="Z234" s="432"/>
      <c r="AA234" s="432"/>
      <c r="AB234" s="432"/>
      <c r="AC234" s="432"/>
      <c r="AD234" s="432"/>
      <c r="AE234" s="49"/>
      <c r="AF234" s="219"/>
      <c r="AG234" s="212"/>
    </row>
    <row r="235" spans="1:36" s="72" customFormat="1" ht="60" customHeight="1">
      <c r="A235" s="131"/>
      <c r="C235" s="82" t="s">
        <v>321</v>
      </c>
      <c r="D235" s="746" t="str">
        <f>IF($AH$33=1,"","OTRA UNIDAD DE SERVICIOS PERICIALES Y/ O DE SERVICIO MEDICO FORENSE")</f>
        <v>OTRA UNIDAD DE SERVICIOS PERICIALES Y/ O DE SERVICIO MEDICO FORENSE</v>
      </c>
      <c r="E235" s="746"/>
      <c r="F235" s="746"/>
      <c r="G235" s="746"/>
      <c r="H235" s="746"/>
      <c r="I235" s="432"/>
      <c r="J235" s="432"/>
      <c r="K235" s="432"/>
      <c r="L235" s="432"/>
      <c r="M235" s="432"/>
      <c r="N235" s="432"/>
      <c r="O235" s="432"/>
      <c r="P235" s="432"/>
      <c r="Q235" s="432"/>
      <c r="R235" s="432"/>
      <c r="S235" s="432"/>
      <c r="T235" s="432"/>
      <c r="U235" s="432"/>
      <c r="V235" s="432"/>
      <c r="W235" s="432"/>
      <c r="X235" s="432"/>
      <c r="Y235" s="432"/>
      <c r="Z235" s="432"/>
      <c r="AA235" s="432"/>
      <c r="AB235" s="432"/>
      <c r="AC235" s="432"/>
      <c r="AD235" s="432"/>
      <c r="AE235" s="12"/>
      <c r="AF235" s="219"/>
    </row>
    <row r="236" spans="1:36" s="226" customFormat="1" ht="15" customHeight="1">
      <c r="A236" s="131"/>
      <c r="B236" s="44"/>
      <c r="C236" s="106"/>
      <c r="D236" s="106"/>
      <c r="E236" s="106"/>
      <c r="F236" s="106"/>
      <c r="G236" s="106"/>
      <c r="H236" s="106"/>
      <c r="I236" s="174">
        <f>IF(AND(SUM(I179:I235)=0,COUNTIF(I179:I235,"NS")&gt;0),"NS",
IF(AND(SUM(I179:I235)=0,COUNTIF(I179:I235,0)&gt;0),0,
IF(AND(SUM(I179:I235)=0,COUNTIF(I179:I235,"NA")&gt;0),"NA",
SUM(I179:I235))))</f>
        <v>0</v>
      </c>
      <c r="J236" s="174">
        <f t="shared" ref="J236:AD236" si="167">IF(AND(SUM(J179:J235)=0,COUNTIF(J179:J235,"NS")&gt;0),"NS",
IF(AND(SUM(J179:J235)=0,COUNTIF(J179:J235,0)&gt;0),0,
IF(AND(SUM(J179:J235)=0,COUNTIF(J179:J235,"NA")&gt;0),"NA",
SUM(J179:J235))))</f>
        <v>0</v>
      </c>
      <c r="K236" s="174">
        <f t="shared" si="167"/>
        <v>0</v>
      </c>
      <c r="L236" s="174">
        <f t="shared" si="167"/>
        <v>0</v>
      </c>
      <c r="M236" s="174">
        <f t="shared" si="167"/>
        <v>0</v>
      </c>
      <c r="N236" s="174">
        <f t="shared" si="167"/>
        <v>0</v>
      </c>
      <c r="O236" s="174">
        <f t="shared" si="167"/>
        <v>0</v>
      </c>
      <c r="P236" s="174">
        <f t="shared" si="167"/>
        <v>0</v>
      </c>
      <c r="Q236" s="174">
        <f t="shared" si="167"/>
        <v>0</v>
      </c>
      <c r="R236" s="174">
        <f t="shared" si="167"/>
        <v>0</v>
      </c>
      <c r="S236" s="174">
        <f t="shared" si="167"/>
        <v>0</v>
      </c>
      <c r="T236" s="174">
        <f t="shared" si="167"/>
        <v>0</v>
      </c>
      <c r="U236" s="174">
        <f t="shared" si="167"/>
        <v>0</v>
      </c>
      <c r="V236" s="174">
        <f t="shared" si="167"/>
        <v>0</v>
      </c>
      <c r="W236" s="174">
        <f t="shared" si="167"/>
        <v>0</v>
      </c>
      <c r="X236" s="174">
        <f t="shared" si="167"/>
        <v>0</v>
      </c>
      <c r="Y236" s="174">
        <f t="shared" si="167"/>
        <v>0</v>
      </c>
      <c r="Z236" s="174">
        <f t="shared" si="167"/>
        <v>0</v>
      </c>
      <c r="AA236" s="174">
        <f t="shared" si="167"/>
        <v>0</v>
      </c>
      <c r="AB236" s="174">
        <f t="shared" si="167"/>
        <v>0</v>
      </c>
      <c r="AC236" s="174">
        <f t="shared" si="167"/>
        <v>0</v>
      </c>
      <c r="AD236" s="174">
        <f t="shared" si="167"/>
        <v>0</v>
      </c>
      <c r="AE236" s="49"/>
      <c r="AF236" s="225"/>
      <c r="AG236" s="212"/>
      <c r="AI236" s="114"/>
      <c r="AJ236" s="114"/>
    </row>
    <row r="237" spans="1:36" s="226" customFormat="1" ht="15" customHeight="1">
      <c r="A237" s="131"/>
      <c r="B237" s="44"/>
      <c r="C237" s="44"/>
      <c r="D237" s="44"/>
      <c r="E237" s="44"/>
      <c r="F237" s="44"/>
      <c r="G237" s="44"/>
      <c r="H237" s="44"/>
      <c r="I237" s="44"/>
      <c r="J237" s="44"/>
      <c r="K237" s="44"/>
      <c r="L237" s="44"/>
      <c r="M237" s="44"/>
      <c r="N237" s="44"/>
      <c r="O237" s="44"/>
      <c r="P237" s="44"/>
      <c r="Q237" s="44"/>
      <c r="R237" s="44"/>
      <c r="S237" s="44"/>
      <c r="T237" s="44"/>
      <c r="U237" s="44"/>
      <c r="V237" s="44"/>
      <c r="W237" s="44"/>
      <c r="X237" s="44"/>
      <c r="Y237" s="44"/>
      <c r="Z237" s="44"/>
      <c r="AA237" s="44"/>
      <c r="AB237" s="44"/>
      <c r="AC237" s="44"/>
      <c r="AD237" s="44"/>
      <c r="AE237" s="49"/>
      <c r="AF237" s="225"/>
      <c r="AG237" s="212"/>
    </row>
    <row r="238" spans="1:36" s="114" customFormat="1" ht="15" customHeight="1">
      <c r="A238" s="131"/>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c r="AA238" s="761" t="s">
        <v>160</v>
      </c>
      <c r="AB238" s="761"/>
      <c r="AC238" s="761"/>
      <c r="AD238" s="761"/>
      <c r="AE238" s="49"/>
      <c r="AF238" s="219"/>
      <c r="AG238" s="212"/>
    </row>
    <row r="239" spans="1:36" s="114" customFormat="1" ht="24" customHeight="1">
      <c r="A239" s="131"/>
      <c r="B239" s="46"/>
      <c r="C239" s="558" t="s">
        <v>535</v>
      </c>
      <c r="D239" s="558"/>
      <c r="E239" s="558"/>
      <c r="F239" s="558"/>
      <c r="G239" s="558"/>
      <c r="H239" s="558"/>
      <c r="I239" s="558" t="s">
        <v>1196</v>
      </c>
      <c r="J239" s="558"/>
      <c r="K239" s="558"/>
      <c r="L239" s="558"/>
      <c r="M239" s="558"/>
      <c r="N239" s="558"/>
      <c r="O239" s="558"/>
      <c r="P239" s="558"/>
      <c r="Q239" s="558"/>
      <c r="R239" s="558"/>
      <c r="S239" s="558"/>
      <c r="T239" s="558"/>
      <c r="U239" s="558"/>
      <c r="V239" s="558"/>
      <c r="W239" s="558"/>
      <c r="X239" s="558"/>
      <c r="Y239" s="558"/>
      <c r="Z239" s="558"/>
      <c r="AA239" s="558"/>
      <c r="AB239" s="558"/>
      <c r="AC239" s="558"/>
      <c r="AD239" s="558"/>
      <c r="AE239" s="49"/>
      <c r="AF239" s="219"/>
      <c r="AG239" s="212"/>
    </row>
    <row r="240" spans="1:36" s="114" customFormat="1" ht="15" customHeight="1">
      <c r="A240" s="131"/>
      <c r="B240" s="46"/>
      <c r="C240" s="558"/>
      <c r="D240" s="558"/>
      <c r="E240" s="558"/>
      <c r="F240" s="558"/>
      <c r="G240" s="558"/>
      <c r="H240" s="558"/>
      <c r="I240" s="712" t="s">
        <v>76</v>
      </c>
      <c r="J240" s="712" t="s">
        <v>77</v>
      </c>
      <c r="K240" s="712" t="s">
        <v>78</v>
      </c>
      <c r="L240" s="678" t="s">
        <v>79</v>
      </c>
      <c r="M240" s="678"/>
      <c r="N240" s="678"/>
      <c r="O240" s="678" t="s">
        <v>80</v>
      </c>
      <c r="P240" s="678"/>
      <c r="Q240" s="678"/>
      <c r="R240" s="678"/>
      <c r="S240" s="678"/>
      <c r="T240" s="678" t="s">
        <v>81</v>
      </c>
      <c r="U240" s="678" t="s">
        <v>82</v>
      </c>
      <c r="V240" s="678" t="s">
        <v>83</v>
      </c>
      <c r="W240" s="678" t="s">
        <v>84</v>
      </c>
      <c r="X240" s="678"/>
      <c r="Y240" s="678"/>
      <c r="Z240" s="678"/>
      <c r="AA240" s="678"/>
      <c r="AB240" s="678"/>
      <c r="AC240" s="678" t="s">
        <v>85</v>
      </c>
      <c r="AD240" s="678" t="s">
        <v>86</v>
      </c>
      <c r="AE240" s="49"/>
      <c r="AF240" s="219"/>
      <c r="AG240" s="212"/>
    </row>
    <row r="241" spans="1:33" s="114" customFormat="1" ht="24" customHeight="1">
      <c r="A241" s="131"/>
      <c r="B241" s="46"/>
      <c r="C241" s="558"/>
      <c r="D241" s="558"/>
      <c r="E241" s="558"/>
      <c r="F241" s="558"/>
      <c r="G241" s="558"/>
      <c r="H241" s="558"/>
      <c r="I241" s="713"/>
      <c r="J241" s="713"/>
      <c r="K241" s="713"/>
      <c r="L241" s="223" t="s">
        <v>161</v>
      </c>
      <c r="M241" s="223" t="s">
        <v>162</v>
      </c>
      <c r="N241" s="223" t="s">
        <v>163</v>
      </c>
      <c r="O241" s="223" t="s">
        <v>164</v>
      </c>
      <c r="P241" s="223" t="s">
        <v>165</v>
      </c>
      <c r="Q241" s="223" t="s">
        <v>166</v>
      </c>
      <c r="R241" s="223" t="s">
        <v>167</v>
      </c>
      <c r="S241" s="223" t="s">
        <v>168</v>
      </c>
      <c r="T241" s="678"/>
      <c r="U241" s="678"/>
      <c r="V241" s="678"/>
      <c r="W241" s="223" t="s">
        <v>847</v>
      </c>
      <c r="X241" s="223" t="s">
        <v>848</v>
      </c>
      <c r="Y241" s="223" t="s">
        <v>849</v>
      </c>
      <c r="Z241" s="223" t="s">
        <v>850</v>
      </c>
      <c r="AA241" s="223" t="s">
        <v>851</v>
      </c>
      <c r="AB241" s="223" t="s">
        <v>852</v>
      </c>
      <c r="AC241" s="678"/>
      <c r="AD241" s="678"/>
      <c r="AE241" s="49"/>
      <c r="AF241" s="219"/>
      <c r="AG241" s="212"/>
    </row>
    <row r="242" spans="1:33" s="114" customFormat="1" ht="15" customHeight="1">
      <c r="A242" s="131"/>
      <c r="B242" s="53"/>
      <c r="C242" s="186" t="s">
        <v>391</v>
      </c>
      <c r="D242" s="746" t="str">
        <f>IF($AH$33=0,"No identificado","")</f>
        <v>No identificado</v>
      </c>
      <c r="E242" s="746"/>
      <c r="F242" s="746"/>
      <c r="G242" s="746"/>
      <c r="H242" s="746"/>
      <c r="I242" s="432"/>
      <c r="J242" s="432"/>
      <c r="K242" s="432"/>
      <c r="L242" s="432"/>
      <c r="M242" s="432"/>
      <c r="N242" s="432"/>
      <c r="O242" s="432"/>
      <c r="P242" s="432"/>
      <c r="Q242" s="432"/>
      <c r="R242" s="432"/>
      <c r="S242" s="432"/>
      <c r="T242" s="432"/>
      <c r="U242" s="432"/>
      <c r="V242" s="432"/>
      <c r="W242" s="432"/>
      <c r="X242" s="432"/>
      <c r="Y242" s="432"/>
      <c r="Z242" s="432"/>
      <c r="AA242" s="432"/>
      <c r="AB242" s="432"/>
      <c r="AC242" s="432"/>
      <c r="AD242" s="432"/>
      <c r="AE242" s="49"/>
      <c r="AF242" s="219"/>
      <c r="AG242" s="212"/>
    </row>
    <row r="243" spans="1:33" s="114" customFormat="1" ht="15" customHeight="1">
      <c r="A243" s="131"/>
      <c r="B243" s="53"/>
      <c r="C243" s="186" t="s">
        <v>66</v>
      </c>
      <c r="D243" s="746" t="str">
        <f>IF($AH$33=1,"",IF(CNGE_2026_M3_Secc1!$AH$40=CNGE_2026_M3_Secc1!$AJ$40,"",IF(CNGE_2026_M3_Secc1!D60="","",CNGE_2026_M3_Secc1!D60)))</f>
        <v/>
      </c>
      <c r="E243" s="746"/>
      <c r="F243" s="746"/>
      <c r="G243" s="746"/>
      <c r="H243" s="746"/>
      <c r="I243" s="432"/>
      <c r="J243" s="432"/>
      <c r="K243" s="432"/>
      <c r="L243" s="432"/>
      <c r="M243" s="432"/>
      <c r="N243" s="432"/>
      <c r="O243" s="432"/>
      <c r="P243" s="432"/>
      <c r="Q243" s="432"/>
      <c r="R243" s="432"/>
      <c r="S243" s="432"/>
      <c r="T243" s="432"/>
      <c r="U243" s="432"/>
      <c r="V243" s="432"/>
      <c r="W243" s="432"/>
      <c r="X243" s="432"/>
      <c r="Y243" s="432"/>
      <c r="Z243" s="432"/>
      <c r="AA243" s="432"/>
      <c r="AB243" s="432"/>
      <c r="AC243" s="432"/>
      <c r="AD243" s="432"/>
      <c r="AE243" s="49"/>
      <c r="AF243" s="219"/>
      <c r="AG243" s="212"/>
    </row>
    <row r="244" spans="1:33" s="114" customFormat="1" ht="15" customHeight="1">
      <c r="A244" s="131"/>
      <c r="B244" s="53"/>
      <c r="C244" s="82" t="s">
        <v>67</v>
      </c>
      <c r="D244" s="746" t="str">
        <f>IF($AH$33=1,"",IF(CNGE_2026_M3_Secc1!$AH$40=CNGE_2026_M3_Secc1!$AJ$40,"",IF(CNGE_2026_M3_Secc1!D61="","",CNGE_2026_M3_Secc1!D61)))</f>
        <v/>
      </c>
      <c r="E244" s="746"/>
      <c r="F244" s="746"/>
      <c r="G244" s="746"/>
      <c r="H244" s="746"/>
      <c r="I244" s="432"/>
      <c r="J244" s="432"/>
      <c r="K244" s="432"/>
      <c r="L244" s="432"/>
      <c r="M244" s="432"/>
      <c r="N244" s="432"/>
      <c r="O244" s="432"/>
      <c r="P244" s="432"/>
      <c r="Q244" s="432"/>
      <c r="R244" s="432"/>
      <c r="S244" s="432"/>
      <c r="T244" s="432"/>
      <c r="U244" s="432"/>
      <c r="V244" s="432"/>
      <c r="W244" s="432"/>
      <c r="X244" s="432"/>
      <c r="Y244" s="432"/>
      <c r="Z244" s="432"/>
      <c r="AA244" s="432"/>
      <c r="AB244" s="432"/>
      <c r="AC244" s="432"/>
      <c r="AD244" s="432"/>
      <c r="AE244" s="49"/>
      <c r="AF244" s="219"/>
      <c r="AG244" s="212"/>
    </row>
    <row r="245" spans="1:33" s="114" customFormat="1" ht="15" customHeight="1">
      <c r="A245" s="131"/>
      <c r="B245" s="53"/>
      <c r="C245" s="82" t="s">
        <v>68</v>
      </c>
      <c r="D245" s="746" t="str">
        <f>IF($AH$33=1,"",IF(CNGE_2026_M3_Secc1!$AH$40=CNGE_2026_M3_Secc1!$AJ$40,"",IF(CNGE_2026_M3_Secc1!D62="","",CNGE_2026_M3_Secc1!D62)))</f>
        <v/>
      </c>
      <c r="E245" s="746"/>
      <c r="F245" s="746"/>
      <c r="G245" s="746"/>
      <c r="H245" s="746"/>
      <c r="I245" s="432"/>
      <c r="J245" s="432"/>
      <c r="K245" s="432"/>
      <c r="L245" s="432"/>
      <c r="M245" s="432"/>
      <c r="N245" s="432"/>
      <c r="O245" s="432"/>
      <c r="P245" s="432"/>
      <c r="Q245" s="432"/>
      <c r="R245" s="432"/>
      <c r="S245" s="432"/>
      <c r="T245" s="432"/>
      <c r="U245" s="432"/>
      <c r="V245" s="432"/>
      <c r="W245" s="432"/>
      <c r="X245" s="432"/>
      <c r="Y245" s="432"/>
      <c r="Z245" s="432"/>
      <c r="AA245" s="432"/>
      <c r="AB245" s="432"/>
      <c r="AC245" s="432"/>
      <c r="AD245" s="432"/>
      <c r="AE245" s="49"/>
      <c r="AF245" s="219"/>
      <c r="AG245" s="212"/>
    </row>
    <row r="246" spans="1:33" s="114" customFormat="1" ht="15" customHeight="1">
      <c r="A246" s="131"/>
      <c r="B246" s="53"/>
      <c r="C246" s="82" t="s">
        <v>69</v>
      </c>
      <c r="D246" s="746" t="str">
        <f>IF($AH$33=1,"",IF(CNGE_2026_M3_Secc1!$AH$40=CNGE_2026_M3_Secc1!$AJ$40,"",IF(CNGE_2026_M3_Secc1!D63="","",CNGE_2026_M3_Secc1!D63)))</f>
        <v/>
      </c>
      <c r="E246" s="746"/>
      <c r="F246" s="746"/>
      <c r="G246" s="746"/>
      <c r="H246" s="746"/>
      <c r="I246" s="432"/>
      <c r="J246" s="432"/>
      <c r="K246" s="432"/>
      <c r="L246" s="432"/>
      <c r="M246" s="432"/>
      <c r="N246" s="432"/>
      <c r="O246" s="432"/>
      <c r="P246" s="432"/>
      <c r="Q246" s="432"/>
      <c r="R246" s="432"/>
      <c r="S246" s="432"/>
      <c r="T246" s="432"/>
      <c r="U246" s="432"/>
      <c r="V246" s="432"/>
      <c r="W246" s="432"/>
      <c r="X246" s="432"/>
      <c r="Y246" s="432"/>
      <c r="Z246" s="432"/>
      <c r="AA246" s="432"/>
      <c r="AB246" s="432"/>
      <c r="AC246" s="432"/>
      <c r="AD246" s="432"/>
      <c r="AE246" s="49"/>
      <c r="AF246" s="219"/>
      <c r="AG246" s="212"/>
    </row>
    <row r="247" spans="1:33" s="114" customFormat="1" ht="15" customHeight="1">
      <c r="A247" s="131"/>
      <c r="B247" s="53"/>
      <c r="C247" s="82" t="s">
        <v>70</v>
      </c>
      <c r="D247" s="746" t="str">
        <f>IF($AH$33=1,"",IF(CNGE_2026_M3_Secc1!$AH$40=CNGE_2026_M3_Secc1!$AJ$40,"",IF(CNGE_2026_M3_Secc1!D64="","",CNGE_2026_M3_Secc1!D64)))</f>
        <v/>
      </c>
      <c r="E247" s="746"/>
      <c r="F247" s="746"/>
      <c r="G247" s="746"/>
      <c r="H247" s="746"/>
      <c r="I247" s="432"/>
      <c r="J247" s="432"/>
      <c r="K247" s="432"/>
      <c r="L247" s="432"/>
      <c r="M247" s="432"/>
      <c r="N247" s="432"/>
      <c r="O247" s="432"/>
      <c r="P247" s="432"/>
      <c r="Q247" s="432"/>
      <c r="R247" s="432"/>
      <c r="S247" s="432"/>
      <c r="T247" s="432"/>
      <c r="U247" s="432"/>
      <c r="V247" s="432"/>
      <c r="W247" s="432"/>
      <c r="X247" s="432"/>
      <c r="Y247" s="432"/>
      <c r="Z247" s="432"/>
      <c r="AA247" s="432"/>
      <c r="AB247" s="432"/>
      <c r="AC247" s="432"/>
      <c r="AD247" s="432"/>
      <c r="AE247" s="49"/>
      <c r="AF247" s="219"/>
      <c r="AG247" s="212"/>
    </row>
    <row r="248" spans="1:33" s="114" customFormat="1" ht="15" customHeight="1">
      <c r="A248" s="131"/>
      <c r="B248" s="53"/>
      <c r="C248" s="82" t="s">
        <v>71</v>
      </c>
      <c r="D248" s="746" t="str">
        <f>IF($AH$33=1,"",IF(CNGE_2026_M3_Secc1!$AH$40=CNGE_2026_M3_Secc1!$AJ$40,"",IF(CNGE_2026_M3_Secc1!D65="","",CNGE_2026_M3_Secc1!D65)))</f>
        <v/>
      </c>
      <c r="E248" s="746"/>
      <c r="F248" s="746"/>
      <c r="G248" s="746"/>
      <c r="H248" s="746"/>
      <c r="I248" s="432"/>
      <c r="J248" s="432"/>
      <c r="K248" s="432"/>
      <c r="L248" s="432"/>
      <c r="M248" s="432"/>
      <c r="N248" s="432"/>
      <c r="O248" s="432"/>
      <c r="P248" s="432"/>
      <c r="Q248" s="432"/>
      <c r="R248" s="432"/>
      <c r="S248" s="432"/>
      <c r="T248" s="432"/>
      <c r="U248" s="432"/>
      <c r="V248" s="432"/>
      <c r="W248" s="432"/>
      <c r="X248" s="432"/>
      <c r="Y248" s="432"/>
      <c r="Z248" s="432"/>
      <c r="AA248" s="432"/>
      <c r="AB248" s="432"/>
      <c r="AC248" s="432"/>
      <c r="AD248" s="432"/>
      <c r="AE248" s="49"/>
      <c r="AF248" s="219"/>
      <c r="AG248" s="212"/>
    </row>
    <row r="249" spans="1:33" s="114" customFormat="1" ht="15" customHeight="1">
      <c r="A249" s="131"/>
      <c r="B249" s="53"/>
      <c r="C249" s="82" t="s">
        <v>72</v>
      </c>
      <c r="D249" s="746" t="str">
        <f>IF($AH$33=1,"",IF(CNGE_2026_M3_Secc1!$AH$40=CNGE_2026_M3_Secc1!$AJ$40,"",IF(CNGE_2026_M3_Secc1!D66="","",CNGE_2026_M3_Secc1!D66)))</f>
        <v/>
      </c>
      <c r="E249" s="746"/>
      <c r="F249" s="746"/>
      <c r="G249" s="746"/>
      <c r="H249" s="746"/>
      <c r="I249" s="432"/>
      <c r="J249" s="432"/>
      <c r="K249" s="432"/>
      <c r="L249" s="432"/>
      <c r="M249" s="432"/>
      <c r="N249" s="432"/>
      <c r="O249" s="432"/>
      <c r="P249" s="432"/>
      <c r="Q249" s="432"/>
      <c r="R249" s="432"/>
      <c r="S249" s="432"/>
      <c r="T249" s="432"/>
      <c r="U249" s="432"/>
      <c r="V249" s="432"/>
      <c r="W249" s="432"/>
      <c r="X249" s="432"/>
      <c r="Y249" s="432"/>
      <c r="Z249" s="432"/>
      <c r="AA249" s="432"/>
      <c r="AB249" s="432"/>
      <c r="AC249" s="432"/>
      <c r="AD249" s="432"/>
      <c r="AE249" s="49"/>
      <c r="AF249" s="219"/>
      <c r="AG249" s="212"/>
    </row>
    <row r="250" spans="1:33" s="114" customFormat="1" ht="15" customHeight="1">
      <c r="A250" s="131"/>
      <c r="B250" s="53"/>
      <c r="C250" s="82" t="s">
        <v>73</v>
      </c>
      <c r="D250" s="746" t="str">
        <f>IF($AH$33=1,"",IF(CNGE_2026_M3_Secc1!$AH$40=CNGE_2026_M3_Secc1!$AJ$40,"",IF(CNGE_2026_M3_Secc1!D67="","",CNGE_2026_M3_Secc1!D67)))</f>
        <v/>
      </c>
      <c r="E250" s="746"/>
      <c r="F250" s="746"/>
      <c r="G250" s="746"/>
      <c r="H250" s="746"/>
      <c r="I250" s="432"/>
      <c r="J250" s="432"/>
      <c r="K250" s="432"/>
      <c r="L250" s="432"/>
      <c r="M250" s="432"/>
      <c r="N250" s="432"/>
      <c r="O250" s="432"/>
      <c r="P250" s="432"/>
      <c r="Q250" s="432"/>
      <c r="R250" s="432"/>
      <c r="S250" s="432"/>
      <c r="T250" s="432"/>
      <c r="U250" s="432"/>
      <c r="V250" s="432"/>
      <c r="W250" s="432"/>
      <c r="X250" s="432"/>
      <c r="Y250" s="432"/>
      <c r="Z250" s="432"/>
      <c r="AA250" s="432"/>
      <c r="AB250" s="432"/>
      <c r="AC250" s="432"/>
      <c r="AD250" s="432"/>
      <c r="AE250" s="49"/>
      <c r="AF250" s="219"/>
      <c r="AG250" s="212"/>
    </row>
    <row r="251" spans="1:33" s="114" customFormat="1" ht="15" customHeight="1">
      <c r="A251" s="131"/>
      <c r="B251" s="53"/>
      <c r="C251" s="82" t="s">
        <v>74</v>
      </c>
      <c r="D251" s="746" t="str">
        <f>IF($AH$33=1,"",IF(CNGE_2026_M3_Secc1!$AH$40=CNGE_2026_M3_Secc1!$AJ$40,"",IF(CNGE_2026_M3_Secc1!D68="","",CNGE_2026_M3_Secc1!D68)))</f>
        <v/>
      </c>
      <c r="E251" s="746"/>
      <c r="F251" s="746"/>
      <c r="G251" s="746"/>
      <c r="H251" s="746"/>
      <c r="I251" s="432"/>
      <c r="J251" s="432"/>
      <c r="K251" s="432"/>
      <c r="L251" s="432"/>
      <c r="M251" s="432"/>
      <c r="N251" s="432"/>
      <c r="O251" s="432"/>
      <c r="P251" s="432"/>
      <c r="Q251" s="432"/>
      <c r="R251" s="432"/>
      <c r="S251" s="432"/>
      <c r="T251" s="432"/>
      <c r="U251" s="432"/>
      <c r="V251" s="432"/>
      <c r="W251" s="432"/>
      <c r="X251" s="432"/>
      <c r="Y251" s="432"/>
      <c r="Z251" s="432"/>
      <c r="AA251" s="432"/>
      <c r="AB251" s="432"/>
      <c r="AC251" s="432"/>
      <c r="AD251" s="432"/>
      <c r="AE251" s="49"/>
      <c r="AF251" s="219"/>
      <c r="AG251" s="212"/>
    </row>
    <row r="252" spans="1:33" s="114" customFormat="1" ht="15" customHeight="1">
      <c r="A252" s="131"/>
      <c r="B252" s="53"/>
      <c r="C252" s="82" t="s">
        <v>75</v>
      </c>
      <c r="D252" s="746" t="str">
        <f>IF($AH$33=1,"",IF(CNGE_2026_M3_Secc1!$AH$40=CNGE_2026_M3_Secc1!$AJ$40,"",IF(CNGE_2026_M3_Secc1!D69="","",CNGE_2026_M3_Secc1!D69)))</f>
        <v/>
      </c>
      <c r="E252" s="746"/>
      <c r="F252" s="746"/>
      <c r="G252" s="746"/>
      <c r="H252" s="746"/>
      <c r="I252" s="432"/>
      <c r="J252" s="432"/>
      <c r="K252" s="432"/>
      <c r="L252" s="432"/>
      <c r="M252" s="432"/>
      <c r="N252" s="432"/>
      <c r="O252" s="432"/>
      <c r="P252" s="432"/>
      <c r="Q252" s="432"/>
      <c r="R252" s="432"/>
      <c r="S252" s="432"/>
      <c r="T252" s="432"/>
      <c r="U252" s="432"/>
      <c r="V252" s="432"/>
      <c r="W252" s="432"/>
      <c r="X252" s="432"/>
      <c r="Y252" s="432"/>
      <c r="Z252" s="432"/>
      <c r="AA252" s="432"/>
      <c r="AB252" s="432"/>
      <c r="AC252" s="432"/>
      <c r="AD252" s="432"/>
      <c r="AE252" s="49"/>
      <c r="AF252" s="219"/>
      <c r="AG252" s="212"/>
    </row>
    <row r="253" spans="1:33" s="114" customFormat="1" ht="15" customHeight="1">
      <c r="A253" s="131"/>
      <c r="B253" s="53"/>
      <c r="C253" s="82" t="s">
        <v>76</v>
      </c>
      <c r="D253" s="746" t="str">
        <f>IF($AH$33=1,"",IF(CNGE_2026_M3_Secc1!$AH$40=CNGE_2026_M3_Secc1!$AJ$40,"",IF(CNGE_2026_M3_Secc1!D70="","",CNGE_2026_M3_Secc1!D70)))</f>
        <v/>
      </c>
      <c r="E253" s="746"/>
      <c r="F253" s="746"/>
      <c r="G253" s="746"/>
      <c r="H253" s="746"/>
      <c r="I253" s="432"/>
      <c r="J253" s="432"/>
      <c r="K253" s="432"/>
      <c r="L253" s="432"/>
      <c r="M253" s="432"/>
      <c r="N253" s="432"/>
      <c r="O253" s="432"/>
      <c r="P253" s="432"/>
      <c r="Q253" s="432"/>
      <c r="R253" s="432"/>
      <c r="S253" s="432"/>
      <c r="T253" s="432"/>
      <c r="U253" s="432"/>
      <c r="V253" s="432"/>
      <c r="W253" s="432"/>
      <c r="X253" s="432"/>
      <c r="Y253" s="432"/>
      <c r="Z253" s="432"/>
      <c r="AA253" s="432"/>
      <c r="AB253" s="432"/>
      <c r="AC253" s="432"/>
      <c r="AD253" s="432"/>
      <c r="AE253" s="49"/>
      <c r="AF253" s="219"/>
      <c r="AG253" s="212"/>
    </row>
    <row r="254" spans="1:33" s="114" customFormat="1" ht="15" customHeight="1">
      <c r="A254" s="131"/>
      <c r="B254" s="53"/>
      <c r="C254" s="82" t="s">
        <v>77</v>
      </c>
      <c r="D254" s="746" t="str">
        <f>IF($AH$33=1,"",IF(CNGE_2026_M3_Secc1!$AH$40=CNGE_2026_M3_Secc1!$AJ$40,"",IF(CNGE_2026_M3_Secc1!D71="","",CNGE_2026_M3_Secc1!D71)))</f>
        <v/>
      </c>
      <c r="E254" s="746"/>
      <c r="F254" s="746"/>
      <c r="G254" s="746"/>
      <c r="H254" s="746"/>
      <c r="I254" s="432"/>
      <c r="J254" s="432"/>
      <c r="K254" s="432"/>
      <c r="L254" s="432"/>
      <c r="M254" s="432"/>
      <c r="N254" s="432"/>
      <c r="O254" s="432"/>
      <c r="P254" s="432"/>
      <c r="Q254" s="432"/>
      <c r="R254" s="432"/>
      <c r="S254" s="432"/>
      <c r="T254" s="432"/>
      <c r="U254" s="432"/>
      <c r="V254" s="432"/>
      <c r="W254" s="432"/>
      <c r="X254" s="432"/>
      <c r="Y254" s="432"/>
      <c r="Z254" s="432"/>
      <c r="AA254" s="432"/>
      <c r="AB254" s="432"/>
      <c r="AC254" s="432"/>
      <c r="AD254" s="432"/>
      <c r="AE254" s="49"/>
      <c r="AF254" s="219"/>
      <c r="AG254" s="212"/>
    </row>
    <row r="255" spans="1:33" s="114" customFormat="1" ht="15" customHeight="1">
      <c r="A255" s="131"/>
      <c r="B255" s="53"/>
      <c r="C255" s="82" t="s">
        <v>78</v>
      </c>
      <c r="D255" s="746" t="str">
        <f>IF($AH$33=1,"",IF(CNGE_2026_M3_Secc1!$AH$40=CNGE_2026_M3_Secc1!$AJ$40,"",IF(CNGE_2026_M3_Secc1!D72="","",CNGE_2026_M3_Secc1!D72)))</f>
        <v/>
      </c>
      <c r="E255" s="746"/>
      <c r="F255" s="746"/>
      <c r="G255" s="746"/>
      <c r="H255" s="746"/>
      <c r="I255" s="432"/>
      <c r="J255" s="432"/>
      <c r="K255" s="432"/>
      <c r="L255" s="432"/>
      <c r="M255" s="432"/>
      <c r="N255" s="432"/>
      <c r="O255" s="432"/>
      <c r="P255" s="432"/>
      <c r="Q255" s="432"/>
      <c r="R255" s="432"/>
      <c r="S255" s="432"/>
      <c r="T255" s="432"/>
      <c r="U255" s="432"/>
      <c r="V255" s="432"/>
      <c r="W255" s="432"/>
      <c r="X255" s="432"/>
      <c r="Y255" s="432"/>
      <c r="Z255" s="432"/>
      <c r="AA255" s="432"/>
      <c r="AB255" s="432"/>
      <c r="AC255" s="432"/>
      <c r="AD255" s="432"/>
      <c r="AE255" s="49"/>
      <c r="AF255" s="219"/>
      <c r="AG255" s="212"/>
    </row>
    <row r="256" spans="1:33" s="114" customFormat="1" ht="15" customHeight="1">
      <c r="A256" s="131"/>
      <c r="B256" s="53"/>
      <c r="C256" s="82" t="s">
        <v>79</v>
      </c>
      <c r="D256" s="746" t="str">
        <f>IF($AH$33=1,"",IF(CNGE_2026_M3_Secc1!$AH$40=CNGE_2026_M3_Secc1!$AJ$40,"",IF(CNGE_2026_M3_Secc1!D73="","",CNGE_2026_M3_Secc1!D73)))</f>
        <v/>
      </c>
      <c r="E256" s="746"/>
      <c r="F256" s="746"/>
      <c r="G256" s="746"/>
      <c r="H256" s="746"/>
      <c r="I256" s="432"/>
      <c r="J256" s="432"/>
      <c r="K256" s="432"/>
      <c r="L256" s="432"/>
      <c r="M256" s="432"/>
      <c r="N256" s="432"/>
      <c r="O256" s="432"/>
      <c r="P256" s="432"/>
      <c r="Q256" s="432"/>
      <c r="R256" s="432"/>
      <c r="S256" s="432"/>
      <c r="T256" s="432"/>
      <c r="U256" s="432"/>
      <c r="V256" s="432"/>
      <c r="W256" s="432"/>
      <c r="X256" s="432"/>
      <c r="Y256" s="432"/>
      <c r="Z256" s="432"/>
      <c r="AA256" s="432"/>
      <c r="AB256" s="432"/>
      <c r="AC256" s="432"/>
      <c r="AD256" s="432"/>
      <c r="AE256" s="49"/>
      <c r="AF256" s="219"/>
      <c r="AG256" s="212"/>
    </row>
    <row r="257" spans="1:33" s="114" customFormat="1" ht="15" customHeight="1">
      <c r="A257" s="131"/>
      <c r="B257" s="53"/>
      <c r="C257" s="82" t="s">
        <v>80</v>
      </c>
      <c r="D257" s="746" t="str">
        <f>IF($AH$33=1,"",IF(CNGE_2026_M3_Secc1!$AH$40=CNGE_2026_M3_Secc1!$AJ$40,"",IF(CNGE_2026_M3_Secc1!D74="","",CNGE_2026_M3_Secc1!D74)))</f>
        <v/>
      </c>
      <c r="E257" s="746"/>
      <c r="F257" s="746"/>
      <c r="G257" s="746"/>
      <c r="H257" s="746"/>
      <c r="I257" s="432"/>
      <c r="J257" s="432"/>
      <c r="K257" s="432"/>
      <c r="L257" s="432"/>
      <c r="M257" s="432"/>
      <c r="N257" s="432"/>
      <c r="O257" s="432"/>
      <c r="P257" s="432"/>
      <c r="Q257" s="432"/>
      <c r="R257" s="432"/>
      <c r="S257" s="432"/>
      <c r="T257" s="432"/>
      <c r="U257" s="432"/>
      <c r="V257" s="432"/>
      <c r="W257" s="432"/>
      <c r="X257" s="432"/>
      <c r="Y257" s="432"/>
      <c r="Z257" s="432"/>
      <c r="AA257" s="432"/>
      <c r="AB257" s="432"/>
      <c r="AC257" s="432"/>
      <c r="AD257" s="432"/>
      <c r="AE257" s="49"/>
      <c r="AF257" s="219"/>
      <c r="AG257" s="212"/>
    </row>
    <row r="258" spans="1:33" s="114" customFormat="1" ht="15" customHeight="1">
      <c r="A258" s="131"/>
      <c r="B258" s="53"/>
      <c r="C258" s="82" t="s">
        <v>81</v>
      </c>
      <c r="D258" s="746" t="str">
        <f>IF($AH$33=1,"",IF(CNGE_2026_M3_Secc1!$AH$40=CNGE_2026_M3_Secc1!$AJ$40,"",IF(CNGE_2026_M3_Secc1!D75="","",CNGE_2026_M3_Secc1!D75)))</f>
        <v/>
      </c>
      <c r="E258" s="746"/>
      <c r="F258" s="746"/>
      <c r="G258" s="746"/>
      <c r="H258" s="746"/>
      <c r="I258" s="432"/>
      <c r="J258" s="432"/>
      <c r="K258" s="432"/>
      <c r="L258" s="432"/>
      <c r="M258" s="432"/>
      <c r="N258" s="432"/>
      <c r="O258" s="432"/>
      <c r="P258" s="432"/>
      <c r="Q258" s="432"/>
      <c r="R258" s="432"/>
      <c r="S258" s="432"/>
      <c r="T258" s="432"/>
      <c r="U258" s="432"/>
      <c r="V258" s="432"/>
      <c r="W258" s="432"/>
      <c r="X258" s="432"/>
      <c r="Y258" s="432"/>
      <c r="Z258" s="432"/>
      <c r="AA258" s="432"/>
      <c r="AB258" s="432"/>
      <c r="AC258" s="432"/>
      <c r="AD258" s="432"/>
      <c r="AE258" s="49"/>
      <c r="AF258" s="219"/>
      <c r="AG258" s="212"/>
    </row>
    <row r="259" spans="1:33" s="114" customFormat="1" ht="15" customHeight="1">
      <c r="A259" s="131"/>
      <c r="B259" s="53"/>
      <c r="C259" s="82" t="s">
        <v>82</v>
      </c>
      <c r="D259" s="746" t="str">
        <f>IF($AH$33=1,"",IF(CNGE_2026_M3_Secc1!$AH$40=CNGE_2026_M3_Secc1!$AJ$40,"",IF(CNGE_2026_M3_Secc1!D76="","",CNGE_2026_M3_Secc1!D76)))</f>
        <v/>
      </c>
      <c r="E259" s="746"/>
      <c r="F259" s="746"/>
      <c r="G259" s="746"/>
      <c r="H259" s="746"/>
      <c r="I259" s="432"/>
      <c r="J259" s="432"/>
      <c r="K259" s="432"/>
      <c r="L259" s="432"/>
      <c r="M259" s="432"/>
      <c r="N259" s="432"/>
      <c r="O259" s="432"/>
      <c r="P259" s="432"/>
      <c r="Q259" s="432"/>
      <c r="R259" s="432"/>
      <c r="S259" s="432"/>
      <c r="T259" s="432"/>
      <c r="U259" s="432"/>
      <c r="V259" s="432"/>
      <c r="W259" s="432"/>
      <c r="X259" s="432"/>
      <c r="Y259" s="432"/>
      <c r="Z259" s="432"/>
      <c r="AA259" s="432"/>
      <c r="AB259" s="432"/>
      <c r="AC259" s="432"/>
      <c r="AD259" s="432"/>
      <c r="AE259" s="49"/>
      <c r="AF259" s="219"/>
      <c r="AG259" s="212"/>
    </row>
    <row r="260" spans="1:33" s="114" customFormat="1" ht="15" customHeight="1">
      <c r="A260" s="131"/>
      <c r="B260" s="53"/>
      <c r="C260" s="82" t="s">
        <v>83</v>
      </c>
      <c r="D260" s="746" t="str">
        <f>IF($AH$33=1,"",IF(CNGE_2026_M3_Secc1!$AH$40=CNGE_2026_M3_Secc1!$AJ$40,"",IF(CNGE_2026_M3_Secc1!D77="","",CNGE_2026_M3_Secc1!D77)))</f>
        <v/>
      </c>
      <c r="E260" s="746"/>
      <c r="F260" s="746"/>
      <c r="G260" s="746"/>
      <c r="H260" s="746"/>
      <c r="I260" s="432"/>
      <c r="J260" s="432"/>
      <c r="K260" s="432"/>
      <c r="L260" s="432"/>
      <c r="M260" s="432"/>
      <c r="N260" s="432"/>
      <c r="O260" s="432"/>
      <c r="P260" s="432"/>
      <c r="Q260" s="432"/>
      <c r="R260" s="432"/>
      <c r="S260" s="432"/>
      <c r="T260" s="432"/>
      <c r="U260" s="432"/>
      <c r="V260" s="432"/>
      <c r="W260" s="432"/>
      <c r="X260" s="432"/>
      <c r="Y260" s="432"/>
      <c r="Z260" s="432"/>
      <c r="AA260" s="432"/>
      <c r="AB260" s="432"/>
      <c r="AC260" s="432"/>
      <c r="AD260" s="432"/>
      <c r="AE260" s="49"/>
      <c r="AF260" s="219"/>
      <c r="AG260" s="212"/>
    </row>
    <row r="261" spans="1:33" s="114" customFormat="1" ht="15" customHeight="1">
      <c r="A261" s="131"/>
      <c r="B261" s="53"/>
      <c r="C261" s="82" t="s">
        <v>84</v>
      </c>
      <c r="D261" s="746" t="str">
        <f>IF($AH$33=1,"",IF(CNGE_2026_M3_Secc1!$AH$40=CNGE_2026_M3_Secc1!$AJ$40,"",IF(CNGE_2026_M3_Secc1!D78="","",CNGE_2026_M3_Secc1!D78)))</f>
        <v/>
      </c>
      <c r="E261" s="746"/>
      <c r="F261" s="746"/>
      <c r="G261" s="746"/>
      <c r="H261" s="746"/>
      <c r="I261" s="432"/>
      <c r="J261" s="432"/>
      <c r="K261" s="432"/>
      <c r="L261" s="432"/>
      <c r="M261" s="432"/>
      <c r="N261" s="432"/>
      <c r="O261" s="432"/>
      <c r="P261" s="432"/>
      <c r="Q261" s="432"/>
      <c r="R261" s="432"/>
      <c r="S261" s="432"/>
      <c r="T261" s="432"/>
      <c r="U261" s="432"/>
      <c r="V261" s="432"/>
      <c r="W261" s="432"/>
      <c r="X261" s="432"/>
      <c r="Y261" s="432"/>
      <c r="Z261" s="432"/>
      <c r="AA261" s="432"/>
      <c r="AB261" s="432"/>
      <c r="AC261" s="432"/>
      <c r="AD261" s="432"/>
      <c r="AE261" s="49"/>
      <c r="AF261" s="219"/>
      <c r="AG261" s="212"/>
    </row>
    <row r="262" spans="1:33" s="114" customFormat="1" ht="15" customHeight="1">
      <c r="A262" s="131"/>
      <c r="B262" s="53"/>
      <c r="C262" s="82" t="s">
        <v>85</v>
      </c>
      <c r="D262" s="746" t="str">
        <f>IF($AH$33=1,"",IF(CNGE_2026_M3_Secc1!$AH$40=CNGE_2026_M3_Secc1!$AJ$40,"",IF(CNGE_2026_M3_Secc1!D79="","",CNGE_2026_M3_Secc1!D79)))</f>
        <v/>
      </c>
      <c r="E262" s="746"/>
      <c r="F262" s="746"/>
      <c r="G262" s="746"/>
      <c r="H262" s="746"/>
      <c r="I262" s="432"/>
      <c r="J262" s="432"/>
      <c r="K262" s="432"/>
      <c r="L262" s="432"/>
      <c r="M262" s="432"/>
      <c r="N262" s="432"/>
      <c r="O262" s="432"/>
      <c r="P262" s="432"/>
      <c r="Q262" s="432"/>
      <c r="R262" s="432"/>
      <c r="S262" s="432"/>
      <c r="T262" s="432"/>
      <c r="U262" s="432"/>
      <c r="V262" s="432"/>
      <c r="W262" s="432"/>
      <c r="X262" s="432"/>
      <c r="Y262" s="432"/>
      <c r="Z262" s="432"/>
      <c r="AA262" s="432"/>
      <c r="AB262" s="432"/>
      <c r="AC262" s="432"/>
      <c r="AD262" s="432"/>
      <c r="AE262" s="49"/>
      <c r="AF262" s="219"/>
      <c r="AG262" s="212"/>
    </row>
    <row r="263" spans="1:33" s="114" customFormat="1" ht="15" customHeight="1">
      <c r="A263" s="131"/>
      <c r="B263" s="53"/>
      <c r="C263" s="82" t="s">
        <v>86</v>
      </c>
      <c r="D263" s="746" t="str">
        <f>IF($AH$33=1,"",IF(CNGE_2026_M3_Secc1!$AH$40=CNGE_2026_M3_Secc1!$AJ$40,"",IF(CNGE_2026_M3_Secc1!D80="","",CNGE_2026_M3_Secc1!D80)))</f>
        <v/>
      </c>
      <c r="E263" s="746"/>
      <c r="F263" s="746"/>
      <c r="G263" s="746"/>
      <c r="H263" s="746"/>
      <c r="I263" s="432"/>
      <c r="J263" s="432"/>
      <c r="K263" s="432"/>
      <c r="L263" s="432"/>
      <c r="M263" s="432"/>
      <c r="N263" s="432"/>
      <c r="O263" s="432"/>
      <c r="P263" s="432"/>
      <c r="Q263" s="432"/>
      <c r="R263" s="432"/>
      <c r="S263" s="432"/>
      <c r="T263" s="432"/>
      <c r="U263" s="432"/>
      <c r="V263" s="432"/>
      <c r="W263" s="432"/>
      <c r="X263" s="432"/>
      <c r="Y263" s="432"/>
      <c r="Z263" s="432"/>
      <c r="AA263" s="432"/>
      <c r="AB263" s="432"/>
      <c r="AC263" s="432"/>
      <c r="AD263" s="432"/>
      <c r="AE263" s="49"/>
      <c r="AF263" s="219"/>
      <c r="AG263" s="212"/>
    </row>
    <row r="264" spans="1:33" s="114" customFormat="1" ht="15" customHeight="1">
      <c r="A264" s="131"/>
      <c r="B264" s="53"/>
      <c r="C264" s="82" t="s">
        <v>87</v>
      </c>
      <c r="D264" s="746" t="str">
        <f>IF($AH$33=1,"",IF(CNGE_2026_M3_Secc1!$AH$40=CNGE_2026_M3_Secc1!$AJ$40,"",IF(CNGE_2026_M3_Secc1!D81="","",CNGE_2026_M3_Secc1!D81)))</f>
        <v/>
      </c>
      <c r="E264" s="746"/>
      <c r="F264" s="746"/>
      <c r="G264" s="746"/>
      <c r="H264" s="746"/>
      <c r="I264" s="432"/>
      <c r="J264" s="432"/>
      <c r="K264" s="432"/>
      <c r="L264" s="432"/>
      <c r="M264" s="432"/>
      <c r="N264" s="432"/>
      <c r="O264" s="432"/>
      <c r="P264" s="432"/>
      <c r="Q264" s="432"/>
      <c r="R264" s="432"/>
      <c r="S264" s="432"/>
      <c r="T264" s="432"/>
      <c r="U264" s="432"/>
      <c r="V264" s="432"/>
      <c r="W264" s="432"/>
      <c r="X264" s="432"/>
      <c r="Y264" s="432"/>
      <c r="Z264" s="432"/>
      <c r="AA264" s="432"/>
      <c r="AB264" s="432"/>
      <c r="AC264" s="432"/>
      <c r="AD264" s="432"/>
      <c r="AE264" s="49"/>
      <c r="AF264" s="219"/>
      <c r="AG264" s="212"/>
    </row>
    <row r="265" spans="1:33" s="114" customFormat="1" ht="15" customHeight="1">
      <c r="A265" s="131"/>
      <c r="B265" s="53"/>
      <c r="C265" s="82" t="s">
        <v>88</v>
      </c>
      <c r="D265" s="746" t="str">
        <f>IF($AH$33=1,"",IF(CNGE_2026_M3_Secc1!$AH$40=CNGE_2026_M3_Secc1!$AJ$40,"",IF(CNGE_2026_M3_Secc1!D82="","",CNGE_2026_M3_Secc1!D82)))</f>
        <v/>
      </c>
      <c r="E265" s="746"/>
      <c r="F265" s="746"/>
      <c r="G265" s="746"/>
      <c r="H265" s="746"/>
      <c r="I265" s="432"/>
      <c r="J265" s="432"/>
      <c r="K265" s="432"/>
      <c r="L265" s="432"/>
      <c r="M265" s="432"/>
      <c r="N265" s="432"/>
      <c r="O265" s="432"/>
      <c r="P265" s="432"/>
      <c r="Q265" s="432"/>
      <c r="R265" s="432"/>
      <c r="S265" s="432"/>
      <c r="T265" s="432"/>
      <c r="U265" s="432"/>
      <c r="V265" s="432"/>
      <c r="W265" s="432"/>
      <c r="X265" s="432"/>
      <c r="Y265" s="432"/>
      <c r="Z265" s="432"/>
      <c r="AA265" s="432"/>
      <c r="AB265" s="432"/>
      <c r="AC265" s="432"/>
      <c r="AD265" s="432"/>
      <c r="AE265" s="49"/>
      <c r="AF265" s="219"/>
      <c r="AG265" s="212"/>
    </row>
    <row r="266" spans="1:33" s="114" customFormat="1" ht="15" customHeight="1">
      <c r="A266" s="131"/>
      <c r="B266" s="53"/>
      <c r="C266" s="82" t="s">
        <v>89</v>
      </c>
      <c r="D266" s="746" t="str">
        <f>IF($AH$33=1,"",IF(CNGE_2026_M3_Secc1!$AH$40=CNGE_2026_M3_Secc1!$AJ$40,"",IF(CNGE_2026_M3_Secc1!D83="","",CNGE_2026_M3_Secc1!D83)))</f>
        <v/>
      </c>
      <c r="E266" s="746"/>
      <c r="F266" s="746"/>
      <c r="G266" s="746"/>
      <c r="H266" s="746"/>
      <c r="I266" s="432"/>
      <c r="J266" s="432"/>
      <c r="K266" s="432"/>
      <c r="L266" s="432"/>
      <c r="M266" s="432"/>
      <c r="N266" s="432"/>
      <c r="O266" s="432"/>
      <c r="P266" s="432"/>
      <c r="Q266" s="432"/>
      <c r="R266" s="432"/>
      <c r="S266" s="432"/>
      <c r="T266" s="432"/>
      <c r="U266" s="432"/>
      <c r="V266" s="432"/>
      <c r="W266" s="432"/>
      <c r="X266" s="432"/>
      <c r="Y266" s="432"/>
      <c r="Z266" s="432"/>
      <c r="AA266" s="432"/>
      <c r="AB266" s="432"/>
      <c r="AC266" s="432"/>
      <c r="AD266" s="432"/>
      <c r="AE266" s="49"/>
      <c r="AF266" s="219"/>
      <c r="AG266" s="212"/>
    </row>
    <row r="267" spans="1:33" s="114" customFormat="1" ht="15" customHeight="1">
      <c r="A267" s="131"/>
      <c r="B267" s="53"/>
      <c r="C267" s="82" t="s">
        <v>90</v>
      </c>
      <c r="D267" s="746" t="str">
        <f>IF($AH$33=1,"",IF(CNGE_2026_M3_Secc1!$AH$40=CNGE_2026_M3_Secc1!$AJ$40,"",IF(CNGE_2026_M3_Secc1!D84="","",CNGE_2026_M3_Secc1!D84)))</f>
        <v/>
      </c>
      <c r="E267" s="746"/>
      <c r="F267" s="746"/>
      <c r="G267" s="746"/>
      <c r="H267" s="746"/>
      <c r="I267" s="432"/>
      <c r="J267" s="432"/>
      <c r="K267" s="432"/>
      <c r="L267" s="432"/>
      <c r="M267" s="432"/>
      <c r="N267" s="432"/>
      <c r="O267" s="432"/>
      <c r="P267" s="432"/>
      <c r="Q267" s="432"/>
      <c r="R267" s="432"/>
      <c r="S267" s="432"/>
      <c r="T267" s="432"/>
      <c r="U267" s="432"/>
      <c r="V267" s="432"/>
      <c r="W267" s="432"/>
      <c r="X267" s="432"/>
      <c r="Y267" s="432"/>
      <c r="Z267" s="432"/>
      <c r="AA267" s="432"/>
      <c r="AB267" s="432"/>
      <c r="AC267" s="432"/>
      <c r="AD267" s="432"/>
      <c r="AE267" s="49"/>
      <c r="AF267" s="219"/>
      <c r="AG267" s="212"/>
    </row>
    <row r="268" spans="1:33" s="114" customFormat="1" ht="15" customHeight="1">
      <c r="A268" s="131"/>
      <c r="B268" s="53"/>
      <c r="C268" s="82" t="s">
        <v>91</v>
      </c>
      <c r="D268" s="746" t="str">
        <f>IF($AH$33=1,"",IF(CNGE_2026_M3_Secc1!$AH$40=CNGE_2026_M3_Secc1!$AJ$40,"",IF(CNGE_2026_M3_Secc1!D85="","",CNGE_2026_M3_Secc1!D85)))</f>
        <v/>
      </c>
      <c r="E268" s="746"/>
      <c r="F268" s="746"/>
      <c r="G268" s="746"/>
      <c r="H268" s="746"/>
      <c r="I268" s="432"/>
      <c r="J268" s="432"/>
      <c r="K268" s="432"/>
      <c r="L268" s="432"/>
      <c r="M268" s="432"/>
      <c r="N268" s="432"/>
      <c r="O268" s="432"/>
      <c r="P268" s="432"/>
      <c r="Q268" s="432"/>
      <c r="R268" s="432"/>
      <c r="S268" s="432"/>
      <c r="T268" s="432"/>
      <c r="U268" s="432"/>
      <c r="V268" s="432"/>
      <c r="W268" s="432"/>
      <c r="X268" s="432"/>
      <c r="Y268" s="432"/>
      <c r="Z268" s="432"/>
      <c r="AA268" s="432"/>
      <c r="AB268" s="432"/>
      <c r="AC268" s="432"/>
      <c r="AD268" s="432"/>
      <c r="AE268" s="49"/>
      <c r="AF268" s="219"/>
      <c r="AG268" s="212"/>
    </row>
    <row r="269" spans="1:33" s="114" customFormat="1" ht="15" customHeight="1">
      <c r="A269" s="131"/>
      <c r="B269" s="53"/>
      <c r="C269" s="82" t="s">
        <v>92</v>
      </c>
      <c r="D269" s="746" t="str">
        <f>IF($AH$33=1,"",IF(CNGE_2026_M3_Secc1!$AH$40=CNGE_2026_M3_Secc1!$AJ$40,"",IF(CNGE_2026_M3_Secc1!D86="","",CNGE_2026_M3_Secc1!D86)))</f>
        <v/>
      </c>
      <c r="E269" s="746"/>
      <c r="F269" s="746"/>
      <c r="G269" s="746"/>
      <c r="H269" s="746"/>
      <c r="I269" s="432"/>
      <c r="J269" s="432"/>
      <c r="K269" s="432"/>
      <c r="L269" s="432"/>
      <c r="M269" s="432"/>
      <c r="N269" s="432"/>
      <c r="O269" s="432"/>
      <c r="P269" s="432"/>
      <c r="Q269" s="432"/>
      <c r="R269" s="432"/>
      <c r="S269" s="432"/>
      <c r="T269" s="432"/>
      <c r="U269" s="432"/>
      <c r="V269" s="432"/>
      <c r="W269" s="432"/>
      <c r="X269" s="432"/>
      <c r="Y269" s="432"/>
      <c r="Z269" s="432"/>
      <c r="AA269" s="432"/>
      <c r="AB269" s="432"/>
      <c r="AC269" s="432"/>
      <c r="AD269" s="432"/>
      <c r="AE269" s="49"/>
      <c r="AF269" s="219"/>
      <c r="AG269" s="212"/>
    </row>
    <row r="270" spans="1:33" s="114" customFormat="1" ht="15" customHeight="1">
      <c r="A270" s="131"/>
      <c r="B270" s="53"/>
      <c r="C270" s="82" t="s">
        <v>93</v>
      </c>
      <c r="D270" s="746" t="str">
        <f>IF($AH$33=1,"",IF(CNGE_2026_M3_Secc1!$AH$40=CNGE_2026_M3_Secc1!$AJ$40,"",IF(CNGE_2026_M3_Secc1!D87="","",CNGE_2026_M3_Secc1!D87)))</f>
        <v/>
      </c>
      <c r="E270" s="746"/>
      <c r="F270" s="746"/>
      <c r="G270" s="746"/>
      <c r="H270" s="746"/>
      <c r="I270" s="432"/>
      <c r="J270" s="432"/>
      <c r="K270" s="432"/>
      <c r="L270" s="432"/>
      <c r="M270" s="432"/>
      <c r="N270" s="432"/>
      <c r="O270" s="432"/>
      <c r="P270" s="432"/>
      <c r="Q270" s="432"/>
      <c r="R270" s="432"/>
      <c r="S270" s="432"/>
      <c r="T270" s="432"/>
      <c r="U270" s="432"/>
      <c r="V270" s="432"/>
      <c r="W270" s="432"/>
      <c r="X270" s="432"/>
      <c r="Y270" s="432"/>
      <c r="Z270" s="432"/>
      <c r="AA270" s="432"/>
      <c r="AB270" s="432"/>
      <c r="AC270" s="432"/>
      <c r="AD270" s="432"/>
      <c r="AE270" s="49"/>
      <c r="AF270" s="219"/>
      <c r="AG270" s="212"/>
    </row>
    <row r="271" spans="1:33" s="114" customFormat="1" ht="15" customHeight="1">
      <c r="A271" s="131"/>
      <c r="B271" s="53"/>
      <c r="C271" s="82" t="s">
        <v>94</v>
      </c>
      <c r="D271" s="746" t="str">
        <f>IF($AH$33=1,"",IF(CNGE_2026_M3_Secc1!$AH$40=CNGE_2026_M3_Secc1!$AJ$40,"",IF(CNGE_2026_M3_Secc1!D88="","",CNGE_2026_M3_Secc1!D88)))</f>
        <v/>
      </c>
      <c r="E271" s="746"/>
      <c r="F271" s="746"/>
      <c r="G271" s="746"/>
      <c r="H271" s="746"/>
      <c r="I271" s="432"/>
      <c r="J271" s="432"/>
      <c r="K271" s="432"/>
      <c r="L271" s="432"/>
      <c r="M271" s="432"/>
      <c r="N271" s="432"/>
      <c r="O271" s="432"/>
      <c r="P271" s="432"/>
      <c r="Q271" s="432"/>
      <c r="R271" s="432"/>
      <c r="S271" s="432"/>
      <c r="T271" s="432"/>
      <c r="U271" s="432"/>
      <c r="V271" s="432"/>
      <c r="W271" s="432"/>
      <c r="X271" s="432"/>
      <c r="Y271" s="432"/>
      <c r="Z271" s="432"/>
      <c r="AA271" s="432"/>
      <c r="AB271" s="432"/>
      <c r="AC271" s="432"/>
      <c r="AD271" s="432"/>
      <c r="AE271" s="49"/>
      <c r="AF271" s="219"/>
      <c r="AG271" s="212"/>
    </row>
    <row r="272" spans="1:33" s="114" customFormat="1" ht="15" customHeight="1">
      <c r="A272" s="131"/>
      <c r="B272" s="53"/>
      <c r="C272" s="82" t="s">
        <v>95</v>
      </c>
      <c r="D272" s="746" t="str">
        <f>IF($AH$33=1,"",IF(CNGE_2026_M3_Secc1!$AH$40=CNGE_2026_M3_Secc1!$AJ$40,"",IF(CNGE_2026_M3_Secc1!D89="","",CNGE_2026_M3_Secc1!D89)))</f>
        <v/>
      </c>
      <c r="E272" s="746"/>
      <c r="F272" s="746"/>
      <c r="G272" s="746"/>
      <c r="H272" s="746"/>
      <c r="I272" s="432"/>
      <c r="J272" s="432"/>
      <c r="K272" s="432"/>
      <c r="L272" s="432"/>
      <c r="M272" s="432"/>
      <c r="N272" s="432"/>
      <c r="O272" s="432"/>
      <c r="P272" s="432"/>
      <c r="Q272" s="432"/>
      <c r="R272" s="432"/>
      <c r="S272" s="432"/>
      <c r="T272" s="432"/>
      <c r="U272" s="432"/>
      <c r="V272" s="432"/>
      <c r="W272" s="432"/>
      <c r="X272" s="432"/>
      <c r="Y272" s="432"/>
      <c r="Z272" s="432"/>
      <c r="AA272" s="432"/>
      <c r="AB272" s="432"/>
      <c r="AC272" s="432"/>
      <c r="AD272" s="432"/>
      <c r="AE272" s="49"/>
      <c r="AF272" s="219"/>
      <c r="AG272" s="212"/>
    </row>
    <row r="273" spans="1:33" s="114" customFormat="1" ht="15" customHeight="1">
      <c r="A273" s="131"/>
      <c r="B273" s="53"/>
      <c r="C273" s="82" t="s">
        <v>96</v>
      </c>
      <c r="D273" s="746" t="str">
        <f>IF($AH$33=1,"",IF(CNGE_2026_M3_Secc1!$AH$40=CNGE_2026_M3_Secc1!$AJ$40,"",IF(CNGE_2026_M3_Secc1!D90="","",CNGE_2026_M3_Secc1!D90)))</f>
        <v/>
      </c>
      <c r="E273" s="746"/>
      <c r="F273" s="746"/>
      <c r="G273" s="746"/>
      <c r="H273" s="746"/>
      <c r="I273" s="432"/>
      <c r="J273" s="432"/>
      <c r="K273" s="432"/>
      <c r="L273" s="432"/>
      <c r="M273" s="432"/>
      <c r="N273" s="432"/>
      <c r="O273" s="432"/>
      <c r="P273" s="432"/>
      <c r="Q273" s="432"/>
      <c r="R273" s="432"/>
      <c r="S273" s="432"/>
      <c r="T273" s="432"/>
      <c r="U273" s="432"/>
      <c r="V273" s="432"/>
      <c r="W273" s="432"/>
      <c r="X273" s="432"/>
      <c r="Y273" s="432"/>
      <c r="Z273" s="432"/>
      <c r="AA273" s="432"/>
      <c r="AB273" s="432"/>
      <c r="AC273" s="432"/>
      <c r="AD273" s="432"/>
      <c r="AE273" s="49"/>
      <c r="AF273" s="219"/>
      <c r="AG273" s="212"/>
    </row>
    <row r="274" spans="1:33" s="114" customFormat="1" ht="15" customHeight="1">
      <c r="A274" s="131"/>
      <c r="B274" s="53"/>
      <c r="C274" s="82" t="s">
        <v>97</v>
      </c>
      <c r="D274" s="746" t="str">
        <f>IF($AH$33=1,"",IF(CNGE_2026_M3_Secc1!$AH$40=CNGE_2026_M3_Secc1!$AJ$40,"",IF(CNGE_2026_M3_Secc1!D91="","",CNGE_2026_M3_Secc1!D91)))</f>
        <v/>
      </c>
      <c r="E274" s="746"/>
      <c r="F274" s="746"/>
      <c r="G274" s="746"/>
      <c r="H274" s="746"/>
      <c r="I274" s="432"/>
      <c r="J274" s="432"/>
      <c r="K274" s="432"/>
      <c r="L274" s="432"/>
      <c r="M274" s="432"/>
      <c r="N274" s="432"/>
      <c r="O274" s="432"/>
      <c r="P274" s="432"/>
      <c r="Q274" s="432"/>
      <c r="R274" s="432"/>
      <c r="S274" s="432"/>
      <c r="T274" s="432"/>
      <c r="U274" s="432"/>
      <c r="V274" s="432"/>
      <c r="W274" s="432"/>
      <c r="X274" s="432"/>
      <c r="Y274" s="432"/>
      <c r="Z274" s="432"/>
      <c r="AA274" s="432"/>
      <c r="AB274" s="432"/>
      <c r="AC274" s="432"/>
      <c r="AD274" s="432"/>
      <c r="AE274" s="49"/>
      <c r="AF274" s="219"/>
      <c r="AG274" s="212"/>
    </row>
    <row r="275" spans="1:33" s="114" customFormat="1" ht="15" customHeight="1">
      <c r="A275" s="131"/>
      <c r="B275" s="53"/>
      <c r="C275" s="82" t="s">
        <v>98</v>
      </c>
      <c r="D275" s="746" t="str">
        <f>IF($AH$33=1,"",IF(CNGE_2026_M3_Secc1!$AH$40=CNGE_2026_M3_Secc1!$AJ$40,"",IF(CNGE_2026_M3_Secc1!D92="","",CNGE_2026_M3_Secc1!D92)))</f>
        <v/>
      </c>
      <c r="E275" s="746"/>
      <c r="F275" s="746"/>
      <c r="G275" s="746"/>
      <c r="H275" s="746"/>
      <c r="I275" s="432"/>
      <c r="J275" s="432"/>
      <c r="K275" s="432"/>
      <c r="L275" s="432"/>
      <c r="M275" s="432"/>
      <c r="N275" s="432"/>
      <c r="O275" s="432"/>
      <c r="P275" s="432"/>
      <c r="Q275" s="432"/>
      <c r="R275" s="432"/>
      <c r="S275" s="432"/>
      <c r="T275" s="432"/>
      <c r="U275" s="432"/>
      <c r="V275" s="432"/>
      <c r="W275" s="432"/>
      <c r="X275" s="432"/>
      <c r="Y275" s="432"/>
      <c r="Z275" s="432"/>
      <c r="AA275" s="432"/>
      <c r="AB275" s="432"/>
      <c r="AC275" s="432"/>
      <c r="AD275" s="432"/>
      <c r="AE275" s="49"/>
      <c r="AF275" s="219"/>
      <c r="AG275" s="212"/>
    </row>
    <row r="276" spans="1:33" s="114" customFormat="1" ht="15" customHeight="1">
      <c r="A276" s="131"/>
      <c r="B276" s="53"/>
      <c r="C276" s="82" t="s">
        <v>99</v>
      </c>
      <c r="D276" s="746" t="str">
        <f>IF($AH$33=1,"",IF(CNGE_2026_M3_Secc1!$AH$40=CNGE_2026_M3_Secc1!$AJ$40,"",IF(CNGE_2026_M3_Secc1!D93="","",CNGE_2026_M3_Secc1!D93)))</f>
        <v/>
      </c>
      <c r="E276" s="746"/>
      <c r="F276" s="746"/>
      <c r="G276" s="746"/>
      <c r="H276" s="746"/>
      <c r="I276" s="432"/>
      <c r="J276" s="432"/>
      <c r="K276" s="432"/>
      <c r="L276" s="432"/>
      <c r="M276" s="432"/>
      <c r="N276" s="432"/>
      <c r="O276" s="432"/>
      <c r="P276" s="432"/>
      <c r="Q276" s="432"/>
      <c r="R276" s="432"/>
      <c r="S276" s="432"/>
      <c r="T276" s="432"/>
      <c r="U276" s="432"/>
      <c r="V276" s="432"/>
      <c r="W276" s="432"/>
      <c r="X276" s="432"/>
      <c r="Y276" s="432"/>
      <c r="Z276" s="432"/>
      <c r="AA276" s="432"/>
      <c r="AB276" s="432"/>
      <c r="AC276" s="432"/>
      <c r="AD276" s="432"/>
      <c r="AE276" s="49"/>
      <c r="AF276" s="219"/>
      <c r="AG276" s="212"/>
    </row>
    <row r="277" spans="1:33" s="114" customFormat="1" ht="15" customHeight="1">
      <c r="A277" s="131"/>
      <c r="B277" s="53"/>
      <c r="C277" s="82" t="s">
        <v>100</v>
      </c>
      <c r="D277" s="746" t="str">
        <f>IF($AH$33=1,"",IF(CNGE_2026_M3_Secc1!$AH$40=CNGE_2026_M3_Secc1!$AJ$40,"",IF(CNGE_2026_M3_Secc1!D94="","",CNGE_2026_M3_Secc1!D94)))</f>
        <v/>
      </c>
      <c r="E277" s="746"/>
      <c r="F277" s="746"/>
      <c r="G277" s="746"/>
      <c r="H277" s="746"/>
      <c r="I277" s="432"/>
      <c r="J277" s="432"/>
      <c r="K277" s="432"/>
      <c r="L277" s="432"/>
      <c r="M277" s="432"/>
      <c r="N277" s="432"/>
      <c r="O277" s="432"/>
      <c r="P277" s="432"/>
      <c r="Q277" s="432"/>
      <c r="R277" s="432"/>
      <c r="S277" s="432"/>
      <c r="T277" s="432"/>
      <c r="U277" s="432"/>
      <c r="V277" s="432"/>
      <c r="W277" s="432"/>
      <c r="X277" s="432"/>
      <c r="Y277" s="432"/>
      <c r="Z277" s="432"/>
      <c r="AA277" s="432"/>
      <c r="AB277" s="432"/>
      <c r="AC277" s="432"/>
      <c r="AD277" s="432"/>
      <c r="AE277" s="49"/>
      <c r="AF277" s="219"/>
      <c r="AG277" s="212"/>
    </row>
    <row r="278" spans="1:33" s="114" customFormat="1" ht="15" customHeight="1">
      <c r="A278" s="131"/>
      <c r="B278" s="53"/>
      <c r="C278" s="82" t="s">
        <v>116</v>
      </c>
      <c r="D278" s="746" t="str">
        <f>IF($AH$33=1,"",IF(CNGE_2026_M3_Secc1!$AH$40=CNGE_2026_M3_Secc1!$AJ$40,"",IF(CNGE_2026_M3_Secc1!D95="","",CNGE_2026_M3_Secc1!D95)))</f>
        <v/>
      </c>
      <c r="E278" s="746"/>
      <c r="F278" s="746"/>
      <c r="G278" s="746"/>
      <c r="H278" s="746"/>
      <c r="I278" s="432"/>
      <c r="J278" s="432"/>
      <c r="K278" s="432"/>
      <c r="L278" s="432"/>
      <c r="M278" s="432"/>
      <c r="N278" s="432"/>
      <c r="O278" s="432"/>
      <c r="P278" s="432"/>
      <c r="Q278" s="432"/>
      <c r="R278" s="432"/>
      <c r="S278" s="432"/>
      <c r="T278" s="432"/>
      <c r="U278" s="432"/>
      <c r="V278" s="432"/>
      <c r="W278" s="432"/>
      <c r="X278" s="432"/>
      <c r="Y278" s="432"/>
      <c r="Z278" s="432"/>
      <c r="AA278" s="432"/>
      <c r="AB278" s="432"/>
      <c r="AC278" s="432"/>
      <c r="AD278" s="432"/>
      <c r="AE278" s="49"/>
      <c r="AF278" s="219"/>
      <c r="AG278" s="212"/>
    </row>
    <row r="279" spans="1:33" s="114" customFormat="1" ht="15" customHeight="1">
      <c r="A279" s="131"/>
      <c r="B279" s="53"/>
      <c r="C279" s="82" t="s">
        <v>117</v>
      </c>
      <c r="D279" s="746" t="str">
        <f>IF($AH$33=1,"",IF(CNGE_2026_M3_Secc1!$AH$40=CNGE_2026_M3_Secc1!$AJ$40,"",IF(CNGE_2026_M3_Secc1!D96="","",CNGE_2026_M3_Secc1!D96)))</f>
        <v/>
      </c>
      <c r="E279" s="746"/>
      <c r="F279" s="746"/>
      <c r="G279" s="746"/>
      <c r="H279" s="746"/>
      <c r="I279" s="432"/>
      <c r="J279" s="432"/>
      <c r="K279" s="432"/>
      <c r="L279" s="432"/>
      <c r="M279" s="432"/>
      <c r="N279" s="432"/>
      <c r="O279" s="432"/>
      <c r="P279" s="432"/>
      <c r="Q279" s="432"/>
      <c r="R279" s="432"/>
      <c r="S279" s="432"/>
      <c r="T279" s="432"/>
      <c r="U279" s="432"/>
      <c r="V279" s="432"/>
      <c r="W279" s="432"/>
      <c r="X279" s="432"/>
      <c r="Y279" s="432"/>
      <c r="Z279" s="432"/>
      <c r="AA279" s="432"/>
      <c r="AB279" s="432"/>
      <c r="AC279" s="432"/>
      <c r="AD279" s="432"/>
      <c r="AE279" s="49"/>
      <c r="AF279" s="219"/>
      <c r="AG279" s="212"/>
    </row>
    <row r="280" spans="1:33" s="114" customFormat="1" ht="15" customHeight="1">
      <c r="A280" s="131"/>
      <c r="B280" s="53"/>
      <c r="C280" s="82" t="s">
        <v>118</v>
      </c>
      <c r="D280" s="746" t="str">
        <f>IF($AH$33=1,"",IF(CNGE_2026_M3_Secc1!$AH$40=CNGE_2026_M3_Secc1!$AJ$40,"",IF(CNGE_2026_M3_Secc1!D97="","",CNGE_2026_M3_Secc1!D97)))</f>
        <v/>
      </c>
      <c r="E280" s="746"/>
      <c r="F280" s="746"/>
      <c r="G280" s="746"/>
      <c r="H280" s="746"/>
      <c r="I280" s="432"/>
      <c r="J280" s="432"/>
      <c r="K280" s="432"/>
      <c r="L280" s="432"/>
      <c r="M280" s="432"/>
      <c r="N280" s="432"/>
      <c r="O280" s="432"/>
      <c r="P280" s="432"/>
      <c r="Q280" s="432"/>
      <c r="R280" s="432"/>
      <c r="S280" s="432"/>
      <c r="T280" s="432"/>
      <c r="U280" s="432"/>
      <c r="V280" s="432"/>
      <c r="W280" s="432"/>
      <c r="X280" s="432"/>
      <c r="Y280" s="432"/>
      <c r="Z280" s="432"/>
      <c r="AA280" s="432"/>
      <c r="AB280" s="432"/>
      <c r="AC280" s="432"/>
      <c r="AD280" s="432"/>
      <c r="AE280" s="49"/>
      <c r="AF280" s="219"/>
      <c r="AG280" s="212"/>
    </row>
    <row r="281" spans="1:33" s="114" customFormat="1" ht="15" customHeight="1">
      <c r="A281" s="131"/>
      <c r="B281" s="53"/>
      <c r="C281" s="82" t="s">
        <v>119</v>
      </c>
      <c r="D281" s="746" t="str">
        <f>IF($AH$33=1,"",IF(CNGE_2026_M3_Secc1!$AH$40=CNGE_2026_M3_Secc1!$AJ$40,"",IF(CNGE_2026_M3_Secc1!D98="","",CNGE_2026_M3_Secc1!D98)))</f>
        <v/>
      </c>
      <c r="E281" s="746"/>
      <c r="F281" s="746"/>
      <c r="G281" s="746"/>
      <c r="H281" s="746"/>
      <c r="I281" s="432"/>
      <c r="J281" s="432"/>
      <c r="K281" s="432"/>
      <c r="L281" s="432"/>
      <c r="M281" s="432"/>
      <c r="N281" s="432"/>
      <c r="O281" s="432"/>
      <c r="P281" s="432"/>
      <c r="Q281" s="432"/>
      <c r="R281" s="432"/>
      <c r="S281" s="432"/>
      <c r="T281" s="432"/>
      <c r="U281" s="432"/>
      <c r="V281" s="432"/>
      <c r="W281" s="432"/>
      <c r="X281" s="432"/>
      <c r="Y281" s="432"/>
      <c r="Z281" s="432"/>
      <c r="AA281" s="432"/>
      <c r="AB281" s="432"/>
      <c r="AC281" s="432"/>
      <c r="AD281" s="432"/>
      <c r="AE281" s="49"/>
      <c r="AF281" s="219"/>
      <c r="AG281" s="212"/>
    </row>
    <row r="282" spans="1:33" s="114" customFormat="1" ht="15" customHeight="1">
      <c r="A282" s="131"/>
      <c r="B282" s="53"/>
      <c r="C282" s="82" t="s">
        <v>120</v>
      </c>
      <c r="D282" s="746" t="str">
        <f>IF($AH$33=1,"",IF(CNGE_2026_M3_Secc1!$AH$40=CNGE_2026_M3_Secc1!$AJ$40,"",IF(CNGE_2026_M3_Secc1!D99="","",CNGE_2026_M3_Secc1!D99)))</f>
        <v/>
      </c>
      <c r="E282" s="746"/>
      <c r="F282" s="746"/>
      <c r="G282" s="746"/>
      <c r="H282" s="746"/>
      <c r="I282" s="432"/>
      <c r="J282" s="432"/>
      <c r="K282" s="432"/>
      <c r="L282" s="432"/>
      <c r="M282" s="432"/>
      <c r="N282" s="432"/>
      <c r="O282" s="432"/>
      <c r="P282" s="432"/>
      <c r="Q282" s="432"/>
      <c r="R282" s="432"/>
      <c r="S282" s="432"/>
      <c r="T282" s="432"/>
      <c r="U282" s="432"/>
      <c r="V282" s="432"/>
      <c r="W282" s="432"/>
      <c r="X282" s="432"/>
      <c r="Y282" s="432"/>
      <c r="Z282" s="432"/>
      <c r="AA282" s="432"/>
      <c r="AB282" s="432"/>
      <c r="AC282" s="432"/>
      <c r="AD282" s="432"/>
      <c r="AE282" s="49"/>
      <c r="AF282" s="219"/>
      <c r="AG282" s="212"/>
    </row>
    <row r="283" spans="1:33" s="114" customFormat="1" ht="15" customHeight="1">
      <c r="A283" s="131"/>
      <c r="B283" s="72"/>
      <c r="C283" s="82" t="s">
        <v>121</v>
      </c>
      <c r="D283" s="746" t="str">
        <f>IF($AH$33=1,"",IF(CNGE_2026_M3_Secc1!$AH$40=CNGE_2026_M3_Secc1!$AJ$40,"",IF(CNGE_2026_M3_Secc1!D100="","",CNGE_2026_M3_Secc1!D100)))</f>
        <v/>
      </c>
      <c r="E283" s="746"/>
      <c r="F283" s="746"/>
      <c r="G283" s="746"/>
      <c r="H283" s="746"/>
      <c r="I283" s="432"/>
      <c r="J283" s="432"/>
      <c r="K283" s="432"/>
      <c r="L283" s="432"/>
      <c r="M283" s="432"/>
      <c r="N283" s="432"/>
      <c r="O283" s="432"/>
      <c r="P283" s="432"/>
      <c r="Q283" s="432"/>
      <c r="R283" s="432"/>
      <c r="S283" s="432"/>
      <c r="T283" s="432"/>
      <c r="U283" s="432"/>
      <c r="V283" s="432"/>
      <c r="W283" s="432"/>
      <c r="X283" s="432"/>
      <c r="Y283" s="432"/>
      <c r="Z283" s="432"/>
      <c r="AA283" s="432"/>
      <c r="AB283" s="432"/>
      <c r="AC283" s="432"/>
      <c r="AD283" s="432"/>
      <c r="AE283" s="49"/>
      <c r="AF283" s="219"/>
      <c r="AG283" s="212"/>
    </row>
    <row r="284" spans="1:33" s="114" customFormat="1" ht="15" customHeight="1">
      <c r="A284" s="131"/>
      <c r="B284" s="48"/>
      <c r="C284" s="82" t="s">
        <v>122</v>
      </c>
      <c r="D284" s="746" t="str">
        <f>IF($AH$33=1,"",IF(CNGE_2026_M3_Secc1!$AH$40=CNGE_2026_M3_Secc1!$AJ$40,"",IF(CNGE_2026_M3_Secc1!D101="","",CNGE_2026_M3_Secc1!D101)))</f>
        <v/>
      </c>
      <c r="E284" s="746"/>
      <c r="F284" s="746"/>
      <c r="G284" s="746"/>
      <c r="H284" s="746"/>
      <c r="I284" s="432"/>
      <c r="J284" s="432"/>
      <c r="K284" s="432"/>
      <c r="L284" s="432"/>
      <c r="M284" s="432"/>
      <c r="N284" s="432"/>
      <c r="O284" s="432"/>
      <c r="P284" s="432"/>
      <c r="Q284" s="432"/>
      <c r="R284" s="432"/>
      <c r="S284" s="432"/>
      <c r="T284" s="432"/>
      <c r="U284" s="432"/>
      <c r="V284" s="432"/>
      <c r="W284" s="432"/>
      <c r="X284" s="432"/>
      <c r="Y284" s="432"/>
      <c r="Z284" s="432"/>
      <c r="AA284" s="432"/>
      <c r="AB284" s="432"/>
      <c r="AC284" s="432"/>
      <c r="AD284" s="432"/>
      <c r="AE284" s="49"/>
      <c r="AF284" s="219"/>
      <c r="AG284" s="212"/>
    </row>
    <row r="285" spans="1:33" s="114" customFormat="1" ht="15" customHeight="1">
      <c r="A285" s="131"/>
      <c r="B285" s="48"/>
      <c r="C285" s="82" t="s">
        <v>123</v>
      </c>
      <c r="D285" s="746" t="str">
        <f>IF($AH$33=1,"",IF(CNGE_2026_M3_Secc1!$AH$40=CNGE_2026_M3_Secc1!$AJ$40,"",IF(CNGE_2026_M3_Secc1!D102="","",CNGE_2026_M3_Secc1!D102)))</f>
        <v/>
      </c>
      <c r="E285" s="746"/>
      <c r="F285" s="746"/>
      <c r="G285" s="746"/>
      <c r="H285" s="746"/>
      <c r="I285" s="432"/>
      <c r="J285" s="432"/>
      <c r="K285" s="432"/>
      <c r="L285" s="432"/>
      <c r="M285" s="432"/>
      <c r="N285" s="432"/>
      <c r="O285" s="432"/>
      <c r="P285" s="432"/>
      <c r="Q285" s="432"/>
      <c r="R285" s="432"/>
      <c r="S285" s="432"/>
      <c r="T285" s="432"/>
      <c r="U285" s="432"/>
      <c r="V285" s="432"/>
      <c r="W285" s="432"/>
      <c r="X285" s="432"/>
      <c r="Y285" s="432"/>
      <c r="Z285" s="432"/>
      <c r="AA285" s="432"/>
      <c r="AB285" s="432"/>
      <c r="AC285" s="432"/>
      <c r="AD285" s="432"/>
      <c r="AE285" s="49"/>
      <c r="AF285" s="219"/>
      <c r="AG285" s="212"/>
    </row>
    <row r="286" spans="1:33" s="114" customFormat="1" ht="15" customHeight="1">
      <c r="A286" s="131"/>
      <c r="B286" s="48"/>
      <c r="C286" s="82" t="s">
        <v>124</v>
      </c>
      <c r="D286" s="746" t="str">
        <f>IF($AH$33=1,"",IF(CNGE_2026_M3_Secc1!$AH$40=CNGE_2026_M3_Secc1!$AJ$40,"",IF(CNGE_2026_M3_Secc1!D103="","",CNGE_2026_M3_Secc1!D103)))</f>
        <v/>
      </c>
      <c r="E286" s="746"/>
      <c r="F286" s="746"/>
      <c r="G286" s="746"/>
      <c r="H286" s="746"/>
      <c r="I286" s="432"/>
      <c r="J286" s="432"/>
      <c r="K286" s="432"/>
      <c r="L286" s="432"/>
      <c r="M286" s="432"/>
      <c r="N286" s="432"/>
      <c r="O286" s="432"/>
      <c r="P286" s="432"/>
      <c r="Q286" s="432"/>
      <c r="R286" s="432"/>
      <c r="S286" s="432"/>
      <c r="T286" s="432"/>
      <c r="U286" s="432"/>
      <c r="V286" s="432"/>
      <c r="W286" s="432"/>
      <c r="X286" s="432"/>
      <c r="Y286" s="432"/>
      <c r="Z286" s="432"/>
      <c r="AA286" s="432"/>
      <c r="AB286" s="432"/>
      <c r="AC286" s="432"/>
      <c r="AD286" s="432"/>
      <c r="AE286" s="49"/>
      <c r="AF286" s="219"/>
      <c r="AG286" s="212"/>
    </row>
    <row r="287" spans="1:33" s="114" customFormat="1" ht="15" customHeight="1">
      <c r="A287" s="131"/>
      <c r="B287" s="48"/>
      <c r="C287" s="82" t="s">
        <v>125</v>
      </c>
      <c r="D287" s="746" t="str">
        <f>IF($AH$33=1,"",IF(CNGE_2026_M3_Secc1!$AH$40=CNGE_2026_M3_Secc1!$AJ$40,"",IF(CNGE_2026_M3_Secc1!D104="","",CNGE_2026_M3_Secc1!D104)))</f>
        <v/>
      </c>
      <c r="E287" s="746"/>
      <c r="F287" s="746"/>
      <c r="G287" s="746"/>
      <c r="H287" s="746"/>
      <c r="I287" s="432"/>
      <c r="J287" s="432"/>
      <c r="K287" s="432"/>
      <c r="L287" s="432"/>
      <c r="M287" s="432"/>
      <c r="N287" s="432"/>
      <c r="O287" s="432"/>
      <c r="P287" s="432"/>
      <c r="Q287" s="432"/>
      <c r="R287" s="432"/>
      <c r="S287" s="432"/>
      <c r="T287" s="432"/>
      <c r="U287" s="432"/>
      <c r="V287" s="432"/>
      <c r="W287" s="432"/>
      <c r="X287" s="432"/>
      <c r="Y287" s="432"/>
      <c r="Z287" s="432"/>
      <c r="AA287" s="432"/>
      <c r="AB287" s="432"/>
      <c r="AC287" s="432"/>
      <c r="AD287" s="432"/>
      <c r="AE287" s="49"/>
      <c r="AF287" s="219"/>
      <c r="AG287" s="212"/>
    </row>
    <row r="288" spans="1:33" s="114" customFormat="1" ht="15" customHeight="1">
      <c r="A288" s="131"/>
      <c r="B288" s="48"/>
      <c r="C288" s="82" t="s">
        <v>237</v>
      </c>
      <c r="D288" s="746" t="str">
        <f>IF($AH$33=1,"",IF(CNGE_2026_M3_Secc1!$AH$40=CNGE_2026_M3_Secc1!$AJ$40,"",IF(CNGE_2026_M3_Secc1!D105="","",CNGE_2026_M3_Secc1!D105)))</f>
        <v/>
      </c>
      <c r="E288" s="746"/>
      <c r="F288" s="746"/>
      <c r="G288" s="746"/>
      <c r="H288" s="746"/>
      <c r="I288" s="432"/>
      <c r="J288" s="432"/>
      <c r="K288" s="432"/>
      <c r="L288" s="432"/>
      <c r="M288" s="432"/>
      <c r="N288" s="432"/>
      <c r="O288" s="432"/>
      <c r="P288" s="432"/>
      <c r="Q288" s="432"/>
      <c r="R288" s="432"/>
      <c r="S288" s="432"/>
      <c r="T288" s="432"/>
      <c r="U288" s="432"/>
      <c r="V288" s="432"/>
      <c r="W288" s="432"/>
      <c r="X288" s="432"/>
      <c r="Y288" s="432"/>
      <c r="Z288" s="432"/>
      <c r="AA288" s="432"/>
      <c r="AB288" s="432"/>
      <c r="AC288" s="432"/>
      <c r="AD288" s="432"/>
      <c r="AE288" s="49"/>
      <c r="AF288" s="219"/>
      <c r="AG288" s="212"/>
    </row>
    <row r="289" spans="1:33" s="114" customFormat="1" ht="15" customHeight="1">
      <c r="A289" s="131"/>
      <c r="B289" s="48"/>
      <c r="C289" s="82" t="s">
        <v>238</v>
      </c>
      <c r="D289" s="746" t="str">
        <f>IF($AH$33=1,"",IF(CNGE_2026_M3_Secc1!$AH$40=CNGE_2026_M3_Secc1!$AJ$40,"",IF(CNGE_2026_M3_Secc1!D106="","",CNGE_2026_M3_Secc1!D106)))</f>
        <v/>
      </c>
      <c r="E289" s="746"/>
      <c r="F289" s="746"/>
      <c r="G289" s="746"/>
      <c r="H289" s="746"/>
      <c r="I289" s="432"/>
      <c r="J289" s="432"/>
      <c r="K289" s="432"/>
      <c r="L289" s="432"/>
      <c r="M289" s="432"/>
      <c r="N289" s="432"/>
      <c r="O289" s="432"/>
      <c r="P289" s="432"/>
      <c r="Q289" s="432"/>
      <c r="R289" s="432"/>
      <c r="S289" s="432"/>
      <c r="T289" s="432"/>
      <c r="U289" s="432"/>
      <c r="V289" s="432"/>
      <c r="W289" s="432"/>
      <c r="X289" s="432"/>
      <c r="Y289" s="432"/>
      <c r="Z289" s="432"/>
      <c r="AA289" s="432"/>
      <c r="AB289" s="432"/>
      <c r="AC289" s="432"/>
      <c r="AD289" s="432"/>
      <c r="AE289" s="49"/>
      <c r="AF289" s="219"/>
      <c r="AG289" s="212"/>
    </row>
    <row r="290" spans="1:33" s="114" customFormat="1" ht="15" customHeight="1">
      <c r="A290" s="131"/>
      <c r="B290" s="48"/>
      <c r="C290" s="82" t="s">
        <v>239</v>
      </c>
      <c r="D290" s="746" t="str">
        <f>IF($AH$33=1,"",IF(CNGE_2026_M3_Secc1!$AH$40=CNGE_2026_M3_Secc1!$AJ$40,"",IF(CNGE_2026_M3_Secc1!D107="","",CNGE_2026_M3_Secc1!D107)))</f>
        <v/>
      </c>
      <c r="E290" s="746"/>
      <c r="F290" s="746"/>
      <c r="G290" s="746"/>
      <c r="H290" s="746"/>
      <c r="I290" s="432"/>
      <c r="J290" s="432"/>
      <c r="K290" s="432"/>
      <c r="L290" s="432"/>
      <c r="M290" s="432"/>
      <c r="N290" s="432"/>
      <c r="O290" s="432"/>
      <c r="P290" s="432"/>
      <c r="Q290" s="432"/>
      <c r="R290" s="432"/>
      <c r="S290" s="432"/>
      <c r="T290" s="432"/>
      <c r="U290" s="432"/>
      <c r="V290" s="432"/>
      <c r="W290" s="432"/>
      <c r="X290" s="432"/>
      <c r="Y290" s="432"/>
      <c r="Z290" s="432"/>
      <c r="AA290" s="432"/>
      <c r="AB290" s="432"/>
      <c r="AC290" s="432"/>
      <c r="AD290" s="432"/>
      <c r="AE290" s="49"/>
      <c r="AF290" s="219"/>
      <c r="AG290" s="212"/>
    </row>
    <row r="291" spans="1:33" s="114" customFormat="1" ht="15" customHeight="1">
      <c r="A291" s="131"/>
      <c r="B291" s="48"/>
      <c r="C291" s="82" t="s">
        <v>240</v>
      </c>
      <c r="D291" s="746" t="str">
        <f>IF($AH$33=1,"",IF(CNGE_2026_M3_Secc1!$AH$40=CNGE_2026_M3_Secc1!$AJ$40,"",IF(CNGE_2026_M3_Secc1!D108="","",CNGE_2026_M3_Secc1!D108)))</f>
        <v/>
      </c>
      <c r="E291" s="746"/>
      <c r="F291" s="746"/>
      <c r="G291" s="746"/>
      <c r="H291" s="746"/>
      <c r="I291" s="432"/>
      <c r="J291" s="432"/>
      <c r="K291" s="432"/>
      <c r="L291" s="432"/>
      <c r="M291" s="432"/>
      <c r="N291" s="432"/>
      <c r="O291" s="432"/>
      <c r="P291" s="432"/>
      <c r="Q291" s="432"/>
      <c r="R291" s="432"/>
      <c r="S291" s="432"/>
      <c r="T291" s="432"/>
      <c r="U291" s="432"/>
      <c r="V291" s="432"/>
      <c r="W291" s="432"/>
      <c r="X291" s="432"/>
      <c r="Y291" s="432"/>
      <c r="Z291" s="432"/>
      <c r="AA291" s="432"/>
      <c r="AB291" s="432"/>
      <c r="AC291" s="432"/>
      <c r="AD291" s="432"/>
      <c r="AE291" s="49"/>
      <c r="AF291" s="219"/>
      <c r="AG291" s="212"/>
    </row>
    <row r="292" spans="1:33" s="114" customFormat="1" ht="15" customHeight="1">
      <c r="A292" s="131"/>
      <c r="B292" s="48"/>
      <c r="C292" s="82" t="s">
        <v>241</v>
      </c>
      <c r="D292" s="746" t="str">
        <f>IF($AH$33=1,"",IF(CNGE_2026_M3_Secc1!$AH$40=CNGE_2026_M3_Secc1!$AJ$40,"",IF(CNGE_2026_M3_Secc1!D109="","",CNGE_2026_M3_Secc1!D109)))</f>
        <v/>
      </c>
      <c r="E292" s="746"/>
      <c r="F292" s="746"/>
      <c r="G292" s="746"/>
      <c r="H292" s="746"/>
      <c r="I292" s="432"/>
      <c r="J292" s="432"/>
      <c r="K292" s="432"/>
      <c r="L292" s="432"/>
      <c r="M292" s="432"/>
      <c r="N292" s="432"/>
      <c r="O292" s="432"/>
      <c r="P292" s="432"/>
      <c r="Q292" s="432"/>
      <c r="R292" s="432"/>
      <c r="S292" s="432"/>
      <c r="T292" s="432"/>
      <c r="U292" s="432"/>
      <c r="V292" s="432"/>
      <c r="W292" s="432"/>
      <c r="X292" s="432"/>
      <c r="Y292" s="432"/>
      <c r="Z292" s="432"/>
      <c r="AA292" s="432"/>
      <c r="AB292" s="432"/>
      <c r="AC292" s="432"/>
      <c r="AD292" s="432"/>
      <c r="AE292" s="49"/>
      <c r="AF292" s="219"/>
      <c r="AG292" s="212"/>
    </row>
    <row r="293" spans="1:33" s="114" customFormat="1" ht="15" customHeight="1">
      <c r="A293" s="131"/>
      <c r="B293" s="48"/>
      <c r="C293" s="82" t="s">
        <v>242</v>
      </c>
      <c r="D293" s="746" t="str">
        <f>IF($AH$33=1,"",IF(CNGE_2026_M3_Secc1!$AH$40=CNGE_2026_M3_Secc1!$AJ$40,"",IF(CNGE_2026_M3_Secc1!D110="","",CNGE_2026_M3_Secc1!D110)))</f>
        <v/>
      </c>
      <c r="E293" s="746"/>
      <c r="F293" s="746"/>
      <c r="G293" s="746"/>
      <c r="H293" s="746"/>
      <c r="I293" s="432"/>
      <c r="J293" s="432"/>
      <c r="K293" s="432"/>
      <c r="L293" s="432"/>
      <c r="M293" s="432"/>
      <c r="N293" s="432"/>
      <c r="O293" s="432"/>
      <c r="P293" s="432"/>
      <c r="Q293" s="432"/>
      <c r="R293" s="432"/>
      <c r="S293" s="432"/>
      <c r="T293" s="432"/>
      <c r="U293" s="432"/>
      <c r="V293" s="432"/>
      <c r="W293" s="432"/>
      <c r="X293" s="432"/>
      <c r="Y293" s="432"/>
      <c r="Z293" s="432"/>
      <c r="AA293" s="432"/>
      <c r="AB293" s="432"/>
      <c r="AC293" s="432"/>
      <c r="AD293" s="432"/>
      <c r="AE293" s="49"/>
      <c r="AF293" s="219"/>
      <c r="AG293" s="212"/>
    </row>
    <row r="294" spans="1:33" s="114" customFormat="1" ht="15" customHeight="1">
      <c r="A294" s="131"/>
      <c r="B294" s="48"/>
      <c r="C294" s="82" t="s">
        <v>243</v>
      </c>
      <c r="D294" s="746" t="str">
        <f>IF($AH$33=1,"",IF(CNGE_2026_M3_Secc1!$AH$40=CNGE_2026_M3_Secc1!$AJ$40,"",IF(CNGE_2026_M3_Secc1!D111="","",CNGE_2026_M3_Secc1!D111)))</f>
        <v/>
      </c>
      <c r="E294" s="746"/>
      <c r="F294" s="746"/>
      <c r="G294" s="746"/>
      <c r="H294" s="746"/>
      <c r="I294" s="432"/>
      <c r="J294" s="432"/>
      <c r="K294" s="432"/>
      <c r="L294" s="432"/>
      <c r="M294" s="432"/>
      <c r="N294" s="432"/>
      <c r="O294" s="432"/>
      <c r="P294" s="432"/>
      <c r="Q294" s="432"/>
      <c r="R294" s="432"/>
      <c r="S294" s="432"/>
      <c r="T294" s="432"/>
      <c r="U294" s="432"/>
      <c r="V294" s="432"/>
      <c r="W294" s="432"/>
      <c r="X294" s="432"/>
      <c r="Y294" s="432"/>
      <c r="Z294" s="432"/>
      <c r="AA294" s="432"/>
      <c r="AB294" s="432"/>
      <c r="AC294" s="432"/>
      <c r="AD294" s="432"/>
      <c r="AE294" s="49"/>
      <c r="AF294" s="219"/>
      <c r="AG294" s="212"/>
    </row>
    <row r="295" spans="1:33" s="114" customFormat="1" ht="15" customHeight="1">
      <c r="A295" s="131"/>
      <c r="B295" s="48"/>
      <c r="C295" s="82" t="s">
        <v>244</v>
      </c>
      <c r="D295" s="746" t="str">
        <f>IF($AH$33=1,"",IF(CNGE_2026_M3_Secc1!$AH$40=CNGE_2026_M3_Secc1!$AJ$40,"",IF(CNGE_2026_M3_Secc1!D112="","",CNGE_2026_M3_Secc1!D112)))</f>
        <v/>
      </c>
      <c r="E295" s="746"/>
      <c r="F295" s="746"/>
      <c r="G295" s="746"/>
      <c r="H295" s="746"/>
      <c r="I295" s="432"/>
      <c r="J295" s="432"/>
      <c r="K295" s="432"/>
      <c r="L295" s="432"/>
      <c r="M295" s="432"/>
      <c r="N295" s="432"/>
      <c r="O295" s="432"/>
      <c r="P295" s="432"/>
      <c r="Q295" s="432"/>
      <c r="R295" s="432"/>
      <c r="S295" s="432"/>
      <c r="T295" s="432"/>
      <c r="U295" s="432"/>
      <c r="V295" s="432"/>
      <c r="W295" s="432"/>
      <c r="X295" s="432"/>
      <c r="Y295" s="432"/>
      <c r="Z295" s="432"/>
      <c r="AA295" s="432"/>
      <c r="AB295" s="432"/>
      <c r="AC295" s="432"/>
      <c r="AD295" s="432"/>
      <c r="AE295" s="49"/>
      <c r="AF295" s="219"/>
      <c r="AG295" s="212"/>
    </row>
    <row r="296" spans="1:33" s="114" customFormat="1" ht="15" customHeight="1">
      <c r="A296" s="131"/>
      <c r="B296" s="48"/>
      <c r="C296" s="82" t="s">
        <v>245</v>
      </c>
      <c r="D296" s="746" t="str">
        <f>IF($AH$33=1,"",IF(CNGE_2026_M3_Secc1!$AH$40=CNGE_2026_M3_Secc1!$AJ$40,"",IF(CNGE_2026_M3_Secc1!D113="","",CNGE_2026_M3_Secc1!D113)))</f>
        <v/>
      </c>
      <c r="E296" s="746"/>
      <c r="F296" s="746"/>
      <c r="G296" s="746"/>
      <c r="H296" s="746"/>
      <c r="I296" s="432"/>
      <c r="J296" s="432"/>
      <c r="K296" s="432"/>
      <c r="L296" s="432"/>
      <c r="M296" s="432"/>
      <c r="N296" s="432"/>
      <c r="O296" s="432"/>
      <c r="P296" s="432"/>
      <c r="Q296" s="432"/>
      <c r="R296" s="432"/>
      <c r="S296" s="432"/>
      <c r="T296" s="432"/>
      <c r="U296" s="432"/>
      <c r="V296" s="432"/>
      <c r="W296" s="432"/>
      <c r="X296" s="432"/>
      <c r="Y296" s="432"/>
      <c r="Z296" s="432"/>
      <c r="AA296" s="432"/>
      <c r="AB296" s="432"/>
      <c r="AC296" s="432"/>
      <c r="AD296" s="432"/>
      <c r="AE296" s="49"/>
      <c r="AF296" s="219"/>
      <c r="AG296" s="212"/>
    </row>
    <row r="297" spans="1:33" s="114" customFormat="1" ht="15" customHeight="1">
      <c r="A297" s="131"/>
      <c r="B297" s="48"/>
      <c r="C297" s="82" t="s">
        <v>246</v>
      </c>
      <c r="D297" s="746" t="str">
        <f>IF($AH$33=1,"",IF(CNGE_2026_M3_Secc1!$AH$40=CNGE_2026_M3_Secc1!$AJ$40,"",IF(CNGE_2026_M3_Secc1!D114="","",CNGE_2026_M3_Secc1!D114)))</f>
        <v/>
      </c>
      <c r="E297" s="746"/>
      <c r="F297" s="746"/>
      <c r="G297" s="746"/>
      <c r="H297" s="746"/>
      <c r="I297" s="432"/>
      <c r="J297" s="432"/>
      <c r="K297" s="432"/>
      <c r="L297" s="432"/>
      <c r="M297" s="432"/>
      <c r="N297" s="432"/>
      <c r="O297" s="432"/>
      <c r="P297" s="432"/>
      <c r="Q297" s="432"/>
      <c r="R297" s="432"/>
      <c r="S297" s="432"/>
      <c r="T297" s="432"/>
      <c r="U297" s="432"/>
      <c r="V297" s="432"/>
      <c r="W297" s="432"/>
      <c r="X297" s="432"/>
      <c r="Y297" s="432"/>
      <c r="Z297" s="432"/>
      <c r="AA297" s="432"/>
      <c r="AB297" s="432"/>
      <c r="AC297" s="432"/>
      <c r="AD297" s="432"/>
      <c r="AE297" s="49"/>
      <c r="AF297" s="219"/>
      <c r="AG297" s="212"/>
    </row>
    <row r="298" spans="1:33" s="72" customFormat="1" ht="60" customHeight="1">
      <c r="A298" s="131"/>
      <c r="C298" s="82" t="s">
        <v>321</v>
      </c>
      <c r="D298" s="746" t="str">
        <f>IF($AH$33=1,"","OTRA UNIDAD DE SERVICIOS PERICIALES Y/ O DE SERVICIO MEDICO FORENSE")</f>
        <v>OTRA UNIDAD DE SERVICIOS PERICIALES Y/ O DE SERVICIO MEDICO FORENSE</v>
      </c>
      <c r="E298" s="746"/>
      <c r="F298" s="746"/>
      <c r="G298" s="746"/>
      <c r="H298" s="746"/>
      <c r="I298" s="432"/>
      <c r="J298" s="432"/>
      <c r="K298" s="432"/>
      <c r="L298" s="432"/>
      <c r="M298" s="432"/>
      <c r="N298" s="432"/>
      <c r="O298" s="432"/>
      <c r="P298" s="432"/>
      <c r="Q298" s="432"/>
      <c r="R298" s="432"/>
      <c r="S298" s="432"/>
      <c r="T298" s="432"/>
      <c r="U298" s="432"/>
      <c r="V298" s="432"/>
      <c r="W298" s="432"/>
      <c r="X298" s="432"/>
      <c r="Y298" s="432"/>
      <c r="Z298" s="432"/>
      <c r="AA298" s="432"/>
      <c r="AB298" s="432"/>
      <c r="AC298" s="432"/>
      <c r="AD298" s="432"/>
      <c r="AE298" s="12"/>
      <c r="AF298" s="219"/>
    </row>
    <row r="299" spans="1:33" s="226" customFormat="1" ht="15" customHeight="1">
      <c r="A299" s="131"/>
      <c r="B299" s="44"/>
      <c r="C299" s="106"/>
      <c r="D299" s="106"/>
      <c r="E299" s="106"/>
      <c r="F299" s="106"/>
      <c r="G299" s="106"/>
      <c r="H299" s="106"/>
      <c r="I299" s="174">
        <f t="shared" ref="I299:AD299" si="168">IF(AND(SUM(I242:I298)=0,COUNTIF(I242:I298,"NS")&gt;0),"NS",
IF(AND(SUM(I242:I298)=0,COUNTIF(I242:I298,0)&gt;0),0,
IF(AND(SUM(I242:I298)=0,COUNTIF(I242:I298,"NA")&gt;0),"NA",
SUM(I242:I298))))</f>
        <v>0</v>
      </c>
      <c r="J299" s="174">
        <f t="shared" si="168"/>
        <v>0</v>
      </c>
      <c r="K299" s="174">
        <f t="shared" si="168"/>
        <v>0</v>
      </c>
      <c r="L299" s="174">
        <f t="shared" si="168"/>
        <v>0</v>
      </c>
      <c r="M299" s="174">
        <f t="shared" si="168"/>
        <v>0</v>
      </c>
      <c r="N299" s="174">
        <f t="shared" si="168"/>
        <v>0</v>
      </c>
      <c r="O299" s="174">
        <f t="shared" si="168"/>
        <v>0</v>
      </c>
      <c r="P299" s="174">
        <f t="shared" si="168"/>
        <v>0</v>
      </c>
      <c r="Q299" s="174">
        <f t="shared" si="168"/>
        <v>0</v>
      </c>
      <c r="R299" s="174">
        <f t="shared" si="168"/>
        <v>0</v>
      </c>
      <c r="S299" s="174">
        <f t="shared" si="168"/>
        <v>0</v>
      </c>
      <c r="T299" s="174">
        <f t="shared" si="168"/>
        <v>0</v>
      </c>
      <c r="U299" s="174">
        <f t="shared" si="168"/>
        <v>0</v>
      </c>
      <c r="V299" s="174">
        <f t="shared" si="168"/>
        <v>0</v>
      </c>
      <c r="W299" s="174">
        <f t="shared" si="168"/>
        <v>0</v>
      </c>
      <c r="X299" s="174">
        <f t="shared" si="168"/>
        <v>0</v>
      </c>
      <c r="Y299" s="174">
        <f t="shared" si="168"/>
        <v>0</v>
      </c>
      <c r="Z299" s="174">
        <f t="shared" si="168"/>
        <v>0</v>
      </c>
      <c r="AA299" s="174">
        <f t="shared" si="168"/>
        <v>0</v>
      </c>
      <c r="AB299" s="174">
        <f t="shared" si="168"/>
        <v>0</v>
      </c>
      <c r="AC299" s="174">
        <f t="shared" si="168"/>
        <v>0</v>
      </c>
      <c r="AD299" s="174">
        <f t="shared" si="168"/>
        <v>0</v>
      </c>
      <c r="AE299" s="49"/>
      <c r="AF299" s="225"/>
      <c r="AG299" s="212"/>
    </row>
    <row r="300" spans="1:33" s="72" customFormat="1" ht="15" customHeight="1">
      <c r="A300" s="131"/>
      <c r="B300"/>
      <c r="Q300" s="34"/>
      <c r="R300" s="34"/>
      <c r="S300" s="34"/>
      <c r="T300" s="34"/>
      <c r="U300" s="34"/>
      <c r="V300" s="34"/>
      <c r="W300" s="34"/>
      <c r="X300" s="34"/>
      <c r="Y300" s="34"/>
      <c r="Z300" s="34"/>
      <c r="AA300" s="34"/>
      <c r="AB300" s="34"/>
      <c r="AC300" s="34"/>
      <c r="AD300" s="34"/>
      <c r="AE300" s="12"/>
      <c r="AF300" s="122"/>
      <c r="AG300" s="212"/>
    </row>
    <row r="301" spans="1:33" s="72" customFormat="1" ht="15" customHeight="1">
      <c r="A301" s="131"/>
      <c r="B301" s="48"/>
      <c r="C301" s="555" t="s">
        <v>174</v>
      </c>
      <c r="D301" s="556"/>
      <c r="E301" s="556"/>
      <c r="F301" s="556"/>
      <c r="G301" s="556"/>
      <c r="H301" s="556"/>
      <c r="I301" s="556"/>
      <c r="J301" s="556"/>
      <c r="K301" s="556"/>
      <c r="L301" s="556"/>
      <c r="M301" s="556"/>
      <c r="N301" s="556"/>
      <c r="O301" s="556"/>
      <c r="P301" s="556"/>
      <c r="Q301" s="556"/>
      <c r="R301" s="556"/>
      <c r="S301" s="556"/>
      <c r="T301" s="556"/>
      <c r="U301" s="556"/>
      <c r="V301" s="556"/>
      <c r="W301" s="556"/>
      <c r="X301" s="556"/>
      <c r="Y301" s="556"/>
      <c r="Z301" s="556"/>
      <c r="AA301" s="556"/>
      <c r="AB301" s="556"/>
      <c r="AC301" s="556"/>
      <c r="AD301" s="557"/>
      <c r="AE301" s="12"/>
      <c r="AF301" s="122"/>
      <c r="AG301" s="212"/>
    </row>
    <row r="302" spans="1:33" s="72" customFormat="1" ht="15" customHeight="1">
      <c r="A302" s="131"/>
      <c r="B302" s="48"/>
      <c r="C302" s="791" t="s">
        <v>175</v>
      </c>
      <c r="D302" s="791"/>
      <c r="E302" s="791"/>
      <c r="F302" s="82" t="s">
        <v>132</v>
      </c>
      <c r="G302" s="746" t="s">
        <v>176</v>
      </c>
      <c r="H302" s="746"/>
      <c r="I302" s="746"/>
      <c r="J302" s="746"/>
      <c r="K302" s="746"/>
      <c r="L302" s="746"/>
      <c r="M302" s="746"/>
      <c r="N302" s="746"/>
      <c r="O302" s="746"/>
      <c r="P302" s="746"/>
      <c r="Q302" s="795" t="s">
        <v>71</v>
      </c>
      <c r="R302" s="795"/>
      <c r="S302" s="795"/>
      <c r="T302" s="795"/>
      <c r="U302" s="746" t="s">
        <v>177</v>
      </c>
      <c r="V302" s="746"/>
      <c r="W302" s="746"/>
      <c r="X302" s="746"/>
      <c r="Y302" s="746"/>
      <c r="Z302" s="746"/>
      <c r="AA302" s="746"/>
      <c r="AB302" s="746"/>
      <c r="AC302" s="746"/>
      <c r="AD302" s="746"/>
      <c r="AE302" s="12"/>
      <c r="AF302" s="122"/>
      <c r="AG302" s="212"/>
    </row>
    <row r="303" spans="1:33" s="72" customFormat="1" ht="15" customHeight="1">
      <c r="A303" s="131"/>
      <c r="B303" s="48"/>
      <c r="C303" s="791"/>
      <c r="D303" s="791"/>
      <c r="E303" s="791"/>
      <c r="F303" s="82" t="s">
        <v>133</v>
      </c>
      <c r="G303" s="746" t="s">
        <v>178</v>
      </c>
      <c r="H303" s="746"/>
      <c r="I303" s="746"/>
      <c r="J303" s="746"/>
      <c r="K303" s="746"/>
      <c r="L303" s="746"/>
      <c r="M303" s="746"/>
      <c r="N303" s="746"/>
      <c r="O303" s="746"/>
      <c r="P303" s="746"/>
      <c r="Q303" s="795" t="s">
        <v>72</v>
      </c>
      <c r="R303" s="795"/>
      <c r="S303" s="795"/>
      <c r="T303" s="795"/>
      <c r="U303" s="746" t="s">
        <v>179</v>
      </c>
      <c r="V303" s="746"/>
      <c r="W303" s="746"/>
      <c r="X303" s="746"/>
      <c r="Y303" s="746"/>
      <c r="Z303" s="746"/>
      <c r="AA303" s="746"/>
      <c r="AB303" s="746"/>
      <c r="AC303" s="746"/>
      <c r="AD303" s="746"/>
      <c r="AE303" s="12"/>
      <c r="AF303" s="122"/>
      <c r="AG303" s="212"/>
    </row>
    <row r="304" spans="1:33" s="72" customFormat="1" ht="15" customHeight="1">
      <c r="A304" s="131"/>
      <c r="B304" s="48"/>
      <c r="C304" s="791"/>
      <c r="D304" s="791"/>
      <c r="E304" s="791"/>
      <c r="F304" s="82" t="s">
        <v>134</v>
      </c>
      <c r="G304" s="746" t="s">
        <v>180</v>
      </c>
      <c r="H304" s="746"/>
      <c r="I304" s="746"/>
      <c r="J304" s="746"/>
      <c r="K304" s="746"/>
      <c r="L304" s="746"/>
      <c r="M304" s="746"/>
      <c r="N304" s="746"/>
      <c r="O304" s="746"/>
      <c r="P304" s="746"/>
      <c r="Q304" s="795" t="s">
        <v>73</v>
      </c>
      <c r="R304" s="795"/>
      <c r="S304" s="795"/>
      <c r="T304" s="795"/>
      <c r="U304" s="746" t="s">
        <v>181</v>
      </c>
      <c r="V304" s="746"/>
      <c r="W304" s="746"/>
      <c r="X304" s="746"/>
      <c r="Y304" s="746"/>
      <c r="Z304" s="746"/>
      <c r="AA304" s="746"/>
      <c r="AB304" s="746"/>
      <c r="AC304" s="746"/>
      <c r="AD304" s="746"/>
      <c r="AE304" s="12"/>
      <c r="AF304" s="122"/>
      <c r="AG304" s="212"/>
    </row>
    <row r="305" spans="1:33" s="72" customFormat="1" ht="15" customHeight="1">
      <c r="A305" s="131"/>
      <c r="B305" s="48"/>
      <c r="C305" s="791"/>
      <c r="D305" s="791"/>
      <c r="E305" s="791"/>
      <c r="F305" s="82" t="s">
        <v>135</v>
      </c>
      <c r="G305" s="746" t="s">
        <v>182</v>
      </c>
      <c r="H305" s="746"/>
      <c r="I305" s="746"/>
      <c r="J305" s="746"/>
      <c r="K305" s="746"/>
      <c r="L305" s="746"/>
      <c r="M305" s="746"/>
      <c r="N305" s="746"/>
      <c r="O305" s="746"/>
      <c r="P305" s="746"/>
      <c r="Q305" s="795" t="s">
        <v>74</v>
      </c>
      <c r="R305" s="795"/>
      <c r="S305" s="795"/>
      <c r="T305" s="795"/>
      <c r="U305" s="746" t="s">
        <v>679</v>
      </c>
      <c r="V305" s="746"/>
      <c r="W305" s="746"/>
      <c r="X305" s="746"/>
      <c r="Y305" s="746"/>
      <c r="Z305" s="746"/>
      <c r="AA305" s="746"/>
      <c r="AB305" s="746"/>
      <c r="AC305" s="746"/>
      <c r="AD305" s="746"/>
      <c r="AE305" s="12"/>
      <c r="AF305" s="122"/>
      <c r="AG305" s="212"/>
    </row>
    <row r="306" spans="1:33" s="72" customFormat="1" ht="15" customHeight="1">
      <c r="A306" s="131"/>
      <c r="B306" s="48"/>
      <c r="C306" s="791"/>
      <c r="D306" s="791"/>
      <c r="E306" s="791"/>
      <c r="F306" s="82" t="s">
        <v>136</v>
      </c>
      <c r="G306" s="746" t="s">
        <v>183</v>
      </c>
      <c r="H306" s="746"/>
      <c r="I306" s="746"/>
      <c r="J306" s="746"/>
      <c r="K306" s="746"/>
      <c r="L306" s="746"/>
      <c r="M306" s="746"/>
      <c r="N306" s="746"/>
      <c r="O306" s="746"/>
      <c r="P306" s="746"/>
      <c r="Q306" s="795" t="s">
        <v>75</v>
      </c>
      <c r="R306" s="795"/>
      <c r="S306" s="795"/>
      <c r="T306" s="795"/>
      <c r="U306" s="746" t="s">
        <v>184</v>
      </c>
      <c r="V306" s="746"/>
      <c r="W306" s="746"/>
      <c r="X306" s="746"/>
      <c r="Y306" s="746"/>
      <c r="Z306" s="746"/>
      <c r="AA306" s="746"/>
      <c r="AB306" s="746"/>
      <c r="AC306" s="746"/>
      <c r="AD306" s="746"/>
      <c r="AE306" s="12"/>
      <c r="AF306" s="122"/>
      <c r="AG306" s="212"/>
    </row>
    <row r="307" spans="1:33" s="72" customFormat="1" ht="15" customHeight="1">
      <c r="A307" s="131"/>
      <c r="B307" s="48"/>
      <c r="C307" s="791"/>
      <c r="D307" s="791"/>
      <c r="E307" s="791"/>
      <c r="F307" s="82" t="s">
        <v>137</v>
      </c>
      <c r="G307" s="746" t="s">
        <v>185</v>
      </c>
      <c r="H307" s="746"/>
      <c r="I307" s="746"/>
      <c r="J307" s="746"/>
      <c r="K307" s="746"/>
      <c r="L307" s="746"/>
      <c r="M307" s="746"/>
      <c r="N307" s="746"/>
      <c r="O307" s="746"/>
      <c r="P307" s="746"/>
      <c r="Q307" s="795" t="s">
        <v>76</v>
      </c>
      <c r="R307" s="795"/>
      <c r="S307" s="795"/>
      <c r="T307" s="795"/>
      <c r="U307" s="746" t="s">
        <v>186</v>
      </c>
      <c r="V307" s="746"/>
      <c r="W307" s="746"/>
      <c r="X307" s="746"/>
      <c r="Y307" s="746"/>
      <c r="Z307" s="746"/>
      <c r="AA307" s="746"/>
      <c r="AB307" s="746"/>
      <c r="AC307" s="746"/>
      <c r="AD307" s="746"/>
      <c r="AE307" s="12"/>
      <c r="AF307" s="122"/>
      <c r="AG307" s="212"/>
    </row>
    <row r="308" spans="1:33" s="72" customFormat="1" ht="15" customHeight="1">
      <c r="A308" s="131"/>
      <c r="B308" s="48"/>
      <c r="C308" s="791"/>
      <c r="D308" s="791"/>
      <c r="E308" s="791"/>
      <c r="F308" s="82" t="s">
        <v>138</v>
      </c>
      <c r="G308" s="746" t="s">
        <v>830</v>
      </c>
      <c r="H308" s="746"/>
      <c r="I308" s="746"/>
      <c r="J308" s="746"/>
      <c r="K308" s="746"/>
      <c r="L308" s="746"/>
      <c r="M308" s="746"/>
      <c r="N308" s="746"/>
      <c r="O308" s="746"/>
      <c r="P308" s="746"/>
      <c r="Q308" s="795" t="s">
        <v>77</v>
      </c>
      <c r="R308" s="795"/>
      <c r="S308" s="795"/>
      <c r="T308" s="795"/>
      <c r="U308" s="746" t="s">
        <v>187</v>
      </c>
      <c r="V308" s="746"/>
      <c r="W308" s="746"/>
      <c r="X308" s="746"/>
      <c r="Y308" s="746"/>
      <c r="Z308" s="746"/>
      <c r="AA308" s="746"/>
      <c r="AB308" s="746"/>
      <c r="AC308" s="746"/>
      <c r="AD308" s="746"/>
      <c r="AE308" s="12"/>
      <c r="AF308" s="122"/>
      <c r="AG308" s="212"/>
    </row>
    <row r="309" spans="1:33" s="72" customFormat="1" ht="15" customHeight="1">
      <c r="A309" s="131"/>
      <c r="B309" s="48"/>
      <c r="C309" s="791"/>
      <c r="D309" s="791"/>
      <c r="E309" s="791"/>
      <c r="F309" s="82" t="s">
        <v>139</v>
      </c>
      <c r="G309" s="746" t="s">
        <v>188</v>
      </c>
      <c r="H309" s="746"/>
      <c r="I309" s="746"/>
      <c r="J309" s="746"/>
      <c r="K309" s="746"/>
      <c r="L309" s="746"/>
      <c r="M309" s="746"/>
      <c r="N309" s="746"/>
      <c r="O309" s="746"/>
      <c r="P309" s="746"/>
      <c r="Q309" s="795" t="s">
        <v>78</v>
      </c>
      <c r="R309" s="795"/>
      <c r="S309" s="795"/>
      <c r="T309" s="795"/>
      <c r="U309" s="746" t="s">
        <v>189</v>
      </c>
      <c r="V309" s="746"/>
      <c r="W309" s="746"/>
      <c r="X309" s="746"/>
      <c r="Y309" s="746"/>
      <c r="Z309" s="746"/>
      <c r="AA309" s="746"/>
      <c r="AB309" s="746"/>
      <c r="AC309" s="746"/>
      <c r="AD309" s="746"/>
      <c r="AE309" s="12"/>
      <c r="AF309" s="122"/>
      <c r="AG309" s="212"/>
    </row>
    <row r="310" spans="1:33" s="72" customFormat="1" ht="24" customHeight="1">
      <c r="A310" s="131"/>
      <c r="B310" s="48"/>
      <c r="C310" s="791"/>
      <c r="D310" s="791"/>
      <c r="E310" s="791"/>
      <c r="F310" s="82" t="s">
        <v>140</v>
      </c>
      <c r="G310" s="746" t="s">
        <v>190</v>
      </c>
      <c r="H310" s="746"/>
      <c r="I310" s="746"/>
      <c r="J310" s="746"/>
      <c r="K310" s="746"/>
      <c r="L310" s="746"/>
      <c r="M310" s="746"/>
      <c r="N310" s="746"/>
      <c r="O310" s="746"/>
      <c r="P310" s="746"/>
      <c r="Q310" s="791" t="s">
        <v>191</v>
      </c>
      <c r="R310" s="791"/>
      <c r="S310" s="791"/>
      <c r="T310" s="150" t="s">
        <v>161</v>
      </c>
      <c r="U310" s="746" t="s">
        <v>192</v>
      </c>
      <c r="V310" s="746"/>
      <c r="W310" s="746"/>
      <c r="X310" s="746"/>
      <c r="Y310" s="746"/>
      <c r="Z310" s="746"/>
      <c r="AA310" s="746"/>
      <c r="AB310" s="746"/>
      <c r="AC310" s="746"/>
      <c r="AD310" s="746"/>
      <c r="AE310" s="12"/>
      <c r="AF310" s="122"/>
      <c r="AG310" s="212"/>
    </row>
    <row r="311" spans="1:33" s="72" customFormat="1" ht="24" customHeight="1">
      <c r="A311" s="131"/>
      <c r="B311" s="48"/>
      <c r="C311" s="791"/>
      <c r="D311" s="791"/>
      <c r="E311" s="791"/>
      <c r="F311" s="150" t="s">
        <v>141</v>
      </c>
      <c r="G311" s="746" t="s">
        <v>193</v>
      </c>
      <c r="H311" s="746"/>
      <c r="I311" s="746"/>
      <c r="J311" s="746"/>
      <c r="K311" s="746"/>
      <c r="L311" s="746"/>
      <c r="M311" s="746"/>
      <c r="N311" s="746"/>
      <c r="O311" s="746"/>
      <c r="P311" s="746"/>
      <c r="Q311" s="791"/>
      <c r="R311" s="791"/>
      <c r="S311" s="791"/>
      <c r="T311" s="150" t="s">
        <v>162</v>
      </c>
      <c r="U311" s="746" t="s">
        <v>194</v>
      </c>
      <c r="V311" s="746"/>
      <c r="W311" s="746"/>
      <c r="X311" s="746"/>
      <c r="Y311" s="746"/>
      <c r="Z311" s="746"/>
      <c r="AA311" s="746"/>
      <c r="AB311" s="746"/>
      <c r="AC311" s="746"/>
      <c r="AD311" s="746"/>
      <c r="AE311" s="12"/>
      <c r="AF311" s="122"/>
      <c r="AG311" s="212"/>
    </row>
    <row r="312" spans="1:33" s="72" customFormat="1" ht="24" customHeight="1">
      <c r="A312" s="131"/>
      <c r="B312" s="48"/>
      <c r="C312" s="791"/>
      <c r="D312" s="791"/>
      <c r="E312" s="791"/>
      <c r="F312" s="150" t="s">
        <v>142</v>
      </c>
      <c r="G312" s="746" t="s">
        <v>195</v>
      </c>
      <c r="H312" s="746"/>
      <c r="I312" s="746"/>
      <c r="J312" s="746"/>
      <c r="K312" s="746"/>
      <c r="L312" s="746"/>
      <c r="M312" s="746"/>
      <c r="N312" s="746"/>
      <c r="O312" s="746"/>
      <c r="P312" s="746"/>
      <c r="Q312" s="791"/>
      <c r="R312" s="791"/>
      <c r="S312" s="791"/>
      <c r="T312" s="150" t="s">
        <v>163</v>
      </c>
      <c r="U312" s="746" t="s">
        <v>254</v>
      </c>
      <c r="V312" s="746"/>
      <c r="W312" s="746"/>
      <c r="X312" s="746"/>
      <c r="Y312" s="746"/>
      <c r="Z312" s="746"/>
      <c r="AA312" s="746"/>
      <c r="AB312" s="746"/>
      <c r="AC312" s="746"/>
      <c r="AD312" s="746"/>
      <c r="AE312" s="12"/>
      <c r="AF312" s="122"/>
      <c r="AG312" s="212"/>
    </row>
    <row r="313" spans="1:33" s="72" customFormat="1" ht="15" customHeight="1">
      <c r="A313" s="131"/>
      <c r="B313" s="48"/>
      <c r="C313" s="791"/>
      <c r="D313" s="791"/>
      <c r="E313" s="791"/>
      <c r="F313" s="150" t="s">
        <v>143</v>
      </c>
      <c r="G313" s="746" t="s">
        <v>197</v>
      </c>
      <c r="H313" s="746"/>
      <c r="I313" s="746"/>
      <c r="J313" s="746"/>
      <c r="K313" s="746"/>
      <c r="L313" s="746"/>
      <c r="M313" s="746"/>
      <c r="N313" s="746"/>
      <c r="O313" s="746"/>
      <c r="P313" s="746"/>
      <c r="Q313" s="791" t="s">
        <v>198</v>
      </c>
      <c r="R313" s="791"/>
      <c r="S313" s="791"/>
      <c r="T313" s="150" t="s">
        <v>164</v>
      </c>
      <c r="U313" s="746" t="s">
        <v>199</v>
      </c>
      <c r="V313" s="746"/>
      <c r="W313" s="746"/>
      <c r="X313" s="746"/>
      <c r="Y313" s="746"/>
      <c r="Z313" s="746"/>
      <c r="AA313" s="746"/>
      <c r="AB313" s="746"/>
      <c r="AC313" s="746"/>
      <c r="AD313" s="746"/>
      <c r="AE313" s="12"/>
      <c r="AF313" s="122"/>
      <c r="AG313" s="212"/>
    </row>
    <row r="314" spans="1:33" s="72" customFormat="1" ht="15" customHeight="1">
      <c r="A314" s="131"/>
      <c r="B314" s="48"/>
      <c r="C314" s="791"/>
      <c r="D314" s="791"/>
      <c r="E314" s="791"/>
      <c r="F314" s="150" t="s">
        <v>144</v>
      </c>
      <c r="G314" s="746" t="s">
        <v>200</v>
      </c>
      <c r="H314" s="746"/>
      <c r="I314" s="746"/>
      <c r="J314" s="746"/>
      <c r="K314" s="746"/>
      <c r="L314" s="746"/>
      <c r="M314" s="746"/>
      <c r="N314" s="746"/>
      <c r="O314" s="746"/>
      <c r="P314" s="746"/>
      <c r="Q314" s="791"/>
      <c r="R314" s="791"/>
      <c r="S314" s="791"/>
      <c r="T314" s="150" t="s">
        <v>165</v>
      </c>
      <c r="U314" s="746" t="s">
        <v>201</v>
      </c>
      <c r="V314" s="746"/>
      <c r="W314" s="746"/>
      <c r="X314" s="746"/>
      <c r="Y314" s="746"/>
      <c r="Z314" s="746"/>
      <c r="AA314" s="746"/>
      <c r="AB314" s="746"/>
      <c r="AC314" s="746"/>
      <c r="AD314" s="746"/>
      <c r="AE314" s="12"/>
      <c r="AF314" s="122"/>
      <c r="AG314" s="212"/>
    </row>
    <row r="315" spans="1:33" s="72" customFormat="1" ht="15" customHeight="1">
      <c r="A315" s="131"/>
      <c r="B315" s="48"/>
      <c r="C315" s="791"/>
      <c r="D315" s="791"/>
      <c r="E315" s="791"/>
      <c r="F315" s="150" t="s">
        <v>145</v>
      </c>
      <c r="G315" s="746" t="s">
        <v>202</v>
      </c>
      <c r="H315" s="746"/>
      <c r="I315" s="746"/>
      <c r="J315" s="746"/>
      <c r="K315" s="746"/>
      <c r="L315" s="746"/>
      <c r="M315" s="746"/>
      <c r="N315" s="746"/>
      <c r="O315" s="746"/>
      <c r="P315" s="746"/>
      <c r="Q315" s="791"/>
      <c r="R315" s="791"/>
      <c r="S315" s="791"/>
      <c r="T315" s="150" t="s">
        <v>166</v>
      </c>
      <c r="U315" s="746" t="s">
        <v>203</v>
      </c>
      <c r="V315" s="746"/>
      <c r="W315" s="746"/>
      <c r="X315" s="746"/>
      <c r="Y315" s="746"/>
      <c r="Z315" s="746"/>
      <c r="AA315" s="746"/>
      <c r="AB315" s="746"/>
      <c r="AC315" s="746"/>
      <c r="AD315" s="746"/>
      <c r="AE315" s="12"/>
      <c r="AF315" s="122"/>
      <c r="AG315" s="212"/>
    </row>
    <row r="316" spans="1:33" s="72" customFormat="1" ht="15" customHeight="1">
      <c r="A316" s="131"/>
      <c r="B316" s="48"/>
      <c r="C316" s="791"/>
      <c r="D316" s="791"/>
      <c r="E316" s="791"/>
      <c r="F316" s="150" t="s">
        <v>146</v>
      </c>
      <c r="G316" s="746" t="s">
        <v>204</v>
      </c>
      <c r="H316" s="746"/>
      <c r="I316" s="746"/>
      <c r="J316" s="746"/>
      <c r="K316" s="746"/>
      <c r="L316" s="746"/>
      <c r="M316" s="746"/>
      <c r="N316" s="746"/>
      <c r="O316" s="746"/>
      <c r="P316" s="746"/>
      <c r="Q316" s="791"/>
      <c r="R316" s="791"/>
      <c r="S316" s="791"/>
      <c r="T316" s="150" t="s">
        <v>167</v>
      </c>
      <c r="U316" s="746" t="s">
        <v>205</v>
      </c>
      <c r="V316" s="746"/>
      <c r="W316" s="746"/>
      <c r="X316" s="746"/>
      <c r="Y316" s="746"/>
      <c r="Z316" s="746"/>
      <c r="AA316" s="746"/>
      <c r="AB316" s="746"/>
      <c r="AC316" s="746"/>
      <c r="AD316" s="746"/>
      <c r="AE316" s="12"/>
      <c r="AF316" s="122"/>
      <c r="AG316" s="212"/>
    </row>
    <row r="317" spans="1:33" s="72" customFormat="1" ht="15" customHeight="1">
      <c r="A317" s="131"/>
      <c r="B317" s="48"/>
      <c r="C317" s="791"/>
      <c r="D317" s="791"/>
      <c r="E317" s="791"/>
      <c r="F317" s="150" t="s">
        <v>147</v>
      </c>
      <c r="G317" s="746" t="s">
        <v>206</v>
      </c>
      <c r="H317" s="746"/>
      <c r="I317" s="746"/>
      <c r="J317" s="746"/>
      <c r="K317" s="746"/>
      <c r="L317" s="746"/>
      <c r="M317" s="746"/>
      <c r="N317" s="746"/>
      <c r="O317" s="746"/>
      <c r="P317" s="746"/>
      <c r="Q317" s="791"/>
      <c r="R317" s="791"/>
      <c r="S317" s="791"/>
      <c r="T317" s="150" t="s">
        <v>168</v>
      </c>
      <c r="U317" s="746" t="s">
        <v>255</v>
      </c>
      <c r="V317" s="746"/>
      <c r="W317" s="746"/>
      <c r="X317" s="746"/>
      <c r="Y317" s="746"/>
      <c r="Z317" s="746"/>
      <c r="AA317" s="746"/>
      <c r="AB317" s="746"/>
      <c r="AC317" s="746"/>
      <c r="AD317" s="746"/>
      <c r="AE317" s="12"/>
      <c r="AF317" s="122"/>
      <c r="AG317" s="212"/>
    </row>
    <row r="318" spans="1:33" s="72" customFormat="1" ht="15" customHeight="1">
      <c r="A318" s="131"/>
      <c r="B318" s="48"/>
      <c r="C318" s="791"/>
      <c r="D318" s="791"/>
      <c r="E318" s="791"/>
      <c r="F318" s="150" t="s">
        <v>148</v>
      </c>
      <c r="G318" s="746" t="s">
        <v>659</v>
      </c>
      <c r="H318" s="746"/>
      <c r="I318" s="746"/>
      <c r="J318" s="746"/>
      <c r="K318" s="746"/>
      <c r="L318" s="746"/>
      <c r="M318" s="746"/>
      <c r="N318" s="746"/>
      <c r="O318" s="746"/>
      <c r="P318" s="746"/>
      <c r="Q318" s="795" t="s">
        <v>81</v>
      </c>
      <c r="R318" s="795"/>
      <c r="S318" s="795"/>
      <c r="T318" s="795"/>
      <c r="U318" s="746" t="s">
        <v>209</v>
      </c>
      <c r="V318" s="746"/>
      <c r="W318" s="746"/>
      <c r="X318" s="746"/>
      <c r="Y318" s="746"/>
      <c r="Z318" s="746"/>
      <c r="AA318" s="746"/>
      <c r="AB318" s="746"/>
      <c r="AC318" s="746"/>
      <c r="AD318" s="746"/>
      <c r="AE318" s="12"/>
      <c r="AF318" s="122"/>
      <c r="AG318" s="212"/>
    </row>
    <row r="319" spans="1:33" s="72" customFormat="1" ht="15" customHeight="1">
      <c r="A319" s="131"/>
      <c r="B319" s="48"/>
      <c r="C319" s="791"/>
      <c r="D319" s="791"/>
      <c r="E319" s="791"/>
      <c r="F319" s="150" t="s">
        <v>657</v>
      </c>
      <c r="G319" s="746" t="s">
        <v>680</v>
      </c>
      <c r="H319" s="746"/>
      <c r="I319" s="746"/>
      <c r="J319" s="746"/>
      <c r="K319" s="746"/>
      <c r="L319" s="746"/>
      <c r="M319" s="746"/>
      <c r="N319" s="746"/>
      <c r="O319" s="746"/>
      <c r="P319" s="746"/>
      <c r="Q319" s="795" t="s">
        <v>82</v>
      </c>
      <c r="R319" s="795"/>
      <c r="S319" s="795"/>
      <c r="T319" s="795"/>
      <c r="U319" s="746" t="s">
        <v>212</v>
      </c>
      <c r="V319" s="746"/>
      <c r="W319" s="746"/>
      <c r="X319" s="746"/>
      <c r="Y319" s="746"/>
      <c r="Z319" s="746"/>
      <c r="AA319" s="746"/>
      <c r="AB319" s="746"/>
      <c r="AC319" s="746"/>
      <c r="AD319" s="746"/>
      <c r="AE319" s="12"/>
      <c r="AF319" s="122"/>
      <c r="AG319" s="212"/>
    </row>
    <row r="320" spans="1:33" s="72" customFormat="1" ht="15" customHeight="1">
      <c r="A320" s="131"/>
      <c r="B320" s="48"/>
      <c r="C320" s="791"/>
      <c r="D320" s="791"/>
      <c r="E320" s="791"/>
      <c r="F320" s="150" t="s">
        <v>658</v>
      </c>
      <c r="G320" s="746" t="s">
        <v>880</v>
      </c>
      <c r="H320" s="746"/>
      <c r="I320" s="746"/>
      <c r="J320" s="746"/>
      <c r="K320" s="746"/>
      <c r="L320" s="746"/>
      <c r="M320" s="746"/>
      <c r="N320" s="746"/>
      <c r="O320" s="746"/>
      <c r="P320" s="746"/>
      <c r="Q320" s="795" t="s">
        <v>83</v>
      </c>
      <c r="R320" s="795"/>
      <c r="S320" s="795"/>
      <c r="T320" s="795"/>
      <c r="U320" s="746" t="s">
        <v>214</v>
      </c>
      <c r="V320" s="746"/>
      <c r="W320" s="746"/>
      <c r="X320" s="746"/>
      <c r="Y320" s="746"/>
      <c r="Z320" s="746"/>
      <c r="AA320" s="746"/>
      <c r="AB320" s="746"/>
      <c r="AC320" s="746"/>
      <c r="AD320" s="746"/>
      <c r="AE320" s="12"/>
      <c r="AF320" s="122"/>
      <c r="AG320" s="212"/>
    </row>
    <row r="321" spans="1:33" s="72" customFormat="1" ht="15" customHeight="1">
      <c r="A321" s="131"/>
      <c r="B321" s="48"/>
      <c r="C321" s="791"/>
      <c r="D321" s="791"/>
      <c r="E321" s="791"/>
      <c r="F321" s="150" t="s">
        <v>878</v>
      </c>
      <c r="G321" s="746" t="s">
        <v>881</v>
      </c>
      <c r="H321" s="746"/>
      <c r="I321" s="746"/>
      <c r="J321" s="746"/>
      <c r="K321" s="746"/>
      <c r="L321" s="746"/>
      <c r="M321" s="746"/>
      <c r="N321" s="746"/>
      <c r="O321" s="746"/>
      <c r="P321" s="746"/>
      <c r="Q321" s="791" t="s">
        <v>740</v>
      </c>
      <c r="R321" s="791"/>
      <c r="S321" s="791"/>
      <c r="T321" s="150" t="s">
        <v>847</v>
      </c>
      <c r="U321" s="746" t="s">
        <v>854</v>
      </c>
      <c r="V321" s="746"/>
      <c r="W321" s="746"/>
      <c r="X321" s="746"/>
      <c r="Y321" s="746"/>
      <c r="Z321" s="746"/>
      <c r="AA321" s="746"/>
      <c r="AB321" s="746"/>
      <c r="AC321" s="746"/>
      <c r="AD321" s="746"/>
      <c r="AE321" s="12"/>
      <c r="AF321" s="122"/>
      <c r="AG321" s="212"/>
    </row>
    <row r="322" spans="1:33" s="72" customFormat="1" ht="15" customHeight="1">
      <c r="A322" s="131"/>
      <c r="B322" s="48"/>
      <c r="C322" s="791"/>
      <c r="D322" s="791"/>
      <c r="E322" s="791"/>
      <c r="F322" s="150" t="s">
        <v>879</v>
      </c>
      <c r="G322" s="746" t="s">
        <v>256</v>
      </c>
      <c r="H322" s="746"/>
      <c r="I322" s="746"/>
      <c r="J322" s="746"/>
      <c r="K322" s="746"/>
      <c r="L322" s="746"/>
      <c r="M322" s="746"/>
      <c r="N322" s="746"/>
      <c r="O322" s="746"/>
      <c r="P322" s="746"/>
      <c r="Q322" s="791"/>
      <c r="R322" s="791"/>
      <c r="S322" s="791"/>
      <c r="T322" s="150" t="s">
        <v>848</v>
      </c>
      <c r="U322" s="746" t="s">
        <v>855</v>
      </c>
      <c r="V322" s="746"/>
      <c r="W322" s="746"/>
      <c r="X322" s="746"/>
      <c r="Y322" s="746"/>
      <c r="Z322" s="746"/>
      <c r="AA322" s="746"/>
      <c r="AB322" s="746"/>
      <c r="AC322" s="746"/>
      <c r="AD322" s="746"/>
      <c r="AE322" s="12"/>
      <c r="AF322" s="122"/>
      <c r="AG322" s="212"/>
    </row>
    <row r="323" spans="1:33" s="72" customFormat="1" ht="15" customHeight="1">
      <c r="A323" s="131"/>
      <c r="B323" s="48"/>
      <c r="C323" s="791" t="s">
        <v>210</v>
      </c>
      <c r="D323" s="791"/>
      <c r="E323" s="791"/>
      <c r="F323" s="82" t="s">
        <v>150</v>
      </c>
      <c r="G323" s="746" t="s">
        <v>211</v>
      </c>
      <c r="H323" s="746"/>
      <c r="I323" s="746"/>
      <c r="J323" s="746"/>
      <c r="K323" s="746"/>
      <c r="L323" s="746"/>
      <c r="M323" s="746"/>
      <c r="N323" s="746"/>
      <c r="O323" s="746"/>
      <c r="P323" s="746"/>
      <c r="Q323" s="791"/>
      <c r="R323" s="791"/>
      <c r="S323" s="791"/>
      <c r="T323" s="150" t="s">
        <v>849</v>
      </c>
      <c r="U323" s="746" t="s">
        <v>856</v>
      </c>
      <c r="V323" s="746"/>
      <c r="W323" s="746"/>
      <c r="X323" s="746"/>
      <c r="Y323" s="746"/>
      <c r="Z323" s="746"/>
      <c r="AA323" s="746"/>
      <c r="AB323" s="746"/>
      <c r="AC323" s="746"/>
      <c r="AD323" s="746"/>
      <c r="AE323" s="12"/>
      <c r="AF323" s="122"/>
      <c r="AG323" s="212"/>
    </row>
    <row r="324" spans="1:33" s="72" customFormat="1" ht="15" customHeight="1">
      <c r="A324" s="131"/>
      <c r="B324" s="48"/>
      <c r="C324" s="791"/>
      <c r="D324" s="791"/>
      <c r="E324" s="791"/>
      <c r="F324" s="82" t="s">
        <v>151</v>
      </c>
      <c r="G324" s="746" t="s">
        <v>213</v>
      </c>
      <c r="H324" s="746"/>
      <c r="I324" s="746"/>
      <c r="J324" s="746"/>
      <c r="K324" s="746"/>
      <c r="L324" s="746"/>
      <c r="M324" s="746"/>
      <c r="N324" s="746"/>
      <c r="O324" s="746"/>
      <c r="P324" s="746"/>
      <c r="Q324" s="791"/>
      <c r="R324" s="791"/>
      <c r="S324" s="791"/>
      <c r="T324" s="150" t="s">
        <v>850</v>
      </c>
      <c r="U324" s="746" t="s">
        <v>857</v>
      </c>
      <c r="V324" s="746"/>
      <c r="W324" s="746"/>
      <c r="X324" s="746"/>
      <c r="Y324" s="746"/>
      <c r="Z324" s="746"/>
      <c r="AA324" s="746"/>
      <c r="AB324" s="746"/>
      <c r="AC324" s="746"/>
      <c r="AD324" s="746"/>
      <c r="AE324" s="12"/>
      <c r="AF324" s="122"/>
      <c r="AG324" s="212"/>
    </row>
    <row r="325" spans="1:33" s="72" customFormat="1" ht="15" customHeight="1">
      <c r="A325" s="131"/>
      <c r="B325" s="48"/>
      <c r="C325" s="791"/>
      <c r="D325" s="791"/>
      <c r="E325" s="791"/>
      <c r="F325" s="82" t="s">
        <v>152</v>
      </c>
      <c r="G325" s="746" t="s">
        <v>215</v>
      </c>
      <c r="H325" s="746"/>
      <c r="I325" s="746"/>
      <c r="J325" s="746"/>
      <c r="K325" s="746"/>
      <c r="L325" s="746"/>
      <c r="M325" s="746"/>
      <c r="N325" s="746"/>
      <c r="O325" s="746"/>
      <c r="P325" s="746"/>
      <c r="Q325" s="791"/>
      <c r="R325" s="791"/>
      <c r="S325" s="791"/>
      <c r="T325" s="150" t="s">
        <v>851</v>
      </c>
      <c r="U325" s="746" t="s">
        <v>858</v>
      </c>
      <c r="V325" s="746"/>
      <c r="W325" s="746"/>
      <c r="X325" s="746"/>
      <c r="Y325" s="746"/>
      <c r="Z325" s="746"/>
      <c r="AA325" s="746"/>
      <c r="AB325" s="746"/>
      <c r="AC325" s="746"/>
      <c r="AD325" s="746"/>
      <c r="AE325" s="12"/>
      <c r="AF325" s="122"/>
      <c r="AG325" s="212"/>
    </row>
    <row r="326" spans="1:33" s="72" customFormat="1" ht="15" customHeight="1">
      <c r="A326" s="131"/>
      <c r="B326" s="48"/>
      <c r="C326" s="791"/>
      <c r="D326" s="791"/>
      <c r="E326" s="791"/>
      <c r="F326" s="82" t="s">
        <v>153</v>
      </c>
      <c r="G326" s="746" t="s">
        <v>216</v>
      </c>
      <c r="H326" s="746"/>
      <c r="I326" s="746"/>
      <c r="J326" s="746"/>
      <c r="K326" s="746"/>
      <c r="L326" s="746"/>
      <c r="M326" s="746"/>
      <c r="N326" s="746"/>
      <c r="O326" s="746"/>
      <c r="P326" s="746"/>
      <c r="Q326" s="791"/>
      <c r="R326" s="791"/>
      <c r="S326" s="791"/>
      <c r="T326" s="150" t="s">
        <v>852</v>
      </c>
      <c r="U326" s="746" t="s">
        <v>859</v>
      </c>
      <c r="V326" s="746"/>
      <c r="W326" s="746"/>
      <c r="X326" s="746"/>
      <c r="Y326" s="746"/>
      <c r="Z326" s="746"/>
      <c r="AA326" s="746"/>
      <c r="AB326" s="746"/>
      <c r="AC326" s="746"/>
      <c r="AD326" s="746"/>
      <c r="AE326" s="12"/>
      <c r="AF326" s="122"/>
      <c r="AG326" s="212"/>
    </row>
    <row r="327" spans="1:33" s="72" customFormat="1" ht="15" customHeight="1">
      <c r="A327" s="131"/>
      <c r="B327" s="48"/>
      <c r="C327" s="791"/>
      <c r="D327" s="791"/>
      <c r="E327" s="791"/>
      <c r="F327" s="82" t="s">
        <v>154</v>
      </c>
      <c r="G327" s="746" t="s">
        <v>218</v>
      </c>
      <c r="H327" s="746"/>
      <c r="I327" s="746"/>
      <c r="J327" s="746"/>
      <c r="K327" s="746"/>
      <c r="L327" s="746"/>
      <c r="M327" s="746"/>
      <c r="N327" s="746"/>
      <c r="O327" s="746"/>
      <c r="P327" s="746"/>
      <c r="Q327" s="795" t="s">
        <v>85</v>
      </c>
      <c r="R327" s="795"/>
      <c r="S327" s="795"/>
      <c r="T327" s="795"/>
      <c r="U327" s="746" t="s">
        <v>217</v>
      </c>
      <c r="V327" s="746"/>
      <c r="W327" s="746"/>
      <c r="X327" s="746"/>
      <c r="Y327" s="746"/>
      <c r="Z327" s="746"/>
      <c r="AA327" s="746"/>
      <c r="AB327" s="746"/>
      <c r="AC327" s="746"/>
      <c r="AD327" s="746"/>
      <c r="AE327" s="12"/>
      <c r="AF327" s="122"/>
      <c r="AG327" s="212"/>
    </row>
    <row r="328" spans="1:33" s="72" customFormat="1" ht="15" customHeight="1">
      <c r="A328" s="131"/>
      <c r="B328" s="48"/>
      <c r="C328" s="791"/>
      <c r="D328" s="791"/>
      <c r="E328" s="791"/>
      <c r="F328" s="82" t="s">
        <v>155</v>
      </c>
      <c r="G328" s="746" t="s">
        <v>257</v>
      </c>
      <c r="H328" s="746"/>
      <c r="I328" s="746"/>
      <c r="J328" s="746"/>
      <c r="K328" s="746"/>
      <c r="L328" s="746"/>
      <c r="M328" s="746"/>
      <c r="N328" s="746"/>
      <c r="O328" s="746"/>
      <c r="P328" s="746"/>
      <c r="Q328" s="795" t="s">
        <v>86</v>
      </c>
      <c r="R328" s="795"/>
      <c r="S328" s="795"/>
      <c r="T328" s="795"/>
      <c r="U328" s="746" t="s">
        <v>1066</v>
      </c>
      <c r="V328" s="746"/>
      <c r="W328" s="746"/>
      <c r="X328" s="746"/>
      <c r="Y328" s="746"/>
      <c r="Z328" s="746"/>
      <c r="AA328" s="746"/>
      <c r="AB328" s="746"/>
      <c r="AC328" s="746"/>
      <c r="AD328" s="746"/>
      <c r="AE328" s="12"/>
      <c r="AF328" s="122"/>
      <c r="AG328" s="212"/>
    </row>
    <row r="329" spans="1:33" s="72" customFormat="1" ht="15" customHeight="1">
      <c r="A329" s="131"/>
      <c r="B329" s="48"/>
      <c r="C329" s="795" t="s">
        <v>68</v>
      </c>
      <c r="D329" s="795"/>
      <c r="E329" s="795"/>
      <c r="F329" s="795"/>
      <c r="G329" s="746" t="s">
        <v>220</v>
      </c>
      <c r="H329" s="746"/>
      <c r="I329" s="746"/>
      <c r="J329" s="746"/>
      <c r="K329" s="746"/>
      <c r="L329" s="746"/>
      <c r="M329" s="746"/>
      <c r="N329" s="746"/>
      <c r="O329" s="746"/>
      <c r="P329" s="746"/>
      <c r="Q329" s="729"/>
      <c r="R329" s="729"/>
      <c r="S329" s="729"/>
      <c r="T329" s="729"/>
      <c r="U329" s="729"/>
      <c r="V329" s="729"/>
      <c r="W329" s="729"/>
      <c r="X329" s="729"/>
      <c r="Y329" s="729"/>
      <c r="Z329" s="729"/>
      <c r="AA329" s="729"/>
      <c r="AB329" s="729"/>
      <c r="AC329" s="729"/>
      <c r="AD329" s="729"/>
      <c r="AE329" s="12"/>
      <c r="AF329" s="122"/>
      <c r="AG329" s="212"/>
    </row>
    <row r="330" spans="1:33" s="72" customFormat="1" ht="24" customHeight="1">
      <c r="A330" s="131"/>
      <c r="B330" s="48"/>
      <c r="C330" s="795" t="s">
        <v>69</v>
      </c>
      <c r="D330" s="795"/>
      <c r="E330" s="795"/>
      <c r="F330" s="795"/>
      <c r="G330" s="746" t="s">
        <v>221</v>
      </c>
      <c r="H330" s="746"/>
      <c r="I330" s="746"/>
      <c r="J330" s="746"/>
      <c r="K330" s="746"/>
      <c r="L330" s="746"/>
      <c r="M330" s="746"/>
      <c r="N330" s="746"/>
      <c r="O330" s="746"/>
      <c r="P330" s="746"/>
      <c r="Q330" s="729"/>
      <c r="R330" s="729"/>
      <c r="S330" s="729"/>
      <c r="T330" s="729"/>
      <c r="U330" s="729"/>
      <c r="V330" s="729"/>
      <c r="W330" s="729"/>
      <c r="X330" s="729"/>
      <c r="Y330" s="729"/>
      <c r="Z330" s="729"/>
      <c r="AA330" s="729"/>
      <c r="AB330" s="729"/>
      <c r="AC330" s="729"/>
      <c r="AD330" s="729"/>
      <c r="AE330" s="12"/>
      <c r="AF330" s="122"/>
      <c r="AG330" s="212"/>
    </row>
    <row r="331" spans="1:33" s="72" customFormat="1" ht="24" customHeight="1">
      <c r="A331" s="131"/>
      <c r="B331"/>
      <c r="C331" s="797" t="s">
        <v>222</v>
      </c>
      <c r="D331" s="798"/>
      <c r="E331" s="798"/>
      <c r="F331" s="82" t="s">
        <v>156</v>
      </c>
      <c r="G331" s="746" t="s">
        <v>1341</v>
      </c>
      <c r="H331" s="746"/>
      <c r="I331" s="746"/>
      <c r="J331" s="746"/>
      <c r="K331" s="746"/>
      <c r="L331" s="746"/>
      <c r="M331" s="746"/>
      <c r="N331" s="746"/>
      <c r="O331" s="746"/>
      <c r="P331" s="746"/>
      <c r="Q331" s="729"/>
      <c r="R331" s="729"/>
      <c r="S331" s="729"/>
      <c r="T331" s="729"/>
      <c r="U331" s="729"/>
      <c r="V331" s="729"/>
      <c r="W331" s="729"/>
      <c r="X331" s="729"/>
      <c r="Y331" s="729"/>
      <c r="Z331" s="729"/>
      <c r="AA331" s="729"/>
      <c r="AB331" s="729"/>
      <c r="AC331" s="729"/>
      <c r="AD331" s="729"/>
      <c r="AE331" s="12"/>
      <c r="AF331" s="122"/>
      <c r="AG331" s="212"/>
    </row>
    <row r="332" spans="1:33" s="72" customFormat="1" ht="24" customHeight="1">
      <c r="A332" s="131"/>
      <c r="B332"/>
      <c r="C332" s="799"/>
      <c r="D332" s="800"/>
      <c r="E332" s="800"/>
      <c r="F332" s="82" t="s">
        <v>157</v>
      </c>
      <c r="G332" s="746" t="s">
        <v>677</v>
      </c>
      <c r="H332" s="746"/>
      <c r="I332" s="746"/>
      <c r="J332" s="746"/>
      <c r="K332" s="746"/>
      <c r="L332" s="746"/>
      <c r="M332" s="746"/>
      <c r="N332" s="746"/>
      <c r="O332" s="746"/>
      <c r="P332" s="746"/>
      <c r="Q332" s="729"/>
      <c r="R332" s="729"/>
      <c r="S332" s="729"/>
      <c r="T332" s="729"/>
      <c r="U332" s="729"/>
      <c r="V332" s="729"/>
      <c r="W332" s="729"/>
      <c r="X332" s="729"/>
      <c r="Y332" s="729"/>
      <c r="Z332" s="729"/>
      <c r="AA332" s="729"/>
      <c r="AB332" s="729"/>
      <c r="AC332" s="729"/>
      <c r="AD332" s="729"/>
      <c r="AE332" s="12"/>
      <c r="AF332" s="122"/>
      <c r="AG332" s="212"/>
    </row>
    <row r="333" spans="1:33" s="72" customFormat="1" ht="15" customHeight="1">
      <c r="A333" s="131"/>
      <c r="B333"/>
      <c r="C333" s="799"/>
      <c r="D333" s="800"/>
      <c r="E333" s="800"/>
      <c r="F333" s="82" t="s">
        <v>158</v>
      </c>
      <c r="G333" s="746" t="s">
        <v>678</v>
      </c>
      <c r="H333" s="746"/>
      <c r="I333" s="746"/>
      <c r="J333" s="746"/>
      <c r="K333" s="746"/>
      <c r="L333" s="746"/>
      <c r="M333" s="746"/>
      <c r="N333" s="746"/>
      <c r="O333" s="746"/>
      <c r="P333" s="746"/>
      <c r="Q333" s="729"/>
      <c r="R333" s="729"/>
      <c r="S333" s="729"/>
      <c r="T333" s="729"/>
      <c r="U333" s="729"/>
      <c r="V333" s="729"/>
      <c r="W333" s="729"/>
      <c r="X333" s="729"/>
      <c r="Y333" s="729"/>
      <c r="Z333" s="729"/>
      <c r="AA333" s="729"/>
      <c r="AB333" s="729"/>
      <c r="AC333" s="729"/>
      <c r="AD333" s="729"/>
      <c r="AE333" s="12"/>
      <c r="AF333" s="122"/>
      <c r="AG333" s="212"/>
    </row>
    <row r="334" spans="1:33" s="72" customFormat="1" ht="24" customHeight="1">
      <c r="A334" s="131"/>
      <c r="B334"/>
      <c r="C334" s="801"/>
      <c r="D334" s="802"/>
      <c r="E334" s="802"/>
      <c r="F334" s="82" t="s">
        <v>159</v>
      </c>
      <c r="G334" s="803" t="s">
        <v>258</v>
      </c>
      <c r="H334" s="804"/>
      <c r="I334" s="804"/>
      <c r="J334" s="804"/>
      <c r="K334" s="804"/>
      <c r="L334" s="804"/>
      <c r="M334" s="804"/>
      <c r="N334" s="804"/>
      <c r="O334" s="804"/>
      <c r="P334" s="805"/>
      <c r="Q334" s="729"/>
      <c r="R334" s="729"/>
      <c r="S334" s="729"/>
      <c r="T334" s="729"/>
      <c r="U334" s="729"/>
      <c r="V334" s="729"/>
      <c r="W334" s="729"/>
      <c r="X334" s="729"/>
      <c r="Y334" s="729"/>
      <c r="Z334" s="729"/>
      <c r="AA334" s="729"/>
      <c r="AB334" s="729"/>
      <c r="AC334" s="729"/>
      <c r="AD334" s="729"/>
      <c r="AE334" s="12"/>
      <c r="AF334" s="122"/>
      <c r="AG334" s="212"/>
    </row>
    <row r="335" spans="1:33" s="72" customFormat="1" ht="15" customHeight="1">
      <c r="A335" s="131"/>
      <c r="B335"/>
      <c r="C335" s="230"/>
      <c r="D335" s="230"/>
      <c r="E335" s="230"/>
      <c r="F335" s="120"/>
      <c r="G335" s="36"/>
      <c r="H335" s="36"/>
      <c r="I335" s="36"/>
      <c r="J335" s="36"/>
      <c r="K335" s="36"/>
      <c r="L335" s="36"/>
      <c r="M335" s="36"/>
      <c r="N335" s="36"/>
      <c r="O335" s="36"/>
      <c r="P335" s="36"/>
      <c r="AE335" s="12"/>
      <c r="AF335" s="122"/>
      <c r="AG335" s="212"/>
    </row>
    <row r="336" spans="1:33" s="72" customFormat="1" ht="24" customHeight="1">
      <c r="A336" s="131"/>
      <c r="B336" s="15"/>
      <c r="C336" s="851" t="s">
        <v>127</v>
      </c>
      <c r="D336" s="851"/>
      <c r="E336" s="851"/>
      <c r="F336" s="851"/>
      <c r="G336" s="851"/>
      <c r="H336" s="851"/>
      <c r="I336" s="851"/>
      <c r="J336" s="851"/>
      <c r="K336" s="851"/>
      <c r="L336" s="851"/>
      <c r="M336" s="851"/>
      <c r="N336" s="851"/>
      <c r="O336" s="851"/>
      <c r="P336" s="851"/>
      <c r="Q336" s="851"/>
      <c r="R336" s="851"/>
      <c r="S336" s="851"/>
      <c r="T336" s="851"/>
      <c r="U336" s="851"/>
      <c r="V336" s="851"/>
      <c r="W336" s="851"/>
      <c r="X336" s="851"/>
      <c r="Y336" s="851"/>
      <c r="Z336" s="851"/>
      <c r="AA336" s="851"/>
      <c r="AB336" s="851"/>
      <c r="AC336" s="851"/>
      <c r="AD336" s="851"/>
      <c r="AE336" s="12"/>
      <c r="AF336" s="122"/>
      <c r="AG336" s="212"/>
    </row>
    <row r="337" spans="1:65" s="72" customFormat="1" ht="60" customHeight="1">
      <c r="A337" s="131"/>
      <c r="B337" s="15"/>
      <c r="C337" s="929"/>
      <c r="D337" s="930"/>
      <c r="E337" s="930"/>
      <c r="F337" s="930"/>
      <c r="G337" s="930"/>
      <c r="H337" s="930"/>
      <c r="I337" s="930"/>
      <c r="J337" s="930"/>
      <c r="K337" s="930"/>
      <c r="L337" s="930"/>
      <c r="M337" s="930"/>
      <c r="N337" s="930"/>
      <c r="O337" s="930"/>
      <c r="P337" s="930"/>
      <c r="Q337" s="930"/>
      <c r="R337" s="930"/>
      <c r="S337" s="930"/>
      <c r="T337" s="930"/>
      <c r="U337" s="930"/>
      <c r="V337" s="930"/>
      <c r="W337" s="930"/>
      <c r="X337" s="930"/>
      <c r="Y337" s="930"/>
      <c r="Z337" s="930"/>
      <c r="AA337" s="930"/>
      <c r="AB337" s="930"/>
      <c r="AC337" s="930"/>
      <c r="AD337" s="931"/>
      <c r="AE337" s="12"/>
      <c r="AF337" s="122"/>
      <c r="AG337" s="212"/>
    </row>
    <row r="338" spans="1:65" s="72" customFormat="1" ht="15" customHeight="1">
      <c r="A338" s="131"/>
      <c r="B338" s="624" t="str">
        <f>IF(AN173=0,"", IF(AN173=1,_xlfn.CONCAT("Error: Verificar suma en el numeral ",AP173,"."),_xlfn.CONCAT("Error: Verificar sumas en los numerales ",AP173)))</f>
        <v/>
      </c>
      <c r="C338" s="624"/>
      <c r="D338" s="624"/>
      <c r="E338" s="624"/>
      <c r="F338" s="624"/>
      <c r="G338" s="624"/>
      <c r="H338" s="624"/>
      <c r="I338" s="624"/>
      <c r="J338" s="624"/>
      <c r="K338" s="624"/>
      <c r="L338" s="624"/>
      <c r="M338" s="624"/>
      <c r="N338" s="624"/>
      <c r="O338" s="624"/>
      <c r="P338" s="624"/>
      <c r="Q338" s="624"/>
      <c r="R338" s="624"/>
      <c r="S338" s="624"/>
      <c r="T338" s="624"/>
      <c r="U338" s="624"/>
      <c r="V338" s="624"/>
      <c r="W338" s="624"/>
      <c r="X338" s="624"/>
      <c r="Y338" s="624"/>
      <c r="Z338" s="624"/>
      <c r="AA338" s="624"/>
      <c r="AB338" s="624"/>
      <c r="AC338" s="624"/>
      <c r="AD338" s="624"/>
      <c r="AE338" s="12"/>
      <c r="AF338" s="122"/>
      <c r="AG338" s="212"/>
    </row>
    <row r="339" spans="1:65" s="72" customFormat="1" ht="15" customHeight="1">
      <c r="A339" s="131"/>
      <c r="B339" s="624" t="str">
        <f>IF(BB173=0,"","Error: Verificar la información registrada tomando en cuenta la instrucción 2.")</f>
        <v/>
      </c>
      <c r="C339" s="624"/>
      <c r="D339" s="624"/>
      <c r="E339" s="624"/>
      <c r="F339" s="624"/>
      <c r="G339" s="624"/>
      <c r="H339" s="624"/>
      <c r="I339" s="624"/>
      <c r="J339" s="624"/>
      <c r="K339" s="624"/>
      <c r="L339" s="624"/>
      <c r="M339" s="624"/>
      <c r="N339" s="624"/>
      <c r="O339" s="624"/>
      <c r="P339" s="624"/>
      <c r="Q339" s="624"/>
      <c r="R339" s="624"/>
      <c r="S339" s="624"/>
      <c r="T339" s="624"/>
      <c r="U339" s="624"/>
      <c r="V339" s="624"/>
      <c r="W339" s="624"/>
      <c r="X339" s="624"/>
      <c r="Y339" s="624"/>
      <c r="Z339" s="624"/>
      <c r="AA339" s="624"/>
      <c r="AB339" s="624"/>
      <c r="AC339" s="624"/>
      <c r="AD339" s="624"/>
      <c r="AE339" s="12"/>
      <c r="AF339" s="122"/>
      <c r="AG339" s="212"/>
    </row>
    <row r="340" spans="1:65" s="72" customFormat="1" ht="15" customHeight="1">
      <c r="A340" s="131"/>
      <c r="B340" s="756" t="str">
        <f>IF(DM173=0,"", IF(DM173=1,_xlfn.CONCAT("Alerta: Verificar la información registrada en el numeral ",DN173," tomando en cuenta la instrucción 3."),_xlfn.CONCAT("Alerta: Verificar la información registrada en los numerales ",DN173," tomando en cuenta la instrucción 3.")))</f>
        <v/>
      </c>
      <c r="C340" s="756"/>
      <c r="D340" s="756"/>
      <c r="E340" s="756"/>
      <c r="F340" s="756"/>
      <c r="G340" s="756"/>
      <c r="H340" s="756"/>
      <c r="I340" s="756"/>
      <c r="J340" s="756"/>
      <c r="K340" s="756"/>
      <c r="L340" s="756"/>
      <c r="M340" s="756"/>
      <c r="N340" s="756"/>
      <c r="O340" s="756"/>
      <c r="P340" s="756"/>
      <c r="Q340" s="756"/>
      <c r="R340" s="756"/>
      <c r="S340" s="756"/>
      <c r="T340" s="756"/>
      <c r="U340" s="756"/>
      <c r="V340" s="756"/>
      <c r="W340" s="756"/>
      <c r="X340" s="756"/>
      <c r="Y340" s="756"/>
      <c r="Z340" s="756"/>
      <c r="AA340" s="756"/>
      <c r="AB340" s="756"/>
      <c r="AC340" s="756"/>
      <c r="AD340" s="756"/>
      <c r="AE340" s="12"/>
      <c r="AF340" s="122"/>
      <c r="AG340" s="212"/>
    </row>
    <row r="341" spans="1:65" s="72" customFormat="1" ht="15" customHeight="1">
      <c r="A341" s="131"/>
      <c r="B341" s="756" t="str">
        <f>IF(DQ116=0,"","Alerta: Debe justificar el uso de NS argumentando el estado de la información desconocida.")</f>
        <v/>
      </c>
      <c r="C341" s="756"/>
      <c r="D341" s="756"/>
      <c r="E341" s="756"/>
      <c r="F341" s="756"/>
      <c r="G341" s="756"/>
      <c r="H341" s="756"/>
      <c r="I341" s="756"/>
      <c r="J341" s="756"/>
      <c r="K341" s="756"/>
      <c r="L341" s="756"/>
      <c r="M341" s="756"/>
      <c r="N341" s="756"/>
      <c r="O341" s="756"/>
      <c r="P341" s="756"/>
      <c r="Q341" s="756"/>
      <c r="R341" s="756"/>
      <c r="S341" s="756"/>
      <c r="T341" s="756"/>
      <c r="U341" s="756"/>
      <c r="V341" s="756"/>
      <c r="W341" s="756"/>
      <c r="X341" s="756"/>
      <c r="Y341" s="756"/>
      <c r="Z341" s="756"/>
      <c r="AA341" s="756"/>
      <c r="AB341" s="756"/>
      <c r="AC341" s="756"/>
      <c r="AD341" s="756"/>
      <c r="AE341" s="12"/>
      <c r="AF341" s="122"/>
      <c r="AG341" s="212"/>
    </row>
    <row r="342" spans="1:65" s="72" customFormat="1" ht="15" customHeight="1">
      <c r="A342" s="131"/>
      <c r="B342" s="625" t="str">
        <f>IF(DT173=0,"","Error: Debe completar toda la información requerida.")</f>
        <v/>
      </c>
      <c r="C342" s="625"/>
      <c r="D342" s="625"/>
      <c r="E342" s="625"/>
      <c r="F342" s="625"/>
      <c r="G342" s="625"/>
      <c r="H342" s="625"/>
      <c r="I342" s="625"/>
      <c r="J342" s="625"/>
      <c r="K342" s="625"/>
      <c r="L342" s="625"/>
      <c r="M342" s="625"/>
      <c r="N342" s="625"/>
      <c r="O342" s="625"/>
      <c r="P342" s="625"/>
      <c r="Q342" s="625"/>
      <c r="R342" s="625"/>
      <c r="S342" s="625"/>
      <c r="T342" s="625"/>
      <c r="U342" s="625"/>
      <c r="V342" s="625"/>
      <c r="W342" s="625"/>
      <c r="X342" s="625"/>
      <c r="Y342" s="625"/>
      <c r="Z342" s="625"/>
      <c r="AA342" s="625"/>
      <c r="AB342" s="625"/>
      <c r="AC342" s="625"/>
      <c r="AD342" s="625"/>
      <c r="AE342" s="12"/>
      <c r="AF342" s="122"/>
      <c r="AG342" s="212"/>
    </row>
    <row r="343" spans="1:65" s="72" customFormat="1" ht="15" customHeight="1">
      <c r="A343" s="131"/>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2"/>
      <c r="AF343" s="122"/>
      <c r="AG343" s="212"/>
    </row>
    <row r="344" spans="1:65" s="72" customFormat="1" ht="24" customHeight="1">
      <c r="A344" s="131" t="s">
        <v>570</v>
      </c>
      <c r="B344" s="688" t="s">
        <v>2247</v>
      </c>
      <c r="C344" s="688"/>
      <c r="D344" s="688"/>
      <c r="E344" s="688"/>
      <c r="F344" s="688"/>
      <c r="G344" s="688"/>
      <c r="H344" s="688"/>
      <c r="I344" s="688"/>
      <c r="J344" s="688"/>
      <c r="K344" s="688"/>
      <c r="L344" s="688"/>
      <c r="M344" s="688"/>
      <c r="N344" s="688"/>
      <c r="O344" s="688"/>
      <c r="P344" s="688"/>
      <c r="Q344" s="688"/>
      <c r="R344" s="688"/>
      <c r="S344" s="688"/>
      <c r="T344" s="688"/>
      <c r="U344" s="688"/>
      <c r="V344" s="688"/>
      <c r="W344" s="688"/>
      <c r="X344" s="688"/>
      <c r="Y344" s="688"/>
      <c r="Z344" s="688"/>
      <c r="AA344" s="688"/>
      <c r="AB344" s="688"/>
      <c r="AC344" s="688"/>
      <c r="AD344" s="688"/>
      <c r="AE344" s="12"/>
      <c r="AF344" s="122"/>
      <c r="AG344" s="212"/>
      <c r="AH344" s="627" t="s">
        <v>7211</v>
      </c>
      <c r="AI344" s="627"/>
      <c r="AJ344" s="627" t="s">
        <v>7212</v>
      </c>
      <c r="AK344" s="627"/>
      <c r="AL344" s="627" t="s">
        <v>7213</v>
      </c>
      <c r="AM344" s="627"/>
    </row>
    <row r="345" spans="1:65" s="72" customFormat="1" ht="24" customHeight="1">
      <c r="A345" s="167"/>
      <c r="B345" s="146"/>
      <c r="C345" s="578" t="s">
        <v>2316</v>
      </c>
      <c r="D345" s="578"/>
      <c r="E345" s="578"/>
      <c r="F345" s="578"/>
      <c r="G345" s="578"/>
      <c r="H345" s="578"/>
      <c r="I345" s="578"/>
      <c r="J345" s="578"/>
      <c r="K345" s="578"/>
      <c r="L345" s="578"/>
      <c r="M345" s="578"/>
      <c r="N345" s="578"/>
      <c r="O345" s="578"/>
      <c r="P345" s="578"/>
      <c r="Q345" s="578"/>
      <c r="R345" s="578"/>
      <c r="S345" s="578"/>
      <c r="T345" s="578"/>
      <c r="U345" s="578"/>
      <c r="V345" s="578"/>
      <c r="W345" s="578"/>
      <c r="X345" s="578"/>
      <c r="Y345" s="578"/>
      <c r="Z345" s="578"/>
      <c r="AA345" s="578"/>
      <c r="AB345" s="578"/>
      <c r="AC345" s="578"/>
      <c r="AD345" s="578"/>
      <c r="AE345" s="12"/>
      <c r="AF345" s="122"/>
      <c r="AG345" s="212"/>
      <c r="AH345" s="907">
        <f>COUNTBLANK(Y350:AD363)</f>
        <v>84</v>
      </c>
      <c r="AI345" s="907"/>
      <c r="AJ345" s="627">
        <v>84</v>
      </c>
      <c r="AK345" s="627"/>
      <c r="AL345" s="627">
        <v>70</v>
      </c>
      <c r="AM345" s="627"/>
    </row>
    <row r="346" spans="1:65" s="72" customFormat="1" ht="36" customHeight="1">
      <c r="A346" s="121"/>
      <c r="B346" s="146"/>
      <c r="C346" s="578" t="s">
        <v>7559</v>
      </c>
      <c r="D346" s="578"/>
      <c r="E346" s="578"/>
      <c r="F346" s="578"/>
      <c r="G346" s="578"/>
      <c r="H346" s="578"/>
      <c r="I346" s="578"/>
      <c r="J346" s="578"/>
      <c r="K346" s="578"/>
      <c r="L346" s="578"/>
      <c r="M346" s="578"/>
      <c r="N346" s="578"/>
      <c r="O346" s="578"/>
      <c r="P346" s="578"/>
      <c r="Q346" s="578"/>
      <c r="R346" s="578"/>
      <c r="S346" s="578"/>
      <c r="T346" s="578"/>
      <c r="U346" s="578"/>
      <c r="V346" s="578"/>
      <c r="W346" s="578"/>
      <c r="X346" s="578"/>
      <c r="Y346" s="578"/>
      <c r="Z346" s="578"/>
      <c r="AA346" s="578"/>
      <c r="AB346" s="578"/>
      <c r="AC346" s="578"/>
      <c r="AD346" s="578"/>
      <c r="AE346" s="12"/>
      <c r="AF346" s="122"/>
      <c r="AG346" s="212"/>
    </row>
    <row r="347" spans="1:65" s="72" customFormat="1" ht="24" customHeight="1">
      <c r="A347" s="121"/>
      <c r="B347" s="146"/>
      <c r="C347" s="671" t="s">
        <v>447</v>
      </c>
      <c r="D347" s="671"/>
      <c r="E347" s="671"/>
      <c r="F347" s="671"/>
      <c r="G347" s="671"/>
      <c r="H347" s="671"/>
      <c r="I347" s="671"/>
      <c r="J347" s="671"/>
      <c r="K347" s="671"/>
      <c r="L347" s="671"/>
      <c r="M347" s="671"/>
      <c r="N347" s="671"/>
      <c r="O347" s="671"/>
      <c r="P347" s="671"/>
      <c r="Q347" s="671"/>
      <c r="R347" s="671"/>
      <c r="S347" s="671"/>
      <c r="T347" s="671"/>
      <c r="U347" s="671"/>
      <c r="V347" s="671"/>
      <c r="W347" s="671"/>
      <c r="X347" s="671"/>
      <c r="Y347" s="671"/>
      <c r="Z347" s="671"/>
      <c r="AA347" s="671"/>
      <c r="AB347" s="671"/>
      <c r="AC347" s="671"/>
      <c r="AD347" s="671"/>
      <c r="AE347" s="12"/>
      <c r="AF347" s="122"/>
      <c r="AG347" s="212"/>
    </row>
    <row r="348" spans="1:65" s="72" customFormat="1" ht="15" customHeight="1">
      <c r="A348" s="131"/>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2"/>
      <c r="AF348" s="122"/>
      <c r="AG348" s="212"/>
      <c r="AH348" s="638" t="s">
        <v>7231</v>
      </c>
      <c r="AI348" s="638"/>
      <c r="AJ348" s="638"/>
      <c r="AK348" s="638"/>
      <c r="AL348" s="638"/>
      <c r="AM348" s="638"/>
      <c r="AU348" s="639" t="s">
        <v>7224</v>
      </c>
      <c r="AV348" s="640"/>
      <c r="AW348" s="640"/>
      <c r="AX348" s="640"/>
      <c r="AY348" s="640"/>
      <c r="AZ348" s="641"/>
    </row>
    <row r="349" spans="1:65" s="72" customFormat="1" ht="36" customHeight="1">
      <c r="A349" s="131"/>
      <c r="B349" s="15"/>
      <c r="C349" s="766" t="s">
        <v>448</v>
      </c>
      <c r="D349" s="767"/>
      <c r="E349" s="767"/>
      <c r="F349" s="767"/>
      <c r="G349" s="767"/>
      <c r="H349" s="767"/>
      <c r="I349" s="767"/>
      <c r="J349" s="767"/>
      <c r="K349" s="767"/>
      <c r="L349" s="767"/>
      <c r="M349" s="767"/>
      <c r="N349" s="767"/>
      <c r="O349" s="767"/>
      <c r="P349" s="767"/>
      <c r="Q349" s="767"/>
      <c r="R349" s="767"/>
      <c r="S349" s="767"/>
      <c r="T349" s="767"/>
      <c r="U349" s="767"/>
      <c r="V349" s="767"/>
      <c r="W349" s="767"/>
      <c r="X349" s="768"/>
      <c r="Y349" s="555" t="s">
        <v>449</v>
      </c>
      <c r="Z349" s="556"/>
      <c r="AA349" s="556"/>
      <c r="AB349" s="556"/>
      <c r="AC349" s="556"/>
      <c r="AD349" s="557"/>
      <c r="AE349" s="12"/>
      <c r="AF349" s="122"/>
      <c r="AG349" s="212"/>
      <c r="AH349" s="665" t="s">
        <v>7331</v>
      </c>
      <c r="AI349" s="665"/>
      <c r="AJ349" s="665" t="s">
        <v>7332</v>
      </c>
      <c r="AK349" s="665"/>
      <c r="AL349" s="638" t="s">
        <v>7223</v>
      </c>
      <c r="AM349" s="638"/>
      <c r="AO349" s="638" t="s">
        <v>7241</v>
      </c>
      <c r="AP349" s="638"/>
      <c r="AR349" s="666" t="s">
        <v>7326</v>
      </c>
      <c r="AS349" s="666"/>
      <c r="AU349" s="639" t="s">
        <v>7259</v>
      </c>
      <c r="AV349" s="641"/>
      <c r="AW349" s="639" t="s">
        <v>7260</v>
      </c>
      <c r="AX349" s="641"/>
      <c r="AY349" s="639" t="s">
        <v>7226</v>
      </c>
      <c r="AZ349" s="641"/>
      <c r="BB349" s="638" t="s">
        <v>8127</v>
      </c>
      <c r="BC349" s="638"/>
      <c r="BD349" s="638"/>
      <c r="BE349" s="638"/>
      <c r="BF349" s="638"/>
      <c r="BG349" s="638"/>
      <c r="BH349" s="638"/>
      <c r="BI349" s="638"/>
      <c r="BJ349" s="638"/>
      <c r="BK349" s="638"/>
      <c r="BL349" s="638"/>
      <c r="BM349" s="638"/>
    </row>
    <row r="350" spans="1:65" s="72" customFormat="1" ht="24" customHeight="1">
      <c r="A350" s="131"/>
      <c r="B350" s="15"/>
      <c r="C350" s="1070" t="s">
        <v>450</v>
      </c>
      <c r="D350" s="1071"/>
      <c r="E350" s="1072"/>
      <c r="F350" s="231" t="s">
        <v>132</v>
      </c>
      <c r="G350" s="825" t="s">
        <v>451</v>
      </c>
      <c r="H350" s="826"/>
      <c r="I350" s="826"/>
      <c r="J350" s="826"/>
      <c r="K350" s="826"/>
      <c r="L350" s="826"/>
      <c r="M350" s="826"/>
      <c r="N350" s="826"/>
      <c r="O350" s="826"/>
      <c r="P350" s="826"/>
      <c r="Q350" s="826"/>
      <c r="R350" s="826"/>
      <c r="S350" s="826"/>
      <c r="T350" s="826"/>
      <c r="U350" s="826"/>
      <c r="V350" s="826"/>
      <c r="W350" s="826"/>
      <c r="X350" s="827"/>
      <c r="Y350" s="667"/>
      <c r="Z350" s="668"/>
      <c r="AA350" s="668"/>
      <c r="AB350" s="668"/>
      <c r="AC350" s="668"/>
      <c r="AD350" s="669"/>
      <c r="AE350" s="12"/>
      <c r="AF350" s="122"/>
      <c r="AG350" s="212"/>
      <c r="AH350" s="912">
        <f>S97</f>
        <v>0</v>
      </c>
      <c r="AI350" s="638"/>
      <c r="AJ350" s="912">
        <f>Y364</f>
        <v>0</v>
      </c>
      <c r="AK350" s="638"/>
      <c r="AL350" s="877">
        <f>IF($AH$345=$AJ$345,0,IF(OR(SUM(AJ350)&gt;=SUM(AH350),AND(SUM(AH350)&gt;0,OR(AJ350="NS",AJ350="NA"))),0,1))</f>
        <v>0</v>
      </c>
      <c r="AM350" s="878"/>
      <c r="AO350" s="639">
        <f>IF($AH$345=$AJ$345,0,IF(OR(SUM(Y350)&lt;=SUM($AH$350),AND(SUM($AH$350)&gt;0,OR(Y350="NS",Y350="NA"))),0,1))</f>
        <v>0</v>
      </c>
      <c r="AP350" s="641"/>
      <c r="AR350" s="661">
        <f>IF($AH$345=$AJ$345,0,IF(COUNTIF(Y350:AD363,"NS")=0,0,1))</f>
        <v>0</v>
      </c>
      <c r="AS350" s="661"/>
      <c r="AU350" s="639">
        <v>1</v>
      </c>
      <c r="AV350" s="641"/>
      <c r="AW350" s="639">
        <f>IF(AL350=0,0,1)</f>
        <v>0</v>
      </c>
      <c r="AX350" s="641"/>
      <c r="AY350" s="639" t="str">
        <f>IF(AW350=0,"",IF(SUM($AW$350:AW350)=1,_xlfn.CONCAT(AU350,),IF($AW$352&gt;SUM($AW$350:AW350),_xlfn.CONCAT(", ",AU350),IF($AW$352=SUM($AW$350:AW350),_xlfn.CONCAT(" y ",AU350,".")))))</f>
        <v/>
      </c>
      <c r="AZ350" s="641"/>
      <c r="BB350" s="632" t="s">
        <v>7897</v>
      </c>
      <c r="BC350" s="633"/>
      <c r="BD350" s="460" t="str">
        <f>SUBSTITUTE( SUBSTITUTE( SUBSTITUTE( SUBSTITUTE( SUBSTITUTE( SUBSTITUTE( SUBSTITUTE( SUBSTITUTE( SUBSTITUTE( SUBSTITUTE(F366, "á", "a"), "é", "e"), "í", "i"), "ó", "o"), "ú", "u"), "Á", "A"), "É", "E"), "Í", "I"), "Ó", "O"), "Ú", "U")</f>
        <v/>
      </c>
      <c r="BE350" s="457"/>
      <c r="BF350" s="457"/>
      <c r="BG350" s="457"/>
      <c r="BH350" s="457"/>
      <c r="BI350" s="457"/>
      <c r="BJ350" s="457"/>
      <c r="BK350" s="457"/>
      <c r="BL350" s="457"/>
      <c r="BM350" s="456"/>
    </row>
    <row r="351" spans="1:65" s="72" customFormat="1" ht="24" customHeight="1">
      <c r="A351" s="131"/>
      <c r="B351" s="15"/>
      <c r="C351" s="1073"/>
      <c r="D351" s="1074"/>
      <c r="E351" s="1075"/>
      <c r="F351" s="231" t="s">
        <v>133</v>
      </c>
      <c r="G351" s="825" t="s">
        <v>1236</v>
      </c>
      <c r="H351" s="826"/>
      <c r="I351" s="826"/>
      <c r="J351" s="826"/>
      <c r="K351" s="826"/>
      <c r="L351" s="826"/>
      <c r="M351" s="826"/>
      <c r="N351" s="826"/>
      <c r="O351" s="826"/>
      <c r="P351" s="826"/>
      <c r="Q351" s="826"/>
      <c r="R351" s="826"/>
      <c r="S351" s="826"/>
      <c r="T351" s="826"/>
      <c r="U351" s="826"/>
      <c r="V351" s="826"/>
      <c r="W351" s="826"/>
      <c r="X351" s="827"/>
      <c r="Y351" s="667"/>
      <c r="Z351" s="668"/>
      <c r="AA351" s="668"/>
      <c r="AB351" s="668"/>
      <c r="AC351" s="668"/>
      <c r="AD351" s="669"/>
      <c r="AE351" s="12"/>
      <c r="AF351" s="122"/>
      <c r="AG351" s="212"/>
      <c r="AO351" s="639">
        <f t="shared" ref="AO351:AO363" si="169">IF($AH$345=$AJ$345,0,IF(OR(SUM(Y351)&lt;=SUM($AH$350),AND(SUM($AH$350)&gt;0,OR(Y351="NS",Y351="NA"))),0,1))</f>
        <v>0</v>
      </c>
      <c r="AP351" s="641"/>
      <c r="AU351" s="639">
        <v>3</v>
      </c>
      <c r="AV351" s="641"/>
      <c r="AW351" s="639">
        <f>IF(AL366=0,0,1)</f>
        <v>0</v>
      </c>
      <c r="AX351" s="641"/>
      <c r="AY351" s="639" t="str">
        <f>IF(AW351=0,"",IF(SUM($AW$350:AW351)=1,_xlfn.CONCAT(AU351,),IF($AW$352&gt;SUM($AW$350:AW351),_xlfn.CONCAT(", ",AU351),IF($AW$352=SUM($AW$350:AW351),_xlfn.CONCAT(" y ",AU351,".")))))</f>
        <v/>
      </c>
      <c r="AZ351" s="641"/>
      <c r="BB351" s="632" t="s">
        <v>7898</v>
      </c>
      <c r="BC351" s="633"/>
      <c r="BD351" s="112">
        <v>1</v>
      </c>
      <c r="BE351" s="112">
        <v>2</v>
      </c>
      <c r="BF351" s="112">
        <v>3</v>
      </c>
      <c r="BG351" s="112">
        <v>4</v>
      </c>
      <c r="BH351" s="112">
        <v>5</v>
      </c>
      <c r="BI351" s="112">
        <v>6</v>
      </c>
      <c r="BJ351" s="112">
        <v>7</v>
      </c>
      <c r="BK351" s="112">
        <v>8</v>
      </c>
      <c r="BL351" s="112">
        <v>9</v>
      </c>
      <c r="BM351" s="112">
        <v>10</v>
      </c>
    </row>
    <row r="352" spans="1:65" s="71" customFormat="1" ht="24" customHeight="1">
      <c r="A352" s="131"/>
      <c r="B352" s="15"/>
      <c r="C352" s="1073"/>
      <c r="D352" s="1074"/>
      <c r="E352" s="1075"/>
      <c r="F352" s="231" t="s">
        <v>134</v>
      </c>
      <c r="G352" s="825" t="s">
        <v>1260</v>
      </c>
      <c r="H352" s="826"/>
      <c r="I352" s="826"/>
      <c r="J352" s="826"/>
      <c r="K352" s="826"/>
      <c r="L352" s="826"/>
      <c r="M352" s="826"/>
      <c r="N352" s="826"/>
      <c r="O352" s="826"/>
      <c r="P352" s="826"/>
      <c r="Q352" s="826"/>
      <c r="R352" s="826"/>
      <c r="S352" s="826"/>
      <c r="T352" s="826"/>
      <c r="U352" s="826"/>
      <c r="V352" s="826"/>
      <c r="W352" s="826"/>
      <c r="X352" s="827"/>
      <c r="Y352" s="667"/>
      <c r="Z352" s="668"/>
      <c r="AA352" s="668"/>
      <c r="AB352" s="668"/>
      <c r="AC352" s="668"/>
      <c r="AD352" s="669"/>
      <c r="AE352" s="12"/>
      <c r="AF352" s="122"/>
      <c r="AG352" s="212"/>
      <c r="AH352" s="72"/>
      <c r="AI352" s="72"/>
      <c r="AJ352" s="72"/>
      <c r="AK352" s="72"/>
      <c r="AL352" s="72"/>
      <c r="AM352" s="72"/>
      <c r="AN352" s="72"/>
      <c r="AO352" s="639">
        <f t="shared" si="169"/>
        <v>0</v>
      </c>
      <c r="AP352" s="641"/>
      <c r="AQ352" s="72"/>
      <c r="AR352" s="72"/>
      <c r="AS352" s="72"/>
      <c r="AT352" s="72"/>
      <c r="AU352" s="101"/>
      <c r="AV352" s="101"/>
      <c r="AW352" s="913">
        <f>SUM(AW350:AX351)</f>
        <v>0</v>
      </c>
      <c r="AX352" s="914"/>
      <c r="AY352" s="915" t="str">
        <f>IF(AW352=0,"", _xlfn.CONCAT(AY350:AZ351))</f>
        <v/>
      </c>
      <c r="AZ352" s="916"/>
      <c r="BA352" s="72"/>
      <c r="BB352" s="634" t="s">
        <v>7899</v>
      </c>
      <c r="BC352" s="635"/>
      <c r="BD352" s="489" t="s">
        <v>8117</v>
      </c>
      <c r="BE352" s="489" t="s">
        <v>8118</v>
      </c>
      <c r="BF352" s="473" t="s">
        <v>8119</v>
      </c>
      <c r="BG352" s="473" t="s">
        <v>8120</v>
      </c>
      <c r="BH352" s="473" t="s">
        <v>8121</v>
      </c>
      <c r="BI352" s="473" t="s">
        <v>8122</v>
      </c>
      <c r="BJ352" s="473" t="s">
        <v>8123</v>
      </c>
      <c r="BK352" s="473" t="s">
        <v>8124</v>
      </c>
      <c r="BL352" s="473" t="s">
        <v>8125</v>
      </c>
      <c r="BM352" s="473" t="s">
        <v>8126</v>
      </c>
    </row>
    <row r="353" spans="1:66" s="72" customFormat="1" ht="15" customHeight="1">
      <c r="A353" s="131"/>
      <c r="B353" s="15"/>
      <c r="C353" s="714" t="s">
        <v>67</v>
      </c>
      <c r="D353" s="715"/>
      <c r="E353" s="715"/>
      <c r="F353" s="716"/>
      <c r="G353" s="825" t="s">
        <v>452</v>
      </c>
      <c r="H353" s="826"/>
      <c r="I353" s="826"/>
      <c r="J353" s="826"/>
      <c r="K353" s="826"/>
      <c r="L353" s="826"/>
      <c r="M353" s="826"/>
      <c r="N353" s="826"/>
      <c r="O353" s="826"/>
      <c r="P353" s="826"/>
      <c r="Q353" s="826"/>
      <c r="R353" s="826"/>
      <c r="S353" s="826"/>
      <c r="T353" s="826"/>
      <c r="U353" s="826"/>
      <c r="V353" s="826"/>
      <c r="W353" s="826"/>
      <c r="X353" s="827"/>
      <c r="Y353" s="667"/>
      <c r="Z353" s="668"/>
      <c r="AA353" s="668"/>
      <c r="AB353" s="668"/>
      <c r="AC353" s="668"/>
      <c r="AD353" s="669"/>
      <c r="AE353" s="12"/>
      <c r="AF353" s="122"/>
      <c r="AG353" s="212"/>
      <c r="AO353" s="639">
        <f t="shared" si="169"/>
        <v>0</v>
      </c>
      <c r="AP353" s="641"/>
      <c r="BB353" s="999" t="s">
        <v>8088</v>
      </c>
      <c r="BC353" s="999"/>
      <c r="BD353" s="499" t="str">
        <f>SUBSTITUTE( SUBSTITUTE( SUBSTITUTE( SUBSTITUTE( SUBSTITUTE( SUBSTITUTE( SUBSTITUTE( SUBSTITUTE( SUBSTITUTE( SUBSTITUTE(BD352, "á", "a"), "é", "e"), "í", "i"), "ó", "o"), "ú", "u"), "Á", "A"), "É", "E"), "Í", "I"), "Ó", "O"), "Ú", "U")</f>
        <v>Organos jurisdiccionales de la entidad</v>
      </c>
      <c r="BE353" s="499" t="str">
        <f t="shared" ref="BE353:BM353" si="170">SUBSTITUTE( SUBSTITUTE( SUBSTITUTE( SUBSTITUTE( SUBSTITUTE( SUBSTITUTE( SUBSTITUTE( SUBSTITUTE( SUBSTITUTE( SUBSTITUTE(BE352, "á", "a"), "é", "e"), "í", "i"), "ó", "o"), "ú", "u"), "Á", "A"), "É", "E"), "Í", "I"), "Ó", "O"), "Ú", "U")</f>
        <v>Organos jurisdiccionales de otra entidad</v>
      </c>
      <c r="BF353" s="499" t="str">
        <f t="shared" si="170"/>
        <v>Ministerio publico de la entidad</v>
      </c>
      <c r="BG353" s="499" t="str">
        <f t="shared" si="170"/>
        <v>Ministerio publico de otra entidad</v>
      </c>
      <c r="BH353" s="499" t="str">
        <f t="shared" si="170"/>
        <v>Partes en el proceso</v>
      </c>
      <c r="BI353" s="499" t="str">
        <f t="shared" si="170"/>
        <v>Gobierno federal</v>
      </c>
      <c r="BJ353" s="499" t="str">
        <f t="shared" si="170"/>
        <v>Gobierno de la entidad</v>
      </c>
      <c r="BK353" s="499" t="str">
        <f t="shared" si="170"/>
        <v>Gobierno de otra entidad</v>
      </c>
      <c r="BL353" s="499" t="str">
        <f t="shared" si="170"/>
        <v>Gobierno de los municipios de la entidad</v>
      </c>
      <c r="BM353" s="499" t="str">
        <f t="shared" si="170"/>
        <v>Gobierno de los municipios de otra entidad</v>
      </c>
    </row>
    <row r="354" spans="1:66" s="72" customFormat="1" ht="24" customHeight="1">
      <c r="A354" s="131"/>
      <c r="B354" s="15"/>
      <c r="C354" s="714" t="s">
        <v>68</v>
      </c>
      <c r="D354" s="715"/>
      <c r="E354" s="715"/>
      <c r="F354" s="716"/>
      <c r="G354" s="825" t="s">
        <v>453</v>
      </c>
      <c r="H354" s="826"/>
      <c r="I354" s="826"/>
      <c r="J354" s="826"/>
      <c r="K354" s="826"/>
      <c r="L354" s="826"/>
      <c r="M354" s="826"/>
      <c r="N354" s="826"/>
      <c r="O354" s="826"/>
      <c r="P354" s="826"/>
      <c r="Q354" s="826"/>
      <c r="R354" s="826"/>
      <c r="S354" s="826"/>
      <c r="T354" s="826"/>
      <c r="U354" s="826"/>
      <c r="V354" s="826"/>
      <c r="W354" s="826"/>
      <c r="X354" s="827"/>
      <c r="Y354" s="667"/>
      <c r="Z354" s="668"/>
      <c r="AA354" s="668"/>
      <c r="AB354" s="668"/>
      <c r="AC354" s="668"/>
      <c r="AD354" s="669"/>
      <c r="AE354" s="12"/>
      <c r="AF354" s="122"/>
      <c r="AG354" s="212"/>
      <c r="AO354" s="639">
        <f t="shared" si="169"/>
        <v>0</v>
      </c>
      <c r="AP354" s="641"/>
      <c r="BB354" s="626" t="s">
        <v>7223</v>
      </c>
      <c r="BC354" s="626"/>
      <c r="BD354" s="491">
        <f>IF(ISNUMBER(SEARCH(BD353,$BD$350,1))=FALSE,0,1)</f>
        <v>0</v>
      </c>
      <c r="BE354" s="491">
        <f t="shared" ref="BE354:BM354" si="171">IF(ISNUMBER(SEARCH(BE353,$BD$350,1))=FALSE,0,1)</f>
        <v>0</v>
      </c>
      <c r="BF354" s="491">
        <f t="shared" si="171"/>
        <v>0</v>
      </c>
      <c r="BG354" s="491">
        <f t="shared" si="171"/>
        <v>0</v>
      </c>
      <c r="BH354" s="491">
        <f t="shared" si="171"/>
        <v>0</v>
      </c>
      <c r="BI354" s="491">
        <f t="shared" si="171"/>
        <v>0</v>
      </c>
      <c r="BJ354" s="491">
        <f t="shared" si="171"/>
        <v>0</v>
      </c>
      <c r="BK354" s="491">
        <f t="shared" si="171"/>
        <v>0</v>
      </c>
      <c r="BL354" s="491">
        <f t="shared" si="171"/>
        <v>0</v>
      </c>
      <c r="BM354" s="491">
        <f t="shared" si="171"/>
        <v>0</v>
      </c>
      <c r="BN354" s="494">
        <f>SUM(BD354:BM354)</f>
        <v>0</v>
      </c>
    </row>
    <row r="355" spans="1:66" s="72" customFormat="1" ht="24" customHeight="1">
      <c r="A355" s="131"/>
      <c r="B355" s="15"/>
      <c r="C355" s="714" t="s">
        <v>69</v>
      </c>
      <c r="D355" s="715"/>
      <c r="E355" s="715"/>
      <c r="F355" s="716"/>
      <c r="G355" s="825" t="s">
        <v>454</v>
      </c>
      <c r="H355" s="826"/>
      <c r="I355" s="826"/>
      <c r="J355" s="826"/>
      <c r="K355" s="826"/>
      <c r="L355" s="826"/>
      <c r="M355" s="826"/>
      <c r="N355" s="826"/>
      <c r="O355" s="826"/>
      <c r="P355" s="826"/>
      <c r="Q355" s="826"/>
      <c r="R355" s="826"/>
      <c r="S355" s="826"/>
      <c r="T355" s="826"/>
      <c r="U355" s="826"/>
      <c r="V355" s="826"/>
      <c r="W355" s="826"/>
      <c r="X355" s="827"/>
      <c r="Y355" s="667"/>
      <c r="Z355" s="668"/>
      <c r="AA355" s="668"/>
      <c r="AB355" s="668"/>
      <c r="AC355" s="668"/>
      <c r="AD355" s="669"/>
      <c r="AE355" s="12"/>
      <c r="AF355" s="122"/>
      <c r="AG355" s="212"/>
      <c r="AO355" s="639">
        <f t="shared" si="169"/>
        <v>0</v>
      </c>
      <c r="AP355" s="641"/>
      <c r="BB355" s="626" t="s">
        <v>7901</v>
      </c>
      <c r="BC355" s="626"/>
      <c r="BD355" s="491" t="str">
        <f>IF(BD354=0,"",IF(SUM($BD$354:BD354)=1,BD351,IF($BN$354&gt;SUM($BD$354:BD354),_xlfn.CONCAT(", ",BD351),IF($BN$354=SUM($BD$354:BD354),_xlfn.CONCAT(" y ",BD351)))))</f>
        <v/>
      </c>
      <c r="BE355" s="491" t="str">
        <f>IF(BE354=0,"",IF(SUM($BD$354:BE354)=1,BE351,IF($BN$354&gt;SUM($BD$354:BE354),_xlfn.CONCAT(", ",BE351),IF($BN$354=SUM($BD$354:BE354),_xlfn.CONCAT(" y ",BE351)))))</f>
        <v/>
      </c>
      <c r="BF355" s="491" t="str">
        <f>IF(BF354=0,"",IF(SUM($BD$354:BF354)=1,BF351,IF($BN$354&gt;SUM($BD$354:BF354),_xlfn.CONCAT(", ",BF351),IF($BN$354=SUM($BD$354:BF354),_xlfn.CONCAT(" y ",BF351)))))</f>
        <v/>
      </c>
      <c r="BG355" s="491" t="str">
        <f>IF(BG354=0,"",IF(SUM($BD$354:BG354)=1,BG351,IF($BN$354&gt;SUM($BD$354:BG354),_xlfn.CONCAT(", ",BG351),IF($BN$354=SUM($BD$354:BG354),_xlfn.CONCAT(" y ",BG351)))))</f>
        <v/>
      </c>
      <c r="BH355" s="491" t="str">
        <f>IF(BH354=0,"",IF(SUM($BD$354:BH354)=1,BH351,IF($BN$354&gt;SUM($BD$354:BH354),_xlfn.CONCAT(", ",BH351),IF($BN$354=SUM($BD$354:BH354),_xlfn.CONCAT(" y ",BH351)))))</f>
        <v/>
      </c>
      <c r="BI355" s="491" t="str">
        <f>IF(BI354=0,"",IF(SUM($BD$354:BI354)=1,BI351,IF($BN$354&gt;SUM($BD$354:BI354),_xlfn.CONCAT(", ",BI351),IF($BN$354=SUM($BD$354:BI354),_xlfn.CONCAT(" y ",BI351)))))</f>
        <v/>
      </c>
      <c r="BJ355" s="491" t="str">
        <f>IF(BJ354=0,"",IF(SUM($BD$354:BJ354)=1,BJ351,IF($BN$354&gt;SUM($BD$354:BJ354),_xlfn.CONCAT(", ",BJ351),IF($BN$354=SUM($BD$354:BJ354),_xlfn.CONCAT(" y ",BJ351)))))</f>
        <v/>
      </c>
      <c r="BK355" s="491" t="str">
        <f>IF(BK354=0,"",IF(SUM($BD$354:BK354)=1,BK351,IF($BN$354&gt;SUM($BD$354:BK354),_xlfn.CONCAT(", ",BK351),IF($BN$354=SUM($BD$354:BK354),_xlfn.CONCAT(" y ",BK351)))))</f>
        <v/>
      </c>
      <c r="BL355" s="491" t="str">
        <f>IF(BL354=0,"",IF(SUM($BD$354:BL354)=1,BL351,IF($BN$354&gt;SUM($BD$354:BL354),_xlfn.CONCAT(", ",BL351),IF($BN$354=SUM($BD$354:BL354),_xlfn.CONCAT(" y ",BL351)))))</f>
        <v/>
      </c>
      <c r="BM355" s="491" t="str">
        <f>IF(BM354=0,"",IF(SUM($BD$354:BM354)=1,BM351,IF($BN$354&gt;SUM($BD$354:BM354),_xlfn.CONCAT(", ",BM351),IF($BN$354=SUM($BD$354:BM354),_xlfn.CONCAT(" y ",BM351)))))</f>
        <v/>
      </c>
      <c r="BN355" s="495" t="str">
        <f>_xlfn.CONCAT(BD355:BM355)</f>
        <v/>
      </c>
    </row>
    <row r="356" spans="1:66" s="72" customFormat="1" ht="24" customHeight="1">
      <c r="A356" s="131"/>
      <c r="B356" s="15"/>
      <c r="C356" s="714" t="s">
        <v>70</v>
      </c>
      <c r="D356" s="715"/>
      <c r="E356" s="715"/>
      <c r="F356" s="716"/>
      <c r="G356" s="825" t="s">
        <v>455</v>
      </c>
      <c r="H356" s="826"/>
      <c r="I356" s="826"/>
      <c r="J356" s="826"/>
      <c r="K356" s="826"/>
      <c r="L356" s="826"/>
      <c r="M356" s="826"/>
      <c r="N356" s="826"/>
      <c r="O356" s="826"/>
      <c r="P356" s="826"/>
      <c r="Q356" s="826"/>
      <c r="R356" s="826"/>
      <c r="S356" s="826"/>
      <c r="T356" s="826"/>
      <c r="U356" s="826"/>
      <c r="V356" s="826"/>
      <c r="W356" s="826"/>
      <c r="X356" s="827"/>
      <c r="Y356" s="667"/>
      <c r="Z356" s="668"/>
      <c r="AA356" s="668"/>
      <c r="AB356" s="668"/>
      <c r="AC356" s="668"/>
      <c r="AD356" s="669"/>
      <c r="AE356" s="12"/>
      <c r="AF356" s="122"/>
      <c r="AG356" s="212"/>
      <c r="AO356" s="639">
        <f t="shared" si="169"/>
        <v>0</v>
      </c>
      <c r="AP356" s="641"/>
    </row>
    <row r="357" spans="1:66" s="72" customFormat="1" ht="15" customHeight="1">
      <c r="A357" s="131"/>
      <c r="B357" s="15"/>
      <c r="C357" s="714" t="s">
        <v>71</v>
      </c>
      <c r="D357" s="715"/>
      <c r="E357" s="715"/>
      <c r="F357" s="716"/>
      <c r="G357" s="825" t="s">
        <v>456</v>
      </c>
      <c r="H357" s="826"/>
      <c r="I357" s="826"/>
      <c r="J357" s="826"/>
      <c r="K357" s="826"/>
      <c r="L357" s="826"/>
      <c r="M357" s="826"/>
      <c r="N357" s="826"/>
      <c r="O357" s="826"/>
      <c r="P357" s="826"/>
      <c r="Q357" s="826"/>
      <c r="R357" s="826"/>
      <c r="S357" s="826"/>
      <c r="T357" s="826"/>
      <c r="U357" s="826"/>
      <c r="V357" s="826"/>
      <c r="W357" s="826"/>
      <c r="X357" s="827"/>
      <c r="Y357" s="667"/>
      <c r="Z357" s="668"/>
      <c r="AA357" s="668"/>
      <c r="AB357" s="668"/>
      <c r="AC357" s="668"/>
      <c r="AD357" s="669"/>
      <c r="AE357" s="12"/>
      <c r="AF357" s="122"/>
      <c r="AG357" s="212"/>
      <c r="AO357" s="639">
        <f t="shared" si="169"/>
        <v>0</v>
      </c>
      <c r="AP357" s="641"/>
    </row>
    <row r="358" spans="1:66" s="72" customFormat="1" ht="15" customHeight="1">
      <c r="A358" s="131"/>
      <c r="B358" s="15"/>
      <c r="C358" s="714" t="s">
        <v>72</v>
      </c>
      <c r="D358" s="715"/>
      <c r="E358" s="715"/>
      <c r="F358" s="716"/>
      <c r="G358" s="825" t="s">
        <v>457</v>
      </c>
      <c r="H358" s="826"/>
      <c r="I358" s="826"/>
      <c r="J358" s="826"/>
      <c r="K358" s="826"/>
      <c r="L358" s="826"/>
      <c r="M358" s="826"/>
      <c r="N358" s="826"/>
      <c r="O358" s="826"/>
      <c r="P358" s="826"/>
      <c r="Q358" s="826"/>
      <c r="R358" s="826"/>
      <c r="S358" s="826"/>
      <c r="T358" s="826"/>
      <c r="U358" s="826"/>
      <c r="V358" s="826"/>
      <c r="W358" s="826"/>
      <c r="X358" s="827"/>
      <c r="Y358" s="667"/>
      <c r="Z358" s="668"/>
      <c r="AA358" s="668"/>
      <c r="AB358" s="668"/>
      <c r="AC358" s="668"/>
      <c r="AD358" s="669"/>
      <c r="AE358" s="12"/>
      <c r="AF358" s="122"/>
      <c r="AG358" s="212"/>
      <c r="AO358" s="639">
        <f t="shared" si="169"/>
        <v>0</v>
      </c>
      <c r="AP358" s="641"/>
    </row>
    <row r="359" spans="1:66" s="72" customFormat="1" ht="15" customHeight="1">
      <c r="A359" s="131"/>
      <c r="B359" s="15"/>
      <c r="C359" s="714" t="s">
        <v>73</v>
      </c>
      <c r="D359" s="715"/>
      <c r="E359" s="715"/>
      <c r="F359" s="716"/>
      <c r="G359" s="825" t="s">
        <v>458</v>
      </c>
      <c r="H359" s="826"/>
      <c r="I359" s="826"/>
      <c r="J359" s="826"/>
      <c r="K359" s="826"/>
      <c r="L359" s="826"/>
      <c r="M359" s="826"/>
      <c r="N359" s="826"/>
      <c r="O359" s="826"/>
      <c r="P359" s="826"/>
      <c r="Q359" s="826"/>
      <c r="R359" s="826"/>
      <c r="S359" s="826"/>
      <c r="T359" s="826"/>
      <c r="U359" s="826"/>
      <c r="V359" s="826"/>
      <c r="W359" s="826"/>
      <c r="X359" s="827"/>
      <c r="Y359" s="667"/>
      <c r="Z359" s="668"/>
      <c r="AA359" s="668"/>
      <c r="AB359" s="668"/>
      <c r="AC359" s="668"/>
      <c r="AD359" s="669"/>
      <c r="AE359" s="12"/>
      <c r="AF359" s="122"/>
      <c r="AG359" s="212"/>
      <c r="AO359" s="639">
        <f t="shared" si="169"/>
        <v>0</v>
      </c>
      <c r="AP359" s="641"/>
    </row>
    <row r="360" spans="1:66" s="72" customFormat="1" ht="15" customHeight="1">
      <c r="A360" s="131"/>
      <c r="B360" s="15"/>
      <c r="C360" s="714" t="s">
        <v>74</v>
      </c>
      <c r="D360" s="715"/>
      <c r="E360" s="715"/>
      <c r="F360" s="716"/>
      <c r="G360" s="825" t="s">
        <v>459</v>
      </c>
      <c r="H360" s="826"/>
      <c r="I360" s="826"/>
      <c r="J360" s="826"/>
      <c r="K360" s="826"/>
      <c r="L360" s="826"/>
      <c r="M360" s="826"/>
      <c r="N360" s="826"/>
      <c r="O360" s="826"/>
      <c r="P360" s="826"/>
      <c r="Q360" s="826"/>
      <c r="R360" s="826"/>
      <c r="S360" s="826"/>
      <c r="T360" s="826"/>
      <c r="U360" s="826"/>
      <c r="V360" s="826"/>
      <c r="W360" s="826"/>
      <c r="X360" s="827"/>
      <c r="Y360" s="667"/>
      <c r="Z360" s="668"/>
      <c r="AA360" s="668"/>
      <c r="AB360" s="668"/>
      <c r="AC360" s="668"/>
      <c r="AD360" s="669"/>
      <c r="AE360" s="12"/>
      <c r="AF360" s="122"/>
      <c r="AG360" s="212"/>
      <c r="AO360" s="639">
        <f t="shared" si="169"/>
        <v>0</v>
      </c>
      <c r="AP360" s="641"/>
    </row>
    <row r="361" spans="1:66" s="72" customFormat="1" ht="24" customHeight="1">
      <c r="A361" s="131"/>
      <c r="B361" s="15"/>
      <c r="C361" s="714" t="s">
        <v>75</v>
      </c>
      <c r="D361" s="715"/>
      <c r="E361" s="715"/>
      <c r="F361" s="716"/>
      <c r="G361" s="825" t="s">
        <v>460</v>
      </c>
      <c r="H361" s="826"/>
      <c r="I361" s="826"/>
      <c r="J361" s="826"/>
      <c r="K361" s="826"/>
      <c r="L361" s="826"/>
      <c r="M361" s="826"/>
      <c r="N361" s="826"/>
      <c r="O361" s="826"/>
      <c r="P361" s="826"/>
      <c r="Q361" s="826"/>
      <c r="R361" s="826"/>
      <c r="S361" s="826"/>
      <c r="T361" s="826"/>
      <c r="U361" s="826"/>
      <c r="V361" s="826"/>
      <c r="W361" s="826"/>
      <c r="X361" s="827"/>
      <c r="Y361" s="667"/>
      <c r="Z361" s="668"/>
      <c r="AA361" s="668"/>
      <c r="AB361" s="668"/>
      <c r="AC361" s="668"/>
      <c r="AD361" s="669"/>
      <c r="AE361" s="12"/>
      <c r="AF361" s="122"/>
      <c r="AG361" s="212"/>
      <c r="AO361" s="639">
        <f t="shared" si="169"/>
        <v>0</v>
      </c>
      <c r="AP361" s="641"/>
    </row>
    <row r="362" spans="1:66" s="72" customFormat="1" ht="15" customHeight="1">
      <c r="A362" s="131"/>
      <c r="B362" s="15"/>
      <c r="C362" s="714" t="s">
        <v>76</v>
      </c>
      <c r="D362" s="715"/>
      <c r="E362" s="715"/>
      <c r="F362" s="716"/>
      <c r="G362" s="825" t="s">
        <v>637</v>
      </c>
      <c r="H362" s="826"/>
      <c r="I362" s="826"/>
      <c r="J362" s="826"/>
      <c r="K362" s="826"/>
      <c r="L362" s="826"/>
      <c r="M362" s="826"/>
      <c r="N362" s="826"/>
      <c r="O362" s="826"/>
      <c r="P362" s="826"/>
      <c r="Q362" s="826"/>
      <c r="R362" s="826"/>
      <c r="S362" s="826"/>
      <c r="T362" s="826"/>
      <c r="U362" s="826"/>
      <c r="V362" s="826"/>
      <c r="W362" s="826"/>
      <c r="X362" s="827"/>
      <c r="Y362" s="667"/>
      <c r="Z362" s="668"/>
      <c r="AA362" s="668"/>
      <c r="AB362" s="668"/>
      <c r="AC362" s="668"/>
      <c r="AD362" s="669"/>
      <c r="AE362" s="12"/>
      <c r="AF362" s="122"/>
      <c r="AG362" s="212"/>
      <c r="AO362" s="639">
        <f t="shared" si="169"/>
        <v>0</v>
      </c>
      <c r="AP362" s="641"/>
    </row>
    <row r="363" spans="1:66" s="72" customFormat="1" ht="15" customHeight="1">
      <c r="A363" s="131"/>
      <c r="B363" s="15"/>
      <c r="C363" s="714" t="s">
        <v>77</v>
      </c>
      <c r="D363" s="715"/>
      <c r="E363" s="715"/>
      <c r="F363" s="716"/>
      <c r="G363" s="825" t="s">
        <v>270</v>
      </c>
      <c r="H363" s="826"/>
      <c r="I363" s="826"/>
      <c r="J363" s="826"/>
      <c r="K363" s="826"/>
      <c r="L363" s="826"/>
      <c r="M363" s="826"/>
      <c r="N363" s="826"/>
      <c r="O363" s="826"/>
      <c r="P363" s="826"/>
      <c r="Q363" s="826"/>
      <c r="R363" s="826"/>
      <c r="S363" s="826"/>
      <c r="T363" s="826"/>
      <c r="U363" s="826"/>
      <c r="V363" s="826"/>
      <c r="W363" s="826"/>
      <c r="X363" s="827"/>
      <c r="Y363" s="667"/>
      <c r="Z363" s="668"/>
      <c r="AA363" s="668"/>
      <c r="AB363" s="668"/>
      <c r="AC363" s="668"/>
      <c r="AD363" s="669"/>
      <c r="AE363" s="12"/>
      <c r="AF363" s="122"/>
      <c r="AG363" s="212"/>
      <c r="AO363" s="639">
        <f t="shared" si="169"/>
        <v>0</v>
      </c>
      <c r="AP363" s="641"/>
    </row>
    <row r="364" spans="1:66" s="72" customFormat="1" ht="15" customHeight="1">
      <c r="A364" s="131"/>
      <c r="B364" s="15"/>
      <c r="C364" s="15"/>
      <c r="D364" s="15"/>
      <c r="E364" s="15"/>
      <c r="F364" s="15"/>
      <c r="G364" s="15"/>
      <c r="H364" s="15"/>
      <c r="I364" s="15"/>
      <c r="J364" s="15"/>
      <c r="K364" s="15"/>
      <c r="L364" s="15"/>
      <c r="M364" s="15"/>
      <c r="N364" s="15"/>
      <c r="O364" s="15"/>
      <c r="P364" s="15"/>
      <c r="Q364" s="15"/>
      <c r="R364" s="15"/>
      <c r="S364" s="15"/>
      <c r="T364" s="15"/>
      <c r="U364" s="232"/>
      <c r="V364" s="32"/>
      <c r="W364" s="232"/>
      <c r="X364" s="163" t="s">
        <v>126</v>
      </c>
      <c r="Y364" s="832">
        <f>IF(AND(SUM(Y350:AD363)=0,COUNTIF(Y350:AD363,"NS")&gt;0),"NS",
IF(AND(SUM(Y350:AD363)=0,COUNTIF(Y350:AD363,0)&gt;0),0,
IF(AND(SUM(Y350:AD363)=0,COUNTIF(Y350:AD363,"NA")&gt;0),"NA",
SUM(Y350:AD363))))</f>
        <v>0</v>
      </c>
      <c r="Z364" s="833"/>
      <c r="AA364" s="833"/>
      <c r="AB364" s="833"/>
      <c r="AC364" s="833"/>
      <c r="AD364" s="834"/>
      <c r="AE364" s="12"/>
      <c r="AF364" s="122"/>
      <c r="AG364" s="212"/>
      <c r="AO364" s="723">
        <f>SUM(AO350:AP363)</f>
        <v>0</v>
      </c>
      <c r="AP364" s="723"/>
    </row>
    <row r="365" spans="1:66" s="72" customFormat="1" ht="15" customHeight="1">
      <c r="A365" s="131"/>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2"/>
      <c r="AF365" s="122"/>
      <c r="AG365" s="212"/>
    </row>
    <row r="366" spans="1:66" s="72" customFormat="1" ht="45" customHeight="1">
      <c r="A366" s="131"/>
      <c r="B366" s="15"/>
      <c r="C366" s="953" t="s">
        <v>640</v>
      </c>
      <c r="D366" s="953"/>
      <c r="E366" s="954"/>
      <c r="F366" s="550"/>
      <c r="G366" s="551"/>
      <c r="H366" s="551"/>
      <c r="I366" s="551"/>
      <c r="J366" s="551"/>
      <c r="K366" s="551"/>
      <c r="L366" s="551"/>
      <c r="M366" s="551"/>
      <c r="N366" s="551"/>
      <c r="O366" s="551"/>
      <c r="P366" s="551"/>
      <c r="Q366" s="551"/>
      <c r="R366" s="551"/>
      <c r="S366" s="551"/>
      <c r="T366" s="551"/>
      <c r="U366" s="551"/>
      <c r="V366" s="551"/>
      <c r="W366" s="551"/>
      <c r="X366" s="551"/>
      <c r="Y366" s="551"/>
      <c r="Z366" s="551"/>
      <c r="AA366" s="551"/>
      <c r="AB366" s="551"/>
      <c r="AC366" s="551"/>
      <c r="AD366" s="552"/>
      <c r="AE366" s="12"/>
      <c r="AF366" s="122"/>
      <c r="AG366" s="212"/>
      <c r="AH366" s="627" t="s">
        <v>7265</v>
      </c>
      <c r="AI366" s="627"/>
      <c r="AJ366" s="627">
        <f>IF(SUM(Y362)=0,0,1)</f>
        <v>0</v>
      </c>
      <c r="AK366" s="627"/>
      <c r="AL366" s="684">
        <f>IF(OR(AND(AJ366=0,F366=""),AND(AJ366=1,F366&lt;&gt;"")),0,1)</f>
        <v>0</v>
      </c>
      <c r="AM366" s="684"/>
    </row>
    <row r="367" spans="1:66" s="72" customFormat="1" ht="15" customHeight="1">
      <c r="A367" s="131"/>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2"/>
      <c r="AF367" s="122"/>
      <c r="AG367" s="212"/>
    </row>
    <row r="368" spans="1:66" s="72" customFormat="1" ht="24" customHeight="1">
      <c r="A368" s="131"/>
      <c r="B368" s="18"/>
      <c r="C368" s="851" t="s">
        <v>127</v>
      </c>
      <c r="D368" s="851"/>
      <c r="E368" s="851"/>
      <c r="F368" s="851"/>
      <c r="G368" s="851"/>
      <c r="H368" s="851"/>
      <c r="I368" s="851"/>
      <c r="J368" s="851"/>
      <c r="K368" s="851"/>
      <c r="L368" s="851"/>
      <c r="M368" s="851"/>
      <c r="N368" s="851"/>
      <c r="O368" s="851"/>
      <c r="P368" s="851"/>
      <c r="Q368" s="851"/>
      <c r="R368" s="851"/>
      <c r="S368" s="851"/>
      <c r="T368" s="851"/>
      <c r="U368" s="851"/>
      <c r="V368" s="851"/>
      <c r="W368" s="851"/>
      <c r="X368" s="851"/>
      <c r="Y368" s="851"/>
      <c r="Z368" s="851"/>
      <c r="AA368" s="851"/>
      <c r="AB368" s="851"/>
      <c r="AC368" s="851"/>
      <c r="AD368" s="851"/>
      <c r="AE368" s="12"/>
      <c r="AF368" s="122"/>
      <c r="AG368" s="212"/>
    </row>
    <row r="369" spans="1:71" s="72" customFormat="1" ht="60" customHeight="1">
      <c r="A369" s="131"/>
      <c r="B369" s="18"/>
      <c r="C369" s="929"/>
      <c r="D369" s="930"/>
      <c r="E369" s="930"/>
      <c r="F369" s="930"/>
      <c r="G369" s="930"/>
      <c r="H369" s="930"/>
      <c r="I369" s="930"/>
      <c r="J369" s="930"/>
      <c r="K369" s="930"/>
      <c r="L369" s="930"/>
      <c r="M369" s="930"/>
      <c r="N369" s="930"/>
      <c r="O369" s="930"/>
      <c r="P369" s="930"/>
      <c r="Q369" s="930"/>
      <c r="R369" s="930"/>
      <c r="S369" s="930"/>
      <c r="T369" s="930"/>
      <c r="U369" s="930"/>
      <c r="V369" s="930"/>
      <c r="W369" s="930"/>
      <c r="X369" s="930"/>
      <c r="Y369" s="930"/>
      <c r="Z369" s="930"/>
      <c r="AA369" s="930"/>
      <c r="AB369" s="930"/>
      <c r="AC369" s="930"/>
      <c r="AD369" s="931"/>
      <c r="AE369" s="12"/>
      <c r="AF369" s="122"/>
      <c r="AG369" s="212"/>
    </row>
    <row r="370" spans="1:71" s="72" customFormat="1" ht="15" customHeight="1">
      <c r="A370" s="131"/>
      <c r="B370" s="624" t="str">
        <f>IF(AW352=0,"", IF(AW352=1,_xlfn.CONCAT("Error: Verificar la información registrada tomando en cuenta la instrucción ",AY352,"."),_xlfn.CONCAT("Error: Verificar la información registrada tomando en cuenta las instrucciones ",AY352)))</f>
        <v/>
      </c>
      <c r="C370" s="624"/>
      <c r="D370" s="624"/>
      <c r="E370" s="624"/>
      <c r="F370" s="624"/>
      <c r="G370" s="624"/>
      <c r="H370" s="624"/>
      <c r="I370" s="624"/>
      <c r="J370" s="624"/>
      <c r="K370" s="624"/>
      <c r="L370" s="624"/>
      <c r="M370" s="624"/>
      <c r="N370" s="624"/>
      <c r="O370" s="624"/>
      <c r="P370" s="624"/>
      <c r="Q370" s="624"/>
      <c r="R370" s="624"/>
      <c r="S370" s="624"/>
      <c r="T370" s="624"/>
      <c r="U370" s="624"/>
      <c r="V370" s="624"/>
      <c r="W370" s="624"/>
      <c r="X370" s="624"/>
      <c r="Y370" s="624"/>
      <c r="Z370" s="624"/>
      <c r="AA370" s="624"/>
      <c r="AB370" s="624"/>
      <c r="AC370" s="624"/>
      <c r="AD370" s="624"/>
      <c r="AE370" s="12"/>
      <c r="AF370" s="122"/>
      <c r="AG370" s="212"/>
    </row>
    <row r="371" spans="1:71" s="72" customFormat="1" ht="15" customHeight="1">
      <c r="A371" s="131"/>
      <c r="B371" s="756" t="str">
        <f>IF(AO364=0,"","Alerta: Verificar la información registrada tomando en cuenta la instrucción 2.")</f>
        <v/>
      </c>
      <c r="C371" s="756"/>
      <c r="D371" s="756"/>
      <c r="E371" s="756"/>
      <c r="F371" s="756"/>
      <c r="G371" s="756"/>
      <c r="H371" s="756"/>
      <c r="I371" s="756"/>
      <c r="J371" s="756"/>
      <c r="K371" s="756"/>
      <c r="L371" s="756"/>
      <c r="M371" s="756"/>
      <c r="N371" s="756"/>
      <c r="O371" s="756"/>
      <c r="P371" s="756"/>
      <c r="Q371" s="756"/>
      <c r="R371" s="756"/>
      <c r="S371" s="756"/>
      <c r="T371" s="756"/>
      <c r="U371" s="756"/>
      <c r="V371" s="756"/>
      <c r="W371" s="756"/>
      <c r="X371" s="756"/>
      <c r="Y371" s="756"/>
      <c r="Z371" s="756"/>
      <c r="AA371" s="756"/>
      <c r="AB371" s="756"/>
      <c r="AC371" s="756"/>
      <c r="AD371" s="756"/>
      <c r="AE371" s="12"/>
      <c r="AF371" s="122"/>
      <c r="AG371" s="212"/>
    </row>
    <row r="372" spans="1:71" s="72" customFormat="1" ht="15" customHeight="1">
      <c r="A372" s="131"/>
      <c r="B372" s="756" t="str">
        <f>IF(AR350=0,"","Alerta: Debe justificar el uso de NS argumentando el estado de la información desconocida.")</f>
        <v/>
      </c>
      <c r="C372" s="756"/>
      <c r="D372" s="756"/>
      <c r="E372" s="756"/>
      <c r="F372" s="756"/>
      <c r="G372" s="756"/>
      <c r="H372" s="756"/>
      <c r="I372" s="756"/>
      <c r="J372" s="756"/>
      <c r="K372" s="756"/>
      <c r="L372" s="756"/>
      <c r="M372" s="756"/>
      <c r="N372" s="756"/>
      <c r="O372" s="756"/>
      <c r="P372" s="756"/>
      <c r="Q372" s="756"/>
      <c r="R372" s="756"/>
      <c r="S372" s="756"/>
      <c r="T372" s="756"/>
      <c r="U372" s="756"/>
      <c r="V372" s="756"/>
      <c r="W372" s="756"/>
      <c r="X372" s="756"/>
      <c r="Y372" s="756"/>
      <c r="Z372" s="756"/>
      <c r="AA372" s="756"/>
      <c r="AB372" s="756"/>
      <c r="AC372" s="756"/>
      <c r="AD372" s="756"/>
      <c r="AE372" s="12"/>
      <c r="AF372" s="122"/>
      <c r="AG372" s="212"/>
    </row>
    <row r="373" spans="1:71" s="72" customFormat="1" ht="24" customHeight="1">
      <c r="A373" s="131"/>
      <c r="B373" s="889" t="str">
        <f>IF(BN354=0,"", IF(BN354=1,_xlfn.CONCAT("Alerta: Es posible que el tipo de solicitante descrito en el cuadro de especificación (o alguno de ellos) corresponda al numeral ",BN355," de la tabla de respuesta."),_xlfn.CONCAT("Alerta: Es posible que los tipos de solicitante descritos en el cuadro de especificación (o algunos de ellos) correspondan a los numerales ",BN355, " de la tabla de respuesta.")))</f>
        <v/>
      </c>
      <c r="C373" s="889"/>
      <c r="D373" s="889"/>
      <c r="E373" s="889"/>
      <c r="F373" s="889"/>
      <c r="G373" s="889"/>
      <c r="H373" s="889"/>
      <c r="I373" s="889"/>
      <c r="J373" s="889"/>
      <c r="K373" s="889"/>
      <c r="L373" s="889"/>
      <c r="M373" s="889"/>
      <c r="N373" s="889"/>
      <c r="O373" s="889"/>
      <c r="P373" s="889"/>
      <c r="Q373" s="889"/>
      <c r="R373" s="889"/>
      <c r="S373" s="889"/>
      <c r="T373" s="889"/>
      <c r="U373" s="889"/>
      <c r="V373" s="889"/>
      <c r="W373" s="889"/>
      <c r="X373" s="889"/>
      <c r="Y373" s="889"/>
      <c r="Z373" s="889"/>
      <c r="AA373" s="889"/>
      <c r="AB373" s="889"/>
      <c r="AC373" s="889"/>
      <c r="AD373" s="889"/>
      <c r="AE373" s="12"/>
      <c r="AF373" s="122"/>
      <c r="AG373" s="212"/>
    </row>
    <row r="374" spans="1:71" s="72" customFormat="1" ht="15" customHeight="1">
      <c r="A374" s="131"/>
      <c r="B374" s="625" t="str">
        <f>IF(OR(AH345=AJ345,AH345=AL345),"","Error: Debe completar toda la información requerida.")</f>
        <v/>
      </c>
      <c r="C374" s="625"/>
      <c r="D374" s="625"/>
      <c r="E374" s="625"/>
      <c r="F374" s="625"/>
      <c r="G374" s="625"/>
      <c r="H374" s="625"/>
      <c r="I374" s="625"/>
      <c r="J374" s="625"/>
      <c r="K374" s="625"/>
      <c r="L374" s="625"/>
      <c r="M374" s="625"/>
      <c r="N374" s="625"/>
      <c r="O374" s="625"/>
      <c r="P374" s="625"/>
      <c r="Q374" s="625"/>
      <c r="R374" s="625"/>
      <c r="S374" s="625"/>
      <c r="T374" s="625"/>
      <c r="U374" s="625"/>
      <c r="V374" s="625"/>
      <c r="W374" s="625"/>
      <c r="X374" s="625"/>
      <c r="Y374" s="625"/>
      <c r="Z374" s="625"/>
      <c r="AA374" s="625"/>
      <c r="AB374" s="625"/>
      <c r="AC374" s="625"/>
      <c r="AD374" s="625"/>
      <c r="AE374" s="12"/>
      <c r="AF374" s="122"/>
      <c r="AG374" s="212"/>
    </row>
    <row r="375" spans="1:71" s="72" customFormat="1" ht="15" customHeight="1">
      <c r="A375" s="131"/>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2"/>
      <c r="AF375" s="122"/>
      <c r="AG375" s="212"/>
    </row>
    <row r="376" spans="1:71" s="72" customFormat="1" ht="24" customHeight="1">
      <c r="A376" s="131" t="s">
        <v>974</v>
      </c>
      <c r="B376" s="688" t="s">
        <v>7626</v>
      </c>
      <c r="C376" s="688"/>
      <c r="D376" s="688"/>
      <c r="E376" s="688"/>
      <c r="F376" s="688"/>
      <c r="G376" s="688"/>
      <c r="H376" s="688"/>
      <c r="I376" s="688"/>
      <c r="J376" s="688"/>
      <c r="K376" s="688"/>
      <c r="L376" s="688"/>
      <c r="M376" s="688"/>
      <c r="N376" s="688"/>
      <c r="O376" s="688"/>
      <c r="P376" s="688"/>
      <c r="Q376" s="688"/>
      <c r="R376" s="688"/>
      <c r="S376" s="688"/>
      <c r="T376" s="688"/>
      <c r="U376" s="688"/>
      <c r="V376" s="688"/>
      <c r="W376" s="688"/>
      <c r="X376" s="688"/>
      <c r="Y376" s="688"/>
      <c r="Z376" s="688"/>
      <c r="AA376" s="688"/>
      <c r="AB376" s="688"/>
      <c r="AC376" s="688"/>
      <c r="AD376" s="688"/>
      <c r="AE376" s="12"/>
      <c r="AF376" s="122"/>
      <c r="AG376" s="212"/>
      <c r="AH376" s="627" t="s">
        <v>7211</v>
      </c>
      <c r="AI376" s="627"/>
      <c r="AJ376" s="627" t="s">
        <v>7212</v>
      </c>
      <c r="AK376" s="627"/>
      <c r="AL376" s="627" t="s">
        <v>7213</v>
      </c>
      <c r="AM376" s="627"/>
    </row>
    <row r="377" spans="1:71" s="72" customFormat="1" ht="24" customHeight="1">
      <c r="A377" s="167"/>
      <c r="B377" s="146"/>
      <c r="C377" s="671" t="s">
        <v>2074</v>
      </c>
      <c r="D377" s="671"/>
      <c r="E377" s="671"/>
      <c r="F377" s="671"/>
      <c r="G377" s="671"/>
      <c r="H377" s="671"/>
      <c r="I377" s="671"/>
      <c r="J377" s="671"/>
      <c r="K377" s="671"/>
      <c r="L377" s="671"/>
      <c r="M377" s="671"/>
      <c r="N377" s="671"/>
      <c r="O377" s="671"/>
      <c r="P377" s="671"/>
      <c r="Q377" s="671"/>
      <c r="R377" s="671"/>
      <c r="S377" s="671"/>
      <c r="T377" s="671"/>
      <c r="U377" s="671"/>
      <c r="V377" s="671"/>
      <c r="W377" s="671"/>
      <c r="X377" s="671"/>
      <c r="Y377" s="671"/>
      <c r="Z377" s="671"/>
      <c r="AA377" s="671"/>
      <c r="AB377" s="671"/>
      <c r="AC377" s="671"/>
      <c r="AD377" s="671"/>
      <c r="AE377" s="12"/>
      <c r="AF377" s="122"/>
      <c r="AG377" s="212"/>
      <c r="AH377" s="907">
        <f>COUNTBLANK(M386:AD395)</f>
        <v>180</v>
      </c>
      <c r="AI377" s="907"/>
      <c r="AJ377" s="627">
        <v>180</v>
      </c>
      <c r="AK377" s="627"/>
      <c r="AL377" s="627"/>
      <c r="AM377" s="627"/>
    </row>
    <row r="378" spans="1:71" s="72" customFormat="1" ht="24" customHeight="1">
      <c r="A378" s="121"/>
      <c r="B378" s="146"/>
      <c r="C378" s="671" t="s">
        <v>1261</v>
      </c>
      <c r="D378" s="671"/>
      <c r="E378" s="671"/>
      <c r="F378" s="671"/>
      <c r="G378" s="671"/>
      <c r="H378" s="671"/>
      <c r="I378" s="671"/>
      <c r="J378" s="671"/>
      <c r="K378" s="671"/>
      <c r="L378" s="671"/>
      <c r="M378" s="671"/>
      <c r="N378" s="671"/>
      <c r="O378" s="671"/>
      <c r="P378" s="671"/>
      <c r="Q378" s="671"/>
      <c r="R378" s="671"/>
      <c r="S378" s="671"/>
      <c r="T378" s="671"/>
      <c r="U378" s="671"/>
      <c r="V378" s="671"/>
      <c r="W378" s="671"/>
      <c r="X378" s="671"/>
      <c r="Y378" s="671"/>
      <c r="Z378" s="671"/>
      <c r="AA378" s="671"/>
      <c r="AB378" s="671"/>
      <c r="AC378" s="671"/>
      <c r="AD378" s="671"/>
      <c r="AE378" s="12"/>
      <c r="AF378" s="122"/>
      <c r="AG378" s="212"/>
    </row>
    <row r="379" spans="1:71" s="72" customFormat="1" ht="24" customHeight="1">
      <c r="A379" s="121"/>
      <c r="B379" s="132" t="s">
        <v>104</v>
      </c>
      <c r="C379" s="578" t="s">
        <v>917</v>
      </c>
      <c r="D379" s="578"/>
      <c r="E379" s="578"/>
      <c r="F379" s="578"/>
      <c r="G379" s="578"/>
      <c r="H379" s="578"/>
      <c r="I379" s="578"/>
      <c r="J379" s="578"/>
      <c r="K379" s="578"/>
      <c r="L379" s="578"/>
      <c r="M379" s="578"/>
      <c r="N379" s="578"/>
      <c r="O379" s="578"/>
      <c r="P379" s="578"/>
      <c r="Q379" s="578"/>
      <c r="R379" s="578"/>
      <c r="S379" s="578"/>
      <c r="T379" s="578"/>
      <c r="U379" s="578"/>
      <c r="V379" s="578"/>
      <c r="W379" s="578"/>
      <c r="X379" s="578"/>
      <c r="Y379" s="578"/>
      <c r="Z379" s="578"/>
      <c r="AA379" s="578"/>
      <c r="AB379" s="578"/>
      <c r="AC379" s="578"/>
      <c r="AD379" s="578"/>
      <c r="AE379" s="12"/>
      <c r="AF379" s="122"/>
      <c r="AG379" s="212"/>
    </row>
    <row r="380" spans="1:71" s="72" customFormat="1" ht="36" customHeight="1">
      <c r="A380" s="121"/>
      <c r="B380" s="146"/>
      <c r="C380" s="578" t="s">
        <v>7557</v>
      </c>
      <c r="D380" s="578"/>
      <c r="E380" s="578"/>
      <c r="F380" s="578"/>
      <c r="G380" s="578"/>
      <c r="H380" s="578"/>
      <c r="I380" s="578"/>
      <c r="J380" s="578"/>
      <c r="K380" s="578"/>
      <c r="L380" s="578"/>
      <c r="M380" s="578"/>
      <c r="N380" s="578"/>
      <c r="O380" s="578"/>
      <c r="P380" s="578"/>
      <c r="Q380" s="578"/>
      <c r="R380" s="578"/>
      <c r="S380" s="578"/>
      <c r="T380" s="578"/>
      <c r="U380" s="578"/>
      <c r="V380" s="578"/>
      <c r="W380" s="578"/>
      <c r="X380" s="578"/>
      <c r="Y380" s="578"/>
      <c r="Z380" s="578"/>
      <c r="AA380" s="578"/>
      <c r="AB380" s="578"/>
      <c r="AC380" s="578"/>
      <c r="AD380" s="578"/>
      <c r="AE380" s="12"/>
      <c r="AF380" s="122"/>
      <c r="AG380" s="212"/>
    </row>
    <row r="381" spans="1:71" s="72" customFormat="1" ht="36" customHeight="1">
      <c r="A381" s="121"/>
      <c r="B381" s="146"/>
      <c r="C381" s="671" t="s">
        <v>7558</v>
      </c>
      <c r="D381" s="671"/>
      <c r="E381" s="671"/>
      <c r="F381" s="671"/>
      <c r="G381" s="671"/>
      <c r="H381" s="671"/>
      <c r="I381" s="671"/>
      <c r="J381" s="671"/>
      <c r="K381" s="671"/>
      <c r="L381" s="671"/>
      <c r="M381" s="671"/>
      <c r="N381" s="671"/>
      <c r="O381" s="671"/>
      <c r="P381" s="671"/>
      <c r="Q381" s="671"/>
      <c r="R381" s="671"/>
      <c r="S381" s="671"/>
      <c r="T381" s="671"/>
      <c r="U381" s="671"/>
      <c r="V381" s="671"/>
      <c r="W381" s="671"/>
      <c r="X381" s="671"/>
      <c r="Y381" s="671"/>
      <c r="Z381" s="671"/>
      <c r="AA381" s="671"/>
      <c r="AB381" s="671"/>
      <c r="AC381" s="671"/>
      <c r="AD381" s="671"/>
      <c r="AE381" s="12"/>
      <c r="AF381" s="122"/>
      <c r="AG381" s="212"/>
    </row>
    <row r="382" spans="1:71" s="72" customFormat="1" ht="24" customHeight="1">
      <c r="A382" s="121"/>
      <c r="B382" s="15"/>
      <c r="C382" s="671" t="s">
        <v>1183</v>
      </c>
      <c r="D382" s="671"/>
      <c r="E382" s="671"/>
      <c r="F382" s="671"/>
      <c r="G382" s="671"/>
      <c r="H382" s="671"/>
      <c r="I382" s="671"/>
      <c r="J382" s="671"/>
      <c r="K382" s="671"/>
      <c r="L382" s="671"/>
      <c r="M382" s="671"/>
      <c r="N382" s="671"/>
      <c r="O382" s="671"/>
      <c r="P382" s="671"/>
      <c r="Q382" s="671"/>
      <c r="R382" s="671"/>
      <c r="S382" s="671"/>
      <c r="T382" s="671"/>
      <c r="U382" s="671"/>
      <c r="V382" s="671"/>
      <c r="W382" s="671"/>
      <c r="X382" s="671"/>
      <c r="Y382" s="671"/>
      <c r="Z382" s="671"/>
      <c r="AA382" s="671"/>
      <c r="AB382" s="671"/>
      <c r="AC382" s="671"/>
      <c r="AD382" s="671"/>
      <c r="AE382" s="12"/>
      <c r="AF382" s="122"/>
      <c r="AG382" s="212"/>
    </row>
    <row r="383" spans="1:71" s="72" customFormat="1" ht="15" customHeight="1">
      <c r="A383" s="131"/>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2"/>
      <c r="AF383" s="122"/>
      <c r="AG383" s="212"/>
    </row>
    <row r="384" spans="1:71" s="72" customFormat="1" ht="24" customHeight="1">
      <c r="A384" s="131"/>
      <c r="B384" s="15"/>
      <c r="C384" s="670" t="s">
        <v>462</v>
      </c>
      <c r="D384" s="670"/>
      <c r="E384" s="670"/>
      <c r="F384" s="670"/>
      <c r="G384" s="670"/>
      <c r="H384" s="670"/>
      <c r="I384" s="670"/>
      <c r="J384" s="670"/>
      <c r="K384" s="670"/>
      <c r="L384" s="670"/>
      <c r="M384" s="1012" t="s">
        <v>1182</v>
      </c>
      <c r="N384" s="1013"/>
      <c r="O384" s="1013"/>
      <c r="P384" s="1013"/>
      <c r="Q384" s="1013"/>
      <c r="R384" s="1014"/>
      <c r="S384" s="558" t="s">
        <v>463</v>
      </c>
      <c r="T384" s="558"/>
      <c r="U384" s="558"/>
      <c r="V384" s="558"/>
      <c r="W384" s="558"/>
      <c r="X384" s="558"/>
      <c r="Y384" s="558"/>
      <c r="Z384" s="558"/>
      <c r="AA384" s="558"/>
      <c r="AB384" s="558"/>
      <c r="AC384" s="558"/>
      <c r="AD384" s="558"/>
      <c r="AE384" s="12"/>
      <c r="AF384" s="122"/>
      <c r="AG384" s="212"/>
      <c r="AX384" s="638" t="s">
        <v>7251</v>
      </c>
      <c r="AY384" s="638"/>
      <c r="AZ384" s="638"/>
      <c r="BA384" s="638"/>
      <c r="BB384" s="638"/>
      <c r="BC384" s="638"/>
      <c r="BN384" s="639" t="s">
        <v>7224</v>
      </c>
      <c r="BO384" s="640"/>
      <c r="BP384" s="640"/>
      <c r="BQ384" s="640"/>
      <c r="BR384" s="640"/>
      <c r="BS384" s="641"/>
    </row>
    <row r="385" spans="1:83" s="72" customFormat="1" ht="36" customHeight="1">
      <c r="A385" s="131"/>
      <c r="B385" s="15"/>
      <c r="C385" s="670"/>
      <c r="D385" s="670"/>
      <c r="E385" s="670"/>
      <c r="F385" s="670"/>
      <c r="G385" s="670"/>
      <c r="H385" s="670"/>
      <c r="I385" s="670"/>
      <c r="J385" s="670"/>
      <c r="K385" s="670"/>
      <c r="L385" s="670"/>
      <c r="M385" s="1018"/>
      <c r="N385" s="1019"/>
      <c r="O385" s="1019"/>
      <c r="P385" s="1019"/>
      <c r="Q385" s="1019"/>
      <c r="R385" s="1020"/>
      <c r="S385" s="670" t="s">
        <v>113</v>
      </c>
      <c r="T385" s="670"/>
      <c r="U385" s="670"/>
      <c r="V385" s="670"/>
      <c r="W385" s="553" t="s">
        <v>464</v>
      </c>
      <c r="X385" s="553"/>
      <c r="Y385" s="553"/>
      <c r="Z385" s="553"/>
      <c r="AA385" s="1064" t="s">
        <v>465</v>
      </c>
      <c r="AB385" s="1064"/>
      <c r="AC385" s="1064"/>
      <c r="AD385" s="909"/>
      <c r="AE385" s="12"/>
      <c r="AF385" s="122"/>
      <c r="AG385" s="212"/>
      <c r="AH385" s="627" t="s">
        <v>7220</v>
      </c>
      <c r="AI385" s="627"/>
      <c r="AJ385" s="627" t="s">
        <v>7221</v>
      </c>
      <c r="AK385" s="627"/>
      <c r="AL385" s="627" t="s">
        <v>7222</v>
      </c>
      <c r="AM385" s="627"/>
      <c r="AN385" s="627" t="s">
        <v>7223</v>
      </c>
      <c r="AO385" s="639"/>
      <c r="AP385" s="639" t="s">
        <v>7226</v>
      </c>
      <c r="AQ385" s="641"/>
      <c r="AR385" s="639" t="s">
        <v>7227</v>
      </c>
      <c r="AS385" s="641"/>
      <c r="AU385" s="665" t="s">
        <v>7231</v>
      </c>
      <c r="AV385" s="665"/>
      <c r="AX385" s="665" t="s">
        <v>7331</v>
      </c>
      <c r="AY385" s="665"/>
      <c r="AZ385" s="665" t="s">
        <v>7332</v>
      </c>
      <c r="BA385" s="665"/>
      <c r="BB385" s="638" t="s">
        <v>7223</v>
      </c>
      <c r="BC385" s="638"/>
      <c r="BE385" s="638" t="s">
        <v>7253</v>
      </c>
      <c r="BF385" s="638"/>
      <c r="BH385" s="666" t="s">
        <v>7326</v>
      </c>
      <c r="BI385" s="666"/>
      <c r="BK385" s="917" t="s">
        <v>7327</v>
      </c>
      <c r="BL385" s="917"/>
      <c r="BN385" s="639" t="s">
        <v>7259</v>
      </c>
      <c r="BO385" s="641"/>
      <c r="BP385" s="639" t="s">
        <v>7260</v>
      </c>
      <c r="BQ385" s="641"/>
      <c r="BR385" s="639" t="s">
        <v>7226</v>
      </c>
      <c r="BS385" s="641"/>
      <c r="BU385" s="638" t="s">
        <v>8129</v>
      </c>
      <c r="BV385" s="638"/>
      <c r="BW385" s="638"/>
      <c r="BX385" s="638"/>
      <c r="BY385" s="638"/>
      <c r="BZ385" s="638"/>
      <c r="CA385" s="638"/>
      <c r="CB385" s="638"/>
      <c r="CC385" s="638"/>
      <c r="CD385" s="638"/>
    </row>
    <row r="386" spans="1:83" s="72" customFormat="1" ht="15">
      <c r="A386" s="131"/>
      <c r="B386" s="15"/>
      <c r="C386" s="82" t="s">
        <v>66</v>
      </c>
      <c r="D386" s="792" t="s">
        <v>466</v>
      </c>
      <c r="E386" s="793"/>
      <c r="F386" s="793"/>
      <c r="G386" s="793"/>
      <c r="H386" s="793"/>
      <c r="I386" s="793"/>
      <c r="J386" s="793"/>
      <c r="K386" s="793"/>
      <c r="L386" s="794"/>
      <c r="M386" s="753"/>
      <c r="N386" s="753"/>
      <c r="O386" s="753"/>
      <c r="P386" s="753"/>
      <c r="Q386" s="753"/>
      <c r="R386" s="753"/>
      <c r="S386" s="701"/>
      <c r="T386" s="701"/>
      <c r="U386" s="701"/>
      <c r="V386" s="701"/>
      <c r="W386" s="701"/>
      <c r="X386" s="701"/>
      <c r="Y386" s="701"/>
      <c r="Z386" s="701"/>
      <c r="AA386" s="701"/>
      <c r="AB386" s="701"/>
      <c r="AC386" s="701"/>
      <c r="AD386" s="701"/>
      <c r="AE386" s="12"/>
      <c r="AF386" s="122"/>
      <c r="AG386" s="212"/>
      <c r="AH386" s="896">
        <f>S386</f>
        <v>0</v>
      </c>
      <c r="AI386" s="627"/>
      <c r="AJ386" s="627">
        <f>COUNTIF(W386:AD386,"NS")</f>
        <v>0</v>
      </c>
      <c r="AK386" s="627"/>
      <c r="AL386" s="627">
        <f>IF(COUNTIF(W386:AD386,"NA")=COUNTA($W$385:$AD$385),"NA",SUM(W386:AD386))</f>
        <v>0</v>
      </c>
      <c r="AM386" s="627"/>
      <c r="AN386" s="627">
        <f>IF($AH$377=$AJ$377,0,IF(OR(AND(AH386=0,AJ386&gt;0),AND(AH386="NS",AL386&gt;0),AND(AH386="NS",AJ386=0, AL386=0),AND(AH386="NA",AJ386&gt;0,AL386=0)),1,IF(OR(AND(AH386&gt;0, AJ386=2),AND(AH386="NS", AJ386=2),AND(AH386="NS",AL386=0,AJ386&gt;0),AH386=AL386),0,1)))</f>
        <v>0</v>
      </c>
      <c r="AO386" s="627">
        <f>IF($AJ$34=$AH$34, 0,
IF(OR(AND(AL386=0, AM386&gt;0),AND(AL386="NS", AN386&gt;0), AND(AL386="NS", AM386=0, AN386=0),AND(AL386="NA",AM386&gt;0,AN386=0)), 1,
IF(OR(AND(AL386&gt;0, AM386=2), AND(AL386="NS", AM386=2), AND(AL386="NS", AN386=0, AM386&gt;0), AL386=AN386), 0, 1)))</f>
        <v>0</v>
      </c>
      <c r="AP386" s="738" t="str">
        <f>IF(AN386=0,"",IF(SUM($AN$386:AN386)=1,AR386,IF($AN$396&gt;SUM($AN$386:AN386),_xlfn.CONCAT(", ",AR386),IF($AN$396=SUM($AN$386:AN386),_xlfn.CONCAT(" y ",AR386,".")))))</f>
        <v/>
      </c>
      <c r="AQ386" s="739" t="str">
        <f>IF(AO386=0,"", IF(SUM($AN394:AR$582)=1,#REF!, IF($AQ$589&gt;SUM($AN394:AR$582),_xlfn.CONCAT(", ",#REF!), IF($AQ$589=SUM($AN394:AR$582),_xlfn.CONCAT(" y ",#REF!,".")))))</f>
        <v/>
      </c>
      <c r="AR386" s="639">
        <f>_xlfn.NUMBERVALUE($C386)</f>
        <v>1</v>
      </c>
      <c r="AS386" s="641"/>
      <c r="AU386" s="655">
        <f>IF($AH$377=$AJ$377,0,IF(OR(M386="",M386=1),0,1))</f>
        <v>0</v>
      </c>
      <c r="AV386" s="655"/>
      <c r="AX386" s="912">
        <f>S97</f>
        <v>0</v>
      </c>
      <c r="AY386" s="638"/>
      <c r="AZ386" s="912">
        <f>IF($AH$377=$AJ$377,0,IF(COUNTIF(S386:V395,"NS")=COUNTA(S386:V395),"NS",SUM(S386:V395)))</f>
        <v>0</v>
      </c>
      <c r="BA386" s="638"/>
      <c r="BB386" s="877">
        <f>IF($AH$377=$AJ$377,0,IF(OR(AND(COUNTA(S386:V395)=COUNTA($S$385),SUM(AZ386)=SUM(AX386)),AND(COUNTA(S386:V395)&gt;COUNTA($S$385),SUM(AZ386)=SUM(AX386)),AND(COUNTA(S386:V395)&gt;COUNTA($S$385),SUM(AX386)&gt;0,OR(AZ386="NS",AZ386="NA"))),0,1))</f>
        <v>0</v>
      </c>
      <c r="BC386" s="878"/>
      <c r="BE386" s="639">
        <f>IF($AH$377=$AJ$377,0,IF(OR(SUM(S386)&lt;=SUM($AH$350),AND(SUM($AH$350)&gt;0,OR(S386="NS",S386="NA"))),0,1))</f>
        <v>0</v>
      </c>
      <c r="BF386" s="641"/>
      <c r="BH386" s="661">
        <f>IF($AH$377=$AJ$377,0,IF(COUNTIF(S386:AD395,"NS")=0,0,1))</f>
        <v>0</v>
      </c>
      <c r="BI386" s="661"/>
      <c r="BK386" s="639">
        <f>IF($AH$377=$AJ$377,0,IF(OR(AND(AU386=0,COUNTA(M386:AD386)=COUNTA($M$384,$S$385:$AD$385)),AND(AU386=1,COUNTA(S386:AD386)=0)),0,1))</f>
        <v>0</v>
      </c>
      <c r="BL386" s="641"/>
      <c r="BN386" s="639">
        <v>4</v>
      </c>
      <c r="BO386" s="641"/>
      <c r="BP386" s="639">
        <f>IF(BB386=0,0,1)</f>
        <v>0</v>
      </c>
      <c r="BQ386" s="641"/>
      <c r="BR386" s="639" t="str">
        <f>IF(BP386=0,"",IF(SUM($BP$386:BP386)=1,_xlfn.CONCAT(BN386,),IF($BP$388&gt;SUM($BP$386:BP386),_xlfn.CONCAT(", ",BN386),IF($BP$388=SUM($BP$386:BP386),_xlfn.CONCAT(" y ",BN386,".")))))</f>
        <v/>
      </c>
      <c r="BS386" s="641"/>
      <c r="BU386" s="965" t="s">
        <v>7897</v>
      </c>
      <c r="BV386" s="1043"/>
      <c r="BW386" s="500" t="str">
        <f>SUBSTITUTE( SUBSTITUTE( SUBSTITUTE( SUBSTITUTE( SUBSTITUTE( SUBSTITUTE( SUBSTITUTE( SUBSTITUTE( SUBSTITUTE( SUBSTITUTE(F397, "á", "a"), "é", "e"), "í", "i"), "ó", "o"), "ú", "u"), "Á", "A"), "É", "E"), "Í", "I"), "Ó", "O"), "Ú", "U")</f>
        <v/>
      </c>
      <c r="BX386" s="501"/>
      <c r="BY386" s="501"/>
      <c r="BZ386" s="501"/>
      <c r="CA386" s="501"/>
      <c r="CB386" s="501"/>
      <c r="CC386" s="501"/>
      <c r="CD386" s="502"/>
    </row>
    <row r="387" spans="1:83" s="72" customFormat="1" ht="15">
      <c r="A387" s="131"/>
      <c r="B387" s="15"/>
      <c r="C387" s="82" t="s">
        <v>67</v>
      </c>
      <c r="D387" s="792" t="s">
        <v>467</v>
      </c>
      <c r="E387" s="793"/>
      <c r="F387" s="793"/>
      <c r="G387" s="793"/>
      <c r="H387" s="793"/>
      <c r="I387" s="793"/>
      <c r="J387" s="793"/>
      <c r="K387" s="793"/>
      <c r="L387" s="794"/>
      <c r="M387" s="753"/>
      <c r="N387" s="753"/>
      <c r="O387" s="753"/>
      <c r="P387" s="753"/>
      <c r="Q387" s="753"/>
      <c r="R387" s="753"/>
      <c r="S387" s="701"/>
      <c r="T387" s="701"/>
      <c r="U387" s="701"/>
      <c r="V387" s="701"/>
      <c r="W387" s="701"/>
      <c r="X387" s="701"/>
      <c r="Y387" s="701"/>
      <c r="Z387" s="701"/>
      <c r="AA387" s="701"/>
      <c r="AB387" s="701"/>
      <c r="AC387" s="701"/>
      <c r="AD387" s="701"/>
      <c r="AE387" s="12"/>
      <c r="AF387" s="122"/>
      <c r="AG387" s="212"/>
      <c r="AH387" s="896">
        <f>S387</f>
        <v>0</v>
      </c>
      <c r="AI387" s="627"/>
      <c r="AJ387" s="627">
        <f>COUNTIF(W387:AD387,"NS")</f>
        <v>0</v>
      </c>
      <c r="AK387" s="627"/>
      <c r="AL387" s="627">
        <f>IF(COUNTIF(W387:AD387,"NA")=COUNTA($W$385:$AD$385),"NA",SUM(W387:AD387))</f>
        <v>0</v>
      </c>
      <c r="AM387" s="627"/>
      <c r="AN387" s="627">
        <f>IF($AH$377=$AJ$377,0,IF(OR(AND(AH387=0,AJ387&gt;0),AND(AH387="NS",AL387&gt;0),AND(AH387="NS",AJ387=0, AL387=0),AND(AH387="NA",AJ387&gt;0,AL387=0)),1,IF(OR(AND(AH387&gt;0, AJ387=2),AND(AH387="NS", AJ387=2),AND(AH387="NS",AL387=0,AJ387&gt;0),AH387=AL387),0,1)))</f>
        <v>0</v>
      </c>
      <c r="AO387" s="627">
        <f>IF($AJ$34=$AH$34, 0,
IF(OR(AND(AL387=0, AM387&gt;0),AND(AL387="NS", AN387&gt;0), AND(AL387="NS", AM387=0, AN387=0),AND(AL387="NA",AM387&gt;0,AN387=0)), 1,
IF(OR(AND(AL387&gt;0, AM387=2), AND(AL387="NS", AM387=2), AND(AL387="NS", AN387=0, AM387&gt;0), AL387=AN387), 0, 1)))</f>
        <v>0</v>
      </c>
      <c r="AP387" s="738" t="str">
        <f>IF(AN387=0,"",IF(SUM($AN$386:AN387)=1,AR387,IF($AN$396&gt;SUM($AN$386:AN387),_xlfn.CONCAT(", ",AR387),IF($AN$396=SUM($AN$386:AN387),_xlfn.CONCAT(" y ",AR387,".")))))</f>
        <v/>
      </c>
      <c r="AQ387" s="739" t="str">
        <f>IF(AO387=0,"", IF(SUM($AN395:AR$582)=1,#REF!, IF($AQ$589&gt;SUM($AN395:AR$582),_xlfn.CONCAT(", ",#REF!), IF($AQ$589=SUM($AN395:AR$582),_xlfn.CONCAT(" y ",#REF!,".")))))</f>
        <v/>
      </c>
      <c r="AR387" s="639">
        <f t="shared" ref="AR387:AR395" si="172">_xlfn.NUMBERVALUE($C387)</f>
        <v>2</v>
      </c>
      <c r="AS387" s="641"/>
      <c r="AU387" s="655">
        <f t="shared" ref="AU387:AU395" si="173">IF($AH$377=$AJ$377,0,IF(OR(M387="",M387=1),0,1))</f>
        <v>0</v>
      </c>
      <c r="AV387" s="655"/>
      <c r="BE387" s="639">
        <f t="shared" ref="BE387:BE395" si="174">IF($AH$377=$AJ$377,0,IF(OR(SUM(S387)&lt;=SUM($AH$350),AND(SUM($AH$350)&gt;0,OR(S387="NS",S387="NA"))),0,1))</f>
        <v>0</v>
      </c>
      <c r="BF387" s="641"/>
      <c r="BK387" s="639">
        <f t="shared" ref="BK387:BK395" si="175">IF($AH$377=$AJ$377,0,IF(OR(AND(AU387=0,COUNTA(M387:AD387)=COUNTA($M$384,$S$385:$AD$385)),AND(AU387=1,COUNTA(S387:AD387)=0)),0,1))</f>
        <v>0</v>
      </c>
      <c r="BL387" s="641"/>
      <c r="BN387" s="639">
        <v>5</v>
      </c>
      <c r="BO387" s="641"/>
      <c r="BP387" s="639">
        <f>IF(BE396=0,0,1)</f>
        <v>0</v>
      </c>
      <c r="BQ387" s="641"/>
      <c r="BR387" s="639" t="str">
        <f>IF(BP387=0,"",IF(SUM($BP$386:BP387)=1,_xlfn.CONCAT(BN387,),IF($BP$388&gt;SUM($BP$386:BP387),_xlfn.CONCAT(", ",BN387),IF($BP$388=SUM($BP$386:BP387),_xlfn.CONCAT(" y ",BN387,".")))))</f>
        <v/>
      </c>
      <c r="BS387" s="641"/>
      <c r="BU387" s="886" t="s">
        <v>7898</v>
      </c>
      <c r="BV387" s="887"/>
      <c r="BW387" s="112">
        <v>1</v>
      </c>
      <c r="BX387" s="112">
        <v>2</v>
      </c>
      <c r="BY387" s="112">
        <v>3</v>
      </c>
      <c r="BZ387" s="112">
        <v>4</v>
      </c>
      <c r="CA387" s="112">
        <v>5</v>
      </c>
      <c r="CB387" s="112">
        <v>6</v>
      </c>
      <c r="CC387" s="112">
        <v>7</v>
      </c>
      <c r="CD387" s="112">
        <v>8</v>
      </c>
    </row>
    <row r="388" spans="1:83" s="72" customFormat="1" ht="15">
      <c r="A388" s="131"/>
      <c r="B388" s="15"/>
      <c r="C388" s="82" t="s">
        <v>68</v>
      </c>
      <c r="D388" s="792" t="s">
        <v>468</v>
      </c>
      <c r="E388" s="793"/>
      <c r="F388" s="793"/>
      <c r="G388" s="793"/>
      <c r="H388" s="793"/>
      <c r="I388" s="793"/>
      <c r="J388" s="793"/>
      <c r="K388" s="793"/>
      <c r="L388" s="794"/>
      <c r="M388" s="753"/>
      <c r="N388" s="753"/>
      <c r="O388" s="753"/>
      <c r="P388" s="753"/>
      <c r="Q388" s="753"/>
      <c r="R388" s="753"/>
      <c r="S388" s="701"/>
      <c r="T388" s="701"/>
      <c r="U388" s="701"/>
      <c r="V388" s="701"/>
      <c r="W388" s="701"/>
      <c r="X388" s="701"/>
      <c r="Y388" s="701"/>
      <c r="Z388" s="701"/>
      <c r="AA388" s="701"/>
      <c r="AB388" s="701"/>
      <c r="AC388" s="701"/>
      <c r="AD388" s="701"/>
      <c r="AE388" s="12"/>
      <c r="AF388" s="122"/>
      <c r="AG388" s="212"/>
      <c r="AH388" s="896">
        <f>S388</f>
        <v>0</v>
      </c>
      <c r="AI388" s="627"/>
      <c r="AJ388" s="627">
        <f>COUNTIF(W388:AD388,"NS")</f>
        <v>0</v>
      </c>
      <c r="AK388" s="627"/>
      <c r="AL388" s="627">
        <f>IF(COUNTIF(W388:AD388,"NA")=COUNTA($W$385:$AD$385),"NA",SUM(W388:AD388))</f>
        <v>0</v>
      </c>
      <c r="AM388" s="627"/>
      <c r="AN388" s="627">
        <f>IF($AH$377=$AJ$377,0,IF(OR(AND(AH388=0,AJ388&gt;0),AND(AH388="NS",AL388&gt;0),AND(AH388="NS",AJ388=0, AL388=0),AND(AH388="NA",AJ388&gt;0,AL388=0)),1,IF(OR(AND(AH388&gt;0, AJ388=2),AND(AH388="NS", AJ388=2),AND(AH388="NS",AL388=0,AJ388&gt;0),AH388=AL388),0,1)))</f>
        <v>0</v>
      </c>
      <c r="AO388" s="627">
        <f>IF($AJ$34=$AH$34, 0,
IF(OR(AND(AL388=0, AM388&gt;0),AND(AL388="NS", AN388&gt;0), AND(AL388="NS", AM388=0, AN388=0),AND(AL388="NA",AM388&gt;0,AN388=0)), 1,
IF(OR(AND(AL388&gt;0, AM388=2), AND(AL388="NS", AM388=2), AND(AL388="NS", AN388=0, AM388&gt;0), AL388=AN388), 0, 1)))</f>
        <v>0</v>
      </c>
      <c r="AP388" s="738" t="str">
        <f>IF(AN388=0,"",IF(SUM($AN$386:AN388)=1,AR388,IF($AN$396&gt;SUM($AN$386:AN388),_xlfn.CONCAT(", ",AR388),IF($AN$396=SUM($AN$386:AN388),_xlfn.CONCAT(" y ",AR388,".")))))</f>
        <v/>
      </c>
      <c r="AQ388" s="739" t="str">
        <f>IF(AO388=0,"", IF(SUM($AN396:AR$582)=1,#REF!, IF($AQ$589&gt;SUM($AN396:AR$582),_xlfn.CONCAT(", ",#REF!), IF($AQ$589=SUM($AN396:AR$582),_xlfn.CONCAT(" y ",#REF!,".")))))</f>
        <v/>
      </c>
      <c r="AR388" s="639">
        <f t="shared" si="172"/>
        <v>3</v>
      </c>
      <c r="AS388" s="641"/>
      <c r="AU388" s="655">
        <f t="shared" si="173"/>
        <v>0</v>
      </c>
      <c r="AV388" s="655"/>
      <c r="BE388" s="639">
        <f t="shared" si="174"/>
        <v>0</v>
      </c>
      <c r="BF388" s="641"/>
      <c r="BK388" s="639">
        <f t="shared" si="175"/>
        <v>0</v>
      </c>
      <c r="BL388" s="641"/>
      <c r="BN388" s="101"/>
      <c r="BO388" s="101"/>
      <c r="BP388" s="913">
        <f>SUM(BP386:BQ387)</f>
        <v>0</v>
      </c>
      <c r="BQ388" s="914"/>
      <c r="BR388" s="915" t="str">
        <f>IF(BP388=0,"", _xlfn.CONCAT(BR386:BS387))</f>
        <v/>
      </c>
      <c r="BS388" s="916"/>
      <c r="BU388" s="890" t="s">
        <v>7899</v>
      </c>
      <c r="BV388" s="891"/>
      <c r="BW388" s="489" t="s">
        <v>466</v>
      </c>
      <c r="BX388" s="112" t="s">
        <v>467</v>
      </c>
      <c r="BY388" s="112" t="s">
        <v>468</v>
      </c>
      <c r="BZ388" s="112" t="s">
        <v>469</v>
      </c>
      <c r="CA388" s="112" t="s">
        <v>470</v>
      </c>
      <c r="CB388" s="112" t="s">
        <v>8128</v>
      </c>
      <c r="CC388" s="112" t="s">
        <v>471</v>
      </c>
      <c r="CD388" s="112" t="s">
        <v>472</v>
      </c>
    </row>
    <row r="389" spans="1:83" s="72" customFormat="1" ht="15">
      <c r="A389" s="131"/>
      <c r="B389" s="15"/>
      <c r="C389" s="82" t="s">
        <v>69</v>
      </c>
      <c r="D389" s="792" t="s">
        <v>469</v>
      </c>
      <c r="E389" s="793"/>
      <c r="F389" s="793"/>
      <c r="G389" s="793"/>
      <c r="H389" s="793"/>
      <c r="I389" s="793"/>
      <c r="J389" s="793"/>
      <c r="K389" s="793"/>
      <c r="L389" s="794"/>
      <c r="M389" s="753"/>
      <c r="N389" s="753"/>
      <c r="O389" s="753"/>
      <c r="P389" s="753"/>
      <c r="Q389" s="753"/>
      <c r="R389" s="753"/>
      <c r="S389" s="701"/>
      <c r="T389" s="701"/>
      <c r="U389" s="701"/>
      <c r="V389" s="701"/>
      <c r="W389" s="701"/>
      <c r="X389" s="701"/>
      <c r="Y389" s="701"/>
      <c r="Z389" s="701"/>
      <c r="AA389" s="701"/>
      <c r="AB389" s="701"/>
      <c r="AC389" s="701"/>
      <c r="AD389" s="701"/>
      <c r="AE389" s="12"/>
      <c r="AF389" s="122"/>
      <c r="AG389" s="212"/>
      <c r="AH389" s="896">
        <f>S389</f>
        <v>0</v>
      </c>
      <c r="AI389" s="627"/>
      <c r="AJ389" s="627">
        <f>COUNTIF(W389:AD389,"NS")</f>
        <v>0</v>
      </c>
      <c r="AK389" s="627"/>
      <c r="AL389" s="627">
        <f>IF(COUNTIF(W389:AD389,"NA")=COUNTA($W$385:$AD$385),"NA",SUM(W389:AD389))</f>
        <v>0</v>
      </c>
      <c r="AM389" s="627"/>
      <c r="AN389" s="627">
        <f>IF($AH$377=$AJ$377,0,IF(OR(AND(AH389=0,AJ389&gt;0),AND(AH389="NS",AL389&gt;0),AND(AH389="NS",AJ389=0, AL389=0),AND(AH389="NA",AJ389&gt;0,AL389=0)),1,IF(OR(AND(AH389&gt;0, AJ389=2),AND(AH389="NS", AJ389=2),AND(AH389="NS",AL389=0,AJ389&gt;0),AH389=AL389),0,1)))</f>
        <v>0</v>
      </c>
      <c r="AO389" s="627">
        <f>IF($AJ$34=$AH$34, 0,
IF(OR(AND(AL389=0, AM389&gt;0),AND(AL389="NS", AN389&gt;0), AND(AL389="NS", AM389=0, AN389=0),AND(AL389="NA",AM389&gt;0,AN389=0)), 1,
IF(OR(AND(AL389&gt;0, AM389=2), AND(AL389="NS", AM389=2), AND(AL389="NS", AN389=0, AM389&gt;0), AL389=AN389), 0, 1)))</f>
        <v>0</v>
      </c>
      <c r="AP389" s="738" t="str">
        <f>IF(AN389=0,"",IF(SUM($AN$386:AN389)=1,AR389,IF($AN$396&gt;SUM($AN$386:AN389),_xlfn.CONCAT(", ",AR389),IF($AN$396=SUM($AN$386:AN389),_xlfn.CONCAT(" y ",AR389,".")))))</f>
        <v/>
      </c>
      <c r="AQ389" s="739" t="str">
        <f>IF(AO389=0,"", IF(SUM($AN397:AR$582)=1,#REF!, IF($AQ$589&gt;SUM($AN397:AR$582),_xlfn.CONCAT(", ",#REF!), IF($AQ$589=SUM($AN397:AR$582),_xlfn.CONCAT(" y ",#REF!,".")))))</f>
        <v/>
      </c>
      <c r="AR389" s="639">
        <f t="shared" si="172"/>
        <v>4</v>
      </c>
      <c r="AS389" s="641"/>
      <c r="AU389" s="655">
        <f t="shared" si="173"/>
        <v>0</v>
      </c>
      <c r="AV389" s="655"/>
      <c r="BE389" s="639">
        <f t="shared" si="174"/>
        <v>0</v>
      </c>
      <c r="BF389" s="641"/>
      <c r="BK389" s="639">
        <f t="shared" si="175"/>
        <v>0</v>
      </c>
      <c r="BL389" s="641"/>
      <c r="BU389" s="892" t="s">
        <v>8088</v>
      </c>
      <c r="BV389" s="892"/>
      <c r="BW389" s="490" t="str">
        <f>SUBSTITUTE( SUBSTITUTE( SUBSTITUTE( SUBSTITUTE( SUBSTITUTE( SUBSTITUTE( SUBSTITUTE( SUBSTITUTE( SUBSTITUTE( SUBSTITUTE(BW388, "á", "a"), "é", "e"), "í", "i"), "ó", "o"), "ú", "u"), "Á", "A"), "É", "E"), "Í", "I"), "Ó", "O"), "Ú", "U")</f>
        <v>Civil</v>
      </c>
      <c r="BX389" s="490" t="str">
        <f t="shared" ref="BX389:CD389" si="176">SUBSTITUTE( SUBSTITUTE( SUBSTITUTE( SUBSTITUTE( SUBSTITUTE( SUBSTITUTE( SUBSTITUTE( SUBSTITUTE( SUBSTITUTE( SUBSTITUTE(BX388, "á", "a"), "é", "e"), "í", "i"), "ó", "o"), "ú", "u"), "Á", "A"), "É", "E"), "Í", "I"), "Ó", "O"), "Ú", "U")</f>
        <v>Familiar</v>
      </c>
      <c r="BY389" s="490" t="str">
        <f t="shared" si="176"/>
        <v>Mercantil</v>
      </c>
      <c r="BZ389" s="490" t="str">
        <f t="shared" si="176"/>
        <v>Laboral</v>
      </c>
      <c r="CA389" s="490" t="str">
        <f t="shared" si="176"/>
        <v>Penal</v>
      </c>
      <c r="CB389" s="490" t="str">
        <f t="shared" si="176"/>
        <v>Personas adolescentes</v>
      </c>
      <c r="CC389" s="490" t="str">
        <f t="shared" si="176"/>
        <v>Administrativa</v>
      </c>
      <c r="CD389" s="490" t="str">
        <f t="shared" si="176"/>
        <v>Indigena</v>
      </c>
    </row>
    <row r="390" spans="1:83" s="72" customFormat="1" ht="15">
      <c r="A390" s="131"/>
      <c r="B390" s="15"/>
      <c r="C390" s="82" t="s">
        <v>70</v>
      </c>
      <c r="D390" s="792" t="s">
        <v>470</v>
      </c>
      <c r="E390" s="793"/>
      <c r="F390" s="793"/>
      <c r="G390" s="793"/>
      <c r="H390" s="793"/>
      <c r="I390" s="793"/>
      <c r="J390" s="793"/>
      <c r="K390" s="793"/>
      <c r="L390" s="794"/>
      <c r="M390" s="753"/>
      <c r="N390" s="753"/>
      <c r="O390" s="753"/>
      <c r="P390" s="753"/>
      <c r="Q390" s="753"/>
      <c r="R390" s="753"/>
      <c r="S390" s="701"/>
      <c r="T390" s="701"/>
      <c r="U390" s="701"/>
      <c r="V390" s="701"/>
      <c r="W390" s="701"/>
      <c r="X390" s="701"/>
      <c r="Y390" s="701"/>
      <c r="Z390" s="701"/>
      <c r="AA390" s="701"/>
      <c r="AB390" s="701"/>
      <c r="AC390" s="701"/>
      <c r="AD390" s="701"/>
      <c r="AE390" s="12"/>
      <c r="AF390" s="122"/>
      <c r="AG390" s="212"/>
      <c r="AH390" s="896">
        <f t="shared" ref="AH390:AH395" si="177">S390</f>
        <v>0</v>
      </c>
      <c r="AI390" s="627"/>
      <c r="AJ390" s="627">
        <f t="shared" ref="AJ390:AJ395" si="178">COUNTIF(W390:AD390,"NS")</f>
        <v>0</v>
      </c>
      <c r="AK390" s="627"/>
      <c r="AL390" s="627">
        <f t="shared" ref="AL390:AL395" si="179">IF(COUNTIF(W390:AD390,"NA")=COUNTA($W$385:$AD$385),"NA",SUM(W390:AD390))</f>
        <v>0</v>
      </c>
      <c r="AM390" s="627"/>
      <c r="AN390" s="627">
        <f t="shared" ref="AN390:AN395" si="180">IF($AH$377=$AJ$377,0,IF(OR(AND(AH390=0,AJ390&gt;0),AND(AH390="NS",AL390&gt;0),AND(AH390="NS",AJ390=0, AL390=0),AND(AH390="NA",AJ390&gt;0,AL390=0)),1,IF(OR(AND(AH390&gt;0, AJ390=2),AND(AH390="NS", AJ390=2),AND(AH390="NS",AL390=0,AJ390&gt;0),AH390=AL390),0,1)))</f>
        <v>0</v>
      </c>
      <c r="AO390" s="627">
        <f t="shared" ref="AO390:AO395" si="181">IF($AJ$34=$AH$34, 0,
IF(OR(AND(AL390=0, AM390&gt;0),AND(AL390="NS", AN390&gt;0), AND(AL390="NS", AM390=0, AN390=0),AND(AL390="NA",AM390&gt;0,AN390=0)), 1,
IF(OR(AND(AL390&gt;0, AM390=2), AND(AL390="NS", AM390=2), AND(AL390="NS", AN390=0, AM390&gt;0), AL390=AN390), 0, 1)))</f>
        <v>0</v>
      </c>
      <c r="AP390" s="738" t="str">
        <f>IF(AN390=0,"",IF(SUM($AN$386:AN390)=1,AR390,IF($AN$396&gt;SUM($AN$386:AN390),_xlfn.CONCAT(", ",AR390),IF($AN$396=SUM($AN$386:AN390),_xlfn.CONCAT(" y ",AR390,".")))))</f>
        <v/>
      </c>
      <c r="AQ390" s="739" t="str">
        <f>IF(AO390=0,"", IF(SUM($AN398:AR$582)=1,#REF!, IF($AQ$589&gt;SUM($AN398:AR$582),_xlfn.CONCAT(", ",#REF!), IF($AQ$589=SUM($AN398:AR$582),_xlfn.CONCAT(" y ",#REF!,".")))))</f>
        <v/>
      </c>
      <c r="AR390" s="639">
        <f t="shared" si="172"/>
        <v>5</v>
      </c>
      <c r="AS390" s="641"/>
      <c r="AU390" s="655">
        <f t="shared" si="173"/>
        <v>0</v>
      </c>
      <c r="AV390" s="655"/>
      <c r="BE390" s="639">
        <f t="shared" si="174"/>
        <v>0</v>
      </c>
      <c r="BF390" s="641"/>
      <c r="BK390" s="639">
        <f t="shared" si="175"/>
        <v>0</v>
      </c>
      <c r="BL390" s="641"/>
      <c r="BU390" s="895" t="s">
        <v>7223</v>
      </c>
      <c r="BV390" s="895"/>
      <c r="BW390" s="491">
        <f>IF(ISNUMBER(SEARCH(BW389,$BW$386,1))=FALSE,0,1)</f>
        <v>0</v>
      </c>
      <c r="BX390" s="491">
        <f t="shared" ref="BX390:CD390" si="182">IF(ISNUMBER(SEARCH(BX389,$BW$386,1))=FALSE,0,1)</f>
        <v>0</v>
      </c>
      <c r="BY390" s="491">
        <f t="shared" si="182"/>
        <v>0</v>
      </c>
      <c r="BZ390" s="491">
        <f t="shared" si="182"/>
        <v>0</v>
      </c>
      <c r="CA390" s="491">
        <f t="shared" si="182"/>
        <v>0</v>
      </c>
      <c r="CB390" s="491">
        <f t="shared" si="182"/>
        <v>0</v>
      </c>
      <c r="CC390" s="491">
        <f t="shared" si="182"/>
        <v>0</v>
      </c>
      <c r="CD390" s="491">
        <f t="shared" si="182"/>
        <v>0</v>
      </c>
      <c r="CE390" s="494">
        <f>SUM(BW390:CD390)</f>
        <v>0</v>
      </c>
    </row>
    <row r="391" spans="1:83" s="72" customFormat="1" ht="15">
      <c r="A391" s="131"/>
      <c r="B391" s="15"/>
      <c r="C391" s="82" t="s">
        <v>71</v>
      </c>
      <c r="D391" s="792" t="s">
        <v>1237</v>
      </c>
      <c r="E391" s="793"/>
      <c r="F391" s="793"/>
      <c r="G391" s="793"/>
      <c r="H391" s="793"/>
      <c r="I391" s="793"/>
      <c r="J391" s="793"/>
      <c r="K391" s="793"/>
      <c r="L391" s="794"/>
      <c r="M391" s="753"/>
      <c r="N391" s="753"/>
      <c r="O391" s="753"/>
      <c r="P391" s="753"/>
      <c r="Q391" s="753"/>
      <c r="R391" s="753"/>
      <c r="S391" s="701"/>
      <c r="T391" s="701"/>
      <c r="U391" s="701"/>
      <c r="V391" s="701"/>
      <c r="W391" s="701"/>
      <c r="X391" s="701"/>
      <c r="Y391" s="701"/>
      <c r="Z391" s="701"/>
      <c r="AA391" s="701"/>
      <c r="AB391" s="701"/>
      <c r="AC391" s="701"/>
      <c r="AD391" s="701"/>
      <c r="AE391" s="12"/>
      <c r="AF391" s="122"/>
      <c r="AG391" s="212"/>
      <c r="AH391" s="896">
        <f t="shared" si="177"/>
        <v>0</v>
      </c>
      <c r="AI391" s="627"/>
      <c r="AJ391" s="627">
        <f t="shared" si="178"/>
        <v>0</v>
      </c>
      <c r="AK391" s="627"/>
      <c r="AL391" s="627">
        <f t="shared" si="179"/>
        <v>0</v>
      </c>
      <c r="AM391" s="627"/>
      <c r="AN391" s="627">
        <f t="shared" si="180"/>
        <v>0</v>
      </c>
      <c r="AO391" s="627">
        <f t="shared" si="181"/>
        <v>0</v>
      </c>
      <c r="AP391" s="738" t="str">
        <f>IF(AN391=0,"",IF(SUM($AN$386:AN391)=1,AR391,IF($AN$396&gt;SUM($AN$386:AN391),_xlfn.CONCAT(", ",AR391),IF($AN$396=SUM($AN$386:AN391),_xlfn.CONCAT(" y ",AR391,".")))))</f>
        <v/>
      </c>
      <c r="AQ391" s="739" t="str">
        <f>IF(AO391=0,"", IF(SUM($AN399:AR$582)=1,#REF!, IF($AQ$589&gt;SUM($AN399:AR$582),_xlfn.CONCAT(", ",#REF!), IF($AQ$589=SUM($AN399:AR$582),_xlfn.CONCAT(" y ",#REF!,".")))))</f>
        <v/>
      </c>
      <c r="AR391" s="639">
        <f t="shared" si="172"/>
        <v>6</v>
      </c>
      <c r="AS391" s="641"/>
      <c r="AU391" s="655">
        <f t="shared" si="173"/>
        <v>0</v>
      </c>
      <c r="AV391" s="655"/>
      <c r="BE391" s="639">
        <f t="shared" si="174"/>
        <v>0</v>
      </c>
      <c r="BF391" s="641"/>
      <c r="BK391" s="639">
        <f t="shared" si="175"/>
        <v>0</v>
      </c>
      <c r="BL391" s="641"/>
      <c r="BU391" s="895" t="s">
        <v>7901</v>
      </c>
      <c r="BV391" s="895"/>
      <c r="BW391" s="491" t="str">
        <f>IF(BW390=0,"",IF(SUM($BW$390:BW390)=1,BW387,IF($CE$390&gt;SUM($BW$390:BW390),_xlfn.CONCAT(", ",BW387),IF($CE$390=SUM($BW$390:BW390),_xlfn.CONCAT(" y ",BW387)))))</f>
        <v/>
      </c>
      <c r="BX391" s="491" t="str">
        <f>IF(BX390=0,"",IF(SUM($BW$390:BX390)=1,BX387,IF($CE$390&gt;SUM($BW$390:BX390),_xlfn.CONCAT(", ",BX387),IF($CE$390=SUM($BW$390:BX390),_xlfn.CONCAT(" y ",BX387)))))</f>
        <v/>
      </c>
      <c r="BY391" s="491" t="str">
        <f>IF(BY390=0,"",IF(SUM($BW$390:BY390)=1,BY387,IF($CE$390&gt;SUM($BW$390:BY390),_xlfn.CONCAT(", ",BY387),IF($CE$390=SUM($BW$390:BY390),_xlfn.CONCAT(" y ",BY387)))))</f>
        <v/>
      </c>
      <c r="BZ391" s="491" t="str">
        <f>IF(BZ390=0,"",IF(SUM($BW$390:BZ390)=1,BZ387,IF($CE$390&gt;SUM($BW$390:BZ390),_xlfn.CONCAT(", ",BZ387),IF($CE$390=SUM($BW$390:BZ390),_xlfn.CONCAT(" y ",BZ387)))))</f>
        <v/>
      </c>
      <c r="CA391" s="491" t="str">
        <f>IF(CA390=0,"",IF(SUM($BW$390:CA390)=1,CA387,IF($CE$390&gt;SUM($BW$390:CA390),_xlfn.CONCAT(", ",CA387),IF($CE$390=SUM($BW$390:CA390),_xlfn.CONCAT(" y ",CA387)))))</f>
        <v/>
      </c>
      <c r="CB391" s="491" t="str">
        <f>IF(CB390=0,"",IF(SUM($BW$390:CB390)=1,CB387,IF($CE$390&gt;SUM($BW$390:CB390),_xlfn.CONCAT(", ",CB387),IF($CE$390=SUM($BW$390:CB390),_xlfn.CONCAT(" y ",CB387)))))</f>
        <v/>
      </c>
      <c r="CC391" s="491" t="str">
        <f>IF(CC390=0,"",IF(SUM($BW$390:CC390)=1,CC387,IF($CE$390&gt;SUM($BW$390:CC390),_xlfn.CONCAT(", ",CC387),IF($CE$390=SUM($BW$390:CC390),_xlfn.CONCAT(" y ",CC387)))))</f>
        <v/>
      </c>
      <c r="CD391" s="491" t="str">
        <f>IF(CD390=0,"",IF(SUM($BW$390:CD390)=1,CD387,IF($CE$390&gt;SUM($BW$390:CD390),_xlfn.CONCAT(", ",CD387),IF($CE$390=SUM($BW$390:CD390),_xlfn.CONCAT(" y ",CD387)))))</f>
        <v/>
      </c>
      <c r="CE391" s="495" t="str">
        <f>_xlfn.CONCAT(BW391:CD391)</f>
        <v/>
      </c>
    </row>
    <row r="392" spans="1:83" s="72" customFormat="1" ht="15">
      <c r="A392" s="131"/>
      <c r="B392" s="15"/>
      <c r="C392" s="82" t="s">
        <v>72</v>
      </c>
      <c r="D392" s="792" t="s">
        <v>471</v>
      </c>
      <c r="E392" s="793"/>
      <c r="F392" s="793"/>
      <c r="G392" s="793"/>
      <c r="H392" s="793"/>
      <c r="I392" s="793"/>
      <c r="J392" s="793"/>
      <c r="K392" s="793"/>
      <c r="L392" s="794"/>
      <c r="M392" s="753"/>
      <c r="N392" s="753"/>
      <c r="O392" s="753"/>
      <c r="P392" s="753"/>
      <c r="Q392" s="753"/>
      <c r="R392" s="753"/>
      <c r="S392" s="701"/>
      <c r="T392" s="701"/>
      <c r="U392" s="701"/>
      <c r="V392" s="701"/>
      <c r="W392" s="701"/>
      <c r="X392" s="701"/>
      <c r="Y392" s="701"/>
      <c r="Z392" s="701"/>
      <c r="AA392" s="701"/>
      <c r="AB392" s="701"/>
      <c r="AC392" s="701"/>
      <c r="AD392" s="701"/>
      <c r="AE392" s="12"/>
      <c r="AF392" s="122"/>
      <c r="AG392" s="212"/>
      <c r="AH392" s="896">
        <f t="shared" si="177"/>
        <v>0</v>
      </c>
      <c r="AI392" s="627"/>
      <c r="AJ392" s="627">
        <f t="shared" si="178"/>
        <v>0</v>
      </c>
      <c r="AK392" s="627"/>
      <c r="AL392" s="627">
        <f t="shared" si="179"/>
        <v>0</v>
      </c>
      <c r="AM392" s="627"/>
      <c r="AN392" s="627">
        <f t="shared" si="180"/>
        <v>0</v>
      </c>
      <c r="AO392" s="627">
        <f t="shared" si="181"/>
        <v>0</v>
      </c>
      <c r="AP392" s="738" t="str">
        <f>IF(AN392=0,"",IF(SUM($AN$386:AN392)=1,AR392,IF($AN$396&gt;SUM($AN$386:AN392),_xlfn.CONCAT(", ",AR392),IF($AN$396=SUM($AN$386:AN392),_xlfn.CONCAT(" y ",AR392,".")))))</f>
        <v/>
      </c>
      <c r="AQ392" s="739" t="str">
        <f>IF(AO392=0,"", IF(SUM($AN400:AR$582)=1,#REF!, IF($AQ$589&gt;SUM($AN400:AR$582),_xlfn.CONCAT(", ",#REF!), IF($AQ$589=SUM($AN400:AR$582),_xlfn.CONCAT(" y ",#REF!,".")))))</f>
        <v/>
      </c>
      <c r="AR392" s="639">
        <f t="shared" si="172"/>
        <v>7</v>
      </c>
      <c r="AS392" s="641"/>
      <c r="AU392" s="655">
        <f t="shared" si="173"/>
        <v>0</v>
      </c>
      <c r="AV392" s="655"/>
      <c r="BE392" s="639">
        <f t="shared" si="174"/>
        <v>0</v>
      </c>
      <c r="BF392" s="641"/>
      <c r="BK392" s="639">
        <f t="shared" si="175"/>
        <v>0</v>
      </c>
      <c r="BL392" s="641"/>
    </row>
    <row r="393" spans="1:83" s="72" customFormat="1" ht="15">
      <c r="A393" s="131"/>
      <c r="B393" s="15"/>
      <c r="C393" s="81" t="s">
        <v>73</v>
      </c>
      <c r="D393" s="664" t="s">
        <v>472</v>
      </c>
      <c r="E393" s="664"/>
      <c r="F393" s="664"/>
      <c r="G393" s="664"/>
      <c r="H393" s="664"/>
      <c r="I393" s="664"/>
      <c r="J393" s="664"/>
      <c r="K393" s="664"/>
      <c r="L393" s="664"/>
      <c r="M393" s="753"/>
      <c r="N393" s="753"/>
      <c r="O393" s="753"/>
      <c r="P393" s="753"/>
      <c r="Q393" s="753"/>
      <c r="R393" s="753"/>
      <c r="S393" s="701"/>
      <c r="T393" s="701"/>
      <c r="U393" s="701"/>
      <c r="V393" s="701"/>
      <c r="W393" s="701"/>
      <c r="X393" s="701"/>
      <c r="Y393" s="701"/>
      <c r="Z393" s="701"/>
      <c r="AA393" s="701"/>
      <c r="AB393" s="701"/>
      <c r="AC393" s="701"/>
      <c r="AD393" s="701"/>
      <c r="AE393" s="12"/>
      <c r="AF393" s="122"/>
      <c r="AG393" s="212"/>
      <c r="AH393" s="896">
        <f t="shared" si="177"/>
        <v>0</v>
      </c>
      <c r="AI393" s="627"/>
      <c r="AJ393" s="627">
        <f t="shared" si="178"/>
        <v>0</v>
      </c>
      <c r="AK393" s="627"/>
      <c r="AL393" s="627">
        <f t="shared" si="179"/>
        <v>0</v>
      </c>
      <c r="AM393" s="627"/>
      <c r="AN393" s="627">
        <f t="shared" si="180"/>
        <v>0</v>
      </c>
      <c r="AO393" s="627">
        <f t="shared" si="181"/>
        <v>0</v>
      </c>
      <c r="AP393" s="738" t="str">
        <f>IF(AN393=0,"",IF(SUM($AN$386:AN393)=1,AR393,IF($AN$396&gt;SUM($AN$386:AN393),_xlfn.CONCAT(", ",AR393),IF($AN$396=SUM($AN$386:AN393),_xlfn.CONCAT(" y ",AR393,".")))))</f>
        <v/>
      </c>
      <c r="AQ393" s="739" t="str">
        <f>IF(AO393=0,"", IF(SUM($AN401:AR$582)=1,#REF!, IF($AQ$589&gt;SUM($AN401:AR$582),_xlfn.CONCAT(", ",#REF!), IF($AQ$589=SUM($AN401:AR$582),_xlfn.CONCAT(" y ",#REF!,".")))))</f>
        <v/>
      </c>
      <c r="AR393" s="639">
        <f t="shared" si="172"/>
        <v>8</v>
      </c>
      <c r="AS393" s="641"/>
      <c r="AU393" s="655">
        <f t="shared" si="173"/>
        <v>0</v>
      </c>
      <c r="AV393" s="655"/>
      <c r="BE393" s="639">
        <f t="shared" si="174"/>
        <v>0</v>
      </c>
      <c r="BF393" s="641"/>
      <c r="BK393" s="639">
        <f t="shared" si="175"/>
        <v>0</v>
      </c>
      <c r="BL393" s="641"/>
    </row>
    <row r="394" spans="1:83" s="72" customFormat="1" ht="15">
      <c r="A394" s="131"/>
      <c r="B394" s="15"/>
      <c r="C394" s="81" t="s">
        <v>74</v>
      </c>
      <c r="D394" s="664" t="s">
        <v>1027</v>
      </c>
      <c r="E394" s="664"/>
      <c r="F394" s="664"/>
      <c r="G394" s="664"/>
      <c r="H394" s="664"/>
      <c r="I394" s="664"/>
      <c r="J394" s="664"/>
      <c r="K394" s="664"/>
      <c r="L394" s="664"/>
      <c r="M394" s="753"/>
      <c r="N394" s="753"/>
      <c r="O394" s="753"/>
      <c r="P394" s="753"/>
      <c r="Q394" s="753"/>
      <c r="R394" s="753"/>
      <c r="S394" s="701"/>
      <c r="T394" s="701"/>
      <c r="U394" s="701"/>
      <c r="V394" s="701"/>
      <c r="W394" s="701"/>
      <c r="X394" s="701"/>
      <c r="Y394" s="701"/>
      <c r="Z394" s="701"/>
      <c r="AA394" s="701"/>
      <c r="AB394" s="701"/>
      <c r="AC394" s="701"/>
      <c r="AD394" s="701"/>
      <c r="AE394" s="12"/>
      <c r="AF394" s="122"/>
      <c r="AG394" s="212"/>
      <c r="AH394" s="896">
        <f t="shared" si="177"/>
        <v>0</v>
      </c>
      <c r="AI394" s="627"/>
      <c r="AJ394" s="627">
        <f t="shared" si="178"/>
        <v>0</v>
      </c>
      <c r="AK394" s="627"/>
      <c r="AL394" s="627">
        <f t="shared" si="179"/>
        <v>0</v>
      </c>
      <c r="AM394" s="627"/>
      <c r="AN394" s="627">
        <f t="shared" si="180"/>
        <v>0</v>
      </c>
      <c r="AO394" s="627">
        <f t="shared" si="181"/>
        <v>0</v>
      </c>
      <c r="AP394" s="738" t="str">
        <f>IF(AN394=0,"",IF(SUM($AN$386:AN394)=1,AR394,IF($AN$396&gt;SUM($AN$386:AN394),_xlfn.CONCAT(", ",AR394),IF($AN$396=SUM($AN$386:AN394),_xlfn.CONCAT(" y ",AR394,".")))))</f>
        <v/>
      </c>
      <c r="AQ394" s="739" t="str">
        <f>IF(AO394=0,"", IF(SUM($AN402:AR$582)=1,#REF!, IF($AQ$589&gt;SUM($AN402:AR$582),_xlfn.CONCAT(", ",#REF!), IF($AQ$589=SUM($AN402:AR$582),_xlfn.CONCAT(" y ",#REF!,".")))))</f>
        <v/>
      </c>
      <c r="AR394" s="639">
        <f t="shared" si="172"/>
        <v>9</v>
      </c>
      <c r="AS394" s="641"/>
      <c r="AU394" s="655">
        <f t="shared" si="173"/>
        <v>0</v>
      </c>
      <c r="AV394" s="655"/>
      <c r="BE394" s="639">
        <f t="shared" si="174"/>
        <v>0</v>
      </c>
      <c r="BF394" s="641"/>
      <c r="BK394" s="639">
        <f t="shared" si="175"/>
        <v>0</v>
      </c>
      <c r="BL394" s="641"/>
    </row>
    <row r="395" spans="1:83" s="72" customFormat="1" ht="15">
      <c r="A395" s="131"/>
      <c r="B395" s="15"/>
      <c r="C395" s="81" t="s">
        <v>75</v>
      </c>
      <c r="D395" s="664" t="s">
        <v>270</v>
      </c>
      <c r="E395" s="664"/>
      <c r="F395" s="664"/>
      <c r="G395" s="664"/>
      <c r="H395" s="664"/>
      <c r="I395" s="664"/>
      <c r="J395" s="664"/>
      <c r="K395" s="664"/>
      <c r="L395" s="664"/>
      <c r="M395" s="753"/>
      <c r="N395" s="753"/>
      <c r="O395" s="753"/>
      <c r="P395" s="753"/>
      <c r="Q395" s="753"/>
      <c r="R395" s="753"/>
      <c r="S395" s="701"/>
      <c r="T395" s="701"/>
      <c r="U395" s="701"/>
      <c r="V395" s="701"/>
      <c r="W395" s="701"/>
      <c r="X395" s="701"/>
      <c r="Y395" s="701"/>
      <c r="Z395" s="701"/>
      <c r="AA395" s="701"/>
      <c r="AB395" s="701"/>
      <c r="AC395" s="701"/>
      <c r="AD395" s="701"/>
      <c r="AE395" s="12"/>
      <c r="AF395" s="122"/>
      <c r="AG395" s="212"/>
      <c r="AH395" s="896">
        <f t="shared" si="177"/>
        <v>0</v>
      </c>
      <c r="AI395" s="627"/>
      <c r="AJ395" s="627">
        <f t="shared" si="178"/>
        <v>0</v>
      </c>
      <c r="AK395" s="627"/>
      <c r="AL395" s="627">
        <f t="shared" si="179"/>
        <v>0</v>
      </c>
      <c r="AM395" s="627"/>
      <c r="AN395" s="627">
        <f t="shared" si="180"/>
        <v>0</v>
      </c>
      <c r="AO395" s="627">
        <f t="shared" si="181"/>
        <v>0</v>
      </c>
      <c r="AP395" s="738" t="str">
        <f>IF(AN395=0,"",IF(SUM($AN$386:AN395)=1,AR395,IF($AN$396&gt;SUM($AN$386:AN395),_xlfn.CONCAT(", ",AR395),IF($AN$396=SUM($AN$386:AN395),_xlfn.CONCAT(" y ",AR395,".")))))</f>
        <v/>
      </c>
      <c r="AQ395" s="739" t="str">
        <f>IF(AO395=0,"", IF(SUM($AN403:AR$582)=1,#REF!, IF($AQ$589&gt;SUM($AN403:AR$582),_xlfn.CONCAT(", ",#REF!), IF($AQ$589=SUM($AN403:AR$582),_xlfn.CONCAT(" y ",#REF!,".")))))</f>
        <v/>
      </c>
      <c r="AR395" s="639">
        <f t="shared" si="172"/>
        <v>10</v>
      </c>
      <c r="AS395" s="641"/>
      <c r="AU395" s="655">
        <f t="shared" si="173"/>
        <v>0</v>
      </c>
      <c r="AV395" s="655"/>
      <c r="BE395" s="639">
        <f t="shared" si="174"/>
        <v>0</v>
      </c>
      <c r="BF395" s="641"/>
      <c r="BK395" s="639">
        <f t="shared" si="175"/>
        <v>0</v>
      </c>
      <c r="BL395" s="641"/>
    </row>
    <row r="396" spans="1:83" s="72" customFormat="1" ht="15" customHeight="1">
      <c r="A396" s="131"/>
      <c r="B396" s="15"/>
      <c r="C396" s="234"/>
      <c r="D396" s="33"/>
      <c r="E396" s="33"/>
      <c r="F396" s="33"/>
      <c r="G396" s="33"/>
      <c r="H396" s="33"/>
      <c r="I396" s="33"/>
      <c r="J396" s="33"/>
      <c r="K396" s="33"/>
      <c r="L396" s="33"/>
      <c r="M396" s="142"/>
      <c r="N396" s="142"/>
      <c r="O396" s="142"/>
      <c r="P396" s="142"/>
      <c r="Q396" s="142"/>
      <c r="R396" s="142"/>
      <c r="S396" s="142"/>
      <c r="T396" s="142"/>
      <c r="U396" s="142"/>
      <c r="V396" s="142"/>
      <c r="W396" s="142"/>
      <c r="X396" s="142"/>
      <c r="Y396" s="142"/>
      <c r="Z396" s="142"/>
      <c r="AA396" s="142"/>
      <c r="AB396" s="142"/>
      <c r="AC396" s="142"/>
      <c r="AD396" s="142"/>
      <c r="AE396" s="12"/>
      <c r="AF396" s="122"/>
      <c r="AG396" s="212"/>
      <c r="AN396" s="723">
        <f>SUM(AN386:AO395)</f>
        <v>0</v>
      </c>
      <c r="AO396" s="723"/>
      <c r="AP396" s="915" t="str">
        <f>IF(AN396=0,"", _xlfn.CONCAT(AP386:AQ395))</f>
        <v/>
      </c>
      <c r="AQ396" s="916"/>
      <c r="BE396" s="877">
        <f>SUM(BE386:BF395)</f>
        <v>0</v>
      </c>
      <c r="BF396" s="878"/>
      <c r="BK396" s="642">
        <f>SUM(BK386:BL395)</f>
        <v>0</v>
      </c>
      <c r="BL396" s="643"/>
    </row>
    <row r="397" spans="1:83" s="72" customFormat="1" ht="45" customHeight="1">
      <c r="A397" s="131"/>
      <c r="B397" s="15"/>
      <c r="C397" s="953" t="s">
        <v>1028</v>
      </c>
      <c r="D397" s="953"/>
      <c r="E397" s="953"/>
      <c r="F397" s="753"/>
      <c r="G397" s="753"/>
      <c r="H397" s="753"/>
      <c r="I397" s="753"/>
      <c r="J397" s="753"/>
      <c r="K397" s="753"/>
      <c r="L397" s="753"/>
      <c r="M397" s="753"/>
      <c r="N397" s="753"/>
      <c r="O397" s="753"/>
      <c r="P397" s="753"/>
      <c r="Q397" s="753"/>
      <c r="R397" s="753"/>
      <c r="S397" s="753"/>
      <c r="T397" s="753"/>
      <c r="U397" s="753"/>
      <c r="V397" s="753"/>
      <c r="W397" s="753"/>
      <c r="X397" s="753"/>
      <c r="Y397" s="753"/>
      <c r="Z397" s="753"/>
      <c r="AA397" s="753"/>
      <c r="AB397" s="753"/>
      <c r="AC397" s="753"/>
      <c r="AD397" s="753"/>
      <c r="AE397" s="12"/>
      <c r="AF397" s="122"/>
      <c r="AG397" s="212"/>
      <c r="AH397" s="627" t="s">
        <v>7277</v>
      </c>
      <c r="AI397" s="627"/>
      <c r="AJ397" s="627">
        <f>IF(OR(M394="",M394&gt;1),0,1)</f>
        <v>0</v>
      </c>
      <c r="AK397" s="627"/>
      <c r="AL397" s="684">
        <f>IF(OR(AND(AJ397=0,F397=""),AND(AJ397=1,F397&lt;&gt;"")),0,1)</f>
        <v>0</v>
      </c>
      <c r="AM397" s="684"/>
      <c r="BE397" s="1042"/>
      <c r="BF397" s="1042"/>
    </row>
    <row r="398" spans="1:83" s="72" customFormat="1" ht="15" customHeight="1">
      <c r="A398" s="131"/>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2"/>
      <c r="AF398" s="122"/>
      <c r="AG398" s="212"/>
      <c r="BE398" s="1042"/>
      <c r="BF398" s="1042"/>
    </row>
    <row r="399" spans="1:83" s="72" customFormat="1" ht="24" customHeight="1">
      <c r="A399" s="131"/>
      <c r="B399" s="18"/>
      <c r="C399" s="851" t="s">
        <v>127</v>
      </c>
      <c r="D399" s="851"/>
      <c r="E399" s="851"/>
      <c r="F399" s="851"/>
      <c r="G399" s="851"/>
      <c r="H399" s="851"/>
      <c r="I399" s="851"/>
      <c r="J399" s="851"/>
      <c r="K399" s="851"/>
      <c r="L399" s="851"/>
      <c r="M399" s="851"/>
      <c r="N399" s="851"/>
      <c r="O399" s="851"/>
      <c r="P399" s="851"/>
      <c r="Q399" s="851"/>
      <c r="R399" s="851"/>
      <c r="S399" s="851"/>
      <c r="T399" s="851"/>
      <c r="U399" s="851"/>
      <c r="V399" s="851"/>
      <c r="W399" s="851"/>
      <c r="X399" s="851"/>
      <c r="Y399" s="851"/>
      <c r="Z399" s="851"/>
      <c r="AA399" s="851"/>
      <c r="AB399" s="851"/>
      <c r="AC399" s="851"/>
      <c r="AD399" s="851"/>
      <c r="AE399" s="12"/>
      <c r="AF399" s="122"/>
      <c r="AG399" s="212"/>
      <c r="BE399" s="1042"/>
      <c r="BF399" s="1042"/>
    </row>
    <row r="400" spans="1:83" s="72" customFormat="1" ht="60" customHeight="1">
      <c r="A400" s="131"/>
      <c r="B400" s="18"/>
      <c r="C400" s="929"/>
      <c r="D400" s="930"/>
      <c r="E400" s="930"/>
      <c r="F400" s="930"/>
      <c r="G400" s="930"/>
      <c r="H400" s="930"/>
      <c r="I400" s="930"/>
      <c r="J400" s="930"/>
      <c r="K400" s="930"/>
      <c r="L400" s="930"/>
      <c r="M400" s="930"/>
      <c r="N400" s="930"/>
      <c r="O400" s="930"/>
      <c r="P400" s="930"/>
      <c r="Q400" s="930"/>
      <c r="R400" s="930"/>
      <c r="S400" s="930"/>
      <c r="T400" s="930"/>
      <c r="U400" s="930"/>
      <c r="V400" s="930"/>
      <c r="W400" s="930"/>
      <c r="X400" s="930"/>
      <c r="Y400" s="930"/>
      <c r="Z400" s="930"/>
      <c r="AA400" s="930"/>
      <c r="AB400" s="930"/>
      <c r="AC400" s="930"/>
      <c r="AD400" s="931"/>
      <c r="AE400" s="12"/>
      <c r="AF400" s="122"/>
      <c r="AG400" s="212"/>
    </row>
    <row r="401" spans="1:35" s="72" customFormat="1" ht="15" customHeight="1">
      <c r="A401" s="131"/>
      <c r="B401" s="624" t="str">
        <f>IF(AN396=0,"", IF(AN396=1,_xlfn.CONCAT("Error: Verificar suma en el numeral ",AP396,"."),_xlfn.CONCAT("Error: Verificar sumas en los numerales ",AP396)))</f>
        <v/>
      </c>
      <c r="C401" s="624"/>
      <c r="D401" s="624"/>
      <c r="E401" s="624"/>
      <c r="F401" s="624"/>
      <c r="G401" s="624"/>
      <c r="H401" s="624"/>
      <c r="I401" s="624"/>
      <c r="J401" s="624"/>
      <c r="K401" s="624"/>
      <c r="L401" s="624"/>
      <c r="M401" s="624"/>
      <c r="N401" s="624"/>
      <c r="O401" s="624"/>
      <c r="P401" s="624"/>
      <c r="Q401" s="624"/>
      <c r="R401" s="624"/>
      <c r="S401" s="624"/>
      <c r="T401" s="624"/>
      <c r="U401" s="624"/>
      <c r="V401" s="624"/>
      <c r="W401" s="624"/>
      <c r="X401" s="624"/>
      <c r="Y401" s="624"/>
      <c r="Z401" s="624"/>
      <c r="AA401" s="624"/>
      <c r="AB401" s="624"/>
      <c r="AC401" s="624"/>
      <c r="AD401" s="624"/>
      <c r="AE401" s="12"/>
      <c r="AF401" s="122"/>
      <c r="AG401" s="212"/>
    </row>
    <row r="402" spans="1:35" s="72" customFormat="1" ht="15" customHeight="1">
      <c r="A402" s="131"/>
      <c r="B402" s="756" t="str">
        <f>IF(BP388=0,"", IF(BP388=1,_xlfn.CONCAT("Alerta: Verificar la información registrada tomando en cuenta la instrucción ",BR388,"."),_xlfn.CONCAT("Alerta: Verificar la información registrada tomando en cuenta las instrucciones ",BR388)))</f>
        <v/>
      </c>
      <c r="C402" s="756"/>
      <c r="D402" s="756"/>
      <c r="E402" s="756"/>
      <c r="F402" s="756"/>
      <c r="G402" s="756"/>
      <c r="H402" s="756"/>
      <c r="I402" s="756"/>
      <c r="J402" s="756"/>
      <c r="K402" s="756"/>
      <c r="L402" s="756"/>
      <c r="M402" s="756"/>
      <c r="N402" s="756"/>
      <c r="O402" s="756"/>
      <c r="P402" s="756"/>
      <c r="Q402" s="756"/>
      <c r="R402" s="756"/>
      <c r="S402" s="756"/>
      <c r="T402" s="756"/>
      <c r="U402" s="756"/>
      <c r="V402" s="756"/>
      <c r="W402" s="756"/>
      <c r="X402" s="756"/>
      <c r="Y402" s="756"/>
      <c r="Z402" s="756"/>
      <c r="AA402" s="756"/>
      <c r="AB402" s="756"/>
      <c r="AC402" s="756"/>
      <c r="AD402" s="756"/>
      <c r="AE402" s="12"/>
      <c r="AF402" s="122"/>
      <c r="AG402" s="212"/>
    </row>
    <row r="403" spans="1:35" s="72" customFormat="1" ht="15" customHeight="1">
      <c r="A403" s="131"/>
      <c r="B403" s="624" t="str">
        <f>IF(AL397=0,"","Error: Verificar la información registrada tomando en cuenta la instrucción 6.")</f>
        <v/>
      </c>
      <c r="C403" s="624"/>
      <c r="D403" s="624"/>
      <c r="E403" s="624"/>
      <c r="F403" s="624"/>
      <c r="G403" s="624"/>
      <c r="H403" s="624"/>
      <c r="I403" s="624"/>
      <c r="J403" s="624"/>
      <c r="K403" s="624"/>
      <c r="L403" s="624"/>
      <c r="M403" s="624"/>
      <c r="N403" s="624"/>
      <c r="O403" s="624"/>
      <c r="P403" s="624"/>
      <c r="Q403" s="624"/>
      <c r="R403" s="624"/>
      <c r="S403" s="624"/>
      <c r="T403" s="624"/>
      <c r="U403" s="624"/>
      <c r="V403" s="624"/>
      <c r="W403" s="624"/>
      <c r="X403" s="624"/>
      <c r="Y403" s="624"/>
      <c r="Z403" s="624"/>
      <c r="AA403" s="624"/>
      <c r="AB403" s="624"/>
      <c r="AC403" s="624"/>
      <c r="AD403" s="624"/>
      <c r="AE403" s="12"/>
      <c r="AF403" s="122"/>
      <c r="AG403" s="212"/>
    </row>
    <row r="404" spans="1:35" s="72" customFormat="1" ht="15" customHeight="1">
      <c r="A404" s="131"/>
      <c r="B404" s="756" t="str">
        <f>IF(BH386=0,"","Alerta: Debe justificar el uso de NS argumentando el estado de la información desconocida.")</f>
        <v/>
      </c>
      <c r="C404" s="756"/>
      <c r="D404" s="756"/>
      <c r="E404" s="756"/>
      <c r="F404" s="756"/>
      <c r="G404" s="756"/>
      <c r="H404" s="756"/>
      <c r="I404" s="756"/>
      <c r="J404" s="756"/>
      <c r="K404" s="756"/>
      <c r="L404" s="756"/>
      <c r="M404" s="756"/>
      <c r="N404" s="756"/>
      <c r="O404" s="756"/>
      <c r="P404" s="756"/>
      <c r="Q404" s="756"/>
      <c r="R404" s="756"/>
      <c r="S404" s="756"/>
      <c r="T404" s="756"/>
      <c r="U404" s="756"/>
      <c r="V404" s="756"/>
      <c r="W404" s="756"/>
      <c r="X404" s="756"/>
      <c r="Y404" s="756"/>
      <c r="Z404" s="756"/>
      <c r="AA404" s="756"/>
      <c r="AB404" s="756"/>
      <c r="AC404" s="756"/>
      <c r="AD404" s="756"/>
      <c r="AE404" s="12"/>
      <c r="AF404" s="122"/>
      <c r="AG404" s="212"/>
    </row>
    <row r="405" spans="1:35" s="72" customFormat="1" ht="24" customHeight="1">
      <c r="A405" s="131"/>
      <c r="B405" s="889" t="str">
        <f>IF(CE390=0,"", IF(CE390=1,_xlfn.CONCAT("Alerta: Es posible que la materia descrita en el cuadro de especificación (o alguna de ellas) corresponda al numeral ",CE391," de la tabla de respuesta."),_xlfn.CONCAT("Alerta: Es posible que las materias descritas en el cuadro de especificación (o algunas de ellas) correspondan a los numerales ",CE391, " de la tabla de respuesta.")))</f>
        <v/>
      </c>
      <c r="C405" s="889"/>
      <c r="D405" s="889"/>
      <c r="E405" s="889"/>
      <c r="F405" s="889"/>
      <c r="G405" s="889"/>
      <c r="H405" s="889"/>
      <c r="I405" s="889"/>
      <c r="J405" s="889"/>
      <c r="K405" s="889"/>
      <c r="L405" s="889"/>
      <c r="M405" s="889"/>
      <c r="N405" s="889"/>
      <c r="O405" s="889"/>
      <c r="P405" s="889"/>
      <c r="Q405" s="889"/>
      <c r="R405" s="889"/>
      <c r="S405" s="889"/>
      <c r="T405" s="889"/>
      <c r="U405" s="889"/>
      <c r="V405" s="889"/>
      <c r="W405" s="889"/>
      <c r="X405" s="889"/>
      <c r="Y405" s="889"/>
      <c r="Z405" s="889"/>
      <c r="AA405" s="889"/>
      <c r="AB405" s="889"/>
      <c r="AC405" s="889"/>
      <c r="AD405" s="889"/>
      <c r="AE405" s="12"/>
      <c r="AF405" s="122"/>
      <c r="AG405" s="212"/>
    </row>
    <row r="406" spans="1:35" s="72" customFormat="1" ht="15" customHeight="1" thickBot="1">
      <c r="A406" s="131"/>
      <c r="B406" s="625" t="str">
        <f>IF(BK396=0,"","Error: Debe completar toda la información requerida.")</f>
        <v/>
      </c>
      <c r="C406" s="625"/>
      <c r="D406" s="625"/>
      <c r="E406" s="625"/>
      <c r="F406" s="625"/>
      <c r="G406" s="625"/>
      <c r="H406" s="625"/>
      <c r="I406" s="625"/>
      <c r="J406" s="625"/>
      <c r="K406" s="625"/>
      <c r="L406" s="625"/>
      <c r="M406" s="625"/>
      <c r="N406" s="625"/>
      <c r="O406" s="625"/>
      <c r="P406" s="625"/>
      <c r="Q406" s="625"/>
      <c r="R406" s="625"/>
      <c r="S406" s="625"/>
      <c r="T406" s="625"/>
      <c r="U406" s="625"/>
      <c r="V406" s="625"/>
      <c r="W406" s="625"/>
      <c r="X406" s="625"/>
      <c r="Y406" s="625"/>
      <c r="Z406" s="625"/>
      <c r="AA406" s="625"/>
      <c r="AB406" s="625"/>
      <c r="AC406" s="625"/>
      <c r="AD406" s="625"/>
      <c r="AE406" s="12"/>
      <c r="AF406" s="122"/>
      <c r="AG406" s="212"/>
    </row>
    <row r="407" spans="1:35" s="72" customFormat="1" ht="15" customHeight="1" thickBot="1">
      <c r="A407" s="132"/>
      <c r="B407" s="595" t="s">
        <v>1916</v>
      </c>
      <c r="C407" s="596"/>
      <c r="D407" s="596"/>
      <c r="E407" s="596"/>
      <c r="F407" s="596"/>
      <c r="G407" s="596"/>
      <c r="H407" s="596"/>
      <c r="I407" s="596"/>
      <c r="J407" s="596"/>
      <c r="K407" s="596"/>
      <c r="L407" s="596"/>
      <c r="M407" s="596"/>
      <c r="N407" s="596"/>
      <c r="O407" s="596"/>
      <c r="P407" s="596"/>
      <c r="Q407" s="596"/>
      <c r="R407" s="596"/>
      <c r="S407" s="596"/>
      <c r="T407" s="596"/>
      <c r="U407" s="596"/>
      <c r="V407" s="596"/>
      <c r="W407" s="596"/>
      <c r="X407" s="596"/>
      <c r="Y407" s="596"/>
      <c r="Z407" s="596"/>
      <c r="AA407" s="596"/>
      <c r="AB407" s="596"/>
      <c r="AC407" s="596"/>
      <c r="AD407" s="597"/>
      <c r="AE407" s="12"/>
      <c r="AF407" s="122"/>
      <c r="AG407" s="212"/>
      <c r="AH407" s="665" t="s">
        <v>7295</v>
      </c>
      <c r="AI407" s="665"/>
    </row>
    <row r="408" spans="1:35" s="72" customFormat="1" ht="15" customHeight="1">
      <c r="A408" s="132"/>
      <c r="B408" s="808" t="s">
        <v>411</v>
      </c>
      <c r="C408" s="809"/>
      <c r="D408" s="809"/>
      <c r="E408" s="809"/>
      <c r="F408" s="809"/>
      <c r="G408" s="809"/>
      <c r="H408" s="809"/>
      <c r="I408" s="809"/>
      <c r="J408" s="809"/>
      <c r="K408" s="809"/>
      <c r="L408" s="809"/>
      <c r="M408" s="809"/>
      <c r="N408" s="809"/>
      <c r="O408" s="809"/>
      <c r="P408" s="809"/>
      <c r="Q408" s="809"/>
      <c r="R408" s="809"/>
      <c r="S408" s="809"/>
      <c r="T408" s="809"/>
      <c r="U408" s="809"/>
      <c r="V408" s="809"/>
      <c r="W408" s="809"/>
      <c r="X408" s="809"/>
      <c r="Y408" s="809"/>
      <c r="Z408" s="809"/>
      <c r="AA408" s="809"/>
      <c r="AB408" s="809"/>
      <c r="AC408" s="809"/>
      <c r="AD408" s="810"/>
      <c r="AE408" s="12"/>
      <c r="AF408" s="122"/>
      <c r="AG408" s="212"/>
      <c r="AH408" s="655">
        <f>IF(OR($AH$419=$AJ$419,SUM(O424:P480)&gt;0),0,1)</f>
        <v>0</v>
      </c>
      <c r="AI408" s="655"/>
    </row>
    <row r="409" spans="1:35" s="72" customFormat="1" ht="24" customHeight="1">
      <c r="A409" s="132"/>
      <c r="B409" s="159"/>
      <c r="C409" s="578" t="s">
        <v>2075</v>
      </c>
      <c r="D409" s="578"/>
      <c r="E409" s="578"/>
      <c r="F409" s="578"/>
      <c r="G409" s="578"/>
      <c r="H409" s="578"/>
      <c r="I409" s="578"/>
      <c r="J409" s="578"/>
      <c r="K409" s="578"/>
      <c r="L409" s="578"/>
      <c r="M409" s="578"/>
      <c r="N409" s="578"/>
      <c r="O409" s="578"/>
      <c r="P409" s="578"/>
      <c r="Q409" s="578"/>
      <c r="R409" s="578"/>
      <c r="S409" s="578"/>
      <c r="T409" s="578"/>
      <c r="U409" s="578"/>
      <c r="V409" s="578"/>
      <c r="W409" s="578"/>
      <c r="X409" s="578"/>
      <c r="Y409" s="578"/>
      <c r="Z409" s="578"/>
      <c r="AA409" s="578"/>
      <c r="AB409" s="578"/>
      <c r="AC409" s="578"/>
      <c r="AD409" s="579"/>
      <c r="AE409" s="12"/>
      <c r="AF409" s="122"/>
      <c r="AG409" s="212"/>
    </row>
    <row r="410" spans="1:35" s="72" customFormat="1" ht="24" customHeight="1">
      <c r="A410" s="132"/>
      <c r="B410" s="158"/>
      <c r="C410" s="580" t="s">
        <v>1188</v>
      </c>
      <c r="D410" s="580"/>
      <c r="E410" s="580"/>
      <c r="F410" s="580"/>
      <c r="G410" s="580"/>
      <c r="H410" s="580"/>
      <c r="I410" s="580"/>
      <c r="J410" s="580"/>
      <c r="K410" s="580"/>
      <c r="L410" s="580"/>
      <c r="M410" s="580"/>
      <c r="N410" s="580"/>
      <c r="O410" s="580"/>
      <c r="P410" s="580"/>
      <c r="Q410" s="580"/>
      <c r="R410" s="580"/>
      <c r="S410" s="580"/>
      <c r="T410" s="580"/>
      <c r="U410" s="580"/>
      <c r="V410" s="580"/>
      <c r="W410" s="580"/>
      <c r="X410" s="580"/>
      <c r="Y410" s="580"/>
      <c r="Z410" s="580"/>
      <c r="AA410" s="580"/>
      <c r="AB410" s="580"/>
      <c r="AC410" s="580"/>
      <c r="AD410" s="581"/>
      <c r="AE410" s="12"/>
      <c r="AF410" s="122"/>
      <c r="AG410" s="212"/>
    </row>
    <row r="411" spans="1:35" s="72" customFormat="1" ht="15" customHeight="1">
      <c r="A411" s="131"/>
      <c r="B411" s="847" t="s">
        <v>107</v>
      </c>
      <c r="C411" s="1029"/>
      <c r="D411" s="1029"/>
      <c r="E411" s="1029"/>
      <c r="F411" s="1029"/>
      <c r="G411" s="1029"/>
      <c r="H411" s="1029"/>
      <c r="I411" s="1029"/>
      <c r="J411" s="1029"/>
      <c r="K411" s="1029"/>
      <c r="L411" s="1029"/>
      <c r="M411" s="1029"/>
      <c r="N411" s="1029"/>
      <c r="O411" s="1029"/>
      <c r="P411" s="1029"/>
      <c r="Q411" s="1029"/>
      <c r="R411" s="1029"/>
      <c r="S411" s="1029"/>
      <c r="T411" s="1029"/>
      <c r="U411" s="1029"/>
      <c r="V411" s="1029"/>
      <c r="W411" s="1029"/>
      <c r="X411" s="1029"/>
      <c r="Y411" s="1029"/>
      <c r="Z411" s="1029"/>
      <c r="AA411" s="1029"/>
      <c r="AB411" s="1029"/>
      <c r="AC411" s="1029"/>
      <c r="AD411" s="1063"/>
      <c r="AE411" s="12"/>
      <c r="AF411" s="122"/>
      <c r="AG411" s="212"/>
    </row>
    <row r="412" spans="1:35" s="72" customFormat="1" ht="15" customHeight="1">
      <c r="A412" s="131"/>
      <c r="B412" s="134"/>
      <c r="C412" s="578" t="s">
        <v>645</v>
      </c>
      <c r="D412" s="578"/>
      <c r="E412" s="578"/>
      <c r="F412" s="578"/>
      <c r="G412" s="578"/>
      <c r="H412" s="578"/>
      <c r="I412" s="578"/>
      <c r="J412" s="578"/>
      <c r="K412" s="578"/>
      <c r="L412" s="578"/>
      <c r="M412" s="578"/>
      <c r="N412" s="578"/>
      <c r="O412" s="578"/>
      <c r="P412" s="578"/>
      <c r="Q412" s="578"/>
      <c r="R412" s="578"/>
      <c r="S412" s="578"/>
      <c r="T412" s="578"/>
      <c r="U412" s="578"/>
      <c r="V412" s="578"/>
      <c r="W412" s="578"/>
      <c r="X412" s="578"/>
      <c r="Y412" s="578"/>
      <c r="Z412" s="578"/>
      <c r="AA412" s="578"/>
      <c r="AB412" s="578"/>
      <c r="AC412" s="578"/>
      <c r="AD412" s="579"/>
      <c r="AE412" s="12"/>
      <c r="AF412" s="122"/>
      <c r="AG412" s="212"/>
    </row>
    <row r="413" spans="1:35" s="72" customFormat="1" ht="48" customHeight="1">
      <c r="A413" s="131"/>
      <c r="B413" s="134"/>
      <c r="C413" s="578" t="s">
        <v>2311</v>
      </c>
      <c r="D413" s="578"/>
      <c r="E413" s="578"/>
      <c r="F413" s="578"/>
      <c r="G413" s="578"/>
      <c r="H413" s="578"/>
      <c r="I413" s="578"/>
      <c r="J413" s="578"/>
      <c r="K413" s="578"/>
      <c r="L413" s="578"/>
      <c r="M413" s="578"/>
      <c r="N413" s="578"/>
      <c r="O413" s="578"/>
      <c r="P413" s="578"/>
      <c r="Q413" s="578"/>
      <c r="R413" s="578"/>
      <c r="S413" s="578"/>
      <c r="T413" s="578"/>
      <c r="U413" s="578"/>
      <c r="V413" s="578"/>
      <c r="W413" s="578"/>
      <c r="X413" s="578"/>
      <c r="Y413" s="578"/>
      <c r="Z413" s="578"/>
      <c r="AA413" s="578"/>
      <c r="AB413" s="578"/>
      <c r="AC413" s="578"/>
      <c r="AD413" s="579"/>
      <c r="AE413" s="12"/>
      <c r="AF413" s="122"/>
      <c r="AG413" s="212"/>
    </row>
    <row r="414" spans="1:35" s="72" customFormat="1" ht="24" customHeight="1">
      <c r="A414" s="131"/>
      <c r="B414" s="134"/>
      <c r="C414" s="671" t="s">
        <v>2076</v>
      </c>
      <c r="D414" s="671"/>
      <c r="E414" s="671"/>
      <c r="F414" s="671"/>
      <c r="G414" s="671"/>
      <c r="H414" s="671"/>
      <c r="I414" s="671"/>
      <c r="J414" s="671"/>
      <c r="K414" s="671"/>
      <c r="L414" s="671"/>
      <c r="M414" s="671"/>
      <c r="N414" s="671"/>
      <c r="O414" s="671"/>
      <c r="P414" s="671"/>
      <c r="Q414" s="671"/>
      <c r="R414" s="671"/>
      <c r="S414" s="671"/>
      <c r="T414" s="671"/>
      <c r="U414" s="671"/>
      <c r="V414" s="671"/>
      <c r="W414" s="671"/>
      <c r="X414" s="671"/>
      <c r="Y414" s="671"/>
      <c r="Z414" s="671"/>
      <c r="AA414" s="671"/>
      <c r="AB414" s="671"/>
      <c r="AC414" s="671"/>
      <c r="AD414" s="787"/>
      <c r="AE414" s="12"/>
      <c r="AF414" s="122"/>
      <c r="AG414" s="212"/>
    </row>
    <row r="415" spans="1:35" s="72" customFormat="1" ht="24" customHeight="1">
      <c r="A415" s="131"/>
      <c r="B415" s="134"/>
      <c r="C415" s="671" t="s">
        <v>2312</v>
      </c>
      <c r="D415" s="671"/>
      <c r="E415" s="671"/>
      <c r="F415" s="671"/>
      <c r="G415" s="671"/>
      <c r="H415" s="671"/>
      <c r="I415" s="671"/>
      <c r="J415" s="671"/>
      <c r="K415" s="671"/>
      <c r="L415" s="671"/>
      <c r="M415" s="671"/>
      <c r="N415" s="671"/>
      <c r="O415" s="671"/>
      <c r="P415" s="671"/>
      <c r="Q415" s="671"/>
      <c r="R415" s="671"/>
      <c r="S415" s="671"/>
      <c r="T415" s="671"/>
      <c r="U415" s="671"/>
      <c r="V415" s="671"/>
      <c r="W415" s="671"/>
      <c r="X415" s="671"/>
      <c r="Y415" s="671"/>
      <c r="Z415" s="671"/>
      <c r="AA415" s="671"/>
      <c r="AB415" s="671"/>
      <c r="AC415" s="671"/>
      <c r="AD415" s="787"/>
      <c r="AE415" s="12"/>
      <c r="AF415" s="122"/>
      <c r="AG415" s="212"/>
    </row>
    <row r="416" spans="1:35" s="72" customFormat="1" ht="36" customHeight="1">
      <c r="A416" s="131"/>
      <c r="B416" s="176"/>
      <c r="C416" s="580" t="s">
        <v>1190</v>
      </c>
      <c r="D416" s="580"/>
      <c r="E416" s="580"/>
      <c r="F416" s="580"/>
      <c r="G416" s="580"/>
      <c r="H416" s="580"/>
      <c r="I416" s="580"/>
      <c r="J416" s="580"/>
      <c r="K416" s="580"/>
      <c r="L416" s="580"/>
      <c r="M416" s="580"/>
      <c r="N416" s="580"/>
      <c r="O416" s="580"/>
      <c r="P416" s="580"/>
      <c r="Q416" s="580"/>
      <c r="R416" s="580"/>
      <c r="S416" s="580"/>
      <c r="T416" s="580"/>
      <c r="U416" s="580"/>
      <c r="V416" s="580"/>
      <c r="W416" s="580"/>
      <c r="X416" s="580"/>
      <c r="Y416" s="580"/>
      <c r="Z416" s="580"/>
      <c r="AA416" s="580"/>
      <c r="AB416" s="580"/>
      <c r="AC416" s="580"/>
      <c r="AD416" s="581"/>
      <c r="AE416" s="12"/>
      <c r="AF416" s="122"/>
      <c r="AG416" s="212"/>
    </row>
    <row r="417" spans="1:60" s="72" customFormat="1" ht="15" customHeight="1">
      <c r="A417" s="131"/>
      <c r="B417"/>
      <c r="C417"/>
      <c r="D417"/>
      <c r="E417"/>
      <c r="F417"/>
      <c r="G417"/>
      <c r="H417"/>
      <c r="I417"/>
      <c r="J417"/>
      <c r="K417"/>
      <c r="L417"/>
      <c r="M417"/>
      <c r="N417"/>
      <c r="O417"/>
      <c r="P417"/>
      <c r="Q417"/>
      <c r="R417"/>
      <c r="S417"/>
      <c r="T417"/>
      <c r="U417"/>
      <c r="V417"/>
      <c r="W417"/>
      <c r="X417"/>
      <c r="Y417"/>
      <c r="Z417"/>
      <c r="AA417"/>
      <c r="AB417"/>
      <c r="AC417"/>
      <c r="AD417"/>
      <c r="AE417" s="12"/>
      <c r="AF417" s="122"/>
      <c r="AG417" s="212"/>
    </row>
    <row r="418" spans="1:60" s="72" customFormat="1" ht="24" customHeight="1">
      <c r="A418" s="131" t="s">
        <v>975</v>
      </c>
      <c r="B418" s="841" t="s">
        <v>7627</v>
      </c>
      <c r="C418" s="841"/>
      <c r="D418" s="841"/>
      <c r="E418" s="841"/>
      <c r="F418" s="841"/>
      <c r="G418" s="841"/>
      <c r="H418" s="841"/>
      <c r="I418" s="841"/>
      <c r="J418" s="841"/>
      <c r="K418" s="841"/>
      <c r="L418" s="841"/>
      <c r="M418" s="841"/>
      <c r="N418" s="841"/>
      <c r="O418" s="841"/>
      <c r="P418" s="841"/>
      <c r="Q418" s="841"/>
      <c r="R418" s="841"/>
      <c r="S418" s="841"/>
      <c r="T418" s="841"/>
      <c r="U418" s="841"/>
      <c r="V418" s="841"/>
      <c r="W418" s="841"/>
      <c r="X418" s="841"/>
      <c r="Y418" s="841"/>
      <c r="Z418" s="841"/>
      <c r="AA418" s="841"/>
      <c r="AB418" s="841"/>
      <c r="AC418" s="841"/>
      <c r="AD418" s="841"/>
      <c r="AE418" s="12"/>
      <c r="AF418" s="122"/>
      <c r="AG418" s="212"/>
      <c r="AH418" s="627" t="s">
        <v>7211</v>
      </c>
      <c r="AI418" s="627"/>
      <c r="AJ418" s="627" t="s">
        <v>7212</v>
      </c>
      <c r="AK418" s="627"/>
      <c r="AL418" s="627" t="s">
        <v>7213</v>
      </c>
      <c r="AM418" s="627"/>
    </row>
    <row r="419" spans="1:60" s="72" customFormat="1" ht="36" customHeight="1">
      <c r="A419" s="167"/>
      <c r="B419" s="132"/>
      <c r="C419" s="671" t="s">
        <v>2315</v>
      </c>
      <c r="D419" s="671"/>
      <c r="E419" s="671"/>
      <c r="F419" s="671"/>
      <c r="G419" s="671"/>
      <c r="H419" s="671"/>
      <c r="I419" s="671"/>
      <c r="J419" s="671"/>
      <c r="K419" s="671"/>
      <c r="L419" s="671"/>
      <c r="M419" s="671"/>
      <c r="N419" s="671"/>
      <c r="O419" s="671"/>
      <c r="P419" s="671"/>
      <c r="Q419" s="671"/>
      <c r="R419" s="671"/>
      <c r="S419" s="671"/>
      <c r="T419" s="671"/>
      <c r="U419" s="671"/>
      <c r="V419" s="671"/>
      <c r="W419" s="671"/>
      <c r="X419" s="671"/>
      <c r="Y419" s="671"/>
      <c r="Z419" s="671"/>
      <c r="AA419" s="671"/>
      <c r="AB419" s="671"/>
      <c r="AC419" s="671"/>
      <c r="AD419" s="671"/>
      <c r="AE419" s="12"/>
      <c r="AF419" s="122"/>
      <c r="AG419" s="212"/>
      <c r="AH419" s="907">
        <f>COUNTBLANK(D424:AD480)</f>
        <v>1537</v>
      </c>
      <c r="AI419" s="907"/>
      <c r="AJ419" s="627">
        <v>1537</v>
      </c>
      <c r="AK419" s="627"/>
      <c r="AL419" s="627"/>
      <c r="AM419" s="627"/>
    </row>
    <row r="420" spans="1:60" s="72" customFormat="1" ht="24" customHeight="1">
      <c r="A420" s="121"/>
      <c r="B420" s="146"/>
      <c r="C420" s="671" t="s">
        <v>918</v>
      </c>
      <c r="D420" s="671"/>
      <c r="E420" s="671"/>
      <c r="F420" s="671"/>
      <c r="G420" s="671"/>
      <c r="H420" s="671"/>
      <c r="I420" s="671"/>
      <c r="J420" s="671"/>
      <c r="K420" s="671"/>
      <c r="L420" s="671"/>
      <c r="M420" s="671"/>
      <c r="N420" s="671"/>
      <c r="O420" s="671"/>
      <c r="P420" s="671"/>
      <c r="Q420" s="671"/>
      <c r="R420" s="671"/>
      <c r="S420" s="671"/>
      <c r="T420" s="671"/>
      <c r="U420" s="671"/>
      <c r="V420" s="671"/>
      <c r="W420" s="671"/>
      <c r="X420" s="671"/>
      <c r="Y420" s="671"/>
      <c r="Z420" s="671"/>
      <c r="AA420" s="671"/>
      <c r="AB420" s="671"/>
      <c r="AC420" s="671"/>
      <c r="AD420" s="671"/>
      <c r="AE420" s="12"/>
      <c r="AF420" s="122"/>
      <c r="AG420" s="212"/>
    </row>
    <row r="421" spans="1:60" s="72" customFormat="1" ht="15" customHeight="1">
      <c r="A421" s="121"/>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2"/>
      <c r="AF421" s="122"/>
      <c r="AG421" s="212"/>
    </row>
    <row r="422" spans="1:60" ht="15" customHeight="1">
      <c r="A422" s="235"/>
      <c r="B422" s="10"/>
      <c r="C422" s="835" t="s">
        <v>535</v>
      </c>
      <c r="D422" s="836"/>
      <c r="E422" s="836"/>
      <c r="F422" s="836"/>
      <c r="G422" s="836"/>
      <c r="H422" s="836"/>
      <c r="I422" s="836"/>
      <c r="J422" s="836"/>
      <c r="K422" s="836"/>
      <c r="L422" s="836"/>
      <c r="M422" s="836"/>
      <c r="N422" s="837"/>
      <c r="O422" s="670" t="s">
        <v>474</v>
      </c>
      <c r="P422" s="670"/>
      <c r="Q422" s="670"/>
      <c r="R422" s="670"/>
      <c r="S422" s="670"/>
      <c r="T422" s="670"/>
      <c r="U422" s="670"/>
      <c r="V422" s="670"/>
      <c r="W422" s="670"/>
      <c r="X422" s="670"/>
      <c r="Y422" s="670"/>
      <c r="Z422" s="670"/>
      <c r="AA422" s="670"/>
      <c r="AB422" s="670"/>
      <c r="AC422" s="670"/>
      <c r="AD422" s="670"/>
    </row>
    <row r="423" spans="1:60" ht="108" customHeight="1">
      <c r="A423" s="235"/>
      <c r="B423" s="10"/>
      <c r="C423" s="838"/>
      <c r="D423" s="839"/>
      <c r="E423" s="839"/>
      <c r="F423" s="839"/>
      <c r="G423" s="839"/>
      <c r="H423" s="839"/>
      <c r="I423" s="839"/>
      <c r="J423" s="839"/>
      <c r="K423" s="839"/>
      <c r="L423" s="839"/>
      <c r="M423" s="839"/>
      <c r="N423" s="840"/>
      <c r="O423" s="670" t="s">
        <v>113</v>
      </c>
      <c r="P423" s="670"/>
      <c r="Q423" s="922" t="s">
        <v>475</v>
      </c>
      <c r="R423" s="922"/>
      <c r="S423" s="922" t="s">
        <v>476</v>
      </c>
      <c r="T423" s="922"/>
      <c r="U423" s="922" t="s">
        <v>477</v>
      </c>
      <c r="V423" s="922"/>
      <c r="W423" s="922" t="s">
        <v>557</v>
      </c>
      <c r="X423" s="922"/>
      <c r="Y423" s="922" t="s">
        <v>478</v>
      </c>
      <c r="Z423" s="922"/>
      <c r="AA423" s="922" t="s">
        <v>919</v>
      </c>
      <c r="AB423" s="922"/>
      <c r="AC423" s="922" t="s">
        <v>270</v>
      </c>
      <c r="AD423" s="922"/>
      <c r="AH423" s="627" t="s">
        <v>7220</v>
      </c>
      <c r="AI423" s="627"/>
      <c r="AJ423" s="627" t="s">
        <v>7221</v>
      </c>
      <c r="AK423" s="627"/>
      <c r="AL423" s="627" t="s">
        <v>7222</v>
      </c>
      <c r="AM423" s="627"/>
      <c r="AN423" s="627" t="s">
        <v>7223</v>
      </c>
      <c r="AO423" s="627"/>
      <c r="AP423" s="639" t="s">
        <v>7226</v>
      </c>
      <c r="AQ423" s="641"/>
      <c r="AR423" s="639" t="s">
        <v>7227</v>
      </c>
      <c r="AS423" s="641"/>
      <c r="AU423" s="666" t="s">
        <v>7326</v>
      </c>
      <c r="AV423" s="666"/>
      <c r="AX423" s="917" t="s">
        <v>7327</v>
      </c>
      <c r="AY423" s="917"/>
      <c r="BA423" s="639" t="s">
        <v>8006</v>
      </c>
      <c r="BB423" s="640"/>
      <c r="BC423" s="640"/>
      <c r="BD423" s="640"/>
      <c r="BE423" s="640"/>
      <c r="BF423" s="640"/>
      <c r="BG423" s="641"/>
    </row>
    <row r="424" spans="1:60" ht="15" customHeight="1">
      <c r="A424" s="235"/>
      <c r="B424" s="10"/>
      <c r="C424" s="82" t="s">
        <v>391</v>
      </c>
      <c r="D424" s="792" t="s">
        <v>270</v>
      </c>
      <c r="E424" s="793"/>
      <c r="F424" s="793"/>
      <c r="G424" s="793"/>
      <c r="H424" s="793"/>
      <c r="I424" s="793"/>
      <c r="J424" s="793"/>
      <c r="K424" s="793"/>
      <c r="L424" s="793"/>
      <c r="M424" s="793"/>
      <c r="N424" s="794"/>
      <c r="O424" s="701"/>
      <c r="P424" s="701"/>
      <c r="Q424" s="701"/>
      <c r="R424" s="701"/>
      <c r="S424" s="701"/>
      <c r="T424" s="701"/>
      <c r="U424" s="701"/>
      <c r="V424" s="701"/>
      <c r="W424" s="701"/>
      <c r="X424" s="701"/>
      <c r="Y424" s="701"/>
      <c r="Z424" s="701"/>
      <c r="AA424" s="701"/>
      <c r="AB424" s="701"/>
      <c r="AC424" s="701"/>
      <c r="AD424" s="701"/>
      <c r="AH424" s="742">
        <f>O424</f>
        <v>0</v>
      </c>
      <c r="AI424" s="919"/>
      <c r="AJ424" s="742">
        <f>COUNTIF(Q424:AD424,"NS")</f>
        <v>0</v>
      </c>
      <c r="AK424" s="919"/>
      <c r="AL424" s="742">
        <f>IF(COUNTIF(Q424:AD424,"NA")=COUNTA($Q$423:$AD$423),"NA",SUM(Q424:AD424))</f>
        <v>0</v>
      </c>
      <c r="AM424" s="919"/>
      <c r="AN424" s="639">
        <f>IF($AH$419=$AJ$419,0,IF(OR(AND(AH424=0,AJ424&gt;0),AND(AH424="NS",AL424&gt;0),AND(AH424="NS",AJ424=0,AL424=0)),1,IF(OR(AND(AJ424&gt;=2,AL424&lt;AH424),AND(AH424="NS",AL424=0,AJ424&gt;0),AH424=AL424),0,1)))</f>
        <v>0</v>
      </c>
      <c r="AO424" s="641"/>
      <c r="AP424" s="639" t="str">
        <f>IF(AN424=0,"",IF(SUM($AN$424:AN424)=1,AR424,IF($AN$481&gt;SUM($AN$424:AN424),_xlfn.CONCAT(", ",AR424),IF($AN$481=SUM($AN$424:AN424),_xlfn.CONCAT(" y ",AR424,".")))))</f>
        <v/>
      </c>
      <c r="AQ424" s="641" t="str">
        <f>IF(AO424=0,"", IF(SUM($AN424:BW$582)=1,AR424, IF($AN$589&gt;SUM($AN424:BW$582),_xlfn.CONCAT(", ",AR424), IF($AN$589=SUM($AN424:BW$582),_xlfn.CONCAT(" y ",AR424,".")))))</f>
        <v/>
      </c>
      <c r="AR424" s="639">
        <f>_xlfn.NUMBERVALUE(C424)</f>
        <v>0</v>
      </c>
      <c r="AS424" s="641"/>
      <c r="AU424" s="661">
        <f>IF($AH$419=$AJ$419,0,IF(COUNTIF(O424:AD480,"NS")=0,0,1))</f>
        <v>0</v>
      </c>
      <c r="AV424" s="661"/>
      <c r="AX424" s="639">
        <f t="shared" ref="AX424:AX464" si="183">IF($AH$419=$AJ$419,0,IF(OR(AND(D424&lt;&gt;"",BA40=0,COUNTA(O424:AD424)=COUNTA($O$423:$AD$423)),AND(D424&lt;&gt;"",BA40=1,COUNTA(O424:AD424)=0),AND(D424="",COUNTA(O424:AD424)=0)),0,1))</f>
        <v>0</v>
      </c>
      <c r="AY424" s="641"/>
      <c r="BA424" s="886" t="s">
        <v>7897</v>
      </c>
      <c r="BB424" s="887"/>
      <c r="BC424" s="500" t="str">
        <f>SUBSTITUTE( SUBSTITUTE( SUBSTITUTE( SUBSTITUTE( SUBSTITUTE( SUBSTITUTE( SUBSTITUTE( SUBSTITUTE( SUBSTITUTE( SUBSTITUTE(F483, "á", "a"), "é", "e"), "í", "i"), "ó", "o"), "ú", "u"), "Á", "A"), "É", "E"), "Í", "I"), "Ó", "O"), "Ú", "U")</f>
        <v/>
      </c>
      <c r="BD424" s="471"/>
      <c r="BE424" s="471"/>
      <c r="BF424" s="471"/>
      <c r="BG424" s="470"/>
    </row>
    <row r="425" spans="1:60" s="72" customFormat="1" ht="15">
      <c r="A425" s="131"/>
      <c r="B425" s="15"/>
      <c r="C425" s="82" t="s">
        <v>66</v>
      </c>
      <c r="D425" s="792" t="str">
        <f>IF(CNGE_2026_M3_Secc1!$AH$40=CNGE_2026_M3_Secc1!$AJ$40,"",IF(CNGE_2026_M3_Secc1!D60="","",CNGE_2026_M3_Secc1!D60))</f>
        <v/>
      </c>
      <c r="E425" s="793"/>
      <c r="F425" s="793"/>
      <c r="G425" s="793"/>
      <c r="H425" s="793"/>
      <c r="I425" s="793"/>
      <c r="J425" s="793"/>
      <c r="K425" s="793"/>
      <c r="L425" s="793"/>
      <c r="M425" s="793"/>
      <c r="N425" s="794"/>
      <c r="O425" s="701"/>
      <c r="P425" s="701"/>
      <c r="Q425" s="701"/>
      <c r="R425" s="701"/>
      <c r="S425" s="701"/>
      <c r="T425" s="701"/>
      <c r="U425" s="701"/>
      <c r="V425" s="701"/>
      <c r="W425" s="701"/>
      <c r="X425" s="701"/>
      <c r="Y425" s="701"/>
      <c r="Z425" s="701"/>
      <c r="AA425" s="701"/>
      <c r="AB425" s="701"/>
      <c r="AC425" s="701"/>
      <c r="AD425" s="701"/>
      <c r="AE425" s="12"/>
      <c r="AF425" s="122"/>
      <c r="AG425" s="212"/>
      <c r="AH425" s="742">
        <f t="shared" ref="AH425:AH464" si="184">O425</f>
        <v>0</v>
      </c>
      <c r="AI425" s="919"/>
      <c r="AJ425" s="742">
        <f t="shared" ref="AJ425:AJ464" si="185">COUNTIF(Q425:AD425,"NS")</f>
        <v>0</v>
      </c>
      <c r="AK425" s="919"/>
      <c r="AL425" s="742">
        <f t="shared" ref="AL425:AL464" si="186">IF(COUNTIF(Q425:AD425,"NA")=COUNTA($Q$423:$AD$423),"NA",SUM(Q425:AD425))</f>
        <v>0</v>
      </c>
      <c r="AM425" s="919"/>
      <c r="AN425" s="639">
        <f t="shared" ref="AN425:AN464" si="187">IF($AH$419=$AJ$419,0,IF(OR(AND(AH425=0,AJ425&gt;0),AND(AH425="NS",AL425&gt;0),AND(AH425="NS",AJ425=0,AL425=0)),1,IF(OR(AND(AJ425&gt;=2,AL425&lt;AH425),AND(AH425="NS",AL425=0,AJ425&gt;0),AH425=AL425),0,1)))</f>
        <v>0</v>
      </c>
      <c r="AO425" s="641"/>
      <c r="AP425" s="639" t="str">
        <f>IF(AN425=0,"",IF(SUM($AN$424:AN425)=1,AR425,IF($AN$481&gt;SUM($AN$424:AN425),_xlfn.CONCAT(", ",AR425),IF($AN$481=SUM($AN$424:AN425),_xlfn.CONCAT(" y ",AR425,".")))))</f>
        <v/>
      </c>
      <c r="AQ425" s="641" t="str">
        <f>IF(AO425=0,"", IF(SUM($AN425:BW$582)=1,AR425, IF($AN$589&gt;SUM($AN425:BW$582),_xlfn.CONCAT(", ",AR425), IF($AN$589=SUM($AN425:BW$582),_xlfn.CONCAT(" y ",AR425,".")))))</f>
        <v/>
      </c>
      <c r="AR425" s="639">
        <f>_xlfn.NUMBERVALUE(C425)</f>
        <v>1</v>
      </c>
      <c r="AS425" s="641"/>
      <c r="AX425" s="639">
        <f t="shared" si="183"/>
        <v>0</v>
      </c>
      <c r="AY425" s="641"/>
      <c r="BA425" s="886" t="s">
        <v>7898</v>
      </c>
      <c r="BB425" s="887"/>
      <c r="BC425" s="489" t="s">
        <v>475</v>
      </c>
      <c r="BD425" s="473" t="s">
        <v>476</v>
      </c>
      <c r="BE425" s="473" t="s">
        <v>8130</v>
      </c>
      <c r="BF425" s="473" t="s">
        <v>8131</v>
      </c>
      <c r="BG425" s="473" t="s">
        <v>8132</v>
      </c>
      <c r="BH425" s="71"/>
    </row>
    <row r="426" spans="1:60" s="72" customFormat="1" ht="15">
      <c r="A426" s="131"/>
      <c r="B426" s="53"/>
      <c r="C426" s="82" t="s">
        <v>67</v>
      </c>
      <c r="D426" s="792" t="str">
        <f>IF(CNGE_2026_M3_Secc1!$AH$40=CNGE_2026_M3_Secc1!$AJ$40,"",IF(CNGE_2026_M3_Secc1!D61="","",CNGE_2026_M3_Secc1!D61))</f>
        <v/>
      </c>
      <c r="E426" s="793"/>
      <c r="F426" s="793"/>
      <c r="G426" s="793"/>
      <c r="H426" s="793"/>
      <c r="I426" s="793"/>
      <c r="J426" s="793"/>
      <c r="K426" s="793"/>
      <c r="L426" s="793"/>
      <c r="M426" s="793"/>
      <c r="N426" s="794"/>
      <c r="O426" s="701"/>
      <c r="P426" s="701"/>
      <c r="Q426" s="701"/>
      <c r="R426" s="701"/>
      <c r="S426" s="701"/>
      <c r="T426" s="701"/>
      <c r="U426" s="701"/>
      <c r="V426" s="701"/>
      <c r="W426" s="701"/>
      <c r="X426" s="701"/>
      <c r="Y426" s="701"/>
      <c r="Z426" s="701"/>
      <c r="AA426" s="701"/>
      <c r="AB426" s="701"/>
      <c r="AC426" s="701"/>
      <c r="AD426" s="701"/>
      <c r="AE426" s="12"/>
      <c r="AF426" s="122"/>
      <c r="AG426" s="212"/>
      <c r="AH426" s="742">
        <f t="shared" si="184"/>
        <v>0</v>
      </c>
      <c r="AI426" s="919"/>
      <c r="AJ426" s="742">
        <f t="shared" si="185"/>
        <v>0</v>
      </c>
      <c r="AK426" s="919"/>
      <c r="AL426" s="742">
        <f t="shared" si="186"/>
        <v>0</v>
      </c>
      <c r="AM426" s="919"/>
      <c r="AN426" s="639">
        <f t="shared" si="187"/>
        <v>0</v>
      </c>
      <c r="AO426" s="641"/>
      <c r="AP426" s="639" t="str">
        <f>IF(AN426=0,"",IF(SUM($AN$424:AN426)=1,AR426,IF($AN$481&gt;SUM($AN$424:AN426),_xlfn.CONCAT(", ",AR426),IF($AN$481=SUM($AN$424:AN426),_xlfn.CONCAT(" y ",AR426,".")))))</f>
        <v/>
      </c>
      <c r="AQ426" s="641" t="str">
        <f>IF(AO426=0,"", IF(SUM($AN426:BW$582)=1,AR426, IF($AN$589&gt;SUM($AN426:BW$582),_xlfn.CONCAT(", ",AR426), IF($AN$589=SUM($AN426:BW$582),_xlfn.CONCAT(" y ",AR426,".")))))</f>
        <v/>
      </c>
      <c r="AR426" s="639">
        <f t="shared" ref="AR426:AR464" si="188">_xlfn.NUMBERVALUE(C426)</f>
        <v>2</v>
      </c>
      <c r="AS426" s="641"/>
      <c r="AX426" s="639">
        <f t="shared" si="183"/>
        <v>0</v>
      </c>
      <c r="AY426" s="641"/>
      <c r="BA426" s="890" t="s">
        <v>7899</v>
      </c>
      <c r="BB426" s="891"/>
      <c r="BC426" s="489" t="s">
        <v>475</v>
      </c>
      <c r="BD426" s="473" t="s">
        <v>476</v>
      </c>
      <c r="BE426" s="473" t="s">
        <v>8130</v>
      </c>
      <c r="BF426" s="473" t="s">
        <v>8131</v>
      </c>
      <c r="BG426" s="473" t="s">
        <v>8132</v>
      </c>
      <c r="BH426" s="71"/>
    </row>
    <row r="427" spans="1:60" s="72" customFormat="1" ht="15">
      <c r="A427" s="131"/>
      <c r="B427" s="53"/>
      <c r="C427" s="82" t="s">
        <v>68</v>
      </c>
      <c r="D427" s="792" t="str">
        <f>IF(CNGE_2026_M3_Secc1!$AH$40=CNGE_2026_M3_Secc1!$AJ$40,"",IF(CNGE_2026_M3_Secc1!D62="","",CNGE_2026_M3_Secc1!D62))</f>
        <v/>
      </c>
      <c r="E427" s="793"/>
      <c r="F427" s="793"/>
      <c r="G427" s="793"/>
      <c r="H427" s="793"/>
      <c r="I427" s="793"/>
      <c r="J427" s="793"/>
      <c r="K427" s="793"/>
      <c r="L427" s="793"/>
      <c r="M427" s="793"/>
      <c r="N427" s="794"/>
      <c r="O427" s="701"/>
      <c r="P427" s="701"/>
      <c r="Q427" s="701"/>
      <c r="R427" s="701"/>
      <c r="S427" s="701"/>
      <c r="T427" s="701"/>
      <c r="U427" s="701"/>
      <c r="V427" s="701"/>
      <c r="W427" s="701"/>
      <c r="X427" s="701"/>
      <c r="Y427" s="701"/>
      <c r="Z427" s="701"/>
      <c r="AA427" s="701"/>
      <c r="AB427" s="701"/>
      <c r="AC427" s="701"/>
      <c r="AD427" s="701"/>
      <c r="AE427" s="12"/>
      <c r="AF427" s="122"/>
      <c r="AG427" s="212"/>
      <c r="AH427" s="742">
        <f t="shared" si="184"/>
        <v>0</v>
      </c>
      <c r="AI427" s="919"/>
      <c r="AJ427" s="742">
        <f t="shared" si="185"/>
        <v>0</v>
      </c>
      <c r="AK427" s="919"/>
      <c r="AL427" s="742">
        <f t="shared" si="186"/>
        <v>0</v>
      </c>
      <c r="AM427" s="919"/>
      <c r="AN427" s="639">
        <f t="shared" si="187"/>
        <v>0</v>
      </c>
      <c r="AO427" s="641"/>
      <c r="AP427" s="639" t="str">
        <f>IF(AN427=0,"",IF(SUM($AN$424:AN427)=1,AR427,IF($AN$481&gt;SUM($AN$424:AN427),_xlfn.CONCAT(", ",AR427),IF($AN$481=SUM($AN$424:AN427),_xlfn.CONCAT(" y ",AR427,".")))))</f>
        <v/>
      </c>
      <c r="AQ427" s="641" t="str">
        <f>IF(AO427=0,"", IF(SUM($AN427:BW$582)=1,AR427, IF($AN$589&gt;SUM($AN427:BW$582),_xlfn.CONCAT(", ",AR427), IF($AN$589=SUM($AN427:BW$582),_xlfn.CONCAT(" y ",AR427,".")))))</f>
        <v/>
      </c>
      <c r="AR427" s="639">
        <f t="shared" si="188"/>
        <v>3</v>
      </c>
      <c r="AS427" s="641"/>
      <c r="AX427" s="639">
        <f t="shared" si="183"/>
        <v>0</v>
      </c>
      <c r="AY427" s="641"/>
      <c r="BA427" s="892" t="s">
        <v>8088</v>
      </c>
      <c r="BB427" s="892"/>
      <c r="BC427" s="490" t="str">
        <f>SUBSTITUTE( SUBSTITUTE( SUBSTITUTE( SUBSTITUTE( SUBSTITUTE( SUBSTITUTE( SUBSTITUTE( SUBSTITUTE( SUBSTITUTE( SUBSTITUTE(BC426, "á", "a"), "é", "e"), "í", "i"), "ó", "o"), "ú", "u"), "Á", "A"), "É", "E"), "Í", "I"), "Ó", "O"), "Ú", "U")</f>
        <v>Dictamen</v>
      </c>
      <c r="BD427" s="490" t="str">
        <f>SUBSTITUTE( SUBSTITUTE( SUBSTITUTE( SUBSTITUTE( SUBSTITUTE( SUBSTITUTE( SUBSTITUTE( SUBSTITUTE( SUBSTITUTE( SUBSTITUTE(BD426, "á", "a"), "é", "e"), "í", "i"), "ó", "o"), "ú", "u"), "Á", "A"), "É", "E"), "Í", "I"), "Ó", "O"), "Ú", "U")</f>
        <v>Informe</v>
      </c>
      <c r="BE427" s="490" t="str">
        <f>SUBSTITUTE( SUBSTITUTE( SUBSTITUTE( SUBSTITUTE( SUBSTITUTE( SUBSTITUTE( SUBSTITUTE( SUBSTITUTE( SUBSTITUTE( SUBSTITUTE(BE426, "á", "a"), "é", "e"), "í", "i"), "ó", "o"), "ú", "u"), "Á", "A"), "É", "E"), "Í", "I"), "Ó", "O"), "Ú", "U")</f>
        <v>Opinion tecnica</v>
      </c>
      <c r="BF427" s="490" t="str">
        <f>SUBSTITUTE( SUBSTITUTE( SUBSTITUTE( SUBSTITUTE( SUBSTITUTE( SUBSTITUTE( SUBSTITUTE( SUBSTITUTE( SUBSTITUTE( SUBSTITUTE(BF426, "á", "a"), "é", "e"), "í", "i"), "ó", "o"), "ú", "u"), "Á", "A"), "É", "E"), "Í", "I"), "Ó", "O"), "Ú", "U")</f>
        <v>Resultados de estudios</v>
      </c>
      <c r="BG427" s="490" t="str">
        <f>SUBSTITUTE( SUBSTITUTE( SUBSTITUTE( SUBSTITUTE( SUBSTITUTE( SUBSTITUTE( SUBSTITUTE( SUBSTITUTE( SUBSTITUTE( SUBSTITUTE(BG426, "á", "a"), "é", "e"), "í", "i"), "ó", "o"), "ú", "u"), "Á", "A"), "É", "E"), "Í", "I"), "Ó", "O"), "Ú", "U")</f>
        <v>Requerimientos</v>
      </c>
    </row>
    <row r="428" spans="1:60" s="72" customFormat="1" ht="15">
      <c r="A428" s="131"/>
      <c r="B428" s="53"/>
      <c r="C428" s="82" t="s">
        <v>69</v>
      </c>
      <c r="D428" s="792" t="str">
        <f>IF(CNGE_2026_M3_Secc1!$AH$40=CNGE_2026_M3_Secc1!$AJ$40,"",IF(CNGE_2026_M3_Secc1!D63="","",CNGE_2026_M3_Secc1!D63))</f>
        <v/>
      </c>
      <c r="E428" s="793"/>
      <c r="F428" s="793"/>
      <c r="G428" s="793"/>
      <c r="H428" s="793"/>
      <c r="I428" s="793"/>
      <c r="J428" s="793"/>
      <c r="K428" s="793"/>
      <c r="L428" s="793"/>
      <c r="M428" s="793"/>
      <c r="N428" s="794"/>
      <c r="O428" s="701"/>
      <c r="P428" s="701"/>
      <c r="Q428" s="701"/>
      <c r="R428" s="701"/>
      <c r="S428" s="701"/>
      <c r="T428" s="701"/>
      <c r="U428" s="701"/>
      <c r="V428" s="701"/>
      <c r="W428" s="701"/>
      <c r="X428" s="701"/>
      <c r="Y428" s="701"/>
      <c r="Z428" s="701"/>
      <c r="AA428" s="701"/>
      <c r="AB428" s="701"/>
      <c r="AC428" s="701"/>
      <c r="AD428" s="701"/>
      <c r="AE428" s="12"/>
      <c r="AF428" s="122"/>
      <c r="AG428" s="212"/>
      <c r="AH428" s="742">
        <f t="shared" si="184"/>
        <v>0</v>
      </c>
      <c r="AI428" s="919"/>
      <c r="AJ428" s="742">
        <f t="shared" si="185"/>
        <v>0</v>
      </c>
      <c r="AK428" s="919"/>
      <c r="AL428" s="742">
        <f t="shared" si="186"/>
        <v>0</v>
      </c>
      <c r="AM428" s="919"/>
      <c r="AN428" s="639">
        <f t="shared" si="187"/>
        <v>0</v>
      </c>
      <c r="AO428" s="641"/>
      <c r="AP428" s="639" t="str">
        <f>IF(AN428=0,"",IF(SUM($AN$424:AN428)=1,AR428,IF($AN$481&gt;SUM($AN$424:AN428),_xlfn.CONCAT(", ",AR428),IF($AN$481=SUM($AN$424:AN428),_xlfn.CONCAT(" y ",AR428,".")))))</f>
        <v/>
      </c>
      <c r="AQ428" s="641" t="str">
        <f>IF(AO428=0,"", IF(SUM($AN428:BW$582)=1,AR428, IF($AN$589&gt;SUM($AN428:BW$582),_xlfn.CONCAT(", ",AR428), IF($AN$589=SUM($AN428:BW$582),_xlfn.CONCAT(" y ",AR428,".")))))</f>
        <v/>
      </c>
      <c r="AR428" s="639">
        <f t="shared" si="188"/>
        <v>4</v>
      </c>
      <c r="AS428" s="641"/>
      <c r="AX428" s="639">
        <f t="shared" si="183"/>
        <v>0</v>
      </c>
      <c r="AY428" s="641"/>
      <c r="BA428" s="895" t="s">
        <v>7223</v>
      </c>
      <c r="BB428" s="895"/>
      <c r="BC428" s="491">
        <f>IF(ISNUMBER(SEARCH(BC427,$BC$424,1))=FALSE,0,1)</f>
        <v>0</v>
      </c>
      <c r="BD428" s="491">
        <f>IF(ISNUMBER(SEARCH(BD427,$BC$424,1))=FALSE,0,1)</f>
        <v>0</v>
      </c>
      <c r="BE428" s="491">
        <f>IF(ISNUMBER(SEARCH(BE427,$BC$424,1))=FALSE,0,1)</f>
        <v>0</v>
      </c>
      <c r="BF428" s="491">
        <f>IF(ISNUMBER(SEARCH(BF427,$BC$424,1))=FALSE,0,1)</f>
        <v>0</v>
      </c>
      <c r="BG428" s="491">
        <f>IF(ISNUMBER(SEARCH(BG427,$BC$424,1))=FALSE,0,1)</f>
        <v>0</v>
      </c>
      <c r="BH428" s="494">
        <f>SUM(BC428:BG428)</f>
        <v>0</v>
      </c>
    </row>
    <row r="429" spans="1:60" s="72" customFormat="1" ht="15">
      <c r="A429" s="131"/>
      <c r="B429" s="53"/>
      <c r="C429" s="82" t="s">
        <v>70</v>
      </c>
      <c r="D429" s="792" t="str">
        <f>IF(CNGE_2026_M3_Secc1!$AH$40=CNGE_2026_M3_Secc1!$AJ$40,"",IF(CNGE_2026_M3_Secc1!D64="","",CNGE_2026_M3_Secc1!D64))</f>
        <v/>
      </c>
      <c r="E429" s="793"/>
      <c r="F429" s="793"/>
      <c r="G429" s="793"/>
      <c r="H429" s="793"/>
      <c r="I429" s="793"/>
      <c r="J429" s="793"/>
      <c r="K429" s="793"/>
      <c r="L429" s="793"/>
      <c r="M429" s="793"/>
      <c r="N429" s="794"/>
      <c r="O429" s="701"/>
      <c r="P429" s="701"/>
      <c r="Q429" s="701"/>
      <c r="R429" s="701"/>
      <c r="S429" s="701"/>
      <c r="T429" s="701"/>
      <c r="U429" s="701"/>
      <c r="V429" s="701"/>
      <c r="W429" s="701"/>
      <c r="X429" s="701"/>
      <c r="Y429" s="701"/>
      <c r="Z429" s="701"/>
      <c r="AA429" s="701"/>
      <c r="AB429" s="701"/>
      <c r="AC429" s="701"/>
      <c r="AD429" s="701"/>
      <c r="AE429" s="12"/>
      <c r="AF429" s="122"/>
      <c r="AG429" s="212"/>
      <c r="AH429" s="742">
        <f t="shared" si="184"/>
        <v>0</v>
      </c>
      <c r="AI429" s="919"/>
      <c r="AJ429" s="742">
        <f t="shared" si="185"/>
        <v>0</v>
      </c>
      <c r="AK429" s="919"/>
      <c r="AL429" s="742">
        <f t="shared" si="186"/>
        <v>0</v>
      </c>
      <c r="AM429" s="919"/>
      <c r="AN429" s="639">
        <f t="shared" si="187"/>
        <v>0</v>
      </c>
      <c r="AO429" s="641"/>
      <c r="AP429" s="639" t="str">
        <f>IF(AN429=0,"",IF(SUM($AN$424:AN429)=1,AR429,IF($AN$481&gt;SUM($AN$424:AN429),_xlfn.CONCAT(", ",AR429),IF($AN$481=SUM($AN$424:AN429),_xlfn.CONCAT(" y ",AR429,".")))))</f>
        <v/>
      </c>
      <c r="AQ429" s="641" t="str">
        <f>IF(AO429=0,"", IF(SUM($AN429:BW$582)=1,AR429, IF($AN$589&gt;SUM($AN429:BW$582),_xlfn.CONCAT(", ",AR429), IF($AN$589=SUM($AN429:BW$582),_xlfn.CONCAT(" y ",AR429,".")))))</f>
        <v/>
      </c>
      <c r="AR429" s="639">
        <f t="shared" si="188"/>
        <v>5</v>
      </c>
      <c r="AS429" s="641"/>
      <c r="AX429" s="639">
        <f t="shared" si="183"/>
        <v>0</v>
      </c>
      <c r="AY429" s="641"/>
      <c r="BA429" s="895" t="s">
        <v>7901</v>
      </c>
      <c r="BB429" s="895"/>
      <c r="BC429" s="491" t="str">
        <f>IF(BC428=0,"",IF(SUM($BC$428:BC428)=1,BC425,IF($BH$428&gt;SUM($BC$428:BC428),_xlfn.CONCAT(", ",BC425),IF($BH$428=SUM($BC$428:BC428),_xlfn.CONCAT(" y ",BC425)))))</f>
        <v/>
      </c>
      <c r="BD429" s="491" t="str">
        <f>IF(BD428=0,"",IF(SUM($BC$428:BD428)=1,BD425,IF($BH$428&gt;SUM($BC$428:BD428),_xlfn.CONCAT(", ",BD425),IF($BH$428=SUM($BC$428:BD428),_xlfn.CONCAT(" y ",BD425)))))</f>
        <v/>
      </c>
      <c r="BE429" s="491" t="str">
        <f>IF(BE428=0,"",IF(SUM($BC$428:BE428)=1,BE425,IF($BH$428&gt;SUM($BC$428:BE428),_xlfn.CONCAT(", ",BE425),IF($BH$428=SUM($BC$428:BE428),_xlfn.CONCAT(" y ",BE425)))))</f>
        <v/>
      </c>
      <c r="BF429" s="491" t="str">
        <f>IF(BF428=0,"",IF(SUM($BC$428:BF428)=1,BF425,IF($BH$428&gt;SUM($BC$428:BF428),_xlfn.CONCAT(", ",BF425),IF($BH$428=SUM($BC$428:BF428),_xlfn.CONCAT(" y ",BF425)))))</f>
        <v/>
      </c>
      <c r="BG429" s="491" t="str">
        <f>IF(BG428=0,"",IF(SUM($BC$428:BG428)=1,BG425,IF($BH$428&gt;SUM($BC$428:BG428),_xlfn.CONCAT(", ",BG425),IF($BH$428=SUM($BC$428:BG428),_xlfn.CONCAT(" y ",BG425)))))</f>
        <v/>
      </c>
      <c r="BH429" s="495" t="str">
        <f>_xlfn.CONCAT(BC429:BG429)</f>
        <v/>
      </c>
    </row>
    <row r="430" spans="1:60" s="72" customFormat="1" ht="15">
      <c r="A430" s="131"/>
      <c r="B430" s="53"/>
      <c r="C430" s="82" t="s">
        <v>71</v>
      </c>
      <c r="D430" s="792" t="str">
        <f>IF(CNGE_2026_M3_Secc1!$AH$40=CNGE_2026_M3_Secc1!$AJ$40,"",IF(CNGE_2026_M3_Secc1!D65="","",CNGE_2026_M3_Secc1!D65))</f>
        <v/>
      </c>
      <c r="E430" s="793"/>
      <c r="F430" s="793"/>
      <c r="G430" s="793"/>
      <c r="H430" s="793"/>
      <c r="I430" s="793"/>
      <c r="J430" s="793"/>
      <c r="K430" s="793"/>
      <c r="L430" s="793"/>
      <c r="M430" s="793"/>
      <c r="N430" s="794"/>
      <c r="O430" s="701"/>
      <c r="P430" s="701"/>
      <c r="Q430" s="701"/>
      <c r="R430" s="701"/>
      <c r="S430" s="701"/>
      <c r="T430" s="701"/>
      <c r="U430" s="701"/>
      <c r="V430" s="701"/>
      <c r="W430" s="701"/>
      <c r="X430" s="701"/>
      <c r="Y430" s="701"/>
      <c r="Z430" s="701"/>
      <c r="AA430" s="701"/>
      <c r="AB430" s="701"/>
      <c r="AC430" s="701"/>
      <c r="AD430" s="701"/>
      <c r="AE430" s="12"/>
      <c r="AF430" s="122"/>
      <c r="AG430" s="212"/>
      <c r="AH430" s="742">
        <f t="shared" si="184"/>
        <v>0</v>
      </c>
      <c r="AI430" s="919"/>
      <c r="AJ430" s="742">
        <f t="shared" si="185"/>
        <v>0</v>
      </c>
      <c r="AK430" s="919"/>
      <c r="AL430" s="742">
        <f t="shared" si="186"/>
        <v>0</v>
      </c>
      <c r="AM430" s="919"/>
      <c r="AN430" s="639">
        <f t="shared" si="187"/>
        <v>0</v>
      </c>
      <c r="AO430" s="641"/>
      <c r="AP430" s="639" t="str">
        <f>IF(AN430=0,"",IF(SUM($AN$424:AN430)=1,AR430,IF($AN$481&gt;SUM($AN$424:AN430),_xlfn.CONCAT(", ",AR430),IF($AN$481=SUM($AN$424:AN430),_xlfn.CONCAT(" y ",AR430,".")))))</f>
        <v/>
      </c>
      <c r="AQ430" s="641" t="str">
        <f>IF(AO430=0,"", IF(SUM($AN430:BW$582)=1,AR430, IF($AN$589&gt;SUM($AN430:BW$582),_xlfn.CONCAT(", ",AR430), IF($AN$589=SUM($AN430:BW$582),_xlfn.CONCAT(" y ",AR430,".")))))</f>
        <v/>
      </c>
      <c r="AR430" s="639">
        <f t="shared" si="188"/>
        <v>6</v>
      </c>
      <c r="AS430" s="641"/>
      <c r="AX430" s="639">
        <f t="shared" si="183"/>
        <v>0</v>
      </c>
      <c r="AY430" s="641"/>
    </row>
    <row r="431" spans="1:60" s="72" customFormat="1" ht="15">
      <c r="A431" s="131"/>
      <c r="B431" s="53"/>
      <c r="C431" s="82" t="s">
        <v>72</v>
      </c>
      <c r="D431" s="792" t="str">
        <f>IF(CNGE_2026_M3_Secc1!$AH$40=CNGE_2026_M3_Secc1!$AJ$40,"",IF(CNGE_2026_M3_Secc1!D66="","",CNGE_2026_M3_Secc1!D66))</f>
        <v/>
      </c>
      <c r="E431" s="793"/>
      <c r="F431" s="793"/>
      <c r="G431" s="793"/>
      <c r="H431" s="793"/>
      <c r="I431" s="793"/>
      <c r="J431" s="793"/>
      <c r="K431" s="793"/>
      <c r="L431" s="793"/>
      <c r="M431" s="793"/>
      <c r="N431" s="794"/>
      <c r="O431" s="701"/>
      <c r="P431" s="701"/>
      <c r="Q431" s="701"/>
      <c r="R431" s="701"/>
      <c r="S431" s="701"/>
      <c r="T431" s="701"/>
      <c r="U431" s="701"/>
      <c r="V431" s="701"/>
      <c r="W431" s="701"/>
      <c r="X431" s="701"/>
      <c r="Y431" s="701"/>
      <c r="Z431" s="701"/>
      <c r="AA431" s="701"/>
      <c r="AB431" s="701"/>
      <c r="AC431" s="701"/>
      <c r="AD431" s="701"/>
      <c r="AE431" s="12"/>
      <c r="AF431" s="122"/>
      <c r="AG431" s="212"/>
      <c r="AH431" s="742">
        <f t="shared" si="184"/>
        <v>0</v>
      </c>
      <c r="AI431" s="919"/>
      <c r="AJ431" s="742">
        <f t="shared" si="185"/>
        <v>0</v>
      </c>
      <c r="AK431" s="919"/>
      <c r="AL431" s="742">
        <f t="shared" si="186"/>
        <v>0</v>
      </c>
      <c r="AM431" s="919"/>
      <c r="AN431" s="639">
        <f t="shared" si="187"/>
        <v>0</v>
      </c>
      <c r="AO431" s="641"/>
      <c r="AP431" s="639" t="str">
        <f>IF(AN431=0,"",IF(SUM($AN$424:AN431)=1,AR431,IF($AN$481&gt;SUM($AN$424:AN431),_xlfn.CONCAT(", ",AR431),IF($AN$481=SUM($AN$424:AN431),_xlfn.CONCAT(" y ",AR431,".")))))</f>
        <v/>
      </c>
      <c r="AQ431" s="641" t="str">
        <f>IF(AO431=0,"", IF(SUM($AN431:BW$582)=1,AR431, IF($AN$589&gt;SUM($AN431:BW$582),_xlfn.CONCAT(", ",AR431), IF($AN$589=SUM($AN431:BW$582),_xlfn.CONCAT(" y ",AR431,".")))))</f>
        <v/>
      </c>
      <c r="AR431" s="639">
        <f t="shared" si="188"/>
        <v>7</v>
      </c>
      <c r="AS431" s="641"/>
      <c r="AX431" s="639">
        <f t="shared" si="183"/>
        <v>0</v>
      </c>
      <c r="AY431" s="641"/>
    </row>
    <row r="432" spans="1:60" s="72" customFormat="1" ht="15">
      <c r="A432" s="131"/>
      <c r="B432" s="53"/>
      <c r="C432" s="82" t="s">
        <v>73</v>
      </c>
      <c r="D432" s="792" t="str">
        <f>IF(CNGE_2026_M3_Secc1!$AH$40=CNGE_2026_M3_Secc1!$AJ$40,"",IF(CNGE_2026_M3_Secc1!D67="","",CNGE_2026_M3_Secc1!D67))</f>
        <v/>
      </c>
      <c r="E432" s="793"/>
      <c r="F432" s="793"/>
      <c r="G432" s="793"/>
      <c r="H432" s="793"/>
      <c r="I432" s="793"/>
      <c r="J432" s="793"/>
      <c r="K432" s="793"/>
      <c r="L432" s="793"/>
      <c r="M432" s="793"/>
      <c r="N432" s="794"/>
      <c r="O432" s="701"/>
      <c r="P432" s="701"/>
      <c r="Q432" s="701"/>
      <c r="R432" s="701"/>
      <c r="S432" s="701"/>
      <c r="T432" s="701"/>
      <c r="U432" s="701"/>
      <c r="V432" s="701"/>
      <c r="W432" s="701"/>
      <c r="X432" s="701"/>
      <c r="Y432" s="701"/>
      <c r="Z432" s="701"/>
      <c r="AA432" s="701"/>
      <c r="AB432" s="701"/>
      <c r="AC432" s="701"/>
      <c r="AD432" s="701"/>
      <c r="AE432" s="12"/>
      <c r="AF432" s="122"/>
      <c r="AG432" s="212"/>
      <c r="AH432" s="742">
        <f t="shared" si="184"/>
        <v>0</v>
      </c>
      <c r="AI432" s="919"/>
      <c r="AJ432" s="742">
        <f t="shared" si="185"/>
        <v>0</v>
      </c>
      <c r="AK432" s="919"/>
      <c r="AL432" s="742">
        <f t="shared" si="186"/>
        <v>0</v>
      </c>
      <c r="AM432" s="919"/>
      <c r="AN432" s="639">
        <f t="shared" si="187"/>
        <v>0</v>
      </c>
      <c r="AO432" s="641"/>
      <c r="AP432" s="639" t="str">
        <f>IF(AN432=0,"",IF(SUM($AN$424:AN432)=1,AR432,IF($AN$481&gt;SUM($AN$424:AN432),_xlfn.CONCAT(", ",AR432),IF($AN$481=SUM($AN$424:AN432),_xlfn.CONCAT(" y ",AR432,".")))))</f>
        <v/>
      </c>
      <c r="AQ432" s="641" t="str">
        <f>IF(AO432=0,"", IF(SUM($AN432:BW$582)=1,AR432, IF($AN$589&gt;SUM($AN432:BW$582),_xlfn.CONCAT(", ",AR432), IF($AN$589=SUM($AN432:BW$582),_xlfn.CONCAT(" y ",AR432,".")))))</f>
        <v/>
      </c>
      <c r="AR432" s="639">
        <f t="shared" si="188"/>
        <v>8</v>
      </c>
      <c r="AS432" s="641"/>
      <c r="AX432" s="639">
        <f t="shared" si="183"/>
        <v>0</v>
      </c>
      <c r="AY432" s="641"/>
    </row>
    <row r="433" spans="1:51" s="72" customFormat="1" ht="15">
      <c r="A433" s="131"/>
      <c r="B433" s="53"/>
      <c r="C433" s="82" t="s">
        <v>74</v>
      </c>
      <c r="D433" s="792" t="str">
        <f>IF(CNGE_2026_M3_Secc1!$AH$40=CNGE_2026_M3_Secc1!$AJ$40,"",IF(CNGE_2026_M3_Secc1!D68="","",CNGE_2026_M3_Secc1!D68))</f>
        <v/>
      </c>
      <c r="E433" s="793"/>
      <c r="F433" s="793"/>
      <c r="G433" s="793"/>
      <c r="H433" s="793"/>
      <c r="I433" s="793"/>
      <c r="J433" s="793"/>
      <c r="K433" s="793"/>
      <c r="L433" s="793"/>
      <c r="M433" s="793"/>
      <c r="N433" s="794"/>
      <c r="O433" s="701"/>
      <c r="P433" s="701"/>
      <c r="Q433" s="701"/>
      <c r="R433" s="701"/>
      <c r="S433" s="701"/>
      <c r="T433" s="701"/>
      <c r="U433" s="701"/>
      <c r="V433" s="701"/>
      <c r="W433" s="701"/>
      <c r="X433" s="701"/>
      <c r="Y433" s="701"/>
      <c r="Z433" s="701"/>
      <c r="AA433" s="701"/>
      <c r="AB433" s="701"/>
      <c r="AC433" s="701"/>
      <c r="AD433" s="701"/>
      <c r="AE433" s="12"/>
      <c r="AF433" s="122"/>
      <c r="AG433" s="212"/>
      <c r="AH433" s="742">
        <f t="shared" si="184"/>
        <v>0</v>
      </c>
      <c r="AI433" s="919"/>
      <c r="AJ433" s="742">
        <f t="shared" si="185"/>
        <v>0</v>
      </c>
      <c r="AK433" s="919"/>
      <c r="AL433" s="742">
        <f t="shared" si="186"/>
        <v>0</v>
      </c>
      <c r="AM433" s="919"/>
      <c r="AN433" s="639">
        <f t="shared" si="187"/>
        <v>0</v>
      </c>
      <c r="AO433" s="641"/>
      <c r="AP433" s="639" t="str">
        <f>IF(AN433=0,"",IF(SUM($AN$424:AN433)=1,AR433,IF($AN$481&gt;SUM($AN$424:AN433),_xlfn.CONCAT(", ",AR433),IF($AN$481=SUM($AN$424:AN433),_xlfn.CONCAT(" y ",AR433,".")))))</f>
        <v/>
      </c>
      <c r="AQ433" s="641" t="str">
        <f>IF(AO433=0,"", IF(SUM($AN433:BW$582)=1,AR433, IF($AN$589&gt;SUM($AN433:BW$582),_xlfn.CONCAT(", ",AR433), IF($AN$589=SUM($AN433:BW$582),_xlfn.CONCAT(" y ",AR433,".")))))</f>
        <v/>
      </c>
      <c r="AR433" s="639">
        <f t="shared" si="188"/>
        <v>9</v>
      </c>
      <c r="AS433" s="641"/>
      <c r="AX433" s="639">
        <f t="shared" si="183"/>
        <v>0</v>
      </c>
      <c r="AY433" s="641"/>
    </row>
    <row r="434" spans="1:51" s="72" customFormat="1" ht="15">
      <c r="A434" s="131"/>
      <c r="B434" s="53"/>
      <c r="C434" s="82" t="s">
        <v>75</v>
      </c>
      <c r="D434" s="792" t="str">
        <f>IF(CNGE_2026_M3_Secc1!$AH$40=CNGE_2026_M3_Secc1!$AJ$40,"",IF(CNGE_2026_M3_Secc1!D69="","",CNGE_2026_M3_Secc1!D69))</f>
        <v/>
      </c>
      <c r="E434" s="793"/>
      <c r="F434" s="793"/>
      <c r="G434" s="793"/>
      <c r="H434" s="793"/>
      <c r="I434" s="793"/>
      <c r="J434" s="793"/>
      <c r="K434" s="793"/>
      <c r="L434" s="793"/>
      <c r="M434" s="793"/>
      <c r="N434" s="794"/>
      <c r="O434" s="701"/>
      <c r="P434" s="701"/>
      <c r="Q434" s="701"/>
      <c r="R434" s="701"/>
      <c r="S434" s="701"/>
      <c r="T434" s="701"/>
      <c r="U434" s="701"/>
      <c r="V434" s="701"/>
      <c r="W434" s="701"/>
      <c r="X434" s="701"/>
      <c r="Y434" s="701"/>
      <c r="Z434" s="701"/>
      <c r="AA434" s="701"/>
      <c r="AB434" s="701"/>
      <c r="AC434" s="701"/>
      <c r="AD434" s="701"/>
      <c r="AE434" s="12"/>
      <c r="AF434" s="122"/>
      <c r="AG434" s="212"/>
      <c r="AH434" s="742">
        <f t="shared" si="184"/>
        <v>0</v>
      </c>
      <c r="AI434" s="919"/>
      <c r="AJ434" s="742">
        <f t="shared" si="185"/>
        <v>0</v>
      </c>
      <c r="AK434" s="919"/>
      <c r="AL434" s="742">
        <f t="shared" si="186"/>
        <v>0</v>
      </c>
      <c r="AM434" s="919"/>
      <c r="AN434" s="639">
        <f t="shared" si="187"/>
        <v>0</v>
      </c>
      <c r="AO434" s="641"/>
      <c r="AP434" s="639" t="str">
        <f>IF(AN434=0,"",IF(SUM($AN$424:AN434)=1,AR434,IF($AN$481&gt;SUM($AN$424:AN434),_xlfn.CONCAT(", ",AR434),IF($AN$481=SUM($AN$424:AN434),_xlfn.CONCAT(" y ",AR434,".")))))</f>
        <v/>
      </c>
      <c r="AQ434" s="641" t="str">
        <f>IF(AO434=0,"", IF(SUM($AN434:BW$582)=1,AR434, IF($AN$589&gt;SUM($AN434:BW$582),_xlfn.CONCAT(", ",AR434), IF($AN$589=SUM($AN434:BW$582),_xlfn.CONCAT(" y ",AR434,".")))))</f>
        <v/>
      </c>
      <c r="AR434" s="639">
        <f t="shared" si="188"/>
        <v>10</v>
      </c>
      <c r="AS434" s="641"/>
      <c r="AX434" s="639">
        <f t="shared" si="183"/>
        <v>0</v>
      </c>
      <c r="AY434" s="641"/>
    </row>
    <row r="435" spans="1:51" s="72" customFormat="1" ht="15" customHeight="1">
      <c r="A435" s="131"/>
      <c r="B435" s="53"/>
      <c r="C435" s="82" t="s">
        <v>76</v>
      </c>
      <c r="D435" s="792" t="str">
        <f>IF(CNGE_2026_M3_Secc1!$AH$40=CNGE_2026_M3_Secc1!$AJ$40,"",IF(CNGE_2026_M3_Secc1!D70="","",CNGE_2026_M3_Secc1!D70))</f>
        <v/>
      </c>
      <c r="E435" s="793"/>
      <c r="F435" s="793"/>
      <c r="G435" s="793"/>
      <c r="H435" s="793"/>
      <c r="I435" s="793"/>
      <c r="J435" s="793"/>
      <c r="K435" s="793"/>
      <c r="L435" s="793"/>
      <c r="M435" s="793"/>
      <c r="N435" s="794"/>
      <c r="O435" s="701"/>
      <c r="P435" s="701"/>
      <c r="Q435" s="701"/>
      <c r="R435" s="701"/>
      <c r="S435" s="701"/>
      <c r="T435" s="701"/>
      <c r="U435" s="701"/>
      <c r="V435" s="701"/>
      <c r="W435" s="701"/>
      <c r="X435" s="701"/>
      <c r="Y435" s="701"/>
      <c r="Z435" s="701"/>
      <c r="AA435" s="701"/>
      <c r="AB435" s="701"/>
      <c r="AC435" s="701"/>
      <c r="AD435" s="701"/>
      <c r="AE435" s="12"/>
      <c r="AF435" s="122"/>
      <c r="AG435" s="212"/>
      <c r="AH435" s="742">
        <f t="shared" si="184"/>
        <v>0</v>
      </c>
      <c r="AI435" s="919"/>
      <c r="AJ435" s="742">
        <f t="shared" si="185"/>
        <v>0</v>
      </c>
      <c r="AK435" s="919"/>
      <c r="AL435" s="742">
        <f t="shared" si="186"/>
        <v>0</v>
      </c>
      <c r="AM435" s="919"/>
      <c r="AN435" s="639">
        <f t="shared" si="187"/>
        <v>0</v>
      </c>
      <c r="AO435" s="641"/>
      <c r="AP435" s="639" t="str">
        <f>IF(AN435=0,"",IF(SUM($AN$424:AN435)=1,AR435,IF($AN$481&gt;SUM($AN$424:AN435),_xlfn.CONCAT(", ",AR435),IF($AN$481=SUM($AN$424:AN435),_xlfn.CONCAT(" y ",AR435,".")))))</f>
        <v/>
      </c>
      <c r="AQ435" s="641" t="str">
        <f>IF(AO435=0,"", IF(SUM($AN435:BW$582)=1,AR435, IF($AN$589&gt;SUM($AN435:BW$582),_xlfn.CONCAT(", ",AR435), IF($AN$589=SUM($AN435:BW$582),_xlfn.CONCAT(" y ",AR435,".")))))</f>
        <v/>
      </c>
      <c r="AR435" s="639">
        <f t="shared" si="188"/>
        <v>11</v>
      </c>
      <c r="AS435" s="641"/>
      <c r="AX435" s="639">
        <f t="shared" si="183"/>
        <v>0</v>
      </c>
      <c r="AY435" s="641"/>
    </row>
    <row r="436" spans="1:51" s="72" customFormat="1" ht="15" customHeight="1">
      <c r="A436" s="131"/>
      <c r="B436" s="53"/>
      <c r="C436" s="82" t="s">
        <v>77</v>
      </c>
      <c r="D436" s="792" t="str">
        <f>IF(CNGE_2026_M3_Secc1!$AH$40=CNGE_2026_M3_Secc1!$AJ$40,"",IF(CNGE_2026_M3_Secc1!D71="","",CNGE_2026_M3_Secc1!D71))</f>
        <v/>
      </c>
      <c r="E436" s="793"/>
      <c r="F436" s="793"/>
      <c r="G436" s="793"/>
      <c r="H436" s="793"/>
      <c r="I436" s="793"/>
      <c r="J436" s="793"/>
      <c r="K436" s="793"/>
      <c r="L436" s="793"/>
      <c r="M436" s="793"/>
      <c r="N436" s="794"/>
      <c r="O436" s="701"/>
      <c r="P436" s="701"/>
      <c r="Q436" s="701"/>
      <c r="R436" s="701"/>
      <c r="S436" s="701"/>
      <c r="T436" s="701"/>
      <c r="U436" s="701"/>
      <c r="V436" s="701"/>
      <c r="W436" s="701"/>
      <c r="X436" s="701"/>
      <c r="Y436" s="701"/>
      <c r="Z436" s="701"/>
      <c r="AA436" s="701"/>
      <c r="AB436" s="701"/>
      <c r="AC436" s="701"/>
      <c r="AD436" s="701"/>
      <c r="AE436" s="12"/>
      <c r="AF436" s="122"/>
      <c r="AG436" s="212"/>
      <c r="AH436" s="742">
        <f t="shared" si="184"/>
        <v>0</v>
      </c>
      <c r="AI436" s="919"/>
      <c r="AJ436" s="742">
        <f t="shared" si="185"/>
        <v>0</v>
      </c>
      <c r="AK436" s="919"/>
      <c r="AL436" s="742">
        <f t="shared" si="186"/>
        <v>0</v>
      </c>
      <c r="AM436" s="919"/>
      <c r="AN436" s="639">
        <f t="shared" si="187"/>
        <v>0</v>
      </c>
      <c r="AO436" s="641"/>
      <c r="AP436" s="639" t="str">
        <f>IF(AN436=0,"",IF(SUM($AN$424:AN436)=1,AR436,IF($AN$481&gt;SUM($AN$424:AN436),_xlfn.CONCAT(", ",AR436),IF($AN$481=SUM($AN$424:AN436),_xlfn.CONCAT(" y ",AR436,".")))))</f>
        <v/>
      </c>
      <c r="AQ436" s="641" t="str">
        <f>IF(AO436=0,"", IF(SUM($AN436:BW$582)=1,AR436, IF($AN$589&gt;SUM($AN436:BW$582),_xlfn.CONCAT(", ",AR436), IF($AN$589=SUM($AN436:BW$582),_xlfn.CONCAT(" y ",AR436,".")))))</f>
        <v/>
      </c>
      <c r="AR436" s="639">
        <f t="shared" si="188"/>
        <v>12</v>
      </c>
      <c r="AS436" s="641"/>
      <c r="AX436" s="639">
        <f t="shared" si="183"/>
        <v>0</v>
      </c>
      <c r="AY436" s="641"/>
    </row>
    <row r="437" spans="1:51" s="72" customFormat="1" ht="15" customHeight="1">
      <c r="A437" s="131"/>
      <c r="B437" s="53"/>
      <c r="C437" s="82" t="s">
        <v>78</v>
      </c>
      <c r="D437" s="792" t="str">
        <f>IF(CNGE_2026_M3_Secc1!$AH$40=CNGE_2026_M3_Secc1!$AJ$40,"",IF(CNGE_2026_M3_Secc1!D72="","",CNGE_2026_M3_Secc1!D72))</f>
        <v/>
      </c>
      <c r="E437" s="793"/>
      <c r="F437" s="793"/>
      <c r="G437" s="793"/>
      <c r="H437" s="793"/>
      <c r="I437" s="793"/>
      <c r="J437" s="793"/>
      <c r="K437" s="793"/>
      <c r="L437" s="793"/>
      <c r="M437" s="793"/>
      <c r="N437" s="794"/>
      <c r="O437" s="701"/>
      <c r="P437" s="701"/>
      <c r="Q437" s="701"/>
      <c r="R437" s="701"/>
      <c r="S437" s="701"/>
      <c r="T437" s="701"/>
      <c r="U437" s="701"/>
      <c r="V437" s="701"/>
      <c r="W437" s="701"/>
      <c r="X437" s="701"/>
      <c r="Y437" s="701"/>
      <c r="Z437" s="701"/>
      <c r="AA437" s="701"/>
      <c r="AB437" s="701"/>
      <c r="AC437" s="701"/>
      <c r="AD437" s="701"/>
      <c r="AE437" s="12"/>
      <c r="AF437" s="122"/>
      <c r="AG437" s="212"/>
      <c r="AH437" s="742">
        <f t="shared" si="184"/>
        <v>0</v>
      </c>
      <c r="AI437" s="919"/>
      <c r="AJ437" s="742">
        <f t="shared" si="185"/>
        <v>0</v>
      </c>
      <c r="AK437" s="919"/>
      <c r="AL437" s="742">
        <f t="shared" si="186"/>
        <v>0</v>
      </c>
      <c r="AM437" s="919"/>
      <c r="AN437" s="639">
        <f t="shared" si="187"/>
        <v>0</v>
      </c>
      <c r="AO437" s="641"/>
      <c r="AP437" s="639" t="str">
        <f>IF(AN437=0,"",IF(SUM($AN$424:AN437)=1,AR437,IF($AN$481&gt;SUM($AN$424:AN437),_xlfn.CONCAT(", ",AR437),IF($AN$481=SUM($AN$424:AN437),_xlfn.CONCAT(" y ",AR437,".")))))</f>
        <v/>
      </c>
      <c r="AQ437" s="641" t="str">
        <f>IF(AO437=0,"", IF(SUM($AN437:BW$582)=1,AR437, IF($AN$589&gt;SUM($AN437:BW$582),_xlfn.CONCAT(", ",AR437), IF($AN$589=SUM($AN437:BW$582),_xlfn.CONCAT(" y ",AR437,".")))))</f>
        <v/>
      </c>
      <c r="AR437" s="639">
        <f t="shared" si="188"/>
        <v>13</v>
      </c>
      <c r="AS437" s="641"/>
      <c r="AX437" s="639">
        <f t="shared" si="183"/>
        <v>0</v>
      </c>
      <c r="AY437" s="641"/>
    </row>
    <row r="438" spans="1:51" s="72" customFormat="1" ht="15" customHeight="1">
      <c r="A438" s="131"/>
      <c r="B438" s="53"/>
      <c r="C438" s="82" t="s">
        <v>79</v>
      </c>
      <c r="D438" s="792" t="str">
        <f>IF(CNGE_2026_M3_Secc1!$AH$40=CNGE_2026_M3_Secc1!$AJ$40,"",IF(CNGE_2026_M3_Secc1!D73="","",CNGE_2026_M3_Secc1!D73))</f>
        <v/>
      </c>
      <c r="E438" s="793"/>
      <c r="F438" s="793"/>
      <c r="G438" s="793"/>
      <c r="H438" s="793"/>
      <c r="I438" s="793"/>
      <c r="J438" s="793"/>
      <c r="K438" s="793"/>
      <c r="L438" s="793"/>
      <c r="M438" s="793"/>
      <c r="N438" s="794"/>
      <c r="O438" s="701"/>
      <c r="P438" s="701"/>
      <c r="Q438" s="701"/>
      <c r="R438" s="701"/>
      <c r="S438" s="701"/>
      <c r="T438" s="701"/>
      <c r="U438" s="701"/>
      <c r="V438" s="701"/>
      <c r="W438" s="701"/>
      <c r="X438" s="701"/>
      <c r="Y438" s="701"/>
      <c r="Z438" s="701"/>
      <c r="AA438" s="701"/>
      <c r="AB438" s="701"/>
      <c r="AC438" s="701"/>
      <c r="AD438" s="701"/>
      <c r="AE438" s="12"/>
      <c r="AF438" s="122"/>
      <c r="AG438" s="212"/>
      <c r="AH438" s="742">
        <f t="shared" si="184"/>
        <v>0</v>
      </c>
      <c r="AI438" s="919"/>
      <c r="AJ438" s="742">
        <f t="shared" si="185"/>
        <v>0</v>
      </c>
      <c r="AK438" s="919"/>
      <c r="AL438" s="742">
        <f t="shared" si="186"/>
        <v>0</v>
      </c>
      <c r="AM438" s="919"/>
      <c r="AN438" s="639">
        <f t="shared" si="187"/>
        <v>0</v>
      </c>
      <c r="AO438" s="641"/>
      <c r="AP438" s="639" t="str">
        <f>IF(AN438=0,"",IF(SUM($AN$424:AN438)=1,AR438,IF($AN$481&gt;SUM($AN$424:AN438),_xlfn.CONCAT(", ",AR438),IF($AN$481=SUM($AN$424:AN438),_xlfn.CONCAT(" y ",AR438,".")))))</f>
        <v/>
      </c>
      <c r="AQ438" s="641" t="str">
        <f>IF(AO438=0,"", IF(SUM($AN438:BW$582)=1,AR438, IF($AN$589&gt;SUM($AN438:BW$582),_xlfn.CONCAT(", ",AR438), IF($AN$589=SUM($AN438:BW$582),_xlfn.CONCAT(" y ",AR438,".")))))</f>
        <v/>
      </c>
      <c r="AR438" s="639">
        <f t="shared" si="188"/>
        <v>14</v>
      </c>
      <c r="AS438" s="641"/>
      <c r="AX438" s="639">
        <f t="shared" si="183"/>
        <v>0</v>
      </c>
      <c r="AY438" s="641"/>
    </row>
    <row r="439" spans="1:51" s="72" customFormat="1" ht="15" customHeight="1">
      <c r="A439" s="131"/>
      <c r="B439" s="53"/>
      <c r="C439" s="82" t="s">
        <v>80</v>
      </c>
      <c r="D439" s="792" t="str">
        <f>IF(CNGE_2026_M3_Secc1!$AH$40=CNGE_2026_M3_Secc1!$AJ$40,"",IF(CNGE_2026_M3_Secc1!D74="","",CNGE_2026_M3_Secc1!D74))</f>
        <v/>
      </c>
      <c r="E439" s="793"/>
      <c r="F439" s="793"/>
      <c r="G439" s="793"/>
      <c r="H439" s="793"/>
      <c r="I439" s="793"/>
      <c r="J439" s="793"/>
      <c r="K439" s="793"/>
      <c r="L439" s="793"/>
      <c r="M439" s="793"/>
      <c r="N439" s="794"/>
      <c r="O439" s="701"/>
      <c r="P439" s="701"/>
      <c r="Q439" s="701"/>
      <c r="R439" s="701"/>
      <c r="S439" s="701"/>
      <c r="T439" s="701"/>
      <c r="U439" s="701"/>
      <c r="V439" s="701"/>
      <c r="W439" s="701"/>
      <c r="X439" s="701"/>
      <c r="Y439" s="701"/>
      <c r="Z439" s="701"/>
      <c r="AA439" s="701"/>
      <c r="AB439" s="701"/>
      <c r="AC439" s="701"/>
      <c r="AD439" s="701"/>
      <c r="AE439" s="12"/>
      <c r="AF439" s="122"/>
      <c r="AG439" s="212"/>
      <c r="AH439" s="742">
        <f t="shared" si="184"/>
        <v>0</v>
      </c>
      <c r="AI439" s="919"/>
      <c r="AJ439" s="742">
        <f t="shared" si="185"/>
        <v>0</v>
      </c>
      <c r="AK439" s="919"/>
      <c r="AL439" s="742">
        <f t="shared" si="186"/>
        <v>0</v>
      </c>
      <c r="AM439" s="919"/>
      <c r="AN439" s="639">
        <f t="shared" si="187"/>
        <v>0</v>
      </c>
      <c r="AO439" s="641"/>
      <c r="AP439" s="639" t="str">
        <f>IF(AN439=0,"",IF(SUM($AN$424:AN439)=1,AR439,IF($AN$481&gt;SUM($AN$424:AN439),_xlfn.CONCAT(", ",AR439),IF($AN$481=SUM($AN$424:AN439),_xlfn.CONCAT(" y ",AR439,".")))))</f>
        <v/>
      </c>
      <c r="AQ439" s="641" t="str">
        <f>IF(AO439=0,"", IF(SUM($AN439:BW$582)=1,AR439, IF($AN$589&gt;SUM($AN439:BW$582),_xlfn.CONCAT(", ",AR439), IF($AN$589=SUM($AN439:BW$582),_xlfn.CONCAT(" y ",AR439,".")))))</f>
        <v/>
      </c>
      <c r="AR439" s="639">
        <f t="shared" si="188"/>
        <v>15</v>
      </c>
      <c r="AS439" s="641"/>
      <c r="AX439" s="639">
        <f t="shared" si="183"/>
        <v>0</v>
      </c>
      <c r="AY439" s="641"/>
    </row>
    <row r="440" spans="1:51" s="72" customFormat="1" ht="15" customHeight="1">
      <c r="A440" s="131"/>
      <c r="B440" s="53"/>
      <c r="C440" s="82" t="s">
        <v>81</v>
      </c>
      <c r="D440" s="792" t="str">
        <f>IF(CNGE_2026_M3_Secc1!$AH$40=CNGE_2026_M3_Secc1!$AJ$40,"",IF(CNGE_2026_M3_Secc1!D75="","",CNGE_2026_M3_Secc1!D75))</f>
        <v/>
      </c>
      <c r="E440" s="793"/>
      <c r="F440" s="793"/>
      <c r="G440" s="793"/>
      <c r="H440" s="793"/>
      <c r="I440" s="793"/>
      <c r="J440" s="793"/>
      <c r="K440" s="793"/>
      <c r="L440" s="793"/>
      <c r="M440" s="793"/>
      <c r="N440" s="794"/>
      <c r="O440" s="701"/>
      <c r="P440" s="701"/>
      <c r="Q440" s="701"/>
      <c r="R440" s="701"/>
      <c r="S440" s="701"/>
      <c r="T440" s="701"/>
      <c r="U440" s="701"/>
      <c r="V440" s="701"/>
      <c r="W440" s="701"/>
      <c r="X440" s="701"/>
      <c r="Y440" s="701"/>
      <c r="Z440" s="701"/>
      <c r="AA440" s="701"/>
      <c r="AB440" s="701"/>
      <c r="AC440" s="701"/>
      <c r="AD440" s="701"/>
      <c r="AE440" s="12"/>
      <c r="AF440" s="122"/>
      <c r="AG440" s="212"/>
      <c r="AH440" s="742">
        <f t="shared" si="184"/>
        <v>0</v>
      </c>
      <c r="AI440" s="919"/>
      <c r="AJ440" s="742">
        <f t="shared" si="185"/>
        <v>0</v>
      </c>
      <c r="AK440" s="919"/>
      <c r="AL440" s="742">
        <f t="shared" si="186"/>
        <v>0</v>
      </c>
      <c r="AM440" s="919"/>
      <c r="AN440" s="639">
        <f t="shared" si="187"/>
        <v>0</v>
      </c>
      <c r="AO440" s="641"/>
      <c r="AP440" s="639" t="str">
        <f>IF(AN440=0,"",IF(SUM($AN$424:AN440)=1,AR440,IF($AN$481&gt;SUM($AN$424:AN440),_xlfn.CONCAT(", ",AR440),IF($AN$481=SUM($AN$424:AN440),_xlfn.CONCAT(" y ",AR440,".")))))</f>
        <v/>
      </c>
      <c r="AQ440" s="641" t="str">
        <f>IF(AO440=0,"", IF(SUM($AN440:BW$582)=1,AR440, IF($AN$589&gt;SUM($AN440:BW$582),_xlfn.CONCAT(", ",AR440), IF($AN$589=SUM($AN440:BW$582),_xlfn.CONCAT(" y ",AR440,".")))))</f>
        <v/>
      </c>
      <c r="AR440" s="639">
        <f t="shared" si="188"/>
        <v>16</v>
      </c>
      <c r="AS440" s="641"/>
      <c r="AX440" s="639">
        <f t="shared" si="183"/>
        <v>0</v>
      </c>
      <c r="AY440" s="641"/>
    </row>
    <row r="441" spans="1:51" s="72" customFormat="1" ht="15" customHeight="1">
      <c r="A441" s="131"/>
      <c r="B441" s="53"/>
      <c r="C441" s="82" t="s">
        <v>82</v>
      </c>
      <c r="D441" s="792" t="str">
        <f>IF(CNGE_2026_M3_Secc1!$AH$40=CNGE_2026_M3_Secc1!$AJ$40,"",IF(CNGE_2026_M3_Secc1!D76="","",CNGE_2026_M3_Secc1!D76))</f>
        <v/>
      </c>
      <c r="E441" s="793"/>
      <c r="F441" s="793"/>
      <c r="G441" s="793"/>
      <c r="H441" s="793"/>
      <c r="I441" s="793"/>
      <c r="J441" s="793"/>
      <c r="K441" s="793"/>
      <c r="L441" s="793"/>
      <c r="M441" s="793"/>
      <c r="N441" s="794"/>
      <c r="O441" s="701"/>
      <c r="P441" s="701"/>
      <c r="Q441" s="701"/>
      <c r="R441" s="701"/>
      <c r="S441" s="701"/>
      <c r="T441" s="701"/>
      <c r="U441" s="701"/>
      <c r="V441" s="701"/>
      <c r="W441" s="701"/>
      <c r="X441" s="701"/>
      <c r="Y441" s="701"/>
      <c r="Z441" s="701"/>
      <c r="AA441" s="701"/>
      <c r="AB441" s="701"/>
      <c r="AC441" s="701"/>
      <c r="AD441" s="701"/>
      <c r="AE441" s="12"/>
      <c r="AF441" s="122"/>
      <c r="AG441" s="212"/>
      <c r="AH441" s="742">
        <f t="shared" si="184"/>
        <v>0</v>
      </c>
      <c r="AI441" s="919"/>
      <c r="AJ441" s="742">
        <f t="shared" si="185"/>
        <v>0</v>
      </c>
      <c r="AK441" s="919"/>
      <c r="AL441" s="742">
        <f t="shared" si="186"/>
        <v>0</v>
      </c>
      <c r="AM441" s="919"/>
      <c r="AN441" s="639">
        <f t="shared" si="187"/>
        <v>0</v>
      </c>
      <c r="AO441" s="641"/>
      <c r="AP441" s="639" t="str">
        <f>IF(AN441=0,"",IF(SUM($AN$424:AN441)=1,AR441,IF($AN$481&gt;SUM($AN$424:AN441),_xlfn.CONCAT(", ",AR441),IF($AN$481=SUM($AN$424:AN441),_xlfn.CONCAT(" y ",AR441,".")))))</f>
        <v/>
      </c>
      <c r="AQ441" s="641" t="str">
        <f>IF(AO441=0,"", IF(SUM($AN441:BW$582)=1,AR441, IF($AN$589&gt;SUM($AN441:BW$582),_xlfn.CONCAT(", ",AR441), IF($AN$589=SUM($AN441:BW$582),_xlfn.CONCAT(" y ",AR441,".")))))</f>
        <v/>
      </c>
      <c r="AR441" s="639">
        <f t="shared" si="188"/>
        <v>17</v>
      </c>
      <c r="AS441" s="641"/>
      <c r="AX441" s="639">
        <f t="shared" si="183"/>
        <v>0</v>
      </c>
      <c r="AY441" s="641"/>
    </row>
    <row r="442" spans="1:51" s="72" customFormat="1" ht="15" customHeight="1">
      <c r="A442" s="131"/>
      <c r="B442" s="53"/>
      <c r="C442" s="82" t="s">
        <v>83</v>
      </c>
      <c r="D442" s="792" t="str">
        <f>IF(CNGE_2026_M3_Secc1!$AH$40=CNGE_2026_M3_Secc1!$AJ$40,"",IF(CNGE_2026_M3_Secc1!D77="","",CNGE_2026_M3_Secc1!D77))</f>
        <v/>
      </c>
      <c r="E442" s="793"/>
      <c r="F442" s="793"/>
      <c r="G442" s="793"/>
      <c r="H442" s="793"/>
      <c r="I442" s="793"/>
      <c r="J442" s="793"/>
      <c r="K442" s="793"/>
      <c r="L442" s="793"/>
      <c r="M442" s="793"/>
      <c r="N442" s="794"/>
      <c r="O442" s="701"/>
      <c r="P442" s="701"/>
      <c r="Q442" s="701"/>
      <c r="R442" s="701"/>
      <c r="S442" s="701"/>
      <c r="T442" s="701"/>
      <c r="U442" s="701"/>
      <c r="V442" s="701"/>
      <c r="W442" s="701"/>
      <c r="X442" s="701"/>
      <c r="Y442" s="701"/>
      <c r="Z442" s="701"/>
      <c r="AA442" s="701"/>
      <c r="AB442" s="701"/>
      <c r="AC442" s="701"/>
      <c r="AD442" s="701"/>
      <c r="AE442" s="12"/>
      <c r="AF442" s="122"/>
      <c r="AG442" s="212"/>
      <c r="AH442" s="742">
        <f t="shared" si="184"/>
        <v>0</v>
      </c>
      <c r="AI442" s="919"/>
      <c r="AJ442" s="742">
        <f t="shared" si="185"/>
        <v>0</v>
      </c>
      <c r="AK442" s="919"/>
      <c r="AL442" s="742">
        <f t="shared" si="186"/>
        <v>0</v>
      </c>
      <c r="AM442" s="919"/>
      <c r="AN442" s="639">
        <f t="shared" si="187"/>
        <v>0</v>
      </c>
      <c r="AO442" s="641"/>
      <c r="AP442" s="639" t="str">
        <f>IF(AN442=0,"",IF(SUM($AN$424:AN442)=1,AR442,IF($AN$481&gt;SUM($AN$424:AN442),_xlfn.CONCAT(", ",AR442),IF($AN$481=SUM($AN$424:AN442),_xlfn.CONCAT(" y ",AR442,".")))))</f>
        <v/>
      </c>
      <c r="AQ442" s="641" t="str">
        <f>IF(AO442=0,"", IF(SUM($AN442:BW$582)=1,AR442, IF($AN$589&gt;SUM($AN442:BW$582),_xlfn.CONCAT(", ",AR442), IF($AN$589=SUM($AN442:BW$582),_xlfn.CONCAT(" y ",AR442,".")))))</f>
        <v/>
      </c>
      <c r="AR442" s="639">
        <f t="shared" si="188"/>
        <v>18</v>
      </c>
      <c r="AS442" s="641"/>
      <c r="AX442" s="639">
        <f t="shared" si="183"/>
        <v>0</v>
      </c>
      <c r="AY442" s="641"/>
    </row>
    <row r="443" spans="1:51" s="72" customFormat="1" ht="15" customHeight="1">
      <c r="A443" s="131"/>
      <c r="B443" s="53"/>
      <c r="C443" s="82" t="s">
        <v>84</v>
      </c>
      <c r="D443" s="792" t="str">
        <f>IF(CNGE_2026_M3_Secc1!$AH$40=CNGE_2026_M3_Secc1!$AJ$40,"",IF(CNGE_2026_M3_Secc1!D78="","",CNGE_2026_M3_Secc1!D78))</f>
        <v/>
      </c>
      <c r="E443" s="793"/>
      <c r="F443" s="793"/>
      <c r="G443" s="793"/>
      <c r="H443" s="793"/>
      <c r="I443" s="793"/>
      <c r="J443" s="793"/>
      <c r="K443" s="793"/>
      <c r="L443" s="793"/>
      <c r="M443" s="793"/>
      <c r="N443" s="794"/>
      <c r="O443" s="701"/>
      <c r="P443" s="701"/>
      <c r="Q443" s="701"/>
      <c r="R443" s="701"/>
      <c r="S443" s="701"/>
      <c r="T443" s="701"/>
      <c r="U443" s="701"/>
      <c r="V443" s="701"/>
      <c r="W443" s="701"/>
      <c r="X443" s="701"/>
      <c r="Y443" s="701"/>
      <c r="Z443" s="701"/>
      <c r="AA443" s="701"/>
      <c r="AB443" s="701"/>
      <c r="AC443" s="701"/>
      <c r="AD443" s="701"/>
      <c r="AE443" s="12"/>
      <c r="AF443" s="122"/>
      <c r="AG443" s="212"/>
      <c r="AH443" s="742">
        <f t="shared" si="184"/>
        <v>0</v>
      </c>
      <c r="AI443" s="919"/>
      <c r="AJ443" s="742">
        <f t="shared" si="185"/>
        <v>0</v>
      </c>
      <c r="AK443" s="919"/>
      <c r="AL443" s="742">
        <f t="shared" si="186"/>
        <v>0</v>
      </c>
      <c r="AM443" s="919"/>
      <c r="AN443" s="639">
        <f t="shared" si="187"/>
        <v>0</v>
      </c>
      <c r="AO443" s="641"/>
      <c r="AP443" s="639" t="str">
        <f>IF(AN443=0,"",IF(SUM($AN$424:AN443)=1,AR443,IF($AN$481&gt;SUM($AN$424:AN443),_xlfn.CONCAT(", ",AR443),IF($AN$481=SUM($AN$424:AN443),_xlfn.CONCAT(" y ",AR443,".")))))</f>
        <v/>
      </c>
      <c r="AQ443" s="641" t="str">
        <f>IF(AO443=0,"", IF(SUM($AN443:BW$582)=1,AR443, IF($AN$589&gt;SUM($AN443:BW$582),_xlfn.CONCAT(", ",AR443), IF($AN$589=SUM($AN443:BW$582),_xlfn.CONCAT(" y ",AR443,".")))))</f>
        <v/>
      </c>
      <c r="AR443" s="639">
        <f t="shared" si="188"/>
        <v>19</v>
      </c>
      <c r="AS443" s="641"/>
      <c r="AX443" s="639">
        <f t="shared" si="183"/>
        <v>0</v>
      </c>
      <c r="AY443" s="641"/>
    </row>
    <row r="444" spans="1:51" s="72" customFormat="1" ht="15" customHeight="1">
      <c r="A444" s="131"/>
      <c r="B444" s="53"/>
      <c r="C444" s="82" t="s">
        <v>85</v>
      </c>
      <c r="D444" s="792" t="str">
        <f>IF(CNGE_2026_M3_Secc1!$AH$40=CNGE_2026_M3_Secc1!$AJ$40,"",IF(CNGE_2026_M3_Secc1!D79="","",CNGE_2026_M3_Secc1!D79))</f>
        <v/>
      </c>
      <c r="E444" s="793"/>
      <c r="F444" s="793"/>
      <c r="G444" s="793"/>
      <c r="H444" s="793"/>
      <c r="I444" s="793"/>
      <c r="J444" s="793"/>
      <c r="K444" s="793"/>
      <c r="L444" s="793"/>
      <c r="M444" s="793"/>
      <c r="N444" s="794"/>
      <c r="O444" s="701"/>
      <c r="P444" s="701"/>
      <c r="Q444" s="701"/>
      <c r="R444" s="701"/>
      <c r="S444" s="701"/>
      <c r="T444" s="701"/>
      <c r="U444" s="701"/>
      <c r="V444" s="701"/>
      <c r="W444" s="701"/>
      <c r="X444" s="701"/>
      <c r="Y444" s="701"/>
      <c r="Z444" s="701"/>
      <c r="AA444" s="701"/>
      <c r="AB444" s="701"/>
      <c r="AC444" s="701"/>
      <c r="AD444" s="701"/>
      <c r="AE444" s="12"/>
      <c r="AF444" s="122"/>
      <c r="AG444" s="212"/>
      <c r="AH444" s="742">
        <f t="shared" si="184"/>
        <v>0</v>
      </c>
      <c r="AI444" s="919"/>
      <c r="AJ444" s="742">
        <f t="shared" si="185"/>
        <v>0</v>
      </c>
      <c r="AK444" s="919"/>
      <c r="AL444" s="742">
        <f t="shared" si="186"/>
        <v>0</v>
      </c>
      <c r="AM444" s="919"/>
      <c r="AN444" s="639">
        <f t="shared" si="187"/>
        <v>0</v>
      </c>
      <c r="AO444" s="641"/>
      <c r="AP444" s="639" t="str">
        <f>IF(AN444=0,"",IF(SUM($AN$424:AN444)=1,AR444,IF($AN$481&gt;SUM($AN$424:AN444),_xlfn.CONCAT(", ",AR444),IF($AN$481=SUM($AN$424:AN444),_xlfn.CONCAT(" y ",AR444,".")))))</f>
        <v/>
      </c>
      <c r="AQ444" s="641" t="str">
        <f>IF(AO444=0,"", IF(SUM($AN444:BW$582)=1,AR444, IF($AN$589&gt;SUM($AN444:BW$582),_xlfn.CONCAT(", ",AR444), IF($AN$589=SUM($AN444:BW$582),_xlfn.CONCAT(" y ",AR444,".")))))</f>
        <v/>
      </c>
      <c r="AR444" s="639">
        <f t="shared" si="188"/>
        <v>20</v>
      </c>
      <c r="AS444" s="641"/>
      <c r="AX444" s="639">
        <f t="shared" si="183"/>
        <v>0</v>
      </c>
      <c r="AY444" s="641"/>
    </row>
    <row r="445" spans="1:51" s="72" customFormat="1" ht="15" customHeight="1">
      <c r="A445" s="131"/>
      <c r="B445" s="53"/>
      <c r="C445" s="82" t="s">
        <v>86</v>
      </c>
      <c r="D445" s="792" t="str">
        <f>IF(CNGE_2026_M3_Secc1!$AH$40=CNGE_2026_M3_Secc1!$AJ$40,"",IF(CNGE_2026_M3_Secc1!D80="","",CNGE_2026_M3_Secc1!D80))</f>
        <v/>
      </c>
      <c r="E445" s="793"/>
      <c r="F445" s="793"/>
      <c r="G445" s="793"/>
      <c r="H445" s="793"/>
      <c r="I445" s="793"/>
      <c r="J445" s="793"/>
      <c r="K445" s="793"/>
      <c r="L445" s="793"/>
      <c r="M445" s="793"/>
      <c r="N445" s="794"/>
      <c r="O445" s="701"/>
      <c r="P445" s="701"/>
      <c r="Q445" s="701"/>
      <c r="R445" s="701"/>
      <c r="S445" s="701"/>
      <c r="T445" s="701"/>
      <c r="U445" s="701"/>
      <c r="V445" s="701"/>
      <c r="W445" s="701"/>
      <c r="X445" s="701"/>
      <c r="Y445" s="701"/>
      <c r="Z445" s="701"/>
      <c r="AA445" s="701"/>
      <c r="AB445" s="701"/>
      <c r="AC445" s="701"/>
      <c r="AD445" s="701"/>
      <c r="AE445" s="12"/>
      <c r="AF445" s="122"/>
      <c r="AG445" s="212"/>
      <c r="AH445" s="742">
        <f t="shared" si="184"/>
        <v>0</v>
      </c>
      <c r="AI445" s="919"/>
      <c r="AJ445" s="742">
        <f t="shared" si="185"/>
        <v>0</v>
      </c>
      <c r="AK445" s="919"/>
      <c r="AL445" s="742">
        <f t="shared" si="186"/>
        <v>0</v>
      </c>
      <c r="AM445" s="919"/>
      <c r="AN445" s="639">
        <f t="shared" si="187"/>
        <v>0</v>
      </c>
      <c r="AO445" s="641"/>
      <c r="AP445" s="639" t="str">
        <f>IF(AN445=0,"",IF(SUM($AN$424:AN445)=1,AR445,IF($AN$481&gt;SUM($AN$424:AN445),_xlfn.CONCAT(", ",AR445),IF($AN$481=SUM($AN$424:AN445),_xlfn.CONCAT(" y ",AR445,".")))))</f>
        <v/>
      </c>
      <c r="AQ445" s="641" t="str">
        <f>IF(AO445=0,"", IF(SUM($AN445:BW$582)=1,AR445, IF($AN$589&gt;SUM($AN445:BW$582),_xlfn.CONCAT(", ",AR445), IF($AN$589=SUM($AN445:BW$582),_xlfn.CONCAT(" y ",AR445,".")))))</f>
        <v/>
      </c>
      <c r="AR445" s="639">
        <f t="shared" si="188"/>
        <v>21</v>
      </c>
      <c r="AS445" s="641"/>
      <c r="AX445" s="639">
        <f t="shared" si="183"/>
        <v>0</v>
      </c>
      <c r="AY445" s="641"/>
    </row>
    <row r="446" spans="1:51" s="72" customFormat="1" ht="15" customHeight="1">
      <c r="A446" s="131"/>
      <c r="B446" s="53"/>
      <c r="C446" s="82" t="s">
        <v>87</v>
      </c>
      <c r="D446" s="792" t="str">
        <f>IF(CNGE_2026_M3_Secc1!$AH$40=CNGE_2026_M3_Secc1!$AJ$40,"",IF(CNGE_2026_M3_Secc1!D81="","",CNGE_2026_M3_Secc1!D81))</f>
        <v/>
      </c>
      <c r="E446" s="793"/>
      <c r="F446" s="793"/>
      <c r="G446" s="793"/>
      <c r="H446" s="793"/>
      <c r="I446" s="793"/>
      <c r="J446" s="793"/>
      <c r="K446" s="793"/>
      <c r="L446" s="793"/>
      <c r="M446" s="793"/>
      <c r="N446" s="794"/>
      <c r="O446" s="701"/>
      <c r="P446" s="701"/>
      <c r="Q446" s="701"/>
      <c r="R446" s="701"/>
      <c r="S446" s="701"/>
      <c r="T446" s="701"/>
      <c r="U446" s="701"/>
      <c r="V446" s="701"/>
      <c r="W446" s="701"/>
      <c r="X446" s="701"/>
      <c r="Y446" s="701"/>
      <c r="Z446" s="701"/>
      <c r="AA446" s="701"/>
      <c r="AB446" s="701"/>
      <c r="AC446" s="701"/>
      <c r="AD446" s="701"/>
      <c r="AE446" s="12"/>
      <c r="AF446" s="122"/>
      <c r="AG446" s="212"/>
      <c r="AH446" s="742">
        <f t="shared" si="184"/>
        <v>0</v>
      </c>
      <c r="AI446" s="919"/>
      <c r="AJ446" s="742">
        <f t="shared" si="185"/>
        <v>0</v>
      </c>
      <c r="AK446" s="919"/>
      <c r="AL446" s="742">
        <f t="shared" si="186"/>
        <v>0</v>
      </c>
      <c r="AM446" s="919"/>
      <c r="AN446" s="639">
        <f t="shared" si="187"/>
        <v>0</v>
      </c>
      <c r="AO446" s="641"/>
      <c r="AP446" s="639" t="str">
        <f>IF(AN446=0,"",IF(SUM($AN$424:AN446)=1,AR446,IF($AN$481&gt;SUM($AN$424:AN446),_xlfn.CONCAT(", ",AR446),IF($AN$481=SUM($AN$424:AN446),_xlfn.CONCAT(" y ",AR446,".")))))</f>
        <v/>
      </c>
      <c r="AQ446" s="641" t="str">
        <f>IF(AO446=0,"", IF(SUM($AN446:BW$582)=1,AR446, IF($AN$589&gt;SUM($AN446:BW$582),_xlfn.CONCAT(", ",AR446), IF($AN$589=SUM($AN446:BW$582),_xlfn.CONCAT(" y ",AR446,".")))))</f>
        <v/>
      </c>
      <c r="AR446" s="639">
        <f t="shared" si="188"/>
        <v>22</v>
      </c>
      <c r="AS446" s="641"/>
      <c r="AX446" s="639">
        <f t="shared" si="183"/>
        <v>0</v>
      </c>
      <c r="AY446" s="641"/>
    </row>
    <row r="447" spans="1:51" s="72" customFormat="1" ht="15" customHeight="1">
      <c r="A447" s="131"/>
      <c r="B447" s="53"/>
      <c r="C447" s="82" t="s">
        <v>88</v>
      </c>
      <c r="D447" s="792" t="str">
        <f>IF(CNGE_2026_M3_Secc1!$AH$40=CNGE_2026_M3_Secc1!$AJ$40,"",IF(CNGE_2026_M3_Secc1!D82="","",CNGE_2026_M3_Secc1!D82))</f>
        <v/>
      </c>
      <c r="E447" s="793"/>
      <c r="F447" s="793"/>
      <c r="G447" s="793"/>
      <c r="H447" s="793"/>
      <c r="I447" s="793"/>
      <c r="J447" s="793"/>
      <c r="K447" s="793"/>
      <c r="L447" s="793"/>
      <c r="M447" s="793"/>
      <c r="N447" s="794"/>
      <c r="O447" s="701"/>
      <c r="P447" s="701"/>
      <c r="Q447" s="701"/>
      <c r="R447" s="701"/>
      <c r="S447" s="701"/>
      <c r="T447" s="701"/>
      <c r="U447" s="701"/>
      <c r="V447" s="701"/>
      <c r="W447" s="701"/>
      <c r="X447" s="701"/>
      <c r="Y447" s="701"/>
      <c r="Z447" s="701"/>
      <c r="AA447" s="701"/>
      <c r="AB447" s="701"/>
      <c r="AC447" s="701"/>
      <c r="AD447" s="701"/>
      <c r="AE447" s="12"/>
      <c r="AF447" s="122"/>
      <c r="AG447" s="212"/>
      <c r="AH447" s="742">
        <f t="shared" si="184"/>
        <v>0</v>
      </c>
      <c r="AI447" s="919"/>
      <c r="AJ447" s="742">
        <f t="shared" si="185"/>
        <v>0</v>
      </c>
      <c r="AK447" s="919"/>
      <c r="AL447" s="742">
        <f t="shared" si="186"/>
        <v>0</v>
      </c>
      <c r="AM447" s="919"/>
      <c r="AN447" s="639">
        <f t="shared" si="187"/>
        <v>0</v>
      </c>
      <c r="AO447" s="641"/>
      <c r="AP447" s="639" t="str">
        <f>IF(AN447=0,"",IF(SUM($AN$424:AN447)=1,AR447,IF($AN$481&gt;SUM($AN$424:AN447),_xlfn.CONCAT(", ",AR447),IF($AN$481=SUM($AN$424:AN447),_xlfn.CONCAT(" y ",AR447,".")))))</f>
        <v/>
      </c>
      <c r="AQ447" s="641" t="str">
        <f>IF(AO447=0,"", IF(SUM($AN447:BW$582)=1,AR447, IF($AN$589&gt;SUM($AN447:BW$582),_xlfn.CONCAT(", ",AR447), IF($AN$589=SUM($AN447:BW$582),_xlfn.CONCAT(" y ",AR447,".")))))</f>
        <v/>
      </c>
      <c r="AR447" s="639">
        <f t="shared" si="188"/>
        <v>23</v>
      </c>
      <c r="AS447" s="641"/>
      <c r="AX447" s="639">
        <f t="shared" si="183"/>
        <v>0</v>
      </c>
      <c r="AY447" s="641"/>
    </row>
    <row r="448" spans="1:51" s="72" customFormat="1" ht="15" customHeight="1">
      <c r="A448" s="131"/>
      <c r="B448" s="53"/>
      <c r="C448" s="82" t="s">
        <v>89</v>
      </c>
      <c r="D448" s="792" t="str">
        <f>IF(CNGE_2026_M3_Secc1!$AH$40=CNGE_2026_M3_Secc1!$AJ$40,"",IF(CNGE_2026_M3_Secc1!D83="","",CNGE_2026_M3_Secc1!D83))</f>
        <v/>
      </c>
      <c r="E448" s="793"/>
      <c r="F448" s="793"/>
      <c r="G448" s="793"/>
      <c r="H448" s="793"/>
      <c r="I448" s="793"/>
      <c r="J448" s="793"/>
      <c r="K448" s="793"/>
      <c r="L448" s="793"/>
      <c r="M448" s="793"/>
      <c r="N448" s="794"/>
      <c r="O448" s="701"/>
      <c r="P448" s="701"/>
      <c r="Q448" s="701"/>
      <c r="R448" s="701"/>
      <c r="S448" s="701"/>
      <c r="T448" s="701"/>
      <c r="U448" s="701"/>
      <c r="V448" s="701"/>
      <c r="W448" s="701"/>
      <c r="X448" s="701"/>
      <c r="Y448" s="701"/>
      <c r="Z448" s="701"/>
      <c r="AA448" s="701"/>
      <c r="AB448" s="701"/>
      <c r="AC448" s="701"/>
      <c r="AD448" s="701"/>
      <c r="AE448" s="12"/>
      <c r="AF448" s="122"/>
      <c r="AG448" s="212"/>
      <c r="AH448" s="742">
        <f t="shared" si="184"/>
        <v>0</v>
      </c>
      <c r="AI448" s="919"/>
      <c r="AJ448" s="742">
        <f t="shared" si="185"/>
        <v>0</v>
      </c>
      <c r="AK448" s="919"/>
      <c r="AL448" s="742">
        <f t="shared" si="186"/>
        <v>0</v>
      </c>
      <c r="AM448" s="919"/>
      <c r="AN448" s="639">
        <f t="shared" si="187"/>
        <v>0</v>
      </c>
      <c r="AO448" s="641"/>
      <c r="AP448" s="639" t="str">
        <f>IF(AN448=0,"",IF(SUM($AN$424:AN448)=1,AR448,IF($AN$481&gt;SUM($AN$424:AN448),_xlfn.CONCAT(", ",AR448),IF($AN$481=SUM($AN$424:AN448),_xlfn.CONCAT(" y ",AR448,".")))))</f>
        <v/>
      </c>
      <c r="AQ448" s="641" t="str">
        <f>IF(AO448=0,"", IF(SUM($AN448:BW$582)=1,AR448, IF($AN$589&gt;SUM($AN448:BW$582),_xlfn.CONCAT(", ",AR448), IF($AN$589=SUM($AN448:BW$582),_xlfn.CONCAT(" y ",AR448,".")))))</f>
        <v/>
      </c>
      <c r="AR448" s="639">
        <f t="shared" si="188"/>
        <v>24</v>
      </c>
      <c r="AS448" s="641"/>
      <c r="AX448" s="639">
        <f t="shared" si="183"/>
        <v>0</v>
      </c>
      <c r="AY448" s="641"/>
    </row>
    <row r="449" spans="1:51" s="72" customFormat="1" ht="15" customHeight="1">
      <c r="A449" s="131"/>
      <c r="B449" s="53"/>
      <c r="C449" s="82" t="s">
        <v>90</v>
      </c>
      <c r="D449" s="792" t="str">
        <f>IF(CNGE_2026_M3_Secc1!$AH$40=CNGE_2026_M3_Secc1!$AJ$40,"",IF(CNGE_2026_M3_Secc1!D84="","",CNGE_2026_M3_Secc1!D84))</f>
        <v/>
      </c>
      <c r="E449" s="793"/>
      <c r="F449" s="793"/>
      <c r="G449" s="793"/>
      <c r="H449" s="793"/>
      <c r="I449" s="793"/>
      <c r="J449" s="793"/>
      <c r="K449" s="793"/>
      <c r="L449" s="793"/>
      <c r="M449" s="793"/>
      <c r="N449" s="794"/>
      <c r="O449" s="701"/>
      <c r="P449" s="701"/>
      <c r="Q449" s="701"/>
      <c r="R449" s="701"/>
      <c r="S449" s="701"/>
      <c r="T449" s="701"/>
      <c r="U449" s="701"/>
      <c r="V449" s="701"/>
      <c r="W449" s="701"/>
      <c r="X449" s="701"/>
      <c r="Y449" s="701"/>
      <c r="Z449" s="701"/>
      <c r="AA449" s="701"/>
      <c r="AB449" s="701"/>
      <c r="AC449" s="701"/>
      <c r="AD449" s="701"/>
      <c r="AE449" s="12"/>
      <c r="AF449" s="122"/>
      <c r="AG449" s="212"/>
      <c r="AH449" s="742">
        <f t="shared" si="184"/>
        <v>0</v>
      </c>
      <c r="AI449" s="919"/>
      <c r="AJ449" s="742">
        <f t="shared" si="185"/>
        <v>0</v>
      </c>
      <c r="AK449" s="919"/>
      <c r="AL449" s="742">
        <f t="shared" si="186"/>
        <v>0</v>
      </c>
      <c r="AM449" s="919"/>
      <c r="AN449" s="639">
        <f t="shared" si="187"/>
        <v>0</v>
      </c>
      <c r="AO449" s="641"/>
      <c r="AP449" s="639" t="str">
        <f>IF(AN449=0,"",IF(SUM($AN$424:AN449)=1,AR449,IF($AN$481&gt;SUM($AN$424:AN449),_xlfn.CONCAT(", ",AR449),IF($AN$481=SUM($AN$424:AN449),_xlfn.CONCAT(" y ",AR449,".")))))</f>
        <v/>
      </c>
      <c r="AQ449" s="641" t="str">
        <f>IF(AO449=0,"", IF(SUM($AN449:BW$582)=1,AR449, IF($AN$589&gt;SUM($AN449:BW$582),_xlfn.CONCAT(", ",AR449), IF($AN$589=SUM($AN449:BW$582),_xlfn.CONCAT(" y ",AR449,".")))))</f>
        <v/>
      </c>
      <c r="AR449" s="639">
        <f t="shared" si="188"/>
        <v>25</v>
      </c>
      <c r="AS449" s="641"/>
      <c r="AX449" s="639">
        <f t="shared" si="183"/>
        <v>0</v>
      </c>
      <c r="AY449" s="641"/>
    </row>
    <row r="450" spans="1:51" s="72" customFormat="1" ht="15" customHeight="1">
      <c r="A450" s="131"/>
      <c r="B450" s="53"/>
      <c r="C450" s="82" t="s">
        <v>91</v>
      </c>
      <c r="D450" s="792" t="str">
        <f>IF(CNGE_2026_M3_Secc1!$AH$40=CNGE_2026_M3_Secc1!$AJ$40,"",IF(CNGE_2026_M3_Secc1!D85="","",CNGE_2026_M3_Secc1!D85))</f>
        <v/>
      </c>
      <c r="E450" s="793"/>
      <c r="F450" s="793"/>
      <c r="G450" s="793"/>
      <c r="H450" s="793"/>
      <c r="I450" s="793"/>
      <c r="J450" s="793"/>
      <c r="K450" s="793"/>
      <c r="L450" s="793"/>
      <c r="M450" s="793"/>
      <c r="N450" s="794"/>
      <c r="O450" s="701"/>
      <c r="P450" s="701"/>
      <c r="Q450" s="701"/>
      <c r="R450" s="701"/>
      <c r="S450" s="701"/>
      <c r="T450" s="701"/>
      <c r="U450" s="701"/>
      <c r="V450" s="701"/>
      <c r="W450" s="701"/>
      <c r="X450" s="701"/>
      <c r="Y450" s="701"/>
      <c r="Z450" s="701"/>
      <c r="AA450" s="701"/>
      <c r="AB450" s="701"/>
      <c r="AC450" s="701"/>
      <c r="AD450" s="701"/>
      <c r="AE450" s="12"/>
      <c r="AF450" s="122"/>
      <c r="AG450" s="212"/>
      <c r="AH450" s="742">
        <f t="shared" si="184"/>
        <v>0</v>
      </c>
      <c r="AI450" s="919"/>
      <c r="AJ450" s="742">
        <f t="shared" si="185"/>
        <v>0</v>
      </c>
      <c r="AK450" s="919"/>
      <c r="AL450" s="742">
        <f t="shared" si="186"/>
        <v>0</v>
      </c>
      <c r="AM450" s="919"/>
      <c r="AN450" s="639">
        <f t="shared" si="187"/>
        <v>0</v>
      </c>
      <c r="AO450" s="641"/>
      <c r="AP450" s="639" t="str">
        <f>IF(AN450=0,"",IF(SUM($AN$424:AN450)=1,AR450,IF($AN$481&gt;SUM($AN$424:AN450),_xlfn.CONCAT(", ",AR450),IF($AN$481=SUM($AN$424:AN450),_xlfn.CONCAT(" y ",AR450,".")))))</f>
        <v/>
      </c>
      <c r="AQ450" s="641" t="str">
        <f>IF(AO450=0,"", IF(SUM($AN450:BW$582)=1,AR450, IF($AN$589&gt;SUM($AN450:BW$582),_xlfn.CONCAT(", ",AR450), IF($AN$589=SUM($AN450:BW$582),_xlfn.CONCAT(" y ",AR450,".")))))</f>
        <v/>
      </c>
      <c r="AR450" s="639">
        <f t="shared" si="188"/>
        <v>26</v>
      </c>
      <c r="AS450" s="641"/>
      <c r="AX450" s="639">
        <f t="shared" si="183"/>
        <v>0</v>
      </c>
      <c r="AY450" s="641"/>
    </row>
    <row r="451" spans="1:51" s="72" customFormat="1" ht="15" customHeight="1">
      <c r="A451" s="131"/>
      <c r="B451" s="53"/>
      <c r="C451" s="82" t="s">
        <v>92</v>
      </c>
      <c r="D451" s="792" t="str">
        <f>IF(CNGE_2026_M3_Secc1!$AH$40=CNGE_2026_M3_Secc1!$AJ$40,"",IF(CNGE_2026_M3_Secc1!D86="","",CNGE_2026_M3_Secc1!D86))</f>
        <v/>
      </c>
      <c r="E451" s="793"/>
      <c r="F451" s="793"/>
      <c r="G451" s="793"/>
      <c r="H451" s="793"/>
      <c r="I451" s="793"/>
      <c r="J451" s="793"/>
      <c r="K451" s="793"/>
      <c r="L451" s="793"/>
      <c r="M451" s="793"/>
      <c r="N451" s="794"/>
      <c r="O451" s="701"/>
      <c r="P451" s="701"/>
      <c r="Q451" s="701"/>
      <c r="R451" s="701"/>
      <c r="S451" s="701"/>
      <c r="T451" s="701"/>
      <c r="U451" s="701"/>
      <c r="V451" s="701"/>
      <c r="W451" s="701"/>
      <c r="X451" s="701"/>
      <c r="Y451" s="701"/>
      <c r="Z451" s="701"/>
      <c r="AA451" s="701"/>
      <c r="AB451" s="701"/>
      <c r="AC451" s="701"/>
      <c r="AD451" s="701"/>
      <c r="AE451" s="12"/>
      <c r="AF451" s="122"/>
      <c r="AG451" s="212"/>
      <c r="AH451" s="742">
        <f t="shared" si="184"/>
        <v>0</v>
      </c>
      <c r="AI451" s="919"/>
      <c r="AJ451" s="742">
        <f t="shared" si="185"/>
        <v>0</v>
      </c>
      <c r="AK451" s="919"/>
      <c r="AL451" s="742">
        <f t="shared" si="186"/>
        <v>0</v>
      </c>
      <c r="AM451" s="919"/>
      <c r="AN451" s="639">
        <f t="shared" si="187"/>
        <v>0</v>
      </c>
      <c r="AO451" s="641"/>
      <c r="AP451" s="639" t="str">
        <f>IF(AN451=0,"",IF(SUM($AN$424:AN451)=1,AR451,IF($AN$481&gt;SUM($AN$424:AN451),_xlfn.CONCAT(", ",AR451),IF($AN$481=SUM($AN$424:AN451),_xlfn.CONCAT(" y ",AR451,".")))))</f>
        <v/>
      </c>
      <c r="AQ451" s="641" t="str">
        <f>IF(AO451=0,"", IF(SUM($AN451:BW$582)=1,AR451, IF($AN$589&gt;SUM($AN451:BW$582),_xlfn.CONCAT(", ",AR451), IF($AN$589=SUM($AN451:BW$582),_xlfn.CONCAT(" y ",AR451,".")))))</f>
        <v/>
      </c>
      <c r="AR451" s="639">
        <f t="shared" si="188"/>
        <v>27</v>
      </c>
      <c r="AS451" s="641"/>
      <c r="AX451" s="639">
        <f t="shared" si="183"/>
        <v>0</v>
      </c>
      <c r="AY451" s="641"/>
    </row>
    <row r="452" spans="1:51" s="72" customFormat="1" ht="15" customHeight="1">
      <c r="A452" s="131"/>
      <c r="B452" s="53"/>
      <c r="C452" s="82" t="s">
        <v>93</v>
      </c>
      <c r="D452" s="792" t="str">
        <f>IF(CNGE_2026_M3_Secc1!$AH$40=CNGE_2026_M3_Secc1!$AJ$40,"",IF(CNGE_2026_M3_Secc1!D87="","",CNGE_2026_M3_Secc1!D87))</f>
        <v/>
      </c>
      <c r="E452" s="793"/>
      <c r="F452" s="793"/>
      <c r="G452" s="793"/>
      <c r="H452" s="793"/>
      <c r="I452" s="793"/>
      <c r="J452" s="793"/>
      <c r="K452" s="793"/>
      <c r="L452" s="793"/>
      <c r="M452" s="793"/>
      <c r="N452" s="794"/>
      <c r="O452" s="701"/>
      <c r="P452" s="701"/>
      <c r="Q452" s="701"/>
      <c r="R452" s="701"/>
      <c r="S452" s="701"/>
      <c r="T452" s="701"/>
      <c r="U452" s="701"/>
      <c r="V452" s="701"/>
      <c r="W452" s="701"/>
      <c r="X452" s="701"/>
      <c r="Y452" s="701"/>
      <c r="Z452" s="701"/>
      <c r="AA452" s="701"/>
      <c r="AB452" s="701"/>
      <c r="AC452" s="701"/>
      <c r="AD452" s="701"/>
      <c r="AE452" s="12"/>
      <c r="AF452" s="122"/>
      <c r="AG452" s="212"/>
      <c r="AH452" s="742">
        <f t="shared" si="184"/>
        <v>0</v>
      </c>
      <c r="AI452" s="919"/>
      <c r="AJ452" s="742">
        <f t="shared" si="185"/>
        <v>0</v>
      </c>
      <c r="AK452" s="919"/>
      <c r="AL452" s="742">
        <f t="shared" si="186"/>
        <v>0</v>
      </c>
      <c r="AM452" s="919"/>
      <c r="AN452" s="639">
        <f t="shared" si="187"/>
        <v>0</v>
      </c>
      <c r="AO452" s="641"/>
      <c r="AP452" s="639" t="str">
        <f>IF(AN452=0,"",IF(SUM($AN$424:AN452)=1,AR452,IF($AN$481&gt;SUM($AN$424:AN452),_xlfn.CONCAT(", ",AR452),IF($AN$481=SUM($AN$424:AN452),_xlfn.CONCAT(" y ",AR452,".")))))</f>
        <v/>
      </c>
      <c r="AQ452" s="641" t="str">
        <f>IF(AO452=0,"", IF(SUM($AN452:BW$582)=1,AR452, IF($AN$589&gt;SUM($AN452:BW$582),_xlfn.CONCAT(", ",AR452), IF($AN$589=SUM($AN452:BW$582),_xlfn.CONCAT(" y ",AR452,".")))))</f>
        <v/>
      </c>
      <c r="AR452" s="639">
        <f t="shared" si="188"/>
        <v>28</v>
      </c>
      <c r="AS452" s="641"/>
      <c r="AX452" s="639">
        <f t="shared" si="183"/>
        <v>0</v>
      </c>
      <c r="AY452" s="641"/>
    </row>
    <row r="453" spans="1:51" s="72" customFormat="1" ht="15" customHeight="1">
      <c r="A453" s="131"/>
      <c r="B453" s="53"/>
      <c r="C453" s="82" t="s">
        <v>94</v>
      </c>
      <c r="D453" s="792" t="str">
        <f>IF(CNGE_2026_M3_Secc1!$AH$40=CNGE_2026_M3_Secc1!$AJ$40,"",IF(CNGE_2026_M3_Secc1!D88="","",CNGE_2026_M3_Secc1!D88))</f>
        <v/>
      </c>
      <c r="E453" s="793"/>
      <c r="F453" s="793"/>
      <c r="G453" s="793"/>
      <c r="H453" s="793"/>
      <c r="I453" s="793"/>
      <c r="J453" s="793"/>
      <c r="K453" s="793"/>
      <c r="L453" s="793"/>
      <c r="M453" s="793"/>
      <c r="N453" s="794"/>
      <c r="O453" s="701"/>
      <c r="P453" s="701"/>
      <c r="Q453" s="701"/>
      <c r="R453" s="701"/>
      <c r="S453" s="701"/>
      <c r="T453" s="701"/>
      <c r="U453" s="701"/>
      <c r="V453" s="701"/>
      <c r="W453" s="701"/>
      <c r="X453" s="701"/>
      <c r="Y453" s="701"/>
      <c r="Z453" s="701"/>
      <c r="AA453" s="701"/>
      <c r="AB453" s="701"/>
      <c r="AC453" s="701"/>
      <c r="AD453" s="701"/>
      <c r="AE453" s="12"/>
      <c r="AF453" s="122"/>
      <c r="AG453" s="212"/>
      <c r="AH453" s="742">
        <f t="shared" si="184"/>
        <v>0</v>
      </c>
      <c r="AI453" s="919"/>
      <c r="AJ453" s="742">
        <f t="shared" si="185"/>
        <v>0</v>
      </c>
      <c r="AK453" s="919"/>
      <c r="AL453" s="742">
        <f t="shared" si="186"/>
        <v>0</v>
      </c>
      <c r="AM453" s="919"/>
      <c r="AN453" s="639">
        <f t="shared" si="187"/>
        <v>0</v>
      </c>
      <c r="AO453" s="641"/>
      <c r="AP453" s="639" t="str">
        <f>IF(AN453=0,"",IF(SUM($AN$424:AN453)=1,AR453,IF($AN$481&gt;SUM($AN$424:AN453),_xlfn.CONCAT(", ",AR453),IF($AN$481=SUM($AN$424:AN453),_xlfn.CONCAT(" y ",AR453,".")))))</f>
        <v/>
      </c>
      <c r="AQ453" s="641" t="str">
        <f>IF(AO453=0,"", IF(SUM($AN453:BW$582)=1,AR453, IF($AN$589&gt;SUM($AN453:BW$582),_xlfn.CONCAT(", ",AR453), IF($AN$589=SUM($AN453:BW$582),_xlfn.CONCAT(" y ",AR453,".")))))</f>
        <v/>
      </c>
      <c r="AR453" s="639">
        <f t="shared" si="188"/>
        <v>29</v>
      </c>
      <c r="AS453" s="641"/>
      <c r="AX453" s="639">
        <f t="shared" si="183"/>
        <v>0</v>
      </c>
      <c r="AY453" s="641"/>
    </row>
    <row r="454" spans="1:51" s="72" customFormat="1" ht="15" customHeight="1">
      <c r="A454" s="131"/>
      <c r="B454" s="53"/>
      <c r="C454" s="82" t="s">
        <v>95</v>
      </c>
      <c r="D454" s="792" t="str">
        <f>IF(CNGE_2026_M3_Secc1!$AH$40=CNGE_2026_M3_Secc1!$AJ$40,"",IF(CNGE_2026_M3_Secc1!D89="","",CNGE_2026_M3_Secc1!D89))</f>
        <v/>
      </c>
      <c r="E454" s="793"/>
      <c r="F454" s="793"/>
      <c r="G454" s="793"/>
      <c r="H454" s="793"/>
      <c r="I454" s="793"/>
      <c r="J454" s="793"/>
      <c r="K454" s="793"/>
      <c r="L454" s="793"/>
      <c r="M454" s="793"/>
      <c r="N454" s="794"/>
      <c r="O454" s="701"/>
      <c r="P454" s="701"/>
      <c r="Q454" s="701"/>
      <c r="R454" s="701"/>
      <c r="S454" s="701"/>
      <c r="T454" s="701"/>
      <c r="U454" s="701"/>
      <c r="V454" s="701"/>
      <c r="W454" s="701"/>
      <c r="X454" s="701"/>
      <c r="Y454" s="701"/>
      <c r="Z454" s="701"/>
      <c r="AA454" s="701"/>
      <c r="AB454" s="701"/>
      <c r="AC454" s="701"/>
      <c r="AD454" s="701"/>
      <c r="AE454" s="12"/>
      <c r="AF454" s="122"/>
      <c r="AG454" s="212"/>
      <c r="AH454" s="742">
        <f t="shared" si="184"/>
        <v>0</v>
      </c>
      <c r="AI454" s="919"/>
      <c r="AJ454" s="742">
        <f t="shared" si="185"/>
        <v>0</v>
      </c>
      <c r="AK454" s="919"/>
      <c r="AL454" s="742">
        <f t="shared" si="186"/>
        <v>0</v>
      </c>
      <c r="AM454" s="919"/>
      <c r="AN454" s="639">
        <f t="shared" si="187"/>
        <v>0</v>
      </c>
      <c r="AO454" s="641"/>
      <c r="AP454" s="639" t="str">
        <f>IF(AN454=0,"",IF(SUM($AN$424:AN454)=1,AR454,IF($AN$481&gt;SUM($AN$424:AN454),_xlfn.CONCAT(", ",AR454),IF($AN$481=SUM($AN$424:AN454),_xlfn.CONCAT(" y ",AR454,".")))))</f>
        <v/>
      </c>
      <c r="AQ454" s="641" t="str">
        <f>IF(AO454=0,"", IF(SUM($AN454:BW$582)=1,AR454, IF($AN$589&gt;SUM($AN454:BW$582),_xlfn.CONCAT(", ",AR454), IF($AN$589=SUM($AN454:BW$582),_xlfn.CONCAT(" y ",AR454,".")))))</f>
        <v/>
      </c>
      <c r="AR454" s="639">
        <f t="shared" si="188"/>
        <v>30</v>
      </c>
      <c r="AS454" s="641"/>
      <c r="AX454" s="639">
        <f t="shared" si="183"/>
        <v>0</v>
      </c>
      <c r="AY454" s="641"/>
    </row>
    <row r="455" spans="1:51" s="72" customFormat="1" ht="15" customHeight="1">
      <c r="A455" s="131"/>
      <c r="B455" s="53"/>
      <c r="C455" s="82" t="s">
        <v>96</v>
      </c>
      <c r="D455" s="792" t="str">
        <f>IF(CNGE_2026_M3_Secc1!$AH$40=CNGE_2026_M3_Secc1!$AJ$40,"",IF(CNGE_2026_M3_Secc1!D90="","",CNGE_2026_M3_Secc1!D90))</f>
        <v/>
      </c>
      <c r="E455" s="793"/>
      <c r="F455" s="793"/>
      <c r="G455" s="793"/>
      <c r="H455" s="793"/>
      <c r="I455" s="793"/>
      <c r="J455" s="793"/>
      <c r="K455" s="793"/>
      <c r="L455" s="793"/>
      <c r="M455" s="793"/>
      <c r="N455" s="794"/>
      <c r="O455" s="701"/>
      <c r="P455" s="701"/>
      <c r="Q455" s="701"/>
      <c r="R455" s="701"/>
      <c r="S455" s="701"/>
      <c r="T455" s="701"/>
      <c r="U455" s="701"/>
      <c r="V455" s="701"/>
      <c r="W455" s="701"/>
      <c r="X455" s="701"/>
      <c r="Y455" s="701"/>
      <c r="Z455" s="701"/>
      <c r="AA455" s="701"/>
      <c r="AB455" s="701"/>
      <c r="AC455" s="701"/>
      <c r="AD455" s="701"/>
      <c r="AE455" s="12"/>
      <c r="AF455" s="122"/>
      <c r="AG455" s="212"/>
      <c r="AH455" s="742">
        <f t="shared" si="184"/>
        <v>0</v>
      </c>
      <c r="AI455" s="919"/>
      <c r="AJ455" s="742">
        <f t="shared" si="185"/>
        <v>0</v>
      </c>
      <c r="AK455" s="919"/>
      <c r="AL455" s="742">
        <f t="shared" si="186"/>
        <v>0</v>
      </c>
      <c r="AM455" s="919"/>
      <c r="AN455" s="639">
        <f t="shared" si="187"/>
        <v>0</v>
      </c>
      <c r="AO455" s="641"/>
      <c r="AP455" s="639" t="str">
        <f>IF(AN455=0,"",IF(SUM($AN$424:AN455)=1,AR455,IF($AN$481&gt;SUM($AN$424:AN455),_xlfn.CONCAT(", ",AR455),IF($AN$481=SUM($AN$424:AN455),_xlfn.CONCAT(" y ",AR455,".")))))</f>
        <v/>
      </c>
      <c r="AQ455" s="641" t="str">
        <f>IF(AO455=0,"", IF(SUM($AN455:BW$582)=1,AR455, IF($AN$589&gt;SUM($AN455:BW$582),_xlfn.CONCAT(", ",AR455), IF($AN$589=SUM($AN455:BW$582),_xlfn.CONCAT(" y ",AR455,".")))))</f>
        <v/>
      </c>
      <c r="AR455" s="639">
        <f t="shared" si="188"/>
        <v>31</v>
      </c>
      <c r="AS455" s="641"/>
      <c r="AX455" s="639">
        <f t="shared" si="183"/>
        <v>0</v>
      </c>
      <c r="AY455" s="641"/>
    </row>
    <row r="456" spans="1:51" s="72" customFormat="1" ht="15" customHeight="1">
      <c r="A456" s="131"/>
      <c r="B456" s="53"/>
      <c r="C456" s="82" t="s">
        <v>97</v>
      </c>
      <c r="D456" s="792" t="str">
        <f>IF(CNGE_2026_M3_Secc1!$AH$40=CNGE_2026_M3_Secc1!$AJ$40,"",IF(CNGE_2026_M3_Secc1!D91="","",CNGE_2026_M3_Secc1!D91))</f>
        <v/>
      </c>
      <c r="E456" s="793"/>
      <c r="F456" s="793"/>
      <c r="G456" s="793"/>
      <c r="H456" s="793"/>
      <c r="I456" s="793"/>
      <c r="J456" s="793"/>
      <c r="K456" s="793"/>
      <c r="L456" s="793"/>
      <c r="M456" s="793"/>
      <c r="N456" s="794"/>
      <c r="O456" s="701"/>
      <c r="P456" s="701"/>
      <c r="Q456" s="701"/>
      <c r="R456" s="701"/>
      <c r="S456" s="701"/>
      <c r="T456" s="701"/>
      <c r="U456" s="701"/>
      <c r="V456" s="701"/>
      <c r="W456" s="701"/>
      <c r="X456" s="701"/>
      <c r="Y456" s="701"/>
      <c r="Z456" s="701"/>
      <c r="AA456" s="701"/>
      <c r="AB456" s="701"/>
      <c r="AC456" s="701"/>
      <c r="AD456" s="701"/>
      <c r="AE456" s="12"/>
      <c r="AF456" s="122"/>
      <c r="AG456" s="212"/>
      <c r="AH456" s="742">
        <f t="shared" si="184"/>
        <v>0</v>
      </c>
      <c r="AI456" s="919"/>
      <c r="AJ456" s="742">
        <f t="shared" si="185"/>
        <v>0</v>
      </c>
      <c r="AK456" s="919"/>
      <c r="AL456" s="742">
        <f t="shared" si="186"/>
        <v>0</v>
      </c>
      <c r="AM456" s="919"/>
      <c r="AN456" s="639">
        <f t="shared" si="187"/>
        <v>0</v>
      </c>
      <c r="AO456" s="641"/>
      <c r="AP456" s="639" t="str">
        <f>IF(AN456=0,"",IF(SUM($AN$424:AN456)=1,AR456,IF($AN$481&gt;SUM($AN$424:AN456),_xlfn.CONCAT(", ",AR456),IF($AN$481=SUM($AN$424:AN456),_xlfn.CONCAT(" y ",AR456,".")))))</f>
        <v/>
      </c>
      <c r="AQ456" s="641" t="str">
        <f>IF(AO456=0,"", IF(SUM($AN456:BW$582)=1,AR456, IF($AN$589&gt;SUM($AN456:BW$582),_xlfn.CONCAT(", ",AR456), IF($AN$589=SUM($AN456:BW$582),_xlfn.CONCAT(" y ",AR456,".")))))</f>
        <v/>
      </c>
      <c r="AR456" s="639">
        <f t="shared" si="188"/>
        <v>32</v>
      </c>
      <c r="AS456" s="641"/>
      <c r="AX456" s="639">
        <f t="shared" si="183"/>
        <v>0</v>
      </c>
      <c r="AY456" s="641"/>
    </row>
    <row r="457" spans="1:51" s="72" customFormat="1" ht="15" customHeight="1">
      <c r="A457" s="131"/>
      <c r="B457" s="53"/>
      <c r="C457" s="82" t="s">
        <v>98</v>
      </c>
      <c r="D457" s="792" t="str">
        <f>IF(CNGE_2026_M3_Secc1!$AH$40=CNGE_2026_M3_Secc1!$AJ$40,"",IF(CNGE_2026_M3_Secc1!D92="","",CNGE_2026_M3_Secc1!D92))</f>
        <v/>
      </c>
      <c r="E457" s="793"/>
      <c r="F457" s="793"/>
      <c r="G457" s="793"/>
      <c r="H457" s="793"/>
      <c r="I457" s="793"/>
      <c r="J457" s="793"/>
      <c r="K457" s="793"/>
      <c r="L457" s="793"/>
      <c r="M457" s="793"/>
      <c r="N457" s="794"/>
      <c r="O457" s="701"/>
      <c r="P457" s="701"/>
      <c r="Q457" s="701"/>
      <c r="R457" s="701"/>
      <c r="S457" s="701"/>
      <c r="T457" s="701"/>
      <c r="U457" s="701"/>
      <c r="V457" s="701"/>
      <c r="W457" s="701"/>
      <c r="X457" s="701"/>
      <c r="Y457" s="701"/>
      <c r="Z457" s="701"/>
      <c r="AA457" s="701"/>
      <c r="AB457" s="701"/>
      <c r="AC457" s="701"/>
      <c r="AD457" s="701"/>
      <c r="AE457" s="12"/>
      <c r="AF457" s="122"/>
      <c r="AG457" s="212"/>
      <c r="AH457" s="742">
        <f t="shared" si="184"/>
        <v>0</v>
      </c>
      <c r="AI457" s="919"/>
      <c r="AJ457" s="742">
        <f t="shared" si="185"/>
        <v>0</v>
      </c>
      <c r="AK457" s="919"/>
      <c r="AL457" s="742">
        <f t="shared" si="186"/>
        <v>0</v>
      </c>
      <c r="AM457" s="919"/>
      <c r="AN457" s="639">
        <f t="shared" si="187"/>
        <v>0</v>
      </c>
      <c r="AO457" s="641"/>
      <c r="AP457" s="639" t="str">
        <f>IF(AN457=0,"",IF(SUM($AN$424:AN457)=1,AR457,IF($AN$481&gt;SUM($AN$424:AN457),_xlfn.CONCAT(", ",AR457),IF($AN$481=SUM($AN$424:AN457),_xlfn.CONCAT(" y ",AR457,".")))))</f>
        <v/>
      </c>
      <c r="AQ457" s="641" t="str">
        <f>IF(AO457=0,"", IF(SUM($AN457:BW$582)=1,AR457, IF($AN$589&gt;SUM($AN457:BW$582),_xlfn.CONCAT(", ",AR457), IF($AN$589=SUM($AN457:BW$582),_xlfn.CONCAT(" y ",AR457,".")))))</f>
        <v/>
      </c>
      <c r="AR457" s="639">
        <f t="shared" si="188"/>
        <v>33</v>
      </c>
      <c r="AS457" s="641"/>
      <c r="AX457" s="639">
        <f t="shared" si="183"/>
        <v>0</v>
      </c>
      <c r="AY457" s="641"/>
    </row>
    <row r="458" spans="1:51" s="72" customFormat="1" ht="15" customHeight="1">
      <c r="A458" s="131"/>
      <c r="B458" s="53"/>
      <c r="C458" s="82" t="s">
        <v>99</v>
      </c>
      <c r="D458" s="792" t="str">
        <f>IF(CNGE_2026_M3_Secc1!$AH$40=CNGE_2026_M3_Secc1!$AJ$40,"",IF(CNGE_2026_M3_Secc1!D93="","",CNGE_2026_M3_Secc1!D93))</f>
        <v/>
      </c>
      <c r="E458" s="793"/>
      <c r="F458" s="793"/>
      <c r="G458" s="793"/>
      <c r="H458" s="793"/>
      <c r="I458" s="793"/>
      <c r="J458" s="793"/>
      <c r="K458" s="793"/>
      <c r="L458" s="793"/>
      <c r="M458" s="793"/>
      <c r="N458" s="794"/>
      <c r="O458" s="701"/>
      <c r="P458" s="701"/>
      <c r="Q458" s="701"/>
      <c r="R458" s="701"/>
      <c r="S458" s="701"/>
      <c r="T458" s="701"/>
      <c r="U458" s="701"/>
      <c r="V458" s="701"/>
      <c r="W458" s="701"/>
      <c r="X458" s="701"/>
      <c r="Y458" s="701"/>
      <c r="Z458" s="701"/>
      <c r="AA458" s="701"/>
      <c r="AB458" s="701"/>
      <c r="AC458" s="701"/>
      <c r="AD458" s="701"/>
      <c r="AE458" s="12"/>
      <c r="AF458" s="122"/>
      <c r="AG458" s="212"/>
      <c r="AH458" s="742">
        <f t="shared" si="184"/>
        <v>0</v>
      </c>
      <c r="AI458" s="919"/>
      <c r="AJ458" s="742">
        <f t="shared" si="185"/>
        <v>0</v>
      </c>
      <c r="AK458" s="919"/>
      <c r="AL458" s="742">
        <f t="shared" si="186"/>
        <v>0</v>
      </c>
      <c r="AM458" s="919"/>
      <c r="AN458" s="639">
        <f t="shared" si="187"/>
        <v>0</v>
      </c>
      <c r="AO458" s="641"/>
      <c r="AP458" s="639" t="str">
        <f>IF(AN458=0,"",IF(SUM($AN$424:AN458)=1,AR458,IF($AN$481&gt;SUM($AN$424:AN458),_xlfn.CONCAT(", ",AR458),IF($AN$481=SUM($AN$424:AN458),_xlfn.CONCAT(" y ",AR458,".")))))</f>
        <v/>
      </c>
      <c r="AQ458" s="641" t="str">
        <f>IF(AO458=0,"", IF(SUM($AN458:BW$582)=1,AR458, IF($AN$589&gt;SUM($AN458:BW$582),_xlfn.CONCAT(", ",AR458), IF($AN$589=SUM($AN458:BW$582),_xlfn.CONCAT(" y ",AR458,".")))))</f>
        <v/>
      </c>
      <c r="AR458" s="639">
        <f t="shared" si="188"/>
        <v>34</v>
      </c>
      <c r="AS458" s="641"/>
      <c r="AX458" s="639">
        <f t="shared" si="183"/>
        <v>0</v>
      </c>
      <c r="AY458" s="641"/>
    </row>
    <row r="459" spans="1:51" s="72" customFormat="1" ht="15" customHeight="1">
      <c r="A459" s="131"/>
      <c r="B459" s="53"/>
      <c r="C459" s="82" t="s">
        <v>100</v>
      </c>
      <c r="D459" s="792" t="str">
        <f>IF(CNGE_2026_M3_Secc1!$AH$40=CNGE_2026_M3_Secc1!$AJ$40,"",IF(CNGE_2026_M3_Secc1!D94="","",CNGE_2026_M3_Secc1!D94))</f>
        <v/>
      </c>
      <c r="E459" s="793"/>
      <c r="F459" s="793"/>
      <c r="G459" s="793"/>
      <c r="H459" s="793"/>
      <c r="I459" s="793"/>
      <c r="J459" s="793"/>
      <c r="K459" s="793"/>
      <c r="L459" s="793"/>
      <c r="M459" s="793"/>
      <c r="N459" s="794"/>
      <c r="O459" s="701"/>
      <c r="P459" s="701"/>
      <c r="Q459" s="701"/>
      <c r="R459" s="701"/>
      <c r="S459" s="701"/>
      <c r="T459" s="701"/>
      <c r="U459" s="701"/>
      <c r="V459" s="701"/>
      <c r="W459" s="701"/>
      <c r="X459" s="701"/>
      <c r="Y459" s="701"/>
      <c r="Z459" s="701"/>
      <c r="AA459" s="701"/>
      <c r="AB459" s="701"/>
      <c r="AC459" s="701"/>
      <c r="AD459" s="701"/>
      <c r="AE459" s="12"/>
      <c r="AF459" s="122"/>
      <c r="AG459" s="212"/>
      <c r="AH459" s="742">
        <f t="shared" si="184"/>
        <v>0</v>
      </c>
      <c r="AI459" s="919"/>
      <c r="AJ459" s="742">
        <f t="shared" si="185"/>
        <v>0</v>
      </c>
      <c r="AK459" s="919"/>
      <c r="AL459" s="742">
        <f t="shared" si="186"/>
        <v>0</v>
      </c>
      <c r="AM459" s="919"/>
      <c r="AN459" s="639">
        <f t="shared" si="187"/>
        <v>0</v>
      </c>
      <c r="AO459" s="641"/>
      <c r="AP459" s="639" t="str">
        <f>IF(AN459=0,"",IF(SUM($AN$424:AN459)=1,AR459,IF($AN$481&gt;SUM($AN$424:AN459),_xlfn.CONCAT(", ",AR459),IF($AN$481=SUM($AN$424:AN459),_xlfn.CONCAT(" y ",AR459,".")))))</f>
        <v/>
      </c>
      <c r="AQ459" s="641" t="str">
        <f>IF(AO459=0,"", IF(SUM($AN459:BW$582)=1,AR459, IF($AN$589&gt;SUM($AN459:BW$582),_xlfn.CONCAT(", ",AR459), IF($AN$589=SUM($AN459:BW$582),_xlfn.CONCAT(" y ",AR459,".")))))</f>
        <v/>
      </c>
      <c r="AR459" s="639">
        <f t="shared" si="188"/>
        <v>35</v>
      </c>
      <c r="AS459" s="641"/>
      <c r="AX459" s="639">
        <f t="shared" si="183"/>
        <v>0</v>
      </c>
      <c r="AY459" s="641"/>
    </row>
    <row r="460" spans="1:51" s="72" customFormat="1" ht="15" customHeight="1">
      <c r="A460" s="131"/>
      <c r="B460" s="53"/>
      <c r="C460" s="82" t="s">
        <v>116</v>
      </c>
      <c r="D460" s="792" t="str">
        <f>IF(CNGE_2026_M3_Secc1!$AH$40=CNGE_2026_M3_Secc1!$AJ$40,"",IF(CNGE_2026_M3_Secc1!D95="","",CNGE_2026_M3_Secc1!D95))</f>
        <v/>
      </c>
      <c r="E460" s="793"/>
      <c r="F460" s="793"/>
      <c r="G460" s="793"/>
      <c r="H460" s="793"/>
      <c r="I460" s="793"/>
      <c r="J460" s="793"/>
      <c r="K460" s="793"/>
      <c r="L460" s="793"/>
      <c r="M460" s="793"/>
      <c r="N460" s="794"/>
      <c r="O460" s="701"/>
      <c r="P460" s="701"/>
      <c r="Q460" s="701"/>
      <c r="R460" s="701"/>
      <c r="S460" s="701"/>
      <c r="T460" s="701"/>
      <c r="U460" s="701"/>
      <c r="V460" s="701"/>
      <c r="W460" s="701"/>
      <c r="X460" s="701"/>
      <c r="Y460" s="701"/>
      <c r="Z460" s="701"/>
      <c r="AA460" s="701"/>
      <c r="AB460" s="701"/>
      <c r="AC460" s="701"/>
      <c r="AD460" s="701"/>
      <c r="AE460" s="12"/>
      <c r="AF460" s="122"/>
      <c r="AG460" s="212"/>
      <c r="AH460" s="742">
        <f t="shared" si="184"/>
        <v>0</v>
      </c>
      <c r="AI460" s="919"/>
      <c r="AJ460" s="742">
        <f t="shared" si="185"/>
        <v>0</v>
      </c>
      <c r="AK460" s="919"/>
      <c r="AL460" s="742">
        <f t="shared" si="186"/>
        <v>0</v>
      </c>
      <c r="AM460" s="919"/>
      <c r="AN460" s="639">
        <f t="shared" si="187"/>
        <v>0</v>
      </c>
      <c r="AO460" s="641"/>
      <c r="AP460" s="639" t="str">
        <f>IF(AN460=0,"",IF(SUM($AN$424:AN460)=1,AR460,IF($AN$481&gt;SUM($AN$424:AN460),_xlfn.CONCAT(", ",AR460),IF($AN$481=SUM($AN$424:AN460),_xlfn.CONCAT(" y ",AR460,".")))))</f>
        <v/>
      </c>
      <c r="AQ460" s="641" t="str">
        <f>IF(AO460=0,"", IF(SUM($AN460:BW$582)=1,AR460, IF($AN$589&gt;SUM($AN460:BW$582),_xlfn.CONCAT(", ",AR460), IF($AN$589=SUM($AN460:BW$582),_xlfn.CONCAT(" y ",AR460,".")))))</f>
        <v/>
      </c>
      <c r="AR460" s="639">
        <f t="shared" si="188"/>
        <v>36</v>
      </c>
      <c r="AS460" s="641"/>
      <c r="AX460" s="639">
        <f t="shared" si="183"/>
        <v>0</v>
      </c>
      <c r="AY460" s="641"/>
    </row>
    <row r="461" spans="1:51" s="72" customFormat="1" ht="15" customHeight="1">
      <c r="A461" s="131"/>
      <c r="B461" s="53"/>
      <c r="C461" s="82" t="s">
        <v>117</v>
      </c>
      <c r="D461" s="792" t="str">
        <f>IF(CNGE_2026_M3_Secc1!$AH$40=CNGE_2026_M3_Secc1!$AJ$40,"",IF(CNGE_2026_M3_Secc1!D96="","",CNGE_2026_M3_Secc1!D96))</f>
        <v/>
      </c>
      <c r="E461" s="793"/>
      <c r="F461" s="793"/>
      <c r="G461" s="793"/>
      <c r="H461" s="793"/>
      <c r="I461" s="793"/>
      <c r="J461" s="793"/>
      <c r="K461" s="793"/>
      <c r="L461" s="793"/>
      <c r="M461" s="793"/>
      <c r="N461" s="794"/>
      <c r="O461" s="701"/>
      <c r="P461" s="701"/>
      <c r="Q461" s="701"/>
      <c r="R461" s="701"/>
      <c r="S461" s="701"/>
      <c r="T461" s="701"/>
      <c r="U461" s="701"/>
      <c r="V461" s="701"/>
      <c r="W461" s="701"/>
      <c r="X461" s="701"/>
      <c r="Y461" s="701"/>
      <c r="Z461" s="701"/>
      <c r="AA461" s="701"/>
      <c r="AB461" s="701"/>
      <c r="AC461" s="701"/>
      <c r="AD461" s="701"/>
      <c r="AE461" s="12"/>
      <c r="AF461" s="122"/>
      <c r="AG461" s="212"/>
      <c r="AH461" s="742">
        <f t="shared" si="184"/>
        <v>0</v>
      </c>
      <c r="AI461" s="919"/>
      <c r="AJ461" s="742">
        <f t="shared" si="185"/>
        <v>0</v>
      </c>
      <c r="AK461" s="919"/>
      <c r="AL461" s="742">
        <f t="shared" si="186"/>
        <v>0</v>
      </c>
      <c r="AM461" s="919"/>
      <c r="AN461" s="639">
        <f t="shared" si="187"/>
        <v>0</v>
      </c>
      <c r="AO461" s="641"/>
      <c r="AP461" s="639" t="str">
        <f>IF(AN461=0,"",IF(SUM($AN$424:AN461)=1,AR461,IF($AN$481&gt;SUM($AN$424:AN461),_xlfn.CONCAT(", ",AR461),IF($AN$481=SUM($AN$424:AN461),_xlfn.CONCAT(" y ",AR461,".")))))</f>
        <v/>
      </c>
      <c r="AQ461" s="641" t="str">
        <f>IF(AO461=0,"", IF(SUM($AN461:BW$582)=1,AR461, IF($AN$589&gt;SUM($AN461:BW$582),_xlfn.CONCAT(", ",AR461), IF($AN$589=SUM($AN461:BW$582),_xlfn.CONCAT(" y ",AR461,".")))))</f>
        <v/>
      </c>
      <c r="AR461" s="639">
        <f t="shared" si="188"/>
        <v>37</v>
      </c>
      <c r="AS461" s="641"/>
      <c r="AX461" s="639">
        <f t="shared" si="183"/>
        <v>0</v>
      </c>
      <c r="AY461" s="641"/>
    </row>
    <row r="462" spans="1:51" s="72" customFormat="1" ht="15">
      <c r="A462" s="131"/>
      <c r="B462" s="53"/>
      <c r="C462" s="82" t="s">
        <v>118</v>
      </c>
      <c r="D462" s="792" t="str">
        <f>IF(CNGE_2026_M3_Secc1!$AH$40=CNGE_2026_M3_Secc1!$AJ$40,"",IF(CNGE_2026_M3_Secc1!D97="","",CNGE_2026_M3_Secc1!D97))</f>
        <v/>
      </c>
      <c r="E462" s="793"/>
      <c r="F462" s="793"/>
      <c r="G462" s="793"/>
      <c r="H462" s="793"/>
      <c r="I462" s="793"/>
      <c r="J462" s="793"/>
      <c r="K462" s="793"/>
      <c r="L462" s="793"/>
      <c r="M462" s="793"/>
      <c r="N462" s="794"/>
      <c r="O462" s="701"/>
      <c r="P462" s="701"/>
      <c r="Q462" s="701"/>
      <c r="R462" s="701"/>
      <c r="S462" s="701"/>
      <c r="T462" s="701"/>
      <c r="U462" s="701"/>
      <c r="V462" s="701"/>
      <c r="W462" s="701"/>
      <c r="X462" s="701"/>
      <c r="Y462" s="701"/>
      <c r="Z462" s="701"/>
      <c r="AA462" s="701"/>
      <c r="AB462" s="701"/>
      <c r="AC462" s="701"/>
      <c r="AD462" s="701"/>
      <c r="AE462" s="12"/>
      <c r="AF462" s="122"/>
      <c r="AG462" s="212"/>
      <c r="AH462" s="742">
        <f t="shared" si="184"/>
        <v>0</v>
      </c>
      <c r="AI462" s="919"/>
      <c r="AJ462" s="742">
        <f t="shared" si="185"/>
        <v>0</v>
      </c>
      <c r="AK462" s="919"/>
      <c r="AL462" s="742">
        <f t="shared" si="186"/>
        <v>0</v>
      </c>
      <c r="AM462" s="919"/>
      <c r="AN462" s="639">
        <f t="shared" si="187"/>
        <v>0</v>
      </c>
      <c r="AO462" s="641"/>
      <c r="AP462" s="639" t="str">
        <f>IF(AN462=0,"",IF(SUM($AN$424:AN462)=1,AR462,IF($AN$481&gt;SUM($AN$424:AN462),_xlfn.CONCAT(", ",AR462),IF($AN$481=SUM($AN$424:AN462),_xlfn.CONCAT(" y ",AR462,".")))))</f>
        <v/>
      </c>
      <c r="AQ462" s="641" t="str">
        <f>IF(AO462=0,"", IF(SUM($AN462:BW$582)=1,AR462, IF($AN$589&gt;SUM($AN462:BW$582),_xlfn.CONCAT(", ",AR462), IF($AN$589=SUM($AN462:BW$582),_xlfn.CONCAT(" y ",AR462,".")))))</f>
        <v/>
      </c>
      <c r="AR462" s="639">
        <f t="shared" si="188"/>
        <v>38</v>
      </c>
      <c r="AS462" s="641"/>
      <c r="AX462" s="639">
        <f t="shared" si="183"/>
        <v>0</v>
      </c>
      <c r="AY462" s="641"/>
    </row>
    <row r="463" spans="1:51" s="72" customFormat="1" ht="15">
      <c r="A463" s="131"/>
      <c r="B463" s="53"/>
      <c r="C463" s="82" t="s">
        <v>119</v>
      </c>
      <c r="D463" s="792" t="str">
        <f>IF(CNGE_2026_M3_Secc1!$AH$40=CNGE_2026_M3_Secc1!$AJ$40,"",IF(CNGE_2026_M3_Secc1!D98="","",CNGE_2026_M3_Secc1!D98))</f>
        <v/>
      </c>
      <c r="E463" s="793"/>
      <c r="F463" s="793"/>
      <c r="G463" s="793"/>
      <c r="H463" s="793"/>
      <c r="I463" s="793"/>
      <c r="J463" s="793"/>
      <c r="K463" s="793"/>
      <c r="L463" s="793"/>
      <c r="M463" s="793"/>
      <c r="N463" s="794"/>
      <c r="O463" s="701"/>
      <c r="P463" s="701"/>
      <c r="Q463" s="701"/>
      <c r="R463" s="701"/>
      <c r="S463" s="701"/>
      <c r="T463" s="701"/>
      <c r="U463" s="701"/>
      <c r="V463" s="701"/>
      <c r="W463" s="701"/>
      <c r="X463" s="701"/>
      <c r="Y463" s="701"/>
      <c r="Z463" s="701"/>
      <c r="AA463" s="701"/>
      <c r="AB463" s="701"/>
      <c r="AC463" s="701"/>
      <c r="AD463" s="701"/>
      <c r="AE463" s="12"/>
      <c r="AF463" s="122"/>
      <c r="AG463" s="212"/>
      <c r="AH463" s="742">
        <f t="shared" si="184"/>
        <v>0</v>
      </c>
      <c r="AI463" s="919"/>
      <c r="AJ463" s="742">
        <f t="shared" si="185"/>
        <v>0</v>
      </c>
      <c r="AK463" s="919"/>
      <c r="AL463" s="742">
        <f t="shared" si="186"/>
        <v>0</v>
      </c>
      <c r="AM463" s="919"/>
      <c r="AN463" s="639">
        <f t="shared" si="187"/>
        <v>0</v>
      </c>
      <c r="AO463" s="641"/>
      <c r="AP463" s="639" t="str">
        <f>IF(AN463=0,"",IF(SUM($AN$424:AN463)=1,AR463,IF($AN$481&gt;SUM($AN$424:AN463),_xlfn.CONCAT(", ",AR463),IF($AN$481=SUM($AN$424:AN463),_xlfn.CONCAT(" y ",AR463,".")))))</f>
        <v/>
      </c>
      <c r="AQ463" s="641" t="str">
        <f>IF(AO463=0,"", IF(SUM($AN463:BW$582)=1,AR463, IF($AN$589&gt;SUM($AN463:BW$582),_xlfn.CONCAT(", ",AR463), IF($AN$589=SUM($AN463:BW$582),_xlfn.CONCAT(" y ",AR463,".")))))</f>
        <v/>
      </c>
      <c r="AR463" s="639">
        <f t="shared" si="188"/>
        <v>39</v>
      </c>
      <c r="AS463" s="641"/>
      <c r="AX463" s="639">
        <f t="shared" si="183"/>
        <v>0</v>
      </c>
      <c r="AY463" s="641"/>
    </row>
    <row r="464" spans="1:51" s="72" customFormat="1" ht="15">
      <c r="A464" s="131"/>
      <c r="B464" s="53"/>
      <c r="C464" s="82" t="s">
        <v>120</v>
      </c>
      <c r="D464" s="792" t="str">
        <f>IF(CNGE_2026_M3_Secc1!$AH$40=CNGE_2026_M3_Secc1!$AJ$40,"",IF(CNGE_2026_M3_Secc1!D99="","",CNGE_2026_M3_Secc1!D99))</f>
        <v/>
      </c>
      <c r="E464" s="793"/>
      <c r="F464" s="793"/>
      <c r="G464" s="793"/>
      <c r="H464" s="793"/>
      <c r="I464" s="793"/>
      <c r="J464" s="793"/>
      <c r="K464" s="793"/>
      <c r="L464" s="793"/>
      <c r="M464" s="793"/>
      <c r="N464" s="794"/>
      <c r="O464" s="701"/>
      <c r="P464" s="701"/>
      <c r="Q464" s="701"/>
      <c r="R464" s="701"/>
      <c r="S464" s="701"/>
      <c r="T464" s="701"/>
      <c r="U464" s="701"/>
      <c r="V464" s="701"/>
      <c r="W464" s="701"/>
      <c r="X464" s="701"/>
      <c r="Y464" s="701"/>
      <c r="Z464" s="701"/>
      <c r="AA464" s="701"/>
      <c r="AB464" s="701"/>
      <c r="AC464" s="701"/>
      <c r="AD464" s="701"/>
      <c r="AE464" s="12"/>
      <c r="AF464" s="122"/>
      <c r="AG464" s="212"/>
      <c r="AH464" s="742">
        <f t="shared" si="184"/>
        <v>0</v>
      </c>
      <c r="AI464" s="919"/>
      <c r="AJ464" s="742">
        <f t="shared" si="185"/>
        <v>0</v>
      </c>
      <c r="AK464" s="919"/>
      <c r="AL464" s="742">
        <f t="shared" si="186"/>
        <v>0</v>
      </c>
      <c r="AM464" s="919"/>
      <c r="AN464" s="639">
        <f t="shared" si="187"/>
        <v>0</v>
      </c>
      <c r="AO464" s="641"/>
      <c r="AP464" s="639" t="str">
        <f>IF(AN464=0,"",IF(SUM($AN$424:AN464)=1,AR464,IF($AN$481&gt;SUM($AN$424:AN464),_xlfn.CONCAT(", ",AR464),IF($AN$481=SUM($AN$424:AN464),_xlfn.CONCAT(" y ",AR464,".")))))</f>
        <v/>
      </c>
      <c r="AQ464" s="641" t="str">
        <f>IF(AO464=0,"", IF(SUM($AN464:BW$582)=1,AR464, IF($AN$589&gt;SUM($AN464:BW$582),_xlfn.CONCAT(", ",AR464), IF($AN$589=SUM($AN464:BW$582),_xlfn.CONCAT(" y ",AR464,".")))))</f>
        <v/>
      </c>
      <c r="AR464" s="639">
        <f t="shared" si="188"/>
        <v>40</v>
      </c>
      <c r="AS464" s="641"/>
      <c r="AX464" s="639">
        <f t="shared" si="183"/>
        <v>0</v>
      </c>
      <c r="AY464" s="641"/>
    </row>
    <row r="465" spans="1:51" s="72" customFormat="1" ht="15" customHeight="1">
      <c r="A465" s="131"/>
      <c r="C465" s="82" t="s">
        <v>121</v>
      </c>
      <c r="D465" s="792" t="str">
        <f>IF(CNGE_2026_M3_Secc1!$AH$40=CNGE_2026_M3_Secc1!$AJ$40,"",IF(CNGE_2026_M3_Secc1!D100="","",CNGE_2026_M3_Secc1!D100))</f>
        <v/>
      </c>
      <c r="E465" s="793"/>
      <c r="F465" s="793"/>
      <c r="G465" s="793"/>
      <c r="H465" s="793"/>
      <c r="I465" s="793"/>
      <c r="J465" s="793"/>
      <c r="K465" s="793"/>
      <c r="L465" s="793"/>
      <c r="M465" s="793"/>
      <c r="N465" s="794"/>
      <c r="O465" s="701"/>
      <c r="P465" s="701"/>
      <c r="Q465" s="701"/>
      <c r="R465" s="701"/>
      <c r="S465" s="701"/>
      <c r="T465" s="701"/>
      <c r="U465" s="701"/>
      <c r="V465" s="701"/>
      <c r="W465" s="701"/>
      <c r="X465" s="701"/>
      <c r="Y465" s="701"/>
      <c r="Z465" s="701"/>
      <c r="AA465" s="701"/>
      <c r="AB465" s="701"/>
      <c r="AC465" s="701"/>
      <c r="AD465" s="701"/>
      <c r="AE465" s="12"/>
      <c r="AF465" s="122"/>
      <c r="AG465" s="212"/>
      <c r="AH465" s="742">
        <f t="shared" ref="AH465:AH480" si="189">O465</f>
        <v>0</v>
      </c>
      <c r="AI465" s="919"/>
      <c r="AJ465" s="742">
        <f t="shared" ref="AJ465:AJ480" si="190">COUNTIF(Q465:AD465,"NS")</f>
        <v>0</v>
      </c>
      <c r="AK465" s="919"/>
      <c r="AL465" s="742">
        <f t="shared" ref="AL465:AL480" si="191">IF(COUNTIF(Q465:AD465,"NA")=COUNTA($Q$423:$AD$423),"NA",SUM(Q465:AD465))</f>
        <v>0</v>
      </c>
      <c r="AM465" s="919"/>
      <c r="AN465" s="639">
        <f t="shared" ref="AN465:AN480" si="192">IF($AH$419=$AJ$419,0,IF(OR(AND(AH465=0,AJ465&gt;0),AND(AH465="NS",AL465&gt;0),AND(AH465="NS",AJ465=0,AL465=0)),1,IF(OR(AND(AJ465&gt;=2,AL465&lt;AH465),AND(AH465="NS",AL465=0,AJ465&gt;0),AH465=AL465),0,1)))</f>
        <v>0</v>
      </c>
      <c r="AO465" s="641"/>
      <c r="AP465" s="639" t="str">
        <f>IF(AN465=0,"",IF(SUM($AN$424:AN465)=1,AR465,IF($AN$481&gt;SUM($AN$424:AN465),_xlfn.CONCAT(", ",AR465),IF($AN$481=SUM($AN$424:AN465),_xlfn.CONCAT(" y ",AR465,".")))))</f>
        <v/>
      </c>
      <c r="AQ465" s="641" t="str">
        <f>IF(AO465=0,"", IF(SUM($AN465:BW$582)=1,AR465, IF($AN$589&gt;SUM($AN465:BW$582),_xlfn.CONCAT(", ",AR465), IF($AN$589=SUM($AN465:BW$582),_xlfn.CONCAT(" y ",AR465,".")))))</f>
        <v/>
      </c>
      <c r="AR465" s="639">
        <f t="shared" ref="AR465:AR480" si="193">_xlfn.NUMBERVALUE(C465)</f>
        <v>41</v>
      </c>
      <c r="AS465" s="641"/>
      <c r="AX465" s="639">
        <f t="shared" ref="AX465:AX480" si="194">IF($AH$419=$AJ$419,0,IF(OR(AND(D465&lt;&gt;"",BA81=0,COUNTA(O465:AD465)=COUNTA($O$423:$AD$423)),AND(D465&lt;&gt;"",BA81=1,COUNTA(O465:AD465)=0),AND(D465="",COUNTA(O465:AD465)=0)),0,1))</f>
        <v>0</v>
      </c>
      <c r="AY465" s="641"/>
    </row>
    <row r="466" spans="1:51" s="72" customFormat="1" ht="15" customHeight="1">
      <c r="A466" s="131"/>
      <c r="B466" s="48"/>
      <c r="C466" s="82" t="s">
        <v>122</v>
      </c>
      <c r="D466" s="792" t="str">
        <f>IF(CNGE_2026_M3_Secc1!$AH$40=CNGE_2026_M3_Secc1!$AJ$40,"",IF(CNGE_2026_M3_Secc1!D101="","",CNGE_2026_M3_Secc1!D101))</f>
        <v/>
      </c>
      <c r="E466" s="793"/>
      <c r="F466" s="793"/>
      <c r="G466" s="793"/>
      <c r="H466" s="793"/>
      <c r="I466" s="793"/>
      <c r="J466" s="793"/>
      <c r="K466" s="793"/>
      <c r="L466" s="793"/>
      <c r="M466" s="793"/>
      <c r="N466" s="794"/>
      <c r="O466" s="701"/>
      <c r="P466" s="701"/>
      <c r="Q466" s="701"/>
      <c r="R466" s="701"/>
      <c r="S466" s="701"/>
      <c r="T466" s="701"/>
      <c r="U466" s="701"/>
      <c r="V466" s="701"/>
      <c r="W466" s="701"/>
      <c r="X466" s="701"/>
      <c r="Y466" s="701"/>
      <c r="Z466" s="701"/>
      <c r="AA466" s="701"/>
      <c r="AB466" s="701"/>
      <c r="AC466" s="701"/>
      <c r="AD466" s="701"/>
      <c r="AE466" s="12"/>
      <c r="AF466" s="122"/>
      <c r="AG466" s="212"/>
      <c r="AH466" s="742">
        <f t="shared" si="189"/>
        <v>0</v>
      </c>
      <c r="AI466" s="919"/>
      <c r="AJ466" s="742">
        <f t="shared" si="190"/>
        <v>0</v>
      </c>
      <c r="AK466" s="919"/>
      <c r="AL466" s="742">
        <f t="shared" si="191"/>
        <v>0</v>
      </c>
      <c r="AM466" s="919"/>
      <c r="AN466" s="639">
        <f t="shared" si="192"/>
        <v>0</v>
      </c>
      <c r="AO466" s="641"/>
      <c r="AP466" s="639" t="str">
        <f>IF(AN466=0,"",IF(SUM($AN$424:AN466)=1,AR466,IF($AN$481&gt;SUM($AN$424:AN466),_xlfn.CONCAT(", ",AR466),IF($AN$481=SUM($AN$424:AN466),_xlfn.CONCAT(" y ",AR466,".")))))</f>
        <v/>
      </c>
      <c r="AQ466" s="641" t="str">
        <f>IF(AO466=0,"", IF(SUM($AN466:BW$582)=1,AR466, IF($AN$589&gt;SUM($AN466:BW$582),_xlfn.CONCAT(", ",AR466), IF($AN$589=SUM($AN466:BW$582),_xlfn.CONCAT(" y ",AR466,".")))))</f>
        <v/>
      </c>
      <c r="AR466" s="639">
        <f t="shared" si="193"/>
        <v>42</v>
      </c>
      <c r="AS466" s="641"/>
      <c r="AX466" s="639">
        <f t="shared" si="194"/>
        <v>0</v>
      </c>
      <c r="AY466" s="641"/>
    </row>
    <row r="467" spans="1:51" s="72" customFormat="1" ht="15" customHeight="1">
      <c r="A467" s="131"/>
      <c r="B467" s="48"/>
      <c r="C467" s="82" t="s">
        <v>123</v>
      </c>
      <c r="D467" s="792" t="str">
        <f>IF(CNGE_2026_M3_Secc1!$AH$40=CNGE_2026_M3_Secc1!$AJ$40,"",IF(CNGE_2026_M3_Secc1!D102="","",CNGE_2026_M3_Secc1!D102))</f>
        <v/>
      </c>
      <c r="E467" s="793"/>
      <c r="F467" s="793"/>
      <c r="G467" s="793"/>
      <c r="H467" s="793"/>
      <c r="I467" s="793"/>
      <c r="J467" s="793"/>
      <c r="K467" s="793"/>
      <c r="L467" s="793"/>
      <c r="M467" s="793"/>
      <c r="N467" s="794"/>
      <c r="O467" s="701"/>
      <c r="P467" s="701"/>
      <c r="Q467" s="701"/>
      <c r="R467" s="701"/>
      <c r="S467" s="701"/>
      <c r="T467" s="701"/>
      <c r="U467" s="701"/>
      <c r="V467" s="701"/>
      <c r="W467" s="701"/>
      <c r="X467" s="701"/>
      <c r="Y467" s="701"/>
      <c r="Z467" s="701"/>
      <c r="AA467" s="701"/>
      <c r="AB467" s="701"/>
      <c r="AC467" s="701"/>
      <c r="AD467" s="701"/>
      <c r="AE467" s="12"/>
      <c r="AF467" s="122"/>
      <c r="AG467" s="212"/>
      <c r="AH467" s="742">
        <f t="shared" si="189"/>
        <v>0</v>
      </c>
      <c r="AI467" s="919"/>
      <c r="AJ467" s="742">
        <f t="shared" si="190"/>
        <v>0</v>
      </c>
      <c r="AK467" s="919"/>
      <c r="AL467" s="742">
        <f t="shared" si="191"/>
        <v>0</v>
      </c>
      <c r="AM467" s="919"/>
      <c r="AN467" s="639">
        <f t="shared" si="192"/>
        <v>0</v>
      </c>
      <c r="AO467" s="641"/>
      <c r="AP467" s="639" t="str">
        <f>IF(AN467=0,"",IF(SUM($AN$424:AN467)=1,AR467,IF($AN$481&gt;SUM($AN$424:AN467),_xlfn.CONCAT(", ",AR467),IF($AN$481=SUM($AN$424:AN467),_xlfn.CONCAT(" y ",AR467,".")))))</f>
        <v/>
      </c>
      <c r="AQ467" s="641" t="str">
        <f>IF(AO467=0,"", IF(SUM($AN467:BW$582)=1,AR467, IF($AN$589&gt;SUM($AN467:BW$582),_xlfn.CONCAT(", ",AR467), IF($AN$589=SUM($AN467:BW$582),_xlfn.CONCAT(" y ",AR467,".")))))</f>
        <v/>
      </c>
      <c r="AR467" s="639">
        <f t="shared" si="193"/>
        <v>43</v>
      </c>
      <c r="AS467" s="641"/>
      <c r="AX467" s="639">
        <f t="shared" si="194"/>
        <v>0</v>
      </c>
      <c r="AY467" s="641"/>
    </row>
    <row r="468" spans="1:51" s="72" customFormat="1" ht="15" customHeight="1">
      <c r="A468" s="131"/>
      <c r="B468" s="48"/>
      <c r="C468" s="82" t="s">
        <v>124</v>
      </c>
      <c r="D468" s="792" t="str">
        <f>IF(CNGE_2026_M3_Secc1!$AH$40=CNGE_2026_M3_Secc1!$AJ$40,"",IF(CNGE_2026_M3_Secc1!D103="","",CNGE_2026_M3_Secc1!D103))</f>
        <v/>
      </c>
      <c r="E468" s="793"/>
      <c r="F468" s="793"/>
      <c r="G468" s="793"/>
      <c r="H468" s="793"/>
      <c r="I468" s="793"/>
      <c r="J468" s="793"/>
      <c r="K468" s="793"/>
      <c r="L468" s="793"/>
      <c r="M468" s="793"/>
      <c r="N468" s="794"/>
      <c r="O468" s="701"/>
      <c r="P468" s="701"/>
      <c r="Q468" s="701"/>
      <c r="R468" s="701"/>
      <c r="S468" s="701"/>
      <c r="T468" s="701"/>
      <c r="U468" s="701"/>
      <c r="V468" s="701"/>
      <c r="W468" s="701"/>
      <c r="X468" s="701"/>
      <c r="Y468" s="701"/>
      <c r="Z468" s="701"/>
      <c r="AA468" s="701"/>
      <c r="AB468" s="701"/>
      <c r="AC468" s="701"/>
      <c r="AD468" s="701"/>
      <c r="AE468" s="12"/>
      <c r="AF468" s="122"/>
      <c r="AG468" s="212"/>
      <c r="AH468" s="742">
        <f t="shared" si="189"/>
        <v>0</v>
      </c>
      <c r="AI468" s="919"/>
      <c r="AJ468" s="742">
        <f t="shared" si="190"/>
        <v>0</v>
      </c>
      <c r="AK468" s="919"/>
      <c r="AL468" s="742">
        <f t="shared" si="191"/>
        <v>0</v>
      </c>
      <c r="AM468" s="919"/>
      <c r="AN468" s="639">
        <f t="shared" si="192"/>
        <v>0</v>
      </c>
      <c r="AO468" s="641"/>
      <c r="AP468" s="639" t="str">
        <f>IF(AN468=0,"",IF(SUM($AN$424:AN468)=1,AR468,IF($AN$481&gt;SUM($AN$424:AN468),_xlfn.CONCAT(", ",AR468),IF($AN$481=SUM($AN$424:AN468),_xlfn.CONCAT(" y ",AR468,".")))))</f>
        <v/>
      </c>
      <c r="AQ468" s="641" t="str">
        <f>IF(AO468=0,"", IF(SUM($AN468:BW$582)=1,AR468, IF($AN$589&gt;SUM($AN468:BW$582),_xlfn.CONCAT(", ",AR468), IF($AN$589=SUM($AN468:BW$582),_xlfn.CONCAT(" y ",AR468,".")))))</f>
        <v/>
      </c>
      <c r="AR468" s="639">
        <f t="shared" si="193"/>
        <v>44</v>
      </c>
      <c r="AS468" s="641"/>
      <c r="AX468" s="639">
        <f t="shared" si="194"/>
        <v>0</v>
      </c>
      <c r="AY468" s="641"/>
    </row>
    <row r="469" spans="1:51" s="72" customFormat="1" ht="15" customHeight="1">
      <c r="A469" s="131"/>
      <c r="B469" s="48"/>
      <c r="C469" s="82" t="s">
        <v>125</v>
      </c>
      <c r="D469" s="792" t="str">
        <f>IF(CNGE_2026_M3_Secc1!$AH$40=CNGE_2026_M3_Secc1!$AJ$40,"",IF(CNGE_2026_M3_Secc1!D104="","",CNGE_2026_M3_Secc1!D104))</f>
        <v/>
      </c>
      <c r="E469" s="793"/>
      <c r="F469" s="793"/>
      <c r="G469" s="793"/>
      <c r="H469" s="793"/>
      <c r="I469" s="793"/>
      <c r="J469" s="793"/>
      <c r="K469" s="793"/>
      <c r="L469" s="793"/>
      <c r="M469" s="793"/>
      <c r="N469" s="794"/>
      <c r="O469" s="701"/>
      <c r="P469" s="701"/>
      <c r="Q469" s="701"/>
      <c r="R469" s="701"/>
      <c r="S469" s="701"/>
      <c r="T469" s="701"/>
      <c r="U469" s="701"/>
      <c r="V469" s="701"/>
      <c r="W469" s="701"/>
      <c r="X469" s="701"/>
      <c r="Y469" s="701"/>
      <c r="Z469" s="701"/>
      <c r="AA469" s="701"/>
      <c r="AB469" s="701"/>
      <c r="AC469" s="701"/>
      <c r="AD469" s="701"/>
      <c r="AE469" s="12"/>
      <c r="AF469" s="122"/>
      <c r="AG469" s="212"/>
      <c r="AH469" s="742">
        <f t="shared" si="189"/>
        <v>0</v>
      </c>
      <c r="AI469" s="919"/>
      <c r="AJ469" s="742">
        <f t="shared" si="190"/>
        <v>0</v>
      </c>
      <c r="AK469" s="919"/>
      <c r="AL469" s="742">
        <f t="shared" si="191"/>
        <v>0</v>
      </c>
      <c r="AM469" s="919"/>
      <c r="AN469" s="639">
        <f t="shared" si="192"/>
        <v>0</v>
      </c>
      <c r="AO469" s="641"/>
      <c r="AP469" s="639" t="str">
        <f>IF(AN469=0,"",IF(SUM($AN$424:AN469)=1,AR469,IF($AN$481&gt;SUM($AN$424:AN469),_xlfn.CONCAT(", ",AR469),IF($AN$481=SUM($AN$424:AN469),_xlfn.CONCAT(" y ",AR469,".")))))</f>
        <v/>
      </c>
      <c r="AQ469" s="641" t="str">
        <f>IF(AO469=0,"", IF(SUM($AN469:BW$582)=1,AR469, IF($AN$589&gt;SUM($AN469:BW$582),_xlfn.CONCAT(", ",AR469), IF($AN$589=SUM($AN469:BW$582),_xlfn.CONCAT(" y ",AR469,".")))))</f>
        <v/>
      </c>
      <c r="AR469" s="639">
        <f t="shared" si="193"/>
        <v>45</v>
      </c>
      <c r="AS469" s="641"/>
      <c r="AX469" s="639">
        <f t="shared" si="194"/>
        <v>0</v>
      </c>
      <c r="AY469" s="641"/>
    </row>
    <row r="470" spans="1:51" s="72" customFormat="1" ht="15" customHeight="1">
      <c r="A470" s="131"/>
      <c r="B470" s="48"/>
      <c r="C470" s="82" t="s">
        <v>237</v>
      </c>
      <c r="D470" s="792" t="str">
        <f>IF(CNGE_2026_M3_Secc1!$AH$40=CNGE_2026_M3_Secc1!$AJ$40,"",IF(CNGE_2026_M3_Secc1!D105="","",CNGE_2026_M3_Secc1!D105))</f>
        <v/>
      </c>
      <c r="E470" s="793"/>
      <c r="F470" s="793"/>
      <c r="G470" s="793"/>
      <c r="H470" s="793"/>
      <c r="I470" s="793"/>
      <c r="J470" s="793"/>
      <c r="K470" s="793"/>
      <c r="L470" s="793"/>
      <c r="M470" s="793"/>
      <c r="N470" s="794"/>
      <c r="O470" s="701"/>
      <c r="P470" s="701"/>
      <c r="Q470" s="701"/>
      <c r="R470" s="701"/>
      <c r="S470" s="701"/>
      <c r="T470" s="701"/>
      <c r="U470" s="701"/>
      <c r="V470" s="701"/>
      <c r="W470" s="701"/>
      <c r="X470" s="701"/>
      <c r="Y470" s="701"/>
      <c r="Z470" s="701"/>
      <c r="AA470" s="701"/>
      <c r="AB470" s="701"/>
      <c r="AC470" s="701"/>
      <c r="AD470" s="701"/>
      <c r="AE470" s="12"/>
      <c r="AF470" s="122"/>
      <c r="AG470" s="212"/>
      <c r="AH470" s="742">
        <f t="shared" si="189"/>
        <v>0</v>
      </c>
      <c r="AI470" s="919"/>
      <c r="AJ470" s="742">
        <f t="shared" si="190"/>
        <v>0</v>
      </c>
      <c r="AK470" s="919"/>
      <c r="AL470" s="742">
        <f t="shared" si="191"/>
        <v>0</v>
      </c>
      <c r="AM470" s="919"/>
      <c r="AN470" s="639">
        <f t="shared" si="192"/>
        <v>0</v>
      </c>
      <c r="AO470" s="641"/>
      <c r="AP470" s="639" t="str">
        <f>IF(AN470=0,"",IF(SUM($AN$424:AN470)=1,AR470,IF($AN$481&gt;SUM($AN$424:AN470),_xlfn.CONCAT(", ",AR470),IF($AN$481=SUM($AN$424:AN470),_xlfn.CONCAT(" y ",AR470,".")))))</f>
        <v/>
      </c>
      <c r="AQ470" s="641" t="str">
        <f>IF(AO470=0,"", IF(SUM($AN470:BW$582)=1,AR470, IF($AN$589&gt;SUM($AN470:BW$582),_xlfn.CONCAT(", ",AR470), IF($AN$589=SUM($AN470:BW$582),_xlfn.CONCAT(" y ",AR470,".")))))</f>
        <v/>
      </c>
      <c r="AR470" s="639">
        <f t="shared" si="193"/>
        <v>46</v>
      </c>
      <c r="AS470" s="641"/>
      <c r="AX470" s="639">
        <f t="shared" si="194"/>
        <v>0</v>
      </c>
      <c r="AY470" s="641"/>
    </row>
    <row r="471" spans="1:51" s="72" customFormat="1" ht="15" customHeight="1">
      <c r="A471" s="131"/>
      <c r="B471" s="48"/>
      <c r="C471" s="82" t="s">
        <v>238</v>
      </c>
      <c r="D471" s="792" t="str">
        <f>IF(CNGE_2026_M3_Secc1!$AH$40=CNGE_2026_M3_Secc1!$AJ$40,"",IF(CNGE_2026_M3_Secc1!D106="","",CNGE_2026_M3_Secc1!D106))</f>
        <v/>
      </c>
      <c r="E471" s="793"/>
      <c r="F471" s="793"/>
      <c r="G471" s="793"/>
      <c r="H471" s="793"/>
      <c r="I471" s="793"/>
      <c r="J471" s="793"/>
      <c r="K471" s="793"/>
      <c r="L471" s="793"/>
      <c r="M471" s="793"/>
      <c r="N471" s="794"/>
      <c r="O471" s="701"/>
      <c r="P471" s="701"/>
      <c r="Q471" s="701"/>
      <c r="R471" s="701"/>
      <c r="S471" s="701"/>
      <c r="T471" s="701"/>
      <c r="U471" s="701"/>
      <c r="V471" s="701"/>
      <c r="W471" s="701"/>
      <c r="X471" s="701"/>
      <c r="Y471" s="701"/>
      <c r="Z471" s="701"/>
      <c r="AA471" s="701"/>
      <c r="AB471" s="701"/>
      <c r="AC471" s="701"/>
      <c r="AD471" s="701"/>
      <c r="AE471" s="12"/>
      <c r="AF471" s="122"/>
      <c r="AG471" s="212"/>
      <c r="AH471" s="742">
        <f t="shared" si="189"/>
        <v>0</v>
      </c>
      <c r="AI471" s="919"/>
      <c r="AJ471" s="742">
        <f t="shared" si="190"/>
        <v>0</v>
      </c>
      <c r="AK471" s="919"/>
      <c r="AL471" s="742">
        <f t="shared" si="191"/>
        <v>0</v>
      </c>
      <c r="AM471" s="919"/>
      <c r="AN471" s="639">
        <f t="shared" si="192"/>
        <v>0</v>
      </c>
      <c r="AO471" s="641"/>
      <c r="AP471" s="639" t="str">
        <f>IF(AN471=0,"",IF(SUM($AN$424:AN471)=1,AR471,IF($AN$481&gt;SUM($AN$424:AN471),_xlfn.CONCAT(", ",AR471),IF($AN$481=SUM($AN$424:AN471),_xlfn.CONCAT(" y ",AR471,".")))))</f>
        <v/>
      </c>
      <c r="AQ471" s="641" t="str">
        <f>IF(AO471=0,"", IF(SUM($AN471:BW$582)=1,AR471, IF($AN$589&gt;SUM($AN471:BW$582),_xlfn.CONCAT(", ",AR471), IF($AN$589=SUM($AN471:BW$582),_xlfn.CONCAT(" y ",AR471,".")))))</f>
        <v/>
      </c>
      <c r="AR471" s="639">
        <f t="shared" si="193"/>
        <v>47</v>
      </c>
      <c r="AS471" s="641"/>
      <c r="AX471" s="639">
        <f t="shared" si="194"/>
        <v>0</v>
      </c>
      <c r="AY471" s="641"/>
    </row>
    <row r="472" spans="1:51" s="72" customFormat="1" ht="15" customHeight="1">
      <c r="A472" s="131"/>
      <c r="B472" s="48"/>
      <c r="C472" s="82" t="s">
        <v>239</v>
      </c>
      <c r="D472" s="792" t="str">
        <f>IF(CNGE_2026_M3_Secc1!$AH$40=CNGE_2026_M3_Secc1!$AJ$40,"",IF(CNGE_2026_M3_Secc1!D107="","",CNGE_2026_M3_Secc1!D107))</f>
        <v/>
      </c>
      <c r="E472" s="793"/>
      <c r="F472" s="793"/>
      <c r="G472" s="793"/>
      <c r="H472" s="793"/>
      <c r="I472" s="793"/>
      <c r="J472" s="793"/>
      <c r="K472" s="793"/>
      <c r="L472" s="793"/>
      <c r="M472" s="793"/>
      <c r="N472" s="794"/>
      <c r="O472" s="701"/>
      <c r="P472" s="701"/>
      <c r="Q472" s="701"/>
      <c r="R472" s="701"/>
      <c r="S472" s="701"/>
      <c r="T472" s="701"/>
      <c r="U472" s="701"/>
      <c r="V472" s="701"/>
      <c r="W472" s="701"/>
      <c r="X472" s="701"/>
      <c r="Y472" s="701"/>
      <c r="Z472" s="701"/>
      <c r="AA472" s="701"/>
      <c r="AB472" s="701"/>
      <c r="AC472" s="701"/>
      <c r="AD472" s="701"/>
      <c r="AE472" s="12"/>
      <c r="AF472" s="122"/>
      <c r="AG472" s="212"/>
      <c r="AH472" s="742">
        <f t="shared" si="189"/>
        <v>0</v>
      </c>
      <c r="AI472" s="919"/>
      <c r="AJ472" s="742">
        <f t="shared" si="190"/>
        <v>0</v>
      </c>
      <c r="AK472" s="919"/>
      <c r="AL472" s="742">
        <f t="shared" si="191"/>
        <v>0</v>
      </c>
      <c r="AM472" s="919"/>
      <c r="AN472" s="639">
        <f t="shared" si="192"/>
        <v>0</v>
      </c>
      <c r="AO472" s="641"/>
      <c r="AP472" s="639" t="str">
        <f>IF(AN472=0,"",IF(SUM($AN$424:AN472)=1,AR472,IF($AN$481&gt;SUM($AN$424:AN472),_xlfn.CONCAT(", ",AR472),IF($AN$481=SUM($AN$424:AN472),_xlfn.CONCAT(" y ",AR472,".")))))</f>
        <v/>
      </c>
      <c r="AQ472" s="641" t="str">
        <f>IF(AO472=0,"", IF(SUM($AN472:BW$582)=1,AR472, IF($AN$589&gt;SUM($AN472:BW$582),_xlfn.CONCAT(", ",AR472), IF($AN$589=SUM($AN472:BW$582),_xlfn.CONCAT(" y ",AR472,".")))))</f>
        <v/>
      </c>
      <c r="AR472" s="639">
        <f t="shared" si="193"/>
        <v>48</v>
      </c>
      <c r="AS472" s="641"/>
      <c r="AX472" s="639">
        <f t="shared" si="194"/>
        <v>0</v>
      </c>
      <c r="AY472" s="641"/>
    </row>
    <row r="473" spans="1:51" s="72" customFormat="1" ht="15" customHeight="1">
      <c r="A473" s="131"/>
      <c r="B473" s="48"/>
      <c r="C473" s="82" t="s">
        <v>240</v>
      </c>
      <c r="D473" s="792" t="str">
        <f>IF(CNGE_2026_M3_Secc1!$AH$40=CNGE_2026_M3_Secc1!$AJ$40,"",IF(CNGE_2026_M3_Secc1!D108="","",CNGE_2026_M3_Secc1!D108))</f>
        <v/>
      </c>
      <c r="E473" s="793"/>
      <c r="F473" s="793"/>
      <c r="G473" s="793"/>
      <c r="H473" s="793"/>
      <c r="I473" s="793"/>
      <c r="J473" s="793"/>
      <c r="K473" s="793"/>
      <c r="L473" s="793"/>
      <c r="M473" s="793"/>
      <c r="N473" s="794"/>
      <c r="O473" s="701"/>
      <c r="P473" s="701"/>
      <c r="Q473" s="701"/>
      <c r="R473" s="701"/>
      <c r="S473" s="701"/>
      <c r="T473" s="701"/>
      <c r="U473" s="701"/>
      <c r="V473" s="701"/>
      <c r="W473" s="701"/>
      <c r="X473" s="701"/>
      <c r="Y473" s="701"/>
      <c r="Z473" s="701"/>
      <c r="AA473" s="701"/>
      <c r="AB473" s="701"/>
      <c r="AC473" s="701"/>
      <c r="AD473" s="701"/>
      <c r="AE473" s="12"/>
      <c r="AF473" s="122"/>
      <c r="AG473" s="212"/>
      <c r="AH473" s="742">
        <f t="shared" si="189"/>
        <v>0</v>
      </c>
      <c r="AI473" s="919"/>
      <c r="AJ473" s="742">
        <f t="shared" si="190"/>
        <v>0</v>
      </c>
      <c r="AK473" s="919"/>
      <c r="AL473" s="742">
        <f t="shared" si="191"/>
        <v>0</v>
      </c>
      <c r="AM473" s="919"/>
      <c r="AN473" s="639">
        <f t="shared" si="192"/>
        <v>0</v>
      </c>
      <c r="AO473" s="641"/>
      <c r="AP473" s="639" t="str">
        <f>IF(AN473=0,"",IF(SUM($AN$424:AN473)=1,AR473,IF($AN$481&gt;SUM($AN$424:AN473),_xlfn.CONCAT(", ",AR473),IF($AN$481=SUM($AN$424:AN473),_xlfn.CONCAT(" y ",AR473,".")))))</f>
        <v/>
      </c>
      <c r="AQ473" s="641" t="str">
        <f>IF(AO473=0,"", IF(SUM($AN473:BW$582)=1,AR473, IF($AN$589&gt;SUM($AN473:BW$582),_xlfn.CONCAT(", ",AR473), IF($AN$589=SUM($AN473:BW$582),_xlfn.CONCAT(" y ",AR473,".")))))</f>
        <v/>
      </c>
      <c r="AR473" s="639">
        <f t="shared" si="193"/>
        <v>49</v>
      </c>
      <c r="AS473" s="641"/>
      <c r="AX473" s="639">
        <f t="shared" si="194"/>
        <v>0</v>
      </c>
      <c r="AY473" s="641"/>
    </row>
    <row r="474" spans="1:51" s="72" customFormat="1" ht="15" customHeight="1">
      <c r="A474" s="131"/>
      <c r="B474" s="48"/>
      <c r="C474" s="82" t="s">
        <v>241</v>
      </c>
      <c r="D474" s="792" t="str">
        <f>IF(CNGE_2026_M3_Secc1!$AH$40=CNGE_2026_M3_Secc1!$AJ$40,"",IF(CNGE_2026_M3_Secc1!D109="","",CNGE_2026_M3_Secc1!D109))</f>
        <v/>
      </c>
      <c r="E474" s="793"/>
      <c r="F474" s="793"/>
      <c r="G474" s="793"/>
      <c r="H474" s="793"/>
      <c r="I474" s="793"/>
      <c r="J474" s="793"/>
      <c r="K474" s="793"/>
      <c r="L474" s="793"/>
      <c r="M474" s="793"/>
      <c r="N474" s="794"/>
      <c r="O474" s="701"/>
      <c r="P474" s="701"/>
      <c r="Q474" s="701"/>
      <c r="R474" s="701"/>
      <c r="S474" s="701"/>
      <c r="T474" s="701"/>
      <c r="U474" s="701"/>
      <c r="V474" s="701"/>
      <c r="W474" s="701"/>
      <c r="X474" s="701"/>
      <c r="Y474" s="701"/>
      <c r="Z474" s="701"/>
      <c r="AA474" s="701"/>
      <c r="AB474" s="701"/>
      <c r="AC474" s="701"/>
      <c r="AD474" s="701"/>
      <c r="AE474" s="12"/>
      <c r="AF474" s="122"/>
      <c r="AG474" s="212"/>
      <c r="AH474" s="742">
        <f t="shared" si="189"/>
        <v>0</v>
      </c>
      <c r="AI474" s="919"/>
      <c r="AJ474" s="742">
        <f t="shared" si="190"/>
        <v>0</v>
      </c>
      <c r="AK474" s="919"/>
      <c r="AL474" s="742">
        <f t="shared" si="191"/>
        <v>0</v>
      </c>
      <c r="AM474" s="919"/>
      <c r="AN474" s="639">
        <f t="shared" si="192"/>
        <v>0</v>
      </c>
      <c r="AO474" s="641"/>
      <c r="AP474" s="639" t="str">
        <f>IF(AN474=0,"",IF(SUM($AN$424:AN474)=1,AR474,IF($AN$481&gt;SUM($AN$424:AN474),_xlfn.CONCAT(", ",AR474),IF($AN$481=SUM($AN$424:AN474),_xlfn.CONCAT(" y ",AR474,".")))))</f>
        <v/>
      </c>
      <c r="AQ474" s="641" t="str">
        <f>IF(AO474=0,"", IF(SUM($AN474:BW$582)=1,AR474, IF($AN$589&gt;SUM($AN474:BW$582),_xlfn.CONCAT(", ",AR474), IF($AN$589=SUM($AN474:BW$582),_xlfn.CONCAT(" y ",AR474,".")))))</f>
        <v/>
      </c>
      <c r="AR474" s="639">
        <f t="shared" si="193"/>
        <v>50</v>
      </c>
      <c r="AS474" s="641"/>
      <c r="AX474" s="639">
        <f t="shared" si="194"/>
        <v>0</v>
      </c>
      <c r="AY474" s="641"/>
    </row>
    <row r="475" spans="1:51" s="72" customFormat="1" ht="15" customHeight="1">
      <c r="A475" s="131"/>
      <c r="B475" s="48"/>
      <c r="C475" s="82" t="s">
        <v>242</v>
      </c>
      <c r="D475" s="792" t="str">
        <f>IF(CNGE_2026_M3_Secc1!$AH$40=CNGE_2026_M3_Secc1!$AJ$40,"",IF(CNGE_2026_M3_Secc1!D110="","",CNGE_2026_M3_Secc1!D110))</f>
        <v/>
      </c>
      <c r="E475" s="793"/>
      <c r="F475" s="793"/>
      <c r="G475" s="793"/>
      <c r="H475" s="793"/>
      <c r="I475" s="793"/>
      <c r="J475" s="793"/>
      <c r="K475" s="793"/>
      <c r="L475" s="793"/>
      <c r="M475" s="793"/>
      <c r="N475" s="794"/>
      <c r="O475" s="701"/>
      <c r="P475" s="701"/>
      <c r="Q475" s="701"/>
      <c r="R475" s="701"/>
      <c r="S475" s="701"/>
      <c r="T475" s="701"/>
      <c r="U475" s="701"/>
      <c r="V475" s="701"/>
      <c r="W475" s="701"/>
      <c r="X475" s="701"/>
      <c r="Y475" s="701"/>
      <c r="Z475" s="701"/>
      <c r="AA475" s="701"/>
      <c r="AB475" s="701"/>
      <c r="AC475" s="701"/>
      <c r="AD475" s="701"/>
      <c r="AE475" s="12"/>
      <c r="AF475" s="122"/>
      <c r="AG475" s="212"/>
      <c r="AH475" s="742">
        <f t="shared" si="189"/>
        <v>0</v>
      </c>
      <c r="AI475" s="919"/>
      <c r="AJ475" s="742">
        <f t="shared" si="190"/>
        <v>0</v>
      </c>
      <c r="AK475" s="919"/>
      <c r="AL475" s="742">
        <f t="shared" si="191"/>
        <v>0</v>
      </c>
      <c r="AM475" s="919"/>
      <c r="AN475" s="639">
        <f t="shared" si="192"/>
        <v>0</v>
      </c>
      <c r="AO475" s="641"/>
      <c r="AP475" s="639" t="str">
        <f>IF(AN475=0,"",IF(SUM($AN$424:AN475)=1,AR475,IF($AN$481&gt;SUM($AN$424:AN475),_xlfn.CONCAT(", ",AR475),IF($AN$481=SUM($AN$424:AN475),_xlfn.CONCAT(" y ",AR475,".")))))</f>
        <v/>
      </c>
      <c r="AQ475" s="641" t="str">
        <f>IF(AO475=0,"", IF(SUM($AN475:BW$582)=1,AR475, IF($AN$589&gt;SUM($AN475:BW$582),_xlfn.CONCAT(", ",AR475), IF($AN$589=SUM($AN475:BW$582),_xlfn.CONCAT(" y ",AR475,".")))))</f>
        <v/>
      </c>
      <c r="AR475" s="639">
        <f t="shared" si="193"/>
        <v>51</v>
      </c>
      <c r="AS475" s="641"/>
      <c r="AX475" s="639">
        <f t="shared" si="194"/>
        <v>0</v>
      </c>
      <c r="AY475" s="641"/>
    </row>
    <row r="476" spans="1:51" s="72" customFormat="1" ht="15" customHeight="1">
      <c r="A476" s="131"/>
      <c r="B476" s="48"/>
      <c r="C476" s="82" t="s">
        <v>243</v>
      </c>
      <c r="D476" s="792" t="str">
        <f>IF(CNGE_2026_M3_Secc1!$AH$40=CNGE_2026_M3_Secc1!$AJ$40,"",IF(CNGE_2026_M3_Secc1!D111="","",CNGE_2026_M3_Secc1!D111))</f>
        <v/>
      </c>
      <c r="E476" s="793"/>
      <c r="F476" s="793"/>
      <c r="G476" s="793"/>
      <c r="H476" s="793"/>
      <c r="I476" s="793"/>
      <c r="J476" s="793"/>
      <c r="K476" s="793"/>
      <c r="L476" s="793"/>
      <c r="M476" s="793"/>
      <c r="N476" s="794"/>
      <c r="O476" s="701"/>
      <c r="P476" s="701"/>
      <c r="Q476" s="701"/>
      <c r="R476" s="701"/>
      <c r="S476" s="701"/>
      <c r="T476" s="701"/>
      <c r="U476" s="701"/>
      <c r="V476" s="701"/>
      <c r="W476" s="701"/>
      <c r="X476" s="701"/>
      <c r="Y476" s="701"/>
      <c r="Z476" s="701"/>
      <c r="AA476" s="701"/>
      <c r="AB476" s="701"/>
      <c r="AC476" s="701"/>
      <c r="AD476" s="701"/>
      <c r="AE476" s="12"/>
      <c r="AF476" s="122"/>
      <c r="AG476" s="212"/>
      <c r="AH476" s="742">
        <f t="shared" si="189"/>
        <v>0</v>
      </c>
      <c r="AI476" s="919"/>
      <c r="AJ476" s="742">
        <f t="shared" si="190"/>
        <v>0</v>
      </c>
      <c r="AK476" s="919"/>
      <c r="AL476" s="742">
        <f t="shared" si="191"/>
        <v>0</v>
      </c>
      <c r="AM476" s="919"/>
      <c r="AN476" s="639">
        <f t="shared" si="192"/>
        <v>0</v>
      </c>
      <c r="AO476" s="641"/>
      <c r="AP476" s="639" t="str">
        <f>IF(AN476=0,"",IF(SUM($AN$424:AN476)=1,AR476,IF($AN$481&gt;SUM($AN$424:AN476),_xlfn.CONCAT(", ",AR476),IF($AN$481=SUM($AN$424:AN476),_xlfn.CONCAT(" y ",AR476,".")))))</f>
        <v/>
      </c>
      <c r="AQ476" s="641" t="str">
        <f>IF(AO476=0,"", IF(SUM($AN476:BW$582)=1,AR476, IF($AN$589&gt;SUM($AN476:BW$582),_xlfn.CONCAT(", ",AR476), IF($AN$589=SUM($AN476:BW$582),_xlfn.CONCAT(" y ",AR476,".")))))</f>
        <v/>
      </c>
      <c r="AR476" s="639">
        <f t="shared" si="193"/>
        <v>52</v>
      </c>
      <c r="AS476" s="641"/>
      <c r="AX476" s="639">
        <f t="shared" si="194"/>
        <v>0</v>
      </c>
      <c r="AY476" s="641"/>
    </row>
    <row r="477" spans="1:51" s="72" customFormat="1" ht="15" customHeight="1">
      <c r="A477" s="131"/>
      <c r="B477" s="48"/>
      <c r="C477" s="82" t="s">
        <v>244</v>
      </c>
      <c r="D477" s="792" t="str">
        <f>IF(CNGE_2026_M3_Secc1!$AH$40=CNGE_2026_M3_Secc1!$AJ$40,"",IF(CNGE_2026_M3_Secc1!D112="","",CNGE_2026_M3_Secc1!D112))</f>
        <v/>
      </c>
      <c r="E477" s="793"/>
      <c r="F477" s="793"/>
      <c r="G477" s="793"/>
      <c r="H477" s="793"/>
      <c r="I477" s="793"/>
      <c r="J477" s="793"/>
      <c r="K477" s="793"/>
      <c r="L477" s="793"/>
      <c r="M477" s="793"/>
      <c r="N477" s="794"/>
      <c r="O477" s="701"/>
      <c r="P477" s="701"/>
      <c r="Q477" s="701"/>
      <c r="R477" s="701"/>
      <c r="S477" s="701"/>
      <c r="T477" s="701"/>
      <c r="U477" s="701"/>
      <c r="V477" s="701"/>
      <c r="W477" s="701"/>
      <c r="X477" s="701"/>
      <c r="Y477" s="701"/>
      <c r="Z477" s="701"/>
      <c r="AA477" s="701"/>
      <c r="AB477" s="701"/>
      <c r="AC477" s="701"/>
      <c r="AD477" s="701"/>
      <c r="AE477" s="12"/>
      <c r="AF477" s="122"/>
      <c r="AG477" s="212"/>
      <c r="AH477" s="742">
        <f t="shared" si="189"/>
        <v>0</v>
      </c>
      <c r="AI477" s="919"/>
      <c r="AJ477" s="742">
        <f t="shared" si="190"/>
        <v>0</v>
      </c>
      <c r="AK477" s="919"/>
      <c r="AL477" s="742">
        <f t="shared" si="191"/>
        <v>0</v>
      </c>
      <c r="AM477" s="919"/>
      <c r="AN477" s="639">
        <f t="shared" si="192"/>
        <v>0</v>
      </c>
      <c r="AO477" s="641"/>
      <c r="AP477" s="639" t="str">
        <f>IF(AN477=0,"",IF(SUM($AN$424:AN477)=1,AR477,IF($AN$481&gt;SUM($AN$424:AN477),_xlfn.CONCAT(", ",AR477),IF($AN$481=SUM($AN$424:AN477),_xlfn.CONCAT(" y ",AR477,".")))))</f>
        <v/>
      </c>
      <c r="AQ477" s="641" t="str">
        <f>IF(AO477=0,"", IF(SUM($AN477:BW$582)=1,AR477, IF($AN$589&gt;SUM($AN477:BW$582),_xlfn.CONCAT(", ",AR477), IF($AN$589=SUM($AN477:BW$582),_xlfn.CONCAT(" y ",AR477,".")))))</f>
        <v/>
      </c>
      <c r="AR477" s="639">
        <f t="shared" si="193"/>
        <v>53</v>
      </c>
      <c r="AS477" s="641"/>
      <c r="AX477" s="639">
        <f t="shared" si="194"/>
        <v>0</v>
      </c>
      <c r="AY477" s="641"/>
    </row>
    <row r="478" spans="1:51" s="72" customFormat="1" ht="15" customHeight="1">
      <c r="A478" s="131"/>
      <c r="B478" s="48"/>
      <c r="C478" s="82" t="s">
        <v>245</v>
      </c>
      <c r="D478" s="792" t="str">
        <f>IF(CNGE_2026_M3_Secc1!$AH$40=CNGE_2026_M3_Secc1!$AJ$40,"",IF(CNGE_2026_M3_Secc1!D113="","",CNGE_2026_M3_Secc1!D113))</f>
        <v/>
      </c>
      <c r="E478" s="793"/>
      <c r="F478" s="793"/>
      <c r="G478" s="793"/>
      <c r="H478" s="793"/>
      <c r="I478" s="793"/>
      <c r="J478" s="793"/>
      <c r="K478" s="793"/>
      <c r="L478" s="793"/>
      <c r="M478" s="793"/>
      <c r="N478" s="794"/>
      <c r="O478" s="701"/>
      <c r="P478" s="701"/>
      <c r="Q478" s="701"/>
      <c r="R478" s="701"/>
      <c r="S478" s="701"/>
      <c r="T478" s="701"/>
      <c r="U478" s="701"/>
      <c r="V478" s="701"/>
      <c r="W478" s="701"/>
      <c r="X478" s="701"/>
      <c r="Y478" s="701"/>
      <c r="Z478" s="701"/>
      <c r="AA478" s="701"/>
      <c r="AB478" s="701"/>
      <c r="AC478" s="701"/>
      <c r="AD478" s="701"/>
      <c r="AE478" s="12"/>
      <c r="AF478" s="122"/>
      <c r="AG478" s="212"/>
      <c r="AH478" s="742">
        <f t="shared" si="189"/>
        <v>0</v>
      </c>
      <c r="AI478" s="919"/>
      <c r="AJ478" s="742">
        <f t="shared" si="190"/>
        <v>0</v>
      </c>
      <c r="AK478" s="919"/>
      <c r="AL478" s="742">
        <f t="shared" si="191"/>
        <v>0</v>
      </c>
      <c r="AM478" s="919"/>
      <c r="AN478" s="639">
        <f t="shared" si="192"/>
        <v>0</v>
      </c>
      <c r="AO478" s="641"/>
      <c r="AP478" s="639" t="str">
        <f>IF(AN478=0,"",IF(SUM($AN$424:AN478)=1,AR478,IF($AN$481&gt;SUM($AN$424:AN478),_xlfn.CONCAT(", ",AR478),IF($AN$481=SUM($AN$424:AN478),_xlfn.CONCAT(" y ",AR478,".")))))</f>
        <v/>
      </c>
      <c r="AQ478" s="641" t="str">
        <f>IF(AO478=0,"", IF(SUM($AN478:BW$582)=1,AR478, IF($AN$589&gt;SUM($AN478:BW$582),_xlfn.CONCAT(", ",AR478), IF($AN$589=SUM($AN478:BW$582),_xlfn.CONCAT(" y ",AR478,".")))))</f>
        <v/>
      </c>
      <c r="AR478" s="639">
        <f t="shared" si="193"/>
        <v>54</v>
      </c>
      <c r="AS478" s="641"/>
      <c r="AX478" s="639">
        <f t="shared" si="194"/>
        <v>0</v>
      </c>
      <c r="AY478" s="641"/>
    </row>
    <row r="479" spans="1:51" s="72" customFormat="1" ht="15" customHeight="1">
      <c r="A479" s="131"/>
      <c r="B479" s="48"/>
      <c r="C479" s="82" t="s">
        <v>246</v>
      </c>
      <c r="D479" s="792" t="str">
        <f>IF(CNGE_2026_M3_Secc1!$AH$40=CNGE_2026_M3_Secc1!$AJ$40,"",IF(CNGE_2026_M3_Secc1!D114="","",CNGE_2026_M3_Secc1!D114))</f>
        <v/>
      </c>
      <c r="E479" s="793"/>
      <c r="F479" s="793"/>
      <c r="G479" s="793"/>
      <c r="H479" s="793"/>
      <c r="I479" s="793"/>
      <c r="J479" s="793"/>
      <c r="K479" s="793"/>
      <c r="L479" s="793"/>
      <c r="M479" s="793"/>
      <c r="N479" s="794"/>
      <c r="O479" s="701"/>
      <c r="P479" s="701"/>
      <c r="Q479" s="701"/>
      <c r="R479" s="701"/>
      <c r="S479" s="701"/>
      <c r="T479" s="701"/>
      <c r="U479" s="701"/>
      <c r="V479" s="701"/>
      <c r="W479" s="701"/>
      <c r="X479" s="701"/>
      <c r="Y479" s="701"/>
      <c r="Z479" s="701"/>
      <c r="AA479" s="701"/>
      <c r="AB479" s="701"/>
      <c r="AC479" s="701"/>
      <c r="AD479" s="701"/>
      <c r="AE479" s="12"/>
      <c r="AF479" s="122"/>
      <c r="AG479" s="212"/>
      <c r="AH479" s="742">
        <f t="shared" si="189"/>
        <v>0</v>
      </c>
      <c r="AI479" s="919"/>
      <c r="AJ479" s="742">
        <f t="shared" si="190"/>
        <v>0</v>
      </c>
      <c r="AK479" s="919"/>
      <c r="AL479" s="742">
        <f t="shared" si="191"/>
        <v>0</v>
      </c>
      <c r="AM479" s="919"/>
      <c r="AN479" s="639">
        <f t="shared" si="192"/>
        <v>0</v>
      </c>
      <c r="AO479" s="641"/>
      <c r="AP479" s="639" t="str">
        <f>IF(AN479=0,"",IF(SUM($AN$424:AN479)=1,AR479,IF($AN$481&gt;SUM($AN$424:AN479),_xlfn.CONCAT(", ",AR479),IF($AN$481=SUM($AN$424:AN479),_xlfn.CONCAT(" y ",AR479,".")))))</f>
        <v/>
      </c>
      <c r="AQ479" s="641" t="str">
        <f>IF(AO479=0,"", IF(SUM($AN479:BW$582)=1,AR479, IF($AN$589&gt;SUM($AN479:BW$582),_xlfn.CONCAT(", ",AR479), IF($AN$589=SUM($AN479:BW$582),_xlfn.CONCAT(" y ",AR479,".")))))</f>
        <v/>
      </c>
      <c r="AR479" s="639">
        <f t="shared" si="193"/>
        <v>55</v>
      </c>
      <c r="AS479" s="641"/>
      <c r="AX479" s="639">
        <f t="shared" si="194"/>
        <v>0</v>
      </c>
      <c r="AY479" s="641"/>
    </row>
    <row r="480" spans="1:51" s="72" customFormat="1" ht="24" customHeight="1">
      <c r="A480" s="131"/>
      <c r="C480" s="82" t="s">
        <v>321</v>
      </c>
      <c r="D480" s="792" t="s">
        <v>7675</v>
      </c>
      <c r="E480" s="793"/>
      <c r="F480" s="793"/>
      <c r="G480" s="793"/>
      <c r="H480" s="793"/>
      <c r="I480" s="793"/>
      <c r="J480" s="793"/>
      <c r="K480" s="793"/>
      <c r="L480" s="793"/>
      <c r="M480" s="793"/>
      <c r="N480" s="794"/>
      <c r="O480" s="701"/>
      <c r="P480" s="701"/>
      <c r="Q480" s="701"/>
      <c r="R480" s="701"/>
      <c r="S480" s="701"/>
      <c r="T480" s="701"/>
      <c r="U480" s="701"/>
      <c r="V480" s="701"/>
      <c r="W480" s="701"/>
      <c r="X480" s="701"/>
      <c r="Y480" s="701"/>
      <c r="Z480" s="701"/>
      <c r="AA480" s="701"/>
      <c r="AB480" s="701"/>
      <c r="AC480" s="701"/>
      <c r="AD480" s="701"/>
      <c r="AE480" s="12"/>
      <c r="AF480" s="122"/>
      <c r="AH480" s="742">
        <f t="shared" si="189"/>
        <v>0</v>
      </c>
      <c r="AI480" s="919"/>
      <c r="AJ480" s="742">
        <f t="shared" si="190"/>
        <v>0</v>
      </c>
      <c r="AK480" s="919"/>
      <c r="AL480" s="742">
        <f t="shared" si="191"/>
        <v>0</v>
      </c>
      <c r="AM480" s="919"/>
      <c r="AN480" s="639">
        <f t="shared" si="192"/>
        <v>0</v>
      </c>
      <c r="AO480" s="641"/>
      <c r="AP480" s="639" t="str">
        <f>IF(AN480=0,"",IF(SUM($AN$424:AN480)=1,AR480,IF($AN$481&gt;SUM($AN$424:AN480),_xlfn.CONCAT(", ",AR480),IF($AN$481=SUM($AN$424:AN480),_xlfn.CONCAT(" y ",AR480,".")))))</f>
        <v/>
      </c>
      <c r="AQ480" s="641" t="str">
        <f>IF(AO480=0,"", IF(SUM($AN480:BW$582)=1,AR480, IF($AN$589&gt;SUM($AN480:BW$582),_xlfn.CONCAT(", ",AR480), IF($AN$589=SUM($AN480:BW$582),_xlfn.CONCAT(" y ",AR480,".")))))</f>
        <v/>
      </c>
      <c r="AR480" s="639">
        <f t="shared" si="193"/>
        <v>99</v>
      </c>
      <c r="AS480" s="641"/>
      <c r="AX480" s="639">
        <f t="shared" si="194"/>
        <v>0</v>
      </c>
      <c r="AY480" s="641"/>
    </row>
    <row r="481" spans="1:51" s="72" customFormat="1" ht="15" customHeight="1">
      <c r="A481" s="131"/>
      <c r="B481" s="15"/>
      <c r="C481" s="33"/>
      <c r="D481" s="33"/>
      <c r="E481" s="33"/>
      <c r="F481" s="33"/>
      <c r="G481" s="33"/>
      <c r="H481" s="33"/>
      <c r="I481" s="33"/>
      <c r="J481" s="142"/>
      <c r="K481" s="142"/>
      <c r="L481" s="142"/>
      <c r="M481" s="142"/>
      <c r="N481" s="148" t="s">
        <v>126</v>
      </c>
      <c r="O481" s="774">
        <f>IF(AND(SUM(O424:P480)=0,COUNTIF(O424:P480,"NS")&gt;0),"NS",
IF(AND(SUM(O424:P480)=0,COUNTIF(O424:P480,0)&gt;0),0,
IF(AND(SUM(O424:P480)=0,COUNTIF(O424:P480,"NA")&gt;0),"NA",
SUM(O424:P480))))</f>
        <v>0</v>
      </c>
      <c r="P481" s="774"/>
      <c r="Q481" s="774">
        <f>IF(AND(SUM(Q424:R480)=0,COUNTIF(Q424:R480,"NS")&gt;0),"NS",
IF(AND(SUM(Q424:R480)=0,COUNTIF(Q424:R480,0)&gt;0),0,
IF(AND(SUM(Q424:R480)=0,COUNTIF(Q424:R480,"NA")&gt;0),"NA",
SUM(Q424:R480))))</f>
        <v>0</v>
      </c>
      <c r="R481" s="774"/>
      <c r="S481" s="774">
        <f>IF(AND(SUM(S424:T480)=0,COUNTIF(S424:T480,"NS")&gt;0),"NS",
IF(AND(SUM(S424:T480)=0,COUNTIF(S424:T480,0)&gt;0),0,
IF(AND(SUM(S424:T480)=0,COUNTIF(S424:T480,"NA")&gt;0),"NA",
SUM(S424:T480))))</f>
        <v>0</v>
      </c>
      <c r="T481" s="774"/>
      <c r="U481" s="774">
        <f>IF(AND(SUM(U424:V480)=0,COUNTIF(U424:V480,"NS")&gt;0),"NS",
IF(AND(SUM(U424:V480)=0,COUNTIF(U424:V480,0)&gt;0),0,
IF(AND(SUM(U424:V480)=0,COUNTIF(U424:V480,"NA")&gt;0),"NA",
SUM(U424:V480))))</f>
        <v>0</v>
      </c>
      <c r="V481" s="774"/>
      <c r="W481" s="774">
        <f>IF(AND(SUM(W424:X480)=0,COUNTIF(W424:X480,"NS")&gt;0),"NS",
IF(AND(SUM(W424:X480)=0,COUNTIF(W424:X480,0)&gt;0),0,
IF(AND(SUM(W424:X480)=0,COUNTIF(W424:X480,"NA")&gt;0),"NA",
SUM(W424:X480))))</f>
        <v>0</v>
      </c>
      <c r="X481" s="774"/>
      <c r="Y481" s="774">
        <f>IF(AND(SUM(Y424:Z480)=0,COUNTIF(Y424:Z480,"NS")&gt;0),"NS",
IF(AND(SUM(Y424:Z480)=0,COUNTIF(Y424:Z480,0)&gt;0),0,
IF(AND(SUM(Y424:Z480)=0,COUNTIF(Y424:Z480,"NA")&gt;0),"NA",
SUM(Y424:Z480))))</f>
        <v>0</v>
      </c>
      <c r="Z481" s="774"/>
      <c r="AA481" s="774">
        <f>IF(AND(SUM(AA424:AB480)=0,COUNTIF(AA424:AB480,"NS")&gt;0),"NS",
IF(AND(SUM(AA424:AB480)=0,COUNTIF(AA424:AB480,0)&gt;0),0,
IF(AND(SUM(AA424:AB480)=0,COUNTIF(AA424:AB480,"NA")&gt;0),"NA",
SUM(AA424:AB480))))</f>
        <v>0</v>
      </c>
      <c r="AB481" s="774"/>
      <c r="AC481" s="774">
        <f>IF(AND(SUM(AC424:AD480)=0,COUNTIF(AC424:AD480,"NS")&gt;0),"NS",
IF(AND(SUM(AC424:AD480)=0,COUNTIF(AC424:AD480,0)&gt;0),0,
IF(AND(SUM(AC424:AD480)=0,COUNTIF(AC424:AD480,"NA")&gt;0),"NA",
SUM(AC424:AD480))))</f>
        <v>0</v>
      </c>
      <c r="AD481" s="774"/>
      <c r="AE481" s="12"/>
      <c r="AF481" s="122"/>
      <c r="AG481" s="212"/>
      <c r="AH481" s="226"/>
      <c r="AI481" s="226"/>
      <c r="AJ481" s="226"/>
      <c r="AK481" s="226"/>
      <c r="AL481" s="226"/>
      <c r="AM481" s="226"/>
      <c r="AN481" s="918">
        <f>SUM(AN424:AO480)</f>
        <v>0</v>
      </c>
      <c r="AO481" s="918"/>
      <c r="AP481" s="915" t="str">
        <f>IF(AN481=0,"", _xlfn.CONCAT(AP424:AQ480))</f>
        <v/>
      </c>
      <c r="AQ481" s="916"/>
      <c r="AR481" s="226"/>
      <c r="AS481" s="226"/>
      <c r="AX481" s="708">
        <f>SUM(AX424:AY480)</f>
        <v>0</v>
      </c>
      <c r="AY481" s="709"/>
    </row>
    <row r="482" spans="1:51" s="72" customFormat="1" ht="15" customHeight="1">
      <c r="A482" s="131"/>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2"/>
      <c r="AF482" s="122"/>
      <c r="AG482" s="212"/>
    </row>
    <row r="483" spans="1:51" s="72" customFormat="1" ht="45" customHeight="1">
      <c r="A483" s="131"/>
      <c r="B483" s="15"/>
      <c r="C483" s="1078" t="s">
        <v>920</v>
      </c>
      <c r="D483" s="1078"/>
      <c r="E483" s="1078"/>
      <c r="F483" s="550"/>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51"/>
      <c r="AD483" s="552"/>
      <c r="AE483" s="12"/>
      <c r="AF483" s="122"/>
      <c r="AG483" s="212"/>
      <c r="AH483" s="627" t="s">
        <v>7241</v>
      </c>
      <c r="AI483" s="627"/>
      <c r="AJ483" s="627">
        <f>IF(SUM(AA481)=0,0,1)</f>
        <v>0</v>
      </c>
      <c r="AK483" s="627"/>
      <c r="AL483" s="684">
        <f>IF(OR(AND(AJ483=0,F483=""),AND(AJ483=1,F483&lt;&gt;"")),0,1)</f>
        <v>0</v>
      </c>
      <c r="AM483" s="684"/>
    </row>
    <row r="484" spans="1:51" s="72" customFormat="1" ht="15" customHeight="1">
      <c r="A484" s="131"/>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2"/>
      <c r="AF484" s="122"/>
      <c r="AG484" s="212"/>
    </row>
    <row r="485" spans="1:51" s="72" customFormat="1" ht="24" customHeight="1">
      <c r="A485" s="131"/>
      <c r="B485" s="15"/>
      <c r="C485" s="580" t="s">
        <v>127</v>
      </c>
      <c r="D485" s="580"/>
      <c r="E485" s="580"/>
      <c r="F485" s="580"/>
      <c r="G485" s="580"/>
      <c r="H485" s="580"/>
      <c r="I485" s="580"/>
      <c r="J485" s="580"/>
      <c r="K485" s="580"/>
      <c r="L485" s="580"/>
      <c r="M485" s="580"/>
      <c r="N485" s="580"/>
      <c r="O485" s="580"/>
      <c r="P485" s="580"/>
      <c r="Q485" s="580"/>
      <c r="R485" s="580"/>
      <c r="S485" s="580"/>
      <c r="T485" s="580"/>
      <c r="U485" s="580"/>
      <c r="V485" s="580"/>
      <c r="W485" s="580"/>
      <c r="X485" s="580"/>
      <c r="Y485" s="580"/>
      <c r="Z485" s="580"/>
      <c r="AA485" s="580"/>
      <c r="AB485" s="580"/>
      <c r="AC485" s="580"/>
      <c r="AD485" s="580"/>
      <c r="AE485" s="12"/>
      <c r="AF485" s="122"/>
      <c r="AG485" s="212"/>
    </row>
    <row r="486" spans="1:51" s="72" customFormat="1" ht="60" customHeight="1">
      <c r="A486" s="131"/>
      <c r="B486" s="15"/>
      <c r="C486" s="854"/>
      <c r="D486" s="855"/>
      <c r="E486" s="855"/>
      <c r="F486" s="855"/>
      <c r="G486" s="855"/>
      <c r="H486" s="855"/>
      <c r="I486" s="855"/>
      <c r="J486" s="855"/>
      <c r="K486" s="855"/>
      <c r="L486" s="855"/>
      <c r="M486" s="855"/>
      <c r="N486" s="855"/>
      <c r="O486" s="855"/>
      <c r="P486" s="855"/>
      <c r="Q486" s="855"/>
      <c r="R486" s="855"/>
      <c r="S486" s="855"/>
      <c r="T486" s="855"/>
      <c r="U486" s="855"/>
      <c r="V486" s="855"/>
      <c r="W486" s="855"/>
      <c r="X486" s="855"/>
      <c r="Y486" s="855"/>
      <c r="Z486" s="855"/>
      <c r="AA486" s="855"/>
      <c r="AB486" s="855"/>
      <c r="AC486" s="855"/>
      <c r="AD486" s="856"/>
      <c r="AE486" s="12"/>
      <c r="AF486" s="122"/>
      <c r="AG486" s="212"/>
    </row>
    <row r="487" spans="1:51" ht="15" customHeight="1">
      <c r="A487" s="131"/>
      <c r="B487" s="624" t="str">
        <f>IF(AN481=0,"", IF(AN481=1,_xlfn.CONCAT("Error: Verificar suma en el numeral ",AP481,"."),_xlfn.CONCAT("Error: Verificar sumas en los numerales ",AP481)))</f>
        <v/>
      </c>
      <c r="C487" s="624"/>
      <c r="D487" s="624"/>
      <c r="E487" s="624"/>
      <c r="F487" s="624"/>
      <c r="G487" s="624"/>
      <c r="H487" s="624"/>
      <c r="I487" s="624"/>
      <c r="J487" s="624"/>
      <c r="K487" s="624"/>
      <c r="L487" s="624"/>
      <c r="M487" s="624"/>
      <c r="N487" s="624"/>
      <c r="O487" s="624"/>
      <c r="P487" s="624"/>
      <c r="Q487" s="624"/>
      <c r="R487" s="624"/>
      <c r="S487" s="624"/>
      <c r="T487" s="624"/>
      <c r="U487" s="624"/>
      <c r="V487" s="624"/>
      <c r="W487" s="624"/>
      <c r="X487" s="624"/>
      <c r="Y487" s="624"/>
      <c r="Z487" s="624"/>
      <c r="AA487" s="624"/>
      <c r="AB487" s="624"/>
      <c r="AC487" s="624"/>
      <c r="AD487" s="624"/>
      <c r="AE487" s="12"/>
    </row>
    <row r="488" spans="1:51" ht="15" customHeight="1">
      <c r="A488" s="131"/>
      <c r="B488" s="624" t="str">
        <f>IF(AL483=0,"","Error: Verificar la información registrada tomando en cuenta la instrucción 2.")</f>
        <v/>
      </c>
      <c r="C488" s="624"/>
      <c r="D488" s="624"/>
      <c r="E488" s="624"/>
      <c r="F488" s="624"/>
      <c r="G488" s="624"/>
      <c r="H488" s="624"/>
      <c r="I488" s="624"/>
      <c r="J488" s="624"/>
      <c r="K488" s="624"/>
      <c r="L488" s="624"/>
      <c r="M488" s="624"/>
      <c r="N488" s="624"/>
      <c r="O488" s="624"/>
      <c r="P488" s="624"/>
      <c r="Q488" s="624"/>
      <c r="R488" s="624"/>
      <c r="S488" s="624"/>
      <c r="T488" s="624"/>
      <c r="U488" s="624"/>
      <c r="V488" s="624"/>
      <c r="W488" s="624"/>
      <c r="X488" s="624"/>
      <c r="Y488" s="624"/>
      <c r="Z488" s="624"/>
      <c r="AA488" s="624"/>
      <c r="AB488" s="624"/>
      <c r="AC488" s="624"/>
      <c r="AD488" s="624"/>
      <c r="AE488" s="12"/>
    </row>
    <row r="489" spans="1:51" ht="15" customHeight="1">
      <c r="A489" s="131"/>
      <c r="B489" s="756" t="str">
        <f>IF(AU424=0,"","Alerta: Debe justificar el uso de NS argumentando el estado de la información desconocida.")</f>
        <v/>
      </c>
      <c r="C489" s="756"/>
      <c r="D489" s="756"/>
      <c r="E489" s="756"/>
      <c r="F489" s="756"/>
      <c r="G489" s="756"/>
      <c r="H489" s="756"/>
      <c r="I489" s="756"/>
      <c r="J489" s="756"/>
      <c r="K489" s="756"/>
      <c r="L489" s="756"/>
      <c r="M489" s="756"/>
      <c r="N489" s="756"/>
      <c r="O489" s="756"/>
      <c r="P489" s="756"/>
      <c r="Q489" s="756"/>
      <c r="R489" s="756"/>
      <c r="S489" s="756"/>
      <c r="T489" s="756"/>
      <c r="U489" s="756"/>
      <c r="V489" s="756"/>
      <c r="W489" s="756"/>
      <c r="X489" s="756"/>
      <c r="Y489" s="756"/>
      <c r="Z489" s="756"/>
      <c r="AA489" s="756"/>
      <c r="AB489" s="756"/>
      <c r="AC489" s="756"/>
      <c r="AD489" s="756"/>
      <c r="AE489" s="12"/>
    </row>
    <row r="490" spans="1:51" ht="24" customHeight="1">
      <c r="A490" s="131"/>
      <c r="B490" s="889" t="str">
        <f>IF(BH428=0,"", IF(BH428=1,_xlfn.CONCAT("Alerta: Es posible que el tipo de conclusión descrito en el cuadro de especificación (o alguno de ellos) corresponda a las categorías ",BH429," de la tabla de respuesta."),_xlfn.CONCAT("Alerta: Es posible que los tipos de conclusión descritos en el cuadro de especificación (o algunos de ellos) correspondan a las categorías ",BH429, " de la tabla de respuesta.")))</f>
        <v/>
      </c>
      <c r="C490" s="889"/>
      <c r="D490" s="889"/>
      <c r="E490" s="889"/>
      <c r="F490" s="889"/>
      <c r="G490" s="889"/>
      <c r="H490" s="889"/>
      <c r="I490" s="889"/>
      <c r="J490" s="889"/>
      <c r="K490" s="889"/>
      <c r="L490" s="889"/>
      <c r="M490" s="889"/>
      <c r="N490" s="889"/>
      <c r="O490" s="889"/>
      <c r="P490" s="889"/>
      <c r="Q490" s="889"/>
      <c r="R490" s="889"/>
      <c r="S490" s="889"/>
      <c r="T490" s="889"/>
      <c r="U490" s="889"/>
      <c r="V490" s="889"/>
      <c r="W490" s="889"/>
      <c r="X490" s="889"/>
      <c r="Y490" s="889"/>
      <c r="Z490" s="889"/>
      <c r="AA490" s="889"/>
      <c r="AB490" s="889"/>
      <c r="AC490" s="889"/>
      <c r="AD490" s="889"/>
      <c r="AE490" s="12"/>
    </row>
    <row r="491" spans="1:51" ht="15" customHeight="1">
      <c r="A491" s="131"/>
      <c r="B491" s="625" t="str">
        <f>IF(AX481=0,"","Error: Debe completar toda la información requerida.")</f>
        <v/>
      </c>
      <c r="C491" s="625"/>
      <c r="D491" s="625"/>
      <c r="E491" s="625"/>
      <c r="F491" s="625"/>
      <c r="G491" s="625"/>
      <c r="H491" s="625"/>
      <c r="I491" s="625"/>
      <c r="J491" s="625"/>
      <c r="K491" s="625"/>
      <c r="L491" s="625"/>
      <c r="M491" s="625"/>
      <c r="N491" s="625"/>
      <c r="O491" s="625"/>
      <c r="P491" s="625"/>
      <c r="Q491" s="625"/>
      <c r="R491" s="625"/>
      <c r="S491" s="625"/>
      <c r="T491" s="625"/>
      <c r="U491" s="625"/>
      <c r="V491" s="625"/>
      <c r="W491" s="625"/>
      <c r="X491" s="625"/>
      <c r="Y491" s="625"/>
      <c r="Z491" s="625"/>
      <c r="AA491" s="625"/>
      <c r="AB491" s="625"/>
      <c r="AC491" s="625"/>
      <c r="AD491" s="625"/>
      <c r="AE491" s="12"/>
    </row>
    <row r="492" spans="1:51" ht="15" customHeight="1">
      <c r="A492" s="131"/>
      <c r="AE492" s="12"/>
    </row>
    <row r="493" spans="1:51" s="72" customFormat="1" ht="36" customHeight="1">
      <c r="A493" s="131" t="s">
        <v>976</v>
      </c>
      <c r="B493" s="688" t="s">
        <v>2248</v>
      </c>
      <c r="C493" s="688"/>
      <c r="D493" s="688"/>
      <c r="E493" s="688"/>
      <c r="F493" s="688"/>
      <c r="G493" s="688"/>
      <c r="H493" s="688"/>
      <c r="I493" s="688"/>
      <c r="J493" s="688"/>
      <c r="K493" s="688"/>
      <c r="L493" s="688"/>
      <c r="M493" s="688"/>
      <c r="N493" s="688"/>
      <c r="O493" s="688"/>
      <c r="P493" s="688"/>
      <c r="Q493" s="688"/>
      <c r="R493" s="688"/>
      <c r="S493" s="688"/>
      <c r="T493" s="688"/>
      <c r="U493" s="688"/>
      <c r="V493" s="688"/>
      <c r="W493" s="688"/>
      <c r="X493" s="688"/>
      <c r="Y493" s="688"/>
      <c r="Z493" s="688"/>
      <c r="AA493" s="688"/>
      <c r="AB493" s="688"/>
      <c r="AC493" s="688"/>
      <c r="AD493" s="688"/>
      <c r="AE493" s="12"/>
      <c r="AF493" s="122"/>
      <c r="AG493" s="212"/>
      <c r="AH493" s="627" t="s">
        <v>7211</v>
      </c>
      <c r="AI493" s="627"/>
      <c r="AJ493" s="627" t="s">
        <v>7212</v>
      </c>
      <c r="AK493" s="627"/>
      <c r="AL493" s="627" t="s">
        <v>7213</v>
      </c>
      <c r="AM493" s="627"/>
    </row>
    <row r="494" spans="1:51" s="72" customFormat="1" ht="24" customHeight="1">
      <c r="A494" s="167"/>
      <c r="B494" s="218"/>
      <c r="C494" s="578" t="s">
        <v>921</v>
      </c>
      <c r="D494" s="578"/>
      <c r="E494" s="578"/>
      <c r="F494" s="578"/>
      <c r="G494" s="578"/>
      <c r="H494" s="578"/>
      <c r="I494" s="578"/>
      <c r="J494" s="578"/>
      <c r="K494" s="578"/>
      <c r="L494" s="578"/>
      <c r="M494" s="578"/>
      <c r="N494" s="578"/>
      <c r="O494" s="578"/>
      <c r="P494" s="578"/>
      <c r="Q494" s="578"/>
      <c r="R494" s="578"/>
      <c r="S494" s="578"/>
      <c r="T494" s="578"/>
      <c r="U494" s="578"/>
      <c r="V494" s="578"/>
      <c r="W494" s="578"/>
      <c r="X494" s="578"/>
      <c r="Y494" s="578"/>
      <c r="Z494" s="578"/>
      <c r="AA494" s="578"/>
      <c r="AB494" s="578"/>
      <c r="AC494" s="578"/>
      <c r="AD494" s="578"/>
      <c r="AE494" s="12"/>
      <c r="AF494" s="122"/>
      <c r="AG494" s="212"/>
      <c r="AH494" s="907">
        <f>COUNTBLANK(D502:AD558)+COUNTBLANK(D565:AD621)+COUNTBLANK(D628:AD684)</f>
        <v>4611</v>
      </c>
      <c r="AI494" s="907"/>
      <c r="AJ494" s="627">
        <v>4611</v>
      </c>
      <c r="AK494" s="627"/>
      <c r="AL494" s="627"/>
      <c r="AM494" s="627"/>
    </row>
    <row r="495" spans="1:51" s="72" customFormat="1" ht="36" customHeight="1">
      <c r="A495" s="121"/>
      <c r="B495" s="53"/>
      <c r="C495" s="578" t="s">
        <v>1184</v>
      </c>
      <c r="D495" s="578"/>
      <c r="E495" s="578"/>
      <c r="F495" s="578"/>
      <c r="G495" s="578"/>
      <c r="H495" s="578"/>
      <c r="I495" s="578"/>
      <c r="J495" s="578"/>
      <c r="K495" s="578"/>
      <c r="L495" s="578"/>
      <c r="M495" s="578"/>
      <c r="N495" s="578"/>
      <c r="O495" s="578"/>
      <c r="P495" s="578"/>
      <c r="Q495" s="578"/>
      <c r="R495" s="578"/>
      <c r="S495" s="578"/>
      <c r="T495" s="578"/>
      <c r="U495" s="578"/>
      <c r="V495" s="578"/>
      <c r="W495" s="578"/>
      <c r="X495" s="578"/>
      <c r="Y495" s="578"/>
      <c r="Z495" s="578"/>
      <c r="AA495" s="578"/>
      <c r="AB495" s="578"/>
      <c r="AC495" s="578"/>
      <c r="AD495" s="578"/>
      <c r="AE495" s="12"/>
      <c r="AF495" s="122"/>
      <c r="AG495" s="212"/>
    </row>
    <row r="496" spans="1:51" s="72" customFormat="1" ht="36" customHeight="1">
      <c r="A496" s="121"/>
      <c r="B496" s="53"/>
      <c r="C496" s="578" t="s">
        <v>7556</v>
      </c>
      <c r="D496" s="578"/>
      <c r="E496" s="578"/>
      <c r="F496" s="578"/>
      <c r="G496" s="578"/>
      <c r="H496" s="578"/>
      <c r="I496" s="578"/>
      <c r="J496" s="578"/>
      <c r="K496" s="578"/>
      <c r="L496" s="578"/>
      <c r="M496" s="578"/>
      <c r="N496" s="578"/>
      <c r="O496" s="578"/>
      <c r="P496" s="578"/>
      <c r="Q496" s="578"/>
      <c r="R496" s="578"/>
      <c r="S496" s="578"/>
      <c r="T496" s="578"/>
      <c r="U496" s="578"/>
      <c r="V496" s="578"/>
      <c r="W496" s="578"/>
      <c r="X496" s="578"/>
      <c r="Y496" s="578"/>
      <c r="Z496" s="578"/>
      <c r="AA496" s="578"/>
      <c r="AB496" s="578"/>
      <c r="AC496" s="578"/>
      <c r="AD496" s="578"/>
      <c r="AE496" s="12"/>
      <c r="AF496" s="122"/>
      <c r="AG496" s="212"/>
    </row>
    <row r="497" spans="1:125" s="72" customFormat="1" ht="15" customHeight="1">
      <c r="A497" s="131"/>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2"/>
      <c r="AF497" s="122"/>
      <c r="AG497" s="212"/>
    </row>
    <row r="498" spans="1:125" s="72" customFormat="1" ht="15" customHeight="1">
      <c r="A498" s="131"/>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761" t="s">
        <v>129</v>
      </c>
      <c r="AB498" s="761"/>
      <c r="AC498" s="761"/>
      <c r="AD498" s="761"/>
      <c r="AE498" s="12"/>
      <c r="AF498" s="122"/>
      <c r="AG498" s="212"/>
    </row>
    <row r="499" spans="1:125" s="114" customFormat="1" ht="24" customHeight="1">
      <c r="A499" s="131"/>
      <c r="B499" s="46"/>
      <c r="C499" s="558" t="s">
        <v>535</v>
      </c>
      <c r="D499" s="558"/>
      <c r="E499" s="558"/>
      <c r="F499" s="558"/>
      <c r="G499" s="558"/>
      <c r="H499" s="558"/>
      <c r="I499" s="558"/>
      <c r="J499" s="558"/>
      <c r="K499" s="558"/>
      <c r="L499" s="558"/>
      <c r="M499" s="558"/>
      <c r="N499" s="558" t="s">
        <v>1197</v>
      </c>
      <c r="O499" s="558"/>
      <c r="P499" s="558"/>
      <c r="Q499" s="558"/>
      <c r="R499" s="558"/>
      <c r="S499" s="558"/>
      <c r="T499" s="558"/>
      <c r="U499" s="558"/>
      <c r="V499" s="558"/>
      <c r="W499" s="558"/>
      <c r="X499" s="558"/>
      <c r="Y499" s="558"/>
      <c r="Z499" s="558"/>
      <c r="AA499" s="558"/>
      <c r="AB499" s="558"/>
      <c r="AC499" s="558"/>
      <c r="AD499" s="558"/>
      <c r="AE499" s="49"/>
      <c r="AF499" s="219"/>
      <c r="AG499" s="212"/>
      <c r="BE499" s="570" t="s">
        <v>7265</v>
      </c>
      <c r="BF499" s="571"/>
      <c r="BG499" s="571"/>
      <c r="BH499" s="571"/>
      <c r="BI499" s="571"/>
      <c r="BJ499" s="571"/>
      <c r="BK499" s="571"/>
      <c r="BL499" s="571"/>
      <c r="BM499" s="571"/>
      <c r="BN499" s="571"/>
      <c r="BO499" s="571"/>
      <c r="BP499" s="571"/>
      <c r="BQ499" s="571"/>
      <c r="BR499" s="571"/>
      <c r="BS499" s="571"/>
      <c r="BT499" s="571"/>
      <c r="BU499" s="571"/>
      <c r="BV499" s="571"/>
      <c r="BW499" s="571"/>
      <c r="BX499" s="571"/>
      <c r="BY499" s="571"/>
      <c r="BZ499" s="571"/>
      <c r="CA499" s="571"/>
      <c r="CB499" s="571"/>
      <c r="CC499" s="571"/>
      <c r="CD499" s="571"/>
      <c r="CE499" s="571"/>
      <c r="CF499" s="571"/>
      <c r="CG499" s="571"/>
      <c r="CH499" s="571"/>
      <c r="CI499" s="571"/>
      <c r="CJ499" s="571"/>
      <c r="CK499" s="571"/>
      <c r="CL499" s="571"/>
      <c r="CM499" s="571"/>
      <c r="CN499" s="571"/>
      <c r="CO499" s="571"/>
      <c r="CP499" s="571"/>
      <c r="CQ499" s="571"/>
      <c r="CR499" s="571"/>
      <c r="CS499" s="571"/>
      <c r="CT499" s="571"/>
      <c r="CU499" s="571"/>
      <c r="CV499" s="571"/>
      <c r="CW499" s="571"/>
      <c r="CX499" s="571"/>
      <c r="CY499" s="571"/>
      <c r="CZ499" s="571"/>
      <c r="DA499" s="571"/>
      <c r="DB499" s="571"/>
      <c r="DC499" s="571"/>
      <c r="DD499" s="571"/>
      <c r="DE499" s="571"/>
      <c r="DF499" s="571"/>
      <c r="DG499" s="571"/>
      <c r="DH499" s="571"/>
      <c r="DI499" s="571"/>
      <c r="DJ499" s="571"/>
      <c r="DK499" s="571"/>
      <c r="DL499" s="571"/>
      <c r="DM499" s="571"/>
      <c r="DN499" s="571"/>
      <c r="DO499" s="572"/>
    </row>
    <row r="500" spans="1:125" s="114" customFormat="1" ht="15" customHeight="1">
      <c r="A500" s="131"/>
      <c r="B500" s="46"/>
      <c r="C500" s="558"/>
      <c r="D500" s="558"/>
      <c r="E500" s="558"/>
      <c r="F500" s="558"/>
      <c r="G500" s="558"/>
      <c r="H500" s="558"/>
      <c r="I500" s="558"/>
      <c r="J500" s="558"/>
      <c r="K500" s="558"/>
      <c r="L500" s="558"/>
      <c r="M500" s="558"/>
      <c r="N500" s="822" t="s">
        <v>113</v>
      </c>
      <c r="O500" s="936" t="s">
        <v>66</v>
      </c>
      <c r="P500" s="937"/>
      <c r="Q500" s="937"/>
      <c r="R500" s="937"/>
      <c r="S500" s="937"/>
      <c r="T500" s="937"/>
      <c r="U500" s="937"/>
      <c r="V500" s="937"/>
      <c r="W500" s="937"/>
      <c r="X500" s="937"/>
      <c r="Y500" s="937"/>
      <c r="Z500" s="937"/>
      <c r="AA500" s="937"/>
      <c r="AB500" s="937"/>
      <c r="AC500" s="937"/>
      <c r="AD500" s="938"/>
      <c r="AF500" s="219"/>
      <c r="AG500" s="212"/>
      <c r="AX500" s="729" t="s">
        <v>7241</v>
      </c>
      <c r="AY500" s="729"/>
      <c r="AZ500" s="729"/>
      <c r="BA500" s="729"/>
      <c r="BB500" s="729"/>
      <c r="BC500" s="729"/>
      <c r="BE500" s="1045" t="s">
        <v>66</v>
      </c>
      <c r="BF500" s="1045"/>
      <c r="BG500" s="1045"/>
      <c r="BH500" s="1045"/>
      <c r="BI500" s="1045"/>
      <c r="BJ500" s="1045"/>
      <c r="BK500" s="1045"/>
      <c r="BL500" s="1045"/>
      <c r="BM500" s="1045"/>
      <c r="BN500" s="1045"/>
      <c r="BO500" s="1045"/>
      <c r="BP500" s="1045"/>
      <c r="BQ500" s="1045"/>
      <c r="BR500" s="1045"/>
      <c r="BS500" s="1045"/>
      <c r="BT500" s="1045"/>
      <c r="BU500" s="1045"/>
      <c r="BV500" s="1045"/>
      <c r="BW500" s="1045"/>
      <c r="BX500" s="1045"/>
      <c r="BY500" s="1045"/>
      <c r="BZ500" s="795" t="s">
        <v>67</v>
      </c>
      <c r="CA500" s="795"/>
      <c r="CB500" s="795"/>
      <c r="CC500" s="795"/>
      <c r="CD500" s="795"/>
      <c r="CE500" s="795"/>
      <c r="CF500" s="795" t="s">
        <v>68</v>
      </c>
      <c r="CG500" s="795" t="s">
        <v>69</v>
      </c>
      <c r="CH500" s="795" t="s">
        <v>70</v>
      </c>
      <c r="CI500" s="795"/>
      <c r="CJ500" s="795"/>
      <c r="CK500" s="795"/>
      <c r="CL500" s="795" t="s">
        <v>71</v>
      </c>
      <c r="CM500" s="795" t="s">
        <v>72</v>
      </c>
      <c r="CN500" s="795" t="s">
        <v>73</v>
      </c>
      <c r="CO500" s="795" t="s">
        <v>74</v>
      </c>
      <c r="CP500" s="795" t="s">
        <v>75</v>
      </c>
      <c r="CQ500" s="678" t="s">
        <v>76</v>
      </c>
      <c r="CR500" s="678" t="s">
        <v>77</v>
      </c>
      <c r="CS500" s="678" t="s">
        <v>78</v>
      </c>
      <c r="CT500" s="678" t="s">
        <v>79</v>
      </c>
      <c r="CU500" s="678"/>
      <c r="CV500" s="678"/>
      <c r="CW500" s="678" t="s">
        <v>80</v>
      </c>
      <c r="CX500" s="678"/>
      <c r="CY500" s="678"/>
      <c r="CZ500" s="678"/>
      <c r="DA500" s="678"/>
      <c r="DB500" s="678" t="s">
        <v>81</v>
      </c>
      <c r="DC500" s="678" t="s">
        <v>82</v>
      </c>
      <c r="DD500" s="678" t="s">
        <v>83</v>
      </c>
      <c r="DE500" s="678" t="s">
        <v>84</v>
      </c>
      <c r="DF500" s="678"/>
      <c r="DG500" s="678"/>
      <c r="DH500" s="678"/>
      <c r="DI500" s="678"/>
      <c r="DJ500" s="678"/>
      <c r="DK500" s="678" t="s">
        <v>85</v>
      </c>
      <c r="DL500" s="678" t="s">
        <v>86</v>
      </c>
      <c r="DM500" s="1044" t="s">
        <v>7222</v>
      </c>
      <c r="DN500" s="1044" t="s">
        <v>7260</v>
      </c>
      <c r="DO500" s="1044" t="s">
        <v>7226</v>
      </c>
    </row>
    <row r="501" spans="1:125" s="114" customFormat="1" ht="24" customHeight="1">
      <c r="A501" s="131"/>
      <c r="B501" s="46"/>
      <c r="C501" s="558"/>
      <c r="D501" s="558"/>
      <c r="E501" s="558"/>
      <c r="F501" s="558"/>
      <c r="G501" s="558"/>
      <c r="H501" s="558"/>
      <c r="I501" s="558"/>
      <c r="J501" s="558"/>
      <c r="K501" s="558"/>
      <c r="L501" s="558"/>
      <c r="M501" s="558"/>
      <c r="N501" s="822"/>
      <c r="O501" s="165" t="s">
        <v>132</v>
      </c>
      <c r="P501" s="165" t="s">
        <v>133</v>
      </c>
      <c r="Q501" s="165" t="s">
        <v>134</v>
      </c>
      <c r="R501" s="165" t="s">
        <v>135</v>
      </c>
      <c r="S501" s="165" t="s">
        <v>136</v>
      </c>
      <c r="T501" s="165" t="s">
        <v>137</v>
      </c>
      <c r="U501" s="165" t="s">
        <v>138</v>
      </c>
      <c r="V501" s="165" t="s">
        <v>139</v>
      </c>
      <c r="W501" s="165" t="s">
        <v>140</v>
      </c>
      <c r="X501" s="165" t="s">
        <v>141</v>
      </c>
      <c r="Y501" s="165" t="s">
        <v>142</v>
      </c>
      <c r="Z501" s="165" t="s">
        <v>143</v>
      </c>
      <c r="AA501" s="165" t="s">
        <v>144</v>
      </c>
      <c r="AB501" s="165" t="s">
        <v>145</v>
      </c>
      <c r="AC501" s="165" t="s">
        <v>146</v>
      </c>
      <c r="AD501" s="165" t="s">
        <v>147</v>
      </c>
      <c r="AF501" s="219"/>
      <c r="AG501" s="212"/>
      <c r="AH501" s="627" t="s">
        <v>7220</v>
      </c>
      <c r="AI501" s="627"/>
      <c r="AJ501" s="627" t="s">
        <v>7221</v>
      </c>
      <c r="AK501" s="627"/>
      <c r="AL501" s="627" t="s">
        <v>7222</v>
      </c>
      <c r="AM501" s="627"/>
      <c r="AN501" s="627" t="s">
        <v>7223</v>
      </c>
      <c r="AO501" s="627"/>
      <c r="AP501" s="639" t="s">
        <v>7226</v>
      </c>
      <c r="AQ501" s="641"/>
      <c r="AR501" s="639" t="s">
        <v>7227</v>
      </c>
      <c r="AS501" s="641"/>
      <c r="AU501" s="1056" t="s">
        <v>7231</v>
      </c>
      <c r="AV501" s="1056"/>
      <c r="AX501" s="729" t="s">
        <v>7333</v>
      </c>
      <c r="AY501" s="729"/>
      <c r="AZ501" s="729" t="s">
        <v>7334</v>
      </c>
      <c r="BA501" s="729"/>
      <c r="BB501" s="729" t="s">
        <v>7223</v>
      </c>
      <c r="BC501" s="729"/>
      <c r="BE501" s="222" t="s">
        <v>132</v>
      </c>
      <c r="BF501" s="222" t="s">
        <v>133</v>
      </c>
      <c r="BG501" s="222" t="s">
        <v>134</v>
      </c>
      <c r="BH501" s="222" t="s">
        <v>135</v>
      </c>
      <c r="BI501" s="222" t="s">
        <v>136</v>
      </c>
      <c r="BJ501" s="222" t="s">
        <v>137</v>
      </c>
      <c r="BK501" s="222" t="s">
        <v>138</v>
      </c>
      <c r="BL501" s="222" t="s">
        <v>139</v>
      </c>
      <c r="BM501" s="222" t="s">
        <v>140</v>
      </c>
      <c r="BN501" s="222" t="s">
        <v>141</v>
      </c>
      <c r="BO501" s="222" t="s">
        <v>142</v>
      </c>
      <c r="BP501" s="222" t="s">
        <v>143</v>
      </c>
      <c r="BQ501" s="222" t="s">
        <v>144</v>
      </c>
      <c r="BR501" s="222" t="s">
        <v>145</v>
      </c>
      <c r="BS501" s="222" t="s">
        <v>146</v>
      </c>
      <c r="BT501" s="222" t="s">
        <v>147</v>
      </c>
      <c r="BU501" s="165" t="s">
        <v>148</v>
      </c>
      <c r="BV501" s="165" t="s">
        <v>657</v>
      </c>
      <c r="BW501" s="165" t="s">
        <v>658</v>
      </c>
      <c r="BX501" s="165" t="s">
        <v>878</v>
      </c>
      <c r="BY501" s="165" t="s">
        <v>879</v>
      </c>
      <c r="BZ501" s="165" t="s">
        <v>150</v>
      </c>
      <c r="CA501" s="165" t="s">
        <v>151</v>
      </c>
      <c r="CB501" s="165" t="s">
        <v>152</v>
      </c>
      <c r="CC501" s="165" t="s">
        <v>153</v>
      </c>
      <c r="CD501" s="165" t="s">
        <v>154</v>
      </c>
      <c r="CE501" s="165" t="s">
        <v>155</v>
      </c>
      <c r="CF501" s="795"/>
      <c r="CG501" s="795"/>
      <c r="CH501" s="165" t="s">
        <v>156</v>
      </c>
      <c r="CI501" s="165" t="s">
        <v>157</v>
      </c>
      <c r="CJ501" s="165" t="s">
        <v>158</v>
      </c>
      <c r="CK501" s="165" t="s">
        <v>159</v>
      </c>
      <c r="CL501" s="795"/>
      <c r="CM501" s="795"/>
      <c r="CN501" s="795"/>
      <c r="CO501" s="795"/>
      <c r="CP501" s="795"/>
      <c r="CQ501" s="678"/>
      <c r="CR501" s="678"/>
      <c r="CS501" s="678"/>
      <c r="CT501" s="223" t="s">
        <v>161</v>
      </c>
      <c r="CU501" s="223" t="s">
        <v>162</v>
      </c>
      <c r="CV501" s="223" t="s">
        <v>163</v>
      </c>
      <c r="CW501" s="223" t="s">
        <v>164</v>
      </c>
      <c r="CX501" s="223" t="s">
        <v>165</v>
      </c>
      <c r="CY501" s="223" t="s">
        <v>166</v>
      </c>
      <c r="CZ501" s="223" t="s">
        <v>167</v>
      </c>
      <c r="DA501" s="223" t="s">
        <v>168</v>
      </c>
      <c r="DB501" s="678"/>
      <c r="DC501" s="678"/>
      <c r="DD501" s="678"/>
      <c r="DE501" s="223" t="s">
        <v>847</v>
      </c>
      <c r="DF501" s="223" t="s">
        <v>848</v>
      </c>
      <c r="DG501" s="223" t="s">
        <v>849</v>
      </c>
      <c r="DH501" s="223" t="s">
        <v>850</v>
      </c>
      <c r="DI501" s="223" t="s">
        <v>851</v>
      </c>
      <c r="DJ501" s="223" t="s">
        <v>852</v>
      </c>
      <c r="DK501" s="678"/>
      <c r="DL501" s="678"/>
      <c r="DM501" s="1044"/>
      <c r="DN501" s="1044"/>
      <c r="DO501" s="1044"/>
      <c r="DQ501" s="666" t="s">
        <v>7326</v>
      </c>
      <c r="DR501" s="666"/>
      <c r="DS501" s="72"/>
      <c r="DT501" s="648" t="s">
        <v>7327</v>
      </c>
      <c r="DU501" s="650"/>
    </row>
    <row r="502" spans="1:125" s="114" customFormat="1" ht="15" customHeight="1">
      <c r="A502" s="131"/>
      <c r="B502" s="53"/>
      <c r="C502" s="186" t="s">
        <v>391</v>
      </c>
      <c r="D502" s="792" t="str">
        <f>IF($AH$408=1,"","No identificado")</f>
        <v>No identificado</v>
      </c>
      <c r="E502" s="793"/>
      <c r="F502" s="793"/>
      <c r="G502" s="793"/>
      <c r="H502" s="793"/>
      <c r="I502" s="793"/>
      <c r="J502" s="793"/>
      <c r="K502" s="793"/>
      <c r="L502" s="793"/>
      <c r="M502" s="794"/>
      <c r="N502" s="432"/>
      <c r="O502" s="432"/>
      <c r="P502" s="432"/>
      <c r="Q502" s="432"/>
      <c r="R502" s="432"/>
      <c r="S502" s="432"/>
      <c r="T502" s="432"/>
      <c r="U502" s="432"/>
      <c r="V502" s="432"/>
      <c r="W502" s="432"/>
      <c r="X502" s="432"/>
      <c r="Y502" s="432"/>
      <c r="Z502" s="432"/>
      <c r="AA502" s="432"/>
      <c r="AB502" s="432"/>
      <c r="AC502" s="432"/>
      <c r="AD502" s="432"/>
      <c r="AE502" s="49"/>
      <c r="AF502" s="219"/>
      <c r="AG502" s="212"/>
      <c r="AH502" s="896">
        <f>N502</f>
        <v>0</v>
      </c>
      <c r="AI502" s="627"/>
      <c r="AJ502" s="896">
        <f t="shared" ref="AJ502:AJ542" si="195">COUNTIF(O502:AD502,"NS")+COUNTIF(I565:AD565,"NS")+COUNTIF(I628:AD628,"NS")</f>
        <v>0</v>
      </c>
      <c r="AK502" s="627"/>
      <c r="AL502" s="896">
        <f t="shared" ref="AL502:AL542" si="196">SUM(O502:AD502,I565:AD565,I628:AD628)</f>
        <v>0</v>
      </c>
      <c r="AM502" s="627"/>
      <c r="AN502" s="627">
        <f t="shared" ref="AN502:AN542" si="197">IF($AH$494=AJ$108,0,IF(OR(AND(AH502=0,AJ502&gt;0),AND(AH502="NS",AL502&gt;0),AND(AH502="NS",AJ502=0,AL502=0)),1,IF(OR(AND(AJ502&gt;=2,AL502&lt;AH502),AND(AH502="NS",AL502=0,AJ502&gt;0),AH502=AL502),0,1)))</f>
        <v>0</v>
      </c>
      <c r="AO502" s="627"/>
      <c r="AP502" s="639" t="str">
        <f>IF(AN502=0,"",IF(SUM($AN$502:AN502)=1,AR502,IF($AN$559&gt;SUM($AN$502:AN502),_xlfn.CONCAT(", ",AR502),IF($AN$559=SUM($AN$502:AN502),_xlfn.CONCAT(" y ",AR502,".")))))</f>
        <v/>
      </c>
      <c r="AQ502" s="641" t="str">
        <f>IF(AO502=0,"", IF(SUM($AN502:BW$582)=1,AR502, IF($AN$589&gt;SUM($AN502:BW$582),_xlfn.CONCAT(", ",AR502), IF($AN$589=SUM($AN502:BW$582),_xlfn.CONCAT(" y ",AR502,".")))))</f>
        <v/>
      </c>
      <c r="AR502" s="639">
        <f>_xlfn.NUMBERVALUE(C502)</f>
        <v>0</v>
      </c>
      <c r="AS502" s="641"/>
      <c r="AU502" s="1055">
        <v>0</v>
      </c>
      <c r="AV502" s="1055"/>
      <c r="AX502" s="1053">
        <f t="shared" ref="AX502:AX542" si="198">O424</f>
        <v>0</v>
      </c>
      <c r="AY502" s="729"/>
      <c r="AZ502" s="1053">
        <f>N502</f>
        <v>0</v>
      </c>
      <c r="BA502" s="729"/>
      <c r="BB502" s="639">
        <f>IF($AH$494=$AJ$494,0,IF(OR(SUM(AZ502)&gt;=SUM(AX502),AND(SUM(AX502)&gt;0,OR(AZ502="NS",AZ502="NA"))),0,1))</f>
        <v>0</v>
      </c>
      <c r="BC502" s="641"/>
      <c r="BE502" s="220">
        <f t="shared" ref="BE502:BE542" si="199">IF($AH$494=$AJ$494,0,IF(OR(SUM(O502)&lt;=SUM($O424),AND(SUM($O424)&gt;0,OR(O502="NS",O502="NA"))),0,1))</f>
        <v>0</v>
      </c>
      <c r="BF502" s="220">
        <f t="shared" ref="BF502:BT502" si="200">IF($AH$494=$AJ$494,0,IF(OR(SUM(P502)&lt;=SUM($O424),AND(SUM($O424)&gt;0,OR(P502="NS",P502="NA"))),0,1))</f>
        <v>0</v>
      </c>
      <c r="BG502" s="220">
        <f t="shared" si="200"/>
        <v>0</v>
      </c>
      <c r="BH502" s="220">
        <f t="shared" si="200"/>
        <v>0</v>
      </c>
      <c r="BI502" s="220">
        <f t="shared" si="200"/>
        <v>0</v>
      </c>
      <c r="BJ502" s="220">
        <f t="shared" si="200"/>
        <v>0</v>
      </c>
      <c r="BK502" s="220">
        <f t="shared" si="200"/>
        <v>0</v>
      </c>
      <c r="BL502" s="220">
        <f t="shared" si="200"/>
        <v>0</v>
      </c>
      <c r="BM502" s="220">
        <f t="shared" si="200"/>
        <v>0</v>
      </c>
      <c r="BN502" s="220">
        <f t="shared" si="200"/>
        <v>0</v>
      </c>
      <c r="BO502" s="220">
        <f t="shared" si="200"/>
        <v>0</v>
      </c>
      <c r="BP502" s="220">
        <f t="shared" si="200"/>
        <v>0</v>
      </c>
      <c r="BQ502" s="220">
        <f t="shared" si="200"/>
        <v>0</v>
      </c>
      <c r="BR502" s="220">
        <f t="shared" si="200"/>
        <v>0</v>
      </c>
      <c r="BS502" s="220">
        <f t="shared" si="200"/>
        <v>0</v>
      </c>
      <c r="BT502" s="220">
        <f t="shared" si="200"/>
        <v>0</v>
      </c>
      <c r="BU502" s="220">
        <f t="shared" ref="BU502:BU542" si="201">IF($AH$494=$AJ$494,0,IF(OR(SUM(I565)&lt;=SUM($O424),AND(SUM($O424)&gt;0,OR(I565="NS",I565="NA"))),0,1))</f>
        <v>0</v>
      </c>
      <c r="BV502" s="220">
        <f t="shared" ref="BV502:CP502" si="202">IF($AH$494=$AJ$494,0,IF(OR(SUM(J565)&lt;=SUM($O424),AND(SUM($O424)&gt;0,OR(J565="NS",J565="NA"))),0,1))</f>
        <v>0</v>
      </c>
      <c r="BW502" s="220">
        <f t="shared" si="202"/>
        <v>0</v>
      </c>
      <c r="BX502" s="220">
        <f t="shared" si="202"/>
        <v>0</v>
      </c>
      <c r="BY502" s="220">
        <f t="shared" si="202"/>
        <v>0</v>
      </c>
      <c r="BZ502" s="220">
        <f t="shared" si="202"/>
        <v>0</v>
      </c>
      <c r="CA502" s="220">
        <f t="shared" si="202"/>
        <v>0</v>
      </c>
      <c r="CB502" s="220">
        <f t="shared" si="202"/>
        <v>0</v>
      </c>
      <c r="CC502" s="220">
        <f t="shared" si="202"/>
        <v>0</v>
      </c>
      <c r="CD502" s="220">
        <f t="shared" si="202"/>
        <v>0</v>
      </c>
      <c r="CE502" s="220">
        <f t="shared" si="202"/>
        <v>0</v>
      </c>
      <c r="CF502" s="220">
        <f t="shared" si="202"/>
        <v>0</v>
      </c>
      <c r="CG502" s="220">
        <f t="shared" si="202"/>
        <v>0</v>
      </c>
      <c r="CH502" s="220">
        <f t="shared" si="202"/>
        <v>0</v>
      </c>
      <c r="CI502" s="220">
        <f t="shared" si="202"/>
        <v>0</v>
      </c>
      <c r="CJ502" s="220">
        <f t="shared" si="202"/>
        <v>0</v>
      </c>
      <c r="CK502" s="220">
        <f t="shared" si="202"/>
        <v>0</v>
      </c>
      <c r="CL502" s="220">
        <f t="shared" si="202"/>
        <v>0</v>
      </c>
      <c r="CM502" s="220">
        <f t="shared" si="202"/>
        <v>0</v>
      </c>
      <c r="CN502" s="220">
        <f t="shared" si="202"/>
        <v>0</v>
      </c>
      <c r="CO502" s="220">
        <f t="shared" si="202"/>
        <v>0</v>
      </c>
      <c r="CP502" s="220">
        <f t="shared" si="202"/>
        <v>0</v>
      </c>
      <c r="CQ502" s="220">
        <f t="shared" ref="CQ502:CQ542" si="203">IF($AH$494=$AJ$494,0,IF(OR(SUM(I628)&lt;=SUM($O424),AND(SUM($O424)&gt;0,OR(I628="NS",I628="NA"))),0,1))</f>
        <v>0</v>
      </c>
      <c r="CR502" s="220">
        <f t="shared" ref="CR502:DK502" si="204">IF($AH$494=$AJ$494,0,IF(OR(SUM(J628)&lt;=SUM($O424),AND(SUM($O424)&gt;0,OR(J628="NS",J628="NA"))),0,1))</f>
        <v>0</v>
      </c>
      <c r="CS502" s="220">
        <f t="shared" si="204"/>
        <v>0</v>
      </c>
      <c r="CT502" s="220">
        <f t="shared" si="204"/>
        <v>0</v>
      </c>
      <c r="CU502" s="220">
        <f t="shared" si="204"/>
        <v>0</v>
      </c>
      <c r="CV502" s="220">
        <f t="shared" si="204"/>
        <v>0</v>
      </c>
      <c r="CW502" s="220">
        <f t="shared" si="204"/>
        <v>0</v>
      </c>
      <c r="CX502" s="220">
        <f t="shared" si="204"/>
        <v>0</v>
      </c>
      <c r="CY502" s="220">
        <f t="shared" si="204"/>
        <v>0</v>
      </c>
      <c r="CZ502" s="220">
        <f t="shared" si="204"/>
        <v>0</v>
      </c>
      <c r="DA502" s="220">
        <f t="shared" si="204"/>
        <v>0</v>
      </c>
      <c r="DB502" s="220">
        <f t="shared" si="204"/>
        <v>0</v>
      </c>
      <c r="DC502" s="220">
        <f t="shared" si="204"/>
        <v>0</v>
      </c>
      <c r="DD502" s="220">
        <f t="shared" si="204"/>
        <v>0</v>
      </c>
      <c r="DE502" s="220">
        <f t="shared" si="204"/>
        <v>0</v>
      </c>
      <c r="DF502" s="220">
        <f t="shared" si="204"/>
        <v>0</v>
      </c>
      <c r="DG502" s="220">
        <f t="shared" si="204"/>
        <v>0</v>
      </c>
      <c r="DH502" s="220">
        <f t="shared" si="204"/>
        <v>0</v>
      </c>
      <c r="DI502" s="220">
        <f t="shared" si="204"/>
        <v>0</v>
      </c>
      <c r="DJ502" s="220">
        <f t="shared" si="204"/>
        <v>0</v>
      </c>
      <c r="DK502" s="220">
        <f t="shared" si="204"/>
        <v>0</v>
      </c>
      <c r="DL502" s="220">
        <f t="shared" ref="DL502:DL542" si="205">IF($AH$494=$AJ$494,0,IF(OR(SUM(AD628)&lt;=SUM($O424),AND(SUM($O424)&gt;0,OR(AD628="NS",AD628="NA"))),0,1))</f>
        <v>0</v>
      </c>
      <c r="DM502" s="220">
        <f>IF(SUM(BE502:DL502)=0,0,1)</f>
        <v>0</v>
      </c>
      <c r="DN502" s="96" t="str">
        <f>IF(DM502=0,"",IF(SUM($DM$502:DM502)=1,_xlfn.CONCAT(DO502,),IF($DM$559&gt;SUM($DM$502:DM502),_xlfn.CONCAT(", ",DO502),IF(DM$559=SUM($DM$502:DM502),_xlfn.CONCAT(" y ",DO502)))))</f>
        <v/>
      </c>
      <c r="DO502" s="98">
        <f>_xlfn.NUMBERVALUE($C502)</f>
        <v>0</v>
      </c>
      <c r="DQ502" s="661">
        <f>IF($AH$494=$AJ$494,0,IF(COUNTIF(N502:AD558,"NS")+COUNTIF(I565:AD621,"NS")+COUNTIF(I628:AD684,"NS")=0,0,1))</f>
        <v>0</v>
      </c>
      <c r="DR502" s="661"/>
      <c r="DS502" s="72"/>
      <c r="DT502" s="645">
        <f>IF($AH$494=$AJ$494,0,IF(OR(AND(D502&lt;&gt;"",AU502=0,COUNTA(O502:AD502,I565:AD565,I628:AD628)=COUNTIF(DX116:GE116,0)),AND(D502&lt;&gt;"",AU502=1,COUNTA(O502:AD502,I565:AD565,I628:AD628)=0),AND(D502="",COUNTA(O502:AD502,I565:AD565,I628:AD628)=0)),0,1))</f>
        <v>0</v>
      </c>
      <c r="DU502" s="647"/>
    </row>
    <row r="503" spans="1:125" s="114" customFormat="1" ht="15">
      <c r="A503" s="131"/>
      <c r="B503" s="53"/>
      <c r="C503" s="186" t="s">
        <v>66</v>
      </c>
      <c r="D503" s="792" t="str">
        <f>IF(CNGE_2026_M3_Secc1!$AH$40=CNGE_2026_M3_Secc1!$AJ$40,"",IF($AH$408=1,"",IF(CNGE_2026_M3_Secc1!D60="","",CNGE_2026_M3_Secc1!D60)))</f>
        <v/>
      </c>
      <c r="E503" s="793"/>
      <c r="F503" s="793"/>
      <c r="G503" s="793"/>
      <c r="H503" s="793"/>
      <c r="I503" s="793"/>
      <c r="J503" s="793"/>
      <c r="K503" s="793"/>
      <c r="L503" s="793"/>
      <c r="M503" s="794"/>
      <c r="N503" s="432"/>
      <c r="O503" s="432"/>
      <c r="P503" s="432"/>
      <c r="Q503" s="432"/>
      <c r="R503" s="432"/>
      <c r="S503" s="432"/>
      <c r="T503" s="432"/>
      <c r="U503" s="432"/>
      <c r="V503" s="432"/>
      <c r="W503" s="432"/>
      <c r="X503" s="432"/>
      <c r="Y503" s="432"/>
      <c r="Z503" s="432"/>
      <c r="AA503" s="432"/>
      <c r="AB503" s="432"/>
      <c r="AC503" s="432"/>
      <c r="AD503" s="432"/>
      <c r="AE503" s="49"/>
      <c r="AF503" s="219"/>
      <c r="AG503" s="212"/>
      <c r="AH503" s="896">
        <f>N503</f>
        <v>0</v>
      </c>
      <c r="AI503" s="627"/>
      <c r="AJ503" s="896">
        <f t="shared" si="195"/>
        <v>0</v>
      </c>
      <c r="AK503" s="627"/>
      <c r="AL503" s="896">
        <f t="shared" si="196"/>
        <v>0</v>
      </c>
      <c r="AM503" s="627"/>
      <c r="AN503" s="627">
        <f t="shared" si="197"/>
        <v>0</v>
      </c>
      <c r="AO503" s="627"/>
      <c r="AP503" s="639" t="str">
        <f>IF(AN503=0,"",IF(SUM($AN$502:AN503)=1,AR503,IF($AN$559&gt;SUM($AN$502:AN503),_xlfn.CONCAT(", ",AR503),IF($AN$559=SUM($AN$502:AN503),_xlfn.CONCAT(" y ",AR503,".")))))</f>
        <v/>
      </c>
      <c r="AQ503" s="641" t="str">
        <f>IF(AO503=0,"", IF(SUM($AN503:BW$582)=1,AR503, IF($AN$589&gt;SUM($AN503:BW$582),_xlfn.CONCAT(", ",AR503), IF($AN$589=SUM($AN503:BW$582),_xlfn.CONCAT(" y ",AR503,".")))))</f>
        <v/>
      </c>
      <c r="AR503" s="639">
        <f>_xlfn.NUMBERVALUE(C503)</f>
        <v>1</v>
      </c>
      <c r="AS503" s="641"/>
      <c r="AU503" s="1055">
        <f t="shared" ref="AU503:AU542" si="206">IF($AH$419=$AJ$419,0,IF(OR(AND(D425&lt;&gt;"",SUM(O425)&gt;0),AND(D425="",O425="")),0,1))</f>
        <v>0</v>
      </c>
      <c r="AV503" s="1055"/>
      <c r="AX503" s="1053">
        <f t="shared" si="198"/>
        <v>0</v>
      </c>
      <c r="AY503" s="729"/>
      <c r="AZ503" s="1053">
        <f>N503</f>
        <v>0</v>
      </c>
      <c r="BA503" s="729"/>
      <c r="BB503" s="639">
        <f t="shared" ref="BB503:BB542" si="207">IF($AH$494=$AJ$494,0,IF(OR(SUM(AZ503)&gt;=SUM(AX503),AND(SUM(AX503)&gt;0,OR(AZ503="NS",AZ503="NA"))),0,1))</f>
        <v>0</v>
      </c>
      <c r="BC503" s="641"/>
      <c r="BE503" s="220">
        <f t="shared" si="199"/>
        <v>0</v>
      </c>
      <c r="BF503" s="220">
        <f t="shared" ref="BF503:BF542" si="208">IF($AH$494=$AJ$494,0,IF(OR(SUM(P503)&lt;=SUM($O425),AND(SUM($O425)&gt;0,OR(P503="NS",P503="NA"))),0,1))</f>
        <v>0</v>
      </c>
      <c r="BG503" s="220">
        <f t="shared" ref="BG503:BG542" si="209">IF($AH$494=$AJ$494,0,IF(OR(SUM(Q503)&lt;=SUM($O425),AND(SUM($O425)&gt;0,OR(Q503="NS",Q503="NA"))),0,1))</f>
        <v>0</v>
      </c>
      <c r="BH503" s="220">
        <f t="shared" ref="BH503:BH542" si="210">IF($AH$494=$AJ$494,0,IF(OR(SUM(R503)&lt;=SUM($O425),AND(SUM($O425)&gt;0,OR(R503="NS",R503="NA"))),0,1))</f>
        <v>0</v>
      </c>
      <c r="BI503" s="220">
        <f t="shared" ref="BI503:BI542" si="211">IF($AH$494=$AJ$494,0,IF(OR(SUM(S503)&lt;=SUM($O425),AND(SUM($O425)&gt;0,OR(S503="NS",S503="NA"))),0,1))</f>
        <v>0</v>
      </c>
      <c r="BJ503" s="220">
        <f t="shared" ref="BJ503:BJ542" si="212">IF($AH$494=$AJ$494,0,IF(OR(SUM(T503)&lt;=SUM($O425),AND(SUM($O425)&gt;0,OR(T503="NS",T503="NA"))),0,1))</f>
        <v>0</v>
      </c>
      <c r="BK503" s="220">
        <f t="shared" ref="BK503:BK542" si="213">IF($AH$494=$AJ$494,0,IF(OR(SUM(U503)&lt;=SUM($O425),AND(SUM($O425)&gt;0,OR(U503="NS",U503="NA"))),0,1))</f>
        <v>0</v>
      </c>
      <c r="BL503" s="220">
        <f t="shared" ref="BL503:BL542" si="214">IF($AH$494=$AJ$494,0,IF(OR(SUM(V503)&lt;=SUM($O425),AND(SUM($O425)&gt;0,OR(V503="NS",V503="NA"))),0,1))</f>
        <v>0</v>
      </c>
      <c r="BM503" s="220">
        <f t="shared" ref="BM503:BM542" si="215">IF($AH$494=$AJ$494,0,IF(OR(SUM(W503)&lt;=SUM($O425),AND(SUM($O425)&gt;0,OR(W503="NS",W503="NA"))),0,1))</f>
        <v>0</v>
      </c>
      <c r="BN503" s="220">
        <f t="shared" ref="BN503:BN542" si="216">IF($AH$494=$AJ$494,0,IF(OR(SUM(X503)&lt;=SUM($O425),AND(SUM($O425)&gt;0,OR(X503="NS",X503="NA"))),0,1))</f>
        <v>0</v>
      </c>
      <c r="BO503" s="220">
        <f t="shared" ref="BO503:BO542" si="217">IF($AH$494=$AJ$494,0,IF(OR(SUM(Y503)&lt;=SUM($O425),AND(SUM($O425)&gt;0,OR(Y503="NS",Y503="NA"))),0,1))</f>
        <v>0</v>
      </c>
      <c r="BP503" s="220">
        <f t="shared" ref="BP503:BP542" si="218">IF($AH$494=$AJ$494,0,IF(OR(SUM(Z503)&lt;=SUM($O425),AND(SUM($O425)&gt;0,OR(Z503="NS",Z503="NA"))),0,1))</f>
        <v>0</v>
      </c>
      <c r="BQ503" s="220">
        <f t="shared" ref="BQ503:BQ542" si="219">IF($AH$494=$AJ$494,0,IF(OR(SUM(AA503)&lt;=SUM($O425),AND(SUM($O425)&gt;0,OR(AA503="NS",AA503="NA"))),0,1))</f>
        <v>0</v>
      </c>
      <c r="BR503" s="220">
        <f t="shared" ref="BR503:BR542" si="220">IF($AH$494=$AJ$494,0,IF(OR(SUM(AB503)&lt;=SUM($O425),AND(SUM($O425)&gt;0,OR(AB503="NS",AB503="NA"))),0,1))</f>
        <v>0</v>
      </c>
      <c r="BS503" s="220">
        <f t="shared" ref="BS503:BS542" si="221">IF($AH$494=$AJ$494,0,IF(OR(SUM(AC503)&lt;=SUM($O425),AND(SUM($O425)&gt;0,OR(AC503="NS",AC503="NA"))),0,1))</f>
        <v>0</v>
      </c>
      <c r="BT503" s="220">
        <f t="shared" ref="BT503:BT542" si="222">IF($AH$494=$AJ$494,0,IF(OR(SUM(AD503)&lt;=SUM($O425),AND(SUM($O425)&gt;0,OR(AD503="NS",AD503="NA"))),0,1))</f>
        <v>0</v>
      </c>
      <c r="BU503" s="220">
        <f t="shared" si="201"/>
        <v>0</v>
      </c>
      <c r="BV503" s="220">
        <f t="shared" ref="BV503:BV542" si="223">IF($AH$494=$AJ$494,0,IF(OR(SUM(J566)&lt;=SUM($O425),AND(SUM($O425)&gt;0,OR(J566="NS",J566="NA"))),0,1))</f>
        <v>0</v>
      </c>
      <c r="BW503" s="220">
        <f t="shared" ref="BW503:BW542" si="224">IF($AH$494=$AJ$494,0,IF(OR(SUM(K566)&lt;=SUM($O425),AND(SUM($O425)&gt;0,OR(K566="NS",K566="NA"))),0,1))</f>
        <v>0</v>
      </c>
      <c r="BX503" s="220">
        <f t="shared" ref="BX503:BX542" si="225">IF($AH$494=$AJ$494,0,IF(OR(SUM(L566)&lt;=SUM($O425),AND(SUM($O425)&gt;0,OR(L566="NS",L566="NA"))),0,1))</f>
        <v>0</v>
      </c>
      <c r="BY503" s="220">
        <f t="shared" ref="BY503:BY542" si="226">IF($AH$494=$AJ$494,0,IF(OR(SUM(M566)&lt;=SUM($O425),AND(SUM($O425)&gt;0,OR(M566="NS",M566="NA"))),0,1))</f>
        <v>0</v>
      </c>
      <c r="BZ503" s="220">
        <f t="shared" ref="BZ503:BZ542" si="227">IF($AH$494=$AJ$494,0,IF(OR(SUM(N566)&lt;=SUM($O425),AND(SUM($O425)&gt;0,OR(N566="NS",N566="NA"))),0,1))</f>
        <v>0</v>
      </c>
      <c r="CA503" s="220">
        <f t="shared" ref="CA503:CA542" si="228">IF($AH$494=$AJ$494,0,IF(OR(SUM(O566)&lt;=SUM($O425),AND(SUM($O425)&gt;0,OR(O566="NS",O566="NA"))),0,1))</f>
        <v>0</v>
      </c>
      <c r="CB503" s="220">
        <f t="shared" ref="CB503:CB542" si="229">IF($AH$494=$AJ$494,0,IF(OR(SUM(P566)&lt;=SUM($O425),AND(SUM($O425)&gt;0,OR(P566="NS",P566="NA"))),0,1))</f>
        <v>0</v>
      </c>
      <c r="CC503" s="220">
        <f t="shared" ref="CC503:CC542" si="230">IF($AH$494=$AJ$494,0,IF(OR(SUM(Q566)&lt;=SUM($O425),AND(SUM($O425)&gt;0,OR(Q566="NS",Q566="NA"))),0,1))</f>
        <v>0</v>
      </c>
      <c r="CD503" s="220">
        <f t="shared" ref="CD503:CD542" si="231">IF($AH$494=$AJ$494,0,IF(OR(SUM(R566)&lt;=SUM($O425),AND(SUM($O425)&gt;0,OR(R566="NS",R566="NA"))),0,1))</f>
        <v>0</v>
      </c>
      <c r="CE503" s="220">
        <f t="shared" ref="CE503:CE542" si="232">IF($AH$494=$AJ$494,0,IF(OR(SUM(S566)&lt;=SUM($O425),AND(SUM($O425)&gt;0,OR(S566="NS",S566="NA"))),0,1))</f>
        <v>0</v>
      </c>
      <c r="CF503" s="220">
        <f t="shared" ref="CF503:CF542" si="233">IF($AH$494=$AJ$494,0,IF(OR(SUM(T566)&lt;=SUM($O425),AND(SUM($O425)&gt;0,OR(T566="NS",T566="NA"))),0,1))</f>
        <v>0</v>
      </c>
      <c r="CG503" s="220">
        <f t="shared" ref="CG503:CG542" si="234">IF($AH$494=$AJ$494,0,IF(OR(SUM(U566)&lt;=SUM($O425),AND(SUM($O425)&gt;0,OR(U566="NS",U566="NA"))),0,1))</f>
        <v>0</v>
      </c>
      <c r="CH503" s="220">
        <f t="shared" ref="CH503:CH542" si="235">IF($AH$494=$AJ$494,0,IF(OR(SUM(V566)&lt;=SUM($O425),AND(SUM($O425)&gt;0,OR(V566="NS",V566="NA"))),0,1))</f>
        <v>0</v>
      </c>
      <c r="CI503" s="220">
        <f t="shared" ref="CI503:CI542" si="236">IF($AH$494=$AJ$494,0,IF(OR(SUM(W566)&lt;=SUM($O425),AND(SUM($O425)&gt;0,OR(W566="NS",W566="NA"))),0,1))</f>
        <v>0</v>
      </c>
      <c r="CJ503" s="220">
        <f t="shared" ref="CJ503:CJ542" si="237">IF($AH$494=$AJ$494,0,IF(OR(SUM(X566)&lt;=SUM($O425),AND(SUM($O425)&gt;0,OR(X566="NS",X566="NA"))),0,1))</f>
        <v>0</v>
      </c>
      <c r="CK503" s="220">
        <f t="shared" ref="CK503:CK542" si="238">IF($AH$494=$AJ$494,0,IF(OR(SUM(Y566)&lt;=SUM($O425),AND(SUM($O425)&gt;0,OR(Y566="NS",Y566="NA"))),0,1))</f>
        <v>0</v>
      </c>
      <c r="CL503" s="220">
        <f t="shared" ref="CL503:CL542" si="239">IF($AH$494=$AJ$494,0,IF(OR(SUM(Z566)&lt;=SUM($O425),AND(SUM($O425)&gt;0,OR(Z566="NS",Z566="NA"))),0,1))</f>
        <v>0</v>
      </c>
      <c r="CM503" s="220">
        <f t="shared" ref="CM503:CM542" si="240">IF($AH$494=$AJ$494,0,IF(OR(SUM(AA566)&lt;=SUM($O425),AND(SUM($O425)&gt;0,OR(AA566="NS",AA566="NA"))),0,1))</f>
        <v>0</v>
      </c>
      <c r="CN503" s="220">
        <f t="shared" ref="CN503:CN542" si="241">IF($AH$494=$AJ$494,0,IF(OR(SUM(AB566)&lt;=SUM($O425),AND(SUM($O425)&gt;0,OR(AB566="NS",AB566="NA"))),0,1))</f>
        <v>0</v>
      </c>
      <c r="CO503" s="220">
        <f t="shared" ref="CO503:CO542" si="242">IF($AH$494=$AJ$494,0,IF(OR(SUM(AC566)&lt;=SUM($O425),AND(SUM($O425)&gt;0,OR(AC566="NS",AC566="NA"))),0,1))</f>
        <v>0</v>
      </c>
      <c r="CP503" s="220">
        <f t="shared" ref="CP503:CP542" si="243">IF($AH$494=$AJ$494,0,IF(OR(SUM(AD566)&lt;=SUM($O425),AND(SUM($O425)&gt;0,OR(AD566="NS",AD566="NA"))),0,1))</f>
        <v>0</v>
      </c>
      <c r="CQ503" s="220">
        <f t="shared" si="203"/>
        <v>0</v>
      </c>
      <c r="CR503" s="220">
        <f t="shared" ref="CR503:CR542" si="244">IF($AH$494=$AJ$494,0,IF(OR(SUM(J629)&lt;=SUM($O425),AND(SUM($O425)&gt;0,OR(J629="NS",J629="NA"))),0,1))</f>
        <v>0</v>
      </c>
      <c r="CS503" s="220">
        <f t="shared" ref="CS503:CS542" si="245">IF($AH$494=$AJ$494,0,IF(OR(SUM(K629)&lt;=SUM($O425),AND(SUM($O425)&gt;0,OR(K629="NS",K629="NA"))),0,1))</f>
        <v>0</v>
      </c>
      <c r="CT503" s="220">
        <f t="shared" ref="CT503:CT542" si="246">IF($AH$494=$AJ$494,0,IF(OR(SUM(L629)&lt;=SUM($O425),AND(SUM($O425)&gt;0,OR(L629="NS",L629="NA"))),0,1))</f>
        <v>0</v>
      </c>
      <c r="CU503" s="220">
        <f t="shared" ref="CU503:CU542" si="247">IF($AH$494=$AJ$494,0,IF(OR(SUM(M629)&lt;=SUM($O425),AND(SUM($O425)&gt;0,OR(M629="NS",M629="NA"))),0,1))</f>
        <v>0</v>
      </c>
      <c r="CV503" s="220">
        <f t="shared" ref="CV503:CV542" si="248">IF($AH$494=$AJ$494,0,IF(OR(SUM(N629)&lt;=SUM($O425),AND(SUM($O425)&gt;0,OR(N629="NS",N629="NA"))),0,1))</f>
        <v>0</v>
      </c>
      <c r="CW503" s="220">
        <f t="shared" ref="CW503:CW542" si="249">IF($AH$494=$AJ$494,0,IF(OR(SUM(O629)&lt;=SUM($O425),AND(SUM($O425)&gt;0,OR(O629="NS",O629="NA"))),0,1))</f>
        <v>0</v>
      </c>
      <c r="CX503" s="220">
        <f t="shared" ref="CX503:CX542" si="250">IF($AH$494=$AJ$494,0,IF(OR(SUM(P629)&lt;=SUM($O425),AND(SUM($O425)&gt;0,OR(P629="NS",P629="NA"))),0,1))</f>
        <v>0</v>
      </c>
      <c r="CY503" s="220">
        <f t="shared" ref="CY503:CY542" si="251">IF($AH$494=$AJ$494,0,IF(OR(SUM(Q629)&lt;=SUM($O425),AND(SUM($O425)&gt;0,OR(Q629="NS",Q629="NA"))),0,1))</f>
        <v>0</v>
      </c>
      <c r="CZ503" s="220">
        <f t="shared" ref="CZ503:CZ542" si="252">IF($AH$494=$AJ$494,0,IF(OR(SUM(R629)&lt;=SUM($O425),AND(SUM($O425)&gt;0,OR(R629="NS",R629="NA"))),0,1))</f>
        <v>0</v>
      </c>
      <c r="DA503" s="220">
        <f t="shared" ref="DA503:DA542" si="253">IF($AH$494=$AJ$494,0,IF(OR(SUM(S629)&lt;=SUM($O425),AND(SUM($O425)&gt;0,OR(S629="NS",S629="NA"))),0,1))</f>
        <v>0</v>
      </c>
      <c r="DB503" s="220">
        <f t="shared" ref="DB503:DB542" si="254">IF($AH$494=$AJ$494,0,IF(OR(SUM(T629)&lt;=SUM($O425),AND(SUM($O425)&gt;0,OR(T629="NS",T629="NA"))),0,1))</f>
        <v>0</v>
      </c>
      <c r="DC503" s="220">
        <f t="shared" ref="DC503:DC542" si="255">IF($AH$494=$AJ$494,0,IF(OR(SUM(U629)&lt;=SUM($O425),AND(SUM($O425)&gt;0,OR(U629="NS",U629="NA"))),0,1))</f>
        <v>0</v>
      </c>
      <c r="DD503" s="220">
        <f t="shared" ref="DD503:DD542" si="256">IF($AH$494=$AJ$494,0,IF(OR(SUM(V629)&lt;=SUM($O425),AND(SUM($O425)&gt;0,OR(V629="NS",V629="NA"))),0,1))</f>
        <v>0</v>
      </c>
      <c r="DE503" s="220">
        <f t="shared" ref="DE503:DE542" si="257">IF($AH$494=$AJ$494,0,IF(OR(SUM(W629)&lt;=SUM($O425),AND(SUM($O425)&gt;0,OR(W629="NS",W629="NA"))),0,1))</f>
        <v>0</v>
      </c>
      <c r="DF503" s="220">
        <f t="shared" ref="DF503:DF542" si="258">IF($AH$494=$AJ$494,0,IF(OR(SUM(X629)&lt;=SUM($O425),AND(SUM($O425)&gt;0,OR(X629="NS",X629="NA"))),0,1))</f>
        <v>0</v>
      </c>
      <c r="DG503" s="220">
        <f t="shared" ref="DG503:DG542" si="259">IF($AH$494=$AJ$494,0,IF(OR(SUM(Y629)&lt;=SUM($O425),AND(SUM($O425)&gt;0,OR(Y629="NS",Y629="NA"))),0,1))</f>
        <v>0</v>
      </c>
      <c r="DH503" s="220">
        <f t="shared" ref="DH503:DH542" si="260">IF($AH$494=$AJ$494,0,IF(OR(SUM(Z629)&lt;=SUM($O425),AND(SUM($O425)&gt;0,OR(Z629="NS",Z629="NA"))),0,1))</f>
        <v>0</v>
      </c>
      <c r="DI503" s="220">
        <f t="shared" ref="DI503:DI542" si="261">IF($AH$494=$AJ$494,0,IF(OR(SUM(AA629)&lt;=SUM($O425),AND(SUM($O425)&gt;0,OR(AA629="NS",AA629="NA"))),0,1))</f>
        <v>0</v>
      </c>
      <c r="DJ503" s="220">
        <f t="shared" ref="DJ503:DJ542" si="262">IF($AH$494=$AJ$494,0,IF(OR(SUM(AB629)&lt;=SUM($O425),AND(SUM($O425)&gt;0,OR(AB629="NS",AB629="NA"))),0,1))</f>
        <v>0</v>
      </c>
      <c r="DK503" s="220">
        <f t="shared" ref="DK503:DK542" si="263">IF($AH$494=$AJ$494,0,IF(OR(SUM(AC629)&lt;=SUM($O425),AND(SUM($O425)&gt;0,OR(AC629="NS",AC629="NA"))),0,1))</f>
        <v>0</v>
      </c>
      <c r="DL503" s="220">
        <f t="shared" si="205"/>
        <v>0</v>
      </c>
      <c r="DM503" s="220">
        <f t="shared" ref="DM503:DM542" si="264">IF(SUM(BE503:DL503)=0,0,1)</f>
        <v>0</v>
      </c>
      <c r="DN503" s="96" t="str">
        <f>IF(DM503=0,"",IF(SUM($DM$502:DM503)=1,_xlfn.CONCAT(DO503,),IF($DM$559&gt;SUM($DM$502:DM503),_xlfn.CONCAT(", ",DO503),IF(DM$559=SUM($DM$502:DM503),_xlfn.CONCAT(" y ",DO503)))))</f>
        <v/>
      </c>
      <c r="DO503" s="98">
        <f t="shared" ref="DO503:DO558" si="265">_xlfn.NUMBERVALUE($C503)</f>
        <v>1</v>
      </c>
      <c r="DT503" s="645">
        <f t="shared" ref="DT503:DT542" si="266">IF($AH$494=$AJ$494,0,IF(OR(AND(D503&lt;&gt;"",AU503=0,COUNTA(O503:AD503,I566:AD566,I629:AD629)=COUNTIF(DX117:GE117,0)),AND(D503&lt;&gt;"",AU503=1,COUNTA(O503:AD503,I566:AD566,I629:AD629)=0),AND(D503="",COUNTA(O503:AD503,I566:AD566,I629:AD629)=0)),0,1))</f>
        <v>0</v>
      </c>
      <c r="DU503" s="647"/>
    </row>
    <row r="504" spans="1:125" s="114" customFormat="1" ht="15" customHeight="1">
      <c r="A504" s="131"/>
      <c r="B504" s="53"/>
      <c r="C504" s="82" t="s">
        <v>67</v>
      </c>
      <c r="D504" s="792" t="str">
        <f>IF(CNGE_2026_M3_Secc1!$AH$40=CNGE_2026_M3_Secc1!$AJ$40,"",IF($AH$408=1,"",IF(CNGE_2026_M3_Secc1!D61="","",CNGE_2026_M3_Secc1!D61)))</f>
        <v/>
      </c>
      <c r="E504" s="793"/>
      <c r="F504" s="793"/>
      <c r="G504" s="793"/>
      <c r="H504" s="793"/>
      <c r="I504" s="793"/>
      <c r="J504" s="793"/>
      <c r="K504" s="793"/>
      <c r="L504" s="793"/>
      <c r="M504" s="794"/>
      <c r="N504" s="432"/>
      <c r="O504" s="432"/>
      <c r="P504" s="432"/>
      <c r="Q504" s="432"/>
      <c r="R504" s="432"/>
      <c r="S504" s="432"/>
      <c r="T504" s="432"/>
      <c r="U504" s="432"/>
      <c r="V504" s="432"/>
      <c r="W504" s="432"/>
      <c r="X504" s="432"/>
      <c r="Y504" s="432"/>
      <c r="Z504" s="432"/>
      <c r="AA504" s="432"/>
      <c r="AB504" s="432"/>
      <c r="AC504" s="432"/>
      <c r="AD504" s="432"/>
      <c r="AE504" s="49"/>
      <c r="AF504" s="219"/>
      <c r="AG504" s="212"/>
      <c r="AH504" s="896">
        <f t="shared" ref="AH504:AH542" si="267">N504</f>
        <v>0</v>
      </c>
      <c r="AI504" s="627"/>
      <c r="AJ504" s="896">
        <f t="shared" si="195"/>
        <v>0</v>
      </c>
      <c r="AK504" s="627"/>
      <c r="AL504" s="896">
        <f t="shared" si="196"/>
        <v>0</v>
      </c>
      <c r="AM504" s="627"/>
      <c r="AN504" s="627">
        <f t="shared" si="197"/>
        <v>0</v>
      </c>
      <c r="AO504" s="627"/>
      <c r="AP504" s="639" t="str">
        <f>IF(AN504=0,"",IF(SUM($AN$502:AN504)=1,AR504,IF($AN$559&gt;SUM($AN$502:AN504),_xlfn.CONCAT(", ",AR504),IF($AN$559=SUM($AN$502:AN504),_xlfn.CONCAT(" y ",AR504,".")))))</f>
        <v/>
      </c>
      <c r="AQ504" s="641" t="str">
        <f>IF(AO504=0,"", IF(SUM($AN504:BW$582)=1,AR504, IF($AN$589&gt;SUM($AN504:BW$582),_xlfn.CONCAT(", ",AR504), IF($AN$589=SUM($AN504:BW$582),_xlfn.CONCAT(" y ",AR504,".")))))</f>
        <v/>
      </c>
      <c r="AR504" s="639">
        <f t="shared" ref="AR504:AR542" si="268">_xlfn.NUMBERVALUE(C504)</f>
        <v>2</v>
      </c>
      <c r="AS504" s="641"/>
      <c r="AU504" s="1055">
        <f t="shared" si="206"/>
        <v>0</v>
      </c>
      <c r="AV504" s="1055"/>
      <c r="AX504" s="1053">
        <f t="shared" si="198"/>
        <v>0</v>
      </c>
      <c r="AY504" s="729"/>
      <c r="AZ504" s="1053">
        <f t="shared" ref="AZ504:AZ542" si="269">N504</f>
        <v>0</v>
      </c>
      <c r="BA504" s="729"/>
      <c r="BB504" s="639">
        <f t="shared" si="207"/>
        <v>0</v>
      </c>
      <c r="BC504" s="641"/>
      <c r="BE504" s="220">
        <f t="shared" si="199"/>
        <v>0</v>
      </c>
      <c r="BF504" s="220">
        <f t="shared" si="208"/>
        <v>0</v>
      </c>
      <c r="BG504" s="220">
        <f t="shared" si="209"/>
        <v>0</v>
      </c>
      <c r="BH504" s="220">
        <f t="shared" si="210"/>
        <v>0</v>
      </c>
      <c r="BI504" s="220">
        <f t="shared" si="211"/>
        <v>0</v>
      </c>
      <c r="BJ504" s="220">
        <f t="shared" si="212"/>
        <v>0</v>
      </c>
      <c r="BK504" s="220">
        <f t="shared" si="213"/>
        <v>0</v>
      </c>
      <c r="BL504" s="220">
        <f t="shared" si="214"/>
        <v>0</v>
      </c>
      <c r="BM504" s="220">
        <f t="shared" si="215"/>
        <v>0</v>
      </c>
      <c r="BN504" s="220">
        <f t="shared" si="216"/>
        <v>0</v>
      </c>
      <c r="BO504" s="220">
        <f t="shared" si="217"/>
        <v>0</v>
      </c>
      <c r="BP504" s="220">
        <f t="shared" si="218"/>
        <v>0</v>
      </c>
      <c r="BQ504" s="220">
        <f t="shared" si="219"/>
        <v>0</v>
      </c>
      <c r="BR504" s="220">
        <f t="shared" si="220"/>
        <v>0</v>
      </c>
      <c r="BS504" s="220">
        <f t="shared" si="221"/>
        <v>0</v>
      </c>
      <c r="BT504" s="220">
        <f t="shared" si="222"/>
        <v>0</v>
      </c>
      <c r="BU504" s="220">
        <f t="shared" si="201"/>
        <v>0</v>
      </c>
      <c r="BV504" s="220">
        <f t="shared" si="223"/>
        <v>0</v>
      </c>
      <c r="BW504" s="220">
        <f t="shared" si="224"/>
        <v>0</v>
      </c>
      <c r="BX504" s="220">
        <f t="shared" si="225"/>
        <v>0</v>
      </c>
      <c r="BY504" s="220">
        <f t="shared" si="226"/>
        <v>0</v>
      </c>
      <c r="BZ504" s="220">
        <f t="shared" si="227"/>
        <v>0</v>
      </c>
      <c r="CA504" s="220">
        <f t="shared" si="228"/>
        <v>0</v>
      </c>
      <c r="CB504" s="220">
        <f t="shared" si="229"/>
        <v>0</v>
      </c>
      <c r="CC504" s="220">
        <f t="shared" si="230"/>
        <v>0</v>
      </c>
      <c r="CD504" s="220">
        <f t="shared" si="231"/>
        <v>0</v>
      </c>
      <c r="CE504" s="220">
        <f t="shared" si="232"/>
        <v>0</v>
      </c>
      <c r="CF504" s="220">
        <f t="shared" si="233"/>
        <v>0</v>
      </c>
      <c r="CG504" s="220">
        <f t="shared" si="234"/>
        <v>0</v>
      </c>
      <c r="CH504" s="220">
        <f t="shared" si="235"/>
        <v>0</v>
      </c>
      <c r="CI504" s="220">
        <f t="shared" si="236"/>
        <v>0</v>
      </c>
      <c r="CJ504" s="220">
        <f t="shared" si="237"/>
        <v>0</v>
      </c>
      <c r="CK504" s="220">
        <f t="shared" si="238"/>
        <v>0</v>
      </c>
      <c r="CL504" s="220">
        <f t="shared" si="239"/>
        <v>0</v>
      </c>
      <c r="CM504" s="220">
        <f t="shared" si="240"/>
        <v>0</v>
      </c>
      <c r="CN504" s="220">
        <f t="shared" si="241"/>
        <v>0</v>
      </c>
      <c r="CO504" s="220">
        <f t="shared" si="242"/>
        <v>0</v>
      </c>
      <c r="CP504" s="220">
        <f t="shared" si="243"/>
        <v>0</v>
      </c>
      <c r="CQ504" s="220">
        <f t="shared" si="203"/>
        <v>0</v>
      </c>
      <c r="CR504" s="220">
        <f t="shared" si="244"/>
        <v>0</v>
      </c>
      <c r="CS504" s="220">
        <f t="shared" si="245"/>
        <v>0</v>
      </c>
      <c r="CT504" s="220">
        <f t="shared" si="246"/>
        <v>0</v>
      </c>
      <c r="CU504" s="220">
        <f t="shared" si="247"/>
        <v>0</v>
      </c>
      <c r="CV504" s="220">
        <f t="shared" si="248"/>
        <v>0</v>
      </c>
      <c r="CW504" s="220">
        <f t="shared" si="249"/>
        <v>0</v>
      </c>
      <c r="CX504" s="220">
        <f t="shared" si="250"/>
        <v>0</v>
      </c>
      <c r="CY504" s="220">
        <f t="shared" si="251"/>
        <v>0</v>
      </c>
      <c r="CZ504" s="220">
        <f t="shared" si="252"/>
        <v>0</v>
      </c>
      <c r="DA504" s="220">
        <f t="shared" si="253"/>
        <v>0</v>
      </c>
      <c r="DB504" s="220">
        <f t="shared" si="254"/>
        <v>0</v>
      </c>
      <c r="DC504" s="220">
        <f t="shared" si="255"/>
        <v>0</v>
      </c>
      <c r="DD504" s="220">
        <f t="shared" si="256"/>
        <v>0</v>
      </c>
      <c r="DE504" s="220">
        <f t="shared" si="257"/>
        <v>0</v>
      </c>
      <c r="DF504" s="220">
        <f t="shared" si="258"/>
        <v>0</v>
      </c>
      <c r="DG504" s="220">
        <f t="shared" si="259"/>
        <v>0</v>
      </c>
      <c r="DH504" s="220">
        <f t="shared" si="260"/>
        <v>0</v>
      </c>
      <c r="DI504" s="220">
        <f t="shared" si="261"/>
        <v>0</v>
      </c>
      <c r="DJ504" s="220">
        <f t="shared" si="262"/>
        <v>0</v>
      </c>
      <c r="DK504" s="220">
        <f t="shared" si="263"/>
        <v>0</v>
      </c>
      <c r="DL504" s="220">
        <f t="shared" si="205"/>
        <v>0</v>
      </c>
      <c r="DM504" s="220">
        <f t="shared" si="264"/>
        <v>0</v>
      </c>
      <c r="DN504" s="96" t="str">
        <f>IF(DM504=0,"",IF(SUM($DM$502:DM504)=1,_xlfn.CONCAT(DO504,),IF($DM$559&gt;SUM($DM$502:DM504),_xlfn.CONCAT(", ",DO504),IF(DM$559=SUM($DM$502:DM504),_xlfn.CONCAT(" y ",DO504)))))</f>
        <v/>
      </c>
      <c r="DO504" s="98">
        <f t="shared" si="265"/>
        <v>2</v>
      </c>
      <c r="DT504" s="645">
        <f t="shared" si="266"/>
        <v>0</v>
      </c>
      <c r="DU504" s="647"/>
    </row>
    <row r="505" spans="1:125" s="114" customFormat="1" ht="15">
      <c r="A505" s="131"/>
      <c r="B505" s="53"/>
      <c r="C505" s="82" t="s">
        <v>68</v>
      </c>
      <c r="D505" s="792" t="str">
        <f>IF(CNGE_2026_M3_Secc1!$AH$40=CNGE_2026_M3_Secc1!$AJ$40,"",IF($AH$408=1,"",IF(CNGE_2026_M3_Secc1!D62="","",CNGE_2026_M3_Secc1!D62)))</f>
        <v/>
      </c>
      <c r="E505" s="793"/>
      <c r="F505" s="793"/>
      <c r="G505" s="793"/>
      <c r="H505" s="793"/>
      <c r="I505" s="793"/>
      <c r="J505" s="793"/>
      <c r="K505" s="793"/>
      <c r="L505" s="793"/>
      <c r="M505" s="794"/>
      <c r="N505" s="432"/>
      <c r="O505" s="432"/>
      <c r="P505" s="432"/>
      <c r="Q505" s="432"/>
      <c r="R505" s="432"/>
      <c r="S505" s="432"/>
      <c r="T505" s="432"/>
      <c r="U505" s="432"/>
      <c r="V505" s="432"/>
      <c r="W505" s="432"/>
      <c r="X505" s="432"/>
      <c r="Y505" s="432"/>
      <c r="Z505" s="432"/>
      <c r="AA505" s="432"/>
      <c r="AB505" s="432"/>
      <c r="AC505" s="432"/>
      <c r="AD505" s="432"/>
      <c r="AE505" s="49"/>
      <c r="AF505" s="219"/>
      <c r="AG505" s="212"/>
      <c r="AH505" s="896">
        <f t="shared" si="267"/>
        <v>0</v>
      </c>
      <c r="AI505" s="627"/>
      <c r="AJ505" s="896">
        <f t="shared" si="195"/>
        <v>0</v>
      </c>
      <c r="AK505" s="627"/>
      <c r="AL505" s="896">
        <f t="shared" si="196"/>
        <v>0</v>
      </c>
      <c r="AM505" s="627"/>
      <c r="AN505" s="627">
        <f t="shared" si="197"/>
        <v>0</v>
      </c>
      <c r="AO505" s="627"/>
      <c r="AP505" s="639" t="str">
        <f>IF(AN505=0,"",IF(SUM($AN$502:AN505)=1,AR505,IF($AN$559&gt;SUM($AN$502:AN505),_xlfn.CONCAT(", ",AR505),IF($AN$559=SUM($AN$502:AN505),_xlfn.CONCAT(" y ",AR505,".")))))</f>
        <v/>
      </c>
      <c r="AQ505" s="641" t="str">
        <f>IF(AO505=0,"", IF(SUM($AN505:BW$582)=1,AR505, IF($AN$589&gt;SUM($AN505:BW$582),_xlfn.CONCAT(", ",AR505), IF($AN$589=SUM($AN505:BW$582),_xlfn.CONCAT(" y ",AR505,".")))))</f>
        <v/>
      </c>
      <c r="AR505" s="639">
        <f t="shared" si="268"/>
        <v>3</v>
      </c>
      <c r="AS505" s="641"/>
      <c r="AU505" s="1055">
        <f t="shared" si="206"/>
        <v>0</v>
      </c>
      <c r="AV505" s="1055"/>
      <c r="AX505" s="1053">
        <f t="shared" si="198"/>
        <v>0</v>
      </c>
      <c r="AY505" s="729"/>
      <c r="AZ505" s="1053">
        <f t="shared" si="269"/>
        <v>0</v>
      </c>
      <c r="BA505" s="729"/>
      <c r="BB505" s="639">
        <f t="shared" si="207"/>
        <v>0</v>
      </c>
      <c r="BC505" s="641"/>
      <c r="BE505" s="220">
        <f t="shared" si="199"/>
        <v>0</v>
      </c>
      <c r="BF505" s="220">
        <f t="shared" si="208"/>
        <v>0</v>
      </c>
      <c r="BG505" s="220">
        <f t="shared" si="209"/>
        <v>0</v>
      </c>
      <c r="BH505" s="220">
        <f t="shared" si="210"/>
        <v>0</v>
      </c>
      <c r="BI505" s="220">
        <f t="shared" si="211"/>
        <v>0</v>
      </c>
      <c r="BJ505" s="220">
        <f t="shared" si="212"/>
        <v>0</v>
      </c>
      <c r="BK505" s="220">
        <f t="shared" si="213"/>
        <v>0</v>
      </c>
      <c r="BL505" s="220">
        <f t="shared" si="214"/>
        <v>0</v>
      </c>
      <c r="BM505" s="220">
        <f t="shared" si="215"/>
        <v>0</v>
      </c>
      <c r="BN505" s="220">
        <f t="shared" si="216"/>
        <v>0</v>
      </c>
      <c r="BO505" s="220">
        <f t="shared" si="217"/>
        <v>0</v>
      </c>
      <c r="BP505" s="220">
        <f t="shared" si="218"/>
        <v>0</v>
      </c>
      <c r="BQ505" s="220">
        <f t="shared" si="219"/>
        <v>0</v>
      </c>
      <c r="BR505" s="220">
        <f t="shared" si="220"/>
        <v>0</v>
      </c>
      <c r="BS505" s="220">
        <f t="shared" si="221"/>
        <v>0</v>
      </c>
      <c r="BT505" s="220">
        <f t="shared" si="222"/>
        <v>0</v>
      </c>
      <c r="BU505" s="220">
        <f t="shared" si="201"/>
        <v>0</v>
      </c>
      <c r="BV505" s="220">
        <f t="shared" si="223"/>
        <v>0</v>
      </c>
      <c r="BW505" s="220">
        <f t="shared" si="224"/>
        <v>0</v>
      </c>
      <c r="BX505" s="220">
        <f t="shared" si="225"/>
        <v>0</v>
      </c>
      <c r="BY505" s="220">
        <f t="shared" si="226"/>
        <v>0</v>
      </c>
      <c r="BZ505" s="220">
        <f t="shared" si="227"/>
        <v>0</v>
      </c>
      <c r="CA505" s="220">
        <f t="shared" si="228"/>
        <v>0</v>
      </c>
      <c r="CB505" s="220">
        <f t="shared" si="229"/>
        <v>0</v>
      </c>
      <c r="CC505" s="220">
        <f t="shared" si="230"/>
        <v>0</v>
      </c>
      <c r="CD505" s="220">
        <f t="shared" si="231"/>
        <v>0</v>
      </c>
      <c r="CE505" s="220">
        <f t="shared" si="232"/>
        <v>0</v>
      </c>
      <c r="CF505" s="220">
        <f t="shared" si="233"/>
        <v>0</v>
      </c>
      <c r="CG505" s="220">
        <f t="shared" si="234"/>
        <v>0</v>
      </c>
      <c r="CH505" s="220">
        <f t="shared" si="235"/>
        <v>0</v>
      </c>
      <c r="CI505" s="220">
        <f t="shared" si="236"/>
        <v>0</v>
      </c>
      <c r="CJ505" s="220">
        <f t="shared" si="237"/>
        <v>0</v>
      </c>
      <c r="CK505" s="220">
        <f t="shared" si="238"/>
        <v>0</v>
      </c>
      <c r="CL505" s="220">
        <f t="shared" si="239"/>
        <v>0</v>
      </c>
      <c r="CM505" s="220">
        <f t="shared" si="240"/>
        <v>0</v>
      </c>
      <c r="CN505" s="220">
        <f t="shared" si="241"/>
        <v>0</v>
      </c>
      <c r="CO505" s="220">
        <f t="shared" si="242"/>
        <v>0</v>
      </c>
      <c r="CP505" s="220">
        <f t="shared" si="243"/>
        <v>0</v>
      </c>
      <c r="CQ505" s="220">
        <f t="shared" si="203"/>
        <v>0</v>
      </c>
      <c r="CR505" s="220">
        <f t="shared" si="244"/>
        <v>0</v>
      </c>
      <c r="CS505" s="220">
        <f t="shared" si="245"/>
        <v>0</v>
      </c>
      <c r="CT505" s="220">
        <f t="shared" si="246"/>
        <v>0</v>
      </c>
      <c r="CU505" s="220">
        <f t="shared" si="247"/>
        <v>0</v>
      </c>
      <c r="CV505" s="220">
        <f t="shared" si="248"/>
        <v>0</v>
      </c>
      <c r="CW505" s="220">
        <f t="shared" si="249"/>
        <v>0</v>
      </c>
      <c r="CX505" s="220">
        <f t="shared" si="250"/>
        <v>0</v>
      </c>
      <c r="CY505" s="220">
        <f t="shared" si="251"/>
        <v>0</v>
      </c>
      <c r="CZ505" s="220">
        <f t="shared" si="252"/>
        <v>0</v>
      </c>
      <c r="DA505" s="220">
        <f t="shared" si="253"/>
        <v>0</v>
      </c>
      <c r="DB505" s="220">
        <f t="shared" si="254"/>
        <v>0</v>
      </c>
      <c r="DC505" s="220">
        <f t="shared" si="255"/>
        <v>0</v>
      </c>
      <c r="DD505" s="220">
        <f t="shared" si="256"/>
        <v>0</v>
      </c>
      <c r="DE505" s="220">
        <f t="shared" si="257"/>
        <v>0</v>
      </c>
      <c r="DF505" s="220">
        <f t="shared" si="258"/>
        <v>0</v>
      </c>
      <c r="DG505" s="220">
        <f t="shared" si="259"/>
        <v>0</v>
      </c>
      <c r="DH505" s="220">
        <f t="shared" si="260"/>
        <v>0</v>
      </c>
      <c r="DI505" s="220">
        <f t="shared" si="261"/>
        <v>0</v>
      </c>
      <c r="DJ505" s="220">
        <f t="shared" si="262"/>
        <v>0</v>
      </c>
      <c r="DK505" s="220">
        <f t="shared" si="263"/>
        <v>0</v>
      </c>
      <c r="DL505" s="220">
        <f t="shared" si="205"/>
        <v>0</v>
      </c>
      <c r="DM505" s="220">
        <f t="shared" si="264"/>
        <v>0</v>
      </c>
      <c r="DN505" s="96" t="str">
        <f>IF(DM505=0,"",IF(SUM($DM$502:DM505)=1,_xlfn.CONCAT(DO505,),IF($DM$559&gt;SUM($DM$502:DM505),_xlfn.CONCAT(", ",DO505),IF(DM$559=SUM($DM$502:DM505),_xlfn.CONCAT(" y ",DO505)))))</f>
        <v/>
      </c>
      <c r="DO505" s="98">
        <f t="shared" si="265"/>
        <v>3</v>
      </c>
      <c r="DT505" s="645">
        <f t="shared" si="266"/>
        <v>0</v>
      </c>
      <c r="DU505" s="647"/>
    </row>
    <row r="506" spans="1:125" s="114" customFormat="1" ht="15">
      <c r="A506" s="131"/>
      <c r="B506" s="53"/>
      <c r="C506" s="82" t="s">
        <v>69</v>
      </c>
      <c r="D506" s="792" t="str">
        <f>IF(CNGE_2026_M3_Secc1!$AH$40=CNGE_2026_M3_Secc1!$AJ$40,"",IF($AH$408=1,"",IF(CNGE_2026_M3_Secc1!D63="","",CNGE_2026_M3_Secc1!D63)))</f>
        <v/>
      </c>
      <c r="E506" s="793"/>
      <c r="F506" s="793"/>
      <c r="G506" s="793"/>
      <c r="H506" s="793"/>
      <c r="I506" s="793"/>
      <c r="J506" s="793"/>
      <c r="K506" s="793"/>
      <c r="L506" s="793"/>
      <c r="M506" s="794"/>
      <c r="N506" s="432"/>
      <c r="O506" s="432"/>
      <c r="P506" s="432"/>
      <c r="Q506" s="432"/>
      <c r="R506" s="432"/>
      <c r="S506" s="432"/>
      <c r="T506" s="432"/>
      <c r="U506" s="432"/>
      <c r="V506" s="432"/>
      <c r="W506" s="432"/>
      <c r="X506" s="432"/>
      <c r="Y506" s="432"/>
      <c r="Z506" s="432"/>
      <c r="AA506" s="432"/>
      <c r="AB506" s="432"/>
      <c r="AC506" s="432"/>
      <c r="AD506" s="432"/>
      <c r="AE506" s="49"/>
      <c r="AF506" s="219"/>
      <c r="AG506" s="212"/>
      <c r="AH506" s="896">
        <f t="shared" si="267"/>
        <v>0</v>
      </c>
      <c r="AI506" s="627"/>
      <c r="AJ506" s="896">
        <f t="shared" si="195"/>
        <v>0</v>
      </c>
      <c r="AK506" s="627"/>
      <c r="AL506" s="896">
        <f t="shared" si="196"/>
        <v>0</v>
      </c>
      <c r="AM506" s="627"/>
      <c r="AN506" s="627">
        <f t="shared" si="197"/>
        <v>0</v>
      </c>
      <c r="AO506" s="627"/>
      <c r="AP506" s="639" t="str">
        <f>IF(AN506=0,"",IF(SUM($AN$502:AN506)=1,AR506,IF($AN$559&gt;SUM($AN$502:AN506),_xlfn.CONCAT(", ",AR506),IF($AN$559=SUM($AN$502:AN506),_xlfn.CONCAT(" y ",AR506,".")))))</f>
        <v/>
      </c>
      <c r="AQ506" s="641" t="str">
        <f>IF(AO506=0,"", IF(SUM($AN506:BW$582)=1,AR506, IF($AN$589&gt;SUM($AN506:BW$582),_xlfn.CONCAT(", ",AR506), IF($AN$589=SUM($AN506:BW$582),_xlfn.CONCAT(" y ",AR506,".")))))</f>
        <v/>
      </c>
      <c r="AR506" s="639">
        <f t="shared" si="268"/>
        <v>4</v>
      </c>
      <c r="AS506" s="641"/>
      <c r="AU506" s="1055">
        <f t="shared" si="206"/>
        <v>0</v>
      </c>
      <c r="AV506" s="1055"/>
      <c r="AX506" s="1053">
        <f t="shared" si="198"/>
        <v>0</v>
      </c>
      <c r="AY506" s="729"/>
      <c r="AZ506" s="1053">
        <f t="shared" si="269"/>
        <v>0</v>
      </c>
      <c r="BA506" s="729"/>
      <c r="BB506" s="639">
        <f t="shared" si="207"/>
        <v>0</v>
      </c>
      <c r="BC506" s="641"/>
      <c r="BE506" s="220">
        <f t="shared" si="199"/>
        <v>0</v>
      </c>
      <c r="BF506" s="220">
        <f t="shared" si="208"/>
        <v>0</v>
      </c>
      <c r="BG506" s="220">
        <f t="shared" si="209"/>
        <v>0</v>
      </c>
      <c r="BH506" s="220">
        <f t="shared" si="210"/>
        <v>0</v>
      </c>
      <c r="BI506" s="220">
        <f t="shared" si="211"/>
        <v>0</v>
      </c>
      <c r="BJ506" s="220">
        <f t="shared" si="212"/>
        <v>0</v>
      </c>
      <c r="BK506" s="220">
        <f t="shared" si="213"/>
        <v>0</v>
      </c>
      <c r="BL506" s="220">
        <f t="shared" si="214"/>
        <v>0</v>
      </c>
      <c r="BM506" s="220">
        <f t="shared" si="215"/>
        <v>0</v>
      </c>
      <c r="BN506" s="220">
        <f t="shared" si="216"/>
        <v>0</v>
      </c>
      <c r="BO506" s="220">
        <f t="shared" si="217"/>
        <v>0</v>
      </c>
      <c r="BP506" s="220">
        <f t="shared" si="218"/>
        <v>0</v>
      </c>
      <c r="BQ506" s="220">
        <f t="shared" si="219"/>
        <v>0</v>
      </c>
      <c r="BR506" s="220">
        <f t="shared" si="220"/>
        <v>0</v>
      </c>
      <c r="BS506" s="220">
        <f t="shared" si="221"/>
        <v>0</v>
      </c>
      <c r="BT506" s="220">
        <f t="shared" si="222"/>
        <v>0</v>
      </c>
      <c r="BU506" s="220">
        <f t="shared" si="201"/>
        <v>0</v>
      </c>
      <c r="BV506" s="220">
        <f t="shared" si="223"/>
        <v>0</v>
      </c>
      <c r="BW506" s="220">
        <f t="shared" si="224"/>
        <v>0</v>
      </c>
      <c r="BX506" s="220">
        <f t="shared" si="225"/>
        <v>0</v>
      </c>
      <c r="BY506" s="220">
        <f t="shared" si="226"/>
        <v>0</v>
      </c>
      <c r="BZ506" s="220">
        <f t="shared" si="227"/>
        <v>0</v>
      </c>
      <c r="CA506" s="220">
        <f t="shared" si="228"/>
        <v>0</v>
      </c>
      <c r="CB506" s="220">
        <f t="shared" si="229"/>
        <v>0</v>
      </c>
      <c r="CC506" s="220">
        <f t="shared" si="230"/>
        <v>0</v>
      </c>
      <c r="CD506" s="220">
        <f t="shared" si="231"/>
        <v>0</v>
      </c>
      <c r="CE506" s="220">
        <f t="shared" si="232"/>
        <v>0</v>
      </c>
      <c r="CF506" s="220">
        <f t="shared" si="233"/>
        <v>0</v>
      </c>
      <c r="CG506" s="220">
        <f t="shared" si="234"/>
        <v>0</v>
      </c>
      <c r="CH506" s="220">
        <f t="shared" si="235"/>
        <v>0</v>
      </c>
      <c r="CI506" s="220">
        <f t="shared" si="236"/>
        <v>0</v>
      </c>
      <c r="CJ506" s="220">
        <f t="shared" si="237"/>
        <v>0</v>
      </c>
      <c r="CK506" s="220">
        <f t="shared" si="238"/>
        <v>0</v>
      </c>
      <c r="CL506" s="220">
        <f t="shared" si="239"/>
        <v>0</v>
      </c>
      <c r="CM506" s="220">
        <f t="shared" si="240"/>
        <v>0</v>
      </c>
      <c r="CN506" s="220">
        <f t="shared" si="241"/>
        <v>0</v>
      </c>
      <c r="CO506" s="220">
        <f t="shared" si="242"/>
        <v>0</v>
      </c>
      <c r="CP506" s="220">
        <f t="shared" si="243"/>
        <v>0</v>
      </c>
      <c r="CQ506" s="220">
        <f t="shared" si="203"/>
        <v>0</v>
      </c>
      <c r="CR506" s="220">
        <f t="shared" si="244"/>
        <v>0</v>
      </c>
      <c r="CS506" s="220">
        <f t="shared" si="245"/>
        <v>0</v>
      </c>
      <c r="CT506" s="220">
        <f t="shared" si="246"/>
        <v>0</v>
      </c>
      <c r="CU506" s="220">
        <f t="shared" si="247"/>
        <v>0</v>
      </c>
      <c r="CV506" s="220">
        <f t="shared" si="248"/>
        <v>0</v>
      </c>
      <c r="CW506" s="220">
        <f t="shared" si="249"/>
        <v>0</v>
      </c>
      <c r="CX506" s="220">
        <f t="shared" si="250"/>
        <v>0</v>
      </c>
      <c r="CY506" s="220">
        <f t="shared" si="251"/>
        <v>0</v>
      </c>
      <c r="CZ506" s="220">
        <f t="shared" si="252"/>
        <v>0</v>
      </c>
      <c r="DA506" s="220">
        <f t="shared" si="253"/>
        <v>0</v>
      </c>
      <c r="DB506" s="220">
        <f t="shared" si="254"/>
        <v>0</v>
      </c>
      <c r="DC506" s="220">
        <f t="shared" si="255"/>
        <v>0</v>
      </c>
      <c r="DD506" s="220">
        <f t="shared" si="256"/>
        <v>0</v>
      </c>
      <c r="DE506" s="220">
        <f t="shared" si="257"/>
        <v>0</v>
      </c>
      <c r="DF506" s="220">
        <f t="shared" si="258"/>
        <v>0</v>
      </c>
      <c r="DG506" s="220">
        <f t="shared" si="259"/>
        <v>0</v>
      </c>
      <c r="DH506" s="220">
        <f t="shared" si="260"/>
        <v>0</v>
      </c>
      <c r="DI506" s="220">
        <f t="shared" si="261"/>
        <v>0</v>
      </c>
      <c r="DJ506" s="220">
        <f t="shared" si="262"/>
        <v>0</v>
      </c>
      <c r="DK506" s="220">
        <f t="shared" si="263"/>
        <v>0</v>
      </c>
      <c r="DL506" s="220">
        <f t="shared" si="205"/>
        <v>0</v>
      </c>
      <c r="DM506" s="220">
        <f t="shared" si="264"/>
        <v>0</v>
      </c>
      <c r="DN506" s="96" t="str">
        <f>IF(DM506=0,"",IF(SUM($DM$502:DM506)=1,_xlfn.CONCAT(DO506,),IF($DM$559&gt;SUM($DM$502:DM506),_xlfn.CONCAT(", ",DO506),IF(DM$559=SUM($DM$502:DM506),_xlfn.CONCAT(" y ",DO506)))))</f>
        <v/>
      </c>
      <c r="DO506" s="98">
        <f t="shared" si="265"/>
        <v>4</v>
      </c>
      <c r="DT506" s="645">
        <f t="shared" si="266"/>
        <v>0</v>
      </c>
      <c r="DU506" s="647"/>
    </row>
    <row r="507" spans="1:125" s="114" customFormat="1" ht="15">
      <c r="A507" s="131"/>
      <c r="B507" s="53"/>
      <c r="C507" s="82" t="s">
        <v>70</v>
      </c>
      <c r="D507" s="792" t="str">
        <f>IF(CNGE_2026_M3_Secc1!$AH$40=CNGE_2026_M3_Secc1!$AJ$40,"",IF($AH$408=1,"",IF(CNGE_2026_M3_Secc1!D64="","",CNGE_2026_M3_Secc1!D64)))</f>
        <v/>
      </c>
      <c r="E507" s="793"/>
      <c r="F507" s="793"/>
      <c r="G507" s="793"/>
      <c r="H507" s="793"/>
      <c r="I507" s="793"/>
      <c r="J507" s="793"/>
      <c r="K507" s="793"/>
      <c r="L507" s="793"/>
      <c r="M507" s="794"/>
      <c r="N507" s="432"/>
      <c r="O507" s="432"/>
      <c r="P507" s="432"/>
      <c r="Q507" s="432"/>
      <c r="R507" s="432"/>
      <c r="S507" s="432"/>
      <c r="T507" s="432"/>
      <c r="U507" s="432"/>
      <c r="V507" s="432"/>
      <c r="W507" s="432"/>
      <c r="X507" s="432"/>
      <c r="Y507" s="432"/>
      <c r="Z507" s="432"/>
      <c r="AA507" s="432"/>
      <c r="AB507" s="432"/>
      <c r="AC507" s="432"/>
      <c r="AD507" s="432"/>
      <c r="AE507" s="49"/>
      <c r="AF507" s="219"/>
      <c r="AG507" s="212"/>
      <c r="AH507" s="896">
        <f t="shared" si="267"/>
        <v>0</v>
      </c>
      <c r="AI507" s="627"/>
      <c r="AJ507" s="896">
        <f t="shared" si="195"/>
        <v>0</v>
      </c>
      <c r="AK507" s="627"/>
      <c r="AL507" s="896">
        <f t="shared" si="196"/>
        <v>0</v>
      </c>
      <c r="AM507" s="627"/>
      <c r="AN507" s="627">
        <f t="shared" si="197"/>
        <v>0</v>
      </c>
      <c r="AO507" s="627"/>
      <c r="AP507" s="639" t="str">
        <f>IF(AN507=0,"",IF(SUM($AN$502:AN507)=1,AR507,IF($AN$559&gt;SUM($AN$502:AN507),_xlfn.CONCAT(", ",AR507),IF($AN$559=SUM($AN$502:AN507),_xlfn.CONCAT(" y ",AR507,".")))))</f>
        <v/>
      </c>
      <c r="AQ507" s="641" t="str">
        <f>IF(AO507=0,"", IF(SUM($AN507:BW$582)=1,AR507, IF($AN$589&gt;SUM($AN507:BW$582),_xlfn.CONCAT(", ",AR507), IF($AN$589=SUM($AN507:BW$582),_xlfn.CONCAT(" y ",AR507,".")))))</f>
        <v/>
      </c>
      <c r="AR507" s="639">
        <f t="shared" si="268"/>
        <v>5</v>
      </c>
      <c r="AS507" s="641"/>
      <c r="AU507" s="1055">
        <f t="shared" si="206"/>
        <v>0</v>
      </c>
      <c r="AV507" s="1055"/>
      <c r="AX507" s="1053">
        <f t="shared" si="198"/>
        <v>0</v>
      </c>
      <c r="AY507" s="729"/>
      <c r="AZ507" s="1053">
        <f t="shared" si="269"/>
        <v>0</v>
      </c>
      <c r="BA507" s="729"/>
      <c r="BB507" s="639">
        <f t="shared" si="207"/>
        <v>0</v>
      </c>
      <c r="BC507" s="641"/>
      <c r="BE507" s="220">
        <f t="shared" si="199"/>
        <v>0</v>
      </c>
      <c r="BF507" s="220">
        <f t="shared" si="208"/>
        <v>0</v>
      </c>
      <c r="BG507" s="220">
        <f t="shared" si="209"/>
        <v>0</v>
      </c>
      <c r="BH507" s="220">
        <f t="shared" si="210"/>
        <v>0</v>
      </c>
      <c r="BI507" s="220">
        <f t="shared" si="211"/>
        <v>0</v>
      </c>
      <c r="BJ507" s="220">
        <f t="shared" si="212"/>
        <v>0</v>
      </c>
      <c r="BK507" s="220">
        <f t="shared" si="213"/>
        <v>0</v>
      </c>
      <c r="BL507" s="220">
        <f t="shared" si="214"/>
        <v>0</v>
      </c>
      <c r="BM507" s="220">
        <f t="shared" si="215"/>
        <v>0</v>
      </c>
      <c r="BN507" s="220">
        <f t="shared" si="216"/>
        <v>0</v>
      </c>
      <c r="BO507" s="220">
        <f t="shared" si="217"/>
        <v>0</v>
      </c>
      <c r="BP507" s="220">
        <f t="shared" si="218"/>
        <v>0</v>
      </c>
      <c r="BQ507" s="220">
        <f t="shared" si="219"/>
        <v>0</v>
      </c>
      <c r="BR507" s="220">
        <f t="shared" si="220"/>
        <v>0</v>
      </c>
      <c r="BS507" s="220">
        <f t="shared" si="221"/>
        <v>0</v>
      </c>
      <c r="BT507" s="220">
        <f t="shared" si="222"/>
        <v>0</v>
      </c>
      <c r="BU507" s="220">
        <f t="shared" si="201"/>
        <v>0</v>
      </c>
      <c r="BV507" s="220">
        <f t="shared" si="223"/>
        <v>0</v>
      </c>
      <c r="BW507" s="220">
        <f t="shared" si="224"/>
        <v>0</v>
      </c>
      <c r="BX507" s="220">
        <f t="shared" si="225"/>
        <v>0</v>
      </c>
      <c r="BY507" s="220">
        <f t="shared" si="226"/>
        <v>0</v>
      </c>
      <c r="BZ507" s="220">
        <f t="shared" si="227"/>
        <v>0</v>
      </c>
      <c r="CA507" s="220">
        <f t="shared" si="228"/>
        <v>0</v>
      </c>
      <c r="CB507" s="220">
        <f t="shared" si="229"/>
        <v>0</v>
      </c>
      <c r="CC507" s="220">
        <f t="shared" si="230"/>
        <v>0</v>
      </c>
      <c r="CD507" s="220">
        <f t="shared" si="231"/>
        <v>0</v>
      </c>
      <c r="CE507" s="220">
        <f t="shared" si="232"/>
        <v>0</v>
      </c>
      <c r="CF507" s="220">
        <f t="shared" si="233"/>
        <v>0</v>
      </c>
      <c r="CG507" s="220">
        <f t="shared" si="234"/>
        <v>0</v>
      </c>
      <c r="CH507" s="220">
        <f t="shared" si="235"/>
        <v>0</v>
      </c>
      <c r="CI507" s="220">
        <f t="shared" si="236"/>
        <v>0</v>
      </c>
      <c r="CJ507" s="220">
        <f t="shared" si="237"/>
        <v>0</v>
      </c>
      <c r="CK507" s="220">
        <f t="shared" si="238"/>
        <v>0</v>
      </c>
      <c r="CL507" s="220">
        <f t="shared" si="239"/>
        <v>0</v>
      </c>
      <c r="CM507" s="220">
        <f t="shared" si="240"/>
        <v>0</v>
      </c>
      <c r="CN507" s="220">
        <f t="shared" si="241"/>
        <v>0</v>
      </c>
      <c r="CO507" s="220">
        <f t="shared" si="242"/>
        <v>0</v>
      </c>
      <c r="CP507" s="220">
        <f t="shared" si="243"/>
        <v>0</v>
      </c>
      <c r="CQ507" s="220">
        <f t="shared" si="203"/>
        <v>0</v>
      </c>
      <c r="CR507" s="220">
        <f t="shared" si="244"/>
        <v>0</v>
      </c>
      <c r="CS507" s="220">
        <f t="shared" si="245"/>
        <v>0</v>
      </c>
      <c r="CT507" s="220">
        <f t="shared" si="246"/>
        <v>0</v>
      </c>
      <c r="CU507" s="220">
        <f t="shared" si="247"/>
        <v>0</v>
      </c>
      <c r="CV507" s="220">
        <f t="shared" si="248"/>
        <v>0</v>
      </c>
      <c r="CW507" s="220">
        <f t="shared" si="249"/>
        <v>0</v>
      </c>
      <c r="CX507" s="220">
        <f t="shared" si="250"/>
        <v>0</v>
      </c>
      <c r="CY507" s="220">
        <f t="shared" si="251"/>
        <v>0</v>
      </c>
      <c r="CZ507" s="220">
        <f t="shared" si="252"/>
        <v>0</v>
      </c>
      <c r="DA507" s="220">
        <f t="shared" si="253"/>
        <v>0</v>
      </c>
      <c r="DB507" s="220">
        <f t="shared" si="254"/>
        <v>0</v>
      </c>
      <c r="DC507" s="220">
        <f t="shared" si="255"/>
        <v>0</v>
      </c>
      <c r="DD507" s="220">
        <f t="shared" si="256"/>
        <v>0</v>
      </c>
      <c r="DE507" s="220">
        <f t="shared" si="257"/>
        <v>0</v>
      </c>
      <c r="DF507" s="220">
        <f t="shared" si="258"/>
        <v>0</v>
      </c>
      <c r="DG507" s="220">
        <f t="shared" si="259"/>
        <v>0</v>
      </c>
      <c r="DH507" s="220">
        <f t="shared" si="260"/>
        <v>0</v>
      </c>
      <c r="DI507" s="220">
        <f t="shared" si="261"/>
        <v>0</v>
      </c>
      <c r="DJ507" s="220">
        <f t="shared" si="262"/>
        <v>0</v>
      </c>
      <c r="DK507" s="220">
        <f t="shared" si="263"/>
        <v>0</v>
      </c>
      <c r="DL507" s="220">
        <f t="shared" si="205"/>
        <v>0</v>
      </c>
      <c r="DM507" s="220">
        <f t="shared" si="264"/>
        <v>0</v>
      </c>
      <c r="DN507" s="96" t="str">
        <f>IF(DM507=0,"",IF(SUM($DM$502:DM507)=1,_xlfn.CONCAT(DO507,),IF($DM$559&gt;SUM($DM$502:DM507),_xlfn.CONCAT(", ",DO507),IF(DM$559=SUM($DM$502:DM507),_xlfn.CONCAT(" y ",DO507)))))</f>
        <v/>
      </c>
      <c r="DO507" s="98">
        <f t="shared" si="265"/>
        <v>5</v>
      </c>
      <c r="DT507" s="645">
        <f t="shared" si="266"/>
        <v>0</v>
      </c>
      <c r="DU507" s="647"/>
    </row>
    <row r="508" spans="1:125" s="114" customFormat="1" ht="15">
      <c r="A508" s="131"/>
      <c r="B508" s="53"/>
      <c r="C508" s="82" t="s">
        <v>71</v>
      </c>
      <c r="D508" s="792" t="str">
        <f>IF(CNGE_2026_M3_Secc1!$AH$40=CNGE_2026_M3_Secc1!$AJ$40,"",IF($AH$408=1,"",IF(CNGE_2026_M3_Secc1!D65="","",CNGE_2026_M3_Secc1!D65)))</f>
        <v/>
      </c>
      <c r="E508" s="793"/>
      <c r="F508" s="793"/>
      <c r="G508" s="793"/>
      <c r="H508" s="793"/>
      <c r="I508" s="793"/>
      <c r="J508" s="793"/>
      <c r="K508" s="793"/>
      <c r="L508" s="793"/>
      <c r="M508" s="794"/>
      <c r="N508" s="432"/>
      <c r="O508" s="432"/>
      <c r="P508" s="432"/>
      <c r="Q508" s="432"/>
      <c r="R508" s="432"/>
      <c r="S508" s="432"/>
      <c r="T508" s="432"/>
      <c r="U508" s="432"/>
      <c r="V508" s="432"/>
      <c r="W508" s="432"/>
      <c r="X508" s="432"/>
      <c r="Y508" s="432"/>
      <c r="Z508" s="432"/>
      <c r="AA508" s="432"/>
      <c r="AB508" s="432"/>
      <c r="AC508" s="432"/>
      <c r="AD508" s="432"/>
      <c r="AE508" s="49"/>
      <c r="AF508" s="219"/>
      <c r="AG508" s="212"/>
      <c r="AH508" s="896">
        <f t="shared" si="267"/>
        <v>0</v>
      </c>
      <c r="AI508" s="627"/>
      <c r="AJ508" s="896">
        <f t="shared" si="195"/>
        <v>0</v>
      </c>
      <c r="AK508" s="627"/>
      <c r="AL508" s="896">
        <f t="shared" si="196"/>
        <v>0</v>
      </c>
      <c r="AM508" s="627"/>
      <c r="AN508" s="627">
        <f t="shared" si="197"/>
        <v>0</v>
      </c>
      <c r="AO508" s="627"/>
      <c r="AP508" s="639" t="str">
        <f>IF(AN508=0,"",IF(SUM($AN$502:AN508)=1,AR508,IF($AN$559&gt;SUM($AN$502:AN508),_xlfn.CONCAT(", ",AR508),IF($AN$559=SUM($AN$502:AN508),_xlfn.CONCAT(" y ",AR508,".")))))</f>
        <v/>
      </c>
      <c r="AQ508" s="641" t="str">
        <f>IF(AO508=0,"", IF(SUM($AN508:BW$582)=1,AR508, IF($AN$589&gt;SUM($AN508:BW$582),_xlfn.CONCAT(", ",AR508), IF($AN$589=SUM($AN508:BW$582),_xlfn.CONCAT(" y ",AR508,".")))))</f>
        <v/>
      </c>
      <c r="AR508" s="639">
        <f t="shared" si="268"/>
        <v>6</v>
      </c>
      <c r="AS508" s="641"/>
      <c r="AU508" s="1055">
        <f t="shared" si="206"/>
        <v>0</v>
      </c>
      <c r="AV508" s="1055"/>
      <c r="AX508" s="1053">
        <f t="shared" si="198"/>
        <v>0</v>
      </c>
      <c r="AY508" s="729"/>
      <c r="AZ508" s="1053">
        <f t="shared" si="269"/>
        <v>0</v>
      </c>
      <c r="BA508" s="729"/>
      <c r="BB508" s="639">
        <f t="shared" si="207"/>
        <v>0</v>
      </c>
      <c r="BC508" s="641"/>
      <c r="BE508" s="220">
        <f t="shared" si="199"/>
        <v>0</v>
      </c>
      <c r="BF508" s="220">
        <f t="shared" si="208"/>
        <v>0</v>
      </c>
      <c r="BG508" s="220">
        <f t="shared" si="209"/>
        <v>0</v>
      </c>
      <c r="BH508" s="220">
        <f t="shared" si="210"/>
        <v>0</v>
      </c>
      <c r="BI508" s="220">
        <f t="shared" si="211"/>
        <v>0</v>
      </c>
      <c r="BJ508" s="220">
        <f t="shared" si="212"/>
        <v>0</v>
      </c>
      <c r="BK508" s="220">
        <f t="shared" si="213"/>
        <v>0</v>
      </c>
      <c r="BL508" s="220">
        <f t="shared" si="214"/>
        <v>0</v>
      </c>
      <c r="BM508" s="220">
        <f t="shared" si="215"/>
        <v>0</v>
      </c>
      <c r="BN508" s="220">
        <f t="shared" si="216"/>
        <v>0</v>
      </c>
      <c r="BO508" s="220">
        <f t="shared" si="217"/>
        <v>0</v>
      </c>
      <c r="BP508" s="220">
        <f t="shared" si="218"/>
        <v>0</v>
      </c>
      <c r="BQ508" s="220">
        <f t="shared" si="219"/>
        <v>0</v>
      </c>
      <c r="BR508" s="220">
        <f t="shared" si="220"/>
        <v>0</v>
      </c>
      <c r="BS508" s="220">
        <f t="shared" si="221"/>
        <v>0</v>
      </c>
      <c r="BT508" s="220">
        <f t="shared" si="222"/>
        <v>0</v>
      </c>
      <c r="BU508" s="220">
        <f t="shared" si="201"/>
        <v>0</v>
      </c>
      <c r="BV508" s="220">
        <f t="shared" si="223"/>
        <v>0</v>
      </c>
      <c r="BW508" s="220">
        <f t="shared" si="224"/>
        <v>0</v>
      </c>
      <c r="BX508" s="220">
        <f t="shared" si="225"/>
        <v>0</v>
      </c>
      <c r="BY508" s="220">
        <f t="shared" si="226"/>
        <v>0</v>
      </c>
      <c r="BZ508" s="220">
        <f t="shared" si="227"/>
        <v>0</v>
      </c>
      <c r="CA508" s="220">
        <f t="shared" si="228"/>
        <v>0</v>
      </c>
      <c r="CB508" s="220">
        <f t="shared" si="229"/>
        <v>0</v>
      </c>
      <c r="CC508" s="220">
        <f t="shared" si="230"/>
        <v>0</v>
      </c>
      <c r="CD508" s="220">
        <f t="shared" si="231"/>
        <v>0</v>
      </c>
      <c r="CE508" s="220">
        <f t="shared" si="232"/>
        <v>0</v>
      </c>
      <c r="CF508" s="220">
        <f t="shared" si="233"/>
        <v>0</v>
      </c>
      <c r="CG508" s="220">
        <f t="shared" si="234"/>
        <v>0</v>
      </c>
      <c r="CH508" s="220">
        <f t="shared" si="235"/>
        <v>0</v>
      </c>
      <c r="CI508" s="220">
        <f t="shared" si="236"/>
        <v>0</v>
      </c>
      <c r="CJ508" s="220">
        <f t="shared" si="237"/>
        <v>0</v>
      </c>
      <c r="CK508" s="220">
        <f t="shared" si="238"/>
        <v>0</v>
      </c>
      <c r="CL508" s="220">
        <f t="shared" si="239"/>
        <v>0</v>
      </c>
      <c r="CM508" s="220">
        <f t="shared" si="240"/>
        <v>0</v>
      </c>
      <c r="CN508" s="220">
        <f t="shared" si="241"/>
        <v>0</v>
      </c>
      <c r="CO508" s="220">
        <f t="shared" si="242"/>
        <v>0</v>
      </c>
      <c r="CP508" s="220">
        <f t="shared" si="243"/>
        <v>0</v>
      </c>
      <c r="CQ508" s="220">
        <f t="shared" si="203"/>
        <v>0</v>
      </c>
      <c r="CR508" s="220">
        <f t="shared" si="244"/>
        <v>0</v>
      </c>
      <c r="CS508" s="220">
        <f t="shared" si="245"/>
        <v>0</v>
      </c>
      <c r="CT508" s="220">
        <f t="shared" si="246"/>
        <v>0</v>
      </c>
      <c r="CU508" s="220">
        <f t="shared" si="247"/>
        <v>0</v>
      </c>
      <c r="CV508" s="220">
        <f t="shared" si="248"/>
        <v>0</v>
      </c>
      <c r="CW508" s="220">
        <f t="shared" si="249"/>
        <v>0</v>
      </c>
      <c r="CX508" s="220">
        <f t="shared" si="250"/>
        <v>0</v>
      </c>
      <c r="CY508" s="220">
        <f t="shared" si="251"/>
        <v>0</v>
      </c>
      <c r="CZ508" s="220">
        <f t="shared" si="252"/>
        <v>0</v>
      </c>
      <c r="DA508" s="220">
        <f t="shared" si="253"/>
        <v>0</v>
      </c>
      <c r="DB508" s="220">
        <f t="shared" si="254"/>
        <v>0</v>
      </c>
      <c r="DC508" s="220">
        <f t="shared" si="255"/>
        <v>0</v>
      </c>
      <c r="DD508" s="220">
        <f t="shared" si="256"/>
        <v>0</v>
      </c>
      <c r="DE508" s="220">
        <f t="shared" si="257"/>
        <v>0</v>
      </c>
      <c r="DF508" s="220">
        <f t="shared" si="258"/>
        <v>0</v>
      </c>
      <c r="DG508" s="220">
        <f t="shared" si="259"/>
        <v>0</v>
      </c>
      <c r="DH508" s="220">
        <f t="shared" si="260"/>
        <v>0</v>
      </c>
      <c r="DI508" s="220">
        <f t="shared" si="261"/>
        <v>0</v>
      </c>
      <c r="DJ508" s="220">
        <f t="shared" si="262"/>
        <v>0</v>
      </c>
      <c r="DK508" s="220">
        <f t="shared" si="263"/>
        <v>0</v>
      </c>
      <c r="DL508" s="220">
        <f t="shared" si="205"/>
        <v>0</v>
      </c>
      <c r="DM508" s="220">
        <f t="shared" si="264"/>
        <v>0</v>
      </c>
      <c r="DN508" s="96" t="str">
        <f>IF(DM508=0,"",IF(SUM($DM$502:DM508)=1,_xlfn.CONCAT(DO508,),IF($DM$559&gt;SUM($DM$502:DM508),_xlfn.CONCAT(", ",DO508),IF(DM$559=SUM($DM$502:DM508),_xlfn.CONCAT(" y ",DO508)))))</f>
        <v/>
      </c>
      <c r="DO508" s="98">
        <f t="shared" si="265"/>
        <v>6</v>
      </c>
      <c r="DT508" s="645">
        <f t="shared" si="266"/>
        <v>0</v>
      </c>
      <c r="DU508" s="647"/>
    </row>
    <row r="509" spans="1:125" s="114" customFormat="1" ht="15">
      <c r="A509" s="131"/>
      <c r="B509" s="53"/>
      <c r="C509" s="82" t="s">
        <v>72</v>
      </c>
      <c r="D509" s="792" t="str">
        <f>IF(CNGE_2026_M3_Secc1!$AH$40=CNGE_2026_M3_Secc1!$AJ$40,"",IF($AH$408=1,"",IF(CNGE_2026_M3_Secc1!D66="","",CNGE_2026_M3_Secc1!D66)))</f>
        <v/>
      </c>
      <c r="E509" s="793"/>
      <c r="F509" s="793"/>
      <c r="G509" s="793"/>
      <c r="H509" s="793"/>
      <c r="I509" s="793"/>
      <c r="J509" s="793"/>
      <c r="K509" s="793"/>
      <c r="L509" s="793"/>
      <c r="M509" s="794"/>
      <c r="N509" s="432"/>
      <c r="O509" s="432"/>
      <c r="P509" s="432"/>
      <c r="Q509" s="432"/>
      <c r="R509" s="432"/>
      <c r="S509" s="432"/>
      <c r="T509" s="432"/>
      <c r="U509" s="432"/>
      <c r="V509" s="432"/>
      <c r="W509" s="432"/>
      <c r="X509" s="432"/>
      <c r="Y509" s="432"/>
      <c r="Z509" s="432"/>
      <c r="AA509" s="432"/>
      <c r="AB509" s="432"/>
      <c r="AC509" s="432"/>
      <c r="AD509" s="432"/>
      <c r="AE509" s="49"/>
      <c r="AF509" s="219"/>
      <c r="AG509" s="212"/>
      <c r="AH509" s="896">
        <f t="shared" si="267"/>
        <v>0</v>
      </c>
      <c r="AI509" s="627"/>
      <c r="AJ509" s="896">
        <f t="shared" si="195"/>
        <v>0</v>
      </c>
      <c r="AK509" s="627"/>
      <c r="AL509" s="896">
        <f t="shared" si="196"/>
        <v>0</v>
      </c>
      <c r="AM509" s="627"/>
      <c r="AN509" s="627">
        <f t="shared" si="197"/>
        <v>0</v>
      </c>
      <c r="AO509" s="627"/>
      <c r="AP509" s="639" t="str">
        <f>IF(AN509=0,"",IF(SUM($AN$502:AN509)=1,AR509,IF($AN$559&gt;SUM($AN$502:AN509),_xlfn.CONCAT(", ",AR509),IF($AN$559=SUM($AN$502:AN509),_xlfn.CONCAT(" y ",AR509,".")))))</f>
        <v/>
      </c>
      <c r="AQ509" s="641" t="str">
        <f>IF(AO509=0,"", IF(SUM($AN509:BW$582)=1,AR509, IF($AN$589&gt;SUM($AN509:BW$582),_xlfn.CONCAT(", ",AR509), IF($AN$589=SUM($AN509:BW$582),_xlfn.CONCAT(" y ",AR509,".")))))</f>
        <v/>
      </c>
      <c r="AR509" s="639">
        <f t="shared" si="268"/>
        <v>7</v>
      </c>
      <c r="AS509" s="641"/>
      <c r="AU509" s="1055">
        <f t="shared" si="206"/>
        <v>0</v>
      </c>
      <c r="AV509" s="1055"/>
      <c r="AX509" s="1053">
        <f t="shared" si="198"/>
        <v>0</v>
      </c>
      <c r="AY509" s="729"/>
      <c r="AZ509" s="1053">
        <f t="shared" si="269"/>
        <v>0</v>
      </c>
      <c r="BA509" s="729"/>
      <c r="BB509" s="639">
        <f t="shared" si="207"/>
        <v>0</v>
      </c>
      <c r="BC509" s="641"/>
      <c r="BE509" s="220">
        <f t="shared" si="199"/>
        <v>0</v>
      </c>
      <c r="BF509" s="220">
        <f t="shared" si="208"/>
        <v>0</v>
      </c>
      <c r="BG509" s="220">
        <f t="shared" si="209"/>
        <v>0</v>
      </c>
      <c r="BH509" s="220">
        <f t="shared" si="210"/>
        <v>0</v>
      </c>
      <c r="BI509" s="220">
        <f t="shared" si="211"/>
        <v>0</v>
      </c>
      <c r="BJ509" s="220">
        <f t="shared" si="212"/>
        <v>0</v>
      </c>
      <c r="BK509" s="220">
        <f t="shared" si="213"/>
        <v>0</v>
      </c>
      <c r="BL509" s="220">
        <f t="shared" si="214"/>
        <v>0</v>
      </c>
      <c r="BM509" s="220">
        <f t="shared" si="215"/>
        <v>0</v>
      </c>
      <c r="BN509" s="220">
        <f t="shared" si="216"/>
        <v>0</v>
      </c>
      <c r="BO509" s="220">
        <f t="shared" si="217"/>
        <v>0</v>
      </c>
      <c r="BP509" s="220">
        <f t="shared" si="218"/>
        <v>0</v>
      </c>
      <c r="BQ509" s="220">
        <f t="shared" si="219"/>
        <v>0</v>
      </c>
      <c r="BR509" s="220">
        <f t="shared" si="220"/>
        <v>0</v>
      </c>
      <c r="BS509" s="220">
        <f t="shared" si="221"/>
        <v>0</v>
      </c>
      <c r="BT509" s="220">
        <f t="shared" si="222"/>
        <v>0</v>
      </c>
      <c r="BU509" s="220">
        <f t="shared" si="201"/>
        <v>0</v>
      </c>
      <c r="BV509" s="220">
        <f t="shared" si="223"/>
        <v>0</v>
      </c>
      <c r="BW509" s="220">
        <f t="shared" si="224"/>
        <v>0</v>
      </c>
      <c r="BX509" s="220">
        <f t="shared" si="225"/>
        <v>0</v>
      </c>
      <c r="BY509" s="220">
        <f t="shared" si="226"/>
        <v>0</v>
      </c>
      <c r="BZ509" s="220">
        <f t="shared" si="227"/>
        <v>0</v>
      </c>
      <c r="CA509" s="220">
        <f t="shared" si="228"/>
        <v>0</v>
      </c>
      <c r="CB509" s="220">
        <f t="shared" si="229"/>
        <v>0</v>
      </c>
      <c r="CC509" s="220">
        <f t="shared" si="230"/>
        <v>0</v>
      </c>
      <c r="CD509" s="220">
        <f t="shared" si="231"/>
        <v>0</v>
      </c>
      <c r="CE509" s="220">
        <f t="shared" si="232"/>
        <v>0</v>
      </c>
      <c r="CF509" s="220">
        <f t="shared" si="233"/>
        <v>0</v>
      </c>
      <c r="CG509" s="220">
        <f t="shared" si="234"/>
        <v>0</v>
      </c>
      <c r="CH509" s="220">
        <f t="shared" si="235"/>
        <v>0</v>
      </c>
      <c r="CI509" s="220">
        <f t="shared" si="236"/>
        <v>0</v>
      </c>
      <c r="CJ509" s="220">
        <f t="shared" si="237"/>
        <v>0</v>
      </c>
      <c r="CK509" s="220">
        <f t="shared" si="238"/>
        <v>0</v>
      </c>
      <c r="CL509" s="220">
        <f t="shared" si="239"/>
        <v>0</v>
      </c>
      <c r="CM509" s="220">
        <f t="shared" si="240"/>
        <v>0</v>
      </c>
      <c r="CN509" s="220">
        <f t="shared" si="241"/>
        <v>0</v>
      </c>
      <c r="CO509" s="220">
        <f t="shared" si="242"/>
        <v>0</v>
      </c>
      <c r="CP509" s="220">
        <f t="shared" si="243"/>
        <v>0</v>
      </c>
      <c r="CQ509" s="220">
        <f t="shared" si="203"/>
        <v>0</v>
      </c>
      <c r="CR509" s="220">
        <f t="shared" si="244"/>
        <v>0</v>
      </c>
      <c r="CS509" s="220">
        <f t="shared" si="245"/>
        <v>0</v>
      </c>
      <c r="CT509" s="220">
        <f t="shared" si="246"/>
        <v>0</v>
      </c>
      <c r="CU509" s="220">
        <f t="shared" si="247"/>
        <v>0</v>
      </c>
      <c r="CV509" s="220">
        <f t="shared" si="248"/>
        <v>0</v>
      </c>
      <c r="CW509" s="220">
        <f t="shared" si="249"/>
        <v>0</v>
      </c>
      <c r="CX509" s="220">
        <f t="shared" si="250"/>
        <v>0</v>
      </c>
      <c r="CY509" s="220">
        <f t="shared" si="251"/>
        <v>0</v>
      </c>
      <c r="CZ509" s="220">
        <f t="shared" si="252"/>
        <v>0</v>
      </c>
      <c r="DA509" s="220">
        <f t="shared" si="253"/>
        <v>0</v>
      </c>
      <c r="DB509" s="220">
        <f t="shared" si="254"/>
        <v>0</v>
      </c>
      <c r="DC509" s="220">
        <f t="shared" si="255"/>
        <v>0</v>
      </c>
      <c r="DD509" s="220">
        <f t="shared" si="256"/>
        <v>0</v>
      </c>
      <c r="DE509" s="220">
        <f t="shared" si="257"/>
        <v>0</v>
      </c>
      <c r="DF509" s="220">
        <f t="shared" si="258"/>
        <v>0</v>
      </c>
      <c r="DG509" s="220">
        <f t="shared" si="259"/>
        <v>0</v>
      </c>
      <c r="DH509" s="220">
        <f t="shared" si="260"/>
        <v>0</v>
      </c>
      <c r="DI509" s="220">
        <f t="shared" si="261"/>
        <v>0</v>
      </c>
      <c r="DJ509" s="220">
        <f t="shared" si="262"/>
        <v>0</v>
      </c>
      <c r="DK509" s="220">
        <f t="shared" si="263"/>
        <v>0</v>
      </c>
      <c r="DL509" s="220">
        <f t="shared" si="205"/>
        <v>0</v>
      </c>
      <c r="DM509" s="220">
        <f t="shared" si="264"/>
        <v>0</v>
      </c>
      <c r="DN509" s="96" t="str">
        <f>IF(DM509=0,"",IF(SUM($DM$502:DM509)=1,_xlfn.CONCAT(DO509,),IF($DM$559&gt;SUM($DM$502:DM509),_xlfn.CONCAT(", ",DO509),IF(DM$559=SUM($DM$502:DM509),_xlfn.CONCAT(" y ",DO509)))))</f>
        <v/>
      </c>
      <c r="DO509" s="98">
        <f t="shared" si="265"/>
        <v>7</v>
      </c>
      <c r="DT509" s="645">
        <f t="shared" si="266"/>
        <v>0</v>
      </c>
      <c r="DU509" s="647"/>
    </row>
    <row r="510" spans="1:125" s="114" customFormat="1" ht="15">
      <c r="A510" s="131"/>
      <c r="B510" s="53"/>
      <c r="C510" s="82" t="s">
        <v>73</v>
      </c>
      <c r="D510" s="792" t="str">
        <f>IF(CNGE_2026_M3_Secc1!$AH$40=CNGE_2026_M3_Secc1!$AJ$40,"",IF($AH$408=1,"",IF(CNGE_2026_M3_Secc1!D67="","",CNGE_2026_M3_Secc1!D67)))</f>
        <v/>
      </c>
      <c r="E510" s="793"/>
      <c r="F510" s="793"/>
      <c r="G510" s="793"/>
      <c r="H510" s="793"/>
      <c r="I510" s="793"/>
      <c r="J510" s="793"/>
      <c r="K510" s="793"/>
      <c r="L510" s="793"/>
      <c r="M510" s="794"/>
      <c r="N510" s="432"/>
      <c r="O510" s="432"/>
      <c r="P510" s="432"/>
      <c r="Q510" s="432"/>
      <c r="R510" s="432"/>
      <c r="S510" s="432"/>
      <c r="T510" s="432"/>
      <c r="U510" s="432"/>
      <c r="V510" s="432"/>
      <c r="W510" s="432"/>
      <c r="X510" s="432"/>
      <c r="Y510" s="432"/>
      <c r="Z510" s="432"/>
      <c r="AA510" s="432"/>
      <c r="AB510" s="432"/>
      <c r="AC510" s="432"/>
      <c r="AD510" s="432"/>
      <c r="AE510" s="49"/>
      <c r="AF510" s="219"/>
      <c r="AG510" s="212"/>
      <c r="AH510" s="896">
        <f t="shared" si="267"/>
        <v>0</v>
      </c>
      <c r="AI510" s="627"/>
      <c r="AJ510" s="896">
        <f t="shared" si="195"/>
        <v>0</v>
      </c>
      <c r="AK510" s="627"/>
      <c r="AL510" s="896">
        <f t="shared" si="196"/>
        <v>0</v>
      </c>
      <c r="AM510" s="627"/>
      <c r="AN510" s="627">
        <f t="shared" si="197"/>
        <v>0</v>
      </c>
      <c r="AO510" s="627"/>
      <c r="AP510" s="639" t="str">
        <f>IF(AN510=0,"",IF(SUM($AN$502:AN510)=1,AR510,IF($AN$559&gt;SUM($AN$502:AN510),_xlfn.CONCAT(", ",AR510),IF($AN$559=SUM($AN$502:AN510),_xlfn.CONCAT(" y ",AR510,".")))))</f>
        <v/>
      </c>
      <c r="AQ510" s="641" t="str">
        <f>IF(AO510=0,"", IF(SUM($AN510:BW$582)=1,AR510, IF($AN$589&gt;SUM($AN510:BW$582),_xlfn.CONCAT(", ",AR510), IF($AN$589=SUM($AN510:BW$582),_xlfn.CONCAT(" y ",AR510,".")))))</f>
        <v/>
      </c>
      <c r="AR510" s="639">
        <f t="shared" si="268"/>
        <v>8</v>
      </c>
      <c r="AS510" s="641"/>
      <c r="AU510" s="1055">
        <f t="shared" si="206"/>
        <v>0</v>
      </c>
      <c r="AV510" s="1055"/>
      <c r="AX510" s="1053">
        <f t="shared" si="198"/>
        <v>0</v>
      </c>
      <c r="AY510" s="729"/>
      <c r="AZ510" s="1053">
        <f t="shared" si="269"/>
        <v>0</v>
      </c>
      <c r="BA510" s="729"/>
      <c r="BB510" s="639">
        <f t="shared" si="207"/>
        <v>0</v>
      </c>
      <c r="BC510" s="641"/>
      <c r="BE510" s="220">
        <f t="shared" si="199"/>
        <v>0</v>
      </c>
      <c r="BF510" s="220">
        <f t="shared" si="208"/>
        <v>0</v>
      </c>
      <c r="BG510" s="220">
        <f t="shared" si="209"/>
        <v>0</v>
      </c>
      <c r="BH510" s="220">
        <f t="shared" si="210"/>
        <v>0</v>
      </c>
      <c r="BI510" s="220">
        <f t="shared" si="211"/>
        <v>0</v>
      </c>
      <c r="BJ510" s="220">
        <f t="shared" si="212"/>
        <v>0</v>
      </c>
      <c r="BK510" s="220">
        <f t="shared" si="213"/>
        <v>0</v>
      </c>
      <c r="BL510" s="220">
        <f t="shared" si="214"/>
        <v>0</v>
      </c>
      <c r="BM510" s="220">
        <f t="shared" si="215"/>
        <v>0</v>
      </c>
      <c r="BN510" s="220">
        <f t="shared" si="216"/>
        <v>0</v>
      </c>
      <c r="BO510" s="220">
        <f t="shared" si="217"/>
        <v>0</v>
      </c>
      <c r="BP510" s="220">
        <f t="shared" si="218"/>
        <v>0</v>
      </c>
      <c r="BQ510" s="220">
        <f t="shared" si="219"/>
        <v>0</v>
      </c>
      <c r="BR510" s="220">
        <f t="shared" si="220"/>
        <v>0</v>
      </c>
      <c r="BS510" s="220">
        <f t="shared" si="221"/>
        <v>0</v>
      </c>
      <c r="BT510" s="220">
        <f t="shared" si="222"/>
        <v>0</v>
      </c>
      <c r="BU510" s="220">
        <f t="shared" si="201"/>
        <v>0</v>
      </c>
      <c r="BV510" s="220">
        <f t="shared" si="223"/>
        <v>0</v>
      </c>
      <c r="BW510" s="220">
        <f t="shared" si="224"/>
        <v>0</v>
      </c>
      <c r="BX510" s="220">
        <f t="shared" si="225"/>
        <v>0</v>
      </c>
      <c r="BY510" s="220">
        <f t="shared" si="226"/>
        <v>0</v>
      </c>
      <c r="BZ510" s="220">
        <f t="shared" si="227"/>
        <v>0</v>
      </c>
      <c r="CA510" s="220">
        <f t="shared" si="228"/>
        <v>0</v>
      </c>
      <c r="CB510" s="220">
        <f t="shared" si="229"/>
        <v>0</v>
      </c>
      <c r="CC510" s="220">
        <f t="shared" si="230"/>
        <v>0</v>
      </c>
      <c r="CD510" s="220">
        <f t="shared" si="231"/>
        <v>0</v>
      </c>
      <c r="CE510" s="220">
        <f t="shared" si="232"/>
        <v>0</v>
      </c>
      <c r="CF510" s="220">
        <f t="shared" si="233"/>
        <v>0</v>
      </c>
      <c r="CG510" s="220">
        <f t="shared" si="234"/>
        <v>0</v>
      </c>
      <c r="CH510" s="220">
        <f t="shared" si="235"/>
        <v>0</v>
      </c>
      <c r="CI510" s="220">
        <f t="shared" si="236"/>
        <v>0</v>
      </c>
      <c r="CJ510" s="220">
        <f t="shared" si="237"/>
        <v>0</v>
      </c>
      <c r="CK510" s="220">
        <f t="shared" si="238"/>
        <v>0</v>
      </c>
      <c r="CL510" s="220">
        <f t="shared" si="239"/>
        <v>0</v>
      </c>
      <c r="CM510" s="220">
        <f t="shared" si="240"/>
        <v>0</v>
      </c>
      <c r="CN510" s="220">
        <f t="shared" si="241"/>
        <v>0</v>
      </c>
      <c r="CO510" s="220">
        <f t="shared" si="242"/>
        <v>0</v>
      </c>
      <c r="CP510" s="220">
        <f t="shared" si="243"/>
        <v>0</v>
      </c>
      <c r="CQ510" s="220">
        <f t="shared" si="203"/>
        <v>0</v>
      </c>
      <c r="CR510" s="220">
        <f t="shared" si="244"/>
        <v>0</v>
      </c>
      <c r="CS510" s="220">
        <f t="shared" si="245"/>
        <v>0</v>
      </c>
      <c r="CT510" s="220">
        <f t="shared" si="246"/>
        <v>0</v>
      </c>
      <c r="CU510" s="220">
        <f t="shared" si="247"/>
        <v>0</v>
      </c>
      <c r="CV510" s="220">
        <f t="shared" si="248"/>
        <v>0</v>
      </c>
      <c r="CW510" s="220">
        <f t="shared" si="249"/>
        <v>0</v>
      </c>
      <c r="CX510" s="220">
        <f t="shared" si="250"/>
        <v>0</v>
      </c>
      <c r="CY510" s="220">
        <f t="shared" si="251"/>
        <v>0</v>
      </c>
      <c r="CZ510" s="220">
        <f t="shared" si="252"/>
        <v>0</v>
      </c>
      <c r="DA510" s="220">
        <f t="shared" si="253"/>
        <v>0</v>
      </c>
      <c r="DB510" s="220">
        <f t="shared" si="254"/>
        <v>0</v>
      </c>
      <c r="DC510" s="220">
        <f t="shared" si="255"/>
        <v>0</v>
      </c>
      <c r="DD510" s="220">
        <f t="shared" si="256"/>
        <v>0</v>
      </c>
      <c r="DE510" s="220">
        <f t="shared" si="257"/>
        <v>0</v>
      </c>
      <c r="DF510" s="220">
        <f t="shared" si="258"/>
        <v>0</v>
      </c>
      <c r="DG510" s="220">
        <f t="shared" si="259"/>
        <v>0</v>
      </c>
      <c r="DH510" s="220">
        <f t="shared" si="260"/>
        <v>0</v>
      </c>
      <c r="DI510" s="220">
        <f t="shared" si="261"/>
        <v>0</v>
      </c>
      <c r="DJ510" s="220">
        <f t="shared" si="262"/>
        <v>0</v>
      </c>
      <c r="DK510" s="220">
        <f t="shared" si="263"/>
        <v>0</v>
      </c>
      <c r="DL510" s="220">
        <f t="shared" si="205"/>
        <v>0</v>
      </c>
      <c r="DM510" s="220">
        <f t="shared" si="264"/>
        <v>0</v>
      </c>
      <c r="DN510" s="96" t="str">
        <f>IF(DM510=0,"",IF(SUM($DM$502:DM510)=1,_xlfn.CONCAT(DO510,),IF($DM$559&gt;SUM($DM$502:DM510),_xlfn.CONCAT(", ",DO510),IF(DM$559=SUM($DM$502:DM510),_xlfn.CONCAT(" y ",DO510)))))</f>
        <v/>
      </c>
      <c r="DO510" s="98">
        <f t="shared" si="265"/>
        <v>8</v>
      </c>
      <c r="DT510" s="645">
        <f t="shared" si="266"/>
        <v>0</v>
      </c>
      <c r="DU510" s="647"/>
    </row>
    <row r="511" spans="1:125" s="114" customFormat="1" ht="15">
      <c r="A511" s="131"/>
      <c r="B511" s="53"/>
      <c r="C511" s="82" t="s">
        <v>74</v>
      </c>
      <c r="D511" s="792" t="str">
        <f>IF(CNGE_2026_M3_Secc1!$AH$40=CNGE_2026_M3_Secc1!$AJ$40,"",IF($AH$408=1,"",IF(CNGE_2026_M3_Secc1!D68="","",CNGE_2026_M3_Secc1!D68)))</f>
        <v/>
      </c>
      <c r="E511" s="793"/>
      <c r="F511" s="793"/>
      <c r="G511" s="793"/>
      <c r="H511" s="793"/>
      <c r="I511" s="793"/>
      <c r="J511" s="793"/>
      <c r="K511" s="793"/>
      <c r="L511" s="793"/>
      <c r="M511" s="794"/>
      <c r="N511" s="432"/>
      <c r="O511" s="432"/>
      <c r="P511" s="432"/>
      <c r="Q511" s="432"/>
      <c r="R511" s="432"/>
      <c r="S511" s="432"/>
      <c r="T511" s="432"/>
      <c r="U511" s="432"/>
      <c r="V511" s="432"/>
      <c r="W511" s="432"/>
      <c r="X511" s="432"/>
      <c r="Y511" s="432"/>
      <c r="Z511" s="432"/>
      <c r="AA511" s="432"/>
      <c r="AB511" s="432"/>
      <c r="AC511" s="432"/>
      <c r="AD511" s="432"/>
      <c r="AE511" s="49"/>
      <c r="AF511" s="219"/>
      <c r="AG511" s="212"/>
      <c r="AH511" s="896">
        <f t="shared" si="267"/>
        <v>0</v>
      </c>
      <c r="AI511" s="627"/>
      <c r="AJ511" s="896">
        <f t="shared" si="195"/>
        <v>0</v>
      </c>
      <c r="AK511" s="627"/>
      <c r="AL511" s="896">
        <f t="shared" si="196"/>
        <v>0</v>
      </c>
      <c r="AM511" s="627"/>
      <c r="AN511" s="627">
        <f t="shared" si="197"/>
        <v>0</v>
      </c>
      <c r="AO511" s="627"/>
      <c r="AP511" s="639" t="str">
        <f>IF(AN511=0,"",IF(SUM($AN$502:AN511)=1,AR511,IF($AN$559&gt;SUM($AN$502:AN511),_xlfn.CONCAT(", ",AR511),IF($AN$559=SUM($AN$502:AN511),_xlfn.CONCAT(" y ",AR511,".")))))</f>
        <v/>
      </c>
      <c r="AQ511" s="641" t="str">
        <f>IF(AO511=0,"", IF(SUM($AN511:BW$582)=1,AR511, IF($AN$589&gt;SUM($AN511:BW$582),_xlfn.CONCAT(", ",AR511), IF($AN$589=SUM($AN511:BW$582),_xlfn.CONCAT(" y ",AR511,".")))))</f>
        <v/>
      </c>
      <c r="AR511" s="639">
        <f t="shared" si="268"/>
        <v>9</v>
      </c>
      <c r="AS511" s="641"/>
      <c r="AU511" s="1055">
        <f t="shared" si="206"/>
        <v>0</v>
      </c>
      <c r="AV511" s="1055"/>
      <c r="AX511" s="1053">
        <f t="shared" si="198"/>
        <v>0</v>
      </c>
      <c r="AY511" s="729"/>
      <c r="AZ511" s="1053">
        <f t="shared" si="269"/>
        <v>0</v>
      </c>
      <c r="BA511" s="729"/>
      <c r="BB511" s="639">
        <f t="shared" si="207"/>
        <v>0</v>
      </c>
      <c r="BC511" s="641"/>
      <c r="BE511" s="220">
        <f t="shared" si="199"/>
        <v>0</v>
      </c>
      <c r="BF511" s="220">
        <f t="shared" si="208"/>
        <v>0</v>
      </c>
      <c r="BG511" s="220">
        <f t="shared" si="209"/>
        <v>0</v>
      </c>
      <c r="BH511" s="220">
        <f t="shared" si="210"/>
        <v>0</v>
      </c>
      <c r="BI511" s="220">
        <f t="shared" si="211"/>
        <v>0</v>
      </c>
      <c r="BJ511" s="220">
        <f t="shared" si="212"/>
        <v>0</v>
      </c>
      <c r="BK511" s="220">
        <f t="shared" si="213"/>
        <v>0</v>
      </c>
      <c r="BL511" s="220">
        <f t="shared" si="214"/>
        <v>0</v>
      </c>
      <c r="BM511" s="220">
        <f t="shared" si="215"/>
        <v>0</v>
      </c>
      <c r="BN511" s="220">
        <f t="shared" si="216"/>
        <v>0</v>
      </c>
      <c r="BO511" s="220">
        <f t="shared" si="217"/>
        <v>0</v>
      </c>
      <c r="BP511" s="220">
        <f t="shared" si="218"/>
        <v>0</v>
      </c>
      <c r="BQ511" s="220">
        <f t="shared" si="219"/>
        <v>0</v>
      </c>
      <c r="BR511" s="220">
        <f t="shared" si="220"/>
        <v>0</v>
      </c>
      <c r="BS511" s="220">
        <f t="shared" si="221"/>
        <v>0</v>
      </c>
      <c r="BT511" s="220">
        <f t="shared" si="222"/>
        <v>0</v>
      </c>
      <c r="BU511" s="220">
        <f t="shared" si="201"/>
        <v>0</v>
      </c>
      <c r="BV511" s="220">
        <f t="shared" si="223"/>
        <v>0</v>
      </c>
      <c r="BW511" s="220">
        <f t="shared" si="224"/>
        <v>0</v>
      </c>
      <c r="BX511" s="220">
        <f t="shared" si="225"/>
        <v>0</v>
      </c>
      <c r="BY511" s="220">
        <f t="shared" si="226"/>
        <v>0</v>
      </c>
      <c r="BZ511" s="220">
        <f t="shared" si="227"/>
        <v>0</v>
      </c>
      <c r="CA511" s="220">
        <f t="shared" si="228"/>
        <v>0</v>
      </c>
      <c r="CB511" s="220">
        <f t="shared" si="229"/>
        <v>0</v>
      </c>
      <c r="CC511" s="220">
        <f t="shared" si="230"/>
        <v>0</v>
      </c>
      <c r="CD511" s="220">
        <f t="shared" si="231"/>
        <v>0</v>
      </c>
      <c r="CE511" s="220">
        <f t="shared" si="232"/>
        <v>0</v>
      </c>
      <c r="CF511" s="220">
        <f t="shared" si="233"/>
        <v>0</v>
      </c>
      <c r="CG511" s="220">
        <f t="shared" si="234"/>
        <v>0</v>
      </c>
      <c r="CH511" s="220">
        <f t="shared" si="235"/>
        <v>0</v>
      </c>
      <c r="CI511" s="220">
        <f t="shared" si="236"/>
        <v>0</v>
      </c>
      <c r="CJ511" s="220">
        <f t="shared" si="237"/>
        <v>0</v>
      </c>
      <c r="CK511" s="220">
        <f t="shared" si="238"/>
        <v>0</v>
      </c>
      <c r="CL511" s="220">
        <f t="shared" si="239"/>
        <v>0</v>
      </c>
      <c r="CM511" s="220">
        <f t="shared" si="240"/>
        <v>0</v>
      </c>
      <c r="CN511" s="220">
        <f t="shared" si="241"/>
        <v>0</v>
      </c>
      <c r="CO511" s="220">
        <f t="shared" si="242"/>
        <v>0</v>
      </c>
      <c r="CP511" s="220">
        <f t="shared" si="243"/>
        <v>0</v>
      </c>
      <c r="CQ511" s="220">
        <f t="shared" si="203"/>
        <v>0</v>
      </c>
      <c r="CR511" s="220">
        <f t="shared" si="244"/>
        <v>0</v>
      </c>
      <c r="CS511" s="220">
        <f t="shared" si="245"/>
        <v>0</v>
      </c>
      <c r="CT511" s="220">
        <f t="shared" si="246"/>
        <v>0</v>
      </c>
      <c r="CU511" s="220">
        <f t="shared" si="247"/>
        <v>0</v>
      </c>
      <c r="CV511" s="220">
        <f t="shared" si="248"/>
        <v>0</v>
      </c>
      <c r="CW511" s="220">
        <f t="shared" si="249"/>
        <v>0</v>
      </c>
      <c r="CX511" s="220">
        <f t="shared" si="250"/>
        <v>0</v>
      </c>
      <c r="CY511" s="220">
        <f t="shared" si="251"/>
        <v>0</v>
      </c>
      <c r="CZ511" s="220">
        <f t="shared" si="252"/>
        <v>0</v>
      </c>
      <c r="DA511" s="220">
        <f t="shared" si="253"/>
        <v>0</v>
      </c>
      <c r="DB511" s="220">
        <f t="shared" si="254"/>
        <v>0</v>
      </c>
      <c r="DC511" s="220">
        <f t="shared" si="255"/>
        <v>0</v>
      </c>
      <c r="DD511" s="220">
        <f t="shared" si="256"/>
        <v>0</v>
      </c>
      <c r="DE511" s="220">
        <f t="shared" si="257"/>
        <v>0</v>
      </c>
      <c r="DF511" s="220">
        <f t="shared" si="258"/>
        <v>0</v>
      </c>
      <c r="DG511" s="220">
        <f t="shared" si="259"/>
        <v>0</v>
      </c>
      <c r="DH511" s="220">
        <f t="shared" si="260"/>
        <v>0</v>
      </c>
      <c r="DI511" s="220">
        <f t="shared" si="261"/>
        <v>0</v>
      </c>
      <c r="DJ511" s="220">
        <f t="shared" si="262"/>
        <v>0</v>
      </c>
      <c r="DK511" s="220">
        <f t="shared" si="263"/>
        <v>0</v>
      </c>
      <c r="DL511" s="220">
        <f t="shared" si="205"/>
        <v>0</v>
      </c>
      <c r="DM511" s="220">
        <f t="shared" si="264"/>
        <v>0</v>
      </c>
      <c r="DN511" s="96" t="str">
        <f>IF(DM511=0,"",IF(SUM($DM$502:DM511)=1,_xlfn.CONCAT(DO511,),IF($DM$559&gt;SUM($DM$502:DM511),_xlfn.CONCAT(", ",DO511),IF(DM$559=SUM($DM$502:DM511),_xlfn.CONCAT(" y ",DO511)))))</f>
        <v/>
      </c>
      <c r="DO511" s="98">
        <f t="shared" si="265"/>
        <v>9</v>
      </c>
      <c r="DT511" s="645">
        <f t="shared" si="266"/>
        <v>0</v>
      </c>
      <c r="DU511" s="647"/>
    </row>
    <row r="512" spans="1:125" s="114" customFormat="1" ht="15">
      <c r="A512" s="131"/>
      <c r="B512" s="53"/>
      <c r="C512" s="82" t="s">
        <v>75</v>
      </c>
      <c r="D512" s="792" t="str">
        <f>IF(CNGE_2026_M3_Secc1!$AH$40=CNGE_2026_M3_Secc1!$AJ$40,"",IF($AH$408=1,"",IF(CNGE_2026_M3_Secc1!D69="","",CNGE_2026_M3_Secc1!D69)))</f>
        <v/>
      </c>
      <c r="E512" s="793"/>
      <c r="F512" s="793"/>
      <c r="G512" s="793"/>
      <c r="H512" s="793"/>
      <c r="I512" s="793"/>
      <c r="J512" s="793"/>
      <c r="K512" s="793"/>
      <c r="L512" s="793"/>
      <c r="M512" s="794"/>
      <c r="N512" s="432"/>
      <c r="O512" s="432"/>
      <c r="P512" s="432"/>
      <c r="Q512" s="432"/>
      <c r="R512" s="432"/>
      <c r="S512" s="432"/>
      <c r="T512" s="432"/>
      <c r="U512" s="432"/>
      <c r="V512" s="432"/>
      <c r="W512" s="432"/>
      <c r="X512" s="432"/>
      <c r="Y512" s="432"/>
      <c r="Z512" s="432"/>
      <c r="AA512" s="432"/>
      <c r="AB512" s="432"/>
      <c r="AC512" s="432"/>
      <c r="AD512" s="432"/>
      <c r="AE512" s="49"/>
      <c r="AF512" s="219"/>
      <c r="AG512" s="212"/>
      <c r="AH512" s="896">
        <f t="shared" si="267"/>
        <v>0</v>
      </c>
      <c r="AI512" s="627"/>
      <c r="AJ512" s="896">
        <f t="shared" si="195"/>
        <v>0</v>
      </c>
      <c r="AK512" s="627"/>
      <c r="AL512" s="896">
        <f t="shared" si="196"/>
        <v>0</v>
      </c>
      <c r="AM512" s="627"/>
      <c r="AN512" s="627">
        <f t="shared" si="197"/>
        <v>0</v>
      </c>
      <c r="AO512" s="627"/>
      <c r="AP512" s="639" t="str">
        <f>IF(AN512=0,"",IF(SUM($AN$502:AN512)=1,AR512,IF($AN$559&gt;SUM($AN$502:AN512),_xlfn.CONCAT(", ",AR512),IF($AN$559=SUM($AN$502:AN512),_xlfn.CONCAT(" y ",AR512,".")))))</f>
        <v/>
      </c>
      <c r="AQ512" s="641" t="str">
        <f>IF(AO512=0,"", IF(SUM($AN512:BW$582)=1,AR512, IF($AN$589&gt;SUM($AN512:BW$582),_xlfn.CONCAT(", ",AR512), IF($AN$589=SUM($AN512:BW$582),_xlfn.CONCAT(" y ",AR512,".")))))</f>
        <v/>
      </c>
      <c r="AR512" s="639">
        <f t="shared" si="268"/>
        <v>10</v>
      </c>
      <c r="AS512" s="641"/>
      <c r="AU512" s="1055">
        <f t="shared" si="206"/>
        <v>0</v>
      </c>
      <c r="AV512" s="1055"/>
      <c r="AX512" s="1053">
        <f t="shared" si="198"/>
        <v>0</v>
      </c>
      <c r="AY512" s="729"/>
      <c r="AZ512" s="1053">
        <f t="shared" si="269"/>
        <v>0</v>
      </c>
      <c r="BA512" s="729"/>
      <c r="BB512" s="639">
        <f t="shared" si="207"/>
        <v>0</v>
      </c>
      <c r="BC512" s="641"/>
      <c r="BE512" s="220">
        <f t="shared" si="199"/>
        <v>0</v>
      </c>
      <c r="BF512" s="220">
        <f t="shared" si="208"/>
        <v>0</v>
      </c>
      <c r="BG512" s="220">
        <f t="shared" si="209"/>
        <v>0</v>
      </c>
      <c r="BH512" s="220">
        <f t="shared" si="210"/>
        <v>0</v>
      </c>
      <c r="BI512" s="220">
        <f t="shared" si="211"/>
        <v>0</v>
      </c>
      <c r="BJ512" s="220">
        <f t="shared" si="212"/>
        <v>0</v>
      </c>
      <c r="BK512" s="220">
        <f t="shared" si="213"/>
        <v>0</v>
      </c>
      <c r="BL512" s="220">
        <f t="shared" si="214"/>
        <v>0</v>
      </c>
      <c r="BM512" s="220">
        <f t="shared" si="215"/>
        <v>0</v>
      </c>
      <c r="BN512" s="220">
        <f t="shared" si="216"/>
        <v>0</v>
      </c>
      <c r="BO512" s="220">
        <f t="shared" si="217"/>
        <v>0</v>
      </c>
      <c r="BP512" s="220">
        <f t="shared" si="218"/>
        <v>0</v>
      </c>
      <c r="BQ512" s="220">
        <f t="shared" si="219"/>
        <v>0</v>
      </c>
      <c r="BR512" s="220">
        <f t="shared" si="220"/>
        <v>0</v>
      </c>
      <c r="BS512" s="220">
        <f t="shared" si="221"/>
        <v>0</v>
      </c>
      <c r="BT512" s="220">
        <f t="shared" si="222"/>
        <v>0</v>
      </c>
      <c r="BU512" s="220">
        <f t="shared" si="201"/>
        <v>0</v>
      </c>
      <c r="BV512" s="220">
        <f t="shared" si="223"/>
        <v>0</v>
      </c>
      <c r="BW512" s="220">
        <f t="shared" si="224"/>
        <v>0</v>
      </c>
      <c r="BX512" s="220">
        <f t="shared" si="225"/>
        <v>0</v>
      </c>
      <c r="BY512" s="220">
        <f t="shared" si="226"/>
        <v>0</v>
      </c>
      <c r="BZ512" s="220">
        <f t="shared" si="227"/>
        <v>0</v>
      </c>
      <c r="CA512" s="220">
        <f t="shared" si="228"/>
        <v>0</v>
      </c>
      <c r="CB512" s="220">
        <f t="shared" si="229"/>
        <v>0</v>
      </c>
      <c r="CC512" s="220">
        <f t="shared" si="230"/>
        <v>0</v>
      </c>
      <c r="CD512" s="220">
        <f t="shared" si="231"/>
        <v>0</v>
      </c>
      <c r="CE512" s="220">
        <f t="shared" si="232"/>
        <v>0</v>
      </c>
      <c r="CF512" s="220">
        <f t="shared" si="233"/>
        <v>0</v>
      </c>
      <c r="CG512" s="220">
        <f t="shared" si="234"/>
        <v>0</v>
      </c>
      <c r="CH512" s="220">
        <f t="shared" si="235"/>
        <v>0</v>
      </c>
      <c r="CI512" s="220">
        <f t="shared" si="236"/>
        <v>0</v>
      </c>
      <c r="CJ512" s="220">
        <f t="shared" si="237"/>
        <v>0</v>
      </c>
      <c r="CK512" s="220">
        <f t="shared" si="238"/>
        <v>0</v>
      </c>
      <c r="CL512" s="220">
        <f t="shared" si="239"/>
        <v>0</v>
      </c>
      <c r="CM512" s="220">
        <f t="shared" si="240"/>
        <v>0</v>
      </c>
      <c r="CN512" s="220">
        <f t="shared" si="241"/>
        <v>0</v>
      </c>
      <c r="CO512" s="220">
        <f t="shared" si="242"/>
        <v>0</v>
      </c>
      <c r="CP512" s="220">
        <f t="shared" si="243"/>
        <v>0</v>
      </c>
      <c r="CQ512" s="220">
        <f t="shared" si="203"/>
        <v>0</v>
      </c>
      <c r="CR512" s="220">
        <f t="shared" si="244"/>
        <v>0</v>
      </c>
      <c r="CS512" s="220">
        <f t="shared" si="245"/>
        <v>0</v>
      </c>
      <c r="CT512" s="220">
        <f t="shared" si="246"/>
        <v>0</v>
      </c>
      <c r="CU512" s="220">
        <f t="shared" si="247"/>
        <v>0</v>
      </c>
      <c r="CV512" s="220">
        <f t="shared" si="248"/>
        <v>0</v>
      </c>
      <c r="CW512" s="220">
        <f t="shared" si="249"/>
        <v>0</v>
      </c>
      <c r="CX512" s="220">
        <f t="shared" si="250"/>
        <v>0</v>
      </c>
      <c r="CY512" s="220">
        <f t="shared" si="251"/>
        <v>0</v>
      </c>
      <c r="CZ512" s="220">
        <f t="shared" si="252"/>
        <v>0</v>
      </c>
      <c r="DA512" s="220">
        <f t="shared" si="253"/>
        <v>0</v>
      </c>
      <c r="DB512" s="220">
        <f t="shared" si="254"/>
        <v>0</v>
      </c>
      <c r="DC512" s="220">
        <f t="shared" si="255"/>
        <v>0</v>
      </c>
      <c r="DD512" s="220">
        <f t="shared" si="256"/>
        <v>0</v>
      </c>
      <c r="DE512" s="220">
        <f t="shared" si="257"/>
        <v>0</v>
      </c>
      <c r="DF512" s="220">
        <f t="shared" si="258"/>
        <v>0</v>
      </c>
      <c r="DG512" s="220">
        <f t="shared" si="259"/>
        <v>0</v>
      </c>
      <c r="DH512" s="220">
        <f t="shared" si="260"/>
        <v>0</v>
      </c>
      <c r="DI512" s="220">
        <f t="shared" si="261"/>
        <v>0</v>
      </c>
      <c r="DJ512" s="220">
        <f t="shared" si="262"/>
        <v>0</v>
      </c>
      <c r="DK512" s="220">
        <f t="shared" si="263"/>
        <v>0</v>
      </c>
      <c r="DL512" s="220">
        <f t="shared" si="205"/>
        <v>0</v>
      </c>
      <c r="DM512" s="220">
        <f t="shared" si="264"/>
        <v>0</v>
      </c>
      <c r="DN512" s="96" t="str">
        <f>IF(DM512=0,"",IF(SUM($DM$502:DM512)=1,_xlfn.CONCAT(DO512,),IF($DM$559&gt;SUM($DM$502:DM512),_xlfn.CONCAT(", ",DO512),IF(DM$559=SUM($DM$502:DM512),_xlfn.CONCAT(" y ",DO512)))))</f>
        <v/>
      </c>
      <c r="DO512" s="98">
        <f t="shared" si="265"/>
        <v>10</v>
      </c>
      <c r="DT512" s="645">
        <f t="shared" si="266"/>
        <v>0</v>
      </c>
      <c r="DU512" s="647"/>
    </row>
    <row r="513" spans="1:125" s="114" customFormat="1" ht="15">
      <c r="A513" s="131"/>
      <c r="B513" s="53"/>
      <c r="C513" s="82" t="s">
        <v>76</v>
      </c>
      <c r="D513" s="792" t="str">
        <f>IF(CNGE_2026_M3_Secc1!$AH$40=CNGE_2026_M3_Secc1!$AJ$40,"",IF($AH$408=1,"",IF(CNGE_2026_M3_Secc1!D70="","",CNGE_2026_M3_Secc1!D70)))</f>
        <v/>
      </c>
      <c r="E513" s="793"/>
      <c r="F513" s="793"/>
      <c r="G513" s="793"/>
      <c r="H513" s="793"/>
      <c r="I513" s="793"/>
      <c r="J513" s="793"/>
      <c r="K513" s="793"/>
      <c r="L513" s="793"/>
      <c r="M513" s="794"/>
      <c r="N513" s="432"/>
      <c r="O513" s="432"/>
      <c r="P513" s="432"/>
      <c r="Q513" s="432"/>
      <c r="R513" s="432"/>
      <c r="S513" s="432"/>
      <c r="T513" s="432"/>
      <c r="U513" s="432"/>
      <c r="V513" s="432"/>
      <c r="W513" s="432"/>
      <c r="X513" s="432"/>
      <c r="Y513" s="432"/>
      <c r="Z513" s="432"/>
      <c r="AA513" s="432"/>
      <c r="AB513" s="432"/>
      <c r="AC513" s="432"/>
      <c r="AD513" s="432"/>
      <c r="AE513" s="49"/>
      <c r="AF513" s="219"/>
      <c r="AG513" s="212"/>
      <c r="AH513" s="896">
        <f t="shared" si="267"/>
        <v>0</v>
      </c>
      <c r="AI513" s="627"/>
      <c r="AJ513" s="896">
        <f t="shared" si="195"/>
        <v>0</v>
      </c>
      <c r="AK513" s="627"/>
      <c r="AL513" s="896">
        <f t="shared" si="196"/>
        <v>0</v>
      </c>
      <c r="AM513" s="627"/>
      <c r="AN513" s="627">
        <f t="shared" si="197"/>
        <v>0</v>
      </c>
      <c r="AO513" s="627"/>
      <c r="AP513" s="639" t="str">
        <f>IF(AN513=0,"",IF(SUM($AN$502:AN513)=1,AR513,IF($AN$559&gt;SUM($AN$502:AN513),_xlfn.CONCAT(", ",AR513),IF($AN$559=SUM($AN$502:AN513),_xlfn.CONCAT(" y ",AR513,".")))))</f>
        <v/>
      </c>
      <c r="AQ513" s="641" t="str">
        <f>IF(AO513=0,"", IF(SUM($AN513:BW$582)=1,AR513, IF($AN$589&gt;SUM($AN513:BW$582),_xlfn.CONCAT(", ",AR513), IF($AN$589=SUM($AN513:BW$582),_xlfn.CONCAT(" y ",AR513,".")))))</f>
        <v/>
      </c>
      <c r="AR513" s="639">
        <f t="shared" si="268"/>
        <v>11</v>
      </c>
      <c r="AS513" s="641"/>
      <c r="AU513" s="1055">
        <f t="shared" si="206"/>
        <v>0</v>
      </c>
      <c r="AV513" s="1055"/>
      <c r="AX513" s="1053">
        <f t="shared" si="198"/>
        <v>0</v>
      </c>
      <c r="AY513" s="729"/>
      <c r="AZ513" s="1053">
        <f t="shared" si="269"/>
        <v>0</v>
      </c>
      <c r="BA513" s="729"/>
      <c r="BB513" s="639">
        <f t="shared" si="207"/>
        <v>0</v>
      </c>
      <c r="BC513" s="641"/>
      <c r="BE513" s="220">
        <f t="shared" si="199"/>
        <v>0</v>
      </c>
      <c r="BF513" s="220">
        <f t="shared" si="208"/>
        <v>0</v>
      </c>
      <c r="BG513" s="220">
        <f t="shared" si="209"/>
        <v>0</v>
      </c>
      <c r="BH513" s="220">
        <f t="shared" si="210"/>
        <v>0</v>
      </c>
      <c r="BI513" s="220">
        <f t="shared" si="211"/>
        <v>0</v>
      </c>
      <c r="BJ513" s="220">
        <f t="shared" si="212"/>
        <v>0</v>
      </c>
      <c r="BK513" s="220">
        <f t="shared" si="213"/>
        <v>0</v>
      </c>
      <c r="BL513" s="220">
        <f t="shared" si="214"/>
        <v>0</v>
      </c>
      <c r="BM513" s="220">
        <f t="shared" si="215"/>
        <v>0</v>
      </c>
      <c r="BN513" s="220">
        <f t="shared" si="216"/>
        <v>0</v>
      </c>
      <c r="BO513" s="220">
        <f t="shared" si="217"/>
        <v>0</v>
      </c>
      <c r="BP513" s="220">
        <f t="shared" si="218"/>
        <v>0</v>
      </c>
      <c r="BQ513" s="220">
        <f t="shared" si="219"/>
        <v>0</v>
      </c>
      <c r="BR513" s="220">
        <f t="shared" si="220"/>
        <v>0</v>
      </c>
      <c r="BS513" s="220">
        <f t="shared" si="221"/>
        <v>0</v>
      </c>
      <c r="BT513" s="220">
        <f t="shared" si="222"/>
        <v>0</v>
      </c>
      <c r="BU513" s="220">
        <f t="shared" si="201"/>
        <v>0</v>
      </c>
      <c r="BV513" s="220">
        <f t="shared" si="223"/>
        <v>0</v>
      </c>
      <c r="BW513" s="220">
        <f t="shared" si="224"/>
        <v>0</v>
      </c>
      <c r="BX513" s="220">
        <f t="shared" si="225"/>
        <v>0</v>
      </c>
      <c r="BY513" s="220">
        <f t="shared" si="226"/>
        <v>0</v>
      </c>
      <c r="BZ513" s="220">
        <f t="shared" si="227"/>
        <v>0</v>
      </c>
      <c r="CA513" s="220">
        <f t="shared" si="228"/>
        <v>0</v>
      </c>
      <c r="CB513" s="220">
        <f t="shared" si="229"/>
        <v>0</v>
      </c>
      <c r="CC513" s="220">
        <f t="shared" si="230"/>
        <v>0</v>
      </c>
      <c r="CD513" s="220">
        <f t="shared" si="231"/>
        <v>0</v>
      </c>
      <c r="CE513" s="220">
        <f t="shared" si="232"/>
        <v>0</v>
      </c>
      <c r="CF513" s="220">
        <f t="shared" si="233"/>
        <v>0</v>
      </c>
      <c r="CG513" s="220">
        <f t="shared" si="234"/>
        <v>0</v>
      </c>
      <c r="CH513" s="220">
        <f t="shared" si="235"/>
        <v>0</v>
      </c>
      <c r="CI513" s="220">
        <f t="shared" si="236"/>
        <v>0</v>
      </c>
      <c r="CJ513" s="220">
        <f t="shared" si="237"/>
        <v>0</v>
      </c>
      <c r="CK513" s="220">
        <f t="shared" si="238"/>
        <v>0</v>
      </c>
      <c r="CL513" s="220">
        <f t="shared" si="239"/>
        <v>0</v>
      </c>
      <c r="CM513" s="220">
        <f t="shared" si="240"/>
        <v>0</v>
      </c>
      <c r="CN513" s="220">
        <f t="shared" si="241"/>
        <v>0</v>
      </c>
      <c r="CO513" s="220">
        <f t="shared" si="242"/>
        <v>0</v>
      </c>
      <c r="CP513" s="220">
        <f t="shared" si="243"/>
        <v>0</v>
      </c>
      <c r="CQ513" s="220">
        <f t="shared" si="203"/>
        <v>0</v>
      </c>
      <c r="CR513" s="220">
        <f t="shared" si="244"/>
        <v>0</v>
      </c>
      <c r="CS513" s="220">
        <f t="shared" si="245"/>
        <v>0</v>
      </c>
      <c r="CT513" s="220">
        <f t="shared" si="246"/>
        <v>0</v>
      </c>
      <c r="CU513" s="220">
        <f t="shared" si="247"/>
        <v>0</v>
      </c>
      <c r="CV513" s="220">
        <f t="shared" si="248"/>
        <v>0</v>
      </c>
      <c r="CW513" s="220">
        <f t="shared" si="249"/>
        <v>0</v>
      </c>
      <c r="CX513" s="220">
        <f t="shared" si="250"/>
        <v>0</v>
      </c>
      <c r="CY513" s="220">
        <f t="shared" si="251"/>
        <v>0</v>
      </c>
      <c r="CZ513" s="220">
        <f t="shared" si="252"/>
        <v>0</v>
      </c>
      <c r="DA513" s="220">
        <f t="shared" si="253"/>
        <v>0</v>
      </c>
      <c r="DB513" s="220">
        <f t="shared" si="254"/>
        <v>0</v>
      </c>
      <c r="DC513" s="220">
        <f t="shared" si="255"/>
        <v>0</v>
      </c>
      <c r="DD513" s="220">
        <f t="shared" si="256"/>
        <v>0</v>
      </c>
      <c r="DE513" s="220">
        <f t="shared" si="257"/>
        <v>0</v>
      </c>
      <c r="DF513" s="220">
        <f t="shared" si="258"/>
        <v>0</v>
      </c>
      <c r="DG513" s="220">
        <f t="shared" si="259"/>
        <v>0</v>
      </c>
      <c r="DH513" s="220">
        <f t="shared" si="260"/>
        <v>0</v>
      </c>
      <c r="DI513" s="220">
        <f t="shared" si="261"/>
        <v>0</v>
      </c>
      <c r="DJ513" s="220">
        <f t="shared" si="262"/>
        <v>0</v>
      </c>
      <c r="DK513" s="220">
        <f t="shared" si="263"/>
        <v>0</v>
      </c>
      <c r="DL513" s="220">
        <f t="shared" si="205"/>
        <v>0</v>
      </c>
      <c r="DM513" s="220">
        <f t="shared" si="264"/>
        <v>0</v>
      </c>
      <c r="DN513" s="96" t="str">
        <f>IF(DM513=0,"",IF(SUM($DM$502:DM513)=1,_xlfn.CONCAT(DO513,),IF($DM$559&gt;SUM($DM$502:DM513),_xlfn.CONCAT(", ",DO513),IF(DM$559=SUM($DM$502:DM513),_xlfn.CONCAT(" y ",DO513)))))</f>
        <v/>
      </c>
      <c r="DO513" s="98">
        <f t="shared" si="265"/>
        <v>11</v>
      </c>
      <c r="DT513" s="645">
        <f t="shared" si="266"/>
        <v>0</v>
      </c>
      <c r="DU513" s="647"/>
    </row>
    <row r="514" spans="1:125" s="114" customFormat="1" ht="15">
      <c r="A514" s="131"/>
      <c r="B514" s="53"/>
      <c r="C514" s="82" t="s">
        <v>77</v>
      </c>
      <c r="D514" s="792" t="str">
        <f>IF(CNGE_2026_M3_Secc1!$AH$40=CNGE_2026_M3_Secc1!$AJ$40,"",IF($AH$408=1,"",IF(CNGE_2026_M3_Secc1!D71="","",CNGE_2026_M3_Secc1!D71)))</f>
        <v/>
      </c>
      <c r="E514" s="793"/>
      <c r="F514" s="793"/>
      <c r="G514" s="793"/>
      <c r="H514" s="793"/>
      <c r="I514" s="793"/>
      <c r="J514" s="793"/>
      <c r="K514" s="793"/>
      <c r="L514" s="793"/>
      <c r="M514" s="794"/>
      <c r="N514" s="432"/>
      <c r="O514" s="432"/>
      <c r="P514" s="432"/>
      <c r="Q514" s="432"/>
      <c r="R514" s="432"/>
      <c r="S514" s="432"/>
      <c r="T514" s="432"/>
      <c r="U514" s="432"/>
      <c r="V514" s="432"/>
      <c r="W514" s="432"/>
      <c r="X514" s="432"/>
      <c r="Y514" s="432"/>
      <c r="Z514" s="432"/>
      <c r="AA514" s="432"/>
      <c r="AB514" s="432"/>
      <c r="AC514" s="432"/>
      <c r="AD514" s="432"/>
      <c r="AE514" s="49"/>
      <c r="AF514" s="219"/>
      <c r="AG514" s="212"/>
      <c r="AH514" s="896">
        <f t="shared" si="267"/>
        <v>0</v>
      </c>
      <c r="AI514" s="627"/>
      <c r="AJ514" s="896">
        <f t="shared" si="195"/>
        <v>0</v>
      </c>
      <c r="AK514" s="627"/>
      <c r="AL514" s="896">
        <f t="shared" si="196"/>
        <v>0</v>
      </c>
      <c r="AM514" s="627"/>
      <c r="AN514" s="627">
        <f t="shared" si="197"/>
        <v>0</v>
      </c>
      <c r="AO514" s="627"/>
      <c r="AP514" s="639" t="str">
        <f>IF(AN514=0,"",IF(SUM($AN$502:AN514)=1,AR514,IF($AN$559&gt;SUM($AN$502:AN514),_xlfn.CONCAT(", ",AR514),IF($AN$559=SUM($AN$502:AN514),_xlfn.CONCAT(" y ",AR514,".")))))</f>
        <v/>
      </c>
      <c r="AQ514" s="641" t="str">
        <f>IF(AO514=0,"", IF(SUM($AN514:BW$582)=1,AR514, IF($AN$589&gt;SUM($AN514:BW$582),_xlfn.CONCAT(", ",AR514), IF($AN$589=SUM($AN514:BW$582),_xlfn.CONCAT(" y ",AR514,".")))))</f>
        <v/>
      </c>
      <c r="AR514" s="639">
        <f t="shared" si="268"/>
        <v>12</v>
      </c>
      <c r="AS514" s="641"/>
      <c r="AU514" s="1055">
        <f t="shared" si="206"/>
        <v>0</v>
      </c>
      <c r="AV514" s="1055"/>
      <c r="AX514" s="1053">
        <f t="shared" si="198"/>
        <v>0</v>
      </c>
      <c r="AY514" s="729"/>
      <c r="AZ514" s="1053">
        <f t="shared" si="269"/>
        <v>0</v>
      </c>
      <c r="BA514" s="729"/>
      <c r="BB514" s="639">
        <f t="shared" si="207"/>
        <v>0</v>
      </c>
      <c r="BC514" s="641"/>
      <c r="BE514" s="220">
        <f t="shared" si="199"/>
        <v>0</v>
      </c>
      <c r="BF514" s="220">
        <f t="shared" si="208"/>
        <v>0</v>
      </c>
      <c r="BG514" s="220">
        <f t="shared" si="209"/>
        <v>0</v>
      </c>
      <c r="BH514" s="220">
        <f t="shared" si="210"/>
        <v>0</v>
      </c>
      <c r="BI514" s="220">
        <f t="shared" si="211"/>
        <v>0</v>
      </c>
      <c r="BJ514" s="220">
        <f t="shared" si="212"/>
        <v>0</v>
      </c>
      <c r="BK514" s="220">
        <f t="shared" si="213"/>
        <v>0</v>
      </c>
      <c r="BL514" s="220">
        <f t="shared" si="214"/>
        <v>0</v>
      </c>
      <c r="BM514" s="220">
        <f t="shared" si="215"/>
        <v>0</v>
      </c>
      <c r="BN514" s="220">
        <f t="shared" si="216"/>
        <v>0</v>
      </c>
      <c r="BO514" s="220">
        <f t="shared" si="217"/>
        <v>0</v>
      </c>
      <c r="BP514" s="220">
        <f t="shared" si="218"/>
        <v>0</v>
      </c>
      <c r="BQ514" s="220">
        <f t="shared" si="219"/>
        <v>0</v>
      </c>
      <c r="BR514" s="220">
        <f t="shared" si="220"/>
        <v>0</v>
      </c>
      <c r="BS514" s="220">
        <f t="shared" si="221"/>
        <v>0</v>
      </c>
      <c r="BT514" s="220">
        <f t="shared" si="222"/>
        <v>0</v>
      </c>
      <c r="BU514" s="220">
        <f t="shared" si="201"/>
        <v>0</v>
      </c>
      <c r="BV514" s="220">
        <f t="shared" si="223"/>
        <v>0</v>
      </c>
      <c r="BW514" s="220">
        <f t="shared" si="224"/>
        <v>0</v>
      </c>
      <c r="BX514" s="220">
        <f t="shared" si="225"/>
        <v>0</v>
      </c>
      <c r="BY514" s="220">
        <f t="shared" si="226"/>
        <v>0</v>
      </c>
      <c r="BZ514" s="220">
        <f t="shared" si="227"/>
        <v>0</v>
      </c>
      <c r="CA514" s="220">
        <f t="shared" si="228"/>
        <v>0</v>
      </c>
      <c r="CB514" s="220">
        <f t="shared" si="229"/>
        <v>0</v>
      </c>
      <c r="CC514" s="220">
        <f t="shared" si="230"/>
        <v>0</v>
      </c>
      <c r="CD514" s="220">
        <f t="shared" si="231"/>
        <v>0</v>
      </c>
      <c r="CE514" s="220">
        <f t="shared" si="232"/>
        <v>0</v>
      </c>
      <c r="CF514" s="220">
        <f t="shared" si="233"/>
        <v>0</v>
      </c>
      <c r="CG514" s="220">
        <f t="shared" si="234"/>
        <v>0</v>
      </c>
      <c r="CH514" s="220">
        <f t="shared" si="235"/>
        <v>0</v>
      </c>
      <c r="CI514" s="220">
        <f t="shared" si="236"/>
        <v>0</v>
      </c>
      <c r="CJ514" s="220">
        <f t="shared" si="237"/>
        <v>0</v>
      </c>
      <c r="CK514" s="220">
        <f t="shared" si="238"/>
        <v>0</v>
      </c>
      <c r="CL514" s="220">
        <f t="shared" si="239"/>
        <v>0</v>
      </c>
      <c r="CM514" s="220">
        <f t="shared" si="240"/>
        <v>0</v>
      </c>
      <c r="CN514" s="220">
        <f t="shared" si="241"/>
        <v>0</v>
      </c>
      <c r="CO514" s="220">
        <f t="shared" si="242"/>
        <v>0</v>
      </c>
      <c r="CP514" s="220">
        <f t="shared" si="243"/>
        <v>0</v>
      </c>
      <c r="CQ514" s="220">
        <f t="shared" si="203"/>
        <v>0</v>
      </c>
      <c r="CR514" s="220">
        <f t="shared" si="244"/>
        <v>0</v>
      </c>
      <c r="CS514" s="220">
        <f t="shared" si="245"/>
        <v>0</v>
      </c>
      <c r="CT514" s="220">
        <f t="shared" si="246"/>
        <v>0</v>
      </c>
      <c r="CU514" s="220">
        <f t="shared" si="247"/>
        <v>0</v>
      </c>
      <c r="CV514" s="220">
        <f t="shared" si="248"/>
        <v>0</v>
      </c>
      <c r="CW514" s="220">
        <f t="shared" si="249"/>
        <v>0</v>
      </c>
      <c r="CX514" s="220">
        <f t="shared" si="250"/>
        <v>0</v>
      </c>
      <c r="CY514" s="220">
        <f t="shared" si="251"/>
        <v>0</v>
      </c>
      <c r="CZ514" s="220">
        <f t="shared" si="252"/>
        <v>0</v>
      </c>
      <c r="DA514" s="220">
        <f t="shared" si="253"/>
        <v>0</v>
      </c>
      <c r="DB514" s="220">
        <f t="shared" si="254"/>
        <v>0</v>
      </c>
      <c r="DC514" s="220">
        <f t="shared" si="255"/>
        <v>0</v>
      </c>
      <c r="DD514" s="220">
        <f t="shared" si="256"/>
        <v>0</v>
      </c>
      <c r="DE514" s="220">
        <f t="shared" si="257"/>
        <v>0</v>
      </c>
      <c r="DF514" s="220">
        <f t="shared" si="258"/>
        <v>0</v>
      </c>
      <c r="DG514" s="220">
        <f t="shared" si="259"/>
        <v>0</v>
      </c>
      <c r="DH514" s="220">
        <f t="shared" si="260"/>
        <v>0</v>
      </c>
      <c r="DI514" s="220">
        <f t="shared" si="261"/>
        <v>0</v>
      </c>
      <c r="DJ514" s="220">
        <f t="shared" si="262"/>
        <v>0</v>
      </c>
      <c r="DK514" s="220">
        <f t="shared" si="263"/>
        <v>0</v>
      </c>
      <c r="DL514" s="220">
        <f t="shared" si="205"/>
        <v>0</v>
      </c>
      <c r="DM514" s="220">
        <f t="shared" si="264"/>
        <v>0</v>
      </c>
      <c r="DN514" s="96" t="str">
        <f>IF(DM514=0,"",IF(SUM($DM$502:DM514)=1,_xlfn.CONCAT(DO514,),IF($DM$559&gt;SUM($DM$502:DM514),_xlfn.CONCAT(", ",DO514),IF(DM$559=SUM($DM$502:DM514),_xlfn.CONCAT(" y ",DO514)))))</f>
        <v/>
      </c>
      <c r="DO514" s="98">
        <f t="shared" si="265"/>
        <v>12</v>
      </c>
      <c r="DT514" s="645">
        <f t="shared" si="266"/>
        <v>0</v>
      </c>
      <c r="DU514" s="647"/>
    </row>
    <row r="515" spans="1:125" s="114" customFormat="1" ht="15">
      <c r="A515" s="131"/>
      <c r="B515" s="53"/>
      <c r="C515" s="82" t="s">
        <v>78</v>
      </c>
      <c r="D515" s="792" t="str">
        <f>IF(CNGE_2026_M3_Secc1!$AH$40=CNGE_2026_M3_Secc1!$AJ$40,"",IF($AH$408=1,"",IF(CNGE_2026_M3_Secc1!D72="","",CNGE_2026_M3_Secc1!D72)))</f>
        <v/>
      </c>
      <c r="E515" s="793"/>
      <c r="F515" s="793"/>
      <c r="G515" s="793"/>
      <c r="H515" s="793"/>
      <c r="I515" s="793"/>
      <c r="J515" s="793"/>
      <c r="K515" s="793"/>
      <c r="L515" s="793"/>
      <c r="M515" s="794"/>
      <c r="N515" s="432"/>
      <c r="O515" s="432"/>
      <c r="P515" s="432"/>
      <c r="Q515" s="432"/>
      <c r="R515" s="432"/>
      <c r="S515" s="432"/>
      <c r="T515" s="432"/>
      <c r="U515" s="432"/>
      <c r="V515" s="432"/>
      <c r="W515" s="432"/>
      <c r="X515" s="432"/>
      <c r="Y515" s="432"/>
      <c r="Z515" s="432"/>
      <c r="AA515" s="432"/>
      <c r="AB515" s="432"/>
      <c r="AC515" s="432"/>
      <c r="AD515" s="432"/>
      <c r="AE515" s="49"/>
      <c r="AF515" s="219"/>
      <c r="AG515" s="212"/>
      <c r="AH515" s="896">
        <f t="shared" si="267"/>
        <v>0</v>
      </c>
      <c r="AI515" s="627"/>
      <c r="AJ515" s="896">
        <f t="shared" si="195"/>
        <v>0</v>
      </c>
      <c r="AK515" s="627"/>
      <c r="AL515" s="896">
        <f t="shared" si="196"/>
        <v>0</v>
      </c>
      <c r="AM515" s="627"/>
      <c r="AN515" s="627">
        <f t="shared" si="197"/>
        <v>0</v>
      </c>
      <c r="AO515" s="627"/>
      <c r="AP515" s="639" t="str">
        <f>IF(AN515=0,"",IF(SUM($AN$502:AN515)=1,AR515,IF($AN$559&gt;SUM($AN$502:AN515),_xlfn.CONCAT(", ",AR515),IF($AN$559=SUM($AN$502:AN515),_xlfn.CONCAT(" y ",AR515,".")))))</f>
        <v/>
      </c>
      <c r="AQ515" s="641" t="str">
        <f>IF(AO515=0,"", IF(SUM($AN515:BW$582)=1,AR515, IF($AN$589&gt;SUM($AN515:BW$582),_xlfn.CONCAT(", ",AR515), IF($AN$589=SUM($AN515:BW$582),_xlfn.CONCAT(" y ",AR515,".")))))</f>
        <v/>
      </c>
      <c r="AR515" s="639">
        <f t="shared" si="268"/>
        <v>13</v>
      </c>
      <c r="AS515" s="641"/>
      <c r="AU515" s="1055">
        <f t="shared" si="206"/>
        <v>0</v>
      </c>
      <c r="AV515" s="1055"/>
      <c r="AX515" s="1053">
        <f t="shared" si="198"/>
        <v>0</v>
      </c>
      <c r="AY515" s="729"/>
      <c r="AZ515" s="1053">
        <f t="shared" si="269"/>
        <v>0</v>
      </c>
      <c r="BA515" s="729"/>
      <c r="BB515" s="639">
        <f t="shared" si="207"/>
        <v>0</v>
      </c>
      <c r="BC515" s="641"/>
      <c r="BE515" s="220">
        <f t="shared" si="199"/>
        <v>0</v>
      </c>
      <c r="BF515" s="220">
        <f t="shared" si="208"/>
        <v>0</v>
      </c>
      <c r="BG515" s="220">
        <f t="shared" si="209"/>
        <v>0</v>
      </c>
      <c r="BH515" s="220">
        <f t="shared" si="210"/>
        <v>0</v>
      </c>
      <c r="BI515" s="220">
        <f t="shared" si="211"/>
        <v>0</v>
      </c>
      <c r="BJ515" s="220">
        <f t="shared" si="212"/>
        <v>0</v>
      </c>
      <c r="BK515" s="220">
        <f t="shared" si="213"/>
        <v>0</v>
      </c>
      <c r="BL515" s="220">
        <f t="shared" si="214"/>
        <v>0</v>
      </c>
      <c r="BM515" s="220">
        <f t="shared" si="215"/>
        <v>0</v>
      </c>
      <c r="BN515" s="220">
        <f t="shared" si="216"/>
        <v>0</v>
      </c>
      <c r="BO515" s="220">
        <f t="shared" si="217"/>
        <v>0</v>
      </c>
      <c r="BP515" s="220">
        <f t="shared" si="218"/>
        <v>0</v>
      </c>
      <c r="BQ515" s="220">
        <f t="shared" si="219"/>
        <v>0</v>
      </c>
      <c r="BR515" s="220">
        <f t="shared" si="220"/>
        <v>0</v>
      </c>
      <c r="BS515" s="220">
        <f t="shared" si="221"/>
        <v>0</v>
      </c>
      <c r="BT515" s="220">
        <f t="shared" si="222"/>
        <v>0</v>
      </c>
      <c r="BU515" s="220">
        <f t="shared" si="201"/>
        <v>0</v>
      </c>
      <c r="BV515" s="220">
        <f t="shared" si="223"/>
        <v>0</v>
      </c>
      <c r="BW515" s="220">
        <f t="shared" si="224"/>
        <v>0</v>
      </c>
      <c r="BX515" s="220">
        <f t="shared" si="225"/>
        <v>0</v>
      </c>
      <c r="BY515" s="220">
        <f t="shared" si="226"/>
        <v>0</v>
      </c>
      <c r="BZ515" s="220">
        <f t="shared" si="227"/>
        <v>0</v>
      </c>
      <c r="CA515" s="220">
        <f t="shared" si="228"/>
        <v>0</v>
      </c>
      <c r="CB515" s="220">
        <f t="shared" si="229"/>
        <v>0</v>
      </c>
      <c r="CC515" s="220">
        <f t="shared" si="230"/>
        <v>0</v>
      </c>
      <c r="CD515" s="220">
        <f t="shared" si="231"/>
        <v>0</v>
      </c>
      <c r="CE515" s="220">
        <f t="shared" si="232"/>
        <v>0</v>
      </c>
      <c r="CF515" s="220">
        <f t="shared" si="233"/>
        <v>0</v>
      </c>
      <c r="CG515" s="220">
        <f t="shared" si="234"/>
        <v>0</v>
      </c>
      <c r="CH515" s="220">
        <f t="shared" si="235"/>
        <v>0</v>
      </c>
      <c r="CI515" s="220">
        <f t="shared" si="236"/>
        <v>0</v>
      </c>
      <c r="CJ515" s="220">
        <f t="shared" si="237"/>
        <v>0</v>
      </c>
      <c r="CK515" s="220">
        <f t="shared" si="238"/>
        <v>0</v>
      </c>
      <c r="CL515" s="220">
        <f t="shared" si="239"/>
        <v>0</v>
      </c>
      <c r="CM515" s="220">
        <f t="shared" si="240"/>
        <v>0</v>
      </c>
      <c r="CN515" s="220">
        <f t="shared" si="241"/>
        <v>0</v>
      </c>
      <c r="CO515" s="220">
        <f t="shared" si="242"/>
        <v>0</v>
      </c>
      <c r="CP515" s="220">
        <f t="shared" si="243"/>
        <v>0</v>
      </c>
      <c r="CQ515" s="220">
        <f t="shared" si="203"/>
        <v>0</v>
      </c>
      <c r="CR515" s="220">
        <f t="shared" si="244"/>
        <v>0</v>
      </c>
      <c r="CS515" s="220">
        <f t="shared" si="245"/>
        <v>0</v>
      </c>
      <c r="CT515" s="220">
        <f t="shared" si="246"/>
        <v>0</v>
      </c>
      <c r="CU515" s="220">
        <f t="shared" si="247"/>
        <v>0</v>
      </c>
      <c r="CV515" s="220">
        <f t="shared" si="248"/>
        <v>0</v>
      </c>
      <c r="CW515" s="220">
        <f t="shared" si="249"/>
        <v>0</v>
      </c>
      <c r="CX515" s="220">
        <f t="shared" si="250"/>
        <v>0</v>
      </c>
      <c r="CY515" s="220">
        <f t="shared" si="251"/>
        <v>0</v>
      </c>
      <c r="CZ515" s="220">
        <f t="shared" si="252"/>
        <v>0</v>
      </c>
      <c r="DA515" s="220">
        <f t="shared" si="253"/>
        <v>0</v>
      </c>
      <c r="DB515" s="220">
        <f t="shared" si="254"/>
        <v>0</v>
      </c>
      <c r="DC515" s="220">
        <f t="shared" si="255"/>
        <v>0</v>
      </c>
      <c r="DD515" s="220">
        <f t="shared" si="256"/>
        <v>0</v>
      </c>
      <c r="DE515" s="220">
        <f t="shared" si="257"/>
        <v>0</v>
      </c>
      <c r="DF515" s="220">
        <f t="shared" si="258"/>
        <v>0</v>
      </c>
      <c r="DG515" s="220">
        <f t="shared" si="259"/>
        <v>0</v>
      </c>
      <c r="DH515" s="220">
        <f t="shared" si="260"/>
        <v>0</v>
      </c>
      <c r="DI515" s="220">
        <f t="shared" si="261"/>
        <v>0</v>
      </c>
      <c r="DJ515" s="220">
        <f t="shared" si="262"/>
        <v>0</v>
      </c>
      <c r="DK515" s="220">
        <f t="shared" si="263"/>
        <v>0</v>
      </c>
      <c r="DL515" s="220">
        <f t="shared" si="205"/>
        <v>0</v>
      </c>
      <c r="DM515" s="220">
        <f t="shared" si="264"/>
        <v>0</v>
      </c>
      <c r="DN515" s="96" t="str">
        <f>IF(DM515=0,"",IF(SUM($DM$502:DM515)=1,_xlfn.CONCAT(DO515,),IF($DM$559&gt;SUM($DM$502:DM515),_xlfn.CONCAT(", ",DO515),IF(DM$559=SUM($DM$502:DM515),_xlfn.CONCAT(" y ",DO515)))))</f>
        <v/>
      </c>
      <c r="DO515" s="98">
        <f t="shared" si="265"/>
        <v>13</v>
      </c>
      <c r="DT515" s="645">
        <f t="shared" si="266"/>
        <v>0</v>
      </c>
      <c r="DU515" s="647"/>
    </row>
    <row r="516" spans="1:125" s="114" customFormat="1" ht="15">
      <c r="A516" s="131"/>
      <c r="B516" s="53"/>
      <c r="C516" s="82" t="s">
        <v>79</v>
      </c>
      <c r="D516" s="792" t="str">
        <f>IF(CNGE_2026_M3_Secc1!$AH$40=CNGE_2026_M3_Secc1!$AJ$40,"",IF($AH$408=1,"",IF(CNGE_2026_M3_Secc1!D73="","",CNGE_2026_M3_Secc1!D73)))</f>
        <v/>
      </c>
      <c r="E516" s="793"/>
      <c r="F516" s="793"/>
      <c r="G516" s="793"/>
      <c r="H516" s="793"/>
      <c r="I516" s="793"/>
      <c r="J516" s="793"/>
      <c r="K516" s="793"/>
      <c r="L516" s="793"/>
      <c r="M516" s="794"/>
      <c r="N516" s="432"/>
      <c r="O516" s="432"/>
      <c r="P516" s="432"/>
      <c r="Q516" s="432"/>
      <c r="R516" s="432"/>
      <c r="S516" s="432"/>
      <c r="T516" s="432"/>
      <c r="U516" s="432"/>
      <c r="V516" s="432"/>
      <c r="W516" s="432"/>
      <c r="X516" s="432"/>
      <c r="Y516" s="432"/>
      <c r="Z516" s="432"/>
      <c r="AA516" s="432"/>
      <c r="AB516" s="432"/>
      <c r="AC516" s="432"/>
      <c r="AD516" s="432"/>
      <c r="AE516" s="49"/>
      <c r="AF516" s="219"/>
      <c r="AG516" s="212"/>
      <c r="AH516" s="896">
        <f t="shared" si="267"/>
        <v>0</v>
      </c>
      <c r="AI516" s="627"/>
      <c r="AJ516" s="896">
        <f t="shared" si="195"/>
        <v>0</v>
      </c>
      <c r="AK516" s="627"/>
      <c r="AL516" s="896">
        <f t="shared" si="196"/>
        <v>0</v>
      </c>
      <c r="AM516" s="627"/>
      <c r="AN516" s="627">
        <f t="shared" si="197"/>
        <v>0</v>
      </c>
      <c r="AO516" s="627"/>
      <c r="AP516" s="639" t="str">
        <f>IF(AN516=0,"",IF(SUM($AN$502:AN516)=1,AR516,IF($AN$559&gt;SUM($AN$502:AN516),_xlfn.CONCAT(", ",AR516),IF($AN$559=SUM($AN$502:AN516),_xlfn.CONCAT(" y ",AR516,".")))))</f>
        <v/>
      </c>
      <c r="AQ516" s="641" t="str">
        <f>IF(AO516=0,"", IF(SUM($AN516:BW$582)=1,AR516, IF($AN$589&gt;SUM($AN516:BW$582),_xlfn.CONCAT(", ",AR516), IF($AN$589=SUM($AN516:BW$582),_xlfn.CONCAT(" y ",AR516,".")))))</f>
        <v/>
      </c>
      <c r="AR516" s="639">
        <f t="shared" si="268"/>
        <v>14</v>
      </c>
      <c r="AS516" s="641"/>
      <c r="AU516" s="1055">
        <f t="shared" si="206"/>
        <v>0</v>
      </c>
      <c r="AV516" s="1055"/>
      <c r="AX516" s="1053">
        <f t="shared" si="198"/>
        <v>0</v>
      </c>
      <c r="AY516" s="729"/>
      <c r="AZ516" s="1053">
        <f t="shared" si="269"/>
        <v>0</v>
      </c>
      <c r="BA516" s="729"/>
      <c r="BB516" s="639">
        <f t="shared" si="207"/>
        <v>0</v>
      </c>
      <c r="BC516" s="641"/>
      <c r="BE516" s="220">
        <f t="shared" si="199"/>
        <v>0</v>
      </c>
      <c r="BF516" s="220">
        <f t="shared" si="208"/>
        <v>0</v>
      </c>
      <c r="BG516" s="220">
        <f t="shared" si="209"/>
        <v>0</v>
      </c>
      <c r="BH516" s="220">
        <f t="shared" si="210"/>
        <v>0</v>
      </c>
      <c r="BI516" s="220">
        <f t="shared" si="211"/>
        <v>0</v>
      </c>
      <c r="BJ516" s="220">
        <f t="shared" si="212"/>
        <v>0</v>
      </c>
      <c r="BK516" s="220">
        <f t="shared" si="213"/>
        <v>0</v>
      </c>
      <c r="BL516" s="220">
        <f t="shared" si="214"/>
        <v>0</v>
      </c>
      <c r="BM516" s="220">
        <f t="shared" si="215"/>
        <v>0</v>
      </c>
      <c r="BN516" s="220">
        <f t="shared" si="216"/>
        <v>0</v>
      </c>
      <c r="BO516" s="220">
        <f t="shared" si="217"/>
        <v>0</v>
      </c>
      <c r="BP516" s="220">
        <f t="shared" si="218"/>
        <v>0</v>
      </c>
      <c r="BQ516" s="220">
        <f t="shared" si="219"/>
        <v>0</v>
      </c>
      <c r="BR516" s="220">
        <f t="shared" si="220"/>
        <v>0</v>
      </c>
      <c r="BS516" s="220">
        <f t="shared" si="221"/>
        <v>0</v>
      </c>
      <c r="BT516" s="220">
        <f t="shared" si="222"/>
        <v>0</v>
      </c>
      <c r="BU516" s="220">
        <f t="shared" si="201"/>
        <v>0</v>
      </c>
      <c r="BV516" s="220">
        <f t="shared" si="223"/>
        <v>0</v>
      </c>
      <c r="BW516" s="220">
        <f t="shared" si="224"/>
        <v>0</v>
      </c>
      <c r="BX516" s="220">
        <f t="shared" si="225"/>
        <v>0</v>
      </c>
      <c r="BY516" s="220">
        <f t="shared" si="226"/>
        <v>0</v>
      </c>
      <c r="BZ516" s="220">
        <f t="shared" si="227"/>
        <v>0</v>
      </c>
      <c r="CA516" s="220">
        <f t="shared" si="228"/>
        <v>0</v>
      </c>
      <c r="CB516" s="220">
        <f t="shared" si="229"/>
        <v>0</v>
      </c>
      <c r="CC516" s="220">
        <f t="shared" si="230"/>
        <v>0</v>
      </c>
      <c r="CD516" s="220">
        <f t="shared" si="231"/>
        <v>0</v>
      </c>
      <c r="CE516" s="220">
        <f t="shared" si="232"/>
        <v>0</v>
      </c>
      <c r="CF516" s="220">
        <f t="shared" si="233"/>
        <v>0</v>
      </c>
      <c r="CG516" s="220">
        <f t="shared" si="234"/>
        <v>0</v>
      </c>
      <c r="CH516" s="220">
        <f t="shared" si="235"/>
        <v>0</v>
      </c>
      <c r="CI516" s="220">
        <f t="shared" si="236"/>
        <v>0</v>
      </c>
      <c r="CJ516" s="220">
        <f t="shared" si="237"/>
        <v>0</v>
      </c>
      <c r="CK516" s="220">
        <f t="shared" si="238"/>
        <v>0</v>
      </c>
      <c r="CL516" s="220">
        <f t="shared" si="239"/>
        <v>0</v>
      </c>
      <c r="CM516" s="220">
        <f t="shared" si="240"/>
        <v>0</v>
      </c>
      <c r="CN516" s="220">
        <f t="shared" si="241"/>
        <v>0</v>
      </c>
      <c r="CO516" s="220">
        <f t="shared" si="242"/>
        <v>0</v>
      </c>
      <c r="CP516" s="220">
        <f t="shared" si="243"/>
        <v>0</v>
      </c>
      <c r="CQ516" s="220">
        <f t="shared" si="203"/>
        <v>0</v>
      </c>
      <c r="CR516" s="220">
        <f t="shared" si="244"/>
        <v>0</v>
      </c>
      <c r="CS516" s="220">
        <f t="shared" si="245"/>
        <v>0</v>
      </c>
      <c r="CT516" s="220">
        <f t="shared" si="246"/>
        <v>0</v>
      </c>
      <c r="CU516" s="220">
        <f t="shared" si="247"/>
        <v>0</v>
      </c>
      <c r="CV516" s="220">
        <f t="shared" si="248"/>
        <v>0</v>
      </c>
      <c r="CW516" s="220">
        <f t="shared" si="249"/>
        <v>0</v>
      </c>
      <c r="CX516" s="220">
        <f t="shared" si="250"/>
        <v>0</v>
      </c>
      <c r="CY516" s="220">
        <f t="shared" si="251"/>
        <v>0</v>
      </c>
      <c r="CZ516" s="220">
        <f t="shared" si="252"/>
        <v>0</v>
      </c>
      <c r="DA516" s="220">
        <f t="shared" si="253"/>
        <v>0</v>
      </c>
      <c r="DB516" s="220">
        <f t="shared" si="254"/>
        <v>0</v>
      </c>
      <c r="DC516" s="220">
        <f t="shared" si="255"/>
        <v>0</v>
      </c>
      <c r="DD516" s="220">
        <f t="shared" si="256"/>
        <v>0</v>
      </c>
      <c r="DE516" s="220">
        <f t="shared" si="257"/>
        <v>0</v>
      </c>
      <c r="DF516" s="220">
        <f t="shared" si="258"/>
        <v>0</v>
      </c>
      <c r="DG516" s="220">
        <f t="shared" si="259"/>
        <v>0</v>
      </c>
      <c r="DH516" s="220">
        <f t="shared" si="260"/>
        <v>0</v>
      </c>
      <c r="DI516" s="220">
        <f t="shared" si="261"/>
        <v>0</v>
      </c>
      <c r="DJ516" s="220">
        <f t="shared" si="262"/>
        <v>0</v>
      </c>
      <c r="DK516" s="220">
        <f t="shared" si="263"/>
        <v>0</v>
      </c>
      <c r="DL516" s="220">
        <f t="shared" si="205"/>
        <v>0</v>
      </c>
      <c r="DM516" s="220">
        <f t="shared" si="264"/>
        <v>0</v>
      </c>
      <c r="DN516" s="96" t="str">
        <f>IF(DM516=0,"",IF(SUM($DM$502:DM516)=1,_xlfn.CONCAT(DO516,),IF($DM$559&gt;SUM($DM$502:DM516),_xlfn.CONCAT(", ",DO516),IF(DM$559=SUM($DM$502:DM516),_xlfn.CONCAT(" y ",DO516)))))</f>
        <v/>
      </c>
      <c r="DO516" s="98">
        <f t="shared" si="265"/>
        <v>14</v>
      </c>
      <c r="DT516" s="645">
        <f t="shared" si="266"/>
        <v>0</v>
      </c>
      <c r="DU516" s="647"/>
    </row>
    <row r="517" spans="1:125" s="114" customFormat="1" ht="15">
      <c r="A517" s="131"/>
      <c r="B517" s="53"/>
      <c r="C517" s="82" t="s">
        <v>80</v>
      </c>
      <c r="D517" s="792" t="str">
        <f>IF(CNGE_2026_M3_Secc1!$AH$40=CNGE_2026_M3_Secc1!$AJ$40,"",IF($AH$408=1,"",IF(CNGE_2026_M3_Secc1!D74="","",CNGE_2026_M3_Secc1!D74)))</f>
        <v/>
      </c>
      <c r="E517" s="793"/>
      <c r="F517" s="793"/>
      <c r="G517" s="793"/>
      <c r="H517" s="793"/>
      <c r="I517" s="793"/>
      <c r="J517" s="793"/>
      <c r="K517" s="793"/>
      <c r="L517" s="793"/>
      <c r="M517" s="794"/>
      <c r="N517" s="432"/>
      <c r="O517" s="432"/>
      <c r="P517" s="432"/>
      <c r="Q517" s="432"/>
      <c r="R517" s="432"/>
      <c r="S517" s="432"/>
      <c r="T517" s="432"/>
      <c r="U517" s="432"/>
      <c r="V517" s="432"/>
      <c r="W517" s="432"/>
      <c r="X517" s="432"/>
      <c r="Y517" s="432"/>
      <c r="Z517" s="432"/>
      <c r="AA517" s="432"/>
      <c r="AB517" s="432"/>
      <c r="AC517" s="432"/>
      <c r="AD517" s="432"/>
      <c r="AE517" s="49"/>
      <c r="AF517" s="219"/>
      <c r="AG517" s="212"/>
      <c r="AH517" s="896">
        <f t="shared" si="267"/>
        <v>0</v>
      </c>
      <c r="AI517" s="627"/>
      <c r="AJ517" s="896">
        <f t="shared" si="195"/>
        <v>0</v>
      </c>
      <c r="AK517" s="627"/>
      <c r="AL517" s="896">
        <f t="shared" si="196"/>
        <v>0</v>
      </c>
      <c r="AM517" s="627"/>
      <c r="AN517" s="627">
        <f t="shared" si="197"/>
        <v>0</v>
      </c>
      <c r="AO517" s="627"/>
      <c r="AP517" s="639" t="str">
        <f>IF(AN517=0,"",IF(SUM($AN$502:AN517)=1,AR517,IF($AN$559&gt;SUM($AN$502:AN517),_xlfn.CONCAT(", ",AR517),IF($AN$559=SUM($AN$502:AN517),_xlfn.CONCAT(" y ",AR517,".")))))</f>
        <v/>
      </c>
      <c r="AQ517" s="641" t="str">
        <f>IF(AO517=0,"", IF(SUM($AN517:BW$582)=1,AR517, IF($AN$589&gt;SUM($AN517:BW$582),_xlfn.CONCAT(", ",AR517), IF($AN$589=SUM($AN517:BW$582),_xlfn.CONCAT(" y ",AR517,".")))))</f>
        <v/>
      </c>
      <c r="AR517" s="639">
        <f t="shared" si="268"/>
        <v>15</v>
      </c>
      <c r="AS517" s="641"/>
      <c r="AU517" s="1055">
        <f t="shared" si="206"/>
        <v>0</v>
      </c>
      <c r="AV517" s="1055"/>
      <c r="AX517" s="1053">
        <f t="shared" si="198"/>
        <v>0</v>
      </c>
      <c r="AY517" s="729"/>
      <c r="AZ517" s="1053">
        <f t="shared" si="269"/>
        <v>0</v>
      </c>
      <c r="BA517" s="729"/>
      <c r="BB517" s="639">
        <f t="shared" si="207"/>
        <v>0</v>
      </c>
      <c r="BC517" s="641"/>
      <c r="BE517" s="220">
        <f t="shared" si="199"/>
        <v>0</v>
      </c>
      <c r="BF517" s="220">
        <f t="shared" si="208"/>
        <v>0</v>
      </c>
      <c r="BG517" s="220">
        <f t="shared" si="209"/>
        <v>0</v>
      </c>
      <c r="BH517" s="220">
        <f t="shared" si="210"/>
        <v>0</v>
      </c>
      <c r="BI517" s="220">
        <f t="shared" si="211"/>
        <v>0</v>
      </c>
      <c r="BJ517" s="220">
        <f t="shared" si="212"/>
        <v>0</v>
      </c>
      <c r="BK517" s="220">
        <f t="shared" si="213"/>
        <v>0</v>
      </c>
      <c r="BL517" s="220">
        <f t="shared" si="214"/>
        <v>0</v>
      </c>
      <c r="BM517" s="220">
        <f t="shared" si="215"/>
        <v>0</v>
      </c>
      <c r="BN517" s="220">
        <f t="shared" si="216"/>
        <v>0</v>
      </c>
      <c r="BO517" s="220">
        <f t="shared" si="217"/>
        <v>0</v>
      </c>
      <c r="BP517" s="220">
        <f t="shared" si="218"/>
        <v>0</v>
      </c>
      <c r="BQ517" s="220">
        <f t="shared" si="219"/>
        <v>0</v>
      </c>
      <c r="BR517" s="220">
        <f t="shared" si="220"/>
        <v>0</v>
      </c>
      <c r="BS517" s="220">
        <f t="shared" si="221"/>
        <v>0</v>
      </c>
      <c r="BT517" s="220">
        <f t="shared" si="222"/>
        <v>0</v>
      </c>
      <c r="BU517" s="220">
        <f t="shared" si="201"/>
        <v>0</v>
      </c>
      <c r="BV517" s="220">
        <f t="shared" si="223"/>
        <v>0</v>
      </c>
      <c r="BW517" s="220">
        <f t="shared" si="224"/>
        <v>0</v>
      </c>
      <c r="BX517" s="220">
        <f t="shared" si="225"/>
        <v>0</v>
      </c>
      <c r="BY517" s="220">
        <f t="shared" si="226"/>
        <v>0</v>
      </c>
      <c r="BZ517" s="220">
        <f t="shared" si="227"/>
        <v>0</v>
      </c>
      <c r="CA517" s="220">
        <f t="shared" si="228"/>
        <v>0</v>
      </c>
      <c r="CB517" s="220">
        <f t="shared" si="229"/>
        <v>0</v>
      </c>
      <c r="CC517" s="220">
        <f t="shared" si="230"/>
        <v>0</v>
      </c>
      <c r="CD517" s="220">
        <f t="shared" si="231"/>
        <v>0</v>
      </c>
      <c r="CE517" s="220">
        <f t="shared" si="232"/>
        <v>0</v>
      </c>
      <c r="CF517" s="220">
        <f t="shared" si="233"/>
        <v>0</v>
      </c>
      <c r="CG517" s="220">
        <f t="shared" si="234"/>
        <v>0</v>
      </c>
      <c r="CH517" s="220">
        <f t="shared" si="235"/>
        <v>0</v>
      </c>
      <c r="CI517" s="220">
        <f t="shared" si="236"/>
        <v>0</v>
      </c>
      <c r="CJ517" s="220">
        <f t="shared" si="237"/>
        <v>0</v>
      </c>
      <c r="CK517" s="220">
        <f t="shared" si="238"/>
        <v>0</v>
      </c>
      <c r="CL517" s="220">
        <f t="shared" si="239"/>
        <v>0</v>
      </c>
      <c r="CM517" s="220">
        <f t="shared" si="240"/>
        <v>0</v>
      </c>
      <c r="CN517" s="220">
        <f t="shared" si="241"/>
        <v>0</v>
      </c>
      <c r="CO517" s="220">
        <f t="shared" si="242"/>
        <v>0</v>
      </c>
      <c r="CP517" s="220">
        <f t="shared" si="243"/>
        <v>0</v>
      </c>
      <c r="CQ517" s="220">
        <f t="shared" si="203"/>
        <v>0</v>
      </c>
      <c r="CR517" s="220">
        <f t="shared" si="244"/>
        <v>0</v>
      </c>
      <c r="CS517" s="220">
        <f t="shared" si="245"/>
        <v>0</v>
      </c>
      <c r="CT517" s="220">
        <f t="shared" si="246"/>
        <v>0</v>
      </c>
      <c r="CU517" s="220">
        <f t="shared" si="247"/>
        <v>0</v>
      </c>
      <c r="CV517" s="220">
        <f t="shared" si="248"/>
        <v>0</v>
      </c>
      <c r="CW517" s="220">
        <f t="shared" si="249"/>
        <v>0</v>
      </c>
      <c r="CX517" s="220">
        <f t="shared" si="250"/>
        <v>0</v>
      </c>
      <c r="CY517" s="220">
        <f t="shared" si="251"/>
        <v>0</v>
      </c>
      <c r="CZ517" s="220">
        <f t="shared" si="252"/>
        <v>0</v>
      </c>
      <c r="DA517" s="220">
        <f t="shared" si="253"/>
        <v>0</v>
      </c>
      <c r="DB517" s="220">
        <f t="shared" si="254"/>
        <v>0</v>
      </c>
      <c r="DC517" s="220">
        <f t="shared" si="255"/>
        <v>0</v>
      </c>
      <c r="DD517" s="220">
        <f t="shared" si="256"/>
        <v>0</v>
      </c>
      <c r="DE517" s="220">
        <f t="shared" si="257"/>
        <v>0</v>
      </c>
      <c r="DF517" s="220">
        <f t="shared" si="258"/>
        <v>0</v>
      </c>
      <c r="DG517" s="220">
        <f t="shared" si="259"/>
        <v>0</v>
      </c>
      <c r="DH517" s="220">
        <f t="shared" si="260"/>
        <v>0</v>
      </c>
      <c r="DI517" s="220">
        <f t="shared" si="261"/>
        <v>0</v>
      </c>
      <c r="DJ517" s="220">
        <f t="shared" si="262"/>
        <v>0</v>
      </c>
      <c r="DK517" s="220">
        <f t="shared" si="263"/>
        <v>0</v>
      </c>
      <c r="DL517" s="220">
        <f t="shared" si="205"/>
        <v>0</v>
      </c>
      <c r="DM517" s="220">
        <f t="shared" si="264"/>
        <v>0</v>
      </c>
      <c r="DN517" s="96" t="str">
        <f>IF(DM517=0,"",IF(SUM($DM$502:DM517)=1,_xlfn.CONCAT(DO517,),IF($DM$559&gt;SUM($DM$502:DM517),_xlfn.CONCAT(", ",DO517),IF(DM$559=SUM($DM$502:DM517),_xlfn.CONCAT(" y ",DO517)))))</f>
        <v/>
      </c>
      <c r="DO517" s="98">
        <f t="shared" si="265"/>
        <v>15</v>
      </c>
      <c r="DT517" s="645">
        <f t="shared" si="266"/>
        <v>0</v>
      </c>
      <c r="DU517" s="647"/>
    </row>
    <row r="518" spans="1:125" s="114" customFormat="1" ht="15">
      <c r="A518" s="131"/>
      <c r="B518" s="53"/>
      <c r="C518" s="82" t="s">
        <v>81</v>
      </c>
      <c r="D518" s="792" t="str">
        <f>IF(CNGE_2026_M3_Secc1!$AH$40=CNGE_2026_M3_Secc1!$AJ$40,"",IF($AH$408=1,"",IF(CNGE_2026_M3_Secc1!D75="","",CNGE_2026_M3_Secc1!D75)))</f>
        <v/>
      </c>
      <c r="E518" s="793"/>
      <c r="F518" s="793"/>
      <c r="G518" s="793"/>
      <c r="H518" s="793"/>
      <c r="I518" s="793"/>
      <c r="J518" s="793"/>
      <c r="K518" s="793"/>
      <c r="L518" s="793"/>
      <c r="M518" s="794"/>
      <c r="N518" s="432"/>
      <c r="O518" s="432"/>
      <c r="P518" s="432"/>
      <c r="Q518" s="432"/>
      <c r="R518" s="432"/>
      <c r="S518" s="432"/>
      <c r="T518" s="432"/>
      <c r="U518" s="432"/>
      <c r="V518" s="432"/>
      <c r="W518" s="432"/>
      <c r="X518" s="432"/>
      <c r="Y518" s="432"/>
      <c r="Z518" s="432"/>
      <c r="AA518" s="432"/>
      <c r="AB518" s="432"/>
      <c r="AC518" s="432"/>
      <c r="AD518" s="432"/>
      <c r="AE518" s="49"/>
      <c r="AF518" s="219"/>
      <c r="AG518" s="212"/>
      <c r="AH518" s="896">
        <f t="shared" si="267"/>
        <v>0</v>
      </c>
      <c r="AI518" s="627"/>
      <c r="AJ518" s="896">
        <f t="shared" si="195"/>
        <v>0</v>
      </c>
      <c r="AK518" s="627"/>
      <c r="AL518" s="896">
        <f t="shared" si="196"/>
        <v>0</v>
      </c>
      <c r="AM518" s="627"/>
      <c r="AN518" s="627">
        <f t="shared" si="197"/>
        <v>0</v>
      </c>
      <c r="AO518" s="627"/>
      <c r="AP518" s="639" t="str">
        <f>IF(AN518=0,"",IF(SUM($AN$502:AN518)=1,AR518,IF($AN$559&gt;SUM($AN$502:AN518),_xlfn.CONCAT(", ",AR518),IF($AN$559=SUM($AN$502:AN518),_xlfn.CONCAT(" y ",AR518,".")))))</f>
        <v/>
      </c>
      <c r="AQ518" s="641" t="str">
        <f>IF(AO518=0,"", IF(SUM($AN518:BW$582)=1,AR518, IF($AN$589&gt;SUM($AN518:BW$582),_xlfn.CONCAT(", ",AR518), IF($AN$589=SUM($AN518:BW$582),_xlfn.CONCAT(" y ",AR518,".")))))</f>
        <v/>
      </c>
      <c r="AR518" s="639">
        <f t="shared" si="268"/>
        <v>16</v>
      </c>
      <c r="AS518" s="641"/>
      <c r="AU518" s="1055">
        <f t="shared" si="206"/>
        <v>0</v>
      </c>
      <c r="AV518" s="1055"/>
      <c r="AX518" s="1053">
        <f t="shared" si="198"/>
        <v>0</v>
      </c>
      <c r="AY518" s="729"/>
      <c r="AZ518" s="1053">
        <f t="shared" si="269"/>
        <v>0</v>
      </c>
      <c r="BA518" s="729"/>
      <c r="BB518" s="639">
        <f t="shared" si="207"/>
        <v>0</v>
      </c>
      <c r="BC518" s="641"/>
      <c r="BE518" s="220">
        <f t="shared" si="199"/>
        <v>0</v>
      </c>
      <c r="BF518" s="220">
        <f t="shared" si="208"/>
        <v>0</v>
      </c>
      <c r="BG518" s="220">
        <f t="shared" si="209"/>
        <v>0</v>
      </c>
      <c r="BH518" s="220">
        <f t="shared" si="210"/>
        <v>0</v>
      </c>
      <c r="BI518" s="220">
        <f t="shared" si="211"/>
        <v>0</v>
      </c>
      <c r="BJ518" s="220">
        <f t="shared" si="212"/>
        <v>0</v>
      </c>
      <c r="BK518" s="220">
        <f t="shared" si="213"/>
        <v>0</v>
      </c>
      <c r="BL518" s="220">
        <f t="shared" si="214"/>
        <v>0</v>
      </c>
      <c r="BM518" s="220">
        <f t="shared" si="215"/>
        <v>0</v>
      </c>
      <c r="BN518" s="220">
        <f t="shared" si="216"/>
        <v>0</v>
      </c>
      <c r="BO518" s="220">
        <f t="shared" si="217"/>
        <v>0</v>
      </c>
      <c r="BP518" s="220">
        <f t="shared" si="218"/>
        <v>0</v>
      </c>
      <c r="BQ518" s="220">
        <f t="shared" si="219"/>
        <v>0</v>
      </c>
      <c r="BR518" s="220">
        <f t="shared" si="220"/>
        <v>0</v>
      </c>
      <c r="BS518" s="220">
        <f t="shared" si="221"/>
        <v>0</v>
      </c>
      <c r="BT518" s="220">
        <f t="shared" si="222"/>
        <v>0</v>
      </c>
      <c r="BU518" s="220">
        <f t="shared" si="201"/>
        <v>0</v>
      </c>
      <c r="BV518" s="220">
        <f t="shared" si="223"/>
        <v>0</v>
      </c>
      <c r="BW518" s="220">
        <f t="shared" si="224"/>
        <v>0</v>
      </c>
      <c r="BX518" s="220">
        <f t="shared" si="225"/>
        <v>0</v>
      </c>
      <c r="BY518" s="220">
        <f t="shared" si="226"/>
        <v>0</v>
      </c>
      <c r="BZ518" s="220">
        <f t="shared" si="227"/>
        <v>0</v>
      </c>
      <c r="CA518" s="220">
        <f t="shared" si="228"/>
        <v>0</v>
      </c>
      <c r="CB518" s="220">
        <f t="shared" si="229"/>
        <v>0</v>
      </c>
      <c r="CC518" s="220">
        <f t="shared" si="230"/>
        <v>0</v>
      </c>
      <c r="CD518" s="220">
        <f t="shared" si="231"/>
        <v>0</v>
      </c>
      <c r="CE518" s="220">
        <f t="shared" si="232"/>
        <v>0</v>
      </c>
      <c r="CF518" s="220">
        <f t="shared" si="233"/>
        <v>0</v>
      </c>
      <c r="CG518" s="220">
        <f t="shared" si="234"/>
        <v>0</v>
      </c>
      <c r="CH518" s="220">
        <f t="shared" si="235"/>
        <v>0</v>
      </c>
      <c r="CI518" s="220">
        <f t="shared" si="236"/>
        <v>0</v>
      </c>
      <c r="CJ518" s="220">
        <f t="shared" si="237"/>
        <v>0</v>
      </c>
      <c r="CK518" s="220">
        <f t="shared" si="238"/>
        <v>0</v>
      </c>
      <c r="CL518" s="220">
        <f t="shared" si="239"/>
        <v>0</v>
      </c>
      <c r="CM518" s="220">
        <f t="shared" si="240"/>
        <v>0</v>
      </c>
      <c r="CN518" s="220">
        <f t="shared" si="241"/>
        <v>0</v>
      </c>
      <c r="CO518" s="220">
        <f t="shared" si="242"/>
        <v>0</v>
      </c>
      <c r="CP518" s="220">
        <f t="shared" si="243"/>
        <v>0</v>
      </c>
      <c r="CQ518" s="220">
        <f t="shared" si="203"/>
        <v>0</v>
      </c>
      <c r="CR518" s="220">
        <f t="shared" si="244"/>
        <v>0</v>
      </c>
      <c r="CS518" s="220">
        <f t="shared" si="245"/>
        <v>0</v>
      </c>
      <c r="CT518" s="220">
        <f t="shared" si="246"/>
        <v>0</v>
      </c>
      <c r="CU518" s="220">
        <f t="shared" si="247"/>
        <v>0</v>
      </c>
      <c r="CV518" s="220">
        <f t="shared" si="248"/>
        <v>0</v>
      </c>
      <c r="CW518" s="220">
        <f t="shared" si="249"/>
        <v>0</v>
      </c>
      <c r="CX518" s="220">
        <f t="shared" si="250"/>
        <v>0</v>
      </c>
      <c r="CY518" s="220">
        <f t="shared" si="251"/>
        <v>0</v>
      </c>
      <c r="CZ518" s="220">
        <f t="shared" si="252"/>
        <v>0</v>
      </c>
      <c r="DA518" s="220">
        <f t="shared" si="253"/>
        <v>0</v>
      </c>
      <c r="DB518" s="220">
        <f t="shared" si="254"/>
        <v>0</v>
      </c>
      <c r="DC518" s="220">
        <f t="shared" si="255"/>
        <v>0</v>
      </c>
      <c r="DD518" s="220">
        <f t="shared" si="256"/>
        <v>0</v>
      </c>
      <c r="DE518" s="220">
        <f t="shared" si="257"/>
        <v>0</v>
      </c>
      <c r="DF518" s="220">
        <f t="shared" si="258"/>
        <v>0</v>
      </c>
      <c r="DG518" s="220">
        <f t="shared" si="259"/>
        <v>0</v>
      </c>
      <c r="DH518" s="220">
        <f t="shared" si="260"/>
        <v>0</v>
      </c>
      <c r="DI518" s="220">
        <f t="shared" si="261"/>
        <v>0</v>
      </c>
      <c r="DJ518" s="220">
        <f t="shared" si="262"/>
        <v>0</v>
      </c>
      <c r="DK518" s="220">
        <f t="shared" si="263"/>
        <v>0</v>
      </c>
      <c r="DL518" s="220">
        <f t="shared" si="205"/>
        <v>0</v>
      </c>
      <c r="DM518" s="220">
        <f t="shared" si="264"/>
        <v>0</v>
      </c>
      <c r="DN518" s="96" t="str">
        <f>IF(DM518=0,"",IF(SUM($DM$502:DM518)=1,_xlfn.CONCAT(DO518,),IF($DM$559&gt;SUM($DM$502:DM518),_xlfn.CONCAT(", ",DO518),IF(DM$559=SUM($DM$502:DM518),_xlfn.CONCAT(" y ",DO518)))))</f>
        <v/>
      </c>
      <c r="DO518" s="98">
        <f t="shared" si="265"/>
        <v>16</v>
      </c>
      <c r="DT518" s="645">
        <f t="shared" si="266"/>
        <v>0</v>
      </c>
      <c r="DU518" s="647"/>
    </row>
    <row r="519" spans="1:125" s="114" customFormat="1" ht="15">
      <c r="A519" s="131"/>
      <c r="B519" s="53"/>
      <c r="C519" s="82" t="s">
        <v>82</v>
      </c>
      <c r="D519" s="792" t="str">
        <f>IF(CNGE_2026_M3_Secc1!$AH$40=CNGE_2026_M3_Secc1!$AJ$40,"",IF($AH$408=1,"",IF(CNGE_2026_M3_Secc1!D76="","",CNGE_2026_M3_Secc1!D76)))</f>
        <v/>
      </c>
      <c r="E519" s="793"/>
      <c r="F519" s="793"/>
      <c r="G519" s="793"/>
      <c r="H519" s="793"/>
      <c r="I519" s="793"/>
      <c r="J519" s="793"/>
      <c r="K519" s="793"/>
      <c r="L519" s="793"/>
      <c r="M519" s="794"/>
      <c r="N519" s="432"/>
      <c r="O519" s="432"/>
      <c r="P519" s="432"/>
      <c r="Q519" s="432"/>
      <c r="R519" s="432"/>
      <c r="S519" s="432"/>
      <c r="T519" s="432"/>
      <c r="U519" s="432"/>
      <c r="V519" s="432"/>
      <c r="W519" s="432"/>
      <c r="X519" s="432"/>
      <c r="Y519" s="432"/>
      <c r="Z519" s="432"/>
      <c r="AA519" s="432"/>
      <c r="AB519" s="432"/>
      <c r="AC519" s="432"/>
      <c r="AD519" s="432"/>
      <c r="AE519" s="49"/>
      <c r="AF519" s="219"/>
      <c r="AG519" s="212"/>
      <c r="AH519" s="896">
        <f t="shared" si="267"/>
        <v>0</v>
      </c>
      <c r="AI519" s="627"/>
      <c r="AJ519" s="896">
        <f t="shared" si="195"/>
        <v>0</v>
      </c>
      <c r="AK519" s="627"/>
      <c r="AL519" s="896">
        <f t="shared" si="196"/>
        <v>0</v>
      </c>
      <c r="AM519" s="627"/>
      <c r="AN519" s="627">
        <f t="shared" si="197"/>
        <v>0</v>
      </c>
      <c r="AO519" s="627"/>
      <c r="AP519" s="639" t="str">
        <f>IF(AN519=0,"",IF(SUM($AN$502:AN519)=1,AR519,IF($AN$559&gt;SUM($AN$502:AN519),_xlfn.CONCAT(", ",AR519),IF($AN$559=SUM($AN$502:AN519),_xlfn.CONCAT(" y ",AR519,".")))))</f>
        <v/>
      </c>
      <c r="AQ519" s="641" t="str">
        <f>IF(AO519=0,"", IF(SUM($AN519:BW$582)=1,AR519, IF($AN$589&gt;SUM($AN519:BW$582),_xlfn.CONCAT(", ",AR519), IF($AN$589=SUM($AN519:BW$582),_xlfn.CONCAT(" y ",AR519,".")))))</f>
        <v/>
      </c>
      <c r="AR519" s="639">
        <f t="shared" si="268"/>
        <v>17</v>
      </c>
      <c r="AS519" s="641"/>
      <c r="AU519" s="1055">
        <f t="shared" si="206"/>
        <v>0</v>
      </c>
      <c r="AV519" s="1055"/>
      <c r="AX519" s="1053">
        <f t="shared" si="198"/>
        <v>0</v>
      </c>
      <c r="AY519" s="729"/>
      <c r="AZ519" s="1053">
        <f t="shared" si="269"/>
        <v>0</v>
      </c>
      <c r="BA519" s="729"/>
      <c r="BB519" s="639">
        <f t="shared" si="207"/>
        <v>0</v>
      </c>
      <c r="BC519" s="641"/>
      <c r="BE519" s="220">
        <f t="shared" si="199"/>
        <v>0</v>
      </c>
      <c r="BF519" s="220">
        <f t="shared" si="208"/>
        <v>0</v>
      </c>
      <c r="BG519" s="220">
        <f t="shared" si="209"/>
        <v>0</v>
      </c>
      <c r="BH519" s="220">
        <f t="shared" si="210"/>
        <v>0</v>
      </c>
      <c r="BI519" s="220">
        <f t="shared" si="211"/>
        <v>0</v>
      </c>
      <c r="BJ519" s="220">
        <f t="shared" si="212"/>
        <v>0</v>
      </c>
      <c r="BK519" s="220">
        <f t="shared" si="213"/>
        <v>0</v>
      </c>
      <c r="BL519" s="220">
        <f t="shared" si="214"/>
        <v>0</v>
      </c>
      <c r="BM519" s="220">
        <f t="shared" si="215"/>
        <v>0</v>
      </c>
      <c r="BN519" s="220">
        <f t="shared" si="216"/>
        <v>0</v>
      </c>
      <c r="BO519" s="220">
        <f t="shared" si="217"/>
        <v>0</v>
      </c>
      <c r="BP519" s="220">
        <f t="shared" si="218"/>
        <v>0</v>
      </c>
      <c r="BQ519" s="220">
        <f t="shared" si="219"/>
        <v>0</v>
      </c>
      <c r="BR519" s="220">
        <f t="shared" si="220"/>
        <v>0</v>
      </c>
      <c r="BS519" s="220">
        <f t="shared" si="221"/>
        <v>0</v>
      </c>
      <c r="BT519" s="220">
        <f t="shared" si="222"/>
        <v>0</v>
      </c>
      <c r="BU519" s="220">
        <f t="shared" si="201"/>
        <v>0</v>
      </c>
      <c r="BV519" s="220">
        <f t="shared" si="223"/>
        <v>0</v>
      </c>
      <c r="BW519" s="220">
        <f t="shared" si="224"/>
        <v>0</v>
      </c>
      <c r="BX519" s="220">
        <f t="shared" si="225"/>
        <v>0</v>
      </c>
      <c r="BY519" s="220">
        <f t="shared" si="226"/>
        <v>0</v>
      </c>
      <c r="BZ519" s="220">
        <f t="shared" si="227"/>
        <v>0</v>
      </c>
      <c r="CA519" s="220">
        <f t="shared" si="228"/>
        <v>0</v>
      </c>
      <c r="CB519" s="220">
        <f t="shared" si="229"/>
        <v>0</v>
      </c>
      <c r="CC519" s="220">
        <f t="shared" si="230"/>
        <v>0</v>
      </c>
      <c r="CD519" s="220">
        <f t="shared" si="231"/>
        <v>0</v>
      </c>
      <c r="CE519" s="220">
        <f t="shared" si="232"/>
        <v>0</v>
      </c>
      <c r="CF519" s="220">
        <f t="shared" si="233"/>
        <v>0</v>
      </c>
      <c r="CG519" s="220">
        <f t="shared" si="234"/>
        <v>0</v>
      </c>
      <c r="CH519" s="220">
        <f t="shared" si="235"/>
        <v>0</v>
      </c>
      <c r="CI519" s="220">
        <f t="shared" si="236"/>
        <v>0</v>
      </c>
      <c r="CJ519" s="220">
        <f t="shared" si="237"/>
        <v>0</v>
      </c>
      <c r="CK519" s="220">
        <f t="shared" si="238"/>
        <v>0</v>
      </c>
      <c r="CL519" s="220">
        <f t="shared" si="239"/>
        <v>0</v>
      </c>
      <c r="CM519" s="220">
        <f t="shared" si="240"/>
        <v>0</v>
      </c>
      <c r="CN519" s="220">
        <f t="shared" si="241"/>
        <v>0</v>
      </c>
      <c r="CO519" s="220">
        <f t="shared" si="242"/>
        <v>0</v>
      </c>
      <c r="CP519" s="220">
        <f t="shared" si="243"/>
        <v>0</v>
      </c>
      <c r="CQ519" s="220">
        <f t="shared" si="203"/>
        <v>0</v>
      </c>
      <c r="CR519" s="220">
        <f t="shared" si="244"/>
        <v>0</v>
      </c>
      <c r="CS519" s="220">
        <f t="shared" si="245"/>
        <v>0</v>
      </c>
      <c r="CT519" s="220">
        <f t="shared" si="246"/>
        <v>0</v>
      </c>
      <c r="CU519" s="220">
        <f t="shared" si="247"/>
        <v>0</v>
      </c>
      <c r="CV519" s="220">
        <f t="shared" si="248"/>
        <v>0</v>
      </c>
      <c r="CW519" s="220">
        <f t="shared" si="249"/>
        <v>0</v>
      </c>
      <c r="CX519" s="220">
        <f t="shared" si="250"/>
        <v>0</v>
      </c>
      <c r="CY519" s="220">
        <f t="shared" si="251"/>
        <v>0</v>
      </c>
      <c r="CZ519" s="220">
        <f t="shared" si="252"/>
        <v>0</v>
      </c>
      <c r="DA519" s="220">
        <f t="shared" si="253"/>
        <v>0</v>
      </c>
      <c r="DB519" s="220">
        <f t="shared" si="254"/>
        <v>0</v>
      </c>
      <c r="DC519" s="220">
        <f t="shared" si="255"/>
        <v>0</v>
      </c>
      <c r="DD519" s="220">
        <f t="shared" si="256"/>
        <v>0</v>
      </c>
      <c r="DE519" s="220">
        <f t="shared" si="257"/>
        <v>0</v>
      </c>
      <c r="DF519" s="220">
        <f t="shared" si="258"/>
        <v>0</v>
      </c>
      <c r="DG519" s="220">
        <f t="shared" si="259"/>
        <v>0</v>
      </c>
      <c r="DH519" s="220">
        <f t="shared" si="260"/>
        <v>0</v>
      </c>
      <c r="DI519" s="220">
        <f t="shared" si="261"/>
        <v>0</v>
      </c>
      <c r="DJ519" s="220">
        <f t="shared" si="262"/>
        <v>0</v>
      </c>
      <c r="DK519" s="220">
        <f t="shared" si="263"/>
        <v>0</v>
      </c>
      <c r="DL519" s="220">
        <f t="shared" si="205"/>
        <v>0</v>
      </c>
      <c r="DM519" s="220">
        <f t="shared" si="264"/>
        <v>0</v>
      </c>
      <c r="DN519" s="96" t="str">
        <f>IF(DM519=0,"",IF(SUM($DM$502:DM519)=1,_xlfn.CONCAT(DO519,),IF($DM$559&gt;SUM($DM$502:DM519),_xlfn.CONCAT(", ",DO519),IF(DM$559=SUM($DM$502:DM519),_xlfn.CONCAT(" y ",DO519)))))</f>
        <v/>
      </c>
      <c r="DO519" s="98">
        <f t="shared" si="265"/>
        <v>17</v>
      </c>
      <c r="DT519" s="645">
        <f t="shared" si="266"/>
        <v>0</v>
      </c>
      <c r="DU519" s="647"/>
    </row>
    <row r="520" spans="1:125" s="114" customFormat="1" ht="15">
      <c r="A520" s="131"/>
      <c r="B520" s="53"/>
      <c r="C520" s="82" t="s">
        <v>83</v>
      </c>
      <c r="D520" s="792" t="str">
        <f>IF(CNGE_2026_M3_Secc1!$AH$40=CNGE_2026_M3_Secc1!$AJ$40,"",IF($AH$408=1,"",IF(CNGE_2026_M3_Secc1!D77="","",CNGE_2026_M3_Secc1!D77)))</f>
        <v/>
      </c>
      <c r="E520" s="793"/>
      <c r="F520" s="793"/>
      <c r="G520" s="793"/>
      <c r="H520" s="793"/>
      <c r="I520" s="793"/>
      <c r="J520" s="793"/>
      <c r="K520" s="793"/>
      <c r="L520" s="793"/>
      <c r="M520" s="794"/>
      <c r="N520" s="432"/>
      <c r="O520" s="432"/>
      <c r="P520" s="432"/>
      <c r="Q520" s="432"/>
      <c r="R520" s="432"/>
      <c r="S520" s="432"/>
      <c r="T520" s="432"/>
      <c r="U520" s="432"/>
      <c r="V520" s="432"/>
      <c r="W520" s="432"/>
      <c r="X520" s="432"/>
      <c r="Y520" s="432"/>
      <c r="Z520" s="432"/>
      <c r="AA520" s="432"/>
      <c r="AB520" s="432"/>
      <c r="AC520" s="432"/>
      <c r="AD520" s="432"/>
      <c r="AE520" s="49"/>
      <c r="AF520" s="219"/>
      <c r="AG520" s="212"/>
      <c r="AH520" s="896">
        <f t="shared" si="267"/>
        <v>0</v>
      </c>
      <c r="AI520" s="627"/>
      <c r="AJ520" s="896">
        <f t="shared" si="195"/>
        <v>0</v>
      </c>
      <c r="AK520" s="627"/>
      <c r="AL520" s="896">
        <f t="shared" si="196"/>
        <v>0</v>
      </c>
      <c r="AM520" s="627"/>
      <c r="AN520" s="627">
        <f t="shared" si="197"/>
        <v>0</v>
      </c>
      <c r="AO520" s="627"/>
      <c r="AP520" s="639" t="str">
        <f>IF(AN520=0,"",IF(SUM($AN$502:AN520)=1,AR520,IF($AN$559&gt;SUM($AN$502:AN520),_xlfn.CONCAT(", ",AR520),IF($AN$559=SUM($AN$502:AN520),_xlfn.CONCAT(" y ",AR520,".")))))</f>
        <v/>
      </c>
      <c r="AQ520" s="641" t="str">
        <f>IF(AO520=0,"", IF(SUM($AN520:BW$582)=1,AR520, IF($AN$589&gt;SUM($AN520:BW$582),_xlfn.CONCAT(", ",AR520), IF($AN$589=SUM($AN520:BW$582),_xlfn.CONCAT(" y ",AR520,".")))))</f>
        <v/>
      </c>
      <c r="AR520" s="639">
        <f t="shared" si="268"/>
        <v>18</v>
      </c>
      <c r="AS520" s="641"/>
      <c r="AU520" s="1055">
        <f t="shared" si="206"/>
        <v>0</v>
      </c>
      <c r="AV520" s="1055"/>
      <c r="AX520" s="1053">
        <f t="shared" si="198"/>
        <v>0</v>
      </c>
      <c r="AY520" s="729"/>
      <c r="AZ520" s="1053">
        <f t="shared" si="269"/>
        <v>0</v>
      </c>
      <c r="BA520" s="729"/>
      <c r="BB520" s="639">
        <f t="shared" si="207"/>
        <v>0</v>
      </c>
      <c r="BC520" s="641"/>
      <c r="BE520" s="220">
        <f t="shared" si="199"/>
        <v>0</v>
      </c>
      <c r="BF520" s="220">
        <f t="shared" si="208"/>
        <v>0</v>
      </c>
      <c r="BG520" s="220">
        <f t="shared" si="209"/>
        <v>0</v>
      </c>
      <c r="BH520" s="220">
        <f t="shared" si="210"/>
        <v>0</v>
      </c>
      <c r="BI520" s="220">
        <f t="shared" si="211"/>
        <v>0</v>
      </c>
      <c r="BJ520" s="220">
        <f t="shared" si="212"/>
        <v>0</v>
      </c>
      <c r="BK520" s="220">
        <f t="shared" si="213"/>
        <v>0</v>
      </c>
      <c r="BL520" s="220">
        <f t="shared" si="214"/>
        <v>0</v>
      </c>
      <c r="BM520" s="220">
        <f t="shared" si="215"/>
        <v>0</v>
      </c>
      <c r="BN520" s="220">
        <f t="shared" si="216"/>
        <v>0</v>
      </c>
      <c r="BO520" s="220">
        <f t="shared" si="217"/>
        <v>0</v>
      </c>
      <c r="BP520" s="220">
        <f t="shared" si="218"/>
        <v>0</v>
      </c>
      <c r="BQ520" s="220">
        <f t="shared" si="219"/>
        <v>0</v>
      </c>
      <c r="BR520" s="220">
        <f t="shared" si="220"/>
        <v>0</v>
      </c>
      <c r="BS520" s="220">
        <f t="shared" si="221"/>
        <v>0</v>
      </c>
      <c r="BT520" s="220">
        <f t="shared" si="222"/>
        <v>0</v>
      </c>
      <c r="BU520" s="220">
        <f t="shared" si="201"/>
        <v>0</v>
      </c>
      <c r="BV520" s="220">
        <f t="shared" si="223"/>
        <v>0</v>
      </c>
      <c r="BW520" s="220">
        <f t="shared" si="224"/>
        <v>0</v>
      </c>
      <c r="BX520" s="220">
        <f t="shared" si="225"/>
        <v>0</v>
      </c>
      <c r="BY520" s="220">
        <f t="shared" si="226"/>
        <v>0</v>
      </c>
      <c r="BZ520" s="220">
        <f t="shared" si="227"/>
        <v>0</v>
      </c>
      <c r="CA520" s="220">
        <f t="shared" si="228"/>
        <v>0</v>
      </c>
      <c r="CB520" s="220">
        <f t="shared" si="229"/>
        <v>0</v>
      </c>
      <c r="CC520" s="220">
        <f t="shared" si="230"/>
        <v>0</v>
      </c>
      <c r="CD520" s="220">
        <f t="shared" si="231"/>
        <v>0</v>
      </c>
      <c r="CE520" s="220">
        <f t="shared" si="232"/>
        <v>0</v>
      </c>
      <c r="CF520" s="220">
        <f t="shared" si="233"/>
        <v>0</v>
      </c>
      <c r="CG520" s="220">
        <f t="shared" si="234"/>
        <v>0</v>
      </c>
      <c r="CH520" s="220">
        <f t="shared" si="235"/>
        <v>0</v>
      </c>
      <c r="CI520" s="220">
        <f t="shared" si="236"/>
        <v>0</v>
      </c>
      <c r="CJ520" s="220">
        <f t="shared" si="237"/>
        <v>0</v>
      </c>
      <c r="CK520" s="220">
        <f t="shared" si="238"/>
        <v>0</v>
      </c>
      <c r="CL520" s="220">
        <f t="shared" si="239"/>
        <v>0</v>
      </c>
      <c r="CM520" s="220">
        <f t="shared" si="240"/>
        <v>0</v>
      </c>
      <c r="CN520" s="220">
        <f t="shared" si="241"/>
        <v>0</v>
      </c>
      <c r="CO520" s="220">
        <f t="shared" si="242"/>
        <v>0</v>
      </c>
      <c r="CP520" s="220">
        <f t="shared" si="243"/>
        <v>0</v>
      </c>
      <c r="CQ520" s="220">
        <f t="shared" si="203"/>
        <v>0</v>
      </c>
      <c r="CR520" s="220">
        <f t="shared" si="244"/>
        <v>0</v>
      </c>
      <c r="CS520" s="220">
        <f t="shared" si="245"/>
        <v>0</v>
      </c>
      <c r="CT520" s="220">
        <f t="shared" si="246"/>
        <v>0</v>
      </c>
      <c r="CU520" s="220">
        <f t="shared" si="247"/>
        <v>0</v>
      </c>
      <c r="CV520" s="220">
        <f t="shared" si="248"/>
        <v>0</v>
      </c>
      <c r="CW520" s="220">
        <f t="shared" si="249"/>
        <v>0</v>
      </c>
      <c r="CX520" s="220">
        <f t="shared" si="250"/>
        <v>0</v>
      </c>
      <c r="CY520" s="220">
        <f t="shared" si="251"/>
        <v>0</v>
      </c>
      <c r="CZ520" s="220">
        <f t="shared" si="252"/>
        <v>0</v>
      </c>
      <c r="DA520" s="220">
        <f t="shared" si="253"/>
        <v>0</v>
      </c>
      <c r="DB520" s="220">
        <f t="shared" si="254"/>
        <v>0</v>
      </c>
      <c r="DC520" s="220">
        <f t="shared" si="255"/>
        <v>0</v>
      </c>
      <c r="DD520" s="220">
        <f t="shared" si="256"/>
        <v>0</v>
      </c>
      <c r="DE520" s="220">
        <f t="shared" si="257"/>
        <v>0</v>
      </c>
      <c r="DF520" s="220">
        <f t="shared" si="258"/>
        <v>0</v>
      </c>
      <c r="DG520" s="220">
        <f t="shared" si="259"/>
        <v>0</v>
      </c>
      <c r="DH520" s="220">
        <f t="shared" si="260"/>
        <v>0</v>
      </c>
      <c r="DI520" s="220">
        <f t="shared" si="261"/>
        <v>0</v>
      </c>
      <c r="DJ520" s="220">
        <f t="shared" si="262"/>
        <v>0</v>
      </c>
      <c r="DK520" s="220">
        <f t="shared" si="263"/>
        <v>0</v>
      </c>
      <c r="DL520" s="220">
        <f t="shared" si="205"/>
        <v>0</v>
      </c>
      <c r="DM520" s="220">
        <f t="shared" si="264"/>
        <v>0</v>
      </c>
      <c r="DN520" s="96" t="str">
        <f>IF(DM520=0,"",IF(SUM($DM$502:DM520)=1,_xlfn.CONCAT(DO520,),IF($DM$559&gt;SUM($DM$502:DM520),_xlfn.CONCAT(", ",DO520),IF(DM$559=SUM($DM$502:DM520),_xlfn.CONCAT(" y ",DO520)))))</f>
        <v/>
      </c>
      <c r="DO520" s="98">
        <f t="shared" si="265"/>
        <v>18</v>
      </c>
      <c r="DT520" s="645">
        <f t="shared" si="266"/>
        <v>0</v>
      </c>
      <c r="DU520" s="647"/>
    </row>
    <row r="521" spans="1:125" s="114" customFormat="1" ht="15">
      <c r="A521" s="131"/>
      <c r="B521" s="53"/>
      <c r="C521" s="82" t="s">
        <v>84</v>
      </c>
      <c r="D521" s="792" t="str">
        <f>IF(CNGE_2026_M3_Secc1!$AH$40=CNGE_2026_M3_Secc1!$AJ$40,"",IF($AH$408=1,"",IF(CNGE_2026_M3_Secc1!D78="","",CNGE_2026_M3_Secc1!D78)))</f>
        <v/>
      </c>
      <c r="E521" s="793"/>
      <c r="F521" s="793"/>
      <c r="G521" s="793"/>
      <c r="H521" s="793"/>
      <c r="I521" s="793"/>
      <c r="J521" s="793"/>
      <c r="K521" s="793"/>
      <c r="L521" s="793"/>
      <c r="M521" s="794"/>
      <c r="N521" s="432"/>
      <c r="O521" s="432"/>
      <c r="P521" s="432"/>
      <c r="Q521" s="432"/>
      <c r="R521" s="432"/>
      <c r="S521" s="432"/>
      <c r="T521" s="432"/>
      <c r="U521" s="432"/>
      <c r="V521" s="432"/>
      <c r="W521" s="432"/>
      <c r="X521" s="432"/>
      <c r="Y521" s="432"/>
      <c r="Z521" s="432"/>
      <c r="AA521" s="432"/>
      <c r="AB521" s="432"/>
      <c r="AC521" s="432"/>
      <c r="AD521" s="432"/>
      <c r="AE521" s="49"/>
      <c r="AF521" s="219"/>
      <c r="AG521" s="212"/>
      <c r="AH521" s="896">
        <f t="shared" si="267"/>
        <v>0</v>
      </c>
      <c r="AI521" s="627"/>
      <c r="AJ521" s="896">
        <f t="shared" si="195"/>
        <v>0</v>
      </c>
      <c r="AK521" s="627"/>
      <c r="AL521" s="896">
        <f t="shared" si="196"/>
        <v>0</v>
      </c>
      <c r="AM521" s="627"/>
      <c r="AN521" s="627">
        <f t="shared" si="197"/>
        <v>0</v>
      </c>
      <c r="AO521" s="627"/>
      <c r="AP521" s="639" t="str">
        <f>IF(AN521=0,"",IF(SUM($AN$502:AN521)=1,AR521,IF($AN$559&gt;SUM($AN$502:AN521),_xlfn.CONCAT(", ",AR521),IF($AN$559=SUM($AN$502:AN521),_xlfn.CONCAT(" y ",AR521,".")))))</f>
        <v/>
      </c>
      <c r="AQ521" s="641" t="str">
        <f>IF(AO521=0,"", IF(SUM($AN521:BW$582)=1,AR521, IF($AN$589&gt;SUM($AN521:BW$582),_xlfn.CONCAT(", ",AR521), IF($AN$589=SUM($AN521:BW$582),_xlfn.CONCAT(" y ",AR521,".")))))</f>
        <v/>
      </c>
      <c r="AR521" s="639">
        <f t="shared" si="268"/>
        <v>19</v>
      </c>
      <c r="AS521" s="641"/>
      <c r="AU521" s="1055">
        <f t="shared" si="206"/>
        <v>0</v>
      </c>
      <c r="AV521" s="1055"/>
      <c r="AX521" s="1053">
        <f t="shared" si="198"/>
        <v>0</v>
      </c>
      <c r="AY521" s="729"/>
      <c r="AZ521" s="1053">
        <f t="shared" si="269"/>
        <v>0</v>
      </c>
      <c r="BA521" s="729"/>
      <c r="BB521" s="639">
        <f t="shared" si="207"/>
        <v>0</v>
      </c>
      <c r="BC521" s="641"/>
      <c r="BE521" s="220">
        <f t="shared" si="199"/>
        <v>0</v>
      </c>
      <c r="BF521" s="220">
        <f t="shared" si="208"/>
        <v>0</v>
      </c>
      <c r="BG521" s="220">
        <f t="shared" si="209"/>
        <v>0</v>
      </c>
      <c r="BH521" s="220">
        <f t="shared" si="210"/>
        <v>0</v>
      </c>
      <c r="BI521" s="220">
        <f t="shared" si="211"/>
        <v>0</v>
      </c>
      <c r="BJ521" s="220">
        <f t="shared" si="212"/>
        <v>0</v>
      </c>
      <c r="BK521" s="220">
        <f t="shared" si="213"/>
        <v>0</v>
      </c>
      <c r="BL521" s="220">
        <f t="shared" si="214"/>
        <v>0</v>
      </c>
      <c r="BM521" s="220">
        <f t="shared" si="215"/>
        <v>0</v>
      </c>
      <c r="BN521" s="220">
        <f t="shared" si="216"/>
        <v>0</v>
      </c>
      <c r="BO521" s="220">
        <f t="shared" si="217"/>
        <v>0</v>
      </c>
      <c r="BP521" s="220">
        <f t="shared" si="218"/>
        <v>0</v>
      </c>
      <c r="BQ521" s="220">
        <f t="shared" si="219"/>
        <v>0</v>
      </c>
      <c r="BR521" s="220">
        <f t="shared" si="220"/>
        <v>0</v>
      </c>
      <c r="BS521" s="220">
        <f t="shared" si="221"/>
        <v>0</v>
      </c>
      <c r="BT521" s="220">
        <f t="shared" si="222"/>
        <v>0</v>
      </c>
      <c r="BU521" s="220">
        <f t="shared" si="201"/>
        <v>0</v>
      </c>
      <c r="BV521" s="220">
        <f t="shared" si="223"/>
        <v>0</v>
      </c>
      <c r="BW521" s="220">
        <f t="shared" si="224"/>
        <v>0</v>
      </c>
      <c r="BX521" s="220">
        <f t="shared" si="225"/>
        <v>0</v>
      </c>
      <c r="BY521" s="220">
        <f t="shared" si="226"/>
        <v>0</v>
      </c>
      <c r="BZ521" s="220">
        <f t="shared" si="227"/>
        <v>0</v>
      </c>
      <c r="CA521" s="220">
        <f t="shared" si="228"/>
        <v>0</v>
      </c>
      <c r="CB521" s="220">
        <f t="shared" si="229"/>
        <v>0</v>
      </c>
      <c r="CC521" s="220">
        <f t="shared" si="230"/>
        <v>0</v>
      </c>
      <c r="CD521" s="220">
        <f t="shared" si="231"/>
        <v>0</v>
      </c>
      <c r="CE521" s="220">
        <f t="shared" si="232"/>
        <v>0</v>
      </c>
      <c r="CF521" s="220">
        <f t="shared" si="233"/>
        <v>0</v>
      </c>
      <c r="CG521" s="220">
        <f t="shared" si="234"/>
        <v>0</v>
      </c>
      <c r="CH521" s="220">
        <f t="shared" si="235"/>
        <v>0</v>
      </c>
      <c r="CI521" s="220">
        <f t="shared" si="236"/>
        <v>0</v>
      </c>
      <c r="CJ521" s="220">
        <f t="shared" si="237"/>
        <v>0</v>
      </c>
      <c r="CK521" s="220">
        <f t="shared" si="238"/>
        <v>0</v>
      </c>
      <c r="CL521" s="220">
        <f t="shared" si="239"/>
        <v>0</v>
      </c>
      <c r="CM521" s="220">
        <f t="shared" si="240"/>
        <v>0</v>
      </c>
      <c r="CN521" s="220">
        <f t="shared" si="241"/>
        <v>0</v>
      </c>
      <c r="CO521" s="220">
        <f t="shared" si="242"/>
        <v>0</v>
      </c>
      <c r="CP521" s="220">
        <f t="shared" si="243"/>
        <v>0</v>
      </c>
      <c r="CQ521" s="220">
        <f t="shared" si="203"/>
        <v>0</v>
      </c>
      <c r="CR521" s="220">
        <f t="shared" si="244"/>
        <v>0</v>
      </c>
      <c r="CS521" s="220">
        <f t="shared" si="245"/>
        <v>0</v>
      </c>
      <c r="CT521" s="220">
        <f t="shared" si="246"/>
        <v>0</v>
      </c>
      <c r="CU521" s="220">
        <f t="shared" si="247"/>
        <v>0</v>
      </c>
      <c r="CV521" s="220">
        <f t="shared" si="248"/>
        <v>0</v>
      </c>
      <c r="CW521" s="220">
        <f t="shared" si="249"/>
        <v>0</v>
      </c>
      <c r="CX521" s="220">
        <f t="shared" si="250"/>
        <v>0</v>
      </c>
      <c r="CY521" s="220">
        <f t="shared" si="251"/>
        <v>0</v>
      </c>
      <c r="CZ521" s="220">
        <f t="shared" si="252"/>
        <v>0</v>
      </c>
      <c r="DA521" s="220">
        <f t="shared" si="253"/>
        <v>0</v>
      </c>
      <c r="DB521" s="220">
        <f t="shared" si="254"/>
        <v>0</v>
      </c>
      <c r="DC521" s="220">
        <f t="shared" si="255"/>
        <v>0</v>
      </c>
      <c r="DD521" s="220">
        <f t="shared" si="256"/>
        <v>0</v>
      </c>
      <c r="DE521" s="220">
        <f t="shared" si="257"/>
        <v>0</v>
      </c>
      <c r="DF521" s="220">
        <f t="shared" si="258"/>
        <v>0</v>
      </c>
      <c r="DG521" s="220">
        <f t="shared" si="259"/>
        <v>0</v>
      </c>
      <c r="DH521" s="220">
        <f t="shared" si="260"/>
        <v>0</v>
      </c>
      <c r="DI521" s="220">
        <f t="shared" si="261"/>
        <v>0</v>
      </c>
      <c r="DJ521" s="220">
        <f t="shared" si="262"/>
        <v>0</v>
      </c>
      <c r="DK521" s="220">
        <f t="shared" si="263"/>
        <v>0</v>
      </c>
      <c r="DL521" s="220">
        <f t="shared" si="205"/>
        <v>0</v>
      </c>
      <c r="DM521" s="220">
        <f t="shared" si="264"/>
        <v>0</v>
      </c>
      <c r="DN521" s="96" t="str">
        <f>IF(DM521=0,"",IF(SUM($DM$502:DM521)=1,_xlfn.CONCAT(DO521,),IF($DM$559&gt;SUM($DM$502:DM521),_xlfn.CONCAT(", ",DO521),IF(DM$559=SUM($DM$502:DM521),_xlfn.CONCAT(" y ",DO521)))))</f>
        <v/>
      </c>
      <c r="DO521" s="98">
        <f t="shared" si="265"/>
        <v>19</v>
      </c>
      <c r="DT521" s="645">
        <f t="shared" si="266"/>
        <v>0</v>
      </c>
      <c r="DU521" s="647"/>
    </row>
    <row r="522" spans="1:125" s="114" customFormat="1" ht="15">
      <c r="A522" s="131"/>
      <c r="B522" s="53"/>
      <c r="C522" s="82" t="s">
        <v>85</v>
      </c>
      <c r="D522" s="792" t="str">
        <f>IF(CNGE_2026_M3_Secc1!$AH$40=CNGE_2026_M3_Secc1!$AJ$40,"",IF($AH$408=1,"",IF(CNGE_2026_M3_Secc1!D79="","",CNGE_2026_M3_Secc1!D79)))</f>
        <v/>
      </c>
      <c r="E522" s="793"/>
      <c r="F522" s="793"/>
      <c r="G522" s="793"/>
      <c r="H522" s="793"/>
      <c r="I522" s="793"/>
      <c r="J522" s="793"/>
      <c r="K522" s="793"/>
      <c r="L522" s="793"/>
      <c r="M522" s="794"/>
      <c r="N522" s="432"/>
      <c r="O522" s="432"/>
      <c r="P522" s="432"/>
      <c r="Q522" s="432"/>
      <c r="R522" s="432"/>
      <c r="S522" s="432"/>
      <c r="T522" s="432"/>
      <c r="U522" s="432"/>
      <c r="V522" s="432"/>
      <c r="W522" s="432"/>
      <c r="X522" s="432"/>
      <c r="Y522" s="432"/>
      <c r="Z522" s="432"/>
      <c r="AA522" s="432"/>
      <c r="AB522" s="432"/>
      <c r="AC522" s="432"/>
      <c r="AD522" s="432"/>
      <c r="AE522" s="49"/>
      <c r="AF522" s="219"/>
      <c r="AG522" s="212"/>
      <c r="AH522" s="896">
        <f t="shared" si="267"/>
        <v>0</v>
      </c>
      <c r="AI522" s="627"/>
      <c r="AJ522" s="896">
        <f t="shared" si="195"/>
        <v>0</v>
      </c>
      <c r="AK522" s="627"/>
      <c r="AL522" s="896">
        <f t="shared" si="196"/>
        <v>0</v>
      </c>
      <c r="AM522" s="627"/>
      <c r="AN522" s="627">
        <f t="shared" si="197"/>
        <v>0</v>
      </c>
      <c r="AO522" s="627"/>
      <c r="AP522" s="639" t="str">
        <f>IF(AN522=0,"",IF(SUM($AN$502:AN522)=1,AR522,IF($AN$559&gt;SUM($AN$502:AN522),_xlfn.CONCAT(", ",AR522),IF($AN$559=SUM($AN$502:AN522),_xlfn.CONCAT(" y ",AR522,".")))))</f>
        <v/>
      </c>
      <c r="AQ522" s="641" t="str">
        <f>IF(AO522=0,"", IF(SUM($AN522:BW$582)=1,AR522, IF($AN$589&gt;SUM($AN522:BW$582),_xlfn.CONCAT(", ",AR522), IF($AN$589=SUM($AN522:BW$582),_xlfn.CONCAT(" y ",AR522,".")))))</f>
        <v/>
      </c>
      <c r="AR522" s="639">
        <f t="shared" si="268"/>
        <v>20</v>
      </c>
      <c r="AS522" s="641"/>
      <c r="AU522" s="1055">
        <f t="shared" si="206"/>
        <v>0</v>
      </c>
      <c r="AV522" s="1055"/>
      <c r="AX522" s="1053">
        <f t="shared" si="198"/>
        <v>0</v>
      </c>
      <c r="AY522" s="729"/>
      <c r="AZ522" s="1053">
        <f t="shared" si="269"/>
        <v>0</v>
      </c>
      <c r="BA522" s="729"/>
      <c r="BB522" s="639">
        <f t="shared" si="207"/>
        <v>0</v>
      </c>
      <c r="BC522" s="641"/>
      <c r="BE522" s="220">
        <f t="shared" si="199"/>
        <v>0</v>
      </c>
      <c r="BF522" s="220">
        <f t="shared" si="208"/>
        <v>0</v>
      </c>
      <c r="BG522" s="220">
        <f t="shared" si="209"/>
        <v>0</v>
      </c>
      <c r="BH522" s="220">
        <f t="shared" si="210"/>
        <v>0</v>
      </c>
      <c r="BI522" s="220">
        <f t="shared" si="211"/>
        <v>0</v>
      </c>
      <c r="BJ522" s="220">
        <f t="shared" si="212"/>
        <v>0</v>
      </c>
      <c r="BK522" s="220">
        <f t="shared" si="213"/>
        <v>0</v>
      </c>
      <c r="BL522" s="220">
        <f t="shared" si="214"/>
        <v>0</v>
      </c>
      <c r="BM522" s="220">
        <f t="shared" si="215"/>
        <v>0</v>
      </c>
      <c r="BN522" s="220">
        <f t="shared" si="216"/>
        <v>0</v>
      </c>
      <c r="BO522" s="220">
        <f t="shared" si="217"/>
        <v>0</v>
      </c>
      <c r="BP522" s="220">
        <f t="shared" si="218"/>
        <v>0</v>
      </c>
      <c r="BQ522" s="220">
        <f t="shared" si="219"/>
        <v>0</v>
      </c>
      <c r="BR522" s="220">
        <f t="shared" si="220"/>
        <v>0</v>
      </c>
      <c r="BS522" s="220">
        <f t="shared" si="221"/>
        <v>0</v>
      </c>
      <c r="BT522" s="220">
        <f t="shared" si="222"/>
        <v>0</v>
      </c>
      <c r="BU522" s="220">
        <f t="shared" si="201"/>
        <v>0</v>
      </c>
      <c r="BV522" s="220">
        <f t="shared" si="223"/>
        <v>0</v>
      </c>
      <c r="BW522" s="220">
        <f t="shared" si="224"/>
        <v>0</v>
      </c>
      <c r="BX522" s="220">
        <f t="shared" si="225"/>
        <v>0</v>
      </c>
      <c r="BY522" s="220">
        <f t="shared" si="226"/>
        <v>0</v>
      </c>
      <c r="BZ522" s="220">
        <f t="shared" si="227"/>
        <v>0</v>
      </c>
      <c r="CA522" s="220">
        <f t="shared" si="228"/>
        <v>0</v>
      </c>
      <c r="CB522" s="220">
        <f t="shared" si="229"/>
        <v>0</v>
      </c>
      <c r="CC522" s="220">
        <f t="shared" si="230"/>
        <v>0</v>
      </c>
      <c r="CD522" s="220">
        <f t="shared" si="231"/>
        <v>0</v>
      </c>
      <c r="CE522" s="220">
        <f t="shared" si="232"/>
        <v>0</v>
      </c>
      <c r="CF522" s="220">
        <f t="shared" si="233"/>
        <v>0</v>
      </c>
      <c r="CG522" s="220">
        <f t="shared" si="234"/>
        <v>0</v>
      </c>
      <c r="CH522" s="220">
        <f t="shared" si="235"/>
        <v>0</v>
      </c>
      <c r="CI522" s="220">
        <f t="shared" si="236"/>
        <v>0</v>
      </c>
      <c r="CJ522" s="220">
        <f t="shared" si="237"/>
        <v>0</v>
      </c>
      <c r="CK522" s="220">
        <f t="shared" si="238"/>
        <v>0</v>
      </c>
      <c r="CL522" s="220">
        <f t="shared" si="239"/>
        <v>0</v>
      </c>
      <c r="CM522" s="220">
        <f t="shared" si="240"/>
        <v>0</v>
      </c>
      <c r="CN522" s="220">
        <f t="shared" si="241"/>
        <v>0</v>
      </c>
      <c r="CO522" s="220">
        <f t="shared" si="242"/>
        <v>0</v>
      </c>
      <c r="CP522" s="220">
        <f t="shared" si="243"/>
        <v>0</v>
      </c>
      <c r="CQ522" s="220">
        <f t="shared" si="203"/>
        <v>0</v>
      </c>
      <c r="CR522" s="220">
        <f t="shared" si="244"/>
        <v>0</v>
      </c>
      <c r="CS522" s="220">
        <f t="shared" si="245"/>
        <v>0</v>
      </c>
      <c r="CT522" s="220">
        <f t="shared" si="246"/>
        <v>0</v>
      </c>
      <c r="CU522" s="220">
        <f t="shared" si="247"/>
        <v>0</v>
      </c>
      <c r="CV522" s="220">
        <f t="shared" si="248"/>
        <v>0</v>
      </c>
      <c r="CW522" s="220">
        <f t="shared" si="249"/>
        <v>0</v>
      </c>
      <c r="CX522" s="220">
        <f t="shared" si="250"/>
        <v>0</v>
      </c>
      <c r="CY522" s="220">
        <f t="shared" si="251"/>
        <v>0</v>
      </c>
      <c r="CZ522" s="220">
        <f t="shared" si="252"/>
        <v>0</v>
      </c>
      <c r="DA522" s="220">
        <f t="shared" si="253"/>
        <v>0</v>
      </c>
      <c r="DB522" s="220">
        <f t="shared" si="254"/>
        <v>0</v>
      </c>
      <c r="DC522" s="220">
        <f t="shared" si="255"/>
        <v>0</v>
      </c>
      <c r="DD522" s="220">
        <f t="shared" si="256"/>
        <v>0</v>
      </c>
      <c r="DE522" s="220">
        <f t="shared" si="257"/>
        <v>0</v>
      </c>
      <c r="DF522" s="220">
        <f t="shared" si="258"/>
        <v>0</v>
      </c>
      <c r="DG522" s="220">
        <f t="shared" si="259"/>
        <v>0</v>
      </c>
      <c r="DH522" s="220">
        <f t="shared" si="260"/>
        <v>0</v>
      </c>
      <c r="DI522" s="220">
        <f t="shared" si="261"/>
        <v>0</v>
      </c>
      <c r="DJ522" s="220">
        <f t="shared" si="262"/>
        <v>0</v>
      </c>
      <c r="DK522" s="220">
        <f t="shared" si="263"/>
        <v>0</v>
      </c>
      <c r="DL522" s="220">
        <f t="shared" si="205"/>
        <v>0</v>
      </c>
      <c r="DM522" s="220">
        <f t="shared" si="264"/>
        <v>0</v>
      </c>
      <c r="DN522" s="96" t="str">
        <f>IF(DM522=0,"",IF(SUM($DM$502:DM522)=1,_xlfn.CONCAT(DO522,),IF($DM$559&gt;SUM($DM$502:DM522),_xlfn.CONCAT(", ",DO522),IF(DM$559=SUM($DM$502:DM522),_xlfn.CONCAT(" y ",DO522)))))</f>
        <v/>
      </c>
      <c r="DO522" s="98">
        <f t="shared" si="265"/>
        <v>20</v>
      </c>
      <c r="DT522" s="645">
        <f t="shared" si="266"/>
        <v>0</v>
      </c>
      <c r="DU522" s="647"/>
    </row>
    <row r="523" spans="1:125" s="114" customFormat="1" ht="15">
      <c r="A523" s="131"/>
      <c r="B523" s="53"/>
      <c r="C523" s="82" t="s">
        <v>86</v>
      </c>
      <c r="D523" s="792" t="str">
        <f>IF(CNGE_2026_M3_Secc1!$AH$40=CNGE_2026_M3_Secc1!$AJ$40,"",IF($AH$408=1,"",IF(CNGE_2026_M3_Secc1!D80="","",CNGE_2026_M3_Secc1!D80)))</f>
        <v/>
      </c>
      <c r="E523" s="793"/>
      <c r="F523" s="793"/>
      <c r="G523" s="793"/>
      <c r="H523" s="793"/>
      <c r="I523" s="793"/>
      <c r="J523" s="793"/>
      <c r="K523" s="793"/>
      <c r="L523" s="793"/>
      <c r="M523" s="794"/>
      <c r="N523" s="432"/>
      <c r="O523" s="432"/>
      <c r="P523" s="432"/>
      <c r="Q523" s="432"/>
      <c r="R523" s="432"/>
      <c r="S523" s="432"/>
      <c r="T523" s="432"/>
      <c r="U523" s="432"/>
      <c r="V523" s="432"/>
      <c r="W523" s="432"/>
      <c r="X523" s="432"/>
      <c r="Y523" s="432"/>
      <c r="Z523" s="432"/>
      <c r="AA523" s="432"/>
      <c r="AB523" s="432"/>
      <c r="AC523" s="432"/>
      <c r="AD523" s="432"/>
      <c r="AE523" s="49"/>
      <c r="AF523" s="219"/>
      <c r="AG523" s="212"/>
      <c r="AH523" s="896">
        <f t="shared" si="267"/>
        <v>0</v>
      </c>
      <c r="AI523" s="627"/>
      <c r="AJ523" s="896">
        <f t="shared" si="195"/>
        <v>0</v>
      </c>
      <c r="AK523" s="627"/>
      <c r="AL523" s="896">
        <f t="shared" si="196"/>
        <v>0</v>
      </c>
      <c r="AM523" s="627"/>
      <c r="AN523" s="627">
        <f t="shared" si="197"/>
        <v>0</v>
      </c>
      <c r="AO523" s="627"/>
      <c r="AP523" s="639" t="str">
        <f>IF(AN523=0,"",IF(SUM($AN$502:AN523)=1,AR523,IF($AN$559&gt;SUM($AN$502:AN523),_xlfn.CONCAT(", ",AR523),IF($AN$559=SUM($AN$502:AN523),_xlfn.CONCAT(" y ",AR523,".")))))</f>
        <v/>
      </c>
      <c r="AQ523" s="641" t="str">
        <f>IF(AO523=0,"", IF(SUM($AN523:BW$582)=1,AR523, IF($AN$589&gt;SUM($AN523:BW$582),_xlfn.CONCAT(", ",AR523), IF($AN$589=SUM($AN523:BW$582),_xlfn.CONCAT(" y ",AR523,".")))))</f>
        <v/>
      </c>
      <c r="AR523" s="639">
        <f t="shared" si="268"/>
        <v>21</v>
      </c>
      <c r="AS523" s="641"/>
      <c r="AU523" s="1055">
        <f t="shared" si="206"/>
        <v>0</v>
      </c>
      <c r="AV523" s="1055"/>
      <c r="AX523" s="1053">
        <f t="shared" si="198"/>
        <v>0</v>
      </c>
      <c r="AY523" s="729"/>
      <c r="AZ523" s="1053">
        <f t="shared" si="269"/>
        <v>0</v>
      </c>
      <c r="BA523" s="729"/>
      <c r="BB523" s="639">
        <f t="shared" si="207"/>
        <v>0</v>
      </c>
      <c r="BC523" s="641"/>
      <c r="BE523" s="220">
        <f t="shared" si="199"/>
        <v>0</v>
      </c>
      <c r="BF523" s="220">
        <f t="shared" si="208"/>
        <v>0</v>
      </c>
      <c r="BG523" s="220">
        <f t="shared" si="209"/>
        <v>0</v>
      </c>
      <c r="BH523" s="220">
        <f t="shared" si="210"/>
        <v>0</v>
      </c>
      <c r="BI523" s="220">
        <f t="shared" si="211"/>
        <v>0</v>
      </c>
      <c r="BJ523" s="220">
        <f t="shared" si="212"/>
        <v>0</v>
      </c>
      <c r="BK523" s="220">
        <f t="shared" si="213"/>
        <v>0</v>
      </c>
      <c r="BL523" s="220">
        <f t="shared" si="214"/>
        <v>0</v>
      </c>
      <c r="BM523" s="220">
        <f t="shared" si="215"/>
        <v>0</v>
      </c>
      <c r="BN523" s="220">
        <f t="shared" si="216"/>
        <v>0</v>
      </c>
      <c r="BO523" s="220">
        <f t="shared" si="217"/>
        <v>0</v>
      </c>
      <c r="BP523" s="220">
        <f t="shared" si="218"/>
        <v>0</v>
      </c>
      <c r="BQ523" s="220">
        <f t="shared" si="219"/>
        <v>0</v>
      </c>
      <c r="BR523" s="220">
        <f t="shared" si="220"/>
        <v>0</v>
      </c>
      <c r="BS523" s="220">
        <f t="shared" si="221"/>
        <v>0</v>
      </c>
      <c r="BT523" s="220">
        <f t="shared" si="222"/>
        <v>0</v>
      </c>
      <c r="BU523" s="220">
        <f t="shared" si="201"/>
        <v>0</v>
      </c>
      <c r="BV523" s="220">
        <f t="shared" si="223"/>
        <v>0</v>
      </c>
      <c r="BW523" s="220">
        <f t="shared" si="224"/>
        <v>0</v>
      </c>
      <c r="BX523" s="220">
        <f t="shared" si="225"/>
        <v>0</v>
      </c>
      <c r="BY523" s="220">
        <f t="shared" si="226"/>
        <v>0</v>
      </c>
      <c r="BZ523" s="220">
        <f t="shared" si="227"/>
        <v>0</v>
      </c>
      <c r="CA523" s="220">
        <f t="shared" si="228"/>
        <v>0</v>
      </c>
      <c r="CB523" s="220">
        <f t="shared" si="229"/>
        <v>0</v>
      </c>
      <c r="CC523" s="220">
        <f t="shared" si="230"/>
        <v>0</v>
      </c>
      <c r="CD523" s="220">
        <f t="shared" si="231"/>
        <v>0</v>
      </c>
      <c r="CE523" s="220">
        <f t="shared" si="232"/>
        <v>0</v>
      </c>
      <c r="CF523" s="220">
        <f t="shared" si="233"/>
        <v>0</v>
      </c>
      <c r="CG523" s="220">
        <f t="shared" si="234"/>
        <v>0</v>
      </c>
      <c r="CH523" s="220">
        <f t="shared" si="235"/>
        <v>0</v>
      </c>
      <c r="CI523" s="220">
        <f t="shared" si="236"/>
        <v>0</v>
      </c>
      <c r="CJ523" s="220">
        <f t="shared" si="237"/>
        <v>0</v>
      </c>
      <c r="CK523" s="220">
        <f t="shared" si="238"/>
        <v>0</v>
      </c>
      <c r="CL523" s="220">
        <f t="shared" si="239"/>
        <v>0</v>
      </c>
      <c r="CM523" s="220">
        <f t="shared" si="240"/>
        <v>0</v>
      </c>
      <c r="CN523" s="220">
        <f t="shared" si="241"/>
        <v>0</v>
      </c>
      <c r="CO523" s="220">
        <f t="shared" si="242"/>
        <v>0</v>
      </c>
      <c r="CP523" s="220">
        <f t="shared" si="243"/>
        <v>0</v>
      </c>
      <c r="CQ523" s="220">
        <f t="shared" si="203"/>
        <v>0</v>
      </c>
      <c r="CR523" s="220">
        <f t="shared" si="244"/>
        <v>0</v>
      </c>
      <c r="CS523" s="220">
        <f t="shared" si="245"/>
        <v>0</v>
      </c>
      <c r="CT523" s="220">
        <f t="shared" si="246"/>
        <v>0</v>
      </c>
      <c r="CU523" s="220">
        <f t="shared" si="247"/>
        <v>0</v>
      </c>
      <c r="CV523" s="220">
        <f t="shared" si="248"/>
        <v>0</v>
      </c>
      <c r="CW523" s="220">
        <f t="shared" si="249"/>
        <v>0</v>
      </c>
      <c r="CX523" s="220">
        <f t="shared" si="250"/>
        <v>0</v>
      </c>
      <c r="CY523" s="220">
        <f t="shared" si="251"/>
        <v>0</v>
      </c>
      <c r="CZ523" s="220">
        <f t="shared" si="252"/>
        <v>0</v>
      </c>
      <c r="DA523" s="220">
        <f t="shared" si="253"/>
        <v>0</v>
      </c>
      <c r="DB523" s="220">
        <f t="shared" si="254"/>
        <v>0</v>
      </c>
      <c r="DC523" s="220">
        <f t="shared" si="255"/>
        <v>0</v>
      </c>
      <c r="DD523" s="220">
        <f t="shared" si="256"/>
        <v>0</v>
      </c>
      <c r="DE523" s="220">
        <f t="shared" si="257"/>
        <v>0</v>
      </c>
      <c r="DF523" s="220">
        <f t="shared" si="258"/>
        <v>0</v>
      </c>
      <c r="DG523" s="220">
        <f t="shared" si="259"/>
        <v>0</v>
      </c>
      <c r="DH523" s="220">
        <f t="shared" si="260"/>
        <v>0</v>
      </c>
      <c r="DI523" s="220">
        <f t="shared" si="261"/>
        <v>0</v>
      </c>
      <c r="DJ523" s="220">
        <f t="shared" si="262"/>
        <v>0</v>
      </c>
      <c r="DK523" s="220">
        <f t="shared" si="263"/>
        <v>0</v>
      </c>
      <c r="DL523" s="220">
        <f t="shared" si="205"/>
        <v>0</v>
      </c>
      <c r="DM523" s="220">
        <f t="shared" si="264"/>
        <v>0</v>
      </c>
      <c r="DN523" s="96" t="str">
        <f>IF(DM523=0,"",IF(SUM($DM$502:DM523)=1,_xlfn.CONCAT(DO523,),IF($DM$559&gt;SUM($DM$502:DM523),_xlfn.CONCAT(", ",DO523),IF(DM$559=SUM($DM$502:DM523),_xlfn.CONCAT(" y ",DO523)))))</f>
        <v/>
      </c>
      <c r="DO523" s="98">
        <f t="shared" si="265"/>
        <v>21</v>
      </c>
      <c r="DT523" s="645">
        <f t="shared" si="266"/>
        <v>0</v>
      </c>
      <c r="DU523" s="647"/>
    </row>
    <row r="524" spans="1:125" s="114" customFormat="1" ht="15">
      <c r="A524" s="131"/>
      <c r="B524" s="53"/>
      <c r="C524" s="82" t="s">
        <v>87</v>
      </c>
      <c r="D524" s="792" t="str">
        <f>IF(CNGE_2026_M3_Secc1!$AH$40=CNGE_2026_M3_Secc1!$AJ$40,"",IF($AH$408=1,"",IF(CNGE_2026_M3_Secc1!D81="","",CNGE_2026_M3_Secc1!D81)))</f>
        <v/>
      </c>
      <c r="E524" s="793"/>
      <c r="F524" s="793"/>
      <c r="G524" s="793"/>
      <c r="H524" s="793"/>
      <c r="I524" s="793"/>
      <c r="J524" s="793"/>
      <c r="K524" s="793"/>
      <c r="L524" s="793"/>
      <c r="M524" s="794"/>
      <c r="N524" s="432"/>
      <c r="O524" s="432"/>
      <c r="P524" s="432"/>
      <c r="Q524" s="432"/>
      <c r="R524" s="432"/>
      <c r="S524" s="432"/>
      <c r="T524" s="432"/>
      <c r="U524" s="432"/>
      <c r="V524" s="432"/>
      <c r="W524" s="432"/>
      <c r="X524" s="432"/>
      <c r="Y524" s="432"/>
      <c r="Z524" s="432"/>
      <c r="AA524" s="432"/>
      <c r="AB524" s="432"/>
      <c r="AC524" s="432"/>
      <c r="AD524" s="432"/>
      <c r="AE524" s="49"/>
      <c r="AF524" s="219"/>
      <c r="AG524" s="212"/>
      <c r="AH524" s="896">
        <f t="shared" si="267"/>
        <v>0</v>
      </c>
      <c r="AI524" s="627"/>
      <c r="AJ524" s="896">
        <f t="shared" si="195"/>
        <v>0</v>
      </c>
      <c r="AK524" s="627"/>
      <c r="AL524" s="896">
        <f t="shared" si="196"/>
        <v>0</v>
      </c>
      <c r="AM524" s="627"/>
      <c r="AN524" s="627">
        <f t="shared" si="197"/>
        <v>0</v>
      </c>
      <c r="AO524" s="627"/>
      <c r="AP524" s="639" t="str">
        <f>IF(AN524=0,"",IF(SUM($AN$502:AN524)=1,AR524,IF($AN$559&gt;SUM($AN$502:AN524),_xlfn.CONCAT(", ",AR524),IF($AN$559=SUM($AN$502:AN524),_xlfn.CONCAT(" y ",AR524,".")))))</f>
        <v/>
      </c>
      <c r="AQ524" s="641" t="str">
        <f>IF(AO524=0,"", IF(SUM($AN524:BW$582)=1,AR524, IF($AN$589&gt;SUM($AN524:BW$582),_xlfn.CONCAT(", ",AR524), IF($AN$589=SUM($AN524:BW$582),_xlfn.CONCAT(" y ",AR524,".")))))</f>
        <v/>
      </c>
      <c r="AR524" s="639">
        <f t="shared" si="268"/>
        <v>22</v>
      </c>
      <c r="AS524" s="641"/>
      <c r="AU524" s="1055">
        <f t="shared" si="206"/>
        <v>0</v>
      </c>
      <c r="AV524" s="1055"/>
      <c r="AX524" s="1053">
        <f t="shared" si="198"/>
        <v>0</v>
      </c>
      <c r="AY524" s="729"/>
      <c r="AZ524" s="1053">
        <f t="shared" si="269"/>
        <v>0</v>
      </c>
      <c r="BA524" s="729"/>
      <c r="BB524" s="639">
        <f t="shared" si="207"/>
        <v>0</v>
      </c>
      <c r="BC524" s="641"/>
      <c r="BE524" s="220">
        <f t="shared" si="199"/>
        <v>0</v>
      </c>
      <c r="BF524" s="220">
        <f t="shared" si="208"/>
        <v>0</v>
      </c>
      <c r="BG524" s="220">
        <f t="shared" si="209"/>
        <v>0</v>
      </c>
      <c r="BH524" s="220">
        <f t="shared" si="210"/>
        <v>0</v>
      </c>
      <c r="BI524" s="220">
        <f t="shared" si="211"/>
        <v>0</v>
      </c>
      <c r="BJ524" s="220">
        <f t="shared" si="212"/>
        <v>0</v>
      </c>
      <c r="BK524" s="220">
        <f t="shared" si="213"/>
        <v>0</v>
      </c>
      <c r="BL524" s="220">
        <f t="shared" si="214"/>
        <v>0</v>
      </c>
      <c r="BM524" s="220">
        <f t="shared" si="215"/>
        <v>0</v>
      </c>
      <c r="BN524" s="220">
        <f t="shared" si="216"/>
        <v>0</v>
      </c>
      <c r="BO524" s="220">
        <f t="shared" si="217"/>
        <v>0</v>
      </c>
      <c r="BP524" s="220">
        <f t="shared" si="218"/>
        <v>0</v>
      </c>
      <c r="BQ524" s="220">
        <f t="shared" si="219"/>
        <v>0</v>
      </c>
      <c r="BR524" s="220">
        <f t="shared" si="220"/>
        <v>0</v>
      </c>
      <c r="BS524" s="220">
        <f t="shared" si="221"/>
        <v>0</v>
      </c>
      <c r="BT524" s="220">
        <f t="shared" si="222"/>
        <v>0</v>
      </c>
      <c r="BU524" s="220">
        <f t="shared" si="201"/>
        <v>0</v>
      </c>
      <c r="BV524" s="220">
        <f t="shared" si="223"/>
        <v>0</v>
      </c>
      <c r="BW524" s="220">
        <f t="shared" si="224"/>
        <v>0</v>
      </c>
      <c r="BX524" s="220">
        <f t="shared" si="225"/>
        <v>0</v>
      </c>
      <c r="BY524" s="220">
        <f t="shared" si="226"/>
        <v>0</v>
      </c>
      <c r="BZ524" s="220">
        <f t="shared" si="227"/>
        <v>0</v>
      </c>
      <c r="CA524" s="220">
        <f t="shared" si="228"/>
        <v>0</v>
      </c>
      <c r="CB524" s="220">
        <f t="shared" si="229"/>
        <v>0</v>
      </c>
      <c r="CC524" s="220">
        <f t="shared" si="230"/>
        <v>0</v>
      </c>
      <c r="CD524" s="220">
        <f t="shared" si="231"/>
        <v>0</v>
      </c>
      <c r="CE524" s="220">
        <f t="shared" si="232"/>
        <v>0</v>
      </c>
      <c r="CF524" s="220">
        <f t="shared" si="233"/>
        <v>0</v>
      </c>
      <c r="CG524" s="220">
        <f t="shared" si="234"/>
        <v>0</v>
      </c>
      <c r="CH524" s="220">
        <f t="shared" si="235"/>
        <v>0</v>
      </c>
      <c r="CI524" s="220">
        <f t="shared" si="236"/>
        <v>0</v>
      </c>
      <c r="CJ524" s="220">
        <f t="shared" si="237"/>
        <v>0</v>
      </c>
      <c r="CK524" s="220">
        <f t="shared" si="238"/>
        <v>0</v>
      </c>
      <c r="CL524" s="220">
        <f t="shared" si="239"/>
        <v>0</v>
      </c>
      <c r="CM524" s="220">
        <f t="shared" si="240"/>
        <v>0</v>
      </c>
      <c r="CN524" s="220">
        <f t="shared" si="241"/>
        <v>0</v>
      </c>
      <c r="CO524" s="220">
        <f t="shared" si="242"/>
        <v>0</v>
      </c>
      <c r="CP524" s="220">
        <f t="shared" si="243"/>
        <v>0</v>
      </c>
      <c r="CQ524" s="220">
        <f t="shared" si="203"/>
        <v>0</v>
      </c>
      <c r="CR524" s="220">
        <f t="shared" si="244"/>
        <v>0</v>
      </c>
      <c r="CS524" s="220">
        <f t="shared" si="245"/>
        <v>0</v>
      </c>
      <c r="CT524" s="220">
        <f t="shared" si="246"/>
        <v>0</v>
      </c>
      <c r="CU524" s="220">
        <f t="shared" si="247"/>
        <v>0</v>
      </c>
      <c r="CV524" s="220">
        <f t="shared" si="248"/>
        <v>0</v>
      </c>
      <c r="CW524" s="220">
        <f t="shared" si="249"/>
        <v>0</v>
      </c>
      <c r="CX524" s="220">
        <f t="shared" si="250"/>
        <v>0</v>
      </c>
      <c r="CY524" s="220">
        <f t="shared" si="251"/>
        <v>0</v>
      </c>
      <c r="CZ524" s="220">
        <f t="shared" si="252"/>
        <v>0</v>
      </c>
      <c r="DA524" s="220">
        <f t="shared" si="253"/>
        <v>0</v>
      </c>
      <c r="DB524" s="220">
        <f t="shared" si="254"/>
        <v>0</v>
      </c>
      <c r="DC524" s="220">
        <f t="shared" si="255"/>
        <v>0</v>
      </c>
      <c r="DD524" s="220">
        <f t="shared" si="256"/>
        <v>0</v>
      </c>
      <c r="DE524" s="220">
        <f t="shared" si="257"/>
        <v>0</v>
      </c>
      <c r="DF524" s="220">
        <f t="shared" si="258"/>
        <v>0</v>
      </c>
      <c r="DG524" s="220">
        <f t="shared" si="259"/>
        <v>0</v>
      </c>
      <c r="DH524" s="220">
        <f t="shared" si="260"/>
        <v>0</v>
      </c>
      <c r="DI524" s="220">
        <f t="shared" si="261"/>
        <v>0</v>
      </c>
      <c r="DJ524" s="220">
        <f t="shared" si="262"/>
        <v>0</v>
      </c>
      <c r="DK524" s="220">
        <f t="shared" si="263"/>
        <v>0</v>
      </c>
      <c r="DL524" s="220">
        <f t="shared" si="205"/>
        <v>0</v>
      </c>
      <c r="DM524" s="220">
        <f t="shared" si="264"/>
        <v>0</v>
      </c>
      <c r="DN524" s="96" t="str">
        <f>IF(DM524=0,"",IF(SUM($DM$502:DM524)=1,_xlfn.CONCAT(DO524,),IF($DM$559&gt;SUM($DM$502:DM524),_xlfn.CONCAT(", ",DO524),IF(DM$559=SUM($DM$502:DM524),_xlfn.CONCAT(" y ",DO524)))))</f>
        <v/>
      </c>
      <c r="DO524" s="98">
        <f t="shared" si="265"/>
        <v>22</v>
      </c>
      <c r="DT524" s="645">
        <f t="shared" si="266"/>
        <v>0</v>
      </c>
      <c r="DU524" s="647"/>
    </row>
    <row r="525" spans="1:125" s="114" customFormat="1" ht="15">
      <c r="A525" s="131"/>
      <c r="B525" s="53"/>
      <c r="C525" s="82" t="s">
        <v>88</v>
      </c>
      <c r="D525" s="792" t="str">
        <f>IF(CNGE_2026_M3_Secc1!$AH$40=CNGE_2026_M3_Secc1!$AJ$40,"",IF($AH$408=1,"",IF(CNGE_2026_M3_Secc1!D82="","",CNGE_2026_M3_Secc1!D82)))</f>
        <v/>
      </c>
      <c r="E525" s="793"/>
      <c r="F525" s="793"/>
      <c r="G525" s="793"/>
      <c r="H525" s="793"/>
      <c r="I525" s="793"/>
      <c r="J525" s="793"/>
      <c r="K525" s="793"/>
      <c r="L525" s="793"/>
      <c r="M525" s="794"/>
      <c r="N525" s="432"/>
      <c r="O525" s="432"/>
      <c r="P525" s="432"/>
      <c r="Q525" s="432"/>
      <c r="R525" s="432"/>
      <c r="S525" s="432"/>
      <c r="T525" s="432"/>
      <c r="U525" s="432"/>
      <c r="V525" s="432"/>
      <c r="W525" s="432"/>
      <c r="X525" s="432"/>
      <c r="Y525" s="432"/>
      <c r="Z525" s="432"/>
      <c r="AA525" s="432"/>
      <c r="AB525" s="432"/>
      <c r="AC525" s="432"/>
      <c r="AD525" s="432"/>
      <c r="AE525" s="49"/>
      <c r="AF525" s="219"/>
      <c r="AG525" s="212"/>
      <c r="AH525" s="896">
        <f t="shared" si="267"/>
        <v>0</v>
      </c>
      <c r="AI525" s="627"/>
      <c r="AJ525" s="896">
        <f t="shared" si="195"/>
        <v>0</v>
      </c>
      <c r="AK525" s="627"/>
      <c r="AL525" s="896">
        <f t="shared" si="196"/>
        <v>0</v>
      </c>
      <c r="AM525" s="627"/>
      <c r="AN525" s="627">
        <f t="shared" si="197"/>
        <v>0</v>
      </c>
      <c r="AO525" s="627"/>
      <c r="AP525" s="639" t="str">
        <f>IF(AN525=0,"",IF(SUM($AN$502:AN525)=1,AR525,IF($AN$559&gt;SUM($AN$502:AN525),_xlfn.CONCAT(", ",AR525),IF($AN$559=SUM($AN$502:AN525),_xlfn.CONCAT(" y ",AR525,".")))))</f>
        <v/>
      </c>
      <c r="AQ525" s="641" t="str">
        <f>IF(AO525=0,"", IF(SUM($AN525:BW$582)=1,AR525, IF($AN$589&gt;SUM($AN525:BW$582),_xlfn.CONCAT(", ",AR525), IF($AN$589=SUM($AN525:BW$582),_xlfn.CONCAT(" y ",AR525,".")))))</f>
        <v/>
      </c>
      <c r="AR525" s="639">
        <f t="shared" si="268"/>
        <v>23</v>
      </c>
      <c r="AS525" s="641"/>
      <c r="AU525" s="1055">
        <f t="shared" si="206"/>
        <v>0</v>
      </c>
      <c r="AV525" s="1055"/>
      <c r="AX525" s="1053">
        <f t="shared" si="198"/>
        <v>0</v>
      </c>
      <c r="AY525" s="729"/>
      <c r="AZ525" s="1053">
        <f t="shared" si="269"/>
        <v>0</v>
      </c>
      <c r="BA525" s="729"/>
      <c r="BB525" s="639">
        <f t="shared" si="207"/>
        <v>0</v>
      </c>
      <c r="BC525" s="641"/>
      <c r="BE525" s="220">
        <f t="shared" si="199"/>
        <v>0</v>
      </c>
      <c r="BF525" s="220">
        <f t="shared" si="208"/>
        <v>0</v>
      </c>
      <c r="BG525" s="220">
        <f t="shared" si="209"/>
        <v>0</v>
      </c>
      <c r="BH525" s="220">
        <f t="shared" si="210"/>
        <v>0</v>
      </c>
      <c r="BI525" s="220">
        <f t="shared" si="211"/>
        <v>0</v>
      </c>
      <c r="BJ525" s="220">
        <f t="shared" si="212"/>
        <v>0</v>
      </c>
      <c r="BK525" s="220">
        <f t="shared" si="213"/>
        <v>0</v>
      </c>
      <c r="BL525" s="220">
        <f t="shared" si="214"/>
        <v>0</v>
      </c>
      <c r="BM525" s="220">
        <f t="shared" si="215"/>
        <v>0</v>
      </c>
      <c r="BN525" s="220">
        <f t="shared" si="216"/>
        <v>0</v>
      </c>
      <c r="BO525" s="220">
        <f t="shared" si="217"/>
        <v>0</v>
      </c>
      <c r="BP525" s="220">
        <f t="shared" si="218"/>
        <v>0</v>
      </c>
      <c r="BQ525" s="220">
        <f t="shared" si="219"/>
        <v>0</v>
      </c>
      <c r="BR525" s="220">
        <f t="shared" si="220"/>
        <v>0</v>
      </c>
      <c r="BS525" s="220">
        <f t="shared" si="221"/>
        <v>0</v>
      </c>
      <c r="BT525" s="220">
        <f t="shared" si="222"/>
        <v>0</v>
      </c>
      <c r="BU525" s="220">
        <f t="shared" si="201"/>
        <v>0</v>
      </c>
      <c r="BV525" s="220">
        <f t="shared" si="223"/>
        <v>0</v>
      </c>
      <c r="BW525" s="220">
        <f t="shared" si="224"/>
        <v>0</v>
      </c>
      <c r="BX525" s="220">
        <f t="shared" si="225"/>
        <v>0</v>
      </c>
      <c r="BY525" s="220">
        <f t="shared" si="226"/>
        <v>0</v>
      </c>
      <c r="BZ525" s="220">
        <f t="shared" si="227"/>
        <v>0</v>
      </c>
      <c r="CA525" s="220">
        <f t="shared" si="228"/>
        <v>0</v>
      </c>
      <c r="CB525" s="220">
        <f t="shared" si="229"/>
        <v>0</v>
      </c>
      <c r="CC525" s="220">
        <f t="shared" si="230"/>
        <v>0</v>
      </c>
      <c r="CD525" s="220">
        <f t="shared" si="231"/>
        <v>0</v>
      </c>
      <c r="CE525" s="220">
        <f t="shared" si="232"/>
        <v>0</v>
      </c>
      <c r="CF525" s="220">
        <f t="shared" si="233"/>
        <v>0</v>
      </c>
      <c r="CG525" s="220">
        <f t="shared" si="234"/>
        <v>0</v>
      </c>
      <c r="CH525" s="220">
        <f t="shared" si="235"/>
        <v>0</v>
      </c>
      <c r="CI525" s="220">
        <f t="shared" si="236"/>
        <v>0</v>
      </c>
      <c r="CJ525" s="220">
        <f t="shared" si="237"/>
        <v>0</v>
      </c>
      <c r="CK525" s="220">
        <f t="shared" si="238"/>
        <v>0</v>
      </c>
      <c r="CL525" s="220">
        <f t="shared" si="239"/>
        <v>0</v>
      </c>
      <c r="CM525" s="220">
        <f t="shared" si="240"/>
        <v>0</v>
      </c>
      <c r="CN525" s="220">
        <f t="shared" si="241"/>
        <v>0</v>
      </c>
      <c r="CO525" s="220">
        <f t="shared" si="242"/>
        <v>0</v>
      </c>
      <c r="CP525" s="220">
        <f t="shared" si="243"/>
        <v>0</v>
      </c>
      <c r="CQ525" s="220">
        <f t="shared" si="203"/>
        <v>0</v>
      </c>
      <c r="CR525" s="220">
        <f t="shared" si="244"/>
        <v>0</v>
      </c>
      <c r="CS525" s="220">
        <f t="shared" si="245"/>
        <v>0</v>
      </c>
      <c r="CT525" s="220">
        <f t="shared" si="246"/>
        <v>0</v>
      </c>
      <c r="CU525" s="220">
        <f t="shared" si="247"/>
        <v>0</v>
      </c>
      <c r="CV525" s="220">
        <f t="shared" si="248"/>
        <v>0</v>
      </c>
      <c r="CW525" s="220">
        <f t="shared" si="249"/>
        <v>0</v>
      </c>
      <c r="CX525" s="220">
        <f t="shared" si="250"/>
        <v>0</v>
      </c>
      <c r="CY525" s="220">
        <f t="shared" si="251"/>
        <v>0</v>
      </c>
      <c r="CZ525" s="220">
        <f t="shared" si="252"/>
        <v>0</v>
      </c>
      <c r="DA525" s="220">
        <f t="shared" si="253"/>
        <v>0</v>
      </c>
      <c r="DB525" s="220">
        <f t="shared" si="254"/>
        <v>0</v>
      </c>
      <c r="DC525" s="220">
        <f t="shared" si="255"/>
        <v>0</v>
      </c>
      <c r="DD525" s="220">
        <f t="shared" si="256"/>
        <v>0</v>
      </c>
      <c r="DE525" s="220">
        <f t="shared" si="257"/>
        <v>0</v>
      </c>
      <c r="DF525" s="220">
        <f t="shared" si="258"/>
        <v>0</v>
      </c>
      <c r="DG525" s="220">
        <f t="shared" si="259"/>
        <v>0</v>
      </c>
      <c r="DH525" s="220">
        <f t="shared" si="260"/>
        <v>0</v>
      </c>
      <c r="DI525" s="220">
        <f t="shared" si="261"/>
        <v>0</v>
      </c>
      <c r="DJ525" s="220">
        <f t="shared" si="262"/>
        <v>0</v>
      </c>
      <c r="DK525" s="220">
        <f t="shared" si="263"/>
        <v>0</v>
      </c>
      <c r="DL525" s="220">
        <f t="shared" si="205"/>
        <v>0</v>
      </c>
      <c r="DM525" s="220">
        <f t="shared" si="264"/>
        <v>0</v>
      </c>
      <c r="DN525" s="96" t="str">
        <f>IF(DM525=0,"",IF(SUM($DM$502:DM525)=1,_xlfn.CONCAT(DO525,),IF($DM$559&gt;SUM($DM$502:DM525),_xlfn.CONCAT(", ",DO525),IF(DM$559=SUM($DM$502:DM525),_xlfn.CONCAT(" y ",DO525)))))</f>
        <v/>
      </c>
      <c r="DO525" s="98">
        <f t="shared" si="265"/>
        <v>23</v>
      </c>
      <c r="DT525" s="645">
        <f t="shared" si="266"/>
        <v>0</v>
      </c>
      <c r="DU525" s="647"/>
    </row>
    <row r="526" spans="1:125" s="114" customFormat="1" ht="15">
      <c r="A526" s="131"/>
      <c r="B526" s="53"/>
      <c r="C526" s="82" t="s">
        <v>89</v>
      </c>
      <c r="D526" s="792" t="str">
        <f>IF(CNGE_2026_M3_Secc1!$AH$40=CNGE_2026_M3_Secc1!$AJ$40,"",IF($AH$408=1,"",IF(CNGE_2026_M3_Secc1!D83="","",CNGE_2026_M3_Secc1!D83)))</f>
        <v/>
      </c>
      <c r="E526" s="793"/>
      <c r="F526" s="793"/>
      <c r="G526" s="793"/>
      <c r="H526" s="793"/>
      <c r="I526" s="793"/>
      <c r="J526" s="793"/>
      <c r="K526" s="793"/>
      <c r="L526" s="793"/>
      <c r="M526" s="794"/>
      <c r="N526" s="432"/>
      <c r="O526" s="432"/>
      <c r="P526" s="432"/>
      <c r="Q526" s="432"/>
      <c r="R526" s="432"/>
      <c r="S526" s="432"/>
      <c r="T526" s="432"/>
      <c r="U526" s="432"/>
      <c r="V526" s="432"/>
      <c r="W526" s="432"/>
      <c r="X526" s="432"/>
      <c r="Y526" s="432"/>
      <c r="Z526" s="432"/>
      <c r="AA526" s="432"/>
      <c r="AB526" s="432"/>
      <c r="AC526" s="432"/>
      <c r="AD526" s="432"/>
      <c r="AE526" s="49"/>
      <c r="AF526" s="219"/>
      <c r="AG526" s="212"/>
      <c r="AH526" s="896">
        <f t="shared" si="267"/>
        <v>0</v>
      </c>
      <c r="AI526" s="627"/>
      <c r="AJ526" s="896">
        <f t="shared" si="195"/>
        <v>0</v>
      </c>
      <c r="AK526" s="627"/>
      <c r="AL526" s="896">
        <f t="shared" si="196"/>
        <v>0</v>
      </c>
      <c r="AM526" s="627"/>
      <c r="AN526" s="627">
        <f t="shared" si="197"/>
        <v>0</v>
      </c>
      <c r="AO526" s="627"/>
      <c r="AP526" s="639" t="str">
        <f>IF(AN526=0,"",IF(SUM($AN$502:AN526)=1,AR526,IF($AN$559&gt;SUM($AN$502:AN526),_xlfn.CONCAT(", ",AR526),IF($AN$559=SUM($AN$502:AN526),_xlfn.CONCAT(" y ",AR526,".")))))</f>
        <v/>
      </c>
      <c r="AQ526" s="641" t="str">
        <f>IF(AO526=0,"", IF(SUM($AN526:BW$582)=1,AR526, IF($AN$589&gt;SUM($AN526:BW$582),_xlfn.CONCAT(", ",AR526), IF($AN$589=SUM($AN526:BW$582),_xlfn.CONCAT(" y ",AR526,".")))))</f>
        <v/>
      </c>
      <c r="AR526" s="639">
        <f t="shared" si="268"/>
        <v>24</v>
      </c>
      <c r="AS526" s="641"/>
      <c r="AU526" s="1055">
        <f t="shared" si="206"/>
        <v>0</v>
      </c>
      <c r="AV526" s="1055"/>
      <c r="AX526" s="1053">
        <f t="shared" si="198"/>
        <v>0</v>
      </c>
      <c r="AY526" s="729"/>
      <c r="AZ526" s="1053">
        <f t="shared" si="269"/>
        <v>0</v>
      </c>
      <c r="BA526" s="729"/>
      <c r="BB526" s="639">
        <f t="shared" si="207"/>
        <v>0</v>
      </c>
      <c r="BC526" s="641"/>
      <c r="BE526" s="220">
        <f t="shared" si="199"/>
        <v>0</v>
      </c>
      <c r="BF526" s="220">
        <f t="shared" si="208"/>
        <v>0</v>
      </c>
      <c r="BG526" s="220">
        <f t="shared" si="209"/>
        <v>0</v>
      </c>
      <c r="BH526" s="220">
        <f t="shared" si="210"/>
        <v>0</v>
      </c>
      <c r="BI526" s="220">
        <f t="shared" si="211"/>
        <v>0</v>
      </c>
      <c r="BJ526" s="220">
        <f t="shared" si="212"/>
        <v>0</v>
      </c>
      <c r="BK526" s="220">
        <f t="shared" si="213"/>
        <v>0</v>
      </c>
      <c r="BL526" s="220">
        <f t="shared" si="214"/>
        <v>0</v>
      </c>
      <c r="BM526" s="220">
        <f t="shared" si="215"/>
        <v>0</v>
      </c>
      <c r="BN526" s="220">
        <f t="shared" si="216"/>
        <v>0</v>
      </c>
      <c r="BO526" s="220">
        <f t="shared" si="217"/>
        <v>0</v>
      </c>
      <c r="BP526" s="220">
        <f t="shared" si="218"/>
        <v>0</v>
      </c>
      <c r="BQ526" s="220">
        <f t="shared" si="219"/>
        <v>0</v>
      </c>
      <c r="BR526" s="220">
        <f t="shared" si="220"/>
        <v>0</v>
      </c>
      <c r="BS526" s="220">
        <f t="shared" si="221"/>
        <v>0</v>
      </c>
      <c r="BT526" s="220">
        <f t="shared" si="222"/>
        <v>0</v>
      </c>
      <c r="BU526" s="220">
        <f t="shared" si="201"/>
        <v>0</v>
      </c>
      <c r="BV526" s="220">
        <f t="shared" si="223"/>
        <v>0</v>
      </c>
      <c r="BW526" s="220">
        <f t="shared" si="224"/>
        <v>0</v>
      </c>
      <c r="BX526" s="220">
        <f t="shared" si="225"/>
        <v>0</v>
      </c>
      <c r="BY526" s="220">
        <f t="shared" si="226"/>
        <v>0</v>
      </c>
      <c r="BZ526" s="220">
        <f t="shared" si="227"/>
        <v>0</v>
      </c>
      <c r="CA526" s="220">
        <f t="shared" si="228"/>
        <v>0</v>
      </c>
      <c r="CB526" s="220">
        <f t="shared" si="229"/>
        <v>0</v>
      </c>
      <c r="CC526" s="220">
        <f t="shared" si="230"/>
        <v>0</v>
      </c>
      <c r="CD526" s="220">
        <f t="shared" si="231"/>
        <v>0</v>
      </c>
      <c r="CE526" s="220">
        <f t="shared" si="232"/>
        <v>0</v>
      </c>
      <c r="CF526" s="220">
        <f t="shared" si="233"/>
        <v>0</v>
      </c>
      <c r="CG526" s="220">
        <f t="shared" si="234"/>
        <v>0</v>
      </c>
      <c r="CH526" s="220">
        <f t="shared" si="235"/>
        <v>0</v>
      </c>
      <c r="CI526" s="220">
        <f t="shared" si="236"/>
        <v>0</v>
      </c>
      <c r="CJ526" s="220">
        <f t="shared" si="237"/>
        <v>0</v>
      </c>
      <c r="CK526" s="220">
        <f t="shared" si="238"/>
        <v>0</v>
      </c>
      <c r="CL526" s="220">
        <f t="shared" si="239"/>
        <v>0</v>
      </c>
      <c r="CM526" s="220">
        <f t="shared" si="240"/>
        <v>0</v>
      </c>
      <c r="CN526" s="220">
        <f t="shared" si="241"/>
        <v>0</v>
      </c>
      <c r="CO526" s="220">
        <f t="shared" si="242"/>
        <v>0</v>
      </c>
      <c r="CP526" s="220">
        <f t="shared" si="243"/>
        <v>0</v>
      </c>
      <c r="CQ526" s="220">
        <f t="shared" si="203"/>
        <v>0</v>
      </c>
      <c r="CR526" s="220">
        <f t="shared" si="244"/>
        <v>0</v>
      </c>
      <c r="CS526" s="220">
        <f t="shared" si="245"/>
        <v>0</v>
      </c>
      <c r="CT526" s="220">
        <f t="shared" si="246"/>
        <v>0</v>
      </c>
      <c r="CU526" s="220">
        <f t="shared" si="247"/>
        <v>0</v>
      </c>
      <c r="CV526" s="220">
        <f t="shared" si="248"/>
        <v>0</v>
      </c>
      <c r="CW526" s="220">
        <f t="shared" si="249"/>
        <v>0</v>
      </c>
      <c r="CX526" s="220">
        <f t="shared" si="250"/>
        <v>0</v>
      </c>
      <c r="CY526" s="220">
        <f t="shared" si="251"/>
        <v>0</v>
      </c>
      <c r="CZ526" s="220">
        <f t="shared" si="252"/>
        <v>0</v>
      </c>
      <c r="DA526" s="220">
        <f t="shared" si="253"/>
        <v>0</v>
      </c>
      <c r="DB526" s="220">
        <f t="shared" si="254"/>
        <v>0</v>
      </c>
      <c r="DC526" s="220">
        <f t="shared" si="255"/>
        <v>0</v>
      </c>
      <c r="DD526" s="220">
        <f t="shared" si="256"/>
        <v>0</v>
      </c>
      <c r="DE526" s="220">
        <f t="shared" si="257"/>
        <v>0</v>
      </c>
      <c r="DF526" s="220">
        <f t="shared" si="258"/>
        <v>0</v>
      </c>
      <c r="DG526" s="220">
        <f t="shared" si="259"/>
        <v>0</v>
      </c>
      <c r="DH526" s="220">
        <f t="shared" si="260"/>
        <v>0</v>
      </c>
      <c r="DI526" s="220">
        <f t="shared" si="261"/>
        <v>0</v>
      </c>
      <c r="DJ526" s="220">
        <f t="shared" si="262"/>
        <v>0</v>
      </c>
      <c r="DK526" s="220">
        <f t="shared" si="263"/>
        <v>0</v>
      </c>
      <c r="DL526" s="220">
        <f t="shared" si="205"/>
        <v>0</v>
      </c>
      <c r="DM526" s="220">
        <f t="shared" si="264"/>
        <v>0</v>
      </c>
      <c r="DN526" s="96" t="str">
        <f>IF(DM526=0,"",IF(SUM($DM$502:DM526)=1,_xlfn.CONCAT(DO526,),IF($DM$559&gt;SUM($DM$502:DM526),_xlfn.CONCAT(", ",DO526),IF(DM$559=SUM($DM$502:DM526),_xlfn.CONCAT(" y ",DO526)))))</f>
        <v/>
      </c>
      <c r="DO526" s="98">
        <f t="shared" si="265"/>
        <v>24</v>
      </c>
      <c r="DT526" s="645">
        <f t="shared" si="266"/>
        <v>0</v>
      </c>
      <c r="DU526" s="647"/>
    </row>
    <row r="527" spans="1:125" s="114" customFormat="1" ht="15">
      <c r="A527" s="131"/>
      <c r="B527" s="53"/>
      <c r="C527" s="82" t="s">
        <v>90</v>
      </c>
      <c r="D527" s="792" t="str">
        <f>IF(CNGE_2026_M3_Secc1!$AH$40=CNGE_2026_M3_Secc1!$AJ$40,"",IF($AH$408=1,"",IF(CNGE_2026_M3_Secc1!D84="","",CNGE_2026_M3_Secc1!D84)))</f>
        <v/>
      </c>
      <c r="E527" s="793"/>
      <c r="F527" s="793"/>
      <c r="G527" s="793"/>
      <c r="H527" s="793"/>
      <c r="I527" s="793"/>
      <c r="J527" s="793"/>
      <c r="K527" s="793"/>
      <c r="L527" s="793"/>
      <c r="M527" s="794"/>
      <c r="N527" s="432"/>
      <c r="O527" s="432"/>
      <c r="P527" s="432"/>
      <c r="Q527" s="432"/>
      <c r="R527" s="432"/>
      <c r="S527" s="432"/>
      <c r="T527" s="432"/>
      <c r="U527" s="432"/>
      <c r="V527" s="432"/>
      <c r="W527" s="432"/>
      <c r="X527" s="432"/>
      <c r="Y527" s="432"/>
      <c r="Z527" s="432"/>
      <c r="AA527" s="432"/>
      <c r="AB527" s="432"/>
      <c r="AC527" s="432"/>
      <c r="AD527" s="432"/>
      <c r="AE527" s="49"/>
      <c r="AF527" s="219"/>
      <c r="AG527" s="212"/>
      <c r="AH527" s="896">
        <f t="shared" si="267"/>
        <v>0</v>
      </c>
      <c r="AI527" s="627"/>
      <c r="AJ527" s="896">
        <f t="shared" si="195"/>
        <v>0</v>
      </c>
      <c r="AK527" s="627"/>
      <c r="AL527" s="896">
        <f t="shared" si="196"/>
        <v>0</v>
      </c>
      <c r="AM527" s="627"/>
      <c r="AN527" s="627">
        <f t="shared" si="197"/>
        <v>0</v>
      </c>
      <c r="AO527" s="627"/>
      <c r="AP527" s="639" t="str">
        <f>IF(AN527=0,"",IF(SUM($AN$502:AN527)=1,AR527,IF($AN$559&gt;SUM($AN$502:AN527),_xlfn.CONCAT(", ",AR527),IF($AN$559=SUM($AN$502:AN527),_xlfn.CONCAT(" y ",AR527,".")))))</f>
        <v/>
      </c>
      <c r="AQ527" s="641" t="str">
        <f>IF(AO527=0,"", IF(SUM($AN527:BW$582)=1,AR527, IF($AN$589&gt;SUM($AN527:BW$582),_xlfn.CONCAT(", ",AR527), IF($AN$589=SUM($AN527:BW$582),_xlfn.CONCAT(" y ",AR527,".")))))</f>
        <v/>
      </c>
      <c r="AR527" s="639">
        <f t="shared" si="268"/>
        <v>25</v>
      </c>
      <c r="AS527" s="641"/>
      <c r="AU527" s="1055">
        <f t="shared" si="206"/>
        <v>0</v>
      </c>
      <c r="AV527" s="1055"/>
      <c r="AX527" s="1053">
        <f t="shared" si="198"/>
        <v>0</v>
      </c>
      <c r="AY527" s="729"/>
      <c r="AZ527" s="1053">
        <f t="shared" si="269"/>
        <v>0</v>
      </c>
      <c r="BA527" s="729"/>
      <c r="BB527" s="639">
        <f t="shared" si="207"/>
        <v>0</v>
      </c>
      <c r="BC527" s="641"/>
      <c r="BE527" s="220">
        <f t="shared" si="199"/>
        <v>0</v>
      </c>
      <c r="BF527" s="220">
        <f t="shared" si="208"/>
        <v>0</v>
      </c>
      <c r="BG527" s="220">
        <f t="shared" si="209"/>
        <v>0</v>
      </c>
      <c r="BH527" s="220">
        <f t="shared" si="210"/>
        <v>0</v>
      </c>
      <c r="BI527" s="220">
        <f t="shared" si="211"/>
        <v>0</v>
      </c>
      <c r="BJ527" s="220">
        <f t="shared" si="212"/>
        <v>0</v>
      </c>
      <c r="BK527" s="220">
        <f t="shared" si="213"/>
        <v>0</v>
      </c>
      <c r="BL527" s="220">
        <f t="shared" si="214"/>
        <v>0</v>
      </c>
      <c r="BM527" s="220">
        <f t="shared" si="215"/>
        <v>0</v>
      </c>
      <c r="BN527" s="220">
        <f t="shared" si="216"/>
        <v>0</v>
      </c>
      <c r="BO527" s="220">
        <f t="shared" si="217"/>
        <v>0</v>
      </c>
      <c r="BP527" s="220">
        <f t="shared" si="218"/>
        <v>0</v>
      </c>
      <c r="BQ527" s="220">
        <f t="shared" si="219"/>
        <v>0</v>
      </c>
      <c r="BR527" s="220">
        <f t="shared" si="220"/>
        <v>0</v>
      </c>
      <c r="BS527" s="220">
        <f t="shared" si="221"/>
        <v>0</v>
      </c>
      <c r="BT527" s="220">
        <f t="shared" si="222"/>
        <v>0</v>
      </c>
      <c r="BU527" s="220">
        <f t="shared" si="201"/>
        <v>0</v>
      </c>
      <c r="BV527" s="220">
        <f t="shared" si="223"/>
        <v>0</v>
      </c>
      <c r="BW527" s="220">
        <f t="shared" si="224"/>
        <v>0</v>
      </c>
      <c r="BX527" s="220">
        <f t="shared" si="225"/>
        <v>0</v>
      </c>
      <c r="BY527" s="220">
        <f t="shared" si="226"/>
        <v>0</v>
      </c>
      <c r="BZ527" s="220">
        <f t="shared" si="227"/>
        <v>0</v>
      </c>
      <c r="CA527" s="220">
        <f t="shared" si="228"/>
        <v>0</v>
      </c>
      <c r="CB527" s="220">
        <f t="shared" si="229"/>
        <v>0</v>
      </c>
      <c r="CC527" s="220">
        <f t="shared" si="230"/>
        <v>0</v>
      </c>
      <c r="CD527" s="220">
        <f t="shared" si="231"/>
        <v>0</v>
      </c>
      <c r="CE527" s="220">
        <f t="shared" si="232"/>
        <v>0</v>
      </c>
      <c r="CF527" s="220">
        <f t="shared" si="233"/>
        <v>0</v>
      </c>
      <c r="CG527" s="220">
        <f t="shared" si="234"/>
        <v>0</v>
      </c>
      <c r="CH527" s="220">
        <f t="shared" si="235"/>
        <v>0</v>
      </c>
      <c r="CI527" s="220">
        <f t="shared" si="236"/>
        <v>0</v>
      </c>
      <c r="CJ527" s="220">
        <f t="shared" si="237"/>
        <v>0</v>
      </c>
      <c r="CK527" s="220">
        <f t="shared" si="238"/>
        <v>0</v>
      </c>
      <c r="CL527" s="220">
        <f t="shared" si="239"/>
        <v>0</v>
      </c>
      <c r="CM527" s="220">
        <f t="shared" si="240"/>
        <v>0</v>
      </c>
      <c r="CN527" s="220">
        <f t="shared" si="241"/>
        <v>0</v>
      </c>
      <c r="CO527" s="220">
        <f t="shared" si="242"/>
        <v>0</v>
      </c>
      <c r="CP527" s="220">
        <f t="shared" si="243"/>
        <v>0</v>
      </c>
      <c r="CQ527" s="220">
        <f t="shared" si="203"/>
        <v>0</v>
      </c>
      <c r="CR527" s="220">
        <f t="shared" si="244"/>
        <v>0</v>
      </c>
      <c r="CS527" s="220">
        <f t="shared" si="245"/>
        <v>0</v>
      </c>
      <c r="CT527" s="220">
        <f t="shared" si="246"/>
        <v>0</v>
      </c>
      <c r="CU527" s="220">
        <f t="shared" si="247"/>
        <v>0</v>
      </c>
      <c r="CV527" s="220">
        <f t="shared" si="248"/>
        <v>0</v>
      </c>
      <c r="CW527" s="220">
        <f t="shared" si="249"/>
        <v>0</v>
      </c>
      <c r="CX527" s="220">
        <f t="shared" si="250"/>
        <v>0</v>
      </c>
      <c r="CY527" s="220">
        <f t="shared" si="251"/>
        <v>0</v>
      </c>
      <c r="CZ527" s="220">
        <f t="shared" si="252"/>
        <v>0</v>
      </c>
      <c r="DA527" s="220">
        <f t="shared" si="253"/>
        <v>0</v>
      </c>
      <c r="DB527" s="220">
        <f t="shared" si="254"/>
        <v>0</v>
      </c>
      <c r="DC527" s="220">
        <f t="shared" si="255"/>
        <v>0</v>
      </c>
      <c r="DD527" s="220">
        <f t="shared" si="256"/>
        <v>0</v>
      </c>
      <c r="DE527" s="220">
        <f t="shared" si="257"/>
        <v>0</v>
      </c>
      <c r="DF527" s="220">
        <f t="shared" si="258"/>
        <v>0</v>
      </c>
      <c r="DG527" s="220">
        <f t="shared" si="259"/>
        <v>0</v>
      </c>
      <c r="DH527" s="220">
        <f t="shared" si="260"/>
        <v>0</v>
      </c>
      <c r="DI527" s="220">
        <f t="shared" si="261"/>
        <v>0</v>
      </c>
      <c r="DJ527" s="220">
        <f t="shared" si="262"/>
        <v>0</v>
      </c>
      <c r="DK527" s="220">
        <f t="shared" si="263"/>
        <v>0</v>
      </c>
      <c r="DL527" s="220">
        <f t="shared" si="205"/>
        <v>0</v>
      </c>
      <c r="DM527" s="220">
        <f t="shared" si="264"/>
        <v>0</v>
      </c>
      <c r="DN527" s="96" t="str">
        <f>IF(DM527=0,"",IF(SUM($DM$502:DM527)=1,_xlfn.CONCAT(DO527,),IF($DM$559&gt;SUM($DM$502:DM527),_xlfn.CONCAT(", ",DO527),IF(DM$559=SUM($DM$502:DM527),_xlfn.CONCAT(" y ",DO527)))))</f>
        <v/>
      </c>
      <c r="DO527" s="98">
        <f t="shared" si="265"/>
        <v>25</v>
      </c>
      <c r="DT527" s="645">
        <f t="shared" si="266"/>
        <v>0</v>
      </c>
      <c r="DU527" s="647"/>
    </row>
    <row r="528" spans="1:125" s="114" customFormat="1" ht="15">
      <c r="A528" s="131"/>
      <c r="B528" s="53"/>
      <c r="C528" s="82" t="s">
        <v>91</v>
      </c>
      <c r="D528" s="792" t="str">
        <f>IF(CNGE_2026_M3_Secc1!$AH$40=CNGE_2026_M3_Secc1!$AJ$40,"",IF($AH$408=1,"",IF(CNGE_2026_M3_Secc1!D85="","",CNGE_2026_M3_Secc1!D85)))</f>
        <v/>
      </c>
      <c r="E528" s="793"/>
      <c r="F528" s="793"/>
      <c r="G528" s="793"/>
      <c r="H528" s="793"/>
      <c r="I528" s="793"/>
      <c r="J528" s="793"/>
      <c r="K528" s="793"/>
      <c r="L528" s="793"/>
      <c r="M528" s="794"/>
      <c r="N528" s="432"/>
      <c r="O528" s="432"/>
      <c r="P528" s="432"/>
      <c r="Q528" s="432"/>
      <c r="R528" s="432"/>
      <c r="S528" s="432"/>
      <c r="T528" s="432"/>
      <c r="U528" s="432"/>
      <c r="V528" s="432"/>
      <c r="W528" s="432"/>
      <c r="X528" s="432"/>
      <c r="Y528" s="432"/>
      <c r="Z528" s="432"/>
      <c r="AA528" s="432"/>
      <c r="AB528" s="432"/>
      <c r="AC528" s="432"/>
      <c r="AD528" s="432"/>
      <c r="AE528" s="49"/>
      <c r="AF528" s="219"/>
      <c r="AG528" s="212"/>
      <c r="AH528" s="896">
        <f t="shared" si="267"/>
        <v>0</v>
      </c>
      <c r="AI528" s="627"/>
      <c r="AJ528" s="896">
        <f t="shared" si="195"/>
        <v>0</v>
      </c>
      <c r="AK528" s="627"/>
      <c r="AL528" s="896">
        <f t="shared" si="196"/>
        <v>0</v>
      </c>
      <c r="AM528" s="627"/>
      <c r="AN528" s="627">
        <f t="shared" si="197"/>
        <v>0</v>
      </c>
      <c r="AO528" s="627"/>
      <c r="AP528" s="639" t="str">
        <f>IF(AN528=0,"",IF(SUM($AN$502:AN528)=1,AR528,IF($AN$559&gt;SUM($AN$502:AN528),_xlfn.CONCAT(", ",AR528),IF($AN$559=SUM($AN$502:AN528),_xlfn.CONCAT(" y ",AR528,".")))))</f>
        <v/>
      </c>
      <c r="AQ528" s="641" t="str">
        <f>IF(AO528=0,"", IF(SUM($AN528:BW$582)=1,AR528, IF($AN$589&gt;SUM($AN528:BW$582),_xlfn.CONCAT(", ",AR528), IF($AN$589=SUM($AN528:BW$582),_xlfn.CONCAT(" y ",AR528,".")))))</f>
        <v/>
      </c>
      <c r="AR528" s="639">
        <f t="shared" si="268"/>
        <v>26</v>
      </c>
      <c r="AS528" s="641"/>
      <c r="AU528" s="1055">
        <f t="shared" si="206"/>
        <v>0</v>
      </c>
      <c r="AV528" s="1055"/>
      <c r="AX528" s="1053">
        <f t="shared" si="198"/>
        <v>0</v>
      </c>
      <c r="AY528" s="729"/>
      <c r="AZ528" s="1053">
        <f t="shared" si="269"/>
        <v>0</v>
      </c>
      <c r="BA528" s="729"/>
      <c r="BB528" s="639">
        <f t="shared" si="207"/>
        <v>0</v>
      </c>
      <c r="BC528" s="641"/>
      <c r="BE528" s="220">
        <f t="shared" si="199"/>
        <v>0</v>
      </c>
      <c r="BF528" s="220">
        <f t="shared" si="208"/>
        <v>0</v>
      </c>
      <c r="BG528" s="220">
        <f t="shared" si="209"/>
        <v>0</v>
      </c>
      <c r="BH528" s="220">
        <f t="shared" si="210"/>
        <v>0</v>
      </c>
      <c r="BI528" s="220">
        <f t="shared" si="211"/>
        <v>0</v>
      </c>
      <c r="BJ528" s="220">
        <f t="shared" si="212"/>
        <v>0</v>
      </c>
      <c r="BK528" s="220">
        <f t="shared" si="213"/>
        <v>0</v>
      </c>
      <c r="BL528" s="220">
        <f t="shared" si="214"/>
        <v>0</v>
      </c>
      <c r="BM528" s="220">
        <f t="shared" si="215"/>
        <v>0</v>
      </c>
      <c r="BN528" s="220">
        <f t="shared" si="216"/>
        <v>0</v>
      </c>
      <c r="BO528" s="220">
        <f t="shared" si="217"/>
        <v>0</v>
      </c>
      <c r="BP528" s="220">
        <f t="shared" si="218"/>
        <v>0</v>
      </c>
      <c r="BQ528" s="220">
        <f t="shared" si="219"/>
        <v>0</v>
      </c>
      <c r="BR528" s="220">
        <f t="shared" si="220"/>
        <v>0</v>
      </c>
      <c r="BS528" s="220">
        <f t="shared" si="221"/>
        <v>0</v>
      </c>
      <c r="BT528" s="220">
        <f t="shared" si="222"/>
        <v>0</v>
      </c>
      <c r="BU528" s="220">
        <f t="shared" si="201"/>
        <v>0</v>
      </c>
      <c r="BV528" s="220">
        <f t="shared" si="223"/>
        <v>0</v>
      </c>
      <c r="BW528" s="220">
        <f t="shared" si="224"/>
        <v>0</v>
      </c>
      <c r="BX528" s="220">
        <f t="shared" si="225"/>
        <v>0</v>
      </c>
      <c r="BY528" s="220">
        <f t="shared" si="226"/>
        <v>0</v>
      </c>
      <c r="BZ528" s="220">
        <f t="shared" si="227"/>
        <v>0</v>
      </c>
      <c r="CA528" s="220">
        <f t="shared" si="228"/>
        <v>0</v>
      </c>
      <c r="CB528" s="220">
        <f t="shared" si="229"/>
        <v>0</v>
      </c>
      <c r="CC528" s="220">
        <f t="shared" si="230"/>
        <v>0</v>
      </c>
      <c r="CD528" s="220">
        <f t="shared" si="231"/>
        <v>0</v>
      </c>
      <c r="CE528" s="220">
        <f t="shared" si="232"/>
        <v>0</v>
      </c>
      <c r="CF528" s="220">
        <f t="shared" si="233"/>
        <v>0</v>
      </c>
      <c r="CG528" s="220">
        <f t="shared" si="234"/>
        <v>0</v>
      </c>
      <c r="CH528" s="220">
        <f t="shared" si="235"/>
        <v>0</v>
      </c>
      <c r="CI528" s="220">
        <f t="shared" si="236"/>
        <v>0</v>
      </c>
      <c r="CJ528" s="220">
        <f t="shared" si="237"/>
        <v>0</v>
      </c>
      <c r="CK528" s="220">
        <f t="shared" si="238"/>
        <v>0</v>
      </c>
      <c r="CL528" s="220">
        <f t="shared" si="239"/>
        <v>0</v>
      </c>
      <c r="CM528" s="220">
        <f t="shared" si="240"/>
        <v>0</v>
      </c>
      <c r="CN528" s="220">
        <f t="shared" si="241"/>
        <v>0</v>
      </c>
      <c r="CO528" s="220">
        <f t="shared" si="242"/>
        <v>0</v>
      </c>
      <c r="CP528" s="220">
        <f t="shared" si="243"/>
        <v>0</v>
      </c>
      <c r="CQ528" s="220">
        <f t="shared" si="203"/>
        <v>0</v>
      </c>
      <c r="CR528" s="220">
        <f t="shared" si="244"/>
        <v>0</v>
      </c>
      <c r="CS528" s="220">
        <f t="shared" si="245"/>
        <v>0</v>
      </c>
      <c r="CT528" s="220">
        <f t="shared" si="246"/>
        <v>0</v>
      </c>
      <c r="CU528" s="220">
        <f t="shared" si="247"/>
        <v>0</v>
      </c>
      <c r="CV528" s="220">
        <f t="shared" si="248"/>
        <v>0</v>
      </c>
      <c r="CW528" s="220">
        <f t="shared" si="249"/>
        <v>0</v>
      </c>
      <c r="CX528" s="220">
        <f t="shared" si="250"/>
        <v>0</v>
      </c>
      <c r="CY528" s="220">
        <f t="shared" si="251"/>
        <v>0</v>
      </c>
      <c r="CZ528" s="220">
        <f t="shared" si="252"/>
        <v>0</v>
      </c>
      <c r="DA528" s="220">
        <f t="shared" si="253"/>
        <v>0</v>
      </c>
      <c r="DB528" s="220">
        <f t="shared" si="254"/>
        <v>0</v>
      </c>
      <c r="DC528" s="220">
        <f t="shared" si="255"/>
        <v>0</v>
      </c>
      <c r="DD528" s="220">
        <f t="shared" si="256"/>
        <v>0</v>
      </c>
      <c r="DE528" s="220">
        <f t="shared" si="257"/>
        <v>0</v>
      </c>
      <c r="DF528" s="220">
        <f t="shared" si="258"/>
        <v>0</v>
      </c>
      <c r="DG528" s="220">
        <f t="shared" si="259"/>
        <v>0</v>
      </c>
      <c r="DH528" s="220">
        <f t="shared" si="260"/>
        <v>0</v>
      </c>
      <c r="DI528" s="220">
        <f t="shared" si="261"/>
        <v>0</v>
      </c>
      <c r="DJ528" s="220">
        <f t="shared" si="262"/>
        <v>0</v>
      </c>
      <c r="DK528" s="220">
        <f t="shared" si="263"/>
        <v>0</v>
      </c>
      <c r="DL528" s="220">
        <f t="shared" si="205"/>
        <v>0</v>
      </c>
      <c r="DM528" s="220">
        <f t="shared" si="264"/>
        <v>0</v>
      </c>
      <c r="DN528" s="96" t="str">
        <f>IF(DM528=0,"",IF(SUM($DM$502:DM528)=1,_xlfn.CONCAT(DO528,),IF($DM$559&gt;SUM($DM$502:DM528),_xlfn.CONCAT(", ",DO528),IF(DM$559=SUM($DM$502:DM528),_xlfn.CONCAT(" y ",DO528)))))</f>
        <v/>
      </c>
      <c r="DO528" s="98">
        <f t="shared" si="265"/>
        <v>26</v>
      </c>
      <c r="DT528" s="645">
        <f t="shared" si="266"/>
        <v>0</v>
      </c>
      <c r="DU528" s="647"/>
    </row>
    <row r="529" spans="1:125" s="114" customFormat="1" ht="15">
      <c r="A529" s="131"/>
      <c r="B529" s="53"/>
      <c r="C529" s="82" t="s">
        <v>92</v>
      </c>
      <c r="D529" s="792" t="str">
        <f>IF(CNGE_2026_M3_Secc1!$AH$40=CNGE_2026_M3_Secc1!$AJ$40,"",IF($AH$408=1,"",IF(CNGE_2026_M3_Secc1!D86="","",CNGE_2026_M3_Secc1!D86)))</f>
        <v/>
      </c>
      <c r="E529" s="793"/>
      <c r="F529" s="793"/>
      <c r="G529" s="793"/>
      <c r="H529" s="793"/>
      <c r="I529" s="793"/>
      <c r="J529" s="793"/>
      <c r="K529" s="793"/>
      <c r="L529" s="793"/>
      <c r="M529" s="794"/>
      <c r="N529" s="432"/>
      <c r="O529" s="432"/>
      <c r="P529" s="432"/>
      <c r="Q529" s="432"/>
      <c r="R529" s="432"/>
      <c r="S529" s="432"/>
      <c r="T529" s="432"/>
      <c r="U529" s="432"/>
      <c r="V529" s="432"/>
      <c r="W529" s="432"/>
      <c r="X529" s="432"/>
      <c r="Y529" s="432"/>
      <c r="Z529" s="432"/>
      <c r="AA529" s="432"/>
      <c r="AB529" s="432"/>
      <c r="AC529" s="432"/>
      <c r="AD529" s="432"/>
      <c r="AE529" s="49"/>
      <c r="AF529" s="219"/>
      <c r="AG529" s="212"/>
      <c r="AH529" s="896">
        <f t="shared" si="267"/>
        <v>0</v>
      </c>
      <c r="AI529" s="627"/>
      <c r="AJ529" s="896">
        <f t="shared" si="195"/>
        <v>0</v>
      </c>
      <c r="AK529" s="627"/>
      <c r="AL529" s="896">
        <f t="shared" si="196"/>
        <v>0</v>
      </c>
      <c r="AM529" s="627"/>
      <c r="AN529" s="627">
        <f t="shared" si="197"/>
        <v>0</v>
      </c>
      <c r="AO529" s="627"/>
      <c r="AP529" s="639" t="str">
        <f>IF(AN529=0,"",IF(SUM($AN$502:AN529)=1,AR529,IF($AN$559&gt;SUM($AN$502:AN529),_xlfn.CONCAT(", ",AR529),IF($AN$559=SUM($AN$502:AN529),_xlfn.CONCAT(" y ",AR529,".")))))</f>
        <v/>
      </c>
      <c r="AQ529" s="641" t="str">
        <f>IF(AO529=0,"", IF(SUM($AN529:BW$582)=1,AR529, IF($AN$589&gt;SUM($AN529:BW$582),_xlfn.CONCAT(", ",AR529), IF($AN$589=SUM($AN529:BW$582),_xlfn.CONCAT(" y ",AR529,".")))))</f>
        <v/>
      </c>
      <c r="AR529" s="639">
        <f t="shared" si="268"/>
        <v>27</v>
      </c>
      <c r="AS529" s="641"/>
      <c r="AU529" s="1055">
        <f t="shared" si="206"/>
        <v>0</v>
      </c>
      <c r="AV529" s="1055"/>
      <c r="AX529" s="1053">
        <f t="shared" si="198"/>
        <v>0</v>
      </c>
      <c r="AY529" s="729"/>
      <c r="AZ529" s="1053">
        <f t="shared" si="269"/>
        <v>0</v>
      </c>
      <c r="BA529" s="729"/>
      <c r="BB529" s="639">
        <f t="shared" si="207"/>
        <v>0</v>
      </c>
      <c r="BC529" s="641"/>
      <c r="BE529" s="220">
        <f t="shared" si="199"/>
        <v>0</v>
      </c>
      <c r="BF529" s="220">
        <f t="shared" si="208"/>
        <v>0</v>
      </c>
      <c r="BG529" s="220">
        <f t="shared" si="209"/>
        <v>0</v>
      </c>
      <c r="BH529" s="220">
        <f t="shared" si="210"/>
        <v>0</v>
      </c>
      <c r="BI529" s="220">
        <f t="shared" si="211"/>
        <v>0</v>
      </c>
      <c r="BJ529" s="220">
        <f t="shared" si="212"/>
        <v>0</v>
      </c>
      <c r="BK529" s="220">
        <f t="shared" si="213"/>
        <v>0</v>
      </c>
      <c r="BL529" s="220">
        <f t="shared" si="214"/>
        <v>0</v>
      </c>
      <c r="BM529" s="220">
        <f t="shared" si="215"/>
        <v>0</v>
      </c>
      <c r="BN529" s="220">
        <f t="shared" si="216"/>
        <v>0</v>
      </c>
      <c r="BO529" s="220">
        <f t="shared" si="217"/>
        <v>0</v>
      </c>
      <c r="BP529" s="220">
        <f t="shared" si="218"/>
        <v>0</v>
      </c>
      <c r="BQ529" s="220">
        <f t="shared" si="219"/>
        <v>0</v>
      </c>
      <c r="BR529" s="220">
        <f t="shared" si="220"/>
        <v>0</v>
      </c>
      <c r="BS529" s="220">
        <f t="shared" si="221"/>
        <v>0</v>
      </c>
      <c r="BT529" s="220">
        <f t="shared" si="222"/>
        <v>0</v>
      </c>
      <c r="BU529" s="220">
        <f t="shared" si="201"/>
        <v>0</v>
      </c>
      <c r="BV529" s="220">
        <f t="shared" si="223"/>
        <v>0</v>
      </c>
      <c r="BW529" s="220">
        <f t="shared" si="224"/>
        <v>0</v>
      </c>
      <c r="BX529" s="220">
        <f t="shared" si="225"/>
        <v>0</v>
      </c>
      <c r="BY529" s="220">
        <f t="shared" si="226"/>
        <v>0</v>
      </c>
      <c r="BZ529" s="220">
        <f t="shared" si="227"/>
        <v>0</v>
      </c>
      <c r="CA529" s="220">
        <f t="shared" si="228"/>
        <v>0</v>
      </c>
      <c r="CB529" s="220">
        <f t="shared" si="229"/>
        <v>0</v>
      </c>
      <c r="CC529" s="220">
        <f t="shared" si="230"/>
        <v>0</v>
      </c>
      <c r="CD529" s="220">
        <f t="shared" si="231"/>
        <v>0</v>
      </c>
      <c r="CE529" s="220">
        <f t="shared" si="232"/>
        <v>0</v>
      </c>
      <c r="CF529" s="220">
        <f t="shared" si="233"/>
        <v>0</v>
      </c>
      <c r="CG529" s="220">
        <f t="shared" si="234"/>
        <v>0</v>
      </c>
      <c r="CH529" s="220">
        <f t="shared" si="235"/>
        <v>0</v>
      </c>
      <c r="CI529" s="220">
        <f t="shared" si="236"/>
        <v>0</v>
      </c>
      <c r="CJ529" s="220">
        <f t="shared" si="237"/>
        <v>0</v>
      </c>
      <c r="CK529" s="220">
        <f t="shared" si="238"/>
        <v>0</v>
      </c>
      <c r="CL529" s="220">
        <f t="shared" si="239"/>
        <v>0</v>
      </c>
      <c r="CM529" s="220">
        <f t="shared" si="240"/>
        <v>0</v>
      </c>
      <c r="CN529" s="220">
        <f t="shared" si="241"/>
        <v>0</v>
      </c>
      <c r="CO529" s="220">
        <f t="shared" si="242"/>
        <v>0</v>
      </c>
      <c r="CP529" s="220">
        <f t="shared" si="243"/>
        <v>0</v>
      </c>
      <c r="CQ529" s="220">
        <f t="shared" si="203"/>
        <v>0</v>
      </c>
      <c r="CR529" s="220">
        <f t="shared" si="244"/>
        <v>0</v>
      </c>
      <c r="CS529" s="220">
        <f t="shared" si="245"/>
        <v>0</v>
      </c>
      <c r="CT529" s="220">
        <f t="shared" si="246"/>
        <v>0</v>
      </c>
      <c r="CU529" s="220">
        <f t="shared" si="247"/>
        <v>0</v>
      </c>
      <c r="CV529" s="220">
        <f t="shared" si="248"/>
        <v>0</v>
      </c>
      <c r="CW529" s="220">
        <f t="shared" si="249"/>
        <v>0</v>
      </c>
      <c r="CX529" s="220">
        <f t="shared" si="250"/>
        <v>0</v>
      </c>
      <c r="CY529" s="220">
        <f t="shared" si="251"/>
        <v>0</v>
      </c>
      <c r="CZ529" s="220">
        <f t="shared" si="252"/>
        <v>0</v>
      </c>
      <c r="DA529" s="220">
        <f t="shared" si="253"/>
        <v>0</v>
      </c>
      <c r="DB529" s="220">
        <f t="shared" si="254"/>
        <v>0</v>
      </c>
      <c r="DC529" s="220">
        <f t="shared" si="255"/>
        <v>0</v>
      </c>
      <c r="DD529" s="220">
        <f t="shared" si="256"/>
        <v>0</v>
      </c>
      <c r="DE529" s="220">
        <f t="shared" si="257"/>
        <v>0</v>
      </c>
      <c r="DF529" s="220">
        <f t="shared" si="258"/>
        <v>0</v>
      </c>
      <c r="DG529" s="220">
        <f t="shared" si="259"/>
        <v>0</v>
      </c>
      <c r="DH529" s="220">
        <f t="shared" si="260"/>
        <v>0</v>
      </c>
      <c r="DI529" s="220">
        <f t="shared" si="261"/>
        <v>0</v>
      </c>
      <c r="DJ529" s="220">
        <f t="shared" si="262"/>
        <v>0</v>
      </c>
      <c r="DK529" s="220">
        <f t="shared" si="263"/>
        <v>0</v>
      </c>
      <c r="DL529" s="220">
        <f t="shared" si="205"/>
        <v>0</v>
      </c>
      <c r="DM529" s="220">
        <f t="shared" si="264"/>
        <v>0</v>
      </c>
      <c r="DN529" s="96" t="str">
        <f>IF(DM529=0,"",IF(SUM($DM$502:DM529)=1,_xlfn.CONCAT(DO529,),IF($DM$559&gt;SUM($DM$502:DM529),_xlfn.CONCAT(", ",DO529),IF(DM$559=SUM($DM$502:DM529),_xlfn.CONCAT(" y ",DO529)))))</f>
        <v/>
      </c>
      <c r="DO529" s="98">
        <f t="shared" si="265"/>
        <v>27</v>
      </c>
      <c r="DT529" s="645">
        <f t="shared" si="266"/>
        <v>0</v>
      </c>
      <c r="DU529" s="647"/>
    </row>
    <row r="530" spans="1:125" s="114" customFormat="1" ht="15">
      <c r="A530" s="131"/>
      <c r="B530" s="53"/>
      <c r="C530" s="82" t="s">
        <v>93</v>
      </c>
      <c r="D530" s="792" t="str">
        <f>IF(CNGE_2026_M3_Secc1!$AH$40=CNGE_2026_M3_Secc1!$AJ$40,"",IF($AH$408=1,"",IF(CNGE_2026_M3_Secc1!D87="","",CNGE_2026_M3_Secc1!D87)))</f>
        <v/>
      </c>
      <c r="E530" s="793"/>
      <c r="F530" s="793"/>
      <c r="G530" s="793"/>
      <c r="H530" s="793"/>
      <c r="I530" s="793"/>
      <c r="J530" s="793"/>
      <c r="K530" s="793"/>
      <c r="L530" s="793"/>
      <c r="M530" s="794"/>
      <c r="N530" s="432"/>
      <c r="O530" s="432"/>
      <c r="P530" s="432"/>
      <c r="Q530" s="432"/>
      <c r="R530" s="432"/>
      <c r="S530" s="432"/>
      <c r="T530" s="432"/>
      <c r="U530" s="432"/>
      <c r="V530" s="432"/>
      <c r="W530" s="432"/>
      <c r="X530" s="432"/>
      <c r="Y530" s="432"/>
      <c r="Z530" s="432"/>
      <c r="AA530" s="432"/>
      <c r="AB530" s="432"/>
      <c r="AC530" s="432"/>
      <c r="AD530" s="432"/>
      <c r="AE530" s="49"/>
      <c r="AF530" s="219"/>
      <c r="AG530" s="212"/>
      <c r="AH530" s="896">
        <f t="shared" si="267"/>
        <v>0</v>
      </c>
      <c r="AI530" s="627"/>
      <c r="AJ530" s="896">
        <f t="shared" si="195"/>
        <v>0</v>
      </c>
      <c r="AK530" s="627"/>
      <c r="AL530" s="896">
        <f t="shared" si="196"/>
        <v>0</v>
      </c>
      <c r="AM530" s="627"/>
      <c r="AN530" s="627">
        <f t="shared" si="197"/>
        <v>0</v>
      </c>
      <c r="AO530" s="627"/>
      <c r="AP530" s="639" t="str">
        <f>IF(AN530=0,"",IF(SUM($AN$502:AN530)=1,AR530,IF($AN$559&gt;SUM($AN$502:AN530),_xlfn.CONCAT(", ",AR530),IF($AN$559=SUM($AN$502:AN530),_xlfn.CONCAT(" y ",AR530,".")))))</f>
        <v/>
      </c>
      <c r="AQ530" s="641" t="str">
        <f>IF(AO530=0,"", IF(SUM($AN530:BW$582)=1,AR530, IF($AN$589&gt;SUM($AN530:BW$582),_xlfn.CONCAT(", ",AR530), IF($AN$589=SUM($AN530:BW$582),_xlfn.CONCAT(" y ",AR530,".")))))</f>
        <v/>
      </c>
      <c r="AR530" s="639">
        <f t="shared" si="268"/>
        <v>28</v>
      </c>
      <c r="AS530" s="641"/>
      <c r="AU530" s="1055">
        <f t="shared" si="206"/>
        <v>0</v>
      </c>
      <c r="AV530" s="1055"/>
      <c r="AX530" s="1053">
        <f t="shared" si="198"/>
        <v>0</v>
      </c>
      <c r="AY530" s="729"/>
      <c r="AZ530" s="1053">
        <f t="shared" si="269"/>
        <v>0</v>
      </c>
      <c r="BA530" s="729"/>
      <c r="BB530" s="639">
        <f t="shared" si="207"/>
        <v>0</v>
      </c>
      <c r="BC530" s="641"/>
      <c r="BE530" s="220">
        <f t="shared" si="199"/>
        <v>0</v>
      </c>
      <c r="BF530" s="220">
        <f t="shared" si="208"/>
        <v>0</v>
      </c>
      <c r="BG530" s="220">
        <f t="shared" si="209"/>
        <v>0</v>
      </c>
      <c r="BH530" s="220">
        <f t="shared" si="210"/>
        <v>0</v>
      </c>
      <c r="BI530" s="220">
        <f t="shared" si="211"/>
        <v>0</v>
      </c>
      <c r="BJ530" s="220">
        <f t="shared" si="212"/>
        <v>0</v>
      </c>
      <c r="BK530" s="220">
        <f t="shared" si="213"/>
        <v>0</v>
      </c>
      <c r="BL530" s="220">
        <f t="shared" si="214"/>
        <v>0</v>
      </c>
      <c r="BM530" s="220">
        <f t="shared" si="215"/>
        <v>0</v>
      </c>
      <c r="BN530" s="220">
        <f t="shared" si="216"/>
        <v>0</v>
      </c>
      <c r="BO530" s="220">
        <f t="shared" si="217"/>
        <v>0</v>
      </c>
      <c r="BP530" s="220">
        <f t="shared" si="218"/>
        <v>0</v>
      </c>
      <c r="BQ530" s="220">
        <f t="shared" si="219"/>
        <v>0</v>
      </c>
      <c r="BR530" s="220">
        <f t="shared" si="220"/>
        <v>0</v>
      </c>
      <c r="BS530" s="220">
        <f t="shared" si="221"/>
        <v>0</v>
      </c>
      <c r="BT530" s="220">
        <f t="shared" si="222"/>
        <v>0</v>
      </c>
      <c r="BU530" s="220">
        <f t="shared" si="201"/>
        <v>0</v>
      </c>
      <c r="BV530" s="220">
        <f t="shared" si="223"/>
        <v>0</v>
      </c>
      <c r="BW530" s="220">
        <f t="shared" si="224"/>
        <v>0</v>
      </c>
      <c r="BX530" s="220">
        <f t="shared" si="225"/>
        <v>0</v>
      </c>
      <c r="BY530" s="220">
        <f t="shared" si="226"/>
        <v>0</v>
      </c>
      <c r="BZ530" s="220">
        <f t="shared" si="227"/>
        <v>0</v>
      </c>
      <c r="CA530" s="220">
        <f t="shared" si="228"/>
        <v>0</v>
      </c>
      <c r="CB530" s="220">
        <f t="shared" si="229"/>
        <v>0</v>
      </c>
      <c r="CC530" s="220">
        <f t="shared" si="230"/>
        <v>0</v>
      </c>
      <c r="CD530" s="220">
        <f t="shared" si="231"/>
        <v>0</v>
      </c>
      <c r="CE530" s="220">
        <f t="shared" si="232"/>
        <v>0</v>
      </c>
      <c r="CF530" s="220">
        <f t="shared" si="233"/>
        <v>0</v>
      </c>
      <c r="CG530" s="220">
        <f t="shared" si="234"/>
        <v>0</v>
      </c>
      <c r="CH530" s="220">
        <f t="shared" si="235"/>
        <v>0</v>
      </c>
      <c r="CI530" s="220">
        <f t="shared" si="236"/>
        <v>0</v>
      </c>
      <c r="CJ530" s="220">
        <f t="shared" si="237"/>
        <v>0</v>
      </c>
      <c r="CK530" s="220">
        <f t="shared" si="238"/>
        <v>0</v>
      </c>
      <c r="CL530" s="220">
        <f t="shared" si="239"/>
        <v>0</v>
      </c>
      <c r="CM530" s="220">
        <f t="shared" si="240"/>
        <v>0</v>
      </c>
      <c r="CN530" s="220">
        <f t="shared" si="241"/>
        <v>0</v>
      </c>
      <c r="CO530" s="220">
        <f t="shared" si="242"/>
        <v>0</v>
      </c>
      <c r="CP530" s="220">
        <f t="shared" si="243"/>
        <v>0</v>
      </c>
      <c r="CQ530" s="220">
        <f t="shared" si="203"/>
        <v>0</v>
      </c>
      <c r="CR530" s="220">
        <f t="shared" si="244"/>
        <v>0</v>
      </c>
      <c r="CS530" s="220">
        <f t="shared" si="245"/>
        <v>0</v>
      </c>
      <c r="CT530" s="220">
        <f t="shared" si="246"/>
        <v>0</v>
      </c>
      <c r="CU530" s="220">
        <f t="shared" si="247"/>
        <v>0</v>
      </c>
      <c r="CV530" s="220">
        <f t="shared" si="248"/>
        <v>0</v>
      </c>
      <c r="CW530" s="220">
        <f t="shared" si="249"/>
        <v>0</v>
      </c>
      <c r="CX530" s="220">
        <f t="shared" si="250"/>
        <v>0</v>
      </c>
      <c r="CY530" s="220">
        <f t="shared" si="251"/>
        <v>0</v>
      </c>
      <c r="CZ530" s="220">
        <f t="shared" si="252"/>
        <v>0</v>
      </c>
      <c r="DA530" s="220">
        <f t="shared" si="253"/>
        <v>0</v>
      </c>
      <c r="DB530" s="220">
        <f t="shared" si="254"/>
        <v>0</v>
      </c>
      <c r="DC530" s="220">
        <f t="shared" si="255"/>
        <v>0</v>
      </c>
      <c r="DD530" s="220">
        <f t="shared" si="256"/>
        <v>0</v>
      </c>
      <c r="DE530" s="220">
        <f t="shared" si="257"/>
        <v>0</v>
      </c>
      <c r="DF530" s="220">
        <f t="shared" si="258"/>
        <v>0</v>
      </c>
      <c r="DG530" s="220">
        <f t="shared" si="259"/>
        <v>0</v>
      </c>
      <c r="DH530" s="220">
        <f t="shared" si="260"/>
        <v>0</v>
      </c>
      <c r="DI530" s="220">
        <f t="shared" si="261"/>
        <v>0</v>
      </c>
      <c r="DJ530" s="220">
        <f t="shared" si="262"/>
        <v>0</v>
      </c>
      <c r="DK530" s="220">
        <f t="shared" si="263"/>
        <v>0</v>
      </c>
      <c r="DL530" s="220">
        <f t="shared" si="205"/>
        <v>0</v>
      </c>
      <c r="DM530" s="220">
        <f t="shared" si="264"/>
        <v>0</v>
      </c>
      <c r="DN530" s="96" t="str">
        <f>IF(DM530=0,"",IF(SUM($DM$502:DM530)=1,_xlfn.CONCAT(DO530,),IF($DM$559&gt;SUM($DM$502:DM530),_xlfn.CONCAT(", ",DO530),IF(DM$559=SUM($DM$502:DM530),_xlfn.CONCAT(" y ",DO530)))))</f>
        <v/>
      </c>
      <c r="DO530" s="98">
        <f t="shared" si="265"/>
        <v>28</v>
      </c>
      <c r="DT530" s="645">
        <f t="shared" si="266"/>
        <v>0</v>
      </c>
      <c r="DU530" s="647"/>
    </row>
    <row r="531" spans="1:125" s="114" customFormat="1" ht="15">
      <c r="A531" s="131"/>
      <c r="B531" s="53"/>
      <c r="C531" s="82" t="s">
        <v>94</v>
      </c>
      <c r="D531" s="792" t="str">
        <f>IF(CNGE_2026_M3_Secc1!$AH$40=CNGE_2026_M3_Secc1!$AJ$40,"",IF($AH$408=1,"",IF(CNGE_2026_M3_Secc1!D88="","",CNGE_2026_M3_Secc1!D88)))</f>
        <v/>
      </c>
      <c r="E531" s="793"/>
      <c r="F531" s="793"/>
      <c r="G531" s="793"/>
      <c r="H531" s="793"/>
      <c r="I531" s="793"/>
      <c r="J531" s="793"/>
      <c r="K531" s="793"/>
      <c r="L531" s="793"/>
      <c r="M531" s="794"/>
      <c r="N531" s="432"/>
      <c r="O531" s="432"/>
      <c r="P531" s="432"/>
      <c r="Q531" s="432"/>
      <c r="R531" s="432"/>
      <c r="S531" s="432"/>
      <c r="T531" s="432"/>
      <c r="U531" s="432"/>
      <c r="V531" s="432"/>
      <c r="W531" s="432"/>
      <c r="X531" s="432"/>
      <c r="Y531" s="432"/>
      <c r="Z531" s="432"/>
      <c r="AA531" s="432"/>
      <c r="AB531" s="432"/>
      <c r="AC531" s="432"/>
      <c r="AD531" s="432"/>
      <c r="AE531" s="49"/>
      <c r="AF531" s="219"/>
      <c r="AG531" s="212"/>
      <c r="AH531" s="896">
        <f t="shared" si="267"/>
        <v>0</v>
      </c>
      <c r="AI531" s="627"/>
      <c r="AJ531" s="896">
        <f t="shared" si="195"/>
        <v>0</v>
      </c>
      <c r="AK531" s="627"/>
      <c r="AL531" s="896">
        <f t="shared" si="196"/>
        <v>0</v>
      </c>
      <c r="AM531" s="627"/>
      <c r="AN531" s="627">
        <f t="shared" si="197"/>
        <v>0</v>
      </c>
      <c r="AO531" s="627"/>
      <c r="AP531" s="639" t="str">
        <f>IF(AN531=0,"",IF(SUM($AN$502:AN531)=1,AR531,IF($AN$559&gt;SUM($AN$502:AN531),_xlfn.CONCAT(", ",AR531),IF($AN$559=SUM($AN$502:AN531),_xlfn.CONCAT(" y ",AR531,".")))))</f>
        <v/>
      </c>
      <c r="AQ531" s="641" t="str">
        <f>IF(AO531=0,"", IF(SUM($AN531:BW$582)=1,AR531, IF($AN$589&gt;SUM($AN531:BW$582),_xlfn.CONCAT(", ",AR531), IF($AN$589=SUM($AN531:BW$582),_xlfn.CONCAT(" y ",AR531,".")))))</f>
        <v/>
      </c>
      <c r="AR531" s="639">
        <f t="shared" si="268"/>
        <v>29</v>
      </c>
      <c r="AS531" s="641"/>
      <c r="AU531" s="1055">
        <f t="shared" si="206"/>
        <v>0</v>
      </c>
      <c r="AV531" s="1055"/>
      <c r="AX531" s="1053">
        <f t="shared" si="198"/>
        <v>0</v>
      </c>
      <c r="AY531" s="729"/>
      <c r="AZ531" s="1053">
        <f t="shared" si="269"/>
        <v>0</v>
      </c>
      <c r="BA531" s="729"/>
      <c r="BB531" s="639">
        <f t="shared" si="207"/>
        <v>0</v>
      </c>
      <c r="BC531" s="641"/>
      <c r="BE531" s="220">
        <f t="shared" si="199"/>
        <v>0</v>
      </c>
      <c r="BF531" s="220">
        <f t="shared" si="208"/>
        <v>0</v>
      </c>
      <c r="BG531" s="220">
        <f t="shared" si="209"/>
        <v>0</v>
      </c>
      <c r="BH531" s="220">
        <f t="shared" si="210"/>
        <v>0</v>
      </c>
      <c r="BI531" s="220">
        <f t="shared" si="211"/>
        <v>0</v>
      </c>
      <c r="BJ531" s="220">
        <f t="shared" si="212"/>
        <v>0</v>
      </c>
      <c r="BK531" s="220">
        <f t="shared" si="213"/>
        <v>0</v>
      </c>
      <c r="BL531" s="220">
        <f t="shared" si="214"/>
        <v>0</v>
      </c>
      <c r="BM531" s="220">
        <f t="shared" si="215"/>
        <v>0</v>
      </c>
      <c r="BN531" s="220">
        <f t="shared" si="216"/>
        <v>0</v>
      </c>
      <c r="BO531" s="220">
        <f t="shared" si="217"/>
        <v>0</v>
      </c>
      <c r="BP531" s="220">
        <f t="shared" si="218"/>
        <v>0</v>
      </c>
      <c r="BQ531" s="220">
        <f t="shared" si="219"/>
        <v>0</v>
      </c>
      <c r="BR531" s="220">
        <f t="shared" si="220"/>
        <v>0</v>
      </c>
      <c r="BS531" s="220">
        <f t="shared" si="221"/>
        <v>0</v>
      </c>
      <c r="BT531" s="220">
        <f t="shared" si="222"/>
        <v>0</v>
      </c>
      <c r="BU531" s="220">
        <f t="shared" si="201"/>
        <v>0</v>
      </c>
      <c r="BV531" s="220">
        <f t="shared" si="223"/>
        <v>0</v>
      </c>
      <c r="BW531" s="220">
        <f t="shared" si="224"/>
        <v>0</v>
      </c>
      <c r="BX531" s="220">
        <f t="shared" si="225"/>
        <v>0</v>
      </c>
      <c r="BY531" s="220">
        <f t="shared" si="226"/>
        <v>0</v>
      </c>
      <c r="BZ531" s="220">
        <f t="shared" si="227"/>
        <v>0</v>
      </c>
      <c r="CA531" s="220">
        <f t="shared" si="228"/>
        <v>0</v>
      </c>
      <c r="CB531" s="220">
        <f t="shared" si="229"/>
        <v>0</v>
      </c>
      <c r="CC531" s="220">
        <f t="shared" si="230"/>
        <v>0</v>
      </c>
      <c r="CD531" s="220">
        <f t="shared" si="231"/>
        <v>0</v>
      </c>
      <c r="CE531" s="220">
        <f t="shared" si="232"/>
        <v>0</v>
      </c>
      <c r="CF531" s="220">
        <f t="shared" si="233"/>
        <v>0</v>
      </c>
      <c r="CG531" s="220">
        <f t="shared" si="234"/>
        <v>0</v>
      </c>
      <c r="CH531" s="220">
        <f t="shared" si="235"/>
        <v>0</v>
      </c>
      <c r="CI531" s="220">
        <f t="shared" si="236"/>
        <v>0</v>
      </c>
      <c r="CJ531" s="220">
        <f t="shared" si="237"/>
        <v>0</v>
      </c>
      <c r="CK531" s="220">
        <f t="shared" si="238"/>
        <v>0</v>
      </c>
      <c r="CL531" s="220">
        <f t="shared" si="239"/>
        <v>0</v>
      </c>
      <c r="CM531" s="220">
        <f t="shared" si="240"/>
        <v>0</v>
      </c>
      <c r="CN531" s="220">
        <f t="shared" si="241"/>
        <v>0</v>
      </c>
      <c r="CO531" s="220">
        <f t="shared" si="242"/>
        <v>0</v>
      </c>
      <c r="CP531" s="220">
        <f t="shared" si="243"/>
        <v>0</v>
      </c>
      <c r="CQ531" s="220">
        <f t="shared" si="203"/>
        <v>0</v>
      </c>
      <c r="CR531" s="220">
        <f t="shared" si="244"/>
        <v>0</v>
      </c>
      <c r="CS531" s="220">
        <f t="shared" si="245"/>
        <v>0</v>
      </c>
      <c r="CT531" s="220">
        <f t="shared" si="246"/>
        <v>0</v>
      </c>
      <c r="CU531" s="220">
        <f t="shared" si="247"/>
        <v>0</v>
      </c>
      <c r="CV531" s="220">
        <f t="shared" si="248"/>
        <v>0</v>
      </c>
      <c r="CW531" s="220">
        <f t="shared" si="249"/>
        <v>0</v>
      </c>
      <c r="CX531" s="220">
        <f t="shared" si="250"/>
        <v>0</v>
      </c>
      <c r="CY531" s="220">
        <f t="shared" si="251"/>
        <v>0</v>
      </c>
      <c r="CZ531" s="220">
        <f t="shared" si="252"/>
        <v>0</v>
      </c>
      <c r="DA531" s="220">
        <f t="shared" si="253"/>
        <v>0</v>
      </c>
      <c r="DB531" s="220">
        <f t="shared" si="254"/>
        <v>0</v>
      </c>
      <c r="DC531" s="220">
        <f t="shared" si="255"/>
        <v>0</v>
      </c>
      <c r="DD531" s="220">
        <f t="shared" si="256"/>
        <v>0</v>
      </c>
      <c r="DE531" s="220">
        <f t="shared" si="257"/>
        <v>0</v>
      </c>
      <c r="DF531" s="220">
        <f t="shared" si="258"/>
        <v>0</v>
      </c>
      <c r="DG531" s="220">
        <f t="shared" si="259"/>
        <v>0</v>
      </c>
      <c r="DH531" s="220">
        <f t="shared" si="260"/>
        <v>0</v>
      </c>
      <c r="DI531" s="220">
        <f t="shared" si="261"/>
        <v>0</v>
      </c>
      <c r="DJ531" s="220">
        <f t="shared" si="262"/>
        <v>0</v>
      </c>
      <c r="DK531" s="220">
        <f t="shared" si="263"/>
        <v>0</v>
      </c>
      <c r="DL531" s="220">
        <f t="shared" si="205"/>
        <v>0</v>
      </c>
      <c r="DM531" s="220">
        <f t="shared" si="264"/>
        <v>0</v>
      </c>
      <c r="DN531" s="96" t="str">
        <f>IF(DM531=0,"",IF(SUM($DM$502:DM531)=1,_xlfn.CONCAT(DO531,),IF($DM$559&gt;SUM($DM$502:DM531),_xlfn.CONCAT(", ",DO531),IF(DM$559=SUM($DM$502:DM531),_xlfn.CONCAT(" y ",DO531)))))</f>
        <v/>
      </c>
      <c r="DO531" s="98">
        <f t="shared" si="265"/>
        <v>29</v>
      </c>
      <c r="DT531" s="645">
        <f t="shared" si="266"/>
        <v>0</v>
      </c>
      <c r="DU531" s="647"/>
    </row>
    <row r="532" spans="1:125" s="114" customFormat="1" ht="15">
      <c r="A532" s="131"/>
      <c r="B532" s="53"/>
      <c r="C532" s="82" t="s">
        <v>95</v>
      </c>
      <c r="D532" s="792" t="str">
        <f>IF(CNGE_2026_M3_Secc1!$AH$40=CNGE_2026_M3_Secc1!$AJ$40,"",IF($AH$408=1,"",IF(CNGE_2026_M3_Secc1!D89="","",CNGE_2026_M3_Secc1!D89)))</f>
        <v/>
      </c>
      <c r="E532" s="793"/>
      <c r="F532" s="793"/>
      <c r="G532" s="793"/>
      <c r="H532" s="793"/>
      <c r="I532" s="793"/>
      <c r="J532" s="793"/>
      <c r="K532" s="793"/>
      <c r="L532" s="793"/>
      <c r="M532" s="794"/>
      <c r="N532" s="432"/>
      <c r="O532" s="432"/>
      <c r="P532" s="432"/>
      <c r="Q532" s="432"/>
      <c r="R532" s="432"/>
      <c r="S532" s="432"/>
      <c r="T532" s="432"/>
      <c r="U532" s="432"/>
      <c r="V532" s="432"/>
      <c r="W532" s="432"/>
      <c r="X532" s="432"/>
      <c r="Y532" s="432"/>
      <c r="Z532" s="432"/>
      <c r="AA532" s="432"/>
      <c r="AB532" s="432"/>
      <c r="AC532" s="432"/>
      <c r="AD532" s="432"/>
      <c r="AE532" s="49"/>
      <c r="AF532" s="219"/>
      <c r="AG532" s="212"/>
      <c r="AH532" s="896">
        <f t="shared" si="267"/>
        <v>0</v>
      </c>
      <c r="AI532" s="627"/>
      <c r="AJ532" s="896">
        <f t="shared" si="195"/>
        <v>0</v>
      </c>
      <c r="AK532" s="627"/>
      <c r="AL532" s="896">
        <f t="shared" si="196"/>
        <v>0</v>
      </c>
      <c r="AM532" s="627"/>
      <c r="AN532" s="627">
        <f t="shared" si="197"/>
        <v>0</v>
      </c>
      <c r="AO532" s="627"/>
      <c r="AP532" s="639" t="str">
        <f>IF(AN532=0,"",IF(SUM($AN$502:AN532)=1,AR532,IF($AN$559&gt;SUM($AN$502:AN532),_xlfn.CONCAT(", ",AR532),IF($AN$559=SUM($AN$502:AN532),_xlfn.CONCAT(" y ",AR532,".")))))</f>
        <v/>
      </c>
      <c r="AQ532" s="641" t="str">
        <f>IF(AO532=0,"", IF(SUM($AN532:BW$582)=1,AR532, IF($AN$589&gt;SUM($AN532:BW$582),_xlfn.CONCAT(", ",AR532), IF($AN$589=SUM($AN532:BW$582),_xlfn.CONCAT(" y ",AR532,".")))))</f>
        <v/>
      </c>
      <c r="AR532" s="639">
        <f t="shared" si="268"/>
        <v>30</v>
      </c>
      <c r="AS532" s="641"/>
      <c r="AU532" s="1055">
        <f t="shared" si="206"/>
        <v>0</v>
      </c>
      <c r="AV532" s="1055"/>
      <c r="AX532" s="1053">
        <f t="shared" si="198"/>
        <v>0</v>
      </c>
      <c r="AY532" s="729"/>
      <c r="AZ532" s="1053">
        <f t="shared" si="269"/>
        <v>0</v>
      </c>
      <c r="BA532" s="729"/>
      <c r="BB532" s="639">
        <f t="shared" si="207"/>
        <v>0</v>
      </c>
      <c r="BC532" s="641"/>
      <c r="BE532" s="220">
        <f t="shared" si="199"/>
        <v>0</v>
      </c>
      <c r="BF532" s="220">
        <f t="shared" si="208"/>
        <v>0</v>
      </c>
      <c r="BG532" s="220">
        <f t="shared" si="209"/>
        <v>0</v>
      </c>
      <c r="BH532" s="220">
        <f t="shared" si="210"/>
        <v>0</v>
      </c>
      <c r="BI532" s="220">
        <f t="shared" si="211"/>
        <v>0</v>
      </c>
      <c r="BJ532" s="220">
        <f t="shared" si="212"/>
        <v>0</v>
      </c>
      <c r="BK532" s="220">
        <f t="shared" si="213"/>
        <v>0</v>
      </c>
      <c r="BL532" s="220">
        <f t="shared" si="214"/>
        <v>0</v>
      </c>
      <c r="BM532" s="220">
        <f t="shared" si="215"/>
        <v>0</v>
      </c>
      <c r="BN532" s="220">
        <f t="shared" si="216"/>
        <v>0</v>
      </c>
      <c r="BO532" s="220">
        <f t="shared" si="217"/>
        <v>0</v>
      </c>
      <c r="BP532" s="220">
        <f t="shared" si="218"/>
        <v>0</v>
      </c>
      <c r="BQ532" s="220">
        <f t="shared" si="219"/>
        <v>0</v>
      </c>
      <c r="BR532" s="220">
        <f t="shared" si="220"/>
        <v>0</v>
      </c>
      <c r="BS532" s="220">
        <f t="shared" si="221"/>
        <v>0</v>
      </c>
      <c r="BT532" s="220">
        <f t="shared" si="222"/>
        <v>0</v>
      </c>
      <c r="BU532" s="220">
        <f t="shared" si="201"/>
        <v>0</v>
      </c>
      <c r="BV532" s="220">
        <f t="shared" si="223"/>
        <v>0</v>
      </c>
      <c r="BW532" s="220">
        <f t="shared" si="224"/>
        <v>0</v>
      </c>
      <c r="BX532" s="220">
        <f t="shared" si="225"/>
        <v>0</v>
      </c>
      <c r="BY532" s="220">
        <f t="shared" si="226"/>
        <v>0</v>
      </c>
      <c r="BZ532" s="220">
        <f t="shared" si="227"/>
        <v>0</v>
      </c>
      <c r="CA532" s="220">
        <f t="shared" si="228"/>
        <v>0</v>
      </c>
      <c r="CB532" s="220">
        <f t="shared" si="229"/>
        <v>0</v>
      </c>
      <c r="CC532" s="220">
        <f t="shared" si="230"/>
        <v>0</v>
      </c>
      <c r="CD532" s="220">
        <f t="shared" si="231"/>
        <v>0</v>
      </c>
      <c r="CE532" s="220">
        <f t="shared" si="232"/>
        <v>0</v>
      </c>
      <c r="CF532" s="220">
        <f t="shared" si="233"/>
        <v>0</v>
      </c>
      <c r="CG532" s="220">
        <f t="shared" si="234"/>
        <v>0</v>
      </c>
      <c r="CH532" s="220">
        <f t="shared" si="235"/>
        <v>0</v>
      </c>
      <c r="CI532" s="220">
        <f t="shared" si="236"/>
        <v>0</v>
      </c>
      <c r="CJ532" s="220">
        <f t="shared" si="237"/>
        <v>0</v>
      </c>
      <c r="CK532" s="220">
        <f t="shared" si="238"/>
        <v>0</v>
      </c>
      <c r="CL532" s="220">
        <f t="shared" si="239"/>
        <v>0</v>
      </c>
      <c r="CM532" s="220">
        <f t="shared" si="240"/>
        <v>0</v>
      </c>
      <c r="CN532" s="220">
        <f t="shared" si="241"/>
        <v>0</v>
      </c>
      <c r="CO532" s="220">
        <f t="shared" si="242"/>
        <v>0</v>
      </c>
      <c r="CP532" s="220">
        <f t="shared" si="243"/>
        <v>0</v>
      </c>
      <c r="CQ532" s="220">
        <f t="shared" si="203"/>
        <v>0</v>
      </c>
      <c r="CR532" s="220">
        <f t="shared" si="244"/>
        <v>0</v>
      </c>
      <c r="CS532" s="220">
        <f t="shared" si="245"/>
        <v>0</v>
      </c>
      <c r="CT532" s="220">
        <f t="shared" si="246"/>
        <v>0</v>
      </c>
      <c r="CU532" s="220">
        <f t="shared" si="247"/>
        <v>0</v>
      </c>
      <c r="CV532" s="220">
        <f t="shared" si="248"/>
        <v>0</v>
      </c>
      <c r="CW532" s="220">
        <f t="shared" si="249"/>
        <v>0</v>
      </c>
      <c r="CX532" s="220">
        <f t="shared" si="250"/>
        <v>0</v>
      </c>
      <c r="CY532" s="220">
        <f t="shared" si="251"/>
        <v>0</v>
      </c>
      <c r="CZ532" s="220">
        <f t="shared" si="252"/>
        <v>0</v>
      </c>
      <c r="DA532" s="220">
        <f t="shared" si="253"/>
        <v>0</v>
      </c>
      <c r="DB532" s="220">
        <f t="shared" si="254"/>
        <v>0</v>
      </c>
      <c r="DC532" s="220">
        <f t="shared" si="255"/>
        <v>0</v>
      </c>
      <c r="DD532" s="220">
        <f t="shared" si="256"/>
        <v>0</v>
      </c>
      <c r="DE532" s="220">
        <f t="shared" si="257"/>
        <v>0</v>
      </c>
      <c r="DF532" s="220">
        <f t="shared" si="258"/>
        <v>0</v>
      </c>
      <c r="DG532" s="220">
        <f t="shared" si="259"/>
        <v>0</v>
      </c>
      <c r="DH532" s="220">
        <f t="shared" si="260"/>
        <v>0</v>
      </c>
      <c r="DI532" s="220">
        <f t="shared" si="261"/>
        <v>0</v>
      </c>
      <c r="DJ532" s="220">
        <f t="shared" si="262"/>
        <v>0</v>
      </c>
      <c r="DK532" s="220">
        <f t="shared" si="263"/>
        <v>0</v>
      </c>
      <c r="DL532" s="220">
        <f t="shared" si="205"/>
        <v>0</v>
      </c>
      <c r="DM532" s="220">
        <f t="shared" si="264"/>
        <v>0</v>
      </c>
      <c r="DN532" s="96" t="str">
        <f>IF(DM532=0,"",IF(SUM($DM$502:DM532)=1,_xlfn.CONCAT(DO532,),IF($DM$559&gt;SUM($DM$502:DM532),_xlfn.CONCAT(", ",DO532),IF(DM$559=SUM($DM$502:DM532),_xlfn.CONCAT(" y ",DO532)))))</f>
        <v/>
      </c>
      <c r="DO532" s="98">
        <f t="shared" si="265"/>
        <v>30</v>
      </c>
      <c r="DT532" s="645">
        <f t="shared" si="266"/>
        <v>0</v>
      </c>
      <c r="DU532" s="647"/>
    </row>
    <row r="533" spans="1:125" s="114" customFormat="1" ht="15">
      <c r="A533" s="131"/>
      <c r="B533" s="53"/>
      <c r="C533" s="82" t="s">
        <v>96</v>
      </c>
      <c r="D533" s="792" t="str">
        <f>IF(CNGE_2026_M3_Secc1!$AH$40=CNGE_2026_M3_Secc1!$AJ$40,"",IF($AH$408=1,"",IF(CNGE_2026_M3_Secc1!D90="","",CNGE_2026_M3_Secc1!D90)))</f>
        <v/>
      </c>
      <c r="E533" s="793"/>
      <c r="F533" s="793"/>
      <c r="G533" s="793"/>
      <c r="H533" s="793"/>
      <c r="I533" s="793"/>
      <c r="J533" s="793"/>
      <c r="K533" s="793"/>
      <c r="L533" s="793"/>
      <c r="M533" s="794"/>
      <c r="N533" s="432"/>
      <c r="O533" s="432"/>
      <c r="P533" s="432"/>
      <c r="Q533" s="432"/>
      <c r="R533" s="432"/>
      <c r="S533" s="432"/>
      <c r="T533" s="432"/>
      <c r="U533" s="432"/>
      <c r="V533" s="432"/>
      <c r="W533" s="432"/>
      <c r="X533" s="432"/>
      <c r="Y533" s="432"/>
      <c r="Z533" s="432"/>
      <c r="AA533" s="432"/>
      <c r="AB533" s="432"/>
      <c r="AC533" s="432"/>
      <c r="AD533" s="432"/>
      <c r="AE533" s="49"/>
      <c r="AF533" s="219"/>
      <c r="AG533" s="212"/>
      <c r="AH533" s="896">
        <f t="shared" si="267"/>
        <v>0</v>
      </c>
      <c r="AI533" s="627"/>
      <c r="AJ533" s="896">
        <f t="shared" si="195"/>
        <v>0</v>
      </c>
      <c r="AK533" s="627"/>
      <c r="AL533" s="896">
        <f t="shared" si="196"/>
        <v>0</v>
      </c>
      <c r="AM533" s="627"/>
      <c r="AN533" s="627">
        <f t="shared" si="197"/>
        <v>0</v>
      </c>
      <c r="AO533" s="627"/>
      <c r="AP533" s="639" t="str">
        <f>IF(AN533=0,"",IF(SUM($AN$502:AN533)=1,AR533,IF($AN$559&gt;SUM($AN$502:AN533),_xlfn.CONCAT(", ",AR533),IF($AN$559=SUM($AN$502:AN533),_xlfn.CONCAT(" y ",AR533,".")))))</f>
        <v/>
      </c>
      <c r="AQ533" s="641" t="str">
        <f>IF(AO533=0,"", IF(SUM($AN533:BW$582)=1,AR533, IF($AN$589&gt;SUM($AN533:BW$582),_xlfn.CONCAT(", ",AR533), IF($AN$589=SUM($AN533:BW$582),_xlfn.CONCAT(" y ",AR533,".")))))</f>
        <v/>
      </c>
      <c r="AR533" s="639">
        <f t="shared" si="268"/>
        <v>31</v>
      </c>
      <c r="AS533" s="641"/>
      <c r="AU533" s="1055">
        <f t="shared" si="206"/>
        <v>0</v>
      </c>
      <c r="AV533" s="1055"/>
      <c r="AX533" s="1053">
        <f t="shared" si="198"/>
        <v>0</v>
      </c>
      <c r="AY533" s="729"/>
      <c r="AZ533" s="1053">
        <f t="shared" si="269"/>
        <v>0</v>
      </c>
      <c r="BA533" s="729"/>
      <c r="BB533" s="639">
        <f t="shared" si="207"/>
        <v>0</v>
      </c>
      <c r="BC533" s="641"/>
      <c r="BE533" s="220">
        <f t="shared" si="199"/>
        <v>0</v>
      </c>
      <c r="BF533" s="220">
        <f t="shared" si="208"/>
        <v>0</v>
      </c>
      <c r="BG533" s="220">
        <f t="shared" si="209"/>
        <v>0</v>
      </c>
      <c r="BH533" s="220">
        <f t="shared" si="210"/>
        <v>0</v>
      </c>
      <c r="BI533" s="220">
        <f t="shared" si="211"/>
        <v>0</v>
      </c>
      <c r="BJ533" s="220">
        <f t="shared" si="212"/>
        <v>0</v>
      </c>
      <c r="BK533" s="220">
        <f t="shared" si="213"/>
        <v>0</v>
      </c>
      <c r="BL533" s="220">
        <f t="shared" si="214"/>
        <v>0</v>
      </c>
      <c r="BM533" s="220">
        <f t="shared" si="215"/>
        <v>0</v>
      </c>
      <c r="BN533" s="220">
        <f t="shared" si="216"/>
        <v>0</v>
      </c>
      <c r="BO533" s="220">
        <f t="shared" si="217"/>
        <v>0</v>
      </c>
      <c r="BP533" s="220">
        <f t="shared" si="218"/>
        <v>0</v>
      </c>
      <c r="BQ533" s="220">
        <f t="shared" si="219"/>
        <v>0</v>
      </c>
      <c r="BR533" s="220">
        <f t="shared" si="220"/>
        <v>0</v>
      </c>
      <c r="BS533" s="220">
        <f t="shared" si="221"/>
        <v>0</v>
      </c>
      <c r="BT533" s="220">
        <f t="shared" si="222"/>
        <v>0</v>
      </c>
      <c r="BU533" s="220">
        <f t="shared" si="201"/>
        <v>0</v>
      </c>
      <c r="BV533" s="220">
        <f t="shared" si="223"/>
        <v>0</v>
      </c>
      <c r="BW533" s="220">
        <f t="shared" si="224"/>
        <v>0</v>
      </c>
      <c r="BX533" s="220">
        <f t="shared" si="225"/>
        <v>0</v>
      </c>
      <c r="BY533" s="220">
        <f t="shared" si="226"/>
        <v>0</v>
      </c>
      <c r="BZ533" s="220">
        <f t="shared" si="227"/>
        <v>0</v>
      </c>
      <c r="CA533" s="220">
        <f t="shared" si="228"/>
        <v>0</v>
      </c>
      <c r="CB533" s="220">
        <f t="shared" si="229"/>
        <v>0</v>
      </c>
      <c r="CC533" s="220">
        <f t="shared" si="230"/>
        <v>0</v>
      </c>
      <c r="CD533" s="220">
        <f t="shared" si="231"/>
        <v>0</v>
      </c>
      <c r="CE533" s="220">
        <f t="shared" si="232"/>
        <v>0</v>
      </c>
      <c r="CF533" s="220">
        <f t="shared" si="233"/>
        <v>0</v>
      </c>
      <c r="CG533" s="220">
        <f t="shared" si="234"/>
        <v>0</v>
      </c>
      <c r="CH533" s="220">
        <f t="shared" si="235"/>
        <v>0</v>
      </c>
      <c r="CI533" s="220">
        <f t="shared" si="236"/>
        <v>0</v>
      </c>
      <c r="CJ533" s="220">
        <f t="shared" si="237"/>
        <v>0</v>
      </c>
      <c r="CK533" s="220">
        <f t="shared" si="238"/>
        <v>0</v>
      </c>
      <c r="CL533" s="220">
        <f t="shared" si="239"/>
        <v>0</v>
      </c>
      <c r="CM533" s="220">
        <f t="shared" si="240"/>
        <v>0</v>
      </c>
      <c r="CN533" s="220">
        <f t="shared" si="241"/>
        <v>0</v>
      </c>
      <c r="CO533" s="220">
        <f t="shared" si="242"/>
        <v>0</v>
      </c>
      <c r="CP533" s="220">
        <f t="shared" si="243"/>
        <v>0</v>
      </c>
      <c r="CQ533" s="220">
        <f t="shared" si="203"/>
        <v>0</v>
      </c>
      <c r="CR533" s="220">
        <f t="shared" si="244"/>
        <v>0</v>
      </c>
      <c r="CS533" s="220">
        <f t="shared" si="245"/>
        <v>0</v>
      </c>
      <c r="CT533" s="220">
        <f t="shared" si="246"/>
        <v>0</v>
      </c>
      <c r="CU533" s="220">
        <f t="shared" si="247"/>
        <v>0</v>
      </c>
      <c r="CV533" s="220">
        <f t="shared" si="248"/>
        <v>0</v>
      </c>
      <c r="CW533" s="220">
        <f t="shared" si="249"/>
        <v>0</v>
      </c>
      <c r="CX533" s="220">
        <f t="shared" si="250"/>
        <v>0</v>
      </c>
      <c r="CY533" s="220">
        <f t="shared" si="251"/>
        <v>0</v>
      </c>
      <c r="CZ533" s="220">
        <f t="shared" si="252"/>
        <v>0</v>
      </c>
      <c r="DA533" s="220">
        <f t="shared" si="253"/>
        <v>0</v>
      </c>
      <c r="DB533" s="220">
        <f t="shared" si="254"/>
        <v>0</v>
      </c>
      <c r="DC533" s="220">
        <f t="shared" si="255"/>
        <v>0</v>
      </c>
      <c r="DD533" s="220">
        <f t="shared" si="256"/>
        <v>0</v>
      </c>
      <c r="DE533" s="220">
        <f t="shared" si="257"/>
        <v>0</v>
      </c>
      <c r="DF533" s="220">
        <f t="shared" si="258"/>
        <v>0</v>
      </c>
      <c r="DG533" s="220">
        <f t="shared" si="259"/>
        <v>0</v>
      </c>
      <c r="DH533" s="220">
        <f t="shared" si="260"/>
        <v>0</v>
      </c>
      <c r="DI533" s="220">
        <f t="shared" si="261"/>
        <v>0</v>
      </c>
      <c r="DJ533" s="220">
        <f t="shared" si="262"/>
        <v>0</v>
      </c>
      <c r="DK533" s="220">
        <f t="shared" si="263"/>
        <v>0</v>
      </c>
      <c r="DL533" s="220">
        <f t="shared" si="205"/>
        <v>0</v>
      </c>
      <c r="DM533" s="220">
        <f t="shared" si="264"/>
        <v>0</v>
      </c>
      <c r="DN533" s="96" t="str">
        <f>IF(DM533=0,"",IF(SUM($DM$502:DM533)=1,_xlfn.CONCAT(DO533,),IF($DM$559&gt;SUM($DM$502:DM533),_xlfn.CONCAT(", ",DO533),IF(DM$559=SUM($DM$502:DM533),_xlfn.CONCAT(" y ",DO533)))))</f>
        <v/>
      </c>
      <c r="DO533" s="98">
        <f t="shared" si="265"/>
        <v>31</v>
      </c>
      <c r="DT533" s="645">
        <f t="shared" si="266"/>
        <v>0</v>
      </c>
      <c r="DU533" s="647"/>
    </row>
    <row r="534" spans="1:125" s="114" customFormat="1" ht="15">
      <c r="A534" s="131"/>
      <c r="B534" s="53"/>
      <c r="C534" s="82" t="s">
        <v>97</v>
      </c>
      <c r="D534" s="792" t="str">
        <f>IF(CNGE_2026_M3_Secc1!$AH$40=CNGE_2026_M3_Secc1!$AJ$40,"",IF($AH$408=1,"",IF(CNGE_2026_M3_Secc1!D91="","",CNGE_2026_M3_Secc1!D91)))</f>
        <v/>
      </c>
      <c r="E534" s="793"/>
      <c r="F534" s="793"/>
      <c r="G534" s="793"/>
      <c r="H534" s="793"/>
      <c r="I534" s="793"/>
      <c r="J534" s="793"/>
      <c r="K534" s="793"/>
      <c r="L534" s="793"/>
      <c r="M534" s="794"/>
      <c r="N534" s="432"/>
      <c r="O534" s="432"/>
      <c r="P534" s="432"/>
      <c r="Q534" s="432"/>
      <c r="R534" s="432"/>
      <c r="S534" s="432"/>
      <c r="T534" s="432"/>
      <c r="U534" s="432"/>
      <c r="V534" s="432"/>
      <c r="W534" s="432"/>
      <c r="X534" s="432"/>
      <c r="Y534" s="432"/>
      <c r="Z534" s="432"/>
      <c r="AA534" s="432"/>
      <c r="AB534" s="432"/>
      <c r="AC534" s="432"/>
      <c r="AD534" s="432"/>
      <c r="AE534" s="49"/>
      <c r="AF534" s="219"/>
      <c r="AG534" s="212"/>
      <c r="AH534" s="896">
        <f t="shared" si="267"/>
        <v>0</v>
      </c>
      <c r="AI534" s="627"/>
      <c r="AJ534" s="896">
        <f t="shared" si="195"/>
        <v>0</v>
      </c>
      <c r="AK534" s="627"/>
      <c r="AL534" s="896">
        <f t="shared" si="196"/>
        <v>0</v>
      </c>
      <c r="AM534" s="627"/>
      <c r="AN534" s="627">
        <f t="shared" si="197"/>
        <v>0</v>
      </c>
      <c r="AO534" s="627"/>
      <c r="AP534" s="639" t="str">
        <f>IF(AN534=0,"",IF(SUM($AN$502:AN534)=1,AR534,IF($AN$559&gt;SUM($AN$502:AN534),_xlfn.CONCAT(", ",AR534),IF($AN$559=SUM($AN$502:AN534),_xlfn.CONCAT(" y ",AR534,".")))))</f>
        <v/>
      </c>
      <c r="AQ534" s="641" t="str">
        <f>IF(AO534=0,"", IF(SUM($AN534:BW$582)=1,AR534, IF($AN$589&gt;SUM($AN534:BW$582),_xlfn.CONCAT(", ",AR534), IF($AN$589=SUM($AN534:BW$582),_xlfn.CONCAT(" y ",AR534,".")))))</f>
        <v/>
      </c>
      <c r="AR534" s="639">
        <f t="shared" si="268"/>
        <v>32</v>
      </c>
      <c r="AS534" s="641"/>
      <c r="AU534" s="1055">
        <f t="shared" si="206"/>
        <v>0</v>
      </c>
      <c r="AV534" s="1055"/>
      <c r="AX534" s="1053">
        <f t="shared" si="198"/>
        <v>0</v>
      </c>
      <c r="AY534" s="729"/>
      <c r="AZ534" s="1053">
        <f t="shared" si="269"/>
        <v>0</v>
      </c>
      <c r="BA534" s="729"/>
      <c r="BB534" s="639">
        <f t="shared" si="207"/>
        <v>0</v>
      </c>
      <c r="BC534" s="641"/>
      <c r="BE534" s="220">
        <f t="shared" si="199"/>
        <v>0</v>
      </c>
      <c r="BF534" s="220">
        <f t="shared" si="208"/>
        <v>0</v>
      </c>
      <c r="BG534" s="220">
        <f t="shared" si="209"/>
        <v>0</v>
      </c>
      <c r="BH534" s="220">
        <f t="shared" si="210"/>
        <v>0</v>
      </c>
      <c r="BI534" s="220">
        <f t="shared" si="211"/>
        <v>0</v>
      </c>
      <c r="BJ534" s="220">
        <f t="shared" si="212"/>
        <v>0</v>
      </c>
      <c r="BK534" s="220">
        <f t="shared" si="213"/>
        <v>0</v>
      </c>
      <c r="BL534" s="220">
        <f t="shared" si="214"/>
        <v>0</v>
      </c>
      <c r="BM534" s="220">
        <f t="shared" si="215"/>
        <v>0</v>
      </c>
      <c r="BN534" s="220">
        <f t="shared" si="216"/>
        <v>0</v>
      </c>
      <c r="BO534" s="220">
        <f t="shared" si="217"/>
        <v>0</v>
      </c>
      <c r="BP534" s="220">
        <f t="shared" si="218"/>
        <v>0</v>
      </c>
      <c r="BQ534" s="220">
        <f t="shared" si="219"/>
        <v>0</v>
      </c>
      <c r="BR534" s="220">
        <f t="shared" si="220"/>
        <v>0</v>
      </c>
      <c r="BS534" s="220">
        <f t="shared" si="221"/>
        <v>0</v>
      </c>
      <c r="BT534" s="220">
        <f t="shared" si="222"/>
        <v>0</v>
      </c>
      <c r="BU534" s="220">
        <f t="shared" si="201"/>
        <v>0</v>
      </c>
      <c r="BV534" s="220">
        <f t="shared" si="223"/>
        <v>0</v>
      </c>
      <c r="BW534" s="220">
        <f t="shared" si="224"/>
        <v>0</v>
      </c>
      <c r="BX534" s="220">
        <f t="shared" si="225"/>
        <v>0</v>
      </c>
      <c r="BY534" s="220">
        <f t="shared" si="226"/>
        <v>0</v>
      </c>
      <c r="BZ534" s="220">
        <f t="shared" si="227"/>
        <v>0</v>
      </c>
      <c r="CA534" s="220">
        <f t="shared" si="228"/>
        <v>0</v>
      </c>
      <c r="CB534" s="220">
        <f t="shared" si="229"/>
        <v>0</v>
      </c>
      <c r="CC534" s="220">
        <f t="shared" si="230"/>
        <v>0</v>
      </c>
      <c r="CD534" s="220">
        <f t="shared" si="231"/>
        <v>0</v>
      </c>
      <c r="CE534" s="220">
        <f t="shared" si="232"/>
        <v>0</v>
      </c>
      <c r="CF534" s="220">
        <f t="shared" si="233"/>
        <v>0</v>
      </c>
      <c r="CG534" s="220">
        <f t="shared" si="234"/>
        <v>0</v>
      </c>
      <c r="CH534" s="220">
        <f t="shared" si="235"/>
        <v>0</v>
      </c>
      <c r="CI534" s="220">
        <f t="shared" si="236"/>
        <v>0</v>
      </c>
      <c r="CJ534" s="220">
        <f t="shared" si="237"/>
        <v>0</v>
      </c>
      <c r="CK534" s="220">
        <f t="shared" si="238"/>
        <v>0</v>
      </c>
      <c r="CL534" s="220">
        <f t="shared" si="239"/>
        <v>0</v>
      </c>
      <c r="CM534" s="220">
        <f t="shared" si="240"/>
        <v>0</v>
      </c>
      <c r="CN534" s="220">
        <f t="shared" si="241"/>
        <v>0</v>
      </c>
      <c r="CO534" s="220">
        <f t="shared" si="242"/>
        <v>0</v>
      </c>
      <c r="CP534" s="220">
        <f t="shared" si="243"/>
        <v>0</v>
      </c>
      <c r="CQ534" s="220">
        <f t="shared" si="203"/>
        <v>0</v>
      </c>
      <c r="CR534" s="220">
        <f t="shared" si="244"/>
        <v>0</v>
      </c>
      <c r="CS534" s="220">
        <f t="shared" si="245"/>
        <v>0</v>
      </c>
      <c r="CT534" s="220">
        <f t="shared" si="246"/>
        <v>0</v>
      </c>
      <c r="CU534" s="220">
        <f t="shared" si="247"/>
        <v>0</v>
      </c>
      <c r="CV534" s="220">
        <f t="shared" si="248"/>
        <v>0</v>
      </c>
      <c r="CW534" s="220">
        <f t="shared" si="249"/>
        <v>0</v>
      </c>
      <c r="CX534" s="220">
        <f t="shared" si="250"/>
        <v>0</v>
      </c>
      <c r="CY534" s="220">
        <f t="shared" si="251"/>
        <v>0</v>
      </c>
      <c r="CZ534" s="220">
        <f t="shared" si="252"/>
        <v>0</v>
      </c>
      <c r="DA534" s="220">
        <f t="shared" si="253"/>
        <v>0</v>
      </c>
      <c r="DB534" s="220">
        <f t="shared" si="254"/>
        <v>0</v>
      </c>
      <c r="DC534" s="220">
        <f t="shared" si="255"/>
        <v>0</v>
      </c>
      <c r="DD534" s="220">
        <f t="shared" si="256"/>
        <v>0</v>
      </c>
      <c r="DE534" s="220">
        <f t="shared" si="257"/>
        <v>0</v>
      </c>
      <c r="DF534" s="220">
        <f t="shared" si="258"/>
        <v>0</v>
      </c>
      <c r="DG534" s="220">
        <f t="shared" si="259"/>
        <v>0</v>
      </c>
      <c r="DH534" s="220">
        <f t="shared" si="260"/>
        <v>0</v>
      </c>
      <c r="DI534" s="220">
        <f t="shared" si="261"/>
        <v>0</v>
      </c>
      <c r="DJ534" s="220">
        <f t="shared" si="262"/>
        <v>0</v>
      </c>
      <c r="DK534" s="220">
        <f t="shared" si="263"/>
        <v>0</v>
      </c>
      <c r="DL534" s="220">
        <f t="shared" si="205"/>
        <v>0</v>
      </c>
      <c r="DM534" s="220">
        <f t="shared" si="264"/>
        <v>0</v>
      </c>
      <c r="DN534" s="96" t="str">
        <f>IF(DM534=0,"",IF(SUM($DM$502:DM534)=1,_xlfn.CONCAT(DO534,),IF($DM$559&gt;SUM($DM$502:DM534),_xlfn.CONCAT(", ",DO534),IF(DM$559=SUM($DM$502:DM534),_xlfn.CONCAT(" y ",DO534)))))</f>
        <v/>
      </c>
      <c r="DO534" s="98">
        <f t="shared" si="265"/>
        <v>32</v>
      </c>
      <c r="DT534" s="645">
        <f t="shared" si="266"/>
        <v>0</v>
      </c>
      <c r="DU534" s="647"/>
    </row>
    <row r="535" spans="1:125" s="114" customFormat="1" ht="15">
      <c r="A535" s="131"/>
      <c r="B535" s="53"/>
      <c r="C535" s="82" t="s">
        <v>98</v>
      </c>
      <c r="D535" s="792" t="str">
        <f>IF(CNGE_2026_M3_Secc1!$AH$40=CNGE_2026_M3_Secc1!$AJ$40,"",IF($AH$408=1,"",IF(CNGE_2026_M3_Secc1!D92="","",CNGE_2026_M3_Secc1!D92)))</f>
        <v/>
      </c>
      <c r="E535" s="793"/>
      <c r="F535" s="793"/>
      <c r="G535" s="793"/>
      <c r="H535" s="793"/>
      <c r="I535" s="793"/>
      <c r="J535" s="793"/>
      <c r="K535" s="793"/>
      <c r="L535" s="793"/>
      <c r="M535" s="794"/>
      <c r="N535" s="432"/>
      <c r="O535" s="432"/>
      <c r="P535" s="432"/>
      <c r="Q535" s="432"/>
      <c r="R535" s="432"/>
      <c r="S535" s="432"/>
      <c r="T535" s="432"/>
      <c r="U535" s="432"/>
      <c r="V535" s="432"/>
      <c r="W535" s="432"/>
      <c r="X535" s="432"/>
      <c r="Y535" s="432"/>
      <c r="Z535" s="432"/>
      <c r="AA535" s="432"/>
      <c r="AB535" s="432"/>
      <c r="AC535" s="432"/>
      <c r="AD535" s="432"/>
      <c r="AE535" s="49"/>
      <c r="AF535" s="219"/>
      <c r="AG535" s="212"/>
      <c r="AH535" s="896">
        <f t="shared" si="267"/>
        <v>0</v>
      </c>
      <c r="AI535" s="627"/>
      <c r="AJ535" s="896">
        <f t="shared" si="195"/>
        <v>0</v>
      </c>
      <c r="AK535" s="627"/>
      <c r="AL535" s="896">
        <f t="shared" si="196"/>
        <v>0</v>
      </c>
      <c r="AM535" s="627"/>
      <c r="AN535" s="627">
        <f t="shared" si="197"/>
        <v>0</v>
      </c>
      <c r="AO535" s="627"/>
      <c r="AP535" s="639" t="str">
        <f>IF(AN535=0,"",IF(SUM($AN$502:AN535)=1,AR535,IF($AN$559&gt;SUM($AN$502:AN535),_xlfn.CONCAT(", ",AR535),IF($AN$559=SUM($AN$502:AN535),_xlfn.CONCAT(" y ",AR535,".")))))</f>
        <v/>
      </c>
      <c r="AQ535" s="641" t="str">
        <f>IF(AO535=0,"", IF(SUM($AN535:BW$582)=1,AR535, IF($AN$589&gt;SUM($AN535:BW$582),_xlfn.CONCAT(", ",AR535), IF($AN$589=SUM($AN535:BW$582),_xlfn.CONCAT(" y ",AR535,".")))))</f>
        <v/>
      </c>
      <c r="AR535" s="639">
        <f t="shared" si="268"/>
        <v>33</v>
      </c>
      <c r="AS535" s="641"/>
      <c r="AU535" s="1055">
        <f t="shared" si="206"/>
        <v>0</v>
      </c>
      <c r="AV535" s="1055"/>
      <c r="AX535" s="1053">
        <f t="shared" si="198"/>
        <v>0</v>
      </c>
      <c r="AY535" s="729"/>
      <c r="AZ535" s="1053">
        <f t="shared" si="269"/>
        <v>0</v>
      </c>
      <c r="BA535" s="729"/>
      <c r="BB535" s="639">
        <f t="shared" si="207"/>
        <v>0</v>
      </c>
      <c r="BC535" s="641"/>
      <c r="BE535" s="220">
        <f t="shared" si="199"/>
        <v>0</v>
      </c>
      <c r="BF535" s="220">
        <f t="shared" si="208"/>
        <v>0</v>
      </c>
      <c r="BG535" s="220">
        <f t="shared" si="209"/>
        <v>0</v>
      </c>
      <c r="BH535" s="220">
        <f t="shared" si="210"/>
        <v>0</v>
      </c>
      <c r="BI535" s="220">
        <f t="shared" si="211"/>
        <v>0</v>
      </c>
      <c r="BJ535" s="220">
        <f t="shared" si="212"/>
        <v>0</v>
      </c>
      <c r="BK535" s="220">
        <f t="shared" si="213"/>
        <v>0</v>
      </c>
      <c r="BL535" s="220">
        <f t="shared" si="214"/>
        <v>0</v>
      </c>
      <c r="BM535" s="220">
        <f t="shared" si="215"/>
        <v>0</v>
      </c>
      <c r="BN535" s="220">
        <f t="shared" si="216"/>
        <v>0</v>
      </c>
      <c r="BO535" s="220">
        <f t="shared" si="217"/>
        <v>0</v>
      </c>
      <c r="BP535" s="220">
        <f t="shared" si="218"/>
        <v>0</v>
      </c>
      <c r="BQ535" s="220">
        <f t="shared" si="219"/>
        <v>0</v>
      </c>
      <c r="BR535" s="220">
        <f t="shared" si="220"/>
        <v>0</v>
      </c>
      <c r="BS535" s="220">
        <f t="shared" si="221"/>
        <v>0</v>
      </c>
      <c r="BT535" s="220">
        <f t="shared" si="222"/>
        <v>0</v>
      </c>
      <c r="BU535" s="220">
        <f t="shared" si="201"/>
        <v>0</v>
      </c>
      <c r="BV535" s="220">
        <f t="shared" si="223"/>
        <v>0</v>
      </c>
      <c r="BW535" s="220">
        <f t="shared" si="224"/>
        <v>0</v>
      </c>
      <c r="BX535" s="220">
        <f t="shared" si="225"/>
        <v>0</v>
      </c>
      <c r="BY535" s="220">
        <f t="shared" si="226"/>
        <v>0</v>
      </c>
      <c r="BZ535" s="220">
        <f t="shared" si="227"/>
        <v>0</v>
      </c>
      <c r="CA535" s="220">
        <f t="shared" si="228"/>
        <v>0</v>
      </c>
      <c r="CB535" s="220">
        <f t="shared" si="229"/>
        <v>0</v>
      </c>
      <c r="CC535" s="220">
        <f t="shared" si="230"/>
        <v>0</v>
      </c>
      <c r="CD535" s="220">
        <f t="shared" si="231"/>
        <v>0</v>
      </c>
      <c r="CE535" s="220">
        <f t="shared" si="232"/>
        <v>0</v>
      </c>
      <c r="CF535" s="220">
        <f t="shared" si="233"/>
        <v>0</v>
      </c>
      <c r="CG535" s="220">
        <f t="shared" si="234"/>
        <v>0</v>
      </c>
      <c r="CH535" s="220">
        <f t="shared" si="235"/>
        <v>0</v>
      </c>
      <c r="CI535" s="220">
        <f t="shared" si="236"/>
        <v>0</v>
      </c>
      <c r="CJ535" s="220">
        <f t="shared" si="237"/>
        <v>0</v>
      </c>
      <c r="CK535" s="220">
        <f t="shared" si="238"/>
        <v>0</v>
      </c>
      <c r="CL535" s="220">
        <f t="shared" si="239"/>
        <v>0</v>
      </c>
      <c r="CM535" s="220">
        <f t="shared" si="240"/>
        <v>0</v>
      </c>
      <c r="CN535" s="220">
        <f t="shared" si="241"/>
        <v>0</v>
      </c>
      <c r="CO535" s="220">
        <f t="shared" si="242"/>
        <v>0</v>
      </c>
      <c r="CP535" s="220">
        <f t="shared" si="243"/>
        <v>0</v>
      </c>
      <c r="CQ535" s="220">
        <f t="shared" si="203"/>
        <v>0</v>
      </c>
      <c r="CR535" s="220">
        <f t="shared" si="244"/>
        <v>0</v>
      </c>
      <c r="CS535" s="220">
        <f t="shared" si="245"/>
        <v>0</v>
      </c>
      <c r="CT535" s="220">
        <f t="shared" si="246"/>
        <v>0</v>
      </c>
      <c r="CU535" s="220">
        <f t="shared" si="247"/>
        <v>0</v>
      </c>
      <c r="CV535" s="220">
        <f t="shared" si="248"/>
        <v>0</v>
      </c>
      <c r="CW535" s="220">
        <f t="shared" si="249"/>
        <v>0</v>
      </c>
      <c r="CX535" s="220">
        <f t="shared" si="250"/>
        <v>0</v>
      </c>
      <c r="CY535" s="220">
        <f t="shared" si="251"/>
        <v>0</v>
      </c>
      <c r="CZ535" s="220">
        <f t="shared" si="252"/>
        <v>0</v>
      </c>
      <c r="DA535" s="220">
        <f t="shared" si="253"/>
        <v>0</v>
      </c>
      <c r="DB535" s="220">
        <f t="shared" si="254"/>
        <v>0</v>
      </c>
      <c r="DC535" s="220">
        <f t="shared" si="255"/>
        <v>0</v>
      </c>
      <c r="DD535" s="220">
        <f t="shared" si="256"/>
        <v>0</v>
      </c>
      <c r="DE535" s="220">
        <f t="shared" si="257"/>
        <v>0</v>
      </c>
      <c r="DF535" s="220">
        <f t="shared" si="258"/>
        <v>0</v>
      </c>
      <c r="DG535" s="220">
        <f t="shared" si="259"/>
        <v>0</v>
      </c>
      <c r="DH535" s="220">
        <f t="shared" si="260"/>
        <v>0</v>
      </c>
      <c r="DI535" s="220">
        <f t="shared" si="261"/>
        <v>0</v>
      </c>
      <c r="DJ535" s="220">
        <f t="shared" si="262"/>
        <v>0</v>
      </c>
      <c r="DK535" s="220">
        <f t="shared" si="263"/>
        <v>0</v>
      </c>
      <c r="DL535" s="220">
        <f t="shared" si="205"/>
        <v>0</v>
      </c>
      <c r="DM535" s="220">
        <f t="shared" si="264"/>
        <v>0</v>
      </c>
      <c r="DN535" s="96" t="str">
        <f>IF(DM535=0,"",IF(SUM($DM$502:DM535)=1,_xlfn.CONCAT(DO535,),IF($DM$559&gt;SUM($DM$502:DM535),_xlfn.CONCAT(", ",DO535),IF(DM$559=SUM($DM$502:DM535),_xlfn.CONCAT(" y ",DO535)))))</f>
        <v/>
      </c>
      <c r="DO535" s="98">
        <f t="shared" si="265"/>
        <v>33</v>
      </c>
      <c r="DT535" s="645">
        <f t="shared" si="266"/>
        <v>0</v>
      </c>
      <c r="DU535" s="647"/>
    </row>
    <row r="536" spans="1:125" s="114" customFormat="1" ht="15">
      <c r="A536" s="131"/>
      <c r="B536" s="53"/>
      <c r="C536" s="82" t="s">
        <v>99</v>
      </c>
      <c r="D536" s="792" t="str">
        <f>IF(CNGE_2026_M3_Secc1!$AH$40=CNGE_2026_M3_Secc1!$AJ$40,"",IF($AH$408=1,"",IF(CNGE_2026_M3_Secc1!D93="","",CNGE_2026_M3_Secc1!D93)))</f>
        <v/>
      </c>
      <c r="E536" s="793"/>
      <c r="F536" s="793"/>
      <c r="G536" s="793"/>
      <c r="H536" s="793"/>
      <c r="I536" s="793"/>
      <c r="J536" s="793"/>
      <c r="K536" s="793"/>
      <c r="L536" s="793"/>
      <c r="M536" s="794"/>
      <c r="N536" s="432"/>
      <c r="O536" s="432"/>
      <c r="P536" s="432"/>
      <c r="Q536" s="432"/>
      <c r="R536" s="432"/>
      <c r="S536" s="432"/>
      <c r="T536" s="432"/>
      <c r="U536" s="432"/>
      <c r="V536" s="432"/>
      <c r="W536" s="432"/>
      <c r="X536" s="432"/>
      <c r="Y536" s="432"/>
      <c r="Z536" s="432"/>
      <c r="AA536" s="432"/>
      <c r="AB536" s="432"/>
      <c r="AC536" s="432"/>
      <c r="AD536" s="432"/>
      <c r="AE536" s="49"/>
      <c r="AF536" s="219"/>
      <c r="AG536" s="212"/>
      <c r="AH536" s="896">
        <f t="shared" si="267"/>
        <v>0</v>
      </c>
      <c r="AI536" s="627"/>
      <c r="AJ536" s="896">
        <f t="shared" si="195"/>
        <v>0</v>
      </c>
      <c r="AK536" s="627"/>
      <c r="AL536" s="896">
        <f t="shared" si="196"/>
        <v>0</v>
      </c>
      <c r="AM536" s="627"/>
      <c r="AN536" s="627">
        <f t="shared" si="197"/>
        <v>0</v>
      </c>
      <c r="AO536" s="627"/>
      <c r="AP536" s="639" t="str">
        <f>IF(AN536=0,"",IF(SUM($AN$502:AN536)=1,AR536,IF($AN$559&gt;SUM($AN$502:AN536),_xlfn.CONCAT(", ",AR536),IF($AN$559=SUM($AN$502:AN536),_xlfn.CONCAT(" y ",AR536,".")))))</f>
        <v/>
      </c>
      <c r="AQ536" s="641" t="str">
        <f>IF(AO536=0,"", IF(SUM($AN536:BW$582)=1,AR536, IF($AN$589&gt;SUM($AN536:BW$582),_xlfn.CONCAT(", ",AR536), IF($AN$589=SUM($AN536:BW$582),_xlfn.CONCAT(" y ",AR536,".")))))</f>
        <v/>
      </c>
      <c r="AR536" s="639">
        <f t="shared" si="268"/>
        <v>34</v>
      </c>
      <c r="AS536" s="641"/>
      <c r="AU536" s="1055">
        <f t="shared" si="206"/>
        <v>0</v>
      </c>
      <c r="AV536" s="1055"/>
      <c r="AX536" s="1053">
        <f t="shared" si="198"/>
        <v>0</v>
      </c>
      <c r="AY536" s="729"/>
      <c r="AZ536" s="1053">
        <f t="shared" si="269"/>
        <v>0</v>
      </c>
      <c r="BA536" s="729"/>
      <c r="BB536" s="639">
        <f t="shared" si="207"/>
        <v>0</v>
      </c>
      <c r="BC536" s="641"/>
      <c r="BE536" s="220">
        <f t="shared" si="199"/>
        <v>0</v>
      </c>
      <c r="BF536" s="220">
        <f t="shared" si="208"/>
        <v>0</v>
      </c>
      <c r="BG536" s="220">
        <f t="shared" si="209"/>
        <v>0</v>
      </c>
      <c r="BH536" s="220">
        <f t="shared" si="210"/>
        <v>0</v>
      </c>
      <c r="BI536" s="220">
        <f t="shared" si="211"/>
        <v>0</v>
      </c>
      <c r="BJ536" s="220">
        <f t="shared" si="212"/>
        <v>0</v>
      </c>
      <c r="BK536" s="220">
        <f t="shared" si="213"/>
        <v>0</v>
      </c>
      <c r="BL536" s="220">
        <f t="shared" si="214"/>
        <v>0</v>
      </c>
      <c r="BM536" s="220">
        <f t="shared" si="215"/>
        <v>0</v>
      </c>
      <c r="BN536" s="220">
        <f t="shared" si="216"/>
        <v>0</v>
      </c>
      <c r="BO536" s="220">
        <f t="shared" si="217"/>
        <v>0</v>
      </c>
      <c r="BP536" s="220">
        <f t="shared" si="218"/>
        <v>0</v>
      </c>
      <c r="BQ536" s="220">
        <f t="shared" si="219"/>
        <v>0</v>
      </c>
      <c r="BR536" s="220">
        <f t="shared" si="220"/>
        <v>0</v>
      </c>
      <c r="BS536" s="220">
        <f t="shared" si="221"/>
        <v>0</v>
      </c>
      <c r="BT536" s="220">
        <f t="shared" si="222"/>
        <v>0</v>
      </c>
      <c r="BU536" s="220">
        <f t="shared" si="201"/>
        <v>0</v>
      </c>
      <c r="BV536" s="220">
        <f t="shared" si="223"/>
        <v>0</v>
      </c>
      <c r="BW536" s="220">
        <f t="shared" si="224"/>
        <v>0</v>
      </c>
      <c r="BX536" s="220">
        <f t="shared" si="225"/>
        <v>0</v>
      </c>
      <c r="BY536" s="220">
        <f t="shared" si="226"/>
        <v>0</v>
      </c>
      <c r="BZ536" s="220">
        <f t="shared" si="227"/>
        <v>0</v>
      </c>
      <c r="CA536" s="220">
        <f t="shared" si="228"/>
        <v>0</v>
      </c>
      <c r="CB536" s="220">
        <f t="shared" si="229"/>
        <v>0</v>
      </c>
      <c r="CC536" s="220">
        <f t="shared" si="230"/>
        <v>0</v>
      </c>
      <c r="CD536" s="220">
        <f t="shared" si="231"/>
        <v>0</v>
      </c>
      <c r="CE536" s="220">
        <f t="shared" si="232"/>
        <v>0</v>
      </c>
      <c r="CF536" s="220">
        <f t="shared" si="233"/>
        <v>0</v>
      </c>
      <c r="CG536" s="220">
        <f t="shared" si="234"/>
        <v>0</v>
      </c>
      <c r="CH536" s="220">
        <f t="shared" si="235"/>
        <v>0</v>
      </c>
      <c r="CI536" s="220">
        <f t="shared" si="236"/>
        <v>0</v>
      </c>
      <c r="CJ536" s="220">
        <f t="shared" si="237"/>
        <v>0</v>
      </c>
      <c r="CK536" s="220">
        <f t="shared" si="238"/>
        <v>0</v>
      </c>
      <c r="CL536" s="220">
        <f t="shared" si="239"/>
        <v>0</v>
      </c>
      <c r="CM536" s="220">
        <f t="shared" si="240"/>
        <v>0</v>
      </c>
      <c r="CN536" s="220">
        <f t="shared" si="241"/>
        <v>0</v>
      </c>
      <c r="CO536" s="220">
        <f t="shared" si="242"/>
        <v>0</v>
      </c>
      <c r="CP536" s="220">
        <f t="shared" si="243"/>
        <v>0</v>
      </c>
      <c r="CQ536" s="220">
        <f t="shared" si="203"/>
        <v>0</v>
      </c>
      <c r="CR536" s="220">
        <f t="shared" si="244"/>
        <v>0</v>
      </c>
      <c r="CS536" s="220">
        <f t="shared" si="245"/>
        <v>0</v>
      </c>
      <c r="CT536" s="220">
        <f t="shared" si="246"/>
        <v>0</v>
      </c>
      <c r="CU536" s="220">
        <f t="shared" si="247"/>
        <v>0</v>
      </c>
      <c r="CV536" s="220">
        <f t="shared" si="248"/>
        <v>0</v>
      </c>
      <c r="CW536" s="220">
        <f t="shared" si="249"/>
        <v>0</v>
      </c>
      <c r="CX536" s="220">
        <f t="shared" si="250"/>
        <v>0</v>
      </c>
      <c r="CY536" s="220">
        <f t="shared" si="251"/>
        <v>0</v>
      </c>
      <c r="CZ536" s="220">
        <f t="shared" si="252"/>
        <v>0</v>
      </c>
      <c r="DA536" s="220">
        <f t="shared" si="253"/>
        <v>0</v>
      </c>
      <c r="DB536" s="220">
        <f t="shared" si="254"/>
        <v>0</v>
      </c>
      <c r="DC536" s="220">
        <f t="shared" si="255"/>
        <v>0</v>
      </c>
      <c r="DD536" s="220">
        <f t="shared" si="256"/>
        <v>0</v>
      </c>
      <c r="DE536" s="220">
        <f t="shared" si="257"/>
        <v>0</v>
      </c>
      <c r="DF536" s="220">
        <f t="shared" si="258"/>
        <v>0</v>
      </c>
      <c r="DG536" s="220">
        <f t="shared" si="259"/>
        <v>0</v>
      </c>
      <c r="DH536" s="220">
        <f t="shared" si="260"/>
        <v>0</v>
      </c>
      <c r="DI536" s="220">
        <f t="shared" si="261"/>
        <v>0</v>
      </c>
      <c r="DJ536" s="220">
        <f t="shared" si="262"/>
        <v>0</v>
      </c>
      <c r="DK536" s="220">
        <f t="shared" si="263"/>
        <v>0</v>
      </c>
      <c r="DL536" s="220">
        <f t="shared" si="205"/>
        <v>0</v>
      </c>
      <c r="DM536" s="220">
        <f t="shared" si="264"/>
        <v>0</v>
      </c>
      <c r="DN536" s="96" t="str">
        <f>IF(DM536=0,"",IF(SUM($DM$502:DM536)=1,_xlfn.CONCAT(DO536,),IF($DM$559&gt;SUM($DM$502:DM536),_xlfn.CONCAT(", ",DO536),IF(DM$559=SUM($DM$502:DM536),_xlfn.CONCAT(" y ",DO536)))))</f>
        <v/>
      </c>
      <c r="DO536" s="98">
        <f t="shared" si="265"/>
        <v>34</v>
      </c>
      <c r="DT536" s="645">
        <f t="shared" si="266"/>
        <v>0</v>
      </c>
      <c r="DU536" s="647"/>
    </row>
    <row r="537" spans="1:125" s="114" customFormat="1" ht="15">
      <c r="A537" s="131"/>
      <c r="B537" s="53"/>
      <c r="C537" s="82" t="s">
        <v>100</v>
      </c>
      <c r="D537" s="792" t="str">
        <f>IF(CNGE_2026_M3_Secc1!$AH$40=CNGE_2026_M3_Secc1!$AJ$40,"",IF($AH$408=1,"",IF(CNGE_2026_M3_Secc1!D94="","",CNGE_2026_M3_Secc1!D94)))</f>
        <v/>
      </c>
      <c r="E537" s="793"/>
      <c r="F537" s="793"/>
      <c r="G537" s="793"/>
      <c r="H537" s="793"/>
      <c r="I537" s="793"/>
      <c r="J537" s="793"/>
      <c r="K537" s="793"/>
      <c r="L537" s="793"/>
      <c r="M537" s="794"/>
      <c r="N537" s="432"/>
      <c r="O537" s="432"/>
      <c r="P537" s="432"/>
      <c r="Q537" s="432"/>
      <c r="R537" s="432"/>
      <c r="S537" s="432"/>
      <c r="T537" s="432"/>
      <c r="U537" s="432"/>
      <c r="V537" s="432"/>
      <c r="W537" s="432"/>
      <c r="X537" s="432"/>
      <c r="Y537" s="432"/>
      <c r="Z537" s="432"/>
      <c r="AA537" s="432"/>
      <c r="AB537" s="432"/>
      <c r="AC537" s="432"/>
      <c r="AD537" s="432"/>
      <c r="AE537" s="49"/>
      <c r="AF537" s="219"/>
      <c r="AG537" s="212"/>
      <c r="AH537" s="896">
        <f t="shared" si="267"/>
        <v>0</v>
      </c>
      <c r="AI537" s="627"/>
      <c r="AJ537" s="896">
        <f t="shared" si="195"/>
        <v>0</v>
      </c>
      <c r="AK537" s="627"/>
      <c r="AL537" s="896">
        <f t="shared" si="196"/>
        <v>0</v>
      </c>
      <c r="AM537" s="627"/>
      <c r="AN537" s="627">
        <f t="shared" si="197"/>
        <v>0</v>
      </c>
      <c r="AO537" s="627"/>
      <c r="AP537" s="639" t="str">
        <f>IF(AN537=0,"",IF(SUM($AN$502:AN537)=1,AR537,IF($AN$559&gt;SUM($AN$502:AN537),_xlfn.CONCAT(", ",AR537),IF($AN$559=SUM($AN$502:AN537),_xlfn.CONCAT(" y ",AR537,".")))))</f>
        <v/>
      </c>
      <c r="AQ537" s="641" t="str">
        <f>IF(AO537=0,"", IF(SUM($AN537:BW$582)=1,AR537, IF($AN$589&gt;SUM($AN537:BW$582),_xlfn.CONCAT(", ",AR537), IF($AN$589=SUM($AN537:BW$582),_xlfn.CONCAT(" y ",AR537,".")))))</f>
        <v/>
      </c>
      <c r="AR537" s="639">
        <f t="shared" si="268"/>
        <v>35</v>
      </c>
      <c r="AS537" s="641"/>
      <c r="AU537" s="1055">
        <f t="shared" si="206"/>
        <v>0</v>
      </c>
      <c r="AV537" s="1055"/>
      <c r="AX537" s="1053">
        <f t="shared" si="198"/>
        <v>0</v>
      </c>
      <c r="AY537" s="729"/>
      <c r="AZ537" s="1053">
        <f t="shared" si="269"/>
        <v>0</v>
      </c>
      <c r="BA537" s="729"/>
      <c r="BB537" s="639">
        <f t="shared" si="207"/>
        <v>0</v>
      </c>
      <c r="BC537" s="641"/>
      <c r="BE537" s="220">
        <f t="shared" si="199"/>
        <v>0</v>
      </c>
      <c r="BF537" s="220">
        <f t="shared" si="208"/>
        <v>0</v>
      </c>
      <c r="BG537" s="220">
        <f t="shared" si="209"/>
        <v>0</v>
      </c>
      <c r="BH537" s="220">
        <f t="shared" si="210"/>
        <v>0</v>
      </c>
      <c r="BI537" s="220">
        <f t="shared" si="211"/>
        <v>0</v>
      </c>
      <c r="BJ537" s="220">
        <f t="shared" si="212"/>
        <v>0</v>
      </c>
      <c r="BK537" s="220">
        <f t="shared" si="213"/>
        <v>0</v>
      </c>
      <c r="BL537" s="220">
        <f t="shared" si="214"/>
        <v>0</v>
      </c>
      <c r="BM537" s="220">
        <f t="shared" si="215"/>
        <v>0</v>
      </c>
      <c r="BN537" s="220">
        <f t="shared" si="216"/>
        <v>0</v>
      </c>
      <c r="BO537" s="220">
        <f t="shared" si="217"/>
        <v>0</v>
      </c>
      <c r="BP537" s="220">
        <f t="shared" si="218"/>
        <v>0</v>
      </c>
      <c r="BQ537" s="220">
        <f t="shared" si="219"/>
        <v>0</v>
      </c>
      <c r="BR537" s="220">
        <f t="shared" si="220"/>
        <v>0</v>
      </c>
      <c r="BS537" s="220">
        <f t="shared" si="221"/>
        <v>0</v>
      </c>
      <c r="BT537" s="220">
        <f t="shared" si="222"/>
        <v>0</v>
      </c>
      <c r="BU537" s="220">
        <f t="shared" si="201"/>
        <v>0</v>
      </c>
      <c r="BV537" s="220">
        <f t="shared" si="223"/>
        <v>0</v>
      </c>
      <c r="BW537" s="220">
        <f t="shared" si="224"/>
        <v>0</v>
      </c>
      <c r="BX537" s="220">
        <f t="shared" si="225"/>
        <v>0</v>
      </c>
      <c r="BY537" s="220">
        <f t="shared" si="226"/>
        <v>0</v>
      </c>
      <c r="BZ537" s="220">
        <f t="shared" si="227"/>
        <v>0</v>
      </c>
      <c r="CA537" s="220">
        <f t="shared" si="228"/>
        <v>0</v>
      </c>
      <c r="CB537" s="220">
        <f t="shared" si="229"/>
        <v>0</v>
      </c>
      <c r="CC537" s="220">
        <f t="shared" si="230"/>
        <v>0</v>
      </c>
      <c r="CD537" s="220">
        <f t="shared" si="231"/>
        <v>0</v>
      </c>
      <c r="CE537" s="220">
        <f t="shared" si="232"/>
        <v>0</v>
      </c>
      <c r="CF537" s="220">
        <f t="shared" si="233"/>
        <v>0</v>
      </c>
      <c r="CG537" s="220">
        <f t="shared" si="234"/>
        <v>0</v>
      </c>
      <c r="CH537" s="220">
        <f t="shared" si="235"/>
        <v>0</v>
      </c>
      <c r="CI537" s="220">
        <f t="shared" si="236"/>
        <v>0</v>
      </c>
      <c r="CJ537" s="220">
        <f t="shared" si="237"/>
        <v>0</v>
      </c>
      <c r="CK537" s="220">
        <f t="shared" si="238"/>
        <v>0</v>
      </c>
      <c r="CL537" s="220">
        <f t="shared" si="239"/>
        <v>0</v>
      </c>
      <c r="CM537" s="220">
        <f t="shared" si="240"/>
        <v>0</v>
      </c>
      <c r="CN537" s="220">
        <f t="shared" si="241"/>
        <v>0</v>
      </c>
      <c r="CO537" s="220">
        <f t="shared" si="242"/>
        <v>0</v>
      </c>
      <c r="CP537" s="220">
        <f t="shared" si="243"/>
        <v>0</v>
      </c>
      <c r="CQ537" s="220">
        <f t="shared" si="203"/>
        <v>0</v>
      </c>
      <c r="CR537" s="220">
        <f t="shared" si="244"/>
        <v>0</v>
      </c>
      <c r="CS537" s="220">
        <f t="shared" si="245"/>
        <v>0</v>
      </c>
      <c r="CT537" s="220">
        <f t="shared" si="246"/>
        <v>0</v>
      </c>
      <c r="CU537" s="220">
        <f t="shared" si="247"/>
        <v>0</v>
      </c>
      <c r="CV537" s="220">
        <f t="shared" si="248"/>
        <v>0</v>
      </c>
      <c r="CW537" s="220">
        <f t="shared" si="249"/>
        <v>0</v>
      </c>
      <c r="CX537" s="220">
        <f t="shared" si="250"/>
        <v>0</v>
      </c>
      <c r="CY537" s="220">
        <f t="shared" si="251"/>
        <v>0</v>
      </c>
      <c r="CZ537" s="220">
        <f t="shared" si="252"/>
        <v>0</v>
      </c>
      <c r="DA537" s="220">
        <f t="shared" si="253"/>
        <v>0</v>
      </c>
      <c r="DB537" s="220">
        <f t="shared" si="254"/>
        <v>0</v>
      </c>
      <c r="DC537" s="220">
        <f t="shared" si="255"/>
        <v>0</v>
      </c>
      <c r="DD537" s="220">
        <f t="shared" si="256"/>
        <v>0</v>
      </c>
      <c r="DE537" s="220">
        <f t="shared" si="257"/>
        <v>0</v>
      </c>
      <c r="DF537" s="220">
        <f t="shared" si="258"/>
        <v>0</v>
      </c>
      <c r="DG537" s="220">
        <f t="shared" si="259"/>
        <v>0</v>
      </c>
      <c r="DH537" s="220">
        <f t="shared" si="260"/>
        <v>0</v>
      </c>
      <c r="DI537" s="220">
        <f t="shared" si="261"/>
        <v>0</v>
      </c>
      <c r="DJ537" s="220">
        <f t="shared" si="262"/>
        <v>0</v>
      </c>
      <c r="DK537" s="220">
        <f t="shared" si="263"/>
        <v>0</v>
      </c>
      <c r="DL537" s="220">
        <f t="shared" si="205"/>
        <v>0</v>
      </c>
      <c r="DM537" s="220">
        <f t="shared" si="264"/>
        <v>0</v>
      </c>
      <c r="DN537" s="96" t="str">
        <f>IF(DM537=0,"",IF(SUM($DM$502:DM537)=1,_xlfn.CONCAT(DO537,),IF($DM$559&gt;SUM($DM$502:DM537),_xlfn.CONCAT(", ",DO537),IF(DM$559=SUM($DM$502:DM537),_xlfn.CONCAT(" y ",DO537)))))</f>
        <v/>
      </c>
      <c r="DO537" s="98">
        <f t="shared" si="265"/>
        <v>35</v>
      </c>
      <c r="DT537" s="645">
        <f t="shared" si="266"/>
        <v>0</v>
      </c>
      <c r="DU537" s="647"/>
    </row>
    <row r="538" spans="1:125" s="114" customFormat="1" ht="15">
      <c r="A538" s="131"/>
      <c r="B538" s="53"/>
      <c r="C538" s="82" t="s">
        <v>116</v>
      </c>
      <c r="D538" s="792" t="str">
        <f>IF(CNGE_2026_M3_Secc1!$AH$40=CNGE_2026_M3_Secc1!$AJ$40,"",IF($AH$408=1,"",IF(CNGE_2026_M3_Secc1!D95="","",CNGE_2026_M3_Secc1!D95)))</f>
        <v/>
      </c>
      <c r="E538" s="793"/>
      <c r="F538" s="793"/>
      <c r="G538" s="793"/>
      <c r="H538" s="793"/>
      <c r="I538" s="793"/>
      <c r="J538" s="793"/>
      <c r="K538" s="793"/>
      <c r="L538" s="793"/>
      <c r="M538" s="794"/>
      <c r="N538" s="432"/>
      <c r="O538" s="432"/>
      <c r="P538" s="432"/>
      <c r="Q538" s="432"/>
      <c r="R538" s="432"/>
      <c r="S538" s="432"/>
      <c r="T538" s="432"/>
      <c r="U538" s="432"/>
      <c r="V538" s="432"/>
      <c r="W538" s="432"/>
      <c r="X538" s="432"/>
      <c r="Y538" s="432"/>
      <c r="Z538" s="432"/>
      <c r="AA538" s="432"/>
      <c r="AB538" s="432"/>
      <c r="AC538" s="432"/>
      <c r="AD538" s="432"/>
      <c r="AE538" s="49"/>
      <c r="AF538" s="219"/>
      <c r="AG538" s="212"/>
      <c r="AH538" s="896">
        <f t="shared" si="267"/>
        <v>0</v>
      </c>
      <c r="AI538" s="627"/>
      <c r="AJ538" s="896">
        <f t="shared" si="195"/>
        <v>0</v>
      </c>
      <c r="AK538" s="627"/>
      <c r="AL538" s="896">
        <f t="shared" si="196"/>
        <v>0</v>
      </c>
      <c r="AM538" s="627"/>
      <c r="AN538" s="627">
        <f t="shared" si="197"/>
        <v>0</v>
      </c>
      <c r="AO538" s="627"/>
      <c r="AP538" s="639" t="str">
        <f>IF(AN538=0,"",IF(SUM($AN$502:AN538)=1,AR538,IF($AN$559&gt;SUM($AN$502:AN538),_xlfn.CONCAT(", ",AR538),IF($AN$559=SUM($AN$502:AN538),_xlfn.CONCAT(" y ",AR538,".")))))</f>
        <v/>
      </c>
      <c r="AQ538" s="641" t="str">
        <f>IF(AO538=0,"", IF(SUM($AN538:BW$582)=1,AR538, IF($AN$589&gt;SUM($AN538:BW$582),_xlfn.CONCAT(", ",AR538), IF($AN$589=SUM($AN538:BW$582),_xlfn.CONCAT(" y ",AR538,".")))))</f>
        <v/>
      </c>
      <c r="AR538" s="639">
        <f t="shared" si="268"/>
        <v>36</v>
      </c>
      <c r="AS538" s="641"/>
      <c r="AU538" s="1055">
        <f t="shared" si="206"/>
        <v>0</v>
      </c>
      <c r="AV538" s="1055"/>
      <c r="AX538" s="1053">
        <f t="shared" si="198"/>
        <v>0</v>
      </c>
      <c r="AY538" s="729"/>
      <c r="AZ538" s="1053">
        <f t="shared" si="269"/>
        <v>0</v>
      </c>
      <c r="BA538" s="729"/>
      <c r="BB538" s="639">
        <f t="shared" si="207"/>
        <v>0</v>
      </c>
      <c r="BC538" s="641"/>
      <c r="BE538" s="220">
        <f t="shared" si="199"/>
        <v>0</v>
      </c>
      <c r="BF538" s="220">
        <f t="shared" si="208"/>
        <v>0</v>
      </c>
      <c r="BG538" s="220">
        <f t="shared" si="209"/>
        <v>0</v>
      </c>
      <c r="BH538" s="220">
        <f t="shared" si="210"/>
        <v>0</v>
      </c>
      <c r="BI538" s="220">
        <f t="shared" si="211"/>
        <v>0</v>
      </c>
      <c r="BJ538" s="220">
        <f t="shared" si="212"/>
        <v>0</v>
      </c>
      <c r="BK538" s="220">
        <f t="shared" si="213"/>
        <v>0</v>
      </c>
      <c r="BL538" s="220">
        <f t="shared" si="214"/>
        <v>0</v>
      </c>
      <c r="BM538" s="220">
        <f t="shared" si="215"/>
        <v>0</v>
      </c>
      <c r="BN538" s="220">
        <f t="shared" si="216"/>
        <v>0</v>
      </c>
      <c r="BO538" s="220">
        <f t="shared" si="217"/>
        <v>0</v>
      </c>
      <c r="BP538" s="220">
        <f t="shared" si="218"/>
        <v>0</v>
      </c>
      <c r="BQ538" s="220">
        <f t="shared" si="219"/>
        <v>0</v>
      </c>
      <c r="BR538" s="220">
        <f t="shared" si="220"/>
        <v>0</v>
      </c>
      <c r="BS538" s="220">
        <f t="shared" si="221"/>
        <v>0</v>
      </c>
      <c r="BT538" s="220">
        <f t="shared" si="222"/>
        <v>0</v>
      </c>
      <c r="BU538" s="220">
        <f t="shared" si="201"/>
        <v>0</v>
      </c>
      <c r="BV538" s="220">
        <f t="shared" si="223"/>
        <v>0</v>
      </c>
      <c r="BW538" s="220">
        <f t="shared" si="224"/>
        <v>0</v>
      </c>
      <c r="BX538" s="220">
        <f t="shared" si="225"/>
        <v>0</v>
      </c>
      <c r="BY538" s="220">
        <f t="shared" si="226"/>
        <v>0</v>
      </c>
      <c r="BZ538" s="220">
        <f t="shared" si="227"/>
        <v>0</v>
      </c>
      <c r="CA538" s="220">
        <f t="shared" si="228"/>
        <v>0</v>
      </c>
      <c r="CB538" s="220">
        <f t="shared" si="229"/>
        <v>0</v>
      </c>
      <c r="CC538" s="220">
        <f t="shared" si="230"/>
        <v>0</v>
      </c>
      <c r="CD538" s="220">
        <f t="shared" si="231"/>
        <v>0</v>
      </c>
      <c r="CE538" s="220">
        <f t="shared" si="232"/>
        <v>0</v>
      </c>
      <c r="CF538" s="220">
        <f t="shared" si="233"/>
        <v>0</v>
      </c>
      <c r="CG538" s="220">
        <f t="shared" si="234"/>
        <v>0</v>
      </c>
      <c r="CH538" s="220">
        <f t="shared" si="235"/>
        <v>0</v>
      </c>
      <c r="CI538" s="220">
        <f t="shared" si="236"/>
        <v>0</v>
      </c>
      <c r="CJ538" s="220">
        <f t="shared" si="237"/>
        <v>0</v>
      </c>
      <c r="CK538" s="220">
        <f t="shared" si="238"/>
        <v>0</v>
      </c>
      <c r="CL538" s="220">
        <f t="shared" si="239"/>
        <v>0</v>
      </c>
      <c r="CM538" s="220">
        <f t="shared" si="240"/>
        <v>0</v>
      </c>
      <c r="CN538" s="220">
        <f t="shared" si="241"/>
        <v>0</v>
      </c>
      <c r="CO538" s="220">
        <f t="shared" si="242"/>
        <v>0</v>
      </c>
      <c r="CP538" s="220">
        <f t="shared" si="243"/>
        <v>0</v>
      </c>
      <c r="CQ538" s="220">
        <f t="shared" si="203"/>
        <v>0</v>
      </c>
      <c r="CR538" s="220">
        <f t="shared" si="244"/>
        <v>0</v>
      </c>
      <c r="CS538" s="220">
        <f t="shared" si="245"/>
        <v>0</v>
      </c>
      <c r="CT538" s="220">
        <f t="shared" si="246"/>
        <v>0</v>
      </c>
      <c r="CU538" s="220">
        <f t="shared" si="247"/>
        <v>0</v>
      </c>
      <c r="CV538" s="220">
        <f t="shared" si="248"/>
        <v>0</v>
      </c>
      <c r="CW538" s="220">
        <f t="shared" si="249"/>
        <v>0</v>
      </c>
      <c r="CX538" s="220">
        <f t="shared" si="250"/>
        <v>0</v>
      </c>
      <c r="CY538" s="220">
        <f t="shared" si="251"/>
        <v>0</v>
      </c>
      <c r="CZ538" s="220">
        <f t="shared" si="252"/>
        <v>0</v>
      </c>
      <c r="DA538" s="220">
        <f t="shared" si="253"/>
        <v>0</v>
      </c>
      <c r="DB538" s="220">
        <f t="shared" si="254"/>
        <v>0</v>
      </c>
      <c r="DC538" s="220">
        <f t="shared" si="255"/>
        <v>0</v>
      </c>
      <c r="DD538" s="220">
        <f t="shared" si="256"/>
        <v>0</v>
      </c>
      <c r="DE538" s="220">
        <f t="shared" si="257"/>
        <v>0</v>
      </c>
      <c r="DF538" s="220">
        <f t="shared" si="258"/>
        <v>0</v>
      </c>
      <c r="DG538" s="220">
        <f t="shared" si="259"/>
        <v>0</v>
      </c>
      <c r="DH538" s="220">
        <f t="shared" si="260"/>
        <v>0</v>
      </c>
      <c r="DI538" s="220">
        <f t="shared" si="261"/>
        <v>0</v>
      </c>
      <c r="DJ538" s="220">
        <f t="shared" si="262"/>
        <v>0</v>
      </c>
      <c r="DK538" s="220">
        <f t="shared" si="263"/>
        <v>0</v>
      </c>
      <c r="DL538" s="220">
        <f t="shared" si="205"/>
        <v>0</v>
      </c>
      <c r="DM538" s="220">
        <f t="shared" si="264"/>
        <v>0</v>
      </c>
      <c r="DN538" s="96" t="str">
        <f>IF(DM538=0,"",IF(SUM($DM$502:DM538)=1,_xlfn.CONCAT(DO538,),IF($DM$559&gt;SUM($DM$502:DM538),_xlfn.CONCAT(", ",DO538),IF(DM$559=SUM($DM$502:DM538),_xlfn.CONCAT(" y ",DO538)))))</f>
        <v/>
      </c>
      <c r="DO538" s="98">
        <f t="shared" si="265"/>
        <v>36</v>
      </c>
      <c r="DT538" s="645">
        <f t="shared" si="266"/>
        <v>0</v>
      </c>
      <c r="DU538" s="647"/>
    </row>
    <row r="539" spans="1:125" s="114" customFormat="1" ht="15">
      <c r="A539" s="131"/>
      <c r="B539" s="53"/>
      <c r="C539" s="82" t="s">
        <v>117</v>
      </c>
      <c r="D539" s="792" t="str">
        <f>IF(CNGE_2026_M3_Secc1!$AH$40=CNGE_2026_M3_Secc1!$AJ$40,"",IF($AH$408=1,"",IF(CNGE_2026_M3_Secc1!D96="","",CNGE_2026_M3_Secc1!D96)))</f>
        <v/>
      </c>
      <c r="E539" s="793"/>
      <c r="F539" s="793"/>
      <c r="G539" s="793"/>
      <c r="H539" s="793"/>
      <c r="I539" s="793"/>
      <c r="J539" s="793"/>
      <c r="K539" s="793"/>
      <c r="L539" s="793"/>
      <c r="M539" s="794"/>
      <c r="N539" s="432"/>
      <c r="O539" s="432"/>
      <c r="P539" s="432"/>
      <c r="Q539" s="432"/>
      <c r="R539" s="432"/>
      <c r="S539" s="432"/>
      <c r="T539" s="432"/>
      <c r="U539" s="432"/>
      <c r="V539" s="432"/>
      <c r="W539" s="432"/>
      <c r="X539" s="432"/>
      <c r="Y539" s="432"/>
      <c r="Z539" s="432"/>
      <c r="AA539" s="432"/>
      <c r="AB539" s="432"/>
      <c r="AC539" s="432"/>
      <c r="AD539" s="432"/>
      <c r="AE539" s="49"/>
      <c r="AF539" s="219"/>
      <c r="AG539" s="212"/>
      <c r="AH539" s="896">
        <f t="shared" si="267"/>
        <v>0</v>
      </c>
      <c r="AI539" s="627"/>
      <c r="AJ539" s="896">
        <f t="shared" si="195"/>
        <v>0</v>
      </c>
      <c r="AK539" s="627"/>
      <c r="AL539" s="896">
        <f t="shared" si="196"/>
        <v>0</v>
      </c>
      <c r="AM539" s="627"/>
      <c r="AN539" s="627">
        <f t="shared" si="197"/>
        <v>0</v>
      </c>
      <c r="AO539" s="627"/>
      <c r="AP539" s="639" t="str">
        <f>IF(AN539=0,"",IF(SUM($AN$502:AN539)=1,AR539,IF($AN$559&gt;SUM($AN$502:AN539),_xlfn.CONCAT(", ",AR539),IF($AN$559=SUM($AN$502:AN539),_xlfn.CONCAT(" y ",AR539,".")))))</f>
        <v/>
      </c>
      <c r="AQ539" s="641" t="str">
        <f>IF(AO539=0,"", IF(SUM($AN539:BW$582)=1,AR539, IF($AN$589&gt;SUM($AN539:BW$582),_xlfn.CONCAT(", ",AR539), IF($AN$589=SUM($AN539:BW$582),_xlfn.CONCAT(" y ",AR539,".")))))</f>
        <v/>
      </c>
      <c r="AR539" s="639">
        <f t="shared" si="268"/>
        <v>37</v>
      </c>
      <c r="AS539" s="641"/>
      <c r="AU539" s="1055">
        <f t="shared" si="206"/>
        <v>0</v>
      </c>
      <c r="AV539" s="1055"/>
      <c r="AX539" s="1053">
        <f t="shared" si="198"/>
        <v>0</v>
      </c>
      <c r="AY539" s="729"/>
      <c r="AZ539" s="1053">
        <f t="shared" si="269"/>
        <v>0</v>
      </c>
      <c r="BA539" s="729"/>
      <c r="BB539" s="639">
        <f t="shared" si="207"/>
        <v>0</v>
      </c>
      <c r="BC539" s="641"/>
      <c r="BE539" s="220">
        <f t="shared" si="199"/>
        <v>0</v>
      </c>
      <c r="BF539" s="220">
        <f t="shared" si="208"/>
        <v>0</v>
      </c>
      <c r="BG539" s="220">
        <f t="shared" si="209"/>
        <v>0</v>
      </c>
      <c r="BH539" s="220">
        <f t="shared" si="210"/>
        <v>0</v>
      </c>
      <c r="BI539" s="220">
        <f t="shared" si="211"/>
        <v>0</v>
      </c>
      <c r="BJ539" s="220">
        <f t="shared" si="212"/>
        <v>0</v>
      </c>
      <c r="BK539" s="220">
        <f t="shared" si="213"/>
        <v>0</v>
      </c>
      <c r="BL539" s="220">
        <f t="shared" si="214"/>
        <v>0</v>
      </c>
      <c r="BM539" s="220">
        <f t="shared" si="215"/>
        <v>0</v>
      </c>
      <c r="BN539" s="220">
        <f t="shared" si="216"/>
        <v>0</v>
      </c>
      <c r="BO539" s="220">
        <f t="shared" si="217"/>
        <v>0</v>
      </c>
      <c r="BP539" s="220">
        <f t="shared" si="218"/>
        <v>0</v>
      </c>
      <c r="BQ539" s="220">
        <f t="shared" si="219"/>
        <v>0</v>
      </c>
      <c r="BR539" s="220">
        <f t="shared" si="220"/>
        <v>0</v>
      </c>
      <c r="BS539" s="220">
        <f t="shared" si="221"/>
        <v>0</v>
      </c>
      <c r="BT539" s="220">
        <f t="shared" si="222"/>
        <v>0</v>
      </c>
      <c r="BU539" s="220">
        <f t="shared" si="201"/>
        <v>0</v>
      </c>
      <c r="BV539" s="220">
        <f t="shared" si="223"/>
        <v>0</v>
      </c>
      <c r="BW539" s="220">
        <f t="shared" si="224"/>
        <v>0</v>
      </c>
      <c r="BX539" s="220">
        <f t="shared" si="225"/>
        <v>0</v>
      </c>
      <c r="BY539" s="220">
        <f t="shared" si="226"/>
        <v>0</v>
      </c>
      <c r="BZ539" s="220">
        <f t="shared" si="227"/>
        <v>0</v>
      </c>
      <c r="CA539" s="220">
        <f t="shared" si="228"/>
        <v>0</v>
      </c>
      <c r="CB539" s="220">
        <f t="shared" si="229"/>
        <v>0</v>
      </c>
      <c r="CC539" s="220">
        <f t="shared" si="230"/>
        <v>0</v>
      </c>
      <c r="CD539" s="220">
        <f t="shared" si="231"/>
        <v>0</v>
      </c>
      <c r="CE539" s="220">
        <f t="shared" si="232"/>
        <v>0</v>
      </c>
      <c r="CF539" s="220">
        <f t="shared" si="233"/>
        <v>0</v>
      </c>
      <c r="CG539" s="220">
        <f t="shared" si="234"/>
        <v>0</v>
      </c>
      <c r="CH539" s="220">
        <f t="shared" si="235"/>
        <v>0</v>
      </c>
      <c r="CI539" s="220">
        <f t="shared" si="236"/>
        <v>0</v>
      </c>
      <c r="CJ539" s="220">
        <f t="shared" si="237"/>
        <v>0</v>
      </c>
      <c r="CK539" s="220">
        <f t="shared" si="238"/>
        <v>0</v>
      </c>
      <c r="CL539" s="220">
        <f t="shared" si="239"/>
        <v>0</v>
      </c>
      <c r="CM539" s="220">
        <f t="shared" si="240"/>
        <v>0</v>
      </c>
      <c r="CN539" s="220">
        <f t="shared" si="241"/>
        <v>0</v>
      </c>
      <c r="CO539" s="220">
        <f t="shared" si="242"/>
        <v>0</v>
      </c>
      <c r="CP539" s="220">
        <f t="shared" si="243"/>
        <v>0</v>
      </c>
      <c r="CQ539" s="220">
        <f t="shared" si="203"/>
        <v>0</v>
      </c>
      <c r="CR539" s="220">
        <f t="shared" si="244"/>
        <v>0</v>
      </c>
      <c r="CS539" s="220">
        <f t="shared" si="245"/>
        <v>0</v>
      </c>
      <c r="CT539" s="220">
        <f t="shared" si="246"/>
        <v>0</v>
      </c>
      <c r="CU539" s="220">
        <f t="shared" si="247"/>
        <v>0</v>
      </c>
      <c r="CV539" s="220">
        <f t="shared" si="248"/>
        <v>0</v>
      </c>
      <c r="CW539" s="220">
        <f t="shared" si="249"/>
        <v>0</v>
      </c>
      <c r="CX539" s="220">
        <f t="shared" si="250"/>
        <v>0</v>
      </c>
      <c r="CY539" s="220">
        <f t="shared" si="251"/>
        <v>0</v>
      </c>
      <c r="CZ539" s="220">
        <f t="shared" si="252"/>
        <v>0</v>
      </c>
      <c r="DA539" s="220">
        <f t="shared" si="253"/>
        <v>0</v>
      </c>
      <c r="DB539" s="220">
        <f t="shared" si="254"/>
        <v>0</v>
      </c>
      <c r="DC539" s="220">
        <f t="shared" si="255"/>
        <v>0</v>
      </c>
      <c r="DD539" s="220">
        <f t="shared" si="256"/>
        <v>0</v>
      </c>
      <c r="DE539" s="220">
        <f t="shared" si="257"/>
        <v>0</v>
      </c>
      <c r="DF539" s="220">
        <f t="shared" si="258"/>
        <v>0</v>
      </c>
      <c r="DG539" s="220">
        <f t="shared" si="259"/>
        <v>0</v>
      </c>
      <c r="DH539" s="220">
        <f t="shared" si="260"/>
        <v>0</v>
      </c>
      <c r="DI539" s="220">
        <f t="shared" si="261"/>
        <v>0</v>
      </c>
      <c r="DJ539" s="220">
        <f t="shared" si="262"/>
        <v>0</v>
      </c>
      <c r="DK539" s="220">
        <f t="shared" si="263"/>
        <v>0</v>
      </c>
      <c r="DL539" s="220">
        <f t="shared" si="205"/>
        <v>0</v>
      </c>
      <c r="DM539" s="220">
        <f t="shared" si="264"/>
        <v>0</v>
      </c>
      <c r="DN539" s="96" t="str">
        <f>IF(DM539=0,"",IF(SUM($DM$502:DM539)=1,_xlfn.CONCAT(DO539,),IF($DM$559&gt;SUM($DM$502:DM539),_xlfn.CONCAT(", ",DO539),IF(DM$559=SUM($DM$502:DM539),_xlfn.CONCAT(" y ",DO539)))))</f>
        <v/>
      </c>
      <c r="DO539" s="98">
        <f t="shared" si="265"/>
        <v>37</v>
      </c>
      <c r="DT539" s="645">
        <f t="shared" si="266"/>
        <v>0</v>
      </c>
      <c r="DU539" s="647"/>
    </row>
    <row r="540" spans="1:125" s="114" customFormat="1" ht="15">
      <c r="A540" s="131"/>
      <c r="B540" s="53"/>
      <c r="C540" s="82" t="s">
        <v>118</v>
      </c>
      <c r="D540" s="792" t="str">
        <f>IF(CNGE_2026_M3_Secc1!$AH$40=CNGE_2026_M3_Secc1!$AJ$40,"",IF($AH$408=1,"",IF(CNGE_2026_M3_Secc1!D97="","",CNGE_2026_M3_Secc1!D97)))</f>
        <v/>
      </c>
      <c r="E540" s="793"/>
      <c r="F540" s="793"/>
      <c r="G540" s="793"/>
      <c r="H540" s="793"/>
      <c r="I540" s="793"/>
      <c r="J540" s="793"/>
      <c r="K540" s="793"/>
      <c r="L540" s="793"/>
      <c r="M540" s="794"/>
      <c r="N540" s="432"/>
      <c r="O540" s="432"/>
      <c r="P540" s="432"/>
      <c r="Q540" s="432"/>
      <c r="R540" s="432"/>
      <c r="S540" s="432"/>
      <c r="T540" s="432"/>
      <c r="U540" s="432"/>
      <c r="V540" s="432"/>
      <c r="W540" s="432"/>
      <c r="X540" s="432"/>
      <c r="Y540" s="432"/>
      <c r="Z540" s="432"/>
      <c r="AA540" s="432"/>
      <c r="AB540" s="432"/>
      <c r="AC540" s="432"/>
      <c r="AD540" s="432"/>
      <c r="AE540" s="49"/>
      <c r="AF540" s="219"/>
      <c r="AG540" s="212"/>
      <c r="AH540" s="896">
        <f t="shared" si="267"/>
        <v>0</v>
      </c>
      <c r="AI540" s="627"/>
      <c r="AJ540" s="896">
        <f t="shared" si="195"/>
        <v>0</v>
      </c>
      <c r="AK540" s="627"/>
      <c r="AL540" s="896">
        <f t="shared" si="196"/>
        <v>0</v>
      </c>
      <c r="AM540" s="627"/>
      <c r="AN540" s="627">
        <f t="shared" si="197"/>
        <v>0</v>
      </c>
      <c r="AO540" s="627"/>
      <c r="AP540" s="639" t="str">
        <f>IF(AN540=0,"",IF(SUM($AN$502:AN540)=1,AR540,IF($AN$559&gt;SUM($AN$502:AN540),_xlfn.CONCAT(", ",AR540),IF($AN$559=SUM($AN$502:AN540),_xlfn.CONCAT(" y ",AR540,".")))))</f>
        <v/>
      </c>
      <c r="AQ540" s="641" t="str">
        <f>IF(AO540=0,"", IF(SUM($AN540:BW$582)=1,AR540, IF($AN$589&gt;SUM($AN540:BW$582),_xlfn.CONCAT(", ",AR540), IF($AN$589=SUM($AN540:BW$582),_xlfn.CONCAT(" y ",AR540,".")))))</f>
        <v/>
      </c>
      <c r="AR540" s="639">
        <f t="shared" si="268"/>
        <v>38</v>
      </c>
      <c r="AS540" s="641"/>
      <c r="AU540" s="1055">
        <f t="shared" si="206"/>
        <v>0</v>
      </c>
      <c r="AV540" s="1055"/>
      <c r="AX540" s="1053">
        <f t="shared" si="198"/>
        <v>0</v>
      </c>
      <c r="AY540" s="729"/>
      <c r="AZ540" s="1053">
        <f t="shared" si="269"/>
        <v>0</v>
      </c>
      <c r="BA540" s="729"/>
      <c r="BB540" s="639">
        <f t="shared" si="207"/>
        <v>0</v>
      </c>
      <c r="BC540" s="641"/>
      <c r="BE540" s="220">
        <f t="shared" si="199"/>
        <v>0</v>
      </c>
      <c r="BF540" s="220">
        <f t="shared" si="208"/>
        <v>0</v>
      </c>
      <c r="BG540" s="220">
        <f t="shared" si="209"/>
        <v>0</v>
      </c>
      <c r="BH540" s="220">
        <f t="shared" si="210"/>
        <v>0</v>
      </c>
      <c r="BI540" s="220">
        <f t="shared" si="211"/>
        <v>0</v>
      </c>
      <c r="BJ540" s="220">
        <f t="shared" si="212"/>
        <v>0</v>
      </c>
      <c r="BK540" s="220">
        <f t="shared" si="213"/>
        <v>0</v>
      </c>
      <c r="BL540" s="220">
        <f t="shared" si="214"/>
        <v>0</v>
      </c>
      <c r="BM540" s="220">
        <f t="shared" si="215"/>
        <v>0</v>
      </c>
      <c r="BN540" s="220">
        <f t="shared" si="216"/>
        <v>0</v>
      </c>
      <c r="BO540" s="220">
        <f t="shared" si="217"/>
        <v>0</v>
      </c>
      <c r="BP540" s="220">
        <f t="shared" si="218"/>
        <v>0</v>
      </c>
      <c r="BQ540" s="220">
        <f t="shared" si="219"/>
        <v>0</v>
      </c>
      <c r="BR540" s="220">
        <f t="shared" si="220"/>
        <v>0</v>
      </c>
      <c r="BS540" s="220">
        <f t="shared" si="221"/>
        <v>0</v>
      </c>
      <c r="BT540" s="220">
        <f t="shared" si="222"/>
        <v>0</v>
      </c>
      <c r="BU540" s="220">
        <f t="shared" si="201"/>
        <v>0</v>
      </c>
      <c r="BV540" s="220">
        <f t="shared" si="223"/>
        <v>0</v>
      </c>
      <c r="BW540" s="220">
        <f t="shared" si="224"/>
        <v>0</v>
      </c>
      <c r="BX540" s="220">
        <f t="shared" si="225"/>
        <v>0</v>
      </c>
      <c r="BY540" s="220">
        <f t="shared" si="226"/>
        <v>0</v>
      </c>
      <c r="BZ540" s="220">
        <f t="shared" si="227"/>
        <v>0</v>
      </c>
      <c r="CA540" s="220">
        <f t="shared" si="228"/>
        <v>0</v>
      </c>
      <c r="CB540" s="220">
        <f t="shared" si="229"/>
        <v>0</v>
      </c>
      <c r="CC540" s="220">
        <f t="shared" si="230"/>
        <v>0</v>
      </c>
      <c r="CD540" s="220">
        <f t="shared" si="231"/>
        <v>0</v>
      </c>
      <c r="CE540" s="220">
        <f t="shared" si="232"/>
        <v>0</v>
      </c>
      <c r="CF540" s="220">
        <f t="shared" si="233"/>
        <v>0</v>
      </c>
      <c r="CG540" s="220">
        <f t="shared" si="234"/>
        <v>0</v>
      </c>
      <c r="CH540" s="220">
        <f t="shared" si="235"/>
        <v>0</v>
      </c>
      <c r="CI540" s="220">
        <f t="shared" si="236"/>
        <v>0</v>
      </c>
      <c r="CJ540" s="220">
        <f t="shared" si="237"/>
        <v>0</v>
      </c>
      <c r="CK540" s="220">
        <f t="shared" si="238"/>
        <v>0</v>
      </c>
      <c r="CL540" s="220">
        <f t="shared" si="239"/>
        <v>0</v>
      </c>
      <c r="CM540" s="220">
        <f t="shared" si="240"/>
        <v>0</v>
      </c>
      <c r="CN540" s="220">
        <f t="shared" si="241"/>
        <v>0</v>
      </c>
      <c r="CO540" s="220">
        <f t="shared" si="242"/>
        <v>0</v>
      </c>
      <c r="CP540" s="220">
        <f t="shared" si="243"/>
        <v>0</v>
      </c>
      <c r="CQ540" s="220">
        <f t="shared" si="203"/>
        <v>0</v>
      </c>
      <c r="CR540" s="220">
        <f t="shared" si="244"/>
        <v>0</v>
      </c>
      <c r="CS540" s="220">
        <f t="shared" si="245"/>
        <v>0</v>
      </c>
      <c r="CT540" s="220">
        <f t="shared" si="246"/>
        <v>0</v>
      </c>
      <c r="CU540" s="220">
        <f t="shared" si="247"/>
        <v>0</v>
      </c>
      <c r="CV540" s="220">
        <f t="shared" si="248"/>
        <v>0</v>
      </c>
      <c r="CW540" s="220">
        <f t="shared" si="249"/>
        <v>0</v>
      </c>
      <c r="CX540" s="220">
        <f t="shared" si="250"/>
        <v>0</v>
      </c>
      <c r="CY540" s="220">
        <f t="shared" si="251"/>
        <v>0</v>
      </c>
      <c r="CZ540" s="220">
        <f t="shared" si="252"/>
        <v>0</v>
      </c>
      <c r="DA540" s="220">
        <f t="shared" si="253"/>
        <v>0</v>
      </c>
      <c r="DB540" s="220">
        <f t="shared" si="254"/>
        <v>0</v>
      </c>
      <c r="DC540" s="220">
        <f t="shared" si="255"/>
        <v>0</v>
      </c>
      <c r="DD540" s="220">
        <f t="shared" si="256"/>
        <v>0</v>
      </c>
      <c r="DE540" s="220">
        <f t="shared" si="257"/>
        <v>0</v>
      </c>
      <c r="DF540" s="220">
        <f t="shared" si="258"/>
        <v>0</v>
      </c>
      <c r="DG540" s="220">
        <f t="shared" si="259"/>
        <v>0</v>
      </c>
      <c r="DH540" s="220">
        <f t="shared" si="260"/>
        <v>0</v>
      </c>
      <c r="DI540" s="220">
        <f t="shared" si="261"/>
        <v>0</v>
      </c>
      <c r="DJ540" s="220">
        <f t="shared" si="262"/>
        <v>0</v>
      </c>
      <c r="DK540" s="220">
        <f t="shared" si="263"/>
        <v>0</v>
      </c>
      <c r="DL540" s="220">
        <f t="shared" si="205"/>
        <v>0</v>
      </c>
      <c r="DM540" s="220">
        <f t="shared" si="264"/>
        <v>0</v>
      </c>
      <c r="DN540" s="96" t="str">
        <f>IF(DM540=0,"",IF(SUM($DM$502:DM540)=1,_xlfn.CONCAT(DO540,),IF($DM$559&gt;SUM($DM$502:DM540),_xlfn.CONCAT(", ",DO540),IF(DM$559=SUM($DM$502:DM540),_xlfn.CONCAT(" y ",DO540)))))</f>
        <v/>
      </c>
      <c r="DO540" s="98">
        <f t="shared" si="265"/>
        <v>38</v>
      </c>
      <c r="DT540" s="645">
        <f t="shared" si="266"/>
        <v>0</v>
      </c>
      <c r="DU540" s="647"/>
    </row>
    <row r="541" spans="1:125" s="114" customFormat="1" ht="15">
      <c r="A541" s="131"/>
      <c r="B541" s="53"/>
      <c r="C541" s="82" t="s">
        <v>119</v>
      </c>
      <c r="D541" s="792" t="str">
        <f>IF(CNGE_2026_M3_Secc1!$AH$40=CNGE_2026_M3_Secc1!$AJ$40,"",IF($AH$408=1,"",IF(CNGE_2026_M3_Secc1!D98="","",CNGE_2026_M3_Secc1!D98)))</f>
        <v/>
      </c>
      <c r="E541" s="793"/>
      <c r="F541" s="793"/>
      <c r="G541" s="793"/>
      <c r="H541" s="793"/>
      <c r="I541" s="793"/>
      <c r="J541" s="793"/>
      <c r="K541" s="793"/>
      <c r="L541" s="793"/>
      <c r="M541" s="794"/>
      <c r="N541" s="432"/>
      <c r="O541" s="432"/>
      <c r="P541" s="432"/>
      <c r="Q541" s="432"/>
      <c r="R541" s="432"/>
      <c r="S541" s="432"/>
      <c r="T541" s="432"/>
      <c r="U541" s="432"/>
      <c r="V541" s="432"/>
      <c r="W541" s="432"/>
      <c r="X541" s="432"/>
      <c r="Y541" s="432"/>
      <c r="Z541" s="432"/>
      <c r="AA541" s="432"/>
      <c r="AB541" s="432"/>
      <c r="AC541" s="432"/>
      <c r="AD541" s="432"/>
      <c r="AE541" s="49"/>
      <c r="AF541" s="219"/>
      <c r="AG541" s="212"/>
      <c r="AH541" s="896">
        <f t="shared" si="267"/>
        <v>0</v>
      </c>
      <c r="AI541" s="627"/>
      <c r="AJ541" s="896">
        <f t="shared" si="195"/>
        <v>0</v>
      </c>
      <c r="AK541" s="627"/>
      <c r="AL541" s="896">
        <f t="shared" si="196"/>
        <v>0</v>
      </c>
      <c r="AM541" s="627"/>
      <c r="AN541" s="627">
        <f t="shared" si="197"/>
        <v>0</v>
      </c>
      <c r="AO541" s="627"/>
      <c r="AP541" s="639" t="str">
        <f>IF(AN541=0,"",IF(SUM($AN$502:AN541)=1,AR541,IF($AN$559&gt;SUM($AN$502:AN541),_xlfn.CONCAT(", ",AR541),IF($AN$559=SUM($AN$502:AN541),_xlfn.CONCAT(" y ",AR541,".")))))</f>
        <v/>
      </c>
      <c r="AQ541" s="641" t="str">
        <f>IF(AO541=0,"", IF(SUM($AN541:BW$582)=1,AR541, IF($AN$589&gt;SUM($AN541:BW$582),_xlfn.CONCAT(", ",AR541), IF($AN$589=SUM($AN541:BW$582),_xlfn.CONCAT(" y ",AR541,".")))))</f>
        <v/>
      </c>
      <c r="AR541" s="639">
        <f t="shared" si="268"/>
        <v>39</v>
      </c>
      <c r="AS541" s="641"/>
      <c r="AU541" s="1055">
        <f t="shared" si="206"/>
        <v>0</v>
      </c>
      <c r="AV541" s="1055"/>
      <c r="AX541" s="1053">
        <f t="shared" si="198"/>
        <v>0</v>
      </c>
      <c r="AY541" s="729"/>
      <c r="AZ541" s="1053">
        <f t="shared" si="269"/>
        <v>0</v>
      </c>
      <c r="BA541" s="729"/>
      <c r="BB541" s="639">
        <f t="shared" si="207"/>
        <v>0</v>
      </c>
      <c r="BC541" s="641"/>
      <c r="BE541" s="220">
        <f t="shared" si="199"/>
        <v>0</v>
      </c>
      <c r="BF541" s="220">
        <f t="shared" si="208"/>
        <v>0</v>
      </c>
      <c r="BG541" s="220">
        <f t="shared" si="209"/>
        <v>0</v>
      </c>
      <c r="BH541" s="220">
        <f t="shared" si="210"/>
        <v>0</v>
      </c>
      <c r="BI541" s="220">
        <f t="shared" si="211"/>
        <v>0</v>
      </c>
      <c r="BJ541" s="220">
        <f t="shared" si="212"/>
        <v>0</v>
      </c>
      <c r="BK541" s="220">
        <f t="shared" si="213"/>
        <v>0</v>
      </c>
      <c r="BL541" s="220">
        <f t="shared" si="214"/>
        <v>0</v>
      </c>
      <c r="BM541" s="220">
        <f t="shared" si="215"/>
        <v>0</v>
      </c>
      <c r="BN541" s="220">
        <f t="shared" si="216"/>
        <v>0</v>
      </c>
      <c r="BO541" s="220">
        <f t="shared" si="217"/>
        <v>0</v>
      </c>
      <c r="BP541" s="220">
        <f t="shared" si="218"/>
        <v>0</v>
      </c>
      <c r="BQ541" s="220">
        <f t="shared" si="219"/>
        <v>0</v>
      </c>
      <c r="BR541" s="220">
        <f t="shared" si="220"/>
        <v>0</v>
      </c>
      <c r="BS541" s="220">
        <f t="shared" si="221"/>
        <v>0</v>
      </c>
      <c r="BT541" s="220">
        <f t="shared" si="222"/>
        <v>0</v>
      </c>
      <c r="BU541" s="220">
        <f t="shared" si="201"/>
        <v>0</v>
      </c>
      <c r="BV541" s="220">
        <f t="shared" si="223"/>
        <v>0</v>
      </c>
      <c r="BW541" s="220">
        <f t="shared" si="224"/>
        <v>0</v>
      </c>
      <c r="BX541" s="220">
        <f t="shared" si="225"/>
        <v>0</v>
      </c>
      <c r="BY541" s="220">
        <f t="shared" si="226"/>
        <v>0</v>
      </c>
      <c r="BZ541" s="220">
        <f t="shared" si="227"/>
        <v>0</v>
      </c>
      <c r="CA541" s="220">
        <f t="shared" si="228"/>
        <v>0</v>
      </c>
      <c r="CB541" s="220">
        <f t="shared" si="229"/>
        <v>0</v>
      </c>
      <c r="CC541" s="220">
        <f t="shared" si="230"/>
        <v>0</v>
      </c>
      <c r="CD541" s="220">
        <f t="shared" si="231"/>
        <v>0</v>
      </c>
      <c r="CE541" s="220">
        <f t="shared" si="232"/>
        <v>0</v>
      </c>
      <c r="CF541" s="220">
        <f t="shared" si="233"/>
        <v>0</v>
      </c>
      <c r="CG541" s="220">
        <f t="shared" si="234"/>
        <v>0</v>
      </c>
      <c r="CH541" s="220">
        <f t="shared" si="235"/>
        <v>0</v>
      </c>
      <c r="CI541" s="220">
        <f t="shared" si="236"/>
        <v>0</v>
      </c>
      <c r="CJ541" s="220">
        <f t="shared" si="237"/>
        <v>0</v>
      </c>
      <c r="CK541" s="220">
        <f t="shared" si="238"/>
        <v>0</v>
      </c>
      <c r="CL541" s="220">
        <f t="shared" si="239"/>
        <v>0</v>
      </c>
      <c r="CM541" s="220">
        <f t="shared" si="240"/>
        <v>0</v>
      </c>
      <c r="CN541" s="220">
        <f t="shared" si="241"/>
        <v>0</v>
      </c>
      <c r="CO541" s="220">
        <f t="shared" si="242"/>
        <v>0</v>
      </c>
      <c r="CP541" s="220">
        <f t="shared" si="243"/>
        <v>0</v>
      </c>
      <c r="CQ541" s="220">
        <f t="shared" si="203"/>
        <v>0</v>
      </c>
      <c r="CR541" s="220">
        <f t="shared" si="244"/>
        <v>0</v>
      </c>
      <c r="CS541" s="220">
        <f t="shared" si="245"/>
        <v>0</v>
      </c>
      <c r="CT541" s="220">
        <f t="shared" si="246"/>
        <v>0</v>
      </c>
      <c r="CU541" s="220">
        <f t="shared" si="247"/>
        <v>0</v>
      </c>
      <c r="CV541" s="220">
        <f t="shared" si="248"/>
        <v>0</v>
      </c>
      <c r="CW541" s="220">
        <f t="shared" si="249"/>
        <v>0</v>
      </c>
      <c r="CX541" s="220">
        <f t="shared" si="250"/>
        <v>0</v>
      </c>
      <c r="CY541" s="220">
        <f t="shared" si="251"/>
        <v>0</v>
      </c>
      <c r="CZ541" s="220">
        <f t="shared" si="252"/>
        <v>0</v>
      </c>
      <c r="DA541" s="220">
        <f t="shared" si="253"/>
        <v>0</v>
      </c>
      <c r="DB541" s="220">
        <f t="shared" si="254"/>
        <v>0</v>
      </c>
      <c r="DC541" s="220">
        <f t="shared" si="255"/>
        <v>0</v>
      </c>
      <c r="DD541" s="220">
        <f t="shared" si="256"/>
        <v>0</v>
      </c>
      <c r="DE541" s="220">
        <f t="shared" si="257"/>
        <v>0</v>
      </c>
      <c r="DF541" s="220">
        <f t="shared" si="258"/>
        <v>0</v>
      </c>
      <c r="DG541" s="220">
        <f t="shared" si="259"/>
        <v>0</v>
      </c>
      <c r="DH541" s="220">
        <f t="shared" si="260"/>
        <v>0</v>
      </c>
      <c r="DI541" s="220">
        <f t="shared" si="261"/>
        <v>0</v>
      </c>
      <c r="DJ541" s="220">
        <f t="shared" si="262"/>
        <v>0</v>
      </c>
      <c r="DK541" s="220">
        <f t="shared" si="263"/>
        <v>0</v>
      </c>
      <c r="DL541" s="220">
        <f t="shared" si="205"/>
        <v>0</v>
      </c>
      <c r="DM541" s="220">
        <f t="shared" si="264"/>
        <v>0</v>
      </c>
      <c r="DN541" s="96" t="str">
        <f>IF(DM541=0,"",IF(SUM($DM$502:DM541)=1,_xlfn.CONCAT(DO541,),IF($DM$559&gt;SUM($DM$502:DM541),_xlfn.CONCAT(", ",DO541),IF(DM$559=SUM($DM$502:DM541),_xlfn.CONCAT(" y ",DO541)))))</f>
        <v/>
      </c>
      <c r="DO541" s="98">
        <f t="shared" si="265"/>
        <v>39</v>
      </c>
      <c r="DT541" s="645">
        <f t="shared" si="266"/>
        <v>0</v>
      </c>
      <c r="DU541" s="647"/>
    </row>
    <row r="542" spans="1:125" s="114" customFormat="1" ht="15">
      <c r="A542" s="131"/>
      <c r="B542" s="53"/>
      <c r="C542" s="82" t="s">
        <v>120</v>
      </c>
      <c r="D542" s="792" t="str">
        <f>IF(CNGE_2026_M3_Secc1!$AH$40=CNGE_2026_M3_Secc1!$AJ$40,"",IF($AH$408=1,"",IF(CNGE_2026_M3_Secc1!D99="","",CNGE_2026_M3_Secc1!D99)))</f>
        <v/>
      </c>
      <c r="E542" s="793"/>
      <c r="F542" s="793"/>
      <c r="G542" s="793"/>
      <c r="H542" s="793"/>
      <c r="I542" s="793"/>
      <c r="J542" s="793"/>
      <c r="K542" s="793"/>
      <c r="L542" s="793"/>
      <c r="M542" s="794"/>
      <c r="N542" s="432"/>
      <c r="O542" s="432"/>
      <c r="P542" s="432"/>
      <c r="Q542" s="432"/>
      <c r="R542" s="432"/>
      <c r="S542" s="432"/>
      <c r="T542" s="432"/>
      <c r="U542" s="432"/>
      <c r="V542" s="432"/>
      <c r="W542" s="432"/>
      <c r="X542" s="432"/>
      <c r="Y542" s="432"/>
      <c r="Z542" s="432"/>
      <c r="AA542" s="432"/>
      <c r="AB542" s="432"/>
      <c r="AC542" s="432"/>
      <c r="AD542" s="432"/>
      <c r="AE542" s="49"/>
      <c r="AF542" s="219"/>
      <c r="AG542" s="212"/>
      <c r="AH542" s="896">
        <f t="shared" si="267"/>
        <v>0</v>
      </c>
      <c r="AI542" s="627"/>
      <c r="AJ542" s="896">
        <f t="shared" si="195"/>
        <v>0</v>
      </c>
      <c r="AK542" s="627"/>
      <c r="AL542" s="896">
        <f t="shared" si="196"/>
        <v>0</v>
      </c>
      <c r="AM542" s="627"/>
      <c r="AN542" s="627">
        <f t="shared" si="197"/>
        <v>0</v>
      </c>
      <c r="AO542" s="627"/>
      <c r="AP542" s="639" t="str">
        <f>IF(AN542=0,"",IF(SUM($AN$502:AN542)=1,AR542,IF($AN$559&gt;SUM($AN$502:AN542),_xlfn.CONCAT(", ",AR542),IF($AN$559=SUM($AN$502:AN542),_xlfn.CONCAT(" y ",AR542,".")))))</f>
        <v/>
      </c>
      <c r="AQ542" s="641" t="str">
        <f>IF(AO542=0,"", IF(SUM($AN542:BW$582)=1,AR542, IF($AN$589&gt;SUM($AN542:BW$582),_xlfn.CONCAT(", ",AR542), IF($AN$589=SUM($AN542:BW$582),_xlfn.CONCAT(" y ",AR542,".")))))</f>
        <v/>
      </c>
      <c r="AR542" s="639">
        <f t="shared" si="268"/>
        <v>40</v>
      </c>
      <c r="AS542" s="641"/>
      <c r="AU542" s="1055">
        <f t="shared" si="206"/>
        <v>0</v>
      </c>
      <c r="AV542" s="1055"/>
      <c r="AX542" s="1053">
        <f t="shared" si="198"/>
        <v>0</v>
      </c>
      <c r="AY542" s="729"/>
      <c r="AZ542" s="1053">
        <f t="shared" si="269"/>
        <v>0</v>
      </c>
      <c r="BA542" s="729"/>
      <c r="BB542" s="639">
        <f t="shared" si="207"/>
        <v>0</v>
      </c>
      <c r="BC542" s="641"/>
      <c r="BE542" s="220">
        <f t="shared" si="199"/>
        <v>0</v>
      </c>
      <c r="BF542" s="220">
        <f t="shared" si="208"/>
        <v>0</v>
      </c>
      <c r="BG542" s="220">
        <f t="shared" si="209"/>
        <v>0</v>
      </c>
      <c r="BH542" s="220">
        <f t="shared" si="210"/>
        <v>0</v>
      </c>
      <c r="BI542" s="220">
        <f t="shared" si="211"/>
        <v>0</v>
      </c>
      <c r="BJ542" s="220">
        <f t="shared" si="212"/>
        <v>0</v>
      </c>
      <c r="BK542" s="220">
        <f t="shared" si="213"/>
        <v>0</v>
      </c>
      <c r="BL542" s="220">
        <f t="shared" si="214"/>
        <v>0</v>
      </c>
      <c r="BM542" s="220">
        <f t="shared" si="215"/>
        <v>0</v>
      </c>
      <c r="BN542" s="220">
        <f t="shared" si="216"/>
        <v>0</v>
      </c>
      <c r="BO542" s="220">
        <f t="shared" si="217"/>
        <v>0</v>
      </c>
      <c r="BP542" s="220">
        <f t="shared" si="218"/>
        <v>0</v>
      </c>
      <c r="BQ542" s="220">
        <f t="shared" si="219"/>
        <v>0</v>
      </c>
      <c r="BR542" s="220">
        <f t="shared" si="220"/>
        <v>0</v>
      </c>
      <c r="BS542" s="220">
        <f t="shared" si="221"/>
        <v>0</v>
      </c>
      <c r="BT542" s="220">
        <f t="shared" si="222"/>
        <v>0</v>
      </c>
      <c r="BU542" s="220">
        <f t="shared" si="201"/>
        <v>0</v>
      </c>
      <c r="BV542" s="220">
        <f t="shared" si="223"/>
        <v>0</v>
      </c>
      <c r="BW542" s="220">
        <f t="shared" si="224"/>
        <v>0</v>
      </c>
      <c r="BX542" s="220">
        <f t="shared" si="225"/>
        <v>0</v>
      </c>
      <c r="BY542" s="220">
        <f t="shared" si="226"/>
        <v>0</v>
      </c>
      <c r="BZ542" s="220">
        <f t="shared" si="227"/>
        <v>0</v>
      </c>
      <c r="CA542" s="220">
        <f t="shared" si="228"/>
        <v>0</v>
      </c>
      <c r="CB542" s="220">
        <f t="shared" si="229"/>
        <v>0</v>
      </c>
      <c r="CC542" s="220">
        <f t="shared" si="230"/>
        <v>0</v>
      </c>
      <c r="CD542" s="220">
        <f t="shared" si="231"/>
        <v>0</v>
      </c>
      <c r="CE542" s="220">
        <f t="shared" si="232"/>
        <v>0</v>
      </c>
      <c r="CF542" s="220">
        <f t="shared" si="233"/>
        <v>0</v>
      </c>
      <c r="CG542" s="220">
        <f t="shared" si="234"/>
        <v>0</v>
      </c>
      <c r="CH542" s="220">
        <f t="shared" si="235"/>
        <v>0</v>
      </c>
      <c r="CI542" s="220">
        <f t="shared" si="236"/>
        <v>0</v>
      </c>
      <c r="CJ542" s="220">
        <f t="shared" si="237"/>
        <v>0</v>
      </c>
      <c r="CK542" s="220">
        <f t="shared" si="238"/>
        <v>0</v>
      </c>
      <c r="CL542" s="220">
        <f t="shared" si="239"/>
        <v>0</v>
      </c>
      <c r="CM542" s="220">
        <f t="shared" si="240"/>
        <v>0</v>
      </c>
      <c r="CN542" s="220">
        <f t="shared" si="241"/>
        <v>0</v>
      </c>
      <c r="CO542" s="220">
        <f t="shared" si="242"/>
        <v>0</v>
      </c>
      <c r="CP542" s="220">
        <f t="shared" si="243"/>
        <v>0</v>
      </c>
      <c r="CQ542" s="220">
        <f t="shared" si="203"/>
        <v>0</v>
      </c>
      <c r="CR542" s="220">
        <f t="shared" si="244"/>
        <v>0</v>
      </c>
      <c r="CS542" s="220">
        <f t="shared" si="245"/>
        <v>0</v>
      </c>
      <c r="CT542" s="220">
        <f t="shared" si="246"/>
        <v>0</v>
      </c>
      <c r="CU542" s="220">
        <f t="shared" si="247"/>
        <v>0</v>
      </c>
      <c r="CV542" s="220">
        <f t="shared" si="248"/>
        <v>0</v>
      </c>
      <c r="CW542" s="220">
        <f t="shared" si="249"/>
        <v>0</v>
      </c>
      <c r="CX542" s="220">
        <f t="shared" si="250"/>
        <v>0</v>
      </c>
      <c r="CY542" s="220">
        <f t="shared" si="251"/>
        <v>0</v>
      </c>
      <c r="CZ542" s="220">
        <f t="shared" si="252"/>
        <v>0</v>
      </c>
      <c r="DA542" s="220">
        <f t="shared" si="253"/>
        <v>0</v>
      </c>
      <c r="DB542" s="220">
        <f t="shared" si="254"/>
        <v>0</v>
      </c>
      <c r="DC542" s="220">
        <f t="shared" si="255"/>
        <v>0</v>
      </c>
      <c r="DD542" s="220">
        <f t="shared" si="256"/>
        <v>0</v>
      </c>
      <c r="DE542" s="220">
        <f t="shared" si="257"/>
        <v>0</v>
      </c>
      <c r="DF542" s="220">
        <f t="shared" si="258"/>
        <v>0</v>
      </c>
      <c r="DG542" s="220">
        <f t="shared" si="259"/>
        <v>0</v>
      </c>
      <c r="DH542" s="220">
        <f t="shared" si="260"/>
        <v>0</v>
      </c>
      <c r="DI542" s="220">
        <f t="shared" si="261"/>
        <v>0</v>
      </c>
      <c r="DJ542" s="220">
        <f t="shared" si="262"/>
        <v>0</v>
      </c>
      <c r="DK542" s="220">
        <f t="shared" si="263"/>
        <v>0</v>
      </c>
      <c r="DL542" s="220">
        <f t="shared" si="205"/>
        <v>0</v>
      </c>
      <c r="DM542" s="220">
        <f t="shared" si="264"/>
        <v>0</v>
      </c>
      <c r="DN542" s="96" t="str">
        <f>IF(DM542=0,"",IF(SUM($DM$502:DM542)=1,_xlfn.CONCAT(DO542,),IF($DM$559&gt;SUM($DM$502:DM542),_xlfn.CONCAT(", ",DO542),IF(DM$559=SUM($DM$502:DM542),_xlfn.CONCAT(" y ",DO542)))))</f>
        <v/>
      </c>
      <c r="DO542" s="98">
        <f t="shared" si="265"/>
        <v>40</v>
      </c>
      <c r="DT542" s="645">
        <f t="shared" si="266"/>
        <v>0</v>
      </c>
      <c r="DU542" s="647"/>
    </row>
    <row r="543" spans="1:125" s="114" customFormat="1" ht="15" customHeight="1">
      <c r="A543" s="131"/>
      <c r="B543" s="72"/>
      <c r="C543" s="82" t="s">
        <v>121</v>
      </c>
      <c r="D543" s="792" t="str">
        <f>IF(CNGE_2026_M3_Secc1!$AH$40=CNGE_2026_M3_Secc1!$AJ$40,"",IF($AH$408=1,"",IF(CNGE_2026_M3_Secc1!D100="","",CNGE_2026_M3_Secc1!D100)))</f>
        <v/>
      </c>
      <c r="E543" s="793"/>
      <c r="F543" s="793"/>
      <c r="G543" s="793"/>
      <c r="H543" s="793"/>
      <c r="I543" s="793"/>
      <c r="J543" s="793"/>
      <c r="K543" s="793"/>
      <c r="L543" s="793"/>
      <c r="M543" s="794"/>
      <c r="N543" s="432"/>
      <c r="O543" s="432"/>
      <c r="P543" s="432"/>
      <c r="Q543" s="432"/>
      <c r="R543" s="432"/>
      <c r="S543" s="432"/>
      <c r="T543" s="432"/>
      <c r="U543" s="432"/>
      <c r="V543" s="432"/>
      <c r="W543" s="432"/>
      <c r="X543" s="432"/>
      <c r="Y543" s="432"/>
      <c r="Z543" s="432"/>
      <c r="AA543" s="432"/>
      <c r="AB543" s="432"/>
      <c r="AC543" s="432"/>
      <c r="AD543" s="432"/>
      <c r="AE543" s="49"/>
      <c r="AF543" s="219"/>
      <c r="AG543" s="212"/>
      <c r="AH543" s="896">
        <f t="shared" ref="AH543:AH558" si="270">N543</f>
        <v>0</v>
      </c>
      <c r="AI543" s="627"/>
      <c r="AJ543" s="896">
        <f t="shared" ref="AJ543:AJ558" si="271">COUNTIF(O543:AD543,"NS")+COUNTIF(I606:AD606,"NS")+COUNTIF(I669:AD669,"NS")</f>
        <v>0</v>
      </c>
      <c r="AK543" s="627"/>
      <c r="AL543" s="896">
        <f t="shared" ref="AL543:AL558" si="272">SUM(O543:AD543,I606:AD606,I669:AD669)</f>
        <v>0</v>
      </c>
      <c r="AM543" s="627"/>
      <c r="AN543" s="627">
        <f t="shared" ref="AN543:AN558" si="273">IF($AH$494=AJ$108,0,IF(OR(AND(AH543=0,AJ543&gt;0),AND(AH543="NS",AL543&gt;0),AND(AH543="NS",AJ543=0,AL543=0)),1,IF(OR(AND(AJ543&gt;=2,AL543&lt;AH543),AND(AH543="NS",AL543=0,AJ543&gt;0),AH543=AL543),0,1)))</f>
        <v>0</v>
      </c>
      <c r="AO543" s="627"/>
      <c r="AP543" s="639" t="str">
        <f>IF(AN543=0,"",IF(SUM($AN$502:AN543)=1,AR543,IF($AN$559&gt;SUM($AN$502:AN543),_xlfn.CONCAT(", ",AR543),IF($AN$559=SUM($AN$502:AN543),_xlfn.CONCAT(" y ",AR543,".")))))</f>
        <v/>
      </c>
      <c r="AQ543" s="641" t="str">
        <f>IF(AO543=0,"", IF(SUM($AN543:BW$582)=1,AR543, IF($AN$589&gt;SUM($AN543:BW$582),_xlfn.CONCAT(", ",AR543), IF($AN$589=SUM($AN543:BW$582),_xlfn.CONCAT(" y ",AR543,".")))))</f>
        <v/>
      </c>
      <c r="AR543" s="639">
        <f t="shared" ref="AR543:AR558" si="274">_xlfn.NUMBERVALUE(C543)</f>
        <v>41</v>
      </c>
      <c r="AS543" s="641"/>
      <c r="AU543" s="1055">
        <f t="shared" ref="AU543:AU557" si="275">IF($AH$419=$AJ$419,0,IF(OR(AND(D465&lt;&gt;"",SUM(O465)&gt;0),AND(D465="",O465="")),0,1))</f>
        <v>0</v>
      </c>
      <c r="AV543" s="1055"/>
      <c r="AX543" s="1053">
        <f t="shared" ref="AX543:AX558" si="276">O465</f>
        <v>0</v>
      </c>
      <c r="AY543" s="729"/>
      <c r="AZ543" s="1053">
        <f t="shared" ref="AZ543:AZ558" si="277">N543</f>
        <v>0</v>
      </c>
      <c r="BA543" s="729"/>
      <c r="BB543" s="639">
        <f t="shared" ref="BB543:BB558" si="278">IF($AH$494=$AJ$494,0,IF(OR(SUM(AZ543)&gt;=SUM(AX543),AND(SUM(AX543)&gt;0,OR(AZ543="NS",AZ543="NA"))),0,1))</f>
        <v>0</v>
      </c>
      <c r="BC543" s="641"/>
      <c r="BE543" s="220">
        <f t="shared" ref="BE543:BE558" si="279">IF($AH$494=$AJ$494,0,IF(OR(SUM(O543)&lt;=SUM($O465),AND(SUM($O465)&gt;0,OR(O543="NS",O543="NA"))),0,1))</f>
        <v>0</v>
      </c>
      <c r="BF543" s="220">
        <f t="shared" ref="BF543:BF558" si="280">IF($AH$494=$AJ$494,0,IF(OR(SUM(P543)&lt;=SUM($O465),AND(SUM($O465)&gt;0,OR(P543="NS",P543="NA"))),0,1))</f>
        <v>0</v>
      </c>
      <c r="BG543" s="220">
        <f t="shared" ref="BG543:BG558" si="281">IF($AH$494=$AJ$494,0,IF(OR(SUM(Q543)&lt;=SUM($O465),AND(SUM($O465)&gt;0,OR(Q543="NS",Q543="NA"))),0,1))</f>
        <v>0</v>
      </c>
      <c r="BH543" s="220">
        <f t="shared" ref="BH543:BH558" si="282">IF($AH$494=$AJ$494,0,IF(OR(SUM(R543)&lt;=SUM($O465),AND(SUM($O465)&gt;0,OR(R543="NS",R543="NA"))),0,1))</f>
        <v>0</v>
      </c>
      <c r="BI543" s="220">
        <f t="shared" ref="BI543:BI558" si="283">IF($AH$494=$AJ$494,0,IF(OR(SUM(S543)&lt;=SUM($O465),AND(SUM($O465)&gt;0,OR(S543="NS",S543="NA"))),0,1))</f>
        <v>0</v>
      </c>
      <c r="BJ543" s="220">
        <f t="shared" ref="BJ543:BJ558" si="284">IF($AH$494=$AJ$494,0,IF(OR(SUM(T543)&lt;=SUM($O465),AND(SUM($O465)&gt;0,OR(T543="NS",T543="NA"))),0,1))</f>
        <v>0</v>
      </c>
      <c r="BK543" s="220">
        <f t="shared" ref="BK543:BK558" si="285">IF($AH$494=$AJ$494,0,IF(OR(SUM(U543)&lt;=SUM($O465),AND(SUM($O465)&gt;0,OR(U543="NS",U543="NA"))),0,1))</f>
        <v>0</v>
      </c>
      <c r="BL543" s="220">
        <f t="shared" ref="BL543:BL558" si="286">IF($AH$494=$AJ$494,0,IF(OR(SUM(V543)&lt;=SUM($O465),AND(SUM($O465)&gt;0,OR(V543="NS",V543="NA"))),0,1))</f>
        <v>0</v>
      </c>
      <c r="BM543" s="220">
        <f t="shared" ref="BM543:BM558" si="287">IF($AH$494=$AJ$494,0,IF(OR(SUM(W543)&lt;=SUM($O465),AND(SUM($O465)&gt;0,OR(W543="NS",W543="NA"))),0,1))</f>
        <v>0</v>
      </c>
      <c r="BN543" s="220">
        <f t="shared" ref="BN543:BN558" si="288">IF($AH$494=$AJ$494,0,IF(OR(SUM(X543)&lt;=SUM($O465),AND(SUM($O465)&gt;0,OR(X543="NS",X543="NA"))),0,1))</f>
        <v>0</v>
      </c>
      <c r="BO543" s="220">
        <f t="shared" ref="BO543:BO558" si="289">IF($AH$494=$AJ$494,0,IF(OR(SUM(Y543)&lt;=SUM($O465),AND(SUM($O465)&gt;0,OR(Y543="NS",Y543="NA"))),0,1))</f>
        <v>0</v>
      </c>
      <c r="BP543" s="220">
        <f t="shared" ref="BP543:BP558" si="290">IF($AH$494=$AJ$494,0,IF(OR(SUM(Z543)&lt;=SUM($O465),AND(SUM($O465)&gt;0,OR(Z543="NS",Z543="NA"))),0,1))</f>
        <v>0</v>
      </c>
      <c r="BQ543" s="220">
        <f t="shared" ref="BQ543:BQ558" si="291">IF($AH$494=$AJ$494,0,IF(OR(SUM(AA543)&lt;=SUM($O465),AND(SUM($O465)&gt;0,OR(AA543="NS",AA543="NA"))),0,1))</f>
        <v>0</v>
      </c>
      <c r="BR543" s="220">
        <f t="shared" ref="BR543:BR558" si="292">IF($AH$494=$AJ$494,0,IF(OR(SUM(AB543)&lt;=SUM($O465),AND(SUM($O465)&gt;0,OR(AB543="NS",AB543="NA"))),0,1))</f>
        <v>0</v>
      </c>
      <c r="BS543" s="220">
        <f t="shared" ref="BS543:BS558" si="293">IF($AH$494=$AJ$494,0,IF(OR(SUM(AC543)&lt;=SUM($O465),AND(SUM($O465)&gt;0,OR(AC543="NS",AC543="NA"))),0,1))</f>
        <v>0</v>
      </c>
      <c r="BT543" s="220">
        <f t="shared" ref="BT543:BT558" si="294">IF($AH$494=$AJ$494,0,IF(OR(SUM(AD543)&lt;=SUM($O465),AND(SUM($O465)&gt;0,OR(AD543="NS",AD543="NA"))),0,1))</f>
        <v>0</v>
      </c>
      <c r="BU543" s="220">
        <f t="shared" ref="BU543:BU558" si="295">IF($AH$494=$AJ$494,0,IF(OR(SUM(I606)&lt;=SUM($O465),AND(SUM($O465)&gt;0,OR(I606="NS",I606="NA"))),0,1))</f>
        <v>0</v>
      </c>
      <c r="BV543" s="220">
        <f t="shared" ref="BV543:BV558" si="296">IF($AH$494=$AJ$494,0,IF(OR(SUM(J606)&lt;=SUM($O465),AND(SUM($O465)&gt;0,OR(J606="NS",J606="NA"))),0,1))</f>
        <v>0</v>
      </c>
      <c r="BW543" s="220">
        <f t="shared" ref="BW543:BW558" si="297">IF($AH$494=$AJ$494,0,IF(OR(SUM(K606)&lt;=SUM($O465),AND(SUM($O465)&gt;0,OR(K606="NS",K606="NA"))),0,1))</f>
        <v>0</v>
      </c>
      <c r="BX543" s="220">
        <f t="shared" ref="BX543:BX558" si="298">IF($AH$494=$AJ$494,0,IF(OR(SUM(L606)&lt;=SUM($O465),AND(SUM($O465)&gt;0,OR(L606="NS",L606="NA"))),0,1))</f>
        <v>0</v>
      </c>
      <c r="BY543" s="220">
        <f t="shared" ref="BY543:BY558" si="299">IF($AH$494=$AJ$494,0,IF(OR(SUM(M606)&lt;=SUM($O465),AND(SUM($O465)&gt;0,OR(M606="NS",M606="NA"))),0,1))</f>
        <v>0</v>
      </c>
      <c r="BZ543" s="220">
        <f t="shared" ref="BZ543:BZ558" si="300">IF($AH$494=$AJ$494,0,IF(OR(SUM(N606)&lt;=SUM($O465),AND(SUM($O465)&gt;0,OR(N606="NS",N606="NA"))),0,1))</f>
        <v>0</v>
      </c>
      <c r="CA543" s="220">
        <f t="shared" ref="CA543:CA558" si="301">IF($AH$494=$AJ$494,0,IF(OR(SUM(O606)&lt;=SUM($O465),AND(SUM($O465)&gt;0,OR(O606="NS",O606="NA"))),0,1))</f>
        <v>0</v>
      </c>
      <c r="CB543" s="220">
        <f t="shared" ref="CB543:CB558" si="302">IF($AH$494=$AJ$494,0,IF(OR(SUM(P606)&lt;=SUM($O465),AND(SUM($O465)&gt;0,OR(P606="NS",P606="NA"))),0,1))</f>
        <v>0</v>
      </c>
      <c r="CC543" s="220">
        <f t="shared" ref="CC543:CC558" si="303">IF($AH$494=$AJ$494,0,IF(OR(SUM(Q606)&lt;=SUM($O465),AND(SUM($O465)&gt;0,OR(Q606="NS",Q606="NA"))),0,1))</f>
        <v>0</v>
      </c>
      <c r="CD543" s="220">
        <f t="shared" ref="CD543:CD558" si="304">IF($AH$494=$AJ$494,0,IF(OR(SUM(R606)&lt;=SUM($O465),AND(SUM($O465)&gt;0,OR(R606="NS",R606="NA"))),0,1))</f>
        <v>0</v>
      </c>
      <c r="CE543" s="220">
        <f t="shared" ref="CE543:CE558" si="305">IF($AH$494=$AJ$494,0,IF(OR(SUM(S606)&lt;=SUM($O465),AND(SUM($O465)&gt;0,OR(S606="NS",S606="NA"))),0,1))</f>
        <v>0</v>
      </c>
      <c r="CF543" s="220">
        <f t="shared" ref="CF543:CF558" si="306">IF($AH$494=$AJ$494,0,IF(OR(SUM(T606)&lt;=SUM($O465),AND(SUM($O465)&gt;0,OR(T606="NS",T606="NA"))),0,1))</f>
        <v>0</v>
      </c>
      <c r="CG543" s="220">
        <f t="shared" ref="CG543:CG558" si="307">IF($AH$494=$AJ$494,0,IF(OR(SUM(U606)&lt;=SUM($O465),AND(SUM($O465)&gt;0,OR(U606="NS",U606="NA"))),0,1))</f>
        <v>0</v>
      </c>
      <c r="CH543" s="220">
        <f t="shared" ref="CH543:CH558" si="308">IF($AH$494=$AJ$494,0,IF(OR(SUM(V606)&lt;=SUM($O465),AND(SUM($O465)&gt;0,OR(V606="NS",V606="NA"))),0,1))</f>
        <v>0</v>
      </c>
      <c r="CI543" s="220">
        <f t="shared" ref="CI543:CI558" si="309">IF($AH$494=$AJ$494,0,IF(OR(SUM(W606)&lt;=SUM($O465),AND(SUM($O465)&gt;0,OR(W606="NS",W606="NA"))),0,1))</f>
        <v>0</v>
      </c>
      <c r="CJ543" s="220">
        <f t="shared" ref="CJ543:CJ558" si="310">IF($AH$494=$AJ$494,0,IF(OR(SUM(X606)&lt;=SUM($O465),AND(SUM($O465)&gt;0,OR(X606="NS",X606="NA"))),0,1))</f>
        <v>0</v>
      </c>
      <c r="CK543" s="220">
        <f t="shared" ref="CK543:CK558" si="311">IF($AH$494=$AJ$494,0,IF(OR(SUM(Y606)&lt;=SUM($O465),AND(SUM($O465)&gt;0,OR(Y606="NS",Y606="NA"))),0,1))</f>
        <v>0</v>
      </c>
      <c r="CL543" s="220">
        <f t="shared" ref="CL543:CL558" si="312">IF($AH$494=$AJ$494,0,IF(OR(SUM(Z606)&lt;=SUM($O465),AND(SUM($O465)&gt;0,OR(Z606="NS",Z606="NA"))),0,1))</f>
        <v>0</v>
      </c>
      <c r="CM543" s="220">
        <f t="shared" ref="CM543:CM558" si="313">IF($AH$494=$AJ$494,0,IF(OR(SUM(AA606)&lt;=SUM($O465),AND(SUM($O465)&gt;0,OR(AA606="NS",AA606="NA"))),0,1))</f>
        <v>0</v>
      </c>
      <c r="CN543" s="220">
        <f t="shared" ref="CN543:CN558" si="314">IF($AH$494=$AJ$494,0,IF(OR(SUM(AB606)&lt;=SUM($O465),AND(SUM($O465)&gt;0,OR(AB606="NS",AB606="NA"))),0,1))</f>
        <v>0</v>
      </c>
      <c r="CO543" s="220">
        <f t="shared" ref="CO543:CO558" si="315">IF($AH$494=$AJ$494,0,IF(OR(SUM(AC606)&lt;=SUM($O465),AND(SUM($O465)&gt;0,OR(AC606="NS",AC606="NA"))),0,1))</f>
        <v>0</v>
      </c>
      <c r="CP543" s="220">
        <f t="shared" ref="CP543:CP558" si="316">IF($AH$494=$AJ$494,0,IF(OR(SUM(AD606)&lt;=SUM($O465),AND(SUM($O465)&gt;0,OR(AD606="NS",AD606="NA"))),0,1))</f>
        <v>0</v>
      </c>
      <c r="CQ543" s="220">
        <f t="shared" ref="CQ543:CQ558" si="317">IF($AH$494=$AJ$494,0,IF(OR(SUM(I669)&lt;=SUM($O465),AND(SUM($O465)&gt;0,OR(I669="NS",I669="NA"))),0,1))</f>
        <v>0</v>
      </c>
      <c r="CR543" s="220">
        <f t="shared" ref="CR543:CR558" si="318">IF($AH$494=$AJ$494,0,IF(OR(SUM(J669)&lt;=SUM($O465),AND(SUM($O465)&gt;0,OR(J669="NS",J669="NA"))),0,1))</f>
        <v>0</v>
      </c>
      <c r="CS543" s="220">
        <f t="shared" ref="CS543:CS558" si="319">IF($AH$494=$AJ$494,0,IF(OR(SUM(K669)&lt;=SUM($O465),AND(SUM($O465)&gt;0,OR(K669="NS",K669="NA"))),0,1))</f>
        <v>0</v>
      </c>
      <c r="CT543" s="220">
        <f t="shared" ref="CT543:CT558" si="320">IF($AH$494=$AJ$494,0,IF(OR(SUM(L669)&lt;=SUM($O465),AND(SUM($O465)&gt;0,OR(L669="NS",L669="NA"))),0,1))</f>
        <v>0</v>
      </c>
      <c r="CU543" s="220">
        <f t="shared" ref="CU543:CU558" si="321">IF($AH$494=$AJ$494,0,IF(OR(SUM(M669)&lt;=SUM($O465),AND(SUM($O465)&gt;0,OR(M669="NS",M669="NA"))),0,1))</f>
        <v>0</v>
      </c>
      <c r="CV543" s="220">
        <f t="shared" ref="CV543:CV558" si="322">IF($AH$494=$AJ$494,0,IF(OR(SUM(N669)&lt;=SUM($O465),AND(SUM($O465)&gt;0,OR(N669="NS",N669="NA"))),0,1))</f>
        <v>0</v>
      </c>
      <c r="CW543" s="220">
        <f t="shared" ref="CW543:CW558" si="323">IF($AH$494=$AJ$494,0,IF(OR(SUM(O669)&lt;=SUM($O465),AND(SUM($O465)&gt;0,OR(O669="NS",O669="NA"))),0,1))</f>
        <v>0</v>
      </c>
      <c r="CX543" s="220">
        <f t="shared" ref="CX543:CX558" si="324">IF($AH$494=$AJ$494,0,IF(OR(SUM(P669)&lt;=SUM($O465),AND(SUM($O465)&gt;0,OR(P669="NS",P669="NA"))),0,1))</f>
        <v>0</v>
      </c>
      <c r="CY543" s="220">
        <f t="shared" ref="CY543:CY558" si="325">IF($AH$494=$AJ$494,0,IF(OR(SUM(Q669)&lt;=SUM($O465),AND(SUM($O465)&gt;0,OR(Q669="NS",Q669="NA"))),0,1))</f>
        <v>0</v>
      </c>
      <c r="CZ543" s="220">
        <f t="shared" ref="CZ543:CZ558" si="326">IF($AH$494=$AJ$494,0,IF(OR(SUM(R669)&lt;=SUM($O465),AND(SUM($O465)&gt;0,OR(R669="NS",R669="NA"))),0,1))</f>
        <v>0</v>
      </c>
      <c r="DA543" s="220">
        <f t="shared" ref="DA543:DA558" si="327">IF($AH$494=$AJ$494,0,IF(OR(SUM(S669)&lt;=SUM($O465),AND(SUM($O465)&gt;0,OR(S669="NS",S669="NA"))),0,1))</f>
        <v>0</v>
      </c>
      <c r="DB543" s="220">
        <f t="shared" ref="DB543:DB558" si="328">IF($AH$494=$AJ$494,0,IF(OR(SUM(T669)&lt;=SUM($O465),AND(SUM($O465)&gt;0,OR(T669="NS",T669="NA"))),0,1))</f>
        <v>0</v>
      </c>
      <c r="DC543" s="220">
        <f t="shared" ref="DC543:DC558" si="329">IF($AH$494=$AJ$494,0,IF(OR(SUM(U669)&lt;=SUM($O465),AND(SUM($O465)&gt;0,OR(U669="NS",U669="NA"))),0,1))</f>
        <v>0</v>
      </c>
      <c r="DD543" s="220">
        <f t="shared" ref="DD543:DD558" si="330">IF($AH$494=$AJ$494,0,IF(OR(SUM(V669)&lt;=SUM($O465),AND(SUM($O465)&gt;0,OR(V669="NS",V669="NA"))),0,1))</f>
        <v>0</v>
      </c>
      <c r="DE543" s="220">
        <f t="shared" ref="DE543:DE558" si="331">IF($AH$494=$AJ$494,0,IF(OR(SUM(W669)&lt;=SUM($O465),AND(SUM($O465)&gt;0,OR(W669="NS",W669="NA"))),0,1))</f>
        <v>0</v>
      </c>
      <c r="DF543" s="220">
        <f t="shared" ref="DF543:DF558" si="332">IF($AH$494=$AJ$494,0,IF(OR(SUM(X669)&lt;=SUM($O465),AND(SUM($O465)&gt;0,OR(X669="NS",X669="NA"))),0,1))</f>
        <v>0</v>
      </c>
      <c r="DG543" s="220">
        <f t="shared" ref="DG543:DG558" si="333">IF($AH$494=$AJ$494,0,IF(OR(SUM(Y669)&lt;=SUM($O465),AND(SUM($O465)&gt;0,OR(Y669="NS",Y669="NA"))),0,1))</f>
        <v>0</v>
      </c>
      <c r="DH543" s="220">
        <f t="shared" ref="DH543:DH558" si="334">IF($AH$494=$AJ$494,0,IF(OR(SUM(Z669)&lt;=SUM($O465),AND(SUM($O465)&gt;0,OR(Z669="NS",Z669="NA"))),0,1))</f>
        <v>0</v>
      </c>
      <c r="DI543" s="220">
        <f t="shared" ref="DI543:DI558" si="335">IF($AH$494=$AJ$494,0,IF(OR(SUM(AA669)&lt;=SUM($O465),AND(SUM($O465)&gt;0,OR(AA669="NS",AA669="NA"))),0,1))</f>
        <v>0</v>
      </c>
      <c r="DJ543" s="220">
        <f t="shared" ref="DJ543:DJ558" si="336">IF($AH$494=$AJ$494,0,IF(OR(SUM(AB669)&lt;=SUM($O465),AND(SUM($O465)&gt;0,OR(AB669="NS",AB669="NA"))),0,1))</f>
        <v>0</v>
      </c>
      <c r="DK543" s="220">
        <f t="shared" ref="DK543:DK558" si="337">IF($AH$494=$AJ$494,0,IF(OR(SUM(AC669)&lt;=SUM($O465),AND(SUM($O465)&gt;0,OR(AC669="NS",AC669="NA"))),0,1))</f>
        <v>0</v>
      </c>
      <c r="DL543" s="220">
        <f t="shared" ref="DL543:DL558" si="338">IF($AH$494=$AJ$494,0,IF(OR(SUM(AD669)&lt;=SUM($O465),AND(SUM($O465)&gt;0,OR(AD669="NS",AD669="NA"))),0,1))</f>
        <v>0</v>
      </c>
      <c r="DM543" s="220">
        <f t="shared" ref="DM543:DM558" si="339">IF(SUM(BE543:DL543)=0,0,1)</f>
        <v>0</v>
      </c>
      <c r="DN543" s="96" t="str">
        <f>IF(DM543=0,"",IF(SUM($DM$502:DM543)=1,_xlfn.CONCAT(DO543,),IF($DM$559&gt;SUM($DM$502:DM543),_xlfn.CONCAT(", ",DO543),IF(DM$559=SUM($DM$502:DM543),_xlfn.CONCAT(" y ",DO543)))))</f>
        <v/>
      </c>
      <c r="DO543" s="98">
        <f t="shared" si="265"/>
        <v>41</v>
      </c>
      <c r="DT543" s="645">
        <f t="shared" ref="DT543:DT558" si="340">IF($AH$494=$AJ$494,0,IF(OR(AND(D543&lt;&gt;"",AU543=0,COUNTA(O543:AD543,I606:AD606,I669:AD669)=COUNTIF(DX157:GE157,0)),AND(D543&lt;&gt;"",AU543=1,COUNTA(O543:AD543,I606:AD606,I669:AD669)=0),AND(D543="",COUNTA(O543:AD543,I606:AD606,I669:AD669)=0)),0,1))</f>
        <v>0</v>
      </c>
      <c r="DU543" s="647"/>
    </row>
    <row r="544" spans="1:125" s="114" customFormat="1" ht="15" customHeight="1">
      <c r="A544" s="131"/>
      <c r="B544" s="48"/>
      <c r="C544" s="82" t="s">
        <v>122</v>
      </c>
      <c r="D544" s="792" t="str">
        <f>IF(CNGE_2026_M3_Secc1!$AH$40=CNGE_2026_M3_Secc1!$AJ$40,"",IF($AH$408=1,"",IF(CNGE_2026_M3_Secc1!D101="","",CNGE_2026_M3_Secc1!D101)))</f>
        <v/>
      </c>
      <c r="E544" s="793"/>
      <c r="F544" s="793"/>
      <c r="G544" s="793"/>
      <c r="H544" s="793"/>
      <c r="I544" s="793"/>
      <c r="J544" s="793"/>
      <c r="K544" s="793"/>
      <c r="L544" s="793"/>
      <c r="M544" s="794"/>
      <c r="N544" s="432"/>
      <c r="O544" s="432"/>
      <c r="P544" s="432"/>
      <c r="Q544" s="432"/>
      <c r="R544" s="432"/>
      <c r="S544" s="432"/>
      <c r="T544" s="432"/>
      <c r="U544" s="432"/>
      <c r="V544" s="432"/>
      <c r="W544" s="432"/>
      <c r="X544" s="432"/>
      <c r="Y544" s="432"/>
      <c r="Z544" s="432"/>
      <c r="AA544" s="432"/>
      <c r="AB544" s="432"/>
      <c r="AC544" s="432"/>
      <c r="AD544" s="432"/>
      <c r="AE544" s="49"/>
      <c r="AF544" s="219"/>
      <c r="AG544" s="212"/>
      <c r="AH544" s="896">
        <f t="shared" si="270"/>
        <v>0</v>
      </c>
      <c r="AI544" s="627"/>
      <c r="AJ544" s="896">
        <f t="shared" si="271"/>
        <v>0</v>
      </c>
      <c r="AK544" s="627"/>
      <c r="AL544" s="896">
        <f t="shared" si="272"/>
        <v>0</v>
      </c>
      <c r="AM544" s="627"/>
      <c r="AN544" s="627">
        <f t="shared" si="273"/>
        <v>0</v>
      </c>
      <c r="AO544" s="627"/>
      <c r="AP544" s="639" t="str">
        <f>IF(AN544=0,"",IF(SUM($AN$502:AN544)=1,AR544,IF($AN$559&gt;SUM($AN$502:AN544),_xlfn.CONCAT(", ",AR544),IF($AN$559=SUM($AN$502:AN544),_xlfn.CONCAT(" y ",AR544,".")))))</f>
        <v/>
      </c>
      <c r="AQ544" s="641" t="str">
        <f>IF(AO544=0,"", IF(SUM($AN544:BW$582)=1,AR544, IF($AN$589&gt;SUM($AN544:BW$582),_xlfn.CONCAT(", ",AR544), IF($AN$589=SUM($AN544:BW$582),_xlfn.CONCAT(" y ",AR544,".")))))</f>
        <v/>
      </c>
      <c r="AR544" s="639">
        <f t="shared" si="274"/>
        <v>42</v>
      </c>
      <c r="AS544" s="641"/>
      <c r="AU544" s="1055">
        <f t="shared" si="275"/>
        <v>0</v>
      </c>
      <c r="AV544" s="1055"/>
      <c r="AX544" s="1053">
        <f t="shared" si="276"/>
        <v>0</v>
      </c>
      <c r="AY544" s="729"/>
      <c r="AZ544" s="1053">
        <f t="shared" si="277"/>
        <v>0</v>
      </c>
      <c r="BA544" s="729"/>
      <c r="BB544" s="639">
        <f t="shared" si="278"/>
        <v>0</v>
      </c>
      <c r="BC544" s="641"/>
      <c r="BE544" s="220">
        <f t="shared" si="279"/>
        <v>0</v>
      </c>
      <c r="BF544" s="220">
        <f t="shared" si="280"/>
        <v>0</v>
      </c>
      <c r="BG544" s="220">
        <f t="shared" si="281"/>
        <v>0</v>
      </c>
      <c r="BH544" s="220">
        <f t="shared" si="282"/>
        <v>0</v>
      </c>
      <c r="BI544" s="220">
        <f t="shared" si="283"/>
        <v>0</v>
      </c>
      <c r="BJ544" s="220">
        <f t="shared" si="284"/>
        <v>0</v>
      </c>
      <c r="BK544" s="220">
        <f t="shared" si="285"/>
        <v>0</v>
      </c>
      <c r="BL544" s="220">
        <f t="shared" si="286"/>
        <v>0</v>
      </c>
      <c r="BM544" s="220">
        <f t="shared" si="287"/>
        <v>0</v>
      </c>
      <c r="BN544" s="220">
        <f t="shared" si="288"/>
        <v>0</v>
      </c>
      <c r="BO544" s="220">
        <f t="shared" si="289"/>
        <v>0</v>
      </c>
      <c r="BP544" s="220">
        <f t="shared" si="290"/>
        <v>0</v>
      </c>
      <c r="BQ544" s="220">
        <f t="shared" si="291"/>
        <v>0</v>
      </c>
      <c r="BR544" s="220">
        <f t="shared" si="292"/>
        <v>0</v>
      </c>
      <c r="BS544" s="220">
        <f t="shared" si="293"/>
        <v>0</v>
      </c>
      <c r="BT544" s="220">
        <f t="shared" si="294"/>
        <v>0</v>
      </c>
      <c r="BU544" s="220">
        <f t="shared" si="295"/>
        <v>0</v>
      </c>
      <c r="BV544" s="220">
        <f t="shared" si="296"/>
        <v>0</v>
      </c>
      <c r="BW544" s="220">
        <f t="shared" si="297"/>
        <v>0</v>
      </c>
      <c r="BX544" s="220">
        <f t="shared" si="298"/>
        <v>0</v>
      </c>
      <c r="BY544" s="220">
        <f t="shared" si="299"/>
        <v>0</v>
      </c>
      <c r="BZ544" s="220">
        <f t="shared" si="300"/>
        <v>0</v>
      </c>
      <c r="CA544" s="220">
        <f t="shared" si="301"/>
        <v>0</v>
      </c>
      <c r="CB544" s="220">
        <f t="shared" si="302"/>
        <v>0</v>
      </c>
      <c r="CC544" s="220">
        <f t="shared" si="303"/>
        <v>0</v>
      </c>
      <c r="CD544" s="220">
        <f t="shared" si="304"/>
        <v>0</v>
      </c>
      <c r="CE544" s="220">
        <f t="shared" si="305"/>
        <v>0</v>
      </c>
      <c r="CF544" s="220">
        <f t="shared" si="306"/>
        <v>0</v>
      </c>
      <c r="CG544" s="220">
        <f t="shared" si="307"/>
        <v>0</v>
      </c>
      <c r="CH544" s="220">
        <f t="shared" si="308"/>
        <v>0</v>
      </c>
      <c r="CI544" s="220">
        <f t="shared" si="309"/>
        <v>0</v>
      </c>
      <c r="CJ544" s="220">
        <f t="shared" si="310"/>
        <v>0</v>
      </c>
      <c r="CK544" s="220">
        <f t="shared" si="311"/>
        <v>0</v>
      </c>
      <c r="CL544" s="220">
        <f t="shared" si="312"/>
        <v>0</v>
      </c>
      <c r="CM544" s="220">
        <f t="shared" si="313"/>
        <v>0</v>
      </c>
      <c r="CN544" s="220">
        <f t="shared" si="314"/>
        <v>0</v>
      </c>
      <c r="CO544" s="220">
        <f t="shared" si="315"/>
        <v>0</v>
      </c>
      <c r="CP544" s="220">
        <f t="shared" si="316"/>
        <v>0</v>
      </c>
      <c r="CQ544" s="220">
        <f t="shared" si="317"/>
        <v>0</v>
      </c>
      <c r="CR544" s="220">
        <f t="shared" si="318"/>
        <v>0</v>
      </c>
      <c r="CS544" s="220">
        <f t="shared" si="319"/>
        <v>0</v>
      </c>
      <c r="CT544" s="220">
        <f t="shared" si="320"/>
        <v>0</v>
      </c>
      <c r="CU544" s="220">
        <f t="shared" si="321"/>
        <v>0</v>
      </c>
      <c r="CV544" s="220">
        <f t="shared" si="322"/>
        <v>0</v>
      </c>
      <c r="CW544" s="220">
        <f t="shared" si="323"/>
        <v>0</v>
      </c>
      <c r="CX544" s="220">
        <f t="shared" si="324"/>
        <v>0</v>
      </c>
      <c r="CY544" s="220">
        <f t="shared" si="325"/>
        <v>0</v>
      </c>
      <c r="CZ544" s="220">
        <f t="shared" si="326"/>
        <v>0</v>
      </c>
      <c r="DA544" s="220">
        <f t="shared" si="327"/>
        <v>0</v>
      </c>
      <c r="DB544" s="220">
        <f t="shared" si="328"/>
        <v>0</v>
      </c>
      <c r="DC544" s="220">
        <f t="shared" si="329"/>
        <v>0</v>
      </c>
      <c r="DD544" s="220">
        <f t="shared" si="330"/>
        <v>0</v>
      </c>
      <c r="DE544" s="220">
        <f t="shared" si="331"/>
        <v>0</v>
      </c>
      <c r="DF544" s="220">
        <f t="shared" si="332"/>
        <v>0</v>
      </c>
      <c r="DG544" s="220">
        <f t="shared" si="333"/>
        <v>0</v>
      </c>
      <c r="DH544" s="220">
        <f t="shared" si="334"/>
        <v>0</v>
      </c>
      <c r="DI544" s="220">
        <f t="shared" si="335"/>
        <v>0</v>
      </c>
      <c r="DJ544" s="220">
        <f t="shared" si="336"/>
        <v>0</v>
      </c>
      <c r="DK544" s="220">
        <f t="shared" si="337"/>
        <v>0</v>
      </c>
      <c r="DL544" s="220">
        <f t="shared" si="338"/>
        <v>0</v>
      </c>
      <c r="DM544" s="220">
        <f t="shared" si="339"/>
        <v>0</v>
      </c>
      <c r="DN544" s="96" t="str">
        <f>IF(DM544=0,"",IF(SUM($DM$502:DM544)=1,_xlfn.CONCAT(DO544,),IF($DM$559&gt;SUM($DM$502:DM544),_xlfn.CONCAT(", ",DO544),IF(DM$559=SUM($DM$502:DM544),_xlfn.CONCAT(" y ",DO544)))))</f>
        <v/>
      </c>
      <c r="DO544" s="98">
        <f t="shared" si="265"/>
        <v>42</v>
      </c>
      <c r="DT544" s="645">
        <f t="shared" si="340"/>
        <v>0</v>
      </c>
      <c r="DU544" s="647"/>
    </row>
    <row r="545" spans="1:125" s="114" customFormat="1" ht="15" customHeight="1">
      <c r="A545" s="131"/>
      <c r="B545" s="48"/>
      <c r="C545" s="82" t="s">
        <v>123</v>
      </c>
      <c r="D545" s="792" t="str">
        <f>IF(CNGE_2026_M3_Secc1!$AH$40=CNGE_2026_M3_Secc1!$AJ$40,"",IF($AH$408=1,"",IF(CNGE_2026_M3_Secc1!D102="","",CNGE_2026_M3_Secc1!D102)))</f>
        <v/>
      </c>
      <c r="E545" s="793"/>
      <c r="F545" s="793"/>
      <c r="G545" s="793"/>
      <c r="H545" s="793"/>
      <c r="I545" s="793"/>
      <c r="J545" s="793"/>
      <c r="K545" s="793"/>
      <c r="L545" s="793"/>
      <c r="M545" s="794"/>
      <c r="N545" s="432"/>
      <c r="O545" s="432"/>
      <c r="P545" s="432"/>
      <c r="Q545" s="432"/>
      <c r="R545" s="432"/>
      <c r="S545" s="432"/>
      <c r="T545" s="432"/>
      <c r="U545" s="432"/>
      <c r="V545" s="432"/>
      <c r="W545" s="432"/>
      <c r="X545" s="432"/>
      <c r="Y545" s="432"/>
      <c r="Z545" s="432"/>
      <c r="AA545" s="432"/>
      <c r="AB545" s="432"/>
      <c r="AC545" s="432"/>
      <c r="AD545" s="432"/>
      <c r="AE545" s="49"/>
      <c r="AF545" s="219"/>
      <c r="AG545" s="212"/>
      <c r="AH545" s="896">
        <f t="shared" si="270"/>
        <v>0</v>
      </c>
      <c r="AI545" s="627"/>
      <c r="AJ545" s="896">
        <f t="shared" si="271"/>
        <v>0</v>
      </c>
      <c r="AK545" s="627"/>
      <c r="AL545" s="896">
        <f t="shared" si="272"/>
        <v>0</v>
      </c>
      <c r="AM545" s="627"/>
      <c r="AN545" s="627">
        <f t="shared" si="273"/>
        <v>0</v>
      </c>
      <c r="AO545" s="627"/>
      <c r="AP545" s="639" t="str">
        <f>IF(AN545=0,"",IF(SUM($AN$502:AN545)=1,AR545,IF($AN$559&gt;SUM($AN$502:AN545),_xlfn.CONCAT(", ",AR545),IF($AN$559=SUM($AN$502:AN545),_xlfn.CONCAT(" y ",AR545,".")))))</f>
        <v/>
      </c>
      <c r="AQ545" s="641" t="str">
        <f>IF(AO545=0,"", IF(SUM($AN545:BW$582)=1,AR545, IF($AN$589&gt;SUM($AN545:BW$582),_xlfn.CONCAT(", ",AR545), IF($AN$589=SUM($AN545:BW$582),_xlfn.CONCAT(" y ",AR545,".")))))</f>
        <v/>
      </c>
      <c r="AR545" s="639">
        <f t="shared" si="274"/>
        <v>43</v>
      </c>
      <c r="AS545" s="641"/>
      <c r="AU545" s="1055">
        <f t="shared" si="275"/>
        <v>0</v>
      </c>
      <c r="AV545" s="1055"/>
      <c r="AX545" s="1053">
        <f t="shared" si="276"/>
        <v>0</v>
      </c>
      <c r="AY545" s="729"/>
      <c r="AZ545" s="1053">
        <f t="shared" si="277"/>
        <v>0</v>
      </c>
      <c r="BA545" s="729"/>
      <c r="BB545" s="639">
        <f t="shared" si="278"/>
        <v>0</v>
      </c>
      <c r="BC545" s="641"/>
      <c r="BE545" s="220">
        <f t="shared" si="279"/>
        <v>0</v>
      </c>
      <c r="BF545" s="220">
        <f t="shared" si="280"/>
        <v>0</v>
      </c>
      <c r="BG545" s="220">
        <f t="shared" si="281"/>
        <v>0</v>
      </c>
      <c r="BH545" s="220">
        <f t="shared" si="282"/>
        <v>0</v>
      </c>
      <c r="BI545" s="220">
        <f t="shared" si="283"/>
        <v>0</v>
      </c>
      <c r="BJ545" s="220">
        <f t="shared" si="284"/>
        <v>0</v>
      </c>
      <c r="BK545" s="220">
        <f t="shared" si="285"/>
        <v>0</v>
      </c>
      <c r="BL545" s="220">
        <f t="shared" si="286"/>
        <v>0</v>
      </c>
      <c r="BM545" s="220">
        <f t="shared" si="287"/>
        <v>0</v>
      </c>
      <c r="BN545" s="220">
        <f t="shared" si="288"/>
        <v>0</v>
      </c>
      <c r="BO545" s="220">
        <f t="shared" si="289"/>
        <v>0</v>
      </c>
      <c r="BP545" s="220">
        <f t="shared" si="290"/>
        <v>0</v>
      </c>
      <c r="BQ545" s="220">
        <f t="shared" si="291"/>
        <v>0</v>
      </c>
      <c r="BR545" s="220">
        <f t="shared" si="292"/>
        <v>0</v>
      </c>
      <c r="BS545" s="220">
        <f t="shared" si="293"/>
        <v>0</v>
      </c>
      <c r="BT545" s="220">
        <f t="shared" si="294"/>
        <v>0</v>
      </c>
      <c r="BU545" s="220">
        <f t="shared" si="295"/>
        <v>0</v>
      </c>
      <c r="BV545" s="220">
        <f t="shared" si="296"/>
        <v>0</v>
      </c>
      <c r="BW545" s="220">
        <f t="shared" si="297"/>
        <v>0</v>
      </c>
      <c r="BX545" s="220">
        <f t="shared" si="298"/>
        <v>0</v>
      </c>
      <c r="BY545" s="220">
        <f t="shared" si="299"/>
        <v>0</v>
      </c>
      <c r="BZ545" s="220">
        <f t="shared" si="300"/>
        <v>0</v>
      </c>
      <c r="CA545" s="220">
        <f t="shared" si="301"/>
        <v>0</v>
      </c>
      <c r="CB545" s="220">
        <f t="shared" si="302"/>
        <v>0</v>
      </c>
      <c r="CC545" s="220">
        <f t="shared" si="303"/>
        <v>0</v>
      </c>
      <c r="CD545" s="220">
        <f t="shared" si="304"/>
        <v>0</v>
      </c>
      <c r="CE545" s="220">
        <f t="shared" si="305"/>
        <v>0</v>
      </c>
      <c r="CF545" s="220">
        <f t="shared" si="306"/>
        <v>0</v>
      </c>
      <c r="CG545" s="220">
        <f t="shared" si="307"/>
        <v>0</v>
      </c>
      <c r="CH545" s="220">
        <f t="shared" si="308"/>
        <v>0</v>
      </c>
      <c r="CI545" s="220">
        <f t="shared" si="309"/>
        <v>0</v>
      </c>
      <c r="CJ545" s="220">
        <f t="shared" si="310"/>
        <v>0</v>
      </c>
      <c r="CK545" s="220">
        <f t="shared" si="311"/>
        <v>0</v>
      </c>
      <c r="CL545" s="220">
        <f t="shared" si="312"/>
        <v>0</v>
      </c>
      <c r="CM545" s="220">
        <f t="shared" si="313"/>
        <v>0</v>
      </c>
      <c r="CN545" s="220">
        <f t="shared" si="314"/>
        <v>0</v>
      </c>
      <c r="CO545" s="220">
        <f t="shared" si="315"/>
        <v>0</v>
      </c>
      <c r="CP545" s="220">
        <f t="shared" si="316"/>
        <v>0</v>
      </c>
      <c r="CQ545" s="220">
        <f t="shared" si="317"/>
        <v>0</v>
      </c>
      <c r="CR545" s="220">
        <f t="shared" si="318"/>
        <v>0</v>
      </c>
      <c r="CS545" s="220">
        <f t="shared" si="319"/>
        <v>0</v>
      </c>
      <c r="CT545" s="220">
        <f t="shared" si="320"/>
        <v>0</v>
      </c>
      <c r="CU545" s="220">
        <f t="shared" si="321"/>
        <v>0</v>
      </c>
      <c r="CV545" s="220">
        <f t="shared" si="322"/>
        <v>0</v>
      </c>
      <c r="CW545" s="220">
        <f t="shared" si="323"/>
        <v>0</v>
      </c>
      <c r="CX545" s="220">
        <f t="shared" si="324"/>
        <v>0</v>
      </c>
      <c r="CY545" s="220">
        <f t="shared" si="325"/>
        <v>0</v>
      </c>
      <c r="CZ545" s="220">
        <f t="shared" si="326"/>
        <v>0</v>
      </c>
      <c r="DA545" s="220">
        <f t="shared" si="327"/>
        <v>0</v>
      </c>
      <c r="DB545" s="220">
        <f t="shared" si="328"/>
        <v>0</v>
      </c>
      <c r="DC545" s="220">
        <f t="shared" si="329"/>
        <v>0</v>
      </c>
      <c r="DD545" s="220">
        <f t="shared" si="330"/>
        <v>0</v>
      </c>
      <c r="DE545" s="220">
        <f t="shared" si="331"/>
        <v>0</v>
      </c>
      <c r="DF545" s="220">
        <f t="shared" si="332"/>
        <v>0</v>
      </c>
      <c r="DG545" s="220">
        <f t="shared" si="333"/>
        <v>0</v>
      </c>
      <c r="DH545" s="220">
        <f t="shared" si="334"/>
        <v>0</v>
      </c>
      <c r="DI545" s="220">
        <f t="shared" si="335"/>
        <v>0</v>
      </c>
      <c r="DJ545" s="220">
        <f t="shared" si="336"/>
        <v>0</v>
      </c>
      <c r="DK545" s="220">
        <f t="shared" si="337"/>
        <v>0</v>
      </c>
      <c r="DL545" s="220">
        <f t="shared" si="338"/>
        <v>0</v>
      </c>
      <c r="DM545" s="220">
        <f t="shared" si="339"/>
        <v>0</v>
      </c>
      <c r="DN545" s="96" t="str">
        <f>IF(DM545=0,"",IF(SUM($DM$502:DM545)=1,_xlfn.CONCAT(DO545,),IF($DM$559&gt;SUM($DM$502:DM545),_xlfn.CONCAT(", ",DO545),IF(DM$559=SUM($DM$502:DM545),_xlfn.CONCAT(" y ",DO545)))))</f>
        <v/>
      </c>
      <c r="DO545" s="98">
        <f t="shared" si="265"/>
        <v>43</v>
      </c>
      <c r="DT545" s="645">
        <f t="shared" si="340"/>
        <v>0</v>
      </c>
      <c r="DU545" s="647"/>
    </row>
    <row r="546" spans="1:125" s="114" customFormat="1" ht="15" customHeight="1">
      <c r="A546" s="131"/>
      <c r="B546" s="48"/>
      <c r="C546" s="82" t="s">
        <v>124</v>
      </c>
      <c r="D546" s="792" t="str">
        <f>IF(CNGE_2026_M3_Secc1!$AH$40=CNGE_2026_M3_Secc1!$AJ$40,"",IF($AH$408=1,"",IF(CNGE_2026_M3_Secc1!D103="","",CNGE_2026_M3_Secc1!D103)))</f>
        <v/>
      </c>
      <c r="E546" s="793"/>
      <c r="F546" s="793"/>
      <c r="G546" s="793"/>
      <c r="H546" s="793"/>
      <c r="I546" s="793"/>
      <c r="J546" s="793"/>
      <c r="K546" s="793"/>
      <c r="L546" s="793"/>
      <c r="M546" s="794"/>
      <c r="N546" s="432"/>
      <c r="O546" s="432"/>
      <c r="P546" s="432"/>
      <c r="Q546" s="432"/>
      <c r="R546" s="432"/>
      <c r="S546" s="432"/>
      <c r="T546" s="432"/>
      <c r="U546" s="432"/>
      <c r="V546" s="432"/>
      <c r="W546" s="432"/>
      <c r="X546" s="432"/>
      <c r="Y546" s="432"/>
      <c r="Z546" s="432"/>
      <c r="AA546" s="432"/>
      <c r="AB546" s="432"/>
      <c r="AC546" s="432"/>
      <c r="AD546" s="432"/>
      <c r="AE546" s="49"/>
      <c r="AF546" s="219"/>
      <c r="AG546" s="212"/>
      <c r="AH546" s="896">
        <f t="shared" si="270"/>
        <v>0</v>
      </c>
      <c r="AI546" s="627"/>
      <c r="AJ546" s="896">
        <f t="shared" si="271"/>
        <v>0</v>
      </c>
      <c r="AK546" s="627"/>
      <c r="AL546" s="896">
        <f t="shared" si="272"/>
        <v>0</v>
      </c>
      <c r="AM546" s="627"/>
      <c r="AN546" s="627">
        <f t="shared" si="273"/>
        <v>0</v>
      </c>
      <c r="AO546" s="627"/>
      <c r="AP546" s="639" t="str">
        <f>IF(AN546=0,"",IF(SUM($AN$502:AN546)=1,AR546,IF($AN$559&gt;SUM($AN$502:AN546),_xlfn.CONCAT(", ",AR546),IF($AN$559=SUM($AN$502:AN546),_xlfn.CONCAT(" y ",AR546,".")))))</f>
        <v/>
      </c>
      <c r="AQ546" s="641" t="str">
        <f>IF(AO546=0,"", IF(SUM($AN546:BW$582)=1,AR546, IF($AN$589&gt;SUM($AN546:BW$582),_xlfn.CONCAT(", ",AR546), IF($AN$589=SUM($AN546:BW$582),_xlfn.CONCAT(" y ",AR546,".")))))</f>
        <v/>
      </c>
      <c r="AR546" s="639">
        <f t="shared" si="274"/>
        <v>44</v>
      </c>
      <c r="AS546" s="641"/>
      <c r="AU546" s="1055">
        <f t="shared" si="275"/>
        <v>0</v>
      </c>
      <c r="AV546" s="1055"/>
      <c r="AX546" s="1053">
        <f t="shared" si="276"/>
        <v>0</v>
      </c>
      <c r="AY546" s="729"/>
      <c r="AZ546" s="1053">
        <f t="shared" si="277"/>
        <v>0</v>
      </c>
      <c r="BA546" s="729"/>
      <c r="BB546" s="639">
        <f t="shared" si="278"/>
        <v>0</v>
      </c>
      <c r="BC546" s="641"/>
      <c r="BE546" s="220">
        <f t="shared" si="279"/>
        <v>0</v>
      </c>
      <c r="BF546" s="220">
        <f t="shared" si="280"/>
        <v>0</v>
      </c>
      <c r="BG546" s="220">
        <f t="shared" si="281"/>
        <v>0</v>
      </c>
      <c r="BH546" s="220">
        <f t="shared" si="282"/>
        <v>0</v>
      </c>
      <c r="BI546" s="220">
        <f t="shared" si="283"/>
        <v>0</v>
      </c>
      <c r="BJ546" s="220">
        <f t="shared" si="284"/>
        <v>0</v>
      </c>
      <c r="BK546" s="220">
        <f t="shared" si="285"/>
        <v>0</v>
      </c>
      <c r="BL546" s="220">
        <f t="shared" si="286"/>
        <v>0</v>
      </c>
      <c r="BM546" s="220">
        <f t="shared" si="287"/>
        <v>0</v>
      </c>
      <c r="BN546" s="220">
        <f t="shared" si="288"/>
        <v>0</v>
      </c>
      <c r="BO546" s="220">
        <f t="shared" si="289"/>
        <v>0</v>
      </c>
      <c r="BP546" s="220">
        <f t="shared" si="290"/>
        <v>0</v>
      </c>
      <c r="BQ546" s="220">
        <f t="shared" si="291"/>
        <v>0</v>
      </c>
      <c r="BR546" s="220">
        <f t="shared" si="292"/>
        <v>0</v>
      </c>
      <c r="BS546" s="220">
        <f t="shared" si="293"/>
        <v>0</v>
      </c>
      <c r="BT546" s="220">
        <f t="shared" si="294"/>
        <v>0</v>
      </c>
      <c r="BU546" s="220">
        <f t="shared" si="295"/>
        <v>0</v>
      </c>
      <c r="BV546" s="220">
        <f t="shared" si="296"/>
        <v>0</v>
      </c>
      <c r="BW546" s="220">
        <f t="shared" si="297"/>
        <v>0</v>
      </c>
      <c r="BX546" s="220">
        <f t="shared" si="298"/>
        <v>0</v>
      </c>
      <c r="BY546" s="220">
        <f t="shared" si="299"/>
        <v>0</v>
      </c>
      <c r="BZ546" s="220">
        <f t="shared" si="300"/>
        <v>0</v>
      </c>
      <c r="CA546" s="220">
        <f t="shared" si="301"/>
        <v>0</v>
      </c>
      <c r="CB546" s="220">
        <f t="shared" si="302"/>
        <v>0</v>
      </c>
      <c r="CC546" s="220">
        <f t="shared" si="303"/>
        <v>0</v>
      </c>
      <c r="CD546" s="220">
        <f t="shared" si="304"/>
        <v>0</v>
      </c>
      <c r="CE546" s="220">
        <f t="shared" si="305"/>
        <v>0</v>
      </c>
      <c r="CF546" s="220">
        <f t="shared" si="306"/>
        <v>0</v>
      </c>
      <c r="CG546" s="220">
        <f t="shared" si="307"/>
        <v>0</v>
      </c>
      <c r="CH546" s="220">
        <f t="shared" si="308"/>
        <v>0</v>
      </c>
      <c r="CI546" s="220">
        <f t="shared" si="309"/>
        <v>0</v>
      </c>
      <c r="CJ546" s="220">
        <f t="shared" si="310"/>
        <v>0</v>
      </c>
      <c r="CK546" s="220">
        <f t="shared" si="311"/>
        <v>0</v>
      </c>
      <c r="CL546" s="220">
        <f t="shared" si="312"/>
        <v>0</v>
      </c>
      <c r="CM546" s="220">
        <f t="shared" si="313"/>
        <v>0</v>
      </c>
      <c r="CN546" s="220">
        <f t="shared" si="314"/>
        <v>0</v>
      </c>
      <c r="CO546" s="220">
        <f t="shared" si="315"/>
        <v>0</v>
      </c>
      <c r="CP546" s="220">
        <f t="shared" si="316"/>
        <v>0</v>
      </c>
      <c r="CQ546" s="220">
        <f t="shared" si="317"/>
        <v>0</v>
      </c>
      <c r="CR546" s="220">
        <f t="shared" si="318"/>
        <v>0</v>
      </c>
      <c r="CS546" s="220">
        <f t="shared" si="319"/>
        <v>0</v>
      </c>
      <c r="CT546" s="220">
        <f t="shared" si="320"/>
        <v>0</v>
      </c>
      <c r="CU546" s="220">
        <f t="shared" si="321"/>
        <v>0</v>
      </c>
      <c r="CV546" s="220">
        <f t="shared" si="322"/>
        <v>0</v>
      </c>
      <c r="CW546" s="220">
        <f t="shared" si="323"/>
        <v>0</v>
      </c>
      <c r="CX546" s="220">
        <f t="shared" si="324"/>
        <v>0</v>
      </c>
      <c r="CY546" s="220">
        <f t="shared" si="325"/>
        <v>0</v>
      </c>
      <c r="CZ546" s="220">
        <f t="shared" si="326"/>
        <v>0</v>
      </c>
      <c r="DA546" s="220">
        <f t="shared" si="327"/>
        <v>0</v>
      </c>
      <c r="DB546" s="220">
        <f t="shared" si="328"/>
        <v>0</v>
      </c>
      <c r="DC546" s="220">
        <f t="shared" si="329"/>
        <v>0</v>
      </c>
      <c r="DD546" s="220">
        <f t="shared" si="330"/>
        <v>0</v>
      </c>
      <c r="DE546" s="220">
        <f t="shared" si="331"/>
        <v>0</v>
      </c>
      <c r="DF546" s="220">
        <f t="shared" si="332"/>
        <v>0</v>
      </c>
      <c r="DG546" s="220">
        <f t="shared" si="333"/>
        <v>0</v>
      </c>
      <c r="DH546" s="220">
        <f t="shared" si="334"/>
        <v>0</v>
      </c>
      <c r="DI546" s="220">
        <f t="shared" si="335"/>
        <v>0</v>
      </c>
      <c r="DJ546" s="220">
        <f t="shared" si="336"/>
        <v>0</v>
      </c>
      <c r="DK546" s="220">
        <f t="shared" si="337"/>
        <v>0</v>
      </c>
      <c r="DL546" s="220">
        <f t="shared" si="338"/>
        <v>0</v>
      </c>
      <c r="DM546" s="220">
        <f t="shared" si="339"/>
        <v>0</v>
      </c>
      <c r="DN546" s="96" t="str">
        <f>IF(DM546=0,"",IF(SUM($DM$502:DM546)=1,_xlfn.CONCAT(DO546,),IF($DM$559&gt;SUM($DM$502:DM546),_xlfn.CONCAT(", ",DO546),IF(DM$559=SUM($DM$502:DM546),_xlfn.CONCAT(" y ",DO546)))))</f>
        <v/>
      </c>
      <c r="DO546" s="98">
        <f t="shared" si="265"/>
        <v>44</v>
      </c>
      <c r="DT546" s="645">
        <f t="shared" si="340"/>
        <v>0</v>
      </c>
      <c r="DU546" s="647"/>
    </row>
    <row r="547" spans="1:125" s="114" customFormat="1" ht="15" customHeight="1">
      <c r="A547" s="131"/>
      <c r="B547" s="48"/>
      <c r="C547" s="82" t="s">
        <v>125</v>
      </c>
      <c r="D547" s="792" t="str">
        <f>IF(CNGE_2026_M3_Secc1!$AH$40=CNGE_2026_M3_Secc1!$AJ$40,"",IF($AH$408=1,"",IF(CNGE_2026_M3_Secc1!D104="","",CNGE_2026_M3_Secc1!D104)))</f>
        <v/>
      </c>
      <c r="E547" s="793"/>
      <c r="F547" s="793"/>
      <c r="G547" s="793"/>
      <c r="H547" s="793"/>
      <c r="I547" s="793"/>
      <c r="J547" s="793"/>
      <c r="K547" s="793"/>
      <c r="L547" s="793"/>
      <c r="M547" s="794"/>
      <c r="N547" s="432"/>
      <c r="O547" s="432"/>
      <c r="P547" s="432"/>
      <c r="Q547" s="432"/>
      <c r="R547" s="432"/>
      <c r="S547" s="432"/>
      <c r="T547" s="432"/>
      <c r="U547" s="432"/>
      <c r="V547" s="432"/>
      <c r="W547" s="432"/>
      <c r="X547" s="432"/>
      <c r="Y547" s="432"/>
      <c r="Z547" s="432"/>
      <c r="AA547" s="432"/>
      <c r="AB547" s="432"/>
      <c r="AC547" s="432"/>
      <c r="AD547" s="432"/>
      <c r="AE547" s="49"/>
      <c r="AF547" s="219"/>
      <c r="AG547" s="212"/>
      <c r="AH547" s="896">
        <f t="shared" si="270"/>
        <v>0</v>
      </c>
      <c r="AI547" s="627"/>
      <c r="AJ547" s="896">
        <f t="shared" si="271"/>
        <v>0</v>
      </c>
      <c r="AK547" s="627"/>
      <c r="AL547" s="896">
        <f t="shared" si="272"/>
        <v>0</v>
      </c>
      <c r="AM547" s="627"/>
      <c r="AN547" s="627">
        <f t="shared" si="273"/>
        <v>0</v>
      </c>
      <c r="AO547" s="627"/>
      <c r="AP547" s="639" t="str">
        <f>IF(AN547=0,"",IF(SUM($AN$502:AN547)=1,AR547,IF($AN$559&gt;SUM($AN$502:AN547),_xlfn.CONCAT(", ",AR547),IF($AN$559=SUM($AN$502:AN547),_xlfn.CONCAT(" y ",AR547,".")))))</f>
        <v/>
      </c>
      <c r="AQ547" s="641" t="str">
        <f>IF(AO547=0,"", IF(SUM($AN547:BW$582)=1,AR547, IF($AN$589&gt;SUM($AN547:BW$582),_xlfn.CONCAT(", ",AR547), IF($AN$589=SUM($AN547:BW$582),_xlfn.CONCAT(" y ",AR547,".")))))</f>
        <v/>
      </c>
      <c r="AR547" s="639">
        <f t="shared" si="274"/>
        <v>45</v>
      </c>
      <c r="AS547" s="641"/>
      <c r="AU547" s="1055">
        <f t="shared" si="275"/>
        <v>0</v>
      </c>
      <c r="AV547" s="1055"/>
      <c r="AX547" s="1053">
        <f t="shared" si="276"/>
        <v>0</v>
      </c>
      <c r="AY547" s="729"/>
      <c r="AZ547" s="1053">
        <f t="shared" si="277"/>
        <v>0</v>
      </c>
      <c r="BA547" s="729"/>
      <c r="BB547" s="639">
        <f t="shared" si="278"/>
        <v>0</v>
      </c>
      <c r="BC547" s="641"/>
      <c r="BE547" s="220">
        <f t="shared" si="279"/>
        <v>0</v>
      </c>
      <c r="BF547" s="220">
        <f t="shared" si="280"/>
        <v>0</v>
      </c>
      <c r="BG547" s="220">
        <f t="shared" si="281"/>
        <v>0</v>
      </c>
      <c r="BH547" s="220">
        <f t="shared" si="282"/>
        <v>0</v>
      </c>
      <c r="BI547" s="220">
        <f t="shared" si="283"/>
        <v>0</v>
      </c>
      <c r="BJ547" s="220">
        <f t="shared" si="284"/>
        <v>0</v>
      </c>
      <c r="BK547" s="220">
        <f t="shared" si="285"/>
        <v>0</v>
      </c>
      <c r="BL547" s="220">
        <f t="shared" si="286"/>
        <v>0</v>
      </c>
      <c r="BM547" s="220">
        <f t="shared" si="287"/>
        <v>0</v>
      </c>
      <c r="BN547" s="220">
        <f t="shared" si="288"/>
        <v>0</v>
      </c>
      <c r="BO547" s="220">
        <f t="shared" si="289"/>
        <v>0</v>
      </c>
      <c r="BP547" s="220">
        <f t="shared" si="290"/>
        <v>0</v>
      </c>
      <c r="BQ547" s="220">
        <f t="shared" si="291"/>
        <v>0</v>
      </c>
      <c r="BR547" s="220">
        <f t="shared" si="292"/>
        <v>0</v>
      </c>
      <c r="BS547" s="220">
        <f t="shared" si="293"/>
        <v>0</v>
      </c>
      <c r="BT547" s="220">
        <f t="shared" si="294"/>
        <v>0</v>
      </c>
      <c r="BU547" s="220">
        <f t="shared" si="295"/>
        <v>0</v>
      </c>
      <c r="BV547" s="220">
        <f t="shared" si="296"/>
        <v>0</v>
      </c>
      <c r="BW547" s="220">
        <f t="shared" si="297"/>
        <v>0</v>
      </c>
      <c r="BX547" s="220">
        <f t="shared" si="298"/>
        <v>0</v>
      </c>
      <c r="BY547" s="220">
        <f t="shared" si="299"/>
        <v>0</v>
      </c>
      <c r="BZ547" s="220">
        <f t="shared" si="300"/>
        <v>0</v>
      </c>
      <c r="CA547" s="220">
        <f t="shared" si="301"/>
        <v>0</v>
      </c>
      <c r="CB547" s="220">
        <f t="shared" si="302"/>
        <v>0</v>
      </c>
      <c r="CC547" s="220">
        <f t="shared" si="303"/>
        <v>0</v>
      </c>
      <c r="CD547" s="220">
        <f t="shared" si="304"/>
        <v>0</v>
      </c>
      <c r="CE547" s="220">
        <f t="shared" si="305"/>
        <v>0</v>
      </c>
      <c r="CF547" s="220">
        <f t="shared" si="306"/>
        <v>0</v>
      </c>
      <c r="CG547" s="220">
        <f t="shared" si="307"/>
        <v>0</v>
      </c>
      <c r="CH547" s="220">
        <f t="shared" si="308"/>
        <v>0</v>
      </c>
      <c r="CI547" s="220">
        <f t="shared" si="309"/>
        <v>0</v>
      </c>
      <c r="CJ547" s="220">
        <f t="shared" si="310"/>
        <v>0</v>
      </c>
      <c r="CK547" s="220">
        <f t="shared" si="311"/>
        <v>0</v>
      </c>
      <c r="CL547" s="220">
        <f t="shared" si="312"/>
        <v>0</v>
      </c>
      <c r="CM547" s="220">
        <f t="shared" si="313"/>
        <v>0</v>
      </c>
      <c r="CN547" s="220">
        <f t="shared" si="314"/>
        <v>0</v>
      </c>
      <c r="CO547" s="220">
        <f t="shared" si="315"/>
        <v>0</v>
      </c>
      <c r="CP547" s="220">
        <f t="shared" si="316"/>
        <v>0</v>
      </c>
      <c r="CQ547" s="220">
        <f t="shared" si="317"/>
        <v>0</v>
      </c>
      <c r="CR547" s="220">
        <f t="shared" si="318"/>
        <v>0</v>
      </c>
      <c r="CS547" s="220">
        <f t="shared" si="319"/>
        <v>0</v>
      </c>
      <c r="CT547" s="220">
        <f t="shared" si="320"/>
        <v>0</v>
      </c>
      <c r="CU547" s="220">
        <f t="shared" si="321"/>
        <v>0</v>
      </c>
      <c r="CV547" s="220">
        <f t="shared" si="322"/>
        <v>0</v>
      </c>
      <c r="CW547" s="220">
        <f t="shared" si="323"/>
        <v>0</v>
      </c>
      <c r="CX547" s="220">
        <f t="shared" si="324"/>
        <v>0</v>
      </c>
      <c r="CY547" s="220">
        <f t="shared" si="325"/>
        <v>0</v>
      </c>
      <c r="CZ547" s="220">
        <f t="shared" si="326"/>
        <v>0</v>
      </c>
      <c r="DA547" s="220">
        <f t="shared" si="327"/>
        <v>0</v>
      </c>
      <c r="DB547" s="220">
        <f t="shared" si="328"/>
        <v>0</v>
      </c>
      <c r="DC547" s="220">
        <f t="shared" si="329"/>
        <v>0</v>
      </c>
      <c r="DD547" s="220">
        <f t="shared" si="330"/>
        <v>0</v>
      </c>
      <c r="DE547" s="220">
        <f t="shared" si="331"/>
        <v>0</v>
      </c>
      <c r="DF547" s="220">
        <f t="shared" si="332"/>
        <v>0</v>
      </c>
      <c r="DG547" s="220">
        <f t="shared" si="333"/>
        <v>0</v>
      </c>
      <c r="DH547" s="220">
        <f t="shared" si="334"/>
        <v>0</v>
      </c>
      <c r="DI547" s="220">
        <f t="shared" si="335"/>
        <v>0</v>
      </c>
      <c r="DJ547" s="220">
        <f t="shared" si="336"/>
        <v>0</v>
      </c>
      <c r="DK547" s="220">
        <f t="shared" si="337"/>
        <v>0</v>
      </c>
      <c r="DL547" s="220">
        <f t="shared" si="338"/>
        <v>0</v>
      </c>
      <c r="DM547" s="220">
        <f t="shared" si="339"/>
        <v>0</v>
      </c>
      <c r="DN547" s="96" t="str">
        <f>IF(DM547=0,"",IF(SUM($DM$502:DM547)=1,_xlfn.CONCAT(DO547,),IF($DM$559&gt;SUM($DM$502:DM547),_xlfn.CONCAT(", ",DO547),IF(DM$559=SUM($DM$502:DM547),_xlfn.CONCAT(" y ",DO547)))))</f>
        <v/>
      </c>
      <c r="DO547" s="98">
        <f t="shared" si="265"/>
        <v>45</v>
      </c>
      <c r="DT547" s="645">
        <f t="shared" si="340"/>
        <v>0</v>
      </c>
      <c r="DU547" s="647"/>
    </row>
    <row r="548" spans="1:125" s="114" customFormat="1" ht="15" customHeight="1">
      <c r="A548" s="131"/>
      <c r="B548" s="48"/>
      <c r="C548" s="82" t="s">
        <v>237</v>
      </c>
      <c r="D548" s="792" t="str">
        <f>IF(CNGE_2026_M3_Secc1!$AH$40=CNGE_2026_M3_Secc1!$AJ$40,"",IF($AH$408=1,"",IF(CNGE_2026_M3_Secc1!D105="","",CNGE_2026_M3_Secc1!D105)))</f>
        <v/>
      </c>
      <c r="E548" s="793"/>
      <c r="F548" s="793"/>
      <c r="G548" s="793"/>
      <c r="H548" s="793"/>
      <c r="I548" s="793"/>
      <c r="J548" s="793"/>
      <c r="K548" s="793"/>
      <c r="L548" s="793"/>
      <c r="M548" s="794"/>
      <c r="N548" s="432"/>
      <c r="O548" s="432"/>
      <c r="P548" s="432"/>
      <c r="Q548" s="432"/>
      <c r="R548" s="432"/>
      <c r="S548" s="432"/>
      <c r="T548" s="432"/>
      <c r="U548" s="432"/>
      <c r="V548" s="432"/>
      <c r="W548" s="432"/>
      <c r="X548" s="432"/>
      <c r="Y548" s="432"/>
      <c r="Z548" s="432"/>
      <c r="AA548" s="432"/>
      <c r="AB548" s="432"/>
      <c r="AC548" s="432"/>
      <c r="AD548" s="432"/>
      <c r="AE548" s="49"/>
      <c r="AF548" s="219"/>
      <c r="AG548" s="212"/>
      <c r="AH548" s="896">
        <f t="shared" si="270"/>
        <v>0</v>
      </c>
      <c r="AI548" s="627"/>
      <c r="AJ548" s="896">
        <f t="shared" si="271"/>
        <v>0</v>
      </c>
      <c r="AK548" s="627"/>
      <c r="AL548" s="896">
        <f t="shared" si="272"/>
        <v>0</v>
      </c>
      <c r="AM548" s="627"/>
      <c r="AN548" s="627">
        <f t="shared" si="273"/>
        <v>0</v>
      </c>
      <c r="AO548" s="627"/>
      <c r="AP548" s="639" t="str">
        <f>IF(AN548=0,"",IF(SUM($AN$502:AN548)=1,AR548,IF($AN$559&gt;SUM($AN$502:AN548),_xlfn.CONCAT(", ",AR548),IF($AN$559=SUM($AN$502:AN548),_xlfn.CONCAT(" y ",AR548,".")))))</f>
        <v/>
      </c>
      <c r="AQ548" s="641" t="str">
        <f>IF(AO548=0,"", IF(SUM($AN548:BW$582)=1,AR548, IF($AN$589&gt;SUM($AN548:BW$582),_xlfn.CONCAT(", ",AR548), IF($AN$589=SUM($AN548:BW$582),_xlfn.CONCAT(" y ",AR548,".")))))</f>
        <v/>
      </c>
      <c r="AR548" s="639">
        <f t="shared" si="274"/>
        <v>46</v>
      </c>
      <c r="AS548" s="641"/>
      <c r="AU548" s="1055">
        <f t="shared" si="275"/>
        <v>0</v>
      </c>
      <c r="AV548" s="1055"/>
      <c r="AX548" s="1053">
        <f t="shared" si="276"/>
        <v>0</v>
      </c>
      <c r="AY548" s="729"/>
      <c r="AZ548" s="1053">
        <f t="shared" si="277"/>
        <v>0</v>
      </c>
      <c r="BA548" s="729"/>
      <c r="BB548" s="639">
        <f t="shared" si="278"/>
        <v>0</v>
      </c>
      <c r="BC548" s="641"/>
      <c r="BE548" s="220">
        <f t="shared" si="279"/>
        <v>0</v>
      </c>
      <c r="BF548" s="220">
        <f t="shared" si="280"/>
        <v>0</v>
      </c>
      <c r="BG548" s="220">
        <f t="shared" si="281"/>
        <v>0</v>
      </c>
      <c r="BH548" s="220">
        <f t="shared" si="282"/>
        <v>0</v>
      </c>
      <c r="BI548" s="220">
        <f t="shared" si="283"/>
        <v>0</v>
      </c>
      <c r="BJ548" s="220">
        <f t="shared" si="284"/>
        <v>0</v>
      </c>
      <c r="BK548" s="220">
        <f t="shared" si="285"/>
        <v>0</v>
      </c>
      <c r="BL548" s="220">
        <f t="shared" si="286"/>
        <v>0</v>
      </c>
      <c r="BM548" s="220">
        <f t="shared" si="287"/>
        <v>0</v>
      </c>
      <c r="BN548" s="220">
        <f t="shared" si="288"/>
        <v>0</v>
      </c>
      <c r="BO548" s="220">
        <f t="shared" si="289"/>
        <v>0</v>
      </c>
      <c r="BP548" s="220">
        <f t="shared" si="290"/>
        <v>0</v>
      </c>
      <c r="BQ548" s="220">
        <f t="shared" si="291"/>
        <v>0</v>
      </c>
      <c r="BR548" s="220">
        <f t="shared" si="292"/>
        <v>0</v>
      </c>
      <c r="BS548" s="220">
        <f t="shared" si="293"/>
        <v>0</v>
      </c>
      <c r="BT548" s="220">
        <f t="shared" si="294"/>
        <v>0</v>
      </c>
      <c r="BU548" s="220">
        <f t="shared" si="295"/>
        <v>0</v>
      </c>
      <c r="BV548" s="220">
        <f t="shared" si="296"/>
        <v>0</v>
      </c>
      <c r="BW548" s="220">
        <f t="shared" si="297"/>
        <v>0</v>
      </c>
      <c r="BX548" s="220">
        <f t="shared" si="298"/>
        <v>0</v>
      </c>
      <c r="BY548" s="220">
        <f t="shared" si="299"/>
        <v>0</v>
      </c>
      <c r="BZ548" s="220">
        <f t="shared" si="300"/>
        <v>0</v>
      </c>
      <c r="CA548" s="220">
        <f t="shared" si="301"/>
        <v>0</v>
      </c>
      <c r="CB548" s="220">
        <f t="shared" si="302"/>
        <v>0</v>
      </c>
      <c r="CC548" s="220">
        <f t="shared" si="303"/>
        <v>0</v>
      </c>
      <c r="CD548" s="220">
        <f t="shared" si="304"/>
        <v>0</v>
      </c>
      <c r="CE548" s="220">
        <f t="shared" si="305"/>
        <v>0</v>
      </c>
      <c r="CF548" s="220">
        <f t="shared" si="306"/>
        <v>0</v>
      </c>
      <c r="CG548" s="220">
        <f t="shared" si="307"/>
        <v>0</v>
      </c>
      <c r="CH548" s="220">
        <f t="shared" si="308"/>
        <v>0</v>
      </c>
      <c r="CI548" s="220">
        <f t="shared" si="309"/>
        <v>0</v>
      </c>
      <c r="CJ548" s="220">
        <f t="shared" si="310"/>
        <v>0</v>
      </c>
      <c r="CK548" s="220">
        <f t="shared" si="311"/>
        <v>0</v>
      </c>
      <c r="CL548" s="220">
        <f t="shared" si="312"/>
        <v>0</v>
      </c>
      <c r="CM548" s="220">
        <f t="shared" si="313"/>
        <v>0</v>
      </c>
      <c r="CN548" s="220">
        <f t="shared" si="314"/>
        <v>0</v>
      </c>
      <c r="CO548" s="220">
        <f t="shared" si="315"/>
        <v>0</v>
      </c>
      <c r="CP548" s="220">
        <f t="shared" si="316"/>
        <v>0</v>
      </c>
      <c r="CQ548" s="220">
        <f t="shared" si="317"/>
        <v>0</v>
      </c>
      <c r="CR548" s="220">
        <f t="shared" si="318"/>
        <v>0</v>
      </c>
      <c r="CS548" s="220">
        <f t="shared" si="319"/>
        <v>0</v>
      </c>
      <c r="CT548" s="220">
        <f t="shared" si="320"/>
        <v>0</v>
      </c>
      <c r="CU548" s="220">
        <f t="shared" si="321"/>
        <v>0</v>
      </c>
      <c r="CV548" s="220">
        <f t="shared" si="322"/>
        <v>0</v>
      </c>
      <c r="CW548" s="220">
        <f t="shared" si="323"/>
        <v>0</v>
      </c>
      <c r="CX548" s="220">
        <f t="shared" si="324"/>
        <v>0</v>
      </c>
      <c r="CY548" s="220">
        <f t="shared" si="325"/>
        <v>0</v>
      </c>
      <c r="CZ548" s="220">
        <f t="shared" si="326"/>
        <v>0</v>
      </c>
      <c r="DA548" s="220">
        <f t="shared" si="327"/>
        <v>0</v>
      </c>
      <c r="DB548" s="220">
        <f t="shared" si="328"/>
        <v>0</v>
      </c>
      <c r="DC548" s="220">
        <f t="shared" si="329"/>
        <v>0</v>
      </c>
      <c r="DD548" s="220">
        <f t="shared" si="330"/>
        <v>0</v>
      </c>
      <c r="DE548" s="220">
        <f t="shared" si="331"/>
        <v>0</v>
      </c>
      <c r="DF548" s="220">
        <f t="shared" si="332"/>
        <v>0</v>
      </c>
      <c r="DG548" s="220">
        <f t="shared" si="333"/>
        <v>0</v>
      </c>
      <c r="DH548" s="220">
        <f t="shared" si="334"/>
        <v>0</v>
      </c>
      <c r="DI548" s="220">
        <f t="shared" si="335"/>
        <v>0</v>
      </c>
      <c r="DJ548" s="220">
        <f t="shared" si="336"/>
        <v>0</v>
      </c>
      <c r="DK548" s="220">
        <f t="shared" si="337"/>
        <v>0</v>
      </c>
      <c r="DL548" s="220">
        <f t="shared" si="338"/>
        <v>0</v>
      </c>
      <c r="DM548" s="220">
        <f t="shared" si="339"/>
        <v>0</v>
      </c>
      <c r="DN548" s="96" t="str">
        <f>IF(DM548=0,"",IF(SUM($DM$502:DM548)=1,_xlfn.CONCAT(DO548,),IF($DM$559&gt;SUM($DM$502:DM548),_xlfn.CONCAT(", ",DO548),IF(DM$559=SUM($DM$502:DM548),_xlfn.CONCAT(" y ",DO548)))))</f>
        <v/>
      </c>
      <c r="DO548" s="98">
        <f t="shared" si="265"/>
        <v>46</v>
      </c>
      <c r="DT548" s="645">
        <f t="shared" si="340"/>
        <v>0</v>
      </c>
      <c r="DU548" s="647"/>
    </row>
    <row r="549" spans="1:125" s="114" customFormat="1" ht="15" customHeight="1">
      <c r="A549" s="131"/>
      <c r="B549" s="48"/>
      <c r="C549" s="82" t="s">
        <v>238</v>
      </c>
      <c r="D549" s="792" t="str">
        <f>IF(CNGE_2026_M3_Secc1!$AH$40=CNGE_2026_M3_Secc1!$AJ$40,"",IF($AH$408=1,"",IF(CNGE_2026_M3_Secc1!D106="","",CNGE_2026_M3_Secc1!D106)))</f>
        <v/>
      </c>
      <c r="E549" s="793"/>
      <c r="F549" s="793"/>
      <c r="G549" s="793"/>
      <c r="H549" s="793"/>
      <c r="I549" s="793"/>
      <c r="J549" s="793"/>
      <c r="K549" s="793"/>
      <c r="L549" s="793"/>
      <c r="M549" s="794"/>
      <c r="N549" s="432"/>
      <c r="O549" s="432"/>
      <c r="P549" s="432"/>
      <c r="Q549" s="432"/>
      <c r="R549" s="432"/>
      <c r="S549" s="432"/>
      <c r="T549" s="432"/>
      <c r="U549" s="432"/>
      <c r="V549" s="432"/>
      <c r="W549" s="432"/>
      <c r="X549" s="432"/>
      <c r="Y549" s="432"/>
      <c r="Z549" s="432"/>
      <c r="AA549" s="432"/>
      <c r="AB549" s="432"/>
      <c r="AC549" s="432"/>
      <c r="AD549" s="432"/>
      <c r="AE549" s="49"/>
      <c r="AF549" s="219"/>
      <c r="AG549" s="212"/>
      <c r="AH549" s="896">
        <f t="shared" si="270"/>
        <v>0</v>
      </c>
      <c r="AI549" s="627"/>
      <c r="AJ549" s="896">
        <f t="shared" si="271"/>
        <v>0</v>
      </c>
      <c r="AK549" s="627"/>
      <c r="AL549" s="896">
        <f t="shared" si="272"/>
        <v>0</v>
      </c>
      <c r="AM549" s="627"/>
      <c r="AN549" s="627">
        <f t="shared" si="273"/>
        <v>0</v>
      </c>
      <c r="AO549" s="627"/>
      <c r="AP549" s="639" t="str">
        <f>IF(AN549=0,"",IF(SUM($AN$502:AN549)=1,AR549,IF($AN$559&gt;SUM($AN$502:AN549),_xlfn.CONCAT(", ",AR549),IF($AN$559=SUM($AN$502:AN549),_xlfn.CONCAT(" y ",AR549,".")))))</f>
        <v/>
      </c>
      <c r="AQ549" s="641" t="str">
        <f>IF(AO549=0,"", IF(SUM($AN549:BW$582)=1,AR549, IF($AN$589&gt;SUM($AN549:BW$582),_xlfn.CONCAT(", ",AR549), IF($AN$589=SUM($AN549:BW$582),_xlfn.CONCAT(" y ",AR549,".")))))</f>
        <v/>
      </c>
      <c r="AR549" s="639">
        <f t="shared" si="274"/>
        <v>47</v>
      </c>
      <c r="AS549" s="641"/>
      <c r="AU549" s="1055">
        <f t="shared" si="275"/>
        <v>0</v>
      </c>
      <c r="AV549" s="1055"/>
      <c r="AX549" s="1053">
        <f t="shared" si="276"/>
        <v>0</v>
      </c>
      <c r="AY549" s="729"/>
      <c r="AZ549" s="1053">
        <f t="shared" si="277"/>
        <v>0</v>
      </c>
      <c r="BA549" s="729"/>
      <c r="BB549" s="639">
        <f t="shared" si="278"/>
        <v>0</v>
      </c>
      <c r="BC549" s="641"/>
      <c r="BE549" s="220">
        <f t="shared" si="279"/>
        <v>0</v>
      </c>
      <c r="BF549" s="220">
        <f t="shared" si="280"/>
        <v>0</v>
      </c>
      <c r="BG549" s="220">
        <f t="shared" si="281"/>
        <v>0</v>
      </c>
      <c r="BH549" s="220">
        <f t="shared" si="282"/>
        <v>0</v>
      </c>
      <c r="BI549" s="220">
        <f t="shared" si="283"/>
        <v>0</v>
      </c>
      <c r="BJ549" s="220">
        <f t="shared" si="284"/>
        <v>0</v>
      </c>
      <c r="BK549" s="220">
        <f t="shared" si="285"/>
        <v>0</v>
      </c>
      <c r="BL549" s="220">
        <f t="shared" si="286"/>
        <v>0</v>
      </c>
      <c r="BM549" s="220">
        <f t="shared" si="287"/>
        <v>0</v>
      </c>
      <c r="BN549" s="220">
        <f t="shared" si="288"/>
        <v>0</v>
      </c>
      <c r="BO549" s="220">
        <f t="shared" si="289"/>
        <v>0</v>
      </c>
      <c r="BP549" s="220">
        <f t="shared" si="290"/>
        <v>0</v>
      </c>
      <c r="BQ549" s="220">
        <f t="shared" si="291"/>
        <v>0</v>
      </c>
      <c r="BR549" s="220">
        <f t="shared" si="292"/>
        <v>0</v>
      </c>
      <c r="BS549" s="220">
        <f t="shared" si="293"/>
        <v>0</v>
      </c>
      <c r="BT549" s="220">
        <f t="shared" si="294"/>
        <v>0</v>
      </c>
      <c r="BU549" s="220">
        <f t="shared" si="295"/>
        <v>0</v>
      </c>
      <c r="BV549" s="220">
        <f t="shared" si="296"/>
        <v>0</v>
      </c>
      <c r="BW549" s="220">
        <f t="shared" si="297"/>
        <v>0</v>
      </c>
      <c r="BX549" s="220">
        <f t="shared" si="298"/>
        <v>0</v>
      </c>
      <c r="BY549" s="220">
        <f t="shared" si="299"/>
        <v>0</v>
      </c>
      <c r="BZ549" s="220">
        <f t="shared" si="300"/>
        <v>0</v>
      </c>
      <c r="CA549" s="220">
        <f t="shared" si="301"/>
        <v>0</v>
      </c>
      <c r="CB549" s="220">
        <f t="shared" si="302"/>
        <v>0</v>
      </c>
      <c r="CC549" s="220">
        <f t="shared" si="303"/>
        <v>0</v>
      </c>
      <c r="CD549" s="220">
        <f t="shared" si="304"/>
        <v>0</v>
      </c>
      <c r="CE549" s="220">
        <f t="shared" si="305"/>
        <v>0</v>
      </c>
      <c r="CF549" s="220">
        <f t="shared" si="306"/>
        <v>0</v>
      </c>
      <c r="CG549" s="220">
        <f t="shared" si="307"/>
        <v>0</v>
      </c>
      <c r="CH549" s="220">
        <f t="shared" si="308"/>
        <v>0</v>
      </c>
      <c r="CI549" s="220">
        <f t="shared" si="309"/>
        <v>0</v>
      </c>
      <c r="CJ549" s="220">
        <f t="shared" si="310"/>
        <v>0</v>
      </c>
      <c r="CK549" s="220">
        <f t="shared" si="311"/>
        <v>0</v>
      </c>
      <c r="CL549" s="220">
        <f t="shared" si="312"/>
        <v>0</v>
      </c>
      <c r="CM549" s="220">
        <f t="shared" si="313"/>
        <v>0</v>
      </c>
      <c r="CN549" s="220">
        <f t="shared" si="314"/>
        <v>0</v>
      </c>
      <c r="CO549" s="220">
        <f t="shared" si="315"/>
        <v>0</v>
      </c>
      <c r="CP549" s="220">
        <f t="shared" si="316"/>
        <v>0</v>
      </c>
      <c r="CQ549" s="220">
        <f t="shared" si="317"/>
        <v>0</v>
      </c>
      <c r="CR549" s="220">
        <f t="shared" si="318"/>
        <v>0</v>
      </c>
      <c r="CS549" s="220">
        <f t="shared" si="319"/>
        <v>0</v>
      </c>
      <c r="CT549" s="220">
        <f t="shared" si="320"/>
        <v>0</v>
      </c>
      <c r="CU549" s="220">
        <f t="shared" si="321"/>
        <v>0</v>
      </c>
      <c r="CV549" s="220">
        <f t="shared" si="322"/>
        <v>0</v>
      </c>
      <c r="CW549" s="220">
        <f t="shared" si="323"/>
        <v>0</v>
      </c>
      <c r="CX549" s="220">
        <f t="shared" si="324"/>
        <v>0</v>
      </c>
      <c r="CY549" s="220">
        <f t="shared" si="325"/>
        <v>0</v>
      </c>
      <c r="CZ549" s="220">
        <f t="shared" si="326"/>
        <v>0</v>
      </c>
      <c r="DA549" s="220">
        <f t="shared" si="327"/>
        <v>0</v>
      </c>
      <c r="DB549" s="220">
        <f t="shared" si="328"/>
        <v>0</v>
      </c>
      <c r="DC549" s="220">
        <f t="shared" si="329"/>
        <v>0</v>
      </c>
      <c r="DD549" s="220">
        <f t="shared" si="330"/>
        <v>0</v>
      </c>
      <c r="DE549" s="220">
        <f t="shared" si="331"/>
        <v>0</v>
      </c>
      <c r="DF549" s="220">
        <f t="shared" si="332"/>
        <v>0</v>
      </c>
      <c r="DG549" s="220">
        <f t="shared" si="333"/>
        <v>0</v>
      </c>
      <c r="DH549" s="220">
        <f t="shared" si="334"/>
        <v>0</v>
      </c>
      <c r="DI549" s="220">
        <f t="shared" si="335"/>
        <v>0</v>
      </c>
      <c r="DJ549" s="220">
        <f t="shared" si="336"/>
        <v>0</v>
      </c>
      <c r="DK549" s="220">
        <f t="shared" si="337"/>
        <v>0</v>
      </c>
      <c r="DL549" s="220">
        <f t="shared" si="338"/>
        <v>0</v>
      </c>
      <c r="DM549" s="220">
        <f t="shared" si="339"/>
        <v>0</v>
      </c>
      <c r="DN549" s="96" t="str">
        <f>IF(DM549=0,"",IF(SUM($DM$502:DM549)=1,_xlfn.CONCAT(DO549,),IF($DM$559&gt;SUM($DM$502:DM549),_xlfn.CONCAT(", ",DO549),IF(DM$559=SUM($DM$502:DM549),_xlfn.CONCAT(" y ",DO549)))))</f>
        <v/>
      </c>
      <c r="DO549" s="98">
        <f t="shared" si="265"/>
        <v>47</v>
      </c>
      <c r="DT549" s="645">
        <f t="shared" si="340"/>
        <v>0</v>
      </c>
      <c r="DU549" s="647"/>
    </row>
    <row r="550" spans="1:125" s="114" customFormat="1" ht="15" customHeight="1">
      <c r="A550" s="131"/>
      <c r="B550" s="48"/>
      <c r="C550" s="82" t="s">
        <v>239</v>
      </c>
      <c r="D550" s="792" t="str">
        <f>IF(CNGE_2026_M3_Secc1!$AH$40=CNGE_2026_M3_Secc1!$AJ$40,"",IF($AH$408=1,"",IF(CNGE_2026_M3_Secc1!D107="","",CNGE_2026_M3_Secc1!D107)))</f>
        <v/>
      </c>
      <c r="E550" s="793"/>
      <c r="F550" s="793"/>
      <c r="G550" s="793"/>
      <c r="H550" s="793"/>
      <c r="I550" s="793"/>
      <c r="J550" s="793"/>
      <c r="K550" s="793"/>
      <c r="L550" s="793"/>
      <c r="M550" s="794"/>
      <c r="N550" s="432"/>
      <c r="O550" s="432"/>
      <c r="P550" s="432"/>
      <c r="Q550" s="432"/>
      <c r="R550" s="432"/>
      <c r="S550" s="432"/>
      <c r="T550" s="432"/>
      <c r="U550" s="432"/>
      <c r="V550" s="432"/>
      <c r="W550" s="432"/>
      <c r="X550" s="432"/>
      <c r="Y550" s="432"/>
      <c r="Z550" s="432"/>
      <c r="AA550" s="432"/>
      <c r="AB550" s="432"/>
      <c r="AC550" s="432"/>
      <c r="AD550" s="432"/>
      <c r="AE550" s="49"/>
      <c r="AF550" s="219"/>
      <c r="AG550" s="212"/>
      <c r="AH550" s="896">
        <f t="shared" si="270"/>
        <v>0</v>
      </c>
      <c r="AI550" s="627"/>
      <c r="AJ550" s="896">
        <f t="shared" si="271"/>
        <v>0</v>
      </c>
      <c r="AK550" s="627"/>
      <c r="AL550" s="896">
        <f t="shared" si="272"/>
        <v>0</v>
      </c>
      <c r="AM550" s="627"/>
      <c r="AN550" s="627">
        <f t="shared" si="273"/>
        <v>0</v>
      </c>
      <c r="AO550" s="627"/>
      <c r="AP550" s="639" t="str">
        <f>IF(AN550=0,"",IF(SUM($AN$502:AN550)=1,AR550,IF($AN$559&gt;SUM($AN$502:AN550),_xlfn.CONCAT(", ",AR550),IF($AN$559=SUM($AN$502:AN550),_xlfn.CONCAT(" y ",AR550,".")))))</f>
        <v/>
      </c>
      <c r="AQ550" s="641" t="str">
        <f>IF(AO550=0,"", IF(SUM($AN550:BW$582)=1,AR550, IF($AN$589&gt;SUM($AN550:BW$582),_xlfn.CONCAT(", ",AR550), IF($AN$589=SUM($AN550:BW$582),_xlfn.CONCAT(" y ",AR550,".")))))</f>
        <v/>
      </c>
      <c r="AR550" s="639">
        <f t="shared" si="274"/>
        <v>48</v>
      </c>
      <c r="AS550" s="641"/>
      <c r="AU550" s="1055">
        <f t="shared" si="275"/>
        <v>0</v>
      </c>
      <c r="AV550" s="1055"/>
      <c r="AX550" s="1053">
        <f t="shared" si="276"/>
        <v>0</v>
      </c>
      <c r="AY550" s="729"/>
      <c r="AZ550" s="1053">
        <f t="shared" si="277"/>
        <v>0</v>
      </c>
      <c r="BA550" s="729"/>
      <c r="BB550" s="639">
        <f t="shared" si="278"/>
        <v>0</v>
      </c>
      <c r="BC550" s="641"/>
      <c r="BE550" s="220">
        <f t="shared" si="279"/>
        <v>0</v>
      </c>
      <c r="BF550" s="220">
        <f t="shared" si="280"/>
        <v>0</v>
      </c>
      <c r="BG550" s="220">
        <f t="shared" si="281"/>
        <v>0</v>
      </c>
      <c r="BH550" s="220">
        <f t="shared" si="282"/>
        <v>0</v>
      </c>
      <c r="BI550" s="220">
        <f t="shared" si="283"/>
        <v>0</v>
      </c>
      <c r="BJ550" s="220">
        <f t="shared" si="284"/>
        <v>0</v>
      </c>
      <c r="BK550" s="220">
        <f t="shared" si="285"/>
        <v>0</v>
      </c>
      <c r="BL550" s="220">
        <f t="shared" si="286"/>
        <v>0</v>
      </c>
      <c r="BM550" s="220">
        <f t="shared" si="287"/>
        <v>0</v>
      </c>
      <c r="BN550" s="220">
        <f t="shared" si="288"/>
        <v>0</v>
      </c>
      <c r="BO550" s="220">
        <f t="shared" si="289"/>
        <v>0</v>
      </c>
      <c r="BP550" s="220">
        <f t="shared" si="290"/>
        <v>0</v>
      </c>
      <c r="BQ550" s="220">
        <f t="shared" si="291"/>
        <v>0</v>
      </c>
      <c r="BR550" s="220">
        <f t="shared" si="292"/>
        <v>0</v>
      </c>
      <c r="BS550" s="220">
        <f t="shared" si="293"/>
        <v>0</v>
      </c>
      <c r="BT550" s="220">
        <f t="shared" si="294"/>
        <v>0</v>
      </c>
      <c r="BU550" s="220">
        <f t="shared" si="295"/>
        <v>0</v>
      </c>
      <c r="BV550" s="220">
        <f t="shared" si="296"/>
        <v>0</v>
      </c>
      <c r="BW550" s="220">
        <f t="shared" si="297"/>
        <v>0</v>
      </c>
      <c r="BX550" s="220">
        <f t="shared" si="298"/>
        <v>0</v>
      </c>
      <c r="BY550" s="220">
        <f t="shared" si="299"/>
        <v>0</v>
      </c>
      <c r="BZ550" s="220">
        <f t="shared" si="300"/>
        <v>0</v>
      </c>
      <c r="CA550" s="220">
        <f t="shared" si="301"/>
        <v>0</v>
      </c>
      <c r="CB550" s="220">
        <f t="shared" si="302"/>
        <v>0</v>
      </c>
      <c r="CC550" s="220">
        <f t="shared" si="303"/>
        <v>0</v>
      </c>
      <c r="CD550" s="220">
        <f t="shared" si="304"/>
        <v>0</v>
      </c>
      <c r="CE550" s="220">
        <f t="shared" si="305"/>
        <v>0</v>
      </c>
      <c r="CF550" s="220">
        <f t="shared" si="306"/>
        <v>0</v>
      </c>
      <c r="CG550" s="220">
        <f t="shared" si="307"/>
        <v>0</v>
      </c>
      <c r="CH550" s="220">
        <f t="shared" si="308"/>
        <v>0</v>
      </c>
      <c r="CI550" s="220">
        <f t="shared" si="309"/>
        <v>0</v>
      </c>
      <c r="CJ550" s="220">
        <f t="shared" si="310"/>
        <v>0</v>
      </c>
      <c r="CK550" s="220">
        <f t="shared" si="311"/>
        <v>0</v>
      </c>
      <c r="CL550" s="220">
        <f t="shared" si="312"/>
        <v>0</v>
      </c>
      <c r="CM550" s="220">
        <f t="shared" si="313"/>
        <v>0</v>
      </c>
      <c r="CN550" s="220">
        <f t="shared" si="314"/>
        <v>0</v>
      </c>
      <c r="CO550" s="220">
        <f t="shared" si="315"/>
        <v>0</v>
      </c>
      <c r="CP550" s="220">
        <f t="shared" si="316"/>
        <v>0</v>
      </c>
      <c r="CQ550" s="220">
        <f t="shared" si="317"/>
        <v>0</v>
      </c>
      <c r="CR550" s="220">
        <f t="shared" si="318"/>
        <v>0</v>
      </c>
      <c r="CS550" s="220">
        <f t="shared" si="319"/>
        <v>0</v>
      </c>
      <c r="CT550" s="220">
        <f t="shared" si="320"/>
        <v>0</v>
      </c>
      <c r="CU550" s="220">
        <f t="shared" si="321"/>
        <v>0</v>
      </c>
      <c r="CV550" s="220">
        <f t="shared" si="322"/>
        <v>0</v>
      </c>
      <c r="CW550" s="220">
        <f t="shared" si="323"/>
        <v>0</v>
      </c>
      <c r="CX550" s="220">
        <f t="shared" si="324"/>
        <v>0</v>
      </c>
      <c r="CY550" s="220">
        <f t="shared" si="325"/>
        <v>0</v>
      </c>
      <c r="CZ550" s="220">
        <f t="shared" si="326"/>
        <v>0</v>
      </c>
      <c r="DA550" s="220">
        <f t="shared" si="327"/>
        <v>0</v>
      </c>
      <c r="DB550" s="220">
        <f t="shared" si="328"/>
        <v>0</v>
      </c>
      <c r="DC550" s="220">
        <f t="shared" si="329"/>
        <v>0</v>
      </c>
      <c r="DD550" s="220">
        <f t="shared" si="330"/>
        <v>0</v>
      </c>
      <c r="DE550" s="220">
        <f t="shared" si="331"/>
        <v>0</v>
      </c>
      <c r="DF550" s="220">
        <f t="shared" si="332"/>
        <v>0</v>
      </c>
      <c r="DG550" s="220">
        <f t="shared" si="333"/>
        <v>0</v>
      </c>
      <c r="DH550" s="220">
        <f t="shared" si="334"/>
        <v>0</v>
      </c>
      <c r="DI550" s="220">
        <f t="shared" si="335"/>
        <v>0</v>
      </c>
      <c r="DJ550" s="220">
        <f t="shared" si="336"/>
        <v>0</v>
      </c>
      <c r="DK550" s="220">
        <f t="shared" si="337"/>
        <v>0</v>
      </c>
      <c r="DL550" s="220">
        <f t="shared" si="338"/>
        <v>0</v>
      </c>
      <c r="DM550" s="220">
        <f t="shared" si="339"/>
        <v>0</v>
      </c>
      <c r="DN550" s="96" t="str">
        <f>IF(DM550=0,"",IF(SUM($DM$502:DM550)=1,_xlfn.CONCAT(DO550,),IF($DM$559&gt;SUM($DM$502:DM550),_xlfn.CONCAT(", ",DO550),IF(DM$559=SUM($DM$502:DM550),_xlfn.CONCAT(" y ",DO550)))))</f>
        <v/>
      </c>
      <c r="DO550" s="98">
        <f t="shared" si="265"/>
        <v>48</v>
      </c>
      <c r="DT550" s="645">
        <f t="shared" si="340"/>
        <v>0</v>
      </c>
      <c r="DU550" s="647"/>
    </row>
    <row r="551" spans="1:125" s="114" customFormat="1" ht="15" customHeight="1">
      <c r="A551" s="131"/>
      <c r="B551" s="48"/>
      <c r="C551" s="82" t="s">
        <v>240</v>
      </c>
      <c r="D551" s="792" t="str">
        <f>IF(CNGE_2026_M3_Secc1!$AH$40=CNGE_2026_M3_Secc1!$AJ$40,"",IF($AH$408=1,"",IF(CNGE_2026_M3_Secc1!D108="","",CNGE_2026_M3_Secc1!D108)))</f>
        <v/>
      </c>
      <c r="E551" s="793"/>
      <c r="F551" s="793"/>
      <c r="G551" s="793"/>
      <c r="H551" s="793"/>
      <c r="I551" s="793"/>
      <c r="J551" s="793"/>
      <c r="K551" s="793"/>
      <c r="L551" s="793"/>
      <c r="M551" s="794"/>
      <c r="N551" s="432"/>
      <c r="O551" s="432"/>
      <c r="P551" s="432"/>
      <c r="Q551" s="432"/>
      <c r="R551" s="432"/>
      <c r="S551" s="432"/>
      <c r="T551" s="432"/>
      <c r="U551" s="432"/>
      <c r="V551" s="432"/>
      <c r="W551" s="432"/>
      <c r="X551" s="432"/>
      <c r="Y551" s="432"/>
      <c r="Z551" s="432"/>
      <c r="AA551" s="432"/>
      <c r="AB551" s="432"/>
      <c r="AC551" s="432"/>
      <c r="AD551" s="432"/>
      <c r="AE551" s="49"/>
      <c r="AF551" s="219"/>
      <c r="AG551" s="212"/>
      <c r="AH551" s="896">
        <f t="shared" si="270"/>
        <v>0</v>
      </c>
      <c r="AI551" s="627"/>
      <c r="AJ551" s="896">
        <f t="shared" si="271"/>
        <v>0</v>
      </c>
      <c r="AK551" s="627"/>
      <c r="AL551" s="896">
        <f t="shared" si="272"/>
        <v>0</v>
      </c>
      <c r="AM551" s="627"/>
      <c r="AN551" s="627">
        <f t="shared" si="273"/>
        <v>0</v>
      </c>
      <c r="AO551" s="627"/>
      <c r="AP551" s="639" t="str">
        <f>IF(AN551=0,"",IF(SUM($AN$502:AN551)=1,AR551,IF($AN$559&gt;SUM($AN$502:AN551),_xlfn.CONCAT(", ",AR551),IF($AN$559=SUM($AN$502:AN551),_xlfn.CONCAT(" y ",AR551,".")))))</f>
        <v/>
      </c>
      <c r="AQ551" s="641" t="str">
        <f>IF(AO551=0,"", IF(SUM($AN551:BW$582)=1,AR551, IF($AN$589&gt;SUM($AN551:BW$582),_xlfn.CONCAT(", ",AR551), IF($AN$589=SUM($AN551:BW$582),_xlfn.CONCAT(" y ",AR551,".")))))</f>
        <v/>
      </c>
      <c r="AR551" s="639">
        <f t="shared" si="274"/>
        <v>49</v>
      </c>
      <c r="AS551" s="641"/>
      <c r="AU551" s="1055">
        <f t="shared" si="275"/>
        <v>0</v>
      </c>
      <c r="AV551" s="1055"/>
      <c r="AX551" s="1053">
        <f t="shared" si="276"/>
        <v>0</v>
      </c>
      <c r="AY551" s="729"/>
      <c r="AZ551" s="1053">
        <f t="shared" si="277"/>
        <v>0</v>
      </c>
      <c r="BA551" s="729"/>
      <c r="BB551" s="639">
        <f t="shared" si="278"/>
        <v>0</v>
      </c>
      <c r="BC551" s="641"/>
      <c r="BE551" s="220">
        <f t="shared" si="279"/>
        <v>0</v>
      </c>
      <c r="BF551" s="220">
        <f t="shared" si="280"/>
        <v>0</v>
      </c>
      <c r="BG551" s="220">
        <f t="shared" si="281"/>
        <v>0</v>
      </c>
      <c r="BH551" s="220">
        <f t="shared" si="282"/>
        <v>0</v>
      </c>
      <c r="BI551" s="220">
        <f t="shared" si="283"/>
        <v>0</v>
      </c>
      <c r="BJ551" s="220">
        <f t="shared" si="284"/>
        <v>0</v>
      </c>
      <c r="BK551" s="220">
        <f t="shared" si="285"/>
        <v>0</v>
      </c>
      <c r="BL551" s="220">
        <f t="shared" si="286"/>
        <v>0</v>
      </c>
      <c r="BM551" s="220">
        <f t="shared" si="287"/>
        <v>0</v>
      </c>
      <c r="BN551" s="220">
        <f t="shared" si="288"/>
        <v>0</v>
      </c>
      <c r="BO551" s="220">
        <f t="shared" si="289"/>
        <v>0</v>
      </c>
      <c r="BP551" s="220">
        <f t="shared" si="290"/>
        <v>0</v>
      </c>
      <c r="BQ551" s="220">
        <f t="shared" si="291"/>
        <v>0</v>
      </c>
      <c r="BR551" s="220">
        <f t="shared" si="292"/>
        <v>0</v>
      </c>
      <c r="BS551" s="220">
        <f t="shared" si="293"/>
        <v>0</v>
      </c>
      <c r="BT551" s="220">
        <f t="shared" si="294"/>
        <v>0</v>
      </c>
      <c r="BU551" s="220">
        <f t="shared" si="295"/>
        <v>0</v>
      </c>
      <c r="BV551" s="220">
        <f t="shared" si="296"/>
        <v>0</v>
      </c>
      <c r="BW551" s="220">
        <f t="shared" si="297"/>
        <v>0</v>
      </c>
      <c r="BX551" s="220">
        <f t="shared" si="298"/>
        <v>0</v>
      </c>
      <c r="BY551" s="220">
        <f t="shared" si="299"/>
        <v>0</v>
      </c>
      <c r="BZ551" s="220">
        <f t="shared" si="300"/>
        <v>0</v>
      </c>
      <c r="CA551" s="220">
        <f t="shared" si="301"/>
        <v>0</v>
      </c>
      <c r="CB551" s="220">
        <f t="shared" si="302"/>
        <v>0</v>
      </c>
      <c r="CC551" s="220">
        <f t="shared" si="303"/>
        <v>0</v>
      </c>
      <c r="CD551" s="220">
        <f t="shared" si="304"/>
        <v>0</v>
      </c>
      <c r="CE551" s="220">
        <f t="shared" si="305"/>
        <v>0</v>
      </c>
      <c r="CF551" s="220">
        <f t="shared" si="306"/>
        <v>0</v>
      </c>
      <c r="CG551" s="220">
        <f t="shared" si="307"/>
        <v>0</v>
      </c>
      <c r="CH551" s="220">
        <f t="shared" si="308"/>
        <v>0</v>
      </c>
      <c r="CI551" s="220">
        <f t="shared" si="309"/>
        <v>0</v>
      </c>
      <c r="CJ551" s="220">
        <f t="shared" si="310"/>
        <v>0</v>
      </c>
      <c r="CK551" s="220">
        <f t="shared" si="311"/>
        <v>0</v>
      </c>
      <c r="CL551" s="220">
        <f t="shared" si="312"/>
        <v>0</v>
      </c>
      <c r="CM551" s="220">
        <f t="shared" si="313"/>
        <v>0</v>
      </c>
      <c r="CN551" s="220">
        <f t="shared" si="314"/>
        <v>0</v>
      </c>
      <c r="CO551" s="220">
        <f t="shared" si="315"/>
        <v>0</v>
      </c>
      <c r="CP551" s="220">
        <f t="shared" si="316"/>
        <v>0</v>
      </c>
      <c r="CQ551" s="220">
        <f t="shared" si="317"/>
        <v>0</v>
      </c>
      <c r="CR551" s="220">
        <f t="shared" si="318"/>
        <v>0</v>
      </c>
      <c r="CS551" s="220">
        <f t="shared" si="319"/>
        <v>0</v>
      </c>
      <c r="CT551" s="220">
        <f t="shared" si="320"/>
        <v>0</v>
      </c>
      <c r="CU551" s="220">
        <f t="shared" si="321"/>
        <v>0</v>
      </c>
      <c r="CV551" s="220">
        <f t="shared" si="322"/>
        <v>0</v>
      </c>
      <c r="CW551" s="220">
        <f t="shared" si="323"/>
        <v>0</v>
      </c>
      <c r="CX551" s="220">
        <f t="shared" si="324"/>
        <v>0</v>
      </c>
      <c r="CY551" s="220">
        <f t="shared" si="325"/>
        <v>0</v>
      </c>
      <c r="CZ551" s="220">
        <f t="shared" si="326"/>
        <v>0</v>
      </c>
      <c r="DA551" s="220">
        <f t="shared" si="327"/>
        <v>0</v>
      </c>
      <c r="DB551" s="220">
        <f t="shared" si="328"/>
        <v>0</v>
      </c>
      <c r="DC551" s="220">
        <f t="shared" si="329"/>
        <v>0</v>
      </c>
      <c r="DD551" s="220">
        <f t="shared" si="330"/>
        <v>0</v>
      </c>
      <c r="DE551" s="220">
        <f t="shared" si="331"/>
        <v>0</v>
      </c>
      <c r="DF551" s="220">
        <f t="shared" si="332"/>
        <v>0</v>
      </c>
      <c r="DG551" s="220">
        <f t="shared" si="333"/>
        <v>0</v>
      </c>
      <c r="DH551" s="220">
        <f t="shared" si="334"/>
        <v>0</v>
      </c>
      <c r="DI551" s="220">
        <f t="shared" si="335"/>
        <v>0</v>
      </c>
      <c r="DJ551" s="220">
        <f t="shared" si="336"/>
        <v>0</v>
      </c>
      <c r="DK551" s="220">
        <f t="shared" si="337"/>
        <v>0</v>
      </c>
      <c r="DL551" s="220">
        <f t="shared" si="338"/>
        <v>0</v>
      </c>
      <c r="DM551" s="220">
        <f t="shared" si="339"/>
        <v>0</v>
      </c>
      <c r="DN551" s="96" t="str">
        <f>IF(DM551=0,"",IF(SUM($DM$502:DM551)=1,_xlfn.CONCAT(DO551,),IF($DM$559&gt;SUM($DM$502:DM551),_xlfn.CONCAT(", ",DO551),IF(DM$559=SUM($DM$502:DM551),_xlfn.CONCAT(" y ",DO551)))))</f>
        <v/>
      </c>
      <c r="DO551" s="98">
        <f t="shared" si="265"/>
        <v>49</v>
      </c>
      <c r="DT551" s="645">
        <f t="shared" si="340"/>
        <v>0</v>
      </c>
      <c r="DU551" s="647"/>
    </row>
    <row r="552" spans="1:125" s="114" customFormat="1" ht="15" customHeight="1">
      <c r="A552" s="131"/>
      <c r="B552" s="48"/>
      <c r="C552" s="82" t="s">
        <v>241</v>
      </c>
      <c r="D552" s="792" t="str">
        <f>IF(CNGE_2026_M3_Secc1!$AH$40=CNGE_2026_M3_Secc1!$AJ$40,"",IF($AH$408=1,"",IF(CNGE_2026_M3_Secc1!D109="","",CNGE_2026_M3_Secc1!D109)))</f>
        <v/>
      </c>
      <c r="E552" s="793"/>
      <c r="F552" s="793"/>
      <c r="G552" s="793"/>
      <c r="H552" s="793"/>
      <c r="I552" s="793"/>
      <c r="J552" s="793"/>
      <c r="K552" s="793"/>
      <c r="L552" s="793"/>
      <c r="M552" s="794"/>
      <c r="N552" s="432"/>
      <c r="O552" s="432"/>
      <c r="P552" s="432"/>
      <c r="Q552" s="432"/>
      <c r="R552" s="432"/>
      <c r="S552" s="432"/>
      <c r="T552" s="432"/>
      <c r="U552" s="432"/>
      <c r="V552" s="432"/>
      <c r="W552" s="432"/>
      <c r="X552" s="432"/>
      <c r="Y552" s="432"/>
      <c r="Z552" s="432"/>
      <c r="AA552" s="432"/>
      <c r="AB552" s="432"/>
      <c r="AC552" s="432"/>
      <c r="AD552" s="432"/>
      <c r="AE552" s="49"/>
      <c r="AF552" s="219"/>
      <c r="AG552" s="212"/>
      <c r="AH552" s="896">
        <f t="shared" si="270"/>
        <v>0</v>
      </c>
      <c r="AI552" s="627"/>
      <c r="AJ552" s="896">
        <f t="shared" si="271"/>
        <v>0</v>
      </c>
      <c r="AK552" s="627"/>
      <c r="AL552" s="896">
        <f t="shared" si="272"/>
        <v>0</v>
      </c>
      <c r="AM552" s="627"/>
      <c r="AN552" s="627">
        <f t="shared" si="273"/>
        <v>0</v>
      </c>
      <c r="AO552" s="627"/>
      <c r="AP552" s="639" t="str">
        <f>IF(AN552=0,"",IF(SUM($AN$502:AN552)=1,AR552,IF($AN$559&gt;SUM($AN$502:AN552),_xlfn.CONCAT(", ",AR552),IF($AN$559=SUM($AN$502:AN552),_xlfn.CONCAT(" y ",AR552,".")))))</f>
        <v/>
      </c>
      <c r="AQ552" s="641" t="str">
        <f>IF(AO552=0,"", IF(SUM($AN552:BW$582)=1,AR552, IF($AN$589&gt;SUM($AN552:BW$582),_xlfn.CONCAT(", ",AR552), IF($AN$589=SUM($AN552:BW$582),_xlfn.CONCAT(" y ",AR552,".")))))</f>
        <v/>
      </c>
      <c r="AR552" s="639">
        <f t="shared" si="274"/>
        <v>50</v>
      </c>
      <c r="AS552" s="641"/>
      <c r="AU552" s="1055">
        <f t="shared" si="275"/>
        <v>0</v>
      </c>
      <c r="AV552" s="1055"/>
      <c r="AX552" s="1053">
        <f t="shared" si="276"/>
        <v>0</v>
      </c>
      <c r="AY552" s="729"/>
      <c r="AZ552" s="1053">
        <f t="shared" si="277"/>
        <v>0</v>
      </c>
      <c r="BA552" s="729"/>
      <c r="BB552" s="639">
        <f t="shared" si="278"/>
        <v>0</v>
      </c>
      <c r="BC552" s="641"/>
      <c r="BE552" s="220">
        <f t="shared" si="279"/>
        <v>0</v>
      </c>
      <c r="BF552" s="220">
        <f t="shared" si="280"/>
        <v>0</v>
      </c>
      <c r="BG552" s="220">
        <f t="shared" si="281"/>
        <v>0</v>
      </c>
      <c r="BH552" s="220">
        <f t="shared" si="282"/>
        <v>0</v>
      </c>
      <c r="BI552" s="220">
        <f t="shared" si="283"/>
        <v>0</v>
      </c>
      <c r="BJ552" s="220">
        <f t="shared" si="284"/>
        <v>0</v>
      </c>
      <c r="BK552" s="220">
        <f t="shared" si="285"/>
        <v>0</v>
      </c>
      <c r="BL552" s="220">
        <f t="shared" si="286"/>
        <v>0</v>
      </c>
      <c r="BM552" s="220">
        <f t="shared" si="287"/>
        <v>0</v>
      </c>
      <c r="BN552" s="220">
        <f t="shared" si="288"/>
        <v>0</v>
      </c>
      <c r="BO552" s="220">
        <f t="shared" si="289"/>
        <v>0</v>
      </c>
      <c r="BP552" s="220">
        <f t="shared" si="290"/>
        <v>0</v>
      </c>
      <c r="BQ552" s="220">
        <f t="shared" si="291"/>
        <v>0</v>
      </c>
      <c r="BR552" s="220">
        <f t="shared" si="292"/>
        <v>0</v>
      </c>
      <c r="BS552" s="220">
        <f t="shared" si="293"/>
        <v>0</v>
      </c>
      <c r="BT552" s="220">
        <f t="shared" si="294"/>
        <v>0</v>
      </c>
      <c r="BU552" s="220">
        <f t="shared" si="295"/>
        <v>0</v>
      </c>
      <c r="BV552" s="220">
        <f t="shared" si="296"/>
        <v>0</v>
      </c>
      <c r="BW552" s="220">
        <f t="shared" si="297"/>
        <v>0</v>
      </c>
      <c r="BX552" s="220">
        <f t="shared" si="298"/>
        <v>0</v>
      </c>
      <c r="BY552" s="220">
        <f t="shared" si="299"/>
        <v>0</v>
      </c>
      <c r="BZ552" s="220">
        <f t="shared" si="300"/>
        <v>0</v>
      </c>
      <c r="CA552" s="220">
        <f t="shared" si="301"/>
        <v>0</v>
      </c>
      <c r="CB552" s="220">
        <f t="shared" si="302"/>
        <v>0</v>
      </c>
      <c r="CC552" s="220">
        <f t="shared" si="303"/>
        <v>0</v>
      </c>
      <c r="CD552" s="220">
        <f t="shared" si="304"/>
        <v>0</v>
      </c>
      <c r="CE552" s="220">
        <f t="shared" si="305"/>
        <v>0</v>
      </c>
      <c r="CF552" s="220">
        <f t="shared" si="306"/>
        <v>0</v>
      </c>
      <c r="CG552" s="220">
        <f t="shared" si="307"/>
        <v>0</v>
      </c>
      <c r="CH552" s="220">
        <f t="shared" si="308"/>
        <v>0</v>
      </c>
      <c r="CI552" s="220">
        <f t="shared" si="309"/>
        <v>0</v>
      </c>
      <c r="CJ552" s="220">
        <f t="shared" si="310"/>
        <v>0</v>
      </c>
      <c r="CK552" s="220">
        <f t="shared" si="311"/>
        <v>0</v>
      </c>
      <c r="CL552" s="220">
        <f t="shared" si="312"/>
        <v>0</v>
      </c>
      <c r="CM552" s="220">
        <f t="shared" si="313"/>
        <v>0</v>
      </c>
      <c r="CN552" s="220">
        <f t="shared" si="314"/>
        <v>0</v>
      </c>
      <c r="CO552" s="220">
        <f t="shared" si="315"/>
        <v>0</v>
      </c>
      <c r="CP552" s="220">
        <f t="shared" si="316"/>
        <v>0</v>
      </c>
      <c r="CQ552" s="220">
        <f t="shared" si="317"/>
        <v>0</v>
      </c>
      <c r="CR552" s="220">
        <f t="shared" si="318"/>
        <v>0</v>
      </c>
      <c r="CS552" s="220">
        <f t="shared" si="319"/>
        <v>0</v>
      </c>
      <c r="CT552" s="220">
        <f t="shared" si="320"/>
        <v>0</v>
      </c>
      <c r="CU552" s="220">
        <f t="shared" si="321"/>
        <v>0</v>
      </c>
      <c r="CV552" s="220">
        <f t="shared" si="322"/>
        <v>0</v>
      </c>
      <c r="CW552" s="220">
        <f t="shared" si="323"/>
        <v>0</v>
      </c>
      <c r="CX552" s="220">
        <f t="shared" si="324"/>
        <v>0</v>
      </c>
      <c r="CY552" s="220">
        <f t="shared" si="325"/>
        <v>0</v>
      </c>
      <c r="CZ552" s="220">
        <f t="shared" si="326"/>
        <v>0</v>
      </c>
      <c r="DA552" s="220">
        <f t="shared" si="327"/>
        <v>0</v>
      </c>
      <c r="DB552" s="220">
        <f t="shared" si="328"/>
        <v>0</v>
      </c>
      <c r="DC552" s="220">
        <f t="shared" si="329"/>
        <v>0</v>
      </c>
      <c r="DD552" s="220">
        <f t="shared" si="330"/>
        <v>0</v>
      </c>
      <c r="DE552" s="220">
        <f t="shared" si="331"/>
        <v>0</v>
      </c>
      <c r="DF552" s="220">
        <f t="shared" si="332"/>
        <v>0</v>
      </c>
      <c r="DG552" s="220">
        <f t="shared" si="333"/>
        <v>0</v>
      </c>
      <c r="DH552" s="220">
        <f t="shared" si="334"/>
        <v>0</v>
      </c>
      <c r="DI552" s="220">
        <f t="shared" si="335"/>
        <v>0</v>
      </c>
      <c r="DJ552" s="220">
        <f t="shared" si="336"/>
        <v>0</v>
      </c>
      <c r="DK552" s="220">
        <f t="shared" si="337"/>
        <v>0</v>
      </c>
      <c r="DL552" s="220">
        <f t="shared" si="338"/>
        <v>0</v>
      </c>
      <c r="DM552" s="220">
        <f t="shared" si="339"/>
        <v>0</v>
      </c>
      <c r="DN552" s="96" t="str">
        <f>IF(DM552=0,"",IF(SUM($DM$502:DM552)=1,_xlfn.CONCAT(DO552,),IF($DM$559&gt;SUM($DM$502:DM552),_xlfn.CONCAT(", ",DO552),IF(DM$559=SUM($DM$502:DM552),_xlfn.CONCAT(" y ",DO552)))))</f>
        <v/>
      </c>
      <c r="DO552" s="98">
        <f t="shared" si="265"/>
        <v>50</v>
      </c>
      <c r="DT552" s="645">
        <f t="shared" si="340"/>
        <v>0</v>
      </c>
      <c r="DU552" s="647"/>
    </row>
    <row r="553" spans="1:125" s="114" customFormat="1" ht="15" customHeight="1">
      <c r="A553" s="131"/>
      <c r="B553" s="48"/>
      <c r="C553" s="82" t="s">
        <v>242</v>
      </c>
      <c r="D553" s="792" t="str">
        <f>IF(CNGE_2026_M3_Secc1!$AH$40=CNGE_2026_M3_Secc1!$AJ$40,"",IF($AH$408=1,"",IF(CNGE_2026_M3_Secc1!D110="","",CNGE_2026_M3_Secc1!D110)))</f>
        <v/>
      </c>
      <c r="E553" s="793"/>
      <c r="F553" s="793"/>
      <c r="G553" s="793"/>
      <c r="H553" s="793"/>
      <c r="I553" s="793"/>
      <c r="J553" s="793"/>
      <c r="K553" s="793"/>
      <c r="L553" s="793"/>
      <c r="M553" s="794"/>
      <c r="N553" s="432"/>
      <c r="O553" s="432"/>
      <c r="P553" s="432"/>
      <c r="Q553" s="432"/>
      <c r="R553" s="432"/>
      <c r="S553" s="432"/>
      <c r="T553" s="432"/>
      <c r="U553" s="432"/>
      <c r="V553" s="432"/>
      <c r="W553" s="432"/>
      <c r="X553" s="432"/>
      <c r="Y553" s="432"/>
      <c r="Z553" s="432"/>
      <c r="AA553" s="432"/>
      <c r="AB553" s="432"/>
      <c r="AC553" s="432"/>
      <c r="AD553" s="432"/>
      <c r="AE553" s="49"/>
      <c r="AF553" s="219"/>
      <c r="AG553" s="212"/>
      <c r="AH553" s="896">
        <f t="shared" si="270"/>
        <v>0</v>
      </c>
      <c r="AI553" s="627"/>
      <c r="AJ553" s="896">
        <f t="shared" si="271"/>
        <v>0</v>
      </c>
      <c r="AK553" s="627"/>
      <c r="AL553" s="896">
        <f t="shared" si="272"/>
        <v>0</v>
      </c>
      <c r="AM553" s="627"/>
      <c r="AN553" s="627">
        <f t="shared" si="273"/>
        <v>0</v>
      </c>
      <c r="AO553" s="627"/>
      <c r="AP553" s="639" t="str">
        <f>IF(AN553=0,"",IF(SUM($AN$502:AN553)=1,AR553,IF($AN$559&gt;SUM($AN$502:AN553),_xlfn.CONCAT(", ",AR553),IF($AN$559=SUM($AN$502:AN553),_xlfn.CONCAT(" y ",AR553,".")))))</f>
        <v/>
      </c>
      <c r="AQ553" s="641" t="str">
        <f>IF(AO553=0,"", IF(SUM($AN553:BW$582)=1,AR553, IF($AN$589&gt;SUM($AN553:BW$582),_xlfn.CONCAT(", ",AR553), IF($AN$589=SUM($AN553:BW$582),_xlfn.CONCAT(" y ",AR553,".")))))</f>
        <v/>
      </c>
      <c r="AR553" s="639">
        <f t="shared" si="274"/>
        <v>51</v>
      </c>
      <c r="AS553" s="641"/>
      <c r="AU553" s="1055">
        <f t="shared" si="275"/>
        <v>0</v>
      </c>
      <c r="AV553" s="1055"/>
      <c r="AX553" s="1053">
        <f t="shared" si="276"/>
        <v>0</v>
      </c>
      <c r="AY553" s="729"/>
      <c r="AZ553" s="1053">
        <f t="shared" si="277"/>
        <v>0</v>
      </c>
      <c r="BA553" s="729"/>
      <c r="BB553" s="639">
        <f t="shared" si="278"/>
        <v>0</v>
      </c>
      <c r="BC553" s="641"/>
      <c r="BE553" s="220">
        <f t="shared" si="279"/>
        <v>0</v>
      </c>
      <c r="BF553" s="220">
        <f t="shared" si="280"/>
        <v>0</v>
      </c>
      <c r="BG553" s="220">
        <f t="shared" si="281"/>
        <v>0</v>
      </c>
      <c r="BH553" s="220">
        <f t="shared" si="282"/>
        <v>0</v>
      </c>
      <c r="BI553" s="220">
        <f t="shared" si="283"/>
        <v>0</v>
      </c>
      <c r="BJ553" s="220">
        <f t="shared" si="284"/>
        <v>0</v>
      </c>
      <c r="BK553" s="220">
        <f t="shared" si="285"/>
        <v>0</v>
      </c>
      <c r="BL553" s="220">
        <f t="shared" si="286"/>
        <v>0</v>
      </c>
      <c r="BM553" s="220">
        <f t="shared" si="287"/>
        <v>0</v>
      </c>
      <c r="BN553" s="220">
        <f t="shared" si="288"/>
        <v>0</v>
      </c>
      <c r="BO553" s="220">
        <f t="shared" si="289"/>
        <v>0</v>
      </c>
      <c r="BP553" s="220">
        <f t="shared" si="290"/>
        <v>0</v>
      </c>
      <c r="BQ553" s="220">
        <f t="shared" si="291"/>
        <v>0</v>
      </c>
      <c r="BR553" s="220">
        <f t="shared" si="292"/>
        <v>0</v>
      </c>
      <c r="BS553" s="220">
        <f t="shared" si="293"/>
        <v>0</v>
      </c>
      <c r="BT553" s="220">
        <f t="shared" si="294"/>
        <v>0</v>
      </c>
      <c r="BU553" s="220">
        <f t="shared" si="295"/>
        <v>0</v>
      </c>
      <c r="BV553" s="220">
        <f t="shared" si="296"/>
        <v>0</v>
      </c>
      <c r="BW553" s="220">
        <f t="shared" si="297"/>
        <v>0</v>
      </c>
      <c r="BX553" s="220">
        <f t="shared" si="298"/>
        <v>0</v>
      </c>
      <c r="BY553" s="220">
        <f t="shared" si="299"/>
        <v>0</v>
      </c>
      <c r="BZ553" s="220">
        <f t="shared" si="300"/>
        <v>0</v>
      </c>
      <c r="CA553" s="220">
        <f t="shared" si="301"/>
        <v>0</v>
      </c>
      <c r="CB553" s="220">
        <f t="shared" si="302"/>
        <v>0</v>
      </c>
      <c r="CC553" s="220">
        <f t="shared" si="303"/>
        <v>0</v>
      </c>
      <c r="CD553" s="220">
        <f t="shared" si="304"/>
        <v>0</v>
      </c>
      <c r="CE553" s="220">
        <f t="shared" si="305"/>
        <v>0</v>
      </c>
      <c r="CF553" s="220">
        <f t="shared" si="306"/>
        <v>0</v>
      </c>
      <c r="CG553" s="220">
        <f t="shared" si="307"/>
        <v>0</v>
      </c>
      <c r="CH553" s="220">
        <f t="shared" si="308"/>
        <v>0</v>
      </c>
      <c r="CI553" s="220">
        <f t="shared" si="309"/>
        <v>0</v>
      </c>
      <c r="CJ553" s="220">
        <f t="shared" si="310"/>
        <v>0</v>
      </c>
      <c r="CK553" s="220">
        <f t="shared" si="311"/>
        <v>0</v>
      </c>
      <c r="CL553" s="220">
        <f t="shared" si="312"/>
        <v>0</v>
      </c>
      <c r="CM553" s="220">
        <f t="shared" si="313"/>
        <v>0</v>
      </c>
      <c r="CN553" s="220">
        <f t="shared" si="314"/>
        <v>0</v>
      </c>
      <c r="CO553" s="220">
        <f t="shared" si="315"/>
        <v>0</v>
      </c>
      <c r="CP553" s="220">
        <f t="shared" si="316"/>
        <v>0</v>
      </c>
      <c r="CQ553" s="220">
        <f t="shared" si="317"/>
        <v>0</v>
      </c>
      <c r="CR553" s="220">
        <f t="shared" si="318"/>
        <v>0</v>
      </c>
      <c r="CS553" s="220">
        <f t="shared" si="319"/>
        <v>0</v>
      </c>
      <c r="CT553" s="220">
        <f t="shared" si="320"/>
        <v>0</v>
      </c>
      <c r="CU553" s="220">
        <f t="shared" si="321"/>
        <v>0</v>
      </c>
      <c r="CV553" s="220">
        <f t="shared" si="322"/>
        <v>0</v>
      </c>
      <c r="CW553" s="220">
        <f t="shared" si="323"/>
        <v>0</v>
      </c>
      <c r="CX553" s="220">
        <f t="shared" si="324"/>
        <v>0</v>
      </c>
      <c r="CY553" s="220">
        <f t="shared" si="325"/>
        <v>0</v>
      </c>
      <c r="CZ553" s="220">
        <f t="shared" si="326"/>
        <v>0</v>
      </c>
      <c r="DA553" s="220">
        <f t="shared" si="327"/>
        <v>0</v>
      </c>
      <c r="DB553" s="220">
        <f t="shared" si="328"/>
        <v>0</v>
      </c>
      <c r="DC553" s="220">
        <f t="shared" si="329"/>
        <v>0</v>
      </c>
      <c r="DD553" s="220">
        <f t="shared" si="330"/>
        <v>0</v>
      </c>
      <c r="DE553" s="220">
        <f t="shared" si="331"/>
        <v>0</v>
      </c>
      <c r="DF553" s="220">
        <f t="shared" si="332"/>
        <v>0</v>
      </c>
      <c r="DG553" s="220">
        <f t="shared" si="333"/>
        <v>0</v>
      </c>
      <c r="DH553" s="220">
        <f t="shared" si="334"/>
        <v>0</v>
      </c>
      <c r="DI553" s="220">
        <f t="shared" si="335"/>
        <v>0</v>
      </c>
      <c r="DJ553" s="220">
        <f t="shared" si="336"/>
        <v>0</v>
      </c>
      <c r="DK553" s="220">
        <f t="shared" si="337"/>
        <v>0</v>
      </c>
      <c r="DL553" s="220">
        <f t="shared" si="338"/>
        <v>0</v>
      </c>
      <c r="DM553" s="220">
        <f t="shared" si="339"/>
        <v>0</v>
      </c>
      <c r="DN553" s="96" t="str">
        <f>IF(DM553=0,"",IF(SUM($DM$502:DM553)=1,_xlfn.CONCAT(DO553,),IF($DM$559&gt;SUM($DM$502:DM553),_xlfn.CONCAT(", ",DO553),IF(DM$559=SUM($DM$502:DM553),_xlfn.CONCAT(" y ",DO553)))))</f>
        <v/>
      </c>
      <c r="DO553" s="98">
        <f t="shared" si="265"/>
        <v>51</v>
      </c>
      <c r="DT553" s="645">
        <f t="shared" si="340"/>
        <v>0</v>
      </c>
      <c r="DU553" s="647"/>
    </row>
    <row r="554" spans="1:125" s="114" customFormat="1" ht="15" customHeight="1">
      <c r="A554" s="131"/>
      <c r="B554" s="48"/>
      <c r="C554" s="82" t="s">
        <v>243</v>
      </c>
      <c r="D554" s="792" t="str">
        <f>IF(CNGE_2026_M3_Secc1!$AH$40=CNGE_2026_M3_Secc1!$AJ$40,"",IF($AH$408=1,"",IF(CNGE_2026_M3_Secc1!D111="","",CNGE_2026_M3_Secc1!D111)))</f>
        <v/>
      </c>
      <c r="E554" s="793"/>
      <c r="F554" s="793"/>
      <c r="G554" s="793"/>
      <c r="H554" s="793"/>
      <c r="I554" s="793"/>
      <c r="J554" s="793"/>
      <c r="K554" s="793"/>
      <c r="L554" s="793"/>
      <c r="M554" s="794"/>
      <c r="N554" s="432"/>
      <c r="O554" s="432"/>
      <c r="P554" s="432"/>
      <c r="Q554" s="432"/>
      <c r="R554" s="432"/>
      <c r="S554" s="432"/>
      <c r="T554" s="432"/>
      <c r="U554" s="432"/>
      <c r="V554" s="432"/>
      <c r="W554" s="432"/>
      <c r="X554" s="432"/>
      <c r="Y554" s="432"/>
      <c r="Z554" s="432"/>
      <c r="AA554" s="432"/>
      <c r="AB554" s="432"/>
      <c r="AC554" s="432"/>
      <c r="AD554" s="432"/>
      <c r="AE554" s="49"/>
      <c r="AF554" s="219"/>
      <c r="AG554" s="212"/>
      <c r="AH554" s="896">
        <f t="shared" si="270"/>
        <v>0</v>
      </c>
      <c r="AI554" s="627"/>
      <c r="AJ554" s="896">
        <f t="shared" si="271"/>
        <v>0</v>
      </c>
      <c r="AK554" s="627"/>
      <c r="AL554" s="896">
        <f t="shared" si="272"/>
        <v>0</v>
      </c>
      <c r="AM554" s="627"/>
      <c r="AN554" s="627">
        <f t="shared" si="273"/>
        <v>0</v>
      </c>
      <c r="AO554" s="627"/>
      <c r="AP554" s="639" t="str">
        <f>IF(AN554=0,"",IF(SUM($AN$502:AN554)=1,AR554,IF($AN$559&gt;SUM($AN$502:AN554),_xlfn.CONCAT(", ",AR554),IF($AN$559=SUM($AN$502:AN554),_xlfn.CONCAT(" y ",AR554,".")))))</f>
        <v/>
      </c>
      <c r="AQ554" s="641" t="str">
        <f>IF(AO554=0,"", IF(SUM($AN554:BW$582)=1,AR554, IF($AN$589&gt;SUM($AN554:BW$582),_xlfn.CONCAT(", ",AR554), IF($AN$589=SUM($AN554:BW$582),_xlfn.CONCAT(" y ",AR554,".")))))</f>
        <v/>
      </c>
      <c r="AR554" s="639">
        <f t="shared" si="274"/>
        <v>52</v>
      </c>
      <c r="AS554" s="641"/>
      <c r="AU554" s="1055">
        <f t="shared" si="275"/>
        <v>0</v>
      </c>
      <c r="AV554" s="1055"/>
      <c r="AX554" s="1053">
        <f t="shared" si="276"/>
        <v>0</v>
      </c>
      <c r="AY554" s="729"/>
      <c r="AZ554" s="1053">
        <f t="shared" si="277"/>
        <v>0</v>
      </c>
      <c r="BA554" s="729"/>
      <c r="BB554" s="639">
        <f t="shared" si="278"/>
        <v>0</v>
      </c>
      <c r="BC554" s="641"/>
      <c r="BE554" s="220">
        <f t="shared" si="279"/>
        <v>0</v>
      </c>
      <c r="BF554" s="220">
        <f t="shared" si="280"/>
        <v>0</v>
      </c>
      <c r="BG554" s="220">
        <f t="shared" si="281"/>
        <v>0</v>
      </c>
      <c r="BH554" s="220">
        <f t="shared" si="282"/>
        <v>0</v>
      </c>
      <c r="BI554" s="220">
        <f t="shared" si="283"/>
        <v>0</v>
      </c>
      <c r="BJ554" s="220">
        <f t="shared" si="284"/>
        <v>0</v>
      </c>
      <c r="BK554" s="220">
        <f t="shared" si="285"/>
        <v>0</v>
      </c>
      <c r="BL554" s="220">
        <f t="shared" si="286"/>
        <v>0</v>
      </c>
      <c r="BM554" s="220">
        <f t="shared" si="287"/>
        <v>0</v>
      </c>
      <c r="BN554" s="220">
        <f t="shared" si="288"/>
        <v>0</v>
      </c>
      <c r="BO554" s="220">
        <f t="shared" si="289"/>
        <v>0</v>
      </c>
      <c r="BP554" s="220">
        <f t="shared" si="290"/>
        <v>0</v>
      </c>
      <c r="BQ554" s="220">
        <f t="shared" si="291"/>
        <v>0</v>
      </c>
      <c r="BR554" s="220">
        <f t="shared" si="292"/>
        <v>0</v>
      </c>
      <c r="BS554" s="220">
        <f t="shared" si="293"/>
        <v>0</v>
      </c>
      <c r="BT554" s="220">
        <f t="shared" si="294"/>
        <v>0</v>
      </c>
      <c r="BU554" s="220">
        <f t="shared" si="295"/>
        <v>0</v>
      </c>
      <c r="BV554" s="220">
        <f t="shared" si="296"/>
        <v>0</v>
      </c>
      <c r="BW554" s="220">
        <f t="shared" si="297"/>
        <v>0</v>
      </c>
      <c r="BX554" s="220">
        <f t="shared" si="298"/>
        <v>0</v>
      </c>
      <c r="BY554" s="220">
        <f t="shared" si="299"/>
        <v>0</v>
      </c>
      <c r="BZ554" s="220">
        <f t="shared" si="300"/>
        <v>0</v>
      </c>
      <c r="CA554" s="220">
        <f t="shared" si="301"/>
        <v>0</v>
      </c>
      <c r="CB554" s="220">
        <f t="shared" si="302"/>
        <v>0</v>
      </c>
      <c r="CC554" s="220">
        <f t="shared" si="303"/>
        <v>0</v>
      </c>
      <c r="CD554" s="220">
        <f t="shared" si="304"/>
        <v>0</v>
      </c>
      <c r="CE554" s="220">
        <f t="shared" si="305"/>
        <v>0</v>
      </c>
      <c r="CF554" s="220">
        <f t="shared" si="306"/>
        <v>0</v>
      </c>
      <c r="CG554" s="220">
        <f t="shared" si="307"/>
        <v>0</v>
      </c>
      <c r="CH554" s="220">
        <f t="shared" si="308"/>
        <v>0</v>
      </c>
      <c r="CI554" s="220">
        <f t="shared" si="309"/>
        <v>0</v>
      </c>
      <c r="CJ554" s="220">
        <f t="shared" si="310"/>
        <v>0</v>
      </c>
      <c r="CK554" s="220">
        <f t="shared" si="311"/>
        <v>0</v>
      </c>
      <c r="CL554" s="220">
        <f t="shared" si="312"/>
        <v>0</v>
      </c>
      <c r="CM554" s="220">
        <f t="shared" si="313"/>
        <v>0</v>
      </c>
      <c r="CN554" s="220">
        <f t="shared" si="314"/>
        <v>0</v>
      </c>
      <c r="CO554" s="220">
        <f t="shared" si="315"/>
        <v>0</v>
      </c>
      <c r="CP554" s="220">
        <f t="shared" si="316"/>
        <v>0</v>
      </c>
      <c r="CQ554" s="220">
        <f t="shared" si="317"/>
        <v>0</v>
      </c>
      <c r="CR554" s="220">
        <f t="shared" si="318"/>
        <v>0</v>
      </c>
      <c r="CS554" s="220">
        <f t="shared" si="319"/>
        <v>0</v>
      </c>
      <c r="CT554" s="220">
        <f t="shared" si="320"/>
        <v>0</v>
      </c>
      <c r="CU554" s="220">
        <f t="shared" si="321"/>
        <v>0</v>
      </c>
      <c r="CV554" s="220">
        <f t="shared" si="322"/>
        <v>0</v>
      </c>
      <c r="CW554" s="220">
        <f t="shared" si="323"/>
        <v>0</v>
      </c>
      <c r="CX554" s="220">
        <f t="shared" si="324"/>
        <v>0</v>
      </c>
      <c r="CY554" s="220">
        <f t="shared" si="325"/>
        <v>0</v>
      </c>
      <c r="CZ554" s="220">
        <f t="shared" si="326"/>
        <v>0</v>
      </c>
      <c r="DA554" s="220">
        <f t="shared" si="327"/>
        <v>0</v>
      </c>
      <c r="DB554" s="220">
        <f t="shared" si="328"/>
        <v>0</v>
      </c>
      <c r="DC554" s="220">
        <f t="shared" si="329"/>
        <v>0</v>
      </c>
      <c r="DD554" s="220">
        <f t="shared" si="330"/>
        <v>0</v>
      </c>
      <c r="DE554" s="220">
        <f t="shared" si="331"/>
        <v>0</v>
      </c>
      <c r="DF554" s="220">
        <f t="shared" si="332"/>
        <v>0</v>
      </c>
      <c r="DG554" s="220">
        <f t="shared" si="333"/>
        <v>0</v>
      </c>
      <c r="DH554" s="220">
        <f t="shared" si="334"/>
        <v>0</v>
      </c>
      <c r="DI554" s="220">
        <f t="shared" si="335"/>
        <v>0</v>
      </c>
      <c r="DJ554" s="220">
        <f t="shared" si="336"/>
        <v>0</v>
      </c>
      <c r="DK554" s="220">
        <f t="shared" si="337"/>
        <v>0</v>
      </c>
      <c r="DL554" s="220">
        <f t="shared" si="338"/>
        <v>0</v>
      </c>
      <c r="DM554" s="220">
        <f t="shared" si="339"/>
        <v>0</v>
      </c>
      <c r="DN554" s="96" t="str">
        <f>IF(DM554=0,"",IF(SUM($DM$502:DM554)=1,_xlfn.CONCAT(DO554,),IF($DM$559&gt;SUM($DM$502:DM554),_xlfn.CONCAT(", ",DO554),IF(DM$559=SUM($DM$502:DM554),_xlfn.CONCAT(" y ",DO554)))))</f>
        <v/>
      </c>
      <c r="DO554" s="98">
        <f t="shared" si="265"/>
        <v>52</v>
      </c>
      <c r="DT554" s="645">
        <f t="shared" si="340"/>
        <v>0</v>
      </c>
      <c r="DU554" s="647"/>
    </row>
    <row r="555" spans="1:125" s="114" customFormat="1" ht="15" customHeight="1">
      <c r="A555" s="131"/>
      <c r="B555" s="48"/>
      <c r="C555" s="82" t="s">
        <v>244</v>
      </c>
      <c r="D555" s="792" t="str">
        <f>IF(CNGE_2026_M3_Secc1!$AH$40=CNGE_2026_M3_Secc1!$AJ$40,"",IF($AH$408=1,"",IF(CNGE_2026_M3_Secc1!D112="","",CNGE_2026_M3_Secc1!D112)))</f>
        <v/>
      </c>
      <c r="E555" s="793"/>
      <c r="F555" s="793"/>
      <c r="G555" s="793"/>
      <c r="H555" s="793"/>
      <c r="I555" s="793"/>
      <c r="J555" s="793"/>
      <c r="K555" s="793"/>
      <c r="L555" s="793"/>
      <c r="M555" s="794"/>
      <c r="N555" s="432"/>
      <c r="O555" s="432"/>
      <c r="P555" s="432"/>
      <c r="Q555" s="432"/>
      <c r="R555" s="432"/>
      <c r="S555" s="432"/>
      <c r="T555" s="432"/>
      <c r="U555" s="432"/>
      <c r="V555" s="432"/>
      <c r="W555" s="432"/>
      <c r="X555" s="432"/>
      <c r="Y555" s="432"/>
      <c r="Z555" s="432"/>
      <c r="AA555" s="432"/>
      <c r="AB555" s="432"/>
      <c r="AC555" s="432"/>
      <c r="AD555" s="432"/>
      <c r="AE555" s="49"/>
      <c r="AF555" s="219"/>
      <c r="AG555" s="212"/>
      <c r="AH555" s="896">
        <f t="shared" si="270"/>
        <v>0</v>
      </c>
      <c r="AI555" s="627"/>
      <c r="AJ555" s="896">
        <f t="shared" si="271"/>
        <v>0</v>
      </c>
      <c r="AK555" s="627"/>
      <c r="AL555" s="896">
        <f t="shared" si="272"/>
        <v>0</v>
      </c>
      <c r="AM555" s="627"/>
      <c r="AN555" s="627">
        <f t="shared" si="273"/>
        <v>0</v>
      </c>
      <c r="AO555" s="627"/>
      <c r="AP555" s="639" t="str">
        <f>IF(AN555=0,"",IF(SUM($AN$502:AN555)=1,AR555,IF($AN$559&gt;SUM($AN$502:AN555),_xlfn.CONCAT(", ",AR555),IF($AN$559=SUM($AN$502:AN555),_xlfn.CONCAT(" y ",AR555,".")))))</f>
        <v/>
      </c>
      <c r="AQ555" s="641" t="str">
        <f>IF(AO555=0,"", IF(SUM($AN555:BW$582)=1,AR555, IF($AN$589&gt;SUM($AN555:BW$582),_xlfn.CONCAT(", ",AR555), IF($AN$589=SUM($AN555:BW$582),_xlfn.CONCAT(" y ",AR555,".")))))</f>
        <v/>
      </c>
      <c r="AR555" s="639">
        <f t="shared" si="274"/>
        <v>53</v>
      </c>
      <c r="AS555" s="641"/>
      <c r="AU555" s="1055">
        <f t="shared" si="275"/>
        <v>0</v>
      </c>
      <c r="AV555" s="1055"/>
      <c r="AX555" s="1053">
        <f t="shared" si="276"/>
        <v>0</v>
      </c>
      <c r="AY555" s="729"/>
      <c r="AZ555" s="1053">
        <f t="shared" si="277"/>
        <v>0</v>
      </c>
      <c r="BA555" s="729"/>
      <c r="BB555" s="639">
        <f t="shared" si="278"/>
        <v>0</v>
      </c>
      <c r="BC555" s="641"/>
      <c r="BE555" s="220">
        <f t="shared" si="279"/>
        <v>0</v>
      </c>
      <c r="BF555" s="220">
        <f t="shared" si="280"/>
        <v>0</v>
      </c>
      <c r="BG555" s="220">
        <f t="shared" si="281"/>
        <v>0</v>
      </c>
      <c r="BH555" s="220">
        <f t="shared" si="282"/>
        <v>0</v>
      </c>
      <c r="BI555" s="220">
        <f t="shared" si="283"/>
        <v>0</v>
      </c>
      <c r="BJ555" s="220">
        <f t="shared" si="284"/>
        <v>0</v>
      </c>
      <c r="BK555" s="220">
        <f t="shared" si="285"/>
        <v>0</v>
      </c>
      <c r="BL555" s="220">
        <f t="shared" si="286"/>
        <v>0</v>
      </c>
      <c r="BM555" s="220">
        <f t="shared" si="287"/>
        <v>0</v>
      </c>
      <c r="BN555" s="220">
        <f t="shared" si="288"/>
        <v>0</v>
      </c>
      <c r="BO555" s="220">
        <f t="shared" si="289"/>
        <v>0</v>
      </c>
      <c r="BP555" s="220">
        <f t="shared" si="290"/>
        <v>0</v>
      </c>
      <c r="BQ555" s="220">
        <f t="shared" si="291"/>
        <v>0</v>
      </c>
      <c r="BR555" s="220">
        <f t="shared" si="292"/>
        <v>0</v>
      </c>
      <c r="BS555" s="220">
        <f t="shared" si="293"/>
        <v>0</v>
      </c>
      <c r="BT555" s="220">
        <f t="shared" si="294"/>
        <v>0</v>
      </c>
      <c r="BU555" s="220">
        <f t="shared" si="295"/>
        <v>0</v>
      </c>
      <c r="BV555" s="220">
        <f t="shared" si="296"/>
        <v>0</v>
      </c>
      <c r="BW555" s="220">
        <f t="shared" si="297"/>
        <v>0</v>
      </c>
      <c r="BX555" s="220">
        <f t="shared" si="298"/>
        <v>0</v>
      </c>
      <c r="BY555" s="220">
        <f t="shared" si="299"/>
        <v>0</v>
      </c>
      <c r="BZ555" s="220">
        <f t="shared" si="300"/>
        <v>0</v>
      </c>
      <c r="CA555" s="220">
        <f t="shared" si="301"/>
        <v>0</v>
      </c>
      <c r="CB555" s="220">
        <f t="shared" si="302"/>
        <v>0</v>
      </c>
      <c r="CC555" s="220">
        <f t="shared" si="303"/>
        <v>0</v>
      </c>
      <c r="CD555" s="220">
        <f t="shared" si="304"/>
        <v>0</v>
      </c>
      <c r="CE555" s="220">
        <f t="shared" si="305"/>
        <v>0</v>
      </c>
      <c r="CF555" s="220">
        <f t="shared" si="306"/>
        <v>0</v>
      </c>
      <c r="CG555" s="220">
        <f t="shared" si="307"/>
        <v>0</v>
      </c>
      <c r="CH555" s="220">
        <f t="shared" si="308"/>
        <v>0</v>
      </c>
      <c r="CI555" s="220">
        <f t="shared" si="309"/>
        <v>0</v>
      </c>
      <c r="CJ555" s="220">
        <f t="shared" si="310"/>
        <v>0</v>
      </c>
      <c r="CK555" s="220">
        <f t="shared" si="311"/>
        <v>0</v>
      </c>
      <c r="CL555" s="220">
        <f t="shared" si="312"/>
        <v>0</v>
      </c>
      <c r="CM555" s="220">
        <f t="shared" si="313"/>
        <v>0</v>
      </c>
      <c r="CN555" s="220">
        <f t="shared" si="314"/>
        <v>0</v>
      </c>
      <c r="CO555" s="220">
        <f t="shared" si="315"/>
        <v>0</v>
      </c>
      <c r="CP555" s="220">
        <f t="shared" si="316"/>
        <v>0</v>
      </c>
      <c r="CQ555" s="220">
        <f t="shared" si="317"/>
        <v>0</v>
      </c>
      <c r="CR555" s="220">
        <f t="shared" si="318"/>
        <v>0</v>
      </c>
      <c r="CS555" s="220">
        <f t="shared" si="319"/>
        <v>0</v>
      </c>
      <c r="CT555" s="220">
        <f t="shared" si="320"/>
        <v>0</v>
      </c>
      <c r="CU555" s="220">
        <f t="shared" si="321"/>
        <v>0</v>
      </c>
      <c r="CV555" s="220">
        <f t="shared" si="322"/>
        <v>0</v>
      </c>
      <c r="CW555" s="220">
        <f t="shared" si="323"/>
        <v>0</v>
      </c>
      <c r="CX555" s="220">
        <f t="shared" si="324"/>
        <v>0</v>
      </c>
      <c r="CY555" s="220">
        <f t="shared" si="325"/>
        <v>0</v>
      </c>
      <c r="CZ555" s="220">
        <f t="shared" si="326"/>
        <v>0</v>
      </c>
      <c r="DA555" s="220">
        <f t="shared" si="327"/>
        <v>0</v>
      </c>
      <c r="DB555" s="220">
        <f t="shared" si="328"/>
        <v>0</v>
      </c>
      <c r="DC555" s="220">
        <f t="shared" si="329"/>
        <v>0</v>
      </c>
      <c r="DD555" s="220">
        <f t="shared" si="330"/>
        <v>0</v>
      </c>
      <c r="DE555" s="220">
        <f t="shared" si="331"/>
        <v>0</v>
      </c>
      <c r="DF555" s="220">
        <f t="shared" si="332"/>
        <v>0</v>
      </c>
      <c r="DG555" s="220">
        <f t="shared" si="333"/>
        <v>0</v>
      </c>
      <c r="DH555" s="220">
        <f t="shared" si="334"/>
        <v>0</v>
      </c>
      <c r="DI555" s="220">
        <f t="shared" si="335"/>
        <v>0</v>
      </c>
      <c r="DJ555" s="220">
        <f t="shared" si="336"/>
        <v>0</v>
      </c>
      <c r="DK555" s="220">
        <f t="shared" si="337"/>
        <v>0</v>
      </c>
      <c r="DL555" s="220">
        <f t="shared" si="338"/>
        <v>0</v>
      </c>
      <c r="DM555" s="220">
        <f t="shared" si="339"/>
        <v>0</v>
      </c>
      <c r="DN555" s="96" t="str">
        <f>IF(DM555=0,"",IF(SUM($DM$502:DM555)=1,_xlfn.CONCAT(DO555,),IF($DM$559&gt;SUM($DM$502:DM555),_xlfn.CONCAT(", ",DO555),IF(DM$559=SUM($DM$502:DM555),_xlfn.CONCAT(" y ",DO555)))))</f>
        <v/>
      </c>
      <c r="DO555" s="98">
        <f t="shared" si="265"/>
        <v>53</v>
      </c>
      <c r="DT555" s="645">
        <f t="shared" si="340"/>
        <v>0</v>
      </c>
      <c r="DU555" s="647"/>
    </row>
    <row r="556" spans="1:125" s="114" customFormat="1" ht="15" customHeight="1">
      <c r="A556" s="131"/>
      <c r="B556" s="48"/>
      <c r="C556" s="82" t="s">
        <v>245</v>
      </c>
      <c r="D556" s="792" t="str">
        <f>IF(CNGE_2026_M3_Secc1!$AH$40=CNGE_2026_M3_Secc1!$AJ$40,"",IF($AH$408=1,"",IF(CNGE_2026_M3_Secc1!D113="","",CNGE_2026_M3_Secc1!D113)))</f>
        <v/>
      </c>
      <c r="E556" s="793"/>
      <c r="F556" s="793"/>
      <c r="G556" s="793"/>
      <c r="H556" s="793"/>
      <c r="I556" s="793"/>
      <c r="J556" s="793"/>
      <c r="K556" s="793"/>
      <c r="L556" s="793"/>
      <c r="M556" s="794"/>
      <c r="N556" s="432"/>
      <c r="O556" s="432"/>
      <c r="P556" s="432"/>
      <c r="Q556" s="432"/>
      <c r="R556" s="432"/>
      <c r="S556" s="432"/>
      <c r="T556" s="432"/>
      <c r="U556" s="432"/>
      <c r="V556" s="432"/>
      <c r="W556" s="432"/>
      <c r="X556" s="432"/>
      <c r="Y556" s="432"/>
      <c r="Z556" s="432"/>
      <c r="AA556" s="432"/>
      <c r="AB556" s="432"/>
      <c r="AC556" s="432"/>
      <c r="AD556" s="432"/>
      <c r="AE556" s="49"/>
      <c r="AF556" s="219"/>
      <c r="AG556" s="212"/>
      <c r="AH556" s="896">
        <f t="shared" si="270"/>
        <v>0</v>
      </c>
      <c r="AI556" s="627"/>
      <c r="AJ556" s="896">
        <f t="shared" si="271"/>
        <v>0</v>
      </c>
      <c r="AK556" s="627"/>
      <c r="AL556" s="896">
        <f t="shared" si="272"/>
        <v>0</v>
      </c>
      <c r="AM556" s="627"/>
      <c r="AN556" s="627">
        <f t="shared" si="273"/>
        <v>0</v>
      </c>
      <c r="AO556" s="627"/>
      <c r="AP556" s="639" t="str">
        <f>IF(AN556=0,"",IF(SUM($AN$502:AN556)=1,AR556,IF($AN$559&gt;SUM($AN$502:AN556),_xlfn.CONCAT(", ",AR556),IF($AN$559=SUM($AN$502:AN556),_xlfn.CONCAT(" y ",AR556,".")))))</f>
        <v/>
      </c>
      <c r="AQ556" s="641" t="str">
        <f>IF(AO556=0,"", IF(SUM($AN556:BW$582)=1,AR556, IF($AN$589&gt;SUM($AN556:BW$582),_xlfn.CONCAT(", ",AR556), IF($AN$589=SUM($AN556:BW$582),_xlfn.CONCAT(" y ",AR556,".")))))</f>
        <v/>
      </c>
      <c r="AR556" s="639">
        <f t="shared" si="274"/>
        <v>54</v>
      </c>
      <c r="AS556" s="641"/>
      <c r="AU556" s="1055">
        <f t="shared" si="275"/>
        <v>0</v>
      </c>
      <c r="AV556" s="1055"/>
      <c r="AX556" s="1053">
        <f t="shared" si="276"/>
        <v>0</v>
      </c>
      <c r="AY556" s="729"/>
      <c r="AZ556" s="1053">
        <f t="shared" si="277"/>
        <v>0</v>
      </c>
      <c r="BA556" s="729"/>
      <c r="BB556" s="639">
        <f t="shared" si="278"/>
        <v>0</v>
      </c>
      <c r="BC556" s="641"/>
      <c r="BE556" s="220">
        <f t="shared" si="279"/>
        <v>0</v>
      </c>
      <c r="BF556" s="220">
        <f t="shared" si="280"/>
        <v>0</v>
      </c>
      <c r="BG556" s="220">
        <f t="shared" si="281"/>
        <v>0</v>
      </c>
      <c r="BH556" s="220">
        <f t="shared" si="282"/>
        <v>0</v>
      </c>
      <c r="BI556" s="220">
        <f t="shared" si="283"/>
        <v>0</v>
      </c>
      <c r="BJ556" s="220">
        <f t="shared" si="284"/>
        <v>0</v>
      </c>
      <c r="BK556" s="220">
        <f t="shared" si="285"/>
        <v>0</v>
      </c>
      <c r="BL556" s="220">
        <f t="shared" si="286"/>
        <v>0</v>
      </c>
      <c r="BM556" s="220">
        <f t="shared" si="287"/>
        <v>0</v>
      </c>
      <c r="BN556" s="220">
        <f t="shared" si="288"/>
        <v>0</v>
      </c>
      <c r="BO556" s="220">
        <f t="shared" si="289"/>
        <v>0</v>
      </c>
      <c r="BP556" s="220">
        <f t="shared" si="290"/>
        <v>0</v>
      </c>
      <c r="BQ556" s="220">
        <f t="shared" si="291"/>
        <v>0</v>
      </c>
      <c r="BR556" s="220">
        <f t="shared" si="292"/>
        <v>0</v>
      </c>
      <c r="BS556" s="220">
        <f t="shared" si="293"/>
        <v>0</v>
      </c>
      <c r="BT556" s="220">
        <f t="shared" si="294"/>
        <v>0</v>
      </c>
      <c r="BU556" s="220">
        <f t="shared" si="295"/>
        <v>0</v>
      </c>
      <c r="BV556" s="220">
        <f t="shared" si="296"/>
        <v>0</v>
      </c>
      <c r="BW556" s="220">
        <f t="shared" si="297"/>
        <v>0</v>
      </c>
      <c r="BX556" s="220">
        <f t="shared" si="298"/>
        <v>0</v>
      </c>
      <c r="BY556" s="220">
        <f t="shared" si="299"/>
        <v>0</v>
      </c>
      <c r="BZ556" s="220">
        <f t="shared" si="300"/>
        <v>0</v>
      </c>
      <c r="CA556" s="220">
        <f t="shared" si="301"/>
        <v>0</v>
      </c>
      <c r="CB556" s="220">
        <f t="shared" si="302"/>
        <v>0</v>
      </c>
      <c r="CC556" s="220">
        <f t="shared" si="303"/>
        <v>0</v>
      </c>
      <c r="CD556" s="220">
        <f t="shared" si="304"/>
        <v>0</v>
      </c>
      <c r="CE556" s="220">
        <f t="shared" si="305"/>
        <v>0</v>
      </c>
      <c r="CF556" s="220">
        <f t="shared" si="306"/>
        <v>0</v>
      </c>
      <c r="CG556" s="220">
        <f t="shared" si="307"/>
        <v>0</v>
      </c>
      <c r="CH556" s="220">
        <f t="shared" si="308"/>
        <v>0</v>
      </c>
      <c r="CI556" s="220">
        <f t="shared" si="309"/>
        <v>0</v>
      </c>
      <c r="CJ556" s="220">
        <f t="shared" si="310"/>
        <v>0</v>
      </c>
      <c r="CK556" s="220">
        <f t="shared" si="311"/>
        <v>0</v>
      </c>
      <c r="CL556" s="220">
        <f t="shared" si="312"/>
        <v>0</v>
      </c>
      <c r="CM556" s="220">
        <f t="shared" si="313"/>
        <v>0</v>
      </c>
      <c r="CN556" s="220">
        <f t="shared" si="314"/>
        <v>0</v>
      </c>
      <c r="CO556" s="220">
        <f t="shared" si="315"/>
        <v>0</v>
      </c>
      <c r="CP556" s="220">
        <f t="shared" si="316"/>
        <v>0</v>
      </c>
      <c r="CQ556" s="220">
        <f t="shared" si="317"/>
        <v>0</v>
      </c>
      <c r="CR556" s="220">
        <f t="shared" si="318"/>
        <v>0</v>
      </c>
      <c r="CS556" s="220">
        <f t="shared" si="319"/>
        <v>0</v>
      </c>
      <c r="CT556" s="220">
        <f t="shared" si="320"/>
        <v>0</v>
      </c>
      <c r="CU556" s="220">
        <f t="shared" si="321"/>
        <v>0</v>
      </c>
      <c r="CV556" s="220">
        <f t="shared" si="322"/>
        <v>0</v>
      </c>
      <c r="CW556" s="220">
        <f t="shared" si="323"/>
        <v>0</v>
      </c>
      <c r="CX556" s="220">
        <f t="shared" si="324"/>
        <v>0</v>
      </c>
      <c r="CY556" s="220">
        <f t="shared" si="325"/>
        <v>0</v>
      </c>
      <c r="CZ556" s="220">
        <f t="shared" si="326"/>
        <v>0</v>
      </c>
      <c r="DA556" s="220">
        <f t="shared" si="327"/>
        <v>0</v>
      </c>
      <c r="DB556" s="220">
        <f t="shared" si="328"/>
        <v>0</v>
      </c>
      <c r="DC556" s="220">
        <f t="shared" si="329"/>
        <v>0</v>
      </c>
      <c r="DD556" s="220">
        <f t="shared" si="330"/>
        <v>0</v>
      </c>
      <c r="DE556" s="220">
        <f t="shared" si="331"/>
        <v>0</v>
      </c>
      <c r="DF556" s="220">
        <f t="shared" si="332"/>
        <v>0</v>
      </c>
      <c r="DG556" s="220">
        <f t="shared" si="333"/>
        <v>0</v>
      </c>
      <c r="DH556" s="220">
        <f t="shared" si="334"/>
        <v>0</v>
      </c>
      <c r="DI556" s="220">
        <f t="shared" si="335"/>
        <v>0</v>
      </c>
      <c r="DJ556" s="220">
        <f t="shared" si="336"/>
        <v>0</v>
      </c>
      <c r="DK556" s="220">
        <f t="shared" si="337"/>
        <v>0</v>
      </c>
      <c r="DL556" s="220">
        <f t="shared" si="338"/>
        <v>0</v>
      </c>
      <c r="DM556" s="220">
        <f t="shared" si="339"/>
        <v>0</v>
      </c>
      <c r="DN556" s="96" t="str">
        <f>IF(DM556=0,"",IF(SUM($DM$502:DM556)=1,_xlfn.CONCAT(DO556,),IF($DM$559&gt;SUM($DM$502:DM556),_xlfn.CONCAT(", ",DO556),IF(DM$559=SUM($DM$502:DM556),_xlfn.CONCAT(" y ",DO556)))))</f>
        <v/>
      </c>
      <c r="DO556" s="98">
        <f t="shared" si="265"/>
        <v>54</v>
      </c>
      <c r="DT556" s="645">
        <f t="shared" si="340"/>
        <v>0</v>
      </c>
      <c r="DU556" s="647"/>
    </row>
    <row r="557" spans="1:125" s="114" customFormat="1" ht="15" customHeight="1">
      <c r="A557" s="131"/>
      <c r="B557" s="48"/>
      <c r="C557" s="82" t="s">
        <v>246</v>
      </c>
      <c r="D557" s="792" t="str">
        <f>IF(CNGE_2026_M3_Secc1!$AH$40=CNGE_2026_M3_Secc1!$AJ$40,"",IF($AH$408=1,"",IF(CNGE_2026_M3_Secc1!D114="","",CNGE_2026_M3_Secc1!D114)))</f>
        <v/>
      </c>
      <c r="E557" s="793"/>
      <c r="F557" s="793"/>
      <c r="G557" s="793"/>
      <c r="H557" s="793"/>
      <c r="I557" s="793"/>
      <c r="J557" s="793"/>
      <c r="K557" s="793"/>
      <c r="L557" s="793"/>
      <c r="M557" s="794"/>
      <c r="N557" s="432"/>
      <c r="O557" s="432"/>
      <c r="P557" s="432"/>
      <c r="Q557" s="432"/>
      <c r="R557" s="432"/>
      <c r="S557" s="432"/>
      <c r="T557" s="432"/>
      <c r="U557" s="432"/>
      <c r="V557" s="432"/>
      <c r="W557" s="432"/>
      <c r="X557" s="432"/>
      <c r="Y557" s="432"/>
      <c r="Z557" s="432"/>
      <c r="AA557" s="432"/>
      <c r="AB557" s="432"/>
      <c r="AC557" s="432"/>
      <c r="AD557" s="432"/>
      <c r="AE557" s="49"/>
      <c r="AF557" s="219"/>
      <c r="AG557" s="212"/>
      <c r="AH557" s="896">
        <f t="shared" si="270"/>
        <v>0</v>
      </c>
      <c r="AI557" s="627"/>
      <c r="AJ557" s="896">
        <f t="shared" si="271"/>
        <v>0</v>
      </c>
      <c r="AK557" s="627"/>
      <c r="AL557" s="896">
        <f t="shared" si="272"/>
        <v>0</v>
      </c>
      <c r="AM557" s="627"/>
      <c r="AN557" s="627">
        <f t="shared" si="273"/>
        <v>0</v>
      </c>
      <c r="AO557" s="627"/>
      <c r="AP557" s="639" t="str">
        <f>IF(AN557=0,"",IF(SUM($AN$502:AN557)=1,AR557,IF($AN$559&gt;SUM($AN$502:AN557),_xlfn.CONCAT(", ",AR557),IF($AN$559=SUM($AN$502:AN557),_xlfn.CONCAT(" y ",AR557,".")))))</f>
        <v/>
      </c>
      <c r="AQ557" s="641" t="str">
        <f>IF(AO557=0,"", IF(SUM($AN557:BW$582)=1,AR557, IF($AN$589&gt;SUM($AN557:BW$582),_xlfn.CONCAT(", ",AR557), IF($AN$589=SUM($AN557:BW$582),_xlfn.CONCAT(" y ",AR557,".")))))</f>
        <v/>
      </c>
      <c r="AR557" s="639">
        <f t="shared" si="274"/>
        <v>55</v>
      </c>
      <c r="AS557" s="641"/>
      <c r="AU557" s="1055">
        <f t="shared" si="275"/>
        <v>0</v>
      </c>
      <c r="AV557" s="1055"/>
      <c r="AX557" s="1053">
        <f t="shared" si="276"/>
        <v>0</v>
      </c>
      <c r="AY557" s="729"/>
      <c r="AZ557" s="1053">
        <f t="shared" si="277"/>
        <v>0</v>
      </c>
      <c r="BA557" s="729"/>
      <c r="BB557" s="639">
        <f t="shared" si="278"/>
        <v>0</v>
      </c>
      <c r="BC557" s="641"/>
      <c r="BE557" s="220">
        <f t="shared" si="279"/>
        <v>0</v>
      </c>
      <c r="BF557" s="220">
        <f t="shared" si="280"/>
        <v>0</v>
      </c>
      <c r="BG557" s="220">
        <f t="shared" si="281"/>
        <v>0</v>
      </c>
      <c r="BH557" s="220">
        <f t="shared" si="282"/>
        <v>0</v>
      </c>
      <c r="BI557" s="220">
        <f t="shared" si="283"/>
        <v>0</v>
      </c>
      <c r="BJ557" s="220">
        <f t="shared" si="284"/>
        <v>0</v>
      </c>
      <c r="BK557" s="220">
        <f t="shared" si="285"/>
        <v>0</v>
      </c>
      <c r="BL557" s="220">
        <f t="shared" si="286"/>
        <v>0</v>
      </c>
      <c r="BM557" s="220">
        <f t="shared" si="287"/>
        <v>0</v>
      </c>
      <c r="BN557" s="220">
        <f t="shared" si="288"/>
        <v>0</v>
      </c>
      <c r="BO557" s="220">
        <f t="shared" si="289"/>
        <v>0</v>
      </c>
      <c r="BP557" s="220">
        <f t="shared" si="290"/>
        <v>0</v>
      </c>
      <c r="BQ557" s="220">
        <f t="shared" si="291"/>
        <v>0</v>
      </c>
      <c r="BR557" s="220">
        <f t="shared" si="292"/>
        <v>0</v>
      </c>
      <c r="BS557" s="220">
        <f t="shared" si="293"/>
        <v>0</v>
      </c>
      <c r="BT557" s="220">
        <f t="shared" si="294"/>
        <v>0</v>
      </c>
      <c r="BU557" s="220">
        <f t="shared" si="295"/>
        <v>0</v>
      </c>
      <c r="BV557" s="220">
        <f t="shared" si="296"/>
        <v>0</v>
      </c>
      <c r="BW557" s="220">
        <f t="shared" si="297"/>
        <v>0</v>
      </c>
      <c r="BX557" s="220">
        <f t="shared" si="298"/>
        <v>0</v>
      </c>
      <c r="BY557" s="220">
        <f t="shared" si="299"/>
        <v>0</v>
      </c>
      <c r="BZ557" s="220">
        <f t="shared" si="300"/>
        <v>0</v>
      </c>
      <c r="CA557" s="220">
        <f t="shared" si="301"/>
        <v>0</v>
      </c>
      <c r="CB557" s="220">
        <f t="shared" si="302"/>
        <v>0</v>
      </c>
      <c r="CC557" s="220">
        <f t="shared" si="303"/>
        <v>0</v>
      </c>
      <c r="CD557" s="220">
        <f t="shared" si="304"/>
        <v>0</v>
      </c>
      <c r="CE557" s="220">
        <f t="shared" si="305"/>
        <v>0</v>
      </c>
      <c r="CF557" s="220">
        <f t="shared" si="306"/>
        <v>0</v>
      </c>
      <c r="CG557" s="220">
        <f t="shared" si="307"/>
        <v>0</v>
      </c>
      <c r="CH557" s="220">
        <f t="shared" si="308"/>
        <v>0</v>
      </c>
      <c r="CI557" s="220">
        <f t="shared" si="309"/>
        <v>0</v>
      </c>
      <c r="CJ557" s="220">
        <f t="shared" si="310"/>
        <v>0</v>
      </c>
      <c r="CK557" s="220">
        <f t="shared" si="311"/>
        <v>0</v>
      </c>
      <c r="CL557" s="220">
        <f t="shared" si="312"/>
        <v>0</v>
      </c>
      <c r="CM557" s="220">
        <f t="shared" si="313"/>
        <v>0</v>
      </c>
      <c r="CN557" s="220">
        <f t="shared" si="314"/>
        <v>0</v>
      </c>
      <c r="CO557" s="220">
        <f t="shared" si="315"/>
        <v>0</v>
      </c>
      <c r="CP557" s="220">
        <f t="shared" si="316"/>
        <v>0</v>
      </c>
      <c r="CQ557" s="220">
        <f t="shared" si="317"/>
        <v>0</v>
      </c>
      <c r="CR557" s="220">
        <f t="shared" si="318"/>
        <v>0</v>
      </c>
      <c r="CS557" s="220">
        <f t="shared" si="319"/>
        <v>0</v>
      </c>
      <c r="CT557" s="220">
        <f t="shared" si="320"/>
        <v>0</v>
      </c>
      <c r="CU557" s="220">
        <f t="shared" si="321"/>
        <v>0</v>
      </c>
      <c r="CV557" s="220">
        <f t="shared" si="322"/>
        <v>0</v>
      </c>
      <c r="CW557" s="220">
        <f t="shared" si="323"/>
        <v>0</v>
      </c>
      <c r="CX557" s="220">
        <f t="shared" si="324"/>
        <v>0</v>
      </c>
      <c r="CY557" s="220">
        <f t="shared" si="325"/>
        <v>0</v>
      </c>
      <c r="CZ557" s="220">
        <f t="shared" si="326"/>
        <v>0</v>
      </c>
      <c r="DA557" s="220">
        <f t="shared" si="327"/>
        <v>0</v>
      </c>
      <c r="DB557" s="220">
        <f t="shared" si="328"/>
        <v>0</v>
      </c>
      <c r="DC557" s="220">
        <f t="shared" si="329"/>
        <v>0</v>
      </c>
      <c r="DD557" s="220">
        <f t="shared" si="330"/>
        <v>0</v>
      </c>
      <c r="DE557" s="220">
        <f t="shared" si="331"/>
        <v>0</v>
      </c>
      <c r="DF557" s="220">
        <f t="shared" si="332"/>
        <v>0</v>
      </c>
      <c r="DG557" s="220">
        <f t="shared" si="333"/>
        <v>0</v>
      </c>
      <c r="DH557" s="220">
        <f t="shared" si="334"/>
        <v>0</v>
      </c>
      <c r="DI557" s="220">
        <f t="shared" si="335"/>
        <v>0</v>
      </c>
      <c r="DJ557" s="220">
        <f t="shared" si="336"/>
        <v>0</v>
      </c>
      <c r="DK557" s="220">
        <f t="shared" si="337"/>
        <v>0</v>
      </c>
      <c r="DL557" s="220">
        <f t="shared" si="338"/>
        <v>0</v>
      </c>
      <c r="DM557" s="220">
        <f t="shared" si="339"/>
        <v>0</v>
      </c>
      <c r="DN557" s="96" t="str">
        <f>IF(DM557=0,"",IF(SUM($DM$502:DM557)=1,_xlfn.CONCAT(DO557,),IF($DM$559&gt;SUM($DM$502:DM557),_xlfn.CONCAT(", ",DO557),IF(DM$559=SUM($DM$502:DM557),_xlfn.CONCAT(" y ",DO557)))))</f>
        <v/>
      </c>
      <c r="DO557" s="98">
        <f t="shared" si="265"/>
        <v>55</v>
      </c>
      <c r="DT557" s="645">
        <f t="shared" si="340"/>
        <v>0</v>
      </c>
      <c r="DU557" s="647"/>
    </row>
    <row r="558" spans="1:125" s="72" customFormat="1" ht="24" customHeight="1">
      <c r="A558" s="131"/>
      <c r="C558" s="82" t="s">
        <v>321</v>
      </c>
      <c r="D558" s="792" t="str">
        <f>IF(AH408=1,"","OTRA UNIDAD DE SERVICIOS PERICIALES Y/ O DE SERVICIO MEDICO FORENSE")</f>
        <v>OTRA UNIDAD DE SERVICIOS PERICIALES Y/ O DE SERVICIO MEDICO FORENSE</v>
      </c>
      <c r="E558" s="793"/>
      <c r="F558" s="793"/>
      <c r="G558" s="793"/>
      <c r="H558" s="793"/>
      <c r="I558" s="793"/>
      <c r="J558" s="793"/>
      <c r="K558" s="793"/>
      <c r="L558" s="793"/>
      <c r="M558" s="794"/>
      <c r="N558" s="432"/>
      <c r="O558" s="432"/>
      <c r="P558" s="432"/>
      <c r="Q558" s="432"/>
      <c r="R558" s="432"/>
      <c r="S558" s="432"/>
      <c r="T558" s="432"/>
      <c r="U558" s="432"/>
      <c r="V558" s="432"/>
      <c r="W558" s="432"/>
      <c r="X558" s="432"/>
      <c r="Y558" s="432"/>
      <c r="Z558" s="432"/>
      <c r="AA558" s="432"/>
      <c r="AB558" s="432"/>
      <c r="AC558" s="432"/>
      <c r="AD558" s="432"/>
      <c r="AE558" s="12"/>
      <c r="AF558" s="219"/>
      <c r="AH558" s="896">
        <f t="shared" si="270"/>
        <v>0</v>
      </c>
      <c r="AI558" s="627"/>
      <c r="AJ558" s="896">
        <f t="shared" si="271"/>
        <v>0</v>
      </c>
      <c r="AK558" s="627"/>
      <c r="AL558" s="896">
        <f t="shared" si="272"/>
        <v>0</v>
      </c>
      <c r="AM558" s="627"/>
      <c r="AN558" s="627">
        <f t="shared" si="273"/>
        <v>0</v>
      </c>
      <c r="AO558" s="627"/>
      <c r="AP558" s="639" t="str">
        <f>IF(AN558=0,"",IF(SUM($AN$502:AN558)=1,AR558,IF($AN$559&gt;SUM($AN$502:AN558),_xlfn.CONCAT(", ",AR558),IF($AN$559=SUM($AN$502:AN558),_xlfn.CONCAT(" y ",AR558,".")))))</f>
        <v/>
      </c>
      <c r="AQ558" s="641" t="str">
        <f>IF(AO558=0,"", IF(SUM($AN558:BW$582)=1,AR558, IF($AN$589&gt;SUM($AN558:BW$582),_xlfn.CONCAT(", ",AR558), IF($AN$589=SUM($AN558:BW$582),_xlfn.CONCAT(" y ",AR558,".")))))</f>
        <v/>
      </c>
      <c r="AR558" s="639">
        <f t="shared" si="274"/>
        <v>99</v>
      </c>
      <c r="AS558" s="641"/>
      <c r="AU558" s="1055">
        <f>IF($AH$419=$AJ$419,0,IF(OR(AND(D480&lt;&gt;"",SUM(O480)&gt;0),AND(D480="",O480="")),0,1))</f>
        <v>0</v>
      </c>
      <c r="AV558" s="1055"/>
      <c r="AX558" s="1053">
        <f t="shared" si="276"/>
        <v>0</v>
      </c>
      <c r="AY558" s="729"/>
      <c r="AZ558" s="1053">
        <f t="shared" si="277"/>
        <v>0</v>
      </c>
      <c r="BA558" s="729"/>
      <c r="BB558" s="639">
        <f t="shared" si="278"/>
        <v>0</v>
      </c>
      <c r="BC558" s="641"/>
      <c r="BE558" s="220">
        <f t="shared" si="279"/>
        <v>0</v>
      </c>
      <c r="BF558" s="220">
        <f t="shared" si="280"/>
        <v>0</v>
      </c>
      <c r="BG558" s="220">
        <f t="shared" si="281"/>
        <v>0</v>
      </c>
      <c r="BH558" s="220">
        <f t="shared" si="282"/>
        <v>0</v>
      </c>
      <c r="BI558" s="220">
        <f t="shared" si="283"/>
        <v>0</v>
      </c>
      <c r="BJ558" s="220">
        <f t="shared" si="284"/>
        <v>0</v>
      </c>
      <c r="BK558" s="220">
        <f t="shared" si="285"/>
        <v>0</v>
      </c>
      <c r="BL558" s="220">
        <f t="shared" si="286"/>
        <v>0</v>
      </c>
      <c r="BM558" s="220">
        <f t="shared" si="287"/>
        <v>0</v>
      </c>
      <c r="BN558" s="220">
        <f t="shared" si="288"/>
        <v>0</v>
      </c>
      <c r="BO558" s="220">
        <f t="shared" si="289"/>
        <v>0</v>
      </c>
      <c r="BP558" s="220">
        <f t="shared" si="290"/>
        <v>0</v>
      </c>
      <c r="BQ558" s="220">
        <f t="shared" si="291"/>
        <v>0</v>
      </c>
      <c r="BR558" s="220">
        <f t="shared" si="292"/>
        <v>0</v>
      </c>
      <c r="BS558" s="220">
        <f t="shared" si="293"/>
        <v>0</v>
      </c>
      <c r="BT558" s="220">
        <f t="shared" si="294"/>
        <v>0</v>
      </c>
      <c r="BU558" s="220">
        <f t="shared" si="295"/>
        <v>0</v>
      </c>
      <c r="BV558" s="220">
        <f t="shared" si="296"/>
        <v>0</v>
      </c>
      <c r="BW558" s="220">
        <f t="shared" si="297"/>
        <v>0</v>
      </c>
      <c r="BX558" s="220">
        <f t="shared" si="298"/>
        <v>0</v>
      </c>
      <c r="BY558" s="220">
        <f t="shared" si="299"/>
        <v>0</v>
      </c>
      <c r="BZ558" s="220">
        <f t="shared" si="300"/>
        <v>0</v>
      </c>
      <c r="CA558" s="220">
        <f t="shared" si="301"/>
        <v>0</v>
      </c>
      <c r="CB558" s="220">
        <f t="shared" si="302"/>
        <v>0</v>
      </c>
      <c r="CC558" s="220">
        <f t="shared" si="303"/>
        <v>0</v>
      </c>
      <c r="CD558" s="220">
        <f t="shared" si="304"/>
        <v>0</v>
      </c>
      <c r="CE558" s="220">
        <f t="shared" si="305"/>
        <v>0</v>
      </c>
      <c r="CF558" s="220">
        <f t="shared" si="306"/>
        <v>0</v>
      </c>
      <c r="CG558" s="220">
        <f t="shared" si="307"/>
        <v>0</v>
      </c>
      <c r="CH558" s="220">
        <f t="shared" si="308"/>
        <v>0</v>
      </c>
      <c r="CI558" s="220">
        <f t="shared" si="309"/>
        <v>0</v>
      </c>
      <c r="CJ558" s="220">
        <f t="shared" si="310"/>
        <v>0</v>
      </c>
      <c r="CK558" s="220">
        <f t="shared" si="311"/>
        <v>0</v>
      </c>
      <c r="CL558" s="220">
        <f t="shared" si="312"/>
        <v>0</v>
      </c>
      <c r="CM558" s="220">
        <f t="shared" si="313"/>
        <v>0</v>
      </c>
      <c r="CN558" s="220">
        <f t="shared" si="314"/>
        <v>0</v>
      </c>
      <c r="CO558" s="220">
        <f t="shared" si="315"/>
        <v>0</v>
      </c>
      <c r="CP558" s="220">
        <f t="shared" si="316"/>
        <v>0</v>
      </c>
      <c r="CQ558" s="220">
        <f t="shared" si="317"/>
        <v>0</v>
      </c>
      <c r="CR558" s="220">
        <f t="shared" si="318"/>
        <v>0</v>
      </c>
      <c r="CS558" s="220">
        <f t="shared" si="319"/>
        <v>0</v>
      </c>
      <c r="CT558" s="220">
        <f t="shared" si="320"/>
        <v>0</v>
      </c>
      <c r="CU558" s="220">
        <f t="shared" si="321"/>
        <v>0</v>
      </c>
      <c r="CV558" s="220">
        <f t="shared" si="322"/>
        <v>0</v>
      </c>
      <c r="CW558" s="220">
        <f t="shared" si="323"/>
        <v>0</v>
      </c>
      <c r="CX558" s="220">
        <f t="shared" si="324"/>
        <v>0</v>
      </c>
      <c r="CY558" s="220">
        <f t="shared" si="325"/>
        <v>0</v>
      </c>
      <c r="CZ558" s="220">
        <f t="shared" si="326"/>
        <v>0</v>
      </c>
      <c r="DA558" s="220">
        <f t="shared" si="327"/>
        <v>0</v>
      </c>
      <c r="DB558" s="220">
        <f t="shared" si="328"/>
        <v>0</v>
      </c>
      <c r="DC558" s="220">
        <f t="shared" si="329"/>
        <v>0</v>
      </c>
      <c r="DD558" s="220">
        <f t="shared" si="330"/>
        <v>0</v>
      </c>
      <c r="DE558" s="220">
        <f t="shared" si="331"/>
        <v>0</v>
      </c>
      <c r="DF558" s="220">
        <f t="shared" si="332"/>
        <v>0</v>
      </c>
      <c r="DG558" s="220">
        <f t="shared" si="333"/>
        <v>0</v>
      </c>
      <c r="DH558" s="220">
        <f t="shared" si="334"/>
        <v>0</v>
      </c>
      <c r="DI558" s="220">
        <f t="shared" si="335"/>
        <v>0</v>
      </c>
      <c r="DJ558" s="220">
        <f t="shared" si="336"/>
        <v>0</v>
      </c>
      <c r="DK558" s="220">
        <f t="shared" si="337"/>
        <v>0</v>
      </c>
      <c r="DL558" s="220">
        <f t="shared" si="338"/>
        <v>0</v>
      </c>
      <c r="DM558" s="220">
        <f t="shared" si="339"/>
        <v>0</v>
      </c>
      <c r="DN558" s="96" t="str">
        <f>IF(DM558=0,"",IF(SUM($DM$502:DM558)=1,_xlfn.CONCAT(DO558,),IF($DM$559&gt;SUM($DM$502:DM558),_xlfn.CONCAT(", ",DO558),IF(DM$559=SUM($DM$502:DM558),_xlfn.CONCAT(" y ",DO558)))))</f>
        <v/>
      </c>
      <c r="DO558" s="98">
        <f t="shared" si="265"/>
        <v>99</v>
      </c>
      <c r="DT558" s="645">
        <f t="shared" si="340"/>
        <v>0</v>
      </c>
      <c r="DU558" s="647"/>
    </row>
    <row r="559" spans="1:125" s="226" customFormat="1" ht="15" customHeight="1">
      <c r="A559" s="131"/>
      <c r="B559" s="44"/>
      <c r="C559" s="106"/>
      <c r="D559" s="106"/>
      <c r="E559" s="106"/>
      <c r="F559" s="106"/>
      <c r="G559" s="106"/>
      <c r="H559" s="106"/>
      <c r="I559" s="106"/>
      <c r="J559" s="106"/>
      <c r="K559" s="106"/>
      <c r="L559" s="106"/>
      <c r="M559" s="148" t="s">
        <v>126</v>
      </c>
      <c r="N559" s="174">
        <f>IF(AND(SUM(N502:N558)=0,COUNTIF(N502:N558,"NS")&gt;0),"NS",
IF(AND(SUM(N502:N558)=0,COUNTIF(N502:N558,0)&gt;0),0,
IF(AND(SUM(N502:N558)=0,COUNTIF(N502:N558,"NA")&gt;0),"NA",
SUM(N502:N558))))</f>
        <v>0</v>
      </c>
      <c r="O559" s="174">
        <f t="shared" ref="O559:AC559" si="341">IF(AND(SUM(O502:O558)=0,COUNTIF(O502:O558,"NS")&gt;0),"NS",
IF(AND(SUM(O502:O558)=0,COUNTIF(O502:O558,0)&gt;0),0,
IF(AND(SUM(O502:O558)=0,COUNTIF(O502:O558,"NA")&gt;0),"NA",
SUM(O502:O558))))</f>
        <v>0</v>
      </c>
      <c r="P559" s="174">
        <f t="shared" si="341"/>
        <v>0</v>
      </c>
      <c r="Q559" s="174">
        <f t="shared" si="341"/>
        <v>0</v>
      </c>
      <c r="R559" s="174">
        <f t="shared" si="341"/>
        <v>0</v>
      </c>
      <c r="S559" s="174">
        <f t="shared" si="341"/>
        <v>0</v>
      </c>
      <c r="T559" s="174">
        <f t="shared" si="341"/>
        <v>0</v>
      </c>
      <c r="U559" s="174">
        <f t="shared" si="341"/>
        <v>0</v>
      </c>
      <c r="V559" s="174">
        <f t="shared" si="341"/>
        <v>0</v>
      </c>
      <c r="W559" s="174">
        <f t="shared" si="341"/>
        <v>0</v>
      </c>
      <c r="X559" s="174">
        <f t="shared" si="341"/>
        <v>0</v>
      </c>
      <c r="Y559" s="174">
        <f t="shared" si="341"/>
        <v>0</v>
      </c>
      <c r="Z559" s="174">
        <f t="shared" si="341"/>
        <v>0</v>
      </c>
      <c r="AA559" s="174">
        <f t="shared" si="341"/>
        <v>0</v>
      </c>
      <c r="AB559" s="174">
        <f t="shared" si="341"/>
        <v>0</v>
      </c>
      <c r="AC559" s="174">
        <f t="shared" si="341"/>
        <v>0</v>
      </c>
      <c r="AD559" s="174">
        <f>IF(AND(SUM(AD502:AD558)=0,COUNTIF(AD502:AD558,"NS")&gt;0),"NS",
IF(AND(SUM(AD502:AD558)=0,COUNTIF(AD502:AD558,0)&gt;0),0,
IF(AND(SUM(AD502:AD558)=0,COUNTIF(AD502:AD558,"NA")&gt;0),"NA",
SUM(AD502:AD558))))</f>
        <v>0</v>
      </c>
      <c r="AE559" s="49"/>
      <c r="AF559" s="225"/>
      <c r="AG559" s="212"/>
      <c r="AN559" s="918">
        <f>SUM(AN502:AO558)</f>
        <v>0</v>
      </c>
      <c r="AO559" s="918"/>
      <c r="AP559" s="915" t="str">
        <f>IF(AN559=0,"", _xlfn.CONCAT(AP502:AQ558))</f>
        <v/>
      </c>
      <c r="AQ559" s="916"/>
      <c r="BB559" s="918">
        <f>SUM(BB502:BC558)</f>
        <v>0</v>
      </c>
      <c r="BC559" s="918"/>
      <c r="DM559" s="227">
        <f>SUM(DM502:DM558)</f>
        <v>0</v>
      </c>
      <c r="DN559" s="228" t="str">
        <f>IF(DM559=0,"", IF(DM559=1,VLOOKUP(1,DM502:DN558,1,FALSE), IF(DM559&gt;1,_xlfn.CONCAT(DN502:DN558),"")))</f>
        <v/>
      </c>
      <c r="DT559" s="1054">
        <f>SUM(DT502:DU558)</f>
        <v>0</v>
      </c>
      <c r="DU559" s="1054"/>
    </row>
    <row r="560" spans="1:125" s="226" customFormat="1" ht="15" customHeight="1">
      <c r="A560" s="131"/>
      <c r="B560" s="44"/>
      <c r="C560" s="44"/>
      <c r="D560" s="44"/>
      <c r="E560" s="44"/>
      <c r="F560" s="44"/>
      <c r="G560" s="44"/>
      <c r="H560" s="44"/>
      <c r="I560" s="44"/>
      <c r="J560" s="44"/>
      <c r="K560" s="44"/>
      <c r="L560" s="44"/>
      <c r="M560" s="44"/>
      <c r="N560" s="44"/>
      <c r="O560" s="44"/>
      <c r="P560" s="44"/>
      <c r="Q560" s="44"/>
      <c r="R560" s="44"/>
      <c r="S560" s="44"/>
      <c r="T560" s="44"/>
      <c r="U560" s="44"/>
      <c r="V560" s="44"/>
      <c r="W560" s="44"/>
      <c r="X560" s="44"/>
      <c r="Y560" s="44"/>
      <c r="Z560" s="44"/>
      <c r="AA560" s="44"/>
      <c r="AB560" s="44"/>
      <c r="AC560" s="44"/>
      <c r="AD560" s="44"/>
      <c r="AE560" s="49"/>
      <c r="AF560" s="225"/>
      <c r="AG560" s="212"/>
    </row>
    <row r="561" spans="1:33" s="114" customFormat="1" ht="15" customHeight="1">
      <c r="A561" s="131"/>
      <c r="B561" s="53"/>
      <c r="C561" s="53"/>
      <c r="D561" s="53"/>
      <c r="E561" s="53"/>
      <c r="F561" s="53"/>
      <c r="G561" s="53"/>
      <c r="H561" s="53"/>
      <c r="I561" s="53"/>
      <c r="J561" s="53"/>
      <c r="K561" s="53"/>
      <c r="L561" s="53"/>
      <c r="M561" s="53"/>
      <c r="N561" s="53"/>
      <c r="O561" s="53"/>
      <c r="P561" s="53"/>
      <c r="Q561" s="53"/>
      <c r="R561" s="53"/>
      <c r="S561" s="53"/>
      <c r="T561" s="53"/>
      <c r="U561" s="53"/>
      <c r="V561" s="53"/>
      <c r="W561" s="53"/>
      <c r="X561" s="53"/>
      <c r="Y561" s="53"/>
      <c r="Z561" s="53"/>
      <c r="AA561" s="761" t="s">
        <v>149</v>
      </c>
      <c r="AB561" s="761"/>
      <c r="AC561" s="761"/>
      <c r="AD561" s="761"/>
      <c r="AE561" s="49"/>
      <c r="AF561" s="219"/>
      <c r="AG561" s="212"/>
    </row>
    <row r="562" spans="1:33" s="114" customFormat="1" ht="24" customHeight="1">
      <c r="A562" s="131"/>
      <c r="B562" s="46"/>
      <c r="C562" s="558" t="s">
        <v>535</v>
      </c>
      <c r="D562" s="558"/>
      <c r="E562" s="558"/>
      <c r="F562" s="558"/>
      <c r="G562" s="558"/>
      <c r="H562" s="558"/>
      <c r="I562" s="558" t="s">
        <v>1197</v>
      </c>
      <c r="J562" s="558"/>
      <c r="K562" s="558"/>
      <c r="L562" s="558"/>
      <c r="M562" s="558"/>
      <c r="N562" s="558"/>
      <c r="O562" s="558"/>
      <c r="P562" s="558"/>
      <c r="Q562" s="558"/>
      <c r="R562" s="558"/>
      <c r="S562" s="558"/>
      <c r="T562" s="558"/>
      <c r="U562" s="558"/>
      <c r="V562" s="558"/>
      <c r="W562" s="558"/>
      <c r="X562" s="558"/>
      <c r="Y562" s="558"/>
      <c r="Z562" s="558"/>
      <c r="AA562" s="558"/>
      <c r="AB562" s="558"/>
      <c r="AC562" s="558"/>
      <c r="AD562" s="558"/>
      <c r="AE562" s="49"/>
      <c r="AF562" s="219"/>
      <c r="AG562" s="212"/>
    </row>
    <row r="563" spans="1:33" s="114" customFormat="1" ht="15" customHeight="1">
      <c r="A563" s="131"/>
      <c r="B563" s="46"/>
      <c r="C563" s="558"/>
      <c r="D563" s="558"/>
      <c r="E563" s="558"/>
      <c r="F563" s="558"/>
      <c r="G563" s="558"/>
      <c r="H563" s="558"/>
      <c r="I563" s="678" t="s">
        <v>66</v>
      </c>
      <c r="J563" s="678"/>
      <c r="K563" s="678"/>
      <c r="L563" s="678"/>
      <c r="M563" s="678"/>
      <c r="N563" s="678" t="s">
        <v>67</v>
      </c>
      <c r="O563" s="678"/>
      <c r="P563" s="678"/>
      <c r="Q563" s="678"/>
      <c r="R563" s="678"/>
      <c r="S563" s="678"/>
      <c r="T563" s="678" t="s">
        <v>68</v>
      </c>
      <c r="U563" s="678" t="s">
        <v>69</v>
      </c>
      <c r="V563" s="678" t="s">
        <v>70</v>
      </c>
      <c r="W563" s="678"/>
      <c r="X563" s="678"/>
      <c r="Y563" s="678"/>
      <c r="Z563" s="678" t="s">
        <v>71</v>
      </c>
      <c r="AA563" s="678" t="s">
        <v>72</v>
      </c>
      <c r="AB563" s="678" t="s">
        <v>73</v>
      </c>
      <c r="AC563" s="678" t="s">
        <v>74</v>
      </c>
      <c r="AD563" s="678" t="s">
        <v>75</v>
      </c>
      <c r="AE563" s="49"/>
      <c r="AF563" s="219"/>
      <c r="AG563" s="212"/>
    </row>
    <row r="564" spans="1:33" s="114" customFormat="1" ht="24" customHeight="1">
      <c r="A564" s="131"/>
      <c r="B564" s="46"/>
      <c r="C564" s="558"/>
      <c r="D564" s="558"/>
      <c r="E564" s="558"/>
      <c r="F564" s="558"/>
      <c r="G564" s="558"/>
      <c r="H564" s="558"/>
      <c r="I564" s="223" t="s">
        <v>148</v>
      </c>
      <c r="J564" s="223" t="s">
        <v>657</v>
      </c>
      <c r="K564" s="223" t="s">
        <v>658</v>
      </c>
      <c r="L564" s="223" t="s">
        <v>878</v>
      </c>
      <c r="M564" s="223" t="s">
        <v>879</v>
      </c>
      <c r="N564" s="223" t="s">
        <v>150</v>
      </c>
      <c r="O564" s="223" t="s">
        <v>151</v>
      </c>
      <c r="P564" s="223" t="s">
        <v>152</v>
      </c>
      <c r="Q564" s="223" t="s">
        <v>153</v>
      </c>
      <c r="R564" s="223" t="s">
        <v>154</v>
      </c>
      <c r="S564" s="223" t="s">
        <v>155</v>
      </c>
      <c r="T564" s="678"/>
      <c r="U564" s="678"/>
      <c r="V564" s="223" t="s">
        <v>156</v>
      </c>
      <c r="W564" s="223" t="s">
        <v>157</v>
      </c>
      <c r="X564" s="223" t="s">
        <v>158</v>
      </c>
      <c r="Y564" s="223" t="s">
        <v>159</v>
      </c>
      <c r="Z564" s="678"/>
      <c r="AA564" s="678"/>
      <c r="AB564" s="678"/>
      <c r="AC564" s="678"/>
      <c r="AD564" s="678"/>
      <c r="AE564" s="49"/>
      <c r="AF564" s="219"/>
      <c r="AG564" s="212"/>
    </row>
    <row r="565" spans="1:33" s="114" customFormat="1" ht="15" customHeight="1">
      <c r="A565" s="131"/>
      <c r="B565" s="53"/>
      <c r="C565" s="186" t="s">
        <v>391</v>
      </c>
      <c r="D565" s="746" t="str">
        <f>IF(AH408=1,"","No identificado")</f>
        <v>No identificado</v>
      </c>
      <c r="E565" s="746"/>
      <c r="F565" s="746"/>
      <c r="G565" s="746"/>
      <c r="H565" s="746"/>
      <c r="I565" s="432"/>
      <c r="J565" s="432"/>
      <c r="K565" s="432"/>
      <c r="L565" s="432"/>
      <c r="M565" s="432"/>
      <c r="N565" s="432"/>
      <c r="O565" s="432"/>
      <c r="P565" s="432"/>
      <c r="Q565" s="432"/>
      <c r="R565" s="432"/>
      <c r="S565" s="432"/>
      <c r="T565" s="432"/>
      <c r="U565" s="432"/>
      <c r="V565" s="432"/>
      <c r="W565" s="432"/>
      <c r="X565" s="432"/>
      <c r="Y565" s="432"/>
      <c r="Z565" s="432"/>
      <c r="AA565" s="432"/>
      <c r="AB565" s="432"/>
      <c r="AC565" s="432"/>
      <c r="AD565" s="432"/>
      <c r="AE565" s="49"/>
      <c r="AF565" s="219"/>
      <c r="AG565" s="212"/>
    </row>
    <row r="566" spans="1:33" s="114" customFormat="1" ht="15" customHeight="1">
      <c r="A566" s="131"/>
      <c r="B566" s="53"/>
      <c r="C566" s="186" t="s">
        <v>66</v>
      </c>
      <c r="D566" s="746" t="str">
        <f>IF(CNGE_2026_M3_Secc1!$AH$40=CNGE_2026_M3_Secc1!$AJ$40,"",IF($AH$408=1,"",IF(CNGE_2026_M3_Secc1!D60="","",CNGE_2026_M3_Secc1!D60)))</f>
        <v/>
      </c>
      <c r="E566" s="746"/>
      <c r="F566" s="746"/>
      <c r="G566" s="746"/>
      <c r="H566" s="746"/>
      <c r="I566" s="432"/>
      <c r="J566" s="432"/>
      <c r="K566" s="432"/>
      <c r="L566" s="432"/>
      <c r="M566" s="432"/>
      <c r="N566" s="432"/>
      <c r="O566" s="432"/>
      <c r="P566" s="432"/>
      <c r="Q566" s="432"/>
      <c r="R566" s="432"/>
      <c r="S566" s="432"/>
      <c r="T566" s="432"/>
      <c r="U566" s="432"/>
      <c r="V566" s="432"/>
      <c r="W566" s="432"/>
      <c r="X566" s="432"/>
      <c r="Y566" s="432"/>
      <c r="Z566" s="432"/>
      <c r="AA566" s="432"/>
      <c r="AB566" s="432"/>
      <c r="AC566" s="432"/>
      <c r="AD566" s="432"/>
      <c r="AE566" s="49"/>
      <c r="AF566" s="219"/>
      <c r="AG566" s="212"/>
    </row>
    <row r="567" spans="1:33" s="114" customFormat="1" ht="15" customHeight="1">
      <c r="A567" s="131"/>
      <c r="B567" s="53"/>
      <c r="C567" s="82" t="s">
        <v>67</v>
      </c>
      <c r="D567" s="746" t="str">
        <f>IF(CNGE_2026_M3_Secc1!$AH$40=CNGE_2026_M3_Secc1!$AJ$40,"",IF($AH$408=1,"",IF(CNGE_2026_M3_Secc1!D61="","",CNGE_2026_M3_Secc1!D61)))</f>
        <v/>
      </c>
      <c r="E567" s="746"/>
      <c r="F567" s="746"/>
      <c r="G567" s="746"/>
      <c r="H567" s="746"/>
      <c r="I567" s="432"/>
      <c r="J567" s="432"/>
      <c r="K567" s="432"/>
      <c r="L567" s="432"/>
      <c r="M567" s="432"/>
      <c r="N567" s="432"/>
      <c r="O567" s="432"/>
      <c r="P567" s="432"/>
      <c r="Q567" s="432"/>
      <c r="R567" s="432"/>
      <c r="S567" s="432"/>
      <c r="T567" s="432"/>
      <c r="U567" s="432"/>
      <c r="V567" s="432"/>
      <c r="W567" s="432"/>
      <c r="X567" s="432"/>
      <c r="Y567" s="432"/>
      <c r="Z567" s="432"/>
      <c r="AA567" s="432"/>
      <c r="AB567" s="432"/>
      <c r="AC567" s="432"/>
      <c r="AD567" s="432"/>
      <c r="AE567" s="49"/>
      <c r="AF567" s="219"/>
      <c r="AG567" s="212"/>
    </row>
    <row r="568" spans="1:33" s="114" customFormat="1" ht="15" customHeight="1">
      <c r="A568" s="131"/>
      <c r="B568" s="53"/>
      <c r="C568" s="82" t="s">
        <v>68</v>
      </c>
      <c r="D568" s="746" t="str">
        <f>IF(CNGE_2026_M3_Secc1!$AH$40=CNGE_2026_M3_Secc1!$AJ$40,"",IF($AH$408=1,"",IF(CNGE_2026_M3_Secc1!D62="","",CNGE_2026_M3_Secc1!D62)))</f>
        <v/>
      </c>
      <c r="E568" s="746"/>
      <c r="F568" s="746"/>
      <c r="G568" s="746"/>
      <c r="H568" s="746"/>
      <c r="I568" s="432"/>
      <c r="J568" s="432"/>
      <c r="K568" s="432"/>
      <c r="L568" s="432"/>
      <c r="M568" s="432"/>
      <c r="N568" s="432"/>
      <c r="O568" s="432"/>
      <c r="P568" s="432"/>
      <c r="Q568" s="432"/>
      <c r="R568" s="432"/>
      <c r="S568" s="432"/>
      <c r="T568" s="432"/>
      <c r="U568" s="432"/>
      <c r="V568" s="432"/>
      <c r="W568" s="432"/>
      <c r="X568" s="432"/>
      <c r="Y568" s="432"/>
      <c r="Z568" s="432"/>
      <c r="AA568" s="432"/>
      <c r="AB568" s="432"/>
      <c r="AC568" s="432"/>
      <c r="AD568" s="432"/>
      <c r="AE568" s="49"/>
      <c r="AF568" s="219"/>
      <c r="AG568" s="212"/>
    </row>
    <row r="569" spans="1:33" s="114" customFormat="1" ht="15" customHeight="1">
      <c r="A569" s="131"/>
      <c r="B569" s="53"/>
      <c r="C569" s="82" t="s">
        <v>69</v>
      </c>
      <c r="D569" s="746" t="str">
        <f>IF(CNGE_2026_M3_Secc1!$AH$40=CNGE_2026_M3_Secc1!$AJ$40,"",IF($AH$408=1,"",IF(CNGE_2026_M3_Secc1!D63="","",CNGE_2026_M3_Secc1!D63)))</f>
        <v/>
      </c>
      <c r="E569" s="746"/>
      <c r="F569" s="746"/>
      <c r="G569" s="746"/>
      <c r="H569" s="746"/>
      <c r="I569" s="432"/>
      <c r="J569" s="432"/>
      <c r="K569" s="432"/>
      <c r="L569" s="432"/>
      <c r="M569" s="432"/>
      <c r="N569" s="432"/>
      <c r="O569" s="432"/>
      <c r="P569" s="432"/>
      <c r="Q569" s="432"/>
      <c r="R569" s="432"/>
      <c r="S569" s="432"/>
      <c r="T569" s="432"/>
      <c r="U569" s="432"/>
      <c r="V569" s="432"/>
      <c r="W569" s="432"/>
      <c r="X569" s="432"/>
      <c r="Y569" s="432"/>
      <c r="Z569" s="432"/>
      <c r="AA569" s="432"/>
      <c r="AB569" s="432"/>
      <c r="AC569" s="432"/>
      <c r="AD569" s="432"/>
      <c r="AE569" s="49"/>
      <c r="AF569" s="219"/>
      <c r="AG569" s="212"/>
    </row>
    <row r="570" spans="1:33" s="114" customFormat="1" ht="15" customHeight="1">
      <c r="A570" s="131"/>
      <c r="B570" s="53"/>
      <c r="C570" s="82" t="s">
        <v>70</v>
      </c>
      <c r="D570" s="746" t="str">
        <f>IF(CNGE_2026_M3_Secc1!$AH$40=CNGE_2026_M3_Secc1!$AJ$40,"",IF($AH$408=1,"",IF(CNGE_2026_M3_Secc1!D64="","",CNGE_2026_M3_Secc1!D64)))</f>
        <v/>
      </c>
      <c r="E570" s="746"/>
      <c r="F570" s="746"/>
      <c r="G570" s="746"/>
      <c r="H570" s="746"/>
      <c r="I570" s="432"/>
      <c r="J570" s="432"/>
      <c r="K570" s="432"/>
      <c r="L570" s="432"/>
      <c r="M570" s="432"/>
      <c r="N570" s="432"/>
      <c r="O570" s="432"/>
      <c r="P570" s="432"/>
      <c r="Q570" s="432"/>
      <c r="R570" s="432"/>
      <c r="S570" s="432"/>
      <c r="T570" s="432"/>
      <c r="U570" s="432"/>
      <c r="V570" s="432"/>
      <c r="W570" s="432"/>
      <c r="X570" s="432"/>
      <c r="Y570" s="432"/>
      <c r="Z570" s="432"/>
      <c r="AA570" s="432"/>
      <c r="AB570" s="432"/>
      <c r="AC570" s="432"/>
      <c r="AD570" s="432"/>
      <c r="AE570" s="49"/>
      <c r="AF570" s="219"/>
      <c r="AG570" s="212"/>
    </row>
    <row r="571" spans="1:33" s="114" customFormat="1" ht="15" customHeight="1">
      <c r="A571" s="131"/>
      <c r="B571" s="53"/>
      <c r="C571" s="82" t="s">
        <v>71</v>
      </c>
      <c r="D571" s="746" t="str">
        <f>IF(CNGE_2026_M3_Secc1!$AH$40=CNGE_2026_M3_Secc1!$AJ$40,"",IF($AH$408=1,"",IF(CNGE_2026_M3_Secc1!D65="","",CNGE_2026_M3_Secc1!D65)))</f>
        <v/>
      </c>
      <c r="E571" s="746"/>
      <c r="F571" s="746"/>
      <c r="G571" s="746"/>
      <c r="H571" s="746"/>
      <c r="I571" s="432"/>
      <c r="J571" s="432"/>
      <c r="K571" s="432"/>
      <c r="L571" s="432"/>
      <c r="M571" s="432"/>
      <c r="N571" s="432"/>
      <c r="O571" s="432"/>
      <c r="P571" s="432"/>
      <c r="Q571" s="432"/>
      <c r="R571" s="432"/>
      <c r="S571" s="432"/>
      <c r="T571" s="432"/>
      <c r="U571" s="432"/>
      <c r="V571" s="432"/>
      <c r="W571" s="432"/>
      <c r="X571" s="432"/>
      <c r="Y571" s="432"/>
      <c r="Z571" s="432"/>
      <c r="AA571" s="432"/>
      <c r="AB571" s="432"/>
      <c r="AC571" s="432"/>
      <c r="AD571" s="432"/>
      <c r="AE571" s="49"/>
      <c r="AF571" s="219"/>
      <c r="AG571" s="212"/>
    </row>
    <row r="572" spans="1:33" s="114" customFormat="1" ht="15" customHeight="1">
      <c r="A572" s="131"/>
      <c r="B572" s="53"/>
      <c r="C572" s="82" t="s">
        <v>72</v>
      </c>
      <c r="D572" s="746" t="str">
        <f>IF(CNGE_2026_M3_Secc1!$AH$40=CNGE_2026_M3_Secc1!$AJ$40,"",IF($AH$408=1,"",IF(CNGE_2026_M3_Secc1!D66="","",CNGE_2026_M3_Secc1!D66)))</f>
        <v/>
      </c>
      <c r="E572" s="746"/>
      <c r="F572" s="746"/>
      <c r="G572" s="746"/>
      <c r="H572" s="746"/>
      <c r="I572" s="432"/>
      <c r="J572" s="432"/>
      <c r="K572" s="432"/>
      <c r="L572" s="432"/>
      <c r="M572" s="432"/>
      <c r="N572" s="432"/>
      <c r="O572" s="432"/>
      <c r="P572" s="432"/>
      <c r="Q572" s="432"/>
      <c r="R572" s="432"/>
      <c r="S572" s="432"/>
      <c r="T572" s="432"/>
      <c r="U572" s="432"/>
      <c r="V572" s="432"/>
      <c r="W572" s="432"/>
      <c r="X572" s="432"/>
      <c r="Y572" s="432"/>
      <c r="Z572" s="432"/>
      <c r="AA572" s="432"/>
      <c r="AB572" s="432"/>
      <c r="AC572" s="432"/>
      <c r="AD572" s="432"/>
      <c r="AE572" s="49"/>
      <c r="AF572" s="219"/>
      <c r="AG572" s="212"/>
    </row>
    <row r="573" spans="1:33" s="114" customFormat="1" ht="15" customHeight="1">
      <c r="A573" s="131"/>
      <c r="B573" s="53"/>
      <c r="C573" s="82" t="s">
        <v>73</v>
      </c>
      <c r="D573" s="746" t="str">
        <f>IF(CNGE_2026_M3_Secc1!$AH$40=CNGE_2026_M3_Secc1!$AJ$40,"",IF($AH$408=1,"",IF(CNGE_2026_M3_Secc1!D67="","",CNGE_2026_M3_Secc1!D67)))</f>
        <v/>
      </c>
      <c r="E573" s="746"/>
      <c r="F573" s="746"/>
      <c r="G573" s="746"/>
      <c r="H573" s="746"/>
      <c r="I573" s="432"/>
      <c r="J573" s="432"/>
      <c r="K573" s="432"/>
      <c r="L573" s="432"/>
      <c r="M573" s="432"/>
      <c r="N573" s="432"/>
      <c r="O573" s="432"/>
      <c r="P573" s="432"/>
      <c r="Q573" s="432"/>
      <c r="R573" s="432"/>
      <c r="S573" s="432"/>
      <c r="T573" s="432"/>
      <c r="U573" s="432"/>
      <c r="V573" s="432"/>
      <c r="W573" s="432"/>
      <c r="X573" s="432"/>
      <c r="Y573" s="432"/>
      <c r="Z573" s="432"/>
      <c r="AA573" s="432"/>
      <c r="AB573" s="432"/>
      <c r="AC573" s="432"/>
      <c r="AD573" s="432"/>
      <c r="AE573" s="49"/>
      <c r="AF573" s="219"/>
      <c r="AG573" s="212"/>
    </row>
    <row r="574" spans="1:33" s="114" customFormat="1" ht="15" customHeight="1">
      <c r="A574" s="131"/>
      <c r="B574" s="53"/>
      <c r="C574" s="82" t="s">
        <v>74</v>
      </c>
      <c r="D574" s="746" t="str">
        <f>IF(CNGE_2026_M3_Secc1!$AH$40=CNGE_2026_M3_Secc1!$AJ$40,"",IF($AH$408=1,"",IF(CNGE_2026_M3_Secc1!D68="","",CNGE_2026_M3_Secc1!D68)))</f>
        <v/>
      </c>
      <c r="E574" s="746"/>
      <c r="F574" s="746"/>
      <c r="G574" s="746"/>
      <c r="H574" s="746"/>
      <c r="I574" s="432"/>
      <c r="J574" s="432"/>
      <c r="K574" s="432"/>
      <c r="L574" s="432"/>
      <c r="M574" s="432"/>
      <c r="N574" s="432"/>
      <c r="O574" s="432"/>
      <c r="P574" s="432"/>
      <c r="Q574" s="432"/>
      <c r="R574" s="432"/>
      <c r="S574" s="432"/>
      <c r="T574" s="432"/>
      <c r="U574" s="432"/>
      <c r="V574" s="432"/>
      <c r="W574" s="432"/>
      <c r="X574" s="432"/>
      <c r="Y574" s="432"/>
      <c r="Z574" s="432"/>
      <c r="AA574" s="432"/>
      <c r="AB574" s="432"/>
      <c r="AC574" s="432"/>
      <c r="AD574" s="432"/>
      <c r="AE574" s="49"/>
      <c r="AF574" s="219"/>
      <c r="AG574" s="212"/>
    </row>
    <row r="575" spans="1:33" s="114" customFormat="1" ht="15" customHeight="1">
      <c r="A575" s="131"/>
      <c r="B575" s="53"/>
      <c r="C575" s="82" t="s">
        <v>75</v>
      </c>
      <c r="D575" s="746" t="str">
        <f>IF(CNGE_2026_M3_Secc1!$AH$40=CNGE_2026_M3_Secc1!$AJ$40,"",IF($AH$408=1,"",IF(CNGE_2026_M3_Secc1!D69="","",CNGE_2026_M3_Secc1!D69)))</f>
        <v/>
      </c>
      <c r="E575" s="746"/>
      <c r="F575" s="746"/>
      <c r="G575" s="746"/>
      <c r="H575" s="746"/>
      <c r="I575" s="432"/>
      <c r="J575" s="432"/>
      <c r="K575" s="432"/>
      <c r="L575" s="432"/>
      <c r="M575" s="432"/>
      <c r="N575" s="432"/>
      <c r="O575" s="432"/>
      <c r="P575" s="432"/>
      <c r="Q575" s="432"/>
      <c r="R575" s="432"/>
      <c r="S575" s="432"/>
      <c r="T575" s="432"/>
      <c r="U575" s="432"/>
      <c r="V575" s="432"/>
      <c r="W575" s="432"/>
      <c r="X575" s="432"/>
      <c r="Y575" s="432"/>
      <c r="Z575" s="432"/>
      <c r="AA575" s="432"/>
      <c r="AB575" s="432"/>
      <c r="AC575" s="432"/>
      <c r="AD575" s="432"/>
      <c r="AE575" s="49"/>
      <c r="AF575" s="219"/>
      <c r="AG575" s="212"/>
    </row>
    <row r="576" spans="1:33" s="114" customFormat="1" ht="15" customHeight="1">
      <c r="A576" s="131"/>
      <c r="B576" s="53"/>
      <c r="C576" s="82" t="s">
        <v>76</v>
      </c>
      <c r="D576" s="746" t="str">
        <f>IF(CNGE_2026_M3_Secc1!$AH$40=CNGE_2026_M3_Secc1!$AJ$40,"",IF($AH$408=1,"",IF(CNGE_2026_M3_Secc1!D70="","",CNGE_2026_M3_Secc1!D70)))</f>
        <v/>
      </c>
      <c r="E576" s="746"/>
      <c r="F576" s="746"/>
      <c r="G576" s="746"/>
      <c r="H576" s="746"/>
      <c r="I576" s="432"/>
      <c r="J576" s="432"/>
      <c r="K576" s="432"/>
      <c r="L576" s="432"/>
      <c r="M576" s="432"/>
      <c r="N576" s="432"/>
      <c r="O576" s="432"/>
      <c r="P576" s="432"/>
      <c r="Q576" s="432"/>
      <c r="R576" s="432"/>
      <c r="S576" s="432"/>
      <c r="T576" s="432"/>
      <c r="U576" s="432"/>
      <c r="V576" s="432"/>
      <c r="W576" s="432"/>
      <c r="X576" s="432"/>
      <c r="Y576" s="432"/>
      <c r="Z576" s="432"/>
      <c r="AA576" s="432"/>
      <c r="AB576" s="432"/>
      <c r="AC576" s="432"/>
      <c r="AD576" s="432"/>
      <c r="AE576" s="49"/>
      <c r="AF576" s="219"/>
      <c r="AG576" s="212"/>
    </row>
    <row r="577" spans="1:33" s="114" customFormat="1" ht="15" customHeight="1">
      <c r="A577" s="131"/>
      <c r="B577" s="53"/>
      <c r="C577" s="82" t="s">
        <v>77</v>
      </c>
      <c r="D577" s="746" t="str">
        <f>IF(CNGE_2026_M3_Secc1!$AH$40=CNGE_2026_M3_Secc1!$AJ$40,"",IF($AH$408=1,"",IF(CNGE_2026_M3_Secc1!D71="","",CNGE_2026_M3_Secc1!D71)))</f>
        <v/>
      </c>
      <c r="E577" s="746"/>
      <c r="F577" s="746"/>
      <c r="G577" s="746"/>
      <c r="H577" s="746"/>
      <c r="I577" s="432"/>
      <c r="J577" s="432"/>
      <c r="K577" s="432"/>
      <c r="L577" s="432"/>
      <c r="M577" s="432"/>
      <c r="N577" s="432"/>
      <c r="O577" s="432"/>
      <c r="P577" s="432"/>
      <c r="Q577" s="432"/>
      <c r="R577" s="432"/>
      <c r="S577" s="432"/>
      <c r="T577" s="432"/>
      <c r="U577" s="432"/>
      <c r="V577" s="432"/>
      <c r="W577" s="432"/>
      <c r="X577" s="432"/>
      <c r="Y577" s="432"/>
      <c r="Z577" s="432"/>
      <c r="AA577" s="432"/>
      <c r="AB577" s="432"/>
      <c r="AC577" s="432"/>
      <c r="AD577" s="432"/>
      <c r="AE577" s="49"/>
      <c r="AF577" s="219"/>
      <c r="AG577" s="212"/>
    </row>
    <row r="578" spans="1:33" s="114" customFormat="1" ht="15" customHeight="1">
      <c r="A578" s="131"/>
      <c r="B578" s="53"/>
      <c r="C578" s="82" t="s">
        <v>78</v>
      </c>
      <c r="D578" s="746" t="str">
        <f>IF(CNGE_2026_M3_Secc1!$AH$40=CNGE_2026_M3_Secc1!$AJ$40,"",IF($AH$408=1,"",IF(CNGE_2026_M3_Secc1!D72="","",CNGE_2026_M3_Secc1!D72)))</f>
        <v/>
      </c>
      <c r="E578" s="746"/>
      <c r="F578" s="746"/>
      <c r="G578" s="746"/>
      <c r="H578" s="746"/>
      <c r="I578" s="432"/>
      <c r="J578" s="432"/>
      <c r="K578" s="432"/>
      <c r="L578" s="432"/>
      <c r="M578" s="432"/>
      <c r="N578" s="432"/>
      <c r="O578" s="432"/>
      <c r="P578" s="432"/>
      <c r="Q578" s="432"/>
      <c r="R578" s="432"/>
      <c r="S578" s="432"/>
      <c r="T578" s="432"/>
      <c r="U578" s="432"/>
      <c r="V578" s="432"/>
      <c r="W578" s="432"/>
      <c r="X578" s="432"/>
      <c r="Y578" s="432"/>
      <c r="Z578" s="432"/>
      <c r="AA578" s="432"/>
      <c r="AB578" s="432"/>
      <c r="AC578" s="432"/>
      <c r="AD578" s="432"/>
      <c r="AE578" s="49"/>
      <c r="AF578" s="219"/>
      <c r="AG578" s="212"/>
    </row>
    <row r="579" spans="1:33" s="114" customFormat="1" ht="15" customHeight="1">
      <c r="A579" s="131"/>
      <c r="B579" s="53"/>
      <c r="C579" s="82" t="s">
        <v>79</v>
      </c>
      <c r="D579" s="746" t="str">
        <f>IF(CNGE_2026_M3_Secc1!$AH$40=CNGE_2026_M3_Secc1!$AJ$40,"",IF($AH$408=1,"",IF(CNGE_2026_M3_Secc1!D73="","",CNGE_2026_M3_Secc1!D73)))</f>
        <v/>
      </c>
      <c r="E579" s="746"/>
      <c r="F579" s="746"/>
      <c r="G579" s="746"/>
      <c r="H579" s="746"/>
      <c r="I579" s="432"/>
      <c r="J579" s="432"/>
      <c r="K579" s="432"/>
      <c r="L579" s="432"/>
      <c r="M579" s="432"/>
      <c r="N579" s="432"/>
      <c r="O579" s="432"/>
      <c r="P579" s="432"/>
      <c r="Q579" s="432"/>
      <c r="R579" s="432"/>
      <c r="S579" s="432"/>
      <c r="T579" s="432"/>
      <c r="U579" s="432"/>
      <c r="V579" s="432"/>
      <c r="W579" s="432"/>
      <c r="X579" s="432"/>
      <c r="Y579" s="432"/>
      <c r="Z579" s="432"/>
      <c r="AA579" s="432"/>
      <c r="AB579" s="432"/>
      <c r="AC579" s="432"/>
      <c r="AD579" s="432"/>
      <c r="AE579" s="49"/>
      <c r="AF579" s="219"/>
      <c r="AG579" s="212"/>
    </row>
    <row r="580" spans="1:33" s="114" customFormat="1" ht="15" customHeight="1">
      <c r="A580" s="131"/>
      <c r="B580" s="53"/>
      <c r="C580" s="82" t="s">
        <v>80</v>
      </c>
      <c r="D580" s="746" t="str">
        <f>IF(CNGE_2026_M3_Secc1!$AH$40=CNGE_2026_M3_Secc1!$AJ$40,"",IF($AH$408=1,"",IF(CNGE_2026_M3_Secc1!D74="","",CNGE_2026_M3_Secc1!D74)))</f>
        <v/>
      </c>
      <c r="E580" s="746"/>
      <c r="F580" s="746"/>
      <c r="G580" s="746"/>
      <c r="H580" s="746"/>
      <c r="I580" s="432"/>
      <c r="J580" s="432"/>
      <c r="K580" s="432"/>
      <c r="L580" s="432"/>
      <c r="M580" s="432"/>
      <c r="N580" s="432"/>
      <c r="O580" s="432"/>
      <c r="P580" s="432"/>
      <c r="Q580" s="432"/>
      <c r="R580" s="432"/>
      <c r="S580" s="432"/>
      <c r="T580" s="432"/>
      <c r="U580" s="432"/>
      <c r="V580" s="432"/>
      <c r="W580" s="432"/>
      <c r="X580" s="432"/>
      <c r="Y580" s="432"/>
      <c r="Z580" s="432"/>
      <c r="AA580" s="432"/>
      <c r="AB580" s="432"/>
      <c r="AC580" s="432"/>
      <c r="AD580" s="432"/>
      <c r="AE580" s="49"/>
      <c r="AF580" s="219"/>
      <c r="AG580" s="212"/>
    </row>
    <row r="581" spans="1:33" s="114" customFormat="1" ht="15" customHeight="1">
      <c r="A581" s="131"/>
      <c r="B581" s="53"/>
      <c r="C581" s="82" t="s">
        <v>81</v>
      </c>
      <c r="D581" s="746" t="str">
        <f>IF(CNGE_2026_M3_Secc1!$AH$40=CNGE_2026_M3_Secc1!$AJ$40,"",IF($AH$408=1,"",IF(CNGE_2026_M3_Secc1!D75="","",CNGE_2026_M3_Secc1!D75)))</f>
        <v/>
      </c>
      <c r="E581" s="746"/>
      <c r="F581" s="746"/>
      <c r="G581" s="746"/>
      <c r="H581" s="746"/>
      <c r="I581" s="432"/>
      <c r="J581" s="432"/>
      <c r="K581" s="432"/>
      <c r="L581" s="432"/>
      <c r="M581" s="432"/>
      <c r="N581" s="432"/>
      <c r="O581" s="432"/>
      <c r="P581" s="432"/>
      <c r="Q581" s="432"/>
      <c r="R581" s="432"/>
      <c r="S581" s="432"/>
      <c r="T581" s="432"/>
      <c r="U581" s="432"/>
      <c r="V581" s="432"/>
      <c r="W581" s="432"/>
      <c r="X581" s="432"/>
      <c r="Y581" s="432"/>
      <c r="Z581" s="432"/>
      <c r="AA581" s="432"/>
      <c r="AB581" s="432"/>
      <c r="AC581" s="432"/>
      <c r="AD581" s="432"/>
      <c r="AE581" s="49"/>
      <c r="AF581" s="219"/>
      <c r="AG581" s="212"/>
    </row>
    <row r="582" spans="1:33" s="114" customFormat="1" ht="15" customHeight="1">
      <c r="A582" s="131"/>
      <c r="B582" s="53"/>
      <c r="C582" s="82" t="s">
        <v>82</v>
      </c>
      <c r="D582" s="746" t="str">
        <f>IF(CNGE_2026_M3_Secc1!$AH$40=CNGE_2026_M3_Secc1!$AJ$40,"",IF($AH$408=1,"",IF(CNGE_2026_M3_Secc1!D76="","",CNGE_2026_M3_Secc1!D76)))</f>
        <v/>
      </c>
      <c r="E582" s="746"/>
      <c r="F582" s="746"/>
      <c r="G582" s="746"/>
      <c r="H582" s="746"/>
      <c r="I582" s="432"/>
      <c r="J582" s="432"/>
      <c r="K582" s="432"/>
      <c r="L582" s="432"/>
      <c r="M582" s="432"/>
      <c r="N582" s="432"/>
      <c r="O582" s="432"/>
      <c r="P582" s="432"/>
      <c r="Q582" s="432"/>
      <c r="R582" s="432"/>
      <c r="S582" s="432"/>
      <c r="T582" s="432"/>
      <c r="U582" s="432"/>
      <c r="V582" s="432"/>
      <c r="W582" s="432"/>
      <c r="X582" s="432"/>
      <c r="Y582" s="432"/>
      <c r="Z582" s="432"/>
      <c r="AA582" s="432"/>
      <c r="AB582" s="432"/>
      <c r="AC582" s="432"/>
      <c r="AD582" s="432"/>
      <c r="AE582" s="49"/>
      <c r="AF582" s="219"/>
      <c r="AG582" s="212"/>
    </row>
    <row r="583" spans="1:33" s="114" customFormat="1" ht="15" customHeight="1">
      <c r="A583" s="131"/>
      <c r="B583" s="53"/>
      <c r="C583" s="82" t="s">
        <v>83</v>
      </c>
      <c r="D583" s="746" t="str">
        <f>IF(CNGE_2026_M3_Secc1!$AH$40=CNGE_2026_M3_Secc1!$AJ$40,"",IF($AH$408=1,"",IF(CNGE_2026_M3_Secc1!D77="","",CNGE_2026_M3_Secc1!D77)))</f>
        <v/>
      </c>
      <c r="E583" s="746"/>
      <c r="F583" s="746"/>
      <c r="G583" s="746"/>
      <c r="H583" s="746"/>
      <c r="I583" s="432"/>
      <c r="J583" s="432"/>
      <c r="K583" s="432"/>
      <c r="L583" s="432"/>
      <c r="M583" s="432"/>
      <c r="N583" s="432"/>
      <c r="O583" s="432"/>
      <c r="P583" s="432"/>
      <c r="Q583" s="432"/>
      <c r="R583" s="432"/>
      <c r="S583" s="432"/>
      <c r="T583" s="432"/>
      <c r="U583" s="432"/>
      <c r="V583" s="432"/>
      <c r="W583" s="432"/>
      <c r="X583" s="432"/>
      <c r="Y583" s="432"/>
      <c r="Z583" s="432"/>
      <c r="AA583" s="432"/>
      <c r="AB583" s="432"/>
      <c r="AC583" s="432"/>
      <c r="AD583" s="432"/>
      <c r="AE583" s="49"/>
      <c r="AF583" s="219"/>
      <c r="AG583" s="212"/>
    </row>
    <row r="584" spans="1:33" s="114" customFormat="1" ht="15" customHeight="1">
      <c r="A584" s="131"/>
      <c r="B584" s="53"/>
      <c r="C584" s="82" t="s">
        <v>84</v>
      </c>
      <c r="D584" s="746" t="str">
        <f>IF(CNGE_2026_M3_Secc1!$AH$40=CNGE_2026_M3_Secc1!$AJ$40,"",IF($AH$408=1,"",IF(CNGE_2026_M3_Secc1!D78="","",CNGE_2026_M3_Secc1!D78)))</f>
        <v/>
      </c>
      <c r="E584" s="746"/>
      <c r="F584" s="746"/>
      <c r="G584" s="746"/>
      <c r="H584" s="746"/>
      <c r="I584" s="432"/>
      <c r="J584" s="432"/>
      <c r="K584" s="432"/>
      <c r="L584" s="432"/>
      <c r="M584" s="432"/>
      <c r="N584" s="432"/>
      <c r="O584" s="432"/>
      <c r="P584" s="432"/>
      <c r="Q584" s="432"/>
      <c r="R584" s="432"/>
      <c r="S584" s="432"/>
      <c r="T584" s="432"/>
      <c r="U584" s="432"/>
      <c r="V584" s="432"/>
      <c r="W584" s="432"/>
      <c r="X584" s="432"/>
      <c r="Y584" s="432"/>
      <c r="Z584" s="432"/>
      <c r="AA584" s="432"/>
      <c r="AB584" s="432"/>
      <c r="AC584" s="432"/>
      <c r="AD584" s="432"/>
      <c r="AE584" s="49"/>
      <c r="AF584" s="219"/>
      <c r="AG584" s="212"/>
    </row>
    <row r="585" spans="1:33" s="114" customFormat="1" ht="15" customHeight="1">
      <c r="A585" s="131"/>
      <c r="B585" s="53"/>
      <c r="C585" s="82" t="s">
        <v>85</v>
      </c>
      <c r="D585" s="746" t="str">
        <f>IF(CNGE_2026_M3_Secc1!$AH$40=CNGE_2026_M3_Secc1!$AJ$40,"",IF($AH$408=1,"",IF(CNGE_2026_M3_Secc1!D79="","",CNGE_2026_M3_Secc1!D79)))</f>
        <v/>
      </c>
      <c r="E585" s="746"/>
      <c r="F585" s="746"/>
      <c r="G585" s="746"/>
      <c r="H585" s="746"/>
      <c r="I585" s="432"/>
      <c r="J585" s="432"/>
      <c r="K585" s="432"/>
      <c r="L585" s="432"/>
      <c r="M585" s="432"/>
      <c r="N585" s="432"/>
      <c r="O585" s="432"/>
      <c r="P585" s="432"/>
      <c r="Q585" s="432"/>
      <c r="R585" s="432"/>
      <c r="S585" s="432"/>
      <c r="T585" s="432"/>
      <c r="U585" s="432"/>
      <c r="V585" s="432"/>
      <c r="W585" s="432"/>
      <c r="X585" s="432"/>
      <c r="Y585" s="432"/>
      <c r="Z585" s="432"/>
      <c r="AA585" s="432"/>
      <c r="AB585" s="432"/>
      <c r="AC585" s="432"/>
      <c r="AD585" s="432"/>
      <c r="AE585" s="49"/>
      <c r="AF585" s="219"/>
      <c r="AG585" s="212"/>
    </row>
    <row r="586" spans="1:33" s="114" customFormat="1" ht="15" customHeight="1">
      <c r="A586" s="131"/>
      <c r="B586" s="53"/>
      <c r="C586" s="82" t="s">
        <v>86</v>
      </c>
      <c r="D586" s="746" t="str">
        <f>IF(CNGE_2026_M3_Secc1!$AH$40=CNGE_2026_M3_Secc1!$AJ$40,"",IF($AH$408=1,"",IF(CNGE_2026_M3_Secc1!D80="","",CNGE_2026_M3_Secc1!D80)))</f>
        <v/>
      </c>
      <c r="E586" s="746"/>
      <c r="F586" s="746"/>
      <c r="G586" s="746"/>
      <c r="H586" s="746"/>
      <c r="I586" s="432"/>
      <c r="J586" s="432"/>
      <c r="K586" s="432"/>
      <c r="L586" s="432"/>
      <c r="M586" s="432"/>
      <c r="N586" s="432"/>
      <c r="O586" s="432"/>
      <c r="P586" s="432"/>
      <c r="Q586" s="432"/>
      <c r="R586" s="432"/>
      <c r="S586" s="432"/>
      <c r="T586" s="432"/>
      <c r="U586" s="432"/>
      <c r="V586" s="432"/>
      <c r="W586" s="432"/>
      <c r="X586" s="432"/>
      <c r="Y586" s="432"/>
      <c r="Z586" s="432"/>
      <c r="AA586" s="432"/>
      <c r="AB586" s="432"/>
      <c r="AC586" s="432"/>
      <c r="AD586" s="432"/>
      <c r="AE586" s="49"/>
      <c r="AF586" s="219"/>
      <c r="AG586" s="212"/>
    </row>
    <row r="587" spans="1:33" s="114" customFormat="1" ht="15" customHeight="1">
      <c r="A587" s="131"/>
      <c r="B587" s="53"/>
      <c r="C587" s="82" t="s">
        <v>87</v>
      </c>
      <c r="D587" s="746" t="str">
        <f>IF(CNGE_2026_M3_Secc1!$AH$40=CNGE_2026_M3_Secc1!$AJ$40,"",IF($AH$408=1,"",IF(CNGE_2026_M3_Secc1!D81="","",CNGE_2026_M3_Secc1!D81)))</f>
        <v/>
      </c>
      <c r="E587" s="746"/>
      <c r="F587" s="746"/>
      <c r="G587" s="746"/>
      <c r="H587" s="746"/>
      <c r="I587" s="432"/>
      <c r="J587" s="432"/>
      <c r="K587" s="432"/>
      <c r="L587" s="432"/>
      <c r="M587" s="432"/>
      <c r="N587" s="432"/>
      <c r="O587" s="432"/>
      <c r="P587" s="432"/>
      <c r="Q587" s="432"/>
      <c r="R587" s="432"/>
      <c r="S587" s="432"/>
      <c r="T587" s="432"/>
      <c r="U587" s="432"/>
      <c r="V587" s="432"/>
      <c r="W587" s="432"/>
      <c r="X587" s="432"/>
      <c r="Y587" s="432"/>
      <c r="Z587" s="432"/>
      <c r="AA587" s="432"/>
      <c r="AB587" s="432"/>
      <c r="AC587" s="432"/>
      <c r="AD587" s="432"/>
      <c r="AE587" s="49"/>
      <c r="AF587" s="219"/>
      <c r="AG587" s="212"/>
    </row>
    <row r="588" spans="1:33" s="114" customFormat="1" ht="15" customHeight="1">
      <c r="A588" s="131"/>
      <c r="B588" s="53"/>
      <c r="C588" s="82" t="s">
        <v>88</v>
      </c>
      <c r="D588" s="746" t="str">
        <f>IF(CNGE_2026_M3_Secc1!$AH$40=CNGE_2026_M3_Secc1!$AJ$40,"",IF($AH$408=1,"",IF(CNGE_2026_M3_Secc1!D82="","",CNGE_2026_M3_Secc1!D82)))</f>
        <v/>
      </c>
      <c r="E588" s="746"/>
      <c r="F588" s="746"/>
      <c r="G588" s="746"/>
      <c r="H588" s="746"/>
      <c r="I588" s="432"/>
      <c r="J588" s="432"/>
      <c r="K588" s="432"/>
      <c r="L588" s="432"/>
      <c r="M588" s="432"/>
      <c r="N588" s="432"/>
      <c r="O588" s="432"/>
      <c r="P588" s="432"/>
      <c r="Q588" s="432"/>
      <c r="R588" s="432"/>
      <c r="S588" s="432"/>
      <c r="T588" s="432"/>
      <c r="U588" s="432"/>
      <c r="V588" s="432"/>
      <c r="W588" s="432"/>
      <c r="X588" s="432"/>
      <c r="Y588" s="432"/>
      <c r="Z588" s="432"/>
      <c r="AA588" s="432"/>
      <c r="AB588" s="432"/>
      <c r="AC588" s="432"/>
      <c r="AD588" s="432"/>
      <c r="AE588" s="49"/>
      <c r="AF588" s="219"/>
      <c r="AG588" s="212"/>
    </row>
    <row r="589" spans="1:33" s="114" customFormat="1" ht="15" customHeight="1">
      <c r="A589" s="131"/>
      <c r="B589" s="53"/>
      <c r="C589" s="82" t="s">
        <v>89</v>
      </c>
      <c r="D589" s="746" t="str">
        <f>IF(CNGE_2026_M3_Secc1!$AH$40=CNGE_2026_M3_Secc1!$AJ$40,"",IF($AH$408=1,"",IF(CNGE_2026_M3_Secc1!D83="","",CNGE_2026_M3_Secc1!D83)))</f>
        <v/>
      </c>
      <c r="E589" s="746"/>
      <c r="F589" s="746"/>
      <c r="G589" s="746"/>
      <c r="H589" s="746"/>
      <c r="I589" s="432"/>
      <c r="J589" s="432"/>
      <c r="K589" s="432"/>
      <c r="L589" s="432"/>
      <c r="M589" s="432"/>
      <c r="N589" s="432"/>
      <c r="O589" s="432"/>
      <c r="P589" s="432"/>
      <c r="Q589" s="432"/>
      <c r="R589" s="432"/>
      <c r="S589" s="432"/>
      <c r="T589" s="432"/>
      <c r="U589" s="432"/>
      <c r="V589" s="432"/>
      <c r="W589" s="432"/>
      <c r="X589" s="432"/>
      <c r="Y589" s="432"/>
      <c r="Z589" s="432"/>
      <c r="AA589" s="432"/>
      <c r="AB589" s="432"/>
      <c r="AC589" s="432"/>
      <c r="AD589" s="432"/>
      <c r="AE589" s="49"/>
      <c r="AF589" s="219"/>
      <c r="AG589" s="212"/>
    </row>
    <row r="590" spans="1:33" s="114" customFormat="1" ht="15" customHeight="1">
      <c r="A590" s="131"/>
      <c r="B590" s="53"/>
      <c r="C590" s="82" t="s">
        <v>90</v>
      </c>
      <c r="D590" s="746" t="str">
        <f>IF(CNGE_2026_M3_Secc1!$AH$40=CNGE_2026_M3_Secc1!$AJ$40,"",IF($AH$408=1,"",IF(CNGE_2026_M3_Secc1!D84="","",CNGE_2026_M3_Secc1!D84)))</f>
        <v/>
      </c>
      <c r="E590" s="746"/>
      <c r="F590" s="746"/>
      <c r="G590" s="746"/>
      <c r="H590" s="746"/>
      <c r="I590" s="432"/>
      <c r="J590" s="432"/>
      <c r="K590" s="432"/>
      <c r="L590" s="432"/>
      <c r="M590" s="432"/>
      <c r="N590" s="432"/>
      <c r="O590" s="432"/>
      <c r="P590" s="432"/>
      <c r="Q590" s="432"/>
      <c r="R590" s="432"/>
      <c r="S590" s="432"/>
      <c r="T590" s="432"/>
      <c r="U590" s="432"/>
      <c r="V590" s="432"/>
      <c r="W590" s="432"/>
      <c r="X590" s="432"/>
      <c r="Y590" s="432"/>
      <c r="Z590" s="432"/>
      <c r="AA590" s="432"/>
      <c r="AB590" s="432"/>
      <c r="AC590" s="432"/>
      <c r="AD590" s="432"/>
      <c r="AE590" s="49"/>
      <c r="AF590" s="219"/>
      <c r="AG590" s="212"/>
    </row>
    <row r="591" spans="1:33" s="114" customFormat="1" ht="15" customHeight="1">
      <c r="A591" s="131"/>
      <c r="B591" s="53"/>
      <c r="C591" s="82" t="s">
        <v>91</v>
      </c>
      <c r="D591" s="746" t="str">
        <f>IF(CNGE_2026_M3_Secc1!$AH$40=CNGE_2026_M3_Secc1!$AJ$40,"",IF($AH$408=1,"",IF(CNGE_2026_M3_Secc1!D85="","",CNGE_2026_M3_Secc1!D85)))</f>
        <v/>
      </c>
      <c r="E591" s="746"/>
      <c r="F591" s="746"/>
      <c r="G591" s="746"/>
      <c r="H591" s="746"/>
      <c r="I591" s="432"/>
      <c r="J591" s="432"/>
      <c r="K591" s="432"/>
      <c r="L591" s="432"/>
      <c r="M591" s="432"/>
      <c r="N591" s="432"/>
      <c r="O591" s="432"/>
      <c r="P591" s="432"/>
      <c r="Q591" s="432"/>
      <c r="R591" s="432"/>
      <c r="S591" s="432"/>
      <c r="T591" s="432"/>
      <c r="U591" s="432"/>
      <c r="V591" s="432"/>
      <c r="W591" s="432"/>
      <c r="X591" s="432"/>
      <c r="Y591" s="432"/>
      <c r="Z591" s="432"/>
      <c r="AA591" s="432"/>
      <c r="AB591" s="432"/>
      <c r="AC591" s="432"/>
      <c r="AD591" s="432"/>
      <c r="AE591" s="49"/>
      <c r="AF591" s="219"/>
      <c r="AG591" s="212"/>
    </row>
    <row r="592" spans="1:33" s="114" customFormat="1" ht="15" customHeight="1">
      <c r="A592" s="131"/>
      <c r="B592" s="53"/>
      <c r="C592" s="82" t="s">
        <v>92</v>
      </c>
      <c r="D592" s="746" t="str">
        <f>IF(CNGE_2026_M3_Secc1!$AH$40=CNGE_2026_M3_Secc1!$AJ$40,"",IF($AH$408=1,"",IF(CNGE_2026_M3_Secc1!D86="","",CNGE_2026_M3_Secc1!D86)))</f>
        <v/>
      </c>
      <c r="E592" s="746"/>
      <c r="F592" s="746"/>
      <c r="G592" s="746"/>
      <c r="H592" s="746"/>
      <c r="I592" s="432"/>
      <c r="J592" s="432"/>
      <c r="K592" s="432"/>
      <c r="L592" s="432"/>
      <c r="M592" s="432"/>
      <c r="N592" s="432"/>
      <c r="O592" s="432"/>
      <c r="P592" s="432"/>
      <c r="Q592" s="432"/>
      <c r="R592" s="432"/>
      <c r="S592" s="432"/>
      <c r="T592" s="432"/>
      <c r="U592" s="432"/>
      <c r="V592" s="432"/>
      <c r="W592" s="432"/>
      <c r="X592" s="432"/>
      <c r="Y592" s="432"/>
      <c r="Z592" s="432"/>
      <c r="AA592" s="432"/>
      <c r="AB592" s="432"/>
      <c r="AC592" s="432"/>
      <c r="AD592" s="432"/>
      <c r="AE592" s="49"/>
      <c r="AF592" s="219"/>
      <c r="AG592" s="212"/>
    </row>
    <row r="593" spans="1:33" s="114" customFormat="1" ht="15" customHeight="1">
      <c r="A593" s="131"/>
      <c r="B593" s="53"/>
      <c r="C593" s="82" t="s">
        <v>93</v>
      </c>
      <c r="D593" s="746" t="str">
        <f>IF(CNGE_2026_M3_Secc1!$AH$40=CNGE_2026_M3_Secc1!$AJ$40,"",IF($AH$408=1,"",IF(CNGE_2026_M3_Secc1!D87="","",CNGE_2026_M3_Secc1!D87)))</f>
        <v/>
      </c>
      <c r="E593" s="746"/>
      <c r="F593" s="746"/>
      <c r="G593" s="746"/>
      <c r="H593" s="746"/>
      <c r="I593" s="432"/>
      <c r="J593" s="432"/>
      <c r="K593" s="432"/>
      <c r="L593" s="432"/>
      <c r="M593" s="432"/>
      <c r="N593" s="432"/>
      <c r="O593" s="432"/>
      <c r="P593" s="432"/>
      <c r="Q593" s="432"/>
      <c r="R593" s="432"/>
      <c r="S593" s="432"/>
      <c r="T593" s="432"/>
      <c r="U593" s="432"/>
      <c r="V593" s="432"/>
      <c r="W593" s="432"/>
      <c r="X593" s="432"/>
      <c r="Y593" s="432"/>
      <c r="Z593" s="432"/>
      <c r="AA593" s="432"/>
      <c r="AB593" s="432"/>
      <c r="AC593" s="432"/>
      <c r="AD593" s="432"/>
      <c r="AE593" s="49"/>
      <c r="AF593" s="219"/>
      <c r="AG593" s="212"/>
    </row>
    <row r="594" spans="1:33" s="114" customFormat="1" ht="15" customHeight="1">
      <c r="A594" s="131"/>
      <c r="B594" s="53"/>
      <c r="C594" s="82" t="s">
        <v>94</v>
      </c>
      <c r="D594" s="746" t="str">
        <f>IF(CNGE_2026_M3_Secc1!$AH$40=CNGE_2026_M3_Secc1!$AJ$40,"",IF($AH$408=1,"",IF(CNGE_2026_M3_Secc1!D88="","",CNGE_2026_M3_Secc1!D88)))</f>
        <v/>
      </c>
      <c r="E594" s="746"/>
      <c r="F594" s="746"/>
      <c r="G594" s="746"/>
      <c r="H594" s="746"/>
      <c r="I594" s="432"/>
      <c r="J594" s="432"/>
      <c r="K594" s="432"/>
      <c r="L594" s="432"/>
      <c r="M594" s="432"/>
      <c r="N594" s="432"/>
      <c r="O594" s="432"/>
      <c r="P594" s="432"/>
      <c r="Q594" s="432"/>
      <c r="R594" s="432"/>
      <c r="S594" s="432"/>
      <c r="T594" s="432"/>
      <c r="U594" s="432"/>
      <c r="V594" s="432"/>
      <c r="W594" s="432"/>
      <c r="X594" s="432"/>
      <c r="Y594" s="432"/>
      <c r="Z594" s="432"/>
      <c r="AA594" s="432"/>
      <c r="AB594" s="432"/>
      <c r="AC594" s="432"/>
      <c r="AD594" s="432"/>
      <c r="AE594" s="49"/>
      <c r="AF594" s="219"/>
      <c r="AG594" s="212"/>
    </row>
    <row r="595" spans="1:33" s="114" customFormat="1" ht="15" customHeight="1">
      <c r="A595" s="131"/>
      <c r="B595" s="53"/>
      <c r="C595" s="82" t="s">
        <v>95</v>
      </c>
      <c r="D595" s="746" t="str">
        <f>IF(CNGE_2026_M3_Secc1!$AH$40=CNGE_2026_M3_Secc1!$AJ$40,"",IF($AH$408=1,"",IF(CNGE_2026_M3_Secc1!D89="","",CNGE_2026_M3_Secc1!D89)))</f>
        <v/>
      </c>
      <c r="E595" s="746"/>
      <c r="F595" s="746"/>
      <c r="G595" s="746"/>
      <c r="H595" s="746"/>
      <c r="I595" s="432"/>
      <c r="J595" s="432"/>
      <c r="K595" s="432"/>
      <c r="L595" s="432"/>
      <c r="M595" s="432"/>
      <c r="N595" s="432"/>
      <c r="O595" s="432"/>
      <c r="P595" s="432"/>
      <c r="Q595" s="432"/>
      <c r="R595" s="432"/>
      <c r="S595" s="432"/>
      <c r="T595" s="432"/>
      <c r="U595" s="432"/>
      <c r="V595" s="432"/>
      <c r="W595" s="432"/>
      <c r="X595" s="432"/>
      <c r="Y595" s="432"/>
      <c r="Z595" s="432"/>
      <c r="AA595" s="432"/>
      <c r="AB595" s="432"/>
      <c r="AC595" s="432"/>
      <c r="AD595" s="432"/>
      <c r="AE595" s="49"/>
      <c r="AF595" s="219"/>
      <c r="AG595" s="212"/>
    </row>
    <row r="596" spans="1:33" s="114" customFormat="1" ht="15" customHeight="1">
      <c r="A596" s="131"/>
      <c r="B596" s="53"/>
      <c r="C596" s="82" t="s">
        <v>96</v>
      </c>
      <c r="D596" s="746" t="str">
        <f>IF(CNGE_2026_M3_Secc1!$AH$40=CNGE_2026_M3_Secc1!$AJ$40,"",IF($AH$408=1,"",IF(CNGE_2026_M3_Secc1!D90="","",CNGE_2026_M3_Secc1!D90)))</f>
        <v/>
      </c>
      <c r="E596" s="746"/>
      <c r="F596" s="746"/>
      <c r="G596" s="746"/>
      <c r="H596" s="746"/>
      <c r="I596" s="432"/>
      <c r="J596" s="432"/>
      <c r="K596" s="432"/>
      <c r="L596" s="432"/>
      <c r="M596" s="432"/>
      <c r="N596" s="432"/>
      <c r="O596" s="432"/>
      <c r="P596" s="432"/>
      <c r="Q596" s="432"/>
      <c r="R596" s="432"/>
      <c r="S596" s="432"/>
      <c r="T596" s="432"/>
      <c r="U596" s="432"/>
      <c r="V596" s="432"/>
      <c r="W596" s="432"/>
      <c r="X596" s="432"/>
      <c r="Y596" s="432"/>
      <c r="Z596" s="432"/>
      <c r="AA596" s="432"/>
      <c r="AB596" s="432"/>
      <c r="AC596" s="432"/>
      <c r="AD596" s="432"/>
      <c r="AE596" s="49"/>
      <c r="AF596" s="219"/>
      <c r="AG596" s="212"/>
    </row>
    <row r="597" spans="1:33" s="114" customFormat="1" ht="15" customHeight="1">
      <c r="A597" s="131"/>
      <c r="B597" s="53"/>
      <c r="C597" s="82" t="s">
        <v>97</v>
      </c>
      <c r="D597" s="746" t="str">
        <f>IF(CNGE_2026_M3_Secc1!$AH$40=CNGE_2026_M3_Secc1!$AJ$40,"",IF($AH$408=1,"",IF(CNGE_2026_M3_Secc1!D91="","",CNGE_2026_M3_Secc1!D91)))</f>
        <v/>
      </c>
      <c r="E597" s="746"/>
      <c r="F597" s="746"/>
      <c r="G597" s="746"/>
      <c r="H597" s="746"/>
      <c r="I597" s="432"/>
      <c r="J597" s="432"/>
      <c r="K597" s="432"/>
      <c r="L597" s="432"/>
      <c r="M597" s="432"/>
      <c r="N597" s="432"/>
      <c r="O597" s="432"/>
      <c r="P597" s="432"/>
      <c r="Q597" s="432"/>
      <c r="R597" s="432"/>
      <c r="S597" s="432"/>
      <c r="T597" s="432"/>
      <c r="U597" s="432"/>
      <c r="V597" s="432"/>
      <c r="W597" s="432"/>
      <c r="X597" s="432"/>
      <c r="Y597" s="432"/>
      <c r="Z597" s="432"/>
      <c r="AA597" s="432"/>
      <c r="AB597" s="432"/>
      <c r="AC597" s="432"/>
      <c r="AD597" s="432"/>
      <c r="AE597" s="49"/>
      <c r="AF597" s="219"/>
      <c r="AG597" s="212"/>
    </row>
    <row r="598" spans="1:33" s="114" customFormat="1" ht="15" customHeight="1">
      <c r="A598" s="131"/>
      <c r="B598" s="53"/>
      <c r="C598" s="82" t="s">
        <v>98</v>
      </c>
      <c r="D598" s="746" t="str">
        <f>IF(CNGE_2026_M3_Secc1!$AH$40=CNGE_2026_M3_Secc1!$AJ$40,"",IF($AH$408=1,"",IF(CNGE_2026_M3_Secc1!D92="","",CNGE_2026_M3_Secc1!D92)))</f>
        <v/>
      </c>
      <c r="E598" s="746"/>
      <c r="F598" s="746"/>
      <c r="G598" s="746"/>
      <c r="H598" s="746"/>
      <c r="I598" s="432"/>
      <c r="J598" s="432"/>
      <c r="K598" s="432"/>
      <c r="L598" s="432"/>
      <c r="M598" s="432"/>
      <c r="N598" s="432"/>
      <c r="O598" s="432"/>
      <c r="P598" s="432"/>
      <c r="Q598" s="432"/>
      <c r="R598" s="432"/>
      <c r="S598" s="432"/>
      <c r="T598" s="432"/>
      <c r="U598" s="432"/>
      <c r="V598" s="432"/>
      <c r="W598" s="432"/>
      <c r="X598" s="432"/>
      <c r="Y598" s="432"/>
      <c r="Z598" s="432"/>
      <c r="AA598" s="432"/>
      <c r="AB598" s="432"/>
      <c r="AC598" s="432"/>
      <c r="AD598" s="432"/>
      <c r="AE598" s="49"/>
      <c r="AF598" s="219"/>
      <c r="AG598" s="212"/>
    </row>
    <row r="599" spans="1:33" s="114" customFormat="1" ht="15" customHeight="1">
      <c r="A599" s="131"/>
      <c r="B599" s="53"/>
      <c r="C599" s="82" t="s">
        <v>99</v>
      </c>
      <c r="D599" s="746" t="str">
        <f>IF(CNGE_2026_M3_Secc1!$AH$40=CNGE_2026_M3_Secc1!$AJ$40,"",IF($AH$408=1,"",IF(CNGE_2026_M3_Secc1!D93="","",CNGE_2026_M3_Secc1!D93)))</f>
        <v/>
      </c>
      <c r="E599" s="746"/>
      <c r="F599" s="746"/>
      <c r="G599" s="746"/>
      <c r="H599" s="746"/>
      <c r="I599" s="432"/>
      <c r="J599" s="432"/>
      <c r="K599" s="432"/>
      <c r="L599" s="432"/>
      <c r="M599" s="432"/>
      <c r="N599" s="432"/>
      <c r="O599" s="432"/>
      <c r="P599" s="432"/>
      <c r="Q599" s="432"/>
      <c r="R599" s="432"/>
      <c r="S599" s="432"/>
      <c r="T599" s="432"/>
      <c r="U599" s="432"/>
      <c r="V599" s="432"/>
      <c r="W599" s="432"/>
      <c r="X599" s="432"/>
      <c r="Y599" s="432"/>
      <c r="Z599" s="432"/>
      <c r="AA599" s="432"/>
      <c r="AB599" s="432"/>
      <c r="AC599" s="432"/>
      <c r="AD599" s="432"/>
      <c r="AE599" s="49"/>
      <c r="AF599" s="219"/>
      <c r="AG599" s="212"/>
    </row>
    <row r="600" spans="1:33" s="114" customFormat="1" ht="15" customHeight="1">
      <c r="A600" s="131"/>
      <c r="B600" s="53"/>
      <c r="C600" s="82" t="s">
        <v>100</v>
      </c>
      <c r="D600" s="746" t="str">
        <f>IF(CNGE_2026_M3_Secc1!$AH$40=CNGE_2026_M3_Secc1!$AJ$40,"",IF($AH$408=1,"",IF(CNGE_2026_M3_Secc1!D94="","",CNGE_2026_M3_Secc1!D94)))</f>
        <v/>
      </c>
      <c r="E600" s="746"/>
      <c r="F600" s="746"/>
      <c r="G600" s="746"/>
      <c r="H600" s="746"/>
      <c r="I600" s="432"/>
      <c r="J600" s="432"/>
      <c r="K600" s="432"/>
      <c r="L600" s="432"/>
      <c r="M600" s="432"/>
      <c r="N600" s="432"/>
      <c r="O600" s="432"/>
      <c r="P600" s="432"/>
      <c r="Q600" s="432"/>
      <c r="R600" s="432"/>
      <c r="S600" s="432"/>
      <c r="T600" s="432"/>
      <c r="U600" s="432"/>
      <c r="V600" s="432"/>
      <c r="W600" s="432"/>
      <c r="X600" s="432"/>
      <c r="Y600" s="432"/>
      <c r="Z600" s="432"/>
      <c r="AA600" s="432"/>
      <c r="AB600" s="432"/>
      <c r="AC600" s="432"/>
      <c r="AD600" s="432"/>
      <c r="AE600" s="49"/>
      <c r="AF600" s="219"/>
      <c r="AG600" s="212"/>
    </row>
    <row r="601" spans="1:33" s="114" customFormat="1" ht="15" customHeight="1">
      <c r="A601" s="131"/>
      <c r="B601" s="53"/>
      <c r="C601" s="82" t="s">
        <v>116</v>
      </c>
      <c r="D601" s="746" t="str">
        <f>IF(CNGE_2026_M3_Secc1!$AH$40=CNGE_2026_M3_Secc1!$AJ$40,"",IF($AH$408=1,"",IF(CNGE_2026_M3_Secc1!D95="","",CNGE_2026_M3_Secc1!D95)))</f>
        <v/>
      </c>
      <c r="E601" s="746"/>
      <c r="F601" s="746"/>
      <c r="G601" s="746"/>
      <c r="H601" s="746"/>
      <c r="I601" s="432"/>
      <c r="J601" s="432"/>
      <c r="K601" s="432"/>
      <c r="L601" s="432"/>
      <c r="M601" s="432"/>
      <c r="N601" s="432"/>
      <c r="O601" s="432"/>
      <c r="P601" s="432"/>
      <c r="Q601" s="432"/>
      <c r="R601" s="432"/>
      <c r="S601" s="432"/>
      <c r="T601" s="432"/>
      <c r="U601" s="432"/>
      <c r="V601" s="432"/>
      <c r="W601" s="432"/>
      <c r="X601" s="432"/>
      <c r="Y601" s="432"/>
      <c r="Z601" s="432"/>
      <c r="AA601" s="432"/>
      <c r="AB601" s="432"/>
      <c r="AC601" s="432"/>
      <c r="AD601" s="432"/>
      <c r="AE601" s="49"/>
      <c r="AF601" s="219"/>
      <c r="AG601" s="212"/>
    </row>
    <row r="602" spans="1:33" s="114" customFormat="1" ht="15" customHeight="1">
      <c r="A602" s="131"/>
      <c r="B602" s="53"/>
      <c r="C602" s="82" t="s">
        <v>117</v>
      </c>
      <c r="D602" s="746" t="str">
        <f>IF(CNGE_2026_M3_Secc1!$AH$40=CNGE_2026_M3_Secc1!$AJ$40,"",IF($AH$408=1,"",IF(CNGE_2026_M3_Secc1!D96="","",CNGE_2026_M3_Secc1!D96)))</f>
        <v/>
      </c>
      <c r="E602" s="746"/>
      <c r="F602" s="746"/>
      <c r="G602" s="746"/>
      <c r="H602" s="746"/>
      <c r="I602" s="432"/>
      <c r="J602" s="432"/>
      <c r="K602" s="432"/>
      <c r="L602" s="432"/>
      <c r="M602" s="432"/>
      <c r="N602" s="432"/>
      <c r="O602" s="432"/>
      <c r="P602" s="432"/>
      <c r="Q602" s="432"/>
      <c r="R602" s="432"/>
      <c r="S602" s="432"/>
      <c r="T602" s="432"/>
      <c r="U602" s="432"/>
      <c r="V602" s="432"/>
      <c r="W602" s="432"/>
      <c r="X602" s="432"/>
      <c r="Y602" s="432"/>
      <c r="Z602" s="432"/>
      <c r="AA602" s="432"/>
      <c r="AB602" s="432"/>
      <c r="AC602" s="432"/>
      <c r="AD602" s="432"/>
      <c r="AE602" s="49"/>
      <c r="AF602" s="219"/>
      <c r="AG602" s="212"/>
    </row>
    <row r="603" spans="1:33" s="114" customFormat="1" ht="15" customHeight="1">
      <c r="A603" s="131"/>
      <c r="B603" s="53"/>
      <c r="C603" s="82" t="s">
        <v>118</v>
      </c>
      <c r="D603" s="746" t="str">
        <f>IF(CNGE_2026_M3_Secc1!$AH$40=CNGE_2026_M3_Secc1!$AJ$40,"",IF($AH$408=1,"",IF(CNGE_2026_M3_Secc1!D97="","",CNGE_2026_M3_Secc1!D97)))</f>
        <v/>
      </c>
      <c r="E603" s="746"/>
      <c r="F603" s="746"/>
      <c r="G603" s="746"/>
      <c r="H603" s="746"/>
      <c r="I603" s="432"/>
      <c r="J603" s="432"/>
      <c r="K603" s="432"/>
      <c r="L603" s="432"/>
      <c r="M603" s="432"/>
      <c r="N603" s="432"/>
      <c r="O603" s="432"/>
      <c r="P603" s="432"/>
      <c r="Q603" s="432"/>
      <c r="R603" s="432"/>
      <c r="S603" s="432"/>
      <c r="T603" s="432"/>
      <c r="U603" s="432"/>
      <c r="V603" s="432"/>
      <c r="W603" s="432"/>
      <c r="X603" s="432"/>
      <c r="Y603" s="432"/>
      <c r="Z603" s="432"/>
      <c r="AA603" s="432"/>
      <c r="AB603" s="432"/>
      <c r="AC603" s="432"/>
      <c r="AD603" s="432"/>
      <c r="AE603" s="49"/>
      <c r="AF603" s="219"/>
      <c r="AG603" s="212"/>
    </row>
    <row r="604" spans="1:33" s="114" customFormat="1" ht="15" customHeight="1">
      <c r="A604" s="131"/>
      <c r="B604" s="53"/>
      <c r="C604" s="82" t="s">
        <v>119</v>
      </c>
      <c r="D604" s="746" t="str">
        <f>IF(CNGE_2026_M3_Secc1!$AH$40=CNGE_2026_M3_Secc1!$AJ$40,"",IF($AH$408=1,"",IF(CNGE_2026_M3_Secc1!D98="","",CNGE_2026_M3_Secc1!D98)))</f>
        <v/>
      </c>
      <c r="E604" s="746"/>
      <c r="F604" s="746"/>
      <c r="G604" s="746"/>
      <c r="H604" s="746"/>
      <c r="I604" s="432"/>
      <c r="J604" s="432"/>
      <c r="K604" s="432"/>
      <c r="L604" s="432"/>
      <c r="M604" s="432"/>
      <c r="N604" s="432"/>
      <c r="O604" s="432"/>
      <c r="P604" s="432"/>
      <c r="Q604" s="432"/>
      <c r="R604" s="432"/>
      <c r="S604" s="432"/>
      <c r="T604" s="432"/>
      <c r="U604" s="432"/>
      <c r="V604" s="432"/>
      <c r="W604" s="432"/>
      <c r="X604" s="432"/>
      <c r="Y604" s="432"/>
      <c r="Z604" s="432"/>
      <c r="AA604" s="432"/>
      <c r="AB604" s="432"/>
      <c r="AC604" s="432"/>
      <c r="AD604" s="432"/>
      <c r="AE604" s="49"/>
      <c r="AF604" s="219"/>
      <c r="AG604" s="212"/>
    </row>
    <row r="605" spans="1:33" s="114" customFormat="1" ht="15" customHeight="1">
      <c r="A605" s="131"/>
      <c r="B605" s="53"/>
      <c r="C605" s="82" t="s">
        <v>120</v>
      </c>
      <c r="D605" s="746" t="str">
        <f>IF(CNGE_2026_M3_Secc1!$AH$40=CNGE_2026_M3_Secc1!$AJ$40,"",IF($AH$408=1,"",IF(CNGE_2026_M3_Secc1!D99="","",CNGE_2026_M3_Secc1!D99)))</f>
        <v/>
      </c>
      <c r="E605" s="746"/>
      <c r="F605" s="746"/>
      <c r="G605" s="746"/>
      <c r="H605" s="746"/>
      <c r="I605" s="432"/>
      <c r="J605" s="432"/>
      <c r="K605" s="432"/>
      <c r="L605" s="432"/>
      <c r="M605" s="432"/>
      <c r="N605" s="432"/>
      <c r="O605" s="432"/>
      <c r="P605" s="432"/>
      <c r="Q605" s="432"/>
      <c r="R605" s="432"/>
      <c r="S605" s="432"/>
      <c r="T605" s="432"/>
      <c r="U605" s="432"/>
      <c r="V605" s="432"/>
      <c r="W605" s="432"/>
      <c r="X605" s="432"/>
      <c r="Y605" s="432"/>
      <c r="Z605" s="432"/>
      <c r="AA605" s="432"/>
      <c r="AB605" s="432"/>
      <c r="AC605" s="432"/>
      <c r="AD605" s="432"/>
      <c r="AE605" s="49"/>
      <c r="AF605" s="219"/>
      <c r="AG605" s="212"/>
    </row>
    <row r="606" spans="1:33" s="114" customFormat="1" ht="15" customHeight="1">
      <c r="A606" s="131"/>
      <c r="B606" s="72"/>
      <c r="C606" s="82" t="s">
        <v>121</v>
      </c>
      <c r="D606" s="746" t="str">
        <f>IF(CNGE_2026_M3_Secc1!$AH$40=CNGE_2026_M3_Secc1!$AJ$40,"",IF($AH$408=1,"",IF(CNGE_2026_M3_Secc1!D100="","",CNGE_2026_M3_Secc1!D100)))</f>
        <v/>
      </c>
      <c r="E606" s="746"/>
      <c r="F606" s="746"/>
      <c r="G606" s="746"/>
      <c r="H606" s="746"/>
      <c r="I606" s="432"/>
      <c r="J606" s="432"/>
      <c r="K606" s="432"/>
      <c r="L606" s="432"/>
      <c r="M606" s="432"/>
      <c r="N606" s="432"/>
      <c r="O606" s="432"/>
      <c r="P606" s="432"/>
      <c r="Q606" s="432"/>
      <c r="R606" s="432"/>
      <c r="S606" s="432"/>
      <c r="T606" s="432"/>
      <c r="U606" s="432"/>
      <c r="V606" s="432"/>
      <c r="W606" s="432"/>
      <c r="X606" s="432"/>
      <c r="Y606" s="432"/>
      <c r="Z606" s="432"/>
      <c r="AA606" s="432"/>
      <c r="AB606" s="432"/>
      <c r="AC606" s="432"/>
      <c r="AD606" s="432"/>
      <c r="AE606" s="49"/>
      <c r="AF606" s="219"/>
      <c r="AG606" s="212"/>
    </row>
    <row r="607" spans="1:33" s="114" customFormat="1" ht="15" customHeight="1">
      <c r="A607" s="131"/>
      <c r="B607" s="48"/>
      <c r="C607" s="82" t="s">
        <v>122</v>
      </c>
      <c r="D607" s="746" t="str">
        <f>IF(CNGE_2026_M3_Secc1!$AH$40=CNGE_2026_M3_Secc1!$AJ$40,"",IF($AH$408=1,"",IF(CNGE_2026_M3_Secc1!D101="","",CNGE_2026_M3_Secc1!D101)))</f>
        <v/>
      </c>
      <c r="E607" s="746"/>
      <c r="F607" s="746"/>
      <c r="G607" s="746"/>
      <c r="H607" s="746"/>
      <c r="I607" s="432"/>
      <c r="J607" s="432"/>
      <c r="K607" s="432"/>
      <c r="L607" s="432"/>
      <c r="M607" s="432"/>
      <c r="N607" s="432"/>
      <c r="O607" s="432"/>
      <c r="P607" s="432"/>
      <c r="Q607" s="432"/>
      <c r="R607" s="432"/>
      <c r="S607" s="432"/>
      <c r="T607" s="432"/>
      <c r="U607" s="432"/>
      <c r="V607" s="432"/>
      <c r="W607" s="432"/>
      <c r="X607" s="432"/>
      <c r="Y607" s="432"/>
      <c r="Z607" s="432"/>
      <c r="AA607" s="432"/>
      <c r="AB607" s="432"/>
      <c r="AC607" s="432"/>
      <c r="AD607" s="432"/>
      <c r="AE607" s="49"/>
      <c r="AF607" s="219"/>
      <c r="AG607" s="212"/>
    </row>
    <row r="608" spans="1:33" s="114" customFormat="1" ht="15" customHeight="1">
      <c r="A608" s="131"/>
      <c r="B608" s="48"/>
      <c r="C608" s="82" t="s">
        <v>123</v>
      </c>
      <c r="D608" s="746" t="str">
        <f>IF(CNGE_2026_M3_Secc1!$AH$40=CNGE_2026_M3_Secc1!$AJ$40,"",IF($AH$408=1,"",IF(CNGE_2026_M3_Secc1!D102="","",CNGE_2026_M3_Secc1!D102)))</f>
        <v/>
      </c>
      <c r="E608" s="746"/>
      <c r="F608" s="746"/>
      <c r="G608" s="746"/>
      <c r="H608" s="746"/>
      <c r="I608" s="432"/>
      <c r="J608" s="432"/>
      <c r="K608" s="432"/>
      <c r="L608" s="432"/>
      <c r="M608" s="432"/>
      <c r="N608" s="432"/>
      <c r="O608" s="432"/>
      <c r="P608" s="432"/>
      <c r="Q608" s="432"/>
      <c r="R608" s="432"/>
      <c r="S608" s="432"/>
      <c r="T608" s="432"/>
      <c r="U608" s="432"/>
      <c r="V608" s="432"/>
      <c r="W608" s="432"/>
      <c r="X608" s="432"/>
      <c r="Y608" s="432"/>
      <c r="Z608" s="432"/>
      <c r="AA608" s="432"/>
      <c r="AB608" s="432"/>
      <c r="AC608" s="432"/>
      <c r="AD608" s="432"/>
      <c r="AE608" s="49"/>
      <c r="AF608" s="219"/>
      <c r="AG608" s="212"/>
    </row>
    <row r="609" spans="1:33" s="114" customFormat="1" ht="15" customHeight="1">
      <c r="A609" s="131"/>
      <c r="B609" s="48"/>
      <c r="C609" s="82" t="s">
        <v>124</v>
      </c>
      <c r="D609" s="746" t="str">
        <f>IF(CNGE_2026_M3_Secc1!$AH$40=CNGE_2026_M3_Secc1!$AJ$40,"",IF($AH$408=1,"",IF(CNGE_2026_M3_Secc1!D103="","",CNGE_2026_M3_Secc1!D103)))</f>
        <v/>
      </c>
      <c r="E609" s="746"/>
      <c r="F609" s="746"/>
      <c r="G609" s="746"/>
      <c r="H609" s="746"/>
      <c r="I609" s="432"/>
      <c r="J609" s="432"/>
      <c r="K609" s="432"/>
      <c r="L609" s="432"/>
      <c r="M609" s="432"/>
      <c r="N609" s="432"/>
      <c r="O609" s="432"/>
      <c r="P609" s="432"/>
      <c r="Q609" s="432"/>
      <c r="R609" s="432"/>
      <c r="S609" s="432"/>
      <c r="T609" s="432"/>
      <c r="U609" s="432"/>
      <c r="V609" s="432"/>
      <c r="W609" s="432"/>
      <c r="X609" s="432"/>
      <c r="Y609" s="432"/>
      <c r="Z609" s="432"/>
      <c r="AA609" s="432"/>
      <c r="AB609" s="432"/>
      <c r="AC609" s="432"/>
      <c r="AD609" s="432"/>
      <c r="AE609" s="49"/>
      <c r="AF609" s="219"/>
      <c r="AG609" s="212"/>
    </row>
    <row r="610" spans="1:33" s="114" customFormat="1" ht="15" customHeight="1">
      <c r="A610" s="131"/>
      <c r="B610" s="48"/>
      <c r="C610" s="82" t="s">
        <v>125</v>
      </c>
      <c r="D610" s="746" t="str">
        <f>IF(CNGE_2026_M3_Secc1!$AH$40=CNGE_2026_M3_Secc1!$AJ$40,"",IF($AH$408=1,"",IF(CNGE_2026_M3_Secc1!D104="","",CNGE_2026_M3_Secc1!D104)))</f>
        <v/>
      </c>
      <c r="E610" s="746"/>
      <c r="F610" s="746"/>
      <c r="G610" s="746"/>
      <c r="H610" s="746"/>
      <c r="I610" s="432"/>
      <c r="J610" s="432"/>
      <c r="K610" s="432"/>
      <c r="L610" s="432"/>
      <c r="M610" s="432"/>
      <c r="N610" s="432"/>
      <c r="O610" s="432"/>
      <c r="P610" s="432"/>
      <c r="Q610" s="432"/>
      <c r="R610" s="432"/>
      <c r="S610" s="432"/>
      <c r="T610" s="432"/>
      <c r="U610" s="432"/>
      <c r="V610" s="432"/>
      <c r="W610" s="432"/>
      <c r="X610" s="432"/>
      <c r="Y610" s="432"/>
      <c r="Z610" s="432"/>
      <c r="AA610" s="432"/>
      <c r="AB610" s="432"/>
      <c r="AC610" s="432"/>
      <c r="AD610" s="432"/>
      <c r="AE610" s="49"/>
      <c r="AF610" s="219"/>
      <c r="AG610" s="212"/>
    </row>
    <row r="611" spans="1:33" s="114" customFormat="1" ht="15" customHeight="1">
      <c r="A611" s="131"/>
      <c r="B611" s="48"/>
      <c r="C611" s="82" t="s">
        <v>237</v>
      </c>
      <c r="D611" s="746" t="str">
        <f>IF(CNGE_2026_M3_Secc1!$AH$40=CNGE_2026_M3_Secc1!$AJ$40,"",IF($AH$408=1,"",IF(CNGE_2026_M3_Secc1!D105="","",CNGE_2026_M3_Secc1!D105)))</f>
        <v/>
      </c>
      <c r="E611" s="746"/>
      <c r="F611" s="746"/>
      <c r="G611" s="746"/>
      <c r="H611" s="746"/>
      <c r="I611" s="432"/>
      <c r="J611" s="432"/>
      <c r="K611" s="432"/>
      <c r="L611" s="432"/>
      <c r="M611" s="432"/>
      <c r="N611" s="432"/>
      <c r="O611" s="432"/>
      <c r="P611" s="432"/>
      <c r="Q611" s="432"/>
      <c r="R611" s="432"/>
      <c r="S611" s="432"/>
      <c r="T611" s="432"/>
      <c r="U611" s="432"/>
      <c r="V611" s="432"/>
      <c r="W611" s="432"/>
      <c r="X611" s="432"/>
      <c r="Y611" s="432"/>
      <c r="Z611" s="432"/>
      <c r="AA611" s="432"/>
      <c r="AB611" s="432"/>
      <c r="AC611" s="432"/>
      <c r="AD611" s="432"/>
      <c r="AE611" s="49"/>
      <c r="AF611" s="219"/>
      <c r="AG611" s="212"/>
    </row>
    <row r="612" spans="1:33" s="114" customFormat="1" ht="15" customHeight="1">
      <c r="A612" s="131"/>
      <c r="B612" s="48"/>
      <c r="C612" s="82" t="s">
        <v>238</v>
      </c>
      <c r="D612" s="746" t="str">
        <f>IF(CNGE_2026_M3_Secc1!$AH$40=CNGE_2026_M3_Secc1!$AJ$40,"",IF($AH$408=1,"",IF(CNGE_2026_M3_Secc1!D106="","",CNGE_2026_M3_Secc1!D106)))</f>
        <v/>
      </c>
      <c r="E612" s="746"/>
      <c r="F612" s="746"/>
      <c r="G612" s="746"/>
      <c r="H612" s="746"/>
      <c r="I612" s="432"/>
      <c r="J612" s="432"/>
      <c r="K612" s="432"/>
      <c r="L612" s="432"/>
      <c r="M612" s="432"/>
      <c r="N612" s="432"/>
      <c r="O612" s="432"/>
      <c r="P612" s="432"/>
      <c r="Q612" s="432"/>
      <c r="R612" s="432"/>
      <c r="S612" s="432"/>
      <c r="T612" s="432"/>
      <c r="U612" s="432"/>
      <c r="V612" s="432"/>
      <c r="W612" s="432"/>
      <c r="X612" s="432"/>
      <c r="Y612" s="432"/>
      <c r="Z612" s="432"/>
      <c r="AA612" s="432"/>
      <c r="AB612" s="432"/>
      <c r="AC612" s="432"/>
      <c r="AD612" s="432"/>
      <c r="AE612" s="49"/>
      <c r="AF612" s="219"/>
      <c r="AG612" s="212"/>
    </row>
    <row r="613" spans="1:33" s="114" customFormat="1" ht="15" customHeight="1">
      <c r="A613" s="131"/>
      <c r="B613" s="48"/>
      <c r="C613" s="82" t="s">
        <v>239</v>
      </c>
      <c r="D613" s="746" t="str">
        <f>IF(CNGE_2026_M3_Secc1!$AH$40=CNGE_2026_M3_Secc1!$AJ$40,"",IF($AH$408=1,"",IF(CNGE_2026_M3_Secc1!D107="","",CNGE_2026_M3_Secc1!D107)))</f>
        <v/>
      </c>
      <c r="E613" s="746"/>
      <c r="F613" s="746"/>
      <c r="G613" s="746"/>
      <c r="H613" s="746"/>
      <c r="I613" s="432"/>
      <c r="J613" s="432"/>
      <c r="K613" s="432"/>
      <c r="L613" s="432"/>
      <c r="M613" s="432"/>
      <c r="N613" s="432"/>
      <c r="O613" s="432"/>
      <c r="P613" s="432"/>
      <c r="Q613" s="432"/>
      <c r="R613" s="432"/>
      <c r="S613" s="432"/>
      <c r="T613" s="432"/>
      <c r="U613" s="432"/>
      <c r="V613" s="432"/>
      <c r="W613" s="432"/>
      <c r="X613" s="432"/>
      <c r="Y613" s="432"/>
      <c r="Z613" s="432"/>
      <c r="AA613" s="432"/>
      <c r="AB613" s="432"/>
      <c r="AC613" s="432"/>
      <c r="AD613" s="432"/>
      <c r="AE613" s="49"/>
      <c r="AF613" s="219"/>
      <c r="AG613" s="212"/>
    </row>
    <row r="614" spans="1:33" s="114" customFormat="1" ht="15" customHeight="1">
      <c r="A614" s="131"/>
      <c r="B614" s="48"/>
      <c r="C614" s="82" t="s">
        <v>240</v>
      </c>
      <c r="D614" s="746" t="str">
        <f>IF(CNGE_2026_M3_Secc1!$AH$40=CNGE_2026_M3_Secc1!$AJ$40,"",IF($AH$408=1,"",IF(CNGE_2026_M3_Secc1!D108="","",CNGE_2026_M3_Secc1!D108)))</f>
        <v/>
      </c>
      <c r="E614" s="746"/>
      <c r="F614" s="746"/>
      <c r="G614" s="746"/>
      <c r="H614" s="746"/>
      <c r="I614" s="432"/>
      <c r="J614" s="432"/>
      <c r="K614" s="432"/>
      <c r="L614" s="432"/>
      <c r="M614" s="432"/>
      <c r="N614" s="432"/>
      <c r="O614" s="432"/>
      <c r="P614" s="432"/>
      <c r="Q614" s="432"/>
      <c r="R614" s="432"/>
      <c r="S614" s="432"/>
      <c r="T614" s="432"/>
      <c r="U614" s="432"/>
      <c r="V614" s="432"/>
      <c r="W614" s="432"/>
      <c r="X614" s="432"/>
      <c r="Y614" s="432"/>
      <c r="Z614" s="432"/>
      <c r="AA614" s="432"/>
      <c r="AB614" s="432"/>
      <c r="AC614" s="432"/>
      <c r="AD614" s="432"/>
      <c r="AE614" s="49"/>
      <c r="AF614" s="219"/>
      <c r="AG614" s="212"/>
    </row>
    <row r="615" spans="1:33" s="114" customFormat="1" ht="15" customHeight="1">
      <c r="A615" s="131"/>
      <c r="B615" s="48"/>
      <c r="C615" s="82" t="s">
        <v>241</v>
      </c>
      <c r="D615" s="746" t="str">
        <f>IF(CNGE_2026_M3_Secc1!$AH$40=CNGE_2026_M3_Secc1!$AJ$40,"",IF($AH$408=1,"",IF(CNGE_2026_M3_Secc1!D109="","",CNGE_2026_M3_Secc1!D109)))</f>
        <v/>
      </c>
      <c r="E615" s="746"/>
      <c r="F615" s="746"/>
      <c r="G615" s="746"/>
      <c r="H615" s="746"/>
      <c r="I615" s="432"/>
      <c r="J615" s="432"/>
      <c r="K615" s="432"/>
      <c r="L615" s="432"/>
      <c r="M615" s="432"/>
      <c r="N615" s="432"/>
      <c r="O615" s="432"/>
      <c r="P615" s="432"/>
      <c r="Q615" s="432"/>
      <c r="R615" s="432"/>
      <c r="S615" s="432"/>
      <c r="T615" s="432"/>
      <c r="U615" s="432"/>
      <c r="V615" s="432"/>
      <c r="W615" s="432"/>
      <c r="X615" s="432"/>
      <c r="Y615" s="432"/>
      <c r="Z615" s="432"/>
      <c r="AA615" s="432"/>
      <c r="AB615" s="432"/>
      <c r="AC615" s="432"/>
      <c r="AD615" s="432"/>
      <c r="AE615" s="49"/>
      <c r="AF615" s="219"/>
      <c r="AG615" s="212"/>
    </row>
    <row r="616" spans="1:33" s="114" customFormat="1" ht="15" customHeight="1">
      <c r="A616" s="131"/>
      <c r="B616" s="48"/>
      <c r="C616" s="82" t="s">
        <v>242</v>
      </c>
      <c r="D616" s="746" t="str">
        <f>IF(CNGE_2026_M3_Secc1!$AH$40=CNGE_2026_M3_Secc1!$AJ$40,"",IF($AH$408=1,"",IF(CNGE_2026_M3_Secc1!D110="","",CNGE_2026_M3_Secc1!D110)))</f>
        <v/>
      </c>
      <c r="E616" s="746"/>
      <c r="F616" s="746"/>
      <c r="G616" s="746"/>
      <c r="H616" s="746"/>
      <c r="I616" s="432"/>
      <c r="J616" s="432"/>
      <c r="K616" s="432"/>
      <c r="L616" s="432"/>
      <c r="M616" s="432"/>
      <c r="N616" s="432"/>
      <c r="O616" s="432"/>
      <c r="P616" s="432"/>
      <c r="Q616" s="432"/>
      <c r="R616" s="432"/>
      <c r="S616" s="432"/>
      <c r="T616" s="432"/>
      <c r="U616" s="432"/>
      <c r="V616" s="432"/>
      <c r="W616" s="432"/>
      <c r="X616" s="432"/>
      <c r="Y616" s="432"/>
      <c r="Z616" s="432"/>
      <c r="AA616" s="432"/>
      <c r="AB616" s="432"/>
      <c r="AC616" s="432"/>
      <c r="AD616" s="432"/>
      <c r="AE616" s="49"/>
      <c r="AF616" s="219"/>
      <c r="AG616" s="212"/>
    </row>
    <row r="617" spans="1:33" s="114" customFormat="1" ht="15" customHeight="1">
      <c r="A617" s="131"/>
      <c r="B617" s="48"/>
      <c r="C617" s="82" t="s">
        <v>243</v>
      </c>
      <c r="D617" s="746" t="str">
        <f>IF(CNGE_2026_M3_Secc1!$AH$40=CNGE_2026_M3_Secc1!$AJ$40,"",IF($AH$408=1,"",IF(CNGE_2026_M3_Secc1!D111="","",CNGE_2026_M3_Secc1!D111)))</f>
        <v/>
      </c>
      <c r="E617" s="746"/>
      <c r="F617" s="746"/>
      <c r="G617" s="746"/>
      <c r="H617" s="746"/>
      <c r="I617" s="432"/>
      <c r="J617" s="432"/>
      <c r="K617" s="432"/>
      <c r="L617" s="432"/>
      <c r="M617" s="432"/>
      <c r="N617" s="432"/>
      <c r="O617" s="432"/>
      <c r="P617" s="432"/>
      <c r="Q617" s="432"/>
      <c r="R617" s="432"/>
      <c r="S617" s="432"/>
      <c r="T617" s="432"/>
      <c r="U617" s="432"/>
      <c r="V617" s="432"/>
      <c r="W617" s="432"/>
      <c r="X617" s="432"/>
      <c r="Y617" s="432"/>
      <c r="Z617" s="432"/>
      <c r="AA617" s="432"/>
      <c r="AB617" s="432"/>
      <c r="AC617" s="432"/>
      <c r="AD617" s="432"/>
      <c r="AE617" s="49"/>
      <c r="AF617" s="219"/>
      <c r="AG617" s="212"/>
    </row>
    <row r="618" spans="1:33" s="114" customFormat="1" ht="15" customHeight="1">
      <c r="A618" s="131"/>
      <c r="B618" s="48"/>
      <c r="C618" s="82" t="s">
        <v>244</v>
      </c>
      <c r="D618" s="746" t="str">
        <f>IF(CNGE_2026_M3_Secc1!$AH$40=CNGE_2026_M3_Secc1!$AJ$40,"",IF($AH$408=1,"",IF(CNGE_2026_M3_Secc1!D112="","",CNGE_2026_M3_Secc1!D112)))</f>
        <v/>
      </c>
      <c r="E618" s="746"/>
      <c r="F618" s="746"/>
      <c r="G618" s="746"/>
      <c r="H618" s="746"/>
      <c r="I618" s="432"/>
      <c r="J618" s="432"/>
      <c r="K618" s="432"/>
      <c r="L618" s="432"/>
      <c r="M618" s="432"/>
      <c r="N618" s="432"/>
      <c r="O618" s="432"/>
      <c r="P618" s="432"/>
      <c r="Q618" s="432"/>
      <c r="R618" s="432"/>
      <c r="S618" s="432"/>
      <c r="T618" s="432"/>
      <c r="U618" s="432"/>
      <c r="V618" s="432"/>
      <c r="W618" s="432"/>
      <c r="X618" s="432"/>
      <c r="Y618" s="432"/>
      <c r="Z618" s="432"/>
      <c r="AA618" s="432"/>
      <c r="AB618" s="432"/>
      <c r="AC618" s="432"/>
      <c r="AD618" s="432"/>
      <c r="AE618" s="49"/>
      <c r="AF618" s="219"/>
      <c r="AG618" s="212"/>
    </row>
    <row r="619" spans="1:33" s="114" customFormat="1" ht="15" customHeight="1">
      <c r="A619" s="131"/>
      <c r="B619" s="48"/>
      <c r="C619" s="82" t="s">
        <v>245</v>
      </c>
      <c r="D619" s="746" t="str">
        <f>IF(CNGE_2026_M3_Secc1!$AH$40=CNGE_2026_M3_Secc1!$AJ$40,"",IF($AH$408=1,"",IF(CNGE_2026_M3_Secc1!D113="","",CNGE_2026_M3_Secc1!D113)))</f>
        <v/>
      </c>
      <c r="E619" s="746"/>
      <c r="F619" s="746"/>
      <c r="G619" s="746"/>
      <c r="H619" s="746"/>
      <c r="I619" s="432"/>
      <c r="J619" s="432"/>
      <c r="K619" s="432"/>
      <c r="L619" s="432"/>
      <c r="M619" s="432"/>
      <c r="N619" s="432"/>
      <c r="O619" s="432"/>
      <c r="P619" s="432"/>
      <c r="Q619" s="432"/>
      <c r="R619" s="432"/>
      <c r="S619" s="432"/>
      <c r="T619" s="432"/>
      <c r="U619" s="432"/>
      <c r="V619" s="432"/>
      <c r="W619" s="432"/>
      <c r="X619" s="432"/>
      <c r="Y619" s="432"/>
      <c r="Z619" s="432"/>
      <c r="AA619" s="432"/>
      <c r="AB619" s="432"/>
      <c r="AC619" s="432"/>
      <c r="AD619" s="432"/>
      <c r="AE619" s="49"/>
      <c r="AF619" s="219"/>
      <c r="AG619" s="212"/>
    </row>
    <row r="620" spans="1:33" s="114" customFormat="1" ht="15" customHeight="1">
      <c r="A620" s="131"/>
      <c r="B620" s="48"/>
      <c r="C620" s="82" t="s">
        <v>246</v>
      </c>
      <c r="D620" s="746" t="str">
        <f>IF(CNGE_2026_M3_Secc1!$AH$40=CNGE_2026_M3_Secc1!$AJ$40,"",IF($AH$408=1,"",IF(CNGE_2026_M3_Secc1!D114="","",CNGE_2026_M3_Secc1!D114)))</f>
        <v/>
      </c>
      <c r="E620" s="746"/>
      <c r="F620" s="746"/>
      <c r="G620" s="746"/>
      <c r="H620" s="746"/>
      <c r="I620" s="432"/>
      <c r="J620" s="432"/>
      <c r="K620" s="432"/>
      <c r="L620" s="432"/>
      <c r="M620" s="432"/>
      <c r="N620" s="432"/>
      <c r="O620" s="432"/>
      <c r="P620" s="432"/>
      <c r="Q620" s="432"/>
      <c r="R620" s="432"/>
      <c r="S620" s="432"/>
      <c r="T620" s="432"/>
      <c r="U620" s="432"/>
      <c r="V620" s="432"/>
      <c r="W620" s="432"/>
      <c r="X620" s="432"/>
      <c r="Y620" s="432"/>
      <c r="Z620" s="432"/>
      <c r="AA620" s="432"/>
      <c r="AB620" s="432"/>
      <c r="AC620" s="432"/>
      <c r="AD620" s="432"/>
      <c r="AE620" s="49"/>
      <c r="AF620" s="219"/>
      <c r="AG620" s="212"/>
    </row>
    <row r="621" spans="1:33" s="72" customFormat="1" ht="60" customHeight="1">
      <c r="A621" s="131"/>
      <c r="C621" s="82" t="s">
        <v>321</v>
      </c>
      <c r="D621" s="746" t="str">
        <f>IF(AH408=1,"","OTRA UNIDAD DE SERVICIOS PERICIALES Y/ O DE SERVICIO MEDICO FORENSE")</f>
        <v>OTRA UNIDAD DE SERVICIOS PERICIALES Y/ O DE SERVICIO MEDICO FORENSE</v>
      </c>
      <c r="E621" s="746"/>
      <c r="F621" s="746"/>
      <c r="G621" s="746"/>
      <c r="H621" s="746"/>
      <c r="I621" s="432"/>
      <c r="J621" s="432"/>
      <c r="K621" s="432"/>
      <c r="L621" s="432"/>
      <c r="M621" s="432"/>
      <c r="N621" s="432"/>
      <c r="O621" s="432"/>
      <c r="P621" s="432"/>
      <c r="Q621" s="432"/>
      <c r="R621" s="432"/>
      <c r="S621" s="432"/>
      <c r="T621" s="432"/>
      <c r="U621" s="432"/>
      <c r="V621" s="432"/>
      <c r="W621" s="432"/>
      <c r="X621" s="432"/>
      <c r="Y621" s="432"/>
      <c r="Z621" s="432"/>
      <c r="AA621" s="432"/>
      <c r="AB621" s="432"/>
      <c r="AC621" s="432"/>
      <c r="AD621" s="432"/>
      <c r="AE621" s="12"/>
      <c r="AF621" s="219"/>
    </row>
    <row r="622" spans="1:33" s="226" customFormat="1" ht="15" customHeight="1">
      <c r="A622" s="131"/>
      <c r="B622" s="44"/>
      <c r="C622" s="106"/>
      <c r="D622" s="106"/>
      <c r="E622" s="106"/>
      <c r="F622" s="106"/>
      <c r="G622" s="106"/>
      <c r="H622" s="106"/>
      <c r="I622" s="174">
        <f>IF(AND(SUM(I565:I621)=0,COUNTIF(I565:I621,"NS")&gt;0),"NS",
IF(AND(SUM(I565:I621)=0,COUNTIF(I565:I621,0)&gt;0),0,
IF(AND(SUM(I565:I621)=0,COUNTIF(I565:I621,"NA")&gt;0),"NA",
SUM(I565:I621))))</f>
        <v>0</v>
      </c>
      <c r="J622" s="174">
        <f t="shared" ref="J622:AD622" si="342">IF(AND(SUM(J565:J621)=0,COUNTIF(J565:J621,"NS")&gt;0),"NS",
IF(AND(SUM(J565:J621)=0,COUNTIF(J565:J621,0)&gt;0),0,
IF(AND(SUM(J565:J621)=0,COUNTIF(J565:J621,"NA")&gt;0),"NA",
SUM(J565:J621))))</f>
        <v>0</v>
      </c>
      <c r="K622" s="174">
        <f t="shared" si="342"/>
        <v>0</v>
      </c>
      <c r="L622" s="174">
        <f t="shared" si="342"/>
        <v>0</v>
      </c>
      <c r="M622" s="174">
        <f t="shared" si="342"/>
        <v>0</v>
      </c>
      <c r="N622" s="174">
        <f t="shared" si="342"/>
        <v>0</v>
      </c>
      <c r="O622" s="174">
        <f t="shared" si="342"/>
        <v>0</v>
      </c>
      <c r="P622" s="174">
        <f t="shared" si="342"/>
        <v>0</v>
      </c>
      <c r="Q622" s="174">
        <f t="shared" si="342"/>
        <v>0</v>
      </c>
      <c r="R622" s="174">
        <f t="shared" si="342"/>
        <v>0</v>
      </c>
      <c r="S622" s="174">
        <f t="shared" si="342"/>
        <v>0</v>
      </c>
      <c r="T622" s="174">
        <f t="shared" si="342"/>
        <v>0</v>
      </c>
      <c r="U622" s="174">
        <f t="shared" si="342"/>
        <v>0</v>
      </c>
      <c r="V622" s="174">
        <f t="shared" si="342"/>
        <v>0</v>
      </c>
      <c r="W622" s="174">
        <f t="shared" si="342"/>
        <v>0</v>
      </c>
      <c r="X622" s="174">
        <f t="shared" si="342"/>
        <v>0</v>
      </c>
      <c r="Y622" s="174">
        <f t="shared" si="342"/>
        <v>0</v>
      </c>
      <c r="Z622" s="174">
        <f t="shared" si="342"/>
        <v>0</v>
      </c>
      <c r="AA622" s="174">
        <f t="shared" si="342"/>
        <v>0</v>
      </c>
      <c r="AB622" s="174">
        <f t="shared" si="342"/>
        <v>0</v>
      </c>
      <c r="AC622" s="174">
        <f t="shared" si="342"/>
        <v>0</v>
      </c>
      <c r="AD622" s="174">
        <f t="shared" si="342"/>
        <v>0</v>
      </c>
      <c r="AE622" s="49"/>
      <c r="AF622" s="225"/>
      <c r="AG622" s="212"/>
    </row>
    <row r="623" spans="1:33" s="226" customFormat="1" ht="15" customHeight="1">
      <c r="A623" s="131"/>
      <c r="B623" s="44"/>
      <c r="C623" s="44"/>
      <c r="D623" s="44"/>
      <c r="E623" s="44"/>
      <c r="F623" s="44"/>
      <c r="G623" s="44"/>
      <c r="H623" s="44"/>
      <c r="I623" s="44"/>
      <c r="J623" s="44"/>
      <c r="K623" s="44"/>
      <c r="L623" s="44"/>
      <c r="M623" s="44"/>
      <c r="N623" s="44"/>
      <c r="O623" s="44"/>
      <c r="P623" s="44"/>
      <c r="Q623" s="44"/>
      <c r="R623" s="44"/>
      <c r="S623" s="44"/>
      <c r="T623" s="44"/>
      <c r="U623" s="44"/>
      <c r="V623" s="44"/>
      <c r="W623" s="44"/>
      <c r="X623" s="44"/>
      <c r="Y623" s="44"/>
      <c r="Z623" s="44"/>
      <c r="AA623" s="44"/>
      <c r="AB623" s="44"/>
      <c r="AC623" s="44"/>
      <c r="AD623" s="44"/>
      <c r="AE623" s="49"/>
      <c r="AF623" s="225"/>
      <c r="AG623" s="212"/>
    </row>
    <row r="624" spans="1:33" s="114" customFormat="1" ht="15" customHeight="1">
      <c r="A624" s="131"/>
      <c r="B624" s="53"/>
      <c r="C624" s="53"/>
      <c r="D624" s="53"/>
      <c r="E624" s="53"/>
      <c r="F624" s="53"/>
      <c r="G624" s="53"/>
      <c r="H624" s="53"/>
      <c r="I624" s="53"/>
      <c r="J624" s="53"/>
      <c r="K624" s="53"/>
      <c r="L624" s="53"/>
      <c r="M624" s="53"/>
      <c r="N624" s="53"/>
      <c r="O624" s="53"/>
      <c r="P624" s="53"/>
      <c r="Q624" s="53"/>
      <c r="R624" s="53"/>
      <c r="S624" s="53"/>
      <c r="T624" s="53"/>
      <c r="U624" s="53"/>
      <c r="V624" s="53"/>
      <c r="W624" s="53"/>
      <c r="X624" s="53"/>
      <c r="Y624" s="53"/>
      <c r="Z624" s="53"/>
      <c r="AA624" s="761" t="s">
        <v>160</v>
      </c>
      <c r="AB624" s="761"/>
      <c r="AC624" s="761"/>
      <c r="AD624" s="761"/>
      <c r="AE624" s="49"/>
      <c r="AF624" s="219"/>
      <c r="AG624" s="212"/>
    </row>
    <row r="625" spans="1:33" s="114" customFormat="1" ht="24" customHeight="1">
      <c r="A625" s="131"/>
      <c r="B625" s="46"/>
      <c r="C625" s="558" t="s">
        <v>535</v>
      </c>
      <c r="D625" s="558"/>
      <c r="E625" s="558"/>
      <c r="F625" s="558"/>
      <c r="G625" s="558"/>
      <c r="H625" s="558"/>
      <c r="I625" s="558" t="s">
        <v>1197</v>
      </c>
      <c r="J625" s="558"/>
      <c r="K625" s="558"/>
      <c r="L625" s="558"/>
      <c r="M625" s="558"/>
      <c r="N625" s="558"/>
      <c r="O625" s="558"/>
      <c r="P625" s="558"/>
      <c r="Q625" s="558"/>
      <c r="R625" s="558"/>
      <c r="S625" s="558"/>
      <c r="T625" s="558"/>
      <c r="U625" s="558"/>
      <c r="V625" s="558"/>
      <c r="W625" s="558"/>
      <c r="X625" s="558"/>
      <c r="Y625" s="558"/>
      <c r="Z625" s="558"/>
      <c r="AA625" s="558"/>
      <c r="AB625" s="558"/>
      <c r="AC625" s="558"/>
      <c r="AD625" s="558"/>
      <c r="AE625" s="49"/>
      <c r="AF625" s="219"/>
      <c r="AG625" s="212"/>
    </row>
    <row r="626" spans="1:33" s="114" customFormat="1" ht="15" customHeight="1">
      <c r="A626" s="131"/>
      <c r="B626" s="46"/>
      <c r="C626" s="558"/>
      <c r="D626" s="558"/>
      <c r="E626" s="558"/>
      <c r="F626" s="558"/>
      <c r="G626" s="558"/>
      <c r="H626" s="558"/>
      <c r="I626" s="678" t="s">
        <v>76</v>
      </c>
      <c r="J626" s="678" t="s">
        <v>77</v>
      </c>
      <c r="K626" s="678" t="s">
        <v>78</v>
      </c>
      <c r="L626" s="678" t="s">
        <v>79</v>
      </c>
      <c r="M626" s="678"/>
      <c r="N626" s="678"/>
      <c r="O626" s="678" t="s">
        <v>80</v>
      </c>
      <c r="P626" s="678"/>
      <c r="Q626" s="678"/>
      <c r="R626" s="678"/>
      <c r="S626" s="678"/>
      <c r="T626" s="678" t="s">
        <v>81</v>
      </c>
      <c r="U626" s="678" t="s">
        <v>82</v>
      </c>
      <c r="V626" s="678" t="s">
        <v>83</v>
      </c>
      <c r="W626" s="678" t="s">
        <v>84</v>
      </c>
      <c r="X626" s="678"/>
      <c r="Y626" s="678"/>
      <c r="Z626" s="678"/>
      <c r="AA626" s="678"/>
      <c r="AB626" s="678"/>
      <c r="AC626" s="678" t="s">
        <v>85</v>
      </c>
      <c r="AD626" s="678" t="s">
        <v>86</v>
      </c>
      <c r="AE626" s="49"/>
      <c r="AF626" s="219"/>
      <c r="AG626" s="212"/>
    </row>
    <row r="627" spans="1:33" s="114" customFormat="1" ht="24" customHeight="1">
      <c r="A627" s="131"/>
      <c r="B627" s="46"/>
      <c r="C627" s="558"/>
      <c r="D627" s="558"/>
      <c r="E627" s="558"/>
      <c r="F627" s="558"/>
      <c r="G627" s="558"/>
      <c r="H627" s="558"/>
      <c r="I627" s="678"/>
      <c r="J627" s="678"/>
      <c r="K627" s="678"/>
      <c r="L627" s="223" t="s">
        <v>161</v>
      </c>
      <c r="M627" s="223" t="s">
        <v>162</v>
      </c>
      <c r="N627" s="223" t="s">
        <v>163</v>
      </c>
      <c r="O627" s="223" t="s">
        <v>164</v>
      </c>
      <c r="P627" s="223" t="s">
        <v>165</v>
      </c>
      <c r="Q627" s="223" t="s">
        <v>166</v>
      </c>
      <c r="R627" s="223" t="s">
        <v>167</v>
      </c>
      <c r="S627" s="223" t="s">
        <v>168</v>
      </c>
      <c r="T627" s="678"/>
      <c r="U627" s="678"/>
      <c r="V627" s="678"/>
      <c r="W627" s="223" t="s">
        <v>847</v>
      </c>
      <c r="X627" s="223" t="s">
        <v>848</v>
      </c>
      <c r="Y627" s="223" t="s">
        <v>849</v>
      </c>
      <c r="Z627" s="223" t="s">
        <v>850</v>
      </c>
      <c r="AA627" s="223" t="s">
        <v>851</v>
      </c>
      <c r="AB627" s="223" t="s">
        <v>852</v>
      </c>
      <c r="AC627" s="678"/>
      <c r="AD627" s="678"/>
      <c r="AE627" s="49"/>
      <c r="AF627" s="219"/>
      <c r="AG627" s="212"/>
    </row>
    <row r="628" spans="1:33" s="114" customFormat="1" ht="15" customHeight="1">
      <c r="A628" s="131"/>
      <c r="B628" s="53"/>
      <c r="C628" s="186" t="s">
        <v>391</v>
      </c>
      <c r="D628" s="746" t="str">
        <f>IF(AH408=1,"","No identificado")</f>
        <v>No identificado</v>
      </c>
      <c r="E628" s="746"/>
      <c r="F628" s="746"/>
      <c r="G628" s="746"/>
      <c r="H628" s="746"/>
      <c r="I628" s="432"/>
      <c r="J628" s="432"/>
      <c r="K628" s="432"/>
      <c r="L628" s="432"/>
      <c r="M628" s="432"/>
      <c r="N628" s="432"/>
      <c r="O628" s="432"/>
      <c r="P628" s="432"/>
      <c r="Q628" s="432"/>
      <c r="R628" s="432"/>
      <c r="S628" s="432"/>
      <c r="T628" s="432"/>
      <c r="U628" s="432"/>
      <c r="V628" s="432"/>
      <c r="W628" s="432"/>
      <c r="X628" s="432"/>
      <c r="Y628" s="432"/>
      <c r="Z628" s="432"/>
      <c r="AA628" s="432"/>
      <c r="AB628" s="432"/>
      <c r="AC628" s="432"/>
      <c r="AD628" s="432"/>
      <c r="AE628" s="49"/>
      <c r="AF628" s="219"/>
      <c r="AG628" s="212"/>
    </row>
    <row r="629" spans="1:33" s="114" customFormat="1" ht="15" customHeight="1">
      <c r="A629" s="131"/>
      <c r="B629" s="53"/>
      <c r="C629" s="186" t="s">
        <v>66</v>
      </c>
      <c r="D629" s="746" t="str">
        <f>IF(CNGE_2026_M3_Secc1!$AH$40=CNGE_2026_M3_Secc1!$AJ$40,"",IF($AH$408=1,"",IF(CNGE_2026_M3_Secc1!D60="","",CNGE_2026_M3_Secc1!D60)))</f>
        <v/>
      </c>
      <c r="E629" s="746"/>
      <c r="F629" s="746"/>
      <c r="G629" s="746"/>
      <c r="H629" s="746"/>
      <c r="I629" s="432"/>
      <c r="J629" s="432"/>
      <c r="K629" s="432"/>
      <c r="L629" s="432"/>
      <c r="M629" s="432"/>
      <c r="N629" s="432"/>
      <c r="O629" s="432"/>
      <c r="P629" s="432"/>
      <c r="Q629" s="432"/>
      <c r="R629" s="432"/>
      <c r="S629" s="432"/>
      <c r="T629" s="432"/>
      <c r="U629" s="432"/>
      <c r="V629" s="432"/>
      <c r="W629" s="432"/>
      <c r="X629" s="432"/>
      <c r="Y629" s="432"/>
      <c r="Z629" s="432"/>
      <c r="AA629" s="432"/>
      <c r="AB629" s="432"/>
      <c r="AC629" s="432"/>
      <c r="AD629" s="432"/>
      <c r="AE629" s="49"/>
      <c r="AF629" s="219"/>
      <c r="AG629" s="212"/>
    </row>
    <row r="630" spans="1:33" s="114" customFormat="1" ht="15" customHeight="1">
      <c r="A630" s="131"/>
      <c r="B630" s="53"/>
      <c r="C630" s="82" t="s">
        <v>67</v>
      </c>
      <c r="D630" s="746" t="str">
        <f>IF(CNGE_2026_M3_Secc1!$AH$40=CNGE_2026_M3_Secc1!$AJ$40,"",IF($AH$408=1,"",IF(CNGE_2026_M3_Secc1!D61="","",CNGE_2026_M3_Secc1!D61)))</f>
        <v/>
      </c>
      <c r="E630" s="746"/>
      <c r="F630" s="746"/>
      <c r="G630" s="746"/>
      <c r="H630" s="746"/>
      <c r="I630" s="432"/>
      <c r="J630" s="432"/>
      <c r="K630" s="432"/>
      <c r="L630" s="432"/>
      <c r="M630" s="432"/>
      <c r="N630" s="432"/>
      <c r="O630" s="432"/>
      <c r="P630" s="432"/>
      <c r="Q630" s="432"/>
      <c r="R630" s="432"/>
      <c r="S630" s="432"/>
      <c r="T630" s="432"/>
      <c r="U630" s="432"/>
      <c r="V630" s="432"/>
      <c r="W630" s="432"/>
      <c r="X630" s="432"/>
      <c r="Y630" s="432"/>
      <c r="Z630" s="432"/>
      <c r="AA630" s="432"/>
      <c r="AB630" s="432"/>
      <c r="AC630" s="432"/>
      <c r="AD630" s="432"/>
      <c r="AE630" s="49"/>
      <c r="AF630" s="219"/>
      <c r="AG630" s="212"/>
    </row>
    <row r="631" spans="1:33" s="114" customFormat="1" ht="15" customHeight="1">
      <c r="A631" s="131"/>
      <c r="B631" s="53"/>
      <c r="C631" s="82" t="s">
        <v>68</v>
      </c>
      <c r="D631" s="746" t="str">
        <f>IF(CNGE_2026_M3_Secc1!$AH$40=CNGE_2026_M3_Secc1!$AJ$40,"",IF($AH$408=1,"",IF(CNGE_2026_M3_Secc1!D62="","",CNGE_2026_M3_Secc1!D62)))</f>
        <v/>
      </c>
      <c r="E631" s="746"/>
      <c r="F631" s="746"/>
      <c r="G631" s="746"/>
      <c r="H631" s="746"/>
      <c r="I631" s="432"/>
      <c r="J631" s="432"/>
      <c r="K631" s="432"/>
      <c r="L631" s="432"/>
      <c r="M631" s="432"/>
      <c r="N631" s="432"/>
      <c r="O631" s="432"/>
      <c r="P631" s="432"/>
      <c r="Q631" s="432"/>
      <c r="R631" s="432"/>
      <c r="S631" s="432"/>
      <c r="T631" s="432"/>
      <c r="U631" s="432"/>
      <c r="V631" s="432"/>
      <c r="W631" s="432"/>
      <c r="X631" s="432"/>
      <c r="Y631" s="432"/>
      <c r="Z631" s="432"/>
      <c r="AA631" s="432"/>
      <c r="AB631" s="432"/>
      <c r="AC631" s="432"/>
      <c r="AD631" s="432"/>
      <c r="AE631" s="49"/>
      <c r="AF631" s="219"/>
      <c r="AG631" s="212"/>
    </row>
    <row r="632" spans="1:33" s="114" customFormat="1" ht="15" customHeight="1">
      <c r="A632" s="131"/>
      <c r="B632" s="53"/>
      <c r="C632" s="82" t="s">
        <v>69</v>
      </c>
      <c r="D632" s="746" t="str">
        <f>IF(CNGE_2026_M3_Secc1!$AH$40=CNGE_2026_M3_Secc1!$AJ$40,"",IF($AH$408=1,"",IF(CNGE_2026_M3_Secc1!D63="","",CNGE_2026_M3_Secc1!D63)))</f>
        <v/>
      </c>
      <c r="E632" s="746"/>
      <c r="F632" s="746"/>
      <c r="G632" s="746"/>
      <c r="H632" s="746"/>
      <c r="I632" s="432"/>
      <c r="J632" s="432"/>
      <c r="K632" s="432"/>
      <c r="L632" s="432"/>
      <c r="M632" s="432"/>
      <c r="N632" s="432"/>
      <c r="O632" s="432"/>
      <c r="P632" s="432"/>
      <c r="Q632" s="432"/>
      <c r="R632" s="432"/>
      <c r="S632" s="432"/>
      <c r="T632" s="432"/>
      <c r="U632" s="432"/>
      <c r="V632" s="432"/>
      <c r="W632" s="432"/>
      <c r="X632" s="432"/>
      <c r="Y632" s="432"/>
      <c r="Z632" s="432"/>
      <c r="AA632" s="432"/>
      <c r="AB632" s="432"/>
      <c r="AC632" s="432"/>
      <c r="AD632" s="432"/>
      <c r="AE632" s="49"/>
      <c r="AF632" s="219"/>
      <c r="AG632" s="212"/>
    </row>
    <row r="633" spans="1:33" s="114" customFormat="1" ht="15" customHeight="1">
      <c r="A633" s="131"/>
      <c r="B633" s="53"/>
      <c r="C633" s="82" t="s">
        <v>70</v>
      </c>
      <c r="D633" s="746" t="str">
        <f>IF(CNGE_2026_M3_Secc1!$AH$40=CNGE_2026_M3_Secc1!$AJ$40,"",IF($AH$408=1,"",IF(CNGE_2026_M3_Secc1!D64="","",CNGE_2026_M3_Secc1!D64)))</f>
        <v/>
      </c>
      <c r="E633" s="746"/>
      <c r="F633" s="746"/>
      <c r="G633" s="746"/>
      <c r="H633" s="746"/>
      <c r="I633" s="432"/>
      <c r="J633" s="432"/>
      <c r="K633" s="432"/>
      <c r="L633" s="432"/>
      <c r="M633" s="432"/>
      <c r="N633" s="432"/>
      <c r="O633" s="432"/>
      <c r="P633" s="432"/>
      <c r="Q633" s="432"/>
      <c r="R633" s="432"/>
      <c r="S633" s="432"/>
      <c r="T633" s="432"/>
      <c r="U633" s="432"/>
      <c r="V633" s="432"/>
      <c r="W633" s="432"/>
      <c r="X633" s="432"/>
      <c r="Y633" s="432"/>
      <c r="Z633" s="432"/>
      <c r="AA633" s="432"/>
      <c r="AB633" s="432"/>
      <c r="AC633" s="432"/>
      <c r="AD633" s="432"/>
      <c r="AE633" s="49"/>
      <c r="AF633" s="219"/>
      <c r="AG633" s="212"/>
    </row>
    <row r="634" spans="1:33" s="114" customFormat="1" ht="15" customHeight="1">
      <c r="A634" s="131"/>
      <c r="B634" s="53"/>
      <c r="C634" s="82" t="s">
        <v>71</v>
      </c>
      <c r="D634" s="746" t="str">
        <f>IF(CNGE_2026_M3_Secc1!$AH$40=CNGE_2026_M3_Secc1!$AJ$40,"",IF($AH$408=1,"",IF(CNGE_2026_M3_Secc1!D65="","",CNGE_2026_M3_Secc1!D65)))</f>
        <v/>
      </c>
      <c r="E634" s="746"/>
      <c r="F634" s="746"/>
      <c r="G634" s="746"/>
      <c r="H634" s="746"/>
      <c r="I634" s="432"/>
      <c r="J634" s="432"/>
      <c r="K634" s="432"/>
      <c r="L634" s="432"/>
      <c r="M634" s="432"/>
      <c r="N634" s="432"/>
      <c r="O634" s="432"/>
      <c r="P634" s="432"/>
      <c r="Q634" s="432"/>
      <c r="R634" s="432"/>
      <c r="S634" s="432"/>
      <c r="T634" s="432"/>
      <c r="U634" s="432"/>
      <c r="V634" s="432"/>
      <c r="W634" s="432"/>
      <c r="X634" s="432"/>
      <c r="Y634" s="432"/>
      <c r="Z634" s="432"/>
      <c r="AA634" s="432"/>
      <c r="AB634" s="432"/>
      <c r="AC634" s="432"/>
      <c r="AD634" s="432"/>
      <c r="AE634" s="49"/>
      <c r="AF634" s="219"/>
      <c r="AG634" s="212"/>
    </row>
    <row r="635" spans="1:33" s="114" customFormat="1" ht="15" customHeight="1">
      <c r="A635" s="131"/>
      <c r="B635" s="53"/>
      <c r="C635" s="82" t="s">
        <v>72</v>
      </c>
      <c r="D635" s="746" t="str">
        <f>IF(CNGE_2026_M3_Secc1!$AH$40=CNGE_2026_M3_Secc1!$AJ$40,"",IF($AH$408=1,"",IF(CNGE_2026_M3_Secc1!D66="","",CNGE_2026_M3_Secc1!D66)))</f>
        <v/>
      </c>
      <c r="E635" s="746"/>
      <c r="F635" s="746"/>
      <c r="G635" s="746"/>
      <c r="H635" s="746"/>
      <c r="I635" s="432"/>
      <c r="J635" s="432"/>
      <c r="K635" s="432"/>
      <c r="L635" s="432"/>
      <c r="M635" s="432"/>
      <c r="N635" s="432"/>
      <c r="O635" s="432"/>
      <c r="P635" s="432"/>
      <c r="Q635" s="432"/>
      <c r="R635" s="432"/>
      <c r="S635" s="432"/>
      <c r="T635" s="432"/>
      <c r="U635" s="432"/>
      <c r="V635" s="432"/>
      <c r="W635" s="432"/>
      <c r="X635" s="432"/>
      <c r="Y635" s="432"/>
      <c r="Z635" s="432"/>
      <c r="AA635" s="432"/>
      <c r="AB635" s="432"/>
      <c r="AC635" s="432"/>
      <c r="AD635" s="432"/>
      <c r="AE635" s="49"/>
      <c r="AF635" s="219"/>
      <c r="AG635" s="212"/>
    </row>
    <row r="636" spans="1:33" s="114" customFormat="1" ht="15" customHeight="1">
      <c r="A636" s="131"/>
      <c r="B636" s="53"/>
      <c r="C636" s="82" t="s">
        <v>73</v>
      </c>
      <c r="D636" s="746" t="str">
        <f>IF(CNGE_2026_M3_Secc1!$AH$40=CNGE_2026_M3_Secc1!$AJ$40,"",IF($AH$408=1,"",IF(CNGE_2026_M3_Secc1!D67="","",CNGE_2026_M3_Secc1!D67)))</f>
        <v/>
      </c>
      <c r="E636" s="746"/>
      <c r="F636" s="746"/>
      <c r="G636" s="746"/>
      <c r="H636" s="746"/>
      <c r="I636" s="432"/>
      <c r="J636" s="432"/>
      <c r="K636" s="432"/>
      <c r="L636" s="432"/>
      <c r="M636" s="432"/>
      <c r="N636" s="432"/>
      <c r="O636" s="432"/>
      <c r="P636" s="432"/>
      <c r="Q636" s="432"/>
      <c r="R636" s="432"/>
      <c r="S636" s="432"/>
      <c r="T636" s="432"/>
      <c r="U636" s="432"/>
      <c r="V636" s="432"/>
      <c r="W636" s="432"/>
      <c r="X636" s="432"/>
      <c r="Y636" s="432"/>
      <c r="Z636" s="432"/>
      <c r="AA636" s="432"/>
      <c r="AB636" s="432"/>
      <c r="AC636" s="432"/>
      <c r="AD636" s="432"/>
      <c r="AE636" s="49"/>
      <c r="AF636" s="219"/>
      <c r="AG636" s="212"/>
    </row>
    <row r="637" spans="1:33" s="114" customFormat="1" ht="15" customHeight="1">
      <c r="A637" s="131"/>
      <c r="B637" s="53"/>
      <c r="C637" s="82" t="s">
        <v>74</v>
      </c>
      <c r="D637" s="746" t="str">
        <f>IF(CNGE_2026_M3_Secc1!$AH$40=CNGE_2026_M3_Secc1!$AJ$40,"",IF($AH$408=1,"",IF(CNGE_2026_M3_Secc1!D68="","",CNGE_2026_M3_Secc1!D68)))</f>
        <v/>
      </c>
      <c r="E637" s="746"/>
      <c r="F637" s="746"/>
      <c r="G637" s="746"/>
      <c r="H637" s="746"/>
      <c r="I637" s="432"/>
      <c r="J637" s="432"/>
      <c r="K637" s="432"/>
      <c r="L637" s="432"/>
      <c r="M637" s="432"/>
      <c r="N637" s="432"/>
      <c r="O637" s="432"/>
      <c r="P637" s="432"/>
      <c r="Q637" s="432"/>
      <c r="R637" s="432"/>
      <c r="S637" s="432"/>
      <c r="T637" s="432"/>
      <c r="U637" s="432"/>
      <c r="V637" s="432"/>
      <c r="W637" s="432"/>
      <c r="X637" s="432"/>
      <c r="Y637" s="432"/>
      <c r="Z637" s="432"/>
      <c r="AA637" s="432"/>
      <c r="AB637" s="432"/>
      <c r="AC637" s="432"/>
      <c r="AD637" s="432"/>
      <c r="AE637" s="49"/>
      <c r="AF637" s="219"/>
      <c r="AG637" s="212"/>
    </row>
    <row r="638" spans="1:33" s="114" customFormat="1" ht="15" customHeight="1">
      <c r="A638" s="131"/>
      <c r="B638" s="53"/>
      <c r="C638" s="82" t="s">
        <v>75</v>
      </c>
      <c r="D638" s="746" t="str">
        <f>IF(CNGE_2026_M3_Secc1!$AH$40=CNGE_2026_M3_Secc1!$AJ$40,"",IF($AH$408=1,"",IF(CNGE_2026_M3_Secc1!D69="","",CNGE_2026_M3_Secc1!D69)))</f>
        <v/>
      </c>
      <c r="E638" s="746"/>
      <c r="F638" s="746"/>
      <c r="G638" s="746"/>
      <c r="H638" s="746"/>
      <c r="I638" s="432"/>
      <c r="J638" s="432"/>
      <c r="K638" s="432"/>
      <c r="L638" s="432"/>
      <c r="M638" s="432"/>
      <c r="N638" s="432"/>
      <c r="O638" s="432"/>
      <c r="P638" s="432"/>
      <c r="Q638" s="432"/>
      <c r="R638" s="432"/>
      <c r="S638" s="432"/>
      <c r="T638" s="432"/>
      <c r="U638" s="432"/>
      <c r="V638" s="432"/>
      <c r="W638" s="432"/>
      <c r="X638" s="432"/>
      <c r="Y638" s="432"/>
      <c r="Z638" s="432"/>
      <c r="AA638" s="432"/>
      <c r="AB638" s="432"/>
      <c r="AC638" s="432"/>
      <c r="AD638" s="432"/>
      <c r="AE638" s="49"/>
      <c r="AF638" s="219"/>
      <c r="AG638" s="212"/>
    </row>
    <row r="639" spans="1:33" s="114" customFormat="1" ht="15" customHeight="1">
      <c r="A639" s="131"/>
      <c r="B639" s="53"/>
      <c r="C639" s="82" t="s">
        <v>76</v>
      </c>
      <c r="D639" s="746" t="str">
        <f>IF(CNGE_2026_M3_Secc1!$AH$40=CNGE_2026_M3_Secc1!$AJ$40,"",IF($AH$408=1,"",IF(CNGE_2026_M3_Secc1!D70="","",CNGE_2026_M3_Secc1!D70)))</f>
        <v/>
      </c>
      <c r="E639" s="746"/>
      <c r="F639" s="746"/>
      <c r="G639" s="746"/>
      <c r="H639" s="746"/>
      <c r="I639" s="432"/>
      <c r="J639" s="432"/>
      <c r="K639" s="432"/>
      <c r="L639" s="432"/>
      <c r="M639" s="432"/>
      <c r="N639" s="432"/>
      <c r="O639" s="432"/>
      <c r="P639" s="432"/>
      <c r="Q639" s="432"/>
      <c r="R639" s="432"/>
      <c r="S639" s="432"/>
      <c r="T639" s="432"/>
      <c r="U639" s="432"/>
      <c r="V639" s="432"/>
      <c r="W639" s="432"/>
      <c r="X639" s="432"/>
      <c r="Y639" s="432"/>
      <c r="Z639" s="432"/>
      <c r="AA639" s="432"/>
      <c r="AB639" s="432"/>
      <c r="AC639" s="432"/>
      <c r="AD639" s="432"/>
      <c r="AE639" s="49"/>
      <c r="AF639" s="219"/>
      <c r="AG639" s="212"/>
    </row>
    <row r="640" spans="1:33" s="114" customFormat="1" ht="15" customHeight="1">
      <c r="A640" s="131"/>
      <c r="B640" s="53"/>
      <c r="C640" s="82" t="s">
        <v>77</v>
      </c>
      <c r="D640" s="746" t="str">
        <f>IF(CNGE_2026_M3_Secc1!$AH$40=CNGE_2026_M3_Secc1!$AJ$40,"",IF($AH$408=1,"",IF(CNGE_2026_M3_Secc1!D71="","",CNGE_2026_M3_Secc1!D71)))</f>
        <v/>
      </c>
      <c r="E640" s="746"/>
      <c r="F640" s="746"/>
      <c r="G640" s="746"/>
      <c r="H640" s="746"/>
      <c r="I640" s="432"/>
      <c r="J640" s="432"/>
      <c r="K640" s="432"/>
      <c r="L640" s="432"/>
      <c r="M640" s="432"/>
      <c r="N640" s="432"/>
      <c r="O640" s="432"/>
      <c r="P640" s="432"/>
      <c r="Q640" s="432"/>
      <c r="R640" s="432"/>
      <c r="S640" s="432"/>
      <c r="T640" s="432"/>
      <c r="U640" s="432"/>
      <c r="V640" s="432"/>
      <c r="W640" s="432"/>
      <c r="X640" s="432"/>
      <c r="Y640" s="432"/>
      <c r="Z640" s="432"/>
      <c r="AA640" s="432"/>
      <c r="AB640" s="432"/>
      <c r="AC640" s="432"/>
      <c r="AD640" s="432"/>
      <c r="AE640" s="49"/>
      <c r="AF640" s="219"/>
      <c r="AG640" s="212"/>
    </row>
    <row r="641" spans="1:33" s="114" customFormat="1" ht="15" customHeight="1">
      <c r="A641" s="131"/>
      <c r="B641" s="53"/>
      <c r="C641" s="82" t="s">
        <v>78</v>
      </c>
      <c r="D641" s="746" t="str">
        <f>IF(CNGE_2026_M3_Secc1!$AH$40=CNGE_2026_M3_Secc1!$AJ$40,"",IF($AH$408=1,"",IF(CNGE_2026_M3_Secc1!D72="","",CNGE_2026_M3_Secc1!D72)))</f>
        <v/>
      </c>
      <c r="E641" s="746"/>
      <c r="F641" s="746"/>
      <c r="G641" s="746"/>
      <c r="H641" s="746"/>
      <c r="I641" s="432"/>
      <c r="J641" s="432"/>
      <c r="K641" s="432"/>
      <c r="L641" s="432"/>
      <c r="M641" s="432"/>
      <c r="N641" s="432"/>
      <c r="O641" s="432"/>
      <c r="P641" s="432"/>
      <c r="Q641" s="432"/>
      <c r="R641" s="432"/>
      <c r="S641" s="432"/>
      <c r="T641" s="432"/>
      <c r="U641" s="432"/>
      <c r="V641" s="432"/>
      <c r="W641" s="432"/>
      <c r="X641" s="432"/>
      <c r="Y641" s="432"/>
      <c r="Z641" s="432"/>
      <c r="AA641" s="432"/>
      <c r="AB641" s="432"/>
      <c r="AC641" s="432"/>
      <c r="AD641" s="432"/>
      <c r="AE641" s="49"/>
      <c r="AF641" s="219"/>
      <c r="AG641" s="212"/>
    </row>
    <row r="642" spans="1:33" s="114" customFormat="1" ht="15" customHeight="1">
      <c r="A642" s="131"/>
      <c r="B642" s="53"/>
      <c r="C642" s="82" t="s">
        <v>79</v>
      </c>
      <c r="D642" s="746" t="str">
        <f>IF(CNGE_2026_M3_Secc1!$AH$40=CNGE_2026_M3_Secc1!$AJ$40,"",IF($AH$408=1,"",IF(CNGE_2026_M3_Secc1!D73="","",CNGE_2026_M3_Secc1!D73)))</f>
        <v/>
      </c>
      <c r="E642" s="746"/>
      <c r="F642" s="746"/>
      <c r="G642" s="746"/>
      <c r="H642" s="746"/>
      <c r="I642" s="432"/>
      <c r="J642" s="432"/>
      <c r="K642" s="432"/>
      <c r="L642" s="432"/>
      <c r="M642" s="432"/>
      <c r="N642" s="432"/>
      <c r="O642" s="432"/>
      <c r="P642" s="432"/>
      <c r="Q642" s="432"/>
      <c r="R642" s="432"/>
      <c r="S642" s="432"/>
      <c r="T642" s="432"/>
      <c r="U642" s="432"/>
      <c r="V642" s="432"/>
      <c r="W642" s="432"/>
      <c r="X642" s="432"/>
      <c r="Y642" s="432"/>
      <c r="Z642" s="432"/>
      <c r="AA642" s="432"/>
      <c r="AB642" s="432"/>
      <c r="AC642" s="432"/>
      <c r="AD642" s="432"/>
      <c r="AE642" s="49"/>
      <c r="AF642" s="219"/>
      <c r="AG642" s="212"/>
    </row>
    <row r="643" spans="1:33" s="114" customFormat="1" ht="15" customHeight="1">
      <c r="A643" s="131"/>
      <c r="B643" s="53"/>
      <c r="C643" s="82" t="s">
        <v>80</v>
      </c>
      <c r="D643" s="746" t="str">
        <f>IF(CNGE_2026_M3_Secc1!$AH$40=CNGE_2026_M3_Secc1!$AJ$40,"",IF($AH$408=1,"",IF(CNGE_2026_M3_Secc1!D74="","",CNGE_2026_M3_Secc1!D74)))</f>
        <v/>
      </c>
      <c r="E643" s="746"/>
      <c r="F643" s="746"/>
      <c r="G643" s="746"/>
      <c r="H643" s="746"/>
      <c r="I643" s="432"/>
      <c r="J643" s="432"/>
      <c r="K643" s="432"/>
      <c r="L643" s="432"/>
      <c r="M643" s="432"/>
      <c r="N643" s="432"/>
      <c r="O643" s="432"/>
      <c r="P643" s="432"/>
      <c r="Q643" s="432"/>
      <c r="R643" s="432"/>
      <c r="S643" s="432"/>
      <c r="T643" s="432"/>
      <c r="U643" s="432"/>
      <c r="V643" s="432"/>
      <c r="W643" s="432"/>
      <c r="X643" s="432"/>
      <c r="Y643" s="432"/>
      <c r="Z643" s="432"/>
      <c r="AA643" s="432"/>
      <c r="AB643" s="432"/>
      <c r="AC643" s="432"/>
      <c r="AD643" s="432"/>
      <c r="AE643" s="49"/>
      <c r="AF643" s="219"/>
      <c r="AG643" s="212"/>
    </row>
    <row r="644" spans="1:33" s="114" customFormat="1" ht="15" customHeight="1">
      <c r="A644" s="131"/>
      <c r="B644" s="53"/>
      <c r="C644" s="82" t="s">
        <v>81</v>
      </c>
      <c r="D644" s="746" t="str">
        <f>IF(CNGE_2026_M3_Secc1!$AH$40=CNGE_2026_M3_Secc1!$AJ$40,"",IF($AH$408=1,"",IF(CNGE_2026_M3_Secc1!D75="","",CNGE_2026_M3_Secc1!D75)))</f>
        <v/>
      </c>
      <c r="E644" s="746"/>
      <c r="F644" s="746"/>
      <c r="G644" s="746"/>
      <c r="H644" s="746"/>
      <c r="I644" s="432"/>
      <c r="J644" s="432"/>
      <c r="K644" s="432"/>
      <c r="L644" s="432"/>
      <c r="M644" s="432"/>
      <c r="N644" s="432"/>
      <c r="O644" s="432"/>
      <c r="P644" s="432"/>
      <c r="Q644" s="432"/>
      <c r="R644" s="432"/>
      <c r="S644" s="432"/>
      <c r="T644" s="432"/>
      <c r="U644" s="432"/>
      <c r="V644" s="432"/>
      <c r="W644" s="432"/>
      <c r="X644" s="432"/>
      <c r="Y644" s="432"/>
      <c r="Z644" s="432"/>
      <c r="AA644" s="432"/>
      <c r="AB644" s="432"/>
      <c r="AC644" s="432"/>
      <c r="AD644" s="432"/>
      <c r="AE644" s="49"/>
      <c r="AF644" s="219"/>
      <c r="AG644" s="212"/>
    </row>
    <row r="645" spans="1:33" s="114" customFormat="1" ht="15" customHeight="1">
      <c r="A645" s="131"/>
      <c r="B645" s="53"/>
      <c r="C645" s="82" t="s">
        <v>82</v>
      </c>
      <c r="D645" s="746" t="str">
        <f>IF(CNGE_2026_M3_Secc1!$AH$40=CNGE_2026_M3_Secc1!$AJ$40,"",IF($AH$408=1,"",IF(CNGE_2026_M3_Secc1!D76="","",CNGE_2026_M3_Secc1!D76)))</f>
        <v/>
      </c>
      <c r="E645" s="746"/>
      <c r="F645" s="746"/>
      <c r="G645" s="746"/>
      <c r="H645" s="746"/>
      <c r="I645" s="432"/>
      <c r="J645" s="432"/>
      <c r="K645" s="432"/>
      <c r="L645" s="432"/>
      <c r="M645" s="432"/>
      <c r="N645" s="432"/>
      <c r="O645" s="432"/>
      <c r="P645" s="432"/>
      <c r="Q645" s="432"/>
      <c r="R645" s="432"/>
      <c r="S645" s="432"/>
      <c r="T645" s="432"/>
      <c r="U645" s="432"/>
      <c r="V645" s="432"/>
      <c r="W645" s="432"/>
      <c r="X645" s="432"/>
      <c r="Y645" s="432"/>
      <c r="Z645" s="432"/>
      <c r="AA645" s="432"/>
      <c r="AB645" s="432"/>
      <c r="AC645" s="432"/>
      <c r="AD645" s="432"/>
      <c r="AE645" s="49"/>
      <c r="AF645" s="219"/>
      <c r="AG645" s="212"/>
    </row>
    <row r="646" spans="1:33" s="114" customFormat="1" ht="15" customHeight="1">
      <c r="A646" s="131"/>
      <c r="B646" s="53"/>
      <c r="C646" s="82" t="s">
        <v>83</v>
      </c>
      <c r="D646" s="746" t="str">
        <f>IF(CNGE_2026_M3_Secc1!$AH$40=CNGE_2026_M3_Secc1!$AJ$40,"",IF($AH$408=1,"",IF(CNGE_2026_M3_Secc1!D77="","",CNGE_2026_M3_Secc1!D77)))</f>
        <v/>
      </c>
      <c r="E646" s="746"/>
      <c r="F646" s="746"/>
      <c r="G646" s="746"/>
      <c r="H646" s="746"/>
      <c r="I646" s="432"/>
      <c r="J646" s="432"/>
      <c r="K646" s="432"/>
      <c r="L646" s="432"/>
      <c r="M646" s="432"/>
      <c r="N646" s="432"/>
      <c r="O646" s="432"/>
      <c r="P646" s="432"/>
      <c r="Q646" s="432"/>
      <c r="R646" s="432"/>
      <c r="S646" s="432"/>
      <c r="T646" s="432"/>
      <c r="U646" s="432"/>
      <c r="V646" s="432"/>
      <c r="W646" s="432"/>
      <c r="X646" s="432"/>
      <c r="Y646" s="432"/>
      <c r="Z646" s="432"/>
      <c r="AA646" s="432"/>
      <c r="AB646" s="432"/>
      <c r="AC646" s="432"/>
      <c r="AD646" s="432"/>
      <c r="AE646" s="49"/>
      <c r="AF646" s="219"/>
      <c r="AG646" s="212"/>
    </row>
    <row r="647" spans="1:33" s="114" customFormat="1" ht="15" customHeight="1">
      <c r="A647" s="131"/>
      <c r="B647" s="53"/>
      <c r="C647" s="82" t="s">
        <v>84</v>
      </c>
      <c r="D647" s="746" t="str">
        <f>IF(CNGE_2026_M3_Secc1!$AH$40=CNGE_2026_M3_Secc1!$AJ$40,"",IF($AH$408=1,"",IF(CNGE_2026_M3_Secc1!D78="","",CNGE_2026_M3_Secc1!D78)))</f>
        <v/>
      </c>
      <c r="E647" s="746"/>
      <c r="F647" s="746"/>
      <c r="G647" s="746"/>
      <c r="H647" s="746"/>
      <c r="I647" s="432"/>
      <c r="J647" s="432"/>
      <c r="K647" s="432"/>
      <c r="L647" s="432"/>
      <c r="M647" s="432"/>
      <c r="N647" s="432"/>
      <c r="O647" s="432"/>
      <c r="P647" s="432"/>
      <c r="Q647" s="432"/>
      <c r="R647" s="432"/>
      <c r="S647" s="432"/>
      <c r="T647" s="432"/>
      <c r="U647" s="432"/>
      <c r="V647" s="432"/>
      <c r="W647" s="432"/>
      <c r="X647" s="432"/>
      <c r="Y647" s="432"/>
      <c r="Z647" s="432"/>
      <c r="AA647" s="432"/>
      <c r="AB647" s="432"/>
      <c r="AC647" s="432"/>
      <c r="AD647" s="432"/>
      <c r="AE647" s="49"/>
      <c r="AF647" s="219"/>
      <c r="AG647" s="212"/>
    </row>
    <row r="648" spans="1:33" s="114" customFormat="1" ht="15" customHeight="1">
      <c r="A648" s="131"/>
      <c r="B648" s="53"/>
      <c r="C648" s="82" t="s">
        <v>85</v>
      </c>
      <c r="D648" s="746" t="str">
        <f>IF(CNGE_2026_M3_Secc1!$AH$40=CNGE_2026_M3_Secc1!$AJ$40,"",IF($AH$408=1,"",IF(CNGE_2026_M3_Secc1!D79="","",CNGE_2026_M3_Secc1!D79)))</f>
        <v/>
      </c>
      <c r="E648" s="746"/>
      <c r="F648" s="746"/>
      <c r="G648" s="746"/>
      <c r="H648" s="746"/>
      <c r="I648" s="432"/>
      <c r="J648" s="432"/>
      <c r="K648" s="432"/>
      <c r="L648" s="432"/>
      <c r="M648" s="432"/>
      <c r="N648" s="432"/>
      <c r="O648" s="432"/>
      <c r="P648" s="432"/>
      <c r="Q648" s="432"/>
      <c r="R648" s="432"/>
      <c r="S648" s="432"/>
      <c r="T648" s="432"/>
      <c r="U648" s="432"/>
      <c r="V648" s="432"/>
      <c r="W648" s="432"/>
      <c r="X648" s="432"/>
      <c r="Y648" s="432"/>
      <c r="Z648" s="432"/>
      <c r="AA648" s="432"/>
      <c r="AB648" s="432"/>
      <c r="AC648" s="432"/>
      <c r="AD648" s="432"/>
      <c r="AE648" s="49"/>
      <c r="AF648" s="219"/>
      <c r="AG648" s="212"/>
    </row>
    <row r="649" spans="1:33" s="114" customFormat="1" ht="15" customHeight="1">
      <c r="A649" s="131"/>
      <c r="B649" s="53"/>
      <c r="C649" s="82" t="s">
        <v>86</v>
      </c>
      <c r="D649" s="746" t="str">
        <f>IF(CNGE_2026_M3_Secc1!$AH$40=CNGE_2026_M3_Secc1!$AJ$40,"",IF($AH$408=1,"",IF(CNGE_2026_M3_Secc1!D80="","",CNGE_2026_M3_Secc1!D80)))</f>
        <v/>
      </c>
      <c r="E649" s="746"/>
      <c r="F649" s="746"/>
      <c r="G649" s="746"/>
      <c r="H649" s="746"/>
      <c r="I649" s="432"/>
      <c r="J649" s="432"/>
      <c r="K649" s="432"/>
      <c r="L649" s="432"/>
      <c r="M649" s="432"/>
      <c r="N649" s="432"/>
      <c r="O649" s="432"/>
      <c r="P649" s="432"/>
      <c r="Q649" s="432"/>
      <c r="R649" s="432"/>
      <c r="S649" s="432"/>
      <c r="T649" s="432"/>
      <c r="U649" s="432"/>
      <c r="V649" s="432"/>
      <c r="W649" s="432"/>
      <c r="X649" s="432"/>
      <c r="Y649" s="432"/>
      <c r="Z649" s="432"/>
      <c r="AA649" s="432"/>
      <c r="AB649" s="432"/>
      <c r="AC649" s="432"/>
      <c r="AD649" s="432"/>
      <c r="AE649" s="49"/>
      <c r="AF649" s="219"/>
      <c r="AG649" s="212"/>
    </row>
    <row r="650" spans="1:33" s="114" customFormat="1" ht="15" customHeight="1">
      <c r="A650" s="131"/>
      <c r="B650" s="53"/>
      <c r="C650" s="82" t="s">
        <v>87</v>
      </c>
      <c r="D650" s="746" t="str">
        <f>IF(CNGE_2026_M3_Secc1!$AH$40=CNGE_2026_M3_Secc1!$AJ$40,"",IF($AH$408=1,"",IF(CNGE_2026_M3_Secc1!D81="","",CNGE_2026_M3_Secc1!D81)))</f>
        <v/>
      </c>
      <c r="E650" s="746"/>
      <c r="F650" s="746"/>
      <c r="G650" s="746"/>
      <c r="H650" s="746"/>
      <c r="I650" s="432"/>
      <c r="J650" s="432"/>
      <c r="K650" s="432"/>
      <c r="L650" s="432"/>
      <c r="M650" s="432"/>
      <c r="N650" s="432"/>
      <c r="O650" s="432"/>
      <c r="P650" s="432"/>
      <c r="Q650" s="432"/>
      <c r="R650" s="432"/>
      <c r="S650" s="432"/>
      <c r="T650" s="432"/>
      <c r="U650" s="432"/>
      <c r="V650" s="432"/>
      <c r="W650" s="432"/>
      <c r="X650" s="432"/>
      <c r="Y650" s="432"/>
      <c r="Z650" s="432"/>
      <c r="AA650" s="432"/>
      <c r="AB650" s="432"/>
      <c r="AC650" s="432"/>
      <c r="AD650" s="432"/>
      <c r="AE650" s="49"/>
      <c r="AF650" s="219"/>
      <c r="AG650" s="212"/>
    </row>
    <row r="651" spans="1:33" s="114" customFormat="1" ht="15" customHeight="1">
      <c r="A651" s="131"/>
      <c r="B651" s="53"/>
      <c r="C651" s="82" t="s">
        <v>88</v>
      </c>
      <c r="D651" s="746" t="str">
        <f>IF(CNGE_2026_M3_Secc1!$AH$40=CNGE_2026_M3_Secc1!$AJ$40,"",IF($AH$408=1,"",IF(CNGE_2026_M3_Secc1!D82="","",CNGE_2026_M3_Secc1!D82)))</f>
        <v/>
      </c>
      <c r="E651" s="746"/>
      <c r="F651" s="746"/>
      <c r="G651" s="746"/>
      <c r="H651" s="746"/>
      <c r="I651" s="432"/>
      <c r="J651" s="432"/>
      <c r="K651" s="432"/>
      <c r="L651" s="432"/>
      <c r="M651" s="432"/>
      <c r="N651" s="432"/>
      <c r="O651" s="432"/>
      <c r="P651" s="432"/>
      <c r="Q651" s="432"/>
      <c r="R651" s="432"/>
      <c r="S651" s="432"/>
      <c r="T651" s="432"/>
      <c r="U651" s="432"/>
      <c r="V651" s="432"/>
      <c r="W651" s="432"/>
      <c r="X651" s="432"/>
      <c r="Y651" s="432"/>
      <c r="Z651" s="432"/>
      <c r="AA651" s="432"/>
      <c r="AB651" s="432"/>
      <c r="AC651" s="432"/>
      <c r="AD651" s="432"/>
      <c r="AE651" s="49"/>
      <c r="AF651" s="219"/>
      <c r="AG651" s="212"/>
    </row>
    <row r="652" spans="1:33" s="114" customFormat="1" ht="15" customHeight="1">
      <c r="A652" s="131"/>
      <c r="B652" s="53"/>
      <c r="C652" s="82" t="s">
        <v>89</v>
      </c>
      <c r="D652" s="746" t="str">
        <f>IF(CNGE_2026_M3_Secc1!$AH$40=CNGE_2026_M3_Secc1!$AJ$40,"",IF($AH$408=1,"",IF(CNGE_2026_M3_Secc1!D83="","",CNGE_2026_M3_Secc1!D83)))</f>
        <v/>
      </c>
      <c r="E652" s="746"/>
      <c r="F652" s="746"/>
      <c r="G652" s="746"/>
      <c r="H652" s="746"/>
      <c r="I652" s="432"/>
      <c r="J652" s="432"/>
      <c r="K652" s="432"/>
      <c r="L652" s="432"/>
      <c r="M652" s="432"/>
      <c r="N652" s="432"/>
      <c r="O652" s="432"/>
      <c r="P652" s="432"/>
      <c r="Q652" s="432"/>
      <c r="R652" s="432"/>
      <c r="S652" s="432"/>
      <c r="T652" s="432"/>
      <c r="U652" s="432"/>
      <c r="V652" s="432"/>
      <c r="W652" s="432"/>
      <c r="X652" s="432"/>
      <c r="Y652" s="432"/>
      <c r="Z652" s="432"/>
      <c r="AA652" s="432"/>
      <c r="AB652" s="432"/>
      <c r="AC652" s="432"/>
      <c r="AD652" s="432"/>
      <c r="AE652" s="49"/>
      <c r="AF652" s="219"/>
      <c r="AG652" s="212"/>
    </row>
    <row r="653" spans="1:33" s="114" customFormat="1" ht="15" customHeight="1">
      <c r="A653" s="131"/>
      <c r="B653" s="53"/>
      <c r="C653" s="82" t="s">
        <v>90</v>
      </c>
      <c r="D653" s="746" t="str">
        <f>IF(CNGE_2026_M3_Secc1!$AH$40=CNGE_2026_M3_Secc1!$AJ$40,"",IF($AH$408=1,"",IF(CNGE_2026_M3_Secc1!D84="","",CNGE_2026_M3_Secc1!D84)))</f>
        <v/>
      </c>
      <c r="E653" s="746"/>
      <c r="F653" s="746"/>
      <c r="G653" s="746"/>
      <c r="H653" s="746"/>
      <c r="I653" s="432"/>
      <c r="J653" s="432"/>
      <c r="K653" s="432"/>
      <c r="L653" s="432"/>
      <c r="M653" s="432"/>
      <c r="N653" s="432"/>
      <c r="O653" s="432"/>
      <c r="P653" s="432"/>
      <c r="Q653" s="432"/>
      <c r="R653" s="432"/>
      <c r="S653" s="432"/>
      <c r="T653" s="432"/>
      <c r="U653" s="432"/>
      <c r="V653" s="432"/>
      <c r="W653" s="432"/>
      <c r="X653" s="432"/>
      <c r="Y653" s="432"/>
      <c r="Z653" s="432"/>
      <c r="AA653" s="432"/>
      <c r="AB653" s="432"/>
      <c r="AC653" s="432"/>
      <c r="AD653" s="432"/>
      <c r="AE653" s="49"/>
      <c r="AF653" s="219"/>
      <c r="AG653" s="212"/>
    </row>
    <row r="654" spans="1:33" s="114" customFormat="1" ht="15" customHeight="1">
      <c r="A654" s="131"/>
      <c r="B654" s="53"/>
      <c r="C654" s="82" t="s">
        <v>91</v>
      </c>
      <c r="D654" s="746" t="str">
        <f>IF(CNGE_2026_M3_Secc1!$AH$40=CNGE_2026_M3_Secc1!$AJ$40,"",IF($AH$408=1,"",IF(CNGE_2026_M3_Secc1!D85="","",CNGE_2026_M3_Secc1!D85)))</f>
        <v/>
      </c>
      <c r="E654" s="746"/>
      <c r="F654" s="746"/>
      <c r="G654" s="746"/>
      <c r="H654" s="746"/>
      <c r="I654" s="432"/>
      <c r="J654" s="432"/>
      <c r="K654" s="432"/>
      <c r="L654" s="432"/>
      <c r="M654" s="432"/>
      <c r="N654" s="432"/>
      <c r="O654" s="432"/>
      <c r="P654" s="432"/>
      <c r="Q654" s="432"/>
      <c r="R654" s="432"/>
      <c r="S654" s="432"/>
      <c r="T654" s="432"/>
      <c r="U654" s="432"/>
      <c r="V654" s="432"/>
      <c r="W654" s="432"/>
      <c r="X654" s="432"/>
      <c r="Y654" s="432"/>
      <c r="Z654" s="432"/>
      <c r="AA654" s="432"/>
      <c r="AB654" s="432"/>
      <c r="AC654" s="432"/>
      <c r="AD654" s="432"/>
      <c r="AE654" s="49"/>
      <c r="AF654" s="219"/>
      <c r="AG654" s="212"/>
    </row>
    <row r="655" spans="1:33" s="114" customFormat="1" ht="15" customHeight="1">
      <c r="A655" s="131"/>
      <c r="B655" s="53"/>
      <c r="C655" s="82" t="s">
        <v>92</v>
      </c>
      <c r="D655" s="746" t="str">
        <f>IF(CNGE_2026_M3_Secc1!$AH$40=CNGE_2026_M3_Secc1!$AJ$40,"",IF($AH$408=1,"",IF(CNGE_2026_M3_Secc1!D86="","",CNGE_2026_M3_Secc1!D86)))</f>
        <v/>
      </c>
      <c r="E655" s="746"/>
      <c r="F655" s="746"/>
      <c r="G655" s="746"/>
      <c r="H655" s="746"/>
      <c r="I655" s="432"/>
      <c r="J655" s="432"/>
      <c r="K655" s="432"/>
      <c r="L655" s="432"/>
      <c r="M655" s="432"/>
      <c r="N655" s="432"/>
      <c r="O655" s="432"/>
      <c r="P655" s="432"/>
      <c r="Q655" s="432"/>
      <c r="R655" s="432"/>
      <c r="S655" s="432"/>
      <c r="T655" s="432"/>
      <c r="U655" s="432"/>
      <c r="V655" s="432"/>
      <c r="W655" s="432"/>
      <c r="X655" s="432"/>
      <c r="Y655" s="432"/>
      <c r="Z655" s="432"/>
      <c r="AA655" s="432"/>
      <c r="AB655" s="432"/>
      <c r="AC655" s="432"/>
      <c r="AD655" s="432"/>
      <c r="AE655" s="49"/>
      <c r="AF655" s="219"/>
      <c r="AG655" s="212"/>
    </row>
    <row r="656" spans="1:33" s="114" customFormat="1" ht="15" customHeight="1">
      <c r="A656" s="131"/>
      <c r="B656" s="53"/>
      <c r="C656" s="82" t="s">
        <v>93</v>
      </c>
      <c r="D656" s="746" t="str">
        <f>IF(CNGE_2026_M3_Secc1!$AH$40=CNGE_2026_M3_Secc1!$AJ$40,"",IF($AH$408=1,"",IF(CNGE_2026_M3_Secc1!D87="","",CNGE_2026_M3_Secc1!D87)))</f>
        <v/>
      </c>
      <c r="E656" s="746"/>
      <c r="F656" s="746"/>
      <c r="G656" s="746"/>
      <c r="H656" s="746"/>
      <c r="I656" s="432"/>
      <c r="J656" s="432"/>
      <c r="K656" s="432"/>
      <c r="L656" s="432"/>
      <c r="M656" s="432"/>
      <c r="N656" s="432"/>
      <c r="O656" s="432"/>
      <c r="P656" s="432"/>
      <c r="Q656" s="432"/>
      <c r="R656" s="432"/>
      <c r="S656" s="432"/>
      <c r="T656" s="432"/>
      <c r="U656" s="432"/>
      <c r="V656" s="432"/>
      <c r="W656" s="432"/>
      <c r="X656" s="432"/>
      <c r="Y656" s="432"/>
      <c r="Z656" s="432"/>
      <c r="AA656" s="432"/>
      <c r="AB656" s="432"/>
      <c r="AC656" s="432"/>
      <c r="AD656" s="432"/>
      <c r="AE656" s="49"/>
      <c r="AF656" s="219"/>
      <c r="AG656" s="212"/>
    </row>
    <row r="657" spans="1:33" s="114" customFormat="1" ht="15" customHeight="1">
      <c r="A657" s="131"/>
      <c r="B657" s="53"/>
      <c r="C657" s="82" t="s">
        <v>94</v>
      </c>
      <c r="D657" s="746" t="str">
        <f>IF(CNGE_2026_M3_Secc1!$AH$40=CNGE_2026_M3_Secc1!$AJ$40,"",IF($AH$408=1,"",IF(CNGE_2026_M3_Secc1!D88="","",CNGE_2026_M3_Secc1!D88)))</f>
        <v/>
      </c>
      <c r="E657" s="746"/>
      <c r="F657" s="746"/>
      <c r="G657" s="746"/>
      <c r="H657" s="746"/>
      <c r="I657" s="432"/>
      <c r="J657" s="432"/>
      <c r="K657" s="432"/>
      <c r="L657" s="432"/>
      <c r="M657" s="432"/>
      <c r="N657" s="432"/>
      <c r="O657" s="432"/>
      <c r="P657" s="432"/>
      <c r="Q657" s="432"/>
      <c r="R657" s="432"/>
      <c r="S657" s="432"/>
      <c r="T657" s="432"/>
      <c r="U657" s="432"/>
      <c r="V657" s="432"/>
      <c r="W657" s="432"/>
      <c r="X657" s="432"/>
      <c r="Y657" s="432"/>
      <c r="Z657" s="432"/>
      <c r="AA657" s="432"/>
      <c r="AB657" s="432"/>
      <c r="AC657" s="432"/>
      <c r="AD657" s="432"/>
      <c r="AE657" s="49"/>
      <c r="AF657" s="219"/>
      <c r="AG657" s="212"/>
    </row>
    <row r="658" spans="1:33" s="114" customFormat="1" ht="15" customHeight="1">
      <c r="A658" s="131"/>
      <c r="B658" s="53"/>
      <c r="C658" s="82" t="s">
        <v>95</v>
      </c>
      <c r="D658" s="746" t="str">
        <f>IF(CNGE_2026_M3_Secc1!$AH$40=CNGE_2026_M3_Secc1!$AJ$40,"",IF($AH$408=1,"",IF(CNGE_2026_M3_Secc1!D89="","",CNGE_2026_M3_Secc1!D89)))</f>
        <v/>
      </c>
      <c r="E658" s="746"/>
      <c r="F658" s="746"/>
      <c r="G658" s="746"/>
      <c r="H658" s="746"/>
      <c r="I658" s="432"/>
      <c r="J658" s="432"/>
      <c r="K658" s="432"/>
      <c r="L658" s="432"/>
      <c r="M658" s="432"/>
      <c r="N658" s="432"/>
      <c r="O658" s="432"/>
      <c r="P658" s="432"/>
      <c r="Q658" s="432"/>
      <c r="R658" s="432"/>
      <c r="S658" s="432"/>
      <c r="T658" s="432"/>
      <c r="U658" s="432"/>
      <c r="V658" s="432"/>
      <c r="W658" s="432"/>
      <c r="X658" s="432"/>
      <c r="Y658" s="432"/>
      <c r="Z658" s="432"/>
      <c r="AA658" s="432"/>
      <c r="AB658" s="432"/>
      <c r="AC658" s="432"/>
      <c r="AD658" s="432"/>
      <c r="AE658" s="49"/>
      <c r="AF658" s="219"/>
      <c r="AG658" s="212"/>
    </row>
    <row r="659" spans="1:33" s="114" customFormat="1" ht="15" customHeight="1">
      <c r="A659" s="131"/>
      <c r="B659" s="53"/>
      <c r="C659" s="82" t="s">
        <v>96</v>
      </c>
      <c r="D659" s="746" t="str">
        <f>IF(CNGE_2026_M3_Secc1!$AH$40=CNGE_2026_M3_Secc1!$AJ$40,"",IF($AH$408=1,"",IF(CNGE_2026_M3_Secc1!D90="","",CNGE_2026_M3_Secc1!D90)))</f>
        <v/>
      </c>
      <c r="E659" s="746"/>
      <c r="F659" s="746"/>
      <c r="G659" s="746"/>
      <c r="H659" s="746"/>
      <c r="I659" s="432"/>
      <c r="J659" s="432"/>
      <c r="K659" s="432"/>
      <c r="L659" s="432"/>
      <c r="M659" s="432"/>
      <c r="N659" s="432"/>
      <c r="O659" s="432"/>
      <c r="P659" s="432"/>
      <c r="Q659" s="432"/>
      <c r="R659" s="432"/>
      <c r="S659" s="432"/>
      <c r="T659" s="432"/>
      <c r="U659" s="432"/>
      <c r="V659" s="432"/>
      <c r="W659" s="432"/>
      <c r="X659" s="432"/>
      <c r="Y659" s="432"/>
      <c r="Z659" s="432"/>
      <c r="AA659" s="432"/>
      <c r="AB659" s="432"/>
      <c r="AC659" s="432"/>
      <c r="AD659" s="432"/>
      <c r="AE659" s="49"/>
      <c r="AF659" s="219"/>
      <c r="AG659" s="212"/>
    </row>
    <row r="660" spans="1:33" s="114" customFormat="1" ht="15" customHeight="1">
      <c r="A660" s="131"/>
      <c r="B660" s="53"/>
      <c r="C660" s="82" t="s">
        <v>97</v>
      </c>
      <c r="D660" s="746" t="str">
        <f>IF(CNGE_2026_M3_Secc1!$AH$40=CNGE_2026_M3_Secc1!$AJ$40,"",IF($AH$408=1,"",IF(CNGE_2026_M3_Secc1!D91="","",CNGE_2026_M3_Secc1!D91)))</f>
        <v/>
      </c>
      <c r="E660" s="746"/>
      <c r="F660" s="746"/>
      <c r="G660" s="746"/>
      <c r="H660" s="746"/>
      <c r="I660" s="432"/>
      <c r="J660" s="432"/>
      <c r="K660" s="432"/>
      <c r="L660" s="432"/>
      <c r="M660" s="432"/>
      <c r="N660" s="432"/>
      <c r="O660" s="432"/>
      <c r="P660" s="432"/>
      <c r="Q660" s="432"/>
      <c r="R660" s="432"/>
      <c r="S660" s="432"/>
      <c r="T660" s="432"/>
      <c r="U660" s="432"/>
      <c r="V660" s="432"/>
      <c r="W660" s="432"/>
      <c r="X660" s="432"/>
      <c r="Y660" s="432"/>
      <c r="Z660" s="432"/>
      <c r="AA660" s="432"/>
      <c r="AB660" s="432"/>
      <c r="AC660" s="432"/>
      <c r="AD660" s="432"/>
      <c r="AE660" s="49"/>
      <c r="AF660" s="219"/>
      <c r="AG660" s="212"/>
    </row>
    <row r="661" spans="1:33" s="114" customFormat="1" ht="15" customHeight="1">
      <c r="A661" s="131"/>
      <c r="B661" s="53"/>
      <c r="C661" s="82" t="s">
        <v>98</v>
      </c>
      <c r="D661" s="746" t="str">
        <f>IF(CNGE_2026_M3_Secc1!$AH$40=CNGE_2026_M3_Secc1!$AJ$40,"",IF($AH$408=1,"",IF(CNGE_2026_M3_Secc1!D92="","",CNGE_2026_M3_Secc1!D92)))</f>
        <v/>
      </c>
      <c r="E661" s="746"/>
      <c r="F661" s="746"/>
      <c r="G661" s="746"/>
      <c r="H661" s="746"/>
      <c r="I661" s="432"/>
      <c r="J661" s="432"/>
      <c r="K661" s="432"/>
      <c r="L661" s="432"/>
      <c r="M661" s="432"/>
      <c r="N661" s="432"/>
      <c r="O661" s="432"/>
      <c r="P661" s="432"/>
      <c r="Q661" s="432"/>
      <c r="R661" s="432"/>
      <c r="S661" s="432"/>
      <c r="T661" s="432"/>
      <c r="U661" s="432"/>
      <c r="V661" s="432"/>
      <c r="W661" s="432"/>
      <c r="X661" s="432"/>
      <c r="Y661" s="432"/>
      <c r="Z661" s="432"/>
      <c r="AA661" s="432"/>
      <c r="AB661" s="432"/>
      <c r="AC661" s="432"/>
      <c r="AD661" s="432"/>
      <c r="AE661" s="49"/>
      <c r="AF661" s="219"/>
      <c r="AG661" s="212"/>
    </row>
    <row r="662" spans="1:33" s="114" customFormat="1" ht="15" customHeight="1">
      <c r="A662" s="131"/>
      <c r="B662" s="53"/>
      <c r="C662" s="82" t="s">
        <v>99</v>
      </c>
      <c r="D662" s="746" t="str">
        <f>IF(CNGE_2026_M3_Secc1!$AH$40=CNGE_2026_M3_Secc1!$AJ$40,"",IF($AH$408=1,"",IF(CNGE_2026_M3_Secc1!D93="","",CNGE_2026_M3_Secc1!D93)))</f>
        <v/>
      </c>
      <c r="E662" s="746"/>
      <c r="F662" s="746"/>
      <c r="G662" s="746"/>
      <c r="H662" s="746"/>
      <c r="I662" s="432"/>
      <c r="J662" s="432"/>
      <c r="K662" s="432"/>
      <c r="L662" s="432"/>
      <c r="M662" s="432"/>
      <c r="N662" s="432"/>
      <c r="O662" s="432"/>
      <c r="P662" s="432"/>
      <c r="Q662" s="432"/>
      <c r="R662" s="432"/>
      <c r="S662" s="432"/>
      <c r="T662" s="432"/>
      <c r="U662" s="432"/>
      <c r="V662" s="432"/>
      <c r="W662" s="432"/>
      <c r="X662" s="432"/>
      <c r="Y662" s="432"/>
      <c r="Z662" s="432"/>
      <c r="AA662" s="432"/>
      <c r="AB662" s="432"/>
      <c r="AC662" s="432"/>
      <c r="AD662" s="432"/>
      <c r="AE662" s="49"/>
      <c r="AF662" s="219"/>
      <c r="AG662" s="212"/>
    </row>
    <row r="663" spans="1:33" s="114" customFormat="1" ht="15" customHeight="1">
      <c r="A663" s="131"/>
      <c r="B663" s="53"/>
      <c r="C663" s="82" t="s">
        <v>100</v>
      </c>
      <c r="D663" s="746" t="str">
        <f>IF(CNGE_2026_M3_Secc1!$AH$40=CNGE_2026_M3_Secc1!$AJ$40,"",IF($AH$408=1,"",IF(CNGE_2026_M3_Secc1!D94="","",CNGE_2026_M3_Secc1!D94)))</f>
        <v/>
      </c>
      <c r="E663" s="746"/>
      <c r="F663" s="746"/>
      <c r="G663" s="746"/>
      <c r="H663" s="746"/>
      <c r="I663" s="432"/>
      <c r="J663" s="432"/>
      <c r="K663" s="432"/>
      <c r="L663" s="432"/>
      <c r="M663" s="432"/>
      <c r="N663" s="432"/>
      <c r="O663" s="432"/>
      <c r="P663" s="432"/>
      <c r="Q663" s="432"/>
      <c r="R663" s="432"/>
      <c r="S663" s="432"/>
      <c r="T663" s="432"/>
      <c r="U663" s="432"/>
      <c r="V663" s="432"/>
      <c r="W663" s="432"/>
      <c r="X663" s="432"/>
      <c r="Y663" s="432"/>
      <c r="Z663" s="432"/>
      <c r="AA663" s="432"/>
      <c r="AB663" s="432"/>
      <c r="AC663" s="432"/>
      <c r="AD663" s="432"/>
      <c r="AE663" s="49"/>
      <c r="AF663" s="219"/>
      <c r="AG663" s="212"/>
    </row>
    <row r="664" spans="1:33" s="114" customFormat="1" ht="15" customHeight="1">
      <c r="A664" s="131"/>
      <c r="B664" s="53"/>
      <c r="C664" s="82" t="s">
        <v>116</v>
      </c>
      <c r="D664" s="746" t="str">
        <f>IF(CNGE_2026_M3_Secc1!$AH$40=CNGE_2026_M3_Secc1!$AJ$40,"",IF($AH$408=1,"",IF(CNGE_2026_M3_Secc1!D95="","",CNGE_2026_M3_Secc1!D95)))</f>
        <v/>
      </c>
      <c r="E664" s="746"/>
      <c r="F664" s="746"/>
      <c r="G664" s="746"/>
      <c r="H664" s="746"/>
      <c r="I664" s="432"/>
      <c r="J664" s="432"/>
      <c r="K664" s="432"/>
      <c r="L664" s="432"/>
      <c r="M664" s="432"/>
      <c r="N664" s="432"/>
      <c r="O664" s="432"/>
      <c r="P664" s="432"/>
      <c r="Q664" s="432"/>
      <c r="R664" s="432"/>
      <c r="S664" s="432"/>
      <c r="T664" s="432"/>
      <c r="U664" s="432"/>
      <c r="V664" s="432"/>
      <c r="W664" s="432"/>
      <c r="X664" s="432"/>
      <c r="Y664" s="432"/>
      <c r="Z664" s="432"/>
      <c r="AA664" s="432"/>
      <c r="AB664" s="432"/>
      <c r="AC664" s="432"/>
      <c r="AD664" s="432"/>
      <c r="AE664" s="49"/>
      <c r="AF664" s="219"/>
      <c r="AG664" s="212"/>
    </row>
    <row r="665" spans="1:33" s="114" customFormat="1" ht="15" customHeight="1">
      <c r="A665" s="131"/>
      <c r="B665" s="53"/>
      <c r="C665" s="82" t="s">
        <v>117</v>
      </c>
      <c r="D665" s="746" t="str">
        <f>IF(CNGE_2026_M3_Secc1!$AH$40=CNGE_2026_M3_Secc1!$AJ$40,"",IF($AH$408=1,"",IF(CNGE_2026_M3_Secc1!D96="","",CNGE_2026_M3_Secc1!D96)))</f>
        <v/>
      </c>
      <c r="E665" s="746"/>
      <c r="F665" s="746"/>
      <c r="G665" s="746"/>
      <c r="H665" s="746"/>
      <c r="I665" s="432"/>
      <c r="J665" s="432"/>
      <c r="K665" s="432"/>
      <c r="L665" s="432"/>
      <c r="M665" s="432"/>
      <c r="N665" s="432"/>
      <c r="O665" s="432"/>
      <c r="P665" s="432"/>
      <c r="Q665" s="432"/>
      <c r="R665" s="432"/>
      <c r="S665" s="432"/>
      <c r="T665" s="432"/>
      <c r="U665" s="432"/>
      <c r="V665" s="432"/>
      <c r="W665" s="432"/>
      <c r="X665" s="432"/>
      <c r="Y665" s="432"/>
      <c r="Z665" s="432"/>
      <c r="AA665" s="432"/>
      <c r="AB665" s="432"/>
      <c r="AC665" s="432"/>
      <c r="AD665" s="432"/>
      <c r="AE665" s="49"/>
      <c r="AF665" s="219"/>
      <c r="AG665" s="212"/>
    </row>
    <row r="666" spans="1:33" s="114" customFormat="1" ht="15" customHeight="1">
      <c r="A666" s="131"/>
      <c r="B666" s="53"/>
      <c r="C666" s="82" t="s">
        <v>118</v>
      </c>
      <c r="D666" s="746" t="str">
        <f>IF(CNGE_2026_M3_Secc1!$AH$40=CNGE_2026_M3_Secc1!$AJ$40,"",IF($AH$408=1,"",IF(CNGE_2026_M3_Secc1!D97="","",CNGE_2026_M3_Secc1!D97)))</f>
        <v/>
      </c>
      <c r="E666" s="746"/>
      <c r="F666" s="746"/>
      <c r="G666" s="746"/>
      <c r="H666" s="746"/>
      <c r="I666" s="432"/>
      <c r="J666" s="432"/>
      <c r="K666" s="432"/>
      <c r="L666" s="432"/>
      <c r="M666" s="432"/>
      <c r="N666" s="432"/>
      <c r="O666" s="432"/>
      <c r="P666" s="432"/>
      <c r="Q666" s="432"/>
      <c r="R666" s="432"/>
      <c r="S666" s="432"/>
      <c r="T666" s="432"/>
      <c r="U666" s="432"/>
      <c r="V666" s="432"/>
      <c r="W666" s="432"/>
      <c r="X666" s="432"/>
      <c r="Y666" s="432"/>
      <c r="Z666" s="432"/>
      <c r="AA666" s="432"/>
      <c r="AB666" s="432"/>
      <c r="AC666" s="432"/>
      <c r="AD666" s="432"/>
      <c r="AE666" s="49"/>
      <c r="AF666" s="219"/>
      <c r="AG666" s="212"/>
    </row>
    <row r="667" spans="1:33" s="114" customFormat="1" ht="15" customHeight="1">
      <c r="A667" s="131"/>
      <c r="B667" s="53"/>
      <c r="C667" s="82" t="s">
        <v>119</v>
      </c>
      <c r="D667" s="746" t="str">
        <f>IF(CNGE_2026_M3_Secc1!$AH$40=CNGE_2026_M3_Secc1!$AJ$40,"",IF($AH$408=1,"",IF(CNGE_2026_M3_Secc1!D98="","",CNGE_2026_M3_Secc1!D98)))</f>
        <v/>
      </c>
      <c r="E667" s="746"/>
      <c r="F667" s="746"/>
      <c r="G667" s="746"/>
      <c r="H667" s="746"/>
      <c r="I667" s="432"/>
      <c r="J667" s="432"/>
      <c r="K667" s="432"/>
      <c r="L667" s="432"/>
      <c r="M667" s="432"/>
      <c r="N667" s="432"/>
      <c r="O667" s="432"/>
      <c r="P667" s="432"/>
      <c r="Q667" s="432"/>
      <c r="R667" s="432"/>
      <c r="S667" s="432"/>
      <c r="T667" s="432"/>
      <c r="U667" s="432"/>
      <c r="V667" s="432"/>
      <c r="W667" s="432"/>
      <c r="X667" s="432"/>
      <c r="Y667" s="432"/>
      <c r="Z667" s="432"/>
      <c r="AA667" s="432"/>
      <c r="AB667" s="432"/>
      <c r="AC667" s="432"/>
      <c r="AD667" s="432"/>
      <c r="AE667" s="49"/>
      <c r="AF667" s="219"/>
      <c r="AG667" s="212"/>
    </row>
    <row r="668" spans="1:33" s="114" customFormat="1" ht="15" customHeight="1">
      <c r="A668" s="131"/>
      <c r="B668" s="53"/>
      <c r="C668" s="82" t="s">
        <v>120</v>
      </c>
      <c r="D668" s="746" t="str">
        <f>IF(CNGE_2026_M3_Secc1!$AH$40=CNGE_2026_M3_Secc1!$AJ$40,"",IF($AH$408=1,"",IF(CNGE_2026_M3_Secc1!D99="","",CNGE_2026_M3_Secc1!D99)))</f>
        <v/>
      </c>
      <c r="E668" s="746"/>
      <c r="F668" s="746"/>
      <c r="G668" s="746"/>
      <c r="H668" s="746"/>
      <c r="I668" s="432"/>
      <c r="J668" s="432"/>
      <c r="K668" s="432"/>
      <c r="L668" s="432"/>
      <c r="M668" s="432"/>
      <c r="N668" s="432"/>
      <c r="O668" s="432"/>
      <c r="P668" s="432"/>
      <c r="Q668" s="432"/>
      <c r="R668" s="432"/>
      <c r="S668" s="432"/>
      <c r="T668" s="432"/>
      <c r="U668" s="432"/>
      <c r="V668" s="432"/>
      <c r="W668" s="432"/>
      <c r="X668" s="432"/>
      <c r="Y668" s="432"/>
      <c r="Z668" s="432"/>
      <c r="AA668" s="432"/>
      <c r="AB668" s="432"/>
      <c r="AC668" s="432"/>
      <c r="AD668" s="432"/>
      <c r="AE668" s="49"/>
      <c r="AF668" s="219"/>
      <c r="AG668" s="212"/>
    </row>
    <row r="669" spans="1:33" s="114" customFormat="1" ht="15" customHeight="1">
      <c r="A669" s="131"/>
      <c r="B669" s="72"/>
      <c r="C669" s="82" t="s">
        <v>121</v>
      </c>
      <c r="D669" s="746" t="str">
        <f>IF(CNGE_2026_M3_Secc1!$AH$40=CNGE_2026_M3_Secc1!$AJ$40,"",IF($AH$408=1,"",IF(CNGE_2026_M3_Secc1!D100="","",CNGE_2026_M3_Secc1!D100)))</f>
        <v/>
      </c>
      <c r="E669" s="746"/>
      <c r="F669" s="746"/>
      <c r="G669" s="746"/>
      <c r="H669" s="746"/>
      <c r="I669" s="432"/>
      <c r="J669" s="432"/>
      <c r="K669" s="432"/>
      <c r="L669" s="432"/>
      <c r="M669" s="432"/>
      <c r="N669" s="432"/>
      <c r="O669" s="432"/>
      <c r="P669" s="432"/>
      <c r="Q669" s="432"/>
      <c r="R669" s="432"/>
      <c r="S669" s="432"/>
      <c r="T669" s="432"/>
      <c r="U669" s="432"/>
      <c r="V669" s="432"/>
      <c r="W669" s="432"/>
      <c r="X669" s="432"/>
      <c r="Y669" s="432"/>
      <c r="Z669" s="432"/>
      <c r="AA669" s="432"/>
      <c r="AB669" s="432"/>
      <c r="AC669" s="432"/>
      <c r="AD669" s="432"/>
      <c r="AE669" s="49"/>
      <c r="AF669" s="219"/>
      <c r="AG669" s="212"/>
    </row>
    <row r="670" spans="1:33" s="114" customFormat="1" ht="15" customHeight="1">
      <c r="A670" s="131"/>
      <c r="B670" s="48"/>
      <c r="C670" s="82" t="s">
        <v>122</v>
      </c>
      <c r="D670" s="746" t="str">
        <f>IF(CNGE_2026_M3_Secc1!$AH$40=CNGE_2026_M3_Secc1!$AJ$40,"",IF($AH$408=1,"",IF(CNGE_2026_M3_Secc1!D101="","",CNGE_2026_M3_Secc1!D101)))</f>
        <v/>
      </c>
      <c r="E670" s="746"/>
      <c r="F670" s="746"/>
      <c r="G670" s="746"/>
      <c r="H670" s="746"/>
      <c r="I670" s="432"/>
      <c r="J670" s="432"/>
      <c r="K670" s="432"/>
      <c r="L670" s="432"/>
      <c r="M670" s="432"/>
      <c r="N670" s="432"/>
      <c r="O670" s="432"/>
      <c r="P670" s="432"/>
      <c r="Q670" s="432"/>
      <c r="R670" s="432"/>
      <c r="S670" s="432"/>
      <c r="T670" s="432"/>
      <c r="U670" s="432"/>
      <c r="V670" s="432"/>
      <c r="W670" s="432"/>
      <c r="X670" s="432"/>
      <c r="Y670" s="432"/>
      <c r="Z670" s="432"/>
      <c r="AA670" s="432"/>
      <c r="AB670" s="432"/>
      <c r="AC670" s="432"/>
      <c r="AD670" s="432"/>
      <c r="AE670" s="49"/>
      <c r="AF670" s="219"/>
      <c r="AG670" s="212"/>
    </row>
    <row r="671" spans="1:33" s="114" customFormat="1" ht="15" customHeight="1">
      <c r="A671" s="131"/>
      <c r="B671" s="48"/>
      <c r="C671" s="82" t="s">
        <v>123</v>
      </c>
      <c r="D671" s="746" t="str">
        <f>IF(CNGE_2026_M3_Secc1!$AH$40=CNGE_2026_M3_Secc1!$AJ$40,"",IF($AH$408=1,"",IF(CNGE_2026_M3_Secc1!D102="","",CNGE_2026_M3_Secc1!D102)))</f>
        <v/>
      </c>
      <c r="E671" s="746"/>
      <c r="F671" s="746"/>
      <c r="G671" s="746"/>
      <c r="H671" s="746"/>
      <c r="I671" s="432"/>
      <c r="J671" s="432"/>
      <c r="K671" s="432"/>
      <c r="L671" s="432"/>
      <c r="M671" s="432"/>
      <c r="N671" s="432"/>
      <c r="O671" s="432"/>
      <c r="P671" s="432"/>
      <c r="Q671" s="432"/>
      <c r="R671" s="432"/>
      <c r="S671" s="432"/>
      <c r="T671" s="432"/>
      <c r="U671" s="432"/>
      <c r="V671" s="432"/>
      <c r="W671" s="432"/>
      <c r="X671" s="432"/>
      <c r="Y671" s="432"/>
      <c r="Z671" s="432"/>
      <c r="AA671" s="432"/>
      <c r="AB671" s="432"/>
      <c r="AC671" s="432"/>
      <c r="AD671" s="432"/>
      <c r="AE671" s="49"/>
      <c r="AF671" s="219"/>
      <c r="AG671" s="212"/>
    </row>
    <row r="672" spans="1:33" s="114" customFormat="1" ht="15" customHeight="1">
      <c r="A672" s="131"/>
      <c r="B672" s="48"/>
      <c r="C672" s="82" t="s">
        <v>124</v>
      </c>
      <c r="D672" s="746" t="str">
        <f>IF(CNGE_2026_M3_Secc1!$AH$40=CNGE_2026_M3_Secc1!$AJ$40,"",IF($AH$408=1,"",IF(CNGE_2026_M3_Secc1!D103="","",CNGE_2026_M3_Secc1!D103)))</f>
        <v/>
      </c>
      <c r="E672" s="746"/>
      <c r="F672" s="746"/>
      <c r="G672" s="746"/>
      <c r="H672" s="746"/>
      <c r="I672" s="432"/>
      <c r="J672" s="432"/>
      <c r="K672" s="432"/>
      <c r="L672" s="432"/>
      <c r="M672" s="432"/>
      <c r="N672" s="432"/>
      <c r="O672" s="432"/>
      <c r="P672" s="432"/>
      <c r="Q672" s="432"/>
      <c r="R672" s="432"/>
      <c r="S672" s="432"/>
      <c r="T672" s="432"/>
      <c r="U672" s="432"/>
      <c r="V672" s="432"/>
      <c r="W672" s="432"/>
      <c r="X672" s="432"/>
      <c r="Y672" s="432"/>
      <c r="Z672" s="432"/>
      <c r="AA672" s="432"/>
      <c r="AB672" s="432"/>
      <c r="AC672" s="432"/>
      <c r="AD672" s="432"/>
      <c r="AE672" s="49"/>
      <c r="AF672" s="219"/>
      <c r="AG672" s="212"/>
    </row>
    <row r="673" spans="1:33" s="114" customFormat="1" ht="15" customHeight="1">
      <c r="A673" s="131"/>
      <c r="B673" s="48"/>
      <c r="C673" s="82" t="s">
        <v>125</v>
      </c>
      <c r="D673" s="746" t="str">
        <f>IF(CNGE_2026_M3_Secc1!$AH$40=CNGE_2026_M3_Secc1!$AJ$40,"",IF($AH$408=1,"",IF(CNGE_2026_M3_Secc1!D104="","",CNGE_2026_M3_Secc1!D104)))</f>
        <v/>
      </c>
      <c r="E673" s="746"/>
      <c r="F673" s="746"/>
      <c r="G673" s="746"/>
      <c r="H673" s="746"/>
      <c r="I673" s="432"/>
      <c r="J673" s="432"/>
      <c r="K673" s="432"/>
      <c r="L673" s="432"/>
      <c r="M673" s="432"/>
      <c r="N673" s="432"/>
      <c r="O673" s="432"/>
      <c r="P673" s="432"/>
      <c r="Q673" s="432"/>
      <c r="R673" s="432"/>
      <c r="S673" s="432"/>
      <c r="T673" s="432"/>
      <c r="U673" s="432"/>
      <c r="V673" s="432"/>
      <c r="W673" s="432"/>
      <c r="X673" s="432"/>
      <c r="Y673" s="432"/>
      <c r="Z673" s="432"/>
      <c r="AA673" s="432"/>
      <c r="AB673" s="432"/>
      <c r="AC673" s="432"/>
      <c r="AD673" s="432"/>
      <c r="AE673" s="49"/>
      <c r="AF673" s="219"/>
      <c r="AG673" s="212"/>
    </row>
    <row r="674" spans="1:33" s="114" customFormat="1" ht="15" customHeight="1">
      <c r="A674" s="131"/>
      <c r="B674" s="48"/>
      <c r="C674" s="82" t="s">
        <v>237</v>
      </c>
      <c r="D674" s="746" t="str">
        <f>IF(CNGE_2026_M3_Secc1!$AH$40=CNGE_2026_M3_Secc1!$AJ$40,"",IF($AH$408=1,"",IF(CNGE_2026_M3_Secc1!D105="","",CNGE_2026_M3_Secc1!D105)))</f>
        <v/>
      </c>
      <c r="E674" s="746"/>
      <c r="F674" s="746"/>
      <c r="G674" s="746"/>
      <c r="H674" s="746"/>
      <c r="I674" s="432"/>
      <c r="J674" s="432"/>
      <c r="K674" s="432"/>
      <c r="L674" s="432"/>
      <c r="M674" s="432"/>
      <c r="N674" s="432"/>
      <c r="O674" s="432"/>
      <c r="P674" s="432"/>
      <c r="Q674" s="432"/>
      <c r="R674" s="432"/>
      <c r="S674" s="432"/>
      <c r="T674" s="432"/>
      <c r="U674" s="432"/>
      <c r="V674" s="432"/>
      <c r="W674" s="432"/>
      <c r="X674" s="432"/>
      <c r="Y674" s="432"/>
      <c r="Z674" s="432"/>
      <c r="AA674" s="432"/>
      <c r="AB674" s="432"/>
      <c r="AC674" s="432"/>
      <c r="AD674" s="432"/>
      <c r="AE674" s="49"/>
      <c r="AF674" s="219"/>
      <c r="AG674" s="212"/>
    </row>
    <row r="675" spans="1:33" s="114" customFormat="1" ht="15" customHeight="1">
      <c r="A675" s="131"/>
      <c r="B675" s="48"/>
      <c r="C675" s="82" t="s">
        <v>238</v>
      </c>
      <c r="D675" s="746" t="str">
        <f>IF(CNGE_2026_M3_Secc1!$AH$40=CNGE_2026_M3_Secc1!$AJ$40,"",IF($AH$408=1,"",IF(CNGE_2026_M3_Secc1!D106="","",CNGE_2026_M3_Secc1!D106)))</f>
        <v/>
      </c>
      <c r="E675" s="746"/>
      <c r="F675" s="746"/>
      <c r="G675" s="746"/>
      <c r="H675" s="746"/>
      <c r="I675" s="432"/>
      <c r="J675" s="432"/>
      <c r="K675" s="432"/>
      <c r="L675" s="432"/>
      <c r="M675" s="432"/>
      <c r="N675" s="432"/>
      <c r="O675" s="432"/>
      <c r="P675" s="432"/>
      <c r="Q675" s="432"/>
      <c r="R675" s="432"/>
      <c r="S675" s="432"/>
      <c r="T675" s="432"/>
      <c r="U675" s="432"/>
      <c r="V675" s="432"/>
      <c r="W675" s="432"/>
      <c r="X675" s="432"/>
      <c r="Y675" s="432"/>
      <c r="Z675" s="432"/>
      <c r="AA675" s="432"/>
      <c r="AB675" s="432"/>
      <c r="AC675" s="432"/>
      <c r="AD675" s="432"/>
      <c r="AE675" s="49"/>
      <c r="AF675" s="219"/>
      <c r="AG675" s="212"/>
    </row>
    <row r="676" spans="1:33" s="114" customFormat="1" ht="15" customHeight="1">
      <c r="A676" s="131"/>
      <c r="B676" s="48"/>
      <c r="C676" s="82" t="s">
        <v>239</v>
      </c>
      <c r="D676" s="746" t="str">
        <f>IF(CNGE_2026_M3_Secc1!$AH$40=CNGE_2026_M3_Secc1!$AJ$40,"",IF($AH$408=1,"",IF(CNGE_2026_M3_Secc1!D107="","",CNGE_2026_M3_Secc1!D107)))</f>
        <v/>
      </c>
      <c r="E676" s="746"/>
      <c r="F676" s="746"/>
      <c r="G676" s="746"/>
      <c r="H676" s="746"/>
      <c r="I676" s="432"/>
      <c r="J676" s="432"/>
      <c r="K676" s="432"/>
      <c r="L676" s="432"/>
      <c r="M676" s="432"/>
      <c r="N676" s="432"/>
      <c r="O676" s="432"/>
      <c r="P676" s="432"/>
      <c r="Q676" s="432"/>
      <c r="R676" s="432"/>
      <c r="S676" s="432"/>
      <c r="T676" s="432"/>
      <c r="U676" s="432"/>
      <c r="V676" s="432"/>
      <c r="W676" s="432"/>
      <c r="X676" s="432"/>
      <c r="Y676" s="432"/>
      <c r="Z676" s="432"/>
      <c r="AA676" s="432"/>
      <c r="AB676" s="432"/>
      <c r="AC676" s="432"/>
      <c r="AD676" s="432"/>
      <c r="AE676" s="49"/>
      <c r="AF676" s="219"/>
      <c r="AG676" s="212"/>
    </row>
    <row r="677" spans="1:33" s="114" customFormat="1" ht="15" customHeight="1">
      <c r="A677" s="131"/>
      <c r="B677" s="48"/>
      <c r="C677" s="82" t="s">
        <v>240</v>
      </c>
      <c r="D677" s="746" t="str">
        <f>IF(CNGE_2026_M3_Secc1!$AH$40=CNGE_2026_M3_Secc1!$AJ$40,"",IF($AH$408=1,"",IF(CNGE_2026_M3_Secc1!D108="","",CNGE_2026_M3_Secc1!D108)))</f>
        <v/>
      </c>
      <c r="E677" s="746"/>
      <c r="F677" s="746"/>
      <c r="G677" s="746"/>
      <c r="H677" s="746"/>
      <c r="I677" s="432"/>
      <c r="J677" s="432"/>
      <c r="K677" s="432"/>
      <c r="L677" s="432"/>
      <c r="M677" s="432"/>
      <c r="N677" s="432"/>
      <c r="O677" s="432"/>
      <c r="P677" s="432"/>
      <c r="Q677" s="432"/>
      <c r="R677" s="432"/>
      <c r="S677" s="432"/>
      <c r="T677" s="432"/>
      <c r="U677" s="432"/>
      <c r="V677" s="432"/>
      <c r="W677" s="432"/>
      <c r="X677" s="432"/>
      <c r="Y677" s="432"/>
      <c r="Z677" s="432"/>
      <c r="AA677" s="432"/>
      <c r="AB677" s="432"/>
      <c r="AC677" s="432"/>
      <c r="AD677" s="432"/>
      <c r="AE677" s="49"/>
      <c r="AF677" s="219"/>
      <c r="AG677" s="212"/>
    </row>
    <row r="678" spans="1:33" s="114" customFormat="1" ht="15" customHeight="1">
      <c r="A678" s="131"/>
      <c r="B678" s="48"/>
      <c r="C678" s="82" t="s">
        <v>241</v>
      </c>
      <c r="D678" s="746" t="str">
        <f>IF(CNGE_2026_M3_Secc1!$AH$40=CNGE_2026_M3_Secc1!$AJ$40,"",IF($AH$408=1,"",IF(CNGE_2026_M3_Secc1!D109="","",CNGE_2026_M3_Secc1!D109)))</f>
        <v/>
      </c>
      <c r="E678" s="746"/>
      <c r="F678" s="746"/>
      <c r="G678" s="746"/>
      <c r="H678" s="746"/>
      <c r="I678" s="432"/>
      <c r="J678" s="432"/>
      <c r="K678" s="432"/>
      <c r="L678" s="432"/>
      <c r="M678" s="432"/>
      <c r="N678" s="432"/>
      <c r="O678" s="432"/>
      <c r="P678" s="432"/>
      <c r="Q678" s="432"/>
      <c r="R678" s="432"/>
      <c r="S678" s="432"/>
      <c r="T678" s="432"/>
      <c r="U678" s="432"/>
      <c r="V678" s="432"/>
      <c r="W678" s="432"/>
      <c r="X678" s="432"/>
      <c r="Y678" s="432"/>
      <c r="Z678" s="432"/>
      <c r="AA678" s="432"/>
      <c r="AB678" s="432"/>
      <c r="AC678" s="432"/>
      <c r="AD678" s="432"/>
      <c r="AE678" s="49"/>
      <c r="AF678" s="219"/>
      <c r="AG678" s="212"/>
    </row>
    <row r="679" spans="1:33" s="114" customFormat="1" ht="15" customHeight="1">
      <c r="A679" s="131"/>
      <c r="B679" s="48"/>
      <c r="C679" s="82" t="s">
        <v>242</v>
      </c>
      <c r="D679" s="746" t="str">
        <f>IF(CNGE_2026_M3_Secc1!$AH$40=CNGE_2026_M3_Secc1!$AJ$40,"",IF($AH$408=1,"",IF(CNGE_2026_M3_Secc1!D110="","",CNGE_2026_M3_Secc1!D110)))</f>
        <v/>
      </c>
      <c r="E679" s="746"/>
      <c r="F679" s="746"/>
      <c r="G679" s="746"/>
      <c r="H679" s="746"/>
      <c r="I679" s="432"/>
      <c r="J679" s="432"/>
      <c r="K679" s="432"/>
      <c r="L679" s="432"/>
      <c r="M679" s="432"/>
      <c r="N679" s="432"/>
      <c r="O679" s="432"/>
      <c r="P679" s="432"/>
      <c r="Q679" s="432"/>
      <c r="R679" s="432"/>
      <c r="S679" s="432"/>
      <c r="T679" s="432"/>
      <c r="U679" s="432"/>
      <c r="V679" s="432"/>
      <c r="W679" s="432"/>
      <c r="X679" s="432"/>
      <c r="Y679" s="432"/>
      <c r="Z679" s="432"/>
      <c r="AA679" s="432"/>
      <c r="AB679" s="432"/>
      <c r="AC679" s="432"/>
      <c r="AD679" s="432"/>
      <c r="AE679" s="49"/>
      <c r="AF679" s="219"/>
      <c r="AG679" s="212"/>
    </row>
    <row r="680" spans="1:33" s="114" customFormat="1" ht="15" customHeight="1">
      <c r="A680" s="131"/>
      <c r="B680" s="48"/>
      <c r="C680" s="82" t="s">
        <v>243</v>
      </c>
      <c r="D680" s="746" t="str">
        <f>IF(CNGE_2026_M3_Secc1!$AH$40=CNGE_2026_M3_Secc1!$AJ$40,"",IF($AH$408=1,"",IF(CNGE_2026_M3_Secc1!D111="","",CNGE_2026_M3_Secc1!D111)))</f>
        <v/>
      </c>
      <c r="E680" s="746"/>
      <c r="F680" s="746"/>
      <c r="G680" s="746"/>
      <c r="H680" s="746"/>
      <c r="I680" s="432"/>
      <c r="J680" s="432"/>
      <c r="K680" s="432"/>
      <c r="L680" s="432"/>
      <c r="M680" s="432"/>
      <c r="N680" s="432"/>
      <c r="O680" s="432"/>
      <c r="P680" s="432"/>
      <c r="Q680" s="432"/>
      <c r="R680" s="432"/>
      <c r="S680" s="432"/>
      <c r="T680" s="432"/>
      <c r="U680" s="432"/>
      <c r="V680" s="432"/>
      <c r="W680" s="432"/>
      <c r="X680" s="432"/>
      <c r="Y680" s="432"/>
      <c r="Z680" s="432"/>
      <c r="AA680" s="432"/>
      <c r="AB680" s="432"/>
      <c r="AC680" s="432"/>
      <c r="AD680" s="432"/>
      <c r="AE680" s="49"/>
      <c r="AF680" s="219"/>
      <c r="AG680" s="212"/>
    </row>
    <row r="681" spans="1:33" s="114" customFormat="1" ht="15" customHeight="1">
      <c r="A681" s="131"/>
      <c r="B681" s="48"/>
      <c r="C681" s="82" t="s">
        <v>244</v>
      </c>
      <c r="D681" s="746" t="str">
        <f>IF(CNGE_2026_M3_Secc1!$AH$40=CNGE_2026_M3_Secc1!$AJ$40,"",IF($AH$408=1,"",IF(CNGE_2026_M3_Secc1!D112="","",CNGE_2026_M3_Secc1!D112)))</f>
        <v/>
      </c>
      <c r="E681" s="746"/>
      <c r="F681" s="746"/>
      <c r="G681" s="746"/>
      <c r="H681" s="746"/>
      <c r="I681" s="432"/>
      <c r="J681" s="432"/>
      <c r="K681" s="432"/>
      <c r="L681" s="432"/>
      <c r="M681" s="432"/>
      <c r="N681" s="432"/>
      <c r="O681" s="432"/>
      <c r="P681" s="432"/>
      <c r="Q681" s="432"/>
      <c r="R681" s="432"/>
      <c r="S681" s="432"/>
      <c r="T681" s="432"/>
      <c r="U681" s="432"/>
      <c r="V681" s="432"/>
      <c r="W681" s="432"/>
      <c r="X681" s="432"/>
      <c r="Y681" s="432"/>
      <c r="Z681" s="432"/>
      <c r="AA681" s="432"/>
      <c r="AB681" s="432"/>
      <c r="AC681" s="432"/>
      <c r="AD681" s="432"/>
      <c r="AE681" s="49"/>
      <c r="AF681" s="219"/>
      <c r="AG681" s="212"/>
    </row>
    <row r="682" spans="1:33" s="114" customFormat="1" ht="15" customHeight="1">
      <c r="A682" s="131"/>
      <c r="B682" s="48"/>
      <c r="C682" s="82" t="s">
        <v>245</v>
      </c>
      <c r="D682" s="746" t="str">
        <f>IF(CNGE_2026_M3_Secc1!$AH$40=CNGE_2026_M3_Secc1!$AJ$40,"",IF($AH$408=1,"",IF(CNGE_2026_M3_Secc1!D113="","",CNGE_2026_M3_Secc1!D113)))</f>
        <v/>
      </c>
      <c r="E682" s="746"/>
      <c r="F682" s="746"/>
      <c r="G682" s="746"/>
      <c r="H682" s="746"/>
      <c r="I682" s="432"/>
      <c r="J682" s="432"/>
      <c r="K682" s="432"/>
      <c r="L682" s="432"/>
      <c r="M682" s="432"/>
      <c r="N682" s="432"/>
      <c r="O682" s="432"/>
      <c r="P682" s="432"/>
      <c r="Q682" s="432"/>
      <c r="R682" s="432"/>
      <c r="S682" s="432"/>
      <c r="T682" s="432"/>
      <c r="U682" s="432"/>
      <c r="V682" s="432"/>
      <c r="W682" s="432"/>
      <c r="X682" s="432"/>
      <c r="Y682" s="432"/>
      <c r="Z682" s="432"/>
      <c r="AA682" s="432"/>
      <c r="AB682" s="432"/>
      <c r="AC682" s="432"/>
      <c r="AD682" s="432"/>
      <c r="AE682" s="49"/>
      <c r="AF682" s="219"/>
      <c r="AG682" s="212"/>
    </row>
    <row r="683" spans="1:33" s="114" customFormat="1" ht="15" customHeight="1">
      <c r="A683" s="131"/>
      <c r="B683" s="48"/>
      <c r="C683" s="82" t="s">
        <v>246</v>
      </c>
      <c r="D683" s="746" t="str">
        <f>IF(CNGE_2026_M3_Secc1!$AH$40=CNGE_2026_M3_Secc1!$AJ$40,"",IF($AH$408=1,"",IF(CNGE_2026_M3_Secc1!D114="","",CNGE_2026_M3_Secc1!D114)))</f>
        <v/>
      </c>
      <c r="E683" s="746"/>
      <c r="F683" s="746"/>
      <c r="G683" s="746"/>
      <c r="H683" s="746"/>
      <c r="I683" s="432"/>
      <c r="J683" s="432"/>
      <c r="K683" s="432"/>
      <c r="L683" s="432"/>
      <c r="M683" s="432"/>
      <c r="N683" s="432"/>
      <c r="O683" s="432"/>
      <c r="P683" s="432"/>
      <c r="Q683" s="432"/>
      <c r="R683" s="432"/>
      <c r="S683" s="432"/>
      <c r="T683" s="432"/>
      <c r="U683" s="432"/>
      <c r="V683" s="432"/>
      <c r="W683" s="432"/>
      <c r="X683" s="432"/>
      <c r="Y683" s="432"/>
      <c r="Z683" s="432"/>
      <c r="AA683" s="432"/>
      <c r="AB683" s="432"/>
      <c r="AC683" s="432"/>
      <c r="AD683" s="432"/>
      <c r="AE683" s="49"/>
      <c r="AF683" s="219"/>
      <c r="AG683" s="212"/>
    </row>
    <row r="684" spans="1:33" s="72" customFormat="1" ht="60" customHeight="1">
      <c r="A684" s="131"/>
      <c r="C684" s="82" t="s">
        <v>321</v>
      </c>
      <c r="D684" s="746" t="str">
        <f>IF(AH408=1,"","OTRA UNIDAD DE SERVICIOS PERICIALES Y/ O DE SERVICIO MEDICO FORENSE")</f>
        <v>OTRA UNIDAD DE SERVICIOS PERICIALES Y/ O DE SERVICIO MEDICO FORENSE</v>
      </c>
      <c r="E684" s="746"/>
      <c r="F684" s="746"/>
      <c r="G684" s="746"/>
      <c r="H684" s="746"/>
      <c r="I684" s="432"/>
      <c r="J684" s="432"/>
      <c r="K684" s="432"/>
      <c r="L684" s="432"/>
      <c r="M684" s="432"/>
      <c r="N684" s="432"/>
      <c r="O684" s="432"/>
      <c r="P684" s="432"/>
      <c r="Q684" s="432"/>
      <c r="R684" s="432"/>
      <c r="S684" s="432"/>
      <c r="T684" s="432"/>
      <c r="U684" s="432"/>
      <c r="V684" s="432"/>
      <c r="W684" s="432"/>
      <c r="X684" s="432"/>
      <c r="Y684" s="432"/>
      <c r="Z684" s="432"/>
      <c r="AA684" s="432"/>
      <c r="AB684" s="432"/>
      <c r="AC684" s="432"/>
      <c r="AD684" s="432"/>
      <c r="AE684" s="12"/>
      <c r="AF684" s="219"/>
    </row>
    <row r="685" spans="1:33" s="226" customFormat="1" ht="15" customHeight="1">
      <c r="A685" s="131"/>
      <c r="B685" s="44"/>
      <c r="C685" s="106"/>
      <c r="D685" s="106"/>
      <c r="E685" s="106"/>
      <c r="F685" s="106"/>
      <c r="G685" s="106"/>
      <c r="H685" s="106"/>
      <c r="I685" s="174">
        <f>IF(AND(SUM(I628:I684)=0,COUNTIF(I628:I684,"NS")&gt;0),"NS",
IF(AND(SUM(I628:I684)=0,COUNTIF(I628:I684,0)&gt;0),0,
IF(AND(SUM(I628:I684)=0,COUNTIF(I628:I684,"NA")&gt;0),"NA",
SUM(I628:I684))))</f>
        <v>0</v>
      </c>
      <c r="J685" s="174">
        <f t="shared" ref="J685:AD685" si="343">IF(AND(SUM(J628:J684)=0,COUNTIF(J628:J684,"NS")&gt;0),"NS",
IF(AND(SUM(J628:J684)=0,COUNTIF(J628:J684,0)&gt;0),0,
IF(AND(SUM(J628:J684)=0,COUNTIF(J628:J684,"NA")&gt;0),"NA",
SUM(J628:J684))))</f>
        <v>0</v>
      </c>
      <c r="K685" s="174">
        <f t="shared" si="343"/>
        <v>0</v>
      </c>
      <c r="L685" s="174">
        <f t="shared" si="343"/>
        <v>0</v>
      </c>
      <c r="M685" s="174">
        <f t="shared" si="343"/>
        <v>0</v>
      </c>
      <c r="N685" s="174">
        <f t="shared" si="343"/>
        <v>0</v>
      </c>
      <c r="O685" s="174">
        <f t="shared" si="343"/>
        <v>0</v>
      </c>
      <c r="P685" s="174">
        <f t="shared" si="343"/>
        <v>0</v>
      </c>
      <c r="Q685" s="174">
        <f t="shared" si="343"/>
        <v>0</v>
      </c>
      <c r="R685" s="174">
        <f t="shared" si="343"/>
        <v>0</v>
      </c>
      <c r="S685" s="174">
        <f t="shared" si="343"/>
        <v>0</v>
      </c>
      <c r="T685" s="174">
        <f t="shared" si="343"/>
        <v>0</v>
      </c>
      <c r="U685" s="174">
        <f t="shared" si="343"/>
        <v>0</v>
      </c>
      <c r="V685" s="174">
        <f t="shared" si="343"/>
        <v>0</v>
      </c>
      <c r="W685" s="174">
        <f t="shared" si="343"/>
        <v>0</v>
      </c>
      <c r="X685" s="174">
        <f t="shared" si="343"/>
        <v>0</v>
      </c>
      <c r="Y685" s="174">
        <f t="shared" si="343"/>
        <v>0</v>
      </c>
      <c r="Z685" s="174">
        <f t="shared" si="343"/>
        <v>0</v>
      </c>
      <c r="AA685" s="174">
        <f t="shared" si="343"/>
        <v>0</v>
      </c>
      <c r="AB685" s="174">
        <f t="shared" si="343"/>
        <v>0</v>
      </c>
      <c r="AC685" s="174">
        <f t="shared" si="343"/>
        <v>0</v>
      </c>
      <c r="AD685" s="174">
        <f t="shared" si="343"/>
        <v>0</v>
      </c>
      <c r="AE685" s="49"/>
      <c r="AF685" s="219"/>
      <c r="AG685" s="212"/>
    </row>
    <row r="686" spans="1:33" s="226" customFormat="1" ht="15" customHeight="1">
      <c r="A686" s="131"/>
      <c r="B686" s="44"/>
      <c r="C686" s="44"/>
      <c r="D686" s="44"/>
      <c r="E686" s="44"/>
      <c r="F686" s="44"/>
      <c r="G686" s="44"/>
      <c r="H686" s="44"/>
      <c r="I686" s="44"/>
      <c r="J686" s="44"/>
      <c r="K686" s="44"/>
      <c r="L686" s="44"/>
      <c r="M686" s="44"/>
      <c r="N686" s="44"/>
      <c r="O686" s="44"/>
      <c r="P686" s="44"/>
      <c r="Q686" s="44"/>
      <c r="R686" s="44"/>
      <c r="S686" s="44"/>
      <c r="T686" s="44"/>
      <c r="U686" s="44"/>
      <c r="V686" s="44"/>
      <c r="W686" s="44"/>
      <c r="X686" s="44"/>
      <c r="Y686" s="44"/>
      <c r="Z686" s="44"/>
      <c r="AA686" s="44"/>
      <c r="AB686" s="44"/>
      <c r="AC686" s="44"/>
      <c r="AD686" s="44"/>
      <c r="AE686" s="49"/>
      <c r="AF686" s="225"/>
      <c r="AG686" s="212"/>
    </row>
    <row r="687" spans="1:33" s="72" customFormat="1" ht="15" customHeight="1">
      <c r="A687" s="131"/>
      <c r="B687" s="48"/>
      <c r="C687" s="555" t="s">
        <v>174</v>
      </c>
      <c r="D687" s="556"/>
      <c r="E687" s="556"/>
      <c r="F687" s="556"/>
      <c r="G687" s="556"/>
      <c r="H687" s="556"/>
      <c r="I687" s="556"/>
      <c r="J687" s="556"/>
      <c r="K687" s="556"/>
      <c r="L687" s="556"/>
      <c r="M687" s="556"/>
      <c r="N687" s="556"/>
      <c r="O687" s="556"/>
      <c r="P687" s="556"/>
      <c r="Q687" s="556"/>
      <c r="R687" s="556"/>
      <c r="S687" s="556"/>
      <c r="T687" s="556"/>
      <c r="U687" s="556"/>
      <c r="V687" s="556"/>
      <c r="W687" s="556"/>
      <c r="X687" s="556"/>
      <c r="Y687" s="556"/>
      <c r="Z687" s="556"/>
      <c r="AA687" s="556"/>
      <c r="AB687" s="556"/>
      <c r="AC687" s="556"/>
      <c r="AD687" s="557"/>
      <c r="AE687" s="12"/>
      <c r="AF687" s="122"/>
      <c r="AG687" s="212"/>
    </row>
    <row r="688" spans="1:33" s="72" customFormat="1" ht="15" customHeight="1">
      <c r="A688" s="131"/>
      <c r="B688" s="48"/>
      <c r="C688" s="791" t="s">
        <v>175</v>
      </c>
      <c r="D688" s="791"/>
      <c r="E688" s="791"/>
      <c r="F688" s="82" t="s">
        <v>132</v>
      </c>
      <c r="G688" s="746" t="s">
        <v>176</v>
      </c>
      <c r="H688" s="746"/>
      <c r="I688" s="746"/>
      <c r="J688" s="746"/>
      <c r="K688" s="746"/>
      <c r="L688" s="746"/>
      <c r="M688" s="746"/>
      <c r="N688" s="746"/>
      <c r="O688" s="746"/>
      <c r="P688" s="746"/>
      <c r="Q688" s="795" t="s">
        <v>71</v>
      </c>
      <c r="R688" s="795"/>
      <c r="S688" s="795"/>
      <c r="T688" s="795"/>
      <c r="U688" s="746" t="s">
        <v>177</v>
      </c>
      <c r="V688" s="746"/>
      <c r="W688" s="746"/>
      <c r="X688" s="746"/>
      <c r="Y688" s="746"/>
      <c r="Z688" s="746"/>
      <c r="AA688" s="746"/>
      <c r="AB688" s="746"/>
      <c r="AC688" s="746"/>
      <c r="AD688" s="746"/>
      <c r="AE688" s="12"/>
      <c r="AF688" s="122"/>
      <c r="AG688" s="212"/>
    </row>
    <row r="689" spans="1:33" s="72" customFormat="1" ht="15" customHeight="1">
      <c r="A689" s="131"/>
      <c r="B689" s="48"/>
      <c r="C689" s="791"/>
      <c r="D689" s="791"/>
      <c r="E689" s="791"/>
      <c r="F689" s="82" t="s">
        <v>133</v>
      </c>
      <c r="G689" s="746" t="s">
        <v>178</v>
      </c>
      <c r="H689" s="746"/>
      <c r="I689" s="746"/>
      <c r="J689" s="746"/>
      <c r="K689" s="746"/>
      <c r="L689" s="746"/>
      <c r="M689" s="746"/>
      <c r="N689" s="746"/>
      <c r="O689" s="746"/>
      <c r="P689" s="746"/>
      <c r="Q689" s="795" t="s">
        <v>72</v>
      </c>
      <c r="R689" s="795"/>
      <c r="S689" s="795"/>
      <c r="T689" s="795"/>
      <c r="U689" s="746" t="s">
        <v>179</v>
      </c>
      <c r="V689" s="746"/>
      <c r="W689" s="746"/>
      <c r="X689" s="746"/>
      <c r="Y689" s="746"/>
      <c r="Z689" s="746"/>
      <c r="AA689" s="746"/>
      <c r="AB689" s="746"/>
      <c r="AC689" s="746"/>
      <c r="AD689" s="746"/>
      <c r="AE689" s="12"/>
      <c r="AF689" s="122"/>
      <c r="AG689" s="212"/>
    </row>
    <row r="690" spans="1:33" s="72" customFormat="1" ht="15" customHeight="1">
      <c r="A690" s="131"/>
      <c r="B690" s="48"/>
      <c r="C690" s="791"/>
      <c r="D690" s="791"/>
      <c r="E690" s="791"/>
      <c r="F690" s="82" t="s">
        <v>134</v>
      </c>
      <c r="G690" s="746" t="s">
        <v>180</v>
      </c>
      <c r="H690" s="746"/>
      <c r="I690" s="746"/>
      <c r="J690" s="746"/>
      <c r="K690" s="746"/>
      <c r="L690" s="746"/>
      <c r="M690" s="746"/>
      <c r="N690" s="746"/>
      <c r="O690" s="746"/>
      <c r="P690" s="746"/>
      <c r="Q690" s="795" t="s">
        <v>73</v>
      </c>
      <c r="R690" s="795"/>
      <c r="S690" s="795"/>
      <c r="T690" s="795"/>
      <c r="U690" s="746" t="s">
        <v>181</v>
      </c>
      <c r="V690" s="746"/>
      <c r="W690" s="746"/>
      <c r="X690" s="746"/>
      <c r="Y690" s="746"/>
      <c r="Z690" s="746"/>
      <c r="AA690" s="746"/>
      <c r="AB690" s="746"/>
      <c r="AC690" s="746"/>
      <c r="AD690" s="746"/>
      <c r="AE690" s="12"/>
      <c r="AF690" s="122"/>
      <c r="AG690" s="212"/>
    </row>
    <row r="691" spans="1:33" s="72" customFormat="1" ht="15" customHeight="1">
      <c r="A691" s="131"/>
      <c r="B691" s="48"/>
      <c r="C691" s="791"/>
      <c r="D691" s="791"/>
      <c r="E691" s="791"/>
      <c r="F691" s="82" t="s">
        <v>135</v>
      </c>
      <c r="G691" s="746" t="s">
        <v>182</v>
      </c>
      <c r="H691" s="746"/>
      <c r="I691" s="746"/>
      <c r="J691" s="746"/>
      <c r="K691" s="746"/>
      <c r="L691" s="746"/>
      <c r="M691" s="746"/>
      <c r="N691" s="746"/>
      <c r="O691" s="746"/>
      <c r="P691" s="746"/>
      <c r="Q691" s="795" t="s">
        <v>74</v>
      </c>
      <c r="R691" s="795"/>
      <c r="S691" s="795"/>
      <c r="T691" s="795"/>
      <c r="U691" s="746" t="s">
        <v>679</v>
      </c>
      <c r="V691" s="746"/>
      <c r="W691" s="746"/>
      <c r="X691" s="746"/>
      <c r="Y691" s="746"/>
      <c r="Z691" s="746"/>
      <c r="AA691" s="746"/>
      <c r="AB691" s="746"/>
      <c r="AC691" s="746"/>
      <c r="AD691" s="746"/>
      <c r="AE691" s="12"/>
      <c r="AF691" s="122"/>
      <c r="AG691" s="212"/>
    </row>
    <row r="692" spans="1:33" s="72" customFormat="1" ht="15" customHeight="1">
      <c r="A692" s="131"/>
      <c r="B692" s="48"/>
      <c r="C692" s="791"/>
      <c r="D692" s="791"/>
      <c r="E692" s="791"/>
      <c r="F692" s="82" t="s">
        <v>136</v>
      </c>
      <c r="G692" s="746" t="s">
        <v>183</v>
      </c>
      <c r="H692" s="746"/>
      <c r="I692" s="746"/>
      <c r="J692" s="746"/>
      <c r="K692" s="746"/>
      <c r="L692" s="746"/>
      <c r="M692" s="746"/>
      <c r="N692" s="746"/>
      <c r="O692" s="746"/>
      <c r="P692" s="746"/>
      <c r="Q692" s="795" t="s">
        <v>75</v>
      </c>
      <c r="R692" s="795"/>
      <c r="S692" s="795"/>
      <c r="T692" s="795"/>
      <c r="U692" s="746" t="s">
        <v>184</v>
      </c>
      <c r="V692" s="746"/>
      <c r="W692" s="746"/>
      <c r="X692" s="746"/>
      <c r="Y692" s="746"/>
      <c r="Z692" s="746"/>
      <c r="AA692" s="746"/>
      <c r="AB692" s="746"/>
      <c r="AC692" s="746"/>
      <c r="AD692" s="746"/>
      <c r="AE692" s="12"/>
      <c r="AF692" s="122"/>
      <c r="AG692" s="212"/>
    </row>
    <row r="693" spans="1:33" s="72" customFormat="1" ht="15" customHeight="1">
      <c r="A693" s="131"/>
      <c r="B693" s="48"/>
      <c r="C693" s="791"/>
      <c r="D693" s="791"/>
      <c r="E693" s="791"/>
      <c r="F693" s="82" t="s">
        <v>137</v>
      </c>
      <c r="G693" s="746" t="s">
        <v>185</v>
      </c>
      <c r="H693" s="746"/>
      <c r="I693" s="746"/>
      <c r="J693" s="746"/>
      <c r="K693" s="746"/>
      <c r="L693" s="746"/>
      <c r="M693" s="746"/>
      <c r="N693" s="746"/>
      <c r="O693" s="746"/>
      <c r="P693" s="746"/>
      <c r="Q693" s="795" t="s">
        <v>76</v>
      </c>
      <c r="R693" s="795"/>
      <c r="S693" s="795"/>
      <c r="T693" s="795"/>
      <c r="U693" s="746" t="s">
        <v>186</v>
      </c>
      <c r="V693" s="746"/>
      <c r="W693" s="746"/>
      <c r="X693" s="746"/>
      <c r="Y693" s="746"/>
      <c r="Z693" s="746"/>
      <c r="AA693" s="746"/>
      <c r="AB693" s="746"/>
      <c r="AC693" s="746"/>
      <c r="AD693" s="746"/>
      <c r="AE693" s="12"/>
      <c r="AF693" s="122"/>
      <c r="AG693" s="212"/>
    </row>
    <row r="694" spans="1:33" s="72" customFormat="1" ht="15" customHeight="1">
      <c r="A694" s="131"/>
      <c r="B694" s="48"/>
      <c r="C694" s="791"/>
      <c r="D694" s="791"/>
      <c r="E694" s="791"/>
      <c r="F694" s="82" t="s">
        <v>138</v>
      </c>
      <c r="G694" s="746" t="s">
        <v>830</v>
      </c>
      <c r="H694" s="746"/>
      <c r="I694" s="746"/>
      <c r="J694" s="746"/>
      <c r="K694" s="746"/>
      <c r="L694" s="746"/>
      <c r="M694" s="746"/>
      <c r="N694" s="746"/>
      <c r="O694" s="746"/>
      <c r="P694" s="746"/>
      <c r="Q694" s="795" t="s">
        <v>77</v>
      </c>
      <c r="R694" s="795"/>
      <c r="S694" s="795"/>
      <c r="T694" s="795"/>
      <c r="U694" s="746" t="s">
        <v>187</v>
      </c>
      <c r="V694" s="746"/>
      <c r="W694" s="746"/>
      <c r="X694" s="746"/>
      <c r="Y694" s="746"/>
      <c r="Z694" s="746"/>
      <c r="AA694" s="746"/>
      <c r="AB694" s="746"/>
      <c r="AC694" s="746"/>
      <c r="AD694" s="746"/>
      <c r="AE694" s="12"/>
      <c r="AF694" s="122"/>
      <c r="AG694" s="212"/>
    </row>
    <row r="695" spans="1:33" s="72" customFormat="1" ht="15" customHeight="1">
      <c r="A695" s="131"/>
      <c r="B695" s="48"/>
      <c r="C695" s="791"/>
      <c r="D695" s="791"/>
      <c r="E695" s="791"/>
      <c r="F695" s="82" t="s">
        <v>139</v>
      </c>
      <c r="G695" s="746" t="s">
        <v>188</v>
      </c>
      <c r="H695" s="746"/>
      <c r="I695" s="746"/>
      <c r="J695" s="746"/>
      <c r="K695" s="746"/>
      <c r="L695" s="746"/>
      <c r="M695" s="746"/>
      <c r="N695" s="746"/>
      <c r="O695" s="746"/>
      <c r="P695" s="746"/>
      <c r="Q695" s="795" t="s">
        <v>78</v>
      </c>
      <c r="R695" s="795"/>
      <c r="S695" s="795"/>
      <c r="T695" s="795"/>
      <c r="U695" s="746" t="s">
        <v>189</v>
      </c>
      <c r="V695" s="746"/>
      <c r="W695" s="746"/>
      <c r="X695" s="746"/>
      <c r="Y695" s="746"/>
      <c r="Z695" s="746"/>
      <c r="AA695" s="746"/>
      <c r="AB695" s="746"/>
      <c r="AC695" s="746"/>
      <c r="AD695" s="746"/>
      <c r="AE695" s="12"/>
      <c r="AF695" s="122"/>
      <c r="AG695" s="212"/>
    </row>
    <row r="696" spans="1:33" s="72" customFormat="1" ht="24" customHeight="1">
      <c r="A696" s="131"/>
      <c r="B696" s="48"/>
      <c r="C696" s="791"/>
      <c r="D696" s="791"/>
      <c r="E696" s="791"/>
      <c r="F696" s="82" t="s">
        <v>140</v>
      </c>
      <c r="G696" s="746" t="s">
        <v>190</v>
      </c>
      <c r="H696" s="746"/>
      <c r="I696" s="746"/>
      <c r="J696" s="746"/>
      <c r="K696" s="746"/>
      <c r="L696" s="746"/>
      <c r="M696" s="746"/>
      <c r="N696" s="746"/>
      <c r="O696" s="746"/>
      <c r="P696" s="746"/>
      <c r="Q696" s="791" t="s">
        <v>191</v>
      </c>
      <c r="R696" s="791"/>
      <c r="S696" s="791"/>
      <c r="T696" s="150" t="s">
        <v>161</v>
      </c>
      <c r="U696" s="746" t="s">
        <v>192</v>
      </c>
      <c r="V696" s="746"/>
      <c r="W696" s="746"/>
      <c r="X696" s="746"/>
      <c r="Y696" s="746"/>
      <c r="Z696" s="746"/>
      <c r="AA696" s="746"/>
      <c r="AB696" s="746"/>
      <c r="AC696" s="746"/>
      <c r="AD696" s="746"/>
      <c r="AE696" s="12"/>
      <c r="AF696" s="122"/>
      <c r="AG696" s="212"/>
    </row>
    <row r="697" spans="1:33" s="72" customFormat="1" ht="24" customHeight="1">
      <c r="A697" s="131"/>
      <c r="B697" s="48"/>
      <c r="C697" s="791"/>
      <c r="D697" s="791"/>
      <c r="E697" s="791"/>
      <c r="F697" s="150" t="s">
        <v>141</v>
      </c>
      <c r="G697" s="746" t="s">
        <v>193</v>
      </c>
      <c r="H697" s="746"/>
      <c r="I697" s="746"/>
      <c r="J697" s="746"/>
      <c r="K697" s="746"/>
      <c r="L697" s="746"/>
      <c r="M697" s="746"/>
      <c r="N697" s="746"/>
      <c r="O697" s="746"/>
      <c r="P697" s="746"/>
      <c r="Q697" s="791"/>
      <c r="R697" s="791"/>
      <c r="S697" s="791"/>
      <c r="T697" s="150" t="s">
        <v>162</v>
      </c>
      <c r="U697" s="746" t="s">
        <v>194</v>
      </c>
      <c r="V697" s="746"/>
      <c r="W697" s="746"/>
      <c r="X697" s="746"/>
      <c r="Y697" s="746"/>
      <c r="Z697" s="746"/>
      <c r="AA697" s="746"/>
      <c r="AB697" s="746"/>
      <c r="AC697" s="746"/>
      <c r="AD697" s="746"/>
      <c r="AE697" s="12"/>
      <c r="AF697" s="122"/>
      <c r="AG697" s="212"/>
    </row>
    <row r="698" spans="1:33" s="72" customFormat="1" ht="24" customHeight="1">
      <c r="A698" s="131"/>
      <c r="B698" s="48"/>
      <c r="C698" s="791"/>
      <c r="D698" s="791"/>
      <c r="E698" s="791"/>
      <c r="F698" s="150" t="s">
        <v>142</v>
      </c>
      <c r="G698" s="746" t="s">
        <v>195</v>
      </c>
      <c r="H698" s="746"/>
      <c r="I698" s="746"/>
      <c r="J698" s="746"/>
      <c r="K698" s="746"/>
      <c r="L698" s="746"/>
      <c r="M698" s="746"/>
      <c r="N698" s="746"/>
      <c r="O698" s="746"/>
      <c r="P698" s="746"/>
      <c r="Q698" s="791"/>
      <c r="R698" s="791"/>
      <c r="S698" s="791"/>
      <c r="T698" s="150" t="s">
        <v>163</v>
      </c>
      <c r="U698" s="746" t="s">
        <v>254</v>
      </c>
      <c r="V698" s="746"/>
      <c r="W698" s="746"/>
      <c r="X698" s="746"/>
      <c r="Y698" s="746"/>
      <c r="Z698" s="746"/>
      <c r="AA698" s="746"/>
      <c r="AB698" s="746"/>
      <c r="AC698" s="746"/>
      <c r="AD698" s="746"/>
      <c r="AE698" s="12"/>
      <c r="AF698" s="122"/>
      <c r="AG698" s="212"/>
    </row>
    <row r="699" spans="1:33" s="72" customFormat="1" ht="15" customHeight="1">
      <c r="A699" s="131"/>
      <c r="B699" s="48"/>
      <c r="C699" s="791"/>
      <c r="D699" s="791"/>
      <c r="E699" s="791"/>
      <c r="F699" s="150" t="s">
        <v>143</v>
      </c>
      <c r="G699" s="746" t="s">
        <v>197</v>
      </c>
      <c r="H699" s="746"/>
      <c r="I699" s="746"/>
      <c r="J699" s="746"/>
      <c r="K699" s="746"/>
      <c r="L699" s="746"/>
      <c r="M699" s="746"/>
      <c r="N699" s="746"/>
      <c r="O699" s="746"/>
      <c r="P699" s="746"/>
      <c r="Q699" s="791" t="s">
        <v>198</v>
      </c>
      <c r="R699" s="791"/>
      <c r="S699" s="791"/>
      <c r="T699" s="150" t="s">
        <v>164</v>
      </c>
      <c r="U699" s="746" t="s">
        <v>199</v>
      </c>
      <c r="V699" s="746"/>
      <c r="W699" s="746"/>
      <c r="X699" s="746"/>
      <c r="Y699" s="746"/>
      <c r="Z699" s="746"/>
      <c r="AA699" s="746"/>
      <c r="AB699" s="746"/>
      <c r="AC699" s="746"/>
      <c r="AD699" s="746"/>
      <c r="AE699" s="12"/>
      <c r="AF699" s="122"/>
      <c r="AG699" s="212"/>
    </row>
    <row r="700" spans="1:33" s="72" customFormat="1" ht="15" customHeight="1">
      <c r="A700" s="131"/>
      <c r="B700" s="48"/>
      <c r="C700" s="791"/>
      <c r="D700" s="791"/>
      <c r="E700" s="791"/>
      <c r="F700" s="150" t="s">
        <v>144</v>
      </c>
      <c r="G700" s="746" t="s">
        <v>200</v>
      </c>
      <c r="H700" s="746"/>
      <c r="I700" s="746"/>
      <c r="J700" s="746"/>
      <c r="K700" s="746"/>
      <c r="L700" s="746"/>
      <c r="M700" s="746"/>
      <c r="N700" s="746"/>
      <c r="O700" s="746"/>
      <c r="P700" s="746"/>
      <c r="Q700" s="791"/>
      <c r="R700" s="791"/>
      <c r="S700" s="791"/>
      <c r="T700" s="150" t="s">
        <v>165</v>
      </c>
      <c r="U700" s="746" t="s">
        <v>201</v>
      </c>
      <c r="V700" s="746"/>
      <c r="W700" s="746"/>
      <c r="X700" s="746"/>
      <c r="Y700" s="746"/>
      <c r="Z700" s="746"/>
      <c r="AA700" s="746"/>
      <c r="AB700" s="746"/>
      <c r="AC700" s="746"/>
      <c r="AD700" s="746"/>
      <c r="AE700" s="12"/>
      <c r="AF700" s="122"/>
      <c r="AG700" s="212"/>
    </row>
    <row r="701" spans="1:33" s="72" customFormat="1" ht="15" customHeight="1">
      <c r="A701" s="131"/>
      <c r="B701" s="48"/>
      <c r="C701" s="791"/>
      <c r="D701" s="791"/>
      <c r="E701" s="791"/>
      <c r="F701" s="150" t="s">
        <v>145</v>
      </c>
      <c r="G701" s="746" t="s">
        <v>202</v>
      </c>
      <c r="H701" s="746"/>
      <c r="I701" s="746"/>
      <c r="J701" s="746"/>
      <c r="K701" s="746"/>
      <c r="L701" s="746"/>
      <c r="M701" s="746"/>
      <c r="N701" s="746"/>
      <c r="O701" s="746"/>
      <c r="P701" s="746"/>
      <c r="Q701" s="791"/>
      <c r="R701" s="791"/>
      <c r="S701" s="791"/>
      <c r="T701" s="150" t="s">
        <v>166</v>
      </c>
      <c r="U701" s="746" t="s">
        <v>203</v>
      </c>
      <c r="V701" s="746"/>
      <c r="W701" s="746"/>
      <c r="X701" s="746"/>
      <c r="Y701" s="746"/>
      <c r="Z701" s="746"/>
      <c r="AA701" s="746"/>
      <c r="AB701" s="746"/>
      <c r="AC701" s="746"/>
      <c r="AD701" s="746"/>
      <c r="AE701" s="12"/>
      <c r="AF701" s="122"/>
      <c r="AG701" s="212"/>
    </row>
    <row r="702" spans="1:33" s="72" customFormat="1" ht="15" customHeight="1">
      <c r="A702" s="131"/>
      <c r="B702" s="48"/>
      <c r="C702" s="791"/>
      <c r="D702" s="791"/>
      <c r="E702" s="791"/>
      <c r="F702" s="150" t="s">
        <v>146</v>
      </c>
      <c r="G702" s="746" t="s">
        <v>204</v>
      </c>
      <c r="H702" s="746"/>
      <c r="I702" s="746"/>
      <c r="J702" s="746"/>
      <c r="K702" s="746"/>
      <c r="L702" s="746"/>
      <c r="M702" s="746"/>
      <c r="N702" s="746"/>
      <c r="O702" s="746"/>
      <c r="P702" s="746"/>
      <c r="Q702" s="791"/>
      <c r="R702" s="791"/>
      <c r="S702" s="791"/>
      <c r="T702" s="150" t="s">
        <v>167</v>
      </c>
      <c r="U702" s="746" t="s">
        <v>205</v>
      </c>
      <c r="V702" s="746"/>
      <c r="W702" s="746"/>
      <c r="X702" s="746"/>
      <c r="Y702" s="746"/>
      <c r="Z702" s="746"/>
      <c r="AA702" s="746"/>
      <c r="AB702" s="746"/>
      <c r="AC702" s="746"/>
      <c r="AD702" s="746"/>
      <c r="AE702" s="12"/>
      <c r="AF702" s="122"/>
      <c r="AG702" s="212"/>
    </row>
    <row r="703" spans="1:33" s="72" customFormat="1" ht="15" customHeight="1">
      <c r="A703" s="131"/>
      <c r="B703" s="48"/>
      <c r="C703" s="791"/>
      <c r="D703" s="791"/>
      <c r="E703" s="791"/>
      <c r="F703" s="150" t="s">
        <v>147</v>
      </c>
      <c r="G703" s="746" t="s">
        <v>206</v>
      </c>
      <c r="H703" s="746"/>
      <c r="I703" s="746"/>
      <c r="J703" s="746"/>
      <c r="K703" s="746"/>
      <c r="L703" s="746"/>
      <c r="M703" s="746"/>
      <c r="N703" s="746"/>
      <c r="O703" s="746"/>
      <c r="P703" s="746"/>
      <c r="Q703" s="791"/>
      <c r="R703" s="791"/>
      <c r="S703" s="791"/>
      <c r="T703" s="150" t="s">
        <v>168</v>
      </c>
      <c r="U703" s="746" t="s">
        <v>255</v>
      </c>
      <c r="V703" s="746"/>
      <c r="W703" s="746"/>
      <c r="X703" s="746"/>
      <c r="Y703" s="746"/>
      <c r="Z703" s="746"/>
      <c r="AA703" s="746"/>
      <c r="AB703" s="746"/>
      <c r="AC703" s="746"/>
      <c r="AD703" s="746"/>
      <c r="AE703" s="12"/>
      <c r="AF703" s="122"/>
      <c r="AG703" s="212"/>
    </row>
    <row r="704" spans="1:33" s="72" customFormat="1" ht="15" customHeight="1">
      <c r="A704" s="131"/>
      <c r="B704" s="48"/>
      <c r="C704" s="791"/>
      <c r="D704" s="791"/>
      <c r="E704" s="791"/>
      <c r="F704" s="150" t="s">
        <v>148</v>
      </c>
      <c r="G704" s="746" t="s">
        <v>659</v>
      </c>
      <c r="H704" s="746"/>
      <c r="I704" s="746"/>
      <c r="J704" s="746"/>
      <c r="K704" s="746"/>
      <c r="L704" s="746"/>
      <c r="M704" s="746"/>
      <c r="N704" s="746"/>
      <c r="O704" s="746"/>
      <c r="P704" s="746"/>
      <c r="Q704" s="795" t="s">
        <v>81</v>
      </c>
      <c r="R704" s="795"/>
      <c r="S704" s="795"/>
      <c r="T704" s="795"/>
      <c r="U704" s="746" t="s">
        <v>209</v>
      </c>
      <c r="V704" s="746"/>
      <c r="W704" s="746"/>
      <c r="X704" s="746"/>
      <c r="Y704" s="746"/>
      <c r="Z704" s="746"/>
      <c r="AA704" s="746"/>
      <c r="AB704" s="746"/>
      <c r="AC704" s="746"/>
      <c r="AD704" s="746"/>
      <c r="AE704" s="12"/>
      <c r="AF704" s="122"/>
      <c r="AG704" s="212"/>
    </row>
    <row r="705" spans="1:33" s="72" customFormat="1" ht="15" customHeight="1">
      <c r="A705" s="131"/>
      <c r="B705" s="48"/>
      <c r="C705" s="791"/>
      <c r="D705" s="791"/>
      <c r="E705" s="791"/>
      <c r="F705" s="150" t="s">
        <v>657</v>
      </c>
      <c r="G705" s="746" t="s">
        <v>680</v>
      </c>
      <c r="H705" s="746"/>
      <c r="I705" s="746"/>
      <c r="J705" s="746"/>
      <c r="K705" s="746"/>
      <c r="L705" s="746"/>
      <c r="M705" s="746"/>
      <c r="N705" s="746"/>
      <c r="O705" s="746"/>
      <c r="P705" s="746"/>
      <c r="Q705" s="795" t="s">
        <v>82</v>
      </c>
      <c r="R705" s="795"/>
      <c r="S705" s="795"/>
      <c r="T705" s="795"/>
      <c r="U705" s="746" t="s">
        <v>212</v>
      </c>
      <c r="V705" s="746"/>
      <c r="W705" s="746"/>
      <c r="X705" s="746"/>
      <c r="Y705" s="746"/>
      <c r="Z705" s="746"/>
      <c r="AA705" s="746"/>
      <c r="AB705" s="746"/>
      <c r="AC705" s="746"/>
      <c r="AD705" s="746"/>
      <c r="AE705" s="12"/>
      <c r="AF705" s="122"/>
      <c r="AG705" s="212"/>
    </row>
    <row r="706" spans="1:33" s="72" customFormat="1" ht="15" customHeight="1">
      <c r="A706" s="131"/>
      <c r="B706" s="48"/>
      <c r="C706" s="791"/>
      <c r="D706" s="791"/>
      <c r="E706" s="791"/>
      <c r="F706" s="150" t="s">
        <v>658</v>
      </c>
      <c r="G706" s="746" t="s">
        <v>880</v>
      </c>
      <c r="H706" s="746"/>
      <c r="I706" s="746"/>
      <c r="J706" s="746"/>
      <c r="K706" s="746"/>
      <c r="L706" s="746"/>
      <c r="M706" s="746"/>
      <c r="N706" s="746"/>
      <c r="O706" s="746"/>
      <c r="P706" s="746"/>
      <c r="Q706" s="795" t="s">
        <v>83</v>
      </c>
      <c r="R706" s="795"/>
      <c r="S706" s="795"/>
      <c r="T706" s="795"/>
      <c r="U706" s="746" t="s">
        <v>214</v>
      </c>
      <c r="V706" s="746"/>
      <c r="W706" s="746"/>
      <c r="X706" s="746"/>
      <c r="Y706" s="746"/>
      <c r="Z706" s="746"/>
      <c r="AA706" s="746"/>
      <c r="AB706" s="746"/>
      <c r="AC706" s="746"/>
      <c r="AD706" s="746"/>
      <c r="AE706" s="12"/>
      <c r="AF706" s="122"/>
      <c r="AG706" s="212"/>
    </row>
    <row r="707" spans="1:33" s="72" customFormat="1" ht="15" customHeight="1">
      <c r="A707" s="131"/>
      <c r="B707" s="48"/>
      <c r="C707" s="791"/>
      <c r="D707" s="791"/>
      <c r="E707" s="791"/>
      <c r="F707" s="150" t="s">
        <v>878</v>
      </c>
      <c r="G707" s="746" t="s">
        <v>881</v>
      </c>
      <c r="H707" s="746"/>
      <c r="I707" s="746"/>
      <c r="J707" s="746"/>
      <c r="K707" s="746"/>
      <c r="L707" s="746"/>
      <c r="M707" s="746"/>
      <c r="N707" s="746"/>
      <c r="O707" s="746"/>
      <c r="P707" s="746"/>
      <c r="Q707" s="791" t="s">
        <v>740</v>
      </c>
      <c r="R707" s="791"/>
      <c r="S707" s="791"/>
      <c r="T707" s="150" t="s">
        <v>847</v>
      </c>
      <c r="U707" s="746" t="s">
        <v>854</v>
      </c>
      <c r="V707" s="746"/>
      <c r="W707" s="746"/>
      <c r="X707" s="746"/>
      <c r="Y707" s="746"/>
      <c r="Z707" s="746"/>
      <c r="AA707" s="746"/>
      <c r="AB707" s="746"/>
      <c r="AC707" s="746"/>
      <c r="AD707" s="746"/>
      <c r="AE707" s="12"/>
      <c r="AF707" s="122"/>
      <c r="AG707" s="212"/>
    </row>
    <row r="708" spans="1:33" s="72" customFormat="1" ht="15" customHeight="1">
      <c r="A708" s="131"/>
      <c r="B708" s="48"/>
      <c r="C708" s="791"/>
      <c r="D708" s="791"/>
      <c r="E708" s="791"/>
      <c r="F708" s="150" t="s">
        <v>879</v>
      </c>
      <c r="G708" s="746" t="s">
        <v>256</v>
      </c>
      <c r="H708" s="746"/>
      <c r="I708" s="746"/>
      <c r="J708" s="746"/>
      <c r="K708" s="746"/>
      <c r="L708" s="746"/>
      <c r="M708" s="746"/>
      <c r="N708" s="746"/>
      <c r="O708" s="746"/>
      <c r="P708" s="746"/>
      <c r="Q708" s="791"/>
      <c r="R708" s="791"/>
      <c r="S708" s="791"/>
      <c r="T708" s="150" t="s">
        <v>848</v>
      </c>
      <c r="U708" s="746" t="s">
        <v>855</v>
      </c>
      <c r="V708" s="746"/>
      <c r="W708" s="746"/>
      <c r="X708" s="746"/>
      <c r="Y708" s="746"/>
      <c r="Z708" s="746"/>
      <c r="AA708" s="746"/>
      <c r="AB708" s="746"/>
      <c r="AC708" s="746"/>
      <c r="AD708" s="746"/>
      <c r="AE708" s="12"/>
      <c r="AF708" s="122"/>
      <c r="AG708" s="212"/>
    </row>
    <row r="709" spans="1:33" s="72" customFormat="1" ht="15" customHeight="1">
      <c r="A709" s="131"/>
      <c r="B709" s="48"/>
      <c r="C709" s="791" t="s">
        <v>210</v>
      </c>
      <c r="D709" s="791"/>
      <c r="E709" s="791"/>
      <c r="F709" s="82" t="s">
        <v>150</v>
      </c>
      <c r="G709" s="746" t="s">
        <v>211</v>
      </c>
      <c r="H709" s="746"/>
      <c r="I709" s="746"/>
      <c r="J709" s="746"/>
      <c r="K709" s="746"/>
      <c r="L709" s="746"/>
      <c r="M709" s="746"/>
      <c r="N709" s="746"/>
      <c r="O709" s="746"/>
      <c r="P709" s="746"/>
      <c r="Q709" s="791"/>
      <c r="R709" s="791"/>
      <c r="S709" s="791"/>
      <c r="T709" s="150" t="s">
        <v>849</v>
      </c>
      <c r="U709" s="746" t="s">
        <v>856</v>
      </c>
      <c r="V709" s="746"/>
      <c r="W709" s="746"/>
      <c r="X709" s="746"/>
      <c r="Y709" s="746"/>
      <c r="Z709" s="746"/>
      <c r="AA709" s="746"/>
      <c r="AB709" s="746"/>
      <c r="AC709" s="746"/>
      <c r="AD709" s="746"/>
      <c r="AE709" s="12"/>
      <c r="AF709" s="122"/>
      <c r="AG709" s="212"/>
    </row>
    <row r="710" spans="1:33" s="72" customFormat="1" ht="15" customHeight="1">
      <c r="A710" s="131"/>
      <c r="B710" s="48"/>
      <c r="C710" s="791"/>
      <c r="D710" s="791"/>
      <c r="E710" s="791"/>
      <c r="F710" s="82" t="s">
        <v>151</v>
      </c>
      <c r="G710" s="746" t="s">
        <v>213</v>
      </c>
      <c r="H710" s="746"/>
      <c r="I710" s="746"/>
      <c r="J710" s="746"/>
      <c r="K710" s="746"/>
      <c r="L710" s="746"/>
      <c r="M710" s="746"/>
      <c r="N710" s="746"/>
      <c r="O710" s="746"/>
      <c r="P710" s="746"/>
      <c r="Q710" s="791"/>
      <c r="R710" s="791"/>
      <c r="S710" s="791"/>
      <c r="T710" s="150" t="s">
        <v>850</v>
      </c>
      <c r="U710" s="746" t="s">
        <v>857</v>
      </c>
      <c r="V710" s="746"/>
      <c r="W710" s="746"/>
      <c r="X710" s="746"/>
      <c r="Y710" s="746"/>
      <c r="Z710" s="746"/>
      <c r="AA710" s="746"/>
      <c r="AB710" s="746"/>
      <c r="AC710" s="746"/>
      <c r="AD710" s="746"/>
      <c r="AE710" s="12"/>
      <c r="AF710" s="122"/>
      <c r="AG710" s="212"/>
    </row>
    <row r="711" spans="1:33" s="72" customFormat="1" ht="15" customHeight="1">
      <c r="A711" s="131"/>
      <c r="B711" s="48"/>
      <c r="C711" s="791"/>
      <c r="D711" s="791"/>
      <c r="E711" s="791"/>
      <c r="F711" s="82" t="s">
        <v>152</v>
      </c>
      <c r="G711" s="746" t="s">
        <v>215</v>
      </c>
      <c r="H711" s="746"/>
      <c r="I711" s="746"/>
      <c r="J711" s="746"/>
      <c r="K711" s="746"/>
      <c r="L711" s="746"/>
      <c r="M711" s="746"/>
      <c r="N711" s="746"/>
      <c r="O711" s="746"/>
      <c r="P711" s="746"/>
      <c r="Q711" s="791"/>
      <c r="R711" s="791"/>
      <c r="S711" s="791"/>
      <c r="T711" s="150" t="s">
        <v>851</v>
      </c>
      <c r="U711" s="746" t="s">
        <v>858</v>
      </c>
      <c r="V711" s="746"/>
      <c r="W711" s="746"/>
      <c r="X711" s="746"/>
      <c r="Y711" s="746"/>
      <c r="Z711" s="746"/>
      <c r="AA711" s="746"/>
      <c r="AB711" s="746"/>
      <c r="AC711" s="746"/>
      <c r="AD711" s="746"/>
      <c r="AE711" s="12"/>
      <c r="AF711" s="122"/>
      <c r="AG711" s="212"/>
    </row>
    <row r="712" spans="1:33" s="72" customFormat="1" ht="15" customHeight="1">
      <c r="A712" s="131"/>
      <c r="B712" s="48"/>
      <c r="C712" s="791"/>
      <c r="D712" s="791"/>
      <c r="E712" s="791"/>
      <c r="F712" s="82" t="s">
        <v>153</v>
      </c>
      <c r="G712" s="746" t="s">
        <v>216</v>
      </c>
      <c r="H712" s="746"/>
      <c r="I712" s="746"/>
      <c r="J712" s="746"/>
      <c r="K712" s="746"/>
      <c r="L712" s="746"/>
      <c r="M712" s="746"/>
      <c r="N712" s="746"/>
      <c r="O712" s="746"/>
      <c r="P712" s="746"/>
      <c r="Q712" s="791"/>
      <c r="R712" s="791"/>
      <c r="S712" s="791"/>
      <c r="T712" s="150" t="s">
        <v>852</v>
      </c>
      <c r="U712" s="746" t="s">
        <v>859</v>
      </c>
      <c r="V712" s="746"/>
      <c r="W712" s="746"/>
      <c r="X712" s="746"/>
      <c r="Y712" s="746"/>
      <c r="Z712" s="746"/>
      <c r="AA712" s="746"/>
      <c r="AB712" s="746"/>
      <c r="AC712" s="746"/>
      <c r="AD712" s="746"/>
      <c r="AE712" s="12"/>
      <c r="AF712" s="122"/>
      <c r="AG712" s="212"/>
    </row>
    <row r="713" spans="1:33" s="72" customFormat="1" ht="15" customHeight="1">
      <c r="A713" s="131"/>
      <c r="B713" s="48"/>
      <c r="C713" s="791"/>
      <c r="D713" s="791"/>
      <c r="E713" s="791"/>
      <c r="F713" s="82" t="s">
        <v>154</v>
      </c>
      <c r="G713" s="746" t="s">
        <v>218</v>
      </c>
      <c r="H713" s="746"/>
      <c r="I713" s="746"/>
      <c r="J713" s="746"/>
      <c r="K713" s="746"/>
      <c r="L713" s="746"/>
      <c r="M713" s="746"/>
      <c r="N713" s="746"/>
      <c r="O713" s="746"/>
      <c r="P713" s="746"/>
      <c r="Q713" s="795" t="s">
        <v>85</v>
      </c>
      <c r="R713" s="795"/>
      <c r="S713" s="795"/>
      <c r="T713" s="795"/>
      <c r="U713" s="746" t="s">
        <v>217</v>
      </c>
      <c r="V713" s="746"/>
      <c r="W713" s="746"/>
      <c r="X713" s="746"/>
      <c r="Y713" s="746"/>
      <c r="Z713" s="746"/>
      <c r="AA713" s="746"/>
      <c r="AB713" s="746"/>
      <c r="AC713" s="746"/>
      <c r="AD713" s="746"/>
      <c r="AE713" s="12"/>
      <c r="AF713" s="122"/>
      <c r="AG713" s="212"/>
    </row>
    <row r="714" spans="1:33" s="72" customFormat="1" ht="15" customHeight="1">
      <c r="A714" s="131"/>
      <c r="B714" s="48"/>
      <c r="C714" s="791"/>
      <c r="D714" s="791"/>
      <c r="E714" s="791"/>
      <c r="F714" s="82" t="s">
        <v>155</v>
      </c>
      <c r="G714" s="746" t="s">
        <v>257</v>
      </c>
      <c r="H714" s="746"/>
      <c r="I714" s="746"/>
      <c r="J714" s="746"/>
      <c r="K714" s="746"/>
      <c r="L714" s="746"/>
      <c r="M714" s="746"/>
      <c r="N714" s="746"/>
      <c r="O714" s="746"/>
      <c r="P714" s="746"/>
      <c r="Q714" s="795" t="s">
        <v>86</v>
      </c>
      <c r="R714" s="795"/>
      <c r="S714" s="795"/>
      <c r="T714" s="795"/>
      <c r="U714" s="746" t="s">
        <v>1066</v>
      </c>
      <c r="V714" s="746"/>
      <c r="W714" s="746"/>
      <c r="X714" s="746"/>
      <c r="Y714" s="746"/>
      <c r="Z714" s="746"/>
      <c r="AA714" s="746"/>
      <c r="AB714" s="746"/>
      <c r="AC714" s="746"/>
      <c r="AD714" s="746"/>
      <c r="AE714" s="12"/>
      <c r="AF714" s="122"/>
      <c r="AG714" s="212"/>
    </row>
    <row r="715" spans="1:33" s="72" customFormat="1" ht="15" customHeight="1">
      <c r="A715" s="131"/>
      <c r="B715" s="48"/>
      <c r="C715" s="795" t="s">
        <v>68</v>
      </c>
      <c r="D715" s="795"/>
      <c r="E715" s="795"/>
      <c r="F715" s="795"/>
      <c r="G715" s="746" t="s">
        <v>220</v>
      </c>
      <c r="H715" s="746"/>
      <c r="I715" s="746"/>
      <c r="J715" s="746"/>
      <c r="K715" s="746"/>
      <c r="L715" s="746"/>
      <c r="M715" s="746"/>
      <c r="N715" s="746"/>
      <c r="O715" s="746"/>
      <c r="P715" s="746"/>
      <c r="Q715" s="729"/>
      <c r="R715" s="729"/>
      <c r="S715" s="729"/>
      <c r="T715" s="729"/>
      <c r="U715" s="729"/>
      <c r="V715" s="729"/>
      <c r="W715" s="729"/>
      <c r="X715" s="729"/>
      <c r="Y715" s="729"/>
      <c r="Z715" s="729"/>
      <c r="AA715" s="729"/>
      <c r="AB715" s="729"/>
      <c r="AC715" s="729"/>
      <c r="AD715" s="729"/>
      <c r="AE715" s="12"/>
      <c r="AF715" s="122"/>
      <c r="AG715" s="212"/>
    </row>
    <row r="716" spans="1:33" s="72" customFormat="1" ht="24" customHeight="1">
      <c r="A716" s="131"/>
      <c r="B716" s="48"/>
      <c r="C716" s="795" t="s">
        <v>69</v>
      </c>
      <c r="D716" s="795"/>
      <c r="E716" s="795"/>
      <c r="F716" s="795"/>
      <c r="G716" s="746" t="s">
        <v>221</v>
      </c>
      <c r="H716" s="746"/>
      <c r="I716" s="746"/>
      <c r="J716" s="746"/>
      <c r="K716" s="746"/>
      <c r="L716" s="746"/>
      <c r="M716" s="746"/>
      <c r="N716" s="746"/>
      <c r="O716" s="746"/>
      <c r="P716" s="746"/>
      <c r="Q716" s="729"/>
      <c r="R716" s="729"/>
      <c r="S716" s="729"/>
      <c r="T716" s="729"/>
      <c r="U716" s="729"/>
      <c r="V716" s="729"/>
      <c r="W716" s="729"/>
      <c r="X716" s="729"/>
      <c r="Y716" s="729"/>
      <c r="Z716" s="729"/>
      <c r="AA716" s="729"/>
      <c r="AB716" s="729"/>
      <c r="AC716" s="729"/>
      <c r="AD716" s="729"/>
      <c r="AE716" s="12"/>
      <c r="AF716" s="122"/>
      <c r="AG716" s="212"/>
    </row>
    <row r="717" spans="1:33" s="72" customFormat="1" ht="24" customHeight="1">
      <c r="A717" s="131"/>
      <c r="B717"/>
      <c r="C717" s="797" t="s">
        <v>222</v>
      </c>
      <c r="D717" s="798"/>
      <c r="E717" s="798"/>
      <c r="F717" s="82" t="s">
        <v>156</v>
      </c>
      <c r="G717" s="746" t="s">
        <v>1341</v>
      </c>
      <c r="H717" s="746"/>
      <c r="I717" s="746"/>
      <c r="J717" s="746"/>
      <c r="K717" s="746"/>
      <c r="L717" s="746"/>
      <c r="M717" s="746"/>
      <c r="N717" s="746"/>
      <c r="O717" s="746"/>
      <c r="P717" s="746"/>
      <c r="Q717" s="729"/>
      <c r="R717" s="729"/>
      <c r="S717" s="729"/>
      <c r="T717" s="729"/>
      <c r="U717" s="729"/>
      <c r="V717" s="729"/>
      <c r="W717" s="729"/>
      <c r="X717" s="729"/>
      <c r="Y717" s="729"/>
      <c r="Z717" s="729"/>
      <c r="AA717" s="729"/>
      <c r="AB717" s="729"/>
      <c r="AC717" s="729"/>
      <c r="AD717" s="729"/>
      <c r="AE717" s="12"/>
      <c r="AF717" s="122"/>
      <c r="AG717" s="212"/>
    </row>
    <row r="718" spans="1:33" s="72" customFormat="1" ht="24" customHeight="1">
      <c r="A718" s="131"/>
      <c r="B718"/>
      <c r="C718" s="799"/>
      <c r="D718" s="800"/>
      <c r="E718" s="800"/>
      <c r="F718" s="82" t="s">
        <v>157</v>
      </c>
      <c r="G718" s="746" t="s">
        <v>677</v>
      </c>
      <c r="H718" s="746"/>
      <c r="I718" s="746"/>
      <c r="J718" s="746"/>
      <c r="K718" s="746"/>
      <c r="L718" s="746"/>
      <c r="M718" s="746"/>
      <c r="N718" s="746"/>
      <c r="O718" s="746"/>
      <c r="P718" s="746"/>
      <c r="Q718" s="729"/>
      <c r="R718" s="729"/>
      <c r="S718" s="729"/>
      <c r="T718" s="729"/>
      <c r="U718" s="729"/>
      <c r="V718" s="729"/>
      <c r="W718" s="729"/>
      <c r="X718" s="729"/>
      <c r="Y718" s="729"/>
      <c r="Z718" s="729"/>
      <c r="AA718" s="729"/>
      <c r="AB718" s="729"/>
      <c r="AC718" s="729"/>
      <c r="AD718" s="729"/>
      <c r="AE718" s="12"/>
      <c r="AF718" s="122"/>
      <c r="AG718" s="212"/>
    </row>
    <row r="719" spans="1:33" s="72" customFormat="1" ht="15" customHeight="1">
      <c r="A719" s="131"/>
      <c r="B719"/>
      <c r="C719" s="799"/>
      <c r="D719" s="800"/>
      <c r="E719" s="800"/>
      <c r="F719" s="82" t="s">
        <v>158</v>
      </c>
      <c r="G719" s="746" t="s">
        <v>678</v>
      </c>
      <c r="H719" s="746"/>
      <c r="I719" s="746"/>
      <c r="J719" s="746"/>
      <c r="K719" s="746"/>
      <c r="L719" s="746"/>
      <c r="M719" s="746"/>
      <c r="N719" s="746"/>
      <c r="O719" s="746"/>
      <c r="P719" s="746"/>
      <c r="Q719" s="729"/>
      <c r="R719" s="729"/>
      <c r="S719" s="729"/>
      <c r="T719" s="729"/>
      <c r="U719" s="729"/>
      <c r="V719" s="729"/>
      <c r="W719" s="729"/>
      <c r="X719" s="729"/>
      <c r="Y719" s="729"/>
      <c r="Z719" s="729"/>
      <c r="AA719" s="729"/>
      <c r="AB719" s="729"/>
      <c r="AC719" s="729"/>
      <c r="AD719" s="729"/>
      <c r="AE719" s="12"/>
      <c r="AF719" s="122"/>
      <c r="AG719" s="212"/>
    </row>
    <row r="720" spans="1:33" s="72" customFormat="1" ht="24" customHeight="1">
      <c r="A720" s="131"/>
      <c r="B720"/>
      <c r="C720" s="801"/>
      <c r="D720" s="802"/>
      <c r="E720" s="802"/>
      <c r="F720" s="82" t="s">
        <v>159</v>
      </c>
      <c r="G720" s="803" t="s">
        <v>258</v>
      </c>
      <c r="H720" s="804"/>
      <c r="I720" s="804"/>
      <c r="J720" s="804"/>
      <c r="K720" s="804"/>
      <c r="L720" s="804"/>
      <c r="M720" s="804"/>
      <c r="N720" s="804"/>
      <c r="O720" s="804"/>
      <c r="P720" s="805"/>
      <c r="Q720" s="729"/>
      <c r="R720" s="729"/>
      <c r="S720" s="729"/>
      <c r="T720" s="729"/>
      <c r="U720" s="729"/>
      <c r="V720" s="729"/>
      <c r="W720" s="729"/>
      <c r="X720" s="729"/>
      <c r="Y720" s="729"/>
      <c r="Z720" s="729"/>
      <c r="AA720" s="729"/>
      <c r="AB720" s="729"/>
      <c r="AC720" s="729"/>
      <c r="AD720" s="729"/>
      <c r="AE720" s="12"/>
      <c r="AF720" s="122"/>
      <c r="AG720" s="212"/>
    </row>
    <row r="721" spans="1:39" s="72" customFormat="1" ht="15" customHeight="1">
      <c r="A721" s="131"/>
      <c r="B721"/>
      <c r="Q721" s="34"/>
      <c r="R721" s="34"/>
      <c r="S721" s="34"/>
      <c r="T721" s="34"/>
      <c r="U721" s="34"/>
      <c r="V721" s="34"/>
      <c r="W721" s="34"/>
      <c r="X721" s="34"/>
      <c r="Y721" s="34"/>
      <c r="Z721" s="34"/>
      <c r="AA721" s="34"/>
      <c r="AB721" s="34"/>
      <c r="AC721" s="34"/>
      <c r="AD721" s="34"/>
      <c r="AE721" s="12"/>
      <c r="AF721" s="122"/>
      <c r="AG721" s="212"/>
    </row>
    <row r="722" spans="1:39" s="72" customFormat="1" ht="24" customHeight="1">
      <c r="A722" s="131"/>
      <c r="B722" s="15"/>
      <c r="C722" s="851" t="s">
        <v>127</v>
      </c>
      <c r="D722" s="851"/>
      <c r="E722" s="851"/>
      <c r="F722" s="851"/>
      <c r="G722" s="851"/>
      <c r="H722" s="851"/>
      <c r="I722" s="851"/>
      <c r="J722" s="851"/>
      <c r="K722" s="851"/>
      <c r="L722" s="851"/>
      <c r="M722" s="851"/>
      <c r="N722" s="851"/>
      <c r="O722" s="851"/>
      <c r="P722" s="851"/>
      <c r="Q722" s="851"/>
      <c r="R722" s="851"/>
      <c r="S722" s="851"/>
      <c r="T722" s="851"/>
      <c r="U722" s="851"/>
      <c r="V722" s="851"/>
      <c r="W722" s="851"/>
      <c r="X722" s="851"/>
      <c r="Y722" s="851"/>
      <c r="Z722" s="851"/>
      <c r="AA722" s="851"/>
      <c r="AB722" s="851"/>
      <c r="AC722" s="851"/>
      <c r="AD722" s="851"/>
      <c r="AE722" s="12"/>
      <c r="AF722" s="122"/>
      <c r="AG722" s="212"/>
    </row>
    <row r="723" spans="1:39" s="72" customFormat="1" ht="60" customHeight="1">
      <c r="A723" s="131"/>
      <c r="B723" s="15"/>
      <c r="C723" s="854"/>
      <c r="D723" s="855"/>
      <c r="E723" s="855"/>
      <c r="F723" s="855"/>
      <c r="G723" s="855"/>
      <c r="H723" s="855"/>
      <c r="I723" s="855"/>
      <c r="J723" s="855"/>
      <c r="K723" s="855"/>
      <c r="L723" s="855"/>
      <c r="M723" s="855"/>
      <c r="N723" s="855"/>
      <c r="O723" s="855"/>
      <c r="P723" s="855"/>
      <c r="Q723" s="855"/>
      <c r="R723" s="855"/>
      <c r="S723" s="855"/>
      <c r="T723" s="855"/>
      <c r="U723" s="855"/>
      <c r="V723" s="855"/>
      <c r="W723" s="855"/>
      <c r="X723" s="855"/>
      <c r="Y723" s="855"/>
      <c r="Z723" s="855"/>
      <c r="AA723" s="855"/>
      <c r="AB723" s="855"/>
      <c r="AC723" s="855"/>
      <c r="AD723" s="856"/>
      <c r="AE723" s="12"/>
      <c r="AF723" s="122"/>
      <c r="AG723" s="212"/>
    </row>
    <row r="724" spans="1:39" ht="15" customHeight="1">
      <c r="A724" s="131"/>
      <c r="B724" s="624" t="str">
        <f>IF(AN559=0,"", IF(AN559=1,_xlfn.CONCAT("Error: Verificar suma en el numeral ",AP559,"."),_xlfn.CONCAT("Error: Verificar sumas en los numerales ",AP559)))</f>
        <v/>
      </c>
      <c r="C724" s="624"/>
      <c r="D724" s="624"/>
      <c r="E724" s="624"/>
      <c r="F724" s="624"/>
      <c r="G724" s="624"/>
      <c r="H724" s="624"/>
      <c r="I724" s="624"/>
      <c r="J724" s="624"/>
      <c r="K724" s="624"/>
      <c r="L724" s="624"/>
      <c r="M724" s="624"/>
      <c r="N724" s="624"/>
      <c r="O724" s="624"/>
      <c r="P724" s="624"/>
      <c r="Q724" s="624"/>
      <c r="R724" s="624"/>
      <c r="S724" s="624"/>
      <c r="T724" s="624"/>
      <c r="U724" s="624"/>
      <c r="V724" s="624"/>
      <c r="W724" s="624"/>
      <c r="X724" s="624"/>
      <c r="Y724" s="624"/>
      <c r="Z724" s="624"/>
      <c r="AA724" s="624"/>
      <c r="AB724" s="624"/>
      <c r="AC724" s="624"/>
      <c r="AD724" s="624"/>
      <c r="AE724" s="12"/>
    </row>
    <row r="725" spans="1:39" ht="15" customHeight="1">
      <c r="A725" s="131"/>
      <c r="B725" s="624" t="str">
        <f>IF(BB559=0,"","Error: Verificar la información registrada tomando en cuenta la instrucción 2.")</f>
        <v/>
      </c>
      <c r="C725" s="624"/>
      <c r="D725" s="624"/>
      <c r="E725" s="624"/>
      <c r="F725" s="624"/>
      <c r="G725" s="624"/>
      <c r="H725" s="624"/>
      <c r="I725" s="624"/>
      <c r="J725" s="624"/>
      <c r="K725" s="624"/>
      <c r="L725" s="624"/>
      <c r="M725" s="624"/>
      <c r="N725" s="624"/>
      <c r="O725" s="624"/>
      <c r="P725" s="624"/>
      <c r="Q725" s="624"/>
      <c r="R725" s="624"/>
      <c r="S725" s="624"/>
      <c r="T725" s="624"/>
      <c r="U725" s="624"/>
      <c r="V725" s="624"/>
      <c r="W725" s="624"/>
      <c r="X725" s="624"/>
      <c r="Y725" s="624"/>
      <c r="Z725" s="624"/>
      <c r="AA725" s="624"/>
      <c r="AB725" s="624"/>
      <c r="AC725" s="624"/>
      <c r="AD725" s="624"/>
      <c r="AE725" s="12"/>
    </row>
    <row r="726" spans="1:39" ht="15" customHeight="1">
      <c r="A726" s="131"/>
      <c r="B726" s="756" t="str">
        <f>IF(DM559=0,"", IF(DM559=1,_xlfn.CONCAT("Alerta: Verificar la información registrada en el numeral ",DN559," tomando en cuenta la instrucción 3."),_xlfn.CONCAT("Alerta: Verificar la información registrada en los numerales ",DN559," tomando en cuenta la instrucción 3.")))</f>
        <v/>
      </c>
      <c r="C726" s="756"/>
      <c r="D726" s="756"/>
      <c r="E726" s="756"/>
      <c r="F726" s="756"/>
      <c r="G726" s="756"/>
      <c r="H726" s="756"/>
      <c r="I726" s="756"/>
      <c r="J726" s="756"/>
      <c r="K726" s="756"/>
      <c r="L726" s="756"/>
      <c r="M726" s="756"/>
      <c r="N726" s="756"/>
      <c r="O726" s="756"/>
      <c r="P726" s="756"/>
      <c r="Q726" s="756"/>
      <c r="R726" s="756"/>
      <c r="S726" s="756"/>
      <c r="T726" s="756"/>
      <c r="U726" s="756"/>
      <c r="V726" s="756"/>
      <c r="W726" s="756"/>
      <c r="X726" s="756"/>
      <c r="Y726" s="756"/>
      <c r="Z726" s="756"/>
      <c r="AA726" s="756"/>
      <c r="AB726" s="756"/>
      <c r="AC726" s="756"/>
      <c r="AD726" s="756"/>
      <c r="AE726" s="12"/>
    </row>
    <row r="727" spans="1:39" ht="15" customHeight="1">
      <c r="A727" s="131"/>
      <c r="B727" s="756" t="str">
        <f>IF(DQ502=0,"","Alerta: Debe justificar el uso de NS argumentando el estado de la información desconocida.")</f>
        <v/>
      </c>
      <c r="C727" s="756"/>
      <c r="D727" s="756"/>
      <c r="E727" s="756"/>
      <c r="F727" s="756"/>
      <c r="G727" s="756"/>
      <c r="H727" s="756"/>
      <c r="I727" s="756"/>
      <c r="J727" s="756"/>
      <c r="K727" s="756"/>
      <c r="L727" s="756"/>
      <c r="M727" s="756"/>
      <c r="N727" s="756"/>
      <c r="O727" s="756"/>
      <c r="P727" s="756"/>
      <c r="Q727" s="756"/>
      <c r="R727" s="756"/>
      <c r="S727" s="756"/>
      <c r="T727" s="756"/>
      <c r="U727" s="756"/>
      <c r="V727" s="756"/>
      <c r="W727" s="756"/>
      <c r="X727" s="756"/>
      <c r="Y727" s="756"/>
      <c r="Z727" s="756"/>
      <c r="AA727" s="756"/>
      <c r="AB727" s="756"/>
      <c r="AC727" s="756"/>
      <c r="AD727" s="756"/>
      <c r="AE727" s="12"/>
    </row>
    <row r="728" spans="1:39" ht="15" customHeight="1">
      <c r="A728" s="131"/>
      <c r="B728" s="625" t="str">
        <f>IF(DT559=0,"","Error: Debe completar toda la información requerida.")</f>
        <v/>
      </c>
      <c r="C728" s="625"/>
      <c r="D728" s="625"/>
      <c r="E728" s="625"/>
      <c r="F728" s="625"/>
      <c r="G728" s="625"/>
      <c r="H728" s="625"/>
      <c r="I728" s="625"/>
      <c r="J728" s="625"/>
      <c r="K728" s="625"/>
      <c r="L728" s="625"/>
      <c r="M728" s="625"/>
      <c r="N728" s="625"/>
      <c r="O728" s="625"/>
      <c r="P728" s="625"/>
      <c r="Q728" s="625"/>
      <c r="R728" s="625"/>
      <c r="S728" s="625"/>
      <c r="T728" s="625"/>
      <c r="U728" s="625"/>
      <c r="V728" s="625"/>
      <c r="W728" s="625"/>
      <c r="X728" s="625"/>
      <c r="Y728" s="625"/>
      <c r="Z728" s="625"/>
      <c r="AA728" s="625"/>
      <c r="AB728" s="625"/>
      <c r="AC728" s="625"/>
      <c r="AD728" s="625"/>
      <c r="AE728" s="12"/>
    </row>
    <row r="729" spans="1:39" ht="15" customHeight="1">
      <c r="A729" s="131"/>
      <c r="AE729" s="12"/>
    </row>
    <row r="730" spans="1:39" s="72" customFormat="1" ht="24" customHeight="1">
      <c r="A730" s="131" t="s">
        <v>977</v>
      </c>
      <c r="B730" s="841" t="s">
        <v>1198</v>
      </c>
      <c r="C730" s="841"/>
      <c r="D730" s="841"/>
      <c r="E730" s="841"/>
      <c r="F730" s="841"/>
      <c r="G730" s="841"/>
      <c r="H730" s="841"/>
      <c r="I730" s="841"/>
      <c r="J730" s="841"/>
      <c r="K730" s="841"/>
      <c r="L730" s="841"/>
      <c r="M730" s="841"/>
      <c r="N730" s="841"/>
      <c r="O730" s="841"/>
      <c r="P730" s="841"/>
      <c r="Q730" s="841"/>
      <c r="R730" s="841"/>
      <c r="S730" s="841"/>
      <c r="T730" s="841"/>
      <c r="U730" s="841"/>
      <c r="V730" s="841"/>
      <c r="W730" s="841"/>
      <c r="X730" s="841"/>
      <c r="Y730" s="841"/>
      <c r="Z730" s="841"/>
      <c r="AA730" s="841"/>
      <c r="AB730" s="841"/>
      <c r="AC730" s="841"/>
      <c r="AD730" s="841"/>
      <c r="AE730" s="12"/>
      <c r="AF730" s="122"/>
      <c r="AG730" s="212"/>
      <c r="AH730" s="627" t="s">
        <v>7211</v>
      </c>
      <c r="AI730" s="627"/>
      <c r="AJ730" s="627" t="s">
        <v>7212</v>
      </c>
      <c r="AK730" s="627"/>
      <c r="AL730" s="627" t="s">
        <v>7213</v>
      </c>
      <c r="AM730" s="627"/>
    </row>
    <row r="731" spans="1:39" s="72" customFormat="1" ht="24" customHeight="1">
      <c r="A731" s="167"/>
      <c r="B731" s="132"/>
      <c r="C731" s="578" t="s">
        <v>538</v>
      </c>
      <c r="D731" s="578"/>
      <c r="E731" s="578"/>
      <c r="F731" s="578"/>
      <c r="G731" s="578"/>
      <c r="H731" s="578"/>
      <c r="I731" s="578"/>
      <c r="J731" s="578"/>
      <c r="K731" s="578"/>
      <c r="L731" s="578"/>
      <c r="M731" s="578"/>
      <c r="N731" s="578"/>
      <c r="O731" s="578"/>
      <c r="P731" s="578"/>
      <c r="Q731" s="578"/>
      <c r="R731" s="578"/>
      <c r="S731" s="578"/>
      <c r="T731" s="578"/>
      <c r="U731" s="578"/>
      <c r="V731" s="578"/>
      <c r="W731" s="578"/>
      <c r="X731" s="578"/>
      <c r="Y731" s="578"/>
      <c r="Z731" s="578"/>
      <c r="AA731" s="578"/>
      <c r="AB731" s="578"/>
      <c r="AC731" s="578"/>
      <c r="AD731" s="578"/>
      <c r="AE731" s="12"/>
      <c r="AF731" s="122"/>
      <c r="AG731" s="212"/>
      <c r="AH731" s="907">
        <f>COUNTBLANK(O739:AD798)</f>
        <v>960</v>
      </c>
      <c r="AI731" s="907"/>
      <c r="AJ731" s="627">
        <v>960</v>
      </c>
      <c r="AK731" s="627"/>
      <c r="AL731" s="627"/>
      <c r="AM731" s="627"/>
    </row>
    <row r="732" spans="1:39" s="72" customFormat="1" ht="24" customHeight="1">
      <c r="A732" s="121"/>
      <c r="B732" s="132"/>
      <c r="C732" s="578" t="s">
        <v>1185</v>
      </c>
      <c r="D732" s="578"/>
      <c r="E732" s="578"/>
      <c r="F732" s="578"/>
      <c r="G732" s="578"/>
      <c r="H732" s="578"/>
      <c r="I732" s="578"/>
      <c r="J732" s="578"/>
      <c r="K732" s="578"/>
      <c r="L732" s="578"/>
      <c r="M732" s="578"/>
      <c r="N732" s="578"/>
      <c r="O732" s="578"/>
      <c r="P732" s="578"/>
      <c r="Q732" s="578"/>
      <c r="R732" s="578"/>
      <c r="S732" s="578"/>
      <c r="T732" s="578"/>
      <c r="U732" s="578"/>
      <c r="V732" s="578"/>
      <c r="W732" s="578"/>
      <c r="X732" s="578"/>
      <c r="Y732" s="578"/>
      <c r="Z732" s="578"/>
      <c r="AA732" s="578"/>
      <c r="AB732" s="578"/>
      <c r="AC732" s="578"/>
      <c r="AD732" s="578"/>
      <c r="AE732" s="12"/>
      <c r="AF732" s="122"/>
      <c r="AG732" s="212"/>
    </row>
    <row r="733" spans="1:39" s="72" customFormat="1" ht="36" customHeight="1">
      <c r="A733" s="121"/>
      <c r="B733" s="146"/>
      <c r="C733" s="578" t="s">
        <v>1186</v>
      </c>
      <c r="D733" s="578"/>
      <c r="E733" s="578"/>
      <c r="F733" s="578"/>
      <c r="G733" s="578"/>
      <c r="H733" s="578"/>
      <c r="I733" s="578"/>
      <c r="J733" s="578"/>
      <c r="K733" s="578"/>
      <c r="L733" s="578"/>
      <c r="M733" s="578"/>
      <c r="N733" s="578"/>
      <c r="O733" s="578"/>
      <c r="P733" s="578"/>
      <c r="Q733" s="578"/>
      <c r="R733" s="578"/>
      <c r="S733" s="578"/>
      <c r="T733" s="578"/>
      <c r="U733" s="578"/>
      <c r="V733" s="578"/>
      <c r="W733" s="578"/>
      <c r="X733" s="578"/>
      <c r="Y733" s="578"/>
      <c r="Z733" s="578"/>
      <c r="AA733" s="578"/>
      <c r="AB733" s="578"/>
      <c r="AC733" s="578"/>
      <c r="AD733" s="578"/>
      <c r="AE733" s="12"/>
      <c r="AF733" s="122"/>
      <c r="AG733" s="212"/>
    </row>
    <row r="734" spans="1:39" s="72" customFormat="1" ht="36" customHeight="1">
      <c r="A734" s="121"/>
      <c r="B734" s="146"/>
      <c r="C734" s="578" t="s">
        <v>7567</v>
      </c>
      <c r="D734" s="578"/>
      <c r="E734" s="578"/>
      <c r="F734" s="578"/>
      <c r="G734" s="578"/>
      <c r="H734" s="578"/>
      <c r="I734" s="578"/>
      <c r="J734" s="578"/>
      <c r="K734" s="578"/>
      <c r="L734" s="578"/>
      <c r="M734" s="578"/>
      <c r="N734" s="578"/>
      <c r="O734" s="578"/>
      <c r="P734" s="578"/>
      <c r="Q734" s="578"/>
      <c r="R734" s="578"/>
      <c r="S734" s="578"/>
      <c r="T734" s="578"/>
      <c r="U734" s="578"/>
      <c r="V734" s="578"/>
      <c r="W734" s="578"/>
      <c r="X734" s="578"/>
      <c r="Y734" s="578"/>
      <c r="Z734" s="578"/>
      <c r="AA734" s="578"/>
      <c r="AB734" s="578"/>
      <c r="AC734" s="578"/>
      <c r="AD734" s="578"/>
      <c r="AE734" s="12"/>
      <c r="AF734" s="122"/>
      <c r="AG734" s="212"/>
    </row>
    <row r="735" spans="1:39" s="72" customFormat="1" ht="36" customHeight="1">
      <c r="A735" s="121"/>
      <c r="B735" s="146"/>
      <c r="C735" s="578" t="s">
        <v>7568</v>
      </c>
      <c r="D735" s="578"/>
      <c r="E735" s="578"/>
      <c r="F735" s="578"/>
      <c r="G735" s="578"/>
      <c r="H735" s="578"/>
      <c r="I735" s="578"/>
      <c r="J735" s="578"/>
      <c r="K735" s="578"/>
      <c r="L735" s="578"/>
      <c r="M735" s="578"/>
      <c r="N735" s="578"/>
      <c r="O735" s="578"/>
      <c r="P735" s="578"/>
      <c r="Q735" s="578"/>
      <c r="R735" s="578"/>
      <c r="S735" s="578"/>
      <c r="T735" s="578"/>
      <c r="U735" s="578"/>
      <c r="V735" s="578"/>
      <c r="W735" s="578"/>
      <c r="X735" s="578"/>
      <c r="Y735" s="578"/>
      <c r="Z735" s="578"/>
      <c r="AA735" s="578"/>
      <c r="AB735" s="578"/>
      <c r="AC735" s="578"/>
      <c r="AD735" s="578"/>
      <c r="AE735" s="12"/>
      <c r="AF735" s="122"/>
      <c r="AG735" s="212"/>
    </row>
    <row r="736" spans="1:39" s="72" customFormat="1" ht="15" customHeight="1">
      <c r="A736" s="131"/>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c r="AC736" s="15"/>
      <c r="AD736" s="15"/>
      <c r="AE736" s="12"/>
      <c r="AF736" s="122"/>
      <c r="AG736" s="212"/>
    </row>
    <row r="737" spans="1:121" s="72" customFormat="1" ht="15" customHeight="1">
      <c r="A737" s="131"/>
      <c r="B737" s="15"/>
      <c r="C737" s="835" t="s">
        <v>392</v>
      </c>
      <c r="D737" s="836"/>
      <c r="E737" s="836"/>
      <c r="F737" s="836"/>
      <c r="G737" s="836"/>
      <c r="H737" s="836"/>
      <c r="I737" s="836"/>
      <c r="J737" s="836"/>
      <c r="K737" s="836"/>
      <c r="L737" s="836"/>
      <c r="M737" s="836"/>
      <c r="N737" s="837"/>
      <c r="O737" s="670" t="s">
        <v>474</v>
      </c>
      <c r="P737" s="670"/>
      <c r="Q737" s="670"/>
      <c r="R737" s="670"/>
      <c r="S737" s="670"/>
      <c r="T737" s="670"/>
      <c r="U737" s="670"/>
      <c r="V737" s="670"/>
      <c r="W737" s="670"/>
      <c r="X737" s="670"/>
      <c r="Y737" s="670"/>
      <c r="Z737" s="670"/>
      <c r="AA737" s="670"/>
      <c r="AB737" s="670"/>
      <c r="AC737" s="670"/>
      <c r="AD737" s="670"/>
      <c r="AE737" s="12"/>
      <c r="AF737" s="122"/>
      <c r="AG737" s="212"/>
      <c r="AU737" s="645" t="s">
        <v>7231</v>
      </c>
      <c r="AV737" s="646"/>
      <c r="AW737" s="646"/>
      <c r="AX737" s="647"/>
      <c r="AZ737" s="645" t="s">
        <v>7241</v>
      </c>
      <c r="BA737" s="646"/>
      <c r="BB737" s="646"/>
      <c r="BC737" s="646"/>
      <c r="BD737" s="646"/>
      <c r="BE737" s="646"/>
      <c r="BF737" s="646"/>
      <c r="BG737" s="646"/>
      <c r="BH737" s="646"/>
      <c r="BI737" s="646"/>
      <c r="BJ737" s="646"/>
      <c r="BK737" s="646"/>
      <c r="BL737" s="646"/>
      <c r="BM737" s="646"/>
      <c r="BN737" s="646"/>
      <c r="BO737" s="647"/>
      <c r="BQ737" s="553" t="s">
        <v>7265</v>
      </c>
      <c r="BR737" s="553"/>
      <c r="BS737" s="553"/>
      <c r="BT737" s="553"/>
      <c r="BU737" s="553"/>
      <c r="BV737" s="553"/>
      <c r="BW737" s="553"/>
      <c r="BX737" s="553"/>
      <c r="BY737" s="553"/>
      <c r="BZ737" s="553"/>
      <c r="CA737" s="553"/>
      <c r="CB737" s="553"/>
      <c r="CC737" s="553"/>
      <c r="CD737" s="553"/>
      <c r="CE737" s="553"/>
      <c r="CF737" s="553"/>
      <c r="CG737" s="553"/>
      <c r="CH737" s="553"/>
      <c r="CJ737" s="553" t="s">
        <v>7251</v>
      </c>
      <c r="CK737" s="553"/>
      <c r="CL737" s="553"/>
      <c r="CM737" s="553"/>
      <c r="CN737" s="553"/>
      <c r="CO737" s="553"/>
      <c r="CP737" s="553"/>
      <c r="CQ737" s="553"/>
      <c r="CR737" s="553"/>
      <c r="CS737" s="553"/>
      <c r="CT737" s="553"/>
      <c r="CU737" s="553"/>
      <c r="CV737" s="553"/>
      <c r="CW737" s="553"/>
      <c r="CX737" s="553"/>
      <c r="CY737" s="553"/>
      <c r="CZ737" s="553"/>
      <c r="DA737" s="553"/>
      <c r="DL737" s="639" t="s">
        <v>7224</v>
      </c>
      <c r="DM737" s="640"/>
      <c r="DN737" s="640"/>
      <c r="DO737" s="640"/>
      <c r="DP737" s="640"/>
      <c r="DQ737" s="641"/>
    </row>
    <row r="738" spans="1:121" s="72" customFormat="1" ht="108" customHeight="1">
      <c r="A738" s="131"/>
      <c r="B738" s="15"/>
      <c r="C738" s="838"/>
      <c r="D738" s="839"/>
      <c r="E738" s="839"/>
      <c r="F738" s="839"/>
      <c r="G738" s="839"/>
      <c r="H738" s="839"/>
      <c r="I738" s="839"/>
      <c r="J738" s="839"/>
      <c r="K738" s="839"/>
      <c r="L738" s="839"/>
      <c r="M738" s="839"/>
      <c r="N738" s="840"/>
      <c r="O738" s="670" t="s">
        <v>113</v>
      </c>
      <c r="P738" s="670"/>
      <c r="Q738" s="922" t="s">
        <v>475</v>
      </c>
      <c r="R738" s="922"/>
      <c r="S738" s="922" t="s">
        <v>476</v>
      </c>
      <c r="T738" s="922"/>
      <c r="U738" s="922" t="s">
        <v>477</v>
      </c>
      <c r="V738" s="922"/>
      <c r="W738" s="922" t="s">
        <v>557</v>
      </c>
      <c r="X738" s="922"/>
      <c r="Y738" s="922" t="s">
        <v>478</v>
      </c>
      <c r="Z738" s="922"/>
      <c r="AA738" s="922" t="s">
        <v>638</v>
      </c>
      <c r="AB738" s="922"/>
      <c r="AC738" s="922" t="s">
        <v>270</v>
      </c>
      <c r="AD738" s="922"/>
      <c r="AE738" s="12"/>
      <c r="AF738" s="122"/>
      <c r="AG738" s="212"/>
      <c r="AH738" s="627" t="s">
        <v>7220</v>
      </c>
      <c r="AI738" s="627"/>
      <c r="AJ738" s="627" t="s">
        <v>7221</v>
      </c>
      <c r="AK738" s="627"/>
      <c r="AL738" s="627" t="s">
        <v>7222</v>
      </c>
      <c r="AM738" s="627"/>
      <c r="AN738" s="627" t="s">
        <v>7223</v>
      </c>
      <c r="AO738" s="627"/>
      <c r="AP738" s="639" t="s">
        <v>7226</v>
      </c>
      <c r="AQ738" s="641"/>
      <c r="AR738" s="639" t="s">
        <v>7227</v>
      </c>
      <c r="AS738" s="641"/>
      <c r="AU738" s="638" t="s">
        <v>7211</v>
      </c>
      <c r="AV738" s="638"/>
      <c r="AW738" s="638" t="s">
        <v>7250</v>
      </c>
      <c r="AX738" s="638"/>
      <c r="AZ738" s="670" t="s">
        <v>113</v>
      </c>
      <c r="BA738" s="670"/>
      <c r="BB738" s="922" t="s">
        <v>475</v>
      </c>
      <c r="BC738" s="922"/>
      <c r="BD738" s="922" t="s">
        <v>476</v>
      </c>
      <c r="BE738" s="922"/>
      <c r="BF738" s="922" t="s">
        <v>477</v>
      </c>
      <c r="BG738" s="922"/>
      <c r="BH738" s="922" t="s">
        <v>557</v>
      </c>
      <c r="BI738" s="922"/>
      <c r="BJ738" s="922" t="s">
        <v>478</v>
      </c>
      <c r="BK738" s="922"/>
      <c r="BL738" s="922" t="s">
        <v>919</v>
      </c>
      <c r="BM738" s="922"/>
      <c r="BN738" s="922" t="s">
        <v>270</v>
      </c>
      <c r="BO738" s="922"/>
      <c r="BQ738" s="638" t="s">
        <v>7248</v>
      </c>
      <c r="BR738" s="638"/>
      <c r="BS738" s="670" t="s">
        <v>113</v>
      </c>
      <c r="BT738" s="670"/>
      <c r="BU738" s="922" t="s">
        <v>475</v>
      </c>
      <c r="BV738" s="922"/>
      <c r="BW738" s="922" t="s">
        <v>476</v>
      </c>
      <c r="BX738" s="922"/>
      <c r="BY738" s="922" t="s">
        <v>477</v>
      </c>
      <c r="BZ738" s="922"/>
      <c r="CA738" s="922" t="s">
        <v>557</v>
      </c>
      <c r="CB738" s="922"/>
      <c r="CC738" s="922" t="s">
        <v>478</v>
      </c>
      <c r="CD738" s="922"/>
      <c r="CE738" s="1051" t="s">
        <v>919</v>
      </c>
      <c r="CF738" s="1051"/>
      <c r="CG738" s="922" t="s">
        <v>270</v>
      </c>
      <c r="CH738" s="922"/>
      <c r="CJ738" s="638" t="s">
        <v>7227</v>
      </c>
      <c r="CK738" s="638"/>
      <c r="CL738" s="670" t="s">
        <v>113</v>
      </c>
      <c r="CM738" s="670"/>
      <c r="CN738" s="922" t="s">
        <v>475</v>
      </c>
      <c r="CO738" s="922"/>
      <c r="CP738" s="922" t="s">
        <v>476</v>
      </c>
      <c r="CQ738" s="922"/>
      <c r="CR738" s="922" t="s">
        <v>477</v>
      </c>
      <c r="CS738" s="922"/>
      <c r="CT738" s="922" t="s">
        <v>557</v>
      </c>
      <c r="CU738" s="922"/>
      <c r="CV738" s="922" t="s">
        <v>478</v>
      </c>
      <c r="CW738" s="922"/>
      <c r="CX738" s="1051" t="s">
        <v>919</v>
      </c>
      <c r="CY738" s="1051"/>
      <c r="CZ738" s="922" t="s">
        <v>270</v>
      </c>
      <c r="DA738" s="922"/>
      <c r="DC738" s="645" t="s">
        <v>7253</v>
      </c>
      <c r="DD738" s="647"/>
      <c r="DF738" s="666" t="s">
        <v>7326</v>
      </c>
      <c r="DG738" s="666"/>
      <c r="DI738" s="648" t="s">
        <v>7327</v>
      </c>
      <c r="DJ738" s="650"/>
      <c r="DL738" s="639" t="s">
        <v>7259</v>
      </c>
      <c r="DM738" s="641"/>
      <c r="DN738" s="639" t="s">
        <v>7260</v>
      </c>
      <c r="DO738" s="641"/>
      <c r="DP738" s="639" t="s">
        <v>7226</v>
      </c>
      <c r="DQ738" s="641"/>
    </row>
    <row r="739" spans="1:121" s="72" customFormat="1" ht="15">
      <c r="A739" s="131"/>
      <c r="B739" s="15"/>
      <c r="C739" s="797" t="s">
        <v>175</v>
      </c>
      <c r="D739" s="798"/>
      <c r="E739" s="942"/>
      <c r="F739" s="82" t="s">
        <v>132</v>
      </c>
      <c r="G739" s="792" t="s">
        <v>176</v>
      </c>
      <c r="H739" s="793"/>
      <c r="I739" s="793"/>
      <c r="J739" s="793"/>
      <c r="K739" s="793"/>
      <c r="L739" s="793"/>
      <c r="M739" s="793"/>
      <c r="N739" s="794"/>
      <c r="O739" s="667"/>
      <c r="P739" s="669"/>
      <c r="Q739" s="667"/>
      <c r="R739" s="669"/>
      <c r="S739" s="667"/>
      <c r="T739" s="669"/>
      <c r="U739" s="667"/>
      <c r="V739" s="669"/>
      <c r="W739" s="667"/>
      <c r="X739" s="669"/>
      <c r="Y739" s="667"/>
      <c r="Z739" s="669"/>
      <c r="AA739" s="667"/>
      <c r="AB739" s="669"/>
      <c r="AC739" s="667"/>
      <c r="AD739" s="669"/>
      <c r="AE739" s="12"/>
      <c r="AF739" s="122"/>
      <c r="AG739" s="212"/>
      <c r="AH739" s="742">
        <f>O739</f>
        <v>0</v>
      </c>
      <c r="AI739" s="919"/>
      <c r="AJ739" s="742">
        <f>COUNTIF(Q739:AD739,"NS")</f>
        <v>0</v>
      </c>
      <c r="AK739" s="919"/>
      <c r="AL739" s="742">
        <f>SUM(Q739:AD739)</f>
        <v>0</v>
      </c>
      <c r="AM739" s="919"/>
      <c r="AN739" s="639">
        <f>IF($AH$731=$AJ$731,0,IF(OR(AND(AH739=0,AJ739&gt;0),AND(AH739="NS",AL739&gt;0),AND(AH739="NS",AJ739=0,AL739=0)),1,IF(OR(AND(AJ739&gt;=2,AL739&lt;AH739),AND(AH739="NS",AL739=0,AJ739&gt;0),AH739=AL739),0,1)))</f>
        <v>0</v>
      </c>
      <c r="AO739" s="641"/>
      <c r="AP739" s="738" t="str">
        <f>IF(AN739=0,"",IF(SUM($AN$739:AN739)=1,AR739,IF($AN$799&gt;SUM($AN$739:AN739),_xlfn.CONCAT(", ",AR739),IF($AN$799=SUM($AN$739:AN739),_xlfn.CONCAT(" y ",AR739,".")))))</f>
        <v/>
      </c>
      <c r="AQ739" s="739" t="str">
        <f>IF(AO739=0,"", IF(SUM($AN$582:AO739)=1,#REF!, IF($AQ$589&gt;SUM($AN$582:AO739),_xlfn.CONCAT(", ",#REF!), IF($AQ$589=SUM($AN$582:AO739),_xlfn.CONCAT(" y ",#REF!,".")))))</f>
        <v/>
      </c>
      <c r="AR739" s="639">
        <f>_xlfn.NUMBERVALUE(F739)</f>
        <v>1.1000000000000001</v>
      </c>
      <c r="AS739" s="641"/>
      <c r="AU739" s="638">
        <f>_xlfn.NUMBERVALUE($F739)</f>
        <v>1.1000000000000001</v>
      </c>
      <c r="AV739" s="638"/>
      <c r="AW739" s="655">
        <f>IF(CNGE_2026_M3_Secc1!$AH$128=CNGE_2026_M3_Secc1!$AJ$128,0,CNGE_2026_M3_Secc1!DC138)</f>
        <v>0</v>
      </c>
      <c r="AX739" s="655"/>
      <c r="AZ739" s="645">
        <f>IF($AH$419=$AJ$419,0,IF(SUM(O481)&gt;0,0,1))</f>
        <v>0</v>
      </c>
      <c r="BA739" s="647"/>
      <c r="BB739" s="645">
        <f>IF($AH$419=$AJ$419,0,IF(SUM(Q481)&gt;0,0,1))</f>
        <v>0</v>
      </c>
      <c r="BC739" s="647"/>
      <c r="BD739" s="645">
        <f>IF($AH$419=$AJ$419,0,IF(SUM(S481)&gt;0,0,1))</f>
        <v>0</v>
      </c>
      <c r="BE739" s="647"/>
      <c r="BF739" s="645">
        <f>IF($AH$419=$AJ$419,0,IF(SUM(U481)&gt;0,0,1))</f>
        <v>0</v>
      </c>
      <c r="BG739" s="647"/>
      <c r="BH739" s="645">
        <f>IF($AH$419=$AJ$419,0,IF(SUM(W481)&gt;0,0,1))</f>
        <v>0</v>
      </c>
      <c r="BI739" s="647"/>
      <c r="BJ739" s="645">
        <f>IF($AH$419=$AJ$419,0,IF(SUM(Y481)&gt;0,0,1))</f>
        <v>0</v>
      </c>
      <c r="BK739" s="647"/>
      <c r="BL739" s="645">
        <f>IF($AH$419=$AJ$419,0,IF(SUM(AA481)&gt;0,0,1))</f>
        <v>0</v>
      </c>
      <c r="BM739" s="647"/>
      <c r="BN739" s="645">
        <f>IF($AH$419=$AJ$419,0,IF(SUM(AC481)&gt;0,0,1))</f>
        <v>0</v>
      </c>
      <c r="BO739" s="647"/>
      <c r="BQ739" s="638" t="s">
        <v>7333</v>
      </c>
      <c r="BR739" s="638"/>
      <c r="BS739" s="1076">
        <f>O481</f>
        <v>0</v>
      </c>
      <c r="BT739" s="1076">
        <f>IF($AH$130=$AJ$130,0,IF(OR(Z739&lt;=Z$47,AND(Z739="NS",Z$47&gt;0)),0,1))</f>
        <v>0</v>
      </c>
      <c r="BU739" s="1076">
        <f>Q481</f>
        <v>0</v>
      </c>
      <c r="BV739" s="1076">
        <f>IF($AH$130=$AJ$130,0,IF(OR(AB739&lt;=AB$47,AND(AB739="NS",AB$47&gt;0)),0,1))</f>
        <v>0</v>
      </c>
      <c r="BW739" s="1076">
        <f>S481</f>
        <v>0</v>
      </c>
      <c r="BX739" s="1076">
        <f>IF($AH$130=$AJ$130,0,IF(OR(AD739&lt;=AD$47,AND(AD739="NS",AD$47&gt;0)),0,1))</f>
        <v>0</v>
      </c>
      <c r="BY739" s="1076">
        <f>U481</f>
        <v>0</v>
      </c>
      <c r="BZ739" s="1076">
        <f>IF($AH$130=$AJ$130,0,IF(OR(AF739&lt;=AF$47,AND(AF739="NS",AF$47&gt;0)),0,1))</f>
        <v>0</v>
      </c>
      <c r="CA739" s="1076">
        <f>W481</f>
        <v>0</v>
      </c>
      <c r="CB739" s="1076">
        <f>IF($AH$130=$AJ$130,0,IF(OR(AH739&lt;=AH$47,AND(AH739="NS",AH$47&gt;0)),0,1))</f>
        <v>0</v>
      </c>
      <c r="CC739" s="1076">
        <f>Y481</f>
        <v>0</v>
      </c>
      <c r="CD739" s="1076">
        <f>IF($AH$130=$AJ$130,0,IF(OR(AJ739&lt;=AJ$47,AND(AJ739="NS",AJ$47&gt;0)),0,1))</f>
        <v>0</v>
      </c>
      <c r="CE739" s="1076">
        <f>AA481</f>
        <v>0</v>
      </c>
      <c r="CF739" s="1076">
        <f>IF($AH$130=$AJ$130,0,IF(OR(AL739&lt;=AL$47,AND(AL739="NS",AL$47&gt;0)),0,1))</f>
        <v>0</v>
      </c>
      <c r="CG739" s="1076">
        <f>AC481</f>
        <v>0</v>
      </c>
      <c r="CH739" s="1076">
        <f>IF($AH$130=$AJ$130,0,IF(OR(AN739&lt;=AN$47,AND(AN739="NS",AN$47&gt;0)),0,1))</f>
        <v>0</v>
      </c>
      <c r="CJ739" s="638">
        <f>_xlfn.NUMBERVALUE(F739)</f>
        <v>1.1000000000000001</v>
      </c>
      <c r="CK739" s="638"/>
      <c r="CL739" s="1049">
        <f>IF($AH$731=$AJ$731,0,IF(OR(SUM(O739)&lt;=SUM($BS$739),AND(SUM($BS$739)&gt;0,OR(O739="NS",O739="NA"))),0,1))</f>
        <v>0</v>
      </c>
      <c r="CM739" s="1050"/>
      <c r="CN739" s="1049">
        <f>IF($AH$731=$AJ$731,0,IF(OR(SUM(Q739)&lt;=SUM($BU$739),AND(SUM($BU$739)&gt;0,OR(Q739="NS",Q739="NA"))),0,1))</f>
        <v>0</v>
      </c>
      <c r="CO739" s="1050"/>
      <c r="CP739" s="1049">
        <f>IF($AH$731=$AJ$731,0,IF(OR(SUM(S739)&lt;=SUM($BW$739),AND(SUM($BW$739)&gt;0,OR(S739="NS",S739="NA"))),0,1))</f>
        <v>0</v>
      </c>
      <c r="CQ739" s="1050"/>
      <c r="CR739" s="1049">
        <f>IF($AH$731=$AJ$731,0,IF(OR(SUM(U739)&lt;=SUM($BY$739),AND(SUM($BY$739)&gt;0,OR(U739="NS",U739="NA"))),0,1))</f>
        <v>0</v>
      </c>
      <c r="CS739" s="1050"/>
      <c r="CT739" s="1049">
        <f>IF($AH$731=$AJ$731,0,IF(OR(SUM(W739)&lt;=SUM($CA$739),AND(SUM($CA$739)&gt;0,OR(W739="NS",W739="NA"))),0,1))</f>
        <v>0</v>
      </c>
      <c r="CU739" s="1050"/>
      <c r="CV739" s="1049">
        <f>IF($AH$731=$AJ$731,0,IF(OR(SUM(Y739)&lt;=SUM($CC$739),AND(SUM($CC$739)&gt;0,OR(Y739="NS",Y739="NA"))),0,1))</f>
        <v>0</v>
      </c>
      <c r="CW739" s="1050"/>
      <c r="CX739" s="1049">
        <f>IF($AH$731=$AJ$731,0,IF(OR(SUM(AA739)&lt;=SUM($CE$739),AND(SUM($CE$739)&gt;0,OR(AA739="NS",AA739="NA"))),0,1))</f>
        <v>0</v>
      </c>
      <c r="CY739" s="1050"/>
      <c r="CZ739" s="1049">
        <f>IF($AH$731=$AJ$731,0,IF(OR(SUM(AC739)&lt;=SUM($CG$739),AND(SUM($CG$739)&gt;0,OR(AC739="NS",AC739="NA"))),0,1))</f>
        <v>0</v>
      </c>
      <c r="DA739" s="1050"/>
      <c r="DC739" s="645">
        <f t="shared" ref="DC739:DC770" si="344">IF($AH$731=$AJ$731,0,IF(OR(SUM(O739)&lt;=SUM($N$559),AND(SUM($N$559)&gt;0,OR(O739="NS",O739="NS"))),0,1))</f>
        <v>0</v>
      </c>
      <c r="DD739" s="647"/>
      <c r="DF739" s="661">
        <f>IF($AH$731=$AJ$731,0,IF(COUNTIF(O739:AD798,"NS")=0,0,1))</f>
        <v>0</v>
      </c>
      <c r="DG739" s="661"/>
      <c r="DI739" s="645" cm="1">
        <f t="array" ref="DI739">IF($AH$731=$AJ$731,0,IF(OR(AND(AW739=0,COUNTA(O739:AD739)=COUNTIF($AZ$739:$BO$739,0)),AND(AW739=1,COUNTA(O739:AD739=0))),0,1))</f>
        <v>0</v>
      </c>
      <c r="DJ739" s="647"/>
      <c r="DL739" s="639">
        <v>4</v>
      </c>
      <c r="DM739" s="641"/>
      <c r="DN739" s="639">
        <f>IF(CZ799=0,0,1)</f>
        <v>0</v>
      </c>
      <c r="DO739" s="641"/>
      <c r="DP739" s="639" t="str">
        <f>IF(DN739=0,"",IF(SUM($DN$739:DN739)=1,_xlfn.CONCAT(DL739,),IF($DN$741&gt;SUM($DN$739:DN739),_xlfn.CONCAT(", ",DL739),IF($DN$741=SUM($DN$739:DN739),_xlfn.CONCAT(" y ",DL739,".")))))</f>
        <v/>
      </c>
      <c r="DQ739" s="641"/>
    </row>
    <row r="740" spans="1:121" s="72" customFormat="1" ht="15">
      <c r="A740" s="131"/>
      <c r="B740" s="15"/>
      <c r="C740" s="799"/>
      <c r="D740" s="800"/>
      <c r="E740" s="943"/>
      <c r="F740" s="82" t="s">
        <v>133</v>
      </c>
      <c r="G740" s="792" t="s">
        <v>178</v>
      </c>
      <c r="H740" s="793"/>
      <c r="I740" s="793"/>
      <c r="J740" s="793"/>
      <c r="K740" s="793"/>
      <c r="L740" s="793"/>
      <c r="M740" s="793"/>
      <c r="N740" s="794"/>
      <c r="O740" s="667"/>
      <c r="P740" s="669"/>
      <c r="Q740" s="667"/>
      <c r="R740" s="669"/>
      <c r="S740" s="667"/>
      <c r="T740" s="669"/>
      <c r="U740" s="667"/>
      <c r="V740" s="669"/>
      <c r="W740" s="667"/>
      <c r="X740" s="669"/>
      <c r="Y740" s="667"/>
      <c r="Z740" s="669"/>
      <c r="AA740" s="667"/>
      <c r="AB740" s="669"/>
      <c r="AC740" s="667"/>
      <c r="AD740" s="669"/>
      <c r="AE740" s="12"/>
      <c r="AF740" s="122"/>
      <c r="AG740" s="212"/>
      <c r="AH740" s="742">
        <f t="shared" ref="AH740:AH779" si="345">O740</f>
        <v>0</v>
      </c>
      <c r="AI740" s="919"/>
      <c r="AJ740" s="742">
        <f t="shared" ref="AJ740:AJ779" si="346">COUNTIF(Q740:AD740,"NS")</f>
        <v>0</v>
      </c>
      <c r="AK740" s="919"/>
      <c r="AL740" s="742">
        <f t="shared" ref="AL740:AL779" si="347">SUM(Q740:AD740)</f>
        <v>0</v>
      </c>
      <c r="AM740" s="919"/>
      <c r="AN740" s="639">
        <f t="shared" ref="AN740:AN798" si="348">IF($AH$731=$AJ$731,0,IF(OR(AND(AH740=0,AJ740&gt;0),AND(AH740="NS",AL740&gt;0),AND(AH740="NS",AJ740=0,AL740=0)),1,IF(OR(AND(AJ740&gt;=2,AL740&lt;AH740),AND(AH740="NS",AL740=0,AJ740&gt;0),AH740=AL740),0,1)))</f>
        <v>0</v>
      </c>
      <c r="AO740" s="641"/>
      <c r="AP740" s="738" t="str">
        <f>IF(AN740=0,"",IF(SUM($AN$739:AN740)=1,AR740,IF($AN$799&gt;SUM($AN$739:AN740),_xlfn.CONCAT(", ",AR740),IF($AN$799=SUM($AN$739:AN740),_xlfn.CONCAT(" y ",AR740,".")))))</f>
        <v/>
      </c>
      <c r="AQ740" s="739" t="str">
        <f>IF(AO740=0,"", IF(SUM($AN$582:AO740)=1,#REF!, IF($AQ$589&gt;SUM($AN$582:AO740),_xlfn.CONCAT(", ",#REF!), IF($AQ$589=SUM($AN$582:AO740),_xlfn.CONCAT(" y ",#REF!,".")))))</f>
        <v/>
      </c>
      <c r="AR740" s="639">
        <f t="shared" ref="AR740:AR771" si="349">_xlfn.NUMBERVALUE(F740)</f>
        <v>1.2</v>
      </c>
      <c r="AS740" s="641"/>
      <c r="AU740" s="638">
        <f t="shared" ref="AU740:AU796" si="350">_xlfn.NUMBERVALUE($F740)</f>
        <v>1.2</v>
      </c>
      <c r="AV740" s="638"/>
      <c r="AW740" s="655">
        <f>IF(CNGE_2026_M3_Secc1!$AH$128=CNGE_2026_M3_Secc1!$AJ$128,0,CNGE_2026_M3_Secc1!DC139)</f>
        <v>0</v>
      </c>
      <c r="AX740" s="655"/>
      <c r="BQ740" s="638" t="s">
        <v>7335</v>
      </c>
      <c r="BR740" s="638"/>
      <c r="BS740" s="912">
        <f>O799</f>
        <v>0</v>
      </c>
      <c r="BT740" s="638"/>
      <c r="BU740" s="912">
        <f>Q799</f>
        <v>0</v>
      </c>
      <c r="BV740" s="638"/>
      <c r="BW740" s="912">
        <f>S799</f>
        <v>0</v>
      </c>
      <c r="BX740" s="638"/>
      <c r="BY740" s="912">
        <f>U799</f>
        <v>0</v>
      </c>
      <c r="BZ740" s="638"/>
      <c r="CA740" s="912">
        <f>W799</f>
        <v>0</v>
      </c>
      <c r="CB740" s="638"/>
      <c r="CC740" s="912">
        <f>Y799</f>
        <v>0</v>
      </c>
      <c r="CD740" s="638"/>
      <c r="CE740" s="912">
        <f>AA799</f>
        <v>0</v>
      </c>
      <c r="CF740" s="638"/>
      <c r="CG740" s="912">
        <f>AC799</f>
        <v>0</v>
      </c>
      <c r="CH740" s="638"/>
      <c r="CJ740" s="638">
        <f t="shared" ref="CJ740:CJ796" si="351">_xlfn.NUMBERVALUE(F740)</f>
        <v>1.2</v>
      </c>
      <c r="CK740" s="638"/>
      <c r="CL740" s="1049">
        <f t="shared" ref="CL740:CL798" si="352">IF($AH$731=$AJ$731,0,IF(OR(SUM(O740)&lt;=SUM($BS$739),AND(SUM($BS$739)&gt;0,OR(O740="NS",O740="NA"))),0,1))</f>
        <v>0</v>
      </c>
      <c r="CM740" s="1050"/>
      <c r="CN740" s="1049">
        <f t="shared" ref="CN740:CN798" si="353">IF($AH$731=$AJ$731,0,IF(OR(SUM(Q740)&lt;=SUM($BU$739),AND(SUM($BU$739)&gt;0,OR(Q740="NS",Q740="NA"))),0,1))</f>
        <v>0</v>
      </c>
      <c r="CO740" s="1050"/>
      <c r="CP740" s="1049">
        <f t="shared" ref="CP740:CP798" si="354">IF($AH$731=$AJ$731,0,IF(OR(SUM(S740)&lt;=SUM($BW$739),AND(SUM($BW$739)&gt;0,OR(S740="NS",S740="NA"))),0,1))</f>
        <v>0</v>
      </c>
      <c r="CQ740" s="1050"/>
      <c r="CR740" s="1049">
        <f t="shared" ref="CR740:CR798" si="355">IF($AH$731=$AJ$731,0,IF(OR(SUM(U740)&lt;=SUM($BY$739),AND(SUM($BY$739)&gt;0,OR(U740="NS",U740="NA"))),0,1))</f>
        <v>0</v>
      </c>
      <c r="CS740" s="1050"/>
      <c r="CT740" s="1049">
        <f t="shared" ref="CT740:CT798" si="356">IF($AH$731=$AJ$731,0,IF(OR(SUM(W740)&lt;=SUM($CA$739),AND(SUM($CA$739)&gt;0,OR(W740="NS",W740="NA"))),0,1))</f>
        <v>0</v>
      </c>
      <c r="CU740" s="1050"/>
      <c r="CV740" s="1049">
        <f t="shared" ref="CV740:CV798" si="357">IF($AH$731=$AJ$731,0,IF(OR(SUM(Y740)&lt;=SUM($CC$739),AND(SUM($CC$739)&gt;0,OR(Y740="NS",Y740="NA"))),0,1))</f>
        <v>0</v>
      </c>
      <c r="CW740" s="1050"/>
      <c r="CX740" s="1049">
        <f t="shared" ref="CX740:CX798" si="358">IF($AH$731=$AJ$731,0,IF(OR(SUM(AA740)&lt;=SUM($CE$739),AND(SUM($CE$739)&gt;0,OR(AA740="NS",AA740="NA"))),0,1))</f>
        <v>0</v>
      </c>
      <c r="CY740" s="1050"/>
      <c r="CZ740" s="1049">
        <f t="shared" ref="CZ740:CZ798" si="359">IF($AH$731=$AJ$731,0,IF(OR(SUM(AC740)&lt;=SUM($CG$739),AND(SUM($CG$739)&gt;0,OR(AC740="NS",AC740="NA"))),0,1))</f>
        <v>0</v>
      </c>
      <c r="DA740" s="1050"/>
      <c r="DC740" s="645">
        <f t="shared" si="344"/>
        <v>0</v>
      </c>
      <c r="DD740" s="647"/>
      <c r="DI740" s="645" cm="1">
        <f t="array" ref="DI740">IF($AH$731=$AJ$731,0,IF(OR(AND(AW740=0,COUNTA(O740:AD740)=COUNTIF($AZ$739:$BO$739,0)),AND(AW740=1,COUNTA(O740:AD740=0))),0,1))</f>
        <v>0</v>
      </c>
      <c r="DJ740" s="647"/>
      <c r="DL740" s="639">
        <v>5</v>
      </c>
      <c r="DM740" s="641"/>
      <c r="DN740" s="639">
        <f>IF(DC799=0,0,1)</f>
        <v>0</v>
      </c>
      <c r="DO740" s="641"/>
      <c r="DP740" s="639" t="str">
        <f>IF(DN740=0,"",IF(SUM($DN$739:DN740)=1,_xlfn.CONCAT(DL740,),IF($DN$741&gt;SUM($DN$739:DN740),_xlfn.CONCAT(", ",DL740),IF($DN$741=SUM($DN$739:DN740),_xlfn.CONCAT(" y ",DL740,".")))))</f>
        <v/>
      </c>
      <c r="DQ740" s="641"/>
    </row>
    <row r="741" spans="1:121" s="72" customFormat="1" ht="15">
      <c r="A741" s="131"/>
      <c r="B741" s="15"/>
      <c r="C741" s="799"/>
      <c r="D741" s="800"/>
      <c r="E741" s="943"/>
      <c r="F741" s="82" t="s">
        <v>134</v>
      </c>
      <c r="G741" s="792" t="s">
        <v>180</v>
      </c>
      <c r="H741" s="793"/>
      <c r="I741" s="793"/>
      <c r="J741" s="793"/>
      <c r="K741" s="793"/>
      <c r="L741" s="793"/>
      <c r="M741" s="793"/>
      <c r="N741" s="794"/>
      <c r="O741" s="667"/>
      <c r="P741" s="669"/>
      <c r="Q741" s="667"/>
      <c r="R741" s="669"/>
      <c r="S741" s="667"/>
      <c r="T741" s="669"/>
      <c r="U741" s="667"/>
      <c r="V741" s="669"/>
      <c r="W741" s="667"/>
      <c r="X741" s="669"/>
      <c r="Y741" s="667"/>
      <c r="Z741" s="669"/>
      <c r="AA741" s="667"/>
      <c r="AB741" s="669"/>
      <c r="AC741" s="667"/>
      <c r="AD741" s="669"/>
      <c r="AE741" s="12"/>
      <c r="AF741" s="122"/>
      <c r="AG741" s="212"/>
      <c r="AH741" s="742">
        <f t="shared" si="345"/>
        <v>0</v>
      </c>
      <c r="AI741" s="919"/>
      <c r="AJ741" s="742">
        <f t="shared" si="346"/>
        <v>0</v>
      </c>
      <c r="AK741" s="919"/>
      <c r="AL741" s="742">
        <f t="shared" si="347"/>
        <v>0</v>
      </c>
      <c r="AM741" s="919"/>
      <c r="AN741" s="639">
        <f t="shared" si="348"/>
        <v>0</v>
      </c>
      <c r="AO741" s="641"/>
      <c r="AP741" s="738" t="str">
        <f>IF(AN741=0,"",IF(SUM($AN$739:AN741)=1,AR741,IF($AN$799&gt;SUM($AN$739:AN741),_xlfn.CONCAT(", ",AR741),IF($AN$799=SUM($AN$739:AN741),_xlfn.CONCAT(" y ",AR741,".")))))</f>
        <v/>
      </c>
      <c r="AQ741" s="739" t="str">
        <f>IF(AO741=0,"", IF(SUM($AN$582:AO741)=1,#REF!, IF($AQ$589&gt;SUM($AN$582:AO741),_xlfn.CONCAT(", ",#REF!), IF($AQ$589=SUM($AN$582:AO741),_xlfn.CONCAT(" y ",#REF!,".")))))</f>
        <v/>
      </c>
      <c r="AR741" s="639">
        <f t="shared" si="349"/>
        <v>1.3</v>
      </c>
      <c r="AS741" s="641"/>
      <c r="AU741" s="638">
        <f t="shared" si="350"/>
        <v>1.3</v>
      </c>
      <c r="AV741" s="638"/>
      <c r="AW741" s="655">
        <f>IF(CNGE_2026_M3_Secc1!$AH$128=CNGE_2026_M3_Secc1!$AJ$128,0,CNGE_2026_M3_Secc1!DC140)</f>
        <v>0</v>
      </c>
      <c r="AX741" s="655"/>
      <c r="BQ741" s="638" t="s">
        <v>7223</v>
      </c>
      <c r="BR741" s="638"/>
      <c r="BS741" s="1076">
        <f>IF($AH$731=$AJ$731,0,IF(OR(SUM(BS740)&gt;=SUM(BS739),AND(BS739,OR(BS740="NS",BS740="NA"))),0,1))</f>
        <v>0</v>
      </c>
      <c r="BT741" s="1076">
        <f>IF($AH$130=$AJ$130,0,IF(OR(Z741&lt;=Z$47,AND(Z741="NS",Z$47&gt;0)),0,1))</f>
        <v>0</v>
      </c>
      <c r="BU741" s="1076">
        <f>IF($AH$731=$AJ$731,0,IF(OR(SUM(BU740)&gt;=SUM(BU739),AND(BU739,OR(BU740="NS",BU740="NA"))),0,1))</f>
        <v>0</v>
      </c>
      <c r="BV741" s="1076">
        <f>IF($AH$130=$AJ$130,0,IF(OR(AB741&lt;=AB$47,AND(AB741="NS",AB$47&gt;0)),0,1))</f>
        <v>0</v>
      </c>
      <c r="BW741" s="1076">
        <f>IF($AH$731=$AJ$731,0,IF(OR(SUM(BW740)&gt;=SUM(BW739),AND(BW739,OR(BW740="NS",BW740="NA"))),0,1))</f>
        <v>0</v>
      </c>
      <c r="BX741" s="1076">
        <f>IF($AH$130=$AJ$130,0,IF(OR(AD741&lt;=AD$47,AND(AD741="NS",AD$47&gt;0)),0,1))</f>
        <v>0</v>
      </c>
      <c r="BY741" s="1076">
        <f>IF($AH$731=$AJ$731,0,IF(OR(SUM(BY740)&gt;=SUM(BY739),AND(BY739,OR(BY740="NS",BY740="NA"))),0,1))</f>
        <v>0</v>
      </c>
      <c r="BZ741" s="1076">
        <f>IF($AH$130=$AJ$130,0,IF(OR(AF741&lt;=AF$47,AND(AF741="NS",AF$47&gt;0)),0,1))</f>
        <v>0</v>
      </c>
      <c r="CA741" s="1076">
        <f>IF($AH$731=$AJ$731,0,IF(OR(SUM(CA740)&gt;=SUM(CA739),AND(CA739,OR(CA740="NS",CA740="NA"))),0,1))</f>
        <v>0</v>
      </c>
      <c r="CB741" s="1076">
        <f>IF($AH$130=$AJ$130,0,IF(OR(AH741&lt;=AH$47,AND(AH741="NS",AH$47&gt;0)),0,1))</f>
        <v>0</v>
      </c>
      <c r="CC741" s="1076">
        <f>IF($AH$731=$AJ$731,0,IF(OR(SUM(CC740)&gt;=SUM(CC739),AND(CC739,OR(CC740="NS",CC740="NA"))),0,1))</f>
        <v>0</v>
      </c>
      <c r="CD741" s="1076">
        <f>IF($AH$130=$AJ$130,0,IF(OR(AJ741&lt;=AJ$47,AND(AJ741="NS",AJ$47&gt;0)),0,1))</f>
        <v>0</v>
      </c>
      <c r="CE741" s="1076">
        <f>IF($AH$731=$AJ$731,0,IF(OR(SUM(CE740)&gt;=SUM(CE739),AND(CE739,OR(CE740="NS",CE740="NA"))),0,1))</f>
        <v>0</v>
      </c>
      <c r="CF741" s="1076">
        <f>IF($AH$130=$AJ$130,0,IF(OR(AL741&lt;=AL$47,AND(AL741="NS",AL$47&gt;0)),0,1))</f>
        <v>0</v>
      </c>
      <c r="CG741" s="1076">
        <f>IF($AH$731=$AJ$731,0,IF(OR(SUM(CG740)&gt;=SUM(CG739),AND(CG739,OR(CG740="NS",CG740="NA"))),0,1))</f>
        <v>0</v>
      </c>
      <c r="CH741" s="1076">
        <f>IF($AH$130=$AJ$130,0,IF(OR(AN741&lt;=AN$47,AND(AN741="NS",AN$47&gt;0)),0,1))</f>
        <v>0</v>
      </c>
      <c r="CJ741" s="638">
        <f t="shared" si="351"/>
        <v>1.3</v>
      </c>
      <c r="CK741" s="638"/>
      <c r="CL741" s="1049">
        <f t="shared" si="352"/>
        <v>0</v>
      </c>
      <c r="CM741" s="1050"/>
      <c r="CN741" s="1049">
        <f t="shared" si="353"/>
        <v>0</v>
      </c>
      <c r="CO741" s="1050"/>
      <c r="CP741" s="1049">
        <f t="shared" si="354"/>
        <v>0</v>
      </c>
      <c r="CQ741" s="1050"/>
      <c r="CR741" s="1049">
        <f t="shared" si="355"/>
        <v>0</v>
      </c>
      <c r="CS741" s="1050"/>
      <c r="CT741" s="1049">
        <f t="shared" si="356"/>
        <v>0</v>
      </c>
      <c r="CU741" s="1050"/>
      <c r="CV741" s="1049">
        <f t="shared" si="357"/>
        <v>0</v>
      </c>
      <c r="CW741" s="1050"/>
      <c r="CX741" s="1049">
        <f t="shared" si="358"/>
        <v>0</v>
      </c>
      <c r="CY741" s="1050"/>
      <c r="CZ741" s="1049">
        <f t="shared" si="359"/>
        <v>0</v>
      </c>
      <c r="DA741" s="1050"/>
      <c r="DC741" s="645">
        <f t="shared" si="344"/>
        <v>0</v>
      </c>
      <c r="DD741" s="647"/>
      <c r="DI741" s="645" cm="1">
        <f t="array" ref="DI741">IF($AH$731=$AJ$731,0,IF(OR(AND(AW741=0,COUNTA(O741:AD741)=COUNTIF($AZ$739:$BO$739,0)),AND(AW741=1,COUNTA(O741:AD741=0))),0,1))</f>
        <v>0</v>
      </c>
      <c r="DJ741" s="647"/>
      <c r="DL741" s="101"/>
      <c r="DM741" s="101"/>
      <c r="DN741" s="913">
        <f>SUM(DN739:DO740)</f>
        <v>0</v>
      </c>
      <c r="DO741" s="914"/>
      <c r="DP741" s="915" t="str">
        <f>IF(DN741=0,"", _xlfn.CONCAT(DP739:DQ740))</f>
        <v/>
      </c>
      <c r="DQ741" s="916"/>
    </row>
    <row r="742" spans="1:121" s="72" customFormat="1" ht="15">
      <c r="A742" s="131"/>
      <c r="B742" s="15"/>
      <c r="C742" s="799"/>
      <c r="D742" s="800"/>
      <c r="E742" s="943"/>
      <c r="F742" s="82" t="s">
        <v>135</v>
      </c>
      <c r="G742" s="792" t="s">
        <v>182</v>
      </c>
      <c r="H742" s="793"/>
      <c r="I742" s="793"/>
      <c r="J742" s="793"/>
      <c r="K742" s="793"/>
      <c r="L742" s="793"/>
      <c r="M742" s="793"/>
      <c r="N742" s="794"/>
      <c r="O742" s="667"/>
      <c r="P742" s="669"/>
      <c r="Q742" s="667"/>
      <c r="R742" s="669"/>
      <c r="S742" s="667"/>
      <c r="T742" s="669"/>
      <c r="U742" s="667"/>
      <c r="V742" s="669"/>
      <c r="W742" s="667"/>
      <c r="X742" s="669"/>
      <c r="Y742" s="667"/>
      <c r="Z742" s="669"/>
      <c r="AA742" s="667"/>
      <c r="AB742" s="669"/>
      <c r="AC742" s="667"/>
      <c r="AD742" s="669"/>
      <c r="AE742" s="12"/>
      <c r="AF742" s="122"/>
      <c r="AG742" s="212"/>
      <c r="AH742" s="742">
        <f t="shared" si="345"/>
        <v>0</v>
      </c>
      <c r="AI742" s="919"/>
      <c r="AJ742" s="742">
        <f t="shared" si="346"/>
        <v>0</v>
      </c>
      <c r="AK742" s="919"/>
      <c r="AL742" s="742">
        <f t="shared" si="347"/>
        <v>0</v>
      </c>
      <c r="AM742" s="919"/>
      <c r="AN742" s="639">
        <f t="shared" si="348"/>
        <v>0</v>
      </c>
      <c r="AO742" s="641"/>
      <c r="AP742" s="738" t="str">
        <f>IF(AN742=0,"",IF(SUM($AN$739:AN742)=1,AR742,IF($AN$799&gt;SUM($AN$739:AN742),_xlfn.CONCAT(", ",AR742),IF($AN$799=SUM($AN$739:AN742),_xlfn.CONCAT(" y ",AR742,".")))))</f>
        <v/>
      </c>
      <c r="AQ742" s="739" t="str">
        <f>IF(AO742=0,"", IF(SUM($AN$582:AO742)=1,#REF!, IF($AQ$589&gt;SUM($AN$582:AO742),_xlfn.CONCAT(", ",#REF!), IF($AQ$589=SUM($AN$582:AO742),_xlfn.CONCAT(" y ",#REF!,".")))))</f>
        <v/>
      </c>
      <c r="AR742" s="639">
        <f t="shared" si="349"/>
        <v>1.4</v>
      </c>
      <c r="AS742" s="641"/>
      <c r="AU742" s="638">
        <f t="shared" si="350"/>
        <v>1.4</v>
      </c>
      <c r="AV742" s="638"/>
      <c r="AW742" s="655">
        <f>IF(CNGE_2026_M3_Secc1!$AH$128=CNGE_2026_M3_Secc1!$AJ$128,0,CNGE_2026_M3_Secc1!DC141)</f>
        <v>0</v>
      </c>
      <c r="AX742" s="655"/>
      <c r="CG742" s="723">
        <f>SUM(BS741:CH741)</f>
        <v>0</v>
      </c>
      <c r="CH742" s="723"/>
      <c r="CJ742" s="638">
        <f t="shared" si="351"/>
        <v>1.4</v>
      </c>
      <c r="CK742" s="638"/>
      <c r="CL742" s="1049">
        <f t="shared" si="352"/>
        <v>0</v>
      </c>
      <c r="CM742" s="1050"/>
      <c r="CN742" s="1049">
        <f t="shared" si="353"/>
        <v>0</v>
      </c>
      <c r="CO742" s="1050"/>
      <c r="CP742" s="1049">
        <f t="shared" si="354"/>
        <v>0</v>
      </c>
      <c r="CQ742" s="1050"/>
      <c r="CR742" s="1049">
        <f t="shared" si="355"/>
        <v>0</v>
      </c>
      <c r="CS742" s="1050"/>
      <c r="CT742" s="1049">
        <f t="shared" si="356"/>
        <v>0</v>
      </c>
      <c r="CU742" s="1050"/>
      <c r="CV742" s="1049">
        <f t="shared" si="357"/>
        <v>0</v>
      </c>
      <c r="CW742" s="1050"/>
      <c r="CX742" s="1049">
        <f t="shared" si="358"/>
        <v>0</v>
      </c>
      <c r="CY742" s="1050"/>
      <c r="CZ742" s="1049">
        <f t="shared" si="359"/>
        <v>0</v>
      </c>
      <c r="DA742" s="1050"/>
      <c r="DC742" s="645">
        <f t="shared" si="344"/>
        <v>0</v>
      </c>
      <c r="DD742" s="647"/>
      <c r="DI742" s="645" cm="1">
        <f t="array" ref="DI742">IF($AH$731=$AJ$731,0,IF(OR(AND(AW742=0,COUNTA(O742:AD742)=COUNTIF($AZ$739:$BO$739,0)),AND(AW742=1,COUNTA(O742:AD742=0))),0,1))</f>
        <v>0</v>
      </c>
      <c r="DJ742" s="647"/>
    </row>
    <row r="743" spans="1:121" s="72" customFormat="1" ht="15">
      <c r="A743" s="131"/>
      <c r="B743" s="15"/>
      <c r="C743" s="799"/>
      <c r="D743" s="800"/>
      <c r="E743" s="943"/>
      <c r="F743" s="82" t="s">
        <v>136</v>
      </c>
      <c r="G743" s="792" t="s">
        <v>183</v>
      </c>
      <c r="H743" s="793"/>
      <c r="I743" s="793"/>
      <c r="J743" s="793"/>
      <c r="K743" s="793"/>
      <c r="L743" s="793"/>
      <c r="M743" s="793"/>
      <c r="N743" s="794"/>
      <c r="O743" s="667"/>
      <c r="P743" s="669"/>
      <c r="Q743" s="667"/>
      <c r="R743" s="669"/>
      <c r="S743" s="667"/>
      <c r="T743" s="669"/>
      <c r="U743" s="667"/>
      <c r="V743" s="669"/>
      <c r="W743" s="667"/>
      <c r="X743" s="669"/>
      <c r="Y743" s="667"/>
      <c r="Z743" s="669"/>
      <c r="AA743" s="667"/>
      <c r="AB743" s="669"/>
      <c r="AC743" s="667"/>
      <c r="AD743" s="669"/>
      <c r="AE743" s="12"/>
      <c r="AF743" s="122"/>
      <c r="AG743" s="212"/>
      <c r="AH743" s="742">
        <f t="shared" si="345"/>
        <v>0</v>
      </c>
      <c r="AI743" s="919"/>
      <c r="AJ743" s="742">
        <f t="shared" si="346"/>
        <v>0</v>
      </c>
      <c r="AK743" s="919"/>
      <c r="AL743" s="742">
        <f t="shared" si="347"/>
        <v>0</v>
      </c>
      <c r="AM743" s="919"/>
      <c r="AN743" s="639">
        <f t="shared" si="348"/>
        <v>0</v>
      </c>
      <c r="AO743" s="641"/>
      <c r="AP743" s="738" t="str">
        <f>IF(AN743=0,"",IF(SUM($AN$739:AN743)=1,AR743,IF($AN$799&gt;SUM($AN$739:AN743),_xlfn.CONCAT(", ",AR743),IF($AN$799=SUM($AN$739:AN743),_xlfn.CONCAT(" y ",AR743,".")))))</f>
        <v/>
      </c>
      <c r="AQ743" s="739" t="str">
        <f>IF(AO743=0,"", IF(SUM($AN$582:AO743)=1,#REF!, IF($AQ$589&gt;SUM($AN$582:AO743),_xlfn.CONCAT(", ",#REF!), IF($AQ$589=SUM($AN$582:AO743),_xlfn.CONCAT(" y ",#REF!,".")))))</f>
        <v/>
      </c>
      <c r="AR743" s="639">
        <f t="shared" si="349"/>
        <v>1.5</v>
      </c>
      <c r="AS743" s="641"/>
      <c r="AU743" s="638">
        <f t="shared" si="350"/>
        <v>1.5</v>
      </c>
      <c r="AV743" s="638"/>
      <c r="AW743" s="655">
        <f>IF(CNGE_2026_M3_Secc1!$AH$128=CNGE_2026_M3_Secc1!$AJ$128,0,CNGE_2026_M3_Secc1!DC142)</f>
        <v>0</v>
      </c>
      <c r="AX743" s="655"/>
      <c r="CJ743" s="638">
        <f t="shared" si="351"/>
        <v>1.5</v>
      </c>
      <c r="CK743" s="638"/>
      <c r="CL743" s="1049">
        <f t="shared" si="352"/>
        <v>0</v>
      </c>
      <c r="CM743" s="1050"/>
      <c r="CN743" s="1049">
        <f t="shared" si="353"/>
        <v>0</v>
      </c>
      <c r="CO743" s="1050"/>
      <c r="CP743" s="1049">
        <f t="shared" si="354"/>
        <v>0</v>
      </c>
      <c r="CQ743" s="1050"/>
      <c r="CR743" s="1049">
        <f t="shared" si="355"/>
        <v>0</v>
      </c>
      <c r="CS743" s="1050"/>
      <c r="CT743" s="1049">
        <f t="shared" si="356"/>
        <v>0</v>
      </c>
      <c r="CU743" s="1050"/>
      <c r="CV743" s="1049">
        <f t="shared" si="357"/>
        <v>0</v>
      </c>
      <c r="CW743" s="1050"/>
      <c r="CX743" s="1049">
        <f t="shared" si="358"/>
        <v>0</v>
      </c>
      <c r="CY743" s="1050"/>
      <c r="CZ743" s="1049">
        <f t="shared" si="359"/>
        <v>0</v>
      </c>
      <c r="DA743" s="1050"/>
      <c r="DC743" s="645">
        <f t="shared" si="344"/>
        <v>0</v>
      </c>
      <c r="DD743" s="647"/>
      <c r="DI743" s="645" cm="1">
        <f t="array" ref="DI743">IF($AH$731=$AJ$731,0,IF(OR(AND(AW743=0,COUNTA(O743:AD743)=COUNTIF($AZ$739:$BO$739,0)),AND(AW743=1,COUNTA(O743:AD743=0))),0,1))</f>
        <v>0</v>
      </c>
      <c r="DJ743" s="647"/>
    </row>
    <row r="744" spans="1:121" s="72" customFormat="1" ht="15">
      <c r="A744" s="131"/>
      <c r="B744" s="15"/>
      <c r="C744" s="799"/>
      <c r="D744" s="800"/>
      <c r="E744" s="943"/>
      <c r="F744" s="82" t="s">
        <v>137</v>
      </c>
      <c r="G744" s="792" t="s">
        <v>185</v>
      </c>
      <c r="H744" s="793"/>
      <c r="I744" s="793"/>
      <c r="J744" s="793"/>
      <c r="K744" s="793"/>
      <c r="L744" s="793"/>
      <c r="M744" s="793"/>
      <c r="N744" s="794"/>
      <c r="O744" s="667"/>
      <c r="P744" s="669"/>
      <c r="Q744" s="667"/>
      <c r="R744" s="669"/>
      <c r="S744" s="667"/>
      <c r="T744" s="669"/>
      <c r="U744" s="667"/>
      <c r="V744" s="669"/>
      <c r="W744" s="667"/>
      <c r="X744" s="669"/>
      <c r="Y744" s="667"/>
      <c r="Z744" s="669"/>
      <c r="AA744" s="667"/>
      <c r="AB744" s="669"/>
      <c r="AC744" s="667"/>
      <c r="AD744" s="669"/>
      <c r="AE744" s="12"/>
      <c r="AF744" s="122"/>
      <c r="AG744" s="212"/>
      <c r="AH744" s="742">
        <f t="shared" si="345"/>
        <v>0</v>
      </c>
      <c r="AI744" s="919"/>
      <c r="AJ744" s="742">
        <f t="shared" si="346"/>
        <v>0</v>
      </c>
      <c r="AK744" s="919"/>
      <c r="AL744" s="742">
        <f t="shared" si="347"/>
        <v>0</v>
      </c>
      <c r="AM744" s="919"/>
      <c r="AN744" s="639">
        <f t="shared" si="348"/>
        <v>0</v>
      </c>
      <c r="AO744" s="641"/>
      <c r="AP744" s="738" t="str">
        <f>IF(AN744=0,"",IF(SUM($AN$739:AN744)=1,AR744,IF($AN$799&gt;SUM($AN$739:AN744),_xlfn.CONCAT(", ",AR744),IF($AN$799=SUM($AN$739:AN744),_xlfn.CONCAT(" y ",AR744,".")))))</f>
        <v/>
      </c>
      <c r="AQ744" s="739" t="str">
        <f>IF(AO744=0,"", IF(SUM($AN$582:AO744)=1,#REF!, IF($AQ$589&gt;SUM($AN$582:AO744),_xlfn.CONCAT(", ",#REF!), IF($AQ$589=SUM($AN$582:AO744),_xlfn.CONCAT(" y ",#REF!,".")))))</f>
        <v/>
      </c>
      <c r="AR744" s="639">
        <f t="shared" si="349"/>
        <v>1.6</v>
      </c>
      <c r="AS744" s="641"/>
      <c r="AU744" s="638">
        <f t="shared" si="350"/>
        <v>1.6</v>
      </c>
      <c r="AV744" s="638"/>
      <c r="AW744" s="655">
        <f>IF(CNGE_2026_M3_Secc1!$AH$128=CNGE_2026_M3_Secc1!$AJ$128,0,CNGE_2026_M3_Secc1!DC143)</f>
        <v>0</v>
      </c>
      <c r="AX744" s="655"/>
      <c r="CJ744" s="638">
        <f t="shared" si="351"/>
        <v>1.6</v>
      </c>
      <c r="CK744" s="638"/>
      <c r="CL744" s="1049">
        <f t="shared" si="352"/>
        <v>0</v>
      </c>
      <c r="CM744" s="1050"/>
      <c r="CN744" s="1049">
        <f t="shared" si="353"/>
        <v>0</v>
      </c>
      <c r="CO744" s="1050"/>
      <c r="CP744" s="1049">
        <f t="shared" si="354"/>
        <v>0</v>
      </c>
      <c r="CQ744" s="1050"/>
      <c r="CR744" s="1049">
        <f t="shared" si="355"/>
        <v>0</v>
      </c>
      <c r="CS744" s="1050"/>
      <c r="CT744" s="1049">
        <f t="shared" si="356"/>
        <v>0</v>
      </c>
      <c r="CU744" s="1050"/>
      <c r="CV744" s="1049">
        <f t="shared" si="357"/>
        <v>0</v>
      </c>
      <c r="CW744" s="1050"/>
      <c r="CX744" s="1049">
        <f t="shared" si="358"/>
        <v>0</v>
      </c>
      <c r="CY744" s="1050"/>
      <c r="CZ744" s="1049">
        <f t="shared" si="359"/>
        <v>0</v>
      </c>
      <c r="DA744" s="1050"/>
      <c r="DC744" s="645">
        <f t="shared" si="344"/>
        <v>0</v>
      </c>
      <c r="DD744" s="647"/>
      <c r="DI744" s="645" cm="1">
        <f t="array" ref="DI744">IF($AH$731=$AJ$731,0,IF(OR(AND(AW744=0,COUNTA(O744:AD744)=COUNTIF($AZ$739:$BO$739,0)),AND(AW744=1,COUNTA(O744:AD744=0))),0,1))</f>
        <v>0</v>
      </c>
      <c r="DJ744" s="647"/>
    </row>
    <row r="745" spans="1:121" s="72" customFormat="1" ht="15">
      <c r="A745" s="131"/>
      <c r="B745" s="15"/>
      <c r="C745" s="799"/>
      <c r="D745" s="800"/>
      <c r="E745" s="943"/>
      <c r="F745" s="82" t="s">
        <v>138</v>
      </c>
      <c r="G745" s="792" t="s">
        <v>830</v>
      </c>
      <c r="H745" s="793"/>
      <c r="I745" s="793"/>
      <c r="J745" s="793"/>
      <c r="K745" s="793"/>
      <c r="L745" s="793"/>
      <c r="M745" s="793"/>
      <c r="N745" s="794"/>
      <c r="O745" s="667"/>
      <c r="P745" s="669"/>
      <c r="Q745" s="667"/>
      <c r="R745" s="669"/>
      <c r="S745" s="667"/>
      <c r="T745" s="669"/>
      <c r="U745" s="667"/>
      <c r="V745" s="669"/>
      <c r="W745" s="667"/>
      <c r="X745" s="669"/>
      <c r="Y745" s="667"/>
      <c r="Z745" s="669"/>
      <c r="AA745" s="667"/>
      <c r="AB745" s="669"/>
      <c r="AC745" s="667"/>
      <c r="AD745" s="669"/>
      <c r="AE745" s="12"/>
      <c r="AF745" s="122"/>
      <c r="AG745" s="212"/>
      <c r="AH745" s="742">
        <f t="shared" si="345"/>
        <v>0</v>
      </c>
      <c r="AI745" s="919"/>
      <c r="AJ745" s="742">
        <f t="shared" si="346"/>
        <v>0</v>
      </c>
      <c r="AK745" s="919"/>
      <c r="AL745" s="742">
        <f t="shared" si="347"/>
        <v>0</v>
      </c>
      <c r="AM745" s="919"/>
      <c r="AN745" s="639">
        <f t="shared" si="348"/>
        <v>0</v>
      </c>
      <c r="AO745" s="641"/>
      <c r="AP745" s="738" t="str">
        <f>IF(AN745=0,"",IF(SUM($AN$739:AN745)=1,AR745,IF($AN$799&gt;SUM($AN$739:AN745),_xlfn.CONCAT(", ",AR745),IF($AN$799=SUM($AN$739:AN745),_xlfn.CONCAT(" y ",AR745,".")))))</f>
        <v/>
      </c>
      <c r="AQ745" s="739" t="str">
        <f>IF(AO745=0,"", IF(SUM($AN$582:AO745)=1,#REF!, IF($AQ$589&gt;SUM($AN$582:AO745),_xlfn.CONCAT(", ",#REF!), IF($AQ$589=SUM($AN$582:AO745),_xlfn.CONCAT(" y ",#REF!,".")))))</f>
        <v/>
      </c>
      <c r="AR745" s="639">
        <f t="shared" si="349"/>
        <v>1.7</v>
      </c>
      <c r="AS745" s="641"/>
      <c r="AU745" s="638">
        <f t="shared" si="350"/>
        <v>1.7</v>
      </c>
      <c r="AV745" s="638"/>
      <c r="AW745" s="655">
        <f>IF(CNGE_2026_M3_Secc1!$AH$128=CNGE_2026_M3_Secc1!$AJ$128,0,CNGE_2026_M3_Secc1!DC144)</f>
        <v>0</v>
      </c>
      <c r="AX745" s="655"/>
      <c r="CJ745" s="638">
        <f t="shared" si="351"/>
        <v>1.7</v>
      </c>
      <c r="CK745" s="638"/>
      <c r="CL745" s="1049">
        <f t="shared" si="352"/>
        <v>0</v>
      </c>
      <c r="CM745" s="1050"/>
      <c r="CN745" s="1049">
        <f t="shared" si="353"/>
        <v>0</v>
      </c>
      <c r="CO745" s="1050"/>
      <c r="CP745" s="1049">
        <f t="shared" si="354"/>
        <v>0</v>
      </c>
      <c r="CQ745" s="1050"/>
      <c r="CR745" s="1049">
        <f t="shared" si="355"/>
        <v>0</v>
      </c>
      <c r="CS745" s="1050"/>
      <c r="CT745" s="1049">
        <f t="shared" si="356"/>
        <v>0</v>
      </c>
      <c r="CU745" s="1050"/>
      <c r="CV745" s="1049">
        <f t="shared" si="357"/>
        <v>0</v>
      </c>
      <c r="CW745" s="1050"/>
      <c r="CX745" s="1049">
        <f t="shared" si="358"/>
        <v>0</v>
      </c>
      <c r="CY745" s="1050"/>
      <c r="CZ745" s="1049">
        <f t="shared" si="359"/>
        <v>0</v>
      </c>
      <c r="DA745" s="1050"/>
      <c r="DC745" s="645">
        <f t="shared" si="344"/>
        <v>0</v>
      </c>
      <c r="DD745" s="647"/>
      <c r="DI745" s="645" cm="1">
        <f t="array" ref="DI745">IF($AH$731=$AJ$731,0,IF(OR(AND(AW745=0,COUNTA(O745:AD745)=COUNTIF($AZ$739:$BO$739,0)),AND(AW745=1,COUNTA(O745:AD745=0))),0,1))</f>
        <v>0</v>
      </c>
      <c r="DJ745" s="647"/>
    </row>
    <row r="746" spans="1:121" s="72" customFormat="1" ht="15">
      <c r="A746" s="131"/>
      <c r="B746" s="15"/>
      <c r="C746" s="799"/>
      <c r="D746" s="800"/>
      <c r="E746" s="943"/>
      <c r="F746" s="82" t="s">
        <v>139</v>
      </c>
      <c r="G746" s="792" t="s">
        <v>188</v>
      </c>
      <c r="H746" s="793"/>
      <c r="I746" s="793"/>
      <c r="J746" s="793"/>
      <c r="K746" s="793"/>
      <c r="L746" s="793"/>
      <c r="M746" s="793"/>
      <c r="N746" s="794"/>
      <c r="O746" s="667"/>
      <c r="P746" s="669"/>
      <c r="Q746" s="667"/>
      <c r="R746" s="669"/>
      <c r="S746" s="667"/>
      <c r="T746" s="669"/>
      <c r="U746" s="667"/>
      <c r="V746" s="669"/>
      <c r="W746" s="667"/>
      <c r="X746" s="669"/>
      <c r="Y746" s="667"/>
      <c r="Z746" s="669"/>
      <c r="AA746" s="667"/>
      <c r="AB746" s="669"/>
      <c r="AC746" s="667"/>
      <c r="AD746" s="669"/>
      <c r="AE746" s="12"/>
      <c r="AF746" s="122"/>
      <c r="AG746" s="212"/>
      <c r="AH746" s="742">
        <f t="shared" si="345"/>
        <v>0</v>
      </c>
      <c r="AI746" s="919"/>
      <c r="AJ746" s="742">
        <f t="shared" si="346"/>
        <v>0</v>
      </c>
      <c r="AK746" s="919"/>
      <c r="AL746" s="742">
        <f t="shared" si="347"/>
        <v>0</v>
      </c>
      <c r="AM746" s="919"/>
      <c r="AN746" s="639">
        <f t="shared" si="348"/>
        <v>0</v>
      </c>
      <c r="AO746" s="641"/>
      <c r="AP746" s="738" t="str">
        <f>IF(AN746=0,"",IF(SUM($AN$739:AN746)=1,AR746,IF($AN$799&gt;SUM($AN$739:AN746),_xlfn.CONCAT(", ",AR746),IF($AN$799=SUM($AN$739:AN746),_xlfn.CONCAT(" y ",AR746,".")))))</f>
        <v/>
      </c>
      <c r="AQ746" s="739" t="str">
        <f>IF(AO746=0,"", IF(SUM($AN$582:AO746)=1,#REF!, IF($AQ$589&gt;SUM($AN$582:AO746),_xlfn.CONCAT(", ",#REF!), IF($AQ$589=SUM($AN$582:AO746),_xlfn.CONCAT(" y ",#REF!,".")))))</f>
        <v/>
      </c>
      <c r="AR746" s="639">
        <f t="shared" si="349"/>
        <v>1.8</v>
      </c>
      <c r="AS746" s="641"/>
      <c r="AU746" s="638">
        <f t="shared" si="350"/>
        <v>1.8</v>
      </c>
      <c r="AV746" s="638"/>
      <c r="AW746" s="655">
        <f>IF(CNGE_2026_M3_Secc1!$AH$128=CNGE_2026_M3_Secc1!$AJ$128,0,CNGE_2026_M3_Secc1!DC145)</f>
        <v>0</v>
      </c>
      <c r="AX746" s="655"/>
      <c r="CJ746" s="638">
        <f t="shared" si="351"/>
        <v>1.8</v>
      </c>
      <c r="CK746" s="638"/>
      <c r="CL746" s="1049">
        <f t="shared" si="352"/>
        <v>0</v>
      </c>
      <c r="CM746" s="1050"/>
      <c r="CN746" s="1049">
        <f t="shared" si="353"/>
        <v>0</v>
      </c>
      <c r="CO746" s="1050"/>
      <c r="CP746" s="1049">
        <f t="shared" si="354"/>
        <v>0</v>
      </c>
      <c r="CQ746" s="1050"/>
      <c r="CR746" s="1049">
        <f t="shared" si="355"/>
        <v>0</v>
      </c>
      <c r="CS746" s="1050"/>
      <c r="CT746" s="1049">
        <f t="shared" si="356"/>
        <v>0</v>
      </c>
      <c r="CU746" s="1050"/>
      <c r="CV746" s="1049">
        <f t="shared" si="357"/>
        <v>0</v>
      </c>
      <c r="CW746" s="1050"/>
      <c r="CX746" s="1049">
        <f t="shared" si="358"/>
        <v>0</v>
      </c>
      <c r="CY746" s="1050"/>
      <c r="CZ746" s="1049">
        <f t="shared" si="359"/>
        <v>0</v>
      </c>
      <c r="DA746" s="1050"/>
      <c r="DC746" s="645">
        <f t="shared" si="344"/>
        <v>0</v>
      </c>
      <c r="DD746" s="647"/>
      <c r="DI746" s="645" cm="1">
        <f t="array" ref="DI746">IF($AH$731=$AJ$731,0,IF(OR(AND(AW746=0,COUNTA(O746:AD746)=COUNTIF($AZ$739:$BO$739,0)),AND(AW746=1,COUNTA(O746:AD746=0))),0,1))</f>
        <v>0</v>
      </c>
      <c r="DJ746" s="647"/>
    </row>
    <row r="747" spans="1:121" s="72" customFormat="1" ht="15">
      <c r="A747" s="131"/>
      <c r="B747" s="15"/>
      <c r="C747" s="799"/>
      <c r="D747" s="800"/>
      <c r="E747" s="943"/>
      <c r="F747" s="82" t="s">
        <v>140</v>
      </c>
      <c r="G747" s="792" t="s">
        <v>190</v>
      </c>
      <c r="H747" s="793"/>
      <c r="I747" s="793"/>
      <c r="J747" s="793"/>
      <c r="K747" s="793"/>
      <c r="L747" s="793"/>
      <c r="M747" s="793"/>
      <c r="N747" s="794"/>
      <c r="O747" s="667"/>
      <c r="P747" s="669"/>
      <c r="Q747" s="667"/>
      <c r="R747" s="669"/>
      <c r="S747" s="667"/>
      <c r="T747" s="669"/>
      <c r="U747" s="667"/>
      <c r="V747" s="669"/>
      <c r="W747" s="667"/>
      <c r="X747" s="669"/>
      <c r="Y747" s="667"/>
      <c r="Z747" s="669"/>
      <c r="AA747" s="667"/>
      <c r="AB747" s="669"/>
      <c r="AC747" s="667"/>
      <c r="AD747" s="669"/>
      <c r="AE747" s="12"/>
      <c r="AF747" s="122"/>
      <c r="AG747" s="212"/>
      <c r="AH747" s="742">
        <f t="shared" si="345"/>
        <v>0</v>
      </c>
      <c r="AI747" s="919"/>
      <c r="AJ747" s="742">
        <f t="shared" si="346"/>
        <v>0</v>
      </c>
      <c r="AK747" s="919"/>
      <c r="AL747" s="742">
        <f t="shared" si="347"/>
        <v>0</v>
      </c>
      <c r="AM747" s="919"/>
      <c r="AN747" s="639">
        <f t="shared" si="348"/>
        <v>0</v>
      </c>
      <c r="AO747" s="641"/>
      <c r="AP747" s="738" t="str">
        <f>IF(AN747=0,"",IF(SUM($AN$739:AN747)=1,AR747,IF($AN$799&gt;SUM($AN$739:AN747),_xlfn.CONCAT(", ",AR747),IF($AN$799=SUM($AN$739:AN747),_xlfn.CONCAT(" y ",AR747,".")))))</f>
        <v/>
      </c>
      <c r="AQ747" s="739" t="str">
        <f>IF(AO747=0,"", IF(SUM($AN$582:AO747)=1,#REF!, IF($AQ$589&gt;SUM($AN$582:AO747),_xlfn.CONCAT(", ",#REF!), IF($AQ$589=SUM($AN$582:AO747),_xlfn.CONCAT(" y ",#REF!,".")))))</f>
        <v/>
      </c>
      <c r="AR747" s="639">
        <f t="shared" si="349"/>
        <v>1.9</v>
      </c>
      <c r="AS747" s="641"/>
      <c r="AU747" s="638">
        <f t="shared" si="350"/>
        <v>1.9</v>
      </c>
      <c r="AV747" s="638"/>
      <c r="AW747" s="655">
        <f>IF(CNGE_2026_M3_Secc1!$AH$128=CNGE_2026_M3_Secc1!$AJ$128,0,CNGE_2026_M3_Secc1!DC146)</f>
        <v>0</v>
      </c>
      <c r="AX747" s="655"/>
      <c r="CJ747" s="638">
        <f t="shared" si="351"/>
        <v>1.9</v>
      </c>
      <c r="CK747" s="638"/>
      <c r="CL747" s="1049">
        <f t="shared" si="352"/>
        <v>0</v>
      </c>
      <c r="CM747" s="1050"/>
      <c r="CN747" s="1049">
        <f t="shared" si="353"/>
        <v>0</v>
      </c>
      <c r="CO747" s="1050"/>
      <c r="CP747" s="1049">
        <f t="shared" si="354"/>
        <v>0</v>
      </c>
      <c r="CQ747" s="1050"/>
      <c r="CR747" s="1049">
        <f t="shared" si="355"/>
        <v>0</v>
      </c>
      <c r="CS747" s="1050"/>
      <c r="CT747" s="1049">
        <f t="shared" si="356"/>
        <v>0</v>
      </c>
      <c r="CU747" s="1050"/>
      <c r="CV747" s="1049">
        <f t="shared" si="357"/>
        <v>0</v>
      </c>
      <c r="CW747" s="1050"/>
      <c r="CX747" s="1049">
        <f t="shared" si="358"/>
        <v>0</v>
      </c>
      <c r="CY747" s="1050"/>
      <c r="CZ747" s="1049">
        <f t="shared" si="359"/>
        <v>0</v>
      </c>
      <c r="DA747" s="1050"/>
      <c r="DC747" s="645">
        <f t="shared" si="344"/>
        <v>0</v>
      </c>
      <c r="DD747" s="647"/>
      <c r="DI747" s="645" cm="1">
        <f t="array" ref="DI747">IF($AH$731=$AJ$731,0,IF(OR(AND(AW747=0,COUNTA(O747:AD747)=COUNTIF($AZ$739:$BO$739,0)),AND(AW747=1,COUNTA(O747:AD747=0))),0,1))</f>
        <v>0</v>
      </c>
      <c r="DJ747" s="647"/>
    </row>
    <row r="748" spans="1:121" s="72" customFormat="1" ht="15">
      <c r="A748" s="131"/>
      <c r="B748" s="15"/>
      <c r="C748" s="799"/>
      <c r="D748" s="800"/>
      <c r="E748" s="943"/>
      <c r="F748" s="150" t="s">
        <v>141</v>
      </c>
      <c r="G748" s="792" t="s">
        <v>193</v>
      </c>
      <c r="H748" s="793"/>
      <c r="I748" s="793"/>
      <c r="J748" s="793"/>
      <c r="K748" s="793"/>
      <c r="L748" s="793"/>
      <c r="M748" s="793"/>
      <c r="N748" s="794"/>
      <c r="O748" s="667"/>
      <c r="P748" s="669"/>
      <c r="Q748" s="667"/>
      <c r="R748" s="669"/>
      <c r="S748" s="667"/>
      <c r="T748" s="669"/>
      <c r="U748" s="667"/>
      <c r="V748" s="669"/>
      <c r="W748" s="667"/>
      <c r="X748" s="669"/>
      <c r="Y748" s="667"/>
      <c r="Z748" s="669"/>
      <c r="AA748" s="667"/>
      <c r="AB748" s="669"/>
      <c r="AC748" s="667"/>
      <c r="AD748" s="669"/>
      <c r="AE748" s="12"/>
      <c r="AF748" s="122"/>
      <c r="AG748" s="212"/>
      <c r="AH748" s="742">
        <f t="shared" si="345"/>
        <v>0</v>
      </c>
      <c r="AI748" s="919"/>
      <c r="AJ748" s="742">
        <f t="shared" si="346"/>
        <v>0</v>
      </c>
      <c r="AK748" s="919"/>
      <c r="AL748" s="742">
        <f t="shared" si="347"/>
        <v>0</v>
      </c>
      <c r="AM748" s="919"/>
      <c r="AN748" s="639">
        <f t="shared" si="348"/>
        <v>0</v>
      </c>
      <c r="AO748" s="641"/>
      <c r="AP748" s="738" t="str">
        <f>IF(AN748=0,"",IF(SUM($AN$739:AN748)=1,AR748,IF($AN$799&gt;SUM($AN$739:AN748),_xlfn.CONCAT(", ",AR748),IF($AN$799=SUM($AN$739:AN748),_xlfn.CONCAT(" y ",AR748,".")))))</f>
        <v/>
      </c>
      <c r="AQ748" s="739" t="str">
        <f>IF(AO748=0,"", IF(SUM($AN$582:AO748)=1,#REF!, IF($AQ$589&gt;SUM($AN$582:AO748),_xlfn.CONCAT(", ",#REF!), IF($AQ$589=SUM($AN$582:AO748),_xlfn.CONCAT(" y ",#REF!,".")))))</f>
        <v/>
      </c>
      <c r="AR748" s="639">
        <f t="shared" si="349"/>
        <v>1.1000000000000001</v>
      </c>
      <c r="AS748" s="641"/>
      <c r="AU748" s="638">
        <f t="shared" si="350"/>
        <v>1.1000000000000001</v>
      </c>
      <c r="AV748" s="638"/>
      <c r="AW748" s="655">
        <f>IF(CNGE_2026_M3_Secc1!$AH$128=CNGE_2026_M3_Secc1!$AJ$128,0,CNGE_2026_M3_Secc1!DC147)</f>
        <v>0</v>
      </c>
      <c r="AX748" s="655"/>
      <c r="CJ748" s="638">
        <f t="shared" si="351"/>
        <v>1.1000000000000001</v>
      </c>
      <c r="CK748" s="638"/>
      <c r="CL748" s="1049">
        <f t="shared" si="352"/>
        <v>0</v>
      </c>
      <c r="CM748" s="1050"/>
      <c r="CN748" s="1049">
        <f t="shared" si="353"/>
        <v>0</v>
      </c>
      <c r="CO748" s="1050"/>
      <c r="CP748" s="1049">
        <f t="shared" si="354"/>
        <v>0</v>
      </c>
      <c r="CQ748" s="1050"/>
      <c r="CR748" s="1049">
        <f t="shared" si="355"/>
        <v>0</v>
      </c>
      <c r="CS748" s="1050"/>
      <c r="CT748" s="1049">
        <f t="shared" si="356"/>
        <v>0</v>
      </c>
      <c r="CU748" s="1050"/>
      <c r="CV748" s="1049">
        <f t="shared" si="357"/>
        <v>0</v>
      </c>
      <c r="CW748" s="1050"/>
      <c r="CX748" s="1049">
        <f t="shared" si="358"/>
        <v>0</v>
      </c>
      <c r="CY748" s="1050"/>
      <c r="CZ748" s="1049">
        <f t="shared" si="359"/>
        <v>0</v>
      </c>
      <c r="DA748" s="1050"/>
      <c r="DC748" s="645">
        <f t="shared" si="344"/>
        <v>0</v>
      </c>
      <c r="DD748" s="647"/>
      <c r="DI748" s="645" cm="1">
        <f t="array" ref="DI748">IF($AH$731=$AJ$731,0,IF(OR(AND(AW748=0,COUNTA(O748:AD748)=COUNTIF($AZ$739:$BO$739,0)),AND(AW748=1,COUNTA(O748:AD748=0))),0,1))</f>
        <v>0</v>
      </c>
      <c r="DJ748" s="647"/>
    </row>
    <row r="749" spans="1:121" s="72" customFormat="1" ht="15">
      <c r="A749" s="131"/>
      <c r="B749" s="15"/>
      <c r="C749" s="799"/>
      <c r="D749" s="800"/>
      <c r="E749" s="943"/>
      <c r="F749" s="150" t="s">
        <v>142</v>
      </c>
      <c r="G749" s="792" t="s">
        <v>195</v>
      </c>
      <c r="H749" s="793"/>
      <c r="I749" s="793"/>
      <c r="J749" s="793"/>
      <c r="K749" s="793"/>
      <c r="L749" s="793"/>
      <c r="M749" s="793"/>
      <c r="N749" s="794"/>
      <c r="O749" s="667"/>
      <c r="P749" s="669"/>
      <c r="Q749" s="667"/>
      <c r="R749" s="669"/>
      <c r="S749" s="667"/>
      <c r="T749" s="669"/>
      <c r="U749" s="667"/>
      <c r="V749" s="669"/>
      <c r="W749" s="667"/>
      <c r="X749" s="669"/>
      <c r="Y749" s="667"/>
      <c r="Z749" s="669"/>
      <c r="AA749" s="667"/>
      <c r="AB749" s="669"/>
      <c r="AC749" s="667"/>
      <c r="AD749" s="669"/>
      <c r="AE749" s="12"/>
      <c r="AF749" s="122"/>
      <c r="AG749" s="212"/>
      <c r="AH749" s="742">
        <f t="shared" si="345"/>
        <v>0</v>
      </c>
      <c r="AI749" s="919"/>
      <c r="AJ749" s="742">
        <f t="shared" si="346"/>
        <v>0</v>
      </c>
      <c r="AK749" s="919"/>
      <c r="AL749" s="742">
        <f t="shared" si="347"/>
        <v>0</v>
      </c>
      <c r="AM749" s="919"/>
      <c r="AN749" s="639">
        <f t="shared" si="348"/>
        <v>0</v>
      </c>
      <c r="AO749" s="641"/>
      <c r="AP749" s="738" t="str">
        <f>IF(AN749=0,"",IF(SUM($AN$739:AN749)=1,AR749,IF($AN$799&gt;SUM($AN$739:AN749),_xlfn.CONCAT(", ",AR749),IF($AN$799=SUM($AN$739:AN749),_xlfn.CONCAT(" y ",AR749,".")))))</f>
        <v/>
      </c>
      <c r="AQ749" s="739" t="str">
        <f>IF(AO749=0,"", IF(SUM($AN$582:AO749)=1,#REF!, IF($AQ$589&gt;SUM($AN$582:AO749),_xlfn.CONCAT(", ",#REF!), IF($AQ$589=SUM($AN$582:AO749),_xlfn.CONCAT(" y ",#REF!,".")))))</f>
        <v/>
      </c>
      <c r="AR749" s="639">
        <f t="shared" si="349"/>
        <v>1.1100000000000001</v>
      </c>
      <c r="AS749" s="641"/>
      <c r="AU749" s="638">
        <f t="shared" si="350"/>
        <v>1.1100000000000001</v>
      </c>
      <c r="AV749" s="638"/>
      <c r="AW749" s="655">
        <f>IF(CNGE_2026_M3_Secc1!$AH$128=CNGE_2026_M3_Secc1!$AJ$128,0,CNGE_2026_M3_Secc1!DC148)</f>
        <v>0</v>
      </c>
      <c r="AX749" s="655"/>
      <c r="CJ749" s="638">
        <f t="shared" si="351"/>
        <v>1.1100000000000001</v>
      </c>
      <c r="CK749" s="638"/>
      <c r="CL749" s="1049">
        <f t="shared" si="352"/>
        <v>0</v>
      </c>
      <c r="CM749" s="1050"/>
      <c r="CN749" s="1049">
        <f t="shared" si="353"/>
        <v>0</v>
      </c>
      <c r="CO749" s="1050"/>
      <c r="CP749" s="1049">
        <f t="shared" si="354"/>
        <v>0</v>
      </c>
      <c r="CQ749" s="1050"/>
      <c r="CR749" s="1049">
        <f t="shared" si="355"/>
        <v>0</v>
      </c>
      <c r="CS749" s="1050"/>
      <c r="CT749" s="1049">
        <f t="shared" si="356"/>
        <v>0</v>
      </c>
      <c r="CU749" s="1050"/>
      <c r="CV749" s="1049">
        <f t="shared" si="357"/>
        <v>0</v>
      </c>
      <c r="CW749" s="1050"/>
      <c r="CX749" s="1049">
        <f t="shared" si="358"/>
        <v>0</v>
      </c>
      <c r="CY749" s="1050"/>
      <c r="CZ749" s="1049">
        <f t="shared" si="359"/>
        <v>0</v>
      </c>
      <c r="DA749" s="1050"/>
      <c r="DC749" s="645">
        <f t="shared" si="344"/>
        <v>0</v>
      </c>
      <c r="DD749" s="647"/>
      <c r="DI749" s="645" cm="1">
        <f t="array" ref="DI749">IF($AH$731=$AJ$731,0,IF(OR(AND(AW749=0,COUNTA(O749:AD749)=COUNTIF($AZ$739:$BO$739,0)),AND(AW749=1,COUNTA(O749:AD749=0))),0,1))</f>
        <v>0</v>
      </c>
      <c r="DJ749" s="647"/>
    </row>
    <row r="750" spans="1:121" s="72" customFormat="1" ht="15">
      <c r="A750" s="131"/>
      <c r="B750" s="15"/>
      <c r="C750" s="799"/>
      <c r="D750" s="800"/>
      <c r="E750" s="943"/>
      <c r="F750" s="150" t="s">
        <v>143</v>
      </c>
      <c r="G750" s="792" t="s">
        <v>197</v>
      </c>
      <c r="H750" s="793"/>
      <c r="I750" s="793"/>
      <c r="J750" s="793"/>
      <c r="K750" s="793"/>
      <c r="L750" s="793"/>
      <c r="M750" s="793"/>
      <c r="N750" s="794"/>
      <c r="O750" s="667"/>
      <c r="P750" s="669"/>
      <c r="Q750" s="667"/>
      <c r="R750" s="669"/>
      <c r="S750" s="667"/>
      <c r="T750" s="669"/>
      <c r="U750" s="667"/>
      <c r="V750" s="669"/>
      <c r="W750" s="667"/>
      <c r="X750" s="669"/>
      <c r="Y750" s="667"/>
      <c r="Z750" s="669"/>
      <c r="AA750" s="667"/>
      <c r="AB750" s="669"/>
      <c r="AC750" s="667"/>
      <c r="AD750" s="669"/>
      <c r="AE750" s="12"/>
      <c r="AF750" s="122"/>
      <c r="AG750" s="212"/>
      <c r="AH750" s="742">
        <f t="shared" si="345"/>
        <v>0</v>
      </c>
      <c r="AI750" s="919"/>
      <c r="AJ750" s="742">
        <f t="shared" si="346"/>
        <v>0</v>
      </c>
      <c r="AK750" s="919"/>
      <c r="AL750" s="742">
        <f t="shared" si="347"/>
        <v>0</v>
      </c>
      <c r="AM750" s="919"/>
      <c r="AN750" s="639">
        <f t="shared" si="348"/>
        <v>0</v>
      </c>
      <c r="AO750" s="641"/>
      <c r="AP750" s="738" t="str">
        <f>IF(AN750=0,"",IF(SUM($AN$739:AN750)=1,AR750,IF($AN$799&gt;SUM($AN$739:AN750),_xlfn.CONCAT(", ",AR750),IF($AN$799=SUM($AN$739:AN750),_xlfn.CONCAT(" y ",AR750,".")))))</f>
        <v/>
      </c>
      <c r="AQ750" s="739" t="str">
        <f>IF(AO750=0,"", IF(SUM($AN$582:AO750)=1,#REF!, IF($AQ$589&gt;SUM($AN$582:AO750),_xlfn.CONCAT(", ",#REF!), IF($AQ$589=SUM($AN$582:AO750),_xlfn.CONCAT(" y ",#REF!,".")))))</f>
        <v/>
      </c>
      <c r="AR750" s="639">
        <f t="shared" si="349"/>
        <v>1.1200000000000001</v>
      </c>
      <c r="AS750" s="641"/>
      <c r="AU750" s="638">
        <f t="shared" si="350"/>
        <v>1.1200000000000001</v>
      </c>
      <c r="AV750" s="638"/>
      <c r="AW750" s="655">
        <f>IF(CNGE_2026_M3_Secc1!$AH$128=CNGE_2026_M3_Secc1!$AJ$128,0,CNGE_2026_M3_Secc1!DC149)</f>
        <v>0</v>
      </c>
      <c r="AX750" s="655"/>
      <c r="CJ750" s="638">
        <f t="shared" si="351"/>
        <v>1.1200000000000001</v>
      </c>
      <c r="CK750" s="638"/>
      <c r="CL750" s="1049">
        <f t="shared" si="352"/>
        <v>0</v>
      </c>
      <c r="CM750" s="1050"/>
      <c r="CN750" s="1049">
        <f t="shared" si="353"/>
        <v>0</v>
      </c>
      <c r="CO750" s="1050"/>
      <c r="CP750" s="1049">
        <f t="shared" si="354"/>
        <v>0</v>
      </c>
      <c r="CQ750" s="1050"/>
      <c r="CR750" s="1049">
        <f t="shared" si="355"/>
        <v>0</v>
      </c>
      <c r="CS750" s="1050"/>
      <c r="CT750" s="1049">
        <f t="shared" si="356"/>
        <v>0</v>
      </c>
      <c r="CU750" s="1050"/>
      <c r="CV750" s="1049">
        <f t="shared" si="357"/>
        <v>0</v>
      </c>
      <c r="CW750" s="1050"/>
      <c r="CX750" s="1049">
        <f t="shared" si="358"/>
        <v>0</v>
      </c>
      <c r="CY750" s="1050"/>
      <c r="CZ750" s="1049">
        <f t="shared" si="359"/>
        <v>0</v>
      </c>
      <c r="DA750" s="1050"/>
      <c r="DC750" s="645">
        <f t="shared" si="344"/>
        <v>0</v>
      </c>
      <c r="DD750" s="647"/>
      <c r="DI750" s="645" cm="1">
        <f t="array" ref="DI750">IF($AH$731=$AJ$731,0,IF(OR(AND(AW750=0,COUNTA(O750:AD750)=COUNTIF($AZ$739:$BO$739,0)),AND(AW750=1,COUNTA(O750:AD750=0))),0,1))</f>
        <v>0</v>
      </c>
      <c r="DJ750" s="647"/>
    </row>
    <row r="751" spans="1:121" s="72" customFormat="1" ht="15">
      <c r="A751" s="131"/>
      <c r="B751" s="15"/>
      <c r="C751" s="799"/>
      <c r="D751" s="800"/>
      <c r="E751" s="943"/>
      <c r="F751" s="150" t="s">
        <v>144</v>
      </c>
      <c r="G751" s="792" t="s">
        <v>200</v>
      </c>
      <c r="H751" s="793"/>
      <c r="I751" s="793"/>
      <c r="J751" s="793"/>
      <c r="K751" s="793"/>
      <c r="L751" s="793"/>
      <c r="M751" s="793"/>
      <c r="N751" s="794"/>
      <c r="O751" s="667"/>
      <c r="P751" s="669"/>
      <c r="Q751" s="667"/>
      <c r="R751" s="669"/>
      <c r="S751" s="667"/>
      <c r="T751" s="669"/>
      <c r="U751" s="667"/>
      <c r="V751" s="669"/>
      <c r="W751" s="667"/>
      <c r="X751" s="669"/>
      <c r="Y751" s="667"/>
      <c r="Z751" s="669"/>
      <c r="AA751" s="667"/>
      <c r="AB751" s="669"/>
      <c r="AC751" s="667"/>
      <c r="AD751" s="669"/>
      <c r="AE751" s="12"/>
      <c r="AF751" s="122"/>
      <c r="AG751" s="212"/>
      <c r="AH751" s="742">
        <f t="shared" si="345"/>
        <v>0</v>
      </c>
      <c r="AI751" s="919"/>
      <c r="AJ751" s="742">
        <f t="shared" si="346"/>
        <v>0</v>
      </c>
      <c r="AK751" s="919"/>
      <c r="AL751" s="742">
        <f t="shared" si="347"/>
        <v>0</v>
      </c>
      <c r="AM751" s="919"/>
      <c r="AN751" s="639">
        <f t="shared" si="348"/>
        <v>0</v>
      </c>
      <c r="AO751" s="641"/>
      <c r="AP751" s="738" t="str">
        <f>IF(AN751=0,"",IF(SUM($AN$739:AN751)=1,AR751,IF($AN$799&gt;SUM($AN$739:AN751),_xlfn.CONCAT(", ",AR751),IF($AN$799=SUM($AN$739:AN751),_xlfn.CONCAT(" y ",AR751,".")))))</f>
        <v/>
      </c>
      <c r="AQ751" s="739" t="str">
        <f>IF(AO751=0,"", IF(SUM($AN$582:AO751)=1,#REF!, IF($AQ$589&gt;SUM($AN$582:AO751),_xlfn.CONCAT(", ",#REF!), IF($AQ$589=SUM($AN$582:AO751),_xlfn.CONCAT(" y ",#REF!,".")))))</f>
        <v/>
      </c>
      <c r="AR751" s="639">
        <f t="shared" si="349"/>
        <v>1.1299999999999999</v>
      </c>
      <c r="AS751" s="641"/>
      <c r="AU751" s="638">
        <f t="shared" si="350"/>
        <v>1.1299999999999999</v>
      </c>
      <c r="AV751" s="638"/>
      <c r="AW751" s="655">
        <f>IF(CNGE_2026_M3_Secc1!$AH$128=CNGE_2026_M3_Secc1!$AJ$128,0,CNGE_2026_M3_Secc1!DC150)</f>
        <v>0</v>
      </c>
      <c r="AX751" s="655"/>
      <c r="CJ751" s="638">
        <f t="shared" si="351"/>
        <v>1.1299999999999999</v>
      </c>
      <c r="CK751" s="638"/>
      <c r="CL751" s="1049">
        <f t="shared" si="352"/>
        <v>0</v>
      </c>
      <c r="CM751" s="1050"/>
      <c r="CN751" s="1049">
        <f t="shared" si="353"/>
        <v>0</v>
      </c>
      <c r="CO751" s="1050"/>
      <c r="CP751" s="1049">
        <f t="shared" si="354"/>
        <v>0</v>
      </c>
      <c r="CQ751" s="1050"/>
      <c r="CR751" s="1049">
        <f t="shared" si="355"/>
        <v>0</v>
      </c>
      <c r="CS751" s="1050"/>
      <c r="CT751" s="1049">
        <f t="shared" si="356"/>
        <v>0</v>
      </c>
      <c r="CU751" s="1050"/>
      <c r="CV751" s="1049">
        <f t="shared" si="357"/>
        <v>0</v>
      </c>
      <c r="CW751" s="1050"/>
      <c r="CX751" s="1049">
        <f t="shared" si="358"/>
        <v>0</v>
      </c>
      <c r="CY751" s="1050"/>
      <c r="CZ751" s="1049">
        <f t="shared" si="359"/>
        <v>0</v>
      </c>
      <c r="DA751" s="1050"/>
      <c r="DC751" s="645">
        <f t="shared" si="344"/>
        <v>0</v>
      </c>
      <c r="DD751" s="647"/>
      <c r="DI751" s="645" cm="1">
        <f t="array" ref="DI751">IF($AH$731=$AJ$731,0,IF(OR(AND(AW751=0,COUNTA(O751:AD751)=COUNTIF($AZ$739:$BO$739,0)),AND(AW751=1,COUNTA(O751:AD751=0))),0,1))</f>
        <v>0</v>
      </c>
      <c r="DJ751" s="647"/>
    </row>
    <row r="752" spans="1:121" s="72" customFormat="1" ht="15">
      <c r="A752" s="131"/>
      <c r="B752" s="15"/>
      <c r="C752" s="799"/>
      <c r="D752" s="800"/>
      <c r="E752" s="943"/>
      <c r="F752" s="150" t="s">
        <v>145</v>
      </c>
      <c r="G752" s="792" t="s">
        <v>202</v>
      </c>
      <c r="H752" s="793"/>
      <c r="I752" s="793"/>
      <c r="J752" s="793"/>
      <c r="K752" s="793"/>
      <c r="L752" s="793"/>
      <c r="M752" s="793"/>
      <c r="N752" s="794"/>
      <c r="O752" s="667"/>
      <c r="P752" s="669"/>
      <c r="Q752" s="667"/>
      <c r="R752" s="669"/>
      <c r="S752" s="667"/>
      <c r="T752" s="669"/>
      <c r="U752" s="667"/>
      <c r="V752" s="669"/>
      <c r="W752" s="667"/>
      <c r="X752" s="669"/>
      <c r="Y752" s="667"/>
      <c r="Z752" s="669"/>
      <c r="AA752" s="667"/>
      <c r="AB752" s="669"/>
      <c r="AC752" s="667"/>
      <c r="AD752" s="669"/>
      <c r="AE752" s="12"/>
      <c r="AF752" s="122"/>
      <c r="AG752" s="212"/>
      <c r="AH752" s="742">
        <f t="shared" si="345"/>
        <v>0</v>
      </c>
      <c r="AI752" s="919"/>
      <c r="AJ752" s="742">
        <f t="shared" si="346"/>
        <v>0</v>
      </c>
      <c r="AK752" s="919"/>
      <c r="AL752" s="742">
        <f t="shared" si="347"/>
        <v>0</v>
      </c>
      <c r="AM752" s="919"/>
      <c r="AN752" s="639">
        <f t="shared" si="348"/>
        <v>0</v>
      </c>
      <c r="AO752" s="641"/>
      <c r="AP752" s="738" t="str">
        <f>IF(AN752=0,"",IF(SUM($AN$739:AN752)=1,AR752,IF($AN$799&gt;SUM($AN$739:AN752),_xlfn.CONCAT(", ",AR752),IF($AN$799=SUM($AN$739:AN752),_xlfn.CONCAT(" y ",AR752,".")))))</f>
        <v/>
      </c>
      <c r="AQ752" s="739" t="str">
        <f>IF(AO752=0,"", IF(SUM($AN$582:AO752)=1,#REF!, IF($AQ$589&gt;SUM($AN$582:AO752),_xlfn.CONCAT(", ",#REF!), IF($AQ$589=SUM($AN$582:AO752),_xlfn.CONCAT(" y ",#REF!,".")))))</f>
        <v/>
      </c>
      <c r="AR752" s="639">
        <f t="shared" si="349"/>
        <v>1.1399999999999999</v>
      </c>
      <c r="AS752" s="641"/>
      <c r="AU752" s="638">
        <f t="shared" si="350"/>
        <v>1.1399999999999999</v>
      </c>
      <c r="AV752" s="638"/>
      <c r="AW752" s="655">
        <f>IF(CNGE_2026_M3_Secc1!$AH$128=CNGE_2026_M3_Secc1!$AJ$128,0,CNGE_2026_M3_Secc1!DC151)</f>
        <v>0</v>
      </c>
      <c r="AX752" s="655"/>
      <c r="CJ752" s="638">
        <f t="shared" si="351"/>
        <v>1.1399999999999999</v>
      </c>
      <c r="CK752" s="638"/>
      <c r="CL752" s="1049">
        <f t="shared" si="352"/>
        <v>0</v>
      </c>
      <c r="CM752" s="1050"/>
      <c r="CN752" s="1049">
        <f t="shared" si="353"/>
        <v>0</v>
      </c>
      <c r="CO752" s="1050"/>
      <c r="CP752" s="1049">
        <f t="shared" si="354"/>
        <v>0</v>
      </c>
      <c r="CQ752" s="1050"/>
      <c r="CR752" s="1049">
        <f t="shared" si="355"/>
        <v>0</v>
      </c>
      <c r="CS752" s="1050"/>
      <c r="CT752" s="1049">
        <f t="shared" si="356"/>
        <v>0</v>
      </c>
      <c r="CU752" s="1050"/>
      <c r="CV752" s="1049">
        <f t="shared" si="357"/>
        <v>0</v>
      </c>
      <c r="CW752" s="1050"/>
      <c r="CX752" s="1049">
        <f t="shared" si="358"/>
        <v>0</v>
      </c>
      <c r="CY752" s="1050"/>
      <c r="CZ752" s="1049">
        <f t="shared" si="359"/>
        <v>0</v>
      </c>
      <c r="DA752" s="1050"/>
      <c r="DC752" s="645">
        <f t="shared" si="344"/>
        <v>0</v>
      </c>
      <c r="DD752" s="647"/>
      <c r="DI752" s="645" cm="1">
        <f t="array" ref="DI752">IF($AH$731=$AJ$731,0,IF(OR(AND(AW752=0,COUNTA(O752:AD752)=COUNTIF($AZ$739:$BO$739,0)),AND(AW752=1,COUNTA(O752:AD752=0))),0,1))</f>
        <v>0</v>
      </c>
      <c r="DJ752" s="647"/>
    </row>
    <row r="753" spans="1:114" s="72" customFormat="1" ht="15">
      <c r="A753" s="131"/>
      <c r="B753" s="15"/>
      <c r="C753" s="799"/>
      <c r="D753" s="800"/>
      <c r="E753" s="943"/>
      <c r="F753" s="150" t="s">
        <v>146</v>
      </c>
      <c r="G753" s="792" t="s">
        <v>204</v>
      </c>
      <c r="H753" s="793"/>
      <c r="I753" s="793"/>
      <c r="J753" s="793"/>
      <c r="K753" s="793"/>
      <c r="L753" s="793"/>
      <c r="M753" s="793"/>
      <c r="N753" s="794"/>
      <c r="O753" s="667"/>
      <c r="P753" s="669"/>
      <c r="Q753" s="667"/>
      <c r="R753" s="669"/>
      <c r="S753" s="667"/>
      <c r="T753" s="669"/>
      <c r="U753" s="667"/>
      <c r="V753" s="669"/>
      <c r="W753" s="667"/>
      <c r="X753" s="669"/>
      <c r="Y753" s="667"/>
      <c r="Z753" s="669"/>
      <c r="AA753" s="667"/>
      <c r="AB753" s="669"/>
      <c r="AC753" s="667"/>
      <c r="AD753" s="669"/>
      <c r="AE753" s="12"/>
      <c r="AF753" s="122"/>
      <c r="AG753" s="212"/>
      <c r="AH753" s="742">
        <f t="shared" si="345"/>
        <v>0</v>
      </c>
      <c r="AI753" s="919"/>
      <c r="AJ753" s="742">
        <f t="shared" si="346"/>
        <v>0</v>
      </c>
      <c r="AK753" s="919"/>
      <c r="AL753" s="742">
        <f t="shared" si="347"/>
        <v>0</v>
      </c>
      <c r="AM753" s="919"/>
      <c r="AN753" s="639">
        <f t="shared" si="348"/>
        <v>0</v>
      </c>
      <c r="AO753" s="641"/>
      <c r="AP753" s="738" t="str">
        <f>IF(AN753=0,"",IF(SUM($AN$739:AN753)=1,AR753,IF($AN$799&gt;SUM($AN$739:AN753),_xlfn.CONCAT(", ",AR753),IF($AN$799=SUM($AN$739:AN753),_xlfn.CONCAT(" y ",AR753,".")))))</f>
        <v/>
      </c>
      <c r="AQ753" s="739" t="str">
        <f>IF(AO753=0,"", IF(SUM($AN$582:AO753)=1,#REF!, IF($AQ$589&gt;SUM($AN$582:AO753),_xlfn.CONCAT(", ",#REF!), IF($AQ$589=SUM($AN$582:AO753),_xlfn.CONCAT(" y ",#REF!,".")))))</f>
        <v/>
      </c>
      <c r="AR753" s="639">
        <f t="shared" si="349"/>
        <v>1.1499999999999999</v>
      </c>
      <c r="AS753" s="641"/>
      <c r="AU753" s="638">
        <f t="shared" si="350"/>
        <v>1.1499999999999999</v>
      </c>
      <c r="AV753" s="638"/>
      <c r="AW753" s="655">
        <f>IF(CNGE_2026_M3_Secc1!$AH$128=CNGE_2026_M3_Secc1!$AJ$128,0,CNGE_2026_M3_Secc1!DC152)</f>
        <v>0</v>
      </c>
      <c r="AX753" s="655"/>
      <c r="CJ753" s="638">
        <f t="shared" si="351"/>
        <v>1.1499999999999999</v>
      </c>
      <c r="CK753" s="638"/>
      <c r="CL753" s="1049">
        <f t="shared" si="352"/>
        <v>0</v>
      </c>
      <c r="CM753" s="1050"/>
      <c r="CN753" s="1049">
        <f t="shared" si="353"/>
        <v>0</v>
      </c>
      <c r="CO753" s="1050"/>
      <c r="CP753" s="1049">
        <f t="shared" si="354"/>
        <v>0</v>
      </c>
      <c r="CQ753" s="1050"/>
      <c r="CR753" s="1049">
        <f t="shared" si="355"/>
        <v>0</v>
      </c>
      <c r="CS753" s="1050"/>
      <c r="CT753" s="1049">
        <f t="shared" si="356"/>
        <v>0</v>
      </c>
      <c r="CU753" s="1050"/>
      <c r="CV753" s="1049">
        <f t="shared" si="357"/>
        <v>0</v>
      </c>
      <c r="CW753" s="1050"/>
      <c r="CX753" s="1049">
        <f t="shared" si="358"/>
        <v>0</v>
      </c>
      <c r="CY753" s="1050"/>
      <c r="CZ753" s="1049">
        <f t="shared" si="359"/>
        <v>0</v>
      </c>
      <c r="DA753" s="1050"/>
      <c r="DC753" s="645">
        <f t="shared" si="344"/>
        <v>0</v>
      </c>
      <c r="DD753" s="647"/>
      <c r="DI753" s="645" cm="1">
        <f t="array" ref="DI753">IF($AH$731=$AJ$731,0,IF(OR(AND(AW753=0,COUNTA(O753:AD753)=COUNTIF($AZ$739:$BO$739,0)),AND(AW753=1,COUNTA(O753:AD753=0))),0,1))</f>
        <v>0</v>
      </c>
      <c r="DJ753" s="647"/>
    </row>
    <row r="754" spans="1:114" s="72" customFormat="1" ht="15">
      <c r="A754" s="131"/>
      <c r="B754" s="15"/>
      <c r="C754" s="799"/>
      <c r="D754" s="800"/>
      <c r="E754" s="943"/>
      <c r="F754" s="150" t="s">
        <v>147</v>
      </c>
      <c r="G754" s="792" t="s">
        <v>206</v>
      </c>
      <c r="H754" s="793"/>
      <c r="I754" s="793"/>
      <c r="J754" s="793"/>
      <c r="K754" s="793"/>
      <c r="L754" s="793"/>
      <c r="M754" s="793"/>
      <c r="N754" s="794"/>
      <c r="O754" s="667"/>
      <c r="P754" s="669"/>
      <c r="Q754" s="667"/>
      <c r="R754" s="669"/>
      <c r="S754" s="667"/>
      <c r="T754" s="669"/>
      <c r="U754" s="667"/>
      <c r="V754" s="669"/>
      <c r="W754" s="667"/>
      <c r="X754" s="669"/>
      <c r="Y754" s="667"/>
      <c r="Z754" s="669"/>
      <c r="AA754" s="667"/>
      <c r="AB754" s="669"/>
      <c r="AC754" s="667"/>
      <c r="AD754" s="669"/>
      <c r="AE754" s="12"/>
      <c r="AF754" s="122"/>
      <c r="AG754" s="212"/>
      <c r="AH754" s="742">
        <f t="shared" si="345"/>
        <v>0</v>
      </c>
      <c r="AI754" s="919"/>
      <c r="AJ754" s="742">
        <f t="shared" si="346"/>
        <v>0</v>
      </c>
      <c r="AK754" s="919"/>
      <c r="AL754" s="742">
        <f t="shared" si="347"/>
        <v>0</v>
      </c>
      <c r="AM754" s="919"/>
      <c r="AN754" s="639">
        <f t="shared" si="348"/>
        <v>0</v>
      </c>
      <c r="AO754" s="641"/>
      <c r="AP754" s="738" t="str">
        <f>IF(AN754=0,"",IF(SUM($AN$739:AN754)=1,AR754,IF($AN$799&gt;SUM($AN$739:AN754),_xlfn.CONCAT(", ",AR754),IF($AN$799=SUM($AN$739:AN754),_xlfn.CONCAT(" y ",AR754,".")))))</f>
        <v/>
      </c>
      <c r="AQ754" s="739" t="str">
        <f>IF(AO754=0,"", IF(SUM($AN$582:AO754)=1,#REF!, IF($AQ$589&gt;SUM($AN$582:AO754),_xlfn.CONCAT(", ",#REF!), IF($AQ$589=SUM($AN$582:AO754),_xlfn.CONCAT(" y ",#REF!,".")))))</f>
        <v/>
      </c>
      <c r="AR754" s="639">
        <f t="shared" si="349"/>
        <v>1.1599999999999999</v>
      </c>
      <c r="AS754" s="641"/>
      <c r="AU754" s="638">
        <f t="shared" si="350"/>
        <v>1.1599999999999999</v>
      </c>
      <c r="AV754" s="638"/>
      <c r="AW754" s="655">
        <f>IF(CNGE_2026_M3_Secc1!$AH$128=CNGE_2026_M3_Secc1!$AJ$128,0,CNGE_2026_M3_Secc1!DC153)</f>
        <v>0</v>
      </c>
      <c r="AX754" s="655"/>
      <c r="CJ754" s="638">
        <f t="shared" si="351"/>
        <v>1.1599999999999999</v>
      </c>
      <c r="CK754" s="638"/>
      <c r="CL754" s="1049">
        <f t="shared" si="352"/>
        <v>0</v>
      </c>
      <c r="CM754" s="1050"/>
      <c r="CN754" s="1049">
        <f t="shared" si="353"/>
        <v>0</v>
      </c>
      <c r="CO754" s="1050"/>
      <c r="CP754" s="1049">
        <f t="shared" si="354"/>
        <v>0</v>
      </c>
      <c r="CQ754" s="1050"/>
      <c r="CR754" s="1049">
        <f t="shared" si="355"/>
        <v>0</v>
      </c>
      <c r="CS754" s="1050"/>
      <c r="CT754" s="1049">
        <f t="shared" si="356"/>
        <v>0</v>
      </c>
      <c r="CU754" s="1050"/>
      <c r="CV754" s="1049">
        <f t="shared" si="357"/>
        <v>0</v>
      </c>
      <c r="CW754" s="1050"/>
      <c r="CX754" s="1049">
        <f t="shared" si="358"/>
        <v>0</v>
      </c>
      <c r="CY754" s="1050"/>
      <c r="CZ754" s="1049">
        <f t="shared" si="359"/>
        <v>0</v>
      </c>
      <c r="DA754" s="1050"/>
      <c r="DC754" s="645">
        <f t="shared" si="344"/>
        <v>0</v>
      </c>
      <c r="DD754" s="647"/>
      <c r="DI754" s="645" cm="1">
        <f t="array" ref="DI754">IF($AH$731=$AJ$731,0,IF(OR(AND(AW754=0,COUNTA(O754:AD754)=COUNTIF($AZ$739:$BO$739,0)),AND(AW754=1,COUNTA(O754:AD754=0))),0,1))</f>
        <v>0</v>
      </c>
      <c r="DJ754" s="647"/>
    </row>
    <row r="755" spans="1:114" s="72" customFormat="1" ht="15">
      <c r="A755" s="131"/>
      <c r="B755" s="15"/>
      <c r="C755" s="799"/>
      <c r="D755" s="800"/>
      <c r="E755" s="943"/>
      <c r="F755" s="150" t="s">
        <v>148</v>
      </c>
      <c r="G755" s="792" t="s">
        <v>659</v>
      </c>
      <c r="H755" s="793"/>
      <c r="I755" s="793"/>
      <c r="J755" s="793"/>
      <c r="K755" s="793"/>
      <c r="L755" s="793"/>
      <c r="M755" s="793"/>
      <c r="N755" s="794"/>
      <c r="O755" s="667"/>
      <c r="P755" s="669"/>
      <c r="Q755" s="667"/>
      <c r="R755" s="669"/>
      <c r="S755" s="667"/>
      <c r="T755" s="669"/>
      <c r="U755" s="667"/>
      <c r="V755" s="669"/>
      <c r="W755" s="667"/>
      <c r="X755" s="669"/>
      <c r="Y755" s="667"/>
      <c r="Z755" s="669"/>
      <c r="AA755" s="667"/>
      <c r="AB755" s="669"/>
      <c r="AC755" s="667"/>
      <c r="AD755" s="669"/>
      <c r="AE755" s="12"/>
      <c r="AF755" s="122"/>
      <c r="AG755" s="212"/>
      <c r="AH755" s="742">
        <f t="shared" si="345"/>
        <v>0</v>
      </c>
      <c r="AI755" s="919"/>
      <c r="AJ755" s="742">
        <f t="shared" si="346"/>
        <v>0</v>
      </c>
      <c r="AK755" s="919"/>
      <c r="AL755" s="742">
        <f t="shared" si="347"/>
        <v>0</v>
      </c>
      <c r="AM755" s="919"/>
      <c r="AN755" s="639">
        <f t="shared" si="348"/>
        <v>0</v>
      </c>
      <c r="AO755" s="641"/>
      <c r="AP755" s="738" t="str">
        <f>IF(AN755=0,"",IF(SUM($AN$739:AN755)=1,AR755,IF($AN$799&gt;SUM($AN$739:AN755),_xlfn.CONCAT(", ",AR755),IF($AN$799=SUM($AN$739:AN755),_xlfn.CONCAT(" y ",AR755,".")))))</f>
        <v/>
      </c>
      <c r="AQ755" s="739" t="str">
        <f>IF(AO755=0,"", IF(SUM($AN$582:AO755)=1,#REF!, IF($AQ$589&gt;SUM($AN$582:AO755),_xlfn.CONCAT(", ",#REF!), IF($AQ$589=SUM($AN$582:AO755),_xlfn.CONCAT(" y ",#REF!,".")))))</f>
        <v/>
      </c>
      <c r="AR755" s="639">
        <f t="shared" si="349"/>
        <v>1.17</v>
      </c>
      <c r="AS755" s="641"/>
      <c r="AU755" s="638">
        <f t="shared" si="350"/>
        <v>1.17</v>
      </c>
      <c r="AV755" s="638"/>
      <c r="AW755" s="655">
        <f>IF(CNGE_2026_M3_Secc1!$AH$128=CNGE_2026_M3_Secc1!$AJ$128,0,CNGE_2026_M3_Secc1!DC154)</f>
        <v>0</v>
      </c>
      <c r="AX755" s="655"/>
      <c r="CJ755" s="638">
        <f t="shared" si="351"/>
        <v>1.17</v>
      </c>
      <c r="CK755" s="638"/>
      <c r="CL755" s="1049">
        <f t="shared" si="352"/>
        <v>0</v>
      </c>
      <c r="CM755" s="1050"/>
      <c r="CN755" s="1049">
        <f t="shared" si="353"/>
        <v>0</v>
      </c>
      <c r="CO755" s="1050"/>
      <c r="CP755" s="1049">
        <f t="shared" si="354"/>
        <v>0</v>
      </c>
      <c r="CQ755" s="1050"/>
      <c r="CR755" s="1049">
        <f t="shared" si="355"/>
        <v>0</v>
      </c>
      <c r="CS755" s="1050"/>
      <c r="CT755" s="1049">
        <f t="shared" si="356"/>
        <v>0</v>
      </c>
      <c r="CU755" s="1050"/>
      <c r="CV755" s="1049">
        <f t="shared" si="357"/>
        <v>0</v>
      </c>
      <c r="CW755" s="1050"/>
      <c r="CX755" s="1049">
        <f t="shared" si="358"/>
        <v>0</v>
      </c>
      <c r="CY755" s="1050"/>
      <c r="CZ755" s="1049">
        <f t="shared" si="359"/>
        <v>0</v>
      </c>
      <c r="DA755" s="1050"/>
      <c r="DC755" s="645">
        <f t="shared" si="344"/>
        <v>0</v>
      </c>
      <c r="DD755" s="647"/>
      <c r="DI755" s="645" cm="1">
        <f t="array" ref="DI755">IF($AH$731=$AJ$731,0,IF(OR(AND(AW755=0,COUNTA(O755:AD755)=COUNTIF($AZ$739:$BO$739,0)),AND(AW755=1,COUNTA(O755:AD755=0))),0,1))</f>
        <v>0</v>
      </c>
      <c r="DJ755" s="647"/>
    </row>
    <row r="756" spans="1:114" s="72" customFormat="1" ht="15">
      <c r="A756" s="131"/>
      <c r="B756" s="15"/>
      <c r="C756" s="799"/>
      <c r="D756" s="800"/>
      <c r="E756" s="943"/>
      <c r="F756" s="150" t="s">
        <v>657</v>
      </c>
      <c r="G756" s="792" t="s">
        <v>680</v>
      </c>
      <c r="H756" s="793"/>
      <c r="I756" s="793"/>
      <c r="J756" s="793"/>
      <c r="K756" s="793"/>
      <c r="L756" s="793"/>
      <c r="M756" s="793"/>
      <c r="N756" s="794"/>
      <c r="O756" s="667"/>
      <c r="P756" s="669"/>
      <c r="Q756" s="667"/>
      <c r="R756" s="669"/>
      <c r="S756" s="667"/>
      <c r="T756" s="669"/>
      <c r="U756" s="667"/>
      <c r="V756" s="669"/>
      <c r="W756" s="667"/>
      <c r="X756" s="669"/>
      <c r="Y756" s="667"/>
      <c r="Z756" s="669"/>
      <c r="AA756" s="667"/>
      <c r="AB756" s="669"/>
      <c r="AC756" s="667"/>
      <c r="AD756" s="669"/>
      <c r="AE756" s="12"/>
      <c r="AF756" s="122"/>
      <c r="AG756" s="212"/>
      <c r="AH756" s="742">
        <f t="shared" si="345"/>
        <v>0</v>
      </c>
      <c r="AI756" s="919"/>
      <c r="AJ756" s="742">
        <f t="shared" si="346"/>
        <v>0</v>
      </c>
      <c r="AK756" s="919"/>
      <c r="AL756" s="742">
        <f t="shared" si="347"/>
        <v>0</v>
      </c>
      <c r="AM756" s="919"/>
      <c r="AN756" s="639">
        <f t="shared" si="348"/>
        <v>0</v>
      </c>
      <c r="AO756" s="641"/>
      <c r="AP756" s="738" t="str">
        <f>IF(AN756=0,"",IF(SUM($AN$739:AN756)=1,AR756,IF($AN$799&gt;SUM($AN$739:AN756),_xlfn.CONCAT(", ",AR756),IF($AN$799=SUM($AN$739:AN756),_xlfn.CONCAT(" y ",AR756,".")))))</f>
        <v/>
      </c>
      <c r="AQ756" s="739" t="str">
        <f>IF(AO756=0,"", IF(SUM($AN$582:AO756)=1,#REF!, IF($AQ$589&gt;SUM($AN$582:AO756),_xlfn.CONCAT(", ",#REF!), IF($AQ$589=SUM($AN$582:AO756),_xlfn.CONCAT(" y ",#REF!,".")))))</f>
        <v/>
      </c>
      <c r="AR756" s="639">
        <f t="shared" si="349"/>
        <v>1.18</v>
      </c>
      <c r="AS756" s="641"/>
      <c r="AU756" s="638">
        <f t="shared" si="350"/>
        <v>1.18</v>
      </c>
      <c r="AV756" s="638"/>
      <c r="AW756" s="655">
        <f>IF(CNGE_2026_M3_Secc1!$AH$128=CNGE_2026_M3_Secc1!$AJ$128,0,CNGE_2026_M3_Secc1!DC155)</f>
        <v>0</v>
      </c>
      <c r="AX756" s="655"/>
      <c r="CJ756" s="638">
        <f t="shared" si="351"/>
        <v>1.18</v>
      </c>
      <c r="CK756" s="638"/>
      <c r="CL756" s="1049">
        <f t="shared" si="352"/>
        <v>0</v>
      </c>
      <c r="CM756" s="1050"/>
      <c r="CN756" s="1049">
        <f t="shared" si="353"/>
        <v>0</v>
      </c>
      <c r="CO756" s="1050"/>
      <c r="CP756" s="1049">
        <f t="shared" si="354"/>
        <v>0</v>
      </c>
      <c r="CQ756" s="1050"/>
      <c r="CR756" s="1049">
        <f t="shared" si="355"/>
        <v>0</v>
      </c>
      <c r="CS756" s="1050"/>
      <c r="CT756" s="1049">
        <f t="shared" si="356"/>
        <v>0</v>
      </c>
      <c r="CU756" s="1050"/>
      <c r="CV756" s="1049">
        <f t="shared" si="357"/>
        <v>0</v>
      </c>
      <c r="CW756" s="1050"/>
      <c r="CX756" s="1049">
        <f t="shared" si="358"/>
        <v>0</v>
      </c>
      <c r="CY756" s="1050"/>
      <c r="CZ756" s="1049">
        <f t="shared" si="359"/>
        <v>0</v>
      </c>
      <c r="DA756" s="1050"/>
      <c r="DC756" s="645">
        <f t="shared" si="344"/>
        <v>0</v>
      </c>
      <c r="DD756" s="647"/>
      <c r="DI756" s="645" cm="1">
        <f t="array" ref="DI756">IF($AH$731=$AJ$731,0,IF(OR(AND(AW756=0,COUNTA(O756:AD756)=COUNTIF($AZ$739:$BO$739,0)),AND(AW756=1,COUNTA(O756:AD756=0))),0,1))</f>
        <v>0</v>
      </c>
      <c r="DJ756" s="647"/>
    </row>
    <row r="757" spans="1:114" s="72" customFormat="1" ht="15">
      <c r="A757" s="131"/>
      <c r="B757" s="15"/>
      <c r="C757" s="799"/>
      <c r="D757" s="800"/>
      <c r="E757" s="943"/>
      <c r="F757" s="150" t="s">
        <v>658</v>
      </c>
      <c r="G757" s="792" t="s">
        <v>880</v>
      </c>
      <c r="H757" s="793"/>
      <c r="I757" s="793"/>
      <c r="J757" s="793"/>
      <c r="K757" s="793"/>
      <c r="L757" s="793"/>
      <c r="M757" s="793"/>
      <c r="N757" s="794"/>
      <c r="O757" s="667"/>
      <c r="P757" s="669"/>
      <c r="Q757" s="667"/>
      <c r="R757" s="669"/>
      <c r="S757" s="667"/>
      <c r="T757" s="669"/>
      <c r="U757" s="667"/>
      <c r="V757" s="669"/>
      <c r="W757" s="667"/>
      <c r="X757" s="669"/>
      <c r="Y757" s="667"/>
      <c r="Z757" s="669"/>
      <c r="AA757" s="667"/>
      <c r="AB757" s="669"/>
      <c r="AC757" s="667"/>
      <c r="AD757" s="669"/>
      <c r="AE757" s="12"/>
      <c r="AF757" s="122"/>
      <c r="AG757" s="212"/>
      <c r="AH757" s="742">
        <f t="shared" si="345"/>
        <v>0</v>
      </c>
      <c r="AI757" s="919"/>
      <c r="AJ757" s="742">
        <f t="shared" si="346"/>
        <v>0</v>
      </c>
      <c r="AK757" s="919"/>
      <c r="AL757" s="742">
        <f t="shared" si="347"/>
        <v>0</v>
      </c>
      <c r="AM757" s="919"/>
      <c r="AN757" s="639">
        <f t="shared" si="348"/>
        <v>0</v>
      </c>
      <c r="AO757" s="641"/>
      <c r="AP757" s="738" t="str">
        <f>IF(AN757=0,"",IF(SUM($AN$739:AN757)=1,AR757,IF($AN$799&gt;SUM($AN$739:AN757),_xlfn.CONCAT(", ",AR757),IF($AN$799=SUM($AN$739:AN757),_xlfn.CONCAT(" y ",AR757,".")))))</f>
        <v/>
      </c>
      <c r="AQ757" s="739" t="str">
        <f>IF(AO757=0,"", IF(SUM($AN$582:AO757)=1,#REF!, IF($AQ$589&gt;SUM($AN$582:AO757),_xlfn.CONCAT(", ",#REF!), IF($AQ$589=SUM($AN$582:AO757),_xlfn.CONCAT(" y ",#REF!,".")))))</f>
        <v/>
      </c>
      <c r="AR757" s="639">
        <f t="shared" si="349"/>
        <v>1.19</v>
      </c>
      <c r="AS757" s="641"/>
      <c r="AU757" s="638">
        <f t="shared" si="350"/>
        <v>1.19</v>
      </c>
      <c r="AV757" s="638"/>
      <c r="AW757" s="655">
        <f>IF(CNGE_2026_M3_Secc1!$AH$128=CNGE_2026_M3_Secc1!$AJ$128,0,CNGE_2026_M3_Secc1!DC156)</f>
        <v>0</v>
      </c>
      <c r="AX757" s="655"/>
      <c r="CJ757" s="638">
        <f t="shared" si="351"/>
        <v>1.19</v>
      </c>
      <c r="CK757" s="638"/>
      <c r="CL757" s="1049">
        <f t="shared" si="352"/>
        <v>0</v>
      </c>
      <c r="CM757" s="1050"/>
      <c r="CN757" s="1049">
        <f t="shared" si="353"/>
        <v>0</v>
      </c>
      <c r="CO757" s="1050"/>
      <c r="CP757" s="1049">
        <f t="shared" si="354"/>
        <v>0</v>
      </c>
      <c r="CQ757" s="1050"/>
      <c r="CR757" s="1049">
        <f t="shared" si="355"/>
        <v>0</v>
      </c>
      <c r="CS757" s="1050"/>
      <c r="CT757" s="1049">
        <f t="shared" si="356"/>
        <v>0</v>
      </c>
      <c r="CU757" s="1050"/>
      <c r="CV757" s="1049">
        <f t="shared" si="357"/>
        <v>0</v>
      </c>
      <c r="CW757" s="1050"/>
      <c r="CX757" s="1049">
        <f t="shared" si="358"/>
        <v>0</v>
      </c>
      <c r="CY757" s="1050"/>
      <c r="CZ757" s="1049">
        <f t="shared" si="359"/>
        <v>0</v>
      </c>
      <c r="DA757" s="1050"/>
      <c r="DC757" s="645">
        <f t="shared" si="344"/>
        <v>0</v>
      </c>
      <c r="DD757" s="647"/>
      <c r="DI757" s="645" cm="1">
        <f t="array" ref="DI757">IF($AH$731=$AJ$731,0,IF(OR(AND(AW757=0,COUNTA(O757:AD757)=COUNTIF($AZ$739:$BO$739,0)),AND(AW757=1,COUNTA(O757:AD757=0))),0,1))</f>
        <v>0</v>
      </c>
      <c r="DJ757" s="647"/>
    </row>
    <row r="758" spans="1:114" s="72" customFormat="1" ht="15">
      <c r="A758" s="131"/>
      <c r="B758" s="15"/>
      <c r="C758" s="799"/>
      <c r="D758" s="800"/>
      <c r="E758" s="943"/>
      <c r="F758" s="150" t="s">
        <v>878</v>
      </c>
      <c r="G758" s="792" t="s">
        <v>881</v>
      </c>
      <c r="H758" s="793"/>
      <c r="I758" s="793"/>
      <c r="J758" s="793"/>
      <c r="K758" s="793"/>
      <c r="L758" s="793"/>
      <c r="M758" s="793"/>
      <c r="N758" s="794"/>
      <c r="O758" s="667"/>
      <c r="P758" s="669"/>
      <c r="Q758" s="667"/>
      <c r="R758" s="669"/>
      <c r="S758" s="667"/>
      <c r="T758" s="669"/>
      <c r="U758" s="667"/>
      <c r="V758" s="669"/>
      <c r="W758" s="667"/>
      <c r="X758" s="669"/>
      <c r="Y758" s="667"/>
      <c r="Z758" s="669"/>
      <c r="AA758" s="667"/>
      <c r="AB758" s="669"/>
      <c r="AC758" s="667"/>
      <c r="AD758" s="669"/>
      <c r="AE758" s="12"/>
      <c r="AF758" s="122"/>
      <c r="AG758" s="212"/>
      <c r="AH758" s="742">
        <f t="shared" si="345"/>
        <v>0</v>
      </c>
      <c r="AI758" s="919"/>
      <c r="AJ758" s="742">
        <f t="shared" si="346"/>
        <v>0</v>
      </c>
      <c r="AK758" s="919"/>
      <c r="AL758" s="742">
        <f t="shared" si="347"/>
        <v>0</v>
      </c>
      <c r="AM758" s="919"/>
      <c r="AN758" s="639">
        <f t="shared" si="348"/>
        <v>0</v>
      </c>
      <c r="AO758" s="641"/>
      <c r="AP758" s="738" t="str">
        <f>IF(AN758=0,"",IF(SUM($AN$739:AN758)=1,AR758,IF($AN$799&gt;SUM($AN$739:AN758),_xlfn.CONCAT(", ",AR758),IF($AN$799=SUM($AN$739:AN758),_xlfn.CONCAT(" y ",AR758,".")))))</f>
        <v/>
      </c>
      <c r="AQ758" s="739" t="str">
        <f>IF(AO758=0,"", IF(SUM($AN$582:AO758)=1,#REF!, IF($AQ$589&gt;SUM($AN$582:AO758),_xlfn.CONCAT(", ",#REF!), IF($AQ$589=SUM($AN$582:AO758),_xlfn.CONCAT(" y ",#REF!,".")))))</f>
        <v/>
      </c>
      <c r="AR758" s="639">
        <f t="shared" si="349"/>
        <v>1.2</v>
      </c>
      <c r="AS758" s="641"/>
      <c r="AU758" s="638">
        <f t="shared" si="350"/>
        <v>1.2</v>
      </c>
      <c r="AV758" s="638"/>
      <c r="AW758" s="655">
        <f>IF(CNGE_2026_M3_Secc1!$AH$128=CNGE_2026_M3_Secc1!$AJ$128,0,CNGE_2026_M3_Secc1!DC157)</f>
        <v>0</v>
      </c>
      <c r="AX758" s="655"/>
      <c r="CJ758" s="638">
        <f t="shared" si="351"/>
        <v>1.2</v>
      </c>
      <c r="CK758" s="638"/>
      <c r="CL758" s="1049">
        <f t="shared" si="352"/>
        <v>0</v>
      </c>
      <c r="CM758" s="1050"/>
      <c r="CN758" s="1049">
        <f t="shared" si="353"/>
        <v>0</v>
      </c>
      <c r="CO758" s="1050"/>
      <c r="CP758" s="1049">
        <f t="shared" si="354"/>
        <v>0</v>
      </c>
      <c r="CQ758" s="1050"/>
      <c r="CR758" s="1049">
        <f t="shared" si="355"/>
        <v>0</v>
      </c>
      <c r="CS758" s="1050"/>
      <c r="CT758" s="1049">
        <f t="shared" si="356"/>
        <v>0</v>
      </c>
      <c r="CU758" s="1050"/>
      <c r="CV758" s="1049">
        <f t="shared" si="357"/>
        <v>0</v>
      </c>
      <c r="CW758" s="1050"/>
      <c r="CX758" s="1049">
        <f t="shared" si="358"/>
        <v>0</v>
      </c>
      <c r="CY758" s="1050"/>
      <c r="CZ758" s="1049">
        <f t="shared" si="359"/>
        <v>0</v>
      </c>
      <c r="DA758" s="1050"/>
      <c r="DC758" s="645">
        <f t="shared" si="344"/>
        <v>0</v>
      </c>
      <c r="DD758" s="647"/>
      <c r="DI758" s="645" cm="1">
        <f t="array" ref="DI758">IF($AH$731=$AJ$731,0,IF(OR(AND(AW758=0,COUNTA(O758:AD758)=COUNTIF($AZ$739:$BO$739,0)),AND(AW758=1,COUNTA(O758:AD758=0))),0,1))</f>
        <v>0</v>
      </c>
      <c r="DJ758" s="647"/>
    </row>
    <row r="759" spans="1:114" s="72" customFormat="1" ht="15">
      <c r="A759" s="131"/>
      <c r="B759" s="15"/>
      <c r="C759" s="801"/>
      <c r="D759" s="802"/>
      <c r="E759" s="944"/>
      <c r="F759" s="150" t="s">
        <v>879</v>
      </c>
      <c r="G759" s="792" t="s">
        <v>256</v>
      </c>
      <c r="H759" s="793"/>
      <c r="I759" s="793"/>
      <c r="J759" s="793"/>
      <c r="K759" s="793"/>
      <c r="L759" s="793"/>
      <c r="M759" s="793"/>
      <c r="N759" s="794"/>
      <c r="O759" s="667"/>
      <c r="P759" s="669"/>
      <c r="Q759" s="667"/>
      <c r="R759" s="669"/>
      <c r="S759" s="667"/>
      <c r="T759" s="669"/>
      <c r="U759" s="667"/>
      <c r="V759" s="669"/>
      <c r="W759" s="667"/>
      <c r="X759" s="669"/>
      <c r="Y759" s="667"/>
      <c r="Z759" s="669"/>
      <c r="AA759" s="667"/>
      <c r="AB759" s="669"/>
      <c r="AC759" s="667"/>
      <c r="AD759" s="669"/>
      <c r="AE759" s="12"/>
      <c r="AF759" s="122"/>
      <c r="AG759" s="212"/>
      <c r="AH759" s="742">
        <f t="shared" si="345"/>
        <v>0</v>
      </c>
      <c r="AI759" s="919"/>
      <c r="AJ759" s="742">
        <f t="shared" si="346"/>
        <v>0</v>
      </c>
      <c r="AK759" s="919"/>
      <c r="AL759" s="742">
        <f t="shared" si="347"/>
        <v>0</v>
      </c>
      <c r="AM759" s="919"/>
      <c r="AN759" s="639">
        <f t="shared" si="348"/>
        <v>0</v>
      </c>
      <c r="AO759" s="641"/>
      <c r="AP759" s="738" t="str">
        <f>IF(AN759=0,"",IF(SUM($AN$739:AN759)=1,AR759,IF($AN$799&gt;SUM($AN$739:AN759),_xlfn.CONCAT(", ",AR759),IF($AN$799=SUM($AN$739:AN759),_xlfn.CONCAT(" y ",AR759,".")))))</f>
        <v/>
      </c>
      <c r="AQ759" s="739" t="str">
        <f>IF(AO759=0,"", IF(SUM($AN$582:AO759)=1,#REF!, IF($AQ$589&gt;SUM($AN$582:AO759),_xlfn.CONCAT(", ",#REF!), IF($AQ$589=SUM($AN$582:AO759),_xlfn.CONCAT(" y ",#REF!,".")))))</f>
        <v/>
      </c>
      <c r="AR759" s="639">
        <f t="shared" si="349"/>
        <v>1.21</v>
      </c>
      <c r="AS759" s="641"/>
      <c r="AU759" s="638">
        <f t="shared" si="350"/>
        <v>1.21</v>
      </c>
      <c r="AV759" s="638"/>
      <c r="AW759" s="655">
        <f>IF(CNGE_2026_M3_Secc1!$AH$128=CNGE_2026_M3_Secc1!$AJ$128,0,CNGE_2026_M3_Secc1!DC158)</f>
        <v>0</v>
      </c>
      <c r="AX759" s="655"/>
      <c r="CJ759" s="638">
        <f t="shared" si="351"/>
        <v>1.21</v>
      </c>
      <c r="CK759" s="638"/>
      <c r="CL759" s="1049">
        <f t="shared" si="352"/>
        <v>0</v>
      </c>
      <c r="CM759" s="1050"/>
      <c r="CN759" s="1049">
        <f t="shared" si="353"/>
        <v>0</v>
      </c>
      <c r="CO759" s="1050"/>
      <c r="CP759" s="1049">
        <f t="shared" si="354"/>
        <v>0</v>
      </c>
      <c r="CQ759" s="1050"/>
      <c r="CR759" s="1049">
        <f t="shared" si="355"/>
        <v>0</v>
      </c>
      <c r="CS759" s="1050"/>
      <c r="CT759" s="1049">
        <f t="shared" si="356"/>
        <v>0</v>
      </c>
      <c r="CU759" s="1050"/>
      <c r="CV759" s="1049">
        <f t="shared" si="357"/>
        <v>0</v>
      </c>
      <c r="CW759" s="1050"/>
      <c r="CX759" s="1049">
        <f t="shared" si="358"/>
        <v>0</v>
      </c>
      <c r="CY759" s="1050"/>
      <c r="CZ759" s="1049">
        <f t="shared" si="359"/>
        <v>0</v>
      </c>
      <c r="DA759" s="1050"/>
      <c r="DC759" s="645">
        <f t="shared" si="344"/>
        <v>0</v>
      </c>
      <c r="DD759" s="647"/>
      <c r="DI759" s="645" cm="1">
        <f t="array" ref="DI759">IF($AH$731=$AJ$731,0,IF(OR(AND(AW759=0,COUNTA(O759:AD759)=COUNTIF($AZ$739:$BO$739,0)),AND(AW759=1,COUNTA(O759:AD759=0))),0,1))</f>
        <v>0</v>
      </c>
      <c r="DJ759" s="647"/>
    </row>
    <row r="760" spans="1:114" s="72" customFormat="1" ht="15">
      <c r="A760" s="131"/>
      <c r="B760" s="15"/>
      <c r="C760" s="797" t="s">
        <v>210</v>
      </c>
      <c r="D760" s="798"/>
      <c r="E760" s="942"/>
      <c r="F760" s="82" t="s">
        <v>150</v>
      </c>
      <c r="G760" s="792" t="s">
        <v>211</v>
      </c>
      <c r="H760" s="793"/>
      <c r="I760" s="793"/>
      <c r="J760" s="793"/>
      <c r="K760" s="793"/>
      <c r="L760" s="793"/>
      <c r="M760" s="793"/>
      <c r="N760" s="794"/>
      <c r="O760" s="667"/>
      <c r="P760" s="669"/>
      <c r="Q760" s="667"/>
      <c r="R760" s="669"/>
      <c r="S760" s="667"/>
      <c r="T760" s="669"/>
      <c r="U760" s="667"/>
      <c r="V760" s="669"/>
      <c r="W760" s="667"/>
      <c r="X760" s="669"/>
      <c r="Y760" s="667"/>
      <c r="Z760" s="669"/>
      <c r="AA760" s="667"/>
      <c r="AB760" s="669"/>
      <c r="AC760" s="667"/>
      <c r="AD760" s="669"/>
      <c r="AE760" s="12"/>
      <c r="AF760" s="122"/>
      <c r="AG760" s="212"/>
      <c r="AH760" s="742">
        <f t="shared" si="345"/>
        <v>0</v>
      </c>
      <c r="AI760" s="919"/>
      <c r="AJ760" s="742">
        <f t="shared" si="346"/>
        <v>0</v>
      </c>
      <c r="AK760" s="919"/>
      <c r="AL760" s="742">
        <f t="shared" si="347"/>
        <v>0</v>
      </c>
      <c r="AM760" s="919"/>
      <c r="AN760" s="639">
        <f t="shared" si="348"/>
        <v>0</v>
      </c>
      <c r="AO760" s="641"/>
      <c r="AP760" s="738" t="str">
        <f>IF(AN760=0,"",IF(SUM($AN$739:AN760)=1,AR760,IF($AN$799&gt;SUM($AN$739:AN760),_xlfn.CONCAT(", ",AR760),IF($AN$799=SUM($AN$739:AN760),_xlfn.CONCAT(" y ",AR760,".")))))</f>
        <v/>
      </c>
      <c r="AQ760" s="739" t="str">
        <f>IF(AO760=0,"", IF(SUM($AN$582:AO760)=1,#REF!, IF($AQ$589&gt;SUM($AN$582:AO760),_xlfn.CONCAT(", ",#REF!), IF($AQ$589=SUM($AN$582:AO760),_xlfn.CONCAT(" y ",#REF!,".")))))</f>
        <v/>
      </c>
      <c r="AR760" s="639">
        <f t="shared" si="349"/>
        <v>2.1</v>
      </c>
      <c r="AS760" s="641"/>
      <c r="AU760" s="638">
        <f t="shared" si="350"/>
        <v>2.1</v>
      </c>
      <c r="AV760" s="638"/>
      <c r="AW760" s="655">
        <f>IF(CNGE_2026_M3_Secc1!$AH$128=CNGE_2026_M3_Secc1!$AJ$128,0,CNGE_2026_M3_Secc1!DC159)</f>
        <v>0</v>
      </c>
      <c r="AX760" s="655"/>
      <c r="CJ760" s="638">
        <f t="shared" si="351"/>
        <v>2.1</v>
      </c>
      <c r="CK760" s="638"/>
      <c r="CL760" s="1049">
        <f t="shared" si="352"/>
        <v>0</v>
      </c>
      <c r="CM760" s="1050"/>
      <c r="CN760" s="1049">
        <f t="shared" si="353"/>
        <v>0</v>
      </c>
      <c r="CO760" s="1050"/>
      <c r="CP760" s="1049">
        <f t="shared" si="354"/>
        <v>0</v>
      </c>
      <c r="CQ760" s="1050"/>
      <c r="CR760" s="1049">
        <f t="shared" si="355"/>
        <v>0</v>
      </c>
      <c r="CS760" s="1050"/>
      <c r="CT760" s="1049">
        <f t="shared" si="356"/>
        <v>0</v>
      </c>
      <c r="CU760" s="1050"/>
      <c r="CV760" s="1049">
        <f t="shared" si="357"/>
        <v>0</v>
      </c>
      <c r="CW760" s="1050"/>
      <c r="CX760" s="1049">
        <f t="shared" si="358"/>
        <v>0</v>
      </c>
      <c r="CY760" s="1050"/>
      <c r="CZ760" s="1049">
        <f t="shared" si="359"/>
        <v>0</v>
      </c>
      <c r="DA760" s="1050"/>
      <c r="DC760" s="645">
        <f t="shared" si="344"/>
        <v>0</v>
      </c>
      <c r="DD760" s="647"/>
      <c r="DI760" s="645" cm="1">
        <f t="array" ref="DI760">IF($AH$731=$AJ$731,0,IF(OR(AND(AW760=0,COUNTA(O760:AD760)=COUNTIF($AZ$739:$BO$739,0)),AND(AW760=1,COUNTA(O760:AD760=0))),0,1))</f>
        <v>0</v>
      </c>
      <c r="DJ760" s="647"/>
    </row>
    <row r="761" spans="1:114" s="72" customFormat="1" ht="15">
      <c r="A761" s="131"/>
      <c r="B761" s="15"/>
      <c r="C761" s="799"/>
      <c r="D761" s="800"/>
      <c r="E761" s="943"/>
      <c r="F761" s="82" t="s">
        <v>151</v>
      </c>
      <c r="G761" s="792" t="s">
        <v>213</v>
      </c>
      <c r="H761" s="793"/>
      <c r="I761" s="793"/>
      <c r="J761" s="793"/>
      <c r="K761" s="793"/>
      <c r="L761" s="793"/>
      <c r="M761" s="793"/>
      <c r="N761" s="794"/>
      <c r="O761" s="667"/>
      <c r="P761" s="669"/>
      <c r="Q761" s="667"/>
      <c r="R761" s="669"/>
      <c r="S761" s="667"/>
      <c r="T761" s="669"/>
      <c r="U761" s="667"/>
      <c r="V761" s="669"/>
      <c r="W761" s="667"/>
      <c r="X761" s="669"/>
      <c r="Y761" s="667"/>
      <c r="Z761" s="669"/>
      <c r="AA761" s="667"/>
      <c r="AB761" s="669"/>
      <c r="AC761" s="667"/>
      <c r="AD761" s="669"/>
      <c r="AE761" s="12"/>
      <c r="AF761" s="122"/>
      <c r="AG761" s="212"/>
      <c r="AH761" s="742">
        <f t="shared" si="345"/>
        <v>0</v>
      </c>
      <c r="AI761" s="919"/>
      <c r="AJ761" s="742">
        <f t="shared" si="346"/>
        <v>0</v>
      </c>
      <c r="AK761" s="919"/>
      <c r="AL761" s="742">
        <f t="shared" si="347"/>
        <v>0</v>
      </c>
      <c r="AM761" s="919"/>
      <c r="AN761" s="639">
        <f t="shared" si="348"/>
        <v>0</v>
      </c>
      <c r="AO761" s="641"/>
      <c r="AP761" s="738" t="str">
        <f>IF(AN761=0,"",IF(SUM($AN$739:AN761)=1,AR761,IF($AN$799&gt;SUM($AN$739:AN761),_xlfn.CONCAT(", ",AR761),IF($AN$799=SUM($AN$739:AN761),_xlfn.CONCAT(" y ",AR761,".")))))</f>
        <v/>
      </c>
      <c r="AQ761" s="739" t="str">
        <f>IF(AO761=0,"", IF(SUM($AN$582:AO761)=1,#REF!, IF($AQ$589&gt;SUM($AN$582:AO761),_xlfn.CONCAT(", ",#REF!), IF($AQ$589=SUM($AN$582:AO761),_xlfn.CONCAT(" y ",#REF!,".")))))</f>
        <v/>
      </c>
      <c r="AR761" s="639">
        <f t="shared" si="349"/>
        <v>2.2000000000000002</v>
      </c>
      <c r="AS761" s="641"/>
      <c r="AU761" s="638">
        <f t="shared" si="350"/>
        <v>2.2000000000000002</v>
      </c>
      <c r="AV761" s="638"/>
      <c r="AW761" s="655">
        <f>IF(CNGE_2026_M3_Secc1!$AH$128=CNGE_2026_M3_Secc1!$AJ$128,0,CNGE_2026_M3_Secc1!DC160)</f>
        <v>0</v>
      </c>
      <c r="AX761" s="655"/>
      <c r="CJ761" s="638">
        <f t="shared" si="351"/>
        <v>2.2000000000000002</v>
      </c>
      <c r="CK761" s="638"/>
      <c r="CL761" s="1049">
        <f t="shared" si="352"/>
        <v>0</v>
      </c>
      <c r="CM761" s="1050"/>
      <c r="CN761" s="1049">
        <f t="shared" si="353"/>
        <v>0</v>
      </c>
      <c r="CO761" s="1050"/>
      <c r="CP761" s="1049">
        <f t="shared" si="354"/>
        <v>0</v>
      </c>
      <c r="CQ761" s="1050"/>
      <c r="CR761" s="1049">
        <f t="shared" si="355"/>
        <v>0</v>
      </c>
      <c r="CS761" s="1050"/>
      <c r="CT761" s="1049">
        <f t="shared" si="356"/>
        <v>0</v>
      </c>
      <c r="CU761" s="1050"/>
      <c r="CV761" s="1049">
        <f t="shared" si="357"/>
        <v>0</v>
      </c>
      <c r="CW761" s="1050"/>
      <c r="CX761" s="1049">
        <f t="shared" si="358"/>
        <v>0</v>
      </c>
      <c r="CY761" s="1050"/>
      <c r="CZ761" s="1049">
        <f t="shared" si="359"/>
        <v>0</v>
      </c>
      <c r="DA761" s="1050"/>
      <c r="DC761" s="645">
        <f t="shared" si="344"/>
        <v>0</v>
      </c>
      <c r="DD761" s="647"/>
      <c r="DI761" s="645" cm="1">
        <f t="array" ref="DI761">IF($AH$731=$AJ$731,0,IF(OR(AND(AW761=0,COUNTA(O761:AD761)=COUNTIF($AZ$739:$BO$739,0)),AND(AW761=1,COUNTA(O761:AD761=0))),0,1))</f>
        <v>0</v>
      </c>
      <c r="DJ761" s="647"/>
    </row>
    <row r="762" spans="1:114" s="72" customFormat="1" ht="15">
      <c r="A762" s="131"/>
      <c r="B762" s="15"/>
      <c r="C762" s="799"/>
      <c r="D762" s="800"/>
      <c r="E762" s="943"/>
      <c r="F762" s="82" t="s">
        <v>152</v>
      </c>
      <c r="G762" s="792" t="s">
        <v>215</v>
      </c>
      <c r="H762" s="793"/>
      <c r="I762" s="793"/>
      <c r="J762" s="793"/>
      <c r="K762" s="793"/>
      <c r="L762" s="793"/>
      <c r="M762" s="793"/>
      <c r="N762" s="794"/>
      <c r="O762" s="667"/>
      <c r="P762" s="669"/>
      <c r="Q762" s="667"/>
      <c r="R762" s="669"/>
      <c r="S762" s="667"/>
      <c r="T762" s="669"/>
      <c r="U762" s="667"/>
      <c r="V762" s="669"/>
      <c r="W762" s="667"/>
      <c r="X762" s="669"/>
      <c r="Y762" s="667"/>
      <c r="Z762" s="669"/>
      <c r="AA762" s="667"/>
      <c r="AB762" s="669"/>
      <c r="AC762" s="667"/>
      <c r="AD762" s="669"/>
      <c r="AE762" s="12"/>
      <c r="AF762" s="122"/>
      <c r="AG762" s="212"/>
      <c r="AH762" s="742">
        <f t="shared" si="345"/>
        <v>0</v>
      </c>
      <c r="AI762" s="919"/>
      <c r="AJ762" s="742">
        <f t="shared" si="346"/>
        <v>0</v>
      </c>
      <c r="AK762" s="919"/>
      <c r="AL762" s="742">
        <f t="shared" si="347"/>
        <v>0</v>
      </c>
      <c r="AM762" s="919"/>
      <c r="AN762" s="639">
        <f t="shared" si="348"/>
        <v>0</v>
      </c>
      <c r="AO762" s="641"/>
      <c r="AP762" s="738" t="str">
        <f>IF(AN762=0,"",IF(SUM($AN$739:AN762)=1,AR762,IF($AN$799&gt;SUM($AN$739:AN762),_xlfn.CONCAT(", ",AR762),IF($AN$799=SUM($AN$739:AN762),_xlfn.CONCAT(" y ",AR762,".")))))</f>
        <v/>
      </c>
      <c r="AQ762" s="739" t="str">
        <f>IF(AO762=0,"", IF(SUM($AN$582:AO762)=1,#REF!, IF($AQ$589&gt;SUM($AN$582:AO762),_xlfn.CONCAT(", ",#REF!), IF($AQ$589=SUM($AN$582:AO762),_xlfn.CONCAT(" y ",#REF!,".")))))</f>
        <v/>
      </c>
      <c r="AR762" s="639">
        <f t="shared" si="349"/>
        <v>2.2999999999999998</v>
      </c>
      <c r="AS762" s="641"/>
      <c r="AU762" s="638">
        <f t="shared" si="350"/>
        <v>2.2999999999999998</v>
      </c>
      <c r="AV762" s="638"/>
      <c r="AW762" s="655">
        <f>IF(CNGE_2026_M3_Secc1!$AH$128=CNGE_2026_M3_Secc1!$AJ$128,0,CNGE_2026_M3_Secc1!DC161)</f>
        <v>0</v>
      </c>
      <c r="AX762" s="655"/>
      <c r="CJ762" s="638">
        <f t="shared" si="351"/>
        <v>2.2999999999999998</v>
      </c>
      <c r="CK762" s="638"/>
      <c r="CL762" s="1049">
        <f t="shared" si="352"/>
        <v>0</v>
      </c>
      <c r="CM762" s="1050"/>
      <c r="CN762" s="1049">
        <f t="shared" si="353"/>
        <v>0</v>
      </c>
      <c r="CO762" s="1050"/>
      <c r="CP762" s="1049">
        <f t="shared" si="354"/>
        <v>0</v>
      </c>
      <c r="CQ762" s="1050"/>
      <c r="CR762" s="1049">
        <f t="shared" si="355"/>
        <v>0</v>
      </c>
      <c r="CS762" s="1050"/>
      <c r="CT762" s="1049">
        <f t="shared" si="356"/>
        <v>0</v>
      </c>
      <c r="CU762" s="1050"/>
      <c r="CV762" s="1049">
        <f t="shared" si="357"/>
        <v>0</v>
      </c>
      <c r="CW762" s="1050"/>
      <c r="CX762" s="1049">
        <f t="shared" si="358"/>
        <v>0</v>
      </c>
      <c r="CY762" s="1050"/>
      <c r="CZ762" s="1049">
        <f t="shared" si="359"/>
        <v>0</v>
      </c>
      <c r="DA762" s="1050"/>
      <c r="DC762" s="645">
        <f t="shared" si="344"/>
        <v>0</v>
      </c>
      <c r="DD762" s="647"/>
      <c r="DI762" s="645" cm="1">
        <f t="array" ref="DI762">IF($AH$731=$AJ$731,0,IF(OR(AND(AW762=0,COUNTA(O762:AD762)=COUNTIF($AZ$739:$BO$739,0)),AND(AW762=1,COUNTA(O762:AD762=0))),0,1))</f>
        <v>0</v>
      </c>
      <c r="DJ762" s="647"/>
    </row>
    <row r="763" spans="1:114" s="72" customFormat="1" ht="15">
      <c r="A763" s="131"/>
      <c r="B763" s="15"/>
      <c r="C763" s="799"/>
      <c r="D763" s="800"/>
      <c r="E763" s="943"/>
      <c r="F763" s="82" t="s">
        <v>153</v>
      </c>
      <c r="G763" s="792" t="s">
        <v>216</v>
      </c>
      <c r="H763" s="793"/>
      <c r="I763" s="793"/>
      <c r="J763" s="793"/>
      <c r="K763" s="793"/>
      <c r="L763" s="793"/>
      <c r="M763" s="793"/>
      <c r="N763" s="794"/>
      <c r="O763" s="667"/>
      <c r="P763" s="669"/>
      <c r="Q763" s="667"/>
      <c r="R763" s="669"/>
      <c r="S763" s="667"/>
      <c r="T763" s="669"/>
      <c r="U763" s="667"/>
      <c r="V763" s="669"/>
      <c r="W763" s="667"/>
      <c r="X763" s="669"/>
      <c r="Y763" s="667"/>
      <c r="Z763" s="669"/>
      <c r="AA763" s="667"/>
      <c r="AB763" s="669"/>
      <c r="AC763" s="667"/>
      <c r="AD763" s="669"/>
      <c r="AE763" s="12"/>
      <c r="AF763" s="122"/>
      <c r="AG763" s="212"/>
      <c r="AH763" s="742">
        <f t="shared" si="345"/>
        <v>0</v>
      </c>
      <c r="AI763" s="919"/>
      <c r="AJ763" s="742">
        <f t="shared" si="346"/>
        <v>0</v>
      </c>
      <c r="AK763" s="919"/>
      <c r="AL763" s="742">
        <f t="shared" si="347"/>
        <v>0</v>
      </c>
      <c r="AM763" s="919"/>
      <c r="AN763" s="639">
        <f t="shared" si="348"/>
        <v>0</v>
      </c>
      <c r="AO763" s="641"/>
      <c r="AP763" s="738" t="str">
        <f>IF(AN763=0,"",IF(SUM($AN$739:AN763)=1,AR763,IF($AN$799&gt;SUM($AN$739:AN763),_xlfn.CONCAT(", ",AR763),IF($AN$799=SUM($AN$739:AN763),_xlfn.CONCAT(" y ",AR763,".")))))</f>
        <v/>
      </c>
      <c r="AQ763" s="739" t="str">
        <f>IF(AO763=0,"", IF(SUM($AN$582:AO763)=1,#REF!, IF($AQ$589&gt;SUM($AN$582:AO763),_xlfn.CONCAT(", ",#REF!), IF($AQ$589=SUM($AN$582:AO763),_xlfn.CONCAT(" y ",#REF!,".")))))</f>
        <v/>
      </c>
      <c r="AR763" s="639">
        <f t="shared" si="349"/>
        <v>2.4</v>
      </c>
      <c r="AS763" s="641"/>
      <c r="AU763" s="638">
        <f t="shared" si="350"/>
        <v>2.4</v>
      </c>
      <c r="AV763" s="638"/>
      <c r="AW763" s="655">
        <f>IF(CNGE_2026_M3_Secc1!$AH$128=CNGE_2026_M3_Secc1!$AJ$128,0,CNGE_2026_M3_Secc1!DC162)</f>
        <v>0</v>
      </c>
      <c r="AX763" s="655"/>
      <c r="CJ763" s="638">
        <f t="shared" si="351"/>
        <v>2.4</v>
      </c>
      <c r="CK763" s="638"/>
      <c r="CL763" s="1049">
        <f t="shared" si="352"/>
        <v>0</v>
      </c>
      <c r="CM763" s="1050"/>
      <c r="CN763" s="1049">
        <f t="shared" si="353"/>
        <v>0</v>
      </c>
      <c r="CO763" s="1050"/>
      <c r="CP763" s="1049">
        <f t="shared" si="354"/>
        <v>0</v>
      </c>
      <c r="CQ763" s="1050"/>
      <c r="CR763" s="1049">
        <f t="shared" si="355"/>
        <v>0</v>
      </c>
      <c r="CS763" s="1050"/>
      <c r="CT763" s="1049">
        <f t="shared" si="356"/>
        <v>0</v>
      </c>
      <c r="CU763" s="1050"/>
      <c r="CV763" s="1049">
        <f t="shared" si="357"/>
        <v>0</v>
      </c>
      <c r="CW763" s="1050"/>
      <c r="CX763" s="1049">
        <f t="shared" si="358"/>
        <v>0</v>
      </c>
      <c r="CY763" s="1050"/>
      <c r="CZ763" s="1049">
        <f t="shared" si="359"/>
        <v>0</v>
      </c>
      <c r="DA763" s="1050"/>
      <c r="DC763" s="645">
        <f t="shared" si="344"/>
        <v>0</v>
      </c>
      <c r="DD763" s="647"/>
      <c r="DI763" s="645" cm="1">
        <f t="array" ref="DI763">IF($AH$731=$AJ$731,0,IF(OR(AND(AW763=0,COUNTA(O763:AD763)=COUNTIF($AZ$739:$BO$739,0)),AND(AW763=1,COUNTA(O763:AD763=0))),0,1))</f>
        <v>0</v>
      </c>
      <c r="DJ763" s="647"/>
    </row>
    <row r="764" spans="1:114" s="72" customFormat="1" ht="15">
      <c r="A764" s="131"/>
      <c r="B764" s="15"/>
      <c r="C764" s="799"/>
      <c r="D764" s="800"/>
      <c r="E764" s="943"/>
      <c r="F764" s="82" t="s">
        <v>154</v>
      </c>
      <c r="G764" s="792" t="s">
        <v>218</v>
      </c>
      <c r="H764" s="793"/>
      <c r="I764" s="793"/>
      <c r="J764" s="793"/>
      <c r="K764" s="793"/>
      <c r="L764" s="793"/>
      <c r="M764" s="793"/>
      <c r="N764" s="794"/>
      <c r="O764" s="667"/>
      <c r="P764" s="669"/>
      <c r="Q764" s="667"/>
      <c r="R764" s="669"/>
      <c r="S764" s="667"/>
      <c r="T764" s="669"/>
      <c r="U764" s="667"/>
      <c r="V764" s="669"/>
      <c r="W764" s="667"/>
      <c r="X764" s="669"/>
      <c r="Y764" s="667"/>
      <c r="Z764" s="669"/>
      <c r="AA764" s="667"/>
      <c r="AB764" s="669"/>
      <c r="AC764" s="667"/>
      <c r="AD764" s="669"/>
      <c r="AE764" s="12"/>
      <c r="AF764" s="122"/>
      <c r="AG764" s="212"/>
      <c r="AH764" s="742">
        <f t="shared" si="345"/>
        <v>0</v>
      </c>
      <c r="AI764" s="919"/>
      <c r="AJ764" s="742">
        <f t="shared" si="346"/>
        <v>0</v>
      </c>
      <c r="AK764" s="919"/>
      <c r="AL764" s="742">
        <f t="shared" si="347"/>
        <v>0</v>
      </c>
      <c r="AM764" s="919"/>
      <c r="AN764" s="639">
        <f t="shared" si="348"/>
        <v>0</v>
      </c>
      <c r="AO764" s="641"/>
      <c r="AP764" s="738" t="str">
        <f>IF(AN764=0,"",IF(SUM($AN$739:AN764)=1,AR764,IF($AN$799&gt;SUM($AN$739:AN764),_xlfn.CONCAT(", ",AR764),IF($AN$799=SUM($AN$739:AN764),_xlfn.CONCAT(" y ",AR764,".")))))</f>
        <v/>
      </c>
      <c r="AQ764" s="739" t="str">
        <f>IF(AO764=0,"", IF(SUM($AN$582:AO764)=1,#REF!, IF($AQ$589&gt;SUM($AN$582:AO764),_xlfn.CONCAT(", ",#REF!), IF($AQ$589=SUM($AN$582:AO764),_xlfn.CONCAT(" y ",#REF!,".")))))</f>
        <v/>
      </c>
      <c r="AR764" s="639">
        <f t="shared" si="349"/>
        <v>2.5</v>
      </c>
      <c r="AS764" s="641"/>
      <c r="AU764" s="638">
        <f t="shared" si="350"/>
        <v>2.5</v>
      </c>
      <c r="AV764" s="638"/>
      <c r="AW764" s="655">
        <f>IF(CNGE_2026_M3_Secc1!$AH$128=CNGE_2026_M3_Secc1!$AJ$128,0,CNGE_2026_M3_Secc1!DC163)</f>
        <v>0</v>
      </c>
      <c r="AX764" s="655"/>
      <c r="CJ764" s="638">
        <f t="shared" si="351"/>
        <v>2.5</v>
      </c>
      <c r="CK764" s="638"/>
      <c r="CL764" s="1049">
        <f t="shared" si="352"/>
        <v>0</v>
      </c>
      <c r="CM764" s="1050"/>
      <c r="CN764" s="1049">
        <f t="shared" si="353"/>
        <v>0</v>
      </c>
      <c r="CO764" s="1050"/>
      <c r="CP764" s="1049">
        <f t="shared" si="354"/>
        <v>0</v>
      </c>
      <c r="CQ764" s="1050"/>
      <c r="CR764" s="1049">
        <f t="shared" si="355"/>
        <v>0</v>
      </c>
      <c r="CS764" s="1050"/>
      <c r="CT764" s="1049">
        <f t="shared" si="356"/>
        <v>0</v>
      </c>
      <c r="CU764" s="1050"/>
      <c r="CV764" s="1049">
        <f t="shared" si="357"/>
        <v>0</v>
      </c>
      <c r="CW764" s="1050"/>
      <c r="CX764" s="1049">
        <f t="shared" si="358"/>
        <v>0</v>
      </c>
      <c r="CY764" s="1050"/>
      <c r="CZ764" s="1049">
        <f t="shared" si="359"/>
        <v>0</v>
      </c>
      <c r="DA764" s="1050"/>
      <c r="DC764" s="645">
        <f t="shared" si="344"/>
        <v>0</v>
      </c>
      <c r="DD764" s="647"/>
      <c r="DI764" s="645" cm="1">
        <f t="array" ref="DI764">IF($AH$731=$AJ$731,0,IF(OR(AND(AW764=0,COUNTA(O764:AD764)=COUNTIF($AZ$739:$BO$739,0)),AND(AW764=1,COUNTA(O764:AD764=0))),0,1))</f>
        <v>0</v>
      </c>
      <c r="DJ764" s="647"/>
    </row>
    <row r="765" spans="1:114" s="72" customFormat="1" ht="15">
      <c r="A765" s="131"/>
      <c r="B765" s="15"/>
      <c r="C765" s="801"/>
      <c r="D765" s="802"/>
      <c r="E765" s="944"/>
      <c r="F765" s="82" t="s">
        <v>155</v>
      </c>
      <c r="G765" s="792" t="s">
        <v>257</v>
      </c>
      <c r="H765" s="793"/>
      <c r="I765" s="793"/>
      <c r="J765" s="793"/>
      <c r="K765" s="793"/>
      <c r="L765" s="793"/>
      <c r="M765" s="793"/>
      <c r="N765" s="794"/>
      <c r="O765" s="667"/>
      <c r="P765" s="669"/>
      <c r="Q765" s="667"/>
      <c r="R765" s="669"/>
      <c r="S765" s="667"/>
      <c r="T765" s="669"/>
      <c r="U765" s="667"/>
      <c r="V765" s="669"/>
      <c r="W765" s="667"/>
      <c r="X765" s="669"/>
      <c r="Y765" s="667"/>
      <c r="Z765" s="669"/>
      <c r="AA765" s="667"/>
      <c r="AB765" s="669"/>
      <c r="AC765" s="667"/>
      <c r="AD765" s="669"/>
      <c r="AE765" s="12"/>
      <c r="AF765" s="122"/>
      <c r="AG765" s="212"/>
      <c r="AH765" s="742">
        <f t="shared" si="345"/>
        <v>0</v>
      </c>
      <c r="AI765" s="919"/>
      <c r="AJ765" s="742">
        <f t="shared" si="346"/>
        <v>0</v>
      </c>
      <c r="AK765" s="919"/>
      <c r="AL765" s="742">
        <f t="shared" si="347"/>
        <v>0</v>
      </c>
      <c r="AM765" s="919"/>
      <c r="AN765" s="639">
        <f t="shared" si="348"/>
        <v>0</v>
      </c>
      <c r="AO765" s="641"/>
      <c r="AP765" s="738" t="str">
        <f>IF(AN765=0,"",IF(SUM($AN$739:AN765)=1,AR765,IF($AN$799&gt;SUM($AN$739:AN765),_xlfn.CONCAT(", ",AR765),IF($AN$799=SUM($AN$739:AN765),_xlfn.CONCAT(" y ",AR765,".")))))</f>
        <v/>
      </c>
      <c r="AQ765" s="739" t="str">
        <f>IF(AO765=0,"", IF(SUM($AN$582:AO765)=1,#REF!, IF($AQ$589&gt;SUM($AN$582:AO765),_xlfn.CONCAT(", ",#REF!), IF($AQ$589=SUM($AN$582:AO765),_xlfn.CONCAT(" y ",#REF!,".")))))</f>
        <v/>
      </c>
      <c r="AR765" s="639">
        <f t="shared" si="349"/>
        <v>2.6</v>
      </c>
      <c r="AS765" s="641"/>
      <c r="AU765" s="638">
        <f t="shared" si="350"/>
        <v>2.6</v>
      </c>
      <c r="AV765" s="638"/>
      <c r="AW765" s="655">
        <f>IF(CNGE_2026_M3_Secc1!$AH$128=CNGE_2026_M3_Secc1!$AJ$128,0,CNGE_2026_M3_Secc1!DC164)</f>
        <v>0</v>
      </c>
      <c r="AX765" s="655"/>
      <c r="CJ765" s="638">
        <f t="shared" si="351"/>
        <v>2.6</v>
      </c>
      <c r="CK765" s="638"/>
      <c r="CL765" s="1049">
        <f t="shared" si="352"/>
        <v>0</v>
      </c>
      <c r="CM765" s="1050"/>
      <c r="CN765" s="1049">
        <f t="shared" si="353"/>
        <v>0</v>
      </c>
      <c r="CO765" s="1050"/>
      <c r="CP765" s="1049">
        <f t="shared" si="354"/>
        <v>0</v>
      </c>
      <c r="CQ765" s="1050"/>
      <c r="CR765" s="1049">
        <f t="shared" si="355"/>
        <v>0</v>
      </c>
      <c r="CS765" s="1050"/>
      <c r="CT765" s="1049">
        <f t="shared" si="356"/>
        <v>0</v>
      </c>
      <c r="CU765" s="1050"/>
      <c r="CV765" s="1049">
        <f t="shared" si="357"/>
        <v>0</v>
      </c>
      <c r="CW765" s="1050"/>
      <c r="CX765" s="1049">
        <f t="shared" si="358"/>
        <v>0</v>
      </c>
      <c r="CY765" s="1050"/>
      <c r="CZ765" s="1049">
        <f t="shared" si="359"/>
        <v>0</v>
      </c>
      <c r="DA765" s="1050"/>
      <c r="DC765" s="645">
        <f t="shared" si="344"/>
        <v>0</v>
      </c>
      <c r="DD765" s="647"/>
      <c r="DI765" s="645" cm="1">
        <f t="array" ref="DI765">IF($AH$731=$AJ$731,0,IF(OR(AND(AW765=0,COUNTA(O765:AD765)=COUNTIF($AZ$739:$BO$739,0)),AND(AW765=1,COUNTA(O765:AD765=0))),0,1))</f>
        <v>0</v>
      </c>
      <c r="DJ765" s="647"/>
    </row>
    <row r="766" spans="1:114" s="72" customFormat="1" ht="24" customHeight="1">
      <c r="A766" s="131"/>
      <c r="B766" s="15"/>
      <c r="C766" s="936" t="s">
        <v>68</v>
      </c>
      <c r="D766" s="937"/>
      <c r="E766" s="937"/>
      <c r="F766" s="938"/>
      <c r="G766" s="792" t="s">
        <v>220</v>
      </c>
      <c r="H766" s="793"/>
      <c r="I766" s="793"/>
      <c r="J766" s="793"/>
      <c r="K766" s="793"/>
      <c r="L766" s="793"/>
      <c r="M766" s="793"/>
      <c r="N766" s="794"/>
      <c r="O766" s="667"/>
      <c r="P766" s="669"/>
      <c r="Q766" s="667"/>
      <c r="R766" s="669"/>
      <c r="S766" s="667"/>
      <c r="T766" s="669"/>
      <c r="U766" s="667"/>
      <c r="V766" s="669"/>
      <c r="W766" s="667"/>
      <c r="X766" s="669"/>
      <c r="Y766" s="667"/>
      <c r="Z766" s="669"/>
      <c r="AA766" s="667"/>
      <c r="AB766" s="669"/>
      <c r="AC766" s="667"/>
      <c r="AD766" s="669"/>
      <c r="AE766" s="12"/>
      <c r="AF766" s="122"/>
      <c r="AG766" s="212"/>
      <c r="AH766" s="742">
        <f t="shared" si="345"/>
        <v>0</v>
      </c>
      <c r="AI766" s="919"/>
      <c r="AJ766" s="742">
        <f t="shared" si="346"/>
        <v>0</v>
      </c>
      <c r="AK766" s="919"/>
      <c r="AL766" s="742">
        <f t="shared" si="347"/>
        <v>0</v>
      </c>
      <c r="AM766" s="919"/>
      <c r="AN766" s="639">
        <f t="shared" si="348"/>
        <v>0</v>
      </c>
      <c r="AO766" s="641"/>
      <c r="AP766" s="738" t="str">
        <f>IF(AN766=0,"",IF(SUM($AN$739:AN766)=1,AR766,IF($AN$799&gt;SUM($AN$739:AN766),_xlfn.CONCAT(", ",AR766),IF($AN$799=SUM($AN$739:AN766),_xlfn.CONCAT(" y ",AR766,".")))))</f>
        <v/>
      </c>
      <c r="AQ766" s="739" t="str">
        <f>IF(AO766=0,"", IF(SUM($AN$582:AO766)=1,#REF!, IF($AQ$589&gt;SUM($AN$582:AO766),_xlfn.CONCAT(", ",#REF!), IF($AQ$589=SUM($AN$582:AO766),_xlfn.CONCAT(" y ",#REF!,".")))))</f>
        <v/>
      </c>
      <c r="AR766" s="639">
        <f>_xlfn.NUMBERVALUE(C766)</f>
        <v>3</v>
      </c>
      <c r="AS766" s="641"/>
      <c r="AU766" s="638">
        <f>_xlfn.NUMBERVALUE($C766)</f>
        <v>3</v>
      </c>
      <c r="AV766" s="638"/>
      <c r="AW766" s="655">
        <f>IF(CNGE_2026_M3_Secc1!$AH$128=CNGE_2026_M3_Secc1!$AJ$128,0,CNGE_2026_M3_Secc1!DC165)</f>
        <v>0</v>
      </c>
      <c r="AX766" s="655"/>
      <c r="CJ766" s="638">
        <f t="shared" si="351"/>
        <v>0</v>
      </c>
      <c r="CK766" s="638"/>
      <c r="CL766" s="1049">
        <f t="shared" si="352"/>
        <v>0</v>
      </c>
      <c r="CM766" s="1050"/>
      <c r="CN766" s="1049">
        <f t="shared" si="353"/>
        <v>0</v>
      </c>
      <c r="CO766" s="1050"/>
      <c r="CP766" s="1049">
        <f t="shared" si="354"/>
        <v>0</v>
      </c>
      <c r="CQ766" s="1050"/>
      <c r="CR766" s="1049">
        <f t="shared" si="355"/>
        <v>0</v>
      </c>
      <c r="CS766" s="1050"/>
      <c r="CT766" s="1049">
        <f t="shared" si="356"/>
        <v>0</v>
      </c>
      <c r="CU766" s="1050"/>
      <c r="CV766" s="1049">
        <f t="shared" si="357"/>
        <v>0</v>
      </c>
      <c r="CW766" s="1050"/>
      <c r="CX766" s="1049">
        <f t="shared" si="358"/>
        <v>0</v>
      </c>
      <c r="CY766" s="1050"/>
      <c r="CZ766" s="1049">
        <f t="shared" si="359"/>
        <v>0</v>
      </c>
      <c r="DA766" s="1050"/>
      <c r="DC766" s="645">
        <f t="shared" si="344"/>
        <v>0</v>
      </c>
      <c r="DD766" s="647"/>
      <c r="DI766" s="645" cm="1">
        <f t="array" ref="DI766">IF($AH$731=$AJ$731,0,IF(OR(AND(AW766=0,COUNTA(O766:AD766)=COUNTIF($AZ$739:$BO$739,0)),AND(AW766=1,COUNTA(O766:AD766=0))),0,1))</f>
        <v>0</v>
      </c>
      <c r="DJ766" s="647"/>
    </row>
    <row r="767" spans="1:114" s="72" customFormat="1" ht="24" customHeight="1">
      <c r="A767" s="131"/>
      <c r="B767" s="15"/>
      <c r="C767" s="936" t="s">
        <v>69</v>
      </c>
      <c r="D767" s="937"/>
      <c r="E767" s="937"/>
      <c r="F767" s="938"/>
      <c r="G767" s="792" t="s">
        <v>221</v>
      </c>
      <c r="H767" s="793"/>
      <c r="I767" s="793"/>
      <c r="J767" s="793"/>
      <c r="K767" s="793"/>
      <c r="L767" s="793"/>
      <c r="M767" s="793"/>
      <c r="N767" s="794"/>
      <c r="O767" s="667"/>
      <c r="P767" s="669"/>
      <c r="Q767" s="667"/>
      <c r="R767" s="669"/>
      <c r="S767" s="667"/>
      <c r="T767" s="669"/>
      <c r="U767" s="667"/>
      <c r="V767" s="669"/>
      <c r="W767" s="667"/>
      <c r="X767" s="669"/>
      <c r="Y767" s="667"/>
      <c r="Z767" s="669"/>
      <c r="AA767" s="667"/>
      <c r="AB767" s="669"/>
      <c r="AC767" s="667"/>
      <c r="AD767" s="669"/>
      <c r="AE767" s="12"/>
      <c r="AF767" s="122"/>
      <c r="AG767" s="212"/>
      <c r="AH767" s="742">
        <f t="shared" si="345"/>
        <v>0</v>
      </c>
      <c r="AI767" s="919"/>
      <c r="AJ767" s="742">
        <f t="shared" si="346"/>
        <v>0</v>
      </c>
      <c r="AK767" s="919"/>
      <c r="AL767" s="742">
        <f t="shared" si="347"/>
        <v>0</v>
      </c>
      <c r="AM767" s="919"/>
      <c r="AN767" s="639">
        <f t="shared" si="348"/>
        <v>0</v>
      </c>
      <c r="AO767" s="641"/>
      <c r="AP767" s="738" t="str">
        <f>IF(AN767=0,"",IF(SUM($AN$739:AN767)=1,AR767,IF($AN$799&gt;SUM($AN$739:AN767),_xlfn.CONCAT(", ",AR767),IF($AN$799=SUM($AN$739:AN767),_xlfn.CONCAT(" y ",AR767,".")))))</f>
        <v/>
      </c>
      <c r="AQ767" s="739" t="str">
        <f>IF(AO767=0,"", IF(SUM($AN$582:AO767)=1,#REF!, IF($AQ$589&gt;SUM($AN$582:AO767),_xlfn.CONCAT(", ",#REF!), IF($AQ$589=SUM($AN$582:AO767),_xlfn.CONCAT(" y ",#REF!,".")))))</f>
        <v/>
      </c>
      <c r="AR767" s="639">
        <f>_xlfn.NUMBERVALUE(C767)</f>
        <v>4</v>
      </c>
      <c r="AS767" s="641"/>
      <c r="AU767" s="638">
        <f>_xlfn.NUMBERVALUE($C767)</f>
        <v>4</v>
      </c>
      <c r="AV767" s="638"/>
      <c r="AW767" s="655">
        <f>IF(CNGE_2026_M3_Secc1!$AH$128=CNGE_2026_M3_Secc1!$AJ$128,0,CNGE_2026_M3_Secc1!DC166)</f>
        <v>0</v>
      </c>
      <c r="AX767" s="655"/>
      <c r="CJ767" s="638">
        <f t="shared" si="351"/>
        <v>0</v>
      </c>
      <c r="CK767" s="638"/>
      <c r="CL767" s="1049">
        <f t="shared" si="352"/>
        <v>0</v>
      </c>
      <c r="CM767" s="1050"/>
      <c r="CN767" s="1049">
        <f t="shared" si="353"/>
        <v>0</v>
      </c>
      <c r="CO767" s="1050"/>
      <c r="CP767" s="1049">
        <f t="shared" si="354"/>
        <v>0</v>
      </c>
      <c r="CQ767" s="1050"/>
      <c r="CR767" s="1049">
        <f t="shared" si="355"/>
        <v>0</v>
      </c>
      <c r="CS767" s="1050"/>
      <c r="CT767" s="1049">
        <f t="shared" si="356"/>
        <v>0</v>
      </c>
      <c r="CU767" s="1050"/>
      <c r="CV767" s="1049">
        <f t="shared" si="357"/>
        <v>0</v>
      </c>
      <c r="CW767" s="1050"/>
      <c r="CX767" s="1049">
        <f t="shared" si="358"/>
        <v>0</v>
      </c>
      <c r="CY767" s="1050"/>
      <c r="CZ767" s="1049">
        <f t="shared" si="359"/>
        <v>0</v>
      </c>
      <c r="DA767" s="1050"/>
      <c r="DC767" s="645">
        <f t="shared" si="344"/>
        <v>0</v>
      </c>
      <c r="DD767" s="647"/>
      <c r="DI767" s="645" cm="1">
        <f t="array" ref="DI767">IF($AH$731=$AJ$731,0,IF(OR(AND(AW767=0,COUNTA(O767:AD767)=COUNTIF($AZ$739:$BO$739,0)),AND(AW767=1,COUNTA(O767:AD767=0))),0,1))</f>
        <v>0</v>
      </c>
      <c r="DJ767" s="647"/>
    </row>
    <row r="768" spans="1:114" s="72" customFormat="1" ht="24" customHeight="1">
      <c r="A768" s="131"/>
      <c r="B768" s="15"/>
      <c r="C768" s="797" t="s">
        <v>222</v>
      </c>
      <c r="D768" s="798"/>
      <c r="E768" s="942"/>
      <c r="F768" s="82" t="s">
        <v>156</v>
      </c>
      <c r="G768" s="792" t="s">
        <v>1341</v>
      </c>
      <c r="H768" s="793"/>
      <c r="I768" s="793"/>
      <c r="J768" s="793"/>
      <c r="K768" s="793"/>
      <c r="L768" s="793"/>
      <c r="M768" s="793"/>
      <c r="N768" s="794"/>
      <c r="O768" s="667"/>
      <c r="P768" s="669"/>
      <c r="Q768" s="667"/>
      <c r="R768" s="669"/>
      <c r="S768" s="667"/>
      <c r="T768" s="669"/>
      <c r="U768" s="667"/>
      <c r="V768" s="669"/>
      <c r="W768" s="667"/>
      <c r="X768" s="669"/>
      <c r="Y768" s="667"/>
      <c r="Z768" s="669"/>
      <c r="AA768" s="667"/>
      <c r="AB768" s="669"/>
      <c r="AC768" s="667"/>
      <c r="AD768" s="669"/>
      <c r="AE768" s="12"/>
      <c r="AF768" s="122"/>
      <c r="AG768" s="212"/>
      <c r="AH768" s="742">
        <f t="shared" si="345"/>
        <v>0</v>
      </c>
      <c r="AI768" s="919"/>
      <c r="AJ768" s="742">
        <f t="shared" si="346"/>
        <v>0</v>
      </c>
      <c r="AK768" s="919"/>
      <c r="AL768" s="742">
        <f t="shared" si="347"/>
        <v>0</v>
      </c>
      <c r="AM768" s="919"/>
      <c r="AN768" s="639">
        <f t="shared" si="348"/>
        <v>0</v>
      </c>
      <c r="AO768" s="641"/>
      <c r="AP768" s="738" t="str">
        <f>IF(AN768=0,"",IF(SUM($AN$739:AN768)=1,AR768,IF($AN$799&gt;SUM($AN$739:AN768),_xlfn.CONCAT(", ",AR768),IF($AN$799=SUM($AN$739:AN768),_xlfn.CONCAT(" y ",AR768,".")))))</f>
        <v/>
      </c>
      <c r="AQ768" s="739" t="str">
        <f>IF(AO768=0,"", IF(SUM($AN$582:AO768)=1,#REF!, IF($AQ$589&gt;SUM($AN$582:AO768),_xlfn.CONCAT(", ",#REF!), IF($AQ$589=SUM($AN$582:AO768),_xlfn.CONCAT(" y ",#REF!,".")))))</f>
        <v/>
      </c>
      <c r="AR768" s="639">
        <f t="shared" si="349"/>
        <v>5.0999999999999996</v>
      </c>
      <c r="AS768" s="641"/>
      <c r="AU768" s="638">
        <f t="shared" si="350"/>
        <v>5.0999999999999996</v>
      </c>
      <c r="AV768" s="638"/>
      <c r="AW768" s="655">
        <f>IF(CNGE_2026_M3_Secc1!$AH$128=CNGE_2026_M3_Secc1!$AJ$128,0,CNGE_2026_M3_Secc1!DC167)</f>
        <v>0</v>
      </c>
      <c r="AX768" s="655"/>
      <c r="CJ768" s="638">
        <f t="shared" si="351"/>
        <v>5.0999999999999996</v>
      </c>
      <c r="CK768" s="638"/>
      <c r="CL768" s="1049">
        <f t="shared" si="352"/>
        <v>0</v>
      </c>
      <c r="CM768" s="1050"/>
      <c r="CN768" s="1049">
        <f t="shared" si="353"/>
        <v>0</v>
      </c>
      <c r="CO768" s="1050"/>
      <c r="CP768" s="1049">
        <f t="shared" si="354"/>
        <v>0</v>
      </c>
      <c r="CQ768" s="1050"/>
      <c r="CR768" s="1049">
        <f t="shared" si="355"/>
        <v>0</v>
      </c>
      <c r="CS768" s="1050"/>
      <c r="CT768" s="1049">
        <f t="shared" si="356"/>
        <v>0</v>
      </c>
      <c r="CU768" s="1050"/>
      <c r="CV768" s="1049">
        <f t="shared" si="357"/>
        <v>0</v>
      </c>
      <c r="CW768" s="1050"/>
      <c r="CX768" s="1049">
        <f t="shared" si="358"/>
        <v>0</v>
      </c>
      <c r="CY768" s="1050"/>
      <c r="CZ768" s="1049">
        <f t="shared" si="359"/>
        <v>0</v>
      </c>
      <c r="DA768" s="1050"/>
      <c r="DC768" s="645">
        <f t="shared" si="344"/>
        <v>0</v>
      </c>
      <c r="DD768" s="647"/>
      <c r="DI768" s="645" cm="1">
        <f t="array" ref="DI768">IF($AH$731=$AJ$731,0,IF(OR(AND(AW768=0,COUNTA(O768:AD768)=COUNTIF($AZ$739:$BO$739,0)),AND(AW768=1,COUNTA(O768:AD768=0))),0,1))</f>
        <v>0</v>
      </c>
      <c r="DJ768" s="647"/>
    </row>
    <row r="769" spans="1:114" s="72" customFormat="1" ht="24" customHeight="1">
      <c r="A769" s="131"/>
      <c r="B769" s="15"/>
      <c r="C769" s="799"/>
      <c r="D769" s="800"/>
      <c r="E769" s="943"/>
      <c r="F769" s="82" t="s">
        <v>157</v>
      </c>
      <c r="G769" s="792" t="s">
        <v>677</v>
      </c>
      <c r="H769" s="793"/>
      <c r="I769" s="793"/>
      <c r="J769" s="793"/>
      <c r="K769" s="793"/>
      <c r="L769" s="793"/>
      <c r="M769" s="793"/>
      <c r="N769" s="794"/>
      <c r="O769" s="667"/>
      <c r="P769" s="669"/>
      <c r="Q769" s="667"/>
      <c r="R769" s="669"/>
      <c r="S769" s="667"/>
      <c r="T769" s="669"/>
      <c r="U769" s="667"/>
      <c r="V769" s="669"/>
      <c r="W769" s="667"/>
      <c r="X769" s="669"/>
      <c r="Y769" s="667"/>
      <c r="Z769" s="669"/>
      <c r="AA769" s="667"/>
      <c r="AB769" s="669"/>
      <c r="AC769" s="667"/>
      <c r="AD769" s="669"/>
      <c r="AE769" s="12"/>
      <c r="AF769" s="122"/>
      <c r="AG769" s="212"/>
      <c r="AH769" s="742">
        <f t="shared" si="345"/>
        <v>0</v>
      </c>
      <c r="AI769" s="919"/>
      <c r="AJ769" s="742">
        <f t="shared" si="346"/>
        <v>0</v>
      </c>
      <c r="AK769" s="919"/>
      <c r="AL769" s="742">
        <f t="shared" si="347"/>
        <v>0</v>
      </c>
      <c r="AM769" s="919"/>
      <c r="AN769" s="639">
        <f t="shared" si="348"/>
        <v>0</v>
      </c>
      <c r="AO769" s="641"/>
      <c r="AP769" s="738" t="str">
        <f>IF(AN769=0,"",IF(SUM($AN$739:AN769)=1,AR769,IF($AN$799&gt;SUM($AN$739:AN769),_xlfn.CONCAT(", ",AR769),IF($AN$799=SUM($AN$739:AN769),_xlfn.CONCAT(" y ",AR769,".")))))</f>
        <v/>
      </c>
      <c r="AQ769" s="739" t="str">
        <f>IF(AO769=0,"", IF(SUM($AN$582:AO769)=1,#REF!, IF($AQ$589&gt;SUM($AN$582:AO769),_xlfn.CONCAT(", ",#REF!), IF($AQ$589=SUM($AN$582:AO769),_xlfn.CONCAT(" y ",#REF!,".")))))</f>
        <v/>
      </c>
      <c r="AR769" s="639">
        <f t="shared" si="349"/>
        <v>5.2</v>
      </c>
      <c r="AS769" s="641"/>
      <c r="AU769" s="638">
        <f t="shared" si="350"/>
        <v>5.2</v>
      </c>
      <c r="AV769" s="638"/>
      <c r="AW769" s="655">
        <f>IF(CNGE_2026_M3_Secc1!$AH$128=CNGE_2026_M3_Secc1!$AJ$128,0,CNGE_2026_M3_Secc1!DC168)</f>
        <v>0</v>
      </c>
      <c r="AX769" s="655"/>
      <c r="CJ769" s="638">
        <f t="shared" si="351"/>
        <v>5.2</v>
      </c>
      <c r="CK769" s="638"/>
      <c r="CL769" s="1049">
        <f t="shared" si="352"/>
        <v>0</v>
      </c>
      <c r="CM769" s="1050"/>
      <c r="CN769" s="1049">
        <f t="shared" si="353"/>
        <v>0</v>
      </c>
      <c r="CO769" s="1050"/>
      <c r="CP769" s="1049">
        <f t="shared" si="354"/>
        <v>0</v>
      </c>
      <c r="CQ769" s="1050"/>
      <c r="CR769" s="1049">
        <f t="shared" si="355"/>
        <v>0</v>
      </c>
      <c r="CS769" s="1050"/>
      <c r="CT769" s="1049">
        <f t="shared" si="356"/>
        <v>0</v>
      </c>
      <c r="CU769" s="1050"/>
      <c r="CV769" s="1049">
        <f t="shared" si="357"/>
        <v>0</v>
      </c>
      <c r="CW769" s="1050"/>
      <c r="CX769" s="1049">
        <f t="shared" si="358"/>
        <v>0</v>
      </c>
      <c r="CY769" s="1050"/>
      <c r="CZ769" s="1049">
        <f t="shared" si="359"/>
        <v>0</v>
      </c>
      <c r="DA769" s="1050"/>
      <c r="DC769" s="645">
        <f t="shared" si="344"/>
        <v>0</v>
      </c>
      <c r="DD769" s="647"/>
      <c r="DI769" s="645" cm="1">
        <f t="array" ref="DI769">IF($AH$731=$AJ$731,0,IF(OR(AND(AW769=0,COUNTA(O769:AD769)=COUNTIF($AZ$739:$BO$739,0)),AND(AW769=1,COUNTA(O769:AD769=0))),0,1))</f>
        <v>0</v>
      </c>
      <c r="DJ769" s="647"/>
    </row>
    <row r="770" spans="1:114" s="72" customFormat="1" ht="24" customHeight="1">
      <c r="A770" s="131"/>
      <c r="B770" s="15"/>
      <c r="C770" s="799"/>
      <c r="D770" s="800"/>
      <c r="E770" s="943"/>
      <c r="F770" s="82" t="s">
        <v>158</v>
      </c>
      <c r="G770" s="792" t="s">
        <v>678</v>
      </c>
      <c r="H770" s="793"/>
      <c r="I770" s="793"/>
      <c r="J770" s="793"/>
      <c r="K770" s="793"/>
      <c r="L770" s="793"/>
      <c r="M770" s="793"/>
      <c r="N770" s="794"/>
      <c r="O770" s="667"/>
      <c r="P770" s="669"/>
      <c r="Q770" s="667"/>
      <c r="R770" s="669"/>
      <c r="S770" s="667"/>
      <c r="T770" s="669"/>
      <c r="U770" s="667"/>
      <c r="V770" s="669"/>
      <c r="W770" s="667"/>
      <c r="X770" s="669"/>
      <c r="Y770" s="667"/>
      <c r="Z770" s="669"/>
      <c r="AA770" s="667"/>
      <c r="AB770" s="669"/>
      <c r="AC770" s="667"/>
      <c r="AD770" s="669"/>
      <c r="AE770" s="12"/>
      <c r="AF770" s="122"/>
      <c r="AG770" s="212"/>
      <c r="AH770" s="742">
        <f t="shared" si="345"/>
        <v>0</v>
      </c>
      <c r="AI770" s="919"/>
      <c r="AJ770" s="742">
        <f t="shared" si="346"/>
        <v>0</v>
      </c>
      <c r="AK770" s="919"/>
      <c r="AL770" s="742">
        <f t="shared" si="347"/>
        <v>0</v>
      </c>
      <c r="AM770" s="919"/>
      <c r="AN770" s="639">
        <f t="shared" si="348"/>
        <v>0</v>
      </c>
      <c r="AO770" s="641"/>
      <c r="AP770" s="738" t="str">
        <f>IF(AN770=0,"",IF(SUM($AN$739:AN770)=1,AR770,IF($AN$799&gt;SUM($AN$739:AN770),_xlfn.CONCAT(", ",AR770),IF($AN$799=SUM($AN$739:AN770),_xlfn.CONCAT(" y ",AR770,".")))))</f>
        <v/>
      </c>
      <c r="AQ770" s="739" t="str">
        <f>IF(AO770=0,"", IF(SUM($AN$582:AO770)=1,#REF!, IF($AQ$589&gt;SUM($AN$582:AO770),_xlfn.CONCAT(", ",#REF!), IF($AQ$589=SUM($AN$582:AO770),_xlfn.CONCAT(" y ",#REF!,".")))))</f>
        <v/>
      </c>
      <c r="AR770" s="639">
        <f t="shared" si="349"/>
        <v>5.3</v>
      </c>
      <c r="AS770" s="641"/>
      <c r="AU770" s="638">
        <f t="shared" si="350"/>
        <v>5.3</v>
      </c>
      <c r="AV770" s="638"/>
      <c r="AW770" s="655">
        <f>IF(CNGE_2026_M3_Secc1!$AH$128=CNGE_2026_M3_Secc1!$AJ$128,0,CNGE_2026_M3_Secc1!DC169)</f>
        <v>0</v>
      </c>
      <c r="AX770" s="655"/>
      <c r="CJ770" s="638">
        <f t="shared" si="351"/>
        <v>5.3</v>
      </c>
      <c r="CK770" s="638"/>
      <c r="CL770" s="1049">
        <f t="shared" si="352"/>
        <v>0</v>
      </c>
      <c r="CM770" s="1050"/>
      <c r="CN770" s="1049">
        <f t="shared" si="353"/>
        <v>0</v>
      </c>
      <c r="CO770" s="1050"/>
      <c r="CP770" s="1049">
        <f t="shared" si="354"/>
        <v>0</v>
      </c>
      <c r="CQ770" s="1050"/>
      <c r="CR770" s="1049">
        <f t="shared" si="355"/>
        <v>0</v>
      </c>
      <c r="CS770" s="1050"/>
      <c r="CT770" s="1049">
        <f t="shared" si="356"/>
        <v>0</v>
      </c>
      <c r="CU770" s="1050"/>
      <c r="CV770" s="1049">
        <f t="shared" si="357"/>
        <v>0</v>
      </c>
      <c r="CW770" s="1050"/>
      <c r="CX770" s="1049">
        <f t="shared" si="358"/>
        <v>0</v>
      </c>
      <c r="CY770" s="1050"/>
      <c r="CZ770" s="1049">
        <f t="shared" si="359"/>
        <v>0</v>
      </c>
      <c r="DA770" s="1050"/>
      <c r="DC770" s="645">
        <f t="shared" si="344"/>
        <v>0</v>
      </c>
      <c r="DD770" s="647"/>
      <c r="DI770" s="645" cm="1">
        <f t="array" ref="DI770">IF($AH$731=$AJ$731,0,IF(OR(AND(AW770=0,COUNTA(O770:AD770)=COUNTIF($AZ$739:$BO$739,0)),AND(AW770=1,COUNTA(O770:AD770=0))),0,1))</f>
        <v>0</v>
      </c>
      <c r="DJ770" s="647"/>
    </row>
    <row r="771" spans="1:114" s="72" customFormat="1" ht="24" customHeight="1">
      <c r="A771" s="131"/>
      <c r="B771" s="15"/>
      <c r="C771" s="801"/>
      <c r="D771" s="802"/>
      <c r="E771" s="944"/>
      <c r="F771" s="82" t="s">
        <v>159</v>
      </c>
      <c r="G771" s="792" t="s">
        <v>258</v>
      </c>
      <c r="H771" s="793"/>
      <c r="I771" s="793"/>
      <c r="J771" s="793"/>
      <c r="K771" s="793"/>
      <c r="L771" s="793"/>
      <c r="M771" s="793"/>
      <c r="N771" s="794"/>
      <c r="O771" s="667"/>
      <c r="P771" s="669"/>
      <c r="Q771" s="667"/>
      <c r="R771" s="669"/>
      <c r="S771" s="667"/>
      <c r="T771" s="669"/>
      <c r="U771" s="667"/>
      <c r="V771" s="669"/>
      <c r="W771" s="667"/>
      <c r="X771" s="669"/>
      <c r="Y771" s="667"/>
      <c r="Z771" s="669"/>
      <c r="AA771" s="667"/>
      <c r="AB771" s="669"/>
      <c r="AC771" s="667"/>
      <c r="AD771" s="669"/>
      <c r="AE771" s="12"/>
      <c r="AF771" s="122"/>
      <c r="AG771" s="212"/>
      <c r="AH771" s="742">
        <f t="shared" si="345"/>
        <v>0</v>
      </c>
      <c r="AI771" s="919"/>
      <c r="AJ771" s="742">
        <f t="shared" si="346"/>
        <v>0</v>
      </c>
      <c r="AK771" s="919"/>
      <c r="AL771" s="742">
        <f t="shared" si="347"/>
        <v>0</v>
      </c>
      <c r="AM771" s="919"/>
      <c r="AN771" s="639">
        <f t="shared" si="348"/>
        <v>0</v>
      </c>
      <c r="AO771" s="641"/>
      <c r="AP771" s="738" t="str">
        <f>IF(AN771=0,"",IF(SUM($AN$739:AN771)=1,AR771,IF($AN$799&gt;SUM($AN$739:AN771),_xlfn.CONCAT(", ",AR771),IF($AN$799=SUM($AN$739:AN771),_xlfn.CONCAT(" y ",AR771,".")))))</f>
        <v/>
      </c>
      <c r="AQ771" s="739" t="str">
        <f>IF(AO771=0,"", IF(SUM($AN$582:AO771)=1,#REF!, IF($AQ$589&gt;SUM($AN$582:AO771),_xlfn.CONCAT(", ",#REF!), IF($AQ$589=SUM($AN$582:AO771),_xlfn.CONCAT(" y ",#REF!,".")))))</f>
        <v/>
      </c>
      <c r="AR771" s="639">
        <f t="shared" si="349"/>
        <v>5.4</v>
      </c>
      <c r="AS771" s="641"/>
      <c r="AU771" s="638">
        <f t="shared" si="350"/>
        <v>5.4</v>
      </c>
      <c r="AV771" s="638"/>
      <c r="AW771" s="655">
        <f>IF(CNGE_2026_M3_Secc1!$AH$128=CNGE_2026_M3_Secc1!$AJ$128,0,CNGE_2026_M3_Secc1!DC170)</f>
        <v>0</v>
      </c>
      <c r="AX771" s="655"/>
      <c r="CJ771" s="638">
        <f t="shared" si="351"/>
        <v>5.4</v>
      </c>
      <c r="CK771" s="638"/>
      <c r="CL771" s="1049">
        <f t="shared" si="352"/>
        <v>0</v>
      </c>
      <c r="CM771" s="1050"/>
      <c r="CN771" s="1049">
        <f t="shared" si="353"/>
        <v>0</v>
      </c>
      <c r="CO771" s="1050"/>
      <c r="CP771" s="1049">
        <f t="shared" si="354"/>
        <v>0</v>
      </c>
      <c r="CQ771" s="1050"/>
      <c r="CR771" s="1049">
        <f t="shared" si="355"/>
        <v>0</v>
      </c>
      <c r="CS771" s="1050"/>
      <c r="CT771" s="1049">
        <f t="shared" si="356"/>
        <v>0</v>
      </c>
      <c r="CU771" s="1050"/>
      <c r="CV771" s="1049">
        <f t="shared" si="357"/>
        <v>0</v>
      </c>
      <c r="CW771" s="1050"/>
      <c r="CX771" s="1049">
        <f t="shared" si="358"/>
        <v>0</v>
      </c>
      <c r="CY771" s="1050"/>
      <c r="CZ771" s="1049">
        <f t="shared" si="359"/>
        <v>0</v>
      </c>
      <c r="DA771" s="1050"/>
      <c r="DC771" s="645">
        <f t="shared" ref="DC771:DC798" si="360">IF($AH$731=$AJ$731,0,IF(OR(SUM(O771)&lt;=SUM($N$559),AND(SUM($N$559)&gt;0,OR(O771="NS",O771="NS"))),0,1))</f>
        <v>0</v>
      </c>
      <c r="DD771" s="647"/>
      <c r="DI771" s="645" cm="1">
        <f t="array" ref="DI771">IF($AH$731=$AJ$731,0,IF(OR(AND(AW771=0,COUNTA(O771:AD771)=COUNTIF($AZ$739:$BO$739,0)),AND(AW771=1,COUNTA(O771:AD771=0))),0,1))</f>
        <v>0</v>
      </c>
      <c r="DJ771" s="647"/>
    </row>
    <row r="772" spans="1:114" s="72" customFormat="1" ht="15">
      <c r="A772" s="131"/>
      <c r="B772" s="15"/>
      <c r="C772" s="936" t="s">
        <v>71</v>
      </c>
      <c r="D772" s="937"/>
      <c r="E772" s="937"/>
      <c r="F772" s="938"/>
      <c r="G772" s="792" t="s">
        <v>177</v>
      </c>
      <c r="H772" s="793"/>
      <c r="I772" s="793"/>
      <c r="J772" s="793"/>
      <c r="K772" s="793"/>
      <c r="L772" s="793"/>
      <c r="M772" s="793"/>
      <c r="N772" s="794"/>
      <c r="O772" s="667"/>
      <c r="P772" s="669"/>
      <c r="Q772" s="667"/>
      <c r="R772" s="669"/>
      <c r="S772" s="667"/>
      <c r="T772" s="669"/>
      <c r="U772" s="667"/>
      <c r="V772" s="669"/>
      <c r="W772" s="667"/>
      <c r="X772" s="669"/>
      <c r="Y772" s="667"/>
      <c r="Z772" s="669"/>
      <c r="AA772" s="667"/>
      <c r="AB772" s="669"/>
      <c r="AC772" s="667"/>
      <c r="AD772" s="669"/>
      <c r="AE772" s="12"/>
      <c r="AF772" s="122"/>
      <c r="AG772" s="212"/>
      <c r="AH772" s="742">
        <f t="shared" si="345"/>
        <v>0</v>
      </c>
      <c r="AI772" s="919"/>
      <c r="AJ772" s="742">
        <f t="shared" si="346"/>
        <v>0</v>
      </c>
      <c r="AK772" s="919"/>
      <c r="AL772" s="742">
        <f t="shared" si="347"/>
        <v>0</v>
      </c>
      <c r="AM772" s="919"/>
      <c r="AN772" s="639">
        <f t="shared" si="348"/>
        <v>0</v>
      </c>
      <c r="AO772" s="641"/>
      <c r="AP772" s="738" t="str">
        <f>IF(AN772=0,"",IF(SUM($AN$739:AN772)=1,AR772,IF($AN$799&gt;SUM($AN$739:AN772),_xlfn.CONCAT(", ",AR772),IF($AN$799=SUM($AN$739:AN772),_xlfn.CONCAT(" y ",AR772,".")))))</f>
        <v/>
      </c>
      <c r="AQ772" s="739" t="str">
        <f>IF(AO772=0,"", IF(SUM($AN$582:AO772)=1,#REF!, IF($AQ$589&gt;SUM($AN$582:AO772),_xlfn.CONCAT(", ",#REF!), IF($AQ$589=SUM($AN$582:AO772),_xlfn.CONCAT(" y ",#REF!,".")))))</f>
        <v/>
      </c>
      <c r="AR772" s="639">
        <f>_xlfn.NUMBERVALUE(C772)</f>
        <v>6</v>
      </c>
      <c r="AS772" s="641"/>
      <c r="AU772" s="638">
        <f>_xlfn.NUMBERVALUE($C772)</f>
        <v>6</v>
      </c>
      <c r="AV772" s="638"/>
      <c r="AW772" s="655">
        <f>IF(CNGE_2026_M3_Secc1!$AH$128=CNGE_2026_M3_Secc1!$AJ$128,0,CNGE_2026_M3_Secc1!DC171)</f>
        <v>0</v>
      </c>
      <c r="AX772" s="655"/>
      <c r="CJ772" s="638">
        <f t="shared" si="351"/>
        <v>0</v>
      </c>
      <c r="CK772" s="638"/>
      <c r="CL772" s="1049">
        <f t="shared" si="352"/>
        <v>0</v>
      </c>
      <c r="CM772" s="1050"/>
      <c r="CN772" s="1049">
        <f t="shared" si="353"/>
        <v>0</v>
      </c>
      <c r="CO772" s="1050"/>
      <c r="CP772" s="1049">
        <f t="shared" si="354"/>
        <v>0</v>
      </c>
      <c r="CQ772" s="1050"/>
      <c r="CR772" s="1049">
        <f t="shared" si="355"/>
        <v>0</v>
      </c>
      <c r="CS772" s="1050"/>
      <c r="CT772" s="1049">
        <f t="shared" si="356"/>
        <v>0</v>
      </c>
      <c r="CU772" s="1050"/>
      <c r="CV772" s="1049">
        <f t="shared" si="357"/>
        <v>0</v>
      </c>
      <c r="CW772" s="1050"/>
      <c r="CX772" s="1049">
        <f t="shared" si="358"/>
        <v>0</v>
      </c>
      <c r="CY772" s="1050"/>
      <c r="CZ772" s="1049">
        <f t="shared" si="359"/>
        <v>0</v>
      </c>
      <c r="DA772" s="1050"/>
      <c r="DC772" s="645">
        <f t="shared" si="360"/>
        <v>0</v>
      </c>
      <c r="DD772" s="647"/>
      <c r="DI772" s="645" cm="1">
        <f t="array" ref="DI772">IF($AH$731=$AJ$731,0,IF(OR(AND(AW772=0,COUNTA(O772:AD772)=COUNTIF($AZ$739:$BO$739,0)),AND(AW772=1,COUNTA(O772:AD772=0))),0,1))</f>
        <v>0</v>
      </c>
      <c r="DJ772" s="647"/>
    </row>
    <row r="773" spans="1:114" s="72" customFormat="1" ht="15">
      <c r="A773" s="131"/>
      <c r="B773" s="15"/>
      <c r="C773" s="936" t="s">
        <v>72</v>
      </c>
      <c r="D773" s="937"/>
      <c r="E773" s="937"/>
      <c r="F773" s="938"/>
      <c r="G773" s="792" t="s">
        <v>179</v>
      </c>
      <c r="H773" s="793"/>
      <c r="I773" s="793"/>
      <c r="J773" s="793"/>
      <c r="K773" s="793"/>
      <c r="L773" s="793"/>
      <c r="M773" s="793"/>
      <c r="N773" s="794"/>
      <c r="O773" s="667"/>
      <c r="P773" s="669"/>
      <c r="Q773" s="667"/>
      <c r="R773" s="669"/>
      <c r="S773" s="667"/>
      <c r="T773" s="669"/>
      <c r="U773" s="667"/>
      <c r="V773" s="669"/>
      <c r="W773" s="667"/>
      <c r="X773" s="669"/>
      <c r="Y773" s="667"/>
      <c r="Z773" s="669"/>
      <c r="AA773" s="667"/>
      <c r="AB773" s="669"/>
      <c r="AC773" s="667"/>
      <c r="AD773" s="669"/>
      <c r="AE773" s="12"/>
      <c r="AF773" s="122"/>
      <c r="AG773" s="212"/>
      <c r="AH773" s="742">
        <f t="shared" si="345"/>
        <v>0</v>
      </c>
      <c r="AI773" s="919"/>
      <c r="AJ773" s="742">
        <f t="shared" si="346"/>
        <v>0</v>
      </c>
      <c r="AK773" s="919"/>
      <c r="AL773" s="742">
        <f t="shared" si="347"/>
        <v>0</v>
      </c>
      <c r="AM773" s="919"/>
      <c r="AN773" s="639">
        <f t="shared" si="348"/>
        <v>0</v>
      </c>
      <c r="AO773" s="641"/>
      <c r="AP773" s="738" t="str">
        <f>IF(AN773=0,"",IF(SUM($AN$739:AN773)=1,AR773,IF($AN$799&gt;SUM($AN$739:AN773),_xlfn.CONCAT(", ",AR773),IF($AN$799=SUM($AN$739:AN773),_xlfn.CONCAT(" y ",AR773,".")))))</f>
        <v/>
      </c>
      <c r="AQ773" s="739" t="str">
        <f>IF(AO773=0,"", IF(SUM($AN$582:AO773)=1,#REF!, IF($AQ$589&gt;SUM($AN$582:AO773),_xlfn.CONCAT(", ",#REF!), IF($AQ$589=SUM($AN$582:AO773),_xlfn.CONCAT(" y ",#REF!,".")))))</f>
        <v/>
      </c>
      <c r="AR773" s="639">
        <f t="shared" ref="AR773:AR779" si="361">_xlfn.NUMBERVALUE(C773)</f>
        <v>7</v>
      </c>
      <c r="AS773" s="641"/>
      <c r="AU773" s="638">
        <f t="shared" ref="AU773:AU779" si="362">_xlfn.NUMBERVALUE($C773)</f>
        <v>7</v>
      </c>
      <c r="AV773" s="638"/>
      <c r="AW773" s="655">
        <f>IF(CNGE_2026_M3_Secc1!$AH$128=CNGE_2026_M3_Secc1!$AJ$128,0,CNGE_2026_M3_Secc1!DC172)</f>
        <v>0</v>
      </c>
      <c r="AX773" s="655"/>
      <c r="CJ773" s="638">
        <f t="shared" si="351"/>
        <v>0</v>
      </c>
      <c r="CK773" s="638"/>
      <c r="CL773" s="1049">
        <f t="shared" si="352"/>
        <v>0</v>
      </c>
      <c r="CM773" s="1050"/>
      <c r="CN773" s="1049">
        <f t="shared" si="353"/>
        <v>0</v>
      </c>
      <c r="CO773" s="1050"/>
      <c r="CP773" s="1049">
        <f t="shared" si="354"/>
        <v>0</v>
      </c>
      <c r="CQ773" s="1050"/>
      <c r="CR773" s="1049">
        <f t="shared" si="355"/>
        <v>0</v>
      </c>
      <c r="CS773" s="1050"/>
      <c r="CT773" s="1049">
        <f t="shared" si="356"/>
        <v>0</v>
      </c>
      <c r="CU773" s="1050"/>
      <c r="CV773" s="1049">
        <f t="shared" si="357"/>
        <v>0</v>
      </c>
      <c r="CW773" s="1050"/>
      <c r="CX773" s="1049">
        <f t="shared" si="358"/>
        <v>0</v>
      </c>
      <c r="CY773" s="1050"/>
      <c r="CZ773" s="1049">
        <f t="shared" si="359"/>
        <v>0</v>
      </c>
      <c r="DA773" s="1050"/>
      <c r="DC773" s="645">
        <f t="shared" si="360"/>
        <v>0</v>
      </c>
      <c r="DD773" s="647"/>
      <c r="DI773" s="645" cm="1">
        <f t="array" ref="DI773">IF($AH$731=$AJ$731,0,IF(OR(AND(AW773=0,COUNTA(O773:AD773)=COUNTIF($AZ$739:$BO$739,0)),AND(AW773=1,COUNTA(O773:AD773=0))),0,1))</f>
        <v>0</v>
      </c>
      <c r="DJ773" s="647"/>
    </row>
    <row r="774" spans="1:114" s="72" customFormat="1" ht="15">
      <c r="A774" s="131"/>
      <c r="B774" s="15"/>
      <c r="C774" s="936" t="s">
        <v>73</v>
      </c>
      <c r="D774" s="937"/>
      <c r="E774" s="937"/>
      <c r="F774" s="938"/>
      <c r="G774" s="792" t="s">
        <v>181</v>
      </c>
      <c r="H774" s="793"/>
      <c r="I774" s="793"/>
      <c r="J774" s="793"/>
      <c r="K774" s="793"/>
      <c r="L774" s="793"/>
      <c r="M774" s="793"/>
      <c r="N774" s="794"/>
      <c r="O774" s="667"/>
      <c r="P774" s="669"/>
      <c r="Q774" s="667"/>
      <c r="R774" s="669"/>
      <c r="S774" s="667"/>
      <c r="T774" s="669"/>
      <c r="U774" s="667"/>
      <c r="V774" s="669"/>
      <c r="W774" s="667"/>
      <c r="X774" s="669"/>
      <c r="Y774" s="667"/>
      <c r="Z774" s="669"/>
      <c r="AA774" s="667"/>
      <c r="AB774" s="669"/>
      <c r="AC774" s="667"/>
      <c r="AD774" s="669"/>
      <c r="AE774" s="12"/>
      <c r="AF774" s="122"/>
      <c r="AG774" s="212"/>
      <c r="AH774" s="742">
        <f t="shared" si="345"/>
        <v>0</v>
      </c>
      <c r="AI774" s="919"/>
      <c r="AJ774" s="742">
        <f t="shared" si="346"/>
        <v>0</v>
      </c>
      <c r="AK774" s="919"/>
      <c r="AL774" s="742">
        <f t="shared" si="347"/>
        <v>0</v>
      </c>
      <c r="AM774" s="919"/>
      <c r="AN774" s="639">
        <f t="shared" si="348"/>
        <v>0</v>
      </c>
      <c r="AO774" s="641"/>
      <c r="AP774" s="738" t="str">
        <f>IF(AN774=0,"",IF(SUM($AN$739:AN774)=1,AR774,IF($AN$799&gt;SUM($AN$739:AN774),_xlfn.CONCAT(", ",AR774),IF($AN$799=SUM($AN$739:AN774),_xlfn.CONCAT(" y ",AR774,".")))))</f>
        <v/>
      </c>
      <c r="AQ774" s="739" t="str">
        <f>IF(AO774=0,"", IF(SUM($AN$582:AO774)=1,#REF!, IF($AQ$589&gt;SUM($AN$582:AO774),_xlfn.CONCAT(", ",#REF!), IF($AQ$589=SUM($AN$582:AO774),_xlfn.CONCAT(" y ",#REF!,".")))))</f>
        <v/>
      </c>
      <c r="AR774" s="639">
        <f t="shared" si="361"/>
        <v>8</v>
      </c>
      <c r="AS774" s="641"/>
      <c r="AU774" s="638">
        <f t="shared" si="362"/>
        <v>8</v>
      </c>
      <c r="AV774" s="638"/>
      <c r="AW774" s="655">
        <f>IF(CNGE_2026_M3_Secc1!$AH$128=CNGE_2026_M3_Secc1!$AJ$128,0,CNGE_2026_M3_Secc1!DC173)</f>
        <v>0</v>
      </c>
      <c r="AX774" s="655"/>
      <c r="CJ774" s="638">
        <f t="shared" si="351"/>
        <v>0</v>
      </c>
      <c r="CK774" s="638"/>
      <c r="CL774" s="1049">
        <f t="shared" si="352"/>
        <v>0</v>
      </c>
      <c r="CM774" s="1050"/>
      <c r="CN774" s="1049">
        <f t="shared" si="353"/>
        <v>0</v>
      </c>
      <c r="CO774" s="1050"/>
      <c r="CP774" s="1049">
        <f t="shared" si="354"/>
        <v>0</v>
      </c>
      <c r="CQ774" s="1050"/>
      <c r="CR774" s="1049">
        <f t="shared" si="355"/>
        <v>0</v>
      </c>
      <c r="CS774" s="1050"/>
      <c r="CT774" s="1049">
        <f t="shared" si="356"/>
        <v>0</v>
      </c>
      <c r="CU774" s="1050"/>
      <c r="CV774" s="1049">
        <f t="shared" si="357"/>
        <v>0</v>
      </c>
      <c r="CW774" s="1050"/>
      <c r="CX774" s="1049">
        <f t="shared" si="358"/>
        <v>0</v>
      </c>
      <c r="CY774" s="1050"/>
      <c r="CZ774" s="1049">
        <f t="shared" si="359"/>
        <v>0</v>
      </c>
      <c r="DA774" s="1050"/>
      <c r="DC774" s="645">
        <f t="shared" si="360"/>
        <v>0</v>
      </c>
      <c r="DD774" s="647"/>
      <c r="DI774" s="645" cm="1">
        <f t="array" ref="DI774">IF($AH$731=$AJ$731,0,IF(OR(AND(AW774=0,COUNTA(O774:AD774)=COUNTIF($AZ$739:$BO$739,0)),AND(AW774=1,COUNTA(O774:AD774=0))),0,1))</f>
        <v>0</v>
      </c>
      <c r="DJ774" s="647"/>
    </row>
    <row r="775" spans="1:114" s="72" customFormat="1" ht="15">
      <c r="A775" s="131"/>
      <c r="B775" s="15"/>
      <c r="C775" s="936" t="s">
        <v>74</v>
      </c>
      <c r="D775" s="937"/>
      <c r="E775" s="937"/>
      <c r="F775" s="938"/>
      <c r="G775" s="792" t="s">
        <v>679</v>
      </c>
      <c r="H775" s="793"/>
      <c r="I775" s="793"/>
      <c r="J775" s="793"/>
      <c r="K775" s="793"/>
      <c r="L775" s="793"/>
      <c r="M775" s="793"/>
      <c r="N775" s="794"/>
      <c r="O775" s="667"/>
      <c r="P775" s="669"/>
      <c r="Q775" s="667"/>
      <c r="R775" s="669"/>
      <c r="S775" s="667"/>
      <c r="T775" s="669"/>
      <c r="U775" s="667"/>
      <c r="V775" s="669"/>
      <c r="W775" s="667"/>
      <c r="X775" s="669"/>
      <c r="Y775" s="667"/>
      <c r="Z775" s="669"/>
      <c r="AA775" s="667"/>
      <c r="AB775" s="669"/>
      <c r="AC775" s="667"/>
      <c r="AD775" s="669"/>
      <c r="AE775" s="12"/>
      <c r="AF775" s="122"/>
      <c r="AG775" s="212"/>
      <c r="AH775" s="742">
        <f t="shared" si="345"/>
        <v>0</v>
      </c>
      <c r="AI775" s="919"/>
      <c r="AJ775" s="742">
        <f t="shared" si="346"/>
        <v>0</v>
      </c>
      <c r="AK775" s="919"/>
      <c r="AL775" s="742">
        <f t="shared" si="347"/>
        <v>0</v>
      </c>
      <c r="AM775" s="919"/>
      <c r="AN775" s="639">
        <f t="shared" si="348"/>
        <v>0</v>
      </c>
      <c r="AO775" s="641"/>
      <c r="AP775" s="738" t="str">
        <f>IF(AN775=0,"",IF(SUM($AN$739:AN775)=1,AR775,IF($AN$799&gt;SUM($AN$739:AN775),_xlfn.CONCAT(", ",AR775),IF($AN$799=SUM($AN$739:AN775),_xlfn.CONCAT(" y ",AR775,".")))))</f>
        <v/>
      </c>
      <c r="AQ775" s="739" t="str">
        <f>IF(AO775=0,"", IF(SUM($AN$582:AO775)=1,#REF!, IF($AQ$589&gt;SUM($AN$582:AO775),_xlfn.CONCAT(", ",#REF!), IF($AQ$589=SUM($AN$582:AO775),_xlfn.CONCAT(" y ",#REF!,".")))))</f>
        <v/>
      </c>
      <c r="AR775" s="639">
        <f t="shared" si="361"/>
        <v>9</v>
      </c>
      <c r="AS775" s="641"/>
      <c r="AU775" s="638">
        <f t="shared" si="362"/>
        <v>9</v>
      </c>
      <c r="AV775" s="638"/>
      <c r="AW775" s="655">
        <f>IF(CNGE_2026_M3_Secc1!$AH$128=CNGE_2026_M3_Secc1!$AJ$128,0,CNGE_2026_M3_Secc1!DC174)</f>
        <v>0</v>
      </c>
      <c r="AX775" s="655"/>
      <c r="CJ775" s="638">
        <f t="shared" si="351"/>
        <v>0</v>
      </c>
      <c r="CK775" s="638"/>
      <c r="CL775" s="1049">
        <f t="shared" si="352"/>
        <v>0</v>
      </c>
      <c r="CM775" s="1050"/>
      <c r="CN775" s="1049">
        <f t="shared" si="353"/>
        <v>0</v>
      </c>
      <c r="CO775" s="1050"/>
      <c r="CP775" s="1049">
        <f t="shared" si="354"/>
        <v>0</v>
      </c>
      <c r="CQ775" s="1050"/>
      <c r="CR775" s="1049">
        <f t="shared" si="355"/>
        <v>0</v>
      </c>
      <c r="CS775" s="1050"/>
      <c r="CT775" s="1049">
        <f t="shared" si="356"/>
        <v>0</v>
      </c>
      <c r="CU775" s="1050"/>
      <c r="CV775" s="1049">
        <f t="shared" si="357"/>
        <v>0</v>
      </c>
      <c r="CW775" s="1050"/>
      <c r="CX775" s="1049">
        <f t="shared" si="358"/>
        <v>0</v>
      </c>
      <c r="CY775" s="1050"/>
      <c r="CZ775" s="1049">
        <f t="shared" si="359"/>
        <v>0</v>
      </c>
      <c r="DA775" s="1050"/>
      <c r="DC775" s="645">
        <f t="shared" si="360"/>
        <v>0</v>
      </c>
      <c r="DD775" s="647"/>
      <c r="DI775" s="645" cm="1">
        <f t="array" ref="DI775">IF($AH$731=$AJ$731,0,IF(OR(AND(AW775=0,COUNTA(O775:AD775)=COUNTIF($AZ$739:$BO$739,0)),AND(AW775=1,COUNTA(O775:AD775=0))),0,1))</f>
        <v>0</v>
      </c>
      <c r="DJ775" s="647"/>
    </row>
    <row r="776" spans="1:114" s="72" customFormat="1" ht="15">
      <c r="A776" s="131"/>
      <c r="B776" s="15"/>
      <c r="C776" s="936" t="s">
        <v>75</v>
      </c>
      <c r="D776" s="937"/>
      <c r="E776" s="937"/>
      <c r="F776" s="938"/>
      <c r="G776" s="792" t="s">
        <v>184</v>
      </c>
      <c r="H776" s="793"/>
      <c r="I776" s="793"/>
      <c r="J776" s="793"/>
      <c r="K776" s="793"/>
      <c r="L776" s="793"/>
      <c r="M776" s="793"/>
      <c r="N776" s="794"/>
      <c r="O776" s="667"/>
      <c r="P776" s="669"/>
      <c r="Q776" s="667"/>
      <c r="R776" s="669"/>
      <c r="S776" s="667"/>
      <c r="T776" s="669"/>
      <c r="U776" s="667"/>
      <c r="V776" s="669"/>
      <c r="W776" s="667"/>
      <c r="X776" s="669"/>
      <c r="Y776" s="667"/>
      <c r="Z776" s="669"/>
      <c r="AA776" s="667"/>
      <c r="AB776" s="669"/>
      <c r="AC776" s="667"/>
      <c r="AD776" s="669"/>
      <c r="AE776" s="12"/>
      <c r="AF776" s="122"/>
      <c r="AG776" s="212"/>
      <c r="AH776" s="742">
        <f t="shared" si="345"/>
        <v>0</v>
      </c>
      <c r="AI776" s="919"/>
      <c r="AJ776" s="742">
        <f t="shared" si="346"/>
        <v>0</v>
      </c>
      <c r="AK776" s="919"/>
      <c r="AL776" s="742">
        <f t="shared" si="347"/>
        <v>0</v>
      </c>
      <c r="AM776" s="919"/>
      <c r="AN776" s="639">
        <f t="shared" si="348"/>
        <v>0</v>
      </c>
      <c r="AO776" s="641"/>
      <c r="AP776" s="738" t="str">
        <f>IF(AN776=0,"",IF(SUM($AN$739:AN776)=1,AR776,IF($AN$799&gt;SUM($AN$739:AN776),_xlfn.CONCAT(", ",AR776),IF($AN$799=SUM($AN$739:AN776),_xlfn.CONCAT(" y ",AR776,".")))))</f>
        <v/>
      </c>
      <c r="AQ776" s="739" t="str">
        <f>IF(AO776=0,"", IF(SUM($AN$582:AO776)=1,#REF!, IF($AQ$589&gt;SUM($AN$582:AO776),_xlfn.CONCAT(", ",#REF!), IF($AQ$589=SUM($AN$582:AO776),_xlfn.CONCAT(" y ",#REF!,".")))))</f>
        <v/>
      </c>
      <c r="AR776" s="639">
        <f t="shared" si="361"/>
        <v>10</v>
      </c>
      <c r="AS776" s="641"/>
      <c r="AU776" s="638">
        <f t="shared" si="362"/>
        <v>10</v>
      </c>
      <c r="AV776" s="638"/>
      <c r="AW776" s="655">
        <f>IF(CNGE_2026_M3_Secc1!$AH$128=CNGE_2026_M3_Secc1!$AJ$128,0,CNGE_2026_M3_Secc1!DC175)</f>
        <v>0</v>
      </c>
      <c r="AX776" s="655"/>
      <c r="CJ776" s="638">
        <f t="shared" si="351"/>
        <v>0</v>
      </c>
      <c r="CK776" s="638"/>
      <c r="CL776" s="1049">
        <f t="shared" si="352"/>
        <v>0</v>
      </c>
      <c r="CM776" s="1050"/>
      <c r="CN776" s="1049">
        <f t="shared" si="353"/>
        <v>0</v>
      </c>
      <c r="CO776" s="1050"/>
      <c r="CP776" s="1049">
        <f t="shared" si="354"/>
        <v>0</v>
      </c>
      <c r="CQ776" s="1050"/>
      <c r="CR776" s="1049">
        <f t="shared" si="355"/>
        <v>0</v>
      </c>
      <c r="CS776" s="1050"/>
      <c r="CT776" s="1049">
        <f t="shared" si="356"/>
        <v>0</v>
      </c>
      <c r="CU776" s="1050"/>
      <c r="CV776" s="1049">
        <f t="shared" si="357"/>
        <v>0</v>
      </c>
      <c r="CW776" s="1050"/>
      <c r="CX776" s="1049">
        <f t="shared" si="358"/>
        <v>0</v>
      </c>
      <c r="CY776" s="1050"/>
      <c r="CZ776" s="1049">
        <f t="shared" si="359"/>
        <v>0</v>
      </c>
      <c r="DA776" s="1050"/>
      <c r="DC776" s="645">
        <f t="shared" si="360"/>
        <v>0</v>
      </c>
      <c r="DD776" s="647"/>
      <c r="DI776" s="645" cm="1">
        <f t="array" ref="DI776">IF($AH$731=$AJ$731,0,IF(OR(AND(AW776=0,COUNTA(O776:AD776)=COUNTIF($AZ$739:$BO$739,0)),AND(AW776=1,COUNTA(O776:AD776=0))),0,1))</f>
        <v>0</v>
      </c>
      <c r="DJ776" s="647"/>
    </row>
    <row r="777" spans="1:114" s="72" customFormat="1" ht="15">
      <c r="A777" s="131"/>
      <c r="B777" s="15"/>
      <c r="C777" s="936" t="s">
        <v>76</v>
      </c>
      <c r="D777" s="937"/>
      <c r="E777" s="937"/>
      <c r="F777" s="938"/>
      <c r="G777" s="792" t="s">
        <v>186</v>
      </c>
      <c r="H777" s="793"/>
      <c r="I777" s="793"/>
      <c r="J777" s="793"/>
      <c r="K777" s="793"/>
      <c r="L777" s="793"/>
      <c r="M777" s="793"/>
      <c r="N777" s="794"/>
      <c r="O777" s="667"/>
      <c r="P777" s="669"/>
      <c r="Q777" s="667"/>
      <c r="R777" s="669"/>
      <c r="S777" s="667"/>
      <c r="T777" s="669"/>
      <c r="U777" s="667"/>
      <c r="V777" s="669"/>
      <c r="W777" s="667"/>
      <c r="X777" s="669"/>
      <c r="Y777" s="667"/>
      <c r="Z777" s="669"/>
      <c r="AA777" s="667"/>
      <c r="AB777" s="669"/>
      <c r="AC777" s="667"/>
      <c r="AD777" s="669"/>
      <c r="AE777" s="12"/>
      <c r="AF777" s="122"/>
      <c r="AG777" s="212"/>
      <c r="AH777" s="742">
        <f t="shared" si="345"/>
        <v>0</v>
      </c>
      <c r="AI777" s="919"/>
      <c r="AJ777" s="742">
        <f t="shared" si="346"/>
        <v>0</v>
      </c>
      <c r="AK777" s="919"/>
      <c r="AL777" s="742">
        <f t="shared" si="347"/>
        <v>0</v>
      </c>
      <c r="AM777" s="919"/>
      <c r="AN777" s="639">
        <f t="shared" si="348"/>
        <v>0</v>
      </c>
      <c r="AO777" s="641"/>
      <c r="AP777" s="738" t="str">
        <f>IF(AN777=0,"",IF(SUM($AN$739:AN777)=1,AR777,IF($AN$799&gt;SUM($AN$739:AN777),_xlfn.CONCAT(", ",AR777),IF($AN$799=SUM($AN$739:AN777),_xlfn.CONCAT(" y ",AR777,".")))))</f>
        <v/>
      </c>
      <c r="AQ777" s="739" t="str">
        <f>IF(AO777=0,"", IF(SUM($AN$582:AO777)=1,#REF!, IF($AQ$589&gt;SUM($AN$582:AO777),_xlfn.CONCAT(", ",#REF!), IF($AQ$589=SUM($AN$582:AO777),_xlfn.CONCAT(" y ",#REF!,".")))))</f>
        <v/>
      </c>
      <c r="AR777" s="639">
        <f t="shared" si="361"/>
        <v>11</v>
      </c>
      <c r="AS777" s="641"/>
      <c r="AU777" s="638">
        <f t="shared" si="362"/>
        <v>11</v>
      </c>
      <c r="AV777" s="638"/>
      <c r="AW777" s="655">
        <f>IF(CNGE_2026_M3_Secc1!$AH$128=CNGE_2026_M3_Secc1!$AJ$128,0,CNGE_2026_M3_Secc1!DC176)</f>
        <v>0</v>
      </c>
      <c r="AX777" s="655"/>
      <c r="CJ777" s="638">
        <f t="shared" si="351"/>
        <v>0</v>
      </c>
      <c r="CK777" s="638"/>
      <c r="CL777" s="1049">
        <f t="shared" si="352"/>
        <v>0</v>
      </c>
      <c r="CM777" s="1050"/>
      <c r="CN777" s="1049">
        <f t="shared" si="353"/>
        <v>0</v>
      </c>
      <c r="CO777" s="1050"/>
      <c r="CP777" s="1049">
        <f t="shared" si="354"/>
        <v>0</v>
      </c>
      <c r="CQ777" s="1050"/>
      <c r="CR777" s="1049">
        <f t="shared" si="355"/>
        <v>0</v>
      </c>
      <c r="CS777" s="1050"/>
      <c r="CT777" s="1049">
        <f t="shared" si="356"/>
        <v>0</v>
      </c>
      <c r="CU777" s="1050"/>
      <c r="CV777" s="1049">
        <f t="shared" si="357"/>
        <v>0</v>
      </c>
      <c r="CW777" s="1050"/>
      <c r="CX777" s="1049">
        <f t="shared" si="358"/>
        <v>0</v>
      </c>
      <c r="CY777" s="1050"/>
      <c r="CZ777" s="1049">
        <f t="shared" si="359"/>
        <v>0</v>
      </c>
      <c r="DA777" s="1050"/>
      <c r="DC777" s="645">
        <f t="shared" si="360"/>
        <v>0</v>
      </c>
      <c r="DD777" s="647"/>
      <c r="DI777" s="645" cm="1">
        <f t="array" ref="DI777">IF($AH$731=$AJ$731,0,IF(OR(AND(AW777=0,COUNTA(O777:AD777)=COUNTIF($AZ$739:$BO$739,0)),AND(AW777=1,COUNTA(O777:AD777=0))),0,1))</f>
        <v>0</v>
      </c>
      <c r="DJ777" s="647"/>
    </row>
    <row r="778" spans="1:114" s="72" customFormat="1" ht="15">
      <c r="A778" s="131"/>
      <c r="B778" s="15"/>
      <c r="C778" s="936" t="s">
        <v>77</v>
      </c>
      <c r="D778" s="937"/>
      <c r="E778" s="937"/>
      <c r="F778" s="938"/>
      <c r="G778" s="792" t="s">
        <v>187</v>
      </c>
      <c r="H778" s="793"/>
      <c r="I778" s="793"/>
      <c r="J778" s="793"/>
      <c r="K778" s="793"/>
      <c r="L778" s="793"/>
      <c r="M778" s="793"/>
      <c r="N778" s="794"/>
      <c r="O778" s="667"/>
      <c r="P778" s="669"/>
      <c r="Q778" s="667"/>
      <c r="R778" s="669"/>
      <c r="S778" s="667"/>
      <c r="T778" s="669"/>
      <c r="U778" s="667"/>
      <c r="V778" s="669"/>
      <c r="W778" s="667"/>
      <c r="X778" s="669"/>
      <c r="Y778" s="667"/>
      <c r="Z778" s="669"/>
      <c r="AA778" s="667"/>
      <c r="AB778" s="669"/>
      <c r="AC778" s="667"/>
      <c r="AD778" s="669"/>
      <c r="AE778" s="12"/>
      <c r="AF778" s="122"/>
      <c r="AG778" s="212"/>
      <c r="AH778" s="742">
        <f t="shared" si="345"/>
        <v>0</v>
      </c>
      <c r="AI778" s="919"/>
      <c r="AJ778" s="742">
        <f t="shared" si="346"/>
        <v>0</v>
      </c>
      <c r="AK778" s="919"/>
      <c r="AL778" s="742">
        <f t="shared" si="347"/>
        <v>0</v>
      </c>
      <c r="AM778" s="919"/>
      <c r="AN778" s="639">
        <f t="shared" si="348"/>
        <v>0</v>
      </c>
      <c r="AO778" s="641"/>
      <c r="AP778" s="738" t="str">
        <f>IF(AN778=0,"",IF(SUM($AN$739:AN778)=1,AR778,IF($AN$799&gt;SUM($AN$739:AN778),_xlfn.CONCAT(", ",AR778),IF($AN$799=SUM($AN$739:AN778),_xlfn.CONCAT(" y ",AR778,".")))))</f>
        <v/>
      </c>
      <c r="AQ778" s="739" t="str">
        <f>IF(AO778=0,"", IF(SUM($AN$582:AO778)=1,#REF!, IF($AQ$589&gt;SUM($AN$582:AO778),_xlfn.CONCAT(", ",#REF!), IF($AQ$589=SUM($AN$582:AO778),_xlfn.CONCAT(" y ",#REF!,".")))))</f>
        <v/>
      </c>
      <c r="AR778" s="639">
        <f t="shared" si="361"/>
        <v>12</v>
      </c>
      <c r="AS778" s="641"/>
      <c r="AU778" s="638">
        <f t="shared" si="362"/>
        <v>12</v>
      </c>
      <c r="AV778" s="638"/>
      <c r="AW778" s="655">
        <f>IF(CNGE_2026_M3_Secc1!$AH$128=CNGE_2026_M3_Secc1!$AJ$128,0,CNGE_2026_M3_Secc1!DC177)</f>
        <v>0</v>
      </c>
      <c r="AX778" s="655"/>
      <c r="CJ778" s="638">
        <f t="shared" si="351"/>
        <v>0</v>
      </c>
      <c r="CK778" s="638"/>
      <c r="CL778" s="1049">
        <f t="shared" si="352"/>
        <v>0</v>
      </c>
      <c r="CM778" s="1050"/>
      <c r="CN778" s="1049">
        <f t="shared" si="353"/>
        <v>0</v>
      </c>
      <c r="CO778" s="1050"/>
      <c r="CP778" s="1049">
        <f t="shared" si="354"/>
        <v>0</v>
      </c>
      <c r="CQ778" s="1050"/>
      <c r="CR778" s="1049">
        <f t="shared" si="355"/>
        <v>0</v>
      </c>
      <c r="CS778" s="1050"/>
      <c r="CT778" s="1049">
        <f t="shared" si="356"/>
        <v>0</v>
      </c>
      <c r="CU778" s="1050"/>
      <c r="CV778" s="1049">
        <f t="shared" si="357"/>
        <v>0</v>
      </c>
      <c r="CW778" s="1050"/>
      <c r="CX778" s="1049">
        <f t="shared" si="358"/>
        <v>0</v>
      </c>
      <c r="CY778" s="1050"/>
      <c r="CZ778" s="1049">
        <f t="shared" si="359"/>
        <v>0</v>
      </c>
      <c r="DA778" s="1050"/>
      <c r="DC778" s="645">
        <f t="shared" si="360"/>
        <v>0</v>
      </c>
      <c r="DD778" s="647"/>
      <c r="DI778" s="645" cm="1">
        <f t="array" ref="DI778">IF($AH$731=$AJ$731,0,IF(OR(AND(AW778=0,COUNTA(O778:AD778)=COUNTIF($AZ$739:$BO$739,0)),AND(AW778=1,COUNTA(O778:AD778=0))),0,1))</f>
        <v>0</v>
      </c>
      <c r="DJ778" s="647"/>
    </row>
    <row r="779" spans="1:114" s="72" customFormat="1" ht="15">
      <c r="A779" s="131"/>
      <c r="B779" s="15"/>
      <c r="C779" s="936" t="s">
        <v>78</v>
      </c>
      <c r="D779" s="937"/>
      <c r="E779" s="937"/>
      <c r="F779" s="938"/>
      <c r="G779" s="792" t="s">
        <v>189</v>
      </c>
      <c r="H779" s="793"/>
      <c r="I779" s="793"/>
      <c r="J779" s="793"/>
      <c r="K779" s="793"/>
      <c r="L779" s="793"/>
      <c r="M779" s="793"/>
      <c r="N779" s="794"/>
      <c r="O779" s="667"/>
      <c r="P779" s="669"/>
      <c r="Q779" s="667"/>
      <c r="R779" s="669"/>
      <c r="S779" s="667"/>
      <c r="T779" s="669"/>
      <c r="U779" s="667"/>
      <c r="V779" s="669"/>
      <c r="W779" s="667"/>
      <c r="X779" s="669"/>
      <c r="Y779" s="667"/>
      <c r="Z779" s="669"/>
      <c r="AA779" s="667"/>
      <c r="AB779" s="669"/>
      <c r="AC779" s="667"/>
      <c r="AD779" s="669"/>
      <c r="AE779" s="12"/>
      <c r="AF779" s="122"/>
      <c r="AG779" s="212"/>
      <c r="AH779" s="742">
        <f t="shared" si="345"/>
        <v>0</v>
      </c>
      <c r="AI779" s="919"/>
      <c r="AJ779" s="742">
        <f t="shared" si="346"/>
        <v>0</v>
      </c>
      <c r="AK779" s="919"/>
      <c r="AL779" s="742">
        <f t="shared" si="347"/>
        <v>0</v>
      </c>
      <c r="AM779" s="919"/>
      <c r="AN779" s="639">
        <f t="shared" si="348"/>
        <v>0</v>
      </c>
      <c r="AO779" s="641"/>
      <c r="AP779" s="738" t="str">
        <f>IF(AN779=0,"",IF(SUM($AN$739:AN779)=1,AR779,IF($AN$799&gt;SUM($AN$739:AN779),_xlfn.CONCAT(", ",AR779),IF($AN$799=SUM($AN$739:AN779),_xlfn.CONCAT(" y ",AR779,".")))))</f>
        <v/>
      </c>
      <c r="AQ779" s="739" t="str">
        <f>IF(AO779=0,"", IF(SUM($AN$582:AO779)=1,#REF!, IF($AQ$589&gt;SUM($AN$582:AO779),_xlfn.CONCAT(", ",#REF!), IF($AQ$589=SUM($AN$582:AO779),_xlfn.CONCAT(" y ",#REF!,".")))))</f>
        <v/>
      </c>
      <c r="AR779" s="639">
        <f t="shared" si="361"/>
        <v>13</v>
      </c>
      <c r="AS779" s="641"/>
      <c r="AU779" s="638">
        <f t="shared" si="362"/>
        <v>13</v>
      </c>
      <c r="AV779" s="638"/>
      <c r="AW779" s="655">
        <f>IF(CNGE_2026_M3_Secc1!$AH$128=CNGE_2026_M3_Secc1!$AJ$128,0,CNGE_2026_M3_Secc1!DC178)</f>
        <v>0</v>
      </c>
      <c r="AX779" s="655"/>
      <c r="CJ779" s="638">
        <f t="shared" si="351"/>
        <v>0</v>
      </c>
      <c r="CK779" s="638"/>
      <c r="CL779" s="1049">
        <f t="shared" si="352"/>
        <v>0</v>
      </c>
      <c r="CM779" s="1050"/>
      <c r="CN779" s="1049">
        <f t="shared" si="353"/>
        <v>0</v>
      </c>
      <c r="CO779" s="1050"/>
      <c r="CP779" s="1049">
        <f t="shared" si="354"/>
        <v>0</v>
      </c>
      <c r="CQ779" s="1050"/>
      <c r="CR779" s="1049">
        <f t="shared" si="355"/>
        <v>0</v>
      </c>
      <c r="CS779" s="1050"/>
      <c r="CT779" s="1049">
        <f t="shared" si="356"/>
        <v>0</v>
      </c>
      <c r="CU779" s="1050"/>
      <c r="CV779" s="1049">
        <f t="shared" si="357"/>
        <v>0</v>
      </c>
      <c r="CW779" s="1050"/>
      <c r="CX779" s="1049">
        <f t="shared" si="358"/>
        <v>0</v>
      </c>
      <c r="CY779" s="1050"/>
      <c r="CZ779" s="1049">
        <f t="shared" si="359"/>
        <v>0</v>
      </c>
      <c r="DA779" s="1050"/>
      <c r="DC779" s="645">
        <f t="shared" si="360"/>
        <v>0</v>
      </c>
      <c r="DD779" s="647"/>
      <c r="DI779" s="645" cm="1">
        <f t="array" ref="DI779">IF($AH$731=$AJ$731,0,IF(OR(AND(AW779=0,COUNTA(O779:AD779)=COUNTIF($AZ$739:$BO$739,0)),AND(AW779=1,COUNTA(O779:AD779=0))),0,1))</f>
        <v>0</v>
      </c>
      <c r="DJ779" s="647"/>
    </row>
    <row r="780" spans="1:114" s="72" customFormat="1" ht="24" customHeight="1">
      <c r="A780" s="131"/>
      <c r="B780" s="15"/>
      <c r="C780" s="797" t="s">
        <v>191</v>
      </c>
      <c r="D780" s="798"/>
      <c r="E780" s="942"/>
      <c r="F780" s="150" t="s">
        <v>161</v>
      </c>
      <c r="G780" s="792" t="s">
        <v>192</v>
      </c>
      <c r="H780" s="793"/>
      <c r="I780" s="793"/>
      <c r="J780" s="793"/>
      <c r="K780" s="793"/>
      <c r="L780" s="793"/>
      <c r="M780" s="793"/>
      <c r="N780" s="794"/>
      <c r="O780" s="667"/>
      <c r="P780" s="669"/>
      <c r="Q780" s="667"/>
      <c r="R780" s="669"/>
      <c r="S780" s="667"/>
      <c r="T780" s="669"/>
      <c r="U780" s="667"/>
      <c r="V780" s="669"/>
      <c r="W780" s="667"/>
      <c r="X780" s="669"/>
      <c r="Y780" s="667"/>
      <c r="Z780" s="669"/>
      <c r="AA780" s="667"/>
      <c r="AB780" s="669"/>
      <c r="AC780" s="667"/>
      <c r="AD780" s="669"/>
      <c r="AE780" s="12"/>
      <c r="AF780" s="122"/>
      <c r="AG780" s="212"/>
      <c r="AH780" s="896">
        <f t="shared" ref="AH780:AH798" si="363">O780</f>
        <v>0</v>
      </c>
      <c r="AI780" s="627"/>
      <c r="AJ780" s="896">
        <f t="shared" ref="AJ780:AJ798" si="364">COUNTIF(Q780:AD780,"NS")</f>
        <v>0</v>
      </c>
      <c r="AK780" s="627"/>
      <c r="AL780" s="896">
        <f t="shared" ref="AL780:AL798" si="365">SUM(Q780:AD780)</f>
        <v>0</v>
      </c>
      <c r="AM780" s="627"/>
      <c r="AN780" s="627">
        <f t="shared" si="348"/>
        <v>0</v>
      </c>
      <c r="AO780" s="627"/>
      <c r="AP780" s="738" t="str">
        <f>IF(AN780=0,"",IF(SUM($AN$739:AN780)=1,AR780,IF($AN$799&gt;SUM($AN$739:AN780),_xlfn.CONCAT(", ",AR780),IF($AN$799=SUM($AN$739:AN780),_xlfn.CONCAT(" y ",AR780,".")))))</f>
        <v/>
      </c>
      <c r="AQ780" s="739" t="str">
        <f>IF(AO780=0,"", IF(SUM($AN$582:AO780)=1,#REF!, IF($AQ$589&gt;SUM($AN$582:AO780),_xlfn.CONCAT(", ",#REF!), IF($AQ$589=SUM($AN$582:AO780),_xlfn.CONCAT(" y ",#REF!,".")))))</f>
        <v/>
      </c>
      <c r="AR780" s="639">
        <f t="shared" ref="AR780:AR787" si="366">_xlfn.NUMBERVALUE(F780)</f>
        <v>14.1</v>
      </c>
      <c r="AS780" s="641"/>
      <c r="AU780" s="638">
        <f t="shared" si="350"/>
        <v>14.1</v>
      </c>
      <c r="AV780" s="638"/>
      <c r="AW780" s="655">
        <f>IF(CNGE_2026_M3_Secc1!$AH$128=CNGE_2026_M3_Secc1!$AJ$128,0,CNGE_2026_M3_Secc1!DC179)</f>
        <v>0</v>
      </c>
      <c r="AX780" s="655"/>
      <c r="CJ780" s="638">
        <f t="shared" si="351"/>
        <v>14.1</v>
      </c>
      <c r="CK780" s="638"/>
      <c r="CL780" s="1049">
        <f t="shared" si="352"/>
        <v>0</v>
      </c>
      <c r="CM780" s="1050"/>
      <c r="CN780" s="1049">
        <f t="shared" si="353"/>
        <v>0</v>
      </c>
      <c r="CO780" s="1050"/>
      <c r="CP780" s="1049">
        <f t="shared" si="354"/>
        <v>0</v>
      </c>
      <c r="CQ780" s="1050"/>
      <c r="CR780" s="1049">
        <f t="shared" si="355"/>
        <v>0</v>
      </c>
      <c r="CS780" s="1050"/>
      <c r="CT780" s="1049">
        <f t="shared" si="356"/>
        <v>0</v>
      </c>
      <c r="CU780" s="1050"/>
      <c r="CV780" s="1049">
        <f t="shared" si="357"/>
        <v>0</v>
      </c>
      <c r="CW780" s="1050"/>
      <c r="CX780" s="1049">
        <f t="shared" si="358"/>
        <v>0</v>
      </c>
      <c r="CY780" s="1050"/>
      <c r="CZ780" s="1049">
        <f t="shared" si="359"/>
        <v>0</v>
      </c>
      <c r="DA780" s="1050"/>
      <c r="DC780" s="645">
        <f t="shared" si="360"/>
        <v>0</v>
      </c>
      <c r="DD780" s="647"/>
      <c r="DI780" s="645" cm="1">
        <f t="array" ref="DI780">IF($AH$731=$AJ$731,0,IF(OR(AND(AW780=0,COUNTA(O780:AD780)=COUNTIF($AZ$739:$BO$739,0)),AND(AW780=1,COUNTA(O780:AD780=0))),0,1))</f>
        <v>0</v>
      </c>
      <c r="DJ780" s="647"/>
    </row>
    <row r="781" spans="1:114" s="72" customFormat="1" ht="24" customHeight="1">
      <c r="A781" s="131"/>
      <c r="B781" s="15"/>
      <c r="C781" s="799"/>
      <c r="D781" s="800"/>
      <c r="E781" s="943"/>
      <c r="F781" s="150" t="s">
        <v>162</v>
      </c>
      <c r="G781" s="792" t="s">
        <v>194</v>
      </c>
      <c r="H781" s="793"/>
      <c r="I781" s="793"/>
      <c r="J781" s="793"/>
      <c r="K781" s="793"/>
      <c r="L781" s="793"/>
      <c r="M781" s="793"/>
      <c r="N781" s="794"/>
      <c r="O781" s="667"/>
      <c r="P781" s="669"/>
      <c r="Q781" s="667"/>
      <c r="R781" s="669"/>
      <c r="S781" s="667"/>
      <c r="T781" s="669"/>
      <c r="U781" s="667"/>
      <c r="V781" s="669"/>
      <c r="W781" s="667"/>
      <c r="X781" s="669"/>
      <c r="Y781" s="667"/>
      <c r="Z781" s="669"/>
      <c r="AA781" s="667"/>
      <c r="AB781" s="669"/>
      <c r="AC781" s="667"/>
      <c r="AD781" s="669"/>
      <c r="AE781" s="12"/>
      <c r="AF781" s="122"/>
      <c r="AG781" s="212"/>
      <c r="AH781" s="896">
        <f t="shared" si="363"/>
        <v>0</v>
      </c>
      <c r="AI781" s="627"/>
      <c r="AJ781" s="896">
        <f t="shared" si="364"/>
        <v>0</v>
      </c>
      <c r="AK781" s="627"/>
      <c r="AL781" s="896">
        <f t="shared" si="365"/>
        <v>0</v>
      </c>
      <c r="AM781" s="627"/>
      <c r="AN781" s="627">
        <f t="shared" si="348"/>
        <v>0</v>
      </c>
      <c r="AO781" s="627"/>
      <c r="AP781" s="738" t="str">
        <f>IF(AN781=0,"",IF(SUM($AN$739:AN781)=1,AR781,IF($AN$799&gt;SUM($AN$739:AN781),_xlfn.CONCAT(", ",AR781),IF($AN$799=SUM($AN$739:AN781),_xlfn.CONCAT(" y ",AR781,".")))))</f>
        <v/>
      </c>
      <c r="AQ781" s="739" t="str">
        <f>IF(AO781=0,"", IF(SUM($AN$582:AO781)=1,#REF!, IF($AQ$589&gt;SUM($AN$582:AO781),_xlfn.CONCAT(", ",#REF!), IF($AQ$589=SUM($AN$582:AO781),_xlfn.CONCAT(" y ",#REF!,".")))))</f>
        <v/>
      </c>
      <c r="AR781" s="639">
        <f t="shared" si="366"/>
        <v>14.2</v>
      </c>
      <c r="AS781" s="641"/>
      <c r="AU781" s="638">
        <f t="shared" si="350"/>
        <v>14.2</v>
      </c>
      <c r="AV781" s="638"/>
      <c r="AW781" s="655">
        <f>IF(CNGE_2026_M3_Secc1!$AH$128=CNGE_2026_M3_Secc1!$AJ$128,0,CNGE_2026_M3_Secc1!DC180)</f>
        <v>0</v>
      </c>
      <c r="AX781" s="655"/>
      <c r="CJ781" s="638">
        <f t="shared" si="351"/>
        <v>14.2</v>
      </c>
      <c r="CK781" s="638"/>
      <c r="CL781" s="1049">
        <f t="shared" si="352"/>
        <v>0</v>
      </c>
      <c r="CM781" s="1050"/>
      <c r="CN781" s="1049">
        <f t="shared" si="353"/>
        <v>0</v>
      </c>
      <c r="CO781" s="1050"/>
      <c r="CP781" s="1049">
        <f t="shared" si="354"/>
        <v>0</v>
      </c>
      <c r="CQ781" s="1050"/>
      <c r="CR781" s="1049">
        <f t="shared" si="355"/>
        <v>0</v>
      </c>
      <c r="CS781" s="1050"/>
      <c r="CT781" s="1049">
        <f t="shared" si="356"/>
        <v>0</v>
      </c>
      <c r="CU781" s="1050"/>
      <c r="CV781" s="1049">
        <f t="shared" si="357"/>
        <v>0</v>
      </c>
      <c r="CW781" s="1050"/>
      <c r="CX781" s="1049">
        <f t="shared" si="358"/>
        <v>0</v>
      </c>
      <c r="CY781" s="1050"/>
      <c r="CZ781" s="1049">
        <f t="shared" si="359"/>
        <v>0</v>
      </c>
      <c r="DA781" s="1050"/>
      <c r="DC781" s="645">
        <f t="shared" si="360"/>
        <v>0</v>
      </c>
      <c r="DD781" s="647"/>
      <c r="DI781" s="645" cm="1">
        <f t="array" ref="DI781">IF($AH$731=$AJ$731,0,IF(OR(AND(AW781=0,COUNTA(O781:AD781)=COUNTIF($AZ$739:$BO$739,0)),AND(AW781=1,COUNTA(O781:AD781=0))),0,1))</f>
        <v>0</v>
      </c>
      <c r="DJ781" s="647"/>
    </row>
    <row r="782" spans="1:114" s="72" customFormat="1" ht="36" customHeight="1">
      <c r="A782" s="131"/>
      <c r="B782" s="15"/>
      <c r="C782" s="801"/>
      <c r="D782" s="802"/>
      <c r="E782" s="944"/>
      <c r="F782" s="150" t="s">
        <v>163</v>
      </c>
      <c r="G782" s="792" t="s">
        <v>254</v>
      </c>
      <c r="H782" s="793"/>
      <c r="I782" s="793"/>
      <c r="J782" s="793"/>
      <c r="K782" s="793"/>
      <c r="L782" s="793"/>
      <c r="M782" s="793"/>
      <c r="N782" s="794"/>
      <c r="O782" s="667"/>
      <c r="P782" s="669"/>
      <c r="Q782" s="667"/>
      <c r="R782" s="669"/>
      <c r="S782" s="667"/>
      <c r="T782" s="669"/>
      <c r="U782" s="667"/>
      <c r="V782" s="669"/>
      <c r="W782" s="667"/>
      <c r="X782" s="669"/>
      <c r="Y782" s="667"/>
      <c r="Z782" s="669"/>
      <c r="AA782" s="667"/>
      <c r="AB782" s="669"/>
      <c r="AC782" s="667"/>
      <c r="AD782" s="669"/>
      <c r="AE782" s="12"/>
      <c r="AF782" s="122"/>
      <c r="AG782" s="212"/>
      <c r="AH782" s="896">
        <f t="shared" si="363"/>
        <v>0</v>
      </c>
      <c r="AI782" s="627"/>
      <c r="AJ782" s="896">
        <f t="shared" si="364"/>
        <v>0</v>
      </c>
      <c r="AK782" s="627"/>
      <c r="AL782" s="896">
        <f t="shared" si="365"/>
        <v>0</v>
      </c>
      <c r="AM782" s="627"/>
      <c r="AN782" s="627">
        <f t="shared" si="348"/>
        <v>0</v>
      </c>
      <c r="AO782" s="627"/>
      <c r="AP782" s="738" t="str">
        <f>IF(AN782=0,"",IF(SUM($AN$739:AN782)=1,AR782,IF($AN$799&gt;SUM($AN$739:AN782),_xlfn.CONCAT(", ",AR782),IF($AN$799=SUM($AN$739:AN782),_xlfn.CONCAT(" y ",AR782,".")))))</f>
        <v/>
      </c>
      <c r="AQ782" s="739" t="str">
        <f>IF(AO782=0,"", IF(SUM($AN$582:AO782)=1,#REF!, IF($AQ$589&gt;SUM($AN$582:AO782),_xlfn.CONCAT(", ",#REF!), IF($AQ$589=SUM($AN$582:AO782),_xlfn.CONCAT(" y ",#REF!,".")))))</f>
        <v/>
      </c>
      <c r="AR782" s="639">
        <f t="shared" si="366"/>
        <v>14.3</v>
      </c>
      <c r="AS782" s="641"/>
      <c r="AU782" s="638">
        <f t="shared" si="350"/>
        <v>14.3</v>
      </c>
      <c r="AV782" s="638"/>
      <c r="AW782" s="655">
        <f>IF(CNGE_2026_M3_Secc1!$AH$128=CNGE_2026_M3_Secc1!$AJ$128,0,CNGE_2026_M3_Secc1!DC181)</f>
        <v>0</v>
      </c>
      <c r="AX782" s="655"/>
      <c r="CJ782" s="638">
        <f t="shared" si="351"/>
        <v>14.3</v>
      </c>
      <c r="CK782" s="638"/>
      <c r="CL782" s="1049">
        <f t="shared" si="352"/>
        <v>0</v>
      </c>
      <c r="CM782" s="1050"/>
      <c r="CN782" s="1049">
        <f t="shared" si="353"/>
        <v>0</v>
      </c>
      <c r="CO782" s="1050"/>
      <c r="CP782" s="1049">
        <f t="shared" si="354"/>
        <v>0</v>
      </c>
      <c r="CQ782" s="1050"/>
      <c r="CR782" s="1049">
        <f t="shared" si="355"/>
        <v>0</v>
      </c>
      <c r="CS782" s="1050"/>
      <c r="CT782" s="1049">
        <f t="shared" si="356"/>
        <v>0</v>
      </c>
      <c r="CU782" s="1050"/>
      <c r="CV782" s="1049">
        <f t="shared" si="357"/>
        <v>0</v>
      </c>
      <c r="CW782" s="1050"/>
      <c r="CX782" s="1049">
        <f t="shared" si="358"/>
        <v>0</v>
      </c>
      <c r="CY782" s="1050"/>
      <c r="CZ782" s="1049">
        <f t="shared" si="359"/>
        <v>0</v>
      </c>
      <c r="DA782" s="1050"/>
      <c r="DC782" s="645">
        <f t="shared" si="360"/>
        <v>0</v>
      </c>
      <c r="DD782" s="647"/>
      <c r="DI782" s="645" cm="1">
        <f t="array" ref="DI782">IF($AH$731=$AJ$731,0,IF(OR(AND(AW782=0,COUNTA(O782:AD782)=COUNTIF($AZ$739:$BO$739,0)),AND(AW782=1,COUNTA(O782:AD782=0))),0,1))</f>
        <v>0</v>
      </c>
      <c r="DJ782" s="647"/>
    </row>
    <row r="783" spans="1:114" s="72" customFormat="1" ht="15" customHeight="1">
      <c r="A783" s="131"/>
      <c r="B783" s="15"/>
      <c r="C783" s="797" t="s">
        <v>198</v>
      </c>
      <c r="D783" s="798"/>
      <c r="E783" s="942"/>
      <c r="F783" s="150" t="s">
        <v>164</v>
      </c>
      <c r="G783" s="792" t="s">
        <v>199</v>
      </c>
      <c r="H783" s="793"/>
      <c r="I783" s="793"/>
      <c r="J783" s="793"/>
      <c r="K783" s="793"/>
      <c r="L783" s="793"/>
      <c r="M783" s="793"/>
      <c r="N783" s="794"/>
      <c r="O783" s="667"/>
      <c r="P783" s="669"/>
      <c r="Q783" s="667"/>
      <c r="R783" s="669"/>
      <c r="S783" s="667"/>
      <c r="T783" s="669"/>
      <c r="U783" s="667"/>
      <c r="V783" s="669"/>
      <c r="W783" s="667"/>
      <c r="X783" s="669"/>
      <c r="Y783" s="667"/>
      <c r="Z783" s="669"/>
      <c r="AA783" s="667"/>
      <c r="AB783" s="669"/>
      <c r="AC783" s="667"/>
      <c r="AD783" s="669"/>
      <c r="AE783" s="12"/>
      <c r="AF783" s="122"/>
      <c r="AG783" s="212"/>
      <c r="AH783" s="896">
        <f t="shared" si="363"/>
        <v>0</v>
      </c>
      <c r="AI783" s="627"/>
      <c r="AJ783" s="896">
        <f t="shared" si="364"/>
        <v>0</v>
      </c>
      <c r="AK783" s="627"/>
      <c r="AL783" s="896">
        <f t="shared" si="365"/>
        <v>0</v>
      </c>
      <c r="AM783" s="627"/>
      <c r="AN783" s="627">
        <f t="shared" si="348"/>
        <v>0</v>
      </c>
      <c r="AO783" s="627"/>
      <c r="AP783" s="738" t="str">
        <f>IF(AN783=0,"",IF(SUM($AN$739:AN783)=1,AR783,IF($AN$799&gt;SUM($AN$739:AN783),_xlfn.CONCAT(", ",AR783),IF($AN$799=SUM($AN$739:AN783),_xlfn.CONCAT(" y ",AR783,".")))))</f>
        <v/>
      </c>
      <c r="AQ783" s="739" t="str">
        <f>IF(AO783=0,"", IF(SUM($AN$582:AO783)=1,#REF!, IF($AQ$589&gt;SUM($AN$582:AO783),_xlfn.CONCAT(", ",#REF!), IF($AQ$589=SUM($AN$582:AO783),_xlfn.CONCAT(" y ",#REF!,".")))))</f>
        <v/>
      </c>
      <c r="AR783" s="639">
        <f t="shared" si="366"/>
        <v>15.1</v>
      </c>
      <c r="AS783" s="641"/>
      <c r="AU783" s="638">
        <f t="shared" si="350"/>
        <v>15.1</v>
      </c>
      <c r="AV783" s="638"/>
      <c r="AW783" s="655">
        <f>IF(CNGE_2026_M3_Secc1!$AH$128=CNGE_2026_M3_Secc1!$AJ$128,0,CNGE_2026_M3_Secc1!DC182)</f>
        <v>0</v>
      </c>
      <c r="AX783" s="655"/>
      <c r="CJ783" s="638">
        <f t="shared" si="351"/>
        <v>15.1</v>
      </c>
      <c r="CK783" s="638"/>
      <c r="CL783" s="1049">
        <f t="shared" si="352"/>
        <v>0</v>
      </c>
      <c r="CM783" s="1050"/>
      <c r="CN783" s="1049">
        <f t="shared" si="353"/>
        <v>0</v>
      </c>
      <c r="CO783" s="1050"/>
      <c r="CP783" s="1049">
        <f t="shared" si="354"/>
        <v>0</v>
      </c>
      <c r="CQ783" s="1050"/>
      <c r="CR783" s="1049">
        <f t="shared" si="355"/>
        <v>0</v>
      </c>
      <c r="CS783" s="1050"/>
      <c r="CT783" s="1049">
        <f t="shared" si="356"/>
        <v>0</v>
      </c>
      <c r="CU783" s="1050"/>
      <c r="CV783" s="1049">
        <f t="shared" si="357"/>
        <v>0</v>
      </c>
      <c r="CW783" s="1050"/>
      <c r="CX783" s="1049">
        <f t="shared" si="358"/>
        <v>0</v>
      </c>
      <c r="CY783" s="1050"/>
      <c r="CZ783" s="1049">
        <f t="shared" si="359"/>
        <v>0</v>
      </c>
      <c r="DA783" s="1050"/>
      <c r="DC783" s="645">
        <f t="shared" si="360"/>
        <v>0</v>
      </c>
      <c r="DD783" s="647"/>
      <c r="DI783" s="645" cm="1">
        <f t="array" ref="DI783">IF($AH$731=$AJ$731,0,IF(OR(AND(AW783=0,COUNTA(O783:AD783)=COUNTIF($AZ$739:$BO$739,0)),AND(AW783=1,COUNTA(O783:AD783=0))),0,1))</f>
        <v>0</v>
      </c>
      <c r="DJ783" s="647"/>
    </row>
    <row r="784" spans="1:114" s="72" customFormat="1" ht="15" customHeight="1">
      <c r="A784" s="131"/>
      <c r="B784" s="15"/>
      <c r="C784" s="799"/>
      <c r="D784" s="800"/>
      <c r="E784" s="943"/>
      <c r="F784" s="150" t="s">
        <v>165</v>
      </c>
      <c r="G784" s="792" t="s">
        <v>201</v>
      </c>
      <c r="H784" s="793"/>
      <c r="I784" s="793"/>
      <c r="J784" s="793"/>
      <c r="K784" s="793"/>
      <c r="L784" s="793"/>
      <c r="M784" s="793"/>
      <c r="N784" s="794"/>
      <c r="O784" s="667"/>
      <c r="P784" s="669"/>
      <c r="Q784" s="667"/>
      <c r="R784" s="669"/>
      <c r="S784" s="667"/>
      <c r="T784" s="669"/>
      <c r="U784" s="667"/>
      <c r="V784" s="669"/>
      <c r="W784" s="667"/>
      <c r="X784" s="669"/>
      <c r="Y784" s="667"/>
      <c r="Z784" s="669"/>
      <c r="AA784" s="667"/>
      <c r="AB784" s="669"/>
      <c r="AC784" s="667"/>
      <c r="AD784" s="669"/>
      <c r="AE784" s="12"/>
      <c r="AF784" s="122"/>
      <c r="AG784" s="212"/>
      <c r="AH784" s="896">
        <f t="shared" si="363"/>
        <v>0</v>
      </c>
      <c r="AI784" s="627"/>
      <c r="AJ784" s="896">
        <f t="shared" si="364"/>
        <v>0</v>
      </c>
      <c r="AK784" s="627"/>
      <c r="AL784" s="896">
        <f t="shared" si="365"/>
        <v>0</v>
      </c>
      <c r="AM784" s="627"/>
      <c r="AN784" s="627">
        <f t="shared" si="348"/>
        <v>0</v>
      </c>
      <c r="AO784" s="627"/>
      <c r="AP784" s="738" t="str">
        <f>IF(AN784=0,"",IF(SUM($AN$739:AN784)=1,AR784,IF($AN$799&gt;SUM($AN$739:AN784),_xlfn.CONCAT(", ",AR784),IF($AN$799=SUM($AN$739:AN784),_xlfn.CONCAT(" y ",AR784,".")))))</f>
        <v/>
      </c>
      <c r="AQ784" s="739" t="str">
        <f>IF(AO784=0,"", IF(SUM($AN$582:AO784)=1,#REF!, IF($AQ$589&gt;SUM($AN$582:AO784),_xlfn.CONCAT(", ",#REF!), IF($AQ$589=SUM($AN$582:AO784),_xlfn.CONCAT(" y ",#REF!,".")))))</f>
        <v/>
      </c>
      <c r="AR784" s="639">
        <f t="shared" si="366"/>
        <v>15.2</v>
      </c>
      <c r="AS784" s="641"/>
      <c r="AU784" s="638">
        <f t="shared" si="350"/>
        <v>15.2</v>
      </c>
      <c r="AV784" s="638"/>
      <c r="AW784" s="655">
        <f>IF(CNGE_2026_M3_Secc1!$AH$128=CNGE_2026_M3_Secc1!$AJ$128,0,CNGE_2026_M3_Secc1!DC183)</f>
        <v>0</v>
      </c>
      <c r="AX784" s="655"/>
      <c r="CJ784" s="638">
        <f t="shared" si="351"/>
        <v>15.2</v>
      </c>
      <c r="CK784" s="638"/>
      <c r="CL784" s="1049">
        <f t="shared" si="352"/>
        <v>0</v>
      </c>
      <c r="CM784" s="1050"/>
      <c r="CN784" s="1049">
        <f t="shared" si="353"/>
        <v>0</v>
      </c>
      <c r="CO784" s="1050"/>
      <c r="CP784" s="1049">
        <f t="shared" si="354"/>
        <v>0</v>
      </c>
      <c r="CQ784" s="1050"/>
      <c r="CR784" s="1049">
        <f t="shared" si="355"/>
        <v>0</v>
      </c>
      <c r="CS784" s="1050"/>
      <c r="CT784" s="1049">
        <f t="shared" si="356"/>
        <v>0</v>
      </c>
      <c r="CU784" s="1050"/>
      <c r="CV784" s="1049">
        <f t="shared" si="357"/>
        <v>0</v>
      </c>
      <c r="CW784" s="1050"/>
      <c r="CX784" s="1049">
        <f t="shared" si="358"/>
        <v>0</v>
      </c>
      <c r="CY784" s="1050"/>
      <c r="CZ784" s="1049">
        <f t="shared" si="359"/>
        <v>0</v>
      </c>
      <c r="DA784" s="1050"/>
      <c r="DC784" s="645">
        <f t="shared" si="360"/>
        <v>0</v>
      </c>
      <c r="DD784" s="647"/>
      <c r="DI784" s="645" cm="1">
        <f t="array" ref="DI784">IF($AH$731=$AJ$731,0,IF(OR(AND(AW784=0,COUNTA(O784:AD784)=COUNTIF($AZ$739:$BO$739,0)),AND(AW784=1,COUNTA(O784:AD784=0))),0,1))</f>
        <v>0</v>
      </c>
      <c r="DJ784" s="647"/>
    </row>
    <row r="785" spans="1:114" s="72" customFormat="1" ht="15" customHeight="1">
      <c r="A785" s="131"/>
      <c r="B785" s="15"/>
      <c r="C785" s="799"/>
      <c r="D785" s="800"/>
      <c r="E785" s="943"/>
      <c r="F785" s="150" t="s">
        <v>166</v>
      </c>
      <c r="G785" s="792" t="s">
        <v>203</v>
      </c>
      <c r="H785" s="793"/>
      <c r="I785" s="793"/>
      <c r="J785" s="793"/>
      <c r="K785" s="793"/>
      <c r="L785" s="793"/>
      <c r="M785" s="793"/>
      <c r="N785" s="794"/>
      <c r="O785" s="667"/>
      <c r="P785" s="669"/>
      <c r="Q785" s="667"/>
      <c r="R785" s="669"/>
      <c r="S785" s="667"/>
      <c r="T785" s="669"/>
      <c r="U785" s="667"/>
      <c r="V785" s="669"/>
      <c r="W785" s="667"/>
      <c r="X785" s="669"/>
      <c r="Y785" s="667"/>
      <c r="Z785" s="669"/>
      <c r="AA785" s="667"/>
      <c r="AB785" s="669"/>
      <c r="AC785" s="667"/>
      <c r="AD785" s="669"/>
      <c r="AE785" s="12"/>
      <c r="AF785" s="122"/>
      <c r="AG785" s="212"/>
      <c r="AH785" s="896">
        <f t="shared" si="363"/>
        <v>0</v>
      </c>
      <c r="AI785" s="627"/>
      <c r="AJ785" s="896">
        <f t="shared" si="364"/>
        <v>0</v>
      </c>
      <c r="AK785" s="627"/>
      <c r="AL785" s="896">
        <f t="shared" si="365"/>
        <v>0</v>
      </c>
      <c r="AM785" s="627"/>
      <c r="AN785" s="627">
        <f t="shared" si="348"/>
        <v>0</v>
      </c>
      <c r="AO785" s="627"/>
      <c r="AP785" s="738" t="str">
        <f>IF(AN785=0,"",IF(SUM($AN$739:AN785)=1,AR785,IF($AN$799&gt;SUM($AN$739:AN785),_xlfn.CONCAT(", ",AR785),IF($AN$799=SUM($AN$739:AN785),_xlfn.CONCAT(" y ",AR785,".")))))</f>
        <v/>
      </c>
      <c r="AQ785" s="739" t="str">
        <f>IF(AO785=0,"", IF(SUM($AN$582:AO785)=1,#REF!, IF($AQ$589&gt;SUM($AN$582:AO785),_xlfn.CONCAT(", ",#REF!), IF($AQ$589=SUM($AN$582:AO785),_xlfn.CONCAT(" y ",#REF!,".")))))</f>
        <v/>
      </c>
      <c r="AR785" s="639">
        <f t="shared" si="366"/>
        <v>15.3</v>
      </c>
      <c r="AS785" s="641"/>
      <c r="AU785" s="638">
        <f t="shared" si="350"/>
        <v>15.3</v>
      </c>
      <c r="AV785" s="638"/>
      <c r="AW785" s="655">
        <f>IF(CNGE_2026_M3_Secc1!$AH$128=CNGE_2026_M3_Secc1!$AJ$128,0,CNGE_2026_M3_Secc1!DC184)</f>
        <v>0</v>
      </c>
      <c r="AX785" s="655"/>
      <c r="CJ785" s="638">
        <f t="shared" si="351"/>
        <v>15.3</v>
      </c>
      <c r="CK785" s="638"/>
      <c r="CL785" s="1049">
        <f t="shared" si="352"/>
        <v>0</v>
      </c>
      <c r="CM785" s="1050"/>
      <c r="CN785" s="1049">
        <f t="shared" si="353"/>
        <v>0</v>
      </c>
      <c r="CO785" s="1050"/>
      <c r="CP785" s="1049">
        <f t="shared" si="354"/>
        <v>0</v>
      </c>
      <c r="CQ785" s="1050"/>
      <c r="CR785" s="1049">
        <f t="shared" si="355"/>
        <v>0</v>
      </c>
      <c r="CS785" s="1050"/>
      <c r="CT785" s="1049">
        <f t="shared" si="356"/>
        <v>0</v>
      </c>
      <c r="CU785" s="1050"/>
      <c r="CV785" s="1049">
        <f t="shared" si="357"/>
        <v>0</v>
      </c>
      <c r="CW785" s="1050"/>
      <c r="CX785" s="1049">
        <f t="shared" si="358"/>
        <v>0</v>
      </c>
      <c r="CY785" s="1050"/>
      <c r="CZ785" s="1049">
        <f t="shared" si="359"/>
        <v>0</v>
      </c>
      <c r="DA785" s="1050"/>
      <c r="DC785" s="645">
        <f t="shared" si="360"/>
        <v>0</v>
      </c>
      <c r="DD785" s="647"/>
      <c r="DI785" s="645" cm="1">
        <f t="array" ref="DI785">IF($AH$731=$AJ$731,0,IF(OR(AND(AW785=0,COUNTA(O785:AD785)=COUNTIF($AZ$739:$BO$739,0)),AND(AW785=1,COUNTA(O785:AD785=0))),0,1))</f>
        <v>0</v>
      </c>
      <c r="DJ785" s="647"/>
    </row>
    <row r="786" spans="1:114" s="72" customFormat="1" ht="15" customHeight="1">
      <c r="A786" s="131"/>
      <c r="B786" s="15"/>
      <c r="C786" s="799"/>
      <c r="D786" s="800"/>
      <c r="E786" s="943"/>
      <c r="F786" s="150" t="s">
        <v>167</v>
      </c>
      <c r="G786" s="792" t="s">
        <v>205</v>
      </c>
      <c r="H786" s="793"/>
      <c r="I786" s="793"/>
      <c r="J786" s="793"/>
      <c r="K786" s="793"/>
      <c r="L786" s="793"/>
      <c r="M786" s="793"/>
      <c r="N786" s="794"/>
      <c r="O786" s="667"/>
      <c r="P786" s="669"/>
      <c r="Q786" s="667"/>
      <c r="R786" s="669"/>
      <c r="S786" s="667"/>
      <c r="T786" s="669"/>
      <c r="U786" s="667"/>
      <c r="V786" s="669"/>
      <c r="W786" s="667"/>
      <c r="X786" s="669"/>
      <c r="Y786" s="667"/>
      <c r="Z786" s="669"/>
      <c r="AA786" s="667"/>
      <c r="AB786" s="669"/>
      <c r="AC786" s="667"/>
      <c r="AD786" s="669"/>
      <c r="AE786" s="12"/>
      <c r="AF786" s="122"/>
      <c r="AG786" s="212"/>
      <c r="AH786" s="896">
        <f t="shared" si="363"/>
        <v>0</v>
      </c>
      <c r="AI786" s="627"/>
      <c r="AJ786" s="896">
        <f t="shared" si="364"/>
        <v>0</v>
      </c>
      <c r="AK786" s="627"/>
      <c r="AL786" s="896">
        <f t="shared" si="365"/>
        <v>0</v>
      </c>
      <c r="AM786" s="627"/>
      <c r="AN786" s="627">
        <f t="shared" si="348"/>
        <v>0</v>
      </c>
      <c r="AO786" s="627"/>
      <c r="AP786" s="738" t="str">
        <f>IF(AN786=0,"",IF(SUM($AN$739:AN786)=1,AR786,IF($AN$799&gt;SUM($AN$739:AN786),_xlfn.CONCAT(", ",AR786),IF($AN$799=SUM($AN$739:AN786),_xlfn.CONCAT(" y ",AR786,".")))))</f>
        <v/>
      </c>
      <c r="AQ786" s="739" t="str">
        <f>IF(AO786=0,"", IF(SUM($AN$582:AO786)=1,#REF!, IF($AQ$589&gt;SUM($AN$582:AO786),_xlfn.CONCAT(", ",#REF!), IF($AQ$589=SUM($AN$582:AO786),_xlfn.CONCAT(" y ",#REF!,".")))))</f>
        <v/>
      </c>
      <c r="AR786" s="639">
        <f t="shared" si="366"/>
        <v>15.4</v>
      </c>
      <c r="AS786" s="641"/>
      <c r="AU786" s="638">
        <f t="shared" si="350"/>
        <v>15.4</v>
      </c>
      <c r="AV786" s="638"/>
      <c r="AW786" s="655">
        <f>IF(CNGE_2026_M3_Secc1!$AH$128=CNGE_2026_M3_Secc1!$AJ$128,0,CNGE_2026_M3_Secc1!DC185)</f>
        <v>0</v>
      </c>
      <c r="AX786" s="655"/>
      <c r="CJ786" s="638">
        <f t="shared" si="351"/>
        <v>15.4</v>
      </c>
      <c r="CK786" s="638"/>
      <c r="CL786" s="1049">
        <f t="shared" si="352"/>
        <v>0</v>
      </c>
      <c r="CM786" s="1050"/>
      <c r="CN786" s="1049">
        <f t="shared" si="353"/>
        <v>0</v>
      </c>
      <c r="CO786" s="1050"/>
      <c r="CP786" s="1049">
        <f t="shared" si="354"/>
        <v>0</v>
      </c>
      <c r="CQ786" s="1050"/>
      <c r="CR786" s="1049">
        <f t="shared" si="355"/>
        <v>0</v>
      </c>
      <c r="CS786" s="1050"/>
      <c r="CT786" s="1049">
        <f t="shared" si="356"/>
        <v>0</v>
      </c>
      <c r="CU786" s="1050"/>
      <c r="CV786" s="1049">
        <f t="shared" si="357"/>
        <v>0</v>
      </c>
      <c r="CW786" s="1050"/>
      <c r="CX786" s="1049">
        <f t="shared" si="358"/>
        <v>0</v>
      </c>
      <c r="CY786" s="1050"/>
      <c r="CZ786" s="1049">
        <f t="shared" si="359"/>
        <v>0</v>
      </c>
      <c r="DA786" s="1050"/>
      <c r="DC786" s="645">
        <f t="shared" si="360"/>
        <v>0</v>
      </c>
      <c r="DD786" s="647"/>
      <c r="DI786" s="645" cm="1">
        <f t="array" ref="DI786">IF($AH$731=$AJ$731,0,IF(OR(AND(AW786=0,COUNTA(O786:AD786)=COUNTIF($AZ$739:$BO$739,0)),AND(AW786=1,COUNTA(O786:AD786=0))),0,1))</f>
        <v>0</v>
      </c>
      <c r="DJ786" s="647"/>
    </row>
    <row r="787" spans="1:114" s="72" customFormat="1" ht="15" customHeight="1">
      <c r="A787" s="131"/>
      <c r="B787" s="15"/>
      <c r="C787" s="801"/>
      <c r="D787" s="802"/>
      <c r="E787" s="944"/>
      <c r="F787" s="150" t="s">
        <v>168</v>
      </c>
      <c r="G787" s="792" t="s">
        <v>255</v>
      </c>
      <c r="H787" s="793"/>
      <c r="I787" s="793"/>
      <c r="J787" s="793"/>
      <c r="K787" s="793"/>
      <c r="L787" s="793"/>
      <c r="M787" s="793"/>
      <c r="N787" s="794"/>
      <c r="O787" s="667"/>
      <c r="P787" s="669"/>
      <c r="Q787" s="667"/>
      <c r="R787" s="669"/>
      <c r="S787" s="667"/>
      <c r="T787" s="669"/>
      <c r="U787" s="667"/>
      <c r="V787" s="669"/>
      <c r="W787" s="667"/>
      <c r="X787" s="669"/>
      <c r="Y787" s="667"/>
      <c r="Z787" s="669"/>
      <c r="AA787" s="667"/>
      <c r="AB787" s="669"/>
      <c r="AC787" s="667"/>
      <c r="AD787" s="669"/>
      <c r="AE787" s="12"/>
      <c r="AF787" s="122"/>
      <c r="AG787" s="212"/>
      <c r="AH787" s="896">
        <f t="shared" si="363"/>
        <v>0</v>
      </c>
      <c r="AI787" s="627"/>
      <c r="AJ787" s="896">
        <f t="shared" si="364"/>
        <v>0</v>
      </c>
      <c r="AK787" s="627"/>
      <c r="AL787" s="896">
        <f t="shared" si="365"/>
        <v>0</v>
      </c>
      <c r="AM787" s="627"/>
      <c r="AN787" s="627">
        <f t="shared" si="348"/>
        <v>0</v>
      </c>
      <c r="AO787" s="627"/>
      <c r="AP787" s="738" t="str">
        <f>IF(AN787=0,"",IF(SUM($AN$739:AN787)=1,AR787,IF($AN$799&gt;SUM($AN$739:AN787),_xlfn.CONCAT(", ",AR787),IF($AN$799=SUM($AN$739:AN787),_xlfn.CONCAT(" y ",AR787,".")))))</f>
        <v/>
      </c>
      <c r="AQ787" s="739" t="str">
        <f>IF(AO787=0,"", IF(SUM($AN$582:AO787)=1,#REF!, IF($AQ$589&gt;SUM($AN$582:AO787),_xlfn.CONCAT(", ",#REF!), IF($AQ$589=SUM($AN$582:AO787),_xlfn.CONCAT(" y ",#REF!,".")))))</f>
        <v/>
      </c>
      <c r="AR787" s="639">
        <f t="shared" si="366"/>
        <v>15.5</v>
      </c>
      <c r="AS787" s="641"/>
      <c r="AU787" s="638">
        <f t="shared" si="350"/>
        <v>15.5</v>
      </c>
      <c r="AV787" s="638"/>
      <c r="AW787" s="655">
        <f>IF(CNGE_2026_M3_Secc1!$AH$128=CNGE_2026_M3_Secc1!$AJ$128,0,CNGE_2026_M3_Secc1!DC186)</f>
        <v>0</v>
      </c>
      <c r="AX787" s="655"/>
      <c r="CJ787" s="638">
        <f t="shared" si="351"/>
        <v>15.5</v>
      </c>
      <c r="CK787" s="638"/>
      <c r="CL787" s="1049">
        <f t="shared" si="352"/>
        <v>0</v>
      </c>
      <c r="CM787" s="1050"/>
      <c r="CN787" s="1049">
        <f t="shared" si="353"/>
        <v>0</v>
      </c>
      <c r="CO787" s="1050"/>
      <c r="CP787" s="1049">
        <f t="shared" si="354"/>
        <v>0</v>
      </c>
      <c r="CQ787" s="1050"/>
      <c r="CR787" s="1049">
        <f t="shared" si="355"/>
        <v>0</v>
      </c>
      <c r="CS787" s="1050"/>
      <c r="CT787" s="1049">
        <f t="shared" si="356"/>
        <v>0</v>
      </c>
      <c r="CU787" s="1050"/>
      <c r="CV787" s="1049">
        <f t="shared" si="357"/>
        <v>0</v>
      </c>
      <c r="CW787" s="1050"/>
      <c r="CX787" s="1049">
        <f t="shared" si="358"/>
        <v>0</v>
      </c>
      <c r="CY787" s="1050"/>
      <c r="CZ787" s="1049">
        <f t="shared" si="359"/>
        <v>0</v>
      </c>
      <c r="DA787" s="1050"/>
      <c r="DC787" s="645">
        <f t="shared" si="360"/>
        <v>0</v>
      </c>
      <c r="DD787" s="647"/>
      <c r="DI787" s="645" cm="1">
        <f t="array" ref="DI787">IF($AH$731=$AJ$731,0,IF(OR(AND(AW787=0,COUNTA(O787:AD787)=COUNTIF($AZ$739:$BO$739,0)),AND(AW787=1,COUNTA(O787:AD787=0))),0,1))</f>
        <v>0</v>
      </c>
      <c r="DJ787" s="647"/>
    </row>
    <row r="788" spans="1:114" s="72" customFormat="1" ht="15" customHeight="1">
      <c r="A788" s="131"/>
      <c r="B788" s="15"/>
      <c r="C788" s="714" t="s">
        <v>81</v>
      </c>
      <c r="D788" s="715"/>
      <c r="E788" s="715"/>
      <c r="F788" s="716"/>
      <c r="G788" s="792" t="s">
        <v>209</v>
      </c>
      <c r="H788" s="793"/>
      <c r="I788" s="793"/>
      <c r="J788" s="793"/>
      <c r="K788" s="793"/>
      <c r="L788" s="793"/>
      <c r="M788" s="793"/>
      <c r="N788" s="794"/>
      <c r="O788" s="667"/>
      <c r="P788" s="669"/>
      <c r="Q788" s="667"/>
      <c r="R788" s="669"/>
      <c r="S788" s="667"/>
      <c r="T788" s="669"/>
      <c r="U788" s="667"/>
      <c r="V788" s="669"/>
      <c r="W788" s="667"/>
      <c r="X788" s="669"/>
      <c r="Y788" s="667"/>
      <c r="Z788" s="669"/>
      <c r="AA788" s="667"/>
      <c r="AB788" s="669"/>
      <c r="AC788" s="667"/>
      <c r="AD788" s="669"/>
      <c r="AE788" s="12"/>
      <c r="AF788" s="122"/>
      <c r="AG788" s="212"/>
      <c r="AH788" s="896">
        <f t="shared" si="363"/>
        <v>0</v>
      </c>
      <c r="AI788" s="627"/>
      <c r="AJ788" s="896">
        <f t="shared" si="364"/>
        <v>0</v>
      </c>
      <c r="AK788" s="627"/>
      <c r="AL788" s="896">
        <f t="shared" si="365"/>
        <v>0</v>
      </c>
      <c r="AM788" s="627"/>
      <c r="AN788" s="627">
        <f t="shared" si="348"/>
        <v>0</v>
      </c>
      <c r="AO788" s="627"/>
      <c r="AP788" s="738" t="str">
        <f>IF(AN788=0,"",IF(SUM($AN$739:AN788)=1,AR788,IF($AN$799&gt;SUM($AN$739:AN788),_xlfn.CONCAT(", ",AR788),IF($AN$799=SUM($AN$739:AN788),_xlfn.CONCAT(" y ",AR788,".")))))</f>
        <v/>
      </c>
      <c r="AQ788" s="739" t="str">
        <f>IF(AO788=0,"", IF(SUM($AN$582:AO788)=1,#REF!, IF($AQ$589&gt;SUM($AN$582:AO788),_xlfn.CONCAT(", ",#REF!), IF($AQ$589=SUM($AN$582:AO788),_xlfn.CONCAT(" y ",#REF!,".")))))</f>
        <v/>
      </c>
      <c r="AR788" s="639">
        <f t="shared" ref="AR788:AR798" si="367">_xlfn.NUMBERVALUE(C788)</f>
        <v>16</v>
      </c>
      <c r="AS788" s="641"/>
      <c r="AU788" s="638">
        <f>_xlfn.NUMBERVALUE($C788)</f>
        <v>16</v>
      </c>
      <c r="AV788" s="638"/>
      <c r="AW788" s="655">
        <f>IF(CNGE_2026_M3_Secc1!$AH$128=CNGE_2026_M3_Secc1!$AJ$128,0,CNGE_2026_M3_Secc1!DC187)</f>
        <v>0</v>
      </c>
      <c r="AX788" s="655"/>
      <c r="CJ788" s="638">
        <f t="shared" si="351"/>
        <v>0</v>
      </c>
      <c r="CK788" s="638"/>
      <c r="CL788" s="1049">
        <f t="shared" si="352"/>
        <v>0</v>
      </c>
      <c r="CM788" s="1050"/>
      <c r="CN788" s="1049">
        <f t="shared" si="353"/>
        <v>0</v>
      </c>
      <c r="CO788" s="1050"/>
      <c r="CP788" s="1049">
        <f t="shared" si="354"/>
        <v>0</v>
      </c>
      <c r="CQ788" s="1050"/>
      <c r="CR788" s="1049">
        <f t="shared" si="355"/>
        <v>0</v>
      </c>
      <c r="CS788" s="1050"/>
      <c r="CT788" s="1049">
        <f t="shared" si="356"/>
        <v>0</v>
      </c>
      <c r="CU788" s="1050"/>
      <c r="CV788" s="1049">
        <f t="shared" si="357"/>
        <v>0</v>
      </c>
      <c r="CW788" s="1050"/>
      <c r="CX788" s="1049">
        <f t="shared" si="358"/>
        <v>0</v>
      </c>
      <c r="CY788" s="1050"/>
      <c r="CZ788" s="1049">
        <f t="shared" si="359"/>
        <v>0</v>
      </c>
      <c r="DA788" s="1050"/>
      <c r="DC788" s="645">
        <f t="shared" si="360"/>
        <v>0</v>
      </c>
      <c r="DD788" s="647"/>
      <c r="DI788" s="645" cm="1">
        <f t="array" ref="DI788">IF($AH$731=$AJ$731,0,IF(OR(AND(AW788=0,COUNTA(O788:AD788)=COUNTIF($AZ$739:$BO$739,0)),AND(AW788=1,COUNTA(O788:AD788=0))),0,1))</f>
        <v>0</v>
      </c>
      <c r="DJ788" s="647"/>
    </row>
    <row r="789" spans="1:114" s="72" customFormat="1" ht="15" customHeight="1">
      <c r="A789" s="131"/>
      <c r="B789" s="15"/>
      <c r="C789" s="936" t="s">
        <v>82</v>
      </c>
      <c r="D789" s="937"/>
      <c r="E789" s="937"/>
      <c r="F789" s="938"/>
      <c r="G789" s="792" t="s">
        <v>212</v>
      </c>
      <c r="H789" s="793"/>
      <c r="I789" s="793"/>
      <c r="J789" s="793"/>
      <c r="K789" s="793"/>
      <c r="L789" s="793"/>
      <c r="M789" s="793"/>
      <c r="N789" s="794"/>
      <c r="O789" s="667"/>
      <c r="P789" s="669"/>
      <c r="Q789" s="667"/>
      <c r="R789" s="669"/>
      <c r="S789" s="667"/>
      <c r="T789" s="669"/>
      <c r="U789" s="667"/>
      <c r="V789" s="669"/>
      <c r="W789" s="667"/>
      <c r="X789" s="669"/>
      <c r="Y789" s="667"/>
      <c r="Z789" s="669"/>
      <c r="AA789" s="667"/>
      <c r="AB789" s="669"/>
      <c r="AC789" s="667"/>
      <c r="AD789" s="669"/>
      <c r="AE789" s="12"/>
      <c r="AF789" s="122"/>
      <c r="AG789" s="212"/>
      <c r="AH789" s="896">
        <f t="shared" si="363"/>
        <v>0</v>
      </c>
      <c r="AI789" s="627"/>
      <c r="AJ789" s="896">
        <f t="shared" si="364"/>
        <v>0</v>
      </c>
      <c r="AK789" s="627"/>
      <c r="AL789" s="896">
        <f t="shared" si="365"/>
        <v>0</v>
      </c>
      <c r="AM789" s="627"/>
      <c r="AN789" s="627">
        <f t="shared" si="348"/>
        <v>0</v>
      </c>
      <c r="AO789" s="627"/>
      <c r="AP789" s="738" t="str">
        <f>IF(AN789=0,"",IF(SUM($AN$739:AN789)=1,AR789,IF($AN$799&gt;SUM($AN$739:AN789),_xlfn.CONCAT(", ",AR789),IF($AN$799=SUM($AN$739:AN789),_xlfn.CONCAT(" y ",AR789,".")))))</f>
        <v/>
      </c>
      <c r="AQ789" s="739" t="str">
        <f>IF(AO789=0,"", IF(SUM($AN$582:AO789)=1,#REF!, IF($AQ$589&gt;SUM($AN$582:AO789),_xlfn.CONCAT(", ",#REF!), IF($AQ$589=SUM($AN$582:AO789),_xlfn.CONCAT(" y ",#REF!,".")))))</f>
        <v/>
      </c>
      <c r="AR789" s="639">
        <f t="shared" si="367"/>
        <v>17</v>
      </c>
      <c r="AS789" s="641"/>
      <c r="AU789" s="638">
        <f>_xlfn.NUMBERVALUE($C789)</f>
        <v>17</v>
      </c>
      <c r="AV789" s="638"/>
      <c r="AW789" s="655">
        <f>IF(CNGE_2026_M3_Secc1!$AH$128=CNGE_2026_M3_Secc1!$AJ$128,0,CNGE_2026_M3_Secc1!DC188)</f>
        <v>0</v>
      </c>
      <c r="AX789" s="655"/>
      <c r="CJ789" s="638">
        <f t="shared" si="351"/>
        <v>0</v>
      </c>
      <c r="CK789" s="638"/>
      <c r="CL789" s="1049">
        <f t="shared" si="352"/>
        <v>0</v>
      </c>
      <c r="CM789" s="1050"/>
      <c r="CN789" s="1049">
        <f t="shared" si="353"/>
        <v>0</v>
      </c>
      <c r="CO789" s="1050"/>
      <c r="CP789" s="1049">
        <f t="shared" si="354"/>
        <v>0</v>
      </c>
      <c r="CQ789" s="1050"/>
      <c r="CR789" s="1049">
        <f t="shared" si="355"/>
        <v>0</v>
      </c>
      <c r="CS789" s="1050"/>
      <c r="CT789" s="1049">
        <f t="shared" si="356"/>
        <v>0</v>
      </c>
      <c r="CU789" s="1050"/>
      <c r="CV789" s="1049">
        <f t="shared" si="357"/>
        <v>0</v>
      </c>
      <c r="CW789" s="1050"/>
      <c r="CX789" s="1049">
        <f t="shared" si="358"/>
        <v>0</v>
      </c>
      <c r="CY789" s="1050"/>
      <c r="CZ789" s="1049">
        <f t="shared" si="359"/>
        <v>0</v>
      </c>
      <c r="DA789" s="1050"/>
      <c r="DC789" s="645">
        <f t="shared" si="360"/>
        <v>0</v>
      </c>
      <c r="DD789" s="647"/>
      <c r="DI789" s="645" cm="1">
        <f t="array" ref="DI789">IF($AH$731=$AJ$731,0,IF(OR(AND(AW789=0,COUNTA(O789:AD789)=COUNTIF($AZ$739:$BO$739,0)),AND(AW789=1,COUNTA(O789:AD789=0))),0,1))</f>
        <v>0</v>
      </c>
      <c r="DJ789" s="647"/>
    </row>
    <row r="790" spans="1:114" s="72" customFormat="1" ht="15" customHeight="1">
      <c r="A790" s="131"/>
      <c r="B790" s="15"/>
      <c r="C790" s="936" t="s">
        <v>83</v>
      </c>
      <c r="D790" s="937"/>
      <c r="E790" s="937"/>
      <c r="F790" s="938"/>
      <c r="G790" s="792" t="s">
        <v>214</v>
      </c>
      <c r="H790" s="793"/>
      <c r="I790" s="793"/>
      <c r="J790" s="793"/>
      <c r="K790" s="793"/>
      <c r="L790" s="793"/>
      <c r="M790" s="793"/>
      <c r="N790" s="794"/>
      <c r="O790" s="667"/>
      <c r="P790" s="669"/>
      <c r="Q790" s="667"/>
      <c r="R790" s="669"/>
      <c r="S790" s="667"/>
      <c r="T790" s="669"/>
      <c r="U790" s="667"/>
      <c r="V790" s="669"/>
      <c r="W790" s="667"/>
      <c r="X790" s="669"/>
      <c r="Y790" s="667"/>
      <c r="Z790" s="669"/>
      <c r="AA790" s="667"/>
      <c r="AB790" s="669"/>
      <c r="AC790" s="667"/>
      <c r="AD790" s="669"/>
      <c r="AE790" s="12"/>
      <c r="AF790" s="122"/>
      <c r="AG790" s="212"/>
      <c r="AH790" s="896">
        <f t="shared" si="363"/>
        <v>0</v>
      </c>
      <c r="AI790" s="627"/>
      <c r="AJ790" s="896">
        <f t="shared" si="364"/>
        <v>0</v>
      </c>
      <c r="AK790" s="627"/>
      <c r="AL790" s="896">
        <f t="shared" si="365"/>
        <v>0</v>
      </c>
      <c r="AM790" s="627"/>
      <c r="AN790" s="627">
        <f t="shared" si="348"/>
        <v>0</v>
      </c>
      <c r="AO790" s="627"/>
      <c r="AP790" s="738" t="str">
        <f>IF(AN790=0,"",IF(SUM($AN$739:AN790)=1,AR790,IF($AN$799&gt;SUM($AN$739:AN790),_xlfn.CONCAT(", ",AR790),IF($AN$799=SUM($AN$739:AN790),_xlfn.CONCAT(" y ",AR790,".")))))</f>
        <v/>
      </c>
      <c r="AQ790" s="739" t="str">
        <f>IF(AO790=0,"", IF(SUM($AN$582:AO790)=1,#REF!, IF($AQ$589&gt;SUM($AN$582:AO790),_xlfn.CONCAT(", ",#REF!), IF($AQ$589=SUM($AN$582:AO790),_xlfn.CONCAT(" y ",#REF!,".")))))</f>
        <v/>
      </c>
      <c r="AR790" s="639">
        <f t="shared" si="367"/>
        <v>18</v>
      </c>
      <c r="AS790" s="641"/>
      <c r="AU790" s="638">
        <f>_xlfn.NUMBERVALUE($C790)</f>
        <v>18</v>
      </c>
      <c r="AV790" s="638"/>
      <c r="AW790" s="655">
        <f>IF(CNGE_2026_M3_Secc1!$AH$128=CNGE_2026_M3_Secc1!$AJ$128,0,CNGE_2026_M3_Secc1!DC189)</f>
        <v>0</v>
      </c>
      <c r="AX790" s="655"/>
      <c r="CJ790" s="638">
        <f t="shared" si="351"/>
        <v>0</v>
      </c>
      <c r="CK790" s="638"/>
      <c r="CL790" s="1049">
        <f t="shared" si="352"/>
        <v>0</v>
      </c>
      <c r="CM790" s="1050"/>
      <c r="CN790" s="1049">
        <f t="shared" si="353"/>
        <v>0</v>
      </c>
      <c r="CO790" s="1050"/>
      <c r="CP790" s="1049">
        <f t="shared" si="354"/>
        <v>0</v>
      </c>
      <c r="CQ790" s="1050"/>
      <c r="CR790" s="1049">
        <f t="shared" si="355"/>
        <v>0</v>
      </c>
      <c r="CS790" s="1050"/>
      <c r="CT790" s="1049">
        <f t="shared" si="356"/>
        <v>0</v>
      </c>
      <c r="CU790" s="1050"/>
      <c r="CV790" s="1049">
        <f t="shared" si="357"/>
        <v>0</v>
      </c>
      <c r="CW790" s="1050"/>
      <c r="CX790" s="1049">
        <f t="shared" si="358"/>
        <v>0</v>
      </c>
      <c r="CY790" s="1050"/>
      <c r="CZ790" s="1049">
        <f t="shared" si="359"/>
        <v>0</v>
      </c>
      <c r="DA790" s="1050"/>
      <c r="DC790" s="645">
        <f t="shared" si="360"/>
        <v>0</v>
      </c>
      <c r="DD790" s="647"/>
      <c r="DI790" s="645" cm="1">
        <f t="array" ref="DI790">IF($AH$731=$AJ$731,0,IF(OR(AND(AW790=0,COUNTA(O790:AD790)=COUNTIF($AZ$739:$BO$739,0)),AND(AW790=1,COUNTA(O790:AD790=0))),0,1))</f>
        <v>0</v>
      </c>
      <c r="DJ790" s="647"/>
    </row>
    <row r="791" spans="1:114" s="72" customFormat="1" ht="15" customHeight="1">
      <c r="A791" s="131"/>
      <c r="B791" s="15"/>
      <c r="C791" s="797" t="s">
        <v>740</v>
      </c>
      <c r="D791" s="798"/>
      <c r="E791" s="798"/>
      <c r="F791" s="150" t="s">
        <v>847</v>
      </c>
      <c r="G791" s="792" t="s">
        <v>854</v>
      </c>
      <c r="H791" s="793"/>
      <c r="I791" s="793"/>
      <c r="J791" s="793"/>
      <c r="K791" s="793"/>
      <c r="L791" s="793"/>
      <c r="M791" s="793"/>
      <c r="N791" s="794"/>
      <c r="O791" s="667"/>
      <c r="P791" s="669"/>
      <c r="Q791" s="667"/>
      <c r="R791" s="669"/>
      <c r="S791" s="667"/>
      <c r="T791" s="669"/>
      <c r="U791" s="667"/>
      <c r="V791" s="669"/>
      <c r="W791" s="667"/>
      <c r="X791" s="669"/>
      <c r="Y791" s="667"/>
      <c r="Z791" s="669"/>
      <c r="AA791" s="667"/>
      <c r="AB791" s="669"/>
      <c r="AC791" s="667"/>
      <c r="AD791" s="669"/>
      <c r="AE791" s="12"/>
      <c r="AF791" s="122"/>
      <c r="AG791" s="212"/>
      <c r="AH791" s="896">
        <f t="shared" si="363"/>
        <v>0</v>
      </c>
      <c r="AI791" s="627"/>
      <c r="AJ791" s="896">
        <f t="shared" si="364"/>
        <v>0</v>
      </c>
      <c r="AK791" s="627"/>
      <c r="AL791" s="896">
        <f t="shared" si="365"/>
        <v>0</v>
      </c>
      <c r="AM791" s="627"/>
      <c r="AN791" s="627">
        <f t="shared" si="348"/>
        <v>0</v>
      </c>
      <c r="AO791" s="627"/>
      <c r="AP791" s="738" t="str">
        <f>IF(AN791=0,"",IF(SUM($AN$739:AN791)=1,AR791,IF($AN$799&gt;SUM($AN$739:AN791),_xlfn.CONCAT(", ",AR791),IF($AN$799=SUM($AN$739:AN791),_xlfn.CONCAT(" y ",AR791,".")))))</f>
        <v/>
      </c>
      <c r="AQ791" s="739" t="str">
        <f>IF(AO791=0,"", IF(SUM($AN$582:AO791)=1,#REF!, IF($AQ$589&gt;SUM($AN$582:AO791),_xlfn.CONCAT(", ",#REF!), IF($AQ$589=SUM($AN$582:AO791),_xlfn.CONCAT(" y ",#REF!,".")))))</f>
        <v/>
      </c>
      <c r="AR791" s="639">
        <f t="shared" ref="AR791:AR796" si="368">_xlfn.NUMBERVALUE(F791)</f>
        <v>19.100000000000001</v>
      </c>
      <c r="AS791" s="641"/>
      <c r="AU791" s="638">
        <f t="shared" si="350"/>
        <v>19.100000000000001</v>
      </c>
      <c r="AV791" s="638"/>
      <c r="AW791" s="655">
        <f>IF(CNGE_2026_M3_Secc1!$AH$128=CNGE_2026_M3_Secc1!$AJ$128,0,CNGE_2026_M3_Secc1!DC190)</f>
        <v>0</v>
      </c>
      <c r="AX791" s="655"/>
      <c r="CJ791" s="638">
        <f t="shared" si="351"/>
        <v>19.100000000000001</v>
      </c>
      <c r="CK791" s="638"/>
      <c r="CL791" s="1049">
        <f t="shared" si="352"/>
        <v>0</v>
      </c>
      <c r="CM791" s="1050"/>
      <c r="CN791" s="1049">
        <f t="shared" si="353"/>
        <v>0</v>
      </c>
      <c r="CO791" s="1050"/>
      <c r="CP791" s="1049">
        <f t="shared" si="354"/>
        <v>0</v>
      </c>
      <c r="CQ791" s="1050"/>
      <c r="CR791" s="1049">
        <f t="shared" si="355"/>
        <v>0</v>
      </c>
      <c r="CS791" s="1050"/>
      <c r="CT791" s="1049">
        <f t="shared" si="356"/>
        <v>0</v>
      </c>
      <c r="CU791" s="1050"/>
      <c r="CV791" s="1049">
        <f t="shared" si="357"/>
        <v>0</v>
      </c>
      <c r="CW791" s="1050"/>
      <c r="CX791" s="1049">
        <f t="shared" si="358"/>
        <v>0</v>
      </c>
      <c r="CY791" s="1050"/>
      <c r="CZ791" s="1049">
        <f t="shared" si="359"/>
        <v>0</v>
      </c>
      <c r="DA791" s="1050"/>
      <c r="DC791" s="645">
        <f t="shared" si="360"/>
        <v>0</v>
      </c>
      <c r="DD791" s="647"/>
      <c r="DI791" s="645" cm="1">
        <f t="array" ref="DI791">IF($AH$731=$AJ$731,0,IF(OR(AND(AW791=0,COUNTA(O791:AD791)=COUNTIF($AZ$739:$BO$739,0)),AND(AW791=1,COUNTA(O791:AD791=0))),0,1))</f>
        <v>0</v>
      </c>
      <c r="DJ791" s="647"/>
    </row>
    <row r="792" spans="1:114" s="72" customFormat="1" ht="15" customHeight="1">
      <c r="A792" s="131"/>
      <c r="B792" s="15"/>
      <c r="C792" s="799"/>
      <c r="D792" s="800"/>
      <c r="E792" s="800"/>
      <c r="F792" s="150" t="s">
        <v>848</v>
      </c>
      <c r="G792" s="792" t="s">
        <v>855</v>
      </c>
      <c r="H792" s="793"/>
      <c r="I792" s="793"/>
      <c r="J792" s="793"/>
      <c r="K792" s="793"/>
      <c r="L792" s="793"/>
      <c r="M792" s="793"/>
      <c r="N792" s="794"/>
      <c r="O792" s="667"/>
      <c r="P792" s="669"/>
      <c r="Q792" s="667"/>
      <c r="R792" s="669"/>
      <c r="S792" s="667"/>
      <c r="T792" s="669"/>
      <c r="U792" s="667"/>
      <c r="V792" s="669"/>
      <c r="W792" s="667"/>
      <c r="X792" s="669"/>
      <c r="Y792" s="667"/>
      <c r="Z792" s="669"/>
      <c r="AA792" s="667"/>
      <c r="AB792" s="669"/>
      <c r="AC792" s="667"/>
      <c r="AD792" s="669"/>
      <c r="AE792" s="12"/>
      <c r="AF792" s="122"/>
      <c r="AG792" s="212"/>
      <c r="AH792" s="896">
        <f t="shared" si="363"/>
        <v>0</v>
      </c>
      <c r="AI792" s="627"/>
      <c r="AJ792" s="896">
        <f t="shared" si="364"/>
        <v>0</v>
      </c>
      <c r="AK792" s="627"/>
      <c r="AL792" s="896">
        <f t="shared" si="365"/>
        <v>0</v>
      </c>
      <c r="AM792" s="627"/>
      <c r="AN792" s="627">
        <f t="shared" si="348"/>
        <v>0</v>
      </c>
      <c r="AO792" s="627"/>
      <c r="AP792" s="738" t="str">
        <f>IF(AN792=0,"",IF(SUM($AN$739:AN792)=1,AR792,IF($AN$799&gt;SUM($AN$739:AN792),_xlfn.CONCAT(", ",AR792),IF($AN$799=SUM($AN$739:AN792),_xlfn.CONCAT(" y ",AR792,".")))))</f>
        <v/>
      </c>
      <c r="AQ792" s="739" t="str">
        <f>IF(AO792=0,"", IF(SUM($AN$582:AO792)=1,#REF!, IF($AQ$589&gt;SUM($AN$582:AO792),_xlfn.CONCAT(", ",#REF!), IF($AQ$589=SUM($AN$582:AO792),_xlfn.CONCAT(" y ",#REF!,".")))))</f>
        <v/>
      </c>
      <c r="AR792" s="639">
        <f t="shared" si="368"/>
        <v>19.2</v>
      </c>
      <c r="AS792" s="641"/>
      <c r="AU792" s="638">
        <f t="shared" si="350"/>
        <v>19.2</v>
      </c>
      <c r="AV792" s="638"/>
      <c r="AW792" s="655">
        <f>IF(CNGE_2026_M3_Secc1!$AH$128=CNGE_2026_M3_Secc1!$AJ$128,0,CNGE_2026_M3_Secc1!DC191)</f>
        <v>0</v>
      </c>
      <c r="AX792" s="655"/>
      <c r="CJ792" s="638">
        <f t="shared" si="351"/>
        <v>19.2</v>
      </c>
      <c r="CK792" s="638"/>
      <c r="CL792" s="1049">
        <f t="shared" si="352"/>
        <v>0</v>
      </c>
      <c r="CM792" s="1050"/>
      <c r="CN792" s="1049">
        <f t="shared" si="353"/>
        <v>0</v>
      </c>
      <c r="CO792" s="1050"/>
      <c r="CP792" s="1049">
        <f t="shared" si="354"/>
        <v>0</v>
      </c>
      <c r="CQ792" s="1050"/>
      <c r="CR792" s="1049">
        <f t="shared" si="355"/>
        <v>0</v>
      </c>
      <c r="CS792" s="1050"/>
      <c r="CT792" s="1049">
        <f t="shared" si="356"/>
        <v>0</v>
      </c>
      <c r="CU792" s="1050"/>
      <c r="CV792" s="1049">
        <f t="shared" si="357"/>
        <v>0</v>
      </c>
      <c r="CW792" s="1050"/>
      <c r="CX792" s="1049">
        <f t="shared" si="358"/>
        <v>0</v>
      </c>
      <c r="CY792" s="1050"/>
      <c r="CZ792" s="1049">
        <f t="shared" si="359"/>
        <v>0</v>
      </c>
      <c r="DA792" s="1050"/>
      <c r="DC792" s="645">
        <f t="shared" si="360"/>
        <v>0</v>
      </c>
      <c r="DD792" s="647"/>
      <c r="DI792" s="645" cm="1">
        <f t="array" ref="DI792">IF($AH$731=$AJ$731,0,IF(OR(AND(AW792=0,COUNTA(O792:AD792)=COUNTIF($AZ$739:$BO$739,0)),AND(AW792=1,COUNTA(O792:AD792=0))),0,1))</f>
        <v>0</v>
      </c>
      <c r="DJ792" s="647"/>
    </row>
    <row r="793" spans="1:114" s="72" customFormat="1" ht="15" customHeight="1">
      <c r="A793" s="131"/>
      <c r="B793" s="15"/>
      <c r="C793" s="799"/>
      <c r="D793" s="800"/>
      <c r="E793" s="800"/>
      <c r="F793" s="150" t="s">
        <v>849</v>
      </c>
      <c r="G793" s="792" t="s">
        <v>856</v>
      </c>
      <c r="H793" s="793"/>
      <c r="I793" s="793"/>
      <c r="J793" s="793"/>
      <c r="K793" s="793"/>
      <c r="L793" s="793"/>
      <c r="M793" s="793"/>
      <c r="N793" s="794"/>
      <c r="O793" s="667"/>
      <c r="P793" s="669"/>
      <c r="Q793" s="667"/>
      <c r="R793" s="669"/>
      <c r="S793" s="667"/>
      <c r="T793" s="669"/>
      <c r="U793" s="667"/>
      <c r="V793" s="669"/>
      <c r="W793" s="667"/>
      <c r="X793" s="669"/>
      <c r="Y793" s="667"/>
      <c r="Z793" s="669"/>
      <c r="AA793" s="667"/>
      <c r="AB793" s="669"/>
      <c r="AC793" s="667"/>
      <c r="AD793" s="669"/>
      <c r="AE793" s="12"/>
      <c r="AF793" s="122"/>
      <c r="AG793" s="212"/>
      <c r="AH793" s="896">
        <f t="shared" si="363"/>
        <v>0</v>
      </c>
      <c r="AI793" s="627"/>
      <c r="AJ793" s="896">
        <f t="shared" si="364"/>
        <v>0</v>
      </c>
      <c r="AK793" s="627"/>
      <c r="AL793" s="896">
        <f t="shared" si="365"/>
        <v>0</v>
      </c>
      <c r="AM793" s="627"/>
      <c r="AN793" s="627">
        <f t="shared" si="348"/>
        <v>0</v>
      </c>
      <c r="AO793" s="627"/>
      <c r="AP793" s="738" t="str">
        <f>IF(AN793=0,"",IF(SUM($AN$739:AN793)=1,AR793,IF($AN$799&gt;SUM($AN$739:AN793),_xlfn.CONCAT(", ",AR793),IF($AN$799=SUM($AN$739:AN793),_xlfn.CONCAT(" y ",AR793,".")))))</f>
        <v/>
      </c>
      <c r="AQ793" s="739" t="str">
        <f>IF(AO793=0,"", IF(SUM($AN$582:AO793)=1,#REF!, IF($AQ$589&gt;SUM($AN$582:AO793),_xlfn.CONCAT(", ",#REF!), IF($AQ$589=SUM($AN$582:AO793),_xlfn.CONCAT(" y ",#REF!,".")))))</f>
        <v/>
      </c>
      <c r="AR793" s="639">
        <f t="shared" si="368"/>
        <v>19.3</v>
      </c>
      <c r="AS793" s="641"/>
      <c r="AU793" s="638">
        <f t="shared" si="350"/>
        <v>19.3</v>
      </c>
      <c r="AV793" s="638"/>
      <c r="AW793" s="655">
        <f>IF(CNGE_2026_M3_Secc1!$AH$128=CNGE_2026_M3_Secc1!$AJ$128,0,CNGE_2026_M3_Secc1!DC192)</f>
        <v>0</v>
      </c>
      <c r="AX793" s="655"/>
      <c r="CJ793" s="638">
        <f t="shared" si="351"/>
        <v>19.3</v>
      </c>
      <c r="CK793" s="638"/>
      <c r="CL793" s="1049">
        <f t="shared" si="352"/>
        <v>0</v>
      </c>
      <c r="CM793" s="1050"/>
      <c r="CN793" s="1049">
        <f t="shared" si="353"/>
        <v>0</v>
      </c>
      <c r="CO793" s="1050"/>
      <c r="CP793" s="1049">
        <f t="shared" si="354"/>
        <v>0</v>
      </c>
      <c r="CQ793" s="1050"/>
      <c r="CR793" s="1049">
        <f t="shared" si="355"/>
        <v>0</v>
      </c>
      <c r="CS793" s="1050"/>
      <c r="CT793" s="1049">
        <f t="shared" si="356"/>
        <v>0</v>
      </c>
      <c r="CU793" s="1050"/>
      <c r="CV793" s="1049">
        <f t="shared" si="357"/>
        <v>0</v>
      </c>
      <c r="CW793" s="1050"/>
      <c r="CX793" s="1049">
        <f t="shared" si="358"/>
        <v>0</v>
      </c>
      <c r="CY793" s="1050"/>
      <c r="CZ793" s="1049">
        <f t="shared" si="359"/>
        <v>0</v>
      </c>
      <c r="DA793" s="1050"/>
      <c r="DC793" s="645">
        <f t="shared" si="360"/>
        <v>0</v>
      </c>
      <c r="DD793" s="647"/>
      <c r="DI793" s="645" cm="1">
        <f t="array" ref="DI793">IF($AH$731=$AJ$731,0,IF(OR(AND(AW793=0,COUNTA(O793:AD793)=COUNTIF($AZ$739:$BO$739,0)),AND(AW793=1,COUNTA(O793:AD793=0))),0,1))</f>
        <v>0</v>
      </c>
      <c r="DJ793" s="647"/>
    </row>
    <row r="794" spans="1:114" s="72" customFormat="1" ht="15" customHeight="1">
      <c r="A794" s="131"/>
      <c r="B794" s="15"/>
      <c r="C794" s="799"/>
      <c r="D794" s="800"/>
      <c r="E794" s="800"/>
      <c r="F794" s="150" t="s">
        <v>850</v>
      </c>
      <c r="G794" s="792" t="s">
        <v>857</v>
      </c>
      <c r="H794" s="793"/>
      <c r="I794" s="793"/>
      <c r="J794" s="793"/>
      <c r="K794" s="793"/>
      <c r="L794" s="793"/>
      <c r="M794" s="793"/>
      <c r="N794" s="794"/>
      <c r="O794" s="667"/>
      <c r="P794" s="669"/>
      <c r="Q794" s="667"/>
      <c r="R794" s="669"/>
      <c r="S794" s="667"/>
      <c r="T794" s="669"/>
      <c r="U794" s="667"/>
      <c r="V794" s="669"/>
      <c r="W794" s="667"/>
      <c r="X794" s="669"/>
      <c r="Y794" s="667"/>
      <c r="Z794" s="669"/>
      <c r="AA794" s="667"/>
      <c r="AB794" s="669"/>
      <c r="AC794" s="667"/>
      <c r="AD794" s="669"/>
      <c r="AE794" s="12"/>
      <c r="AF794" s="122"/>
      <c r="AG794" s="212"/>
      <c r="AH794" s="896">
        <f t="shared" si="363"/>
        <v>0</v>
      </c>
      <c r="AI794" s="627"/>
      <c r="AJ794" s="896">
        <f t="shared" si="364"/>
        <v>0</v>
      </c>
      <c r="AK794" s="627"/>
      <c r="AL794" s="896">
        <f t="shared" si="365"/>
        <v>0</v>
      </c>
      <c r="AM794" s="627"/>
      <c r="AN794" s="627">
        <f t="shared" si="348"/>
        <v>0</v>
      </c>
      <c r="AO794" s="627"/>
      <c r="AP794" s="738" t="str">
        <f>IF(AN794=0,"",IF(SUM($AN$739:AN794)=1,AR794,IF($AN$799&gt;SUM($AN$739:AN794),_xlfn.CONCAT(", ",AR794),IF($AN$799=SUM($AN$739:AN794),_xlfn.CONCAT(" y ",AR794,".")))))</f>
        <v/>
      </c>
      <c r="AQ794" s="739" t="str">
        <f>IF(AO794=0,"", IF(SUM($AN$582:AO794)=1,#REF!, IF($AQ$589&gt;SUM($AN$582:AO794),_xlfn.CONCAT(", ",#REF!), IF($AQ$589=SUM($AN$582:AO794),_xlfn.CONCAT(" y ",#REF!,".")))))</f>
        <v/>
      </c>
      <c r="AR794" s="639">
        <f t="shared" si="368"/>
        <v>19.399999999999999</v>
      </c>
      <c r="AS794" s="641"/>
      <c r="AU794" s="638">
        <f t="shared" si="350"/>
        <v>19.399999999999999</v>
      </c>
      <c r="AV794" s="638"/>
      <c r="AW794" s="655">
        <f>IF(CNGE_2026_M3_Secc1!$AH$128=CNGE_2026_M3_Secc1!$AJ$128,0,CNGE_2026_M3_Secc1!DC193)</f>
        <v>0</v>
      </c>
      <c r="AX794" s="655"/>
      <c r="CJ794" s="638">
        <f t="shared" si="351"/>
        <v>19.399999999999999</v>
      </c>
      <c r="CK794" s="638"/>
      <c r="CL794" s="1049">
        <f t="shared" si="352"/>
        <v>0</v>
      </c>
      <c r="CM794" s="1050"/>
      <c r="CN794" s="1049">
        <f t="shared" si="353"/>
        <v>0</v>
      </c>
      <c r="CO794" s="1050"/>
      <c r="CP794" s="1049">
        <f t="shared" si="354"/>
        <v>0</v>
      </c>
      <c r="CQ794" s="1050"/>
      <c r="CR794" s="1049">
        <f t="shared" si="355"/>
        <v>0</v>
      </c>
      <c r="CS794" s="1050"/>
      <c r="CT794" s="1049">
        <f t="shared" si="356"/>
        <v>0</v>
      </c>
      <c r="CU794" s="1050"/>
      <c r="CV794" s="1049">
        <f t="shared" si="357"/>
        <v>0</v>
      </c>
      <c r="CW794" s="1050"/>
      <c r="CX794" s="1049">
        <f t="shared" si="358"/>
        <v>0</v>
      </c>
      <c r="CY794" s="1050"/>
      <c r="CZ794" s="1049">
        <f t="shared" si="359"/>
        <v>0</v>
      </c>
      <c r="DA794" s="1050"/>
      <c r="DC794" s="645">
        <f t="shared" si="360"/>
        <v>0</v>
      </c>
      <c r="DD794" s="647"/>
      <c r="DI794" s="645" cm="1">
        <f t="array" ref="DI794">IF($AH$731=$AJ$731,0,IF(OR(AND(AW794=0,COUNTA(O794:AD794)=COUNTIF($AZ$739:$BO$739,0)),AND(AW794=1,COUNTA(O794:AD794=0))),0,1))</f>
        <v>0</v>
      </c>
      <c r="DJ794" s="647"/>
    </row>
    <row r="795" spans="1:114" s="72" customFormat="1" ht="15" customHeight="1">
      <c r="A795" s="131"/>
      <c r="B795" s="15"/>
      <c r="C795" s="799"/>
      <c r="D795" s="800"/>
      <c r="E795" s="800"/>
      <c r="F795" s="150" t="s">
        <v>851</v>
      </c>
      <c r="G795" s="792" t="s">
        <v>858</v>
      </c>
      <c r="H795" s="793"/>
      <c r="I795" s="793"/>
      <c r="J795" s="793"/>
      <c r="K795" s="793"/>
      <c r="L795" s="793"/>
      <c r="M795" s="793"/>
      <c r="N795" s="794"/>
      <c r="O795" s="667"/>
      <c r="P795" s="669"/>
      <c r="Q795" s="667"/>
      <c r="R795" s="669"/>
      <c r="S795" s="667"/>
      <c r="T795" s="669"/>
      <c r="U795" s="667"/>
      <c r="V795" s="669"/>
      <c r="W795" s="667"/>
      <c r="X795" s="669"/>
      <c r="Y795" s="667"/>
      <c r="Z795" s="669"/>
      <c r="AA795" s="667"/>
      <c r="AB795" s="669"/>
      <c r="AC795" s="667"/>
      <c r="AD795" s="669"/>
      <c r="AE795" s="12"/>
      <c r="AF795" s="122"/>
      <c r="AG795" s="212"/>
      <c r="AH795" s="896">
        <f t="shared" si="363"/>
        <v>0</v>
      </c>
      <c r="AI795" s="627"/>
      <c r="AJ795" s="896">
        <f t="shared" si="364"/>
        <v>0</v>
      </c>
      <c r="AK795" s="627"/>
      <c r="AL795" s="896">
        <f t="shared" si="365"/>
        <v>0</v>
      </c>
      <c r="AM795" s="627"/>
      <c r="AN795" s="627">
        <f t="shared" si="348"/>
        <v>0</v>
      </c>
      <c r="AO795" s="627"/>
      <c r="AP795" s="738" t="str">
        <f>IF(AN795=0,"",IF(SUM($AN$739:AN795)=1,AR795,IF($AN$799&gt;SUM($AN$739:AN795),_xlfn.CONCAT(", ",AR795),IF($AN$799=SUM($AN$739:AN795),_xlfn.CONCAT(" y ",AR795,".")))))</f>
        <v/>
      </c>
      <c r="AQ795" s="739" t="str">
        <f>IF(AO795=0,"", IF(SUM($AN$582:AO795)=1,#REF!, IF($AQ$589&gt;SUM($AN$582:AO795),_xlfn.CONCAT(", ",#REF!), IF($AQ$589=SUM($AN$582:AO795),_xlfn.CONCAT(" y ",#REF!,".")))))</f>
        <v/>
      </c>
      <c r="AR795" s="639">
        <f t="shared" si="368"/>
        <v>19.5</v>
      </c>
      <c r="AS795" s="641"/>
      <c r="AU795" s="638">
        <f t="shared" si="350"/>
        <v>19.5</v>
      </c>
      <c r="AV795" s="638"/>
      <c r="AW795" s="655">
        <f>IF(CNGE_2026_M3_Secc1!$AH$128=CNGE_2026_M3_Secc1!$AJ$128,0,CNGE_2026_M3_Secc1!DC194)</f>
        <v>0</v>
      </c>
      <c r="AX795" s="655"/>
      <c r="CJ795" s="638">
        <f t="shared" si="351"/>
        <v>19.5</v>
      </c>
      <c r="CK795" s="638"/>
      <c r="CL795" s="1049">
        <f t="shared" si="352"/>
        <v>0</v>
      </c>
      <c r="CM795" s="1050"/>
      <c r="CN795" s="1049">
        <f t="shared" si="353"/>
        <v>0</v>
      </c>
      <c r="CO795" s="1050"/>
      <c r="CP795" s="1049">
        <f t="shared" si="354"/>
        <v>0</v>
      </c>
      <c r="CQ795" s="1050"/>
      <c r="CR795" s="1049">
        <f t="shared" si="355"/>
        <v>0</v>
      </c>
      <c r="CS795" s="1050"/>
      <c r="CT795" s="1049">
        <f t="shared" si="356"/>
        <v>0</v>
      </c>
      <c r="CU795" s="1050"/>
      <c r="CV795" s="1049">
        <f t="shared" si="357"/>
        <v>0</v>
      </c>
      <c r="CW795" s="1050"/>
      <c r="CX795" s="1049">
        <f t="shared" si="358"/>
        <v>0</v>
      </c>
      <c r="CY795" s="1050"/>
      <c r="CZ795" s="1049">
        <f t="shared" si="359"/>
        <v>0</v>
      </c>
      <c r="DA795" s="1050"/>
      <c r="DC795" s="645">
        <f t="shared" si="360"/>
        <v>0</v>
      </c>
      <c r="DD795" s="647"/>
      <c r="DI795" s="645" cm="1">
        <f t="array" ref="DI795">IF($AH$731=$AJ$731,0,IF(OR(AND(AW795=0,COUNTA(O795:AD795)=COUNTIF($AZ$739:$BO$739,0)),AND(AW795=1,COUNTA(O795:AD795=0))),0,1))</f>
        <v>0</v>
      </c>
      <c r="DJ795" s="647"/>
    </row>
    <row r="796" spans="1:114" s="72" customFormat="1" ht="24" customHeight="1">
      <c r="A796" s="131"/>
      <c r="B796" s="15"/>
      <c r="C796" s="801"/>
      <c r="D796" s="802"/>
      <c r="E796" s="802"/>
      <c r="F796" s="150" t="s">
        <v>852</v>
      </c>
      <c r="G796" s="792" t="s">
        <v>859</v>
      </c>
      <c r="H796" s="793"/>
      <c r="I796" s="793"/>
      <c r="J796" s="793"/>
      <c r="K796" s="793"/>
      <c r="L796" s="793"/>
      <c r="M796" s="793"/>
      <c r="N796" s="794"/>
      <c r="O796" s="667"/>
      <c r="P796" s="669"/>
      <c r="Q796" s="667"/>
      <c r="R796" s="669"/>
      <c r="S796" s="667"/>
      <c r="T796" s="669"/>
      <c r="U796" s="667"/>
      <c r="V796" s="669"/>
      <c r="W796" s="667"/>
      <c r="X796" s="669"/>
      <c r="Y796" s="667"/>
      <c r="Z796" s="669"/>
      <c r="AA796" s="667"/>
      <c r="AB796" s="669"/>
      <c r="AC796" s="667"/>
      <c r="AD796" s="669"/>
      <c r="AE796" s="12"/>
      <c r="AF796" s="122"/>
      <c r="AG796" s="212"/>
      <c r="AH796" s="896">
        <f t="shared" si="363"/>
        <v>0</v>
      </c>
      <c r="AI796" s="627"/>
      <c r="AJ796" s="896">
        <f t="shared" si="364"/>
        <v>0</v>
      </c>
      <c r="AK796" s="627"/>
      <c r="AL796" s="896">
        <f t="shared" si="365"/>
        <v>0</v>
      </c>
      <c r="AM796" s="627"/>
      <c r="AN796" s="627">
        <f t="shared" si="348"/>
        <v>0</v>
      </c>
      <c r="AO796" s="627"/>
      <c r="AP796" s="738" t="str">
        <f>IF(AN796=0,"",IF(SUM($AN$739:AN796)=1,AR796,IF($AN$799&gt;SUM($AN$739:AN796),_xlfn.CONCAT(", ",AR796),IF($AN$799=SUM($AN$739:AN796),_xlfn.CONCAT(" y ",AR796,".")))))</f>
        <v/>
      </c>
      <c r="AQ796" s="739" t="str">
        <f>IF(AO796=0,"", IF(SUM($AN$582:AO796)=1,#REF!, IF($AQ$589&gt;SUM($AN$582:AO796),_xlfn.CONCAT(", ",#REF!), IF($AQ$589=SUM($AN$582:AO796),_xlfn.CONCAT(" y ",#REF!,".")))))</f>
        <v/>
      </c>
      <c r="AR796" s="639">
        <f t="shared" si="368"/>
        <v>19.600000000000001</v>
      </c>
      <c r="AS796" s="641"/>
      <c r="AU796" s="638">
        <f t="shared" si="350"/>
        <v>19.600000000000001</v>
      </c>
      <c r="AV796" s="638"/>
      <c r="AW796" s="655">
        <f>IF(CNGE_2026_M3_Secc1!$AH$128=CNGE_2026_M3_Secc1!$AJ$128,0,CNGE_2026_M3_Secc1!DC195)</f>
        <v>0</v>
      </c>
      <c r="AX796" s="655"/>
      <c r="CJ796" s="638">
        <f t="shared" si="351"/>
        <v>19.600000000000001</v>
      </c>
      <c r="CK796" s="638"/>
      <c r="CL796" s="1049">
        <f t="shared" si="352"/>
        <v>0</v>
      </c>
      <c r="CM796" s="1050"/>
      <c r="CN796" s="1049">
        <f t="shared" si="353"/>
        <v>0</v>
      </c>
      <c r="CO796" s="1050"/>
      <c r="CP796" s="1049">
        <f t="shared" si="354"/>
        <v>0</v>
      </c>
      <c r="CQ796" s="1050"/>
      <c r="CR796" s="1049">
        <f t="shared" si="355"/>
        <v>0</v>
      </c>
      <c r="CS796" s="1050"/>
      <c r="CT796" s="1049">
        <f t="shared" si="356"/>
        <v>0</v>
      </c>
      <c r="CU796" s="1050"/>
      <c r="CV796" s="1049">
        <f t="shared" si="357"/>
        <v>0</v>
      </c>
      <c r="CW796" s="1050"/>
      <c r="CX796" s="1049">
        <f t="shared" si="358"/>
        <v>0</v>
      </c>
      <c r="CY796" s="1050"/>
      <c r="CZ796" s="1049">
        <f t="shared" si="359"/>
        <v>0</v>
      </c>
      <c r="DA796" s="1050"/>
      <c r="DC796" s="645">
        <f t="shared" si="360"/>
        <v>0</v>
      </c>
      <c r="DD796" s="647"/>
      <c r="DI796" s="645" cm="1">
        <f t="array" ref="DI796">IF($AH$731=$AJ$731,0,IF(OR(AND(AW796=0,COUNTA(O796:AD796)=COUNTIF($AZ$739:$BO$739,0)),AND(AW796=1,COUNTA(O796:AD796=0))),0,1))</f>
        <v>0</v>
      </c>
      <c r="DJ796" s="647"/>
    </row>
    <row r="797" spans="1:114" s="72" customFormat="1" ht="15" customHeight="1">
      <c r="A797" s="131"/>
      <c r="B797" s="15"/>
      <c r="C797" s="936" t="s">
        <v>85</v>
      </c>
      <c r="D797" s="937"/>
      <c r="E797" s="937"/>
      <c r="F797" s="938"/>
      <c r="G797" s="792" t="s">
        <v>217</v>
      </c>
      <c r="H797" s="793"/>
      <c r="I797" s="793"/>
      <c r="J797" s="793"/>
      <c r="K797" s="793"/>
      <c r="L797" s="793"/>
      <c r="M797" s="793"/>
      <c r="N797" s="794"/>
      <c r="O797" s="667"/>
      <c r="P797" s="669"/>
      <c r="Q797" s="667"/>
      <c r="R797" s="669"/>
      <c r="S797" s="667"/>
      <c r="T797" s="669"/>
      <c r="U797" s="667"/>
      <c r="V797" s="669"/>
      <c r="W797" s="667"/>
      <c r="X797" s="669"/>
      <c r="Y797" s="667"/>
      <c r="Z797" s="669"/>
      <c r="AA797" s="667"/>
      <c r="AB797" s="669"/>
      <c r="AC797" s="667"/>
      <c r="AD797" s="669"/>
      <c r="AE797" s="12"/>
      <c r="AF797" s="122"/>
      <c r="AG797" s="212"/>
      <c r="AH797" s="896">
        <f t="shared" si="363"/>
        <v>0</v>
      </c>
      <c r="AI797" s="627"/>
      <c r="AJ797" s="896">
        <f t="shared" si="364"/>
        <v>0</v>
      </c>
      <c r="AK797" s="627"/>
      <c r="AL797" s="896">
        <f t="shared" si="365"/>
        <v>0</v>
      </c>
      <c r="AM797" s="627"/>
      <c r="AN797" s="627">
        <f t="shared" si="348"/>
        <v>0</v>
      </c>
      <c r="AO797" s="627"/>
      <c r="AP797" s="738" t="str">
        <f>IF(AN797=0,"",IF(SUM($AN$739:AN797)=1,AR797,IF($AN$799&gt;SUM($AN$739:AN797),_xlfn.CONCAT(", ",AR797),IF($AN$799=SUM($AN$739:AN797),_xlfn.CONCAT(" y ",AR797,".")))))</f>
        <v/>
      </c>
      <c r="AQ797" s="739" t="str">
        <f>IF(AO797=0,"", IF(SUM($AN$582:AO797)=1,#REF!, IF($AQ$589&gt;SUM($AN$582:AO797),_xlfn.CONCAT(", ",#REF!), IF($AQ$589=SUM($AN$582:AO797),_xlfn.CONCAT(" y ",#REF!,".")))))</f>
        <v/>
      </c>
      <c r="AR797" s="639">
        <f t="shared" si="367"/>
        <v>20</v>
      </c>
      <c r="AS797" s="641"/>
      <c r="AU797" s="638">
        <f>_xlfn.NUMBERVALUE($C797)</f>
        <v>20</v>
      </c>
      <c r="AV797" s="638"/>
      <c r="AW797" s="655">
        <f>IF(CNGE_2026_M3_Secc1!$AH$128=CNGE_2026_M3_Secc1!$AJ$128,0,CNGE_2026_M3_Secc1!DC196)</f>
        <v>0</v>
      </c>
      <c r="AX797" s="655"/>
      <c r="CJ797" s="638">
        <f>_xlfn.NUMBERVALUE(C797)</f>
        <v>20</v>
      </c>
      <c r="CK797" s="638"/>
      <c r="CL797" s="1049">
        <f t="shared" si="352"/>
        <v>0</v>
      </c>
      <c r="CM797" s="1050"/>
      <c r="CN797" s="1049">
        <f t="shared" si="353"/>
        <v>0</v>
      </c>
      <c r="CO797" s="1050"/>
      <c r="CP797" s="1049">
        <f t="shared" si="354"/>
        <v>0</v>
      </c>
      <c r="CQ797" s="1050"/>
      <c r="CR797" s="1049">
        <f t="shared" si="355"/>
        <v>0</v>
      </c>
      <c r="CS797" s="1050"/>
      <c r="CT797" s="1049">
        <f t="shared" si="356"/>
        <v>0</v>
      </c>
      <c r="CU797" s="1050"/>
      <c r="CV797" s="1049">
        <f t="shared" si="357"/>
        <v>0</v>
      </c>
      <c r="CW797" s="1050"/>
      <c r="CX797" s="1049">
        <f t="shared" si="358"/>
        <v>0</v>
      </c>
      <c r="CY797" s="1050"/>
      <c r="CZ797" s="1049">
        <f t="shared" si="359"/>
        <v>0</v>
      </c>
      <c r="DA797" s="1050"/>
      <c r="DC797" s="645">
        <f t="shared" si="360"/>
        <v>0</v>
      </c>
      <c r="DD797" s="647"/>
      <c r="DI797" s="645" cm="1">
        <f t="array" ref="DI797">IF($AH$731=$AJ$731,0,IF(OR(AND(AW797=0,COUNTA(O797:AD797)=COUNTIF($AZ$739:$BO$739,0)),AND(AW797=1,COUNTA(O797:AD797=0))),0,1))</f>
        <v>0</v>
      </c>
      <c r="DJ797" s="647"/>
    </row>
    <row r="798" spans="1:114" s="72" customFormat="1" ht="15" customHeight="1">
      <c r="A798" s="131"/>
      <c r="B798" s="15"/>
      <c r="C798" s="936" t="s">
        <v>86</v>
      </c>
      <c r="D798" s="937"/>
      <c r="E798" s="937"/>
      <c r="F798" s="938"/>
      <c r="G798" s="792" t="s">
        <v>1066</v>
      </c>
      <c r="H798" s="793"/>
      <c r="I798" s="793"/>
      <c r="J798" s="793"/>
      <c r="K798" s="793"/>
      <c r="L798" s="793"/>
      <c r="M798" s="793"/>
      <c r="N798" s="794"/>
      <c r="O798" s="667"/>
      <c r="P798" s="669"/>
      <c r="Q798" s="667"/>
      <c r="R798" s="669"/>
      <c r="S798" s="667"/>
      <c r="T798" s="669"/>
      <c r="U798" s="667"/>
      <c r="V798" s="669"/>
      <c r="W798" s="667"/>
      <c r="X798" s="669"/>
      <c r="Y798" s="667"/>
      <c r="Z798" s="669"/>
      <c r="AA798" s="667"/>
      <c r="AB798" s="669"/>
      <c r="AC798" s="667"/>
      <c r="AD798" s="669"/>
      <c r="AE798" s="12"/>
      <c r="AF798" s="122"/>
      <c r="AG798" s="212"/>
      <c r="AH798" s="896">
        <f t="shared" si="363"/>
        <v>0</v>
      </c>
      <c r="AI798" s="627"/>
      <c r="AJ798" s="896">
        <f t="shared" si="364"/>
        <v>0</v>
      </c>
      <c r="AK798" s="627"/>
      <c r="AL798" s="896">
        <f t="shared" si="365"/>
        <v>0</v>
      </c>
      <c r="AM798" s="627"/>
      <c r="AN798" s="627">
        <f t="shared" si="348"/>
        <v>0</v>
      </c>
      <c r="AO798" s="627"/>
      <c r="AP798" s="738" t="str">
        <f>IF(AN798=0,"",IF(SUM($AN$739:AN798)=1,AR798,IF($AN$799&gt;SUM($AN$739:AN798),_xlfn.CONCAT(", ",AR798),IF($AN$799=SUM($AN$739:AN798),_xlfn.CONCAT(" y ",AR798,".")))))</f>
        <v/>
      </c>
      <c r="AQ798" s="739" t="str">
        <f>IF(AO798=0,"", IF(SUM($AN$582:AO798)=1,#REF!, IF($AQ$589&gt;SUM($AN$582:AO798),_xlfn.CONCAT(", ",#REF!), IF($AQ$589=SUM($AN$582:AO798),_xlfn.CONCAT(" y ",#REF!,".")))))</f>
        <v/>
      </c>
      <c r="AR798" s="639">
        <f t="shared" si="367"/>
        <v>21</v>
      </c>
      <c r="AS798" s="641"/>
      <c r="AU798" s="638">
        <f>_xlfn.NUMBERVALUE($C798)</f>
        <v>21</v>
      </c>
      <c r="AV798" s="638"/>
      <c r="AW798" s="655">
        <f>IF(CNGE_2026_M3_Secc1!$AH$128=CNGE_2026_M3_Secc1!$AJ$128,0,CNGE_2026_M3_Secc1!DC197)</f>
        <v>0</v>
      </c>
      <c r="AX798" s="655"/>
      <c r="CJ798" s="638">
        <f>_xlfn.NUMBERVALUE(C798)</f>
        <v>21</v>
      </c>
      <c r="CK798" s="638"/>
      <c r="CL798" s="1049">
        <f t="shared" si="352"/>
        <v>0</v>
      </c>
      <c r="CM798" s="1050"/>
      <c r="CN798" s="1049">
        <f t="shared" si="353"/>
        <v>0</v>
      </c>
      <c r="CO798" s="1050"/>
      <c r="CP798" s="1049">
        <f t="shared" si="354"/>
        <v>0</v>
      </c>
      <c r="CQ798" s="1050"/>
      <c r="CR798" s="1049">
        <f t="shared" si="355"/>
        <v>0</v>
      </c>
      <c r="CS798" s="1050"/>
      <c r="CT798" s="1049">
        <f t="shared" si="356"/>
        <v>0</v>
      </c>
      <c r="CU798" s="1050"/>
      <c r="CV798" s="1049">
        <f t="shared" si="357"/>
        <v>0</v>
      </c>
      <c r="CW798" s="1050"/>
      <c r="CX798" s="1049">
        <f t="shared" si="358"/>
        <v>0</v>
      </c>
      <c r="CY798" s="1050"/>
      <c r="CZ798" s="1049">
        <f t="shared" si="359"/>
        <v>0</v>
      </c>
      <c r="DA798" s="1050"/>
      <c r="DC798" s="645">
        <f t="shared" si="360"/>
        <v>0</v>
      </c>
      <c r="DD798" s="647"/>
      <c r="DI798" s="645" cm="1">
        <f t="array" ref="DI798">IF($AH$731=$AJ$731,0,IF(OR(AND(AW798=0,COUNTA(O798:AD798)=COUNTIF($AZ$739:$BO$739,0)),AND(AW798=1,COUNTA(O798:AD798=0))),0,1))</f>
        <v>0</v>
      </c>
      <c r="DJ798" s="647"/>
    </row>
    <row r="799" spans="1:114" s="72" customFormat="1" ht="15">
      <c r="A799" s="131"/>
      <c r="B799" s="15"/>
      <c r="C799" s="15"/>
      <c r="D799" s="15"/>
      <c r="E799" s="15"/>
      <c r="F799" s="15"/>
      <c r="G799" s="15"/>
      <c r="H799" s="15"/>
      <c r="I799" s="15"/>
      <c r="J799" s="15"/>
      <c r="K799" s="15"/>
      <c r="L799" s="15"/>
      <c r="M799" s="15"/>
      <c r="N799" s="163" t="s">
        <v>126</v>
      </c>
      <c r="O799" s="774">
        <f>IF(AND(SUM(O739:P798)=0,COUNTIF(O739:P798,"NS")&gt;0),"NS",
IF(AND(SUM(O739:P798)=0,COUNTIF(O739:P798,0)&gt;0),0,
IF(AND(SUM(O739:P798)=0,COUNTIF(O739:P798,"NA")&gt;0),"NA",
SUM(O739:P798))))</f>
        <v>0</v>
      </c>
      <c r="P799" s="774"/>
      <c r="Q799" s="774">
        <f>IF(AND(SUM(Q739:R798)=0,COUNTIF(Q739:R798,"NS")&gt;0),"NS",
IF(AND(SUM(Q739:R798)=0,COUNTIF(Q739:R798,0)&gt;0),0,
IF(AND(SUM(Q739:R798)=0,COUNTIF(Q739:R798,"NA")&gt;0),"NA",
SUM(Q739:R798))))</f>
        <v>0</v>
      </c>
      <c r="R799" s="774"/>
      <c r="S799" s="774">
        <f>IF(AND(SUM(S739:T798)=0,COUNTIF(S739:T798,"NS")&gt;0),"NS",
IF(AND(SUM(S739:T798)=0,COUNTIF(S739:T798,0)&gt;0),0,
IF(AND(SUM(S739:T798)=0,COUNTIF(S739:T798,"NA")&gt;0),"NA",
SUM(S739:T798))))</f>
        <v>0</v>
      </c>
      <c r="T799" s="774"/>
      <c r="U799" s="774">
        <f>IF(AND(SUM(U739:V798)=0,COUNTIF(U739:V798,"NS")&gt;0),"NS",
IF(AND(SUM(U739:V798)=0,COUNTIF(U739:V798,0)&gt;0),0,
IF(AND(SUM(U739:V798)=0,COUNTIF(U739:V798,"NA")&gt;0),"NA",
SUM(U739:V798))))</f>
        <v>0</v>
      </c>
      <c r="V799" s="774"/>
      <c r="W799" s="774">
        <f>IF(AND(SUM(W739:X798)=0,COUNTIF(W739:X798,"NS")&gt;0),"NS",
IF(AND(SUM(W739:X798)=0,COUNTIF(W739:X798,0)&gt;0),0,
IF(AND(SUM(W739:X798)=0,COUNTIF(W739:X798,"NA")&gt;0),"NA",
SUM(W739:X798))))</f>
        <v>0</v>
      </c>
      <c r="X799" s="774"/>
      <c r="Y799" s="774">
        <f>IF(AND(SUM(Y739:Z798)=0,COUNTIF(Y739:Z798,"NS")&gt;0),"NS",
IF(AND(SUM(Y739:Z798)=0,COUNTIF(Y739:Z798,0)&gt;0),0,
IF(AND(SUM(Y739:Z798)=0,COUNTIF(Y739:Z798,"NA")&gt;0),"NA",
SUM(Y739:Z798))))</f>
        <v>0</v>
      </c>
      <c r="Z799" s="774"/>
      <c r="AA799" s="774">
        <f>IF(AND(SUM(AA739:AB798)=0,COUNTIF(AA739:AB798,"NS")&gt;0),"NS",
IF(AND(SUM(AA739:AB798)=0,COUNTIF(AA739:AB798,0)&gt;0),0,
IF(AND(SUM(AA739:AB798)=0,COUNTIF(AA739:AB798,"NA")&gt;0),"NA",
SUM(AA739:AB798))))</f>
        <v>0</v>
      </c>
      <c r="AB799" s="774"/>
      <c r="AC799" s="774">
        <f>IF(AND(SUM(AC739:AD798)=0,COUNTIF(AC739:AD798,"NS")&gt;0),"NS",
IF(AND(SUM(AC739:AD798)=0,COUNTIF(AC739:AD798,0)&gt;0),0,
IF(AND(SUM(AC739:AD798)=0,COUNTIF(AC739:AD798,"NA")&gt;0),"NA",
SUM(AC739:AD798))))</f>
        <v>0</v>
      </c>
      <c r="AD799" s="774"/>
      <c r="AE799" s="12"/>
      <c r="AF799" s="122"/>
      <c r="AG799" s="212"/>
      <c r="AN799" s="918">
        <f>SUM(AN739:AO798)</f>
        <v>0</v>
      </c>
      <c r="AO799" s="918"/>
      <c r="AP799" s="915" t="str">
        <f>IF(AN799=0,"", _xlfn.CONCAT(AP739:AQ798))</f>
        <v/>
      </c>
      <c r="AQ799" s="916"/>
      <c r="CZ799" s="1048">
        <f>SUM(CL739:DA798)</f>
        <v>0</v>
      </c>
      <c r="DA799" s="723"/>
      <c r="DC799" s="1048">
        <f>SUM(DC739:DD798)</f>
        <v>0</v>
      </c>
      <c r="DD799" s="723"/>
      <c r="DI799" s="708">
        <f>SUM(DI739:DJ798)</f>
        <v>0</v>
      </c>
      <c r="DJ799" s="709"/>
    </row>
    <row r="800" spans="1:114" s="72" customFormat="1" ht="15" customHeight="1">
      <c r="A800" s="131"/>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12"/>
      <c r="AF800" s="122"/>
      <c r="AG800" s="212"/>
    </row>
    <row r="801" spans="1:87" s="72" customFormat="1" ht="24" customHeight="1">
      <c r="A801" s="131"/>
      <c r="B801" s="18"/>
      <c r="C801" s="851" t="s">
        <v>127</v>
      </c>
      <c r="D801" s="851"/>
      <c r="E801" s="851"/>
      <c r="F801" s="851"/>
      <c r="G801" s="851"/>
      <c r="H801" s="851"/>
      <c r="I801" s="851"/>
      <c r="J801" s="851"/>
      <c r="K801" s="851"/>
      <c r="L801" s="851"/>
      <c r="M801" s="851"/>
      <c r="N801" s="851"/>
      <c r="O801" s="851"/>
      <c r="P801" s="851"/>
      <c r="Q801" s="851"/>
      <c r="R801" s="851"/>
      <c r="S801" s="851"/>
      <c r="T801" s="851"/>
      <c r="U801" s="851"/>
      <c r="V801" s="851"/>
      <c r="W801" s="851"/>
      <c r="X801" s="851"/>
      <c r="Y801" s="851"/>
      <c r="Z801" s="851"/>
      <c r="AA801" s="851"/>
      <c r="AB801" s="851"/>
      <c r="AC801" s="851"/>
      <c r="AD801" s="851"/>
      <c r="AE801" s="12"/>
      <c r="AF801" s="122"/>
      <c r="AG801" s="212"/>
    </row>
    <row r="802" spans="1:87" s="72" customFormat="1" ht="60" customHeight="1">
      <c r="A802" s="131"/>
      <c r="B802" s="18"/>
      <c r="C802" s="929"/>
      <c r="D802" s="930"/>
      <c r="E802" s="930"/>
      <c r="F802" s="930"/>
      <c r="G802" s="930"/>
      <c r="H802" s="930"/>
      <c r="I802" s="930"/>
      <c r="J802" s="930"/>
      <c r="K802" s="930"/>
      <c r="L802" s="930"/>
      <c r="M802" s="930"/>
      <c r="N802" s="930"/>
      <c r="O802" s="930"/>
      <c r="P802" s="930"/>
      <c r="Q802" s="930"/>
      <c r="R802" s="930"/>
      <c r="S802" s="930"/>
      <c r="T802" s="930"/>
      <c r="U802" s="930"/>
      <c r="V802" s="930"/>
      <c r="W802" s="930"/>
      <c r="X802" s="930"/>
      <c r="Y802" s="930"/>
      <c r="Z802" s="930"/>
      <c r="AA802" s="930"/>
      <c r="AB802" s="930"/>
      <c r="AC802" s="930"/>
      <c r="AD802" s="931"/>
      <c r="AE802" s="12"/>
      <c r="AF802" s="122"/>
      <c r="AG802" s="212"/>
    </row>
    <row r="803" spans="1:87" ht="15">
      <c r="A803" s="131"/>
      <c r="B803" s="624" t="str">
        <f>IF(AN799=0,"", IF(AN799=1,_xlfn.CONCAT("Error: Verificar suma en el numeral ",AP799,"."),_xlfn.CONCAT("Error: Verificar sumas en los numerales ",AP799)))</f>
        <v/>
      </c>
      <c r="C803" s="624"/>
      <c r="D803" s="624"/>
      <c r="E803" s="624"/>
      <c r="F803" s="624"/>
      <c r="G803" s="624"/>
      <c r="H803" s="624"/>
      <c r="I803" s="624"/>
      <c r="J803" s="624"/>
      <c r="K803" s="624"/>
      <c r="L803" s="624"/>
      <c r="M803" s="624"/>
      <c r="N803" s="624"/>
      <c r="O803" s="624"/>
      <c r="P803" s="624"/>
      <c r="Q803" s="624"/>
      <c r="R803" s="624"/>
      <c r="S803" s="624"/>
      <c r="T803" s="624"/>
      <c r="U803" s="624"/>
      <c r="V803" s="624"/>
      <c r="W803" s="624"/>
      <c r="X803" s="624"/>
      <c r="Y803" s="624"/>
      <c r="Z803" s="624"/>
      <c r="AA803" s="624"/>
      <c r="AB803" s="624"/>
      <c r="AC803" s="624"/>
      <c r="AD803" s="624"/>
      <c r="AE803" s="12"/>
    </row>
    <row r="804" spans="1:87" ht="15" customHeight="1">
      <c r="A804" s="131"/>
      <c r="B804" s="756" t="str">
        <f>IF(DN741=0,"", IF(DN741=1,_xlfn.CONCAT("Alerta: Verificar la información registrada tomando en cuenta la instrucción ",DP741,"."),_xlfn.CONCAT("Alerta: Verificar la información registrada tomando en cuenta las instrucciones ",DP741)))</f>
        <v/>
      </c>
      <c r="C804" s="756"/>
      <c r="D804" s="756"/>
      <c r="E804" s="756"/>
      <c r="F804" s="756"/>
      <c r="G804" s="756"/>
      <c r="H804" s="756"/>
      <c r="I804" s="756"/>
      <c r="J804" s="756"/>
      <c r="K804" s="756"/>
      <c r="L804" s="756"/>
      <c r="M804" s="756"/>
      <c r="N804" s="756"/>
      <c r="O804" s="756"/>
      <c r="P804" s="756"/>
      <c r="Q804" s="756"/>
      <c r="R804" s="756"/>
      <c r="S804" s="756"/>
      <c r="T804" s="756"/>
      <c r="U804" s="756"/>
      <c r="V804" s="756"/>
      <c r="W804" s="756"/>
      <c r="X804" s="756"/>
      <c r="Y804" s="756"/>
      <c r="Z804" s="756"/>
      <c r="AA804" s="756"/>
      <c r="AB804" s="756"/>
      <c r="AC804" s="756"/>
      <c r="AD804" s="756"/>
      <c r="AE804" s="12"/>
    </row>
    <row r="805" spans="1:87" ht="15" customHeight="1">
      <c r="A805" s="131"/>
      <c r="B805" s="624" t="str">
        <f>IF(CG742=0,"","Error: Verificar la información registrada tomando en cuenta la instrucción 3.")</f>
        <v/>
      </c>
      <c r="C805" s="624"/>
      <c r="D805" s="624"/>
      <c r="E805" s="624"/>
      <c r="F805" s="624"/>
      <c r="G805" s="624"/>
      <c r="H805" s="624"/>
      <c r="I805" s="624"/>
      <c r="J805" s="624"/>
      <c r="K805" s="624"/>
      <c r="L805" s="624"/>
      <c r="M805" s="624"/>
      <c r="N805" s="624"/>
      <c r="O805" s="624"/>
      <c r="P805" s="624"/>
      <c r="Q805" s="624"/>
      <c r="R805" s="624"/>
      <c r="S805" s="624"/>
      <c r="T805" s="624"/>
      <c r="U805" s="624"/>
      <c r="V805" s="624"/>
      <c r="W805" s="624"/>
      <c r="X805" s="624"/>
      <c r="Y805" s="624"/>
      <c r="Z805" s="624"/>
      <c r="AA805" s="624"/>
      <c r="AB805" s="624"/>
      <c r="AC805" s="624"/>
      <c r="AD805" s="624"/>
      <c r="AE805" s="12"/>
    </row>
    <row r="806" spans="1:87" ht="15" customHeight="1">
      <c r="A806" s="131"/>
      <c r="B806" s="756" t="str">
        <f>IF(DF739=0,"","Alerta: Debe justificar el uso de NS argumentando el estado de la información desconocida.")</f>
        <v/>
      </c>
      <c r="C806" s="756"/>
      <c r="D806" s="756"/>
      <c r="E806" s="756"/>
      <c r="F806" s="756"/>
      <c r="G806" s="756"/>
      <c r="H806" s="756"/>
      <c r="I806" s="756"/>
      <c r="J806" s="756"/>
      <c r="K806" s="756"/>
      <c r="L806" s="756"/>
      <c r="M806" s="756"/>
      <c r="N806" s="756"/>
      <c r="O806" s="756"/>
      <c r="P806" s="756"/>
      <c r="Q806" s="756"/>
      <c r="R806" s="756"/>
      <c r="S806" s="756"/>
      <c r="T806" s="756"/>
      <c r="U806" s="756"/>
      <c r="V806" s="756"/>
      <c r="W806" s="756"/>
      <c r="X806" s="756"/>
      <c r="Y806" s="756"/>
      <c r="Z806" s="756"/>
      <c r="AA806" s="756"/>
      <c r="AB806" s="756"/>
      <c r="AC806" s="756"/>
      <c r="AD806" s="756"/>
      <c r="AE806" s="12"/>
    </row>
    <row r="807" spans="1:87" ht="15" customHeight="1">
      <c r="A807" s="131"/>
      <c r="B807" s="625" t="str">
        <f>IF(DI799=0,"","Error: Debe completar toda la información requerida.")</f>
        <v/>
      </c>
      <c r="C807" s="625"/>
      <c r="D807" s="625"/>
      <c r="E807" s="625"/>
      <c r="F807" s="625"/>
      <c r="G807" s="625"/>
      <c r="H807" s="625"/>
      <c r="I807" s="625"/>
      <c r="J807" s="625"/>
      <c r="K807" s="625"/>
      <c r="L807" s="625"/>
      <c r="M807" s="625"/>
      <c r="N807" s="625"/>
      <c r="O807" s="625"/>
      <c r="P807" s="625"/>
      <c r="Q807" s="625"/>
      <c r="R807" s="625"/>
      <c r="S807" s="625"/>
      <c r="T807" s="625"/>
      <c r="U807" s="625"/>
      <c r="V807" s="625"/>
      <c r="W807" s="625"/>
      <c r="X807" s="625"/>
      <c r="Y807" s="625"/>
      <c r="Z807" s="625"/>
      <c r="AA807" s="625"/>
      <c r="AB807" s="625"/>
      <c r="AC807" s="625"/>
      <c r="AD807" s="625"/>
      <c r="AE807" s="12"/>
    </row>
    <row r="808" spans="1:87" ht="15" customHeight="1">
      <c r="A808" s="131"/>
      <c r="AE808" s="12"/>
    </row>
    <row r="809" spans="1:87" s="72" customFormat="1" ht="24" customHeight="1">
      <c r="A809" s="131" t="s">
        <v>978</v>
      </c>
      <c r="B809" s="688" t="s">
        <v>1017</v>
      </c>
      <c r="C809" s="688"/>
      <c r="D809" s="688"/>
      <c r="E809" s="688"/>
      <c r="F809" s="688"/>
      <c r="G809" s="688"/>
      <c r="H809" s="688"/>
      <c r="I809" s="688"/>
      <c r="J809" s="688"/>
      <c r="K809" s="688"/>
      <c r="L809" s="688"/>
      <c r="M809" s="688"/>
      <c r="N809" s="688"/>
      <c r="O809" s="688"/>
      <c r="P809" s="688"/>
      <c r="Q809" s="688"/>
      <c r="R809" s="688"/>
      <c r="S809" s="688"/>
      <c r="T809" s="688"/>
      <c r="U809" s="688"/>
      <c r="V809" s="688"/>
      <c r="W809" s="688"/>
      <c r="X809" s="688"/>
      <c r="Y809" s="688"/>
      <c r="Z809" s="688"/>
      <c r="AA809" s="688"/>
      <c r="AB809" s="688"/>
      <c r="AC809" s="688"/>
      <c r="AD809" s="688"/>
      <c r="AE809" s="12"/>
      <c r="AF809" s="122"/>
      <c r="AG809" s="212"/>
      <c r="AH809" s="627" t="s">
        <v>7211</v>
      </c>
      <c r="AI809" s="627"/>
      <c r="AJ809" s="627" t="s">
        <v>7212</v>
      </c>
      <c r="AK809" s="627"/>
      <c r="AL809" s="627" t="s">
        <v>7213</v>
      </c>
      <c r="AM809" s="627"/>
    </row>
    <row r="810" spans="1:87" s="72" customFormat="1" ht="24" customHeight="1">
      <c r="A810" s="167"/>
      <c r="B810" s="132"/>
      <c r="C810" s="578" t="s">
        <v>1185</v>
      </c>
      <c r="D810" s="578"/>
      <c r="E810" s="578"/>
      <c r="F810" s="578"/>
      <c r="G810" s="578"/>
      <c r="H810" s="578"/>
      <c r="I810" s="578"/>
      <c r="J810" s="578"/>
      <c r="K810" s="578"/>
      <c r="L810" s="578"/>
      <c r="M810" s="578"/>
      <c r="N810" s="578"/>
      <c r="O810" s="578"/>
      <c r="P810" s="578"/>
      <c r="Q810" s="578"/>
      <c r="R810" s="578"/>
      <c r="S810" s="578"/>
      <c r="T810" s="578"/>
      <c r="U810" s="578"/>
      <c r="V810" s="578"/>
      <c r="W810" s="578"/>
      <c r="X810" s="578"/>
      <c r="Y810" s="578"/>
      <c r="Z810" s="578"/>
      <c r="AA810" s="578"/>
      <c r="AB810" s="578"/>
      <c r="AC810" s="578"/>
      <c r="AD810" s="578"/>
      <c r="AE810" s="12"/>
      <c r="AF810" s="122"/>
      <c r="AG810" s="212"/>
      <c r="AH810" s="907">
        <f>COUNTBLANK(O816:AD829)</f>
        <v>224</v>
      </c>
      <c r="AI810" s="907"/>
      <c r="AJ810" s="627">
        <v>224</v>
      </c>
      <c r="AK810" s="627"/>
      <c r="AL810" s="627"/>
      <c r="AM810" s="627"/>
    </row>
    <row r="811" spans="1:87" s="72" customFormat="1" ht="36" customHeight="1">
      <c r="A811" s="121"/>
      <c r="B811" s="132"/>
      <c r="C811" s="578" t="s">
        <v>2317</v>
      </c>
      <c r="D811" s="578"/>
      <c r="E811" s="578"/>
      <c r="F811" s="578"/>
      <c r="G811" s="578"/>
      <c r="H811" s="578"/>
      <c r="I811" s="578"/>
      <c r="J811" s="578"/>
      <c r="K811" s="578"/>
      <c r="L811" s="578"/>
      <c r="M811" s="578"/>
      <c r="N811" s="578"/>
      <c r="O811" s="578"/>
      <c r="P811" s="578"/>
      <c r="Q811" s="578"/>
      <c r="R811" s="578"/>
      <c r="S811" s="578"/>
      <c r="T811" s="578"/>
      <c r="U811" s="578"/>
      <c r="V811" s="578"/>
      <c r="W811" s="578"/>
      <c r="X811" s="578"/>
      <c r="Y811" s="578"/>
      <c r="Z811" s="578"/>
      <c r="AA811" s="578"/>
      <c r="AB811" s="578"/>
      <c r="AC811" s="578"/>
      <c r="AD811" s="578"/>
      <c r="AE811" s="12"/>
      <c r="AF811" s="122"/>
      <c r="AG811" s="212"/>
    </row>
    <row r="812" spans="1:87" s="72" customFormat="1" ht="36" customHeight="1">
      <c r="A812" s="121"/>
      <c r="B812" s="181"/>
      <c r="C812" s="578" t="s">
        <v>7576</v>
      </c>
      <c r="D812" s="578"/>
      <c r="E812" s="578"/>
      <c r="F812" s="578"/>
      <c r="G812" s="578"/>
      <c r="H812" s="578"/>
      <c r="I812" s="578"/>
      <c r="J812" s="578"/>
      <c r="K812" s="578"/>
      <c r="L812" s="578"/>
      <c r="M812" s="578"/>
      <c r="N812" s="578"/>
      <c r="O812" s="578"/>
      <c r="P812" s="578"/>
      <c r="Q812" s="578"/>
      <c r="R812" s="578"/>
      <c r="S812" s="578"/>
      <c r="T812" s="578"/>
      <c r="U812" s="578"/>
      <c r="V812" s="578"/>
      <c r="W812" s="578"/>
      <c r="X812" s="578"/>
      <c r="Y812" s="578"/>
      <c r="Z812" s="578"/>
      <c r="AA812" s="578"/>
      <c r="AB812" s="578"/>
      <c r="AC812" s="578"/>
      <c r="AD812" s="578"/>
      <c r="AE812" s="12"/>
      <c r="AF812" s="122"/>
      <c r="AG812" s="212"/>
    </row>
    <row r="813" spans="1:87" s="72" customFormat="1" ht="15" customHeight="1">
      <c r="A813" s="131"/>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12"/>
      <c r="AF813" s="122"/>
      <c r="AG813" s="212"/>
    </row>
    <row r="814" spans="1:87" s="72" customFormat="1" ht="15" customHeight="1">
      <c r="A814" s="131"/>
      <c r="B814" s="15"/>
      <c r="C814" s="670" t="s">
        <v>448</v>
      </c>
      <c r="D814" s="670"/>
      <c r="E814" s="670"/>
      <c r="F814" s="670"/>
      <c r="G814" s="670"/>
      <c r="H814" s="670"/>
      <c r="I814" s="670"/>
      <c r="J814" s="670"/>
      <c r="K814" s="670"/>
      <c r="L814" s="670"/>
      <c r="M814" s="670"/>
      <c r="N814" s="670"/>
      <c r="O814" s="670" t="s">
        <v>474</v>
      </c>
      <c r="P814" s="670"/>
      <c r="Q814" s="670"/>
      <c r="R814" s="670"/>
      <c r="S814" s="670"/>
      <c r="T814" s="670"/>
      <c r="U814" s="670"/>
      <c r="V814" s="670"/>
      <c r="W814" s="670"/>
      <c r="X814" s="670"/>
      <c r="Y814" s="670"/>
      <c r="Z814" s="670"/>
      <c r="AA814" s="670"/>
      <c r="AB814" s="670"/>
      <c r="AC814" s="670"/>
      <c r="AD814" s="670"/>
      <c r="AE814" s="12"/>
      <c r="AF814" s="122"/>
      <c r="AG814" s="212"/>
      <c r="AU814" s="645" t="s">
        <v>7241</v>
      </c>
      <c r="AV814" s="646"/>
      <c r="AW814" s="646"/>
      <c r="AX814" s="646"/>
      <c r="AY814" s="646"/>
      <c r="AZ814" s="646"/>
      <c r="BA814" s="646"/>
      <c r="BB814" s="646"/>
      <c r="BC814" s="646"/>
      <c r="BD814" s="646"/>
      <c r="BE814" s="646"/>
      <c r="BF814" s="646"/>
      <c r="BG814" s="646"/>
      <c r="BH814" s="646"/>
      <c r="BI814" s="646"/>
      <c r="BJ814" s="646"/>
      <c r="BK814" s="646"/>
      <c r="BL814" s="647"/>
      <c r="BM814" s="142"/>
      <c r="BN814" s="645" t="s">
        <v>7265</v>
      </c>
      <c r="BO814" s="646"/>
      <c r="BP814" s="646"/>
      <c r="BQ814" s="646"/>
      <c r="BR814" s="646"/>
      <c r="BS814" s="646"/>
      <c r="BT814" s="646"/>
      <c r="BU814" s="646"/>
      <c r="BV814" s="646"/>
      <c r="BW814" s="646"/>
      <c r="BX814" s="646"/>
      <c r="BY814" s="646"/>
      <c r="BZ814" s="646"/>
      <c r="CA814" s="646"/>
      <c r="CB814" s="646"/>
      <c r="CC814" s="647"/>
    </row>
    <row r="815" spans="1:87" s="72" customFormat="1" ht="108" customHeight="1">
      <c r="A815" s="131"/>
      <c r="B815" s="15"/>
      <c r="C815" s="670"/>
      <c r="D815" s="670"/>
      <c r="E815" s="670"/>
      <c r="F815" s="670"/>
      <c r="G815" s="670"/>
      <c r="H815" s="670"/>
      <c r="I815" s="670"/>
      <c r="J815" s="670"/>
      <c r="K815" s="670"/>
      <c r="L815" s="670"/>
      <c r="M815" s="670"/>
      <c r="N815" s="670"/>
      <c r="O815" s="670" t="s">
        <v>113</v>
      </c>
      <c r="P815" s="670"/>
      <c r="Q815" s="922" t="s">
        <v>475</v>
      </c>
      <c r="R815" s="922"/>
      <c r="S815" s="922" t="s">
        <v>476</v>
      </c>
      <c r="T815" s="922"/>
      <c r="U815" s="922" t="s">
        <v>477</v>
      </c>
      <c r="V815" s="922"/>
      <c r="W815" s="922" t="s">
        <v>557</v>
      </c>
      <c r="X815" s="922"/>
      <c r="Y815" s="922" t="s">
        <v>478</v>
      </c>
      <c r="Z815" s="922"/>
      <c r="AA815" s="922" t="s">
        <v>638</v>
      </c>
      <c r="AB815" s="922"/>
      <c r="AC815" s="922" t="s">
        <v>270</v>
      </c>
      <c r="AD815" s="922"/>
      <c r="AE815" s="12"/>
      <c r="AF815" s="122"/>
      <c r="AG815" s="212"/>
      <c r="AH815" s="627" t="s">
        <v>7220</v>
      </c>
      <c r="AI815" s="627"/>
      <c r="AJ815" s="627" t="s">
        <v>7221</v>
      </c>
      <c r="AK815" s="627"/>
      <c r="AL815" s="627" t="s">
        <v>7222</v>
      </c>
      <c r="AM815" s="627"/>
      <c r="AN815" s="627" t="s">
        <v>7223</v>
      </c>
      <c r="AO815" s="627"/>
      <c r="AP815" s="639" t="s">
        <v>7226</v>
      </c>
      <c r="AQ815" s="641"/>
      <c r="AR815" s="639" t="s">
        <v>7227</v>
      </c>
      <c r="AS815" s="641"/>
      <c r="AU815" s="645" t="s">
        <v>7248</v>
      </c>
      <c r="AV815" s="647"/>
      <c r="AW815" s="766" t="s">
        <v>113</v>
      </c>
      <c r="AX815" s="768"/>
      <c r="AY815" s="922" t="s">
        <v>475</v>
      </c>
      <c r="AZ815" s="922"/>
      <c r="BA815" s="922" t="s">
        <v>476</v>
      </c>
      <c r="BB815" s="922"/>
      <c r="BC815" s="922" t="s">
        <v>477</v>
      </c>
      <c r="BD815" s="922"/>
      <c r="BE815" s="922" t="s">
        <v>557</v>
      </c>
      <c r="BF815" s="922"/>
      <c r="BG815" s="922" t="s">
        <v>478</v>
      </c>
      <c r="BH815" s="922"/>
      <c r="BI815" s="922" t="s">
        <v>919</v>
      </c>
      <c r="BJ815" s="922"/>
      <c r="BK815" s="922" t="s">
        <v>270</v>
      </c>
      <c r="BL815" s="922"/>
      <c r="BM815" s="236"/>
      <c r="BN815" s="670" t="s">
        <v>113</v>
      </c>
      <c r="BO815" s="670"/>
      <c r="BP815" s="922" t="s">
        <v>475</v>
      </c>
      <c r="BQ815" s="922"/>
      <c r="BR815" s="922" t="s">
        <v>476</v>
      </c>
      <c r="BS815" s="922"/>
      <c r="BT815" s="922" t="s">
        <v>477</v>
      </c>
      <c r="BU815" s="922"/>
      <c r="BV815" s="922" t="s">
        <v>557</v>
      </c>
      <c r="BW815" s="922"/>
      <c r="BX815" s="922" t="s">
        <v>478</v>
      </c>
      <c r="BY815" s="922"/>
      <c r="BZ815" s="922" t="s">
        <v>638</v>
      </c>
      <c r="CA815" s="922"/>
      <c r="CB815" s="922" t="s">
        <v>270</v>
      </c>
      <c r="CC815" s="922"/>
      <c r="CE815" s="666" t="s">
        <v>7326</v>
      </c>
      <c r="CF815" s="666"/>
      <c r="CH815" s="648" t="s">
        <v>7327</v>
      </c>
      <c r="CI815" s="650"/>
    </row>
    <row r="816" spans="1:87" s="72" customFormat="1" ht="24" customHeight="1">
      <c r="A816" s="131"/>
      <c r="B816" s="15"/>
      <c r="C816" s="922" t="s">
        <v>480</v>
      </c>
      <c r="D816" s="922"/>
      <c r="E816" s="922"/>
      <c r="F816" s="231" t="s">
        <v>132</v>
      </c>
      <c r="G816" s="825" t="s">
        <v>451</v>
      </c>
      <c r="H816" s="826"/>
      <c r="I816" s="826"/>
      <c r="J816" s="826"/>
      <c r="K816" s="826"/>
      <c r="L816" s="826"/>
      <c r="M816" s="826"/>
      <c r="N816" s="826"/>
      <c r="O816" s="667"/>
      <c r="P816" s="669"/>
      <c r="Q816" s="667"/>
      <c r="R816" s="669"/>
      <c r="S816" s="667"/>
      <c r="T816" s="669"/>
      <c r="U816" s="701"/>
      <c r="V816" s="701"/>
      <c r="W816" s="701"/>
      <c r="X816" s="701"/>
      <c r="Y816" s="701"/>
      <c r="Z816" s="701"/>
      <c r="AA816" s="701"/>
      <c r="AB816" s="701"/>
      <c r="AC816" s="701"/>
      <c r="AD816" s="701"/>
      <c r="AE816" s="12"/>
      <c r="AF816" s="122"/>
      <c r="AG816" s="212"/>
      <c r="AH816" s="896">
        <f>O816</f>
        <v>0</v>
      </c>
      <c r="AI816" s="627"/>
      <c r="AJ816" s="896">
        <f>COUNTIF(Q816:AD816,"NS")</f>
        <v>0</v>
      </c>
      <c r="AK816" s="627"/>
      <c r="AL816" s="896">
        <f>IF($AH$810=$AJ$810,0,IF(COUNTIF(Q816:AD816,"NA")=COUNTIF($BB$739:$BO$739,0),"NA",SUM(Q816:AD816)))</f>
        <v>0</v>
      </c>
      <c r="AM816" s="627"/>
      <c r="AN816" s="627">
        <f>IF($AH$810=$AJ$810,0,IF(OR(AND(AH816=0,AJ816&gt;0),AND(AH816="NS",AL816&gt;0),AND(AH816="NS",AJ816=0,AL816=0)),1,IF(OR(AND(AJ816&gt;=2,AL816&lt;AH816),AND(AH816="NS",AL816=0,AJ816&gt;0),AH816=AL816),0,1)))</f>
        <v>0</v>
      </c>
      <c r="AO816" s="627"/>
      <c r="AP816" s="639" t="str">
        <f>IF(AN816=0,"",IF(SUM($AN$816:AN816)=1,AR816,IF($AN$830&gt;SUM($AN$816:AN816),_xlfn.CONCAT(", ",AR816),IF($AN$830=SUM($AN$816:AN816),_xlfn.CONCAT(" y ",AR816,".")))))</f>
        <v/>
      </c>
      <c r="AQ816" s="641" t="str">
        <f>IF(AO816=0,"", IF(SUM($AN$582:BW816)=1,AR816, IF($AN$589&gt;SUM($AN$582:BW816),_xlfn.CONCAT(", ",AR816), IF($AN$589=SUM($AN$582:BW816),_xlfn.CONCAT(" y ",AR816,".")))))</f>
        <v/>
      </c>
      <c r="AR816" s="639">
        <f>_xlfn.NUMBERVALUE(F816)</f>
        <v>1.1000000000000001</v>
      </c>
      <c r="AS816" s="641"/>
      <c r="AU816" s="645" t="s">
        <v>7333</v>
      </c>
      <c r="AV816" s="647"/>
      <c r="AW816" s="719">
        <f>O481</f>
        <v>0</v>
      </c>
      <c r="AX816" s="647"/>
      <c r="AY816" s="719">
        <f>Q481</f>
        <v>0</v>
      </c>
      <c r="AZ816" s="647"/>
      <c r="BA816" s="719">
        <f>S481</f>
        <v>0</v>
      </c>
      <c r="BB816" s="647"/>
      <c r="BC816" s="719">
        <f>U481</f>
        <v>0</v>
      </c>
      <c r="BD816" s="647"/>
      <c r="BE816" s="719">
        <f>W481</f>
        <v>0</v>
      </c>
      <c r="BF816" s="647"/>
      <c r="BG816" s="719">
        <f>Y481</f>
        <v>0</v>
      </c>
      <c r="BH816" s="647"/>
      <c r="BI816" s="719">
        <f>AA481</f>
        <v>0</v>
      </c>
      <c r="BJ816" s="647"/>
      <c r="BK816" s="719">
        <f>AC481</f>
        <v>0</v>
      </c>
      <c r="BL816" s="647"/>
      <c r="BN816" s="1049">
        <f>IF($AH$810=$AJ$810,0,IF(OR(SUM(O816)&lt;=SUM(AW$816),AND(AW$816,OR(O816="NS",O816="NA"))),0,1))</f>
        <v>0</v>
      </c>
      <c r="BO816" s="1050"/>
      <c r="BP816" s="1049">
        <f>IF($AH$810=$AJ$810,0,IF(OR(SUM(Q816)&lt;=SUM(AY$816),AND(AY$816,OR(Q816="NS",Q816="NA"))),0,1))</f>
        <v>0</v>
      </c>
      <c r="BQ816" s="1050"/>
      <c r="BR816" s="1049">
        <f>IF($AH$810=$AJ$810,0,IF(OR(SUM(S816)&lt;=SUM(BA$816),AND(BA$816,OR(S816="NS",S816="NA"))),0,1))</f>
        <v>0</v>
      </c>
      <c r="BS816" s="1050"/>
      <c r="BT816" s="1049">
        <f>IF($AH$810=$AJ$810,0,IF(OR(SUM(U816)&lt;=SUM(BC$816),AND(BC$816,OR(U816="NS",U816="NA"))),0,1))</f>
        <v>0</v>
      </c>
      <c r="BU816" s="1050"/>
      <c r="BV816" s="1049">
        <f>IF($AH$810=$AJ$810,0,IF(OR(SUM(W816)&lt;=SUM(BE$816),AND(BE$816,OR(W816="NS",W816="NA"))),0,1))</f>
        <v>0</v>
      </c>
      <c r="BW816" s="1050"/>
      <c r="BX816" s="1049">
        <f>IF($AH$810=$AJ$810,0,IF(OR(SUM(Y816)&lt;=SUM(BG$816),AND(BG$816,OR(Y816="NS",Y816="NA"))),0,1))</f>
        <v>0</v>
      </c>
      <c r="BY816" s="1050"/>
      <c r="BZ816" s="1049">
        <f>IF($AH$810=$AJ$810,0,IF(OR(SUM(AA816)&lt;=SUM(BI$816),AND(BI$816,OR(AA816="NS",AA816="NA"))),0,1))</f>
        <v>0</v>
      </c>
      <c r="CA816" s="1050"/>
      <c r="CB816" s="1049">
        <f>IF($AH$810=$AJ$810,0,IF(OR(SUM(AC816)&lt;=SUM(BK$816),AND(BK$816,OR(AC816="NS",AC816="NA"))),0,1))</f>
        <v>0</v>
      </c>
      <c r="CC816" s="1050"/>
      <c r="CE816" s="661">
        <f>IF($AH$810=$AJ$810,0,IF(COUNTIF(O816:AD829,"NS")=0,0,1))</f>
        <v>0</v>
      </c>
      <c r="CF816" s="661"/>
      <c r="CH816" s="645">
        <f>IF($AH$810=$AJ$810,0,IF(AND(COUNTA(O816:AD816)=COUNTIF($AZ$739:$BO$739,0)),0,1))</f>
        <v>0</v>
      </c>
      <c r="CI816" s="647"/>
    </row>
    <row r="817" spans="1:87" s="72" customFormat="1" ht="36" customHeight="1">
      <c r="A817" s="131"/>
      <c r="B817" s="15"/>
      <c r="C817" s="922"/>
      <c r="D817" s="922"/>
      <c r="E817" s="922"/>
      <c r="F817" s="231" t="s">
        <v>133</v>
      </c>
      <c r="G817" s="825" t="s">
        <v>1236</v>
      </c>
      <c r="H817" s="826"/>
      <c r="I817" s="826"/>
      <c r="J817" s="826"/>
      <c r="K817" s="826"/>
      <c r="L817" s="826"/>
      <c r="M817" s="826"/>
      <c r="N817" s="826"/>
      <c r="O817" s="667"/>
      <c r="P817" s="669"/>
      <c r="Q817" s="667"/>
      <c r="R817" s="669"/>
      <c r="S817" s="667"/>
      <c r="T817" s="669"/>
      <c r="U817" s="701"/>
      <c r="V817" s="701"/>
      <c r="W817" s="701"/>
      <c r="X817" s="701"/>
      <c r="Y817" s="701"/>
      <c r="Z817" s="701"/>
      <c r="AA817" s="701"/>
      <c r="AB817" s="701"/>
      <c r="AC817" s="701"/>
      <c r="AD817" s="701"/>
      <c r="AE817" s="12"/>
      <c r="AF817" s="122"/>
      <c r="AG817" s="212"/>
      <c r="AH817" s="896">
        <f t="shared" ref="AH817:AH828" si="369">O817</f>
        <v>0</v>
      </c>
      <c r="AI817" s="627"/>
      <c r="AJ817" s="896">
        <f t="shared" ref="AJ817:AJ828" si="370">COUNTIF(Q817:AD817,"NS")</f>
        <v>0</v>
      </c>
      <c r="AK817" s="627"/>
      <c r="AL817" s="896">
        <f t="shared" ref="AL817:AL829" si="371">IF($AH$810=$AJ$810,0,IF(COUNTIF(Q817:AD817,"NA")=COUNTIF($BB$739:$BO$739,0),"NA",SUM(Q817:AD817)))</f>
        <v>0</v>
      </c>
      <c r="AM817" s="627"/>
      <c r="AN817" s="627">
        <f t="shared" ref="AN817:AN829" si="372">IF($AH$810=$AJ$810,0,IF(OR(AND(AH817=0,AJ817&gt;0),AND(AH817="NS",AL817&gt;0),AND(AH817="NS",AJ817=0,AL817=0)),1,IF(OR(AND(AJ817&gt;=2,AL817&lt;AH817),AND(AH817="NS",AL817=0,AJ817&gt;0),AH817=AL817),0,1)))</f>
        <v>0</v>
      </c>
      <c r="AO817" s="627"/>
      <c r="AP817" s="639" t="str">
        <f>IF(AN817=0,"",IF(SUM($AN$816:AN817)=1,AR817,IF($AN$830&gt;SUM($AN$816:AN817),_xlfn.CONCAT(", ",AR817),IF($AN$830=SUM($AN$816:AN817),_xlfn.CONCAT(" y ",AR817,".")))))</f>
        <v/>
      </c>
      <c r="AQ817" s="641" t="str">
        <f>IF(AO817=0,"", IF(SUM($AN$582:BW817)=1,AR817, IF($AN$589&gt;SUM($AN$582:BW817),_xlfn.CONCAT(", ",AR817), IF($AN$589=SUM($AN$582:BW817),_xlfn.CONCAT(" y ",AR817,".")))))</f>
        <v/>
      </c>
      <c r="AR817" s="639">
        <f>_xlfn.NUMBERVALUE(F817)</f>
        <v>1.2</v>
      </c>
      <c r="AS817" s="641"/>
      <c r="AU817" s="645" t="s">
        <v>7336</v>
      </c>
      <c r="AV817" s="647"/>
      <c r="AW817" s="719">
        <f>O830</f>
        <v>0</v>
      </c>
      <c r="AX817" s="647"/>
      <c r="AY817" s="719">
        <f>Q830</f>
        <v>0</v>
      </c>
      <c r="AZ817" s="647"/>
      <c r="BA817" s="719">
        <f>S830</f>
        <v>0</v>
      </c>
      <c r="BB817" s="647"/>
      <c r="BC817" s="719">
        <f>U830</f>
        <v>0</v>
      </c>
      <c r="BD817" s="647"/>
      <c r="BE817" s="719">
        <f>W830</f>
        <v>0</v>
      </c>
      <c r="BF817" s="647"/>
      <c r="BG817" s="719">
        <f>Y830</f>
        <v>0</v>
      </c>
      <c r="BH817" s="647"/>
      <c r="BI817" s="719">
        <f>AA830</f>
        <v>0</v>
      </c>
      <c r="BJ817" s="647"/>
      <c r="BK817" s="719">
        <f>AC830</f>
        <v>0</v>
      </c>
      <c r="BL817" s="647"/>
      <c r="BN817" s="1049">
        <f t="shared" ref="BN817:BN829" si="373">IF($AH$810=$AJ$810,0,IF(OR(SUM(O817)&lt;=SUM(AW$816),AND(AW$816,OR(O817="NS",O817="NA"))),0,1))</f>
        <v>0</v>
      </c>
      <c r="BO817" s="1050"/>
      <c r="BP817" s="1049">
        <f t="shared" ref="BP817:BP829" si="374">IF($AH$810=$AJ$810,0,IF(OR(SUM(Q817)&lt;=SUM(AY$816),AND(AY$816,OR(Q817="NS",Q817="NA"))),0,1))</f>
        <v>0</v>
      </c>
      <c r="BQ817" s="1050"/>
      <c r="BR817" s="1049">
        <f t="shared" ref="BR817:BR829" si="375">IF($AH$810=$AJ$810,0,IF(OR(SUM(S817)&lt;=SUM(BA$816),AND(BA$816,OR(S817="NS",S817="NA"))),0,1))</f>
        <v>0</v>
      </c>
      <c r="BS817" s="1050"/>
      <c r="BT817" s="1049">
        <f t="shared" ref="BT817:BT829" si="376">IF($AH$810=$AJ$810,0,IF(OR(SUM(U817)&lt;=SUM(BC$816),AND(BC$816,OR(U817="NS",U817="NA"))),0,1))</f>
        <v>0</v>
      </c>
      <c r="BU817" s="1050"/>
      <c r="BV817" s="1049">
        <f t="shared" ref="BV817:BV829" si="377">IF($AH$810=$AJ$810,0,IF(OR(SUM(W817)&lt;=SUM(BE$816),AND(BE$816,OR(W817="NS",W817="NA"))),0,1))</f>
        <v>0</v>
      </c>
      <c r="BW817" s="1050"/>
      <c r="BX817" s="1049">
        <f t="shared" ref="BX817:BX829" si="378">IF($AH$810=$AJ$810,0,IF(OR(SUM(Y817)&lt;=SUM(BG$816),AND(BG$816,OR(Y817="NS",Y817="NA"))),0,1))</f>
        <v>0</v>
      </c>
      <c r="BY817" s="1050"/>
      <c r="BZ817" s="1049">
        <f t="shared" ref="BZ817:BZ829" si="379">IF($AH$810=$AJ$810,0,IF(OR(SUM(AA817)&lt;=SUM(BI$816),AND(BI$816,OR(AA817="NS",AA817="NA"))),0,1))</f>
        <v>0</v>
      </c>
      <c r="CA817" s="1050"/>
      <c r="CB817" s="1049">
        <f t="shared" ref="CB817:CB829" si="380">IF($AH$810=$AJ$810,0,IF(OR(SUM(AC817)&lt;=SUM(BK$816),AND(BK$816,OR(AC817="NS",AC817="NA"))),0,1))</f>
        <v>0</v>
      </c>
      <c r="CC817" s="1050"/>
      <c r="CH817" s="645">
        <f t="shared" ref="CH817:CH829" si="381">IF($AH$810=$AJ$810,0,IF(AND(COUNTA(O817:AD817)=COUNTIF($AZ$739:$BO$739,0)),0,1))</f>
        <v>0</v>
      </c>
      <c r="CI817" s="647"/>
    </row>
    <row r="818" spans="1:87" s="72" customFormat="1" ht="48" customHeight="1">
      <c r="A818" s="131"/>
      <c r="B818" s="15"/>
      <c r="C818" s="922"/>
      <c r="D818" s="922"/>
      <c r="E818" s="922"/>
      <c r="F818" s="231" t="s">
        <v>134</v>
      </c>
      <c r="G818" s="825" t="s">
        <v>1260</v>
      </c>
      <c r="H818" s="826"/>
      <c r="I818" s="826"/>
      <c r="J818" s="826"/>
      <c r="K818" s="826"/>
      <c r="L818" s="826"/>
      <c r="M818" s="826"/>
      <c r="N818" s="826"/>
      <c r="O818" s="667"/>
      <c r="P818" s="669"/>
      <c r="Q818" s="667"/>
      <c r="R818" s="669"/>
      <c r="S818" s="667"/>
      <c r="T818" s="669"/>
      <c r="U818" s="701"/>
      <c r="V818" s="701"/>
      <c r="W818" s="701"/>
      <c r="X818" s="701"/>
      <c r="Y818" s="701"/>
      <c r="Z818" s="701"/>
      <c r="AA818" s="701"/>
      <c r="AB818" s="701"/>
      <c r="AC818" s="701"/>
      <c r="AD818" s="701"/>
      <c r="AE818" s="12"/>
      <c r="AF818" s="122"/>
      <c r="AG818" s="212"/>
      <c r="AH818" s="896">
        <f t="shared" si="369"/>
        <v>0</v>
      </c>
      <c r="AI818" s="627"/>
      <c r="AJ818" s="896">
        <f t="shared" si="370"/>
        <v>0</v>
      </c>
      <c r="AK818" s="627"/>
      <c r="AL818" s="896">
        <f t="shared" si="371"/>
        <v>0</v>
      </c>
      <c r="AM818" s="627"/>
      <c r="AN818" s="627">
        <f t="shared" si="372"/>
        <v>0</v>
      </c>
      <c r="AO818" s="627"/>
      <c r="AP818" s="639" t="str">
        <f>IF(AN818=0,"",IF(SUM($AN$816:AN818)=1,AR818,IF($AN$830&gt;SUM($AN$816:AN818),_xlfn.CONCAT(", ",AR818),IF($AN$830=SUM($AN$816:AN818),_xlfn.CONCAT(" y ",AR818,".")))))</f>
        <v/>
      </c>
      <c r="AQ818" s="641" t="str">
        <f>IF(AO818=0,"", IF(SUM($AN$582:BW818)=1,AR818, IF($AN$589&gt;SUM($AN$582:BW818),_xlfn.CONCAT(", ",AR818), IF($AN$589=SUM($AN$582:BW818),_xlfn.CONCAT(" y ",AR818,".")))))</f>
        <v/>
      </c>
      <c r="AR818" s="639">
        <f>_xlfn.NUMBERVALUE(F818)</f>
        <v>1.3</v>
      </c>
      <c r="AS818" s="641"/>
      <c r="AU818" s="964" t="s">
        <v>7223</v>
      </c>
      <c r="AV818" s="964"/>
      <c r="AW818" s="964">
        <f>IF($AH$810=$AJ$810,0,IF(OR(SUM(AW817)&gt;=SUM(AW816),AND(SUM(AW816)&gt;0,OR(AW817="NS",AW817=""))),0,1))</f>
        <v>0</v>
      </c>
      <c r="AX818" s="964"/>
      <c r="AY818" s="964">
        <f>IF($AH$810=$AJ$810,0,IF(OR(SUM(AY817)&gt;=SUM(AY816),AND(SUM(AY816)&gt;0,OR(AY817="NS",AY817=""))),0,1))</f>
        <v>0</v>
      </c>
      <c r="AZ818" s="964"/>
      <c r="BA818" s="964">
        <f>IF($AH$810=$AJ$810,0,IF(OR(SUM(BA817)&gt;=SUM(BA816),AND(SUM(BA816)&gt;0,OR(BA817="NS",BA817=""))),0,1))</f>
        <v>0</v>
      </c>
      <c r="BB818" s="964"/>
      <c r="BC818" s="964">
        <f>IF($AH$810=$AJ$810,0,IF(OR(SUM(BC817)&gt;=SUM(BC816),AND(SUM(BC816)&gt;0,OR(BC817="NS",BC817=""))),0,1))</f>
        <v>0</v>
      </c>
      <c r="BD818" s="964"/>
      <c r="BE818" s="964">
        <f>IF($AH$810=$AJ$810,0,IF(OR(SUM(BE817)&gt;=SUM(BE816),AND(SUM(BE816)&gt;0,OR(BE817="NS",BE817=""))),0,1))</f>
        <v>0</v>
      </c>
      <c r="BF818" s="964"/>
      <c r="BG818" s="964">
        <f>IF($AH$810=$AJ$810,0,IF(OR(SUM(BG817)&gt;=SUM(BG816),AND(SUM(BG816)&gt;0,OR(BG817="NS",BG817=""))),0,1))</f>
        <v>0</v>
      </c>
      <c r="BH818" s="964"/>
      <c r="BI818" s="964">
        <f>IF($AH$810=$AJ$810,0,IF(OR(SUM(BI817)&gt;=SUM(BI816),AND(SUM(BI816)&gt;0,OR(BI817="NS",BI817=""))),0,1))</f>
        <v>0</v>
      </c>
      <c r="BJ818" s="964"/>
      <c r="BK818" s="964">
        <f>IF($AH$810=$AJ$810,0,IF(OR(SUM(BK817)&gt;=SUM(BK816),AND(SUM(BK816)&gt;0,OR(BK817="NS",BK817=""))),0,1))</f>
        <v>0</v>
      </c>
      <c r="BL818" s="964"/>
      <c r="BM818" s="101"/>
      <c r="BN818" s="1049">
        <f t="shared" si="373"/>
        <v>0</v>
      </c>
      <c r="BO818" s="1050"/>
      <c r="BP818" s="1049">
        <f t="shared" si="374"/>
        <v>0</v>
      </c>
      <c r="BQ818" s="1050"/>
      <c r="BR818" s="1049">
        <f t="shared" si="375"/>
        <v>0</v>
      </c>
      <c r="BS818" s="1050"/>
      <c r="BT818" s="1049">
        <f t="shared" si="376"/>
        <v>0</v>
      </c>
      <c r="BU818" s="1050"/>
      <c r="BV818" s="1049">
        <f t="shared" si="377"/>
        <v>0</v>
      </c>
      <c r="BW818" s="1050"/>
      <c r="BX818" s="1049">
        <f t="shared" si="378"/>
        <v>0</v>
      </c>
      <c r="BY818" s="1050"/>
      <c r="BZ818" s="1049">
        <f t="shared" si="379"/>
        <v>0</v>
      </c>
      <c r="CA818" s="1050"/>
      <c r="CB818" s="1049">
        <f t="shared" si="380"/>
        <v>0</v>
      </c>
      <c r="CC818" s="1050"/>
      <c r="CH818" s="645">
        <f t="shared" si="381"/>
        <v>0</v>
      </c>
      <c r="CI818" s="647"/>
    </row>
    <row r="819" spans="1:87" s="72" customFormat="1" ht="24" customHeight="1">
      <c r="A819" s="131"/>
      <c r="B819" s="15"/>
      <c r="C819" s="714" t="s">
        <v>67</v>
      </c>
      <c r="D819" s="715"/>
      <c r="E819" s="715"/>
      <c r="F819" s="716"/>
      <c r="G819" s="825" t="s">
        <v>452</v>
      </c>
      <c r="H819" s="826"/>
      <c r="I819" s="826"/>
      <c r="J819" s="826"/>
      <c r="K819" s="826"/>
      <c r="L819" s="826"/>
      <c r="M819" s="826"/>
      <c r="N819" s="826"/>
      <c r="O819" s="667"/>
      <c r="P819" s="669"/>
      <c r="Q819" s="667"/>
      <c r="R819" s="669"/>
      <c r="S819" s="667"/>
      <c r="T819" s="669"/>
      <c r="U819" s="701"/>
      <c r="V819" s="701"/>
      <c r="W819" s="701"/>
      <c r="X819" s="701"/>
      <c r="Y819" s="701"/>
      <c r="Z819" s="701"/>
      <c r="AA819" s="701"/>
      <c r="AB819" s="701"/>
      <c r="AC819" s="701"/>
      <c r="AD819" s="701"/>
      <c r="AE819" s="12"/>
      <c r="AF819" s="122"/>
      <c r="AG819" s="212"/>
      <c r="AH819" s="896">
        <f t="shared" si="369"/>
        <v>0</v>
      </c>
      <c r="AI819" s="627"/>
      <c r="AJ819" s="896">
        <f t="shared" si="370"/>
        <v>0</v>
      </c>
      <c r="AK819" s="627"/>
      <c r="AL819" s="896">
        <f t="shared" si="371"/>
        <v>0</v>
      </c>
      <c r="AM819" s="627"/>
      <c r="AN819" s="627">
        <f t="shared" si="372"/>
        <v>0</v>
      </c>
      <c r="AO819" s="627"/>
      <c r="AP819" s="639" t="str">
        <f>IF(AN819=0,"",IF(SUM($AN$816:AN819)=1,AR819,IF($AN$830&gt;SUM($AN$816:AN819),_xlfn.CONCAT(", ",AR819),IF($AN$830=SUM($AN$816:AN819),_xlfn.CONCAT(" y ",AR819,".")))))</f>
        <v/>
      </c>
      <c r="AQ819" s="641" t="str">
        <f>IF(AO819=0,"", IF(SUM($AN$582:BW819)=1,AR819, IF($AN$589&gt;SUM($AN$582:BW819),_xlfn.CONCAT(", ",AR819), IF($AN$589=SUM($AN$582:BW819),_xlfn.CONCAT(" y ",AR819,".")))))</f>
        <v/>
      </c>
      <c r="AR819" s="639">
        <f>_xlfn.NUMBERVALUE(C819)</f>
        <v>2</v>
      </c>
      <c r="AS819" s="641"/>
      <c r="BK819" s="899">
        <f>SUM(AW818:BL818)</f>
        <v>0</v>
      </c>
      <c r="BL819" s="900"/>
      <c r="BN819" s="1049">
        <f t="shared" si="373"/>
        <v>0</v>
      </c>
      <c r="BO819" s="1050"/>
      <c r="BP819" s="1049">
        <f t="shared" si="374"/>
        <v>0</v>
      </c>
      <c r="BQ819" s="1050"/>
      <c r="BR819" s="1049">
        <f t="shared" si="375"/>
        <v>0</v>
      </c>
      <c r="BS819" s="1050"/>
      <c r="BT819" s="1049">
        <f t="shared" si="376"/>
        <v>0</v>
      </c>
      <c r="BU819" s="1050"/>
      <c r="BV819" s="1049">
        <f t="shared" si="377"/>
        <v>0</v>
      </c>
      <c r="BW819" s="1050"/>
      <c r="BX819" s="1049">
        <f t="shared" si="378"/>
        <v>0</v>
      </c>
      <c r="BY819" s="1050"/>
      <c r="BZ819" s="1049">
        <f t="shared" si="379"/>
        <v>0</v>
      </c>
      <c r="CA819" s="1050"/>
      <c r="CB819" s="1049">
        <f t="shared" si="380"/>
        <v>0</v>
      </c>
      <c r="CC819" s="1050"/>
      <c r="CH819" s="645">
        <f t="shared" si="381"/>
        <v>0</v>
      </c>
      <c r="CI819" s="647"/>
    </row>
    <row r="820" spans="1:87" s="72" customFormat="1" ht="36" customHeight="1">
      <c r="A820" s="131"/>
      <c r="B820" s="15"/>
      <c r="C820" s="714" t="s">
        <v>68</v>
      </c>
      <c r="D820" s="715"/>
      <c r="E820" s="715"/>
      <c r="F820" s="716"/>
      <c r="G820" s="825" t="s">
        <v>453</v>
      </c>
      <c r="H820" s="826"/>
      <c r="I820" s="826"/>
      <c r="J820" s="826"/>
      <c r="K820" s="826"/>
      <c r="L820" s="826"/>
      <c r="M820" s="826"/>
      <c r="N820" s="826"/>
      <c r="O820" s="667"/>
      <c r="P820" s="669"/>
      <c r="Q820" s="667"/>
      <c r="R820" s="669"/>
      <c r="S820" s="667"/>
      <c r="T820" s="669"/>
      <c r="U820" s="701"/>
      <c r="V820" s="701"/>
      <c r="W820" s="701"/>
      <c r="X820" s="701"/>
      <c r="Y820" s="701"/>
      <c r="Z820" s="701"/>
      <c r="AA820" s="701"/>
      <c r="AB820" s="701"/>
      <c r="AC820" s="701"/>
      <c r="AD820" s="701"/>
      <c r="AE820" s="12"/>
      <c r="AF820" s="122"/>
      <c r="AG820" s="212"/>
      <c r="AH820" s="896">
        <f t="shared" si="369"/>
        <v>0</v>
      </c>
      <c r="AI820" s="627"/>
      <c r="AJ820" s="896">
        <f t="shared" si="370"/>
        <v>0</v>
      </c>
      <c r="AK820" s="627"/>
      <c r="AL820" s="896">
        <f t="shared" si="371"/>
        <v>0</v>
      </c>
      <c r="AM820" s="627"/>
      <c r="AN820" s="627">
        <f t="shared" si="372"/>
        <v>0</v>
      </c>
      <c r="AO820" s="627"/>
      <c r="AP820" s="639" t="str">
        <f>IF(AN820=0,"",IF(SUM($AN$816:AN820)=1,AR820,IF($AN$830&gt;SUM($AN$816:AN820),_xlfn.CONCAT(", ",AR820),IF($AN$830=SUM($AN$816:AN820),_xlfn.CONCAT(" y ",AR820,".")))))</f>
        <v/>
      </c>
      <c r="AQ820" s="641" t="str">
        <f>IF(AO820=0,"", IF(SUM($AN$582:BW820)=1,AR820, IF($AN$589&gt;SUM($AN$582:BW820),_xlfn.CONCAT(", ",AR820), IF($AN$589=SUM($AN$582:BW820),_xlfn.CONCAT(" y ",AR820,".")))))</f>
        <v/>
      </c>
      <c r="AR820" s="639">
        <f t="shared" ref="AR820:AR829" si="382">_xlfn.NUMBERVALUE(C820)</f>
        <v>3</v>
      </c>
      <c r="AS820" s="641"/>
      <c r="BN820" s="1049">
        <f t="shared" si="373"/>
        <v>0</v>
      </c>
      <c r="BO820" s="1050"/>
      <c r="BP820" s="1049">
        <f t="shared" si="374"/>
        <v>0</v>
      </c>
      <c r="BQ820" s="1050"/>
      <c r="BR820" s="1049">
        <f t="shared" si="375"/>
        <v>0</v>
      </c>
      <c r="BS820" s="1050"/>
      <c r="BT820" s="1049">
        <f t="shared" si="376"/>
        <v>0</v>
      </c>
      <c r="BU820" s="1050"/>
      <c r="BV820" s="1049">
        <f t="shared" si="377"/>
        <v>0</v>
      </c>
      <c r="BW820" s="1050"/>
      <c r="BX820" s="1049">
        <f t="shared" si="378"/>
        <v>0</v>
      </c>
      <c r="BY820" s="1050"/>
      <c r="BZ820" s="1049">
        <f t="shared" si="379"/>
        <v>0</v>
      </c>
      <c r="CA820" s="1050"/>
      <c r="CB820" s="1049">
        <f t="shared" si="380"/>
        <v>0</v>
      </c>
      <c r="CC820" s="1050"/>
      <c r="CH820" s="645">
        <f t="shared" si="381"/>
        <v>0</v>
      </c>
      <c r="CI820" s="647"/>
    </row>
    <row r="821" spans="1:87" s="72" customFormat="1" ht="48" customHeight="1">
      <c r="A821" s="131"/>
      <c r="B821" s="15"/>
      <c r="C821" s="714" t="s">
        <v>69</v>
      </c>
      <c r="D821" s="715"/>
      <c r="E821" s="715"/>
      <c r="F821" s="716"/>
      <c r="G821" s="825" t="s">
        <v>454</v>
      </c>
      <c r="H821" s="826"/>
      <c r="I821" s="826"/>
      <c r="J821" s="826"/>
      <c r="K821" s="826"/>
      <c r="L821" s="826"/>
      <c r="M821" s="826"/>
      <c r="N821" s="826"/>
      <c r="O821" s="667"/>
      <c r="P821" s="669"/>
      <c r="Q821" s="667"/>
      <c r="R821" s="669"/>
      <c r="S821" s="667"/>
      <c r="T821" s="669"/>
      <c r="U821" s="701"/>
      <c r="V821" s="701"/>
      <c r="W821" s="701"/>
      <c r="X821" s="701"/>
      <c r="Y821" s="701"/>
      <c r="Z821" s="701"/>
      <c r="AA821" s="701"/>
      <c r="AB821" s="701"/>
      <c r="AC821" s="701"/>
      <c r="AD821" s="701"/>
      <c r="AE821" s="12"/>
      <c r="AF821" s="122"/>
      <c r="AG821" s="212"/>
      <c r="AH821" s="896">
        <f t="shared" si="369"/>
        <v>0</v>
      </c>
      <c r="AI821" s="627"/>
      <c r="AJ821" s="896">
        <f t="shared" si="370"/>
        <v>0</v>
      </c>
      <c r="AK821" s="627"/>
      <c r="AL821" s="896">
        <f t="shared" si="371"/>
        <v>0</v>
      </c>
      <c r="AM821" s="627"/>
      <c r="AN821" s="627">
        <f t="shared" si="372"/>
        <v>0</v>
      </c>
      <c r="AO821" s="627"/>
      <c r="AP821" s="639" t="str">
        <f>IF(AN821=0,"",IF(SUM($AN$816:AN821)=1,AR821,IF($AN$830&gt;SUM($AN$816:AN821),_xlfn.CONCAT(", ",AR821),IF($AN$830=SUM($AN$816:AN821),_xlfn.CONCAT(" y ",AR821,".")))))</f>
        <v/>
      </c>
      <c r="AQ821" s="641" t="str">
        <f>IF(AO821=0,"", IF(SUM($AN$582:BW821)=1,AR821, IF($AN$589&gt;SUM($AN$582:BW821),_xlfn.CONCAT(", ",AR821), IF($AN$589=SUM($AN$582:BW821),_xlfn.CONCAT(" y ",AR821,".")))))</f>
        <v/>
      </c>
      <c r="AR821" s="639">
        <f t="shared" si="382"/>
        <v>4</v>
      </c>
      <c r="AS821" s="641"/>
      <c r="BN821" s="1049">
        <f t="shared" si="373"/>
        <v>0</v>
      </c>
      <c r="BO821" s="1050"/>
      <c r="BP821" s="1049">
        <f t="shared" si="374"/>
        <v>0</v>
      </c>
      <c r="BQ821" s="1050"/>
      <c r="BR821" s="1049">
        <f t="shared" si="375"/>
        <v>0</v>
      </c>
      <c r="BS821" s="1050"/>
      <c r="BT821" s="1049">
        <f t="shared" si="376"/>
        <v>0</v>
      </c>
      <c r="BU821" s="1050"/>
      <c r="BV821" s="1049">
        <f t="shared" si="377"/>
        <v>0</v>
      </c>
      <c r="BW821" s="1050"/>
      <c r="BX821" s="1049">
        <f t="shared" si="378"/>
        <v>0</v>
      </c>
      <c r="BY821" s="1050"/>
      <c r="BZ821" s="1049">
        <f t="shared" si="379"/>
        <v>0</v>
      </c>
      <c r="CA821" s="1050"/>
      <c r="CB821" s="1049">
        <f t="shared" si="380"/>
        <v>0</v>
      </c>
      <c r="CC821" s="1050"/>
      <c r="CH821" s="645">
        <f t="shared" si="381"/>
        <v>0</v>
      </c>
      <c r="CI821" s="647"/>
    </row>
    <row r="822" spans="1:87" s="72" customFormat="1" ht="36" customHeight="1">
      <c r="A822" s="131"/>
      <c r="B822" s="15"/>
      <c r="C822" s="714" t="s">
        <v>70</v>
      </c>
      <c r="D822" s="715"/>
      <c r="E822" s="715"/>
      <c r="F822" s="716"/>
      <c r="G822" s="825" t="s">
        <v>455</v>
      </c>
      <c r="H822" s="826"/>
      <c r="I822" s="826"/>
      <c r="J822" s="826"/>
      <c r="K822" s="826"/>
      <c r="L822" s="826"/>
      <c r="M822" s="826"/>
      <c r="N822" s="826"/>
      <c r="O822" s="667"/>
      <c r="P822" s="669"/>
      <c r="Q822" s="667"/>
      <c r="R822" s="669"/>
      <c r="S822" s="667"/>
      <c r="T822" s="669"/>
      <c r="U822" s="701"/>
      <c r="V822" s="701"/>
      <c r="W822" s="701"/>
      <c r="X822" s="701"/>
      <c r="Y822" s="701"/>
      <c r="Z822" s="701"/>
      <c r="AA822" s="701"/>
      <c r="AB822" s="701"/>
      <c r="AC822" s="701"/>
      <c r="AD822" s="701"/>
      <c r="AE822" s="12"/>
      <c r="AF822" s="122"/>
      <c r="AG822" s="212"/>
      <c r="AH822" s="896">
        <f t="shared" si="369"/>
        <v>0</v>
      </c>
      <c r="AI822" s="627"/>
      <c r="AJ822" s="896">
        <f t="shared" si="370"/>
        <v>0</v>
      </c>
      <c r="AK822" s="627"/>
      <c r="AL822" s="896">
        <f t="shared" si="371"/>
        <v>0</v>
      </c>
      <c r="AM822" s="627"/>
      <c r="AN822" s="627">
        <f t="shared" si="372"/>
        <v>0</v>
      </c>
      <c r="AO822" s="627"/>
      <c r="AP822" s="639" t="str">
        <f>IF(AN822=0,"",IF(SUM($AN$816:AN822)=1,AR822,IF($AN$830&gt;SUM($AN$816:AN822),_xlfn.CONCAT(", ",AR822),IF($AN$830=SUM($AN$816:AN822),_xlfn.CONCAT(" y ",AR822,".")))))</f>
        <v/>
      </c>
      <c r="AQ822" s="641" t="str">
        <f>IF(AO822=0,"", IF(SUM($AN$582:BW822)=1,AR822, IF($AN$589&gt;SUM($AN$582:BW822),_xlfn.CONCAT(", ",AR822), IF($AN$589=SUM($AN$582:BW822),_xlfn.CONCAT(" y ",AR822,".")))))</f>
        <v/>
      </c>
      <c r="AR822" s="639">
        <f t="shared" si="382"/>
        <v>5</v>
      </c>
      <c r="AS822" s="641"/>
      <c r="BN822" s="1049">
        <f t="shared" si="373"/>
        <v>0</v>
      </c>
      <c r="BO822" s="1050"/>
      <c r="BP822" s="1049">
        <f t="shared" si="374"/>
        <v>0</v>
      </c>
      <c r="BQ822" s="1050"/>
      <c r="BR822" s="1049">
        <f t="shared" si="375"/>
        <v>0</v>
      </c>
      <c r="BS822" s="1050"/>
      <c r="BT822" s="1049">
        <f t="shared" si="376"/>
        <v>0</v>
      </c>
      <c r="BU822" s="1050"/>
      <c r="BV822" s="1049">
        <f t="shared" si="377"/>
        <v>0</v>
      </c>
      <c r="BW822" s="1050"/>
      <c r="BX822" s="1049">
        <f t="shared" si="378"/>
        <v>0</v>
      </c>
      <c r="BY822" s="1050"/>
      <c r="BZ822" s="1049">
        <f t="shared" si="379"/>
        <v>0</v>
      </c>
      <c r="CA822" s="1050"/>
      <c r="CB822" s="1049">
        <f t="shared" si="380"/>
        <v>0</v>
      </c>
      <c r="CC822" s="1050"/>
      <c r="CH822" s="645">
        <f t="shared" si="381"/>
        <v>0</v>
      </c>
      <c r="CI822" s="647"/>
    </row>
    <row r="823" spans="1:87" s="72" customFormat="1" ht="15">
      <c r="A823" s="131"/>
      <c r="B823" s="15"/>
      <c r="C823" s="714" t="s">
        <v>71</v>
      </c>
      <c r="D823" s="715"/>
      <c r="E823" s="715"/>
      <c r="F823" s="716"/>
      <c r="G823" s="825" t="s">
        <v>456</v>
      </c>
      <c r="H823" s="826"/>
      <c r="I823" s="826"/>
      <c r="J823" s="826"/>
      <c r="K823" s="826"/>
      <c r="L823" s="826"/>
      <c r="M823" s="826"/>
      <c r="N823" s="826"/>
      <c r="O823" s="667"/>
      <c r="P823" s="669"/>
      <c r="Q823" s="667"/>
      <c r="R823" s="669"/>
      <c r="S823" s="667"/>
      <c r="T823" s="669"/>
      <c r="U823" s="701"/>
      <c r="V823" s="701"/>
      <c r="W823" s="701"/>
      <c r="X823" s="701"/>
      <c r="Y823" s="701"/>
      <c r="Z823" s="701"/>
      <c r="AA823" s="701"/>
      <c r="AB823" s="701"/>
      <c r="AC823" s="701"/>
      <c r="AD823" s="701"/>
      <c r="AE823" s="12"/>
      <c r="AF823" s="122"/>
      <c r="AG823" s="212"/>
      <c r="AH823" s="896">
        <f t="shared" si="369"/>
        <v>0</v>
      </c>
      <c r="AI823" s="627"/>
      <c r="AJ823" s="896">
        <f t="shared" si="370"/>
        <v>0</v>
      </c>
      <c r="AK823" s="627"/>
      <c r="AL823" s="896">
        <f t="shared" si="371"/>
        <v>0</v>
      </c>
      <c r="AM823" s="627"/>
      <c r="AN823" s="627">
        <f t="shared" si="372"/>
        <v>0</v>
      </c>
      <c r="AO823" s="627"/>
      <c r="AP823" s="639" t="str">
        <f>IF(AN823=0,"",IF(SUM($AN$816:AN823)=1,AR823,IF($AN$830&gt;SUM($AN$816:AN823),_xlfn.CONCAT(", ",AR823),IF($AN$830=SUM($AN$816:AN823),_xlfn.CONCAT(" y ",AR823,".")))))</f>
        <v/>
      </c>
      <c r="AQ823" s="641" t="str">
        <f>IF(AO823=0,"", IF(SUM($AN$582:BW823)=1,AR823, IF($AN$589&gt;SUM($AN$582:BW823),_xlfn.CONCAT(", ",AR823), IF($AN$589=SUM($AN$582:BW823),_xlfn.CONCAT(" y ",AR823,".")))))</f>
        <v/>
      </c>
      <c r="AR823" s="639">
        <f t="shared" si="382"/>
        <v>6</v>
      </c>
      <c r="AS823" s="641"/>
      <c r="BN823" s="1049">
        <f t="shared" si="373"/>
        <v>0</v>
      </c>
      <c r="BO823" s="1050"/>
      <c r="BP823" s="1049">
        <f t="shared" si="374"/>
        <v>0</v>
      </c>
      <c r="BQ823" s="1050"/>
      <c r="BR823" s="1049">
        <f t="shared" si="375"/>
        <v>0</v>
      </c>
      <c r="BS823" s="1050"/>
      <c r="BT823" s="1049">
        <f t="shared" si="376"/>
        <v>0</v>
      </c>
      <c r="BU823" s="1050"/>
      <c r="BV823" s="1049">
        <f t="shared" si="377"/>
        <v>0</v>
      </c>
      <c r="BW823" s="1050"/>
      <c r="BX823" s="1049">
        <f t="shared" si="378"/>
        <v>0</v>
      </c>
      <c r="BY823" s="1050"/>
      <c r="BZ823" s="1049">
        <f t="shared" si="379"/>
        <v>0</v>
      </c>
      <c r="CA823" s="1050"/>
      <c r="CB823" s="1049">
        <f t="shared" si="380"/>
        <v>0</v>
      </c>
      <c r="CC823" s="1050"/>
      <c r="CH823" s="645">
        <f t="shared" si="381"/>
        <v>0</v>
      </c>
      <c r="CI823" s="647"/>
    </row>
    <row r="824" spans="1:87" s="72" customFormat="1" ht="15">
      <c r="A824" s="131"/>
      <c r="B824" s="15"/>
      <c r="C824" s="714" t="s">
        <v>72</v>
      </c>
      <c r="D824" s="715"/>
      <c r="E824" s="715"/>
      <c r="F824" s="716"/>
      <c r="G824" s="825" t="s">
        <v>457</v>
      </c>
      <c r="H824" s="826"/>
      <c r="I824" s="826"/>
      <c r="J824" s="826"/>
      <c r="K824" s="826"/>
      <c r="L824" s="826"/>
      <c r="M824" s="826"/>
      <c r="N824" s="826"/>
      <c r="O824" s="667"/>
      <c r="P824" s="669"/>
      <c r="Q824" s="667"/>
      <c r="R824" s="669"/>
      <c r="S824" s="667"/>
      <c r="T824" s="669"/>
      <c r="U824" s="701"/>
      <c r="V824" s="701"/>
      <c r="W824" s="701"/>
      <c r="X824" s="701"/>
      <c r="Y824" s="701"/>
      <c r="Z824" s="701"/>
      <c r="AA824" s="701"/>
      <c r="AB824" s="701"/>
      <c r="AC824" s="701"/>
      <c r="AD824" s="701"/>
      <c r="AE824" s="12"/>
      <c r="AF824" s="122"/>
      <c r="AG824" s="212"/>
      <c r="AH824" s="896">
        <f t="shared" si="369"/>
        <v>0</v>
      </c>
      <c r="AI824" s="627"/>
      <c r="AJ824" s="896">
        <f t="shared" si="370"/>
        <v>0</v>
      </c>
      <c r="AK824" s="627"/>
      <c r="AL824" s="896">
        <f t="shared" si="371"/>
        <v>0</v>
      </c>
      <c r="AM824" s="627"/>
      <c r="AN824" s="627">
        <f t="shared" si="372"/>
        <v>0</v>
      </c>
      <c r="AO824" s="627"/>
      <c r="AP824" s="639" t="str">
        <f>IF(AN824=0,"",IF(SUM($AN$816:AN824)=1,AR824,IF($AN$830&gt;SUM($AN$816:AN824),_xlfn.CONCAT(", ",AR824),IF($AN$830=SUM($AN$816:AN824),_xlfn.CONCAT(" y ",AR824,".")))))</f>
        <v/>
      </c>
      <c r="AQ824" s="641" t="str">
        <f>IF(AO824=0,"", IF(SUM($AN$582:BW824)=1,AR824, IF($AN$589&gt;SUM($AN$582:BW824),_xlfn.CONCAT(", ",AR824), IF($AN$589=SUM($AN$582:BW824),_xlfn.CONCAT(" y ",AR824,".")))))</f>
        <v/>
      </c>
      <c r="AR824" s="639">
        <f t="shared" si="382"/>
        <v>7</v>
      </c>
      <c r="AS824" s="641"/>
      <c r="BN824" s="1049">
        <f t="shared" si="373"/>
        <v>0</v>
      </c>
      <c r="BO824" s="1050"/>
      <c r="BP824" s="1049">
        <f t="shared" si="374"/>
        <v>0</v>
      </c>
      <c r="BQ824" s="1050"/>
      <c r="BR824" s="1049">
        <f t="shared" si="375"/>
        <v>0</v>
      </c>
      <c r="BS824" s="1050"/>
      <c r="BT824" s="1049">
        <f t="shared" si="376"/>
        <v>0</v>
      </c>
      <c r="BU824" s="1050"/>
      <c r="BV824" s="1049">
        <f t="shared" si="377"/>
        <v>0</v>
      </c>
      <c r="BW824" s="1050"/>
      <c r="BX824" s="1049">
        <f t="shared" si="378"/>
        <v>0</v>
      </c>
      <c r="BY824" s="1050"/>
      <c r="BZ824" s="1049">
        <f t="shared" si="379"/>
        <v>0</v>
      </c>
      <c r="CA824" s="1050"/>
      <c r="CB824" s="1049">
        <f t="shared" si="380"/>
        <v>0</v>
      </c>
      <c r="CC824" s="1050"/>
      <c r="CH824" s="645">
        <f t="shared" si="381"/>
        <v>0</v>
      </c>
      <c r="CI824" s="647"/>
    </row>
    <row r="825" spans="1:87" s="72" customFormat="1" ht="24" customHeight="1">
      <c r="A825" s="131"/>
      <c r="B825" s="15"/>
      <c r="C825" s="714" t="s">
        <v>73</v>
      </c>
      <c r="D825" s="715"/>
      <c r="E825" s="715"/>
      <c r="F825" s="716"/>
      <c r="G825" s="825" t="s">
        <v>458</v>
      </c>
      <c r="H825" s="826"/>
      <c r="I825" s="826"/>
      <c r="J825" s="826"/>
      <c r="K825" s="826"/>
      <c r="L825" s="826"/>
      <c r="M825" s="826"/>
      <c r="N825" s="826"/>
      <c r="O825" s="667"/>
      <c r="P825" s="669"/>
      <c r="Q825" s="667"/>
      <c r="R825" s="669"/>
      <c r="S825" s="667"/>
      <c r="T825" s="669"/>
      <c r="U825" s="701"/>
      <c r="V825" s="701"/>
      <c r="W825" s="701"/>
      <c r="X825" s="701"/>
      <c r="Y825" s="701"/>
      <c r="Z825" s="701"/>
      <c r="AA825" s="701"/>
      <c r="AB825" s="701"/>
      <c r="AC825" s="701"/>
      <c r="AD825" s="701"/>
      <c r="AE825" s="12"/>
      <c r="AF825" s="122"/>
      <c r="AG825" s="212"/>
      <c r="AH825" s="896">
        <f t="shared" si="369"/>
        <v>0</v>
      </c>
      <c r="AI825" s="627"/>
      <c r="AJ825" s="896">
        <f t="shared" si="370"/>
        <v>0</v>
      </c>
      <c r="AK825" s="627"/>
      <c r="AL825" s="896">
        <f t="shared" si="371"/>
        <v>0</v>
      </c>
      <c r="AM825" s="627"/>
      <c r="AN825" s="627">
        <f t="shared" si="372"/>
        <v>0</v>
      </c>
      <c r="AO825" s="627"/>
      <c r="AP825" s="639" t="str">
        <f>IF(AN825=0,"",IF(SUM($AN$816:AN825)=1,AR825,IF($AN$830&gt;SUM($AN$816:AN825),_xlfn.CONCAT(", ",AR825),IF($AN$830=SUM($AN$816:AN825),_xlfn.CONCAT(" y ",AR825,".")))))</f>
        <v/>
      </c>
      <c r="AQ825" s="641" t="str">
        <f>IF(AO825=0,"", IF(SUM($AN$582:BW825)=1,AR825, IF($AN$589&gt;SUM($AN$582:BW825),_xlfn.CONCAT(", ",AR825), IF($AN$589=SUM($AN$582:BW825),_xlfn.CONCAT(" y ",AR825,".")))))</f>
        <v/>
      </c>
      <c r="AR825" s="639">
        <f t="shared" si="382"/>
        <v>8</v>
      </c>
      <c r="AS825" s="641"/>
      <c r="BN825" s="1049">
        <f t="shared" si="373"/>
        <v>0</v>
      </c>
      <c r="BO825" s="1050"/>
      <c r="BP825" s="1049">
        <f t="shared" si="374"/>
        <v>0</v>
      </c>
      <c r="BQ825" s="1050"/>
      <c r="BR825" s="1049">
        <f t="shared" si="375"/>
        <v>0</v>
      </c>
      <c r="BS825" s="1050"/>
      <c r="BT825" s="1049">
        <f t="shared" si="376"/>
        <v>0</v>
      </c>
      <c r="BU825" s="1050"/>
      <c r="BV825" s="1049">
        <f t="shared" si="377"/>
        <v>0</v>
      </c>
      <c r="BW825" s="1050"/>
      <c r="BX825" s="1049">
        <f t="shared" si="378"/>
        <v>0</v>
      </c>
      <c r="BY825" s="1050"/>
      <c r="BZ825" s="1049">
        <f t="shared" si="379"/>
        <v>0</v>
      </c>
      <c r="CA825" s="1050"/>
      <c r="CB825" s="1049">
        <f t="shared" si="380"/>
        <v>0</v>
      </c>
      <c r="CC825" s="1050"/>
      <c r="CH825" s="645">
        <f t="shared" si="381"/>
        <v>0</v>
      </c>
      <c r="CI825" s="647"/>
    </row>
    <row r="826" spans="1:87" s="72" customFormat="1" ht="36" customHeight="1">
      <c r="A826" s="131"/>
      <c r="B826" s="15"/>
      <c r="C826" s="714" t="s">
        <v>74</v>
      </c>
      <c r="D826" s="715"/>
      <c r="E826" s="715"/>
      <c r="F826" s="716"/>
      <c r="G826" s="825" t="s">
        <v>459</v>
      </c>
      <c r="H826" s="826"/>
      <c r="I826" s="826"/>
      <c r="J826" s="826"/>
      <c r="K826" s="826"/>
      <c r="L826" s="826"/>
      <c r="M826" s="826"/>
      <c r="N826" s="826"/>
      <c r="O826" s="667"/>
      <c r="P826" s="669"/>
      <c r="Q826" s="667"/>
      <c r="R826" s="669"/>
      <c r="S826" s="667"/>
      <c r="T826" s="669"/>
      <c r="U826" s="701"/>
      <c r="V826" s="701"/>
      <c r="W826" s="701"/>
      <c r="X826" s="701"/>
      <c r="Y826" s="701"/>
      <c r="Z826" s="701"/>
      <c r="AA826" s="701"/>
      <c r="AB826" s="701"/>
      <c r="AC826" s="701"/>
      <c r="AD826" s="701"/>
      <c r="AE826" s="12"/>
      <c r="AF826" s="122"/>
      <c r="AG826" s="212"/>
      <c r="AH826" s="896">
        <f t="shared" si="369"/>
        <v>0</v>
      </c>
      <c r="AI826" s="627"/>
      <c r="AJ826" s="896">
        <f t="shared" si="370"/>
        <v>0</v>
      </c>
      <c r="AK826" s="627"/>
      <c r="AL826" s="896">
        <f t="shared" si="371"/>
        <v>0</v>
      </c>
      <c r="AM826" s="627"/>
      <c r="AN826" s="627">
        <f t="shared" si="372"/>
        <v>0</v>
      </c>
      <c r="AO826" s="627"/>
      <c r="AP826" s="639" t="str">
        <f>IF(AN826=0,"",IF(SUM($AN$816:AN826)=1,AR826,IF($AN$830&gt;SUM($AN$816:AN826),_xlfn.CONCAT(", ",AR826),IF($AN$830=SUM($AN$816:AN826),_xlfn.CONCAT(" y ",AR826,".")))))</f>
        <v/>
      </c>
      <c r="AQ826" s="641" t="str">
        <f>IF(AO826=0,"", IF(SUM($AN$582:BW826)=1,AR826, IF($AN$589&gt;SUM($AN$582:BW826),_xlfn.CONCAT(", ",AR826), IF($AN$589=SUM($AN$582:BW826),_xlfn.CONCAT(" y ",AR826,".")))))</f>
        <v/>
      </c>
      <c r="AR826" s="639">
        <f t="shared" si="382"/>
        <v>9</v>
      </c>
      <c r="AS826" s="641"/>
      <c r="BN826" s="1049">
        <f t="shared" si="373"/>
        <v>0</v>
      </c>
      <c r="BO826" s="1050"/>
      <c r="BP826" s="1049">
        <f t="shared" si="374"/>
        <v>0</v>
      </c>
      <c r="BQ826" s="1050"/>
      <c r="BR826" s="1049">
        <f t="shared" si="375"/>
        <v>0</v>
      </c>
      <c r="BS826" s="1050"/>
      <c r="BT826" s="1049">
        <f t="shared" si="376"/>
        <v>0</v>
      </c>
      <c r="BU826" s="1050"/>
      <c r="BV826" s="1049">
        <f t="shared" si="377"/>
        <v>0</v>
      </c>
      <c r="BW826" s="1050"/>
      <c r="BX826" s="1049">
        <f t="shared" si="378"/>
        <v>0</v>
      </c>
      <c r="BY826" s="1050"/>
      <c r="BZ826" s="1049">
        <f t="shared" si="379"/>
        <v>0</v>
      </c>
      <c r="CA826" s="1050"/>
      <c r="CB826" s="1049">
        <f t="shared" si="380"/>
        <v>0</v>
      </c>
      <c r="CC826" s="1050"/>
      <c r="CH826" s="645">
        <f t="shared" si="381"/>
        <v>0</v>
      </c>
      <c r="CI826" s="647"/>
    </row>
    <row r="827" spans="1:87" s="72" customFormat="1" ht="36" customHeight="1">
      <c r="A827" s="131"/>
      <c r="B827" s="15"/>
      <c r="C827" s="714" t="s">
        <v>75</v>
      </c>
      <c r="D827" s="715"/>
      <c r="E827" s="715"/>
      <c r="F827" s="716"/>
      <c r="G827" s="825" t="s">
        <v>460</v>
      </c>
      <c r="H827" s="826"/>
      <c r="I827" s="826"/>
      <c r="J827" s="826"/>
      <c r="K827" s="826"/>
      <c r="L827" s="826"/>
      <c r="M827" s="826"/>
      <c r="N827" s="826"/>
      <c r="O827" s="667"/>
      <c r="P827" s="669"/>
      <c r="Q827" s="667"/>
      <c r="R827" s="669"/>
      <c r="S827" s="667"/>
      <c r="T827" s="669"/>
      <c r="U827" s="701"/>
      <c r="V827" s="701"/>
      <c r="W827" s="701"/>
      <c r="X827" s="701"/>
      <c r="Y827" s="701"/>
      <c r="Z827" s="701"/>
      <c r="AA827" s="701"/>
      <c r="AB827" s="701"/>
      <c r="AC827" s="701"/>
      <c r="AD827" s="701"/>
      <c r="AE827" s="12"/>
      <c r="AF827" s="122"/>
      <c r="AG827" s="212"/>
      <c r="AH827" s="896">
        <f t="shared" si="369"/>
        <v>0</v>
      </c>
      <c r="AI827" s="627"/>
      <c r="AJ827" s="896">
        <f t="shared" si="370"/>
        <v>0</v>
      </c>
      <c r="AK827" s="627"/>
      <c r="AL827" s="896">
        <f t="shared" si="371"/>
        <v>0</v>
      </c>
      <c r="AM827" s="627"/>
      <c r="AN827" s="627">
        <f t="shared" si="372"/>
        <v>0</v>
      </c>
      <c r="AO827" s="627"/>
      <c r="AP827" s="639" t="str">
        <f>IF(AN827=0,"",IF(SUM($AN$816:AN827)=1,AR827,IF($AN$830&gt;SUM($AN$816:AN827),_xlfn.CONCAT(", ",AR827),IF($AN$830=SUM($AN$816:AN827),_xlfn.CONCAT(" y ",AR827,".")))))</f>
        <v/>
      </c>
      <c r="AQ827" s="641" t="str">
        <f>IF(AO827=0,"", IF(SUM($AN$582:BW827)=1,AR827, IF($AN$589&gt;SUM($AN$582:BW827),_xlfn.CONCAT(", ",AR827), IF($AN$589=SUM($AN$582:BW827),_xlfn.CONCAT(" y ",AR827,".")))))</f>
        <v/>
      </c>
      <c r="AR827" s="639">
        <f t="shared" si="382"/>
        <v>10</v>
      </c>
      <c r="AS827" s="641"/>
      <c r="BN827" s="1049">
        <f t="shared" si="373"/>
        <v>0</v>
      </c>
      <c r="BO827" s="1050"/>
      <c r="BP827" s="1049">
        <f t="shared" si="374"/>
        <v>0</v>
      </c>
      <c r="BQ827" s="1050"/>
      <c r="BR827" s="1049">
        <f t="shared" si="375"/>
        <v>0</v>
      </c>
      <c r="BS827" s="1050"/>
      <c r="BT827" s="1049">
        <f t="shared" si="376"/>
        <v>0</v>
      </c>
      <c r="BU827" s="1050"/>
      <c r="BV827" s="1049">
        <f t="shared" si="377"/>
        <v>0</v>
      </c>
      <c r="BW827" s="1050"/>
      <c r="BX827" s="1049">
        <f t="shared" si="378"/>
        <v>0</v>
      </c>
      <c r="BY827" s="1050"/>
      <c r="BZ827" s="1049">
        <f t="shared" si="379"/>
        <v>0</v>
      </c>
      <c r="CA827" s="1050"/>
      <c r="CB827" s="1049">
        <f t="shared" si="380"/>
        <v>0</v>
      </c>
      <c r="CC827" s="1050"/>
      <c r="CH827" s="645">
        <f t="shared" si="381"/>
        <v>0</v>
      </c>
      <c r="CI827" s="647"/>
    </row>
    <row r="828" spans="1:87" s="72" customFormat="1" ht="15">
      <c r="A828" s="131"/>
      <c r="B828" s="15"/>
      <c r="C828" s="714" t="s">
        <v>76</v>
      </c>
      <c r="D828" s="715"/>
      <c r="E828" s="715"/>
      <c r="F828" s="716"/>
      <c r="G828" s="825" t="s">
        <v>638</v>
      </c>
      <c r="H828" s="826"/>
      <c r="I828" s="826"/>
      <c r="J828" s="826"/>
      <c r="K828" s="826"/>
      <c r="L828" s="826"/>
      <c r="M828" s="826"/>
      <c r="N828" s="826"/>
      <c r="O828" s="667"/>
      <c r="P828" s="669"/>
      <c r="Q828" s="667"/>
      <c r="R828" s="669"/>
      <c r="S828" s="667"/>
      <c r="T828" s="669"/>
      <c r="U828" s="701"/>
      <c r="V828" s="701"/>
      <c r="W828" s="701"/>
      <c r="X828" s="701"/>
      <c r="Y828" s="701"/>
      <c r="Z828" s="701"/>
      <c r="AA828" s="701"/>
      <c r="AB828" s="701"/>
      <c r="AC828" s="701"/>
      <c r="AD828" s="701"/>
      <c r="AE828" s="12"/>
      <c r="AF828" s="122"/>
      <c r="AG828" s="212"/>
      <c r="AH828" s="896">
        <f t="shared" si="369"/>
        <v>0</v>
      </c>
      <c r="AI828" s="627"/>
      <c r="AJ828" s="896">
        <f t="shared" si="370"/>
        <v>0</v>
      </c>
      <c r="AK828" s="627"/>
      <c r="AL828" s="896">
        <f t="shared" si="371"/>
        <v>0</v>
      </c>
      <c r="AM828" s="627"/>
      <c r="AN828" s="627">
        <f t="shared" si="372"/>
        <v>0</v>
      </c>
      <c r="AO828" s="627"/>
      <c r="AP828" s="639" t="str">
        <f>IF(AN828=0,"",IF(SUM($AN$816:AN828)=1,AR828,IF($AN$830&gt;SUM($AN$816:AN828),_xlfn.CONCAT(", ",AR828),IF($AN$830=SUM($AN$816:AN828),_xlfn.CONCAT(" y ",AR828,".")))))</f>
        <v/>
      </c>
      <c r="AQ828" s="641" t="str">
        <f>IF(AO828=0,"", IF(SUM($AN$582:BW828)=1,AR828, IF($AN$589&gt;SUM($AN$582:BW828),_xlfn.CONCAT(", ",AR828), IF($AN$589=SUM($AN$582:BW828),_xlfn.CONCAT(" y ",AR828,".")))))</f>
        <v/>
      </c>
      <c r="AR828" s="639">
        <f t="shared" si="382"/>
        <v>11</v>
      </c>
      <c r="AS828" s="641"/>
      <c r="BN828" s="1049">
        <f t="shared" si="373"/>
        <v>0</v>
      </c>
      <c r="BO828" s="1050"/>
      <c r="BP828" s="1049">
        <f t="shared" si="374"/>
        <v>0</v>
      </c>
      <c r="BQ828" s="1050"/>
      <c r="BR828" s="1049">
        <f t="shared" si="375"/>
        <v>0</v>
      </c>
      <c r="BS828" s="1050"/>
      <c r="BT828" s="1049">
        <f t="shared" si="376"/>
        <v>0</v>
      </c>
      <c r="BU828" s="1050"/>
      <c r="BV828" s="1049">
        <f t="shared" si="377"/>
        <v>0</v>
      </c>
      <c r="BW828" s="1050"/>
      <c r="BX828" s="1049">
        <f t="shared" si="378"/>
        <v>0</v>
      </c>
      <c r="BY828" s="1050"/>
      <c r="BZ828" s="1049">
        <f t="shared" si="379"/>
        <v>0</v>
      </c>
      <c r="CA828" s="1050"/>
      <c r="CB828" s="1049">
        <f t="shared" si="380"/>
        <v>0</v>
      </c>
      <c r="CC828" s="1050"/>
      <c r="CH828" s="645">
        <f t="shared" si="381"/>
        <v>0</v>
      </c>
      <c r="CI828" s="647"/>
    </row>
    <row r="829" spans="1:87" s="72" customFormat="1" ht="15">
      <c r="A829" s="131"/>
      <c r="B829" s="15"/>
      <c r="C829" s="714" t="s">
        <v>77</v>
      </c>
      <c r="D829" s="715"/>
      <c r="E829" s="715"/>
      <c r="F829" s="716"/>
      <c r="G829" s="825" t="s">
        <v>270</v>
      </c>
      <c r="H829" s="826"/>
      <c r="I829" s="826"/>
      <c r="J829" s="826"/>
      <c r="K829" s="826"/>
      <c r="L829" s="826"/>
      <c r="M829" s="826"/>
      <c r="N829" s="826"/>
      <c r="O829" s="667"/>
      <c r="P829" s="669"/>
      <c r="Q829" s="667"/>
      <c r="R829" s="669"/>
      <c r="S829" s="667"/>
      <c r="T829" s="669"/>
      <c r="U829" s="701"/>
      <c r="V829" s="701"/>
      <c r="W829" s="701"/>
      <c r="X829" s="701"/>
      <c r="Y829" s="701"/>
      <c r="Z829" s="701"/>
      <c r="AA829" s="701"/>
      <c r="AB829" s="701"/>
      <c r="AC829" s="701"/>
      <c r="AD829" s="701"/>
      <c r="AE829" s="12"/>
      <c r="AF829" s="122"/>
      <c r="AG829" s="212"/>
      <c r="AH829" s="896">
        <f>O829</f>
        <v>0</v>
      </c>
      <c r="AI829" s="627"/>
      <c r="AJ829" s="896">
        <f>COUNTIF(Q829:AD829,"NS")</f>
        <v>0</v>
      </c>
      <c r="AK829" s="627"/>
      <c r="AL829" s="896">
        <f t="shared" si="371"/>
        <v>0</v>
      </c>
      <c r="AM829" s="627"/>
      <c r="AN829" s="627">
        <f t="shared" si="372"/>
        <v>0</v>
      </c>
      <c r="AO829" s="627"/>
      <c r="AP829" s="639" t="str">
        <f>IF(AN829=0,"",IF(SUM($AN$816:AN829)=1,AR829,IF($AN$830&gt;SUM($AN$816:AN829),_xlfn.CONCAT(", ",AR829),IF($AN$830=SUM($AN$816:AN829),_xlfn.CONCAT(" y ",AR829,".")))))</f>
        <v/>
      </c>
      <c r="AQ829" s="641" t="str">
        <f>IF(AO829=0,"", IF(SUM($AN$582:BW829)=1,AR829, IF($AN$589&gt;SUM($AN$582:BW829),_xlfn.CONCAT(", ",AR829), IF($AN$589=SUM($AN$582:BW829),_xlfn.CONCAT(" y ",AR829,".")))))</f>
        <v/>
      </c>
      <c r="AR829" s="639">
        <f t="shared" si="382"/>
        <v>12</v>
      </c>
      <c r="AS829" s="641"/>
      <c r="BN829" s="1049">
        <f t="shared" si="373"/>
        <v>0</v>
      </c>
      <c r="BO829" s="1050"/>
      <c r="BP829" s="1049">
        <f t="shared" si="374"/>
        <v>0</v>
      </c>
      <c r="BQ829" s="1050"/>
      <c r="BR829" s="1049">
        <f t="shared" si="375"/>
        <v>0</v>
      </c>
      <c r="BS829" s="1050"/>
      <c r="BT829" s="1049">
        <f t="shared" si="376"/>
        <v>0</v>
      </c>
      <c r="BU829" s="1050"/>
      <c r="BV829" s="1049">
        <f t="shared" si="377"/>
        <v>0</v>
      </c>
      <c r="BW829" s="1050"/>
      <c r="BX829" s="1049">
        <f t="shared" si="378"/>
        <v>0</v>
      </c>
      <c r="BY829" s="1050"/>
      <c r="BZ829" s="1049">
        <f t="shared" si="379"/>
        <v>0</v>
      </c>
      <c r="CA829" s="1050"/>
      <c r="CB829" s="1049">
        <f t="shared" si="380"/>
        <v>0</v>
      </c>
      <c r="CC829" s="1050"/>
      <c r="CH829" s="645">
        <f t="shared" si="381"/>
        <v>0</v>
      </c>
      <c r="CI829" s="647"/>
    </row>
    <row r="830" spans="1:87" s="72" customFormat="1" ht="15">
      <c r="A830" s="131"/>
      <c r="B830" s="15"/>
      <c r="C830" s="15"/>
      <c r="D830" s="15"/>
      <c r="E830" s="15"/>
      <c r="F830" s="15"/>
      <c r="G830" s="15"/>
      <c r="H830" s="15"/>
      <c r="I830" s="15"/>
      <c r="J830" s="15"/>
      <c r="K830" s="15"/>
      <c r="L830" s="15"/>
      <c r="M830" s="15"/>
      <c r="N830" s="163" t="s">
        <v>126</v>
      </c>
      <c r="O830" s="774">
        <f>IF(AND(SUM(O816:P829)=0,COUNTIF(O816:P829,"NS")&gt;0),"NS",
IF(AND(SUM(O816:P829)=0,COUNTIF(O816:P829,0)&gt;0),0,
IF(AND(SUM(O816:P829)=0,COUNTIF(O816:P829,"NA")&gt;0),"NA",
SUM(O816:P829))))</f>
        <v>0</v>
      </c>
      <c r="P830" s="774"/>
      <c r="Q830" s="774">
        <f>IF(AND(SUM(Q816:R829)=0,COUNTIF(Q816:R829,"NS")&gt;0),"NS",
IF(AND(SUM(Q816:R829)=0,COUNTIF(Q816:R829,0)&gt;0),0,
IF(AND(SUM(Q816:R829)=0,COUNTIF(Q816:R829,"NA")&gt;0),"NA",
SUM(Q816:R829))))</f>
        <v>0</v>
      </c>
      <c r="R830" s="774"/>
      <c r="S830" s="774">
        <f>IF(AND(SUM(S816:T829)=0,COUNTIF(S816:T829,"NS")&gt;0),"NS",
IF(AND(SUM(S816:T829)=0,COUNTIF(S816:T829,0)&gt;0),0,
IF(AND(SUM(S816:T829)=0,COUNTIF(S816:T829,"NA")&gt;0),"NA",
SUM(S816:T829))))</f>
        <v>0</v>
      </c>
      <c r="T830" s="774"/>
      <c r="U830" s="774">
        <f>IF(AND(SUM(U816:V829)=0,COUNTIF(U816:V829,"NS")&gt;0),"NS",
IF(AND(SUM(U816:V829)=0,COUNTIF(U816:V829,0)&gt;0),0,
IF(AND(SUM(U816:V829)=0,COUNTIF(U816:V829,"NA")&gt;0),"NA",
SUM(U816:V829))))</f>
        <v>0</v>
      </c>
      <c r="V830" s="774"/>
      <c r="W830" s="774">
        <f>IF(AND(SUM(W816:X829)=0,COUNTIF(W816:X829,"NS")&gt;0),"NS",
IF(AND(SUM(W816:X829)=0,COUNTIF(W816:X829,0)&gt;0),0,
IF(AND(SUM(W816:X829)=0,COUNTIF(W816:X829,"NA")&gt;0),"NA",
SUM(W816:X829))))</f>
        <v>0</v>
      </c>
      <c r="X830" s="774"/>
      <c r="Y830" s="774">
        <f>IF(AND(SUM(Y816:Z829)=0,COUNTIF(Y816:Z829,"NS")&gt;0),"NS",
IF(AND(SUM(Y816:Z829)=0,COUNTIF(Y816:Z829,0)&gt;0),0,
IF(AND(SUM(Y816:Z829)=0,COUNTIF(Y816:Z829,"NA")&gt;0),"NA",
SUM(Y816:Z829))))</f>
        <v>0</v>
      </c>
      <c r="Z830" s="774"/>
      <c r="AA830" s="774">
        <f>IF(AND(SUM(AA816:AB829)=0,COUNTIF(AA816:AB829,"NS")&gt;0),"NS",
IF(AND(SUM(AA816:AB829)=0,COUNTIF(AA816:AB829,0)&gt;0),0,
IF(AND(SUM(AA816:AB829)=0,COUNTIF(AA816:AB829,"NA")&gt;0),"NA",
SUM(AA816:AB829))))</f>
        <v>0</v>
      </c>
      <c r="AB830" s="774"/>
      <c r="AC830" s="774">
        <f>IF(AND(SUM(AC816:AD829)=0,COUNTIF(AC816:AD829,"NS")&gt;0),"NS",
IF(AND(SUM(AC816:AD829)=0,COUNTIF(AC816:AD829,0)&gt;0),0,
IF(AND(SUM(AC816:AD829)=0,COUNTIF(AC816:AD829,"NA")&gt;0),"NA",
SUM(AC816:AD829))))</f>
        <v>0</v>
      </c>
      <c r="AD830" s="774"/>
      <c r="AE830" s="12"/>
      <c r="AF830" s="122"/>
      <c r="AG830" s="212"/>
      <c r="AN830" s="918">
        <f>SUM(AN816:AO829)</f>
        <v>0</v>
      </c>
      <c r="AO830" s="918"/>
      <c r="AP830" s="915" t="str">
        <f>IF(AN830=0,"", _xlfn.CONCAT(AP816:AQ829))</f>
        <v/>
      </c>
      <c r="AQ830" s="916"/>
      <c r="CB830" s="1077">
        <f>SUM(BN816:CC829)</f>
        <v>0</v>
      </c>
      <c r="CC830" s="900"/>
      <c r="CH830" s="708">
        <f>SUM(CH816:CI829)</f>
        <v>0</v>
      </c>
      <c r="CI830" s="709"/>
    </row>
    <row r="831" spans="1:87" s="72" customFormat="1" ht="14.25">
      <c r="A831" s="131"/>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12"/>
      <c r="AF831" s="122"/>
      <c r="AG831" s="212"/>
    </row>
    <row r="832" spans="1:87" s="72" customFormat="1" ht="24" customHeight="1">
      <c r="A832" s="131"/>
      <c r="B832" s="15"/>
      <c r="C832" s="580" t="s">
        <v>127</v>
      </c>
      <c r="D832" s="580"/>
      <c r="E832" s="580"/>
      <c r="F832" s="580"/>
      <c r="G832" s="580"/>
      <c r="H832" s="580"/>
      <c r="I832" s="580"/>
      <c r="J832" s="580"/>
      <c r="K832" s="580"/>
      <c r="L832" s="580"/>
      <c r="M832" s="580"/>
      <c r="N832" s="580"/>
      <c r="O832" s="580"/>
      <c r="P832" s="580"/>
      <c r="Q832" s="580"/>
      <c r="R832" s="580"/>
      <c r="S832" s="580"/>
      <c r="T832" s="580"/>
      <c r="U832" s="580"/>
      <c r="V832" s="580"/>
      <c r="W832" s="580"/>
      <c r="X832" s="580"/>
      <c r="Y832" s="580"/>
      <c r="Z832" s="580"/>
      <c r="AA832" s="580"/>
      <c r="AB832" s="580"/>
      <c r="AC832" s="580"/>
      <c r="AD832" s="580"/>
      <c r="AE832" s="12"/>
      <c r="AF832" s="122"/>
      <c r="AG832" s="212"/>
    </row>
    <row r="833" spans="1:76" s="72" customFormat="1" ht="60" customHeight="1">
      <c r="A833" s="131"/>
      <c r="B833" s="15"/>
      <c r="C833" s="854"/>
      <c r="D833" s="855"/>
      <c r="E833" s="855"/>
      <c r="F833" s="855"/>
      <c r="G833" s="855"/>
      <c r="H833" s="855"/>
      <c r="I833" s="855"/>
      <c r="J833" s="855"/>
      <c r="K833" s="855"/>
      <c r="L833" s="855"/>
      <c r="M833" s="855"/>
      <c r="N833" s="855"/>
      <c r="O833" s="855"/>
      <c r="P833" s="855"/>
      <c r="Q833" s="855"/>
      <c r="R833" s="855"/>
      <c r="S833" s="855"/>
      <c r="T833" s="855"/>
      <c r="U833" s="855"/>
      <c r="V833" s="855"/>
      <c r="W833" s="855"/>
      <c r="X833" s="855"/>
      <c r="Y833" s="855"/>
      <c r="Z833" s="855"/>
      <c r="AA833" s="855"/>
      <c r="AB833" s="855"/>
      <c r="AC833" s="855"/>
      <c r="AD833" s="856"/>
      <c r="AE833" s="12"/>
      <c r="AF833" s="122"/>
      <c r="AG833" s="212"/>
    </row>
    <row r="834" spans="1:76" s="72" customFormat="1" ht="14.25">
      <c r="A834" s="131"/>
      <c r="B834" s="624" t="str">
        <f>IF(AN830=0,"", IF(AN830=1,_xlfn.CONCAT("Error: Verificar suma en el numeral ",AP830,"."),_xlfn.CONCAT("Error: Verificar sumas en los numerales ",AP830)))</f>
        <v/>
      </c>
      <c r="C834" s="624"/>
      <c r="D834" s="624"/>
      <c r="E834" s="624"/>
      <c r="F834" s="624"/>
      <c r="G834" s="624"/>
      <c r="H834" s="624"/>
      <c r="I834" s="624"/>
      <c r="J834" s="624"/>
      <c r="K834" s="624"/>
      <c r="L834" s="624"/>
      <c r="M834" s="624"/>
      <c r="N834" s="624"/>
      <c r="O834" s="624"/>
      <c r="P834" s="624"/>
      <c r="Q834" s="624"/>
      <c r="R834" s="624"/>
      <c r="S834" s="624"/>
      <c r="T834" s="624"/>
      <c r="U834" s="624"/>
      <c r="V834" s="624"/>
      <c r="W834" s="624"/>
      <c r="X834" s="624"/>
      <c r="Y834" s="624"/>
      <c r="Z834" s="624"/>
      <c r="AA834" s="624"/>
      <c r="AB834" s="624"/>
      <c r="AC834" s="624"/>
      <c r="AD834" s="624"/>
      <c r="AE834" s="12"/>
      <c r="AF834" s="122"/>
      <c r="AG834" s="212"/>
    </row>
    <row r="835" spans="1:76" s="72" customFormat="1" ht="14.25">
      <c r="A835" s="131"/>
      <c r="B835" s="624" t="str">
        <f>IF(BK819=0,"","Error: Verificar la información registrada tomando en cuenta la instrucción 2.")</f>
        <v/>
      </c>
      <c r="C835" s="624"/>
      <c r="D835" s="624"/>
      <c r="E835" s="624"/>
      <c r="F835" s="624"/>
      <c r="G835" s="624"/>
      <c r="H835" s="624"/>
      <c r="I835" s="624"/>
      <c r="J835" s="624"/>
      <c r="K835" s="624"/>
      <c r="L835" s="624"/>
      <c r="M835" s="624"/>
      <c r="N835" s="624"/>
      <c r="O835" s="624"/>
      <c r="P835" s="624"/>
      <c r="Q835" s="624"/>
      <c r="R835" s="624"/>
      <c r="S835" s="624"/>
      <c r="T835" s="624"/>
      <c r="U835" s="624"/>
      <c r="V835" s="624"/>
      <c r="W835" s="624"/>
      <c r="X835" s="624"/>
      <c r="Y835" s="624"/>
      <c r="Z835" s="624"/>
      <c r="AA835" s="624"/>
      <c r="AB835" s="624"/>
      <c r="AC835" s="624"/>
      <c r="AD835" s="624"/>
      <c r="AE835" s="12"/>
      <c r="AF835" s="122"/>
      <c r="AG835" s="212"/>
    </row>
    <row r="836" spans="1:76" s="72" customFormat="1" ht="14.25">
      <c r="A836" s="131"/>
      <c r="B836" s="756" t="str">
        <f>IF(CB830=0,"","Alerta: Verificar la información registrada tomando en cuenta la instrucción 3.")</f>
        <v/>
      </c>
      <c r="C836" s="756"/>
      <c r="D836" s="756"/>
      <c r="E836" s="756"/>
      <c r="F836" s="756"/>
      <c r="G836" s="756"/>
      <c r="H836" s="756"/>
      <c r="I836" s="756"/>
      <c r="J836" s="756"/>
      <c r="K836" s="756"/>
      <c r="L836" s="756"/>
      <c r="M836" s="756"/>
      <c r="N836" s="756"/>
      <c r="O836" s="756"/>
      <c r="P836" s="756"/>
      <c r="Q836" s="756"/>
      <c r="R836" s="756"/>
      <c r="S836" s="756"/>
      <c r="T836" s="756"/>
      <c r="U836" s="756"/>
      <c r="V836" s="756"/>
      <c r="W836" s="756"/>
      <c r="X836" s="756"/>
      <c r="Y836" s="756"/>
      <c r="Z836" s="756"/>
      <c r="AA836" s="756"/>
      <c r="AB836" s="756"/>
      <c r="AC836" s="756"/>
      <c r="AD836" s="756"/>
      <c r="AE836" s="12"/>
      <c r="AF836" s="122"/>
      <c r="AG836" s="212"/>
    </row>
    <row r="837" spans="1:76" s="72" customFormat="1" ht="14.25">
      <c r="A837" s="131"/>
      <c r="B837" s="756" t="str">
        <f>IF(CE816=0,"","Alerta: Debe justificar el uso de NS argumentando el estado de la información desconocida.")</f>
        <v/>
      </c>
      <c r="C837" s="756"/>
      <c r="D837" s="756"/>
      <c r="E837" s="756"/>
      <c r="F837" s="756"/>
      <c r="G837" s="756"/>
      <c r="H837" s="756"/>
      <c r="I837" s="756"/>
      <c r="J837" s="756"/>
      <c r="K837" s="756"/>
      <c r="L837" s="756"/>
      <c r="M837" s="756"/>
      <c r="N837" s="756"/>
      <c r="O837" s="756"/>
      <c r="P837" s="756"/>
      <c r="Q837" s="756"/>
      <c r="R837" s="756"/>
      <c r="S837" s="756"/>
      <c r="T837" s="756"/>
      <c r="U837" s="756"/>
      <c r="V837" s="756"/>
      <c r="W837" s="756"/>
      <c r="X837" s="756"/>
      <c r="Y837" s="756"/>
      <c r="Z837" s="756"/>
      <c r="AA837" s="756"/>
      <c r="AB837" s="756"/>
      <c r="AC837" s="756"/>
      <c r="AD837" s="756"/>
      <c r="AE837" s="12"/>
      <c r="AF837" s="122"/>
      <c r="AG837" s="212"/>
    </row>
    <row r="838" spans="1:76" s="72" customFormat="1" ht="14.25">
      <c r="A838" s="131"/>
      <c r="B838" s="625" t="str">
        <f>IF(CH830=0,"","Error: Debe completar toda la información requerida.")</f>
        <v/>
      </c>
      <c r="C838" s="625"/>
      <c r="D838" s="625"/>
      <c r="E838" s="625"/>
      <c r="F838" s="625"/>
      <c r="G838" s="625"/>
      <c r="H838" s="625"/>
      <c r="I838" s="625"/>
      <c r="J838" s="625"/>
      <c r="K838" s="625"/>
      <c r="L838" s="625"/>
      <c r="M838" s="625"/>
      <c r="N838" s="625"/>
      <c r="O838" s="625"/>
      <c r="P838" s="625"/>
      <c r="Q838" s="625"/>
      <c r="R838" s="625"/>
      <c r="S838" s="625"/>
      <c r="T838" s="625"/>
      <c r="U838" s="625"/>
      <c r="V838" s="625"/>
      <c r="W838" s="625"/>
      <c r="X838" s="625"/>
      <c r="Y838" s="625"/>
      <c r="Z838" s="625"/>
      <c r="AA838" s="625"/>
      <c r="AB838" s="625"/>
      <c r="AC838" s="625"/>
      <c r="AD838" s="625"/>
      <c r="AE838" s="12"/>
      <c r="AF838" s="122"/>
      <c r="AG838" s="212"/>
    </row>
    <row r="839" spans="1:76" s="72" customFormat="1" ht="14.25">
      <c r="A839" s="131"/>
      <c r="B839" s="5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c r="AA839" s="43"/>
      <c r="AB839" s="43"/>
      <c r="AC839" s="43"/>
      <c r="AD839" s="43"/>
      <c r="AE839" s="12"/>
      <c r="AF839" s="122"/>
      <c r="AG839" s="212"/>
    </row>
    <row r="840" spans="1:76" s="72" customFormat="1" ht="24" customHeight="1">
      <c r="A840" s="131" t="s">
        <v>979</v>
      </c>
      <c r="B840" s="688" t="s">
        <v>1018</v>
      </c>
      <c r="C840" s="688"/>
      <c r="D840" s="688"/>
      <c r="E840" s="688"/>
      <c r="F840" s="688"/>
      <c r="G840" s="688"/>
      <c r="H840" s="688"/>
      <c r="I840" s="688"/>
      <c r="J840" s="688"/>
      <c r="K840" s="688"/>
      <c r="L840" s="688"/>
      <c r="M840" s="688"/>
      <c r="N840" s="688"/>
      <c r="O840" s="688"/>
      <c r="P840" s="688"/>
      <c r="Q840" s="688"/>
      <c r="R840" s="688"/>
      <c r="S840" s="688"/>
      <c r="T840" s="688"/>
      <c r="U840" s="688"/>
      <c r="V840" s="688"/>
      <c r="W840" s="688"/>
      <c r="X840" s="688"/>
      <c r="Y840" s="688"/>
      <c r="Z840" s="688"/>
      <c r="AA840" s="688"/>
      <c r="AB840" s="688"/>
      <c r="AC840" s="688"/>
      <c r="AD840" s="688"/>
      <c r="AE840" s="12"/>
      <c r="AF840" s="122"/>
      <c r="AG840" s="212"/>
      <c r="AH840" s="639" t="s">
        <v>7211</v>
      </c>
      <c r="AI840" s="641"/>
      <c r="AJ840" s="639" t="s">
        <v>7212</v>
      </c>
      <c r="AK840" s="641"/>
      <c r="AL840" s="639" t="s">
        <v>7213</v>
      </c>
      <c r="AM840" s="641"/>
    </row>
    <row r="841" spans="1:76" s="72" customFormat="1" ht="24" customHeight="1">
      <c r="A841" s="167"/>
      <c r="B841" s="132"/>
      <c r="C841" s="578" t="s">
        <v>1187</v>
      </c>
      <c r="D841" s="578"/>
      <c r="E841" s="578"/>
      <c r="F841" s="578"/>
      <c r="G841" s="578"/>
      <c r="H841" s="578"/>
      <c r="I841" s="578"/>
      <c r="J841" s="578"/>
      <c r="K841" s="578"/>
      <c r="L841" s="578"/>
      <c r="M841" s="578"/>
      <c r="N841" s="578"/>
      <c r="O841" s="578"/>
      <c r="P841" s="578"/>
      <c r="Q841" s="578"/>
      <c r="R841" s="578"/>
      <c r="S841" s="578"/>
      <c r="T841" s="578"/>
      <c r="U841" s="578"/>
      <c r="V841" s="578"/>
      <c r="W841" s="578"/>
      <c r="X841" s="578"/>
      <c r="Y841" s="578"/>
      <c r="Z841" s="578"/>
      <c r="AA841" s="578"/>
      <c r="AB841" s="578"/>
      <c r="AC841" s="578"/>
      <c r="AD841" s="578"/>
      <c r="AE841" s="12"/>
      <c r="AF841" s="122"/>
      <c r="AG841" s="212"/>
      <c r="AH841" s="642">
        <f>COUNTBLANK(M848:AD857)</f>
        <v>180</v>
      </c>
      <c r="AI841" s="643"/>
      <c r="AJ841" s="639">
        <v>180</v>
      </c>
      <c r="AK841" s="641"/>
      <c r="AL841" s="639"/>
      <c r="AM841" s="641"/>
    </row>
    <row r="842" spans="1:76" s="72" customFormat="1" ht="24" customHeight="1">
      <c r="A842" s="121"/>
      <c r="B842" s="132"/>
      <c r="C842" s="578" t="s">
        <v>1189</v>
      </c>
      <c r="D842" s="578"/>
      <c r="E842" s="578"/>
      <c r="F842" s="578"/>
      <c r="G842" s="578"/>
      <c r="H842" s="578"/>
      <c r="I842" s="578"/>
      <c r="J842" s="578"/>
      <c r="K842" s="578"/>
      <c r="L842" s="578"/>
      <c r="M842" s="578"/>
      <c r="N842" s="578"/>
      <c r="O842" s="578"/>
      <c r="P842" s="578"/>
      <c r="Q842" s="578"/>
      <c r="R842" s="578"/>
      <c r="S842" s="578"/>
      <c r="T842" s="578"/>
      <c r="U842" s="578"/>
      <c r="V842" s="578"/>
      <c r="W842" s="578"/>
      <c r="X842" s="578"/>
      <c r="Y842" s="578"/>
      <c r="Z842" s="578"/>
      <c r="AA842" s="578"/>
      <c r="AB842" s="578"/>
      <c r="AC842" s="578"/>
      <c r="AD842" s="578"/>
      <c r="AE842" s="12"/>
      <c r="AF842" s="122"/>
      <c r="AG842" s="212"/>
    </row>
    <row r="843" spans="1:76" s="72" customFormat="1" ht="36" customHeight="1">
      <c r="A843" s="121"/>
      <c r="B843" s="146"/>
      <c r="C843" s="578" t="s">
        <v>7565</v>
      </c>
      <c r="D843" s="578"/>
      <c r="E843" s="578"/>
      <c r="F843" s="578"/>
      <c r="G843" s="578"/>
      <c r="H843" s="578"/>
      <c r="I843" s="578"/>
      <c r="J843" s="578"/>
      <c r="K843" s="578"/>
      <c r="L843" s="578"/>
      <c r="M843" s="578"/>
      <c r="N843" s="578"/>
      <c r="O843" s="578"/>
      <c r="P843" s="578"/>
      <c r="Q843" s="578"/>
      <c r="R843" s="578"/>
      <c r="S843" s="578"/>
      <c r="T843" s="578"/>
      <c r="U843" s="578"/>
      <c r="V843" s="578"/>
      <c r="W843" s="578"/>
      <c r="X843" s="578"/>
      <c r="Y843" s="578"/>
      <c r="Z843" s="578"/>
      <c r="AA843" s="578"/>
      <c r="AB843" s="578"/>
      <c r="AC843" s="578"/>
      <c r="AD843" s="578"/>
      <c r="AE843" s="12"/>
      <c r="AF843" s="122"/>
      <c r="AG843" s="212"/>
    </row>
    <row r="844" spans="1:76" s="72" customFormat="1" ht="36" customHeight="1">
      <c r="A844" s="121"/>
      <c r="B844" s="146"/>
      <c r="C844" s="671" t="s">
        <v>7566</v>
      </c>
      <c r="D844" s="671"/>
      <c r="E844" s="671"/>
      <c r="F844" s="671"/>
      <c r="G844" s="671"/>
      <c r="H844" s="671"/>
      <c r="I844" s="671"/>
      <c r="J844" s="671"/>
      <c r="K844" s="671"/>
      <c r="L844" s="671"/>
      <c r="M844" s="671"/>
      <c r="N844" s="671"/>
      <c r="O844" s="671"/>
      <c r="P844" s="671"/>
      <c r="Q844" s="671"/>
      <c r="R844" s="671"/>
      <c r="S844" s="671"/>
      <c r="T844" s="671"/>
      <c r="U844" s="671"/>
      <c r="V844" s="671"/>
      <c r="W844" s="671"/>
      <c r="X844" s="671"/>
      <c r="Y844" s="671"/>
      <c r="Z844" s="671"/>
      <c r="AA844" s="671"/>
      <c r="AB844" s="671"/>
      <c r="AC844" s="671"/>
      <c r="AD844" s="671"/>
      <c r="AE844" s="12"/>
      <c r="AF844" s="122"/>
      <c r="AG844" s="212"/>
    </row>
    <row r="845" spans="1:76" s="72" customFormat="1" ht="14.25">
      <c r="A845" s="131"/>
      <c r="B845" s="53"/>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c r="AA845" s="53"/>
      <c r="AB845" s="53"/>
      <c r="AC845" s="53"/>
      <c r="AD845" s="53"/>
      <c r="AE845" s="12"/>
      <c r="AF845" s="122"/>
      <c r="AG845" s="212"/>
    </row>
    <row r="846" spans="1:76" s="72" customFormat="1" ht="14.25" customHeight="1">
      <c r="A846" s="131"/>
      <c r="B846" s="53"/>
      <c r="C846" s="670" t="s">
        <v>462</v>
      </c>
      <c r="D846" s="670"/>
      <c r="E846" s="670"/>
      <c r="F846" s="670"/>
      <c r="G846" s="670"/>
      <c r="H846" s="670"/>
      <c r="I846" s="670"/>
      <c r="J846" s="670"/>
      <c r="K846" s="670"/>
      <c r="L846" s="670"/>
      <c r="M846" s="558" t="s">
        <v>481</v>
      </c>
      <c r="N846" s="558"/>
      <c r="O846" s="558"/>
      <c r="P846" s="558"/>
      <c r="Q846" s="558"/>
      <c r="R846" s="558"/>
      <c r="S846" s="558"/>
      <c r="T846" s="558"/>
      <c r="U846" s="558"/>
      <c r="V846" s="558"/>
      <c r="W846" s="558"/>
      <c r="X846" s="558"/>
      <c r="Y846" s="558"/>
      <c r="Z846" s="558"/>
      <c r="AA846" s="558"/>
      <c r="AB846" s="558"/>
      <c r="AC846" s="558"/>
      <c r="AD846" s="558"/>
      <c r="AE846" s="12"/>
      <c r="AF846" s="122"/>
      <c r="AG846" s="212"/>
      <c r="AX846" s="645" t="s">
        <v>7241</v>
      </c>
      <c r="AY846" s="646"/>
      <c r="AZ846" s="646"/>
      <c r="BA846" s="647"/>
      <c r="BC846" s="638" t="s">
        <v>7265</v>
      </c>
      <c r="BD846" s="638"/>
      <c r="BE846" s="638"/>
      <c r="BF846" s="638"/>
      <c r="BG846" s="638"/>
      <c r="BH846" s="638"/>
      <c r="BS846" s="639" t="s">
        <v>7224</v>
      </c>
      <c r="BT846" s="640"/>
      <c r="BU846" s="640"/>
      <c r="BV846" s="640"/>
      <c r="BW846" s="640"/>
      <c r="BX846" s="641"/>
    </row>
    <row r="847" spans="1:76" s="72" customFormat="1" ht="15" customHeight="1">
      <c r="A847" s="131"/>
      <c r="B847" s="53"/>
      <c r="C847" s="670"/>
      <c r="D847" s="670"/>
      <c r="E847" s="670"/>
      <c r="F847" s="670"/>
      <c r="G847" s="670"/>
      <c r="H847" s="670"/>
      <c r="I847" s="670"/>
      <c r="J847" s="670"/>
      <c r="K847" s="670"/>
      <c r="L847" s="670"/>
      <c r="M847" s="558" t="s">
        <v>113</v>
      </c>
      <c r="N847" s="558"/>
      <c r="O847" s="558"/>
      <c r="P847" s="558"/>
      <c r="Q847" s="558"/>
      <c r="R847" s="558"/>
      <c r="S847" s="935" t="s">
        <v>464</v>
      </c>
      <c r="T847" s="935"/>
      <c r="U847" s="935"/>
      <c r="V847" s="935"/>
      <c r="W847" s="935"/>
      <c r="X847" s="935"/>
      <c r="Y847" s="935" t="s">
        <v>465</v>
      </c>
      <c r="Z847" s="935"/>
      <c r="AA847" s="935"/>
      <c r="AB847" s="935"/>
      <c r="AC847" s="935"/>
      <c r="AD847" s="935"/>
      <c r="AE847" s="12"/>
      <c r="AF847" s="122"/>
      <c r="AG847" s="212"/>
      <c r="AH847" s="627" t="s">
        <v>7220</v>
      </c>
      <c r="AI847" s="627"/>
      <c r="AJ847" s="627" t="s">
        <v>7221</v>
      </c>
      <c r="AK847" s="627"/>
      <c r="AL847" s="627" t="s">
        <v>7222</v>
      </c>
      <c r="AM847" s="627"/>
      <c r="AN847" s="627" t="s">
        <v>7223</v>
      </c>
      <c r="AO847" s="639"/>
      <c r="AP847" s="639" t="s">
        <v>7226</v>
      </c>
      <c r="AQ847" s="641"/>
      <c r="AR847" s="639" t="s">
        <v>7227</v>
      </c>
      <c r="AS847" s="641"/>
      <c r="AU847" s="665" t="s">
        <v>7231</v>
      </c>
      <c r="AV847" s="665"/>
      <c r="AX847" s="665" t="s">
        <v>7573</v>
      </c>
      <c r="AY847" s="665"/>
      <c r="AZ847" s="665" t="s">
        <v>7574</v>
      </c>
      <c r="BA847" s="665"/>
      <c r="BC847" s="665" t="s">
        <v>7337</v>
      </c>
      <c r="BD847" s="665"/>
      <c r="BE847" s="665" t="s">
        <v>7338</v>
      </c>
      <c r="BF847" s="665"/>
      <c r="BG847" s="638" t="s">
        <v>7223</v>
      </c>
      <c r="BH847" s="638"/>
      <c r="BJ847" s="638" t="s">
        <v>7251</v>
      </c>
      <c r="BK847" s="638"/>
      <c r="BM847" s="666" t="s">
        <v>7326</v>
      </c>
      <c r="BN847" s="666"/>
      <c r="BP847" s="648" t="s">
        <v>7327</v>
      </c>
      <c r="BQ847" s="650"/>
      <c r="BS847" s="639" t="s">
        <v>7259</v>
      </c>
      <c r="BT847" s="641"/>
      <c r="BU847" s="639" t="s">
        <v>7260</v>
      </c>
      <c r="BV847" s="641"/>
      <c r="BW847" s="639" t="s">
        <v>7226</v>
      </c>
      <c r="BX847" s="641"/>
    </row>
    <row r="848" spans="1:76" s="72" customFormat="1" ht="15">
      <c r="A848" s="131"/>
      <c r="B848" s="53"/>
      <c r="C848" s="82" t="s">
        <v>66</v>
      </c>
      <c r="D848" s="792" t="s">
        <v>466</v>
      </c>
      <c r="E848" s="793"/>
      <c r="F848" s="793"/>
      <c r="G848" s="793"/>
      <c r="H848" s="793"/>
      <c r="I848" s="793"/>
      <c r="J848" s="793"/>
      <c r="K848" s="793"/>
      <c r="L848" s="794"/>
      <c r="M848" s="685"/>
      <c r="N848" s="685"/>
      <c r="O848" s="685"/>
      <c r="P848" s="685"/>
      <c r="Q848" s="685"/>
      <c r="R848" s="685"/>
      <c r="S848" s="685"/>
      <c r="T848" s="685"/>
      <c r="U848" s="685"/>
      <c r="V848" s="685"/>
      <c r="W848" s="685"/>
      <c r="X848" s="685"/>
      <c r="Y848" s="685"/>
      <c r="Z848" s="685"/>
      <c r="AA848" s="685"/>
      <c r="AB848" s="685"/>
      <c r="AC848" s="685"/>
      <c r="AD848" s="685"/>
      <c r="AE848" s="12"/>
      <c r="AF848" s="122"/>
      <c r="AG848" s="212"/>
      <c r="AH848" s="896">
        <f>M848</f>
        <v>0</v>
      </c>
      <c r="AI848" s="627"/>
      <c r="AJ848" s="627">
        <f>COUNTIF(S848:AD848,"NS")</f>
        <v>0</v>
      </c>
      <c r="AK848" s="627"/>
      <c r="AL848" s="627">
        <f>IF(COUNTIF(S848:AD848,"NA")=COUNTA($S$847:$AD$847),"NA",SUM(S848:AD848))</f>
        <v>0</v>
      </c>
      <c r="AM848" s="627"/>
      <c r="AN848" s="627">
        <f>IF($AH$841=$AJ$841,0,IF(OR(AND(AH848=0,AJ848&gt;0),AND(AH848="NS",AL848&gt;0),AND(AH848="NS",AJ848=0, AL848=0),AND(AH848="NA",AJ848&gt;0,AL848=0)),1,IF(OR(AND(AH848&gt;0, AJ848=2),AND(AH848="NS", AJ848=2),AND(AH848="NS",AL848=0,AJ848&gt;0),AH848=AL848),0,1)))</f>
        <v>0</v>
      </c>
      <c r="AO848" s="627">
        <f>IF($AJ$34=$AH$34, 0,
IF(OR(AND(AL848=0, AM848&gt;0),AND(AL848="NS", AN848&gt;0), AND(AL848="NS", AM848=0, AN848=0),AND(AL848="NA",AM848&gt;0,AN848=0)), 1,
IF(OR(AND(AL848&gt;0, AM848=2), AND(AL848="NS", AM848=2), AND(AL848="NS", AN848=0, AM848&gt;0), AL848=AN848), 0, 1)))</f>
        <v>0</v>
      </c>
      <c r="AP848" s="738" t="str">
        <f>IF(AN848=0,"",IF(SUM($AN$848:AN848)=1,AR848,IF($AN$858&gt;SUM($AN$848:AN848),_xlfn.CONCAT(", ",AR848),IF($AN$858=SUM($AN$848:AN848),_xlfn.CONCAT(" y ",AR848,".")))))</f>
        <v/>
      </c>
      <c r="AQ848" s="739" t="str">
        <f>IF(AO848=0,"", IF(SUM($AN$582:AR856)=1,#REF!, IF($AQ$589&gt;SUM($AN$582:AR856),_xlfn.CONCAT(", ",#REF!), IF($AQ$589=SUM($AN$582:AR856),_xlfn.CONCAT(" y ",#REF!,".")))))</f>
        <v/>
      </c>
      <c r="AR848" s="639">
        <f>_xlfn.NUMBERVALUE($C848)</f>
        <v>1</v>
      </c>
      <c r="AS848" s="641"/>
      <c r="AU848" s="655">
        <f t="shared" ref="AU848:AU857" si="383">IF($AH$377=$AJ$377,0,IF(OR(M386="",M386=1),0,1))</f>
        <v>0</v>
      </c>
      <c r="AV848" s="655"/>
      <c r="AX848" s="704">
        <f t="shared" ref="AX848:AX857" si="384">IF($AH$377=$AJ$377,0,IF(SUM(W386)&gt;0,0,1))</f>
        <v>0</v>
      </c>
      <c r="AY848" s="705"/>
      <c r="AZ848" s="704">
        <f t="shared" ref="AZ848:AZ857" si="385">IF($AH$377=$AJ$377,0,IF(SUM(AA386)&gt;0,0,1))</f>
        <v>0</v>
      </c>
      <c r="BA848" s="705"/>
      <c r="BC848" s="912">
        <f>O481</f>
        <v>0</v>
      </c>
      <c r="BD848" s="638"/>
      <c r="BE848" s="912">
        <f>IF($AH$377=$AJ$377,0,IF(COUNTIF(M848:R857,"NS")=COUNTA(M848:R857),"NS",SUM(M848:R857)))</f>
        <v>0</v>
      </c>
      <c r="BF848" s="638"/>
      <c r="BG848" s="877">
        <f>IF($AH$841=$AJ$841,0,IF(OR(AND(COUNTA(M848:R857)=COUNTA($M$847),SUM(BE848)=SUM(BC848)),AND(COUNTA(M848:R857)&gt;COUNTA($M$847),SUM(BE848)&gt;=SUM(BC848)),AND(COUNTA(M848:R857)&gt;COUNTA($M$847),SUM(BC848)&gt;0,OR(BE848="NS",BE848="NA"))),0,1))</f>
        <v>0</v>
      </c>
      <c r="BH848" s="878"/>
      <c r="BJ848" s="639">
        <f t="shared" ref="BJ848:BJ857" si="386">IF($AH$841=$AJ$841,0,IF(OR(SUM(M848)&lt;=SUM($BC$848),AND(SUM($BC$848)&gt;0,OR(M848="NS",M848="NA"))),0,1))</f>
        <v>0</v>
      </c>
      <c r="BK848" s="641"/>
      <c r="BM848" s="661">
        <f>IF($AH$841=$AJ$841,0,IF(COUNTIF(M848:AD857,"NS")=0,0,1))</f>
        <v>0</v>
      </c>
      <c r="BN848" s="661"/>
      <c r="BP848" s="645">
        <f>IF($AH$841=$AJ$841,0,IF(OR(AND(AU848=0,SUM(AX848:BA848)=0,COUNTA(M848:AD848)=COUNTA($M$847:$AD$847)),AND(AU848=1,COUNTA(M848:AD848)=0),AND(AU848=0,AX848=0,AZ848=1,COUNTA(M848:X848)=COUNTA($M$847:$X$847),COUNTA(Y848)=0),AND(AU848=1,COUNTA(M848:AD848)=0),AND(AU848=0,AX848=1,AZ848=0,COUNTA(M848,Y848)=COUNTA($M$847,$Y$847),COUNTA(S848)=0),AND(AU848=0,SUM(AX848:BA848)=2,COUNTA(M848:AD848)=0)),0,1))</f>
        <v>0</v>
      </c>
      <c r="BQ848" s="647"/>
      <c r="BS848" s="639">
        <v>3</v>
      </c>
      <c r="BT848" s="641"/>
      <c r="BU848" s="639">
        <f>IF(BG848=0,0,1)</f>
        <v>0</v>
      </c>
      <c r="BV848" s="641"/>
      <c r="BW848" s="639" t="str">
        <f>IF(BU848=0,"",IF(SUM($BU$848:BU848)=1,_xlfn.CONCAT(BS848,),IF($BU$850&gt;SUM($BU$848:BU848),_xlfn.CONCAT(", ",BS848),IF($BU$850=SUM($BU$848:BU848),_xlfn.CONCAT(" y ",BS848,".")))))</f>
        <v/>
      </c>
      <c r="BX848" s="641"/>
    </row>
    <row r="849" spans="1:76" s="72" customFormat="1" ht="15">
      <c r="A849" s="131"/>
      <c r="B849" s="53"/>
      <c r="C849" s="82" t="s">
        <v>67</v>
      </c>
      <c r="D849" s="792" t="s">
        <v>467</v>
      </c>
      <c r="E849" s="793"/>
      <c r="F849" s="793"/>
      <c r="G849" s="793"/>
      <c r="H849" s="793"/>
      <c r="I849" s="793"/>
      <c r="J849" s="793"/>
      <c r="K849" s="793"/>
      <c r="L849" s="794"/>
      <c r="M849" s="685"/>
      <c r="N849" s="685"/>
      <c r="O849" s="685"/>
      <c r="P849" s="685"/>
      <c r="Q849" s="685"/>
      <c r="R849" s="685"/>
      <c r="S849" s="685"/>
      <c r="T849" s="685"/>
      <c r="U849" s="685"/>
      <c r="V849" s="685"/>
      <c r="W849" s="685"/>
      <c r="X849" s="685"/>
      <c r="Y849" s="685"/>
      <c r="Z849" s="685"/>
      <c r="AA849" s="685"/>
      <c r="AB849" s="685"/>
      <c r="AC849" s="685"/>
      <c r="AD849" s="685"/>
      <c r="AE849" s="12"/>
      <c r="AF849" s="122"/>
      <c r="AG849" s="212"/>
      <c r="AH849" s="896">
        <f t="shared" ref="AH849:AH857" si="387">M849</f>
        <v>0</v>
      </c>
      <c r="AI849" s="627"/>
      <c r="AJ849" s="627">
        <f t="shared" ref="AJ849:AJ857" si="388">COUNTIF(S849:AD849,"NS")</f>
        <v>0</v>
      </c>
      <c r="AK849" s="627"/>
      <c r="AL849" s="627">
        <f t="shared" ref="AL849:AL857" si="389">IF(COUNTIF(S849:AD849,"NA")=COUNTA($S$847:$AD$847),"NA",SUM(S849:AD849))</f>
        <v>0</v>
      </c>
      <c r="AM849" s="627"/>
      <c r="AN849" s="627">
        <f t="shared" ref="AN849:AN857" si="390">IF($AH$841=$AJ$841,0,IF(OR(AND(AH849=0,AJ849&gt;0),AND(AH849="NS",AL849&gt;0),AND(AH849="NS",AJ849=0, AL849=0),AND(AH849="NA",AJ849&gt;0,AL849=0)),1,IF(OR(AND(AH849&gt;0, AJ849=2),AND(AH849="NS", AJ849=2),AND(AH849="NS",AL849=0,AJ849&gt;0),AH849=AL849),0,1)))</f>
        <v>0</v>
      </c>
      <c r="AO849" s="627">
        <f t="shared" ref="AO849:AO857" si="391">IF($AJ$34=$AH$34, 0,
IF(OR(AND(AL849=0, AM849&gt;0),AND(AL849="NS", AN849&gt;0), AND(AL849="NS", AM849=0, AN849=0),AND(AL849="NA",AM849&gt;0,AN849=0)), 1,
IF(OR(AND(AL849&gt;0, AM849=2), AND(AL849="NS", AM849=2), AND(AL849="NS", AN849=0, AM849&gt;0), AL849=AN849), 0, 1)))</f>
        <v>0</v>
      </c>
      <c r="AP849" s="738" t="str">
        <f>IF(AN849=0,"",IF(SUM($AN$848:AN849)=1,AR849,IF($AN$858&gt;SUM($AN$848:AN849),_xlfn.CONCAT(", ",AR849),IF($AN$858=SUM($AN$848:AN849),_xlfn.CONCAT(" y ",AR849,".")))))</f>
        <v/>
      </c>
      <c r="AQ849" s="739" t="str">
        <f>IF(AO849=0,"", IF(SUM($AN$582:AR857)=1,#REF!, IF($AQ$589&gt;SUM($AN$582:AR857),_xlfn.CONCAT(", ",#REF!), IF($AQ$589=SUM($AN$582:AR857),_xlfn.CONCAT(" y ",#REF!,".")))))</f>
        <v/>
      </c>
      <c r="AR849" s="639">
        <f>_xlfn.NUMBERVALUE(C849)</f>
        <v>2</v>
      </c>
      <c r="AS849" s="641"/>
      <c r="AU849" s="655">
        <f t="shared" si="383"/>
        <v>0</v>
      </c>
      <c r="AV849" s="655"/>
      <c r="AX849" s="704">
        <f t="shared" si="384"/>
        <v>0</v>
      </c>
      <c r="AY849" s="705"/>
      <c r="AZ849" s="704">
        <f t="shared" si="385"/>
        <v>0</v>
      </c>
      <c r="BA849" s="705"/>
      <c r="BJ849" s="639">
        <f t="shared" si="386"/>
        <v>0</v>
      </c>
      <c r="BK849" s="641"/>
      <c r="BP849" s="645">
        <f t="shared" ref="BP849:BP857" si="392">IF($AH$841=$AJ$841,0,IF(OR(AND(AU849=0,SUM(AX849:BA849)=0,COUNTA(M849:AD849)=COUNTA($M$847:$AD$847)),AND(AU849=1,COUNTA(M849:AD849)=0),AND(AU849=0,AX849=0,AZ849=1,COUNTA(M849:X849)=COUNTA($M$847:$X$847),COUNTA(Y849)=0),AND(AU849=1,COUNTA(M849:AD849)=0),AND(AU849=0,AX849=1,AZ849=0,COUNTA(M849,Y849)=COUNTA($M$847,$Y$847),COUNTA(S849)=0),AND(AU849=0,SUM(AX849:BA849)=2,COUNTA(M849:AD849)=0)),0,1))</f>
        <v>0</v>
      </c>
      <c r="BQ849" s="647"/>
      <c r="BS849" s="639">
        <v>4</v>
      </c>
      <c r="BT849" s="641"/>
      <c r="BU849" s="639">
        <f>IF(BJ858=0,0,1)</f>
        <v>0</v>
      </c>
      <c r="BV849" s="641"/>
      <c r="BW849" s="639" t="str">
        <f>IF(BU849=0,"",IF(SUM($BU$848:BU849)=1,_xlfn.CONCAT(BS849,),IF($BU$850&gt;SUM($BU$848:BU849),_xlfn.CONCAT(", ",BS849),IF($BU$850=SUM($BU$848:BU849),_xlfn.CONCAT(" y ",BS849,".")))))</f>
        <v/>
      </c>
      <c r="BX849" s="641"/>
    </row>
    <row r="850" spans="1:76" s="72" customFormat="1" ht="15">
      <c r="A850" s="131"/>
      <c r="B850" s="53"/>
      <c r="C850" s="82" t="s">
        <v>68</v>
      </c>
      <c r="D850" s="792" t="s">
        <v>468</v>
      </c>
      <c r="E850" s="793"/>
      <c r="F850" s="793"/>
      <c r="G850" s="793"/>
      <c r="H850" s="793"/>
      <c r="I850" s="793"/>
      <c r="J850" s="793"/>
      <c r="K850" s="793"/>
      <c r="L850" s="794"/>
      <c r="M850" s="685"/>
      <c r="N850" s="685"/>
      <c r="O850" s="685"/>
      <c r="P850" s="685"/>
      <c r="Q850" s="685"/>
      <c r="R850" s="685"/>
      <c r="S850" s="685"/>
      <c r="T850" s="685"/>
      <c r="U850" s="685"/>
      <c r="V850" s="685"/>
      <c r="W850" s="685"/>
      <c r="X850" s="685"/>
      <c r="Y850" s="685"/>
      <c r="Z850" s="685"/>
      <c r="AA850" s="685"/>
      <c r="AB850" s="685"/>
      <c r="AC850" s="685"/>
      <c r="AD850" s="685"/>
      <c r="AE850" s="12"/>
      <c r="AF850" s="122"/>
      <c r="AG850" s="212"/>
      <c r="AH850" s="896">
        <f t="shared" si="387"/>
        <v>0</v>
      </c>
      <c r="AI850" s="627"/>
      <c r="AJ850" s="627">
        <f t="shared" si="388"/>
        <v>0</v>
      </c>
      <c r="AK850" s="627"/>
      <c r="AL850" s="627">
        <f t="shared" si="389"/>
        <v>0</v>
      </c>
      <c r="AM850" s="627"/>
      <c r="AN850" s="627">
        <f t="shared" si="390"/>
        <v>0</v>
      </c>
      <c r="AO850" s="627">
        <f t="shared" si="391"/>
        <v>0</v>
      </c>
      <c r="AP850" s="738" t="str">
        <f>IF(AN850=0,"",IF(SUM($AN$848:AN850)=1,AR850,IF($AN$858&gt;SUM($AN$848:AN850),_xlfn.CONCAT(", ",AR850),IF($AN$858=SUM($AN$848:AN850),_xlfn.CONCAT(" y ",AR850,".")))))</f>
        <v/>
      </c>
      <c r="AQ850" s="739" t="str">
        <f>IF(AO850=0,"", IF(SUM($AN$582:AR858)=1,#REF!, IF($AQ$589&gt;SUM($AN$582:AR858),_xlfn.CONCAT(", ",#REF!), IF($AQ$589=SUM($AN$582:AR858),_xlfn.CONCAT(" y ",#REF!,".")))))</f>
        <v/>
      </c>
      <c r="AR850" s="639">
        <f t="shared" ref="AR850:AR857" si="393">_xlfn.NUMBERVALUE(C850)</f>
        <v>3</v>
      </c>
      <c r="AS850" s="641"/>
      <c r="AU850" s="655">
        <f t="shared" si="383"/>
        <v>0</v>
      </c>
      <c r="AV850" s="655"/>
      <c r="AX850" s="704">
        <f t="shared" si="384"/>
        <v>0</v>
      </c>
      <c r="AY850" s="705"/>
      <c r="AZ850" s="704">
        <f t="shared" si="385"/>
        <v>0</v>
      </c>
      <c r="BA850" s="705"/>
      <c r="BJ850" s="639">
        <f t="shared" si="386"/>
        <v>0</v>
      </c>
      <c r="BK850" s="641"/>
      <c r="BP850" s="645">
        <f t="shared" si="392"/>
        <v>0</v>
      </c>
      <c r="BQ850" s="647"/>
      <c r="BS850" s="101"/>
      <c r="BT850" s="101"/>
      <c r="BU850" s="913">
        <f>SUM(BU848:BV849)</f>
        <v>0</v>
      </c>
      <c r="BV850" s="914"/>
      <c r="BW850" s="915" t="str">
        <f>IF(BU850=0,"", _xlfn.CONCAT(BW848:BX849))</f>
        <v/>
      </c>
      <c r="BX850" s="916"/>
    </row>
    <row r="851" spans="1:76" s="72" customFormat="1" ht="15">
      <c r="A851" s="131"/>
      <c r="B851" s="53"/>
      <c r="C851" s="82" t="s">
        <v>69</v>
      </c>
      <c r="D851" s="792" t="s">
        <v>469</v>
      </c>
      <c r="E851" s="793"/>
      <c r="F851" s="793"/>
      <c r="G851" s="793"/>
      <c r="H851" s="793"/>
      <c r="I851" s="793"/>
      <c r="J851" s="793"/>
      <c r="K851" s="793"/>
      <c r="L851" s="794"/>
      <c r="M851" s="685"/>
      <c r="N851" s="685"/>
      <c r="O851" s="685"/>
      <c r="P851" s="685"/>
      <c r="Q851" s="685"/>
      <c r="R851" s="685"/>
      <c r="S851" s="685"/>
      <c r="T851" s="685"/>
      <c r="U851" s="685"/>
      <c r="V851" s="685"/>
      <c r="W851" s="685"/>
      <c r="X851" s="685"/>
      <c r="Y851" s="685"/>
      <c r="Z851" s="685"/>
      <c r="AA851" s="685"/>
      <c r="AB851" s="685"/>
      <c r="AC851" s="685"/>
      <c r="AD851" s="685"/>
      <c r="AE851" s="12"/>
      <c r="AF851" s="122"/>
      <c r="AG851" s="212"/>
      <c r="AH851" s="896">
        <f t="shared" si="387"/>
        <v>0</v>
      </c>
      <c r="AI851" s="627"/>
      <c r="AJ851" s="627">
        <f t="shared" si="388"/>
        <v>0</v>
      </c>
      <c r="AK851" s="627"/>
      <c r="AL851" s="627">
        <f t="shared" si="389"/>
        <v>0</v>
      </c>
      <c r="AM851" s="627"/>
      <c r="AN851" s="627">
        <f t="shared" si="390"/>
        <v>0</v>
      </c>
      <c r="AO851" s="627">
        <f t="shared" si="391"/>
        <v>0</v>
      </c>
      <c r="AP851" s="738" t="str">
        <f>IF(AN851=0,"",IF(SUM($AN$848:AN851)=1,AR851,IF($AN$858&gt;SUM($AN$848:AN851),_xlfn.CONCAT(", ",AR851),IF($AN$858=SUM($AN$848:AN851),_xlfn.CONCAT(" y ",AR851,".")))))</f>
        <v/>
      </c>
      <c r="AQ851" s="739" t="str">
        <f>IF(AO851=0,"", IF(SUM($AN$582:AR859)=1,#REF!, IF($AQ$589&gt;SUM($AN$582:AR859),_xlfn.CONCAT(", ",#REF!), IF($AQ$589=SUM($AN$582:AR859),_xlfn.CONCAT(" y ",#REF!,".")))))</f>
        <v/>
      </c>
      <c r="AR851" s="639">
        <f t="shared" si="393"/>
        <v>4</v>
      </c>
      <c r="AS851" s="641"/>
      <c r="AU851" s="655">
        <f t="shared" si="383"/>
        <v>0</v>
      </c>
      <c r="AV851" s="655"/>
      <c r="AX851" s="704">
        <f t="shared" si="384"/>
        <v>0</v>
      </c>
      <c r="AY851" s="705"/>
      <c r="AZ851" s="704">
        <f t="shared" si="385"/>
        <v>0</v>
      </c>
      <c r="BA851" s="705"/>
      <c r="BJ851" s="639">
        <f t="shared" si="386"/>
        <v>0</v>
      </c>
      <c r="BK851" s="641"/>
      <c r="BP851" s="645">
        <f t="shared" si="392"/>
        <v>0</v>
      </c>
      <c r="BQ851" s="647"/>
    </row>
    <row r="852" spans="1:76" s="72" customFormat="1" ht="15">
      <c r="A852" s="131"/>
      <c r="B852" s="53"/>
      <c r="C852" s="82" t="s">
        <v>70</v>
      </c>
      <c r="D852" s="792" t="s">
        <v>470</v>
      </c>
      <c r="E852" s="793"/>
      <c r="F852" s="793"/>
      <c r="G852" s="793"/>
      <c r="H852" s="793"/>
      <c r="I852" s="793"/>
      <c r="J852" s="793"/>
      <c r="K852" s="793"/>
      <c r="L852" s="794"/>
      <c r="M852" s="685"/>
      <c r="N852" s="685"/>
      <c r="O852" s="685"/>
      <c r="P852" s="685"/>
      <c r="Q852" s="685"/>
      <c r="R852" s="685"/>
      <c r="S852" s="685"/>
      <c r="T852" s="685"/>
      <c r="U852" s="685"/>
      <c r="V852" s="685"/>
      <c r="W852" s="685"/>
      <c r="X852" s="685"/>
      <c r="Y852" s="685"/>
      <c r="Z852" s="685"/>
      <c r="AA852" s="685"/>
      <c r="AB852" s="685"/>
      <c r="AC852" s="685"/>
      <c r="AD852" s="685"/>
      <c r="AE852" s="12"/>
      <c r="AF852" s="122"/>
      <c r="AG852" s="212"/>
      <c r="AH852" s="896">
        <f t="shared" si="387"/>
        <v>0</v>
      </c>
      <c r="AI852" s="627"/>
      <c r="AJ852" s="627">
        <f t="shared" si="388"/>
        <v>0</v>
      </c>
      <c r="AK852" s="627"/>
      <c r="AL852" s="627">
        <f t="shared" si="389"/>
        <v>0</v>
      </c>
      <c r="AM852" s="627"/>
      <c r="AN852" s="627">
        <f t="shared" si="390"/>
        <v>0</v>
      </c>
      <c r="AO852" s="627">
        <f t="shared" si="391"/>
        <v>0</v>
      </c>
      <c r="AP852" s="738" t="str">
        <f>IF(AN852=0,"",IF(SUM($AN$848:AN852)=1,AR852,IF($AN$858&gt;SUM($AN$848:AN852),_xlfn.CONCAT(", ",AR852),IF($AN$858=SUM($AN$848:AN852),_xlfn.CONCAT(" y ",AR852,".")))))</f>
        <v/>
      </c>
      <c r="AQ852" s="739" t="str">
        <f>IF(AO852=0,"", IF(SUM($AN$582:AR860)=1,#REF!, IF($AQ$589&gt;SUM($AN$582:AR860),_xlfn.CONCAT(", ",#REF!), IF($AQ$589=SUM($AN$582:AR860),_xlfn.CONCAT(" y ",#REF!,".")))))</f>
        <v/>
      </c>
      <c r="AR852" s="639">
        <f t="shared" si="393"/>
        <v>5</v>
      </c>
      <c r="AS852" s="641"/>
      <c r="AU852" s="655">
        <f t="shared" si="383"/>
        <v>0</v>
      </c>
      <c r="AV852" s="655"/>
      <c r="AX852" s="704">
        <f>IF($AH$377=$AJ$377,0,IF(SUM(W390)&gt;0,0,1))</f>
        <v>0</v>
      </c>
      <c r="AY852" s="705"/>
      <c r="AZ852" s="704">
        <f t="shared" si="385"/>
        <v>0</v>
      </c>
      <c r="BA852" s="705"/>
      <c r="BJ852" s="639">
        <f t="shared" si="386"/>
        <v>0</v>
      </c>
      <c r="BK852" s="641"/>
      <c r="BP852" s="645">
        <f t="shared" si="392"/>
        <v>0</v>
      </c>
      <c r="BQ852" s="647"/>
    </row>
    <row r="853" spans="1:76" s="72" customFormat="1" ht="15">
      <c r="A853" s="131"/>
      <c r="B853" s="53"/>
      <c r="C853" s="82" t="s">
        <v>71</v>
      </c>
      <c r="D853" s="792" t="s">
        <v>1237</v>
      </c>
      <c r="E853" s="793"/>
      <c r="F853" s="793"/>
      <c r="G853" s="793"/>
      <c r="H853" s="793"/>
      <c r="I853" s="793"/>
      <c r="J853" s="793"/>
      <c r="K853" s="793"/>
      <c r="L853" s="794"/>
      <c r="M853" s="685"/>
      <c r="N853" s="685"/>
      <c r="O853" s="685"/>
      <c r="P853" s="685"/>
      <c r="Q853" s="685"/>
      <c r="R853" s="685"/>
      <c r="S853" s="685"/>
      <c r="T853" s="685"/>
      <c r="U853" s="685"/>
      <c r="V853" s="685"/>
      <c r="W853" s="685"/>
      <c r="X853" s="685"/>
      <c r="Y853" s="685"/>
      <c r="Z853" s="685"/>
      <c r="AA853" s="685"/>
      <c r="AB853" s="685"/>
      <c r="AC853" s="685"/>
      <c r="AD853" s="685"/>
      <c r="AE853" s="12"/>
      <c r="AF853" s="122"/>
      <c r="AG853" s="212"/>
      <c r="AH853" s="896">
        <f t="shared" si="387"/>
        <v>0</v>
      </c>
      <c r="AI853" s="627"/>
      <c r="AJ853" s="627">
        <f t="shared" si="388"/>
        <v>0</v>
      </c>
      <c r="AK853" s="627"/>
      <c r="AL853" s="627">
        <f t="shared" si="389"/>
        <v>0</v>
      </c>
      <c r="AM853" s="627"/>
      <c r="AN853" s="627">
        <f t="shared" si="390"/>
        <v>0</v>
      </c>
      <c r="AO853" s="627">
        <f t="shared" si="391"/>
        <v>0</v>
      </c>
      <c r="AP853" s="738" t="str">
        <f>IF(AN853=0,"",IF(SUM($AN$848:AN853)=1,AR853,IF($AN$858&gt;SUM($AN$848:AN853),_xlfn.CONCAT(", ",AR853),IF($AN$858=SUM($AN$848:AN853),_xlfn.CONCAT(" y ",AR853,".")))))</f>
        <v/>
      </c>
      <c r="AQ853" s="739" t="str">
        <f>IF(AO853=0,"", IF(SUM($AN$582:AR861)=1,#REF!, IF($AQ$589&gt;SUM($AN$582:AR861),_xlfn.CONCAT(", ",#REF!), IF($AQ$589=SUM($AN$582:AR861),_xlfn.CONCAT(" y ",#REF!,".")))))</f>
        <v/>
      </c>
      <c r="AR853" s="639">
        <f t="shared" si="393"/>
        <v>6</v>
      </c>
      <c r="AS853" s="641"/>
      <c r="AU853" s="655">
        <f t="shared" si="383"/>
        <v>0</v>
      </c>
      <c r="AV853" s="655"/>
      <c r="AX853" s="704">
        <f t="shared" si="384"/>
        <v>0</v>
      </c>
      <c r="AY853" s="705"/>
      <c r="AZ853" s="704">
        <f t="shared" si="385"/>
        <v>0</v>
      </c>
      <c r="BA853" s="705"/>
      <c r="BJ853" s="639">
        <f t="shared" si="386"/>
        <v>0</v>
      </c>
      <c r="BK853" s="641"/>
      <c r="BP853" s="645">
        <f t="shared" si="392"/>
        <v>0</v>
      </c>
      <c r="BQ853" s="647"/>
    </row>
    <row r="854" spans="1:76" s="72" customFormat="1" ht="15">
      <c r="A854" s="131"/>
      <c r="B854" s="53"/>
      <c r="C854" s="82" t="s">
        <v>72</v>
      </c>
      <c r="D854" s="792" t="s">
        <v>471</v>
      </c>
      <c r="E854" s="793"/>
      <c r="F854" s="793"/>
      <c r="G854" s="793"/>
      <c r="H854" s="793"/>
      <c r="I854" s="793"/>
      <c r="J854" s="793"/>
      <c r="K854" s="793"/>
      <c r="L854" s="794"/>
      <c r="M854" s="685"/>
      <c r="N854" s="685"/>
      <c r="O854" s="685"/>
      <c r="P854" s="685"/>
      <c r="Q854" s="685"/>
      <c r="R854" s="685"/>
      <c r="S854" s="685"/>
      <c r="T854" s="685"/>
      <c r="U854" s="685"/>
      <c r="V854" s="685"/>
      <c r="W854" s="685"/>
      <c r="X854" s="685"/>
      <c r="Y854" s="685"/>
      <c r="Z854" s="685"/>
      <c r="AA854" s="685"/>
      <c r="AB854" s="685"/>
      <c r="AC854" s="685"/>
      <c r="AD854" s="685"/>
      <c r="AE854" s="12"/>
      <c r="AF854" s="122"/>
      <c r="AG854" s="212"/>
      <c r="AH854" s="896">
        <f t="shared" si="387"/>
        <v>0</v>
      </c>
      <c r="AI854" s="627"/>
      <c r="AJ854" s="627">
        <f t="shared" si="388"/>
        <v>0</v>
      </c>
      <c r="AK854" s="627"/>
      <c r="AL854" s="627">
        <f t="shared" si="389"/>
        <v>0</v>
      </c>
      <c r="AM854" s="627"/>
      <c r="AN854" s="627">
        <f t="shared" si="390"/>
        <v>0</v>
      </c>
      <c r="AO854" s="627">
        <f t="shared" si="391"/>
        <v>0</v>
      </c>
      <c r="AP854" s="738" t="str">
        <f>IF(AN854=0,"",IF(SUM($AN$848:AN854)=1,AR854,IF($AN$858&gt;SUM($AN$848:AN854),_xlfn.CONCAT(", ",AR854),IF($AN$858=SUM($AN$848:AN854),_xlfn.CONCAT(" y ",AR854,".")))))</f>
        <v/>
      </c>
      <c r="AQ854" s="739" t="str">
        <f>IF(AO854=0,"", IF(SUM($AN$582:AR862)=1,#REF!, IF($AQ$589&gt;SUM($AN$582:AR862),_xlfn.CONCAT(", ",#REF!), IF($AQ$589=SUM($AN$582:AR862),_xlfn.CONCAT(" y ",#REF!,".")))))</f>
        <v/>
      </c>
      <c r="AR854" s="639">
        <f t="shared" si="393"/>
        <v>7</v>
      </c>
      <c r="AS854" s="641"/>
      <c r="AU854" s="655">
        <f t="shared" si="383"/>
        <v>0</v>
      </c>
      <c r="AV854" s="655"/>
      <c r="AX854" s="704">
        <f t="shared" si="384"/>
        <v>0</v>
      </c>
      <c r="AY854" s="705"/>
      <c r="AZ854" s="704">
        <f t="shared" si="385"/>
        <v>0</v>
      </c>
      <c r="BA854" s="705"/>
      <c r="BJ854" s="639">
        <f t="shared" si="386"/>
        <v>0</v>
      </c>
      <c r="BK854" s="641"/>
      <c r="BP854" s="645">
        <f t="shared" si="392"/>
        <v>0</v>
      </c>
      <c r="BQ854" s="647"/>
    </row>
    <row r="855" spans="1:76" s="72" customFormat="1" ht="15">
      <c r="A855" s="131"/>
      <c r="B855" s="15"/>
      <c r="C855" s="81" t="s">
        <v>73</v>
      </c>
      <c r="D855" s="825" t="s">
        <v>472</v>
      </c>
      <c r="E855" s="826"/>
      <c r="F855" s="826"/>
      <c r="G855" s="826"/>
      <c r="H855" s="826"/>
      <c r="I855" s="826"/>
      <c r="J855" s="826"/>
      <c r="K855" s="826"/>
      <c r="L855" s="827"/>
      <c r="M855" s="685"/>
      <c r="N855" s="685"/>
      <c r="O855" s="685"/>
      <c r="P855" s="685"/>
      <c r="Q855" s="685"/>
      <c r="R855" s="685"/>
      <c r="S855" s="685"/>
      <c r="T855" s="685"/>
      <c r="U855" s="685"/>
      <c r="V855" s="685"/>
      <c r="W855" s="685"/>
      <c r="X855" s="685"/>
      <c r="Y855" s="685"/>
      <c r="Z855" s="685"/>
      <c r="AA855" s="685"/>
      <c r="AB855" s="685"/>
      <c r="AC855" s="685"/>
      <c r="AD855" s="685"/>
      <c r="AE855" s="12"/>
      <c r="AF855" s="122"/>
      <c r="AG855" s="212"/>
      <c r="AH855" s="896">
        <f t="shared" si="387"/>
        <v>0</v>
      </c>
      <c r="AI855" s="627"/>
      <c r="AJ855" s="627">
        <f t="shared" si="388"/>
        <v>0</v>
      </c>
      <c r="AK855" s="627"/>
      <c r="AL855" s="627">
        <f t="shared" si="389"/>
        <v>0</v>
      </c>
      <c r="AM855" s="627"/>
      <c r="AN855" s="627">
        <f t="shared" si="390"/>
        <v>0</v>
      </c>
      <c r="AO855" s="627">
        <f t="shared" si="391"/>
        <v>0</v>
      </c>
      <c r="AP855" s="738" t="str">
        <f>IF(AN855=0,"",IF(SUM($AN$848:AN855)=1,AR855,IF($AN$858&gt;SUM($AN$848:AN855),_xlfn.CONCAT(", ",AR855),IF($AN$858=SUM($AN$848:AN855),_xlfn.CONCAT(" y ",AR855,".")))))</f>
        <v/>
      </c>
      <c r="AQ855" s="739" t="str">
        <f>IF(AO855=0,"", IF(SUM($AN$582:AR863)=1,#REF!, IF($AQ$589&gt;SUM($AN$582:AR863),_xlfn.CONCAT(", ",#REF!), IF($AQ$589=SUM($AN$582:AR863),_xlfn.CONCAT(" y ",#REF!,".")))))</f>
        <v/>
      </c>
      <c r="AR855" s="639">
        <f t="shared" si="393"/>
        <v>8</v>
      </c>
      <c r="AS855" s="641"/>
      <c r="AU855" s="655">
        <f t="shared" si="383"/>
        <v>0</v>
      </c>
      <c r="AV855" s="655"/>
      <c r="AX855" s="704">
        <f t="shared" si="384"/>
        <v>0</v>
      </c>
      <c r="AY855" s="705"/>
      <c r="AZ855" s="704">
        <f t="shared" si="385"/>
        <v>0</v>
      </c>
      <c r="BA855" s="705"/>
      <c r="BJ855" s="639">
        <f t="shared" si="386"/>
        <v>0</v>
      </c>
      <c r="BK855" s="641"/>
      <c r="BP855" s="645">
        <f t="shared" si="392"/>
        <v>0</v>
      </c>
      <c r="BQ855" s="647"/>
    </row>
    <row r="856" spans="1:76" s="72" customFormat="1" ht="15">
      <c r="A856" s="131"/>
      <c r="B856" s="15"/>
      <c r="C856" s="81" t="s">
        <v>74</v>
      </c>
      <c r="D856" s="825" t="s">
        <v>482</v>
      </c>
      <c r="E856" s="826"/>
      <c r="F856" s="826"/>
      <c r="G856" s="826"/>
      <c r="H856" s="826"/>
      <c r="I856" s="826"/>
      <c r="J856" s="826"/>
      <c r="K856" s="826"/>
      <c r="L856" s="827"/>
      <c r="M856" s="685"/>
      <c r="N856" s="685"/>
      <c r="O856" s="685"/>
      <c r="P856" s="685"/>
      <c r="Q856" s="685"/>
      <c r="R856" s="685"/>
      <c r="S856" s="685"/>
      <c r="T856" s="685"/>
      <c r="U856" s="685"/>
      <c r="V856" s="685"/>
      <c r="W856" s="685"/>
      <c r="X856" s="685"/>
      <c r="Y856" s="685"/>
      <c r="Z856" s="685"/>
      <c r="AA856" s="685"/>
      <c r="AB856" s="685"/>
      <c r="AC856" s="685"/>
      <c r="AD856" s="685"/>
      <c r="AE856" s="12"/>
      <c r="AF856" s="122"/>
      <c r="AG856" s="212"/>
      <c r="AH856" s="896">
        <f t="shared" si="387"/>
        <v>0</v>
      </c>
      <c r="AI856" s="627"/>
      <c r="AJ856" s="627">
        <f t="shared" si="388"/>
        <v>0</v>
      </c>
      <c r="AK856" s="627"/>
      <c r="AL856" s="627">
        <f t="shared" si="389"/>
        <v>0</v>
      </c>
      <c r="AM856" s="627"/>
      <c r="AN856" s="627">
        <f t="shared" si="390"/>
        <v>0</v>
      </c>
      <c r="AO856" s="627">
        <f t="shared" si="391"/>
        <v>0</v>
      </c>
      <c r="AP856" s="738" t="str">
        <f>IF(AN856=0,"",IF(SUM($AN$848:AN856)=1,AR856,IF($AN$858&gt;SUM($AN$848:AN856),_xlfn.CONCAT(", ",AR856),IF($AN$858=SUM($AN$848:AN856),_xlfn.CONCAT(" y ",AR856,".")))))</f>
        <v/>
      </c>
      <c r="AQ856" s="739" t="str">
        <f>IF(AO856=0,"", IF(SUM($AN$582:AR864)=1,#REF!, IF($AQ$589&gt;SUM($AN$582:AR864),_xlfn.CONCAT(", ",#REF!), IF($AQ$589=SUM($AN$582:AR864),_xlfn.CONCAT(" y ",#REF!,".")))))</f>
        <v/>
      </c>
      <c r="AR856" s="639">
        <f t="shared" si="393"/>
        <v>9</v>
      </c>
      <c r="AS856" s="641"/>
      <c r="AU856" s="655">
        <f t="shared" si="383"/>
        <v>0</v>
      </c>
      <c r="AV856" s="655"/>
      <c r="AX856" s="704">
        <f t="shared" si="384"/>
        <v>0</v>
      </c>
      <c r="AY856" s="705"/>
      <c r="AZ856" s="704">
        <f t="shared" si="385"/>
        <v>0</v>
      </c>
      <c r="BA856" s="705"/>
      <c r="BJ856" s="639">
        <f t="shared" si="386"/>
        <v>0</v>
      </c>
      <c r="BK856" s="641"/>
      <c r="BP856" s="645">
        <f t="shared" si="392"/>
        <v>0</v>
      </c>
      <c r="BQ856" s="647"/>
    </row>
    <row r="857" spans="1:76" s="72" customFormat="1" ht="15">
      <c r="A857" s="131"/>
      <c r="B857" s="15"/>
      <c r="C857" s="81" t="s">
        <v>75</v>
      </c>
      <c r="D857" s="825" t="s">
        <v>270</v>
      </c>
      <c r="E857" s="826"/>
      <c r="F857" s="826"/>
      <c r="G857" s="826"/>
      <c r="H857" s="826"/>
      <c r="I857" s="826"/>
      <c r="J857" s="826"/>
      <c r="K857" s="826"/>
      <c r="L857" s="827"/>
      <c r="M857" s="685"/>
      <c r="N857" s="685"/>
      <c r="O857" s="685"/>
      <c r="P857" s="685"/>
      <c r="Q857" s="685"/>
      <c r="R857" s="685"/>
      <c r="S857" s="685"/>
      <c r="T857" s="685"/>
      <c r="U857" s="685"/>
      <c r="V857" s="685"/>
      <c r="W857" s="685"/>
      <c r="X857" s="685"/>
      <c r="Y857" s="685"/>
      <c r="Z857" s="685"/>
      <c r="AA857" s="685"/>
      <c r="AB857" s="685"/>
      <c r="AC857" s="685"/>
      <c r="AD857" s="685"/>
      <c r="AE857" s="12"/>
      <c r="AF857" s="122"/>
      <c r="AG857" s="212"/>
      <c r="AH857" s="896">
        <f t="shared" si="387"/>
        <v>0</v>
      </c>
      <c r="AI857" s="627"/>
      <c r="AJ857" s="627">
        <f t="shared" si="388"/>
        <v>0</v>
      </c>
      <c r="AK857" s="627"/>
      <c r="AL857" s="627">
        <f t="shared" si="389"/>
        <v>0</v>
      </c>
      <c r="AM857" s="627"/>
      <c r="AN857" s="627">
        <f t="shared" si="390"/>
        <v>0</v>
      </c>
      <c r="AO857" s="627">
        <f t="shared" si="391"/>
        <v>0</v>
      </c>
      <c r="AP857" s="738" t="str">
        <f>IF(AN857=0,"",IF(SUM($AN$848:AN857)=1,AR857,IF($AN$858&gt;SUM($AN$848:AN857),_xlfn.CONCAT(", ",AR857),IF($AN$858=SUM($AN$848:AN857),_xlfn.CONCAT(" y ",AR857,".")))))</f>
        <v/>
      </c>
      <c r="AQ857" s="739" t="str">
        <f>IF(AO857=0,"", IF(SUM($AN$582:AR865)=1,#REF!, IF($AQ$589&gt;SUM($AN$582:AR865),_xlfn.CONCAT(", ",#REF!), IF($AQ$589=SUM($AN$582:AR865),_xlfn.CONCAT(" y ",#REF!,".")))))</f>
        <v/>
      </c>
      <c r="AR857" s="639">
        <f t="shared" si="393"/>
        <v>10</v>
      </c>
      <c r="AS857" s="641"/>
      <c r="AU857" s="655">
        <f t="shared" si="383"/>
        <v>0</v>
      </c>
      <c r="AV857" s="655"/>
      <c r="AX857" s="704">
        <f t="shared" si="384"/>
        <v>0</v>
      </c>
      <c r="AY857" s="705"/>
      <c r="AZ857" s="704">
        <f t="shared" si="385"/>
        <v>0</v>
      </c>
      <c r="BA857" s="705"/>
      <c r="BJ857" s="639">
        <f t="shared" si="386"/>
        <v>0</v>
      </c>
      <c r="BK857" s="641"/>
      <c r="BP857" s="645">
        <f t="shared" si="392"/>
        <v>0</v>
      </c>
      <c r="BQ857" s="647"/>
    </row>
    <row r="858" spans="1:76" s="72" customFormat="1" ht="15">
      <c r="A858" s="131"/>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c r="AC858" s="15"/>
      <c r="AD858" s="15"/>
      <c r="AE858" s="12"/>
      <c r="AF858" s="122"/>
      <c r="AG858" s="212"/>
      <c r="AN858" s="723">
        <f>SUM(AN848:AO857)</f>
        <v>0</v>
      </c>
      <c r="AO858" s="723"/>
      <c r="AP858" s="915" t="str">
        <f>IF(AN858=0,"", _xlfn.CONCAT(AP848:AQ857))</f>
        <v/>
      </c>
      <c r="AQ858" s="916"/>
      <c r="BJ858" s="877">
        <f>SUM(BJ848:BK857)</f>
        <v>0</v>
      </c>
      <c r="BK858" s="878"/>
      <c r="BP858" s="708">
        <f>SUM(BP848:BQ857)</f>
        <v>0</v>
      </c>
      <c r="BQ858" s="709"/>
    </row>
    <row r="859" spans="1:76" s="72" customFormat="1" ht="24" customHeight="1">
      <c r="A859" s="131"/>
      <c r="B859" s="18"/>
      <c r="C859" s="851" t="s">
        <v>127</v>
      </c>
      <c r="D859" s="851"/>
      <c r="E859" s="851"/>
      <c r="F859" s="851"/>
      <c r="G859" s="851"/>
      <c r="H859" s="851"/>
      <c r="I859" s="851"/>
      <c r="J859" s="851"/>
      <c r="K859" s="851"/>
      <c r="L859" s="851"/>
      <c r="M859" s="851"/>
      <c r="N859" s="851"/>
      <c r="O859" s="851"/>
      <c r="P859" s="851"/>
      <c r="Q859" s="851"/>
      <c r="R859" s="851"/>
      <c r="S859" s="851"/>
      <c r="T859" s="851"/>
      <c r="U859" s="851"/>
      <c r="V859" s="851"/>
      <c r="W859" s="851"/>
      <c r="X859" s="851"/>
      <c r="Y859" s="851"/>
      <c r="Z859" s="851"/>
      <c r="AA859" s="851"/>
      <c r="AB859" s="851"/>
      <c r="AC859" s="851"/>
      <c r="AD859" s="851"/>
      <c r="AE859" s="12"/>
      <c r="AF859" s="122"/>
      <c r="AG859" s="212"/>
    </row>
    <row r="860" spans="1:76" s="72" customFormat="1" ht="60" customHeight="1">
      <c r="A860" s="131"/>
      <c r="B860" s="18"/>
      <c r="C860" s="929"/>
      <c r="D860" s="930"/>
      <c r="E860" s="930"/>
      <c r="F860" s="930"/>
      <c r="G860" s="930"/>
      <c r="H860" s="930"/>
      <c r="I860" s="930"/>
      <c r="J860" s="930"/>
      <c r="K860" s="930"/>
      <c r="L860" s="930"/>
      <c r="M860" s="930"/>
      <c r="N860" s="930"/>
      <c r="O860" s="930"/>
      <c r="P860" s="930"/>
      <c r="Q860" s="930"/>
      <c r="R860" s="930"/>
      <c r="S860" s="930"/>
      <c r="T860" s="930"/>
      <c r="U860" s="930"/>
      <c r="V860" s="930"/>
      <c r="W860" s="930"/>
      <c r="X860" s="930"/>
      <c r="Y860" s="930"/>
      <c r="Z860" s="930"/>
      <c r="AA860" s="930"/>
      <c r="AB860" s="930"/>
      <c r="AC860" s="930"/>
      <c r="AD860" s="931"/>
      <c r="AE860" s="12"/>
      <c r="AF860" s="122"/>
      <c r="AG860" s="212"/>
    </row>
    <row r="861" spans="1:76" s="72" customFormat="1" ht="14.25">
      <c r="A861" s="131"/>
      <c r="B861" s="624" t="str">
        <f>IF(AN858=0,"", IF(AN858=1,_xlfn.CONCAT("Error: Verificar suma en el numeral ",AP858,"."),_xlfn.CONCAT("Error: Verificar sumas en los numerales ",AP858)))</f>
        <v/>
      </c>
      <c r="C861" s="624"/>
      <c r="D861" s="624"/>
      <c r="E861" s="624"/>
      <c r="F861" s="624"/>
      <c r="G861" s="624"/>
      <c r="H861" s="624"/>
      <c r="I861" s="624"/>
      <c r="J861" s="624"/>
      <c r="K861" s="624"/>
      <c r="L861" s="624"/>
      <c r="M861" s="624"/>
      <c r="N861" s="624"/>
      <c r="O861" s="624"/>
      <c r="P861" s="624"/>
      <c r="Q861" s="624"/>
      <c r="R861" s="624"/>
      <c r="S861" s="624"/>
      <c r="T861" s="624"/>
      <c r="U861" s="624"/>
      <c r="V861" s="624"/>
      <c r="W861" s="624"/>
      <c r="X861" s="624"/>
      <c r="Y861" s="624"/>
      <c r="Z861" s="624"/>
      <c r="AA861" s="624"/>
      <c r="AB861" s="624"/>
      <c r="AC861" s="624"/>
      <c r="AD861" s="624"/>
      <c r="AE861" s="12"/>
      <c r="AF861" s="122"/>
      <c r="AG861" s="212"/>
    </row>
    <row r="862" spans="1:76" ht="15">
      <c r="A862" s="131"/>
      <c r="B862" s="756" t="str">
        <f>IF(BU850=0,"", IF(BU850=1,_xlfn.CONCAT("Alerta: Verificar la información registrada tomando en cuenta la instrucción ",BW850,"."),_xlfn.CONCAT("Alerta: Verificar la información registrada tomando en cuenta las instrucciones ",BW850)))</f>
        <v/>
      </c>
      <c r="C862" s="756"/>
      <c r="D862" s="756"/>
      <c r="E862" s="756"/>
      <c r="F862" s="756"/>
      <c r="G862" s="756"/>
      <c r="H862" s="756"/>
      <c r="I862" s="756"/>
      <c r="J862" s="756"/>
      <c r="K862" s="756"/>
      <c r="L862" s="756"/>
      <c r="M862" s="756"/>
      <c r="N862" s="756"/>
      <c r="O862" s="756"/>
      <c r="P862" s="756"/>
      <c r="Q862" s="756"/>
      <c r="R862" s="756"/>
      <c r="S862" s="756"/>
      <c r="T862" s="756"/>
      <c r="U862" s="756"/>
      <c r="V862" s="756"/>
      <c r="W862" s="756"/>
      <c r="X862" s="756"/>
      <c r="Y862" s="756"/>
      <c r="Z862" s="756"/>
      <c r="AA862" s="756"/>
      <c r="AB862" s="756"/>
      <c r="AC862" s="756"/>
      <c r="AD862" s="756"/>
      <c r="AE862" s="12"/>
    </row>
    <row r="863" spans="1:76" ht="15">
      <c r="A863" s="131"/>
      <c r="B863" s="756" t="str">
        <f>IF(BM848=0,"","Alerta: Debe justificar el uso de NS argumentando el estado de la información desconocida.")</f>
        <v/>
      </c>
      <c r="C863" s="756"/>
      <c r="D863" s="756"/>
      <c r="E863" s="756"/>
      <c r="F863" s="756"/>
      <c r="G863" s="756"/>
      <c r="H863" s="756"/>
      <c r="I863" s="756"/>
      <c r="J863" s="756"/>
      <c r="K863" s="756"/>
      <c r="L863" s="756"/>
      <c r="M863" s="756"/>
      <c r="N863" s="756"/>
      <c r="O863" s="756"/>
      <c r="P863" s="756"/>
      <c r="Q863" s="756"/>
      <c r="R863" s="756"/>
      <c r="S863" s="756"/>
      <c r="T863" s="756"/>
      <c r="U863" s="756"/>
      <c r="V863" s="756"/>
      <c r="W863" s="756"/>
      <c r="X863" s="756"/>
      <c r="Y863" s="756"/>
      <c r="Z863" s="756"/>
      <c r="AA863" s="756"/>
      <c r="AB863" s="756"/>
      <c r="AC863" s="756"/>
      <c r="AD863" s="756"/>
      <c r="AE863" s="12"/>
    </row>
    <row r="864" spans="1:76" ht="15">
      <c r="A864" s="131"/>
      <c r="B864" s="625" t="str">
        <f>IF(BP858=0,"","Error: Debe completar toda la información requerida.")</f>
        <v/>
      </c>
      <c r="C864" s="625"/>
      <c r="D864" s="625"/>
      <c r="E864" s="625"/>
      <c r="F864" s="625"/>
      <c r="G864" s="625"/>
      <c r="H864" s="625"/>
      <c r="I864" s="625"/>
      <c r="J864" s="625"/>
      <c r="K864" s="625"/>
      <c r="L864" s="625"/>
      <c r="M864" s="625"/>
      <c r="N864" s="625"/>
      <c r="O864" s="625"/>
      <c r="P864" s="625"/>
      <c r="Q864" s="625"/>
      <c r="R864" s="625"/>
      <c r="S864" s="625"/>
      <c r="T864" s="625"/>
      <c r="U864" s="625"/>
      <c r="V864" s="625"/>
      <c r="W864" s="625"/>
      <c r="X864" s="625"/>
      <c r="Y864" s="625"/>
      <c r="Z864" s="625"/>
      <c r="AA864" s="625"/>
      <c r="AB864" s="625"/>
      <c r="AC864" s="625"/>
      <c r="AD864" s="625"/>
      <c r="AE864" s="12"/>
    </row>
    <row r="865" spans="1:56" ht="15">
      <c r="A865" s="131"/>
      <c r="AE865" s="12"/>
    </row>
    <row r="866" spans="1:56" ht="15" customHeight="1" thickBot="1">
      <c r="A866" s="131"/>
      <c r="AE866" s="12"/>
    </row>
    <row r="867" spans="1:56" s="72" customFormat="1" ht="15" customHeight="1" thickBot="1">
      <c r="A867" s="132"/>
      <c r="B867" s="595" t="s">
        <v>1002</v>
      </c>
      <c r="C867" s="596"/>
      <c r="D867" s="596"/>
      <c r="E867" s="596"/>
      <c r="F867" s="596"/>
      <c r="G867" s="596"/>
      <c r="H867" s="596"/>
      <c r="I867" s="596"/>
      <c r="J867" s="596"/>
      <c r="K867" s="596"/>
      <c r="L867" s="596"/>
      <c r="M867" s="596"/>
      <c r="N867" s="596"/>
      <c r="O867" s="596"/>
      <c r="P867" s="596"/>
      <c r="Q867" s="596"/>
      <c r="R867" s="596"/>
      <c r="S867" s="596"/>
      <c r="T867" s="596"/>
      <c r="U867" s="596"/>
      <c r="V867" s="596"/>
      <c r="W867" s="596"/>
      <c r="X867" s="596"/>
      <c r="Y867" s="596"/>
      <c r="Z867" s="596"/>
      <c r="AA867" s="596"/>
      <c r="AB867" s="596"/>
      <c r="AC867" s="596"/>
      <c r="AD867" s="597"/>
      <c r="AE867" s="12"/>
      <c r="AF867" s="122"/>
      <c r="AG867" s="212"/>
    </row>
    <row r="868" spans="1:56" s="72" customFormat="1" ht="14.25">
      <c r="A868" s="132"/>
      <c r="B868" s="808" t="s">
        <v>106</v>
      </c>
      <c r="C868" s="809"/>
      <c r="D868" s="809"/>
      <c r="E868" s="809"/>
      <c r="F868" s="809"/>
      <c r="G868" s="809"/>
      <c r="H868" s="809"/>
      <c r="I868" s="809"/>
      <c r="J868" s="809"/>
      <c r="K868" s="809"/>
      <c r="L868" s="809"/>
      <c r="M868" s="809"/>
      <c r="N868" s="809"/>
      <c r="O868" s="809"/>
      <c r="P868" s="809"/>
      <c r="Q868" s="809"/>
      <c r="R868" s="809"/>
      <c r="S868" s="809"/>
      <c r="T868" s="809"/>
      <c r="U868" s="809"/>
      <c r="V868" s="809"/>
      <c r="W868" s="809"/>
      <c r="X868" s="809"/>
      <c r="Y868" s="809"/>
      <c r="Z868" s="809"/>
      <c r="AA868" s="809"/>
      <c r="AB868" s="809"/>
      <c r="AC868" s="809"/>
      <c r="AD868" s="810"/>
      <c r="AE868" s="12"/>
      <c r="AF868" s="122"/>
      <c r="AG868" s="212"/>
    </row>
    <row r="869" spans="1:56" s="72" customFormat="1" ht="24" customHeight="1">
      <c r="A869" s="132"/>
      <c r="B869" s="159"/>
      <c r="C869" s="580" t="s">
        <v>2077</v>
      </c>
      <c r="D869" s="580"/>
      <c r="E869" s="580"/>
      <c r="F869" s="580"/>
      <c r="G869" s="580"/>
      <c r="H869" s="580"/>
      <c r="I869" s="580"/>
      <c r="J869" s="580"/>
      <c r="K869" s="580"/>
      <c r="L869" s="580"/>
      <c r="M869" s="580"/>
      <c r="N869" s="580"/>
      <c r="O869" s="580"/>
      <c r="P869" s="580"/>
      <c r="Q869" s="580"/>
      <c r="R869" s="580"/>
      <c r="S869" s="580"/>
      <c r="T869" s="580"/>
      <c r="U869" s="580"/>
      <c r="V869" s="580"/>
      <c r="W869" s="580"/>
      <c r="X869" s="580"/>
      <c r="Y869" s="580"/>
      <c r="Z869" s="580"/>
      <c r="AA869" s="580"/>
      <c r="AB869" s="580"/>
      <c r="AC869" s="580"/>
      <c r="AD869" s="581"/>
      <c r="AE869" s="12"/>
      <c r="AF869" s="122"/>
      <c r="AG869" s="212"/>
    </row>
    <row r="870" spans="1:56" s="72" customFormat="1" ht="14.25">
      <c r="A870" s="131"/>
      <c r="B870" s="847" t="s">
        <v>107</v>
      </c>
      <c r="C870" s="848"/>
      <c r="D870" s="848"/>
      <c r="E870" s="848"/>
      <c r="F870" s="848"/>
      <c r="G870" s="848"/>
      <c r="H870" s="848"/>
      <c r="I870" s="848"/>
      <c r="J870" s="848"/>
      <c r="K870" s="848"/>
      <c r="L870" s="848"/>
      <c r="M870" s="848"/>
      <c r="N870" s="848"/>
      <c r="O870" s="848"/>
      <c r="P870" s="848"/>
      <c r="Q870" s="848"/>
      <c r="R870" s="848"/>
      <c r="S870" s="848"/>
      <c r="T870" s="848"/>
      <c r="U870" s="848"/>
      <c r="V870" s="848"/>
      <c r="W870" s="848"/>
      <c r="X870" s="848"/>
      <c r="Y870" s="848"/>
      <c r="Z870" s="848"/>
      <c r="AA870" s="848"/>
      <c r="AB870" s="848"/>
      <c r="AC870" s="848"/>
      <c r="AD870" s="849"/>
      <c r="AE870" s="12"/>
      <c r="AF870" s="122"/>
      <c r="AG870" s="212"/>
    </row>
    <row r="871" spans="1:56" s="72" customFormat="1" ht="36" customHeight="1">
      <c r="A871" s="131"/>
      <c r="B871" s="237"/>
      <c r="C871" s="817" t="s">
        <v>2078</v>
      </c>
      <c r="D871" s="817"/>
      <c r="E871" s="817"/>
      <c r="F871" s="817"/>
      <c r="G871" s="817"/>
      <c r="H871" s="817"/>
      <c r="I871" s="817"/>
      <c r="J871" s="817"/>
      <c r="K871" s="817"/>
      <c r="L871" s="817"/>
      <c r="M871" s="817"/>
      <c r="N871" s="817"/>
      <c r="O871" s="817"/>
      <c r="P871" s="817"/>
      <c r="Q871" s="817"/>
      <c r="R871" s="817"/>
      <c r="S871" s="817"/>
      <c r="T871" s="817"/>
      <c r="U871" s="817"/>
      <c r="V871" s="817"/>
      <c r="W871" s="817"/>
      <c r="X871" s="817"/>
      <c r="Y871" s="817"/>
      <c r="Z871" s="817"/>
      <c r="AA871" s="817"/>
      <c r="AB871" s="817"/>
      <c r="AC871" s="817"/>
      <c r="AD871" s="818"/>
      <c r="AE871" s="12"/>
      <c r="AF871" s="122"/>
      <c r="AG871" s="212"/>
    </row>
    <row r="872" spans="1:56" s="72" customFormat="1" ht="15">
      <c r="A872" s="131"/>
      <c r="B872"/>
      <c r="C872"/>
      <c r="D872"/>
      <c r="E872"/>
      <c r="F872"/>
      <c r="G872"/>
      <c r="H872"/>
      <c r="I872"/>
      <c r="J872"/>
      <c r="K872"/>
      <c r="L872"/>
      <c r="M872"/>
      <c r="N872"/>
      <c r="O872"/>
      <c r="P872"/>
      <c r="Q872"/>
      <c r="R872"/>
      <c r="S872"/>
      <c r="T872"/>
      <c r="U872"/>
      <c r="V872"/>
      <c r="W872"/>
      <c r="X872"/>
      <c r="Y872"/>
      <c r="Z872"/>
      <c r="AA872"/>
      <c r="AB872"/>
      <c r="AC872"/>
      <c r="AD872"/>
      <c r="AE872" s="12"/>
      <c r="AF872" s="122"/>
      <c r="AG872" s="212"/>
    </row>
    <row r="873" spans="1:56" s="72" customFormat="1" ht="24" customHeight="1">
      <c r="A873" s="131" t="s">
        <v>980</v>
      </c>
      <c r="B873" s="841" t="s">
        <v>7628</v>
      </c>
      <c r="C873" s="841"/>
      <c r="D873" s="841"/>
      <c r="E873" s="841"/>
      <c r="F873" s="841"/>
      <c r="G873" s="841"/>
      <c r="H873" s="841"/>
      <c r="I873" s="841"/>
      <c r="J873" s="841"/>
      <c r="K873" s="841"/>
      <c r="L873" s="841"/>
      <c r="M873" s="841"/>
      <c r="N873" s="841"/>
      <c r="O873" s="841"/>
      <c r="P873" s="841"/>
      <c r="Q873" s="841"/>
      <c r="R873" s="841"/>
      <c r="S873" s="841"/>
      <c r="T873" s="841"/>
      <c r="U873" s="841"/>
      <c r="V873" s="841"/>
      <c r="W873" s="841"/>
      <c r="X873" s="841"/>
      <c r="Y873" s="841"/>
      <c r="Z873" s="841"/>
      <c r="AA873" s="841"/>
      <c r="AB873" s="841"/>
      <c r="AC873" s="841"/>
      <c r="AD873" s="841"/>
      <c r="AE873" s="12"/>
      <c r="AF873" s="122"/>
      <c r="AG873" s="212"/>
      <c r="AH873" s="639" t="s">
        <v>7211</v>
      </c>
      <c r="AI873" s="641"/>
      <c r="AJ873" s="639" t="s">
        <v>7212</v>
      </c>
      <c r="AK873" s="641"/>
      <c r="AL873" s="639" t="s">
        <v>7213</v>
      </c>
      <c r="AM873" s="641"/>
    </row>
    <row r="874" spans="1:56" s="207" customFormat="1" ht="36" customHeight="1">
      <c r="A874" s="167"/>
      <c r="B874" s="238"/>
      <c r="C874" s="671" t="s">
        <v>2318</v>
      </c>
      <c r="D874" s="671"/>
      <c r="E874" s="671"/>
      <c r="F874" s="671"/>
      <c r="G874" s="671"/>
      <c r="H874" s="671"/>
      <c r="I874" s="671"/>
      <c r="J874" s="671"/>
      <c r="K874" s="671"/>
      <c r="L874" s="671"/>
      <c r="M874" s="671"/>
      <c r="N874" s="671"/>
      <c r="O874" s="671"/>
      <c r="P874" s="671"/>
      <c r="Q874" s="671"/>
      <c r="R874" s="671"/>
      <c r="S874" s="671"/>
      <c r="T874" s="671"/>
      <c r="U874" s="671"/>
      <c r="V874" s="671"/>
      <c r="W874" s="671"/>
      <c r="X874" s="671"/>
      <c r="Y874" s="671"/>
      <c r="Z874" s="671"/>
      <c r="AA874" s="671"/>
      <c r="AB874" s="671"/>
      <c r="AC874" s="671"/>
      <c r="AD874" s="671"/>
      <c r="AE874" s="12"/>
      <c r="AF874" s="239"/>
      <c r="AG874" s="212"/>
      <c r="AH874" s="642">
        <f>COUNTBLANK(D879:AD935)</f>
        <v>1537</v>
      </c>
      <c r="AI874" s="643"/>
      <c r="AJ874" s="639">
        <v>1537</v>
      </c>
      <c r="AK874" s="641"/>
      <c r="AL874" s="639"/>
      <c r="AM874" s="641"/>
    </row>
    <row r="875" spans="1:56" ht="24" customHeight="1">
      <c r="A875" s="121"/>
      <c r="B875" s="146"/>
      <c r="C875" s="578" t="s">
        <v>483</v>
      </c>
      <c r="D875" s="578"/>
      <c r="E875" s="578"/>
      <c r="F875" s="578"/>
      <c r="G875" s="578"/>
      <c r="H875" s="578"/>
      <c r="I875" s="578"/>
      <c r="J875" s="578"/>
      <c r="K875" s="578"/>
      <c r="L875" s="578"/>
      <c r="M875" s="578"/>
      <c r="N875" s="578"/>
      <c r="O875" s="578"/>
      <c r="P875" s="578"/>
      <c r="Q875" s="578"/>
      <c r="R875" s="578"/>
      <c r="S875" s="578"/>
      <c r="T875" s="578"/>
      <c r="U875" s="578"/>
      <c r="V875" s="578"/>
      <c r="W875" s="578"/>
      <c r="X875" s="578"/>
      <c r="Y875" s="578"/>
      <c r="Z875" s="578"/>
      <c r="AA875" s="578"/>
      <c r="AB875" s="578"/>
      <c r="AC875" s="578"/>
      <c r="AD875" s="578"/>
    </row>
    <row r="876" spans="1:56" ht="15" customHeight="1">
      <c r="A876" s="121"/>
      <c r="B876" s="10"/>
      <c r="C876" s="240"/>
      <c r="D876" s="240"/>
      <c r="E876" s="240"/>
      <c r="F876" s="240"/>
      <c r="G876" s="240"/>
      <c r="H876" s="240"/>
      <c r="I876" s="240"/>
      <c r="J876" s="240"/>
      <c r="K876" s="240"/>
      <c r="L876" s="240"/>
      <c r="M876" s="240"/>
      <c r="N876" s="240"/>
      <c r="O876" s="240"/>
      <c r="P876" s="240"/>
      <c r="Q876" s="240"/>
      <c r="R876" s="240"/>
      <c r="S876" s="240"/>
      <c r="T876" s="240"/>
      <c r="U876" s="240"/>
      <c r="V876" s="240"/>
      <c r="W876" s="240"/>
      <c r="X876" s="240"/>
      <c r="Y876" s="240"/>
      <c r="Z876" s="240"/>
      <c r="AA876" s="240"/>
      <c r="AB876" s="240"/>
      <c r="AC876" s="240"/>
      <c r="AD876" s="240"/>
    </row>
    <row r="877" spans="1:56" ht="15" customHeight="1">
      <c r="A877" s="131"/>
      <c r="B877" s="10"/>
      <c r="C877" s="1012" t="s">
        <v>535</v>
      </c>
      <c r="D877" s="1013"/>
      <c r="E877" s="1013"/>
      <c r="F877" s="1013"/>
      <c r="G877" s="1013"/>
      <c r="H877" s="1013"/>
      <c r="I877" s="1013"/>
      <c r="J877" s="1014"/>
      <c r="K877" s="670" t="s">
        <v>1191</v>
      </c>
      <c r="L877" s="670"/>
      <c r="M877" s="670"/>
      <c r="N877" s="670"/>
      <c r="O877" s="670"/>
      <c r="P877" s="670"/>
      <c r="Q877" s="670"/>
      <c r="R877" s="670"/>
      <c r="S877" s="670"/>
      <c r="T877" s="670"/>
      <c r="U877" s="670"/>
      <c r="V877" s="670"/>
      <c r="W877" s="670"/>
      <c r="X877" s="670"/>
      <c r="Y877" s="670"/>
      <c r="Z877" s="670"/>
      <c r="AA877" s="670"/>
      <c r="AB877" s="670"/>
      <c r="AC877" s="670"/>
      <c r="AD877" s="670"/>
    </row>
    <row r="878" spans="1:56" ht="36" customHeight="1">
      <c r="A878" s="131"/>
      <c r="B878" s="10"/>
      <c r="C878" s="1018"/>
      <c r="D878" s="1019"/>
      <c r="E878" s="1019"/>
      <c r="F878" s="1019"/>
      <c r="G878" s="1019"/>
      <c r="H878" s="1019"/>
      <c r="I878" s="1019"/>
      <c r="J878" s="1020"/>
      <c r="K878" s="670" t="s">
        <v>113</v>
      </c>
      <c r="L878" s="670"/>
      <c r="M878" s="670"/>
      <c r="N878" s="670"/>
      <c r="O878" s="553" t="s">
        <v>484</v>
      </c>
      <c r="P878" s="553"/>
      <c r="Q878" s="553"/>
      <c r="R878" s="553"/>
      <c r="S878" s="553" t="s">
        <v>485</v>
      </c>
      <c r="T878" s="553"/>
      <c r="U878" s="553"/>
      <c r="V878" s="553"/>
      <c r="W878" s="553" t="s">
        <v>486</v>
      </c>
      <c r="X878" s="553"/>
      <c r="Y878" s="553"/>
      <c r="Z878" s="553"/>
      <c r="AA878" s="553" t="s">
        <v>270</v>
      </c>
      <c r="AB878" s="553"/>
      <c r="AC878" s="553"/>
      <c r="AD878" s="553"/>
      <c r="AH878" s="627" t="s">
        <v>7220</v>
      </c>
      <c r="AI878" s="627"/>
      <c r="AJ878" s="627" t="s">
        <v>7221</v>
      </c>
      <c r="AK878" s="627"/>
      <c r="AL878" s="627" t="s">
        <v>7222</v>
      </c>
      <c r="AM878" s="627"/>
      <c r="AN878" s="627" t="s">
        <v>7223</v>
      </c>
      <c r="AO878" s="627"/>
      <c r="AP878" s="639" t="s">
        <v>7226</v>
      </c>
      <c r="AQ878" s="641"/>
      <c r="AR878" s="639" t="s">
        <v>7227</v>
      </c>
      <c r="AS878" s="641"/>
      <c r="AU878" s="666" t="s">
        <v>7326</v>
      </c>
      <c r="AV878" s="666"/>
      <c r="AW878" s="72"/>
      <c r="AX878" s="648" t="s">
        <v>7327</v>
      </c>
      <c r="AY878" s="650"/>
      <c r="BA878" s="639" t="s">
        <v>8133</v>
      </c>
      <c r="BB878" s="640"/>
      <c r="BC878" s="640"/>
      <c r="BD878" s="641"/>
    </row>
    <row r="879" spans="1:56" ht="15" customHeight="1">
      <c r="A879" s="131"/>
      <c r="B879" s="10"/>
      <c r="C879" s="194" t="s">
        <v>391</v>
      </c>
      <c r="D879" s="792" t="s">
        <v>270</v>
      </c>
      <c r="E879" s="793"/>
      <c r="F879" s="793"/>
      <c r="G879" s="793"/>
      <c r="H879" s="793"/>
      <c r="I879" s="793"/>
      <c r="J879" s="794"/>
      <c r="K879" s="750"/>
      <c r="L879" s="842"/>
      <c r="M879" s="842"/>
      <c r="N879" s="751"/>
      <c r="O879" s="750"/>
      <c r="P879" s="842"/>
      <c r="Q879" s="842"/>
      <c r="R879" s="751"/>
      <c r="S879" s="750"/>
      <c r="T879" s="842"/>
      <c r="U879" s="842"/>
      <c r="V879" s="751"/>
      <c r="W879" s="750"/>
      <c r="X879" s="842"/>
      <c r="Y879" s="842"/>
      <c r="Z879" s="751"/>
      <c r="AA879" s="750"/>
      <c r="AB879" s="842"/>
      <c r="AC879" s="842"/>
      <c r="AD879" s="751"/>
      <c r="AH879" s="896">
        <f>K879</f>
        <v>0</v>
      </c>
      <c r="AI879" s="627"/>
      <c r="AJ879" s="896">
        <f>COUNTIF(O879:AD879,"NS")</f>
        <v>0</v>
      </c>
      <c r="AK879" s="627"/>
      <c r="AL879" s="896">
        <f>SUM(O879:AD879)</f>
        <v>0</v>
      </c>
      <c r="AM879" s="627"/>
      <c r="AN879" s="627">
        <f>IF($AH$874=$AJ$874,0,IF(OR(AND(AH879=0,AJ879&gt;0),AND(AH879="NS",AL879&gt;0),AND(AH879="NS",AJ879=0,AL879=0)),1,IF(OR(AND(AJ879&gt;=2,AL879&lt;AH879),AND(AH879="NS",AL879=0,AJ879&gt;0),AH879=AL879),0,1)))</f>
        <v>0</v>
      </c>
      <c r="AO879" s="627"/>
      <c r="AP879" s="639" t="str">
        <f>IF(AN879=0,"",IF(SUM($AN$879:AN879)=1,AR879,IF($AN$936&gt;SUM($AN$879:AN879),_xlfn.CONCAT(", ",AR879),IF($AN$936=SUM($AN$879:AN879),_xlfn.CONCAT(" y ",AR879,".")))))</f>
        <v/>
      </c>
      <c r="AQ879" s="641" t="str">
        <f>IF(AO879=0,"", IF(SUM($AN$582:BW879)=1,AR879, IF($AN$589&gt;SUM($AN$582:BW879),_xlfn.CONCAT(", ",AR879), IF($AN$589=SUM($AN$582:BW879),_xlfn.CONCAT(" y ",AR879,".")))))</f>
        <v/>
      </c>
      <c r="AR879" s="639">
        <f>_xlfn.NUMBERVALUE($C879)</f>
        <v>0</v>
      </c>
      <c r="AS879" s="641"/>
      <c r="AU879" s="661">
        <f>IF($AH$874=$AJ$874,0,IF(COUNTIF(K879:AD935,"NS")=0,0,1))</f>
        <v>0</v>
      </c>
      <c r="AV879" s="661"/>
      <c r="AW879" s="72"/>
      <c r="AX879" s="645">
        <f t="shared" ref="AX879:AX919" si="394">IF($AH$874=$AJ$874,0,IF(OR(AND(D879&lt;&gt;"",BA40=0,COUNTA(K879:AD879)=COUNTA($K$878:$AD$878)),AND(D879&lt;&gt;"",BA40=1,COUNTA(K879:AD879)=0),AND(D879="",COUNTA(K879:AD879)=0)),0,1))</f>
        <v>0</v>
      </c>
      <c r="AY879" s="647"/>
      <c r="BA879" s="886" t="s">
        <v>7897</v>
      </c>
      <c r="BB879" s="887"/>
      <c r="BC879" s="500" t="str">
        <f>SUBSTITUTE( SUBSTITUTE( SUBSTITUTE( SUBSTITUTE( SUBSTITUTE( SUBSTITUTE( SUBSTITUTE( SUBSTITUTE( SUBSTITUTE( SUBSTITUTE(F938, "á", "a"), "é", "e"), "í", "i"), "ó", "o"), "ú", "u"), "Á", "A"), "É", "E"), "Í", "I"), "Ó", "O"), "Ú", "U")</f>
        <v/>
      </c>
      <c r="BD879" s="502"/>
    </row>
    <row r="880" spans="1:56" ht="15" customHeight="1">
      <c r="A880" s="131"/>
      <c r="B880" s="10"/>
      <c r="C880" s="194" t="s">
        <v>66</v>
      </c>
      <c r="D880" s="792" t="str">
        <f>IF(CNGE_2026_M3_Secc1!$AH$40=CNGE_2026_M3_Secc1!$AJ$40,"",IF(CNGE_2026_M3_Secc1!D60="","",CNGE_2026_M3_Secc1!D60))</f>
        <v/>
      </c>
      <c r="E880" s="793"/>
      <c r="F880" s="793"/>
      <c r="G880" s="793"/>
      <c r="H880" s="793"/>
      <c r="I880" s="793"/>
      <c r="J880" s="794"/>
      <c r="K880" s="750"/>
      <c r="L880" s="842"/>
      <c r="M880" s="842"/>
      <c r="N880" s="751"/>
      <c r="O880" s="750"/>
      <c r="P880" s="842"/>
      <c r="Q880" s="842"/>
      <c r="R880" s="751"/>
      <c r="S880" s="750"/>
      <c r="T880" s="842"/>
      <c r="U880" s="842"/>
      <c r="V880" s="751"/>
      <c r="W880" s="750"/>
      <c r="X880" s="842"/>
      <c r="Y880" s="842"/>
      <c r="Z880" s="751"/>
      <c r="AA880" s="750"/>
      <c r="AB880" s="842"/>
      <c r="AC880" s="842"/>
      <c r="AD880" s="751"/>
      <c r="AH880" s="896">
        <f t="shared" ref="AH880:AH919" si="395">K880</f>
        <v>0</v>
      </c>
      <c r="AI880" s="627"/>
      <c r="AJ880" s="896">
        <f t="shared" ref="AJ880:AJ919" si="396">COUNTIF(O880:AD880,"NS")</f>
        <v>0</v>
      </c>
      <c r="AK880" s="627"/>
      <c r="AL880" s="896">
        <f t="shared" ref="AL880:AL919" si="397">SUM(O880:AD880)</f>
        <v>0</v>
      </c>
      <c r="AM880" s="627"/>
      <c r="AN880" s="627">
        <f t="shared" ref="AN880:AN919" si="398">IF($AH$874=$AJ$874,0,IF(OR(AND(AH880=0,AJ880&gt;0),AND(AH880="NS",AL880&gt;0),AND(AH880="NS",AJ880=0,AL880=0)),1,IF(OR(AND(AJ880&gt;=2,AL880&lt;AH880),AND(AH880="NS",AL880=0,AJ880&gt;0),AH880=AL880),0,1)))</f>
        <v>0</v>
      </c>
      <c r="AO880" s="627"/>
      <c r="AP880" s="639" t="str">
        <f>IF(AN880=0,"",IF(SUM($AN$879:AN880)=1,AR880,IF($AN$936&gt;SUM($AN$879:AN880),_xlfn.CONCAT(", ",AR880),IF($AN$936=SUM($AN$879:AN880),_xlfn.CONCAT(" y ",AR880,".")))))</f>
        <v/>
      </c>
      <c r="AQ880" s="641" t="str">
        <f>IF(AO880=0,"", IF(SUM($AN$582:BW880)=1,AR880, IF($AN$589&gt;SUM($AN$582:BW880),_xlfn.CONCAT(", ",AR880), IF($AN$589=SUM($AN$582:BW880),_xlfn.CONCAT(" y ",AR880,".")))))</f>
        <v/>
      </c>
      <c r="AR880" s="639">
        <f t="shared" ref="AR880:AR935" si="399">_xlfn.NUMBERVALUE($C880)</f>
        <v>1</v>
      </c>
      <c r="AS880" s="641"/>
      <c r="AX880" s="645">
        <f t="shared" si="394"/>
        <v>0</v>
      </c>
      <c r="AY880" s="647"/>
      <c r="BA880" s="886" t="s">
        <v>7898</v>
      </c>
      <c r="BB880" s="887"/>
      <c r="BC880" s="443" t="s">
        <v>484</v>
      </c>
      <c r="BD880" s="443" t="s">
        <v>485</v>
      </c>
    </row>
    <row r="881" spans="1:57" ht="15" customHeight="1">
      <c r="A881" s="131"/>
      <c r="B881" s="10"/>
      <c r="C881" s="81" t="s">
        <v>67</v>
      </c>
      <c r="D881" s="792" t="str">
        <f>IF(CNGE_2026_M3_Secc1!$AH$40=CNGE_2026_M3_Secc1!$AJ$40,"",IF(CNGE_2026_M3_Secc1!D61="","",CNGE_2026_M3_Secc1!D61))</f>
        <v/>
      </c>
      <c r="E881" s="793"/>
      <c r="F881" s="793"/>
      <c r="G881" s="793"/>
      <c r="H881" s="793"/>
      <c r="I881" s="793"/>
      <c r="J881" s="794"/>
      <c r="K881" s="750"/>
      <c r="L881" s="842"/>
      <c r="M881" s="842"/>
      <c r="N881" s="751"/>
      <c r="O881" s="750"/>
      <c r="P881" s="842"/>
      <c r="Q881" s="842"/>
      <c r="R881" s="751"/>
      <c r="S881" s="750"/>
      <c r="T881" s="842"/>
      <c r="U881" s="842"/>
      <c r="V881" s="751"/>
      <c r="W881" s="750"/>
      <c r="X881" s="842"/>
      <c r="Y881" s="842"/>
      <c r="Z881" s="751"/>
      <c r="AA881" s="750"/>
      <c r="AB881" s="842"/>
      <c r="AC881" s="842"/>
      <c r="AD881" s="751"/>
      <c r="AH881" s="896">
        <f t="shared" si="395"/>
        <v>0</v>
      </c>
      <c r="AI881" s="627"/>
      <c r="AJ881" s="896">
        <f t="shared" si="396"/>
        <v>0</v>
      </c>
      <c r="AK881" s="627"/>
      <c r="AL881" s="896">
        <f t="shared" si="397"/>
        <v>0</v>
      </c>
      <c r="AM881" s="627"/>
      <c r="AN881" s="627">
        <f t="shared" si="398"/>
        <v>0</v>
      </c>
      <c r="AO881" s="627"/>
      <c r="AP881" s="639" t="str">
        <f>IF(AN881=0,"",IF(SUM($AN$879:AN881)=1,AR881,IF($AN$936&gt;SUM($AN$879:AN881),_xlfn.CONCAT(", ",AR881),IF($AN$936=SUM($AN$879:AN881),_xlfn.CONCAT(" y ",AR881,".")))))</f>
        <v/>
      </c>
      <c r="AQ881" s="641" t="str">
        <f>IF(AO881=0,"", IF(SUM($AN$582:BW881)=1,AR881, IF($AN$589&gt;SUM($AN$582:BW881),_xlfn.CONCAT(", ",AR881), IF($AN$589=SUM($AN$582:BW881),_xlfn.CONCAT(" y ",AR881,".")))))</f>
        <v/>
      </c>
      <c r="AR881" s="639">
        <f t="shared" si="399"/>
        <v>2</v>
      </c>
      <c r="AS881" s="641"/>
      <c r="AX881" s="645">
        <f t="shared" si="394"/>
        <v>0</v>
      </c>
      <c r="AY881" s="647"/>
      <c r="BA881" s="890" t="s">
        <v>7899</v>
      </c>
      <c r="BB881" s="891"/>
      <c r="BC881" s="443" t="s">
        <v>484</v>
      </c>
      <c r="BD881" s="443" t="s">
        <v>485</v>
      </c>
    </row>
    <row r="882" spans="1:57" ht="15" customHeight="1">
      <c r="A882" s="131"/>
      <c r="B882" s="10"/>
      <c r="C882" s="81" t="s">
        <v>68</v>
      </c>
      <c r="D882" s="792" t="str">
        <f>IF(CNGE_2026_M3_Secc1!$AH$40=CNGE_2026_M3_Secc1!$AJ$40,"",IF(CNGE_2026_M3_Secc1!D62="","",CNGE_2026_M3_Secc1!D62))</f>
        <v/>
      </c>
      <c r="E882" s="793"/>
      <c r="F882" s="793"/>
      <c r="G882" s="793"/>
      <c r="H882" s="793"/>
      <c r="I882" s="793"/>
      <c r="J882" s="794"/>
      <c r="K882" s="750"/>
      <c r="L882" s="842"/>
      <c r="M882" s="842"/>
      <c r="N882" s="751"/>
      <c r="O882" s="750"/>
      <c r="P882" s="842"/>
      <c r="Q882" s="842"/>
      <c r="R882" s="751"/>
      <c r="S882" s="750"/>
      <c r="T882" s="842"/>
      <c r="U882" s="842"/>
      <c r="V882" s="751"/>
      <c r="W882" s="750"/>
      <c r="X882" s="842"/>
      <c r="Y882" s="842"/>
      <c r="Z882" s="751"/>
      <c r="AA882" s="750"/>
      <c r="AB882" s="842"/>
      <c r="AC882" s="842"/>
      <c r="AD882" s="751"/>
      <c r="AH882" s="896">
        <f t="shared" si="395"/>
        <v>0</v>
      </c>
      <c r="AI882" s="627"/>
      <c r="AJ882" s="896">
        <f t="shared" si="396"/>
        <v>0</v>
      </c>
      <c r="AK882" s="627"/>
      <c r="AL882" s="896">
        <f t="shared" si="397"/>
        <v>0</v>
      </c>
      <c r="AM882" s="627"/>
      <c r="AN882" s="627">
        <f t="shared" si="398"/>
        <v>0</v>
      </c>
      <c r="AO882" s="627"/>
      <c r="AP882" s="639" t="str">
        <f>IF(AN882=0,"",IF(SUM($AN$879:AN882)=1,AR882,IF($AN$936&gt;SUM($AN$879:AN882),_xlfn.CONCAT(", ",AR882),IF($AN$936=SUM($AN$879:AN882),_xlfn.CONCAT(" y ",AR882,".")))))</f>
        <v/>
      </c>
      <c r="AQ882" s="641" t="str">
        <f>IF(AO882=0,"", IF(SUM($AN$582:BW882)=1,AR882, IF($AN$589&gt;SUM($AN$582:BW882),_xlfn.CONCAT(", ",AR882), IF($AN$589=SUM($AN$582:BW882),_xlfn.CONCAT(" y ",AR882,".")))))</f>
        <v/>
      </c>
      <c r="AR882" s="639">
        <f t="shared" si="399"/>
        <v>3</v>
      </c>
      <c r="AS882" s="641"/>
      <c r="AX882" s="645">
        <f t="shared" si="394"/>
        <v>0</v>
      </c>
      <c r="AY882" s="647"/>
      <c r="BA882" s="892" t="s">
        <v>8088</v>
      </c>
      <c r="BB882" s="892"/>
      <c r="BC882" s="499" t="str">
        <f>SUBSTITUTE( SUBSTITUTE( SUBSTITUTE( SUBSTITUTE( SUBSTITUTE( SUBSTITUTE( SUBSTITUTE( SUBSTITUTE( SUBSTITUTE( SUBSTITUTE(BC881, "á", "a"), "é", "e"), "í", "i"), "ó", "o"), "ú", "u"), "Á", "A"), "É", "E"), "Í", "I"), "Ó", "O"), "Ú", "U")</f>
        <v>En curso de atencion</v>
      </c>
      <c r="BD882" s="499" t="str">
        <f>SUBSTITUTE( SUBSTITUTE( SUBSTITUTE( SUBSTITUTE( SUBSTITUTE( SUBSTITUTE( SUBSTITUTE( SUBSTITUTE( SUBSTITUTE( SUBSTITUTE(BD881, "á", "a"), "é", "e"), "í", "i"), "ó", "o"), "ú", "u"), "Á", "A"), "É", "E"), "Í", "I"), "Ó", "O"), "Ú", "U")</f>
        <v>Requerimiento al solicitante</v>
      </c>
    </row>
    <row r="883" spans="1:57" ht="15" customHeight="1">
      <c r="A883" s="131"/>
      <c r="B883" s="10"/>
      <c r="C883" s="81" t="s">
        <v>69</v>
      </c>
      <c r="D883" s="792" t="str">
        <f>IF(CNGE_2026_M3_Secc1!$AH$40=CNGE_2026_M3_Secc1!$AJ$40,"",IF(CNGE_2026_M3_Secc1!D63="","",CNGE_2026_M3_Secc1!D63))</f>
        <v/>
      </c>
      <c r="E883" s="793"/>
      <c r="F883" s="793"/>
      <c r="G883" s="793"/>
      <c r="H883" s="793"/>
      <c r="I883" s="793"/>
      <c r="J883" s="794"/>
      <c r="K883" s="750"/>
      <c r="L883" s="842"/>
      <c r="M883" s="842"/>
      <c r="N883" s="751"/>
      <c r="O883" s="750"/>
      <c r="P883" s="842"/>
      <c r="Q883" s="842"/>
      <c r="R883" s="751"/>
      <c r="S883" s="750"/>
      <c r="T883" s="842"/>
      <c r="U883" s="842"/>
      <c r="V883" s="751"/>
      <c r="W883" s="750"/>
      <c r="X883" s="842"/>
      <c r="Y883" s="842"/>
      <c r="Z883" s="751"/>
      <c r="AA883" s="750"/>
      <c r="AB883" s="842"/>
      <c r="AC883" s="842"/>
      <c r="AD883" s="751"/>
      <c r="AH883" s="896">
        <f t="shared" si="395"/>
        <v>0</v>
      </c>
      <c r="AI883" s="627"/>
      <c r="AJ883" s="896">
        <f t="shared" si="396"/>
        <v>0</v>
      </c>
      <c r="AK883" s="627"/>
      <c r="AL883" s="896">
        <f t="shared" si="397"/>
        <v>0</v>
      </c>
      <c r="AM883" s="627"/>
      <c r="AN883" s="627">
        <f t="shared" si="398"/>
        <v>0</v>
      </c>
      <c r="AO883" s="627"/>
      <c r="AP883" s="639" t="str">
        <f>IF(AN883=0,"",IF(SUM($AN$879:AN883)=1,AR883,IF($AN$936&gt;SUM($AN$879:AN883),_xlfn.CONCAT(", ",AR883),IF($AN$936=SUM($AN$879:AN883),_xlfn.CONCAT(" y ",AR883,".")))))</f>
        <v/>
      </c>
      <c r="AQ883" s="641" t="str">
        <f>IF(AO883=0,"", IF(SUM($AN$582:BW883)=1,AR883, IF($AN$589&gt;SUM($AN$582:BW883),_xlfn.CONCAT(", ",AR883), IF($AN$589=SUM($AN$582:BW883),_xlfn.CONCAT(" y ",AR883,".")))))</f>
        <v/>
      </c>
      <c r="AR883" s="639">
        <f t="shared" si="399"/>
        <v>4</v>
      </c>
      <c r="AS883" s="641"/>
      <c r="AX883" s="645">
        <f t="shared" si="394"/>
        <v>0</v>
      </c>
      <c r="AY883" s="647"/>
      <c r="BA883" s="895" t="s">
        <v>7223</v>
      </c>
      <c r="BB883" s="895"/>
      <c r="BC883" s="491">
        <f>IF(ISNUMBER(SEARCH(BC882,$BC$879,1))=FALSE,0,1)</f>
        <v>0</v>
      </c>
      <c r="BD883" s="491">
        <f>IF(ISNUMBER(SEARCH(BD882,$BC$879,1))=FALSE,0,1)</f>
        <v>0</v>
      </c>
      <c r="BE883" s="494">
        <f>SUM(BC883:BD883)</f>
        <v>0</v>
      </c>
    </row>
    <row r="884" spans="1:57" ht="15" customHeight="1">
      <c r="A884" s="131"/>
      <c r="B884" s="10"/>
      <c r="C884" s="81" t="s">
        <v>70</v>
      </c>
      <c r="D884" s="792" t="str">
        <f>IF(CNGE_2026_M3_Secc1!$AH$40=CNGE_2026_M3_Secc1!$AJ$40,"",IF(CNGE_2026_M3_Secc1!D64="","",CNGE_2026_M3_Secc1!D64))</f>
        <v/>
      </c>
      <c r="E884" s="793"/>
      <c r="F884" s="793"/>
      <c r="G884" s="793"/>
      <c r="H884" s="793"/>
      <c r="I884" s="793"/>
      <c r="J884" s="794"/>
      <c r="K884" s="750"/>
      <c r="L884" s="842"/>
      <c r="M884" s="842"/>
      <c r="N884" s="751"/>
      <c r="O884" s="750"/>
      <c r="P884" s="842"/>
      <c r="Q884" s="842"/>
      <c r="R884" s="751"/>
      <c r="S884" s="750"/>
      <c r="T884" s="842"/>
      <c r="U884" s="842"/>
      <c r="V884" s="751"/>
      <c r="W884" s="750"/>
      <c r="X884" s="842"/>
      <c r="Y884" s="842"/>
      <c r="Z884" s="751"/>
      <c r="AA884" s="750"/>
      <c r="AB884" s="842"/>
      <c r="AC884" s="842"/>
      <c r="AD884" s="751"/>
      <c r="AH884" s="896">
        <f t="shared" si="395"/>
        <v>0</v>
      </c>
      <c r="AI884" s="627"/>
      <c r="AJ884" s="896">
        <f t="shared" si="396"/>
        <v>0</v>
      </c>
      <c r="AK884" s="627"/>
      <c r="AL884" s="896">
        <f t="shared" si="397"/>
        <v>0</v>
      </c>
      <c r="AM884" s="627"/>
      <c r="AN884" s="627">
        <f t="shared" si="398"/>
        <v>0</v>
      </c>
      <c r="AO884" s="627"/>
      <c r="AP884" s="639" t="str">
        <f>IF(AN884=0,"",IF(SUM($AN$879:AN884)=1,AR884,IF($AN$936&gt;SUM($AN$879:AN884),_xlfn.CONCAT(", ",AR884),IF($AN$936=SUM($AN$879:AN884),_xlfn.CONCAT(" y ",AR884,".")))))</f>
        <v/>
      </c>
      <c r="AQ884" s="641" t="str">
        <f>IF(AO884=0,"", IF(SUM($AN$582:BW884)=1,AR884, IF($AN$589&gt;SUM($AN$582:BW884),_xlfn.CONCAT(", ",AR884), IF($AN$589=SUM($AN$582:BW884),_xlfn.CONCAT(" y ",AR884,".")))))</f>
        <v/>
      </c>
      <c r="AR884" s="639">
        <f t="shared" si="399"/>
        <v>5</v>
      </c>
      <c r="AS884" s="641"/>
      <c r="AX884" s="645">
        <f t="shared" si="394"/>
        <v>0</v>
      </c>
      <c r="AY884" s="647"/>
      <c r="BA884" s="895" t="s">
        <v>7901</v>
      </c>
      <c r="BB884" s="895"/>
      <c r="BC884" s="491" t="str">
        <f>IF(BC883=0,"",IF(SUM($BC$883:BC883)=1,BC880,IF($BE$883&gt;SUM($BC$883:BC883),_xlfn.CONCAT(", ",BC880),IF($BE$883=SUM($BC$883:BC883),_xlfn.CONCAT(" y ",BC880)))))</f>
        <v/>
      </c>
      <c r="BD884" s="491" t="str">
        <f>IF(BD883=0,"",IF(SUM($BC$883:BD883)=1,BD880,IF($BE$883&gt;SUM($BC$883:BD883),_xlfn.CONCAT(", ",BD880),IF($BE$883=SUM($BC$883:BD883),_xlfn.CONCAT(" y ",BD880)))))</f>
        <v/>
      </c>
      <c r="BE884" s="495" t="str">
        <f>_xlfn.CONCAT(BC884:BD884)</f>
        <v/>
      </c>
    </row>
    <row r="885" spans="1:57" ht="15" customHeight="1">
      <c r="A885" s="131"/>
      <c r="B885" s="10"/>
      <c r="C885" s="81" t="s">
        <v>71</v>
      </c>
      <c r="D885" s="792" t="str">
        <f>IF(CNGE_2026_M3_Secc1!$AH$40=CNGE_2026_M3_Secc1!$AJ$40,"",IF(CNGE_2026_M3_Secc1!D65="","",CNGE_2026_M3_Secc1!D65))</f>
        <v/>
      </c>
      <c r="E885" s="793"/>
      <c r="F885" s="793"/>
      <c r="G885" s="793"/>
      <c r="H885" s="793"/>
      <c r="I885" s="793"/>
      <c r="J885" s="794"/>
      <c r="K885" s="750"/>
      <c r="L885" s="842"/>
      <c r="M885" s="842"/>
      <c r="N885" s="751"/>
      <c r="O885" s="750"/>
      <c r="P885" s="842"/>
      <c r="Q885" s="842"/>
      <c r="R885" s="751"/>
      <c r="S885" s="750"/>
      <c r="T885" s="842"/>
      <c r="U885" s="842"/>
      <c r="V885" s="751"/>
      <c r="W885" s="750"/>
      <c r="X885" s="842"/>
      <c r="Y885" s="842"/>
      <c r="Z885" s="751"/>
      <c r="AA885" s="750"/>
      <c r="AB885" s="842"/>
      <c r="AC885" s="842"/>
      <c r="AD885" s="751"/>
      <c r="AH885" s="896">
        <f t="shared" si="395"/>
        <v>0</v>
      </c>
      <c r="AI885" s="627"/>
      <c r="AJ885" s="896">
        <f t="shared" si="396"/>
        <v>0</v>
      </c>
      <c r="AK885" s="627"/>
      <c r="AL885" s="896">
        <f t="shared" si="397"/>
        <v>0</v>
      </c>
      <c r="AM885" s="627"/>
      <c r="AN885" s="627">
        <f t="shared" si="398"/>
        <v>0</v>
      </c>
      <c r="AO885" s="627"/>
      <c r="AP885" s="639" t="str">
        <f>IF(AN885=0,"",IF(SUM($AN$879:AN885)=1,AR885,IF($AN$936&gt;SUM($AN$879:AN885),_xlfn.CONCAT(", ",AR885),IF($AN$936=SUM($AN$879:AN885),_xlfn.CONCAT(" y ",AR885,".")))))</f>
        <v/>
      </c>
      <c r="AQ885" s="641" t="str">
        <f>IF(AO885=0,"", IF(SUM($AN$582:BW885)=1,AR885, IF($AN$589&gt;SUM($AN$582:BW885),_xlfn.CONCAT(", ",AR885), IF($AN$589=SUM($AN$582:BW885),_xlfn.CONCAT(" y ",AR885,".")))))</f>
        <v/>
      </c>
      <c r="AR885" s="639">
        <f t="shared" si="399"/>
        <v>6</v>
      </c>
      <c r="AS885" s="641"/>
      <c r="AX885" s="645">
        <f t="shared" si="394"/>
        <v>0</v>
      </c>
      <c r="AY885" s="647"/>
    </row>
    <row r="886" spans="1:57" ht="15" customHeight="1">
      <c r="A886" s="131"/>
      <c r="B886" s="10"/>
      <c r="C886" s="81" t="s">
        <v>72</v>
      </c>
      <c r="D886" s="792" t="str">
        <f>IF(CNGE_2026_M3_Secc1!$AH$40=CNGE_2026_M3_Secc1!$AJ$40,"",IF(CNGE_2026_M3_Secc1!D66="","",CNGE_2026_M3_Secc1!D66))</f>
        <v/>
      </c>
      <c r="E886" s="793"/>
      <c r="F886" s="793"/>
      <c r="G886" s="793"/>
      <c r="H886" s="793"/>
      <c r="I886" s="793"/>
      <c r="J886" s="794"/>
      <c r="K886" s="750"/>
      <c r="L886" s="842"/>
      <c r="M886" s="842"/>
      <c r="N886" s="751"/>
      <c r="O886" s="750"/>
      <c r="P886" s="842"/>
      <c r="Q886" s="842"/>
      <c r="R886" s="751"/>
      <c r="S886" s="750"/>
      <c r="T886" s="842"/>
      <c r="U886" s="842"/>
      <c r="V886" s="751"/>
      <c r="W886" s="750"/>
      <c r="X886" s="842"/>
      <c r="Y886" s="842"/>
      <c r="Z886" s="751"/>
      <c r="AA886" s="750"/>
      <c r="AB886" s="842"/>
      <c r="AC886" s="842"/>
      <c r="AD886" s="751"/>
      <c r="AH886" s="896">
        <f t="shared" si="395"/>
        <v>0</v>
      </c>
      <c r="AI886" s="627"/>
      <c r="AJ886" s="896">
        <f t="shared" si="396"/>
        <v>0</v>
      </c>
      <c r="AK886" s="627"/>
      <c r="AL886" s="896">
        <f t="shared" si="397"/>
        <v>0</v>
      </c>
      <c r="AM886" s="627"/>
      <c r="AN886" s="627">
        <f t="shared" si="398"/>
        <v>0</v>
      </c>
      <c r="AO886" s="627"/>
      <c r="AP886" s="639" t="str">
        <f>IF(AN886=0,"",IF(SUM($AN$879:AN886)=1,AR886,IF($AN$936&gt;SUM($AN$879:AN886),_xlfn.CONCAT(", ",AR886),IF($AN$936=SUM($AN$879:AN886),_xlfn.CONCAT(" y ",AR886,".")))))</f>
        <v/>
      </c>
      <c r="AQ886" s="641" t="str">
        <f>IF(AO886=0,"", IF(SUM($AN$582:BW886)=1,AR886, IF($AN$589&gt;SUM($AN$582:BW886),_xlfn.CONCAT(", ",AR886), IF($AN$589=SUM($AN$582:BW886),_xlfn.CONCAT(" y ",AR886,".")))))</f>
        <v/>
      </c>
      <c r="AR886" s="639">
        <f t="shared" si="399"/>
        <v>7</v>
      </c>
      <c r="AS886" s="641"/>
      <c r="AX886" s="645">
        <f t="shared" si="394"/>
        <v>0</v>
      </c>
      <c r="AY886" s="647"/>
    </row>
    <row r="887" spans="1:57" ht="15" customHeight="1">
      <c r="A887" s="131"/>
      <c r="B887" s="10"/>
      <c r="C887" s="81" t="s">
        <v>73</v>
      </c>
      <c r="D887" s="792" t="str">
        <f>IF(CNGE_2026_M3_Secc1!$AH$40=CNGE_2026_M3_Secc1!$AJ$40,"",IF(CNGE_2026_M3_Secc1!D67="","",CNGE_2026_M3_Secc1!D67))</f>
        <v/>
      </c>
      <c r="E887" s="793"/>
      <c r="F887" s="793"/>
      <c r="G887" s="793"/>
      <c r="H887" s="793"/>
      <c r="I887" s="793"/>
      <c r="J887" s="794"/>
      <c r="K887" s="750"/>
      <c r="L887" s="842"/>
      <c r="M887" s="842"/>
      <c r="N887" s="751"/>
      <c r="O887" s="750"/>
      <c r="P887" s="842"/>
      <c r="Q887" s="842"/>
      <c r="R887" s="751"/>
      <c r="S887" s="750"/>
      <c r="T887" s="842"/>
      <c r="U887" s="842"/>
      <c r="V887" s="751"/>
      <c r="W887" s="750"/>
      <c r="X887" s="842"/>
      <c r="Y887" s="842"/>
      <c r="Z887" s="751"/>
      <c r="AA887" s="750"/>
      <c r="AB887" s="842"/>
      <c r="AC887" s="842"/>
      <c r="AD887" s="751"/>
      <c r="AH887" s="896">
        <f t="shared" si="395"/>
        <v>0</v>
      </c>
      <c r="AI887" s="627"/>
      <c r="AJ887" s="896">
        <f t="shared" si="396"/>
        <v>0</v>
      </c>
      <c r="AK887" s="627"/>
      <c r="AL887" s="896">
        <f t="shared" si="397"/>
        <v>0</v>
      </c>
      <c r="AM887" s="627"/>
      <c r="AN887" s="627">
        <f t="shared" si="398"/>
        <v>0</v>
      </c>
      <c r="AO887" s="627"/>
      <c r="AP887" s="639" t="str">
        <f>IF(AN887=0,"",IF(SUM($AN$879:AN887)=1,AR887,IF($AN$936&gt;SUM($AN$879:AN887),_xlfn.CONCAT(", ",AR887),IF($AN$936=SUM($AN$879:AN887),_xlfn.CONCAT(" y ",AR887,".")))))</f>
        <v/>
      </c>
      <c r="AQ887" s="641" t="str">
        <f>IF(AO887=0,"", IF(SUM($AN$582:BW887)=1,AR887, IF($AN$589&gt;SUM($AN$582:BW887),_xlfn.CONCAT(", ",AR887), IF($AN$589=SUM($AN$582:BW887),_xlfn.CONCAT(" y ",AR887,".")))))</f>
        <v/>
      </c>
      <c r="AR887" s="639">
        <f t="shared" si="399"/>
        <v>8</v>
      </c>
      <c r="AS887" s="641"/>
      <c r="AX887" s="645">
        <f t="shared" si="394"/>
        <v>0</v>
      </c>
      <c r="AY887" s="647"/>
    </row>
    <row r="888" spans="1:57" ht="15" customHeight="1">
      <c r="A888" s="131"/>
      <c r="B888" s="10"/>
      <c r="C888" s="81" t="s">
        <v>74</v>
      </c>
      <c r="D888" s="792" t="str">
        <f>IF(CNGE_2026_M3_Secc1!$AH$40=CNGE_2026_M3_Secc1!$AJ$40,"",IF(CNGE_2026_M3_Secc1!D68="","",CNGE_2026_M3_Secc1!D68))</f>
        <v/>
      </c>
      <c r="E888" s="793"/>
      <c r="F888" s="793"/>
      <c r="G888" s="793"/>
      <c r="H888" s="793"/>
      <c r="I888" s="793"/>
      <c r="J888" s="794"/>
      <c r="K888" s="750"/>
      <c r="L888" s="842"/>
      <c r="M888" s="842"/>
      <c r="N888" s="751"/>
      <c r="O888" s="750"/>
      <c r="P888" s="842"/>
      <c r="Q888" s="842"/>
      <c r="R888" s="751"/>
      <c r="S888" s="750"/>
      <c r="T888" s="842"/>
      <c r="U888" s="842"/>
      <c r="V888" s="751"/>
      <c r="W888" s="750"/>
      <c r="X888" s="842"/>
      <c r="Y888" s="842"/>
      <c r="Z888" s="751"/>
      <c r="AA888" s="750"/>
      <c r="AB888" s="842"/>
      <c r="AC888" s="842"/>
      <c r="AD888" s="751"/>
      <c r="AH888" s="896">
        <f t="shared" si="395"/>
        <v>0</v>
      </c>
      <c r="AI888" s="627"/>
      <c r="AJ888" s="896">
        <f t="shared" si="396"/>
        <v>0</v>
      </c>
      <c r="AK888" s="627"/>
      <c r="AL888" s="896">
        <f t="shared" si="397"/>
        <v>0</v>
      </c>
      <c r="AM888" s="627"/>
      <c r="AN888" s="627">
        <f t="shared" si="398"/>
        <v>0</v>
      </c>
      <c r="AO888" s="627"/>
      <c r="AP888" s="639" t="str">
        <f>IF(AN888=0,"",IF(SUM($AN$879:AN888)=1,AR888,IF($AN$936&gt;SUM($AN$879:AN888),_xlfn.CONCAT(", ",AR888),IF($AN$936=SUM($AN$879:AN888),_xlfn.CONCAT(" y ",AR888,".")))))</f>
        <v/>
      </c>
      <c r="AQ888" s="641" t="str">
        <f>IF(AO888=0,"", IF(SUM($AN$582:BW888)=1,AR888, IF($AN$589&gt;SUM($AN$582:BW888),_xlfn.CONCAT(", ",AR888), IF($AN$589=SUM($AN$582:BW888),_xlfn.CONCAT(" y ",AR888,".")))))</f>
        <v/>
      </c>
      <c r="AR888" s="639">
        <f t="shared" si="399"/>
        <v>9</v>
      </c>
      <c r="AS888" s="641"/>
      <c r="AX888" s="645">
        <f t="shared" si="394"/>
        <v>0</v>
      </c>
      <c r="AY888" s="647"/>
    </row>
    <row r="889" spans="1:57" ht="15" customHeight="1">
      <c r="A889" s="131"/>
      <c r="B889" s="10"/>
      <c r="C889" s="81" t="s">
        <v>75</v>
      </c>
      <c r="D889" s="792" t="str">
        <f>IF(CNGE_2026_M3_Secc1!$AH$40=CNGE_2026_M3_Secc1!$AJ$40,"",IF(CNGE_2026_M3_Secc1!D69="","",CNGE_2026_M3_Secc1!D69))</f>
        <v/>
      </c>
      <c r="E889" s="793"/>
      <c r="F889" s="793"/>
      <c r="G889" s="793"/>
      <c r="H889" s="793"/>
      <c r="I889" s="793"/>
      <c r="J889" s="794"/>
      <c r="K889" s="750"/>
      <c r="L889" s="842"/>
      <c r="M889" s="842"/>
      <c r="N889" s="751"/>
      <c r="O889" s="750"/>
      <c r="P889" s="842"/>
      <c r="Q889" s="842"/>
      <c r="R889" s="751"/>
      <c r="S889" s="750"/>
      <c r="T889" s="842"/>
      <c r="U889" s="842"/>
      <c r="V889" s="751"/>
      <c r="W889" s="750"/>
      <c r="X889" s="842"/>
      <c r="Y889" s="842"/>
      <c r="Z889" s="751"/>
      <c r="AA889" s="750"/>
      <c r="AB889" s="842"/>
      <c r="AC889" s="842"/>
      <c r="AD889" s="751"/>
      <c r="AH889" s="896">
        <f t="shared" si="395"/>
        <v>0</v>
      </c>
      <c r="AI889" s="627"/>
      <c r="AJ889" s="896">
        <f t="shared" si="396"/>
        <v>0</v>
      </c>
      <c r="AK889" s="627"/>
      <c r="AL889" s="896">
        <f t="shared" si="397"/>
        <v>0</v>
      </c>
      <c r="AM889" s="627"/>
      <c r="AN889" s="627">
        <f t="shared" si="398"/>
        <v>0</v>
      </c>
      <c r="AO889" s="627"/>
      <c r="AP889" s="639" t="str">
        <f>IF(AN889=0,"",IF(SUM($AN$879:AN889)=1,AR889,IF($AN$936&gt;SUM($AN$879:AN889),_xlfn.CONCAT(", ",AR889),IF($AN$936=SUM($AN$879:AN889),_xlfn.CONCAT(" y ",AR889,".")))))</f>
        <v/>
      </c>
      <c r="AQ889" s="641" t="str">
        <f>IF(AO889=0,"", IF(SUM($AN$582:BW889)=1,AR889, IF($AN$589&gt;SUM($AN$582:BW889),_xlfn.CONCAT(", ",AR889), IF($AN$589=SUM($AN$582:BW889),_xlfn.CONCAT(" y ",AR889,".")))))</f>
        <v/>
      </c>
      <c r="AR889" s="639">
        <f t="shared" si="399"/>
        <v>10</v>
      </c>
      <c r="AS889" s="641"/>
      <c r="AX889" s="645">
        <f t="shared" si="394"/>
        <v>0</v>
      </c>
      <c r="AY889" s="647"/>
    </row>
    <row r="890" spans="1:57" ht="15" customHeight="1">
      <c r="A890" s="131"/>
      <c r="B890" s="10"/>
      <c r="C890" s="81" t="s">
        <v>76</v>
      </c>
      <c r="D890" s="792" t="str">
        <f>IF(CNGE_2026_M3_Secc1!$AH$40=CNGE_2026_M3_Secc1!$AJ$40,"",IF(CNGE_2026_M3_Secc1!D70="","",CNGE_2026_M3_Secc1!D70))</f>
        <v/>
      </c>
      <c r="E890" s="793"/>
      <c r="F890" s="793"/>
      <c r="G890" s="793"/>
      <c r="H890" s="793"/>
      <c r="I890" s="793"/>
      <c r="J890" s="794"/>
      <c r="K890" s="750"/>
      <c r="L890" s="842"/>
      <c r="M890" s="842"/>
      <c r="N890" s="751"/>
      <c r="O890" s="750"/>
      <c r="P890" s="842"/>
      <c r="Q890" s="842"/>
      <c r="R890" s="751"/>
      <c r="S890" s="750"/>
      <c r="T890" s="842"/>
      <c r="U890" s="842"/>
      <c r="V890" s="751"/>
      <c r="W890" s="750"/>
      <c r="X890" s="842"/>
      <c r="Y890" s="842"/>
      <c r="Z890" s="751"/>
      <c r="AA890" s="750"/>
      <c r="AB890" s="842"/>
      <c r="AC890" s="842"/>
      <c r="AD890" s="751"/>
      <c r="AH890" s="896">
        <f t="shared" si="395"/>
        <v>0</v>
      </c>
      <c r="AI890" s="627"/>
      <c r="AJ890" s="896">
        <f t="shared" si="396"/>
        <v>0</v>
      </c>
      <c r="AK890" s="627"/>
      <c r="AL890" s="896">
        <f t="shared" si="397"/>
        <v>0</v>
      </c>
      <c r="AM890" s="627"/>
      <c r="AN890" s="627">
        <f t="shared" si="398"/>
        <v>0</v>
      </c>
      <c r="AO890" s="627"/>
      <c r="AP890" s="639" t="str">
        <f>IF(AN890=0,"",IF(SUM($AN$879:AN890)=1,AR890,IF($AN$936&gt;SUM($AN$879:AN890),_xlfn.CONCAT(", ",AR890),IF($AN$936=SUM($AN$879:AN890),_xlfn.CONCAT(" y ",AR890,".")))))</f>
        <v/>
      </c>
      <c r="AQ890" s="641" t="str">
        <f>IF(AO890=0,"", IF(SUM($AN$582:BW890)=1,AR890, IF($AN$589&gt;SUM($AN$582:BW890),_xlfn.CONCAT(", ",AR890), IF($AN$589=SUM($AN$582:BW890),_xlfn.CONCAT(" y ",AR890,".")))))</f>
        <v/>
      </c>
      <c r="AR890" s="639">
        <f t="shared" si="399"/>
        <v>11</v>
      </c>
      <c r="AS890" s="641"/>
      <c r="AX890" s="645">
        <f t="shared" si="394"/>
        <v>0</v>
      </c>
      <c r="AY890" s="647"/>
    </row>
    <row r="891" spans="1:57" ht="15" customHeight="1">
      <c r="A891" s="131"/>
      <c r="B891" s="10"/>
      <c r="C891" s="81" t="s">
        <v>77</v>
      </c>
      <c r="D891" s="792" t="str">
        <f>IF(CNGE_2026_M3_Secc1!$AH$40=CNGE_2026_M3_Secc1!$AJ$40,"",IF(CNGE_2026_M3_Secc1!D71="","",CNGE_2026_M3_Secc1!D71))</f>
        <v/>
      </c>
      <c r="E891" s="793"/>
      <c r="F891" s="793"/>
      <c r="G891" s="793"/>
      <c r="H891" s="793"/>
      <c r="I891" s="793"/>
      <c r="J891" s="794"/>
      <c r="K891" s="750"/>
      <c r="L891" s="842"/>
      <c r="M891" s="842"/>
      <c r="N891" s="751"/>
      <c r="O891" s="750"/>
      <c r="P891" s="842"/>
      <c r="Q891" s="842"/>
      <c r="R891" s="751"/>
      <c r="S891" s="750"/>
      <c r="T891" s="842"/>
      <c r="U891" s="842"/>
      <c r="V891" s="751"/>
      <c r="W891" s="750"/>
      <c r="X891" s="842"/>
      <c r="Y891" s="842"/>
      <c r="Z891" s="751"/>
      <c r="AA891" s="750"/>
      <c r="AB891" s="842"/>
      <c r="AC891" s="842"/>
      <c r="AD891" s="751"/>
      <c r="AH891" s="896">
        <f t="shared" si="395"/>
        <v>0</v>
      </c>
      <c r="AI891" s="627"/>
      <c r="AJ891" s="896">
        <f t="shared" si="396"/>
        <v>0</v>
      </c>
      <c r="AK891" s="627"/>
      <c r="AL891" s="896">
        <f t="shared" si="397"/>
        <v>0</v>
      </c>
      <c r="AM891" s="627"/>
      <c r="AN891" s="627">
        <f t="shared" si="398"/>
        <v>0</v>
      </c>
      <c r="AO891" s="627"/>
      <c r="AP891" s="639" t="str">
        <f>IF(AN891=0,"",IF(SUM($AN$879:AN891)=1,AR891,IF($AN$936&gt;SUM($AN$879:AN891),_xlfn.CONCAT(", ",AR891),IF($AN$936=SUM($AN$879:AN891),_xlfn.CONCAT(" y ",AR891,".")))))</f>
        <v/>
      </c>
      <c r="AQ891" s="641" t="str">
        <f>IF(AO891=0,"", IF(SUM($AN$582:BW891)=1,AR891, IF($AN$589&gt;SUM($AN$582:BW891),_xlfn.CONCAT(", ",AR891), IF($AN$589=SUM($AN$582:BW891),_xlfn.CONCAT(" y ",AR891,".")))))</f>
        <v/>
      </c>
      <c r="AR891" s="639">
        <f t="shared" si="399"/>
        <v>12</v>
      </c>
      <c r="AS891" s="641"/>
      <c r="AX891" s="645">
        <f t="shared" si="394"/>
        <v>0</v>
      </c>
      <c r="AY891" s="647"/>
    </row>
    <row r="892" spans="1:57" ht="15" customHeight="1">
      <c r="A892" s="131"/>
      <c r="B892" s="10"/>
      <c r="C892" s="81" t="s">
        <v>78</v>
      </c>
      <c r="D892" s="792" t="str">
        <f>IF(CNGE_2026_M3_Secc1!$AH$40=CNGE_2026_M3_Secc1!$AJ$40,"",IF(CNGE_2026_M3_Secc1!D72="","",CNGE_2026_M3_Secc1!D72))</f>
        <v/>
      </c>
      <c r="E892" s="793"/>
      <c r="F892" s="793"/>
      <c r="G892" s="793"/>
      <c r="H892" s="793"/>
      <c r="I892" s="793"/>
      <c r="J892" s="794"/>
      <c r="K892" s="750"/>
      <c r="L892" s="842"/>
      <c r="M892" s="842"/>
      <c r="N892" s="751"/>
      <c r="O892" s="750"/>
      <c r="P892" s="842"/>
      <c r="Q892" s="842"/>
      <c r="R892" s="751"/>
      <c r="S892" s="750"/>
      <c r="T892" s="842"/>
      <c r="U892" s="842"/>
      <c r="V892" s="751"/>
      <c r="W892" s="750"/>
      <c r="X892" s="842"/>
      <c r="Y892" s="842"/>
      <c r="Z892" s="751"/>
      <c r="AA892" s="750"/>
      <c r="AB892" s="842"/>
      <c r="AC892" s="842"/>
      <c r="AD892" s="751"/>
      <c r="AH892" s="896">
        <f t="shared" si="395"/>
        <v>0</v>
      </c>
      <c r="AI892" s="627"/>
      <c r="AJ892" s="896">
        <f t="shared" si="396"/>
        <v>0</v>
      </c>
      <c r="AK892" s="627"/>
      <c r="AL892" s="896">
        <f t="shared" si="397"/>
        <v>0</v>
      </c>
      <c r="AM892" s="627"/>
      <c r="AN892" s="627">
        <f t="shared" si="398"/>
        <v>0</v>
      </c>
      <c r="AO892" s="627"/>
      <c r="AP892" s="639" t="str">
        <f>IF(AN892=0,"",IF(SUM($AN$879:AN892)=1,AR892,IF($AN$936&gt;SUM($AN$879:AN892),_xlfn.CONCAT(", ",AR892),IF($AN$936=SUM($AN$879:AN892),_xlfn.CONCAT(" y ",AR892,".")))))</f>
        <v/>
      </c>
      <c r="AQ892" s="641" t="str">
        <f>IF(AO892=0,"", IF(SUM($AN$582:BW892)=1,AR892, IF($AN$589&gt;SUM($AN$582:BW892),_xlfn.CONCAT(", ",AR892), IF($AN$589=SUM($AN$582:BW892),_xlfn.CONCAT(" y ",AR892,".")))))</f>
        <v/>
      </c>
      <c r="AR892" s="639">
        <f t="shared" si="399"/>
        <v>13</v>
      </c>
      <c r="AS892" s="641"/>
      <c r="AX892" s="645">
        <f t="shared" si="394"/>
        <v>0</v>
      </c>
      <c r="AY892" s="647"/>
    </row>
    <row r="893" spans="1:57" ht="15" customHeight="1">
      <c r="A893" s="131"/>
      <c r="B893" s="10"/>
      <c r="C893" s="81" t="s">
        <v>79</v>
      </c>
      <c r="D893" s="792" t="str">
        <f>IF(CNGE_2026_M3_Secc1!$AH$40=CNGE_2026_M3_Secc1!$AJ$40,"",IF(CNGE_2026_M3_Secc1!D73="","",CNGE_2026_M3_Secc1!D73))</f>
        <v/>
      </c>
      <c r="E893" s="793"/>
      <c r="F893" s="793"/>
      <c r="G893" s="793"/>
      <c r="H893" s="793"/>
      <c r="I893" s="793"/>
      <c r="J893" s="794"/>
      <c r="K893" s="750"/>
      <c r="L893" s="842"/>
      <c r="M893" s="842"/>
      <c r="N893" s="751"/>
      <c r="O893" s="750"/>
      <c r="P893" s="842"/>
      <c r="Q893" s="842"/>
      <c r="R893" s="751"/>
      <c r="S893" s="750"/>
      <c r="T893" s="842"/>
      <c r="U893" s="842"/>
      <c r="V893" s="751"/>
      <c r="W893" s="750"/>
      <c r="X893" s="842"/>
      <c r="Y893" s="842"/>
      <c r="Z893" s="751"/>
      <c r="AA893" s="750"/>
      <c r="AB893" s="842"/>
      <c r="AC893" s="842"/>
      <c r="AD893" s="751"/>
      <c r="AH893" s="896">
        <f t="shared" si="395"/>
        <v>0</v>
      </c>
      <c r="AI893" s="627"/>
      <c r="AJ893" s="896">
        <f t="shared" si="396"/>
        <v>0</v>
      </c>
      <c r="AK893" s="627"/>
      <c r="AL893" s="896">
        <f t="shared" si="397"/>
        <v>0</v>
      </c>
      <c r="AM893" s="627"/>
      <c r="AN893" s="627">
        <f t="shared" si="398"/>
        <v>0</v>
      </c>
      <c r="AO893" s="627"/>
      <c r="AP893" s="639" t="str">
        <f>IF(AN893=0,"",IF(SUM($AN$879:AN893)=1,AR893,IF($AN$936&gt;SUM($AN$879:AN893),_xlfn.CONCAT(", ",AR893),IF($AN$936=SUM($AN$879:AN893),_xlfn.CONCAT(" y ",AR893,".")))))</f>
        <v/>
      </c>
      <c r="AQ893" s="641" t="str">
        <f>IF(AO893=0,"", IF(SUM($AN$582:BW893)=1,AR893, IF($AN$589&gt;SUM($AN$582:BW893),_xlfn.CONCAT(", ",AR893), IF($AN$589=SUM($AN$582:BW893),_xlfn.CONCAT(" y ",AR893,".")))))</f>
        <v/>
      </c>
      <c r="AR893" s="639">
        <f t="shared" si="399"/>
        <v>14</v>
      </c>
      <c r="AS893" s="641"/>
      <c r="AX893" s="645">
        <f t="shared" si="394"/>
        <v>0</v>
      </c>
      <c r="AY893" s="647"/>
    </row>
    <row r="894" spans="1:57" ht="15" customHeight="1">
      <c r="A894" s="131"/>
      <c r="B894" s="10"/>
      <c r="C894" s="81" t="s">
        <v>80</v>
      </c>
      <c r="D894" s="792" t="str">
        <f>IF(CNGE_2026_M3_Secc1!$AH$40=CNGE_2026_M3_Secc1!$AJ$40,"",IF(CNGE_2026_M3_Secc1!D74="","",CNGE_2026_M3_Secc1!D74))</f>
        <v/>
      </c>
      <c r="E894" s="793"/>
      <c r="F894" s="793"/>
      <c r="G894" s="793"/>
      <c r="H894" s="793"/>
      <c r="I894" s="793"/>
      <c r="J894" s="794"/>
      <c r="K894" s="750"/>
      <c r="L894" s="842"/>
      <c r="M894" s="842"/>
      <c r="N894" s="751"/>
      <c r="O894" s="750"/>
      <c r="P894" s="842"/>
      <c r="Q894" s="842"/>
      <c r="R894" s="751"/>
      <c r="S894" s="750"/>
      <c r="T894" s="842"/>
      <c r="U894" s="842"/>
      <c r="V894" s="751"/>
      <c r="W894" s="750"/>
      <c r="X894" s="842"/>
      <c r="Y894" s="842"/>
      <c r="Z894" s="751"/>
      <c r="AA894" s="750"/>
      <c r="AB894" s="842"/>
      <c r="AC894" s="842"/>
      <c r="AD894" s="751"/>
      <c r="AH894" s="896">
        <f t="shared" si="395"/>
        <v>0</v>
      </c>
      <c r="AI894" s="627"/>
      <c r="AJ894" s="896">
        <f t="shared" si="396"/>
        <v>0</v>
      </c>
      <c r="AK894" s="627"/>
      <c r="AL894" s="896">
        <f t="shared" si="397"/>
        <v>0</v>
      </c>
      <c r="AM894" s="627"/>
      <c r="AN894" s="627">
        <f t="shared" si="398"/>
        <v>0</v>
      </c>
      <c r="AO894" s="627"/>
      <c r="AP894" s="639" t="str">
        <f>IF(AN894=0,"",IF(SUM($AN$879:AN894)=1,AR894,IF($AN$936&gt;SUM($AN$879:AN894),_xlfn.CONCAT(", ",AR894),IF($AN$936=SUM($AN$879:AN894),_xlfn.CONCAT(" y ",AR894,".")))))</f>
        <v/>
      </c>
      <c r="AQ894" s="641" t="str">
        <f>IF(AO894=0,"", IF(SUM($AN$582:BW894)=1,AR894, IF($AN$589&gt;SUM($AN$582:BW894),_xlfn.CONCAT(", ",AR894), IF($AN$589=SUM($AN$582:BW894),_xlfn.CONCAT(" y ",AR894,".")))))</f>
        <v/>
      </c>
      <c r="AR894" s="639">
        <f t="shared" si="399"/>
        <v>15</v>
      </c>
      <c r="AS894" s="641"/>
      <c r="AX894" s="645">
        <f t="shared" si="394"/>
        <v>0</v>
      </c>
      <c r="AY894" s="647"/>
    </row>
    <row r="895" spans="1:57" ht="15" customHeight="1">
      <c r="A895" s="131"/>
      <c r="B895" s="10"/>
      <c r="C895" s="81" t="s">
        <v>81</v>
      </c>
      <c r="D895" s="792" t="str">
        <f>IF(CNGE_2026_M3_Secc1!$AH$40=CNGE_2026_M3_Secc1!$AJ$40,"",IF(CNGE_2026_M3_Secc1!D75="","",CNGE_2026_M3_Secc1!D75))</f>
        <v/>
      </c>
      <c r="E895" s="793"/>
      <c r="F895" s="793"/>
      <c r="G895" s="793"/>
      <c r="H895" s="793"/>
      <c r="I895" s="793"/>
      <c r="J895" s="794"/>
      <c r="K895" s="750"/>
      <c r="L895" s="842"/>
      <c r="M895" s="842"/>
      <c r="N895" s="751"/>
      <c r="O895" s="750"/>
      <c r="P895" s="842"/>
      <c r="Q895" s="842"/>
      <c r="R895" s="751"/>
      <c r="S895" s="750"/>
      <c r="T895" s="842"/>
      <c r="U895" s="842"/>
      <c r="V895" s="751"/>
      <c r="W895" s="750"/>
      <c r="X895" s="842"/>
      <c r="Y895" s="842"/>
      <c r="Z895" s="751"/>
      <c r="AA895" s="750"/>
      <c r="AB895" s="842"/>
      <c r="AC895" s="842"/>
      <c r="AD895" s="751"/>
      <c r="AH895" s="896">
        <f t="shared" si="395"/>
        <v>0</v>
      </c>
      <c r="AI895" s="627"/>
      <c r="AJ895" s="896">
        <f t="shared" si="396"/>
        <v>0</v>
      </c>
      <c r="AK895" s="627"/>
      <c r="AL895" s="896">
        <f t="shared" si="397"/>
        <v>0</v>
      </c>
      <c r="AM895" s="627"/>
      <c r="AN895" s="627">
        <f t="shared" si="398"/>
        <v>0</v>
      </c>
      <c r="AO895" s="627"/>
      <c r="AP895" s="639" t="str">
        <f>IF(AN895=0,"",IF(SUM($AN$879:AN895)=1,AR895,IF($AN$936&gt;SUM($AN$879:AN895),_xlfn.CONCAT(", ",AR895),IF($AN$936=SUM($AN$879:AN895),_xlfn.CONCAT(" y ",AR895,".")))))</f>
        <v/>
      </c>
      <c r="AQ895" s="641" t="str">
        <f>IF(AO895=0,"", IF(SUM($AN$582:BW895)=1,AR895, IF($AN$589&gt;SUM($AN$582:BW895),_xlfn.CONCAT(", ",AR895), IF($AN$589=SUM($AN$582:BW895),_xlfn.CONCAT(" y ",AR895,".")))))</f>
        <v/>
      </c>
      <c r="AR895" s="639">
        <f t="shared" si="399"/>
        <v>16</v>
      </c>
      <c r="AS895" s="641"/>
      <c r="AX895" s="645">
        <f t="shared" si="394"/>
        <v>0</v>
      </c>
      <c r="AY895" s="647"/>
    </row>
    <row r="896" spans="1:57" ht="15" customHeight="1">
      <c r="A896" s="131"/>
      <c r="B896" s="10"/>
      <c r="C896" s="81" t="s">
        <v>82</v>
      </c>
      <c r="D896" s="792" t="str">
        <f>IF(CNGE_2026_M3_Secc1!$AH$40=CNGE_2026_M3_Secc1!$AJ$40,"",IF(CNGE_2026_M3_Secc1!D76="","",CNGE_2026_M3_Secc1!D76))</f>
        <v/>
      </c>
      <c r="E896" s="793"/>
      <c r="F896" s="793"/>
      <c r="G896" s="793"/>
      <c r="H896" s="793"/>
      <c r="I896" s="793"/>
      <c r="J896" s="794"/>
      <c r="K896" s="750"/>
      <c r="L896" s="842"/>
      <c r="M896" s="842"/>
      <c r="N896" s="751"/>
      <c r="O896" s="750"/>
      <c r="P896" s="842"/>
      <c r="Q896" s="842"/>
      <c r="R896" s="751"/>
      <c r="S896" s="750"/>
      <c r="T896" s="842"/>
      <c r="U896" s="842"/>
      <c r="V896" s="751"/>
      <c r="W896" s="750"/>
      <c r="X896" s="842"/>
      <c r="Y896" s="842"/>
      <c r="Z896" s="751"/>
      <c r="AA896" s="750"/>
      <c r="AB896" s="842"/>
      <c r="AC896" s="842"/>
      <c r="AD896" s="751"/>
      <c r="AH896" s="896">
        <f t="shared" si="395"/>
        <v>0</v>
      </c>
      <c r="AI896" s="627"/>
      <c r="AJ896" s="896">
        <f t="shared" si="396"/>
        <v>0</v>
      </c>
      <c r="AK896" s="627"/>
      <c r="AL896" s="896">
        <f t="shared" si="397"/>
        <v>0</v>
      </c>
      <c r="AM896" s="627"/>
      <c r="AN896" s="627">
        <f t="shared" si="398"/>
        <v>0</v>
      </c>
      <c r="AO896" s="627"/>
      <c r="AP896" s="639" t="str">
        <f>IF(AN896=0,"",IF(SUM($AN$879:AN896)=1,AR896,IF($AN$936&gt;SUM($AN$879:AN896),_xlfn.CONCAT(", ",AR896),IF($AN$936=SUM($AN$879:AN896),_xlfn.CONCAT(" y ",AR896,".")))))</f>
        <v/>
      </c>
      <c r="AQ896" s="641" t="str">
        <f>IF(AO896=0,"", IF(SUM($AN$582:BW896)=1,AR896, IF($AN$589&gt;SUM($AN$582:BW896),_xlfn.CONCAT(", ",AR896), IF($AN$589=SUM($AN$582:BW896),_xlfn.CONCAT(" y ",AR896,".")))))</f>
        <v/>
      </c>
      <c r="AR896" s="639">
        <f t="shared" si="399"/>
        <v>17</v>
      </c>
      <c r="AS896" s="641"/>
      <c r="AX896" s="645">
        <f t="shared" si="394"/>
        <v>0</v>
      </c>
      <c r="AY896" s="647"/>
    </row>
    <row r="897" spans="1:51" ht="15" customHeight="1">
      <c r="A897" s="131"/>
      <c r="B897" s="10"/>
      <c r="C897" s="81" t="s">
        <v>83</v>
      </c>
      <c r="D897" s="792" t="str">
        <f>IF(CNGE_2026_M3_Secc1!$AH$40=CNGE_2026_M3_Secc1!$AJ$40,"",IF(CNGE_2026_M3_Secc1!D77="","",CNGE_2026_M3_Secc1!D77))</f>
        <v/>
      </c>
      <c r="E897" s="793"/>
      <c r="F897" s="793"/>
      <c r="G897" s="793"/>
      <c r="H897" s="793"/>
      <c r="I897" s="793"/>
      <c r="J897" s="794"/>
      <c r="K897" s="750"/>
      <c r="L897" s="842"/>
      <c r="M897" s="842"/>
      <c r="N897" s="751"/>
      <c r="O897" s="750"/>
      <c r="P897" s="842"/>
      <c r="Q897" s="842"/>
      <c r="R897" s="751"/>
      <c r="S897" s="750"/>
      <c r="T897" s="842"/>
      <c r="U897" s="842"/>
      <c r="V897" s="751"/>
      <c r="W897" s="750"/>
      <c r="X897" s="842"/>
      <c r="Y897" s="842"/>
      <c r="Z897" s="751"/>
      <c r="AA897" s="750"/>
      <c r="AB897" s="842"/>
      <c r="AC897" s="842"/>
      <c r="AD897" s="751"/>
      <c r="AH897" s="896">
        <f t="shared" si="395"/>
        <v>0</v>
      </c>
      <c r="AI897" s="627"/>
      <c r="AJ897" s="896">
        <f t="shared" si="396"/>
        <v>0</v>
      </c>
      <c r="AK897" s="627"/>
      <c r="AL897" s="896">
        <f t="shared" si="397"/>
        <v>0</v>
      </c>
      <c r="AM897" s="627"/>
      <c r="AN897" s="627">
        <f t="shared" si="398"/>
        <v>0</v>
      </c>
      <c r="AO897" s="627"/>
      <c r="AP897" s="639" t="str">
        <f>IF(AN897=0,"",IF(SUM($AN$879:AN897)=1,AR897,IF($AN$936&gt;SUM($AN$879:AN897),_xlfn.CONCAT(", ",AR897),IF($AN$936=SUM($AN$879:AN897),_xlfn.CONCAT(" y ",AR897,".")))))</f>
        <v/>
      </c>
      <c r="AQ897" s="641" t="str">
        <f>IF(AO897=0,"", IF(SUM($AN$582:BW897)=1,AR897, IF($AN$589&gt;SUM($AN$582:BW897),_xlfn.CONCAT(", ",AR897), IF($AN$589=SUM($AN$582:BW897),_xlfn.CONCAT(" y ",AR897,".")))))</f>
        <v/>
      </c>
      <c r="AR897" s="639">
        <f t="shared" si="399"/>
        <v>18</v>
      </c>
      <c r="AS897" s="641"/>
      <c r="AX897" s="645">
        <f t="shared" si="394"/>
        <v>0</v>
      </c>
      <c r="AY897" s="647"/>
    </row>
    <row r="898" spans="1:51" ht="15" customHeight="1">
      <c r="A898" s="131"/>
      <c r="B898" s="10"/>
      <c r="C898" s="81" t="s">
        <v>84</v>
      </c>
      <c r="D898" s="792" t="str">
        <f>IF(CNGE_2026_M3_Secc1!$AH$40=CNGE_2026_M3_Secc1!$AJ$40,"",IF(CNGE_2026_M3_Secc1!D78="","",CNGE_2026_M3_Secc1!D78))</f>
        <v/>
      </c>
      <c r="E898" s="793"/>
      <c r="F898" s="793"/>
      <c r="G898" s="793"/>
      <c r="H898" s="793"/>
      <c r="I898" s="793"/>
      <c r="J898" s="794"/>
      <c r="K898" s="750"/>
      <c r="L898" s="842"/>
      <c r="M898" s="842"/>
      <c r="N898" s="751"/>
      <c r="O898" s="750"/>
      <c r="P898" s="842"/>
      <c r="Q898" s="842"/>
      <c r="R898" s="751"/>
      <c r="S898" s="750"/>
      <c r="T898" s="842"/>
      <c r="U898" s="842"/>
      <c r="V898" s="751"/>
      <c r="W898" s="750"/>
      <c r="X898" s="842"/>
      <c r="Y898" s="842"/>
      <c r="Z898" s="751"/>
      <c r="AA898" s="750"/>
      <c r="AB898" s="842"/>
      <c r="AC898" s="842"/>
      <c r="AD898" s="751"/>
      <c r="AH898" s="896">
        <f t="shared" si="395"/>
        <v>0</v>
      </c>
      <c r="AI898" s="627"/>
      <c r="AJ898" s="896">
        <f t="shared" si="396"/>
        <v>0</v>
      </c>
      <c r="AK898" s="627"/>
      <c r="AL898" s="896">
        <f t="shared" si="397"/>
        <v>0</v>
      </c>
      <c r="AM898" s="627"/>
      <c r="AN898" s="627">
        <f t="shared" si="398"/>
        <v>0</v>
      </c>
      <c r="AO898" s="627"/>
      <c r="AP898" s="639" t="str">
        <f>IF(AN898=0,"",IF(SUM($AN$879:AN898)=1,AR898,IF($AN$936&gt;SUM($AN$879:AN898),_xlfn.CONCAT(", ",AR898),IF($AN$936=SUM($AN$879:AN898),_xlfn.CONCAT(" y ",AR898,".")))))</f>
        <v/>
      </c>
      <c r="AQ898" s="641" t="str">
        <f>IF(AO898=0,"", IF(SUM($AN$582:BW898)=1,AR898, IF($AN$589&gt;SUM($AN$582:BW898),_xlfn.CONCAT(", ",AR898), IF($AN$589=SUM($AN$582:BW898),_xlfn.CONCAT(" y ",AR898,".")))))</f>
        <v/>
      </c>
      <c r="AR898" s="639">
        <f t="shared" si="399"/>
        <v>19</v>
      </c>
      <c r="AS898" s="641"/>
      <c r="AX898" s="645">
        <f t="shared" si="394"/>
        <v>0</v>
      </c>
      <c r="AY898" s="647"/>
    </row>
    <row r="899" spans="1:51" ht="15" customHeight="1">
      <c r="A899" s="131"/>
      <c r="B899" s="10"/>
      <c r="C899" s="81" t="s">
        <v>85</v>
      </c>
      <c r="D899" s="792" t="str">
        <f>IF(CNGE_2026_M3_Secc1!$AH$40=CNGE_2026_M3_Secc1!$AJ$40,"",IF(CNGE_2026_M3_Secc1!D79="","",CNGE_2026_M3_Secc1!D79))</f>
        <v/>
      </c>
      <c r="E899" s="793"/>
      <c r="F899" s="793"/>
      <c r="G899" s="793"/>
      <c r="H899" s="793"/>
      <c r="I899" s="793"/>
      <c r="J899" s="794"/>
      <c r="K899" s="750"/>
      <c r="L899" s="842"/>
      <c r="M899" s="842"/>
      <c r="N899" s="751"/>
      <c r="O899" s="750"/>
      <c r="P899" s="842"/>
      <c r="Q899" s="842"/>
      <c r="R899" s="751"/>
      <c r="S899" s="750"/>
      <c r="T899" s="842"/>
      <c r="U899" s="842"/>
      <c r="V899" s="751"/>
      <c r="W899" s="750"/>
      <c r="X899" s="842"/>
      <c r="Y899" s="842"/>
      <c r="Z899" s="751"/>
      <c r="AA899" s="750"/>
      <c r="AB899" s="842"/>
      <c r="AC899" s="842"/>
      <c r="AD899" s="751"/>
      <c r="AH899" s="896">
        <f t="shared" si="395"/>
        <v>0</v>
      </c>
      <c r="AI899" s="627"/>
      <c r="AJ899" s="896">
        <f t="shared" si="396"/>
        <v>0</v>
      </c>
      <c r="AK899" s="627"/>
      <c r="AL899" s="896">
        <f t="shared" si="397"/>
        <v>0</v>
      </c>
      <c r="AM899" s="627"/>
      <c r="AN899" s="627">
        <f t="shared" si="398"/>
        <v>0</v>
      </c>
      <c r="AO899" s="627"/>
      <c r="AP899" s="639" t="str">
        <f>IF(AN899=0,"",IF(SUM($AN$879:AN899)=1,AR899,IF($AN$936&gt;SUM($AN$879:AN899),_xlfn.CONCAT(", ",AR899),IF($AN$936=SUM($AN$879:AN899),_xlfn.CONCAT(" y ",AR899,".")))))</f>
        <v/>
      </c>
      <c r="AQ899" s="641" t="str">
        <f>IF(AO899=0,"", IF(SUM($AN$582:BW899)=1,AR899, IF($AN$589&gt;SUM($AN$582:BW899),_xlfn.CONCAT(", ",AR899), IF($AN$589=SUM($AN$582:BW899),_xlfn.CONCAT(" y ",AR899,".")))))</f>
        <v/>
      </c>
      <c r="AR899" s="639">
        <f t="shared" si="399"/>
        <v>20</v>
      </c>
      <c r="AS899" s="641"/>
      <c r="AX899" s="645">
        <f t="shared" si="394"/>
        <v>0</v>
      </c>
      <c r="AY899" s="647"/>
    </row>
    <row r="900" spans="1:51" ht="15" customHeight="1">
      <c r="A900" s="131"/>
      <c r="B900" s="10"/>
      <c r="C900" s="81" t="s">
        <v>86</v>
      </c>
      <c r="D900" s="792" t="str">
        <f>IF(CNGE_2026_M3_Secc1!$AH$40=CNGE_2026_M3_Secc1!$AJ$40,"",IF(CNGE_2026_M3_Secc1!D80="","",CNGE_2026_M3_Secc1!D80))</f>
        <v/>
      </c>
      <c r="E900" s="793"/>
      <c r="F900" s="793"/>
      <c r="G900" s="793"/>
      <c r="H900" s="793"/>
      <c r="I900" s="793"/>
      <c r="J900" s="794"/>
      <c r="K900" s="750"/>
      <c r="L900" s="842"/>
      <c r="M900" s="842"/>
      <c r="N900" s="751"/>
      <c r="O900" s="750"/>
      <c r="P900" s="842"/>
      <c r="Q900" s="842"/>
      <c r="R900" s="751"/>
      <c r="S900" s="750"/>
      <c r="T900" s="842"/>
      <c r="U900" s="842"/>
      <c r="V900" s="751"/>
      <c r="W900" s="750"/>
      <c r="X900" s="842"/>
      <c r="Y900" s="842"/>
      <c r="Z900" s="751"/>
      <c r="AA900" s="750"/>
      <c r="AB900" s="842"/>
      <c r="AC900" s="842"/>
      <c r="AD900" s="751"/>
      <c r="AH900" s="896">
        <f t="shared" si="395"/>
        <v>0</v>
      </c>
      <c r="AI900" s="627"/>
      <c r="AJ900" s="896">
        <f t="shared" si="396"/>
        <v>0</v>
      </c>
      <c r="AK900" s="627"/>
      <c r="AL900" s="896">
        <f t="shared" si="397"/>
        <v>0</v>
      </c>
      <c r="AM900" s="627"/>
      <c r="AN900" s="627">
        <f t="shared" si="398"/>
        <v>0</v>
      </c>
      <c r="AO900" s="627"/>
      <c r="AP900" s="639" t="str">
        <f>IF(AN900=0,"",IF(SUM($AN$879:AN900)=1,AR900,IF($AN$936&gt;SUM($AN$879:AN900),_xlfn.CONCAT(", ",AR900),IF($AN$936=SUM($AN$879:AN900),_xlfn.CONCAT(" y ",AR900,".")))))</f>
        <v/>
      </c>
      <c r="AQ900" s="641" t="str">
        <f>IF(AO900=0,"", IF(SUM($AN$582:BW900)=1,AR900, IF($AN$589&gt;SUM($AN$582:BW900),_xlfn.CONCAT(", ",AR900), IF($AN$589=SUM($AN$582:BW900),_xlfn.CONCAT(" y ",AR900,".")))))</f>
        <v/>
      </c>
      <c r="AR900" s="639">
        <f t="shared" si="399"/>
        <v>21</v>
      </c>
      <c r="AS900" s="641"/>
      <c r="AX900" s="645">
        <f t="shared" si="394"/>
        <v>0</v>
      </c>
      <c r="AY900" s="647"/>
    </row>
    <row r="901" spans="1:51" ht="15" customHeight="1">
      <c r="A901" s="131"/>
      <c r="B901" s="10"/>
      <c r="C901" s="81" t="s">
        <v>87</v>
      </c>
      <c r="D901" s="792" t="str">
        <f>IF(CNGE_2026_M3_Secc1!$AH$40=CNGE_2026_M3_Secc1!$AJ$40,"",IF(CNGE_2026_M3_Secc1!D81="","",CNGE_2026_M3_Secc1!D81))</f>
        <v/>
      </c>
      <c r="E901" s="793"/>
      <c r="F901" s="793"/>
      <c r="G901" s="793"/>
      <c r="H901" s="793"/>
      <c r="I901" s="793"/>
      <c r="J901" s="794"/>
      <c r="K901" s="750"/>
      <c r="L901" s="842"/>
      <c r="M901" s="842"/>
      <c r="N901" s="751"/>
      <c r="O901" s="750"/>
      <c r="P901" s="842"/>
      <c r="Q901" s="842"/>
      <c r="R901" s="751"/>
      <c r="S901" s="750"/>
      <c r="T901" s="842"/>
      <c r="U901" s="842"/>
      <c r="V901" s="751"/>
      <c r="W901" s="750"/>
      <c r="X901" s="842"/>
      <c r="Y901" s="842"/>
      <c r="Z901" s="751"/>
      <c r="AA901" s="750"/>
      <c r="AB901" s="842"/>
      <c r="AC901" s="842"/>
      <c r="AD901" s="751"/>
      <c r="AH901" s="896">
        <f t="shared" si="395"/>
        <v>0</v>
      </c>
      <c r="AI901" s="627"/>
      <c r="AJ901" s="896">
        <f t="shared" si="396"/>
        <v>0</v>
      </c>
      <c r="AK901" s="627"/>
      <c r="AL901" s="896">
        <f t="shared" si="397"/>
        <v>0</v>
      </c>
      <c r="AM901" s="627"/>
      <c r="AN901" s="627">
        <f t="shared" si="398"/>
        <v>0</v>
      </c>
      <c r="AO901" s="627"/>
      <c r="AP901" s="639" t="str">
        <f>IF(AN901=0,"",IF(SUM($AN$879:AN901)=1,AR901,IF($AN$936&gt;SUM($AN$879:AN901),_xlfn.CONCAT(", ",AR901),IF($AN$936=SUM($AN$879:AN901),_xlfn.CONCAT(" y ",AR901,".")))))</f>
        <v/>
      </c>
      <c r="AQ901" s="641" t="str">
        <f>IF(AO901=0,"", IF(SUM($AN$582:BW901)=1,AR901, IF($AN$589&gt;SUM($AN$582:BW901),_xlfn.CONCAT(", ",AR901), IF($AN$589=SUM($AN$582:BW901),_xlfn.CONCAT(" y ",AR901,".")))))</f>
        <v/>
      </c>
      <c r="AR901" s="639">
        <f t="shared" si="399"/>
        <v>22</v>
      </c>
      <c r="AS901" s="641"/>
      <c r="AX901" s="645">
        <f t="shared" si="394"/>
        <v>0</v>
      </c>
      <c r="AY901" s="647"/>
    </row>
    <row r="902" spans="1:51" ht="15" customHeight="1">
      <c r="A902" s="131"/>
      <c r="B902" s="10"/>
      <c r="C902" s="81" t="s">
        <v>88</v>
      </c>
      <c r="D902" s="792" t="str">
        <f>IF(CNGE_2026_M3_Secc1!$AH$40=CNGE_2026_M3_Secc1!$AJ$40,"",IF(CNGE_2026_M3_Secc1!D82="","",CNGE_2026_M3_Secc1!D82))</f>
        <v/>
      </c>
      <c r="E902" s="793"/>
      <c r="F902" s="793"/>
      <c r="G902" s="793"/>
      <c r="H902" s="793"/>
      <c r="I902" s="793"/>
      <c r="J902" s="794"/>
      <c r="K902" s="750"/>
      <c r="L902" s="842"/>
      <c r="M902" s="842"/>
      <c r="N902" s="751"/>
      <c r="O902" s="750"/>
      <c r="P902" s="842"/>
      <c r="Q902" s="842"/>
      <c r="R902" s="751"/>
      <c r="S902" s="750"/>
      <c r="T902" s="842"/>
      <c r="U902" s="842"/>
      <c r="V902" s="751"/>
      <c r="W902" s="750"/>
      <c r="X902" s="842"/>
      <c r="Y902" s="842"/>
      <c r="Z902" s="751"/>
      <c r="AA902" s="750"/>
      <c r="AB902" s="842"/>
      <c r="AC902" s="842"/>
      <c r="AD902" s="751"/>
      <c r="AH902" s="896">
        <f t="shared" si="395"/>
        <v>0</v>
      </c>
      <c r="AI902" s="627"/>
      <c r="AJ902" s="896">
        <f t="shared" si="396"/>
        <v>0</v>
      </c>
      <c r="AK902" s="627"/>
      <c r="AL902" s="896">
        <f t="shared" si="397"/>
        <v>0</v>
      </c>
      <c r="AM902" s="627"/>
      <c r="AN902" s="627">
        <f t="shared" si="398"/>
        <v>0</v>
      </c>
      <c r="AO902" s="627"/>
      <c r="AP902" s="639" t="str">
        <f>IF(AN902=0,"",IF(SUM($AN$879:AN902)=1,AR902,IF($AN$936&gt;SUM($AN$879:AN902),_xlfn.CONCAT(", ",AR902),IF($AN$936=SUM($AN$879:AN902),_xlfn.CONCAT(" y ",AR902,".")))))</f>
        <v/>
      </c>
      <c r="AQ902" s="641" t="str">
        <f>IF(AO902=0,"", IF(SUM($AN$582:BW902)=1,AR902, IF($AN$589&gt;SUM($AN$582:BW902),_xlfn.CONCAT(", ",AR902), IF($AN$589=SUM($AN$582:BW902),_xlfn.CONCAT(" y ",AR902,".")))))</f>
        <v/>
      </c>
      <c r="AR902" s="639">
        <f t="shared" si="399"/>
        <v>23</v>
      </c>
      <c r="AS902" s="641"/>
      <c r="AX902" s="645">
        <f t="shared" si="394"/>
        <v>0</v>
      </c>
      <c r="AY902" s="647"/>
    </row>
    <row r="903" spans="1:51" ht="15" customHeight="1">
      <c r="A903" s="131"/>
      <c r="B903" s="10"/>
      <c r="C903" s="81" t="s">
        <v>89</v>
      </c>
      <c r="D903" s="792" t="str">
        <f>IF(CNGE_2026_M3_Secc1!$AH$40=CNGE_2026_M3_Secc1!$AJ$40,"",IF(CNGE_2026_M3_Secc1!D83="","",CNGE_2026_M3_Secc1!D83))</f>
        <v/>
      </c>
      <c r="E903" s="793"/>
      <c r="F903" s="793"/>
      <c r="G903" s="793"/>
      <c r="H903" s="793"/>
      <c r="I903" s="793"/>
      <c r="J903" s="794"/>
      <c r="K903" s="750"/>
      <c r="L903" s="842"/>
      <c r="M903" s="842"/>
      <c r="N903" s="751"/>
      <c r="O903" s="750"/>
      <c r="P903" s="842"/>
      <c r="Q903" s="842"/>
      <c r="R903" s="751"/>
      <c r="S903" s="750"/>
      <c r="T903" s="842"/>
      <c r="U903" s="842"/>
      <c r="V903" s="751"/>
      <c r="W903" s="750"/>
      <c r="X903" s="842"/>
      <c r="Y903" s="842"/>
      <c r="Z903" s="751"/>
      <c r="AA903" s="750"/>
      <c r="AB903" s="842"/>
      <c r="AC903" s="842"/>
      <c r="AD903" s="751"/>
      <c r="AH903" s="896">
        <f t="shared" si="395"/>
        <v>0</v>
      </c>
      <c r="AI903" s="627"/>
      <c r="AJ903" s="896">
        <f t="shared" si="396"/>
        <v>0</v>
      </c>
      <c r="AK903" s="627"/>
      <c r="AL903" s="896">
        <f t="shared" si="397"/>
        <v>0</v>
      </c>
      <c r="AM903" s="627"/>
      <c r="AN903" s="627">
        <f t="shared" si="398"/>
        <v>0</v>
      </c>
      <c r="AO903" s="627"/>
      <c r="AP903" s="639" t="str">
        <f>IF(AN903=0,"",IF(SUM($AN$879:AN903)=1,AR903,IF($AN$936&gt;SUM($AN$879:AN903),_xlfn.CONCAT(", ",AR903),IF($AN$936=SUM($AN$879:AN903),_xlfn.CONCAT(" y ",AR903,".")))))</f>
        <v/>
      </c>
      <c r="AQ903" s="641" t="str">
        <f>IF(AO903=0,"", IF(SUM($AN$582:BW903)=1,AR903, IF($AN$589&gt;SUM($AN$582:BW903),_xlfn.CONCAT(", ",AR903), IF($AN$589=SUM($AN$582:BW903),_xlfn.CONCAT(" y ",AR903,".")))))</f>
        <v/>
      </c>
      <c r="AR903" s="639">
        <f t="shared" si="399"/>
        <v>24</v>
      </c>
      <c r="AS903" s="641"/>
      <c r="AX903" s="645">
        <f t="shared" si="394"/>
        <v>0</v>
      </c>
      <c r="AY903" s="647"/>
    </row>
    <row r="904" spans="1:51" ht="15" customHeight="1">
      <c r="A904" s="131"/>
      <c r="B904" s="10"/>
      <c r="C904" s="81" t="s">
        <v>90</v>
      </c>
      <c r="D904" s="792" t="str">
        <f>IF(CNGE_2026_M3_Secc1!$AH$40=CNGE_2026_M3_Secc1!$AJ$40,"",IF(CNGE_2026_M3_Secc1!D84="","",CNGE_2026_M3_Secc1!D84))</f>
        <v/>
      </c>
      <c r="E904" s="793"/>
      <c r="F904" s="793"/>
      <c r="G904" s="793"/>
      <c r="H904" s="793"/>
      <c r="I904" s="793"/>
      <c r="J904" s="794"/>
      <c r="K904" s="750"/>
      <c r="L904" s="842"/>
      <c r="M904" s="842"/>
      <c r="N904" s="751"/>
      <c r="O904" s="750"/>
      <c r="P904" s="842"/>
      <c r="Q904" s="842"/>
      <c r="R904" s="751"/>
      <c r="S904" s="750"/>
      <c r="T904" s="842"/>
      <c r="U904" s="842"/>
      <c r="V904" s="751"/>
      <c r="W904" s="750"/>
      <c r="X904" s="842"/>
      <c r="Y904" s="842"/>
      <c r="Z904" s="751"/>
      <c r="AA904" s="750"/>
      <c r="AB904" s="842"/>
      <c r="AC904" s="842"/>
      <c r="AD904" s="751"/>
      <c r="AH904" s="896">
        <f t="shared" si="395"/>
        <v>0</v>
      </c>
      <c r="AI904" s="627"/>
      <c r="AJ904" s="896">
        <f t="shared" si="396"/>
        <v>0</v>
      </c>
      <c r="AK904" s="627"/>
      <c r="AL904" s="896">
        <f t="shared" si="397"/>
        <v>0</v>
      </c>
      <c r="AM904" s="627"/>
      <c r="AN904" s="627">
        <f t="shared" si="398"/>
        <v>0</v>
      </c>
      <c r="AO904" s="627"/>
      <c r="AP904" s="639" t="str">
        <f>IF(AN904=0,"",IF(SUM($AN$879:AN904)=1,AR904,IF($AN$936&gt;SUM($AN$879:AN904),_xlfn.CONCAT(", ",AR904),IF($AN$936=SUM($AN$879:AN904),_xlfn.CONCAT(" y ",AR904,".")))))</f>
        <v/>
      </c>
      <c r="AQ904" s="641" t="str">
        <f>IF(AO904=0,"", IF(SUM($AN$582:BW904)=1,AR904, IF($AN$589&gt;SUM($AN$582:BW904),_xlfn.CONCAT(", ",AR904), IF($AN$589=SUM($AN$582:BW904),_xlfn.CONCAT(" y ",AR904,".")))))</f>
        <v/>
      </c>
      <c r="AR904" s="639">
        <f t="shared" si="399"/>
        <v>25</v>
      </c>
      <c r="AS904" s="641"/>
      <c r="AX904" s="645">
        <f t="shared" si="394"/>
        <v>0</v>
      </c>
      <c r="AY904" s="647"/>
    </row>
    <row r="905" spans="1:51" ht="15" customHeight="1">
      <c r="A905" s="131"/>
      <c r="B905" s="10"/>
      <c r="C905" s="81" t="s">
        <v>91</v>
      </c>
      <c r="D905" s="792" t="str">
        <f>IF(CNGE_2026_M3_Secc1!$AH$40=CNGE_2026_M3_Secc1!$AJ$40,"",IF(CNGE_2026_M3_Secc1!D85="","",CNGE_2026_M3_Secc1!D85))</f>
        <v/>
      </c>
      <c r="E905" s="793"/>
      <c r="F905" s="793"/>
      <c r="G905" s="793"/>
      <c r="H905" s="793"/>
      <c r="I905" s="793"/>
      <c r="J905" s="794"/>
      <c r="K905" s="750"/>
      <c r="L905" s="842"/>
      <c r="M905" s="842"/>
      <c r="N905" s="751"/>
      <c r="O905" s="750"/>
      <c r="P905" s="842"/>
      <c r="Q905" s="842"/>
      <c r="R905" s="751"/>
      <c r="S905" s="750"/>
      <c r="T905" s="842"/>
      <c r="U905" s="842"/>
      <c r="V905" s="751"/>
      <c r="W905" s="750"/>
      <c r="X905" s="842"/>
      <c r="Y905" s="842"/>
      <c r="Z905" s="751"/>
      <c r="AA905" s="750"/>
      <c r="AB905" s="842"/>
      <c r="AC905" s="842"/>
      <c r="AD905" s="751"/>
      <c r="AH905" s="896">
        <f t="shared" si="395"/>
        <v>0</v>
      </c>
      <c r="AI905" s="627"/>
      <c r="AJ905" s="896">
        <f t="shared" si="396"/>
        <v>0</v>
      </c>
      <c r="AK905" s="627"/>
      <c r="AL905" s="896">
        <f t="shared" si="397"/>
        <v>0</v>
      </c>
      <c r="AM905" s="627"/>
      <c r="AN905" s="627">
        <f t="shared" si="398"/>
        <v>0</v>
      </c>
      <c r="AO905" s="627"/>
      <c r="AP905" s="639" t="str">
        <f>IF(AN905=0,"",IF(SUM($AN$879:AN905)=1,AR905,IF($AN$936&gt;SUM($AN$879:AN905),_xlfn.CONCAT(", ",AR905),IF($AN$936=SUM($AN$879:AN905),_xlfn.CONCAT(" y ",AR905,".")))))</f>
        <v/>
      </c>
      <c r="AQ905" s="641" t="str">
        <f>IF(AO905=0,"", IF(SUM($AN$582:BW905)=1,AR905, IF($AN$589&gt;SUM($AN$582:BW905),_xlfn.CONCAT(", ",AR905), IF($AN$589=SUM($AN$582:BW905),_xlfn.CONCAT(" y ",AR905,".")))))</f>
        <v/>
      </c>
      <c r="AR905" s="639">
        <f t="shared" si="399"/>
        <v>26</v>
      </c>
      <c r="AS905" s="641"/>
      <c r="AX905" s="645">
        <f t="shared" si="394"/>
        <v>0</v>
      </c>
      <c r="AY905" s="647"/>
    </row>
    <row r="906" spans="1:51" ht="15" customHeight="1">
      <c r="A906" s="131"/>
      <c r="B906" s="10"/>
      <c r="C906" s="81" t="s">
        <v>92</v>
      </c>
      <c r="D906" s="792" t="str">
        <f>IF(CNGE_2026_M3_Secc1!$AH$40=CNGE_2026_M3_Secc1!$AJ$40,"",IF(CNGE_2026_M3_Secc1!D86="","",CNGE_2026_M3_Secc1!D86))</f>
        <v/>
      </c>
      <c r="E906" s="793"/>
      <c r="F906" s="793"/>
      <c r="G906" s="793"/>
      <c r="H906" s="793"/>
      <c r="I906" s="793"/>
      <c r="J906" s="794"/>
      <c r="K906" s="750"/>
      <c r="L906" s="842"/>
      <c r="M906" s="842"/>
      <c r="N906" s="751"/>
      <c r="O906" s="750"/>
      <c r="P906" s="842"/>
      <c r="Q906" s="842"/>
      <c r="R906" s="751"/>
      <c r="S906" s="750"/>
      <c r="T906" s="842"/>
      <c r="U906" s="842"/>
      <c r="V906" s="751"/>
      <c r="W906" s="750"/>
      <c r="X906" s="842"/>
      <c r="Y906" s="842"/>
      <c r="Z906" s="751"/>
      <c r="AA906" s="750"/>
      <c r="AB906" s="842"/>
      <c r="AC906" s="842"/>
      <c r="AD906" s="751"/>
      <c r="AH906" s="896">
        <f t="shared" si="395"/>
        <v>0</v>
      </c>
      <c r="AI906" s="627"/>
      <c r="AJ906" s="896">
        <f t="shared" si="396"/>
        <v>0</v>
      </c>
      <c r="AK906" s="627"/>
      <c r="AL906" s="896">
        <f t="shared" si="397"/>
        <v>0</v>
      </c>
      <c r="AM906" s="627"/>
      <c r="AN906" s="627">
        <f t="shared" si="398"/>
        <v>0</v>
      </c>
      <c r="AO906" s="627"/>
      <c r="AP906" s="639" t="str">
        <f>IF(AN906=0,"",IF(SUM($AN$879:AN906)=1,AR906,IF($AN$936&gt;SUM($AN$879:AN906),_xlfn.CONCAT(", ",AR906),IF($AN$936=SUM($AN$879:AN906),_xlfn.CONCAT(" y ",AR906,".")))))</f>
        <v/>
      </c>
      <c r="AQ906" s="641" t="str">
        <f>IF(AO906=0,"", IF(SUM($AN$582:BW906)=1,AR906, IF($AN$589&gt;SUM($AN$582:BW906),_xlfn.CONCAT(", ",AR906), IF($AN$589=SUM($AN$582:BW906),_xlfn.CONCAT(" y ",AR906,".")))))</f>
        <v/>
      </c>
      <c r="AR906" s="639">
        <f t="shared" si="399"/>
        <v>27</v>
      </c>
      <c r="AS906" s="641"/>
      <c r="AX906" s="645">
        <f t="shared" si="394"/>
        <v>0</v>
      </c>
      <c r="AY906" s="647"/>
    </row>
    <row r="907" spans="1:51" ht="15" customHeight="1">
      <c r="A907" s="131"/>
      <c r="B907" s="10"/>
      <c r="C907" s="81" t="s">
        <v>93</v>
      </c>
      <c r="D907" s="792" t="str">
        <f>IF(CNGE_2026_M3_Secc1!$AH$40=CNGE_2026_M3_Secc1!$AJ$40,"",IF(CNGE_2026_M3_Secc1!D87="","",CNGE_2026_M3_Secc1!D87))</f>
        <v/>
      </c>
      <c r="E907" s="793"/>
      <c r="F907" s="793"/>
      <c r="G907" s="793"/>
      <c r="H907" s="793"/>
      <c r="I907" s="793"/>
      <c r="J907" s="794"/>
      <c r="K907" s="750"/>
      <c r="L907" s="842"/>
      <c r="M907" s="842"/>
      <c r="N907" s="751"/>
      <c r="O907" s="750"/>
      <c r="P907" s="842"/>
      <c r="Q907" s="842"/>
      <c r="R907" s="751"/>
      <c r="S907" s="750"/>
      <c r="T907" s="842"/>
      <c r="U907" s="842"/>
      <c r="V907" s="751"/>
      <c r="W907" s="750"/>
      <c r="X907" s="842"/>
      <c r="Y907" s="842"/>
      <c r="Z907" s="751"/>
      <c r="AA907" s="750"/>
      <c r="AB907" s="842"/>
      <c r="AC907" s="842"/>
      <c r="AD907" s="751"/>
      <c r="AH907" s="896">
        <f t="shared" si="395"/>
        <v>0</v>
      </c>
      <c r="AI907" s="627"/>
      <c r="AJ907" s="896">
        <f t="shared" si="396"/>
        <v>0</v>
      </c>
      <c r="AK907" s="627"/>
      <c r="AL907" s="896">
        <f t="shared" si="397"/>
        <v>0</v>
      </c>
      <c r="AM907" s="627"/>
      <c r="AN907" s="627">
        <f t="shared" si="398"/>
        <v>0</v>
      </c>
      <c r="AO907" s="627"/>
      <c r="AP907" s="639" t="str">
        <f>IF(AN907=0,"",IF(SUM($AN$879:AN907)=1,AR907,IF($AN$936&gt;SUM($AN$879:AN907),_xlfn.CONCAT(", ",AR907),IF($AN$936=SUM($AN$879:AN907),_xlfn.CONCAT(" y ",AR907,".")))))</f>
        <v/>
      </c>
      <c r="AQ907" s="641" t="str">
        <f>IF(AO907=0,"", IF(SUM($AN$582:BW907)=1,AR907, IF($AN$589&gt;SUM($AN$582:BW907),_xlfn.CONCAT(", ",AR907), IF($AN$589=SUM($AN$582:BW907),_xlfn.CONCAT(" y ",AR907,".")))))</f>
        <v/>
      </c>
      <c r="AR907" s="639">
        <f t="shared" si="399"/>
        <v>28</v>
      </c>
      <c r="AS907" s="641"/>
      <c r="AX907" s="645">
        <f t="shared" si="394"/>
        <v>0</v>
      </c>
      <c r="AY907" s="647"/>
    </row>
    <row r="908" spans="1:51" ht="15" customHeight="1">
      <c r="A908" s="131"/>
      <c r="B908" s="10"/>
      <c r="C908" s="81" t="s">
        <v>94</v>
      </c>
      <c r="D908" s="792" t="str">
        <f>IF(CNGE_2026_M3_Secc1!$AH$40=CNGE_2026_M3_Secc1!$AJ$40,"",IF(CNGE_2026_M3_Secc1!D88="","",CNGE_2026_M3_Secc1!D88))</f>
        <v/>
      </c>
      <c r="E908" s="793"/>
      <c r="F908" s="793"/>
      <c r="G908" s="793"/>
      <c r="H908" s="793"/>
      <c r="I908" s="793"/>
      <c r="J908" s="794"/>
      <c r="K908" s="750"/>
      <c r="L908" s="842"/>
      <c r="M908" s="842"/>
      <c r="N908" s="751"/>
      <c r="O908" s="750"/>
      <c r="P908" s="842"/>
      <c r="Q908" s="842"/>
      <c r="R908" s="751"/>
      <c r="S908" s="750"/>
      <c r="T908" s="842"/>
      <c r="U908" s="842"/>
      <c r="V908" s="751"/>
      <c r="W908" s="750"/>
      <c r="X908" s="842"/>
      <c r="Y908" s="842"/>
      <c r="Z908" s="751"/>
      <c r="AA908" s="750"/>
      <c r="AB908" s="842"/>
      <c r="AC908" s="842"/>
      <c r="AD908" s="751"/>
      <c r="AH908" s="896">
        <f t="shared" si="395"/>
        <v>0</v>
      </c>
      <c r="AI908" s="627"/>
      <c r="AJ908" s="896">
        <f t="shared" si="396"/>
        <v>0</v>
      </c>
      <c r="AK908" s="627"/>
      <c r="AL908" s="896">
        <f t="shared" si="397"/>
        <v>0</v>
      </c>
      <c r="AM908" s="627"/>
      <c r="AN908" s="627">
        <f t="shared" si="398"/>
        <v>0</v>
      </c>
      <c r="AO908" s="627"/>
      <c r="AP908" s="639" t="str">
        <f>IF(AN908=0,"",IF(SUM($AN$879:AN908)=1,AR908,IF($AN$936&gt;SUM($AN$879:AN908),_xlfn.CONCAT(", ",AR908),IF($AN$936=SUM($AN$879:AN908),_xlfn.CONCAT(" y ",AR908,".")))))</f>
        <v/>
      </c>
      <c r="AQ908" s="641" t="str">
        <f>IF(AO908=0,"", IF(SUM($AN$582:BW908)=1,AR908, IF($AN$589&gt;SUM($AN$582:BW908),_xlfn.CONCAT(", ",AR908), IF($AN$589=SUM($AN$582:BW908),_xlfn.CONCAT(" y ",AR908,".")))))</f>
        <v/>
      </c>
      <c r="AR908" s="639">
        <f t="shared" si="399"/>
        <v>29</v>
      </c>
      <c r="AS908" s="641"/>
      <c r="AX908" s="645">
        <f t="shared" si="394"/>
        <v>0</v>
      </c>
      <c r="AY908" s="647"/>
    </row>
    <row r="909" spans="1:51" ht="15" customHeight="1">
      <c r="A909" s="131"/>
      <c r="B909" s="10"/>
      <c r="C909" s="81" t="s">
        <v>95</v>
      </c>
      <c r="D909" s="792" t="str">
        <f>IF(CNGE_2026_M3_Secc1!$AH$40=CNGE_2026_M3_Secc1!$AJ$40,"",IF(CNGE_2026_M3_Secc1!D89="","",CNGE_2026_M3_Secc1!D89))</f>
        <v/>
      </c>
      <c r="E909" s="793"/>
      <c r="F909" s="793"/>
      <c r="G909" s="793"/>
      <c r="H909" s="793"/>
      <c r="I909" s="793"/>
      <c r="J909" s="794"/>
      <c r="K909" s="750"/>
      <c r="L909" s="842"/>
      <c r="M909" s="842"/>
      <c r="N909" s="751"/>
      <c r="O909" s="750"/>
      <c r="P909" s="842"/>
      <c r="Q909" s="842"/>
      <c r="R909" s="751"/>
      <c r="S909" s="750"/>
      <c r="T909" s="842"/>
      <c r="U909" s="842"/>
      <c r="V909" s="751"/>
      <c r="W909" s="750"/>
      <c r="X909" s="842"/>
      <c r="Y909" s="842"/>
      <c r="Z909" s="751"/>
      <c r="AA909" s="750"/>
      <c r="AB909" s="842"/>
      <c r="AC909" s="842"/>
      <c r="AD909" s="751"/>
      <c r="AH909" s="896">
        <f t="shared" si="395"/>
        <v>0</v>
      </c>
      <c r="AI909" s="627"/>
      <c r="AJ909" s="896">
        <f t="shared" si="396"/>
        <v>0</v>
      </c>
      <c r="AK909" s="627"/>
      <c r="AL909" s="896">
        <f t="shared" si="397"/>
        <v>0</v>
      </c>
      <c r="AM909" s="627"/>
      <c r="AN909" s="627">
        <f t="shared" si="398"/>
        <v>0</v>
      </c>
      <c r="AO909" s="627"/>
      <c r="AP909" s="639" t="str">
        <f>IF(AN909=0,"",IF(SUM($AN$879:AN909)=1,AR909,IF($AN$936&gt;SUM($AN$879:AN909),_xlfn.CONCAT(", ",AR909),IF($AN$936=SUM($AN$879:AN909),_xlfn.CONCAT(" y ",AR909,".")))))</f>
        <v/>
      </c>
      <c r="AQ909" s="641" t="str">
        <f>IF(AO909=0,"", IF(SUM($AN$582:BW909)=1,AR909, IF($AN$589&gt;SUM($AN$582:BW909),_xlfn.CONCAT(", ",AR909), IF($AN$589=SUM($AN$582:BW909),_xlfn.CONCAT(" y ",AR909,".")))))</f>
        <v/>
      </c>
      <c r="AR909" s="639">
        <f t="shared" si="399"/>
        <v>30</v>
      </c>
      <c r="AS909" s="641"/>
      <c r="AX909" s="645">
        <f t="shared" si="394"/>
        <v>0</v>
      </c>
      <c r="AY909" s="647"/>
    </row>
    <row r="910" spans="1:51" ht="15" customHeight="1">
      <c r="A910" s="131"/>
      <c r="B910" s="10"/>
      <c r="C910" s="81" t="s">
        <v>96</v>
      </c>
      <c r="D910" s="792" t="str">
        <f>IF(CNGE_2026_M3_Secc1!$AH$40=CNGE_2026_M3_Secc1!$AJ$40,"",IF(CNGE_2026_M3_Secc1!D90="","",CNGE_2026_M3_Secc1!D90))</f>
        <v/>
      </c>
      <c r="E910" s="793"/>
      <c r="F910" s="793"/>
      <c r="G910" s="793"/>
      <c r="H910" s="793"/>
      <c r="I910" s="793"/>
      <c r="J910" s="794"/>
      <c r="K910" s="750"/>
      <c r="L910" s="842"/>
      <c r="M910" s="842"/>
      <c r="N910" s="751"/>
      <c r="O910" s="750"/>
      <c r="P910" s="842"/>
      <c r="Q910" s="842"/>
      <c r="R910" s="751"/>
      <c r="S910" s="750"/>
      <c r="T910" s="842"/>
      <c r="U910" s="842"/>
      <c r="V910" s="751"/>
      <c r="W910" s="750"/>
      <c r="X910" s="842"/>
      <c r="Y910" s="842"/>
      <c r="Z910" s="751"/>
      <c r="AA910" s="750"/>
      <c r="AB910" s="842"/>
      <c r="AC910" s="842"/>
      <c r="AD910" s="751"/>
      <c r="AH910" s="896">
        <f t="shared" si="395"/>
        <v>0</v>
      </c>
      <c r="AI910" s="627"/>
      <c r="AJ910" s="896">
        <f t="shared" si="396"/>
        <v>0</v>
      </c>
      <c r="AK910" s="627"/>
      <c r="AL910" s="896">
        <f t="shared" si="397"/>
        <v>0</v>
      </c>
      <c r="AM910" s="627"/>
      <c r="AN910" s="627">
        <f t="shared" si="398"/>
        <v>0</v>
      </c>
      <c r="AO910" s="627"/>
      <c r="AP910" s="639" t="str">
        <f>IF(AN910=0,"",IF(SUM($AN$879:AN910)=1,AR910,IF($AN$936&gt;SUM($AN$879:AN910),_xlfn.CONCAT(", ",AR910),IF($AN$936=SUM($AN$879:AN910),_xlfn.CONCAT(" y ",AR910,".")))))</f>
        <v/>
      </c>
      <c r="AQ910" s="641" t="str">
        <f>IF(AO910=0,"", IF(SUM($AN$582:BW910)=1,AR910, IF($AN$589&gt;SUM($AN$582:BW910),_xlfn.CONCAT(", ",AR910), IF($AN$589=SUM($AN$582:BW910),_xlfn.CONCAT(" y ",AR910,".")))))</f>
        <v/>
      </c>
      <c r="AR910" s="639">
        <f t="shared" si="399"/>
        <v>31</v>
      </c>
      <c r="AS910" s="641"/>
      <c r="AX910" s="645">
        <f t="shared" si="394"/>
        <v>0</v>
      </c>
      <c r="AY910" s="647"/>
    </row>
    <row r="911" spans="1:51" ht="15" customHeight="1">
      <c r="A911" s="131"/>
      <c r="B911" s="10"/>
      <c r="C911" s="81" t="s">
        <v>97</v>
      </c>
      <c r="D911" s="792" t="str">
        <f>IF(CNGE_2026_M3_Secc1!$AH$40=CNGE_2026_M3_Secc1!$AJ$40,"",IF(CNGE_2026_M3_Secc1!D91="","",CNGE_2026_M3_Secc1!D91))</f>
        <v/>
      </c>
      <c r="E911" s="793"/>
      <c r="F911" s="793"/>
      <c r="G911" s="793"/>
      <c r="H911" s="793"/>
      <c r="I911" s="793"/>
      <c r="J911" s="794"/>
      <c r="K911" s="750"/>
      <c r="L911" s="842"/>
      <c r="M911" s="842"/>
      <c r="N911" s="751"/>
      <c r="O911" s="750"/>
      <c r="P911" s="842"/>
      <c r="Q911" s="842"/>
      <c r="R911" s="751"/>
      <c r="S911" s="750"/>
      <c r="T911" s="842"/>
      <c r="U911" s="842"/>
      <c r="V911" s="751"/>
      <c r="W911" s="750"/>
      <c r="X911" s="842"/>
      <c r="Y911" s="842"/>
      <c r="Z911" s="751"/>
      <c r="AA911" s="750"/>
      <c r="AB911" s="842"/>
      <c r="AC911" s="842"/>
      <c r="AD911" s="751"/>
      <c r="AH911" s="896">
        <f t="shared" si="395"/>
        <v>0</v>
      </c>
      <c r="AI911" s="627"/>
      <c r="AJ911" s="896">
        <f t="shared" si="396"/>
        <v>0</v>
      </c>
      <c r="AK911" s="627"/>
      <c r="AL911" s="896">
        <f t="shared" si="397"/>
        <v>0</v>
      </c>
      <c r="AM911" s="627"/>
      <c r="AN911" s="627">
        <f t="shared" si="398"/>
        <v>0</v>
      </c>
      <c r="AO911" s="627"/>
      <c r="AP911" s="639" t="str">
        <f>IF(AN911=0,"",IF(SUM($AN$879:AN911)=1,AR911,IF($AN$936&gt;SUM($AN$879:AN911),_xlfn.CONCAT(", ",AR911),IF($AN$936=SUM($AN$879:AN911),_xlfn.CONCAT(" y ",AR911,".")))))</f>
        <v/>
      </c>
      <c r="AQ911" s="641" t="str">
        <f>IF(AO911=0,"", IF(SUM($AN$582:BW911)=1,AR911, IF($AN$589&gt;SUM($AN$582:BW911),_xlfn.CONCAT(", ",AR911), IF($AN$589=SUM($AN$582:BW911),_xlfn.CONCAT(" y ",AR911,".")))))</f>
        <v/>
      </c>
      <c r="AR911" s="639">
        <f t="shared" si="399"/>
        <v>32</v>
      </c>
      <c r="AS911" s="641"/>
      <c r="AX911" s="645">
        <f t="shared" si="394"/>
        <v>0</v>
      </c>
      <c r="AY911" s="647"/>
    </row>
    <row r="912" spans="1:51" ht="15" customHeight="1">
      <c r="A912" s="131"/>
      <c r="B912" s="10"/>
      <c r="C912" s="81" t="s">
        <v>98</v>
      </c>
      <c r="D912" s="792" t="str">
        <f>IF(CNGE_2026_M3_Secc1!$AH$40=CNGE_2026_M3_Secc1!$AJ$40,"",IF(CNGE_2026_M3_Secc1!D92="","",CNGE_2026_M3_Secc1!D92))</f>
        <v/>
      </c>
      <c r="E912" s="793"/>
      <c r="F912" s="793"/>
      <c r="G912" s="793"/>
      <c r="H912" s="793"/>
      <c r="I912" s="793"/>
      <c r="J912" s="794"/>
      <c r="K912" s="750"/>
      <c r="L912" s="842"/>
      <c r="M912" s="842"/>
      <c r="N912" s="751"/>
      <c r="O912" s="750"/>
      <c r="P912" s="842"/>
      <c r="Q912" s="842"/>
      <c r="R912" s="751"/>
      <c r="S912" s="750"/>
      <c r="T912" s="842"/>
      <c r="U912" s="842"/>
      <c r="V912" s="751"/>
      <c r="W912" s="750"/>
      <c r="X912" s="842"/>
      <c r="Y912" s="842"/>
      <c r="Z912" s="751"/>
      <c r="AA912" s="750"/>
      <c r="AB912" s="842"/>
      <c r="AC912" s="842"/>
      <c r="AD912" s="751"/>
      <c r="AH912" s="896">
        <f t="shared" si="395"/>
        <v>0</v>
      </c>
      <c r="AI912" s="627"/>
      <c r="AJ912" s="896">
        <f t="shared" si="396"/>
        <v>0</v>
      </c>
      <c r="AK912" s="627"/>
      <c r="AL912" s="896">
        <f t="shared" si="397"/>
        <v>0</v>
      </c>
      <c r="AM912" s="627"/>
      <c r="AN912" s="627">
        <f t="shared" si="398"/>
        <v>0</v>
      </c>
      <c r="AO912" s="627"/>
      <c r="AP912" s="639" t="str">
        <f>IF(AN912=0,"",IF(SUM($AN$879:AN912)=1,AR912,IF($AN$936&gt;SUM($AN$879:AN912),_xlfn.CONCAT(", ",AR912),IF($AN$936=SUM($AN$879:AN912),_xlfn.CONCAT(" y ",AR912,".")))))</f>
        <v/>
      </c>
      <c r="AQ912" s="641" t="str">
        <f>IF(AO912=0,"", IF(SUM($AN$582:BW912)=1,AR912, IF($AN$589&gt;SUM($AN$582:BW912),_xlfn.CONCAT(", ",AR912), IF($AN$589=SUM($AN$582:BW912),_xlfn.CONCAT(" y ",AR912,".")))))</f>
        <v/>
      </c>
      <c r="AR912" s="639">
        <f t="shared" si="399"/>
        <v>33</v>
      </c>
      <c r="AS912" s="641"/>
      <c r="AX912" s="645">
        <f t="shared" si="394"/>
        <v>0</v>
      </c>
      <c r="AY912" s="647"/>
    </row>
    <row r="913" spans="1:51" ht="15" customHeight="1">
      <c r="A913" s="131"/>
      <c r="B913" s="10"/>
      <c r="C913" s="81" t="s">
        <v>99</v>
      </c>
      <c r="D913" s="792" t="str">
        <f>IF(CNGE_2026_M3_Secc1!$AH$40=CNGE_2026_M3_Secc1!$AJ$40,"",IF(CNGE_2026_M3_Secc1!D93="","",CNGE_2026_M3_Secc1!D93))</f>
        <v/>
      </c>
      <c r="E913" s="793"/>
      <c r="F913" s="793"/>
      <c r="G913" s="793"/>
      <c r="H913" s="793"/>
      <c r="I913" s="793"/>
      <c r="J913" s="794"/>
      <c r="K913" s="750"/>
      <c r="L913" s="842"/>
      <c r="M913" s="842"/>
      <c r="N913" s="751"/>
      <c r="O913" s="750"/>
      <c r="P913" s="842"/>
      <c r="Q913" s="842"/>
      <c r="R913" s="751"/>
      <c r="S913" s="750"/>
      <c r="T913" s="842"/>
      <c r="U913" s="842"/>
      <c r="V913" s="751"/>
      <c r="W913" s="750"/>
      <c r="X913" s="842"/>
      <c r="Y913" s="842"/>
      <c r="Z913" s="751"/>
      <c r="AA913" s="750"/>
      <c r="AB913" s="842"/>
      <c r="AC913" s="842"/>
      <c r="AD913" s="751"/>
      <c r="AH913" s="896">
        <f t="shared" si="395"/>
        <v>0</v>
      </c>
      <c r="AI913" s="627"/>
      <c r="AJ913" s="896">
        <f t="shared" si="396"/>
        <v>0</v>
      </c>
      <c r="AK913" s="627"/>
      <c r="AL913" s="896">
        <f t="shared" si="397"/>
        <v>0</v>
      </c>
      <c r="AM913" s="627"/>
      <c r="AN913" s="627">
        <f t="shared" si="398"/>
        <v>0</v>
      </c>
      <c r="AO913" s="627"/>
      <c r="AP913" s="639" t="str">
        <f>IF(AN913=0,"",IF(SUM($AN$879:AN913)=1,AR913,IF($AN$936&gt;SUM($AN$879:AN913),_xlfn.CONCAT(", ",AR913),IF($AN$936=SUM($AN$879:AN913),_xlfn.CONCAT(" y ",AR913,".")))))</f>
        <v/>
      </c>
      <c r="AQ913" s="641" t="str">
        <f>IF(AO913=0,"", IF(SUM($AN$582:BW913)=1,AR913, IF($AN$589&gt;SUM($AN$582:BW913),_xlfn.CONCAT(", ",AR913), IF($AN$589=SUM($AN$582:BW913),_xlfn.CONCAT(" y ",AR913,".")))))</f>
        <v/>
      </c>
      <c r="AR913" s="639">
        <f t="shared" si="399"/>
        <v>34</v>
      </c>
      <c r="AS913" s="641"/>
      <c r="AX913" s="645">
        <f t="shared" si="394"/>
        <v>0</v>
      </c>
      <c r="AY913" s="647"/>
    </row>
    <row r="914" spans="1:51" ht="15" customHeight="1">
      <c r="A914" s="131"/>
      <c r="B914" s="10"/>
      <c r="C914" s="81" t="s">
        <v>100</v>
      </c>
      <c r="D914" s="792" t="str">
        <f>IF(CNGE_2026_M3_Secc1!$AH$40=CNGE_2026_M3_Secc1!$AJ$40,"",IF(CNGE_2026_M3_Secc1!D94="","",CNGE_2026_M3_Secc1!D94))</f>
        <v/>
      </c>
      <c r="E914" s="793"/>
      <c r="F914" s="793"/>
      <c r="G914" s="793"/>
      <c r="H914" s="793"/>
      <c r="I914" s="793"/>
      <c r="J914" s="794"/>
      <c r="K914" s="750"/>
      <c r="L914" s="842"/>
      <c r="M914" s="842"/>
      <c r="N914" s="751"/>
      <c r="O914" s="750"/>
      <c r="P914" s="842"/>
      <c r="Q914" s="842"/>
      <c r="R914" s="751"/>
      <c r="S914" s="750"/>
      <c r="T914" s="842"/>
      <c r="U914" s="842"/>
      <c r="V914" s="751"/>
      <c r="W914" s="750"/>
      <c r="X914" s="842"/>
      <c r="Y914" s="842"/>
      <c r="Z914" s="751"/>
      <c r="AA914" s="750"/>
      <c r="AB914" s="842"/>
      <c r="AC914" s="842"/>
      <c r="AD914" s="751"/>
      <c r="AH914" s="896">
        <f t="shared" si="395"/>
        <v>0</v>
      </c>
      <c r="AI914" s="627"/>
      <c r="AJ914" s="896">
        <f t="shared" si="396"/>
        <v>0</v>
      </c>
      <c r="AK914" s="627"/>
      <c r="AL914" s="896">
        <f t="shared" si="397"/>
        <v>0</v>
      </c>
      <c r="AM914" s="627"/>
      <c r="AN914" s="627">
        <f t="shared" si="398"/>
        <v>0</v>
      </c>
      <c r="AO914" s="627"/>
      <c r="AP914" s="639" t="str">
        <f>IF(AN914=0,"",IF(SUM($AN$879:AN914)=1,AR914,IF($AN$936&gt;SUM($AN$879:AN914),_xlfn.CONCAT(", ",AR914),IF($AN$936=SUM($AN$879:AN914),_xlfn.CONCAT(" y ",AR914,".")))))</f>
        <v/>
      </c>
      <c r="AQ914" s="641" t="str">
        <f>IF(AO914=0,"", IF(SUM($AN$582:BW914)=1,AR914, IF($AN$589&gt;SUM($AN$582:BW914),_xlfn.CONCAT(", ",AR914), IF($AN$589=SUM($AN$582:BW914),_xlfn.CONCAT(" y ",AR914,".")))))</f>
        <v/>
      </c>
      <c r="AR914" s="639">
        <f t="shared" si="399"/>
        <v>35</v>
      </c>
      <c r="AS914" s="641"/>
      <c r="AX914" s="645">
        <f t="shared" si="394"/>
        <v>0</v>
      </c>
      <c r="AY914" s="647"/>
    </row>
    <row r="915" spans="1:51" ht="15" customHeight="1">
      <c r="A915" s="131"/>
      <c r="B915" s="10"/>
      <c r="C915" s="81" t="s">
        <v>116</v>
      </c>
      <c r="D915" s="792" t="str">
        <f>IF(CNGE_2026_M3_Secc1!$AH$40=CNGE_2026_M3_Secc1!$AJ$40,"",IF(CNGE_2026_M3_Secc1!D95="","",CNGE_2026_M3_Secc1!D95))</f>
        <v/>
      </c>
      <c r="E915" s="793"/>
      <c r="F915" s="793"/>
      <c r="G915" s="793"/>
      <c r="H915" s="793"/>
      <c r="I915" s="793"/>
      <c r="J915" s="794"/>
      <c r="K915" s="750"/>
      <c r="L915" s="842"/>
      <c r="M915" s="842"/>
      <c r="N915" s="751"/>
      <c r="O915" s="750"/>
      <c r="P915" s="842"/>
      <c r="Q915" s="842"/>
      <c r="R915" s="751"/>
      <c r="S915" s="750"/>
      <c r="T915" s="842"/>
      <c r="U915" s="842"/>
      <c r="V915" s="751"/>
      <c r="W915" s="750"/>
      <c r="X915" s="842"/>
      <c r="Y915" s="842"/>
      <c r="Z915" s="751"/>
      <c r="AA915" s="750"/>
      <c r="AB915" s="842"/>
      <c r="AC915" s="842"/>
      <c r="AD915" s="751"/>
      <c r="AH915" s="896">
        <f t="shared" si="395"/>
        <v>0</v>
      </c>
      <c r="AI915" s="627"/>
      <c r="AJ915" s="896">
        <f t="shared" si="396"/>
        <v>0</v>
      </c>
      <c r="AK915" s="627"/>
      <c r="AL915" s="896">
        <f t="shared" si="397"/>
        <v>0</v>
      </c>
      <c r="AM915" s="627"/>
      <c r="AN915" s="627">
        <f t="shared" si="398"/>
        <v>0</v>
      </c>
      <c r="AO915" s="627"/>
      <c r="AP915" s="639" t="str">
        <f>IF(AN915=0,"",IF(SUM($AN$879:AN915)=1,AR915,IF($AN$936&gt;SUM($AN$879:AN915),_xlfn.CONCAT(", ",AR915),IF($AN$936=SUM($AN$879:AN915),_xlfn.CONCAT(" y ",AR915,".")))))</f>
        <v/>
      </c>
      <c r="AQ915" s="641" t="str">
        <f>IF(AO915=0,"", IF(SUM($AN$582:BW915)=1,AR915, IF($AN$589&gt;SUM($AN$582:BW915),_xlfn.CONCAT(", ",AR915), IF($AN$589=SUM($AN$582:BW915),_xlfn.CONCAT(" y ",AR915,".")))))</f>
        <v/>
      </c>
      <c r="AR915" s="639">
        <f t="shared" si="399"/>
        <v>36</v>
      </c>
      <c r="AS915" s="641"/>
      <c r="AX915" s="645">
        <f t="shared" si="394"/>
        <v>0</v>
      </c>
      <c r="AY915" s="647"/>
    </row>
    <row r="916" spans="1:51" ht="15" customHeight="1">
      <c r="A916" s="131"/>
      <c r="B916" s="10"/>
      <c r="C916" s="81" t="s">
        <v>117</v>
      </c>
      <c r="D916" s="792" t="str">
        <f>IF(CNGE_2026_M3_Secc1!$AH$40=CNGE_2026_M3_Secc1!$AJ$40,"",IF(CNGE_2026_M3_Secc1!D96="","",CNGE_2026_M3_Secc1!D96))</f>
        <v/>
      </c>
      <c r="E916" s="793"/>
      <c r="F916" s="793"/>
      <c r="G916" s="793"/>
      <c r="H916" s="793"/>
      <c r="I916" s="793"/>
      <c r="J916" s="794"/>
      <c r="K916" s="750"/>
      <c r="L916" s="842"/>
      <c r="M916" s="842"/>
      <c r="N916" s="751"/>
      <c r="O916" s="750"/>
      <c r="P916" s="842"/>
      <c r="Q916" s="842"/>
      <c r="R916" s="751"/>
      <c r="S916" s="750"/>
      <c r="T916" s="842"/>
      <c r="U916" s="842"/>
      <c r="V916" s="751"/>
      <c r="W916" s="750"/>
      <c r="X916" s="842"/>
      <c r="Y916" s="842"/>
      <c r="Z916" s="751"/>
      <c r="AA916" s="750"/>
      <c r="AB916" s="842"/>
      <c r="AC916" s="842"/>
      <c r="AD916" s="751"/>
      <c r="AH916" s="896">
        <f t="shared" si="395"/>
        <v>0</v>
      </c>
      <c r="AI916" s="627"/>
      <c r="AJ916" s="896">
        <f t="shared" si="396"/>
        <v>0</v>
      </c>
      <c r="AK916" s="627"/>
      <c r="AL916" s="896">
        <f t="shared" si="397"/>
        <v>0</v>
      </c>
      <c r="AM916" s="627"/>
      <c r="AN916" s="627">
        <f t="shared" si="398"/>
        <v>0</v>
      </c>
      <c r="AO916" s="627"/>
      <c r="AP916" s="639" t="str">
        <f>IF(AN916=0,"",IF(SUM($AN$879:AN916)=1,AR916,IF($AN$936&gt;SUM($AN$879:AN916),_xlfn.CONCAT(", ",AR916),IF($AN$936=SUM($AN$879:AN916),_xlfn.CONCAT(" y ",AR916,".")))))</f>
        <v/>
      </c>
      <c r="AQ916" s="641" t="str">
        <f>IF(AO916=0,"", IF(SUM($AN$582:BW916)=1,AR916, IF($AN$589&gt;SUM($AN$582:BW916),_xlfn.CONCAT(", ",AR916), IF($AN$589=SUM($AN$582:BW916),_xlfn.CONCAT(" y ",AR916,".")))))</f>
        <v/>
      </c>
      <c r="AR916" s="639">
        <f t="shared" si="399"/>
        <v>37</v>
      </c>
      <c r="AS916" s="641"/>
      <c r="AX916" s="645">
        <f t="shared" si="394"/>
        <v>0</v>
      </c>
      <c r="AY916" s="647"/>
    </row>
    <row r="917" spans="1:51" ht="15" customHeight="1">
      <c r="A917" s="131"/>
      <c r="B917" s="10"/>
      <c r="C917" s="81" t="s">
        <v>118</v>
      </c>
      <c r="D917" s="792" t="str">
        <f>IF(CNGE_2026_M3_Secc1!$AH$40=CNGE_2026_M3_Secc1!$AJ$40,"",IF(CNGE_2026_M3_Secc1!D97="","",CNGE_2026_M3_Secc1!D97))</f>
        <v/>
      </c>
      <c r="E917" s="793"/>
      <c r="F917" s="793"/>
      <c r="G917" s="793"/>
      <c r="H917" s="793"/>
      <c r="I917" s="793"/>
      <c r="J917" s="794"/>
      <c r="K917" s="750"/>
      <c r="L917" s="842"/>
      <c r="M917" s="842"/>
      <c r="N917" s="751"/>
      <c r="O917" s="750"/>
      <c r="P917" s="842"/>
      <c r="Q917" s="842"/>
      <c r="R917" s="751"/>
      <c r="S917" s="750"/>
      <c r="T917" s="842"/>
      <c r="U917" s="842"/>
      <c r="V917" s="751"/>
      <c r="W917" s="750"/>
      <c r="X917" s="842"/>
      <c r="Y917" s="842"/>
      <c r="Z917" s="751"/>
      <c r="AA917" s="750"/>
      <c r="AB917" s="842"/>
      <c r="AC917" s="842"/>
      <c r="AD917" s="751"/>
      <c r="AH917" s="896">
        <f t="shared" si="395"/>
        <v>0</v>
      </c>
      <c r="AI917" s="627"/>
      <c r="AJ917" s="896">
        <f t="shared" si="396"/>
        <v>0</v>
      </c>
      <c r="AK917" s="627"/>
      <c r="AL917" s="896">
        <f t="shared" si="397"/>
        <v>0</v>
      </c>
      <c r="AM917" s="627"/>
      <c r="AN917" s="627">
        <f t="shared" si="398"/>
        <v>0</v>
      </c>
      <c r="AO917" s="627"/>
      <c r="AP917" s="639" t="str">
        <f>IF(AN917=0,"",IF(SUM($AN$879:AN917)=1,AR917,IF($AN$936&gt;SUM($AN$879:AN917),_xlfn.CONCAT(", ",AR917),IF($AN$936=SUM($AN$879:AN917),_xlfn.CONCAT(" y ",AR917,".")))))</f>
        <v/>
      </c>
      <c r="AQ917" s="641" t="str">
        <f>IF(AO917=0,"", IF(SUM($AN$582:BW917)=1,AR917, IF($AN$589&gt;SUM($AN$582:BW917),_xlfn.CONCAT(", ",AR917), IF($AN$589=SUM($AN$582:BW917),_xlfn.CONCAT(" y ",AR917,".")))))</f>
        <v/>
      </c>
      <c r="AR917" s="639">
        <f t="shared" si="399"/>
        <v>38</v>
      </c>
      <c r="AS917" s="641"/>
      <c r="AX917" s="645">
        <f t="shared" si="394"/>
        <v>0</v>
      </c>
      <c r="AY917" s="647"/>
    </row>
    <row r="918" spans="1:51" ht="15" customHeight="1">
      <c r="A918" s="131"/>
      <c r="B918" s="10"/>
      <c r="C918" s="81" t="s">
        <v>119</v>
      </c>
      <c r="D918" s="792" t="str">
        <f>IF(CNGE_2026_M3_Secc1!$AH$40=CNGE_2026_M3_Secc1!$AJ$40,"",IF(CNGE_2026_M3_Secc1!D98="","",CNGE_2026_M3_Secc1!D98))</f>
        <v/>
      </c>
      <c r="E918" s="793"/>
      <c r="F918" s="793"/>
      <c r="G918" s="793"/>
      <c r="H918" s="793"/>
      <c r="I918" s="793"/>
      <c r="J918" s="794"/>
      <c r="K918" s="750"/>
      <c r="L918" s="842"/>
      <c r="M918" s="842"/>
      <c r="N918" s="751"/>
      <c r="O918" s="750"/>
      <c r="P918" s="842"/>
      <c r="Q918" s="842"/>
      <c r="R918" s="751"/>
      <c r="S918" s="750"/>
      <c r="T918" s="842"/>
      <c r="U918" s="842"/>
      <c r="V918" s="751"/>
      <c r="W918" s="750"/>
      <c r="X918" s="842"/>
      <c r="Y918" s="842"/>
      <c r="Z918" s="751"/>
      <c r="AA918" s="750"/>
      <c r="AB918" s="842"/>
      <c r="AC918" s="842"/>
      <c r="AD918" s="751"/>
      <c r="AH918" s="896">
        <f t="shared" si="395"/>
        <v>0</v>
      </c>
      <c r="AI918" s="627"/>
      <c r="AJ918" s="896">
        <f t="shared" si="396"/>
        <v>0</v>
      </c>
      <c r="AK918" s="627"/>
      <c r="AL918" s="896">
        <f t="shared" si="397"/>
        <v>0</v>
      </c>
      <c r="AM918" s="627"/>
      <c r="AN918" s="627">
        <f t="shared" si="398"/>
        <v>0</v>
      </c>
      <c r="AO918" s="627"/>
      <c r="AP918" s="639" t="str">
        <f>IF(AN918=0,"",IF(SUM($AN$879:AN918)=1,AR918,IF($AN$936&gt;SUM($AN$879:AN918),_xlfn.CONCAT(", ",AR918),IF($AN$936=SUM($AN$879:AN918),_xlfn.CONCAT(" y ",AR918,".")))))</f>
        <v/>
      </c>
      <c r="AQ918" s="641" t="str">
        <f>IF(AO918=0,"", IF(SUM($AN$582:BW918)=1,AR918, IF($AN$589&gt;SUM($AN$582:BW918),_xlfn.CONCAT(", ",AR918), IF($AN$589=SUM($AN$582:BW918),_xlfn.CONCAT(" y ",AR918,".")))))</f>
        <v/>
      </c>
      <c r="AR918" s="639">
        <f t="shared" si="399"/>
        <v>39</v>
      </c>
      <c r="AS918" s="641"/>
      <c r="AX918" s="645">
        <f t="shared" si="394"/>
        <v>0</v>
      </c>
      <c r="AY918" s="647"/>
    </row>
    <row r="919" spans="1:51" ht="15" customHeight="1">
      <c r="A919" s="131"/>
      <c r="B919" s="10"/>
      <c r="C919" s="81" t="s">
        <v>120</v>
      </c>
      <c r="D919" s="792" t="str">
        <f>IF(CNGE_2026_M3_Secc1!$AH$40=CNGE_2026_M3_Secc1!$AJ$40,"",IF(CNGE_2026_M3_Secc1!D99="","",CNGE_2026_M3_Secc1!D99))</f>
        <v/>
      </c>
      <c r="E919" s="793"/>
      <c r="F919" s="793"/>
      <c r="G919" s="793"/>
      <c r="H919" s="793"/>
      <c r="I919" s="793"/>
      <c r="J919" s="794"/>
      <c r="K919" s="750"/>
      <c r="L919" s="842"/>
      <c r="M919" s="842"/>
      <c r="N919" s="751"/>
      <c r="O919" s="750"/>
      <c r="P919" s="842"/>
      <c r="Q919" s="842"/>
      <c r="R919" s="751"/>
      <c r="S919" s="750"/>
      <c r="T919" s="842"/>
      <c r="U919" s="842"/>
      <c r="V919" s="751"/>
      <c r="W919" s="750"/>
      <c r="X919" s="842"/>
      <c r="Y919" s="842"/>
      <c r="Z919" s="751"/>
      <c r="AA919" s="750"/>
      <c r="AB919" s="842"/>
      <c r="AC919" s="842"/>
      <c r="AD919" s="751"/>
      <c r="AH919" s="896">
        <f t="shared" si="395"/>
        <v>0</v>
      </c>
      <c r="AI919" s="627"/>
      <c r="AJ919" s="896">
        <f t="shared" si="396"/>
        <v>0</v>
      </c>
      <c r="AK919" s="627"/>
      <c r="AL919" s="896">
        <f t="shared" si="397"/>
        <v>0</v>
      </c>
      <c r="AM919" s="627"/>
      <c r="AN919" s="627">
        <f t="shared" si="398"/>
        <v>0</v>
      </c>
      <c r="AO919" s="627"/>
      <c r="AP919" s="639" t="str">
        <f>IF(AN919=0,"",IF(SUM($AN$879:AN919)=1,AR919,IF($AN$936&gt;SUM($AN$879:AN919),_xlfn.CONCAT(", ",AR919),IF($AN$936=SUM($AN$879:AN919),_xlfn.CONCAT(" y ",AR919,".")))))</f>
        <v/>
      </c>
      <c r="AQ919" s="641" t="str">
        <f>IF(AO919=0,"", IF(SUM($AN$582:BW919)=1,AR919, IF($AN$589&gt;SUM($AN$582:BW919),_xlfn.CONCAT(", ",AR919), IF($AN$589=SUM($AN$582:BW919),_xlfn.CONCAT(" y ",AR919,".")))))</f>
        <v/>
      </c>
      <c r="AR919" s="639">
        <f t="shared" si="399"/>
        <v>40</v>
      </c>
      <c r="AS919" s="641"/>
      <c r="AX919" s="645">
        <f t="shared" si="394"/>
        <v>0</v>
      </c>
      <c r="AY919" s="647"/>
    </row>
    <row r="920" spans="1:51" ht="15" customHeight="1">
      <c r="A920" s="131"/>
      <c r="B920" s="72"/>
      <c r="C920" s="82" t="s">
        <v>121</v>
      </c>
      <c r="D920" s="792" t="str">
        <f>IF(CNGE_2026_M3_Secc1!$AH$40=CNGE_2026_M3_Secc1!$AJ$40,"",IF(CNGE_2026_M3_Secc1!D100="","",CNGE_2026_M3_Secc1!D100))</f>
        <v/>
      </c>
      <c r="E920" s="793"/>
      <c r="F920" s="793"/>
      <c r="G920" s="793"/>
      <c r="H920" s="793"/>
      <c r="I920" s="793"/>
      <c r="J920" s="794"/>
      <c r="K920" s="750"/>
      <c r="L920" s="842"/>
      <c r="M920" s="842"/>
      <c r="N920" s="751"/>
      <c r="O920" s="750"/>
      <c r="P920" s="842"/>
      <c r="Q920" s="842"/>
      <c r="R920" s="751"/>
      <c r="S920" s="750"/>
      <c r="T920" s="842"/>
      <c r="U920" s="842"/>
      <c r="V920" s="751"/>
      <c r="W920" s="750"/>
      <c r="X920" s="842"/>
      <c r="Y920" s="842"/>
      <c r="Z920" s="751"/>
      <c r="AA920" s="750"/>
      <c r="AB920" s="842"/>
      <c r="AC920" s="842"/>
      <c r="AD920" s="751"/>
      <c r="AH920" s="896">
        <f t="shared" ref="AH920:AH935" si="400">K920</f>
        <v>0</v>
      </c>
      <c r="AI920" s="627"/>
      <c r="AJ920" s="896">
        <f t="shared" ref="AJ920:AJ935" si="401">COUNTIF(O920:AD920,"NS")</f>
        <v>0</v>
      </c>
      <c r="AK920" s="627"/>
      <c r="AL920" s="896">
        <f t="shared" ref="AL920:AL935" si="402">SUM(O920:AD920)</f>
        <v>0</v>
      </c>
      <c r="AM920" s="627"/>
      <c r="AN920" s="627">
        <f t="shared" ref="AN920:AN935" si="403">IF($AH$874=$AJ$874,0,IF(OR(AND(AH920=0,AJ920&gt;0),AND(AH920="NS",AL920&gt;0),AND(AH920="NS",AJ920=0,AL920=0)),1,IF(OR(AND(AJ920&gt;=2,AL920&lt;AH920),AND(AH920="NS",AL920=0,AJ920&gt;0),AH920=AL920),0,1)))</f>
        <v>0</v>
      </c>
      <c r="AO920" s="627"/>
      <c r="AP920" s="639" t="str">
        <f>IF(AN920=0,"",IF(SUM($AN$879:AN920)=1,AR920,IF($AN$936&gt;SUM($AN$879:AN920),_xlfn.CONCAT(", ",AR920),IF($AN$936=SUM($AN$879:AN920),_xlfn.CONCAT(" y ",AR920,".")))))</f>
        <v/>
      </c>
      <c r="AQ920" s="641" t="str">
        <f>IF(AO920=0,"", IF(SUM($AN$582:BW920)=1,AR920, IF($AN$589&gt;SUM($AN$582:BW920),_xlfn.CONCAT(", ",AR920), IF($AN$589=SUM($AN$582:BW920),_xlfn.CONCAT(" y ",AR920,".")))))</f>
        <v/>
      </c>
      <c r="AR920" s="639">
        <f t="shared" si="399"/>
        <v>41</v>
      </c>
      <c r="AS920" s="641"/>
      <c r="AX920" s="645">
        <f t="shared" ref="AX920:AX935" si="404">IF($AH$874=$AJ$874,0,IF(OR(AND(D920&lt;&gt;"",BA81=0,COUNTA(K920:AD920)=COUNTA($K$878:$AD$878)),AND(D920&lt;&gt;"",BA81=1,COUNTA(K920:AD920)=0),AND(D920="",COUNTA(K920:AD920)=0)),0,1))</f>
        <v>0</v>
      </c>
      <c r="AY920" s="647"/>
    </row>
    <row r="921" spans="1:51" ht="15" customHeight="1">
      <c r="A921" s="131"/>
      <c r="B921" s="48"/>
      <c r="C921" s="82" t="s">
        <v>122</v>
      </c>
      <c r="D921" s="792" t="str">
        <f>IF(CNGE_2026_M3_Secc1!$AH$40=CNGE_2026_M3_Secc1!$AJ$40,"",IF(CNGE_2026_M3_Secc1!D101="","",CNGE_2026_M3_Secc1!D101))</f>
        <v/>
      </c>
      <c r="E921" s="793"/>
      <c r="F921" s="793"/>
      <c r="G921" s="793"/>
      <c r="H921" s="793"/>
      <c r="I921" s="793"/>
      <c r="J921" s="794"/>
      <c r="K921" s="750"/>
      <c r="L921" s="842"/>
      <c r="M921" s="842"/>
      <c r="N921" s="751"/>
      <c r="O921" s="750"/>
      <c r="P921" s="842"/>
      <c r="Q921" s="842"/>
      <c r="R921" s="751"/>
      <c r="S921" s="750"/>
      <c r="T921" s="842"/>
      <c r="U921" s="842"/>
      <c r="V921" s="751"/>
      <c r="W921" s="750"/>
      <c r="X921" s="842"/>
      <c r="Y921" s="842"/>
      <c r="Z921" s="751"/>
      <c r="AA921" s="750"/>
      <c r="AB921" s="842"/>
      <c r="AC921" s="842"/>
      <c r="AD921" s="751"/>
      <c r="AH921" s="896">
        <f t="shared" si="400"/>
        <v>0</v>
      </c>
      <c r="AI921" s="627"/>
      <c r="AJ921" s="896">
        <f t="shared" si="401"/>
        <v>0</v>
      </c>
      <c r="AK921" s="627"/>
      <c r="AL921" s="896">
        <f t="shared" si="402"/>
        <v>0</v>
      </c>
      <c r="AM921" s="627"/>
      <c r="AN921" s="627">
        <f t="shared" si="403"/>
        <v>0</v>
      </c>
      <c r="AO921" s="627"/>
      <c r="AP921" s="639" t="str">
        <f>IF(AN921=0,"",IF(SUM($AN$879:AN921)=1,AR921,IF($AN$936&gt;SUM($AN$879:AN921),_xlfn.CONCAT(", ",AR921),IF($AN$936=SUM($AN$879:AN921),_xlfn.CONCAT(" y ",AR921,".")))))</f>
        <v/>
      </c>
      <c r="AQ921" s="641" t="str">
        <f>IF(AO921=0,"", IF(SUM($AN$582:BW921)=1,AR921, IF($AN$589&gt;SUM($AN$582:BW921),_xlfn.CONCAT(", ",AR921), IF($AN$589=SUM($AN$582:BW921),_xlfn.CONCAT(" y ",AR921,".")))))</f>
        <v/>
      </c>
      <c r="AR921" s="639">
        <f t="shared" si="399"/>
        <v>42</v>
      </c>
      <c r="AS921" s="641"/>
      <c r="AX921" s="645">
        <f t="shared" si="404"/>
        <v>0</v>
      </c>
      <c r="AY921" s="647"/>
    </row>
    <row r="922" spans="1:51" ht="15" customHeight="1">
      <c r="A922" s="131"/>
      <c r="B922" s="48"/>
      <c r="C922" s="82" t="s">
        <v>123</v>
      </c>
      <c r="D922" s="792" t="str">
        <f>IF(CNGE_2026_M3_Secc1!$AH$40=CNGE_2026_M3_Secc1!$AJ$40,"",IF(CNGE_2026_M3_Secc1!D102="","",CNGE_2026_M3_Secc1!D102))</f>
        <v/>
      </c>
      <c r="E922" s="793"/>
      <c r="F922" s="793"/>
      <c r="G922" s="793"/>
      <c r="H922" s="793"/>
      <c r="I922" s="793"/>
      <c r="J922" s="794"/>
      <c r="K922" s="750"/>
      <c r="L922" s="842"/>
      <c r="M922" s="842"/>
      <c r="N922" s="751"/>
      <c r="O922" s="750"/>
      <c r="P922" s="842"/>
      <c r="Q922" s="842"/>
      <c r="R922" s="751"/>
      <c r="S922" s="750"/>
      <c r="T922" s="842"/>
      <c r="U922" s="842"/>
      <c r="V922" s="751"/>
      <c r="W922" s="750"/>
      <c r="X922" s="842"/>
      <c r="Y922" s="842"/>
      <c r="Z922" s="751"/>
      <c r="AA922" s="750"/>
      <c r="AB922" s="842"/>
      <c r="AC922" s="842"/>
      <c r="AD922" s="751"/>
      <c r="AH922" s="896">
        <f t="shared" si="400"/>
        <v>0</v>
      </c>
      <c r="AI922" s="627"/>
      <c r="AJ922" s="896">
        <f t="shared" si="401"/>
        <v>0</v>
      </c>
      <c r="AK922" s="627"/>
      <c r="AL922" s="896">
        <f t="shared" si="402"/>
        <v>0</v>
      </c>
      <c r="AM922" s="627"/>
      <c r="AN922" s="627">
        <f t="shared" si="403"/>
        <v>0</v>
      </c>
      <c r="AO922" s="627"/>
      <c r="AP922" s="639" t="str">
        <f>IF(AN922=0,"",IF(SUM($AN$879:AN922)=1,AR922,IF($AN$936&gt;SUM($AN$879:AN922),_xlfn.CONCAT(", ",AR922),IF($AN$936=SUM($AN$879:AN922),_xlfn.CONCAT(" y ",AR922,".")))))</f>
        <v/>
      </c>
      <c r="AQ922" s="641" t="str">
        <f>IF(AO922=0,"", IF(SUM($AN$582:BW922)=1,AR922, IF($AN$589&gt;SUM($AN$582:BW922),_xlfn.CONCAT(", ",AR922), IF($AN$589=SUM($AN$582:BW922),_xlfn.CONCAT(" y ",AR922,".")))))</f>
        <v/>
      </c>
      <c r="AR922" s="639">
        <f t="shared" si="399"/>
        <v>43</v>
      </c>
      <c r="AS922" s="641"/>
      <c r="AX922" s="645">
        <f t="shared" si="404"/>
        <v>0</v>
      </c>
      <c r="AY922" s="647"/>
    </row>
    <row r="923" spans="1:51" ht="15" customHeight="1">
      <c r="A923" s="131"/>
      <c r="B923" s="48"/>
      <c r="C923" s="82" t="s">
        <v>124</v>
      </c>
      <c r="D923" s="792" t="str">
        <f>IF(CNGE_2026_M3_Secc1!$AH$40=CNGE_2026_M3_Secc1!$AJ$40,"",IF(CNGE_2026_M3_Secc1!D103="","",CNGE_2026_M3_Secc1!D103))</f>
        <v/>
      </c>
      <c r="E923" s="793"/>
      <c r="F923" s="793"/>
      <c r="G923" s="793"/>
      <c r="H923" s="793"/>
      <c r="I923" s="793"/>
      <c r="J923" s="794"/>
      <c r="K923" s="750"/>
      <c r="L923" s="842"/>
      <c r="M923" s="842"/>
      <c r="N923" s="751"/>
      <c r="O923" s="750"/>
      <c r="P923" s="842"/>
      <c r="Q923" s="842"/>
      <c r="R923" s="751"/>
      <c r="S923" s="750"/>
      <c r="T923" s="842"/>
      <c r="U923" s="842"/>
      <c r="V923" s="751"/>
      <c r="W923" s="750"/>
      <c r="X923" s="842"/>
      <c r="Y923" s="842"/>
      <c r="Z923" s="751"/>
      <c r="AA923" s="750"/>
      <c r="AB923" s="842"/>
      <c r="AC923" s="842"/>
      <c r="AD923" s="751"/>
      <c r="AH923" s="896">
        <f t="shared" si="400"/>
        <v>0</v>
      </c>
      <c r="AI923" s="627"/>
      <c r="AJ923" s="896">
        <f t="shared" si="401"/>
        <v>0</v>
      </c>
      <c r="AK923" s="627"/>
      <c r="AL923" s="896">
        <f t="shared" si="402"/>
        <v>0</v>
      </c>
      <c r="AM923" s="627"/>
      <c r="AN923" s="627">
        <f t="shared" si="403"/>
        <v>0</v>
      </c>
      <c r="AO923" s="627"/>
      <c r="AP923" s="639" t="str">
        <f>IF(AN923=0,"",IF(SUM($AN$879:AN923)=1,AR923,IF($AN$936&gt;SUM($AN$879:AN923),_xlfn.CONCAT(", ",AR923),IF($AN$936=SUM($AN$879:AN923),_xlfn.CONCAT(" y ",AR923,".")))))</f>
        <v/>
      </c>
      <c r="AQ923" s="641" t="str">
        <f>IF(AO923=0,"", IF(SUM($AN$582:BW923)=1,AR923, IF($AN$589&gt;SUM($AN$582:BW923),_xlfn.CONCAT(", ",AR923), IF($AN$589=SUM($AN$582:BW923),_xlfn.CONCAT(" y ",AR923,".")))))</f>
        <v/>
      </c>
      <c r="AR923" s="639">
        <f t="shared" si="399"/>
        <v>44</v>
      </c>
      <c r="AS923" s="641"/>
      <c r="AX923" s="645">
        <f t="shared" si="404"/>
        <v>0</v>
      </c>
      <c r="AY923" s="647"/>
    </row>
    <row r="924" spans="1:51" ht="15" customHeight="1">
      <c r="A924" s="131"/>
      <c r="B924" s="48"/>
      <c r="C924" s="82" t="s">
        <v>125</v>
      </c>
      <c r="D924" s="792" t="str">
        <f>IF(CNGE_2026_M3_Secc1!$AH$40=CNGE_2026_M3_Secc1!$AJ$40,"",IF(CNGE_2026_M3_Secc1!D104="","",CNGE_2026_M3_Secc1!D104))</f>
        <v/>
      </c>
      <c r="E924" s="793"/>
      <c r="F924" s="793"/>
      <c r="G924" s="793"/>
      <c r="H924" s="793"/>
      <c r="I924" s="793"/>
      <c r="J924" s="794"/>
      <c r="K924" s="750"/>
      <c r="L924" s="842"/>
      <c r="M924" s="842"/>
      <c r="N924" s="751"/>
      <c r="O924" s="750"/>
      <c r="P924" s="842"/>
      <c r="Q924" s="842"/>
      <c r="R924" s="751"/>
      <c r="S924" s="750"/>
      <c r="T924" s="842"/>
      <c r="U924" s="842"/>
      <c r="V924" s="751"/>
      <c r="W924" s="750"/>
      <c r="X924" s="842"/>
      <c r="Y924" s="842"/>
      <c r="Z924" s="751"/>
      <c r="AA924" s="750"/>
      <c r="AB924" s="842"/>
      <c r="AC924" s="842"/>
      <c r="AD924" s="751"/>
      <c r="AH924" s="896">
        <f t="shared" si="400"/>
        <v>0</v>
      </c>
      <c r="AI924" s="627"/>
      <c r="AJ924" s="896">
        <f t="shared" si="401"/>
        <v>0</v>
      </c>
      <c r="AK924" s="627"/>
      <c r="AL924" s="896">
        <f t="shared" si="402"/>
        <v>0</v>
      </c>
      <c r="AM924" s="627"/>
      <c r="AN924" s="627">
        <f t="shared" si="403"/>
        <v>0</v>
      </c>
      <c r="AO924" s="627"/>
      <c r="AP924" s="639" t="str">
        <f>IF(AN924=0,"",IF(SUM($AN$879:AN924)=1,AR924,IF($AN$936&gt;SUM($AN$879:AN924),_xlfn.CONCAT(", ",AR924),IF($AN$936=SUM($AN$879:AN924),_xlfn.CONCAT(" y ",AR924,".")))))</f>
        <v/>
      </c>
      <c r="AQ924" s="641" t="str">
        <f>IF(AO924=0,"", IF(SUM($AN$582:BW924)=1,AR924, IF($AN$589&gt;SUM($AN$582:BW924),_xlfn.CONCAT(", ",AR924), IF($AN$589=SUM($AN$582:BW924),_xlfn.CONCAT(" y ",AR924,".")))))</f>
        <v/>
      </c>
      <c r="AR924" s="639">
        <f t="shared" si="399"/>
        <v>45</v>
      </c>
      <c r="AS924" s="641"/>
      <c r="AX924" s="645">
        <f t="shared" si="404"/>
        <v>0</v>
      </c>
      <c r="AY924" s="647"/>
    </row>
    <row r="925" spans="1:51" ht="15" customHeight="1">
      <c r="A925" s="131"/>
      <c r="B925" s="48"/>
      <c r="C925" s="82" t="s">
        <v>237</v>
      </c>
      <c r="D925" s="792" t="str">
        <f>IF(CNGE_2026_M3_Secc1!$AH$40=CNGE_2026_M3_Secc1!$AJ$40,"",IF(CNGE_2026_M3_Secc1!D105="","",CNGE_2026_M3_Secc1!D105))</f>
        <v/>
      </c>
      <c r="E925" s="793"/>
      <c r="F925" s="793"/>
      <c r="G925" s="793"/>
      <c r="H925" s="793"/>
      <c r="I925" s="793"/>
      <c r="J925" s="794"/>
      <c r="K925" s="750"/>
      <c r="L925" s="842"/>
      <c r="M925" s="842"/>
      <c r="N925" s="751"/>
      <c r="O925" s="750"/>
      <c r="P925" s="842"/>
      <c r="Q925" s="842"/>
      <c r="R925" s="751"/>
      <c r="S925" s="750"/>
      <c r="T925" s="842"/>
      <c r="U925" s="842"/>
      <c r="V925" s="751"/>
      <c r="W925" s="750"/>
      <c r="X925" s="842"/>
      <c r="Y925" s="842"/>
      <c r="Z925" s="751"/>
      <c r="AA925" s="750"/>
      <c r="AB925" s="842"/>
      <c r="AC925" s="842"/>
      <c r="AD925" s="751"/>
      <c r="AH925" s="896">
        <f t="shared" si="400"/>
        <v>0</v>
      </c>
      <c r="AI925" s="627"/>
      <c r="AJ925" s="896">
        <f t="shared" si="401"/>
        <v>0</v>
      </c>
      <c r="AK925" s="627"/>
      <c r="AL925" s="896">
        <f t="shared" si="402"/>
        <v>0</v>
      </c>
      <c r="AM925" s="627"/>
      <c r="AN925" s="627">
        <f t="shared" si="403"/>
        <v>0</v>
      </c>
      <c r="AO925" s="627"/>
      <c r="AP925" s="639" t="str">
        <f>IF(AN925=0,"",IF(SUM($AN$879:AN925)=1,AR925,IF($AN$936&gt;SUM($AN$879:AN925),_xlfn.CONCAT(", ",AR925),IF($AN$936=SUM($AN$879:AN925),_xlfn.CONCAT(" y ",AR925,".")))))</f>
        <v/>
      </c>
      <c r="AQ925" s="641" t="str">
        <f>IF(AO925=0,"", IF(SUM($AN$582:BW925)=1,AR925, IF($AN$589&gt;SUM($AN$582:BW925),_xlfn.CONCAT(", ",AR925), IF($AN$589=SUM($AN$582:BW925),_xlfn.CONCAT(" y ",AR925,".")))))</f>
        <v/>
      </c>
      <c r="AR925" s="639">
        <f t="shared" si="399"/>
        <v>46</v>
      </c>
      <c r="AS925" s="641"/>
      <c r="AX925" s="645">
        <f t="shared" si="404"/>
        <v>0</v>
      </c>
      <c r="AY925" s="647"/>
    </row>
    <row r="926" spans="1:51" ht="15" customHeight="1">
      <c r="A926" s="131"/>
      <c r="B926" s="48"/>
      <c r="C926" s="82" t="s">
        <v>238</v>
      </c>
      <c r="D926" s="792" t="str">
        <f>IF(CNGE_2026_M3_Secc1!$AH$40=CNGE_2026_M3_Secc1!$AJ$40,"",IF(CNGE_2026_M3_Secc1!D106="","",CNGE_2026_M3_Secc1!D106))</f>
        <v/>
      </c>
      <c r="E926" s="793"/>
      <c r="F926" s="793"/>
      <c r="G926" s="793"/>
      <c r="H926" s="793"/>
      <c r="I926" s="793"/>
      <c r="J926" s="794"/>
      <c r="K926" s="750"/>
      <c r="L926" s="842"/>
      <c r="M926" s="842"/>
      <c r="N926" s="751"/>
      <c r="O926" s="750"/>
      <c r="P926" s="842"/>
      <c r="Q926" s="842"/>
      <c r="R926" s="751"/>
      <c r="S926" s="750"/>
      <c r="T926" s="842"/>
      <c r="U926" s="842"/>
      <c r="V926" s="751"/>
      <c r="W926" s="750"/>
      <c r="X926" s="842"/>
      <c r="Y926" s="842"/>
      <c r="Z926" s="751"/>
      <c r="AA926" s="750"/>
      <c r="AB926" s="842"/>
      <c r="AC926" s="842"/>
      <c r="AD926" s="751"/>
      <c r="AH926" s="896">
        <f t="shared" si="400"/>
        <v>0</v>
      </c>
      <c r="AI926" s="627"/>
      <c r="AJ926" s="896">
        <f t="shared" si="401"/>
        <v>0</v>
      </c>
      <c r="AK926" s="627"/>
      <c r="AL926" s="896">
        <f t="shared" si="402"/>
        <v>0</v>
      </c>
      <c r="AM926" s="627"/>
      <c r="AN926" s="627">
        <f t="shared" si="403"/>
        <v>0</v>
      </c>
      <c r="AO926" s="627"/>
      <c r="AP926" s="639" t="str">
        <f>IF(AN926=0,"",IF(SUM($AN$879:AN926)=1,AR926,IF($AN$936&gt;SUM($AN$879:AN926),_xlfn.CONCAT(", ",AR926),IF($AN$936=SUM($AN$879:AN926),_xlfn.CONCAT(" y ",AR926,".")))))</f>
        <v/>
      </c>
      <c r="AQ926" s="641" t="str">
        <f>IF(AO926=0,"", IF(SUM($AN$582:BW926)=1,AR926, IF($AN$589&gt;SUM($AN$582:BW926),_xlfn.CONCAT(", ",AR926), IF($AN$589=SUM($AN$582:BW926),_xlfn.CONCAT(" y ",AR926,".")))))</f>
        <v/>
      </c>
      <c r="AR926" s="639">
        <f t="shared" si="399"/>
        <v>47</v>
      </c>
      <c r="AS926" s="641"/>
      <c r="AX926" s="645">
        <f t="shared" si="404"/>
        <v>0</v>
      </c>
      <c r="AY926" s="647"/>
    </row>
    <row r="927" spans="1:51" ht="15" customHeight="1">
      <c r="A927" s="131"/>
      <c r="B927" s="48"/>
      <c r="C927" s="82" t="s">
        <v>239</v>
      </c>
      <c r="D927" s="792" t="str">
        <f>IF(CNGE_2026_M3_Secc1!$AH$40=CNGE_2026_M3_Secc1!$AJ$40,"",IF(CNGE_2026_M3_Secc1!D107="","",CNGE_2026_M3_Secc1!D107))</f>
        <v/>
      </c>
      <c r="E927" s="793"/>
      <c r="F927" s="793"/>
      <c r="G927" s="793"/>
      <c r="H927" s="793"/>
      <c r="I927" s="793"/>
      <c r="J927" s="794"/>
      <c r="K927" s="750"/>
      <c r="L927" s="842"/>
      <c r="M927" s="842"/>
      <c r="N927" s="751"/>
      <c r="O927" s="750"/>
      <c r="P927" s="842"/>
      <c r="Q927" s="842"/>
      <c r="R927" s="751"/>
      <c r="S927" s="750"/>
      <c r="T927" s="842"/>
      <c r="U927" s="842"/>
      <c r="V927" s="751"/>
      <c r="W927" s="750"/>
      <c r="X927" s="842"/>
      <c r="Y927" s="842"/>
      <c r="Z927" s="751"/>
      <c r="AA927" s="750"/>
      <c r="AB927" s="842"/>
      <c r="AC927" s="842"/>
      <c r="AD927" s="751"/>
      <c r="AH927" s="896">
        <f t="shared" si="400"/>
        <v>0</v>
      </c>
      <c r="AI927" s="627"/>
      <c r="AJ927" s="896">
        <f t="shared" si="401"/>
        <v>0</v>
      </c>
      <c r="AK927" s="627"/>
      <c r="AL927" s="896">
        <f t="shared" si="402"/>
        <v>0</v>
      </c>
      <c r="AM927" s="627"/>
      <c r="AN927" s="627">
        <f t="shared" si="403"/>
        <v>0</v>
      </c>
      <c r="AO927" s="627"/>
      <c r="AP927" s="639" t="str">
        <f>IF(AN927=0,"",IF(SUM($AN$879:AN927)=1,AR927,IF($AN$936&gt;SUM($AN$879:AN927),_xlfn.CONCAT(", ",AR927),IF($AN$936=SUM($AN$879:AN927),_xlfn.CONCAT(" y ",AR927,".")))))</f>
        <v/>
      </c>
      <c r="AQ927" s="641" t="str">
        <f>IF(AO927=0,"", IF(SUM($AN$582:BW927)=1,AR927, IF($AN$589&gt;SUM($AN$582:BW927),_xlfn.CONCAT(", ",AR927), IF($AN$589=SUM($AN$582:BW927),_xlfn.CONCAT(" y ",AR927,".")))))</f>
        <v/>
      </c>
      <c r="AR927" s="639">
        <f t="shared" si="399"/>
        <v>48</v>
      </c>
      <c r="AS927" s="641"/>
      <c r="AX927" s="645">
        <f t="shared" si="404"/>
        <v>0</v>
      </c>
      <c r="AY927" s="647"/>
    </row>
    <row r="928" spans="1:51" ht="15" customHeight="1">
      <c r="A928" s="131"/>
      <c r="B928" s="48"/>
      <c r="C928" s="82" t="s">
        <v>240</v>
      </c>
      <c r="D928" s="792" t="str">
        <f>IF(CNGE_2026_M3_Secc1!$AH$40=CNGE_2026_M3_Secc1!$AJ$40,"",IF(CNGE_2026_M3_Secc1!D108="","",CNGE_2026_M3_Secc1!D108))</f>
        <v/>
      </c>
      <c r="E928" s="793"/>
      <c r="F928" s="793"/>
      <c r="G928" s="793"/>
      <c r="H928" s="793"/>
      <c r="I928" s="793"/>
      <c r="J928" s="794"/>
      <c r="K928" s="750"/>
      <c r="L928" s="842"/>
      <c r="M928" s="842"/>
      <c r="N928" s="751"/>
      <c r="O928" s="750"/>
      <c r="P928" s="842"/>
      <c r="Q928" s="842"/>
      <c r="R928" s="751"/>
      <c r="S928" s="750"/>
      <c r="T928" s="842"/>
      <c r="U928" s="842"/>
      <c r="V928" s="751"/>
      <c r="W928" s="750"/>
      <c r="X928" s="842"/>
      <c r="Y928" s="842"/>
      <c r="Z928" s="751"/>
      <c r="AA928" s="750"/>
      <c r="AB928" s="842"/>
      <c r="AC928" s="842"/>
      <c r="AD928" s="751"/>
      <c r="AH928" s="896">
        <f t="shared" si="400"/>
        <v>0</v>
      </c>
      <c r="AI928" s="627"/>
      <c r="AJ928" s="896">
        <f t="shared" si="401"/>
        <v>0</v>
      </c>
      <c r="AK928" s="627"/>
      <c r="AL928" s="896">
        <f t="shared" si="402"/>
        <v>0</v>
      </c>
      <c r="AM928" s="627"/>
      <c r="AN928" s="627">
        <f t="shared" si="403"/>
        <v>0</v>
      </c>
      <c r="AO928" s="627"/>
      <c r="AP928" s="639" t="str">
        <f>IF(AN928=0,"",IF(SUM($AN$879:AN928)=1,AR928,IF($AN$936&gt;SUM($AN$879:AN928),_xlfn.CONCAT(", ",AR928),IF($AN$936=SUM($AN$879:AN928),_xlfn.CONCAT(" y ",AR928,".")))))</f>
        <v/>
      </c>
      <c r="AQ928" s="641" t="str">
        <f>IF(AO928=0,"", IF(SUM($AN$582:BW928)=1,AR928, IF($AN$589&gt;SUM($AN$582:BW928),_xlfn.CONCAT(", ",AR928), IF($AN$589=SUM($AN$582:BW928),_xlfn.CONCAT(" y ",AR928,".")))))</f>
        <v/>
      </c>
      <c r="AR928" s="639">
        <f t="shared" si="399"/>
        <v>49</v>
      </c>
      <c r="AS928" s="641"/>
      <c r="AX928" s="645">
        <f t="shared" si="404"/>
        <v>0</v>
      </c>
      <c r="AY928" s="647"/>
    </row>
    <row r="929" spans="1:51" ht="15" customHeight="1">
      <c r="A929" s="131"/>
      <c r="B929" s="48"/>
      <c r="C929" s="82" t="s">
        <v>241</v>
      </c>
      <c r="D929" s="792" t="str">
        <f>IF(CNGE_2026_M3_Secc1!$AH$40=CNGE_2026_M3_Secc1!$AJ$40,"",IF(CNGE_2026_M3_Secc1!D109="","",CNGE_2026_M3_Secc1!D109))</f>
        <v/>
      </c>
      <c r="E929" s="793"/>
      <c r="F929" s="793"/>
      <c r="G929" s="793"/>
      <c r="H929" s="793"/>
      <c r="I929" s="793"/>
      <c r="J929" s="794"/>
      <c r="K929" s="750"/>
      <c r="L929" s="842"/>
      <c r="M929" s="842"/>
      <c r="N929" s="751"/>
      <c r="O929" s="750"/>
      <c r="P929" s="842"/>
      <c r="Q929" s="842"/>
      <c r="R929" s="751"/>
      <c r="S929" s="750"/>
      <c r="T929" s="842"/>
      <c r="U929" s="842"/>
      <c r="V929" s="751"/>
      <c r="W929" s="750"/>
      <c r="X929" s="842"/>
      <c r="Y929" s="842"/>
      <c r="Z929" s="751"/>
      <c r="AA929" s="750"/>
      <c r="AB929" s="842"/>
      <c r="AC929" s="842"/>
      <c r="AD929" s="751"/>
      <c r="AH929" s="896">
        <f t="shared" si="400"/>
        <v>0</v>
      </c>
      <c r="AI929" s="627"/>
      <c r="AJ929" s="896">
        <f t="shared" si="401"/>
        <v>0</v>
      </c>
      <c r="AK929" s="627"/>
      <c r="AL929" s="896">
        <f t="shared" si="402"/>
        <v>0</v>
      </c>
      <c r="AM929" s="627"/>
      <c r="AN929" s="627">
        <f t="shared" si="403"/>
        <v>0</v>
      </c>
      <c r="AO929" s="627"/>
      <c r="AP929" s="639" t="str">
        <f>IF(AN929=0,"",IF(SUM($AN$879:AN929)=1,AR929,IF($AN$936&gt;SUM($AN$879:AN929),_xlfn.CONCAT(", ",AR929),IF($AN$936=SUM($AN$879:AN929),_xlfn.CONCAT(" y ",AR929,".")))))</f>
        <v/>
      </c>
      <c r="AQ929" s="641" t="str">
        <f>IF(AO929=0,"", IF(SUM($AN$582:BW929)=1,AR929, IF($AN$589&gt;SUM($AN$582:BW929),_xlfn.CONCAT(", ",AR929), IF($AN$589=SUM($AN$582:BW929),_xlfn.CONCAT(" y ",AR929,".")))))</f>
        <v/>
      </c>
      <c r="AR929" s="639">
        <f t="shared" si="399"/>
        <v>50</v>
      </c>
      <c r="AS929" s="641"/>
      <c r="AX929" s="645">
        <f t="shared" si="404"/>
        <v>0</v>
      </c>
      <c r="AY929" s="647"/>
    </row>
    <row r="930" spans="1:51" ht="15" customHeight="1">
      <c r="A930" s="131"/>
      <c r="B930" s="48"/>
      <c r="C930" s="82" t="s">
        <v>242</v>
      </c>
      <c r="D930" s="792" t="str">
        <f>IF(CNGE_2026_M3_Secc1!$AH$40=CNGE_2026_M3_Secc1!$AJ$40,"",IF(CNGE_2026_M3_Secc1!D110="","",CNGE_2026_M3_Secc1!D110))</f>
        <v/>
      </c>
      <c r="E930" s="793"/>
      <c r="F930" s="793"/>
      <c r="G930" s="793"/>
      <c r="H930" s="793"/>
      <c r="I930" s="793"/>
      <c r="J930" s="794"/>
      <c r="K930" s="750"/>
      <c r="L930" s="842"/>
      <c r="M930" s="842"/>
      <c r="N930" s="751"/>
      <c r="O930" s="750"/>
      <c r="P930" s="842"/>
      <c r="Q930" s="842"/>
      <c r="R930" s="751"/>
      <c r="S930" s="750"/>
      <c r="T930" s="842"/>
      <c r="U930" s="842"/>
      <c r="V930" s="751"/>
      <c r="W930" s="750"/>
      <c r="X930" s="842"/>
      <c r="Y930" s="842"/>
      <c r="Z930" s="751"/>
      <c r="AA930" s="750"/>
      <c r="AB930" s="842"/>
      <c r="AC930" s="842"/>
      <c r="AD930" s="751"/>
      <c r="AH930" s="896">
        <f t="shared" si="400"/>
        <v>0</v>
      </c>
      <c r="AI930" s="627"/>
      <c r="AJ930" s="896">
        <f t="shared" si="401"/>
        <v>0</v>
      </c>
      <c r="AK930" s="627"/>
      <c r="AL930" s="896">
        <f t="shared" si="402"/>
        <v>0</v>
      </c>
      <c r="AM930" s="627"/>
      <c r="AN930" s="627">
        <f t="shared" si="403"/>
        <v>0</v>
      </c>
      <c r="AO930" s="627"/>
      <c r="AP930" s="639" t="str">
        <f>IF(AN930=0,"",IF(SUM($AN$879:AN930)=1,AR930,IF($AN$936&gt;SUM($AN$879:AN930),_xlfn.CONCAT(", ",AR930),IF($AN$936=SUM($AN$879:AN930),_xlfn.CONCAT(" y ",AR930,".")))))</f>
        <v/>
      </c>
      <c r="AQ930" s="641" t="str">
        <f>IF(AO930=0,"", IF(SUM($AN$582:BW930)=1,AR930, IF($AN$589&gt;SUM($AN$582:BW930),_xlfn.CONCAT(", ",AR930), IF($AN$589=SUM($AN$582:BW930),_xlfn.CONCAT(" y ",AR930,".")))))</f>
        <v/>
      </c>
      <c r="AR930" s="639">
        <f t="shared" si="399"/>
        <v>51</v>
      </c>
      <c r="AS930" s="641"/>
      <c r="AX930" s="645">
        <f t="shared" si="404"/>
        <v>0</v>
      </c>
      <c r="AY930" s="647"/>
    </row>
    <row r="931" spans="1:51" ht="15" customHeight="1">
      <c r="A931" s="131"/>
      <c r="B931" s="48"/>
      <c r="C931" s="82" t="s">
        <v>243</v>
      </c>
      <c r="D931" s="792" t="str">
        <f>IF(CNGE_2026_M3_Secc1!$AH$40=CNGE_2026_M3_Secc1!$AJ$40,"",IF(CNGE_2026_M3_Secc1!D111="","",CNGE_2026_M3_Secc1!D111))</f>
        <v/>
      </c>
      <c r="E931" s="793"/>
      <c r="F931" s="793"/>
      <c r="G931" s="793"/>
      <c r="H931" s="793"/>
      <c r="I931" s="793"/>
      <c r="J931" s="794"/>
      <c r="K931" s="750"/>
      <c r="L931" s="842"/>
      <c r="M931" s="842"/>
      <c r="N931" s="751"/>
      <c r="O931" s="750"/>
      <c r="P931" s="842"/>
      <c r="Q931" s="842"/>
      <c r="R931" s="751"/>
      <c r="S931" s="750"/>
      <c r="T931" s="842"/>
      <c r="U931" s="842"/>
      <c r="V931" s="751"/>
      <c r="W931" s="750"/>
      <c r="X931" s="842"/>
      <c r="Y931" s="842"/>
      <c r="Z931" s="751"/>
      <c r="AA931" s="750"/>
      <c r="AB931" s="842"/>
      <c r="AC931" s="842"/>
      <c r="AD931" s="751"/>
      <c r="AH931" s="896">
        <f t="shared" si="400"/>
        <v>0</v>
      </c>
      <c r="AI931" s="627"/>
      <c r="AJ931" s="896">
        <f t="shared" si="401"/>
        <v>0</v>
      </c>
      <c r="AK931" s="627"/>
      <c r="AL931" s="896">
        <f t="shared" si="402"/>
        <v>0</v>
      </c>
      <c r="AM931" s="627"/>
      <c r="AN931" s="627">
        <f t="shared" si="403"/>
        <v>0</v>
      </c>
      <c r="AO931" s="627"/>
      <c r="AP931" s="639" t="str">
        <f>IF(AN931=0,"",IF(SUM($AN$879:AN931)=1,AR931,IF($AN$936&gt;SUM($AN$879:AN931),_xlfn.CONCAT(", ",AR931),IF($AN$936=SUM($AN$879:AN931),_xlfn.CONCAT(" y ",AR931,".")))))</f>
        <v/>
      </c>
      <c r="AQ931" s="641" t="str">
        <f>IF(AO931=0,"", IF(SUM($AN$582:BW931)=1,AR931, IF($AN$589&gt;SUM($AN$582:BW931),_xlfn.CONCAT(", ",AR931), IF($AN$589=SUM($AN$582:BW931),_xlfn.CONCAT(" y ",AR931,".")))))</f>
        <v/>
      </c>
      <c r="AR931" s="639">
        <f t="shared" si="399"/>
        <v>52</v>
      </c>
      <c r="AS931" s="641"/>
      <c r="AX931" s="645">
        <f t="shared" si="404"/>
        <v>0</v>
      </c>
      <c r="AY931" s="647"/>
    </row>
    <row r="932" spans="1:51" ht="15" customHeight="1">
      <c r="A932" s="131"/>
      <c r="B932" s="48"/>
      <c r="C932" s="82" t="s">
        <v>244</v>
      </c>
      <c r="D932" s="792" t="str">
        <f>IF(CNGE_2026_M3_Secc1!$AH$40=CNGE_2026_M3_Secc1!$AJ$40,"",IF(CNGE_2026_M3_Secc1!D112="","",CNGE_2026_M3_Secc1!D112))</f>
        <v/>
      </c>
      <c r="E932" s="793"/>
      <c r="F932" s="793"/>
      <c r="G932" s="793"/>
      <c r="H932" s="793"/>
      <c r="I932" s="793"/>
      <c r="J932" s="794"/>
      <c r="K932" s="750"/>
      <c r="L932" s="842"/>
      <c r="M932" s="842"/>
      <c r="N932" s="751"/>
      <c r="O932" s="750"/>
      <c r="P932" s="842"/>
      <c r="Q932" s="842"/>
      <c r="R932" s="751"/>
      <c r="S932" s="750"/>
      <c r="T932" s="842"/>
      <c r="U932" s="842"/>
      <c r="V932" s="751"/>
      <c r="W932" s="750"/>
      <c r="X932" s="842"/>
      <c r="Y932" s="842"/>
      <c r="Z932" s="751"/>
      <c r="AA932" s="750"/>
      <c r="AB932" s="842"/>
      <c r="AC932" s="842"/>
      <c r="AD932" s="751"/>
      <c r="AH932" s="896">
        <f t="shared" si="400"/>
        <v>0</v>
      </c>
      <c r="AI932" s="627"/>
      <c r="AJ932" s="896">
        <f t="shared" si="401"/>
        <v>0</v>
      </c>
      <c r="AK932" s="627"/>
      <c r="AL932" s="896">
        <f t="shared" si="402"/>
        <v>0</v>
      </c>
      <c r="AM932" s="627"/>
      <c r="AN932" s="627">
        <f t="shared" si="403"/>
        <v>0</v>
      </c>
      <c r="AO932" s="627"/>
      <c r="AP932" s="639" t="str">
        <f>IF(AN932=0,"",IF(SUM($AN$879:AN932)=1,AR932,IF($AN$936&gt;SUM($AN$879:AN932),_xlfn.CONCAT(", ",AR932),IF($AN$936=SUM($AN$879:AN932),_xlfn.CONCAT(" y ",AR932,".")))))</f>
        <v/>
      </c>
      <c r="AQ932" s="641" t="str">
        <f>IF(AO932=0,"", IF(SUM($AN$582:BW932)=1,AR932, IF($AN$589&gt;SUM($AN$582:BW932),_xlfn.CONCAT(", ",AR932), IF($AN$589=SUM($AN$582:BW932),_xlfn.CONCAT(" y ",AR932,".")))))</f>
        <v/>
      </c>
      <c r="AR932" s="639">
        <f t="shared" si="399"/>
        <v>53</v>
      </c>
      <c r="AS932" s="641"/>
      <c r="AX932" s="645">
        <f t="shared" si="404"/>
        <v>0</v>
      </c>
      <c r="AY932" s="647"/>
    </row>
    <row r="933" spans="1:51" ht="15" customHeight="1">
      <c r="A933" s="131"/>
      <c r="B933" s="48"/>
      <c r="C933" s="82" t="s">
        <v>245</v>
      </c>
      <c r="D933" s="792" t="str">
        <f>IF(CNGE_2026_M3_Secc1!$AH$40=CNGE_2026_M3_Secc1!$AJ$40,"",IF(CNGE_2026_M3_Secc1!D113="","",CNGE_2026_M3_Secc1!D113))</f>
        <v/>
      </c>
      <c r="E933" s="793"/>
      <c r="F933" s="793"/>
      <c r="G933" s="793"/>
      <c r="H933" s="793"/>
      <c r="I933" s="793"/>
      <c r="J933" s="794"/>
      <c r="K933" s="750"/>
      <c r="L933" s="842"/>
      <c r="M933" s="842"/>
      <c r="N933" s="751"/>
      <c r="O933" s="750"/>
      <c r="P933" s="842"/>
      <c r="Q933" s="842"/>
      <c r="R933" s="751"/>
      <c r="S933" s="750"/>
      <c r="T933" s="842"/>
      <c r="U933" s="842"/>
      <c r="V933" s="751"/>
      <c r="W933" s="750"/>
      <c r="X933" s="842"/>
      <c r="Y933" s="842"/>
      <c r="Z933" s="751"/>
      <c r="AA933" s="750"/>
      <c r="AB933" s="842"/>
      <c r="AC933" s="842"/>
      <c r="AD933" s="751"/>
      <c r="AH933" s="896">
        <f t="shared" si="400"/>
        <v>0</v>
      </c>
      <c r="AI933" s="627"/>
      <c r="AJ933" s="896">
        <f t="shared" si="401"/>
        <v>0</v>
      </c>
      <c r="AK933" s="627"/>
      <c r="AL933" s="896">
        <f t="shared" si="402"/>
        <v>0</v>
      </c>
      <c r="AM933" s="627"/>
      <c r="AN933" s="627">
        <f t="shared" si="403"/>
        <v>0</v>
      </c>
      <c r="AO933" s="627"/>
      <c r="AP933" s="639" t="str">
        <f>IF(AN933=0,"",IF(SUM($AN$879:AN933)=1,AR933,IF($AN$936&gt;SUM($AN$879:AN933),_xlfn.CONCAT(", ",AR933),IF($AN$936=SUM($AN$879:AN933),_xlfn.CONCAT(" y ",AR933,".")))))</f>
        <v/>
      </c>
      <c r="AQ933" s="641" t="str">
        <f>IF(AO933=0,"", IF(SUM($AN$582:BW933)=1,AR933, IF($AN$589&gt;SUM($AN$582:BW933),_xlfn.CONCAT(", ",AR933), IF($AN$589=SUM($AN$582:BW933),_xlfn.CONCAT(" y ",AR933,".")))))</f>
        <v/>
      </c>
      <c r="AR933" s="639">
        <f t="shared" si="399"/>
        <v>54</v>
      </c>
      <c r="AS933" s="641"/>
      <c r="AX933" s="645">
        <f t="shared" si="404"/>
        <v>0</v>
      </c>
      <c r="AY933" s="647"/>
    </row>
    <row r="934" spans="1:51" ht="15" customHeight="1">
      <c r="A934" s="131"/>
      <c r="B934" s="48"/>
      <c r="C934" s="82" t="s">
        <v>246</v>
      </c>
      <c r="D934" s="792" t="str">
        <f>IF(CNGE_2026_M3_Secc1!$AH$40=CNGE_2026_M3_Secc1!$AJ$40,"",IF(CNGE_2026_M3_Secc1!D114="","",CNGE_2026_M3_Secc1!D114))</f>
        <v/>
      </c>
      <c r="E934" s="793"/>
      <c r="F934" s="793"/>
      <c r="G934" s="793"/>
      <c r="H934" s="793"/>
      <c r="I934" s="793"/>
      <c r="J934" s="794"/>
      <c r="K934" s="750"/>
      <c r="L934" s="842"/>
      <c r="M934" s="842"/>
      <c r="N934" s="751"/>
      <c r="O934" s="750"/>
      <c r="P934" s="842"/>
      <c r="Q934" s="842"/>
      <c r="R934" s="751"/>
      <c r="S934" s="750"/>
      <c r="T934" s="842"/>
      <c r="U934" s="842"/>
      <c r="V934" s="751"/>
      <c r="W934" s="750"/>
      <c r="X934" s="842"/>
      <c r="Y934" s="842"/>
      <c r="Z934" s="751"/>
      <c r="AA934" s="750"/>
      <c r="AB934" s="842"/>
      <c r="AC934" s="842"/>
      <c r="AD934" s="751"/>
      <c r="AH934" s="896">
        <f t="shared" si="400"/>
        <v>0</v>
      </c>
      <c r="AI934" s="627"/>
      <c r="AJ934" s="896">
        <f t="shared" si="401"/>
        <v>0</v>
      </c>
      <c r="AK934" s="627"/>
      <c r="AL934" s="896">
        <f t="shared" si="402"/>
        <v>0</v>
      </c>
      <c r="AM934" s="627"/>
      <c r="AN934" s="627">
        <f t="shared" si="403"/>
        <v>0</v>
      </c>
      <c r="AO934" s="627"/>
      <c r="AP934" s="639" t="str">
        <f>IF(AN934=0,"",IF(SUM($AN$879:AN934)=1,AR934,IF($AN$936&gt;SUM($AN$879:AN934),_xlfn.CONCAT(", ",AR934),IF($AN$936=SUM($AN$879:AN934),_xlfn.CONCAT(" y ",AR934,".")))))</f>
        <v/>
      </c>
      <c r="AQ934" s="641" t="str">
        <f>IF(AO934=0,"", IF(SUM($AN$582:BW934)=1,AR934, IF($AN$589&gt;SUM($AN$582:BW934),_xlfn.CONCAT(", ",AR934), IF($AN$589=SUM($AN$582:BW934),_xlfn.CONCAT(" y ",AR934,".")))))</f>
        <v/>
      </c>
      <c r="AR934" s="639">
        <f t="shared" si="399"/>
        <v>55</v>
      </c>
      <c r="AS934" s="641"/>
      <c r="AX934" s="645">
        <f t="shared" si="404"/>
        <v>0</v>
      </c>
      <c r="AY934" s="647"/>
    </row>
    <row r="935" spans="1:51" s="72" customFormat="1" ht="36" customHeight="1">
      <c r="A935" s="131"/>
      <c r="C935" s="82" t="s">
        <v>321</v>
      </c>
      <c r="D935" s="792" t="s">
        <v>7675</v>
      </c>
      <c r="E935" s="793"/>
      <c r="F935" s="793"/>
      <c r="G935" s="793"/>
      <c r="H935" s="793"/>
      <c r="I935" s="793"/>
      <c r="J935" s="794"/>
      <c r="K935" s="750"/>
      <c r="L935" s="842"/>
      <c r="M935" s="842"/>
      <c r="N935" s="751"/>
      <c r="O935" s="750"/>
      <c r="P935" s="842"/>
      <c r="Q935" s="842"/>
      <c r="R935" s="751"/>
      <c r="S935" s="750"/>
      <c r="T935" s="842"/>
      <c r="U935" s="842"/>
      <c r="V935" s="751"/>
      <c r="W935" s="750"/>
      <c r="X935" s="842"/>
      <c r="Y935" s="842"/>
      <c r="Z935" s="751"/>
      <c r="AA935" s="750"/>
      <c r="AB935" s="842"/>
      <c r="AC935" s="842"/>
      <c r="AD935" s="751"/>
      <c r="AE935" s="12"/>
      <c r="AF935" s="100"/>
      <c r="AH935" s="896">
        <f t="shared" si="400"/>
        <v>0</v>
      </c>
      <c r="AI935" s="627"/>
      <c r="AJ935" s="896">
        <f t="shared" si="401"/>
        <v>0</v>
      </c>
      <c r="AK935" s="627"/>
      <c r="AL935" s="896">
        <f t="shared" si="402"/>
        <v>0</v>
      </c>
      <c r="AM935" s="627"/>
      <c r="AN935" s="627">
        <f t="shared" si="403"/>
        <v>0</v>
      </c>
      <c r="AO935" s="627"/>
      <c r="AP935" s="639" t="str">
        <f>IF(AN935=0,"",IF(SUM($AN$879:AN935)=1,AR935,IF($AN$936&gt;SUM($AN$879:AN935),_xlfn.CONCAT(", ",AR935),IF($AN$936=SUM($AN$879:AN935),_xlfn.CONCAT(" y ",AR935,".")))))</f>
        <v/>
      </c>
      <c r="AQ935" s="641" t="str">
        <f>IF(AO935=0,"", IF(SUM($AN$582:BW935)=1,AR935, IF($AN$589&gt;SUM($AN$582:BW935),_xlfn.CONCAT(", ",AR935), IF($AN$589=SUM($AN$582:BW935),_xlfn.CONCAT(" y ",AR935,".")))))</f>
        <v/>
      </c>
      <c r="AR935" s="639">
        <f t="shared" si="399"/>
        <v>99</v>
      </c>
      <c r="AS935" s="641"/>
      <c r="AX935" s="645">
        <f t="shared" si="404"/>
        <v>0</v>
      </c>
      <c r="AY935" s="647"/>
    </row>
    <row r="936" spans="1:51" ht="15" customHeight="1">
      <c r="A936" s="131"/>
      <c r="B936" s="10"/>
      <c r="C936" s="240"/>
      <c r="D936" s="240"/>
      <c r="E936" s="240"/>
      <c r="F936" s="240"/>
      <c r="G936" s="240"/>
      <c r="H936" s="240"/>
      <c r="I936" s="240"/>
      <c r="J936" s="148" t="s">
        <v>126</v>
      </c>
      <c r="K936" s="754">
        <f>IF(AND(SUM(K879:N935)=0,COUNTIF(K879:N935,"NS")&gt;0),"NS",
IF(AND(SUM(K879:N935)=0,COUNTIF(K879:N935,0)&gt;0),0,
IF(AND(SUM(K879:N935)=0,COUNTIF(K879:N935,"NA")&gt;0),"NA",
SUM(K879:N935))))</f>
        <v>0</v>
      </c>
      <c r="L936" s="850"/>
      <c r="M936" s="850"/>
      <c r="N936" s="755"/>
      <c r="O936" s="754">
        <f>IF(AND(SUM(O879:R935)=0,COUNTIF(O879:R935,"NS")&gt;0),"NS",
IF(AND(SUM(O879:R935)=0,COUNTIF(O879:R935,0)&gt;0),0,
IF(AND(SUM(O879:R935)=0,COUNTIF(O879:R935,"NA")&gt;0),"NA",
SUM(O879:R935))))</f>
        <v>0</v>
      </c>
      <c r="P936" s="850"/>
      <c r="Q936" s="850"/>
      <c r="R936" s="755"/>
      <c r="S936" s="754">
        <f>IF(AND(SUM(S879:V935)=0,COUNTIF(S879:V935,"NS")&gt;0),"NS",
IF(AND(SUM(S879:V935)=0,COUNTIF(S879:V935,0)&gt;0),0,
IF(AND(SUM(S879:V935)=0,COUNTIF(S879:V935,"NA")&gt;0),"NA",
SUM(S879:V935))))</f>
        <v>0</v>
      </c>
      <c r="T936" s="850"/>
      <c r="U936" s="850"/>
      <c r="V936" s="755"/>
      <c r="W936" s="754">
        <f>IF(AND(SUM(W879:Z935)=0,COUNTIF(W879:Z935,"NS")&gt;0),"NS",
IF(AND(SUM(W879:Z935)=0,COUNTIF(W879:Z935,0)&gt;0),0,
IF(AND(SUM(W879:Z935)=0,COUNTIF(W879:Z935,"NA")&gt;0),"NA",
SUM(W879:Z935))))</f>
        <v>0</v>
      </c>
      <c r="X936" s="850"/>
      <c r="Y936" s="850"/>
      <c r="Z936" s="755"/>
      <c r="AA936" s="754">
        <f>IF(AND(SUM(AA879:AD935)=0,COUNTIF(AA879:AD935,"NS")&gt;0),"NS",
IF(AND(SUM(AA879:AD935)=0,COUNTIF(AA879:AD935,0)&gt;0),0,
IF(AND(SUM(AA879:AD935)=0,COUNTIF(AA879:AD935,"NA")&gt;0),"NA",
SUM(AA879:AD935))))</f>
        <v>0</v>
      </c>
      <c r="AB936" s="850"/>
      <c r="AC936" s="850"/>
      <c r="AD936" s="755"/>
      <c r="AN936" s="723">
        <f>SUM(AN879:AO935)</f>
        <v>0</v>
      </c>
      <c r="AO936" s="723"/>
      <c r="AP936" s="915" t="str">
        <f>IF(AN936=0,"", _xlfn.CONCAT(AP879:AQ935))</f>
        <v/>
      </c>
      <c r="AQ936" s="916"/>
      <c r="AX936" s="658">
        <f>SUM(AX879:AY935)</f>
        <v>0</v>
      </c>
      <c r="AY936" s="658"/>
    </row>
    <row r="937" spans="1:51" ht="15" customHeight="1">
      <c r="A937" s="131"/>
      <c r="B937" s="10"/>
      <c r="C937" s="240"/>
      <c r="D937" s="240"/>
      <c r="E937" s="240"/>
      <c r="F937" s="240"/>
      <c r="G937" s="240"/>
      <c r="H937" s="240"/>
      <c r="I937" s="240"/>
      <c r="J937" s="240"/>
      <c r="K937" s="240"/>
      <c r="L937" s="240"/>
      <c r="M937" s="240"/>
      <c r="N937" s="240"/>
      <c r="O937" s="240"/>
      <c r="P937" s="240"/>
      <c r="Q937" s="240"/>
      <c r="R937" s="240"/>
      <c r="S937" s="240"/>
      <c r="T937" s="240"/>
      <c r="U937" s="240"/>
      <c r="V937" s="240"/>
      <c r="W937" s="240"/>
      <c r="X937" s="240"/>
      <c r="Y937" s="240"/>
      <c r="Z937" s="240"/>
      <c r="AA937" s="240"/>
      <c r="AB937" s="240"/>
      <c r="AC937" s="240"/>
      <c r="AD937" s="240"/>
    </row>
    <row r="938" spans="1:51" ht="45" customHeight="1">
      <c r="A938" s="131"/>
      <c r="B938" s="10"/>
      <c r="C938" s="1062" t="s">
        <v>487</v>
      </c>
      <c r="D938" s="1062"/>
      <c r="E938" s="1062"/>
      <c r="F938" s="550"/>
      <c r="G938" s="551"/>
      <c r="H938" s="551"/>
      <c r="I938" s="551"/>
      <c r="J938" s="551"/>
      <c r="K938" s="551"/>
      <c r="L938" s="551"/>
      <c r="M938" s="551"/>
      <c r="N938" s="551"/>
      <c r="O938" s="551"/>
      <c r="P938" s="551"/>
      <c r="Q938" s="551"/>
      <c r="R938" s="551"/>
      <c r="S938" s="551"/>
      <c r="T938" s="551"/>
      <c r="U938" s="551"/>
      <c r="V938" s="551"/>
      <c r="W938" s="551"/>
      <c r="X938" s="551"/>
      <c r="Y938" s="551"/>
      <c r="Z938" s="551"/>
      <c r="AA938" s="551"/>
      <c r="AB938" s="551"/>
      <c r="AC938" s="551"/>
      <c r="AD938" s="552"/>
      <c r="AH938" s="627" t="s">
        <v>7241</v>
      </c>
      <c r="AI938" s="627"/>
      <c r="AJ938" s="627">
        <f>IF(SUM(W936)=0,0,1)</f>
        <v>0</v>
      </c>
      <c r="AK938" s="627"/>
      <c r="AL938" s="684">
        <f>IF(OR(AND(AJ938=0,F938=""),AND(AJ938=1,F938&lt;&gt;"")),0,1)</f>
        <v>0</v>
      </c>
      <c r="AM938" s="684"/>
    </row>
    <row r="939" spans="1:51" ht="15" customHeight="1">
      <c r="A939" s="131"/>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c r="AA939" s="10"/>
      <c r="AB939" s="10"/>
      <c r="AC939" s="10"/>
      <c r="AD939" s="10"/>
    </row>
    <row r="940" spans="1:51" ht="24" customHeight="1">
      <c r="A940" s="131"/>
      <c r="B940" s="241"/>
      <c r="C940" s="671" t="s">
        <v>127</v>
      </c>
      <c r="D940" s="671"/>
      <c r="E940" s="671"/>
      <c r="F940" s="671"/>
      <c r="G940" s="671"/>
      <c r="H940" s="671"/>
      <c r="I940" s="671"/>
      <c r="J940" s="671"/>
      <c r="K940" s="671"/>
      <c r="L940" s="671"/>
      <c r="M940" s="671"/>
      <c r="N940" s="671"/>
      <c r="O940" s="671"/>
      <c r="P940" s="671"/>
      <c r="Q940" s="671"/>
      <c r="R940" s="671"/>
      <c r="S940" s="671"/>
      <c r="T940" s="671"/>
      <c r="U940" s="671"/>
      <c r="V940" s="671"/>
      <c r="W940" s="671"/>
      <c r="X940" s="671"/>
      <c r="Y940" s="671"/>
      <c r="Z940" s="671"/>
      <c r="AA940" s="671"/>
      <c r="AB940" s="671"/>
      <c r="AC940" s="671"/>
      <c r="AD940" s="671"/>
    </row>
    <row r="941" spans="1:51" ht="60" customHeight="1">
      <c r="A941" s="131"/>
      <c r="B941" s="241"/>
      <c r="C941" s="1025"/>
      <c r="D941" s="1025"/>
      <c r="E941" s="1025"/>
      <c r="F941" s="1025"/>
      <c r="G941" s="1025"/>
      <c r="H941" s="1025"/>
      <c r="I941" s="1025"/>
      <c r="J941" s="1025"/>
      <c r="K941" s="1025"/>
      <c r="L941" s="1025"/>
      <c r="M941" s="1025"/>
      <c r="N941" s="1025"/>
      <c r="O941" s="1025"/>
      <c r="P941" s="1025"/>
      <c r="Q941" s="1025"/>
      <c r="R941" s="1025"/>
      <c r="S941" s="1025"/>
      <c r="T941" s="1025"/>
      <c r="U941" s="1025"/>
      <c r="V941" s="1025"/>
      <c r="W941" s="1025"/>
      <c r="X941" s="1025"/>
      <c r="Y941" s="1025"/>
      <c r="Z941" s="1025"/>
      <c r="AA941" s="1025"/>
      <c r="AB941" s="1025"/>
      <c r="AC941" s="1025"/>
      <c r="AD941" s="1025"/>
    </row>
    <row r="942" spans="1:51" ht="15" customHeight="1">
      <c r="A942" s="131"/>
      <c r="B942" s="624" t="str">
        <f>IF(AN936=0,"", IF(AN936=1,_xlfn.CONCAT("Error: Verificar suma en el numeral ",AP936,"."),_xlfn.CONCAT("Error: Verificar sumas en los numerales ",AP936)))</f>
        <v/>
      </c>
      <c r="C942" s="624"/>
      <c r="D942" s="624"/>
      <c r="E942" s="624"/>
      <c r="F942" s="624"/>
      <c r="G942" s="624"/>
      <c r="H942" s="624"/>
      <c r="I942" s="624"/>
      <c r="J942" s="624"/>
      <c r="K942" s="624"/>
      <c r="L942" s="624"/>
      <c r="M942" s="624"/>
      <c r="N942" s="624"/>
      <c r="O942" s="624"/>
      <c r="P942" s="624"/>
      <c r="Q942" s="624"/>
      <c r="R942" s="624"/>
      <c r="S942" s="624"/>
      <c r="T942" s="624"/>
      <c r="U942" s="624"/>
      <c r="V942" s="624"/>
      <c r="W942" s="624"/>
      <c r="X942" s="624"/>
      <c r="Y942" s="624"/>
      <c r="Z942" s="624"/>
      <c r="AA942" s="624"/>
      <c r="AB942" s="624"/>
      <c r="AC942" s="624"/>
      <c r="AD942" s="624"/>
    </row>
    <row r="943" spans="1:51" ht="15" customHeight="1">
      <c r="A943" s="131"/>
      <c r="B943" s="624" t="str">
        <f>IF(AL938=0,"","Error: Verificar la información registrada tomando en cuenta la instrucción 2.")</f>
        <v/>
      </c>
      <c r="C943" s="624"/>
      <c r="D943" s="624"/>
      <c r="E943" s="624"/>
      <c r="F943" s="624"/>
      <c r="G943" s="624"/>
      <c r="H943" s="624"/>
      <c r="I943" s="624"/>
      <c r="J943" s="624"/>
      <c r="K943" s="624"/>
      <c r="L943" s="624"/>
      <c r="M943" s="624"/>
      <c r="N943" s="624"/>
      <c r="O943" s="624"/>
      <c r="P943" s="624"/>
      <c r="Q943" s="624"/>
      <c r="R943" s="624"/>
      <c r="S943" s="624"/>
      <c r="T943" s="624"/>
      <c r="U943" s="624"/>
      <c r="V943" s="624"/>
      <c r="W943" s="624"/>
      <c r="X943" s="624"/>
      <c r="Y943" s="624"/>
      <c r="Z943" s="624"/>
      <c r="AA943" s="624"/>
      <c r="AB943" s="624"/>
      <c r="AC943" s="624"/>
      <c r="AD943" s="624"/>
    </row>
    <row r="944" spans="1:51" ht="15" customHeight="1">
      <c r="A944" s="131"/>
      <c r="B944" s="756" t="str">
        <f>IF(AU879=0,"","Alerta: Debe justificar el uso de NS argumentando el estado de la información desconocida.")</f>
        <v/>
      </c>
      <c r="C944" s="756"/>
      <c r="D944" s="756"/>
      <c r="E944" s="756"/>
      <c r="F944" s="756"/>
      <c r="G944" s="756"/>
      <c r="H944" s="756"/>
      <c r="I944" s="756"/>
      <c r="J944" s="756"/>
      <c r="K944" s="756"/>
      <c r="L944" s="756"/>
      <c r="M944" s="756"/>
      <c r="N944" s="756"/>
      <c r="O944" s="756"/>
      <c r="P944" s="756"/>
      <c r="Q944" s="756"/>
      <c r="R944" s="756"/>
      <c r="S944" s="756"/>
      <c r="T944" s="756"/>
      <c r="U944" s="756"/>
      <c r="V944" s="756"/>
      <c r="W944" s="756"/>
      <c r="X944" s="756"/>
      <c r="Y944" s="756"/>
      <c r="Z944" s="756"/>
      <c r="AA944" s="756"/>
      <c r="AB944" s="756"/>
      <c r="AC944" s="756"/>
      <c r="AD944" s="756"/>
    </row>
    <row r="945" spans="1:122" ht="24" customHeight="1">
      <c r="A945" s="131"/>
      <c r="B945" s="889" t="str">
        <f>IF(BE883=0,"", IF(BE883=1,_xlfn.CONCAT("Alerta: Es posible que el estatus descrito en el cuadro de especificación (o alguno de ellos) corresponda a las categorías ",BE884," de la tabla de respuesta."),_xlfn.CONCAT("Alerta: Es posible que los estatus descritos en el cuadro de especificación (o algunos de ellos) correspondan a las categorías ",BE884, " de la tabla de respuesta.")))</f>
        <v/>
      </c>
      <c r="C945" s="889"/>
      <c r="D945" s="889"/>
      <c r="E945" s="889"/>
      <c r="F945" s="889"/>
      <c r="G945" s="889"/>
      <c r="H945" s="889"/>
      <c r="I945" s="889"/>
      <c r="J945" s="889"/>
      <c r="K945" s="889"/>
      <c r="L945" s="889"/>
      <c r="M945" s="889"/>
      <c r="N945" s="889"/>
      <c r="O945" s="889"/>
      <c r="P945" s="889"/>
      <c r="Q945" s="889"/>
      <c r="R945" s="889"/>
      <c r="S945" s="889"/>
      <c r="T945" s="889"/>
      <c r="U945" s="889"/>
      <c r="V945" s="889"/>
      <c r="W945" s="889"/>
      <c r="X945" s="889"/>
      <c r="Y945" s="889"/>
      <c r="Z945" s="889"/>
      <c r="AA945" s="889"/>
      <c r="AB945" s="889"/>
      <c r="AC945" s="889"/>
      <c r="AD945" s="889"/>
    </row>
    <row r="946" spans="1:122" ht="15" customHeight="1">
      <c r="A946" s="131"/>
      <c r="B946" s="625" t="str">
        <f>IF(AX936=0,"","Error: Debe completar toda la información requerida.")</f>
        <v/>
      </c>
      <c r="C946" s="625"/>
      <c r="D946" s="625"/>
      <c r="E946" s="625"/>
      <c r="F946" s="625"/>
      <c r="G946" s="625"/>
      <c r="H946" s="625"/>
      <c r="I946" s="625"/>
      <c r="J946" s="625"/>
      <c r="K946" s="625"/>
      <c r="L946" s="625"/>
      <c r="M946" s="625"/>
      <c r="N946" s="625"/>
      <c r="O946" s="625"/>
      <c r="P946" s="625"/>
      <c r="Q946" s="625"/>
      <c r="R946" s="625"/>
      <c r="S946" s="625"/>
      <c r="T946" s="625"/>
      <c r="U946" s="625"/>
      <c r="V946" s="625"/>
      <c r="W946" s="625"/>
      <c r="X946" s="625"/>
      <c r="Y946" s="625"/>
      <c r="Z946" s="625"/>
      <c r="AA946" s="625"/>
      <c r="AB946" s="625"/>
      <c r="AC946" s="625"/>
      <c r="AD946" s="625"/>
    </row>
    <row r="947" spans="1:122" ht="15" customHeight="1">
      <c r="A947" s="131"/>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c r="AA947" s="10"/>
      <c r="AB947" s="10"/>
      <c r="AC947" s="10"/>
      <c r="AD947" s="10"/>
    </row>
    <row r="948" spans="1:122" ht="36" customHeight="1">
      <c r="A948" s="131" t="s">
        <v>981</v>
      </c>
      <c r="B948" s="688" t="s">
        <v>2249</v>
      </c>
      <c r="C948" s="688"/>
      <c r="D948" s="688"/>
      <c r="E948" s="688"/>
      <c r="F948" s="688"/>
      <c r="G948" s="688"/>
      <c r="H948" s="688"/>
      <c r="I948" s="688"/>
      <c r="J948" s="688"/>
      <c r="K948" s="688"/>
      <c r="L948" s="688"/>
      <c r="M948" s="688"/>
      <c r="N948" s="688"/>
      <c r="O948" s="688"/>
      <c r="P948" s="688"/>
      <c r="Q948" s="688"/>
      <c r="R948" s="688"/>
      <c r="S948" s="688"/>
      <c r="T948" s="688"/>
      <c r="U948" s="688"/>
      <c r="V948" s="688"/>
      <c r="W948" s="688"/>
      <c r="X948" s="688"/>
      <c r="Y948" s="688"/>
      <c r="Z948" s="688"/>
      <c r="AA948" s="688"/>
      <c r="AB948" s="688"/>
      <c r="AC948" s="688"/>
      <c r="AD948" s="688"/>
      <c r="AH948" s="627" t="s">
        <v>7211</v>
      </c>
      <c r="AI948" s="627"/>
      <c r="AJ948" s="627" t="s">
        <v>7212</v>
      </c>
      <c r="AK948" s="627"/>
      <c r="AL948" s="627" t="s">
        <v>7213</v>
      </c>
      <c r="AM948" s="627"/>
    </row>
    <row r="949" spans="1:122" s="226" customFormat="1" ht="24" customHeight="1">
      <c r="A949" s="167"/>
      <c r="B949" s="161"/>
      <c r="C949" s="578" t="s">
        <v>921</v>
      </c>
      <c r="D949" s="578"/>
      <c r="E949" s="578"/>
      <c r="F949" s="578"/>
      <c r="G949" s="578"/>
      <c r="H949" s="578"/>
      <c r="I949" s="578"/>
      <c r="J949" s="578"/>
      <c r="K949" s="578"/>
      <c r="L949" s="578"/>
      <c r="M949" s="578"/>
      <c r="N949" s="578"/>
      <c r="O949" s="578"/>
      <c r="P949" s="578"/>
      <c r="Q949" s="578"/>
      <c r="R949" s="578"/>
      <c r="S949" s="578"/>
      <c r="T949" s="578"/>
      <c r="U949" s="578"/>
      <c r="V949" s="578"/>
      <c r="W949" s="578"/>
      <c r="X949" s="578"/>
      <c r="Y949" s="578"/>
      <c r="Z949" s="578"/>
      <c r="AA949" s="578"/>
      <c r="AB949" s="578"/>
      <c r="AC949" s="578"/>
      <c r="AD949" s="578"/>
      <c r="AE949" s="44"/>
      <c r="AF949" s="225"/>
      <c r="AG949" s="212"/>
      <c r="AH949" s="1079">
        <f>COUNTBLANK(D957:AD1013)+COUNTBLANK(D1020:AD1076)+COUNTBLANK(D1083:AD1139)</f>
        <v>4611</v>
      </c>
      <c r="AI949" s="1079"/>
      <c r="AJ949" s="627">
        <v>4611</v>
      </c>
      <c r="AK949" s="627"/>
      <c r="AL949" s="627"/>
      <c r="AM949" s="627"/>
    </row>
    <row r="950" spans="1:122" ht="36" customHeight="1">
      <c r="A950" s="121"/>
      <c r="B950" s="10"/>
      <c r="C950" s="578" t="s">
        <v>1184</v>
      </c>
      <c r="D950" s="578"/>
      <c r="E950" s="578"/>
      <c r="F950" s="578"/>
      <c r="G950" s="578"/>
      <c r="H950" s="578"/>
      <c r="I950" s="578"/>
      <c r="J950" s="578"/>
      <c r="K950" s="578"/>
      <c r="L950" s="578"/>
      <c r="M950" s="578"/>
      <c r="N950" s="578"/>
      <c r="O950" s="578"/>
      <c r="P950" s="578"/>
      <c r="Q950" s="578"/>
      <c r="R950" s="578"/>
      <c r="S950" s="578"/>
      <c r="T950" s="578"/>
      <c r="U950" s="578"/>
      <c r="V950" s="578"/>
      <c r="W950" s="578"/>
      <c r="X950" s="578"/>
      <c r="Y950" s="578"/>
      <c r="Z950" s="578"/>
      <c r="AA950" s="578"/>
      <c r="AB950" s="578"/>
      <c r="AC950" s="578"/>
      <c r="AD950" s="578"/>
    </row>
    <row r="951" spans="1:122" ht="36" customHeight="1">
      <c r="A951" s="121"/>
      <c r="B951" s="10"/>
      <c r="C951" s="578" t="s">
        <v>7556</v>
      </c>
      <c r="D951" s="578"/>
      <c r="E951" s="578"/>
      <c r="F951" s="578"/>
      <c r="G951" s="578"/>
      <c r="H951" s="578"/>
      <c r="I951" s="578"/>
      <c r="J951" s="578"/>
      <c r="K951" s="578"/>
      <c r="L951" s="578"/>
      <c r="M951" s="578"/>
      <c r="N951" s="578"/>
      <c r="O951" s="578"/>
      <c r="P951" s="578"/>
      <c r="Q951" s="578"/>
      <c r="R951" s="578"/>
      <c r="S951" s="578"/>
      <c r="T951" s="578"/>
      <c r="U951" s="578"/>
      <c r="V951" s="578"/>
      <c r="W951" s="578"/>
      <c r="X951" s="578"/>
      <c r="Y951" s="578"/>
      <c r="Z951" s="578"/>
      <c r="AA951" s="578"/>
      <c r="AB951" s="578"/>
      <c r="AC951" s="578"/>
      <c r="AD951" s="578"/>
    </row>
    <row r="952" spans="1:122" ht="15" customHeight="1">
      <c r="A952" s="131"/>
      <c r="B952" s="10"/>
      <c r="C952" s="240"/>
      <c r="D952" s="240"/>
      <c r="E952" s="240"/>
      <c r="F952" s="240"/>
      <c r="G952" s="240"/>
      <c r="H952" s="240"/>
      <c r="I952" s="240"/>
      <c r="J952" s="240"/>
      <c r="K952" s="240"/>
      <c r="L952" s="240"/>
      <c r="M952" s="240"/>
      <c r="N952" s="240"/>
      <c r="O952" s="240"/>
      <c r="P952" s="240"/>
      <c r="Q952" s="240"/>
      <c r="R952" s="240"/>
      <c r="S952" s="240"/>
      <c r="T952" s="240"/>
      <c r="U952" s="240"/>
      <c r="V952" s="240"/>
      <c r="W952" s="240"/>
      <c r="X952" s="240"/>
      <c r="Y952" s="240"/>
      <c r="Z952" s="240"/>
      <c r="AA952" s="240"/>
      <c r="AB952" s="240"/>
      <c r="AC952" s="240"/>
      <c r="AD952" s="240"/>
    </row>
    <row r="953" spans="1:122" ht="15" customHeight="1">
      <c r="A953" s="131"/>
      <c r="B953" s="10"/>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761" t="s">
        <v>129</v>
      </c>
      <c r="AB953" s="761"/>
      <c r="AC953" s="761"/>
      <c r="AD953" s="761"/>
    </row>
    <row r="954" spans="1:122" s="72" customFormat="1" ht="36" customHeight="1">
      <c r="A954" s="131"/>
      <c r="B954" s="48"/>
      <c r="C954" s="558" t="s">
        <v>535</v>
      </c>
      <c r="D954" s="558"/>
      <c r="E954" s="558"/>
      <c r="F954" s="558"/>
      <c r="G954" s="558"/>
      <c r="H954" s="558"/>
      <c r="I954" s="558"/>
      <c r="J954" s="558"/>
      <c r="K954" s="558"/>
      <c r="L954" s="558"/>
      <c r="M954" s="558"/>
      <c r="N954" s="558" t="s">
        <v>1199</v>
      </c>
      <c r="O954" s="558"/>
      <c r="P954" s="558"/>
      <c r="Q954" s="558"/>
      <c r="R954" s="558"/>
      <c r="S954" s="558"/>
      <c r="T954" s="558"/>
      <c r="U954" s="558"/>
      <c r="V954" s="558"/>
      <c r="W954" s="558"/>
      <c r="X954" s="558"/>
      <c r="Y954" s="558"/>
      <c r="Z954" s="558"/>
      <c r="AA954" s="558"/>
      <c r="AB954" s="558"/>
      <c r="AC954" s="558"/>
      <c r="AD954" s="558"/>
      <c r="AE954" s="12"/>
      <c r="AF954" s="122"/>
      <c r="AG954" s="212"/>
      <c r="BA954" s="570" t="s">
        <v>7265</v>
      </c>
      <c r="BB954" s="571"/>
      <c r="BC954" s="571"/>
      <c r="BD954" s="571"/>
      <c r="BE954" s="571"/>
      <c r="BF954" s="571"/>
      <c r="BG954" s="571"/>
      <c r="BH954" s="571"/>
      <c r="BI954" s="571"/>
      <c r="BJ954" s="571"/>
      <c r="BK954" s="571"/>
      <c r="BL954" s="571"/>
      <c r="BM954" s="571"/>
      <c r="BN954" s="571"/>
      <c r="BO954" s="571"/>
      <c r="BP954" s="571"/>
      <c r="BQ954" s="571"/>
      <c r="BR954" s="571"/>
      <c r="BS954" s="571"/>
      <c r="BT954" s="571"/>
      <c r="BU954" s="571"/>
      <c r="BV954" s="571"/>
      <c r="BW954" s="571"/>
      <c r="BX954" s="571"/>
      <c r="BY954" s="571"/>
      <c r="BZ954" s="571"/>
      <c r="CA954" s="571"/>
      <c r="CB954" s="571"/>
      <c r="CC954" s="571"/>
      <c r="CD954" s="571"/>
      <c r="CE954" s="571"/>
      <c r="CF954" s="571"/>
      <c r="CG954" s="571"/>
      <c r="CH954" s="571"/>
      <c r="CI954" s="571"/>
      <c r="CJ954" s="571"/>
      <c r="CK954" s="571"/>
      <c r="CL954" s="571"/>
      <c r="CM954" s="571"/>
      <c r="CN954" s="571"/>
      <c r="CO954" s="571"/>
      <c r="CP954" s="571"/>
      <c r="CQ954" s="571"/>
      <c r="CR954" s="571"/>
      <c r="CS954" s="571"/>
      <c r="CT954" s="571"/>
      <c r="CU954" s="571"/>
      <c r="CV954" s="571"/>
      <c r="CW954" s="571"/>
      <c r="CX954" s="571"/>
      <c r="CY954" s="571"/>
      <c r="CZ954" s="571"/>
      <c r="DA954" s="571"/>
      <c r="DB954" s="571"/>
      <c r="DC954" s="571"/>
      <c r="DD954" s="571"/>
      <c r="DE954" s="571"/>
      <c r="DF954" s="571"/>
      <c r="DG954" s="571"/>
      <c r="DH954" s="571"/>
      <c r="DI954" s="571"/>
      <c r="DJ954" s="571"/>
      <c r="DK954" s="571"/>
      <c r="DL954" s="572"/>
    </row>
    <row r="955" spans="1:122" s="72" customFormat="1" ht="15" customHeight="1">
      <c r="A955" s="131"/>
      <c r="B955" s="48"/>
      <c r="C955" s="558"/>
      <c r="D955" s="558"/>
      <c r="E955" s="558"/>
      <c r="F955" s="558"/>
      <c r="G955" s="558"/>
      <c r="H955" s="558"/>
      <c r="I955" s="558"/>
      <c r="J955" s="558"/>
      <c r="K955" s="558"/>
      <c r="L955" s="558"/>
      <c r="M955" s="558"/>
      <c r="N955" s="822" t="s">
        <v>113</v>
      </c>
      <c r="O955" s="936" t="s">
        <v>66</v>
      </c>
      <c r="P955" s="937"/>
      <c r="Q955" s="937"/>
      <c r="R955" s="937"/>
      <c r="S955" s="937"/>
      <c r="T955" s="937"/>
      <c r="U955" s="937"/>
      <c r="V955" s="937"/>
      <c r="W955" s="937"/>
      <c r="X955" s="937"/>
      <c r="Y955" s="937"/>
      <c r="Z955" s="937"/>
      <c r="AA955" s="937"/>
      <c r="AB955" s="937"/>
      <c r="AC955" s="937"/>
      <c r="AD955" s="938"/>
      <c r="AF955" s="122"/>
      <c r="AG955" s="212"/>
      <c r="BA955" s="791" t="s">
        <v>7220</v>
      </c>
      <c r="BB955" s="1045" t="s">
        <v>66</v>
      </c>
      <c r="BC955" s="1045"/>
      <c r="BD955" s="1045"/>
      <c r="BE955" s="1045"/>
      <c r="BF955" s="1045"/>
      <c r="BG955" s="1045"/>
      <c r="BH955" s="1045"/>
      <c r="BI955" s="1045"/>
      <c r="BJ955" s="1045"/>
      <c r="BK955" s="1045"/>
      <c r="BL955" s="1045"/>
      <c r="BM955" s="1045"/>
      <c r="BN955" s="1045"/>
      <c r="BO955" s="1045"/>
      <c r="BP955" s="1045"/>
      <c r="BQ955" s="1045"/>
      <c r="BR955" s="1045"/>
      <c r="BS955" s="1045"/>
      <c r="BT955" s="1045"/>
      <c r="BU955" s="1045"/>
      <c r="BV955" s="1045"/>
      <c r="BW955" s="795" t="s">
        <v>67</v>
      </c>
      <c r="BX955" s="795"/>
      <c r="BY955" s="795"/>
      <c r="BZ955" s="795"/>
      <c r="CA955" s="795"/>
      <c r="CB955" s="795"/>
      <c r="CC955" s="795" t="s">
        <v>68</v>
      </c>
      <c r="CD955" s="795" t="s">
        <v>69</v>
      </c>
      <c r="CE955" s="795" t="s">
        <v>70</v>
      </c>
      <c r="CF955" s="795"/>
      <c r="CG955" s="795"/>
      <c r="CH955" s="795"/>
      <c r="CI955" s="795" t="s">
        <v>71</v>
      </c>
      <c r="CJ955" s="795" t="s">
        <v>72</v>
      </c>
      <c r="CK955" s="795" t="s">
        <v>73</v>
      </c>
      <c r="CL955" s="795" t="s">
        <v>74</v>
      </c>
      <c r="CM955" s="795" t="s">
        <v>75</v>
      </c>
      <c r="CN955" s="678" t="s">
        <v>76</v>
      </c>
      <c r="CO955" s="678" t="s">
        <v>77</v>
      </c>
      <c r="CP955" s="678" t="s">
        <v>78</v>
      </c>
      <c r="CQ955" s="678" t="s">
        <v>79</v>
      </c>
      <c r="CR955" s="678"/>
      <c r="CS955" s="678"/>
      <c r="CT955" s="678" t="s">
        <v>80</v>
      </c>
      <c r="CU955" s="678"/>
      <c r="CV955" s="678"/>
      <c r="CW955" s="678"/>
      <c r="CX955" s="678"/>
      <c r="CY955" s="678" t="s">
        <v>81</v>
      </c>
      <c r="CZ955" s="678" t="s">
        <v>82</v>
      </c>
      <c r="DA955" s="678" t="s">
        <v>83</v>
      </c>
      <c r="DB955" s="678" t="s">
        <v>84</v>
      </c>
      <c r="DC955" s="678"/>
      <c r="DD955" s="678"/>
      <c r="DE955" s="678"/>
      <c r="DF955" s="678"/>
      <c r="DG955" s="678"/>
      <c r="DH955" s="678" t="s">
        <v>85</v>
      </c>
      <c r="DI955" s="678" t="s">
        <v>86</v>
      </c>
      <c r="DJ955" s="1044" t="s">
        <v>7222</v>
      </c>
      <c r="DK955" s="1044" t="s">
        <v>7260</v>
      </c>
      <c r="DL955" s="1044" t="s">
        <v>7226</v>
      </c>
    </row>
    <row r="956" spans="1:122" s="72" customFormat="1" ht="24" customHeight="1">
      <c r="A956" s="131"/>
      <c r="B956" s="48"/>
      <c r="C956" s="558"/>
      <c r="D956" s="558"/>
      <c r="E956" s="558"/>
      <c r="F956" s="558"/>
      <c r="G956" s="558"/>
      <c r="H956" s="558"/>
      <c r="I956" s="558"/>
      <c r="J956" s="558"/>
      <c r="K956" s="558"/>
      <c r="L956" s="558"/>
      <c r="M956" s="558"/>
      <c r="N956" s="822"/>
      <c r="O956" s="165" t="s">
        <v>132</v>
      </c>
      <c r="P956" s="165" t="s">
        <v>133</v>
      </c>
      <c r="Q956" s="165" t="s">
        <v>134</v>
      </c>
      <c r="R956" s="165" t="s">
        <v>135</v>
      </c>
      <c r="S956" s="165" t="s">
        <v>136</v>
      </c>
      <c r="T956" s="165" t="s">
        <v>137</v>
      </c>
      <c r="U956" s="165" t="s">
        <v>138</v>
      </c>
      <c r="V956" s="165" t="s">
        <v>139</v>
      </c>
      <c r="W956" s="165" t="s">
        <v>140</v>
      </c>
      <c r="X956" s="165" t="s">
        <v>141</v>
      </c>
      <c r="Y956" s="165" t="s">
        <v>142</v>
      </c>
      <c r="Z956" s="165" t="s">
        <v>143</v>
      </c>
      <c r="AA956" s="165" t="s">
        <v>144</v>
      </c>
      <c r="AB956" s="165" t="s">
        <v>145</v>
      </c>
      <c r="AC956" s="165" t="s">
        <v>146</v>
      </c>
      <c r="AD956" s="165" t="s">
        <v>147</v>
      </c>
      <c r="AF956" s="122"/>
      <c r="AG956" s="212"/>
      <c r="AH956" s="627" t="s">
        <v>7220</v>
      </c>
      <c r="AI956" s="627"/>
      <c r="AJ956" s="627" t="s">
        <v>7221</v>
      </c>
      <c r="AK956" s="627"/>
      <c r="AL956" s="627" t="s">
        <v>7222</v>
      </c>
      <c r="AM956" s="627"/>
      <c r="AN956" s="627" t="s">
        <v>7223</v>
      </c>
      <c r="AO956" s="627"/>
      <c r="AP956" s="639" t="s">
        <v>7226</v>
      </c>
      <c r="AQ956" s="641"/>
      <c r="AR956" s="639" t="s">
        <v>7227</v>
      </c>
      <c r="AS956" s="641"/>
      <c r="AU956" s="645" t="s">
        <v>7231</v>
      </c>
      <c r="AV956" s="647"/>
      <c r="AX956" s="638" t="s">
        <v>7241</v>
      </c>
      <c r="AY956" s="638"/>
      <c r="BA956" s="791"/>
      <c r="BB956" s="222" t="s">
        <v>132</v>
      </c>
      <c r="BC956" s="222" t="s">
        <v>133</v>
      </c>
      <c r="BD956" s="222" t="s">
        <v>134</v>
      </c>
      <c r="BE956" s="222" t="s">
        <v>135</v>
      </c>
      <c r="BF956" s="222" t="s">
        <v>136</v>
      </c>
      <c r="BG956" s="222" t="s">
        <v>137</v>
      </c>
      <c r="BH956" s="222" t="s">
        <v>138</v>
      </c>
      <c r="BI956" s="222" t="s">
        <v>139</v>
      </c>
      <c r="BJ956" s="222" t="s">
        <v>140</v>
      </c>
      <c r="BK956" s="222" t="s">
        <v>141</v>
      </c>
      <c r="BL956" s="222" t="s">
        <v>142</v>
      </c>
      <c r="BM956" s="222" t="s">
        <v>143</v>
      </c>
      <c r="BN956" s="222" t="s">
        <v>144</v>
      </c>
      <c r="BO956" s="222" t="s">
        <v>145</v>
      </c>
      <c r="BP956" s="222" t="s">
        <v>146</v>
      </c>
      <c r="BQ956" s="222" t="s">
        <v>147</v>
      </c>
      <c r="BR956" s="165" t="s">
        <v>148</v>
      </c>
      <c r="BS956" s="165" t="s">
        <v>657</v>
      </c>
      <c r="BT956" s="165" t="s">
        <v>658</v>
      </c>
      <c r="BU956" s="165" t="s">
        <v>878</v>
      </c>
      <c r="BV956" s="165" t="s">
        <v>879</v>
      </c>
      <c r="BW956" s="165" t="s">
        <v>150</v>
      </c>
      <c r="BX956" s="165" t="s">
        <v>151</v>
      </c>
      <c r="BY956" s="165" t="s">
        <v>152</v>
      </c>
      <c r="BZ956" s="165" t="s">
        <v>153</v>
      </c>
      <c r="CA956" s="165" t="s">
        <v>154</v>
      </c>
      <c r="CB956" s="165" t="s">
        <v>155</v>
      </c>
      <c r="CC956" s="795"/>
      <c r="CD956" s="795"/>
      <c r="CE956" s="165" t="s">
        <v>156</v>
      </c>
      <c r="CF956" s="165" t="s">
        <v>157</v>
      </c>
      <c r="CG956" s="165" t="s">
        <v>158</v>
      </c>
      <c r="CH956" s="165" t="s">
        <v>159</v>
      </c>
      <c r="CI956" s="795"/>
      <c r="CJ956" s="795"/>
      <c r="CK956" s="795"/>
      <c r="CL956" s="795"/>
      <c r="CM956" s="795"/>
      <c r="CN956" s="678"/>
      <c r="CO956" s="678"/>
      <c r="CP956" s="678"/>
      <c r="CQ956" s="223" t="s">
        <v>161</v>
      </c>
      <c r="CR956" s="223" t="s">
        <v>162</v>
      </c>
      <c r="CS956" s="223" t="s">
        <v>163</v>
      </c>
      <c r="CT956" s="223" t="s">
        <v>164</v>
      </c>
      <c r="CU956" s="223" t="s">
        <v>165</v>
      </c>
      <c r="CV956" s="223" t="s">
        <v>166</v>
      </c>
      <c r="CW956" s="223" t="s">
        <v>167</v>
      </c>
      <c r="CX956" s="223" t="s">
        <v>168</v>
      </c>
      <c r="CY956" s="678"/>
      <c r="CZ956" s="678"/>
      <c r="DA956" s="678"/>
      <c r="DB956" s="223" t="s">
        <v>847</v>
      </c>
      <c r="DC956" s="223" t="s">
        <v>848</v>
      </c>
      <c r="DD956" s="223" t="s">
        <v>849</v>
      </c>
      <c r="DE956" s="223" t="s">
        <v>850</v>
      </c>
      <c r="DF956" s="223" t="s">
        <v>851</v>
      </c>
      <c r="DG956" s="223" t="s">
        <v>852</v>
      </c>
      <c r="DH956" s="678"/>
      <c r="DI956" s="678"/>
      <c r="DJ956" s="1044"/>
      <c r="DK956" s="1044"/>
      <c r="DL956" s="1044"/>
      <c r="DN956" s="666" t="s">
        <v>7326</v>
      </c>
      <c r="DO956" s="666"/>
      <c r="DQ956" s="648" t="s">
        <v>7327</v>
      </c>
      <c r="DR956" s="650"/>
    </row>
    <row r="957" spans="1:122" s="72" customFormat="1" ht="15" customHeight="1">
      <c r="A957" s="131"/>
      <c r="B957" s="15"/>
      <c r="C957" s="186" t="s">
        <v>391</v>
      </c>
      <c r="D957" s="792" t="s">
        <v>270</v>
      </c>
      <c r="E957" s="793"/>
      <c r="F957" s="793"/>
      <c r="G957" s="793"/>
      <c r="H957" s="793"/>
      <c r="I957" s="793"/>
      <c r="J957" s="793"/>
      <c r="K957" s="793"/>
      <c r="L957" s="793"/>
      <c r="M957" s="794"/>
      <c r="N957" s="432"/>
      <c r="O957" s="432"/>
      <c r="P957" s="432"/>
      <c r="Q957" s="432"/>
      <c r="R957" s="432"/>
      <c r="S957" s="432"/>
      <c r="T957" s="432"/>
      <c r="U957" s="432"/>
      <c r="V957" s="432"/>
      <c r="W957" s="432"/>
      <c r="X957" s="432"/>
      <c r="Y957" s="432"/>
      <c r="Z957" s="432"/>
      <c r="AA957" s="432"/>
      <c r="AB957" s="432"/>
      <c r="AC957" s="432"/>
      <c r="AD957" s="432"/>
      <c r="AE957" s="12"/>
      <c r="AF957" s="122"/>
      <c r="AG957" s="212"/>
      <c r="AH957" s="896">
        <f>N957</f>
        <v>0</v>
      </c>
      <c r="AI957" s="627"/>
      <c r="AJ957" s="896">
        <f t="shared" ref="AJ957:AJ997" si="405">COUNTIF(O957:AD957,"NS")+COUNTIF(I1020:AD1020,"NS")+COUNTIF(I1083:AD1083,"NS")</f>
        <v>0</v>
      </c>
      <c r="AK957" s="627"/>
      <c r="AL957" s="896">
        <f t="shared" ref="AL957:AL997" si="406">SUM(O957:AD957,I1020:AD1020,I1083:AD1083)</f>
        <v>0</v>
      </c>
      <c r="AM957" s="627"/>
      <c r="AN957" s="627">
        <f>IF($AH$949=$AJ$949,0,IF(OR(AND(AH957=0,AJ957&gt;0),AND(AH957="NS",AL957&gt;0),AND(AH957="NS",AJ957=0,AL957=0)),1,IF(OR(AND(AJ957&gt;=2,AL957&lt;AH957),AND(AH957="NS",AL957=0,AJ957&gt;0),AH957=AL957),0,1)))</f>
        <v>0</v>
      </c>
      <c r="AO957" s="627"/>
      <c r="AP957" s="639" t="str">
        <f>IF(AN957=0,"",IF(SUM($AN$957:AN957)=1,AR957,IF($AN$1014&gt;SUM($AN$957:AN957),_xlfn.CONCAT(", ",AR957),IF($AN$1014=SUM($AN$957:AN957),_xlfn.CONCAT(" y ",AR957,".")))))</f>
        <v/>
      </c>
      <c r="AQ957" s="641" t="str">
        <f>IF(AO957=0,"", IF(SUM($AN$582:BW957)=1,AR957, IF($AN$589&gt;SUM($AN$582:BW957),_xlfn.CONCAT(", ",AR957), IF($AN$589=SUM($AN$582:BW957),_xlfn.CONCAT(" y ",AR957,".")))))</f>
        <v/>
      </c>
      <c r="AR957" s="639">
        <f>_xlfn.NUMBERVALUE(C957)</f>
        <v>0</v>
      </c>
      <c r="AS957" s="641"/>
      <c r="AU957" s="1046">
        <f>IF($AH$874=$AJ$874,0,IF(SUM(K936)&gt;0,0,1))</f>
        <v>0</v>
      </c>
      <c r="AV957" s="1047"/>
      <c r="AX957" s="639">
        <f>IF($AH$949=$AJ$949,0,IF(OR(SUM(N957)&gt;=SUM(K879),AND(SUM(K879)&gt;0,OR(N957="NS",N957="NA"))),0,1))</f>
        <v>0</v>
      </c>
      <c r="AY957" s="641"/>
      <c r="BA957" s="220">
        <f t="shared" ref="BA957:BA997" si="407">IF($AH$949=$AJ$949,0,IF(OR(SUM(N957)&lt;=SUM($K879),AND(SUM($K879)&gt;0,OR(N957="NS",N957="NA"))),0,1))</f>
        <v>0</v>
      </c>
      <c r="BB957" s="220">
        <f t="shared" ref="BB957:BQ957" si="408">IF($AH$949=$AJ$949,0,IF(OR(SUM(O957)&lt;=SUM($K879),AND(SUM($K879)&gt;0,OR(O957="NS",O957="NA"))),0,1))</f>
        <v>0</v>
      </c>
      <c r="BC957" s="220">
        <f t="shared" si="408"/>
        <v>0</v>
      </c>
      <c r="BD957" s="220">
        <f t="shared" si="408"/>
        <v>0</v>
      </c>
      <c r="BE957" s="220">
        <f t="shared" si="408"/>
        <v>0</v>
      </c>
      <c r="BF957" s="220">
        <f t="shared" si="408"/>
        <v>0</v>
      </c>
      <c r="BG957" s="220">
        <f t="shared" si="408"/>
        <v>0</v>
      </c>
      <c r="BH957" s="220">
        <f t="shared" si="408"/>
        <v>0</v>
      </c>
      <c r="BI957" s="220">
        <f t="shared" si="408"/>
        <v>0</v>
      </c>
      <c r="BJ957" s="220">
        <f t="shared" si="408"/>
        <v>0</v>
      </c>
      <c r="BK957" s="220">
        <f t="shared" si="408"/>
        <v>0</v>
      </c>
      <c r="BL957" s="220">
        <f t="shared" si="408"/>
        <v>0</v>
      </c>
      <c r="BM957" s="220">
        <f t="shared" si="408"/>
        <v>0</v>
      </c>
      <c r="BN957" s="220">
        <f t="shared" si="408"/>
        <v>0</v>
      </c>
      <c r="BO957" s="220">
        <f t="shared" si="408"/>
        <v>0</v>
      </c>
      <c r="BP957" s="220">
        <f t="shared" si="408"/>
        <v>0</v>
      </c>
      <c r="BQ957" s="220">
        <f t="shared" si="408"/>
        <v>0</v>
      </c>
      <c r="BR957" s="220">
        <f t="shared" ref="BR957:BR997" si="409">IF($AH$949=$AJ$949,0,IF(OR(SUM(I1020)&lt;=SUM($K879),AND(SUM($K879)&gt;0,OR(I1020="NS",I1020="NA"))),0,1))</f>
        <v>0</v>
      </c>
      <c r="BS957" s="220">
        <f t="shared" ref="BS957:CM957" si="410">IF($AH$949=$AJ$949,0,IF(OR(SUM(J1020)&lt;=SUM($K879),AND(SUM($K879)&gt;0,OR(J1020="NS",J1020="NA"))),0,1))</f>
        <v>0</v>
      </c>
      <c r="BT957" s="220">
        <f t="shared" si="410"/>
        <v>0</v>
      </c>
      <c r="BU957" s="220">
        <f t="shared" si="410"/>
        <v>0</v>
      </c>
      <c r="BV957" s="220">
        <f t="shared" si="410"/>
        <v>0</v>
      </c>
      <c r="BW957" s="220">
        <f t="shared" si="410"/>
        <v>0</v>
      </c>
      <c r="BX957" s="220">
        <f t="shared" si="410"/>
        <v>0</v>
      </c>
      <c r="BY957" s="220">
        <f t="shared" si="410"/>
        <v>0</v>
      </c>
      <c r="BZ957" s="220">
        <f t="shared" si="410"/>
        <v>0</v>
      </c>
      <c r="CA957" s="220">
        <f t="shared" si="410"/>
        <v>0</v>
      </c>
      <c r="CB957" s="220">
        <f t="shared" si="410"/>
        <v>0</v>
      </c>
      <c r="CC957" s="220">
        <f t="shared" si="410"/>
        <v>0</v>
      </c>
      <c r="CD957" s="220">
        <f t="shared" si="410"/>
        <v>0</v>
      </c>
      <c r="CE957" s="220">
        <f t="shared" si="410"/>
        <v>0</v>
      </c>
      <c r="CF957" s="220">
        <f t="shared" si="410"/>
        <v>0</v>
      </c>
      <c r="CG957" s="220">
        <f t="shared" si="410"/>
        <v>0</v>
      </c>
      <c r="CH957" s="220">
        <f t="shared" si="410"/>
        <v>0</v>
      </c>
      <c r="CI957" s="220">
        <f t="shared" si="410"/>
        <v>0</v>
      </c>
      <c r="CJ957" s="220">
        <f t="shared" si="410"/>
        <v>0</v>
      </c>
      <c r="CK957" s="220">
        <f t="shared" si="410"/>
        <v>0</v>
      </c>
      <c r="CL957" s="220">
        <f t="shared" si="410"/>
        <v>0</v>
      </c>
      <c r="CM957" s="220">
        <f t="shared" si="410"/>
        <v>0</v>
      </c>
      <c r="CN957" s="220">
        <f t="shared" ref="CN957:CN997" si="411">IF($AH$108=$AJ$108,0,IF(OR(SUM(I1083)&lt;=SUM($K879),AND(SUM($K879)&gt;0,OR(I1083="NS",I1083="NA"))),0,1))</f>
        <v>0</v>
      </c>
      <c r="CO957" s="220">
        <f t="shared" ref="CO957:DI957" si="412">IF($AH$108=$AJ$108,0,IF(OR(SUM(J1083)&lt;=SUM($K879),AND(SUM($K879)&gt;0,OR(J1083="NS",J1083="NA"))),0,1))</f>
        <v>0</v>
      </c>
      <c r="CP957" s="220">
        <f t="shared" si="412"/>
        <v>0</v>
      </c>
      <c r="CQ957" s="220">
        <f t="shared" si="412"/>
        <v>0</v>
      </c>
      <c r="CR957" s="220">
        <f t="shared" si="412"/>
        <v>0</v>
      </c>
      <c r="CS957" s="220">
        <f t="shared" si="412"/>
        <v>0</v>
      </c>
      <c r="CT957" s="220">
        <f t="shared" si="412"/>
        <v>0</v>
      </c>
      <c r="CU957" s="220">
        <f t="shared" si="412"/>
        <v>0</v>
      </c>
      <c r="CV957" s="220">
        <f t="shared" si="412"/>
        <v>0</v>
      </c>
      <c r="CW957" s="220">
        <f t="shared" si="412"/>
        <v>0</v>
      </c>
      <c r="CX957" s="220">
        <f t="shared" si="412"/>
        <v>0</v>
      </c>
      <c r="CY957" s="220">
        <f t="shared" si="412"/>
        <v>0</v>
      </c>
      <c r="CZ957" s="220">
        <f t="shared" si="412"/>
        <v>0</v>
      </c>
      <c r="DA957" s="220">
        <f t="shared" si="412"/>
        <v>0</v>
      </c>
      <c r="DB957" s="220">
        <f t="shared" si="412"/>
        <v>0</v>
      </c>
      <c r="DC957" s="220">
        <f t="shared" si="412"/>
        <v>0</v>
      </c>
      <c r="DD957" s="220">
        <f t="shared" si="412"/>
        <v>0</v>
      </c>
      <c r="DE957" s="220">
        <f t="shared" si="412"/>
        <v>0</v>
      </c>
      <c r="DF957" s="220">
        <f t="shared" si="412"/>
        <v>0</v>
      </c>
      <c r="DG957" s="220">
        <f t="shared" si="412"/>
        <v>0</v>
      </c>
      <c r="DH957" s="220">
        <f t="shared" si="412"/>
        <v>0</v>
      </c>
      <c r="DI957" s="220">
        <f t="shared" si="412"/>
        <v>0</v>
      </c>
      <c r="DJ957" s="220">
        <f>IF(SUM(BB957:DI957)=0,0,1)</f>
        <v>0</v>
      </c>
      <c r="DK957" s="96" t="str">
        <f>IF(DJ957=0,"",IF(SUM($DJ$957:DJ957)=1,_xlfn.CONCAT(DL957,),IF($DJ$1014&gt;SUM($DJ$957:DJ957),_xlfn.CONCAT(", ",DL957),IF($DJ$1014=SUM($DJ$957:DJ957),_xlfn.CONCAT(" y ",DL957)))))</f>
        <v/>
      </c>
      <c r="DL957" s="98">
        <f>_xlfn.NUMBERVALUE($C957)</f>
        <v>0</v>
      </c>
      <c r="DN957" s="661">
        <f>IF($AH$108=$AJ$108,0,IF(COUNTIF(N957:AD1013,"NS")+COUNTIF(I1020:AD1076,"NS")+COUNTIF(I1083:AD1139,"NS")=0,0,1))</f>
        <v>0</v>
      </c>
      <c r="DO957" s="661"/>
      <c r="DQ957" s="645">
        <f t="shared" ref="DQ957:DQ997" si="413">IF($AH$949=$AJ$949,0,IF(OR(AND(D957&lt;&gt;"",AU957=0,COUNTA(N957:AD957,I1020:AD1020,I1083:AD1083)=COUNTIF(DW116:GE116,0)),AND(D957&lt;&gt;"",AU957=1,COUNTA(O957:AD957,I1020:AD1020,I1083:AD1083)=0),AND(D957="",COUNTA(O957:AD957,I1020:AD1020,I1083:AD1083)=0)),0,1))</f>
        <v>0</v>
      </c>
      <c r="DR957" s="647"/>
    </row>
    <row r="958" spans="1:122" s="72" customFormat="1" ht="15">
      <c r="A958" s="131"/>
      <c r="B958" s="15"/>
      <c r="C958" s="186" t="s">
        <v>66</v>
      </c>
      <c r="D958" s="792" t="str">
        <f>IF(CNGE_2026_M3_Secc1!$AH$40=CNGE_2026_M3_Secc1!$AJ$40,"",IF(CNGE_2026_M3_Secc1!D60="","",CNGE_2026_M3_Secc1!D60))</f>
        <v/>
      </c>
      <c r="E958" s="793"/>
      <c r="F958" s="793"/>
      <c r="G958" s="793"/>
      <c r="H958" s="793"/>
      <c r="I958" s="793"/>
      <c r="J958" s="793"/>
      <c r="K958" s="793"/>
      <c r="L958" s="793"/>
      <c r="M958" s="794"/>
      <c r="N958" s="432"/>
      <c r="O958" s="432"/>
      <c r="P958" s="432"/>
      <c r="Q958" s="432"/>
      <c r="R958" s="432"/>
      <c r="S958" s="432"/>
      <c r="T958" s="432"/>
      <c r="U958" s="432"/>
      <c r="V958" s="432"/>
      <c r="W958" s="432"/>
      <c r="X958" s="432"/>
      <c r="Y958" s="432"/>
      <c r="Z958" s="432"/>
      <c r="AA958" s="432"/>
      <c r="AB958" s="432"/>
      <c r="AC958" s="432"/>
      <c r="AD958" s="432"/>
      <c r="AE958" s="12"/>
      <c r="AF958" s="122"/>
      <c r="AG958" s="212"/>
      <c r="AH958" s="896">
        <f>N958</f>
        <v>0</v>
      </c>
      <c r="AI958" s="627"/>
      <c r="AJ958" s="896">
        <f t="shared" si="405"/>
        <v>0</v>
      </c>
      <c r="AK958" s="627"/>
      <c r="AL958" s="896">
        <f t="shared" si="406"/>
        <v>0</v>
      </c>
      <c r="AM958" s="627"/>
      <c r="AN958" s="627">
        <f t="shared" ref="AN958:AN997" si="414">IF($AH$949=$AJ$949,0,IF(OR(AND(AH958=0,AJ958&gt;0),AND(AH958="NS",AL958&gt;0),AND(AH958="NS",AJ958=0,AL958=0)),1,IF(OR(AND(AJ958&gt;=2,AL958&lt;AH958),AND(AH958="NS",AL958=0,AJ958&gt;0),AH958=AL958),0,1)))</f>
        <v>0</v>
      </c>
      <c r="AO958" s="627"/>
      <c r="AP958" s="639" t="str">
        <f>IF(AN958=0,"",IF(SUM($AN$957:AN958)=1,AR958,IF($AN$1014&gt;SUM($AN$957:AN958),_xlfn.CONCAT(", ",AR958),IF($AN$1014=SUM($AN$957:AN958),_xlfn.CONCAT(" y ",AR958,".")))))</f>
        <v/>
      </c>
      <c r="AQ958" s="641" t="str">
        <f>IF(AO958=0,"", IF(SUM($AN$582:BW958)=1,AR958, IF($AN$589&gt;SUM($AN$582:BW958),_xlfn.CONCAT(", ",AR958), IF($AN$589=SUM($AN$582:BW958),_xlfn.CONCAT(" y ",AR958,".")))))</f>
        <v/>
      </c>
      <c r="AR958" s="639">
        <f>_xlfn.NUMBERVALUE(C958)</f>
        <v>1</v>
      </c>
      <c r="AS958" s="641"/>
      <c r="AU958" s="1046">
        <f t="shared" ref="AU958:AU997" si="415">IF($AH$874=$AJ$874,0,IF(OR(AND(D880&lt;&gt;"",SUM(K880)&gt;0),AND(D880="",K880="")),0,1))</f>
        <v>0</v>
      </c>
      <c r="AV958" s="1047"/>
      <c r="AX958" s="639">
        <f t="shared" ref="AX958:AX1013" si="416">IF($AH$949=$AJ$949,0,IF(OR(SUM(N958)&gt;=SUM(K880),AND(SUM(K880)&gt;0,OR(N958="NS",N958="NA"))),0,1))</f>
        <v>0</v>
      </c>
      <c r="AY958" s="641"/>
      <c r="BA958" s="220">
        <f t="shared" si="407"/>
        <v>0</v>
      </c>
      <c r="BB958" s="220">
        <f t="shared" ref="BB958:BB997" si="417">IF($AH$949=$AJ$949,0,IF(OR(SUM(O958)&lt;=SUM($K880),AND(SUM($K880)&gt;0,OR(O958="NS",O958="NA"))),0,1))</f>
        <v>0</v>
      </c>
      <c r="BC958" s="220">
        <f t="shared" ref="BC958:BC997" si="418">IF($AH$949=$AJ$949,0,IF(OR(SUM(P958)&lt;=SUM($K880),AND(SUM($K880)&gt;0,OR(P958="NS",P958="NA"))),0,1))</f>
        <v>0</v>
      </c>
      <c r="BD958" s="220">
        <f t="shared" ref="BD958:BD997" si="419">IF($AH$949=$AJ$949,0,IF(OR(SUM(Q958)&lt;=SUM($K880),AND(SUM($K880)&gt;0,OR(Q958="NS",Q958="NA"))),0,1))</f>
        <v>0</v>
      </c>
      <c r="BE958" s="220">
        <f t="shared" ref="BE958:BE997" si="420">IF($AH$949=$AJ$949,0,IF(OR(SUM(R958)&lt;=SUM($K880),AND(SUM($K880)&gt;0,OR(R958="NS",R958="NA"))),0,1))</f>
        <v>0</v>
      </c>
      <c r="BF958" s="220">
        <f t="shared" ref="BF958:BF997" si="421">IF($AH$949=$AJ$949,0,IF(OR(SUM(S958)&lt;=SUM($K880),AND(SUM($K880)&gt;0,OR(S958="NS",S958="NA"))),0,1))</f>
        <v>0</v>
      </c>
      <c r="BG958" s="220">
        <f t="shared" ref="BG958:BG997" si="422">IF($AH$949=$AJ$949,0,IF(OR(SUM(T958)&lt;=SUM($K880),AND(SUM($K880)&gt;0,OR(T958="NS",T958="NA"))),0,1))</f>
        <v>0</v>
      </c>
      <c r="BH958" s="220">
        <f t="shared" ref="BH958:BH997" si="423">IF($AH$949=$AJ$949,0,IF(OR(SUM(U958)&lt;=SUM($K880),AND(SUM($K880)&gt;0,OR(U958="NS",U958="NA"))),0,1))</f>
        <v>0</v>
      </c>
      <c r="BI958" s="220">
        <f t="shared" ref="BI958:BI997" si="424">IF($AH$949=$AJ$949,0,IF(OR(SUM(V958)&lt;=SUM($K880),AND(SUM($K880)&gt;0,OR(V958="NS",V958="NA"))),0,1))</f>
        <v>0</v>
      </c>
      <c r="BJ958" s="220">
        <f t="shared" ref="BJ958:BJ997" si="425">IF($AH$949=$AJ$949,0,IF(OR(SUM(W958)&lt;=SUM($K880),AND(SUM($K880)&gt;0,OR(W958="NS",W958="NA"))),0,1))</f>
        <v>0</v>
      </c>
      <c r="BK958" s="220">
        <f t="shared" ref="BK958:BK997" si="426">IF($AH$949=$AJ$949,0,IF(OR(SUM(X958)&lt;=SUM($K880),AND(SUM($K880)&gt;0,OR(X958="NS",X958="NA"))),0,1))</f>
        <v>0</v>
      </c>
      <c r="BL958" s="220">
        <f t="shared" ref="BL958:BL997" si="427">IF($AH$949=$AJ$949,0,IF(OR(SUM(Y958)&lt;=SUM($K880),AND(SUM($K880)&gt;0,OR(Y958="NS",Y958="NA"))),0,1))</f>
        <v>0</v>
      </c>
      <c r="BM958" s="220">
        <f t="shared" ref="BM958:BM997" si="428">IF($AH$949=$AJ$949,0,IF(OR(SUM(Z958)&lt;=SUM($K880),AND(SUM($K880)&gt;0,OR(Z958="NS",Z958="NA"))),0,1))</f>
        <v>0</v>
      </c>
      <c r="BN958" s="220">
        <f t="shared" ref="BN958:BN997" si="429">IF($AH$949=$AJ$949,0,IF(OR(SUM(AA958)&lt;=SUM($K880),AND(SUM($K880)&gt;0,OR(AA958="NS",AA958="NA"))),0,1))</f>
        <v>0</v>
      </c>
      <c r="BO958" s="220">
        <f t="shared" ref="BO958:BO997" si="430">IF($AH$949=$AJ$949,0,IF(OR(SUM(AB958)&lt;=SUM($K880),AND(SUM($K880)&gt;0,OR(AB958="NS",AB958="NA"))),0,1))</f>
        <v>0</v>
      </c>
      <c r="BP958" s="220">
        <f t="shared" ref="BP958:BP997" si="431">IF($AH$949=$AJ$949,0,IF(OR(SUM(AC958)&lt;=SUM($K880),AND(SUM($K880)&gt;0,OR(AC958="NS",AC958="NA"))),0,1))</f>
        <v>0</v>
      </c>
      <c r="BQ958" s="220">
        <f t="shared" ref="BQ958:BQ997" si="432">IF($AH$949=$AJ$949,0,IF(OR(SUM(AD958)&lt;=SUM($K880),AND(SUM($K880)&gt;0,OR(AD958="NS",AD958="NA"))),0,1))</f>
        <v>0</v>
      </c>
      <c r="BR958" s="220">
        <f t="shared" si="409"/>
        <v>0</v>
      </c>
      <c r="BS958" s="220">
        <f t="shared" ref="BS958:BS997" si="433">IF($AH$949=$AJ$949,0,IF(OR(SUM(J1021)&lt;=SUM($K880),AND(SUM($K880)&gt;0,OR(J1021="NS",J1021="NA"))),0,1))</f>
        <v>0</v>
      </c>
      <c r="BT958" s="220">
        <f t="shared" ref="BT958:BT997" si="434">IF($AH$949=$AJ$949,0,IF(OR(SUM(K1021)&lt;=SUM($K880),AND(SUM($K880)&gt;0,OR(K1021="NS",K1021="NA"))),0,1))</f>
        <v>0</v>
      </c>
      <c r="BU958" s="220">
        <f t="shared" ref="BU958:BU997" si="435">IF($AH$949=$AJ$949,0,IF(OR(SUM(L1021)&lt;=SUM($K880),AND(SUM($K880)&gt;0,OR(L1021="NS",L1021="NA"))),0,1))</f>
        <v>0</v>
      </c>
      <c r="BV958" s="220">
        <f t="shared" ref="BV958:BV997" si="436">IF($AH$949=$AJ$949,0,IF(OR(SUM(M1021)&lt;=SUM($K880),AND(SUM($K880)&gt;0,OR(M1021="NS",M1021="NA"))),0,1))</f>
        <v>0</v>
      </c>
      <c r="BW958" s="220">
        <f t="shared" ref="BW958:BW997" si="437">IF($AH$949=$AJ$949,0,IF(OR(SUM(N1021)&lt;=SUM($K880),AND(SUM($K880)&gt;0,OR(N1021="NS",N1021="NA"))),0,1))</f>
        <v>0</v>
      </c>
      <c r="BX958" s="220">
        <f t="shared" ref="BX958:BX997" si="438">IF($AH$949=$AJ$949,0,IF(OR(SUM(O1021)&lt;=SUM($K880),AND(SUM($K880)&gt;0,OR(O1021="NS",O1021="NA"))),0,1))</f>
        <v>0</v>
      </c>
      <c r="BY958" s="220">
        <f t="shared" ref="BY958:BY997" si="439">IF($AH$949=$AJ$949,0,IF(OR(SUM(P1021)&lt;=SUM($K880),AND(SUM($K880)&gt;0,OR(P1021="NS",P1021="NA"))),0,1))</f>
        <v>0</v>
      </c>
      <c r="BZ958" s="220">
        <f t="shared" ref="BZ958:BZ997" si="440">IF($AH$949=$AJ$949,0,IF(OR(SUM(Q1021)&lt;=SUM($K880),AND(SUM($K880)&gt;0,OR(Q1021="NS",Q1021="NA"))),0,1))</f>
        <v>0</v>
      </c>
      <c r="CA958" s="220">
        <f t="shared" ref="CA958:CA997" si="441">IF($AH$949=$AJ$949,0,IF(OR(SUM(R1021)&lt;=SUM($K880),AND(SUM($K880)&gt;0,OR(R1021="NS",R1021="NA"))),0,1))</f>
        <v>0</v>
      </c>
      <c r="CB958" s="220">
        <f t="shared" ref="CB958:CB997" si="442">IF($AH$949=$AJ$949,0,IF(OR(SUM(S1021)&lt;=SUM($K880),AND(SUM($K880)&gt;0,OR(S1021="NS",S1021="NA"))),0,1))</f>
        <v>0</v>
      </c>
      <c r="CC958" s="220">
        <f t="shared" ref="CC958:CC997" si="443">IF($AH$949=$AJ$949,0,IF(OR(SUM(T1021)&lt;=SUM($K880),AND(SUM($K880)&gt;0,OR(T1021="NS",T1021="NA"))),0,1))</f>
        <v>0</v>
      </c>
      <c r="CD958" s="220">
        <f t="shared" ref="CD958:CD997" si="444">IF($AH$949=$AJ$949,0,IF(OR(SUM(U1021)&lt;=SUM($K880),AND(SUM($K880)&gt;0,OR(U1021="NS",U1021="NA"))),0,1))</f>
        <v>0</v>
      </c>
      <c r="CE958" s="220">
        <f t="shared" ref="CE958:CE997" si="445">IF($AH$949=$AJ$949,0,IF(OR(SUM(V1021)&lt;=SUM($K880),AND(SUM($K880)&gt;0,OR(V1021="NS",V1021="NA"))),0,1))</f>
        <v>0</v>
      </c>
      <c r="CF958" s="220">
        <f t="shared" ref="CF958:CF997" si="446">IF($AH$949=$AJ$949,0,IF(OR(SUM(W1021)&lt;=SUM($K880),AND(SUM($K880)&gt;0,OR(W1021="NS",W1021="NA"))),0,1))</f>
        <v>0</v>
      </c>
      <c r="CG958" s="220">
        <f t="shared" ref="CG958:CG997" si="447">IF($AH$949=$AJ$949,0,IF(OR(SUM(X1021)&lt;=SUM($K880),AND(SUM($K880)&gt;0,OR(X1021="NS",X1021="NA"))),0,1))</f>
        <v>0</v>
      </c>
      <c r="CH958" s="220">
        <f t="shared" ref="CH958:CH997" si="448">IF($AH$949=$AJ$949,0,IF(OR(SUM(Y1021)&lt;=SUM($K880),AND(SUM($K880)&gt;0,OR(Y1021="NS",Y1021="NA"))),0,1))</f>
        <v>0</v>
      </c>
      <c r="CI958" s="220">
        <f t="shared" ref="CI958:CI997" si="449">IF($AH$949=$AJ$949,0,IF(OR(SUM(Z1021)&lt;=SUM($K880),AND(SUM($K880)&gt;0,OR(Z1021="NS",Z1021="NA"))),0,1))</f>
        <v>0</v>
      </c>
      <c r="CJ958" s="220">
        <f t="shared" ref="CJ958:CJ997" si="450">IF($AH$949=$AJ$949,0,IF(OR(SUM(AA1021)&lt;=SUM($K880),AND(SUM($K880)&gt;0,OR(AA1021="NS",AA1021="NA"))),0,1))</f>
        <v>0</v>
      </c>
      <c r="CK958" s="220">
        <f t="shared" ref="CK958:CK997" si="451">IF($AH$949=$AJ$949,0,IF(OR(SUM(AB1021)&lt;=SUM($K880),AND(SUM($K880)&gt;0,OR(AB1021="NS",AB1021="NA"))),0,1))</f>
        <v>0</v>
      </c>
      <c r="CL958" s="220">
        <f t="shared" ref="CL958:CL997" si="452">IF($AH$949=$AJ$949,0,IF(OR(SUM(AC1021)&lt;=SUM($K880),AND(SUM($K880)&gt;0,OR(AC1021="NS",AC1021="NA"))),0,1))</f>
        <v>0</v>
      </c>
      <c r="CM958" s="220">
        <f t="shared" ref="CM958:CM997" si="453">IF($AH$949=$AJ$949,0,IF(OR(SUM(AD1021)&lt;=SUM($K880),AND(SUM($K880)&gt;0,OR(AD1021="NS",AD1021="NA"))),0,1))</f>
        <v>0</v>
      </c>
      <c r="CN958" s="220">
        <f t="shared" si="411"/>
        <v>0</v>
      </c>
      <c r="CO958" s="220">
        <f t="shared" ref="CO958:CO997" si="454">IF($AH$108=$AJ$108,0,IF(OR(SUM(J1084)&lt;=SUM($K880),AND(SUM($K880)&gt;0,OR(J1084="NS",J1084="NA"))),0,1))</f>
        <v>0</v>
      </c>
      <c r="CP958" s="220">
        <f t="shared" ref="CP958:CP997" si="455">IF($AH$108=$AJ$108,0,IF(OR(SUM(K1084)&lt;=SUM($K880),AND(SUM($K880)&gt;0,OR(K1084="NS",K1084="NA"))),0,1))</f>
        <v>0</v>
      </c>
      <c r="CQ958" s="220">
        <f t="shared" ref="CQ958:CQ997" si="456">IF($AH$108=$AJ$108,0,IF(OR(SUM(L1084)&lt;=SUM($K880),AND(SUM($K880)&gt;0,OR(L1084="NS",L1084="NA"))),0,1))</f>
        <v>0</v>
      </c>
      <c r="CR958" s="220">
        <f t="shared" ref="CR958:CR997" si="457">IF($AH$108=$AJ$108,0,IF(OR(SUM(M1084)&lt;=SUM($K880),AND(SUM($K880)&gt;0,OR(M1084="NS",M1084="NA"))),0,1))</f>
        <v>0</v>
      </c>
      <c r="CS958" s="220">
        <f t="shared" ref="CS958:CS997" si="458">IF($AH$108=$AJ$108,0,IF(OR(SUM(N1084)&lt;=SUM($K880),AND(SUM($K880)&gt;0,OR(N1084="NS",N1084="NA"))),0,1))</f>
        <v>0</v>
      </c>
      <c r="CT958" s="220">
        <f t="shared" ref="CT958:CT997" si="459">IF($AH$108=$AJ$108,0,IF(OR(SUM(O1084)&lt;=SUM($K880),AND(SUM($K880)&gt;0,OR(O1084="NS",O1084="NA"))),0,1))</f>
        <v>0</v>
      </c>
      <c r="CU958" s="220">
        <f t="shared" ref="CU958:CU997" si="460">IF($AH$108=$AJ$108,0,IF(OR(SUM(P1084)&lt;=SUM($K880),AND(SUM($K880)&gt;0,OR(P1084="NS",P1084="NA"))),0,1))</f>
        <v>0</v>
      </c>
      <c r="CV958" s="220">
        <f t="shared" ref="CV958:CV997" si="461">IF($AH$108=$AJ$108,0,IF(OR(SUM(Q1084)&lt;=SUM($K880),AND(SUM($K880)&gt;0,OR(Q1084="NS",Q1084="NA"))),0,1))</f>
        <v>0</v>
      </c>
      <c r="CW958" s="220">
        <f t="shared" ref="CW958:CW997" si="462">IF($AH$108=$AJ$108,0,IF(OR(SUM(R1084)&lt;=SUM($K880),AND(SUM($K880)&gt;0,OR(R1084="NS",R1084="NA"))),0,1))</f>
        <v>0</v>
      </c>
      <c r="CX958" s="220">
        <f t="shared" ref="CX958:CX997" si="463">IF($AH$108=$AJ$108,0,IF(OR(SUM(S1084)&lt;=SUM($K880),AND(SUM($K880)&gt;0,OR(S1084="NS",S1084="NA"))),0,1))</f>
        <v>0</v>
      </c>
      <c r="CY958" s="220">
        <f t="shared" ref="CY958:CY997" si="464">IF($AH$108=$AJ$108,0,IF(OR(SUM(T1084)&lt;=SUM($K880),AND(SUM($K880)&gt;0,OR(T1084="NS",T1084="NA"))),0,1))</f>
        <v>0</v>
      </c>
      <c r="CZ958" s="220">
        <f t="shared" ref="CZ958:CZ997" si="465">IF($AH$108=$AJ$108,0,IF(OR(SUM(U1084)&lt;=SUM($K880),AND(SUM($K880)&gt;0,OR(U1084="NS",U1084="NA"))),0,1))</f>
        <v>0</v>
      </c>
      <c r="DA958" s="220">
        <f t="shared" ref="DA958:DA997" si="466">IF($AH$108=$AJ$108,0,IF(OR(SUM(V1084)&lt;=SUM($K880),AND(SUM($K880)&gt;0,OR(V1084="NS",V1084="NA"))),0,1))</f>
        <v>0</v>
      </c>
      <c r="DB958" s="220">
        <f t="shared" ref="DB958:DB997" si="467">IF($AH$108=$AJ$108,0,IF(OR(SUM(W1084)&lt;=SUM($K880),AND(SUM($K880)&gt;0,OR(W1084="NS",W1084="NA"))),0,1))</f>
        <v>0</v>
      </c>
      <c r="DC958" s="220">
        <f t="shared" ref="DC958:DC997" si="468">IF($AH$108=$AJ$108,0,IF(OR(SUM(X1084)&lt;=SUM($K880),AND(SUM($K880)&gt;0,OR(X1084="NS",X1084="NA"))),0,1))</f>
        <v>0</v>
      </c>
      <c r="DD958" s="220">
        <f t="shared" ref="DD958:DD997" si="469">IF($AH$108=$AJ$108,0,IF(OR(SUM(Y1084)&lt;=SUM($K880),AND(SUM($K880)&gt;0,OR(Y1084="NS",Y1084="NA"))),0,1))</f>
        <v>0</v>
      </c>
      <c r="DE958" s="220">
        <f t="shared" ref="DE958:DE997" si="470">IF($AH$108=$AJ$108,0,IF(OR(SUM(Z1084)&lt;=SUM($K880),AND(SUM($K880)&gt;0,OR(Z1084="NS",Z1084="NA"))),0,1))</f>
        <v>0</v>
      </c>
      <c r="DF958" s="220">
        <f t="shared" ref="DF958:DF997" si="471">IF($AH$108=$AJ$108,0,IF(OR(SUM(AA1084)&lt;=SUM($K880),AND(SUM($K880)&gt;0,OR(AA1084="NS",AA1084="NA"))),0,1))</f>
        <v>0</v>
      </c>
      <c r="DG958" s="220">
        <f t="shared" ref="DG958:DG997" si="472">IF($AH$108=$AJ$108,0,IF(OR(SUM(AB1084)&lt;=SUM($K880),AND(SUM($K880)&gt;0,OR(AB1084="NS",AB1084="NA"))),0,1))</f>
        <v>0</v>
      </c>
      <c r="DH958" s="220">
        <f t="shared" ref="DH958:DH997" si="473">IF($AH$108=$AJ$108,0,IF(OR(SUM(AC1084)&lt;=SUM($K880),AND(SUM($K880)&gt;0,OR(AC1084="NS",AC1084="NA"))),0,1))</f>
        <v>0</v>
      </c>
      <c r="DI958" s="220">
        <f t="shared" ref="DI958:DI997" si="474">IF($AH$108=$AJ$108,0,IF(OR(SUM(AD1084)&lt;=SUM($K880),AND(SUM($K880)&gt;0,OR(AD1084="NS",AD1084="NA"))),0,1))</f>
        <v>0</v>
      </c>
      <c r="DJ958" s="220">
        <f t="shared" ref="DJ958:DJ997" si="475">IF(SUM(BB958:DI958)=0,0,1)</f>
        <v>0</v>
      </c>
      <c r="DK958" s="96" t="str">
        <f>IF(DJ958=0,"",IF(SUM($DJ$957:DJ958)=1,_xlfn.CONCAT(DL958,),IF($DJ$1014&gt;SUM($DJ$957:DJ958),_xlfn.CONCAT(", ",DL958),IF($DJ$1014=SUM($DJ$957:DJ958),_xlfn.CONCAT(" y ",DL958)))))</f>
        <v/>
      </c>
      <c r="DL958" s="98">
        <f t="shared" ref="DL958:DL1013" si="476">_xlfn.NUMBERVALUE($C958)</f>
        <v>1</v>
      </c>
      <c r="DQ958" s="645">
        <f t="shared" si="413"/>
        <v>0</v>
      </c>
      <c r="DR958" s="647"/>
    </row>
    <row r="959" spans="1:122" s="72" customFormat="1" ht="15">
      <c r="A959" s="131"/>
      <c r="B959" s="15"/>
      <c r="C959" s="82" t="s">
        <v>67</v>
      </c>
      <c r="D959" s="792" t="str">
        <f>IF(CNGE_2026_M3_Secc1!$AH$40=CNGE_2026_M3_Secc1!$AJ$40,"",IF(CNGE_2026_M3_Secc1!D61="","",CNGE_2026_M3_Secc1!D61))</f>
        <v/>
      </c>
      <c r="E959" s="793"/>
      <c r="F959" s="793"/>
      <c r="G959" s="793"/>
      <c r="H959" s="793"/>
      <c r="I959" s="793"/>
      <c r="J959" s="793"/>
      <c r="K959" s="793"/>
      <c r="L959" s="793"/>
      <c r="M959" s="794"/>
      <c r="N959" s="432"/>
      <c r="O959" s="432"/>
      <c r="P959" s="432"/>
      <c r="Q959" s="432"/>
      <c r="R959" s="432"/>
      <c r="S959" s="432"/>
      <c r="T959" s="432"/>
      <c r="U959" s="432"/>
      <c r="V959" s="432"/>
      <c r="W959" s="432"/>
      <c r="X959" s="432"/>
      <c r="Y959" s="432"/>
      <c r="Z959" s="432"/>
      <c r="AA959" s="432"/>
      <c r="AB959" s="432"/>
      <c r="AC959" s="432"/>
      <c r="AD959" s="432"/>
      <c r="AE959" s="12"/>
      <c r="AF959" s="122"/>
      <c r="AG959" s="212"/>
      <c r="AH959" s="896">
        <f t="shared" ref="AH959:AH997" si="477">N959</f>
        <v>0</v>
      </c>
      <c r="AI959" s="627"/>
      <c r="AJ959" s="896">
        <f t="shared" si="405"/>
        <v>0</v>
      </c>
      <c r="AK959" s="627"/>
      <c r="AL959" s="896">
        <f t="shared" si="406"/>
        <v>0</v>
      </c>
      <c r="AM959" s="627"/>
      <c r="AN959" s="627">
        <f t="shared" si="414"/>
        <v>0</v>
      </c>
      <c r="AO959" s="627"/>
      <c r="AP959" s="639" t="str">
        <f>IF(AN959=0,"",IF(SUM($AN$957:AN959)=1,AR959,IF($AN$1014&gt;SUM($AN$957:AN959),_xlfn.CONCAT(", ",AR959),IF($AN$1014=SUM($AN$957:AN959),_xlfn.CONCAT(" y ",AR959,".")))))</f>
        <v/>
      </c>
      <c r="AQ959" s="641" t="str">
        <f>IF(AO959=0,"", IF(SUM($AN$582:BW959)=1,AR959, IF($AN$589&gt;SUM($AN$582:BW959),_xlfn.CONCAT(", ",AR959), IF($AN$589=SUM($AN$582:BW959),_xlfn.CONCAT(" y ",AR959,".")))))</f>
        <v/>
      </c>
      <c r="AR959" s="639">
        <f t="shared" ref="AR959:AR997" si="478">_xlfn.NUMBERVALUE(C959)</f>
        <v>2</v>
      </c>
      <c r="AS959" s="641"/>
      <c r="AU959" s="1046">
        <f t="shared" si="415"/>
        <v>0</v>
      </c>
      <c r="AV959" s="1047"/>
      <c r="AX959" s="639">
        <f t="shared" si="416"/>
        <v>0</v>
      </c>
      <c r="AY959" s="641"/>
      <c r="BA959" s="220">
        <f t="shared" si="407"/>
        <v>0</v>
      </c>
      <c r="BB959" s="220">
        <f t="shared" si="417"/>
        <v>0</v>
      </c>
      <c r="BC959" s="220">
        <f t="shared" si="418"/>
        <v>0</v>
      </c>
      <c r="BD959" s="220">
        <f t="shared" si="419"/>
        <v>0</v>
      </c>
      <c r="BE959" s="220">
        <f t="shared" si="420"/>
        <v>0</v>
      </c>
      <c r="BF959" s="220">
        <f t="shared" si="421"/>
        <v>0</v>
      </c>
      <c r="BG959" s="220">
        <f t="shared" si="422"/>
        <v>0</v>
      </c>
      <c r="BH959" s="220">
        <f t="shared" si="423"/>
        <v>0</v>
      </c>
      <c r="BI959" s="220">
        <f t="shared" si="424"/>
        <v>0</v>
      </c>
      <c r="BJ959" s="220">
        <f t="shared" si="425"/>
        <v>0</v>
      </c>
      <c r="BK959" s="220">
        <f t="shared" si="426"/>
        <v>0</v>
      </c>
      <c r="BL959" s="220">
        <f t="shared" si="427"/>
        <v>0</v>
      </c>
      <c r="BM959" s="220">
        <f t="shared" si="428"/>
        <v>0</v>
      </c>
      <c r="BN959" s="220">
        <f t="shared" si="429"/>
        <v>0</v>
      </c>
      <c r="BO959" s="220">
        <f t="shared" si="430"/>
        <v>0</v>
      </c>
      <c r="BP959" s="220">
        <f t="shared" si="431"/>
        <v>0</v>
      </c>
      <c r="BQ959" s="220">
        <f t="shared" si="432"/>
        <v>0</v>
      </c>
      <c r="BR959" s="220">
        <f t="shared" si="409"/>
        <v>0</v>
      </c>
      <c r="BS959" s="220">
        <f t="shared" si="433"/>
        <v>0</v>
      </c>
      <c r="BT959" s="220">
        <f t="shared" si="434"/>
        <v>0</v>
      </c>
      <c r="BU959" s="220">
        <f t="shared" si="435"/>
        <v>0</v>
      </c>
      <c r="BV959" s="220">
        <f t="shared" si="436"/>
        <v>0</v>
      </c>
      <c r="BW959" s="220">
        <f t="shared" si="437"/>
        <v>0</v>
      </c>
      <c r="BX959" s="220">
        <f t="shared" si="438"/>
        <v>0</v>
      </c>
      <c r="BY959" s="220">
        <f t="shared" si="439"/>
        <v>0</v>
      </c>
      <c r="BZ959" s="220">
        <f t="shared" si="440"/>
        <v>0</v>
      </c>
      <c r="CA959" s="220">
        <f t="shared" si="441"/>
        <v>0</v>
      </c>
      <c r="CB959" s="220">
        <f t="shared" si="442"/>
        <v>0</v>
      </c>
      <c r="CC959" s="220">
        <f t="shared" si="443"/>
        <v>0</v>
      </c>
      <c r="CD959" s="220">
        <f t="shared" si="444"/>
        <v>0</v>
      </c>
      <c r="CE959" s="220">
        <f t="shared" si="445"/>
        <v>0</v>
      </c>
      <c r="CF959" s="220">
        <f t="shared" si="446"/>
        <v>0</v>
      </c>
      <c r="CG959" s="220">
        <f t="shared" si="447"/>
        <v>0</v>
      </c>
      <c r="CH959" s="220">
        <f t="shared" si="448"/>
        <v>0</v>
      </c>
      <c r="CI959" s="220">
        <f t="shared" si="449"/>
        <v>0</v>
      </c>
      <c r="CJ959" s="220">
        <f t="shared" si="450"/>
        <v>0</v>
      </c>
      <c r="CK959" s="220">
        <f t="shared" si="451"/>
        <v>0</v>
      </c>
      <c r="CL959" s="220">
        <f t="shared" si="452"/>
        <v>0</v>
      </c>
      <c r="CM959" s="220">
        <f t="shared" si="453"/>
        <v>0</v>
      </c>
      <c r="CN959" s="220">
        <f t="shared" si="411"/>
        <v>0</v>
      </c>
      <c r="CO959" s="220">
        <f t="shared" si="454"/>
        <v>0</v>
      </c>
      <c r="CP959" s="220">
        <f t="shared" si="455"/>
        <v>0</v>
      </c>
      <c r="CQ959" s="220">
        <f t="shared" si="456"/>
        <v>0</v>
      </c>
      <c r="CR959" s="220">
        <f t="shared" si="457"/>
        <v>0</v>
      </c>
      <c r="CS959" s="220">
        <f t="shared" si="458"/>
        <v>0</v>
      </c>
      <c r="CT959" s="220">
        <f t="shared" si="459"/>
        <v>0</v>
      </c>
      <c r="CU959" s="220">
        <f t="shared" si="460"/>
        <v>0</v>
      </c>
      <c r="CV959" s="220">
        <f t="shared" si="461"/>
        <v>0</v>
      </c>
      <c r="CW959" s="220">
        <f t="shared" si="462"/>
        <v>0</v>
      </c>
      <c r="CX959" s="220">
        <f t="shared" si="463"/>
        <v>0</v>
      </c>
      <c r="CY959" s="220">
        <f t="shared" si="464"/>
        <v>0</v>
      </c>
      <c r="CZ959" s="220">
        <f t="shared" si="465"/>
        <v>0</v>
      </c>
      <c r="DA959" s="220">
        <f t="shared" si="466"/>
        <v>0</v>
      </c>
      <c r="DB959" s="220">
        <f t="shared" si="467"/>
        <v>0</v>
      </c>
      <c r="DC959" s="220">
        <f t="shared" si="468"/>
        <v>0</v>
      </c>
      <c r="DD959" s="220">
        <f t="shared" si="469"/>
        <v>0</v>
      </c>
      <c r="DE959" s="220">
        <f t="shared" si="470"/>
        <v>0</v>
      </c>
      <c r="DF959" s="220">
        <f t="shared" si="471"/>
        <v>0</v>
      </c>
      <c r="DG959" s="220">
        <f t="shared" si="472"/>
        <v>0</v>
      </c>
      <c r="DH959" s="220">
        <f t="shared" si="473"/>
        <v>0</v>
      </c>
      <c r="DI959" s="220">
        <f t="shared" si="474"/>
        <v>0</v>
      </c>
      <c r="DJ959" s="220">
        <f t="shared" si="475"/>
        <v>0</v>
      </c>
      <c r="DK959" s="96" t="str">
        <f>IF(DJ959=0,"",IF(SUM($DJ$957:DJ959)=1,_xlfn.CONCAT(DL959,),IF($DJ$1014&gt;SUM($DJ$957:DJ959),_xlfn.CONCAT(", ",DL959),IF($DJ$1014=SUM($DJ$957:DJ959),_xlfn.CONCAT(" y ",DL959)))))</f>
        <v/>
      </c>
      <c r="DL959" s="98">
        <f t="shared" si="476"/>
        <v>2</v>
      </c>
      <c r="DQ959" s="645">
        <f t="shared" si="413"/>
        <v>0</v>
      </c>
      <c r="DR959" s="647"/>
    </row>
    <row r="960" spans="1:122" s="72" customFormat="1" ht="15">
      <c r="A960" s="131"/>
      <c r="B960" s="15"/>
      <c r="C960" s="82" t="s">
        <v>68</v>
      </c>
      <c r="D960" s="792" t="str">
        <f>IF(CNGE_2026_M3_Secc1!$AH$40=CNGE_2026_M3_Secc1!$AJ$40,"",IF(CNGE_2026_M3_Secc1!D62="","",CNGE_2026_M3_Secc1!D62))</f>
        <v/>
      </c>
      <c r="E960" s="793"/>
      <c r="F960" s="793"/>
      <c r="G960" s="793"/>
      <c r="H960" s="793"/>
      <c r="I960" s="793"/>
      <c r="J960" s="793"/>
      <c r="K960" s="793"/>
      <c r="L960" s="793"/>
      <c r="M960" s="794"/>
      <c r="N960" s="432"/>
      <c r="O960" s="432"/>
      <c r="P960" s="432"/>
      <c r="Q960" s="432"/>
      <c r="R960" s="432"/>
      <c r="S960" s="432"/>
      <c r="T960" s="432"/>
      <c r="U960" s="432"/>
      <c r="V960" s="432"/>
      <c r="W960" s="432"/>
      <c r="X960" s="432"/>
      <c r="Y960" s="432"/>
      <c r="Z960" s="432"/>
      <c r="AA960" s="432"/>
      <c r="AB960" s="432"/>
      <c r="AC960" s="432"/>
      <c r="AD960" s="432"/>
      <c r="AE960" s="12"/>
      <c r="AF960" s="122"/>
      <c r="AG960" s="212"/>
      <c r="AH960" s="896">
        <f t="shared" si="477"/>
        <v>0</v>
      </c>
      <c r="AI960" s="627"/>
      <c r="AJ960" s="896">
        <f t="shared" si="405"/>
        <v>0</v>
      </c>
      <c r="AK960" s="627"/>
      <c r="AL960" s="896">
        <f t="shared" si="406"/>
        <v>0</v>
      </c>
      <c r="AM960" s="627"/>
      <c r="AN960" s="627">
        <f t="shared" si="414"/>
        <v>0</v>
      </c>
      <c r="AO960" s="627"/>
      <c r="AP960" s="639" t="str">
        <f>IF(AN960=0,"",IF(SUM($AN$957:AN960)=1,AR960,IF($AN$1014&gt;SUM($AN$957:AN960),_xlfn.CONCAT(", ",AR960),IF($AN$1014=SUM($AN$957:AN960),_xlfn.CONCAT(" y ",AR960,".")))))</f>
        <v/>
      </c>
      <c r="AQ960" s="641" t="str">
        <f>IF(AO960=0,"", IF(SUM($AN$582:BW960)=1,AR960, IF($AN$589&gt;SUM($AN$582:BW960),_xlfn.CONCAT(", ",AR960), IF($AN$589=SUM($AN$582:BW960),_xlfn.CONCAT(" y ",AR960,".")))))</f>
        <v/>
      </c>
      <c r="AR960" s="639">
        <f t="shared" si="478"/>
        <v>3</v>
      </c>
      <c r="AS960" s="641"/>
      <c r="AU960" s="1046">
        <f t="shared" si="415"/>
        <v>0</v>
      </c>
      <c r="AV960" s="1047"/>
      <c r="AX960" s="639">
        <f t="shared" si="416"/>
        <v>0</v>
      </c>
      <c r="AY960" s="641"/>
      <c r="BA960" s="220">
        <f t="shared" si="407"/>
        <v>0</v>
      </c>
      <c r="BB960" s="220">
        <f t="shared" si="417"/>
        <v>0</v>
      </c>
      <c r="BC960" s="220">
        <f t="shared" si="418"/>
        <v>0</v>
      </c>
      <c r="BD960" s="220">
        <f t="shared" si="419"/>
        <v>0</v>
      </c>
      <c r="BE960" s="220">
        <f t="shared" si="420"/>
        <v>0</v>
      </c>
      <c r="BF960" s="220">
        <f t="shared" si="421"/>
        <v>0</v>
      </c>
      <c r="BG960" s="220">
        <f t="shared" si="422"/>
        <v>0</v>
      </c>
      <c r="BH960" s="220">
        <f t="shared" si="423"/>
        <v>0</v>
      </c>
      <c r="BI960" s="220">
        <f t="shared" si="424"/>
        <v>0</v>
      </c>
      <c r="BJ960" s="220">
        <f t="shared" si="425"/>
        <v>0</v>
      </c>
      <c r="BK960" s="220">
        <f t="shared" si="426"/>
        <v>0</v>
      </c>
      <c r="BL960" s="220">
        <f t="shared" si="427"/>
        <v>0</v>
      </c>
      <c r="BM960" s="220">
        <f t="shared" si="428"/>
        <v>0</v>
      </c>
      <c r="BN960" s="220">
        <f t="shared" si="429"/>
        <v>0</v>
      </c>
      <c r="BO960" s="220">
        <f t="shared" si="430"/>
        <v>0</v>
      </c>
      <c r="BP960" s="220">
        <f t="shared" si="431"/>
        <v>0</v>
      </c>
      <c r="BQ960" s="220">
        <f t="shared" si="432"/>
        <v>0</v>
      </c>
      <c r="BR960" s="220">
        <f t="shared" si="409"/>
        <v>0</v>
      </c>
      <c r="BS960" s="220">
        <f t="shared" si="433"/>
        <v>0</v>
      </c>
      <c r="BT960" s="220">
        <f t="shared" si="434"/>
        <v>0</v>
      </c>
      <c r="BU960" s="220">
        <f t="shared" si="435"/>
        <v>0</v>
      </c>
      <c r="BV960" s="220">
        <f t="shared" si="436"/>
        <v>0</v>
      </c>
      <c r="BW960" s="220">
        <f t="shared" si="437"/>
        <v>0</v>
      </c>
      <c r="BX960" s="220">
        <f t="shared" si="438"/>
        <v>0</v>
      </c>
      <c r="BY960" s="220">
        <f t="shared" si="439"/>
        <v>0</v>
      </c>
      <c r="BZ960" s="220">
        <f t="shared" si="440"/>
        <v>0</v>
      </c>
      <c r="CA960" s="220">
        <f t="shared" si="441"/>
        <v>0</v>
      </c>
      <c r="CB960" s="220">
        <f t="shared" si="442"/>
        <v>0</v>
      </c>
      <c r="CC960" s="220">
        <f t="shared" si="443"/>
        <v>0</v>
      </c>
      <c r="CD960" s="220">
        <f t="shared" si="444"/>
        <v>0</v>
      </c>
      <c r="CE960" s="220">
        <f t="shared" si="445"/>
        <v>0</v>
      </c>
      <c r="CF960" s="220">
        <f t="shared" si="446"/>
        <v>0</v>
      </c>
      <c r="CG960" s="220">
        <f t="shared" si="447"/>
        <v>0</v>
      </c>
      <c r="CH960" s="220">
        <f t="shared" si="448"/>
        <v>0</v>
      </c>
      <c r="CI960" s="220">
        <f t="shared" si="449"/>
        <v>0</v>
      </c>
      <c r="CJ960" s="220">
        <f t="shared" si="450"/>
        <v>0</v>
      </c>
      <c r="CK960" s="220">
        <f t="shared" si="451"/>
        <v>0</v>
      </c>
      <c r="CL960" s="220">
        <f t="shared" si="452"/>
        <v>0</v>
      </c>
      <c r="CM960" s="220">
        <f t="shared" si="453"/>
        <v>0</v>
      </c>
      <c r="CN960" s="220">
        <f t="shared" si="411"/>
        <v>0</v>
      </c>
      <c r="CO960" s="220">
        <f t="shared" si="454"/>
        <v>0</v>
      </c>
      <c r="CP960" s="220">
        <f t="shared" si="455"/>
        <v>0</v>
      </c>
      <c r="CQ960" s="220">
        <f t="shared" si="456"/>
        <v>0</v>
      </c>
      <c r="CR960" s="220">
        <f t="shared" si="457"/>
        <v>0</v>
      </c>
      <c r="CS960" s="220">
        <f t="shared" si="458"/>
        <v>0</v>
      </c>
      <c r="CT960" s="220">
        <f t="shared" si="459"/>
        <v>0</v>
      </c>
      <c r="CU960" s="220">
        <f t="shared" si="460"/>
        <v>0</v>
      </c>
      <c r="CV960" s="220">
        <f t="shared" si="461"/>
        <v>0</v>
      </c>
      <c r="CW960" s="220">
        <f t="shared" si="462"/>
        <v>0</v>
      </c>
      <c r="CX960" s="220">
        <f t="shared" si="463"/>
        <v>0</v>
      </c>
      <c r="CY960" s="220">
        <f t="shared" si="464"/>
        <v>0</v>
      </c>
      <c r="CZ960" s="220">
        <f t="shared" si="465"/>
        <v>0</v>
      </c>
      <c r="DA960" s="220">
        <f t="shared" si="466"/>
        <v>0</v>
      </c>
      <c r="DB960" s="220">
        <f t="shared" si="467"/>
        <v>0</v>
      </c>
      <c r="DC960" s="220">
        <f t="shared" si="468"/>
        <v>0</v>
      </c>
      <c r="DD960" s="220">
        <f t="shared" si="469"/>
        <v>0</v>
      </c>
      <c r="DE960" s="220">
        <f t="shared" si="470"/>
        <v>0</v>
      </c>
      <c r="DF960" s="220">
        <f t="shared" si="471"/>
        <v>0</v>
      </c>
      <c r="DG960" s="220">
        <f t="shared" si="472"/>
        <v>0</v>
      </c>
      <c r="DH960" s="220">
        <f t="shared" si="473"/>
        <v>0</v>
      </c>
      <c r="DI960" s="220">
        <f t="shared" si="474"/>
        <v>0</v>
      </c>
      <c r="DJ960" s="220">
        <f t="shared" si="475"/>
        <v>0</v>
      </c>
      <c r="DK960" s="96" t="str">
        <f>IF(DJ960=0,"",IF(SUM($DJ$957:DJ960)=1,_xlfn.CONCAT(DL960,),IF($DJ$1014&gt;SUM($DJ$957:DJ960),_xlfn.CONCAT(", ",DL960),IF($DJ$1014=SUM($DJ$957:DJ960),_xlfn.CONCAT(" y ",DL960)))))</f>
        <v/>
      </c>
      <c r="DL960" s="98">
        <f t="shared" si="476"/>
        <v>3</v>
      </c>
      <c r="DQ960" s="645">
        <f t="shared" si="413"/>
        <v>0</v>
      </c>
      <c r="DR960" s="647"/>
    </row>
    <row r="961" spans="1:122" s="72" customFormat="1" ht="15">
      <c r="A961" s="131"/>
      <c r="B961" s="15"/>
      <c r="C961" s="82" t="s">
        <v>69</v>
      </c>
      <c r="D961" s="792" t="str">
        <f>IF(CNGE_2026_M3_Secc1!$AH$40=CNGE_2026_M3_Secc1!$AJ$40,"",IF(CNGE_2026_M3_Secc1!D63="","",CNGE_2026_M3_Secc1!D63))</f>
        <v/>
      </c>
      <c r="E961" s="793"/>
      <c r="F961" s="793"/>
      <c r="G961" s="793"/>
      <c r="H961" s="793"/>
      <c r="I961" s="793"/>
      <c r="J961" s="793"/>
      <c r="K961" s="793"/>
      <c r="L961" s="793"/>
      <c r="M961" s="794"/>
      <c r="N961" s="432"/>
      <c r="O961" s="432"/>
      <c r="P961" s="432"/>
      <c r="Q961" s="432"/>
      <c r="R961" s="432"/>
      <c r="S961" s="432"/>
      <c r="T961" s="432"/>
      <c r="U961" s="432"/>
      <c r="V961" s="432"/>
      <c r="W961" s="432"/>
      <c r="X961" s="432"/>
      <c r="Y961" s="432"/>
      <c r="Z961" s="432"/>
      <c r="AA961" s="432"/>
      <c r="AB961" s="432"/>
      <c r="AC961" s="432"/>
      <c r="AD961" s="432"/>
      <c r="AE961" s="12"/>
      <c r="AF961" s="122"/>
      <c r="AG961" s="212"/>
      <c r="AH961" s="896">
        <f t="shared" si="477"/>
        <v>0</v>
      </c>
      <c r="AI961" s="627"/>
      <c r="AJ961" s="896">
        <f t="shared" si="405"/>
        <v>0</v>
      </c>
      <c r="AK961" s="627"/>
      <c r="AL961" s="896">
        <f t="shared" si="406"/>
        <v>0</v>
      </c>
      <c r="AM961" s="627"/>
      <c r="AN961" s="627">
        <f t="shared" si="414"/>
        <v>0</v>
      </c>
      <c r="AO961" s="627"/>
      <c r="AP961" s="639" t="str">
        <f>IF(AN961=0,"",IF(SUM($AN$957:AN961)=1,AR961,IF($AN$1014&gt;SUM($AN$957:AN961),_xlfn.CONCAT(", ",AR961),IF($AN$1014=SUM($AN$957:AN961),_xlfn.CONCAT(" y ",AR961,".")))))</f>
        <v/>
      </c>
      <c r="AQ961" s="641" t="str">
        <f>IF(AO961=0,"", IF(SUM($AN$582:BW961)=1,AR961, IF($AN$589&gt;SUM($AN$582:BW961),_xlfn.CONCAT(", ",AR961), IF($AN$589=SUM($AN$582:BW961),_xlfn.CONCAT(" y ",AR961,".")))))</f>
        <v/>
      </c>
      <c r="AR961" s="639">
        <f t="shared" si="478"/>
        <v>4</v>
      </c>
      <c r="AS961" s="641"/>
      <c r="AU961" s="1046">
        <f t="shared" si="415"/>
        <v>0</v>
      </c>
      <c r="AV961" s="1047"/>
      <c r="AX961" s="639">
        <f t="shared" si="416"/>
        <v>0</v>
      </c>
      <c r="AY961" s="641"/>
      <c r="BA961" s="220">
        <f t="shared" si="407"/>
        <v>0</v>
      </c>
      <c r="BB961" s="220">
        <f t="shared" si="417"/>
        <v>0</v>
      </c>
      <c r="BC961" s="220">
        <f t="shared" si="418"/>
        <v>0</v>
      </c>
      <c r="BD961" s="220">
        <f t="shared" si="419"/>
        <v>0</v>
      </c>
      <c r="BE961" s="220">
        <f t="shared" si="420"/>
        <v>0</v>
      </c>
      <c r="BF961" s="220">
        <f t="shared" si="421"/>
        <v>0</v>
      </c>
      <c r="BG961" s="220">
        <f t="shared" si="422"/>
        <v>0</v>
      </c>
      <c r="BH961" s="220">
        <f t="shared" si="423"/>
        <v>0</v>
      </c>
      <c r="BI961" s="220">
        <f t="shared" si="424"/>
        <v>0</v>
      </c>
      <c r="BJ961" s="220">
        <f t="shared" si="425"/>
        <v>0</v>
      </c>
      <c r="BK961" s="220">
        <f t="shared" si="426"/>
        <v>0</v>
      </c>
      <c r="BL961" s="220">
        <f t="shared" si="427"/>
        <v>0</v>
      </c>
      <c r="BM961" s="220">
        <f t="shared" si="428"/>
        <v>0</v>
      </c>
      <c r="BN961" s="220">
        <f t="shared" si="429"/>
        <v>0</v>
      </c>
      <c r="BO961" s="220">
        <f t="shared" si="430"/>
        <v>0</v>
      </c>
      <c r="BP961" s="220">
        <f t="shared" si="431"/>
        <v>0</v>
      </c>
      <c r="BQ961" s="220">
        <f t="shared" si="432"/>
        <v>0</v>
      </c>
      <c r="BR961" s="220">
        <f t="shared" si="409"/>
        <v>0</v>
      </c>
      <c r="BS961" s="220">
        <f t="shared" si="433"/>
        <v>0</v>
      </c>
      <c r="BT961" s="220">
        <f t="shared" si="434"/>
        <v>0</v>
      </c>
      <c r="BU961" s="220">
        <f t="shared" si="435"/>
        <v>0</v>
      </c>
      <c r="BV961" s="220">
        <f t="shared" si="436"/>
        <v>0</v>
      </c>
      <c r="BW961" s="220">
        <f t="shared" si="437"/>
        <v>0</v>
      </c>
      <c r="BX961" s="220">
        <f t="shared" si="438"/>
        <v>0</v>
      </c>
      <c r="BY961" s="220">
        <f t="shared" si="439"/>
        <v>0</v>
      </c>
      <c r="BZ961" s="220">
        <f t="shared" si="440"/>
        <v>0</v>
      </c>
      <c r="CA961" s="220">
        <f t="shared" si="441"/>
        <v>0</v>
      </c>
      <c r="CB961" s="220">
        <f t="shared" si="442"/>
        <v>0</v>
      </c>
      <c r="CC961" s="220">
        <f t="shared" si="443"/>
        <v>0</v>
      </c>
      <c r="CD961" s="220">
        <f t="shared" si="444"/>
        <v>0</v>
      </c>
      <c r="CE961" s="220">
        <f t="shared" si="445"/>
        <v>0</v>
      </c>
      <c r="CF961" s="220">
        <f t="shared" si="446"/>
        <v>0</v>
      </c>
      <c r="CG961" s="220">
        <f t="shared" si="447"/>
        <v>0</v>
      </c>
      <c r="CH961" s="220">
        <f t="shared" si="448"/>
        <v>0</v>
      </c>
      <c r="CI961" s="220">
        <f t="shared" si="449"/>
        <v>0</v>
      </c>
      <c r="CJ961" s="220">
        <f t="shared" si="450"/>
        <v>0</v>
      </c>
      <c r="CK961" s="220">
        <f t="shared" si="451"/>
        <v>0</v>
      </c>
      <c r="CL961" s="220">
        <f t="shared" si="452"/>
        <v>0</v>
      </c>
      <c r="CM961" s="220">
        <f t="shared" si="453"/>
        <v>0</v>
      </c>
      <c r="CN961" s="220">
        <f t="shared" si="411"/>
        <v>0</v>
      </c>
      <c r="CO961" s="220">
        <f t="shared" si="454"/>
        <v>0</v>
      </c>
      <c r="CP961" s="220">
        <f t="shared" si="455"/>
        <v>0</v>
      </c>
      <c r="CQ961" s="220">
        <f t="shared" si="456"/>
        <v>0</v>
      </c>
      <c r="CR961" s="220">
        <f t="shared" si="457"/>
        <v>0</v>
      </c>
      <c r="CS961" s="220">
        <f t="shared" si="458"/>
        <v>0</v>
      </c>
      <c r="CT961" s="220">
        <f t="shared" si="459"/>
        <v>0</v>
      </c>
      <c r="CU961" s="220">
        <f t="shared" si="460"/>
        <v>0</v>
      </c>
      <c r="CV961" s="220">
        <f t="shared" si="461"/>
        <v>0</v>
      </c>
      <c r="CW961" s="220">
        <f t="shared" si="462"/>
        <v>0</v>
      </c>
      <c r="CX961" s="220">
        <f t="shared" si="463"/>
        <v>0</v>
      </c>
      <c r="CY961" s="220">
        <f t="shared" si="464"/>
        <v>0</v>
      </c>
      <c r="CZ961" s="220">
        <f t="shared" si="465"/>
        <v>0</v>
      </c>
      <c r="DA961" s="220">
        <f t="shared" si="466"/>
        <v>0</v>
      </c>
      <c r="DB961" s="220">
        <f t="shared" si="467"/>
        <v>0</v>
      </c>
      <c r="DC961" s="220">
        <f t="shared" si="468"/>
        <v>0</v>
      </c>
      <c r="DD961" s="220">
        <f t="shared" si="469"/>
        <v>0</v>
      </c>
      <c r="DE961" s="220">
        <f t="shared" si="470"/>
        <v>0</v>
      </c>
      <c r="DF961" s="220">
        <f t="shared" si="471"/>
        <v>0</v>
      </c>
      <c r="DG961" s="220">
        <f t="shared" si="472"/>
        <v>0</v>
      </c>
      <c r="DH961" s="220">
        <f t="shared" si="473"/>
        <v>0</v>
      </c>
      <c r="DI961" s="220">
        <f t="shared" si="474"/>
        <v>0</v>
      </c>
      <c r="DJ961" s="220">
        <f t="shared" si="475"/>
        <v>0</v>
      </c>
      <c r="DK961" s="96" t="str">
        <f>IF(DJ961=0,"",IF(SUM($DJ$957:DJ961)=1,_xlfn.CONCAT(DL961,),IF($DJ$1014&gt;SUM($DJ$957:DJ961),_xlfn.CONCAT(", ",DL961),IF($DJ$1014=SUM($DJ$957:DJ961),_xlfn.CONCAT(" y ",DL961)))))</f>
        <v/>
      </c>
      <c r="DL961" s="98">
        <f t="shared" si="476"/>
        <v>4</v>
      </c>
      <c r="DQ961" s="645">
        <f t="shared" si="413"/>
        <v>0</v>
      </c>
      <c r="DR961" s="647"/>
    </row>
    <row r="962" spans="1:122" s="72" customFormat="1" ht="15">
      <c r="A962" s="131"/>
      <c r="B962" s="15"/>
      <c r="C962" s="82" t="s">
        <v>70</v>
      </c>
      <c r="D962" s="792" t="str">
        <f>IF(CNGE_2026_M3_Secc1!$AH$40=CNGE_2026_M3_Secc1!$AJ$40,"",IF(CNGE_2026_M3_Secc1!D64="","",CNGE_2026_M3_Secc1!D64))</f>
        <v/>
      </c>
      <c r="E962" s="793"/>
      <c r="F962" s="793"/>
      <c r="G962" s="793"/>
      <c r="H962" s="793"/>
      <c r="I962" s="793"/>
      <c r="J962" s="793"/>
      <c r="K962" s="793"/>
      <c r="L962" s="793"/>
      <c r="M962" s="794"/>
      <c r="N962" s="432"/>
      <c r="O962" s="432"/>
      <c r="P962" s="432"/>
      <c r="Q962" s="432"/>
      <c r="R962" s="432"/>
      <c r="S962" s="432"/>
      <c r="T962" s="432"/>
      <c r="U962" s="432"/>
      <c r="V962" s="432"/>
      <c r="W962" s="432"/>
      <c r="X962" s="432"/>
      <c r="Y962" s="432"/>
      <c r="Z962" s="432"/>
      <c r="AA962" s="432"/>
      <c r="AB962" s="432"/>
      <c r="AC962" s="432"/>
      <c r="AD962" s="432"/>
      <c r="AE962" s="12"/>
      <c r="AF962" s="122"/>
      <c r="AG962" s="212"/>
      <c r="AH962" s="896">
        <f t="shared" si="477"/>
        <v>0</v>
      </c>
      <c r="AI962" s="627"/>
      <c r="AJ962" s="896">
        <f t="shared" si="405"/>
        <v>0</v>
      </c>
      <c r="AK962" s="627"/>
      <c r="AL962" s="896">
        <f t="shared" si="406"/>
        <v>0</v>
      </c>
      <c r="AM962" s="627"/>
      <c r="AN962" s="627">
        <f t="shared" si="414"/>
        <v>0</v>
      </c>
      <c r="AO962" s="627"/>
      <c r="AP962" s="639" t="str">
        <f>IF(AN962=0,"",IF(SUM($AN$957:AN962)=1,AR962,IF($AN$1014&gt;SUM($AN$957:AN962),_xlfn.CONCAT(", ",AR962),IF($AN$1014=SUM($AN$957:AN962),_xlfn.CONCAT(" y ",AR962,".")))))</f>
        <v/>
      </c>
      <c r="AQ962" s="641" t="str">
        <f>IF(AO962=0,"", IF(SUM($AN$582:BW962)=1,AR962, IF($AN$589&gt;SUM($AN$582:BW962),_xlfn.CONCAT(", ",AR962), IF($AN$589=SUM($AN$582:BW962),_xlfn.CONCAT(" y ",AR962,".")))))</f>
        <v/>
      </c>
      <c r="AR962" s="639">
        <f t="shared" si="478"/>
        <v>5</v>
      </c>
      <c r="AS962" s="641"/>
      <c r="AU962" s="1046">
        <f t="shared" si="415"/>
        <v>0</v>
      </c>
      <c r="AV962" s="1047"/>
      <c r="AX962" s="639">
        <f t="shared" si="416"/>
        <v>0</v>
      </c>
      <c r="AY962" s="641"/>
      <c r="BA962" s="220">
        <f t="shared" si="407"/>
        <v>0</v>
      </c>
      <c r="BB962" s="220">
        <f t="shared" si="417"/>
        <v>0</v>
      </c>
      <c r="BC962" s="220">
        <f t="shared" si="418"/>
        <v>0</v>
      </c>
      <c r="BD962" s="220">
        <f t="shared" si="419"/>
        <v>0</v>
      </c>
      <c r="BE962" s="220">
        <f t="shared" si="420"/>
        <v>0</v>
      </c>
      <c r="BF962" s="220">
        <f t="shared" si="421"/>
        <v>0</v>
      </c>
      <c r="BG962" s="220">
        <f t="shared" si="422"/>
        <v>0</v>
      </c>
      <c r="BH962" s="220">
        <f t="shared" si="423"/>
        <v>0</v>
      </c>
      <c r="BI962" s="220">
        <f t="shared" si="424"/>
        <v>0</v>
      </c>
      <c r="BJ962" s="220">
        <f t="shared" si="425"/>
        <v>0</v>
      </c>
      <c r="BK962" s="220">
        <f t="shared" si="426"/>
        <v>0</v>
      </c>
      <c r="BL962" s="220">
        <f t="shared" si="427"/>
        <v>0</v>
      </c>
      <c r="BM962" s="220">
        <f t="shared" si="428"/>
        <v>0</v>
      </c>
      <c r="BN962" s="220">
        <f t="shared" si="429"/>
        <v>0</v>
      </c>
      <c r="BO962" s="220">
        <f t="shared" si="430"/>
        <v>0</v>
      </c>
      <c r="BP962" s="220">
        <f t="shared" si="431"/>
        <v>0</v>
      </c>
      <c r="BQ962" s="220">
        <f t="shared" si="432"/>
        <v>0</v>
      </c>
      <c r="BR962" s="220">
        <f t="shared" si="409"/>
        <v>0</v>
      </c>
      <c r="BS962" s="220">
        <f t="shared" si="433"/>
        <v>0</v>
      </c>
      <c r="BT962" s="220">
        <f t="shared" si="434"/>
        <v>0</v>
      </c>
      <c r="BU962" s="220">
        <f t="shared" si="435"/>
        <v>0</v>
      </c>
      <c r="BV962" s="220">
        <f t="shared" si="436"/>
        <v>0</v>
      </c>
      <c r="BW962" s="220">
        <f t="shared" si="437"/>
        <v>0</v>
      </c>
      <c r="BX962" s="220">
        <f t="shared" si="438"/>
        <v>0</v>
      </c>
      <c r="BY962" s="220">
        <f t="shared" si="439"/>
        <v>0</v>
      </c>
      <c r="BZ962" s="220">
        <f t="shared" si="440"/>
        <v>0</v>
      </c>
      <c r="CA962" s="220">
        <f t="shared" si="441"/>
        <v>0</v>
      </c>
      <c r="CB962" s="220">
        <f t="shared" si="442"/>
        <v>0</v>
      </c>
      <c r="CC962" s="220">
        <f t="shared" si="443"/>
        <v>0</v>
      </c>
      <c r="CD962" s="220">
        <f t="shared" si="444"/>
        <v>0</v>
      </c>
      <c r="CE962" s="220">
        <f t="shared" si="445"/>
        <v>0</v>
      </c>
      <c r="CF962" s="220">
        <f t="shared" si="446"/>
        <v>0</v>
      </c>
      <c r="CG962" s="220">
        <f t="shared" si="447"/>
        <v>0</v>
      </c>
      <c r="CH962" s="220">
        <f t="shared" si="448"/>
        <v>0</v>
      </c>
      <c r="CI962" s="220">
        <f t="shared" si="449"/>
        <v>0</v>
      </c>
      <c r="CJ962" s="220">
        <f t="shared" si="450"/>
        <v>0</v>
      </c>
      <c r="CK962" s="220">
        <f t="shared" si="451"/>
        <v>0</v>
      </c>
      <c r="CL962" s="220">
        <f t="shared" si="452"/>
        <v>0</v>
      </c>
      <c r="CM962" s="220">
        <f t="shared" si="453"/>
        <v>0</v>
      </c>
      <c r="CN962" s="220">
        <f t="shared" si="411"/>
        <v>0</v>
      </c>
      <c r="CO962" s="220">
        <f t="shared" si="454"/>
        <v>0</v>
      </c>
      <c r="CP962" s="220">
        <f t="shared" si="455"/>
        <v>0</v>
      </c>
      <c r="CQ962" s="220">
        <f t="shared" si="456"/>
        <v>0</v>
      </c>
      <c r="CR962" s="220">
        <f t="shared" si="457"/>
        <v>0</v>
      </c>
      <c r="CS962" s="220">
        <f t="shared" si="458"/>
        <v>0</v>
      </c>
      <c r="CT962" s="220">
        <f t="shared" si="459"/>
        <v>0</v>
      </c>
      <c r="CU962" s="220">
        <f t="shared" si="460"/>
        <v>0</v>
      </c>
      <c r="CV962" s="220">
        <f t="shared" si="461"/>
        <v>0</v>
      </c>
      <c r="CW962" s="220">
        <f t="shared" si="462"/>
        <v>0</v>
      </c>
      <c r="CX962" s="220">
        <f t="shared" si="463"/>
        <v>0</v>
      </c>
      <c r="CY962" s="220">
        <f t="shared" si="464"/>
        <v>0</v>
      </c>
      <c r="CZ962" s="220">
        <f t="shared" si="465"/>
        <v>0</v>
      </c>
      <c r="DA962" s="220">
        <f t="shared" si="466"/>
        <v>0</v>
      </c>
      <c r="DB962" s="220">
        <f t="shared" si="467"/>
        <v>0</v>
      </c>
      <c r="DC962" s="220">
        <f t="shared" si="468"/>
        <v>0</v>
      </c>
      <c r="DD962" s="220">
        <f t="shared" si="469"/>
        <v>0</v>
      </c>
      <c r="DE962" s="220">
        <f t="shared" si="470"/>
        <v>0</v>
      </c>
      <c r="DF962" s="220">
        <f t="shared" si="471"/>
        <v>0</v>
      </c>
      <c r="DG962" s="220">
        <f t="shared" si="472"/>
        <v>0</v>
      </c>
      <c r="DH962" s="220">
        <f t="shared" si="473"/>
        <v>0</v>
      </c>
      <c r="DI962" s="220">
        <f t="shared" si="474"/>
        <v>0</v>
      </c>
      <c r="DJ962" s="220">
        <f t="shared" si="475"/>
        <v>0</v>
      </c>
      <c r="DK962" s="96" t="str">
        <f>IF(DJ962=0,"",IF(SUM($DJ$957:DJ962)=1,_xlfn.CONCAT(DL962,),IF($DJ$1014&gt;SUM($DJ$957:DJ962),_xlfn.CONCAT(", ",DL962),IF($DJ$1014=SUM($DJ$957:DJ962),_xlfn.CONCAT(" y ",DL962)))))</f>
        <v/>
      </c>
      <c r="DL962" s="98">
        <f t="shared" si="476"/>
        <v>5</v>
      </c>
      <c r="DQ962" s="645">
        <f t="shared" si="413"/>
        <v>0</v>
      </c>
      <c r="DR962" s="647"/>
    </row>
    <row r="963" spans="1:122" s="72" customFormat="1" ht="15">
      <c r="A963" s="131"/>
      <c r="B963" s="15"/>
      <c r="C963" s="82" t="s">
        <v>71</v>
      </c>
      <c r="D963" s="792" t="str">
        <f>IF(CNGE_2026_M3_Secc1!$AH$40=CNGE_2026_M3_Secc1!$AJ$40,"",IF(CNGE_2026_M3_Secc1!D65="","",CNGE_2026_M3_Secc1!D65))</f>
        <v/>
      </c>
      <c r="E963" s="793"/>
      <c r="F963" s="793"/>
      <c r="G963" s="793"/>
      <c r="H963" s="793"/>
      <c r="I963" s="793"/>
      <c r="J963" s="793"/>
      <c r="K963" s="793"/>
      <c r="L963" s="793"/>
      <c r="M963" s="794"/>
      <c r="N963" s="432"/>
      <c r="O963" s="432"/>
      <c r="P963" s="432"/>
      <c r="Q963" s="432"/>
      <c r="R963" s="432"/>
      <c r="S963" s="432"/>
      <c r="T963" s="432"/>
      <c r="U963" s="432"/>
      <c r="V963" s="432"/>
      <c r="W963" s="432"/>
      <c r="X963" s="432"/>
      <c r="Y963" s="432"/>
      <c r="Z963" s="432"/>
      <c r="AA963" s="432"/>
      <c r="AB963" s="432"/>
      <c r="AC963" s="432"/>
      <c r="AD963" s="432"/>
      <c r="AE963" s="12"/>
      <c r="AF963" s="122"/>
      <c r="AG963" s="212"/>
      <c r="AH963" s="896">
        <f t="shared" si="477"/>
        <v>0</v>
      </c>
      <c r="AI963" s="627"/>
      <c r="AJ963" s="896">
        <f t="shared" si="405"/>
        <v>0</v>
      </c>
      <c r="AK963" s="627"/>
      <c r="AL963" s="896">
        <f t="shared" si="406"/>
        <v>0</v>
      </c>
      <c r="AM963" s="627"/>
      <c r="AN963" s="627">
        <f t="shared" si="414"/>
        <v>0</v>
      </c>
      <c r="AO963" s="627"/>
      <c r="AP963" s="639" t="str">
        <f>IF(AN963=0,"",IF(SUM($AN$957:AN963)=1,AR963,IF($AN$1014&gt;SUM($AN$957:AN963),_xlfn.CONCAT(", ",AR963),IF($AN$1014=SUM($AN$957:AN963),_xlfn.CONCAT(" y ",AR963,".")))))</f>
        <v/>
      </c>
      <c r="AQ963" s="641" t="str">
        <f>IF(AO963=0,"", IF(SUM($AN$582:BW963)=1,AR963, IF($AN$589&gt;SUM($AN$582:BW963),_xlfn.CONCAT(", ",AR963), IF($AN$589=SUM($AN$582:BW963),_xlfn.CONCAT(" y ",AR963,".")))))</f>
        <v/>
      </c>
      <c r="AR963" s="639">
        <f t="shared" si="478"/>
        <v>6</v>
      </c>
      <c r="AS963" s="641"/>
      <c r="AU963" s="1046">
        <f t="shared" si="415"/>
        <v>0</v>
      </c>
      <c r="AV963" s="1047"/>
      <c r="AX963" s="639">
        <f t="shared" si="416"/>
        <v>0</v>
      </c>
      <c r="AY963" s="641"/>
      <c r="BA963" s="220">
        <f t="shared" si="407"/>
        <v>0</v>
      </c>
      <c r="BB963" s="220">
        <f t="shared" si="417"/>
        <v>0</v>
      </c>
      <c r="BC963" s="220">
        <f t="shared" si="418"/>
        <v>0</v>
      </c>
      <c r="BD963" s="220">
        <f t="shared" si="419"/>
        <v>0</v>
      </c>
      <c r="BE963" s="220">
        <f t="shared" si="420"/>
        <v>0</v>
      </c>
      <c r="BF963" s="220">
        <f t="shared" si="421"/>
        <v>0</v>
      </c>
      <c r="BG963" s="220">
        <f t="shared" si="422"/>
        <v>0</v>
      </c>
      <c r="BH963" s="220">
        <f t="shared" si="423"/>
        <v>0</v>
      </c>
      <c r="BI963" s="220">
        <f t="shared" si="424"/>
        <v>0</v>
      </c>
      <c r="BJ963" s="220">
        <f t="shared" si="425"/>
        <v>0</v>
      </c>
      <c r="BK963" s="220">
        <f t="shared" si="426"/>
        <v>0</v>
      </c>
      <c r="BL963" s="220">
        <f t="shared" si="427"/>
        <v>0</v>
      </c>
      <c r="BM963" s="220">
        <f t="shared" si="428"/>
        <v>0</v>
      </c>
      <c r="BN963" s="220">
        <f t="shared" si="429"/>
        <v>0</v>
      </c>
      <c r="BO963" s="220">
        <f t="shared" si="430"/>
        <v>0</v>
      </c>
      <c r="BP963" s="220">
        <f t="shared" si="431"/>
        <v>0</v>
      </c>
      <c r="BQ963" s="220">
        <f t="shared" si="432"/>
        <v>0</v>
      </c>
      <c r="BR963" s="220">
        <f t="shared" si="409"/>
        <v>0</v>
      </c>
      <c r="BS963" s="220">
        <f t="shared" si="433"/>
        <v>0</v>
      </c>
      <c r="BT963" s="220">
        <f t="shared" si="434"/>
        <v>0</v>
      </c>
      <c r="BU963" s="220">
        <f t="shared" si="435"/>
        <v>0</v>
      </c>
      <c r="BV963" s="220">
        <f t="shared" si="436"/>
        <v>0</v>
      </c>
      <c r="BW963" s="220">
        <f t="shared" si="437"/>
        <v>0</v>
      </c>
      <c r="BX963" s="220">
        <f t="shared" si="438"/>
        <v>0</v>
      </c>
      <c r="BY963" s="220">
        <f t="shared" si="439"/>
        <v>0</v>
      </c>
      <c r="BZ963" s="220">
        <f t="shared" si="440"/>
        <v>0</v>
      </c>
      <c r="CA963" s="220">
        <f t="shared" si="441"/>
        <v>0</v>
      </c>
      <c r="CB963" s="220">
        <f t="shared" si="442"/>
        <v>0</v>
      </c>
      <c r="CC963" s="220">
        <f t="shared" si="443"/>
        <v>0</v>
      </c>
      <c r="CD963" s="220">
        <f t="shared" si="444"/>
        <v>0</v>
      </c>
      <c r="CE963" s="220">
        <f t="shared" si="445"/>
        <v>0</v>
      </c>
      <c r="CF963" s="220">
        <f t="shared" si="446"/>
        <v>0</v>
      </c>
      <c r="CG963" s="220">
        <f t="shared" si="447"/>
        <v>0</v>
      </c>
      <c r="CH963" s="220">
        <f t="shared" si="448"/>
        <v>0</v>
      </c>
      <c r="CI963" s="220">
        <f t="shared" si="449"/>
        <v>0</v>
      </c>
      <c r="CJ963" s="220">
        <f t="shared" si="450"/>
        <v>0</v>
      </c>
      <c r="CK963" s="220">
        <f t="shared" si="451"/>
        <v>0</v>
      </c>
      <c r="CL963" s="220">
        <f t="shared" si="452"/>
        <v>0</v>
      </c>
      <c r="CM963" s="220">
        <f t="shared" si="453"/>
        <v>0</v>
      </c>
      <c r="CN963" s="220">
        <f t="shared" si="411"/>
        <v>0</v>
      </c>
      <c r="CO963" s="220">
        <f t="shared" si="454"/>
        <v>0</v>
      </c>
      <c r="CP963" s="220">
        <f t="shared" si="455"/>
        <v>0</v>
      </c>
      <c r="CQ963" s="220">
        <f t="shared" si="456"/>
        <v>0</v>
      </c>
      <c r="CR963" s="220">
        <f t="shared" si="457"/>
        <v>0</v>
      </c>
      <c r="CS963" s="220">
        <f t="shared" si="458"/>
        <v>0</v>
      </c>
      <c r="CT963" s="220">
        <f t="shared" si="459"/>
        <v>0</v>
      </c>
      <c r="CU963" s="220">
        <f t="shared" si="460"/>
        <v>0</v>
      </c>
      <c r="CV963" s="220">
        <f t="shared" si="461"/>
        <v>0</v>
      </c>
      <c r="CW963" s="220">
        <f t="shared" si="462"/>
        <v>0</v>
      </c>
      <c r="CX963" s="220">
        <f t="shared" si="463"/>
        <v>0</v>
      </c>
      <c r="CY963" s="220">
        <f t="shared" si="464"/>
        <v>0</v>
      </c>
      <c r="CZ963" s="220">
        <f t="shared" si="465"/>
        <v>0</v>
      </c>
      <c r="DA963" s="220">
        <f t="shared" si="466"/>
        <v>0</v>
      </c>
      <c r="DB963" s="220">
        <f t="shared" si="467"/>
        <v>0</v>
      </c>
      <c r="DC963" s="220">
        <f t="shared" si="468"/>
        <v>0</v>
      </c>
      <c r="DD963" s="220">
        <f t="shared" si="469"/>
        <v>0</v>
      </c>
      <c r="DE963" s="220">
        <f t="shared" si="470"/>
        <v>0</v>
      </c>
      <c r="DF963" s="220">
        <f t="shared" si="471"/>
        <v>0</v>
      </c>
      <c r="DG963" s="220">
        <f t="shared" si="472"/>
        <v>0</v>
      </c>
      <c r="DH963" s="220">
        <f t="shared" si="473"/>
        <v>0</v>
      </c>
      <c r="DI963" s="220">
        <f t="shared" si="474"/>
        <v>0</v>
      </c>
      <c r="DJ963" s="220">
        <f t="shared" si="475"/>
        <v>0</v>
      </c>
      <c r="DK963" s="96" t="str">
        <f>IF(DJ963=0,"",IF(SUM($DJ$957:DJ963)=1,_xlfn.CONCAT(DL963,),IF($DJ$1014&gt;SUM($DJ$957:DJ963),_xlfn.CONCAT(", ",DL963),IF($DJ$1014=SUM($DJ$957:DJ963),_xlfn.CONCAT(" y ",DL963)))))</f>
        <v/>
      </c>
      <c r="DL963" s="98">
        <f t="shared" si="476"/>
        <v>6</v>
      </c>
      <c r="DQ963" s="645">
        <f t="shared" si="413"/>
        <v>0</v>
      </c>
      <c r="DR963" s="647"/>
    </row>
    <row r="964" spans="1:122" s="72" customFormat="1" ht="15">
      <c r="A964" s="131"/>
      <c r="B964" s="15"/>
      <c r="C964" s="82" t="s">
        <v>72</v>
      </c>
      <c r="D964" s="792" t="str">
        <f>IF(CNGE_2026_M3_Secc1!$AH$40=CNGE_2026_M3_Secc1!$AJ$40,"",IF(CNGE_2026_M3_Secc1!D66="","",CNGE_2026_M3_Secc1!D66))</f>
        <v/>
      </c>
      <c r="E964" s="793"/>
      <c r="F964" s="793"/>
      <c r="G964" s="793"/>
      <c r="H964" s="793"/>
      <c r="I964" s="793"/>
      <c r="J964" s="793"/>
      <c r="K964" s="793"/>
      <c r="L964" s="793"/>
      <c r="M964" s="794"/>
      <c r="N964" s="432"/>
      <c r="O964" s="432"/>
      <c r="P964" s="432"/>
      <c r="Q964" s="432"/>
      <c r="R964" s="432"/>
      <c r="S964" s="432"/>
      <c r="T964" s="432"/>
      <c r="U964" s="432"/>
      <c r="V964" s="432"/>
      <c r="W964" s="432"/>
      <c r="X964" s="432"/>
      <c r="Y964" s="432"/>
      <c r="Z964" s="432"/>
      <c r="AA964" s="432"/>
      <c r="AB964" s="432"/>
      <c r="AC964" s="432"/>
      <c r="AD964" s="432"/>
      <c r="AE964" s="12"/>
      <c r="AF964" s="122"/>
      <c r="AG964" s="212"/>
      <c r="AH964" s="896">
        <f t="shared" si="477"/>
        <v>0</v>
      </c>
      <c r="AI964" s="627"/>
      <c r="AJ964" s="896">
        <f t="shared" si="405"/>
        <v>0</v>
      </c>
      <c r="AK964" s="627"/>
      <c r="AL964" s="896">
        <f t="shared" si="406"/>
        <v>0</v>
      </c>
      <c r="AM964" s="627"/>
      <c r="AN964" s="627">
        <f t="shared" si="414"/>
        <v>0</v>
      </c>
      <c r="AO964" s="627"/>
      <c r="AP964" s="639" t="str">
        <f>IF(AN964=0,"",IF(SUM($AN$957:AN964)=1,AR964,IF($AN$1014&gt;SUM($AN$957:AN964),_xlfn.CONCAT(", ",AR964),IF($AN$1014=SUM($AN$957:AN964),_xlfn.CONCAT(" y ",AR964,".")))))</f>
        <v/>
      </c>
      <c r="AQ964" s="641" t="str">
        <f>IF(AO964=0,"", IF(SUM($AN$582:BW964)=1,AR964, IF($AN$589&gt;SUM($AN$582:BW964),_xlfn.CONCAT(", ",AR964), IF($AN$589=SUM($AN$582:BW964),_xlfn.CONCAT(" y ",AR964,".")))))</f>
        <v/>
      </c>
      <c r="AR964" s="639">
        <f t="shared" si="478"/>
        <v>7</v>
      </c>
      <c r="AS964" s="641"/>
      <c r="AU964" s="1046">
        <f t="shared" si="415"/>
        <v>0</v>
      </c>
      <c r="AV964" s="1047"/>
      <c r="AX964" s="639">
        <f t="shared" si="416"/>
        <v>0</v>
      </c>
      <c r="AY964" s="641"/>
      <c r="BA964" s="220">
        <f t="shared" si="407"/>
        <v>0</v>
      </c>
      <c r="BB964" s="220">
        <f t="shared" si="417"/>
        <v>0</v>
      </c>
      <c r="BC964" s="220">
        <f t="shared" si="418"/>
        <v>0</v>
      </c>
      <c r="BD964" s="220">
        <f t="shared" si="419"/>
        <v>0</v>
      </c>
      <c r="BE964" s="220">
        <f t="shared" si="420"/>
        <v>0</v>
      </c>
      <c r="BF964" s="220">
        <f t="shared" si="421"/>
        <v>0</v>
      </c>
      <c r="BG964" s="220">
        <f t="shared" si="422"/>
        <v>0</v>
      </c>
      <c r="BH964" s="220">
        <f t="shared" si="423"/>
        <v>0</v>
      </c>
      <c r="BI964" s="220">
        <f t="shared" si="424"/>
        <v>0</v>
      </c>
      <c r="BJ964" s="220">
        <f t="shared" si="425"/>
        <v>0</v>
      </c>
      <c r="BK964" s="220">
        <f t="shared" si="426"/>
        <v>0</v>
      </c>
      <c r="BL964" s="220">
        <f t="shared" si="427"/>
        <v>0</v>
      </c>
      <c r="BM964" s="220">
        <f t="shared" si="428"/>
        <v>0</v>
      </c>
      <c r="BN964" s="220">
        <f t="shared" si="429"/>
        <v>0</v>
      </c>
      <c r="BO964" s="220">
        <f t="shared" si="430"/>
        <v>0</v>
      </c>
      <c r="BP964" s="220">
        <f t="shared" si="431"/>
        <v>0</v>
      </c>
      <c r="BQ964" s="220">
        <f t="shared" si="432"/>
        <v>0</v>
      </c>
      <c r="BR964" s="220">
        <f t="shared" si="409"/>
        <v>0</v>
      </c>
      <c r="BS964" s="220">
        <f t="shared" si="433"/>
        <v>0</v>
      </c>
      <c r="BT964" s="220">
        <f t="shared" si="434"/>
        <v>0</v>
      </c>
      <c r="BU964" s="220">
        <f t="shared" si="435"/>
        <v>0</v>
      </c>
      <c r="BV964" s="220">
        <f t="shared" si="436"/>
        <v>0</v>
      </c>
      <c r="BW964" s="220">
        <f t="shared" si="437"/>
        <v>0</v>
      </c>
      <c r="BX964" s="220">
        <f t="shared" si="438"/>
        <v>0</v>
      </c>
      <c r="BY964" s="220">
        <f t="shared" si="439"/>
        <v>0</v>
      </c>
      <c r="BZ964" s="220">
        <f t="shared" si="440"/>
        <v>0</v>
      </c>
      <c r="CA964" s="220">
        <f t="shared" si="441"/>
        <v>0</v>
      </c>
      <c r="CB964" s="220">
        <f t="shared" si="442"/>
        <v>0</v>
      </c>
      <c r="CC964" s="220">
        <f t="shared" si="443"/>
        <v>0</v>
      </c>
      <c r="CD964" s="220">
        <f t="shared" si="444"/>
        <v>0</v>
      </c>
      <c r="CE964" s="220">
        <f t="shared" si="445"/>
        <v>0</v>
      </c>
      <c r="CF964" s="220">
        <f t="shared" si="446"/>
        <v>0</v>
      </c>
      <c r="CG964" s="220">
        <f t="shared" si="447"/>
        <v>0</v>
      </c>
      <c r="CH964" s="220">
        <f t="shared" si="448"/>
        <v>0</v>
      </c>
      <c r="CI964" s="220">
        <f t="shared" si="449"/>
        <v>0</v>
      </c>
      <c r="CJ964" s="220">
        <f t="shared" si="450"/>
        <v>0</v>
      </c>
      <c r="CK964" s="220">
        <f t="shared" si="451"/>
        <v>0</v>
      </c>
      <c r="CL964" s="220">
        <f t="shared" si="452"/>
        <v>0</v>
      </c>
      <c r="CM964" s="220">
        <f t="shared" si="453"/>
        <v>0</v>
      </c>
      <c r="CN964" s="220">
        <f t="shared" si="411"/>
        <v>0</v>
      </c>
      <c r="CO964" s="220">
        <f t="shared" si="454"/>
        <v>0</v>
      </c>
      <c r="CP964" s="220">
        <f t="shared" si="455"/>
        <v>0</v>
      </c>
      <c r="CQ964" s="220">
        <f t="shared" si="456"/>
        <v>0</v>
      </c>
      <c r="CR964" s="220">
        <f t="shared" si="457"/>
        <v>0</v>
      </c>
      <c r="CS964" s="220">
        <f t="shared" si="458"/>
        <v>0</v>
      </c>
      <c r="CT964" s="220">
        <f t="shared" si="459"/>
        <v>0</v>
      </c>
      <c r="CU964" s="220">
        <f t="shared" si="460"/>
        <v>0</v>
      </c>
      <c r="CV964" s="220">
        <f t="shared" si="461"/>
        <v>0</v>
      </c>
      <c r="CW964" s="220">
        <f t="shared" si="462"/>
        <v>0</v>
      </c>
      <c r="CX964" s="220">
        <f t="shared" si="463"/>
        <v>0</v>
      </c>
      <c r="CY964" s="220">
        <f t="shared" si="464"/>
        <v>0</v>
      </c>
      <c r="CZ964" s="220">
        <f t="shared" si="465"/>
        <v>0</v>
      </c>
      <c r="DA964" s="220">
        <f t="shared" si="466"/>
        <v>0</v>
      </c>
      <c r="DB964" s="220">
        <f t="shared" si="467"/>
        <v>0</v>
      </c>
      <c r="DC964" s="220">
        <f t="shared" si="468"/>
        <v>0</v>
      </c>
      <c r="DD964" s="220">
        <f t="shared" si="469"/>
        <v>0</v>
      </c>
      <c r="DE964" s="220">
        <f t="shared" si="470"/>
        <v>0</v>
      </c>
      <c r="DF964" s="220">
        <f t="shared" si="471"/>
        <v>0</v>
      </c>
      <c r="DG964" s="220">
        <f t="shared" si="472"/>
        <v>0</v>
      </c>
      <c r="DH964" s="220">
        <f t="shared" si="473"/>
        <v>0</v>
      </c>
      <c r="DI964" s="220">
        <f t="shared" si="474"/>
        <v>0</v>
      </c>
      <c r="DJ964" s="220">
        <f t="shared" si="475"/>
        <v>0</v>
      </c>
      <c r="DK964" s="96" t="str">
        <f>IF(DJ964=0,"",IF(SUM($DJ$957:DJ964)=1,_xlfn.CONCAT(DL964,),IF($DJ$1014&gt;SUM($DJ$957:DJ964),_xlfn.CONCAT(", ",DL964),IF($DJ$1014=SUM($DJ$957:DJ964),_xlfn.CONCAT(" y ",DL964)))))</f>
        <v/>
      </c>
      <c r="DL964" s="98">
        <f t="shared" si="476"/>
        <v>7</v>
      </c>
      <c r="DQ964" s="645">
        <f t="shared" si="413"/>
        <v>0</v>
      </c>
      <c r="DR964" s="647"/>
    </row>
    <row r="965" spans="1:122" s="72" customFormat="1" ht="15">
      <c r="A965" s="131"/>
      <c r="B965" s="15"/>
      <c r="C965" s="82" t="s">
        <v>73</v>
      </c>
      <c r="D965" s="792" t="str">
        <f>IF(CNGE_2026_M3_Secc1!$AH$40=CNGE_2026_M3_Secc1!$AJ$40,"",IF(CNGE_2026_M3_Secc1!D67="","",CNGE_2026_M3_Secc1!D67))</f>
        <v/>
      </c>
      <c r="E965" s="793"/>
      <c r="F965" s="793"/>
      <c r="G965" s="793"/>
      <c r="H965" s="793"/>
      <c r="I965" s="793"/>
      <c r="J965" s="793"/>
      <c r="K965" s="793"/>
      <c r="L965" s="793"/>
      <c r="M965" s="794"/>
      <c r="N965" s="432"/>
      <c r="O965" s="432"/>
      <c r="P965" s="432"/>
      <c r="Q965" s="432"/>
      <c r="R965" s="432"/>
      <c r="S965" s="432"/>
      <c r="T965" s="432"/>
      <c r="U965" s="432"/>
      <c r="V965" s="432"/>
      <c r="W965" s="432"/>
      <c r="X965" s="432"/>
      <c r="Y965" s="432"/>
      <c r="Z965" s="432"/>
      <c r="AA965" s="432"/>
      <c r="AB965" s="432"/>
      <c r="AC965" s="432"/>
      <c r="AD965" s="432"/>
      <c r="AE965" s="12"/>
      <c r="AF965" s="122"/>
      <c r="AG965" s="212"/>
      <c r="AH965" s="896">
        <f t="shared" si="477"/>
        <v>0</v>
      </c>
      <c r="AI965" s="627"/>
      <c r="AJ965" s="896">
        <f t="shared" si="405"/>
        <v>0</v>
      </c>
      <c r="AK965" s="627"/>
      <c r="AL965" s="896">
        <f t="shared" si="406"/>
        <v>0</v>
      </c>
      <c r="AM965" s="627"/>
      <c r="AN965" s="627">
        <f t="shared" si="414"/>
        <v>0</v>
      </c>
      <c r="AO965" s="627"/>
      <c r="AP965" s="639" t="str">
        <f>IF(AN965=0,"",IF(SUM($AN$957:AN965)=1,AR965,IF($AN$1014&gt;SUM($AN$957:AN965),_xlfn.CONCAT(", ",AR965),IF($AN$1014=SUM($AN$957:AN965),_xlfn.CONCAT(" y ",AR965,".")))))</f>
        <v/>
      </c>
      <c r="AQ965" s="641" t="str">
        <f>IF(AO965=0,"", IF(SUM($AN$582:BW965)=1,AR965, IF($AN$589&gt;SUM($AN$582:BW965),_xlfn.CONCAT(", ",AR965), IF($AN$589=SUM($AN$582:BW965),_xlfn.CONCAT(" y ",AR965,".")))))</f>
        <v/>
      </c>
      <c r="AR965" s="639">
        <f t="shared" si="478"/>
        <v>8</v>
      </c>
      <c r="AS965" s="641"/>
      <c r="AU965" s="1046">
        <f t="shared" si="415"/>
        <v>0</v>
      </c>
      <c r="AV965" s="1047"/>
      <c r="AX965" s="639">
        <f t="shared" si="416"/>
        <v>0</v>
      </c>
      <c r="AY965" s="641"/>
      <c r="BA965" s="220">
        <f t="shared" si="407"/>
        <v>0</v>
      </c>
      <c r="BB965" s="220">
        <f t="shared" si="417"/>
        <v>0</v>
      </c>
      <c r="BC965" s="220">
        <f t="shared" si="418"/>
        <v>0</v>
      </c>
      <c r="BD965" s="220">
        <f t="shared" si="419"/>
        <v>0</v>
      </c>
      <c r="BE965" s="220">
        <f t="shared" si="420"/>
        <v>0</v>
      </c>
      <c r="BF965" s="220">
        <f t="shared" si="421"/>
        <v>0</v>
      </c>
      <c r="BG965" s="220">
        <f t="shared" si="422"/>
        <v>0</v>
      </c>
      <c r="BH965" s="220">
        <f t="shared" si="423"/>
        <v>0</v>
      </c>
      <c r="BI965" s="220">
        <f t="shared" si="424"/>
        <v>0</v>
      </c>
      <c r="BJ965" s="220">
        <f t="shared" si="425"/>
        <v>0</v>
      </c>
      <c r="BK965" s="220">
        <f t="shared" si="426"/>
        <v>0</v>
      </c>
      <c r="BL965" s="220">
        <f t="shared" si="427"/>
        <v>0</v>
      </c>
      <c r="BM965" s="220">
        <f t="shared" si="428"/>
        <v>0</v>
      </c>
      <c r="BN965" s="220">
        <f t="shared" si="429"/>
        <v>0</v>
      </c>
      <c r="BO965" s="220">
        <f t="shared" si="430"/>
        <v>0</v>
      </c>
      <c r="BP965" s="220">
        <f t="shared" si="431"/>
        <v>0</v>
      </c>
      <c r="BQ965" s="220">
        <f t="shared" si="432"/>
        <v>0</v>
      </c>
      <c r="BR965" s="220">
        <f t="shared" si="409"/>
        <v>0</v>
      </c>
      <c r="BS965" s="220">
        <f t="shared" si="433"/>
        <v>0</v>
      </c>
      <c r="BT965" s="220">
        <f t="shared" si="434"/>
        <v>0</v>
      </c>
      <c r="BU965" s="220">
        <f t="shared" si="435"/>
        <v>0</v>
      </c>
      <c r="BV965" s="220">
        <f t="shared" si="436"/>
        <v>0</v>
      </c>
      <c r="BW965" s="220">
        <f t="shared" si="437"/>
        <v>0</v>
      </c>
      <c r="BX965" s="220">
        <f t="shared" si="438"/>
        <v>0</v>
      </c>
      <c r="BY965" s="220">
        <f t="shared" si="439"/>
        <v>0</v>
      </c>
      <c r="BZ965" s="220">
        <f t="shared" si="440"/>
        <v>0</v>
      </c>
      <c r="CA965" s="220">
        <f t="shared" si="441"/>
        <v>0</v>
      </c>
      <c r="CB965" s="220">
        <f t="shared" si="442"/>
        <v>0</v>
      </c>
      <c r="CC965" s="220">
        <f t="shared" si="443"/>
        <v>0</v>
      </c>
      <c r="CD965" s="220">
        <f t="shared" si="444"/>
        <v>0</v>
      </c>
      <c r="CE965" s="220">
        <f t="shared" si="445"/>
        <v>0</v>
      </c>
      <c r="CF965" s="220">
        <f t="shared" si="446"/>
        <v>0</v>
      </c>
      <c r="CG965" s="220">
        <f t="shared" si="447"/>
        <v>0</v>
      </c>
      <c r="CH965" s="220">
        <f t="shared" si="448"/>
        <v>0</v>
      </c>
      <c r="CI965" s="220">
        <f t="shared" si="449"/>
        <v>0</v>
      </c>
      <c r="CJ965" s="220">
        <f t="shared" si="450"/>
        <v>0</v>
      </c>
      <c r="CK965" s="220">
        <f t="shared" si="451"/>
        <v>0</v>
      </c>
      <c r="CL965" s="220">
        <f t="shared" si="452"/>
        <v>0</v>
      </c>
      <c r="CM965" s="220">
        <f t="shared" si="453"/>
        <v>0</v>
      </c>
      <c r="CN965" s="220">
        <f t="shared" si="411"/>
        <v>0</v>
      </c>
      <c r="CO965" s="220">
        <f t="shared" si="454"/>
        <v>0</v>
      </c>
      <c r="CP965" s="220">
        <f t="shared" si="455"/>
        <v>0</v>
      </c>
      <c r="CQ965" s="220">
        <f t="shared" si="456"/>
        <v>0</v>
      </c>
      <c r="CR965" s="220">
        <f t="shared" si="457"/>
        <v>0</v>
      </c>
      <c r="CS965" s="220">
        <f t="shared" si="458"/>
        <v>0</v>
      </c>
      <c r="CT965" s="220">
        <f t="shared" si="459"/>
        <v>0</v>
      </c>
      <c r="CU965" s="220">
        <f t="shared" si="460"/>
        <v>0</v>
      </c>
      <c r="CV965" s="220">
        <f t="shared" si="461"/>
        <v>0</v>
      </c>
      <c r="CW965" s="220">
        <f t="shared" si="462"/>
        <v>0</v>
      </c>
      <c r="CX965" s="220">
        <f t="shared" si="463"/>
        <v>0</v>
      </c>
      <c r="CY965" s="220">
        <f t="shared" si="464"/>
        <v>0</v>
      </c>
      <c r="CZ965" s="220">
        <f t="shared" si="465"/>
        <v>0</v>
      </c>
      <c r="DA965" s="220">
        <f t="shared" si="466"/>
        <v>0</v>
      </c>
      <c r="DB965" s="220">
        <f t="shared" si="467"/>
        <v>0</v>
      </c>
      <c r="DC965" s="220">
        <f t="shared" si="468"/>
        <v>0</v>
      </c>
      <c r="DD965" s="220">
        <f t="shared" si="469"/>
        <v>0</v>
      </c>
      <c r="DE965" s="220">
        <f t="shared" si="470"/>
        <v>0</v>
      </c>
      <c r="DF965" s="220">
        <f t="shared" si="471"/>
        <v>0</v>
      </c>
      <c r="DG965" s="220">
        <f t="shared" si="472"/>
        <v>0</v>
      </c>
      <c r="DH965" s="220">
        <f t="shared" si="473"/>
        <v>0</v>
      </c>
      <c r="DI965" s="220">
        <f t="shared" si="474"/>
        <v>0</v>
      </c>
      <c r="DJ965" s="220">
        <f t="shared" si="475"/>
        <v>0</v>
      </c>
      <c r="DK965" s="96" t="str">
        <f>IF(DJ965=0,"",IF(SUM($DJ$957:DJ965)=1,_xlfn.CONCAT(DL965,),IF($DJ$1014&gt;SUM($DJ$957:DJ965),_xlfn.CONCAT(", ",DL965),IF($DJ$1014=SUM($DJ$957:DJ965),_xlfn.CONCAT(" y ",DL965)))))</f>
        <v/>
      </c>
      <c r="DL965" s="98">
        <f t="shared" si="476"/>
        <v>8</v>
      </c>
      <c r="DQ965" s="645">
        <f t="shared" si="413"/>
        <v>0</v>
      </c>
      <c r="DR965" s="647"/>
    </row>
    <row r="966" spans="1:122" s="72" customFormat="1" ht="15">
      <c r="A966" s="131"/>
      <c r="B966" s="15"/>
      <c r="C966" s="82" t="s">
        <v>74</v>
      </c>
      <c r="D966" s="792" t="str">
        <f>IF(CNGE_2026_M3_Secc1!$AH$40=CNGE_2026_M3_Secc1!$AJ$40,"",IF(CNGE_2026_M3_Secc1!D68="","",CNGE_2026_M3_Secc1!D68))</f>
        <v/>
      </c>
      <c r="E966" s="793"/>
      <c r="F966" s="793"/>
      <c r="G966" s="793"/>
      <c r="H966" s="793"/>
      <c r="I966" s="793"/>
      <c r="J966" s="793"/>
      <c r="K966" s="793"/>
      <c r="L966" s="793"/>
      <c r="M966" s="794"/>
      <c r="N966" s="432"/>
      <c r="O966" s="432"/>
      <c r="P966" s="432"/>
      <c r="Q966" s="432"/>
      <c r="R966" s="432"/>
      <c r="S966" s="432"/>
      <c r="T966" s="432"/>
      <c r="U966" s="432"/>
      <c r="V966" s="432"/>
      <c r="W966" s="432"/>
      <c r="X966" s="432"/>
      <c r="Y966" s="432"/>
      <c r="Z966" s="432"/>
      <c r="AA966" s="432"/>
      <c r="AB966" s="432"/>
      <c r="AC966" s="432"/>
      <c r="AD966" s="432"/>
      <c r="AE966" s="12"/>
      <c r="AF966" s="122"/>
      <c r="AG966" s="212"/>
      <c r="AH966" s="896">
        <f t="shared" si="477"/>
        <v>0</v>
      </c>
      <c r="AI966" s="627"/>
      <c r="AJ966" s="896">
        <f t="shared" si="405"/>
        <v>0</v>
      </c>
      <c r="AK966" s="627"/>
      <c r="AL966" s="896">
        <f t="shared" si="406"/>
        <v>0</v>
      </c>
      <c r="AM966" s="627"/>
      <c r="AN966" s="627">
        <f t="shared" si="414"/>
        <v>0</v>
      </c>
      <c r="AO966" s="627"/>
      <c r="AP966" s="639" t="str">
        <f>IF(AN966=0,"",IF(SUM($AN$957:AN966)=1,AR966,IF($AN$1014&gt;SUM($AN$957:AN966),_xlfn.CONCAT(", ",AR966),IF($AN$1014=SUM($AN$957:AN966),_xlfn.CONCAT(" y ",AR966,".")))))</f>
        <v/>
      </c>
      <c r="AQ966" s="641" t="str">
        <f>IF(AO966=0,"", IF(SUM($AN$582:BW966)=1,AR966, IF($AN$589&gt;SUM($AN$582:BW966),_xlfn.CONCAT(", ",AR966), IF($AN$589=SUM($AN$582:BW966),_xlfn.CONCAT(" y ",AR966,".")))))</f>
        <v/>
      </c>
      <c r="AR966" s="639">
        <f t="shared" si="478"/>
        <v>9</v>
      </c>
      <c r="AS966" s="641"/>
      <c r="AU966" s="1046">
        <f t="shared" si="415"/>
        <v>0</v>
      </c>
      <c r="AV966" s="1047"/>
      <c r="AX966" s="639">
        <f t="shared" si="416"/>
        <v>0</v>
      </c>
      <c r="AY966" s="641"/>
      <c r="BA966" s="220">
        <f t="shared" si="407"/>
        <v>0</v>
      </c>
      <c r="BB966" s="220">
        <f t="shared" si="417"/>
        <v>0</v>
      </c>
      <c r="BC966" s="220">
        <f t="shared" si="418"/>
        <v>0</v>
      </c>
      <c r="BD966" s="220">
        <f t="shared" si="419"/>
        <v>0</v>
      </c>
      <c r="BE966" s="220">
        <f t="shared" si="420"/>
        <v>0</v>
      </c>
      <c r="BF966" s="220">
        <f t="shared" si="421"/>
        <v>0</v>
      </c>
      <c r="BG966" s="220">
        <f t="shared" si="422"/>
        <v>0</v>
      </c>
      <c r="BH966" s="220">
        <f t="shared" si="423"/>
        <v>0</v>
      </c>
      <c r="BI966" s="220">
        <f t="shared" si="424"/>
        <v>0</v>
      </c>
      <c r="BJ966" s="220">
        <f t="shared" si="425"/>
        <v>0</v>
      </c>
      <c r="BK966" s="220">
        <f t="shared" si="426"/>
        <v>0</v>
      </c>
      <c r="BL966" s="220">
        <f t="shared" si="427"/>
        <v>0</v>
      </c>
      <c r="BM966" s="220">
        <f t="shared" si="428"/>
        <v>0</v>
      </c>
      <c r="BN966" s="220">
        <f t="shared" si="429"/>
        <v>0</v>
      </c>
      <c r="BO966" s="220">
        <f t="shared" si="430"/>
        <v>0</v>
      </c>
      <c r="BP966" s="220">
        <f t="shared" si="431"/>
        <v>0</v>
      </c>
      <c r="BQ966" s="220">
        <f t="shared" si="432"/>
        <v>0</v>
      </c>
      <c r="BR966" s="220">
        <f t="shared" si="409"/>
        <v>0</v>
      </c>
      <c r="BS966" s="220">
        <f t="shared" si="433"/>
        <v>0</v>
      </c>
      <c r="BT966" s="220">
        <f t="shared" si="434"/>
        <v>0</v>
      </c>
      <c r="BU966" s="220">
        <f t="shared" si="435"/>
        <v>0</v>
      </c>
      <c r="BV966" s="220">
        <f t="shared" si="436"/>
        <v>0</v>
      </c>
      <c r="BW966" s="220">
        <f t="shared" si="437"/>
        <v>0</v>
      </c>
      <c r="BX966" s="220">
        <f t="shared" si="438"/>
        <v>0</v>
      </c>
      <c r="BY966" s="220">
        <f t="shared" si="439"/>
        <v>0</v>
      </c>
      <c r="BZ966" s="220">
        <f t="shared" si="440"/>
        <v>0</v>
      </c>
      <c r="CA966" s="220">
        <f t="shared" si="441"/>
        <v>0</v>
      </c>
      <c r="CB966" s="220">
        <f t="shared" si="442"/>
        <v>0</v>
      </c>
      <c r="CC966" s="220">
        <f t="shared" si="443"/>
        <v>0</v>
      </c>
      <c r="CD966" s="220">
        <f t="shared" si="444"/>
        <v>0</v>
      </c>
      <c r="CE966" s="220">
        <f t="shared" si="445"/>
        <v>0</v>
      </c>
      <c r="CF966" s="220">
        <f t="shared" si="446"/>
        <v>0</v>
      </c>
      <c r="CG966" s="220">
        <f t="shared" si="447"/>
        <v>0</v>
      </c>
      <c r="CH966" s="220">
        <f t="shared" si="448"/>
        <v>0</v>
      </c>
      <c r="CI966" s="220">
        <f t="shared" si="449"/>
        <v>0</v>
      </c>
      <c r="CJ966" s="220">
        <f t="shared" si="450"/>
        <v>0</v>
      </c>
      <c r="CK966" s="220">
        <f t="shared" si="451"/>
        <v>0</v>
      </c>
      <c r="CL966" s="220">
        <f t="shared" si="452"/>
        <v>0</v>
      </c>
      <c r="CM966" s="220">
        <f t="shared" si="453"/>
        <v>0</v>
      </c>
      <c r="CN966" s="220">
        <f t="shared" si="411"/>
        <v>0</v>
      </c>
      <c r="CO966" s="220">
        <f t="shared" si="454"/>
        <v>0</v>
      </c>
      <c r="CP966" s="220">
        <f t="shared" si="455"/>
        <v>0</v>
      </c>
      <c r="CQ966" s="220">
        <f t="shared" si="456"/>
        <v>0</v>
      </c>
      <c r="CR966" s="220">
        <f t="shared" si="457"/>
        <v>0</v>
      </c>
      <c r="CS966" s="220">
        <f t="shared" si="458"/>
        <v>0</v>
      </c>
      <c r="CT966" s="220">
        <f t="shared" si="459"/>
        <v>0</v>
      </c>
      <c r="CU966" s="220">
        <f t="shared" si="460"/>
        <v>0</v>
      </c>
      <c r="CV966" s="220">
        <f t="shared" si="461"/>
        <v>0</v>
      </c>
      <c r="CW966" s="220">
        <f t="shared" si="462"/>
        <v>0</v>
      </c>
      <c r="CX966" s="220">
        <f t="shared" si="463"/>
        <v>0</v>
      </c>
      <c r="CY966" s="220">
        <f t="shared" si="464"/>
        <v>0</v>
      </c>
      <c r="CZ966" s="220">
        <f t="shared" si="465"/>
        <v>0</v>
      </c>
      <c r="DA966" s="220">
        <f t="shared" si="466"/>
        <v>0</v>
      </c>
      <c r="DB966" s="220">
        <f t="shared" si="467"/>
        <v>0</v>
      </c>
      <c r="DC966" s="220">
        <f t="shared" si="468"/>
        <v>0</v>
      </c>
      <c r="DD966" s="220">
        <f t="shared" si="469"/>
        <v>0</v>
      </c>
      <c r="DE966" s="220">
        <f t="shared" si="470"/>
        <v>0</v>
      </c>
      <c r="DF966" s="220">
        <f t="shared" si="471"/>
        <v>0</v>
      </c>
      <c r="DG966" s="220">
        <f t="shared" si="472"/>
        <v>0</v>
      </c>
      <c r="DH966" s="220">
        <f t="shared" si="473"/>
        <v>0</v>
      </c>
      <c r="DI966" s="220">
        <f t="shared" si="474"/>
        <v>0</v>
      </c>
      <c r="DJ966" s="220">
        <f t="shared" si="475"/>
        <v>0</v>
      </c>
      <c r="DK966" s="96" t="str">
        <f>IF(DJ966=0,"",IF(SUM($DJ$957:DJ966)=1,_xlfn.CONCAT(DL966,),IF($DJ$1014&gt;SUM($DJ$957:DJ966),_xlfn.CONCAT(", ",DL966),IF($DJ$1014=SUM($DJ$957:DJ966),_xlfn.CONCAT(" y ",DL966)))))</f>
        <v/>
      </c>
      <c r="DL966" s="98">
        <f t="shared" si="476"/>
        <v>9</v>
      </c>
      <c r="DQ966" s="645">
        <f t="shared" si="413"/>
        <v>0</v>
      </c>
      <c r="DR966" s="647"/>
    </row>
    <row r="967" spans="1:122" s="72" customFormat="1" ht="15">
      <c r="A967" s="131"/>
      <c r="B967" s="15"/>
      <c r="C967" s="82" t="s">
        <v>75</v>
      </c>
      <c r="D967" s="792" t="str">
        <f>IF(CNGE_2026_M3_Secc1!$AH$40=CNGE_2026_M3_Secc1!$AJ$40,"",IF(CNGE_2026_M3_Secc1!D69="","",CNGE_2026_M3_Secc1!D69))</f>
        <v/>
      </c>
      <c r="E967" s="793"/>
      <c r="F967" s="793"/>
      <c r="G967" s="793"/>
      <c r="H967" s="793"/>
      <c r="I967" s="793"/>
      <c r="J967" s="793"/>
      <c r="K967" s="793"/>
      <c r="L967" s="793"/>
      <c r="M967" s="794"/>
      <c r="N967" s="432"/>
      <c r="O967" s="432"/>
      <c r="P967" s="432"/>
      <c r="Q967" s="432"/>
      <c r="R967" s="432"/>
      <c r="S967" s="432"/>
      <c r="T967" s="432"/>
      <c r="U967" s="432"/>
      <c r="V967" s="432"/>
      <c r="W967" s="432"/>
      <c r="X967" s="432"/>
      <c r="Y967" s="432"/>
      <c r="Z967" s="432"/>
      <c r="AA967" s="432"/>
      <c r="AB967" s="432"/>
      <c r="AC967" s="432"/>
      <c r="AD967" s="432"/>
      <c r="AE967" s="12"/>
      <c r="AF967" s="122"/>
      <c r="AG967" s="212"/>
      <c r="AH967" s="896">
        <f t="shared" si="477"/>
        <v>0</v>
      </c>
      <c r="AI967" s="627"/>
      <c r="AJ967" s="896">
        <f t="shared" si="405"/>
        <v>0</v>
      </c>
      <c r="AK967" s="627"/>
      <c r="AL967" s="896">
        <f t="shared" si="406"/>
        <v>0</v>
      </c>
      <c r="AM967" s="627"/>
      <c r="AN967" s="627">
        <f t="shared" si="414"/>
        <v>0</v>
      </c>
      <c r="AO967" s="627"/>
      <c r="AP967" s="639" t="str">
        <f>IF(AN967=0,"",IF(SUM($AN$957:AN967)=1,AR967,IF($AN$1014&gt;SUM($AN$957:AN967),_xlfn.CONCAT(", ",AR967),IF($AN$1014=SUM($AN$957:AN967),_xlfn.CONCAT(" y ",AR967,".")))))</f>
        <v/>
      </c>
      <c r="AQ967" s="641" t="str">
        <f>IF(AO967=0,"", IF(SUM($AN$582:BW967)=1,AR967, IF($AN$589&gt;SUM($AN$582:BW967),_xlfn.CONCAT(", ",AR967), IF($AN$589=SUM($AN$582:BW967),_xlfn.CONCAT(" y ",AR967,".")))))</f>
        <v/>
      </c>
      <c r="AR967" s="639">
        <f t="shared" si="478"/>
        <v>10</v>
      </c>
      <c r="AS967" s="641"/>
      <c r="AU967" s="1046">
        <f t="shared" si="415"/>
        <v>0</v>
      </c>
      <c r="AV967" s="1047"/>
      <c r="AX967" s="639">
        <f t="shared" si="416"/>
        <v>0</v>
      </c>
      <c r="AY967" s="641"/>
      <c r="BA967" s="220">
        <f t="shared" si="407"/>
        <v>0</v>
      </c>
      <c r="BB967" s="220">
        <f t="shared" si="417"/>
        <v>0</v>
      </c>
      <c r="BC967" s="220">
        <f t="shared" si="418"/>
        <v>0</v>
      </c>
      <c r="BD967" s="220">
        <f t="shared" si="419"/>
        <v>0</v>
      </c>
      <c r="BE967" s="220">
        <f t="shared" si="420"/>
        <v>0</v>
      </c>
      <c r="BF967" s="220">
        <f t="shared" si="421"/>
        <v>0</v>
      </c>
      <c r="BG967" s="220">
        <f t="shared" si="422"/>
        <v>0</v>
      </c>
      <c r="BH967" s="220">
        <f t="shared" si="423"/>
        <v>0</v>
      </c>
      <c r="BI967" s="220">
        <f t="shared" si="424"/>
        <v>0</v>
      </c>
      <c r="BJ967" s="220">
        <f t="shared" si="425"/>
        <v>0</v>
      </c>
      <c r="BK967" s="220">
        <f t="shared" si="426"/>
        <v>0</v>
      </c>
      <c r="BL967" s="220">
        <f t="shared" si="427"/>
        <v>0</v>
      </c>
      <c r="BM967" s="220">
        <f t="shared" si="428"/>
        <v>0</v>
      </c>
      <c r="BN967" s="220">
        <f t="shared" si="429"/>
        <v>0</v>
      </c>
      <c r="BO967" s="220">
        <f t="shared" si="430"/>
        <v>0</v>
      </c>
      <c r="BP967" s="220">
        <f t="shared" si="431"/>
        <v>0</v>
      </c>
      <c r="BQ967" s="220">
        <f t="shared" si="432"/>
        <v>0</v>
      </c>
      <c r="BR967" s="220">
        <f t="shared" si="409"/>
        <v>0</v>
      </c>
      <c r="BS967" s="220">
        <f t="shared" si="433"/>
        <v>0</v>
      </c>
      <c r="BT967" s="220">
        <f t="shared" si="434"/>
        <v>0</v>
      </c>
      <c r="BU967" s="220">
        <f t="shared" si="435"/>
        <v>0</v>
      </c>
      <c r="BV967" s="220">
        <f t="shared" si="436"/>
        <v>0</v>
      </c>
      <c r="BW967" s="220">
        <f t="shared" si="437"/>
        <v>0</v>
      </c>
      <c r="BX967" s="220">
        <f t="shared" si="438"/>
        <v>0</v>
      </c>
      <c r="BY967" s="220">
        <f t="shared" si="439"/>
        <v>0</v>
      </c>
      <c r="BZ967" s="220">
        <f t="shared" si="440"/>
        <v>0</v>
      </c>
      <c r="CA967" s="220">
        <f t="shared" si="441"/>
        <v>0</v>
      </c>
      <c r="CB967" s="220">
        <f t="shared" si="442"/>
        <v>0</v>
      </c>
      <c r="CC967" s="220">
        <f t="shared" si="443"/>
        <v>0</v>
      </c>
      <c r="CD967" s="220">
        <f t="shared" si="444"/>
        <v>0</v>
      </c>
      <c r="CE967" s="220">
        <f t="shared" si="445"/>
        <v>0</v>
      </c>
      <c r="CF967" s="220">
        <f t="shared" si="446"/>
        <v>0</v>
      </c>
      <c r="CG967" s="220">
        <f t="shared" si="447"/>
        <v>0</v>
      </c>
      <c r="CH967" s="220">
        <f t="shared" si="448"/>
        <v>0</v>
      </c>
      <c r="CI967" s="220">
        <f t="shared" si="449"/>
        <v>0</v>
      </c>
      <c r="CJ967" s="220">
        <f t="shared" si="450"/>
        <v>0</v>
      </c>
      <c r="CK967" s="220">
        <f t="shared" si="451"/>
        <v>0</v>
      </c>
      <c r="CL967" s="220">
        <f t="shared" si="452"/>
        <v>0</v>
      </c>
      <c r="CM967" s="220">
        <f t="shared" si="453"/>
        <v>0</v>
      </c>
      <c r="CN967" s="220">
        <f t="shared" si="411"/>
        <v>0</v>
      </c>
      <c r="CO967" s="220">
        <f t="shared" si="454"/>
        <v>0</v>
      </c>
      <c r="CP967" s="220">
        <f t="shared" si="455"/>
        <v>0</v>
      </c>
      <c r="CQ967" s="220">
        <f t="shared" si="456"/>
        <v>0</v>
      </c>
      <c r="CR967" s="220">
        <f t="shared" si="457"/>
        <v>0</v>
      </c>
      <c r="CS967" s="220">
        <f t="shared" si="458"/>
        <v>0</v>
      </c>
      <c r="CT967" s="220">
        <f t="shared" si="459"/>
        <v>0</v>
      </c>
      <c r="CU967" s="220">
        <f t="shared" si="460"/>
        <v>0</v>
      </c>
      <c r="CV967" s="220">
        <f t="shared" si="461"/>
        <v>0</v>
      </c>
      <c r="CW967" s="220">
        <f t="shared" si="462"/>
        <v>0</v>
      </c>
      <c r="CX967" s="220">
        <f t="shared" si="463"/>
        <v>0</v>
      </c>
      <c r="CY967" s="220">
        <f t="shared" si="464"/>
        <v>0</v>
      </c>
      <c r="CZ967" s="220">
        <f t="shared" si="465"/>
        <v>0</v>
      </c>
      <c r="DA967" s="220">
        <f t="shared" si="466"/>
        <v>0</v>
      </c>
      <c r="DB967" s="220">
        <f t="shared" si="467"/>
        <v>0</v>
      </c>
      <c r="DC967" s="220">
        <f t="shared" si="468"/>
        <v>0</v>
      </c>
      <c r="DD967" s="220">
        <f t="shared" si="469"/>
        <v>0</v>
      </c>
      <c r="DE967" s="220">
        <f t="shared" si="470"/>
        <v>0</v>
      </c>
      <c r="DF967" s="220">
        <f t="shared" si="471"/>
        <v>0</v>
      </c>
      <c r="DG967" s="220">
        <f t="shared" si="472"/>
        <v>0</v>
      </c>
      <c r="DH967" s="220">
        <f t="shared" si="473"/>
        <v>0</v>
      </c>
      <c r="DI967" s="220">
        <f t="shared" si="474"/>
        <v>0</v>
      </c>
      <c r="DJ967" s="220">
        <f t="shared" si="475"/>
        <v>0</v>
      </c>
      <c r="DK967" s="96" t="str">
        <f>IF(DJ967=0,"",IF(SUM($DJ$957:DJ967)=1,_xlfn.CONCAT(DL967,),IF($DJ$1014&gt;SUM($DJ$957:DJ967),_xlfn.CONCAT(", ",DL967),IF($DJ$1014=SUM($DJ$957:DJ967),_xlfn.CONCAT(" y ",DL967)))))</f>
        <v/>
      </c>
      <c r="DL967" s="98">
        <f t="shared" si="476"/>
        <v>10</v>
      </c>
      <c r="DQ967" s="645">
        <f t="shared" si="413"/>
        <v>0</v>
      </c>
      <c r="DR967" s="647"/>
    </row>
    <row r="968" spans="1:122" s="72" customFormat="1" ht="15" customHeight="1">
      <c r="A968" s="131"/>
      <c r="B968" s="15"/>
      <c r="C968" s="82" t="s">
        <v>76</v>
      </c>
      <c r="D968" s="792" t="str">
        <f>IF(CNGE_2026_M3_Secc1!$AH$40=CNGE_2026_M3_Secc1!$AJ$40,"",IF(CNGE_2026_M3_Secc1!D70="","",CNGE_2026_M3_Secc1!D70))</f>
        <v/>
      </c>
      <c r="E968" s="793"/>
      <c r="F968" s="793"/>
      <c r="G968" s="793"/>
      <c r="H968" s="793"/>
      <c r="I968" s="793"/>
      <c r="J968" s="793"/>
      <c r="K968" s="793"/>
      <c r="L968" s="793"/>
      <c r="M968" s="794"/>
      <c r="N968" s="432"/>
      <c r="O968" s="432"/>
      <c r="P968" s="432"/>
      <c r="Q968" s="432"/>
      <c r="R968" s="432"/>
      <c r="S968" s="432"/>
      <c r="T968" s="432"/>
      <c r="U968" s="432"/>
      <c r="V968" s="432"/>
      <c r="W968" s="432"/>
      <c r="X968" s="432"/>
      <c r="Y968" s="432"/>
      <c r="Z968" s="432"/>
      <c r="AA968" s="432"/>
      <c r="AB968" s="432"/>
      <c r="AC968" s="432"/>
      <c r="AD968" s="432"/>
      <c r="AE968" s="12"/>
      <c r="AF968" s="122"/>
      <c r="AG968" s="212"/>
      <c r="AH968" s="896">
        <f t="shared" si="477"/>
        <v>0</v>
      </c>
      <c r="AI968" s="627"/>
      <c r="AJ968" s="896">
        <f t="shared" si="405"/>
        <v>0</v>
      </c>
      <c r="AK968" s="627"/>
      <c r="AL968" s="896">
        <f t="shared" si="406"/>
        <v>0</v>
      </c>
      <c r="AM968" s="627"/>
      <c r="AN968" s="627">
        <f t="shared" si="414"/>
        <v>0</v>
      </c>
      <c r="AO968" s="627"/>
      <c r="AP968" s="639" t="str">
        <f>IF(AN968=0,"",IF(SUM($AN$957:AN968)=1,AR968,IF($AN$1014&gt;SUM($AN$957:AN968),_xlfn.CONCAT(", ",AR968),IF($AN$1014=SUM($AN$957:AN968),_xlfn.CONCAT(" y ",AR968,".")))))</f>
        <v/>
      </c>
      <c r="AQ968" s="641" t="str">
        <f>IF(AO968=0,"", IF(SUM($AN$582:BW968)=1,AR968, IF($AN$589&gt;SUM($AN$582:BW968),_xlfn.CONCAT(", ",AR968), IF($AN$589=SUM($AN$582:BW968),_xlfn.CONCAT(" y ",AR968,".")))))</f>
        <v/>
      </c>
      <c r="AR968" s="639">
        <f t="shared" si="478"/>
        <v>11</v>
      </c>
      <c r="AS968" s="641"/>
      <c r="AU968" s="1046">
        <f t="shared" si="415"/>
        <v>0</v>
      </c>
      <c r="AV968" s="1047"/>
      <c r="AX968" s="639">
        <f t="shared" si="416"/>
        <v>0</v>
      </c>
      <c r="AY968" s="641"/>
      <c r="BA968" s="220">
        <f t="shared" si="407"/>
        <v>0</v>
      </c>
      <c r="BB968" s="220">
        <f t="shared" si="417"/>
        <v>0</v>
      </c>
      <c r="BC968" s="220">
        <f t="shared" si="418"/>
        <v>0</v>
      </c>
      <c r="BD968" s="220">
        <f t="shared" si="419"/>
        <v>0</v>
      </c>
      <c r="BE968" s="220">
        <f t="shared" si="420"/>
        <v>0</v>
      </c>
      <c r="BF968" s="220">
        <f t="shared" si="421"/>
        <v>0</v>
      </c>
      <c r="BG968" s="220">
        <f t="shared" si="422"/>
        <v>0</v>
      </c>
      <c r="BH968" s="220">
        <f t="shared" si="423"/>
        <v>0</v>
      </c>
      <c r="BI968" s="220">
        <f t="shared" si="424"/>
        <v>0</v>
      </c>
      <c r="BJ968" s="220">
        <f t="shared" si="425"/>
        <v>0</v>
      </c>
      <c r="BK968" s="220">
        <f t="shared" si="426"/>
        <v>0</v>
      </c>
      <c r="BL968" s="220">
        <f t="shared" si="427"/>
        <v>0</v>
      </c>
      <c r="BM968" s="220">
        <f t="shared" si="428"/>
        <v>0</v>
      </c>
      <c r="BN968" s="220">
        <f t="shared" si="429"/>
        <v>0</v>
      </c>
      <c r="BO968" s="220">
        <f t="shared" si="430"/>
        <v>0</v>
      </c>
      <c r="BP968" s="220">
        <f t="shared" si="431"/>
        <v>0</v>
      </c>
      <c r="BQ968" s="220">
        <f t="shared" si="432"/>
        <v>0</v>
      </c>
      <c r="BR968" s="220">
        <f t="shared" si="409"/>
        <v>0</v>
      </c>
      <c r="BS968" s="220">
        <f t="shared" si="433"/>
        <v>0</v>
      </c>
      <c r="BT968" s="220">
        <f t="shared" si="434"/>
        <v>0</v>
      </c>
      <c r="BU968" s="220">
        <f t="shared" si="435"/>
        <v>0</v>
      </c>
      <c r="BV968" s="220">
        <f t="shared" si="436"/>
        <v>0</v>
      </c>
      <c r="BW968" s="220">
        <f t="shared" si="437"/>
        <v>0</v>
      </c>
      <c r="BX968" s="220">
        <f t="shared" si="438"/>
        <v>0</v>
      </c>
      <c r="BY968" s="220">
        <f t="shared" si="439"/>
        <v>0</v>
      </c>
      <c r="BZ968" s="220">
        <f t="shared" si="440"/>
        <v>0</v>
      </c>
      <c r="CA968" s="220">
        <f t="shared" si="441"/>
        <v>0</v>
      </c>
      <c r="CB968" s="220">
        <f t="shared" si="442"/>
        <v>0</v>
      </c>
      <c r="CC968" s="220">
        <f t="shared" si="443"/>
        <v>0</v>
      </c>
      <c r="CD968" s="220">
        <f t="shared" si="444"/>
        <v>0</v>
      </c>
      <c r="CE968" s="220">
        <f t="shared" si="445"/>
        <v>0</v>
      </c>
      <c r="CF968" s="220">
        <f t="shared" si="446"/>
        <v>0</v>
      </c>
      <c r="CG968" s="220">
        <f t="shared" si="447"/>
        <v>0</v>
      </c>
      <c r="CH968" s="220">
        <f t="shared" si="448"/>
        <v>0</v>
      </c>
      <c r="CI968" s="220">
        <f t="shared" si="449"/>
        <v>0</v>
      </c>
      <c r="CJ968" s="220">
        <f t="shared" si="450"/>
        <v>0</v>
      </c>
      <c r="CK968" s="220">
        <f t="shared" si="451"/>
        <v>0</v>
      </c>
      <c r="CL968" s="220">
        <f t="shared" si="452"/>
        <v>0</v>
      </c>
      <c r="CM968" s="220">
        <f t="shared" si="453"/>
        <v>0</v>
      </c>
      <c r="CN968" s="220">
        <f t="shared" si="411"/>
        <v>0</v>
      </c>
      <c r="CO968" s="220">
        <f t="shared" si="454"/>
        <v>0</v>
      </c>
      <c r="CP968" s="220">
        <f t="shared" si="455"/>
        <v>0</v>
      </c>
      <c r="CQ968" s="220">
        <f t="shared" si="456"/>
        <v>0</v>
      </c>
      <c r="CR968" s="220">
        <f t="shared" si="457"/>
        <v>0</v>
      </c>
      <c r="CS968" s="220">
        <f t="shared" si="458"/>
        <v>0</v>
      </c>
      <c r="CT968" s="220">
        <f t="shared" si="459"/>
        <v>0</v>
      </c>
      <c r="CU968" s="220">
        <f t="shared" si="460"/>
        <v>0</v>
      </c>
      <c r="CV968" s="220">
        <f t="shared" si="461"/>
        <v>0</v>
      </c>
      <c r="CW968" s="220">
        <f t="shared" si="462"/>
        <v>0</v>
      </c>
      <c r="CX968" s="220">
        <f t="shared" si="463"/>
        <v>0</v>
      </c>
      <c r="CY968" s="220">
        <f t="shared" si="464"/>
        <v>0</v>
      </c>
      <c r="CZ968" s="220">
        <f t="shared" si="465"/>
        <v>0</v>
      </c>
      <c r="DA968" s="220">
        <f t="shared" si="466"/>
        <v>0</v>
      </c>
      <c r="DB968" s="220">
        <f t="shared" si="467"/>
        <v>0</v>
      </c>
      <c r="DC968" s="220">
        <f t="shared" si="468"/>
        <v>0</v>
      </c>
      <c r="DD968" s="220">
        <f t="shared" si="469"/>
        <v>0</v>
      </c>
      <c r="DE968" s="220">
        <f t="shared" si="470"/>
        <v>0</v>
      </c>
      <c r="DF968" s="220">
        <f t="shared" si="471"/>
        <v>0</v>
      </c>
      <c r="DG968" s="220">
        <f t="shared" si="472"/>
        <v>0</v>
      </c>
      <c r="DH968" s="220">
        <f t="shared" si="473"/>
        <v>0</v>
      </c>
      <c r="DI968" s="220">
        <f t="shared" si="474"/>
        <v>0</v>
      </c>
      <c r="DJ968" s="220">
        <f t="shared" si="475"/>
        <v>0</v>
      </c>
      <c r="DK968" s="96" t="str">
        <f>IF(DJ968=0,"",IF(SUM($DJ$957:DJ968)=1,_xlfn.CONCAT(DL968,),IF($DJ$1014&gt;SUM($DJ$957:DJ968),_xlfn.CONCAT(", ",DL968),IF($DJ$1014=SUM($DJ$957:DJ968),_xlfn.CONCAT(" y ",DL968)))))</f>
        <v/>
      </c>
      <c r="DL968" s="98">
        <f t="shared" si="476"/>
        <v>11</v>
      </c>
      <c r="DQ968" s="645">
        <f t="shared" si="413"/>
        <v>0</v>
      </c>
      <c r="DR968" s="647"/>
    </row>
    <row r="969" spans="1:122" s="72" customFormat="1" ht="15" customHeight="1">
      <c r="A969" s="131"/>
      <c r="B969" s="15"/>
      <c r="C969" s="82" t="s">
        <v>77</v>
      </c>
      <c r="D969" s="792" t="str">
        <f>IF(CNGE_2026_M3_Secc1!$AH$40=CNGE_2026_M3_Secc1!$AJ$40,"",IF(CNGE_2026_M3_Secc1!D71="","",CNGE_2026_M3_Secc1!D71))</f>
        <v/>
      </c>
      <c r="E969" s="793"/>
      <c r="F969" s="793"/>
      <c r="G969" s="793"/>
      <c r="H969" s="793"/>
      <c r="I969" s="793"/>
      <c r="J969" s="793"/>
      <c r="K969" s="793"/>
      <c r="L969" s="793"/>
      <c r="M969" s="794"/>
      <c r="N969" s="432"/>
      <c r="O969" s="432"/>
      <c r="P969" s="432"/>
      <c r="Q969" s="432"/>
      <c r="R969" s="432"/>
      <c r="S969" s="432"/>
      <c r="T969" s="432"/>
      <c r="U969" s="432"/>
      <c r="V969" s="432"/>
      <c r="W969" s="432"/>
      <c r="X969" s="432"/>
      <c r="Y969" s="432"/>
      <c r="Z969" s="432"/>
      <c r="AA969" s="432"/>
      <c r="AB969" s="432"/>
      <c r="AC969" s="432"/>
      <c r="AD969" s="432"/>
      <c r="AE969" s="12"/>
      <c r="AF969" s="122"/>
      <c r="AG969" s="212"/>
      <c r="AH969" s="896">
        <f t="shared" si="477"/>
        <v>0</v>
      </c>
      <c r="AI969" s="627"/>
      <c r="AJ969" s="896">
        <f t="shared" si="405"/>
        <v>0</v>
      </c>
      <c r="AK969" s="627"/>
      <c r="AL969" s="896">
        <f t="shared" si="406"/>
        <v>0</v>
      </c>
      <c r="AM969" s="627"/>
      <c r="AN969" s="627">
        <f t="shared" si="414"/>
        <v>0</v>
      </c>
      <c r="AO969" s="627"/>
      <c r="AP969" s="639" t="str">
        <f>IF(AN969=0,"",IF(SUM($AN$957:AN969)=1,AR969,IF($AN$1014&gt;SUM($AN$957:AN969),_xlfn.CONCAT(", ",AR969),IF($AN$1014=SUM($AN$957:AN969),_xlfn.CONCAT(" y ",AR969,".")))))</f>
        <v/>
      </c>
      <c r="AQ969" s="641" t="str">
        <f>IF(AO969=0,"", IF(SUM($AN$582:BW969)=1,AR969, IF($AN$589&gt;SUM($AN$582:BW969),_xlfn.CONCAT(", ",AR969), IF($AN$589=SUM($AN$582:BW969),_xlfn.CONCAT(" y ",AR969,".")))))</f>
        <v/>
      </c>
      <c r="AR969" s="639">
        <f t="shared" si="478"/>
        <v>12</v>
      </c>
      <c r="AS969" s="641"/>
      <c r="AU969" s="1046">
        <f t="shared" si="415"/>
        <v>0</v>
      </c>
      <c r="AV969" s="1047"/>
      <c r="AX969" s="639">
        <f t="shared" si="416"/>
        <v>0</v>
      </c>
      <c r="AY969" s="641"/>
      <c r="BA969" s="220">
        <f t="shared" si="407"/>
        <v>0</v>
      </c>
      <c r="BB969" s="220">
        <f t="shared" si="417"/>
        <v>0</v>
      </c>
      <c r="BC969" s="220">
        <f t="shared" si="418"/>
        <v>0</v>
      </c>
      <c r="BD969" s="220">
        <f t="shared" si="419"/>
        <v>0</v>
      </c>
      <c r="BE969" s="220">
        <f t="shared" si="420"/>
        <v>0</v>
      </c>
      <c r="BF969" s="220">
        <f t="shared" si="421"/>
        <v>0</v>
      </c>
      <c r="BG969" s="220">
        <f t="shared" si="422"/>
        <v>0</v>
      </c>
      <c r="BH969" s="220">
        <f t="shared" si="423"/>
        <v>0</v>
      </c>
      <c r="BI969" s="220">
        <f t="shared" si="424"/>
        <v>0</v>
      </c>
      <c r="BJ969" s="220">
        <f t="shared" si="425"/>
        <v>0</v>
      </c>
      <c r="BK969" s="220">
        <f t="shared" si="426"/>
        <v>0</v>
      </c>
      <c r="BL969" s="220">
        <f t="shared" si="427"/>
        <v>0</v>
      </c>
      <c r="BM969" s="220">
        <f t="shared" si="428"/>
        <v>0</v>
      </c>
      <c r="BN969" s="220">
        <f t="shared" si="429"/>
        <v>0</v>
      </c>
      <c r="BO969" s="220">
        <f t="shared" si="430"/>
        <v>0</v>
      </c>
      <c r="BP969" s="220">
        <f t="shared" si="431"/>
        <v>0</v>
      </c>
      <c r="BQ969" s="220">
        <f t="shared" si="432"/>
        <v>0</v>
      </c>
      <c r="BR969" s="220">
        <f t="shared" si="409"/>
        <v>0</v>
      </c>
      <c r="BS969" s="220">
        <f t="shared" si="433"/>
        <v>0</v>
      </c>
      <c r="BT969" s="220">
        <f t="shared" si="434"/>
        <v>0</v>
      </c>
      <c r="BU969" s="220">
        <f t="shared" si="435"/>
        <v>0</v>
      </c>
      <c r="BV969" s="220">
        <f t="shared" si="436"/>
        <v>0</v>
      </c>
      <c r="BW969" s="220">
        <f t="shared" si="437"/>
        <v>0</v>
      </c>
      <c r="BX969" s="220">
        <f t="shared" si="438"/>
        <v>0</v>
      </c>
      <c r="BY969" s="220">
        <f t="shared" si="439"/>
        <v>0</v>
      </c>
      <c r="BZ969" s="220">
        <f t="shared" si="440"/>
        <v>0</v>
      </c>
      <c r="CA969" s="220">
        <f t="shared" si="441"/>
        <v>0</v>
      </c>
      <c r="CB969" s="220">
        <f t="shared" si="442"/>
        <v>0</v>
      </c>
      <c r="CC969" s="220">
        <f t="shared" si="443"/>
        <v>0</v>
      </c>
      <c r="CD969" s="220">
        <f t="shared" si="444"/>
        <v>0</v>
      </c>
      <c r="CE969" s="220">
        <f t="shared" si="445"/>
        <v>0</v>
      </c>
      <c r="CF969" s="220">
        <f t="shared" si="446"/>
        <v>0</v>
      </c>
      <c r="CG969" s="220">
        <f t="shared" si="447"/>
        <v>0</v>
      </c>
      <c r="CH969" s="220">
        <f t="shared" si="448"/>
        <v>0</v>
      </c>
      <c r="CI969" s="220">
        <f t="shared" si="449"/>
        <v>0</v>
      </c>
      <c r="CJ969" s="220">
        <f t="shared" si="450"/>
        <v>0</v>
      </c>
      <c r="CK969" s="220">
        <f t="shared" si="451"/>
        <v>0</v>
      </c>
      <c r="CL969" s="220">
        <f t="shared" si="452"/>
        <v>0</v>
      </c>
      <c r="CM969" s="220">
        <f t="shared" si="453"/>
        <v>0</v>
      </c>
      <c r="CN969" s="220">
        <f t="shared" si="411"/>
        <v>0</v>
      </c>
      <c r="CO969" s="220">
        <f t="shared" si="454"/>
        <v>0</v>
      </c>
      <c r="CP969" s="220">
        <f t="shared" si="455"/>
        <v>0</v>
      </c>
      <c r="CQ969" s="220">
        <f t="shared" si="456"/>
        <v>0</v>
      </c>
      <c r="CR969" s="220">
        <f t="shared" si="457"/>
        <v>0</v>
      </c>
      <c r="CS969" s="220">
        <f t="shared" si="458"/>
        <v>0</v>
      </c>
      <c r="CT969" s="220">
        <f t="shared" si="459"/>
        <v>0</v>
      </c>
      <c r="CU969" s="220">
        <f t="shared" si="460"/>
        <v>0</v>
      </c>
      <c r="CV969" s="220">
        <f t="shared" si="461"/>
        <v>0</v>
      </c>
      <c r="CW969" s="220">
        <f t="shared" si="462"/>
        <v>0</v>
      </c>
      <c r="CX969" s="220">
        <f t="shared" si="463"/>
        <v>0</v>
      </c>
      <c r="CY969" s="220">
        <f t="shared" si="464"/>
        <v>0</v>
      </c>
      <c r="CZ969" s="220">
        <f t="shared" si="465"/>
        <v>0</v>
      </c>
      <c r="DA969" s="220">
        <f t="shared" si="466"/>
        <v>0</v>
      </c>
      <c r="DB969" s="220">
        <f t="shared" si="467"/>
        <v>0</v>
      </c>
      <c r="DC969" s="220">
        <f t="shared" si="468"/>
        <v>0</v>
      </c>
      <c r="DD969" s="220">
        <f t="shared" si="469"/>
        <v>0</v>
      </c>
      <c r="DE969" s="220">
        <f t="shared" si="470"/>
        <v>0</v>
      </c>
      <c r="DF969" s="220">
        <f t="shared" si="471"/>
        <v>0</v>
      </c>
      <c r="DG969" s="220">
        <f t="shared" si="472"/>
        <v>0</v>
      </c>
      <c r="DH969" s="220">
        <f t="shared" si="473"/>
        <v>0</v>
      </c>
      <c r="DI969" s="220">
        <f t="shared" si="474"/>
        <v>0</v>
      </c>
      <c r="DJ969" s="220">
        <f t="shared" si="475"/>
        <v>0</v>
      </c>
      <c r="DK969" s="96" t="str">
        <f>IF(DJ969=0,"",IF(SUM($DJ$957:DJ969)=1,_xlfn.CONCAT(DL969,),IF($DJ$1014&gt;SUM($DJ$957:DJ969),_xlfn.CONCAT(", ",DL969),IF($DJ$1014=SUM($DJ$957:DJ969),_xlfn.CONCAT(" y ",DL969)))))</f>
        <v/>
      </c>
      <c r="DL969" s="98">
        <f t="shared" si="476"/>
        <v>12</v>
      </c>
      <c r="DQ969" s="645">
        <f t="shared" si="413"/>
        <v>0</v>
      </c>
      <c r="DR969" s="647"/>
    </row>
    <row r="970" spans="1:122" s="72" customFormat="1" ht="15" customHeight="1">
      <c r="A970" s="131"/>
      <c r="B970" s="15"/>
      <c r="C970" s="82" t="s">
        <v>78</v>
      </c>
      <c r="D970" s="792" t="str">
        <f>IF(CNGE_2026_M3_Secc1!$AH$40=CNGE_2026_M3_Secc1!$AJ$40,"",IF(CNGE_2026_M3_Secc1!D72="","",CNGE_2026_M3_Secc1!D72))</f>
        <v/>
      </c>
      <c r="E970" s="793"/>
      <c r="F970" s="793"/>
      <c r="G970" s="793"/>
      <c r="H970" s="793"/>
      <c r="I970" s="793"/>
      <c r="J970" s="793"/>
      <c r="K970" s="793"/>
      <c r="L970" s="793"/>
      <c r="M970" s="794"/>
      <c r="N970" s="432"/>
      <c r="O970" s="432"/>
      <c r="P970" s="432"/>
      <c r="Q970" s="432"/>
      <c r="R970" s="432"/>
      <c r="S970" s="432"/>
      <c r="T970" s="432"/>
      <c r="U970" s="432"/>
      <c r="V970" s="432"/>
      <c r="W970" s="432"/>
      <c r="X970" s="432"/>
      <c r="Y970" s="432"/>
      <c r="Z970" s="432"/>
      <c r="AA970" s="432"/>
      <c r="AB970" s="432"/>
      <c r="AC970" s="432"/>
      <c r="AD970" s="432"/>
      <c r="AE970" s="12"/>
      <c r="AF970" s="122"/>
      <c r="AG970" s="212"/>
      <c r="AH970" s="896">
        <f t="shared" si="477"/>
        <v>0</v>
      </c>
      <c r="AI970" s="627"/>
      <c r="AJ970" s="896">
        <f t="shared" si="405"/>
        <v>0</v>
      </c>
      <c r="AK970" s="627"/>
      <c r="AL970" s="896">
        <f t="shared" si="406"/>
        <v>0</v>
      </c>
      <c r="AM970" s="627"/>
      <c r="AN970" s="627">
        <f t="shared" si="414"/>
        <v>0</v>
      </c>
      <c r="AO970" s="627"/>
      <c r="AP970" s="639" t="str">
        <f>IF(AN970=0,"",IF(SUM($AN$957:AN970)=1,AR970,IF($AN$1014&gt;SUM($AN$957:AN970),_xlfn.CONCAT(", ",AR970),IF($AN$1014=SUM($AN$957:AN970),_xlfn.CONCAT(" y ",AR970,".")))))</f>
        <v/>
      </c>
      <c r="AQ970" s="641" t="str">
        <f>IF(AO970=0,"", IF(SUM($AN$582:BW970)=1,AR970, IF($AN$589&gt;SUM($AN$582:BW970),_xlfn.CONCAT(", ",AR970), IF($AN$589=SUM($AN$582:BW970),_xlfn.CONCAT(" y ",AR970,".")))))</f>
        <v/>
      </c>
      <c r="AR970" s="639">
        <f t="shared" si="478"/>
        <v>13</v>
      </c>
      <c r="AS970" s="641"/>
      <c r="AU970" s="1046">
        <f t="shared" si="415"/>
        <v>0</v>
      </c>
      <c r="AV970" s="1047"/>
      <c r="AX970" s="639">
        <f t="shared" si="416"/>
        <v>0</v>
      </c>
      <c r="AY970" s="641"/>
      <c r="BA970" s="220">
        <f t="shared" si="407"/>
        <v>0</v>
      </c>
      <c r="BB970" s="220">
        <f t="shared" si="417"/>
        <v>0</v>
      </c>
      <c r="BC970" s="220">
        <f t="shared" si="418"/>
        <v>0</v>
      </c>
      <c r="BD970" s="220">
        <f t="shared" si="419"/>
        <v>0</v>
      </c>
      <c r="BE970" s="220">
        <f t="shared" si="420"/>
        <v>0</v>
      </c>
      <c r="BF970" s="220">
        <f t="shared" si="421"/>
        <v>0</v>
      </c>
      <c r="BG970" s="220">
        <f t="shared" si="422"/>
        <v>0</v>
      </c>
      <c r="BH970" s="220">
        <f t="shared" si="423"/>
        <v>0</v>
      </c>
      <c r="BI970" s="220">
        <f t="shared" si="424"/>
        <v>0</v>
      </c>
      <c r="BJ970" s="220">
        <f t="shared" si="425"/>
        <v>0</v>
      </c>
      <c r="BK970" s="220">
        <f t="shared" si="426"/>
        <v>0</v>
      </c>
      <c r="BL970" s="220">
        <f t="shared" si="427"/>
        <v>0</v>
      </c>
      <c r="BM970" s="220">
        <f t="shared" si="428"/>
        <v>0</v>
      </c>
      <c r="BN970" s="220">
        <f t="shared" si="429"/>
        <v>0</v>
      </c>
      <c r="BO970" s="220">
        <f t="shared" si="430"/>
        <v>0</v>
      </c>
      <c r="BP970" s="220">
        <f t="shared" si="431"/>
        <v>0</v>
      </c>
      <c r="BQ970" s="220">
        <f t="shared" si="432"/>
        <v>0</v>
      </c>
      <c r="BR970" s="220">
        <f t="shared" si="409"/>
        <v>0</v>
      </c>
      <c r="BS970" s="220">
        <f t="shared" si="433"/>
        <v>0</v>
      </c>
      <c r="BT970" s="220">
        <f t="shared" si="434"/>
        <v>0</v>
      </c>
      <c r="BU970" s="220">
        <f t="shared" si="435"/>
        <v>0</v>
      </c>
      <c r="BV970" s="220">
        <f t="shared" si="436"/>
        <v>0</v>
      </c>
      <c r="BW970" s="220">
        <f t="shared" si="437"/>
        <v>0</v>
      </c>
      <c r="BX970" s="220">
        <f t="shared" si="438"/>
        <v>0</v>
      </c>
      <c r="BY970" s="220">
        <f t="shared" si="439"/>
        <v>0</v>
      </c>
      <c r="BZ970" s="220">
        <f t="shared" si="440"/>
        <v>0</v>
      </c>
      <c r="CA970" s="220">
        <f t="shared" si="441"/>
        <v>0</v>
      </c>
      <c r="CB970" s="220">
        <f t="shared" si="442"/>
        <v>0</v>
      </c>
      <c r="CC970" s="220">
        <f t="shared" si="443"/>
        <v>0</v>
      </c>
      <c r="CD970" s="220">
        <f t="shared" si="444"/>
        <v>0</v>
      </c>
      <c r="CE970" s="220">
        <f t="shared" si="445"/>
        <v>0</v>
      </c>
      <c r="CF970" s="220">
        <f t="shared" si="446"/>
        <v>0</v>
      </c>
      <c r="CG970" s="220">
        <f t="shared" si="447"/>
        <v>0</v>
      </c>
      <c r="CH970" s="220">
        <f t="shared" si="448"/>
        <v>0</v>
      </c>
      <c r="CI970" s="220">
        <f t="shared" si="449"/>
        <v>0</v>
      </c>
      <c r="CJ970" s="220">
        <f t="shared" si="450"/>
        <v>0</v>
      </c>
      <c r="CK970" s="220">
        <f t="shared" si="451"/>
        <v>0</v>
      </c>
      <c r="CL970" s="220">
        <f t="shared" si="452"/>
        <v>0</v>
      </c>
      <c r="CM970" s="220">
        <f t="shared" si="453"/>
        <v>0</v>
      </c>
      <c r="CN970" s="220">
        <f t="shared" si="411"/>
        <v>0</v>
      </c>
      <c r="CO970" s="220">
        <f t="shared" si="454"/>
        <v>0</v>
      </c>
      <c r="CP970" s="220">
        <f t="shared" si="455"/>
        <v>0</v>
      </c>
      <c r="CQ970" s="220">
        <f t="shared" si="456"/>
        <v>0</v>
      </c>
      <c r="CR970" s="220">
        <f t="shared" si="457"/>
        <v>0</v>
      </c>
      <c r="CS970" s="220">
        <f t="shared" si="458"/>
        <v>0</v>
      </c>
      <c r="CT970" s="220">
        <f t="shared" si="459"/>
        <v>0</v>
      </c>
      <c r="CU970" s="220">
        <f t="shared" si="460"/>
        <v>0</v>
      </c>
      <c r="CV970" s="220">
        <f t="shared" si="461"/>
        <v>0</v>
      </c>
      <c r="CW970" s="220">
        <f t="shared" si="462"/>
        <v>0</v>
      </c>
      <c r="CX970" s="220">
        <f t="shared" si="463"/>
        <v>0</v>
      </c>
      <c r="CY970" s="220">
        <f t="shared" si="464"/>
        <v>0</v>
      </c>
      <c r="CZ970" s="220">
        <f t="shared" si="465"/>
        <v>0</v>
      </c>
      <c r="DA970" s="220">
        <f t="shared" si="466"/>
        <v>0</v>
      </c>
      <c r="DB970" s="220">
        <f t="shared" si="467"/>
        <v>0</v>
      </c>
      <c r="DC970" s="220">
        <f t="shared" si="468"/>
        <v>0</v>
      </c>
      <c r="DD970" s="220">
        <f t="shared" si="469"/>
        <v>0</v>
      </c>
      <c r="DE970" s="220">
        <f t="shared" si="470"/>
        <v>0</v>
      </c>
      <c r="DF970" s="220">
        <f t="shared" si="471"/>
        <v>0</v>
      </c>
      <c r="DG970" s="220">
        <f t="shared" si="472"/>
        <v>0</v>
      </c>
      <c r="DH970" s="220">
        <f t="shared" si="473"/>
        <v>0</v>
      </c>
      <c r="DI970" s="220">
        <f t="shared" si="474"/>
        <v>0</v>
      </c>
      <c r="DJ970" s="220">
        <f t="shared" si="475"/>
        <v>0</v>
      </c>
      <c r="DK970" s="96" t="str">
        <f>IF(DJ970=0,"",IF(SUM($DJ$957:DJ970)=1,_xlfn.CONCAT(DL970,),IF($DJ$1014&gt;SUM($DJ$957:DJ970),_xlfn.CONCAT(", ",DL970),IF($DJ$1014=SUM($DJ$957:DJ970),_xlfn.CONCAT(" y ",DL970)))))</f>
        <v/>
      </c>
      <c r="DL970" s="98">
        <f t="shared" si="476"/>
        <v>13</v>
      </c>
      <c r="DQ970" s="645">
        <f t="shared" si="413"/>
        <v>0</v>
      </c>
      <c r="DR970" s="647"/>
    </row>
    <row r="971" spans="1:122" s="72" customFormat="1" ht="15" customHeight="1">
      <c r="A971" s="131"/>
      <c r="B971" s="15"/>
      <c r="C971" s="82" t="s">
        <v>79</v>
      </c>
      <c r="D971" s="792" t="str">
        <f>IF(CNGE_2026_M3_Secc1!$AH$40=CNGE_2026_M3_Secc1!$AJ$40,"",IF(CNGE_2026_M3_Secc1!D73="","",CNGE_2026_M3_Secc1!D73))</f>
        <v/>
      </c>
      <c r="E971" s="793"/>
      <c r="F971" s="793"/>
      <c r="G971" s="793"/>
      <c r="H971" s="793"/>
      <c r="I971" s="793"/>
      <c r="J971" s="793"/>
      <c r="K971" s="793"/>
      <c r="L971" s="793"/>
      <c r="M971" s="794"/>
      <c r="N971" s="432"/>
      <c r="O971" s="432"/>
      <c r="P971" s="432"/>
      <c r="Q971" s="432"/>
      <c r="R971" s="432"/>
      <c r="S971" s="432"/>
      <c r="T971" s="432"/>
      <c r="U971" s="432"/>
      <c r="V971" s="432"/>
      <c r="W971" s="432"/>
      <c r="X971" s="432"/>
      <c r="Y971" s="432"/>
      <c r="Z971" s="432"/>
      <c r="AA971" s="432"/>
      <c r="AB971" s="432"/>
      <c r="AC971" s="432"/>
      <c r="AD971" s="432"/>
      <c r="AE971" s="12"/>
      <c r="AF971" s="122"/>
      <c r="AG971" s="212"/>
      <c r="AH971" s="896">
        <f t="shared" si="477"/>
        <v>0</v>
      </c>
      <c r="AI971" s="627"/>
      <c r="AJ971" s="896">
        <f t="shared" si="405"/>
        <v>0</v>
      </c>
      <c r="AK971" s="627"/>
      <c r="AL971" s="896">
        <f t="shared" si="406"/>
        <v>0</v>
      </c>
      <c r="AM971" s="627"/>
      <c r="AN971" s="627">
        <f t="shared" si="414"/>
        <v>0</v>
      </c>
      <c r="AO971" s="627"/>
      <c r="AP971" s="639" t="str">
        <f>IF(AN971=0,"",IF(SUM($AN$957:AN971)=1,AR971,IF($AN$1014&gt;SUM($AN$957:AN971),_xlfn.CONCAT(", ",AR971),IF($AN$1014=SUM($AN$957:AN971),_xlfn.CONCAT(" y ",AR971,".")))))</f>
        <v/>
      </c>
      <c r="AQ971" s="641" t="str">
        <f>IF(AO971=0,"", IF(SUM($AN$582:BW971)=1,AR971, IF($AN$589&gt;SUM($AN$582:BW971),_xlfn.CONCAT(", ",AR971), IF($AN$589=SUM($AN$582:BW971),_xlfn.CONCAT(" y ",AR971,".")))))</f>
        <v/>
      </c>
      <c r="AR971" s="639">
        <f t="shared" si="478"/>
        <v>14</v>
      </c>
      <c r="AS971" s="641"/>
      <c r="AU971" s="1046">
        <f t="shared" si="415"/>
        <v>0</v>
      </c>
      <c r="AV971" s="1047"/>
      <c r="AX971" s="639">
        <f t="shared" si="416"/>
        <v>0</v>
      </c>
      <c r="AY971" s="641"/>
      <c r="BA971" s="220">
        <f t="shared" si="407"/>
        <v>0</v>
      </c>
      <c r="BB971" s="220">
        <f t="shared" si="417"/>
        <v>0</v>
      </c>
      <c r="BC971" s="220">
        <f t="shared" si="418"/>
        <v>0</v>
      </c>
      <c r="BD971" s="220">
        <f t="shared" si="419"/>
        <v>0</v>
      </c>
      <c r="BE971" s="220">
        <f t="shared" si="420"/>
        <v>0</v>
      </c>
      <c r="BF971" s="220">
        <f t="shared" si="421"/>
        <v>0</v>
      </c>
      <c r="BG971" s="220">
        <f t="shared" si="422"/>
        <v>0</v>
      </c>
      <c r="BH971" s="220">
        <f t="shared" si="423"/>
        <v>0</v>
      </c>
      <c r="BI971" s="220">
        <f t="shared" si="424"/>
        <v>0</v>
      </c>
      <c r="BJ971" s="220">
        <f t="shared" si="425"/>
        <v>0</v>
      </c>
      <c r="BK971" s="220">
        <f t="shared" si="426"/>
        <v>0</v>
      </c>
      <c r="BL971" s="220">
        <f t="shared" si="427"/>
        <v>0</v>
      </c>
      <c r="BM971" s="220">
        <f t="shared" si="428"/>
        <v>0</v>
      </c>
      <c r="BN971" s="220">
        <f t="shared" si="429"/>
        <v>0</v>
      </c>
      <c r="BO971" s="220">
        <f t="shared" si="430"/>
        <v>0</v>
      </c>
      <c r="BP971" s="220">
        <f t="shared" si="431"/>
        <v>0</v>
      </c>
      <c r="BQ971" s="220">
        <f t="shared" si="432"/>
        <v>0</v>
      </c>
      <c r="BR971" s="220">
        <f t="shared" si="409"/>
        <v>0</v>
      </c>
      <c r="BS971" s="220">
        <f t="shared" si="433"/>
        <v>0</v>
      </c>
      <c r="BT971" s="220">
        <f t="shared" si="434"/>
        <v>0</v>
      </c>
      <c r="BU971" s="220">
        <f t="shared" si="435"/>
        <v>0</v>
      </c>
      <c r="BV971" s="220">
        <f t="shared" si="436"/>
        <v>0</v>
      </c>
      <c r="BW971" s="220">
        <f t="shared" si="437"/>
        <v>0</v>
      </c>
      <c r="BX971" s="220">
        <f t="shared" si="438"/>
        <v>0</v>
      </c>
      <c r="BY971" s="220">
        <f t="shared" si="439"/>
        <v>0</v>
      </c>
      <c r="BZ971" s="220">
        <f t="shared" si="440"/>
        <v>0</v>
      </c>
      <c r="CA971" s="220">
        <f t="shared" si="441"/>
        <v>0</v>
      </c>
      <c r="CB971" s="220">
        <f t="shared" si="442"/>
        <v>0</v>
      </c>
      <c r="CC971" s="220">
        <f t="shared" si="443"/>
        <v>0</v>
      </c>
      <c r="CD971" s="220">
        <f t="shared" si="444"/>
        <v>0</v>
      </c>
      <c r="CE971" s="220">
        <f t="shared" si="445"/>
        <v>0</v>
      </c>
      <c r="CF971" s="220">
        <f t="shared" si="446"/>
        <v>0</v>
      </c>
      <c r="CG971" s="220">
        <f t="shared" si="447"/>
        <v>0</v>
      </c>
      <c r="CH971" s="220">
        <f t="shared" si="448"/>
        <v>0</v>
      </c>
      <c r="CI971" s="220">
        <f t="shared" si="449"/>
        <v>0</v>
      </c>
      <c r="CJ971" s="220">
        <f t="shared" si="450"/>
        <v>0</v>
      </c>
      <c r="CK971" s="220">
        <f t="shared" si="451"/>
        <v>0</v>
      </c>
      <c r="CL971" s="220">
        <f t="shared" si="452"/>
        <v>0</v>
      </c>
      <c r="CM971" s="220">
        <f t="shared" si="453"/>
        <v>0</v>
      </c>
      <c r="CN971" s="220">
        <f t="shared" si="411"/>
        <v>0</v>
      </c>
      <c r="CO971" s="220">
        <f t="shared" si="454"/>
        <v>0</v>
      </c>
      <c r="CP971" s="220">
        <f t="shared" si="455"/>
        <v>0</v>
      </c>
      <c r="CQ971" s="220">
        <f t="shared" si="456"/>
        <v>0</v>
      </c>
      <c r="CR971" s="220">
        <f t="shared" si="457"/>
        <v>0</v>
      </c>
      <c r="CS971" s="220">
        <f t="shared" si="458"/>
        <v>0</v>
      </c>
      <c r="CT971" s="220">
        <f t="shared" si="459"/>
        <v>0</v>
      </c>
      <c r="CU971" s="220">
        <f t="shared" si="460"/>
        <v>0</v>
      </c>
      <c r="CV971" s="220">
        <f t="shared" si="461"/>
        <v>0</v>
      </c>
      <c r="CW971" s="220">
        <f t="shared" si="462"/>
        <v>0</v>
      </c>
      <c r="CX971" s="220">
        <f t="shared" si="463"/>
        <v>0</v>
      </c>
      <c r="CY971" s="220">
        <f t="shared" si="464"/>
        <v>0</v>
      </c>
      <c r="CZ971" s="220">
        <f t="shared" si="465"/>
        <v>0</v>
      </c>
      <c r="DA971" s="220">
        <f t="shared" si="466"/>
        <v>0</v>
      </c>
      <c r="DB971" s="220">
        <f t="shared" si="467"/>
        <v>0</v>
      </c>
      <c r="DC971" s="220">
        <f t="shared" si="468"/>
        <v>0</v>
      </c>
      <c r="DD971" s="220">
        <f t="shared" si="469"/>
        <v>0</v>
      </c>
      <c r="DE971" s="220">
        <f t="shared" si="470"/>
        <v>0</v>
      </c>
      <c r="DF971" s="220">
        <f t="shared" si="471"/>
        <v>0</v>
      </c>
      <c r="DG971" s="220">
        <f t="shared" si="472"/>
        <v>0</v>
      </c>
      <c r="DH971" s="220">
        <f t="shared" si="473"/>
        <v>0</v>
      </c>
      <c r="DI971" s="220">
        <f t="shared" si="474"/>
        <v>0</v>
      </c>
      <c r="DJ971" s="220">
        <f t="shared" si="475"/>
        <v>0</v>
      </c>
      <c r="DK971" s="96" t="str">
        <f>IF(DJ971=0,"",IF(SUM($DJ$957:DJ971)=1,_xlfn.CONCAT(DL971,),IF($DJ$1014&gt;SUM($DJ$957:DJ971),_xlfn.CONCAT(", ",DL971),IF($DJ$1014=SUM($DJ$957:DJ971),_xlfn.CONCAT(" y ",DL971)))))</f>
        <v/>
      </c>
      <c r="DL971" s="98">
        <f t="shared" si="476"/>
        <v>14</v>
      </c>
      <c r="DQ971" s="645">
        <f t="shared" si="413"/>
        <v>0</v>
      </c>
      <c r="DR971" s="647"/>
    </row>
    <row r="972" spans="1:122" s="72" customFormat="1" ht="15" customHeight="1">
      <c r="A972" s="131"/>
      <c r="B972" s="15"/>
      <c r="C972" s="82" t="s">
        <v>80</v>
      </c>
      <c r="D972" s="792" t="str">
        <f>IF(CNGE_2026_M3_Secc1!$AH$40=CNGE_2026_M3_Secc1!$AJ$40,"",IF(CNGE_2026_M3_Secc1!D74="","",CNGE_2026_M3_Secc1!D74))</f>
        <v/>
      </c>
      <c r="E972" s="793"/>
      <c r="F972" s="793"/>
      <c r="G972" s="793"/>
      <c r="H972" s="793"/>
      <c r="I972" s="793"/>
      <c r="J972" s="793"/>
      <c r="K972" s="793"/>
      <c r="L972" s="793"/>
      <c r="M972" s="794"/>
      <c r="N972" s="432"/>
      <c r="O972" s="432"/>
      <c r="P972" s="432"/>
      <c r="Q972" s="432"/>
      <c r="R972" s="432"/>
      <c r="S972" s="432"/>
      <c r="T972" s="432"/>
      <c r="U972" s="432"/>
      <c r="V972" s="432"/>
      <c r="W972" s="432"/>
      <c r="X972" s="432"/>
      <c r="Y972" s="432"/>
      <c r="Z972" s="432"/>
      <c r="AA972" s="432"/>
      <c r="AB972" s="432"/>
      <c r="AC972" s="432"/>
      <c r="AD972" s="432"/>
      <c r="AE972" s="12"/>
      <c r="AF972" s="122"/>
      <c r="AG972" s="212"/>
      <c r="AH972" s="896">
        <f t="shared" si="477"/>
        <v>0</v>
      </c>
      <c r="AI972" s="627"/>
      <c r="AJ972" s="896">
        <f t="shared" si="405"/>
        <v>0</v>
      </c>
      <c r="AK972" s="627"/>
      <c r="AL972" s="896">
        <f t="shared" si="406"/>
        <v>0</v>
      </c>
      <c r="AM972" s="627"/>
      <c r="AN972" s="627">
        <f t="shared" si="414"/>
        <v>0</v>
      </c>
      <c r="AO972" s="627"/>
      <c r="AP972" s="639" t="str">
        <f>IF(AN972=0,"",IF(SUM($AN$957:AN972)=1,AR972,IF($AN$1014&gt;SUM($AN$957:AN972),_xlfn.CONCAT(", ",AR972),IF($AN$1014=SUM($AN$957:AN972),_xlfn.CONCAT(" y ",AR972,".")))))</f>
        <v/>
      </c>
      <c r="AQ972" s="641" t="str">
        <f>IF(AO972=0,"", IF(SUM($AN$582:BW972)=1,AR972, IF($AN$589&gt;SUM($AN$582:BW972),_xlfn.CONCAT(", ",AR972), IF($AN$589=SUM($AN$582:BW972),_xlfn.CONCAT(" y ",AR972,".")))))</f>
        <v/>
      </c>
      <c r="AR972" s="639">
        <f t="shared" si="478"/>
        <v>15</v>
      </c>
      <c r="AS972" s="641"/>
      <c r="AU972" s="1046">
        <f t="shared" si="415"/>
        <v>0</v>
      </c>
      <c r="AV972" s="1047"/>
      <c r="AX972" s="639">
        <f t="shared" si="416"/>
        <v>0</v>
      </c>
      <c r="AY972" s="641"/>
      <c r="BA972" s="220">
        <f t="shared" si="407"/>
        <v>0</v>
      </c>
      <c r="BB972" s="220">
        <f t="shared" si="417"/>
        <v>0</v>
      </c>
      <c r="BC972" s="220">
        <f t="shared" si="418"/>
        <v>0</v>
      </c>
      <c r="BD972" s="220">
        <f t="shared" si="419"/>
        <v>0</v>
      </c>
      <c r="BE972" s="220">
        <f t="shared" si="420"/>
        <v>0</v>
      </c>
      <c r="BF972" s="220">
        <f t="shared" si="421"/>
        <v>0</v>
      </c>
      <c r="BG972" s="220">
        <f t="shared" si="422"/>
        <v>0</v>
      </c>
      <c r="BH972" s="220">
        <f t="shared" si="423"/>
        <v>0</v>
      </c>
      <c r="BI972" s="220">
        <f t="shared" si="424"/>
        <v>0</v>
      </c>
      <c r="BJ972" s="220">
        <f t="shared" si="425"/>
        <v>0</v>
      </c>
      <c r="BK972" s="220">
        <f t="shared" si="426"/>
        <v>0</v>
      </c>
      <c r="BL972" s="220">
        <f t="shared" si="427"/>
        <v>0</v>
      </c>
      <c r="BM972" s="220">
        <f t="shared" si="428"/>
        <v>0</v>
      </c>
      <c r="BN972" s="220">
        <f t="shared" si="429"/>
        <v>0</v>
      </c>
      <c r="BO972" s="220">
        <f t="shared" si="430"/>
        <v>0</v>
      </c>
      <c r="BP972" s="220">
        <f t="shared" si="431"/>
        <v>0</v>
      </c>
      <c r="BQ972" s="220">
        <f t="shared" si="432"/>
        <v>0</v>
      </c>
      <c r="BR972" s="220">
        <f t="shared" si="409"/>
        <v>0</v>
      </c>
      <c r="BS972" s="220">
        <f t="shared" si="433"/>
        <v>0</v>
      </c>
      <c r="BT972" s="220">
        <f t="shared" si="434"/>
        <v>0</v>
      </c>
      <c r="BU972" s="220">
        <f t="shared" si="435"/>
        <v>0</v>
      </c>
      <c r="BV972" s="220">
        <f t="shared" si="436"/>
        <v>0</v>
      </c>
      <c r="BW972" s="220">
        <f t="shared" si="437"/>
        <v>0</v>
      </c>
      <c r="BX972" s="220">
        <f t="shared" si="438"/>
        <v>0</v>
      </c>
      <c r="BY972" s="220">
        <f t="shared" si="439"/>
        <v>0</v>
      </c>
      <c r="BZ972" s="220">
        <f t="shared" si="440"/>
        <v>0</v>
      </c>
      <c r="CA972" s="220">
        <f t="shared" si="441"/>
        <v>0</v>
      </c>
      <c r="CB972" s="220">
        <f t="shared" si="442"/>
        <v>0</v>
      </c>
      <c r="CC972" s="220">
        <f t="shared" si="443"/>
        <v>0</v>
      </c>
      <c r="CD972" s="220">
        <f t="shared" si="444"/>
        <v>0</v>
      </c>
      <c r="CE972" s="220">
        <f t="shared" si="445"/>
        <v>0</v>
      </c>
      <c r="CF972" s="220">
        <f t="shared" si="446"/>
        <v>0</v>
      </c>
      <c r="CG972" s="220">
        <f t="shared" si="447"/>
        <v>0</v>
      </c>
      <c r="CH972" s="220">
        <f t="shared" si="448"/>
        <v>0</v>
      </c>
      <c r="CI972" s="220">
        <f t="shared" si="449"/>
        <v>0</v>
      </c>
      <c r="CJ972" s="220">
        <f t="shared" si="450"/>
        <v>0</v>
      </c>
      <c r="CK972" s="220">
        <f t="shared" si="451"/>
        <v>0</v>
      </c>
      <c r="CL972" s="220">
        <f t="shared" si="452"/>
        <v>0</v>
      </c>
      <c r="CM972" s="220">
        <f t="shared" si="453"/>
        <v>0</v>
      </c>
      <c r="CN972" s="220">
        <f t="shared" si="411"/>
        <v>0</v>
      </c>
      <c r="CO972" s="220">
        <f t="shared" si="454"/>
        <v>0</v>
      </c>
      <c r="CP972" s="220">
        <f t="shared" si="455"/>
        <v>0</v>
      </c>
      <c r="CQ972" s="220">
        <f t="shared" si="456"/>
        <v>0</v>
      </c>
      <c r="CR972" s="220">
        <f t="shared" si="457"/>
        <v>0</v>
      </c>
      <c r="CS972" s="220">
        <f t="shared" si="458"/>
        <v>0</v>
      </c>
      <c r="CT972" s="220">
        <f t="shared" si="459"/>
        <v>0</v>
      </c>
      <c r="CU972" s="220">
        <f t="shared" si="460"/>
        <v>0</v>
      </c>
      <c r="CV972" s="220">
        <f t="shared" si="461"/>
        <v>0</v>
      </c>
      <c r="CW972" s="220">
        <f t="shared" si="462"/>
        <v>0</v>
      </c>
      <c r="CX972" s="220">
        <f t="shared" si="463"/>
        <v>0</v>
      </c>
      <c r="CY972" s="220">
        <f t="shared" si="464"/>
        <v>0</v>
      </c>
      <c r="CZ972" s="220">
        <f t="shared" si="465"/>
        <v>0</v>
      </c>
      <c r="DA972" s="220">
        <f t="shared" si="466"/>
        <v>0</v>
      </c>
      <c r="DB972" s="220">
        <f t="shared" si="467"/>
        <v>0</v>
      </c>
      <c r="DC972" s="220">
        <f t="shared" si="468"/>
        <v>0</v>
      </c>
      <c r="DD972" s="220">
        <f t="shared" si="469"/>
        <v>0</v>
      </c>
      <c r="DE972" s="220">
        <f t="shared" si="470"/>
        <v>0</v>
      </c>
      <c r="DF972" s="220">
        <f t="shared" si="471"/>
        <v>0</v>
      </c>
      <c r="DG972" s="220">
        <f t="shared" si="472"/>
        <v>0</v>
      </c>
      <c r="DH972" s="220">
        <f t="shared" si="473"/>
        <v>0</v>
      </c>
      <c r="DI972" s="220">
        <f t="shared" si="474"/>
        <v>0</v>
      </c>
      <c r="DJ972" s="220">
        <f t="shared" si="475"/>
        <v>0</v>
      </c>
      <c r="DK972" s="96" t="str">
        <f>IF(DJ972=0,"",IF(SUM($DJ$957:DJ972)=1,_xlfn.CONCAT(DL972,),IF($DJ$1014&gt;SUM($DJ$957:DJ972),_xlfn.CONCAT(", ",DL972),IF($DJ$1014=SUM($DJ$957:DJ972),_xlfn.CONCAT(" y ",DL972)))))</f>
        <v/>
      </c>
      <c r="DL972" s="98">
        <f t="shared" si="476"/>
        <v>15</v>
      </c>
      <c r="DQ972" s="645">
        <f t="shared" si="413"/>
        <v>0</v>
      </c>
      <c r="DR972" s="647"/>
    </row>
    <row r="973" spans="1:122" s="72" customFormat="1" ht="15" customHeight="1">
      <c r="A973" s="131"/>
      <c r="B973" s="15"/>
      <c r="C973" s="82" t="s">
        <v>81</v>
      </c>
      <c r="D973" s="792" t="str">
        <f>IF(CNGE_2026_M3_Secc1!$AH$40=CNGE_2026_M3_Secc1!$AJ$40,"",IF(CNGE_2026_M3_Secc1!D75="","",CNGE_2026_M3_Secc1!D75))</f>
        <v/>
      </c>
      <c r="E973" s="793"/>
      <c r="F973" s="793"/>
      <c r="G973" s="793"/>
      <c r="H973" s="793"/>
      <c r="I973" s="793"/>
      <c r="J973" s="793"/>
      <c r="K973" s="793"/>
      <c r="L973" s="793"/>
      <c r="M973" s="794"/>
      <c r="N973" s="432"/>
      <c r="O973" s="432"/>
      <c r="P973" s="432"/>
      <c r="Q973" s="432"/>
      <c r="R973" s="432"/>
      <c r="S973" s="432"/>
      <c r="T973" s="432"/>
      <c r="U973" s="432"/>
      <c r="V973" s="432"/>
      <c r="W973" s="432"/>
      <c r="X973" s="432"/>
      <c r="Y973" s="432"/>
      <c r="Z973" s="432"/>
      <c r="AA973" s="432"/>
      <c r="AB973" s="432"/>
      <c r="AC973" s="432"/>
      <c r="AD973" s="432"/>
      <c r="AE973" s="12"/>
      <c r="AF973" s="122"/>
      <c r="AG973" s="212"/>
      <c r="AH973" s="896">
        <f t="shared" si="477"/>
        <v>0</v>
      </c>
      <c r="AI973" s="627"/>
      <c r="AJ973" s="896">
        <f t="shared" si="405"/>
        <v>0</v>
      </c>
      <c r="AK973" s="627"/>
      <c r="AL973" s="896">
        <f t="shared" si="406"/>
        <v>0</v>
      </c>
      <c r="AM973" s="627"/>
      <c r="AN973" s="627">
        <f t="shared" si="414"/>
        <v>0</v>
      </c>
      <c r="AO973" s="627"/>
      <c r="AP973" s="639" t="str">
        <f>IF(AN973=0,"",IF(SUM($AN$957:AN973)=1,AR973,IF($AN$1014&gt;SUM($AN$957:AN973),_xlfn.CONCAT(", ",AR973),IF($AN$1014=SUM($AN$957:AN973),_xlfn.CONCAT(" y ",AR973,".")))))</f>
        <v/>
      </c>
      <c r="AQ973" s="641" t="str">
        <f>IF(AO973=0,"", IF(SUM($AN$582:BW973)=1,AR973, IF($AN$589&gt;SUM($AN$582:BW973),_xlfn.CONCAT(", ",AR973), IF($AN$589=SUM($AN$582:BW973),_xlfn.CONCAT(" y ",AR973,".")))))</f>
        <v/>
      </c>
      <c r="AR973" s="639">
        <f t="shared" si="478"/>
        <v>16</v>
      </c>
      <c r="AS973" s="641"/>
      <c r="AU973" s="1046">
        <f t="shared" si="415"/>
        <v>0</v>
      </c>
      <c r="AV973" s="1047"/>
      <c r="AX973" s="639">
        <f t="shared" si="416"/>
        <v>0</v>
      </c>
      <c r="AY973" s="641"/>
      <c r="BA973" s="220">
        <f t="shared" si="407"/>
        <v>0</v>
      </c>
      <c r="BB973" s="220">
        <f t="shared" si="417"/>
        <v>0</v>
      </c>
      <c r="BC973" s="220">
        <f t="shared" si="418"/>
        <v>0</v>
      </c>
      <c r="BD973" s="220">
        <f t="shared" si="419"/>
        <v>0</v>
      </c>
      <c r="BE973" s="220">
        <f t="shared" si="420"/>
        <v>0</v>
      </c>
      <c r="BF973" s="220">
        <f t="shared" si="421"/>
        <v>0</v>
      </c>
      <c r="BG973" s="220">
        <f t="shared" si="422"/>
        <v>0</v>
      </c>
      <c r="BH973" s="220">
        <f t="shared" si="423"/>
        <v>0</v>
      </c>
      <c r="BI973" s="220">
        <f t="shared" si="424"/>
        <v>0</v>
      </c>
      <c r="BJ973" s="220">
        <f t="shared" si="425"/>
        <v>0</v>
      </c>
      <c r="BK973" s="220">
        <f t="shared" si="426"/>
        <v>0</v>
      </c>
      <c r="BL973" s="220">
        <f t="shared" si="427"/>
        <v>0</v>
      </c>
      <c r="BM973" s="220">
        <f t="shared" si="428"/>
        <v>0</v>
      </c>
      <c r="BN973" s="220">
        <f t="shared" si="429"/>
        <v>0</v>
      </c>
      <c r="BO973" s="220">
        <f t="shared" si="430"/>
        <v>0</v>
      </c>
      <c r="BP973" s="220">
        <f t="shared" si="431"/>
        <v>0</v>
      </c>
      <c r="BQ973" s="220">
        <f t="shared" si="432"/>
        <v>0</v>
      </c>
      <c r="BR973" s="220">
        <f t="shared" si="409"/>
        <v>0</v>
      </c>
      <c r="BS973" s="220">
        <f t="shared" si="433"/>
        <v>0</v>
      </c>
      <c r="BT973" s="220">
        <f t="shared" si="434"/>
        <v>0</v>
      </c>
      <c r="BU973" s="220">
        <f t="shared" si="435"/>
        <v>0</v>
      </c>
      <c r="BV973" s="220">
        <f t="shared" si="436"/>
        <v>0</v>
      </c>
      <c r="BW973" s="220">
        <f t="shared" si="437"/>
        <v>0</v>
      </c>
      <c r="BX973" s="220">
        <f t="shared" si="438"/>
        <v>0</v>
      </c>
      <c r="BY973" s="220">
        <f t="shared" si="439"/>
        <v>0</v>
      </c>
      <c r="BZ973" s="220">
        <f t="shared" si="440"/>
        <v>0</v>
      </c>
      <c r="CA973" s="220">
        <f t="shared" si="441"/>
        <v>0</v>
      </c>
      <c r="CB973" s="220">
        <f t="shared" si="442"/>
        <v>0</v>
      </c>
      <c r="CC973" s="220">
        <f t="shared" si="443"/>
        <v>0</v>
      </c>
      <c r="CD973" s="220">
        <f t="shared" si="444"/>
        <v>0</v>
      </c>
      <c r="CE973" s="220">
        <f t="shared" si="445"/>
        <v>0</v>
      </c>
      <c r="CF973" s="220">
        <f t="shared" si="446"/>
        <v>0</v>
      </c>
      <c r="CG973" s="220">
        <f t="shared" si="447"/>
        <v>0</v>
      </c>
      <c r="CH973" s="220">
        <f t="shared" si="448"/>
        <v>0</v>
      </c>
      <c r="CI973" s="220">
        <f t="shared" si="449"/>
        <v>0</v>
      </c>
      <c r="CJ973" s="220">
        <f t="shared" si="450"/>
        <v>0</v>
      </c>
      <c r="CK973" s="220">
        <f t="shared" si="451"/>
        <v>0</v>
      </c>
      <c r="CL973" s="220">
        <f t="shared" si="452"/>
        <v>0</v>
      </c>
      <c r="CM973" s="220">
        <f t="shared" si="453"/>
        <v>0</v>
      </c>
      <c r="CN973" s="220">
        <f t="shared" si="411"/>
        <v>0</v>
      </c>
      <c r="CO973" s="220">
        <f t="shared" si="454"/>
        <v>0</v>
      </c>
      <c r="CP973" s="220">
        <f t="shared" si="455"/>
        <v>0</v>
      </c>
      <c r="CQ973" s="220">
        <f t="shared" si="456"/>
        <v>0</v>
      </c>
      <c r="CR973" s="220">
        <f t="shared" si="457"/>
        <v>0</v>
      </c>
      <c r="CS973" s="220">
        <f t="shared" si="458"/>
        <v>0</v>
      </c>
      <c r="CT973" s="220">
        <f t="shared" si="459"/>
        <v>0</v>
      </c>
      <c r="CU973" s="220">
        <f t="shared" si="460"/>
        <v>0</v>
      </c>
      <c r="CV973" s="220">
        <f t="shared" si="461"/>
        <v>0</v>
      </c>
      <c r="CW973" s="220">
        <f t="shared" si="462"/>
        <v>0</v>
      </c>
      <c r="CX973" s="220">
        <f t="shared" si="463"/>
        <v>0</v>
      </c>
      <c r="CY973" s="220">
        <f t="shared" si="464"/>
        <v>0</v>
      </c>
      <c r="CZ973" s="220">
        <f t="shared" si="465"/>
        <v>0</v>
      </c>
      <c r="DA973" s="220">
        <f t="shared" si="466"/>
        <v>0</v>
      </c>
      <c r="DB973" s="220">
        <f t="shared" si="467"/>
        <v>0</v>
      </c>
      <c r="DC973" s="220">
        <f t="shared" si="468"/>
        <v>0</v>
      </c>
      <c r="DD973" s="220">
        <f t="shared" si="469"/>
        <v>0</v>
      </c>
      <c r="DE973" s="220">
        <f t="shared" si="470"/>
        <v>0</v>
      </c>
      <c r="DF973" s="220">
        <f t="shared" si="471"/>
        <v>0</v>
      </c>
      <c r="DG973" s="220">
        <f t="shared" si="472"/>
        <v>0</v>
      </c>
      <c r="DH973" s="220">
        <f t="shared" si="473"/>
        <v>0</v>
      </c>
      <c r="DI973" s="220">
        <f t="shared" si="474"/>
        <v>0</v>
      </c>
      <c r="DJ973" s="220">
        <f t="shared" si="475"/>
        <v>0</v>
      </c>
      <c r="DK973" s="96" t="str">
        <f>IF(DJ973=0,"",IF(SUM($DJ$957:DJ973)=1,_xlfn.CONCAT(DL973,),IF($DJ$1014&gt;SUM($DJ$957:DJ973),_xlfn.CONCAT(", ",DL973),IF($DJ$1014=SUM($DJ$957:DJ973),_xlfn.CONCAT(" y ",DL973)))))</f>
        <v/>
      </c>
      <c r="DL973" s="98">
        <f t="shared" si="476"/>
        <v>16</v>
      </c>
      <c r="DQ973" s="645">
        <f t="shared" si="413"/>
        <v>0</v>
      </c>
      <c r="DR973" s="647"/>
    </row>
    <row r="974" spans="1:122" s="72" customFormat="1" ht="15" customHeight="1">
      <c r="A974" s="131"/>
      <c r="B974" s="15"/>
      <c r="C974" s="82" t="s">
        <v>82</v>
      </c>
      <c r="D974" s="792" t="str">
        <f>IF(CNGE_2026_M3_Secc1!$AH$40=CNGE_2026_M3_Secc1!$AJ$40,"",IF(CNGE_2026_M3_Secc1!D76="","",CNGE_2026_M3_Secc1!D76))</f>
        <v/>
      </c>
      <c r="E974" s="793"/>
      <c r="F974" s="793"/>
      <c r="G974" s="793"/>
      <c r="H974" s="793"/>
      <c r="I974" s="793"/>
      <c r="J974" s="793"/>
      <c r="K974" s="793"/>
      <c r="L974" s="793"/>
      <c r="M974" s="794"/>
      <c r="N974" s="432"/>
      <c r="O974" s="432"/>
      <c r="P974" s="432"/>
      <c r="Q974" s="432"/>
      <c r="R974" s="432"/>
      <c r="S974" s="432"/>
      <c r="T974" s="432"/>
      <c r="U974" s="432"/>
      <c r="V974" s="432"/>
      <c r="W974" s="432"/>
      <c r="X974" s="432"/>
      <c r="Y974" s="432"/>
      <c r="Z974" s="432"/>
      <c r="AA974" s="432"/>
      <c r="AB974" s="432"/>
      <c r="AC974" s="432"/>
      <c r="AD974" s="432"/>
      <c r="AE974" s="12"/>
      <c r="AF974" s="122"/>
      <c r="AG974" s="212"/>
      <c r="AH974" s="896">
        <f t="shared" si="477"/>
        <v>0</v>
      </c>
      <c r="AI974" s="627"/>
      <c r="AJ974" s="896">
        <f t="shared" si="405"/>
        <v>0</v>
      </c>
      <c r="AK974" s="627"/>
      <c r="AL974" s="896">
        <f t="shared" si="406"/>
        <v>0</v>
      </c>
      <c r="AM974" s="627"/>
      <c r="AN974" s="627">
        <f t="shared" si="414"/>
        <v>0</v>
      </c>
      <c r="AO974" s="627"/>
      <c r="AP974" s="639" t="str">
        <f>IF(AN974=0,"",IF(SUM($AN$957:AN974)=1,AR974,IF($AN$1014&gt;SUM($AN$957:AN974),_xlfn.CONCAT(", ",AR974),IF($AN$1014=SUM($AN$957:AN974),_xlfn.CONCAT(" y ",AR974,".")))))</f>
        <v/>
      </c>
      <c r="AQ974" s="641" t="str">
        <f>IF(AO974=0,"", IF(SUM($AN$582:BW974)=1,AR974, IF($AN$589&gt;SUM($AN$582:BW974),_xlfn.CONCAT(", ",AR974), IF($AN$589=SUM($AN$582:BW974),_xlfn.CONCAT(" y ",AR974,".")))))</f>
        <v/>
      </c>
      <c r="AR974" s="639">
        <f t="shared" si="478"/>
        <v>17</v>
      </c>
      <c r="AS974" s="641"/>
      <c r="AU974" s="1046">
        <f t="shared" si="415"/>
        <v>0</v>
      </c>
      <c r="AV974" s="1047"/>
      <c r="AX974" s="639">
        <f t="shared" si="416"/>
        <v>0</v>
      </c>
      <c r="AY974" s="641"/>
      <c r="BA974" s="220">
        <f t="shared" si="407"/>
        <v>0</v>
      </c>
      <c r="BB974" s="220">
        <f t="shared" si="417"/>
        <v>0</v>
      </c>
      <c r="BC974" s="220">
        <f t="shared" si="418"/>
        <v>0</v>
      </c>
      <c r="BD974" s="220">
        <f t="shared" si="419"/>
        <v>0</v>
      </c>
      <c r="BE974" s="220">
        <f t="shared" si="420"/>
        <v>0</v>
      </c>
      <c r="BF974" s="220">
        <f t="shared" si="421"/>
        <v>0</v>
      </c>
      <c r="BG974" s="220">
        <f t="shared" si="422"/>
        <v>0</v>
      </c>
      <c r="BH974" s="220">
        <f t="shared" si="423"/>
        <v>0</v>
      </c>
      <c r="BI974" s="220">
        <f t="shared" si="424"/>
        <v>0</v>
      </c>
      <c r="BJ974" s="220">
        <f t="shared" si="425"/>
        <v>0</v>
      </c>
      <c r="BK974" s="220">
        <f t="shared" si="426"/>
        <v>0</v>
      </c>
      <c r="BL974" s="220">
        <f t="shared" si="427"/>
        <v>0</v>
      </c>
      <c r="BM974" s="220">
        <f t="shared" si="428"/>
        <v>0</v>
      </c>
      <c r="BN974" s="220">
        <f t="shared" si="429"/>
        <v>0</v>
      </c>
      <c r="BO974" s="220">
        <f t="shared" si="430"/>
        <v>0</v>
      </c>
      <c r="BP974" s="220">
        <f t="shared" si="431"/>
        <v>0</v>
      </c>
      <c r="BQ974" s="220">
        <f t="shared" si="432"/>
        <v>0</v>
      </c>
      <c r="BR974" s="220">
        <f t="shared" si="409"/>
        <v>0</v>
      </c>
      <c r="BS974" s="220">
        <f t="shared" si="433"/>
        <v>0</v>
      </c>
      <c r="BT974" s="220">
        <f t="shared" si="434"/>
        <v>0</v>
      </c>
      <c r="BU974" s="220">
        <f t="shared" si="435"/>
        <v>0</v>
      </c>
      <c r="BV974" s="220">
        <f t="shared" si="436"/>
        <v>0</v>
      </c>
      <c r="BW974" s="220">
        <f t="shared" si="437"/>
        <v>0</v>
      </c>
      <c r="BX974" s="220">
        <f t="shared" si="438"/>
        <v>0</v>
      </c>
      <c r="BY974" s="220">
        <f t="shared" si="439"/>
        <v>0</v>
      </c>
      <c r="BZ974" s="220">
        <f t="shared" si="440"/>
        <v>0</v>
      </c>
      <c r="CA974" s="220">
        <f t="shared" si="441"/>
        <v>0</v>
      </c>
      <c r="CB974" s="220">
        <f t="shared" si="442"/>
        <v>0</v>
      </c>
      <c r="CC974" s="220">
        <f t="shared" si="443"/>
        <v>0</v>
      </c>
      <c r="CD974" s="220">
        <f t="shared" si="444"/>
        <v>0</v>
      </c>
      <c r="CE974" s="220">
        <f t="shared" si="445"/>
        <v>0</v>
      </c>
      <c r="CF974" s="220">
        <f t="shared" si="446"/>
        <v>0</v>
      </c>
      <c r="CG974" s="220">
        <f t="shared" si="447"/>
        <v>0</v>
      </c>
      <c r="CH974" s="220">
        <f t="shared" si="448"/>
        <v>0</v>
      </c>
      <c r="CI974" s="220">
        <f t="shared" si="449"/>
        <v>0</v>
      </c>
      <c r="CJ974" s="220">
        <f t="shared" si="450"/>
        <v>0</v>
      </c>
      <c r="CK974" s="220">
        <f t="shared" si="451"/>
        <v>0</v>
      </c>
      <c r="CL974" s="220">
        <f t="shared" si="452"/>
        <v>0</v>
      </c>
      <c r="CM974" s="220">
        <f t="shared" si="453"/>
        <v>0</v>
      </c>
      <c r="CN974" s="220">
        <f t="shared" si="411"/>
        <v>0</v>
      </c>
      <c r="CO974" s="220">
        <f t="shared" si="454"/>
        <v>0</v>
      </c>
      <c r="CP974" s="220">
        <f t="shared" si="455"/>
        <v>0</v>
      </c>
      <c r="CQ974" s="220">
        <f t="shared" si="456"/>
        <v>0</v>
      </c>
      <c r="CR974" s="220">
        <f t="shared" si="457"/>
        <v>0</v>
      </c>
      <c r="CS974" s="220">
        <f t="shared" si="458"/>
        <v>0</v>
      </c>
      <c r="CT974" s="220">
        <f t="shared" si="459"/>
        <v>0</v>
      </c>
      <c r="CU974" s="220">
        <f t="shared" si="460"/>
        <v>0</v>
      </c>
      <c r="CV974" s="220">
        <f t="shared" si="461"/>
        <v>0</v>
      </c>
      <c r="CW974" s="220">
        <f t="shared" si="462"/>
        <v>0</v>
      </c>
      <c r="CX974" s="220">
        <f t="shared" si="463"/>
        <v>0</v>
      </c>
      <c r="CY974" s="220">
        <f t="shared" si="464"/>
        <v>0</v>
      </c>
      <c r="CZ974" s="220">
        <f t="shared" si="465"/>
        <v>0</v>
      </c>
      <c r="DA974" s="220">
        <f t="shared" si="466"/>
        <v>0</v>
      </c>
      <c r="DB974" s="220">
        <f t="shared" si="467"/>
        <v>0</v>
      </c>
      <c r="DC974" s="220">
        <f t="shared" si="468"/>
        <v>0</v>
      </c>
      <c r="DD974" s="220">
        <f t="shared" si="469"/>
        <v>0</v>
      </c>
      <c r="DE974" s="220">
        <f t="shared" si="470"/>
        <v>0</v>
      </c>
      <c r="DF974" s="220">
        <f t="shared" si="471"/>
        <v>0</v>
      </c>
      <c r="DG974" s="220">
        <f t="shared" si="472"/>
        <v>0</v>
      </c>
      <c r="DH974" s="220">
        <f t="shared" si="473"/>
        <v>0</v>
      </c>
      <c r="DI974" s="220">
        <f t="shared" si="474"/>
        <v>0</v>
      </c>
      <c r="DJ974" s="220">
        <f t="shared" si="475"/>
        <v>0</v>
      </c>
      <c r="DK974" s="96" t="str">
        <f>IF(DJ974=0,"",IF(SUM($DJ$957:DJ974)=1,_xlfn.CONCAT(DL974,),IF($DJ$1014&gt;SUM($DJ$957:DJ974),_xlfn.CONCAT(", ",DL974),IF($DJ$1014=SUM($DJ$957:DJ974),_xlfn.CONCAT(" y ",DL974)))))</f>
        <v/>
      </c>
      <c r="DL974" s="98">
        <f t="shared" si="476"/>
        <v>17</v>
      </c>
      <c r="DQ974" s="645">
        <f t="shared" si="413"/>
        <v>0</v>
      </c>
      <c r="DR974" s="647"/>
    </row>
    <row r="975" spans="1:122" s="72" customFormat="1" ht="15" customHeight="1">
      <c r="A975" s="131"/>
      <c r="B975" s="15"/>
      <c r="C975" s="82" t="s">
        <v>83</v>
      </c>
      <c r="D975" s="792" t="str">
        <f>IF(CNGE_2026_M3_Secc1!$AH$40=CNGE_2026_M3_Secc1!$AJ$40,"",IF(CNGE_2026_M3_Secc1!D77="","",CNGE_2026_M3_Secc1!D77))</f>
        <v/>
      </c>
      <c r="E975" s="793"/>
      <c r="F975" s="793"/>
      <c r="G975" s="793"/>
      <c r="H975" s="793"/>
      <c r="I975" s="793"/>
      <c r="J975" s="793"/>
      <c r="K975" s="793"/>
      <c r="L975" s="793"/>
      <c r="M975" s="794"/>
      <c r="N975" s="432"/>
      <c r="O975" s="432"/>
      <c r="P975" s="432"/>
      <c r="Q975" s="432"/>
      <c r="R975" s="432"/>
      <c r="S975" s="432"/>
      <c r="T975" s="432"/>
      <c r="U975" s="432"/>
      <c r="V975" s="432"/>
      <c r="W975" s="432"/>
      <c r="X975" s="432"/>
      <c r="Y975" s="432"/>
      <c r="Z975" s="432"/>
      <c r="AA975" s="432"/>
      <c r="AB975" s="432"/>
      <c r="AC975" s="432"/>
      <c r="AD975" s="432"/>
      <c r="AE975" s="12"/>
      <c r="AF975" s="122"/>
      <c r="AG975" s="212"/>
      <c r="AH975" s="896">
        <f t="shared" si="477"/>
        <v>0</v>
      </c>
      <c r="AI975" s="627"/>
      <c r="AJ975" s="896">
        <f t="shared" si="405"/>
        <v>0</v>
      </c>
      <c r="AK975" s="627"/>
      <c r="AL975" s="896">
        <f t="shared" si="406"/>
        <v>0</v>
      </c>
      <c r="AM975" s="627"/>
      <c r="AN975" s="627">
        <f t="shared" si="414"/>
        <v>0</v>
      </c>
      <c r="AO975" s="627"/>
      <c r="AP975" s="639" t="str">
        <f>IF(AN975=0,"",IF(SUM($AN$957:AN975)=1,AR975,IF($AN$1014&gt;SUM($AN$957:AN975),_xlfn.CONCAT(", ",AR975),IF($AN$1014=SUM($AN$957:AN975),_xlfn.CONCAT(" y ",AR975,".")))))</f>
        <v/>
      </c>
      <c r="AQ975" s="641" t="str">
        <f>IF(AO975=0,"", IF(SUM($AN$582:BW975)=1,AR975, IF($AN$589&gt;SUM($AN$582:BW975),_xlfn.CONCAT(", ",AR975), IF($AN$589=SUM($AN$582:BW975),_xlfn.CONCAT(" y ",AR975,".")))))</f>
        <v/>
      </c>
      <c r="AR975" s="639">
        <f t="shared" si="478"/>
        <v>18</v>
      </c>
      <c r="AS975" s="641"/>
      <c r="AU975" s="1046">
        <f t="shared" si="415"/>
        <v>0</v>
      </c>
      <c r="AV975" s="1047"/>
      <c r="AX975" s="639">
        <f t="shared" si="416"/>
        <v>0</v>
      </c>
      <c r="AY975" s="641"/>
      <c r="BA975" s="220">
        <f t="shared" si="407"/>
        <v>0</v>
      </c>
      <c r="BB975" s="220">
        <f t="shared" si="417"/>
        <v>0</v>
      </c>
      <c r="BC975" s="220">
        <f t="shared" si="418"/>
        <v>0</v>
      </c>
      <c r="BD975" s="220">
        <f t="shared" si="419"/>
        <v>0</v>
      </c>
      <c r="BE975" s="220">
        <f t="shared" si="420"/>
        <v>0</v>
      </c>
      <c r="BF975" s="220">
        <f t="shared" si="421"/>
        <v>0</v>
      </c>
      <c r="BG975" s="220">
        <f t="shared" si="422"/>
        <v>0</v>
      </c>
      <c r="BH975" s="220">
        <f t="shared" si="423"/>
        <v>0</v>
      </c>
      <c r="BI975" s="220">
        <f t="shared" si="424"/>
        <v>0</v>
      </c>
      <c r="BJ975" s="220">
        <f t="shared" si="425"/>
        <v>0</v>
      </c>
      <c r="BK975" s="220">
        <f t="shared" si="426"/>
        <v>0</v>
      </c>
      <c r="BL975" s="220">
        <f t="shared" si="427"/>
        <v>0</v>
      </c>
      <c r="BM975" s="220">
        <f t="shared" si="428"/>
        <v>0</v>
      </c>
      <c r="BN975" s="220">
        <f t="shared" si="429"/>
        <v>0</v>
      </c>
      <c r="BO975" s="220">
        <f t="shared" si="430"/>
        <v>0</v>
      </c>
      <c r="BP975" s="220">
        <f t="shared" si="431"/>
        <v>0</v>
      </c>
      <c r="BQ975" s="220">
        <f t="shared" si="432"/>
        <v>0</v>
      </c>
      <c r="BR975" s="220">
        <f t="shared" si="409"/>
        <v>0</v>
      </c>
      <c r="BS975" s="220">
        <f t="shared" si="433"/>
        <v>0</v>
      </c>
      <c r="BT975" s="220">
        <f t="shared" si="434"/>
        <v>0</v>
      </c>
      <c r="BU975" s="220">
        <f t="shared" si="435"/>
        <v>0</v>
      </c>
      <c r="BV975" s="220">
        <f t="shared" si="436"/>
        <v>0</v>
      </c>
      <c r="BW975" s="220">
        <f t="shared" si="437"/>
        <v>0</v>
      </c>
      <c r="BX975" s="220">
        <f t="shared" si="438"/>
        <v>0</v>
      </c>
      <c r="BY975" s="220">
        <f t="shared" si="439"/>
        <v>0</v>
      </c>
      <c r="BZ975" s="220">
        <f t="shared" si="440"/>
        <v>0</v>
      </c>
      <c r="CA975" s="220">
        <f t="shared" si="441"/>
        <v>0</v>
      </c>
      <c r="CB975" s="220">
        <f t="shared" si="442"/>
        <v>0</v>
      </c>
      <c r="CC975" s="220">
        <f t="shared" si="443"/>
        <v>0</v>
      </c>
      <c r="CD975" s="220">
        <f t="shared" si="444"/>
        <v>0</v>
      </c>
      <c r="CE975" s="220">
        <f t="shared" si="445"/>
        <v>0</v>
      </c>
      <c r="CF975" s="220">
        <f t="shared" si="446"/>
        <v>0</v>
      </c>
      <c r="CG975" s="220">
        <f t="shared" si="447"/>
        <v>0</v>
      </c>
      <c r="CH975" s="220">
        <f t="shared" si="448"/>
        <v>0</v>
      </c>
      <c r="CI975" s="220">
        <f t="shared" si="449"/>
        <v>0</v>
      </c>
      <c r="CJ975" s="220">
        <f t="shared" si="450"/>
        <v>0</v>
      </c>
      <c r="CK975" s="220">
        <f t="shared" si="451"/>
        <v>0</v>
      </c>
      <c r="CL975" s="220">
        <f t="shared" si="452"/>
        <v>0</v>
      </c>
      <c r="CM975" s="220">
        <f t="shared" si="453"/>
        <v>0</v>
      </c>
      <c r="CN975" s="220">
        <f t="shared" si="411"/>
        <v>0</v>
      </c>
      <c r="CO975" s="220">
        <f t="shared" si="454"/>
        <v>0</v>
      </c>
      <c r="CP975" s="220">
        <f t="shared" si="455"/>
        <v>0</v>
      </c>
      <c r="CQ975" s="220">
        <f t="shared" si="456"/>
        <v>0</v>
      </c>
      <c r="CR975" s="220">
        <f t="shared" si="457"/>
        <v>0</v>
      </c>
      <c r="CS975" s="220">
        <f t="shared" si="458"/>
        <v>0</v>
      </c>
      <c r="CT975" s="220">
        <f t="shared" si="459"/>
        <v>0</v>
      </c>
      <c r="CU975" s="220">
        <f t="shared" si="460"/>
        <v>0</v>
      </c>
      <c r="CV975" s="220">
        <f t="shared" si="461"/>
        <v>0</v>
      </c>
      <c r="CW975" s="220">
        <f t="shared" si="462"/>
        <v>0</v>
      </c>
      <c r="CX975" s="220">
        <f t="shared" si="463"/>
        <v>0</v>
      </c>
      <c r="CY975" s="220">
        <f t="shared" si="464"/>
        <v>0</v>
      </c>
      <c r="CZ975" s="220">
        <f t="shared" si="465"/>
        <v>0</v>
      </c>
      <c r="DA975" s="220">
        <f t="shared" si="466"/>
        <v>0</v>
      </c>
      <c r="DB975" s="220">
        <f t="shared" si="467"/>
        <v>0</v>
      </c>
      <c r="DC975" s="220">
        <f t="shared" si="468"/>
        <v>0</v>
      </c>
      <c r="DD975" s="220">
        <f t="shared" si="469"/>
        <v>0</v>
      </c>
      <c r="DE975" s="220">
        <f t="shared" si="470"/>
        <v>0</v>
      </c>
      <c r="DF975" s="220">
        <f t="shared" si="471"/>
        <v>0</v>
      </c>
      <c r="DG975" s="220">
        <f t="shared" si="472"/>
        <v>0</v>
      </c>
      <c r="DH975" s="220">
        <f t="shared" si="473"/>
        <v>0</v>
      </c>
      <c r="DI975" s="220">
        <f t="shared" si="474"/>
        <v>0</v>
      </c>
      <c r="DJ975" s="220">
        <f t="shared" si="475"/>
        <v>0</v>
      </c>
      <c r="DK975" s="96" t="str">
        <f>IF(DJ975=0,"",IF(SUM($DJ$957:DJ975)=1,_xlfn.CONCAT(DL975,),IF($DJ$1014&gt;SUM($DJ$957:DJ975),_xlfn.CONCAT(", ",DL975),IF($DJ$1014=SUM($DJ$957:DJ975),_xlfn.CONCAT(" y ",DL975)))))</f>
        <v/>
      </c>
      <c r="DL975" s="98">
        <f t="shared" si="476"/>
        <v>18</v>
      </c>
      <c r="DQ975" s="645">
        <f t="shared" si="413"/>
        <v>0</v>
      </c>
      <c r="DR975" s="647"/>
    </row>
    <row r="976" spans="1:122" s="72" customFormat="1" ht="15" customHeight="1">
      <c r="A976" s="131"/>
      <c r="B976" s="15"/>
      <c r="C976" s="82" t="s">
        <v>84</v>
      </c>
      <c r="D976" s="792" t="str">
        <f>IF(CNGE_2026_M3_Secc1!$AH$40=CNGE_2026_M3_Secc1!$AJ$40,"",IF(CNGE_2026_M3_Secc1!D78="","",CNGE_2026_M3_Secc1!D78))</f>
        <v/>
      </c>
      <c r="E976" s="793"/>
      <c r="F976" s="793"/>
      <c r="G976" s="793"/>
      <c r="H976" s="793"/>
      <c r="I976" s="793"/>
      <c r="J976" s="793"/>
      <c r="K976" s="793"/>
      <c r="L976" s="793"/>
      <c r="M976" s="794"/>
      <c r="N976" s="432"/>
      <c r="O976" s="432"/>
      <c r="P976" s="432"/>
      <c r="Q976" s="432"/>
      <c r="R976" s="432"/>
      <c r="S976" s="432"/>
      <c r="T976" s="432"/>
      <c r="U976" s="432"/>
      <c r="V976" s="432"/>
      <c r="W976" s="432"/>
      <c r="X976" s="432"/>
      <c r="Y976" s="432"/>
      <c r="Z976" s="432"/>
      <c r="AA976" s="432"/>
      <c r="AB976" s="432"/>
      <c r="AC976" s="432"/>
      <c r="AD976" s="432"/>
      <c r="AE976" s="12"/>
      <c r="AF976" s="122"/>
      <c r="AG976" s="212"/>
      <c r="AH976" s="896">
        <f t="shared" si="477"/>
        <v>0</v>
      </c>
      <c r="AI976" s="627"/>
      <c r="AJ976" s="896">
        <f t="shared" si="405"/>
        <v>0</v>
      </c>
      <c r="AK976" s="627"/>
      <c r="AL976" s="896">
        <f t="shared" si="406"/>
        <v>0</v>
      </c>
      <c r="AM976" s="627"/>
      <c r="AN976" s="627">
        <f t="shared" si="414"/>
        <v>0</v>
      </c>
      <c r="AO976" s="627"/>
      <c r="AP976" s="639" t="str">
        <f>IF(AN976=0,"",IF(SUM($AN$957:AN976)=1,AR976,IF($AN$1014&gt;SUM($AN$957:AN976),_xlfn.CONCAT(", ",AR976),IF($AN$1014=SUM($AN$957:AN976),_xlfn.CONCAT(" y ",AR976,".")))))</f>
        <v/>
      </c>
      <c r="AQ976" s="641" t="str">
        <f>IF(AO976=0,"", IF(SUM($AN$582:BW976)=1,AR976, IF($AN$589&gt;SUM($AN$582:BW976),_xlfn.CONCAT(", ",AR976), IF($AN$589=SUM($AN$582:BW976),_xlfn.CONCAT(" y ",AR976,".")))))</f>
        <v/>
      </c>
      <c r="AR976" s="639">
        <f t="shared" si="478"/>
        <v>19</v>
      </c>
      <c r="AS976" s="641"/>
      <c r="AU976" s="1046">
        <f t="shared" si="415"/>
        <v>0</v>
      </c>
      <c r="AV976" s="1047"/>
      <c r="AX976" s="639">
        <f t="shared" si="416"/>
        <v>0</v>
      </c>
      <c r="AY976" s="641"/>
      <c r="BA976" s="220">
        <f t="shared" si="407"/>
        <v>0</v>
      </c>
      <c r="BB976" s="220">
        <f t="shared" si="417"/>
        <v>0</v>
      </c>
      <c r="BC976" s="220">
        <f t="shared" si="418"/>
        <v>0</v>
      </c>
      <c r="BD976" s="220">
        <f t="shared" si="419"/>
        <v>0</v>
      </c>
      <c r="BE976" s="220">
        <f t="shared" si="420"/>
        <v>0</v>
      </c>
      <c r="BF976" s="220">
        <f t="shared" si="421"/>
        <v>0</v>
      </c>
      <c r="BG976" s="220">
        <f t="shared" si="422"/>
        <v>0</v>
      </c>
      <c r="BH976" s="220">
        <f t="shared" si="423"/>
        <v>0</v>
      </c>
      <c r="BI976" s="220">
        <f t="shared" si="424"/>
        <v>0</v>
      </c>
      <c r="BJ976" s="220">
        <f t="shared" si="425"/>
        <v>0</v>
      </c>
      <c r="BK976" s="220">
        <f t="shared" si="426"/>
        <v>0</v>
      </c>
      <c r="BL976" s="220">
        <f t="shared" si="427"/>
        <v>0</v>
      </c>
      <c r="BM976" s="220">
        <f t="shared" si="428"/>
        <v>0</v>
      </c>
      <c r="BN976" s="220">
        <f t="shared" si="429"/>
        <v>0</v>
      </c>
      <c r="BO976" s="220">
        <f t="shared" si="430"/>
        <v>0</v>
      </c>
      <c r="BP976" s="220">
        <f t="shared" si="431"/>
        <v>0</v>
      </c>
      <c r="BQ976" s="220">
        <f t="shared" si="432"/>
        <v>0</v>
      </c>
      <c r="BR976" s="220">
        <f t="shared" si="409"/>
        <v>0</v>
      </c>
      <c r="BS976" s="220">
        <f t="shared" si="433"/>
        <v>0</v>
      </c>
      <c r="BT976" s="220">
        <f t="shared" si="434"/>
        <v>0</v>
      </c>
      <c r="BU976" s="220">
        <f t="shared" si="435"/>
        <v>0</v>
      </c>
      <c r="BV976" s="220">
        <f t="shared" si="436"/>
        <v>0</v>
      </c>
      <c r="BW976" s="220">
        <f t="shared" si="437"/>
        <v>0</v>
      </c>
      <c r="BX976" s="220">
        <f t="shared" si="438"/>
        <v>0</v>
      </c>
      <c r="BY976" s="220">
        <f t="shared" si="439"/>
        <v>0</v>
      </c>
      <c r="BZ976" s="220">
        <f t="shared" si="440"/>
        <v>0</v>
      </c>
      <c r="CA976" s="220">
        <f t="shared" si="441"/>
        <v>0</v>
      </c>
      <c r="CB976" s="220">
        <f t="shared" si="442"/>
        <v>0</v>
      </c>
      <c r="CC976" s="220">
        <f t="shared" si="443"/>
        <v>0</v>
      </c>
      <c r="CD976" s="220">
        <f t="shared" si="444"/>
        <v>0</v>
      </c>
      <c r="CE976" s="220">
        <f t="shared" si="445"/>
        <v>0</v>
      </c>
      <c r="CF976" s="220">
        <f t="shared" si="446"/>
        <v>0</v>
      </c>
      <c r="CG976" s="220">
        <f t="shared" si="447"/>
        <v>0</v>
      </c>
      <c r="CH976" s="220">
        <f t="shared" si="448"/>
        <v>0</v>
      </c>
      <c r="CI976" s="220">
        <f t="shared" si="449"/>
        <v>0</v>
      </c>
      <c r="CJ976" s="220">
        <f t="shared" si="450"/>
        <v>0</v>
      </c>
      <c r="CK976" s="220">
        <f t="shared" si="451"/>
        <v>0</v>
      </c>
      <c r="CL976" s="220">
        <f t="shared" si="452"/>
        <v>0</v>
      </c>
      <c r="CM976" s="220">
        <f t="shared" si="453"/>
        <v>0</v>
      </c>
      <c r="CN976" s="220">
        <f t="shared" si="411"/>
        <v>0</v>
      </c>
      <c r="CO976" s="220">
        <f t="shared" si="454"/>
        <v>0</v>
      </c>
      <c r="CP976" s="220">
        <f t="shared" si="455"/>
        <v>0</v>
      </c>
      <c r="CQ976" s="220">
        <f t="shared" si="456"/>
        <v>0</v>
      </c>
      <c r="CR976" s="220">
        <f t="shared" si="457"/>
        <v>0</v>
      </c>
      <c r="CS976" s="220">
        <f t="shared" si="458"/>
        <v>0</v>
      </c>
      <c r="CT976" s="220">
        <f t="shared" si="459"/>
        <v>0</v>
      </c>
      <c r="CU976" s="220">
        <f t="shared" si="460"/>
        <v>0</v>
      </c>
      <c r="CV976" s="220">
        <f t="shared" si="461"/>
        <v>0</v>
      </c>
      <c r="CW976" s="220">
        <f t="shared" si="462"/>
        <v>0</v>
      </c>
      <c r="CX976" s="220">
        <f t="shared" si="463"/>
        <v>0</v>
      </c>
      <c r="CY976" s="220">
        <f t="shared" si="464"/>
        <v>0</v>
      </c>
      <c r="CZ976" s="220">
        <f t="shared" si="465"/>
        <v>0</v>
      </c>
      <c r="DA976" s="220">
        <f t="shared" si="466"/>
        <v>0</v>
      </c>
      <c r="DB976" s="220">
        <f t="shared" si="467"/>
        <v>0</v>
      </c>
      <c r="DC976" s="220">
        <f t="shared" si="468"/>
        <v>0</v>
      </c>
      <c r="DD976" s="220">
        <f t="shared" si="469"/>
        <v>0</v>
      </c>
      <c r="DE976" s="220">
        <f t="shared" si="470"/>
        <v>0</v>
      </c>
      <c r="DF976" s="220">
        <f t="shared" si="471"/>
        <v>0</v>
      </c>
      <c r="DG976" s="220">
        <f t="shared" si="472"/>
        <v>0</v>
      </c>
      <c r="DH976" s="220">
        <f t="shared" si="473"/>
        <v>0</v>
      </c>
      <c r="DI976" s="220">
        <f t="shared" si="474"/>
        <v>0</v>
      </c>
      <c r="DJ976" s="220">
        <f t="shared" si="475"/>
        <v>0</v>
      </c>
      <c r="DK976" s="96" t="str">
        <f>IF(DJ976=0,"",IF(SUM($DJ$957:DJ976)=1,_xlfn.CONCAT(DL976,),IF($DJ$1014&gt;SUM($DJ$957:DJ976),_xlfn.CONCAT(", ",DL976),IF($DJ$1014=SUM($DJ$957:DJ976),_xlfn.CONCAT(" y ",DL976)))))</f>
        <v/>
      </c>
      <c r="DL976" s="98">
        <f t="shared" si="476"/>
        <v>19</v>
      </c>
      <c r="DQ976" s="645">
        <f t="shared" si="413"/>
        <v>0</v>
      </c>
      <c r="DR976" s="647"/>
    </row>
    <row r="977" spans="1:122" s="72" customFormat="1" ht="15" customHeight="1">
      <c r="A977" s="131"/>
      <c r="B977" s="15"/>
      <c r="C977" s="82" t="s">
        <v>85</v>
      </c>
      <c r="D977" s="792" t="str">
        <f>IF(CNGE_2026_M3_Secc1!$AH$40=CNGE_2026_M3_Secc1!$AJ$40,"",IF(CNGE_2026_M3_Secc1!D79="","",CNGE_2026_M3_Secc1!D79))</f>
        <v/>
      </c>
      <c r="E977" s="793"/>
      <c r="F977" s="793"/>
      <c r="G977" s="793"/>
      <c r="H977" s="793"/>
      <c r="I977" s="793"/>
      <c r="J977" s="793"/>
      <c r="K977" s="793"/>
      <c r="L977" s="793"/>
      <c r="M977" s="794"/>
      <c r="N977" s="432"/>
      <c r="O977" s="432"/>
      <c r="P977" s="432"/>
      <c r="Q977" s="432"/>
      <c r="R977" s="432"/>
      <c r="S977" s="432"/>
      <c r="T977" s="432"/>
      <c r="U977" s="432"/>
      <c r="V977" s="432"/>
      <c r="W977" s="432"/>
      <c r="X977" s="432"/>
      <c r="Y977" s="432"/>
      <c r="Z977" s="432"/>
      <c r="AA977" s="432"/>
      <c r="AB977" s="432"/>
      <c r="AC977" s="432"/>
      <c r="AD977" s="432"/>
      <c r="AE977" s="12"/>
      <c r="AF977" s="122"/>
      <c r="AG977" s="212"/>
      <c r="AH977" s="896">
        <f t="shared" si="477"/>
        <v>0</v>
      </c>
      <c r="AI977" s="627"/>
      <c r="AJ977" s="896">
        <f t="shared" si="405"/>
        <v>0</v>
      </c>
      <c r="AK977" s="627"/>
      <c r="AL977" s="896">
        <f t="shared" si="406"/>
        <v>0</v>
      </c>
      <c r="AM977" s="627"/>
      <c r="AN977" s="627">
        <f t="shared" si="414"/>
        <v>0</v>
      </c>
      <c r="AO977" s="627"/>
      <c r="AP977" s="639" t="str">
        <f>IF(AN977=0,"",IF(SUM($AN$957:AN977)=1,AR977,IF($AN$1014&gt;SUM($AN$957:AN977),_xlfn.CONCAT(", ",AR977),IF($AN$1014=SUM($AN$957:AN977),_xlfn.CONCAT(" y ",AR977,".")))))</f>
        <v/>
      </c>
      <c r="AQ977" s="641" t="str">
        <f>IF(AO977=0,"", IF(SUM($AN$582:BW977)=1,AR977, IF($AN$589&gt;SUM($AN$582:BW977),_xlfn.CONCAT(", ",AR977), IF($AN$589=SUM($AN$582:BW977),_xlfn.CONCAT(" y ",AR977,".")))))</f>
        <v/>
      </c>
      <c r="AR977" s="639">
        <f t="shared" si="478"/>
        <v>20</v>
      </c>
      <c r="AS977" s="641"/>
      <c r="AU977" s="1046">
        <f t="shared" si="415"/>
        <v>0</v>
      </c>
      <c r="AV977" s="1047"/>
      <c r="AX977" s="639">
        <f t="shared" si="416"/>
        <v>0</v>
      </c>
      <c r="AY977" s="641"/>
      <c r="BA977" s="220">
        <f t="shared" si="407"/>
        <v>0</v>
      </c>
      <c r="BB977" s="220">
        <f t="shared" si="417"/>
        <v>0</v>
      </c>
      <c r="BC977" s="220">
        <f t="shared" si="418"/>
        <v>0</v>
      </c>
      <c r="BD977" s="220">
        <f t="shared" si="419"/>
        <v>0</v>
      </c>
      <c r="BE977" s="220">
        <f t="shared" si="420"/>
        <v>0</v>
      </c>
      <c r="BF977" s="220">
        <f t="shared" si="421"/>
        <v>0</v>
      </c>
      <c r="BG977" s="220">
        <f t="shared" si="422"/>
        <v>0</v>
      </c>
      <c r="BH977" s="220">
        <f t="shared" si="423"/>
        <v>0</v>
      </c>
      <c r="BI977" s="220">
        <f t="shared" si="424"/>
        <v>0</v>
      </c>
      <c r="BJ977" s="220">
        <f t="shared" si="425"/>
        <v>0</v>
      </c>
      <c r="BK977" s="220">
        <f t="shared" si="426"/>
        <v>0</v>
      </c>
      <c r="BL977" s="220">
        <f t="shared" si="427"/>
        <v>0</v>
      </c>
      <c r="BM977" s="220">
        <f t="shared" si="428"/>
        <v>0</v>
      </c>
      <c r="BN977" s="220">
        <f t="shared" si="429"/>
        <v>0</v>
      </c>
      <c r="BO977" s="220">
        <f t="shared" si="430"/>
        <v>0</v>
      </c>
      <c r="BP977" s="220">
        <f t="shared" si="431"/>
        <v>0</v>
      </c>
      <c r="BQ977" s="220">
        <f t="shared" si="432"/>
        <v>0</v>
      </c>
      <c r="BR977" s="220">
        <f t="shared" si="409"/>
        <v>0</v>
      </c>
      <c r="BS977" s="220">
        <f t="shared" si="433"/>
        <v>0</v>
      </c>
      <c r="BT977" s="220">
        <f t="shared" si="434"/>
        <v>0</v>
      </c>
      <c r="BU977" s="220">
        <f t="shared" si="435"/>
        <v>0</v>
      </c>
      <c r="BV977" s="220">
        <f t="shared" si="436"/>
        <v>0</v>
      </c>
      <c r="BW977" s="220">
        <f t="shared" si="437"/>
        <v>0</v>
      </c>
      <c r="BX977" s="220">
        <f t="shared" si="438"/>
        <v>0</v>
      </c>
      <c r="BY977" s="220">
        <f t="shared" si="439"/>
        <v>0</v>
      </c>
      <c r="BZ977" s="220">
        <f t="shared" si="440"/>
        <v>0</v>
      </c>
      <c r="CA977" s="220">
        <f t="shared" si="441"/>
        <v>0</v>
      </c>
      <c r="CB977" s="220">
        <f t="shared" si="442"/>
        <v>0</v>
      </c>
      <c r="CC977" s="220">
        <f t="shared" si="443"/>
        <v>0</v>
      </c>
      <c r="CD977" s="220">
        <f t="shared" si="444"/>
        <v>0</v>
      </c>
      <c r="CE977" s="220">
        <f t="shared" si="445"/>
        <v>0</v>
      </c>
      <c r="CF977" s="220">
        <f t="shared" si="446"/>
        <v>0</v>
      </c>
      <c r="CG977" s="220">
        <f t="shared" si="447"/>
        <v>0</v>
      </c>
      <c r="CH977" s="220">
        <f t="shared" si="448"/>
        <v>0</v>
      </c>
      <c r="CI977" s="220">
        <f t="shared" si="449"/>
        <v>0</v>
      </c>
      <c r="CJ977" s="220">
        <f t="shared" si="450"/>
        <v>0</v>
      </c>
      <c r="CK977" s="220">
        <f t="shared" si="451"/>
        <v>0</v>
      </c>
      <c r="CL977" s="220">
        <f t="shared" si="452"/>
        <v>0</v>
      </c>
      <c r="CM977" s="220">
        <f t="shared" si="453"/>
        <v>0</v>
      </c>
      <c r="CN977" s="220">
        <f t="shared" si="411"/>
        <v>0</v>
      </c>
      <c r="CO977" s="220">
        <f t="shared" si="454"/>
        <v>0</v>
      </c>
      <c r="CP977" s="220">
        <f t="shared" si="455"/>
        <v>0</v>
      </c>
      <c r="CQ977" s="220">
        <f t="shared" si="456"/>
        <v>0</v>
      </c>
      <c r="CR977" s="220">
        <f t="shared" si="457"/>
        <v>0</v>
      </c>
      <c r="CS977" s="220">
        <f t="shared" si="458"/>
        <v>0</v>
      </c>
      <c r="CT977" s="220">
        <f t="shared" si="459"/>
        <v>0</v>
      </c>
      <c r="CU977" s="220">
        <f t="shared" si="460"/>
        <v>0</v>
      </c>
      <c r="CV977" s="220">
        <f t="shared" si="461"/>
        <v>0</v>
      </c>
      <c r="CW977" s="220">
        <f t="shared" si="462"/>
        <v>0</v>
      </c>
      <c r="CX977" s="220">
        <f t="shared" si="463"/>
        <v>0</v>
      </c>
      <c r="CY977" s="220">
        <f t="shared" si="464"/>
        <v>0</v>
      </c>
      <c r="CZ977" s="220">
        <f t="shared" si="465"/>
        <v>0</v>
      </c>
      <c r="DA977" s="220">
        <f t="shared" si="466"/>
        <v>0</v>
      </c>
      <c r="DB977" s="220">
        <f t="shared" si="467"/>
        <v>0</v>
      </c>
      <c r="DC977" s="220">
        <f t="shared" si="468"/>
        <v>0</v>
      </c>
      <c r="DD977" s="220">
        <f t="shared" si="469"/>
        <v>0</v>
      </c>
      <c r="DE977" s="220">
        <f t="shared" si="470"/>
        <v>0</v>
      </c>
      <c r="DF977" s="220">
        <f t="shared" si="471"/>
        <v>0</v>
      </c>
      <c r="DG977" s="220">
        <f t="shared" si="472"/>
        <v>0</v>
      </c>
      <c r="DH977" s="220">
        <f t="shared" si="473"/>
        <v>0</v>
      </c>
      <c r="DI977" s="220">
        <f t="shared" si="474"/>
        <v>0</v>
      </c>
      <c r="DJ977" s="220">
        <f t="shared" si="475"/>
        <v>0</v>
      </c>
      <c r="DK977" s="96" t="str">
        <f>IF(DJ977=0,"",IF(SUM($DJ$957:DJ977)=1,_xlfn.CONCAT(DL977,),IF($DJ$1014&gt;SUM($DJ$957:DJ977),_xlfn.CONCAT(", ",DL977),IF($DJ$1014=SUM($DJ$957:DJ977),_xlfn.CONCAT(" y ",DL977)))))</f>
        <v/>
      </c>
      <c r="DL977" s="98">
        <f t="shared" si="476"/>
        <v>20</v>
      </c>
      <c r="DQ977" s="645">
        <f t="shared" si="413"/>
        <v>0</v>
      </c>
      <c r="DR977" s="647"/>
    </row>
    <row r="978" spans="1:122" s="72" customFormat="1" ht="15" customHeight="1">
      <c r="A978" s="131"/>
      <c r="B978" s="15"/>
      <c r="C978" s="82" t="s">
        <v>86</v>
      </c>
      <c r="D978" s="792" t="str">
        <f>IF(CNGE_2026_M3_Secc1!$AH$40=CNGE_2026_M3_Secc1!$AJ$40,"",IF(CNGE_2026_M3_Secc1!D80="","",CNGE_2026_M3_Secc1!D80))</f>
        <v/>
      </c>
      <c r="E978" s="793"/>
      <c r="F978" s="793"/>
      <c r="G978" s="793"/>
      <c r="H978" s="793"/>
      <c r="I978" s="793"/>
      <c r="J978" s="793"/>
      <c r="K978" s="793"/>
      <c r="L978" s="793"/>
      <c r="M978" s="794"/>
      <c r="N978" s="432"/>
      <c r="O978" s="432"/>
      <c r="P978" s="432"/>
      <c r="Q978" s="432"/>
      <c r="R978" s="432"/>
      <c r="S978" s="432"/>
      <c r="T978" s="432"/>
      <c r="U978" s="432"/>
      <c r="V978" s="432"/>
      <c r="W978" s="432"/>
      <c r="X978" s="432"/>
      <c r="Y978" s="432"/>
      <c r="Z978" s="432"/>
      <c r="AA978" s="432"/>
      <c r="AB978" s="432"/>
      <c r="AC978" s="432"/>
      <c r="AD978" s="432"/>
      <c r="AE978" s="12"/>
      <c r="AF978" s="122"/>
      <c r="AG978" s="212"/>
      <c r="AH978" s="896">
        <f t="shared" si="477"/>
        <v>0</v>
      </c>
      <c r="AI978" s="627"/>
      <c r="AJ978" s="896">
        <f t="shared" si="405"/>
        <v>0</v>
      </c>
      <c r="AK978" s="627"/>
      <c r="AL978" s="896">
        <f t="shared" si="406"/>
        <v>0</v>
      </c>
      <c r="AM978" s="627"/>
      <c r="AN978" s="627">
        <f t="shared" si="414"/>
        <v>0</v>
      </c>
      <c r="AO978" s="627"/>
      <c r="AP978" s="639" t="str">
        <f>IF(AN978=0,"",IF(SUM($AN$957:AN978)=1,AR978,IF($AN$1014&gt;SUM($AN$957:AN978),_xlfn.CONCAT(", ",AR978),IF($AN$1014=SUM($AN$957:AN978),_xlfn.CONCAT(" y ",AR978,".")))))</f>
        <v/>
      </c>
      <c r="AQ978" s="641" t="str">
        <f>IF(AO978=0,"", IF(SUM($AN$582:BW978)=1,AR978, IF($AN$589&gt;SUM($AN$582:BW978),_xlfn.CONCAT(", ",AR978), IF($AN$589=SUM($AN$582:BW978),_xlfn.CONCAT(" y ",AR978,".")))))</f>
        <v/>
      </c>
      <c r="AR978" s="639">
        <f t="shared" si="478"/>
        <v>21</v>
      </c>
      <c r="AS978" s="641"/>
      <c r="AU978" s="1046">
        <f t="shared" si="415"/>
        <v>0</v>
      </c>
      <c r="AV978" s="1047"/>
      <c r="AX978" s="639">
        <f t="shared" si="416"/>
        <v>0</v>
      </c>
      <c r="AY978" s="641"/>
      <c r="BA978" s="220">
        <f t="shared" si="407"/>
        <v>0</v>
      </c>
      <c r="BB978" s="220">
        <f t="shared" si="417"/>
        <v>0</v>
      </c>
      <c r="BC978" s="220">
        <f t="shared" si="418"/>
        <v>0</v>
      </c>
      <c r="BD978" s="220">
        <f t="shared" si="419"/>
        <v>0</v>
      </c>
      <c r="BE978" s="220">
        <f t="shared" si="420"/>
        <v>0</v>
      </c>
      <c r="BF978" s="220">
        <f t="shared" si="421"/>
        <v>0</v>
      </c>
      <c r="BG978" s="220">
        <f t="shared" si="422"/>
        <v>0</v>
      </c>
      <c r="BH978" s="220">
        <f t="shared" si="423"/>
        <v>0</v>
      </c>
      <c r="BI978" s="220">
        <f t="shared" si="424"/>
        <v>0</v>
      </c>
      <c r="BJ978" s="220">
        <f t="shared" si="425"/>
        <v>0</v>
      </c>
      <c r="BK978" s="220">
        <f t="shared" si="426"/>
        <v>0</v>
      </c>
      <c r="BL978" s="220">
        <f t="shared" si="427"/>
        <v>0</v>
      </c>
      <c r="BM978" s="220">
        <f t="shared" si="428"/>
        <v>0</v>
      </c>
      <c r="BN978" s="220">
        <f t="shared" si="429"/>
        <v>0</v>
      </c>
      <c r="BO978" s="220">
        <f t="shared" si="430"/>
        <v>0</v>
      </c>
      <c r="BP978" s="220">
        <f t="shared" si="431"/>
        <v>0</v>
      </c>
      <c r="BQ978" s="220">
        <f t="shared" si="432"/>
        <v>0</v>
      </c>
      <c r="BR978" s="220">
        <f t="shared" si="409"/>
        <v>0</v>
      </c>
      <c r="BS978" s="220">
        <f t="shared" si="433"/>
        <v>0</v>
      </c>
      <c r="BT978" s="220">
        <f t="shared" si="434"/>
        <v>0</v>
      </c>
      <c r="BU978" s="220">
        <f t="shared" si="435"/>
        <v>0</v>
      </c>
      <c r="BV978" s="220">
        <f t="shared" si="436"/>
        <v>0</v>
      </c>
      <c r="BW978" s="220">
        <f t="shared" si="437"/>
        <v>0</v>
      </c>
      <c r="BX978" s="220">
        <f t="shared" si="438"/>
        <v>0</v>
      </c>
      <c r="BY978" s="220">
        <f t="shared" si="439"/>
        <v>0</v>
      </c>
      <c r="BZ978" s="220">
        <f t="shared" si="440"/>
        <v>0</v>
      </c>
      <c r="CA978" s="220">
        <f t="shared" si="441"/>
        <v>0</v>
      </c>
      <c r="CB978" s="220">
        <f t="shared" si="442"/>
        <v>0</v>
      </c>
      <c r="CC978" s="220">
        <f t="shared" si="443"/>
        <v>0</v>
      </c>
      <c r="CD978" s="220">
        <f t="shared" si="444"/>
        <v>0</v>
      </c>
      <c r="CE978" s="220">
        <f t="shared" si="445"/>
        <v>0</v>
      </c>
      <c r="CF978" s="220">
        <f t="shared" si="446"/>
        <v>0</v>
      </c>
      <c r="CG978" s="220">
        <f t="shared" si="447"/>
        <v>0</v>
      </c>
      <c r="CH978" s="220">
        <f t="shared" si="448"/>
        <v>0</v>
      </c>
      <c r="CI978" s="220">
        <f t="shared" si="449"/>
        <v>0</v>
      </c>
      <c r="CJ978" s="220">
        <f t="shared" si="450"/>
        <v>0</v>
      </c>
      <c r="CK978" s="220">
        <f t="shared" si="451"/>
        <v>0</v>
      </c>
      <c r="CL978" s="220">
        <f t="shared" si="452"/>
        <v>0</v>
      </c>
      <c r="CM978" s="220">
        <f t="shared" si="453"/>
        <v>0</v>
      </c>
      <c r="CN978" s="220">
        <f t="shared" si="411"/>
        <v>0</v>
      </c>
      <c r="CO978" s="220">
        <f t="shared" si="454"/>
        <v>0</v>
      </c>
      <c r="CP978" s="220">
        <f t="shared" si="455"/>
        <v>0</v>
      </c>
      <c r="CQ978" s="220">
        <f t="shared" si="456"/>
        <v>0</v>
      </c>
      <c r="CR978" s="220">
        <f t="shared" si="457"/>
        <v>0</v>
      </c>
      <c r="CS978" s="220">
        <f t="shared" si="458"/>
        <v>0</v>
      </c>
      <c r="CT978" s="220">
        <f t="shared" si="459"/>
        <v>0</v>
      </c>
      <c r="CU978" s="220">
        <f t="shared" si="460"/>
        <v>0</v>
      </c>
      <c r="CV978" s="220">
        <f t="shared" si="461"/>
        <v>0</v>
      </c>
      <c r="CW978" s="220">
        <f t="shared" si="462"/>
        <v>0</v>
      </c>
      <c r="CX978" s="220">
        <f t="shared" si="463"/>
        <v>0</v>
      </c>
      <c r="CY978" s="220">
        <f t="shared" si="464"/>
        <v>0</v>
      </c>
      <c r="CZ978" s="220">
        <f t="shared" si="465"/>
        <v>0</v>
      </c>
      <c r="DA978" s="220">
        <f t="shared" si="466"/>
        <v>0</v>
      </c>
      <c r="DB978" s="220">
        <f t="shared" si="467"/>
        <v>0</v>
      </c>
      <c r="DC978" s="220">
        <f t="shared" si="468"/>
        <v>0</v>
      </c>
      <c r="DD978" s="220">
        <f t="shared" si="469"/>
        <v>0</v>
      </c>
      <c r="DE978" s="220">
        <f t="shared" si="470"/>
        <v>0</v>
      </c>
      <c r="DF978" s="220">
        <f t="shared" si="471"/>
        <v>0</v>
      </c>
      <c r="DG978" s="220">
        <f t="shared" si="472"/>
        <v>0</v>
      </c>
      <c r="DH978" s="220">
        <f t="shared" si="473"/>
        <v>0</v>
      </c>
      <c r="DI978" s="220">
        <f t="shared" si="474"/>
        <v>0</v>
      </c>
      <c r="DJ978" s="220">
        <f t="shared" si="475"/>
        <v>0</v>
      </c>
      <c r="DK978" s="96" t="str">
        <f>IF(DJ978=0,"",IF(SUM($DJ$957:DJ978)=1,_xlfn.CONCAT(DL978,),IF($DJ$1014&gt;SUM($DJ$957:DJ978),_xlfn.CONCAT(", ",DL978),IF($DJ$1014=SUM($DJ$957:DJ978),_xlfn.CONCAT(" y ",DL978)))))</f>
        <v/>
      </c>
      <c r="DL978" s="98">
        <f t="shared" si="476"/>
        <v>21</v>
      </c>
      <c r="DQ978" s="645">
        <f t="shared" si="413"/>
        <v>0</v>
      </c>
      <c r="DR978" s="647"/>
    </row>
    <row r="979" spans="1:122" s="72" customFormat="1" ht="15" customHeight="1">
      <c r="A979" s="131"/>
      <c r="B979" s="15"/>
      <c r="C979" s="82" t="s">
        <v>87</v>
      </c>
      <c r="D979" s="792" t="str">
        <f>IF(CNGE_2026_M3_Secc1!$AH$40=CNGE_2026_M3_Secc1!$AJ$40,"",IF(CNGE_2026_M3_Secc1!D81="","",CNGE_2026_M3_Secc1!D81))</f>
        <v/>
      </c>
      <c r="E979" s="793"/>
      <c r="F979" s="793"/>
      <c r="G979" s="793"/>
      <c r="H979" s="793"/>
      <c r="I979" s="793"/>
      <c r="J979" s="793"/>
      <c r="K979" s="793"/>
      <c r="L979" s="793"/>
      <c r="M979" s="794"/>
      <c r="N979" s="432"/>
      <c r="O979" s="432"/>
      <c r="P979" s="432"/>
      <c r="Q979" s="432"/>
      <c r="R979" s="432"/>
      <c r="S979" s="432"/>
      <c r="T979" s="432"/>
      <c r="U979" s="432"/>
      <c r="V979" s="432"/>
      <c r="W979" s="432"/>
      <c r="X979" s="432"/>
      <c r="Y979" s="432"/>
      <c r="Z979" s="432"/>
      <c r="AA979" s="432"/>
      <c r="AB979" s="432"/>
      <c r="AC979" s="432"/>
      <c r="AD979" s="432"/>
      <c r="AE979" s="12"/>
      <c r="AF979" s="122"/>
      <c r="AG979" s="212"/>
      <c r="AH979" s="896">
        <f t="shared" si="477"/>
        <v>0</v>
      </c>
      <c r="AI979" s="627"/>
      <c r="AJ979" s="896">
        <f t="shared" si="405"/>
        <v>0</v>
      </c>
      <c r="AK979" s="627"/>
      <c r="AL979" s="896">
        <f t="shared" si="406"/>
        <v>0</v>
      </c>
      <c r="AM979" s="627"/>
      <c r="AN979" s="627">
        <f t="shared" si="414"/>
        <v>0</v>
      </c>
      <c r="AO979" s="627"/>
      <c r="AP979" s="639" t="str">
        <f>IF(AN979=0,"",IF(SUM($AN$957:AN979)=1,AR979,IF($AN$1014&gt;SUM($AN$957:AN979),_xlfn.CONCAT(", ",AR979),IF($AN$1014=SUM($AN$957:AN979),_xlfn.CONCAT(" y ",AR979,".")))))</f>
        <v/>
      </c>
      <c r="AQ979" s="641" t="str">
        <f>IF(AO979=0,"", IF(SUM($AN$582:BW979)=1,AR979, IF($AN$589&gt;SUM($AN$582:BW979),_xlfn.CONCAT(", ",AR979), IF($AN$589=SUM($AN$582:BW979),_xlfn.CONCAT(" y ",AR979,".")))))</f>
        <v/>
      </c>
      <c r="AR979" s="639">
        <f t="shared" si="478"/>
        <v>22</v>
      </c>
      <c r="AS979" s="641"/>
      <c r="AU979" s="1046">
        <f t="shared" si="415"/>
        <v>0</v>
      </c>
      <c r="AV979" s="1047"/>
      <c r="AX979" s="639">
        <f t="shared" si="416"/>
        <v>0</v>
      </c>
      <c r="AY979" s="641"/>
      <c r="BA979" s="220">
        <f t="shared" si="407"/>
        <v>0</v>
      </c>
      <c r="BB979" s="220">
        <f t="shared" si="417"/>
        <v>0</v>
      </c>
      <c r="BC979" s="220">
        <f t="shared" si="418"/>
        <v>0</v>
      </c>
      <c r="BD979" s="220">
        <f t="shared" si="419"/>
        <v>0</v>
      </c>
      <c r="BE979" s="220">
        <f t="shared" si="420"/>
        <v>0</v>
      </c>
      <c r="BF979" s="220">
        <f t="shared" si="421"/>
        <v>0</v>
      </c>
      <c r="BG979" s="220">
        <f t="shared" si="422"/>
        <v>0</v>
      </c>
      <c r="BH979" s="220">
        <f t="shared" si="423"/>
        <v>0</v>
      </c>
      <c r="BI979" s="220">
        <f t="shared" si="424"/>
        <v>0</v>
      </c>
      <c r="BJ979" s="220">
        <f t="shared" si="425"/>
        <v>0</v>
      </c>
      <c r="BK979" s="220">
        <f t="shared" si="426"/>
        <v>0</v>
      </c>
      <c r="BL979" s="220">
        <f t="shared" si="427"/>
        <v>0</v>
      </c>
      <c r="BM979" s="220">
        <f t="shared" si="428"/>
        <v>0</v>
      </c>
      <c r="BN979" s="220">
        <f t="shared" si="429"/>
        <v>0</v>
      </c>
      <c r="BO979" s="220">
        <f t="shared" si="430"/>
        <v>0</v>
      </c>
      <c r="BP979" s="220">
        <f t="shared" si="431"/>
        <v>0</v>
      </c>
      <c r="BQ979" s="220">
        <f t="shared" si="432"/>
        <v>0</v>
      </c>
      <c r="BR979" s="220">
        <f t="shared" si="409"/>
        <v>0</v>
      </c>
      <c r="BS979" s="220">
        <f t="shared" si="433"/>
        <v>0</v>
      </c>
      <c r="BT979" s="220">
        <f t="shared" si="434"/>
        <v>0</v>
      </c>
      <c r="BU979" s="220">
        <f t="shared" si="435"/>
        <v>0</v>
      </c>
      <c r="BV979" s="220">
        <f t="shared" si="436"/>
        <v>0</v>
      </c>
      <c r="BW979" s="220">
        <f t="shared" si="437"/>
        <v>0</v>
      </c>
      <c r="BX979" s="220">
        <f t="shared" si="438"/>
        <v>0</v>
      </c>
      <c r="BY979" s="220">
        <f t="shared" si="439"/>
        <v>0</v>
      </c>
      <c r="BZ979" s="220">
        <f t="shared" si="440"/>
        <v>0</v>
      </c>
      <c r="CA979" s="220">
        <f t="shared" si="441"/>
        <v>0</v>
      </c>
      <c r="CB979" s="220">
        <f t="shared" si="442"/>
        <v>0</v>
      </c>
      <c r="CC979" s="220">
        <f t="shared" si="443"/>
        <v>0</v>
      </c>
      <c r="CD979" s="220">
        <f t="shared" si="444"/>
        <v>0</v>
      </c>
      <c r="CE979" s="220">
        <f t="shared" si="445"/>
        <v>0</v>
      </c>
      <c r="CF979" s="220">
        <f t="shared" si="446"/>
        <v>0</v>
      </c>
      <c r="CG979" s="220">
        <f t="shared" si="447"/>
        <v>0</v>
      </c>
      <c r="CH979" s="220">
        <f t="shared" si="448"/>
        <v>0</v>
      </c>
      <c r="CI979" s="220">
        <f t="shared" si="449"/>
        <v>0</v>
      </c>
      <c r="CJ979" s="220">
        <f t="shared" si="450"/>
        <v>0</v>
      </c>
      <c r="CK979" s="220">
        <f t="shared" si="451"/>
        <v>0</v>
      </c>
      <c r="CL979" s="220">
        <f t="shared" si="452"/>
        <v>0</v>
      </c>
      <c r="CM979" s="220">
        <f t="shared" si="453"/>
        <v>0</v>
      </c>
      <c r="CN979" s="220">
        <f t="shared" si="411"/>
        <v>0</v>
      </c>
      <c r="CO979" s="220">
        <f t="shared" si="454"/>
        <v>0</v>
      </c>
      <c r="CP979" s="220">
        <f t="shared" si="455"/>
        <v>0</v>
      </c>
      <c r="CQ979" s="220">
        <f t="shared" si="456"/>
        <v>0</v>
      </c>
      <c r="CR979" s="220">
        <f t="shared" si="457"/>
        <v>0</v>
      </c>
      <c r="CS979" s="220">
        <f t="shared" si="458"/>
        <v>0</v>
      </c>
      <c r="CT979" s="220">
        <f t="shared" si="459"/>
        <v>0</v>
      </c>
      <c r="CU979" s="220">
        <f t="shared" si="460"/>
        <v>0</v>
      </c>
      <c r="CV979" s="220">
        <f t="shared" si="461"/>
        <v>0</v>
      </c>
      <c r="CW979" s="220">
        <f t="shared" si="462"/>
        <v>0</v>
      </c>
      <c r="CX979" s="220">
        <f t="shared" si="463"/>
        <v>0</v>
      </c>
      <c r="CY979" s="220">
        <f t="shared" si="464"/>
        <v>0</v>
      </c>
      <c r="CZ979" s="220">
        <f t="shared" si="465"/>
        <v>0</v>
      </c>
      <c r="DA979" s="220">
        <f t="shared" si="466"/>
        <v>0</v>
      </c>
      <c r="DB979" s="220">
        <f t="shared" si="467"/>
        <v>0</v>
      </c>
      <c r="DC979" s="220">
        <f t="shared" si="468"/>
        <v>0</v>
      </c>
      <c r="DD979" s="220">
        <f t="shared" si="469"/>
        <v>0</v>
      </c>
      <c r="DE979" s="220">
        <f t="shared" si="470"/>
        <v>0</v>
      </c>
      <c r="DF979" s="220">
        <f t="shared" si="471"/>
        <v>0</v>
      </c>
      <c r="DG979" s="220">
        <f t="shared" si="472"/>
        <v>0</v>
      </c>
      <c r="DH979" s="220">
        <f t="shared" si="473"/>
        <v>0</v>
      </c>
      <c r="DI979" s="220">
        <f t="shared" si="474"/>
        <v>0</v>
      </c>
      <c r="DJ979" s="220">
        <f t="shared" si="475"/>
        <v>0</v>
      </c>
      <c r="DK979" s="96" t="str">
        <f>IF(DJ979=0,"",IF(SUM($DJ$957:DJ979)=1,_xlfn.CONCAT(DL979,),IF($DJ$1014&gt;SUM($DJ$957:DJ979),_xlfn.CONCAT(", ",DL979),IF($DJ$1014=SUM($DJ$957:DJ979),_xlfn.CONCAT(" y ",DL979)))))</f>
        <v/>
      </c>
      <c r="DL979" s="98">
        <f t="shared" si="476"/>
        <v>22</v>
      </c>
      <c r="DQ979" s="645">
        <f t="shared" si="413"/>
        <v>0</v>
      </c>
      <c r="DR979" s="647"/>
    </row>
    <row r="980" spans="1:122" s="72" customFormat="1" ht="15" customHeight="1">
      <c r="A980" s="131"/>
      <c r="B980" s="15"/>
      <c r="C980" s="82" t="s">
        <v>88</v>
      </c>
      <c r="D980" s="792" t="str">
        <f>IF(CNGE_2026_M3_Secc1!$AH$40=CNGE_2026_M3_Secc1!$AJ$40,"",IF(CNGE_2026_M3_Secc1!D82="","",CNGE_2026_M3_Secc1!D82))</f>
        <v/>
      </c>
      <c r="E980" s="793"/>
      <c r="F980" s="793"/>
      <c r="G980" s="793"/>
      <c r="H980" s="793"/>
      <c r="I980" s="793"/>
      <c r="J980" s="793"/>
      <c r="K980" s="793"/>
      <c r="L980" s="793"/>
      <c r="M980" s="794"/>
      <c r="N980" s="432"/>
      <c r="O980" s="432"/>
      <c r="P980" s="432"/>
      <c r="Q980" s="432"/>
      <c r="R980" s="432"/>
      <c r="S980" s="432"/>
      <c r="T980" s="432"/>
      <c r="U980" s="432"/>
      <c r="V980" s="432"/>
      <c r="W980" s="432"/>
      <c r="X980" s="432"/>
      <c r="Y980" s="432"/>
      <c r="Z980" s="432"/>
      <c r="AA980" s="432"/>
      <c r="AB980" s="432"/>
      <c r="AC980" s="432"/>
      <c r="AD980" s="432"/>
      <c r="AE980" s="12"/>
      <c r="AF980" s="122"/>
      <c r="AG980" s="212"/>
      <c r="AH980" s="896">
        <f t="shared" si="477"/>
        <v>0</v>
      </c>
      <c r="AI980" s="627"/>
      <c r="AJ980" s="896">
        <f t="shared" si="405"/>
        <v>0</v>
      </c>
      <c r="AK980" s="627"/>
      <c r="AL980" s="896">
        <f t="shared" si="406"/>
        <v>0</v>
      </c>
      <c r="AM980" s="627"/>
      <c r="AN980" s="627">
        <f t="shared" si="414"/>
        <v>0</v>
      </c>
      <c r="AO980" s="627"/>
      <c r="AP980" s="639" t="str">
        <f>IF(AN980=0,"",IF(SUM($AN$957:AN980)=1,AR980,IF($AN$1014&gt;SUM($AN$957:AN980),_xlfn.CONCAT(", ",AR980),IF($AN$1014=SUM($AN$957:AN980),_xlfn.CONCAT(" y ",AR980,".")))))</f>
        <v/>
      </c>
      <c r="AQ980" s="641" t="str">
        <f>IF(AO980=0,"", IF(SUM($AN$582:BW980)=1,AR980, IF($AN$589&gt;SUM($AN$582:BW980),_xlfn.CONCAT(", ",AR980), IF($AN$589=SUM($AN$582:BW980),_xlfn.CONCAT(" y ",AR980,".")))))</f>
        <v/>
      </c>
      <c r="AR980" s="639">
        <f t="shared" si="478"/>
        <v>23</v>
      </c>
      <c r="AS980" s="641"/>
      <c r="AU980" s="1046">
        <f t="shared" si="415"/>
        <v>0</v>
      </c>
      <c r="AV980" s="1047"/>
      <c r="AX980" s="639">
        <f t="shared" si="416"/>
        <v>0</v>
      </c>
      <c r="AY980" s="641"/>
      <c r="BA980" s="220">
        <f t="shared" si="407"/>
        <v>0</v>
      </c>
      <c r="BB980" s="220">
        <f t="shared" si="417"/>
        <v>0</v>
      </c>
      <c r="BC980" s="220">
        <f t="shared" si="418"/>
        <v>0</v>
      </c>
      <c r="BD980" s="220">
        <f t="shared" si="419"/>
        <v>0</v>
      </c>
      <c r="BE980" s="220">
        <f t="shared" si="420"/>
        <v>0</v>
      </c>
      <c r="BF980" s="220">
        <f t="shared" si="421"/>
        <v>0</v>
      </c>
      <c r="BG980" s="220">
        <f t="shared" si="422"/>
        <v>0</v>
      </c>
      <c r="BH980" s="220">
        <f t="shared" si="423"/>
        <v>0</v>
      </c>
      <c r="BI980" s="220">
        <f t="shared" si="424"/>
        <v>0</v>
      </c>
      <c r="BJ980" s="220">
        <f t="shared" si="425"/>
        <v>0</v>
      </c>
      <c r="BK980" s="220">
        <f t="shared" si="426"/>
        <v>0</v>
      </c>
      <c r="BL980" s="220">
        <f t="shared" si="427"/>
        <v>0</v>
      </c>
      <c r="BM980" s="220">
        <f t="shared" si="428"/>
        <v>0</v>
      </c>
      <c r="BN980" s="220">
        <f t="shared" si="429"/>
        <v>0</v>
      </c>
      <c r="BO980" s="220">
        <f t="shared" si="430"/>
        <v>0</v>
      </c>
      <c r="BP980" s="220">
        <f t="shared" si="431"/>
        <v>0</v>
      </c>
      <c r="BQ980" s="220">
        <f t="shared" si="432"/>
        <v>0</v>
      </c>
      <c r="BR980" s="220">
        <f t="shared" si="409"/>
        <v>0</v>
      </c>
      <c r="BS980" s="220">
        <f t="shared" si="433"/>
        <v>0</v>
      </c>
      <c r="BT980" s="220">
        <f t="shared" si="434"/>
        <v>0</v>
      </c>
      <c r="BU980" s="220">
        <f t="shared" si="435"/>
        <v>0</v>
      </c>
      <c r="BV980" s="220">
        <f t="shared" si="436"/>
        <v>0</v>
      </c>
      <c r="BW980" s="220">
        <f t="shared" si="437"/>
        <v>0</v>
      </c>
      <c r="BX980" s="220">
        <f t="shared" si="438"/>
        <v>0</v>
      </c>
      <c r="BY980" s="220">
        <f t="shared" si="439"/>
        <v>0</v>
      </c>
      <c r="BZ980" s="220">
        <f t="shared" si="440"/>
        <v>0</v>
      </c>
      <c r="CA980" s="220">
        <f t="shared" si="441"/>
        <v>0</v>
      </c>
      <c r="CB980" s="220">
        <f t="shared" si="442"/>
        <v>0</v>
      </c>
      <c r="CC980" s="220">
        <f t="shared" si="443"/>
        <v>0</v>
      </c>
      <c r="CD980" s="220">
        <f t="shared" si="444"/>
        <v>0</v>
      </c>
      <c r="CE980" s="220">
        <f t="shared" si="445"/>
        <v>0</v>
      </c>
      <c r="CF980" s="220">
        <f t="shared" si="446"/>
        <v>0</v>
      </c>
      <c r="CG980" s="220">
        <f t="shared" si="447"/>
        <v>0</v>
      </c>
      <c r="CH980" s="220">
        <f t="shared" si="448"/>
        <v>0</v>
      </c>
      <c r="CI980" s="220">
        <f t="shared" si="449"/>
        <v>0</v>
      </c>
      <c r="CJ980" s="220">
        <f t="shared" si="450"/>
        <v>0</v>
      </c>
      <c r="CK980" s="220">
        <f t="shared" si="451"/>
        <v>0</v>
      </c>
      <c r="CL980" s="220">
        <f t="shared" si="452"/>
        <v>0</v>
      </c>
      <c r="CM980" s="220">
        <f t="shared" si="453"/>
        <v>0</v>
      </c>
      <c r="CN980" s="220">
        <f t="shared" si="411"/>
        <v>0</v>
      </c>
      <c r="CO980" s="220">
        <f t="shared" si="454"/>
        <v>0</v>
      </c>
      <c r="CP980" s="220">
        <f t="shared" si="455"/>
        <v>0</v>
      </c>
      <c r="CQ980" s="220">
        <f t="shared" si="456"/>
        <v>0</v>
      </c>
      <c r="CR980" s="220">
        <f t="shared" si="457"/>
        <v>0</v>
      </c>
      <c r="CS980" s="220">
        <f t="shared" si="458"/>
        <v>0</v>
      </c>
      <c r="CT980" s="220">
        <f t="shared" si="459"/>
        <v>0</v>
      </c>
      <c r="CU980" s="220">
        <f t="shared" si="460"/>
        <v>0</v>
      </c>
      <c r="CV980" s="220">
        <f t="shared" si="461"/>
        <v>0</v>
      </c>
      <c r="CW980" s="220">
        <f t="shared" si="462"/>
        <v>0</v>
      </c>
      <c r="CX980" s="220">
        <f t="shared" si="463"/>
        <v>0</v>
      </c>
      <c r="CY980" s="220">
        <f t="shared" si="464"/>
        <v>0</v>
      </c>
      <c r="CZ980" s="220">
        <f t="shared" si="465"/>
        <v>0</v>
      </c>
      <c r="DA980" s="220">
        <f t="shared" si="466"/>
        <v>0</v>
      </c>
      <c r="DB980" s="220">
        <f t="shared" si="467"/>
        <v>0</v>
      </c>
      <c r="DC980" s="220">
        <f t="shared" si="468"/>
        <v>0</v>
      </c>
      <c r="DD980" s="220">
        <f t="shared" si="469"/>
        <v>0</v>
      </c>
      <c r="DE980" s="220">
        <f t="shared" si="470"/>
        <v>0</v>
      </c>
      <c r="DF980" s="220">
        <f t="shared" si="471"/>
        <v>0</v>
      </c>
      <c r="DG980" s="220">
        <f t="shared" si="472"/>
        <v>0</v>
      </c>
      <c r="DH980" s="220">
        <f t="shared" si="473"/>
        <v>0</v>
      </c>
      <c r="DI980" s="220">
        <f t="shared" si="474"/>
        <v>0</v>
      </c>
      <c r="DJ980" s="220">
        <f t="shared" si="475"/>
        <v>0</v>
      </c>
      <c r="DK980" s="96" t="str">
        <f>IF(DJ980=0,"",IF(SUM($DJ$957:DJ980)=1,_xlfn.CONCAT(DL980,),IF($DJ$1014&gt;SUM($DJ$957:DJ980),_xlfn.CONCAT(", ",DL980),IF($DJ$1014=SUM($DJ$957:DJ980),_xlfn.CONCAT(" y ",DL980)))))</f>
        <v/>
      </c>
      <c r="DL980" s="98">
        <f t="shared" si="476"/>
        <v>23</v>
      </c>
      <c r="DQ980" s="645">
        <f t="shared" si="413"/>
        <v>0</v>
      </c>
      <c r="DR980" s="647"/>
    </row>
    <row r="981" spans="1:122" s="72" customFormat="1" ht="15" customHeight="1">
      <c r="A981" s="131"/>
      <c r="B981" s="15"/>
      <c r="C981" s="82" t="s">
        <v>89</v>
      </c>
      <c r="D981" s="792" t="str">
        <f>IF(CNGE_2026_M3_Secc1!$AH$40=CNGE_2026_M3_Secc1!$AJ$40,"",IF(CNGE_2026_M3_Secc1!D83="","",CNGE_2026_M3_Secc1!D83))</f>
        <v/>
      </c>
      <c r="E981" s="793"/>
      <c r="F981" s="793"/>
      <c r="G981" s="793"/>
      <c r="H981" s="793"/>
      <c r="I981" s="793"/>
      <c r="J981" s="793"/>
      <c r="K981" s="793"/>
      <c r="L981" s="793"/>
      <c r="M981" s="794"/>
      <c r="N981" s="432"/>
      <c r="O981" s="432"/>
      <c r="P981" s="432"/>
      <c r="Q981" s="432"/>
      <c r="R981" s="432"/>
      <c r="S981" s="432"/>
      <c r="T981" s="432"/>
      <c r="U981" s="432"/>
      <c r="V981" s="432"/>
      <c r="W981" s="432"/>
      <c r="X981" s="432"/>
      <c r="Y981" s="432"/>
      <c r="Z981" s="432"/>
      <c r="AA981" s="432"/>
      <c r="AB981" s="432"/>
      <c r="AC981" s="432"/>
      <c r="AD981" s="432"/>
      <c r="AE981" s="12"/>
      <c r="AF981" s="122"/>
      <c r="AG981" s="212"/>
      <c r="AH981" s="896">
        <f t="shared" si="477"/>
        <v>0</v>
      </c>
      <c r="AI981" s="627"/>
      <c r="AJ981" s="896">
        <f t="shared" si="405"/>
        <v>0</v>
      </c>
      <c r="AK981" s="627"/>
      <c r="AL981" s="896">
        <f t="shared" si="406"/>
        <v>0</v>
      </c>
      <c r="AM981" s="627"/>
      <c r="AN981" s="627">
        <f t="shared" si="414"/>
        <v>0</v>
      </c>
      <c r="AO981" s="627"/>
      <c r="AP981" s="639" t="str">
        <f>IF(AN981=0,"",IF(SUM($AN$957:AN981)=1,AR981,IF($AN$1014&gt;SUM($AN$957:AN981),_xlfn.CONCAT(", ",AR981),IF($AN$1014=SUM($AN$957:AN981),_xlfn.CONCAT(" y ",AR981,".")))))</f>
        <v/>
      </c>
      <c r="AQ981" s="641" t="str">
        <f>IF(AO981=0,"", IF(SUM($AN$582:BW981)=1,AR981, IF($AN$589&gt;SUM($AN$582:BW981),_xlfn.CONCAT(", ",AR981), IF($AN$589=SUM($AN$582:BW981),_xlfn.CONCAT(" y ",AR981,".")))))</f>
        <v/>
      </c>
      <c r="AR981" s="639">
        <f t="shared" si="478"/>
        <v>24</v>
      </c>
      <c r="AS981" s="641"/>
      <c r="AU981" s="1046">
        <f t="shared" si="415"/>
        <v>0</v>
      </c>
      <c r="AV981" s="1047"/>
      <c r="AX981" s="639">
        <f t="shared" si="416"/>
        <v>0</v>
      </c>
      <c r="AY981" s="641"/>
      <c r="BA981" s="220">
        <f t="shared" si="407"/>
        <v>0</v>
      </c>
      <c r="BB981" s="220">
        <f t="shared" si="417"/>
        <v>0</v>
      </c>
      <c r="BC981" s="220">
        <f t="shared" si="418"/>
        <v>0</v>
      </c>
      <c r="BD981" s="220">
        <f t="shared" si="419"/>
        <v>0</v>
      </c>
      <c r="BE981" s="220">
        <f t="shared" si="420"/>
        <v>0</v>
      </c>
      <c r="BF981" s="220">
        <f t="shared" si="421"/>
        <v>0</v>
      </c>
      <c r="BG981" s="220">
        <f t="shared" si="422"/>
        <v>0</v>
      </c>
      <c r="BH981" s="220">
        <f t="shared" si="423"/>
        <v>0</v>
      </c>
      <c r="BI981" s="220">
        <f t="shared" si="424"/>
        <v>0</v>
      </c>
      <c r="BJ981" s="220">
        <f t="shared" si="425"/>
        <v>0</v>
      </c>
      <c r="BK981" s="220">
        <f t="shared" si="426"/>
        <v>0</v>
      </c>
      <c r="BL981" s="220">
        <f t="shared" si="427"/>
        <v>0</v>
      </c>
      <c r="BM981" s="220">
        <f t="shared" si="428"/>
        <v>0</v>
      </c>
      <c r="BN981" s="220">
        <f t="shared" si="429"/>
        <v>0</v>
      </c>
      <c r="BO981" s="220">
        <f t="shared" si="430"/>
        <v>0</v>
      </c>
      <c r="BP981" s="220">
        <f t="shared" si="431"/>
        <v>0</v>
      </c>
      <c r="BQ981" s="220">
        <f t="shared" si="432"/>
        <v>0</v>
      </c>
      <c r="BR981" s="220">
        <f t="shared" si="409"/>
        <v>0</v>
      </c>
      <c r="BS981" s="220">
        <f t="shared" si="433"/>
        <v>0</v>
      </c>
      <c r="BT981" s="220">
        <f t="shared" si="434"/>
        <v>0</v>
      </c>
      <c r="BU981" s="220">
        <f t="shared" si="435"/>
        <v>0</v>
      </c>
      <c r="BV981" s="220">
        <f t="shared" si="436"/>
        <v>0</v>
      </c>
      <c r="BW981" s="220">
        <f t="shared" si="437"/>
        <v>0</v>
      </c>
      <c r="BX981" s="220">
        <f t="shared" si="438"/>
        <v>0</v>
      </c>
      <c r="BY981" s="220">
        <f t="shared" si="439"/>
        <v>0</v>
      </c>
      <c r="BZ981" s="220">
        <f t="shared" si="440"/>
        <v>0</v>
      </c>
      <c r="CA981" s="220">
        <f t="shared" si="441"/>
        <v>0</v>
      </c>
      <c r="CB981" s="220">
        <f t="shared" si="442"/>
        <v>0</v>
      </c>
      <c r="CC981" s="220">
        <f t="shared" si="443"/>
        <v>0</v>
      </c>
      <c r="CD981" s="220">
        <f t="shared" si="444"/>
        <v>0</v>
      </c>
      <c r="CE981" s="220">
        <f t="shared" si="445"/>
        <v>0</v>
      </c>
      <c r="CF981" s="220">
        <f t="shared" si="446"/>
        <v>0</v>
      </c>
      <c r="CG981" s="220">
        <f t="shared" si="447"/>
        <v>0</v>
      </c>
      <c r="CH981" s="220">
        <f t="shared" si="448"/>
        <v>0</v>
      </c>
      <c r="CI981" s="220">
        <f t="shared" si="449"/>
        <v>0</v>
      </c>
      <c r="CJ981" s="220">
        <f t="shared" si="450"/>
        <v>0</v>
      </c>
      <c r="CK981" s="220">
        <f t="shared" si="451"/>
        <v>0</v>
      </c>
      <c r="CL981" s="220">
        <f t="shared" si="452"/>
        <v>0</v>
      </c>
      <c r="CM981" s="220">
        <f t="shared" si="453"/>
        <v>0</v>
      </c>
      <c r="CN981" s="220">
        <f t="shared" si="411"/>
        <v>0</v>
      </c>
      <c r="CO981" s="220">
        <f t="shared" si="454"/>
        <v>0</v>
      </c>
      <c r="CP981" s="220">
        <f t="shared" si="455"/>
        <v>0</v>
      </c>
      <c r="CQ981" s="220">
        <f t="shared" si="456"/>
        <v>0</v>
      </c>
      <c r="CR981" s="220">
        <f t="shared" si="457"/>
        <v>0</v>
      </c>
      <c r="CS981" s="220">
        <f t="shared" si="458"/>
        <v>0</v>
      </c>
      <c r="CT981" s="220">
        <f t="shared" si="459"/>
        <v>0</v>
      </c>
      <c r="CU981" s="220">
        <f t="shared" si="460"/>
        <v>0</v>
      </c>
      <c r="CV981" s="220">
        <f t="shared" si="461"/>
        <v>0</v>
      </c>
      <c r="CW981" s="220">
        <f t="shared" si="462"/>
        <v>0</v>
      </c>
      <c r="CX981" s="220">
        <f t="shared" si="463"/>
        <v>0</v>
      </c>
      <c r="CY981" s="220">
        <f t="shared" si="464"/>
        <v>0</v>
      </c>
      <c r="CZ981" s="220">
        <f t="shared" si="465"/>
        <v>0</v>
      </c>
      <c r="DA981" s="220">
        <f t="shared" si="466"/>
        <v>0</v>
      </c>
      <c r="DB981" s="220">
        <f t="shared" si="467"/>
        <v>0</v>
      </c>
      <c r="DC981" s="220">
        <f t="shared" si="468"/>
        <v>0</v>
      </c>
      <c r="DD981" s="220">
        <f t="shared" si="469"/>
        <v>0</v>
      </c>
      <c r="DE981" s="220">
        <f t="shared" si="470"/>
        <v>0</v>
      </c>
      <c r="DF981" s="220">
        <f t="shared" si="471"/>
        <v>0</v>
      </c>
      <c r="DG981" s="220">
        <f t="shared" si="472"/>
        <v>0</v>
      </c>
      <c r="DH981" s="220">
        <f t="shared" si="473"/>
        <v>0</v>
      </c>
      <c r="DI981" s="220">
        <f t="shared" si="474"/>
        <v>0</v>
      </c>
      <c r="DJ981" s="220">
        <f t="shared" si="475"/>
        <v>0</v>
      </c>
      <c r="DK981" s="96" t="str">
        <f>IF(DJ981=0,"",IF(SUM($DJ$957:DJ981)=1,_xlfn.CONCAT(DL981,),IF($DJ$1014&gt;SUM($DJ$957:DJ981),_xlfn.CONCAT(", ",DL981),IF($DJ$1014=SUM($DJ$957:DJ981),_xlfn.CONCAT(" y ",DL981)))))</f>
        <v/>
      </c>
      <c r="DL981" s="98">
        <f t="shared" si="476"/>
        <v>24</v>
      </c>
      <c r="DQ981" s="645">
        <f t="shared" si="413"/>
        <v>0</v>
      </c>
      <c r="DR981" s="647"/>
    </row>
    <row r="982" spans="1:122" s="72" customFormat="1" ht="15" customHeight="1">
      <c r="A982" s="131"/>
      <c r="B982" s="15"/>
      <c r="C982" s="82" t="s">
        <v>90</v>
      </c>
      <c r="D982" s="792" t="str">
        <f>IF(CNGE_2026_M3_Secc1!$AH$40=CNGE_2026_M3_Secc1!$AJ$40,"",IF(CNGE_2026_M3_Secc1!D84="","",CNGE_2026_M3_Secc1!D84))</f>
        <v/>
      </c>
      <c r="E982" s="793"/>
      <c r="F982" s="793"/>
      <c r="G982" s="793"/>
      <c r="H982" s="793"/>
      <c r="I982" s="793"/>
      <c r="J982" s="793"/>
      <c r="K982" s="793"/>
      <c r="L982" s="793"/>
      <c r="M982" s="794"/>
      <c r="N982" s="432"/>
      <c r="O982" s="432"/>
      <c r="P982" s="432"/>
      <c r="Q982" s="432"/>
      <c r="R982" s="432"/>
      <c r="S982" s="432"/>
      <c r="T982" s="432"/>
      <c r="U982" s="432"/>
      <c r="V982" s="432"/>
      <c r="W982" s="432"/>
      <c r="X982" s="432"/>
      <c r="Y982" s="432"/>
      <c r="Z982" s="432"/>
      <c r="AA982" s="432"/>
      <c r="AB982" s="432"/>
      <c r="AC982" s="432"/>
      <c r="AD982" s="432"/>
      <c r="AE982" s="12"/>
      <c r="AF982" s="122"/>
      <c r="AG982" s="212"/>
      <c r="AH982" s="896">
        <f t="shared" si="477"/>
        <v>0</v>
      </c>
      <c r="AI982" s="627"/>
      <c r="AJ982" s="896">
        <f t="shared" si="405"/>
        <v>0</v>
      </c>
      <c r="AK982" s="627"/>
      <c r="AL982" s="896">
        <f t="shared" si="406"/>
        <v>0</v>
      </c>
      <c r="AM982" s="627"/>
      <c r="AN982" s="627">
        <f t="shared" si="414"/>
        <v>0</v>
      </c>
      <c r="AO982" s="627"/>
      <c r="AP982" s="639" t="str">
        <f>IF(AN982=0,"",IF(SUM($AN$957:AN982)=1,AR982,IF($AN$1014&gt;SUM($AN$957:AN982),_xlfn.CONCAT(", ",AR982),IF($AN$1014=SUM($AN$957:AN982),_xlfn.CONCAT(" y ",AR982,".")))))</f>
        <v/>
      </c>
      <c r="AQ982" s="641" t="str">
        <f>IF(AO982=0,"", IF(SUM($AN$582:BW982)=1,AR982, IF($AN$589&gt;SUM($AN$582:BW982),_xlfn.CONCAT(", ",AR982), IF($AN$589=SUM($AN$582:BW982),_xlfn.CONCAT(" y ",AR982,".")))))</f>
        <v/>
      </c>
      <c r="AR982" s="639">
        <f t="shared" si="478"/>
        <v>25</v>
      </c>
      <c r="AS982" s="641"/>
      <c r="AU982" s="1046">
        <f t="shared" si="415"/>
        <v>0</v>
      </c>
      <c r="AV982" s="1047"/>
      <c r="AX982" s="639">
        <f t="shared" si="416"/>
        <v>0</v>
      </c>
      <c r="AY982" s="641"/>
      <c r="BA982" s="220">
        <f t="shared" si="407"/>
        <v>0</v>
      </c>
      <c r="BB982" s="220">
        <f t="shared" si="417"/>
        <v>0</v>
      </c>
      <c r="BC982" s="220">
        <f t="shared" si="418"/>
        <v>0</v>
      </c>
      <c r="BD982" s="220">
        <f t="shared" si="419"/>
        <v>0</v>
      </c>
      <c r="BE982" s="220">
        <f t="shared" si="420"/>
        <v>0</v>
      </c>
      <c r="BF982" s="220">
        <f t="shared" si="421"/>
        <v>0</v>
      </c>
      <c r="BG982" s="220">
        <f t="shared" si="422"/>
        <v>0</v>
      </c>
      <c r="BH982" s="220">
        <f t="shared" si="423"/>
        <v>0</v>
      </c>
      <c r="BI982" s="220">
        <f t="shared" si="424"/>
        <v>0</v>
      </c>
      <c r="BJ982" s="220">
        <f t="shared" si="425"/>
        <v>0</v>
      </c>
      <c r="BK982" s="220">
        <f t="shared" si="426"/>
        <v>0</v>
      </c>
      <c r="BL982" s="220">
        <f t="shared" si="427"/>
        <v>0</v>
      </c>
      <c r="BM982" s="220">
        <f t="shared" si="428"/>
        <v>0</v>
      </c>
      <c r="BN982" s="220">
        <f t="shared" si="429"/>
        <v>0</v>
      </c>
      <c r="BO982" s="220">
        <f t="shared" si="430"/>
        <v>0</v>
      </c>
      <c r="BP982" s="220">
        <f t="shared" si="431"/>
        <v>0</v>
      </c>
      <c r="BQ982" s="220">
        <f t="shared" si="432"/>
        <v>0</v>
      </c>
      <c r="BR982" s="220">
        <f t="shared" si="409"/>
        <v>0</v>
      </c>
      <c r="BS982" s="220">
        <f t="shared" si="433"/>
        <v>0</v>
      </c>
      <c r="BT982" s="220">
        <f t="shared" si="434"/>
        <v>0</v>
      </c>
      <c r="BU982" s="220">
        <f t="shared" si="435"/>
        <v>0</v>
      </c>
      <c r="BV982" s="220">
        <f t="shared" si="436"/>
        <v>0</v>
      </c>
      <c r="BW982" s="220">
        <f t="shared" si="437"/>
        <v>0</v>
      </c>
      <c r="BX982" s="220">
        <f t="shared" si="438"/>
        <v>0</v>
      </c>
      <c r="BY982" s="220">
        <f t="shared" si="439"/>
        <v>0</v>
      </c>
      <c r="BZ982" s="220">
        <f t="shared" si="440"/>
        <v>0</v>
      </c>
      <c r="CA982" s="220">
        <f t="shared" si="441"/>
        <v>0</v>
      </c>
      <c r="CB982" s="220">
        <f t="shared" si="442"/>
        <v>0</v>
      </c>
      <c r="CC982" s="220">
        <f t="shared" si="443"/>
        <v>0</v>
      </c>
      <c r="CD982" s="220">
        <f t="shared" si="444"/>
        <v>0</v>
      </c>
      <c r="CE982" s="220">
        <f t="shared" si="445"/>
        <v>0</v>
      </c>
      <c r="CF982" s="220">
        <f t="shared" si="446"/>
        <v>0</v>
      </c>
      <c r="CG982" s="220">
        <f t="shared" si="447"/>
        <v>0</v>
      </c>
      <c r="CH982" s="220">
        <f t="shared" si="448"/>
        <v>0</v>
      </c>
      <c r="CI982" s="220">
        <f t="shared" si="449"/>
        <v>0</v>
      </c>
      <c r="CJ982" s="220">
        <f t="shared" si="450"/>
        <v>0</v>
      </c>
      <c r="CK982" s="220">
        <f t="shared" si="451"/>
        <v>0</v>
      </c>
      <c r="CL982" s="220">
        <f t="shared" si="452"/>
        <v>0</v>
      </c>
      <c r="CM982" s="220">
        <f t="shared" si="453"/>
        <v>0</v>
      </c>
      <c r="CN982" s="220">
        <f t="shared" si="411"/>
        <v>0</v>
      </c>
      <c r="CO982" s="220">
        <f t="shared" si="454"/>
        <v>0</v>
      </c>
      <c r="CP982" s="220">
        <f t="shared" si="455"/>
        <v>0</v>
      </c>
      <c r="CQ982" s="220">
        <f t="shared" si="456"/>
        <v>0</v>
      </c>
      <c r="CR982" s="220">
        <f t="shared" si="457"/>
        <v>0</v>
      </c>
      <c r="CS982" s="220">
        <f t="shared" si="458"/>
        <v>0</v>
      </c>
      <c r="CT982" s="220">
        <f t="shared" si="459"/>
        <v>0</v>
      </c>
      <c r="CU982" s="220">
        <f t="shared" si="460"/>
        <v>0</v>
      </c>
      <c r="CV982" s="220">
        <f t="shared" si="461"/>
        <v>0</v>
      </c>
      <c r="CW982" s="220">
        <f t="shared" si="462"/>
        <v>0</v>
      </c>
      <c r="CX982" s="220">
        <f t="shared" si="463"/>
        <v>0</v>
      </c>
      <c r="CY982" s="220">
        <f t="shared" si="464"/>
        <v>0</v>
      </c>
      <c r="CZ982" s="220">
        <f t="shared" si="465"/>
        <v>0</v>
      </c>
      <c r="DA982" s="220">
        <f t="shared" si="466"/>
        <v>0</v>
      </c>
      <c r="DB982" s="220">
        <f t="shared" si="467"/>
        <v>0</v>
      </c>
      <c r="DC982" s="220">
        <f t="shared" si="468"/>
        <v>0</v>
      </c>
      <c r="DD982" s="220">
        <f t="shared" si="469"/>
        <v>0</v>
      </c>
      <c r="DE982" s="220">
        <f t="shared" si="470"/>
        <v>0</v>
      </c>
      <c r="DF982" s="220">
        <f t="shared" si="471"/>
        <v>0</v>
      </c>
      <c r="DG982" s="220">
        <f t="shared" si="472"/>
        <v>0</v>
      </c>
      <c r="DH982" s="220">
        <f t="shared" si="473"/>
        <v>0</v>
      </c>
      <c r="DI982" s="220">
        <f t="shared" si="474"/>
        <v>0</v>
      </c>
      <c r="DJ982" s="220">
        <f t="shared" si="475"/>
        <v>0</v>
      </c>
      <c r="DK982" s="96" t="str">
        <f>IF(DJ982=0,"",IF(SUM($DJ$957:DJ982)=1,_xlfn.CONCAT(DL982,),IF($DJ$1014&gt;SUM($DJ$957:DJ982),_xlfn.CONCAT(", ",DL982),IF($DJ$1014=SUM($DJ$957:DJ982),_xlfn.CONCAT(" y ",DL982)))))</f>
        <v/>
      </c>
      <c r="DL982" s="98">
        <f t="shared" si="476"/>
        <v>25</v>
      </c>
      <c r="DQ982" s="645">
        <f t="shared" si="413"/>
        <v>0</v>
      </c>
      <c r="DR982" s="647"/>
    </row>
    <row r="983" spans="1:122" s="72" customFormat="1" ht="15" customHeight="1">
      <c r="A983" s="131"/>
      <c r="B983" s="15"/>
      <c r="C983" s="82" t="s">
        <v>91</v>
      </c>
      <c r="D983" s="792" t="str">
        <f>IF(CNGE_2026_M3_Secc1!$AH$40=CNGE_2026_M3_Secc1!$AJ$40,"",IF(CNGE_2026_M3_Secc1!D85="","",CNGE_2026_M3_Secc1!D85))</f>
        <v/>
      </c>
      <c r="E983" s="793"/>
      <c r="F983" s="793"/>
      <c r="G983" s="793"/>
      <c r="H983" s="793"/>
      <c r="I983" s="793"/>
      <c r="J983" s="793"/>
      <c r="K983" s="793"/>
      <c r="L983" s="793"/>
      <c r="M983" s="794"/>
      <c r="N983" s="432"/>
      <c r="O983" s="432"/>
      <c r="P983" s="432"/>
      <c r="Q983" s="432"/>
      <c r="R983" s="432"/>
      <c r="S983" s="432"/>
      <c r="T983" s="432"/>
      <c r="U983" s="432"/>
      <c r="V983" s="432"/>
      <c r="W983" s="432"/>
      <c r="X983" s="432"/>
      <c r="Y983" s="432"/>
      <c r="Z983" s="432"/>
      <c r="AA983" s="432"/>
      <c r="AB983" s="432"/>
      <c r="AC983" s="432"/>
      <c r="AD983" s="432"/>
      <c r="AE983" s="12"/>
      <c r="AF983" s="122"/>
      <c r="AG983" s="212"/>
      <c r="AH983" s="896">
        <f t="shared" si="477"/>
        <v>0</v>
      </c>
      <c r="AI983" s="627"/>
      <c r="AJ983" s="896">
        <f t="shared" si="405"/>
        <v>0</v>
      </c>
      <c r="AK983" s="627"/>
      <c r="AL983" s="896">
        <f t="shared" si="406"/>
        <v>0</v>
      </c>
      <c r="AM983" s="627"/>
      <c r="AN983" s="627">
        <f t="shared" si="414"/>
        <v>0</v>
      </c>
      <c r="AO983" s="627"/>
      <c r="AP983" s="639" t="str">
        <f>IF(AN983=0,"",IF(SUM($AN$957:AN983)=1,AR983,IF($AN$1014&gt;SUM($AN$957:AN983),_xlfn.CONCAT(", ",AR983),IF($AN$1014=SUM($AN$957:AN983),_xlfn.CONCAT(" y ",AR983,".")))))</f>
        <v/>
      </c>
      <c r="AQ983" s="641" t="str">
        <f>IF(AO983=0,"", IF(SUM($AN$582:BW983)=1,AR983, IF($AN$589&gt;SUM($AN$582:BW983),_xlfn.CONCAT(", ",AR983), IF($AN$589=SUM($AN$582:BW983),_xlfn.CONCAT(" y ",AR983,".")))))</f>
        <v/>
      </c>
      <c r="AR983" s="639">
        <f t="shared" si="478"/>
        <v>26</v>
      </c>
      <c r="AS983" s="641"/>
      <c r="AU983" s="1046">
        <f t="shared" si="415"/>
        <v>0</v>
      </c>
      <c r="AV983" s="1047"/>
      <c r="AX983" s="639">
        <f t="shared" si="416"/>
        <v>0</v>
      </c>
      <c r="AY983" s="641"/>
      <c r="BA983" s="220">
        <f t="shared" si="407"/>
        <v>0</v>
      </c>
      <c r="BB983" s="220">
        <f t="shared" si="417"/>
        <v>0</v>
      </c>
      <c r="BC983" s="220">
        <f t="shared" si="418"/>
        <v>0</v>
      </c>
      <c r="BD983" s="220">
        <f t="shared" si="419"/>
        <v>0</v>
      </c>
      <c r="BE983" s="220">
        <f t="shared" si="420"/>
        <v>0</v>
      </c>
      <c r="BF983" s="220">
        <f t="shared" si="421"/>
        <v>0</v>
      </c>
      <c r="BG983" s="220">
        <f t="shared" si="422"/>
        <v>0</v>
      </c>
      <c r="BH983" s="220">
        <f t="shared" si="423"/>
        <v>0</v>
      </c>
      <c r="BI983" s="220">
        <f t="shared" si="424"/>
        <v>0</v>
      </c>
      <c r="BJ983" s="220">
        <f t="shared" si="425"/>
        <v>0</v>
      </c>
      <c r="BK983" s="220">
        <f t="shared" si="426"/>
        <v>0</v>
      </c>
      <c r="BL983" s="220">
        <f t="shared" si="427"/>
        <v>0</v>
      </c>
      <c r="BM983" s="220">
        <f t="shared" si="428"/>
        <v>0</v>
      </c>
      <c r="BN983" s="220">
        <f t="shared" si="429"/>
        <v>0</v>
      </c>
      <c r="BO983" s="220">
        <f t="shared" si="430"/>
        <v>0</v>
      </c>
      <c r="BP983" s="220">
        <f t="shared" si="431"/>
        <v>0</v>
      </c>
      <c r="BQ983" s="220">
        <f t="shared" si="432"/>
        <v>0</v>
      </c>
      <c r="BR983" s="220">
        <f t="shared" si="409"/>
        <v>0</v>
      </c>
      <c r="BS983" s="220">
        <f t="shared" si="433"/>
        <v>0</v>
      </c>
      <c r="BT983" s="220">
        <f t="shared" si="434"/>
        <v>0</v>
      </c>
      <c r="BU983" s="220">
        <f t="shared" si="435"/>
        <v>0</v>
      </c>
      <c r="BV983" s="220">
        <f t="shared" si="436"/>
        <v>0</v>
      </c>
      <c r="BW983" s="220">
        <f t="shared" si="437"/>
        <v>0</v>
      </c>
      <c r="BX983" s="220">
        <f t="shared" si="438"/>
        <v>0</v>
      </c>
      <c r="BY983" s="220">
        <f t="shared" si="439"/>
        <v>0</v>
      </c>
      <c r="BZ983" s="220">
        <f t="shared" si="440"/>
        <v>0</v>
      </c>
      <c r="CA983" s="220">
        <f t="shared" si="441"/>
        <v>0</v>
      </c>
      <c r="CB983" s="220">
        <f t="shared" si="442"/>
        <v>0</v>
      </c>
      <c r="CC983" s="220">
        <f t="shared" si="443"/>
        <v>0</v>
      </c>
      <c r="CD983" s="220">
        <f t="shared" si="444"/>
        <v>0</v>
      </c>
      <c r="CE983" s="220">
        <f t="shared" si="445"/>
        <v>0</v>
      </c>
      <c r="CF983" s="220">
        <f t="shared" si="446"/>
        <v>0</v>
      </c>
      <c r="CG983" s="220">
        <f t="shared" si="447"/>
        <v>0</v>
      </c>
      <c r="CH983" s="220">
        <f t="shared" si="448"/>
        <v>0</v>
      </c>
      <c r="CI983" s="220">
        <f t="shared" si="449"/>
        <v>0</v>
      </c>
      <c r="CJ983" s="220">
        <f t="shared" si="450"/>
        <v>0</v>
      </c>
      <c r="CK983" s="220">
        <f t="shared" si="451"/>
        <v>0</v>
      </c>
      <c r="CL983" s="220">
        <f t="shared" si="452"/>
        <v>0</v>
      </c>
      <c r="CM983" s="220">
        <f t="shared" si="453"/>
        <v>0</v>
      </c>
      <c r="CN983" s="220">
        <f t="shared" si="411"/>
        <v>0</v>
      </c>
      <c r="CO983" s="220">
        <f t="shared" si="454"/>
        <v>0</v>
      </c>
      <c r="CP983" s="220">
        <f t="shared" si="455"/>
        <v>0</v>
      </c>
      <c r="CQ983" s="220">
        <f t="shared" si="456"/>
        <v>0</v>
      </c>
      <c r="CR983" s="220">
        <f t="shared" si="457"/>
        <v>0</v>
      </c>
      <c r="CS983" s="220">
        <f t="shared" si="458"/>
        <v>0</v>
      </c>
      <c r="CT983" s="220">
        <f t="shared" si="459"/>
        <v>0</v>
      </c>
      <c r="CU983" s="220">
        <f t="shared" si="460"/>
        <v>0</v>
      </c>
      <c r="CV983" s="220">
        <f t="shared" si="461"/>
        <v>0</v>
      </c>
      <c r="CW983" s="220">
        <f t="shared" si="462"/>
        <v>0</v>
      </c>
      <c r="CX983" s="220">
        <f t="shared" si="463"/>
        <v>0</v>
      </c>
      <c r="CY983" s="220">
        <f t="shared" si="464"/>
        <v>0</v>
      </c>
      <c r="CZ983" s="220">
        <f t="shared" si="465"/>
        <v>0</v>
      </c>
      <c r="DA983" s="220">
        <f t="shared" si="466"/>
        <v>0</v>
      </c>
      <c r="DB983" s="220">
        <f t="shared" si="467"/>
        <v>0</v>
      </c>
      <c r="DC983" s="220">
        <f t="shared" si="468"/>
        <v>0</v>
      </c>
      <c r="DD983" s="220">
        <f t="shared" si="469"/>
        <v>0</v>
      </c>
      <c r="DE983" s="220">
        <f t="shared" si="470"/>
        <v>0</v>
      </c>
      <c r="DF983" s="220">
        <f t="shared" si="471"/>
        <v>0</v>
      </c>
      <c r="DG983" s="220">
        <f t="shared" si="472"/>
        <v>0</v>
      </c>
      <c r="DH983" s="220">
        <f t="shared" si="473"/>
        <v>0</v>
      </c>
      <c r="DI983" s="220">
        <f t="shared" si="474"/>
        <v>0</v>
      </c>
      <c r="DJ983" s="220">
        <f t="shared" si="475"/>
        <v>0</v>
      </c>
      <c r="DK983" s="96" t="str">
        <f>IF(DJ983=0,"",IF(SUM($DJ$957:DJ983)=1,_xlfn.CONCAT(DL983,),IF($DJ$1014&gt;SUM($DJ$957:DJ983),_xlfn.CONCAT(", ",DL983),IF($DJ$1014=SUM($DJ$957:DJ983),_xlfn.CONCAT(" y ",DL983)))))</f>
        <v/>
      </c>
      <c r="DL983" s="98">
        <f t="shared" si="476"/>
        <v>26</v>
      </c>
      <c r="DQ983" s="645">
        <f t="shared" si="413"/>
        <v>0</v>
      </c>
      <c r="DR983" s="647"/>
    </row>
    <row r="984" spans="1:122" s="72" customFormat="1" ht="15" customHeight="1">
      <c r="A984" s="131"/>
      <c r="B984" s="15"/>
      <c r="C984" s="82" t="s">
        <v>92</v>
      </c>
      <c r="D984" s="792" t="str">
        <f>IF(CNGE_2026_M3_Secc1!$AH$40=CNGE_2026_M3_Secc1!$AJ$40,"",IF(CNGE_2026_M3_Secc1!D86="","",CNGE_2026_M3_Secc1!D86))</f>
        <v/>
      </c>
      <c r="E984" s="793"/>
      <c r="F984" s="793"/>
      <c r="G984" s="793"/>
      <c r="H984" s="793"/>
      <c r="I984" s="793"/>
      <c r="J984" s="793"/>
      <c r="K984" s="793"/>
      <c r="L984" s="793"/>
      <c r="M984" s="794"/>
      <c r="N984" s="432"/>
      <c r="O984" s="432"/>
      <c r="P984" s="432"/>
      <c r="Q984" s="432"/>
      <c r="R984" s="432"/>
      <c r="S984" s="432"/>
      <c r="T984" s="432"/>
      <c r="U984" s="432"/>
      <c r="V984" s="432"/>
      <c r="W984" s="432"/>
      <c r="X984" s="432"/>
      <c r="Y984" s="432"/>
      <c r="Z984" s="432"/>
      <c r="AA984" s="432"/>
      <c r="AB984" s="432"/>
      <c r="AC984" s="432"/>
      <c r="AD984" s="432"/>
      <c r="AE984" s="12"/>
      <c r="AF984" s="122"/>
      <c r="AG984" s="212"/>
      <c r="AH984" s="896">
        <f t="shared" si="477"/>
        <v>0</v>
      </c>
      <c r="AI984" s="627"/>
      <c r="AJ984" s="896">
        <f t="shared" si="405"/>
        <v>0</v>
      </c>
      <c r="AK984" s="627"/>
      <c r="AL984" s="896">
        <f t="shared" si="406"/>
        <v>0</v>
      </c>
      <c r="AM984" s="627"/>
      <c r="AN984" s="627">
        <f t="shared" si="414"/>
        <v>0</v>
      </c>
      <c r="AO984" s="627"/>
      <c r="AP984" s="639" t="str">
        <f>IF(AN984=0,"",IF(SUM($AN$957:AN984)=1,AR984,IF($AN$1014&gt;SUM($AN$957:AN984),_xlfn.CONCAT(", ",AR984),IF($AN$1014=SUM($AN$957:AN984),_xlfn.CONCAT(" y ",AR984,".")))))</f>
        <v/>
      </c>
      <c r="AQ984" s="641" t="str">
        <f>IF(AO984=0,"", IF(SUM($AN$582:BW984)=1,AR984, IF($AN$589&gt;SUM($AN$582:BW984),_xlfn.CONCAT(", ",AR984), IF($AN$589=SUM($AN$582:BW984),_xlfn.CONCAT(" y ",AR984,".")))))</f>
        <v/>
      </c>
      <c r="AR984" s="639">
        <f t="shared" si="478"/>
        <v>27</v>
      </c>
      <c r="AS984" s="641"/>
      <c r="AU984" s="1046">
        <f t="shared" si="415"/>
        <v>0</v>
      </c>
      <c r="AV984" s="1047"/>
      <c r="AX984" s="639">
        <f t="shared" si="416"/>
        <v>0</v>
      </c>
      <c r="AY984" s="641"/>
      <c r="BA984" s="220">
        <f t="shared" si="407"/>
        <v>0</v>
      </c>
      <c r="BB984" s="220">
        <f t="shared" si="417"/>
        <v>0</v>
      </c>
      <c r="BC984" s="220">
        <f t="shared" si="418"/>
        <v>0</v>
      </c>
      <c r="BD984" s="220">
        <f t="shared" si="419"/>
        <v>0</v>
      </c>
      <c r="BE984" s="220">
        <f t="shared" si="420"/>
        <v>0</v>
      </c>
      <c r="BF984" s="220">
        <f t="shared" si="421"/>
        <v>0</v>
      </c>
      <c r="BG984" s="220">
        <f t="shared" si="422"/>
        <v>0</v>
      </c>
      <c r="BH984" s="220">
        <f t="shared" si="423"/>
        <v>0</v>
      </c>
      <c r="BI984" s="220">
        <f t="shared" si="424"/>
        <v>0</v>
      </c>
      <c r="BJ984" s="220">
        <f t="shared" si="425"/>
        <v>0</v>
      </c>
      <c r="BK984" s="220">
        <f t="shared" si="426"/>
        <v>0</v>
      </c>
      <c r="BL984" s="220">
        <f t="shared" si="427"/>
        <v>0</v>
      </c>
      <c r="BM984" s="220">
        <f t="shared" si="428"/>
        <v>0</v>
      </c>
      <c r="BN984" s="220">
        <f t="shared" si="429"/>
        <v>0</v>
      </c>
      <c r="BO984" s="220">
        <f t="shared" si="430"/>
        <v>0</v>
      </c>
      <c r="BP984" s="220">
        <f t="shared" si="431"/>
        <v>0</v>
      </c>
      <c r="BQ984" s="220">
        <f t="shared" si="432"/>
        <v>0</v>
      </c>
      <c r="BR984" s="220">
        <f t="shared" si="409"/>
        <v>0</v>
      </c>
      <c r="BS984" s="220">
        <f t="shared" si="433"/>
        <v>0</v>
      </c>
      <c r="BT984" s="220">
        <f t="shared" si="434"/>
        <v>0</v>
      </c>
      <c r="BU984" s="220">
        <f t="shared" si="435"/>
        <v>0</v>
      </c>
      <c r="BV984" s="220">
        <f t="shared" si="436"/>
        <v>0</v>
      </c>
      <c r="BW984" s="220">
        <f t="shared" si="437"/>
        <v>0</v>
      </c>
      <c r="BX984" s="220">
        <f t="shared" si="438"/>
        <v>0</v>
      </c>
      <c r="BY984" s="220">
        <f t="shared" si="439"/>
        <v>0</v>
      </c>
      <c r="BZ984" s="220">
        <f t="shared" si="440"/>
        <v>0</v>
      </c>
      <c r="CA984" s="220">
        <f t="shared" si="441"/>
        <v>0</v>
      </c>
      <c r="CB984" s="220">
        <f t="shared" si="442"/>
        <v>0</v>
      </c>
      <c r="CC984" s="220">
        <f t="shared" si="443"/>
        <v>0</v>
      </c>
      <c r="CD984" s="220">
        <f t="shared" si="444"/>
        <v>0</v>
      </c>
      <c r="CE984" s="220">
        <f t="shared" si="445"/>
        <v>0</v>
      </c>
      <c r="CF984" s="220">
        <f t="shared" si="446"/>
        <v>0</v>
      </c>
      <c r="CG984" s="220">
        <f t="shared" si="447"/>
        <v>0</v>
      </c>
      <c r="CH984" s="220">
        <f t="shared" si="448"/>
        <v>0</v>
      </c>
      <c r="CI984" s="220">
        <f t="shared" si="449"/>
        <v>0</v>
      </c>
      <c r="CJ984" s="220">
        <f t="shared" si="450"/>
        <v>0</v>
      </c>
      <c r="CK984" s="220">
        <f t="shared" si="451"/>
        <v>0</v>
      </c>
      <c r="CL984" s="220">
        <f t="shared" si="452"/>
        <v>0</v>
      </c>
      <c r="CM984" s="220">
        <f t="shared" si="453"/>
        <v>0</v>
      </c>
      <c r="CN984" s="220">
        <f t="shared" si="411"/>
        <v>0</v>
      </c>
      <c r="CO984" s="220">
        <f t="shared" si="454"/>
        <v>0</v>
      </c>
      <c r="CP984" s="220">
        <f t="shared" si="455"/>
        <v>0</v>
      </c>
      <c r="CQ984" s="220">
        <f t="shared" si="456"/>
        <v>0</v>
      </c>
      <c r="CR984" s="220">
        <f t="shared" si="457"/>
        <v>0</v>
      </c>
      <c r="CS984" s="220">
        <f t="shared" si="458"/>
        <v>0</v>
      </c>
      <c r="CT984" s="220">
        <f t="shared" si="459"/>
        <v>0</v>
      </c>
      <c r="CU984" s="220">
        <f t="shared" si="460"/>
        <v>0</v>
      </c>
      <c r="CV984" s="220">
        <f t="shared" si="461"/>
        <v>0</v>
      </c>
      <c r="CW984" s="220">
        <f t="shared" si="462"/>
        <v>0</v>
      </c>
      <c r="CX984" s="220">
        <f t="shared" si="463"/>
        <v>0</v>
      </c>
      <c r="CY984" s="220">
        <f t="shared" si="464"/>
        <v>0</v>
      </c>
      <c r="CZ984" s="220">
        <f t="shared" si="465"/>
        <v>0</v>
      </c>
      <c r="DA984" s="220">
        <f t="shared" si="466"/>
        <v>0</v>
      </c>
      <c r="DB984" s="220">
        <f t="shared" si="467"/>
        <v>0</v>
      </c>
      <c r="DC984" s="220">
        <f t="shared" si="468"/>
        <v>0</v>
      </c>
      <c r="DD984" s="220">
        <f t="shared" si="469"/>
        <v>0</v>
      </c>
      <c r="DE984" s="220">
        <f t="shared" si="470"/>
        <v>0</v>
      </c>
      <c r="DF984" s="220">
        <f t="shared" si="471"/>
        <v>0</v>
      </c>
      <c r="DG984" s="220">
        <f t="shared" si="472"/>
        <v>0</v>
      </c>
      <c r="DH984" s="220">
        <f t="shared" si="473"/>
        <v>0</v>
      </c>
      <c r="DI984" s="220">
        <f t="shared" si="474"/>
        <v>0</v>
      </c>
      <c r="DJ984" s="220">
        <f t="shared" si="475"/>
        <v>0</v>
      </c>
      <c r="DK984" s="96" t="str">
        <f>IF(DJ984=0,"",IF(SUM($DJ$957:DJ984)=1,_xlfn.CONCAT(DL984,),IF($DJ$1014&gt;SUM($DJ$957:DJ984),_xlfn.CONCAT(", ",DL984),IF($DJ$1014=SUM($DJ$957:DJ984),_xlfn.CONCAT(" y ",DL984)))))</f>
        <v/>
      </c>
      <c r="DL984" s="98">
        <f t="shared" si="476"/>
        <v>27</v>
      </c>
      <c r="DQ984" s="645">
        <f t="shared" si="413"/>
        <v>0</v>
      </c>
      <c r="DR984" s="647"/>
    </row>
    <row r="985" spans="1:122" s="72" customFormat="1" ht="15" customHeight="1">
      <c r="A985" s="131"/>
      <c r="B985" s="15"/>
      <c r="C985" s="82" t="s">
        <v>93</v>
      </c>
      <c r="D985" s="792" t="str">
        <f>IF(CNGE_2026_M3_Secc1!$AH$40=CNGE_2026_M3_Secc1!$AJ$40,"",IF(CNGE_2026_M3_Secc1!D87="","",CNGE_2026_M3_Secc1!D87))</f>
        <v/>
      </c>
      <c r="E985" s="793"/>
      <c r="F985" s="793"/>
      <c r="G985" s="793"/>
      <c r="H985" s="793"/>
      <c r="I985" s="793"/>
      <c r="J985" s="793"/>
      <c r="K985" s="793"/>
      <c r="L985" s="793"/>
      <c r="M985" s="794"/>
      <c r="N985" s="432"/>
      <c r="O985" s="432"/>
      <c r="P985" s="432"/>
      <c r="Q985" s="432"/>
      <c r="R985" s="432"/>
      <c r="S985" s="432"/>
      <c r="T985" s="432"/>
      <c r="U985" s="432"/>
      <c r="V985" s="432"/>
      <c r="W985" s="432"/>
      <c r="X985" s="432"/>
      <c r="Y985" s="432"/>
      <c r="Z985" s="432"/>
      <c r="AA985" s="432"/>
      <c r="AB985" s="432"/>
      <c r="AC985" s="432"/>
      <c r="AD985" s="432"/>
      <c r="AE985" s="12"/>
      <c r="AF985" s="122"/>
      <c r="AG985" s="212"/>
      <c r="AH985" s="896">
        <f t="shared" si="477"/>
        <v>0</v>
      </c>
      <c r="AI985" s="627"/>
      <c r="AJ985" s="896">
        <f t="shared" si="405"/>
        <v>0</v>
      </c>
      <c r="AK985" s="627"/>
      <c r="AL985" s="896">
        <f t="shared" si="406"/>
        <v>0</v>
      </c>
      <c r="AM985" s="627"/>
      <c r="AN985" s="627">
        <f t="shared" si="414"/>
        <v>0</v>
      </c>
      <c r="AO985" s="627"/>
      <c r="AP985" s="639" t="str">
        <f>IF(AN985=0,"",IF(SUM($AN$957:AN985)=1,AR985,IF($AN$1014&gt;SUM($AN$957:AN985),_xlfn.CONCAT(", ",AR985),IF($AN$1014=SUM($AN$957:AN985),_xlfn.CONCAT(" y ",AR985,".")))))</f>
        <v/>
      </c>
      <c r="AQ985" s="641" t="str">
        <f>IF(AO985=0,"", IF(SUM($AN$582:BW985)=1,AR985, IF($AN$589&gt;SUM($AN$582:BW985),_xlfn.CONCAT(", ",AR985), IF($AN$589=SUM($AN$582:BW985),_xlfn.CONCAT(" y ",AR985,".")))))</f>
        <v/>
      </c>
      <c r="AR985" s="639">
        <f t="shared" si="478"/>
        <v>28</v>
      </c>
      <c r="AS985" s="641"/>
      <c r="AU985" s="1046">
        <f t="shared" si="415"/>
        <v>0</v>
      </c>
      <c r="AV985" s="1047"/>
      <c r="AX985" s="639">
        <f t="shared" si="416"/>
        <v>0</v>
      </c>
      <c r="AY985" s="641"/>
      <c r="BA985" s="220">
        <f t="shared" si="407"/>
        <v>0</v>
      </c>
      <c r="BB985" s="220">
        <f t="shared" si="417"/>
        <v>0</v>
      </c>
      <c r="BC985" s="220">
        <f t="shared" si="418"/>
        <v>0</v>
      </c>
      <c r="BD985" s="220">
        <f t="shared" si="419"/>
        <v>0</v>
      </c>
      <c r="BE985" s="220">
        <f t="shared" si="420"/>
        <v>0</v>
      </c>
      <c r="BF985" s="220">
        <f t="shared" si="421"/>
        <v>0</v>
      </c>
      <c r="BG985" s="220">
        <f t="shared" si="422"/>
        <v>0</v>
      </c>
      <c r="BH985" s="220">
        <f t="shared" si="423"/>
        <v>0</v>
      </c>
      <c r="BI985" s="220">
        <f t="shared" si="424"/>
        <v>0</v>
      </c>
      <c r="BJ985" s="220">
        <f t="shared" si="425"/>
        <v>0</v>
      </c>
      <c r="BK985" s="220">
        <f t="shared" si="426"/>
        <v>0</v>
      </c>
      <c r="BL985" s="220">
        <f t="shared" si="427"/>
        <v>0</v>
      </c>
      <c r="BM985" s="220">
        <f t="shared" si="428"/>
        <v>0</v>
      </c>
      <c r="BN985" s="220">
        <f t="shared" si="429"/>
        <v>0</v>
      </c>
      <c r="BO985" s="220">
        <f t="shared" si="430"/>
        <v>0</v>
      </c>
      <c r="BP985" s="220">
        <f t="shared" si="431"/>
        <v>0</v>
      </c>
      <c r="BQ985" s="220">
        <f t="shared" si="432"/>
        <v>0</v>
      </c>
      <c r="BR985" s="220">
        <f t="shared" si="409"/>
        <v>0</v>
      </c>
      <c r="BS985" s="220">
        <f t="shared" si="433"/>
        <v>0</v>
      </c>
      <c r="BT985" s="220">
        <f t="shared" si="434"/>
        <v>0</v>
      </c>
      <c r="BU985" s="220">
        <f t="shared" si="435"/>
        <v>0</v>
      </c>
      <c r="BV985" s="220">
        <f t="shared" si="436"/>
        <v>0</v>
      </c>
      <c r="BW985" s="220">
        <f t="shared" si="437"/>
        <v>0</v>
      </c>
      <c r="BX985" s="220">
        <f t="shared" si="438"/>
        <v>0</v>
      </c>
      <c r="BY985" s="220">
        <f t="shared" si="439"/>
        <v>0</v>
      </c>
      <c r="BZ985" s="220">
        <f t="shared" si="440"/>
        <v>0</v>
      </c>
      <c r="CA985" s="220">
        <f t="shared" si="441"/>
        <v>0</v>
      </c>
      <c r="CB985" s="220">
        <f t="shared" si="442"/>
        <v>0</v>
      </c>
      <c r="CC985" s="220">
        <f t="shared" si="443"/>
        <v>0</v>
      </c>
      <c r="CD985" s="220">
        <f t="shared" si="444"/>
        <v>0</v>
      </c>
      <c r="CE985" s="220">
        <f t="shared" si="445"/>
        <v>0</v>
      </c>
      <c r="CF985" s="220">
        <f t="shared" si="446"/>
        <v>0</v>
      </c>
      <c r="CG985" s="220">
        <f t="shared" si="447"/>
        <v>0</v>
      </c>
      <c r="CH985" s="220">
        <f t="shared" si="448"/>
        <v>0</v>
      </c>
      <c r="CI985" s="220">
        <f t="shared" si="449"/>
        <v>0</v>
      </c>
      <c r="CJ985" s="220">
        <f t="shared" si="450"/>
        <v>0</v>
      </c>
      <c r="CK985" s="220">
        <f t="shared" si="451"/>
        <v>0</v>
      </c>
      <c r="CL985" s="220">
        <f t="shared" si="452"/>
        <v>0</v>
      </c>
      <c r="CM985" s="220">
        <f t="shared" si="453"/>
        <v>0</v>
      </c>
      <c r="CN985" s="220">
        <f t="shared" si="411"/>
        <v>0</v>
      </c>
      <c r="CO985" s="220">
        <f t="shared" si="454"/>
        <v>0</v>
      </c>
      <c r="CP985" s="220">
        <f t="shared" si="455"/>
        <v>0</v>
      </c>
      <c r="CQ985" s="220">
        <f t="shared" si="456"/>
        <v>0</v>
      </c>
      <c r="CR985" s="220">
        <f t="shared" si="457"/>
        <v>0</v>
      </c>
      <c r="CS985" s="220">
        <f t="shared" si="458"/>
        <v>0</v>
      </c>
      <c r="CT985" s="220">
        <f t="shared" si="459"/>
        <v>0</v>
      </c>
      <c r="CU985" s="220">
        <f t="shared" si="460"/>
        <v>0</v>
      </c>
      <c r="CV985" s="220">
        <f t="shared" si="461"/>
        <v>0</v>
      </c>
      <c r="CW985" s="220">
        <f t="shared" si="462"/>
        <v>0</v>
      </c>
      <c r="CX985" s="220">
        <f t="shared" si="463"/>
        <v>0</v>
      </c>
      <c r="CY985" s="220">
        <f t="shared" si="464"/>
        <v>0</v>
      </c>
      <c r="CZ985" s="220">
        <f t="shared" si="465"/>
        <v>0</v>
      </c>
      <c r="DA985" s="220">
        <f t="shared" si="466"/>
        <v>0</v>
      </c>
      <c r="DB985" s="220">
        <f t="shared" si="467"/>
        <v>0</v>
      </c>
      <c r="DC985" s="220">
        <f t="shared" si="468"/>
        <v>0</v>
      </c>
      <c r="DD985" s="220">
        <f t="shared" si="469"/>
        <v>0</v>
      </c>
      <c r="DE985" s="220">
        <f t="shared" si="470"/>
        <v>0</v>
      </c>
      <c r="DF985" s="220">
        <f t="shared" si="471"/>
        <v>0</v>
      </c>
      <c r="DG985" s="220">
        <f t="shared" si="472"/>
        <v>0</v>
      </c>
      <c r="DH985" s="220">
        <f t="shared" si="473"/>
        <v>0</v>
      </c>
      <c r="DI985" s="220">
        <f t="shared" si="474"/>
        <v>0</v>
      </c>
      <c r="DJ985" s="220">
        <f t="shared" si="475"/>
        <v>0</v>
      </c>
      <c r="DK985" s="96" t="str">
        <f>IF(DJ985=0,"",IF(SUM($DJ$957:DJ985)=1,_xlfn.CONCAT(DL985,),IF($DJ$1014&gt;SUM($DJ$957:DJ985),_xlfn.CONCAT(", ",DL985),IF($DJ$1014=SUM($DJ$957:DJ985),_xlfn.CONCAT(" y ",DL985)))))</f>
        <v/>
      </c>
      <c r="DL985" s="98">
        <f t="shared" si="476"/>
        <v>28</v>
      </c>
      <c r="DQ985" s="645">
        <f t="shared" si="413"/>
        <v>0</v>
      </c>
      <c r="DR985" s="647"/>
    </row>
    <row r="986" spans="1:122" s="72" customFormat="1" ht="15" customHeight="1">
      <c r="A986" s="131"/>
      <c r="B986" s="15"/>
      <c r="C986" s="82" t="s">
        <v>94</v>
      </c>
      <c r="D986" s="792" t="str">
        <f>IF(CNGE_2026_M3_Secc1!$AH$40=CNGE_2026_M3_Secc1!$AJ$40,"",IF(CNGE_2026_M3_Secc1!D88="","",CNGE_2026_M3_Secc1!D88))</f>
        <v/>
      </c>
      <c r="E986" s="793"/>
      <c r="F986" s="793"/>
      <c r="G986" s="793"/>
      <c r="H986" s="793"/>
      <c r="I986" s="793"/>
      <c r="J986" s="793"/>
      <c r="K986" s="793"/>
      <c r="L986" s="793"/>
      <c r="M986" s="794"/>
      <c r="N986" s="432"/>
      <c r="O986" s="432"/>
      <c r="P986" s="432"/>
      <c r="Q986" s="432"/>
      <c r="R986" s="432"/>
      <c r="S986" s="432"/>
      <c r="T986" s="432"/>
      <c r="U986" s="432"/>
      <c r="V986" s="432"/>
      <c r="W986" s="432"/>
      <c r="X986" s="432"/>
      <c r="Y986" s="432"/>
      <c r="Z986" s="432"/>
      <c r="AA986" s="432"/>
      <c r="AB986" s="432"/>
      <c r="AC986" s="432"/>
      <c r="AD986" s="432"/>
      <c r="AE986" s="12"/>
      <c r="AF986" s="122"/>
      <c r="AG986" s="212"/>
      <c r="AH986" s="896">
        <f t="shared" si="477"/>
        <v>0</v>
      </c>
      <c r="AI986" s="627"/>
      <c r="AJ986" s="896">
        <f t="shared" si="405"/>
        <v>0</v>
      </c>
      <c r="AK986" s="627"/>
      <c r="AL986" s="896">
        <f t="shared" si="406"/>
        <v>0</v>
      </c>
      <c r="AM986" s="627"/>
      <c r="AN986" s="627">
        <f t="shared" si="414"/>
        <v>0</v>
      </c>
      <c r="AO986" s="627"/>
      <c r="AP986" s="639" t="str">
        <f>IF(AN986=0,"",IF(SUM($AN$957:AN986)=1,AR986,IF($AN$1014&gt;SUM($AN$957:AN986),_xlfn.CONCAT(", ",AR986),IF($AN$1014=SUM($AN$957:AN986),_xlfn.CONCAT(" y ",AR986,".")))))</f>
        <v/>
      </c>
      <c r="AQ986" s="641" t="str">
        <f>IF(AO986=0,"", IF(SUM($AN$582:BW986)=1,AR986, IF($AN$589&gt;SUM($AN$582:BW986),_xlfn.CONCAT(", ",AR986), IF($AN$589=SUM($AN$582:BW986),_xlfn.CONCAT(" y ",AR986,".")))))</f>
        <v/>
      </c>
      <c r="AR986" s="639">
        <f t="shared" si="478"/>
        <v>29</v>
      </c>
      <c r="AS986" s="641"/>
      <c r="AU986" s="1046">
        <f t="shared" si="415"/>
        <v>0</v>
      </c>
      <c r="AV986" s="1047"/>
      <c r="AX986" s="639">
        <f t="shared" si="416"/>
        <v>0</v>
      </c>
      <c r="AY986" s="641"/>
      <c r="BA986" s="220">
        <f t="shared" si="407"/>
        <v>0</v>
      </c>
      <c r="BB986" s="220">
        <f t="shared" si="417"/>
        <v>0</v>
      </c>
      <c r="BC986" s="220">
        <f t="shared" si="418"/>
        <v>0</v>
      </c>
      <c r="BD986" s="220">
        <f t="shared" si="419"/>
        <v>0</v>
      </c>
      <c r="BE986" s="220">
        <f t="shared" si="420"/>
        <v>0</v>
      </c>
      <c r="BF986" s="220">
        <f t="shared" si="421"/>
        <v>0</v>
      </c>
      <c r="BG986" s="220">
        <f t="shared" si="422"/>
        <v>0</v>
      </c>
      <c r="BH986" s="220">
        <f t="shared" si="423"/>
        <v>0</v>
      </c>
      <c r="BI986" s="220">
        <f t="shared" si="424"/>
        <v>0</v>
      </c>
      <c r="BJ986" s="220">
        <f t="shared" si="425"/>
        <v>0</v>
      </c>
      <c r="BK986" s="220">
        <f t="shared" si="426"/>
        <v>0</v>
      </c>
      <c r="BL986" s="220">
        <f t="shared" si="427"/>
        <v>0</v>
      </c>
      <c r="BM986" s="220">
        <f t="shared" si="428"/>
        <v>0</v>
      </c>
      <c r="BN986" s="220">
        <f t="shared" si="429"/>
        <v>0</v>
      </c>
      <c r="BO986" s="220">
        <f t="shared" si="430"/>
        <v>0</v>
      </c>
      <c r="BP986" s="220">
        <f t="shared" si="431"/>
        <v>0</v>
      </c>
      <c r="BQ986" s="220">
        <f t="shared" si="432"/>
        <v>0</v>
      </c>
      <c r="BR986" s="220">
        <f t="shared" si="409"/>
        <v>0</v>
      </c>
      <c r="BS986" s="220">
        <f t="shared" si="433"/>
        <v>0</v>
      </c>
      <c r="BT986" s="220">
        <f t="shared" si="434"/>
        <v>0</v>
      </c>
      <c r="BU986" s="220">
        <f t="shared" si="435"/>
        <v>0</v>
      </c>
      <c r="BV986" s="220">
        <f t="shared" si="436"/>
        <v>0</v>
      </c>
      <c r="BW986" s="220">
        <f t="shared" si="437"/>
        <v>0</v>
      </c>
      <c r="BX986" s="220">
        <f t="shared" si="438"/>
        <v>0</v>
      </c>
      <c r="BY986" s="220">
        <f t="shared" si="439"/>
        <v>0</v>
      </c>
      <c r="BZ986" s="220">
        <f t="shared" si="440"/>
        <v>0</v>
      </c>
      <c r="CA986" s="220">
        <f t="shared" si="441"/>
        <v>0</v>
      </c>
      <c r="CB986" s="220">
        <f t="shared" si="442"/>
        <v>0</v>
      </c>
      <c r="CC986" s="220">
        <f t="shared" si="443"/>
        <v>0</v>
      </c>
      <c r="CD986" s="220">
        <f t="shared" si="444"/>
        <v>0</v>
      </c>
      <c r="CE986" s="220">
        <f t="shared" si="445"/>
        <v>0</v>
      </c>
      <c r="CF986" s="220">
        <f t="shared" si="446"/>
        <v>0</v>
      </c>
      <c r="CG986" s="220">
        <f t="shared" si="447"/>
        <v>0</v>
      </c>
      <c r="CH986" s="220">
        <f t="shared" si="448"/>
        <v>0</v>
      </c>
      <c r="CI986" s="220">
        <f t="shared" si="449"/>
        <v>0</v>
      </c>
      <c r="CJ986" s="220">
        <f t="shared" si="450"/>
        <v>0</v>
      </c>
      <c r="CK986" s="220">
        <f t="shared" si="451"/>
        <v>0</v>
      </c>
      <c r="CL986" s="220">
        <f t="shared" si="452"/>
        <v>0</v>
      </c>
      <c r="CM986" s="220">
        <f t="shared" si="453"/>
        <v>0</v>
      </c>
      <c r="CN986" s="220">
        <f t="shared" si="411"/>
        <v>0</v>
      </c>
      <c r="CO986" s="220">
        <f t="shared" si="454"/>
        <v>0</v>
      </c>
      <c r="CP986" s="220">
        <f t="shared" si="455"/>
        <v>0</v>
      </c>
      <c r="CQ986" s="220">
        <f t="shared" si="456"/>
        <v>0</v>
      </c>
      <c r="CR986" s="220">
        <f t="shared" si="457"/>
        <v>0</v>
      </c>
      <c r="CS986" s="220">
        <f t="shared" si="458"/>
        <v>0</v>
      </c>
      <c r="CT986" s="220">
        <f t="shared" si="459"/>
        <v>0</v>
      </c>
      <c r="CU986" s="220">
        <f t="shared" si="460"/>
        <v>0</v>
      </c>
      <c r="CV986" s="220">
        <f t="shared" si="461"/>
        <v>0</v>
      </c>
      <c r="CW986" s="220">
        <f t="shared" si="462"/>
        <v>0</v>
      </c>
      <c r="CX986" s="220">
        <f t="shared" si="463"/>
        <v>0</v>
      </c>
      <c r="CY986" s="220">
        <f t="shared" si="464"/>
        <v>0</v>
      </c>
      <c r="CZ986" s="220">
        <f t="shared" si="465"/>
        <v>0</v>
      </c>
      <c r="DA986" s="220">
        <f t="shared" si="466"/>
        <v>0</v>
      </c>
      <c r="DB986" s="220">
        <f t="shared" si="467"/>
        <v>0</v>
      </c>
      <c r="DC986" s="220">
        <f t="shared" si="468"/>
        <v>0</v>
      </c>
      <c r="DD986" s="220">
        <f t="shared" si="469"/>
        <v>0</v>
      </c>
      <c r="DE986" s="220">
        <f t="shared" si="470"/>
        <v>0</v>
      </c>
      <c r="DF986" s="220">
        <f t="shared" si="471"/>
        <v>0</v>
      </c>
      <c r="DG986" s="220">
        <f t="shared" si="472"/>
        <v>0</v>
      </c>
      <c r="DH986" s="220">
        <f t="shared" si="473"/>
        <v>0</v>
      </c>
      <c r="DI986" s="220">
        <f t="shared" si="474"/>
        <v>0</v>
      </c>
      <c r="DJ986" s="220">
        <f t="shared" si="475"/>
        <v>0</v>
      </c>
      <c r="DK986" s="96" t="str">
        <f>IF(DJ986=0,"",IF(SUM($DJ$957:DJ986)=1,_xlfn.CONCAT(DL986,),IF($DJ$1014&gt;SUM($DJ$957:DJ986),_xlfn.CONCAT(", ",DL986),IF($DJ$1014=SUM($DJ$957:DJ986),_xlfn.CONCAT(" y ",DL986)))))</f>
        <v/>
      </c>
      <c r="DL986" s="98">
        <f t="shared" si="476"/>
        <v>29</v>
      </c>
      <c r="DQ986" s="645">
        <f t="shared" si="413"/>
        <v>0</v>
      </c>
      <c r="DR986" s="647"/>
    </row>
    <row r="987" spans="1:122" s="72" customFormat="1" ht="15" customHeight="1">
      <c r="A987" s="131"/>
      <c r="B987" s="15"/>
      <c r="C987" s="82" t="s">
        <v>95</v>
      </c>
      <c r="D987" s="792" t="str">
        <f>IF(CNGE_2026_M3_Secc1!$AH$40=CNGE_2026_M3_Secc1!$AJ$40,"",IF(CNGE_2026_M3_Secc1!D89="","",CNGE_2026_M3_Secc1!D89))</f>
        <v/>
      </c>
      <c r="E987" s="793"/>
      <c r="F987" s="793"/>
      <c r="G987" s="793"/>
      <c r="H987" s="793"/>
      <c r="I987" s="793"/>
      <c r="J987" s="793"/>
      <c r="K987" s="793"/>
      <c r="L987" s="793"/>
      <c r="M987" s="794"/>
      <c r="N987" s="432"/>
      <c r="O987" s="432"/>
      <c r="P987" s="432"/>
      <c r="Q987" s="432"/>
      <c r="R987" s="432"/>
      <c r="S987" s="432"/>
      <c r="T987" s="432"/>
      <c r="U987" s="432"/>
      <c r="V987" s="432"/>
      <c r="W987" s="432"/>
      <c r="X987" s="432"/>
      <c r="Y987" s="432"/>
      <c r="Z987" s="432"/>
      <c r="AA987" s="432"/>
      <c r="AB987" s="432"/>
      <c r="AC987" s="432"/>
      <c r="AD987" s="432"/>
      <c r="AE987" s="12"/>
      <c r="AF987" s="122"/>
      <c r="AG987" s="212"/>
      <c r="AH987" s="896">
        <f t="shared" si="477"/>
        <v>0</v>
      </c>
      <c r="AI987" s="627"/>
      <c r="AJ987" s="896">
        <f t="shared" si="405"/>
        <v>0</v>
      </c>
      <c r="AK987" s="627"/>
      <c r="AL987" s="896">
        <f t="shared" si="406"/>
        <v>0</v>
      </c>
      <c r="AM987" s="627"/>
      <c r="AN987" s="627">
        <f t="shared" si="414"/>
        <v>0</v>
      </c>
      <c r="AO987" s="627"/>
      <c r="AP987" s="639" t="str">
        <f>IF(AN987=0,"",IF(SUM($AN$957:AN987)=1,AR987,IF($AN$1014&gt;SUM($AN$957:AN987),_xlfn.CONCAT(", ",AR987),IF($AN$1014=SUM($AN$957:AN987),_xlfn.CONCAT(" y ",AR987,".")))))</f>
        <v/>
      </c>
      <c r="AQ987" s="641" t="str">
        <f>IF(AO987=0,"", IF(SUM($AN$582:BW987)=1,AR987, IF($AN$589&gt;SUM($AN$582:BW987),_xlfn.CONCAT(", ",AR987), IF($AN$589=SUM($AN$582:BW987),_xlfn.CONCAT(" y ",AR987,".")))))</f>
        <v/>
      </c>
      <c r="AR987" s="639">
        <f t="shared" si="478"/>
        <v>30</v>
      </c>
      <c r="AS987" s="641"/>
      <c r="AU987" s="1046">
        <f t="shared" si="415"/>
        <v>0</v>
      </c>
      <c r="AV987" s="1047"/>
      <c r="AX987" s="639">
        <f t="shared" si="416"/>
        <v>0</v>
      </c>
      <c r="AY987" s="641"/>
      <c r="BA987" s="220">
        <f t="shared" si="407"/>
        <v>0</v>
      </c>
      <c r="BB987" s="220">
        <f t="shared" si="417"/>
        <v>0</v>
      </c>
      <c r="BC987" s="220">
        <f t="shared" si="418"/>
        <v>0</v>
      </c>
      <c r="BD987" s="220">
        <f t="shared" si="419"/>
        <v>0</v>
      </c>
      <c r="BE987" s="220">
        <f t="shared" si="420"/>
        <v>0</v>
      </c>
      <c r="BF987" s="220">
        <f t="shared" si="421"/>
        <v>0</v>
      </c>
      <c r="BG987" s="220">
        <f t="shared" si="422"/>
        <v>0</v>
      </c>
      <c r="BH987" s="220">
        <f t="shared" si="423"/>
        <v>0</v>
      </c>
      <c r="BI987" s="220">
        <f t="shared" si="424"/>
        <v>0</v>
      </c>
      <c r="BJ987" s="220">
        <f t="shared" si="425"/>
        <v>0</v>
      </c>
      <c r="BK987" s="220">
        <f t="shared" si="426"/>
        <v>0</v>
      </c>
      <c r="BL987" s="220">
        <f t="shared" si="427"/>
        <v>0</v>
      </c>
      <c r="BM987" s="220">
        <f t="shared" si="428"/>
        <v>0</v>
      </c>
      <c r="BN987" s="220">
        <f t="shared" si="429"/>
        <v>0</v>
      </c>
      <c r="BO987" s="220">
        <f t="shared" si="430"/>
        <v>0</v>
      </c>
      <c r="BP987" s="220">
        <f t="shared" si="431"/>
        <v>0</v>
      </c>
      <c r="BQ987" s="220">
        <f t="shared" si="432"/>
        <v>0</v>
      </c>
      <c r="BR987" s="220">
        <f t="shared" si="409"/>
        <v>0</v>
      </c>
      <c r="BS987" s="220">
        <f t="shared" si="433"/>
        <v>0</v>
      </c>
      <c r="BT987" s="220">
        <f t="shared" si="434"/>
        <v>0</v>
      </c>
      <c r="BU987" s="220">
        <f t="shared" si="435"/>
        <v>0</v>
      </c>
      <c r="BV987" s="220">
        <f t="shared" si="436"/>
        <v>0</v>
      </c>
      <c r="BW987" s="220">
        <f t="shared" si="437"/>
        <v>0</v>
      </c>
      <c r="BX987" s="220">
        <f t="shared" si="438"/>
        <v>0</v>
      </c>
      <c r="BY987" s="220">
        <f t="shared" si="439"/>
        <v>0</v>
      </c>
      <c r="BZ987" s="220">
        <f t="shared" si="440"/>
        <v>0</v>
      </c>
      <c r="CA987" s="220">
        <f t="shared" si="441"/>
        <v>0</v>
      </c>
      <c r="CB987" s="220">
        <f t="shared" si="442"/>
        <v>0</v>
      </c>
      <c r="CC987" s="220">
        <f t="shared" si="443"/>
        <v>0</v>
      </c>
      <c r="CD987" s="220">
        <f t="shared" si="444"/>
        <v>0</v>
      </c>
      <c r="CE987" s="220">
        <f t="shared" si="445"/>
        <v>0</v>
      </c>
      <c r="CF987" s="220">
        <f t="shared" si="446"/>
        <v>0</v>
      </c>
      <c r="CG987" s="220">
        <f t="shared" si="447"/>
        <v>0</v>
      </c>
      <c r="CH987" s="220">
        <f t="shared" si="448"/>
        <v>0</v>
      </c>
      <c r="CI987" s="220">
        <f t="shared" si="449"/>
        <v>0</v>
      </c>
      <c r="CJ987" s="220">
        <f t="shared" si="450"/>
        <v>0</v>
      </c>
      <c r="CK987" s="220">
        <f t="shared" si="451"/>
        <v>0</v>
      </c>
      <c r="CL987" s="220">
        <f t="shared" si="452"/>
        <v>0</v>
      </c>
      <c r="CM987" s="220">
        <f t="shared" si="453"/>
        <v>0</v>
      </c>
      <c r="CN987" s="220">
        <f t="shared" si="411"/>
        <v>0</v>
      </c>
      <c r="CO987" s="220">
        <f t="shared" si="454"/>
        <v>0</v>
      </c>
      <c r="CP987" s="220">
        <f t="shared" si="455"/>
        <v>0</v>
      </c>
      <c r="CQ987" s="220">
        <f t="shared" si="456"/>
        <v>0</v>
      </c>
      <c r="CR987" s="220">
        <f t="shared" si="457"/>
        <v>0</v>
      </c>
      <c r="CS987" s="220">
        <f t="shared" si="458"/>
        <v>0</v>
      </c>
      <c r="CT987" s="220">
        <f t="shared" si="459"/>
        <v>0</v>
      </c>
      <c r="CU987" s="220">
        <f t="shared" si="460"/>
        <v>0</v>
      </c>
      <c r="CV987" s="220">
        <f t="shared" si="461"/>
        <v>0</v>
      </c>
      <c r="CW987" s="220">
        <f t="shared" si="462"/>
        <v>0</v>
      </c>
      <c r="CX987" s="220">
        <f t="shared" si="463"/>
        <v>0</v>
      </c>
      <c r="CY987" s="220">
        <f t="shared" si="464"/>
        <v>0</v>
      </c>
      <c r="CZ987" s="220">
        <f t="shared" si="465"/>
        <v>0</v>
      </c>
      <c r="DA987" s="220">
        <f t="shared" si="466"/>
        <v>0</v>
      </c>
      <c r="DB987" s="220">
        <f t="shared" si="467"/>
        <v>0</v>
      </c>
      <c r="DC987" s="220">
        <f t="shared" si="468"/>
        <v>0</v>
      </c>
      <c r="DD987" s="220">
        <f t="shared" si="469"/>
        <v>0</v>
      </c>
      <c r="DE987" s="220">
        <f t="shared" si="470"/>
        <v>0</v>
      </c>
      <c r="DF987" s="220">
        <f t="shared" si="471"/>
        <v>0</v>
      </c>
      <c r="DG987" s="220">
        <f t="shared" si="472"/>
        <v>0</v>
      </c>
      <c r="DH987" s="220">
        <f t="shared" si="473"/>
        <v>0</v>
      </c>
      <c r="DI987" s="220">
        <f t="shared" si="474"/>
        <v>0</v>
      </c>
      <c r="DJ987" s="220">
        <f t="shared" si="475"/>
        <v>0</v>
      </c>
      <c r="DK987" s="96" t="str">
        <f>IF(DJ987=0,"",IF(SUM($DJ$957:DJ987)=1,_xlfn.CONCAT(DL987,),IF($DJ$1014&gt;SUM($DJ$957:DJ987),_xlfn.CONCAT(", ",DL987),IF($DJ$1014=SUM($DJ$957:DJ987),_xlfn.CONCAT(" y ",DL987)))))</f>
        <v/>
      </c>
      <c r="DL987" s="98">
        <f t="shared" si="476"/>
        <v>30</v>
      </c>
      <c r="DQ987" s="645">
        <f t="shared" si="413"/>
        <v>0</v>
      </c>
      <c r="DR987" s="647"/>
    </row>
    <row r="988" spans="1:122" s="72" customFormat="1" ht="15" customHeight="1">
      <c r="A988" s="131"/>
      <c r="B988" s="15"/>
      <c r="C988" s="82" t="s">
        <v>96</v>
      </c>
      <c r="D988" s="792" t="str">
        <f>IF(CNGE_2026_M3_Secc1!$AH$40=CNGE_2026_M3_Secc1!$AJ$40,"",IF(CNGE_2026_M3_Secc1!D90="","",CNGE_2026_M3_Secc1!D90))</f>
        <v/>
      </c>
      <c r="E988" s="793"/>
      <c r="F988" s="793"/>
      <c r="G988" s="793"/>
      <c r="H988" s="793"/>
      <c r="I988" s="793"/>
      <c r="J988" s="793"/>
      <c r="K988" s="793"/>
      <c r="L988" s="793"/>
      <c r="M988" s="794"/>
      <c r="N988" s="432"/>
      <c r="O988" s="432"/>
      <c r="P988" s="432"/>
      <c r="Q988" s="432"/>
      <c r="R988" s="432"/>
      <c r="S988" s="432"/>
      <c r="T988" s="432"/>
      <c r="U988" s="432"/>
      <c r="V988" s="432"/>
      <c r="W988" s="432"/>
      <c r="X988" s="432"/>
      <c r="Y988" s="432"/>
      <c r="Z988" s="432"/>
      <c r="AA988" s="432"/>
      <c r="AB988" s="432"/>
      <c r="AC988" s="432"/>
      <c r="AD988" s="432"/>
      <c r="AE988" s="12"/>
      <c r="AF988" s="122"/>
      <c r="AG988" s="212"/>
      <c r="AH988" s="896">
        <f t="shared" si="477"/>
        <v>0</v>
      </c>
      <c r="AI988" s="627"/>
      <c r="AJ988" s="896">
        <f t="shared" si="405"/>
        <v>0</v>
      </c>
      <c r="AK988" s="627"/>
      <c r="AL988" s="896">
        <f t="shared" si="406"/>
        <v>0</v>
      </c>
      <c r="AM988" s="627"/>
      <c r="AN988" s="627">
        <f t="shared" si="414"/>
        <v>0</v>
      </c>
      <c r="AO988" s="627"/>
      <c r="AP988" s="639" t="str">
        <f>IF(AN988=0,"",IF(SUM($AN$957:AN988)=1,AR988,IF($AN$1014&gt;SUM($AN$957:AN988),_xlfn.CONCAT(", ",AR988),IF($AN$1014=SUM($AN$957:AN988),_xlfn.CONCAT(" y ",AR988,".")))))</f>
        <v/>
      </c>
      <c r="AQ988" s="641" t="str">
        <f>IF(AO988=0,"", IF(SUM($AN$582:BW988)=1,AR988, IF($AN$589&gt;SUM($AN$582:BW988),_xlfn.CONCAT(", ",AR988), IF($AN$589=SUM($AN$582:BW988),_xlfn.CONCAT(" y ",AR988,".")))))</f>
        <v/>
      </c>
      <c r="AR988" s="639">
        <f t="shared" si="478"/>
        <v>31</v>
      </c>
      <c r="AS988" s="641"/>
      <c r="AU988" s="1046">
        <f t="shared" si="415"/>
        <v>0</v>
      </c>
      <c r="AV988" s="1047"/>
      <c r="AX988" s="639">
        <f t="shared" si="416"/>
        <v>0</v>
      </c>
      <c r="AY988" s="641"/>
      <c r="BA988" s="220">
        <f t="shared" si="407"/>
        <v>0</v>
      </c>
      <c r="BB988" s="220">
        <f t="shared" si="417"/>
        <v>0</v>
      </c>
      <c r="BC988" s="220">
        <f t="shared" si="418"/>
        <v>0</v>
      </c>
      <c r="BD988" s="220">
        <f t="shared" si="419"/>
        <v>0</v>
      </c>
      <c r="BE988" s="220">
        <f t="shared" si="420"/>
        <v>0</v>
      </c>
      <c r="BF988" s="220">
        <f t="shared" si="421"/>
        <v>0</v>
      </c>
      <c r="BG988" s="220">
        <f t="shared" si="422"/>
        <v>0</v>
      </c>
      <c r="BH988" s="220">
        <f t="shared" si="423"/>
        <v>0</v>
      </c>
      <c r="BI988" s="220">
        <f t="shared" si="424"/>
        <v>0</v>
      </c>
      <c r="BJ988" s="220">
        <f t="shared" si="425"/>
        <v>0</v>
      </c>
      <c r="BK988" s="220">
        <f t="shared" si="426"/>
        <v>0</v>
      </c>
      <c r="BL988" s="220">
        <f t="shared" si="427"/>
        <v>0</v>
      </c>
      <c r="BM988" s="220">
        <f t="shared" si="428"/>
        <v>0</v>
      </c>
      <c r="BN988" s="220">
        <f t="shared" si="429"/>
        <v>0</v>
      </c>
      <c r="BO988" s="220">
        <f t="shared" si="430"/>
        <v>0</v>
      </c>
      <c r="BP988" s="220">
        <f t="shared" si="431"/>
        <v>0</v>
      </c>
      <c r="BQ988" s="220">
        <f t="shared" si="432"/>
        <v>0</v>
      </c>
      <c r="BR988" s="220">
        <f t="shared" si="409"/>
        <v>0</v>
      </c>
      <c r="BS988" s="220">
        <f t="shared" si="433"/>
        <v>0</v>
      </c>
      <c r="BT988" s="220">
        <f t="shared" si="434"/>
        <v>0</v>
      </c>
      <c r="BU988" s="220">
        <f t="shared" si="435"/>
        <v>0</v>
      </c>
      <c r="BV988" s="220">
        <f t="shared" si="436"/>
        <v>0</v>
      </c>
      <c r="BW988" s="220">
        <f t="shared" si="437"/>
        <v>0</v>
      </c>
      <c r="BX988" s="220">
        <f t="shared" si="438"/>
        <v>0</v>
      </c>
      <c r="BY988" s="220">
        <f t="shared" si="439"/>
        <v>0</v>
      </c>
      <c r="BZ988" s="220">
        <f t="shared" si="440"/>
        <v>0</v>
      </c>
      <c r="CA988" s="220">
        <f t="shared" si="441"/>
        <v>0</v>
      </c>
      <c r="CB988" s="220">
        <f t="shared" si="442"/>
        <v>0</v>
      </c>
      <c r="CC988" s="220">
        <f t="shared" si="443"/>
        <v>0</v>
      </c>
      <c r="CD988" s="220">
        <f t="shared" si="444"/>
        <v>0</v>
      </c>
      <c r="CE988" s="220">
        <f t="shared" si="445"/>
        <v>0</v>
      </c>
      <c r="CF988" s="220">
        <f t="shared" si="446"/>
        <v>0</v>
      </c>
      <c r="CG988" s="220">
        <f t="shared" si="447"/>
        <v>0</v>
      </c>
      <c r="CH988" s="220">
        <f t="shared" si="448"/>
        <v>0</v>
      </c>
      <c r="CI988" s="220">
        <f t="shared" si="449"/>
        <v>0</v>
      </c>
      <c r="CJ988" s="220">
        <f t="shared" si="450"/>
        <v>0</v>
      </c>
      <c r="CK988" s="220">
        <f t="shared" si="451"/>
        <v>0</v>
      </c>
      <c r="CL988" s="220">
        <f t="shared" si="452"/>
        <v>0</v>
      </c>
      <c r="CM988" s="220">
        <f t="shared" si="453"/>
        <v>0</v>
      </c>
      <c r="CN988" s="220">
        <f t="shared" si="411"/>
        <v>0</v>
      </c>
      <c r="CO988" s="220">
        <f t="shared" si="454"/>
        <v>0</v>
      </c>
      <c r="CP988" s="220">
        <f t="shared" si="455"/>
        <v>0</v>
      </c>
      <c r="CQ988" s="220">
        <f t="shared" si="456"/>
        <v>0</v>
      </c>
      <c r="CR988" s="220">
        <f t="shared" si="457"/>
        <v>0</v>
      </c>
      <c r="CS988" s="220">
        <f t="shared" si="458"/>
        <v>0</v>
      </c>
      <c r="CT988" s="220">
        <f t="shared" si="459"/>
        <v>0</v>
      </c>
      <c r="CU988" s="220">
        <f t="shared" si="460"/>
        <v>0</v>
      </c>
      <c r="CV988" s="220">
        <f t="shared" si="461"/>
        <v>0</v>
      </c>
      <c r="CW988" s="220">
        <f t="shared" si="462"/>
        <v>0</v>
      </c>
      <c r="CX988" s="220">
        <f t="shared" si="463"/>
        <v>0</v>
      </c>
      <c r="CY988" s="220">
        <f t="shared" si="464"/>
        <v>0</v>
      </c>
      <c r="CZ988" s="220">
        <f t="shared" si="465"/>
        <v>0</v>
      </c>
      <c r="DA988" s="220">
        <f t="shared" si="466"/>
        <v>0</v>
      </c>
      <c r="DB988" s="220">
        <f t="shared" si="467"/>
        <v>0</v>
      </c>
      <c r="DC988" s="220">
        <f t="shared" si="468"/>
        <v>0</v>
      </c>
      <c r="DD988" s="220">
        <f t="shared" si="469"/>
        <v>0</v>
      </c>
      <c r="DE988" s="220">
        <f t="shared" si="470"/>
        <v>0</v>
      </c>
      <c r="DF988" s="220">
        <f t="shared" si="471"/>
        <v>0</v>
      </c>
      <c r="DG988" s="220">
        <f t="shared" si="472"/>
        <v>0</v>
      </c>
      <c r="DH988" s="220">
        <f t="shared" si="473"/>
        <v>0</v>
      </c>
      <c r="DI988" s="220">
        <f t="shared" si="474"/>
        <v>0</v>
      </c>
      <c r="DJ988" s="220">
        <f t="shared" si="475"/>
        <v>0</v>
      </c>
      <c r="DK988" s="96" t="str">
        <f>IF(DJ988=0,"",IF(SUM($DJ$957:DJ988)=1,_xlfn.CONCAT(DL988,),IF($DJ$1014&gt;SUM($DJ$957:DJ988),_xlfn.CONCAT(", ",DL988),IF($DJ$1014=SUM($DJ$957:DJ988),_xlfn.CONCAT(" y ",DL988)))))</f>
        <v/>
      </c>
      <c r="DL988" s="98">
        <f t="shared" si="476"/>
        <v>31</v>
      </c>
      <c r="DQ988" s="645">
        <f t="shared" si="413"/>
        <v>0</v>
      </c>
      <c r="DR988" s="647"/>
    </row>
    <row r="989" spans="1:122" s="72" customFormat="1" ht="15" customHeight="1">
      <c r="A989" s="131"/>
      <c r="B989" s="15"/>
      <c r="C989" s="82" t="s">
        <v>97</v>
      </c>
      <c r="D989" s="792" t="str">
        <f>IF(CNGE_2026_M3_Secc1!$AH$40=CNGE_2026_M3_Secc1!$AJ$40,"",IF(CNGE_2026_M3_Secc1!D91="","",CNGE_2026_M3_Secc1!D91))</f>
        <v/>
      </c>
      <c r="E989" s="793"/>
      <c r="F989" s="793"/>
      <c r="G989" s="793"/>
      <c r="H989" s="793"/>
      <c r="I989" s="793"/>
      <c r="J989" s="793"/>
      <c r="K989" s="793"/>
      <c r="L989" s="793"/>
      <c r="M989" s="794"/>
      <c r="N989" s="432"/>
      <c r="O989" s="432"/>
      <c r="P989" s="432"/>
      <c r="Q989" s="432"/>
      <c r="R989" s="432"/>
      <c r="S989" s="432"/>
      <c r="T989" s="432"/>
      <c r="U989" s="432"/>
      <c r="V989" s="432"/>
      <c r="W989" s="432"/>
      <c r="X989" s="432"/>
      <c r="Y989" s="432"/>
      <c r="Z989" s="432"/>
      <c r="AA989" s="432"/>
      <c r="AB989" s="432"/>
      <c r="AC989" s="432"/>
      <c r="AD989" s="432"/>
      <c r="AE989" s="12"/>
      <c r="AF989" s="122"/>
      <c r="AG989" s="212"/>
      <c r="AH989" s="896">
        <f t="shared" si="477"/>
        <v>0</v>
      </c>
      <c r="AI989" s="627"/>
      <c r="AJ989" s="896">
        <f t="shared" si="405"/>
        <v>0</v>
      </c>
      <c r="AK989" s="627"/>
      <c r="AL989" s="896">
        <f t="shared" si="406"/>
        <v>0</v>
      </c>
      <c r="AM989" s="627"/>
      <c r="AN989" s="627">
        <f t="shared" si="414"/>
        <v>0</v>
      </c>
      <c r="AO989" s="627"/>
      <c r="AP989" s="639" t="str">
        <f>IF(AN989=0,"",IF(SUM($AN$957:AN989)=1,AR989,IF($AN$1014&gt;SUM($AN$957:AN989),_xlfn.CONCAT(", ",AR989),IF($AN$1014=SUM($AN$957:AN989),_xlfn.CONCAT(" y ",AR989,".")))))</f>
        <v/>
      </c>
      <c r="AQ989" s="641" t="str">
        <f>IF(AO989=0,"", IF(SUM($AN$582:BW989)=1,AR989, IF($AN$589&gt;SUM($AN$582:BW989),_xlfn.CONCAT(", ",AR989), IF($AN$589=SUM($AN$582:BW989),_xlfn.CONCAT(" y ",AR989,".")))))</f>
        <v/>
      </c>
      <c r="AR989" s="639">
        <f t="shared" si="478"/>
        <v>32</v>
      </c>
      <c r="AS989" s="641"/>
      <c r="AU989" s="1046">
        <f t="shared" si="415"/>
        <v>0</v>
      </c>
      <c r="AV989" s="1047"/>
      <c r="AX989" s="639">
        <f t="shared" si="416"/>
        <v>0</v>
      </c>
      <c r="AY989" s="641"/>
      <c r="BA989" s="220">
        <f t="shared" si="407"/>
        <v>0</v>
      </c>
      <c r="BB989" s="220">
        <f t="shared" si="417"/>
        <v>0</v>
      </c>
      <c r="BC989" s="220">
        <f t="shared" si="418"/>
        <v>0</v>
      </c>
      <c r="BD989" s="220">
        <f t="shared" si="419"/>
        <v>0</v>
      </c>
      <c r="BE989" s="220">
        <f t="shared" si="420"/>
        <v>0</v>
      </c>
      <c r="BF989" s="220">
        <f t="shared" si="421"/>
        <v>0</v>
      </c>
      <c r="BG989" s="220">
        <f t="shared" si="422"/>
        <v>0</v>
      </c>
      <c r="BH989" s="220">
        <f t="shared" si="423"/>
        <v>0</v>
      </c>
      <c r="BI989" s="220">
        <f t="shared" si="424"/>
        <v>0</v>
      </c>
      <c r="BJ989" s="220">
        <f t="shared" si="425"/>
        <v>0</v>
      </c>
      <c r="BK989" s="220">
        <f t="shared" si="426"/>
        <v>0</v>
      </c>
      <c r="BL989" s="220">
        <f t="shared" si="427"/>
        <v>0</v>
      </c>
      <c r="BM989" s="220">
        <f t="shared" si="428"/>
        <v>0</v>
      </c>
      <c r="BN989" s="220">
        <f t="shared" si="429"/>
        <v>0</v>
      </c>
      <c r="BO989" s="220">
        <f t="shared" si="430"/>
        <v>0</v>
      </c>
      <c r="BP989" s="220">
        <f t="shared" si="431"/>
        <v>0</v>
      </c>
      <c r="BQ989" s="220">
        <f t="shared" si="432"/>
        <v>0</v>
      </c>
      <c r="BR989" s="220">
        <f t="shared" si="409"/>
        <v>0</v>
      </c>
      <c r="BS989" s="220">
        <f t="shared" si="433"/>
        <v>0</v>
      </c>
      <c r="BT989" s="220">
        <f t="shared" si="434"/>
        <v>0</v>
      </c>
      <c r="BU989" s="220">
        <f t="shared" si="435"/>
        <v>0</v>
      </c>
      <c r="BV989" s="220">
        <f t="shared" si="436"/>
        <v>0</v>
      </c>
      <c r="BW989" s="220">
        <f t="shared" si="437"/>
        <v>0</v>
      </c>
      <c r="BX989" s="220">
        <f t="shared" si="438"/>
        <v>0</v>
      </c>
      <c r="BY989" s="220">
        <f t="shared" si="439"/>
        <v>0</v>
      </c>
      <c r="BZ989" s="220">
        <f t="shared" si="440"/>
        <v>0</v>
      </c>
      <c r="CA989" s="220">
        <f t="shared" si="441"/>
        <v>0</v>
      </c>
      <c r="CB989" s="220">
        <f t="shared" si="442"/>
        <v>0</v>
      </c>
      <c r="CC989" s="220">
        <f t="shared" si="443"/>
        <v>0</v>
      </c>
      <c r="CD989" s="220">
        <f t="shared" si="444"/>
        <v>0</v>
      </c>
      <c r="CE989" s="220">
        <f t="shared" si="445"/>
        <v>0</v>
      </c>
      <c r="CF989" s="220">
        <f t="shared" si="446"/>
        <v>0</v>
      </c>
      <c r="CG989" s="220">
        <f t="shared" si="447"/>
        <v>0</v>
      </c>
      <c r="CH989" s="220">
        <f t="shared" si="448"/>
        <v>0</v>
      </c>
      <c r="CI989" s="220">
        <f t="shared" si="449"/>
        <v>0</v>
      </c>
      <c r="CJ989" s="220">
        <f t="shared" si="450"/>
        <v>0</v>
      </c>
      <c r="CK989" s="220">
        <f t="shared" si="451"/>
        <v>0</v>
      </c>
      <c r="CL989" s="220">
        <f t="shared" si="452"/>
        <v>0</v>
      </c>
      <c r="CM989" s="220">
        <f t="shared" si="453"/>
        <v>0</v>
      </c>
      <c r="CN989" s="220">
        <f t="shared" si="411"/>
        <v>0</v>
      </c>
      <c r="CO989" s="220">
        <f t="shared" si="454"/>
        <v>0</v>
      </c>
      <c r="CP989" s="220">
        <f t="shared" si="455"/>
        <v>0</v>
      </c>
      <c r="CQ989" s="220">
        <f t="shared" si="456"/>
        <v>0</v>
      </c>
      <c r="CR989" s="220">
        <f t="shared" si="457"/>
        <v>0</v>
      </c>
      <c r="CS989" s="220">
        <f t="shared" si="458"/>
        <v>0</v>
      </c>
      <c r="CT989" s="220">
        <f t="shared" si="459"/>
        <v>0</v>
      </c>
      <c r="CU989" s="220">
        <f t="shared" si="460"/>
        <v>0</v>
      </c>
      <c r="CV989" s="220">
        <f t="shared" si="461"/>
        <v>0</v>
      </c>
      <c r="CW989" s="220">
        <f t="shared" si="462"/>
        <v>0</v>
      </c>
      <c r="CX989" s="220">
        <f t="shared" si="463"/>
        <v>0</v>
      </c>
      <c r="CY989" s="220">
        <f t="shared" si="464"/>
        <v>0</v>
      </c>
      <c r="CZ989" s="220">
        <f t="shared" si="465"/>
        <v>0</v>
      </c>
      <c r="DA989" s="220">
        <f t="shared" si="466"/>
        <v>0</v>
      </c>
      <c r="DB989" s="220">
        <f t="shared" si="467"/>
        <v>0</v>
      </c>
      <c r="DC989" s="220">
        <f t="shared" si="468"/>
        <v>0</v>
      </c>
      <c r="DD989" s="220">
        <f t="shared" si="469"/>
        <v>0</v>
      </c>
      <c r="DE989" s="220">
        <f t="shared" si="470"/>
        <v>0</v>
      </c>
      <c r="DF989" s="220">
        <f t="shared" si="471"/>
        <v>0</v>
      </c>
      <c r="DG989" s="220">
        <f t="shared" si="472"/>
        <v>0</v>
      </c>
      <c r="DH989" s="220">
        <f t="shared" si="473"/>
        <v>0</v>
      </c>
      <c r="DI989" s="220">
        <f t="shared" si="474"/>
        <v>0</v>
      </c>
      <c r="DJ989" s="220">
        <f t="shared" si="475"/>
        <v>0</v>
      </c>
      <c r="DK989" s="96" t="str">
        <f>IF(DJ989=0,"",IF(SUM($DJ$957:DJ989)=1,_xlfn.CONCAT(DL989,),IF($DJ$1014&gt;SUM($DJ$957:DJ989),_xlfn.CONCAT(", ",DL989),IF($DJ$1014=SUM($DJ$957:DJ989),_xlfn.CONCAT(" y ",DL989)))))</f>
        <v/>
      </c>
      <c r="DL989" s="98">
        <f t="shared" si="476"/>
        <v>32</v>
      </c>
      <c r="DQ989" s="645">
        <f t="shared" si="413"/>
        <v>0</v>
      </c>
      <c r="DR989" s="647"/>
    </row>
    <row r="990" spans="1:122" s="72" customFormat="1" ht="15" customHeight="1">
      <c r="A990" s="131"/>
      <c r="B990" s="15"/>
      <c r="C990" s="82" t="s">
        <v>98</v>
      </c>
      <c r="D990" s="792" t="str">
        <f>IF(CNGE_2026_M3_Secc1!$AH$40=CNGE_2026_M3_Secc1!$AJ$40,"",IF(CNGE_2026_M3_Secc1!D92="","",CNGE_2026_M3_Secc1!D92))</f>
        <v/>
      </c>
      <c r="E990" s="793"/>
      <c r="F990" s="793"/>
      <c r="G990" s="793"/>
      <c r="H990" s="793"/>
      <c r="I990" s="793"/>
      <c r="J990" s="793"/>
      <c r="K990" s="793"/>
      <c r="L990" s="793"/>
      <c r="M990" s="794"/>
      <c r="N990" s="432"/>
      <c r="O990" s="432"/>
      <c r="P990" s="432"/>
      <c r="Q990" s="432"/>
      <c r="R990" s="432"/>
      <c r="S990" s="432"/>
      <c r="T990" s="432"/>
      <c r="U990" s="432"/>
      <c r="V990" s="432"/>
      <c r="W990" s="432"/>
      <c r="X990" s="432"/>
      <c r="Y990" s="432"/>
      <c r="Z990" s="432"/>
      <c r="AA990" s="432"/>
      <c r="AB990" s="432"/>
      <c r="AC990" s="432"/>
      <c r="AD990" s="432"/>
      <c r="AE990" s="12"/>
      <c r="AF990" s="122"/>
      <c r="AG990" s="212"/>
      <c r="AH990" s="896">
        <f t="shared" si="477"/>
        <v>0</v>
      </c>
      <c r="AI990" s="627"/>
      <c r="AJ990" s="896">
        <f t="shared" si="405"/>
        <v>0</v>
      </c>
      <c r="AK990" s="627"/>
      <c r="AL990" s="896">
        <f t="shared" si="406"/>
        <v>0</v>
      </c>
      <c r="AM990" s="627"/>
      <c r="AN990" s="627">
        <f t="shared" si="414"/>
        <v>0</v>
      </c>
      <c r="AO990" s="627"/>
      <c r="AP990" s="639" t="str">
        <f>IF(AN990=0,"",IF(SUM($AN$957:AN990)=1,AR990,IF($AN$1014&gt;SUM($AN$957:AN990),_xlfn.CONCAT(", ",AR990),IF($AN$1014=SUM($AN$957:AN990),_xlfn.CONCAT(" y ",AR990,".")))))</f>
        <v/>
      </c>
      <c r="AQ990" s="641" t="str">
        <f>IF(AO990=0,"", IF(SUM($AN$582:BW990)=1,AR990, IF($AN$589&gt;SUM($AN$582:BW990),_xlfn.CONCAT(", ",AR990), IF($AN$589=SUM($AN$582:BW990),_xlfn.CONCAT(" y ",AR990,".")))))</f>
        <v/>
      </c>
      <c r="AR990" s="639">
        <f t="shared" si="478"/>
        <v>33</v>
      </c>
      <c r="AS990" s="641"/>
      <c r="AU990" s="1046">
        <f t="shared" si="415"/>
        <v>0</v>
      </c>
      <c r="AV990" s="1047"/>
      <c r="AX990" s="639">
        <f t="shared" si="416"/>
        <v>0</v>
      </c>
      <c r="AY990" s="641"/>
      <c r="BA990" s="220">
        <f t="shared" si="407"/>
        <v>0</v>
      </c>
      <c r="BB990" s="220">
        <f t="shared" si="417"/>
        <v>0</v>
      </c>
      <c r="BC990" s="220">
        <f t="shared" si="418"/>
        <v>0</v>
      </c>
      <c r="BD990" s="220">
        <f t="shared" si="419"/>
        <v>0</v>
      </c>
      <c r="BE990" s="220">
        <f t="shared" si="420"/>
        <v>0</v>
      </c>
      <c r="BF990" s="220">
        <f t="shared" si="421"/>
        <v>0</v>
      </c>
      <c r="BG990" s="220">
        <f t="shared" si="422"/>
        <v>0</v>
      </c>
      <c r="BH990" s="220">
        <f t="shared" si="423"/>
        <v>0</v>
      </c>
      <c r="BI990" s="220">
        <f t="shared" si="424"/>
        <v>0</v>
      </c>
      <c r="BJ990" s="220">
        <f t="shared" si="425"/>
        <v>0</v>
      </c>
      <c r="BK990" s="220">
        <f t="shared" si="426"/>
        <v>0</v>
      </c>
      <c r="BL990" s="220">
        <f t="shared" si="427"/>
        <v>0</v>
      </c>
      <c r="BM990" s="220">
        <f t="shared" si="428"/>
        <v>0</v>
      </c>
      <c r="BN990" s="220">
        <f t="shared" si="429"/>
        <v>0</v>
      </c>
      <c r="BO990" s="220">
        <f t="shared" si="430"/>
        <v>0</v>
      </c>
      <c r="BP990" s="220">
        <f t="shared" si="431"/>
        <v>0</v>
      </c>
      <c r="BQ990" s="220">
        <f t="shared" si="432"/>
        <v>0</v>
      </c>
      <c r="BR990" s="220">
        <f t="shared" si="409"/>
        <v>0</v>
      </c>
      <c r="BS990" s="220">
        <f t="shared" si="433"/>
        <v>0</v>
      </c>
      <c r="BT990" s="220">
        <f t="shared" si="434"/>
        <v>0</v>
      </c>
      <c r="BU990" s="220">
        <f t="shared" si="435"/>
        <v>0</v>
      </c>
      <c r="BV990" s="220">
        <f t="shared" si="436"/>
        <v>0</v>
      </c>
      <c r="BW990" s="220">
        <f t="shared" si="437"/>
        <v>0</v>
      </c>
      <c r="BX990" s="220">
        <f t="shared" si="438"/>
        <v>0</v>
      </c>
      <c r="BY990" s="220">
        <f t="shared" si="439"/>
        <v>0</v>
      </c>
      <c r="BZ990" s="220">
        <f t="shared" si="440"/>
        <v>0</v>
      </c>
      <c r="CA990" s="220">
        <f t="shared" si="441"/>
        <v>0</v>
      </c>
      <c r="CB990" s="220">
        <f t="shared" si="442"/>
        <v>0</v>
      </c>
      <c r="CC990" s="220">
        <f t="shared" si="443"/>
        <v>0</v>
      </c>
      <c r="CD990" s="220">
        <f t="shared" si="444"/>
        <v>0</v>
      </c>
      <c r="CE990" s="220">
        <f t="shared" si="445"/>
        <v>0</v>
      </c>
      <c r="CF990" s="220">
        <f t="shared" si="446"/>
        <v>0</v>
      </c>
      <c r="CG990" s="220">
        <f t="shared" si="447"/>
        <v>0</v>
      </c>
      <c r="CH990" s="220">
        <f t="shared" si="448"/>
        <v>0</v>
      </c>
      <c r="CI990" s="220">
        <f t="shared" si="449"/>
        <v>0</v>
      </c>
      <c r="CJ990" s="220">
        <f t="shared" si="450"/>
        <v>0</v>
      </c>
      <c r="CK990" s="220">
        <f t="shared" si="451"/>
        <v>0</v>
      </c>
      <c r="CL990" s="220">
        <f t="shared" si="452"/>
        <v>0</v>
      </c>
      <c r="CM990" s="220">
        <f t="shared" si="453"/>
        <v>0</v>
      </c>
      <c r="CN990" s="220">
        <f t="shared" si="411"/>
        <v>0</v>
      </c>
      <c r="CO990" s="220">
        <f t="shared" si="454"/>
        <v>0</v>
      </c>
      <c r="CP990" s="220">
        <f t="shared" si="455"/>
        <v>0</v>
      </c>
      <c r="CQ990" s="220">
        <f t="shared" si="456"/>
        <v>0</v>
      </c>
      <c r="CR990" s="220">
        <f t="shared" si="457"/>
        <v>0</v>
      </c>
      <c r="CS990" s="220">
        <f t="shared" si="458"/>
        <v>0</v>
      </c>
      <c r="CT990" s="220">
        <f t="shared" si="459"/>
        <v>0</v>
      </c>
      <c r="CU990" s="220">
        <f t="shared" si="460"/>
        <v>0</v>
      </c>
      <c r="CV990" s="220">
        <f t="shared" si="461"/>
        <v>0</v>
      </c>
      <c r="CW990" s="220">
        <f t="shared" si="462"/>
        <v>0</v>
      </c>
      <c r="CX990" s="220">
        <f t="shared" si="463"/>
        <v>0</v>
      </c>
      <c r="CY990" s="220">
        <f t="shared" si="464"/>
        <v>0</v>
      </c>
      <c r="CZ990" s="220">
        <f t="shared" si="465"/>
        <v>0</v>
      </c>
      <c r="DA990" s="220">
        <f t="shared" si="466"/>
        <v>0</v>
      </c>
      <c r="DB990" s="220">
        <f t="shared" si="467"/>
        <v>0</v>
      </c>
      <c r="DC990" s="220">
        <f t="shared" si="468"/>
        <v>0</v>
      </c>
      <c r="DD990" s="220">
        <f t="shared" si="469"/>
        <v>0</v>
      </c>
      <c r="DE990" s="220">
        <f t="shared" si="470"/>
        <v>0</v>
      </c>
      <c r="DF990" s="220">
        <f t="shared" si="471"/>
        <v>0</v>
      </c>
      <c r="DG990" s="220">
        <f t="shared" si="472"/>
        <v>0</v>
      </c>
      <c r="DH990" s="220">
        <f t="shared" si="473"/>
        <v>0</v>
      </c>
      <c r="DI990" s="220">
        <f t="shared" si="474"/>
        <v>0</v>
      </c>
      <c r="DJ990" s="220">
        <f t="shared" si="475"/>
        <v>0</v>
      </c>
      <c r="DK990" s="96" t="str">
        <f>IF(DJ990=0,"",IF(SUM($DJ$957:DJ990)=1,_xlfn.CONCAT(DL990,),IF($DJ$1014&gt;SUM($DJ$957:DJ990),_xlfn.CONCAT(", ",DL990),IF($DJ$1014=SUM($DJ$957:DJ990),_xlfn.CONCAT(" y ",DL990)))))</f>
        <v/>
      </c>
      <c r="DL990" s="98">
        <f t="shared" si="476"/>
        <v>33</v>
      </c>
      <c r="DQ990" s="645">
        <f t="shared" si="413"/>
        <v>0</v>
      </c>
      <c r="DR990" s="647"/>
    </row>
    <row r="991" spans="1:122" s="72" customFormat="1" ht="15" customHeight="1">
      <c r="A991" s="131"/>
      <c r="B991" s="15"/>
      <c r="C991" s="82" t="s">
        <v>99</v>
      </c>
      <c r="D991" s="792" t="str">
        <f>IF(CNGE_2026_M3_Secc1!$AH$40=CNGE_2026_M3_Secc1!$AJ$40,"",IF(CNGE_2026_M3_Secc1!D93="","",CNGE_2026_M3_Secc1!D93))</f>
        <v/>
      </c>
      <c r="E991" s="793"/>
      <c r="F991" s="793"/>
      <c r="G991" s="793"/>
      <c r="H991" s="793"/>
      <c r="I991" s="793"/>
      <c r="J991" s="793"/>
      <c r="K991" s="793"/>
      <c r="L991" s="793"/>
      <c r="M991" s="794"/>
      <c r="N991" s="432"/>
      <c r="O991" s="432"/>
      <c r="P991" s="432"/>
      <c r="Q991" s="432"/>
      <c r="R991" s="432"/>
      <c r="S991" s="432"/>
      <c r="T991" s="432"/>
      <c r="U991" s="432"/>
      <c r="V991" s="432"/>
      <c r="W991" s="432"/>
      <c r="X991" s="432"/>
      <c r="Y991" s="432"/>
      <c r="Z991" s="432"/>
      <c r="AA991" s="432"/>
      <c r="AB991" s="432"/>
      <c r="AC991" s="432"/>
      <c r="AD991" s="432"/>
      <c r="AE991" s="12"/>
      <c r="AF991" s="122"/>
      <c r="AG991" s="212"/>
      <c r="AH991" s="896">
        <f t="shared" si="477"/>
        <v>0</v>
      </c>
      <c r="AI991" s="627"/>
      <c r="AJ991" s="896">
        <f t="shared" si="405"/>
        <v>0</v>
      </c>
      <c r="AK991" s="627"/>
      <c r="AL991" s="896">
        <f t="shared" si="406"/>
        <v>0</v>
      </c>
      <c r="AM991" s="627"/>
      <c r="AN991" s="627">
        <f t="shared" si="414"/>
        <v>0</v>
      </c>
      <c r="AO991" s="627"/>
      <c r="AP991" s="639" t="str">
        <f>IF(AN991=0,"",IF(SUM($AN$957:AN991)=1,AR991,IF($AN$1014&gt;SUM($AN$957:AN991),_xlfn.CONCAT(", ",AR991),IF($AN$1014=SUM($AN$957:AN991),_xlfn.CONCAT(" y ",AR991,".")))))</f>
        <v/>
      </c>
      <c r="AQ991" s="641" t="str">
        <f>IF(AO991=0,"", IF(SUM($AN$582:BW991)=1,AR991, IF($AN$589&gt;SUM($AN$582:BW991),_xlfn.CONCAT(", ",AR991), IF($AN$589=SUM($AN$582:BW991),_xlfn.CONCAT(" y ",AR991,".")))))</f>
        <v/>
      </c>
      <c r="AR991" s="639">
        <f t="shared" si="478"/>
        <v>34</v>
      </c>
      <c r="AS991" s="641"/>
      <c r="AU991" s="1046">
        <f t="shared" si="415"/>
        <v>0</v>
      </c>
      <c r="AV991" s="1047"/>
      <c r="AX991" s="639">
        <f t="shared" si="416"/>
        <v>0</v>
      </c>
      <c r="AY991" s="641"/>
      <c r="BA991" s="220">
        <f t="shared" si="407"/>
        <v>0</v>
      </c>
      <c r="BB991" s="220">
        <f t="shared" si="417"/>
        <v>0</v>
      </c>
      <c r="BC991" s="220">
        <f t="shared" si="418"/>
        <v>0</v>
      </c>
      <c r="BD991" s="220">
        <f t="shared" si="419"/>
        <v>0</v>
      </c>
      <c r="BE991" s="220">
        <f t="shared" si="420"/>
        <v>0</v>
      </c>
      <c r="BF991" s="220">
        <f t="shared" si="421"/>
        <v>0</v>
      </c>
      <c r="BG991" s="220">
        <f t="shared" si="422"/>
        <v>0</v>
      </c>
      <c r="BH991" s="220">
        <f t="shared" si="423"/>
        <v>0</v>
      </c>
      <c r="BI991" s="220">
        <f t="shared" si="424"/>
        <v>0</v>
      </c>
      <c r="BJ991" s="220">
        <f t="shared" si="425"/>
        <v>0</v>
      </c>
      <c r="BK991" s="220">
        <f t="shared" si="426"/>
        <v>0</v>
      </c>
      <c r="BL991" s="220">
        <f t="shared" si="427"/>
        <v>0</v>
      </c>
      <c r="BM991" s="220">
        <f t="shared" si="428"/>
        <v>0</v>
      </c>
      <c r="BN991" s="220">
        <f t="shared" si="429"/>
        <v>0</v>
      </c>
      <c r="BO991" s="220">
        <f t="shared" si="430"/>
        <v>0</v>
      </c>
      <c r="BP991" s="220">
        <f t="shared" si="431"/>
        <v>0</v>
      </c>
      <c r="BQ991" s="220">
        <f t="shared" si="432"/>
        <v>0</v>
      </c>
      <c r="BR991" s="220">
        <f t="shared" si="409"/>
        <v>0</v>
      </c>
      <c r="BS991" s="220">
        <f t="shared" si="433"/>
        <v>0</v>
      </c>
      <c r="BT991" s="220">
        <f t="shared" si="434"/>
        <v>0</v>
      </c>
      <c r="BU991" s="220">
        <f t="shared" si="435"/>
        <v>0</v>
      </c>
      <c r="BV991" s="220">
        <f t="shared" si="436"/>
        <v>0</v>
      </c>
      <c r="BW991" s="220">
        <f t="shared" si="437"/>
        <v>0</v>
      </c>
      <c r="BX991" s="220">
        <f t="shared" si="438"/>
        <v>0</v>
      </c>
      <c r="BY991" s="220">
        <f t="shared" si="439"/>
        <v>0</v>
      </c>
      <c r="BZ991" s="220">
        <f t="shared" si="440"/>
        <v>0</v>
      </c>
      <c r="CA991" s="220">
        <f t="shared" si="441"/>
        <v>0</v>
      </c>
      <c r="CB991" s="220">
        <f t="shared" si="442"/>
        <v>0</v>
      </c>
      <c r="CC991" s="220">
        <f t="shared" si="443"/>
        <v>0</v>
      </c>
      <c r="CD991" s="220">
        <f t="shared" si="444"/>
        <v>0</v>
      </c>
      <c r="CE991" s="220">
        <f t="shared" si="445"/>
        <v>0</v>
      </c>
      <c r="CF991" s="220">
        <f t="shared" si="446"/>
        <v>0</v>
      </c>
      <c r="CG991" s="220">
        <f t="shared" si="447"/>
        <v>0</v>
      </c>
      <c r="CH991" s="220">
        <f t="shared" si="448"/>
        <v>0</v>
      </c>
      <c r="CI991" s="220">
        <f t="shared" si="449"/>
        <v>0</v>
      </c>
      <c r="CJ991" s="220">
        <f t="shared" si="450"/>
        <v>0</v>
      </c>
      <c r="CK991" s="220">
        <f t="shared" si="451"/>
        <v>0</v>
      </c>
      <c r="CL991" s="220">
        <f t="shared" si="452"/>
        <v>0</v>
      </c>
      <c r="CM991" s="220">
        <f t="shared" si="453"/>
        <v>0</v>
      </c>
      <c r="CN991" s="220">
        <f t="shared" si="411"/>
        <v>0</v>
      </c>
      <c r="CO991" s="220">
        <f t="shared" si="454"/>
        <v>0</v>
      </c>
      <c r="CP991" s="220">
        <f t="shared" si="455"/>
        <v>0</v>
      </c>
      <c r="CQ991" s="220">
        <f t="shared" si="456"/>
        <v>0</v>
      </c>
      <c r="CR991" s="220">
        <f t="shared" si="457"/>
        <v>0</v>
      </c>
      <c r="CS991" s="220">
        <f t="shared" si="458"/>
        <v>0</v>
      </c>
      <c r="CT991" s="220">
        <f t="shared" si="459"/>
        <v>0</v>
      </c>
      <c r="CU991" s="220">
        <f t="shared" si="460"/>
        <v>0</v>
      </c>
      <c r="CV991" s="220">
        <f t="shared" si="461"/>
        <v>0</v>
      </c>
      <c r="CW991" s="220">
        <f t="shared" si="462"/>
        <v>0</v>
      </c>
      <c r="CX991" s="220">
        <f t="shared" si="463"/>
        <v>0</v>
      </c>
      <c r="CY991" s="220">
        <f t="shared" si="464"/>
        <v>0</v>
      </c>
      <c r="CZ991" s="220">
        <f t="shared" si="465"/>
        <v>0</v>
      </c>
      <c r="DA991" s="220">
        <f t="shared" si="466"/>
        <v>0</v>
      </c>
      <c r="DB991" s="220">
        <f t="shared" si="467"/>
        <v>0</v>
      </c>
      <c r="DC991" s="220">
        <f t="shared" si="468"/>
        <v>0</v>
      </c>
      <c r="DD991" s="220">
        <f t="shared" si="469"/>
        <v>0</v>
      </c>
      <c r="DE991" s="220">
        <f t="shared" si="470"/>
        <v>0</v>
      </c>
      <c r="DF991" s="220">
        <f t="shared" si="471"/>
        <v>0</v>
      </c>
      <c r="DG991" s="220">
        <f t="shared" si="472"/>
        <v>0</v>
      </c>
      <c r="DH991" s="220">
        <f t="shared" si="473"/>
        <v>0</v>
      </c>
      <c r="DI991" s="220">
        <f t="shared" si="474"/>
        <v>0</v>
      </c>
      <c r="DJ991" s="220">
        <f t="shared" si="475"/>
        <v>0</v>
      </c>
      <c r="DK991" s="96" t="str">
        <f>IF(DJ991=0,"",IF(SUM($DJ$957:DJ991)=1,_xlfn.CONCAT(DL991,),IF($DJ$1014&gt;SUM($DJ$957:DJ991),_xlfn.CONCAT(", ",DL991),IF($DJ$1014=SUM($DJ$957:DJ991),_xlfn.CONCAT(" y ",DL991)))))</f>
        <v/>
      </c>
      <c r="DL991" s="98">
        <f t="shared" si="476"/>
        <v>34</v>
      </c>
      <c r="DQ991" s="645">
        <f t="shared" si="413"/>
        <v>0</v>
      </c>
      <c r="DR991" s="647"/>
    </row>
    <row r="992" spans="1:122" s="72" customFormat="1" ht="15" customHeight="1">
      <c r="A992" s="131"/>
      <c r="B992" s="15"/>
      <c r="C992" s="82" t="s">
        <v>100</v>
      </c>
      <c r="D992" s="792" t="str">
        <f>IF(CNGE_2026_M3_Secc1!$AH$40=CNGE_2026_M3_Secc1!$AJ$40,"",IF(CNGE_2026_M3_Secc1!D94="","",CNGE_2026_M3_Secc1!D94))</f>
        <v/>
      </c>
      <c r="E992" s="793"/>
      <c r="F992" s="793"/>
      <c r="G992" s="793"/>
      <c r="H992" s="793"/>
      <c r="I992" s="793"/>
      <c r="J992" s="793"/>
      <c r="K992" s="793"/>
      <c r="L992" s="793"/>
      <c r="M992" s="794"/>
      <c r="N992" s="432"/>
      <c r="O992" s="432"/>
      <c r="P992" s="432"/>
      <c r="Q992" s="432"/>
      <c r="R992" s="432"/>
      <c r="S992" s="432"/>
      <c r="T992" s="432"/>
      <c r="U992" s="432"/>
      <c r="V992" s="432"/>
      <c r="W992" s="432"/>
      <c r="X992" s="432"/>
      <c r="Y992" s="432"/>
      <c r="Z992" s="432"/>
      <c r="AA992" s="432"/>
      <c r="AB992" s="432"/>
      <c r="AC992" s="432"/>
      <c r="AD992" s="432"/>
      <c r="AE992" s="12"/>
      <c r="AF992" s="122"/>
      <c r="AG992" s="212"/>
      <c r="AH992" s="896">
        <f t="shared" si="477"/>
        <v>0</v>
      </c>
      <c r="AI992" s="627"/>
      <c r="AJ992" s="896">
        <f t="shared" si="405"/>
        <v>0</v>
      </c>
      <c r="AK992" s="627"/>
      <c r="AL992" s="896">
        <f t="shared" si="406"/>
        <v>0</v>
      </c>
      <c r="AM992" s="627"/>
      <c r="AN992" s="627">
        <f t="shared" si="414"/>
        <v>0</v>
      </c>
      <c r="AO992" s="627"/>
      <c r="AP992" s="639" t="str">
        <f>IF(AN992=0,"",IF(SUM($AN$957:AN992)=1,AR992,IF($AN$1014&gt;SUM($AN$957:AN992),_xlfn.CONCAT(", ",AR992),IF($AN$1014=SUM($AN$957:AN992),_xlfn.CONCAT(" y ",AR992,".")))))</f>
        <v/>
      </c>
      <c r="AQ992" s="641" t="str">
        <f>IF(AO992=0,"", IF(SUM($AN$582:BW992)=1,AR992, IF($AN$589&gt;SUM($AN$582:BW992),_xlfn.CONCAT(", ",AR992), IF($AN$589=SUM($AN$582:BW992),_xlfn.CONCAT(" y ",AR992,".")))))</f>
        <v/>
      </c>
      <c r="AR992" s="639">
        <f t="shared" si="478"/>
        <v>35</v>
      </c>
      <c r="AS992" s="641"/>
      <c r="AU992" s="1046">
        <f t="shared" si="415"/>
        <v>0</v>
      </c>
      <c r="AV992" s="1047"/>
      <c r="AX992" s="639">
        <f t="shared" si="416"/>
        <v>0</v>
      </c>
      <c r="AY992" s="641"/>
      <c r="BA992" s="220">
        <f t="shared" si="407"/>
        <v>0</v>
      </c>
      <c r="BB992" s="220">
        <f t="shared" si="417"/>
        <v>0</v>
      </c>
      <c r="BC992" s="220">
        <f t="shared" si="418"/>
        <v>0</v>
      </c>
      <c r="BD992" s="220">
        <f t="shared" si="419"/>
        <v>0</v>
      </c>
      <c r="BE992" s="220">
        <f t="shared" si="420"/>
        <v>0</v>
      </c>
      <c r="BF992" s="220">
        <f t="shared" si="421"/>
        <v>0</v>
      </c>
      <c r="BG992" s="220">
        <f t="shared" si="422"/>
        <v>0</v>
      </c>
      <c r="BH992" s="220">
        <f t="shared" si="423"/>
        <v>0</v>
      </c>
      <c r="BI992" s="220">
        <f t="shared" si="424"/>
        <v>0</v>
      </c>
      <c r="BJ992" s="220">
        <f t="shared" si="425"/>
        <v>0</v>
      </c>
      <c r="BK992" s="220">
        <f t="shared" si="426"/>
        <v>0</v>
      </c>
      <c r="BL992" s="220">
        <f t="shared" si="427"/>
        <v>0</v>
      </c>
      <c r="BM992" s="220">
        <f t="shared" si="428"/>
        <v>0</v>
      </c>
      <c r="BN992" s="220">
        <f t="shared" si="429"/>
        <v>0</v>
      </c>
      <c r="BO992" s="220">
        <f t="shared" si="430"/>
        <v>0</v>
      </c>
      <c r="BP992" s="220">
        <f t="shared" si="431"/>
        <v>0</v>
      </c>
      <c r="BQ992" s="220">
        <f t="shared" si="432"/>
        <v>0</v>
      </c>
      <c r="BR992" s="220">
        <f t="shared" si="409"/>
        <v>0</v>
      </c>
      <c r="BS992" s="220">
        <f t="shared" si="433"/>
        <v>0</v>
      </c>
      <c r="BT992" s="220">
        <f t="shared" si="434"/>
        <v>0</v>
      </c>
      <c r="BU992" s="220">
        <f t="shared" si="435"/>
        <v>0</v>
      </c>
      <c r="BV992" s="220">
        <f t="shared" si="436"/>
        <v>0</v>
      </c>
      <c r="BW992" s="220">
        <f t="shared" si="437"/>
        <v>0</v>
      </c>
      <c r="BX992" s="220">
        <f t="shared" si="438"/>
        <v>0</v>
      </c>
      <c r="BY992" s="220">
        <f t="shared" si="439"/>
        <v>0</v>
      </c>
      <c r="BZ992" s="220">
        <f t="shared" si="440"/>
        <v>0</v>
      </c>
      <c r="CA992" s="220">
        <f t="shared" si="441"/>
        <v>0</v>
      </c>
      <c r="CB992" s="220">
        <f t="shared" si="442"/>
        <v>0</v>
      </c>
      <c r="CC992" s="220">
        <f t="shared" si="443"/>
        <v>0</v>
      </c>
      <c r="CD992" s="220">
        <f t="shared" si="444"/>
        <v>0</v>
      </c>
      <c r="CE992" s="220">
        <f t="shared" si="445"/>
        <v>0</v>
      </c>
      <c r="CF992" s="220">
        <f t="shared" si="446"/>
        <v>0</v>
      </c>
      <c r="CG992" s="220">
        <f t="shared" si="447"/>
        <v>0</v>
      </c>
      <c r="CH992" s="220">
        <f t="shared" si="448"/>
        <v>0</v>
      </c>
      <c r="CI992" s="220">
        <f t="shared" si="449"/>
        <v>0</v>
      </c>
      <c r="CJ992" s="220">
        <f t="shared" si="450"/>
        <v>0</v>
      </c>
      <c r="CK992" s="220">
        <f t="shared" si="451"/>
        <v>0</v>
      </c>
      <c r="CL992" s="220">
        <f t="shared" si="452"/>
        <v>0</v>
      </c>
      <c r="CM992" s="220">
        <f t="shared" si="453"/>
        <v>0</v>
      </c>
      <c r="CN992" s="220">
        <f t="shared" si="411"/>
        <v>0</v>
      </c>
      <c r="CO992" s="220">
        <f t="shared" si="454"/>
        <v>0</v>
      </c>
      <c r="CP992" s="220">
        <f t="shared" si="455"/>
        <v>0</v>
      </c>
      <c r="CQ992" s="220">
        <f t="shared" si="456"/>
        <v>0</v>
      </c>
      <c r="CR992" s="220">
        <f t="shared" si="457"/>
        <v>0</v>
      </c>
      <c r="CS992" s="220">
        <f t="shared" si="458"/>
        <v>0</v>
      </c>
      <c r="CT992" s="220">
        <f t="shared" si="459"/>
        <v>0</v>
      </c>
      <c r="CU992" s="220">
        <f t="shared" si="460"/>
        <v>0</v>
      </c>
      <c r="CV992" s="220">
        <f t="shared" si="461"/>
        <v>0</v>
      </c>
      <c r="CW992" s="220">
        <f t="shared" si="462"/>
        <v>0</v>
      </c>
      <c r="CX992" s="220">
        <f t="shared" si="463"/>
        <v>0</v>
      </c>
      <c r="CY992" s="220">
        <f t="shared" si="464"/>
        <v>0</v>
      </c>
      <c r="CZ992" s="220">
        <f t="shared" si="465"/>
        <v>0</v>
      </c>
      <c r="DA992" s="220">
        <f t="shared" si="466"/>
        <v>0</v>
      </c>
      <c r="DB992" s="220">
        <f t="shared" si="467"/>
        <v>0</v>
      </c>
      <c r="DC992" s="220">
        <f t="shared" si="468"/>
        <v>0</v>
      </c>
      <c r="DD992" s="220">
        <f t="shared" si="469"/>
        <v>0</v>
      </c>
      <c r="DE992" s="220">
        <f t="shared" si="470"/>
        <v>0</v>
      </c>
      <c r="DF992" s="220">
        <f t="shared" si="471"/>
        <v>0</v>
      </c>
      <c r="DG992" s="220">
        <f t="shared" si="472"/>
        <v>0</v>
      </c>
      <c r="DH992" s="220">
        <f t="shared" si="473"/>
        <v>0</v>
      </c>
      <c r="DI992" s="220">
        <f t="shared" si="474"/>
        <v>0</v>
      </c>
      <c r="DJ992" s="220">
        <f t="shared" si="475"/>
        <v>0</v>
      </c>
      <c r="DK992" s="96" t="str">
        <f>IF(DJ992=0,"",IF(SUM($DJ$957:DJ992)=1,_xlfn.CONCAT(DL992,),IF($DJ$1014&gt;SUM($DJ$957:DJ992),_xlfn.CONCAT(", ",DL992),IF($DJ$1014=SUM($DJ$957:DJ992),_xlfn.CONCAT(" y ",DL992)))))</f>
        <v/>
      </c>
      <c r="DL992" s="98">
        <f t="shared" si="476"/>
        <v>35</v>
      </c>
      <c r="DQ992" s="645">
        <f t="shared" si="413"/>
        <v>0</v>
      </c>
      <c r="DR992" s="647"/>
    </row>
    <row r="993" spans="1:125" s="72" customFormat="1" ht="15" customHeight="1">
      <c r="A993" s="131"/>
      <c r="B993" s="15"/>
      <c r="C993" s="82" t="s">
        <v>116</v>
      </c>
      <c r="D993" s="792" t="str">
        <f>IF(CNGE_2026_M3_Secc1!$AH$40=CNGE_2026_M3_Secc1!$AJ$40,"",IF(CNGE_2026_M3_Secc1!D95="","",CNGE_2026_M3_Secc1!D95))</f>
        <v/>
      </c>
      <c r="E993" s="793"/>
      <c r="F993" s="793"/>
      <c r="G993" s="793"/>
      <c r="H993" s="793"/>
      <c r="I993" s="793"/>
      <c r="J993" s="793"/>
      <c r="K993" s="793"/>
      <c r="L993" s="793"/>
      <c r="M993" s="794"/>
      <c r="N993" s="432"/>
      <c r="O993" s="432"/>
      <c r="P993" s="432"/>
      <c r="Q993" s="432"/>
      <c r="R993" s="432"/>
      <c r="S993" s="432"/>
      <c r="T993" s="432"/>
      <c r="U993" s="432"/>
      <c r="V993" s="432"/>
      <c r="W993" s="432"/>
      <c r="X993" s="432"/>
      <c r="Y993" s="432"/>
      <c r="Z993" s="432"/>
      <c r="AA993" s="432"/>
      <c r="AB993" s="432"/>
      <c r="AC993" s="432"/>
      <c r="AD993" s="432"/>
      <c r="AE993" s="12"/>
      <c r="AF993" s="122"/>
      <c r="AG993" s="212"/>
      <c r="AH993" s="896">
        <f t="shared" si="477"/>
        <v>0</v>
      </c>
      <c r="AI993" s="627"/>
      <c r="AJ993" s="896">
        <f t="shared" si="405"/>
        <v>0</v>
      </c>
      <c r="AK993" s="627"/>
      <c r="AL993" s="896">
        <f t="shared" si="406"/>
        <v>0</v>
      </c>
      <c r="AM993" s="627"/>
      <c r="AN993" s="627">
        <f t="shared" si="414"/>
        <v>0</v>
      </c>
      <c r="AO993" s="627"/>
      <c r="AP993" s="639" t="str">
        <f>IF(AN993=0,"",IF(SUM($AN$957:AN993)=1,AR993,IF($AN$1014&gt;SUM($AN$957:AN993),_xlfn.CONCAT(", ",AR993),IF($AN$1014=SUM($AN$957:AN993),_xlfn.CONCAT(" y ",AR993,".")))))</f>
        <v/>
      </c>
      <c r="AQ993" s="641" t="str">
        <f>IF(AO993=0,"", IF(SUM($AN$582:BW993)=1,AR993, IF($AN$589&gt;SUM($AN$582:BW993),_xlfn.CONCAT(", ",AR993), IF($AN$589=SUM($AN$582:BW993),_xlfn.CONCAT(" y ",AR993,".")))))</f>
        <v/>
      </c>
      <c r="AR993" s="639">
        <f t="shared" si="478"/>
        <v>36</v>
      </c>
      <c r="AS993" s="641"/>
      <c r="AU993" s="1046">
        <f t="shared" si="415"/>
        <v>0</v>
      </c>
      <c r="AV993" s="1047"/>
      <c r="AX993" s="639">
        <f t="shared" si="416"/>
        <v>0</v>
      </c>
      <c r="AY993" s="641"/>
      <c r="BA993" s="220">
        <f t="shared" si="407"/>
        <v>0</v>
      </c>
      <c r="BB993" s="220">
        <f t="shared" si="417"/>
        <v>0</v>
      </c>
      <c r="BC993" s="220">
        <f t="shared" si="418"/>
        <v>0</v>
      </c>
      <c r="BD993" s="220">
        <f t="shared" si="419"/>
        <v>0</v>
      </c>
      <c r="BE993" s="220">
        <f t="shared" si="420"/>
        <v>0</v>
      </c>
      <c r="BF993" s="220">
        <f t="shared" si="421"/>
        <v>0</v>
      </c>
      <c r="BG993" s="220">
        <f t="shared" si="422"/>
        <v>0</v>
      </c>
      <c r="BH993" s="220">
        <f t="shared" si="423"/>
        <v>0</v>
      </c>
      <c r="BI993" s="220">
        <f t="shared" si="424"/>
        <v>0</v>
      </c>
      <c r="BJ993" s="220">
        <f t="shared" si="425"/>
        <v>0</v>
      </c>
      <c r="BK993" s="220">
        <f t="shared" si="426"/>
        <v>0</v>
      </c>
      <c r="BL993" s="220">
        <f t="shared" si="427"/>
        <v>0</v>
      </c>
      <c r="BM993" s="220">
        <f t="shared" si="428"/>
        <v>0</v>
      </c>
      <c r="BN993" s="220">
        <f t="shared" si="429"/>
        <v>0</v>
      </c>
      <c r="BO993" s="220">
        <f t="shared" si="430"/>
        <v>0</v>
      </c>
      <c r="BP993" s="220">
        <f t="shared" si="431"/>
        <v>0</v>
      </c>
      <c r="BQ993" s="220">
        <f t="shared" si="432"/>
        <v>0</v>
      </c>
      <c r="BR993" s="220">
        <f t="shared" si="409"/>
        <v>0</v>
      </c>
      <c r="BS993" s="220">
        <f t="shared" si="433"/>
        <v>0</v>
      </c>
      <c r="BT993" s="220">
        <f t="shared" si="434"/>
        <v>0</v>
      </c>
      <c r="BU993" s="220">
        <f t="shared" si="435"/>
        <v>0</v>
      </c>
      <c r="BV993" s="220">
        <f t="shared" si="436"/>
        <v>0</v>
      </c>
      <c r="BW993" s="220">
        <f t="shared" si="437"/>
        <v>0</v>
      </c>
      <c r="BX993" s="220">
        <f t="shared" si="438"/>
        <v>0</v>
      </c>
      <c r="BY993" s="220">
        <f t="shared" si="439"/>
        <v>0</v>
      </c>
      <c r="BZ993" s="220">
        <f t="shared" si="440"/>
        <v>0</v>
      </c>
      <c r="CA993" s="220">
        <f t="shared" si="441"/>
        <v>0</v>
      </c>
      <c r="CB993" s="220">
        <f t="shared" si="442"/>
        <v>0</v>
      </c>
      <c r="CC993" s="220">
        <f t="shared" si="443"/>
        <v>0</v>
      </c>
      <c r="CD993" s="220">
        <f t="shared" si="444"/>
        <v>0</v>
      </c>
      <c r="CE993" s="220">
        <f t="shared" si="445"/>
        <v>0</v>
      </c>
      <c r="CF993" s="220">
        <f t="shared" si="446"/>
        <v>0</v>
      </c>
      <c r="CG993" s="220">
        <f t="shared" si="447"/>
        <v>0</v>
      </c>
      <c r="CH993" s="220">
        <f t="shared" si="448"/>
        <v>0</v>
      </c>
      <c r="CI993" s="220">
        <f t="shared" si="449"/>
        <v>0</v>
      </c>
      <c r="CJ993" s="220">
        <f t="shared" si="450"/>
        <v>0</v>
      </c>
      <c r="CK993" s="220">
        <f t="shared" si="451"/>
        <v>0</v>
      </c>
      <c r="CL993" s="220">
        <f t="shared" si="452"/>
        <v>0</v>
      </c>
      <c r="CM993" s="220">
        <f t="shared" si="453"/>
        <v>0</v>
      </c>
      <c r="CN993" s="220">
        <f t="shared" si="411"/>
        <v>0</v>
      </c>
      <c r="CO993" s="220">
        <f t="shared" si="454"/>
        <v>0</v>
      </c>
      <c r="CP993" s="220">
        <f t="shared" si="455"/>
        <v>0</v>
      </c>
      <c r="CQ993" s="220">
        <f t="shared" si="456"/>
        <v>0</v>
      </c>
      <c r="CR993" s="220">
        <f t="shared" si="457"/>
        <v>0</v>
      </c>
      <c r="CS993" s="220">
        <f t="shared" si="458"/>
        <v>0</v>
      </c>
      <c r="CT993" s="220">
        <f t="shared" si="459"/>
        <v>0</v>
      </c>
      <c r="CU993" s="220">
        <f t="shared" si="460"/>
        <v>0</v>
      </c>
      <c r="CV993" s="220">
        <f t="shared" si="461"/>
        <v>0</v>
      </c>
      <c r="CW993" s="220">
        <f t="shared" si="462"/>
        <v>0</v>
      </c>
      <c r="CX993" s="220">
        <f t="shared" si="463"/>
        <v>0</v>
      </c>
      <c r="CY993" s="220">
        <f t="shared" si="464"/>
        <v>0</v>
      </c>
      <c r="CZ993" s="220">
        <f t="shared" si="465"/>
        <v>0</v>
      </c>
      <c r="DA993" s="220">
        <f t="shared" si="466"/>
        <v>0</v>
      </c>
      <c r="DB993" s="220">
        <f t="shared" si="467"/>
        <v>0</v>
      </c>
      <c r="DC993" s="220">
        <f t="shared" si="468"/>
        <v>0</v>
      </c>
      <c r="DD993" s="220">
        <f t="shared" si="469"/>
        <v>0</v>
      </c>
      <c r="DE993" s="220">
        <f t="shared" si="470"/>
        <v>0</v>
      </c>
      <c r="DF993" s="220">
        <f t="shared" si="471"/>
        <v>0</v>
      </c>
      <c r="DG993" s="220">
        <f t="shared" si="472"/>
        <v>0</v>
      </c>
      <c r="DH993" s="220">
        <f t="shared" si="473"/>
        <v>0</v>
      </c>
      <c r="DI993" s="220">
        <f t="shared" si="474"/>
        <v>0</v>
      </c>
      <c r="DJ993" s="220">
        <f t="shared" si="475"/>
        <v>0</v>
      </c>
      <c r="DK993" s="96" t="str">
        <f>IF(DJ993=0,"",IF(SUM($DJ$957:DJ993)=1,_xlfn.CONCAT(DL993,),IF($DJ$1014&gt;SUM($DJ$957:DJ993),_xlfn.CONCAT(", ",DL993),IF($DJ$1014=SUM($DJ$957:DJ993),_xlfn.CONCAT(" y ",DL993)))))</f>
        <v/>
      </c>
      <c r="DL993" s="98">
        <f t="shared" si="476"/>
        <v>36</v>
      </c>
      <c r="DQ993" s="645">
        <f t="shared" si="413"/>
        <v>0</v>
      </c>
      <c r="DR993" s="647"/>
    </row>
    <row r="994" spans="1:125" s="72" customFormat="1" ht="15" customHeight="1">
      <c r="A994" s="131"/>
      <c r="B994" s="15"/>
      <c r="C994" s="82" t="s">
        <v>117</v>
      </c>
      <c r="D994" s="792" t="str">
        <f>IF(CNGE_2026_M3_Secc1!$AH$40=CNGE_2026_M3_Secc1!$AJ$40,"",IF(CNGE_2026_M3_Secc1!D96="","",CNGE_2026_M3_Secc1!D96))</f>
        <v/>
      </c>
      <c r="E994" s="793"/>
      <c r="F994" s="793"/>
      <c r="G994" s="793"/>
      <c r="H994" s="793"/>
      <c r="I994" s="793"/>
      <c r="J994" s="793"/>
      <c r="K994" s="793"/>
      <c r="L994" s="793"/>
      <c r="M994" s="794"/>
      <c r="N994" s="432"/>
      <c r="O994" s="432"/>
      <c r="P994" s="432"/>
      <c r="Q994" s="432"/>
      <c r="R994" s="432"/>
      <c r="S994" s="432"/>
      <c r="T994" s="432"/>
      <c r="U994" s="432"/>
      <c r="V994" s="432"/>
      <c r="W994" s="432"/>
      <c r="X994" s="432"/>
      <c r="Y994" s="432"/>
      <c r="Z994" s="432"/>
      <c r="AA994" s="432"/>
      <c r="AB994" s="432"/>
      <c r="AC994" s="432"/>
      <c r="AD994" s="432"/>
      <c r="AE994" s="12"/>
      <c r="AF994" s="122"/>
      <c r="AG994" s="212"/>
      <c r="AH994" s="896">
        <f t="shared" si="477"/>
        <v>0</v>
      </c>
      <c r="AI994" s="627"/>
      <c r="AJ994" s="896">
        <f t="shared" si="405"/>
        <v>0</v>
      </c>
      <c r="AK994" s="627"/>
      <c r="AL994" s="896">
        <f t="shared" si="406"/>
        <v>0</v>
      </c>
      <c r="AM994" s="627"/>
      <c r="AN994" s="627">
        <f t="shared" si="414"/>
        <v>0</v>
      </c>
      <c r="AO994" s="627"/>
      <c r="AP994" s="639" t="str">
        <f>IF(AN994=0,"",IF(SUM($AN$957:AN994)=1,AR994,IF($AN$1014&gt;SUM($AN$957:AN994),_xlfn.CONCAT(", ",AR994),IF($AN$1014=SUM($AN$957:AN994),_xlfn.CONCAT(" y ",AR994,".")))))</f>
        <v/>
      </c>
      <c r="AQ994" s="641" t="str">
        <f>IF(AO994=0,"", IF(SUM($AN$582:BW994)=1,AR994, IF($AN$589&gt;SUM($AN$582:BW994),_xlfn.CONCAT(", ",AR994), IF($AN$589=SUM($AN$582:BW994),_xlfn.CONCAT(" y ",AR994,".")))))</f>
        <v/>
      </c>
      <c r="AR994" s="639">
        <f t="shared" si="478"/>
        <v>37</v>
      </c>
      <c r="AS994" s="641"/>
      <c r="AU994" s="1046">
        <f t="shared" si="415"/>
        <v>0</v>
      </c>
      <c r="AV994" s="1047"/>
      <c r="AX994" s="639">
        <f t="shared" si="416"/>
        <v>0</v>
      </c>
      <c r="AY994" s="641"/>
      <c r="BA994" s="220">
        <f t="shared" si="407"/>
        <v>0</v>
      </c>
      <c r="BB994" s="220">
        <f t="shared" si="417"/>
        <v>0</v>
      </c>
      <c r="BC994" s="220">
        <f t="shared" si="418"/>
        <v>0</v>
      </c>
      <c r="BD994" s="220">
        <f t="shared" si="419"/>
        <v>0</v>
      </c>
      <c r="BE994" s="220">
        <f t="shared" si="420"/>
        <v>0</v>
      </c>
      <c r="BF994" s="220">
        <f t="shared" si="421"/>
        <v>0</v>
      </c>
      <c r="BG994" s="220">
        <f t="shared" si="422"/>
        <v>0</v>
      </c>
      <c r="BH994" s="220">
        <f t="shared" si="423"/>
        <v>0</v>
      </c>
      <c r="BI994" s="220">
        <f t="shared" si="424"/>
        <v>0</v>
      </c>
      <c r="BJ994" s="220">
        <f t="shared" si="425"/>
        <v>0</v>
      </c>
      <c r="BK994" s="220">
        <f t="shared" si="426"/>
        <v>0</v>
      </c>
      <c r="BL994" s="220">
        <f t="shared" si="427"/>
        <v>0</v>
      </c>
      <c r="BM994" s="220">
        <f t="shared" si="428"/>
        <v>0</v>
      </c>
      <c r="BN994" s="220">
        <f t="shared" si="429"/>
        <v>0</v>
      </c>
      <c r="BO994" s="220">
        <f t="shared" si="430"/>
        <v>0</v>
      </c>
      <c r="BP994" s="220">
        <f t="shared" si="431"/>
        <v>0</v>
      </c>
      <c r="BQ994" s="220">
        <f t="shared" si="432"/>
        <v>0</v>
      </c>
      <c r="BR994" s="220">
        <f t="shared" si="409"/>
        <v>0</v>
      </c>
      <c r="BS994" s="220">
        <f t="shared" si="433"/>
        <v>0</v>
      </c>
      <c r="BT994" s="220">
        <f t="shared" si="434"/>
        <v>0</v>
      </c>
      <c r="BU994" s="220">
        <f t="shared" si="435"/>
        <v>0</v>
      </c>
      <c r="BV994" s="220">
        <f t="shared" si="436"/>
        <v>0</v>
      </c>
      <c r="BW994" s="220">
        <f t="shared" si="437"/>
        <v>0</v>
      </c>
      <c r="BX994" s="220">
        <f t="shared" si="438"/>
        <v>0</v>
      </c>
      <c r="BY994" s="220">
        <f t="shared" si="439"/>
        <v>0</v>
      </c>
      <c r="BZ994" s="220">
        <f t="shared" si="440"/>
        <v>0</v>
      </c>
      <c r="CA994" s="220">
        <f t="shared" si="441"/>
        <v>0</v>
      </c>
      <c r="CB994" s="220">
        <f t="shared" si="442"/>
        <v>0</v>
      </c>
      <c r="CC994" s="220">
        <f t="shared" si="443"/>
        <v>0</v>
      </c>
      <c r="CD994" s="220">
        <f t="shared" si="444"/>
        <v>0</v>
      </c>
      <c r="CE994" s="220">
        <f t="shared" si="445"/>
        <v>0</v>
      </c>
      <c r="CF994" s="220">
        <f t="shared" si="446"/>
        <v>0</v>
      </c>
      <c r="CG994" s="220">
        <f t="shared" si="447"/>
        <v>0</v>
      </c>
      <c r="CH994" s="220">
        <f t="shared" si="448"/>
        <v>0</v>
      </c>
      <c r="CI994" s="220">
        <f t="shared" si="449"/>
        <v>0</v>
      </c>
      <c r="CJ994" s="220">
        <f t="shared" si="450"/>
        <v>0</v>
      </c>
      <c r="CK994" s="220">
        <f t="shared" si="451"/>
        <v>0</v>
      </c>
      <c r="CL994" s="220">
        <f t="shared" si="452"/>
        <v>0</v>
      </c>
      <c r="CM994" s="220">
        <f t="shared" si="453"/>
        <v>0</v>
      </c>
      <c r="CN994" s="220">
        <f t="shared" si="411"/>
        <v>0</v>
      </c>
      <c r="CO994" s="220">
        <f t="shared" si="454"/>
        <v>0</v>
      </c>
      <c r="CP994" s="220">
        <f t="shared" si="455"/>
        <v>0</v>
      </c>
      <c r="CQ994" s="220">
        <f t="shared" si="456"/>
        <v>0</v>
      </c>
      <c r="CR994" s="220">
        <f t="shared" si="457"/>
        <v>0</v>
      </c>
      <c r="CS994" s="220">
        <f t="shared" si="458"/>
        <v>0</v>
      </c>
      <c r="CT994" s="220">
        <f t="shared" si="459"/>
        <v>0</v>
      </c>
      <c r="CU994" s="220">
        <f t="shared" si="460"/>
        <v>0</v>
      </c>
      <c r="CV994" s="220">
        <f t="shared" si="461"/>
        <v>0</v>
      </c>
      <c r="CW994" s="220">
        <f t="shared" si="462"/>
        <v>0</v>
      </c>
      <c r="CX994" s="220">
        <f t="shared" si="463"/>
        <v>0</v>
      </c>
      <c r="CY994" s="220">
        <f t="shared" si="464"/>
        <v>0</v>
      </c>
      <c r="CZ994" s="220">
        <f t="shared" si="465"/>
        <v>0</v>
      </c>
      <c r="DA994" s="220">
        <f t="shared" si="466"/>
        <v>0</v>
      </c>
      <c r="DB994" s="220">
        <f t="shared" si="467"/>
        <v>0</v>
      </c>
      <c r="DC994" s="220">
        <f t="shared" si="468"/>
        <v>0</v>
      </c>
      <c r="DD994" s="220">
        <f t="shared" si="469"/>
        <v>0</v>
      </c>
      <c r="DE994" s="220">
        <f t="shared" si="470"/>
        <v>0</v>
      </c>
      <c r="DF994" s="220">
        <f t="shared" si="471"/>
        <v>0</v>
      </c>
      <c r="DG994" s="220">
        <f t="shared" si="472"/>
        <v>0</v>
      </c>
      <c r="DH994" s="220">
        <f t="shared" si="473"/>
        <v>0</v>
      </c>
      <c r="DI994" s="220">
        <f t="shared" si="474"/>
        <v>0</v>
      </c>
      <c r="DJ994" s="220">
        <f t="shared" si="475"/>
        <v>0</v>
      </c>
      <c r="DK994" s="96" t="str">
        <f>IF(DJ994=0,"",IF(SUM($DJ$957:DJ994)=1,_xlfn.CONCAT(DL994,),IF($DJ$1014&gt;SUM($DJ$957:DJ994),_xlfn.CONCAT(", ",DL994),IF($DJ$1014=SUM($DJ$957:DJ994),_xlfn.CONCAT(" y ",DL994)))))</f>
        <v/>
      </c>
      <c r="DL994" s="98">
        <f t="shared" si="476"/>
        <v>37</v>
      </c>
      <c r="DQ994" s="645">
        <f t="shared" si="413"/>
        <v>0</v>
      </c>
      <c r="DR994" s="647"/>
    </row>
    <row r="995" spans="1:125" s="72" customFormat="1" ht="15" customHeight="1">
      <c r="A995" s="131"/>
      <c r="B995" s="15"/>
      <c r="C995" s="82" t="s">
        <v>118</v>
      </c>
      <c r="D995" s="792" t="str">
        <f>IF(CNGE_2026_M3_Secc1!$AH$40=CNGE_2026_M3_Secc1!$AJ$40,"",IF(CNGE_2026_M3_Secc1!D97="","",CNGE_2026_M3_Secc1!D97))</f>
        <v/>
      </c>
      <c r="E995" s="793"/>
      <c r="F995" s="793"/>
      <c r="G995" s="793"/>
      <c r="H995" s="793"/>
      <c r="I995" s="793"/>
      <c r="J995" s="793"/>
      <c r="K995" s="793"/>
      <c r="L995" s="793"/>
      <c r="M995" s="794"/>
      <c r="N995" s="432"/>
      <c r="O995" s="432"/>
      <c r="P995" s="432"/>
      <c r="Q995" s="432"/>
      <c r="R995" s="432"/>
      <c r="S995" s="432"/>
      <c r="T995" s="432"/>
      <c r="U995" s="432"/>
      <c r="V995" s="432"/>
      <c r="W995" s="432"/>
      <c r="X995" s="432"/>
      <c r="Y995" s="432"/>
      <c r="Z995" s="432"/>
      <c r="AA995" s="432"/>
      <c r="AB995" s="432"/>
      <c r="AC995" s="432"/>
      <c r="AD995" s="432"/>
      <c r="AE995" s="12"/>
      <c r="AF995" s="122"/>
      <c r="AG995" s="212"/>
      <c r="AH995" s="896">
        <f t="shared" si="477"/>
        <v>0</v>
      </c>
      <c r="AI995" s="627"/>
      <c r="AJ995" s="896">
        <f t="shared" si="405"/>
        <v>0</v>
      </c>
      <c r="AK995" s="627"/>
      <c r="AL995" s="896">
        <f t="shared" si="406"/>
        <v>0</v>
      </c>
      <c r="AM995" s="627"/>
      <c r="AN995" s="627">
        <f t="shared" si="414"/>
        <v>0</v>
      </c>
      <c r="AO995" s="627"/>
      <c r="AP995" s="639" t="str">
        <f>IF(AN995=0,"",IF(SUM($AN$957:AN995)=1,AR995,IF($AN$1014&gt;SUM($AN$957:AN995),_xlfn.CONCAT(", ",AR995),IF($AN$1014=SUM($AN$957:AN995),_xlfn.CONCAT(" y ",AR995,".")))))</f>
        <v/>
      </c>
      <c r="AQ995" s="641" t="str">
        <f>IF(AO995=0,"", IF(SUM($AN$582:BW995)=1,AR995, IF($AN$589&gt;SUM($AN$582:BW995),_xlfn.CONCAT(", ",AR995), IF($AN$589=SUM($AN$582:BW995),_xlfn.CONCAT(" y ",AR995,".")))))</f>
        <v/>
      </c>
      <c r="AR995" s="639">
        <f t="shared" si="478"/>
        <v>38</v>
      </c>
      <c r="AS995" s="641"/>
      <c r="AU995" s="1046">
        <f t="shared" si="415"/>
        <v>0</v>
      </c>
      <c r="AV995" s="1047"/>
      <c r="AX995" s="639">
        <f t="shared" si="416"/>
        <v>0</v>
      </c>
      <c r="AY995" s="641"/>
      <c r="BA995" s="220">
        <f t="shared" si="407"/>
        <v>0</v>
      </c>
      <c r="BB995" s="220">
        <f t="shared" si="417"/>
        <v>0</v>
      </c>
      <c r="BC995" s="220">
        <f t="shared" si="418"/>
        <v>0</v>
      </c>
      <c r="BD995" s="220">
        <f t="shared" si="419"/>
        <v>0</v>
      </c>
      <c r="BE995" s="220">
        <f t="shared" si="420"/>
        <v>0</v>
      </c>
      <c r="BF995" s="220">
        <f t="shared" si="421"/>
        <v>0</v>
      </c>
      <c r="BG995" s="220">
        <f t="shared" si="422"/>
        <v>0</v>
      </c>
      <c r="BH995" s="220">
        <f t="shared" si="423"/>
        <v>0</v>
      </c>
      <c r="BI995" s="220">
        <f t="shared" si="424"/>
        <v>0</v>
      </c>
      <c r="BJ995" s="220">
        <f t="shared" si="425"/>
        <v>0</v>
      </c>
      <c r="BK995" s="220">
        <f t="shared" si="426"/>
        <v>0</v>
      </c>
      <c r="BL995" s="220">
        <f t="shared" si="427"/>
        <v>0</v>
      </c>
      <c r="BM995" s="220">
        <f t="shared" si="428"/>
        <v>0</v>
      </c>
      <c r="BN995" s="220">
        <f t="shared" si="429"/>
        <v>0</v>
      </c>
      <c r="BO995" s="220">
        <f t="shared" si="430"/>
        <v>0</v>
      </c>
      <c r="BP995" s="220">
        <f t="shared" si="431"/>
        <v>0</v>
      </c>
      <c r="BQ995" s="220">
        <f t="shared" si="432"/>
        <v>0</v>
      </c>
      <c r="BR995" s="220">
        <f t="shared" si="409"/>
        <v>0</v>
      </c>
      <c r="BS995" s="220">
        <f t="shared" si="433"/>
        <v>0</v>
      </c>
      <c r="BT995" s="220">
        <f t="shared" si="434"/>
        <v>0</v>
      </c>
      <c r="BU995" s="220">
        <f t="shared" si="435"/>
        <v>0</v>
      </c>
      <c r="BV995" s="220">
        <f t="shared" si="436"/>
        <v>0</v>
      </c>
      <c r="BW995" s="220">
        <f t="shared" si="437"/>
        <v>0</v>
      </c>
      <c r="BX995" s="220">
        <f t="shared" si="438"/>
        <v>0</v>
      </c>
      <c r="BY995" s="220">
        <f t="shared" si="439"/>
        <v>0</v>
      </c>
      <c r="BZ995" s="220">
        <f t="shared" si="440"/>
        <v>0</v>
      </c>
      <c r="CA995" s="220">
        <f t="shared" si="441"/>
        <v>0</v>
      </c>
      <c r="CB995" s="220">
        <f t="shared" si="442"/>
        <v>0</v>
      </c>
      <c r="CC995" s="220">
        <f t="shared" si="443"/>
        <v>0</v>
      </c>
      <c r="CD995" s="220">
        <f t="shared" si="444"/>
        <v>0</v>
      </c>
      <c r="CE995" s="220">
        <f t="shared" si="445"/>
        <v>0</v>
      </c>
      <c r="CF995" s="220">
        <f t="shared" si="446"/>
        <v>0</v>
      </c>
      <c r="CG995" s="220">
        <f t="shared" si="447"/>
        <v>0</v>
      </c>
      <c r="CH995" s="220">
        <f t="shared" si="448"/>
        <v>0</v>
      </c>
      <c r="CI995" s="220">
        <f t="shared" si="449"/>
        <v>0</v>
      </c>
      <c r="CJ995" s="220">
        <f t="shared" si="450"/>
        <v>0</v>
      </c>
      <c r="CK995" s="220">
        <f t="shared" si="451"/>
        <v>0</v>
      </c>
      <c r="CL995" s="220">
        <f t="shared" si="452"/>
        <v>0</v>
      </c>
      <c r="CM995" s="220">
        <f t="shared" si="453"/>
        <v>0</v>
      </c>
      <c r="CN995" s="220">
        <f t="shared" si="411"/>
        <v>0</v>
      </c>
      <c r="CO995" s="220">
        <f t="shared" si="454"/>
        <v>0</v>
      </c>
      <c r="CP995" s="220">
        <f t="shared" si="455"/>
        <v>0</v>
      </c>
      <c r="CQ995" s="220">
        <f t="shared" si="456"/>
        <v>0</v>
      </c>
      <c r="CR995" s="220">
        <f t="shared" si="457"/>
        <v>0</v>
      </c>
      <c r="CS995" s="220">
        <f t="shared" si="458"/>
        <v>0</v>
      </c>
      <c r="CT995" s="220">
        <f t="shared" si="459"/>
        <v>0</v>
      </c>
      <c r="CU995" s="220">
        <f t="shared" si="460"/>
        <v>0</v>
      </c>
      <c r="CV995" s="220">
        <f t="shared" si="461"/>
        <v>0</v>
      </c>
      <c r="CW995" s="220">
        <f t="shared" si="462"/>
        <v>0</v>
      </c>
      <c r="CX995" s="220">
        <f t="shared" si="463"/>
        <v>0</v>
      </c>
      <c r="CY995" s="220">
        <f t="shared" si="464"/>
        <v>0</v>
      </c>
      <c r="CZ995" s="220">
        <f t="shared" si="465"/>
        <v>0</v>
      </c>
      <c r="DA995" s="220">
        <f t="shared" si="466"/>
        <v>0</v>
      </c>
      <c r="DB995" s="220">
        <f t="shared" si="467"/>
        <v>0</v>
      </c>
      <c r="DC995" s="220">
        <f t="shared" si="468"/>
        <v>0</v>
      </c>
      <c r="DD995" s="220">
        <f t="shared" si="469"/>
        <v>0</v>
      </c>
      <c r="DE995" s="220">
        <f t="shared" si="470"/>
        <v>0</v>
      </c>
      <c r="DF995" s="220">
        <f t="shared" si="471"/>
        <v>0</v>
      </c>
      <c r="DG995" s="220">
        <f t="shared" si="472"/>
        <v>0</v>
      </c>
      <c r="DH995" s="220">
        <f t="shared" si="473"/>
        <v>0</v>
      </c>
      <c r="DI995" s="220">
        <f t="shared" si="474"/>
        <v>0</v>
      </c>
      <c r="DJ995" s="220">
        <f t="shared" si="475"/>
        <v>0</v>
      </c>
      <c r="DK995" s="96" t="str">
        <f>IF(DJ995=0,"",IF(SUM($DJ$957:DJ995)=1,_xlfn.CONCAT(DL995,),IF($DJ$1014&gt;SUM($DJ$957:DJ995),_xlfn.CONCAT(", ",DL995),IF($DJ$1014=SUM($DJ$957:DJ995),_xlfn.CONCAT(" y ",DL995)))))</f>
        <v/>
      </c>
      <c r="DL995" s="98">
        <f t="shared" si="476"/>
        <v>38</v>
      </c>
      <c r="DQ995" s="645">
        <f t="shared" si="413"/>
        <v>0</v>
      </c>
      <c r="DR995" s="647"/>
    </row>
    <row r="996" spans="1:125" s="72" customFormat="1" ht="15" customHeight="1">
      <c r="A996" s="131"/>
      <c r="B996" s="15"/>
      <c r="C996" s="82" t="s">
        <v>119</v>
      </c>
      <c r="D996" s="792" t="str">
        <f>IF(CNGE_2026_M3_Secc1!$AH$40=CNGE_2026_M3_Secc1!$AJ$40,"",IF(CNGE_2026_M3_Secc1!D98="","",CNGE_2026_M3_Secc1!D98))</f>
        <v/>
      </c>
      <c r="E996" s="793"/>
      <c r="F996" s="793"/>
      <c r="G996" s="793"/>
      <c r="H996" s="793"/>
      <c r="I996" s="793"/>
      <c r="J996" s="793"/>
      <c r="K996" s="793"/>
      <c r="L996" s="793"/>
      <c r="M996" s="794"/>
      <c r="N996" s="432"/>
      <c r="O996" s="432"/>
      <c r="P996" s="432"/>
      <c r="Q996" s="432"/>
      <c r="R996" s="432"/>
      <c r="S996" s="432"/>
      <c r="T996" s="432"/>
      <c r="U996" s="432"/>
      <c r="V996" s="432"/>
      <c r="W996" s="432"/>
      <c r="X996" s="432"/>
      <c r="Y996" s="432"/>
      <c r="Z996" s="432"/>
      <c r="AA996" s="432"/>
      <c r="AB996" s="432"/>
      <c r="AC996" s="432"/>
      <c r="AD996" s="432"/>
      <c r="AE996" s="12"/>
      <c r="AF996" s="122"/>
      <c r="AG996" s="212"/>
      <c r="AH996" s="896">
        <f t="shared" si="477"/>
        <v>0</v>
      </c>
      <c r="AI996" s="627"/>
      <c r="AJ996" s="896">
        <f t="shared" si="405"/>
        <v>0</v>
      </c>
      <c r="AK996" s="627"/>
      <c r="AL996" s="896">
        <f t="shared" si="406"/>
        <v>0</v>
      </c>
      <c r="AM996" s="627"/>
      <c r="AN996" s="627">
        <f t="shared" si="414"/>
        <v>0</v>
      </c>
      <c r="AO996" s="627"/>
      <c r="AP996" s="639" t="str">
        <f>IF(AN996=0,"",IF(SUM($AN$957:AN996)=1,AR996,IF($AN$1014&gt;SUM($AN$957:AN996),_xlfn.CONCAT(", ",AR996),IF($AN$1014=SUM($AN$957:AN996),_xlfn.CONCAT(" y ",AR996,".")))))</f>
        <v/>
      </c>
      <c r="AQ996" s="641" t="str">
        <f>IF(AO996=0,"", IF(SUM($AN$582:BW996)=1,AR996, IF($AN$589&gt;SUM($AN$582:BW996),_xlfn.CONCAT(", ",AR996), IF($AN$589=SUM($AN$582:BW996),_xlfn.CONCAT(" y ",AR996,".")))))</f>
        <v/>
      </c>
      <c r="AR996" s="639">
        <f t="shared" si="478"/>
        <v>39</v>
      </c>
      <c r="AS996" s="641"/>
      <c r="AU996" s="1046">
        <f t="shared" si="415"/>
        <v>0</v>
      </c>
      <c r="AV996" s="1047"/>
      <c r="AX996" s="639">
        <f t="shared" si="416"/>
        <v>0</v>
      </c>
      <c r="AY996" s="641"/>
      <c r="BA996" s="220">
        <f t="shared" si="407"/>
        <v>0</v>
      </c>
      <c r="BB996" s="220">
        <f t="shared" si="417"/>
        <v>0</v>
      </c>
      <c r="BC996" s="220">
        <f t="shared" si="418"/>
        <v>0</v>
      </c>
      <c r="BD996" s="220">
        <f t="shared" si="419"/>
        <v>0</v>
      </c>
      <c r="BE996" s="220">
        <f t="shared" si="420"/>
        <v>0</v>
      </c>
      <c r="BF996" s="220">
        <f t="shared" si="421"/>
        <v>0</v>
      </c>
      <c r="BG996" s="220">
        <f t="shared" si="422"/>
        <v>0</v>
      </c>
      <c r="BH996" s="220">
        <f t="shared" si="423"/>
        <v>0</v>
      </c>
      <c r="BI996" s="220">
        <f t="shared" si="424"/>
        <v>0</v>
      </c>
      <c r="BJ996" s="220">
        <f t="shared" si="425"/>
        <v>0</v>
      </c>
      <c r="BK996" s="220">
        <f t="shared" si="426"/>
        <v>0</v>
      </c>
      <c r="BL996" s="220">
        <f t="shared" si="427"/>
        <v>0</v>
      </c>
      <c r="BM996" s="220">
        <f t="shared" si="428"/>
        <v>0</v>
      </c>
      <c r="BN996" s="220">
        <f t="shared" si="429"/>
        <v>0</v>
      </c>
      <c r="BO996" s="220">
        <f t="shared" si="430"/>
        <v>0</v>
      </c>
      <c r="BP996" s="220">
        <f t="shared" si="431"/>
        <v>0</v>
      </c>
      <c r="BQ996" s="220">
        <f t="shared" si="432"/>
        <v>0</v>
      </c>
      <c r="BR996" s="220">
        <f t="shared" si="409"/>
        <v>0</v>
      </c>
      <c r="BS996" s="220">
        <f t="shared" si="433"/>
        <v>0</v>
      </c>
      <c r="BT996" s="220">
        <f t="shared" si="434"/>
        <v>0</v>
      </c>
      <c r="BU996" s="220">
        <f t="shared" si="435"/>
        <v>0</v>
      </c>
      <c r="BV996" s="220">
        <f t="shared" si="436"/>
        <v>0</v>
      </c>
      <c r="BW996" s="220">
        <f t="shared" si="437"/>
        <v>0</v>
      </c>
      <c r="BX996" s="220">
        <f t="shared" si="438"/>
        <v>0</v>
      </c>
      <c r="BY996" s="220">
        <f t="shared" si="439"/>
        <v>0</v>
      </c>
      <c r="BZ996" s="220">
        <f t="shared" si="440"/>
        <v>0</v>
      </c>
      <c r="CA996" s="220">
        <f t="shared" si="441"/>
        <v>0</v>
      </c>
      <c r="CB996" s="220">
        <f t="shared" si="442"/>
        <v>0</v>
      </c>
      <c r="CC996" s="220">
        <f t="shared" si="443"/>
        <v>0</v>
      </c>
      <c r="CD996" s="220">
        <f t="shared" si="444"/>
        <v>0</v>
      </c>
      <c r="CE996" s="220">
        <f t="shared" si="445"/>
        <v>0</v>
      </c>
      <c r="CF996" s="220">
        <f t="shared" si="446"/>
        <v>0</v>
      </c>
      <c r="CG996" s="220">
        <f t="shared" si="447"/>
        <v>0</v>
      </c>
      <c r="CH996" s="220">
        <f t="shared" si="448"/>
        <v>0</v>
      </c>
      <c r="CI996" s="220">
        <f t="shared" si="449"/>
        <v>0</v>
      </c>
      <c r="CJ996" s="220">
        <f t="shared" si="450"/>
        <v>0</v>
      </c>
      <c r="CK996" s="220">
        <f t="shared" si="451"/>
        <v>0</v>
      </c>
      <c r="CL996" s="220">
        <f t="shared" si="452"/>
        <v>0</v>
      </c>
      <c r="CM996" s="220">
        <f t="shared" si="453"/>
        <v>0</v>
      </c>
      <c r="CN996" s="220">
        <f t="shared" si="411"/>
        <v>0</v>
      </c>
      <c r="CO996" s="220">
        <f t="shared" si="454"/>
        <v>0</v>
      </c>
      <c r="CP996" s="220">
        <f t="shared" si="455"/>
        <v>0</v>
      </c>
      <c r="CQ996" s="220">
        <f t="shared" si="456"/>
        <v>0</v>
      </c>
      <c r="CR996" s="220">
        <f t="shared" si="457"/>
        <v>0</v>
      </c>
      <c r="CS996" s="220">
        <f t="shared" si="458"/>
        <v>0</v>
      </c>
      <c r="CT996" s="220">
        <f t="shared" si="459"/>
        <v>0</v>
      </c>
      <c r="CU996" s="220">
        <f t="shared" si="460"/>
        <v>0</v>
      </c>
      <c r="CV996" s="220">
        <f t="shared" si="461"/>
        <v>0</v>
      </c>
      <c r="CW996" s="220">
        <f t="shared" si="462"/>
        <v>0</v>
      </c>
      <c r="CX996" s="220">
        <f t="shared" si="463"/>
        <v>0</v>
      </c>
      <c r="CY996" s="220">
        <f t="shared" si="464"/>
        <v>0</v>
      </c>
      <c r="CZ996" s="220">
        <f t="shared" si="465"/>
        <v>0</v>
      </c>
      <c r="DA996" s="220">
        <f t="shared" si="466"/>
        <v>0</v>
      </c>
      <c r="DB996" s="220">
        <f t="shared" si="467"/>
        <v>0</v>
      </c>
      <c r="DC996" s="220">
        <f t="shared" si="468"/>
        <v>0</v>
      </c>
      <c r="DD996" s="220">
        <f t="shared" si="469"/>
        <v>0</v>
      </c>
      <c r="DE996" s="220">
        <f t="shared" si="470"/>
        <v>0</v>
      </c>
      <c r="DF996" s="220">
        <f t="shared" si="471"/>
        <v>0</v>
      </c>
      <c r="DG996" s="220">
        <f t="shared" si="472"/>
        <v>0</v>
      </c>
      <c r="DH996" s="220">
        <f t="shared" si="473"/>
        <v>0</v>
      </c>
      <c r="DI996" s="220">
        <f t="shared" si="474"/>
        <v>0</v>
      </c>
      <c r="DJ996" s="220">
        <f t="shared" si="475"/>
        <v>0</v>
      </c>
      <c r="DK996" s="96" t="str">
        <f>IF(DJ996=0,"",IF(SUM($DJ$957:DJ996)=1,_xlfn.CONCAT(DL996,),IF($DJ$1014&gt;SUM($DJ$957:DJ996),_xlfn.CONCAT(", ",DL996),IF($DJ$1014=SUM($DJ$957:DJ996),_xlfn.CONCAT(" y ",DL996)))))</f>
        <v/>
      </c>
      <c r="DL996" s="98">
        <f t="shared" si="476"/>
        <v>39</v>
      </c>
      <c r="DQ996" s="645">
        <f t="shared" si="413"/>
        <v>0</v>
      </c>
      <c r="DR996" s="647"/>
    </row>
    <row r="997" spans="1:125" s="72" customFormat="1" ht="15" customHeight="1">
      <c r="A997" s="131"/>
      <c r="B997" s="15"/>
      <c r="C997" s="82" t="s">
        <v>120</v>
      </c>
      <c r="D997" s="792" t="str">
        <f>IF(CNGE_2026_M3_Secc1!$AH$40=CNGE_2026_M3_Secc1!$AJ$40,"",IF(CNGE_2026_M3_Secc1!D99="","",CNGE_2026_M3_Secc1!D99))</f>
        <v/>
      </c>
      <c r="E997" s="793"/>
      <c r="F997" s="793"/>
      <c r="G997" s="793"/>
      <c r="H997" s="793"/>
      <c r="I997" s="793"/>
      <c r="J997" s="793"/>
      <c r="K997" s="793"/>
      <c r="L997" s="793"/>
      <c r="M997" s="794"/>
      <c r="N997" s="432"/>
      <c r="O997" s="432"/>
      <c r="P997" s="432"/>
      <c r="Q997" s="432"/>
      <c r="R997" s="432"/>
      <c r="S997" s="432"/>
      <c r="T997" s="432"/>
      <c r="U997" s="432"/>
      <c r="V997" s="432"/>
      <c r="W997" s="432"/>
      <c r="X997" s="432"/>
      <c r="Y997" s="432"/>
      <c r="Z997" s="432"/>
      <c r="AA997" s="432"/>
      <c r="AB997" s="432"/>
      <c r="AC997" s="432"/>
      <c r="AD997" s="432"/>
      <c r="AE997" s="12"/>
      <c r="AF997" s="122"/>
      <c r="AG997" s="212"/>
      <c r="AH997" s="896">
        <f t="shared" si="477"/>
        <v>0</v>
      </c>
      <c r="AI997" s="627"/>
      <c r="AJ997" s="896">
        <f t="shared" si="405"/>
        <v>0</v>
      </c>
      <c r="AK997" s="627"/>
      <c r="AL997" s="896">
        <f t="shared" si="406"/>
        <v>0</v>
      </c>
      <c r="AM997" s="627"/>
      <c r="AN997" s="627">
        <f t="shared" si="414"/>
        <v>0</v>
      </c>
      <c r="AO997" s="627"/>
      <c r="AP997" s="639" t="str">
        <f>IF(AN997=0,"",IF(SUM($AN$957:AN997)=1,AR997,IF($AN$1014&gt;SUM($AN$957:AN997),_xlfn.CONCAT(", ",AR997),IF($AN$1014=SUM($AN$957:AN997),_xlfn.CONCAT(" y ",AR997,".")))))</f>
        <v/>
      </c>
      <c r="AQ997" s="641" t="str">
        <f>IF(AO997=0,"", IF(SUM($AN$582:BW997)=1,AR997, IF($AN$589&gt;SUM($AN$582:BW997),_xlfn.CONCAT(", ",AR997), IF($AN$589=SUM($AN$582:BW997),_xlfn.CONCAT(" y ",AR997,".")))))</f>
        <v/>
      </c>
      <c r="AR997" s="639">
        <f t="shared" si="478"/>
        <v>40</v>
      </c>
      <c r="AS997" s="641"/>
      <c r="AU997" s="704">
        <f t="shared" si="415"/>
        <v>0</v>
      </c>
      <c r="AV997" s="705"/>
      <c r="AX997" s="639">
        <f t="shared" si="416"/>
        <v>0</v>
      </c>
      <c r="AY997" s="641"/>
      <c r="BA997" s="220">
        <f t="shared" si="407"/>
        <v>0</v>
      </c>
      <c r="BB997" s="220">
        <f t="shared" si="417"/>
        <v>0</v>
      </c>
      <c r="BC997" s="220">
        <f t="shared" si="418"/>
        <v>0</v>
      </c>
      <c r="BD997" s="220">
        <f t="shared" si="419"/>
        <v>0</v>
      </c>
      <c r="BE997" s="220">
        <f t="shared" si="420"/>
        <v>0</v>
      </c>
      <c r="BF997" s="220">
        <f t="shared" si="421"/>
        <v>0</v>
      </c>
      <c r="BG997" s="220">
        <f t="shared" si="422"/>
        <v>0</v>
      </c>
      <c r="BH997" s="220">
        <f t="shared" si="423"/>
        <v>0</v>
      </c>
      <c r="BI997" s="220">
        <f t="shared" si="424"/>
        <v>0</v>
      </c>
      <c r="BJ997" s="220">
        <f t="shared" si="425"/>
        <v>0</v>
      </c>
      <c r="BK997" s="220">
        <f t="shared" si="426"/>
        <v>0</v>
      </c>
      <c r="BL997" s="220">
        <f t="shared" si="427"/>
        <v>0</v>
      </c>
      <c r="BM997" s="220">
        <f t="shared" si="428"/>
        <v>0</v>
      </c>
      <c r="BN997" s="220">
        <f t="shared" si="429"/>
        <v>0</v>
      </c>
      <c r="BO997" s="220">
        <f t="shared" si="430"/>
        <v>0</v>
      </c>
      <c r="BP997" s="220">
        <f t="shared" si="431"/>
        <v>0</v>
      </c>
      <c r="BQ997" s="220">
        <f t="shared" si="432"/>
        <v>0</v>
      </c>
      <c r="BR997" s="220">
        <f t="shared" si="409"/>
        <v>0</v>
      </c>
      <c r="BS997" s="220">
        <f t="shared" si="433"/>
        <v>0</v>
      </c>
      <c r="BT997" s="220">
        <f t="shared" si="434"/>
        <v>0</v>
      </c>
      <c r="BU997" s="220">
        <f t="shared" si="435"/>
        <v>0</v>
      </c>
      <c r="BV997" s="220">
        <f t="shared" si="436"/>
        <v>0</v>
      </c>
      <c r="BW997" s="220">
        <f t="shared" si="437"/>
        <v>0</v>
      </c>
      <c r="BX997" s="220">
        <f t="shared" si="438"/>
        <v>0</v>
      </c>
      <c r="BY997" s="220">
        <f t="shared" si="439"/>
        <v>0</v>
      </c>
      <c r="BZ997" s="220">
        <f t="shared" si="440"/>
        <v>0</v>
      </c>
      <c r="CA997" s="220">
        <f t="shared" si="441"/>
        <v>0</v>
      </c>
      <c r="CB997" s="220">
        <f t="shared" si="442"/>
        <v>0</v>
      </c>
      <c r="CC997" s="220">
        <f t="shared" si="443"/>
        <v>0</v>
      </c>
      <c r="CD997" s="220">
        <f t="shared" si="444"/>
        <v>0</v>
      </c>
      <c r="CE997" s="220">
        <f t="shared" si="445"/>
        <v>0</v>
      </c>
      <c r="CF997" s="220">
        <f t="shared" si="446"/>
        <v>0</v>
      </c>
      <c r="CG997" s="220">
        <f t="shared" si="447"/>
        <v>0</v>
      </c>
      <c r="CH997" s="220">
        <f t="shared" si="448"/>
        <v>0</v>
      </c>
      <c r="CI997" s="220">
        <f t="shared" si="449"/>
        <v>0</v>
      </c>
      <c r="CJ997" s="220">
        <f t="shared" si="450"/>
        <v>0</v>
      </c>
      <c r="CK997" s="220">
        <f t="shared" si="451"/>
        <v>0</v>
      </c>
      <c r="CL997" s="220">
        <f t="shared" si="452"/>
        <v>0</v>
      </c>
      <c r="CM997" s="220">
        <f t="shared" si="453"/>
        <v>0</v>
      </c>
      <c r="CN997" s="220">
        <f t="shared" si="411"/>
        <v>0</v>
      </c>
      <c r="CO997" s="220">
        <f t="shared" si="454"/>
        <v>0</v>
      </c>
      <c r="CP997" s="220">
        <f t="shared" si="455"/>
        <v>0</v>
      </c>
      <c r="CQ997" s="220">
        <f t="shared" si="456"/>
        <v>0</v>
      </c>
      <c r="CR997" s="220">
        <f t="shared" si="457"/>
        <v>0</v>
      </c>
      <c r="CS997" s="220">
        <f t="shared" si="458"/>
        <v>0</v>
      </c>
      <c r="CT997" s="220">
        <f t="shared" si="459"/>
        <v>0</v>
      </c>
      <c r="CU997" s="220">
        <f t="shared" si="460"/>
        <v>0</v>
      </c>
      <c r="CV997" s="220">
        <f t="shared" si="461"/>
        <v>0</v>
      </c>
      <c r="CW997" s="220">
        <f t="shared" si="462"/>
        <v>0</v>
      </c>
      <c r="CX997" s="220">
        <f t="shared" si="463"/>
        <v>0</v>
      </c>
      <c r="CY997" s="220">
        <f t="shared" si="464"/>
        <v>0</v>
      </c>
      <c r="CZ997" s="220">
        <f t="shared" si="465"/>
        <v>0</v>
      </c>
      <c r="DA997" s="220">
        <f t="shared" si="466"/>
        <v>0</v>
      </c>
      <c r="DB997" s="220">
        <f t="shared" si="467"/>
        <v>0</v>
      </c>
      <c r="DC997" s="220">
        <f t="shared" si="468"/>
        <v>0</v>
      </c>
      <c r="DD997" s="220">
        <f t="shared" si="469"/>
        <v>0</v>
      </c>
      <c r="DE997" s="220">
        <f t="shared" si="470"/>
        <v>0</v>
      </c>
      <c r="DF997" s="220">
        <f t="shared" si="471"/>
        <v>0</v>
      </c>
      <c r="DG997" s="220">
        <f t="shared" si="472"/>
        <v>0</v>
      </c>
      <c r="DH997" s="220">
        <f t="shared" si="473"/>
        <v>0</v>
      </c>
      <c r="DI997" s="220">
        <f t="shared" si="474"/>
        <v>0</v>
      </c>
      <c r="DJ997" s="220">
        <f t="shared" si="475"/>
        <v>0</v>
      </c>
      <c r="DK997" s="96" t="str">
        <f>IF(DJ997=0,"",IF(SUM($DJ$957:DJ997)=1,_xlfn.CONCAT(DL997,),IF($DJ$1014&gt;SUM($DJ$957:DJ997),_xlfn.CONCAT(", ",DL997),IF($DJ$1014=SUM($DJ$957:DJ997),_xlfn.CONCAT(" y ",DL997)))))</f>
        <v/>
      </c>
      <c r="DL997" s="98">
        <f t="shared" si="476"/>
        <v>40</v>
      </c>
      <c r="DQ997" s="645">
        <f t="shared" si="413"/>
        <v>0</v>
      </c>
      <c r="DR997" s="647"/>
    </row>
    <row r="998" spans="1:125" s="114" customFormat="1" ht="15" customHeight="1">
      <c r="A998" s="131"/>
      <c r="B998" s="72"/>
      <c r="C998" s="82" t="s">
        <v>121</v>
      </c>
      <c r="D998" s="792" t="str">
        <f>IF(CNGE_2026_M3_Secc1!$AH$40=CNGE_2026_M3_Secc1!$AJ$40,"",IF(CNGE_2026_M3_Secc1!D100="","",CNGE_2026_M3_Secc1!D100))</f>
        <v/>
      </c>
      <c r="E998" s="793"/>
      <c r="F998" s="793"/>
      <c r="G998" s="793"/>
      <c r="H998" s="793"/>
      <c r="I998" s="793"/>
      <c r="J998" s="793"/>
      <c r="K998" s="793"/>
      <c r="L998" s="793"/>
      <c r="M998" s="794"/>
      <c r="N998" s="432"/>
      <c r="O998" s="432"/>
      <c r="P998" s="432"/>
      <c r="Q998" s="432"/>
      <c r="R998" s="432"/>
      <c r="S998" s="432"/>
      <c r="T998" s="432"/>
      <c r="U998" s="432"/>
      <c r="V998" s="432"/>
      <c r="W998" s="432"/>
      <c r="X998" s="432"/>
      <c r="Y998" s="432"/>
      <c r="Z998" s="432"/>
      <c r="AA998" s="432"/>
      <c r="AB998" s="432"/>
      <c r="AC998" s="432"/>
      <c r="AD998" s="432"/>
      <c r="AE998" s="49"/>
      <c r="AF998" s="219"/>
      <c r="AG998" s="212"/>
      <c r="AH998" s="896">
        <f t="shared" ref="AH998:AH1013" si="479">N998</f>
        <v>0</v>
      </c>
      <c r="AI998" s="627"/>
      <c r="AJ998" s="896">
        <f t="shared" ref="AJ998:AJ1013" si="480">COUNTIF(O998:AD998,"NS")+COUNTIF(I1061:AD1061,"NS")+COUNTIF(I1124:AD1124,"NS")</f>
        <v>0</v>
      </c>
      <c r="AK998" s="627"/>
      <c r="AL998" s="896">
        <f t="shared" ref="AL998:AL1013" si="481">SUM(O998:AD998,I1061:AD1061,I1124:AD1124)</f>
        <v>0</v>
      </c>
      <c r="AM998" s="627"/>
      <c r="AN998" s="627">
        <f t="shared" ref="AN998:AN1013" si="482">IF($AH$949=$AJ$949,0,IF(OR(AND(AH998=0,AJ998&gt;0),AND(AH998="NS",AL998&gt;0),AND(AH998="NS",AJ998=0,AL998=0)),1,IF(OR(AND(AJ998&gt;=2,AL998&lt;AH998),AND(AH998="NS",AL998=0,AJ998&gt;0),AH998=AL998),0,1)))</f>
        <v>0</v>
      </c>
      <c r="AO998" s="627"/>
      <c r="AP998" s="639" t="str">
        <f>IF(AN998=0,"",IF(SUM($AN$957:AN998)=1,AR998,IF($AN$1014&gt;SUM($AN$957:AN998),_xlfn.CONCAT(", ",AR998),IF($AN$1014=SUM($AN$957:AN998),_xlfn.CONCAT(" y ",AR998,".")))))</f>
        <v/>
      </c>
      <c r="AQ998" s="641" t="str">
        <f>IF(AO998=0,"", IF(SUM($AN$582:BW998)=1,AR998, IF($AN$589&gt;SUM($AN$582:BW998),_xlfn.CONCAT(", ",AR998), IF($AN$589=SUM($AN$582:BW998),_xlfn.CONCAT(" y ",AR998,".")))))</f>
        <v/>
      </c>
      <c r="AR998" s="639">
        <f t="shared" ref="AR998:AR1013" si="483">_xlfn.NUMBERVALUE(C998)</f>
        <v>41</v>
      </c>
      <c r="AS998" s="641"/>
      <c r="AU998" s="704">
        <f t="shared" ref="AU998:AU1013" si="484">IF($AH$874=$AJ$874,0,IF(OR(AND(D920&lt;&gt;"",SUM(K920)&gt;0),AND(D920="",K920="")),0,1))</f>
        <v>0</v>
      </c>
      <c r="AV998" s="705"/>
      <c r="AX998" s="639">
        <f t="shared" si="416"/>
        <v>0</v>
      </c>
      <c r="AY998" s="641"/>
      <c r="AZ998" s="224"/>
      <c r="BA998" s="220">
        <f t="shared" ref="BA998:BA1013" si="485">IF($AH$949=$AJ$949,0,IF(OR(SUM(N998)&lt;=SUM($K920),AND(SUM($K920)&gt;0,OR(N998="NS",N998="NA"))),0,1))</f>
        <v>0</v>
      </c>
      <c r="BB998" s="220">
        <f t="shared" ref="BB998:BB1013" si="486">IF($AH$949=$AJ$949,0,IF(OR(SUM(O998)&lt;=SUM($K920),AND(SUM($K920)&gt;0,OR(O998="NS",O998="NA"))),0,1))</f>
        <v>0</v>
      </c>
      <c r="BC998" s="220">
        <f t="shared" ref="BC998:BC1013" si="487">IF($AH$949=$AJ$949,0,IF(OR(SUM(P998)&lt;=SUM($K920),AND(SUM($K920)&gt;0,OR(P998="NS",P998="NA"))),0,1))</f>
        <v>0</v>
      </c>
      <c r="BD998" s="220">
        <f t="shared" ref="BD998:BD1013" si="488">IF($AH$949=$AJ$949,0,IF(OR(SUM(Q998)&lt;=SUM($K920),AND(SUM($K920)&gt;0,OR(Q998="NS",Q998="NA"))),0,1))</f>
        <v>0</v>
      </c>
      <c r="BE998" s="220">
        <f t="shared" ref="BE998:BE1013" si="489">IF($AH$949=$AJ$949,0,IF(OR(SUM(R998)&lt;=SUM($K920),AND(SUM($K920)&gt;0,OR(R998="NS",R998="NA"))),0,1))</f>
        <v>0</v>
      </c>
      <c r="BF998" s="220">
        <f t="shared" ref="BF998:BF1013" si="490">IF($AH$949=$AJ$949,0,IF(OR(SUM(S998)&lt;=SUM($K920),AND(SUM($K920)&gt;0,OR(S998="NS",S998="NA"))),0,1))</f>
        <v>0</v>
      </c>
      <c r="BG998" s="220">
        <f t="shared" ref="BG998:BG1013" si="491">IF($AH$949=$AJ$949,0,IF(OR(SUM(T998)&lt;=SUM($K920),AND(SUM($K920)&gt;0,OR(T998="NS",T998="NA"))),0,1))</f>
        <v>0</v>
      </c>
      <c r="BH998" s="220">
        <f t="shared" ref="BH998:BH1013" si="492">IF($AH$949=$AJ$949,0,IF(OR(SUM(U998)&lt;=SUM($K920),AND(SUM($K920)&gt;0,OR(U998="NS",U998="NA"))),0,1))</f>
        <v>0</v>
      </c>
      <c r="BI998" s="220">
        <f t="shared" ref="BI998:BI1013" si="493">IF($AH$949=$AJ$949,0,IF(OR(SUM(V998)&lt;=SUM($K920),AND(SUM($K920)&gt;0,OR(V998="NS",V998="NA"))),0,1))</f>
        <v>0</v>
      </c>
      <c r="BJ998" s="220">
        <f t="shared" ref="BJ998:BJ1013" si="494">IF($AH$949=$AJ$949,0,IF(OR(SUM(W998)&lt;=SUM($K920),AND(SUM($K920)&gt;0,OR(W998="NS",W998="NA"))),0,1))</f>
        <v>0</v>
      </c>
      <c r="BK998" s="220">
        <f t="shared" ref="BK998:BK1013" si="495">IF($AH$949=$AJ$949,0,IF(OR(SUM(X998)&lt;=SUM($K920),AND(SUM($K920)&gt;0,OR(X998="NS",X998="NA"))),0,1))</f>
        <v>0</v>
      </c>
      <c r="BL998" s="220">
        <f t="shared" ref="BL998:BL1013" si="496">IF($AH$949=$AJ$949,0,IF(OR(SUM(Y998)&lt;=SUM($K920),AND(SUM($K920)&gt;0,OR(Y998="NS",Y998="NA"))),0,1))</f>
        <v>0</v>
      </c>
      <c r="BM998" s="220">
        <f t="shared" ref="BM998:BM1013" si="497">IF($AH$949=$AJ$949,0,IF(OR(SUM(Z998)&lt;=SUM($K920),AND(SUM($K920)&gt;0,OR(Z998="NS",Z998="NA"))),0,1))</f>
        <v>0</v>
      </c>
      <c r="BN998" s="220">
        <f t="shared" ref="BN998:BN1013" si="498">IF($AH$949=$AJ$949,0,IF(OR(SUM(AA998)&lt;=SUM($K920),AND(SUM($K920)&gt;0,OR(AA998="NS",AA998="NA"))),0,1))</f>
        <v>0</v>
      </c>
      <c r="BO998" s="220">
        <f t="shared" ref="BO998:BO1013" si="499">IF($AH$949=$AJ$949,0,IF(OR(SUM(AB998)&lt;=SUM($K920),AND(SUM($K920)&gt;0,OR(AB998="NS",AB998="NA"))),0,1))</f>
        <v>0</v>
      </c>
      <c r="BP998" s="220">
        <f t="shared" ref="BP998:BP1013" si="500">IF($AH$949=$AJ$949,0,IF(OR(SUM(AC998)&lt;=SUM($K920),AND(SUM($K920)&gt;0,OR(AC998="NS",AC998="NA"))),0,1))</f>
        <v>0</v>
      </c>
      <c r="BQ998" s="220">
        <f t="shared" ref="BQ998:BQ1013" si="501">IF($AH$949=$AJ$949,0,IF(OR(SUM(AD998)&lt;=SUM($K920),AND(SUM($K920)&gt;0,OR(AD998="NS",AD998="NA"))),0,1))</f>
        <v>0</v>
      </c>
      <c r="BR998" s="220">
        <f t="shared" ref="BR998:BR1013" si="502">IF($AH$949=$AJ$949,0,IF(OR(SUM(I1061)&lt;=SUM($K920),AND(SUM($K920)&gt;0,OR(I1061="NS",I1061="NA"))),0,1))</f>
        <v>0</v>
      </c>
      <c r="BS998" s="220">
        <f t="shared" ref="BS998:BS1013" si="503">IF($AH$949=$AJ$949,0,IF(OR(SUM(J1061)&lt;=SUM($K920),AND(SUM($K920)&gt;0,OR(J1061="NS",J1061="NA"))),0,1))</f>
        <v>0</v>
      </c>
      <c r="BT998" s="220">
        <f t="shared" ref="BT998:BT1013" si="504">IF($AH$949=$AJ$949,0,IF(OR(SUM(K1061)&lt;=SUM($K920),AND(SUM($K920)&gt;0,OR(K1061="NS",K1061="NA"))),0,1))</f>
        <v>0</v>
      </c>
      <c r="BU998" s="220">
        <f t="shared" ref="BU998:BU1013" si="505">IF($AH$949=$AJ$949,0,IF(OR(SUM(L1061)&lt;=SUM($K920),AND(SUM($K920)&gt;0,OR(L1061="NS",L1061="NA"))),0,1))</f>
        <v>0</v>
      </c>
      <c r="BV998" s="220">
        <f t="shared" ref="BV998:BV1013" si="506">IF($AH$949=$AJ$949,0,IF(OR(SUM(M1061)&lt;=SUM($K920),AND(SUM($K920)&gt;0,OR(M1061="NS",M1061="NA"))),0,1))</f>
        <v>0</v>
      </c>
      <c r="BW998" s="220">
        <f t="shared" ref="BW998:BW1013" si="507">IF($AH$949=$AJ$949,0,IF(OR(SUM(N1061)&lt;=SUM($K920),AND(SUM($K920)&gt;0,OR(N1061="NS",N1061="NA"))),0,1))</f>
        <v>0</v>
      </c>
      <c r="BX998" s="220">
        <f t="shared" ref="BX998:BX1013" si="508">IF($AH$949=$AJ$949,0,IF(OR(SUM(O1061)&lt;=SUM($K920),AND(SUM($K920)&gt;0,OR(O1061="NS",O1061="NA"))),0,1))</f>
        <v>0</v>
      </c>
      <c r="BY998" s="220">
        <f t="shared" ref="BY998:BY1013" si="509">IF($AH$949=$AJ$949,0,IF(OR(SUM(P1061)&lt;=SUM($K920),AND(SUM($K920)&gt;0,OR(P1061="NS",P1061="NA"))),0,1))</f>
        <v>0</v>
      </c>
      <c r="BZ998" s="220">
        <f t="shared" ref="BZ998:BZ1013" si="510">IF($AH$949=$AJ$949,0,IF(OR(SUM(Q1061)&lt;=SUM($K920),AND(SUM($K920)&gt;0,OR(Q1061="NS",Q1061="NA"))),0,1))</f>
        <v>0</v>
      </c>
      <c r="CA998" s="220">
        <f t="shared" ref="CA998:CA1013" si="511">IF($AH$949=$AJ$949,0,IF(OR(SUM(R1061)&lt;=SUM($K920),AND(SUM($K920)&gt;0,OR(R1061="NS",R1061="NA"))),0,1))</f>
        <v>0</v>
      </c>
      <c r="CB998" s="220">
        <f t="shared" ref="CB998:CB1013" si="512">IF($AH$949=$AJ$949,0,IF(OR(SUM(S1061)&lt;=SUM($K920),AND(SUM($K920)&gt;0,OR(S1061="NS",S1061="NA"))),0,1))</f>
        <v>0</v>
      </c>
      <c r="CC998" s="220">
        <f t="shared" ref="CC998:CC1013" si="513">IF($AH$949=$AJ$949,0,IF(OR(SUM(T1061)&lt;=SUM($K920),AND(SUM($K920)&gt;0,OR(T1061="NS",T1061="NA"))),0,1))</f>
        <v>0</v>
      </c>
      <c r="CD998" s="220">
        <f t="shared" ref="CD998:CD1013" si="514">IF($AH$949=$AJ$949,0,IF(OR(SUM(U1061)&lt;=SUM($K920),AND(SUM($K920)&gt;0,OR(U1061="NS",U1061="NA"))),0,1))</f>
        <v>0</v>
      </c>
      <c r="CE998" s="220">
        <f t="shared" ref="CE998:CE1013" si="515">IF($AH$949=$AJ$949,0,IF(OR(SUM(V1061)&lt;=SUM($K920),AND(SUM($K920)&gt;0,OR(V1061="NS",V1061="NA"))),0,1))</f>
        <v>0</v>
      </c>
      <c r="CF998" s="220">
        <f t="shared" ref="CF998:CF1013" si="516">IF($AH$949=$AJ$949,0,IF(OR(SUM(W1061)&lt;=SUM($K920),AND(SUM($K920)&gt;0,OR(W1061="NS",W1061="NA"))),0,1))</f>
        <v>0</v>
      </c>
      <c r="CG998" s="220">
        <f t="shared" ref="CG998:CG1013" si="517">IF($AH$949=$AJ$949,0,IF(OR(SUM(X1061)&lt;=SUM($K920),AND(SUM($K920)&gt;0,OR(X1061="NS",X1061="NA"))),0,1))</f>
        <v>0</v>
      </c>
      <c r="CH998" s="220">
        <f t="shared" ref="CH998:CH1013" si="518">IF($AH$949=$AJ$949,0,IF(OR(SUM(Y1061)&lt;=SUM($K920),AND(SUM($K920)&gt;0,OR(Y1061="NS",Y1061="NA"))),0,1))</f>
        <v>0</v>
      </c>
      <c r="CI998" s="220">
        <f t="shared" ref="CI998:CI1013" si="519">IF($AH$949=$AJ$949,0,IF(OR(SUM(Z1061)&lt;=SUM($K920),AND(SUM($K920)&gt;0,OR(Z1061="NS",Z1061="NA"))),0,1))</f>
        <v>0</v>
      </c>
      <c r="CJ998" s="220">
        <f t="shared" ref="CJ998:CJ1013" si="520">IF($AH$949=$AJ$949,0,IF(OR(SUM(AA1061)&lt;=SUM($K920),AND(SUM($K920)&gt;0,OR(AA1061="NS",AA1061="NA"))),0,1))</f>
        <v>0</v>
      </c>
      <c r="CK998" s="220">
        <f t="shared" ref="CK998:CK1013" si="521">IF($AH$949=$AJ$949,0,IF(OR(SUM(AB1061)&lt;=SUM($K920),AND(SUM($K920)&gt;0,OR(AB1061="NS",AB1061="NA"))),0,1))</f>
        <v>0</v>
      </c>
      <c r="CL998" s="220">
        <f t="shared" ref="CL998:CL1013" si="522">IF($AH$949=$AJ$949,0,IF(OR(SUM(AC1061)&lt;=SUM($K920),AND(SUM($K920)&gt;0,OR(AC1061="NS",AC1061="NA"))),0,1))</f>
        <v>0</v>
      </c>
      <c r="CM998" s="220">
        <f t="shared" ref="CM998:CM1013" si="523">IF($AH$949=$AJ$949,0,IF(OR(SUM(AD1061)&lt;=SUM($K920),AND(SUM($K920)&gt;0,OR(AD1061="NS",AD1061="NA"))),0,1))</f>
        <v>0</v>
      </c>
      <c r="CN998" s="220">
        <f t="shared" ref="CN998:CN1013" si="524">IF($AH$108=$AJ$108,0,IF(OR(SUM(I1124)&lt;=SUM($K920),AND(SUM($K920)&gt;0,OR(I1124="NS",I1124="NA"))),0,1))</f>
        <v>0</v>
      </c>
      <c r="CO998" s="220">
        <f t="shared" ref="CO998:CO1013" si="525">IF($AH$108=$AJ$108,0,IF(OR(SUM(J1124)&lt;=SUM($K920),AND(SUM($K920)&gt;0,OR(J1124="NS",J1124="NA"))),0,1))</f>
        <v>0</v>
      </c>
      <c r="CP998" s="220">
        <f t="shared" ref="CP998:CP1013" si="526">IF($AH$108=$AJ$108,0,IF(OR(SUM(K1124)&lt;=SUM($K920),AND(SUM($K920)&gt;0,OR(K1124="NS",K1124="NA"))),0,1))</f>
        <v>0</v>
      </c>
      <c r="CQ998" s="220">
        <f t="shared" ref="CQ998:CQ1013" si="527">IF($AH$108=$AJ$108,0,IF(OR(SUM(L1124)&lt;=SUM($K920),AND(SUM($K920)&gt;0,OR(L1124="NS",L1124="NA"))),0,1))</f>
        <v>0</v>
      </c>
      <c r="CR998" s="220">
        <f t="shared" ref="CR998:CR1013" si="528">IF($AH$108=$AJ$108,0,IF(OR(SUM(M1124)&lt;=SUM($K920),AND(SUM($K920)&gt;0,OR(M1124="NS",M1124="NA"))),0,1))</f>
        <v>0</v>
      </c>
      <c r="CS998" s="220">
        <f t="shared" ref="CS998:CS1013" si="529">IF($AH$108=$AJ$108,0,IF(OR(SUM(N1124)&lt;=SUM($K920),AND(SUM($K920)&gt;0,OR(N1124="NS",N1124="NA"))),0,1))</f>
        <v>0</v>
      </c>
      <c r="CT998" s="220">
        <f t="shared" ref="CT998:CT1013" si="530">IF($AH$108=$AJ$108,0,IF(OR(SUM(O1124)&lt;=SUM($K920),AND(SUM($K920)&gt;0,OR(O1124="NS",O1124="NA"))),0,1))</f>
        <v>0</v>
      </c>
      <c r="CU998" s="220">
        <f t="shared" ref="CU998:CU1013" si="531">IF($AH$108=$AJ$108,0,IF(OR(SUM(P1124)&lt;=SUM($K920),AND(SUM($K920)&gt;0,OR(P1124="NS",P1124="NA"))),0,1))</f>
        <v>0</v>
      </c>
      <c r="CV998" s="220">
        <f t="shared" ref="CV998:CV1013" si="532">IF($AH$108=$AJ$108,0,IF(OR(SUM(Q1124)&lt;=SUM($K920),AND(SUM($K920)&gt;0,OR(Q1124="NS",Q1124="NA"))),0,1))</f>
        <v>0</v>
      </c>
      <c r="CW998" s="220">
        <f t="shared" ref="CW998:CW1013" si="533">IF($AH$108=$AJ$108,0,IF(OR(SUM(R1124)&lt;=SUM($K920),AND(SUM($K920)&gt;0,OR(R1124="NS",R1124="NA"))),0,1))</f>
        <v>0</v>
      </c>
      <c r="CX998" s="220">
        <f t="shared" ref="CX998:CX1013" si="534">IF($AH$108=$AJ$108,0,IF(OR(SUM(S1124)&lt;=SUM($K920),AND(SUM($K920)&gt;0,OR(S1124="NS",S1124="NA"))),0,1))</f>
        <v>0</v>
      </c>
      <c r="CY998" s="220">
        <f t="shared" ref="CY998:CY1013" si="535">IF($AH$108=$AJ$108,0,IF(OR(SUM(T1124)&lt;=SUM($K920),AND(SUM($K920)&gt;0,OR(T1124="NS",T1124="NA"))),0,1))</f>
        <v>0</v>
      </c>
      <c r="CZ998" s="220">
        <f t="shared" ref="CZ998:CZ1013" si="536">IF($AH$108=$AJ$108,0,IF(OR(SUM(U1124)&lt;=SUM($K920),AND(SUM($K920)&gt;0,OR(U1124="NS",U1124="NA"))),0,1))</f>
        <v>0</v>
      </c>
      <c r="DA998" s="220">
        <f t="shared" ref="DA998:DA1013" si="537">IF($AH$108=$AJ$108,0,IF(OR(SUM(V1124)&lt;=SUM($K920),AND(SUM($K920)&gt;0,OR(V1124="NS",V1124="NA"))),0,1))</f>
        <v>0</v>
      </c>
      <c r="DB998" s="220">
        <f t="shared" ref="DB998:DB1013" si="538">IF($AH$108=$AJ$108,0,IF(OR(SUM(W1124)&lt;=SUM($K920),AND(SUM($K920)&gt;0,OR(W1124="NS",W1124="NA"))),0,1))</f>
        <v>0</v>
      </c>
      <c r="DC998" s="220">
        <f t="shared" ref="DC998:DC1013" si="539">IF($AH$108=$AJ$108,0,IF(OR(SUM(X1124)&lt;=SUM($K920),AND(SUM($K920)&gt;0,OR(X1124="NS",X1124="NA"))),0,1))</f>
        <v>0</v>
      </c>
      <c r="DD998" s="220">
        <f t="shared" ref="DD998:DD1013" si="540">IF($AH$108=$AJ$108,0,IF(OR(SUM(Y1124)&lt;=SUM($K920),AND(SUM($K920)&gt;0,OR(Y1124="NS",Y1124="NA"))),0,1))</f>
        <v>0</v>
      </c>
      <c r="DE998" s="220">
        <f t="shared" ref="DE998:DE1013" si="541">IF($AH$108=$AJ$108,0,IF(OR(SUM(Z1124)&lt;=SUM($K920),AND(SUM($K920)&gt;0,OR(Z1124="NS",Z1124="NA"))),0,1))</f>
        <v>0</v>
      </c>
      <c r="DF998" s="220">
        <f t="shared" ref="DF998:DF1013" si="542">IF($AH$108=$AJ$108,0,IF(OR(SUM(AA1124)&lt;=SUM($K920),AND(SUM($K920)&gt;0,OR(AA1124="NS",AA1124="NA"))),0,1))</f>
        <v>0</v>
      </c>
      <c r="DG998" s="220">
        <f t="shared" ref="DG998:DG1013" si="543">IF($AH$108=$AJ$108,0,IF(OR(SUM(AB1124)&lt;=SUM($K920),AND(SUM($K920)&gt;0,OR(AB1124="NS",AB1124="NA"))),0,1))</f>
        <v>0</v>
      </c>
      <c r="DH998" s="220">
        <f t="shared" ref="DH998:DH1013" si="544">IF($AH$108=$AJ$108,0,IF(OR(SUM(AC1124)&lt;=SUM($K920),AND(SUM($K920)&gt;0,OR(AC1124="NS",AC1124="NA"))),0,1))</f>
        <v>0</v>
      </c>
      <c r="DI998" s="220">
        <f t="shared" ref="DI998:DI1013" si="545">IF($AH$108=$AJ$108,0,IF(OR(SUM(AD1124)&lt;=SUM($K920),AND(SUM($K920)&gt;0,OR(AD1124="NS",AD1124="NA"))),0,1))</f>
        <v>0</v>
      </c>
      <c r="DJ998" s="220">
        <f t="shared" ref="DJ998:DJ1013" si="546">IF(SUM(BB998:DI998)=0,0,1)</f>
        <v>0</v>
      </c>
      <c r="DK998" s="96" t="str">
        <f>IF(DJ998=0,"",IF(SUM($DJ$957:DJ998)=1,_xlfn.CONCAT(DL998,),IF($DJ$1014&gt;SUM($DJ$957:DJ998),_xlfn.CONCAT(", ",DL998),IF($DJ$1014=SUM($DJ$957:DJ998),_xlfn.CONCAT(" y ",DL998)))))</f>
        <v/>
      </c>
      <c r="DL998" s="98">
        <f t="shared" si="476"/>
        <v>41</v>
      </c>
      <c r="DN998" s="101"/>
      <c r="DO998" s="101"/>
      <c r="DQ998" s="645">
        <f t="shared" ref="DQ998:DQ1013" si="547">IF($AH$949=$AJ$949,0,IF(OR(AND(D998&lt;&gt;"",AU998=0,COUNTA(N998:AD998,I1061:AD1061,I1124:AD1124)=COUNTIF(DW157:GE157,0)),AND(D998&lt;&gt;"",AU998=1,COUNTA(O998:AD998,I1061:AD1061,I1124:AD1124)=0),AND(D998="",COUNTA(O998:AD998,I1061:AD1061,I1124:AD1124)=0)),0,1))</f>
        <v>0</v>
      </c>
      <c r="DR998" s="647"/>
      <c r="DT998" s="72"/>
      <c r="DU998" s="72"/>
    </row>
    <row r="999" spans="1:125" s="114" customFormat="1" ht="15" customHeight="1">
      <c r="A999" s="131"/>
      <c r="B999" s="48"/>
      <c r="C999" s="82" t="s">
        <v>122</v>
      </c>
      <c r="D999" s="792" t="str">
        <f>IF(CNGE_2026_M3_Secc1!$AH$40=CNGE_2026_M3_Secc1!$AJ$40,"",IF(CNGE_2026_M3_Secc1!D101="","",CNGE_2026_M3_Secc1!D101))</f>
        <v/>
      </c>
      <c r="E999" s="793"/>
      <c r="F999" s="793"/>
      <c r="G999" s="793"/>
      <c r="H999" s="793"/>
      <c r="I999" s="793"/>
      <c r="J999" s="793"/>
      <c r="K999" s="793"/>
      <c r="L999" s="793"/>
      <c r="M999" s="794"/>
      <c r="N999" s="432"/>
      <c r="O999" s="432"/>
      <c r="P999" s="432"/>
      <c r="Q999" s="432"/>
      <c r="R999" s="432"/>
      <c r="S999" s="432"/>
      <c r="T999" s="432"/>
      <c r="U999" s="432"/>
      <c r="V999" s="432"/>
      <c r="W999" s="432"/>
      <c r="X999" s="432"/>
      <c r="Y999" s="432"/>
      <c r="Z999" s="432"/>
      <c r="AA999" s="432"/>
      <c r="AB999" s="432"/>
      <c r="AC999" s="432"/>
      <c r="AD999" s="432"/>
      <c r="AE999" s="49"/>
      <c r="AF999" s="219"/>
      <c r="AG999" s="212"/>
      <c r="AH999" s="896">
        <f t="shared" si="479"/>
        <v>0</v>
      </c>
      <c r="AI999" s="627"/>
      <c r="AJ999" s="896">
        <f t="shared" si="480"/>
        <v>0</v>
      </c>
      <c r="AK999" s="627"/>
      <c r="AL999" s="896">
        <f t="shared" si="481"/>
        <v>0</v>
      </c>
      <c r="AM999" s="627"/>
      <c r="AN999" s="627">
        <f t="shared" si="482"/>
        <v>0</v>
      </c>
      <c r="AO999" s="627"/>
      <c r="AP999" s="639" t="str">
        <f>IF(AN999=0,"",IF(SUM($AN$957:AN999)=1,AR999,IF($AN$1014&gt;SUM($AN$957:AN999),_xlfn.CONCAT(", ",AR999),IF($AN$1014=SUM($AN$957:AN999),_xlfn.CONCAT(" y ",AR999,".")))))</f>
        <v/>
      </c>
      <c r="AQ999" s="641" t="str">
        <f>IF(AO999=0,"", IF(SUM($AN$582:BW999)=1,AR999, IF($AN$589&gt;SUM($AN$582:BW999),_xlfn.CONCAT(", ",AR999), IF($AN$589=SUM($AN$582:BW999),_xlfn.CONCAT(" y ",AR999,".")))))</f>
        <v/>
      </c>
      <c r="AR999" s="639">
        <f t="shared" si="483"/>
        <v>42</v>
      </c>
      <c r="AS999" s="641"/>
      <c r="AU999" s="704">
        <f t="shared" si="484"/>
        <v>0</v>
      </c>
      <c r="AV999" s="705"/>
      <c r="AX999" s="639">
        <f t="shared" si="416"/>
        <v>0</v>
      </c>
      <c r="AY999" s="641"/>
      <c r="AZ999" s="224"/>
      <c r="BA999" s="220">
        <f t="shared" si="485"/>
        <v>0</v>
      </c>
      <c r="BB999" s="220">
        <f t="shared" si="486"/>
        <v>0</v>
      </c>
      <c r="BC999" s="220">
        <f t="shared" si="487"/>
        <v>0</v>
      </c>
      <c r="BD999" s="220">
        <f t="shared" si="488"/>
        <v>0</v>
      </c>
      <c r="BE999" s="220">
        <f t="shared" si="489"/>
        <v>0</v>
      </c>
      <c r="BF999" s="220">
        <f t="shared" si="490"/>
        <v>0</v>
      </c>
      <c r="BG999" s="220">
        <f t="shared" si="491"/>
        <v>0</v>
      </c>
      <c r="BH999" s="220">
        <f t="shared" si="492"/>
        <v>0</v>
      </c>
      <c r="BI999" s="220">
        <f t="shared" si="493"/>
        <v>0</v>
      </c>
      <c r="BJ999" s="220">
        <f t="shared" si="494"/>
        <v>0</v>
      </c>
      <c r="BK999" s="220">
        <f t="shared" si="495"/>
        <v>0</v>
      </c>
      <c r="BL999" s="220">
        <f t="shared" si="496"/>
        <v>0</v>
      </c>
      <c r="BM999" s="220">
        <f t="shared" si="497"/>
        <v>0</v>
      </c>
      <c r="BN999" s="220">
        <f t="shared" si="498"/>
        <v>0</v>
      </c>
      <c r="BO999" s="220">
        <f t="shared" si="499"/>
        <v>0</v>
      </c>
      <c r="BP999" s="220">
        <f t="shared" si="500"/>
        <v>0</v>
      </c>
      <c r="BQ999" s="220">
        <f t="shared" si="501"/>
        <v>0</v>
      </c>
      <c r="BR999" s="220">
        <f t="shared" si="502"/>
        <v>0</v>
      </c>
      <c r="BS999" s="220">
        <f t="shared" si="503"/>
        <v>0</v>
      </c>
      <c r="BT999" s="220">
        <f t="shared" si="504"/>
        <v>0</v>
      </c>
      <c r="BU999" s="220">
        <f t="shared" si="505"/>
        <v>0</v>
      </c>
      <c r="BV999" s="220">
        <f t="shared" si="506"/>
        <v>0</v>
      </c>
      <c r="BW999" s="220">
        <f t="shared" si="507"/>
        <v>0</v>
      </c>
      <c r="BX999" s="220">
        <f t="shared" si="508"/>
        <v>0</v>
      </c>
      <c r="BY999" s="220">
        <f t="shared" si="509"/>
        <v>0</v>
      </c>
      <c r="BZ999" s="220">
        <f t="shared" si="510"/>
        <v>0</v>
      </c>
      <c r="CA999" s="220">
        <f t="shared" si="511"/>
        <v>0</v>
      </c>
      <c r="CB999" s="220">
        <f t="shared" si="512"/>
        <v>0</v>
      </c>
      <c r="CC999" s="220">
        <f t="shared" si="513"/>
        <v>0</v>
      </c>
      <c r="CD999" s="220">
        <f t="shared" si="514"/>
        <v>0</v>
      </c>
      <c r="CE999" s="220">
        <f t="shared" si="515"/>
        <v>0</v>
      </c>
      <c r="CF999" s="220">
        <f t="shared" si="516"/>
        <v>0</v>
      </c>
      <c r="CG999" s="220">
        <f t="shared" si="517"/>
        <v>0</v>
      </c>
      <c r="CH999" s="220">
        <f t="shared" si="518"/>
        <v>0</v>
      </c>
      <c r="CI999" s="220">
        <f t="shared" si="519"/>
        <v>0</v>
      </c>
      <c r="CJ999" s="220">
        <f t="shared" si="520"/>
        <v>0</v>
      </c>
      <c r="CK999" s="220">
        <f t="shared" si="521"/>
        <v>0</v>
      </c>
      <c r="CL999" s="220">
        <f t="shared" si="522"/>
        <v>0</v>
      </c>
      <c r="CM999" s="220">
        <f t="shared" si="523"/>
        <v>0</v>
      </c>
      <c r="CN999" s="220">
        <f t="shared" si="524"/>
        <v>0</v>
      </c>
      <c r="CO999" s="220">
        <f t="shared" si="525"/>
        <v>0</v>
      </c>
      <c r="CP999" s="220">
        <f t="shared" si="526"/>
        <v>0</v>
      </c>
      <c r="CQ999" s="220">
        <f t="shared" si="527"/>
        <v>0</v>
      </c>
      <c r="CR999" s="220">
        <f t="shared" si="528"/>
        <v>0</v>
      </c>
      <c r="CS999" s="220">
        <f t="shared" si="529"/>
        <v>0</v>
      </c>
      <c r="CT999" s="220">
        <f t="shared" si="530"/>
        <v>0</v>
      </c>
      <c r="CU999" s="220">
        <f t="shared" si="531"/>
        <v>0</v>
      </c>
      <c r="CV999" s="220">
        <f t="shared" si="532"/>
        <v>0</v>
      </c>
      <c r="CW999" s="220">
        <f t="shared" si="533"/>
        <v>0</v>
      </c>
      <c r="CX999" s="220">
        <f t="shared" si="534"/>
        <v>0</v>
      </c>
      <c r="CY999" s="220">
        <f t="shared" si="535"/>
        <v>0</v>
      </c>
      <c r="CZ999" s="220">
        <f t="shared" si="536"/>
        <v>0</v>
      </c>
      <c r="DA999" s="220">
        <f t="shared" si="537"/>
        <v>0</v>
      </c>
      <c r="DB999" s="220">
        <f t="shared" si="538"/>
        <v>0</v>
      </c>
      <c r="DC999" s="220">
        <f t="shared" si="539"/>
        <v>0</v>
      </c>
      <c r="DD999" s="220">
        <f t="shared" si="540"/>
        <v>0</v>
      </c>
      <c r="DE999" s="220">
        <f t="shared" si="541"/>
        <v>0</v>
      </c>
      <c r="DF999" s="220">
        <f t="shared" si="542"/>
        <v>0</v>
      </c>
      <c r="DG999" s="220">
        <f t="shared" si="543"/>
        <v>0</v>
      </c>
      <c r="DH999" s="220">
        <f t="shared" si="544"/>
        <v>0</v>
      </c>
      <c r="DI999" s="220">
        <f t="shared" si="545"/>
        <v>0</v>
      </c>
      <c r="DJ999" s="220">
        <f t="shared" si="546"/>
        <v>0</v>
      </c>
      <c r="DK999" s="96" t="str">
        <f>IF(DJ999=0,"",IF(SUM($DJ$957:DJ999)=1,_xlfn.CONCAT(DL999,),IF($DJ$1014&gt;SUM($DJ$957:DJ999),_xlfn.CONCAT(", ",DL999),IF($DJ$1014=SUM($DJ$957:DJ999),_xlfn.CONCAT(" y ",DL999)))))</f>
        <v/>
      </c>
      <c r="DL999" s="98">
        <f t="shared" si="476"/>
        <v>42</v>
      </c>
      <c r="DN999" s="101"/>
      <c r="DO999" s="101"/>
      <c r="DQ999" s="645">
        <f t="shared" si="547"/>
        <v>0</v>
      </c>
      <c r="DR999" s="647"/>
      <c r="DT999" s="72"/>
      <c r="DU999" s="72"/>
    </row>
    <row r="1000" spans="1:125" s="114" customFormat="1" ht="15" customHeight="1">
      <c r="A1000" s="131"/>
      <c r="B1000" s="48"/>
      <c r="C1000" s="82" t="s">
        <v>123</v>
      </c>
      <c r="D1000" s="792" t="str">
        <f>IF(CNGE_2026_M3_Secc1!$AH$40=CNGE_2026_M3_Secc1!$AJ$40,"",IF(CNGE_2026_M3_Secc1!D102="","",CNGE_2026_M3_Secc1!D102))</f>
        <v/>
      </c>
      <c r="E1000" s="793"/>
      <c r="F1000" s="793"/>
      <c r="G1000" s="793"/>
      <c r="H1000" s="793"/>
      <c r="I1000" s="793"/>
      <c r="J1000" s="793"/>
      <c r="K1000" s="793"/>
      <c r="L1000" s="793"/>
      <c r="M1000" s="794"/>
      <c r="N1000" s="432"/>
      <c r="O1000" s="432"/>
      <c r="P1000" s="432"/>
      <c r="Q1000" s="432"/>
      <c r="R1000" s="432"/>
      <c r="S1000" s="432"/>
      <c r="T1000" s="432"/>
      <c r="U1000" s="432"/>
      <c r="V1000" s="432"/>
      <c r="W1000" s="432"/>
      <c r="X1000" s="432"/>
      <c r="Y1000" s="432"/>
      <c r="Z1000" s="432"/>
      <c r="AA1000" s="432"/>
      <c r="AB1000" s="432"/>
      <c r="AC1000" s="432"/>
      <c r="AD1000" s="432"/>
      <c r="AE1000" s="49"/>
      <c r="AF1000" s="219"/>
      <c r="AG1000" s="212"/>
      <c r="AH1000" s="896">
        <f t="shared" si="479"/>
        <v>0</v>
      </c>
      <c r="AI1000" s="627"/>
      <c r="AJ1000" s="896">
        <f t="shared" si="480"/>
        <v>0</v>
      </c>
      <c r="AK1000" s="627"/>
      <c r="AL1000" s="896">
        <f t="shared" si="481"/>
        <v>0</v>
      </c>
      <c r="AM1000" s="627"/>
      <c r="AN1000" s="627">
        <f t="shared" si="482"/>
        <v>0</v>
      </c>
      <c r="AO1000" s="627"/>
      <c r="AP1000" s="639" t="str">
        <f>IF(AN1000=0,"",IF(SUM($AN$957:AN1000)=1,AR1000,IF($AN$1014&gt;SUM($AN$957:AN1000),_xlfn.CONCAT(", ",AR1000),IF($AN$1014=SUM($AN$957:AN1000),_xlfn.CONCAT(" y ",AR1000,".")))))</f>
        <v/>
      </c>
      <c r="AQ1000" s="641" t="str">
        <f>IF(AO1000=0,"", IF(SUM($AN$582:BW1000)=1,AR1000, IF($AN$589&gt;SUM($AN$582:BW1000),_xlfn.CONCAT(", ",AR1000), IF($AN$589=SUM($AN$582:BW1000),_xlfn.CONCAT(" y ",AR1000,".")))))</f>
        <v/>
      </c>
      <c r="AR1000" s="639">
        <f t="shared" si="483"/>
        <v>43</v>
      </c>
      <c r="AS1000" s="641"/>
      <c r="AU1000" s="704">
        <f t="shared" si="484"/>
        <v>0</v>
      </c>
      <c r="AV1000" s="705"/>
      <c r="AX1000" s="639">
        <f t="shared" si="416"/>
        <v>0</v>
      </c>
      <c r="AY1000" s="641"/>
      <c r="AZ1000" s="224"/>
      <c r="BA1000" s="220">
        <f t="shared" si="485"/>
        <v>0</v>
      </c>
      <c r="BB1000" s="220">
        <f t="shared" si="486"/>
        <v>0</v>
      </c>
      <c r="BC1000" s="220">
        <f t="shared" si="487"/>
        <v>0</v>
      </c>
      <c r="BD1000" s="220">
        <f t="shared" si="488"/>
        <v>0</v>
      </c>
      <c r="BE1000" s="220">
        <f t="shared" si="489"/>
        <v>0</v>
      </c>
      <c r="BF1000" s="220">
        <f t="shared" si="490"/>
        <v>0</v>
      </c>
      <c r="BG1000" s="220">
        <f t="shared" si="491"/>
        <v>0</v>
      </c>
      <c r="BH1000" s="220">
        <f t="shared" si="492"/>
        <v>0</v>
      </c>
      <c r="BI1000" s="220">
        <f t="shared" si="493"/>
        <v>0</v>
      </c>
      <c r="BJ1000" s="220">
        <f t="shared" si="494"/>
        <v>0</v>
      </c>
      <c r="BK1000" s="220">
        <f t="shared" si="495"/>
        <v>0</v>
      </c>
      <c r="BL1000" s="220">
        <f t="shared" si="496"/>
        <v>0</v>
      </c>
      <c r="BM1000" s="220">
        <f t="shared" si="497"/>
        <v>0</v>
      </c>
      <c r="BN1000" s="220">
        <f t="shared" si="498"/>
        <v>0</v>
      </c>
      <c r="BO1000" s="220">
        <f t="shared" si="499"/>
        <v>0</v>
      </c>
      <c r="BP1000" s="220">
        <f t="shared" si="500"/>
        <v>0</v>
      </c>
      <c r="BQ1000" s="220">
        <f t="shared" si="501"/>
        <v>0</v>
      </c>
      <c r="BR1000" s="220">
        <f t="shared" si="502"/>
        <v>0</v>
      </c>
      <c r="BS1000" s="220">
        <f t="shared" si="503"/>
        <v>0</v>
      </c>
      <c r="BT1000" s="220">
        <f t="shared" si="504"/>
        <v>0</v>
      </c>
      <c r="BU1000" s="220">
        <f t="shared" si="505"/>
        <v>0</v>
      </c>
      <c r="BV1000" s="220">
        <f t="shared" si="506"/>
        <v>0</v>
      </c>
      <c r="BW1000" s="220">
        <f t="shared" si="507"/>
        <v>0</v>
      </c>
      <c r="BX1000" s="220">
        <f t="shared" si="508"/>
        <v>0</v>
      </c>
      <c r="BY1000" s="220">
        <f t="shared" si="509"/>
        <v>0</v>
      </c>
      <c r="BZ1000" s="220">
        <f t="shared" si="510"/>
        <v>0</v>
      </c>
      <c r="CA1000" s="220">
        <f t="shared" si="511"/>
        <v>0</v>
      </c>
      <c r="CB1000" s="220">
        <f t="shared" si="512"/>
        <v>0</v>
      </c>
      <c r="CC1000" s="220">
        <f t="shared" si="513"/>
        <v>0</v>
      </c>
      <c r="CD1000" s="220">
        <f t="shared" si="514"/>
        <v>0</v>
      </c>
      <c r="CE1000" s="220">
        <f t="shared" si="515"/>
        <v>0</v>
      </c>
      <c r="CF1000" s="220">
        <f t="shared" si="516"/>
        <v>0</v>
      </c>
      <c r="CG1000" s="220">
        <f t="shared" si="517"/>
        <v>0</v>
      </c>
      <c r="CH1000" s="220">
        <f t="shared" si="518"/>
        <v>0</v>
      </c>
      <c r="CI1000" s="220">
        <f t="shared" si="519"/>
        <v>0</v>
      </c>
      <c r="CJ1000" s="220">
        <f t="shared" si="520"/>
        <v>0</v>
      </c>
      <c r="CK1000" s="220">
        <f t="shared" si="521"/>
        <v>0</v>
      </c>
      <c r="CL1000" s="220">
        <f t="shared" si="522"/>
        <v>0</v>
      </c>
      <c r="CM1000" s="220">
        <f t="shared" si="523"/>
        <v>0</v>
      </c>
      <c r="CN1000" s="220">
        <f t="shared" si="524"/>
        <v>0</v>
      </c>
      <c r="CO1000" s="220">
        <f t="shared" si="525"/>
        <v>0</v>
      </c>
      <c r="CP1000" s="220">
        <f t="shared" si="526"/>
        <v>0</v>
      </c>
      <c r="CQ1000" s="220">
        <f t="shared" si="527"/>
        <v>0</v>
      </c>
      <c r="CR1000" s="220">
        <f t="shared" si="528"/>
        <v>0</v>
      </c>
      <c r="CS1000" s="220">
        <f t="shared" si="529"/>
        <v>0</v>
      </c>
      <c r="CT1000" s="220">
        <f t="shared" si="530"/>
        <v>0</v>
      </c>
      <c r="CU1000" s="220">
        <f t="shared" si="531"/>
        <v>0</v>
      </c>
      <c r="CV1000" s="220">
        <f t="shared" si="532"/>
        <v>0</v>
      </c>
      <c r="CW1000" s="220">
        <f t="shared" si="533"/>
        <v>0</v>
      </c>
      <c r="CX1000" s="220">
        <f t="shared" si="534"/>
        <v>0</v>
      </c>
      <c r="CY1000" s="220">
        <f t="shared" si="535"/>
        <v>0</v>
      </c>
      <c r="CZ1000" s="220">
        <f t="shared" si="536"/>
        <v>0</v>
      </c>
      <c r="DA1000" s="220">
        <f t="shared" si="537"/>
        <v>0</v>
      </c>
      <c r="DB1000" s="220">
        <f t="shared" si="538"/>
        <v>0</v>
      </c>
      <c r="DC1000" s="220">
        <f t="shared" si="539"/>
        <v>0</v>
      </c>
      <c r="DD1000" s="220">
        <f t="shared" si="540"/>
        <v>0</v>
      </c>
      <c r="DE1000" s="220">
        <f t="shared" si="541"/>
        <v>0</v>
      </c>
      <c r="DF1000" s="220">
        <f t="shared" si="542"/>
        <v>0</v>
      </c>
      <c r="DG1000" s="220">
        <f t="shared" si="543"/>
        <v>0</v>
      </c>
      <c r="DH1000" s="220">
        <f t="shared" si="544"/>
        <v>0</v>
      </c>
      <c r="DI1000" s="220">
        <f t="shared" si="545"/>
        <v>0</v>
      </c>
      <c r="DJ1000" s="220">
        <f t="shared" si="546"/>
        <v>0</v>
      </c>
      <c r="DK1000" s="96" t="str">
        <f>IF(DJ1000=0,"",IF(SUM($DJ$957:DJ1000)=1,_xlfn.CONCAT(DL1000,),IF($DJ$1014&gt;SUM($DJ$957:DJ1000),_xlfn.CONCAT(", ",DL1000),IF($DJ$1014=SUM($DJ$957:DJ1000),_xlfn.CONCAT(" y ",DL1000)))))</f>
        <v/>
      </c>
      <c r="DL1000" s="98">
        <f t="shared" si="476"/>
        <v>43</v>
      </c>
      <c r="DN1000" s="101"/>
      <c r="DO1000" s="101"/>
      <c r="DQ1000" s="645">
        <f t="shared" si="547"/>
        <v>0</v>
      </c>
      <c r="DR1000" s="647"/>
      <c r="DT1000" s="72"/>
      <c r="DU1000" s="72"/>
    </row>
    <row r="1001" spans="1:125" s="114" customFormat="1" ht="15" customHeight="1">
      <c r="A1001" s="131"/>
      <c r="B1001" s="48"/>
      <c r="C1001" s="82" t="s">
        <v>124</v>
      </c>
      <c r="D1001" s="792" t="str">
        <f>IF(CNGE_2026_M3_Secc1!$AH$40=CNGE_2026_M3_Secc1!$AJ$40,"",IF(CNGE_2026_M3_Secc1!D103="","",CNGE_2026_M3_Secc1!D103))</f>
        <v/>
      </c>
      <c r="E1001" s="793"/>
      <c r="F1001" s="793"/>
      <c r="G1001" s="793"/>
      <c r="H1001" s="793"/>
      <c r="I1001" s="793"/>
      <c r="J1001" s="793"/>
      <c r="K1001" s="793"/>
      <c r="L1001" s="793"/>
      <c r="M1001" s="794"/>
      <c r="N1001" s="432"/>
      <c r="O1001" s="432"/>
      <c r="P1001" s="432"/>
      <c r="Q1001" s="432"/>
      <c r="R1001" s="432"/>
      <c r="S1001" s="432"/>
      <c r="T1001" s="432"/>
      <c r="U1001" s="432"/>
      <c r="V1001" s="432"/>
      <c r="W1001" s="432"/>
      <c r="X1001" s="432"/>
      <c r="Y1001" s="432"/>
      <c r="Z1001" s="432"/>
      <c r="AA1001" s="432"/>
      <c r="AB1001" s="432"/>
      <c r="AC1001" s="432"/>
      <c r="AD1001" s="432"/>
      <c r="AE1001" s="49"/>
      <c r="AF1001" s="219"/>
      <c r="AG1001" s="212"/>
      <c r="AH1001" s="896">
        <f t="shared" si="479"/>
        <v>0</v>
      </c>
      <c r="AI1001" s="627"/>
      <c r="AJ1001" s="896">
        <f t="shared" si="480"/>
        <v>0</v>
      </c>
      <c r="AK1001" s="627"/>
      <c r="AL1001" s="896">
        <f t="shared" si="481"/>
        <v>0</v>
      </c>
      <c r="AM1001" s="627"/>
      <c r="AN1001" s="627">
        <f t="shared" si="482"/>
        <v>0</v>
      </c>
      <c r="AO1001" s="627"/>
      <c r="AP1001" s="639" t="str">
        <f>IF(AN1001=0,"",IF(SUM($AN$957:AN1001)=1,AR1001,IF($AN$1014&gt;SUM($AN$957:AN1001),_xlfn.CONCAT(", ",AR1001),IF($AN$1014=SUM($AN$957:AN1001),_xlfn.CONCAT(" y ",AR1001,".")))))</f>
        <v/>
      </c>
      <c r="AQ1001" s="641" t="str">
        <f>IF(AO1001=0,"", IF(SUM($AN$582:BW1001)=1,AR1001, IF($AN$589&gt;SUM($AN$582:BW1001),_xlfn.CONCAT(", ",AR1001), IF($AN$589=SUM($AN$582:BW1001),_xlfn.CONCAT(" y ",AR1001,".")))))</f>
        <v/>
      </c>
      <c r="AR1001" s="639">
        <f t="shared" si="483"/>
        <v>44</v>
      </c>
      <c r="AS1001" s="641"/>
      <c r="AU1001" s="704">
        <f t="shared" si="484"/>
        <v>0</v>
      </c>
      <c r="AV1001" s="705"/>
      <c r="AX1001" s="639">
        <f t="shared" si="416"/>
        <v>0</v>
      </c>
      <c r="AY1001" s="641"/>
      <c r="AZ1001" s="224"/>
      <c r="BA1001" s="220">
        <f t="shared" si="485"/>
        <v>0</v>
      </c>
      <c r="BB1001" s="220">
        <f t="shared" si="486"/>
        <v>0</v>
      </c>
      <c r="BC1001" s="220">
        <f t="shared" si="487"/>
        <v>0</v>
      </c>
      <c r="BD1001" s="220">
        <f t="shared" si="488"/>
        <v>0</v>
      </c>
      <c r="BE1001" s="220">
        <f t="shared" si="489"/>
        <v>0</v>
      </c>
      <c r="BF1001" s="220">
        <f t="shared" si="490"/>
        <v>0</v>
      </c>
      <c r="BG1001" s="220">
        <f t="shared" si="491"/>
        <v>0</v>
      </c>
      <c r="BH1001" s="220">
        <f t="shared" si="492"/>
        <v>0</v>
      </c>
      <c r="BI1001" s="220">
        <f t="shared" si="493"/>
        <v>0</v>
      </c>
      <c r="BJ1001" s="220">
        <f t="shared" si="494"/>
        <v>0</v>
      </c>
      <c r="BK1001" s="220">
        <f t="shared" si="495"/>
        <v>0</v>
      </c>
      <c r="BL1001" s="220">
        <f t="shared" si="496"/>
        <v>0</v>
      </c>
      <c r="BM1001" s="220">
        <f t="shared" si="497"/>
        <v>0</v>
      </c>
      <c r="BN1001" s="220">
        <f t="shared" si="498"/>
        <v>0</v>
      </c>
      <c r="BO1001" s="220">
        <f t="shared" si="499"/>
        <v>0</v>
      </c>
      <c r="BP1001" s="220">
        <f t="shared" si="500"/>
        <v>0</v>
      </c>
      <c r="BQ1001" s="220">
        <f t="shared" si="501"/>
        <v>0</v>
      </c>
      <c r="BR1001" s="220">
        <f t="shared" si="502"/>
        <v>0</v>
      </c>
      <c r="BS1001" s="220">
        <f t="shared" si="503"/>
        <v>0</v>
      </c>
      <c r="BT1001" s="220">
        <f t="shared" si="504"/>
        <v>0</v>
      </c>
      <c r="BU1001" s="220">
        <f t="shared" si="505"/>
        <v>0</v>
      </c>
      <c r="BV1001" s="220">
        <f t="shared" si="506"/>
        <v>0</v>
      </c>
      <c r="BW1001" s="220">
        <f t="shared" si="507"/>
        <v>0</v>
      </c>
      <c r="BX1001" s="220">
        <f t="shared" si="508"/>
        <v>0</v>
      </c>
      <c r="BY1001" s="220">
        <f t="shared" si="509"/>
        <v>0</v>
      </c>
      <c r="BZ1001" s="220">
        <f t="shared" si="510"/>
        <v>0</v>
      </c>
      <c r="CA1001" s="220">
        <f t="shared" si="511"/>
        <v>0</v>
      </c>
      <c r="CB1001" s="220">
        <f t="shared" si="512"/>
        <v>0</v>
      </c>
      <c r="CC1001" s="220">
        <f t="shared" si="513"/>
        <v>0</v>
      </c>
      <c r="CD1001" s="220">
        <f t="shared" si="514"/>
        <v>0</v>
      </c>
      <c r="CE1001" s="220">
        <f t="shared" si="515"/>
        <v>0</v>
      </c>
      <c r="CF1001" s="220">
        <f t="shared" si="516"/>
        <v>0</v>
      </c>
      <c r="CG1001" s="220">
        <f t="shared" si="517"/>
        <v>0</v>
      </c>
      <c r="CH1001" s="220">
        <f t="shared" si="518"/>
        <v>0</v>
      </c>
      <c r="CI1001" s="220">
        <f t="shared" si="519"/>
        <v>0</v>
      </c>
      <c r="CJ1001" s="220">
        <f t="shared" si="520"/>
        <v>0</v>
      </c>
      <c r="CK1001" s="220">
        <f t="shared" si="521"/>
        <v>0</v>
      </c>
      <c r="CL1001" s="220">
        <f t="shared" si="522"/>
        <v>0</v>
      </c>
      <c r="CM1001" s="220">
        <f t="shared" si="523"/>
        <v>0</v>
      </c>
      <c r="CN1001" s="220">
        <f t="shared" si="524"/>
        <v>0</v>
      </c>
      <c r="CO1001" s="220">
        <f t="shared" si="525"/>
        <v>0</v>
      </c>
      <c r="CP1001" s="220">
        <f t="shared" si="526"/>
        <v>0</v>
      </c>
      <c r="CQ1001" s="220">
        <f t="shared" si="527"/>
        <v>0</v>
      </c>
      <c r="CR1001" s="220">
        <f t="shared" si="528"/>
        <v>0</v>
      </c>
      <c r="CS1001" s="220">
        <f t="shared" si="529"/>
        <v>0</v>
      </c>
      <c r="CT1001" s="220">
        <f t="shared" si="530"/>
        <v>0</v>
      </c>
      <c r="CU1001" s="220">
        <f t="shared" si="531"/>
        <v>0</v>
      </c>
      <c r="CV1001" s="220">
        <f t="shared" si="532"/>
        <v>0</v>
      </c>
      <c r="CW1001" s="220">
        <f t="shared" si="533"/>
        <v>0</v>
      </c>
      <c r="CX1001" s="220">
        <f t="shared" si="534"/>
        <v>0</v>
      </c>
      <c r="CY1001" s="220">
        <f t="shared" si="535"/>
        <v>0</v>
      </c>
      <c r="CZ1001" s="220">
        <f t="shared" si="536"/>
        <v>0</v>
      </c>
      <c r="DA1001" s="220">
        <f t="shared" si="537"/>
        <v>0</v>
      </c>
      <c r="DB1001" s="220">
        <f t="shared" si="538"/>
        <v>0</v>
      </c>
      <c r="DC1001" s="220">
        <f t="shared" si="539"/>
        <v>0</v>
      </c>
      <c r="DD1001" s="220">
        <f t="shared" si="540"/>
        <v>0</v>
      </c>
      <c r="DE1001" s="220">
        <f t="shared" si="541"/>
        <v>0</v>
      </c>
      <c r="DF1001" s="220">
        <f t="shared" si="542"/>
        <v>0</v>
      </c>
      <c r="DG1001" s="220">
        <f t="shared" si="543"/>
        <v>0</v>
      </c>
      <c r="DH1001" s="220">
        <f t="shared" si="544"/>
        <v>0</v>
      </c>
      <c r="DI1001" s="220">
        <f t="shared" si="545"/>
        <v>0</v>
      </c>
      <c r="DJ1001" s="220">
        <f t="shared" si="546"/>
        <v>0</v>
      </c>
      <c r="DK1001" s="96" t="str">
        <f>IF(DJ1001=0,"",IF(SUM($DJ$957:DJ1001)=1,_xlfn.CONCAT(DL1001,),IF($DJ$1014&gt;SUM($DJ$957:DJ1001),_xlfn.CONCAT(", ",DL1001),IF($DJ$1014=SUM($DJ$957:DJ1001),_xlfn.CONCAT(" y ",DL1001)))))</f>
        <v/>
      </c>
      <c r="DL1001" s="98">
        <f t="shared" si="476"/>
        <v>44</v>
      </c>
      <c r="DN1001" s="101"/>
      <c r="DO1001" s="101"/>
      <c r="DQ1001" s="645">
        <f t="shared" si="547"/>
        <v>0</v>
      </c>
      <c r="DR1001" s="647"/>
      <c r="DT1001" s="72"/>
      <c r="DU1001" s="72"/>
    </row>
    <row r="1002" spans="1:125" s="114" customFormat="1" ht="15" customHeight="1">
      <c r="A1002" s="131"/>
      <c r="B1002" s="48"/>
      <c r="C1002" s="82" t="s">
        <v>125</v>
      </c>
      <c r="D1002" s="792" t="str">
        <f>IF(CNGE_2026_M3_Secc1!$AH$40=CNGE_2026_M3_Secc1!$AJ$40,"",IF(CNGE_2026_M3_Secc1!D104="","",CNGE_2026_M3_Secc1!D104))</f>
        <v/>
      </c>
      <c r="E1002" s="793"/>
      <c r="F1002" s="793"/>
      <c r="G1002" s="793"/>
      <c r="H1002" s="793"/>
      <c r="I1002" s="793"/>
      <c r="J1002" s="793"/>
      <c r="K1002" s="793"/>
      <c r="L1002" s="793"/>
      <c r="M1002" s="794"/>
      <c r="N1002" s="432"/>
      <c r="O1002" s="432"/>
      <c r="P1002" s="432"/>
      <c r="Q1002" s="432"/>
      <c r="R1002" s="432"/>
      <c r="S1002" s="432"/>
      <c r="T1002" s="432"/>
      <c r="U1002" s="432"/>
      <c r="V1002" s="432"/>
      <c r="W1002" s="432"/>
      <c r="X1002" s="432"/>
      <c r="Y1002" s="432"/>
      <c r="Z1002" s="432"/>
      <c r="AA1002" s="432"/>
      <c r="AB1002" s="432"/>
      <c r="AC1002" s="432"/>
      <c r="AD1002" s="432"/>
      <c r="AE1002" s="49"/>
      <c r="AF1002" s="219"/>
      <c r="AG1002" s="212"/>
      <c r="AH1002" s="896">
        <f t="shared" si="479"/>
        <v>0</v>
      </c>
      <c r="AI1002" s="627"/>
      <c r="AJ1002" s="896">
        <f t="shared" si="480"/>
        <v>0</v>
      </c>
      <c r="AK1002" s="627"/>
      <c r="AL1002" s="896">
        <f t="shared" si="481"/>
        <v>0</v>
      </c>
      <c r="AM1002" s="627"/>
      <c r="AN1002" s="627">
        <f t="shared" si="482"/>
        <v>0</v>
      </c>
      <c r="AO1002" s="627"/>
      <c r="AP1002" s="639" t="str">
        <f>IF(AN1002=0,"",IF(SUM($AN$957:AN1002)=1,AR1002,IF($AN$1014&gt;SUM($AN$957:AN1002),_xlfn.CONCAT(", ",AR1002),IF($AN$1014=SUM($AN$957:AN1002),_xlfn.CONCAT(" y ",AR1002,".")))))</f>
        <v/>
      </c>
      <c r="AQ1002" s="641" t="str">
        <f>IF(AO1002=0,"", IF(SUM($AN$582:BW1002)=1,AR1002, IF($AN$589&gt;SUM($AN$582:BW1002),_xlfn.CONCAT(", ",AR1002), IF($AN$589=SUM($AN$582:BW1002),_xlfn.CONCAT(" y ",AR1002,".")))))</f>
        <v/>
      </c>
      <c r="AR1002" s="639">
        <f t="shared" si="483"/>
        <v>45</v>
      </c>
      <c r="AS1002" s="641"/>
      <c r="AU1002" s="704">
        <f t="shared" si="484"/>
        <v>0</v>
      </c>
      <c r="AV1002" s="705"/>
      <c r="AX1002" s="639">
        <f t="shared" si="416"/>
        <v>0</v>
      </c>
      <c r="AY1002" s="641"/>
      <c r="AZ1002" s="224"/>
      <c r="BA1002" s="220">
        <f t="shared" si="485"/>
        <v>0</v>
      </c>
      <c r="BB1002" s="220">
        <f t="shared" si="486"/>
        <v>0</v>
      </c>
      <c r="BC1002" s="220">
        <f t="shared" si="487"/>
        <v>0</v>
      </c>
      <c r="BD1002" s="220">
        <f t="shared" si="488"/>
        <v>0</v>
      </c>
      <c r="BE1002" s="220">
        <f t="shared" si="489"/>
        <v>0</v>
      </c>
      <c r="BF1002" s="220">
        <f t="shared" si="490"/>
        <v>0</v>
      </c>
      <c r="BG1002" s="220">
        <f t="shared" si="491"/>
        <v>0</v>
      </c>
      <c r="BH1002" s="220">
        <f t="shared" si="492"/>
        <v>0</v>
      </c>
      <c r="BI1002" s="220">
        <f t="shared" si="493"/>
        <v>0</v>
      </c>
      <c r="BJ1002" s="220">
        <f t="shared" si="494"/>
        <v>0</v>
      </c>
      <c r="BK1002" s="220">
        <f t="shared" si="495"/>
        <v>0</v>
      </c>
      <c r="BL1002" s="220">
        <f t="shared" si="496"/>
        <v>0</v>
      </c>
      <c r="BM1002" s="220">
        <f t="shared" si="497"/>
        <v>0</v>
      </c>
      <c r="BN1002" s="220">
        <f t="shared" si="498"/>
        <v>0</v>
      </c>
      <c r="BO1002" s="220">
        <f t="shared" si="499"/>
        <v>0</v>
      </c>
      <c r="BP1002" s="220">
        <f t="shared" si="500"/>
        <v>0</v>
      </c>
      <c r="BQ1002" s="220">
        <f t="shared" si="501"/>
        <v>0</v>
      </c>
      <c r="BR1002" s="220">
        <f t="shared" si="502"/>
        <v>0</v>
      </c>
      <c r="BS1002" s="220">
        <f t="shared" si="503"/>
        <v>0</v>
      </c>
      <c r="BT1002" s="220">
        <f t="shared" si="504"/>
        <v>0</v>
      </c>
      <c r="BU1002" s="220">
        <f t="shared" si="505"/>
        <v>0</v>
      </c>
      <c r="BV1002" s="220">
        <f t="shared" si="506"/>
        <v>0</v>
      </c>
      <c r="BW1002" s="220">
        <f t="shared" si="507"/>
        <v>0</v>
      </c>
      <c r="BX1002" s="220">
        <f t="shared" si="508"/>
        <v>0</v>
      </c>
      <c r="BY1002" s="220">
        <f t="shared" si="509"/>
        <v>0</v>
      </c>
      <c r="BZ1002" s="220">
        <f t="shared" si="510"/>
        <v>0</v>
      </c>
      <c r="CA1002" s="220">
        <f t="shared" si="511"/>
        <v>0</v>
      </c>
      <c r="CB1002" s="220">
        <f t="shared" si="512"/>
        <v>0</v>
      </c>
      <c r="CC1002" s="220">
        <f t="shared" si="513"/>
        <v>0</v>
      </c>
      <c r="CD1002" s="220">
        <f t="shared" si="514"/>
        <v>0</v>
      </c>
      <c r="CE1002" s="220">
        <f t="shared" si="515"/>
        <v>0</v>
      </c>
      <c r="CF1002" s="220">
        <f t="shared" si="516"/>
        <v>0</v>
      </c>
      <c r="CG1002" s="220">
        <f t="shared" si="517"/>
        <v>0</v>
      </c>
      <c r="CH1002" s="220">
        <f t="shared" si="518"/>
        <v>0</v>
      </c>
      <c r="CI1002" s="220">
        <f t="shared" si="519"/>
        <v>0</v>
      </c>
      <c r="CJ1002" s="220">
        <f t="shared" si="520"/>
        <v>0</v>
      </c>
      <c r="CK1002" s="220">
        <f t="shared" si="521"/>
        <v>0</v>
      </c>
      <c r="CL1002" s="220">
        <f t="shared" si="522"/>
        <v>0</v>
      </c>
      <c r="CM1002" s="220">
        <f t="shared" si="523"/>
        <v>0</v>
      </c>
      <c r="CN1002" s="220">
        <f t="shared" si="524"/>
        <v>0</v>
      </c>
      <c r="CO1002" s="220">
        <f t="shared" si="525"/>
        <v>0</v>
      </c>
      <c r="CP1002" s="220">
        <f t="shared" si="526"/>
        <v>0</v>
      </c>
      <c r="CQ1002" s="220">
        <f t="shared" si="527"/>
        <v>0</v>
      </c>
      <c r="CR1002" s="220">
        <f t="shared" si="528"/>
        <v>0</v>
      </c>
      <c r="CS1002" s="220">
        <f t="shared" si="529"/>
        <v>0</v>
      </c>
      <c r="CT1002" s="220">
        <f t="shared" si="530"/>
        <v>0</v>
      </c>
      <c r="CU1002" s="220">
        <f t="shared" si="531"/>
        <v>0</v>
      </c>
      <c r="CV1002" s="220">
        <f t="shared" si="532"/>
        <v>0</v>
      </c>
      <c r="CW1002" s="220">
        <f t="shared" si="533"/>
        <v>0</v>
      </c>
      <c r="CX1002" s="220">
        <f t="shared" si="534"/>
        <v>0</v>
      </c>
      <c r="CY1002" s="220">
        <f t="shared" si="535"/>
        <v>0</v>
      </c>
      <c r="CZ1002" s="220">
        <f t="shared" si="536"/>
        <v>0</v>
      </c>
      <c r="DA1002" s="220">
        <f t="shared" si="537"/>
        <v>0</v>
      </c>
      <c r="DB1002" s="220">
        <f t="shared" si="538"/>
        <v>0</v>
      </c>
      <c r="DC1002" s="220">
        <f t="shared" si="539"/>
        <v>0</v>
      </c>
      <c r="DD1002" s="220">
        <f t="shared" si="540"/>
        <v>0</v>
      </c>
      <c r="DE1002" s="220">
        <f t="shared" si="541"/>
        <v>0</v>
      </c>
      <c r="DF1002" s="220">
        <f t="shared" si="542"/>
        <v>0</v>
      </c>
      <c r="DG1002" s="220">
        <f t="shared" si="543"/>
        <v>0</v>
      </c>
      <c r="DH1002" s="220">
        <f t="shared" si="544"/>
        <v>0</v>
      </c>
      <c r="DI1002" s="220">
        <f t="shared" si="545"/>
        <v>0</v>
      </c>
      <c r="DJ1002" s="220">
        <f t="shared" si="546"/>
        <v>0</v>
      </c>
      <c r="DK1002" s="96" t="str">
        <f>IF(DJ1002=0,"",IF(SUM($DJ$957:DJ1002)=1,_xlfn.CONCAT(DL1002,),IF($DJ$1014&gt;SUM($DJ$957:DJ1002),_xlfn.CONCAT(", ",DL1002),IF($DJ$1014=SUM($DJ$957:DJ1002),_xlfn.CONCAT(" y ",DL1002)))))</f>
        <v/>
      </c>
      <c r="DL1002" s="98">
        <f t="shared" si="476"/>
        <v>45</v>
      </c>
      <c r="DN1002" s="101"/>
      <c r="DO1002" s="101"/>
      <c r="DQ1002" s="645">
        <f t="shared" si="547"/>
        <v>0</v>
      </c>
      <c r="DR1002" s="647"/>
      <c r="DT1002" s="72"/>
      <c r="DU1002" s="72"/>
    </row>
    <row r="1003" spans="1:125" s="114" customFormat="1" ht="15" customHeight="1">
      <c r="A1003" s="131"/>
      <c r="B1003" s="48"/>
      <c r="C1003" s="82" t="s">
        <v>237</v>
      </c>
      <c r="D1003" s="792" t="str">
        <f>IF(CNGE_2026_M3_Secc1!$AH$40=CNGE_2026_M3_Secc1!$AJ$40,"",IF(CNGE_2026_M3_Secc1!D105="","",CNGE_2026_M3_Secc1!D105))</f>
        <v/>
      </c>
      <c r="E1003" s="793"/>
      <c r="F1003" s="793"/>
      <c r="G1003" s="793"/>
      <c r="H1003" s="793"/>
      <c r="I1003" s="793"/>
      <c r="J1003" s="793"/>
      <c r="K1003" s="793"/>
      <c r="L1003" s="793"/>
      <c r="M1003" s="794"/>
      <c r="N1003" s="432"/>
      <c r="O1003" s="432"/>
      <c r="P1003" s="432"/>
      <c r="Q1003" s="432"/>
      <c r="R1003" s="432"/>
      <c r="S1003" s="432"/>
      <c r="T1003" s="432"/>
      <c r="U1003" s="432"/>
      <c r="V1003" s="432"/>
      <c r="W1003" s="432"/>
      <c r="X1003" s="432"/>
      <c r="Y1003" s="432"/>
      <c r="Z1003" s="432"/>
      <c r="AA1003" s="432"/>
      <c r="AB1003" s="432"/>
      <c r="AC1003" s="432"/>
      <c r="AD1003" s="432"/>
      <c r="AE1003" s="49"/>
      <c r="AF1003" s="219"/>
      <c r="AG1003" s="212"/>
      <c r="AH1003" s="896">
        <f t="shared" si="479"/>
        <v>0</v>
      </c>
      <c r="AI1003" s="627"/>
      <c r="AJ1003" s="896">
        <f t="shared" si="480"/>
        <v>0</v>
      </c>
      <c r="AK1003" s="627"/>
      <c r="AL1003" s="896">
        <f t="shared" si="481"/>
        <v>0</v>
      </c>
      <c r="AM1003" s="627"/>
      <c r="AN1003" s="627">
        <f t="shared" si="482"/>
        <v>0</v>
      </c>
      <c r="AO1003" s="627"/>
      <c r="AP1003" s="639" t="str">
        <f>IF(AN1003=0,"",IF(SUM($AN$957:AN1003)=1,AR1003,IF($AN$1014&gt;SUM($AN$957:AN1003),_xlfn.CONCAT(", ",AR1003),IF($AN$1014=SUM($AN$957:AN1003),_xlfn.CONCAT(" y ",AR1003,".")))))</f>
        <v/>
      </c>
      <c r="AQ1003" s="641" t="str">
        <f>IF(AO1003=0,"", IF(SUM($AN$582:BW1003)=1,AR1003, IF($AN$589&gt;SUM($AN$582:BW1003),_xlfn.CONCAT(", ",AR1003), IF($AN$589=SUM($AN$582:BW1003),_xlfn.CONCAT(" y ",AR1003,".")))))</f>
        <v/>
      </c>
      <c r="AR1003" s="639">
        <f t="shared" si="483"/>
        <v>46</v>
      </c>
      <c r="AS1003" s="641"/>
      <c r="AU1003" s="704">
        <f t="shared" si="484"/>
        <v>0</v>
      </c>
      <c r="AV1003" s="705"/>
      <c r="AX1003" s="639">
        <f t="shared" si="416"/>
        <v>0</v>
      </c>
      <c r="AY1003" s="641"/>
      <c r="AZ1003" s="224"/>
      <c r="BA1003" s="220">
        <f t="shared" si="485"/>
        <v>0</v>
      </c>
      <c r="BB1003" s="220">
        <f t="shared" si="486"/>
        <v>0</v>
      </c>
      <c r="BC1003" s="220">
        <f t="shared" si="487"/>
        <v>0</v>
      </c>
      <c r="BD1003" s="220">
        <f t="shared" si="488"/>
        <v>0</v>
      </c>
      <c r="BE1003" s="220">
        <f t="shared" si="489"/>
        <v>0</v>
      </c>
      <c r="BF1003" s="220">
        <f t="shared" si="490"/>
        <v>0</v>
      </c>
      <c r="BG1003" s="220">
        <f t="shared" si="491"/>
        <v>0</v>
      </c>
      <c r="BH1003" s="220">
        <f t="shared" si="492"/>
        <v>0</v>
      </c>
      <c r="BI1003" s="220">
        <f t="shared" si="493"/>
        <v>0</v>
      </c>
      <c r="BJ1003" s="220">
        <f t="shared" si="494"/>
        <v>0</v>
      </c>
      <c r="BK1003" s="220">
        <f t="shared" si="495"/>
        <v>0</v>
      </c>
      <c r="BL1003" s="220">
        <f t="shared" si="496"/>
        <v>0</v>
      </c>
      <c r="BM1003" s="220">
        <f t="shared" si="497"/>
        <v>0</v>
      </c>
      <c r="BN1003" s="220">
        <f t="shared" si="498"/>
        <v>0</v>
      </c>
      <c r="BO1003" s="220">
        <f t="shared" si="499"/>
        <v>0</v>
      </c>
      <c r="BP1003" s="220">
        <f t="shared" si="500"/>
        <v>0</v>
      </c>
      <c r="BQ1003" s="220">
        <f t="shared" si="501"/>
        <v>0</v>
      </c>
      <c r="BR1003" s="220">
        <f t="shared" si="502"/>
        <v>0</v>
      </c>
      <c r="BS1003" s="220">
        <f t="shared" si="503"/>
        <v>0</v>
      </c>
      <c r="BT1003" s="220">
        <f t="shared" si="504"/>
        <v>0</v>
      </c>
      <c r="BU1003" s="220">
        <f t="shared" si="505"/>
        <v>0</v>
      </c>
      <c r="BV1003" s="220">
        <f t="shared" si="506"/>
        <v>0</v>
      </c>
      <c r="BW1003" s="220">
        <f t="shared" si="507"/>
        <v>0</v>
      </c>
      <c r="BX1003" s="220">
        <f t="shared" si="508"/>
        <v>0</v>
      </c>
      <c r="BY1003" s="220">
        <f t="shared" si="509"/>
        <v>0</v>
      </c>
      <c r="BZ1003" s="220">
        <f t="shared" si="510"/>
        <v>0</v>
      </c>
      <c r="CA1003" s="220">
        <f t="shared" si="511"/>
        <v>0</v>
      </c>
      <c r="CB1003" s="220">
        <f t="shared" si="512"/>
        <v>0</v>
      </c>
      <c r="CC1003" s="220">
        <f t="shared" si="513"/>
        <v>0</v>
      </c>
      <c r="CD1003" s="220">
        <f t="shared" si="514"/>
        <v>0</v>
      </c>
      <c r="CE1003" s="220">
        <f t="shared" si="515"/>
        <v>0</v>
      </c>
      <c r="CF1003" s="220">
        <f t="shared" si="516"/>
        <v>0</v>
      </c>
      <c r="CG1003" s="220">
        <f t="shared" si="517"/>
        <v>0</v>
      </c>
      <c r="CH1003" s="220">
        <f t="shared" si="518"/>
        <v>0</v>
      </c>
      <c r="CI1003" s="220">
        <f t="shared" si="519"/>
        <v>0</v>
      </c>
      <c r="CJ1003" s="220">
        <f t="shared" si="520"/>
        <v>0</v>
      </c>
      <c r="CK1003" s="220">
        <f t="shared" si="521"/>
        <v>0</v>
      </c>
      <c r="CL1003" s="220">
        <f t="shared" si="522"/>
        <v>0</v>
      </c>
      <c r="CM1003" s="220">
        <f t="shared" si="523"/>
        <v>0</v>
      </c>
      <c r="CN1003" s="220">
        <f t="shared" si="524"/>
        <v>0</v>
      </c>
      <c r="CO1003" s="220">
        <f t="shared" si="525"/>
        <v>0</v>
      </c>
      <c r="CP1003" s="220">
        <f t="shared" si="526"/>
        <v>0</v>
      </c>
      <c r="CQ1003" s="220">
        <f t="shared" si="527"/>
        <v>0</v>
      </c>
      <c r="CR1003" s="220">
        <f t="shared" si="528"/>
        <v>0</v>
      </c>
      <c r="CS1003" s="220">
        <f t="shared" si="529"/>
        <v>0</v>
      </c>
      <c r="CT1003" s="220">
        <f t="shared" si="530"/>
        <v>0</v>
      </c>
      <c r="CU1003" s="220">
        <f t="shared" si="531"/>
        <v>0</v>
      </c>
      <c r="CV1003" s="220">
        <f t="shared" si="532"/>
        <v>0</v>
      </c>
      <c r="CW1003" s="220">
        <f t="shared" si="533"/>
        <v>0</v>
      </c>
      <c r="CX1003" s="220">
        <f t="shared" si="534"/>
        <v>0</v>
      </c>
      <c r="CY1003" s="220">
        <f t="shared" si="535"/>
        <v>0</v>
      </c>
      <c r="CZ1003" s="220">
        <f t="shared" si="536"/>
        <v>0</v>
      </c>
      <c r="DA1003" s="220">
        <f t="shared" si="537"/>
        <v>0</v>
      </c>
      <c r="DB1003" s="220">
        <f t="shared" si="538"/>
        <v>0</v>
      </c>
      <c r="DC1003" s="220">
        <f t="shared" si="539"/>
        <v>0</v>
      </c>
      <c r="DD1003" s="220">
        <f t="shared" si="540"/>
        <v>0</v>
      </c>
      <c r="DE1003" s="220">
        <f t="shared" si="541"/>
        <v>0</v>
      </c>
      <c r="DF1003" s="220">
        <f t="shared" si="542"/>
        <v>0</v>
      </c>
      <c r="DG1003" s="220">
        <f t="shared" si="543"/>
        <v>0</v>
      </c>
      <c r="DH1003" s="220">
        <f t="shared" si="544"/>
        <v>0</v>
      </c>
      <c r="DI1003" s="220">
        <f t="shared" si="545"/>
        <v>0</v>
      </c>
      <c r="DJ1003" s="220">
        <f t="shared" si="546"/>
        <v>0</v>
      </c>
      <c r="DK1003" s="96" t="str">
        <f>IF(DJ1003=0,"",IF(SUM($DJ$957:DJ1003)=1,_xlfn.CONCAT(DL1003,),IF($DJ$1014&gt;SUM($DJ$957:DJ1003),_xlfn.CONCAT(", ",DL1003),IF($DJ$1014=SUM($DJ$957:DJ1003),_xlfn.CONCAT(" y ",DL1003)))))</f>
        <v/>
      </c>
      <c r="DL1003" s="98">
        <f t="shared" si="476"/>
        <v>46</v>
      </c>
      <c r="DN1003" s="101"/>
      <c r="DO1003" s="101"/>
      <c r="DQ1003" s="645">
        <f t="shared" si="547"/>
        <v>0</v>
      </c>
      <c r="DR1003" s="647"/>
      <c r="DT1003" s="72"/>
      <c r="DU1003" s="72"/>
    </row>
    <row r="1004" spans="1:125" s="114" customFormat="1" ht="15" customHeight="1">
      <c r="A1004" s="131"/>
      <c r="B1004" s="48"/>
      <c r="C1004" s="82" t="s">
        <v>238</v>
      </c>
      <c r="D1004" s="792" t="str">
        <f>IF(CNGE_2026_M3_Secc1!$AH$40=CNGE_2026_M3_Secc1!$AJ$40,"",IF(CNGE_2026_M3_Secc1!D106="","",CNGE_2026_M3_Secc1!D106))</f>
        <v/>
      </c>
      <c r="E1004" s="793"/>
      <c r="F1004" s="793"/>
      <c r="G1004" s="793"/>
      <c r="H1004" s="793"/>
      <c r="I1004" s="793"/>
      <c r="J1004" s="793"/>
      <c r="K1004" s="793"/>
      <c r="L1004" s="793"/>
      <c r="M1004" s="794"/>
      <c r="N1004" s="432"/>
      <c r="O1004" s="432"/>
      <c r="P1004" s="432"/>
      <c r="Q1004" s="432"/>
      <c r="R1004" s="432"/>
      <c r="S1004" s="432"/>
      <c r="T1004" s="432"/>
      <c r="U1004" s="432"/>
      <c r="V1004" s="432"/>
      <c r="W1004" s="432"/>
      <c r="X1004" s="432"/>
      <c r="Y1004" s="432"/>
      <c r="Z1004" s="432"/>
      <c r="AA1004" s="432"/>
      <c r="AB1004" s="432"/>
      <c r="AC1004" s="432"/>
      <c r="AD1004" s="432"/>
      <c r="AE1004" s="49"/>
      <c r="AF1004" s="219"/>
      <c r="AG1004" s="212"/>
      <c r="AH1004" s="896">
        <f t="shared" si="479"/>
        <v>0</v>
      </c>
      <c r="AI1004" s="627"/>
      <c r="AJ1004" s="896">
        <f t="shared" si="480"/>
        <v>0</v>
      </c>
      <c r="AK1004" s="627"/>
      <c r="AL1004" s="896">
        <f t="shared" si="481"/>
        <v>0</v>
      </c>
      <c r="AM1004" s="627"/>
      <c r="AN1004" s="627">
        <f t="shared" si="482"/>
        <v>0</v>
      </c>
      <c r="AO1004" s="627"/>
      <c r="AP1004" s="639" t="str">
        <f>IF(AN1004=0,"",IF(SUM($AN$957:AN1004)=1,AR1004,IF($AN$1014&gt;SUM($AN$957:AN1004),_xlfn.CONCAT(", ",AR1004),IF($AN$1014=SUM($AN$957:AN1004),_xlfn.CONCAT(" y ",AR1004,".")))))</f>
        <v/>
      </c>
      <c r="AQ1004" s="641" t="str">
        <f>IF(AO1004=0,"", IF(SUM($AN$582:BW1004)=1,AR1004, IF($AN$589&gt;SUM($AN$582:BW1004),_xlfn.CONCAT(", ",AR1004), IF($AN$589=SUM($AN$582:BW1004),_xlfn.CONCAT(" y ",AR1004,".")))))</f>
        <v/>
      </c>
      <c r="AR1004" s="639">
        <f t="shared" si="483"/>
        <v>47</v>
      </c>
      <c r="AS1004" s="641"/>
      <c r="AU1004" s="704">
        <f t="shared" si="484"/>
        <v>0</v>
      </c>
      <c r="AV1004" s="705"/>
      <c r="AX1004" s="639">
        <f t="shared" si="416"/>
        <v>0</v>
      </c>
      <c r="AY1004" s="641"/>
      <c r="AZ1004" s="224"/>
      <c r="BA1004" s="220">
        <f t="shared" si="485"/>
        <v>0</v>
      </c>
      <c r="BB1004" s="220">
        <f t="shared" si="486"/>
        <v>0</v>
      </c>
      <c r="BC1004" s="220">
        <f t="shared" si="487"/>
        <v>0</v>
      </c>
      <c r="BD1004" s="220">
        <f t="shared" si="488"/>
        <v>0</v>
      </c>
      <c r="BE1004" s="220">
        <f t="shared" si="489"/>
        <v>0</v>
      </c>
      <c r="BF1004" s="220">
        <f t="shared" si="490"/>
        <v>0</v>
      </c>
      <c r="BG1004" s="220">
        <f t="shared" si="491"/>
        <v>0</v>
      </c>
      <c r="BH1004" s="220">
        <f t="shared" si="492"/>
        <v>0</v>
      </c>
      <c r="BI1004" s="220">
        <f t="shared" si="493"/>
        <v>0</v>
      </c>
      <c r="BJ1004" s="220">
        <f t="shared" si="494"/>
        <v>0</v>
      </c>
      <c r="BK1004" s="220">
        <f t="shared" si="495"/>
        <v>0</v>
      </c>
      <c r="BL1004" s="220">
        <f t="shared" si="496"/>
        <v>0</v>
      </c>
      <c r="BM1004" s="220">
        <f t="shared" si="497"/>
        <v>0</v>
      </c>
      <c r="BN1004" s="220">
        <f t="shared" si="498"/>
        <v>0</v>
      </c>
      <c r="BO1004" s="220">
        <f t="shared" si="499"/>
        <v>0</v>
      </c>
      <c r="BP1004" s="220">
        <f t="shared" si="500"/>
        <v>0</v>
      </c>
      <c r="BQ1004" s="220">
        <f t="shared" si="501"/>
        <v>0</v>
      </c>
      <c r="BR1004" s="220">
        <f t="shared" si="502"/>
        <v>0</v>
      </c>
      <c r="BS1004" s="220">
        <f t="shared" si="503"/>
        <v>0</v>
      </c>
      <c r="BT1004" s="220">
        <f t="shared" si="504"/>
        <v>0</v>
      </c>
      <c r="BU1004" s="220">
        <f t="shared" si="505"/>
        <v>0</v>
      </c>
      <c r="BV1004" s="220">
        <f t="shared" si="506"/>
        <v>0</v>
      </c>
      <c r="BW1004" s="220">
        <f t="shared" si="507"/>
        <v>0</v>
      </c>
      <c r="BX1004" s="220">
        <f t="shared" si="508"/>
        <v>0</v>
      </c>
      <c r="BY1004" s="220">
        <f t="shared" si="509"/>
        <v>0</v>
      </c>
      <c r="BZ1004" s="220">
        <f t="shared" si="510"/>
        <v>0</v>
      </c>
      <c r="CA1004" s="220">
        <f t="shared" si="511"/>
        <v>0</v>
      </c>
      <c r="CB1004" s="220">
        <f t="shared" si="512"/>
        <v>0</v>
      </c>
      <c r="CC1004" s="220">
        <f t="shared" si="513"/>
        <v>0</v>
      </c>
      <c r="CD1004" s="220">
        <f t="shared" si="514"/>
        <v>0</v>
      </c>
      <c r="CE1004" s="220">
        <f t="shared" si="515"/>
        <v>0</v>
      </c>
      <c r="CF1004" s="220">
        <f t="shared" si="516"/>
        <v>0</v>
      </c>
      <c r="CG1004" s="220">
        <f t="shared" si="517"/>
        <v>0</v>
      </c>
      <c r="CH1004" s="220">
        <f t="shared" si="518"/>
        <v>0</v>
      </c>
      <c r="CI1004" s="220">
        <f t="shared" si="519"/>
        <v>0</v>
      </c>
      <c r="CJ1004" s="220">
        <f t="shared" si="520"/>
        <v>0</v>
      </c>
      <c r="CK1004" s="220">
        <f t="shared" si="521"/>
        <v>0</v>
      </c>
      <c r="CL1004" s="220">
        <f t="shared" si="522"/>
        <v>0</v>
      </c>
      <c r="CM1004" s="220">
        <f t="shared" si="523"/>
        <v>0</v>
      </c>
      <c r="CN1004" s="220">
        <f t="shared" si="524"/>
        <v>0</v>
      </c>
      <c r="CO1004" s="220">
        <f t="shared" si="525"/>
        <v>0</v>
      </c>
      <c r="CP1004" s="220">
        <f t="shared" si="526"/>
        <v>0</v>
      </c>
      <c r="CQ1004" s="220">
        <f t="shared" si="527"/>
        <v>0</v>
      </c>
      <c r="CR1004" s="220">
        <f t="shared" si="528"/>
        <v>0</v>
      </c>
      <c r="CS1004" s="220">
        <f t="shared" si="529"/>
        <v>0</v>
      </c>
      <c r="CT1004" s="220">
        <f t="shared" si="530"/>
        <v>0</v>
      </c>
      <c r="CU1004" s="220">
        <f t="shared" si="531"/>
        <v>0</v>
      </c>
      <c r="CV1004" s="220">
        <f t="shared" si="532"/>
        <v>0</v>
      </c>
      <c r="CW1004" s="220">
        <f t="shared" si="533"/>
        <v>0</v>
      </c>
      <c r="CX1004" s="220">
        <f t="shared" si="534"/>
        <v>0</v>
      </c>
      <c r="CY1004" s="220">
        <f t="shared" si="535"/>
        <v>0</v>
      </c>
      <c r="CZ1004" s="220">
        <f t="shared" si="536"/>
        <v>0</v>
      </c>
      <c r="DA1004" s="220">
        <f t="shared" si="537"/>
        <v>0</v>
      </c>
      <c r="DB1004" s="220">
        <f t="shared" si="538"/>
        <v>0</v>
      </c>
      <c r="DC1004" s="220">
        <f t="shared" si="539"/>
        <v>0</v>
      </c>
      <c r="DD1004" s="220">
        <f t="shared" si="540"/>
        <v>0</v>
      </c>
      <c r="DE1004" s="220">
        <f t="shared" si="541"/>
        <v>0</v>
      </c>
      <c r="DF1004" s="220">
        <f t="shared" si="542"/>
        <v>0</v>
      </c>
      <c r="DG1004" s="220">
        <f t="shared" si="543"/>
        <v>0</v>
      </c>
      <c r="DH1004" s="220">
        <f t="shared" si="544"/>
        <v>0</v>
      </c>
      <c r="DI1004" s="220">
        <f t="shared" si="545"/>
        <v>0</v>
      </c>
      <c r="DJ1004" s="220">
        <f t="shared" si="546"/>
        <v>0</v>
      </c>
      <c r="DK1004" s="96" t="str">
        <f>IF(DJ1004=0,"",IF(SUM($DJ$957:DJ1004)=1,_xlfn.CONCAT(DL1004,),IF($DJ$1014&gt;SUM($DJ$957:DJ1004),_xlfn.CONCAT(", ",DL1004),IF($DJ$1014=SUM($DJ$957:DJ1004),_xlfn.CONCAT(" y ",DL1004)))))</f>
        <v/>
      </c>
      <c r="DL1004" s="98">
        <f t="shared" si="476"/>
        <v>47</v>
      </c>
      <c r="DN1004" s="101"/>
      <c r="DO1004" s="101"/>
      <c r="DQ1004" s="645">
        <f t="shared" si="547"/>
        <v>0</v>
      </c>
      <c r="DR1004" s="647"/>
      <c r="DT1004" s="72"/>
      <c r="DU1004" s="72"/>
    </row>
    <row r="1005" spans="1:125" s="114" customFormat="1" ht="15" customHeight="1">
      <c r="A1005" s="131"/>
      <c r="B1005" s="48"/>
      <c r="C1005" s="82" t="s">
        <v>239</v>
      </c>
      <c r="D1005" s="792" t="str">
        <f>IF(CNGE_2026_M3_Secc1!$AH$40=CNGE_2026_M3_Secc1!$AJ$40,"",IF(CNGE_2026_M3_Secc1!D107="","",CNGE_2026_M3_Secc1!D107))</f>
        <v/>
      </c>
      <c r="E1005" s="793"/>
      <c r="F1005" s="793"/>
      <c r="G1005" s="793"/>
      <c r="H1005" s="793"/>
      <c r="I1005" s="793"/>
      <c r="J1005" s="793"/>
      <c r="K1005" s="793"/>
      <c r="L1005" s="793"/>
      <c r="M1005" s="794"/>
      <c r="N1005" s="432"/>
      <c r="O1005" s="432"/>
      <c r="P1005" s="432"/>
      <c r="Q1005" s="432"/>
      <c r="R1005" s="432"/>
      <c r="S1005" s="432"/>
      <c r="T1005" s="432"/>
      <c r="U1005" s="432"/>
      <c r="V1005" s="432"/>
      <c r="W1005" s="432"/>
      <c r="X1005" s="432"/>
      <c r="Y1005" s="432"/>
      <c r="Z1005" s="432"/>
      <c r="AA1005" s="432"/>
      <c r="AB1005" s="432"/>
      <c r="AC1005" s="432"/>
      <c r="AD1005" s="432"/>
      <c r="AE1005" s="49"/>
      <c r="AF1005" s="219"/>
      <c r="AG1005" s="212"/>
      <c r="AH1005" s="896">
        <f t="shared" si="479"/>
        <v>0</v>
      </c>
      <c r="AI1005" s="627"/>
      <c r="AJ1005" s="896">
        <f t="shared" si="480"/>
        <v>0</v>
      </c>
      <c r="AK1005" s="627"/>
      <c r="AL1005" s="896">
        <f t="shared" si="481"/>
        <v>0</v>
      </c>
      <c r="AM1005" s="627"/>
      <c r="AN1005" s="627">
        <f t="shared" si="482"/>
        <v>0</v>
      </c>
      <c r="AO1005" s="627"/>
      <c r="AP1005" s="639" t="str">
        <f>IF(AN1005=0,"",IF(SUM($AN$957:AN1005)=1,AR1005,IF($AN$1014&gt;SUM($AN$957:AN1005),_xlfn.CONCAT(", ",AR1005),IF($AN$1014=SUM($AN$957:AN1005),_xlfn.CONCAT(" y ",AR1005,".")))))</f>
        <v/>
      </c>
      <c r="AQ1005" s="641" t="str">
        <f>IF(AO1005=0,"", IF(SUM($AN$582:BW1005)=1,AR1005, IF($AN$589&gt;SUM($AN$582:BW1005),_xlfn.CONCAT(", ",AR1005), IF($AN$589=SUM($AN$582:BW1005),_xlfn.CONCAT(" y ",AR1005,".")))))</f>
        <v/>
      </c>
      <c r="AR1005" s="639">
        <f t="shared" si="483"/>
        <v>48</v>
      </c>
      <c r="AS1005" s="641"/>
      <c r="AU1005" s="704">
        <f t="shared" si="484"/>
        <v>0</v>
      </c>
      <c r="AV1005" s="705"/>
      <c r="AX1005" s="639">
        <f t="shared" si="416"/>
        <v>0</v>
      </c>
      <c r="AY1005" s="641"/>
      <c r="AZ1005" s="224"/>
      <c r="BA1005" s="220">
        <f t="shared" si="485"/>
        <v>0</v>
      </c>
      <c r="BB1005" s="220">
        <f t="shared" si="486"/>
        <v>0</v>
      </c>
      <c r="BC1005" s="220">
        <f t="shared" si="487"/>
        <v>0</v>
      </c>
      <c r="BD1005" s="220">
        <f t="shared" si="488"/>
        <v>0</v>
      </c>
      <c r="BE1005" s="220">
        <f t="shared" si="489"/>
        <v>0</v>
      </c>
      <c r="BF1005" s="220">
        <f t="shared" si="490"/>
        <v>0</v>
      </c>
      <c r="BG1005" s="220">
        <f t="shared" si="491"/>
        <v>0</v>
      </c>
      <c r="BH1005" s="220">
        <f t="shared" si="492"/>
        <v>0</v>
      </c>
      <c r="BI1005" s="220">
        <f t="shared" si="493"/>
        <v>0</v>
      </c>
      <c r="BJ1005" s="220">
        <f t="shared" si="494"/>
        <v>0</v>
      </c>
      <c r="BK1005" s="220">
        <f t="shared" si="495"/>
        <v>0</v>
      </c>
      <c r="BL1005" s="220">
        <f t="shared" si="496"/>
        <v>0</v>
      </c>
      <c r="BM1005" s="220">
        <f t="shared" si="497"/>
        <v>0</v>
      </c>
      <c r="BN1005" s="220">
        <f t="shared" si="498"/>
        <v>0</v>
      </c>
      <c r="BO1005" s="220">
        <f t="shared" si="499"/>
        <v>0</v>
      </c>
      <c r="BP1005" s="220">
        <f t="shared" si="500"/>
        <v>0</v>
      </c>
      <c r="BQ1005" s="220">
        <f t="shared" si="501"/>
        <v>0</v>
      </c>
      <c r="BR1005" s="220">
        <f t="shared" si="502"/>
        <v>0</v>
      </c>
      <c r="BS1005" s="220">
        <f t="shared" si="503"/>
        <v>0</v>
      </c>
      <c r="BT1005" s="220">
        <f t="shared" si="504"/>
        <v>0</v>
      </c>
      <c r="BU1005" s="220">
        <f t="shared" si="505"/>
        <v>0</v>
      </c>
      <c r="BV1005" s="220">
        <f t="shared" si="506"/>
        <v>0</v>
      </c>
      <c r="BW1005" s="220">
        <f t="shared" si="507"/>
        <v>0</v>
      </c>
      <c r="BX1005" s="220">
        <f t="shared" si="508"/>
        <v>0</v>
      </c>
      <c r="BY1005" s="220">
        <f t="shared" si="509"/>
        <v>0</v>
      </c>
      <c r="BZ1005" s="220">
        <f t="shared" si="510"/>
        <v>0</v>
      </c>
      <c r="CA1005" s="220">
        <f t="shared" si="511"/>
        <v>0</v>
      </c>
      <c r="CB1005" s="220">
        <f t="shared" si="512"/>
        <v>0</v>
      </c>
      <c r="CC1005" s="220">
        <f t="shared" si="513"/>
        <v>0</v>
      </c>
      <c r="CD1005" s="220">
        <f t="shared" si="514"/>
        <v>0</v>
      </c>
      <c r="CE1005" s="220">
        <f t="shared" si="515"/>
        <v>0</v>
      </c>
      <c r="CF1005" s="220">
        <f t="shared" si="516"/>
        <v>0</v>
      </c>
      <c r="CG1005" s="220">
        <f t="shared" si="517"/>
        <v>0</v>
      </c>
      <c r="CH1005" s="220">
        <f t="shared" si="518"/>
        <v>0</v>
      </c>
      <c r="CI1005" s="220">
        <f t="shared" si="519"/>
        <v>0</v>
      </c>
      <c r="CJ1005" s="220">
        <f t="shared" si="520"/>
        <v>0</v>
      </c>
      <c r="CK1005" s="220">
        <f t="shared" si="521"/>
        <v>0</v>
      </c>
      <c r="CL1005" s="220">
        <f t="shared" si="522"/>
        <v>0</v>
      </c>
      <c r="CM1005" s="220">
        <f t="shared" si="523"/>
        <v>0</v>
      </c>
      <c r="CN1005" s="220">
        <f t="shared" si="524"/>
        <v>0</v>
      </c>
      <c r="CO1005" s="220">
        <f t="shared" si="525"/>
        <v>0</v>
      </c>
      <c r="CP1005" s="220">
        <f t="shared" si="526"/>
        <v>0</v>
      </c>
      <c r="CQ1005" s="220">
        <f t="shared" si="527"/>
        <v>0</v>
      </c>
      <c r="CR1005" s="220">
        <f t="shared" si="528"/>
        <v>0</v>
      </c>
      <c r="CS1005" s="220">
        <f t="shared" si="529"/>
        <v>0</v>
      </c>
      <c r="CT1005" s="220">
        <f t="shared" si="530"/>
        <v>0</v>
      </c>
      <c r="CU1005" s="220">
        <f t="shared" si="531"/>
        <v>0</v>
      </c>
      <c r="CV1005" s="220">
        <f t="shared" si="532"/>
        <v>0</v>
      </c>
      <c r="CW1005" s="220">
        <f t="shared" si="533"/>
        <v>0</v>
      </c>
      <c r="CX1005" s="220">
        <f t="shared" si="534"/>
        <v>0</v>
      </c>
      <c r="CY1005" s="220">
        <f t="shared" si="535"/>
        <v>0</v>
      </c>
      <c r="CZ1005" s="220">
        <f t="shared" si="536"/>
        <v>0</v>
      </c>
      <c r="DA1005" s="220">
        <f t="shared" si="537"/>
        <v>0</v>
      </c>
      <c r="DB1005" s="220">
        <f t="shared" si="538"/>
        <v>0</v>
      </c>
      <c r="DC1005" s="220">
        <f t="shared" si="539"/>
        <v>0</v>
      </c>
      <c r="DD1005" s="220">
        <f t="shared" si="540"/>
        <v>0</v>
      </c>
      <c r="DE1005" s="220">
        <f t="shared" si="541"/>
        <v>0</v>
      </c>
      <c r="DF1005" s="220">
        <f t="shared" si="542"/>
        <v>0</v>
      </c>
      <c r="DG1005" s="220">
        <f t="shared" si="543"/>
        <v>0</v>
      </c>
      <c r="DH1005" s="220">
        <f t="shared" si="544"/>
        <v>0</v>
      </c>
      <c r="DI1005" s="220">
        <f t="shared" si="545"/>
        <v>0</v>
      </c>
      <c r="DJ1005" s="220">
        <f t="shared" si="546"/>
        <v>0</v>
      </c>
      <c r="DK1005" s="96" t="str">
        <f>IF(DJ1005=0,"",IF(SUM($DJ$957:DJ1005)=1,_xlfn.CONCAT(DL1005,),IF($DJ$1014&gt;SUM($DJ$957:DJ1005),_xlfn.CONCAT(", ",DL1005),IF($DJ$1014=SUM($DJ$957:DJ1005),_xlfn.CONCAT(" y ",DL1005)))))</f>
        <v/>
      </c>
      <c r="DL1005" s="98">
        <f t="shared" si="476"/>
        <v>48</v>
      </c>
      <c r="DN1005" s="101"/>
      <c r="DO1005" s="101"/>
      <c r="DQ1005" s="645">
        <f t="shared" si="547"/>
        <v>0</v>
      </c>
      <c r="DR1005" s="647"/>
      <c r="DT1005" s="72"/>
      <c r="DU1005" s="72"/>
    </row>
    <row r="1006" spans="1:125" s="114" customFormat="1" ht="15" customHeight="1">
      <c r="A1006" s="131"/>
      <c r="B1006" s="48"/>
      <c r="C1006" s="82" t="s">
        <v>240</v>
      </c>
      <c r="D1006" s="792" t="str">
        <f>IF(CNGE_2026_M3_Secc1!$AH$40=CNGE_2026_M3_Secc1!$AJ$40,"",IF(CNGE_2026_M3_Secc1!D108="","",CNGE_2026_M3_Secc1!D108))</f>
        <v/>
      </c>
      <c r="E1006" s="793"/>
      <c r="F1006" s="793"/>
      <c r="G1006" s="793"/>
      <c r="H1006" s="793"/>
      <c r="I1006" s="793"/>
      <c r="J1006" s="793"/>
      <c r="K1006" s="793"/>
      <c r="L1006" s="793"/>
      <c r="M1006" s="794"/>
      <c r="N1006" s="432"/>
      <c r="O1006" s="432"/>
      <c r="P1006" s="432"/>
      <c r="Q1006" s="432"/>
      <c r="R1006" s="432"/>
      <c r="S1006" s="432"/>
      <c r="T1006" s="432"/>
      <c r="U1006" s="432"/>
      <c r="V1006" s="432"/>
      <c r="W1006" s="432"/>
      <c r="X1006" s="432"/>
      <c r="Y1006" s="432"/>
      <c r="Z1006" s="432"/>
      <c r="AA1006" s="432"/>
      <c r="AB1006" s="432"/>
      <c r="AC1006" s="432"/>
      <c r="AD1006" s="432"/>
      <c r="AE1006" s="49"/>
      <c r="AF1006" s="219"/>
      <c r="AG1006" s="212"/>
      <c r="AH1006" s="896">
        <f t="shared" si="479"/>
        <v>0</v>
      </c>
      <c r="AI1006" s="627"/>
      <c r="AJ1006" s="896">
        <f t="shared" si="480"/>
        <v>0</v>
      </c>
      <c r="AK1006" s="627"/>
      <c r="AL1006" s="896">
        <f t="shared" si="481"/>
        <v>0</v>
      </c>
      <c r="AM1006" s="627"/>
      <c r="AN1006" s="627">
        <f t="shared" si="482"/>
        <v>0</v>
      </c>
      <c r="AO1006" s="627"/>
      <c r="AP1006" s="639" t="str">
        <f>IF(AN1006=0,"",IF(SUM($AN$957:AN1006)=1,AR1006,IF($AN$1014&gt;SUM($AN$957:AN1006),_xlfn.CONCAT(", ",AR1006),IF($AN$1014=SUM($AN$957:AN1006),_xlfn.CONCAT(" y ",AR1006,".")))))</f>
        <v/>
      </c>
      <c r="AQ1006" s="641" t="str">
        <f>IF(AO1006=0,"", IF(SUM($AN$582:BW1006)=1,AR1006, IF($AN$589&gt;SUM($AN$582:BW1006),_xlfn.CONCAT(", ",AR1006), IF($AN$589=SUM($AN$582:BW1006),_xlfn.CONCAT(" y ",AR1006,".")))))</f>
        <v/>
      </c>
      <c r="AR1006" s="639">
        <f t="shared" si="483"/>
        <v>49</v>
      </c>
      <c r="AS1006" s="641"/>
      <c r="AU1006" s="704">
        <f t="shared" si="484"/>
        <v>0</v>
      </c>
      <c r="AV1006" s="705"/>
      <c r="AX1006" s="639">
        <f t="shared" si="416"/>
        <v>0</v>
      </c>
      <c r="AY1006" s="641"/>
      <c r="AZ1006" s="224"/>
      <c r="BA1006" s="220">
        <f t="shared" si="485"/>
        <v>0</v>
      </c>
      <c r="BB1006" s="220">
        <f t="shared" si="486"/>
        <v>0</v>
      </c>
      <c r="BC1006" s="220">
        <f t="shared" si="487"/>
        <v>0</v>
      </c>
      <c r="BD1006" s="220">
        <f t="shared" si="488"/>
        <v>0</v>
      </c>
      <c r="BE1006" s="220">
        <f t="shared" si="489"/>
        <v>0</v>
      </c>
      <c r="BF1006" s="220">
        <f t="shared" si="490"/>
        <v>0</v>
      </c>
      <c r="BG1006" s="220">
        <f t="shared" si="491"/>
        <v>0</v>
      </c>
      <c r="BH1006" s="220">
        <f t="shared" si="492"/>
        <v>0</v>
      </c>
      <c r="BI1006" s="220">
        <f t="shared" si="493"/>
        <v>0</v>
      </c>
      <c r="BJ1006" s="220">
        <f t="shared" si="494"/>
        <v>0</v>
      </c>
      <c r="BK1006" s="220">
        <f t="shared" si="495"/>
        <v>0</v>
      </c>
      <c r="BL1006" s="220">
        <f t="shared" si="496"/>
        <v>0</v>
      </c>
      <c r="BM1006" s="220">
        <f t="shared" si="497"/>
        <v>0</v>
      </c>
      <c r="BN1006" s="220">
        <f t="shared" si="498"/>
        <v>0</v>
      </c>
      <c r="BO1006" s="220">
        <f t="shared" si="499"/>
        <v>0</v>
      </c>
      <c r="BP1006" s="220">
        <f t="shared" si="500"/>
        <v>0</v>
      </c>
      <c r="BQ1006" s="220">
        <f t="shared" si="501"/>
        <v>0</v>
      </c>
      <c r="BR1006" s="220">
        <f t="shared" si="502"/>
        <v>0</v>
      </c>
      <c r="BS1006" s="220">
        <f t="shared" si="503"/>
        <v>0</v>
      </c>
      <c r="BT1006" s="220">
        <f t="shared" si="504"/>
        <v>0</v>
      </c>
      <c r="BU1006" s="220">
        <f t="shared" si="505"/>
        <v>0</v>
      </c>
      <c r="BV1006" s="220">
        <f t="shared" si="506"/>
        <v>0</v>
      </c>
      <c r="BW1006" s="220">
        <f t="shared" si="507"/>
        <v>0</v>
      </c>
      <c r="BX1006" s="220">
        <f t="shared" si="508"/>
        <v>0</v>
      </c>
      <c r="BY1006" s="220">
        <f t="shared" si="509"/>
        <v>0</v>
      </c>
      <c r="BZ1006" s="220">
        <f t="shared" si="510"/>
        <v>0</v>
      </c>
      <c r="CA1006" s="220">
        <f t="shared" si="511"/>
        <v>0</v>
      </c>
      <c r="CB1006" s="220">
        <f t="shared" si="512"/>
        <v>0</v>
      </c>
      <c r="CC1006" s="220">
        <f t="shared" si="513"/>
        <v>0</v>
      </c>
      <c r="CD1006" s="220">
        <f t="shared" si="514"/>
        <v>0</v>
      </c>
      <c r="CE1006" s="220">
        <f t="shared" si="515"/>
        <v>0</v>
      </c>
      <c r="CF1006" s="220">
        <f t="shared" si="516"/>
        <v>0</v>
      </c>
      <c r="CG1006" s="220">
        <f t="shared" si="517"/>
        <v>0</v>
      </c>
      <c r="CH1006" s="220">
        <f t="shared" si="518"/>
        <v>0</v>
      </c>
      <c r="CI1006" s="220">
        <f t="shared" si="519"/>
        <v>0</v>
      </c>
      <c r="CJ1006" s="220">
        <f t="shared" si="520"/>
        <v>0</v>
      </c>
      <c r="CK1006" s="220">
        <f t="shared" si="521"/>
        <v>0</v>
      </c>
      <c r="CL1006" s="220">
        <f t="shared" si="522"/>
        <v>0</v>
      </c>
      <c r="CM1006" s="220">
        <f t="shared" si="523"/>
        <v>0</v>
      </c>
      <c r="CN1006" s="220">
        <f t="shared" si="524"/>
        <v>0</v>
      </c>
      <c r="CO1006" s="220">
        <f t="shared" si="525"/>
        <v>0</v>
      </c>
      <c r="CP1006" s="220">
        <f t="shared" si="526"/>
        <v>0</v>
      </c>
      <c r="CQ1006" s="220">
        <f t="shared" si="527"/>
        <v>0</v>
      </c>
      <c r="CR1006" s="220">
        <f t="shared" si="528"/>
        <v>0</v>
      </c>
      <c r="CS1006" s="220">
        <f t="shared" si="529"/>
        <v>0</v>
      </c>
      <c r="CT1006" s="220">
        <f t="shared" si="530"/>
        <v>0</v>
      </c>
      <c r="CU1006" s="220">
        <f t="shared" si="531"/>
        <v>0</v>
      </c>
      <c r="CV1006" s="220">
        <f t="shared" si="532"/>
        <v>0</v>
      </c>
      <c r="CW1006" s="220">
        <f t="shared" si="533"/>
        <v>0</v>
      </c>
      <c r="CX1006" s="220">
        <f t="shared" si="534"/>
        <v>0</v>
      </c>
      <c r="CY1006" s="220">
        <f t="shared" si="535"/>
        <v>0</v>
      </c>
      <c r="CZ1006" s="220">
        <f t="shared" si="536"/>
        <v>0</v>
      </c>
      <c r="DA1006" s="220">
        <f t="shared" si="537"/>
        <v>0</v>
      </c>
      <c r="DB1006" s="220">
        <f t="shared" si="538"/>
        <v>0</v>
      </c>
      <c r="DC1006" s="220">
        <f t="shared" si="539"/>
        <v>0</v>
      </c>
      <c r="DD1006" s="220">
        <f t="shared" si="540"/>
        <v>0</v>
      </c>
      <c r="DE1006" s="220">
        <f t="shared" si="541"/>
        <v>0</v>
      </c>
      <c r="DF1006" s="220">
        <f t="shared" si="542"/>
        <v>0</v>
      </c>
      <c r="DG1006" s="220">
        <f t="shared" si="543"/>
        <v>0</v>
      </c>
      <c r="DH1006" s="220">
        <f t="shared" si="544"/>
        <v>0</v>
      </c>
      <c r="DI1006" s="220">
        <f t="shared" si="545"/>
        <v>0</v>
      </c>
      <c r="DJ1006" s="220">
        <f t="shared" si="546"/>
        <v>0</v>
      </c>
      <c r="DK1006" s="96" t="str">
        <f>IF(DJ1006=0,"",IF(SUM($DJ$957:DJ1006)=1,_xlfn.CONCAT(DL1006,),IF($DJ$1014&gt;SUM($DJ$957:DJ1006),_xlfn.CONCAT(", ",DL1006),IF($DJ$1014=SUM($DJ$957:DJ1006),_xlfn.CONCAT(" y ",DL1006)))))</f>
        <v/>
      </c>
      <c r="DL1006" s="98">
        <f t="shared" si="476"/>
        <v>49</v>
      </c>
      <c r="DN1006" s="101"/>
      <c r="DO1006" s="101"/>
      <c r="DQ1006" s="645">
        <f t="shared" si="547"/>
        <v>0</v>
      </c>
      <c r="DR1006" s="647"/>
      <c r="DT1006" s="72"/>
      <c r="DU1006" s="72"/>
    </row>
    <row r="1007" spans="1:125" s="114" customFormat="1" ht="15" customHeight="1">
      <c r="A1007" s="131"/>
      <c r="B1007" s="48"/>
      <c r="C1007" s="82" t="s">
        <v>241</v>
      </c>
      <c r="D1007" s="792" t="str">
        <f>IF(CNGE_2026_M3_Secc1!$AH$40=CNGE_2026_M3_Secc1!$AJ$40,"",IF(CNGE_2026_M3_Secc1!D109="","",CNGE_2026_M3_Secc1!D109))</f>
        <v/>
      </c>
      <c r="E1007" s="793"/>
      <c r="F1007" s="793"/>
      <c r="G1007" s="793"/>
      <c r="H1007" s="793"/>
      <c r="I1007" s="793"/>
      <c r="J1007" s="793"/>
      <c r="K1007" s="793"/>
      <c r="L1007" s="793"/>
      <c r="M1007" s="794"/>
      <c r="N1007" s="432"/>
      <c r="O1007" s="432"/>
      <c r="P1007" s="432"/>
      <c r="Q1007" s="432"/>
      <c r="R1007" s="432"/>
      <c r="S1007" s="432"/>
      <c r="T1007" s="432"/>
      <c r="U1007" s="432"/>
      <c r="V1007" s="432"/>
      <c r="W1007" s="432"/>
      <c r="X1007" s="432"/>
      <c r="Y1007" s="432"/>
      <c r="Z1007" s="432"/>
      <c r="AA1007" s="432"/>
      <c r="AB1007" s="432"/>
      <c r="AC1007" s="432"/>
      <c r="AD1007" s="432"/>
      <c r="AE1007" s="49"/>
      <c r="AF1007" s="219"/>
      <c r="AG1007" s="212"/>
      <c r="AH1007" s="896">
        <f t="shared" si="479"/>
        <v>0</v>
      </c>
      <c r="AI1007" s="627"/>
      <c r="AJ1007" s="896">
        <f t="shared" si="480"/>
        <v>0</v>
      </c>
      <c r="AK1007" s="627"/>
      <c r="AL1007" s="896">
        <f t="shared" si="481"/>
        <v>0</v>
      </c>
      <c r="AM1007" s="627"/>
      <c r="AN1007" s="627">
        <f t="shared" si="482"/>
        <v>0</v>
      </c>
      <c r="AO1007" s="627"/>
      <c r="AP1007" s="639" t="str">
        <f>IF(AN1007=0,"",IF(SUM($AN$957:AN1007)=1,AR1007,IF($AN$1014&gt;SUM($AN$957:AN1007),_xlfn.CONCAT(", ",AR1007),IF($AN$1014=SUM($AN$957:AN1007),_xlfn.CONCAT(" y ",AR1007,".")))))</f>
        <v/>
      </c>
      <c r="AQ1007" s="641" t="str">
        <f>IF(AO1007=0,"", IF(SUM($AN$582:BW1007)=1,AR1007, IF($AN$589&gt;SUM($AN$582:BW1007),_xlfn.CONCAT(", ",AR1007), IF($AN$589=SUM($AN$582:BW1007),_xlfn.CONCAT(" y ",AR1007,".")))))</f>
        <v/>
      </c>
      <c r="AR1007" s="639">
        <f t="shared" si="483"/>
        <v>50</v>
      </c>
      <c r="AS1007" s="641"/>
      <c r="AU1007" s="704">
        <f t="shared" si="484"/>
        <v>0</v>
      </c>
      <c r="AV1007" s="705"/>
      <c r="AX1007" s="639">
        <f t="shared" si="416"/>
        <v>0</v>
      </c>
      <c r="AY1007" s="641"/>
      <c r="AZ1007" s="224"/>
      <c r="BA1007" s="220">
        <f t="shared" si="485"/>
        <v>0</v>
      </c>
      <c r="BB1007" s="220">
        <f t="shared" si="486"/>
        <v>0</v>
      </c>
      <c r="BC1007" s="220">
        <f t="shared" si="487"/>
        <v>0</v>
      </c>
      <c r="BD1007" s="220">
        <f t="shared" si="488"/>
        <v>0</v>
      </c>
      <c r="BE1007" s="220">
        <f t="shared" si="489"/>
        <v>0</v>
      </c>
      <c r="BF1007" s="220">
        <f t="shared" si="490"/>
        <v>0</v>
      </c>
      <c r="BG1007" s="220">
        <f t="shared" si="491"/>
        <v>0</v>
      </c>
      <c r="BH1007" s="220">
        <f t="shared" si="492"/>
        <v>0</v>
      </c>
      <c r="BI1007" s="220">
        <f t="shared" si="493"/>
        <v>0</v>
      </c>
      <c r="BJ1007" s="220">
        <f t="shared" si="494"/>
        <v>0</v>
      </c>
      <c r="BK1007" s="220">
        <f t="shared" si="495"/>
        <v>0</v>
      </c>
      <c r="BL1007" s="220">
        <f t="shared" si="496"/>
        <v>0</v>
      </c>
      <c r="BM1007" s="220">
        <f t="shared" si="497"/>
        <v>0</v>
      </c>
      <c r="BN1007" s="220">
        <f t="shared" si="498"/>
        <v>0</v>
      </c>
      <c r="BO1007" s="220">
        <f t="shared" si="499"/>
        <v>0</v>
      </c>
      <c r="BP1007" s="220">
        <f t="shared" si="500"/>
        <v>0</v>
      </c>
      <c r="BQ1007" s="220">
        <f t="shared" si="501"/>
        <v>0</v>
      </c>
      <c r="BR1007" s="220">
        <f t="shared" si="502"/>
        <v>0</v>
      </c>
      <c r="BS1007" s="220">
        <f t="shared" si="503"/>
        <v>0</v>
      </c>
      <c r="BT1007" s="220">
        <f t="shared" si="504"/>
        <v>0</v>
      </c>
      <c r="BU1007" s="220">
        <f t="shared" si="505"/>
        <v>0</v>
      </c>
      <c r="BV1007" s="220">
        <f t="shared" si="506"/>
        <v>0</v>
      </c>
      <c r="BW1007" s="220">
        <f t="shared" si="507"/>
        <v>0</v>
      </c>
      <c r="BX1007" s="220">
        <f t="shared" si="508"/>
        <v>0</v>
      </c>
      <c r="BY1007" s="220">
        <f t="shared" si="509"/>
        <v>0</v>
      </c>
      <c r="BZ1007" s="220">
        <f t="shared" si="510"/>
        <v>0</v>
      </c>
      <c r="CA1007" s="220">
        <f t="shared" si="511"/>
        <v>0</v>
      </c>
      <c r="CB1007" s="220">
        <f t="shared" si="512"/>
        <v>0</v>
      </c>
      <c r="CC1007" s="220">
        <f t="shared" si="513"/>
        <v>0</v>
      </c>
      <c r="CD1007" s="220">
        <f t="shared" si="514"/>
        <v>0</v>
      </c>
      <c r="CE1007" s="220">
        <f t="shared" si="515"/>
        <v>0</v>
      </c>
      <c r="CF1007" s="220">
        <f t="shared" si="516"/>
        <v>0</v>
      </c>
      <c r="CG1007" s="220">
        <f t="shared" si="517"/>
        <v>0</v>
      </c>
      <c r="CH1007" s="220">
        <f t="shared" si="518"/>
        <v>0</v>
      </c>
      <c r="CI1007" s="220">
        <f t="shared" si="519"/>
        <v>0</v>
      </c>
      <c r="CJ1007" s="220">
        <f t="shared" si="520"/>
        <v>0</v>
      </c>
      <c r="CK1007" s="220">
        <f t="shared" si="521"/>
        <v>0</v>
      </c>
      <c r="CL1007" s="220">
        <f t="shared" si="522"/>
        <v>0</v>
      </c>
      <c r="CM1007" s="220">
        <f t="shared" si="523"/>
        <v>0</v>
      </c>
      <c r="CN1007" s="220">
        <f t="shared" si="524"/>
        <v>0</v>
      </c>
      <c r="CO1007" s="220">
        <f t="shared" si="525"/>
        <v>0</v>
      </c>
      <c r="CP1007" s="220">
        <f t="shared" si="526"/>
        <v>0</v>
      </c>
      <c r="CQ1007" s="220">
        <f t="shared" si="527"/>
        <v>0</v>
      </c>
      <c r="CR1007" s="220">
        <f t="shared" si="528"/>
        <v>0</v>
      </c>
      <c r="CS1007" s="220">
        <f t="shared" si="529"/>
        <v>0</v>
      </c>
      <c r="CT1007" s="220">
        <f t="shared" si="530"/>
        <v>0</v>
      </c>
      <c r="CU1007" s="220">
        <f t="shared" si="531"/>
        <v>0</v>
      </c>
      <c r="CV1007" s="220">
        <f t="shared" si="532"/>
        <v>0</v>
      </c>
      <c r="CW1007" s="220">
        <f t="shared" si="533"/>
        <v>0</v>
      </c>
      <c r="CX1007" s="220">
        <f t="shared" si="534"/>
        <v>0</v>
      </c>
      <c r="CY1007" s="220">
        <f t="shared" si="535"/>
        <v>0</v>
      </c>
      <c r="CZ1007" s="220">
        <f t="shared" si="536"/>
        <v>0</v>
      </c>
      <c r="DA1007" s="220">
        <f t="shared" si="537"/>
        <v>0</v>
      </c>
      <c r="DB1007" s="220">
        <f t="shared" si="538"/>
        <v>0</v>
      </c>
      <c r="DC1007" s="220">
        <f t="shared" si="539"/>
        <v>0</v>
      </c>
      <c r="DD1007" s="220">
        <f t="shared" si="540"/>
        <v>0</v>
      </c>
      <c r="DE1007" s="220">
        <f t="shared" si="541"/>
        <v>0</v>
      </c>
      <c r="DF1007" s="220">
        <f t="shared" si="542"/>
        <v>0</v>
      </c>
      <c r="DG1007" s="220">
        <f t="shared" si="543"/>
        <v>0</v>
      </c>
      <c r="DH1007" s="220">
        <f t="shared" si="544"/>
        <v>0</v>
      </c>
      <c r="DI1007" s="220">
        <f t="shared" si="545"/>
        <v>0</v>
      </c>
      <c r="DJ1007" s="220">
        <f t="shared" si="546"/>
        <v>0</v>
      </c>
      <c r="DK1007" s="96" t="str">
        <f>IF(DJ1007=0,"",IF(SUM($DJ$957:DJ1007)=1,_xlfn.CONCAT(DL1007,),IF($DJ$1014&gt;SUM($DJ$957:DJ1007),_xlfn.CONCAT(", ",DL1007),IF($DJ$1014=SUM($DJ$957:DJ1007),_xlfn.CONCAT(" y ",DL1007)))))</f>
        <v/>
      </c>
      <c r="DL1007" s="98">
        <f t="shared" si="476"/>
        <v>50</v>
      </c>
      <c r="DN1007" s="101"/>
      <c r="DO1007" s="101"/>
      <c r="DQ1007" s="645">
        <f t="shared" si="547"/>
        <v>0</v>
      </c>
      <c r="DR1007" s="647"/>
      <c r="DT1007" s="72"/>
      <c r="DU1007" s="72"/>
    </row>
    <row r="1008" spans="1:125" s="114" customFormat="1" ht="15" customHeight="1">
      <c r="A1008" s="131"/>
      <c r="B1008" s="48"/>
      <c r="C1008" s="82" t="s">
        <v>242</v>
      </c>
      <c r="D1008" s="792" t="str">
        <f>IF(CNGE_2026_M3_Secc1!$AH$40=CNGE_2026_M3_Secc1!$AJ$40,"",IF(CNGE_2026_M3_Secc1!D110="","",CNGE_2026_M3_Secc1!D110))</f>
        <v/>
      </c>
      <c r="E1008" s="793"/>
      <c r="F1008" s="793"/>
      <c r="G1008" s="793"/>
      <c r="H1008" s="793"/>
      <c r="I1008" s="793"/>
      <c r="J1008" s="793"/>
      <c r="K1008" s="793"/>
      <c r="L1008" s="793"/>
      <c r="M1008" s="794"/>
      <c r="N1008" s="432"/>
      <c r="O1008" s="432"/>
      <c r="P1008" s="432"/>
      <c r="Q1008" s="432"/>
      <c r="R1008" s="432"/>
      <c r="S1008" s="432"/>
      <c r="T1008" s="432"/>
      <c r="U1008" s="432"/>
      <c r="V1008" s="432"/>
      <c r="W1008" s="432"/>
      <c r="X1008" s="432"/>
      <c r="Y1008" s="432"/>
      <c r="Z1008" s="432"/>
      <c r="AA1008" s="432"/>
      <c r="AB1008" s="432"/>
      <c r="AC1008" s="432"/>
      <c r="AD1008" s="432"/>
      <c r="AE1008" s="49"/>
      <c r="AF1008" s="219"/>
      <c r="AG1008" s="212"/>
      <c r="AH1008" s="896">
        <f t="shared" si="479"/>
        <v>0</v>
      </c>
      <c r="AI1008" s="627"/>
      <c r="AJ1008" s="896">
        <f t="shared" si="480"/>
        <v>0</v>
      </c>
      <c r="AK1008" s="627"/>
      <c r="AL1008" s="896">
        <f t="shared" si="481"/>
        <v>0</v>
      </c>
      <c r="AM1008" s="627"/>
      <c r="AN1008" s="627">
        <f t="shared" si="482"/>
        <v>0</v>
      </c>
      <c r="AO1008" s="627"/>
      <c r="AP1008" s="639" t="str">
        <f>IF(AN1008=0,"",IF(SUM($AN$957:AN1008)=1,AR1008,IF($AN$1014&gt;SUM($AN$957:AN1008),_xlfn.CONCAT(", ",AR1008),IF($AN$1014=SUM($AN$957:AN1008),_xlfn.CONCAT(" y ",AR1008,".")))))</f>
        <v/>
      </c>
      <c r="AQ1008" s="641" t="str">
        <f>IF(AO1008=0,"", IF(SUM($AN$582:BW1008)=1,AR1008, IF($AN$589&gt;SUM($AN$582:BW1008),_xlfn.CONCAT(", ",AR1008), IF($AN$589=SUM($AN$582:BW1008),_xlfn.CONCAT(" y ",AR1008,".")))))</f>
        <v/>
      </c>
      <c r="AR1008" s="639">
        <f t="shared" si="483"/>
        <v>51</v>
      </c>
      <c r="AS1008" s="641"/>
      <c r="AU1008" s="704">
        <f t="shared" si="484"/>
        <v>0</v>
      </c>
      <c r="AV1008" s="705"/>
      <c r="AX1008" s="639">
        <f t="shared" si="416"/>
        <v>0</v>
      </c>
      <c r="AY1008" s="641"/>
      <c r="AZ1008" s="224"/>
      <c r="BA1008" s="220">
        <f t="shared" si="485"/>
        <v>0</v>
      </c>
      <c r="BB1008" s="220">
        <f t="shared" si="486"/>
        <v>0</v>
      </c>
      <c r="BC1008" s="220">
        <f t="shared" si="487"/>
        <v>0</v>
      </c>
      <c r="BD1008" s="220">
        <f t="shared" si="488"/>
        <v>0</v>
      </c>
      <c r="BE1008" s="220">
        <f t="shared" si="489"/>
        <v>0</v>
      </c>
      <c r="BF1008" s="220">
        <f t="shared" si="490"/>
        <v>0</v>
      </c>
      <c r="BG1008" s="220">
        <f t="shared" si="491"/>
        <v>0</v>
      </c>
      <c r="BH1008" s="220">
        <f t="shared" si="492"/>
        <v>0</v>
      </c>
      <c r="BI1008" s="220">
        <f t="shared" si="493"/>
        <v>0</v>
      </c>
      <c r="BJ1008" s="220">
        <f t="shared" si="494"/>
        <v>0</v>
      </c>
      <c r="BK1008" s="220">
        <f t="shared" si="495"/>
        <v>0</v>
      </c>
      <c r="BL1008" s="220">
        <f t="shared" si="496"/>
        <v>0</v>
      </c>
      <c r="BM1008" s="220">
        <f t="shared" si="497"/>
        <v>0</v>
      </c>
      <c r="BN1008" s="220">
        <f t="shared" si="498"/>
        <v>0</v>
      </c>
      <c r="BO1008" s="220">
        <f t="shared" si="499"/>
        <v>0</v>
      </c>
      <c r="BP1008" s="220">
        <f t="shared" si="500"/>
        <v>0</v>
      </c>
      <c r="BQ1008" s="220">
        <f t="shared" si="501"/>
        <v>0</v>
      </c>
      <c r="BR1008" s="220">
        <f t="shared" si="502"/>
        <v>0</v>
      </c>
      <c r="BS1008" s="220">
        <f t="shared" si="503"/>
        <v>0</v>
      </c>
      <c r="BT1008" s="220">
        <f t="shared" si="504"/>
        <v>0</v>
      </c>
      <c r="BU1008" s="220">
        <f t="shared" si="505"/>
        <v>0</v>
      </c>
      <c r="BV1008" s="220">
        <f t="shared" si="506"/>
        <v>0</v>
      </c>
      <c r="BW1008" s="220">
        <f t="shared" si="507"/>
        <v>0</v>
      </c>
      <c r="BX1008" s="220">
        <f t="shared" si="508"/>
        <v>0</v>
      </c>
      <c r="BY1008" s="220">
        <f t="shared" si="509"/>
        <v>0</v>
      </c>
      <c r="BZ1008" s="220">
        <f t="shared" si="510"/>
        <v>0</v>
      </c>
      <c r="CA1008" s="220">
        <f t="shared" si="511"/>
        <v>0</v>
      </c>
      <c r="CB1008" s="220">
        <f t="shared" si="512"/>
        <v>0</v>
      </c>
      <c r="CC1008" s="220">
        <f t="shared" si="513"/>
        <v>0</v>
      </c>
      <c r="CD1008" s="220">
        <f t="shared" si="514"/>
        <v>0</v>
      </c>
      <c r="CE1008" s="220">
        <f t="shared" si="515"/>
        <v>0</v>
      </c>
      <c r="CF1008" s="220">
        <f t="shared" si="516"/>
        <v>0</v>
      </c>
      <c r="CG1008" s="220">
        <f t="shared" si="517"/>
        <v>0</v>
      </c>
      <c r="CH1008" s="220">
        <f t="shared" si="518"/>
        <v>0</v>
      </c>
      <c r="CI1008" s="220">
        <f t="shared" si="519"/>
        <v>0</v>
      </c>
      <c r="CJ1008" s="220">
        <f t="shared" si="520"/>
        <v>0</v>
      </c>
      <c r="CK1008" s="220">
        <f t="shared" si="521"/>
        <v>0</v>
      </c>
      <c r="CL1008" s="220">
        <f t="shared" si="522"/>
        <v>0</v>
      </c>
      <c r="CM1008" s="220">
        <f t="shared" si="523"/>
        <v>0</v>
      </c>
      <c r="CN1008" s="220">
        <f t="shared" si="524"/>
        <v>0</v>
      </c>
      <c r="CO1008" s="220">
        <f t="shared" si="525"/>
        <v>0</v>
      </c>
      <c r="CP1008" s="220">
        <f t="shared" si="526"/>
        <v>0</v>
      </c>
      <c r="CQ1008" s="220">
        <f t="shared" si="527"/>
        <v>0</v>
      </c>
      <c r="CR1008" s="220">
        <f t="shared" si="528"/>
        <v>0</v>
      </c>
      <c r="CS1008" s="220">
        <f t="shared" si="529"/>
        <v>0</v>
      </c>
      <c r="CT1008" s="220">
        <f t="shared" si="530"/>
        <v>0</v>
      </c>
      <c r="CU1008" s="220">
        <f t="shared" si="531"/>
        <v>0</v>
      </c>
      <c r="CV1008" s="220">
        <f t="shared" si="532"/>
        <v>0</v>
      </c>
      <c r="CW1008" s="220">
        <f t="shared" si="533"/>
        <v>0</v>
      </c>
      <c r="CX1008" s="220">
        <f t="shared" si="534"/>
        <v>0</v>
      </c>
      <c r="CY1008" s="220">
        <f t="shared" si="535"/>
        <v>0</v>
      </c>
      <c r="CZ1008" s="220">
        <f t="shared" si="536"/>
        <v>0</v>
      </c>
      <c r="DA1008" s="220">
        <f t="shared" si="537"/>
        <v>0</v>
      </c>
      <c r="DB1008" s="220">
        <f t="shared" si="538"/>
        <v>0</v>
      </c>
      <c r="DC1008" s="220">
        <f t="shared" si="539"/>
        <v>0</v>
      </c>
      <c r="DD1008" s="220">
        <f t="shared" si="540"/>
        <v>0</v>
      </c>
      <c r="DE1008" s="220">
        <f t="shared" si="541"/>
        <v>0</v>
      </c>
      <c r="DF1008" s="220">
        <f t="shared" si="542"/>
        <v>0</v>
      </c>
      <c r="DG1008" s="220">
        <f t="shared" si="543"/>
        <v>0</v>
      </c>
      <c r="DH1008" s="220">
        <f t="shared" si="544"/>
        <v>0</v>
      </c>
      <c r="DI1008" s="220">
        <f t="shared" si="545"/>
        <v>0</v>
      </c>
      <c r="DJ1008" s="220">
        <f t="shared" si="546"/>
        <v>0</v>
      </c>
      <c r="DK1008" s="96" t="str">
        <f>IF(DJ1008=0,"",IF(SUM($DJ$957:DJ1008)=1,_xlfn.CONCAT(DL1008,),IF($DJ$1014&gt;SUM($DJ$957:DJ1008),_xlfn.CONCAT(", ",DL1008),IF($DJ$1014=SUM($DJ$957:DJ1008),_xlfn.CONCAT(" y ",DL1008)))))</f>
        <v/>
      </c>
      <c r="DL1008" s="98">
        <f t="shared" si="476"/>
        <v>51</v>
      </c>
      <c r="DN1008" s="101"/>
      <c r="DO1008" s="101"/>
      <c r="DQ1008" s="645">
        <f t="shared" si="547"/>
        <v>0</v>
      </c>
      <c r="DR1008" s="647"/>
      <c r="DT1008" s="72"/>
      <c r="DU1008" s="72"/>
    </row>
    <row r="1009" spans="1:125" s="114" customFormat="1" ht="15" customHeight="1">
      <c r="A1009" s="131"/>
      <c r="B1009" s="48"/>
      <c r="C1009" s="82" t="s">
        <v>243</v>
      </c>
      <c r="D1009" s="792" t="str">
        <f>IF(CNGE_2026_M3_Secc1!$AH$40=CNGE_2026_M3_Secc1!$AJ$40,"",IF(CNGE_2026_M3_Secc1!D111="","",CNGE_2026_M3_Secc1!D111))</f>
        <v/>
      </c>
      <c r="E1009" s="793"/>
      <c r="F1009" s="793"/>
      <c r="G1009" s="793"/>
      <c r="H1009" s="793"/>
      <c r="I1009" s="793"/>
      <c r="J1009" s="793"/>
      <c r="K1009" s="793"/>
      <c r="L1009" s="793"/>
      <c r="M1009" s="794"/>
      <c r="N1009" s="432"/>
      <c r="O1009" s="432"/>
      <c r="P1009" s="432"/>
      <c r="Q1009" s="432"/>
      <c r="R1009" s="432"/>
      <c r="S1009" s="432"/>
      <c r="T1009" s="432"/>
      <c r="U1009" s="432"/>
      <c r="V1009" s="432"/>
      <c r="W1009" s="432"/>
      <c r="X1009" s="432"/>
      <c r="Y1009" s="432"/>
      <c r="Z1009" s="432"/>
      <c r="AA1009" s="432"/>
      <c r="AB1009" s="432"/>
      <c r="AC1009" s="432"/>
      <c r="AD1009" s="432"/>
      <c r="AE1009" s="49"/>
      <c r="AF1009" s="219"/>
      <c r="AG1009" s="212"/>
      <c r="AH1009" s="896">
        <f t="shared" si="479"/>
        <v>0</v>
      </c>
      <c r="AI1009" s="627"/>
      <c r="AJ1009" s="896">
        <f t="shared" si="480"/>
        <v>0</v>
      </c>
      <c r="AK1009" s="627"/>
      <c r="AL1009" s="896">
        <f t="shared" si="481"/>
        <v>0</v>
      </c>
      <c r="AM1009" s="627"/>
      <c r="AN1009" s="627">
        <f t="shared" si="482"/>
        <v>0</v>
      </c>
      <c r="AO1009" s="627"/>
      <c r="AP1009" s="639" t="str">
        <f>IF(AN1009=0,"",IF(SUM($AN$957:AN1009)=1,AR1009,IF($AN$1014&gt;SUM($AN$957:AN1009),_xlfn.CONCAT(", ",AR1009),IF($AN$1014=SUM($AN$957:AN1009),_xlfn.CONCAT(" y ",AR1009,".")))))</f>
        <v/>
      </c>
      <c r="AQ1009" s="641" t="str">
        <f>IF(AO1009=0,"", IF(SUM($AN$582:BW1009)=1,AR1009, IF($AN$589&gt;SUM($AN$582:BW1009),_xlfn.CONCAT(", ",AR1009), IF($AN$589=SUM($AN$582:BW1009),_xlfn.CONCAT(" y ",AR1009,".")))))</f>
        <v/>
      </c>
      <c r="AR1009" s="639">
        <f t="shared" si="483"/>
        <v>52</v>
      </c>
      <c r="AS1009" s="641"/>
      <c r="AU1009" s="704">
        <f t="shared" si="484"/>
        <v>0</v>
      </c>
      <c r="AV1009" s="705"/>
      <c r="AX1009" s="639">
        <f t="shared" si="416"/>
        <v>0</v>
      </c>
      <c r="AY1009" s="641"/>
      <c r="AZ1009" s="224"/>
      <c r="BA1009" s="220">
        <f t="shared" si="485"/>
        <v>0</v>
      </c>
      <c r="BB1009" s="220">
        <f t="shared" si="486"/>
        <v>0</v>
      </c>
      <c r="BC1009" s="220">
        <f t="shared" si="487"/>
        <v>0</v>
      </c>
      <c r="BD1009" s="220">
        <f t="shared" si="488"/>
        <v>0</v>
      </c>
      <c r="BE1009" s="220">
        <f t="shared" si="489"/>
        <v>0</v>
      </c>
      <c r="BF1009" s="220">
        <f t="shared" si="490"/>
        <v>0</v>
      </c>
      <c r="BG1009" s="220">
        <f t="shared" si="491"/>
        <v>0</v>
      </c>
      <c r="BH1009" s="220">
        <f t="shared" si="492"/>
        <v>0</v>
      </c>
      <c r="BI1009" s="220">
        <f t="shared" si="493"/>
        <v>0</v>
      </c>
      <c r="BJ1009" s="220">
        <f t="shared" si="494"/>
        <v>0</v>
      </c>
      <c r="BK1009" s="220">
        <f t="shared" si="495"/>
        <v>0</v>
      </c>
      <c r="BL1009" s="220">
        <f t="shared" si="496"/>
        <v>0</v>
      </c>
      <c r="BM1009" s="220">
        <f t="shared" si="497"/>
        <v>0</v>
      </c>
      <c r="BN1009" s="220">
        <f t="shared" si="498"/>
        <v>0</v>
      </c>
      <c r="BO1009" s="220">
        <f t="shared" si="499"/>
        <v>0</v>
      </c>
      <c r="BP1009" s="220">
        <f t="shared" si="500"/>
        <v>0</v>
      </c>
      <c r="BQ1009" s="220">
        <f t="shared" si="501"/>
        <v>0</v>
      </c>
      <c r="BR1009" s="220">
        <f t="shared" si="502"/>
        <v>0</v>
      </c>
      <c r="BS1009" s="220">
        <f t="shared" si="503"/>
        <v>0</v>
      </c>
      <c r="BT1009" s="220">
        <f t="shared" si="504"/>
        <v>0</v>
      </c>
      <c r="BU1009" s="220">
        <f t="shared" si="505"/>
        <v>0</v>
      </c>
      <c r="BV1009" s="220">
        <f t="shared" si="506"/>
        <v>0</v>
      </c>
      <c r="BW1009" s="220">
        <f t="shared" si="507"/>
        <v>0</v>
      </c>
      <c r="BX1009" s="220">
        <f t="shared" si="508"/>
        <v>0</v>
      </c>
      <c r="BY1009" s="220">
        <f t="shared" si="509"/>
        <v>0</v>
      </c>
      <c r="BZ1009" s="220">
        <f t="shared" si="510"/>
        <v>0</v>
      </c>
      <c r="CA1009" s="220">
        <f t="shared" si="511"/>
        <v>0</v>
      </c>
      <c r="CB1009" s="220">
        <f t="shared" si="512"/>
        <v>0</v>
      </c>
      <c r="CC1009" s="220">
        <f t="shared" si="513"/>
        <v>0</v>
      </c>
      <c r="CD1009" s="220">
        <f t="shared" si="514"/>
        <v>0</v>
      </c>
      <c r="CE1009" s="220">
        <f t="shared" si="515"/>
        <v>0</v>
      </c>
      <c r="CF1009" s="220">
        <f t="shared" si="516"/>
        <v>0</v>
      </c>
      <c r="CG1009" s="220">
        <f t="shared" si="517"/>
        <v>0</v>
      </c>
      <c r="CH1009" s="220">
        <f t="shared" si="518"/>
        <v>0</v>
      </c>
      <c r="CI1009" s="220">
        <f t="shared" si="519"/>
        <v>0</v>
      </c>
      <c r="CJ1009" s="220">
        <f t="shared" si="520"/>
        <v>0</v>
      </c>
      <c r="CK1009" s="220">
        <f t="shared" si="521"/>
        <v>0</v>
      </c>
      <c r="CL1009" s="220">
        <f t="shared" si="522"/>
        <v>0</v>
      </c>
      <c r="CM1009" s="220">
        <f t="shared" si="523"/>
        <v>0</v>
      </c>
      <c r="CN1009" s="220">
        <f t="shared" si="524"/>
        <v>0</v>
      </c>
      <c r="CO1009" s="220">
        <f t="shared" si="525"/>
        <v>0</v>
      </c>
      <c r="CP1009" s="220">
        <f t="shared" si="526"/>
        <v>0</v>
      </c>
      <c r="CQ1009" s="220">
        <f t="shared" si="527"/>
        <v>0</v>
      </c>
      <c r="CR1009" s="220">
        <f t="shared" si="528"/>
        <v>0</v>
      </c>
      <c r="CS1009" s="220">
        <f t="shared" si="529"/>
        <v>0</v>
      </c>
      <c r="CT1009" s="220">
        <f t="shared" si="530"/>
        <v>0</v>
      </c>
      <c r="CU1009" s="220">
        <f t="shared" si="531"/>
        <v>0</v>
      </c>
      <c r="CV1009" s="220">
        <f t="shared" si="532"/>
        <v>0</v>
      </c>
      <c r="CW1009" s="220">
        <f t="shared" si="533"/>
        <v>0</v>
      </c>
      <c r="CX1009" s="220">
        <f t="shared" si="534"/>
        <v>0</v>
      </c>
      <c r="CY1009" s="220">
        <f t="shared" si="535"/>
        <v>0</v>
      </c>
      <c r="CZ1009" s="220">
        <f t="shared" si="536"/>
        <v>0</v>
      </c>
      <c r="DA1009" s="220">
        <f t="shared" si="537"/>
        <v>0</v>
      </c>
      <c r="DB1009" s="220">
        <f t="shared" si="538"/>
        <v>0</v>
      </c>
      <c r="DC1009" s="220">
        <f t="shared" si="539"/>
        <v>0</v>
      </c>
      <c r="DD1009" s="220">
        <f t="shared" si="540"/>
        <v>0</v>
      </c>
      <c r="DE1009" s="220">
        <f t="shared" si="541"/>
        <v>0</v>
      </c>
      <c r="DF1009" s="220">
        <f t="shared" si="542"/>
        <v>0</v>
      </c>
      <c r="DG1009" s="220">
        <f t="shared" si="543"/>
        <v>0</v>
      </c>
      <c r="DH1009" s="220">
        <f t="shared" si="544"/>
        <v>0</v>
      </c>
      <c r="DI1009" s="220">
        <f t="shared" si="545"/>
        <v>0</v>
      </c>
      <c r="DJ1009" s="220">
        <f t="shared" si="546"/>
        <v>0</v>
      </c>
      <c r="DK1009" s="96" t="str">
        <f>IF(DJ1009=0,"",IF(SUM($DJ$957:DJ1009)=1,_xlfn.CONCAT(DL1009,),IF($DJ$1014&gt;SUM($DJ$957:DJ1009),_xlfn.CONCAT(", ",DL1009),IF($DJ$1014=SUM($DJ$957:DJ1009),_xlfn.CONCAT(" y ",DL1009)))))</f>
        <v/>
      </c>
      <c r="DL1009" s="98">
        <f t="shared" si="476"/>
        <v>52</v>
      </c>
      <c r="DN1009" s="101"/>
      <c r="DO1009" s="101"/>
      <c r="DQ1009" s="645">
        <f t="shared" si="547"/>
        <v>0</v>
      </c>
      <c r="DR1009" s="647"/>
      <c r="DT1009" s="72"/>
      <c r="DU1009" s="72"/>
    </row>
    <row r="1010" spans="1:125" s="114" customFormat="1" ht="15" customHeight="1">
      <c r="A1010" s="131"/>
      <c r="B1010" s="48"/>
      <c r="C1010" s="82" t="s">
        <v>244</v>
      </c>
      <c r="D1010" s="792" t="str">
        <f>IF(CNGE_2026_M3_Secc1!$AH$40=CNGE_2026_M3_Secc1!$AJ$40,"",IF(CNGE_2026_M3_Secc1!D112="","",CNGE_2026_M3_Secc1!D112))</f>
        <v/>
      </c>
      <c r="E1010" s="793"/>
      <c r="F1010" s="793"/>
      <c r="G1010" s="793"/>
      <c r="H1010" s="793"/>
      <c r="I1010" s="793"/>
      <c r="J1010" s="793"/>
      <c r="K1010" s="793"/>
      <c r="L1010" s="793"/>
      <c r="M1010" s="794"/>
      <c r="N1010" s="432"/>
      <c r="O1010" s="432"/>
      <c r="P1010" s="432"/>
      <c r="Q1010" s="432"/>
      <c r="R1010" s="432"/>
      <c r="S1010" s="432"/>
      <c r="T1010" s="432"/>
      <c r="U1010" s="432"/>
      <c r="V1010" s="432"/>
      <c r="W1010" s="432"/>
      <c r="X1010" s="432"/>
      <c r="Y1010" s="432"/>
      <c r="Z1010" s="432"/>
      <c r="AA1010" s="432"/>
      <c r="AB1010" s="432"/>
      <c r="AC1010" s="432"/>
      <c r="AD1010" s="432"/>
      <c r="AE1010" s="49"/>
      <c r="AF1010" s="219"/>
      <c r="AG1010" s="212"/>
      <c r="AH1010" s="896">
        <f t="shared" si="479"/>
        <v>0</v>
      </c>
      <c r="AI1010" s="627"/>
      <c r="AJ1010" s="896">
        <f t="shared" si="480"/>
        <v>0</v>
      </c>
      <c r="AK1010" s="627"/>
      <c r="AL1010" s="896">
        <f t="shared" si="481"/>
        <v>0</v>
      </c>
      <c r="AM1010" s="627"/>
      <c r="AN1010" s="627">
        <f t="shared" si="482"/>
        <v>0</v>
      </c>
      <c r="AO1010" s="627"/>
      <c r="AP1010" s="639" t="str">
        <f>IF(AN1010=0,"",IF(SUM($AN$957:AN1010)=1,AR1010,IF($AN$1014&gt;SUM($AN$957:AN1010),_xlfn.CONCAT(", ",AR1010),IF($AN$1014=SUM($AN$957:AN1010),_xlfn.CONCAT(" y ",AR1010,".")))))</f>
        <v/>
      </c>
      <c r="AQ1010" s="641" t="str">
        <f>IF(AO1010=0,"", IF(SUM($AN$582:BW1010)=1,AR1010, IF($AN$589&gt;SUM($AN$582:BW1010),_xlfn.CONCAT(", ",AR1010), IF($AN$589=SUM($AN$582:BW1010),_xlfn.CONCAT(" y ",AR1010,".")))))</f>
        <v/>
      </c>
      <c r="AR1010" s="639">
        <f t="shared" si="483"/>
        <v>53</v>
      </c>
      <c r="AS1010" s="641"/>
      <c r="AU1010" s="704">
        <f t="shared" si="484"/>
        <v>0</v>
      </c>
      <c r="AV1010" s="705"/>
      <c r="AX1010" s="639">
        <f t="shared" si="416"/>
        <v>0</v>
      </c>
      <c r="AY1010" s="641"/>
      <c r="AZ1010" s="224"/>
      <c r="BA1010" s="220">
        <f t="shared" si="485"/>
        <v>0</v>
      </c>
      <c r="BB1010" s="220">
        <f t="shared" si="486"/>
        <v>0</v>
      </c>
      <c r="BC1010" s="220">
        <f t="shared" si="487"/>
        <v>0</v>
      </c>
      <c r="BD1010" s="220">
        <f t="shared" si="488"/>
        <v>0</v>
      </c>
      <c r="BE1010" s="220">
        <f t="shared" si="489"/>
        <v>0</v>
      </c>
      <c r="BF1010" s="220">
        <f t="shared" si="490"/>
        <v>0</v>
      </c>
      <c r="BG1010" s="220">
        <f t="shared" si="491"/>
        <v>0</v>
      </c>
      <c r="BH1010" s="220">
        <f t="shared" si="492"/>
        <v>0</v>
      </c>
      <c r="BI1010" s="220">
        <f t="shared" si="493"/>
        <v>0</v>
      </c>
      <c r="BJ1010" s="220">
        <f t="shared" si="494"/>
        <v>0</v>
      </c>
      <c r="BK1010" s="220">
        <f t="shared" si="495"/>
        <v>0</v>
      </c>
      <c r="BL1010" s="220">
        <f t="shared" si="496"/>
        <v>0</v>
      </c>
      <c r="BM1010" s="220">
        <f t="shared" si="497"/>
        <v>0</v>
      </c>
      <c r="BN1010" s="220">
        <f t="shared" si="498"/>
        <v>0</v>
      </c>
      <c r="BO1010" s="220">
        <f t="shared" si="499"/>
        <v>0</v>
      </c>
      <c r="BP1010" s="220">
        <f t="shared" si="500"/>
        <v>0</v>
      </c>
      <c r="BQ1010" s="220">
        <f t="shared" si="501"/>
        <v>0</v>
      </c>
      <c r="BR1010" s="220">
        <f t="shared" si="502"/>
        <v>0</v>
      </c>
      <c r="BS1010" s="220">
        <f t="shared" si="503"/>
        <v>0</v>
      </c>
      <c r="BT1010" s="220">
        <f t="shared" si="504"/>
        <v>0</v>
      </c>
      <c r="BU1010" s="220">
        <f t="shared" si="505"/>
        <v>0</v>
      </c>
      <c r="BV1010" s="220">
        <f t="shared" si="506"/>
        <v>0</v>
      </c>
      <c r="BW1010" s="220">
        <f t="shared" si="507"/>
        <v>0</v>
      </c>
      <c r="BX1010" s="220">
        <f t="shared" si="508"/>
        <v>0</v>
      </c>
      <c r="BY1010" s="220">
        <f t="shared" si="509"/>
        <v>0</v>
      </c>
      <c r="BZ1010" s="220">
        <f t="shared" si="510"/>
        <v>0</v>
      </c>
      <c r="CA1010" s="220">
        <f t="shared" si="511"/>
        <v>0</v>
      </c>
      <c r="CB1010" s="220">
        <f t="shared" si="512"/>
        <v>0</v>
      </c>
      <c r="CC1010" s="220">
        <f t="shared" si="513"/>
        <v>0</v>
      </c>
      <c r="CD1010" s="220">
        <f t="shared" si="514"/>
        <v>0</v>
      </c>
      <c r="CE1010" s="220">
        <f t="shared" si="515"/>
        <v>0</v>
      </c>
      <c r="CF1010" s="220">
        <f t="shared" si="516"/>
        <v>0</v>
      </c>
      <c r="CG1010" s="220">
        <f t="shared" si="517"/>
        <v>0</v>
      </c>
      <c r="CH1010" s="220">
        <f t="shared" si="518"/>
        <v>0</v>
      </c>
      <c r="CI1010" s="220">
        <f t="shared" si="519"/>
        <v>0</v>
      </c>
      <c r="CJ1010" s="220">
        <f t="shared" si="520"/>
        <v>0</v>
      </c>
      <c r="CK1010" s="220">
        <f t="shared" si="521"/>
        <v>0</v>
      </c>
      <c r="CL1010" s="220">
        <f t="shared" si="522"/>
        <v>0</v>
      </c>
      <c r="CM1010" s="220">
        <f t="shared" si="523"/>
        <v>0</v>
      </c>
      <c r="CN1010" s="220">
        <f t="shared" si="524"/>
        <v>0</v>
      </c>
      <c r="CO1010" s="220">
        <f t="shared" si="525"/>
        <v>0</v>
      </c>
      <c r="CP1010" s="220">
        <f t="shared" si="526"/>
        <v>0</v>
      </c>
      <c r="CQ1010" s="220">
        <f t="shared" si="527"/>
        <v>0</v>
      </c>
      <c r="CR1010" s="220">
        <f t="shared" si="528"/>
        <v>0</v>
      </c>
      <c r="CS1010" s="220">
        <f t="shared" si="529"/>
        <v>0</v>
      </c>
      <c r="CT1010" s="220">
        <f t="shared" si="530"/>
        <v>0</v>
      </c>
      <c r="CU1010" s="220">
        <f t="shared" si="531"/>
        <v>0</v>
      </c>
      <c r="CV1010" s="220">
        <f t="shared" si="532"/>
        <v>0</v>
      </c>
      <c r="CW1010" s="220">
        <f t="shared" si="533"/>
        <v>0</v>
      </c>
      <c r="CX1010" s="220">
        <f t="shared" si="534"/>
        <v>0</v>
      </c>
      <c r="CY1010" s="220">
        <f t="shared" si="535"/>
        <v>0</v>
      </c>
      <c r="CZ1010" s="220">
        <f t="shared" si="536"/>
        <v>0</v>
      </c>
      <c r="DA1010" s="220">
        <f t="shared" si="537"/>
        <v>0</v>
      </c>
      <c r="DB1010" s="220">
        <f t="shared" si="538"/>
        <v>0</v>
      </c>
      <c r="DC1010" s="220">
        <f t="shared" si="539"/>
        <v>0</v>
      </c>
      <c r="DD1010" s="220">
        <f t="shared" si="540"/>
        <v>0</v>
      </c>
      <c r="DE1010" s="220">
        <f t="shared" si="541"/>
        <v>0</v>
      </c>
      <c r="DF1010" s="220">
        <f t="shared" si="542"/>
        <v>0</v>
      </c>
      <c r="DG1010" s="220">
        <f t="shared" si="543"/>
        <v>0</v>
      </c>
      <c r="DH1010" s="220">
        <f t="shared" si="544"/>
        <v>0</v>
      </c>
      <c r="DI1010" s="220">
        <f t="shared" si="545"/>
        <v>0</v>
      </c>
      <c r="DJ1010" s="220">
        <f t="shared" si="546"/>
        <v>0</v>
      </c>
      <c r="DK1010" s="96" t="str">
        <f>IF(DJ1010=0,"",IF(SUM($DJ$957:DJ1010)=1,_xlfn.CONCAT(DL1010,),IF($DJ$1014&gt;SUM($DJ$957:DJ1010),_xlfn.CONCAT(", ",DL1010),IF($DJ$1014=SUM($DJ$957:DJ1010),_xlfn.CONCAT(" y ",DL1010)))))</f>
        <v/>
      </c>
      <c r="DL1010" s="98">
        <f t="shared" si="476"/>
        <v>53</v>
      </c>
      <c r="DN1010" s="101"/>
      <c r="DO1010" s="101"/>
      <c r="DQ1010" s="645">
        <f t="shared" si="547"/>
        <v>0</v>
      </c>
      <c r="DR1010" s="647"/>
      <c r="DT1010" s="72"/>
      <c r="DU1010" s="72"/>
    </row>
    <row r="1011" spans="1:125" s="114" customFormat="1" ht="15" customHeight="1">
      <c r="A1011" s="131"/>
      <c r="B1011" s="48"/>
      <c r="C1011" s="82" t="s">
        <v>245</v>
      </c>
      <c r="D1011" s="792" t="str">
        <f>IF(CNGE_2026_M3_Secc1!$AH$40=CNGE_2026_M3_Secc1!$AJ$40,"",IF(CNGE_2026_M3_Secc1!D113="","",CNGE_2026_M3_Secc1!D113))</f>
        <v/>
      </c>
      <c r="E1011" s="793"/>
      <c r="F1011" s="793"/>
      <c r="G1011" s="793"/>
      <c r="H1011" s="793"/>
      <c r="I1011" s="793"/>
      <c r="J1011" s="793"/>
      <c r="K1011" s="793"/>
      <c r="L1011" s="793"/>
      <c r="M1011" s="794"/>
      <c r="N1011" s="432"/>
      <c r="O1011" s="432"/>
      <c r="P1011" s="432"/>
      <c r="Q1011" s="432"/>
      <c r="R1011" s="432"/>
      <c r="S1011" s="432"/>
      <c r="T1011" s="432"/>
      <c r="U1011" s="432"/>
      <c r="V1011" s="432"/>
      <c r="W1011" s="432"/>
      <c r="X1011" s="432"/>
      <c r="Y1011" s="432"/>
      <c r="Z1011" s="432"/>
      <c r="AA1011" s="432"/>
      <c r="AB1011" s="432"/>
      <c r="AC1011" s="432"/>
      <c r="AD1011" s="432"/>
      <c r="AE1011" s="49"/>
      <c r="AF1011" s="219"/>
      <c r="AG1011" s="212"/>
      <c r="AH1011" s="896">
        <f t="shared" si="479"/>
        <v>0</v>
      </c>
      <c r="AI1011" s="627"/>
      <c r="AJ1011" s="896">
        <f t="shared" si="480"/>
        <v>0</v>
      </c>
      <c r="AK1011" s="627"/>
      <c r="AL1011" s="896">
        <f t="shared" si="481"/>
        <v>0</v>
      </c>
      <c r="AM1011" s="627"/>
      <c r="AN1011" s="627">
        <f t="shared" si="482"/>
        <v>0</v>
      </c>
      <c r="AO1011" s="627"/>
      <c r="AP1011" s="639" t="str">
        <f>IF(AN1011=0,"",IF(SUM($AN$957:AN1011)=1,AR1011,IF($AN$1014&gt;SUM($AN$957:AN1011),_xlfn.CONCAT(", ",AR1011),IF($AN$1014=SUM($AN$957:AN1011),_xlfn.CONCAT(" y ",AR1011,".")))))</f>
        <v/>
      </c>
      <c r="AQ1011" s="641" t="str">
        <f>IF(AO1011=0,"", IF(SUM($AN$582:BW1011)=1,AR1011, IF($AN$589&gt;SUM($AN$582:BW1011),_xlfn.CONCAT(", ",AR1011), IF($AN$589=SUM($AN$582:BW1011),_xlfn.CONCAT(" y ",AR1011,".")))))</f>
        <v/>
      </c>
      <c r="AR1011" s="639">
        <f t="shared" si="483"/>
        <v>54</v>
      </c>
      <c r="AS1011" s="641"/>
      <c r="AU1011" s="704">
        <f t="shared" si="484"/>
        <v>0</v>
      </c>
      <c r="AV1011" s="705"/>
      <c r="AX1011" s="639">
        <f t="shared" si="416"/>
        <v>0</v>
      </c>
      <c r="AY1011" s="641"/>
      <c r="AZ1011" s="224"/>
      <c r="BA1011" s="220">
        <f t="shared" si="485"/>
        <v>0</v>
      </c>
      <c r="BB1011" s="220">
        <f t="shared" si="486"/>
        <v>0</v>
      </c>
      <c r="BC1011" s="220">
        <f t="shared" si="487"/>
        <v>0</v>
      </c>
      <c r="BD1011" s="220">
        <f t="shared" si="488"/>
        <v>0</v>
      </c>
      <c r="BE1011" s="220">
        <f t="shared" si="489"/>
        <v>0</v>
      </c>
      <c r="BF1011" s="220">
        <f t="shared" si="490"/>
        <v>0</v>
      </c>
      <c r="BG1011" s="220">
        <f t="shared" si="491"/>
        <v>0</v>
      </c>
      <c r="BH1011" s="220">
        <f t="shared" si="492"/>
        <v>0</v>
      </c>
      <c r="BI1011" s="220">
        <f t="shared" si="493"/>
        <v>0</v>
      </c>
      <c r="BJ1011" s="220">
        <f t="shared" si="494"/>
        <v>0</v>
      </c>
      <c r="BK1011" s="220">
        <f t="shared" si="495"/>
        <v>0</v>
      </c>
      <c r="BL1011" s="220">
        <f t="shared" si="496"/>
        <v>0</v>
      </c>
      <c r="BM1011" s="220">
        <f t="shared" si="497"/>
        <v>0</v>
      </c>
      <c r="BN1011" s="220">
        <f t="shared" si="498"/>
        <v>0</v>
      </c>
      <c r="BO1011" s="220">
        <f t="shared" si="499"/>
        <v>0</v>
      </c>
      <c r="BP1011" s="220">
        <f t="shared" si="500"/>
        <v>0</v>
      </c>
      <c r="BQ1011" s="220">
        <f t="shared" si="501"/>
        <v>0</v>
      </c>
      <c r="BR1011" s="220">
        <f t="shared" si="502"/>
        <v>0</v>
      </c>
      <c r="BS1011" s="220">
        <f t="shared" si="503"/>
        <v>0</v>
      </c>
      <c r="BT1011" s="220">
        <f t="shared" si="504"/>
        <v>0</v>
      </c>
      <c r="BU1011" s="220">
        <f t="shared" si="505"/>
        <v>0</v>
      </c>
      <c r="BV1011" s="220">
        <f t="shared" si="506"/>
        <v>0</v>
      </c>
      <c r="BW1011" s="220">
        <f t="shared" si="507"/>
        <v>0</v>
      </c>
      <c r="BX1011" s="220">
        <f t="shared" si="508"/>
        <v>0</v>
      </c>
      <c r="BY1011" s="220">
        <f t="shared" si="509"/>
        <v>0</v>
      </c>
      <c r="BZ1011" s="220">
        <f t="shared" si="510"/>
        <v>0</v>
      </c>
      <c r="CA1011" s="220">
        <f t="shared" si="511"/>
        <v>0</v>
      </c>
      <c r="CB1011" s="220">
        <f t="shared" si="512"/>
        <v>0</v>
      </c>
      <c r="CC1011" s="220">
        <f t="shared" si="513"/>
        <v>0</v>
      </c>
      <c r="CD1011" s="220">
        <f t="shared" si="514"/>
        <v>0</v>
      </c>
      <c r="CE1011" s="220">
        <f t="shared" si="515"/>
        <v>0</v>
      </c>
      <c r="CF1011" s="220">
        <f t="shared" si="516"/>
        <v>0</v>
      </c>
      <c r="CG1011" s="220">
        <f t="shared" si="517"/>
        <v>0</v>
      </c>
      <c r="CH1011" s="220">
        <f t="shared" si="518"/>
        <v>0</v>
      </c>
      <c r="CI1011" s="220">
        <f t="shared" si="519"/>
        <v>0</v>
      </c>
      <c r="CJ1011" s="220">
        <f t="shared" si="520"/>
        <v>0</v>
      </c>
      <c r="CK1011" s="220">
        <f t="shared" si="521"/>
        <v>0</v>
      </c>
      <c r="CL1011" s="220">
        <f t="shared" si="522"/>
        <v>0</v>
      </c>
      <c r="CM1011" s="220">
        <f t="shared" si="523"/>
        <v>0</v>
      </c>
      <c r="CN1011" s="220">
        <f t="shared" si="524"/>
        <v>0</v>
      </c>
      <c r="CO1011" s="220">
        <f t="shared" si="525"/>
        <v>0</v>
      </c>
      <c r="CP1011" s="220">
        <f t="shared" si="526"/>
        <v>0</v>
      </c>
      <c r="CQ1011" s="220">
        <f t="shared" si="527"/>
        <v>0</v>
      </c>
      <c r="CR1011" s="220">
        <f t="shared" si="528"/>
        <v>0</v>
      </c>
      <c r="CS1011" s="220">
        <f t="shared" si="529"/>
        <v>0</v>
      </c>
      <c r="CT1011" s="220">
        <f t="shared" si="530"/>
        <v>0</v>
      </c>
      <c r="CU1011" s="220">
        <f t="shared" si="531"/>
        <v>0</v>
      </c>
      <c r="CV1011" s="220">
        <f t="shared" si="532"/>
        <v>0</v>
      </c>
      <c r="CW1011" s="220">
        <f t="shared" si="533"/>
        <v>0</v>
      </c>
      <c r="CX1011" s="220">
        <f t="shared" si="534"/>
        <v>0</v>
      </c>
      <c r="CY1011" s="220">
        <f t="shared" si="535"/>
        <v>0</v>
      </c>
      <c r="CZ1011" s="220">
        <f t="shared" si="536"/>
        <v>0</v>
      </c>
      <c r="DA1011" s="220">
        <f t="shared" si="537"/>
        <v>0</v>
      </c>
      <c r="DB1011" s="220">
        <f t="shared" si="538"/>
        <v>0</v>
      </c>
      <c r="DC1011" s="220">
        <f t="shared" si="539"/>
        <v>0</v>
      </c>
      <c r="DD1011" s="220">
        <f t="shared" si="540"/>
        <v>0</v>
      </c>
      <c r="DE1011" s="220">
        <f t="shared" si="541"/>
        <v>0</v>
      </c>
      <c r="DF1011" s="220">
        <f t="shared" si="542"/>
        <v>0</v>
      </c>
      <c r="DG1011" s="220">
        <f t="shared" si="543"/>
        <v>0</v>
      </c>
      <c r="DH1011" s="220">
        <f t="shared" si="544"/>
        <v>0</v>
      </c>
      <c r="DI1011" s="220">
        <f t="shared" si="545"/>
        <v>0</v>
      </c>
      <c r="DJ1011" s="220">
        <f t="shared" si="546"/>
        <v>0</v>
      </c>
      <c r="DK1011" s="96" t="str">
        <f>IF(DJ1011=0,"",IF(SUM($DJ$957:DJ1011)=1,_xlfn.CONCAT(DL1011,),IF($DJ$1014&gt;SUM($DJ$957:DJ1011),_xlfn.CONCAT(", ",DL1011),IF($DJ$1014=SUM($DJ$957:DJ1011),_xlfn.CONCAT(" y ",DL1011)))))</f>
        <v/>
      </c>
      <c r="DL1011" s="98">
        <f t="shared" si="476"/>
        <v>54</v>
      </c>
      <c r="DN1011" s="101"/>
      <c r="DO1011" s="101"/>
      <c r="DQ1011" s="645">
        <f t="shared" si="547"/>
        <v>0</v>
      </c>
      <c r="DR1011" s="647"/>
      <c r="DT1011" s="72"/>
      <c r="DU1011" s="72"/>
    </row>
    <row r="1012" spans="1:125" s="114" customFormat="1" ht="15" customHeight="1">
      <c r="A1012" s="131"/>
      <c r="B1012" s="48"/>
      <c r="C1012" s="82" t="s">
        <v>246</v>
      </c>
      <c r="D1012" s="792" t="str">
        <f>IF(CNGE_2026_M3_Secc1!$AH$40=CNGE_2026_M3_Secc1!$AJ$40,"",IF(CNGE_2026_M3_Secc1!D114="","",CNGE_2026_M3_Secc1!D114))</f>
        <v/>
      </c>
      <c r="E1012" s="793"/>
      <c r="F1012" s="793"/>
      <c r="G1012" s="793"/>
      <c r="H1012" s="793"/>
      <c r="I1012" s="793"/>
      <c r="J1012" s="793"/>
      <c r="K1012" s="793"/>
      <c r="L1012" s="793"/>
      <c r="M1012" s="794"/>
      <c r="N1012" s="432"/>
      <c r="O1012" s="432"/>
      <c r="P1012" s="432"/>
      <c r="Q1012" s="432"/>
      <c r="R1012" s="432"/>
      <c r="S1012" s="432"/>
      <c r="T1012" s="432"/>
      <c r="U1012" s="432"/>
      <c r="V1012" s="432"/>
      <c r="W1012" s="432"/>
      <c r="X1012" s="432"/>
      <c r="Y1012" s="432"/>
      <c r="Z1012" s="432"/>
      <c r="AA1012" s="432"/>
      <c r="AB1012" s="432"/>
      <c r="AC1012" s="432"/>
      <c r="AD1012" s="432"/>
      <c r="AE1012" s="49"/>
      <c r="AF1012" s="219"/>
      <c r="AG1012" s="212"/>
      <c r="AH1012" s="896">
        <f t="shared" si="479"/>
        <v>0</v>
      </c>
      <c r="AI1012" s="627"/>
      <c r="AJ1012" s="896">
        <f t="shared" si="480"/>
        <v>0</v>
      </c>
      <c r="AK1012" s="627"/>
      <c r="AL1012" s="896">
        <f t="shared" si="481"/>
        <v>0</v>
      </c>
      <c r="AM1012" s="627"/>
      <c r="AN1012" s="627">
        <f t="shared" si="482"/>
        <v>0</v>
      </c>
      <c r="AO1012" s="627"/>
      <c r="AP1012" s="639" t="str">
        <f>IF(AN1012=0,"",IF(SUM($AN$957:AN1012)=1,AR1012,IF($AN$1014&gt;SUM($AN$957:AN1012),_xlfn.CONCAT(", ",AR1012),IF($AN$1014=SUM($AN$957:AN1012),_xlfn.CONCAT(" y ",AR1012,".")))))</f>
        <v/>
      </c>
      <c r="AQ1012" s="641" t="str">
        <f>IF(AO1012=0,"", IF(SUM($AN$582:BW1012)=1,AR1012, IF($AN$589&gt;SUM($AN$582:BW1012),_xlfn.CONCAT(", ",AR1012), IF($AN$589=SUM($AN$582:BW1012),_xlfn.CONCAT(" y ",AR1012,".")))))</f>
        <v/>
      </c>
      <c r="AR1012" s="639">
        <f t="shared" si="483"/>
        <v>55</v>
      </c>
      <c r="AS1012" s="641"/>
      <c r="AU1012" s="704">
        <f t="shared" si="484"/>
        <v>0</v>
      </c>
      <c r="AV1012" s="705"/>
      <c r="AX1012" s="639">
        <f t="shared" si="416"/>
        <v>0</v>
      </c>
      <c r="AY1012" s="641"/>
      <c r="AZ1012" s="224"/>
      <c r="BA1012" s="220">
        <f t="shared" si="485"/>
        <v>0</v>
      </c>
      <c r="BB1012" s="220">
        <f t="shared" si="486"/>
        <v>0</v>
      </c>
      <c r="BC1012" s="220">
        <f t="shared" si="487"/>
        <v>0</v>
      </c>
      <c r="BD1012" s="220">
        <f t="shared" si="488"/>
        <v>0</v>
      </c>
      <c r="BE1012" s="220">
        <f t="shared" si="489"/>
        <v>0</v>
      </c>
      <c r="BF1012" s="220">
        <f t="shared" si="490"/>
        <v>0</v>
      </c>
      <c r="BG1012" s="220">
        <f t="shared" si="491"/>
        <v>0</v>
      </c>
      <c r="BH1012" s="220">
        <f t="shared" si="492"/>
        <v>0</v>
      </c>
      <c r="BI1012" s="220">
        <f t="shared" si="493"/>
        <v>0</v>
      </c>
      <c r="BJ1012" s="220">
        <f t="shared" si="494"/>
        <v>0</v>
      </c>
      <c r="BK1012" s="220">
        <f t="shared" si="495"/>
        <v>0</v>
      </c>
      <c r="BL1012" s="220">
        <f t="shared" si="496"/>
        <v>0</v>
      </c>
      <c r="BM1012" s="220">
        <f t="shared" si="497"/>
        <v>0</v>
      </c>
      <c r="BN1012" s="220">
        <f t="shared" si="498"/>
        <v>0</v>
      </c>
      <c r="BO1012" s="220">
        <f t="shared" si="499"/>
        <v>0</v>
      </c>
      <c r="BP1012" s="220">
        <f t="shared" si="500"/>
        <v>0</v>
      </c>
      <c r="BQ1012" s="220">
        <f t="shared" si="501"/>
        <v>0</v>
      </c>
      <c r="BR1012" s="220">
        <f t="shared" si="502"/>
        <v>0</v>
      </c>
      <c r="BS1012" s="220">
        <f t="shared" si="503"/>
        <v>0</v>
      </c>
      <c r="BT1012" s="220">
        <f t="shared" si="504"/>
        <v>0</v>
      </c>
      <c r="BU1012" s="220">
        <f t="shared" si="505"/>
        <v>0</v>
      </c>
      <c r="BV1012" s="220">
        <f t="shared" si="506"/>
        <v>0</v>
      </c>
      <c r="BW1012" s="220">
        <f t="shared" si="507"/>
        <v>0</v>
      </c>
      <c r="BX1012" s="220">
        <f t="shared" si="508"/>
        <v>0</v>
      </c>
      <c r="BY1012" s="220">
        <f t="shared" si="509"/>
        <v>0</v>
      </c>
      <c r="BZ1012" s="220">
        <f t="shared" si="510"/>
        <v>0</v>
      </c>
      <c r="CA1012" s="220">
        <f t="shared" si="511"/>
        <v>0</v>
      </c>
      <c r="CB1012" s="220">
        <f t="shared" si="512"/>
        <v>0</v>
      </c>
      <c r="CC1012" s="220">
        <f t="shared" si="513"/>
        <v>0</v>
      </c>
      <c r="CD1012" s="220">
        <f t="shared" si="514"/>
        <v>0</v>
      </c>
      <c r="CE1012" s="220">
        <f t="shared" si="515"/>
        <v>0</v>
      </c>
      <c r="CF1012" s="220">
        <f t="shared" si="516"/>
        <v>0</v>
      </c>
      <c r="CG1012" s="220">
        <f t="shared" si="517"/>
        <v>0</v>
      </c>
      <c r="CH1012" s="220">
        <f t="shared" si="518"/>
        <v>0</v>
      </c>
      <c r="CI1012" s="220">
        <f t="shared" si="519"/>
        <v>0</v>
      </c>
      <c r="CJ1012" s="220">
        <f t="shared" si="520"/>
        <v>0</v>
      </c>
      <c r="CK1012" s="220">
        <f t="shared" si="521"/>
        <v>0</v>
      </c>
      <c r="CL1012" s="220">
        <f t="shared" si="522"/>
        <v>0</v>
      </c>
      <c r="CM1012" s="220">
        <f t="shared" si="523"/>
        <v>0</v>
      </c>
      <c r="CN1012" s="220">
        <f t="shared" si="524"/>
        <v>0</v>
      </c>
      <c r="CO1012" s="220">
        <f t="shared" si="525"/>
        <v>0</v>
      </c>
      <c r="CP1012" s="220">
        <f t="shared" si="526"/>
        <v>0</v>
      </c>
      <c r="CQ1012" s="220">
        <f t="shared" si="527"/>
        <v>0</v>
      </c>
      <c r="CR1012" s="220">
        <f t="shared" si="528"/>
        <v>0</v>
      </c>
      <c r="CS1012" s="220">
        <f t="shared" si="529"/>
        <v>0</v>
      </c>
      <c r="CT1012" s="220">
        <f t="shared" si="530"/>
        <v>0</v>
      </c>
      <c r="CU1012" s="220">
        <f t="shared" si="531"/>
        <v>0</v>
      </c>
      <c r="CV1012" s="220">
        <f t="shared" si="532"/>
        <v>0</v>
      </c>
      <c r="CW1012" s="220">
        <f t="shared" si="533"/>
        <v>0</v>
      </c>
      <c r="CX1012" s="220">
        <f t="shared" si="534"/>
        <v>0</v>
      </c>
      <c r="CY1012" s="220">
        <f t="shared" si="535"/>
        <v>0</v>
      </c>
      <c r="CZ1012" s="220">
        <f t="shared" si="536"/>
        <v>0</v>
      </c>
      <c r="DA1012" s="220">
        <f t="shared" si="537"/>
        <v>0</v>
      </c>
      <c r="DB1012" s="220">
        <f t="shared" si="538"/>
        <v>0</v>
      </c>
      <c r="DC1012" s="220">
        <f t="shared" si="539"/>
        <v>0</v>
      </c>
      <c r="DD1012" s="220">
        <f t="shared" si="540"/>
        <v>0</v>
      </c>
      <c r="DE1012" s="220">
        <f t="shared" si="541"/>
        <v>0</v>
      </c>
      <c r="DF1012" s="220">
        <f t="shared" si="542"/>
        <v>0</v>
      </c>
      <c r="DG1012" s="220">
        <f t="shared" si="543"/>
        <v>0</v>
      </c>
      <c r="DH1012" s="220">
        <f t="shared" si="544"/>
        <v>0</v>
      </c>
      <c r="DI1012" s="220">
        <f t="shared" si="545"/>
        <v>0</v>
      </c>
      <c r="DJ1012" s="220">
        <f t="shared" si="546"/>
        <v>0</v>
      </c>
      <c r="DK1012" s="96" t="str">
        <f>IF(DJ1012=0,"",IF(SUM($DJ$957:DJ1012)=1,_xlfn.CONCAT(DL1012,),IF($DJ$1014&gt;SUM($DJ$957:DJ1012),_xlfn.CONCAT(", ",DL1012),IF($DJ$1014=SUM($DJ$957:DJ1012),_xlfn.CONCAT(" y ",DL1012)))))</f>
        <v/>
      </c>
      <c r="DL1012" s="98">
        <f t="shared" si="476"/>
        <v>55</v>
      </c>
      <c r="DN1012" s="101"/>
      <c r="DO1012" s="101"/>
      <c r="DQ1012" s="645">
        <f t="shared" si="547"/>
        <v>0</v>
      </c>
      <c r="DR1012" s="647"/>
      <c r="DT1012" s="72"/>
      <c r="DU1012" s="72"/>
    </row>
    <row r="1013" spans="1:125" s="72" customFormat="1" ht="24" customHeight="1">
      <c r="A1013" s="131"/>
      <c r="C1013" s="82" t="s">
        <v>321</v>
      </c>
      <c r="D1013" s="792" t="s">
        <v>7675</v>
      </c>
      <c r="E1013" s="793"/>
      <c r="F1013" s="793"/>
      <c r="G1013" s="793"/>
      <c r="H1013" s="793"/>
      <c r="I1013" s="793"/>
      <c r="J1013" s="793"/>
      <c r="K1013" s="793"/>
      <c r="L1013" s="793"/>
      <c r="M1013" s="794"/>
      <c r="N1013" s="432"/>
      <c r="O1013" s="432"/>
      <c r="P1013" s="432"/>
      <c r="Q1013" s="432"/>
      <c r="R1013" s="432"/>
      <c r="S1013" s="432"/>
      <c r="T1013" s="432"/>
      <c r="U1013" s="432"/>
      <c r="V1013" s="432"/>
      <c r="W1013" s="432"/>
      <c r="X1013" s="432"/>
      <c r="Y1013" s="432"/>
      <c r="Z1013" s="432"/>
      <c r="AA1013" s="432"/>
      <c r="AB1013" s="432"/>
      <c r="AC1013" s="432"/>
      <c r="AD1013" s="432"/>
      <c r="AE1013" s="12"/>
      <c r="AF1013" s="219"/>
      <c r="AH1013" s="896">
        <f t="shared" si="479"/>
        <v>0</v>
      </c>
      <c r="AI1013" s="627"/>
      <c r="AJ1013" s="896">
        <f t="shared" si="480"/>
        <v>0</v>
      </c>
      <c r="AK1013" s="627"/>
      <c r="AL1013" s="896">
        <f t="shared" si="481"/>
        <v>0</v>
      </c>
      <c r="AM1013" s="627"/>
      <c r="AN1013" s="627">
        <f t="shared" si="482"/>
        <v>0</v>
      </c>
      <c r="AO1013" s="627"/>
      <c r="AP1013" s="639" t="str">
        <f>IF(AN1013=0,"",IF(SUM($AN$957:AN1013)=1,AR1013,IF($AN$1014&gt;SUM($AN$957:AN1013),_xlfn.CONCAT(", ",AR1013),IF($AN$1014=SUM($AN$957:AN1013),_xlfn.CONCAT(" y ",AR1013,".")))))</f>
        <v/>
      </c>
      <c r="AQ1013" s="641" t="str">
        <f>IF(AO1013=0,"", IF(SUM($AN$582:BW1013)=1,AR1013, IF($AN$589&gt;SUM($AN$582:BW1013),_xlfn.CONCAT(", ",AR1013), IF($AN$589=SUM($AN$582:BW1013),_xlfn.CONCAT(" y ",AR1013,".")))))</f>
        <v/>
      </c>
      <c r="AR1013" s="639">
        <f t="shared" si="483"/>
        <v>99</v>
      </c>
      <c r="AS1013" s="641"/>
      <c r="AU1013" s="704">
        <f t="shared" si="484"/>
        <v>0</v>
      </c>
      <c r="AV1013" s="705"/>
      <c r="AX1013" s="639">
        <f t="shared" si="416"/>
        <v>0</v>
      </c>
      <c r="AY1013" s="641"/>
      <c r="BA1013" s="220">
        <f t="shared" si="485"/>
        <v>0</v>
      </c>
      <c r="BB1013" s="220">
        <f t="shared" si="486"/>
        <v>0</v>
      </c>
      <c r="BC1013" s="220">
        <f t="shared" si="487"/>
        <v>0</v>
      </c>
      <c r="BD1013" s="220">
        <f t="shared" si="488"/>
        <v>0</v>
      </c>
      <c r="BE1013" s="220">
        <f t="shared" si="489"/>
        <v>0</v>
      </c>
      <c r="BF1013" s="220">
        <f t="shared" si="490"/>
        <v>0</v>
      </c>
      <c r="BG1013" s="220">
        <f t="shared" si="491"/>
        <v>0</v>
      </c>
      <c r="BH1013" s="220">
        <f t="shared" si="492"/>
        <v>0</v>
      </c>
      <c r="BI1013" s="220">
        <f t="shared" si="493"/>
        <v>0</v>
      </c>
      <c r="BJ1013" s="220">
        <f t="shared" si="494"/>
        <v>0</v>
      </c>
      <c r="BK1013" s="220">
        <f t="shared" si="495"/>
        <v>0</v>
      </c>
      <c r="BL1013" s="220">
        <f t="shared" si="496"/>
        <v>0</v>
      </c>
      <c r="BM1013" s="220">
        <f t="shared" si="497"/>
        <v>0</v>
      </c>
      <c r="BN1013" s="220">
        <f t="shared" si="498"/>
        <v>0</v>
      </c>
      <c r="BO1013" s="220">
        <f t="shared" si="499"/>
        <v>0</v>
      </c>
      <c r="BP1013" s="220">
        <f t="shared" si="500"/>
        <v>0</v>
      </c>
      <c r="BQ1013" s="220">
        <f t="shared" si="501"/>
        <v>0</v>
      </c>
      <c r="BR1013" s="220">
        <f t="shared" si="502"/>
        <v>0</v>
      </c>
      <c r="BS1013" s="220">
        <f t="shared" si="503"/>
        <v>0</v>
      </c>
      <c r="BT1013" s="220">
        <f t="shared" si="504"/>
        <v>0</v>
      </c>
      <c r="BU1013" s="220">
        <f t="shared" si="505"/>
        <v>0</v>
      </c>
      <c r="BV1013" s="220">
        <f t="shared" si="506"/>
        <v>0</v>
      </c>
      <c r="BW1013" s="220">
        <f t="shared" si="507"/>
        <v>0</v>
      </c>
      <c r="BX1013" s="220">
        <f t="shared" si="508"/>
        <v>0</v>
      </c>
      <c r="BY1013" s="220">
        <f t="shared" si="509"/>
        <v>0</v>
      </c>
      <c r="BZ1013" s="220">
        <f t="shared" si="510"/>
        <v>0</v>
      </c>
      <c r="CA1013" s="220">
        <f t="shared" si="511"/>
        <v>0</v>
      </c>
      <c r="CB1013" s="220">
        <f t="shared" si="512"/>
        <v>0</v>
      </c>
      <c r="CC1013" s="220">
        <f t="shared" si="513"/>
        <v>0</v>
      </c>
      <c r="CD1013" s="220">
        <f t="shared" si="514"/>
        <v>0</v>
      </c>
      <c r="CE1013" s="220">
        <f t="shared" si="515"/>
        <v>0</v>
      </c>
      <c r="CF1013" s="220">
        <f t="shared" si="516"/>
        <v>0</v>
      </c>
      <c r="CG1013" s="220">
        <f t="shared" si="517"/>
        <v>0</v>
      </c>
      <c r="CH1013" s="220">
        <f t="shared" si="518"/>
        <v>0</v>
      </c>
      <c r="CI1013" s="220">
        <f t="shared" si="519"/>
        <v>0</v>
      </c>
      <c r="CJ1013" s="220">
        <f t="shared" si="520"/>
        <v>0</v>
      </c>
      <c r="CK1013" s="220">
        <f t="shared" si="521"/>
        <v>0</v>
      </c>
      <c r="CL1013" s="220">
        <f t="shared" si="522"/>
        <v>0</v>
      </c>
      <c r="CM1013" s="220">
        <f t="shared" si="523"/>
        <v>0</v>
      </c>
      <c r="CN1013" s="220">
        <f t="shared" si="524"/>
        <v>0</v>
      </c>
      <c r="CO1013" s="220">
        <f t="shared" si="525"/>
        <v>0</v>
      </c>
      <c r="CP1013" s="220">
        <f t="shared" si="526"/>
        <v>0</v>
      </c>
      <c r="CQ1013" s="220">
        <f t="shared" si="527"/>
        <v>0</v>
      </c>
      <c r="CR1013" s="220">
        <f t="shared" si="528"/>
        <v>0</v>
      </c>
      <c r="CS1013" s="220">
        <f t="shared" si="529"/>
        <v>0</v>
      </c>
      <c r="CT1013" s="220">
        <f t="shared" si="530"/>
        <v>0</v>
      </c>
      <c r="CU1013" s="220">
        <f t="shared" si="531"/>
        <v>0</v>
      </c>
      <c r="CV1013" s="220">
        <f t="shared" si="532"/>
        <v>0</v>
      </c>
      <c r="CW1013" s="220">
        <f t="shared" si="533"/>
        <v>0</v>
      </c>
      <c r="CX1013" s="220">
        <f t="shared" si="534"/>
        <v>0</v>
      </c>
      <c r="CY1013" s="220">
        <f t="shared" si="535"/>
        <v>0</v>
      </c>
      <c r="CZ1013" s="220">
        <f t="shared" si="536"/>
        <v>0</v>
      </c>
      <c r="DA1013" s="220">
        <f t="shared" si="537"/>
        <v>0</v>
      </c>
      <c r="DB1013" s="220">
        <f t="shared" si="538"/>
        <v>0</v>
      </c>
      <c r="DC1013" s="220">
        <f t="shared" si="539"/>
        <v>0</v>
      </c>
      <c r="DD1013" s="220">
        <f t="shared" si="540"/>
        <v>0</v>
      </c>
      <c r="DE1013" s="220">
        <f t="shared" si="541"/>
        <v>0</v>
      </c>
      <c r="DF1013" s="220">
        <f t="shared" si="542"/>
        <v>0</v>
      </c>
      <c r="DG1013" s="220">
        <f t="shared" si="543"/>
        <v>0</v>
      </c>
      <c r="DH1013" s="220">
        <f t="shared" si="544"/>
        <v>0</v>
      </c>
      <c r="DI1013" s="220">
        <f t="shared" si="545"/>
        <v>0</v>
      </c>
      <c r="DJ1013" s="220">
        <f t="shared" si="546"/>
        <v>0</v>
      </c>
      <c r="DK1013" s="96" t="str">
        <f>IF(DJ1013=0,"",IF(SUM($DJ$957:DJ1013)=1,_xlfn.CONCAT(DL1013,),IF($DJ$1014&gt;SUM($DJ$957:DJ1013),_xlfn.CONCAT(", ",DL1013),IF($DJ$1014=SUM($DJ$957:DJ1013),_xlfn.CONCAT(" y ",DL1013)))))</f>
        <v/>
      </c>
      <c r="DL1013" s="98">
        <f t="shared" si="476"/>
        <v>99</v>
      </c>
      <c r="DQ1013" s="645">
        <f t="shared" si="547"/>
        <v>0</v>
      </c>
      <c r="DR1013" s="647"/>
    </row>
    <row r="1014" spans="1:125" ht="15">
      <c r="A1014" s="131"/>
      <c r="C1014" s="44"/>
      <c r="D1014" s="44"/>
      <c r="E1014" s="44"/>
      <c r="F1014" s="44"/>
      <c r="G1014" s="44"/>
      <c r="H1014" s="44"/>
      <c r="I1014" s="44"/>
      <c r="J1014" s="44"/>
      <c r="K1014" s="44"/>
      <c r="L1014" s="44"/>
      <c r="M1014" s="148" t="s">
        <v>126</v>
      </c>
      <c r="N1014" s="174">
        <f>IF(AND(SUM(N957:N1013)=0,COUNTIF(N957:N1013,"NS")&gt;0),"NS",
IF(AND(SUM(N957:N1013)=0,COUNTIF(N957:N1013,0)&gt;0),0,
IF(AND(SUM(N957:N1013)=0,COUNTIF(N957:N1013,"NA")&gt;0),"NA",
SUM(N957:N1013))))</f>
        <v>0</v>
      </c>
      <c r="O1014" s="174">
        <f t="shared" ref="O1014:AD1014" si="548">IF(AND(SUM(O957:O1013)=0,COUNTIF(O957:O1013,"NS")&gt;0),"NS",
IF(AND(SUM(O957:O1013)=0,COUNTIF(O957:O1013,0)&gt;0),0,
IF(AND(SUM(O957:O1013)=0,COUNTIF(O957:O1013,"NA")&gt;0),"NA",
SUM(O957:O1013))))</f>
        <v>0</v>
      </c>
      <c r="P1014" s="174">
        <f t="shared" si="548"/>
        <v>0</v>
      </c>
      <c r="Q1014" s="174">
        <f t="shared" si="548"/>
        <v>0</v>
      </c>
      <c r="R1014" s="174">
        <f t="shared" si="548"/>
        <v>0</v>
      </c>
      <c r="S1014" s="174">
        <f t="shared" si="548"/>
        <v>0</v>
      </c>
      <c r="T1014" s="174">
        <f t="shared" si="548"/>
        <v>0</v>
      </c>
      <c r="U1014" s="174">
        <f t="shared" si="548"/>
        <v>0</v>
      </c>
      <c r="V1014" s="174">
        <f t="shared" si="548"/>
        <v>0</v>
      </c>
      <c r="W1014" s="174">
        <f t="shared" si="548"/>
        <v>0</v>
      </c>
      <c r="X1014" s="174">
        <f t="shared" si="548"/>
        <v>0</v>
      </c>
      <c r="Y1014" s="174">
        <f t="shared" si="548"/>
        <v>0</v>
      </c>
      <c r="Z1014" s="174">
        <f t="shared" si="548"/>
        <v>0</v>
      </c>
      <c r="AA1014" s="174">
        <f t="shared" si="548"/>
        <v>0</v>
      </c>
      <c r="AB1014" s="174">
        <f t="shared" si="548"/>
        <v>0</v>
      </c>
      <c r="AC1014" s="174">
        <f t="shared" si="548"/>
        <v>0</v>
      </c>
      <c r="AD1014" s="174">
        <f t="shared" si="548"/>
        <v>0</v>
      </c>
      <c r="AE1014" s="12"/>
      <c r="AH1014" s="226"/>
      <c r="AI1014" s="226"/>
      <c r="AJ1014" s="226"/>
      <c r="AK1014" s="226"/>
      <c r="AL1014" s="226"/>
      <c r="AM1014" s="226"/>
      <c r="AN1014" s="918">
        <f>SUM(AN957:AO997)</f>
        <v>0</v>
      </c>
      <c r="AO1014" s="918"/>
      <c r="AP1014" s="915" t="str">
        <f>IF(AN1014=0,"", _xlfn.CONCAT(AP957:AQ996))</f>
        <v/>
      </c>
      <c r="AQ1014" s="916"/>
      <c r="AR1014" s="226"/>
      <c r="AS1014" s="226"/>
      <c r="AX1014" s="877">
        <f>SUM(AX957:AY1013)</f>
        <v>0</v>
      </c>
      <c r="AY1014" s="878"/>
      <c r="BA1014" s="226"/>
      <c r="BB1014" s="226"/>
      <c r="BC1014" s="226"/>
      <c r="BD1014" s="226"/>
      <c r="BE1014" s="226"/>
      <c r="BF1014" s="226"/>
      <c r="BG1014" s="226"/>
      <c r="BH1014" s="226"/>
      <c r="BI1014" s="226"/>
      <c r="BJ1014" s="226"/>
      <c r="BK1014" s="226"/>
      <c r="BL1014" s="226"/>
      <c r="BM1014" s="226"/>
      <c r="BN1014" s="226"/>
      <c r="BO1014" s="226"/>
      <c r="BP1014" s="226"/>
      <c r="BQ1014" s="226"/>
      <c r="BR1014" s="226"/>
      <c r="BS1014" s="226"/>
      <c r="BT1014" s="226"/>
      <c r="BU1014" s="226"/>
      <c r="BV1014" s="226"/>
      <c r="BW1014" s="226"/>
      <c r="BX1014" s="226"/>
      <c r="BY1014" s="226"/>
      <c r="BZ1014" s="226"/>
      <c r="CA1014" s="226"/>
      <c r="CB1014" s="226"/>
      <c r="CC1014" s="226"/>
      <c r="CD1014" s="226"/>
      <c r="CE1014" s="226"/>
      <c r="CF1014" s="226"/>
      <c r="CG1014" s="226"/>
      <c r="CH1014" s="226"/>
      <c r="CI1014" s="226"/>
      <c r="CJ1014" s="226"/>
      <c r="CK1014" s="226"/>
      <c r="CL1014" s="226"/>
      <c r="CM1014" s="226"/>
      <c r="CN1014" s="226"/>
      <c r="CO1014" s="226"/>
      <c r="CP1014" s="226"/>
      <c r="CQ1014" s="226"/>
      <c r="CR1014" s="226"/>
      <c r="CS1014" s="226"/>
      <c r="CT1014" s="226"/>
      <c r="CU1014" s="226"/>
      <c r="CV1014" s="226"/>
      <c r="CW1014" s="226"/>
      <c r="CX1014" s="226"/>
      <c r="CY1014" s="226"/>
      <c r="CZ1014" s="226"/>
      <c r="DA1014" s="226"/>
      <c r="DB1014" s="226"/>
      <c r="DC1014" s="226"/>
      <c r="DD1014" s="226"/>
      <c r="DE1014" s="226"/>
      <c r="DF1014" s="226"/>
      <c r="DG1014" s="226"/>
      <c r="DH1014" s="226"/>
      <c r="DI1014" s="226"/>
      <c r="DJ1014" s="227">
        <f>SUM(DJ957:DJ1013)</f>
        <v>0</v>
      </c>
      <c r="DK1014" s="228" t="str">
        <f>IF(DJ1014=0,"", IF(DJ1014=1,VLOOKUP(1,DJ957:DK1013,1,FALSE), IF(DJ1014&gt;1,_xlfn.CONCAT(DK957:DK1013),"")))</f>
        <v/>
      </c>
      <c r="DL1014" s="226"/>
      <c r="DQ1014" s="642">
        <f>SUM(DQ957:DR1013)</f>
        <v>0</v>
      </c>
      <c r="DR1014" s="643"/>
    </row>
    <row r="1015" spans="1:125" ht="15">
      <c r="A1015" s="131"/>
      <c r="AE1015" s="12"/>
    </row>
    <row r="1016" spans="1:125" s="72" customFormat="1" ht="15" customHeight="1">
      <c r="A1016" s="131"/>
      <c r="B1016" s="15"/>
      <c r="C1016" s="15"/>
      <c r="D1016" s="15"/>
      <c r="E1016" s="15"/>
      <c r="F1016" s="15"/>
      <c r="G1016" s="15"/>
      <c r="H1016" s="15"/>
      <c r="I1016" s="15"/>
      <c r="J1016" s="15"/>
      <c r="K1016" s="15"/>
      <c r="L1016" s="15"/>
      <c r="M1016" s="15"/>
      <c r="N1016" s="15"/>
      <c r="O1016" s="15"/>
      <c r="P1016" s="15"/>
      <c r="Q1016" s="15"/>
      <c r="R1016" s="15"/>
      <c r="S1016" s="15"/>
      <c r="T1016" s="15"/>
      <c r="U1016" s="15"/>
      <c r="V1016" s="15"/>
      <c r="W1016" s="15"/>
      <c r="X1016" s="15"/>
      <c r="Y1016" s="15"/>
      <c r="Z1016" s="15"/>
      <c r="AA1016" s="761" t="s">
        <v>149</v>
      </c>
      <c r="AB1016" s="761"/>
      <c r="AC1016" s="761"/>
      <c r="AD1016" s="761"/>
      <c r="AE1016" s="12"/>
      <c r="AF1016" s="122"/>
      <c r="AG1016" s="212"/>
    </row>
    <row r="1017" spans="1:125" s="72" customFormat="1" ht="36" customHeight="1">
      <c r="A1017" s="131"/>
      <c r="B1017" s="48"/>
      <c r="C1017" s="558" t="s">
        <v>535</v>
      </c>
      <c r="D1017" s="558"/>
      <c r="E1017" s="558"/>
      <c r="F1017" s="558"/>
      <c r="G1017" s="558"/>
      <c r="H1017" s="558"/>
      <c r="I1017" s="558" t="s">
        <v>1199</v>
      </c>
      <c r="J1017" s="558"/>
      <c r="K1017" s="558"/>
      <c r="L1017" s="558"/>
      <c r="M1017" s="558"/>
      <c r="N1017" s="558"/>
      <c r="O1017" s="558"/>
      <c r="P1017" s="558"/>
      <c r="Q1017" s="558"/>
      <c r="R1017" s="558"/>
      <c r="S1017" s="558"/>
      <c r="T1017" s="558"/>
      <c r="U1017" s="558"/>
      <c r="V1017" s="558"/>
      <c r="W1017" s="558"/>
      <c r="X1017" s="558"/>
      <c r="Y1017" s="558"/>
      <c r="Z1017" s="558"/>
      <c r="AA1017" s="558"/>
      <c r="AB1017" s="558"/>
      <c r="AC1017" s="558"/>
      <c r="AD1017" s="558"/>
      <c r="AE1017" s="12"/>
      <c r="AF1017" s="122"/>
      <c r="AG1017" s="212"/>
    </row>
    <row r="1018" spans="1:125" s="72" customFormat="1" ht="15" customHeight="1">
      <c r="A1018" s="131"/>
      <c r="B1018" s="48"/>
      <c r="C1018" s="558"/>
      <c r="D1018" s="558"/>
      <c r="E1018" s="558"/>
      <c r="F1018" s="558"/>
      <c r="G1018" s="558"/>
      <c r="H1018" s="558"/>
      <c r="I1018" s="714" t="s">
        <v>66</v>
      </c>
      <c r="J1018" s="715"/>
      <c r="K1018" s="715"/>
      <c r="L1018" s="715"/>
      <c r="M1018" s="716"/>
      <c r="N1018" s="678" t="s">
        <v>67</v>
      </c>
      <c r="O1018" s="678"/>
      <c r="P1018" s="678"/>
      <c r="Q1018" s="678"/>
      <c r="R1018" s="678"/>
      <c r="S1018" s="678"/>
      <c r="T1018" s="757" t="s">
        <v>68</v>
      </c>
      <c r="U1018" s="757" t="s">
        <v>69</v>
      </c>
      <c r="V1018" s="758" t="s">
        <v>70</v>
      </c>
      <c r="W1018" s="759"/>
      <c r="X1018" s="759"/>
      <c r="Y1018" s="760"/>
      <c r="Z1018" s="757" t="s">
        <v>71</v>
      </c>
      <c r="AA1018" s="757" t="s">
        <v>72</v>
      </c>
      <c r="AB1018" s="757" t="s">
        <v>73</v>
      </c>
      <c r="AC1018" s="757" t="s">
        <v>74</v>
      </c>
      <c r="AD1018" s="678" t="s">
        <v>75</v>
      </c>
      <c r="AE1018" s="12"/>
      <c r="AF1018" s="122"/>
      <c r="AG1018" s="212"/>
    </row>
    <row r="1019" spans="1:125" s="72" customFormat="1" ht="24" customHeight="1">
      <c r="A1019" s="131"/>
      <c r="B1019" s="48"/>
      <c r="C1019" s="558"/>
      <c r="D1019" s="558"/>
      <c r="E1019" s="558"/>
      <c r="F1019" s="558"/>
      <c r="G1019" s="558"/>
      <c r="H1019" s="558"/>
      <c r="I1019" s="223" t="s">
        <v>148</v>
      </c>
      <c r="J1019" s="223" t="s">
        <v>657</v>
      </c>
      <c r="K1019" s="223" t="s">
        <v>658</v>
      </c>
      <c r="L1019" s="223" t="s">
        <v>878</v>
      </c>
      <c r="M1019" s="223" t="s">
        <v>879</v>
      </c>
      <c r="N1019" s="223" t="s">
        <v>150</v>
      </c>
      <c r="O1019" s="223" t="s">
        <v>151</v>
      </c>
      <c r="P1019" s="223" t="s">
        <v>152</v>
      </c>
      <c r="Q1019" s="223" t="s">
        <v>153</v>
      </c>
      <c r="R1019" s="223" t="s">
        <v>154</v>
      </c>
      <c r="S1019" s="223" t="s">
        <v>155</v>
      </c>
      <c r="T1019" s="713"/>
      <c r="U1019" s="713"/>
      <c r="V1019" s="223" t="s">
        <v>156</v>
      </c>
      <c r="W1019" s="223" t="s">
        <v>157</v>
      </c>
      <c r="X1019" s="223" t="s">
        <v>158</v>
      </c>
      <c r="Y1019" s="223" t="s">
        <v>159</v>
      </c>
      <c r="Z1019" s="713"/>
      <c r="AA1019" s="713"/>
      <c r="AB1019" s="713"/>
      <c r="AC1019" s="713"/>
      <c r="AD1019" s="678"/>
      <c r="AE1019" s="12"/>
      <c r="AF1019" s="122"/>
      <c r="AG1019" s="212"/>
    </row>
    <row r="1020" spans="1:125" s="72" customFormat="1" ht="15" customHeight="1">
      <c r="A1020" s="131"/>
      <c r="B1020" s="15"/>
      <c r="C1020" s="186" t="s">
        <v>391</v>
      </c>
      <c r="D1020" s="746" t="s">
        <v>270</v>
      </c>
      <c r="E1020" s="746"/>
      <c r="F1020" s="746"/>
      <c r="G1020" s="746"/>
      <c r="H1020" s="746"/>
      <c r="I1020" s="436"/>
      <c r="J1020" s="436"/>
      <c r="K1020" s="436"/>
      <c r="L1020" s="436"/>
      <c r="M1020" s="436"/>
      <c r="N1020" s="436"/>
      <c r="O1020" s="436"/>
      <c r="P1020" s="436"/>
      <c r="Q1020" s="436"/>
      <c r="R1020" s="436"/>
      <c r="S1020" s="436"/>
      <c r="T1020" s="436"/>
      <c r="U1020" s="436"/>
      <c r="V1020" s="436"/>
      <c r="W1020" s="436"/>
      <c r="X1020" s="436"/>
      <c r="Y1020" s="436"/>
      <c r="Z1020" s="436"/>
      <c r="AA1020" s="436"/>
      <c r="AB1020" s="436"/>
      <c r="AC1020" s="436"/>
      <c r="AD1020" s="436"/>
      <c r="AE1020" s="12"/>
      <c r="AF1020" s="122"/>
      <c r="AG1020" s="212"/>
    </row>
    <row r="1021" spans="1:125" s="72" customFormat="1" ht="15" customHeight="1">
      <c r="A1021" s="131"/>
      <c r="B1021" s="15"/>
      <c r="C1021" s="186" t="s">
        <v>66</v>
      </c>
      <c r="D1021" s="746" t="str">
        <f>IF(CNGE_2026_M3_Secc1!$AH$40=CNGE_2026_M3_Secc1!$AJ$40,"",IF(CNGE_2026_M3_Secc1!D60="","",CNGE_2026_M3_Secc1!D60))</f>
        <v/>
      </c>
      <c r="E1021" s="746"/>
      <c r="F1021" s="746"/>
      <c r="G1021" s="746"/>
      <c r="H1021" s="746"/>
      <c r="I1021" s="436"/>
      <c r="J1021" s="436"/>
      <c r="K1021" s="436"/>
      <c r="L1021" s="436"/>
      <c r="M1021" s="436"/>
      <c r="N1021" s="436"/>
      <c r="O1021" s="436"/>
      <c r="P1021" s="436"/>
      <c r="Q1021" s="436"/>
      <c r="R1021" s="436"/>
      <c r="S1021" s="436"/>
      <c r="T1021" s="436"/>
      <c r="U1021" s="436"/>
      <c r="V1021" s="436"/>
      <c r="W1021" s="436"/>
      <c r="X1021" s="436"/>
      <c r="Y1021" s="436"/>
      <c r="Z1021" s="436"/>
      <c r="AA1021" s="436"/>
      <c r="AB1021" s="436"/>
      <c r="AC1021" s="436"/>
      <c r="AD1021" s="436"/>
      <c r="AE1021" s="12"/>
      <c r="AF1021" s="122"/>
      <c r="AG1021" s="212"/>
    </row>
    <row r="1022" spans="1:125" s="72" customFormat="1" ht="15" customHeight="1">
      <c r="A1022" s="131"/>
      <c r="B1022" s="15"/>
      <c r="C1022" s="82" t="s">
        <v>67</v>
      </c>
      <c r="D1022" s="746" t="str">
        <f>IF(CNGE_2026_M3_Secc1!$AH$40=CNGE_2026_M3_Secc1!$AJ$40,"",IF(CNGE_2026_M3_Secc1!D61="","",CNGE_2026_M3_Secc1!D61))</f>
        <v/>
      </c>
      <c r="E1022" s="746"/>
      <c r="F1022" s="746"/>
      <c r="G1022" s="746"/>
      <c r="H1022" s="746"/>
      <c r="I1022" s="436"/>
      <c r="J1022" s="436"/>
      <c r="K1022" s="436"/>
      <c r="L1022" s="436"/>
      <c r="M1022" s="436"/>
      <c r="N1022" s="436"/>
      <c r="O1022" s="436"/>
      <c r="P1022" s="436"/>
      <c r="Q1022" s="436"/>
      <c r="R1022" s="436"/>
      <c r="S1022" s="436"/>
      <c r="T1022" s="436"/>
      <c r="U1022" s="436"/>
      <c r="V1022" s="436"/>
      <c r="W1022" s="436"/>
      <c r="X1022" s="436"/>
      <c r="Y1022" s="436"/>
      <c r="Z1022" s="436"/>
      <c r="AA1022" s="436"/>
      <c r="AB1022" s="436"/>
      <c r="AC1022" s="436"/>
      <c r="AD1022" s="436"/>
      <c r="AE1022" s="12"/>
      <c r="AF1022" s="122"/>
      <c r="AG1022" s="212"/>
    </row>
    <row r="1023" spans="1:125" s="72" customFormat="1" ht="15" customHeight="1">
      <c r="A1023" s="131"/>
      <c r="B1023" s="15"/>
      <c r="C1023" s="82" t="s">
        <v>68</v>
      </c>
      <c r="D1023" s="746" t="str">
        <f>IF(CNGE_2026_M3_Secc1!$AH$40=CNGE_2026_M3_Secc1!$AJ$40,"",IF(CNGE_2026_M3_Secc1!D62="","",CNGE_2026_M3_Secc1!D62))</f>
        <v/>
      </c>
      <c r="E1023" s="746"/>
      <c r="F1023" s="746"/>
      <c r="G1023" s="746"/>
      <c r="H1023" s="746"/>
      <c r="I1023" s="436"/>
      <c r="J1023" s="436"/>
      <c r="K1023" s="436"/>
      <c r="L1023" s="436"/>
      <c r="M1023" s="436"/>
      <c r="N1023" s="436"/>
      <c r="O1023" s="436"/>
      <c r="P1023" s="436"/>
      <c r="Q1023" s="436"/>
      <c r="R1023" s="436"/>
      <c r="S1023" s="436"/>
      <c r="T1023" s="436"/>
      <c r="U1023" s="436"/>
      <c r="V1023" s="436"/>
      <c r="W1023" s="436"/>
      <c r="X1023" s="436"/>
      <c r="Y1023" s="436"/>
      <c r="Z1023" s="436"/>
      <c r="AA1023" s="436"/>
      <c r="AB1023" s="436"/>
      <c r="AC1023" s="436"/>
      <c r="AD1023" s="436"/>
      <c r="AE1023" s="12"/>
      <c r="AF1023" s="122"/>
      <c r="AG1023" s="212"/>
    </row>
    <row r="1024" spans="1:125" s="72" customFormat="1" ht="15" customHeight="1">
      <c r="A1024" s="131"/>
      <c r="B1024" s="15"/>
      <c r="C1024" s="82" t="s">
        <v>69</v>
      </c>
      <c r="D1024" s="746" t="str">
        <f>IF(CNGE_2026_M3_Secc1!$AH$40=CNGE_2026_M3_Secc1!$AJ$40,"",IF(CNGE_2026_M3_Secc1!D63="","",CNGE_2026_M3_Secc1!D63))</f>
        <v/>
      </c>
      <c r="E1024" s="746"/>
      <c r="F1024" s="746"/>
      <c r="G1024" s="746"/>
      <c r="H1024" s="746"/>
      <c r="I1024" s="436"/>
      <c r="J1024" s="436"/>
      <c r="K1024" s="436"/>
      <c r="L1024" s="436"/>
      <c r="M1024" s="436"/>
      <c r="N1024" s="436"/>
      <c r="O1024" s="436"/>
      <c r="P1024" s="436"/>
      <c r="Q1024" s="436"/>
      <c r="R1024" s="436"/>
      <c r="S1024" s="436"/>
      <c r="T1024" s="436"/>
      <c r="U1024" s="436"/>
      <c r="V1024" s="436"/>
      <c r="W1024" s="436"/>
      <c r="X1024" s="436"/>
      <c r="Y1024" s="436"/>
      <c r="Z1024" s="436"/>
      <c r="AA1024" s="436"/>
      <c r="AB1024" s="436"/>
      <c r="AC1024" s="436"/>
      <c r="AD1024" s="436"/>
      <c r="AE1024" s="12"/>
      <c r="AF1024" s="122"/>
      <c r="AG1024" s="212"/>
    </row>
    <row r="1025" spans="1:33" s="72" customFormat="1" ht="15" customHeight="1">
      <c r="A1025" s="131"/>
      <c r="B1025" s="15"/>
      <c r="C1025" s="82" t="s">
        <v>70</v>
      </c>
      <c r="D1025" s="746" t="str">
        <f>IF(CNGE_2026_M3_Secc1!$AH$40=CNGE_2026_M3_Secc1!$AJ$40,"",IF(CNGE_2026_M3_Secc1!D64="","",CNGE_2026_M3_Secc1!D64))</f>
        <v/>
      </c>
      <c r="E1025" s="746"/>
      <c r="F1025" s="746"/>
      <c r="G1025" s="746"/>
      <c r="H1025" s="746"/>
      <c r="I1025" s="436"/>
      <c r="J1025" s="436"/>
      <c r="K1025" s="436"/>
      <c r="L1025" s="436"/>
      <c r="M1025" s="436"/>
      <c r="N1025" s="436"/>
      <c r="O1025" s="436"/>
      <c r="P1025" s="436"/>
      <c r="Q1025" s="436"/>
      <c r="R1025" s="436"/>
      <c r="S1025" s="436"/>
      <c r="T1025" s="436"/>
      <c r="U1025" s="436"/>
      <c r="V1025" s="436"/>
      <c r="W1025" s="436"/>
      <c r="X1025" s="436"/>
      <c r="Y1025" s="436"/>
      <c r="Z1025" s="436"/>
      <c r="AA1025" s="436"/>
      <c r="AB1025" s="436"/>
      <c r="AC1025" s="436"/>
      <c r="AD1025" s="436"/>
      <c r="AE1025" s="12"/>
      <c r="AF1025" s="122"/>
      <c r="AG1025" s="212"/>
    </row>
    <row r="1026" spans="1:33" s="72" customFormat="1" ht="15" customHeight="1">
      <c r="A1026" s="131"/>
      <c r="B1026" s="15"/>
      <c r="C1026" s="82" t="s">
        <v>71</v>
      </c>
      <c r="D1026" s="746" t="str">
        <f>IF(CNGE_2026_M3_Secc1!$AH$40=CNGE_2026_M3_Secc1!$AJ$40,"",IF(CNGE_2026_M3_Secc1!D65="","",CNGE_2026_M3_Secc1!D65))</f>
        <v/>
      </c>
      <c r="E1026" s="746"/>
      <c r="F1026" s="746"/>
      <c r="G1026" s="746"/>
      <c r="H1026" s="746"/>
      <c r="I1026" s="436"/>
      <c r="J1026" s="436"/>
      <c r="K1026" s="436"/>
      <c r="L1026" s="436"/>
      <c r="M1026" s="436"/>
      <c r="N1026" s="436"/>
      <c r="O1026" s="436"/>
      <c r="P1026" s="436"/>
      <c r="Q1026" s="436"/>
      <c r="R1026" s="436"/>
      <c r="S1026" s="436"/>
      <c r="T1026" s="436"/>
      <c r="U1026" s="436"/>
      <c r="V1026" s="436"/>
      <c r="W1026" s="436"/>
      <c r="X1026" s="436"/>
      <c r="Y1026" s="436"/>
      <c r="Z1026" s="436"/>
      <c r="AA1026" s="436"/>
      <c r="AB1026" s="436"/>
      <c r="AC1026" s="436"/>
      <c r="AD1026" s="436"/>
      <c r="AE1026" s="12"/>
      <c r="AF1026" s="122"/>
      <c r="AG1026" s="212"/>
    </row>
    <row r="1027" spans="1:33" s="72" customFormat="1" ht="15" customHeight="1">
      <c r="A1027" s="131"/>
      <c r="B1027" s="15"/>
      <c r="C1027" s="82" t="s">
        <v>72</v>
      </c>
      <c r="D1027" s="746" t="str">
        <f>IF(CNGE_2026_M3_Secc1!$AH$40=CNGE_2026_M3_Secc1!$AJ$40,"",IF(CNGE_2026_M3_Secc1!D66="","",CNGE_2026_M3_Secc1!D66))</f>
        <v/>
      </c>
      <c r="E1027" s="746"/>
      <c r="F1027" s="746"/>
      <c r="G1027" s="746"/>
      <c r="H1027" s="746"/>
      <c r="I1027" s="436"/>
      <c r="J1027" s="436"/>
      <c r="K1027" s="436"/>
      <c r="L1027" s="436"/>
      <c r="M1027" s="436"/>
      <c r="N1027" s="436"/>
      <c r="O1027" s="436"/>
      <c r="P1027" s="436"/>
      <c r="Q1027" s="436"/>
      <c r="R1027" s="436"/>
      <c r="S1027" s="436"/>
      <c r="T1027" s="436"/>
      <c r="U1027" s="436"/>
      <c r="V1027" s="436"/>
      <c r="W1027" s="436"/>
      <c r="X1027" s="436"/>
      <c r="Y1027" s="436"/>
      <c r="Z1027" s="436"/>
      <c r="AA1027" s="436"/>
      <c r="AB1027" s="436"/>
      <c r="AC1027" s="436"/>
      <c r="AD1027" s="436"/>
      <c r="AE1027" s="12"/>
      <c r="AF1027" s="122"/>
      <c r="AG1027" s="212"/>
    </row>
    <row r="1028" spans="1:33" s="72" customFormat="1" ht="15" customHeight="1">
      <c r="A1028" s="131"/>
      <c r="B1028" s="15"/>
      <c r="C1028" s="82" t="s">
        <v>73</v>
      </c>
      <c r="D1028" s="746" t="str">
        <f>IF(CNGE_2026_M3_Secc1!$AH$40=CNGE_2026_M3_Secc1!$AJ$40,"",IF(CNGE_2026_M3_Secc1!D67="","",CNGE_2026_M3_Secc1!D67))</f>
        <v/>
      </c>
      <c r="E1028" s="746"/>
      <c r="F1028" s="746"/>
      <c r="G1028" s="746"/>
      <c r="H1028" s="746"/>
      <c r="I1028" s="436"/>
      <c r="J1028" s="436"/>
      <c r="K1028" s="436"/>
      <c r="L1028" s="436"/>
      <c r="M1028" s="436"/>
      <c r="N1028" s="436"/>
      <c r="O1028" s="436"/>
      <c r="P1028" s="436"/>
      <c r="Q1028" s="436"/>
      <c r="R1028" s="436"/>
      <c r="S1028" s="436"/>
      <c r="T1028" s="436"/>
      <c r="U1028" s="436"/>
      <c r="V1028" s="436"/>
      <c r="W1028" s="436"/>
      <c r="X1028" s="436"/>
      <c r="Y1028" s="436"/>
      <c r="Z1028" s="436"/>
      <c r="AA1028" s="436"/>
      <c r="AB1028" s="436"/>
      <c r="AC1028" s="436"/>
      <c r="AD1028" s="436"/>
      <c r="AE1028" s="12"/>
      <c r="AF1028" s="122"/>
      <c r="AG1028" s="212"/>
    </row>
    <row r="1029" spans="1:33" s="72" customFormat="1" ht="15" customHeight="1">
      <c r="A1029" s="131"/>
      <c r="B1029" s="15"/>
      <c r="C1029" s="82" t="s">
        <v>74</v>
      </c>
      <c r="D1029" s="746" t="str">
        <f>IF(CNGE_2026_M3_Secc1!$AH$40=CNGE_2026_M3_Secc1!$AJ$40,"",IF(CNGE_2026_M3_Secc1!D68="","",CNGE_2026_M3_Secc1!D68))</f>
        <v/>
      </c>
      <c r="E1029" s="746"/>
      <c r="F1029" s="746"/>
      <c r="G1029" s="746"/>
      <c r="H1029" s="746"/>
      <c r="I1029" s="436"/>
      <c r="J1029" s="436"/>
      <c r="K1029" s="436"/>
      <c r="L1029" s="436"/>
      <c r="M1029" s="436"/>
      <c r="N1029" s="436"/>
      <c r="O1029" s="436"/>
      <c r="P1029" s="436"/>
      <c r="Q1029" s="436"/>
      <c r="R1029" s="436"/>
      <c r="S1029" s="436"/>
      <c r="T1029" s="436"/>
      <c r="U1029" s="436"/>
      <c r="V1029" s="436"/>
      <c r="W1029" s="436"/>
      <c r="X1029" s="436"/>
      <c r="Y1029" s="436"/>
      <c r="Z1029" s="436"/>
      <c r="AA1029" s="436"/>
      <c r="AB1029" s="436"/>
      <c r="AC1029" s="436"/>
      <c r="AD1029" s="436"/>
      <c r="AE1029" s="12"/>
      <c r="AF1029" s="122"/>
      <c r="AG1029" s="212"/>
    </row>
    <row r="1030" spans="1:33" s="72" customFormat="1" ht="15" customHeight="1">
      <c r="A1030" s="131"/>
      <c r="B1030" s="15"/>
      <c r="C1030" s="82" t="s">
        <v>75</v>
      </c>
      <c r="D1030" s="746" t="str">
        <f>IF(CNGE_2026_M3_Secc1!$AH$40=CNGE_2026_M3_Secc1!$AJ$40,"",IF(CNGE_2026_M3_Secc1!D69="","",CNGE_2026_M3_Secc1!D69))</f>
        <v/>
      </c>
      <c r="E1030" s="746"/>
      <c r="F1030" s="746"/>
      <c r="G1030" s="746"/>
      <c r="H1030" s="746"/>
      <c r="I1030" s="436"/>
      <c r="J1030" s="436"/>
      <c r="K1030" s="436"/>
      <c r="L1030" s="436"/>
      <c r="M1030" s="436"/>
      <c r="N1030" s="436"/>
      <c r="O1030" s="436"/>
      <c r="P1030" s="436"/>
      <c r="Q1030" s="436"/>
      <c r="R1030" s="436"/>
      <c r="S1030" s="436"/>
      <c r="T1030" s="436"/>
      <c r="U1030" s="436"/>
      <c r="V1030" s="436"/>
      <c r="W1030" s="436"/>
      <c r="X1030" s="436"/>
      <c r="Y1030" s="436"/>
      <c r="Z1030" s="436"/>
      <c r="AA1030" s="436"/>
      <c r="AB1030" s="436"/>
      <c r="AC1030" s="436"/>
      <c r="AD1030" s="436"/>
      <c r="AE1030" s="12"/>
      <c r="AF1030" s="122"/>
      <c r="AG1030" s="212"/>
    </row>
    <row r="1031" spans="1:33" s="72" customFormat="1" ht="15" customHeight="1">
      <c r="A1031" s="131"/>
      <c r="B1031" s="15"/>
      <c r="C1031" s="82" t="s">
        <v>76</v>
      </c>
      <c r="D1031" s="746" t="str">
        <f>IF(CNGE_2026_M3_Secc1!$AH$40=CNGE_2026_M3_Secc1!$AJ$40,"",IF(CNGE_2026_M3_Secc1!D70="","",CNGE_2026_M3_Secc1!D70))</f>
        <v/>
      </c>
      <c r="E1031" s="746"/>
      <c r="F1031" s="746"/>
      <c r="G1031" s="746"/>
      <c r="H1031" s="746"/>
      <c r="I1031" s="436"/>
      <c r="J1031" s="436"/>
      <c r="K1031" s="436"/>
      <c r="L1031" s="436"/>
      <c r="M1031" s="436"/>
      <c r="N1031" s="436"/>
      <c r="O1031" s="436"/>
      <c r="P1031" s="436"/>
      <c r="Q1031" s="436"/>
      <c r="R1031" s="436"/>
      <c r="S1031" s="436"/>
      <c r="T1031" s="436"/>
      <c r="U1031" s="436"/>
      <c r="V1031" s="436"/>
      <c r="W1031" s="436"/>
      <c r="X1031" s="436"/>
      <c r="Y1031" s="436"/>
      <c r="Z1031" s="436"/>
      <c r="AA1031" s="436"/>
      <c r="AB1031" s="436"/>
      <c r="AC1031" s="436"/>
      <c r="AD1031" s="436"/>
      <c r="AE1031" s="12"/>
      <c r="AF1031" s="122"/>
      <c r="AG1031" s="212"/>
    </row>
    <row r="1032" spans="1:33" s="72" customFormat="1" ht="15" customHeight="1">
      <c r="A1032" s="131"/>
      <c r="B1032" s="15"/>
      <c r="C1032" s="82" t="s">
        <v>77</v>
      </c>
      <c r="D1032" s="746" t="str">
        <f>IF(CNGE_2026_M3_Secc1!$AH$40=CNGE_2026_M3_Secc1!$AJ$40,"",IF(CNGE_2026_M3_Secc1!D71="","",CNGE_2026_M3_Secc1!D71))</f>
        <v/>
      </c>
      <c r="E1032" s="746"/>
      <c r="F1032" s="746"/>
      <c r="G1032" s="746"/>
      <c r="H1032" s="746"/>
      <c r="I1032" s="436"/>
      <c r="J1032" s="436"/>
      <c r="K1032" s="436"/>
      <c r="L1032" s="436"/>
      <c r="M1032" s="436"/>
      <c r="N1032" s="436"/>
      <c r="O1032" s="436"/>
      <c r="P1032" s="436"/>
      <c r="Q1032" s="436"/>
      <c r="R1032" s="436"/>
      <c r="S1032" s="436"/>
      <c r="T1032" s="436"/>
      <c r="U1032" s="436"/>
      <c r="V1032" s="436"/>
      <c r="W1032" s="436"/>
      <c r="X1032" s="436"/>
      <c r="Y1032" s="436"/>
      <c r="Z1032" s="436"/>
      <c r="AA1032" s="436"/>
      <c r="AB1032" s="436"/>
      <c r="AC1032" s="436"/>
      <c r="AD1032" s="436"/>
      <c r="AE1032" s="12"/>
      <c r="AF1032" s="122"/>
      <c r="AG1032" s="212"/>
    </row>
    <row r="1033" spans="1:33" s="72" customFormat="1" ht="15" customHeight="1">
      <c r="A1033" s="131"/>
      <c r="B1033" s="15"/>
      <c r="C1033" s="82" t="s">
        <v>78</v>
      </c>
      <c r="D1033" s="746" t="str">
        <f>IF(CNGE_2026_M3_Secc1!$AH$40=CNGE_2026_M3_Secc1!$AJ$40,"",IF(CNGE_2026_M3_Secc1!D72="","",CNGE_2026_M3_Secc1!D72))</f>
        <v/>
      </c>
      <c r="E1033" s="746"/>
      <c r="F1033" s="746"/>
      <c r="G1033" s="746"/>
      <c r="H1033" s="746"/>
      <c r="I1033" s="436"/>
      <c r="J1033" s="436"/>
      <c r="K1033" s="436"/>
      <c r="L1033" s="436"/>
      <c r="M1033" s="436"/>
      <c r="N1033" s="436"/>
      <c r="O1033" s="436"/>
      <c r="P1033" s="436"/>
      <c r="Q1033" s="436"/>
      <c r="R1033" s="436"/>
      <c r="S1033" s="436"/>
      <c r="T1033" s="436"/>
      <c r="U1033" s="436"/>
      <c r="V1033" s="436"/>
      <c r="W1033" s="436"/>
      <c r="X1033" s="436"/>
      <c r="Y1033" s="436"/>
      <c r="Z1033" s="436"/>
      <c r="AA1033" s="436"/>
      <c r="AB1033" s="436"/>
      <c r="AC1033" s="436"/>
      <c r="AD1033" s="436"/>
      <c r="AE1033" s="12"/>
      <c r="AF1033" s="122"/>
      <c r="AG1033" s="212"/>
    </row>
    <row r="1034" spans="1:33" s="72" customFormat="1" ht="15" customHeight="1">
      <c r="A1034" s="131"/>
      <c r="B1034" s="15"/>
      <c r="C1034" s="82" t="s">
        <v>79</v>
      </c>
      <c r="D1034" s="746" t="str">
        <f>IF(CNGE_2026_M3_Secc1!$AH$40=CNGE_2026_M3_Secc1!$AJ$40,"",IF(CNGE_2026_M3_Secc1!D73="","",CNGE_2026_M3_Secc1!D73))</f>
        <v/>
      </c>
      <c r="E1034" s="746"/>
      <c r="F1034" s="746"/>
      <c r="G1034" s="746"/>
      <c r="H1034" s="746"/>
      <c r="I1034" s="436"/>
      <c r="J1034" s="436"/>
      <c r="K1034" s="436"/>
      <c r="L1034" s="436"/>
      <c r="M1034" s="436"/>
      <c r="N1034" s="436"/>
      <c r="O1034" s="436"/>
      <c r="P1034" s="436"/>
      <c r="Q1034" s="436"/>
      <c r="R1034" s="436"/>
      <c r="S1034" s="436"/>
      <c r="T1034" s="436"/>
      <c r="U1034" s="436"/>
      <c r="V1034" s="436"/>
      <c r="W1034" s="436"/>
      <c r="X1034" s="436"/>
      <c r="Y1034" s="436"/>
      <c r="Z1034" s="436"/>
      <c r="AA1034" s="436"/>
      <c r="AB1034" s="436"/>
      <c r="AC1034" s="436"/>
      <c r="AD1034" s="436"/>
      <c r="AE1034" s="12"/>
      <c r="AF1034" s="122"/>
      <c r="AG1034" s="212"/>
    </row>
    <row r="1035" spans="1:33" s="72" customFormat="1" ht="15" customHeight="1">
      <c r="A1035" s="131"/>
      <c r="B1035" s="15"/>
      <c r="C1035" s="82" t="s">
        <v>80</v>
      </c>
      <c r="D1035" s="746" t="str">
        <f>IF(CNGE_2026_M3_Secc1!$AH$40=CNGE_2026_M3_Secc1!$AJ$40,"",IF(CNGE_2026_M3_Secc1!D74="","",CNGE_2026_M3_Secc1!D74))</f>
        <v/>
      </c>
      <c r="E1035" s="746"/>
      <c r="F1035" s="746"/>
      <c r="G1035" s="746"/>
      <c r="H1035" s="746"/>
      <c r="I1035" s="436"/>
      <c r="J1035" s="436"/>
      <c r="K1035" s="436"/>
      <c r="L1035" s="436"/>
      <c r="M1035" s="436"/>
      <c r="N1035" s="436"/>
      <c r="O1035" s="436"/>
      <c r="P1035" s="436"/>
      <c r="Q1035" s="436"/>
      <c r="R1035" s="436"/>
      <c r="S1035" s="436"/>
      <c r="T1035" s="436"/>
      <c r="U1035" s="436"/>
      <c r="V1035" s="436"/>
      <c r="W1035" s="436"/>
      <c r="X1035" s="436"/>
      <c r="Y1035" s="436"/>
      <c r="Z1035" s="436"/>
      <c r="AA1035" s="436"/>
      <c r="AB1035" s="436"/>
      <c r="AC1035" s="436"/>
      <c r="AD1035" s="436"/>
      <c r="AE1035" s="12"/>
      <c r="AF1035" s="122"/>
      <c r="AG1035" s="212"/>
    </row>
    <row r="1036" spans="1:33" s="72" customFormat="1" ht="15" customHeight="1">
      <c r="A1036" s="131"/>
      <c r="B1036" s="15"/>
      <c r="C1036" s="82" t="s">
        <v>81</v>
      </c>
      <c r="D1036" s="746" t="str">
        <f>IF(CNGE_2026_M3_Secc1!$AH$40=CNGE_2026_M3_Secc1!$AJ$40,"",IF(CNGE_2026_M3_Secc1!D75="","",CNGE_2026_M3_Secc1!D75))</f>
        <v/>
      </c>
      <c r="E1036" s="746"/>
      <c r="F1036" s="746"/>
      <c r="G1036" s="746"/>
      <c r="H1036" s="746"/>
      <c r="I1036" s="436"/>
      <c r="J1036" s="436"/>
      <c r="K1036" s="436"/>
      <c r="L1036" s="436"/>
      <c r="M1036" s="436"/>
      <c r="N1036" s="436"/>
      <c r="O1036" s="436"/>
      <c r="P1036" s="436"/>
      <c r="Q1036" s="436"/>
      <c r="R1036" s="436"/>
      <c r="S1036" s="436"/>
      <c r="T1036" s="436"/>
      <c r="U1036" s="436"/>
      <c r="V1036" s="436"/>
      <c r="W1036" s="436"/>
      <c r="X1036" s="436"/>
      <c r="Y1036" s="436"/>
      <c r="Z1036" s="436"/>
      <c r="AA1036" s="436"/>
      <c r="AB1036" s="436"/>
      <c r="AC1036" s="436"/>
      <c r="AD1036" s="436"/>
      <c r="AE1036" s="12"/>
      <c r="AF1036" s="122"/>
      <c r="AG1036" s="212"/>
    </row>
    <row r="1037" spans="1:33" s="72" customFormat="1" ht="15" customHeight="1">
      <c r="A1037" s="131"/>
      <c r="B1037" s="15"/>
      <c r="C1037" s="82" t="s">
        <v>82</v>
      </c>
      <c r="D1037" s="746" t="str">
        <f>IF(CNGE_2026_M3_Secc1!$AH$40=CNGE_2026_M3_Secc1!$AJ$40,"",IF(CNGE_2026_M3_Secc1!D76="","",CNGE_2026_M3_Secc1!D76))</f>
        <v/>
      </c>
      <c r="E1037" s="746"/>
      <c r="F1037" s="746"/>
      <c r="G1037" s="746"/>
      <c r="H1037" s="746"/>
      <c r="I1037" s="436"/>
      <c r="J1037" s="436"/>
      <c r="K1037" s="436"/>
      <c r="L1037" s="436"/>
      <c r="M1037" s="436"/>
      <c r="N1037" s="436"/>
      <c r="O1037" s="436"/>
      <c r="P1037" s="436"/>
      <c r="Q1037" s="436"/>
      <c r="R1037" s="436"/>
      <c r="S1037" s="436"/>
      <c r="T1037" s="436"/>
      <c r="U1037" s="436"/>
      <c r="V1037" s="436"/>
      <c r="W1037" s="436"/>
      <c r="X1037" s="436"/>
      <c r="Y1037" s="436"/>
      <c r="Z1037" s="436"/>
      <c r="AA1037" s="436"/>
      <c r="AB1037" s="436"/>
      <c r="AC1037" s="436"/>
      <c r="AD1037" s="436"/>
      <c r="AE1037" s="12"/>
      <c r="AF1037" s="122"/>
      <c r="AG1037" s="212"/>
    </row>
    <row r="1038" spans="1:33" s="72" customFormat="1" ht="15" customHeight="1">
      <c r="A1038" s="131"/>
      <c r="B1038" s="15"/>
      <c r="C1038" s="82" t="s">
        <v>83</v>
      </c>
      <c r="D1038" s="746" t="str">
        <f>IF(CNGE_2026_M3_Secc1!$AH$40=CNGE_2026_M3_Secc1!$AJ$40,"",IF(CNGE_2026_M3_Secc1!D77="","",CNGE_2026_M3_Secc1!D77))</f>
        <v/>
      </c>
      <c r="E1038" s="746"/>
      <c r="F1038" s="746"/>
      <c r="G1038" s="746"/>
      <c r="H1038" s="746"/>
      <c r="I1038" s="436"/>
      <c r="J1038" s="436"/>
      <c r="K1038" s="436"/>
      <c r="L1038" s="436"/>
      <c r="M1038" s="436"/>
      <c r="N1038" s="436"/>
      <c r="O1038" s="436"/>
      <c r="P1038" s="436"/>
      <c r="Q1038" s="436"/>
      <c r="R1038" s="436"/>
      <c r="S1038" s="436"/>
      <c r="T1038" s="436"/>
      <c r="U1038" s="436"/>
      <c r="V1038" s="436"/>
      <c r="W1038" s="436"/>
      <c r="X1038" s="436"/>
      <c r="Y1038" s="436"/>
      <c r="Z1038" s="436"/>
      <c r="AA1038" s="436"/>
      <c r="AB1038" s="436"/>
      <c r="AC1038" s="436"/>
      <c r="AD1038" s="436"/>
      <c r="AE1038" s="12"/>
      <c r="AF1038" s="122"/>
      <c r="AG1038" s="212"/>
    </row>
    <row r="1039" spans="1:33" s="72" customFormat="1" ht="15" customHeight="1">
      <c r="A1039" s="131"/>
      <c r="B1039" s="15"/>
      <c r="C1039" s="82" t="s">
        <v>84</v>
      </c>
      <c r="D1039" s="746" t="str">
        <f>IF(CNGE_2026_M3_Secc1!$AH$40=CNGE_2026_M3_Secc1!$AJ$40,"",IF(CNGE_2026_M3_Secc1!D78="","",CNGE_2026_M3_Secc1!D78))</f>
        <v/>
      </c>
      <c r="E1039" s="746"/>
      <c r="F1039" s="746"/>
      <c r="G1039" s="746"/>
      <c r="H1039" s="746"/>
      <c r="I1039" s="436"/>
      <c r="J1039" s="436"/>
      <c r="K1039" s="436"/>
      <c r="L1039" s="436"/>
      <c r="M1039" s="436"/>
      <c r="N1039" s="436"/>
      <c r="O1039" s="436"/>
      <c r="P1039" s="436"/>
      <c r="Q1039" s="436"/>
      <c r="R1039" s="436"/>
      <c r="S1039" s="436"/>
      <c r="T1039" s="436"/>
      <c r="U1039" s="436"/>
      <c r="V1039" s="436"/>
      <c r="W1039" s="436"/>
      <c r="X1039" s="436"/>
      <c r="Y1039" s="436"/>
      <c r="Z1039" s="436"/>
      <c r="AA1039" s="436"/>
      <c r="AB1039" s="436"/>
      <c r="AC1039" s="436"/>
      <c r="AD1039" s="436"/>
      <c r="AE1039" s="12"/>
      <c r="AF1039" s="122"/>
      <c r="AG1039" s="212"/>
    </row>
    <row r="1040" spans="1:33" s="72" customFormat="1" ht="15" customHeight="1">
      <c r="A1040" s="131"/>
      <c r="B1040" s="15"/>
      <c r="C1040" s="82" t="s">
        <v>85</v>
      </c>
      <c r="D1040" s="746" t="str">
        <f>IF(CNGE_2026_M3_Secc1!$AH$40=CNGE_2026_M3_Secc1!$AJ$40,"",IF(CNGE_2026_M3_Secc1!D79="","",CNGE_2026_M3_Secc1!D79))</f>
        <v/>
      </c>
      <c r="E1040" s="746"/>
      <c r="F1040" s="746"/>
      <c r="G1040" s="746"/>
      <c r="H1040" s="746"/>
      <c r="I1040" s="436"/>
      <c r="J1040" s="436"/>
      <c r="K1040" s="436"/>
      <c r="L1040" s="436"/>
      <c r="M1040" s="436"/>
      <c r="N1040" s="436"/>
      <c r="O1040" s="436"/>
      <c r="P1040" s="436"/>
      <c r="Q1040" s="436"/>
      <c r="R1040" s="436"/>
      <c r="S1040" s="436"/>
      <c r="T1040" s="436"/>
      <c r="U1040" s="436"/>
      <c r="V1040" s="436"/>
      <c r="W1040" s="436"/>
      <c r="X1040" s="436"/>
      <c r="Y1040" s="436"/>
      <c r="Z1040" s="436"/>
      <c r="AA1040" s="436"/>
      <c r="AB1040" s="436"/>
      <c r="AC1040" s="436"/>
      <c r="AD1040" s="436"/>
      <c r="AE1040" s="12"/>
      <c r="AF1040" s="122"/>
      <c r="AG1040" s="212"/>
    </row>
    <row r="1041" spans="1:33" s="72" customFormat="1" ht="15" customHeight="1">
      <c r="A1041" s="131"/>
      <c r="B1041" s="15"/>
      <c r="C1041" s="82" t="s">
        <v>86</v>
      </c>
      <c r="D1041" s="746" t="str">
        <f>IF(CNGE_2026_M3_Secc1!$AH$40=CNGE_2026_M3_Secc1!$AJ$40,"",IF(CNGE_2026_M3_Secc1!D80="","",CNGE_2026_M3_Secc1!D80))</f>
        <v/>
      </c>
      <c r="E1041" s="746"/>
      <c r="F1041" s="746"/>
      <c r="G1041" s="746"/>
      <c r="H1041" s="746"/>
      <c r="I1041" s="436"/>
      <c r="J1041" s="436"/>
      <c r="K1041" s="436"/>
      <c r="L1041" s="436"/>
      <c r="M1041" s="436"/>
      <c r="N1041" s="436"/>
      <c r="O1041" s="436"/>
      <c r="P1041" s="436"/>
      <c r="Q1041" s="436"/>
      <c r="R1041" s="436"/>
      <c r="S1041" s="436"/>
      <c r="T1041" s="436"/>
      <c r="U1041" s="436"/>
      <c r="V1041" s="436"/>
      <c r="W1041" s="436"/>
      <c r="X1041" s="436"/>
      <c r="Y1041" s="436"/>
      <c r="Z1041" s="436"/>
      <c r="AA1041" s="436"/>
      <c r="AB1041" s="436"/>
      <c r="AC1041" s="436"/>
      <c r="AD1041" s="436"/>
      <c r="AE1041" s="12"/>
      <c r="AF1041" s="122"/>
      <c r="AG1041" s="212"/>
    </row>
    <row r="1042" spans="1:33" s="72" customFormat="1" ht="15" customHeight="1">
      <c r="A1042" s="131"/>
      <c r="B1042" s="15"/>
      <c r="C1042" s="82" t="s">
        <v>87</v>
      </c>
      <c r="D1042" s="746" t="str">
        <f>IF(CNGE_2026_M3_Secc1!$AH$40=CNGE_2026_M3_Secc1!$AJ$40,"",IF(CNGE_2026_M3_Secc1!D81="","",CNGE_2026_M3_Secc1!D81))</f>
        <v/>
      </c>
      <c r="E1042" s="746"/>
      <c r="F1042" s="746"/>
      <c r="G1042" s="746"/>
      <c r="H1042" s="746"/>
      <c r="I1042" s="436"/>
      <c r="J1042" s="436"/>
      <c r="K1042" s="436"/>
      <c r="L1042" s="436"/>
      <c r="M1042" s="436"/>
      <c r="N1042" s="436"/>
      <c r="O1042" s="436"/>
      <c r="P1042" s="436"/>
      <c r="Q1042" s="436"/>
      <c r="R1042" s="436"/>
      <c r="S1042" s="436"/>
      <c r="T1042" s="436"/>
      <c r="U1042" s="436"/>
      <c r="V1042" s="436"/>
      <c r="W1042" s="436"/>
      <c r="X1042" s="436"/>
      <c r="Y1042" s="436"/>
      <c r="Z1042" s="436"/>
      <c r="AA1042" s="436"/>
      <c r="AB1042" s="436"/>
      <c r="AC1042" s="436"/>
      <c r="AD1042" s="436"/>
      <c r="AE1042" s="12"/>
      <c r="AF1042" s="122"/>
      <c r="AG1042" s="212"/>
    </row>
    <row r="1043" spans="1:33" s="72" customFormat="1" ht="15" customHeight="1">
      <c r="A1043" s="131"/>
      <c r="B1043" s="15"/>
      <c r="C1043" s="82" t="s">
        <v>88</v>
      </c>
      <c r="D1043" s="746" t="str">
        <f>IF(CNGE_2026_M3_Secc1!$AH$40=CNGE_2026_M3_Secc1!$AJ$40,"",IF(CNGE_2026_M3_Secc1!D82="","",CNGE_2026_M3_Secc1!D82))</f>
        <v/>
      </c>
      <c r="E1043" s="746"/>
      <c r="F1043" s="746"/>
      <c r="G1043" s="746"/>
      <c r="H1043" s="746"/>
      <c r="I1043" s="436"/>
      <c r="J1043" s="436"/>
      <c r="K1043" s="436"/>
      <c r="L1043" s="436"/>
      <c r="M1043" s="436"/>
      <c r="N1043" s="436"/>
      <c r="O1043" s="436"/>
      <c r="P1043" s="436"/>
      <c r="Q1043" s="436"/>
      <c r="R1043" s="436"/>
      <c r="S1043" s="436"/>
      <c r="T1043" s="436"/>
      <c r="U1043" s="436"/>
      <c r="V1043" s="436"/>
      <c r="W1043" s="436"/>
      <c r="X1043" s="436"/>
      <c r="Y1043" s="436"/>
      <c r="Z1043" s="436"/>
      <c r="AA1043" s="436"/>
      <c r="AB1043" s="436"/>
      <c r="AC1043" s="436"/>
      <c r="AD1043" s="436"/>
      <c r="AE1043" s="12"/>
      <c r="AF1043" s="122"/>
      <c r="AG1043" s="212"/>
    </row>
    <row r="1044" spans="1:33" s="72" customFormat="1" ht="15" customHeight="1">
      <c r="A1044" s="131"/>
      <c r="B1044" s="15"/>
      <c r="C1044" s="82" t="s">
        <v>89</v>
      </c>
      <c r="D1044" s="746" t="str">
        <f>IF(CNGE_2026_M3_Secc1!$AH$40=CNGE_2026_M3_Secc1!$AJ$40,"",IF(CNGE_2026_M3_Secc1!D83="","",CNGE_2026_M3_Secc1!D83))</f>
        <v/>
      </c>
      <c r="E1044" s="746"/>
      <c r="F1044" s="746"/>
      <c r="G1044" s="746"/>
      <c r="H1044" s="746"/>
      <c r="I1044" s="436"/>
      <c r="J1044" s="436"/>
      <c r="K1044" s="436"/>
      <c r="L1044" s="436"/>
      <c r="M1044" s="436"/>
      <c r="N1044" s="436"/>
      <c r="O1044" s="436"/>
      <c r="P1044" s="436"/>
      <c r="Q1044" s="436"/>
      <c r="R1044" s="436"/>
      <c r="S1044" s="436"/>
      <c r="T1044" s="436"/>
      <c r="U1044" s="436"/>
      <c r="V1044" s="436"/>
      <c r="W1044" s="436"/>
      <c r="X1044" s="436"/>
      <c r="Y1044" s="436"/>
      <c r="Z1044" s="436"/>
      <c r="AA1044" s="436"/>
      <c r="AB1044" s="436"/>
      <c r="AC1044" s="436"/>
      <c r="AD1044" s="436"/>
      <c r="AE1044" s="12"/>
      <c r="AF1044" s="122"/>
      <c r="AG1044" s="212"/>
    </row>
    <row r="1045" spans="1:33" s="72" customFormat="1" ht="15" customHeight="1">
      <c r="A1045" s="131"/>
      <c r="B1045" s="15"/>
      <c r="C1045" s="82" t="s">
        <v>90</v>
      </c>
      <c r="D1045" s="746" t="str">
        <f>IF(CNGE_2026_M3_Secc1!$AH$40=CNGE_2026_M3_Secc1!$AJ$40,"",IF(CNGE_2026_M3_Secc1!D84="","",CNGE_2026_M3_Secc1!D84))</f>
        <v/>
      </c>
      <c r="E1045" s="746"/>
      <c r="F1045" s="746"/>
      <c r="G1045" s="746"/>
      <c r="H1045" s="746"/>
      <c r="I1045" s="436"/>
      <c r="J1045" s="436"/>
      <c r="K1045" s="436"/>
      <c r="L1045" s="436"/>
      <c r="M1045" s="436"/>
      <c r="N1045" s="436"/>
      <c r="O1045" s="436"/>
      <c r="P1045" s="436"/>
      <c r="Q1045" s="436"/>
      <c r="R1045" s="436"/>
      <c r="S1045" s="436"/>
      <c r="T1045" s="436"/>
      <c r="U1045" s="436"/>
      <c r="V1045" s="436"/>
      <c r="W1045" s="436"/>
      <c r="X1045" s="436"/>
      <c r="Y1045" s="436"/>
      <c r="Z1045" s="436"/>
      <c r="AA1045" s="436"/>
      <c r="AB1045" s="436"/>
      <c r="AC1045" s="436"/>
      <c r="AD1045" s="436"/>
      <c r="AE1045" s="12"/>
      <c r="AF1045" s="122"/>
      <c r="AG1045" s="212"/>
    </row>
    <row r="1046" spans="1:33" s="72" customFormat="1" ht="15" customHeight="1">
      <c r="A1046" s="131"/>
      <c r="B1046" s="15"/>
      <c r="C1046" s="82" t="s">
        <v>91</v>
      </c>
      <c r="D1046" s="746" t="str">
        <f>IF(CNGE_2026_M3_Secc1!$AH$40=CNGE_2026_M3_Secc1!$AJ$40,"",IF(CNGE_2026_M3_Secc1!D85="","",CNGE_2026_M3_Secc1!D85))</f>
        <v/>
      </c>
      <c r="E1046" s="746"/>
      <c r="F1046" s="746"/>
      <c r="G1046" s="746"/>
      <c r="H1046" s="746"/>
      <c r="I1046" s="436"/>
      <c r="J1046" s="436"/>
      <c r="K1046" s="436"/>
      <c r="L1046" s="436"/>
      <c r="M1046" s="436"/>
      <c r="N1046" s="436"/>
      <c r="O1046" s="436"/>
      <c r="P1046" s="436"/>
      <c r="Q1046" s="436"/>
      <c r="R1046" s="436"/>
      <c r="S1046" s="436"/>
      <c r="T1046" s="436"/>
      <c r="U1046" s="436"/>
      <c r="V1046" s="436"/>
      <c r="W1046" s="436"/>
      <c r="X1046" s="436"/>
      <c r="Y1046" s="436"/>
      <c r="Z1046" s="436"/>
      <c r="AA1046" s="436"/>
      <c r="AB1046" s="436"/>
      <c r="AC1046" s="436"/>
      <c r="AD1046" s="436"/>
      <c r="AE1046" s="12"/>
      <c r="AF1046" s="122"/>
      <c r="AG1046" s="212"/>
    </row>
    <row r="1047" spans="1:33" s="72" customFormat="1" ht="15" customHeight="1">
      <c r="A1047" s="131"/>
      <c r="B1047" s="15"/>
      <c r="C1047" s="82" t="s">
        <v>92</v>
      </c>
      <c r="D1047" s="746" t="str">
        <f>IF(CNGE_2026_M3_Secc1!$AH$40=CNGE_2026_M3_Secc1!$AJ$40,"",IF(CNGE_2026_M3_Secc1!D86="","",CNGE_2026_M3_Secc1!D86))</f>
        <v/>
      </c>
      <c r="E1047" s="746"/>
      <c r="F1047" s="746"/>
      <c r="G1047" s="746"/>
      <c r="H1047" s="746"/>
      <c r="I1047" s="436"/>
      <c r="J1047" s="436"/>
      <c r="K1047" s="436"/>
      <c r="L1047" s="436"/>
      <c r="M1047" s="436"/>
      <c r="N1047" s="436"/>
      <c r="O1047" s="436"/>
      <c r="P1047" s="436"/>
      <c r="Q1047" s="436"/>
      <c r="R1047" s="436"/>
      <c r="S1047" s="436"/>
      <c r="T1047" s="436"/>
      <c r="U1047" s="436"/>
      <c r="V1047" s="436"/>
      <c r="W1047" s="436"/>
      <c r="X1047" s="436"/>
      <c r="Y1047" s="436"/>
      <c r="Z1047" s="436"/>
      <c r="AA1047" s="436"/>
      <c r="AB1047" s="436"/>
      <c r="AC1047" s="436"/>
      <c r="AD1047" s="436"/>
      <c r="AE1047" s="12"/>
      <c r="AF1047" s="122"/>
      <c r="AG1047" s="212"/>
    </row>
    <row r="1048" spans="1:33" s="72" customFormat="1" ht="15" customHeight="1">
      <c r="A1048" s="131"/>
      <c r="B1048" s="15"/>
      <c r="C1048" s="82" t="s">
        <v>93</v>
      </c>
      <c r="D1048" s="746" t="str">
        <f>IF(CNGE_2026_M3_Secc1!$AH$40=CNGE_2026_M3_Secc1!$AJ$40,"",IF(CNGE_2026_M3_Secc1!D87="","",CNGE_2026_M3_Secc1!D87))</f>
        <v/>
      </c>
      <c r="E1048" s="746"/>
      <c r="F1048" s="746"/>
      <c r="G1048" s="746"/>
      <c r="H1048" s="746"/>
      <c r="I1048" s="436"/>
      <c r="J1048" s="436"/>
      <c r="K1048" s="436"/>
      <c r="L1048" s="436"/>
      <c r="M1048" s="436"/>
      <c r="N1048" s="436"/>
      <c r="O1048" s="436"/>
      <c r="P1048" s="436"/>
      <c r="Q1048" s="436"/>
      <c r="R1048" s="436"/>
      <c r="S1048" s="436"/>
      <c r="T1048" s="436"/>
      <c r="U1048" s="436"/>
      <c r="V1048" s="436"/>
      <c r="W1048" s="436"/>
      <c r="X1048" s="436"/>
      <c r="Y1048" s="436"/>
      <c r="Z1048" s="436"/>
      <c r="AA1048" s="436"/>
      <c r="AB1048" s="436"/>
      <c r="AC1048" s="436"/>
      <c r="AD1048" s="436"/>
      <c r="AE1048" s="12"/>
      <c r="AF1048" s="122"/>
      <c r="AG1048" s="212"/>
    </row>
    <row r="1049" spans="1:33" s="72" customFormat="1" ht="15" customHeight="1">
      <c r="A1049" s="131"/>
      <c r="B1049" s="15"/>
      <c r="C1049" s="82" t="s">
        <v>94</v>
      </c>
      <c r="D1049" s="746" t="str">
        <f>IF(CNGE_2026_M3_Secc1!$AH$40=CNGE_2026_M3_Secc1!$AJ$40,"",IF(CNGE_2026_M3_Secc1!D88="","",CNGE_2026_M3_Secc1!D88))</f>
        <v/>
      </c>
      <c r="E1049" s="746"/>
      <c r="F1049" s="746"/>
      <c r="G1049" s="746"/>
      <c r="H1049" s="746"/>
      <c r="I1049" s="436"/>
      <c r="J1049" s="436"/>
      <c r="K1049" s="436"/>
      <c r="L1049" s="436"/>
      <c r="M1049" s="436"/>
      <c r="N1049" s="436"/>
      <c r="O1049" s="436"/>
      <c r="P1049" s="436"/>
      <c r="Q1049" s="436"/>
      <c r="R1049" s="436"/>
      <c r="S1049" s="436"/>
      <c r="T1049" s="436"/>
      <c r="U1049" s="436"/>
      <c r="V1049" s="436"/>
      <c r="W1049" s="436"/>
      <c r="X1049" s="436"/>
      <c r="Y1049" s="436"/>
      <c r="Z1049" s="436"/>
      <c r="AA1049" s="436"/>
      <c r="AB1049" s="436"/>
      <c r="AC1049" s="436"/>
      <c r="AD1049" s="436"/>
      <c r="AE1049" s="12"/>
      <c r="AF1049" s="122"/>
      <c r="AG1049" s="212"/>
    </row>
    <row r="1050" spans="1:33" s="72" customFormat="1" ht="15" customHeight="1">
      <c r="A1050" s="131"/>
      <c r="B1050" s="15"/>
      <c r="C1050" s="82" t="s">
        <v>95</v>
      </c>
      <c r="D1050" s="746" t="str">
        <f>IF(CNGE_2026_M3_Secc1!$AH$40=CNGE_2026_M3_Secc1!$AJ$40,"",IF(CNGE_2026_M3_Secc1!D89="","",CNGE_2026_M3_Secc1!D89))</f>
        <v/>
      </c>
      <c r="E1050" s="746"/>
      <c r="F1050" s="746"/>
      <c r="G1050" s="746"/>
      <c r="H1050" s="746"/>
      <c r="I1050" s="436"/>
      <c r="J1050" s="436"/>
      <c r="K1050" s="436"/>
      <c r="L1050" s="436"/>
      <c r="M1050" s="436"/>
      <c r="N1050" s="436"/>
      <c r="O1050" s="436"/>
      <c r="P1050" s="436"/>
      <c r="Q1050" s="436"/>
      <c r="R1050" s="436"/>
      <c r="S1050" s="436"/>
      <c r="T1050" s="436"/>
      <c r="U1050" s="436"/>
      <c r="V1050" s="436"/>
      <c r="W1050" s="436"/>
      <c r="X1050" s="436"/>
      <c r="Y1050" s="436"/>
      <c r="Z1050" s="436"/>
      <c r="AA1050" s="436"/>
      <c r="AB1050" s="436"/>
      <c r="AC1050" s="436"/>
      <c r="AD1050" s="436"/>
      <c r="AE1050" s="12"/>
      <c r="AF1050" s="122"/>
      <c r="AG1050" s="212"/>
    </row>
    <row r="1051" spans="1:33" s="72" customFormat="1" ht="15" customHeight="1">
      <c r="A1051" s="131"/>
      <c r="B1051" s="15"/>
      <c r="C1051" s="82" t="s">
        <v>96</v>
      </c>
      <c r="D1051" s="746" t="str">
        <f>IF(CNGE_2026_M3_Secc1!$AH$40=CNGE_2026_M3_Secc1!$AJ$40,"",IF(CNGE_2026_M3_Secc1!D90="","",CNGE_2026_M3_Secc1!D90))</f>
        <v/>
      </c>
      <c r="E1051" s="746"/>
      <c r="F1051" s="746"/>
      <c r="G1051" s="746"/>
      <c r="H1051" s="746"/>
      <c r="I1051" s="436"/>
      <c r="J1051" s="436"/>
      <c r="K1051" s="436"/>
      <c r="L1051" s="436"/>
      <c r="M1051" s="436"/>
      <c r="N1051" s="436"/>
      <c r="O1051" s="436"/>
      <c r="P1051" s="436"/>
      <c r="Q1051" s="436"/>
      <c r="R1051" s="436"/>
      <c r="S1051" s="436"/>
      <c r="T1051" s="436"/>
      <c r="U1051" s="436"/>
      <c r="V1051" s="436"/>
      <c r="W1051" s="436"/>
      <c r="X1051" s="436"/>
      <c r="Y1051" s="436"/>
      <c r="Z1051" s="436"/>
      <c r="AA1051" s="436"/>
      <c r="AB1051" s="436"/>
      <c r="AC1051" s="436"/>
      <c r="AD1051" s="436"/>
      <c r="AE1051" s="12"/>
      <c r="AF1051" s="122"/>
      <c r="AG1051" s="212"/>
    </row>
    <row r="1052" spans="1:33" s="72" customFormat="1" ht="15" customHeight="1">
      <c r="A1052" s="131"/>
      <c r="B1052" s="15"/>
      <c r="C1052" s="82" t="s">
        <v>97</v>
      </c>
      <c r="D1052" s="746" t="str">
        <f>IF(CNGE_2026_M3_Secc1!$AH$40=CNGE_2026_M3_Secc1!$AJ$40,"",IF(CNGE_2026_M3_Secc1!D91="","",CNGE_2026_M3_Secc1!D91))</f>
        <v/>
      </c>
      <c r="E1052" s="746"/>
      <c r="F1052" s="746"/>
      <c r="G1052" s="746"/>
      <c r="H1052" s="746"/>
      <c r="I1052" s="436"/>
      <c r="J1052" s="436"/>
      <c r="K1052" s="436"/>
      <c r="L1052" s="436"/>
      <c r="M1052" s="436"/>
      <c r="N1052" s="436"/>
      <c r="O1052" s="436"/>
      <c r="P1052" s="436"/>
      <c r="Q1052" s="436"/>
      <c r="R1052" s="436"/>
      <c r="S1052" s="436"/>
      <c r="T1052" s="436"/>
      <c r="U1052" s="436"/>
      <c r="V1052" s="436"/>
      <c r="W1052" s="436"/>
      <c r="X1052" s="436"/>
      <c r="Y1052" s="436"/>
      <c r="Z1052" s="436"/>
      <c r="AA1052" s="436"/>
      <c r="AB1052" s="436"/>
      <c r="AC1052" s="436"/>
      <c r="AD1052" s="436"/>
      <c r="AE1052" s="12"/>
      <c r="AF1052" s="122"/>
      <c r="AG1052" s="212"/>
    </row>
    <row r="1053" spans="1:33" s="72" customFormat="1" ht="15" customHeight="1">
      <c r="A1053" s="131"/>
      <c r="B1053" s="15"/>
      <c r="C1053" s="82" t="s">
        <v>98</v>
      </c>
      <c r="D1053" s="746" t="str">
        <f>IF(CNGE_2026_M3_Secc1!$AH$40=CNGE_2026_M3_Secc1!$AJ$40,"",IF(CNGE_2026_M3_Secc1!D92="","",CNGE_2026_M3_Secc1!D92))</f>
        <v/>
      </c>
      <c r="E1053" s="746"/>
      <c r="F1053" s="746"/>
      <c r="G1053" s="746"/>
      <c r="H1053" s="746"/>
      <c r="I1053" s="436"/>
      <c r="J1053" s="436"/>
      <c r="K1053" s="436"/>
      <c r="L1053" s="436"/>
      <c r="M1053" s="436"/>
      <c r="N1053" s="436"/>
      <c r="O1053" s="436"/>
      <c r="P1053" s="436"/>
      <c r="Q1053" s="436"/>
      <c r="R1053" s="436"/>
      <c r="S1053" s="436"/>
      <c r="T1053" s="436"/>
      <c r="U1053" s="436"/>
      <c r="V1053" s="436"/>
      <c r="W1053" s="436"/>
      <c r="X1053" s="436"/>
      <c r="Y1053" s="436"/>
      <c r="Z1053" s="436"/>
      <c r="AA1053" s="436"/>
      <c r="AB1053" s="436"/>
      <c r="AC1053" s="436"/>
      <c r="AD1053" s="436"/>
      <c r="AE1053" s="12"/>
      <c r="AF1053" s="122"/>
      <c r="AG1053" s="212"/>
    </row>
    <row r="1054" spans="1:33" s="72" customFormat="1" ht="15" customHeight="1">
      <c r="A1054" s="131"/>
      <c r="B1054" s="15"/>
      <c r="C1054" s="82" t="s">
        <v>99</v>
      </c>
      <c r="D1054" s="746" t="str">
        <f>IF(CNGE_2026_M3_Secc1!$AH$40=CNGE_2026_M3_Secc1!$AJ$40,"",IF(CNGE_2026_M3_Secc1!D93="","",CNGE_2026_M3_Secc1!D93))</f>
        <v/>
      </c>
      <c r="E1054" s="746"/>
      <c r="F1054" s="746"/>
      <c r="G1054" s="746"/>
      <c r="H1054" s="746"/>
      <c r="I1054" s="436"/>
      <c r="J1054" s="436"/>
      <c r="K1054" s="436"/>
      <c r="L1054" s="436"/>
      <c r="M1054" s="436"/>
      <c r="N1054" s="436"/>
      <c r="O1054" s="436"/>
      <c r="P1054" s="436"/>
      <c r="Q1054" s="436"/>
      <c r="R1054" s="436"/>
      <c r="S1054" s="436"/>
      <c r="T1054" s="436"/>
      <c r="U1054" s="436"/>
      <c r="V1054" s="436"/>
      <c r="W1054" s="436"/>
      <c r="X1054" s="436"/>
      <c r="Y1054" s="436"/>
      <c r="Z1054" s="436"/>
      <c r="AA1054" s="436"/>
      <c r="AB1054" s="436"/>
      <c r="AC1054" s="436"/>
      <c r="AD1054" s="436"/>
      <c r="AE1054" s="12"/>
      <c r="AF1054" s="122"/>
      <c r="AG1054" s="212"/>
    </row>
    <row r="1055" spans="1:33" s="72" customFormat="1" ht="15" customHeight="1">
      <c r="A1055" s="131"/>
      <c r="B1055" s="15"/>
      <c r="C1055" s="82" t="s">
        <v>100</v>
      </c>
      <c r="D1055" s="746" t="str">
        <f>IF(CNGE_2026_M3_Secc1!$AH$40=CNGE_2026_M3_Secc1!$AJ$40,"",IF(CNGE_2026_M3_Secc1!D94="","",CNGE_2026_M3_Secc1!D94))</f>
        <v/>
      </c>
      <c r="E1055" s="746"/>
      <c r="F1055" s="746"/>
      <c r="G1055" s="746"/>
      <c r="H1055" s="746"/>
      <c r="I1055" s="436"/>
      <c r="J1055" s="436"/>
      <c r="K1055" s="436"/>
      <c r="L1055" s="436"/>
      <c r="M1055" s="436"/>
      <c r="N1055" s="436"/>
      <c r="O1055" s="436"/>
      <c r="P1055" s="436"/>
      <c r="Q1055" s="436"/>
      <c r="R1055" s="436"/>
      <c r="S1055" s="436"/>
      <c r="T1055" s="436"/>
      <c r="U1055" s="436"/>
      <c r="V1055" s="436"/>
      <c r="W1055" s="436"/>
      <c r="X1055" s="436"/>
      <c r="Y1055" s="436"/>
      <c r="Z1055" s="436"/>
      <c r="AA1055" s="436"/>
      <c r="AB1055" s="436"/>
      <c r="AC1055" s="436"/>
      <c r="AD1055" s="436"/>
      <c r="AE1055" s="12"/>
      <c r="AF1055" s="122"/>
      <c r="AG1055" s="212"/>
    </row>
    <row r="1056" spans="1:33" s="72" customFormat="1" ht="15" customHeight="1">
      <c r="A1056" s="131"/>
      <c r="B1056" s="15"/>
      <c r="C1056" s="82" t="s">
        <v>116</v>
      </c>
      <c r="D1056" s="746" t="str">
        <f>IF(CNGE_2026_M3_Secc1!$AH$40=CNGE_2026_M3_Secc1!$AJ$40,"",IF(CNGE_2026_M3_Secc1!D95="","",CNGE_2026_M3_Secc1!D95))</f>
        <v/>
      </c>
      <c r="E1056" s="746"/>
      <c r="F1056" s="746"/>
      <c r="G1056" s="746"/>
      <c r="H1056" s="746"/>
      <c r="I1056" s="436"/>
      <c r="J1056" s="436"/>
      <c r="K1056" s="436"/>
      <c r="L1056" s="436"/>
      <c r="M1056" s="436"/>
      <c r="N1056" s="436"/>
      <c r="O1056" s="436"/>
      <c r="P1056" s="436"/>
      <c r="Q1056" s="436"/>
      <c r="R1056" s="436"/>
      <c r="S1056" s="436"/>
      <c r="T1056" s="436"/>
      <c r="U1056" s="436"/>
      <c r="V1056" s="436"/>
      <c r="W1056" s="436"/>
      <c r="X1056" s="436"/>
      <c r="Y1056" s="436"/>
      <c r="Z1056" s="436"/>
      <c r="AA1056" s="436"/>
      <c r="AB1056" s="436"/>
      <c r="AC1056" s="436"/>
      <c r="AD1056" s="436"/>
      <c r="AE1056" s="12"/>
      <c r="AF1056" s="122"/>
      <c r="AG1056" s="212"/>
    </row>
    <row r="1057" spans="1:33" s="72" customFormat="1" ht="15" customHeight="1">
      <c r="A1057" s="131"/>
      <c r="B1057" s="15"/>
      <c r="C1057" s="82" t="s">
        <v>117</v>
      </c>
      <c r="D1057" s="746" t="str">
        <f>IF(CNGE_2026_M3_Secc1!$AH$40=CNGE_2026_M3_Secc1!$AJ$40,"",IF(CNGE_2026_M3_Secc1!D96="","",CNGE_2026_M3_Secc1!D96))</f>
        <v/>
      </c>
      <c r="E1057" s="746"/>
      <c r="F1057" s="746"/>
      <c r="G1057" s="746"/>
      <c r="H1057" s="746"/>
      <c r="I1057" s="436"/>
      <c r="J1057" s="436"/>
      <c r="K1057" s="436"/>
      <c r="L1057" s="436"/>
      <c r="M1057" s="436"/>
      <c r="N1057" s="436"/>
      <c r="O1057" s="436"/>
      <c r="P1057" s="436"/>
      <c r="Q1057" s="436"/>
      <c r="R1057" s="436"/>
      <c r="S1057" s="436"/>
      <c r="T1057" s="436"/>
      <c r="U1057" s="436"/>
      <c r="V1057" s="436"/>
      <c r="W1057" s="436"/>
      <c r="X1057" s="436"/>
      <c r="Y1057" s="436"/>
      <c r="Z1057" s="436"/>
      <c r="AA1057" s="436"/>
      <c r="AB1057" s="436"/>
      <c r="AC1057" s="436"/>
      <c r="AD1057" s="436"/>
      <c r="AE1057" s="12"/>
      <c r="AF1057" s="122"/>
      <c r="AG1057" s="212"/>
    </row>
    <row r="1058" spans="1:33" s="72" customFormat="1" ht="15" customHeight="1">
      <c r="A1058" s="131"/>
      <c r="B1058" s="15"/>
      <c r="C1058" s="82" t="s">
        <v>118</v>
      </c>
      <c r="D1058" s="746" t="str">
        <f>IF(CNGE_2026_M3_Secc1!$AH$40=CNGE_2026_M3_Secc1!$AJ$40,"",IF(CNGE_2026_M3_Secc1!D97="","",CNGE_2026_M3_Secc1!D97))</f>
        <v/>
      </c>
      <c r="E1058" s="746"/>
      <c r="F1058" s="746"/>
      <c r="G1058" s="746"/>
      <c r="H1058" s="746"/>
      <c r="I1058" s="436"/>
      <c r="J1058" s="436"/>
      <c r="K1058" s="436"/>
      <c r="L1058" s="436"/>
      <c r="M1058" s="436"/>
      <c r="N1058" s="436"/>
      <c r="O1058" s="436"/>
      <c r="P1058" s="436"/>
      <c r="Q1058" s="436"/>
      <c r="R1058" s="436"/>
      <c r="S1058" s="436"/>
      <c r="T1058" s="436"/>
      <c r="U1058" s="436"/>
      <c r="V1058" s="436"/>
      <c r="W1058" s="436"/>
      <c r="X1058" s="436"/>
      <c r="Y1058" s="436"/>
      <c r="Z1058" s="436"/>
      <c r="AA1058" s="436"/>
      <c r="AB1058" s="436"/>
      <c r="AC1058" s="436"/>
      <c r="AD1058" s="436"/>
      <c r="AE1058" s="12"/>
      <c r="AF1058" s="122"/>
      <c r="AG1058" s="212"/>
    </row>
    <row r="1059" spans="1:33" s="72" customFormat="1" ht="15" customHeight="1">
      <c r="A1059" s="131"/>
      <c r="B1059" s="15"/>
      <c r="C1059" s="82" t="s">
        <v>119</v>
      </c>
      <c r="D1059" s="746" t="str">
        <f>IF(CNGE_2026_M3_Secc1!$AH$40=CNGE_2026_M3_Secc1!$AJ$40,"",IF(CNGE_2026_M3_Secc1!D98="","",CNGE_2026_M3_Secc1!D98))</f>
        <v/>
      </c>
      <c r="E1059" s="746"/>
      <c r="F1059" s="746"/>
      <c r="G1059" s="746"/>
      <c r="H1059" s="746"/>
      <c r="I1059" s="436"/>
      <c r="J1059" s="436"/>
      <c r="K1059" s="436"/>
      <c r="L1059" s="436"/>
      <c r="M1059" s="436"/>
      <c r="N1059" s="436"/>
      <c r="O1059" s="436"/>
      <c r="P1059" s="436"/>
      <c r="Q1059" s="436"/>
      <c r="R1059" s="436"/>
      <c r="S1059" s="436"/>
      <c r="T1059" s="436"/>
      <c r="U1059" s="436"/>
      <c r="V1059" s="436"/>
      <c r="W1059" s="436"/>
      <c r="X1059" s="436"/>
      <c r="Y1059" s="436"/>
      <c r="Z1059" s="436"/>
      <c r="AA1059" s="436"/>
      <c r="AB1059" s="436"/>
      <c r="AC1059" s="436"/>
      <c r="AD1059" s="436"/>
      <c r="AE1059" s="12"/>
      <c r="AF1059" s="122"/>
      <c r="AG1059" s="212"/>
    </row>
    <row r="1060" spans="1:33" s="72" customFormat="1" ht="15" customHeight="1">
      <c r="A1060" s="131"/>
      <c r="B1060" s="15"/>
      <c r="C1060" s="82" t="s">
        <v>120</v>
      </c>
      <c r="D1060" s="746" t="str">
        <f>IF(CNGE_2026_M3_Secc1!$AH$40=CNGE_2026_M3_Secc1!$AJ$40,"",IF(CNGE_2026_M3_Secc1!D99="","",CNGE_2026_M3_Secc1!D99))</f>
        <v/>
      </c>
      <c r="E1060" s="746"/>
      <c r="F1060" s="746"/>
      <c r="G1060" s="746"/>
      <c r="H1060" s="746"/>
      <c r="I1060" s="436"/>
      <c r="J1060" s="436"/>
      <c r="K1060" s="436"/>
      <c r="L1060" s="436"/>
      <c r="M1060" s="436"/>
      <c r="N1060" s="436"/>
      <c r="O1060" s="436"/>
      <c r="P1060" s="436"/>
      <c r="Q1060" s="436"/>
      <c r="R1060" s="436"/>
      <c r="S1060" s="436"/>
      <c r="T1060" s="436"/>
      <c r="U1060" s="436"/>
      <c r="V1060" s="436"/>
      <c r="W1060" s="436"/>
      <c r="X1060" s="436"/>
      <c r="Y1060" s="436"/>
      <c r="Z1060" s="436"/>
      <c r="AA1060" s="436"/>
      <c r="AB1060" s="436"/>
      <c r="AC1060" s="436"/>
      <c r="AD1060" s="436"/>
      <c r="AE1060" s="12"/>
      <c r="AF1060" s="122"/>
      <c r="AG1060" s="212"/>
    </row>
    <row r="1061" spans="1:33" s="114" customFormat="1" ht="15" customHeight="1">
      <c r="A1061" s="131"/>
      <c r="B1061" s="72"/>
      <c r="C1061" s="82" t="s">
        <v>121</v>
      </c>
      <c r="D1061" s="746" t="str">
        <f>IF(CNGE_2026_M3_Secc1!$AH$40=CNGE_2026_M3_Secc1!$AJ$40,"",IF(CNGE_2026_M3_Secc1!D100="","",CNGE_2026_M3_Secc1!D100))</f>
        <v/>
      </c>
      <c r="E1061" s="746"/>
      <c r="F1061" s="746"/>
      <c r="G1061" s="746"/>
      <c r="H1061" s="746"/>
      <c r="I1061" s="432"/>
      <c r="J1061" s="432"/>
      <c r="K1061" s="432"/>
      <c r="L1061" s="432"/>
      <c r="M1061" s="432"/>
      <c r="N1061" s="432"/>
      <c r="O1061" s="432"/>
      <c r="P1061" s="432"/>
      <c r="Q1061" s="432"/>
      <c r="R1061" s="432"/>
      <c r="S1061" s="432"/>
      <c r="T1061" s="432"/>
      <c r="U1061" s="432"/>
      <c r="V1061" s="432"/>
      <c r="W1061" s="432"/>
      <c r="X1061" s="432"/>
      <c r="Y1061" s="432"/>
      <c r="Z1061" s="432"/>
      <c r="AA1061" s="432"/>
      <c r="AB1061" s="432"/>
      <c r="AC1061" s="432"/>
      <c r="AD1061" s="432"/>
      <c r="AE1061" s="49"/>
      <c r="AF1061" s="219"/>
      <c r="AG1061" s="212"/>
    </row>
    <row r="1062" spans="1:33" s="114" customFormat="1" ht="15" customHeight="1">
      <c r="A1062" s="131"/>
      <c r="B1062" s="48"/>
      <c r="C1062" s="82" t="s">
        <v>122</v>
      </c>
      <c r="D1062" s="746" t="str">
        <f>IF(CNGE_2026_M3_Secc1!$AH$40=CNGE_2026_M3_Secc1!$AJ$40,"",IF(CNGE_2026_M3_Secc1!D101="","",CNGE_2026_M3_Secc1!D101))</f>
        <v/>
      </c>
      <c r="E1062" s="746"/>
      <c r="F1062" s="746"/>
      <c r="G1062" s="746"/>
      <c r="H1062" s="746"/>
      <c r="I1062" s="432"/>
      <c r="J1062" s="432"/>
      <c r="K1062" s="432"/>
      <c r="L1062" s="432"/>
      <c r="M1062" s="432"/>
      <c r="N1062" s="432"/>
      <c r="O1062" s="432"/>
      <c r="P1062" s="432"/>
      <c r="Q1062" s="432"/>
      <c r="R1062" s="432"/>
      <c r="S1062" s="432"/>
      <c r="T1062" s="432"/>
      <c r="U1062" s="432"/>
      <c r="V1062" s="432"/>
      <c r="W1062" s="432"/>
      <c r="X1062" s="432"/>
      <c r="Y1062" s="432"/>
      <c r="Z1062" s="432"/>
      <c r="AA1062" s="432"/>
      <c r="AB1062" s="432"/>
      <c r="AC1062" s="432"/>
      <c r="AD1062" s="432"/>
      <c r="AE1062" s="49"/>
      <c r="AF1062" s="219"/>
      <c r="AG1062" s="212"/>
    </row>
    <row r="1063" spans="1:33" s="114" customFormat="1" ht="15" customHeight="1">
      <c r="A1063" s="131"/>
      <c r="B1063" s="48"/>
      <c r="C1063" s="82" t="s">
        <v>123</v>
      </c>
      <c r="D1063" s="746" t="str">
        <f>IF(CNGE_2026_M3_Secc1!$AH$40=CNGE_2026_M3_Secc1!$AJ$40,"",IF(CNGE_2026_M3_Secc1!D102="","",CNGE_2026_M3_Secc1!D102))</f>
        <v/>
      </c>
      <c r="E1063" s="746"/>
      <c r="F1063" s="746"/>
      <c r="G1063" s="746"/>
      <c r="H1063" s="746"/>
      <c r="I1063" s="432"/>
      <c r="J1063" s="432"/>
      <c r="K1063" s="432"/>
      <c r="L1063" s="432"/>
      <c r="M1063" s="432"/>
      <c r="N1063" s="432"/>
      <c r="O1063" s="432"/>
      <c r="P1063" s="432"/>
      <c r="Q1063" s="432"/>
      <c r="R1063" s="432"/>
      <c r="S1063" s="432"/>
      <c r="T1063" s="432"/>
      <c r="U1063" s="432"/>
      <c r="V1063" s="432"/>
      <c r="W1063" s="432"/>
      <c r="X1063" s="432"/>
      <c r="Y1063" s="432"/>
      <c r="Z1063" s="432"/>
      <c r="AA1063" s="432"/>
      <c r="AB1063" s="432"/>
      <c r="AC1063" s="432"/>
      <c r="AD1063" s="432"/>
      <c r="AE1063" s="49"/>
      <c r="AF1063" s="219"/>
      <c r="AG1063" s="212"/>
    </row>
    <row r="1064" spans="1:33" s="114" customFormat="1" ht="15" customHeight="1">
      <c r="A1064" s="131"/>
      <c r="B1064" s="48"/>
      <c r="C1064" s="82" t="s">
        <v>124</v>
      </c>
      <c r="D1064" s="746" t="str">
        <f>IF(CNGE_2026_M3_Secc1!$AH$40=CNGE_2026_M3_Secc1!$AJ$40,"",IF(CNGE_2026_M3_Secc1!D103="","",CNGE_2026_M3_Secc1!D103))</f>
        <v/>
      </c>
      <c r="E1064" s="746"/>
      <c r="F1064" s="746"/>
      <c r="G1064" s="746"/>
      <c r="H1064" s="746"/>
      <c r="I1064" s="432"/>
      <c r="J1064" s="432"/>
      <c r="K1064" s="432"/>
      <c r="L1064" s="432"/>
      <c r="M1064" s="432"/>
      <c r="N1064" s="432"/>
      <c r="O1064" s="432"/>
      <c r="P1064" s="432"/>
      <c r="Q1064" s="432"/>
      <c r="R1064" s="432"/>
      <c r="S1064" s="432"/>
      <c r="T1064" s="432"/>
      <c r="U1064" s="432"/>
      <c r="V1064" s="432"/>
      <c r="W1064" s="432"/>
      <c r="X1064" s="432"/>
      <c r="Y1064" s="432"/>
      <c r="Z1064" s="432"/>
      <c r="AA1064" s="432"/>
      <c r="AB1064" s="432"/>
      <c r="AC1064" s="432"/>
      <c r="AD1064" s="432"/>
      <c r="AE1064" s="49"/>
      <c r="AF1064" s="219"/>
      <c r="AG1064" s="212"/>
    </row>
    <row r="1065" spans="1:33" s="114" customFormat="1" ht="15" customHeight="1">
      <c r="A1065" s="131"/>
      <c r="B1065" s="48"/>
      <c r="C1065" s="82" t="s">
        <v>125</v>
      </c>
      <c r="D1065" s="746" t="str">
        <f>IF(CNGE_2026_M3_Secc1!$AH$40=CNGE_2026_M3_Secc1!$AJ$40,"",IF(CNGE_2026_M3_Secc1!D104="","",CNGE_2026_M3_Secc1!D104))</f>
        <v/>
      </c>
      <c r="E1065" s="746"/>
      <c r="F1065" s="746"/>
      <c r="G1065" s="746"/>
      <c r="H1065" s="746"/>
      <c r="I1065" s="432"/>
      <c r="J1065" s="432"/>
      <c r="K1065" s="432"/>
      <c r="L1065" s="432"/>
      <c r="M1065" s="432"/>
      <c r="N1065" s="432"/>
      <c r="O1065" s="432"/>
      <c r="P1065" s="432"/>
      <c r="Q1065" s="432"/>
      <c r="R1065" s="432"/>
      <c r="S1065" s="432"/>
      <c r="T1065" s="432"/>
      <c r="U1065" s="432"/>
      <c r="V1065" s="432"/>
      <c r="W1065" s="432"/>
      <c r="X1065" s="432"/>
      <c r="Y1065" s="432"/>
      <c r="Z1065" s="432"/>
      <c r="AA1065" s="432"/>
      <c r="AB1065" s="432"/>
      <c r="AC1065" s="432"/>
      <c r="AD1065" s="432"/>
      <c r="AE1065" s="49"/>
      <c r="AF1065" s="219"/>
      <c r="AG1065" s="212"/>
    </row>
    <row r="1066" spans="1:33" s="114" customFormat="1" ht="15" customHeight="1">
      <c r="A1066" s="131"/>
      <c r="B1066" s="48"/>
      <c r="C1066" s="82" t="s">
        <v>237</v>
      </c>
      <c r="D1066" s="746" t="str">
        <f>IF(CNGE_2026_M3_Secc1!$AH$40=CNGE_2026_M3_Secc1!$AJ$40,"",IF(CNGE_2026_M3_Secc1!D105="","",CNGE_2026_M3_Secc1!D105))</f>
        <v/>
      </c>
      <c r="E1066" s="746"/>
      <c r="F1066" s="746"/>
      <c r="G1066" s="746"/>
      <c r="H1066" s="746"/>
      <c r="I1066" s="432"/>
      <c r="J1066" s="432"/>
      <c r="K1066" s="432"/>
      <c r="L1066" s="432"/>
      <c r="M1066" s="432"/>
      <c r="N1066" s="432"/>
      <c r="O1066" s="432"/>
      <c r="P1066" s="432"/>
      <c r="Q1066" s="432"/>
      <c r="R1066" s="432"/>
      <c r="S1066" s="432"/>
      <c r="T1066" s="432"/>
      <c r="U1066" s="432"/>
      <c r="V1066" s="432"/>
      <c r="W1066" s="432"/>
      <c r="X1066" s="432"/>
      <c r="Y1066" s="432"/>
      <c r="Z1066" s="432"/>
      <c r="AA1066" s="432"/>
      <c r="AB1066" s="432"/>
      <c r="AC1066" s="432"/>
      <c r="AD1066" s="432"/>
      <c r="AE1066" s="49"/>
      <c r="AF1066" s="219"/>
      <c r="AG1066" s="212"/>
    </row>
    <row r="1067" spans="1:33" s="114" customFormat="1" ht="15" customHeight="1">
      <c r="A1067" s="131"/>
      <c r="B1067" s="48"/>
      <c r="C1067" s="82" t="s">
        <v>238</v>
      </c>
      <c r="D1067" s="746" t="str">
        <f>IF(CNGE_2026_M3_Secc1!$AH$40=CNGE_2026_M3_Secc1!$AJ$40,"",IF(CNGE_2026_M3_Secc1!D106="","",CNGE_2026_M3_Secc1!D106))</f>
        <v/>
      </c>
      <c r="E1067" s="746"/>
      <c r="F1067" s="746"/>
      <c r="G1067" s="746"/>
      <c r="H1067" s="746"/>
      <c r="I1067" s="432"/>
      <c r="J1067" s="432"/>
      <c r="K1067" s="432"/>
      <c r="L1067" s="432"/>
      <c r="M1067" s="432"/>
      <c r="N1067" s="432"/>
      <c r="O1067" s="432"/>
      <c r="P1067" s="432"/>
      <c r="Q1067" s="432"/>
      <c r="R1067" s="432"/>
      <c r="S1067" s="432"/>
      <c r="T1067" s="432"/>
      <c r="U1067" s="432"/>
      <c r="V1067" s="432"/>
      <c r="W1067" s="432"/>
      <c r="X1067" s="432"/>
      <c r="Y1067" s="432"/>
      <c r="Z1067" s="432"/>
      <c r="AA1067" s="432"/>
      <c r="AB1067" s="432"/>
      <c r="AC1067" s="432"/>
      <c r="AD1067" s="432"/>
      <c r="AE1067" s="49"/>
      <c r="AF1067" s="219"/>
      <c r="AG1067" s="212"/>
    </row>
    <row r="1068" spans="1:33" s="114" customFormat="1" ht="15" customHeight="1">
      <c r="A1068" s="131"/>
      <c r="B1068" s="48"/>
      <c r="C1068" s="82" t="s">
        <v>239</v>
      </c>
      <c r="D1068" s="746" t="str">
        <f>IF(CNGE_2026_M3_Secc1!$AH$40=CNGE_2026_M3_Secc1!$AJ$40,"",IF(CNGE_2026_M3_Secc1!D107="","",CNGE_2026_M3_Secc1!D107))</f>
        <v/>
      </c>
      <c r="E1068" s="746"/>
      <c r="F1068" s="746"/>
      <c r="G1068" s="746"/>
      <c r="H1068" s="746"/>
      <c r="I1068" s="432"/>
      <c r="J1068" s="432"/>
      <c r="K1068" s="432"/>
      <c r="L1068" s="432"/>
      <c r="M1068" s="432"/>
      <c r="N1068" s="432"/>
      <c r="O1068" s="432"/>
      <c r="P1068" s="432"/>
      <c r="Q1068" s="432"/>
      <c r="R1068" s="432"/>
      <c r="S1068" s="432"/>
      <c r="T1068" s="432"/>
      <c r="U1068" s="432"/>
      <c r="V1068" s="432"/>
      <c r="W1068" s="432"/>
      <c r="X1068" s="432"/>
      <c r="Y1068" s="432"/>
      <c r="Z1068" s="432"/>
      <c r="AA1068" s="432"/>
      <c r="AB1068" s="432"/>
      <c r="AC1068" s="432"/>
      <c r="AD1068" s="432"/>
      <c r="AE1068" s="49"/>
      <c r="AF1068" s="219"/>
      <c r="AG1068" s="212"/>
    </row>
    <row r="1069" spans="1:33" s="114" customFormat="1" ht="15" customHeight="1">
      <c r="A1069" s="131"/>
      <c r="B1069" s="48"/>
      <c r="C1069" s="82" t="s">
        <v>240</v>
      </c>
      <c r="D1069" s="746" t="str">
        <f>IF(CNGE_2026_M3_Secc1!$AH$40=CNGE_2026_M3_Secc1!$AJ$40,"",IF(CNGE_2026_M3_Secc1!D108="","",CNGE_2026_M3_Secc1!D108))</f>
        <v/>
      </c>
      <c r="E1069" s="746"/>
      <c r="F1069" s="746"/>
      <c r="G1069" s="746"/>
      <c r="H1069" s="746"/>
      <c r="I1069" s="432"/>
      <c r="J1069" s="432"/>
      <c r="K1069" s="432"/>
      <c r="L1069" s="432"/>
      <c r="M1069" s="432"/>
      <c r="N1069" s="432"/>
      <c r="O1069" s="432"/>
      <c r="P1069" s="432"/>
      <c r="Q1069" s="432"/>
      <c r="R1069" s="432"/>
      <c r="S1069" s="432"/>
      <c r="T1069" s="432"/>
      <c r="U1069" s="432"/>
      <c r="V1069" s="432"/>
      <c r="W1069" s="432"/>
      <c r="X1069" s="432"/>
      <c r="Y1069" s="432"/>
      <c r="Z1069" s="432"/>
      <c r="AA1069" s="432"/>
      <c r="AB1069" s="432"/>
      <c r="AC1069" s="432"/>
      <c r="AD1069" s="432"/>
      <c r="AE1069" s="49"/>
      <c r="AF1069" s="219"/>
      <c r="AG1069" s="212"/>
    </row>
    <row r="1070" spans="1:33" s="114" customFormat="1" ht="15" customHeight="1">
      <c r="A1070" s="131"/>
      <c r="B1070" s="48"/>
      <c r="C1070" s="82" t="s">
        <v>241</v>
      </c>
      <c r="D1070" s="746" t="str">
        <f>IF(CNGE_2026_M3_Secc1!$AH$40=CNGE_2026_M3_Secc1!$AJ$40,"",IF(CNGE_2026_M3_Secc1!D109="","",CNGE_2026_M3_Secc1!D109))</f>
        <v/>
      </c>
      <c r="E1070" s="746"/>
      <c r="F1070" s="746"/>
      <c r="G1070" s="746"/>
      <c r="H1070" s="746"/>
      <c r="I1070" s="432"/>
      <c r="J1070" s="432"/>
      <c r="K1070" s="432"/>
      <c r="L1070" s="432"/>
      <c r="M1070" s="432"/>
      <c r="N1070" s="432"/>
      <c r="O1070" s="432"/>
      <c r="P1070" s="432"/>
      <c r="Q1070" s="432"/>
      <c r="R1070" s="432"/>
      <c r="S1070" s="432"/>
      <c r="T1070" s="432"/>
      <c r="U1070" s="432"/>
      <c r="V1070" s="432"/>
      <c r="W1070" s="432"/>
      <c r="X1070" s="432"/>
      <c r="Y1070" s="432"/>
      <c r="Z1070" s="432"/>
      <c r="AA1070" s="432"/>
      <c r="AB1070" s="432"/>
      <c r="AC1070" s="432"/>
      <c r="AD1070" s="432"/>
      <c r="AE1070" s="49"/>
      <c r="AF1070" s="219"/>
      <c r="AG1070" s="212"/>
    </row>
    <row r="1071" spans="1:33" s="114" customFormat="1" ht="15" customHeight="1">
      <c r="A1071" s="131"/>
      <c r="B1071" s="48"/>
      <c r="C1071" s="82" t="s">
        <v>242</v>
      </c>
      <c r="D1071" s="746" t="str">
        <f>IF(CNGE_2026_M3_Secc1!$AH$40=CNGE_2026_M3_Secc1!$AJ$40,"",IF(CNGE_2026_M3_Secc1!D110="","",CNGE_2026_M3_Secc1!D110))</f>
        <v/>
      </c>
      <c r="E1071" s="746"/>
      <c r="F1071" s="746"/>
      <c r="G1071" s="746"/>
      <c r="H1071" s="746"/>
      <c r="I1071" s="432"/>
      <c r="J1071" s="432"/>
      <c r="K1071" s="432"/>
      <c r="L1071" s="432"/>
      <c r="M1071" s="432"/>
      <c r="N1071" s="432"/>
      <c r="O1071" s="432"/>
      <c r="P1071" s="432"/>
      <c r="Q1071" s="432"/>
      <c r="R1071" s="432"/>
      <c r="S1071" s="432"/>
      <c r="T1071" s="432"/>
      <c r="U1071" s="432"/>
      <c r="V1071" s="432"/>
      <c r="W1071" s="432"/>
      <c r="X1071" s="432"/>
      <c r="Y1071" s="432"/>
      <c r="Z1071" s="432"/>
      <c r="AA1071" s="432"/>
      <c r="AB1071" s="432"/>
      <c r="AC1071" s="432"/>
      <c r="AD1071" s="432"/>
      <c r="AE1071" s="49"/>
      <c r="AF1071" s="219"/>
      <c r="AG1071" s="212"/>
    </row>
    <row r="1072" spans="1:33" s="114" customFormat="1" ht="15" customHeight="1">
      <c r="A1072" s="131"/>
      <c r="B1072" s="48"/>
      <c r="C1072" s="82" t="s">
        <v>243</v>
      </c>
      <c r="D1072" s="746" t="str">
        <f>IF(CNGE_2026_M3_Secc1!$AH$40=CNGE_2026_M3_Secc1!$AJ$40,"",IF(CNGE_2026_M3_Secc1!D111="","",CNGE_2026_M3_Secc1!D111))</f>
        <v/>
      </c>
      <c r="E1072" s="746"/>
      <c r="F1072" s="746"/>
      <c r="G1072" s="746"/>
      <c r="H1072" s="746"/>
      <c r="I1072" s="432"/>
      <c r="J1072" s="432"/>
      <c r="K1072" s="432"/>
      <c r="L1072" s="432"/>
      <c r="M1072" s="432"/>
      <c r="N1072" s="432"/>
      <c r="O1072" s="432"/>
      <c r="P1072" s="432"/>
      <c r="Q1072" s="432"/>
      <c r="R1072" s="432"/>
      <c r="S1072" s="432"/>
      <c r="T1072" s="432"/>
      <c r="U1072" s="432"/>
      <c r="V1072" s="432"/>
      <c r="W1072" s="432"/>
      <c r="X1072" s="432"/>
      <c r="Y1072" s="432"/>
      <c r="Z1072" s="432"/>
      <c r="AA1072" s="432"/>
      <c r="AB1072" s="432"/>
      <c r="AC1072" s="432"/>
      <c r="AD1072" s="432"/>
      <c r="AE1072" s="49"/>
      <c r="AF1072" s="219"/>
      <c r="AG1072" s="212"/>
    </row>
    <row r="1073" spans="1:33" s="114" customFormat="1" ht="15" customHeight="1">
      <c r="A1073" s="131"/>
      <c r="B1073" s="48"/>
      <c r="C1073" s="82" t="s">
        <v>244</v>
      </c>
      <c r="D1073" s="746" t="str">
        <f>IF(CNGE_2026_M3_Secc1!$AH$40=CNGE_2026_M3_Secc1!$AJ$40,"",IF(CNGE_2026_M3_Secc1!D112="","",CNGE_2026_M3_Secc1!D112))</f>
        <v/>
      </c>
      <c r="E1073" s="746"/>
      <c r="F1073" s="746"/>
      <c r="G1073" s="746"/>
      <c r="H1073" s="746"/>
      <c r="I1073" s="432"/>
      <c r="J1073" s="432"/>
      <c r="K1073" s="432"/>
      <c r="L1073" s="432"/>
      <c r="M1073" s="432"/>
      <c r="N1073" s="432"/>
      <c r="O1073" s="432"/>
      <c r="P1073" s="432"/>
      <c r="Q1073" s="432"/>
      <c r="R1073" s="432"/>
      <c r="S1073" s="432"/>
      <c r="T1073" s="432"/>
      <c r="U1073" s="432"/>
      <c r="V1073" s="432"/>
      <c r="W1073" s="432"/>
      <c r="X1073" s="432"/>
      <c r="Y1073" s="432"/>
      <c r="Z1073" s="432"/>
      <c r="AA1073" s="432"/>
      <c r="AB1073" s="432"/>
      <c r="AC1073" s="432"/>
      <c r="AD1073" s="432"/>
      <c r="AE1073" s="49"/>
      <c r="AF1073" s="219"/>
      <c r="AG1073" s="212"/>
    </row>
    <row r="1074" spans="1:33" s="114" customFormat="1" ht="15" customHeight="1">
      <c r="A1074" s="131"/>
      <c r="B1074" s="48"/>
      <c r="C1074" s="82" t="s">
        <v>245</v>
      </c>
      <c r="D1074" s="746" t="str">
        <f>IF(CNGE_2026_M3_Secc1!$AH$40=CNGE_2026_M3_Secc1!$AJ$40,"",IF(CNGE_2026_M3_Secc1!D113="","",CNGE_2026_M3_Secc1!D113))</f>
        <v/>
      </c>
      <c r="E1074" s="746"/>
      <c r="F1074" s="746"/>
      <c r="G1074" s="746"/>
      <c r="H1074" s="746"/>
      <c r="I1074" s="432"/>
      <c r="J1074" s="432"/>
      <c r="K1074" s="432"/>
      <c r="L1074" s="432"/>
      <c r="M1074" s="432"/>
      <c r="N1074" s="432"/>
      <c r="O1074" s="432"/>
      <c r="P1074" s="432"/>
      <c r="Q1074" s="432"/>
      <c r="R1074" s="432"/>
      <c r="S1074" s="432"/>
      <c r="T1074" s="432"/>
      <c r="U1074" s="432"/>
      <c r="V1074" s="432"/>
      <c r="W1074" s="432"/>
      <c r="X1074" s="432"/>
      <c r="Y1074" s="432"/>
      <c r="Z1074" s="432"/>
      <c r="AA1074" s="432"/>
      <c r="AB1074" s="432"/>
      <c r="AC1074" s="432"/>
      <c r="AD1074" s="432"/>
      <c r="AE1074" s="49"/>
      <c r="AF1074" s="219"/>
      <c r="AG1074" s="212"/>
    </row>
    <row r="1075" spans="1:33" s="114" customFormat="1" ht="15" customHeight="1">
      <c r="A1075" s="131"/>
      <c r="B1075" s="48"/>
      <c r="C1075" s="82" t="s">
        <v>246</v>
      </c>
      <c r="D1075" s="746" t="str">
        <f>IF(CNGE_2026_M3_Secc1!$AH$40=CNGE_2026_M3_Secc1!$AJ$40,"",IF(CNGE_2026_M3_Secc1!D114="","",CNGE_2026_M3_Secc1!D114))</f>
        <v/>
      </c>
      <c r="E1075" s="746"/>
      <c r="F1075" s="746"/>
      <c r="G1075" s="746"/>
      <c r="H1075" s="746"/>
      <c r="I1075" s="432"/>
      <c r="J1075" s="432"/>
      <c r="K1075" s="432"/>
      <c r="L1075" s="432"/>
      <c r="M1075" s="432"/>
      <c r="N1075" s="432"/>
      <c r="O1075" s="432"/>
      <c r="P1075" s="432"/>
      <c r="Q1075" s="432"/>
      <c r="R1075" s="432"/>
      <c r="S1075" s="432"/>
      <c r="T1075" s="432"/>
      <c r="U1075" s="432"/>
      <c r="V1075" s="432"/>
      <c r="W1075" s="432"/>
      <c r="X1075" s="432"/>
      <c r="Y1075" s="432"/>
      <c r="Z1075" s="432"/>
      <c r="AA1075" s="432"/>
      <c r="AB1075" s="432"/>
      <c r="AC1075" s="432"/>
      <c r="AD1075" s="432"/>
      <c r="AE1075" s="49"/>
      <c r="AF1075" s="219"/>
      <c r="AG1075" s="212"/>
    </row>
    <row r="1076" spans="1:33" s="72" customFormat="1" ht="60" customHeight="1">
      <c r="A1076" s="131"/>
      <c r="C1076" s="82" t="s">
        <v>321</v>
      </c>
      <c r="D1076" s="746" t="s">
        <v>7675</v>
      </c>
      <c r="E1076" s="746"/>
      <c r="F1076" s="746"/>
      <c r="G1076" s="746"/>
      <c r="H1076" s="746"/>
      <c r="I1076" s="432"/>
      <c r="J1076" s="432"/>
      <c r="K1076" s="432"/>
      <c r="L1076" s="432"/>
      <c r="M1076" s="432"/>
      <c r="N1076" s="432"/>
      <c r="O1076" s="432"/>
      <c r="P1076" s="432"/>
      <c r="Q1076" s="432"/>
      <c r="R1076" s="432"/>
      <c r="S1076" s="432"/>
      <c r="T1076" s="432"/>
      <c r="U1076" s="432"/>
      <c r="V1076" s="432"/>
      <c r="W1076" s="432"/>
      <c r="X1076" s="432"/>
      <c r="Y1076" s="432"/>
      <c r="Z1076" s="432"/>
      <c r="AA1076" s="432"/>
      <c r="AB1076" s="432"/>
      <c r="AC1076" s="432"/>
      <c r="AD1076" s="432"/>
      <c r="AE1076" s="12"/>
      <c r="AF1076" s="219"/>
    </row>
    <row r="1077" spans="1:33" ht="15" customHeight="1">
      <c r="A1077" s="131"/>
      <c r="I1077" s="174">
        <f>IF(AND(SUM(I1020:I1076)=0,COUNTIF(I1020:I1076,"NS")&gt;0),"NS",
IF(AND(SUM(I1020:I1076)=0,COUNTIF(I1020:I1076,0)&gt;0),0,
IF(AND(SUM(I1020:I1076)=0,COUNTIF(I1020:I1076,"NA")&gt;0),"NA",
SUM(I1020:I1076))))</f>
        <v>0</v>
      </c>
      <c r="J1077" s="174">
        <f t="shared" ref="J1077:AD1077" si="549">IF(AND(SUM(J1020:J1076)=0,COUNTIF(J1020:J1076,"NS")&gt;0),"NS",
IF(AND(SUM(J1020:J1076)=0,COUNTIF(J1020:J1076,0)&gt;0),0,
IF(AND(SUM(J1020:J1076)=0,COUNTIF(J1020:J1076,"NA")&gt;0),"NA",
SUM(J1020:J1076))))</f>
        <v>0</v>
      </c>
      <c r="K1077" s="174">
        <f t="shared" si="549"/>
        <v>0</v>
      </c>
      <c r="L1077" s="174">
        <f t="shared" si="549"/>
        <v>0</v>
      </c>
      <c r="M1077" s="174">
        <f t="shared" si="549"/>
        <v>0</v>
      </c>
      <c r="N1077" s="174">
        <f t="shared" si="549"/>
        <v>0</v>
      </c>
      <c r="O1077" s="174">
        <f t="shared" si="549"/>
        <v>0</v>
      </c>
      <c r="P1077" s="174">
        <f t="shared" si="549"/>
        <v>0</v>
      </c>
      <c r="Q1077" s="174">
        <f t="shared" si="549"/>
        <v>0</v>
      </c>
      <c r="R1077" s="174">
        <f t="shared" si="549"/>
        <v>0</v>
      </c>
      <c r="S1077" s="174">
        <f t="shared" si="549"/>
        <v>0</v>
      </c>
      <c r="T1077" s="174">
        <f t="shared" si="549"/>
        <v>0</v>
      </c>
      <c r="U1077" s="174">
        <f t="shared" si="549"/>
        <v>0</v>
      </c>
      <c r="V1077" s="174">
        <f t="shared" si="549"/>
        <v>0</v>
      </c>
      <c r="W1077" s="174">
        <f t="shared" si="549"/>
        <v>0</v>
      </c>
      <c r="X1077" s="174">
        <f t="shared" si="549"/>
        <v>0</v>
      </c>
      <c r="Y1077" s="174">
        <f t="shared" si="549"/>
        <v>0</v>
      </c>
      <c r="Z1077" s="174">
        <f t="shared" si="549"/>
        <v>0</v>
      </c>
      <c r="AA1077" s="174">
        <f t="shared" si="549"/>
        <v>0</v>
      </c>
      <c r="AB1077" s="174">
        <f t="shared" si="549"/>
        <v>0</v>
      </c>
      <c r="AC1077" s="174">
        <f t="shared" si="549"/>
        <v>0</v>
      </c>
      <c r="AD1077" s="174">
        <f t="shared" si="549"/>
        <v>0</v>
      </c>
      <c r="AE1077" s="12"/>
    </row>
    <row r="1078" spans="1:33" ht="15" customHeight="1">
      <c r="A1078" s="131"/>
      <c r="AE1078" s="12"/>
    </row>
    <row r="1079" spans="1:33" s="72" customFormat="1" ht="15" customHeight="1">
      <c r="A1079" s="131"/>
      <c r="B1079" s="15"/>
      <c r="C1079" s="15"/>
      <c r="D1079" s="15"/>
      <c r="E1079" s="15"/>
      <c r="F1079" s="15"/>
      <c r="G1079" s="15"/>
      <c r="H1079" s="15"/>
      <c r="I1079" s="15"/>
      <c r="J1079" s="15"/>
      <c r="K1079" s="15"/>
      <c r="L1079" s="15"/>
      <c r="M1079" s="15"/>
      <c r="N1079" s="15"/>
      <c r="O1079" s="15"/>
      <c r="P1079" s="15"/>
      <c r="Q1079" s="15"/>
      <c r="R1079" s="15"/>
      <c r="S1079" s="15"/>
      <c r="T1079" s="15"/>
      <c r="U1079" s="15"/>
      <c r="V1079" s="15"/>
      <c r="W1079" s="15"/>
      <c r="X1079" s="15"/>
      <c r="Y1079" s="15"/>
      <c r="Z1079" s="15"/>
      <c r="AA1079" s="761" t="s">
        <v>160</v>
      </c>
      <c r="AB1079" s="761"/>
      <c r="AC1079" s="761"/>
      <c r="AD1079" s="761"/>
      <c r="AE1079" s="12"/>
      <c r="AF1079" s="122"/>
      <c r="AG1079" s="212"/>
    </row>
    <row r="1080" spans="1:33" s="72" customFormat="1" ht="36" customHeight="1">
      <c r="A1080" s="131"/>
      <c r="B1080" s="48"/>
      <c r="C1080" s="558" t="s">
        <v>535</v>
      </c>
      <c r="D1080" s="558"/>
      <c r="E1080" s="558"/>
      <c r="F1080" s="558"/>
      <c r="G1080" s="558"/>
      <c r="H1080" s="558"/>
      <c r="I1080" s="558" t="s">
        <v>1199</v>
      </c>
      <c r="J1080" s="558"/>
      <c r="K1080" s="558"/>
      <c r="L1080" s="558"/>
      <c r="M1080" s="558"/>
      <c r="N1080" s="558"/>
      <c r="O1080" s="558"/>
      <c r="P1080" s="558"/>
      <c r="Q1080" s="558"/>
      <c r="R1080" s="558"/>
      <c r="S1080" s="558"/>
      <c r="T1080" s="558"/>
      <c r="U1080" s="558"/>
      <c r="V1080" s="558"/>
      <c r="W1080" s="558"/>
      <c r="X1080" s="558"/>
      <c r="Y1080" s="558"/>
      <c r="Z1080" s="558"/>
      <c r="AA1080" s="558"/>
      <c r="AB1080" s="558"/>
      <c r="AC1080" s="558"/>
      <c r="AD1080" s="558"/>
      <c r="AE1080" s="12"/>
      <c r="AF1080" s="122"/>
      <c r="AG1080" s="212"/>
    </row>
    <row r="1081" spans="1:33" s="72" customFormat="1" ht="15" customHeight="1">
      <c r="A1081" s="131"/>
      <c r="B1081" s="48"/>
      <c r="C1081" s="558"/>
      <c r="D1081" s="558"/>
      <c r="E1081" s="558"/>
      <c r="F1081" s="558"/>
      <c r="G1081" s="558"/>
      <c r="H1081" s="558"/>
      <c r="I1081" s="678" t="s">
        <v>76</v>
      </c>
      <c r="J1081" s="678" t="s">
        <v>77</v>
      </c>
      <c r="K1081" s="678" t="s">
        <v>78</v>
      </c>
      <c r="L1081" s="678" t="s">
        <v>79</v>
      </c>
      <c r="M1081" s="678"/>
      <c r="N1081" s="678"/>
      <c r="O1081" s="678" t="s">
        <v>80</v>
      </c>
      <c r="P1081" s="678"/>
      <c r="Q1081" s="678"/>
      <c r="R1081" s="678"/>
      <c r="S1081" s="678"/>
      <c r="T1081" s="678" t="s">
        <v>81</v>
      </c>
      <c r="U1081" s="678" t="s">
        <v>82</v>
      </c>
      <c r="V1081" s="678" t="s">
        <v>83</v>
      </c>
      <c r="W1081" s="678" t="s">
        <v>84</v>
      </c>
      <c r="X1081" s="678"/>
      <c r="Y1081" s="678"/>
      <c r="Z1081" s="678"/>
      <c r="AA1081" s="678"/>
      <c r="AB1081" s="678"/>
      <c r="AC1081" s="678" t="s">
        <v>85</v>
      </c>
      <c r="AD1081" s="678" t="s">
        <v>86</v>
      </c>
      <c r="AE1081" s="12"/>
      <c r="AF1081" s="122"/>
      <c r="AG1081" s="212"/>
    </row>
    <row r="1082" spans="1:33" s="72" customFormat="1" ht="24" customHeight="1">
      <c r="A1082" s="131"/>
      <c r="B1082" s="48"/>
      <c r="C1082" s="558"/>
      <c r="D1082" s="558"/>
      <c r="E1082" s="558"/>
      <c r="F1082" s="558"/>
      <c r="G1082" s="558"/>
      <c r="H1082" s="558"/>
      <c r="I1082" s="678"/>
      <c r="J1082" s="678"/>
      <c r="K1082" s="678"/>
      <c r="L1082" s="223" t="s">
        <v>161</v>
      </c>
      <c r="M1082" s="223" t="s">
        <v>162</v>
      </c>
      <c r="N1082" s="223" t="s">
        <v>163</v>
      </c>
      <c r="O1082" s="223" t="s">
        <v>164</v>
      </c>
      <c r="P1082" s="223" t="s">
        <v>165</v>
      </c>
      <c r="Q1082" s="223" t="s">
        <v>166</v>
      </c>
      <c r="R1082" s="223" t="s">
        <v>167</v>
      </c>
      <c r="S1082" s="223" t="s">
        <v>168</v>
      </c>
      <c r="T1082" s="678"/>
      <c r="U1082" s="678"/>
      <c r="V1082" s="678"/>
      <c r="W1082" s="223" t="s">
        <v>847</v>
      </c>
      <c r="X1082" s="223" t="s">
        <v>848</v>
      </c>
      <c r="Y1082" s="223" t="s">
        <v>849</v>
      </c>
      <c r="Z1082" s="223" t="s">
        <v>850</v>
      </c>
      <c r="AA1082" s="223" t="s">
        <v>851</v>
      </c>
      <c r="AB1082" s="223" t="s">
        <v>852</v>
      </c>
      <c r="AC1082" s="678"/>
      <c r="AD1082" s="678"/>
      <c r="AE1082" s="12"/>
      <c r="AF1082" s="122"/>
      <c r="AG1082" s="212"/>
    </row>
    <row r="1083" spans="1:33" s="72" customFormat="1" ht="15" customHeight="1">
      <c r="A1083" s="131"/>
      <c r="B1083" s="15"/>
      <c r="C1083" s="186" t="s">
        <v>391</v>
      </c>
      <c r="D1083" s="746" t="s">
        <v>270</v>
      </c>
      <c r="E1083" s="746"/>
      <c r="F1083" s="746"/>
      <c r="G1083" s="746"/>
      <c r="H1083" s="746"/>
      <c r="I1083" s="436"/>
      <c r="J1083" s="436"/>
      <c r="K1083" s="436"/>
      <c r="L1083" s="436"/>
      <c r="M1083" s="436"/>
      <c r="N1083" s="436"/>
      <c r="O1083" s="436"/>
      <c r="P1083" s="436"/>
      <c r="Q1083" s="436"/>
      <c r="R1083" s="436"/>
      <c r="S1083" s="436"/>
      <c r="T1083" s="436"/>
      <c r="U1083" s="436"/>
      <c r="V1083" s="436"/>
      <c r="W1083" s="436"/>
      <c r="X1083" s="436"/>
      <c r="Y1083" s="436"/>
      <c r="Z1083" s="436"/>
      <c r="AA1083" s="436"/>
      <c r="AB1083" s="436"/>
      <c r="AC1083" s="436"/>
      <c r="AD1083" s="436"/>
      <c r="AE1083" s="12"/>
      <c r="AF1083" s="122"/>
      <c r="AG1083" s="212"/>
    </row>
    <row r="1084" spans="1:33" s="72" customFormat="1" ht="15" customHeight="1">
      <c r="A1084" s="131"/>
      <c r="B1084" s="15"/>
      <c r="C1084" s="186" t="s">
        <v>66</v>
      </c>
      <c r="D1084" s="746" t="str">
        <f>IF(CNGE_2026_M3_Secc1!$AH$40=CNGE_2026_M3_Secc1!$AJ$40,"",IF(CNGE_2026_M3_Secc1!D60="","",CNGE_2026_M3_Secc1!D60))</f>
        <v/>
      </c>
      <c r="E1084" s="746"/>
      <c r="F1084" s="746"/>
      <c r="G1084" s="746"/>
      <c r="H1084" s="746"/>
      <c r="I1084" s="436"/>
      <c r="J1084" s="436"/>
      <c r="K1084" s="436"/>
      <c r="L1084" s="436"/>
      <c r="M1084" s="436"/>
      <c r="N1084" s="436"/>
      <c r="O1084" s="436"/>
      <c r="P1084" s="436"/>
      <c r="Q1084" s="436"/>
      <c r="R1084" s="436"/>
      <c r="S1084" s="436"/>
      <c r="T1084" s="436"/>
      <c r="U1084" s="436"/>
      <c r="V1084" s="436"/>
      <c r="W1084" s="436"/>
      <c r="X1084" s="436"/>
      <c r="Y1084" s="436"/>
      <c r="Z1084" s="436"/>
      <c r="AA1084" s="436"/>
      <c r="AB1084" s="436"/>
      <c r="AC1084" s="436"/>
      <c r="AD1084" s="436"/>
      <c r="AE1084" s="12"/>
      <c r="AF1084" s="122"/>
      <c r="AG1084" s="212"/>
    </row>
    <row r="1085" spans="1:33" s="72" customFormat="1" ht="15" customHeight="1">
      <c r="A1085" s="131"/>
      <c r="B1085" s="15"/>
      <c r="C1085" s="82" t="s">
        <v>67</v>
      </c>
      <c r="D1085" s="746" t="str">
        <f>IF(CNGE_2026_M3_Secc1!$AH$40=CNGE_2026_M3_Secc1!$AJ$40,"",IF(CNGE_2026_M3_Secc1!D61="","",CNGE_2026_M3_Secc1!D61))</f>
        <v/>
      </c>
      <c r="E1085" s="746"/>
      <c r="F1085" s="746"/>
      <c r="G1085" s="746"/>
      <c r="H1085" s="746"/>
      <c r="I1085" s="436"/>
      <c r="J1085" s="436"/>
      <c r="K1085" s="436"/>
      <c r="L1085" s="436"/>
      <c r="M1085" s="436"/>
      <c r="N1085" s="436"/>
      <c r="O1085" s="436"/>
      <c r="P1085" s="436"/>
      <c r="Q1085" s="436"/>
      <c r="R1085" s="436"/>
      <c r="S1085" s="436"/>
      <c r="T1085" s="436"/>
      <c r="U1085" s="436"/>
      <c r="V1085" s="436"/>
      <c r="W1085" s="436"/>
      <c r="X1085" s="436"/>
      <c r="Y1085" s="436"/>
      <c r="Z1085" s="436"/>
      <c r="AA1085" s="436"/>
      <c r="AB1085" s="436"/>
      <c r="AC1085" s="436"/>
      <c r="AD1085" s="436"/>
      <c r="AE1085" s="12"/>
      <c r="AF1085" s="122"/>
      <c r="AG1085" s="212"/>
    </row>
    <row r="1086" spans="1:33" s="72" customFormat="1" ht="15" customHeight="1">
      <c r="A1086" s="131"/>
      <c r="B1086" s="15"/>
      <c r="C1086" s="82" t="s">
        <v>68</v>
      </c>
      <c r="D1086" s="746" t="str">
        <f>IF(CNGE_2026_M3_Secc1!$AH$40=CNGE_2026_M3_Secc1!$AJ$40,"",IF(CNGE_2026_M3_Secc1!D62="","",CNGE_2026_M3_Secc1!D62))</f>
        <v/>
      </c>
      <c r="E1086" s="746"/>
      <c r="F1086" s="746"/>
      <c r="G1086" s="746"/>
      <c r="H1086" s="746"/>
      <c r="I1086" s="436"/>
      <c r="J1086" s="436"/>
      <c r="K1086" s="436"/>
      <c r="L1086" s="436"/>
      <c r="M1086" s="436"/>
      <c r="N1086" s="436"/>
      <c r="O1086" s="436"/>
      <c r="P1086" s="436"/>
      <c r="Q1086" s="436"/>
      <c r="R1086" s="436"/>
      <c r="S1086" s="436"/>
      <c r="T1086" s="436"/>
      <c r="U1086" s="436"/>
      <c r="V1086" s="436"/>
      <c r="W1086" s="436"/>
      <c r="X1086" s="436"/>
      <c r="Y1086" s="436"/>
      <c r="Z1086" s="436"/>
      <c r="AA1086" s="436"/>
      <c r="AB1086" s="436"/>
      <c r="AC1086" s="436"/>
      <c r="AD1086" s="436"/>
      <c r="AE1086" s="12"/>
      <c r="AF1086" s="122"/>
      <c r="AG1086" s="212"/>
    </row>
    <row r="1087" spans="1:33" s="72" customFormat="1" ht="15" customHeight="1">
      <c r="A1087" s="131"/>
      <c r="B1087" s="15"/>
      <c r="C1087" s="82" t="s">
        <v>69</v>
      </c>
      <c r="D1087" s="746" t="str">
        <f>IF(CNGE_2026_M3_Secc1!$AH$40=CNGE_2026_M3_Secc1!$AJ$40,"",IF(CNGE_2026_M3_Secc1!D63="","",CNGE_2026_M3_Secc1!D63))</f>
        <v/>
      </c>
      <c r="E1087" s="746"/>
      <c r="F1087" s="746"/>
      <c r="G1087" s="746"/>
      <c r="H1087" s="746"/>
      <c r="I1087" s="436"/>
      <c r="J1087" s="436"/>
      <c r="K1087" s="436"/>
      <c r="L1087" s="436"/>
      <c r="M1087" s="436"/>
      <c r="N1087" s="436"/>
      <c r="O1087" s="436"/>
      <c r="P1087" s="436"/>
      <c r="Q1087" s="436"/>
      <c r="R1087" s="436"/>
      <c r="S1087" s="436"/>
      <c r="T1087" s="436"/>
      <c r="U1087" s="436"/>
      <c r="V1087" s="436"/>
      <c r="W1087" s="436"/>
      <c r="X1087" s="436"/>
      <c r="Y1087" s="436"/>
      <c r="Z1087" s="436"/>
      <c r="AA1087" s="436"/>
      <c r="AB1087" s="436"/>
      <c r="AC1087" s="436"/>
      <c r="AD1087" s="436"/>
      <c r="AE1087" s="12"/>
      <c r="AF1087" s="122"/>
      <c r="AG1087" s="212"/>
    </row>
    <row r="1088" spans="1:33" s="72" customFormat="1" ht="15" customHeight="1">
      <c r="A1088" s="131"/>
      <c r="B1088" s="15"/>
      <c r="C1088" s="82" t="s">
        <v>70</v>
      </c>
      <c r="D1088" s="746" t="str">
        <f>IF(CNGE_2026_M3_Secc1!$AH$40=CNGE_2026_M3_Secc1!$AJ$40,"",IF(CNGE_2026_M3_Secc1!D64="","",CNGE_2026_M3_Secc1!D64))</f>
        <v/>
      </c>
      <c r="E1088" s="746"/>
      <c r="F1088" s="746"/>
      <c r="G1088" s="746"/>
      <c r="H1088" s="746"/>
      <c r="I1088" s="436"/>
      <c r="J1088" s="436"/>
      <c r="K1088" s="436"/>
      <c r="L1088" s="436"/>
      <c r="M1088" s="436"/>
      <c r="N1088" s="436"/>
      <c r="O1088" s="436"/>
      <c r="P1088" s="436"/>
      <c r="Q1088" s="436"/>
      <c r="R1088" s="436"/>
      <c r="S1088" s="436"/>
      <c r="T1088" s="436"/>
      <c r="U1088" s="436"/>
      <c r="V1088" s="436"/>
      <c r="W1088" s="436"/>
      <c r="X1088" s="436"/>
      <c r="Y1088" s="436"/>
      <c r="Z1088" s="436"/>
      <c r="AA1088" s="436"/>
      <c r="AB1088" s="436"/>
      <c r="AC1088" s="436"/>
      <c r="AD1088" s="436"/>
      <c r="AE1088" s="12"/>
      <c r="AF1088" s="122"/>
      <c r="AG1088" s="212"/>
    </row>
    <row r="1089" spans="1:33" s="72" customFormat="1" ht="15" customHeight="1">
      <c r="A1089" s="131"/>
      <c r="B1089" s="15"/>
      <c r="C1089" s="82" t="s">
        <v>71</v>
      </c>
      <c r="D1089" s="746" t="str">
        <f>IF(CNGE_2026_M3_Secc1!$AH$40=CNGE_2026_M3_Secc1!$AJ$40,"",IF(CNGE_2026_M3_Secc1!D65="","",CNGE_2026_M3_Secc1!D65))</f>
        <v/>
      </c>
      <c r="E1089" s="746"/>
      <c r="F1089" s="746"/>
      <c r="G1089" s="746"/>
      <c r="H1089" s="746"/>
      <c r="I1089" s="436"/>
      <c r="J1089" s="436"/>
      <c r="K1089" s="436"/>
      <c r="L1089" s="436"/>
      <c r="M1089" s="436"/>
      <c r="N1089" s="436"/>
      <c r="O1089" s="436"/>
      <c r="P1089" s="436"/>
      <c r="Q1089" s="436"/>
      <c r="R1089" s="436"/>
      <c r="S1089" s="436"/>
      <c r="T1089" s="436"/>
      <c r="U1089" s="436"/>
      <c r="V1089" s="436"/>
      <c r="W1089" s="436"/>
      <c r="X1089" s="436"/>
      <c r="Y1089" s="436"/>
      <c r="Z1089" s="436"/>
      <c r="AA1089" s="436"/>
      <c r="AB1089" s="436"/>
      <c r="AC1089" s="436"/>
      <c r="AD1089" s="436"/>
      <c r="AE1089" s="12"/>
      <c r="AF1089" s="122"/>
      <c r="AG1089" s="212"/>
    </row>
    <row r="1090" spans="1:33" s="72" customFormat="1" ht="15" customHeight="1">
      <c r="A1090" s="131"/>
      <c r="B1090" s="15"/>
      <c r="C1090" s="82" t="s">
        <v>72</v>
      </c>
      <c r="D1090" s="746" t="str">
        <f>IF(CNGE_2026_M3_Secc1!$AH$40=CNGE_2026_M3_Secc1!$AJ$40,"",IF(CNGE_2026_M3_Secc1!D66="","",CNGE_2026_M3_Secc1!D66))</f>
        <v/>
      </c>
      <c r="E1090" s="746"/>
      <c r="F1090" s="746"/>
      <c r="G1090" s="746"/>
      <c r="H1090" s="746"/>
      <c r="I1090" s="436"/>
      <c r="J1090" s="436"/>
      <c r="K1090" s="436"/>
      <c r="L1090" s="436"/>
      <c r="M1090" s="436"/>
      <c r="N1090" s="436"/>
      <c r="O1090" s="436"/>
      <c r="P1090" s="436"/>
      <c r="Q1090" s="436"/>
      <c r="R1090" s="436"/>
      <c r="S1090" s="436"/>
      <c r="T1090" s="436"/>
      <c r="U1090" s="436"/>
      <c r="V1090" s="436"/>
      <c r="W1090" s="436"/>
      <c r="X1090" s="436"/>
      <c r="Y1090" s="436"/>
      <c r="Z1090" s="436"/>
      <c r="AA1090" s="436"/>
      <c r="AB1090" s="436"/>
      <c r="AC1090" s="436"/>
      <c r="AD1090" s="436"/>
      <c r="AE1090" s="12"/>
      <c r="AF1090" s="122"/>
      <c r="AG1090" s="212"/>
    </row>
    <row r="1091" spans="1:33" s="72" customFormat="1" ht="15" customHeight="1">
      <c r="A1091" s="131"/>
      <c r="B1091" s="15"/>
      <c r="C1091" s="82" t="s">
        <v>73</v>
      </c>
      <c r="D1091" s="746" t="str">
        <f>IF(CNGE_2026_M3_Secc1!$AH$40=CNGE_2026_M3_Secc1!$AJ$40,"",IF(CNGE_2026_M3_Secc1!D67="","",CNGE_2026_M3_Secc1!D67))</f>
        <v/>
      </c>
      <c r="E1091" s="746"/>
      <c r="F1091" s="746"/>
      <c r="G1091" s="746"/>
      <c r="H1091" s="746"/>
      <c r="I1091" s="436"/>
      <c r="J1091" s="436"/>
      <c r="K1091" s="436"/>
      <c r="L1091" s="436"/>
      <c r="M1091" s="436"/>
      <c r="N1091" s="436"/>
      <c r="O1091" s="436"/>
      <c r="P1091" s="436"/>
      <c r="Q1091" s="436"/>
      <c r="R1091" s="436"/>
      <c r="S1091" s="436"/>
      <c r="T1091" s="436"/>
      <c r="U1091" s="436"/>
      <c r="V1091" s="436"/>
      <c r="W1091" s="436"/>
      <c r="X1091" s="436"/>
      <c r="Y1091" s="436"/>
      <c r="Z1091" s="436"/>
      <c r="AA1091" s="436"/>
      <c r="AB1091" s="436"/>
      <c r="AC1091" s="436"/>
      <c r="AD1091" s="436"/>
      <c r="AE1091" s="12"/>
      <c r="AF1091" s="122"/>
      <c r="AG1091" s="212"/>
    </row>
    <row r="1092" spans="1:33" s="72" customFormat="1" ht="15" customHeight="1">
      <c r="A1092" s="131"/>
      <c r="B1092" s="15"/>
      <c r="C1092" s="82" t="s">
        <v>74</v>
      </c>
      <c r="D1092" s="746" t="str">
        <f>IF(CNGE_2026_M3_Secc1!$AH$40=CNGE_2026_M3_Secc1!$AJ$40,"",IF(CNGE_2026_M3_Secc1!D68="","",CNGE_2026_M3_Secc1!D68))</f>
        <v/>
      </c>
      <c r="E1092" s="746"/>
      <c r="F1092" s="746"/>
      <c r="G1092" s="746"/>
      <c r="H1092" s="746"/>
      <c r="I1092" s="436"/>
      <c r="J1092" s="436"/>
      <c r="K1092" s="436"/>
      <c r="L1092" s="436"/>
      <c r="M1092" s="436"/>
      <c r="N1092" s="436"/>
      <c r="O1092" s="436"/>
      <c r="P1092" s="436"/>
      <c r="Q1092" s="436"/>
      <c r="R1092" s="436"/>
      <c r="S1092" s="436"/>
      <c r="T1092" s="436"/>
      <c r="U1092" s="436"/>
      <c r="V1092" s="436"/>
      <c r="W1092" s="436"/>
      <c r="X1092" s="436"/>
      <c r="Y1092" s="436"/>
      <c r="Z1092" s="436"/>
      <c r="AA1092" s="436"/>
      <c r="AB1092" s="436"/>
      <c r="AC1092" s="436"/>
      <c r="AD1092" s="436"/>
      <c r="AE1092" s="12"/>
      <c r="AF1092" s="122"/>
      <c r="AG1092" s="212"/>
    </row>
    <row r="1093" spans="1:33" s="72" customFormat="1" ht="15" customHeight="1">
      <c r="A1093" s="131"/>
      <c r="B1093" s="15"/>
      <c r="C1093" s="82" t="s">
        <v>75</v>
      </c>
      <c r="D1093" s="746" t="str">
        <f>IF(CNGE_2026_M3_Secc1!$AH$40=CNGE_2026_M3_Secc1!$AJ$40,"",IF(CNGE_2026_M3_Secc1!D69="","",CNGE_2026_M3_Secc1!D69))</f>
        <v/>
      </c>
      <c r="E1093" s="746"/>
      <c r="F1093" s="746"/>
      <c r="G1093" s="746"/>
      <c r="H1093" s="746"/>
      <c r="I1093" s="436"/>
      <c r="J1093" s="436"/>
      <c r="K1093" s="436"/>
      <c r="L1093" s="436"/>
      <c r="M1093" s="436"/>
      <c r="N1093" s="436"/>
      <c r="O1093" s="436"/>
      <c r="P1093" s="436"/>
      <c r="Q1093" s="436"/>
      <c r="R1093" s="436"/>
      <c r="S1093" s="436"/>
      <c r="T1093" s="436"/>
      <c r="U1093" s="436"/>
      <c r="V1093" s="436"/>
      <c r="W1093" s="436"/>
      <c r="X1093" s="436"/>
      <c r="Y1093" s="436"/>
      <c r="Z1093" s="436"/>
      <c r="AA1093" s="436"/>
      <c r="AB1093" s="436"/>
      <c r="AC1093" s="436"/>
      <c r="AD1093" s="436"/>
      <c r="AE1093" s="12"/>
      <c r="AF1093" s="122"/>
      <c r="AG1093" s="212"/>
    </row>
    <row r="1094" spans="1:33" s="72" customFormat="1" ht="15" customHeight="1">
      <c r="A1094" s="131"/>
      <c r="B1094" s="15"/>
      <c r="C1094" s="82" t="s">
        <v>76</v>
      </c>
      <c r="D1094" s="746" t="str">
        <f>IF(CNGE_2026_M3_Secc1!$AH$40=CNGE_2026_M3_Secc1!$AJ$40,"",IF(CNGE_2026_M3_Secc1!D70="","",CNGE_2026_M3_Secc1!D70))</f>
        <v/>
      </c>
      <c r="E1094" s="746"/>
      <c r="F1094" s="746"/>
      <c r="G1094" s="746"/>
      <c r="H1094" s="746"/>
      <c r="I1094" s="436"/>
      <c r="J1094" s="436"/>
      <c r="K1094" s="436"/>
      <c r="L1094" s="436"/>
      <c r="M1094" s="436"/>
      <c r="N1094" s="436"/>
      <c r="O1094" s="436"/>
      <c r="P1094" s="436"/>
      <c r="Q1094" s="436"/>
      <c r="R1094" s="436"/>
      <c r="S1094" s="436"/>
      <c r="T1094" s="436"/>
      <c r="U1094" s="436"/>
      <c r="V1094" s="436"/>
      <c r="W1094" s="436"/>
      <c r="X1094" s="436"/>
      <c r="Y1094" s="436"/>
      <c r="Z1094" s="436"/>
      <c r="AA1094" s="436"/>
      <c r="AB1094" s="436"/>
      <c r="AC1094" s="436"/>
      <c r="AD1094" s="436"/>
      <c r="AE1094" s="12"/>
      <c r="AF1094" s="122"/>
      <c r="AG1094" s="212"/>
    </row>
    <row r="1095" spans="1:33" s="72" customFormat="1" ht="15" customHeight="1">
      <c r="A1095" s="131"/>
      <c r="B1095" s="15"/>
      <c r="C1095" s="82" t="s">
        <v>77</v>
      </c>
      <c r="D1095" s="746" t="str">
        <f>IF(CNGE_2026_M3_Secc1!$AH$40=CNGE_2026_M3_Secc1!$AJ$40,"",IF(CNGE_2026_M3_Secc1!D71="","",CNGE_2026_M3_Secc1!D71))</f>
        <v/>
      </c>
      <c r="E1095" s="746"/>
      <c r="F1095" s="746"/>
      <c r="G1095" s="746"/>
      <c r="H1095" s="746"/>
      <c r="I1095" s="436"/>
      <c r="J1095" s="436"/>
      <c r="K1095" s="436"/>
      <c r="L1095" s="436"/>
      <c r="M1095" s="436"/>
      <c r="N1095" s="436"/>
      <c r="O1095" s="436"/>
      <c r="P1095" s="436"/>
      <c r="Q1095" s="436"/>
      <c r="R1095" s="436"/>
      <c r="S1095" s="436"/>
      <c r="T1095" s="436"/>
      <c r="U1095" s="436"/>
      <c r="V1095" s="436"/>
      <c r="W1095" s="436"/>
      <c r="X1095" s="436"/>
      <c r="Y1095" s="436"/>
      <c r="Z1095" s="436"/>
      <c r="AA1095" s="436"/>
      <c r="AB1095" s="436"/>
      <c r="AC1095" s="436"/>
      <c r="AD1095" s="436"/>
      <c r="AE1095" s="12"/>
      <c r="AF1095" s="122"/>
      <c r="AG1095" s="212"/>
    </row>
    <row r="1096" spans="1:33" s="72" customFormat="1" ht="15" customHeight="1">
      <c r="A1096" s="131"/>
      <c r="B1096" s="15"/>
      <c r="C1096" s="82" t="s">
        <v>78</v>
      </c>
      <c r="D1096" s="746" t="str">
        <f>IF(CNGE_2026_M3_Secc1!$AH$40=CNGE_2026_M3_Secc1!$AJ$40,"",IF(CNGE_2026_M3_Secc1!D72="","",CNGE_2026_M3_Secc1!D72))</f>
        <v/>
      </c>
      <c r="E1096" s="746"/>
      <c r="F1096" s="746"/>
      <c r="G1096" s="746"/>
      <c r="H1096" s="746"/>
      <c r="I1096" s="436"/>
      <c r="J1096" s="436"/>
      <c r="K1096" s="436"/>
      <c r="L1096" s="436"/>
      <c r="M1096" s="436"/>
      <c r="N1096" s="436"/>
      <c r="O1096" s="436"/>
      <c r="P1096" s="436"/>
      <c r="Q1096" s="436"/>
      <c r="R1096" s="436"/>
      <c r="S1096" s="436"/>
      <c r="T1096" s="436"/>
      <c r="U1096" s="436"/>
      <c r="V1096" s="436"/>
      <c r="W1096" s="436"/>
      <c r="X1096" s="436"/>
      <c r="Y1096" s="436"/>
      <c r="Z1096" s="436"/>
      <c r="AA1096" s="436"/>
      <c r="AB1096" s="436"/>
      <c r="AC1096" s="436"/>
      <c r="AD1096" s="436"/>
      <c r="AE1096" s="12"/>
      <c r="AF1096" s="122"/>
      <c r="AG1096" s="212"/>
    </row>
    <row r="1097" spans="1:33" s="72" customFormat="1" ht="15" customHeight="1">
      <c r="A1097" s="131"/>
      <c r="B1097" s="15"/>
      <c r="C1097" s="82" t="s">
        <v>79</v>
      </c>
      <c r="D1097" s="746" t="str">
        <f>IF(CNGE_2026_M3_Secc1!$AH$40=CNGE_2026_M3_Secc1!$AJ$40,"",IF(CNGE_2026_M3_Secc1!D73="","",CNGE_2026_M3_Secc1!D73))</f>
        <v/>
      </c>
      <c r="E1097" s="746"/>
      <c r="F1097" s="746"/>
      <c r="G1097" s="746"/>
      <c r="H1097" s="746"/>
      <c r="I1097" s="436"/>
      <c r="J1097" s="436"/>
      <c r="K1097" s="436"/>
      <c r="L1097" s="436"/>
      <c r="M1097" s="436"/>
      <c r="N1097" s="436"/>
      <c r="O1097" s="436"/>
      <c r="P1097" s="436"/>
      <c r="Q1097" s="436"/>
      <c r="R1097" s="436"/>
      <c r="S1097" s="436"/>
      <c r="T1097" s="436"/>
      <c r="U1097" s="436"/>
      <c r="V1097" s="436"/>
      <c r="W1097" s="436"/>
      <c r="X1097" s="436"/>
      <c r="Y1097" s="436"/>
      <c r="Z1097" s="436"/>
      <c r="AA1097" s="436"/>
      <c r="AB1097" s="436"/>
      <c r="AC1097" s="436"/>
      <c r="AD1097" s="436"/>
      <c r="AE1097" s="12"/>
      <c r="AF1097" s="122"/>
      <c r="AG1097" s="212"/>
    </row>
    <row r="1098" spans="1:33" s="72" customFormat="1" ht="15" customHeight="1">
      <c r="A1098" s="131"/>
      <c r="B1098" s="15"/>
      <c r="C1098" s="82" t="s">
        <v>80</v>
      </c>
      <c r="D1098" s="746" t="str">
        <f>IF(CNGE_2026_M3_Secc1!$AH$40=CNGE_2026_M3_Secc1!$AJ$40,"",IF(CNGE_2026_M3_Secc1!D74="","",CNGE_2026_M3_Secc1!D74))</f>
        <v/>
      </c>
      <c r="E1098" s="746"/>
      <c r="F1098" s="746"/>
      <c r="G1098" s="746"/>
      <c r="H1098" s="746"/>
      <c r="I1098" s="436"/>
      <c r="J1098" s="436"/>
      <c r="K1098" s="436"/>
      <c r="L1098" s="436"/>
      <c r="M1098" s="436"/>
      <c r="N1098" s="436"/>
      <c r="O1098" s="436"/>
      <c r="P1098" s="436"/>
      <c r="Q1098" s="436"/>
      <c r="R1098" s="436"/>
      <c r="S1098" s="436"/>
      <c r="T1098" s="436"/>
      <c r="U1098" s="436"/>
      <c r="V1098" s="436"/>
      <c r="W1098" s="436"/>
      <c r="X1098" s="436"/>
      <c r="Y1098" s="436"/>
      <c r="Z1098" s="436"/>
      <c r="AA1098" s="436"/>
      <c r="AB1098" s="436"/>
      <c r="AC1098" s="436"/>
      <c r="AD1098" s="436"/>
      <c r="AE1098" s="12"/>
      <c r="AF1098" s="122"/>
      <c r="AG1098" s="212"/>
    </row>
    <row r="1099" spans="1:33" s="72" customFormat="1" ht="15" customHeight="1">
      <c r="A1099" s="131"/>
      <c r="B1099" s="15"/>
      <c r="C1099" s="82" t="s">
        <v>81</v>
      </c>
      <c r="D1099" s="746" t="str">
        <f>IF(CNGE_2026_M3_Secc1!$AH$40=CNGE_2026_M3_Secc1!$AJ$40,"",IF(CNGE_2026_M3_Secc1!D75="","",CNGE_2026_M3_Secc1!D75))</f>
        <v/>
      </c>
      <c r="E1099" s="746"/>
      <c r="F1099" s="746"/>
      <c r="G1099" s="746"/>
      <c r="H1099" s="746"/>
      <c r="I1099" s="436"/>
      <c r="J1099" s="436"/>
      <c r="K1099" s="436"/>
      <c r="L1099" s="436"/>
      <c r="M1099" s="436"/>
      <c r="N1099" s="436"/>
      <c r="O1099" s="436"/>
      <c r="P1099" s="436"/>
      <c r="Q1099" s="436"/>
      <c r="R1099" s="436"/>
      <c r="S1099" s="436"/>
      <c r="T1099" s="436"/>
      <c r="U1099" s="436"/>
      <c r="V1099" s="436"/>
      <c r="W1099" s="436"/>
      <c r="X1099" s="436"/>
      <c r="Y1099" s="436"/>
      <c r="Z1099" s="436"/>
      <c r="AA1099" s="436"/>
      <c r="AB1099" s="436"/>
      <c r="AC1099" s="436"/>
      <c r="AD1099" s="436"/>
      <c r="AE1099" s="12"/>
      <c r="AF1099" s="122"/>
      <c r="AG1099" s="212"/>
    </row>
    <row r="1100" spans="1:33" s="72" customFormat="1" ht="15" customHeight="1">
      <c r="A1100" s="131"/>
      <c r="B1100" s="15"/>
      <c r="C1100" s="82" t="s">
        <v>82</v>
      </c>
      <c r="D1100" s="746" t="str">
        <f>IF(CNGE_2026_M3_Secc1!$AH$40=CNGE_2026_M3_Secc1!$AJ$40,"",IF(CNGE_2026_M3_Secc1!D76="","",CNGE_2026_M3_Secc1!D76))</f>
        <v/>
      </c>
      <c r="E1100" s="746"/>
      <c r="F1100" s="746"/>
      <c r="G1100" s="746"/>
      <c r="H1100" s="746"/>
      <c r="I1100" s="436"/>
      <c r="J1100" s="436"/>
      <c r="K1100" s="436"/>
      <c r="L1100" s="436"/>
      <c r="M1100" s="436"/>
      <c r="N1100" s="436"/>
      <c r="O1100" s="436"/>
      <c r="P1100" s="436"/>
      <c r="Q1100" s="436"/>
      <c r="R1100" s="436"/>
      <c r="S1100" s="436"/>
      <c r="T1100" s="436"/>
      <c r="U1100" s="436"/>
      <c r="V1100" s="436"/>
      <c r="W1100" s="436"/>
      <c r="X1100" s="436"/>
      <c r="Y1100" s="436"/>
      <c r="Z1100" s="436"/>
      <c r="AA1100" s="436"/>
      <c r="AB1100" s="436"/>
      <c r="AC1100" s="436"/>
      <c r="AD1100" s="436"/>
      <c r="AE1100" s="12"/>
      <c r="AF1100" s="122"/>
      <c r="AG1100" s="212"/>
    </row>
    <row r="1101" spans="1:33" s="72" customFormat="1" ht="15" customHeight="1">
      <c r="A1101" s="131"/>
      <c r="B1101" s="15"/>
      <c r="C1101" s="82" t="s">
        <v>83</v>
      </c>
      <c r="D1101" s="746" t="str">
        <f>IF(CNGE_2026_M3_Secc1!$AH$40=CNGE_2026_M3_Secc1!$AJ$40,"",IF(CNGE_2026_M3_Secc1!D77="","",CNGE_2026_M3_Secc1!D77))</f>
        <v/>
      </c>
      <c r="E1101" s="746"/>
      <c r="F1101" s="746"/>
      <c r="G1101" s="746"/>
      <c r="H1101" s="746"/>
      <c r="I1101" s="436"/>
      <c r="J1101" s="436"/>
      <c r="K1101" s="436"/>
      <c r="L1101" s="436"/>
      <c r="M1101" s="436"/>
      <c r="N1101" s="436"/>
      <c r="O1101" s="436"/>
      <c r="P1101" s="436"/>
      <c r="Q1101" s="436"/>
      <c r="R1101" s="436"/>
      <c r="S1101" s="436"/>
      <c r="T1101" s="436"/>
      <c r="U1101" s="436"/>
      <c r="V1101" s="436"/>
      <c r="W1101" s="436"/>
      <c r="X1101" s="436"/>
      <c r="Y1101" s="436"/>
      <c r="Z1101" s="436"/>
      <c r="AA1101" s="436"/>
      <c r="AB1101" s="436"/>
      <c r="AC1101" s="436"/>
      <c r="AD1101" s="436"/>
      <c r="AE1101" s="12"/>
      <c r="AF1101" s="122"/>
      <c r="AG1101" s="212"/>
    </row>
    <row r="1102" spans="1:33" s="72" customFormat="1" ht="15" customHeight="1">
      <c r="A1102" s="131"/>
      <c r="B1102" s="15"/>
      <c r="C1102" s="82" t="s">
        <v>84</v>
      </c>
      <c r="D1102" s="746" t="str">
        <f>IF(CNGE_2026_M3_Secc1!$AH$40=CNGE_2026_M3_Secc1!$AJ$40,"",IF(CNGE_2026_M3_Secc1!D78="","",CNGE_2026_M3_Secc1!D78))</f>
        <v/>
      </c>
      <c r="E1102" s="746"/>
      <c r="F1102" s="746"/>
      <c r="G1102" s="746"/>
      <c r="H1102" s="746"/>
      <c r="I1102" s="436"/>
      <c r="J1102" s="436"/>
      <c r="K1102" s="436"/>
      <c r="L1102" s="436"/>
      <c r="M1102" s="436"/>
      <c r="N1102" s="436"/>
      <c r="O1102" s="436"/>
      <c r="P1102" s="436"/>
      <c r="Q1102" s="436"/>
      <c r="R1102" s="436"/>
      <c r="S1102" s="436"/>
      <c r="T1102" s="436"/>
      <c r="U1102" s="436"/>
      <c r="V1102" s="436"/>
      <c r="W1102" s="436"/>
      <c r="X1102" s="436"/>
      <c r="Y1102" s="436"/>
      <c r="Z1102" s="436"/>
      <c r="AA1102" s="436"/>
      <c r="AB1102" s="436"/>
      <c r="AC1102" s="436"/>
      <c r="AD1102" s="436"/>
      <c r="AE1102" s="12"/>
      <c r="AF1102" s="122"/>
      <c r="AG1102" s="212"/>
    </row>
    <row r="1103" spans="1:33" s="72" customFormat="1" ht="15" customHeight="1">
      <c r="A1103" s="131"/>
      <c r="B1103" s="15"/>
      <c r="C1103" s="82" t="s">
        <v>85</v>
      </c>
      <c r="D1103" s="746" t="str">
        <f>IF(CNGE_2026_M3_Secc1!$AH$40=CNGE_2026_M3_Secc1!$AJ$40,"",IF(CNGE_2026_M3_Secc1!D79="","",CNGE_2026_M3_Secc1!D79))</f>
        <v/>
      </c>
      <c r="E1103" s="746"/>
      <c r="F1103" s="746"/>
      <c r="G1103" s="746"/>
      <c r="H1103" s="746"/>
      <c r="I1103" s="436"/>
      <c r="J1103" s="436"/>
      <c r="K1103" s="436"/>
      <c r="L1103" s="436"/>
      <c r="M1103" s="436"/>
      <c r="N1103" s="436"/>
      <c r="O1103" s="436"/>
      <c r="P1103" s="436"/>
      <c r="Q1103" s="436"/>
      <c r="R1103" s="436"/>
      <c r="S1103" s="436"/>
      <c r="T1103" s="436"/>
      <c r="U1103" s="436"/>
      <c r="V1103" s="436"/>
      <c r="W1103" s="436"/>
      <c r="X1103" s="436"/>
      <c r="Y1103" s="436"/>
      <c r="Z1103" s="436"/>
      <c r="AA1103" s="436"/>
      <c r="AB1103" s="436"/>
      <c r="AC1103" s="436"/>
      <c r="AD1103" s="436"/>
      <c r="AE1103" s="12"/>
      <c r="AF1103" s="122"/>
      <c r="AG1103" s="212"/>
    </row>
    <row r="1104" spans="1:33" s="72" customFormat="1" ht="15" customHeight="1">
      <c r="A1104" s="131"/>
      <c r="B1104" s="15"/>
      <c r="C1104" s="82" t="s">
        <v>86</v>
      </c>
      <c r="D1104" s="746" t="str">
        <f>IF(CNGE_2026_M3_Secc1!$AH$40=CNGE_2026_M3_Secc1!$AJ$40,"",IF(CNGE_2026_M3_Secc1!D80="","",CNGE_2026_M3_Secc1!D80))</f>
        <v/>
      </c>
      <c r="E1104" s="746"/>
      <c r="F1104" s="746"/>
      <c r="G1104" s="746"/>
      <c r="H1104" s="746"/>
      <c r="I1104" s="436"/>
      <c r="J1104" s="436"/>
      <c r="K1104" s="436"/>
      <c r="L1104" s="436"/>
      <c r="M1104" s="436"/>
      <c r="N1104" s="436"/>
      <c r="O1104" s="436"/>
      <c r="P1104" s="436"/>
      <c r="Q1104" s="436"/>
      <c r="R1104" s="436"/>
      <c r="S1104" s="436"/>
      <c r="T1104" s="436"/>
      <c r="U1104" s="436"/>
      <c r="V1104" s="436"/>
      <c r="W1104" s="436"/>
      <c r="X1104" s="436"/>
      <c r="Y1104" s="436"/>
      <c r="Z1104" s="436"/>
      <c r="AA1104" s="436"/>
      <c r="AB1104" s="436"/>
      <c r="AC1104" s="436"/>
      <c r="AD1104" s="436"/>
      <c r="AE1104" s="12"/>
      <c r="AF1104" s="122"/>
      <c r="AG1104" s="212"/>
    </row>
    <row r="1105" spans="1:33" s="72" customFormat="1" ht="15" customHeight="1">
      <c r="A1105" s="131"/>
      <c r="B1105" s="15"/>
      <c r="C1105" s="82" t="s">
        <v>87</v>
      </c>
      <c r="D1105" s="746" t="str">
        <f>IF(CNGE_2026_M3_Secc1!$AH$40=CNGE_2026_M3_Secc1!$AJ$40,"",IF(CNGE_2026_M3_Secc1!D81="","",CNGE_2026_M3_Secc1!D81))</f>
        <v/>
      </c>
      <c r="E1105" s="746"/>
      <c r="F1105" s="746"/>
      <c r="G1105" s="746"/>
      <c r="H1105" s="746"/>
      <c r="I1105" s="436"/>
      <c r="J1105" s="436"/>
      <c r="K1105" s="436"/>
      <c r="L1105" s="436"/>
      <c r="M1105" s="436"/>
      <c r="N1105" s="436"/>
      <c r="O1105" s="436"/>
      <c r="P1105" s="436"/>
      <c r="Q1105" s="436"/>
      <c r="R1105" s="436"/>
      <c r="S1105" s="436"/>
      <c r="T1105" s="436"/>
      <c r="U1105" s="436"/>
      <c r="V1105" s="436"/>
      <c r="W1105" s="436"/>
      <c r="X1105" s="436"/>
      <c r="Y1105" s="436"/>
      <c r="Z1105" s="436"/>
      <c r="AA1105" s="436"/>
      <c r="AB1105" s="436"/>
      <c r="AC1105" s="436"/>
      <c r="AD1105" s="436"/>
      <c r="AE1105" s="12"/>
      <c r="AF1105" s="122"/>
      <c r="AG1105" s="212"/>
    </row>
    <row r="1106" spans="1:33" s="72" customFormat="1" ht="15" customHeight="1">
      <c r="A1106" s="131"/>
      <c r="B1106" s="15"/>
      <c r="C1106" s="82" t="s">
        <v>88</v>
      </c>
      <c r="D1106" s="746" t="str">
        <f>IF(CNGE_2026_M3_Secc1!$AH$40=CNGE_2026_M3_Secc1!$AJ$40,"",IF(CNGE_2026_M3_Secc1!D82="","",CNGE_2026_M3_Secc1!D82))</f>
        <v/>
      </c>
      <c r="E1106" s="746"/>
      <c r="F1106" s="746"/>
      <c r="G1106" s="746"/>
      <c r="H1106" s="746"/>
      <c r="I1106" s="436"/>
      <c r="J1106" s="436"/>
      <c r="K1106" s="436"/>
      <c r="L1106" s="436"/>
      <c r="M1106" s="436"/>
      <c r="N1106" s="436"/>
      <c r="O1106" s="436"/>
      <c r="P1106" s="436"/>
      <c r="Q1106" s="436"/>
      <c r="R1106" s="436"/>
      <c r="S1106" s="436"/>
      <c r="T1106" s="436"/>
      <c r="U1106" s="436"/>
      <c r="V1106" s="436"/>
      <c r="W1106" s="436"/>
      <c r="X1106" s="436"/>
      <c r="Y1106" s="436"/>
      <c r="Z1106" s="436"/>
      <c r="AA1106" s="436"/>
      <c r="AB1106" s="436"/>
      <c r="AC1106" s="436"/>
      <c r="AD1106" s="436"/>
      <c r="AE1106" s="12"/>
      <c r="AF1106" s="122"/>
      <c r="AG1106" s="212"/>
    </row>
    <row r="1107" spans="1:33" s="72" customFormat="1" ht="15" customHeight="1">
      <c r="A1107" s="131"/>
      <c r="B1107" s="15"/>
      <c r="C1107" s="82" t="s">
        <v>89</v>
      </c>
      <c r="D1107" s="746" t="str">
        <f>IF(CNGE_2026_M3_Secc1!$AH$40=CNGE_2026_M3_Secc1!$AJ$40,"",IF(CNGE_2026_M3_Secc1!D83="","",CNGE_2026_M3_Secc1!D83))</f>
        <v/>
      </c>
      <c r="E1107" s="746"/>
      <c r="F1107" s="746"/>
      <c r="G1107" s="746"/>
      <c r="H1107" s="746"/>
      <c r="I1107" s="436"/>
      <c r="J1107" s="436"/>
      <c r="K1107" s="436"/>
      <c r="L1107" s="436"/>
      <c r="M1107" s="436"/>
      <c r="N1107" s="436"/>
      <c r="O1107" s="436"/>
      <c r="P1107" s="436"/>
      <c r="Q1107" s="436"/>
      <c r="R1107" s="436"/>
      <c r="S1107" s="436"/>
      <c r="T1107" s="436"/>
      <c r="U1107" s="436"/>
      <c r="V1107" s="436"/>
      <c r="W1107" s="436"/>
      <c r="X1107" s="436"/>
      <c r="Y1107" s="436"/>
      <c r="Z1107" s="436"/>
      <c r="AA1107" s="436"/>
      <c r="AB1107" s="436"/>
      <c r="AC1107" s="436"/>
      <c r="AD1107" s="436"/>
      <c r="AE1107" s="12"/>
      <c r="AF1107" s="122"/>
      <c r="AG1107" s="212"/>
    </row>
    <row r="1108" spans="1:33" s="72" customFormat="1" ht="15" customHeight="1">
      <c r="A1108" s="131"/>
      <c r="B1108" s="15"/>
      <c r="C1108" s="82" t="s">
        <v>90</v>
      </c>
      <c r="D1108" s="746" t="str">
        <f>IF(CNGE_2026_M3_Secc1!$AH$40=CNGE_2026_M3_Secc1!$AJ$40,"",IF(CNGE_2026_M3_Secc1!D84="","",CNGE_2026_M3_Secc1!D84))</f>
        <v/>
      </c>
      <c r="E1108" s="746"/>
      <c r="F1108" s="746"/>
      <c r="G1108" s="746"/>
      <c r="H1108" s="746"/>
      <c r="I1108" s="436"/>
      <c r="J1108" s="436"/>
      <c r="K1108" s="436"/>
      <c r="L1108" s="436"/>
      <c r="M1108" s="436"/>
      <c r="N1108" s="436"/>
      <c r="O1108" s="436"/>
      <c r="P1108" s="436"/>
      <c r="Q1108" s="436"/>
      <c r="R1108" s="436"/>
      <c r="S1108" s="436"/>
      <c r="T1108" s="436"/>
      <c r="U1108" s="436"/>
      <c r="V1108" s="436"/>
      <c r="W1108" s="436"/>
      <c r="X1108" s="436"/>
      <c r="Y1108" s="436"/>
      <c r="Z1108" s="436"/>
      <c r="AA1108" s="436"/>
      <c r="AB1108" s="436"/>
      <c r="AC1108" s="436"/>
      <c r="AD1108" s="436"/>
      <c r="AE1108" s="12"/>
      <c r="AF1108" s="122"/>
      <c r="AG1108" s="212"/>
    </row>
    <row r="1109" spans="1:33" s="72" customFormat="1" ht="15" customHeight="1">
      <c r="A1109" s="131"/>
      <c r="B1109" s="15"/>
      <c r="C1109" s="82" t="s">
        <v>91</v>
      </c>
      <c r="D1109" s="746" t="str">
        <f>IF(CNGE_2026_M3_Secc1!$AH$40=CNGE_2026_M3_Secc1!$AJ$40,"",IF(CNGE_2026_M3_Secc1!D85="","",CNGE_2026_M3_Secc1!D85))</f>
        <v/>
      </c>
      <c r="E1109" s="746"/>
      <c r="F1109" s="746"/>
      <c r="G1109" s="746"/>
      <c r="H1109" s="746"/>
      <c r="I1109" s="436"/>
      <c r="J1109" s="436"/>
      <c r="K1109" s="436"/>
      <c r="L1109" s="436"/>
      <c r="M1109" s="436"/>
      <c r="N1109" s="436"/>
      <c r="O1109" s="436"/>
      <c r="P1109" s="436"/>
      <c r="Q1109" s="436"/>
      <c r="R1109" s="436"/>
      <c r="S1109" s="436"/>
      <c r="T1109" s="436"/>
      <c r="U1109" s="436"/>
      <c r="V1109" s="436"/>
      <c r="W1109" s="436"/>
      <c r="X1109" s="436"/>
      <c r="Y1109" s="436"/>
      <c r="Z1109" s="436"/>
      <c r="AA1109" s="436"/>
      <c r="AB1109" s="436"/>
      <c r="AC1109" s="436"/>
      <c r="AD1109" s="436"/>
      <c r="AE1109" s="12"/>
      <c r="AF1109" s="122"/>
      <c r="AG1109" s="212"/>
    </row>
    <row r="1110" spans="1:33" s="72" customFormat="1" ht="15" customHeight="1">
      <c r="A1110" s="131"/>
      <c r="B1110" s="15"/>
      <c r="C1110" s="82" t="s">
        <v>92</v>
      </c>
      <c r="D1110" s="746" t="str">
        <f>IF(CNGE_2026_M3_Secc1!$AH$40=CNGE_2026_M3_Secc1!$AJ$40,"",IF(CNGE_2026_M3_Secc1!D86="","",CNGE_2026_M3_Secc1!D86))</f>
        <v/>
      </c>
      <c r="E1110" s="746"/>
      <c r="F1110" s="746"/>
      <c r="G1110" s="746"/>
      <c r="H1110" s="746"/>
      <c r="I1110" s="436"/>
      <c r="J1110" s="436"/>
      <c r="K1110" s="436"/>
      <c r="L1110" s="436"/>
      <c r="M1110" s="436"/>
      <c r="N1110" s="436"/>
      <c r="O1110" s="436"/>
      <c r="P1110" s="436"/>
      <c r="Q1110" s="436"/>
      <c r="R1110" s="436"/>
      <c r="S1110" s="436"/>
      <c r="T1110" s="436"/>
      <c r="U1110" s="436"/>
      <c r="V1110" s="436"/>
      <c r="W1110" s="436"/>
      <c r="X1110" s="436"/>
      <c r="Y1110" s="436"/>
      <c r="Z1110" s="436"/>
      <c r="AA1110" s="436"/>
      <c r="AB1110" s="436"/>
      <c r="AC1110" s="436"/>
      <c r="AD1110" s="436"/>
      <c r="AE1110" s="12"/>
      <c r="AF1110" s="122"/>
      <c r="AG1110" s="212"/>
    </row>
    <row r="1111" spans="1:33" s="72" customFormat="1" ht="15" customHeight="1">
      <c r="A1111" s="131"/>
      <c r="B1111" s="15"/>
      <c r="C1111" s="82" t="s">
        <v>93</v>
      </c>
      <c r="D1111" s="746" t="str">
        <f>IF(CNGE_2026_M3_Secc1!$AH$40=CNGE_2026_M3_Secc1!$AJ$40,"",IF(CNGE_2026_M3_Secc1!D87="","",CNGE_2026_M3_Secc1!D87))</f>
        <v/>
      </c>
      <c r="E1111" s="746"/>
      <c r="F1111" s="746"/>
      <c r="G1111" s="746"/>
      <c r="H1111" s="746"/>
      <c r="I1111" s="436"/>
      <c r="J1111" s="436"/>
      <c r="K1111" s="436"/>
      <c r="L1111" s="436"/>
      <c r="M1111" s="436"/>
      <c r="N1111" s="436"/>
      <c r="O1111" s="436"/>
      <c r="P1111" s="436"/>
      <c r="Q1111" s="436"/>
      <c r="R1111" s="436"/>
      <c r="S1111" s="436"/>
      <c r="T1111" s="436"/>
      <c r="U1111" s="436"/>
      <c r="V1111" s="436"/>
      <c r="W1111" s="436"/>
      <c r="X1111" s="436"/>
      <c r="Y1111" s="436"/>
      <c r="Z1111" s="436"/>
      <c r="AA1111" s="436"/>
      <c r="AB1111" s="436"/>
      <c r="AC1111" s="436"/>
      <c r="AD1111" s="436"/>
      <c r="AE1111" s="12"/>
      <c r="AF1111" s="122"/>
      <c r="AG1111" s="212"/>
    </row>
    <row r="1112" spans="1:33" s="72" customFormat="1" ht="15" customHeight="1">
      <c r="A1112" s="131"/>
      <c r="B1112" s="15"/>
      <c r="C1112" s="82" t="s">
        <v>94</v>
      </c>
      <c r="D1112" s="746" t="str">
        <f>IF(CNGE_2026_M3_Secc1!$AH$40=CNGE_2026_M3_Secc1!$AJ$40,"",IF(CNGE_2026_M3_Secc1!D88="","",CNGE_2026_M3_Secc1!D88))</f>
        <v/>
      </c>
      <c r="E1112" s="746"/>
      <c r="F1112" s="746"/>
      <c r="G1112" s="746"/>
      <c r="H1112" s="746"/>
      <c r="I1112" s="436"/>
      <c r="J1112" s="436"/>
      <c r="K1112" s="436"/>
      <c r="L1112" s="436"/>
      <c r="M1112" s="436"/>
      <c r="N1112" s="436"/>
      <c r="O1112" s="436"/>
      <c r="P1112" s="436"/>
      <c r="Q1112" s="436"/>
      <c r="R1112" s="436"/>
      <c r="S1112" s="436"/>
      <c r="T1112" s="436"/>
      <c r="U1112" s="436"/>
      <c r="V1112" s="436"/>
      <c r="W1112" s="436"/>
      <c r="X1112" s="436"/>
      <c r="Y1112" s="436"/>
      <c r="Z1112" s="436"/>
      <c r="AA1112" s="436"/>
      <c r="AB1112" s="436"/>
      <c r="AC1112" s="436"/>
      <c r="AD1112" s="436"/>
      <c r="AE1112" s="12"/>
      <c r="AF1112" s="122"/>
      <c r="AG1112" s="212"/>
    </row>
    <row r="1113" spans="1:33" s="72" customFormat="1" ht="15" customHeight="1">
      <c r="A1113" s="131"/>
      <c r="B1113" s="15"/>
      <c r="C1113" s="82" t="s">
        <v>95</v>
      </c>
      <c r="D1113" s="746" t="str">
        <f>IF(CNGE_2026_M3_Secc1!$AH$40=CNGE_2026_M3_Secc1!$AJ$40,"",IF(CNGE_2026_M3_Secc1!D89="","",CNGE_2026_M3_Secc1!D89))</f>
        <v/>
      </c>
      <c r="E1113" s="746"/>
      <c r="F1113" s="746"/>
      <c r="G1113" s="746"/>
      <c r="H1113" s="746"/>
      <c r="I1113" s="436"/>
      <c r="J1113" s="436"/>
      <c r="K1113" s="436"/>
      <c r="L1113" s="436"/>
      <c r="M1113" s="436"/>
      <c r="N1113" s="436"/>
      <c r="O1113" s="436"/>
      <c r="P1113" s="436"/>
      <c r="Q1113" s="436"/>
      <c r="R1113" s="436"/>
      <c r="S1113" s="436"/>
      <c r="T1113" s="436"/>
      <c r="U1113" s="436"/>
      <c r="V1113" s="436"/>
      <c r="W1113" s="436"/>
      <c r="X1113" s="436"/>
      <c r="Y1113" s="436"/>
      <c r="Z1113" s="436"/>
      <c r="AA1113" s="436"/>
      <c r="AB1113" s="436"/>
      <c r="AC1113" s="436"/>
      <c r="AD1113" s="436"/>
      <c r="AE1113" s="12"/>
      <c r="AF1113" s="122"/>
      <c r="AG1113" s="212"/>
    </row>
    <row r="1114" spans="1:33" s="72" customFormat="1" ht="15" customHeight="1">
      <c r="A1114" s="131"/>
      <c r="B1114" s="15"/>
      <c r="C1114" s="82" t="s">
        <v>96</v>
      </c>
      <c r="D1114" s="746" t="str">
        <f>IF(CNGE_2026_M3_Secc1!$AH$40=CNGE_2026_M3_Secc1!$AJ$40,"",IF(CNGE_2026_M3_Secc1!D90="","",CNGE_2026_M3_Secc1!D90))</f>
        <v/>
      </c>
      <c r="E1114" s="746"/>
      <c r="F1114" s="746"/>
      <c r="G1114" s="746"/>
      <c r="H1114" s="746"/>
      <c r="I1114" s="436"/>
      <c r="J1114" s="436"/>
      <c r="K1114" s="436"/>
      <c r="L1114" s="436"/>
      <c r="M1114" s="436"/>
      <c r="N1114" s="436"/>
      <c r="O1114" s="436"/>
      <c r="P1114" s="436"/>
      <c r="Q1114" s="436"/>
      <c r="R1114" s="436"/>
      <c r="S1114" s="436"/>
      <c r="T1114" s="436"/>
      <c r="U1114" s="436"/>
      <c r="V1114" s="436"/>
      <c r="W1114" s="436"/>
      <c r="X1114" s="436"/>
      <c r="Y1114" s="436"/>
      <c r="Z1114" s="436"/>
      <c r="AA1114" s="436"/>
      <c r="AB1114" s="436"/>
      <c r="AC1114" s="436"/>
      <c r="AD1114" s="436"/>
      <c r="AE1114" s="12"/>
      <c r="AF1114" s="122"/>
      <c r="AG1114" s="212"/>
    </row>
    <row r="1115" spans="1:33" s="72" customFormat="1" ht="15" customHeight="1">
      <c r="A1115" s="131"/>
      <c r="B1115" s="15"/>
      <c r="C1115" s="82" t="s">
        <v>97</v>
      </c>
      <c r="D1115" s="746" t="str">
        <f>IF(CNGE_2026_M3_Secc1!$AH$40=CNGE_2026_M3_Secc1!$AJ$40,"",IF(CNGE_2026_M3_Secc1!D91="","",CNGE_2026_M3_Secc1!D91))</f>
        <v/>
      </c>
      <c r="E1115" s="746"/>
      <c r="F1115" s="746"/>
      <c r="G1115" s="746"/>
      <c r="H1115" s="746"/>
      <c r="I1115" s="436"/>
      <c r="J1115" s="436"/>
      <c r="K1115" s="436"/>
      <c r="L1115" s="436"/>
      <c r="M1115" s="436"/>
      <c r="N1115" s="436"/>
      <c r="O1115" s="436"/>
      <c r="P1115" s="436"/>
      <c r="Q1115" s="436"/>
      <c r="R1115" s="436"/>
      <c r="S1115" s="436"/>
      <c r="T1115" s="436"/>
      <c r="U1115" s="436"/>
      <c r="V1115" s="436"/>
      <c r="W1115" s="436"/>
      <c r="X1115" s="436"/>
      <c r="Y1115" s="436"/>
      <c r="Z1115" s="436"/>
      <c r="AA1115" s="436"/>
      <c r="AB1115" s="436"/>
      <c r="AC1115" s="436"/>
      <c r="AD1115" s="436"/>
      <c r="AE1115" s="12"/>
      <c r="AF1115" s="122"/>
      <c r="AG1115" s="212"/>
    </row>
    <row r="1116" spans="1:33" s="72" customFormat="1" ht="15" customHeight="1">
      <c r="A1116" s="131"/>
      <c r="B1116" s="15"/>
      <c r="C1116" s="82" t="s">
        <v>98</v>
      </c>
      <c r="D1116" s="746" t="str">
        <f>IF(CNGE_2026_M3_Secc1!$AH$40=CNGE_2026_M3_Secc1!$AJ$40,"",IF(CNGE_2026_M3_Secc1!D92="","",CNGE_2026_M3_Secc1!D92))</f>
        <v/>
      </c>
      <c r="E1116" s="746"/>
      <c r="F1116" s="746"/>
      <c r="G1116" s="746"/>
      <c r="H1116" s="746"/>
      <c r="I1116" s="436"/>
      <c r="J1116" s="436"/>
      <c r="K1116" s="436"/>
      <c r="L1116" s="436"/>
      <c r="M1116" s="436"/>
      <c r="N1116" s="436"/>
      <c r="O1116" s="436"/>
      <c r="P1116" s="436"/>
      <c r="Q1116" s="436"/>
      <c r="R1116" s="436"/>
      <c r="S1116" s="436"/>
      <c r="T1116" s="436"/>
      <c r="U1116" s="436"/>
      <c r="V1116" s="436"/>
      <c r="W1116" s="436"/>
      <c r="X1116" s="436"/>
      <c r="Y1116" s="436"/>
      <c r="Z1116" s="436"/>
      <c r="AA1116" s="436"/>
      <c r="AB1116" s="436"/>
      <c r="AC1116" s="436"/>
      <c r="AD1116" s="436"/>
      <c r="AE1116" s="12"/>
      <c r="AF1116" s="122"/>
      <c r="AG1116" s="212"/>
    </row>
    <row r="1117" spans="1:33" s="72" customFormat="1" ht="15" customHeight="1">
      <c r="A1117" s="131"/>
      <c r="B1117" s="15"/>
      <c r="C1117" s="82" t="s">
        <v>99</v>
      </c>
      <c r="D1117" s="746" t="str">
        <f>IF(CNGE_2026_M3_Secc1!$AH$40=CNGE_2026_M3_Secc1!$AJ$40,"",IF(CNGE_2026_M3_Secc1!D93="","",CNGE_2026_M3_Secc1!D93))</f>
        <v/>
      </c>
      <c r="E1117" s="746"/>
      <c r="F1117" s="746"/>
      <c r="G1117" s="746"/>
      <c r="H1117" s="746"/>
      <c r="I1117" s="436"/>
      <c r="J1117" s="436"/>
      <c r="K1117" s="436"/>
      <c r="L1117" s="436"/>
      <c r="M1117" s="436"/>
      <c r="N1117" s="436"/>
      <c r="O1117" s="436"/>
      <c r="P1117" s="436"/>
      <c r="Q1117" s="436"/>
      <c r="R1117" s="436"/>
      <c r="S1117" s="436"/>
      <c r="T1117" s="436"/>
      <c r="U1117" s="436"/>
      <c r="V1117" s="436"/>
      <c r="W1117" s="436"/>
      <c r="X1117" s="436"/>
      <c r="Y1117" s="436"/>
      <c r="Z1117" s="436"/>
      <c r="AA1117" s="436"/>
      <c r="AB1117" s="436"/>
      <c r="AC1117" s="436"/>
      <c r="AD1117" s="436"/>
      <c r="AE1117" s="12"/>
      <c r="AF1117" s="122"/>
      <c r="AG1117" s="212"/>
    </row>
    <row r="1118" spans="1:33" s="72" customFormat="1" ht="15" customHeight="1">
      <c r="A1118" s="131"/>
      <c r="B1118" s="15"/>
      <c r="C1118" s="82" t="s">
        <v>100</v>
      </c>
      <c r="D1118" s="746" t="str">
        <f>IF(CNGE_2026_M3_Secc1!$AH$40=CNGE_2026_M3_Secc1!$AJ$40,"",IF(CNGE_2026_M3_Secc1!D94="","",CNGE_2026_M3_Secc1!D94))</f>
        <v/>
      </c>
      <c r="E1118" s="746"/>
      <c r="F1118" s="746"/>
      <c r="G1118" s="746"/>
      <c r="H1118" s="746"/>
      <c r="I1118" s="436"/>
      <c r="J1118" s="436"/>
      <c r="K1118" s="436"/>
      <c r="L1118" s="436"/>
      <c r="M1118" s="436"/>
      <c r="N1118" s="436"/>
      <c r="O1118" s="436"/>
      <c r="P1118" s="436"/>
      <c r="Q1118" s="436"/>
      <c r="R1118" s="436"/>
      <c r="S1118" s="436"/>
      <c r="T1118" s="436"/>
      <c r="U1118" s="436"/>
      <c r="V1118" s="436"/>
      <c r="W1118" s="436"/>
      <c r="X1118" s="436"/>
      <c r="Y1118" s="436"/>
      <c r="Z1118" s="436"/>
      <c r="AA1118" s="436"/>
      <c r="AB1118" s="436"/>
      <c r="AC1118" s="436"/>
      <c r="AD1118" s="436"/>
      <c r="AE1118" s="12"/>
      <c r="AF1118" s="122"/>
      <c r="AG1118" s="212"/>
    </row>
    <row r="1119" spans="1:33" s="72" customFormat="1" ht="15" customHeight="1">
      <c r="A1119" s="131"/>
      <c r="B1119" s="15"/>
      <c r="C1119" s="82" t="s">
        <v>116</v>
      </c>
      <c r="D1119" s="746" t="str">
        <f>IF(CNGE_2026_M3_Secc1!$AH$40=CNGE_2026_M3_Secc1!$AJ$40,"",IF(CNGE_2026_M3_Secc1!D95="","",CNGE_2026_M3_Secc1!D95))</f>
        <v/>
      </c>
      <c r="E1119" s="746"/>
      <c r="F1119" s="746"/>
      <c r="G1119" s="746"/>
      <c r="H1119" s="746"/>
      <c r="I1119" s="436"/>
      <c r="J1119" s="436"/>
      <c r="K1119" s="436"/>
      <c r="L1119" s="436"/>
      <c r="M1119" s="436"/>
      <c r="N1119" s="436"/>
      <c r="O1119" s="436"/>
      <c r="P1119" s="436"/>
      <c r="Q1119" s="436"/>
      <c r="R1119" s="436"/>
      <c r="S1119" s="436"/>
      <c r="T1119" s="436"/>
      <c r="U1119" s="436"/>
      <c r="V1119" s="436"/>
      <c r="W1119" s="436"/>
      <c r="X1119" s="436"/>
      <c r="Y1119" s="436"/>
      <c r="Z1119" s="436"/>
      <c r="AA1119" s="436"/>
      <c r="AB1119" s="436"/>
      <c r="AC1119" s="436"/>
      <c r="AD1119" s="436"/>
      <c r="AE1119" s="12"/>
      <c r="AF1119" s="122"/>
      <c r="AG1119" s="212"/>
    </row>
    <row r="1120" spans="1:33" s="72" customFormat="1" ht="15" customHeight="1">
      <c r="A1120" s="131"/>
      <c r="B1120" s="15"/>
      <c r="C1120" s="82" t="s">
        <v>117</v>
      </c>
      <c r="D1120" s="746" t="str">
        <f>IF(CNGE_2026_M3_Secc1!$AH$40=CNGE_2026_M3_Secc1!$AJ$40,"",IF(CNGE_2026_M3_Secc1!D96="","",CNGE_2026_M3_Secc1!D96))</f>
        <v/>
      </c>
      <c r="E1120" s="746"/>
      <c r="F1120" s="746"/>
      <c r="G1120" s="746"/>
      <c r="H1120" s="746"/>
      <c r="I1120" s="436"/>
      <c r="J1120" s="436"/>
      <c r="K1120" s="436"/>
      <c r="L1120" s="436"/>
      <c r="M1120" s="436"/>
      <c r="N1120" s="436"/>
      <c r="O1120" s="436"/>
      <c r="P1120" s="436"/>
      <c r="Q1120" s="436"/>
      <c r="R1120" s="436"/>
      <c r="S1120" s="436"/>
      <c r="T1120" s="436"/>
      <c r="U1120" s="436"/>
      <c r="V1120" s="436"/>
      <c r="W1120" s="436"/>
      <c r="X1120" s="436"/>
      <c r="Y1120" s="436"/>
      <c r="Z1120" s="436"/>
      <c r="AA1120" s="436"/>
      <c r="AB1120" s="436"/>
      <c r="AC1120" s="436"/>
      <c r="AD1120" s="436"/>
      <c r="AE1120" s="12"/>
      <c r="AF1120" s="122"/>
      <c r="AG1120" s="212"/>
    </row>
    <row r="1121" spans="1:33" s="72" customFormat="1" ht="15" customHeight="1">
      <c r="A1121" s="131"/>
      <c r="B1121" s="15"/>
      <c r="C1121" s="82" t="s">
        <v>118</v>
      </c>
      <c r="D1121" s="746" t="str">
        <f>IF(CNGE_2026_M3_Secc1!$AH$40=CNGE_2026_M3_Secc1!$AJ$40,"",IF(CNGE_2026_M3_Secc1!D97="","",CNGE_2026_M3_Secc1!D97))</f>
        <v/>
      </c>
      <c r="E1121" s="746"/>
      <c r="F1121" s="746"/>
      <c r="G1121" s="746"/>
      <c r="H1121" s="746"/>
      <c r="I1121" s="436"/>
      <c r="J1121" s="436"/>
      <c r="K1121" s="436"/>
      <c r="L1121" s="436"/>
      <c r="M1121" s="436"/>
      <c r="N1121" s="436"/>
      <c r="O1121" s="436"/>
      <c r="P1121" s="436"/>
      <c r="Q1121" s="436"/>
      <c r="R1121" s="436"/>
      <c r="S1121" s="436"/>
      <c r="T1121" s="436"/>
      <c r="U1121" s="436"/>
      <c r="V1121" s="436"/>
      <c r="W1121" s="436"/>
      <c r="X1121" s="436"/>
      <c r="Y1121" s="436"/>
      <c r="Z1121" s="436"/>
      <c r="AA1121" s="436"/>
      <c r="AB1121" s="436"/>
      <c r="AC1121" s="436"/>
      <c r="AD1121" s="436"/>
      <c r="AE1121" s="12"/>
      <c r="AF1121" s="122"/>
      <c r="AG1121" s="212"/>
    </row>
    <row r="1122" spans="1:33" s="72" customFormat="1" ht="15" customHeight="1">
      <c r="A1122" s="131"/>
      <c r="B1122" s="15"/>
      <c r="C1122" s="82" t="s">
        <v>119</v>
      </c>
      <c r="D1122" s="746" t="str">
        <f>IF(CNGE_2026_M3_Secc1!$AH$40=CNGE_2026_M3_Secc1!$AJ$40,"",IF(CNGE_2026_M3_Secc1!D98="","",CNGE_2026_M3_Secc1!D98))</f>
        <v/>
      </c>
      <c r="E1122" s="746"/>
      <c r="F1122" s="746"/>
      <c r="G1122" s="746"/>
      <c r="H1122" s="746"/>
      <c r="I1122" s="436"/>
      <c r="J1122" s="436"/>
      <c r="K1122" s="436"/>
      <c r="L1122" s="436"/>
      <c r="M1122" s="436"/>
      <c r="N1122" s="436"/>
      <c r="O1122" s="436"/>
      <c r="P1122" s="436"/>
      <c r="Q1122" s="436"/>
      <c r="R1122" s="436"/>
      <c r="S1122" s="436"/>
      <c r="T1122" s="436"/>
      <c r="U1122" s="436"/>
      <c r="V1122" s="436"/>
      <c r="W1122" s="436"/>
      <c r="X1122" s="436"/>
      <c r="Y1122" s="436"/>
      <c r="Z1122" s="436"/>
      <c r="AA1122" s="436"/>
      <c r="AB1122" s="436"/>
      <c r="AC1122" s="436"/>
      <c r="AD1122" s="436"/>
      <c r="AE1122" s="12"/>
      <c r="AF1122" s="122"/>
      <c r="AG1122" s="212"/>
    </row>
    <row r="1123" spans="1:33" s="72" customFormat="1" ht="15" customHeight="1">
      <c r="A1123" s="131"/>
      <c r="B1123" s="15"/>
      <c r="C1123" s="82" t="s">
        <v>120</v>
      </c>
      <c r="D1123" s="746" t="str">
        <f>IF(CNGE_2026_M3_Secc1!$AH$40=CNGE_2026_M3_Secc1!$AJ$40,"",IF(CNGE_2026_M3_Secc1!D99="","",CNGE_2026_M3_Secc1!D99))</f>
        <v/>
      </c>
      <c r="E1123" s="746"/>
      <c r="F1123" s="746"/>
      <c r="G1123" s="746"/>
      <c r="H1123" s="746"/>
      <c r="I1123" s="436"/>
      <c r="J1123" s="436"/>
      <c r="K1123" s="436"/>
      <c r="L1123" s="436"/>
      <c r="M1123" s="436"/>
      <c r="N1123" s="436"/>
      <c r="O1123" s="436"/>
      <c r="P1123" s="436"/>
      <c r="Q1123" s="436"/>
      <c r="R1123" s="436"/>
      <c r="S1123" s="436"/>
      <c r="T1123" s="436"/>
      <c r="U1123" s="436"/>
      <c r="V1123" s="436"/>
      <c r="W1123" s="436"/>
      <c r="X1123" s="436"/>
      <c r="Y1123" s="436"/>
      <c r="Z1123" s="436"/>
      <c r="AA1123" s="436"/>
      <c r="AB1123" s="436"/>
      <c r="AC1123" s="436"/>
      <c r="AD1123" s="436"/>
      <c r="AE1123" s="12"/>
      <c r="AF1123" s="122"/>
      <c r="AG1123" s="212"/>
    </row>
    <row r="1124" spans="1:33" s="114" customFormat="1" ht="15" customHeight="1">
      <c r="A1124" s="131"/>
      <c r="B1124" s="72"/>
      <c r="C1124" s="82" t="s">
        <v>121</v>
      </c>
      <c r="D1124" s="746" t="str">
        <f>IF(CNGE_2026_M3_Secc1!$AH$40=CNGE_2026_M3_Secc1!$AJ$40,"",IF(CNGE_2026_M3_Secc1!D100="","",CNGE_2026_M3_Secc1!D100))</f>
        <v/>
      </c>
      <c r="E1124" s="746"/>
      <c r="F1124" s="746"/>
      <c r="G1124" s="746"/>
      <c r="H1124" s="746"/>
      <c r="I1124" s="432"/>
      <c r="J1124" s="432"/>
      <c r="K1124" s="432"/>
      <c r="L1124" s="432"/>
      <c r="M1124" s="432"/>
      <c r="N1124" s="432"/>
      <c r="O1124" s="432"/>
      <c r="P1124" s="432"/>
      <c r="Q1124" s="432"/>
      <c r="R1124" s="432"/>
      <c r="S1124" s="432"/>
      <c r="T1124" s="432"/>
      <c r="U1124" s="432"/>
      <c r="V1124" s="432"/>
      <c r="W1124" s="432"/>
      <c r="X1124" s="432"/>
      <c r="Y1124" s="432"/>
      <c r="Z1124" s="432"/>
      <c r="AA1124" s="432"/>
      <c r="AB1124" s="432"/>
      <c r="AC1124" s="432"/>
      <c r="AD1124" s="432"/>
      <c r="AE1124" s="49"/>
      <c r="AF1124" s="219"/>
      <c r="AG1124" s="212"/>
    </row>
    <row r="1125" spans="1:33" s="114" customFormat="1" ht="15" customHeight="1">
      <c r="A1125" s="131"/>
      <c r="B1125" s="48"/>
      <c r="C1125" s="82" t="s">
        <v>122</v>
      </c>
      <c r="D1125" s="746" t="str">
        <f>IF(CNGE_2026_M3_Secc1!$AH$40=CNGE_2026_M3_Secc1!$AJ$40,"",IF(CNGE_2026_M3_Secc1!D101="","",CNGE_2026_M3_Secc1!D101))</f>
        <v/>
      </c>
      <c r="E1125" s="746"/>
      <c r="F1125" s="746"/>
      <c r="G1125" s="746"/>
      <c r="H1125" s="746"/>
      <c r="I1125" s="432"/>
      <c r="J1125" s="432"/>
      <c r="K1125" s="432"/>
      <c r="L1125" s="432"/>
      <c r="M1125" s="432"/>
      <c r="N1125" s="432"/>
      <c r="O1125" s="432"/>
      <c r="P1125" s="432"/>
      <c r="Q1125" s="432"/>
      <c r="R1125" s="432"/>
      <c r="S1125" s="432"/>
      <c r="T1125" s="432"/>
      <c r="U1125" s="432"/>
      <c r="V1125" s="432"/>
      <c r="W1125" s="432"/>
      <c r="X1125" s="432"/>
      <c r="Y1125" s="432"/>
      <c r="Z1125" s="432"/>
      <c r="AA1125" s="432"/>
      <c r="AB1125" s="432"/>
      <c r="AC1125" s="432"/>
      <c r="AD1125" s="432"/>
      <c r="AE1125" s="49"/>
      <c r="AF1125" s="219"/>
      <c r="AG1125" s="212"/>
    </row>
    <row r="1126" spans="1:33" s="114" customFormat="1" ht="15" customHeight="1">
      <c r="A1126" s="131"/>
      <c r="B1126" s="48"/>
      <c r="C1126" s="82" t="s">
        <v>123</v>
      </c>
      <c r="D1126" s="746" t="str">
        <f>IF(CNGE_2026_M3_Secc1!$AH$40=CNGE_2026_M3_Secc1!$AJ$40,"",IF(CNGE_2026_M3_Secc1!D102="","",CNGE_2026_M3_Secc1!D102))</f>
        <v/>
      </c>
      <c r="E1126" s="746"/>
      <c r="F1126" s="746"/>
      <c r="G1126" s="746"/>
      <c r="H1126" s="746"/>
      <c r="I1126" s="432"/>
      <c r="J1126" s="432"/>
      <c r="K1126" s="432"/>
      <c r="L1126" s="432"/>
      <c r="M1126" s="432"/>
      <c r="N1126" s="432"/>
      <c r="O1126" s="432"/>
      <c r="P1126" s="432"/>
      <c r="Q1126" s="432"/>
      <c r="R1126" s="432"/>
      <c r="S1126" s="432"/>
      <c r="T1126" s="432"/>
      <c r="U1126" s="432"/>
      <c r="V1126" s="432"/>
      <c r="W1126" s="432"/>
      <c r="X1126" s="432"/>
      <c r="Y1126" s="432"/>
      <c r="Z1126" s="432"/>
      <c r="AA1126" s="432"/>
      <c r="AB1126" s="432"/>
      <c r="AC1126" s="432"/>
      <c r="AD1126" s="432"/>
      <c r="AE1126" s="49"/>
      <c r="AF1126" s="219"/>
      <c r="AG1126" s="212"/>
    </row>
    <row r="1127" spans="1:33" s="114" customFormat="1" ht="15" customHeight="1">
      <c r="A1127" s="131"/>
      <c r="B1127" s="48"/>
      <c r="C1127" s="82" t="s">
        <v>124</v>
      </c>
      <c r="D1127" s="746" t="str">
        <f>IF(CNGE_2026_M3_Secc1!$AH$40=CNGE_2026_M3_Secc1!$AJ$40,"",IF(CNGE_2026_M3_Secc1!D103="","",CNGE_2026_M3_Secc1!D103))</f>
        <v/>
      </c>
      <c r="E1127" s="746"/>
      <c r="F1127" s="746"/>
      <c r="G1127" s="746"/>
      <c r="H1127" s="746"/>
      <c r="I1127" s="432"/>
      <c r="J1127" s="432"/>
      <c r="K1127" s="432"/>
      <c r="L1127" s="432"/>
      <c r="M1127" s="432"/>
      <c r="N1127" s="432"/>
      <c r="O1127" s="432"/>
      <c r="P1127" s="432"/>
      <c r="Q1127" s="432"/>
      <c r="R1127" s="432"/>
      <c r="S1127" s="432"/>
      <c r="T1127" s="432"/>
      <c r="U1127" s="432"/>
      <c r="V1127" s="432"/>
      <c r="W1127" s="432"/>
      <c r="X1127" s="432"/>
      <c r="Y1127" s="432"/>
      <c r="Z1127" s="432"/>
      <c r="AA1127" s="432"/>
      <c r="AB1127" s="432"/>
      <c r="AC1127" s="432"/>
      <c r="AD1127" s="432"/>
      <c r="AE1127" s="49"/>
      <c r="AF1127" s="219"/>
      <c r="AG1127" s="212"/>
    </row>
    <row r="1128" spans="1:33" s="114" customFormat="1" ht="15" customHeight="1">
      <c r="A1128" s="131"/>
      <c r="B1128" s="48"/>
      <c r="C1128" s="82" t="s">
        <v>125</v>
      </c>
      <c r="D1128" s="746" t="str">
        <f>IF(CNGE_2026_M3_Secc1!$AH$40=CNGE_2026_M3_Secc1!$AJ$40,"",IF(CNGE_2026_M3_Secc1!D104="","",CNGE_2026_M3_Secc1!D104))</f>
        <v/>
      </c>
      <c r="E1128" s="746"/>
      <c r="F1128" s="746"/>
      <c r="G1128" s="746"/>
      <c r="H1128" s="746"/>
      <c r="I1128" s="432"/>
      <c r="J1128" s="432"/>
      <c r="K1128" s="432"/>
      <c r="L1128" s="432"/>
      <c r="M1128" s="432"/>
      <c r="N1128" s="432"/>
      <c r="O1128" s="432"/>
      <c r="P1128" s="432"/>
      <c r="Q1128" s="432"/>
      <c r="R1128" s="432"/>
      <c r="S1128" s="432"/>
      <c r="T1128" s="432"/>
      <c r="U1128" s="432"/>
      <c r="V1128" s="432"/>
      <c r="W1128" s="432"/>
      <c r="X1128" s="432"/>
      <c r="Y1128" s="432"/>
      <c r="Z1128" s="432"/>
      <c r="AA1128" s="432"/>
      <c r="AB1128" s="432"/>
      <c r="AC1128" s="432"/>
      <c r="AD1128" s="432"/>
      <c r="AE1128" s="49"/>
      <c r="AF1128" s="219"/>
      <c r="AG1128" s="212"/>
    </row>
    <row r="1129" spans="1:33" s="114" customFormat="1" ht="15" customHeight="1">
      <c r="A1129" s="131"/>
      <c r="B1129" s="48"/>
      <c r="C1129" s="82" t="s">
        <v>237</v>
      </c>
      <c r="D1129" s="746" t="str">
        <f>IF(CNGE_2026_M3_Secc1!$AH$40=CNGE_2026_M3_Secc1!$AJ$40,"",IF(CNGE_2026_M3_Secc1!D105="","",CNGE_2026_M3_Secc1!D105))</f>
        <v/>
      </c>
      <c r="E1129" s="746"/>
      <c r="F1129" s="746"/>
      <c r="G1129" s="746"/>
      <c r="H1129" s="746"/>
      <c r="I1129" s="432"/>
      <c r="J1129" s="432"/>
      <c r="K1129" s="432"/>
      <c r="L1129" s="432"/>
      <c r="M1129" s="432"/>
      <c r="N1129" s="432"/>
      <c r="O1129" s="432"/>
      <c r="P1129" s="432"/>
      <c r="Q1129" s="432"/>
      <c r="R1129" s="432"/>
      <c r="S1129" s="432"/>
      <c r="T1129" s="432"/>
      <c r="U1129" s="432"/>
      <c r="V1129" s="432"/>
      <c r="W1129" s="432"/>
      <c r="X1129" s="432"/>
      <c r="Y1129" s="432"/>
      <c r="Z1129" s="432"/>
      <c r="AA1129" s="432"/>
      <c r="AB1129" s="432"/>
      <c r="AC1129" s="432"/>
      <c r="AD1129" s="432"/>
      <c r="AE1129" s="49"/>
      <c r="AF1129" s="219"/>
      <c r="AG1129" s="212"/>
    </row>
    <row r="1130" spans="1:33" s="114" customFormat="1" ht="15" customHeight="1">
      <c r="A1130" s="131"/>
      <c r="B1130" s="48"/>
      <c r="C1130" s="82" t="s">
        <v>238</v>
      </c>
      <c r="D1130" s="746" t="str">
        <f>IF(CNGE_2026_M3_Secc1!$AH$40=CNGE_2026_M3_Secc1!$AJ$40,"",IF(CNGE_2026_M3_Secc1!D106="","",CNGE_2026_M3_Secc1!D106))</f>
        <v/>
      </c>
      <c r="E1130" s="746"/>
      <c r="F1130" s="746"/>
      <c r="G1130" s="746"/>
      <c r="H1130" s="746"/>
      <c r="I1130" s="432"/>
      <c r="J1130" s="432"/>
      <c r="K1130" s="432"/>
      <c r="L1130" s="432"/>
      <c r="M1130" s="432"/>
      <c r="N1130" s="432"/>
      <c r="O1130" s="432"/>
      <c r="P1130" s="432"/>
      <c r="Q1130" s="432"/>
      <c r="R1130" s="432"/>
      <c r="S1130" s="432"/>
      <c r="T1130" s="432"/>
      <c r="U1130" s="432"/>
      <c r="V1130" s="432"/>
      <c r="W1130" s="432"/>
      <c r="X1130" s="432"/>
      <c r="Y1130" s="432"/>
      <c r="Z1130" s="432"/>
      <c r="AA1130" s="432"/>
      <c r="AB1130" s="432"/>
      <c r="AC1130" s="432"/>
      <c r="AD1130" s="432"/>
      <c r="AE1130" s="49"/>
      <c r="AF1130" s="219"/>
      <c r="AG1130" s="212"/>
    </row>
    <row r="1131" spans="1:33" s="114" customFormat="1" ht="15" customHeight="1">
      <c r="A1131" s="131"/>
      <c r="B1131" s="48"/>
      <c r="C1131" s="82" t="s">
        <v>239</v>
      </c>
      <c r="D1131" s="746" t="str">
        <f>IF(CNGE_2026_M3_Secc1!$AH$40=CNGE_2026_M3_Secc1!$AJ$40,"",IF(CNGE_2026_M3_Secc1!D107="","",CNGE_2026_M3_Secc1!D107))</f>
        <v/>
      </c>
      <c r="E1131" s="746"/>
      <c r="F1131" s="746"/>
      <c r="G1131" s="746"/>
      <c r="H1131" s="746"/>
      <c r="I1131" s="432"/>
      <c r="J1131" s="432"/>
      <c r="K1131" s="432"/>
      <c r="L1131" s="432"/>
      <c r="M1131" s="432"/>
      <c r="N1131" s="432"/>
      <c r="O1131" s="432"/>
      <c r="P1131" s="432"/>
      <c r="Q1131" s="432"/>
      <c r="R1131" s="432"/>
      <c r="S1131" s="432"/>
      <c r="T1131" s="432"/>
      <c r="U1131" s="432"/>
      <c r="V1131" s="432"/>
      <c r="W1131" s="432"/>
      <c r="X1131" s="432"/>
      <c r="Y1131" s="432"/>
      <c r="Z1131" s="432"/>
      <c r="AA1131" s="432"/>
      <c r="AB1131" s="432"/>
      <c r="AC1131" s="432"/>
      <c r="AD1131" s="432"/>
      <c r="AE1131" s="49"/>
      <c r="AF1131" s="219"/>
      <c r="AG1131" s="212"/>
    </row>
    <row r="1132" spans="1:33" s="114" customFormat="1" ht="15" customHeight="1">
      <c r="A1132" s="131"/>
      <c r="B1132" s="48"/>
      <c r="C1132" s="82" t="s">
        <v>240</v>
      </c>
      <c r="D1132" s="746" t="str">
        <f>IF(CNGE_2026_M3_Secc1!$AH$40=CNGE_2026_M3_Secc1!$AJ$40,"",IF(CNGE_2026_M3_Secc1!D108="","",CNGE_2026_M3_Secc1!D108))</f>
        <v/>
      </c>
      <c r="E1132" s="746"/>
      <c r="F1132" s="746"/>
      <c r="G1132" s="746"/>
      <c r="H1132" s="746"/>
      <c r="I1132" s="432"/>
      <c r="J1132" s="432"/>
      <c r="K1132" s="432"/>
      <c r="L1132" s="432"/>
      <c r="M1132" s="432"/>
      <c r="N1132" s="432"/>
      <c r="O1132" s="432"/>
      <c r="P1132" s="432"/>
      <c r="Q1132" s="432"/>
      <c r="R1132" s="432"/>
      <c r="S1132" s="432"/>
      <c r="T1132" s="432"/>
      <c r="U1132" s="432"/>
      <c r="V1132" s="432"/>
      <c r="W1132" s="432"/>
      <c r="X1132" s="432"/>
      <c r="Y1132" s="432"/>
      <c r="Z1132" s="432"/>
      <c r="AA1132" s="432"/>
      <c r="AB1132" s="432"/>
      <c r="AC1132" s="432"/>
      <c r="AD1132" s="432"/>
      <c r="AE1132" s="49"/>
      <c r="AF1132" s="219"/>
      <c r="AG1132" s="212"/>
    </row>
    <row r="1133" spans="1:33" s="114" customFormat="1" ht="15" customHeight="1">
      <c r="A1133" s="131"/>
      <c r="B1133" s="48"/>
      <c r="C1133" s="82" t="s">
        <v>241</v>
      </c>
      <c r="D1133" s="746" t="str">
        <f>IF(CNGE_2026_M3_Secc1!$AH$40=CNGE_2026_M3_Secc1!$AJ$40,"",IF(CNGE_2026_M3_Secc1!D109="","",CNGE_2026_M3_Secc1!D109))</f>
        <v/>
      </c>
      <c r="E1133" s="746"/>
      <c r="F1133" s="746"/>
      <c r="G1133" s="746"/>
      <c r="H1133" s="746"/>
      <c r="I1133" s="432"/>
      <c r="J1133" s="432"/>
      <c r="K1133" s="432"/>
      <c r="L1133" s="432"/>
      <c r="M1133" s="432"/>
      <c r="N1133" s="432"/>
      <c r="O1133" s="432"/>
      <c r="P1133" s="432"/>
      <c r="Q1133" s="432"/>
      <c r="R1133" s="432"/>
      <c r="S1133" s="432"/>
      <c r="T1133" s="432"/>
      <c r="U1133" s="432"/>
      <c r="V1133" s="432"/>
      <c r="W1133" s="432"/>
      <c r="X1133" s="432"/>
      <c r="Y1133" s="432"/>
      <c r="Z1133" s="432"/>
      <c r="AA1133" s="432"/>
      <c r="AB1133" s="432"/>
      <c r="AC1133" s="432"/>
      <c r="AD1133" s="432"/>
      <c r="AE1133" s="49"/>
      <c r="AF1133" s="219"/>
      <c r="AG1133" s="212"/>
    </row>
    <row r="1134" spans="1:33" s="114" customFormat="1" ht="15" customHeight="1">
      <c r="A1134" s="131"/>
      <c r="B1134" s="48"/>
      <c r="C1134" s="82" t="s">
        <v>242</v>
      </c>
      <c r="D1134" s="746" t="str">
        <f>IF(CNGE_2026_M3_Secc1!$AH$40=CNGE_2026_M3_Secc1!$AJ$40,"",IF(CNGE_2026_M3_Secc1!D110="","",CNGE_2026_M3_Secc1!D110))</f>
        <v/>
      </c>
      <c r="E1134" s="746"/>
      <c r="F1134" s="746"/>
      <c r="G1134" s="746"/>
      <c r="H1134" s="746"/>
      <c r="I1134" s="432"/>
      <c r="J1134" s="432"/>
      <c r="K1134" s="432"/>
      <c r="L1134" s="432"/>
      <c r="M1134" s="432"/>
      <c r="N1134" s="432"/>
      <c r="O1134" s="432"/>
      <c r="P1134" s="432"/>
      <c r="Q1134" s="432"/>
      <c r="R1134" s="432"/>
      <c r="S1134" s="432"/>
      <c r="T1134" s="432"/>
      <c r="U1134" s="432"/>
      <c r="V1134" s="432"/>
      <c r="W1134" s="432"/>
      <c r="X1134" s="432"/>
      <c r="Y1134" s="432"/>
      <c r="Z1134" s="432"/>
      <c r="AA1134" s="432"/>
      <c r="AB1134" s="432"/>
      <c r="AC1134" s="432"/>
      <c r="AD1134" s="432"/>
      <c r="AE1134" s="49"/>
      <c r="AF1134" s="219"/>
      <c r="AG1134" s="212"/>
    </row>
    <row r="1135" spans="1:33" s="114" customFormat="1" ht="15" customHeight="1">
      <c r="A1135" s="131"/>
      <c r="B1135" s="48"/>
      <c r="C1135" s="82" t="s">
        <v>243</v>
      </c>
      <c r="D1135" s="746" t="str">
        <f>IF(CNGE_2026_M3_Secc1!$AH$40=CNGE_2026_M3_Secc1!$AJ$40,"",IF(CNGE_2026_M3_Secc1!D111="","",CNGE_2026_M3_Secc1!D111))</f>
        <v/>
      </c>
      <c r="E1135" s="746"/>
      <c r="F1135" s="746"/>
      <c r="G1135" s="746"/>
      <c r="H1135" s="746"/>
      <c r="I1135" s="432"/>
      <c r="J1135" s="432"/>
      <c r="K1135" s="432"/>
      <c r="L1135" s="432"/>
      <c r="M1135" s="432"/>
      <c r="N1135" s="432"/>
      <c r="O1135" s="432"/>
      <c r="P1135" s="432"/>
      <c r="Q1135" s="432"/>
      <c r="R1135" s="432"/>
      <c r="S1135" s="432"/>
      <c r="T1135" s="432"/>
      <c r="U1135" s="432"/>
      <c r="V1135" s="432"/>
      <c r="W1135" s="432"/>
      <c r="X1135" s="432"/>
      <c r="Y1135" s="432"/>
      <c r="Z1135" s="432"/>
      <c r="AA1135" s="432"/>
      <c r="AB1135" s="432"/>
      <c r="AC1135" s="432"/>
      <c r="AD1135" s="432"/>
      <c r="AE1135" s="49"/>
      <c r="AF1135" s="219"/>
      <c r="AG1135" s="212"/>
    </row>
    <row r="1136" spans="1:33" s="114" customFormat="1" ht="15" customHeight="1">
      <c r="A1136" s="131"/>
      <c r="B1136" s="48"/>
      <c r="C1136" s="82" t="s">
        <v>244</v>
      </c>
      <c r="D1136" s="746" t="str">
        <f>IF(CNGE_2026_M3_Secc1!$AH$40=CNGE_2026_M3_Secc1!$AJ$40,"",IF(CNGE_2026_M3_Secc1!D112="","",CNGE_2026_M3_Secc1!D112))</f>
        <v/>
      </c>
      <c r="E1136" s="746"/>
      <c r="F1136" s="746"/>
      <c r="G1136" s="746"/>
      <c r="H1136" s="746"/>
      <c r="I1136" s="432"/>
      <c r="J1136" s="432"/>
      <c r="K1136" s="432"/>
      <c r="L1136" s="432"/>
      <c r="M1136" s="432"/>
      <c r="N1136" s="432"/>
      <c r="O1136" s="432"/>
      <c r="P1136" s="432"/>
      <c r="Q1136" s="432"/>
      <c r="R1136" s="432"/>
      <c r="S1136" s="432"/>
      <c r="T1136" s="432"/>
      <c r="U1136" s="432"/>
      <c r="V1136" s="432"/>
      <c r="W1136" s="432"/>
      <c r="X1136" s="432"/>
      <c r="Y1136" s="432"/>
      <c r="Z1136" s="432"/>
      <c r="AA1136" s="432"/>
      <c r="AB1136" s="432"/>
      <c r="AC1136" s="432"/>
      <c r="AD1136" s="432"/>
      <c r="AE1136" s="49"/>
      <c r="AF1136" s="219"/>
      <c r="AG1136" s="212"/>
    </row>
    <row r="1137" spans="1:33" s="114" customFormat="1" ht="15" customHeight="1">
      <c r="A1137" s="131"/>
      <c r="B1137" s="48"/>
      <c r="C1137" s="82" t="s">
        <v>245</v>
      </c>
      <c r="D1137" s="746" t="str">
        <f>IF(CNGE_2026_M3_Secc1!$AH$40=CNGE_2026_M3_Secc1!$AJ$40,"",IF(CNGE_2026_M3_Secc1!D113="","",CNGE_2026_M3_Secc1!D113))</f>
        <v/>
      </c>
      <c r="E1137" s="746"/>
      <c r="F1137" s="746"/>
      <c r="G1137" s="746"/>
      <c r="H1137" s="746"/>
      <c r="I1137" s="432"/>
      <c r="J1137" s="432"/>
      <c r="K1137" s="432"/>
      <c r="L1137" s="432"/>
      <c r="M1137" s="432"/>
      <c r="N1137" s="432"/>
      <c r="O1137" s="432"/>
      <c r="P1137" s="432"/>
      <c r="Q1137" s="432"/>
      <c r="R1137" s="432"/>
      <c r="S1137" s="432"/>
      <c r="T1137" s="432"/>
      <c r="U1137" s="432"/>
      <c r="V1137" s="432"/>
      <c r="W1137" s="432"/>
      <c r="X1137" s="432"/>
      <c r="Y1137" s="432"/>
      <c r="Z1137" s="432"/>
      <c r="AA1137" s="432"/>
      <c r="AB1137" s="432"/>
      <c r="AC1137" s="432"/>
      <c r="AD1137" s="432"/>
      <c r="AE1137" s="49"/>
      <c r="AF1137" s="219"/>
      <c r="AG1137" s="212"/>
    </row>
    <row r="1138" spans="1:33" s="114" customFormat="1" ht="15" customHeight="1">
      <c r="A1138" s="131"/>
      <c r="B1138" s="48"/>
      <c r="C1138" s="82" t="s">
        <v>246</v>
      </c>
      <c r="D1138" s="746" t="str">
        <f>IF(CNGE_2026_M3_Secc1!$AH$40=CNGE_2026_M3_Secc1!$AJ$40,"",IF(CNGE_2026_M3_Secc1!D114="","",CNGE_2026_M3_Secc1!D114))</f>
        <v/>
      </c>
      <c r="E1138" s="746"/>
      <c r="F1138" s="746"/>
      <c r="G1138" s="746"/>
      <c r="H1138" s="746"/>
      <c r="I1138" s="432"/>
      <c r="J1138" s="432"/>
      <c r="K1138" s="432"/>
      <c r="L1138" s="432"/>
      <c r="M1138" s="432"/>
      <c r="N1138" s="432"/>
      <c r="O1138" s="432"/>
      <c r="P1138" s="432"/>
      <c r="Q1138" s="432"/>
      <c r="R1138" s="432"/>
      <c r="S1138" s="432"/>
      <c r="T1138" s="432"/>
      <c r="U1138" s="432"/>
      <c r="V1138" s="432"/>
      <c r="W1138" s="432"/>
      <c r="X1138" s="432"/>
      <c r="Y1138" s="432"/>
      <c r="Z1138" s="432"/>
      <c r="AA1138" s="432"/>
      <c r="AB1138" s="432"/>
      <c r="AC1138" s="432"/>
      <c r="AD1138" s="432"/>
      <c r="AE1138" s="49"/>
      <c r="AF1138" s="219"/>
      <c r="AG1138" s="212"/>
    </row>
    <row r="1139" spans="1:33" s="72" customFormat="1" ht="60" customHeight="1">
      <c r="A1139" s="131"/>
      <c r="C1139" s="82" t="s">
        <v>321</v>
      </c>
      <c r="D1139" s="746" t="s">
        <v>7675</v>
      </c>
      <c r="E1139" s="746"/>
      <c r="F1139" s="746"/>
      <c r="G1139" s="746"/>
      <c r="H1139" s="746"/>
      <c r="I1139" s="432"/>
      <c r="J1139" s="432"/>
      <c r="K1139" s="432"/>
      <c r="L1139" s="432"/>
      <c r="M1139" s="432"/>
      <c r="N1139" s="432"/>
      <c r="O1139" s="432"/>
      <c r="P1139" s="432"/>
      <c r="Q1139" s="432"/>
      <c r="R1139" s="432"/>
      <c r="S1139" s="432"/>
      <c r="T1139" s="432"/>
      <c r="U1139" s="432"/>
      <c r="V1139" s="432"/>
      <c r="W1139" s="432"/>
      <c r="X1139" s="432"/>
      <c r="Y1139" s="432"/>
      <c r="Z1139" s="432"/>
      <c r="AA1139" s="432"/>
      <c r="AB1139" s="432"/>
      <c r="AC1139" s="432"/>
      <c r="AD1139" s="432"/>
      <c r="AE1139" s="12"/>
      <c r="AF1139" s="219"/>
    </row>
    <row r="1140" spans="1:33" ht="15" customHeight="1">
      <c r="A1140" s="131"/>
      <c r="I1140" s="174">
        <f>IF(AND(SUM(I1083:I1139)=0,COUNTIF(I1083:I1139,"NS")&gt;0),"NS",
IF(AND(SUM(I1083:I1139)=0,COUNTIF(I1083:I1139,0)&gt;0),0,
IF(AND(SUM(I1083:I1139)=0,COUNTIF(I1083:I1139,"NA")&gt;0),"NA",
SUM(I1083:I1139))))</f>
        <v>0</v>
      </c>
      <c r="J1140" s="174">
        <f t="shared" ref="J1140:AD1140" si="550">IF(AND(SUM(J1083:J1139)=0,COUNTIF(J1083:J1139,"NS")&gt;0),"NS",
IF(AND(SUM(J1083:J1139)=0,COUNTIF(J1083:J1139,0)&gt;0),0,
IF(AND(SUM(J1083:J1139)=0,COUNTIF(J1083:J1139,"NA")&gt;0),"NA",
SUM(J1083:J1139))))</f>
        <v>0</v>
      </c>
      <c r="K1140" s="174">
        <f t="shared" si="550"/>
        <v>0</v>
      </c>
      <c r="L1140" s="174">
        <f t="shared" si="550"/>
        <v>0</v>
      </c>
      <c r="M1140" s="174">
        <f t="shared" si="550"/>
        <v>0</v>
      </c>
      <c r="N1140" s="174">
        <f t="shared" si="550"/>
        <v>0</v>
      </c>
      <c r="O1140" s="174">
        <f t="shared" si="550"/>
        <v>0</v>
      </c>
      <c r="P1140" s="174">
        <f t="shared" si="550"/>
        <v>0</v>
      </c>
      <c r="Q1140" s="174">
        <f t="shared" si="550"/>
        <v>0</v>
      </c>
      <c r="R1140" s="174">
        <f t="shared" si="550"/>
        <v>0</v>
      </c>
      <c r="S1140" s="174">
        <f t="shared" si="550"/>
        <v>0</v>
      </c>
      <c r="T1140" s="174">
        <f t="shared" si="550"/>
        <v>0</v>
      </c>
      <c r="U1140" s="174">
        <f t="shared" si="550"/>
        <v>0</v>
      </c>
      <c r="V1140" s="174">
        <f t="shared" si="550"/>
        <v>0</v>
      </c>
      <c r="W1140" s="174">
        <f t="shared" si="550"/>
        <v>0</v>
      </c>
      <c r="X1140" s="174">
        <f t="shared" si="550"/>
        <v>0</v>
      </c>
      <c r="Y1140" s="174">
        <f t="shared" si="550"/>
        <v>0</v>
      </c>
      <c r="Z1140" s="174">
        <f t="shared" si="550"/>
        <v>0</v>
      </c>
      <c r="AA1140" s="174">
        <f t="shared" si="550"/>
        <v>0</v>
      </c>
      <c r="AB1140" s="174">
        <f t="shared" si="550"/>
        <v>0</v>
      </c>
      <c r="AC1140" s="174">
        <f t="shared" si="550"/>
        <v>0</v>
      </c>
      <c r="AD1140" s="174">
        <f t="shared" si="550"/>
        <v>0</v>
      </c>
      <c r="AE1140" s="12"/>
    </row>
    <row r="1141" spans="1:33" ht="15" customHeight="1">
      <c r="A1141" s="131"/>
      <c r="B1141" s="10"/>
      <c r="C1141" s="240"/>
      <c r="D1141" s="240"/>
      <c r="E1141" s="240"/>
      <c r="F1141" s="240"/>
      <c r="G1141" s="240"/>
      <c r="H1141" s="240"/>
      <c r="I1141" s="240"/>
      <c r="J1141" s="240"/>
      <c r="K1141" s="240"/>
      <c r="L1141" s="240"/>
      <c r="M1141" s="240"/>
      <c r="N1141" s="240"/>
      <c r="O1141" s="240"/>
      <c r="P1141" s="240"/>
      <c r="Q1141" s="240"/>
      <c r="R1141" s="240"/>
      <c r="S1141" s="240"/>
      <c r="T1141" s="240"/>
      <c r="U1141" s="240"/>
      <c r="V1141" s="240"/>
      <c r="W1141" s="240"/>
      <c r="X1141" s="240"/>
      <c r="Y1141" s="240"/>
      <c r="Z1141" s="240"/>
      <c r="AA1141" s="240"/>
      <c r="AB1141" s="240"/>
      <c r="AC1141" s="240"/>
      <c r="AD1141" s="240"/>
    </row>
    <row r="1142" spans="1:33" s="72" customFormat="1" ht="15" customHeight="1">
      <c r="A1142" s="131"/>
      <c r="B1142" s="48"/>
      <c r="C1142" s="555" t="s">
        <v>174</v>
      </c>
      <c r="D1142" s="556"/>
      <c r="E1142" s="556"/>
      <c r="F1142" s="556"/>
      <c r="G1142" s="556"/>
      <c r="H1142" s="556"/>
      <c r="I1142" s="556"/>
      <c r="J1142" s="556"/>
      <c r="K1142" s="556"/>
      <c r="L1142" s="556"/>
      <c r="M1142" s="556"/>
      <c r="N1142" s="556"/>
      <c r="O1142" s="556"/>
      <c r="P1142" s="556"/>
      <c r="Q1142" s="556"/>
      <c r="R1142" s="556"/>
      <c r="S1142" s="556"/>
      <c r="T1142" s="556"/>
      <c r="U1142" s="556"/>
      <c r="V1142" s="556"/>
      <c r="W1142" s="556"/>
      <c r="X1142" s="556"/>
      <c r="Y1142" s="556"/>
      <c r="Z1142" s="556"/>
      <c r="AA1142" s="556"/>
      <c r="AB1142" s="556"/>
      <c r="AC1142" s="556"/>
      <c r="AD1142" s="557"/>
      <c r="AE1142" s="12"/>
      <c r="AF1142" s="122"/>
      <c r="AG1142" s="212"/>
    </row>
    <row r="1143" spans="1:33" s="72" customFormat="1" ht="15" customHeight="1">
      <c r="A1143" s="131"/>
      <c r="B1143" s="48"/>
      <c r="C1143" s="791" t="s">
        <v>175</v>
      </c>
      <c r="D1143" s="791"/>
      <c r="E1143" s="791"/>
      <c r="F1143" s="82" t="s">
        <v>132</v>
      </c>
      <c r="G1143" s="746" t="s">
        <v>176</v>
      </c>
      <c r="H1143" s="746"/>
      <c r="I1143" s="746"/>
      <c r="J1143" s="746"/>
      <c r="K1143" s="746"/>
      <c r="L1143" s="746"/>
      <c r="M1143" s="746"/>
      <c r="N1143" s="746"/>
      <c r="O1143" s="746"/>
      <c r="P1143" s="746"/>
      <c r="Q1143" s="795" t="s">
        <v>71</v>
      </c>
      <c r="R1143" s="795"/>
      <c r="S1143" s="795"/>
      <c r="T1143" s="795"/>
      <c r="U1143" s="746" t="s">
        <v>177</v>
      </c>
      <c r="V1143" s="746"/>
      <c r="W1143" s="746"/>
      <c r="X1143" s="746"/>
      <c r="Y1143" s="746"/>
      <c r="Z1143" s="746"/>
      <c r="AA1143" s="746"/>
      <c r="AB1143" s="746"/>
      <c r="AC1143" s="746"/>
      <c r="AD1143" s="746"/>
      <c r="AE1143" s="12"/>
      <c r="AF1143" s="122"/>
      <c r="AG1143" s="212"/>
    </row>
    <row r="1144" spans="1:33" s="72" customFormat="1" ht="15" customHeight="1">
      <c r="A1144" s="131"/>
      <c r="B1144" s="48"/>
      <c r="C1144" s="791"/>
      <c r="D1144" s="791"/>
      <c r="E1144" s="791"/>
      <c r="F1144" s="82" t="s">
        <v>133</v>
      </c>
      <c r="G1144" s="746" t="s">
        <v>178</v>
      </c>
      <c r="H1144" s="746"/>
      <c r="I1144" s="746"/>
      <c r="J1144" s="746"/>
      <c r="K1144" s="746"/>
      <c r="L1144" s="746"/>
      <c r="M1144" s="746"/>
      <c r="N1144" s="746"/>
      <c r="O1144" s="746"/>
      <c r="P1144" s="746"/>
      <c r="Q1144" s="795" t="s">
        <v>72</v>
      </c>
      <c r="R1144" s="795"/>
      <c r="S1144" s="795"/>
      <c r="T1144" s="795"/>
      <c r="U1144" s="746" t="s">
        <v>179</v>
      </c>
      <c r="V1144" s="746"/>
      <c r="W1144" s="746"/>
      <c r="X1144" s="746"/>
      <c r="Y1144" s="746"/>
      <c r="Z1144" s="746"/>
      <c r="AA1144" s="746"/>
      <c r="AB1144" s="746"/>
      <c r="AC1144" s="746"/>
      <c r="AD1144" s="746"/>
      <c r="AE1144" s="12"/>
      <c r="AF1144" s="122"/>
      <c r="AG1144" s="212"/>
    </row>
    <row r="1145" spans="1:33" s="72" customFormat="1" ht="15" customHeight="1">
      <c r="A1145" s="131"/>
      <c r="B1145" s="48"/>
      <c r="C1145" s="791"/>
      <c r="D1145" s="791"/>
      <c r="E1145" s="791"/>
      <c r="F1145" s="82" t="s">
        <v>134</v>
      </c>
      <c r="G1145" s="746" t="s">
        <v>180</v>
      </c>
      <c r="H1145" s="746"/>
      <c r="I1145" s="746"/>
      <c r="J1145" s="746"/>
      <c r="K1145" s="746"/>
      <c r="L1145" s="746"/>
      <c r="M1145" s="746"/>
      <c r="N1145" s="746"/>
      <c r="O1145" s="746"/>
      <c r="P1145" s="746"/>
      <c r="Q1145" s="795" t="s">
        <v>73</v>
      </c>
      <c r="R1145" s="795"/>
      <c r="S1145" s="795"/>
      <c r="T1145" s="795"/>
      <c r="U1145" s="746" t="s">
        <v>181</v>
      </c>
      <c r="V1145" s="746"/>
      <c r="W1145" s="746"/>
      <c r="X1145" s="746"/>
      <c r="Y1145" s="746"/>
      <c r="Z1145" s="746"/>
      <c r="AA1145" s="746"/>
      <c r="AB1145" s="746"/>
      <c r="AC1145" s="746"/>
      <c r="AD1145" s="746"/>
      <c r="AE1145" s="12"/>
      <c r="AF1145" s="122"/>
      <c r="AG1145" s="212"/>
    </row>
    <row r="1146" spans="1:33" s="72" customFormat="1" ht="15" customHeight="1">
      <c r="A1146" s="131"/>
      <c r="B1146" s="48"/>
      <c r="C1146" s="791"/>
      <c r="D1146" s="791"/>
      <c r="E1146" s="791"/>
      <c r="F1146" s="82" t="s">
        <v>135</v>
      </c>
      <c r="G1146" s="746" t="s">
        <v>182</v>
      </c>
      <c r="H1146" s="746"/>
      <c r="I1146" s="746"/>
      <c r="J1146" s="746"/>
      <c r="K1146" s="746"/>
      <c r="L1146" s="746"/>
      <c r="M1146" s="746"/>
      <c r="N1146" s="746"/>
      <c r="O1146" s="746"/>
      <c r="P1146" s="746"/>
      <c r="Q1146" s="795" t="s">
        <v>74</v>
      </c>
      <c r="R1146" s="795"/>
      <c r="S1146" s="795"/>
      <c r="T1146" s="795"/>
      <c r="U1146" s="746" t="s">
        <v>679</v>
      </c>
      <c r="V1146" s="746"/>
      <c r="W1146" s="746"/>
      <c r="X1146" s="746"/>
      <c r="Y1146" s="746"/>
      <c r="Z1146" s="746"/>
      <c r="AA1146" s="746"/>
      <c r="AB1146" s="746"/>
      <c r="AC1146" s="746"/>
      <c r="AD1146" s="746"/>
      <c r="AE1146" s="12"/>
      <c r="AF1146" s="122"/>
      <c r="AG1146" s="212"/>
    </row>
    <row r="1147" spans="1:33" s="72" customFormat="1" ht="15" customHeight="1">
      <c r="A1147" s="131"/>
      <c r="B1147" s="48"/>
      <c r="C1147" s="791"/>
      <c r="D1147" s="791"/>
      <c r="E1147" s="791"/>
      <c r="F1147" s="82" t="s">
        <v>136</v>
      </c>
      <c r="G1147" s="746" t="s">
        <v>183</v>
      </c>
      <c r="H1147" s="746"/>
      <c r="I1147" s="746"/>
      <c r="J1147" s="746"/>
      <c r="K1147" s="746"/>
      <c r="L1147" s="746"/>
      <c r="M1147" s="746"/>
      <c r="N1147" s="746"/>
      <c r="O1147" s="746"/>
      <c r="P1147" s="746"/>
      <c r="Q1147" s="795" t="s">
        <v>75</v>
      </c>
      <c r="R1147" s="795"/>
      <c r="S1147" s="795"/>
      <c r="T1147" s="795"/>
      <c r="U1147" s="746" t="s">
        <v>184</v>
      </c>
      <c r="V1147" s="746"/>
      <c r="W1147" s="746"/>
      <c r="X1147" s="746"/>
      <c r="Y1147" s="746"/>
      <c r="Z1147" s="746"/>
      <c r="AA1147" s="746"/>
      <c r="AB1147" s="746"/>
      <c r="AC1147" s="746"/>
      <c r="AD1147" s="746"/>
      <c r="AE1147" s="12"/>
      <c r="AF1147" s="122"/>
      <c r="AG1147" s="212"/>
    </row>
    <row r="1148" spans="1:33" s="72" customFormat="1" ht="15" customHeight="1">
      <c r="A1148" s="131"/>
      <c r="B1148" s="48"/>
      <c r="C1148" s="791"/>
      <c r="D1148" s="791"/>
      <c r="E1148" s="791"/>
      <c r="F1148" s="82" t="s">
        <v>137</v>
      </c>
      <c r="G1148" s="746" t="s">
        <v>185</v>
      </c>
      <c r="H1148" s="746"/>
      <c r="I1148" s="746"/>
      <c r="J1148" s="746"/>
      <c r="K1148" s="746"/>
      <c r="L1148" s="746"/>
      <c r="M1148" s="746"/>
      <c r="N1148" s="746"/>
      <c r="O1148" s="746"/>
      <c r="P1148" s="746"/>
      <c r="Q1148" s="795" t="s">
        <v>76</v>
      </c>
      <c r="R1148" s="795"/>
      <c r="S1148" s="795"/>
      <c r="T1148" s="795"/>
      <c r="U1148" s="746" t="s">
        <v>186</v>
      </c>
      <c r="V1148" s="746"/>
      <c r="W1148" s="746"/>
      <c r="X1148" s="746"/>
      <c r="Y1148" s="746"/>
      <c r="Z1148" s="746"/>
      <c r="AA1148" s="746"/>
      <c r="AB1148" s="746"/>
      <c r="AC1148" s="746"/>
      <c r="AD1148" s="746"/>
      <c r="AE1148" s="12"/>
      <c r="AF1148" s="122"/>
      <c r="AG1148" s="212"/>
    </row>
    <row r="1149" spans="1:33" s="72" customFormat="1" ht="15" customHeight="1">
      <c r="A1149" s="131"/>
      <c r="B1149" s="48"/>
      <c r="C1149" s="791"/>
      <c r="D1149" s="791"/>
      <c r="E1149" s="791"/>
      <c r="F1149" s="82" t="s">
        <v>138</v>
      </c>
      <c r="G1149" s="746" t="s">
        <v>830</v>
      </c>
      <c r="H1149" s="746"/>
      <c r="I1149" s="746"/>
      <c r="J1149" s="746"/>
      <c r="K1149" s="746"/>
      <c r="L1149" s="746"/>
      <c r="M1149" s="746"/>
      <c r="N1149" s="746"/>
      <c r="O1149" s="746"/>
      <c r="P1149" s="746"/>
      <c r="Q1149" s="795" t="s">
        <v>77</v>
      </c>
      <c r="R1149" s="795"/>
      <c r="S1149" s="795"/>
      <c r="T1149" s="795"/>
      <c r="U1149" s="746" t="s">
        <v>187</v>
      </c>
      <c r="V1149" s="746"/>
      <c r="W1149" s="746"/>
      <c r="X1149" s="746"/>
      <c r="Y1149" s="746"/>
      <c r="Z1149" s="746"/>
      <c r="AA1149" s="746"/>
      <c r="AB1149" s="746"/>
      <c r="AC1149" s="746"/>
      <c r="AD1149" s="746"/>
      <c r="AE1149" s="12"/>
      <c r="AF1149" s="122"/>
      <c r="AG1149" s="212"/>
    </row>
    <row r="1150" spans="1:33" s="72" customFormat="1" ht="15" customHeight="1">
      <c r="A1150" s="131"/>
      <c r="B1150" s="48"/>
      <c r="C1150" s="791"/>
      <c r="D1150" s="791"/>
      <c r="E1150" s="791"/>
      <c r="F1150" s="82" t="s">
        <v>139</v>
      </c>
      <c r="G1150" s="746" t="s">
        <v>188</v>
      </c>
      <c r="H1150" s="746"/>
      <c r="I1150" s="746"/>
      <c r="J1150" s="746"/>
      <c r="K1150" s="746"/>
      <c r="L1150" s="746"/>
      <c r="M1150" s="746"/>
      <c r="N1150" s="746"/>
      <c r="O1150" s="746"/>
      <c r="P1150" s="746"/>
      <c r="Q1150" s="795" t="s">
        <v>78</v>
      </c>
      <c r="R1150" s="795"/>
      <c r="S1150" s="795"/>
      <c r="T1150" s="795"/>
      <c r="U1150" s="746" t="s">
        <v>189</v>
      </c>
      <c r="V1150" s="746"/>
      <c r="W1150" s="746"/>
      <c r="X1150" s="746"/>
      <c r="Y1150" s="746"/>
      <c r="Z1150" s="746"/>
      <c r="AA1150" s="746"/>
      <c r="AB1150" s="746"/>
      <c r="AC1150" s="746"/>
      <c r="AD1150" s="746"/>
      <c r="AE1150" s="12"/>
      <c r="AF1150" s="122"/>
      <c r="AG1150" s="212"/>
    </row>
    <row r="1151" spans="1:33" s="72" customFormat="1" ht="24" customHeight="1">
      <c r="A1151" s="131"/>
      <c r="B1151" s="48"/>
      <c r="C1151" s="791"/>
      <c r="D1151" s="791"/>
      <c r="E1151" s="791"/>
      <c r="F1151" s="82" t="s">
        <v>140</v>
      </c>
      <c r="G1151" s="746" t="s">
        <v>190</v>
      </c>
      <c r="H1151" s="746"/>
      <c r="I1151" s="746"/>
      <c r="J1151" s="746"/>
      <c r="K1151" s="746"/>
      <c r="L1151" s="746"/>
      <c r="M1151" s="746"/>
      <c r="N1151" s="746"/>
      <c r="O1151" s="746"/>
      <c r="P1151" s="746"/>
      <c r="Q1151" s="791" t="s">
        <v>191</v>
      </c>
      <c r="R1151" s="791"/>
      <c r="S1151" s="791"/>
      <c r="T1151" s="150" t="s">
        <v>161</v>
      </c>
      <c r="U1151" s="746" t="s">
        <v>192</v>
      </c>
      <c r="V1151" s="746"/>
      <c r="W1151" s="746"/>
      <c r="X1151" s="746"/>
      <c r="Y1151" s="746"/>
      <c r="Z1151" s="746"/>
      <c r="AA1151" s="746"/>
      <c r="AB1151" s="746"/>
      <c r="AC1151" s="746"/>
      <c r="AD1151" s="746"/>
      <c r="AE1151" s="12"/>
      <c r="AF1151" s="122"/>
      <c r="AG1151" s="212"/>
    </row>
    <row r="1152" spans="1:33" s="72" customFormat="1" ht="24" customHeight="1">
      <c r="A1152" s="131"/>
      <c r="B1152" s="48"/>
      <c r="C1152" s="791"/>
      <c r="D1152" s="791"/>
      <c r="E1152" s="791"/>
      <c r="F1152" s="150" t="s">
        <v>141</v>
      </c>
      <c r="G1152" s="746" t="s">
        <v>193</v>
      </c>
      <c r="H1152" s="746"/>
      <c r="I1152" s="746"/>
      <c r="J1152" s="746"/>
      <c r="K1152" s="746"/>
      <c r="L1152" s="746"/>
      <c r="M1152" s="746"/>
      <c r="N1152" s="746"/>
      <c r="O1152" s="746"/>
      <c r="P1152" s="746"/>
      <c r="Q1152" s="791"/>
      <c r="R1152" s="791"/>
      <c r="S1152" s="791"/>
      <c r="T1152" s="150" t="s">
        <v>162</v>
      </c>
      <c r="U1152" s="746" t="s">
        <v>194</v>
      </c>
      <c r="V1152" s="746"/>
      <c r="W1152" s="746"/>
      <c r="X1152" s="746"/>
      <c r="Y1152" s="746"/>
      <c r="Z1152" s="746"/>
      <c r="AA1152" s="746"/>
      <c r="AB1152" s="746"/>
      <c r="AC1152" s="746"/>
      <c r="AD1152" s="746"/>
      <c r="AE1152" s="12"/>
      <c r="AF1152" s="122"/>
      <c r="AG1152" s="212"/>
    </row>
    <row r="1153" spans="1:33" s="72" customFormat="1" ht="24" customHeight="1">
      <c r="A1153" s="131"/>
      <c r="B1153" s="48"/>
      <c r="C1153" s="791"/>
      <c r="D1153" s="791"/>
      <c r="E1153" s="791"/>
      <c r="F1153" s="150" t="s">
        <v>142</v>
      </c>
      <c r="G1153" s="746" t="s">
        <v>195</v>
      </c>
      <c r="H1153" s="746"/>
      <c r="I1153" s="746"/>
      <c r="J1153" s="746"/>
      <c r="K1153" s="746"/>
      <c r="L1153" s="746"/>
      <c r="M1153" s="746"/>
      <c r="N1153" s="746"/>
      <c r="O1153" s="746"/>
      <c r="P1153" s="746"/>
      <c r="Q1153" s="791"/>
      <c r="R1153" s="791"/>
      <c r="S1153" s="791"/>
      <c r="T1153" s="150" t="s">
        <v>163</v>
      </c>
      <c r="U1153" s="746" t="s">
        <v>254</v>
      </c>
      <c r="V1153" s="746"/>
      <c r="W1153" s="746"/>
      <c r="X1153" s="746"/>
      <c r="Y1153" s="746"/>
      <c r="Z1153" s="746"/>
      <c r="AA1153" s="746"/>
      <c r="AB1153" s="746"/>
      <c r="AC1153" s="746"/>
      <c r="AD1153" s="746"/>
      <c r="AE1153" s="12"/>
      <c r="AF1153" s="122"/>
      <c r="AG1153" s="212"/>
    </row>
    <row r="1154" spans="1:33" s="72" customFormat="1" ht="15" customHeight="1">
      <c r="A1154" s="131"/>
      <c r="B1154" s="48"/>
      <c r="C1154" s="791"/>
      <c r="D1154" s="791"/>
      <c r="E1154" s="791"/>
      <c r="F1154" s="150" t="s">
        <v>143</v>
      </c>
      <c r="G1154" s="746" t="s">
        <v>197</v>
      </c>
      <c r="H1154" s="746"/>
      <c r="I1154" s="746"/>
      <c r="J1154" s="746"/>
      <c r="K1154" s="746"/>
      <c r="L1154" s="746"/>
      <c r="M1154" s="746"/>
      <c r="N1154" s="746"/>
      <c r="O1154" s="746"/>
      <c r="P1154" s="746"/>
      <c r="Q1154" s="791" t="s">
        <v>198</v>
      </c>
      <c r="R1154" s="791"/>
      <c r="S1154" s="791"/>
      <c r="T1154" s="150" t="s">
        <v>164</v>
      </c>
      <c r="U1154" s="746" t="s">
        <v>199</v>
      </c>
      <c r="V1154" s="746"/>
      <c r="W1154" s="746"/>
      <c r="X1154" s="746"/>
      <c r="Y1154" s="746"/>
      <c r="Z1154" s="746"/>
      <c r="AA1154" s="746"/>
      <c r="AB1154" s="746"/>
      <c r="AC1154" s="746"/>
      <c r="AD1154" s="746"/>
      <c r="AE1154" s="12"/>
      <c r="AF1154" s="122"/>
      <c r="AG1154" s="212"/>
    </row>
    <row r="1155" spans="1:33" s="72" customFormat="1" ht="15" customHeight="1">
      <c r="A1155" s="131"/>
      <c r="B1155" s="48"/>
      <c r="C1155" s="791"/>
      <c r="D1155" s="791"/>
      <c r="E1155" s="791"/>
      <c r="F1155" s="150" t="s">
        <v>144</v>
      </c>
      <c r="G1155" s="746" t="s">
        <v>200</v>
      </c>
      <c r="H1155" s="746"/>
      <c r="I1155" s="746"/>
      <c r="J1155" s="746"/>
      <c r="K1155" s="746"/>
      <c r="L1155" s="746"/>
      <c r="M1155" s="746"/>
      <c r="N1155" s="746"/>
      <c r="O1155" s="746"/>
      <c r="P1155" s="746"/>
      <c r="Q1155" s="791"/>
      <c r="R1155" s="791"/>
      <c r="S1155" s="791"/>
      <c r="T1155" s="150" t="s">
        <v>165</v>
      </c>
      <c r="U1155" s="746" t="s">
        <v>201</v>
      </c>
      <c r="V1155" s="746"/>
      <c r="W1155" s="746"/>
      <c r="X1155" s="746"/>
      <c r="Y1155" s="746"/>
      <c r="Z1155" s="746"/>
      <c r="AA1155" s="746"/>
      <c r="AB1155" s="746"/>
      <c r="AC1155" s="746"/>
      <c r="AD1155" s="746"/>
      <c r="AE1155" s="12"/>
      <c r="AF1155" s="122"/>
      <c r="AG1155" s="212"/>
    </row>
    <row r="1156" spans="1:33" s="72" customFormat="1" ht="15" customHeight="1">
      <c r="A1156" s="131"/>
      <c r="B1156" s="48"/>
      <c r="C1156" s="791"/>
      <c r="D1156" s="791"/>
      <c r="E1156" s="791"/>
      <c r="F1156" s="150" t="s">
        <v>145</v>
      </c>
      <c r="G1156" s="746" t="s">
        <v>202</v>
      </c>
      <c r="H1156" s="746"/>
      <c r="I1156" s="746"/>
      <c r="J1156" s="746"/>
      <c r="K1156" s="746"/>
      <c r="L1156" s="746"/>
      <c r="M1156" s="746"/>
      <c r="N1156" s="746"/>
      <c r="O1156" s="746"/>
      <c r="P1156" s="746"/>
      <c r="Q1156" s="791"/>
      <c r="R1156" s="791"/>
      <c r="S1156" s="791"/>
      <c r="T1156" s="150" t="s">
        <v>166</v>
      </c>
      <c r="U1156" s="746" t="s">
        <v>203</v>
      </c>
      <c r="V1156" s="746"/>
      <c r="W1156" s="746"/>
      <c r="X1156" s="746"/>
      <c r="Y1156" s="746"/>
      <c r="Z1156" s="746"/>
      <c r="AA1156" s="746"/>
      <c r="AB1156" s="746"/>
      <c r="AC1156" s="746"/>
      <c r="AD1156" s="746"/>
      <c r="AE1156" s="12"/>
      <c r="AF1156" s="122"/>
      <c r="AG1156" s="212"/>
    </row>
    <row r="1157" spans="1:33" s="72" customFormat="1" ht="15" customHeight="1">
      <c r="A1157" s="131"/>
      <c r="B1157" s="48"/>
      <c r="C1157" s="791"/>
      <c r="D1157" s="791"/>
      <c r="E1157" s="791"/>
      <c r="F1157" s="150" t="s">
        <v>146</v>
      </c>
      <c r="G1157" s="746" t="s">
        <v>204</v>
      </c>
      <c r="H1157" s="746"/>
      <c r="I1157" s="746"/>
      <c r="J1157" s="746"/>
      <c r="K1157" s="746"/>
      <c r="L1157" s="746"/>
      <c r="M1157" s="746"/>
      <c r="N1157" s="746"/>
      <c r="O1157" s="746"/>
      <c r="P1157" s="746"/>
      <c r="Q1157" s="791"/>
      <c r="R1157" s="791"/>
      <c r="S1157" s="791"/>
      <c r="T1157" s="150" t="s">
        <v>167</v>
      </c>
      <c r="U1157" s="746" t="s">
        <v>205</v>
      </c>
      <c r="V1157" s="746"/>
      <c r="W1157" s="746"/>
      <c r="X1157" s="746"/>
      <c r="Y1157" s="746"/>
      <c r="Z1157" s="746"/>
      <c r="AA1157" s="746"/>
      <c r="AB1157" s="746"/>
      <c r="AC1157" s="746"/>
      <c r="AD1157" s="746"/>
      <c r="AE1157" s="12"/>
      <c r="AF1157" s="122"/>
      <c r="AG1157" s="212"/>
    </row>
    <row r="1158" spans="1:33" s="72" customFormat="1" ht="15" customHeight="1">
      <c r="A1158" s="131"/>
      <c r="B1158" s="48"/>
      <c r="C1158" s="791"/>
      <c r="D1158" s="791"/>
      <c r="E1158" s="791"/>
      <c r="F1158" s="150" t="s">
        <v>147</v>
      </c>
      <c r="G1158" s="746" t="s">
        <v>206</v>
      </c>
      <c r="H1158" s="746"/>
      <c r="I1158" s="746"/>
      <c r="J1158" s="746"/>
      <c r="K1158" s="746"/>
      <c r="L1158" s="746"/>
      <c r="M1158" s="746"/>
      <c r="N1158" s="746"/>
      <c r="O1158" s="746"/>
      <c r="P1158" s="746"/>
      <c r="Q1158" s="791"/>
      <c r="R1158" s="791"/>
      <c r="S1158" s="791"/>
      <c r="T1158" s="150" t="s">
        <v>168</v>
      </c>
      <c r="U1158" s="746" t="s">
        <v>255</v>
      </c>
      <c r="V1158" s="746"/>
      <c r="W1158" s="746"/>
      <c r="X1158" s="746"/>
      <c r="Y1158" s="746"/>
      <c r="Z1158" s="746"/>
      <c r="AA1158" s="746"/>
      <c r="AB1158" s="746"/>
      <c r="AC1158" s="746"/>
      <c r="AD1158" s="746"/>
      <c r="AE1158" s="12"/>
      <c r="AF1158" s="122"/>
      <c r="AG1158" s="212"/>
    </row>
    <row r="1159" spans="1:33" s="72" customFormat="1" ht="15" customHeight="1">
      <c r="A1159" s="131"/>
      <c r="B1159" s="48"/>
      <c r="C1159" s="791"/>
      <c r="D1159" s="791"/>
      <c r="E1159" s="791"/>
      <c r="F1159" s="150" t="s">
        <v>148</v>
      </c>
      <c r="G1159" s="746" t="s">
        <v>659</v>
      </c>
      <c r="H1159" s="746"/>
      <c r="I1159" s="746"/>
      <c r="J1159" s="746"/>
      <c r="K1159" s="746"/>
      <c r="L1159" s="746"/>
      <c r="M1159" s="746"/>
      <c r="N1159" s="746"/>
      <c r="O1159" s="746"/>
      <c r="P1159" s="746"/>
      <c r="Q1159" s="795" t="s">
        <v>81</v>
      </c>
      <c r="R1159" s="795"/>
      <c r="S1159" s="795"/>
      <c r="T1159" s="795"/>
      <c r="U1159" s="746" t="s">
        <v>209</v>
      </c>
      <c r="V1159" s="746"/>
      <c r="W1159" s="746"/>
      <c r="X1159" s="746"/>
      <c r="Y1159" s="746"/>
      <c r="Z1159" s="746"/>
      <c r="AA1159" s="746"/>
      <c r="AB1159" s="746"/>
      <c r="AC1159" s="746"/>
      <c r="AD1159" s="746"/>
      <c r="AE1159" s="12"/>
      <c r="AF1159" s="122"/>
      <c r="AG1159" s="212"/>
    </row>
    <row r="1160" spans="1:33" s="72" customFormat="1" ht="15" customHeight="1">
      <c r="A1160" s="131"/>
      <c r="B1160" s="48"/>
      <c r="C1160" s="791"/>
      <c r="D1160" s="791"/>
      <c r="E1160" s="791"/>
      <c r="F1160" s="150" t="s">
        <v>657</v>
      </c>
      <c r="G1160" s="746" t="s">
        <v>680</v>
      </c>
      <c r="H1160" s="746"/>
      <c r="I1160" s="746"/>
      <c r="J1160" s="746"/>
      <c r="K1160" s="746"/>
      <c r="L1160" s="746"/>
      <c r="M1160" s="746"/>
      <c r="N1160" s="746"/>
      <c r="O1160" s="746"/>
      <c r="P1160" s="746"/>
      <c r="Q1160" s="795" t="s">
        <v>82</v>
      </c>
      <c r="R1160" s="795"/>
      <c r="S1160" s="795"/>
      <c r="T1160" s="795"/>
      <c r="U1160" s="746" t="s">
        <v>212</v>
      </c>
      <c r="V1160" s="746"/>
      <c r="W1160" s="746"/>
      <c r="X1160" s="746"/>
      <c r="Y1160" s="746"/>
      <c r="Z1160" s="746"/>
      <c r="AA1160" s="746"/>
      <c r="AB1160" s="746"/>
      <c r="AC1160" s="746"/>
      <c r="AD1160" s="746"/>
      <c r="AE1160" s="12"/>
      <c r="AF1160" s="122"/>
      <c r="AG1160" s="212"/>
    </row>
    <row r="1161" spans="1:33" s="72" customFormat="1" ht="15" customHeight="1">
      <c r="A1161" s="131"/>
      <c r="B1161" s="48"/>
      <c r="C1161" s="791"/>
      <c r="D1161" s="791"/>
      <c r="E1161" s="791"/>
      <c r="F1161" s="150" t="s">
        <v>658</v>
      </c>
      <c r="G1161" s="746" t="s">
        <v>880</v>
      </c>
      <c r="H1161" s="746"/>
      <c r="I1161" s="746"/>
      <c r="J1161" s="746"/>
      <c r="K1161" s="746"/>
      <c r="L1161" s="746"/>
      <c r="M1161" s="746"/>
      <c r="N1161" s="746"/>
      <c r="O1161" s="746"/>
      <c r="P1161" s="746"/>
      <c r="Q1161" s="795" t="s">
        <v>83</v>
      </c>
      <c r="R1161" s="795"/>
      <c r="S1161" s="795"/>
      <c r="T1161" s="795"/>
      <c r="U1161" s="746" t="s">
        <v>214</v>
      </c>
      <c r="V1161" s="746"/>
      <c r="W1161" s="746"/>
      <c r="X1161" s="746"/>
      <c r="Y1161" s="746"/>
      <c r="Z1161" s="746"/>
      <c r="AA1161" s="746"/>
      <c r="AB1161" s="746"/>
      <c r="AC1161" s="746"/>
      <c r="AD1161" s="746"/>
      <c r="AE1161" s="12"/>
      <c r="AF1161" s="122"/>
      <c r="AG1161" s="212"/>
    </row>
    <row r="1162" spans="1:33" s="72" customFormat="1" ht="15" customHeight="1">
      <c r="A1162" s="131"/>
      <c r="B1162" s="48"/>
      <c r="C1162" s="791"/>
      <c r="D1162" s="791"/>
      <c r="E1162" s="791"/>
      <c r="F1162" s="150" t="s">
        <v>878</v>
      </c>
      <c r="G1162" s="746" t="s">
        <v>881</v>
      </c>
      <c r="H1162" s="746"/>
      <c r="I1162" s="746"/>
      <c r="J1162" s="746"/>
      <c r="K1162" s="746"/>
      <c r="L1162" s="746"/>
      <c r="M1162" s="746"/>
      <c r="N1162" s="746"/>
      <c r="O1162" s="746"/>
      <c r="P1162" s="746"/>
      <c r="Q1162" s="791" t="s">
        <v>740</v>
      </c>
      <c r="R1162" s="791"/>
      <c r="S1162" s="791"/>
      <c r="T1162" s="150" t="s">
        <v>847</v>
      </c>
      <c r="U1162" s="746" t="s">
        <v>854</v>
      </c>
      <c r="V1162" s="746"/>
      <c r="W1162" s="746"/>
      <c r="X1162" s="746"/>
      <c r="Y1162" s="746"/>
      <c r="Z1162" s="746"/>
      <c r="AA1162" s="746"/>
      <c r="AB1162" s="746"/>
      <c r="AC1162" s="746"/>
      <c r="AD1162" s="746"/>
      <c r="AE1162" s="12"/>
      <c r="AF1162" s="122"/>
      <c r="AG1162" s="212"/>
    </row>
    <row r="1163" spans="1:33" s="72" customFormat="1" ht="15" customHeight="1">
      <c r="A1163" s="131"/>
      <c r="B1163" s="48"/>
      <c r="C1163" s="791"/>
      <c r="D1163" s="791"/>
      <c r="E1163" s="791"/>
      <c r="F1163" s="150" t="s">
        <v>879</v>
      </c>
      <c r="G1163" s="746" t="s">
        <v>256</v>
      </c>
      <c r="H1163" s="746"/>
      <c r="I1163" s="746"/>
      <c r="J1163" s="746"/>
      <c r="K1163" s="746"/>
      <c r="L1163" s="746"/>
      <c r="M1163" s="746"/>
      <c r="N1163" s="746"/>
      <c r="O1163" s="746"/>
      <c r="P1163" s="746"/>
      <c r="Q1163" s="791"/>
      <c r="R1163" s="791"/>
      <c r="S1163" s="791"/>
      <c r="T1163" s="150" t="s">
        <v>848</v>
      </c>
      <c r="U1163" s="746" t="s">
        <v>855</v>
      </c>
      <c r="V1163" s="746"/>
      <c r="W1163" s="746"/>
      <c r="X1163" s="746"/>
      <c r="Y1163" s="746"/>
      <c r="Z1163" s="746"/>
      <c r="AA1163" s="746"/>
      <c r="AB1163" s="746"/>
      <c r="AC1163" s="746"/>
      <c r="AD1163" s="746"/>
      <c r="AE1163" s="12"/>
      <c r="AF1163" s="122"/>
      <c r="AG1163" s="212"/>
    </row>
    <row r="1164" spans="1:33" s="72" customFormat="1" ht="15" customHeight="1">
      <c r="A1164" s="131"/>
      <c r="B1164" s="48"/>
      <c r="C1164" s="791" t="s">
        <v>210</v>
      </c>
      <c r="D1164" s="791"/>
      <c r="E1164" s="791"/>
      <c r="F1164" s="82" t="s">
        <v>150</v>
      </c>
      <c r="G1164" s="746" t="s">
        <v>211</v>
      </c>
      <c r="H1164" s="746"/>
      <c r="I1164" s="746"/>
      <c r="J1164" s="746"/>
      <c r="K1164" s="746"/>
      <c r="L1164" s="746"/>
      <c r="M1164" s="746"/>
      <c r="N1164" s="746"/>
      <c r="O1164" s="746"/>
      <c r="P1164" s="746"/>
      <c r="Q1164" s="791"/>
      <c r="R1164" s="791"/>
      <c r="S1164" s="791"/>
      <c r="T1164" s="150" t="s">
        <v>849</v>
      </c>
      <c r="U1164" s="746" t="s">
        <v>856</v>
      </c>
      <c r="V1164" s="746"/>
      <c r="W1164" s="746"/>
      <c r="X1164" s="746"/>
      <c r="Y1164" s="746"/>
      <c r="Z1164" s="746"/>
      <c r="AA1164" s="746"/>
      <c r="AB1164" s="746"/>
      <c r="AC1164" s="746"/>
      <c r="AD1164" s="746"/>
      <c r="AE1164" s="12"/>
      <c r="AF1164" s="122"/>
      <c r="AG1164" s="212"/>
    </row>
    <row r="1165" spans="1:33" s="72" customFormat="1" ht="15" customHeight="1">
      <c r="A1165" s="131"/>
      <c r="B1165" s="48"/>
      <c r="C1165" s="791"/>
      <c r="D1165" s="791"/>
      <c r="E1165" s="791"/>
      <c r="F1165" s="82" t="s">
        <v>151</v>
      </c>
      <c r="G1165" s="746" t="s">
        <v>213</v>
      </c>
      <c r="H1165" s="746"/>
      <c r="I1165" s="746"/>
      <c r="J1165" s="746"/>
      <c r="K1165" s="746"/>
      <c r="L1165" s="746"/>
      <c r="M1165" s="746"/>
      <c r="N1165" s="746"/>
      <c r="O1165" s="746"/>
      <c r="P1165" s="746"/>
      <c r="Q1165" s="791"/>
      <c r="R1165" s="791"/>
      <c r="S1165" s="791"/>
      <c r="T1165" s="150" t="s">
        <v>850</v>
      </c>
      <c r="U1165" s="746" t="s">
        <v>857</v>
      </c>
      <c r="V1165" s="746"/>
      <c r="W1165" s="746"/>
      <c r="X1165" s="746"/>
      <c r="Y1165" s="746"/>
      <c r="Z1165" s="746"/>
      <c r="AA1165" s="746"/>
      <c r="AB1165" s="746"/>
      <c r="AC1165" s="746"/>
      <c r="AD1165" s="746"/>
      <c r="AE1165" s="12"/>
      <c r="AF1165" s="122"/>
      <c r="AG1165" s="212"/>
    </row>
    <row r="1166" spans="1:33" s="72" customFormat="1" ht="15" customHeight="1">
      <c r="A1166" s="131"/>
      <c r="B1166" s="48"/>
      <c r="C1166" s="791"/>
      <c r="D1166" s="791"/>
      <c r="E1166" s="791"/>
      <c r="F1166" s="82" t="s">
        <v>152</v>
      </c>
      <c r="G1166" s="746" t="s">
        <v>215</v>
      </c>
      <c r="H1166" s="746"/>
      <c r="I1166" s="746"/>
      <c r="J1166" s="746"/>
      <c r="K1166" s="746"/>
      <c r="L1166" s="746"/>
      <c r="M1166" s="746"/>
      <c r="N1166" s="746"/>
      <c r="O1166" s="746"/>
      <c r="P1166" s="746"/>
      <c r="Q1166" s="791"/>
      <c r="R1166" s="791"/>
      <c r="S1166" s="791"/>
      <c r="T1166" s="150" t="s">
        <v>851</v>
      </c>
      <c r="U1166" s="746" t="s">
        <v>858</v>
      </c>
      <c r="V1166" s="746"/>
      <c r="W1166" s="746"/>
      <c r="X1166" s="746"/>
      <c r="Y1166" s="746"/>
      <c r="Z1166" s="746"/>
      <c r="AA1166" s="746"/>
      <c r="AB1166" s="746"/>
      <c r="AC1166" s="746"/>
      <c r="AD1166" s="746"/>
      <c r="AE1166" s="12"/>
      <c r="AF1166" s="122"/>
      <c r="AG1166" s="212"/>
    </row>
    <row r="1167" spans="1:33" s="72" customFormat="1" ht="15" customHeight="1">
      <c r="A1167" s="131"/>
      <c r="B1167" s="48"/>
      <c r="C1167" s="791"/>
      <c r="D1167" s="791"/>
      <c r="E1167" s="791"/>
      <c r="F1167" s="82" t="s">
        <v>153</v>
      </c>
      <c r="G1167" s="746" t="s">
        <v>216</v>
      </c>
      <c r="H1167" s="746"/>
      <c r="I1167" s="746"/>
      <c r="J1167" s="746"/>
      <c r="K1167" s="746"/>
      <c r="L1167" s="746"/>
      <c r="M1167" s="746"/>
      <c r="N1167" s="746"/>
      <c r="O1167" s="746"/>
      <c r="P1167" s="746"/>
      <c r="Q1167" s="791"/>
      <c r="R1167" s="791"/>
      <c r="S1167" s="791"/>
      <c r="T1167" s="150" t="s">
        <v>852</v>
      </c>
      <c r="U1167" s="746" t="s">
        <v>859</v>
      </c>
      <c r="V1167" s="746"/>
      <c r="W1167" s="746"/>
      <c r="X1167" s="746"/>
      <c r="Y1167" s="746"/>
      <c r="Z1167" s="746"/>
      <c r="AA1167" s="746"/>
      <c r="AB1167" s="746"/>
      <c r="AC1167" s="746"/>
      <c r="AD1167" s="746"/>
      <c r="AE1167" s="12"/>
      <c r="AF1167" s="122"/>
      <c r="AG1167" s="212"/>
    </row>
    <row r="1168" spans="1:33" s="72" customFormat="1" ht="15" customHeight="1">
      <c r="A1168" s="131"/>
      <c r="B1168" s="48"/>
      <c r="C1168" s="791"/>
      <c r="D1168" s="791"/>
      <c r="E1168" s="791"/>
      <c r="F1168" s="82" t="s">
        <v>154</v>
      </c>
      <c r="G1168" s="746" t="s">
        <v>218</v>
      </c>
      <c r="H1168" s="746"/>
      <c r="I1168" s="746"/>
      <c r="J1168" s="746"/>
      <c r="K1168" s="746"/>
      <c r="L1168" s="746"/>
      <c r="M1168" s="746"/>
      <c r="N1168" s="746"/>
      <c r="O1168" s="746"/>
      <c r="P1168" s="746"/>
      <c r="Q1168" s="795" t="s">
        <v>85</v>
      </c>
      <c r="R1168" s="795"/>
      <c r="S1168" s="795"/>
      <c r="T1168" s="795"/>
      <c r="U1168" s="746" t="s">
        <v>217</v>
      </c>
      <c r="V1168" s="746"/>
      <c r="W1168" s="746"/>
      <c r="X1168" s="746"/>
      <c r="Y1168" s="746"/>
      <c r="Z1168" s="746"/>
      <c r="AA1168" s="746"/>
      <c r="AB1168" s="746"/>
      <c r="AC1168" s="746"/>
      <c r="AD1168" s="746"/>
      <c r="AE1168" s="12"/>
      <c r="AF1168" s="122"/>
      <c r="AG1168" s="212"/>
    </row>
    <row r="1169" spans="1:33" s="72" customFormat="1" ht="15" customHeight="1">
      <c r="A1169" s="131"/>
      <c r="B1169" s="48"/>
      <c r="C1169" s="791"/>
      <c r="D1169" s="791"/>
      <c r="E1169" s="791"/>
      <c r="F1169" s="82" t="s">
        <v>155</v>
      </c>
      <c r="G1169" s="746" t="s">
        <v>257</v>
      </c>
      <c r="H1169" s="746"/>
      <c r="I1169" s="746"/>
      <c r="J1169" s="746"/>
      <c r="K1169" s="746"/>
      <c r="L1169" s="746"/>
      <c r="M1169" s="746"/>
      <c r="N1169" s="746"/>
      <c r="O1169" s="746"/>
      <c r="P1169" s="746"/>
      <c r="Q1169" s="795" t="s">
        <v>86</v>
      </c>
      <c r="R1169" s="795"/>
      <c r="S1169" s="795"/>
      <c r="T1169" s="795"/>
      <c r="U1169" s="746" t="s">
        <v>1066</v>
      </c>
      <c r="V1169" s="746"/>
      <c r="W1169" s="746"/>
      <c r="X1169" s="746"/>
      <c r="Y1169" s="746"/>
      <c r="Z1169" s="746"/>
      <c r="AA1169" s="746"/>
      <c r="AB1169" s="746"/>
      <c r="AC1169" s="746"/>
      <c r="AD1169" s="746"/>
      <c r="AE1169" s="12"/>
      <c r="AF1169" s="122"/>
      <c r="AG1169" s="212"/>
    </row>
    <row r="1170" spans="1:33" s="72" customFormat="1" ht="15" customHeight="1">
      <c r="A1170" s="131"/>
      <c r="B1170" s="48"/>
      <c r="C1170" s="795" t="s">
        <v>68</v>
      </c>
      <c r="D1170" s="795"/>
      <c r="E1170" s="795"/>
      <c r="F1170" s="795"/>
      <c r="G1170" s="746" t="s">
        <v>220</v>
      </c>
      <c r="H1170" s="746"/>
      <c r="I1170" s="746"/>
      <c r="J1170" s="746"/>
      <c r="K1170" s="746"/>
      <c r="L1170" s="746"/>
      <c r="M1170" s="746"/>
      <c r="N1170" s="746"/>
      <c r="O1170" s="746"/>
      <c r="P1170" s="746"/>
      <c r="Q1170" s="638"/>
      <c r="R1170" s="638"/>
      <c r="S1170" s="638"/>
      <c r="T1170" s="638"/>
      <c r="U1170" s="638"/>
      <c r="V1170" s="638"/>
      <c r="W1170" s="638"/>
      <c r="X1170" s="638"/>
      <c r="Y1170" s="638"/>
      <c r="Z1170" s="638"/>
      <c r="AA1170" s="638"/>
      <c r="AB1170" s="638"/>
      <c r="AC1170" s="638"/>
      <c r="AD1170" s="638"/>
      <c r="AE1170" s="12"/>
      <c r="AF1170" s="122"/>
      <c r="AG1170" s="212"/>
    </row>
    <row r="1171" spans="1:33" s="72" customFormat="1" ht="24" customHeight="1">
      <c r="A1171" s="131"/>
      <c r="B1171" s="48"/>
      <c r="C1171" s="795" t="s">
        <v>69</v>
      </c>
      <c r="D1171" s="795"/>
      <c r="E1171" s="795"/>
      <c r="F1171" s="795"/>
      <c r="G1171" s="746" t="s">
        <v>221</v>
      </c>
      <c r="H1171" s="746"/>
      <c r="I1171" s="746"/>
      <c r="J1171" s="746"/>
      <c r="K1171" s="746"/>
      <c r="L1171" s="746"/>
      <c r="M1171" s="746"/>
      <c r="N1171" s="746"/>
      <c r="O1171" s="746"/>
      <c r="P1171" s="746"/>
      <c r="Q1171" s="638"/>
      <c r="R1171" s="638"/>
      <c r="S1171" s="638"/>
      <c r="T1171" s="638"/>
      <c r="U1171" s="638"/>
      <c r="V1171" s="638"/>
      <c r="W1171" s="638"/>
      <c r="X1171" s="638"/>
      <c r="Y1171" s="638"/>
      <c r="Z1171" s="638"/>
      <c r="AA1171" s="638"/>
      <c r="AB1171" s="638"/>
      <c r="AC1171" s="638"/>
      <c r="AD1171" s="638"/>
      <c r="AE1171" s="12"/>
      <c r="AF1171" s="122"/>
      <c r="AG1171" s="212"/>
    </row>
    <row r="1172" spans="1:33" s="72" customFormat="1" ht="24" customHeight="1">
      <c r="A1172" s="131"/>
      <c r="B1172"/>
      <c r="C1172" s="797" t="s">
        <v>222</v>
      </c>
      <c r="D1172" s="798"/>
      <c r="E1172" s="798"/>
      <c r="F1172" s="82" t="s">
        <v>156</v>
      </c>
      <c r="G1172" s="746" t="s">
        <v>1341</v>
      </c>
      <c r="H1172" s="746"/>
      <c r="I1172" s="746"/>
      <c r="J1172" s="746"/>
      <c r="K1172" s="746"/>
      <c r="L1172" s="746"/>
      <c r="M1172" s="746"/>
      <c r="N1172" s="746"/>
      <c r="O1172" s="746"/>
      <c r="P1172" s="746"/>
      <c r="Q1172" s="638"/>
      <c r="R1172" s="638"/>
      <c r="S1172" s="638"/>
      <c r="T1172" s="638"/>
      <c r="U1172" s="638"/>
      <c r="V1172" s="638"/>
      <c r="W1172" s="638"/>
      <c r="X1172" s="638"/>
      <c r="Y1172" s="638"/>
      <c r="Z1172" s="638"/>
      <c r="AA1172" s="638"/>
      <c r="AB1172" s="638"/>
      <c r="AC1172" s="638"/>
      <c r="AD1172" s="638"/>
      <c r="AE1172" s="12"/>
      <c r="AF1172" s="122"/>
      <c r="AG1172" s="212"/>
    </row>
    <row r="1173" spans="1:33" s="72" customFormat="1" ht="24" customHeight="1">
      <c r="A1173" s="131"/>
      <c r="B1173"/>
      <c r="C1173" s="799"/>
      <c r="D1173" s="800"/>
      <c r="E1173" s="800"/>
      <c r="F1173" s="82" t="s">
        <v>157</v>
      </c>
      <c r="G1173" s="746" t="s">
        <v>677</v>
      </c>
      <c r="H1173" s="746"/>
      <c r="I1173" s="746"/>
      <c r="J1173" s="746"/>
      <c r="K1173" s="746"/>
      <c r="L1173" s="746"/>
      <c r="M1173" s="746"/>
      <c r="N1173" s="746"/>
      <c r="O1173" s="746"/>
      <c r="P1173" s="746"/>
      <c r="Q1173" s="638"/>
      <c r="R1173" s="638"/>
      <c r="S1173" s="638"/>
      <c r="T1173" s="638"/>
      <c r="U1173" s="638"/>
      <c r="V1173" s="638"/>
      <c r="W1173" s="638"/>
      <c r="X1173" s="638"/>
      <c r="Y1173" s="638"/>
      <c r="Z1173" s="638"/>
      <c r="AA1173" s="638"/>
      <c r="AB1173" s="638"/>
      <c r="AC1173" s="638"/>
      <c r="AD1173" s="638"/>
      <c r="AE1173" s="12"/>
      <c r="AF1173" s="122"/>
      <c r="AG1173" s="212"/>
    </row>
    <row r="1174" spans="1:33" s="72" customFormat="1" ht="15" customHeight="1">
      <c r="A1174" s="131"/>
      <c r="B1174"/>
      <c r="C1174" s="799"/>
      <c r="D1174" s="800"/>
      <c r="E1174" s="800"/>
      <c r="F1174" s="82" t="s">
        <v>158</v>
      </c>
      <c r="G1174" s="746" t="s">
        <v>678</v>
      </c>
      <c r="H1174" s="746"/>
      <c r="I1174" s="746"/>
      <c r="J1174" s="746"/>
      <c r="K1174" s="746"/>
      <c r="L1174" s="746"/>
      <c r="M1174" s="746"/>
      <c r="N1174" s="746"/>
      <c r="O1174" s="746"/>
      <c r="P1174" s="746"/>
      <c r="Q1174" s="638"/>
      <c r="R1174" s="638"/>
      <c r="S1174" s="638"/>
      <c r="T1174" s="638"/>
      <c r="U1174" s="638"/>
      <c r="V1174" s="638"/>
      <c r="W1174" s="638"/>
      <c r="X1174" s="638"/>
      <c r="Y1174" s="638"/>
      <c r="Z1174" s="638"/>
      <c r="AA1174" s="638"/>
      <c r="AB1174" s="638"/>
      <c r="AC1174" s="638"/>
      <c r="AD1174" s="638"/>
      <c r="AE1174" s="12"/>
      <c r="AF1174" s="122"/>
      <c r="AG1174" s="212"/>
    </row>
    <row r="1175" spans="1:33" s="72" customFormat="1" ht="24" customHeight="1">
      <c r="A1175" s="131"/>
      <c r="B1175"/>
      <c r="C1175" s="801"/>
      <c r="D1175" s="802"/>
      <c r="E1175" s="802"/>
      <c r="F1175" s="82" t="s">
        <v>159</v>
      </c>
      <c r="G1175" s="803" t="s">
        <v>258</v>
      </c>
      <c r="H1175" s="804"/>
      <c r="I1175" s="804"/>
      <c r="J1175" s="804"/>
      <c r="K1175" s="804"/>
      <c r="L1175" s="804"/>
      <c r="M1175" s="804"/>
      <c r="N1175" s="804"/>
      <c r="O1175" s="804"/>
      <c r="P1175" s="805"/>
      <c r="Q1175" s="638"/>
      <c r="R1175" s="638"/>
      <c r="S1175" s="638"/>
      <c r="T1175" s="638"/>
      <c r="U1175" s="638"/>
      <c r="V1175" s="638"/>
      <c r="W1175" s="638"/>
      <c r="X1175" s="638"/>
      <c r="Y1175" s="638"/>
      <c r="Z1175" s="638"/>
      <c r="AA1175" s="638"/>
      <c r="AB1175" s="638"/>
      <c r="AC1175" s="638"/>
      <c r="AD1175" s="638"/>
      <c r="AE1175" s="12"/>
      <c r="AF1175" s="122"/>
      <c r="AG1175" s="212"/>
    </row>
    <row r="1176" spans="1:33" ht="15" customHeight="1">
      <c r="A1176" s="131"/>
      <c r="B1176" s="10"/>
      <c r="C1176" s="72"/>
      <c r="D1176" s="72"/>
      <c r="E1176" s="72"/>
      <c r="F1176" s="72"/>
      <c r="G1176" s="72"/>
      <c r="H1176" s="72"/>
      <c r="I1176" s="72"/>
      <c r="J1176" s="72"/>
      <c r="K1176" s="72"/>
      <c r="L1176" s="72"/>
      <c r="M1176" s="72"/>
      <c r="N1176" s="72"/>
      <c r="O1176" s="72"/>
      <c r="P1176" s="72"/>
      <c r="Q1176" s="34"/>
      <c r="R1176" s="34"/>
      <c r="S1176" s="34"/>
      <c r="T1176" s="34"/>
      <c r="U1176" s="34"/>
      <c r="V1176" s="34"/>
      <c r="W1176" s="34"/>
      <c r="X1176" s="34"/>
      <c r="Y1176" s="34"/>
      <c r="Z1176" s="34"/>
      <c r="AA1176" s="34"/>
      <c r="AB1176" s="34"/>
      <c r="AC1176" s="34"/>
      <c r="AD1176" s="34"/>
    </row>
    <row r="1177" spans="1:33" ht="24" customHeight="1">
      <c r="A1177" s="131"/>
      <c r="B1177" s="10"/>
      <c r="C1177" s="851" t="s">
        <v>127</v>
      </c>
      <c r="D1177" s="851"/>
      <c r="E1177" s="851"/>
      <c r="F1177" s="851"/>
      <c r="G1177" s="851"/>
      <c r="H1177" s="851"/>
      <c r="I1177" s="851"/>
      <c r="J1177" s="851"/>
      <c r="K1177" s="851"/>
      <c r="L1177" s="851"/>
      <c r="M1177" s="851"/>
      <c r="N1177" s="851"/>
      <c r="O1177" s="851"/>
      <c r="P1177" s="851"/>
      <c r="Q1177" s="851"/>
      <c r="R1177" s="851"/>
      <c r="S1177" s="851"/>
      <c r="T1177" s="851"/>
      <c r="U1177" s="851"/>
      <c r="V1177" s="851"/>
      <c r="W1177" s="851"/>
      <c r="X1177" s="851"/>
      <c r="Y1177" s="851"/>
      <c r="Z1177" s="851"/>
      <c r="AA1177" s="851"/>
      <c r="AB1177" s="851"/>
      <c r="AC1177" s="851"/>
      <c r="AD1177" s="851"/>
    </row>
    <row r="1178" spans="1:33" ht="60" customHeight="1">
      <c r="A1178" s="131"/>
      <c r="B1178" s="10"/>
      <c r="C1178" s="854"/>
      <c r="D1178" s="855"/>
      <c r="E1178" s="855"/>
      <c r="F1178" s="855"/>
      <c r="G1178" s="855"/>
      <c r="H1178" s="855"/>
      <c r="I1178" s="855"/>
      <c r="J1178" s="855"/>
      <c r="K1178" s="855"/>
      <c r="L1178" s="855"/>
      <c r="M1178" s="855"/>
      <c r="N1178" s="855"/>
      <c r="O1178" s="855"/>
      <c r="P1178" s="855"/>
      <c r="Q1178" s="855"/>
      <c r="R1178" s="855"/>
      <c r="S1178" s="855"/>
      <c r="T1178" s="855"/>
      <c r="U1178" s="855"/>
      <c r="V1178" s="855"/>
      <c r="W1178" s="855"/>
      <c r="X1178" s="855"/>
      <c r="Y1178" s="855"/>
      <c r="Z1178" s="855"/>
      <c r="AA1178" s="855"/>
      <c r="AB1178" s="855"/>
      <c r="AC1178" s="855"/>
      <c r="AD1178" s="856"/>
    </row>
    <row r="1179" spans="1:33" ht="15" customHeight="1">
      <c r="A1179" s="131"/>
      <c r="B1179" s="624" t="str">
        <f>IF(AN1014=0,"", IF(AN1014=1,_xlfn.CONCAT("Error: Verificar suma en el numeral ",AP1014,"."),_xlfn.CONCAT("Error: Verificar sumas en los numerales ",AP1014)))</f>
        <v/>
      </c>
      <c r="C1179" s="624"/>
      <c r="D1179" s="624"/>
      <c r="E1179" s="624"/>
      <c r="F1179" s="624"/>
      <c r="G1179" s="624"/>
      <c r="H1179" s="624"/>
      <c r="I1179" s="624"/>
      <c r="J1179" s="624"/>
      <c r="K1179" s="624"/>
      <c r="L1179" s="624"/>
      <c r="M1179" s="624"/>
      <c r="N1179" s="624"/>
      <c r="O1179" s="624"/>
      <c r="P1179" s="624"/>
      <c r="Q1179" s="624"/>
      <c r="R1179" s="624"/>
      <c r="S1179" s="624"/>
      <c r="T1179" s="624"/>
      <c r="U1179" s="624"/>
      <c r="V1179" s="624"/>
      <c r="W1179" s="624"/>
      <c r="X1179" s="624"/>
      <c r="Y1179" s="624"/>
      <c r="Z1179" s="624"/>
      <c r="AA1179" s="624"/>
      <c r="AB1179" s="624"/>
      <c r="AC1179" s="624"/>
      <c r="AD1179" s="624"/>
    </row>
    <row r="1180" spans="1:33" ht="15" customHeight="1">
      <c r="B1180" s="624" t="str">
        <f>IF(AX1014=0,"","Error: Verificar la información registrada tomando en cuenta la instrucción 2.")</f>
        <v/>
      </c>
      <c r="C1180" s="624"/>
      <c r="D1180" s="624"/>
      <c r="E1180" s="624"/>
      <c r="F1180" s="624"/>
      <c r="G1180" s="624"/>
      <c r="H1180" s="624"/>
      <c r="I1180" s="624"/>
      <c r="J1180" s="624"/>
      <c r="K1180" s="624"/>
      <c r="L1180" s="624"/>
      <c r="M1180" s="624"/>
      <c r="N1180" s="624"/>
      <c r="O1180" s="624"/>
      <c r="P1180" s="624"/>
      <c r="Q1180" s="624"/>
      <c r="R1180" s="624"/>
      <c r="S1180" s="624"/>
      <c r="T1180" s="624"/>
      <c r="U1180" s="624"/>
      <c r="V1180" s="624"/>
      <c r="W1180" s="624"/>
      <c r="X1180" s="624"/>
      <c r="Y1180" s="624"/>
      <c r="Z1180" s="624"/>
      <c r="AA1180" s="624"/>
      <c r="AB1180" s="624"/>
      <c r="AC1180" s="624"/>
      <c r="AD1180" s="624"/>
    </row>
    <row r="1181" spans="1:33" ht="15" customHeight="1">
      <c r="B1181" s="756" t="str">
        <f>IF(DJ1014=0,"", IF(DJ1014=1,_xlfn.CONCAT("Alerta: Verificar la información registrada en el numeral ",DK1014," tomando en cuenta la instrucción 3."),_xlfn.CONCAT("Alerta: Verificar la información registrada en los numerales ",DK1014," tomando en cuenta la instrucción 3.")))</f>
        <v/>
      </c>
      <c r="C1181" s="756"/>
      <c r="D1181" s="756"/>
      <c r="E1181" s="756"/>
      <c r="F1181" s="756"/>
      <c r="G1181" s="756"/>
      <c r="H1181" s="756"/>
      <c r="I1181" s="756"/>
      <c r="J1181" s="756"/>
      <c r="K1181" s="756"/>
      <c r="L1181" s="756"/>
      <c r="M1181" s="756"/>
      <c r="N1181" s="756"/>
      <c r="O1181" s="756"/>
      <c r="P1181" s="756"/>
      <c r="Q1181" s="756"/>
      <c r="R1181" s="756"/>
      <c r="S1181" s="756"/>
      <c r="T1181" s="756"/>
      <c r="U1181" s="756"/>
      <c r="V1181" s="756"/>
      <c r="W1181" s="756"/>
      <c r="X1181" s="756"/>
      <c r="Y1181" s="756"/>
      <c r="Z1181" s="756"/>
      <c r="AA1181" s="756"/>
      <c r="AB1181" s="756"/>
      <c r="AC1181" s="756"/>
      <c r="AD1181" s="756"/>
    </row>
    <row r="1182" spans="1:33" ht="15" customHeight="1">
      <c r="B1182" s="756" t="str">
        <f>IF(DN957=0,"","Alerta: Debe justificar el uso de NS argumentando el estado de la información desconocida.")</f>
        <v/>
      </c>
      <c r="C1182" s="756"/>
      <c r="D1182" s="756"/>
      <c r="E1182" s="756"/>
      <c r="F1182" s="756"/>
      <c r="G1182" s="756"/>
      <c r="H1182" s="756"/>
      <c r="I1182" s="756"/>
      <c r="J1182" s="756"/>
      <c r="K1182" s="756"/>
      <c r="L1182" s="756"/>
      <c r="M1182" s="756"/>
      <c r="N1182" s="756"/>
      <c r="O1182" s="756"/>
      <c r="P1182" s="756"/>
      <c r="Q1182" s="756"/>
      <c r="R1182" s="756"/>
      <c r="S1182" s="756"/>
      <c r="T1182" s="756"/>
      <c r="U1182" s="756"/>
      <c r="V1182" s="756"/>
      <c r="W1182" s="756"/>
      <c r="X1182" s="756"/>
      <c r="Y1182" s="756"/>
      <c r="Z1182" s="756"/>
      <c r="AA1182" s="756"/>
      <c r="AB1182" s="756"/>
      <c r="AC1182" s="756"/>
      <c r="AD1182" s="756"/>
    </row>
    <row r="1183" spans="1:33" ht="15" customHeight="1">
      <c r="B1183" s="625" t="str">
        <f>IF(DQ1014=0,"","Error: Debe completar toda la información requerida.")</f>
        <v/>
      </c>
      <c r="C1183" s="625"/>
      <c r="D1183" s="625"/>
      <c r="E1183" s="625"/>
      <c r="F1183" s="625"/>
      <c r="G1183" s="625"/>
      <c r="H1183" s="625"/>
      <c r="I1183" s="625"/>
      <c r="J1183" s="625"/>
      <c r="K1183" s="625"/>
      <c r="L1183" s="625"/>
      <c r="M1183" s="625"/>
      <c r="N1183" s="625"/>
      <c r="O1183" s="625"/>
      <c r="P1183" s="625"/>
      <c r="Q1183" s="625"/>
      <c r="R1183" s="625"/>
      <c r="S1183" s="625"/>
      <c r="T1183" s="625"/>
      <c r="U1183" s="625"/>
      <c r="V1183" s="625"/>
      <c r="W1183" s="625"/>
      <c r="X1183" s="625"/>
      <c r="Y1183" s="625"/>
      <c r="Z1183" s="625"/>
      <c r="AA1183" s="625"/>
      <c r="AB1183" s="625"/>
      <c r="AC1183" s="625"/>
      <c r="AD1183" s="625"/>
    </row>
    <row r="1184" spans="1:33" ht="15" customHeight="1" thickBot="1"/>
    <row r="1185" spans="1:39" ht="15" customHeight="1" thickBot="1">
      <c r="A1185" s="132"/>
      <c r="B1185" s="595" t="s">
        <v>1003</v>
      </c>
      <c r="C1185" s="596"/>
      <c r="D1185" s="596"/>
      <c r="E1185" s="596"/>
      <c r="F1185" s="596"/>
      <c r="G1185" s="596"/>
      <c r="H1185" s="596"/>
      <c r="I1185" s="596"/>
      <c r="J1185" s="596"/>
      <c r="K1185" s="596"/>
      <c r="L1185" s="596"/>
      <c r="M1185" s="596"/>
      <c r="N1185" s="596"/>
      <c r="O1185" s="596"/>
      <c r="P1185" s="596"/>
      <c r="Q1185" s="596"/>
      <c r="R1185" s="596"/>
      <c r="S1185" s="596"/>
      <c r="T1185" s="596"/>
      <c r="U1185" s="596"/>
      <c r="V1185" s="596"/>
      <c r="W1185" s="596"/>
      <c r="X1185" s="596"/>
      <c r="Y1185" s="596"/>
      <c r="Z1185" s="596"/>
      <c r="AA1185" s="596"/>
      <c r="AB1185" s="596"/>
      <c r="AC1185" s="596"/>
      <c r="AD1185" s="597"/>
      <c r="AE1185" s="12"/>
    </row>
    <row r="1186" spans="1:39" ht="15" customHeight="1">
      <c r="A1186" s="131"/>
      <c r="B1186" s="672" t="s">
        <v>106</v>
      </c>
      <c r="C1186" s="673"/>
      <c r="D1186" s="673"/>
      <c r="E1186" s="673"/>
      <c r="F1186" s="673"/>
      <c r="G1186" s="673"/>
      <c r="H1186" s="673"/>
      <c r="I1186" s="673"/>
      <c r="J1186" s="673"/>
      <c r="K1186" s="673"/>
      <c r="L1186" s="673"/>
      <c r="M1186" s="673"/>
      <c r="N1186" s="673"/>
      <c r="O1186" s="673"/>
      <c r="P1186" s="673"/>
      <c r="Q1186" s="673"/>
      <c r="R1186" s="673"/>
      <c r="S1186" s="673"/>
      <c r="T1186" s="673"/>
      <c r="U1186" s="673"/>
      <c r="V1186" s="673"/>
      <c r="W1186" s="673"/>
      <c r="X1186" s="673"/>
      <c r="Y1186" s="673"/>
      <c r="Z1186" s="673"/>
      <c r="AA1186" s="673"/>
      <c r="AB1186" s="673"/>
      <c r="AC1186" s="673"/>
      <c r="AD1186" s="674"/>
      <c r="AE1186" s="12"/>
    </row>
    <row r="1187" spans="1:39" ht="48" customHeight="1">
      <c r="A1187" s="131"/>
      <c r="B1187" s="243"/>
      <c r="C1187" s="671" t="s">
        <v>1194</v>
      </c>
      <c r="D1187" s="671"/>
      <c r="E1187" s="671"/>
      <c r="F1187" s="671"/>
      <c r="G1187" s="671"/>
      <c r="H1187" s="671"/>
      <c r="I1187" s="671"/>
      <c r="J1187" s="671"/>
      <c r="K1187" s="671"/>
      <c r="L1187" s="671"/>
      <c r="M1187" s="671"/>
      <c r="N1187" s="671"/>
      <c r="O1187" s="671"/>
      <c r="P1187" s="671"/>
      <c r="Q1187" s="671"/>
      <c r="R1187" s="671"/>
      <c r="S1187" s="671"/>
      <c r="T1187" s="671"/>
      <c r="U1187" s="671"/>
      <c r="V1187" s="671"/>
      <c r="W1187" s="671"/>
      <c r="X1187" s="671"/>
      <c r="Y1187" s="671"/>
      <c r="Z1187" s="671"/>
      <c r="AA1187" s="671"/>
      <c r="AB1187" s="671"/>
      <c r="AC1187" s="671"/>
      <c r="AD1187" s="787"/>
      <c r="AE1187" s="12"/>
    </row>
    <row r="1188" spans="1:39" ht="15" customHeight="1">
      <c r="A1188" s="131"/>
      <c r="B1188" s="808" t="s">
        <v>107</v>
      </c>
      <c r="C1188" s="809"/>
      <c r="D1188" s="809"/>
      <c r="E1188" s="809"/>
      <c r="F1188" s="809"/>
      <c r="G1188" s="809"/>
      <c r="H1188" s="809"/>
      <c r="I1188" s="809"/>
      <c r="J1188" s="809"/>
      <c r="K1188" s="809"/>
      <c r="L1188" s="809"/>
      <c r="M1188" s="809"/>
      <c r="N1188" s="809"/>
      <c r="O1188" s="809"/>
      <c r="P1188" s="809"/>
      <c r="Q1188" s="809"/>
      <c r="R1188" s="809"/>
      <c r="S1188" s="809"/>
      <c r="T1188" s="809"/>
      <c r="U1188" s="809"/>
      <c r="V1188" s="809"/>
      <c r="W1188" s="809"/>
      <c r="X1188" s="809"/>
      <c r="Y1188" s="809"/>
      <c r="Z1188" s="809"/>
      <c r="AA1188" s="809"/>
      <c r="AB1188" s="809"/>
      <c r="AC1188" s="809"/>
      <c r="AD1188" s="810"/>
      <c r="AE1188" s="12"/>
    </row>
    <row r="1189" spans="1:39" ht="36" customHeight="1">
      <c r="B1189" s="244"/>
      <c r="C1189" s="1057" t="s">
        <v>2339</v>
      </c>
      <c r="D1189" s="1057"/>
      <c r="E1189" s="1057"/>
      <c r="F1189" s="1057"/>
      <c r="G1189" s="1057"/>
      <c r="H1189" s="1057"/>
      <c r="I1189" s="1057"/>
      <c r="J1189" s="1057"/>
      <c r="K1189" s="1057"/>
      <c r="L1189" s="1057"/>
      <c r="M1189" s="1057"/>
      <c r="N1189" s="1057"/>
      <c r="O1189" s="1057"/>
      <c r="P1189" s="1057"/>
      <c r="Q1189" s="1057"/>
      <c r="R1189" s="1057"/>
      <c r="S1189" s="1057"/>
      <c r="T1189" s="1057"/>
      <c r="U1189" s="1057"/>
      <c r="V1189" s="1057"/>
      <c r="W1189" s="1057"/>
      <c r="X1189" s="1057"/>
      <c r="Y1189" s="1057"/>
      <c r="Z1189" s="1057"/>
      <c r="AA1189" s="1057"/>
      <c r="AB1189" s="1057"/>
      <c r="AC1189" s="1057"/>
      <c r="AD1189" s="1058"/>
    </row>
    <row r="1190" spans="1:39" ht="15" customHeight="1">
      <c r="AH1190" s="627" t="s">
        <v>7211</v>
      </c>
      <c r="AI1190" s="627"/>
      <c r="AJ1190" s="627" t="s">
        <v>7212</v>
      </c>
      <c r="AK1190" s="627"/>
      <c r="AL1190" s="627" t="s">
        <v>7213</v>
      </c>
      <c r="AM1190" s="627"/>
    </row>
    <row r="1191" spans="1:39" ht="24" customHeight="1">
      <c r="A1191" s="131" t="s">
        <v>982</v>
      </c>
      <c r="B1191" s="688" t="s">
        <v>7629</v>
      </c>
      <c r="C1191" s="688"/>
      <c r="D1191" s="688"/>
      <c r="E1191" s="688"/>
      <c r="F1191" s="688"/>
      <c r="G1191" s="688"/>
      <c r="H1191" s="688"/>
      <c r="I1191" s="688"/>
      <c r="J1191" s="688"/>
      <c r="K1191" s="688"/>
      <c r="L1191" s="688"/>
      <c r="M1191" s="688"/>
      <c r="N1191" s="688"/>
      <c r="O1191" s="688"/>
      <c r="P1191" s="688"/>
      <c r="Q1191" s="688"/>
      <c r="R1191" s="688"/>
      <c r="S1191" s="688"/>
      <c r="T1191" s="688"/>
      <c r="U1191" s="688"/>
      <c r="V1191" s="688"/>
      <c r="W1191" s="688"/>
      <c r="X1191" s="688"/>
      <c r="Y1191" s="688"/>
      <c r="Z1191" s="688"/>
      <c r="AA1191" s="688"/>
      <c r="AB1191" s="688"/>
      <c r="AC1191" s="688"/>
      <c r="AD1191" s="688"/>
      <c r="AH1191" s="907">
        <f>COUNTBLANK(C1193)</f>
        <v>1</v>
      </c>
      <c r="AI1191" s="907"/>
      <c r="AJ1191" s="627">
        <v>1</v>
      </c>
      <c r="AK1191" s="627"/>
      <c r="AL1191" s="627">
        <v>0</v>
      </c>
      <c r="AM1191" s="627"/>
    </row>
    <row r="1192" spans="1:39" s="72" customFormat="1" ht="15" customHeight="1" thickBot="1">
      <c r="A1192" s="121"/>
      <c r="B1192" s="132"/>
      <c r="C1192" s="245"/>
      <c r="D1192" s="245"/>
      <c r="E1192" s="245"/>
      <c r="F1192" s="245"/>
      <c r="G1192" s="245"/>
      <c r="H1192" s="245"/>
      <c r="I1192" s="245"/>
      <c r="J1192" s="245"/>
      <c r="K1192" s="245"/>
      <c r="L1192" s="245"/>
      <c r="M1192" s="245"/>
      <c r="N1192" s="245"/>
      <c r="O1192" s="245"/>
      <c r="P1192" s="245"/>
      <c r="Q1192" s="245"/>
      <c r="R1192" s="245"/>
      <c r="S1192" s="245"/>
      <c r="T1192" s="245"/>
      <c r="U1192" s="245"/>
      <c r="V1192" s="245"/>
      <c r="W1192" s="245"/>
      <c r="X1192" s="245"/>
      <c r="Y1192" s="245"/>
      <c r="Z1192" s="245"/>
      <c r="AA1192" s="245"/>
      <c r="AB1192" s="245"/>
      <c r="AC1192" s="245"/>
      <c r="AD1192" s="245"/>
      <c r="AE1192" s="12"/>
      <c r="AF1192" s="122"/>
      <c r="AG1192" s="212"/>
    </row>
    <row r="1193" spans="1:39" s="72" customFormat="1" ht="15" customHeight="1" thickBot="1">
      <c r="A1193" s="121"/>
      <c r="B1193" s="131"/>
      <c r="C1193" s="1059"/>
      <c r="D1193" s="1060"/>
      <c r="E1193" s="1060"/>
      <c r="F1193" s="1061"/>
      <c r="G1193" s="39" t="s">
        <v>1195</v>
      </c>
      <c r="H1193" s="245"/>
      <c r="I1193" s="245"/>
      <c r="J1193" s="245"/>
      <c r="K1193" s="245"/>
      <c r="L1193" s="245"/>
      <c r="M1193" s="245"/>
      <c r="N1193" s="245"/>
      <c r="O1193" s="245"/>
      <c r="P1193" s="245"/>
      <c r="Q1193" s="245"/>
      <c r="R1193" s="245"/>
      <c r="S1193" s="245"/>
      <c r="T1193" s="245"/>
      <c r="U1193" s="245"/>
      <c r="V1193" s="245"/>
      <c r="W1193" s="245"/>
      <c r="X1193" s="245"/>
      <c r="Y1193" s="245"/>
      <c r="Z1193" s="245"/>
      <c r="AA1193" s="245"/>
      <c r="AB1193" s="245"/>
      <c r="AC1193" s="245"/>
      <c r="AD1193" s="245"/>
      <c r="AE1193" s="12"/>
      <c r="AF1193" s="122"/>
      <c r="AG1193" s="212"/>
      <c r="AH1193" s="666" t="s">
        <v>7234</v>
      </c>
      <c r="AI1193" s="666"/>
    </row>
    <row r="1194" spans="1:39" s="72" customFormat="1" ht="15" customHeight="1">
      <c r="A1194" s="121"/>
      <c r="B1194" s="146"/>
      <c r="C1194" s="245"/>
      <c r="D1194" s="245"/>
      <c r="E1194" s="245"/>
      <c r="F1194" s="245"/>
      <c r="G1194" s="245"/>
      <c r="H1194" s="245"/>
      <c r="I1194" s="245"/>
      <c r="J1194" s="245"/>
      <c r="K1194" s="245"/>
      <c r="L1194" s="245"/>
      <c r="M1194" s="245"/>
      <c r="N1194" s="245"/>
      <c r="O1194" s="245"/>
      <c r="P1194" s="245"/>
      <c r="Q1194" s="245"/>
      <c r="R1194" s="245"/>
      <c r="S1194" s="245"/>
      <c r="T1194" s="245"/>
      <c r="U1194" s="245"/>
      <c r="V1194" s="245"/>
      <c r="W1194" s="245"/>
      <c r="X1194" s="245"/>
      <c r="Y1194" s="245"/>
      <c r="Z1194" s="245"/>
      <c r="AA1194" s="245"/>
      <c r="AB1194" s="245"/>
      <c r="AC1194" s="245"/>
      <c r="AD1194" s="245"/>
      <c r="AE1194" s="12"/>
      <c r="AF1194" s="122"/>
      <c r="AG1194" s="212"/>
      <c r="AH1194" s="661">
        <f>IF($AH$1191=$AJ$1191,0,IF(COUNTIF(C1193,"NS")=0,0,1))</f>
        <v>0</v>
      </c>
      <c r="AI1194" s="661"/>
    </row>
    <row r="1195" spans="1:39" ht="24" customHeight="1">
      <c r="A1195" s="131"/>
      <c r="B1195" s="10"/>
      <c r="C1195" s="851" t="s">
        <v>127</v>
      </c>
      <c r="D1195" s="851"/>
      <c r="E1195" s="851"/>
      <c r="F1195" s="851"/>
      <c r="G1195" s="851"/>
      <c r="H1195" s="851"/>
      <c r="I1195" s="851"/>
      <c r="J1195" s="851"/>
      <c r="K1195" s="851"/>
      <c r="L1195" s="851"/>
      <c r="M1195" s="851"/>
      <c r="N1195" s="851"/>
      <c r="O1195" s="851"/>
      <c r="P1195" s="851"/>
      <c r="Q1195" s="851"/>
      <c r="R1195" s="851"/>
      <c r="S1195" s="851"/>
      <c r="T1195" s="851"/>
      <c r="U1195" s="851"/>
      <c r="V1195" s="851"/>
      <c r="W1195" s="851"/>
      <c r="X1195" s="851"/>
      <c r="Y1195" s="851"/>
      <c r="Z1195" s="851"/>
      <c r="AA1195" s="851"/>
      <c r="AB1195" s="851"/>
      <c r="AC1195" s="851"/>
      <c r="AD1195" s="851"/>
    </row>
    <row r="1196" spans="1:39" ht="60" customHeight="1">
      <c r="A1196" s="131"/>
      <c r="B1196" s="10"/>
      <c r="C1196" s="763"/>
      <c r="D1196" s="764"/>
      <c r="E1196" s="764"/>
      <c r="F1196" s="764"/>
      <c r="G1196" s="764"/>
      <c r="H1196" s="764"/>
      <c r="I1196" s="764"/>
      <c r="J1196" s="764"/>
      <c r="K1196" s="764"/>
      <c r="L1196" s="764"/>
      <c r="M1196" s="764"/>
      <c r="N1196" s="764"/>
      <c r="O1196" s="764"/>
      <c r="P1196" s="764"/>
      <c r="Q1196" s="764"/>
      <c r="R1196" s="764"/>
      <c r="S1196" s="764"/>
      <c r="T1196" s="764"/>
      <c r="U1196" s="764"/>
      <c r="V1196" s="764"/>
      <c r="W1196" s="764"/>
      <c r="X1196" s="764"/>
      <c r="Y1196" s="764"/>
      <c r="Z1196" s="764"/>
      <c r="AA1196" s="764"/>
      <c r="AB1196" s="764"/>
      <c r="AC1196" s="764"/>
      <c r="AD1196" s="765"/>
    </row>
    <row r="1197" spans="1:39" ht="15" customHeight="1">
      <c r="A1197" s="131"/>
      <c r="B1197" s="756" t="str">
        <f>IF(AH1194=0,"","Alerta: Debe justificar el uso de NS argumentando el estado de la información desconocida.")</f>
        <v/>
      </c>
      <c r="C1197" s="756"/>
      <c r="D1197" s="756"/>
      <c r="E1197" s="756"/>
      <c r="F1197" s="756"/>
      <c r="G1197" s="756"/>
      <c r="H1197" s="756"/>
      <c r="I1197" s="756"/>
      <c r="J1197" s="756"/>
      <c r="K1197" s="756"/>
      <c r="L1197" s="756"/>
      <c r="M1197" s="756"/>
      <c r="N1197" s="756"/>
      <c r="O1197" s="756"/>
      <c r="P1197" s="756"/>
      <c r="Q1197" s="756"/>
      <c r="R1197" s="756"/>
      <c r="S1197" s="756"/>
      <c r="T1197" s="756"/>
      <c r="U1197" s="756"/>
      <c r="V1197" s="756"/>
      <c r="W1197" s="756"/>
      <c r="X1197" s="756"/>
      <c r="Y1197" s="756"/>
      <c r="Z1197" s="756"/>
      <c r="AA1197" s="756"/>
      <c r="AB1197" s="756"/>
      <c r="AC1197" s="756"/>
      <c r="AD1197" s="756"/>
    </row>
    <row r="1198" spans="1:39" ht="15" customHeight="1"/>
    <row r="1199" spans="1:39" ht="15" customHeight="1"/>
    <row r="1200" spans="1:39" ht="15" customHeight="1"/>
    <row r="1201" spans="1:51" ht="15" customHeight="1"/>
    <row r="1202" spans="1:51" ht="15" customHeight="1"/>
    <row r="1203" spans="1:51" ht="24" customHeight="1">
      <c r="A1203" s="131" t="s">
        <v>983</v>
      </c>
      <c r="B1203" s="688" t="s">
        <v>1200</v>
      </c>
      <c r="C1203" s="688"/>
      <c r="D1203" s="688"/>
      <c r="E1203" s="688"/>
      <c r="F1203" s="688"/>
      <c r="G1203" s="688"/>
      <c r="H1203" s="688"/>
      <c r="I1203" s="688"/>
      <c r="J1203" s="688"/>
      <c r="K1203" s="688"/>
      <c r="L1203" s="688"/>
      <c r="M1203" s="688"/>
      <c r="N1203" s="688"/>
      <c r="O1203" s="688"/>
      <c r="P1203" s="688"/>
      <c r="Q1203" s="688"/>
      <c r="R1203" s="688"/>
      <c r="S1203" s="688"/>
      <c r="T1203" s="688"/>
      <c r="U1203" s="688"/>
      <c r="V1203" s="688"/>
      <c r="W1203" s="688"/>
      <c r="X1203" s="688"/>
      <c r="Y1203" s="688"/>
      <c r="Z1203" s="688"/>
      <c r="AA1203" s="688"/>
      <c r="AB1203" s="688"/>
      <c r="AC1203" s="688"/>
      <c r="AD1203" s="688"/>
      <c r="AH1203" s="627" t="s">
        <v>7211</v>
      </c>
      <c r="AI1203" s="627"/>
      <c r="AJ1203" s="627" t="s">
        <v>7212</v>
      </c>
      <c r="AK1203" s="627"/>
      <c r="AL1203" s="627" t="s">
        <v>7213</v>
      </c>
      <c r="AM1203" s="627"/>
    </row>
    <row r="1204" spans="1:51" s="72" customFormat="1" ht="24" customHeight="1">
      <c r="A1204" s="167"/>
      <c r="B1204" s="132"/>
      <c r="C1204" s="578" t="s">
        <v>1201</v>
      </c>
      <c r="D1204" s="578"/>
      <c r="E1204" s="578"/>
      <c r="F1204" s="578"/>
      <c r="G1204" s="578"/>
      <c r="H1204" s="578"/>
      <c r="I1204" s="578"/>
      <c r="J1204" s="578"/>
      <c r="K1204" s="578"/>
      <c r="L1204" s="578"/>
      <c r="M1204" s="578"/>
      <c r="N1204" s="578"/>
      <c r="O1204" s="578"/>
      <c r="P1204" s="578"/>
      <c r="Q1204" s="578"/>
      <c r="R1204" s="578"/>
      <c r="S1204" s="578"/>
      <c r="T1204" s="578"/>
      <c r="U1204" s="578"/>
      <c r="V1204" s="578"/>
      <c r="W1204" s="578"/>
      <c r="X1204" s="578"/>
      <c r="Y1204" s="578"/>
      <c r="Z1204" s="578"/>
      <c r="AA1204" s="578"/>
      <c r="AB1204" s="578"/>
      <c r="AC1204" s="578"/>
      <c r="AD1204" s="578"/>
      <c r="AE1204" s="12"/>
      <c r="AF1204" s="122"/>
      <c r="AG1204" s="212"/>
      <c r="AH1204" s="907">
        <f>COUNTBLANK(Y1210:AD1269)</f>
        <v>360</v>
      </c>
      <c r="AI1204" s="907"/>
      <c r="AJ1204" s="627">
        <v>360</v>
      </c>
      <c r="AK1204" s="627"/>
      <c r="AL1204" s="627">
        <v>0</v>
      </c>
      <c r="AM1204" s="627"/>
    </row>
    <row r="1205" spans="1:51" s="72" customFormat="1" ht="24" customHeight="1">
      <c r="A1205" s="121"/>
      <c r="B1205" s="132"/>
      <c r="C1205" s="578" t="s">
        <v>538</v>
      </c>
      <c r="D1205" s="578"/>
      <c r="E1205" s="578"/>
      <c r="F1205" s="578"/>
      <c r="G1205" s="578"/>
      <c r="H1205" s="578"/>
      <c r="I1205" s="578"/>
      <c r="J1205" s="578"/>
      <c r="K1205" s="578"/>
      <c r="L1205" s="578"/>
      <c r="M1205" s="578"/>
      <c r="N1205" s="578"/>
      <c r="O1205" s="578"/>
      <c r="P1205" s="578"/>
      <c r="Q1205" s="578"/>
      <c r="R1205" s="578"/>
      <c r="S1205" s="578"/>
      <c r="T1205" s="578"/>
      <c r="U1205" s="578"/>
      <c r="V1205" s="578"/>
      <c r="W1205" s="578"/>
      <c r="X1205" s="578"/>
      <c r="Y1205" s="578"/>
      <c r="Z1205" s="578"/>
      <c r="AA1205" s="578"/>
      <c r="AB1205" s="578"/>
      <c r="AC1205" s="578"/>
      <c r="AD1205" s="578"/>
      <c r="AE1205" s="12"/>
      <c r="AF1205" s="122"/>
      <c r="AG1205" s="212"/>
    </row>
    <row r="1206" spans="1:51" s="72" customFormat="1" ht="24" customHeight="1">
      <c r="A1206" s="121"/>
      <c r="B1206" s="146"/>
      <c r="C1206" s="578" t="s">
        <v>1869</v>
      </c>
      <c r="D1206" s="578"/>
      <c r="E1206" s="578"/>
      <c r="F1206" s="578"/>
      <c r="G1206" s="578"/>
      <c r="H1206" s="578"/>
      <c r="I1206" s="578"/>
      <c r="J1206" s="578"/>
      <c r="K1206" s="578"/>
      <c r="L1206" s="578"/>
      <c r="M1206" s="578"/>
      <c r="N1206" s="578"/>
      <c r="O1206" s="578"/>
      <c r="P1206" s="578"/>
      <c r="Q1206" s="578"/>
      <c r="R1206" s="578"/>
      <c r="S1206" s="578"/>
      <c r="T1206" s="578"/>
      <c r="U1206" s="578"/>
      <c r="V1206" s="578"/>
      <c r="W1206" s="578"/>
      <c r="X1206" s="578"/>
      <c r="Y1206" s="578"/>
      <c r="Z1206" s="578"/>
      <c r="AA1206" s="578"/>
      <c r="AB1206" s="578"/>
      <c r="AC1206" s="578"/>
      <c r="AD1206" s="578"/>
      <c r="AE1206" s="12"/>
      <c r="AF1206" s="122"/>
      <c r="AG1206" s="212"/>
    </row>
    <row r="1207" spans="1:51" s="72" customFormat="1" ht="24" customHeight="1">
      <c r="A1207" s="121"/>
      <c r="B1207" s="146"/>
      <c r="C1207" s="578" t="s">
        <v>1202</v>
      </c>
      <c r="D1207" s="578"/>
      <c r="E1207" s="578"/>
      <c r="F1207" s="578"/>
      <c r="G1207" s="578"/>
      <c r="H1207" s="578"/>
      <c r="I1207" s="578"/>
      <c r="J1207" s="578"/>
      <c r="K1207" s="578"/>
      <c r="L1207" s="578"/>
      <c r="M1207" s="578"/>
      <c r="N1207" s="578"/>
      <c r="O1207" s="578"/>
      <c r="P1207" s="578"/>
      <c r="Q1207" s="578"/>
      <c r="R1207" s="578"/>
      <c r="S1207" s="578"/>
      <c r="T1207" s="578"/>
      <c r="U1207" s="578"/>
      <c r="V1207" s="578"/>
      <c r="W1207" s="578"/>
      <c r="X1207" s="578"/>
      <c r="Y1207" s="578"/>
      <c r="Z1207" s="578"/>
      <c r="AA1207" s="578"/>
      <c r="AB1207" s="578"/>
      <c r="AC1207" s="578"/>
      <c r="AD1207" s="578"/>
      <c r="AE1207" s="12"/>
      <c r="AF1207" s="122"/>
      <c r="AG1207" s="212"/>
    </row>
    <row r="1208" spans="1:51" s="72" customFormat="1" ht="15" customHeight="1">
      <c r="A1208" s="131"/>
      <c r="B1208" s="15"/>
      <c r="C1208" s="15"/>
      <c r="D1208" s="15"/>
      <c r="E1208" s="15"/>
      <c r="F1208" s="15"/>
      <c r="G1208" s="15"/>
      <c r="H1208" s="15"/>
      <c r="I1208" s="15"/>
      <c r="J1208" s="15"/>
      <c r="K1208" s="15"/>
      <c r="L1208" s="15"/>
      <c r="M1208" s="15"/>
      <c r="N1208" s="15"/>
      <c r="O1208" s="15"/>
      <c r="P1208" s="15"/>
      <c r="Q1208" s="15"/>
      <c r="R1208" s="15"/>
      <c r="S1208" s="15"/>
      <c r="T1208" s="15"/>
      <c r="U1208" s="15"/>
      <c r="V1208" s="15"/>
      <c r="W1208" s="15"/>
      <c r="X1208" s="15"/>
      <c r="Y1208" s="15"/>
      <c r="Z1208" s="15"/>
      <c r="AA1208" s="15"/>
      <c r="AB1208" s="15"/>
      <c r="AC1208" s="15"/>
      <c r="AD1208" s="15"/>
      <c r="AE1208" s="12"/>
      <c r="AF1208" s="122"/>
      <c r="AG1208" s="212"/>
      <c r="AK1208" s="638" t="s">
        <v>7265</v>
      </c>
      <c r="AL1208" s="638"/>
      <c r="AM1208" s="638"/>
      <c r="AN1208" s="638"/>
      <c r="AO1208" s="638"/>
      <c r="AP1208" s="638"/>
    </row>
    <row r="1209" spans="1:51" s="72" customFormat="1" ht="48" customHeight="1">
      <c r="A1209" s="131"/>
      <c r="B1209" s="15"/>
      <c r="C1209" s="558" t="s">
        <v>392</v>
      </c>
      <c r="D1209" s="558"/>
      <c r="E1209" s="558"/>
      <c r="F1209" s="558"/>
      <c r="G1209" s="558"/>
      <c r="H1209" s="558"/>
      <c r="I1209" s="558"/>
      <c r="J1209" s="558"/>
      <c r="K1209" s="558"/>
      <c r="L1209" s="558"/>
      <c r="M1209" s="558"/>
      <c r="N1209" s="558"/>
      <c r="O1209" s="558"/>
      <c r="P1209" s="558"/>
      <c r="Q1209" s="558"/>
      <c r="R1209" s="558"/>
      <c r="S1209" s="558"/>
      <c r="T1209" s="558"/>
      <c r="U1209" s="558"/>
      <c r="V1209" s="558"/>
      <c r="W1209" s="558"/>
      <c r="X1209" s="558"/>
      <c r="Y1209" s="670" t="s">
        <v>1203</v>
      </c>
      <c r="Z1209" s="670"/>
      <c r="AA1209" s="670"/>
      <c r="AB1209" s="670"/>
      <c r="AC1209" s="670"/>
      <c r="AD1209" s="670"/>
      <c r="AE1209" s="12"/>
      <c r="AF1209" s="122"/>
      <c r="AG1209" s="212"/>
      <c r="AH1209" s="645" t="s">
        <v>7231</v>
      </c>
      <c r="AI1209" s="647"/>
      <c r="AK1209" s="665" t="s">
        <v>7337</v>
      </c>
      <c r="AL1209" s="665"/>
      <c r="AM1209" s="665" t="s">
        <v>7338</v>
      </c>
      <c r="AN1209" s="665"/>
      <c r="AO1209" s="638" t="s">
        <v>7223</v>
      </c>
      <c r="AP1209" s="638"/>
      <c r="AR1209" s="638" t="s">
        <v>7251</v>
      </c>
      <c r="AS1209" s="638"/>
      <c r="AU1209" s="666" t="s">
        <v>7234</v>
      </c>
      <c r="AV1209" s="666"/>
      <c r="AX1209" s="648" t="s">
        <v>7327</v>
      </c>
      <c r="AY1209" s="650"/>
    </row>
    <row r="1210" spans="1:51" s="72" customFormat="1" ht="15" customHeight="1">
      <c r="A1210" s="131"/>
      <c r="B1210" s="15"/>
      <c r="C1210" s="797" t="s">
        <v>175</v>
      </c>
      <c r="D1210" s="798"/>
      <c r="E1210" s="942"/>
      <c r="F1210" s="82" t="s">
        <v>132</v>
      </c>
      <c r="G1210" s="746" t="s">
        <v>176</v>
      </c>
      <c r="H1210" s="746"/>
      <c r="I1210" s="746"/>
      <c r="J1210" s="746"/>
      <c r="K1210" s="746"/>
      <c r="L1210" s="746"/>
      <c r="M1210" s="746"/>
      <c r="N1210" s="746"/>
      <c r="O1210" s="746"/>
      <c r="P1210" s="746"/>
      <c r="Q1210" s="746"/>
      <c r="R1210" s="746"/>
      <c r="S1210" s="746"/>
      <c r="T1210" s="746"/>
      <c r="U1210" s="746"/>
      <c r="V1210" s="746"/>
      <c r="W1210" s="746"/>
      <c r="X1210" s="746"/>
      <c r="Y1210" s="685"/>
      <c r="Z1210" s="685"/>
      <c r="AA1210" s="685"/>
      <c r="AB1210" s="685"/>
      <c r="AC1210" s="685"/>
      <c r="AD1210" s="685"/>
      <c r="AE1210" s="12"/>
      <c r="AF1210" s="122"/>
      <c r="AG1210" s="212"/>
      <c r="AH1210" s="704">
        <f>IF($AH$1191=$AJ$1191,0,IF(AND(SUM(C1193)&gt;0),0,1))</f>
        <v>0</v>
      </c>
      <c r="AI1210" s="705"/>
      <c r="AK1210" s="912">
        <f>C1193</f>
        <v>0</v>
      </c>
      <c r="AL1210" s="638"/>
      <c r="AM1210" s="912">
        <f>Y1270</f>
        <v>0</v>
      </c>
      <c r="AN1210" s="638"/>
      <c r="AO1210" s="877">
        <f>IF($AH$1204=$AJ$1204,0,IF(OR(SUM(AM1210)=SUM(AK1210),AND(SUM(AK1210)&gt;0,OR(AM1210="NS",AM1210="NA"))),0,1))</f>
        <v>0</v>
      </c>
      <c r="AP1210" s="878"/>
      <c r="AR1210" s="639">
        <f>IF($AH$1204=$AJ$1204,0,IF(OR(SUM(Y1210)&lt;=SUM($AK$1210),AND(SUM($AK$1210)&gt;0,OR(Y1210="NS",Y1210="NA"))),0,1))</f>
        <v>0</v>
      </c>
      <c r="AS1210" s="641"/>
      <c r="AU1210" s="661">
        <f>IF($AH$1204=$AJ$1204,0,IF(COUNTIF(Y1210:AD1269,"NS")=0,0,1))</f>
        <v>0</v>
      </c>
      <c r="AV1210" s="661"/>
      <c r="AX1210" s="708">
        <f>IF($AH$1204=$AJ$1204,0,IF(COUNTA(Y1210:AD1269)=COUNTIF(AW739:AX798,0),0,1))</f>
        <v>0</v>
      </c>
      <c r="AY1210" s="709"/>
    </row>
    <row r="1211" spans="1:51" s="72" customFormat="1" ht="15" customHeight="1">
      <c r="A1211" s="131"/>
      <c r="B1211" s="15"/>
      <c r="C1211" s="799"/>
      <c r="D1211" s="800"/>
      <c r="E1211" s="943"/>
      <c r="F1211" s="82" t="s">
        <v>133</v>
      </c>
      <c r="G1211" s="746" t="s">
        <v>178</v>
      </c>
      <c r="H1211" s="746"/>
      <c r="I1211" s="746"/>
      <c r="J1211" s="746"/>
      <c r="K1211" s="746"/>
      <c r="L1211" s="746"/>
      <c r="M1211" s="746"/>
      <c r="N1211" s="746"/>
      <c r="O1211" s="746"/>
      <c r="P1211" s="746"/>
      <c r="Q1211" s="746"/>
      <c r="R1211" s="746"/>
      <c r="S1211" s="746"/>
      <c r="T1211" s="746"/>
      <c r="U1211" s="746"/>
      <c r="V1211" s="746"/>
      <c r="W1211" s="746"/>
      <c r="X1211" s="746"/>
      <c r="Y1211" s="685"/>
      <c r="Z1211" s="685"/>
      <c r="AA1211" s="685"/>
      <c r="AB1211" s="685"/>
      <c r="AC1211" s="685"/>
      <c r="AD1211" s="685"/>
      <c r="AE1211" s="12"/>
      <c r="AF1211" s="122"/>
      <c r="AG1211" s="212"/>
      <c r="AR1211" s="639">
        <f t="shared" ref="AR1211:AR1219" si="551">IF($AH$1204=$AJ$1204,0,IF(OR(SUM(Y1211)&lt;=SUM($AK$1210),AND(SUM($AK$1210)&gt;0,OR(Y1211="NS",Y1211="NA"))),0,1))</f>
        <v>0</v>
      </c>
      <c r="AS1211" s="641"/>
    </row>
    <row r="1212" spans="1:51" s="72" customFormat="1" ht="15" customHeight="1">
      <c r="A1212" s="131"/>
      <c r="B1212" s="15"/>
      <c r="C1212" s="799"/>
      <c r="D1212" s="800"/>
      <c r="E1212" s="943"/>
      <c r="F1212" s="82" t="s">
        <v>134</v>
      </c>
      <c r="G1212" s="746" t="s">
        <v>180</v>
      </c>
      <c r="H1212" s="746"/>
      <c r="I1212" s="746"/>
      <c r="J1212" s="746"/>
      <c r="K1212" s="746"/>
      <c r="L1212" s="746"/>
      <c r="M1212" s="746"/>
      <c r="N1212" s="746"/>
      <c r="O1212" s="746"/>
      <c r="P1212" s="746"/>
      <c r="Q1212" s="746"/>
      <c r="R1212" s="746"/>
      <c r="S1212" s="746"/>
      <c r="T1212" s="746"/>
      <c r="U1212" s="746"/>
      <c r="V1212" s="746"/>
      <c r="W1212" s="746"/>
      <c r="X1212" s="746"/>
      <c r="Y1212" s="685"/>
      <c r="Z1212" s="685"/>
      <c r="AA1212" s="685"/>
      <c r="AB1212" s="685"/>
      <c r="AC1212" s="685"/>
      <c r="AD1212" s="685"/>
      <c r="AE1212" s="12"/>
      <c r="AF1212" s="122"/>
      <c r="AG1212" s="212"/>
      <c r="AR1212" s="639">
        <f t="shared" si="551"/>
        <v>0</v>
      </c>
      <c r="AS1212" s="641"/>
    </row>
    <row r="1213" spans="1:51" s="72" customFormat="1" ht="15" customHeight="1">
      <c r="A1213" s="131"/>
      <c r="B1213" s="15"/>
      <c r="C1213" s="799"/>
      <c r="D1213" s="800"/>
      <c r="E1213" s="943"/>
      <c r="F1213" s="82" t="s">
        <v>135</v>
      </c>
      <c r="G1213" s="746" t="s">
        <v>182</v>
      </c>
      <c r="H1213" s="746"/>
      <c r="I1213" s="746"/>
      <c r="J1213" s="746"/>
      <c r="K1213" s="746"/>
      <c r="L1213" s="746"/>
      <c r="M1213" s="746"/>
      <c r="N1213" s="746"/>
      <c r="O1213" s="746"/>
      <c r="P1213" s="746"/>
      <c r="Q1213" s="746"/>
      <c r="R1213" s="746"/>
      <c r="S1213" s="746"/>
      <c r="T1213" s="746"/>
      <c r="U1213" s="746"/>
      <c r="V1213" s="746"/>
      <c r="W1213" s="746"/>
      <c r="X1213" s="746"/>
      <c r="Y1213" s="685"/>
      <c r="Z1213" s="685"/>
      <c r="AA1213" s="685"/>
      <c r="AB1213" s="685"/>
      <c r="AC1213" s="685"/>
      <c r="AD1213" s="685"/>
      <c r="AE1213" s="12"/>
      <c r="AF1213" s="122"/>
      <c r="AG1213" s="212"/>
      <c r="AR1213" s="639">
        <f t="shared" si="551"/>
        <v>0</v>
      </c>
      <c r="AS1213" s="641"/>
    </row>
    <row r="1214" spans="1:51" s="72" customFormat="1" ht="15" customHeight="1">
      <c r="A1214" s="131"/>
      <c r="B1214" s="15"/>
      <c r="C1214" s="799"/>
      <c r="D1214" s="800"/>
      <c r="E1214" s="943"/>
      <c r="F1214" s="82" t="s">
        <v>136</v>
      </c>
      <c r="G1214" s="746" t="s">
        <v>183</v>
      </c>
      <c r="H1214" s="746"/>
      <c r="I1214" s="746"/>
      <c r="J1214" s="746"/>
      <c r="K1214" s="746"/>
      <c r="L1214" s="746"/>
      <c r="M1214" s="746"/>
      <c r="N1214" s="746"/>
      <c r="O1214" s="746"/>
      <c r="P1214" s="746"/>
      <c r="Q1214" s="746"/>
      <c r="R1214" s="746"/>
      <c r="S1214" s="746"/>
      <c r="T1214" s="746"/>
      <c r="U1214" s="746"/>
      <c r="V1214" s="746"/>
      <c r="W1214" s="746"/>
      <c r="X1214" s="746"/>
      <c r="Y1214" s="685"/>
      <c r="Z1214" s="685"/>
      <c r="AA1214" s="685"/>
      <c r="AB1214" s="685"/>
      <c r="AC1214" s="685"/>
      <c r="AD1214" s="685"/>
      <c r="AE1214" s="12"/>
      <c r="AF1214" s="122"/>
      <c r="AG1214" s="212"/>
      <c r="AR1214" s="639">
        <f t="shared" si="551"/>
        <v>0</v>
      </c>
      <c r="AS1214" s="641"/>
    </row>
    <row r="1215" spans="1:51" s="72" customFormat="1" ht="15" customHeight="1">
      <c r="A1215" s="131"/>
      <c r="B1215" s="15"/>
      <c r="C1215" s="799"/>
      <c r="D1215" s="800"/>
      <c r="E1215" s="943"/>
      <c r="F1215" s="82" t="s">
        <v>137</v>
      </c>
      <c r="G1215" s="746" t="s">
        <v>185</v>
      </c>
      <c r="H1215" s="746"/>
      <c r="I1215" s="746"/>
      <c r="J1215" s="746"/>
      <c r="K1215" s="746"/>
      <c r="L1215" s="746"/>
      <c r="M1215" s="746"/>
      <c r="N1215" s="746"/>
      <c r="O1215" s="746"/>
      <c r="P1215" s="746"/>
      <c r="Q1215" s="746"/>
      <c r="R1215" s="746"/>
      <c r="S1215" s="746"/>
      <c r="T1215" s="746"/>
      <c r="U1215" s="746"/>
      <c r="V1215" s="746"/>
      <c r="W1215" s="746"/>
      <c r="X1215" s="746"/>
      <c r="Y1215" s="685"/>
      <c r="Z1215" s="685"/>
      <c r="AA1215" s="685"/>
      <c r="AB1215" s="685"/>
      <c r="AC1215" s="685"/>
      <c r="AD1215" s="685"/>
      <c r="AE1215" s="12"/>
      <c r="AF1215" s="122"/>
      <c r="AG1215" s="212"/>
      <c r="AR1215" s="639">
        <f t="shared" si="551"/>
        <v>0</v>
      </c>
      <c r="AS1215" s="641"/>
    </row>
    <row r="1216" spans="1:51" s="72" customFormat="1" ht="15" customHeight="1">
      <c r="A1216" s="131"/>
      <c r="B1216" s="15"/>
      <c r="C1216" s="799"/>
      <c r="D1216" s="800"/>
      <c r="E1216" s="943"/>
      <c r="F1216" s="82" t="s">
        <v>138</v>
      </c>
      <c r="G1216" s="746" t="s">
        <v>830</v>
      </c>
      <c r="H1216" s="746"/>
      <c r="I1216" s="746"/>
      <c r="J1216" s="746"/>
      <c r="K1216" s="746"/>
      <c r="L1216" s="746"/>
      <c r="M1216" s="746"/>
      <c r="N1216" s="746"/>
      <c r="O1216" s="746"/>
      <c r="P1216" s="746"/>
      <c r="Q1216" s="746"/>
      <c r="R1216" s="746"/>
      <c r="S1216" s="746"/>
      <c r="T1216" s="746"/>
      <c r="U1216" s="746"/>
      <c r="V1216" s="746"/>
      <c r="W1216" s="746"/>
      <c r="X1216" s="746"/>
      <c r="Y1216" s="685"/>
      <c r="Z1216" s="685"/>
      <c r="AA1216" s="685"/>
      <c r="AB1216" s="685"/>
      <c r="AC1216" s="685"/>
      <c r="AD1216" s="685"/>
      <c r="AE1216" s="12"/>
      <c r="AF1216" s="122"/>
      <c r="AG1216" s="212"/>
      <c r="AR1216" s="639">
        <f t="shared" si="551"/>
        <v>0</v>
      </c>
      <c r="AS1216" s="641"/>
    </row>
    <row r="1217" spans="1:45" s="72" customFormat="1" ht="15" customHeight="1">
      <c r="A1217" s="131"/>
      <c r="B1217" s="15"/>
      <c r="C1217" s="799"/>
      <c r="D1217" s="800"/>
      <c r="E1217" s="943"/>
      <c r="F1217" s="82" t="s">
        <v>139</v>
      </c>
      <c r="G1217" s="746" t="s">
        <v>188</v>
      </c>
      <c r="H1217" s="746"/>
      <c r="I1217" s="746"/>
      <c r="J1217" s="746"/>
      <c r="K1217" s="746"/>
      <c r="L1217" s="746"/>
      <c r="M1217" s="746"/>
      <c r="N1217" s="746"/>
      <c r="O1217" s="746"/>
      <c r="P1217" s="746"/>
      <c r="Q1217" s="746"/>
      <c r="R1217" s="746"/>
      <c r="S1217" s="746"/>
      <c r="T1217" s="746"/>
      <c r="U1217" s="746"/>
      <c r="V1217" s="746"/>
      <c r="W1217" s="746"/>
      <c r="X1217" s="746"/>
      <c r="Y1217" s="685"/>
      <c r="Z1217" s="685"/>
      <c r="AA1217" s="685"/>
      <c r="AB1217" s="685"/>
      <c r="AC1217" s="685"/>
      <c r="AD1217" s="685"/>
      <c r="AE1217" s="12"/>
      <c r="AF1217" s="122"/>
      <c r="AG1217" s="212"/>
      <c r="AR1217" s="639">
        <f t="shared" si="551"/>
        <v>0</v>
      </c>
      <c r="AS1217" s="641"/>
    </row>
    <row r="1218" spans="1:45" s="72" customFormat="1" ht="15" customHeight="1">
      <c r="A1218" s="131"/>
      <c r="B1218" s="15"/>
      <c r="C1218" s="799"/>
      <c r="D1218" s="800"/>
      <c r="E1218" s="943"/>
      <c r="F1218" s="82" t="s">
        <v>140</v>
      </c>
      <c r="G1218" s="746" t="s">
        <v>190</v>
      </c>
      <c r="H1218" s="746"/>
      <c r="I1218" s="746"/>
      <c r="J1218" s="746"/>
      <c r="K1218" s="746"/>
      <c r="L1218" s="746"/>
      <c r="M1218" s="746"/>
      <c r="N1218" s="746"/>
      <c r="O1218" s="746"/>
      <c r="P1218" s="746"/>
      <c r="Q1218" s="746"/>
      <c r="R1218" s="746"/>
      <c r="S1218" s="746"/>
      <c r="T1218" s="746"/>
      <c r="U1218" s="746"/>
      <c r="V1218" s="746"/>
      <c r="W1218" s="746"/>
      <c r="X1218" s="746"/>
      <c r="Y1218" s="685"/>
      <c r="Z1218" s="685"/>
      <c r="AA1218" s="685"/>
      <c r="AB1218" s="685"/>
      <c r="AC1218" s="685"/>
      <c r="AD1218" s="685"/>
      <c r="AE1218" s="12"/>
      <c r="AF1218" s="122"/>
      <c r="AG1218" s="212"/>
      <c r="AR1218" s="639">
        <f t="shared" si="551"/>
        <v>0</v>
      </c>
      <c r="AS1218" s="641"/>
    </row>
    <row r="1219" spans="1:45" s="72" customFormat="1" ht="15" customHeight="1">
      <c r="A1219" s="131"/>
      <c r="B1219" s="15"/>
      <c r="C1219" s="799"/>
      <c r="D1219" s="800"/>
      <c r="E1219" s="943"/>
      <c r="F1219" s="150" t="s">
        <v>141</v>
      </c>
      <c r="G1219" s="746" t="s">
        <v>193</v>
      </c>
      <c r="H1219" s="746"/>
      <c r="I1219" s="746"/>
      <c r="J1219" s="746"/>
      <c r="K1219" s="746"/>
      <c r="L1219" s="746"/>
      <c r="M1219" s="746"/>
      <c r="N1219" s="746"/>
      <c r="O1219" s="746"/>
      <c r="P1219" s="746"/>
      <c r="Q1219" s="746"/>
      <c r="R1219" s="746"/>
      <c r="S1219" s="746"/>
      <c r="T1219" s="746"/>
      <c r="U1219" s="746"/>
      <c r="V1219" s="746"/>
      <c r="W1219" s="746"/>
      <c r="X1219" s="746"/>
      <c r="Y1219" s="685"/>
      <c r="Z1219" s="685"/>
      <c r="AA1219" s="685"/>
      <c r="AB1219" s="685"/>
      <c r="AC1219" s="685"/>
      <c r="AD1219" s="685"/>
      <c r="AE1219" s="12"/>
      <c r="AF1219" s="122"/>
      <c r="AG1219" s="212"/>
      <c r="AR1219" s="639">
        <f t="shared" si="551"/>
        <v>0</v>
      </c>
      <c r="AS1219" s="641"/>
    </row>
    <row r="1220" spans="1:45" s="72" customFormat="1" ht="15" customHeight="1">
      <c r="A1220" s="131"/>
      <c r="B1220" s="15"/>
      <c r="C1220" s="799"/>
      <c r="D1220" s="800"/>
      <c r="E1220" s="943"/>
      <c r="F1220" s="150" t="s">
        <v>142</v>
      </c>
      <c r="G1220" s="746" t="s">
        <v>195</v>
      </c>
      <c r="H1220" s="746"/>
      <c r="I1220" s="746"/>
      <c r="J1220" s="746"/>
      <c r="K1220" s="746"/>
      <c r="L1220" s="746"/>
      <c r="M1220" s="746"/>
      <c r="N1220" s="746"/>
      <c r="O1220" s="746"/>
      <c r="P1220" s="746"/>
      <c r="Q1220" s="746"/>
      <c r="R1220" s="746"/>
      <c r="S1220" s="746"/>
      <c r="T1220" s="746"/>
      <c r="U1220" s="746"/>
      <c r="V1220" s="746"/>
      <c r="W1220" s="746"/>
      <c r="X1220" s="746"/>
      <c r="Y1220" s="685"/>
      <c r="Z1220" s="685"/>
      <c r="AA1220" s="685"/>
      <c r="AB1220" s="685"/>
      <c r="AC1220" s="685"/>
      <c r="AD1220" s="685"/>
      <c r="AE1220" s="12"/>
      <c r="AF1220" s="122"/>
      <c r="AG1220" s="212"/>
      <c r="AR1220" s="639">
        <f t="shared" ref="AR1220:AR1269" si="552">IF($AH$1204=$AJ$1204,0,IF(OR(SUM(Y1220)&lt;=SUM($AK$1210),AND(SUM($AK$1210)&gt;0,OR(Y1220="NS",Y1220="NA"))),0,1))</f>
        <v>0</v>
      </c>
      <c r="AS1220" s="641"/>
    </row>
    <row r="1221" spans="1:45" s="72" customFormat="1" ht="15" customHeight="1">
      <c r="A1221" s="131"/>
      <c r="B1221" s="15"/>
      <c r="C1221" s="799"/>
      <c r="D1221" s="800"/>
      <c r="E1221" s="943"/>
      <c r="F1221" s="150" t="s">
        <v>143</v>
      </c>
      <c r="G1221" s="746" t="s">
        <v>197</v>
      </c>
      <c r="H1221" s="746"/>
      <c r="I1221" s="746"/>
      <c r="J1221" s="746"/>
      <c r="K1221" s="746"/>
      <c r="L1221" s="746"/>
      <c r="M1221" s="746"/>
      <c r="N1221" s="746"/>
      <c r="O1221" s="746"/>
      <c r="P1221" s="746"/>
      <c r="Q1221" s="746"/>
      <c r="R1221" s="746"/>
      <c r="S1221" s="746"/>
      <c r="T1221" s="746"/>
      <c r="U1221" s="746"/>
      <c r="V1221" s="746"/>
      <c r="W1221" s="746"/>
      <c r="X1221" s="746"/>
      <c r="Y1221" s="685"/>
      <c r="Z1221" s="685"/>
      <c r="AA1221" s="685"/>
      <c r="AB1221" s="685"/>
      <c r="AC1221" s="685"/>
      <c r="AD1221" s="685"/>
      <c r="AE1221" s="12"/>
      <c r="AF1221" s="122"/>
      <c r="AG1221" s="212"/>
      <c r="AR1221" s="639">
        <f t="shared" si="552"/>
        <v>0</v>
      </c>
      <c r="AS1221" s="641"/>
    </row>
    <row r="1222" spans="1:45" s="72" customFormat="1" ht="15" customHeight="1">
      <c r="A1222" s="131"/>
      <c r="B1222" s="15"/>
      <c r="C1222" s="799"/>
      <c r="D1222" s="800"/>
      <c r="E1222" s="943"/>
      <c r="F1222" s="150" t="s">
        <v>144</v>
      </c>
      <c r="G1222" s="746" t="s">
        <v>200</v>
      </c>
      <c r="H1222" s="746"/>
      <c r="I1222" s="746"/>
      <c r="J1222" s="746"/>
      <c r="K1222" s="746"/>
      <c r="L1222" s="746"/>
      <c r="M1222" s="746"/>
      <c r="N1222" s="746"/>
      <c r="O1222" s="746"/>
      <c r="P1222" s="746"/>
      <c r="Q1222" s="746"/>
      <c r="R1222" s="746"/>
      <c r="S1222" s="746"/>
      <c r="T1222" s="746"/>
      <c r="U1222" s="746"/>
      <c r="V1222" s="746"/>
      <c r="W1222" s="746"/>
      <c r="X1222" s="746"/>
      <c r="Y1222" s="685"/>
      <c r="Z1222" s="685"/>
      <c r="AA1222" s="685"/>
      <c r="AB1222" s="685"/>
      <c r="AC1222" s="685"/>
      <c r="AD1222" s="685"/>
      <c r="AE1222" s="12"/>
      <c r="AF1222" s="122"/>
      <c r="AG1222" s="212"/>
      <c r="AR1222" s="639">
        <f t="shared" si="552"/>
        <v>0</v>
      </c>
      <c r="AS1222" s="641"/>
    </row>
    <row r="1223" spans="1:45" s="72" customFormat="1" ht="15" customHeight="1">
      <c r="A1223" s="131"/>
      <c r="B1223" s="15"/>
      <c r="C1223" s="799"/>
      <c r="D1223" s="800"/>
      <c r="E1223" s="943"/>
      <c r="F1223" s="150" t="s">
        <v>145</v>
      </c>
      <c r="G1223" s="746" t="s">
        <v>202</v>
      </c>
      <c r="H1223" s="746"/>
      <c r="I1223" s="746"/>
      <c r="J1223" s="746"/>
      <c r="K1223" s="746"/>
      <c r="L1223" s="746"/>
      <c r="M1223" s="746"/>
      <c r="N1223" s="746"/>
      <c r="O1223" s="746"/>
      <c r="P1223" s="746"/>
      <c r="Q1223" s="746"/>
      <c r="R1223" s="746"/>
      <c r="S1223" s="746"/>
      <c r="T1223" s="746"/>
      <c r="U1223" s="746"/>
      <c r="V1223" s="746"/>
      <c r="W1223" s="746"/>
      <c r="X1223" s="746"/>
      <c r="Y1223" s="685"/>
      <c r="Z1223" s="685"/>
      <c r="AA1223" s="685"/>
      <c r="AB1223" s="685"/>
      <c r="AC1223" s="685"/>
      <c r="AD1223" s="685"/>
      <c r="AE1223" s="12"/>
      <c r="AF1223" s="122"/>
      <c r="AG1223" s="212"/>
      <c r="AR1223" s="639">
        <f t="shared" si="552"/>
        <v>0</v>
      </c>
      <c r="AS1223" s="641"/>
    </row>
    <row r="1224" spans="1:45" s="72" customFormat="1" ht="15" customHeight="1">
      <c r="A1224" s="131"/>
      <c r="B1224" s="15"/>
      <c r="C1224" s="799"/>
      <c r="D1224" s="800"/>
      <c r="E1224" s="943"/>
      <c r="F1224" s="150" t="s">
        <v>146</v>
      </c>
      <c r="G1224" s="746" t="s">
        <v>204</v>
      </c>
      <c r="H1224" s="746"/>
      <c r="I1224" s="746"/>
      <c r="J1224" s="746"/>
      <c r="K1224" s="746"/>
      <c r="L1224" s="746"/>
      <c r="M1224" s="746"/>
      <c r="N1224" s="746"/>
      <c r="O1224" s="746"/>
      <c r="P1224" s="746"/>
      <c r="Q1224" s="746"/>
      <c r="R1224" s="746"/>
      <c r="S1224" s="746"/>
      <c r="T1224" s="746"/>
      <c r="U1224" s="746"/>
      <c r="V1224" s="746"/>
      <c r="W1224" s="746"/>
      <c r="X1224" s="746"/>
      <c r="Y1224" s="685"/>
      <c r="Z1224" s="685"/>
      <c r="AA1224" s="685"/>
      <c r="AB1224" s="685"/>
      <c r="AC1224" s="685"/>
      <c r="AD1224" s="685"/>
      <c r="AE1224" s="12"/>
      <c r="AF1224" s="122"/>
      <c r="AG1224" s="212"/>
      <c r="AR1224" s="639">
        <f t="shared" si="552"/>
        <v>0</v>
      </c>
      <c r="AS1224" s="641"/>
    </row>
    <row r="1225" spans="1:45" s="72" customFormat="1" ht="15" customHeight="1">
      <c r="A1225" s="131"/>
      <c r="B1225" s="15"/>
      <c r="C1225" s="799"/>
      <c r="D1225" s="800"/>
      <c r="E1225" s="943"/>
      <c r="F1225" s="150" t="s">
        <v>147</v>
      </c>
      <c r="G1225" s="746" t="s">
        <v>206</v>
      </c>
      <c r="H1225" s="746"/>
      <c r="I1225" s="746"/>
      <c r="J1225" s="746"/>
      <c r="K1225" s="746"/>
      <c r="L1225" s="746"/>
      <c r="M1225" s="746"/>
      <c r="N1225" s="746"/>
      <c r="O1225" s="746"/>
      <c r="P1225" s="746"/>
      <c r="Q1225" s="746"/>
      <c r="R1225" s="746"/>
      <c r="S1225" s="746"/>
      <c r="T1225" s="746"/>
      <c r="U1225" s="746"/>
      <c r="V1225" s="746"/>
      <c r="W1225" s="746"/>
      <c r="X1225" s="746"/>
      <c r="Y1225" s="685"/>
      <c r="Z1225" s="685"/>
      <c r="AA1225" s="685"/>
      <c r="AB1225" s="685"/>
      <c r="AC1225" s="685"/>
      <c r="AD1225" s="685"/>
      <c r="AE1225" s="12"/>
      <c r="AF1225" s="122"/>
      <c r="AG1225" s="212"/>
      <c r="AR1225" s="639">
        <f t="shared" si="552"/>
        <v>0</v>
      </c>
      <c r="AS1225" s="641"/>
    </row>
    <row r="1226" spans="1:45" s="72" customFormat="1" ht="15" customHeight="1">
      <c r="A1226" s="131"/>
      <c r="B1226" s="15"/>
      <c r="C1226" s="799"/>
      <c r="D1226" s="800"/>
      <c r="E1226" s="943"/>
      <c r="F1226" s="150" t="s">
        <v>148</v>
      </c>
      <c r="G1226" s="746" t="s">
        <v>659</v>
      </c>
      <c r="H1226" s="746"/>
      <c r="I1226" s="746"/>
      <c r="J1226" s="746"/>
      <c r="K1226" s="746"/>
      <c r="L1226" s="746"/>
      <c r="M1226" s="746"/>
      <c r="N1226" s="746"/>
      <c r="O1226" s="746"/>
      <c r="P1226" s="746"/>
      <c r="Q1226" s="746"/>
      <c r="R1226" s="746"/>
      <c r="S1226" s="746"/>
      <c r="T1226" s="746"/>
      <c r="U1226" s="746"/>
      <c r="V1226" s="746"/>
      <c r="W1226" s="746"/>
      <c r="X1226" s="746"/>
      <c r="Y1226" s="685"/>
      <c r="Z1226" s="685"/>
      <c r="AA1226" s="685"/>
      <c r="AB1226" s="685"/>
      <c r="AC1226" s="685"/>
      <c r="AD1226" s="685"/>
      <c r="AE1226" s="12"/>
      <c r="AF1226" s="122"/>
      <c r="AG1226" s="212"/>
      <c r="AR1226" s="639">
        <f t="shared" si="552"/>
        <v>0</v>
      </c>
      <c r="AS1226" s="641"/>
    </row>
    <row r="1227" spans="1:45" s="72" customFormat="1" ht="15" customHeight="1">
      <c r="A1227" s="131"/>
      <c r="B1227" s="15"/>
      <c r="C1227" s="799"/>
      <c r="D1227" s="800"/>
      <c r="E1227" s="943"/>
      <c r="F1227" s="150" t="s">
        <v>657</v>
      </c>
      <c r="G1227" s="746" t="s">
        <v>680</v>
      </c>
      <c r="H1227" s="746"/>
      <c r="I1227" s="746"/>
      <c r="J1227" s="746"/>
      <c r="K1227" s="746"/>
      <c r="L1227" s="746"/>
      <c r="M1227" s="746"/>
      <c r="N1227" s="746"/>
      <c r="O1227" s="746"/>
      <c r="P1227" s="746"/>
      <c r="Q1227" s="746"/>
      <c r="R1227" s="746"/>
      <c r="S1227" s="746"/>
      <c r="T1227" s="746"/>
      <c r="U1227" s="746"/>
      <c r="V1227" s="746"/>
      <c r="W1227" s="746"/>
      <c r="X1227" s="746"/>
      <c r="Y1227" s="685"/>
      <c r="Z1227" s="685"/>
      <c r="AA1227" s="685"/>
      <c r="AB1227" s="685"/>
      <c r="AC1227" s="685"/>
      <c r="AD1227" s="685"/>
      <c r="AE1227" s="12"/>
      <c r="AF1227" s="122"/>
      <c r="AG1227" s="212"/>
      <c r="AR1227" s="639">
        <f t="shared" si="552"/>
        <v>0</v>
      </c>
      <c r="AS1227" s="641"/>
    </row>
    <row r="1228" spans="1:45" s="72" customFormat="1" ht="15" customHeight="1">
      <c r="A1228" s="131"/>
      <c r="B1228" s="15"/>
      <c r="C1228" s="799"/>
      <c r="D1228" s="800"/>
      <c r="E1228" s="943"/>
      <c r="F1228" s="150" t="s">
        <v>658</v>
      </c>
      <c r="G1228" s="746" t="s">
        <v>880</v>
      </c>
      <c r="H1228" s="746"/>
      <c r="I1228" s="746"/>
      <c r="J1228" s="746"/>
      <c r="K1228" s="746"/>
      <c r="L1228" s="746"/>
      <c r="M1228" s="746"/>
      <c r="N1228" s="746"/>
      <c r="O1228" s="746"/>
      <c r="P1228" s="746"/>
      <c r="Q1228" s="746"/>
      <c r="R1228" s="746"/>
      <c r="S1228" s="746"/>
      <c r="T1228" s="746"/>
      <c r="U1228" s="746"/>
      <c r="V1228" s="746"/>
      <c r="W1228" s="746"/>
      <c r="X1228" s="746"/>
      <c r="Y1228" s="685"/>
      <c r="Z1228" s="685"/>
      <c r="AA1228" s="685"/>
      <c r="AB1228" s="685"/>
      <c r="AC1228" s="685"/>
      <c r="AD1228" s="685"/>
      <c r="AE1228" s="12"/>
      <c r="AF1228" s="122"/>
      <c r="AG1228" s="212"/>
      <c r="AR1228" s="639">
        <f t="shared" si="552"/>
        <v>0</v>
      </c>
      <c r="AS1228" s="641"/>
    </row>
    <row r="1229" spans="1:45" s="72" customFormat="1" ht="15" customHeight="1">
      <c r="A1229" s="131"/>
      <c r="B1229" s="15"/>
      <c r="C1229" s="799"/>
      <c r="D1229" s="800"/>
      <c r="E1229" s="943"/>
      <c r="F1229" s="150" t="s">
        <v>878</v>
      </c>
      <c r="G1229" s="746" t="s">
        <v>881</v>
      </c>
      <c r="H1229" s="746"/>
      <c r="I1229" s="746"/>
      <c r="J1229" s="746"/>
      <c r="K1229" s="746"/>
      <c r="L1229" s="746"/>
      <c r="M1229" s="746"/>
      <c r="N1229" s="746"/>
      <c r="O1229" s="746"/>
      <c r="P1229" s="746"/>
      <c r="Q1229" s="746"/>
      <c r="R1229" s="746"/>
      <c r="S1229" s="746"/>
      <c r="T1229" s="746"/>
      <c r="U1229" s="746"/>
      <c r="V1229" s="746"/>
      <c r="W1229" s="746"/>
      <c r="X1229" s="746"/>
      <c r="Y1229" s="685"/>
      <c r="Z1229" s="685"/>
      <c r="AA1229" s="685"/>
      <c r="AB1229" s="685"/>
      <c r="AC1229" s="685"/>
      <c r="AD1229" s="685"/>
      <c r="AE1229" s="12"/>
      <c r="AF1229" s="122"/>
      <c r="AG1229" s="212"/>
      <c r="AR1229" s="639">
        <f t="shared" si="552"/>
        <v>0</v>
      </c>
      <c r="AS1229" s="641"/>
    </row>
    <row r="1230" spans="1:45" s="72" customFormat="1" ht="15" customHeight="1">
      <c r="A1230" s="131"/>
      <c r="B1230" s="15"/>
      <c r="C1230" s="801"/>
      <c r="D1230" s="802"/>
      <c r="E1230" s="944"/>
      <c r="F1230" s="150" t="s">
        <v>879</v>
      </c>
      <c r="G1230" s="746" t="s">
        <v>256</v>
      </c>
      <c r="H1230" s="746"/>
      <c r="I1230" s="746"/>
      <c r="J1230" s="746"/>
      <c r="K1230" s="746"/>
      <c r="L1230" s="746"/>
      <c r="M1230" s="746"/>
      <c r="N1230" s="746"/>
      <c r="O1230" s="746"/>
      <c r="P1230" s="746"/>
      <c r="Q1230" s="746"/>
      <c r="R1230" s="746"/>
      <c r="S1230" s="746"/>
      <c r="T1230" s="746"/>
      <c r="U1230" s="746"/>
      <c r="V1230" s="746"/>
      <c r="W1230" s="746"/>
      <c r="X1230" s="746"/>
      <c r="Y1230" s="685"/>
      <c r="Z1230" s="685"/>
      <c r="AA1230" s="685"/>
      <c r="AB1230" s="685"/>
      <c r="AC1230" s="685"/>
      <c r="AD1230" s="685"/>
      <c r="AE1230" s="12"/>
      <c r="AF1230" s="122"/>
      <c r="AG1230" s="212"/>
      <c r="AR1230" s="639">
        <f t="shared" si="552"/>
        <v>0</v>
      </c>
      <c r="AS1230" s="641"/>
    </row>
    <row r="1231" spans="1:45" s="72" customFormat="1" ht="15" customHeight="1">
      <c r="A1231" s="131"/>
      <c r="B1231" s="15"/>
      <c r="C1231" s="797" t="s">
        <v>210</v>
      </c>
      <c r="D1231" s="798"/>
      <c r="E1231" s="942"/>
      <c r="F1231" s="82" t="s">
        <v>150</v>
      </c>
      <c r="G1231" s="746" t="s">
        <v>211</v>
      </c>
      <c r="H1231" s="746"/>
      <c r="I1231" s="746"/>
      <c r="J1231" s="746"/>
      <c r="K1231" s="746"/>
      <c r="L1231" s="746"/>
      <c r="M1231" s="746"/>
      <c r="N1231" s="746"/>
      <c r="O1231" s="746"/>
      <c r="P1231" s="746"/>
      <c r="Q1231" s="746"/>
      <c r="R1231" s="746"/>
      <c r="S1231" s="746"/>
      <c r="T1231" s="746"/>
      <c r="U1231" s="746"/>
      <c r="V1231" s="746"/>
      <c r="W1231" s="746"/>
      <c r="X1231" s="746"/>
      <c r="Y1231" s="685"/>
      <c r="Z1231" s="685"/>
      <c r="AA1231" s="685"/>
      <c r="AB1231" s="685"/>
      <c r="AC1231" s="685"/>
      <c r="AD1231" s="685"/>
      <c r="AE1231" s="12"/>
      <c r="AF1231" s="122"/>
      <c r="AG1231" s="212"/>
      <c r="AR1231" s="639">
        <f t="shared" si="552"/>
        <v>0</v>
      </c>
      <c r="AS1231" s="641"/>
    </row>
    <row r="1232" spans="1:45" s="72" customFormat="1" ht="15" customHeight="1">
      <c r="A1232" s="131"/>
      <c r="B1232" s="15"/>
      <c r="C1232" s="799"/>
      <c r="D1232" s="800"/>
      <c r="E1232" s="943"/>
      <c r="F1232" s="82" t="s">
        <v>151</v>
      </c>
      <c r="G1232" s="746" t="s">
        <v>213</v>
      </c>
      <c r="H1232" s="746"/>
      <c r="I1232" s="746"/>
      <c r="J1232" s="746"/>
      <c r="K1232" s="746"/>
      <c r="L1232" s="746"/>
      <c r="M1232" s="746"/>
      <c r="N1232" s="746"/>
      <c r="O1232" s="746"/>
      <c r="P1232" s="746"/>
      <c r="Q1232" s="746"/>
      <c r="R1232" s="746"/>
      <c r="S1232" s="746"/>
      <c r="T1232" s="746"/>
      <c r="U1232" s="746"/>
      <c r="V1232" s="746"/>
      <c r="W1232" s="746"/>
      <c r="X1232" s="746"/>
      <c r="Y1232" s="685"/>
      <c r="Z1232" s="685"/>
      <c r="AA1232" s="685"/>
      <c r="AB1232" s="685"/>
      <c r="AC1232" s="685"/>
      <c r="AD1232" s="685"/>
      <c r="AE1232" s="12"/>
      <c r="AF1232" s="122"/>
      <c r="AG1232" s="212"/>
      <c r="AR1232" s="639">
        <f t="shared" si="552"/>
        <v>0</v>
      </c>
      <c r="AS1232" s="641"/>
    </row>
    <row r="1233" spans="1:45" s="72" customFormat="1" ht="15" customHeight="1">
      <c r="A1233" s="131"/>
      <c r="B1233" s="15"/>
      <c r="C1233" s="799"/>
      <c r="D1233" s="800"/>
      <c r="E1233" s="943"/>
      <c r="F1233" s="82" t="s">
        <v>152</v>
      </c>
      <c r="G1233" s="746" t="s">
        <v>215</v>
      </c>
      <c r="H1233" s="746"/>
      <c r="I1233" s="746"/>
      <c r="J1233" s="746"/>
      <c r="K1233" s="746"/>
      <c r="L1233" s="746"/>
      <c r="M1233" s="746"/>
      <c r="N1233" s="746"/>
      <c r="O1233" s="746"/>
      <c r="P1233" s="746"/>
      <c r="Q1233" s="746"/>
      <c r="R1233" s="746"/>
      <c r="S1233" s="746"/>
      <c r="T1233" s="746"/>
      <c r="U1233" s="746"/>
      <c r="V1233" s="746"/>
      <c r="W1233" s="746"/>
      <c r="X1233" s="746"/>
      <c r="Y1233" s="685"/>
      <c r="Z1233" s="685"/>
      <c r="AA1233" s="685"/>
      <c r="AB1233" s="685"/>
      <c r="AC1233" s="685"/>
      <c r="AD1233" s="685"/>
      <c r="AE1233" s="12"/>
      <c r="AF1233" s="122"/>
      <c r="AG1233" s="212"/>
      <c r="AR1233" s="639">
        <f t="shared" si="552"/>
        <v>0</v>
      </c>
      <c r="AS1233" s="641"/>
    </row>
    <row r="1234" spans="1:45" s="72" customFormat="1" ht="15" customHeight="1">
      <c r="A1234" s="131"/>
      <c r="B1234" s="15"/>
      <c r="C1234" s="799"/>
      <c r="D1234" s="800"/>
      <c r="E1234" s="943"/>
      <c r="F1234" s="82" t="s">
        <v>153</v>
      </c>
      <c r="G1234" s="746" t="s">
        <v>216</v>
      </c>
      <c r="H1234" s="746"/>
      <c r="I1234" s="746"/>
      <c r="J1234" s="746"/>
      <c r="K1234" s="746"/>
      <c r="L1234" s="746"/>
      <c r="M1234" s="746"/>
      <c r="N1234" s="746"/>
      <c r="O1234" s="746"/>
      <c r="P1234" s="746"/>
      <c r="Q1234" s="746"/>
      <c r="R1234" s="746"/>
      <c r="S1234" s="746"/>
      <c r="T1234" s="746"/>
      <c r="U1234" s="746"/>
      <c r="V1234" s="746"/>
      <c r="W1234" s="746"/>
      <c r="X1234" s="746"/>
      <c r="Y1234" s="685"/>
      <c r="Z1234" s="685"/>
      <c r="AA1234" s="685"/>
      <c r="AB1234" s="685"/>
      <c r="AC1234" s="685"/>
      <c r="AD1234" s="685"/>
      <c r="AE1234" s="12"/>
      <c r="AF1234" s="122"/>
      <c r="AG1234" s="212"/>
      <c r="AR1234" s="639">
        <f t="shared" si="552"/>
        <v>0</v>
      </c>
      <c r="AS1234" s="641"/>
    </row>
    <row r="1235" spans="1:45" s="72" customFormat="1" ht="15" customHeight="1">
      <c r="A1235" s="131"/>
      <c r="B1235" s="15"/>
      <c r="C1235" s="799"/>
      <c r="D1235" s="800"/>
      <c r="E1235" s="943"/>
      <c r="F1235" s="82" t="s">
        <v>154</v>
      </c>
      <c r="G1235" s="746" t="s">
        <v>218</v>
      </c>
      <c r="H1235" s="746"/>
      <c r="I1235" s="746"/>
      <c r="J1235" s="746"/>
      <c r="K1235" s="746"/>
      <c r="L1235" s="746"/>
      <c r="M1235" s="746"/>
      <c r="N1235" s="746"/>
      <c r="O1235" s="746"/>
      <c r="P1235" s="746"/>
      <c r="Q1235" s="746"/>
      <c r="R1235" s="746"/>
      <c r="S1235" s="746"/>
      <c r="T1235" s="746"/>
      <c r="U1235" s="746"/>
      <c r="V1235" s="746"/>
      <c r="W1235" s="746"/>
      <c r="X1235" s="746"/>
      <c r="Y1235" s="685"/>
      <c r="Z1235" s="685"/>
      <c r="AA1235" s="685"/>
      <c r="AB1235" s="685"/>
      <c r="AC1235" s="685"/>
      <c r="AD1235" s="685"/>
      <c r="AE1235" s="12"/>
      <c r="AF1235" s="122"/>
      <c r="AG1235" s="212"/>
      <c r="AR1235" s="639">
        <f t="shared" si="552"/>
        <v>0</v>
      </c>
      <c r="AS1235" s="641"/>
    </row>
    <row r="1236" spans="1:45" s="72" customFormat="1" ht="15" customHeight="1">
      <c r="A1236" s="131"/>
      <c r="B1236" s="15"/>
      <c r="C1236" s="801"/>
      <c r="D1236" s="802"/>
      <c r="E1236" s="944"/>
      <c r="F1236" s="82" t="s">
        <v>155</v>
      </c>
      <c r="G1236" s="746" t="s">
        <v>257</v>
      </c>
      <c r="H1236" s="746"/>
      <c r="I1236" s="746"/>
      <c r="J1236" s="746"/>
      <c r="K1236" s="746"/>
      <c r="L1236" s="746"/>
      <c r="M1236" s="746"/>
      <c r="N1236" s="746"/>
      <c r="O1236" s="746"/>
      <c r="P1236" s="746"/>
      <c r="Q1236" s="746"/>
      <c r="R1236" s="746"/>
      <c r="S1236" s="746"/>
      <c r="T1236" s="746"/>
      <c r="U1236" s="746"/>
      <c r="V1236" s="746"/>
      <c r="W1236" s="746"/>
      <c r="X1236" s="746"/>
      <c r="Y1236" s="685"/>
      <c r="Z1236" s="685"/>
      <c r="AA1236" s="685"/>
      <c r="AB1236" s="685"/>
      <c r="AC1236" s="685"/>
      <c r="AD1236" s="685"/>
      <c r="AE1236" s="12"/>
      <c r="AF1236" s="122"/>
      <c r="AG1236" s="212"/>
      <c r="AR1236" s="639">
        <f t="shared" si="552"/>
        <v>0</v>
      </c>
      <c r="AS1236" s="641"/>
    </row>
    <row r="1237" spans="1:45" s="72" customFormat="1" ht="15" customHeight="1">
      <c r="A1237" s="131"/>
      <c r="B1237" s="15"/>
      <c r="C1237" s="936" t="s">
        <v>68</v>
      </c>
      <c r="D1237" s="937"/>
      <c r="E1237" s="937"/>
      <c r="F1237" s="938"/>
      <c r="G1237" s="746" t="s">
        <v>220</v>
      </c>
      <c r="H1237" s="746"/>
      <c r="I1237" s="746"/>
      <c r="J1237" s="746"/>
      <c r="K1237" s="746"/>
      <c r="L1237" s="746"/>
      <c r="M1237" s="746"/>
      <c r="N1237" s="746"/>
      <c r="O1237" s="746"/>
      <c r="P1237" s="746"/>
      <c r="Q1237" s="746"/>
      <c r="R1237" s="746"/>
      <c r="S1237" s="746"/>
      <c r="T1237" s="746"/>
      <c r="U1237" s="746"/>
      <c r="V1237" s="746"/>
      <c r="W1237" s="746"/>
      <c r="X1237" s="746"/>
      <c r="Y1237" s="685"/>
      <c r="Z1237" s="685"/>
      <c r="AA1237" s="685"/>
      <c r="AB1237" s="685"/>
      <c r="AC1237" s="685"/>
      <c r="AD1237" s="685"/>
      <c r="AE1237" s="12"/>
      <c r="AF1237" s="122"/>
      <c r="AG1237" s="212"/>
      <c r="AR1237" s="639">
        <f t="shared" si="552"/>
        <v>0</v>
      </c>
      <c r="AS1237" s="641"/>
    </row>
    <row r="1238" spans="1:45" s="72" customFormat="1" ht="15" customHeight="1">
      <c r="A1238" s="131"/>
      <c r="B1238" s="15"/>
      <c r="C1238" s="936" t="s">
        <v>69</v>
      </c>
      <c r="D1238" s="937"/>
      <c r="E1238" s="937"/>
      <c r="F1238" s="938"/>
      <c r="G1238" s="746" t="s">
        <v>221</v>
      </c>
      <c r="H1238" s="746"/>
      <c r="I1238" s="746"/>
      <c r="J1238" s="746"/>
      <c r="K1238" s="746"/>
      <c r="L1238" s="746"/>
      <c r="M1238" s="746"/>
      <c r="N1238" s="746"/>
      <c r="O1238" s="746"/>
      <c r="P1238" s="746"/>
      <c r="Q1238" s="746"/>
      <c r="R1238" s="746"/>
      <c r="S1238" s="746"/>
      <c r="T1238" s="746"/>
      <c r="U1238" s="746"/>
      <c r="V1238" s="746"/>
      <c r="W1238" s="746"/>
      <c r="X1238" s="746"/>
      <c r="Y1238" s="685"/>
      <c r="Z1238" s="685"/>
      <c r="AA1238" s="685"/>
      <c r="AB1238" s="685"/>
      <c r="AC1238" s="685"/>
      <c r="AD1238" s="685"/>
      <c r="AE1238" s="12"/>
      <c r="AF1238" s="122"/>
      <c r="AG1238" s="212"/>
      <c r="AR1238" s="639">
        <f t="shared" si="552"/>
        <v>0</v>
      </c>
      <c r="AS1238" s="641"/>
    </row>
    <row r="1239" spans="1:45" s="72" customFormat="1" ht="20.100000000000001" customHeight="1">
      <c r="A1239" s="131"/>
      <c r="B1239" s="15"/>
      <c r="C1239" s="797" t="s">
        <v>222</v>
      </c>
      <c r="D1239" s="798"/>
      <c r="E1239" s="942"/>
      <c r="F1239" s="82" t="s">
        <v>156</v>
      </c>
      <c r="G1239" s="792" t="s">
        <v>1341</v>
      </c>
      <c r="H1239" s="793"/>
      <c r="I1239" s="793"/>
      <c r="J1239" s="793"/>
      <c r="K1239" s="793"/>
      <c r="L1239" s="793"/>
      <c r="M1239" s="793"/>
      <c r="N1239" s="793"/>
      <c r="O1239" s="793"/>
      <c r="P1239" s="793"/>
      <c r="Q1239" s="793"/>
      <c r="R1239" s="793"/>
      <c r="S1239" s="793"/>
      <c r="T1239" s="793"/>
      <c r="U1239" s="793"/>
      <c r="V1239" s="793"/>
      <c r="W1239" s="793"/>
      <c r="X1239" s="794"/>
      <c r="Y1239" s="685"/>
      <c r="Z1239" s="685"/>
      <c r="AA1239" s="685"/>
      <c r="AB1239" s="685"/>
      <c r="AC1239" s="685"/>
      <c r="AD1239" s="685"/>
      <c r="AE1239" s="12"/>
      <c r="AF1239" s="122"/>
      <c r="AG1239" s="212"/>
      <c r="AR1239" s="639">
        <f t="shared" si="552"/>
        <v>0</v>
      </c>
      <c r="AS1239" s="641"/>
    </row>
    <row r="1240" spans="1:45" s="72" customFormat="1" ht="20.100000000000001" customHeight="1">
      <c r="A1240" s="131"/>
      <c r="B1240" s="15"/>
      <c r="C1240" s="799"/>
      <c r="D1240" s="800"/>
      <c r="E1240" s="943"/>
      <c r="F1240" s="82" t="s">
        <v>157</v>
      </c>
      <c r="G1240" s="792" t="s">
        <v>677</v>
      </c>
      <c r="H1240" s="793"/>
      <c r="I1240" s="793"/>
      <c r="J1240" s="793"/>
      <c r="K1240" s="793"/>
      <c r="L1240" s="793"/>
      <c r="M1240" s="793"/>
      <c r="N1240" s="793"/>
      <c r="O1240" s="793"/>
      <c r="P1240" s="793"/>
      <c r="Q1240" s="793"/>
      <c r="R1240" s="793"/>
      <c r="S1240" s="793"/>
      <c r="T1240" s="793"/>
      <c r="U1240" s="793"/>
      <c r="V1240" s="793"/>
      <c r="W1240" s="793"/>
      <c r="X1240" s="794"/>
      <c r="Y1240" s="685"/>
      <c r="Z1240" s="685"/>
      <c r="AA1240" s="685"/>
      <c r="AB1240" s="685"/>
      <c r="AC1240" s="685"/>
      <c r="AD1240" s="685"/>
      <c r="AE1240" s="12"/>
      <c r="AF1240" s="122"/>
      <c r="AG1240" s="212"/>
      <c r="AR1240" s="639">
        <f t="shared" si="552"/>
        <v>0</v>
      </c>
      <c r="AS1240" s="641"/>
    </row>
    <row r="1241" spans="1:45" s="72" customFormat="1" ht="20.100000000000001" customHeight="1">
      <c r="A1241" s="131"/>
      <c r="B1241" s="15"/>
      <c r="C1241" s="799"/>
      <c r="D1241" s="800"/>
      <c r="E1241" s="943"/>
      <c r="F1241" s="82" t="s">
        <v>158</v>
      </c>
      <c r="G1241" s="792" t="s">
        <v>678</v>
      </c>
      <c r="H1241" s="793"/>
      <c r="I1241" s="793"/>
      <c r="J1241" s="793"/>
      <c r="K1241" s="793"/>
      <c r="L1241" s="793"/>
      <c r="M1241" s="793"/>
      <c r="N1241" s="793"/>
      <c r="O1241" s="793"/>
      <c r="P1241" s="793"/>
      <c r="Q1241" s="793"/>
      <c r="R1241" s="793"/>
      <c r="S1241" s="793"/>
      <c r="T1241" s="793"/>
      <c r="U1241" s="793"/>
      <c r="V1241" s="793"/>
      <c r="W1241" s="793"/>
      <c r="X1241" s="794"/>
      <c r="Y1241" s="685"/>
      <c r="Z1241" s="685"/>
      <c r="AA1241" s="685"/>
      <c r="AB1241" s="685"/>
      <c r="AC1241" s="685"/>
      <c r="AD1241" s="685"/>
      <c r="AE1241" s="12"/>
      <c r="AF1241" s="122"/>
      <c r="AG1241" s="212"/>
      <c r="AR1241" s="639">
        <f t="shared" si="552"/>
        <v>0</v>
      </c>
      <c r="AS1241" s="641"/>
    </row>
    <row r="1242" spans="1:45" s="72" customFormat="1" ht="20.100000000000001" customHeight="1">
      <c r="A1242" s="131"/>
      <c r="B1242" s="15"/>
      <c r="C1242" s="801"/>
      <c r="D1242" s="802"/>
      <c r="E1242" s="944"/>
      <c r="F1242" s="82" t="s">
        <v>159</v>
      </c>
      <c r="G1242" s="792" t="s">
        <v>258</v>
      </c>
      <c r="H1242" s="793"/>
      <c r="I1242" s="793"/>
      <c r="J1242" s="793"/>
      <c r="K1242" s="793"/>
      <c r="L1242" s="793"/>
      <c r="M1242" s="793"/>
      <c r="N1242" s="793"/>
      <c r="O1242" s="793"/>
      <c r="P1242" s="793"/>
      <c r="Q1242" s="793"/>
      <c r="R1242" s="793"/>
      <c r="S1242" s="793"/>
      <c r="T1242" s="793"/>
      <c r="U1242" s="793"/>
      <c r="V1242" s="793"/>
      <c r="W1242" s="793"/>
      <c r="X1242" s="794"/>
      <c r="Y1242" s="685"/>
      <c r="Z1242" s="685"/>
      <c r="AA1242" s="685"/>
      <c r="AB1242" s="685"/>
      <c r="AC1242" s="685"/>
      <c r="AD1242" s="685"/>
      <c r="AE1242" s="12"/>
      <c r="AF1242" s="122"/>
      <c r="AG1242" s="212"/>
      <c r="AR1242" s="639">
        <f t="shared" si="552"/>
        <v>0</v>
      </c>
      <c r="AS1242" s="641"/>
    </row>
    <row r="1243" spans="1:45" s="72" customFormat="1" ht="15" customHeight="1">
      <c r="A1243" s="131"/>
      <c r="B1243" s="15"/>
      <c r="C1243" s="936" t="s">
        <v>71</v>
      </c>
      <c r="D1243" s="937"/>
      <c r="E1243" s="937"/>
      <c r="F1243" s="938"/>
      <c r="G1243" s="746" t="s">
        <v>177</v>
      </c>
      <c r="H1243" s="746"/>
      <c r="I1243" s="746"/>
      <c r="J1243" s="746"/>
      <c r="K1243" s="746"/>
      <c r="L1243" s="746"/>
      <c r="M1243" s="746"/>
      <c r="N1243" s="746"/>
      <c r="O1243" s="746"/>
      <c r="P1243" s="746"/>
      <c r="Q1243" s="746"/>
      <c r="R1243" s="746"/>
      <c r="S1243" s="746"/>
      <c r="T1243" s="746"/>
      <c r="U1243" s="746"/>
      <c r="V1243" s="746"/>
      <c r="W1243" s="746"/>
      <c r="X1243" s="746"/>
      <c r="Y1243" s="685"/>
      <c r="Z1243" s="685"/>
      <c r="AA1243" s="685"/>
      <c r="AB1243" s="685"/>
      <c r="AC1243" s="685"/>
      <c r="AD1243" s="685"/>
      <c r="AE1243" s="12"/>
      <c r="AF1243" s="122"/>
      <c r="AG1243" s="212"/>
      <c r="AR1243" s="639">
        <f t="shared" si="552"/>
        <v>0</v>
      </c>
      <c r="AS1243" s="641"/>
    </row>
    <row r="1244" spans="1:45" s="72" customFormat="1" ht="15" customHeight="1">
      <c r="A1244" s="131"/>
      <c r="B1244" s="15"/>
      <c r="C1244" s="936" t="s">
        <v>72</v>
      </c>
      <c r="D1244" s="937"/>
      <c r="E1244" s="937"/>
      <c r="F1244" s="938"/>
      <c r="G1244" s="746" t="s">
        <v>179</v>
      </c>
      <c r="H1244" s="746"/>
      <c r="I1244" s="746"/>
      <c r="J1244" s="746"/>
      <c r="K1244" s="746"/>
      <c r="L1244" s="746"/>
      <c r="M1244" s="746"/>
      <c r="N1244" s="746"/>
      <c r="O1244" s="746"/>
      <c r="P1244" s="746"/>
      <c r="Q1244" s="746"/>
      <c r="R1244" s="746"/>
      <c r="S1244" s="746"/>
      <c r="T1244" s="746"/>
      <c r="U1244" s="746"/>
      <c r="V1244" s="746"/>
      <c r="W1244" s="746"/>
      <c r="X1244" s="746"/>
      <c r="Y1244" s="685"/>
      <c r="Z1244" s="685"/>
      <c r="AA1244" s="685"/>
      <c r="AB1244" s="685"/>
      <c r="AC1244" s="685"/>
      <c r="AD1244" s="685"/>
      <c r="AE1244" s="12"/>
      <c r="AF1244" s="122"/>
      <c r="AG1244" s="212"/>
      <c r="AR1244" s="639">
        <f t="shared" si="552"/>
        <v>0</v>
      </c>
      <c r="AS1244" s="641"/>
    </row>
    <row r="1245" spans="1:45" s="72" customFormat="1" ht="15" customHeight="1">
      <c r="A1245" s="131"/>
      <c r="B1245" s="15"/>
      <c r="C1245" s="936" t="s">
        <v>73</v>
      </c>
      <c r="D1245" s="937"/>
      <c r="E1245" s="937"/>
      <c r="F1245" s="938"/>
      <c r="G1245" s="746" t="s">
        <v>181</v>
      </c>
      <c r="H1245" s="746"/>
      <c r="I1245" s="746"/>
      <c r="J1245" s="746"/>
      <c r="K1245" s="746"/>
      <c r="L1245" s="746"/>
      <c r="M1245" s="746"/>
      <c r="N1245" s="746"/>
      <c r="O1245" s="746"/>
      <c r="P1245" s="746"/>
      <c r="Q1245" s="746"/>
      <c r="R1245" s="746"/>
      <c r="S1245" s="746"/>
      <c r="T1245" s="746"/>
      <c r="U1245" s="746"/>
      <c r="V1245" s="746"/>
      <c r="W1245" s="746"/>
      <c r="X1245" s="746"/>
      <c r="Y1245" s="685"/>
      <c r="Z1245" s="685"/>
      <c r="AA1245" s="685"/>
      <c r="AB1245" s="685"/>
      <c r="AC1245" s="685"/>
      <c r="AD1245" s="685"/>
      <c r="AE1245" s="12"/>
      <c r="AF1245" s="122"/>
      <c r="AG1245" s="212"/>
      <c r="AR1245" s="639">
        <f t="shared" si="552"/>
        <v>0</v>
      </c>
      <c r="AS1245" s="641"/>
    </row>
    <row r="1246" spans="1:45" s="72" customFormat="1" ht="15" customHeight="1">
      <c r="A1246" s="131"/>
      <c r="B1246" s="15"/>
      <c r="C1246" s="936" t="s">
        <v>74</v>
      </c>
      <c r="D1246" s="937"/>
      <c r="E1246" s="937"/>
      <c r="F1246" s="938"/>
      <c r="G1246" s="746" t="s">
        <v>679</v>
      </c>
      <c r="H1246" s="746"/>
      <c r="I1246" s="746"/>
      <c r="J1246" s="746"/>
      <c r="K1246" s="746"/>
      <c r="L1246" s="746"/>
      <c r="M1246" s="746"/>
      <c r="N1246" s="746"/>
      <c r="O1246" s="746"/>
      <c r="P1246" s="746"/>
      <c r="Q1246" s="746"/>
      <c r="R1246" s="746"/>
      <c r="S1246" s="746"/>
      <c r="T1246" s="746"/>
      <c r="U1246" s="746"/>
      <c r="V1246" s="746"/>
      <c r="W1246" s="746"/>
      <c r="X1246" s="746"/>
      <c r="Y1246" s="685"/>
      <c r="Z1246" s="685"/>
      <c r="AA1246" s="685"/>
      <c r="AB1246" s="685"/>
      <c r="AC1246" s="685"/>
      <c r="AD1246" s="685"/>
      <c r="AE1246" s="12"/>
      <c r="AF1246" s="122"/>
      <c r="AG1246" s="212"/>
      <c r="AR1246" s="639">
        <f t="shared" si="552"/>
        <v>0</v>
      </c>
      <c r="AS1246" s="641"/>
    </row>
    <row r="1247" spans="1:45" s="72" customFormat="1" ht="15" customHeight="1">
      <c r="A1247" s="131"/>
      <c r="B1247" s="15"/>
      <c r="C1247" s="936" t="s">
        <v>75</v>
      </c>
      <c r="D1247" s="937"/>
      <c r="E1247" s="937"/>
      <c r="F1247" s="938"/>
      <c r="G1247" s="746" t="s">
        <v>184</v>
      </c>
      <c r="H1247" s="746"/>
      <c r="I1247" s="746"/>
      <c r="J1247" s="746"/>
      <c r="K1247" s="746"/>
      <c r="L1247" s="746"/>
      <c r="M1247" s="746"/>
      <c r="N1247" s="746"/>
      <c r="O1247" s="746"/>
      <c r="P1247" s="746"/>
      <c r="Q1247" s="746"/>
      <c r="R1247" s="746"/>
      <c r="S1247" s="746"/>
      <c r="T1247" s="746"/>
      <c r="U1247" s="746"/>
      <c r="V1247" s="746"/>
      <c r="W1247" s="746"/>
      <c r="X1247" s="746"/>
      <c r="Y1247" s="685"/>
      <c r="Z1247" s="685"/>
      <c r="AA1247" s="685"/>
      <c r="AB1247" s="685"/>
      <c r="AC1247" s="685"/>
      <c r="AD1247" s="685"/>
      <c r="AE1247" s="12"/>
      <c r="AF1247" s="122"/>
      <c r="AG1247" s="212"/>
      <c r="AR1247" s="639">
        <f t="shared" si="552"/>
        <v>0</v>
      </c>
      <c r="AS1247" s="641"/>
    </row>
    <row r="1248" spans="1:45" s="72" customFormat="1" ht="15" customHeight="1">
      <c r="A1248" s="131"/>
      <c r="B1248" s="15"/>
      <c r="C1248" s="936" t="s">
        <v>76</v>
      </c>
      <c r="D1248" s="937"/>
      <c r="E1248" s="937"/>
      <c r="F1248" s="938"/>
      <c r="G1248" s="746" t="s">
        <v>186</v>
      </c>
      <c r="H1248" s="746"/>
      <c r="I1248" s="746"/>
      <c r="J1248" s="746"/>
      <c r="K1248" s="746"/>
      <c r="L1248" s="746"/>
      <c r="M1248" s="746"/>
      <c r="N1248" s="746"/>
      <c r="O1248" s="746"/>
      <c r="P1248" s="746"/>
      <c r="Q1248" s="746"/>
      <c r="R1248" s="746"/>
      <c r="S1248" s="746"/>
      <c r="T1248" s="746"/>
      <c r="U1248" s="746"/>
      <c r="V1248" s="746"/>
      <c r="W1248" s="746"/>
      <c r="X1248" s="746"/>
      <c r="Y1248" s="685"/>
      <c r="Z1248" s="685"/>
      <c r="AA1248" s="685"/>
      <c r="AB1248" s="685"/>
      <c r="AC1248" s="685"/>
      <c r="AD1248" s="685"/>
      <c r="AE1248" s="12"/>
      <c r="AF1248" s="122"/>
      <c r="AG1248" s="212"/>
      <c r="AR1248" s="639">
        <f t="shared" si="552"/>
        <v>0</v>
      </c>
      <c r="AS1248" s="641"/>
    </row>
    <row r="1249" spans="1:45" s="72" customFormat="1" ht="15" customHeight="1">
      <c r="A1249" s="131"/>
      <c r="B1249" s="15"/>
      <c r="C1249" s="936" t="s">
        <v>77</v>
      </c>
      <c r="D1249" s="937"/>
      <c r="E1249" s="937"/>
      <c r="F1249" s="938"/>
      <c r="G1249" s="746" t="s">
        <v>187</v>
      </c>
      <c r="H1249" s="746"/>
      <c r="I1249" s="746"/>
      <c r="J1249" s="746"/>
      <c r="K1249" s="746"/>
      <c r="L1249" s="746"/>
      <c r="M1249" s="746"/>
      <c r="N1249" s="746"/>
      <c r="O1249" s="746"/>
      <c r="P1249" s="746"/>
      <c r="Q1249" s="746"/>
      <c r="R1249" s="746"/>
      <c r="S1249" s="746"/>
      <c r="T1249" s="746"/>
      <c r="U1249" s="746"/>
      <c r="V1249" s="746"/>
      <c r="W1249" s="746"/>
      <c r="X1249" s="746"/>
      <c r="Y1249" s="685"/>
      <c r="Z1249" s="685"/>
      <c r="AA1249" s="685"/>
      <c r="AB1249" s="685"/>
      <c r="AC1249" s="685"/>
      <c r="AD1249" s="685"/>
      <c r="AE1249" s="12"/>
      <c r="AF1249" s="122"/>
      <c r="AG1249" s="212"/>
      <c r="AR1249" s="639">
        <f t="shared" si="552"/>
        <v>0</v>
      </c>
      <c r="AS1249" s="641"/>
    </row>
    <row r="1250" spans="1:45" s="72" customFormat="1" ht="15" customHeight="1">
      <c r="A1250" s="131"/>
      <c r="B1250" s="15"/>
      <c r="C1250" s="936" t="s">
        <v>78</v>
      </c>
      <c r="D1250" s="937"/>
      <c r="E1250" s="937"/>
      <c r="F1250" s="938"/>
      <c r="G1250" s="746" t="s">
        <v>189</v>
      </c>
      <c r="H1250" s="746"/>
      <c r="I1250" s="746"/>
      <c r="J1250" s="746"/>
      <c r="K1250" s="746"/>
      <c r="L1250" s="746"/>
      <c r="M1250" s="746"/>
      <c r="N1250" s="746"/>
      <c r="O1250" s="746"/>
      <c r="P1250" s="746"/>
      <c r="Q1250" s="746"/>
      <c r="R1250" s="746"/>
      <c r="S1250" s="746"/>
      <c r="T1250" s="746"/>
      <c r="U1250" s="746"/>
      <c r="V1250" s="746"/>
      <c r="W1250" s="746"/>
      <c r="X1250" s="746"/>
      <c r="Y1250" s="685"/>
      <c r="Z1250" s="685"/>
      <c r="AA1250" s="685"/>
      <c r="AB1250" s="685"/>
      <c r="AC1250" s="685"/>
      <c r="AD1250" s="685"/>
      <c r="AE1250" s="12"/>
      <c r="AF1250" s="122"/>
      <c r="AG1250" s="212"/>
      <c r="AR1250" s="639">
        <f t="shared" si="552"/>
        <v>0</v>
      </c>
      <c r="AS1250" s="641"/>
    </row>
    <row r="1251" spans="1:45" s="72" customFormat="1" ht="24" customHeight="1">
      <c r="A1251" s="131"/>
      <c r="B1251" s="15"/>
      <c r="C1251" s="797" t="s">
        <v>191</v>
      </c>
      <c r="D1251" s="798"/>
      <c r="E1251" s="942"/>
      <c r="F1251" s="150" t="s">
        <v>161</v>
      </c>
      <c r="G1251" s="746" t="s">
        <v>192</v>
      </c>
      <c r="H1251" s="746"/>
      <c r="I1251" s="746"/>
      <c r="J1251" s="746"/>
      <c r="K1251" s="746"/>
      <c r="L1251" s="746"/>
      <c r="M1251" s="746"/>
      <c r="N1251" s="746"/>
      <c r="O1251" s="746"/>
      <c r="P1251" s="746"/>
      <c r="Q1251" s="746"/>
      <c r="R1251" s="746"/>
      <c r="S1251" s="746"/>
      <c r="T1251" s="746"/>
      <c r="U1251" s="746"/>
      <c r="V1251" s="746"/>
      <c r="W1251" s="746"/>
      <c r="X1251" s="746"/>
      <c r="Y1251" s="685"/>
      <c r="Z1251" s="685"/>
      <c r="AA1251" s="685"/>
      <c r="AB1251" s="685"/>
      <c r="AC1251" s="685"/>
      <c r="AD1251" s="685"/>
      <c r="AE1251" s="12"/>
      <c r="AF1251" s="122"/>
      <c r="AG1251" s="212"/>
      <c r="AR1251" s="639">
        <f t="shared" si="552"/>
        <v>0</v>
      </c>
      <c r="AS1251" s="641"/>
    </row>
    <row r="1252" spans="1:45" s="72" customFormat="1" ht="24" customHeight="1">
      <c r="A1252" s="131"/>
      <c r="B1252" s="15"/>
      <c r="C1252" s="799"/>
      <c r="D1252" s="800"/>
      <c r="E1252" s="943"/>
      <c r="F1252" s="150" t="s">
        <v>162</v>
      </c>
      <c r="G1252" s="746" t="s">
        <v>194</v>
      </c>
      <c r="H1252" s="746"/>
      <c r="I1252" s="746"/>
      <c r="J1252" s="746"/>
      <c r="K1252" s="746"/>
      <c r="L1252" s="746"/>
      <c r="M1252" s="746"/>
      <c r="N1252" s="746"/>
      <c r="O1252" s="746"/>
      <c r="P1252" s="746"/>
      <c r="Q1252" s="746"/>
      <c r="R1252" s="746"/>
      <c r="S1252" s="746"/>
      <c r="T1252" s="746"/>
      <c r="U1252" s="746"/>
      <c r="V1252" s="746"/>
      <c r="W1252" s="746"/>
      <c r="X1252" s="746"/>
      <c r="Y1252" s="685"/>
      <c r="Z1252" s="685"/>
      <c r="AA1252" s="685"/>
      <c r="AB1252" s="685"/>
      <c r="AC1252" s="685"/>
      <c r="AD1252" s="685"/>
      <c r="AE1252" s="12"/>
      <c r="AF1252" s="122"/>
      <c r="AG1252" s="212"/>
      <c r="AR1252" s="639">
        <f t="shared" si="552"/>
        <v>0</v>
      </c>
      <c r="AS1252" s="641"/>
    </row>
    <row r="1253" spans="1:45" s="72" customFormat="1" ht="24" customHeight="1">
      <c r="A1253" s="131"/>
      <c r="B1253" s="15"/>
      <c r="C1253" s="801"/>
      <c r="D1253" s="802"/>
      <c r="E1253" s="944"/>
      <c r="F1253" s="150" t="s">
        <v>163</v>
      </c>
      <c r="G1253" s="746" t="s">
        <v>254</v>
      </c>
      <c r="H1253" s="746"/>
      <c r="I1253" s="746"/>
      <c r="J1253" s="746"/>
      <c r="K1253" s="746"/>
      <c r="L1253" s="746"/>
      <c r="M1253" s="746"/>
      <c r="N1253" s="746"/>
      <c r="O1253" s="746"/>
      <c r="P1253" s="746"/>
      <c r="Q1253" s="746"/>
      <c r="R1253" s="746"/>
      <c r="S1253" s="746"/>
      <c r="T1253" s="746"/>
      <c r="U1253" s="746"/>
      <c r="V1253" s="746"/>
      <c r="W1253" s="746"/>
      <c r="X1253" s="746"/>
      <c r="Y1253" s="685"/>
      <c r="Z1253" s="685"/>
      <c r="AA1253" s="685"/>
      <c r="AB1253" s="685"/>
      <c r="AC1253" s="685"/>
      <c r="AD1253" s="685"/>
      <c r="AE1253" s="12"/>
      <c r="AF1253" s="122"/>
      <c r="AG1253" s="212"/>
      <c r="AR1253" s="639">
        <f t="shared" si="552"/>
        <v>0</v>
      </c>
      <c r="AS1253" s="641"/>
    </row>
    <row r="1254" spans="1:45" s="72" customFormat="1" ht="15" customHeight="1">
      <c r="A1254" s="131"/>
      <c r="B1254" s="15"/>
      <c r="C1254" s="797" t="s">
        <v>198</v>
      </c>
      <c r="D1254" s="798"/>
      <c r="E1254" s="942"/>
      <c r="F1254" s="150" t="s">
        <v>164</v>
      </c>
      <c r="G1254" s="746" t="s">
        <v>199</v>
      </c>
      <c r="H1254" s="746"/>
      <c r="I1254" s="746"/>
      <c r="J1254" s="746"/>
      <c r="K1254" s="746"/>
      <c r="L1254" s="746"/>
      <c r="M1254" s="746"/>
      <c r="N1254" s="746"/>
      <c r="O1254" s="746"/>
      <c r="P1254" s="746"/>
      <c r="Q1254" s="746"/>
      <c r="R1254" s="746"/>
      <c r="S1254" s="746"/>
      <c r="T1254" s="746"/>
      <c r="U1254" s="746"/>
      <c r="V1254" s="746"/>
      <c r="W1254" s="746"/>
      <c r="X1254" s="746"/>
      <c r="Y1254" s="685"/>
      <c r="Z1254" s="685"/>
      <c r="AA1254" s="685"/>
      <c r="AB1254" s="685"/>
      <c r="AC1254" s="685"/>
      <c r="AD1254" s="685"/>
      <c r="AE1254" s="12"/>
      <c r="AF1254" s="122"/>
      <c r="AG1254" s="212"/>
      <c r="AR1254" s="639">
        <f t="shared" si="552"/>
        <v>0</v>
      </c>
      <c r="AS1254" s="641"/>
    </row>
    <row r="1255" spans="1:45" s="72" customFormat="1" ht="15" customHeight="1">
      <c r="A1255" s="131"/>
      <c r="B1255" s="15"/>
      <c r="C1255" s="799"/>
      <c r="D1255" s="800"/>
      <c r="E1255" s="943"/>
      <c r="F1255" s="150" t="s">
        <v>165</v>
      </c>
      <c r="G1255" s="746" t="s">
        <v>201</v>
      </c>
      <c r="H1255" s="746"/>
      <c r="I1255" s="746"/>
      <c r="J1255" s="746"/>
      <c r="K1255" s="746"/>
      <c r="L1255" s="746"/>
      <c r="M1255" s="746"/>
      <c r="N1255" s="746"/>
      <c r="O1255" s="746"/>
      <c r="P1255" s="746"/>
      <c r="Q1255" s="746"/>
      <c r="R1255" s="746"/>
      <c r="S1255" s="746"/>
      <c r="T1255" s="746"/>
      <c r="U1255" s="746"/>
      <c r="V1255" s="746"/>
      <c r="W1255" s="746"/>
      <c r="X1255" s="746"/>
      <c r="Y1255" s="685"/>
      <c r="Z1255" s="685"/>
      <c r="AA1255" s="685"/>
      <c r="AB1255" s="685"/>
      <c r="AC1255" s="685"/>
      <c r="AD1255" s="685"/>
      <c r="AE1255" s="12"/>
      <c r="AF1255" s="122"/>
      <c r="AG1255" s="212"/>
      <c r="AR1255" s="639">
        <f t="shared" si="552"/>
        <v>0</v>
      </c>
      <c r="AS1255" s="641"/>
    </row>
    <row r="1256" spans="1:45" s="72" customFormat="1" ht="15" customHeight="1">
      <c r="A1256" s="131"/>
      <c r="B1256" s="15"/>
      <c r="C1256" s="799"/>
      <c r="D1256" s="800"/>
      <c r="E1256" s="943"/>
      <c r="F1256" s="150" t="s">
        <v>166</v>
      </c>
      <c r="G1256" s="746" t="s">
        <v>203</v>
      </c>
      <c r="H1256" s="746"/>
      <c r="I1256" s="746"/>
      <c r="J1256" s="746"/>
      <c r="K1256" s="746"/>
      <c r="L1256" s="746"/>
      <c r="M1256" s="746"/>
      <c r="N1256" s="746"/>
      <c r="O1256" s="746"/>
      <c r="P1256" s="746"/>
      <c r="Q1256" s="746"/>
      <c r="R1256" s="746"/>
      <c r="S1256" s="746"/>
      <c r="T1256" s="746"/>
      <c r="U1256" s="746"/>
      <c r="V1256" s="746"/>
      <c r="W1256" s="746"/>
      <c r="X1256" s="746"/>
      <c r="Y1256" s="685"/>
      <c r="Z1256" s="685"/>
      <c r="AA1256" s="685"/>
      <c r="AB1256" s="685"/>
      <c r="AC1256" s="685"/>
      <c r="AD1256" s="685"/>
      <c r="AE1256" s="12"/>
      <c r="AF1256" s="122"/>
      <c r="AG1256" s="212"/>
      <c r="AR1256" s="639">
        <f t="shared" si="552"/>
        <v>0</v>
      </c>
      <c r="AS1256" s="641"/>
    </row>
    <row r="1257" spans="1:45" s="72" customFormat="1" ht="15" customHeight="1">
      <c r="A1257" s="131"/>
      <c r="B1257" s="15"/>
      <c r="C1257" s="799"/>
      <c r="D1257" s="800"/>
      <c r="E1257" s="943"/>
      <c r="F1257" s="150" t="s">
        <v>167</v>
      </c>
      <c r="G1257" s="746" t="s">
        <v>205</v>
      </c>
      <c r="H1257" s="746"/>
      <c r="I1257" s="746"/>
      <c r="J1257" s="746"/>
      <c r="K1257" s="746"/>
      <c r="L1257" s="746"/>
      <c r="M1257" s="746"/>
      <c r="N1257" s="746"/>
      <c r="O1257" s="746"/>
      <c r="P1257" s="746"/>
      <c r="Q1257" s="746"/>
      <c r="R1257" s="746"/>
      <c r="S1257" s="746"/>
      <c r="T1257" s="746"/>
      <c r="U1257" s="746"/>
      <c r="V1257" s="746"/>
      <c r="W1257" s="746"/>
      <c r="X1257" s="746"/>
      <c r="Y1257" s="685"/>
      <c r="Z1257" s="685"/>
      <c r="AA1257" s="685"/>
      <c r="AB1257" s="685"/>
      <c r="AC1257" s="685"/>
      <c r="AD1257" s="685"/>
      <c r="AE1257" s="12"/>
      <c r="AF1257" s="122"/>
      <c r="AG1257" s="212"/>
      <c r="AR1257" s="639">
        <f t="shared" si="552"/>
        <v>0</v>
      </c>
      <c r="AS1257" s="641"/>
    </row>
    <row r="1258" spans="1:45" s="72" customFormat="1" ht="15" customHeight="1">
      <c r="A1258" s="131"/>
      <c r="B1258" s="15"/>
      <c r="C1258" s="801"/>
      <c r="D1258" s="802"/>
      <c r="E1258" s="944"/>
      <c r="F1258" s="150" t="s">
        <v>168</v>
      </c>
      <c r="G1258" s="746" t="s">
        <v>255</v>
      </c>
      <c r="H1258" s="746"/>
      <c r="I1258" s="746"/>
      <c r="J1258" s="746"/>
      <c r="K1258" s="746"/>
      <c r="L1258" s="746"/>
      <c r="M1258" s="746"/>
      <c r="N1258" s="746"/>
      <c r="O1258" s="746"/>
      <c r="P1258" s="746"/>
      <c r="Q1258" s="746"/>
      <c r="R1258" s="746"/>
      <c r="S1258" s="746"/>
      <c r="T1258" s="746"/>
      <c r="U1258" s="746"/>
      <c r="V1258" s="746"/>
      <c r="W1258" s="746"/>
      <c r="X1258" s="746"/>
      <c r="Y1258" s="685"/>
      <c r="Z1258" s="685"/>
      <c r="AA1258" s="685"/>
      <c r="AB1258" s="685"/>
      <c r="AC1258" s="685"/>
      <c r="AD1258" s="685"/>
      <c r="AE1258" s="12"/>
      <c r="AF1258" s="122"/>
      <c r="AG1258" s="212"/>
      <c r="AR1258" s="639">
        <f t="shared" si="552"/>
        <v>0</v>
      </c>
      <c r="AS1258" s="641"/>
    </row>
    <row r="1259" spans="1:45" s="72" customFormat="1" ht="15" customHeight="1">
      <c r="A1259" s="131"/>
      <c r="B1259" s="15"/>
      <c r="C1259" s="714" t="s">
        <v>81</v>
      </c>
      <c r="D1259" s="715"/>
      <c r="E1259" s="715"/>
      <c r="F1259" s="716"/>
      <c r="G1259" s="746" t="s">
        <v>209</v>
      </c>
      <c r="H1259" s="746"/>
      <c r="I1259" s="746"/>
      <c r="J1259" s="746"/>
      <c r="K1259" s="746"/>
      <c r="L1259" s="746"/>
      <c r="M1259" s="746"/>
      <c r="N1259" s="746"/>
      <c r="O1259" s="746"/>
      <c r="P1259" s="746"/>
      <c r="Q1259" s="746"/>
      <c r="R1259" s="746"/>
      <c r="S1259" s="746"/>
      <c r="T1259" s="746"/>
      <c r="U1259" s="746"/>
      <c r="V1259" s="746"/>
      <c r="W1259" s="746"/>
      <c r="X1259" s="746"/>
      <c r="Y1259" s="685"/>
      <c r="Z1259" s="685"/>
      <c r="AA1259" s="685"/>
      <c r="AB1259" s="685"/>
      <c r="AC1259" s="685"/>
      <c r="AD1259" s="685"/>
      <c r="AE1259" s="12"/>
      <c r="AF1259" s="122"/>
      <c r="AG1259" s="212"/>
      <c r="AR1259" s="639">
        <f t="shared" si="552"/>
        <v>0</v>
      </c>
      <c r="AS1259" s="641"/>
    </row>
    <row r="1260" spans="1:45" s="72" customFormat="1" ht="15" customHeight="1">
      <c r="A1260" s="131"/>
      <c r="B1260" s="15"/>
      <c r="C1260" s="936" t="s">
        <v>82</v>
      </c>
      <c r="D1260" s="937"/>
      <c r="E1260" s="937"/>
      <c r="F1260" s="938"/>
      <c r="G1260" s="746" t="s">
        <v>212</v>
      </c>
      <c r="H1260" s="746"/>
      <c r="I1260" s="746"/>
      <c r="J1260" s="746"/>
      <c r="K1260" s="746"/>
      <c r="L1260" s="746"/>
      <c r="M1260" s="746"/>
      <c r="N1260" s="746"/>
      <c r="O1260" s="746"/>
      <c r="P1260" s="746"/>
      <c r="Q1260" s="746"/>
      <c r="R1260" s="746"/>
      <c r="S1260" s="746"/>
      <c r="T1260" s="746"/>
      <c r="U1260" s="746"/>
      <c r="V1260" s="746"/>
      <c r="W1260" s="746"/>
      <c r="X1260" s="746"/>
      <c r="Y1260" s="685"/>
      <c r="Z1260" s="685"/>
      <c r="AA1260" s="685"/>
      <c r="AB1260" s="685"/>
      <c r="AC1260" s="685"/>
      <c r="AD1260" s="685"/>
      <c r="AE1260" s="12"/>
      <c r="AF1260" s="122"/>
      <c r="AG1260" s="212"/>
      <c r="AR1260" s="639">
        <f t="shared" si="552"/>
        <v>0</v>
      </c>
      <c r="AS1260" s="641"/>
    </row>
    <row r="1261" spans="1:45" s="72" customFormat="1" ht="15" customHeight="1">
      <c r="A1261" s="131"/>
      <c r="B1261" s="15"/>
      <c r="C1261" s="936" t="s">
        <v>83</v>
      </c>
      <c r="D1261" s="937"/>
      <c r="E1261" s="937"/>
      <c r="F1261" s="938"/>
      <c r="G1261" s="746" t="s">
        <v>214</v>
      </c>
      <c r="H1261" s="746"/>
      <c r="I1261" s="746"/>
      <c r="J1261" s="746"/>
      <c r="K1261" s="746"/>
      <c r="L1261" s="746"/>
      <c r="M1261" s="746"/>
      <c r="N1261" s="746"/>
      <c r="O1261" s="746"/>
      <c r="P1261" s="746"/>
      <c r="Q1261" s="746"/>
      <c r="R1261" s="746"/>
      <c r="S1261" s="746"/>
      <c r="T1261" s="746"/>
      <c r="U1261" s="746"/>
      <c r="V1261" s="746"/>
      <c r="W1261" s="746"/>
      <c r="X1261" s="746"/>
      <c r="Y1261" s="685"/>
      <c r="Z1261" s="685"/>
      <c r="AA1261" s="685"/>
      <c r="AB1261" s="685"/>
      <c r="AC1261" s="685"/>
      <c r="AD1261" s="685"/>
      <c r="AE1261" s="12"/>
      <c r="AF1261" s="122"/>
      <c r="AG1261" s="212"/>
      <c r="AR1261" s="639">
        <f t="shared" si="552"/>
        <v>0</v>
      </c>
      <c r="AS1261" s="641"/>
    </row>
    <row r="1262" spans="1:45" s="72" customFormat="1" ht="15" customHeight="1">
      <c r="A1262" s="131"/>
      <c r="B1262" s="15"/>
      <c r="C1262" s="797" t="s">
        <v>740</v>
      </c>
      <c r="D1262" s="798"/>
      <c r="E1262" s="798"/>
      <c r="F1262" s="150" t="s">
        <v>847</v>
      </c>
      <c r="G1262" s="746" t="s">
        <v>854</v>
      </c>
      <c r="H1262" s="746"/>
      <c r="I1262" s="746"/>
      <c r="J1262" s="746"/>
      <c r="K1262" s="746"/>
      <c r="L1262" s="746"/>
      <c r="M1262" s="746"/>
      <c r="N1262" s="746"/>
      <c r="O1262" s="746"/>
      <c r="P1262" s="746"/>
      <c r="Q1262" s="746"/>
      <c r="R1262" s="746"/>
      <c r="S1262" s="746"/>
      <c r="T1262" s="746"/>
      <c r="U1262" s="746"/>
      <c r="V1262" s="746"/>
      <c r="W1262" s="746"/>
      <c r="X1262" s="746"/>
      <c r="Y1262" s="685"/>
      <c r="Z1262" s="685"/>
      <c r="AA1262" s="685"/>
      <c r="AB1262" s="685"/>
      <c r="AC1262" s="685"/>
      <c r="AD1262" s="685"/>
      <c r="AE1262" s="12"/>
      <c r="AF1262" s="122"/>
      <c r="AG1262" s="212"/>
      <c r="AR1262" s="639">
        <f t="shared" si="552"/>
        <v>0</v>
      </c>
      <c r="AS1262" s="641"/>
    </row>
    <row r="1263" spans="1:45" s="72" customFormat="1" ht="15" customHeight="1">
      <c r="A1263" s="131"/>
      <c r="B1263" s="15"/>
      <c r="C1263" s="799"/>
      <c r="D1263" s="800"/>
      <c r="E1263" s="800"/>
      <c r="F1263" s="150" t="s">
        <v>848</v>
      </c>
      <c r="G1263" s="746" t="s">
        <v>855</v>
      </c>
      <c r="H1263" s="746"/>
      <c r="I1263" s="746"/>
      <c r="J1263" s="746"/>
      <c r="K1263" s="746"/>
      <c r="L1263" s="746"/>
      <c r="M1263" s="746"/>
      <c r="N1263" s="746"/>
      <c r="O1263" s="746"/>
      <c r="P1263" s="746"/>
      <c r="Q1263" s="746"/>
      <c r="R1263" s="746"/>
      <c r="S1263" s="746"/>
      <c r="T1263" s="746"/>
      <c r="U1263" s="746"/>
      <c r="V1263" s="746"/>
      <c r="W1263" s="746"/>
      <c r="X1263" s="746"/>
      <c r="Y1263" s="685"/>
      <c r="Z1263" s="685"/>
      <c r="AA1263" s="685"/>
      <c r="AB1263" s="685"/>
      <c r="AC1263" s="685"/>
      <c r="AD1263" s="685"/>
      <c r="AE1263" s="12"/>
      <c r="AF1263" s="122"/>
      <c r="AG1263" s="212"/>
      <c r="AR1263" s="639">
        <f t="shared" si="552"/>
        <v>0</v>
      </c>
      <c r="AS1263" s="641"/>
    </row>
    <row r="1264" spans="1:45" s="72" customFormat="1" ht="15" customHeight="1">
      <c r="A1264" s="131"/>
      <c r="B1264" s="15"/>
      <c r="C1264" s="799"/>
      <c r="D1264" s="800"/>
      <c r="E1264" s="800"/>
      <c r="F1264" s="150" t="s">
        <v>849</v>
      </c>
      <c r="G1264" s="746" t="s">
        <v>856</v>
      </c>
      <c r="H1264" s="746"/>
      <c r="I1264" s="746"/>
      <c r="J1264" s="746"/>
      <c r="K1264" s="746"/>
      <c r="L1264" s="746"/>
      <c r="M1264" s="746"/>
      <c r="N1264" s="746"/>
      <c r="O1264" s="746"/>
      <c r="P1264" s="746"/>
      <c r="Q1264" s="746"/>
      <c r="R1264" s="746"/>
      <c r="S1264" s="746"/>
      <c r="T1264" s="746"/>
      <c r="U1264" s="746"/>
      <c r="V1264" s="746"/>
      <c r="W1264" s="746"/>
      <c r="X1264" s="746"/>
      <c r="Y1264" s="685"/>
      <c r="Z1264" s="685"/>
      <c r="AA1264" s="685"/>
      <c r="AB1264" s="685"/>
      <c r="AC1264" s="685"/>
      <c r="AD1264" s="685"/>
      <c r="AE1264" s="12"/>
      <c r="AF1264" s="122"/>
      <c r="AG1264" s="212"/>
      <c r="AR1264" s="639">
        <f t="shared" si="552"/>
        <v>0</v>
      </c>
      <c r="AS1264" s="641"/>
    </row>
    <row r="1265" spans="1:45" s="72" customFormat="1" ht="15" customHeight="1">
      <c r="A1265" s="131"/>
      <c r="B1265" s="15"/>
      <c r="C1265" s="799"/>
      <c r="D1265" s="800"/>
      <c r="E1265" s="800"/>
      <c r="F1265" s="150" t="s">
        <v>850</v>
      </c>
      <c r="G1265" s="746" t="s">
        <v>857</v>
      </c>
      <c r="H1265" s="746"/>
      <c r="I1265" s="746"/>
      <c r="J1265" s="746"/>
      <c r="K1265" s="746"/>
      <c r="L1265" s="746"/>
      <c r="M1265" s="746"/>
      <c r="N1265" s="746"/>
      <c r="O1265" s="746"/>
      <c r="P1265" s="746"/>
      <c r="Q1265" s="746"/>
      <c r="R1265" s="746"/>
      <c r="S1265" s="746"/>
      <c r="T1265" s="746"/>
      <c r="U1265" s="746"/>
      <c r="V1265" s="746"/>
      <c r="W1265" s="746"/>
      <c r="X1265" s="746"/>
      <c r="Y1265" s="685"/>
      <c r="Z1265" s="685"/>
      <c r="AA1265" s="685"/>
      <c r="AB1265" s="685"/>
      <c r="AC1265" s="685"/>
      <c r="AD1265" s="685"/>
      <c r="AE1265" s="12"/>
      <c r="AF1265" s="122"/>
      <c r="AG1265" s="212"/>
      <c r="AR1265" s="639">
        <f t="shared" si="552"/>
        <v>0</v>
      </c>
      <c r="AS1265" s="641"/>
    </row>
    <row r="1266" spans="1:45" s="72" customFormat="1" ht="15" customHeight="1">
      <c r="A1266" s="131"/>
      <c r="B1266" s="15"/>
      <c r="C1266" s="799"/>
      <c r="D1266" s="800"/>
      <c r="E1266" s="800"/>
      <c r="F1266" s="150" t="s">
        <v>851</v>
      </c>
      <c r="G1266" s="746" t="s">
        <v>858</v>
      </c>
      <c r="H1266" s="746"/>
      <c r="I1266" s="746"/>
      <c r="J1266" s="746"/>
      <c r="K1266" s="746"/>
      <c r="L1266" s="746"/>
      <c r="M1266" s="746"/>
      <c r="N1266" s="746"/>
      <c r="O1266" s="746"/>
      <c r="P1266" s="746"/>
      <c r="Q1266" s="746"/>
      <c r="R1266" s="746"/>
      <c r="S1266" s="746"/>
      <c r="T1266" s="746"/>
      <c r="U1266" s="746"/>
      <c r="V1266" s="746"/>
      <c r="W1266" s="746"/>
      <c r="X1266" s="746"/>
      <c r="Y1266" s="685"/>
      <c r="Z1266" s="685"/>
      <c r="AA1266" s="685"/>
      <c r="AB1266" s="685"/>
      <c r="AC1266" s="685"/>
      <c r="AD1266" s="685"/>
      <c r="AE1266" s="12"/>
      <c r="AF1266" s="122"/>
      <c r="AG1266" s="212"/>
      <c r="AR1266" s="639">
        <f t="shared" si="552"/>
        <v>0</v>
      </c>
      <c r="AS1266" s="641"/>
    </row>
    <row r="1267" spans="1:45" s="72" customFormat="1" ht="15" customHeight="1">
      <c r="A1267" s="131"/>
      <c r="B1267" s="15"/>
      <c r="C1267" s="801"/>
      <c r="D1267" s="802"/>
      <c r="E1267" s="802"/>
      <c r="F1267" s="150" t="s">
        <v>852</v>
      </c>
      <c r="G1267" s="746" t="s">
        <v>859</v>
      </c>
      <c r="H1267" s="746"/>
      <c r="I1267" s="746"/>
      <c r="J1267" s="746"/>
      <c r="K1267" s="746"/>
      <c r="L1267" s="746"/>
      <c r="M1267" s="746"/>
      <c r="N1267" s="746"/>
      <c r="O1267" s="746"/>
      <c r="P1267" s="746"/>
      <c r="Q1267" s="746"/>
      <c r="R1267" s="746"/>
      <c r="S1267" s="746"/>
      <c r="T1267" s="746"/>
      <c r="U1267" s="746"/>
      <c r="V1267" s="746"/>
      <c r="W1267" s="746"/>
      <c r="X1267" s="746"/>
      <c r="Y1267" s="685"/>
      <c r="Z1267" s="685"/>
      <c r="AA1267" s="685"/>
      <c r="AB1267" s="685"/>
      <c r="AC1267" s="685"/>
      <c r="AD1267" s="685"/>
      <c r="AE1267" s="12"/>
      <c r="AF1267" s="122"/>
      <c r="AG1267" s="212"/>
      <c r="AR1267" s="639">
        <f t="shared" si="552"/>
        <v>0</v>
      </c>
      <c r="AS1267" s="641"/>
    </row>
    <row r="1268" spans="1:45" s="72" customFormat="1" ht="15" customHeight="1">
      <c r="A1268" s="131"/>
      <c r="B1268" s="15"/>
      <c r="C1268" s="936" t="s">
        <v>85</v>
      </c>
      <c r="D1268" s="937"/>
      <c r="E1268" s="937"/>
      <c r="F1268" s="938"/>
      <c r="G1268" s="746" t="s">
        <v>217</v>
      </c>
      <c r="H1268" s="746"/>
      <c r="I1268" s="746"/>
      <c r="J1268" s="746"/>
      <c r="K1268" s="746"/>
      <c r="L1268" s="746"/>
      <c r="M1268" s="746"/>
      <c r="N1268" s="746"/>
      <c r="O1268" s="746"/>
      <c r="P1268" s="746"/>
      <c r="Q1268" s="746"/>
      <c r="R1268" s="746"/>
      <c r="S1268" s="746"/>
      <c r="T1268" s="746"/>
      <c r="U1268" s="746"/>
      <c r="V1268" s="746"/>
      <c r="W1268" s="746"/>
      <c r="X1268" s="746"/>
      <c r="Y1268" s="685"/>
      <c r="Z1268" s="685"/>
      <c r="AA1268" s="685"/>
      <c r="AB1268" s="685"/>
      <c r="AC1268" s="685"/>
      <c r="AD1268" s="685"/>
      <c r="AE1268" s="12"/>
      <c r="AF1268" s="122"/>
      <c r="AG1268" s="212"/>
      <c r="AR1268" s="639">
        <f t="shared" si="552"/>
        <v>0</v>
      </c>
      <c r="AS1268" s="641"/>
    </row>
    <row r="1269" spans="1:45" s="72" customFormat="1" ht="15" customHeight="1">
      <c r="A1269" s="131"/>
      <c r="B1269" s="15"/>
      <c r="C1269" s="936" t="s">
        <v>86</v>
      </c>
      <c r="D1269" s="937"/>
      <c r="E1269" s="937"/>
      <c r="F1269" s="938"/>
      <c r="G1269" s="746" t="s">
        <v>1066</v>
      </c>
      <c r="H1269" s="746"/>
      <c r="I1269" s="746"/>
      <c r="J1269" s="746"/>
      <c r="K1269" s="746"/>
      <c r="L1269" s="746"/>
      <c r="M1269" s="746"/>
      <c r="N1269" s="746"/>
      <c r="O1269" s="746"/>
      <c r="P1269" s="746"/>
      <c r="Q1269" s="746"/>
      <c r="R1269" s="746"/>
      <c r="S1269" s="746"/>
      <c r="T1269" s="746"/>
      <c r="U1269" s="746"/>
      <c r="V1269" s="746"/>
      <c r="W1269" s="746"/>
      <c r="X1269" s="746"/>
      <c r="Y1269" s="685"/>
      <c r="Z1269" s="685"/>
      <c r="AA1269" s="685"/>
      <c r="AB1269" s="685"/>
      <c r="AC1269" s="685"/>
      <c r="AD1269" s="685"/>
      <c r="AE1269" s="12"/>
      <c r="AF1269" s="122"/>
      <c r="AG1269" s="212"/>
      <c r="AR1269" s="639">
        <f t="shared" si="552"/>
        <v>0</v>
      </c>
      <c r="AS1269" s="641"/>
    </row>
    <row r="1270" spans="1:45" ht="15" customHeight="1">
      <c r="X1270" s="148" t="s">
        <v>126</v>
      </c>
      <c r="Y1270" s="843">
        <f>IF(AND(SUM(Y1210:AD1269)=0,COUNTIF(Y1210:AD1269,"NS")&gt;0),"NS",
IF(AND(SUM(Y1210:AD1269)=0,COUNTIF(Y1210:AD1269,0)&gt;0),0,
IF(AND(SUM(Y1210:AD1269)=0,COUNTIF(Y1210:AD1269,"NA")&gt;0),"NA",
SUM(Y1210:AD1269))))</f>
        <v>0</v>
      </c>
      <c r="Z1270" s="843"/>
      <c r="AA1270" s="843"/>
      <c r="AB1270" s="843"/>
      <c r="AC1270" s="843"/>
      <c r="AD1270" s="843"/>
      <c r="AR1270" s="877">
        <f>SUM(AR1210:AS1269)</f>
        <v>0</v>
      </c>
      <c r="AS1270" s="878"/>
    </row>
    <row r="1271" spans="1:45" ht="15" customHeight="1"/>
    <row r="1272" spans="1:45" ht="24" customHeight="1">
      <c r="A1272" s="131"/>
      <c r="B1272" s="10"/>
      <c r="C1272" s="851" t="s">
        <v>127</v>
      </c>
      <c r="D1272" s="851"/>
      <c r="E1272" s="851"/>
      <c r="F1272" s="851"/>
      <c r="G1272" s="851"/>
      <c r="H1272" s="851"/>
      <c r="I1272" s="851"/>
      <c r="J1272" s="851"/>
      <c r="K1272" s="851"/>
      <c r="L1272" s="851"/>
      <c r="M1272" s="851"/>
      <c r="N1272" s="851"/>
      <c r="O1272" s="851"/>
      <c r="P1272" s="851"/>
      <c r="Q1272" s="851"/>
      <c r="R1272" s="851"/>
      <c r="S1272" s="851"/>
      <c r="T1272" s="851"/>
      <c r="U1272" s="851"/>
      <c r="V1272" s="851"/>
      <c r="W1272" s="851"/>
      <c r="X1272" s="851"/>
      <c r="Y1272" s="851"/>
      <c r="Z1272" s="851"/>
      <c r="AA1272" s="851"/>
      <c r="AB1272" s="851"/>
      <c r="AC1272" s="851"/>
      <c r="AD1272" s="851"/>
    </row>
    <row r="1273" spans="1:45" ht="60" customHeight="1">
      <c r="A1273" s="131"/>
      <c r="B1273" s="10"/>
      <c r="C1273" s="763"/>
      <c r="D1273" s="764"/>
      <c r="E1273" s="764"/>
      <c r="F1273" s="764"/>
      <c r="G1273" s="764"/>
      <c r="H1273" s="764"/>
      <c r="I1273" s="764"/>
      <c r="J1273" s="764"/>
      <c r="K1273" s="764"/>
      <c r="L1273" s="764"/>
      <c r="M1273" s="764"/>
      <c r="N1273" s="764"/>
      <c r="O1273" s="764"/>
      <c r="P1273" s="764"/>
      <c r="Q1273" s="764"/>
      <c r="R1273" s="764"/>
      <c r="S1273" s="764"/>
      <c r="T1273" s="764"/>
      <c r="U1273" s="764"/>
      <c r="V1273" s="764"/>
      <c r="W1273" s="764"/>
      <c r="X1273" s="764"/>
      <c r="Y1273" s="764"/>
      <c r="Z1273" s="764"/>
      <c r="AA1273" s="764"/>
      <c r="AB1273" s="764"/>
      <c r="AC1273" s="764"/>
      <c r="AD1273" s="765"/>
    </row>
    <row r="1274" spans="1:45" ht="15" customHeight="1">
      <c r="B1274" s="624" t="str">
        <f>IF(AO1210=0,"","Error: Verificar la información registrada tomando en cuenta la instrucción 3.")</f>
        <v/>
      </c>
      <c r="C1274" s="624"/>
      <c r="D1274" s="624"/>
      <c r="E1274" s="624"/>
      <c r="F1274" s="624"/>
      <c r="G1274" s="624"/>
      <c r="H1274" s="624"/>
      <c r="I1274" s="624"/>
      <c r="J1274" s="624"/>
      <c r="K1274" s="624"/>
      <c r="L1274" s="624"/>
      <c r="M1274" s="624"/>
      <c r="N1274" s="624"/>
      <c r="O1274" s="624"/>
      <c r="P1274" s="624"/>
      <c r="Q1274" s="624"/>
      <c r="R1274" s="624"/>
      <c r="S1274" s="624"/>
      <c r="T1274" s="624"/>
      <c r="U1274" s="624"/>
      <c r="V1274" s="624"/>
      <c r="W1274" s="624"/>
      <c r="X1274" s="624"/>
      <c r="Y1274" s="624"/>
      <c r="Z1274" s="624"/>
      <c r="AA1274" s="624"/>
      <c r="AB1274" s="624"/>
      <c r="AC1274" s="624"/>
      <c r="AD1274" s="624"/>
    </row>
    <row r="1275" spans="1:45" ht="15">
      <c r="B1275" s="756" t="str">
        <f>IF(AR1270=0,"","Alerta: Verificar la información registrada tomando en cuenta la instrucción 4.")</f>
        <v/>
      </c>
      <c r="C1275" s="756"/>
      <c r="D1275" s="756"/>
      <c r="E1275" s="756"/>
      <c r="F1275" s="756"/>
      <c r="G1275" s="756"/>
      <c r="H1275" s="756"/>
      <c r="I1275" s="756"/>
      <c r="J1275" s="756"/>
      <c r="K1275" s="756"/>
      <c r="L1275" s="756"/>
      <c r="M1275" s="756"/>
      <c r="N1275" s="756"/>
      <c r="O1275" s="756"/>
      <c r="P1275" s="756"/>
      <c r="Q1275" s="756"/>
      <c r="R1275" s="756"/>
      <c r="S1275" s="756"/>
      <c r="T1275" s="756"/>
      <c r="U1275" s="756"/>
      <c r="V1275" s="756"/>
      <c r="W1275" s="756"/>
      <c r="X1275" s="756"/>
      <c r="Y1275" s="756"/>
      <c r="Z1275" s="756"/>
      <c r="AA1275" s="756"/>
      <c r="AB1275" s="756"/>
      <c r="AC1275" s="756"/>
      <c r="AD1275" s="756"/>
    </row>
    <row r="1276" spans="1:45" ht="15" customHeight="1">
      <c r="B1276" s="756" t="str">
        <f>IF(AU1210=0,"","Alerta: Debe justificar el uso de NS argumentando el estado de la información desconocida.")</f>
        <v/>
      </c>
      <c r="C1276" s="756"/>
      <c r="D1276" s="756"/>
      <c r="E1276" s="756"/>
      <c r="F1276" s="756"/>
      <c r="G1276" s="756"/>
      <c r="H1276" s="756"/>
      <c r="I1276" s="756"/>
      <c r="J1276" s="756"/>
      <c r="K1276" s="756"/>
      <c r="L1276" s="756"/>
      <c r="M1276" s="756"/>
      <c r="N1276" s="756"/>
      <c r="O1276" s="756"/>
      <c r="P1276" s="756"/>
      <c r="Q1276" s="756"/>
      <c r="R1276" s="756"/>
      <c r="S1276" s="756"/>
      <c r="T1276" s="756"/>
      <c r="U1276" s="756"/>
      <c r="V1276" s="756"/>
      <c r="W1276" s="756"/>
      <c r="X1276" s="756"/>
      <c r="Y1276" s="756"/>
      <c r="Z1276" s="756"/>
      <c r="AA1276" s="756"/>
      <c r="AB1276" s="756"/>
      <c r="AC1276" s="756"/>
      <c r="AD1276" s="756"/>
    </row>
    <row r="1277" spans="1:45" ht="15" customHeight="1">
      <c r="B1277" s="625" t="str">
        <f>IF(AX1210=0,"","Error: Debe completar toda la información requerida.")</f>
        <v/>
      </c>
      <c r="C1277" s="625"/>
      <c r="D1277" s="625"/>
      <c r="E1277" s="625"/>
      <c r="F1277" s="625"/>
      <c r="G1277" s="625"/>
      <c r="H1277" s="625"/>
      <c r="I1277" s="625"/>
      <c r="J1277" s="625"/>
      <c r="K1277" s="625"/>
      <c r="L1277" s="625"/>
      <c r="M1277" s="625"/>
      <c r="N1277" s="625"/>
      <c r="O1277" s="625"/>
      <c r="P1277" s="625"/>
      <c r="Q1277" s="625"/>
      <c r="R1277" s="625"/>
      <c r="S1277" s="625"/>
      <c r="T1277" s="625"/>
      <c r="U1277" s="625"/>
      <c r="V1277" s="625"/>
      <c r="W1277" s="625"/>
      <c r="X1277" s="625"/>
      <c r="Y1277" s="625"/>
      <c r="Z1277" s="625"/>
      <c r="AA1277" s="625"/>
      <c r="AB1277" s="625"/>
      <c r="AC1277" s="625"/>
      <c r="AD1277" s="625"/>
    </row>
    <row r="1278" spans="1:45" ht="15" customHeight="1"/>
    <row r="1279" spans="1:45" ht="15" customHeight="1"/>
  </sheetData>
  <sheetProtection algorithmName="SHA-512" hashValue="WChwXlRa8dDlWl+tDeJ+3SoRjf+pnV5ojsiPbbtAtrmsiNj+aM2u+iTHsoN2Y9i9HvoNg3LOsDDNU1y/KxXW9Q==" saltValue="y9YZ8f1XRmyk4uaK8lYDKQ==" spinCount="100000" sheet="1" objects="1" scenarios="1"/>
  <mergeCells count="8419">
    <mergeCell ref="B490:AD490"/>
    <mergeCell ref="B945:AD945"/>
    <mergeCell ref="AN1001:AO1001"/>
    <mergeCell ref="AP1001:AQ1001"/>
    <mergeCell ref="AR1001:AS1001"/>
    <mergeCell ref="DQ1010:DR1010"/>
    <mergeCell ref="DQ1011:DR1011"/>
    <mergeCell ref="DQ1012:DR1012"/>
    <mergeCell ref="DQ1013:DR1013"/>
    <mergeCell ref="AP1010:AQ1010"/>
    <mergeCell ref="AR1010:AS1010"/>
    <mergeCell ref="AH1011:AI1011"/>
    <mergeCell ref="AJ1011:AK1011"/>
    <mergeCell ref="AL1011:AM1011"/>
    <mergeCell ref="AN1011:AO1011"/>
    <mergeCell ref="AX998:AY998"/>
    <mergeCell ref="AX999:AY999"/>
    <mergeCell ref="AX1000:AY1000"/>
    <mergeCell ref="AX1001:AY1001"/>
    <mergeCell ref="AX1002:AY1002"/>
    <mergeCell ref="AX1003:AY1003"/>
    <mergeCell ref="AX1004:AY1004"/>
    <mergeCell ref="AX1005:AY1005"/>
    <mergeCell ref="AX1006:AY1006"/>
    <mergeCell ref="AX1007:AY1007"/>
    <mergeCell ref="AX1008:AY1008"/>
    <mergeCell ref="AX1009:AY1009"/>
    <mergeCell ref="AX1010:AY1010"/>
    <mergeCell ref="AX1011:AY1011"/>
    <mergeCell ref="AH1009:AI1009"/>
    <mergeCell ref="AJ1009:AK1009"/>
    <mergeCell ref="AL1009:AM1009"/>
    <mergeCell ref="AP1006:AQ1006"/>
    <mergeCell ref="AR1006:AS1006"/>
    <mergeCell ref="AP1011:AQ1011"/>
    <mergeCell ref="AR1011:AS1011"/>
    <mergeCell ref="AL1013:AM1013"/>
    <mergeCell ref="AN1013:AO1013"/>
    <mergeCell ref="AP1013:AQ1013"/>
    <mergeCell ref="AR1013:AS1013"/>
    <mergeCell ref="AR1009:AS1009"/>
    <mergeCell ref="AH1013:AI1013"/>
    <mergeCell ref="AJ1013:AK1013"/>
    <mergeCell ref="AH1012:AI1012"/>
    <mergeCell ref="AJ1012:AK1012"/>
    <mergeCell ref="AL1012:AM1012"/>
    <mergeCell ref="AN1012:AO1012"/>
    <mergeCell ref="AP1012:AQ1012"/>
    <mergeCell ref="AR1012:AS1012"/>
    <mergeCell ref="AH1007:AI1007"/>
    <mergeCell ref="AJ1007:AK1007"/>
    <mergeCell ref="AL1007:AM1007"/>
    <mergeCell ref="AN1007:AO1007"/>
    <mergeCell ref="AP1007:AQ1007"/>
    <mergeCell ref="AH1008:AI1008"/>
    <mergeCell ref="AJ1008:AK1008"/>
    <mergeCell ref="AL1008:AM1008"/>
    <mergeCell ref="AN1008:AO1008"/>
    <mergeCell ref="AP1008:AQ1008"/>
    <mergeCell ref="AR1008:AS1008"/>
    <mergeCell ref="AH1010:AI1010"/>
    <mergeCell ref="AJ1010:AK1010"/>
    <mergeCell ref="AL1010:AM1010"/>
    <mergeCell ref="AN1010:AO1010"/>
    <mergeCell ref="AH1002:AI1002"/>
    <mergeCell ref="AJ1002:AK1002"/>
    <mergeCell ref="AL1002:AM1002"/>
    <mergeCell ref="AN1002:AO1002"/>
    <mergeCell ref="AP1002:AQ1002"/>
    <mergeCell ref="AR1002:AS1002"/>
    <mergeCell ref="AH1003:AI1003"/>
    <mergeCell ref="AJ1003:AK1003"/>
    <mergeCell ref="AL1003:AM1003"/>
    <mergeCell ref="AN1003:AO1003"/>
    <mergeCell ref="AP1003:AQ1003"/>
    <mergeCell ref="AR1003:AS1003"/>
    <mergeCell ref="AH1004:AI1004"/>
    <mergeCell ref="AJ1004:AK1004"/>
    <mergeCell ref="AL1004:AM1004"/>
    <mergeCell ref="AN1004:AO1004"/>
    <mergeCell ref="AP1004:AQ1004"/>
    <mergeCell ref="AR1004:AS1004"/>
    <mergeCell ref="AH1005:AI1005"/>
    <mergeCell ref="AJ1005:AK1005"/>
    <mergeCell ref="AL1005:AM1005"/>
    <mergeCell ref="AN1005:AO1005"/>
    <mergeCell ref="AN1009:AO1009"/>
    <mergeCell ref="AP1009:AQ1009"/>
    <mergeCell ref="AP1005:AQ1005"/>
    <mergeCell ref="AR1005:AS1005"/>
    <mergeCell ref="AH1006:AI1006"/>
    <mergeCell ref="AJ1006:AK1006"/>
    <mergeCell ref="AL1006:AM1006"/>
    <mergeCell ref="AN1006:AO1006"/>
    <mergeCell ref="AH933:AI933"/>
    <mergeCell ref="AJ933:AK933"/>
    <mergeCell ref="AL933:AM933"/>
    <mergeCell ref="AN933:AO933"/>
    <mergeCell ref="AH998:AI998"/>
    <mergeCell ref="AJ998:AK998"/>
    <mergeCell ref="AL998:AM998"/>
    <mergeCell ref="AN998:AO998"/>
    <mergeCell ref="AP998:AQ998"/>
    <mergeCell ref="AR998:AS998"/>
    <mergeCell ref="AH999:AI999"/>
    <mergeCell ref="AJ999:AK999"/>
    <mergeCell ref="AL999:AM999"/>
    <mergeCell ref="AN999:AO999"/>
    <mergeCell ref="AP999:AQ999"/>
    <mergeCell ref="AR999:AS999"/>
    <mergeCell ref="AH1000:AI1000"/>
    <mergeCell ref="AJ1000:AK1000"/>
    <mergeCell ref="AL1000:AM1000"/>
    <mergeCell ref="AN1000:AO1000"/>
    <mergeCell ref="AP1000:AQ1000"/>
    <mergeCell ref="AR1000:AS1000"/>
    <mergeCell ref="AN935:AO935"/>
    <mergeCell ref="AP935:AQ935"/>
    <mergeCell ref="AR935:AS935"/>
    <mergeCell ref="AH934:AI934"/>
    <mergeCell ref="AJ934:AK934"/>
    <mergeCell ref="AL934:AM934"/>
    <mergeCell ref="AH948:AI948"/>
    <mergeCell ref="AJ948:AK948"/>
    <mergeCell ref="AL948:AM948"/>
    <mergeCell ref="AH949:AI949"/>
    <mergeCell ref="AX932:AY932"/>
    <mergeCell ref="AX933:AY933"/>
    <mergeCell ref="AX934:AY934"/>
    <mergeCell ref="AX935:AY935"/>
    <mergeCell ref="AN932:AO932"/>
    <mergeCell ref="AP932:AQ932"/>
    <mergeCell ref="AR932:AS932"/>
    <mergeCell ref="AH932:AI932"/>
    <mergeCell ref="AJ932:AK932"/>
    <mergeCell ref="AJ949:AK949"/>
    <mergeCell ref="AL949:AM949"/>
    <mergeCell ref="AU979:AV979"/>
    <mergeCell ref="AU980:AV980"/>
    <mergeCell ref="AU981:AV981"/>
    <mergeCell ref="AU982:AV982"/>
    <mergeCell ref="AX990:AY990"/>
    <mergeCell ref="AX991:AY991"/>
    <mergeCell ref="AU985:AV985"/>
    <mergeCell ref="AU986:AV986"/>
    <mergeCell ref="AU987:AV987"/>
    <mergeCell ref="AN928:AO928"/>
    <mergeCell ref="AP928:AQ928"/>
    <mergeCell ref="AR928:AS928"/>
    <mergeCell ref="AP933:AQ933"/>
    <mergeCell ref="AR933:AS933"/>
    <mergeCell ref="AN934:AO934"/>
    <mergeCell ref="AP934:AQ934"/>
    <mergeCell ref="AR934:AS934"/>
    <mergeCell ref="AN920:AO920"/>
    <mergeCell ref="AP920:AQ920"/>
    <mergeCell ref="AR920:AS920"/>
    <mergeCell ref="AP922:AQ922"/>
    <mergeCell ref="AR922:AS922"/>
    <mergeCell ref="AL930:AM930"/>
    <mergeCell ref="AN930:AO930"/>
    <mergeCell ref="AP930:AQ930"/>
    <mergeCell ref="AR930:AS930"/>
    <mergeCell ref="AL932:AM932"/>
    <mergeCell ref="AH931:AI931"/>
    <mergeCell ref="AJ931:AK931"/>
    <mergeCell ref="AL931:AM931"/>
    <mergeCell ref="AN931:AO931"/>
    <mergeCell ref="AP931:AQ931"/>
    <mergeCell ref="AR931:AS931"/>
    <mergeCell ref="AX920:AY920"/>
    <mergeCell ref="AX921:AY921"/>
    <mergeCell ref="AX922:AY922"/>
    <mergeCell ref="AX923:AY923"/>
    <mergeCell ref="AX924:AY924"/>
    <mergeCell ref="AX925:AY925"/>
    <mergeCell ref="AX926:AY926"/>
    <mergeCell ref="AX927:AY927"/>
    <mergeCell ref="AX928:AY928"/>
    <mergeCell ref="AX929:AY929"/>
    <mergeCell ref="AX930:AY930"/>
    <mergeCell ref="AX931:AY931"/>
    <mergeCell ref="AH921:AI921"/>
    <mergeCell ref="AJ921:AK921"/>
    <mergeCell ref="AL921:AM921"/>
    <mergeCell ref="AN921:AO921"/>
    <mergeCell ref="AP921:AQ921"/>
    <mergeCell ref="AR921:AS921"/>
    <mergeCell ref="AH922:AI922"/>
    <mergeCell ref="AJ922:AK922"/>
    <mergeCell ref="AL922:AM922"/>
    <mergeCell ref="AN922:AO922"/>
    <mergeCell ref="AN924:AO924"/>
    <mergeCell ref="AP924:AQ924"/>
    <mergeCell ref="AR924:AS924"/>
    <mergeCell ref="AH925:AI925"/>
    <mergeCell ref="AJ925:AK925"/>
    <mergeCell ref="AL925:AM925"/>
    <mergeCell ref="AN925:AO925"/>
    <mergeCell ref="AP925:AQ925"/>
    <mergeCell ref="AR925:AS925"/>
    <mergeCell ref="AH926:AI926"/>
    <mergeCell ref="AJ926:AK926"/>
    <mergeCell ref="AL926:AM926"/>
    <mergeCell ref="AN926:AO926"/>
    <mergeCell ref="AP926:AQ926"/>
    <mergeCell ref="AR926:AS926"/>
    <mergeCell ref="AH927:AI927"/>
    <mergeCell ref="AJ927:AK927"/>
    <mergeCell ref="AL927:AM927"/>
    <mergeCell ref="AN927:AO927"/>
    <mergeCell ref="AP927:AQ927"/>
    <mergeCell ref="AR927:AS927"/>
    <mergeCell ref="AH929:AI929"/>
    <mergeCell ref="AJ929:AK929"/>
    <mergeCell ref="AL929:AM929"/>
    <mergeCell ref="AN929:AO929"/>
    <mergeCell ref="AP929:AQ929"/>
    <mergeCell ref="AR929:AS929"/>
    <mergeCell ref="AH930:AI930"/>
    <mergeCell ref="AJ930:AK930"/>
    <mergeCell ref="AH923:AI923"/>
    <mergeCell ref="AJ923:AK923"/>
    <mergeCell ref="AL923:AM923"/>
    <mergeCell ref="AN923:AO923"/>
    <mergeCell ref="AP923:AQ923"/>
    <mergeCell ref="AR923:AS923"/>
    <mergeCell ref="AX555:AY555"/>
    <mergeCell ref="AZ555:BA555"/>
    <mergeCell ref="BB555:BC555"/>
    <mergeCell ref="AX556:AY556"/>
    <mergeCell ref="AZ556:BA556"/>
    <mergeCell ref="BB556:BC556"/>
    <mergeCell ref="AX557:AY557"/>
    <mergeCell ref="AZ557:BA557"/>
    <mergeCell ref="BB557:BC557"/>
    <mergeCell ref="AX558:AY558"/>
    <mergeCell ref="AZ558:BA558"/>
    <mergeCell ref="BB558:BC558"/>
    <mergeCell ref="AH558:AI558"/>
    <mergeCell ref="AJ558:AK558"/>
    <mergeCell ref="AL558:AM558"/>
    <mergeCell ref="AN558:AO558"/>
    <mergeCell ref="AP558:AQ558"/>
    <mergeCell ref="AR558:AS558"/>
    <mergeCell ref="AP557:AQ557"/>
    <mergeCell ref="AR557:AS557"/>
    <mergeCell ref="AH798:AI798"/>
    <mergeCell ref="AJ798:AK798"/>
    <mergeCell ref="AL798:AM798"/>
    <mergeCell ref="AN798:AO798"/>
    <mergeCell ref="AP798:AQ798"/>
    <mergeCell ref="AR798:AS798"/>
    <mergeCell ref="DT543:DU543"/>
    <mergeCell ref="DT544:DU544"/>
    <mergeCell ref="DT545:DU545"/>
    <mergeCell ref="DT546:DU546"/>
    <mergeCell ref="DT547:DU547"/>
    <mergeCell ref="DT548:DU548"/>
    <mergeCell ref="DT549:DU549"/>
    <mergeCell ref="DT550:DU550"/>
    <mergeCell ref="DT551:DU551"/>
    <mergeCell ref="DT552:DU552"/>
    <mergeCell ref="DT553:DU553"/>
    <mergeCell ref="DT554:DU554"/>
    <mergeCell ref="DT555:DU555"/>
    <mergeCell ref="DT556:DU556"/>
    <mergeCell ref="DT557:DU557"/>
    <mergeCell ref="DT558:DU558"/>
    <mergeCell ref="AX549:AY549"/>
    <mergeCell ref="AZ549:BA549"/>
    <mergeCell ref="BB549:BC549"/>
    <mergeCell ref="AX550:AY550"/>
    <mergeCell ref="AZ550:BA550"/>
    <mergeCell ref="BB550:BC550"/>
    <mergeCell ref="AX551:AY551"/>
    <mergeCell ref="AZ551:BA551"/>
    <mergeCell ref="BB551:BC551"/>
    <mergeCell ref="AX552:AY552"/>
    <mergeCell ref="AZ552:BA552"/>
    <mergeCell ref="BB552:BC552"/>
    <mergeCell ref="AX553:AY553"/>
    <mergeCell ref="AZ553:BA553"/>
    <mergeCell ref="BB553:BC553"/>
    <mergeCell ref="AX554:AY554"/>
    <mergeCell ref="AZ554:BA554"/>
    <mergeCell ref="BB554:BC554"/>
    <mergeCell ref="AX543:AY543"/>
    <mergeCell ref="AZ543:BA543"/>
    <mergeCell ref="BB543:BC543"/>
    <mergeCell ref="AX544:AY544"/>
    <mergeCell ref="AZ544:BA544"/>
    <mergeCell ref="BB544:BC544"/>
    <mergeCell ref="AX545:AY545"/>
    <mergeCell ref="AZ545:BA545"/>
    <mergeCell ref="BB545:BC545"/>
    <mergeCell ref="AX546:AY546"/>
    <mergeCell ref="AZ546:BA546"/>
    <mergeCell ref="BB546:BC546"/>
    <mergeCell ref="AX547:AY547"/>
    <mergeCell ref="AZ547:BA547"/>
    <mergeCell ref="BB547:BC547"/>
    <mergeCell ref="AX548:AY548"/>
    <mergeCell ref="AZ548:BA548"/>
    <mergeCell ref="BB548:BC548"/>
    <mergeCell ref="AU543:AV543"/>
    <mergeCell ref="AU544:AV544"/>
    <mergeCell ref="AU545:AV545"/>
    <mergeCell ref="AU546:AV546"/>
    <mergeCell ref="AU547:AV547"/>
    <mergeCell ref="AU548:AV548"/>
    <mergeCell ref="AU549:AV549"/>
    <mergeCell ref="AU550:AV550"/>
    <mergeCell ref="AU551:AV551"/>
    <mergeCell ref="AU552:AV552"/>
    <mergeCell ref="AU553:AV553"/>
    <mergeCell ref="AU554:AV554"/>
    <mergeCell ref="AU555:AV555"/>
    <mergeCell ref="AU556:AV556"/>
    <mergeCell ref="AU557:AV557"/>
    <mergeCell ref="AU558:AV558"/>
    <mergeCell ref="AH555:AI555"/>
    <mergeCell ref="AJ555:AK555"/>
    <mergeCell ref="AL555:AM555"/>
    <mergeCell ref="AN555:AO555"/>
    <mergeCell ref="AP555:AQ555"/>
    <mergeCell ref="AR555:AS555"/>
    <mergeCell ref="AH556:AI556"/>
    <mergeCell ref="AJ556:AK556"/>
    <mergeCell ref="AL556:AM556"/>
    <mergeCell ref="AN556:AO556"/>
    <mergeCell ref="AP556:AQ556"/>
    <mergeCell ref="AR556:AS556"/>
    <mergeCell ref="AH557:AI557"/>
    <mergeCell ref="AJ557:AK557"/>
    <mergeCell ref="AL557:AM557"/>
    <mergeCell ref="AN557:AO557"/>
    <mergeCell ref="AH552:AI552"/>
    <mergeCell ref="AJ552:AK552"/>
    <mergeCell ref="AL552:AM552"/>
    <mergeCell ref="AN552:AO552"/>
    <mergeCell ref="AP552:AQ552"/>
    <mergeCell ref="AR552:AS552"/>
    <mergeCell ref="AH553:AI553"/>
    <mergeCell ref="AJ553:AK553"/>
    <mergeCell ref="AL553:AM553"/>
    <mergeCell ref="AN553:AO553"/>
    <mergeCell ref="AP553:AQ553"/>
    <mergeCell ref="AR553:AS553"/>
    <mergeCell ref="AH554:AI554"/>
    <mergeCell ref="AJ554:AK554"/>
    <mergeCell ref="AL554:AM554"/>
    <mergeCell ref="AN554:AO554"/>
    <mergeCell ref="AP554:AQ554"/>
    <mergeCell ref="AR554:AS554"/>
    <mergeCell ref="AH549:AI549"/>
    <mergeCell ref="AJ549:AK549"/>
    <mergeCell ref="AL549:AM549"/>
    <mergeCell ref="AN549:AO549"/>
    <mergeCell ref="AP549:AQ549"/>
    <mergeCell ref="AR549:AS549"/>
    <mergeCell ref="AH550:AI550"/>
    <mergeCell ref="AJ550:AK550"/>
    <mergeCell ref="AL550:AM550"/>
    <mergeCell ref="AN550:AO550"/>
    <mergeCell ref="AP550:AQ550"/>
    <mergeCell ref="AR550:AS550"/>
    <mergeCell ref="AH551:AI551"/>
    <mergeCell ref="AJ551:AK551"/>
    <mergeCell ref="AL551:AM551"/>
    <mergeCell ref="AN551:AO551"/>
    <mergeCell ref="AP551:AQ551"/>
    <mergeCell ref="AR551:AS551"/>
    <mergeCell ref="AH546:AI546"/>
    <mergeCell ref="AJ546:AK546"/>
    <mergeCell ref="AL546:AM546"/>
    <mergeCell ref="AN546:AO546"/>
    <mergeCell ref="AP546:AQ546"/>
    <mergeCell ref="AR546:AS546"/>
    <mergeCell ref="AH547:AI547"/>
    <mergeCell ref="AJ547:AK547"/>
    <mergeCell ref="AL547:AM547"/>
    <mergeCell ref="AN547:AO547"/>
    <mergeCell ref="AP547:AQ547"/>
    <mergeCell ref="AR547:AS547"/>
    <mergeCell ref="AH548:AI548"/>
    <mergeCell ref="AJ548:AK548"/>
    <mergeCell ref="AL548:AM548"/>
    <mergeCell ref="AN548:AO548"/>
    <mergeCell ref="AP548:AQ548"/>
    <mergeCell ref="AR548:AS548"/>
    <mergeCell ref="AH543:AI543"/>
    <mergeCell ref="AJ543:AK543"/>
    <mergeCell ref="AL543:AM543"/>
    <mergeCell ref="AN543:AO543"/>
    <mergeCell ref="AP543:AQ543"/>
    <mergeCell ref="AR543:AS543"/>
    <mergeCell ref="AH544:AI544"/>
    <mergeCell ref="AJ544:AK544"/>
    <mergeCell ref="AL544:AM544"/>
    <mergeCell ref="AN544:AO544"/>
    <mergeCell ref="AP544:AQ544"/>
    <mergeCell ref="AR544:AS544"/>
    <mergeCell ref="AH545:AI545"/>
    <mergeCell ref="AJ545:AK545"/>
    <mergeCell ref="AL545:AM545"/>
    <mergeCell ref="AN545:AO545"/>
    <mergeCell ref="AP545:AQ545"/>
    <mergeCell ref="AR545:AS545"/>
    <mergeCell ref="AH480:AI480"/>
    <mergeCell ref="AJ480:AK480"/>
    <mergeCell ref="AL480:AM480"/>
    <mergeCell ref="AN480:AO480"/>
    <mergeCell ref="AP480:AQ480"/>
    <mergeCell ref="AR480:AS480"/>
    <mergeCell ref="AX465:AY465"/>
    <mergeCell ref="AX466:AY466"/>
    <mergeCell ref="AX467:AY467"/>
    <mergeCell ref="AX468:AY468"/>
    <mergeCell ref="AX469:AY469"/>
    <mergeCell ref="AX470:AY470"/>
    <mergeCell ref="AX471:AY471"/>
    <mergeCell ref="AX472:AY472"/>
    <mergeCell ref="AX473:AY473"/>
    <mergeCell ref="AX474:AY474"/>
    <mergeCell ref="AX475:AY475"/>
    <mergeCell ref="AX476:AY476"/>
    <mergeCell ref="AX477:AY477"/>
    <mergeCell ref="AX478:AY478"/>
    <mergeCell ref="AX479:AY479"/>
    <mergeCell ref="AX480:AY480"/>
    <mergeCell ref="AH477:AI477"/>
    <mergeCell ref="AJ477:AK477"/>
    <mergeCell ref="AL477:AM477"/>
    <mergeCell ref="AN477:AO477"/>
    <mergeCell ref="AP477:AQ477"/>
    <mergeCell ref="AR477:AS477"/>
    <mergeCell ref="AH478:AI478"/>
    <mergeCell ref="AJ478:AK478"/>
    <mergeCell ref="AL478:AM478"/>
    <mergeCell ref="AN478:AO478"/>
    <mergeCell ref="AP478:AQ478"/>
    <mergeCell ref="AR478:AS478"/>
    <mergeCell ref="AH479:AI479"/>
    <mergeCell ref="AJ479:AK479"/>
    <mergeCell ref="AL479:AM479"/>
    <mergeCell ref="AN479:AO479"/>
    <mergeCell ref="AP479:AQ479"/>
    <mergeCell ref="AR479:AS479"/>
    <mergeCell ref="AH474:AI474"/>
    <mergeCell ref="AJ474:AK474"/>
    <mergeCell ref="AL474:AM474"/>
    <mergeCell ref="AN474:AO474"/>
    <mergeCell ref="AP474:AQ474"/>
    <mergeCell ref="AR474:AS474"/>
    <mergeCell ref="AH475:AI475"/>
    <mergeCell ref="AJ475:AK475"/>
    <mergeCell ref="AL475:AM475"/>
    <mergeCell ref="AN475:AO475"/>
    <mergeCell ref="AP475:AQ475"/>
    <mergeCell ref="AR475:AS475"/>
    <mergeCell ref="AH476:AI476"/>
    <mergeCell ref="AJ476:AK476"/>
    <mergeCell ref="AL476:AM476"/>
    <mergeCell ref="AN476:AO476"/>
    <mergeCell ref="AP476:AQ476"/>
    <mergeCell ref="AR476:AS476"/>
    <mergeCell ref="AH471:AI471"/>
    <mergeCell ref="AJ471:AK471"/>
    <mergeCell ref="AL471:AM471"/>
    <mergeCell ref="AN471:AO471"/>
    <mergeCell ref="AP471:AQ471"/>
    <mergeCell ref="AR471:AS471"/>
    <mergeCell ref="AH472:AI472"/>
    <mergeCell ref="AJ472:AK472"/>
    <mergeCell ref="AL472:AM472"/>
    <mergeCell ref="AN472:AO472"/>
    <mergeCell ref="AP472:AQ472"/>
    <mergeCell ref="AR472:AS472"/>
    <mergeCell ref="AH473:AI473"/>
    <mergeCell ref="AJ473:AK473"/>
    <mergeCell ref="AL473:AM473"/>
    <mergeCell ref="AN473:AO473"/>
    <mergeCell ref="AP473:AQ473"/>
    <mergeCell ref="AR473:AS473"/>
    <mergeCell ref="AH468:AI468"/>
    <mergeCell ref="AJ468:AK468"/>
    <mergeCell ref="AL468:AM468"/>
    <mergeCell ref="AN468:AO468"/>
    <mergeCell ref="AP468:AQ468"/>
    <mergeCell ref="AR468:AS468"/>
    <mergeCell ref="AH469:AI469"/>
    <mergeCell ref="AJ469:AK469"/>
    <mergeCell ref="AL469:AM469"/>
    <mergeCell ref="AN469:AO469"/>
    <mergeCell ref="AP469:AQ469"/>
    <mergeCell ref="AR469:AS469"/>
    <mergeCell ref="AH470:AI470"/>
    <mergeCell ref="AJ470:AK470"/>
    <mergeCell ref="AL470:AM470"/>
    <mergeCell ref="AN470:AO470"/>
    <mergeCell ref="AP470:AQ470"/>
    <mergeCell ref="AR470:AS470"/>
    <mergeCell ref="AH465:AI465"/>
    <mergeCell ref="AJ465:AK465"/>
    <mergeCell ref="AL465:AM465"/>
    <mergeCell ref="AN465:AO465"/>
    <mergeCell ref="AP465:AQ465"/>
    <mergeCell ref="AR465:AS465"/>
    <mergeCell ref="AH466:AI466"/>
    <mergeCell ref="AJ466:AK466"/>
    <mergeCell ref="AL466:AM466"/>
    <mergeCell ref="AN466:AO466"/>
    <mergeCell ref="AP466:AQ466"/>
    <mergeCell ref="AR466:AS466"/>
    <mergeCell ref="AH467:AI467"/>
    <mergeCell ref="AJ467:AK467"/>
    <mergeCell ref="AL467:AM467"/>
    <mergeCell ref="AN467:AO467"/>
    <mergeCell ref="AP467:AQ467"/>
    <mergeCell ref="AR467:AS467"/>
    <mergeCell ref="AX172:AY172"/>
    <mergeCell ref="AZ172:BA172"/>
    <mergeCell ref="BB172:BC172"/>
    <mergeCell ref="DT157:DU157"/>
    <mergeCell ref="DT158:DU158"/>
    <mergeCell ref="DT159:DU159"/>
    <mergeCell ref="DT160:DU160"/>
    <mergeCell ref="DT161:DU161"/>
    <mergeCell ref="DT162:DU162"/>
    <mergeCell ref="DT163:DU163"/>
    <mergeCell ref="DT164:DU164"/>
    <mergeCell ref="DT165:DU165"/>
    <mergeCell ref="DT166:DU166"/>
    <mergeCell ref="DT167:DU167"/>
    <mergeCell ref="DT168:DU168"/>
    <mergeCell ref="DT169:DU169"/>
    <mergeCell ref="DT170:DU170"/>
    <mergeCell ref="DT171:DU171"/>
    <mergeCell ref="DT172:DU172"/>
    <mergeCell ref="AX166:AY166"/>
    <mergeCell ref="AZ166:BA166"/>
    <mergeCell ref="BB166:BC166"/>
    <mergeCell ref="AX167:AY167"/>
    <mergeCell ref="AZ167:BA167"/>
    <mergeCell ref="BB167:BC167"/>
    <mergeCell ref="AX168:AY168"/>
    <mergeCell ref="AZ168:BA168"/>
    <mergeCell ref="BB168:BC168"/>
    <mergeCell ref="AX169:AY169"/>
    <mergeCell ref="AZ169:BA169"/>
    <mergeCell ref="BB169:BC169"/>
    <mergeCell ref="AX170:AY170"/>
    <mergeCell ref="AZ170:BA170"/>
    <mergeCell ref="BB170:BC170"/>
    <mergeCell ref="AX171:AY171"/>
    <mergeCell ref="AZ171:BA171"/>
    <mergeCell ref="BB171:BC171"/>
    <mergeCell ref="AX160:AY160"/>
    <mergeCell ref="AZ160:BA160"/>
    <mergeCell ref="BB160:BC160"/>
    <mergeCell ref="AX161:AY161"/>
    <mergeCell ref="AZ161:BA161"/>
    <mergeCell ref="BB161:BC161"/>
    <mergeCell ref="AX162:AY162"/>
    <mergeCell ref="AZ162:BA162"/>
    <mergeCell ref="BB162:BC162"/>
    <mergeCell ref="AX163:AY163"/>
    <mergeCell ref="AZ163:BA163"/>
    <mergeCell ref="BB163:BC163"/>
    <mergeCell ref="AX164:AY164"/>
    <mergeCell ref="AZ164:BA164"/>
    <mergeCell ref="BB164:BC164"/>
    <mergeCell ref="AX165:AY165"/>
    <mergeCell ref="AZ165:BA165"/>
    <mergeCell ref="BB165:BC165"/>
    <mergeCell ref="AH172:AI172"/>
    <mergeCell ref="AJ172:AK172"/>
    <mergeCell ref="AL172:AM172"/>
    <mergeCell ref="AN172:AO172"/>
    <mergeCell ref="AP172:AQ172"/>
    <mergeCell ref="AR172:AS172"/>
    <mergeCell ref="AU157:AV157"/>
    <mergeCell ref="AU158:AV158"/>
    <mergeCell ref="AU159:AV159"/>
    <mergeCell ref="AU160:AV160"/>
    <mergeCell ref="AU161:AV161"/>
    <mergeCell ref="AU162:AV162"/>
    <mergeCell ref="AU163:AV163"/>
    <mergeCell ref="AU164:AV164"/>
    <mergeCell ref="AU165:AV165"/>
    <mergeCell ref="AU166:AV166"/>
    <mergeCell ref="AU167:AV167"/>
    <mergeCell ref="AU168:AV168"/>
    <mergeCell ref="AU169:AV169"/>
    <mergeCell ref="AU170:AV170"/>
    <mergeCell ref="AU171:AV171"/>
    <mergeCell ref="AU172:AV172"/>
    <mergeCell ref="AH169:AI169"/>
    <mergeCell ref="AJ169:AK169"/>
    <mergeCell ref="AL169:AM169"/>
    <mergeCell ref="AN169:AO169"/>
    <mergeCell ref="AP169:AQ169"/>
    <mergeCell ref="AR169:AS169"/>
    <mergeCell ref="AH170:AI170"/>
    <mergeCell ref="AJ170:AK170"/>
    <mergeCell ref="AL170:AM170"/>
    <mergeCell ref="AN170:AO170"/>
    <mergeCell ref="AP170:AQ170"/>
    <mergeCell ref="AR170:AS170"/>
    <mergeCell ref="AH171:AI171"/>
    <mergeCell ref="AJ171:AK171"/>
    <mergeCell ref="AL171:AM171"/>
    <mergeCell ref="AN171:AO171"/>
    <mergeCell ref="AP171:AQ171"/>
    <mergeCell ref="AR171:AS171"/>
    <mergeCell ref="AH166:AI166"/>
    <mergeCell ref="AJ166:AK166"/>
    <mergeCell ref="AL166:AM166"/>
    <mergeCell ref="AN166:AO166"/>
    <mergeCell ref="AP166:AQ166"/>
    <mergeCell ref="AR166:AS166"/>
    <mergeCell ref="AH167:AI167"/>
    <mergeCell ref="AJ167:AK167"/>
    <mergeCell ref="AL167:AM167"/>
    <mergeCell ref="AN167:AO167"/>
    <mergeCell ref="AP167:AQ167"/>
    <mergeCell ref="AR167:AS167"/>
    <mergeCell ref="AH168:AI168"/>
    <mergeCell ref="AJ168:AK168"/>
    <mergeCell ref="AL168:AM168"/>
    <mergeCell ref="AN168:AO168"/>
    <mergeCell ref="AP168:AQ168"/>
    <mergeCell ref="AR168:AS168"/>
    <mergeCell ref="AH163:AI163"/>
    <mergeCell ref="AJ163:AK163"/>
    <mergeCell ref="AL163:AM163"/>
    <mergeCell ref="AN163:AO163"/>
    <mergeCell ref="AP163:AQ163"/>
    <mergeCell ref="AR163:AS163"/>
    <mergeCell ref="AH164:AI164"/>
    <mergeCell ref="AJ164:AK164"/>
    <mergeCell ref="AL164:AM164"/>
    <mergeCell ref="AN164:AO164"/>
    <mergeCell ref="AP164:AQ164"/>
    <mergeCell ref="AR164:AS164"/>
    <mergeCell ref="AH165:AI165"/>
    <mergeCell ref="AJ165:AK165"/>
    <mergeCell ref="AL165:AM165"/>
    <mergeCell ref="AN165:AO165"/>
    <mergeCell ref="AP165:AQ165"/>
    <mergeCell ref="AR165:AS165"/>
    <mergeCell ref="AH160:AI160"/>
    <mergeCell ref="AJ160:AK160"/>
    <mergeCell ref="AL160:AM160"/>
    <mergeCell ref="AN160:AO160"/>
    <mergeCell ref="AP160:AQ160"/>
    <mergeCell ref="AR160:AS160"/>
    <mergeCell ref="AH161:AI161"/>
    <mergeCell ref="AJ161:AK161"/>
    <mergeCell ref="AL161:AM161"/>
    <mergeCell ref="AN161:AO161"/>
    <mergeCell ref="AP161:AQ161"/>
    <mergeCell ref="AR161:AS161"/>
    <mergeCell ref="AH162:AI162"/>
    <mergeCell ref="AJ162:AK162"/>
    <mergeCell ref="AL162:AM162"/>
    <mergeCell ref="AN162:AO162"/>
    <mergeCell ref="AP162:AQ162"/>
    <mergeCell ref="AR162:AS162"/>
    <mergeCell ref="BA95:BB95"/>
    <mergeCell ref="BA96:BB96"/>
    <mergeCell ref="AH157:AI157"/>
    <mergeCell ref="AJ157:AK157"/>
    <mergeCell ref="AL157:AM157"/>
    <mergeCell ref="AN157:AO157"/>
    <mergeCell ref="AP157:AQ157"/>
    <mergeCell ref="AR157:AS157"/>
    <mergeCell ref="AH158:AI158"/>
    <mergeCell ref="AJ158:AK158"/>
    <mergeCell ref="AL158:AM158"/>
    <mergeCell ref="AN158:AO158"/>
    <mergeCell ref="AP158:AQ158"/>
    <mergeCell ref="AR158:AS158"/>
    <mergeCell ref="AH159:AI159"/>
    <mergeCell ref="AJ159:AK159"/>
    <mergeCell ref="AL159:AM159"/>
    <mergeCell ref="AN159:AO159"/>
    <mergeCell ref="AP159:AQ159"/>
    <mergeCell ref="AR159:AS159"/>
    <mergeCell ref="AX157:AY157"/>
    <mergeCell ref="AZ157:BA157"/>
    <mergeCell ref="BB157:BC157"/>
    <mergeCell ref="AX158:AY158"/>
    <mergeCell ref="AZ158:BA158"/>
    <mergeCell ref="BB158:BC158"/>
    <mergeCell ref="AX159:AY159"/>
    <mergeCell ref="AZ159:BA159"/>
    <mergeCell ref="BB159:BC159"/>
    <mergeCell ref="AP95:AQ95"/>
    <mergeCell ref="AR95:AS95"/>
    <mergeCell ref="AP96:AQ96"/>
    <mergeCell ref="AR96:AS96"/>
    <mergeCell ref="AX81:AY81"/>
    <mergeCell ref="AX82:AY82"/>
    <mergeCell ref="AX83:AY83"/>
    <mergeCell ref="AX84:AY84"/>
    <mergeCell ref="AX85:AY85"/>
    <mergeCell ref="AX86:AY86"/>
    <mergeCell ref="AX87:AY87"/>
    <mergeCell ref="AX88:AY88"/>
    <mergeCell ref="AX89:AY89"/>
    <mergeCell ref="AX90:AY90"/>
    <mergeCell ref="AX91:AY91"/>
    <mergeCell ref="AX92:AY92"/>
    <mergeCell ref="AX93:AY93"/>
    <mergeCell ref="AX94:AY94"/>
    <mergeCell ref="AX95:AY95"/>
    <mergeCell ref="AX96:AY96"/>
    <mergeCell ref="AH96:AI96"/>
    <mergeCell ref="AJ96:AK96"/>
    <mergeCell ref="AL96:AM96"/>
    <mergeCell ref="AN96:AO96"/>
    <mergeCell ref="AP81:AQ81"/>
    <mergeCell ref="AR81:AS81"/>
    <mergeCell ref="AP82:AQ82"/>
    <mergeCell ref="AR82:AS82"/>
    <mergeCell ref="AP83:AQ83"/>
    <mergeCell ref="AR83:AS83"/>
    <mergeCell ref="AP84:AQ84"/>
    <mergeCell ref="AR84:AS84"/>
    <mergeCell ref="AP85:AQ85"/>
    <mergeCell ref="AR85:AS85"/>
    <mergeCell ref="AP86:AQ86"/>
    <mergeCell ref="AR86:AS86"/>
    <mergeCell ref="AP87:AQ87"/>
    <mergeCell ref="AR87:AS87"/>
    <mergeCell ref="AP88:AQ88"/>
    <mergeCell ref="AR88:AS88"/>
    <mergeCell ref="AP89:AQ89"/>
    <mergeCell ref="AR89:AS89"/>
    <mergeCell ref="AP90:AQ90"/>
    <mergeCell ref="AR90:AS90"/>
    <mergeCell ref="AP91:AQ91"/>
    <mergeCell ref="AR91:AS91"/>
    <mergeCell ref="AP92:AQ92"/>
    <mergeCell ref="AR92:AS92"/>
    <mergeCell ref="AP93:AQ93"/>
    <mergeCell ref="AR93:AS93"/>
    <mergeCell ref="AP94:AQ94"/>
    <mergeCell ref="AR94:AS94"/>
    <mergeCell ref="AH91:AI91"/>
    <mergeCell ref="AJ91:AK91"/>
    <mergeCell ref="AL91:AM91"/>
    <mergeCell ref="AN91:AO91"/>
    <mergeCell ref="AH92:AI92"/>
    <mergeCell ref="AJ92:AK92"/>
    <mergeCell ref="AL92:AM92"/>
    <mergeCell ref="AN92:AO92"/>
    <mergeCell ref="AH93:AI93"/>
    <mergeCell ref="AJ93:AK93"/>
    <mergeCell ref="AL93:AM93"/>
    <mergeCell ref="AN93:AO93"/>
    <mergeCell ref="AH94:AI94"/>
    <mergeCell ref="AJ94:AK94"/>
    <mergeCell ref="AL94:AM94"/>
    <mergeCell ref="AN94:AO94"/>
    <mergeCell ref="AH95:AI95"/>
    <mergeCell ref="AJ95:AK95"/>
    <mergeCell ref="AL95:AM95"/>
    <mergeCell ref="AN95:AO95"/>
    <mergeCell ref="AH86:AI86"/>
    <mergeCell ref="AJ86:AK86"/>
    <mergeCell ref="AL86:AM86"/>
    <mergeCell ref="AN86:AO86"/>
    <mergeCell ref="AH87:AI87"/>
    <mergeCell ref="AJ87:AK87"/>
    <mergeCell ref="AL87:AM87"/>
    <mergeCell ref="AN87:AO87"/>
    <mergeCell ref="AH88:AI88"/>
    <mergeCell ref="AJ88:AK88"/>
    <mergeCell ref="AL88:AM88"/>
    <mergeCell ref="AN88:AO88"/>
    <mergeCell ref="AH89:AI89"/>
    <mergeCell ref="AJ89:AK89"/>
    <mergeCell ref="AL89:AM89"/>
    <mergeCell ref="AN89:AO89"/>
    <mergeCell ref="AH90:AI90"/>
    <mergeCell ref="AJ90:AK90"/>
    <mergeCell ref="AL90:AM90"/>
    <mergeCell ref="AN90:AO90"/>
    <mergeCell ref="AH81:AI81"/>
    <mergeCell ref="AJ81:AK81"/>
    <mergeCell ref="AL81:AM81"/>
    <mergeCell ref="AN81:AO81"/>
    <mergeCell ref="AH82:AI82"/>
    <mergeCell ref="AJ82:AK82"/>
    <mergeCell ref="AL82:AM82"/>
    <mergeCell ref="AN82:AO82"/>
    <mergeCell ref="AH83:AI83"/>
    <mergeCell ref="AJ83:AK83"/>
    <mergeCell ref="AL83:AM83"/>
    <mergeCell ref="AN83:AO83"/>
    <mergeCell ref="AH84:AI84"/>
    <mergeCell ref="AJ84:AK84"/>
    <mergeCell ref="AL84:AM84"/>
    <mergeCell ref="AN84:AO84"/>
    <mergeCell ref="AH85:AI85"/>
    <mergeCell ref="AJ85:AK85"/>
    <mergeCell ref="AL85:AM85"/>
    <mergeCell ref="AN85:AO85"/>
    <mergeCell ref="D1124:H1124"/>
    <mergeCell ref="D1125:H1125"/>
    <mergeCell ref="D1126:H1126"/>
    <mergeCell ref="D1127:H1127"/>
    <mergeCell ref="D1128:H1128"/>
    <mergeCell ref="D1129:H1129"/>
    <mergeCell ref="D1130:H1130"/>
    <mergeCell ref="D1131:H1131"/>
    <mergeCell ref="D1132:H1132"/>
    <mergeCell ref="D1133:H1133"/>
    <mergeCell ref="D1134:H1134"/>
    <mergeCell ref="D1135:H1135"/>
    <mergeCell ref="D1136:H1136"/>
    <mergeCell ref="D1137:H1137"/>
    <mergeCell ref="D1138:H1138"/>
    <mergeCell ref="D1005:M1005"/>
    <mergeCell ref="D1006:M1006"/>
    <mergeCell ref="D1007:M1007"/>
    <mergeCell ref="D1008:M1008"/>
    <mergeCell ref="D1009:M1009"/>
    <mergeCell ref="D1010:M1010"/>
    <mergeCell ref="D1011:M1011"/>
    <mergeCell ref="D1012:M1012"/>
    <mergeCell ref="D1061:H1061"/>
    <mergeCell ref="D1062:H1062"/>
    <mergeCell ref="D1063:H1063"/>
    <mergeCell ref="D1064:H1064"/>
    <mergeCell ref="D1065:H1065"/>
    <mergeCell ref="D1066:H1066"/>
    <mergeCell ref="D1067:H1067"/>
    <mergeCell ref="D1068:H1068"/>
    <mergeCell ref="D1069:H1069"/>
    <mergeCell ref="D1001:M1001"/>
    <mergeCell ref="D1002:M1002"/>
    <mergeCell ref="D1003:M1003"/>
    <mergeCell ref="D1004:M1004"/>
    <mergeCell ref="D965:M965"/>
    <mergeCell ref="D958:M958"/>
    <mergeCell ref="D959:M959"/>
    <mergeCell ref="D960:M960"/>
    <mergeCell ref="D961:M961"/>
    <mergeCell ref="D962:M962"/>
    <mergeCell ref="C949:AD949"/>
    <mergeCell ref="C954:M956"/>
    <mergeCell ref="N954:AD954"/>
    <mergeCell ref="N955:N956"/>
    <mergeCell ref="O955:AD955"/>
    <mergeCell ref="D957:M957"/>
    <mergeCell ref="C950:AD950"/>
    <mergeCell ref="C951:AD951"/>
    <mergeCell ref="AA953:AD953"/>
    <mergeCell ref="K932:N932"/>
    <mergeCell ref="O932:R932"/>
    <mergeCell ref="S932:V932"/>
    <mergeCell ref="W932:Z932"/>
    <mergeCell ref="AA932:AD932"/>
    <mergeCell ref="K933:N933"/>
    <mergeCell ref="O933:R933"/>
    <mergeCell ref="S933:V933"/>
    <mergeCell ref="W933:Z933"/>
    <mergeCell ref="AA933:AD933"/>
    <mergeCell ref="K934:N934"/>
    <mergeCell ref="O934:R934"/>
    <mergeCell ref="S934:V934"/>
    <mergeCell ref="W934:Z934"/>
    <mergeCell ref="AA934:AD934"/>
    <mergeCell ref="D998:M998"/>
    <mergeCell ref="D999:M999"/>
    <mergeCell ref="D991:M991"/>
    <mergeCell ref="D992:M992"/>
    <mergeCell ref="C941:AD941"/>
    <mergeCell ref="K928:N928"/>
    <mergeCell ref="O928:R928"/>
    <mergeCell ref="S928:V928"/>
    <mergeCell ref="W928:Z928"/>
    <mergeCell ref="AA928:AD928"/>
    <mergeCell ref="K929:N929"/>
    <mergeCell ref="O929:R929"/>
    <mergeCell ref="S929:V929"/>
    <mergeCell ref="W929:Z929"/>
    <mergeCell ref="AA929:AD929"/>
    <mergeCell ref="K930:N930"/>
    <mergeCell ref="O930:R930"/>
    <mergeCell ref="S930:V930"/>
    <mergeCell ref="W930:Z930"/>
    <mergeCell ref="AA930:AD930"/>
    <mergeCell ref="K931:N931"/>
    <mergeCell ref="O931:R931"/>
    <mergeCell ref="S931:V931"/>
    <mergeCell ref="W931:Z931"/>
    <mergeCell ref="AA931:AD931"/>
    <mergeCell ref="K924:N924"/>
    <mergeCell ref="O924:R924"/>
    <mergeCell ref="S924:V924"/>
    <mergeCell ref="W924:Z924"/>
    <mergeCell ref="AA924:AD924"/>
    <mergeCell ref="K925:N925"/>
    <mergeCell ref="O925:R925"/>
    <mergeCell ref="S925:V925"/>
    <mergeCell ref="W925:Z925"/>
    <mergeCell ref="AA925:AD925"/>
    <mergeCell ref="K926:N926"/>
    <mergeCell ref="O926:R926"/>
    <mergeCell ref="S926:V926"/>
    <mergeCell ref="W926:Z926"/>
    <mergeCell ref="AA926:AD926"/>
    <mergeCell ref="K927:N927"/>
    <mergeCell ref="O927:R927"/>
    <mergeCell ref="S927:V927"/>
    <mergeCell ref="W927:Z927"/>
    <mergeCell ref="AA927:AD927"/>
    <mergeCell ref="O920:R920"/>
    <mergeCell ref="S920:V920"/>
    <mergeCell ref="W920:Z920"/>
    <mergeCell ref="AA920:AD920"/>
    <mergeCell ref="K921:N921"/>
    <mergeCell ref="O921:R921"/>
    <mergeCell ref="S921:V921"/>
    <mergeCell ref="W921:Z921"/>
    <mergeCell ref="AA921:AD921"/>
    <mergeCell ref="K922:N922"/>
    <mergeCell ref="O922:R922"/>
    <mergeCell ref="S922:V922"/>
    <mergeCell ref="W922:Z922"/>
    <mergeCell ref="AA922:AD922"/>
    <mergeCell ref="K923:N923"/>
    <mergeCell ref="O923:R923"/>
    <mergeCell ref="S923:V923"/>
    <mergeCell ref="W923:Z923"/>
    <mergeCell ref="AA923:AD923"/>
    <mergeCell ref="D678:H678"/>
    <mergeCell ref="D679:H679"/>
    <mergeCell ref="D680:H680"/>
    <mergeCell ref="D681:H681"/>
    <mergeCell ref="D682:H682"/>
    <mergeCell ref="D683:H683"/>
    <mergeCell ref="D920:J920"/>
    <mergeCell ref="D921:J921"/>
    <mergeCell ref="D922:J922"/>
    <mergeCell ref="D923:J923"/>
    <mergeCell ref="D924:J924"/>
    <mergeCell ref="D925:J925"/>
    <mergeCell ref="D926:J926"/>
    <mergeCell ref="D927:J927"/>
    <mergeCell ref="D928:J928"/>
    <mergeCell ref="D929:J929"/>
    <mergeCell ref="D930:J930"/>
    <mergeCell ref="C715:F715"/>
    <mergeCell ref="G715:P715"/>
    <mergeCell ref="C732:AD732"/>
    <mergeCell ref="G690:P690"/>
    <mergeCell ref="C709:E714"/>
    <mergeCell ref="G709:P709"/>
    <mergeCell ref="U709:AD709"/>
    <mergeCell ref="G710:P710"/>
    <mergeCell ref="U710:AD710"/>
    <mergeCell ref="G711:P711"/>
    <mergeCell ref="Q693:T693"/>
    <mergeCell ref="U693:AD693"/>
    <mergeCell ref="G694:P694"/>
    <mergeCell ref="Q694:T694"/>
    <mergeCell ref="U694:AD694"/>
    <mergeCell ref="D673:H673"/>
    <mergeCell ref="D674:H674"/>
    <mergeCell ref="D675:H675"/>
    <mergeCell ref="D676:H676"/>
    <mergeCell ref="D677:H677"/>
    <mergeCell ref="D631:H631"/>
    <mergeCell ref="D632:H632"/>
    <mergeCell ref="D633:H633"/>
    <mergeCell ref="D634:H634"/>
    <mergeCell ref="D635:H635"/>
    <mergeCell ref="D636:H636"/>
    <mergeCell ref="D637:H637"/>
    <mergeCell ref="D638:H638"/>
    <mergeCell ref="D639:H639"/>
    <mergeCell ref="D640:H640"/>
    <mergeCell ref="D641:H641"/>
    <mergeCell ref="D642:H642"/>
    <mergeCell ref="D643:H643"/>
    <mergeCell ref="D644:H644"/>
    <mergeCell ref="D659:H659"/>
    <mergeCell ref="D665:H665"/>
    <mergeCell ref="D666:H666"/>
    <mergeCell ref="D667:H667"/>
    <mergeCell ref="D668:H668"/>
    <mergeCell ref="D648:H648"/>
    <mergeCell ref="D649:H649"/>
    <mergeCell ref="D650:H650"/>
    <mergeCell ref="D651:H651"/>
    <mergeCell ref="D652:H652"/>
    <mergeCell ref="D653:H653"/>
    <mergeCell ref="D654:H654"/>
    <mergeCell ref="D655:H655"/>
    <mergeCell ref="D612:H612"/>
    <mergeCell ref="D595:H595"/>
    <mergeCell ref="D596:H596"/>
    <mergeCell ref="I562:AD562"/>
    <mergeCell ref="C562:H564"/>
    <mergeCell ref="I563:M563"/>
    <mergeCell ref="N563:S563"/>
    <mergeCell ref="T563:T564"/>
    <mergeCell ref="V563:Y563"/>
    <mergeCell ref="Z563:Z564"/>
    <mergeCell ref="D565:H565"/>
    <mergeCell ref="D566:H566"/>
    <mergeCell ref="D567:H567"/>
    <mergeCell ref="D568:H568"/>
    <mergeCell ref="D569:H569"/>
    <mergeCell ref="D570:H570"/>
    <mergeCell ref="AD563:AD564"/>
    <mergeCell ref="O479:P479"/>
    <mergeCell ref="Q479:R479"/>
    <mergeCell ref="S479:T479"/>
    <mergeCell ref="U479:V479"/>
    <mergeCell ref="W479:X479"/>
    <mergeCell ref="Y479:Z479"/>
    <mergeCell ref="AA479:AB479"/>
    <mergeCell ref="AC479:AD479"/>
    <mergeCell ref="D548:M548"/>
    <mergeCell ref="C494:AD494"/>
    <mergeCell ref="D526:M526"/>
    <mergeCell ref="D527:M527"/>
    <mergeCell ref="D528:M528"/>
    <mergeCell ref="D508:M508"/>
    <mergeCell ref="D543:M543"/>
    <mergeCell ref="D506:M506"/>
    <mergeCell ref="D507:M507"/>
    <mergeCell ref="C499:M501"/>
    <mergeCell ref="D546:M546"/>
    <mergeCell ref="D547:M547"/>
    <mergeCell ref="C495:AD495"/>
    <mergeCell ref="C496:AD496"/>
    <mergeCell ref="AA498:AD498"/>
    <mergeCell ref="C483:E483"/>
    <mergeCell ref="N499:AD499"/>
    <mergeCell ref="N500:N501"/>
    <mergeCell ref="O500:AD500"/>
    <mergeCell ref="D502:M502"/>
    <mergeCell ref="D503:M503"/>
    <mergeCell ref="D504:M504"/>
    <mergeCell ref="D505:M505"/>
    <mergeCell ref="D509:M509"/>
    <mergeCell ref="O476:P476"/>
    <mergeCell ref="Q476:R476"/>
    <mergeCell ref="S476:T476"/>
    <mergeCell ref="U476:V476"/>
    <mergeCell ref="W476:X476"/>
    <mergeCell ref="Y476:Z476"/>
    <mergeCell ref="AA476:AB476"/>
    <mergeCell ref="AC476:AD476"/>
    <mergeCell ref="O477:P477"/>
    <mergeCell ref="Q477:R477"/>
    <mergeCell ref="S477:T477"/>
    <mergeCell ref="U477:V477"/>
    <mergeCell ref="W477:X477"/>
    <mergeCell ref="Y477:Z477"/>
    <mergeCell ref="AA477:AB477"/>
    <mergeCell ref="AC477:AD477"/>
    <mergeCell ref="O478:P478"/>
    <mergeCell ref="Q478:R478"/>
    <mergeCell ref="S478:T478"/>
    <mergeCell ref="U478:V478"/>
    <mergeCell ref="W478:X478"/>
    <mergeCell ref="Y478:Z478"/>
    <mergeCell ref="AA478:AB478"/>
    <mergeCell ref="AC478:AD478"/>
    <mergeCell ref="O473:P473"/>
    <mergeCell ref="Q473:R473"/>
    <mergeCell ref="S473:T473"/>
    <mergeCell ref="U473:V473"/>
    <mergeCell ref="W473:X473"/>
    <mergeCell ref="Y473:Z473"/>
    <mergeCell ref="AA473:AB473"/>
    <mergeCell ref="AC473:AD473"/>
    <mergeCell ref="O474:P474"/>
    <mergeCell ref="Q474:R474"/>
    <mergeCell ref="S474:T474"/>
    <mergeCell ref="U474:V474"/>
    <mergeCell ref="W474:X474"/>
    <mergeCell ref="Y474:Z474"/>
    <mergeCell ref="AA474:AB474"/>
    <mergeCell ref="AC474:AD474"/>
    <mergeCell ref="O475:P475"/>
    <mergeCell ref="Q475:R475"/>
    <mergeCell ref="S475:T475"/>
    <mergeCell ref="U475:V475"/>
    <mergeCell ref="W475:X475"/>
    <mergeCell ref="Y475:Z475"/>
    <mergeCell ref="AA475:AB475"/>
    <mergeCell ref="AC475:AD475"/>
    <mergeCell ref="O470:P470"/>
    <mergeCell ref="Q470:R470"/>
    <mergeCell ref="S470:T470"/>
    <mergeCell ref="U470:V470"/>
    <mergeCell ref="W470:X470"/>
    <mergeCell ref="Y470:Z470"/>
    <mergeCell ref="AA470:AB470"/>
    <mergeCell ref="AC470:AD470"/>
    <mergeCell ref="O471:P471"/>
    <mergeCell ref="Q471:R471"/>
    <mergeCell ref="S471:T471"/>
    <mergeCell ref="U471:V471"/>
    <mergeCell ref="W471:X471"/>
    <mergeCell ref="Y471:Z471"/>
    <mergeCell ref="AA471:AB471"/>
    <mergeCell ref="AC471:AD471"/>
    <mergeCell ref="O472:P472"/>
    <mergeCell ref="Q472:R472"/>
    <mergeCell ref="S472:T472"/>
    <mergeCell ref="U472:V472"/>
    <mergeCell ref="W472:X472"/>
    <mergeCell ref="Y472:Z472"/>
    <mergeCell ref="AA472:AB472"/>
    <mergeCell ref="AC472:AD472"/>
    <mergeCell ref="W467:X467"/>
    <mergeCell ref="Y467:Z467"/>
    <mergeCell ref="AA467:AB467"/>
    <mergeCell ref="AC467:AD467"/>
    <mergeCell ref="O468:P468"/>
    <mergeCell ref="Q468:R468"/>
    <mergeCell ref="S468:T468"/>
    <mergeCell ref="U468:V468"/>
    <mergeCell ref="W468:X468"/>
    <mergeCell ref="Y468:Z468"/>
    <mergeCell ref="AA468:AB468"/>
    <mergeCell ref="AC468:AD468"/>
    <mergeCell ref="O469:P469"/>
    <mergeCell ref="Q469:R469"/>
    <mergeCell ref="S469:T469"/>
    <mergeCell ref="U469:V469"/>
    <mergeCell ref="W469:X469"/>
    <mergeCell ref="Y469:Z469"/>
    <mergeCell ref="AA469:AB469"/>
    <mergeCell ref="AC469:AD469"/>
    <mergeCell ref="D465:N465"/>
    <mergeCell ref="D466:N466"/>
    <mergeCell ref="D467:N467"/>
    <mergeCell ref="D468:N468"/>
    <mergeCell ref="D469:N469"/>
    <mergeCell ref="D470:N470"/>
    <mergeCell ref="D471:N471"/>
    <mergeCell ref="D472:N472"/>
    <mergeCell ref="D473:N473"/>
    <mergeCell ref="D474:N474"/>
    <mergeCell ref="C331:E334"/>
    <mergeCell ref="G331:P331"/>
    <mergeCell ref="G332:P332"/>
    <mergeCell ref="G333:P333"/>
    <mergeCell ref="G334:P334"/>
    <mergeCell ref="C329:F329"/>
    <mergeCell ref="G329:P329"/>
    <mergeCell ref="D394:L394"/>
    <mergeCell ref="M394:R394"/>
    <mergeCell ref="C397:E397"/>
    <mergeCell ref="F397:AD397"/>
    <mergeCell ref="Y424:Z424"/>
    <mergeCell ref="AA424:AB424"/>
    <mergeCell ref="AC424:AD424"/>
    <mergeCell ref="B408:AD408"/>
    <mergeCell ref="Y466:Z466"/>
    <mergeCell ref="AA466:AB466"/>
    <mergeCell ref="AC466:AD466"/>
    <mergeCell ref="O467:P467"/>
    <mergeCell ref="Q467:R467"/>
    <mergeCell ref="S467:T467"/>
    <mergeCell ref="U467:V467"/>
    <mergeCell ref="M95:R95"/>
    <mergeCell ref="S95:X95"/>
    <mergeCell ref="Y95:AD95"/>
    <mergeCell ref="D157:M157"/>
    <mergeCell ref="D158:M158"/>
    <mergeCell ref="D159:M159"/>
    <mergeCell ref="D160:M160"/>
    <mergeCell ref="D161:M161"/>
    <mergeCell ref="D162:M162"/>
    <mergeCell ref="D163:M163"/>
    <mergeCell ref="D164:M164"/>
    <mergeCell ref="D135:M135"/>
    <mergeCell ref="D136:M136"/>
    <mergeCell ref="D137:M137"/>
    <mergeCell ref="D138:M138"/>
    <mergeCell ref="D139:M139"/>
    <mergeCell ref="D140:M140"/>
    <mergeCell ref="D141:M141"/>
    <mergeCell ref="D118:M118"/>
    <mergeCell ref="D119:M119"/>
    <mergeCell ref="D120:M120"/>
    <mergeCell ref="D121:M121"/>
    <mergeCell ref="D122:M122"/>
    <mergeCell ref="D123:M123"/>
    <mergeCell ref="D124:M124"/>
    <mergeCell ref="D125:M125"/>
    <mergeCell ref="D142:M142"/>
    <mergeCell ref="D146:M146"/>
    <mergeCell ref="C113:M115"/>
    <mergeCell ref="N113:AD113"/>
    <mergeCell ref="N114:N115"/>
    <mergeCell ref="O114:AD114"/>
    <mergeCell ref="S88:X88"/>
    <mergeCell ref="Y88:AD88"/>
    <mergeCell ref="M89:R89"/>
    <mergeCell ref="S89:X89"/>
    <mergeCell ref="Y89:AD89"/>
    <mergeCell ref="M90:R90"/>
    <mergeCell ref="S90:X90"/>
    <mergeCell ref="Y90:AD90"/>
    <mergeCell ref="M91:R91"/>
    <mergeCell ref="S91:X91"/>
    <mergeCell ref="Y91:AD91"/>
    <mergeCell ref="M92:R92"/>
    <mergeCell ref="S92:X92"/>
    <mergeCell ref="Y92:AD92"/>
    <mergeCell ref="S93:X93"/>
    <mergeCell ref="Y93:AD93"/>
    <mergeCell ref="M94:R94"/>
    <mergeCell ref="S94:X94"/>
    <mergeCell ref="Y94:AD94"/>
    <mergeCell ref="D189:H189"/>
    <mergeCell ref="D190:H190"/>
    <mergeCell ref="D191:H191"/>
    <mergeCell ref="D192:H192"/>
    <mergeCell ref="D193:H193"/>
    <mergeCell ref="D194:H194"/>
    <mergeCell ref="D195:H195"/>
    <mergeCell ref="D205:H205"/>
    <mergeCell ref="M87:R87"/>
    <mergeCell ref="M93:R93"/>
    <mergeCell ref="D213:H213"/>
    <mergeCell ref="M81:R81"/>
    <mergeCell ref="S81:X81"/>
    <mergeCell ref="Y81:AD81"/>
    <mergeCell ref="M82:R82"/>
    <mergeCell ref="S82:X82"/>
    <mergeCell ref="Y82:AD82"/>
    <mergeCell ref="M83:R83"/>
    <mergeCell ref="S83:X83"/>
    <mergeCell ref="Y83:AD83"/>
    <mergeCell ref="M84:R84"/>
    <mergeCell ref="S84:X84"/>
    <mergeCell ref="Y84:AD84"/>
    <mergeCell ref="M85:R85"/>
    <mergeCell ref="S85:X85"/>
    <mergeCell ref="Y85:AD85"/>
    <mergeCell ref="M86:R86"/>
    <mergeCell ref="S86:X86"/>
    <mergeCell ref="Y86:AD86"/>
    <mergeCell ref="S87:X87"/>
    <mergeCell ref="Y87:AD87"/>
    <mergeCell ref="M88:R88"/>
    <mergeCell ref="D475:N475"/>
    <mergeCell ref="D476:N476"/>
    <mergeCell ref="D477:N477"/>
    <mergeCell ref="U465:V465"/>
    <mergeCell ref="W465:X465"/>
    <mergeCell ref="Y465:Z465"/>
    <mergeCell ref="AA465:AB465"/>
    <mergeCell ref="AC465:AD465"/>
    <mergeCell ref="O466:P466"/>
    <mergeCell ref="Q466:R466"/>
    <mergeCell ref="S466:T466"/>
    <mergeCell ref="U466:V466"/>
    <mergeCell ref="W466:X466"/>
    <mergeCell ref="D1109:H1109"/>
    <mergeCell ref="D1110:H1110"/>
    <mergeCell ref="C1080:H1082"/>
    <mergeCell ref="D84:L84"/>
    <mergeCell ref="D85:L85"/>
    <mergeCell ref="D86:L86"/>
    <mergeCell ref="D87:L87"/>
    <mergeCell ref="D88:L88"/>
    <mergeCell ref="D89:L89"/>
    <mergeCell ref="D90:L90"/>
    <mergeCell ref="D91:L91"/>
    <mergeCell ref="D92:L92"/>
    <mergeCell ref="D93:L93"/>
    <mergeCell ref="D94:L94"/>
    <mergeCell ref="D95:L95"/>
    <mergeCell ref="D165:M165"/>
    <mergeCell ref="D166:M166"/>
    <mergeCell ref="D167:M167"/>
    <mergeCell ref="D230:H230"/>
    <mergeCell ref="CB830:CC830"/>
    <mergeCell ref="BN827:BO827"/>
    <mergeCell ref="BP827:BQ827"/>
    <mergeCell ref="BR827:BS827"/>
    <mergeCell ref="BT827:BU827"/>
    <mergeCell ref="BV827:BW827"/>
    <mergeCell ref="BX827:BY827"/>
    <mergeCell ref="BZ827:CA827"/>
    <mergeCell ref="CB827:CC827"/>
    <mergeCell ref="BN828:BO828"/>
    <mergeCell ref="BP828:BQ828"/>
    <mergeCell ref="BR828:BS828"/>
    <mergeCell ref="BT828:BU828"/>
    <mergeCell ref="BV828:BW828"/>
    <mergeCell ref="BX828:BY828"/>
    <mergeCell ref="BZ828:CA828"/>
    <mergeCell ref="CB828:CC828"/>
    <mergeCell ref="BN829:BO829"/>
    <mergeCell ref="BP829:BQ829"/>
    <mergeCell ref="BR829:BS829"/>
    <mergeCell ref="BT829:BU829"/>
    <mergeCell ref="BV829:BW829"/>
    <mergeCell ref="BX829:BY829"/>
    <mergeCell ref="BZ829:CA829"/>
    <mergeCell ref="CB829:CC829"/>
    <mergeCell ref="BT824:BU824"/>
    <mergeCell ref="BV824:BW824"/>
    <mergeCell ref="BX824:BY824"/>
    <mergeCell ref="BZ824:CA824"/>
    <mergeCell ref="CB824:CC824"/>
    <mergeCell ref="BN825:BO825"/>
    <mergeCell ref="BP825:BQ825"/>
    <mergeCell ref="BR825:BS825"/>
    <mergeCell ref="BT825:BU825"/>
    <mergeCell ref="BV825:BW825"/>
    <mergeCell ref="BX825:BY825"/>
    <mergeCell ref="BZ825:CA825"/>
    <mergeCell ref="CB825:CC825"/>
    <mergeCell ref="BN826:BO826"/>
    <mergeCell ref="BP826:BQ826"/>
    <mergeCell ref="BR826:BS826"/>
    <mergeCell ref="BT826:BU826"/>
    <mergeCell ref="BV826:BW826"/>
    <mergeCell ref="BX826:BY826"/>
    <mergeCell ref="BZ826:CA826"/>
    <mergeCell ref="CB826:CC826"/>
    <mergeCell ref="BN824:BO824"/>
    <mergeCell ref="BP824:BQ824"/>
    <mergeCell ref="BR824:BS824"/>
    <mergeCell ref="BN821:BO821"/>
    <mergeCell ref="BP821:BQ821"/>
    <mergeCell ref="BR821:BS821"/>
    <mergeCell ref="BT821:BU821"/>
    <mergeCell ref="BV821:BW821"/>
    <mergeCell ref="BX821:BY821"/>
    <mergeCell ref="BZ821:CA821"/>
    <mergeCell ref="CB821:CC821"/>
    <mergeCell ref="BN822:BO822"/>
    <mergeCell ref="BP822:BQ822"/>
    <mergeCell ref="BR822:BS822"/>
    <mergeCell ref="BT822:BU822"/>
    <mergeCell ref="BV822:BW822"/>
    <mergeCell ref="BX822:BY822"/>
    <mergeCell ref="BZ822:CA822"/>
    <mergeCell ref="CB822:CC822"/>
    <mergeCell ref="BN823:BO823"/>
    <mergeCell ref="BP823:BQ823"/>
    <mergeCell ref="BR823:BS823"/>
    <mergeCell ref="BT823:BU823"/>
    <mergeCell ref="BV823:BW823"/>
    <mergeCell ref="BX823:BY823"/>
    <mergeCell ref="BZ823:CA823"/>
    <mergeCell ref="CB823:CC823"/>
    <mergeCell ref="BP818:BQ818"/>
    <mergeCell ref="BR818:BS818"/>
    <mergeCell ref="BT818:BU818"/>
    <mergeCell ref="BV818:BW818"/>
    <mergeCell ref="BX818:BY818"/>
    <mergeCell ref="BZ818:CA818"/>
    <mergeCell ref="CB818:CC818"/>
    <mergeCell ref="BP819:BQ819"/>
    <mergeCell ref="BR819:BS819"/>
    <mergeCell ref="BT819:BU819"/>
    <mergeCell ref="BV819:BW819"/>
    <mergeCell ref="BX819:BY819"/>
    <mergeCell ref="BZ819:CA819"/>
    <mergeCell ref="CB819:CC819"/>
    <mergeCell ref="BN820:BO820"/>
    <mergeCell ref="BP820:BQ820"/>
    <mergeCell ref="BR820:BS820"/>
    <mergeCell ref="BT820:BU820"/>
    <mergeCell ref="BV820:BW820"/>
    <mergeCell ref="BX820:BY820"/>
    <mergeCell ref="BZ820:CA820"/>
    <mergeCell ref="CB820:CC820"/>
    <mergeCell ref="BN819:BO819"/>
    <mergeCell ref="BP815:BQ815"/>
    <mergeCell ref="BR815:BS815"/>
    <mergeCell ref="BT815:BU815"/>
    <mergeCell ref="BV815:BW815"/>
    <mergeCell ref="BX815:BY815"/>
    <mergeCell ref="BZ815:CA815"/>
    <mergeCell ref="CB815:CC815"/>
    <mergeCell ref="BP816:BQ816"/>
    <mergeCell ref="BR816:BS816"/>
    <mergeCell ref="BT816:BU816"/>
    <mergeCell ref="BV816:BW816"/>
    <mergeCell ref="BX816:BY816"/>
    <mergeCell ref="BZ816:CA816"/>
    <mergeCell ref="CB816:CC816"/>
    <mergeCell ref="BP817:BQ817"/>
    <mergeCell ref="BR817:BS817"/>
    <mergeCell ref="BT817:BU817"/>
    <mergeCell ref="BV817:BW817"/>
    <mergeCell ref="BX817:BY817"/>
    <mergeCell ref="BZ817:CA817"/>
    <mergeCell ref="CB817:CC817"/>
    <mergeCell ref="BI816:BJ816"/>
    <mergeCell ref="BK816:BL816"/>
    <mergeCell ref="AU815:AV815"/>
    <mergeCell ref="AU814:BL814"/>
    <mergeCell ref="AU816:AV816"/>
    <mergeCell ref="AW817:AX817"/>
    <mergeCell ref="AY817:AZ817"/>
    <mergeCell ref="BA817:BB817"/>
    <mergeCell ref="BC817:BD817"/>
    <mergeCell ref="BE817:BF817"/>
    <mergeCell ref="BG817:BH817"/>
    <mergeCell ref="BI817:BJ817"/>
    <mergeCell ref="BK817:BL817"/>
    <mergeCell ref="BK818:BL818"/>
    <mergeCell ref="AW818:AX818"/>
    <mergeCell ref="AY818:AZ818"/>
    <mergeCell ref="BA818:BB818"/>
    <mergeCell ref="BC818:BD818"/>
    <mergeCell ref="BE818:BF818"/>
    <mergeCell ref="BG818:BH818"/>
    <mergeCell ref="BI818:BJ818"/>
    <mergeCell ref="AW815:AX815"/>
    <mergeCell ref="AW816:AX816"/>
    <mergeCell ref="AU817:AV817"/>
    <mergeCell ref="AU818:AV818"/>
    <mergeCell ref="AY815:AZ815"/>
    <mergeCell ref="BA815:BB815"/>
    <mergeCell ref="BC815:BD815"/>
    <mergeCell ref="BE815:BF815"/>
    <mergeCell ref="BG815:BH815"/>
    <mergeCell ref="BI815:BJ815"/>
    <mergeCell ref="BK815:BL815"/>
    <mergeCell ref="CG742:CH742"/>
    <mergeCell ref="BY739:BZ739"/>
    <mergeCell ref="CA739:CB739"/>
    <mergeCell ref="CC739:CD739"/>
    <mergeCell ref="CE739:CF739"/>
    <mergeCell ref="CG739:CH739"/>
    <mergeCell ref="BQ740:BR740"/>
    <mergeCell ref="BS740:BT740"/>
    <mergeCell ref="BU740:BV740"/>
    <mergeCell ref="BW740:BX740"/>
    <mergeCell ref="BY740:BZ740"/>
    <mergeCell ref="CA740:CB740"/>
    <mergeCell ref="CC740:CD740"/>
    <mergeCell ref="CE740:CF740"/>
    <mergeCell ref="CG740:CH740"/>
    <mergeCell ref="BQ741:BR741"/>
    <mergeCell ref="BS741:BT741"/>
    <mergeCell ref="BU741:BV741"/>
    <mergeCell ref="BW741:BX741"/>
    <mergeCell ref="BY741:BZ741"/>
    <mergeCell ref="CA741:CB741"/>
    <mergeCell ref="CC741:CD741"/>
    <mergeCell ref="CE741:CF741"/>
    <mergeCell ref="CG741:CH741"/>
    <mergeCell ref="AZ738:BA738"/>
    <mergeCell ref="BB738:BC738"/>
    <mergeCell ref="BD738:BE738"/>
    <mergeCell ref="BF738:BG738"/>
    <mergeCell ref="BH738:BI738"/>
    <mergeCell ref="BJ738:BK738"/>
    <mergeCell ref="BL738:BM738"/>
    <mergeCell ref="BN738:BO738"/>
    <mergeCell ref="AZ737:BO737"/>
    <mergeCell ref="AZ739:BA739"/>
    <mergeCell ref="BB739:BC739"/>
    <mergeCell ref="BD739:BE739"/>
    <mergeCell ref="BF739:BG739"/>
    <mergeCell ref="BH739:BI739"/>
    <mergeCell ref="BJ739:BK739"/>
    <mergeCell ref="BL739:BM739"/>
    <mergeCell ref="BN739:BO739"/>
    <mergeCell ref="AH795:AI795"/>
    <mergeCell ref="AJ795:AK795"/>
    <mergeCell ref="AL795:AM795"/>
    <mergeCell ref="AN795:AO795"/>
    <mergeCell ref="AP795:AQ795"/>
    <mergeCell ref="AR795:AS795"/>
    <mergeCell ref="AH796:AI796"/>
    <mergeCell ref="AJ796:AK796"/>
    <mergeCell ref="AL796:AM796"/>
    <mergeCell ref="AN796:AO796"/>
    <mergeCell ref="AP796:AQ796"/>
    <mergeCell ref="AR796:AS796"/>
    <mergeCell ref="AH797:AI797"/>
    <mergeCell ref="AJ797:AK797"/>
    <mergeCell ref="AL797:AM797"/>
    <mergeCell ref="AN797:AO797"/>
    <mergeCell ref="AP797:AQ797"/>
    <mergeCell ref="AR797:AS797"/>
    <mergeCell ref="AH792:AI792"/>
    <mergeCell ref="AJ792:AK792"/>
    <mergeCell ref="AL792:AM792"/>
    <mergeCell ref="AN792:AO792"/>
    <mergeCell ref="AP792:AQ792"/>
    <mergeCell ref="AR792:AS792"/>
    <mergeCell ref="AH793:AI793"/>
    <mergeCell ref="AJ793:AK793"/>
    <mergeCell ref="AL793:AM793"/>
    <mergeCell ref="AN793:AO793"/>
    <mergeCell ref="AP793:AQ793"/>
    <mergeCell ref="AR793:AS793"/>
    <mergeCell ref="AH794:AI794"/>
    <mergeCell ref="AJ794:AK794"/>
    <mergeCell ref="AL794:AM794"/>
    <mergeCell ref="AN794:AO794"/>
    <mergeCell ref="AP794:AQ794"/>
    <mergeCell ref="AR794:AS794"/>
    <mergeCell ref="AH789:AI789"/>
    <mergeCell ref="AJ789:AK789"/>
    <mergeCell ref="AL789:AM789"/>
    <mergeCell ref="AN789:AO789"/>
    <mergeCell ref="AP789:AQ789"/>
    <mergeCell ref="AR789:AS789"/>
    <mergeCell ref="AH790:AI790"/>
    <mergeCell ref="AJ790:AK790"/>
    <mergeCell ref="AL790:AM790"/>
    <mergeCell ref="AN790:AO790"/>
    <mergeCell ref="AP790:AQ790"/>
    <mergeCell ref="AR790:AS790"/>
    <mergeCell ref="AH791:AI791"/>
    <mergeCell ref="AJ791:AK791"/>
    <mergeCell ref="AL791:AM791"/>
    <mergeCell ref="AN791:AO791"/>
    <mergeCell ref="AP791:AQ791"/>
    <mergeCell ref="AR791:AS791"/>
    <mergeCell ref="AH786:AI786"/>
    <mergeCell ref="AJ786:AK786"/>
    <mergeCell ref="AL786:AM786"/>
    <mergeCell ref="AN786:AO786"/>
    <mergeCell ref="AP786:AQ786"/>
    <mergeCell ref="AR786:AS786"/>
    <mergeCell ref="AH787:AI787"/>
    <mergeCell ref="AJ787:AK787"/>
    <mergeCell ref="AL787:AM787"/>
    <mergeCell ref="AN787:AO787"/>
    <mergeCell ref="AP787:AQ787"/>
    <mergeCell ref="AR787:AS787"/>
    <mergeCell ref="AH788:AI788"/>
    <mergeCell ref="AJ788:AK788"/>
    <mergeCell ref="AL788:AM788"/>
    <mergeCell ref="AN788:AO788"/>
    <mergeCell ref="AP788:AQ788"/>
    <mergeCell ref="AR788:AS788"/>
    <mergeCell ref="AJ783:AK783"/>
    <mergeCell ref="AL783:AM783"/>
    <mergeCell ref="AN783:AO783"/>
    <mergeCell ref="AP783:AQ783"/>
    <mergeCell ref="AR783:AS783"/>
    <mergeCell ref="AH784:AI784"/>
    <mergeCell ref="AJ784:AK784"/>
    <mergeCell ref="AL784:AM784"/>
    <mergeCell ref="AN784:AO784"/>
    <mergeCell ref="AP784:AQ784"/>
    <mergeCell ref="AR784:AS784"/>
    <mergeCell ref="AH785:AI785"/>
    <mergeCell ref="AJ785:AK785"/>
    <mergeCell ref="AL785:AM785"/>
    <mergeCell ref="AN785:AO785"/>
    <mergeCell ref="AP785:AQ785"/>
    <mergeCell ref="AR785:AS785"/>
    <mergeCell ref="AU795:AV795"/>
    <mergeCell ref="AW795:AX795"/>
    <mergeCell ref="AU796:AV796"/>
    <mergeCell ref="AW796:AX796"/>
    <mergeCell ref="AU797:AV797"/>
    <mergeCell ref="AW797:AX797"/>
    <mergeCell ref="AU798:AV798"/>
    <mergeCell ref="AW798:AX798"/>
    <mergeCell ref="AU737:AX737"/>
    <mergeCell ref="AU738:AV738"/>
    <mergeCell ref="AW738:AX738"/>
    <mergeCell ref="AH780:AI780"/>
    <mergeCell ref="AJ780:AK780"/>
    <mergeCell ref="AL780:AM780"/>
    <mergeCell ref="AN780:AO780"/>
    <mergeCell ref="AP780:AQ780"/>
    <mergeCell ref="AR780:AS780"/>
    <mergeCell ref="AH781:AI781"/>
    <mergeCell ref="AJ781:AK781"/>
    <mergeCell ref="AL781:AM781"/>
    <mergeCell ref="AN781:AO781"/>
    <mergeCell ref="AP781:AQ781"/>
    <mergeCell ref="AR781:AS781"/>
    <mergeCell ref="AH782:AI782"/>
    <mergeCell ref="AJ782:AK782"/>
    <mergeCell ref="AL782:AM782"/>
    <mergeCell ref="AN782:AO782"/>
    <mergeCell ref="AP782:AQ782"/>
    <mergeCell ref="AR782:AS782"/>
    <mergeCell ref="AH783:AI783"/>
    <mergeCell ref="AU786:AV786"/>
    <mergeCell ref="AW786:AX786"/>
    <mergeCell ref="AU787:AV787"/>
    <mergeCell ref="AW787:AX787"/>
    <mergeCell ref="AU788:AV788"/>
    <mergeCell ref="AW788:AX788"/>
    <mergeCell ref="AU789:AV789"/>
    <mergeCell ref="AW789:AX789"/>
    <mergeCell ref="AU790:AV790"/>
    <mergeCell ref="AW790:AX790"/>
    <mergeCell ref="AU791:AV791"/>
    <mergeCell ref="AW791:AX791"/>
    <mergeCell ref="AU792:AV792"/>
    <mergeCell ref="AW792:AX792"/>
    <mergeCell ref="AU793:AV793"/>
    <mergeCell ref="AW793:AX793"/>
    <mergeCell ref="AU794:AV794"/>
    <mergeCell ref="AW794:AX794"/>
    <mergeCell ref="AU777:AV777"/>
    <mergeCell ref="AW777:AX777"/>
    <mergeCell ref="AU778:AV778"/>
    <mergeCell ref="AW778:AX778"/>
    <mergeCell ref="AU779:AV779"/>
    <mergeCell ref="AW779:AX779"/>
    <mergeCell ref="AU780:AV780"/>
    <mergeCell ref="AW780:AX780"/>
    <mergeCell ref="AU781:AV781"/>
    <mergeCell ref="AW781:AX781"/>
    <mergeCell ref="AU782:AV782"/>
    <mergeCell ref="AW782:AX782"/>
    <mergeCell ref="AU783:AV783"/>
    <mergeCell ref="AW783:AX783"/>
    <mergeCell ref="AU784:AV784"/>
    <mergeCell ref="AW784:AX784"/>
    <mergeCell ref="AU785:AV785"/>
    <mergeCell ref="AW785:AX785"/>
    <mergeCell ref="AU768:AV768"/>
    <mergeCell ref="AW768:AX768"/>
    <mergeCell ref="AU769:AV769"/>
    <mergeCell ref="AW769:AX769"/>
    <mergeCell ref="AU770:AV770"/>
    <mergeCell ref="AW770:AX770"/>
    <mergeCell ref="AU771:AV771"/>
    <mergeCell ref="AW771:AX771"/>
    <mergeCell ref="AU772:AV772"/>
    <mergeCell ref="AW772:AX772"/>
    <mergeCell ref="AU773:AV773"/>
    <mergeCell ref="AW773:AX773"/>
    <mergeCell ref="AU774:AV774"/>
    <mergeCell ref="AW774:AX774"/>
    <mergeCell ref="AU775:AV775"/>
    <mergeCell ref="AW775:AX775"/>
    <mergeCell ref="AU776:AV776"/>
    <mergeCell ref="AW776:AX776"/>
    <mergeCell ref="AU759:AV759"/>
    <mergeCell ref="AW759:AX759"/>
    <mergeCell ref="AU760:AV760"/>
    <mergeCell ref="AW760:AX760"/>
    <mergeCell ref="AU761:AV761"/>
    <mergeCell ref="AW761:AX761"/>
    <mergeCell ref="AU762:AV762"/>
    <mergeCell ref="AW762:AX762"/>
    <mergeCell ref="AU763:AV763"/>
    <mergeCell ref="AW763:AX763"/>
    <mergeCell ref="AU764:AV764"/>
    <mergeCell ref="AW764:AX764"/>
    <mergeCell ref="AU765:AV765"/>
    <mergeCell ref="AW765:AX765"/>
    <mergeCell ref="AU766:AV766"/>
    <mergeCell ref="AW766:AX766"/>
    <mergeCell ref="AU767:AV767"/>
    <mergeCell ref="AW767:AX767"/>
    <mergeCell ref="AW750:AX750"/>
    <mergeCell ref="AU751:AV751"/>
    <mergeCell ref="AW751:AX751"/>
    <mergeCell ref="AU752:AV752"/>
    <mergeCell ref="AW752:AX752"/>
    <mergeCell ref="AU753:AV753"/>
    <mergeCell ref="AW753:AX753"/>
    <mergeCell ref="AU754:AV754"/>
    <mergeCell ref="AW754:AX754"/>
    <mergeCell ref="AU755:AV755"/>
    <mergeCell ref="AW755:AX755"/>
    <mergeCell ref="AU756:AV756"/>
    <mergeCell ref="AW756:AX756"/>
    <mergeCell ref="AU757:AV757"/>
    <mergeCell ref="AW757:AX757"/>
    <mergeCell ref="AU758:AV758"/>
    <mergeCell ref="AW758:AX758"/>
    <mergeCell ref="AH779:AI779"/>
    <mergeCell ref="AJ779:AK779"/>
    <mergeCell ref="AL779:AM779"/>
    <mergeCell ref="AN779:AO779"/>
    <mergeCell ref="AP779:AQ779"/>
    <mergeCell ref="AR779:AS779"/>
    <mergeCell ref="AN799:AO799"/>
    <mergeCell ref="AP799:AQ799"/>
    <mergeCell ref="AU739:AV739"/>
    <mergeCell ref="AW739:AX739"/>
    <mergeCell ref="AU740:AV740"/>
    <mergeCell ref="AW740:AX740"/>
    <mergeCell ref="AU741:AV741"/>
    <mergeCell ref="AW741:AX741"/>
    <mergeCell ref="AU742:AV742"/>
    <mergeCell ref="AW742:AX742"/>
    <mergeCell ref="AU743:AV743"/>
    <mergeCell ref="AW743:AX743"/>
    <mergeCell ref="AU744:AV744"/>
    <mergeCell ref="AW744:AX744"/>
    <mergeCell ref="AU745:AV745"/>
    <mergeCell ref="AW745:AX745"/>
    <mergeCell ref="AU746:AV746"/>
    <mergeCell ref="AW746:AX746"/>
    <mergeCell ref="AU747:AV747"/>
    <mergeCell ref="AW747:AX747"/>
    <mergeCell ref="AU748:AV748"/>
    <mergeCell ref="AW748:AX748"/>
    <mergeCell ref="AU749:AV749"/>
    <mergeCell ref="AW749:AX749"/>
    <mergeCell ref="AU750:AV750"/>
    <mergeCell ref="AH776:AI776"/>
    <mergeCell ref="AJ776:AK776"/>
    <mergeCell ref="AL776:AM776"/>
    <mergeCell ref="AN776:AO776"/>
    <mergeCell ref="AP776:AQ776"/>
    <mergeCell ref="AR776:AS776"/>
    <mergeCell ref="AH777:AI777"/>
    <mergeCell ref="AJ777:AK777"/>
    <mergeCell ref="AL777:AM777"/>
    <mergeCell ref="AN777:AO777"/>
    <mergeCell ref="AP777:AQ777"/>
    <mergeCell ref="AR777:AS777"/>
    <mergeCell ref="AH778:AI778"/>
    <mergeCell ref="AJ778:AK778"/>
    <mergeCell ref="AL778:AM778"/>
    <mergeCell ref="AN778:AO778"/>
    <mergeCell ref="AP778:AQ778"/>
    <mergeCell ref="AR778:AS778"/>
    <mergeCell ref="AH773:AI773"/>
    <mergeCell ref="AJ773:AK773"/>
    <mergeCell ref="AL773:AM773"/>
    <mergeCell ref="AN773:AO773"/>
    <mergeCell ref="AP773:AQ773"/>
    <mergeCell ref="AR773:AS773"/>
    <mergeCell ref="AH774:AI774"/>
    <mergeCell ref="AJ774:AK774"/>
    <mergeCell ref="AL774:AM774"/>
    <mergeCell ref="AN774:AO774"/>
    <mergeCell ref="AP774:AQ774"/>
    <mergeCell ref="AR774:AS774"/>
    <mergeCell ref="AH775:AI775"/>
    <mergeCell ref="AJ775:AK775"/>
    <mergeCell ref="AL775:AM775"/>
    <mergeCell ref="AN775:AO775"/>
    <mergeCell ref="AP775:AQ775"/>
    <mergeCell ref="AR775:AS775"/>
    <mergeCell ref="AH770:AI770"/>
    <mergeCell ref="AJ770:AK770"/>
    <mergeCell ref="AL770:AM770"/>
    <mergeCell ref="AN770:AO770"/>
    <mergeCell ref="AP770:AQ770"/>
    <mergeCell ref="AR770:AS770"/>
    <mergeCell ref="AH771:AI771"/>
    <mergeCell ref="AJ771:AK771"/>
    <mergeCell ref="AL771:AM771"/>
    <mergeCell ref="AN771:AO771"/>
    <mergeCell ref="AP771:AQ771"/>
    <mergeCell ref="AR771:AS771"/>
    <mergeCell ref="AH772:AI772"/>
    <mergeCell ref="AJ772:AK772"/>
    <mergeCell ref="AL772:AM772"/>
    <mergeCell ref="AN772:AO772"/>
    <mergeCell ref="AP772:AQ772"/>
    <mergeCell ref="AR772:AS772"/>
    <mergeCell ref="AH767:AI767"/>
    <mergeCell ref="AJ767:AK767"/>
    <mergeCell ref="AL767:AM767"/>
    <mergeCell ref="AN767:AO767"/>
    <mergeCell ref="AP767:AQ767"/>
    <mergeCell ref="AR767:AS767"/>
    <mergeCell ref="AH768:AI768"/>
    <mergeCell ref="AJ768:AK768"/>
    <mergeCell ref="AL768:AM768"/>
    <mergeCell ref="AN768:AO768"/>
    <mergeCell ref="AP768:AQ768"/>
    <mergeCell ref="AR768:AS768"/>
    <mergeCell ref="AH769:AI769"/>
    <mergeCell ref="AJ769:AK769"/>
    <mergeCell ref="AL769:AM769"/>
    <mergeCell ref="AN769:AO769"/>
    <mergeCell ref="AP769:AQ769"/>
    <mergeCell ref="AR769:AS769"/>
    <mergeCell ref="AH764:AI764"/>
    <mergeCell ref="AJ764:AK764"/>
    <mergeCell ref="AL764:AM764"/>
    <mergeCell ref="AN764:AO764"/>
    <mergeCell ref="AP764:AQ764"/>
    <mergeCell ref="AR764:AS764"/>
    <mergeCell ref="AH765:AI765"/>
    <mergeCell ref="AJ765:AK765"/>
    <mergeCell ref="AL765:AM765"/>
    <mergeCell ref="AN765:AO765"/>
    <mergeCell ref="AP765:AQ765"/>
    <mergeCell ref="AR765:AS765"/>
    <mergeCell ref="AH766:AI766"/>
    <mergeCell ref="AJ766:AK766"/>
    <mergeCell ref="AL766:AM766"/>
    <mergeCell ref="AN766:AO766"/>
    <mergeCell ref="AP766:AQ766"/>
    <mergeCell ref="AR766:AS766"/>
    <mergeCell ref="AH761:AI761"/>
    <mergeCell ref="AJ761:AK761"/>
    <mergeCell ref="AL761:AM761"/>
    <mergeCell ref="AN761:AO761"/>
    <mergeCell ref="AP761:AQ761"/>
    <mergeCell ref="AR761:AS761"/>
    <mergeCell ref="AH762:AI762"/>
    <mergeCell ref="AJ762:AK762"/>
    <mergeCell ref="AL762:AM762"/>
    <mergeCell ref="AN762:AO762"/>
    <mergeCell ref="AP762:AQ762"/>
    <mergeCell ref="AR762:AS762"/>
    <mergeCell ref="AH763:AI763"/>
    <mergeCell ref="AJ763:AK763"/>
    <mergeCell ref="AL763:AM763"/>
    <mergeCell ref="AN763:AO763"/>
    <mergeCell ref="AP763:AQ763"/>
    <mergeCell ref="AR763:AS763"/>
    <mergeCell ref="AH758:AI758"/>
    <mergeCell ref="AJ758:AK758"/>
    <mergeCell ref="AL758:AM758"/>
    <mergeCell ref="AN758:AO758"/>
    <mergeCell ref="AP758:AQ758"/>
    <mergeCell ref="AR758:AS758"/>
    <mergeCell ref="AH759:AI759"/>
    <mergeCell ref="AJ759:AK759"/>
    <mergeCell ref="AL759:AM759"/>
    <mergeCell ref="AN759:AO759"/>
    <mergeCell ref="AP759:AQ759"/>
    <mergeCell ref="AR759:AS759"/>
    <mergeCell ref="AH760:AI760"/>
    <mergeCell ref="AJ760:AK760"/>
    <mergeCell ref="AL760:AM760"/>
    <mergeCell ref="AN760:AO760"/>
    <mergeCell ref="AP760:AQ760"/>
    <mergeCell ref="AR760:AS760"/>
    <mergeCell ref="AH755:AI755"/>
    <mergeCell ref="AJ755:AK755"/>
    <mergeCell ref="AL755:AM755"/>
    <mergeCell ref="AN755:AO755"/>
    <mergeCell ref="AP755:AQ755"/>
    <mergeCell ref="AR755:AS755"/>
    <mergeCell ref="AH756:AI756"/>
    <mergeCell ref="AJ756:AK756"/>
    <mergeCell ref="AL756:AM756"/>
    <mergeCell ref="AN756:AO756"/>
    <mergeCell ref="AP756:AQ756"/>
    <mergeCell ref="AR756:AS756"/>
    <mergeCell ref="AH757:AI757"/>
    <mergeCell ref="AJ757:AK757"/>
    <mergeCell ref="AL757:AM757"/>
    <mergeCell ref="AN757:AO757"/>
    <mergeCell ref="AP757:AQ757"/>
    <mergeCell ref="AR757:AS757"/>
    <mergeCell ref="AH752:AI752"/>
    <mergeCell ref="AJ752:AK752"/>
    <mergeCell ref="AL752:AM752"/>
    <mergeCell ref="AN752:AO752"/>
    <mergeCell ref="AP752:AQ752"/>
    <mergeCell ref="AR752:AS752"/>
    <mergeCell ref="AH753:AI753"/>
    <mergeCell ref="AJ753:AK753"/>
    <mergeCell ref="AL753:AM753"/>
    <mergeCell ref="AN753:AO753"/>
    <mergeCell ref="AP753:AQ753"/>
    <mergeCell ref="AR753:AS753"/>
    <mergeCell ref="AH754:AI754"/>
    <mergeCell ref="AJ754:AK754"/>
    <mergeCell ref="AL754:AM754"/>
    <mergeCell ref="AN754:AO754"/>
    <mergeCell ref="AP754:AQ754"/>
    <mergeCell ref="AR754:AS754"/>
    <mergeCell ref="AH749:AI749"/>
    <mergeCell ref="AJ749:AK749"/>
    <mergeCell ref="AL749:AM749"/>
    <mergeCell ref="AN749:AO749"/>
    <mergeCell ref="AP749:AQ749"/>
    <mergeCell ref="AR749:AS749"/>
    <mergeCell ref="AH750:AI750"/>
    <mergeCell ref="AJ750:AK750"/>
    <mergeCell ref="AL750:AM750"/>
    <mergeCell ref="AN750:AO750"/>
    <mergeCell ref="AP750:AQ750"/>
    <mergeCell ref="AR750:AS750"/>
    <mergeCell ref="AH751:AI751"/>
    <mergeCell ref="AJ751:AK751"/>
    <mergeCell ref="AL751:AM751"/>
    <mergeCell ref="AN751:AO751"/>
    <mergeCell ref="AP751:AQ751"/>
    <mergeCell ref="AR751:AS751"/>
    <mergeCell ref="AH746:AI746"/>
    <mergeCell ref="AJ746:AK746"/>
    <mergeCell ref="AL746:AM746"/>
    <mergeCell ref="AN746:AO746"/>
    <mergeCell ref="AP746:AQ746"/>
    <mergeCell ref="AR746:AS746"/>
    <mergeCell ref="AH747:AI747"/>
    <mergeCell ref="AJ747:AK747"/>
    <mergeCell ref="AL747:AM747"/>
    <mergeCell ref="AN747:AO747"/>
    <mergeCell ref="AP747:AQ747"/>
    <mergeCell ref="AR747:AS747"/>
    <mergeCell ref="AH748:AI748"/>
    <mergeCell ref="AJ748:AK748"/>
    <mergeCell ref="AL748:AM748"/>
    <mergeCell ref="AN748:AO748"/>
    <mergeCell ref="AP748:AQ748"/>
    <mergeCell ref="AR748:AS748"/>
    <mergeCell ref="AH743:AI743"/>
    <mergeCell ref="AJ743:AK743"/>
    <mergeCell ref="AL743:AM743"/>
    <mergeCell ref="AN743:AO743"/>
    <mergeCell ref="AP743:AQ743"/>
    <mergeCell ref="AR743:AS743"/>
    <mergeCell ref="AH744:AI744"/>
    <mergeCell ref="AJ744:AK744"/>
    <mergeCell ref="AL744:AM744"/>
    <mergeCell ref="AN744:AO744"/>
    <mergeCell ref="AP744:AQ744"/>
    <mergeCell ref="AR744:AS744"/>
    <mergeCell ref="AH745:AI745"/>
    <mergeCell ref="AJ745:AK745"/>
    <mergeCell ref="AL745:AM745"/>
    <mergeCell ref="AN745:AO745"/>
    <mergeCell ref="AP745:AQ745"/>
    <mergeCell ref="AR745:AS745"/>
    <mergeCell ref="AH740:AI740"/>
    <mergeCell ref="AJ740:AK740"/>
    <mergeCell ref="AL740:AM740"/>
    <mergeCell ref="AN740:AO740"/>
    <mergeCell ref="AP740:AQ740"/>
    <mergeCell ref="AR740:AS740"/>
    <mergeCell ref="AH741:AI741"/>
    <mergeCell ref="AJ741:AK741"/>
    <mergeCell ref="AL741:AM741"/>
    <mergeCell ref="AN741:AO741"/>
    <mergeCell ref="AP741:AQ741"/>
    <mergeCell ref="AR741:AS741"/>
    <mergeCell ref="AH742:AI742"/>
    <mergeCell ref="AJ742:AK742"/>
    <mergeCell ref="AL742:AM742"/>
    <mergeCell ref="AN742:AO742"/>
    <mergeCell ref="AP742:AQ742"/>
    <mergeCell ref="AR742:AS742"/>
    <mergeCell ref="AN559:AO559"/>
    <mergeCell ref="AP559:AQ559"/>
    <mergeCell ref="BB559:BC559"/>
    <mergeCell ref="DT559:DU559"/>
    <mergeCell ref="B724:AD724"/>
    <mergeCell ref="B728:AD728"/>
    <mergeCell ref="AH738:AI738"/>
    <mergeCell ref="AJ738:AK738"/>
    <mergeCell ref="AL738:AM738"/>
    <mergeCell ref="AN738:AO738"/>
    <mergeCell ref="AP738:AQ738"/>
    <mergeCell ref="AR738:AS738"/>
    <mergeCell ref="AH739:AI739"/>
    <mergeCell ref="AJ739:AK739"/>
    <mergeCell ref="AL739:AM739"/>
    <mergeCell ref="AN739:AO739"/>
    <mergeCell ref="AP739:AQ739"/>
    <mergeCell ref="AR739:AS739"/>
    <mergeCell ref="BQ737:CH737"/>
    <mergeCell ref="BQ738:BR738"/>
    <mergeCell ref="BS738:BT738"/>
    <mergeCell ref="BU738:BV738"/>
    <mergeCell ref="BW738:BX738"/>
    <mergeCell ref="BY738:BZ738"/>
    <mergeCell ref="CA738:CB738"/>
    <mergeCell ref="CC738:CD738"/>
    <mergeCell ref="CE738:CF738"/>
    <mergeCell ref="CG738:CH738"/>
    <mergeCell ref="BQ739:BR739"/>
    <mergeCell ref="BS739:BT739"/>
    <mergeCell ref="BU739:BV739"/>
    <mergeCell ref="BW739:BX739"/>
    <mergeCell ref="AH541:AI541"/>
    <mergeCell ref="AJ541:AK541"/>
    <mergeCell ref="AL541:AM541"/>
    <mergeCell ref="AN541:AO541"/>
    <mergeCell ref="AP541:AQ541"/>
    <mergeCell ref="AR541:AS541"/>
    <mergeCell ref="AU541:AV541"/>
    <mergeCell ref="AX541:AY541"/>
    <mergeCell ref="AZ541:BA541"/>
    <mergeCell ref="BB541:BC541"/>
    <mergeCell ref="DT541:DU541"/>
    <mergeCell ref="AH542:AI542"/>
    <mergeCell ref="AJ542:AK542"/>
    <mergeCell ref="AL542:AM542"/>
    <mergeCell ref="AN542:AO542"/>
    <mergeCell ref="AP542:AQ542"/>
    <mergeCell ref="AR542:AS542"/>
    <mergeCell ref="AU542:AV542"/>
    <mergeCell ref="AX542:AY542"/>
    <mergeCell ref="AZ542:BA542"/>
    <mergeCell ref="BB542:BC542"/>
    <mergeCell ref="DT542:DU542"/>
    <mergeCell ref="AL539:AM539"/>
    <mergeCell ref="AN539:AO539"/>
    <mergeCell ref="AP539:AQ539"/>
    <mergeCell ref="AR539:AS539"/>
    <mergeCell ref="AU539:AV539"/>
    <mergeCell ref="AX539:AY539"/>
    <mergeCell ref="AZ539:BA539"/>
    <mergeCell ref="BB539:BC539"/>
    <mergeCell ref="DT539:DU539"/>
    <mergeCell ref="AH540:AI540"/>
    <mergeCell ref="AJ540:AK540"/>
    <mergeCell ref="AL540:AM540"/>
    <mergeCell ref="AN540:AO540"/>
    <mergeCell ref="AP540:AQ540"/>
    <mergeCell ref="AR540:AS540"/>
    <mergeCell ref="AU540:AV540"/>
    <mergeCell ref="AX540:AY540"/>
    <mergeCell ref="AZ540:BA540"/>
    <mergeCell ref="BB540:BC540"/>
    <mergeCell ref="DT540:DU540"/>
    <mergeCell ref="AL537:AM537"/>
    <mergeCell ref="AN537:AO537"/>
    <mergeCell ref="AP537:AQ537"/>
    <mergeCell ref="AR537:AS537"/>
    <mergeCell ref="AU537:AV537"/>
    <mergeCell ref="AX537:AY537"/>
    <mergeCell ref="AZ537:BA537"/>
    <mergeCell ref="BB537:BC537"/>
    <mergeCell ref="DT537:DU537"/>
    <mergeCell ref="AH538:AI538"/>
    <mergeCell ref="AJ538:AK538"/>
    <mergeCell ref="AL538:AM538"/>
    <mergeCell ref="AN538:AO538"/>
    <mergeCell ref="AP538:AQ538"/>
    <mergeCell ref="AR538:AS538"/>
    <mergeCell ref="AU538:AV538"/>
    <mergeCell ref="AX538:AY538"/>
    <mergeCell ref="AZ538:BA538"/>
    <mergeCell ref="BB538:BC538"/>
    <mergeCell ref="DT538:DU538"/>
    <mergeCell ref="AL535:AM535"/>
    <mergeCell ref="AN535:AO535"/>
    <mergeCell ref="AP535:AQ535"/>
    <mergeCell ref="AR535:AS535"/>
    <mergeCell ref="AU535:AV535"/>
    <mergeCell ref="AX535:AY535"/>
    <mergeCell ref="AZ535:BA535"/>
    <mergeCell ref="BB535:BC535"/>
    <mergeCell ref="DT535:DU535"/>
    <mergeCell ref="AH536:AI536"/>
    <mergeCell ref="AJ536:AK536"/>
    <mergeCell ref="AL536:AM536"/>
    <mergeCell ref="AN536:AO536"/>
    <mergeCell ref="AP536:AQ536"/>
    <mergeCell ref="AR536:AS536"/>
    <mergeCell ref="AU536:AV536"/>
    <mergeCell ref="AX536:AY536"/>
    <mergeCell ref="AZ536:BA536"/>
    <mergeCell ref="BB536:BC536"/>
    <mergeCell ref="DT536:DU536"/>
    <mergeCell ref="AL533:AM533"/>
    <mergeCell ref="AN533:AO533"/>
    <mergeCell ref="AP533:AQ533"/>
    <mergeCell ref="AR533:AS533"/>
    <mergeCell ref="AU533:AV533"/>
    <mergeCell ref="AX533:AY533"/>
    <mergeCell ref="AZ533:BA533"/>
    <mergeCell ref="BB533:BC533"/>
    <mergeCell ref="DT533:DU533"/>
    <mergeCell ref="AH534:AI534"/>
    <mergeCell ref="AJ534:AK534"/>
    <mergeCell ref="AL534:AM534"/>
    <mergeCell ref="AN534:AO534"/>
    <mergeCell ref="AP534:AQ534"/>
    <mergeCell ref="AR534:AS534"/>
    <mergeCell ref="AU534:AV534"/>
    <mergeCell ref="AX534:AY534"/>
    <mergeCell ref="AZ534:BA534"/>
    <mergeCell ref="BB534:BC534"/>
    <mergeCell ref="DT534:DU534"/>
    <mergeCell ref="AL531:AM531"/>
    <mergeCell ref="AN531:AO531"/>
    <mergeCell ref="AP531:AQ531"/>
    <mergeCell ref="AR531:AS531"/>
    <mergeCell ref="AU531:AV531"/>
    <mergeCell ref="AX531:AY531"/>
    <mergeCell ref="AZ531:BA531"/>
    <mergeCell ref="BB531:BC531"/>
    <mergeCell ref="DT531:DU531"/>
    <mergeCell ref="AH532:AI532"/>
    <mergeCell ref="AJ532:AK532"/>
    <mergeCell ref="AL532:AM532"/>
    <mergeCell ref="AN532:AO532"/>
    <mergeCell ref="AP532:AQ532"/>
    <mergeCell ref="AR532:AS532"/>
    <mergeCell ref="AU532:AV532"/>
    <mergeCell ref="AX532:AY532"/>
    <mergeCell ref="AZ532:BA532"/>
    <mergeCell ref="BB532:BC532"/>
    <mergeCell ref="DT532:DU532"/>
    <mergeCell ref="AN529:AO529"/>
    <mergeCell ref="AP529:AQ529"/>
    <mergeCell ref="AR529:AS529"/>
    <mergeCell ref="AU529:AV529"/>
    <mergeCell ref="AX529:AY529"/>
    <mergeCell ref="AZ529:BA529"/>
    <mergeCell ref="BB529:BC529"/>
    <mergeCell ref="DT529:DU529"/>
    <mergeCell ref="AH530:AI530"/>
    <mergeCell ref="AJ530:AK530"/>
    <mergeCell ref="AL530:AM530"/>
    <mergeCell ref="AN530:AO530"/>
    <mergeCell ref="AP530:AQ530"/>
    <mergeCell ref="AR530:AS530"/>
    <mergeCell ref="AU530:AV530"/>
    <mergeCell ref="AX530:AY530"/>
    <mergeCell ref="AZ530:BA530"/>
    <mergeCell ref="BB530:BC530"/>
    <mergeCell ref="DT530:DU530"/>
    <mergeCell ref="AN527:AO527"/>
    <mergeCell ref="AP527:AQ527"/>
    <mergeCell ref="AR527:AS527"/>
    <mergeCell ref="AU527:AV527"/>
    <mergeCell ref="AX527:AY527"/>
    <mergeCell ref="AZ527:BA527"/>
    <mergeCell ref="BB527:BC527"/>
    <mergeCell ref="DT527:DU527"/>
    <mergeCell ref="AH528:AI528"/>
    <mergeCell ref="AJ528:AK528"/>
    <mergeCell ref="AL528:AM528"/>
    <mergeCell ref="AN528:AO528"/>
    <mergeCell ref="AP528:AQ528"/>
    <mergeCell ref="AR528:AS528"/>
    <mergeCell ref="AU528:AV528"/>
    <mergeCell ref="AX528:AY528"/>
    <mergeCell ref="AZ528:BA528"/>
    <mergeCell ref="BB528:BC528"/>
    <mergeCell ref="DT528:DU528"/>
    <mergeCell ref="AN525:AO525"/>
    <mergeCell ref="AP525:AQ525"/>
    <mergeCell ref="AR525:AS525"/>
    <mergeCell ref="AU525:AV525"/>
    <mergeCell ref="AX525:AY525"/>
    <mergeCell ref="AZ525:BA525"/>
    <mergeCell ref="BB525:BC525"/>
    <mergeCell ref="DT525:DU525"/>
    <mergeCell ref="AH526:AI526"/>
    <mergeCell ref="AJ526:AK526"/>
    <mergeCell ref="AL526:AM526"/>
    <mergeCell ref="AN526:AO526"/>
    <mergeCell ref="AP526:AQ526"/>
    <mergeCell ref="AR526:AS526"/>
    <mergeCell ref="AU526:AV526"/>
    <mergeCell ref="AX526:AY526"/>
    <mergeCell ref="AZ526:BA526"/>
    <mergeCell ref="BB526:BC526"/>
    <mergeCell ref="DT526:DU526"/>
    <mergeCell ref="AN523:AO523"/>
    <mergeCell ref="AP523:AQ523"/>
    <mergeCell ref="AR523:AS523"/>
    <mergeCell ref="AU523:AV523"/>
    <mergeCell ref="AX523:AY523"/>
    <mergeCell ref="AZ523:BA523"/>
    <mergeCell ref="BB523:BC523"/>
    <mergeCell ref="DT523:DU523"/>
    <mergeCell ref="AH524:AI524"/>
    <mergeCell ref="AJ524:AK524"/>
    <mergeCell ref="AL524:AM524"/>
    <mergeCell ref="AN524:AO524"/>
    <mergeCell ref="AP524:AQ524"/>
    <mergeCell ref="AR524:AS524"/>
    <mergeCell ref="AU524:AV524"/>
    <mergeCell ref="AX524:AY524"/>
    <mergeCell ref="AZ524:BA524"/>
    <mergeCell ref="BB524:BC524"/>
    <mergeCell ref="DT524:DU524"/>
    <mergeCell ref="AN521:AO521"/>
    <mergeCell ref="AP521:AQ521"/>
    <mergeCell ref="AR521:AS521"/>
    <mergeCell ref="AU521:AV521"/>
    <mergeCell ref="AX521:AY521"/>
    <mergeCell ref="AZ521:BA521"/>
    <mergeCell ref="BB521:BC521"/>
    <mergeCell ref="DT521:DU521"/>
    <mergeCell ref="AH522:AI522"/>
    <mergeCell ref="AJ522:AK522"/>
    <mergeCell ref="AL522:AM522"/>
    <mergeCell ref="AN522:AO522"/>
    <mergeCell ref="AP522:AQ522"/>
    <mergeCell ref="AR522:AS522"/>
    <mergeCell ref="AU522:AV522"/>
    <mergeCell ref="AX522:AY522"/>
    <mergeCell ref="AZ522:BA522"/>
    <mergeCell ref="BB522:BC522"/>
    <mergeCell ref="DT522:DU522"/>
    <mergeCell ref="AN519:AO519"/>
    <mergeCell ref="AP519:AQ519"/>
    <mergeCell ref="AR519:AS519"/>
    <mergeCell ref="AU519:AV519"/>
    <mergeCell ref="AX519:AY519"/>
    <mergeCell ref="AZ519:BA519"/>
    <mergeCell ref="BB519:BC519"/>
    <mergeCell ref="DT519:DU519"/>
    <mergeCell ref="AH520:AI520"/>
    <mergeCell ref="AJ520:AK520"/>
    <mergeCell ref="AL520:AM520"/>
    <mergeCell ref="AN520:AO520"/>
    <mergeCell ref="AP520:AQ520"/>
    <mergeCell ref="AR520:AS520"/>
    <mergeCell ref="AU520:AV520"/>
    <mergeCell ref="AX520:AY520"/>
    <mergeCell ref="AZ520:BA520"/>
    <mergeCell ref="BB520:BC520"/>
    <mergeCell ref="DT520:DU520"/>
    <mergeCell ref="AN517:AO517"/>
    <mergeCell ref="AP517:AQ517"/>
    <mergeCell ref="AR517:AS517"/>
    <mergeCell ref="AU517:AV517"/>
    <mergeCell ref="AX517:AY517"/>
    <mergeCell ref="AZ517:BA517"/>
    <mergeCell ref="BB517:BC517"/>
    <mergeCell ref="DT517:DU517"/>
    <mergeCell ref="AH518:AI518"/>
    <mergeCell ref="AJ518:AK518"/>
    <mergeCell ref="AL518:AM518"/>
    <mergeCell ref="AN518:AO518"/>
    <mergeCell ref="AP518:AQ518"/>
    <mergeCell ref="AR518:AS518"/>
    <mergeCell ref="AU518:AV518"/>
    <mergeCell ref="AX518:AY518"/>
    <mergeCell ref="AZ518:BA518"/>
    <mergeCell ref="BB518:BC518"/>
    <mergeCell ref="DT518:DU518"/>
    <mergeCell ref="AN515:AO515"/>
    <mergeCell ref="AP515:AQ515"/>
    <mergeCell ref="AR515:AS515"/>
    <mergeCell ref="AU515:AV515"/>
    <mergeCell ref="AX515:AY515"/>
    <mergeCell ref="AZ515:BA515"/>
    <mergeCell ref="BB515:BC515"/>
    <mergeCell ref="DT515:DU515"/>
    <mergeCell ref="AH516:AI516"/>
    <mergeCell ref="AJ516:AK516"/>
    <mergeCell ref="AL516:AM516"/>
    <mergeCell ref="AN516:AO516"/>
    <mergeCell ref="AP516:AQ516"/>
    <mergeCell ref="AR516:AS516"/>
    <mergeCell ref="AU516:AV516"/>
    <mergeCell ref="AX516:AY516"/>
    <mergeCell ref="AZ516:BA516"/>
    <mergeCell ref="BB516:BC516"/>
    <mergeCell ref="DT516:DU516"/>
    <mergeCell ref="AN513:AO513"/>
    <mergeCell ref="AP513:AQ513"/>
    <mergeCell ref="AR513:AS513"/>
    <mergeCell ref="AU513:AV513"/>
    <mergeCell ref="AX513:AY513"/>
    <mergeCell ref="AZ513:BA513"/>
    <mergeCell ref="BB513:BC513"/>
    <mergeCell ref="DT513:DU513"/>
    <mergeCell ref="AH514:AI514"/>
    <mergeCell ref="AJ514:AK514"/>
    <mergeCell ref="AL514:AM514"/>
    <mergeCell ref="AN514:AO514"/>
    <mergeCell ref="AP514:AQ514"/>
    <mergeCell ref="AR514:AS514"/>
    <mergeCell ref="AU514:AV514"/>
    <mergeCell ref="AX514:AY514"/>
    <mergeCell ref="AZ514:BA514"/>
    <mergeCell ref="BB514:BC514"/>
    <mergeCell ref="DT514:DU514"/>
    <mergeCell ref="AN511:AO511"/>
    <mergeCell ref="AP511:AQ511"/>
    <mergeCell ref="AR511:AS511"/>
    <mergeCell ref="AU511:AV511"/>
    <mergeCell ref="AX511:AY511"/>
    <mergeCell ref="AZ511:BA511"/>
    <mergeCell ref="BB511:BC511"/>
    <mergeCell ref="DT511:DU511"/>
    <mergeCell ref="AH512:AI512"/>
    <mergeCell ref="AJ512:AK512"/>
    <mergeCell ref="AL512:AM512"/>
    <mergeCell ref="AN512:AO512"/>
    <mergeCell ref="AP512:AQ512"/>
    <mergeCell ref="AR512:AS512"/>
    <mergeCell ref="AU512:AV512"/>
    <mergeCell ref="AX512:AY512"/>
    <mergeCell ref="AZ512:BA512"/>
    <mergeCell ref="BB512:BC512"/>
    <mergeCell ref="DT512:DU512"/>
    <mergeCell ref="AN509:AO509"/>
    <mergeCell ref="AP509:AQ509"/>
    <mergeCell ref="AR509:AS509"/>
    <mergeCell ref="AU509:AV509"/>
    <mergeCell ref="AX509:AY509"/>
    <mergeCell ref="AZ509:BA509"/>
    <mergeCell ref="BB509:BC509"/>
    <mergeCell ref="DT509:DU509"/>
    <mergeCell ref="AH510:AI510"/>
    <mergeCell ref="AJ510:AK510"/>
    <mergeCell ref="AL510:AM510"/>
    <mergeCell ref="AN510:AO510"/>
    <mergeCell ref="AP510:AQ510"/>
    <mergeCell ref="AR510:AS510"/>
    <mergeCell ref="AU510:AV510"/>
    <mergeCell ref="AX510:AY510"/>
    <mergeCell ref="AZ510:BA510"/>
    <mergeCell ref="BB510:BC510"/>
    <mergeCell ref="DT510:DU510"/>
    <mergeCell ref="AN507:AO507"/>
    <mergeCell ref="AP507:AQ507"/>
    <mergeCell ref="AR507:AS507"/>
    <mergeCell ref="AU507:AV507"/>
    <mergeCell ref="AX507:AY507"/>
    <mergeCell ref="AZ507:BA507"/>
    <mergeCell ref="BB507:BC507"/>
    <mergeCell ref="DT507:DU507"/>
    <mergeCell ref="AH508:AI508"/>
    <mergeCell ref="AJ508:AK508"/>
    <mergeCell ref="AL508:AM508"/>
    <mergeCell ref="AN508:AO508"/>
    <mergeCell ref="AP508:AQ508"/>
    <mergeCell ref="AR508:AS508"/>
    <mergeCell ref="AU508:AV508"/>
    <mergeCell ref="AX508:AY508"/>
    <mergeCell ref="AZ508:BA508"/>
    <mergeCell ref="BB508:BC508"/>
    <mergeCell ref="DT508:DU508"/>
    <mergeCell ref="AN505:AO505"/>
    <mergeCell ref="AP505:AQ505"/>
    <mergeCell ref="AR505:AS505"/>
    <mergeCell ref="AU505:AV505"/>
    <mergeCell ref="AX505:AY505"/>
    <mergeCell ref="AZ505:BA505"/>
    <mergeCell ref="BB505:BC505"/>
    <mergeCell ref="DT505:DU505"/>
    <mergeCell ref="AH506:AI506"/>
    <mergeCell ref="AJ506:AK506"/>
    <mergeCell ref="AL506:AM506"/>
    <mergeCell ref="AN506:AO506"/>
    <mergeCell ref="AP506:AQ506"/>
    <mergeCell ref="AR506:AS506"/>
    <mergeCell ref="AU506:AV506"/>
    <mergeCell ref="AX506:AY506"/>
    <mergeCell ref="AZ506:BA506"/>
    <mergeCell ref="BB506:BC506"/>
    <mergeCell ref="DT506:DU506"/>
    <mergeCell ref="AN503:AO503"/>
    <mergeCell ref="AP503:AQ503"/>
    <mergeCell ref="AR503:AS503"/>
    <mergeCell ref="AU503:AV503"/>
    <mergeCell ref="AX503:AY503"/>
    <mergeCell ref="AZ503:BA503"/>
    <mergeCell ref="BB503:BC503"/>
    <mergeCell ref="DT503:DU503"/>
    <mergeCell ref="AH504:AI504"/>
    <mergeCell ref="AJ504:AK504"/>
    <mergeCell ref="AL504:AM504"/>
    <mergeCell ref="AN504:AO504"/>
    <mergeCell ref="AP504:AQ504"/>
    <mergeCell ref="AR504:AS504"/>
    <mergeCell ref="AU504:AV504"/>
    <mergeCell ref="AX504:AY504"/>
    <mergeCell ref="AZ504:BA504"/>
    <mergeCell ref="BB504:BC504"/>
    <mergeCell ref="DT504:DU504"/>
    <mergeCell ref="AU501:AV501"/>
    <mergeCell ref="AX501:AY501"/>
    <mergeCell ref="AZ501:BA501"/>
    <mergeCell ref="BB501:BC501"/>
    <mergeCell ref="DQ501:DR501"/>
    <mergeCell ref="DT501:DU501"/>
    <mergeCell ref="AH502:AI502"/>
    <mergeCell ref="AJ502:AK502"/>
    <mergeCell ref="AL502:AM502"/>
    <mergeCell ref="AN502:AO502"/>
    <mergeCell ref="AP502:AQ502"/>
    <mergeCell ref="AR502:AS502"/>
    <mergeCell ref="AU502:AV502"/>
    <mergeCell ref="AX502:AY502"/>
    <mergeCell ref="AZ502:BA502"/>
    <mergeCell ref="BB502:BC502"/>
    <mergeCell ref="DQ502:DR502"/>
    <mergeCell ref="DT502:DU502"/>
    <mergeCell ref="AH501:AI501"/>
    <mergeCell ref="AJ501:AK501"/>
    <mergeCell ref="AL501:AM501"/>
    <mergeCell ref="AN501:AO501"/>
    <mergeCell ref="AP501:AQ501"/>
    <mergeCell ref="AR501:AS501"/>
    <mergeCell ref="BE499:DO499"/>
    <mergeCell ref="AX500:BC500"/>
    <mergeCell ref="BE500:BY500"/>
    <mergeCell ref="BZ500:CE500"/>
    <mergeCell ref="CF500:CF501"/>
    <mergeCell ref="CG500:CG501"/>
    <mergeCell ref="CH500:CK500"/>
    <mergeCell ref="CL500:CL501"/>
    <mergeCell ref="CM500:CM501"/>
    <mergeCell ref="CN500:CN501"/>
    <mergeCell ref="CO500:CO501"/>
    <mergeCell ref="CP500:CP501"/>
    <mergeCell ref="CQ500:CQ501"/>
    <mergeCell ref="CR500:CR501"/>
    <mergeCell ref="CS500:CS501"/>
    <mergeCell ref="CT500:CV500"/>
    <mergeCell ref="CW500:DA500"/>
    <mergeCell ref="DB500:DB501"/>
    <mergeCell ref="DC500:DC501"/>
    <mergeCell ref="DD500:DD501"/>
    <mergeCell ref="DE500:DJ500"/>
    <mergeCell ref="DK500:DK501"/>
    <mergeCell ref="DL500:DL501"/>
    <mergeCell ref="DM500:DM501"/>
    <mergeCell ref="DN500:DN501"/>
    <mergeCell ref="DO500:DO501"/>
    <mergeCell ref="B1182:AD1182"/>
    <mergeCell ref="B1183:AD1183"/>
    <mergeCell ref="B1274:AD1274"/>
    <mergeCell ref="B1276:AD1276"/>
    <mergeCell ref="B1277:AD1277"/>
    <mergeCell ref="B370:AD370"/>
    <mergeCell ref="B372:AD372"/>
    <mergeCell ref="B374:AD374"/>
    <mergeCell ref="B402:AD402"/>
    <mergeCell ref="B404:AD404"/>
    <mergeCell ref="B406:AD406"/>
    <mergeCell ref="B488:AD488"/>
    <mergeCell ref="B489:AD489"/>
    <mergeCell ref="B491:AD491"/>
    <mergeCell ref="B725:AD725"/>
    <mergeCell ref="B726:AD726"/>
    <mergeCell ref="B727:AD727"/>
    <mergeCell ref="B804:AD804"/>
    <mergeCell ref="B806:AD806"/>
    <mergeCell ref="B807:AD807"/>
    <mergeCell ref="B835:AD835"/>
    <mergeCell ref="AA1079:AD1079"/>
    <mergeCell ref="D1054:H1054"/>
    <mergeCell ref="C1170:F1170"/>
    <mergeCell ref="D1013:M1013"/>
    <mergeCell ref="D1076:H1076"/>
    <mergeCell ref="D1139:H1139"/>
    <mergeCell ref="D1083:H1083"/>
    <mergeCell ref="D1105:H1105"/>
    <mergeCell ref="D1106:H1106"/>
    <mergeCell ref="D1107:H1107"/>
    <mergeCell ref="D1108:H1108"/>
    <mergeCell ref="AH1190:AI1190"/>
    <mergeCell ref="AJ1190:AK1190"/>
    <mergeCell ref="AL1190:AM1190"/>
    <mergeCell ref="AH1191:AI1191"/>
    <mergeCell ref="AJ1191:AK1191"/>
    <mergeCell ref="AL1191:AM1191"/>
    <mergeCell ref="AH1193:AI1193"/>
    <mergeCell ref="AH1194:AI1194"/>
    <mergeCell ref="AJ881:AK881"/>
    <mergeCell ref="AL881:AM881"/>
    <mergeCell ref="AH883:AI883"/>
    <mergeCell ref="AJ883:AK883"/>
    <mergeCell ref="AL883:AM883"/>
    <mergeCell ref="AH887:AI887"/>
    <mergeCell ref="AH920:AI920"/>
    <mergeCell ref="AJ920:AK920"/>
    <mergeCell ref="AL920:AM920"/>
    <mergeCell ref="AH924:AI924"/>
    <mergeCell ref="AJ924:AK924"/>
    <mergeCell ref="AL924:AM924"/>
    <mergeCell ref="AH928:AI928"/>
    <mergeCell ref="AJ928:AK928"/>
    <mergeCell ref="AL928:AM928"/>
    <mergeCell ref="AH935:AI935"/>
    <mergeCell ref="AJ935:AK935"/>
    <mergeCell ref="AL935:AM935"/>
    <mergeCell ref="AJ887:AK887"/>
    <mergeCell ref="AL887:AM887"/>
    <mergeCell ref="AH891:AI891"/>
    <mergeCell ref="AJ891:AK891"/>
    <mergeCell ref="AL891:AM891"/>
    <mergeCell ref="AH895:AI895"/>
    <mergeCell ref="AL810:AM810"/>
    <mergeCell ref="AH840:AI840"/>
    <mergeCell ref="AJ840:AK840"/>
    <mergeCell ref="AL840:AM840"/>
    <mergeCell ref="AH841:AI841"/>
    <mergeCell ref="AJ841:AK841"/>
    <mergeCell ref="AL841:AM841"/>
    <mergeCell ref="AH503:AI503"/>
    <mergeCell ref="AJ503:AK503"/>
    <mergeCell ref="AL507:AM507"/>
    <mergeCell ref="AJ509:AK509"/>
    <mergeCell ref="AL509:AM509"/>
    <mergeCell ref="AJ511:AK511"/>
    <mergeCell ref="AL511:AM511"/>
    <mergeCell ref="AJ513:AK513"/>
    <mergeCell ref="AL513:AM513"/>
    <mergeCell ref="AJ515:AK515"/>
    <mergeCell ref="AL515:AM515"/>
    <mergeCell ref="AJ517:AK517"/>
    <mergeCell ref="AL517:AM517"/>
    <mergeCell ref="AJ519:AK519"/>
    <mergeCell ref="AL519:AM519"/>
    <mergeCell ref="AJ521:AK521"/>
    <mergeCell ref="AL521:AM521"/>
    <mergeCell ref="AJ523:AK523"/>
    <mergeCell ref="AL523:AM523"/>
    <mergeCell ref="AJ525:AK525"/>
    <mergeCell ref="AL525:AM525"/>
    <mergeCell ref="AJ527:AK527"/>
    <mergeCell ref="AL527:AM527"/>
    <mergeCell ref="AJ529:AK529"/>
    <mergeCell ref="AL529:AM529"/>
    <mergeCell ref="AL35:AM35"/>
    <mergeCell ref="AH36:AI36"/>
    <mergeCell ref="AJ36:AK36"/>
    <mergeCell ref="AL36:AM36"/>
    <mergeCell ref="AH107:AI107"/>
    <mergeCell ref="AJ107:AK107"/>
    <mergeCell ref="AL107:AM107"/>
    <mergeCell ref="AH108:AI108"/>
    <mergeCell ref="AJ108:AK108"/>
    <mergeCell ref="AL108:AM108"/>
    <mergeCell ref="AH344:AI344"/>
    <mergeCell ref="AJ344:AK344"/>
    <mergeCell ref="AL344:AM344"/>
    <mergeCell ref="AH345:AI345"/>
    <mergeCell ref="AJ345:AK345"/>
    <mergeCell ref="AL345:AM345"/>
    <mergeCell ref="AL41:AM41"/>
    <mergeCell ref="AH45:AI45"/>
    <mergeCell ref="AJ45:AK45"/>
    <mergeCell ref="AL45:AM45"/>
    <mergeCell ref="AH56:AI56"/>
    <mergeCell ref="AJ56:AK56"/>
    <mergeCell ref="AL56:AM56"/>
    <mergeCell ref="AH60:AI60"/>
    <mergeCell ref="AJ60:AK60"/>
    <mergeCell ref="AL60:AM60"/>
    <mergeCell ref="AH64:AI64"/>
    <mergeCell ref="AJ64:AK64"/>
    <mergeCell ref="AL64:AM64"/>
    <mergeCell ref="AH68:AI68"/>
    <mergeCell ref="AJ68:AK68"/>
    <mergeCell ref="AH35:AI35"/>
    <mergeCell ref="AH419:AI419"/>
    <mergeCell ref="AH493:AI493"/>
    <mergeCell ref="AH809:AI809"/>
    <mergeCell ref="AH509:AI509"/>
    <mergeCell ref="AH511:AI511"/>
    <mergeCell ref="AH513:AI513"/>
    <mergeCell ref="AH515:AI515"/>
    <mergeCell ref="AH517:AI517"/>
    <mergeCell ref="AH519:AI519"/>
    <mergeCell ref="AH521:AI521"/>
    <mergeCell ref="AH523:AI523"/>
    <mergeCell ref="AH525:AI525"/>
    <mergeCell ref="AH527:AI527"/>
    <mergeCell ref="AH529:AI529"/>
    <mergeCell ref="AH531:AI531"/>
    <mergeCell ref="AJ35:AK35"/>
    <mergeCell ref="AH447:AI447"/>
    <mergeCell ref="AH505:AI505"/>
    <mergeCell ref="AJ505:AK505"/>
    <mergeCell ref="AH507:AI507"/>
    <mergeCell ref="AJ507:AK507"/>
    <mergeCell ref="AJ809:AK809"/>
    <mergeCell ref="AJ531:AK531"/>
    <mergeCell ref="AH533:AI533"/>
    <mergeCell ref="AJ533:AK533"/>
    <mergeCell ref="AH535:AI535"/>
    <mergeCell ref="AJ535:AK535"/>
    <mergeCell ref="AH537:AI537"/>
    <mergeCell ref="AJ537:AK537"/>
    <mergeCell ref="AH539:AI539"/>
    <mergeCell ref="AJ539:AK539"/>
    <mergeCell ref="AJ493:AK493"/>
    <mergeCell ref="AH494:AI494"/>
    <mergeCell ref="AJ494:AK494"/>
    <mergeCell ref="AL494:AM494"/>
    <mergeCell ref="AH730:AI730"/>
    <mergeCell ref="AJ730:AK730"/>
    <mergeCell ref="AL730:AM730"/>
    <mergeCell ref="AH731:AI731"/>
    <mergeCell ref="AJ731:AK731"/>
    <mergeCell ref="AL731:AM731"/>
    <mergeCell ref="AJ427:AK427"/>
    <mergeCell ref="C1172:E1175"/>
    <mergeCell ref="G1172:P1172"/>
    <mergeCell ref="G1173:P1173"/>
    <mergeCell ref="G1174:P1174"/>
    <mergeCell ref="G1175:P1175"/>
    <mergeCell ref="Q1169:T1169"/>
    <mergeCell ref="U1169:AD1169"/>
    <mergeCell ref="G1159:P1159"/>
    <mergeCell ref="Q1159:T1159"/>
    <mergeCell ref="U1159:AD1159"/>
    <mergeCell ref="G1160:P1160"/>
    <mergeCell ref="Q1160:T1160"/>
    <mergeCell ref="U1160:AD1160"/>
    <mergeCell ref="G1158:P1158"/>
    <mergeCell ref="U1158:AD1158"/>
    <mergeCell ref="I1080:AD1080"/>
    <mergeCell ref="AL503:AM503"/>
    <mergeCell ref="AL505:AM505"/>
    <mergeCell ref="AL809:AM809"/>
    <mergeCell ref="AH810:AI810"/>
    <mergeCell ref="D1024:H1024"/>
    <mergeCell ref="AJ810:AK810"/>
    <mergeCell ref="D1026:H1026"/>
    <mergeCell ref="D1027:H1027"/>
    <mergeCell ref="D1028:H1028"/>
    <mergeCell ref="D1029:H1029"/>
    <mergeCell ref="D1070:H1070"/>
    <mergeCell ref="D1071:H1071"/>
    <mergeCell ref="D1072:H1072"/>
    <mergeCell ref="D1073:H1073"/>
    <mergeCell ref="D1074:H1074"/>
    <mergeCell ref="D1075:H1075"/>
    <mergeCell ref="AH376:AI376"/>
    <mergeCell ref="AJ376:AK376"/>
    <mergeCell ref="AL376:AM376"/>
    <mergeCell ref="AH377:AI377"/>
    <mergeCell ref="AJ377:AK377"/>
    <mergeCell ref="AL377:AM377"/>
    <mergeCell ref="AH418:AI418"/>
    <mergeCell ref="D1046:H1046"/>
    <mergeCell ref="D1047:H1047"/>
    <mergeCell ref="D1048:H1048"/>
    <mergeCell ref="D1030:H1030"/>
    <mergeCell ref="D1031:H1031"/>
    <mergeCell ref="D1032:H1032"/>
    <mergeCell ref="D1033:H1033"/>
    <mergeCell ref="D1034:H1034"/>
    <mergeCell ref="D1035:H1035"/>
    <mergeCell ref="AJ418:AK418"/>
    <mergeCell ref="AL418:AM418"/>
    <mergeCell ref="AJ419:AK419"/>
    <mergeCell ref="AL419:AM419"/>
    <mergeCell ref="D1056:H1056"/>
    <mergeCell ref="AL493:AM493"/>
    <mergeCell ref="D1057:H1057"/>
    <mergeCell ref="D1058:H1058"/>
    <mergeCell ref="D1020:H1020"/>
    <mergeCell ref="D1036:H1036"/>
    <mergeCell ref="D1037:H1037"/>
    <mergeCell ref="D1038:H1038"/>
    <mergeCell ref="D1039:H1039"/>
    <mergeCell ref="D1040:H1040"/>
    <mergeCell ref="D1041:H1041"/>
    <mergeCell ref="D1042:H1042"/>
    <mergeCell ref="D1043:H1043"/>
    <mergeCell ref="D1044:H1044"/>
    <mergeCell ref="D1045:H1045"/>
    <mergeCell ref="AA1018:AA1019"/>
    <mergeCell ref="Z1018:Z1019"/>
    <mergeCell ref="I1081:I1082"/>
    <mergeCell ref="J1081:J1082"/>
    <mergeCell ref="K1081:K1082"/>
    <mergeCell ref="L1081:N1081"/>
    <mergeCell ref="O1081:S1081"/>
    <mergeCell ref="T1081:T1082"/>
    <mergeCell ref="D1053:H1053"/>
    <mergeCell ref="D1049:H1049"/>
    <mergeCell ref="D1050:H1050"/>
    <mergeCell ref="D1051:H1051"/>
    <mergeCell ref="D1052:H1052"/>
    <mergeCell ref="D1059:H1059"/>
    <mergeCell ref="D1060:H1060"/>
    <mergeCell ref="D1021:H1021"/>
    <mergeCell ref="D1022:H1022"/>
    <mergeCell ref="D1023:H1023"/>
    <mergeCell ref="D1025:H1025"/>
    <mergeCell ref="AB1018:AB1019"/>
    <mergeCell ref="AC1018:AC1019"/>
    <mergeCell ref="AD1018:AD1019"/>
    <mergeCell ref="D972:M972"/>
    <mergeCell ref="D973:M973"/>
    <mergeCell ref="D974:M974"/>
    <mergeCell ref="D975:M975"/>
    <mergeCell ref="D976:M976"/>
    <mergeCell ref="D977:M977"/>
    <mergeCell ref="D978:M978"/>
    <mergeCell ref="D979:M979"/>
    <mergeCell ref="D980:M980"/>
    <mergeCell ref="D981:M981"/>
    <mergeCell ref="D982:M982"/>
    <mergeCell ref="D983:M983"/>
    <mergeCell ref="D984:M984"/>
    <mergeCell ref="D985:M985"/>
    <mergeCell ref="D986:M986"/>
    <mergeCell ref="D987:M987"/>
    <mergeCell ref="D988:M988"/>
    <mergeCell ref="D993:M993"/>
    <mergeCell ref="D994:M994"/>
    <mergeCell ref="D995:M995"/>
    <mergeCell ref="D996:M996"/>
    <mergeCell ref="D997:M997"/>
    <mergeCell ref="AA1016:AD1016"/>
    <mergeCell ref="I1017:AD1017"/>
    <mergeCell ref="C1017:H1019"/>
    <mergeCell ref="I1018:M1018"/>
    <mergeCell ref="N1018:S1018"/>
    <mergeCell ref="T1018:T1019"/>
    <mergeCell ref="D1000:M1000"/>
    <mergeCell ref="W739:X739"/>
    <mergeCell ref="Y739:Z739"/>
    <mergeCell ref="AA739:AB739"/>
    <mergeCell ref="AC739:AD739"/>
    <mergeCell ref="S749:T749"/>
    <mergeCell ref="U749:V749"/>
    <mergeCell ref="G755:N755"/>
    <mergeCell ref="O755:P755"/>
    <mergeCell ref="Q755:R755"/>
    <mergeCell ref="S755:T755"/>
    <mergeCell ref="Y757:Z757"/>
    <mergeCell ref="AA757:AB757"/>
    <mergeCell ref="W792:X792"/>
    <mergeCell ref="Y792:Z792"/>
    <mergeCell ref="AA792:AB792"/>
    <mergeCell ref="S762:T762"/>
    <mergeCell ref="U762:V762"/>
    <mergeCell ref="AC765:AD765"/>
    <mergeCell ref="Q762:R762"/>
    <mergeCell ref="G764:N764"/>
    <mergeCell ref="O764:P764"/>
    <mergeCell ref="Q764:R764"/>
    <mergeCell ref="S764:T764"/>
    <mergeCell ref="U764:V764"/>
    <mergeCell ref="W764:X764"/>
    <mergeCell ref="Y764:Z764"/>
    <mergeCell ref="W758:X758"/>
    <mergeCell ref="Y758:Z758"/>
    <mergeCell ref="AA758:AB758"/>
    <mergeCell ref="AC758:AD758"/>
    <mergeCell ref="O739:P739"/>
    <mergeCell ref="U755:V755"/>
    <mergeCell ref="AA795:AB795"/>
    <mergeCell ref="O818:P818"/>
    <mergeCell ref="Q818:R818"/>
    <mergeCell ref="S818:T818"/>
    <mergeCell ref="O814:AD814"/>
    <mergeCell ref="O815:P815"/>
    <mergeCell ref="C812:AD812"/>
    <mergeCell ref="C814:N815"/>
    <mergeCell ref="D989:M989"/>
    <mergeCell ref="D990:M990"/>
    <mergeCell ref="Q815:R815"/>
    <mergeCell ref="S815:T815"/>
    <mergeCell ref="U815:V815"/>
    <mergeCell ref="W815:X815"/>
    <mergeCell ref="Y815:Z815"/>
    <mergeCell ref="AA799:AB799"/>
    <mergeCell ref="AC799:AD799"/>
    <mergeCell ref="C801:AD801"/>
    <mergeCell ref="C802:AD802"/>
    <mergeCell ref="B809:AD809"/>
    <mergeCell ref="O796:P796"/>
    <mergeCell ref="Q796:R796"/>
    <mergeCell ref="W796:X796"/>
    <mergeCell ref="Y796:Z796"/>
    <mergeCell ref="AA796:AB796"/>
    <mergeCell ref="D935:J935"/>
    <mergeCell ref="K935:N935"/>
    <mergeCell ref="O935:R935"/>
    <mergeCell ref="S935:V935"/>
    <mergeCell ref="W935:Z935"/>
    <mergeCell ref="AA935:AD935"/>
    <mergeCell ref="K920:N920"/>
    <mergeCell ref="AA798:AB798"/>
    <mergeCell ref="AC798:AD798"/>
    <mergeCell ref="O799:P799"/>
    <mergeCell ref="Q799:R799"/>
    <mergeCell ref="B943:AD943"/>
    <mergeCell ref="B944:AD944"/>
    <mergeCell ref="B946:AD946"/>
    <mergeCell ref="D931:J931"/>
    <mergeCell ref="D932:J932"/>
    <mergeCell ref="D933:J933"/>
    <mergeCell ref="D934:J934"/>
    <mergeCell ref="O788:P788"/>
    <mergeCell ref="G783:N783"/>
    <mergeCell ref="C760:E765"/>
    <mergeCell ref="W763:X763"/>
    <mergeCell ref="AC761:AD761"/>
    <mergeCell ref="W762:X762"/>
    <mergeCell ref="Y762:Z762"/>
    <mergeCell ref="AA762:AB762"/>
    <mergeCell ref="AC762:AD762"/>
    <mergeCell ref="AA761:AB761"/>
    <mergeCell ref="O760:P760"/>
    <mergeCell ref="AC760:AD760"/>
    <mergeCell ref="G788:N788"/>
    <mergeCell ref="U760:V760"/>
    <mergeCell ref="C772:F772"/>
    <mergeCell ref="C788:F788"/>
    <mergeCell ref="Q795:R795"/>
    <mergeCell ref="S795:T795"/>
    <mergeCell ref="U795:V795"/>
    <mergeCell ref="W795:X795"/>
    <mergeCell ref="Y795:Z795"/>
    <mergeCell ref="U706:AD706"/>
    <mergeCell ref="G707:P707"/>
    <mergeCell ref="Q707:S712"/>
    <mergeCell ref="U689:AD689"/>
    <mergeCell ref="AC792:AD792"/>
    <mergeCell ref="O793:P793"/>
    <mergeCell ref="U796:V796"/>
    <mergeCell ref="S793:T793"/>
    <mergeCell ref="U793:V793"/>
    <mergeCell ref="C811:AD811"/>
    <mergeCell ref="D615:H615"/>
    <mergeCell ref="D616:H616"/>
    <mergeCell ref="D593:H593"/>
    <mergeCell ref="D594:H594"/>
    <mergeCell ref="D620:H620"/>
    <mergeCell ref="D598:H598"/>
    <mergeCell ref="D599:H599"/>
    <mergeCell ref="D600:H600"/>
    <mergeCell ref="D597:H597"/>
    <mergeCell ref="O783:P783"/>
    <mergeCell ref="Q783:R783"/>
    <mergeCell ref="S783:T783"/>
    <mergeCell ref="U783:V783"/>
    <mergeCell ref="C739:E759"/>
    <mergeCell ref="G739:N739"/>
    <mergeCell ref="G761:N761"/>
    <mergeCell ref="O771:P771"/>
    <mergeCell ref="Q771:R771"/>
    <mergeCell ref="U771:V771"/>
    <mergeCell ref="G772:N772"/>
    <mergeCell ref="W798:X798"/>
    <mergeCell ref="Y798:Z798"/>
    <mergeCell ref="Q715:AD720"/>
    <mergeCell ref="C716:F716"/>
    <mergeCell ref="G716:P716"/>
    <mergeCell ref="C717:E720"/>
    <mergeCell ref="G717:P717"/>
    <mergeCell ref="G718:P718"/>
    <mergeCell ref="G719:P719"/>
    <mergeCell ref="G720:P720"/>
    <mergeCell ref="G704:P704"/>
    <mergeCell ref="Q704:T704"/>
    <mergeCell ref="U704:AD704"/>
    <mergeCell ref="G705:P705"/>
    <mergeCell ref="G706:P706"/>
    <mergeCell ref="Q706:T706"/>
    <mergeCell ref="U707:AD707"/>
    <mergeCell ref="D662:H662"/>
    <mergeCell ref="D663:H663"/>
    <mergeCell ref="D664:H664"/>
    <mergeCell ref="U699:AD699"/>
    <mergeCell ref="U711:AD711"/>
    <mergeCell ref="G712:P712"/>
    <mergeCell ref="U712:AD712"/>
    <mergeCell ref="G713:P713"/>
    <mergeCell ref="Q713:T713"/>
    <mergeCell ref="U713:AD713"/>
    <mergeCell ref="G714:P714"/>
    <mergeCell ref="Q714:T714"/>
    <mergeCell ref="U714:AD714"/>
    <mergeCell ref="D669:H669"/>
    <mergeCell ref="D670:H670"/>
    <mergeCell ref="D671:H671"/>
    <mergeCell ref="D672:H672"/>
    <mergeCell ref="G1161:P1161"/>
    <mergeCell ref="Q1161:T1161"/>
    <mergeCell ref="U1161:AD1161"/>
    <mergeCell ref="G1162:P1162"/>
    <mergeCell ref="Q1162:S1167"/>
    <mergeCell ref="U1162:AD1162"/>
    <mergeCell ref="G1163:P1163"/>
    <mergeCell ref="U1163:AD1163"/>
    <mergeCell ref="C1164:E1169"/>
    <mergeCell ref="G1164:P1164"/>
    <mergeCell ref="U1164:AD1164"/>
    <mergeCell ref="G1165:P1165"/>
    <mergeCell ref="U1165:AD1165"/>
    <mergeCell ref="G1166:P1166"/>
    <mergeCell ref="U1166:AD1166"/>
    <mergeCell ref="G1167:P1167"/>
    <mergeCell ref="U1167:AD1167"/>
    <mergeCell ref="G1168:P1168"/>
    <mergeCell ref="Q1168:T1168"/>
    <mergeCell ref="Q699:S703"/>
    <mergeCell ref="D580:H580"/>
    <mergeCell ref="D581:H581"/>
    <mergeCell ref="D582:H582"/>
    <mergeCell ref="D574:H574"/>
    <mergeCell ref="D575:H575"/>
    <mergeCell ref="D576:H576"/>
    <mergeCell ref="D577:H577"/>
    <mergeCell ref="D578:H578"/>
    <mergeCell ref="D579:H579"/>
    <mergeCell ref="D617:H617"/>
    <mergeCell ref="D618:H618"/>
    <mergeCell ref="D619:H619"/>
    <mergeCell ref="Q688:T688"/>
    <mergeCell ref="D613:H613"/>
    <mergeCell ref="D614:H614"/>
    <mergeCell ref="D544:M544"/>
    <mergeCell ref="D545:M545"/>
    <mergeCell ref="D583:H583"/>
    <mergeCell ref="D584:H584"/>
    <mergeCell ref="D572:H572"/>
    <mergeCell ref="D573:H573"/>
    <mergeCell ref="D585:H585"/>
    <mergeCell ref="D603:H603"/>
    <mergeCell ref="D601:H601"/>
    <mergeCell ref="D602:H602"/>
    <mergeCell ref="D604:H604"/>
    <mergeCell ref="D605:H605"/>
    <mergeCell ref="D586:H586"/>
    <mergeCell ref="D558:M558"/>
    <mergeCell ref="D621:H621"/>
    <mergeCell ref="D684:H684"/>
    <mergeCell ref="G689:P689"/>
    <mergeCell ref="Q689:T689"/>
    <mergeCell ref="AD626:AD627"/>
    <mergeCell ref="I625:AD625"/>
    <mergeCell ref="C625:H627"/>
    <mergeCell ref="G703:P703"/>
    <mergeCell ref="U703:AD703"/>
    <mergeCell ref="Q705:T705"/>
    <mergeCell ref="U705:AD705"/>
    <mergeCell ref="G708:P708"/>
    <mergeCell ref="U708:AD708"/>
    <mergeCell ref="D512:M512"/>
    <mergeCell ref="D513:M513"/>
    <mergeCell ref="D514:M514"/>
    <mergeCell ref="D515:M515"/>
    <mergeCell ref="D516:M516"/>
    <mergeCell ref="D517:M517"/>
    <mergeCell ref="D518:M518"/>
    <mergeCell ref="D519:M519"/>
    <mergeCell ref="D520:M520"/>
    <mergeCell ref="D521:M521"/>
    <mergeCell ref="D522:M522"/>
    <mergeCell ref="D523:M523"/>
    <mergeCell ref="D524:M524"/>
    <mergeCell ref="D525:M525"/>
    <mergeCell ref="D587:H587"/>
    <mergeCell ref="D588:H588"/>
    <mergeCell ref="D589:H589"/>
    <mergeCell ref="D590:H590"/>
    <mergeCell ref="D591:H591"/>
    <mergeCell ref="D592:H592"/>
    <mergeCell ref="D529:M529"/>
    <mergeCell ref="Q329:AD334"/>
    <mergeCell ref="U316:AD316"/>
    <mergeCell ref="U320:AD320"/>
    <mergeCell ref="G321:P321"/>
    <mergeCell ref="U321:AD321"/>
    <mergeCell ref="G322:P322"/>
    <mergeCell ref="U322:AD322"/>
    <mergeCell ref="G323:P323"/>
    <mergeCell ref="U323:AD323"/>
    <mergeCell ref="G324:P324"/>
    <mergeCell ref="U324:AD324"/>
    <mergeCell ref="G325:P325"/>
    <mergeCell ref="U325:AD325"/>
    <mergeCell ref="G326:P326"/>
    <mergeCell ref="U326:AD326"/>
    <mergeCell ref="G317:P317"/>
    <mergeCell ref="U688:AD688"/>
    <mergeCell ref="D510:M510"/>
    <mergeCell ref="D511:M511"/>
    <mergeCell ref="D530:M530"/>
    <mergeCell ref="D531:M531"/>
    <mergeCell ref="D532:M532"/>
    <mergeCell ref="D533:M533"/>
    <mergeCell ref="D480:N480"/>
    <mergeCell ref="O480:P480"/>
    <mergeCell ref="Q480:R480"/>
    <mergeCell ref="S480:T480"/>
    <mergeCell ref="U480:V480"/>
    <mergeCell ref="W480:X480"/>
    <mergeCell ref="Y480:Z480"/>
    <mergeCell ref="AA480:AB480"/>
    <mergeCell ref="AC480:AD480"/>
    <mergeCell ref="Q310:S312"/>
    <mergeCell ref="U309:AD309"/>
    <mergeCell ref="D266:H266"/>
    <mergeCell ref="D267:H267"/>
    <mergeCell ref="D268:H268"/>
    <mergeCell ref="D269:H269"/>
    <mergeCell ref="D270:H270"/>
    <mergeCell ref="D271:H271"/>
    <mergeCell ref="D272:H272"/>
    <mergeCell ref="D273:H273"/>
    <mergeCell ref="D274:H274"/>
    <mergeCell ref="D275:H275"/>
    <mergeCell ref="D276:H276"/>
    <mergeCell ref="D277:H277"/>
    <mergeCell ref="D278:H278"/>
    <mergeCell ref="D279:H279"/>
    <mergeCell ref="G310:P310"/>
    <mergeCell ref="U310:AD310"/>
    <mergeCell ref="G311:P311"/>
    <mergeCell ref="U311:AD311"/>
    <mergeCell ref="G312:P312"/>
    <mergeCell ref="U312:AD312"/>
    <mergeCell ref="G302:P302"/>
    <mergeCell ref="G303:P303"/>
    <mergeCell ref="G304:P304"/>
    <mergeCell ref="G305:P305"/>
    <mergeCell ref="G306:P306"/>
    <mergeCell ref="Q306:T306"/>
    <mergeCell ref="U306:AD306"/>
    <mergeCell ref="G307:P307"/>
    <mergeCell ref="Q307:T307"/>
    <mergeCell ref="D298:H298"/>
    <mergeCell ref="D291:H291"/>
    <mergeCell ref="D292:H292"/>
    <mergeCell ref="D293:H293"/>
    <mergeCell ref="D294:H294"/>
    <mergeCell ref="L240:N240"/>
    <mergeCell ref="O240:S240"/>
    <mergeCell ref="AC240:AC241"/>
    <mergeCell ref="AD240:AD241"/>
    <mergeCell ref="T240:T241"/>
    <mergeCell ref="U307:AD307"/>
    <mergeCell ref="G308:P308"/>
    <mergeCell ref="Q308:T308"/>
    <mergeCell ref="U308:AD308"/>
    <mergeCell ref="G309:P309"/>
    <mergeCell ref="Q309:T309"/>
    <mergeCell ref="U302:AD302"/>
    <mergeCell ref="Q303:T303"/>
    <mergeCell ref="U303:AD303"/>
    <mergeCell ref="Q304:T304"/>
    <mergeCell ref="U304:AD304"/>
    <mergeCell ref="Q305:T305"/>
    <mergeCell ref="U305:AD305"/>
    <mergeCell ref="D295:H295"/>
    <mergeCell ref="D296:H296"/>
    <mergeCell ref="D297:H297"/>
    <mergeCell ref="D248:H248"/>
    <mergeCell ref="D249:H249"/>
    <mergeCell ref="D250:H250"/>
    <mergeCell ref="D251:H251"/>
    <mergeCell ref="D252:H252"/>
    <mergeCell ref="D253:H253"/>
    <mergeCell ref="D254:H254"/>
    <mergeCell ref="D182:H182"/>
    <mergeCell ref="D196:H196"/>
    <mergeCell ref="D197:H197"/>
    <mergeCell ref="D198:H198"/>
    <mergeCell ref="D216:H216"/>
    <mergeCell ref="D217:H217"/>
    <mergeCell ref="D218:H218"/>
    <mergeCell ref="D219:H219"/>
    <mergeCell ref="D229:H229"/>
    <mergeCell ref="D147:M147"/>
    <mergeCell ref="G355:X355"/>
    <mergeCell ref="Y355:AD355"/>
    <mergeCell ref="C356:F356"/>
    <mergeCell ref="G356:X356"/>
    <mergeCell ref="Y356:AD356"/>
    <mergeCell ref="B338:AD338"/>
    <mergeCell ref="B341:AD341"/>
    <mergeCell ref="B342:AD342"/>
    <mergeCell ref="AA238:AD238"/>
    <mergeCell ref="D282:H282"/>
    <mergeCell ref="C302:E322"/>
    <mergeCell ref="Q302:T302"/>
    <mergeCell ref="C301:AD301"/>
    <mergeCell ref="D233:H233"/>
    <mergeCell ref="D234:H234"/>
    <mergeCell ref="D283:H283"/>
    <mergeCell ref="D284:H284"/>
    <mergeCell ref="D285:H285"/>
    <mergeCell ref="D286:H286"/>
    <mergeCell ref="D287:H287"/>
    <mergeCell ref="D288:H288"/>
    <mergeCell ref="D289:H289"/>
    <mergeCell ref="U744:V744"/>
    <mergeCell ref="G746:N746"/>
    <mergeCell ref="O746:P746"/>
    <mergeCell ref="Q746:R746"/>
    <mergeCell ref="S746:T746"/>
    <mergeCell ref="U746:V746"/>
    <mergeCell ref="O742:P742"/>
    <mergeCell ref="Q742:R742"/>
    <mergeCell ref="S742:T742"/>
    <mergeCell ref="U742:V742"/>
    <mergeCell ref="O749:P749"/>
    <mergeCell ref="Q749:R749"/>
    <mergeCell ref="O741:P741"/>
    <mergeCell ref="Q741:R741"/>
    <mergeCell ref="S741:T741"/>
    <mergeCell ref="U741:V741"/>
    <mergeCell ref="D185:H185"/>
    <mergeCell ref="D186:H186"/>
    <mergeCell ref="D187:H187"/>
    <mergeCell ref="D188:H188"/>
    <mergeCell ref="D220:H220"/>
    <mergeCell ref="D221:H221"/>
    <mergeCell ref="D222:H222"/>
    <mergeCell ref="D223:H223"/>
    <mergeCell ref="D224:H224"/>
    <mergeCell ref="D225:H225"/>
    <mergeCell ref="D226:H226"/>
    <mergeCell ref="D227:H227"/>
    <mergeCell ref="D228:H228"/>
    <mergeCell ref="D214:H214"/>
    <mergeCell ref="D215:H215"/>
    <mergeCell ref="D290:H290"/>
    <mergeCell ref="G765:N765"/>
    <mergeCell ref="O765:P765"/>
    <mergeCell ref="Q765:R765"/>
    <mergeCell ref="S765:T765"/>
    <mergeCell ref="U765:V765"/>
    <mergeCell ref="W765:X765"/>
    <mergeCell ref="Y765:Z765"/>
    <mergeCell ref="AA765:AB765"/>
    <mergeCell ref="D126:M126"/>
    <mergeCell ref="D127:M127"/>
    <mergeCell ref="D128:M128"/>
    <mergeCell ref="D129:M129"/>
    <mergeCell ref="D130:M130"/>
    <mergeCell ref="D131:M131"/>
    <mergeCell ref="D132:M132"/>
    <mergeCell ref="D133:M133"/>
    <mergeCell ref="D134:M134"/>
    <mergeCell ref="D143:M143"/>
    <mergeCell ref="D144:M144"/>
    <mergeCell ref="D145:M145"/>
    <mergeCell ref="C176:H178"/>
    <mergeCell ref="D179:H179"/>
    <mergeCell ref="D180:H180"/>
    <mergeCell ref="D181:H181"/>
    <mergeCell ref="I240:I241"/>
    <mergeCell ref="G740:N740"/>
    <mergeCell ref="O740:P740"/>
    <mergeCell ref="Q740:R740"/>
    <mergeCell ref="O758:P758"/>
    <mergeCell ref="Q758:R758"/>
    <mergeCell ref="S758:T758"/>
    <mergeCell ref="U758:V758"/>
    <mergeCell ref="D183:H183"/>
    <mergeCell ref="D184:H184"/>
    <mergeCell ref="AA759:AB759"/>
    <mergeCell ref="G760:N760"/>
    <mergeCell ref="O761:P761"/>
    <mergeCell ref="Q761:R761"/>
    <mergeCell ref="S761:T761"/>
    <mergeCell ref="U761:V761"/>
    <mergeCell ref="W761:X761"/>
    <mergeCell ref="Y761:Z761"/>
    <mergeCell ref="Q760:R760"/>
    <mergeCell ref="S760:T760"/>
    <mergeCell ref="AA760:AB760"/>
    <mergeCell ref="AC757:AD757"/>
    <mergeCell ref="G692:P692"/>
    <mergeCell ref="C350:E352"/>
    <mergeCell ref="G350:X350"/>
    <mergeCell ref="Y350:AD350"/>
    <mergeCell ref="G351:X351"/>
    <mergeCell ref="Y351:AD351"/>
    <mergeCell ref="G352:X352"/>
    <mergeCell ref="Y352:AD352"/>
    <mergeCell ref="B344:AD344"/>
    <mergeCell ref="C345:AD345"/>
    <mergeCell ref="C346:AD346"/>
    <mergeCell ref="C347:AD347"/>
    <mergeCell ref="C349:X349"/>
    <mergeCell ref="O737:AD737"/>
    <mergeCell ref="O738:P738"/>
    <mergeCell ref="G745:N745"/>
    <mergeCell ref="O745:P745"/>
    <mergeCell ref="C353:F353"/>
    <mergeCell ref="O766:P766"/>
    <mergeCell ref="O757:P757"/>
    <mergeCell ref="Q757:R757"/>
    <mergeCell ref="S757:T757"/>
    <mergeCell ref="Q766:R766"/>
    <mergeCell ref="S766:T766"/>
    <mergeCell ref="U766:V766"/>
    <mergeCell ref="C722:AD722"/>
    <mergeCell ref="C723:AD723"/>
    <mergeCell ref="U695:AD695"/>
    <mergeCell ref="G696:P696"/>
    <mergeCell ref="Q696:S698"/>
    <mergeCell ref="W744:X744"/>
    <mergeCell ref="S740:T740"/>
    <mergeCell ref="U740:V740"/>
    <mergeCell ref="W740:X740"/>
    <mergeCell ref="C737:N738"/>
    <mergeCell ref="G757:N757"/>
    <mergeCell ref="G758:N758"/>
    <mergeCell ref="U757:V757"/>
    <mergeCell ref="W757:X757"/>
    <mergeCell ref="G756:N756"/>
    <mergeCell ref="O756:P756"/>
    <mergeCell ref="Q756:R756"/>
    <mergeCell ref="S756:T756"/>
    <mergeCell ref="U756:V756"/>
    <mergeCell ref="W756:X756"/>
    <mergeCell ref="Y756:Z756"/>
    <mergeCell ref="AA756:AB756"/>
    <mergeCell ref="AC756:AD756"/>
    <mergeCell ref="AA764:AB764"/>
    <mergeCell ref="AC764:AD764"/>
    <mergeCell ref="G353:X353"/>
    <mergeCell ref="Y353:AD353"/>
    <mergeCell ref="C354:F354"/>
    <mergeCell ref="G354:X354"/>
    <mergeCell ref="Y354:AD354"/>
    <mergeCell ref="C359:F359"/>
    <mergeCell ref="G359:X359"/>
    <mergeCell ref="Y359:AD359"/>
    <mergeCell ref="C360:F360"/>
    <mergeCell ref="G360:X360"/>
    <mergeCell ref="Y360:AD360"/>
    <mergeCell ref="C357:F357"/>
    <mergeCell ref="G357:X357"/>
    <mergeCell ref="Y357:AD357"/>
    <mergeCell ref="C358:F358"/>
    <mergeCell ref="G358:X358"/>
    <mergeCell ref="Y358:AD358"/>
    <mergeCell ref="C355:F355"/>
    <mergeCell ref="W755:X755"/>
    <mergeCell ref="G697:P697"/>
    <mergeCell ref="U697:AD697"/>
    <mergeCell ref="G698:P698"/>
    <mergeCell ref="U698:AD698"/>
    <mergeCell ref="G699:P699"/>
    <mergeCell ref="G700:P700"/>
    <mergeCell ref="Q692:T692"/>
    <mergeCell ref="U692:AD692"/>
    <mergeCell ref="G693:P693"/>
    <mergeCell ref="C363:F363"/>
    <mergeCell ref="G363:X363"/>
    <mergeCell ref="Y363:AD363"/>
    <mergeCell ref="Y364:AD364"/>
    <mergeCell ref="C366:E366"/>
    <mergeCell ref="F366:AD366"/>
    <mergeCell ref="C361:F361"/>
    <mergeCell ref="G361:X361"/>
    <mergeCell ref="Y361:AD361"/>
    <mergeCell ref="C362:F362"/>
    <mergeCell ref="G362:X362"/>
    <mergeCell ref="Y362:AD362"/>
    <mergeCell ref="D386:L386"/>
    <mergeCell ref="M386:R386"/>
    <mergeCell ref="S386:V386"/>
    <mergeCell ref="W386:Z386"/>
    <mergeCell ref="AA386:AD386"/>
    <mergeCell ref="C368:AD368"/>
    <mergeCell ref="C369:AD369"/>
    <mergeCell ref="C384:L385"/>
    <mergeCell ref="M384:R385"/>
    <mergeCell ref="S384:AD384"/>
    <mergeCell ref="B1:AD1"/>
    <mergeCell ref="B3:AD3"/>
    <mergeCell ref="B5:AD5"/>
    <mergeCell ref="AA7:AD7"/>
    <mergeCell ref="B8:L8"/>
    <mergeCell ref="N8:O8"/>
    <mergeCell ref="C23:AD23"/>
    <mergeCell ref="C24:AD24"/>
    <mergeCell ref="C25:AD25"/>
    <mergeCell ref="C26:AD26"/>
    <mergeCell ref="C27:AD27"/>
    <mergeCell ref="C28:AD28"/>
    <mergeCell ref="C15:AD15"/>
    <mergeCell ref="C19:AD19"/>
    <mergeCell ref="C20:AD20"/>
    <mergeCell ref="C21:AD21"/>
    <mergeCell ref="B22:AD22"/>
    <mergeCell ref="B10:AD10"/>
    <mergeCell ref="C11:AD11"/>
    <mergeCell ref="C18:AD18"/>
    <mergeCell ref="C16:AD16"/>
    <mergeCell ref="D116:M116"/>
    <mergeCell ref="D117:M117"/>
    <mergeCell ref="C12:AD12"/>
    <mergeCell ref="C13:AD13"/>
    <mergeCell ref="C14:AD14"/>
    <mergeCell ref="C17:AD17"/>
    <mergeCell ref="D40:L40"/>
    <mergeCell ref="M40:R40"/>
    <mergeCell ref="S40:X40"/>
    <mergeCell ref="Y40:AD40"/>
    <mergeCell ref="D41:L41"/>
    <mergeCell ref="M41:R41"/>
    <mergeCell ref="S41:X41"/>
    <mergeCell ref="Y41:AD41"/>
    <mergeCell ref="C38:L39"/>
    <mergeCell ref="M38:AD38"/>
    <mergeCell ref="M39:R39"/>
    <mergeCell ref="S39:X39"/>
    <mergeCell ref="Y39:AD39"/>
    <mergeCell ref="C29:AD29"/>
    <mergeCell ref="C30:AD30"/>
    <mergeCell ref="B32:AD32"/>
    <mergeCell ref="B36:AD36"/>
    <mergeCell ref="B33:AD33"/>
    <mergeCell ref="C34:AD34"/>
    <mergeCell ref="D46:L46"/>
    <mergeCell ref="M46:R46"/>
    <mergeCell ref="S46:X46"/>
    <mergeCell ref="Y46:AD46"/>
    <mergeCell ref="D47:L47"/>
    <mergeCell ref="M47:R47"/>
    <mergeCell ref="S47:X47"/>
    <mergeCell ref="Y47:AD47"/>
    <mergeCell ref="D44:L44"/>
    <mergeCell ref="M44:R44"/>
    <mergeCell ref="S44:X44"/>
    <mergeCell ref="Y44:AD44"/>
    <mergeCell ref="D45:L45"/>
    <mergeCell ref="M45:R45"/>
    <mergeCell ref="S45:X45"/>
    <mergeCell ref="Y45:AD45"/>
    <mergeCell ref="D42:L42"/>
    <mergeCell ref="M42:R42"/>
    <mergeCell ref="S42:X42"/>
    <mergeCell ref="Y42:AD42"/>
    <mergeCell ref="D43:L43"/>
    <mergeCell ref="M43:R43"/>
    <mergeCell ref="S43:X43"/>
    <mergeCell ref="Y43:AD43"/>
    <mergeCell ref="D52:L52"/>
    <mergeCell ref="M52:R52"/>
    <mergeCell ref="S52:X52"/>
    <mergeCell ref="Y52:AD52"/>
    <mergeCell ref="D53:L53"/>
    <mergeCell ref="M53:R53"/>
    <mergeCell ref="S53:X53"/>
    <mergeCell ref="Y53:AD53"/>
    <mergeCell ref="D50:L50"/>
    <mergeCell ref="M50:R50"/>
    <mergeCell ref="S50:X50"/>
    <mergeCell ref="Y50:AD50"/>
    <mergeCell ref="D51:L51"/>
    <mergeCell ref="M51:R51"/>
    <mergeCell ref="S51:X51"/>
    <mergeCell ref="Y51:AD51"/>
    <mergeCell ref="D48:L48"/>
    <mergeCell ref="M48:R48"/>
    <mergeCell ref="S48:X48"/>
    <mergeCell ref="Y48:AD48"/>
    <mergeCell ref="D49:L49"/>
    <mergeCell ref="M49:R49"/>
    <mergeCell ref="S49:X49"/>
    <mergeCell ref="Y49:AD49"/>
    <mergeCell ref="D58:L58"/>
    <mergeCell ref="M58:R58"/>
    <mergeCell ref="S58:X58"/>
    <mergeCell ref="Y58:AD58"/>
    <mergeCell ref="D59:L59"/>
    <mergeCell ref="M59:R59"/>
    <mergeCell ref="S59:X59"/>
    <mergeCell ref="Y59:AD59"/>
    <mergeCell ref="D56:L56"/>
    <mergeCell ref="M56:R56"/>
    <mergeCell ref="S56:X56"/>
    <mergeCell ref="Y56:AD56"/>
    <mergeCell ref="D57:L57"/>
    <mergeCell ref="M57:R57"/>
    <mergeCell ref="S57:X57"/>
    <mergeCell ref="Y57:AD57"/>
    <mergeCell ref="D54:L54"/>
    <mergeCell ref="M54:R54"/>
    <mergeCell ref="S54:X54"/>
    <mergeCell ref="Y54:AD54"/>
    <mergeCell ref="D55:L55"/>
    <mergeCell ref="M55:R55"/>
    <mergeCell ref="S55:X55"/>
    <mergeCell ref="Y55:AD55"/>
    <mergeCell ref="D64:L64"/>
    <mergeCell ref="M64:R64"/>
    <mergeCell ref="S64:X64"/>
    <mergeCell ref="Y64:AD64"/>
    <mergeCell ref="D65:L65"/>
    <mergeCell ref="M65:R65"/>
    <mergeCell ref="S65:X65"/>
    <mergeCell ref="Y65:AD65"/>
    <mergeCell ref="D62:L62"/>
    <mergeCell ref="M62:R62"/>
    <mergeCell ref="S62:X62"/>
    <mergeCell ref="Y62:AD62"/>
    <mergeCell ref="D63:L63"/>
    <mergeCell ref="M63:R63"/>
    <mergeCell ref="S63:X63"/>
    <mergeCell ref="Y63:AD63"/>
    <mergeCell ref="D60:L60"/>
    <mergeCell ref="M60:R60"/>
    <mergeCell ref="S60:X60"/>
    <mergeCell ref="Y60:AD60"/>
    <mergeCell ref="D61:L61"/>
    <mergeCell ref="M61:R61"/>
    <mergeCell ref="S61:X61"/>
    <mergeCell ref="Y61:AD61"/>
    <mergeCell ref="D70:L70"/>
    <mergeCell ref="M70:R70"/>
    <mergeCell ref="S70:X70"/>
    <mergeCell ref="Y70:AD70"/>
    <mergeCell ref="D71:L71"/>
    <mergeCell ref="M71:R71"/>
    <mergeCell ref="S71:X71"/>
    <mergeCell ref="Y71:AD71"/>
    <mergeCell ref="D68:L68"/>
    <mergeCell ref="M68:R68"/>
    <mergeCell ref="S68:X68"/>
    <mergeCell ref="Y68:AD68"/>
    <mergeCell ref="D69:L69"/>
    <mergeCell ref="M69:R69"/>
    <mergeCell ref="S69:X69"/>
    <mergeCell ref="Y69:AD69"/>
    <mergeCell ref="D66:L66"/>
    <mergeCell ref="M66:R66"/>
    <mergeCell ref="S66:X66"/>
    <mergeCell ref="Y66:AD66"/>
    <mergeCell ref="D67:L67"/>
    <mergeCell ref="M67:R67"/>
    <mergeCell ref="S67:X67"/>
    <mergeCell ref="Y67:AD67"/>
    <mergeCell ref="D76:L76"/>
    <mergeCell ref="M76:R76"/>
    <mergeCell ref="S76:X76"/>
    <mergeCell ref="Y76:AD76"/>
    <mergeCell ref="D77:L77"/>
    <mergeCell ref="M77:R77"/>
    <mergeCell ref="S77:X77"/>
    <mergeCell ref="Y77:AD77"/>
    <mergeCell ref="D74:L74"/>
    <mergeCell ref="M74:R74"/>
    <mergeCell ref="S74:X74"/>
    <mergeCell ref="Y74:AD74"/>
    <mergeCell ref="D75:L75"/>
    <mergeCell ref="M75:R75"/>
    <mergeCell ref="S75:X75"/>
    <mergeCell ref="Y75:AD75"/>
    <mergeCell ref="D72:L72"/>
    <mergeCell ref="M72:R72"/>
    <mergeCell ref="S72:X72"/>
    <mergeCell ref="Y72:AD72"/>
    <mergeCell ref="D73:L73"/>
    <mergeCell ref="M73:R73"/>
    <mergeCell ref="S73:X73"/>
    <mergeCell ref="Y73:AD73"/>
    <mergeCell ref="C109:AD109"/>
    <mergeCell ref="C110:AD110"/>
    <mergeCell ref="AA112:AD112"/>
    <mergeCell ref="M97:R97"/>
    <mergeCell ref="S97:X97"/>
    <mergeCell ref="Y97:AD97"/>
    <mergeCell ref="C99:AD99"/>
    <mergeCell ref="C100:AD100"/>
    <mergeCell ref="B107:AD107"/>
    <mergeCell ref="C108:AD108"/>
    <mergeCell ref="D80:L80"/>
    <mergeCell ref="M80:R80"/>
    <mergeCell ref="S80:X80"/>
    <mergeCell ref="Y80:AD80"/>
    <mergeCell ref="D78:L78"/>
    <mergeCell ref="M78:R78"/>
    <mergeCell ref="S78:X78"/>
    <mergeCell ref="Y78:AD78"/>
    <mergeCell ref="D79:L79"/>
    <mergeCell ref="M79:R79"/>
    <mergeCell ref="S79:X79"/>
    <mergeCell ref="Y79:AD79"/>
    <mergeCell ref="B102:AD102"/>
    <mergeCell ref="B103:AD103"/>
    <mergeCell ref="B101:AD101"/>
    <mergeCell ref="D96:L96"/>
    <mergeCell ref="M96:R96"/>
    <mergeCell ref="S96:X96"/>
    <mergeCell ref="Y96:AD96"/>
    <mergeCell ref="D81:L81"/>
    <mergeCell ref="D82:L82"/>
    <mergeCell ref="D83:L83"/>
    <mergeCell ref="D148:M148"/>
    <mergeCell ref="D149:M149"/>
    <mergeCell ref="D150:M150"/>
    <mergeCell ref="D151:M151"/>
    <mergeCell ref="D152:M152"/>
    <mergeCell ref="D153:M153"/>
    <mergeCell ref="D154:M154"/>
    <mergeCell ref="D155:M155"/>
    <mergeCell ref="D156:M156"/>
    <mergeCell ref="U177:U178"/>
    <mergeCell ref="AD177:AD178"/>
    <mergeCell ref="AA175:AD175"/>
    <mergeCell ref="AA177:AA178"/>
    <mergeCell ref="AB177:AB178"/>
    <mergeCell ref="AC177:AC178"/>
    <mergeCell ref="I177:M177"/>
    <mergeCell ref="N177:S177"/>
    <mergeCell ref="T177:T178"/>
    <mergeCell ref="V177:Y177"/>
    <mergeCell ref="Z177:Z178"/>
    <mergeCell ref="I176:AD176"/>
    <mergeCell ref="D172:M172"/>
    <mergeCell ref="D168:M168"/>
    <mergeCell ref="D169:M169"/>
    <mergeCell ref="D170:M170"/>
    <mergeCell ref="D171:M171"/>
    <mergeCell ref="Y349:AD349"/>
    <mergeCell ref="G314:P314"/>
    <mergeCell ref="U314:AD314"/>
    <mergeCell ref="G315:P315"/>
    <mergeCell ref="U315:AD315"/>
    <mergeCell ref="G316:P316"/>
    <mergeCell ref="G327:P327"/>
    <mergeCell ref="Q327:T327"/>
    <mergeCell ref="U327:AD327"/>
    <mergeCell ref="G328:P328"/>
    <mergeCell ref="Q328:T328"/>
    <mergeCell ref="U328:AD328"/>
    <mergeCell ref="C336:AD336"/>
    <mergeCell ref="B339:AD339"/>
    <mergeCell ref="B340:AD340"/>
    <mergeCell ref="Q313:S317"/>
    <mergeCell ref="Q318:T318"/>
    <mergeCell ref="Q319:T319"/>
    <mergeCell ref="U319:AD319"/>
    <mergeCell ref="C323:E328"/>
    <mergeCell ref="C337:AD337"/>
    <mergeCell ref="U317:AD317"/>
    <mergeCell ref="G318:P318"/>
    <mergeCell ref="U318:AD318"/>
    <mergeCell ref="G319:P319"/>
    <mergeCell ref="C330:F330"/>
    <mergeCell ref="G330:P330"/>
    <mergeCell ref="G320:P320"/>
    <mergeCell ref="Q320:T320"/>
    <mergeCell ref="Q321:S326"/>
    <mergeCell ref="G313:P313"/>
    <mergeCell ref="U313:AD313"/>
    <mergeCell ref="S385:V385"/>
    <mergeCell ref="W385:Z385"/>
    <mergeCell ref="AA385:AD385"/>
    <mergeCell ref="C379:AD379"/>
    <mergeCell ref="C380:AD380"/>
    <mergeCell ref="C381:AD381"/>
    <mergeCell ref="C382:AD382"/>
    <mergeCell ref="B376:AD376"/>
    <mergeCell ref="C377:AD377"/>
    <mergeCell ref="C378:AD378"/>
    <mergeCell ref="B371:AD371"/>
    <mergeCell ref="M388:R388"/>
    <mergeCell ref="S388:V388"/>
    <mergeCell ref="W388:Z388"/>
    <mergeCell ref="AA388:AD388"/>
    <mergeCell ref="D389:L389"/>
    <mergeCell ref="M389:R389"/>
    <mergeCell ref="S389:V389"/>
    <mergeCell ref="W389:Z389"/>
    <mergeCell ref="AA389:AD389"/>
    <mergeCell ref="D387:L387"/>
    <mergeCell ref="M387:R387"/>
    <mergeCell ref="S387:V387"/>
    <mergeCell ref="W387:Z387"/>
    <mergeCell ref="AA387:AD387"/>
    <mergeCell ref="B373:AD373"/>
    <mergeCell ref="S394:V394"/>
    <mergeCell ref="W394:Z394"/>
    <mergeCell ref="AA394:AD394"/>
    <mergeCell ref="D388:L388"/>
    <mergeCell ref="D390:L390"/>
    <mergeCell ref="M390:R390"/>
    <mergeCell ref="S390:V390"/>
    <mergeCell ref="W390:Z390"/>
    <mergeCell ref="AA390:AD390"/>
    <mergeCell ref="D391:L391"/>
    <mergeCell ref="M391:R391"/>
    <mergeCell ref="S391:V391"/>
    <mergeCell ref="W391:Z391"/>
    <mergeCell ref="AA391:AD391"/>
    <mergeCell ref="D395:L395"/>
    <mergeCell ref="M395:R395"/>
    <mergeCell ref="S395:V395"/>
    <mergeCell ref="W395:Z395"/>
    <mergeCell ref="AA395:AD395"/>
    <mergeCell ref="D392:L392"/>
    <mergeCell ref="M392:R392"/>
    <mergeCell ref="S392:V392"/>
    <mergeCell ref="W392:Z392"/>
    <mergeCell ref="AA392:AD392"/>
    <mergeCell ref="D393:L393"/>
    <mergeCell ref="M393:R393"/>
    <mergeCell ref="S393:V393"/>
    <mergeCell ref="W393:Z393"/>
    <mergeCell ref="AA393:AD393"/>
    <mergeCell ref="C410:AD410"/>
    <mergeCell ref="B411:AD411"/>
    <mergeCell ref="C412:AD412"/>
    <mergeCell ref="C413:AD413"/>
    <mergeCell ref="C414:AD414"/>
    <mergeCell ref="C415:AD415"/>
    <mergeCell ref="D424:N424"/>
    <mergeCell ref="O424:P424"/>
    <mergeCell ref="Q424:R424"/>
    <mergeCell ref="S424:T424"/>
    <mergeCell ref="U424:V424"/>
    <mergeCell ref="Y423:Z423"/>
    <mergeCell ref="AA423:AB423"/>
    <mergeCell ref="AC423:AD423"/>
    <mergeCell ref="C399:AD399"/>
    <mergeCell ref="C400:AD400"/>
    <mergeCell ref="B407:AD407"/>
    <mergeCell ref="C409:AD409"/>
    <mergeCell ref="C416:AD416"/>
    <mergeCell ref="B418:AD418"/>
    <mergeCell ref="C419:AD419"/>
    <mergeCell ref="B403:AD403"/>
    <mergeCell ref="C420:AD420"/>
    <mergeCell ref="W424:X424"/>
    <mergeCell ref="C422:N423"/>
    <mergeCell ref="O422:AD422"/>
    <mergeCell ref="O423:P423"/>
    <mergeCell ref="Q423:R423"/>
    <mergeCell ref="S423:T423"/>
    <mergeCell ref="U423:V423"/>
    <mergeCell ref="W423:X423"/>
    <mergeCell ref="B405:AD405"/>
    <mergeCell ref="AA425:AB425"/>
    <mergeCell ref="AC425:AD425"/>
    <mergeCell ref="D426:N426"/>
    <mergeCell ref="O426:P426"/>
    <mergeCell ref="Q426:R426"/>
    <mergeCell ref="S426:T426"/>
    <mergeCell ref="U426:V426"/>
    <mergeCell ref="W426:X426"/>
    <mergeCell ref="Y426:Z426"/>
    <mergeCell ref="AA426:AB426"/>
    <mergeCell ref="W425:X425"/>
    <mergeCell ref="Y425:Z425"/>
    <mergeCell ref="D425:N425"/>
    <mergeCell ref="O425:P425"/>
    <mergeCell ref="Q425:R425"/>
    <mergeCell ref="S425:T425"/>
    <mergeCell ref="U425:V425"/>
    <mergeCell ref="Y428:Z428"/>
    <mergeCell ref="AA428:AB428"/>
    <mergeCell ref="AC428:AD428"/>
    <mergeCell ref="D429:N429"/>
    <mergeCell ref="O429:P429"/>
    <mergeCell ref="Q429:R429"/>
    <mergeCell ref="S429:T429"/>
    <mergeCell ref="U429:V429"/>
    <mergeCell ref="W429:X429"/>
    <mergeCell ref="Y429:Z429"/>
    <mergeCell ref="D428:N428"/>
    <mergeCell ref="O428:P428"/>
    <mergeCell ref="Q428:R428"/>
    <mergeCell ref="S428:T428"/>
    <mergeCell ref="U428:V428"/>
    <mergeCell ref="W428:X428"/>
    <mergeCell ref="AC426:AD426"/>
    <mergeCell ref="D427:N427"/>
    <mergeCell ref="O427:P427"/>
    <mergeCell ref="Q427:R427"/>
    <mergeCell ref="S427:T427"/>
    <mergeCell ref="U427:V427"/>
    <mergeCell ref="W427:X427"/>
    <mergeCell ref="Y427:Z427"/>
    <mergeCell ref="AA427:AB427"/>
    <mergeCell ref="AC427:AD427"/>
    <mergeCell ref="AC430:AD430"/>
    <mergeCell ref="D431:N431"/>
    <mergeCell ref="O431:P431"/>
    <mergeCell ref="Q431:R431"/>
    <mergeCell ref="S431:T431"/>
    <mergeCell ref="U431:V431"/>
    <mergeCell ref="W431:X431"/>
    <mergeCell ref="Y431:Z431"/>
    <mergeCell ref="AA431:AB431"/>
    <mergeCell ref="AC431:AD431"/>
    <mergeCell ref="AA429:AB429"/>
    <mergeCell ref="AC429:AD429"/>
    <mergeCell ref="D430:N430"/>
    <mergeCell ref="O430:P430"/>
    <mergeCell ref="Q430:R430"/>
    <mergeCell ref="S430:T430"/>
    <mergeCell ref="U430:V430"/>
    <mergeCell ref="W430:X430"/>
    <mergeCell ref="Y430:Z430"/>
    <mergeCell ref="AA430:AB430"/>
    <mergeCell ref="AA433:AB433"/>
    <mergeCell ref="AC433:AD433"/>
    <mergeCell ref="D434:N434"/>
    <mergeCell ref="O434:P434"/>
    <mergeCell ref="Q434:R434"/>
    <mergeCell ref="S434:T434"/>
    <mergeCell ref="U434:V434"/>
    <mergeCell ref="W434:X434"/>
    <mergeCell ref="Y434:Z434"/>
    <mergeCell ref="AA434:AB434"/>
    <mergeCell ref="Y432:Z432"/>
    <mergeCell ref="AA432:AB432"/>
    <mergeCell ref="AC432:AD432"/>
    <mergeCell ref="D433:N433"/>
    <mergeCell ref="O433:P433"/>
    <mergeCell ref="Q433:R433"/>
    <mergeCell ref="S433:T433"/>
    <mergeCell ref="U433:V433"/>
    <mergeCell ref="W433:X433"/>
    <mergeCell ref="Y433:Z433"/>
    <mergeCell ref="D432:N432"/>
    <mergeCell ref="O432:P432"/>
    <mergeCell ref="Q432:R432"/>
    <mergeCell ref="S432:T432"/>
    <mergeCell ref="U432:V432"/>
    <mergeCell ref="W432:X432"/>
    <mergeCell ref="Y436:Z436"/>
    <mergeCell ref="AA436:AB436"/>
    <mergeCell ref="AC436:AD436"/>
    <mergeCell ref="D437:N437"/>
    <mergeCell ref="O437:P437"/>
    <mergeCell ref="Q437:R437"/>
    <mergeCell ref="S437:T437"/>
    <mergeCell ref="U437:V437"/>
    <mergeCell ref="W437:X437"/>
    <mergeCell ref="Y437:Z437"/>
    <mergeCell ref="D436:N436"/>
    <mergeCell ref="O436:P436"/>
    <mergeCell ref="Q436:R436"/>
    <mergeCell ref="S436:T436"/>
    <mergeCell ref="U436:V436"/>
    <mergeCell ref="W436:X436"/>
    <mergeCell ref="AC434:AD434"/>
    <mergeCell ref="D435:N435"/>
    <mergeCell ref="O435:P435"/>
    <mergeCell ref="Q435:R435"/>
    <mergeCell ref="S435:T435"/>
    <mergeCell ref="U435:V435"/>
    <mergeCell ref="W435:X435"/>
    <mergeCell ref="Y435:Z435"/>
    <mergeCell ref="AA435:AB435"/>
    <mergeCell ref="AC435:AD435"/>
    <mergeCell ref="AC438:AD438"/>
    <mergeCell ref="D439:N439"/>
    <mergeCell ref="O439:P439"/>
    <mergeCell ref="Q439:R439"/>
    <mergeCell ref="S439:T439"/>
    <mergeCell ref="U439:V439"/>
    <mergeCell ref="W439:X439"/>
    <mergeCell ref="Y439:Z439"/>
    <mergeCell ref="AA439:AB439"/>
    <mergeCell ref="AC439:AD439"/>
    <mergeCell ref="AA437:AB437"/>
    <mergeCell ref="AC437:AD437"/>
    <mergeCell ref="D438:N438"/>
    <mergeCell ref="O438:P438"/>
    <mergeCell ref="Q438:R438"/>
    <mergeCell ref="S438:T438"/>
    <mergeCell ref="U438:V438"/>
    <mergeCell ref="W438:X438"/>
    <mergeCell ref="Y438:Z438"/>
    <mergeCell ref="AA438:AB438"/>
    <mergeCell ref="AA441:AB441"/>
    <mergeCell ref="AC441:AD441"/>
    <mergeCell ref="D442:N442"/>
    <mergeCell ref="O442:P442"/>
    <mergeCell ref="Q442:R442"/>
    <mergeCell ref="S442:T442"/>
    <mergeCell ref="U442:V442"/>
    <mergeCell ref="W442:X442"/>
    <mergeCell ref="Y442:Z442"/>
    <mergeCell ref="AA442:AB442"/>
    <mergeCell ref="Y440:Z440"/>
    <mergeCell ref="AA440:AB440"/>
    <mergeCell ref="AC440:AD440"/>
    <mergeCell ref="D441:N441"/>
    <mergeCell ref="O441:P441"/>
    <mergeCell ref="Q441:R441"/>
    <mergeCell ref="S441:T441"/>
    <mergeCell ref="U441:V441"/>
    <mergeCell ref="W441:X441"/>
    <mergeCell ref="Y441:Z441"/>
    <mergeCell ref="D440:N440"/>
    <mergeCell ref="O440:P440"/>
    <mergeCell ref="Q440:R440"/>
    <mergeCell ref="S440:T440"/>
    <mergeCell ref="U440:V440"/>
    <mergeCell ref="W440:X440"/>
    <mergeCell ref="Y444:Z444"/>
    <mergeCell ref="AA444:AB444"/>
    <mergeCell ref="AC444:AD444"/>
    <mergeCell ref="D445:N445"/>
    <mergeCell ref="O445:P445"/>
    <mergeCell ref="Q445:R445"/>
    <mergeCell ref="S445:T445"/>
    <mergeCell ref="U445:V445"/>
    <mergeCell ref="W445:X445"/>
    <mergeCell ref="Y445:Z445"/>
    <mergeCell ref="D444:N444"/>
    <mergeCell ref="O444:P444"/>
    <mergeCell ref="Q444:R444"/>
    <mergeCell ref="S444:T444"/>
    <mergeCell ref="U444:V444"/>
    <mergeCell ref="W444:X444"/>
    <mergeCell ref="AC442:AD442"/>
    <mergeCell ref="D443:N443"/>
    <mergeCell ref="O443:P443"/>
    <mergeCell ref="Q443:R443"/>
    <mergeCell ref="S443:T443"/>
    <mergeCell ref="U443:V443"/>
    <mergeCell ref="W443:X443"/>
    <mergeCell ref="Y443:Z443"/>
    <mergeCell ref="AA443:AB443"/>
    <mergeCell ref="AC443:AD443"/>
    <mergeCell ref="AC446:AD446"/>
    <mergeCell ref="D447:N447"/>
    <mergeCell ref="O447:P447"/>
    <mergeCell ref="Q447:R447"/>
    <mergeCell ref="S447:T447"/>
    <mergeCell ref="U447:V447"/>
    <mergeCell ref="W447:X447"/>
    <mergeCell ref="Y447:Z447"/>
    <mergeCell ref="AA447:AB447"/>
    <mergeCell ref="AC447:AD447"/>
    <mergeCell ref="AA445:AB445"/>
    <mergeCell ref="AC445:AD445"/>
    <mergeCell ref="D446:N446"/>
    <mergeCell ref="O446:P446"/>
    <mergeCell ref="Q446:R446"/>
    <mergeCell ref="S446:T446"/>
    <mergeCell ref="U446:V446"/>
    <mergeCell ref="W446:X446"/>
    <mergeCell ref="Y446:Z446"/>
    <mergeCell ref="AA446:AB446"/>
    <mergeCell ref="AA449:AB449"/>
    <mergeCell ref="AC449:AD449"/>
    <mergeCell ref="D450:N450"/>
    <mergeCell ref="O450:P450"/>
    <mergeCell ref="Q450:R450"/>
    <mergeCell ref="S450:T450"/>
    <mergeCell ref="U450:V450"/>
    <mergeCell ref="W450:X450"/>
    <mergeCell ref="Y450:Z450"/>
    <mergeCell ref="AA450:AB450"/>
    <mergeCell ref="Y448:Z448"/>
    <mergeCell ref="AA448:AB448"/>
    <mergeCell ref="AC448:AD448"/>
    <mergeCell ref="D449:N449"/>
    <mergeCell ref="O449:P449"/>
    <mergeCell ref="Q449:R449"/>
    <mergeCell ref="S449:T449"/>
    <mergeCell ref="U449:V449"/>
    <mergeCell ref="W449:X449"/>
    <mergeCell ref="Y449:Z449"/>
    <mergeCell ref="D448:N448"/>
    <mergeCell ref="O448:P448"/>
    <mergeCell ref="Q448:R448"/>
    <mergeCell ref="S448:T448"/>
    <mergeCell ref="U448:V448"/>
    <mergeCell ref="W448:X448"/>
    <mergeCell ref="Y452:Z452"/>
    <mergeCell ref="AA452:AB452"/>
    <mergeCell ref="AC452:AD452"/>
    <mergeCell ref="D453:N453"/>
    <mergeCell ref="O453:P453"/>
    <mergeCell ref="Q453:R453"/>
    <mergeCell ref="S453:T453"/>
    <mergeCell ref="U453:V453"/>
    <mergeCell ref="W453:X453"/>
    <mergeCell ref="Y453:Z453"/>
    <mergeCell ref="D452:N452"/>
    <mergeCell ref="O452:P452"/>
    <mergeCell ref="Q452:R452"/>
    <mergeCell ref="S452:T452"/>
    <mergeCell ref="U452:V452"/>
    <mergeCell ref="W452:X452"/>
    <mergeCell ref="AC450:AD450"/>
    <mergeCell ref="D451:N451"/>
    <mergeCell ref="O451:P451"/>
    <mergeCell ref="Q451:R451"/>
    <mergeCell ref="S451:T451"/>
    <mergeCell ref="U451:V451"/>
    <mergeCell ref="W451:X451"/>
    <mergeCell ref="Y451:Z451"/>
    <mergeCell ref="AA451:AB451"/>
    <mergeCell ref="AC451:AD451"/>
    <mergeCell ref="AC454:AD454"/>
    <mergeCell ref="D455:N455"/>
    <mergeCell ref="O455:P455"/>
    <mergeCell ref="Q455:R455"/>
    <mergeCell ref="S455:T455"/>
    <mergeCell ref="U455:V455"/>
    <mergeCell ref="W455:X455"/>
    <mergeCell ref="Y455:Z455"/>
    <mergeCell ref="AA455:AB455"/>
    <mergeCell ref="AC455:AD455"/>
    <mergeCell ref="AA453:AB453"/>
    <mergeCell ref="AC453:AD453"/>
    <mergeCell ref="D454:N454"/>
    <mergeCell ref="O454:P454"/>
    <mergeCell ref="Q454:R454"/>
    <mergeCell ref="S454:T454"/>
    <mergeCell ref="U454:V454"/>
    <mergeCell ref="W454:X454"/>
    <mergeCell ref="Y454:Z454"/>
    <mergeCell ref="AA454:AB454"/>
    <mergeCell ref="AA457:AB457"/>
    <mergeCell ref="AC457:AD457"/>
    <mergeCell ref="D458:N458"/>
    <mergeCell ref="O458:P458"/>
    <mergeCell ref="Q458:R458"/>
    <mergeCell ref="S458:T458"/>
    <mergeCell ref="U458:V458"/>
    <mergeCell ref="W458:X458"/>
    <mergeCell ref="Y458:Z458"/>
    <mergeCell ref="AA458:AB458"/>
    <mergeCell ref="Y456:Z456"/>
    <mergeCell ref="AA456:AB456"/>
    <mergeCell ref="AC456:AD456"/>
    <mergeCell ref="D457:N457"/>
    <mergeCell ref="O457:P457"/>
    <mergeCell ref="Q457:R457"/>
    <mergeCell ref="S457:T457"/>
    <mergeCell ref="U457:V457"/>
    <mergeCell ref="W457:X457"/>
    <mergeCell ref="Y457:Z457"/>
    <mergeCell ref="D456:N456"/>
    <mergeCell ref="O456:P456"/>
    <mergeCell ref="Q456:R456"/>
    <mergeCell ref="S456:T456"/>
    <mergeCell ref="U456:V456"/>
    <mergeCell ref="W456:X456"/>
    <mergeCell ref="S461:T461"/>
    <mergeCell ref="U461:V461"/>
    <mergeCell ref="W461:X461"/>
    <mergeCell ref="Y461:Z461"/>
    <mergeCell ref="D460:N460"/>
    <mergeCell ref="O460:P460"/>
    <mergeCell ref="Q460:R460"/>
    <mergeCell ref="S460:T460"/>
    <mergeCell ref="U460:V460"/>
    <mergeCell ref="W460:X460"/>
    <mergeCell ref="AC462:AD462"/>
    <mergeCell ref="AC458:AD458"/>
    <mergeCell ref="D459:N459"/>
    <mergeCell ref="O459:P459"/>
    <mergeCell ref="Q459:R459"/>
    <mergeCell ref="S459:T459"/>
    <mergeCell ref="U459:V459"/>
    <mergeCell ref="W459:X459"/>
    <mergeCell ref="Y459:Z459"/>
    <mergeCell ref="AA459:AB459"/>
    <mergeCell ref="AC459:AD459"/>
    <mergeCell ref="U700:AD700"/>
    <mergeCell ref="G701:P701"/>
    <mergeCell ref="U701:AD701"/>
    <mergeCell ref="G702:P702"/>
    <mergeCell ref="U702:AD702"/>
    <mergeCell ref="I626:I627"/>
    <mergeCell ref="J626:J627"/>
    <mergeCell ref="K626:K627"/>
    <mergeCell ref="D645:H645"/>
    <mergeCell ref="D646:H646"/>
    <mergeCell ref="U696:AD696"/>
    <mergeCell ref="Q690:T690"/>
    <mergeCell ref="U690:AD690"/>
    <mergeCell ref="G691:P691"/>
    <mergeCell ref="Q691:T691"/>
    <mergeCell ref="U691:AD691"/>
    <mergeCell ref="G695:P695"/>
    <mergeCell ref="Q695:T695"/>
    <mergeCell ref="L626:N626"/>
    <mergeCell ref="O626:S626"/>
    <mergeCell ref="T626:T627"/>
    <mergeCell ref="U626:U627"/>
    <mergeCell ref="V626:V627"/>
    <mergeCell ref="W626:AB626"/>
    <mergeCell ref="AC626:AC627"/>
    <mergeCell ref="D658:H658"/>
    <mergeCell ref="D660:H660"/>
    <mergeCell ref="D661:H661"/>
    <mergeCell ref="C687:AD687"/>
    <mergeCell ref="C688:E708"/>
    <mergeCell ref="G688:P688"/>
    <mergeCell ref="D628:H628"/>
    <mergeCell ref="Q738:R738"/>
    <mergeCell ref="S738:T738"/>
    <mergeCell ref="U738:V738"/>
    <mergeCell ref="W738:X738"/>
    <mergeCell ref="Y738:Z738"/>
    <mergeCell ref="AA738:AB738"/>
    <mergeCell ref="AC738:AD738"/>
    <mergeCell ref="B730:AD730"/>
    <mergeCell ref="C731:AD731"/>
    <mergeCell ref="C733:AD733"/>
    <mergeCell ref="C734:AD734"/>
    <mergeCell ref="C735:AD735"/>
    <mergeCell ref="Y744:Z744"/>
    <mergeCell ref="AA744:AB744"/>
    <mergeCell ref="AC744:AD744"/>
    <mergeCell ref="Q739:R739"/>
    <mergeCell ref="S739:T739"/>
    <mergeCell ref="U739:V739"/>
    <mergeCell ref="G744:N744"/>
    <mergeCell ref="O744:P744"/>
    <mergeCell ref="Q744:R744"/>
    <mergeCell ref="S744:T744"/>
    <mergeCell ref="AA741:AB741"/>
    <mergeCell ref="AC741:AD741"/>
    <mergeCell ref="G742:N742"/>
    <mergeCell ref="W742:X742"/>
    <mergeCell ref="Y742:Z742"/>
    <mergeCell ref="AA742:AB742"/>
    <mergeCell ref="Y740:Z740"/>
    <mergeCell ref="AA740:AB740"/>
    <mergeCell ref="AC740:AD740"/>
    <mergeCell ref="G741:N741"/>
    <mergeCell ref="W741:X741"/>
    <mergeCell ref="Y741:Z741"/>
    <mergeCell ref="S748:T748"/>
    <mergeCell ref="U748:V748"/>
    <mergeCell ref="W748:X748"/>
    <mergeCell ref="Y748:Z748"/>
    <mergeCell ref="AA748:AB748"/>
    <mergeCell ref="Q745:R745"/>
    <mergeCell ref="S745:T745"/>
    <mergeCell ref="U745:V745"/>
    <mergeCell ref="AC742:AD742"/>
    <mergeCell ref="G743:N743"/>
    <mergeCell ref="O743:P743"/>
    <mergeCell ref="Q743:R743"/>
    <mergeCell ref="S743:T743"/>
    <mergeCell ref="U743:V743"/>
    <mergeCell ref="W743:X743"/>
    <mergeCell ref="Y743:Z743"/>
    <mergeCell ref="AA743:AB743"/>
    <mergeCell ref="AC743:AD743"/>
    <mergeCell ref="Y746:Z746"/>
    <mergeCell ref="AA746:AB746"/>
    <mergeCell ref="AC746:AD746"/>
    <mergeCell ref="G747:N747"/>
    <mergeCell ref="O747:P747"/>
    <mergeCell ref="Q747:R747"/>
    <mergeCell ref="S747:T747"/>
    <mergeCell ref="U747:V747"/>
    <mergeCell ref="W747:X747"/>
    <mergeCell ref="Y747:Z747"/>
    <mergeCell ref="W745:X745"/>
    <mergeCell ref="Y745:Z745"/>
    <mergeCell ref="AA745:AB745"/>
    <mergeCell ref="AC745:AD745"/>
    <mergeCell ref="Y750:Z750"/>
    <mergeCell ref="AA750:AB750"/>
    <mergeCell ref="AC750:AD750"/>
    <mergeCell ref="G751:N751"/>
    <mergeCell ref="O751:P751"/>
    <mergeCell ref="Q751:R751"/>
    <mergeCell ref="S751:T751"/>
    <mergeCell ref="U751:V751"/>
    <mergeCell ref="W751:X751"/>
    <mergeCell ref="Y751:Z751"/>
    <mergeCell ref="G750:N750"/>
    <mergeCell ref="O750:P750"/>
    <mergeCell ref="Q750:R750"/>
    <mergeCell ref="S750:T750"/>
    <mergeCell ref="U750:V750"/>
    <mergeCell ref="W750:X750"/>
    <mergeCell ref="W746:X746"/>
    <mergeCell ref="AC748:AD748"/>
    <mergeCell ref="G749:N749"/>
    <mergeCell ref="W749:X749"/>
    <mergeCell ref="Y749:Z749"/>
    <mergeCell ref="AA749:AB749"/>
    <mergeCell ref="AC749:AD749"/>
    <mergeCell ref="AA747:AB747"/>
    <mergeCell ref="AC747:AD747"/>
    <mergeCell ref="G748:N748"/>
    <mergeCell ref="O748:P748"/>
    <mergeCell ref="Q748:R748"/>
    <mergeCell ref="AC752:AD752"/>
    <mergeCell ref="G753:N753"/>
    <mergeCell ref="O753:P753"/>
    <mergeCell ref="Q753:R753"/>
    <mergeCell ref="S753:T753"/>
    <mergeCell ref="U753:V753"/>
    <mergeCell ref="W753:X753"/>
    <mergeCell ref="Y753:Z753"/>
    <mergeCell ref="AA753:AB753"/>
    <mergeCell ref="AC753:AD753"/>
    <mergeCell ref="AA751:AB751"/>
    <mergeCell ref="AC751:AD751"/>
    <mergeCell ref="G752:N752"/>
    <mergeCell ref="O752:P752"/>
    <mergeCell ref="Q752:R752"/>
    <mergeCell ref="S752:T752"/>
    <mergeCell ref="U752:V752"/>
    <mergeCell ref="W752:X752"/>
    <mergeCell ref="Y752:Z752"/>
    <mergeCell ref="AA752:AB752"/>
    <mergeCell ref="Y754:Z754"/>
    <mergeCell ref="AA754:AB754"/>
    <mergeCell ref="AC754:AD754"/>
    <mergeCell ref="G759:N759"/>
    <mergeCell ref="O759:P759"/>
    <mergeCell ref="Q759:R759"/>
    <mergeCell ref="S759:T759"/>
    <mergeCell ref="U759:V759"/>
    <mergeCell ref="W759:X759"/>
    <mergeCell ref="Y759:Z759"/>
    <mergeCell ref="G754:N754"/>
    <mergeCell ref="O754:P754"/>
    <mergeCell ref="Q754:R754"/>
    <mergeCell ref="S754:T754"/>
    <mergeCell ref="U754:V754"/>
    <mergeCell ref="W754:X754"/>
    <mergeCell ref="Q763:R763"/>
    <mergeCell ref="S763:T763"/>
    <mergeCell ref="U763:V763"/>
    <mergeCell ref="Y755:Z755"/>
    <mergeCell ref="AA755:AB755"/>
    <mergeCell ref="AC755:AD755"/>
    <mergeCell ref="AC759:AD759"/>
    <mergeCell ref="W760:X760"/>
    <mergeCell ref="Y760:Z760"/>
    <mergeCell ref="Y763:Z763"/>
    <mergeCell ref="AA763:AB763"/>
    <mergeCell ref="AC763:AD763"/>
    <mergeCell ref="G763:N763"/>
    <mergeCell ref="O763:P763"/>
    <mergeCell ref="G762:N762"/>
    <mergeCell ref="O762:P762"/>
    <mergeCell ref="AC767:AD767"/>
    <mergeCell ref="C768:E771"/>
    <mergeCell ref="G768:N768"/>
    <mergeCell ref="O768:P768"/>
    <mergeCell ref="Q768:R768"/>
    <mergeCell ref="S768:T768"/>
    <mergeCell ref="U768:V768"/>
    <mergeCell ref="W768:X768"/>
    <mergeCell ref="Y768:Z768"/>
    <mergeCell ref="AA768:AB768"/>
    <mergeCell ref="AC766:AD766"/>
    <mergeCell ref="C767:F767"/>
    <mergeCell ref="G767:N767"/>
    <mergeCell ref="O767:P767"/>
    <mergeCell ref="Q767:R767"/>
    <mergeCell ref="S767:T767"/>
    <mergeCell ref="U767:V767"/>
    <mergeCell ref="W767:X767"/>
    <mergeCell ref="Y767:Z767"/>
    <mergeCell ref="AA767:AB767"/>
    <mergeCell ref="Y770:Z770"/>
    <mergeCell ref="G771:N771"/>
    <mergeCell ref="S771:T771"/>
    <mergeCell ref="W771:X771"/>
    <mergeCell ref="Y771:Z771"/>
    <mergeCell ref="AA771:AB771"/>
    <mergeCell ref="AC771:AD771"/>
    <mergeCell ref="W766:X766"/>
    <mergeCell ref="Y766:Z766"/>
    <mergeCell ref="AA766:AB766"/>
    <mergeCell ref="C766:F766"/>
    <mergeCell ref="G766:N766"/>
    <mergeCell ref="W772:X772"/>
    <mergeCell ref="Y772:Z772"/>
    <mergeCell ref="G770:N770"/>
    <mergeCell ref="O770:P770"/>
    <mergeCell ref="Q770:R770"/>
    <mergeCell ref="S770:T770"/>
    <mergeCell ref="U770:V770"/>
    <mergeCell ref="W770:X770"/>
    <mergeCell ref="AC768:AD768"/>
    <mergeCell ref="G769:N769"/>
    <mergeCell ref="O769:P769"/>
    <mergeCell ref="Q769:R769"/>
    <mergeCell ref="S769:T769"/>
    <mergeCell ref="U769:V769"/>
    <mergeCell ref="W769:X769"/>
    <mergeCell ref="Y769:Z769"/>
    <mergeCell ref="AA769:AB769"/>
    <mergeCell ref="AC769:AD769"/>
    <mergeCell ref="AA772:AB772"/>
    <mergeCell ref="AC772:AD772"/>
    <mergeCell ref="AA770:AB770"/>
    <mergeCell ref="AC770:AD770"/>
    <mergeCell ref="O772:P772"/>
    <mergeCell ref="Q772:R772"/>
    <mergeCell ref="S772:T772"/>
    <mergeCell ref="U772:V772"/>
    <mergeCell ref="AA773:AB773"/>
    <mergeCell ref="AC773:AD773"/>
    <mergeCell ref="C774:F774"/>
    <mergeCell ref="G774:N774"/>
    <mergeCell ref="O774:P774"/>
    <mergeCell ref="Q774:R774"/>
    <mergeCell ref="S774:T774"/>
    <mergeCell ref="U774:V774"/>
    <mergeCell ref="W774:X774"/>
    <mergeCell ref="Y774:Z774"/>
    <mergeCell ref="C773:F773"/>
    <mergeCell ref="G773:N773"/>
    <mergeCell ref="O773:P773"/>
    <mergeCell ref="Q773:R773"/>
    <mergeCell ref="S773:T773"/>
    <mergeCell ref="U773:V773"/>
    <mergeCell ref="W773:X773"/>
    <mergeCell ref="Y773:Z773"/>
    <mergeCell ref="AA775:AB775"/>
    <mergeCell ref="AC775:AD775"/>
    <mergeCell ref="C776:F776"/>
    <mergeCell ref="G776:N776"/>
    <mergeCell ref="O776:P776"/>
    <mergeCell ref="Q776:R776"/>
    <mergeCell ref="S776:T776"/>
    <mergeCell ref="U776:V776"/>
    <mergeCell ref="W776:X776"/>
    <mergeCell ref="Y776:Z776"/>
    <mergeCell ref="AA774:AB774"/>
    <mergeCell ref="AC774:AD774"/>
    <mergeCell ref="C775:F775"/>
    <mergeCell ref="G775:N775"/>
    <mergeCell ref="O775:P775"/>
    <mergeCell ref="Q775:R775"/>
    <mergeCell ref="S775:T775"/>
    <mergeCell ref="U775:V775"/>
    <mergeCell ref="W775:X775"/>
    <mergeCell ref="Y775:Z775"/>
    <mergeCell ref="AA777:AB777"/>
    <mergeCell ref="AC777:AD777"/>
    <mergeCell ref="C778:F778"/>
    <mergeCell ref="G778:N778"/>
    <mergeCell ref="O778:P778"/>
    <mergeCell ref="Q778:R778"/>
    <mergeCell ref="S778:T778"/>
    <mergeCell ref="U778:V778"/>
    <mergeCell ref="W778:X778"/>
    <mergeCell ref="Y778:Z778"/>
    <mergeCell ref="AA776:AB776"/>
    <mergeCell ref="AC776:AD776"/>
    <mergeCell ref="C777:F777"/>
    <mergeCell ref="G777:N777"/>
    <mergeCell ref="O777:P777"/>
    <mergeCell ref="Q777:R777"/>
    <mergeCell ref="S777:T777"/>
    <mergeCell ref="U777:V777"/>
    <mergeCell ref="W777:X777"/>
    <mergeCell ref="Y777:Z777"/>
    <mergeCell ref="AA779:AB779"/>
    <mergeCell ref="AC779:AD779"/>
    <mergeCell ref="C780:E782"/>
    <mergeCell ref="G780:N780"/>
    <mergeCell ref="O780:P780"/>
    <mergeCell ref="Q780:R780"/>
    <mergeCell ref="S780:T780"/>
    <mergeCell ref="U780:V780"/>
    <mergeCell ref="W780:X780"/>
    <mergeCell ref="Y780:Z780"/>
    <mergeCell ref="AA778:AB778"/>
    <mergeCell ref="AC778:AD778"/>
    <mergeCell ref="C779:F779"/>
    <mergeCell ref="G779:N779"/>
    <mergeCell ref="O779:P779"/>
    <mergeCell ref="Q779:R779"/>
    <mergeCell ref="S779:T779"/>
    <mergeCell ref="U779:V779"/>
    <mergeCell ref="W779:X779"/>
    <mergeCell ref="Y779:Z779"/>
    <mergeCell ref="AC781:AD781"/>
    <mergeCell ref="G782:N782"/>
    <mergeCell ref="O782:P782"/>
    <mergeCell ref="Q782:R782"/>
    <mergeCell ref="S782:T782"/>
    <mergeCell ref="U782:V782"/>
    <mergeCell ref="W782:X782"/>
    <mergeCell ref="Y782:Z782"/>
    <mergeCell ref="AA782:AB782"/>
    <mergeCell ref="AC782:AD782"/>
    <mergeCell ref="AA780:AB780"/>
    <mergeCell ref="AC780:AD780"/>
    <mergeCell ref="AA785:AB785"/>
    <mergeCell ref="AC785:AD785"/>
    <mergeCell ref="G786:N786"/>
    <mergeCell ref="O786:P786"/>
    <mergeCell ref="Q786:R786"/>
    <mergeCell ref="S786:T786"/>
    <mergeCell ref="G781:N781"/>
    <mergeCell ref="O781:P781"/>
    <mergeCell ref="Q781:R781"/>
    <mergeCell ref="S781:T781"/>
    <mergeCell ref="U781:V781"/>
    <mergeCell ref="W781:X781"/>
    <mergeCell ref="Y781:Z781"/>
    <mergeCell ref="AA781:AB781"/>
    <mergeCell ref="Y784:Z784"/>
    <mergeCell ref="AA784:AB784"/>
    <mergeCell ref="AC784:AD784"/>
    <mergeCell ref="G785:N785"/>
    <mergeCell ref="O785:P785"/>
    <mergeCell ref="Q785:R785"/>
    <mergeCell ref="S785:T785"/>
    <mergeCell ref="U785:V785"/>
    <mergeCell ref="W785:X785"/>
    <mergeCell ref="Y785:Z785"/>
    <mergeCell ref="Q784:R784"/>
    <mergeCell ref="W789:X789"/>
    <mergeCell ref="Y789:Z789"/>
    <mergeCell ref="AA789:AB789"/>
    <mergeCell ref="AC789:AD789"/>
    <mergeCell ref="C790:F790"/>
    <mergeCell ref="G790:N790"/>
    <mergeCell ref="O790:P790"/>
    <mergeCell ref="Q790:R790"/>
    <mergeCell ref="S790:T790"/>
    <mergeCell ref="U790:V790"/>
    <mergeCell ref="C789:F789"/>
    <mergeCell ref="Y787:Z787"/>
    <mergeCell ref="AA787:AB787"/>
    <mergeCell ref="AC787:AD787"/>
    <mergeCell ref="U786:V786"/>
    <mergeCell ref="W786:X786"/>
    <mergeCell ref="Y786:Z786"/>
    <mergeCell ref="AA786:AB786"/>
    <mergeCell ref="C783:E787"/>
    <mergeCell ref="W788:X788"/>
    <mergeCell ref="Y788:Z788"/>
    <mergeCell ref="AA788:AB788"/>
    <mergeCell ref="AC788:AD788"/>
    <mergeCell ref="W783:X783"/>
    <mergeCell ref="Y783:Z783"/>
    <mergeCell ref="AA783:AB783"/>
    <mergeCell ref="AC783:AD783"/>
    <mergeCell ref="G784:N784"/>
    <mergeCell ref="O784:P784"/>
    <mergeCell ref="S784:T784"/>
    <mergeCell ref="U784:V784"/>
    <mergeCell ref="W784:X784"/>
    <mergeCell ref="Q788:R788"/>
    <mergeCell ref="S788:T788"/>
    <mergeCell ref="U788:V788"/>
    <mergeCell ref="AC786:AD786"/>
    <mergeCell ref="G787:N787"/>
    <mergeCell ref="O787:P787"/>
    <mergeCell ref="Q787:R787"/>
    <mergeCell ref="S787:T787"/>
    <mergeCell ref="U787:V787"/>
    <mergeCell ref="W787:X787"/>
    <mergeCell ref="Y799:Z799"/>
    <mergeCell ref="S794:T794"/>
    <mergeCell ref="U794:V794"/>
    <mergeCell ref="G789:N789"/>
    <mergeCell ref="O789:P789"/>
    <mergeCell ref="Q789:R789"/>
    <mergeCell ref="S789:T789"/>
    <mergeCell ref="U789:V789"/>
    <mergeCell ref="W797:X797"/>
    <mergeCell ref="Y797:Z797"/>
    <mergeCell ref="AA797:AB797"/>
    <mergeCell ref="AC797:AD797"/>
    <mergeCell ref="W790:X790"/>
    <mergeCell ref="Y790:Z790"/>
    <mergeCell ref="AA790:AB790"/>
    <mergeCell ref="AC790:AD790"/>
    <mergeCell ref="G791:N791"/>
    <mergeCell ref="O791:P791"/>
    <mergeCell ref="Q791:R791"/>
    <mergeCell ref="S791:T791"/>
    <mergeCell ref="O795:P795"/>
    <mergeCell ref="W791:X791"/>
    <mergeCell ref="Y791:Z791"/>
    <mergeCell ref="AA791:AB791"/>
    <mergeCell ref="AC791:AD791"/>
    <mergeCell ref="C797:F797"/>
    <mergeCell ref="G797:N797"/>
    <mergeCell ref="O797:P797"/>
    <mergeCell ref="Q797:R797"/>
    <mergeCell ref="S797:T797"/>
    <mergeCell ref="U797:V797"/>
    <mergeCell ref="O792:P792"/>
    <mergeCell ref="Q792:R792"/>
    <mergeCell ref="S792:T792"/>
    <mergeCell ref="U792:V792"/>
    <mergeCell ref="C791:E796"/>
    <mergeCell ref="G792:N792"/>
    <mergeCell ref="G793:N793"/>
    <mergeCell ref="G794:N794"/>
    <mergeCell ref="G795:N795"/>
    <mergeCell ref="G796:N796"/>
    <mergeCell ref="O794:P794"/>
    <mergeCell ref="W793:X793"/>
    <mergeCell ref="Y793:Z793"/>
    <mergeCell ref="AA793:AB793"/>
    <mergeCell ref="AC793:AD793"/>
    <mergeCell ref="Q794:R794"/>
    <mergeCell ref="W794:X794"/>
    <mergeCell ref="Y794:Z794"/>
    <mergeCell ref="AA794:AB794"/>
    <mergeCell ref="AC796:AD796"/>
    <mergeCell ref="S796:T796"/>
    <mergeCell ref="Q793:R793"/>
    <mergeCell ref="U791:V791"/>
    <mergeCell ref="S799:T799"/>
    <mergeCell ref="U799:V799"/>
    <mergeCell ref="W799:X799"/>
    <mergeCell ref="U798:V798"/>
    <mergeCell ref="AC794:AD794"/>
    <mergeCell ref="Q821:R821"/>
    <mergeCell ref="S821:T821"/>
    <mergeCell ref="U821:V821"/>
    <mergeCell ref="AA817:AB817"/>
    <mergeCell ref="AA815:AB815"/>
    <mergeCell ref="AC815:AD815"/>
    <mergeCell ref="AA816:AB816"/>
    <mergeCell ref="AC816:AD816"/>
    <mergeCell ref="O817:P817"/>
    <mergeCell ref="Q817:R817"/>
    <mergeCell ref="S817:T817"/>
    <mergeCell ref="U817:V817"/>
    <mergeCell ref="W817:X817"/>
    <mergeCell ref="Y817:Z817"/>
    <mergeCell ref="C810:AD810"/>
    <mergeCell ref="AC795:AD795"/>
    <mergeCell ref="C798:F798"/>
    <mergeCell ref="G798:N798"/>
    <mergeCell ref="O798:P798"/>
    <mergeCell ref="Q798:R798"/>
    <mergeCell ref="S798:T798"/>
    <mergeCell ref="C816:E818"/>
    <mergeCell ref="G816:N816"/>
    <mergeCell ref="O816:P816"/>
    <mergeCell ref="Q816:R816"/>
    <mergeCell ref="S816:T816"/>
    <mergeCell ref="U816:V816"/>
    <mergeCell ref="W816:X816"/>
    <mergeCell ref="Y816:Z816"/>
    <mergeCell ref="W819:X819"/>
    <mergeCell ref="Y819:Z819"/>
    <mergeCell ref="AA819:AB819"/>
    <mergeCell ref="AC819:AD819"/>
    <mergeCell ref="C820:F820"/>
    <mergeCell ref="G820:N820"/>
    <mergeCell ref="O820:P820"/>
    <mergeCell ref="Q820:R820"/>
    <mergeCell ref="S820:T820"/>
    <mergeCell ref="U820:V820"/>
    <mergeCell ref="C819:F819"/>
    <mergeCell ref="G819:N819"/>
    <mergeCell ref="O819:P819"/>
    <mergeCell ref="Q819:R819"/>
    <mergeCell ref="S819:T819"/>
    <mergeCell ref="U819:V819"/>
    <mergeCell ref="AC817:AD817"/>
    <mergeCell ref="G818:N818"/>
    <mergeCell ref="G817:N817"/>
    <mergeCell ref="W822:X822"/>
    <mergeCell ref="Y822:Z822"/>
    <mergeCell ref="AA822:AB822"/>
    <mergeCell ref="AC822:AD822"/>
    <mergeCell ref="C823:F823"/>
    <mergeCell ref="G823:N823"/>
    <mergeCell ref="O823:P823"/>
    <mergeCell ref="Q823:R823"/>
    <mergeCell ref="S823:T823"/>
    <mergeCell ref="U823:V823"/>
    <mergeCell ref="U818:V818"/>
    <mergeCell ref="W818:X818"/>
    <mergeCell ref="Y818:Z818"/>
    <mergeCell ref="AA818:AB818"/>
    <mergeCell ref="AC818:AD818"/>
    <mergeCell ref="W821:X821"/>
    <mergeCell ref="Y821:Z821"/>
    <mergeCell ref="AA821:AB821"/>
    <mergeCell ref="AC821:AD821"/>
    <mergeCell ref="C822:F822"/>
    <mergeCell ref="G822:N822"/>
    <mergeCell ref="O822:P822"/>
    <mergeCell ref="Q822:R822"/>
    <mergeCell ref="S822:T822"/>
    <mergeCell ref="U822:V822"/>
    <mergeCell ref="W820:X820"/>
    <mergeCell ref="Y820:Z820"/>
    <mergeCell ref="AA820:AB820"/>
    <mergeCell ref="AC820:AD820"/>
    <mergeCell ref="C821:F821"/>
    <mergeCell ref="G821:N821"/>
    <mergeCell ref="O821:P821"/>
    <mergeCell ref="W824:X824"/>
    <mergeCell ref="Y824:Z824"/>
    <mergeCell ref="AA824:AB824"/>
    <mergeCell ref="AC824:AD824"/>
    <mergeCell ref="C825:F825"/>
    <mergeCell ref="G825:N825"/>
    <mergeCell ref="O825:P825"/>
    <mergeCell ref="Q825:R825"/>
    <mergeCell ref="S825:T825"/>
    <mergeCell ref="U825:V825"/>
    <mergeCell ref="W823:X823"/>
    <mergeCell ref="Y823:Z823"/>
    <mergeCell ref="AA823:AB823"/>
    <mergeCell ref="AC823:AD823"/>
    <mergeCell ref="C824:F824"/>
    <mergeCell ref="G824:N824"/>
    <mergeCell ref="O824:P824"/>
    <mergeCell ref="Q824:R824"/>
    <mergeCell ref="S824:T824"/>
    <mergeCell ref="U824:V824"/>
    <mergeCell ref="W826:X826"/>
    <mergeCell ref="Y826:Z826"/>
    <mergeCell ref="AA826:AB826"/>
    <mergeCell ref="AC826:AD826"/>
    <mergeCell ref="C827:F827"/>
    <mergeCell ref="G827:N827"/>
    <mergeCell ref="O827:P827"/>
    <mergeCell ref="Q827:R827"/>
    <mergeCell ref="S827:T827"/>
    <mergeCell ref="U827:V827"/>
    <mergeCell ref="W825:X825"/>
    <mergeCell ref="Y825:Z825"/>
    <mergeCell ref="AA825:AB825"/>
    <mergeCell ref="AC825:AD825"/>
    <mergeCell ref="C826:F826"/>
    <mergeCell ref="G826:N826"/>
    <mergeCell ref="O826:P826"/>
    <mergeCell ref="Q826:R826"/>
    <mergeCell ref="S826:T826"/>
    <mergeCell ref="U826:V826"/>
    <mergeCell ref="W828:X828"/>
    <mergeCell ref="Y828:Z828"/>
    <mergeCell ref="AA828:AB828"/>
    <mergeCell ref="AC828:AD828"/>
    <mergeCell ref="C829:F829"/>
    <mergeCell ref="G829:N829"/>
    <mergeCell ref="O829:P829"/>
    <mergeCell ref="Q829:R829"/>
    <mergeCell ref="S829:T829"/>
    <mergeCell ref="U829:V829"/>
    <mergeCell ref="W827:X827"/>
    <mergeCell ref="Y827:Z827"/>
    <mergeCell ref="AA827:AB827"/>
    <mergeCell ref="AC827:AD827"/>
    <mergeCell ref="C828:F828"/>
    <mergeCell ref="G828:N828"/>
    <mergeCell ref="O828:P828"/>
    <mergeCell ref="Q828:R828"/>
    <mergeCell ref="S828:T828"/>
    <mergeCell ref="U828:V828"/>
    <mergeCell ref="C842:AD842"/>
    <mergeCell ref="C843:AD843"/>
    <mergeCell ref="C844:AD844"/>
    <mergeCell ref="C846:L847"/>
    <mergeCell ref="M846:AD846"/>
    <mergeCell ref="M847:R847"/>
    <mergeCell ref="S847:X847"/>
    <mergeCell ref="Y847:AD847"/>
    <mergeCell ref="AA830:AB830"/>
    <mergeCell ref="AC830:AD830"/>
    <mergeCell ref="C832:AD832"/>
    <mergeCell ref="C833:AD833"/>
    <mergeCell ref="B840:AD840"/>
    <mergeCell ref="C841:AD841"/>
    <mergeCell ref="W829:X829"/>
    <mergeCell ref="Y829:Z829"/>
    <mergeCell ref="AA829:AB829"/>
    <mergeCell ref="AC829:AD829"/>
    <mergeCell ref="O830:P830"/>
    <mergeCell ref="Q830:R830"/>
    <mergeCell ref="S830:T830"/>
    <mergeCell ref="U830:V830"/>
    <mergeCell ref="W830:X830"/>
    <mergeCell ref="Y830:Z830"/>
    <mergeCell ref="B837:AD837"/>
    <mergeCell ref="B838:AD838"/>
    <mergeCell ref="B834:AD834"/>
    <mergeCell ref="D852:L852"/>
    <mergeCell ref="M852:R852"/>
    <mergeCell ref="S852:X852"/>
    <mergeCell ref="Y852:AD852"/>
    <mergeCell ref="D853:L853"/>
    <mergeCell ref="M853:R853"/>
    <mergeCell ref="S853:X853"/>
    <mergeCell ref="Y853:AD853"/>
    <mergeCell ref="D850:L850"/>
    <mergeCell ref="M850:R850"/>
    <mergeCell ref="S850:X850"/>
    <mergeCell ref="Y850:AD850"/>
    <mergeCell ref="D851:L851"/>
    <mergeCell ref="M851:R851"/>
    <mergeCell ref="S851:X851"/>
    <mergeCell ref="Y851:AD851"/>
    <mergeCell ref="D848:L848"/>
    <mergeCell ref="M848:R848"/>
    <mergeCell ref="S848:X848"/>
    <mergeCell ref="Y848:AD848"/>
    <mergeCell ref="D849:L849"/>
    <mergeCell ref="M849:R849"/>
    <mergeCell ref="S849:X849"/>
    <mergeCell ref="Y849:AD849"/>
    <mergeCell ref="B870:AD870"/>
    <mergeCell ref="C871:AD871"/>
    <mergeCell ref="B873:AD873"/>
    <mergeCell ref="C869:AD869"/>
    <mergeCell ref="D856:L856"/>
    <mergeCell ref="M856:R856"/>
    <mergeCell ref="S856:X856"/>
    <mergeCell ref="Y856:AD856"/>
    <mergeCell ref="D857:L857"/>
    <mergeCell ref="M857:R857"/>
    <mergeCell ref="S857:X857"/>
    <mergeCell ref="Y857:AD857"/>
    <mergeCell ref="D854:L854"/>
    <mergeCell ref="M854:R854"/>
    <mergeCell ref="S854:X854"/>
    <mergeCell ref="Y854:AD854"/>
    <mergeCell ref="D855:L855"/>
    <mergeCell ref="M855:R855"/>
    <mergeCell ref="S855:X855"/>
    <mergeCell ref="Y855:AD855"/>
    <mergeCell ref="B868:AD868"/>
    <mergeCell ref="B862:AD862"/>
    <mergeCell ref="B863:AD863"/>
    <mergeCell ref="B864:AD864"/>
    <mergeCell ref="C859:AD859"/>
    <mergeCell ref="C860:AD860"/>
    <mergeCell ref="B867:AD867"/>
    <mergeCell ref="O880:R880"/>
    <mergeCell ref="S880:V880"/>
    <mergeCell ref="W880:Z880"/>
    <mergeCell ref="AA880:AD880"/>
    <mergeCell ref="D879:J879"/>
    <mergeCell ref="K879:N879"/>
    <mergeCell ref="O879:R879"/>
    <mergeCell ref="S879:V879"/>
    <mergeCell ref="W879:Z879"/>
    <mergeCell ref="AA879:AD879"/>
    <mergeCell ref="C874:AD874"/>
    <mergeCell ref="C875:AD875"/>
    <mergeCell ref="C877:J878"/>
    <mergeCell ref="K877:AD877"/>
    <mergeCell ref="K878:N878"/>
    <mergeCell ref="O878:R878"/>
    <mergeCell ref="S878:V878"/>
    <mergeCell ref="W878:Z878"/>
    <mergeCell ref="AA878:AD878"/>
    <mergeCell ref="D880:J880"/>
    <mergeCell ref="K880:N880"/>
    <mergeCell ref="O884:R884"/>
    <mergeCell ref="S884:V884"/>
    <mergeCell ref="W884:Z884"/>
    <mergeCell ref="AA884:AD884"/>
    <mergeCell ref="D883:J883"/>
    <mergeCell ref="K883:N883"/>
    <mergeCell ref="O883:R883"/>
    <mergeCell ref="S883:V883"/>
    <mergeCell ref="W883:Z883"/>
    <mergeCell ref="AA883:AD883"/>
    <mergeCell ref="D882:J882"/>
    <mergeCell ref="K882:N882"/>
    <mergeCell ref="O882:R882"/>
    <mergeCell ref="S882:V882"/>
    <mergeCell ref="W882:Z882"/>
    <mergeCell ref="AA882:AD882"/>
    <mergeCell ref="D881:J881"/>
    <mergeCell ref="K881:N881"/>
    <mergeCell ref="O881:R881"/>
    <mergeCell ref="S881:V881"/>
    <mergeCell ref="W881:Z881"/>
    <mergeCell ref="AA881:AD881"/>
    <mergeCell ref="D884:J884"/>
    <mergeCell ref="K884:N884"/>
    <mergeCell ref="O888:R888"/>
    <mergeCell ref="S888:V888"/>
    <mergeCell ref="W888:Z888"/>
    <mergeCell ref="AA888:AD888"/>
    <mergeCell ref="D887:J887"/>
    <mergeCell ref="K887:N887"/>
    <mergeCell ref="O887:R887"/>
    <mergeCell ref="S887:V887"/>
    <mergeCell ref="W887:Z887"/>
    <mergeCell ref="AA887:AD887"/>
    <mergeCell ref="D886:J886"/>
    <mergeCell ref="K886:N886"/>
    <mergeCell ref="O886:R886"/>
    <mergeCell ref="S886:V886"/>
    <mergeCell ref="W886:Z886"/>
    <mergeCell ref="AA886:AD886"/>
    <mergeCell ref="D885:J885"/>
    <mergeCell ref="K885:N885"/>
    <mergeCell ref="O885:R885"/>
    <mergeCell ref="S885:V885"/>
    <mergeCell ref="W885:Z885"/>
    <mergeCell ref="AA885:AD885"/>
    <mergeCell ref="D888:J888"/>
    <mergeCell ref="K888:N888"/>
    <mergeCell ref="O892:R892"/>
    <mergeCell ref="S892:V892"/>
    <mergeCell ref="W892:Z892"/>
    <mergeCell ref="AA892:AD892"/>
    <mergeCell ref="D891:J891"/>
    <mergeCell ref="K891:N891"/>
    <mergeCell ref="O891:R891"/>
    <mergeCell ref="S891:V891"/>
    <mergeCell ref="W891:Z891"/>
    <mergeCell ref="AA891:AD891"/>
    <mergeCell ref="D890:J890"/>
    <mergeCell ref="K890:N890"/>
    <mergeCell ref="O890:R890"/>
    <mergeCell ref="S890:V890"/>
    <mergeCell ref="W890:Z890"/>
    <mergeCell ref="AA890:AD890"/>
    <mergeCell ref="D889:J889"/>
    <mergeCell ref="K889:N889"/>
    <mergeCell ref="O889:R889"/>
    <mergeCell ref="S889:V889"/>
    <mergeCell ref="W889:Z889"/>
    <mergeCell ref="AA889:AD889"/>
    <mergeCell ref="D892:J892"/>
    <mergeCell ref="K892:N892"/>
    <mergeCell ref="O896:R896"/>
    <mergeCell ref="S896:V896"/>
    <mergeCell ref="W896:Z896"/>
    <mergeCell ref="AA896:AD896"/>
    <mergeCell ref="D895:J895"/>
    <mergeCell ref="K895:N895"/>
    <mergeCell ref="O895:R895"/>
    <mergeCell ref="S895:V895"/>
    <mergeCell ref="W895:Z895"/>
    <mergeCell ref="AA895:AD895"/>
    <mergeCell ref="D894:J894"/>
    <mergeCell ref="K894:N894"/>
    <mergeCell ref="O894:R894"/>
    <mergeCell ref="S894:V894"/>
    <mergeCell ref="W894:Z894"/>
    <mergeCell ref="AA894:AD894"/>
    <mergeCell ref="D893:J893"/>
    <mergeCell ref="K893:N893"/>
    <mergeCell ref="O893:R893"/>
    <mergeCell ref="S893:V893"/>
    <mergeCell ref="W893:Z893"/>
    <mergeCell ref="AA893:AD893"/>
    <mergeCell ref="D896:J896"/>
    <mergeCell ref="K896:N896"/>
    <mergeCell ref="O900:R900"/>
    <mergeCell ref="S900:V900"/>
    <mergeCell ref="W900:Z900"/>
    <mergeCell ref="AA900:AD900"/>
    <mergeCell ref="D899:J899"/>
    <mergeCell ref="K899:N899"/>
    <mergeCell ref="O899:R899"/>
    <mergeCell ref="S899:V899"/>
    <mergeCell ref="W899:Z899"/>
    <mergeCell ref="AA899:AD899"/>
    <mergeCell ref="D898:J898"/>
    <mergeCell ref="K898:N898"/>
    <mergeCell ref="O898:R898"/>
    <mergeCell ref="S898:V898"/>
    <mergeCell ref="W898:Z898"/>
    <mergeCell ref="AA898:AD898"/>
    <mergeCell ref="D897:J897"/>
    <mergeCell ref="K897:N897"/>
    <mergeCell ref="O897:R897"/>
    <mergeCell ref="S897:V897"/>
    <mergeCell ref="W897:Z897"/>
    <mergeCell ref="AA897:AD897"/>
    <mergeCell ref="K900:N900"/>
    <mergeCell ref="D900:J900"/>
    <mergeCell ref="D903:J903"/>
    <mergeCell ref="K903:N903"/>
    <mergeCell ref="O903:R903"/>
    <mergeCell ref="S903:V903"/>
    <mergeCell ref="W903:Z903"/>
    <mergeCell ref="AA903:AD903"/>
    <mergeCell ref="D902:J902"/>
    <mergeCell ref="K902:N902"/>
    <mergeCell ref="O902:R902"/>
    <mergeCell ref="S902:V902"/>
    <mergeCell ref="W902:Z902"/>
    <mergeCell ref="AA902:AD902"/>
    <mergeCell ref="D901:J901"/>
    <mergeCell ref="K901:N901"/>
    <mergeCell ref="O901:R901"/>
    <mergeCell ref="S901:V901"/>
    <mergeCell ref="W901:Z901"/>
    <mergeCell ref="AA901:AD901"/>
    <mergeCell ref="D906:J906"/>
    <mergeCell ref="K906:N906"/>
    <mergeCell ref="O906:R906"/>
    <mergeCell ref="S906:V906"/>
    <mergeCell ref="W906:Z906"/>
    <mergeCell ref="AA906:AD906"/>
    <mergeCell ref="D905:J905"/>
    <mergeCell ref="K905:N905"/>
    <mergeCell ref="O905:R905"/>
    <mergeCell ref="S905:V905"/>
    <mergeCell ref="W905:Z905"/>
    <mergeCell ref="AA905:AD905"/>
    <mergeCell ref="D908:J908"/>
    <mergeCell ref="K908:N908"/>
    <mergeCell ref="O904:R904"/>
    <mergeCell ref="S904:V904"/>
    <mergeCell ref="W904:Z904"/>
    <mergeCell ref="AA904:AD904"/>
    <mergeCell ref="D904:J904"/>
    <mergeCell ref="K904:N904"/>
    <mergeCell ref="D910:J910"/>
    <mergeCell ref="K910:N910"/>
    <mergeCell ref="O910:R910"/>
    <mergeCell ref="S910:V910"/>
    <mergeCell ref="W910:Z910"/>
    <mergeCell ref="AA910:AD910"/>
    <mergeCell ref="D909:J909"/>
    <mergeCell ref="K909:N909"/>
    <mergeCell ref="O909:R909"/>
    <mergeCell ref="S909:V909"/>
    <mergeCell ref="W909:Z909"/>
    <mergeCell ref="AA909:AD909"/>
    <mergeCell ref="O908:R908"/>
    <mergeCell ref="S908:V908"/>
    <mergeCell ref="W908:Z908"/>
    <mergeCell ref="AA908:AD908"/>
    <mergeCell ref="D907:J907"/>
    <mergeCell ref="K907:N907"/>
    <mergeCell ref="O907:R907"/>
    <mergeCell ref="S907:V907"/>
    <mergeCell ref="W907:Z907"/>
    <mergeCell ref="AA907:AD907"/>
    <mergeCell ref="W916:Z916"/>
    <mergeCell ref="AA916:AD916"/>
    <mergeCell ref="D918:J918"/>
    <mergeCell ref="K918:N918"/>
    <mergeCell ref="D915:J915"/>
    <mergeCell ref="K915:N915"/>
    <mergeCell ref="O912:R912"/>
    <mergeCell ref="S912:V912"/>
    <mergeCell ref="W912:Z912"/>
    <mergeCell ref="AA912:AD912"/>
    <mergeCell ref="D912:J912"/>
    <mergeCell ref="K912:N912"/>
    <mergeCell ref="D911:J911"/>
    <mergeCell ref="K911:N911"/>
    <mergeCell ref="O911:R911"/>
    <mergeCell ref="S911:V911"/>
    <mergeCell ref="W911:Z911"/>
    <mergeCell ref="AA911:AD911"/>
    <mergeCell ref="I239:AD239"/>
    <mergeCell ref="C239:H241"/>
    <mergeCell ref="D242:H242"/>
    <mergeCell ref="D243:H243"/>
    <mergeCell ref="D244:H244"/>
    <mergeCell ref="D245:H245"/>
    <mergeCell ref="D246:H246"/>
    <mergeCell ref="D247:H247"/>
    <mergeCell ref="D199:H199"/>
    <mergeCell ref="D200:H200"/>
    <mergeCell ref="D201:H201"/>
    <mergeCell ref="U240:U241"/>
    <mergeCell ref="V240:V241"/>
    <mergeCell ref="W240:AB240"/>
    <mergeCell ref="D235:H235"/>
    <mergeCell ref="D206:H206"/>
    <mergeCell ref="D207:H207"/>
    <mergeCell ref="D208:H208"/>
    <mergeCell ref="D209:H209"/>
    <mergeCell ref="D210:H210"/>
    <mergeCell ref="D211:H211"/>
    <mergeCell ref="D202:H202"/>
    <mergeCell ref="D203:H203"/>
    <mergeCell ref="D204:H204"/>
    <mergeCell ref="D212:H212"/>
    <mergeCell ref="J240:J241"/>
    <mergeCell ref="K240:K241"/>
    <mergeCell ref="D231:H231"/>
    <mergeCell ref="D232:H232"/>
    <mergeCell ref="D265:H265"/>
    <mergeCell ref="D919:J919"/>
    <mergeCell ref="K919:N919"/>
    <mergeCell ref="O919:R919"/>
    <mergeCell ref="S919:V919"/>
    <mergeCell ref="W919:Z919"/>
    <mergeCell ref="AA919:AD919"/>
    <mergeCell ref="B948:AD948"/>
    <mergeCell ref="K936:N936"/>
    <mergeCell ref="O936:R936"/>
    <mergeCell ref="S936:V936"/>
    <mergeCell ref="W936:Z936"/>
    <mergeCell ref="AA936:AD936"/>
    <mergeCell ref="C938:E938"/>
    <mergeCell ref="F938:AD938"/>
    <mergeCell ref="S913:V913"/>
    <mergeCell ref="W913:Z913"/>
    <mergeCell ref="AA913:AD913"/>
    <mergeCell ref="S918:V918"/>
    <mergeCell ref="W918:Z918"/>
    <mergeCell ref="AA918:AD918"/>
    <mergeCell ref="D917:J917"/>
    <mergeCell ref="K917:N917"/>
    <mergeCell ref="O917:R917"/>
    <mergeCell ref="S917:V917"/>
    <mergeCell ref="W917:Z917"/>
    <mergeCell ref="AA917:AD917"/>
    <mergeCell ref="D916:J916"/>
    <mergeCell ref="F483:AD483"/>
    <mergeCell ref="K916:N916"/>
    <mergeCell ref="O916:R916"/>
    <mergeCell ref="S916:V916"/>
    <mergeCell ref="D255:H255"/>
    <mergeCell ref="D256:H256"/>
    <mergeCell ref="D257:H257"/>
    <mergeCell ref="D258:H258"/>
    <mergeCell ref="D259:H259"/>
    <mergeCell ref="D260:H260"/>
    <mergeCell ref="D261:H261"/>
    <mergeCell ref="D262:H262"/>
    <mergeCell ref="D263:H263"/>
    <mergeCell ref="D264:H264"/>
    <mergeCell ref="C486:AD486"/>
    <mergeCell ref="B493:AD493"/>
    <mergeCell ref="O481:P481"/>
    <mergeCell ref="Q481:R481"/>
    <mergeCell ref="S481:T481"/>
    <mergeCell ref="U481:V481"/>
    <mergeCell ref="W481:X481"/>
    <mergeCell ref="Y481:Z481"/>
    <mergeCell ref="AA481:AB481"/>
    <mergeCell ref="U463:V463"/>
    <mergeCell ref="W463:X463"/>
    <mergeCell ref="Y463:Z463"/>
    <mergeCell ref="AA463:AB463"/>
    <mergeCell ref="AC463:AD463"/>
    <mergeCell ref="D463:N463"/>
    <mergeCell ref="D478:N478"/>
    <mergeCell ref="D479:N479"/>
    <mergeCell ref="O465:P465"/>
    <mergeCell ref="Q465:R465"/>
    <mergeCell ref="S465:T465"/>
    <mergeCell ref="AC481:AD481"/>
    <mergeCell ref="Y464:Z464"/>
    <mergeCell ref="D464:N464"/>
    <mergeCell ref="O464:P464"/>
    <mergeCell ref="Q464:R464"/>
    <mergeCell ref="S464:T464"/>
    <mergeCell ref="U464:V464"/>
    <mergeCell ref="W464:X464"/>
    <mergeCell ref="O463:P463"/>
    <mergeCell ref="Q463:R463"/>
    <mergeCell ref="D280:H280"/>
    <mergeCell ref="D281:H281"/>
    <mergeCell ref="D571:H571"/>
    <mergeCell ref="AA624:AD624"/>
    <mergeCell ref="D534:M534"/>
    <mergeCell ref="D535:M535"/>
    <mergeCell ref="D647:H647"/>
    <mergeCell ref="S463:T463"/>
    <mergeCell ref="AA461:AB461"/>
    <mergeCell ref="AC461:AD461"/>
    <mergeCell ref="D462:N462"/>
    <mergeCell ref="O462:P462"/>
    <mergeCell ref="Q462:R462"/>
    <mergeCell ref="S462:T462"/>
    <mergeCell ref="U462:V462"/>
    <mergeCell ref="W462:X462"/>
    <mergeCell ref="Y462:Z462"/>
    <mergeCell ref="AA462:AB462"/>
    <mergeCell ref="Y460:Z460"/>
    <mergeCell ref="AA460:AB460"/>
    <mergeCell ref="AC460:AD460"/>
    <mergeCell ref="D461:N461"/>
    <mergeCell ref="O461:P461"/>
    <mergeCell ref="Q461:R461"/>
    <mergeCell ref="D656:H656"/>
    <mergeCell ref="D657:H657"/>
    <mergeCell ref="D629:H629"/>
    <mergeCell ref="D630:H630"/>
    <mergeCell ref="D536:M536"/>
    <mergeCell ref="D537:M537"/>
    <mergeCell ref="D538:M538"/>
    <mergeCell ref="D539:M539"/>
    <mergeCell ref="D540:M540"/>
    <mergeCell ref="D541:M541"/>
    <mergeCell ref="D542:M542"/>
    <mergeCell ref="AA561:AD561"/>
    <mergeCell ref="U563:U564"/>
    <mergeCell ref="AA563:AA564"/>
    <mergeCell ref="AB563:AB564"/>
    <mergeCell ref="AC563:AC564"/>
    <mergeCell ref="C485:AD485"/>
    <mergeCell ref="D549:M549"/>
    <mergeCell ref="D550:M550"/>
    <mergeCell ref="D551:M551"/>
    <mergeCell ref="D552:M552"/>
    <mergeCell ref="D553:M553"/>
    <mergeCell ref="D554:M554"/>
    <mergeCell ref="D555:M555"/>
    <mergeCell ref="D556:M556"/>
    <mergeCell ref="D557:M557"/>
    <mergeCell ref="D606:H606"/>
    <mergeCell ref="D607:H607"/>
    <mergeCell ref="D608:H608"/>
    <mergeCell ref="D609:H609"/>
    <mergeCell ref="D610:H610"/>
    <mergeCell ref="D611:H611"/>
    <mergeCell ref="D1096:H1096"/>
    <mergeCell ref="D1097:H1097"/>
    <mergeCell ref="D1098:H1098"/>
    <mergeCell ref="D1099:H1099"/>
    <mergeCell ref="D1100:H1100"/>
    <mergeCell ref="D1101:H1101"/>
    <mergeCell ref="D1102:H1102"/>
    <mergeCell ref="D966:M966"/>
    <mergeCell ref="D967:M967"/>
    <mergeCell ref="D968:M968"/>
    <mergeCell ref="D969:M969"/>
    <mergeCell ref="D970:M970"/>
    <mergeCell ref="D971:M971"/>
    <mergeCell ref="D1084:H1084"/>
    <mergeCell ref="D1085:H1085"/>
    <mergeCell ref="D1086:H1086"/>
    <mergeCell ref="B805:AD805"/>
    <mergeCell ref="O915:R915"/>
    <mergeCell ref="S915:V915"/>
    <mergeCell ref="W915:Z915"/>
    <mergeCell ref="AA915:AD915"/>
    <mergeCell ref="O918:R918"/>
    <mergeCell ref="D914:J914"/>
    <mergeCell ref="K914:N914"/>
    <mergeCell ref="O914:R914"/>
    <mergeCell ref="S914:V914"/>
    <mergeCell ref="W914:Z914"/>
    <mergeCell ref="AA914:AD914"/>
    <mergeCell ref="D913:J913"/>
    <mergeCell ref="K913:N913"/>
    <mergeCell ref="O913:R913"/>
    <mergeCell ref="C940:AD940"/>
    <mergeCell ref="Q1148:T1148"/>
    <mergeCell ref="U1148:AD1148"/>
    <mergeCell ref="G1149:P1149"/>
    <mergeCell ref="D963:M963"/>
    <mergeCell ref="D964:M964"/>
    <mergeCell ref="V1018:Y1018"/>
    <mergeCell ref="U1018:U1019"/>
    <mergeCell ref="D1055:H1055"/>
    <mergeCell ref="D1111:H1111"/>
    <mergeCell ref="D1112:H1112"/>
    <mergeCell ref="D1113:H1113"/>
    <mergeCell ref="D1114:H1114"/>
    <mergeCell ref="D1115:H1115"/>
    <mergeCell ref="D1116:H1116"/>
    <mergeCell ref="D1117:H1117"/>
    <mergeCell ref="D1118:H1118"/>
    <mergeCell ref="D1093:H1093"/>
    <mergeCell ref="D1087:H1087"/>
    <mergeCell ref="D1088:H1088"/>
    <mergeCell ref="D1089:H1089"/>
    <mergeCell ref="D1090:H1090"/>
    <mergeCell ref="D1091:H1091"/>
    <mergeCell ref="D1092:H1092"/>
    <mergeCell ref="U1081:U1082"/>
    <mergeCell ref="V1081:V1082"/>
    <mergeCell ref="W1081:AB1081"/>
    <mergeCell ref="AC1081:AC1082"/>
    <mergeCell ref="AD1081:AD1082"/>
    <mergeCell ref="D1103:H1103"/>
    <mergeCell ref="D1104:H1104"/>
    <mergeCell ref="D1094:H1094"/>
    <mergeCell ref="D1095:H1095"/>
    <mergeCell ref="C1205:AD1205"/>
    <mergeCell ref="C1209:X1209"/>
    <mergeCell ref="G1210:X1210"/>
    <mergeCell ref="G1211:X1211"/>
    <mergeCell ref="G1212:X1212"/>
    <mergeCell ref="G1213:X1213"/>
    <mergeCell ref="G1214:X1214"/>
    <mergeCell ref="D1119:H1119"/>
    <mergeCell ref="Y1215:AD1215"/>
    <mergeCell ref="C1210:E1230"/>
    <mergeCell ref="D1120:H1120"/>
    <mergeCell ref="D1121:H1121"/>
    <mergeCell ref="D1122:H1122"/>
    <mergeCell ref="D1123:H1123"/>
    <mergeCell ref="B1185:AD1185"/>
    <mergeCell ref="B1188:AD1188"/>
    <mergeCell ref="Y1227:AD1227"/>
    <mergeCell ref="G1145:P1145"/>
    <mergeCell ref="Q1145:T1145"/>
    <mergeCell ref="U1145:AD1145"/>
    <mergeCell ref="G1146:P1146"/>
    <mergeCell ref="Q1146:T1146"/>
    <mergeCell ref="U1146:AD1146"/>
    <mergeCell ref="G1147:P1147"/>
    <mergeCell ref="C1142:AD1142"/>
    <mergeCell ref="C1143:E1163"/>
    <mergeCell ref="G1143:P1143"/>
    <mergeCell ref="Q1143:T1143"/>
    <mergeCell ref="U1143:AD1143"/>
    <mergeCell ref="G1144:P1144"/>
    <mergeCell ref="Q1144:T1144"/>
    <mergeCell ref="U1144:AD1144"/>
    <mergeCell ref="Q1147:T1147"/>
    <mergeCell ref="U1147:AD1147"/>
    <mergeCell ref="U1153:AD1153"/>
    <mergeCell ref="G1154:P1154"/>
    <mergeCell ref="Q1154:S1158"/>
    <mergeCell ref="U1154:AD1154"/>
    <mergeCell ref="G1155:P1155"/>
    <mergeCell ref="C1177:AD1177"/>
    <mergeCell ref="C1178:AD1178"/>
    <mergeCell ref="G1170:P1170"/>
    <mergeCell ref="Q1170:AD1175"/>
    <mergeCell ref="C1171:F1171"/>
    <mergeCell ref="G1171:P1171"/>
    <mergeCell ref="G1152:P1152"/>
    <mergeCell ref="U1152:AD1152"/>
    <mergeCell ref="G1153:P1153"/>
    <mergeCell ref="U1168:AD1168"/>
    <mergeCell ref="G1169:P1169"/>
    <mergeCell ref="Q1149:T1149"/>
    <mergeCell ref="U1149:AD1149"/>
    <mergeCell ref="G1150:P1150"/>
    <mergeCell ref="Q1150:T1150"/>
    <mergeCell ref="U1150:AD1150"/>
    <mergeCell ref="G1151:P1151"/>
    <mergeCell ref="Q1151:S1153"/>
    <mergeCell ref="U1151:AD1151"/>
    <mergeCell ref="U1155:AD1155"/>
    <mergeCell ref="G1156:P1156"/>
    <mergeCell ref="U1156:AD1156"/>
    <mergeCell ref="G1157:P1157"/>
    <mergeCell ref="U1157:AD1157"/>
    <mergeCell ref="G1148:P1148"/>
    <mergeCell ref="C1272:AD1272"/>
    <mergeCell ref="G1226:X1226"/>
    <mergeCell ref="G1227:X1227"/>
    <mergeCell ref="G1228:X1228"/>
    <mergeCell ref="G1229:X1229"/>
    <mergeCell ref="C1269:F1269"/>
    <mergeCell ref="Y1269:AD1269"/>
    <mergeCell ref="C1268:F1268"/>
    <mergeCell ref="Y1267:AD1267"/>
    <mergeCell ref="Y1268:AD1268"/>
    <mergeCell ref="C1261:F1261"/>
    <mergeCell ref="C1262:E1267"/>
    <mergeCell ref="C1259:F1259"/>
    <mergeCell ref="C1260:F1260"/>
    <mergeCell ref="Y1259:AD1259"/>
    <mergeCell ref="Y1260:AD1260"/>
    <mergeCell ref="C1246:F1246"/>
    <mergeCell ref="C1247:F1247"/>
    <mergeCell ref="Y1246:AD1246"/>
    <mergeCell ref="Y1247:AD1247"/>
    <mergeCell ref="C1244:F1244"/>
    <mergeCell ref="C1245:F1245"/>
    <mergeCell ref="G1230:X1230"/>
    <mergeCell ref="G1262:X1262"/>
    <mergeCell ref="Y1262:AD1262"/>
    <mergeCell ref="Y1263:AD1263"/>
    <mergeCell ref="Y1264:AD1264"/>
    <mergeCell ref="G1266:X1266"/>
    <mergeCell ref="G1267:X1267"/>
    <mergeCell ref="Y1251:AD1251"/>
    <mergeCell ref="Y1252:AD1252"/>
    <mergeCell ref="G1243:X1243"/>
    <mergeCell ref="C1273:AD1273"/>
    <mergeCell ref="C1189:AD1189"/>
    <mergeCell ref="B1203:AD1203"/>
    <mergeCell ref="C1204:AD1204"/>
    <mergeCell ref="C1207:AD1207"/>
    <mergeCell ref="B1191:AD1191"/>
    <mergeCell ref="C1195:AD1195"/>
    <mergeCell ref="C1196:AD1196"/>
    <mergeCell ref="C1193:F1193"/>
    <mergeCell ref="C1206:AD1206"/>
    <mergeCell ref="Y1209:AD1209"/>
    <mergeCell ref="Y1224:AD1224"/>
    <mergeCell ref="Y1225:AD1225"/>
    <mergeCell ref="Y1222:AD1222"/>
    <mergeCell ref="Y1223:AD1223"/>
    <mergeCell ref="C1254:E1258"/>
    <mergeCell ref="C1250:F1250"/>
    <mergeCell ref="C1251:E1253"/>
    <mergeCell ref="C1248:F1248"/>
    <mergeCell ref="C1249:F1249"/>
    <mergeCell ref="C1243:F1243"/>
    <mergeCell ref="C1238:F1238"/>
    <mergeCell ref="C1239:E1242"/>
    <mergeCell ref="C1237:F1237"/>
    <mergeCell ref="Y1236:AD1236"/>
    <mergeCell ref="Y1237:AD1237"/>
    <mergeCell ref="C1231:E1236"/>
    <mergeCell ref="Y1228:AD1228"/>
    <mergeCell ref="Y1229:AD1229"/>
    <mergeCell ref="Y1238:AD1238"/>
    <mergeCell ref="Y1239:AD1239"/>
    <mergeCell ref="G1265:X1265"/>
    <mergeCell ref="G1223:X1223"/>
    <mergeCell ref="G1222:X1222"/>
    <mergeCell ref="Y1210:AD1210"/>
    <mergeCell ref="Y1211:AD1211"/>
    <mergeCell ref="Y1212:AD1212"/>
    <mergeCell ref="Y1213:AD1213"/>
    <mergeCell ref="Y1214:AD1214"/>
    <mergeCell ref="G1224:X1224"/>
    <mergeCell ref="G1225:X1225"/>
    <mergeCell ref="Y1226:AD1226"/>
    <mergeCell ref="Y1220:AD1220"/>
    <mergeCell ref="Y1221:AD1221"/>
    <mergeCell ref="Y1218:AD1218"/>
    <mergeCell ref="Y1219:AD1219"/>
    <mergeCell ref="Y1216:AD1216"/>
    <mergeCell ref="Y1217:AD1217"/>
    <mergeCell ref="Y1230:AD1230"/>
    <mergeCell ref="G1215:X1215"/>
    <mergeCell ref="G1216:X1216"/>
    <mergeCell ref="G1217:X1217"/>
    <mergeCell ref="G1218:X1218"/>
    <mergeCell ref="G1219:X1219"/>
    <mergeCell ref="G1220:X1220"/>
    <mergeCell ref="G1221:X1221"/>
    <mergeCell ref="G1231:X1231"/>
    <mergeCell ref="G1232:X1232"/>
    <mergeCell ref="G1233:X1233"/>
    <mergeCell ref="G1234:X1234"/>
    <mergeCell ref="G1235:X1235"/>
    <mergeCell ref="G1236:X1236"/>
    <mergeCell ref="G1237:X1237"/>
    <mergeCell ref="G1238:X1238"/>
    <mergeCell ref="G1239:X1239"/>
    <mergeCell ref="Y1231:AD1231"/>
    <mergeCell ref="G1246:X1246"/>
    <mergeCell ref="Y1232:AD1232"/>
    <mergeCell ref="Y1233:AD1233"/>
    <mergeCell ref="Y1234:AD1234"/>
    <mergeCell ref="Y1235:AD1235"/>
    <mergeCell ref="Y1241:AD1241"/>
    <mergeCell ref="Y1242:AD1242"/>
    <mergeCell ref="Y1243:AD1243"/>
    <mergeCell ref="G1241:X1241"/>
    <mergeCell ref="G1242:X1242"/>
    <mergeCell ref="Y1244:AD1244"/>
    <mergeCell ref="Y1245:AD1245"/>
    <mergeCell ref="Y1240:AD1240"/>
    <mergeCell ref="G1240:X1240"/>
    <mergeCell ref="G1244:X1244"/>
    <mergeCell ref="G1245:X1245"/>
    <mergeCell ref="Y1270:AD1270"/>
    <mergeCell ref="G1247:X1247"/>
    <mergeCell ref="G1248:X1248"/>
    <mergeCell ref="G1249:X1249"/>
    <mergeCell ref="G1250:X1250"/>
    <mergeCell ref="G1251:X1251"/>
    <mergeCell ref="G1252:X1252"/>
    <mergeCell ref="G1253:X1253"/>
    <mergeCell ref="G1254:X1254"/>
    <mergeCell ref="G1255:X1255"/>
    <mergeCell ref="G1256:X1256"/>
    <mergeCell ref="G1257:X1257"/>
    <mergeCell ref="G1258:X1258"/>
    <mergeCell ref="G1259:X1259"/>
    <mergeCell ref="G1260:X1260"/>
    <mergeCell ref="G1261:X1261"/>
    <mergeCell ref="Y1248:AD1248"/>
    <mergeCell ref="Y1249:AD1249"/>
    <mergeCell ref="Y1254:AD1254"/>
    <mergeCell ref="Y1255:AD1255"/>
    <mergeCell ref="Y1257:AD1257"/>
    <mergeCell ref="Y1258:AD1258"/>
    <mergeCell ref="Y1256:AD1256"/>
    <mergeCell ref="Y1265:AD1265"/>
    <mergeCell ref="Y1266:AD1266"/>
    <mergeCell ref="Y1261:AD1261"/>
    <mergeCell ref="Y1253:AD1253"/>
    <mergeCell ref="G1268:X1268"/>
    <mergeCell ref="G1269:X1269"/>
    <mergeCell ref="G1264:X1264"/>
    <mergeCell ref="G1263:X1263"/>
    <mergeCell ref="Y1250:AD1250"/>
    <mergeCell ref="AH32:AI32"/>
    <mergeCell ref="AH33:AI33"/>
    <mergeCell ref="BA39:BB39"/>
    <mergeCell ref="AH51:AI51"/>
    <mergeCell ref="AJ51:AK51"/>
    <mergeCell ref="AL51:AM51"/>
    <mergeCell ref="AN51:AO51"/>
    <mergeCell ref="AP51:AQ51"/>
    <mergeCell ref="AR51:AS51"/>
    <mergeCell ref="AH52:AI52"/>
    <mergeCell ref="AJ52:AK52"/>
    <mergeCell ref="AL52:AM52"/>
    <mergeCell ref="AN52:AO52"/>
    <mergeCell ref="AP52:AQ52"/>
    <mergeCell ref="AR52:AS52"/>
    <mergeCell ref="AH53:AI53"/>
    <mergeCell ref="AJ53:AK53"/>
    <mergeCell ref="AL53:AM53"/>
    <mergeCell ref="AH39:AI39"/>
    <mergeCell ref="AJ39:AK39"/>
    <mergeCell ref="AL39:AM39"/>
    <mergeCell ref="AN39:AO39"/>
    <mergeCell ref="AP39:AQ39"/>
    <mergeCell ref="AR39:AS39"/>
    <mergeCell ref="AH40:AI40"/>
    <mergeCell ref="AJ40:AK40"/>
    <mergeCell ref="AL40:AM40"/>
    <mergeCell ref="AN40:AO40"/>
    <mergeCell ref="AP40:AQ40"/>
    <mergeCell ref="AR40:AS40"/>
    <mergeCell ref="AH41:AI41"/>
    <mergeCell ref="AJ41:AK41"/>
    <mergeCell ref="AN41:AO41"/>
    <mergeCell ref="AP41:AQ41"/>
    <mergeCell ref="AR41:AS41"/>
    <mergeCell ref="AP42:AQ42"/>
    <mergeCell ref="AR42:AS42"/>
    <mergeCell ref="AH43:AI43"/>
    <mergeCell ref="AJ43:AK43"/>
    <mergeCell ref="AL43:AM43"/>
    <mergeCell ref="AN43:AO43"/>
    <mergeCell ref="AP43:AQ43"/>
    <mergeCell ref="AR43:AS43"/>
    <mergeCell ref="AH44:AI44"/>
    <mergeCell ref="AJ44:AK44"/>
    <mergeCell ref="AL44:AM44"/>
    <mergeCell ref="AN44:AO44"/>
    <mergeCell ref="AP44:AQ44"/>
    <mergeCell ref="AR44:AS44"/>
    <mergeCell ref="AN45:AO45"/>
    <mergeCell ref="AP45:AQ45"/>
    <mergeCell ref="AR45:AS45"/>
    <mergeCell ref="AH42:AI42"/>
    <mergeCell ref="AJ42:AK42"/>
    <mergeCell ref="AL42:AM42"/>
    <mergeCell ref="AN42:AO42"/>
    <mergeCell ref="AH46:AI46"/>
    <mergeCell ref="AJ46:AK46"/>
    <mergeCell ref="AL46:AM46"/>
    <mergeCell ref="AN46:AO46"/>
    <mergeCell ref="AP46:AQ46"/>
    <mergeCell ref="AR46:AS46"/>
    <mergeCell ref="AN97:AO97"/>
    <mergeCell ref="AP97:AQ97"/>
    <mergeCell ref="AH47:AI47"/>
    <mergeCell ref="AJ47:AK47"/>
    <mergeCell ref="AL47:AM47"/>
    <mergeCell ref="AN47:AO47"/>
    <mergeCell ref="AP47:AQ47"/>
    <mergeCell ref="AR47:AS47"/>
    <mergeCell ref="AH48:AI48"/>
    <mergeCell ref="AJ48:AK48"/>
    <mergeCell ref="AL48:AM48"/>
    <mergeCell ref="AN48:AO48"/>
    <mergeCell ref="AP48:AQ48"/>
    <mergeCell ref="AR48:AS48"/>
    <mergeCell ref="AH49:AI49"/>
    <mergeCell ref="AJ49:AK49"/>
    <mergeCell ref="AL49:AM49"/>
    <mergeCell ref="AN49:AO49"/>
    <mergeCell ref="AP49:AQ49"/>
    <mergeCell ref="AR49:AS49"/>
    <mergeCell ref="AH50:AI50"/>
    <mergeCell ref="AJ50:AK50"/>
    <mergeCell ref="AL50:AM50"/>
    <mergeCell ref="AN50:AO50"/>
    <mergeCell ref="AP50:AQ50"/>
    <mergeCell ref="AR50:AS50"/>
    <mergeCell ref="AN53:AO53"/>
    <mergeCell ref="AP53:AQ53"/>
    <mergeCell ref="AR53:AS53"/>
    <mergeCell ref="AH54:AI54"/>
    <mergeCell ref="AJ54:AK54"/>
    <mergeCell ref="AL54:AM54"/>
    <mergeCell ref="AN54:AO54"/>
    <mergeCell ref="AP54:AQ54"/>
    <mergeCell ref="AR54:AS54"/>
    <mergeCell ref="AH55:AI55"/>
    <mergeCell ref="AJ55:AK55"/>
    <mergeCell ref="AL55:AM55"/>
    <mergeCell ref="AN55:AO55"/>
    <mergeCell ref="AP55:AQ55"/>
    <mergeCell ref="AR55:AS55"/>
    <mergeCell ref="AN56:AO56"/>
    <mergeCell ref="AP56:AQ56"/>
    <mergeCell ref="AR56:AS56"/>
    <mergeCell ref="AH57:AI57"/>
    <mergeCell ref="AJ57:AK57"/>
    <mergeCell ref="AL57:AM57"/>
    <mergeCell ref="AN57:AO57"/>
    <mergeCell ref="AP57:AQ57"/>
    <mergeCell ref="AR57:AS57"/>
    <mergeCell ref="AH58:AI58"/>
    <mergeCell ref="AJ58:AK58"/>
    <mergeCell ref="AL58:AM58"/>
    <mergeCell ref="AN58:AO58"/>
    <mergeCell ref="AP58:AQ58"/>
    <mergeCell ref="AR58:AS58"/>
    <mergeCell ref="AH59:AI59"/>
    <mergeCell ref="AJ59:AK59"/>
    <mergeCell ref="AL59:AM59"/>
    <mergeCell ref="AN59:AO59"/>
    <mergeCell ref="AP59:AQ59"/>
    <mergeCell ref="AR59:AS59"/>
    <mergeCell ref="AN60:AO60"/>
    <mergeCell ref="AP60:AQ60"/>
    <mergeCell ref="AR60:AS60"/>
    <mergeCell ref="AH61:AI61"/>
    <mergeCell ref="AJ61:AK61"/>
    <mergeCell ref="AL61:AM61"/>
    <mergeCell ref="AN61:AO61"/>
    <mergeCell ref="AP61:AQ61"/>
    <mergeCell ref="AR61:AS61"/>
    <mergeCell ref="AH62:AI62"/>
    <mergeCell ref="AJ62:AK62"/>
    <mergeCell ref="AL62:AM62"/>
    <mergeCell ref="AN62:AO62"/>
    <mergeCell ref="AP62:AQ62"/>
    <mergeCell ref="AR62:AS62"/>
    <mergeCell ref="AH63:AI63"/>
    <mergeCell ref="AJ63:AK63"/>
    <mergeCell ref="AL63:AM63"/>
    <mergeCell ref="AN63:AO63"/>
    <mergeCell ref="AP63:AQ63"/>
    <mergeCell ref="AR63:AS63"/>
    <mergeCell ref="AN64:AO64"/>
    <mergeCell ref="AP64:AQ64"/>
    <mergeCell ref="AR64:AS64"/>
    <mergeCell ref="AH65:AI65"/>
    <mergeCell ref="AJ65:AK65"/>
    <mergeCell ref="AL65:AM65"/>
    <mergeCell ref="AN65:AO65"/>
    <mergeCell ref="AP65:AQ65"/>
    <mergeCell ref="AR65:AS65"/>
    <mergeCell ref="AH66:AI66"/>
    <mergeCell ref="AJ66:AK66"/>
    <mergeCell ref="AL66:AM66"/>
    <mergeCell ref="AN66:AO66"/>
    <mergeCell ref="AP66:AQ66"/>
    <mergeCell ref="AR66:AS66"/>
    <mergeCell ref="AH67:AI67"/>
    <mergeCell ref="AJ67:AK67"/>
    <mergeCell ref="AL67:AM67"/>
    <mergeCell ref="AN67:AO67"/>
    <mergeCell ref="AP67:AQ67"/>
    <mergeCell ref="AR67:AS67"/>
    <mergeCell ref="AL68:AM68"/>
    <mergeCell ref="AN68:AO68"/>
    <mergeCell ref="AP68:AQ68"/>
    <mergeCell ref="AR68:AS68"/>
    <mergeCell ref="AH74:AI74"/>
    <mergeCell ref="AJ74:AK74"/>
    <mergeCell ref="AL74:AM74"/>
    <mergeCell ref="AN74:AO74"/>
    <mergeCell ref="AP74:AQ74"/>
    <mergeCell ref="AR74:AS74"/>
    <mergeCell ref="AH69:AI69"/>
    <mergeCell ref="AJ69:AK69"/>
    <mergeCell ref="AL69:AM69"/>
    <mergeCell ref="AN69:AO69"/>
    <mergeCell ref="AP69:AQ69"/>
    <mergeCell ref="AR69:AS69"/>
    <mergeCell ref="AH70:AI70"/>
    <mergeCell ref="AJ70:AK70"/>
    <mergeCell ref="AL70:AM70"/>
    <mergeCell ref="AN70:AO70"/>
    <mergeCell ref="AP70:AQ70"/>
    <mergeCell ref="AR70:AS70"/>
    <mergeCell ref="AH71:AI71"/>
    <mergeCell ref="AJ71:AK71"/>
    <mergeCell ref="AL71:AM71"/>
    <mergeCell ref="AN71:AO71"/>
    <mergeCell ref="AP71:AQ71"/>
    <mergeCell ref="AR71:AS71"/>
    <mergeCell ref="AH79:AI79"/>
    <mergeCell ref="AJ79:AK79"/>
    <mergeCell ref="AL79:AM79"/>
    <mergeCell ref="AN79:AO79"/>
    <mergeCell ref="AP79:AQ79"/>
    <mergeCell ref="AR79:AS79"/>
    <mergeCell ref="AH80:AI80"/>
    <mergeCell ref="AJ80:AK80"/>
    <mergeCell ref="AL80:AM80"/>
    <mergeCell ref="AN80:AO80"/>
    <mergeCell ref="AP80:AQ80"/>
    <mergeCell ref="AR80:AS80"/>
    <mergeCell ref="AH75:AI75"/>
    <mergeCell ref="AJ75:AK75"/>
    <mergeCell ref="AL75:AM75"/>
    <mergeCell ref="AN75:AO75"/>
    <mergeCell ref="AP75:AQ75"/>
    <mergeCell ref="AR75:AS75"/>
    <mergeCell ref="AH76:AI76"/>
    <mergeCell ref="AJ76:AK76"/>
    <mergeCell ref="AL76:AM76"/>
    <mergeCell ref="AN76:AO76"/>
    <mergeCell ref="AP76:AQ76"/>
    <mergeCell ref="AR76:AS76"/>
    <mergeCell ref="AH77:AI77"/>
    <mergeCell ref="AJ77:AK77"/>
    <mergeCell ref="AL77:AM77"/>
    <mergeCell ref="AN77:AO77"/>
    <mergeCell ref="AP77:AQ77"/>
    <mergeCell ref="AR77:AS77"/>
    <mergeCell ref="AH78:AI78"/>
    <mergeCell ref="AJ78:AK78"/>
    <mergeCell ref="AL78:AM78"/>
    <mergeCell ref="AN78:AO78"/>
    <mergeCell ref="AP78:AQ78"/>
    <mergeCell ref="AR78:AS78"/>
    <mergeCell ref="AH72:AI72"/>
    <mergeCell ref="AJ72:AK72"/>
    <mergeCell ref="AL72:AM72"/>
    <mergeCell ref="AN72:AO72"/>
    <mergeCell ref="AP72:AQ72"/>
    <mergeCell ref="AR72:AS72"/>
    <mergeCell ref="AH73:AI73"/>
    <mergeCell ref="AJ73:AK73"/>
    <mergeCell ref="AL73:AM73"/>
    <mergeCell ref="AN73:AO73"/>
    <mergeCell ref="AP73:AQ73"/>
    <mergeCell ref="AR73:AS73"/>
    <mergeCell ref="BA76:BB76"/>
    <mergeCell ref="BA77:BB77"/>
    <mergeCell ref="AX76:AY76"/>
    <mergeCell ref="AX77:AY77"/>
    <mergeCell ref="AX72:AY72"/>
    <mergeCell ref="AX73:AY73"/>
    <mergeCell ref="AX74:AY74"/>
    <mergeCell ref="AX75:AY75"/>
    <mergeCell ref="BA72:BB72"/>
    <mergeCell ref="BA73:BB73"/>
    <mergeCell ref="AX78:AY78"/>
    <mergeCell ref="BA78:BB78"/>
    <mergeCell ref="BA41:BB41"/>
    <mergeCell ref="BA42:BB42"/>
    <mergeCell ref="BA43:BB43"/>
    <mergeCell ref="BA44:BB44"/>
    <mergeCell ref="BA45:BB45"/>
    <mergeCell ref="BA46:BB46"/>
    <mergeCell ref="BA47:BB47"/>
    <mergeCell ref="BA48:BB48"/>
    <mergeCell ref="BA49:BB49"/>
    <mergeCell ref="BA50:BB50"/>
    <mergeCell ref="BA51:BB51"/>
    <mergeCell ref="BA52:BB52"/>
    <mergeCell ref="BA53:BB53"/>
    <mergeCell ref="BA54:BB54"/>
    <mergeCell ref="BA55:BB55"/>
    <mergeCell ref="BA56:BB56"/>
    <mergeCell ref="BA57:BB57"/>
    <mergeCell ref="BA65:BB65"/>
    <mergeCell ref="BA66:BB66"/>
    <mergeCell ref="BA67:BB67"/>
    <mergeCell ref="BA68:BB68"/>
    <mergeCell ref="AX53:AY53"/>
    <mergeCell ref="AX54:AY54"/>
    <mergeCell ref="AX55:AY55"/>
    <mergeCell ref="AX56:AY56"/>
    <mergeCell ref="AX57:AY57"/>
    <mergeCell ref="AX58:AY58"/>
    <mergeCell ref="AX59:AY59"/>
    <mergeCell ref="AX60:AY60"/>
    <mergeCell ref="AX61:AY61"/>
    <mergeCell ref="AX62:AY62"/>
    <mergeCell ref="AX63:AY63"/>
    <mergeCell ref="AX64:AY64"/>
    <mergeCell ref="AX65:AY65"/>
    <mergeCell ref="AX66:AY66"/>
    <mergeCell ref="AX67:AY67"/>
    <mergeCell ref="AX68:AY68"/>
    <mergeCell ref="AX69:AY69"/>
    <mergeCell ref="AX70:AY70"/>
    <mergeCell ref="AX71:AY71"/>
    <mergeCell ref="BA74:BB74"/>
    <mergeCell ref="BA75:BB75"/>
    <mergeCell ref="BA69:BB69"/>
    <mergeCell ref="BA70:BB70"/>
    <mergeCell ref="BA71:BB71"/>
    <mergeCell ref="BA40:BB40"/>
    <mergeCell ref="AU39:AV39"/>
    <mergeCell ref="AX39:AY39"/>
    <mergeCell ref="AU40:AV40"/>
    <mergeCell ref="AX40:AY40"/>
    <mergeCell ref="AX41:AY41"/>
    <mergeCell ref="AX42:AY42"/>
    <mergeCell ref="AX43:AY43"/>
    <mergeCell ref="AX44:AY44"/>
    <mergeCell ref="AX45:AY45"/>
    <mergeCell ref="AX46:AY46"/>
    <mergeCell ref="AX47:AY47"/>
    <mergeCell ref="AX48:AY48"/>
    <mergeCell ref="AX49:AY49"/>
    <mergeCell ref="AX50:AY50"/>
    <mergeCell ref="AX51:AY51"/>
    <mergeCell ref="AX52:AY52"/>
    <mergeCell ref="BA58:BB58"/>
    <mergeCell ref="BA59:BB59"/>
    <mergeCell ref="BA60:BB60"/>
    <mergeCell ref="BA61:BB61"/>
    <mergeCell ref="BA62:BB62"/>
    <mergeCell ref="BA63:BB63"/>
    <mergeCell ref="BA64:BB64"/>
    <mergeCell ref="AU115:AV115"/>
    <mergeCell ref="AU116:AV116"/>
    <mergeCell ref="AU117:AV117"/>
    <mergeCell ref="AU118:AV118"/>
    <mergeCell ref="AU119:AV119"/>
    <mergeCell ref="AU120:AV120"/>
    <mergeCell ref="AU121:AV121"/>
    <mergeCell ref="AU122:AV122"/>
    <mergeCell ref="AU123:AV123"/>
    <mergeCell ref="AU124:AV124"/>
    <mergeCell ref="AU125:AV125"/>
    <mergeCell ref="AU126:AV126"/>
    <mergeCell ref="AX114:BC114"/>
    <mergeCell ref="AX97:AY97"/>
    <mergeCell ref="AX115:AY115"/>
    <mergeCell ref="AZ115:BA115"/>
    <mergeCell ref="BB115:BC115"/>
    <mergeCell ref="BB126:BC126"/>
    <mergeCell ref="BB123:BC123"/>
    <mergeCell ref="AX124:AY124"/>
    <mergeCell ref="AZ124:BA124"/>
    <mergeCell ref="BB124:BC124"/>
    <mergeCell ref="AX125:AY125"/>
    <mergeCell ref="AZ125:BA125"/>
    <mergeCell ref="BB125:BC125"/>
    <mergeCell ref="AX126:AY126"/>
    <mergeCell ref="AZ126:BA126"/>
    <mergeCell ref="BB134:BC134"/>
    <mergeCell ref="AX135:AY135"/>
    <mergeCell ref="AZ135:BA135"/>
    <mergeCell ref="BB135:BC135"/>
    <mergeCell ref="AX136:AY136"/>
    <mergeCell ref="AX79:AY79"/>
    <mergeCell ref="AX80:AY80"/>
    <mergeCell ref="BA79:BB79"/>
    <mergeCell ref="BA80:BB80"/>
    <mergeCell ref="AX116:AY116"/>
    <mergeCell ref="AZ116:BA116"/>
    <mergeCell ref="BB116:BC116"/>
    <mergeCell ref="AX117:AY117"/>
    <mergeCell ref="AZ117:BA117"/>
    <mergeCell ref="BB117:BC117"/>
    <mergeCell ref="AX127:AY127"/>
    <mergeCell ref="AZ127:BA127"/>
    <mergeCell ref="BB127:BC127"/>
    <mergeCell ref="BA81:BB81"/>
    <mergeCell ref="BA82:BB82"/>
    <mergeCell ref="BA83:BB83"/>
    <mergeCell ref="BA84:BB84"/>
    <mergeCell ref="BA85:BB85"/>
    <mergeCell ref="BA86:BB86"/>
    <mergeCell ref="BA87:BB87"/>
    <mergeCell ref="BA88:BB88"/>
    <mergeCell ref="BA89:BB89"/>
    <mergeCell ref="BA90:BB90"/>
    <mergeCell ref="BA91:BB91"/>
    <mergeCell ref="BA92:BB92"/>
    <mergeCell ref="BA93:BB93"/>
    <mergeCell ref="BA94:BB94"/>
    <mergeCell ref="AU135:AV135"/>
    <mergeCell ref="AU136:AV136"/>
    <mergeCell ref="AU137:AV137"/>
    <mergeCell ref="AU138:AV138"/>
    <mergeCell ref="AU139:AV139"/>
    <mergeCell ref="AU140:AV140"/>
    <mergeCell ref="AU141:AV141"/>
    <mergeCell ref="AU142:AV142"/>
    <mergeCell ref="AU143:AV143"/>
    <mergeCell ref="BB128:BC128"/>
    <mergeCell ref="AX129:AY129"/>
    <mergeCell ref="AZ129:BA129"/>
    <mergeCell ref="BB129:BC129"/>
    <mergeCell ref="AX130:AY130"/>
    <mergeCell ref="AZ130:BA130"/>
    <mergeCell ref="BB130:BC130"/>
    <mergeCell ref="AX131:AY131"/>
    <mergeCell ref="AX128:AY128"/>
    <mergeCell ref="AZ128:BA128"/>
    <mergeCell ref="AZ136:BA136"/>
    <mergeCell ref="BB136:BC136"/>
    <mergeCell ref="AX137:AY137"/>
    <mergeCell ref="AZ137:BA137"/>
    <mergeCell ref="BB137:BC137"/>
    <mergeCell ref="AX138:AY138"/>
    <mergeCell ref="AZ138:BA138"/>
    <mergeCell ref="BB138:BC138"/>
    <mergeCell ref="AX139:AY139"/>
    <mergeCell ref="AZ139:BA139"/>
    <mergeCell ref="BB139:BC139"/>
    <mergeCell ref="AX140:AY140"/>
    <mergeCell ref="AZ140:BA140"/>
    <mergeCell ref="AU127:AV127"/>
    <mergeCell ref="AU128:AV128"/>
    <mergeCell ref="AU129:AV129"/>
    <mergeCell ref="AU130:AV130"/>
    <mergeCell ref="AH118:AI118"/>
    <mergeCell ref="AJ118:AK118"/>
    <mergeCell ref="AL118:AM118"/>
    <mergeCell ref="AN118:AO118"/>
    <mergeCell ref="AP118:AQ118"/>
    <mergeCell ref="AR118:AS118"/>
    <mergeCell ref="AH119:AI119"/>
    <mergeCell ref="AJ119:AK119"/>
    <mergeCell ref="AL119:AM119"/>
    <mergeCell ref="AN119:AO119"/>
    <mergeCell ref="AP119:AQ119"/>
    <mergeCell ref="AR119:AS119"/>
    <mergeCell ref="AU148:AV148"/>
    <mergeCell ref="AL120:AM120"/>
    <mergeCell ref="AN120:AO120"/>
    <mergeCell ref="AP120:AQ120"/>
    <mergeCell ref="AR120:AS120"/>
    <mergeCell ref="AH123:AI123"/>
    <mergeCell ref="AJ123:AK123"/>
    <mergeCell ref="AL123:AM123"/>
    <mergeCell ref="AN123:AO123"/>
    <mergeCell ref="AP123:AQ123"/>
    <mergeCell ref="AR123:AS123"/>
    <mergeCell ref="AH121:AI121"/>
    <mergeCell ref="AJ121:AK121"/>
    <mergeCell ref="AL121:AM121"/>
    <mergeCell ref="AN121:AO121"/>
    <mergeCell ref="AP121:AQ121"/>
    <mergeCell ref="AU149:AV149"/>
    <mergeCell ref="AU150:AV150"/>
    <mergeCell ref="AU151:AV151"/>
    <mergeCell ref="AU152:AV152"/>
    <mergeCell ref="AU131:AV131"/>
    <mergeCell ref="AU132:AV132"/>
    <mergeCell ref="AU133:AV133"/>
    <mergeCell ref="AU134:AV134"/>
    <mergeCell ref="AU144:AV144"/>
    <mergeCell ref="AU145:AV145"/>
    <mergeCell ref="AU146:AV146"/>
    <mergeCell ref="AU147:AV147"/>
    <mergeCell ref="AH115:AI115"/>
    <mergeCell ref="AJ115:AK115"/>
    <mergeCell ref="AL115:AM115"/>
    <mergeCell ref="AN115:AO115"/>
    <mergeCell ref="AP115:AQ115"/>
    <mergeCell ref="AR115:AS115"/>
    <mergeCell ref="AH116:AI116"/>
    <mergeCell ref="AJ116:AK116"/>
    <mergeCell ref="AL116:AM116"/>
    <mergeCell ref="AN116:AO116"/>
    <mergeCell ref="AP116:AQ116"/>
    <mergeCell ref="AR116:AS116"/>
    <mergeCell ref="AH117:AI117"/>
    <mergeCell ref="AJ117:AK117"/>
    <mergeCell ref="AL117:AM117"/>
    <mergeCell ref="AN117:AO117"/>
    <mergeCell ref="AP117:AQ117"/>
    <mergeCell ref="AR117:AS117"/>
    <mergeCell ref="AH120:AI120"/>
    <mergeCell ref="AJ120:AK120"/>
    <mergeCell ref="AR121:AS121"/>
    <mergeCell ref="AH122:AI122"/>
    <mergeCell ref="AJ122:AK122"/>
    <mergeCell ref="AL122:AM122"/>
    <mergeCell ref="AN122:AO122"/>
    <mergeCell ref="AP122:AQ122"/>
    <mergeCell ref="AR122:AS122"/>
    <mergeCell ref="AH124:AI124"/>
    <mergeCell ref="AJ124:AK124"/>
    <mergeCell ref="AL124:AM124"/>
    <mergeCell ref="AN124:AO124"/>
    <mergeCell ref="AP124:AQ124"/>
    <mergeCell ref="AR124:AS124"/>
    <mergeCell ref="AH125:AI125"/>
    <mergeCell ref="AJ125:AK125"/>
    <mergeCell ref="AL125:AM125"/>
    <mergeCell ref="AN125:AO125"/>
    <mergeCell ref="AP125:AQ125"/>
    <mergeCell ref="AR125:AS125"/>
    <mergeCell ref="AH126:AI126"/>
    <mergeCell ref="AJ126:AK126"/>
    <mergeCell ref="AL126:AM126"/>
    <mergeCell ref="AN126:AO126"/>
    <mergeCell ref="AP126:AQ126"/>
    <mergeCell ref="AR126:AS126"/>
    <mergeCell ref="AH127:AI127"/>
    <mergeCell ref="AJ127:AK127"/>
    <mergeCell ref="AL127:AM127"/>
    <mergeCell ref="AN127:AO127"/>
    <mergeCell ref="AP127:AQ127"/>
    <mergeCell ref="AR127:AS127"/>
    <mergeCell ref="AH128:AI128"/>
    <mergeCell ref="AJ128:AK128"/>
    <mergeCell ref="AL128:AM128"/>
    <mergeCell ref="AN128:AO128"/>
    <mergeCell ref="AP128:AQ128"/>
    <mergeCell ref="AR128:AS128"/>
    <mergeCell ref="AH129:AI129"/>
    <mergeCell ref="AJ129:AK129"/>
    <mergeCell ref="AL129:AM129"/>
    <mergeCell ref="AN129:AO129"/>
    <mergeCell ref="AP129:AQ129"/>
    <mergeCell ref="AR129:AS129"/>
    <mergeCell ref="AH130:AI130"/>
    <mergeCell ref="AJ130:AK130"/>
    <mergeCell ref="AL130:AM130"/>
    <mergeCell ref="AN130:AO130"/>
    <mergeCell ref="AP130:AQ130"/>
    <mergeCell ref="AR130:AS130"/>
    <mergeCell ref="AH131:AI131"/>
    <mergeCell ref="AJ131:AK131"/>
    <mergeCell ref="AL131:AM131"/>
    <mergeCell ref="AN131:AO131"/>
    <mergeCell ref="AP131:AQ131"/>
    <mergeCell ref="AR131:AS131"/>
    <mergeCell ref="AH132:AI132"/>
    <mergeCell ref="AJ132:AK132"/>
    <mergeCell ref="AL132:AM132"/>
    <mergeCell ref="AN132:AO132"/>
    <mergeCell ref="AP132:AQ132"/>
    <mergeCell ref="AR132:AS132"/>
    <mergeCell ref="AH133:AI133"/>
    <mergeCell ref="AJ133:AK133"/>
    <mergeCell ref="AL133:AM133"/>
    <mergeCell ref="AN133:AO133"/>
    <mergeCell ref="AP133:AQ133"/>
    <mergeCell ref="AR133:AS133"/>
    <mergeCell ref="AH134:AI134"/>
    <mergeCell ref="AJ134:AK134"/>
    <mergeCell ref="AL134:AM134"/>
    <mergeCell ref="AN134:AO134"/>
    <mergeCell ref="AP134:AQ134"/>
    <mergeCell ref="AR134:AS134"/>
    <mergeCell ref="AH135:AI135"/>
    <mergeCell ref="AJ135:AK135"/>
    <mergeCell ref="AL135:AM135"/>
    <mergeCell ref="AN135:AO135"/>
    <mergeCell ref="AP135:AQ135"/>
    <mergeCell ref="AR135:AS135"/>
    <mergeCell ref="AH136:AI136"/>
    <mergeCell ref="AJ136:AK136"/>
    <mergeCell ref="AL136:AM136"/>
    <mergeCell ref="AN136:AO136"/>
    <mergeCell ref="AP136:AQ136"/>
    <mergeCell ref="AR136:AS136"/>
    <mergeCell ref="AH137:AI137"/>
    <mergeCell ref="AJ137:AK137"/>
    <mergeCell ref="AL137:AM137"/>
    <mergeCell ref="AN137:AO137"/>
    <mergeCell ref="AP137:AQ137"/>
    <mergeCell ref="AR137:AS137"/>
    <mergeCell ref="AH138:AI138"/>
    <mergeCell ref="AJ138:AK138"/>
    <mergeCell ref="AL138:AM138"/>
    <mergeCell ref="AN138:AO138"/>
    <mergeCell ref="AP138:AQ138"/>
    <mergeCell ref="AR138:AS138"/>
    <mergeCell ref="AH139:AI139"/>
    <mergeCell ref="AJ139:AK139"/>
    <mergeCell ref="AL139:AM139"/>
    <mergeCell ref="AN139:AO139"/>
    <mergeCell ref="AP139:AQ139"/>
    <mergeCell ref="AR139:AS139"/>
    <mergeCell ref="AH140:AI140"/>
    <mergeCell ref="AJ140:AK140"/>
    <mergeCell ref="AL140:AM140"/>
    <mergeCell ref="AN140:AO140"/>
    <mergeCell ref="AP140:AQ140"/>
    <mergeCell ref="AR140:AS140"/>
    <mergeCell ref="AH141:AI141"/>
    <mergeCell ref="AJ141:AK141"/>
    <mergeCell ref="AL141:AM141"/>
    <mergeCell ref="AN141:AO141"/>
    <mergeCell ref="AP141:AQ141"/>
    <mergeCell ref="AR141:AS141"/>
    <mergeCell ref="AH142:AI142"/>
    <mergeCell ref="AJ142:AK142"/>
    <mergeCell ref="AL142:AM142"/>
    <mergeCell ref="AN142:AO142"/>
    <mergeCell ref="AP142:AQ142"/>
    <mergeCell ref="AR142:AS142"/>
    <mergeCell ref="AH143:AI143"/>
    <mergeCell ref="AJ143:AK143"/>
    <mergeCell ref="AL143:AM143"/>
    <mergeCell ref="AN143:AO143"/>
    <mergeCell ref="AP143:AQ143"/>
    <mergeCell ref="AR143:AS143"/>
    <mergeCell ref="AJ144:AK144"/>
    <mergeCell ref="AL144:AM144"/>
    <mergeCell ref="AN144:AO144"/>
    <mergeCell ref="AP144:AQ144"/>
    <mergeCell ref="AR144:AS144"/>
    <mergeCell ref="AH145:AI145"/>
    <mergeCell ref="AJ145:AK145"/>
    <mergeCell ref="AL145:AM145"/>
    <mergeCell ref="AN145:AO145"/>
    <mergeCell ref="AP145:AQ145"/>
    <mergeCell ref="AR145:AS145"/>
    <mergeCell ref="AH146:AI146"/>
    <mergeCell ref="AJ146:AK146"/>
    <mergeCell ref="AL146:AM146"/>
    <mergeCell ref="AN146:AO146"/>
    <mergeCell ref="AP146:AQ146"/>
    <mergeCell ref="AR146:AS146"/>
    <mergeCell ref="AH155:AI155"/>
    <mergeCell ref="AJ155:AK155"/>
    <mergeCell ref="AL155:AM155"/>
    <mergeCell ref="AN155:AO155"/>
    <mergeCell ref="AP155:AQ155"/>
    <mergeCell ref="AR155:AS155"/>
    <mergeCell ref="AH150:AI150"/>
    <mergeCell ref="AJ150:AK150"/>
    <mergeCell ref="AL150:AM150"/>
    <mergeCell ref="AN150:AO150"/>
    <mergeCell ref="AP150:AQ150"/>
    <mergeCell ref="AR150:AS150"/>
    <mergeCell ref="AH151:AI151"/>
    <mergeCell ref="AJ151:AK151"/>
    <mergeCell ref="AL151:AM151"/>
    <mergeCell ref="AN151:AO151"/>
    <mergeCell ref="AP151:AQ151"/>
    <mergeCell ref="AR151:AS151"/>
    <mergeCell ref="AH152:AI152"/>
    <mergeCell ref="AJ152:AK152"/>
    <mergeCell ref="AL152:AM152"/>
    <mergeCell ref="AN152:AO152"/>
    <mergeCell ref="AP152:AQ152"/>
    <mergeCell ref="AR152:AS152"/>
    <mergeCell ref="AH153:AI153"/>
    <mergeCell ref="AJ153:AK153"/>
    <mergeCell ref="AL153:AM153"/>
    <mergeCell ref="AH154:AI154"/>
    <mergeCell ref="AJ154:AK154"/>
    <mergeCell ref="AL154:AM154"/>
    <mergeCell ref="AN154:AO154"/>
    <mergeCell ref="AP154:AQ154"/>
    <mergeCell ref="AR154:AS154"/>
    <mergeCell ref="AH147:AI147"/>
    <mergeCell ref="AJ147:AK147"/>
    <mergeCell ref="AL147:AM147"/>
    <mergeCell ref="AN147:AO147"/>
    <mergeCell ref="AP147:AQ147"/>
    <mergeCell ref="AR147:AS147"/>
    <mergeCell ref="AH148:AI148"/>
    <mergeCell ref="AJ148:AK148"/>
    <mergeCell ref="AL148:AM148"/>
    <mergeCell ref="AN148:AO148"/>
    <mergeCell ref="AP148:AQ148"/>
    <mergeCell ref="AX143:AY143"/>
    <mergeCell ref="AZ143:BA143"/>
    <mergeCell ref="BB143:BC143"/>
    <mergeCell ref="AX144:AY144"/>
    <mergeCell ref="AZ144:BA144"/>
    <mergeCell ref="BB144:BC144"/>
    <mergeCell ref="AX145:AY145"/>
    <mergeCell ref="AZ145:BA145"/>
    <mergeCell ref="BB145:BC145"/>
    <mergeCell ref="BB150:BC150"/>
    <mergeCell ref="AX151:AY151"/>
    <mergeCell ref="AZ151:BA151"/>
    <mergeCell ref="AR148:AS148"/>
    <mergeCell ref="AH149:AI149"/>
    <mergeCell ref="AJ149:AK149"/>
    <mergeCell ref="AL149:AM149"/>
    <mergeCell ref="AN149:AO149"/>
    <mergeCell ref="AP149:AQ149"/>
    <mergeCell ref="AR149:AS149"/>
    <mergeCell ref="AH144:AI144"/>
    <mergeCell ref="AH156:AI156"/>
    <mergeCell ref="AJ156:AK156"/>
    <mergeCell ref="AL156:AM156"/>
    <mergeCell ref="AN156:AO156"/>
    <mergeCell ref="AP156:AQ156"/>
    <mergeCell ref="AR156:AS156"/>
    <mergeCell ref="AX118:AY118"/>
    <mergeCell ref="AZ118:BA118"/>
    <mergeCell ref="BB118:BC118"/>
    <mergeCell ref="AX119:AY119"/>
    <mergeCell ref="AZ119:BA119"/>
    <mergeCell ref="BB119:BC119"/>
    <mergeCell ref="AX120:AY120"/>
    <mergeCell ref="AZ120:BA120"/>
    <mergeCell ref="BB120:BC120"/>
    <mergeCell ref="AX121:AY121"/>
    <mergeCell ref="AZ121:BA121"/>
    <mergeCell ref="BB121:BC121"/>
    <mergeCell ref="AX122:AY122"/>
    <mergeCell ref="AZ122:BA122"/>
    <mergeCell ref="BB122:BC122"/>
    <mergeCell ref="AX123:AY123"/>
    <mergeCell ref="AZ123:BA123"/>
    <mergeCell ref="BB147:BC147"/>
    <mergeCell ref="AX148:AY148"/>
    <mergeCell ref="AZ148:BA148"/>
    <mergeCell ref="BB148:BC148"/>
    <mergeCell ref="AX149:AY149"/>
    <mergeCell ref="AZ149:BA149"/>
    <mergeCell ref="BB149:BC149"/>
    <mergeCell ref="AX150:AY150"/>
    <mergeCell ref="AZ150:BA150"/>
    <mergeCell ref="BB140:BC140"/>
    <mergeCell ref="AX141:AY141"/>
    <mergeCell ref="AZ141:BA141"/>
    <mergeCell ref="BB141:BC141"/>
    <mergeCell ref="AX142:AY142"/>
    <mergeCell ref="AZ142:BA142"/>
    <mergeCell ref="BB142:BC142"/>
    <mergeCell ref="DE114:DJ114"/>
    <mergeCell ref="DK114:DK115"/>
    <mergeCell ref="DL114:DL115"/>
    <mergeCell ref="DM114:DM115"/>
    <mergeCell ref="DN114:DN115"/>
    <mergeCell ref="DO114:DO115"/>
    <mergeCell ref="BE113:DO113"/>
    <mergeCell ref="DQ115:DR115"/>
    <mergeCell ref="DQ116:DR116"/>
    <mergeCell ref="DT115:DU115"/>
    <mergeCell ref="DT116:DU116"/>
    <mergeCell ref="DT139:DU139"/>
    <mergeCell ref="DT140:DU140"/>
    <mergeCell ref="DT141:DU141"/>
    <mergeCell ref="DT142:DU142"/>
    <mergeCell ref="AZ131:BA131"/>
    <mergeCell ref="BB131:BC131"/>
    <mergeCell ref="AX132:AY132"/>
    <mergeCell ref="AZ132:BA132"/>
    <mergeCell ref="BB132:BC132"/>
    <mergeCell ref="AX133:AY133"/>
    <mergeCell ref="AZ133:BA133"/>
    <mergeCell ref="BB133:BC133"/>
    <mergeCell ref="AX134:AY134"/>
    <mergeCell ref="AZ134:BA134"/>
    <mergeCell ref="DT130:DU130"/>
    <mergeCell ref="DT131:DU131"/>
    <mergeCell ref="DT132:DU132"/>
    <mergeCell ref="FU114:FU115"/>
    <mergeCell ref="FV114:FV115"/>
    <mergeCell ref="BZ114:CE114"/>
    <mergeCell ref="CF114:CF115"/>
    <mergeCell ref="CG114:CG115"/>
    <mergeCell ref="CH114:CK114"/>
    <mergeCell ref="CL114:CL115"/>
    <mergeCell ref="CM114:CM115"/>
    <mergeCell ref="CN114:CN115"/>
    <mergeCell ref="CO114:CO115"/>
    <mergeCell ref="CP114:CP115"/>
    <mergeCell ref="BE114:BY114"/>
    <mergeCell ref="DW113:GE113"/>
    <mergeCell ref="DX114:ER114"/>
    <mergeCell ref="ES114:EX114"/>
    <mergeCell ref="EY114:EY115"/>
    <mergeCell ref="EZ114:EZ115"/>
    <mergeCell ref="FA114:FD114"/>
    <mergeCell ref="FE114:FE115"/>
    <mergeCell ref="FF114:FF115"/>
    <mergeCell ref="FG114:FG115"/>
    <mergeCell ref="FH114:FH115"/>
    <mergeCell ref="FI114:FI115"/>
    <mergeCell ref="FJ114:FJ115"/>
    <mergeCell ref="FK114:FK115"/>
    <mergeCell ref="FL114:FL115"/>
    <mergeCell ref="FM114:FO114"/>
    <mergeCell ref="FP114:FT114"/>
    <mergeCell ref="BB153:BC153"/>
    <mergeCell ref="AX154:AY154"/>
    <mergeCell ref="AZ154:BA154"/>
    <mergeCell ref="BB154:BC154"/>
    <mergeCell ref="AX155:AY155"/>
    <mergeCell ref="AZ155:BA155"/>
    <mergeCell ref="BB155:BC155"/>
    <mergeCell ref="AX147:AY147"/>
    <mergeCell ref="AZ147:BA147"/>
    <mergeCell ref="DT143:DU143"/>
    <mergeCell ref="DT144:DU144"/>
    <mergeCell ref="DT145:DU145"/>
    <mergeCell ref="DT146:DU146"/>
    <mergeCell ref="DT147:DU147"/>
    <mergeCell ref="DT148:DU148"/>
    <mergeCell ref="DT117:DU117"/>
    <mergeCell ref="DT118:DU118"/>
    <mergeCell ref="DT119:DU119"/>
    <mergeCell ref="DT120:DU120"/>
    <mergeCell ref="DT121:DU121"/>
    <mergeCell ref="DT122:DU122"/>
    <mergeCell ref="DT149:DU149"/>
    <mergeCell ref="DT150:DU150"/>
    <mergeCell ref="DT151:DU151"/>
    <mergeCell ref="DT152:DU152"/>
    <mergeCell ref="DT153:DU153"/>
    <mergeCell ref="DT124:DU124"/>
    <mergeCell ref="DT125:DU125"/>
    <mergeCell ref="DT126:DU126"/>
    <mergeCell ref="DT127:DU127"/>
    <mergeCell ref="DT128:DU128"/>
    <mergeCell ref="DT129:DU129"/>
    <mergeCell ref="AR350:AS350"/>
    <mergeCell ref="AU350:AV350"/>
    <mergeCell ref="AU348:AZ348"/>
    <mergeCell ref="AW349:AX349"/>
    <mergeCell ref="AY349:AZ349"/>
    <mergeCell ref="AW350:AX350"/>
    <mergeCell ref="AY350:AZ350"/>
    <mergeCell ref="DT123:DU123"/>
    <mergeCell ref="AO357:AP357"/>
    <mergeCell ref="AO358:AP358"/>
    <mergeCell ref="AO359:AP359"/>
    <mergeCell ref="AO360:AP360"/>
    <mergeCell ref="AU351:AV351"/>
    <mergeCell ref="AW351:AX351"/>
    <mergeCell ref="AY351:AZ351"/>
    <mergeCell ref="AW352:AX352"/>
    <mergeCell ref="AY352:AZ352"/>
    <mergeCell ref="DT154:DU154"/>
    <mergeCell ref="DT155:DU155"/>
    <mergeCell ref="DT156:DU156"/>
    <mergeCell ref="DT173:DU173"/>
    <mergeCell ref="AZ152:BA152"/>
    <mergeCell ref="BB152:BC152"/>
    <mergeCell ref="AX156:AY156"/>
    <mergeCell ref="AZ156:BA156"/>
    <mergeCell ref="BB156:BC156"/>
    <mergeCell ref="BB173:BC173"/>
    <mergeCell ref="AX152:AY152"/>
    <mergeCell ref="AN173:AO173"/>
    <mergeCell ref="AP173:AQ173"/>
    <mergeCell ref="AN153:AO153"/>
    <mergeCell ref="AP153:AQ153"/>
    <mergeCell ref="AR349:AS349"/>
    <mergeCell ref="AU349:AV349"/>
    <mergeCell ref="FW114:FW115"/>
    <mergeCell ref="FX114:GC114"/>
    <mergeCell ref="GD114:GD115"/>
    <mergeCell ref="GE114:GE115"/>
    <mergeCell ref="DW114:DW115"/>
    <mergeCell ref="DT133:DU133"/>
    <mergeCell ref="DT134:DU134"/>
    <mergeCell ref="DT135:DU135"/>
    <mergeCell ref="DT136:DU136"/>
    <mergeCell ref="DT137:DU137"/>
    <mergeCell ref="DT138:DU138"/>
    <mergeCell ref="CQ114:CQ115"/>
    <mergeCell ref="CR114:CR115"/>
    <mergeCell ref="CS114:CS115"/>
    <mergeCell ref="CT114:CV114"/>
    <mergeCell ref="CW114:DA114"/>
    <mergeCell ref="DB114:DB115"/>
    <mergeCell ref="DC114:DC115"/>
    <mergeCell ref="DD114:DD115"/>
    <mergeCell ref="AR153:AS153"/>
    <mergeCell ref="AU153:AV153"/>
    <mergeCell ref="AU154:AV154"/>
    <mergeCell ref="AU155:AV155"/>
    <mergeCell ref="AU156:AV156"/>
    <mergeCell ref="BB151:BC151"/>
    <mergeCell ref="AX146:AY146"/>
    <mergeCell ref="AZ146:BA146"/>
    <mergeCell ref="BB146:BC146"/>
    <mergeCell ref="AX153:AY153"/>
    <mergeCell ref="AZ153:BA153"/>
    <mergeCell ref="AH348:AM348"/>
    <mergeCell ref="AH349:AI349"/>
    <mergeCell ref="AJ349:AK349"/>
    <mergeCell ref="AL349:AM349"/>
    <mergeCell ref="AH350:AI350"/>
    <mergeCell ref="AJ350:AK350"/>
    <mergeCell ref="AL350:AM350"/>
    <mergeCell ref="AH366:AI366"/>
    <mergeCell ref="AJ366:AK366"/>
    <mergeCell ref="AL366:AM366"/>
    <mergeCell ref="AO349:AP349"/>
    <mergeCell ref="AO350:AP350"/>
    <mergeCell ref="AO351:AP351"/>
    <mergeCell ref="AO352:AP352"/>
    <mergeCell ref="AO353:AP353"/>
    <mergeCell ref="AH393:AI393"/>
    <mergeCell ref="AH385:AI385"/>
    <mergeCell ref="AJ385:AK385"/>
    <mergeCell ref="AL385:AM385"/>
    <mergeCell ref="AN385:AO385"/>
    <mergeCell ref="AP385:AQ385"/>
    <mergeCell ref="AO361:AP361"/>
    <mergeCell ref="AO362:AP362"/>
    <mergeCell ref="AO363:AP363"/>
    <mergeCell ref="AO364:AP364"/>
    <mergeCell ref="AO354:AP354"/>
    <mergeCell ref="AO355:AP355"/>
    <mergeCell ref="AO356:AP356"/>
    <mergeCell ref="AJ386:AK386"/>
    <mergeCell ref="AL386:AM386"/>
    <mergeCell ref="AN386:AO386"/>
    <mergeCell ref="AP386:AQ386"/>
    <mergeCell ref="AR386:AS386"/>
    <mergeCell ref="AH387:AI387"/>
    <mergeCell ref="AJ387:AK387"/>
    <mergeCell ref="AL387:AM387"/>
    <mergeCell ref="AN387:AO387"/>
    <mergeCell ref="AP387:AQ387"/>
    <mergeCell ref="AR387:AS387"/>
    <mergeCell ref="AL395:AM395"/>
    <mergeCell ref="AN395:AO395"/>
    <mergeCell ref="AP395:AQ395"/>
    <mergeCell ref="AR395:AS395"/>
    <mergeCell ref="AH388:AI388"/>
    <mergeCell ref="AJ388:AK388"/>
    <mergeCell ref="AL388:AM388"/>
    <mergeCell ref="AN388:AO388"/>
    <mergeCell ref="AP388:AQ388"/>
    <mergeCell ref="AR388:AS388"/>
    <mergeCell ref="BB386:BC386"/>
    <mergeCell ref="BE386:BF386"/>
    <mergeCell ref="BE387:BF387"/>
    <mergeCell ref="BE388:BF388"/>
    <mergeCell ref="BE389:BF389"/>
    <mergeCell ref="BE390:BF390"/>
    <mergeCell ref="AJ393:AK393"/>
    <mergeCell ref="AL393:AM393"/>
    <mergeCell ref="AN393:AO393"/>
    <mergeCell ref="AP393:AQ393"/>
    <mergeCell ref="AR393:AS393"/>
    <mergeCell ref="AN392:AO392"/>
    <mergeCell ref="AP392:AQ392"/>
    <mergeCell ref="AR392:AS392"/>
    <mergeCell ref="BE391:BF391"/>
    <mergeCell ref="BE392:BF392"/>
    <mergeCell ref="BE393:BF393"/>
    <mergeCell ref="AJ389:AK389"/>
    <mergeCell ref="AL389:AM389"/>
    <mergeCell ref="AN389:AO389"/>
    <mergeCell ref="AP389:AQ389"/>
    <mergeCell ref="AR389:AS389"/>
    <mergeCell ref="AJ390:AK390"/>
    <mergeCell ref="AL390:AM390"/>
    <mergeCell ref="AN390:AO390"/>
    <mergeCell ref="AP390:AQ390"/>
    <mergeCell ref="AR390:AS390"/>
    <mergeCell ref="AJ391:AK391"/>
    <mergeCell ref="AL391:AM391"/>
    <mergeCell ref="AN391:AO391"/>
    <mergeCell ref="AP391:AQ391"/>
    <mergeCell ref="AR391:AS391"/>
    <mergeCell ref="AH397:AI397"/>
    <mergeCell ref="AJ397:AK397"/>
    <mergeCell ref="AL397:AM397"/>
    <mergeCell ref="AP396:AQ396"/>
    <mergeCell ref="AU385:AV385"/>
    <mergeCell ref="AU386:AV386"/>
    <mergeCell ref="AU387:AV387"/>
    <mergeCell ref="AU388:AV388"/>
    <mergeCell ref="AU389:AV389"/>
    <mergeCell ref="AU390:AV390"/>
    <mergeCell ref="AU391:AV391"/>
    <mergeCell ref="AU392:AV392"/>
    <mergeCell ref="AU393:AV393"/>
    <mergeCell ref="AU394:AV394"/>
    <mergeCell ref="AU395:AV395"/>
    <mergeCell ref="AH394:AI394"/>
    <mergeCell ref="AJ394:AK394"/>
    <mergeCell ref="AL394:AM394"/>
    <mergeCell ref="AN394:AO394"/>
    <mergeCell ref="AP394:AQ394"/>
    <mergeCell ref="AR394:AS394"/>
    <mergeCell ref="AH395:AI395"/>
    <mergeCell ref="AJ395:AK395"/>
    <mergeCell ref="AN396:AO396"/>
    <mergeCell ref="AH389:AI389"/>
    <mergeCell ref="AH390:AI390"/>
    <mergeCell ref="AH391:AI391"/>
    <mergeCell ref="AH392:AI392"/>
    <mergeCell ref="AJ392:AK392"/>
    <mergeCell ref="AL392:AM392"/>
    <mergeCell ref="AR385:AS385"/>
    <mergeCell ref="AH386:AI386"/>
    <mergeCell ref="BH385:BI385"/>
    <mergeCell ref="BH386:BI386"/>
    <mergeCell ref="BK385:BL385"/>
    <mergeCell ref="BK386:BL386"/>
    <mergeCell ref="BK387:BL387"/>
    <mergeCell ref="BK388:BL388"/>
    <mergeCell ref="BK389:BL389"/>
    <mergeCell ref="BK390:BL390"/>
    <mergeCell ref="BK391:BL391"/>
    <mergeCell ref="BK392:BL392"/>
    <mergeCell ref="BK393:BL393"/>
    <mergeCell ref="BK394:BL394"/>
    <mergeCell ref="BK395:BL395"/>
    <mergeCell ref="BK396:BL396"/>
    <mergeCell ref="BN384:BS384"/>
    <mergeCell ref="BN385:BO385"/>
    <mergeCell ref="BP385:BQ385"/>
    <mergeCell ref="BR385:BS385"/>
    <mergeCell ref="BN386:BO386"/>
    <mergeCell ref="BP386:BQ386"/>
    <mergeCell ref="BR386:BS386"/>
    <mergeCell ref="BN387:BO387"/>
    <mergeCell ref="BP387:BQ387"/>
    <mergeCell ref="BR387:BS387"/>
    <mergeCell ref="BP388:BQ388"/>
    <mergeCell ref="BR388:BS388"/>
    <mergeCell ref="B1197:AD1197"/>
    <mergeCell ref="AH483:AI483"/>
    <mergeCell ref="AJ483:AK483"/>
    <mergeCell ref="AL483:AM483"/>
    <mergeCell ref="AH423:AI423"/>
    <mergeCell ref="AJ423:AK423"/>
    <mergeCell ref="AL423:AM423"/>
    <mergeCell ref="AN423:AO423"/>
    <mergeCell ref="AP423:AQ423"/>
    <mergeCell ref="AR423:AS423"/>
    <mergeCell ref="AH424:AI424"/>
    <mergeCell ref="AJ424:AK424"/>
    <mergeCell ref="AL424:AM424"/>
    <mergeCell ref="AN424:AO424"/>
    <mergeCell ref="AP424:AQ424"/>
    <mergeCell ref="AR424:AS424"/>
    <mergeCell ref="AH425:AI425"/>
    <mergeCell ref="AJ425:AK425"/>
    <mergeCell ref="AL425:AM425"/>
    <mergeCell ref="AN425:AO425"/>
    <mergeCell ref="AR425:AS425"/>
    <mergeCell ref="AH426:AI426"/>
    <mergeCell ref="AJ426:AK426"/>
    <mergeCell ref="AL426:AM426"/>
    <mergeCell ref="AN426:AO426"/>
    <mergeCell ref="AR426:AS426"/>
    <mergeCell ref="AH427:AI427"/>
    <mergeCell ref="B1186:AD1186"/>
    <mergeCell ref="C1187:AD1187"/>
    <mergeCell ref="AN427:AO427"/>
    <mergeCell ref="AR427:AS427"/>
    <mergeCell ref="AH428:AI428"/>
    <mergeCell ref="AJ428:AK428"/>
    <mergeCell ref="AL428:AM428"/>
    <mergeCell ref="AN428:AO428"/>
    <mergeCell ref="AR428:AS428"/>
    <mergeCell ref="AH429:AI429"/>
    <mergeCell ref="AJ429:AK429"/>
    <mergeCell ref="AL429:AM429"/>
    <mergeCell ref="AN429:AO429"/>
    <mergeCell ref="AR429:AS429"/>
    <mergeCell ref="AH430:AI430"/>
    <mergeCell ref="AJ430:AK430"/>
    <mergeCell ref="AL430:AM430"/>
    <mergeCell ref="AN430:AO430"/>
    <mergeCell ref="AR430:AS430"/>
    <mergeCell ref="AN431:AO431"/>
    <mergeCell ref="AR431:AS431"/>
    <mergeCell ref="AL427:AM427"/>
    <mergeCell ref="AH431:AI431"/>
    <mergeCell ref="AJ431:AK431"/>
    <mergeCell ref="AL431:AM431"/>
    <mergeCell ref="AH432:AI432"/>
    <mergeCell ref="AJ432:AK432"/>
    <mergeCell ref="AL432:AM432"/>
    <mergeCell ref="AN432:AO432"/>
    <mergeCell ref="AR432:AS432"/>
    <mergeCell ref="AH433:AI433"/>
    <mergeCell ref="AJ433:AK433"/>
    <mergeCell ref="AL433:AM433"/>
    <mergeCell ref="AN433:AO433"/>
    <mergeCell ref="AR433:AS433"/>
    <mergeCell ref="AH434:AI434"/>
    <mergeCell ref="AJ434:AK434"/>
    <mergeCell ref="AL434:AM434"/>
    <mergeCell ref="AN434:AO434"/>
    <mergeCell ref="AR434:AS434"/>
    <mergeCell ref="AN435:AO435"/>
    <mergeCell ref="AR435:AS435"/>
    <mergeCell ref="AH435:AI435"/>
    <mergeCell ref="AJ435:AK435"/>
    <mergeCell ref="AL435:AM435"/>
    <mergeCell ref="AH436:AI436"/>
    <mergeCell ref="AJ436:AK436"/>
    <mergeCell ref="AL436:AM436"/>
    <mergeCell ref="AN436:AO436"/>
    <mergeCell ref="AR436:AS436"/>
    <mergeCell ref="AH437:AI437"/>
    <mergeCell ref="AJ437:AK437"/>
    <mergeCell ref="AL437:AM437"/>
    <mergeCell ref="AN437:AO437"/>
    <mergeCell ref="AR437:AS437"/>
    <mergeCell ref="AH438:AI438"/>
    <mergeCell ref="AJ438:AK438"/>
    <mergeCell ref="AL438:AM438"/>
    <mergeCell ref="AN438:AO438"/>
    <mergeCell ref="AR438:AS438"/>
    <mergeCell ref="AN439:AO439"/>
    <mergeCell ref="AR439:AS439"/>
    <mergeCell ref="AH439:AI439"/>
    <mergeCell ref="AJ439:AK439"/>
    <mergeCell ref="AL439:AM439"/>
    <mergeCell ref="AH440:AI440"/>
    <mergeCell ref="AJ440:AK440"/>
    <mergeCell ref="AL440:AM440"/>
    <mergeCell ref="AN440:AO440"/>
    <mergeCell ref="AR440:AS440"/>
    <mergeCell ref="AH441:AI441"/>
    <mergeCell ref="AJ441:AK441"/>
    <mergeCell ref="AL441:AM441"/>
    <mergeCell ref="AN441:AO441"/>
    <mergeCell ref="AR441:AS441"/>
    <mergeCell ref="AH442:AI442"/>
    <mergeCell ref="AJ442:AK442"/>
    <mergeCell ref="AL442:AM442"/>
    <mergeCell ref="AN442:AO442"/>
    <mergeCell ref="AR442:AS442"/>
    <mergeCell ref="AP442:AQ442"/>
    <mergeCell ref="AN443:AO443"/>
    <mergeCell ref="AR443:AS443"/>
    <mergeCell ref="AH443:AI443"/>
    <mergeCell ref="AJ443:AK443"/>
    <mergeCell ref="AL443:AM443"/>
    <mergeCell ref="AP441:AQ441"/>
    <mergeCell ref="AH444:AI444"/>
    <mergeCell ref="AJ444:AK444"/>
    <mergeCell ref="AL444:AM444"/>
    <mergeCell ref="AN444:AO444"/>
    <mergeCell ref="AR444:AS444"/>
    <mergeCell ref="AH445:AI445"/>
    <mergeCell ref="AJ445:AK445"/>
    <mergeCell ref="AL445:AM445"/>
    <mergeCell ref="AN445:AO445"/>
    <mergeCell ref="AR445:AS445"/>
    <mergeCell ref="AH446:AI446"/>
    <mergeCell ref="AJ446:AK446"/>
    <mergeCell ref="AL446:AM446"/>
    <mergeCell ref="AN446:AO446"/>
    <mergeCell ref="AR446:AS446"/>
    <mergeCell ref="AP443:AQ443"/>
    <mergeCell ref="AP444:AQ444"/>
    <mergeCell ref="AP445:AQ445"/>
    <mergeCell ref="AP446:AQ446"/>
    <mergeCell ref="AJ447:AK447"/>
    <mergeCell ref="AL447:AM447"/>
    <mergeCell ref="AN447:AO447"/>
    <mergeCell ref="AR447:AS447"/>
    <mergeCell ref="AH448:AI448"/>
    <mergeCell ref="AJ448:AK448"/>
    <mergeCell ref="AL448:AM448"/>
    <mergeCell ref="AN448:AO448"/>
    <mergeCell ref="AR448:AS448"/>
    <mergeCell ref="AH449:AI449"/>
    <mergeCell ref="AJ449:AK449"/>
    <mergeCell ref="AL449:AM449"/>
    <mergeCell ref="AN449:AO449"/>
    <mergeCell ref="AR449:AS449"/>
    <mergeCell ref="AP447:AQ447"/>
    <mergeCell ref="AP448:AQ448"/>
    <mergeCell ref="AP449:AQ449"/>
    <mergeCell ref="AH453:AI453"/>
    <mergeCell ref="AJ453:AK453"/>
    <mergeCell ref="AL453:AM453"/>
    <mergeCell ref="AN453:AO453"/>
    <mergeCell ref="AR453:AS453"/>
    <mergeCell ref="AH454:AI454"/>
    <mergeCell ref="AJ454:AK454"/>
    <mergeCell ref="AL454:AM454"/>
    <mergeCell ref="AN454:AO454"/>
    <mergeCell ref="AR454:AS454"/>
    <mergeCell ref="AH455:AI455"/>
    <mergeCell ref="AJ455:AK455"/>
    <mergeCell ref="AL455:AM455"/>
    <mergeCell ref="AN455:AO455"/>
    <mergeCell ref="AR455:AS455"/>
    <mergeCell ref="AH450:AI450"/>
    <mergeCell ref="AJ450:AK450"/>
    <mergeCell ref="AL450:AM450"/>
    <mergeCell ref="AN450:AO450"/>
    <mergeCell ref="AR450:AS450"/>
    <mergeCell ref="AH451:AI451"/>
    <mergeCell ref="AJ451:AK451"/>
    <mergeCell ref="AL451:AM451"/>
    <mergeCell ref="AN451:AO451"/>
    <mergeCell ref="AR451:AS451"/>
    <mergeCell ref="AH452:AI452"/>
    <mergeCell ref="AJ452:AK452"/>
    <mergeCell ref="AL452:AM452"/>
    <mergeCell ref="AN452:AO452"/>
    <mergeCell ref="AR452:AS452"/>
    <mergeCell ref="AX445:AY445"/>
    <mergeCell ref="AX446:AY446"/>
    <mergeCell ref="AX447:AY447"/>
    <mergeCell ref="AX448:AY448"/>
    <mergeCell ref="AX449:AY449"/>
    <mergeCell ref="AX450:AY450"/>
    <mergeCell ref="AH462:AI462"/>
    <mergeCell ref="AJ462:AK462"/>
    <mergeCell ref="AL462:AM462"/>
    <mergeCell ref="AN462:AO462"/>
    <mergeCell ref="AR462:AS462"/>
    <mergeCell ref="AH459:AI459"/>
    <mergeCell ref="AJ459:AK459"/>
    <mergeCell ref="AL459:AM459"/>
    <mergeCell ref="AN459:AO459"/>
    <mergeCell ref="AR459:AS459"/>
    <mergeCell ref="AH460:AI460"/>
    <mergeCell ref="AJ460:AK460"/>
    <mergeCell ref="AL460:AM460"/>
    <mergeCell ref="AN460:AO460"/>
    <mergeCell ref="AR460:AS460"/>
    <mergeCell ref="AH461:AI461"/>
    <mergeCell ref="AN461:AO461"/>
    <mergeCell ref="AR461:AS461"/>
    <mergeCell ref="AH456:AI456"/>
    <mergeCell ref="AN456:AO456"/>
    <mergeCell ref="AR456:AS456"/>
    <mergeCell ref="AH457:AI457"/>
    <mergeCell ref="AJ457:AK457"/>
    <mergeCell ref="AL457:AM457"/>
    <mergeCell ref="AN457:AO457"/>
    <mergeCell ref="AR457:AS457"/>
    <mergeCell ref="AX428:AY428"/>
    <mergeCell ref="AX429:AY429"/>
    <mergeCell ref="AX430:AY430"/>
    <mergeCell ref="AX431:AY431"/>
    <mergeCell ref="AX432:AY432"/>
    <mergeCell ref="AX433:AY433"/>
    <mergeCell ref="AX434:AY434"/>
    <mergeCell ref="AX435:AY435"/>
    <mergeCell ref="AX436:AY436"/>
    <mergeCell ref="AX437:AY437"/>
    <mergeCell ref="AX438:AY438"/>
    <mergeCell ref="AX439:AY439"/>
    <mergeCell ref="AX440:AY440"/>
    <mergeCell ref="AX441:AY441"/>
    <mergeCell ref="AX442:AY442"/>
    <mergeCell ref="AX443:AY443"/>
    <mergeCell ref="AX444:AY444"/>
    <mergeCell ref="AX457:AY457"/>
    <mergeCell ref="AX458:AY458"/>
    <mergeCell ref="AX459:AY459"/>
    <mergeCell ref="AX460:AY460"/>
    <mergeCell ref="AX461:AY461"/>
    <mergeCell ref="AX462:AY462"/>
    <mergeCell ref="AX463:AY463"/>
    <mergeCell ref="AX464:AY464"/>
    <mergeCell ref="AX481:AY481"/>
    <mergeCell ref="B487:AD487"/>
    <mergeCell ref="AN481:AO481"/>
    <mergeCell ref="AP481:AQ481"/>
    <mergeCell ref="AH463:AI463"/>
    <mergeCell ref="AJ463:AK463"/>
    <mergeCell ref="AL463:AM463"/>
    <mergeCell ref="AN463:AO463"/>
    <mergeCell ref="AP463:AQ463"/>
    <mergeCell ref="AR463:AS463"/>
    <mergeCell ref="AH464:AI464"/>
    <mergeCell ref="AJ464:AK464"/>
    <mergeCell ref="AL464:AM464"/>
    <mergeCell ref="AN464:AO464"/>
    <mergeCell ref="AR464:AS464"/>
    <mergeCell ref="AJ461:AK461"/>
    <mergeCell ref="AL461:AM461"/>
    <mergeCell ref="AH458:AI458"/>
    <mergeCell ref="AJ458:AK458"/>
    <mergeCell ref="AL458:AM458"/>
    <mergeCell ref="AN458:AO458"/>
    <mergeCell ref="AR458:AS458"/>
    <mergeCell ref="AA464:AB464"/>
    <mergeCell ref="AC464:AD464"/>
    <mergeCell ref="AR818:AS818"/>
    <mergeCell ref="AH819:AI819"/>
    <mergeCell ref="AJ819:AK819"/>
    <mergeCell ref="AL819:AM819"/>
    <mergeCell ref="AN819:AO819"/>
    <mergeCell ref="AP819:AQ819"/>
    <mergeCell ref="AR819:AS819"/>
    <mergeCell ref="AH820:AI820"/>
    <mergeCell ref="AJ820:AK820"/>
    <mergeCell ref="AL820:AM820"/>
    <mergeCell ref="AN820:AO820"/>
    <mergeCell ref="AP820:AQ820"/>
    <mergeCell ref="AR820:AS820"/>
    <mergeCell ref="AH815:AI815"/>
    <mergeCell ref="AJ815:AK815"/>
    <mergeCell ref="AL815:AM815"/>
    <mergeCell ref="AN815:AO815"/>
    <mergeCell ref="AP815:AQ815"/>
    <mergeCell ref="AR815:AS815"/>
    <mergeCell ref="AH816:AI816"/>
    <mergeCell ref="AJ816:AK816"/>
    <mergeCell ref="AL816:AM816"/>
    <mergeCell ref="AN816:AO816"/>
    <mergeCell ref="AP816:AQ816"/>
    <mergeCell ref="AR816:AS816"/>
    <mergeCell ref="AH817:AI817"/>
    <mergeCell ref="AJ817:AK817"/>
    <mergeCell ref="AL817:AM817"/>
    <mergeCell ref="AN817:AO817"/>
    <mergeCell ref="AP817:AQ817"/>
    <mergeCell ref="AR817:AS817"/>
    <mergeCell ref="AH828:AI828"/>
    <mergeCell ref="AJ828:AK828"/>
    <mergeCell ref="AL828:AM828"/>
    <mergeCell ref="AN828:AO828"/>
    <mergeCell ref="AP828:AQ828"/>
    <mergeCell ref="AR828:AS828"/>
    <mergeCell ref="AH829:AI829"/>
    <mergeCell ref="AJ829:AK829"/>
    <mergeCell ref="AL829:AM829"/>
    <mergeCell ref="AN829:AO829"/>
    <mergeCell ref="AP829:AQ829"/>
    <mergeCell ref="AR829:AS829"/>
    <mergeCell ref="AH824:AI824"/>
    <mergeCell ref="AJ824:AK824"/>
    <mergeCell ref="AL824:AM824"/>
    <mergeCell ref="AN824:AO824"/>
    <mergeCell ref="AP824:AQ824"/>
    <mergeCell ref="AR824:AS824"/>
    <mergeCell ref="AH825:AI825"/>
    <mergeCell ref="AJ825:AK825"/>
    <mergeCell ref="AL825:AM825"/>
    <mergeCell ref="AN825:AO825"/>
    <mergeCell ref="AP825:AQ825"/>
    <mergeCell ref="AR825:AS825"/>
    <mergeCell ref="AH826:AI826"/>
    <mergeCell ref="AJ826:AK826"/>
    <mergeCell ref="AL826:AM826"/>
    <mergeCell ref="AN826:AO826"/>
    <mergeCell ref="AP826:AQ826"/>
    <mergeCell ref="AR826:AS826"/>
    <mergeCell ref="BN817:BO817"/>
    <mergeCell ref="BN818:BO818"/>
    <mergeCell ref="BK819:BL819"/>
    <mergeCell ref="AH827:AI827"/>
    <mergeCell ref="AJ827:AK827"/>
    <mergeCell ref="AL827:AM827"/>
    <mergeCell ref="AN827:AO827"/>
    <mergeCell ref="AP827:AQ827"/>
    <mergeCell ref="AR827:AS827"/>
    <mergeCell ref="AH821:AI821"/>
    <mergeCell ref="AJ821:AK821"/>
    <mergeCell ref="AL821:AM821"/>
    <mergeCell ref="AN821:AO821"/>
    <mergeCell ref="AP821:AQ821"/>
    <mergeCell ref="AR821:AS821"/>
    <mergeCell ref="AH822:AI822"/>
    <mergeCell ref="AJ822:AK822"/>
    <mergeCell ref="AL822:AM822"/>
    <mergeCell ref="AN822:AO822"/>
    <mergeCell ref="AP822:AQ822"/>
    <mergeCell ref="AR822:AS822"/>
    <mergeCell ref="AH823:AI823"/>
    <mergeCell ref="AJ823:AK823"/>
    <mergeCell ref="AL823:AM823"/>
    <mergeCell ref="AN823:AO823"/>
    <mergeCell ref="AP823:AQ823"/>
    <mergeCell ref="AR823:AS823"/>
    <mergeCell ref="AH818:AI818"/>
    <mergeCell ref="AJ818:AK818"/>
    <mergeCell ref="AL818:AM818"/>
    <mergeCell ref="AN818:AO818"/>
    <mergeCell ref="AP818:AQ818"/>
    <mergeCell ref="CJ737:DA737"/>
    <mergeCell ref="CJ738:CK738"/>
    <mergeCell ref="CL738:CM738"/>
    <mergeCell ref="CN738:CO738"/>
    <mergeCell ref="CP738:CQ738"/>
    <mergeCell ref="CR738:CS738"/>
    <mergeCell ref="CT738:CU738"/>
    <mergeCell ref="CV738:CW738"/>
    <mergeCell ref="CX738:CY738"/>
    <mergeCell ref="CZ738:DA738"/>
    <mergeCell ref="CJ739:CK739"/>
    <mergeCell ref="CL739:CM739"/>
    <mergeCell ref="CN739:CO739"/>
    <mergeCell ref="CP739:CQ739"/>
    <mergeCell ref="CR739:CS739"/>
    <mergeCell ref="CT739:CU739"/>
    <mergeCell ref="CV739:CW739"/>
    <mergeCell ref="CX739:CY739"/>
    <mergeCell ref="CZ739:DA739"/>
    <mergeCell ref="CJ740:CK740"/>
    <mergeCell ref="CL740:CM740"/>
    <mergeCell ref="CN740:CO740"/>
    <mergeCell ref="CP740:CQ740"/>
    <mergeCell ref="CR740:CS740"/>
    <mergeCell ref="CT740:CU740"/>
    <mergeCell ref="CV740:CW740"/>
    <mergeCell ref="CX740:CY740"/>
    <mergeCell ref="CZ740:DA740"/>
    <mergeCell ref="CJ741:CK741"/>
    <mergeCell ref="CL741:CM741"/>
    <mergeCell ref="CN741:CO741"/>
    <mergeCell ref="CP741:CQ741"/>
    <mergeCell ref="CR741:CS741"/>
    <mergeCell ref="CT741:CU741"/>
    <mergeCell ref="CV741:CW741"/>
    <mergeCell ref="CX741:CY741"/>
    <mergeCell ref="CZ741:DA741"/>
    <mergeCell ref="CJ742:CK742"/>
    <mergeCell ref="CL742:CM742"/>
    <mergeCell ref="CN742:CO742"/>
    <mergeCell ref="CP742:CQ742"/>
    <mergeCell ref="CR742:CS742"/>
    <mergeCell ref="CT742:CU742"/>
    <mergeCell ref="CV742:CW742"/>
    <mergeCell ref="CX742:CY742"/>
    <mergeCell ref="CZ742:DA742"/>
    <mergeCell ref="CJ743:CK743"/>
    <mergeCell ref="CL743:CM743"/>
    <mergeCell ref="CN743:CO743"/>
    <mergeCell ref="CP743:CQ743"/>
    <mergeCell ref="CR743:CS743"/>
    <mergeCell ref="CT743:CU743"/>
    <mergeCell ref="CV743:CW743"/>
    <mergeCell ref="CX743:CY743"/>
    <mergeCell ref="CZ743:DA743"/>
    <mergeCell ref="CJ744:CK744"/>
    <mergeCell ref="CL744:CM744"/>
    <mergeCell ref="CN744:CO744"/>
    <mergeCell ref="CP744:CQ744"/>
    <mergeCell ref="CR744:CS744"/>
    <mergeCell ref="CT744:CU744"/>
    <mergeCell ref="CV744:CW744"/>
    <mergeCell ref="CX744:CY744"/>
    <mergeCell ref="CZ744:DA744"/>
    <mergeCell ref="CJ745:CK745"/>
    <mergeCell ref="CL745:CM745"/>
    <mergeCell ref="CN745:CO745"/>
    <mergeCell ref="CP745:CQ745"/>
    <mergeCell ref="CR745:CS745"/>
    <mergeCell ref="CT745:CU745"/>
    <mergeCell ref="CV745:CW745"/>
    <mergeCell ref="CX745:CY745"/>
    <mergeCell ref="CZ745:DA745"/>
    <mergeCell ref="CJ746:CK746"/>
    <mergeCell ref="CL746:CM746"/>
    <mergeCell ref="CN746:CO746"/>
    <mergeCell ref="CP746:CQ746"/>
    <mergeCell ref="CR746:CS746"/>
    <mergeCell ref="CT746:CU746"/>
    <mergeCell ref="CV746:CW746"/>
    <mergeCell ref="CX746:CY746"/>
    <mergeCell ref="CZ746:DA746"/>
    <mergeCell ref="CJ747:CK747"/>
    <mergeCell ref="CL747:CM747"/>
    <mergeCell ref="CN747:CO747"/>
    <mergeCell ref="CP747:CQ747"/>
    <mergeCell ref="CR747:CS747"/>
    <mergeCell ref="CT747:CU747"/>
    <mergeCell ref="CV747:CW747"/>
    <mergeCell ref="CX747:CY747"/>
    <mergeCell ref="CZ747:DA747"/>
    <mergeCell ref="CJ748:CK748"/>
    <mergeCell ref="CL748:CM748"/>
    <mergeCell ref="CN748:CO748"/>
    <mergeCell ref="CP748:CQ748"/>
    <mergeCell ref="CR748:CS748"/>
    <mergeCell ref="CT748:CU748"/>
    <mergeCell ref="CV748:CW748"/>
    <mergeCell ref="CX748:CY748"/>
    <mergeCell ref="CZ748:DA748"/>
    <mergeCell ref="CJ749:CK749"/>
    <mergeCell ref="CL749:CM749"/>
    <mergeCell ref="CN749:CO749"/>
    <mergeCell ref="CP749:CQ749"/>
    <mergeCell ref="CR749:CS749"/>
    <mergeCell ref="CT749:CU749"/>
    <mergeCell ref="CV749:CW749"/>
    <mergeCell ref="CX749:CY749"/>
    <mergeCell ref="CZ749:DA749"/>
    <mergeCell ref="CJ750:CK750"/>
    <mergeCell ref="CL750:CM750"/>
    <mergeCell ref="CN750:CO750"/>
    <mergeCell ref="CP750:CQ750"/>
    <mergeCell ref="CR750:CS750"/>
    <mergeCell ref="CT750:CU750"/>
    <mergeCell ref="CV750:CW750"/>
    <mergeCell ref="CX750:CY750"/>
    <mergeCell ref="CZ750:DA750"/>
    <mergeCell ref="CJ751:CK751"/>
    <mergeCell ref="CL751:CM751"/>
    <mergeCell ref="CN751:CO751"/>
    <mergeCell ref="CP751:CQ751"/>
    <mergeCell ref="CR751:CS751"/>
    <mergeCell ref="CT751:CU751"/>
    <mergeCell ref="CV751:CW751"/>
    <mergeCell ref="CX751:CY751"/>
    <mergeCell ref="CZ751:DA751"/>
    <mergeCell ref="CJ752:CK752"/>
    <mergeCell ref="CL752:CM752"/>
    <mergeCell ref="CN752:CO752"/>
    <mergeCell ref="CP752:CQ752"/>
    <mergeCell ref="CR752:CS752"/>
    <mergeCell ref="CT752:CU752"/>
    <mergeCell ref="CV752:CW752"/>
    <mergeCell ref="CX752:CY752"/>
    <mergeCell ref="CZ752:DA752"/>
    <mergeCell ref="CJ753:CK753"/>
    <mergeCell ref="CL753:CM753"/>
    <mergeCell ref="CN753:CO753"/>
    <mergeCell ref="CP753:CQ753"/>
    <mergeCell ref="CR753:CS753"/>
    <mergeCell ref="CT753:CU753"/>
    <mergeCell ref="CV753:CW753"/>
    <mergeCell ref="CX753:CY753"/>
    <mergeCell ref="CZ753:DA753"/>
    <mergeCell ref="CJ754:CK754"/>
    <mergeCell ref="CL754:CM754"/>
    <mergeCell ref="CN754:CO754"/>
    <mergeCell ref="CP754:CQ754"/>
    <mergeCell ref="CR754:CS754"/>
    <mergeCell ref="CT754:CU754"/>
    <mergeCell ref="CV754:CW754"/>
    <mergeCell ref="CX754:CY754"/>
    <mergeCell ref="CZ754:DA754"/>
    <mergeCell ref="CJ755:CK755"/>
    <mergeCell ref="CL755:CM755"/>
    <mergeCell ref="CN755:CO755"/>
    <mergeCell ref="CP755:CQ755"/>
    <mergeCell ref="CR755:CS755"/>
    <mergeCell ref="CT755:CU755"/>
    <mergeCell ref="CV755:CW755"/>
    <mergeCell ref="CX755:CY755"/>
    <mergeCell ref="CZ755:DA755"/>
    <mergeCell ref="CJ756:CK756"/>
    <mergeCell ref="CL756:CM756"/>
    <mergeCell ref="CN756:CO756"/>
    <mergeCell ref="CP756:CQ756"/>
    <mergeCell ref="CR756:CS756"/>
    <mergeCell ref="CT756:CU756"/>
    <mergeCell ref="CV756:CW756"/>
    <mergeCell ref="CX756:CY756"/>
    <mergeCell ref="CZ756:DA756"/>
    <mergeCell ref="CJ757:CK757"/>
    <mergeCell ref="CL757:CM757"/>
    <mergeCell ref="CN757:CO757"/>
    <mergeCell ref="CP757:CQ757"/>
    <mergeCell ref="CR757:CS757"/>
    <mergeCell ref="CT757:CU757"/>
    <mergeCell ref="CV757:CW757"/>
    <mergeCell ref="CX757:CY757"/>
    <mergeCell ref="CZ757:DA757"/>
    <mergeCell ref="CJ758:CK758"/>
    <mergeCell ref="CL758:CM758"/>
    <mergeCell ref="CN758:CO758"/>
    <mergeCell ref="CP758:CQ758"/>
    <mergeCell ref="CR758:CS758"/>
    <mergeCell ref="CT758:CU758"/>
    <mergeCell ref="CV758:CW758"/>
    <mergeCell ref="CX758:CY758"/>
    <mergeCell ref="CZ758:DA758"/>
    <mergeCell ref="CJ759:CK759"/>
    <mergeCell ref="CL759:CM759"/>
    <mergeCell ref="CN759:CO759"/>
    <mergeCell ref="CP759:CQ759"/>
    <mergeCell ref="CR759:CS759"/>
    <mergeCell ref="CT759:CU759"/>
    <mergeCell ref="CV759:CW759"/>
    <mergeCell ref="CX759:CY759"/>
    <mergeCell ref="CZ759:DA759"/>
    <mergeCell ref="CJ760:CK760"/>
    <mergeCell ref="CL760:CM760"/>
    <mergeCell ref="CN760:CO760"/>
    <mergeCell ref="CP760:CQ760"/>
    <mergeCell ref="CR760:CS760"/>
    <mergeCell ref="CT760:CU760"/>
    <mergeCell ref="CV760:CW760"/>
    <mergeCell ref="CX760:CY760"/>
    <mergeCell ref="CZ760:DA760"/>
    <mergeCell ref="CJ761:CK761"/>
    <mergeCell ref="CL761:CM761"/>
    <mergeCell ref="CN761:CO761"/>
    <mergeCell ref="CP761:CQ761"/>
    <mergeCell ref="CR761:CS761"/>
    <mergeCell ref="CT761:CU761"/>
    <mergeCell ref="CV761:CW761"/>
    <mergeCell ref="CX761:CY761"/>
    <mergeCell ref="CZ761:DA761"/>
    <mergeCell ref="CJ762:CK762"/>
    <mergeCell ref="CL762:CM762"/>
    <mergeCell ref="CN762:CO762"/>
    <mergeCell ref="CP762:CQ762"/>
    <mergeCell ref="CR762:CS762"/>
    <mergeCell ref="CT762:CU762"/>
    <mergeCell ref="CV762:CW762"/>
    <mergeCell ref="CX762:CY762"/>
    <mergeCell ref="CZ762:DA762"/>
    <mergeCell ref="CJ763:CK763"/>
    <mergeCell ref="CL763:CM763"/>
    <mergeCell ref="CN763:CO763"/>
    <mergeCell ref="CP763:CQ763"/>
    <mergeCell ref="CR763:CS763"/>
    <mergeCell ref="CT763:CU763"/>
    <mergeCell ref="CV763:CW763"/>
    <mergeCell ref="CX763:CY763"/>
    <mergeCell ref="CZ763:DA763"/>
    <mergeCell ref="CJ764:CK764"/>
    <mergeCell ref="CL764:CM764"/>
    <mergeCell ref="CN764:CO764"/>
    <mergeCell ref="CP764:CQ764"/>
    <mergeCell ref="CR764:CS764"/>
    <mergeCell ref="CT764:CU764"/>
    <mergeCell ref="CV764:CW764"/>
    <mergeCell ref="CX764:CY764"/>
    <mergeCell ref="CZ764:DA764"/>
    <mergeCell ref="CJ765:CK765"/>
    <mergeCell ref="CL765:CM765"/>
    <mergeCell ref="CN765:CO765"/>
    <mergeCell ref="CP765:CQ765"/>
    <mergeCell ref="CR765:CS765"/>
    <mergeCell ref="CT765:CU765"/>
    <mergeCell ref="CV765:CW765"/>
    <mergeCell ref="CX765:CY765"/>
    <mergeCell ref="CZ765:DA765"/>
    <mergeCell ref="CJ766:CK766"/>
    <mergeCell ref="CL766:CM766"/>
    <mergeCell ref="CN766:CO766"/>
    <mergeCell ref="CP766:CQ766"/>
    <mergeCell ref="CR766:CS766"/>
    <mergeCell ref="CT766:CU766"/>
    <mergeCell ref="CV766:CW766"/>
    <mergeCell ref="CX766:CY766"/>
    <mergeCell ref="CZ766:DA766"/>
    <mergeCell ref="CJ767:CK767"/>
    <mergeCell ref="CL767:CM767"/>
    <mergeCell ref="CN767:CO767"/>
    <mergeCell ref="CP767:CQ767"/>
    <mergeCell ref="CR767:CS767"/>
    <mergeCell ref="CT767:CU767"/>
    <mergeCell ref="CV767:CW767"/>
    <mergeCell ref="CX767:CY767"/>
    <mergeCell ref="CZ767:DA767"/>
    <mergeCell ref="CJ768:CK768"/>
    <mergeCell ref="CL768:CM768"/>
    <mergeCell ref="CN768:CO768"/>
    <mergeCell ref="CP768:CQ768"/>
    <mergeCell ref="CR768:CS768"/>
    <mergeCell ref="CT768:CU768"/>
    <mergeCell ref="CV768:CW768"/>
    <mergeCell ref="CX768:CY768"/>
    <mergeCell ref="CZ768:DA768"/>
    <mergeCell ref="CJ769:CK769"/>
    <mergeCell ref="CL769:CM769"/>
    <mergeCell ref="CN769:CO769"/>
    <mergeCell ref="CP769:CQ769"/>
    <mergeCell ref="CR769:CS769"/>
    <mergeCell ref="CT769:CU769"/>
    <mergeCell ref="CV769:CW769"/>
    <mergeCell ref="CX769:CY769"/>
    <mergeCell ref="CZ769:DA769"/>
    <mergeCell ref="CJ770:CK770"/>
    <mergeCell ref="CL770:CM770"/>
    <mergeCell ref="CN770:CO770"/>
    <mergeCell ref="CP770:CQ770"/>
    <mergeCell ref="CR770:CS770"/>
    <mergeCell ref="CT770:CU770"/>
    <mergeCell ref="CV770:CW770"/>
    <mergeCell ref="CX770:CY770"/>
    <mergeCell ref="CZ770:DA770"/>
    <mergeCell ref="CJ771:CK771"/>
    <mergeCell ref="CL771:CM771"/>
    <mergeCell ref="CN771:CO771"/>
    <mergeCell ref="CP771:CQ771"/>
    <mergeCell ref="CR771:CS771"/>
    <mergeCell ref="CT771:CU771"/>
    <mergeCell ref="CV771:CW771"/>
    <mergeCell ref="CX771:CY771"/>
    <mergeCell ref="CZ771:DA771"/>
    <mergeCell ref="CJ772:CK772"/>
    <mergeCell ref="CL772:CM772"/>
    <mergeCell ref="CN772:CO772"/>
    <mergeCell ref="CP772:CQ772"/>
    <mergeCell ref="CR772:CS772"/>
    <mergeCell ref="CT772:CU772"/>
    <mergeCell ref="CV772:CW772"/>
    <mergeCell ref="CX772:CY772"/>
    <mergeCell ref="CZ772:DA772"/>
    <mergeCell ref="CJ773:CK773"/>
    <mergeCell ref="CL773:CM773"/>
    <mergeCell ref="CN773:CO773"/>
    <mergeCell ref="CP773:CQ773"/>
    <mergeCell ref="CR773:CS773"/>
    <mergeCell ref="CT773:CU773"/>
    <mergeCell ref="CV773:CW773"/>
    <mergeCell ref="CX773:CY773"/>
    <mergeCell ref="CZ773:DA773"/>
    <mergeCell ref="CJ774:CK774"/>
    <mergeCell ref="CL774:CM774"/>
    <mergeCell ref="CN774:CO774"/>
    <mergeCell ref="CP774:CQ774"/>
    <mergeCell ref="CR774:CS774"/>
    <mergeCell ref="CT774:CU774"/>
    <mergeCell ref="CV774:CW774"/>
    <mergeCell ref="CX774:CY774"/>
    <mergeCell ref="CZ774:DA774"/>
    <mergeCell ref="CJ775:CK775"/>
    <mergeCell ref="CL775:CM775"/>
    <mergeCell ref="CN775:CO775"/>
    <mergeCell ref="CP775:CQ775"/>
    <mergeCell ref="CR775:CS775"/>
    <mergeCell ref="CT775:CU775"/>
    <mergeCell ref="CV775:CW775"/>
    <mergeCell ref="CX775:CY775"/>
    <mergeCell ref="CZ775:DA775"/>
    <mergeCell ref="CJ776:CK776"/>
    <mergeCell ref="CL776:CM776"/>
    <mergeCell ref="CN776:CO776"/>
    <mergeCell ref="CP776:CQ776"/>
    <mergeCell ref="CR776:CS776"/>
    <mergeCell ref="CT776:CU776"/>
    <mergeCell ref="CV776:CW776"/>
    <mergeCell ref="CX776:CY776"/>
    <mergeCell ref="CZ776:DA776"/>
    <mergeCell ref="CJ777:CK777"/>
    <mergeCell ref="CL777:CM777"/>
    <mergeCell ref="CN777:CO777"/>
    <mergeCell ref="CP777:CQ777"/>
    <mergeCell ref="CR777:CS777"/>
    <mergeCell ref="CT777:CU777"/>
    <mergeCell ref="CV777:CW777"/>
    <mergeCell ref="CX777:CY777"/>
    <mergeCell ref="CZ777:DA777"/>
    <mergeCell ref="CJ778:CK778"/>
    <mergeCell ref="CL778:CM778"/>
    <mergeCell ref="CN778:CO778"/>
    <mergeCell ref="CP778:CQ778"/>
    <mergeCell ref="CR778:CS778"/>
    <mergeCell ref="CT778:CU778"/>
    <mergeCell ref="CV778:CW778"/>
    <mergeCell ref="CX778:CY778"/>
    <mergeCell ref="CZ778:DA778"/>
    <mergeCell ref="CJ779:CK779"/>
    <mergeCell ref="CL779:CM779"/>
    <mergeCell ref="CN779:CO779"/>
    <mergeCell ref="CP779:CQ779"/>
    <mergeCell ref="CR779:CS779"/>
    <mergeCell ref="CT779:CU779"/>
    <mergeCell ref="CV779:CW779"/>
    <mergeCell ref="CX779:CY779"/>
    <mergeCell ref="CZ779:DA779"/>
    <mergeCell ref="CJ780:CK780"/>
    <mergeCell ref="CL780:CM780"/>
    <mergeCell ref="CN780:CO780"/>
    <mergeCell ref="CP780:CQ780"/>
    <mergeCell ref="CR780:CS780"/>
    <mergeCell ref="CT780:CU780"/>
    <mergeCell ref="CV780:CW780"/>
    <mergeCell ref="CX780:CY780"/>
    <mergeCell ref="CZ780:DA780"/>
    <mergeCell ref="CJ781:CK781"/>
    <mergeCell ref="CL781:CM781"/>
    <mergeCell ref="CN781:CO781"/>
    <mergeCell ref="CP781:CQ781"/>
    <mergeCell ref="CR781:CS781"/>
    <mergeCell ref="CT781:CU781"/>
    <mergeCell ref="CV781:CW781"/>
    <mergeCell ref="CX781:CY781"/>
    <mergeCell ref="CZ781:DA781"/>
    <mergeCell ref="CJ782:CK782"/>
    <mergeCell ref="CL782:CM782"/>
    <mergeCell ref="CN782:CO782"/>
    <mergeCell ref="CP782:CQ782"/>
    <mergeCell ref="CR782:CS782"/>
    <mergeCell ref="CT782:CU782"/>
    <mergeCell ref="CV782:CW782"/>
    <mergeCell ref="CX782:CY782"/>
    <mergeCell ref="CZ782:DA782"/>
    <mergeCell ref="CJ783:CK783"/>
    <mergeCell ref="CL783:CM783"/>
    <mergeCell ref="CN783:CO783"/>
    <mergeCell ref="CP783:CQ783"/>
    <mergeCell ref="CR783:CS783"/>
    <mergeCell ref="CT783:CU783"/>
    <mergeCell ref="CV783:CW783"/>
    <mergeCell ref="CX783:CY783"/>
    <mergeCell ref="CZ783:DA783"/>
    <mergeCell ref="CJ784:CK784"/>
    <mergeCell ref="CL784:CM784"/>
    <mergeCell ref="CN784:CO784"/>
    <mergeCell ref="CP784:CQ784"/>
    <mergeCell ref="CR784:CS784"/>
    <mergeCell ref="CT784:CU784"/>
    <mergeCell ref="CV784:CW784"/>
    <mergeCell ref="CX784:CY784"/>
    <mergeCell ref="CZ784:DA784"/>
    <mergeCell ref="CJ785:CK785"/>
    <mergeCell ref="CL785:CM785"/>
    <mergeCell ref="CN785:CO785"/>
    <mergeCell ref="CP785:CQ785"/>
    <mergeCell ref="CR785:CS785"/>
    <mergeCell ref="CT785:CU785"/>
    <mergeCell ref="CV785:CW785"/>
    <mergeCell ref="CX785:CY785"/>
    <mergeCell ref="CZ785:DA785"/>
    <mergeCell ref="CJ786:CK786"/>
    <mergeCell ref="CL786:CM786"/>
    <mergeCell ref="CN786:CO786"/>
    <mergeCell ref="CP786:CQ786"/>
    <mergeCell ref="CR786:CS786"/>
    <mergeCell ref="CT786:CU786"/>
    <mergeCell ref="CV786:CW786"/>
    <mergeCell ref="CX786:CY786"/>
    <mergeCell ref="CZ786:DA786"/>
    <mergeCell ref="CJ787:CK787"/>
    <mergeCell ref="CL787:CM787"/>
    <mergeCell ref="CN787:CO787"/>
    <mergeCell ref="CP787:CQ787"/>
    <mergeCell ref="CR787:CS787"/>
    <mergeCell ref="CT787:CU787"/>
    <mergeCell ref="CV787:CW787"/>
    <mergeCell ref="CX787:CY787"/>
    <mergeCell ref="CZ787:DA787"/>
    <mergeCell ref="CJ788:CK788"/>
    <mergeCell ref="CL788:CM788"/>
    <mergeCell ref="CN788:CO788"/>
    <mergeCell ref="CP788:CQ788"/>
    <mergeCell ref="CR788:CS788"/>
    <mergeCell ref="CT788:CU788"/>
    <mergeCell ref="CV788:CW788"/>
    <mergeCell ref="CX788:CY788"/>
    <mergeCell ref="CZ788:DA788"/>
    <mergeCell ref="CJ789:CK789"/>
    <mergeCell ref="CL789:CM789"/>
    <mergeCell ref="CN789:CO789"/>
    <mergeCell ref="CP789:CQ789"/>
    <mergeCell ref="CR789:CS789"/>
    <mergeCell ref="CT789:CU789"/>
    <mergeCell ref="CV789:CW789"/>
    <mergeCell ref="CX789:CY789"/>
    <mergeCell ref="CZ789:DA789"/>
    <mergeCell ref="CJ790:CK790"/>
    <mergeCell ref="CL790:CM790"/>
    <mergeCell ref="CN790:CO790"/>
    <mergeCell ref="CP790:CQ790"/>
    <mergeCell ref="CR790:CS790"/>
    <mergeCell ref="CT790:CU790"/>
    <mergeCell ref="CV790:CW790"/>
    <mergeCell ref="CX790:CY790"/>
    <mergeCell ref="CZ790:DA790"/>
    <mergeCell ref="CJ791:CK791"/>
    <mergeCell ref="CL791:CM791"/>
    <mergeCell ref="CN791:CO791"/>
    <mergeCell ref="CP791:CQ791"/>
    <mergeCell ref="CR791:CS791"/>
    <mergeCell ref="CT791:CU791"/>
    <mergeCell ref="CV791:CW791"/>
    <mergeCell ref="CX791:CY791"/>
    <mergeCell ref="CZ791:DA791"/>
    <mergeCell ref="DI756:DJ756"/>
    <mergeCell ref="DI757:DJ757"/>
    <mergeCell ref="CJ796:CK796"/>
    <mergeCell ref="CL796:CM796"/>
    <mergeCell ref="CN796:CO796"/>
    <mergeCell ref="CP796:CQ796"/>
    <mergeCell ref="CR796:CS796"/>
    <mergeCell ref="CT796:CU796"/>
    <mergeCell ref="CV796:CW796"/>
    <mergeCell ref="CX796:CY796"/>
    <mergeCell ref="CZ796:DA796"/>
    <mergeCell ref="CJ797:CK797"/>
    <mergeCell ref="CL797:CM797"/>
    <mergeCell ref="CN797:CO797"/>
    <mergeCell ref="CP797:CQ797"/>
    <mergeCell ref="CR797:CS797"/>
    <mergeCell ref="CT797:CU797"/>
    <mergeCell ref="CV797:CW797"/>
    <mergeCell ref="CX797:CY797"/>
    <mergeCell ref="CZ797:DA797"/>
    <mergeCell ref="CJ794:CK794"/>
    <mergeCell ref="CL794:CM794"/>
    <mergeCell ref="CN794:CO794"/>
    <mergeCell ref="CP794:CQ794"/>
    <mergeCell ref="CR794:CS794"/>
    <mergeCell ref="CT794:CU794"/>
    <mergeCell ref="CV794:CW794"/>
    <mergeCell ref="CX794:CY794"/>
    <mergeCell ref="CZ794:DA794"/>
    <mergeCell ref="CJ795:CK795"/>
    <mergeCell ref="CL795:CM795"/>
    <mergeCell ref="CN795:CO795"/>
    <mergeCell ref="DI773:DJ773"/>
    <mergeCell ref="DI774:DJ774"/>
    <mergeCell ref="CJ798:CK798"/>
    <mergeCell ref="CL798:CM798"/>
    <mergeCell ref="CN798:CO798"/>
    <mergeCell ref="CP798:CQ798"/>
    <mergeCell ref="CR798:CS798"/>
    <mergeCell ref="CT798:CU798"/>
    <mergeCell ref="CV798:CW798"/>
    <mergeCell ref="CX798:CY798"/>
    <mergeCell ref="CZ798:DA798"/>
    <mergeCell ref="CZ799:DA799"/>
    <mergeCell ref="DF738:DG738"/>
    <mergeCell ref="DI738:DJ738"/>
    <mergeCell ref="DF739:DG739"/>
    <mergeCell ref="DI739:DJ739"/>
    <mergeCell ref="DI740:DJ740"/>
    <mergeCell ref="DI741:DJ741"/>
    <mergeCell ref="DI742:DJ742"/>
    <mergeCell ref="DI743:DJ743"/>
    <mergeCell ref="DI744:DJ744"/>
    <mergeCell ref="DI745:DJ745"/>
    <mergeCell ref="DI746:DJ746"/>
    <mergeCell ref="DI747:DJ747"/>
    <mergeCell ref="DI748:DJ748"/>
    <mergeCell ref="DI749:DJ749"/>
    <mergeCell ref="DI750:DJ750"/>
    <mergeCell ref="DI751:DJ751"/>
    <mergeCell ref="DI752:DJ752"/>
    <mergeCell ref="DI753:DJ753"/>
    <mergeCell ref="DI754:DJ754"/>
    <mergeCell ref="DI755:DJ755"/>
    <mergeCell ref="DI799:DJ799"/>
    <mergeCell ref="B803:AD803"/>
    <mergeCell ref="CH817:CI817"/>
    <mergeCell ref="CH818:CI818"/>
    <mergeCell ref="CH819:CI819"/>
    <mergeCell ref="CH820:CI820"/>
    <mergeCell ref="CH821:CI821"/>
    <mergeCell ref="CH822:CI822"/>
    <mergeCell ref="CH823:CI823"/>
    <mergeCell ref="CH824:CI824"/>
    <mergeCell ref="DI775:DJ775"/>
    <mergeCell ref="DI776:DJ776"/>
    <mergeCell ref="DI777:DJ777"/>
    <mergeCell ref="DI778:DJ778"/>
    <mergeCell ref="DI779:DJ779"/>
    <mergeCell ref="DI780:DJ780"/>
    <mergeCell ref="DI781:DJ781"/>
    <mergeCell ref="DI782:DJ782"/>
    <mergeCell ref="DI783:DJ783"/>
    <mergeCell ref="DI784:DJ784"/>
    <mergeCell ref="DI785:DJ785"/>
    <mergeCell ref="DI786:DJ786"/>
    <mergeCell ref="DI787:DJ787"/>
    <mergeCell ref="DI788:DJ788"/>
    <mergeCell ref="DI789:DJ789"/>
    <mergeCell ref="DI790:DJ790"/>
    <mergeCell ref="DI791:DJ791"/>
    <mergeCell ref="CP795:CQ795"/>
    <mergeCell ref="CR795:CS795"/>
    <mergeCell ref="CT795:CU795"/>
    <mergeCell ref="CV795:CW795"/>
    <mergeCell ref="CX795:CY795"/>
    <mergeCell ref="DC747:DD747"/>
    <mergeCell ref="DC748:DD748"/>
    <mergeCell ref="DC749:DD749"/>
    <mergeCell ref="DC750:DD750"/>
    <mergeCell ref="DC751:DD751"/>
    <mergeCell ref="DC752:DD752"/>
    <mergeCell ref="DC753:DD753"/>
    <mergeCell ref="DC754:DD754"/>
    <mergeCell ref="DC755:DD755"/>
    <mergeCell ref="DC756:DD756"/>
    <mergeCell ref="DI792:DJ792"/>
    <mergeCell ref="DI793:DJ793"/>
    <mergeCell ref="DI794:DJ794"/>
    <mergeCell ref="DI795:DJ795"/>
    <mergeCell ref="DI796:DJ796"/>
    <mergeCell ref="DI797:DJ797"/>
    <mergeCell ref="DI798:DJ798"/>
    <mergeCell ref="DI758:DJ758"/>
    <mergeCell ref="DI759:DJ759"/>
    <mergeCell ref="DI760:DJ760"/>
    <mergeCell ref="DI761:DJ761"/>
    <mergeCell ref="DI762:DJ762"/>
    <mergeCell ref="DI763:DJ763"/>
    <mergeCell ref="DI764:DJ764"/>
    <mergeCell ref="DI765:DJ765"/>
    <mergeCell ref="DI766:DJ766"/>
    <mergeCell ref="DI767:DJ767"/>
    <mergeCell ref="DI768:DJ768"/>
    <mergeCell ref="DI769:DJ769"/>
    <mergeCell ref="DI770:DJ770"/>
    <mergeCell ref="DI771:DJ771"/>
    <mergeCell ref="DI772:DJ772"/>
    <mergeCell ref="DL737:DQ737"/>
    <mergeCell ref="DL738:DM738"/>
    <mergeCell ref="DN738:DO738"/>
    <mergeCell ref="DL739:DM739"/>
    <mergeCell ref="DN739:DO739"/>
    <mergeCell ref="DL740:DM740"/>
    <mergeCell ref="DN740:DO740"/>
    <mergeCell ref="DN741:DO741"/>
    <mergeCell ref="DC738:DD738"/>
    <mergeCell ref="DC739:DD739"/>
    <mergeCell ref="DC740:DD740"/>
    <mergeCell ref="DC741:DD741"/>
    <mergeCell ref="DC742:DD742"/>
    <mergeCell ref="DC743:DD743"/>
    <mergeCell ref="DC744:DD744"/>
    <mergeCell ref="DC745:DD745"/>
    <mergeCell ref="DC746:DD746"/>
    <mergeCell ref="DP738:DQ738"/>
    <mergeCell ref="DP739:DQ739"/>
    <mergeCell ref="DP740:DQ740"/>
    <mergeCell ref="DP741:DQ741"/>
    <mergeCell ref="DC757:DD757"/>
    <mergeCell ref="DC758:DD758"/>
    <mergeCell ref="DC759:DD759"/>
    <mergeCell ref="DC760:DD760"/>
    <mergeCell ref="DC761:DD761"/>
    <mergeCell ref="DC762:DD762"/>
    <mergeCell ref="DC763:DD763"/>
    <mergeCell ref="DC764:DD764"/>
    <mergeCell ref="DC765:DD765"/>
    <mergeCell ref="DC766:DD766"/>
    <mergeCell ref="DC767:DD767"/>
    <mergeCell ref="DC768:DD768"/>
    <mergeCell ref="DC769:DD769"/>
    <mergeCell ref="DC770:DD770"/>
    <mergeCell ref="DC771:DD771"/>
    <mergeCell ref="DC772:DD772"/>
    <mergeCell ref="DC773:DD773"/>
    <mergeCell ref="DC774:DD774"/>
    <mergeCell ref="DC775:DD775"/>
    <mergeCell ref="DC776:DD776"/>
    <mergeCell ref="DC777:DD777"/>
    <mergeCell ref="DC778:DD778"/>
    <mergeCell ref="DC779:DD779"/>
    <mergeCell ref="DC780:DD780"/>
    <mergeCell ref="DC781:DD781"/>
    <mergeCell ref="DC782:DD782"/>
    <mergeCell ref="DC783:DD783"/>
    <mergeCell ref="DC784:DD784"/>
    <mergeCell ref="DC785:DD785"/>
    <mergeCell ref="DC786:DD786"/>
    <mergeCell ref="DC787:DD787"/>
    <mergeCell ref="DC788:DD788"/>
    <mergeCell ref="DC789:DD789"/>
    <mergeCell ref="DC790:DD790"/>
    <mergeCell ref="BN814:CC814"/>
    <mergeCell ref="B836:AD836"/>
    <mergeCell ref="CH830:CI830"/>
    <mergeCell ref="AU847:AV847"/>
    <mergeCell ref="AU848:AV848"/>
    <mergeCell ref="AU849:AV849"/>
    <mergeCell ref="BC847:BD847"/>
    <mergeCell ref="BE847:BF847"/>
    <mergeCell ref="BC848:BD848"/>
    <mergeCell ref="BE848:BF848"/>
    <mergeCell ref="AP849:AQ849"/>
    <mergeCell ref="CH825:CI825"/>
    <mergeCell ref="CH826:CI826"/>
    <mergeCell ref="CH827:CI827"/>
    <mergeCell ref="CH828:CI828"/>
    <mergeCell ref="CH829:CI829"/>
    <mergeCell ref="CE815:CF815"/>
    <mergeCell ref="CH815:CI815"/>
    <mergeCell ref="CE816:CF816"/>
    <mergeCell ref="CH816:CI816"/>
    <mergeCell ref="AN830:AO830"/>
    <mergeCell ref="AP830:AQ830"/>
    <mergeCell ref="BN815:BO815"/>
    <mergeCell ref="BN816:BO816"/>
    <mergeCell ref="AY816:AZ816"/>
    <mergeCell ref="BA816:BB816"/>
    <mergeCell ref="BC816:BD816"/>
    <mergeCell ref="BE816:BF816"/>
    <mergeCell ref="BG816:BH816"/>
    <mergeCell ref="AH849:AI849"/>
    <mergeCell ref="AJ849:AK849"/>
    <mergeCell ref="AX847:AY847"/>
    <mergeCell ref="DC791:DD791"/>
    <mergeCell ref="DC792:DD792"/>
    <mergeCell ref="DC793:DD793"/>
    <mergeCell ref="DC794:DD794"/>
    <mergeCell ref="DC795:DD795"/>
    <mergeCell ref="DC796:DD796"/>
    <mergeCell ref="DC797:DD797"/>
    <mergeCell ref="DC798:DD798"/>
    <mergeCell ref="DC799:DD799"/>
    <mergeCell ref="CZ795:DA795"/>
    <mergeCell ref="CJ792:CK792"/>
    <mergeCell ref="CL792:CM792"/>
    <mergeCell ref="CN792:CO792"/>
    <mergeCell ref="CP792:CQ792"/>
    <mergeCell ref="CR792:CS792"/>
    <mergeCell ref="CT792:CU792"/>
    <mergeCell ref="CV792:CW792"/>
    <mergeCell ref="CX792:CY792"/>
    <mergeCell ref="CZ792:DA792"/>
    <mergeCell ref="CJ793:CK793"/>
    <mergeCell ref="CL793:CM793"/>
    <mergeCell ref="CN793:CO793"/>
    <mergeCell ref="CT793:CU793"/>
    <mergeCell ref="CV793:CW793"/>
    <mergeCell ref="CX793:CY793"/>
    <mergeCell ref="CZ793:DA793"/>
    <mergeCell ref="CP793:CQ793"/>
    <mergeCell ref="CR793:CS793"/>
    <mergeCell ref="AL852:AM852"/>
    <mergeCell ref="AN852:AO852"/>
    <mergeCell ref="AR852:AS852"/>
    <mergeCell ref="AH853:AI853"/>
    <mergeCell ref="AJ853:AK853"/>
    <mergeCell ref="AL853:AM853"/>
    <mergeCell ref="AN853:AO853"/>
    <mergeCell ref="AR853:AS853"/>
    <mergeCell ref="AH854:AI854"/>
    <mergeCell ref="AU856:AV856"/>
    <mergeCell ref="AU857:AV857"/>
    <mergeCell ref="AP852:AQ852"/>
    <mergeCell ref="AP853:AQ853"/>
    <mergeCell ref="AP854:AQ854"/>
    <mergeCell ref="AP855:AQ855"/>
    <mergeCell ref="AX850:AY850"/>
    <mergeCell ref="AX851:AY851"/>
    <mergeCell ref="AX852:AY852"/>
    <mergeCell ref="AX853:AY853"/>
    <mergeCell ref="AX854:AY854"/>
    <mergeCell ref="AX855:AY855"/>
    <mergeCell ref="AX856:AY856"/>
    <mergeCell ref="AX857:AY857"/>
    <mergeCell ref="AX848:AY848"/>
    <mergeCell ref="AX849:AY849"/>
    <mergeCell ref="AH855:AI855"/>
    <mergeCell ref="AJ855:AK855"/>
    <mergeCell ref="AL855:AM855"/>
    <mergeCell ref="AN855:AO855"/>
    <mergeCell ref="AR855:AS855"/>
    <mergeCell ref="AH856:AI856"/>
    <mergeCell ref="AJ856:AK856"/>
    <mergeCell ref="AL856:AM856"/>
    <mergeCell ref="AN856:AO856"/>
    <mergeCell ref="AR856:AS856"/>
    <mergeCell ref="AH857:AI857"/>
    <mergeCell ref="AJ857:AK857"/>
    <mergeCell ref="AL857:AM857"/>
    <mergeCell ref="AN857:AO857"/>
    <mergeCell ref="AR857:AS857"/>
    <mergeCell ref="AN850:AO850"/>
    <mergeCell ref="AR850:AS850"/>
    <mergeCell ref="AH851:AI851"/>
    <mergeCell ref="AU850:AV850"/>
    <mergeCell ref="AU851:AV851"/>
    <mergeCell ref="AU852:AV852"/>
    <mergeCell ref="AU853:AV853"/>
    <mergeCell ref="AU854:AV854"/>
    <mergeCell ref="AU855:AV855"/>
    <mergeCell ref="AJ851:AK851"/>
    <mergeCell ref="AL851:AM851"/>
    <mergeCell ref="AN851:AO851"/>
    <mergeCell ref="AR851:AS851"/>
    <mergeCell ref="AH852:AI852"/>
    <mergeCell ref="AJ852:AK852"/>
    <mergeCell ref="AH847:AI847"/>
    <mergeCell ref="AJ847:AK847"/>
    <mergeCell ref="AL847:AM847"/>
    <mergeCell ref="AN847:AO847"/>
    <mergeCell ref="AP847:AQ847"/>
    <mergeCell ref="AR847:AS847"/>
    <mergeCell ref="AH848:AI848"/>
    <mergeCell ref="AJ848:AK848"/>
    <mergeCell ref="AL849:AM849"/>
    <mergeCell ref="AN849:AO849"/>
    <mergeCell ref="AR849:AS849"/>
    <mergeCell ref="AH850:AI850"/>
    <mergeCell ref="AJ850:AK850"/>
    <mergeCell ref="AL850:AM850"/>
    <mergeCell ref="AL848:AM848"/>
    <mergeCell ref="AN848:AO848"/>
    <mergeCell ref="AP848:AQ848"/>
    <mergeCell ref="AR848:AS848"/>
    <mergeCell ref="BS847:BT847"/>
    <mergeCell ref="BU847:BV847"/>
    <mergeCell ref="BS848:BT848"/>
    <mergeCell ref="BU848:BV848"/>
    <mergeCell ref="BS849:BT849"/>
    <mergeCell ref="BU849:BV849"/>
    <mergeCell ref="BU850:BV850"/>
    <mergeCell ref="B861:AD861"/>
    <mergeCell ref="AH938:AI938"/>
    <mergeCell ref="AJ938:AK938"/>
    <mergeCell ref="AL938:AM938"/>
    <mergeCell ref="AH878:AI878"/>
    <mergeCell ref="AJ878:AK878"/>
    <mergeCell ref="AL878:AM878"/>
    <mergeCell ref="AN878:AO878"/>
    <mergeCell ref="AP878:AQ878"/>
    <mergeCell ref="AR878:AS878"/>
    <mergeCell ref="AH879:AI879"/>
    <mergeCell ref="AJ879:AK879"/>
    <mergeCell ref="AL879:AM879"/>
    <mergeCell ref="AN879:AO879"/>
    <mergeCell ref="AP879:AQ879"/>
    <mergeCell ref="AR879:AS879"/>
    <mergeCell ref="AH880:AI880"/>
    <mergeCell ref="AJ880:AK880"/>
    <mergeCell ref="AL880:AM880"/>
    <mergeCell ref="AP850:AQ850"/>
    <mergeCell ref="AP851:AQ851"/>
    <mergeCell ref="AN880:AO880"/>
    <mergeCell ref="AP880:AQ880"/>
    <mergeCell ref="AR880:AS880"/>
    <mergeCell ref="AH881:AI881"/>
    <mergeCell ref="AN881:AO881"/>
    <mergeCell ref="AP881:AQ881"/>
    <mergeCell ref="AR881:AS881"/>
    <mergeCell ref="AH882:AI882"/>
    <mergeCell ref="AJ882:AK882"/>
    <mergeCell ref="AL882:AM882"/>
    <mergeCell ref="AN882:AO882"/>
    <mergeCell ref="AP882:AQ882"/>
    <mergeCell ref="AR882:AS882"/>
    <mergeCell ref="AJ854:AK854"/>
    <mergeCell ref="AL854:AM854"/>
    <mergeCell ref="AN854:AO854"/>
    <mergeCell ref="AR854:AS854"/>
    <mergeCell ref="AP856:AQ856"/>
    <mergeCell ref="AP857:AQ857"/>
    <mergeCell ref="AP858:AQ858"/>
    <mergeCell ref="AN858:AO858"/>
    <mergeCell ref="AH873:AI873"/>
    <mergeCell ref="AJ873:AK873"/>
    <mergeCell ref="AL873:AM873"/>
    <mergeCell ref="AH874:AI874"/>
    <mergeCell ref="AJ874:AK874"/>
    <mergeCell ref="AL874:AM874"/>
    <mergeCell ref="AN883:AO883"/>
    <mergeCell ref="AP883:AQ883"/>
    <mergeCell ref="AR883:AS883"/>
    <mergeCell ref="AH884:AI884"/>
    <mergeCell ref="AJ884:AK884"/>
    <mergeCell ref="AL884:AM884"/>
    <mergeCell ref="AN884:AO884"/>
    <mergeCell ref="AP884:AQ884"/>
    <mergeCell ref="AR884:AS884"/>
    <mergeCell ref="AH885:AI885"/>
    <mergeCell ref="AJ885:AK885"/>
    <mergeCell ref="AL885:AM885"/>
    <mergeCell ref="AN885:AO885"/>
    <mergeCell ref="AP885:AQ885"/>
    <mergeCell ref="AR885:AS885"/>
    <mergeCell ref="AH886:AI886"/>
    <mergeCell ref="AJ886:AK886"/>
    <mergeCell ref="AL886:AM886"/>
    <mergeCell ref="AN886:AO886"/>
    <mergeCell ref="AP886:AQ886"/>
    <mergeCell ref="AR886:AS886"/>
    <mergeCell ref="AN887:AO887"/>
    <mergeCell ref="AP887:AQ887"/>
    <mergeCell ref="AR887:AS887"/>
    <mergeCell ref="AH888:AI888"/>
    <mergeCell ref="AJ888:AK888"/>
    <mergeCell ref="AL888:AM888"/>
    <mergeCell ref="AN888:AO888"/>
    <mergeCell ref="AP888:AQ888"/>
    <mergeCell ref="AR888:AS888"/>
    <mergeCell ref="AH889:AI889"/>
    <mergeCell ref="AJ889:AK889"/>
    <mergeCell ref="AL889:AM889"/>
    <mergeCell ref="AN889:AO889"/>
    <mergeCell ref="AP889:AQ889"/>
    <mergeCell ref="AR889:AS889"/>
    <mergeCell ref="AH890:AI890"/>
    <mergeCell ref="AJ890:AK890"/>
    <mergeCell ref="AL890:AM890"/>
    <mergeCell ref="AN890:AO890"/>
    <mergeCell ref="AP890:AQ890"/>
    <mergeCell ref="AR890:AS890"/>
    <mergeCell ref="AN891:AO891"/>
    <mergeCell ref="AP891:AQ891"/>
    <mergeCell ref="AR891:AS891"/>
    <mergeCell ref="AH892:AI892"/>
    <mergeCell ref="AJ892:AK892"/>
    <mergeCell ref="AL892:AM892"/>
    <mergeCell ref="AN892:AO892"/>
    <mergeCell ref="AP892:AQ892"/>
    <mergeCell ref="AR892:AS892"/>
    <mergeCell ref="AH893:AI893"/>
    <mergeCell ref="AJ893:AK893"/>
    <mergeCell ref="AL893:AM893"/>
    <mergeCell ref="AN893:AO893"/>
    <mergeCell ref="AP893:AQ893"/>
    <mergeCell ref="AR893:AS893"/>
    <mergeCell ref="AH894:AI894"/>
    <mergeCell ref="AJ894:AK894"/>
    <mergeCell ref="AL894:AM894"/>
    <mergeCell ref="AN894:AO894"/>
    <mergeCell ref="AP894:AQ894"/>
    <mergeCell ref="AR894:AS894"/>
    <mergeCell ref="AJ895:AK895"/>
    <mergeCell ref="AL895:AM895"/>
    <mergeCell ref="AN895:AO895"/>
    <mergeCell ref="AP895:AQ895"/>
    <mergeCell ref="AR895:AS895"/>
    <mergeCell ref="AH896:AI896"/>
    <mergeCell ref="AJ896:AK896"/>
    <mergeCell ref="AL896:AM896"/>
    <mergeCell ref="AN896:AO896"/>
    <mergeCell ref="AP896:AQ896"/>
    <mergeCell ref="AR896:AS896"/>
    <mergeCell ref="AH897:AI897"/>
    <mergeCell ref="AJ897:AK897"/>
    <mergeCell ref="AL897:AM897"/>
    <mergeCell ref="AN897:AO897"/>
    <mergeCell ref="AP897:AQ897"/>
    <mergeCell ref="AR897:AS897"/>
    <mergeCell ref="AH898:AI898"/>
    <mergeCell ref="AJ898:AK898"/>
    <mergeCell ref="AL898:AM898"/>
    <mergeCell ref="AN898:AO898"/>
    <mergeCell ref="AP898:AQ898"/>
    <mergeCell ref="AR898:AS898"/>
    <mergeCell ref="AH899:AI899"/>
    <mergeCell ref="AJ899:AK899"/>
    <mergeCell ref="AL899:AM899"/>
    <mergeCell ref="AN899:AO899"/>
    <mergeCell ref="AP899:AQ899"/>
    <mergeCell ref="AR899:AS899"/>
    <mergeCell ref="AH900:AI900"/>
    <mergeCell ref="AJ900:AK900"/>
    <mergeCell ref="AL900:AM900"/>
    <mergeCell ref="AN900:AO900"/>
    <mergeCell ref="AP900:AQ900"/>
    <mergeCell ref="AR900:AS900"/>
    <mergeCell ref="AH901:AI901"/>
    <mergeCell ref="AJ901:AK901"/>
    <mergeCell ref="AL901:AM901"/>
    <mergeCell ref="AN901:AO901"/>
    <mergeCell ref="AP901:AQ901"/>
    <mergeCell ref="AR901:AS901"/>
    <mergeCell ref="AH902:AI902"/>
    <mergeCell ref="AJ902:AK902"/>
    <mergeCell ref="AL902:AM902"/>
    <mergeCell ref="AN902:AO902"/>
    <mergeCell ref="AP902:AQ902"/>
    <mergeCell ref="AR902:AS902"/>
    <mergeCell ref="AH903:AI903"/>
    <mergeCell ref="AJ903:AK903"/>
    <mergeCell ref="AL903:AM903"/>
    <mergeCell ref="AN903:AO903"/>
    <mergeCell ref="AP903:AQ903"/>
    <mergeCell ref="AR903:AS903"/>
    <mergeCell ref="AH904:AI904"/>
    <mergeCell ref="AJ904:AK904"/>
    <mergeCell ref="AL904:AM904"/>
    <mergeCell ref="AN904:AO904"/>
    <mergeCell ref="AP904:AQ904"/>
    <mergeCell ref="AR904:AS904"/>
    <mergeCell ref="AH905:AI905"/>
    <mergeCell ref="AJ905:AK905"/>
    <mergeCell ref="AL905:AM905"/>
    <mergeCell ref="AN905:AO905"/>
    <mergeCell ref="AP905:AQ905"/>
    <mergeCell ref="AR905:AS905"/>
    <mergeCell ref="AH906:AI906"/>
    <mergeCell ref="AJ906:AK906"/>
    <mergeCell ref="AL906:AM906"/>
    <mergeCell ref="AN906:AO906"/>
    <mergeCell ref="AP906:AQ906"/>
    <mergeCell ref="AR906:AS906"/>
    <mergeCell ref="AH907:AI907"/>
    <mergeCell ref="AJ907:AK907"/>
    <mergeCell ref="AL907:AM907"/>
    <mergeCell ref="AN907:AO907"/>
    <mergeCell ref="AP907:AQ907"/>
    <mergeCell ref="AR907:AS907"/>
    <mergeCell ref="AH908:AI908"/>
    <mergeCell ref="AJ908:AK908"/>
    <mergeCell ref="AL908:AM908"/>
    <mergeCell ref="AN908:AO908"/>
    <mergeCell ref="AP908:AQ908"/>
    <mergeCell ref="AR908:AS908"/>
    <mergeCell ref="AH909:AI909"/>
    <mergeCell ref="AJ909:AK909"/>
    <mergeCell ref="AL909:AM909"/>
    <mergeCell ref="AN909:AO909"/>
    <mergeCell ref="AP909:AQ909"/>
    <mergeCell ref="AR909:AS909"/>
    <mergeCell ref="AH910:AI910"/>
    <mergeCell ref="AJ910:AK910"/>
    <mergeCell ref="AL910:AM910"/>
    <mergeCell ref="AN910:AO910"/>
    <mergeCell ref="AP910:AQ910"/>
    <mergeCell ref="AR910:AS910"/>
    <mergeCell ref="AH911:AI911"/>
    <mergeCell ref="AJ911:AK911"/>
    <mergeCell ref="AL911:AM911"/>
    <mergeCell ref="AN911:AO911"/>
    <mergeCell ref="AP911:AQ911"/>
    <mergeCell ref="AR911:AS911"/>
    <mergeCell ref="AH912:AI912"/>
    <mergeCell ref="AJ912:AK912"/>
    <mergeCell ref="AL912:AM912"/>
    <mergeCell ref="AN912:AO912"/>
    <mergeCell ref="AP912:AQ912"/>
    <mergeCell ref="AR912:AS912"/>
    <mergeCell ref="AH913:AI913"/>
    <mergeCell ref="AJ913:AK913"/>
    <mergeCell ref="AL913:AM913"/>
    <mergeCell ref="AN913:AO913"/>
    <mergeCell ref="AP913:AQ913"/>
    <mergeCell ref="AR913:AS913"/>
    <mergeCell ref="AH918:AI918"/>
    <mergeCell ref="AJ918:AK918"/>
    <mergeCell ref="AL918:AM918"/>
    <mergeCell ref="AN918:AO918"/>
    <mergeCell ref="AP918:AQ918"/>
    <mergeCell ref="AR918:AS918"/>
    <mergeCell ref="AH919:AI919"/>
    <mergeCell ref="AJ919:AK919"/>
    <mergeCell ref="AL919:AM919"/>
    <mergeCell ref="AN919:AO919"/>
    <mergeCell ref="AP919:AQ919"/>
    <mergeCell ref="AR919:AS919"/>
    <mergeCell ref="AH914:AI914"/>
    <mergeCell ref="AJ914:AK914"/>
    <mergeCell ref="AL914:AM914"/>
    <mergeCell ref="AN914:AO914"/>
    <mergeCell ref="AP914:AQ914"/>
    <mergeCell ref="AR914:AS914"/>
    <mergeCell ref="AH915:AI915"/>
    <mergeCell ref="AJ915:AK915"/>
    <mergeCell ref="AL915:AM915"/>
    <mergeCell ref="AN915:AO915"/>
    <mergeCell ref="AP915:AQ915"/>
    <mergeCell ref="AR915:AS915"/>
    <mergeCell ref="AH916:AI916"/>
    <mergeCell ref="AJ916:AK916"/>
    <mergeCell ref="AL916:AM916"/>
    <mergeCell ref="AN916:AO916"/>
    <mergeCell ref="AP916:AQ916"/>
    <mergeCell ref="AR916:AS916"/>
    <mergeCell ref="AN936:AO936"/>
    <mergeCell ref="AP936:AQ936"/>
    <mergeCell ref="B942:AD942"/>
    <mergeCell ref="AU878:AV878"/>
    <mergeCell ref="AX878:AY878"/>
    <mergeCell ref="AU879:AV879"/>
    <mergeCell ref="AX879:AY879"/>
    <mergeCell ref="AX880:AY880"/>
    <mergeCell ref="AX881:AY881"/>
    <mergeCell ref="AX882:AY882"/>
    <mergeCell ref="AX883:AY883"/>
    <mergeCell ref="AX884:AY884"/>
    <mergeCell ref="AX885:AY885"/>
    <mergeCell ref="AX886:AY886"/>
    <mergeCell ref="AX887:AY887"/>
    <mergeCell ref="AX888:AY888"/>
    <mergeCell ref="AX889:AY889"/>
    <mergeCell ref="AX890:AY890"/>
    <mergeCell ref="AX891:AY891"/>
    <mergeCell ref="AX892:AY892"/>
    <mergeCell ref="AX893:AY893"/>
    <mergeCell ref="AX894:AY894"/>
    <mergeCell ref="AX895:AY895"/>
    <mergeCell ref="AX896:AY896"/>
    <mergeCell ref="AX897:AY897"/>
    <mergeCell ref="AX898:AY898"/>
    <mergeCell ref="AH917:AI917"/>
    <mergeCell ref="AJ917:AK917"/>
    <mergeCell ref="AL917:AM917"/>
    <mergeCell ref="AN917:AO917"/>
    <mergeCell ref="AP917:AQ917"/>
    <mergeCell ref="AR917:AS917"/>
    <mergeCell ref="AU969:AV969"/>
    <mergeCell ref="AU970:AV970"/>
    <mergeCell ref="AU971:AV971"/>
    <mergeCell ref="AU972:AV972"/>
    <mergeCell ref="AU973:AV973"/>
    <mergeCell ref="AU974:AV974"/>
    <mergeCell ref="AU975:AV975"/>
    <mergeCell ref="AU976:AV976"/>
    <mergeCell ref="AU977:AV977"/>
    <mergeCell ref="AU978:AV978"/>
    <mergeCell ref="AX899:AY899"/>
    <mergeCell ref="AX900:AY900"/>
    <mergeCell ref="AX901:AY901"/>
    <mergeCell ref="AX902:AY902"/>
    <mergeCell ref="AX903:AY903"/>
    <mergeCell ref="AX904:AY904"/>
    <mergeCell ref="AX905:AY905"/>
    <mergeCell ref="AX906:AY906"/>
    <mergeCell ref="AX907:AY907"/>
    <mergeCell ref="AX908:AY908"/>
    <mergeCell ref="AX909:AY909"/>
    <mergeCell ref="AX910:AY910"/>
    <mergeCell ref="AX911:AY911"/>
    <mergeCell ref="AX912:AY912"/>
    <mergeCell ref="AX913:AY913"/>
    <mergeCell ref="AX914:AY914"/>
    <mergeCell ref="AX915:AY915"/>
    <mergeCell ref="AX916:AY916"/>
    <mergeCell ref="AX917:AY917"/>
    <mergeCell ref="AX918:AY918"/>
    <mergeCell ref="AX919:AY919"/>
    <mergeCell ref="AX936:AY936"/>
    <mergeCell ref="AU956:AV956"/>
    <mergeCell ref="AU957:AV957"/>
    <mergeCell ref="AU958:AV958"/>
    <mergeCell ref="AU959:AV959"/>
    <mergeCell ref="AU960:AV960"/>
    <mergeCell ref="AU961:AV961"/>
    <mergeCell ref="AU962:AV962"/>
    <mergeCell ref="AU963:AV963"/>
    <mergeCell ref="AU964:AV964"/>
    <mergeCell ref="AU965:AV965"/>
    <mergeCell ref="AU966:AV966"/>
    <mergeCell ref="AU967:AV967"/>
    <mergeCell ref="AU997:AV997"/>
    <mergeCell ref="AX956:AY956"/>
    <mergeCell ref="AX957:AY957"/>
    <mergeCell ref="AX958:AY958"/>
    <mergeCell ref="AX959:AY959"/>
    <mergeCell ref="AX960:AY960"/>
    <mergeCell ref="AX961:AY961"/>
    <mergeCell ref="AX962:AY962"/>
    <mergeCell ref="AX963:AY963"/>
    <mergeCell ref="AX964:AY964"/>
    <mergeCell ref="AX965:AY965"/>
    <mergeCell ref="AX966:AY966"/>
    <mergeCell ref="AX967:AY967"/>
    <mergeCell ref="AX968:AY968"/>
    <mergeCell ref="AX969:AY969"/>
    <mergeCell ref="AX970:AY970"/>
    <mergeCell ref="AU988:AV988"/>
    <mergeCell ref="AU989:AV989"/>
    <mergeCell ref="AU990:AV990"/>
    <mergeCell ref="AX1014:AY1014"/>
    <mergeCell ref="AX997:AY997"/>
    <mergeCell ref="AU996:AV996"/>
    <mergeCell ref="AU991:AV991"/>
    <mergeCell ref="AU992:AV992"/>
    <mergeCell ref="AU993:AV993"/>
    <mergeCell ref="AU994:AV994"/>
    <mergeCell ref="AU995:AV995"/>
    <mergeCell ref="AU983:AV983"/>
    <mergeCell ref="AU984:AV984"/>
    <mergeCell ref="AU998:AV998"/>
    <mergeCell ref="AU999:AV999"/>
    <mergeCell ref="AU1000:AV1000"/>
    <mergeCell ref="AU1001:AV1001"/>
    <mergeCell ref="AU1002:AV1002"/>
    <mergeCell ref="AU1003:AV1003"/>
    <mergeCell ref="AU1004:AV1004"/>
    <mergeCell ref="AU1005:AV1005"/>
    <mergeCell ref="AU1006:AV1006"/>
    <mergeCell ref="AU1007:AV1007"/>
    <mergeCell ref="AH956:AI956"/>
    <mergeCell ref="AJ956:AK956"/>
    <mergeCell ref="AL956:AM956"/>
    <mergeCell ref="AN956:AO956"/>
    <mergeCell ref="AP956:AQ956"/>
    <mergeCell ref="AR956:AS956"/>
    <mergeCell ref="AH957:AI957"/>
    <mergeCell ref="AJ957:AK957"/>
    <mergeCell ref="AL957:AM957"/>
    <mergeCell ref="AN957:AO957"/>
    <mergeCell ref="AP957:AQ957"/>
    <mergeCell ref="AR957:AS957"/>
    <mergeCell ref="AH958:AI958"/>
    <mergeCell ref="AJ958:AK958"/>
    <mergeCell ref="AL958:AM958"/>
    <mergeCell ref="AN958:AO958"/>
    <mergeCell ref="AP958:AQ958"/>
    <mergeCell ref="AU968:AV968"/>
    <mergeCell ref="AR958:AS958"/>
    <mergeCell ref="AH959:AI959"/>
    <mergeCell ref="AJ959:AK959"/>
    <mergeCell ref="AL959:AM959"/>
    <mergeCell ref="AN959:AO959"/>
    <mergeCell ref="AP959:AQ959"/>
    <mergeCell ref="AR959:AS959"/>
    <mergeCell ref="AH960:AI960"/>
    <mergeCell ref="AX975:AY975"/>
    <mergeCell ref="AX976:AY976"/>
    <mergeCell ref="AX977:AY977"/>
    <mergeCell ref="AJ960:AK960"/>
    <mergeCell ref="AL960:AM960"/>
    <mergeCell ref="AN960:AO960"/>
    <mergeCell ref="AP960:AQ960"/>
    <mergeCell ref="AR960:AS960"/>
    <mergeCell ref="AH961:AI961"/>
    <mergeCell ref="AJ961:AK961"/>
    <mergeCell ref="AL961:AM961"/>
    <mergeCell ref="AN961:AO961"/>
    <mergeCell ref="AP961:AQ961"/>
    <mergeCell ref="AR961:AS961"/>
    <mergeCell ref="AH962:AI962"/>
    <mergeCell ref="AJ962:AK962"/>
    <mergeCell ref="AL962:AM962"/>
    <mergeCell ref="AN962:AO962"/>
    <mergeCell ref="AP962:AQ962"/>
    <mergeCell ref="AR962:AS962"/>
    <mergeCell ref="AH963:AI963"/>
    <mergeCell ref="AJ963:AK963"/>
    <mergeCell ref="AL963:AM963"/>
    <mergeCell ref="AN963:AO963"/>
    <mergeCell ref="AP963:AQ963"/>
    <mergeCell ref="AR963:AS963"/>
    <mergeCell ref="AH964:AI964"/>
    <mergeCell ref="AJ964:AK964"/>
    <mergeCell ref="AL964:AM964"/>
    <mergeCell ref="AN964:AO964"/>
    <mergeCell ref="AP964:AQ964"/>
    <mergeCell ref="AR964:AS964"/>
    <mergeCell ref="AH965:AI965"/>
    <mergeCell ref="AJ965:AK965"/>
    <mergeCell ref="AL965:AM965"/>
    <mergeCell ref="AN965:AO965"/>
    <mergeCell ref="AP965:AQ965"/>
    <mergeCell ref="AR965:AS965"/>
    <mergeCell ref="AH966:AI966"/>
    <mergeCell ref="AJ966:AK966"/>
    <mergeCell ref="AL966:AM966"/>
    <mergeCell ref="AN966:AO966"/>
    <mergeCell ref="AP966:AQ966"/>
    <mergeCell ref="AR966:AS966"/>
    <mergeCell ref="AH967:AI967"/>
    <mergeCell ref="AJ967:AK967"/>
    <mergeCell ref="AL967:AM967"/>
    <mergeCell ref="AN967:AO967"/>
    <mergeCell ref="AP967:AQ967"/>
    <mergeCell ref="AR967:AS967"/>
    <mergeCell ref="AH968:AI968"/>
    <mergeCell ref="AJ968:AK968"/>
    <mergeCell ref="AL968:AM968"/>
    <mergeCell ref="AN968:AO968"/>
    <mergeCell ref="AP968:AQ968"/>
    <mergeCell ref="AR968:AS968"/>
    <mergeCell ref="AH969:AI969"/>
    <mergeCell ref="AJ969:AK969"/>
    <mergeCell ref="AL969:AM969"/>
    <mergeCell ref="AN969:AO969"/>
    <mergeCell ref="AP969:AQ969"/>
    <mergeCell ref="AR969:AS969"/>
    <mergeCell ref="AH970:AI970"/>
    <mergeCell ref="AJ970:AK970"/>
    <mergeCell ref="AL970:AM970"/>
    <mergeCell ref="AN970:AO970"/>
    <mergeCell ref="AP970:AQ970"/>
    <mergeCell ref="AR970:AS970"/>
    <mergeCell ref="AH971:AI971"/>
    <mergeCell ref="AJ971:AK971"/>
    <mergeCell ref="AL971:AM971"/>
    <mergeCell ref="AN971:AO971"/>
    <mergeCell ref="AP971:AQ971"/>
    <mergeCell ref="AR971:AS971"/>
    <mergeCell ref="AH972:AI972"/>
    <mergeCell ref="AJ972:AK972"/>
    <mergeCell ref="AL972:AM972"/>
    <mergeCell ref="AN972:AO972"/>
    <mergeCell ref="AP972:AQ972"/>
    <mergeCell ref="AR972:AS972"/>
    <mergeCell ref="AH973:AI973"/>
    <mergeCell ref="AJ973:AK973"/>
    <mergeCell ref="AL973:AM973"/>
    <mergeCell ref="AN973:AO973"/>
    <mergeCell ref="AP973:AQ973"/>
    <mergeCell ref="AR973:AS973"/>
    <mergeCell ref="AH974:AI974"/>
    <mergeCell ref="AJ974:AK974"/>
    <mergeCell ref="AL974:AM974"/>
    <mergeCell ref="AN974:AO974"/>
    <mergeCell ref="AP974:AQ974"/>
    <mergeCell ref="AR974:AS974"/>
    <mergeCell ref="AH975:AI975"/>
    <mergeCell ref="AJ975:AK975"/>
    <mergeCell ref="AL975:AM975"/>
    <mergeCell ref="AN975:AO975"/>
    <mergeCell ref="AP975:AQ975"/>
    <mergeCell ref="AR975:AS975"/>
    <mergeCell ref="AH976:AI976"/>
    <mergeCell ref="AJ976:AK976"/>
    <mergeCell ref="AL976:AM976"/>
    <mergeCell ref="AN976:AO976"/>
    <mergeCell ref="AP976:AQ976"/>
    <mergeCell ref="AR976:AS976"/>
    <mergeCell ref="AH977:AI977"/>
    <mergeCell ref="AJ977:AK977"/>
    <mergeCell ref="AL977:AM977"/>
    <mergeCell ref="AN977:AO977"/>
    <mergeCell ref="AP977:AQ977"/>
    <mergeCell ref="AR977:AS977"/>
    <mergeCell ref="AH978:AI978"/>
    <mergeCell ref="AJ978:AK978"/>
    <mergeCell ref="AL978:AM978"/>
    <mergeCell ref="AN978:AO978"/>
    <mergeCell ref="AP978:AQ978"/>
    <mergeCell ref="AR978:AS978"/>
    <mergeCell ref="AH979:AI979"/>
    <mergeCell ref="AJ979:AK979"/>
    <mergeCell ref="AL979:AM979"/>
    <mergeCell ref="AN979:AO979"/>
    <mergeCell ref="AP979:AQ979"/>
    <mergeCell ref="AR979:AS979"/>
    <mergeCell ref="AH980:AI980"/>
    <mergeCell ref="AJ980:AK980"/>
    <mergeCell ref="AL980:AM980"/>
    <mergeCell ref="AN980:AO980"/>
    <mergeCell ref="AP980:AQ980"/>
    <mergeCell ref="AR980:AS980"/>
    <mergeCell ref="AH981:AI981"/>
    <mergeCell ref="AJ981:AK981"/>
    <mergeCell ref="AL981:AM981"/>
    <mergeCell ref="AN981:AO981"/>
    <mergeCell ref="AP981:AQ981"/>
    <mergeCell ref="AR981:AS981"/>
    <mergeCell ref="AH982:AI982"/>
    <mergeCell ref="AJ982:AK982"/>
    <mergeCell ref="AL982:AM982"/>
    <mergeCell ref="AN982:AO982"/>
    <mergeCell ref="AP982:AQ982"/>
    <mergeCell ref="AR982:AS982"/>
    <mergeCell ref="AH983:AI983"/>
    <mergeCell ref="AJ983:AK983"/>
    <mergeCell ref="AL983:AM983"/>
    <mergeCell ref="AN983:AO983"/>
    <mergeCell ref="AP983:AQ983"/>
    <mergeCell ref="AR983:AS983"/>
    <mergeCell ref="AH984:AI984"/>
    <mergeCell ref="AJ984:AK984"/>
    <mergeCell ref="AL984:AM984"/>
    <mergeCell ref="AN984:AO984"/>
    <mergeCell ref="AP984:AQ984"/>
    <mergeCell ref="AR984:AS984"/>
    <mergeCell ref="AH985:AI985"/>
    <mergeCell ref="AJ985:AK985"/>
    <mergeCell ref="AL985:AM985"/>
    <mergeCell ref="AN985:AO985"/>
    <mergeCell ref="AP985:AQ985"/>
    <mergeCell ref="AR985:AS985"/>
    <mergeCell ref="AH986:AI986"/>
    <mergeCell ref="AJ986:AK986"/>
    <mergeCell ref="AL986:AM986"/>
    <mergeCell ref="AN986:AO986"/>
    <mergeCell ref="AP986:AQ986"/>
    <mergeCell ref="AR986:AS986"/>
    <mergeCell ref="AH987:AI987"/>
    <mergeCell ref="AJ987:AK987"/>
    <mergeCell ref="AL987:AM987"/>
    <mergeCell ref="AN987:AO987"/>
    <mergeCell ref="AP987:AQ987"/>
    <mergeCell ref="AR987:AS987"/>
    <mergeCell ref="AH988:AI988"/>
    <mergeCell ref="AJ988:AK988"/>
    <mergeCell ref="AL988:AM988"/>
    <mergeCell ref="AN988:AO988"/>
    <mergeCell ref="AP988:AQ988"/>
    <mergeCell ref="AR988:AS988"/>
    <mergeCell ref="AH989:AI989"/>
    <mergeCell ref="AJ989:AK989"/>
    <mergeCell ref="AL989:AM989"/>
    <mergeCell ref="AN989:AO989"/>
    <mergeCell ref="AP989:AQ989"/>
    <mergeCell ref="AR989:AS989"/>
    <mergeCell ref="AH990:AI990"/>
    <mergeCell ref="AJ990:AK990"/>
    <mergeCell ref="AL990:AM990"/>
    <mergeCell ref="AN990:AO990"/>
    <mergeCell ref="AP990:AQ990"/>
    <mergeCell ref="AR990:AS990"/>
    <mergeCell ref="AH991:AI991"/>
    <mergeCell ref="AJ991:AK991"/>
    <mergeCell ref="AL991:AM991"/>
    <mergeCell ref="AN991:AO991"/>
    <mergeCell ref="AP991:AQ991"/>
    <mergeCell ref="AR991:AS991"/>
    <mergeCell ref="AH997:AI997"/>
    <mergeCell ref="AJ997:AK997"/>
    <mergeCell ref="AL997:AM997"/>
    <mergeCell ref="AN997:AO997"/>
    <mergeCell ref="AP997:AQ997"/>
    <mergeCell ref="AR997:AS997"/>
    <mergeCell ref="AH992:AI992"/>
    <mergeCell ref="AJ992:AK992"/>
    <mergeCell ref="AL992:AM992"/>
    <mergeCell ref="AN992:AO992"/>
    <mergeCell ref="AP992:AQ992"/>
    <mergeCell ref="AR992:AS992"/>
    <mergeCell ref="AH993:AI993"/>
    <mergeCell ref="AJ993:AK993"/>
    <mergeCell ref="AL993:AM993"/>
    <mergeCell ref="AN993:AO993"/>
    <mergeCell ref="AP993:AQ993"/>
    <mergeCell ref="AR993:AS993"/>
    <mergeCell ref="AH994:AI994"/>
    <mergeCell ref="AJ994:AK994"/>
    <mergeCell ref="AL994:AM994"/>
    <mergeCell ref="AN994:AO994"/>
    <mergeCell ref="AP994:AQ994"/>
    <mergeCell ref="AR994:AS994"/>
    <mergeCell ref="AP996:AQ996"/>
    <mergeCell ref="AR996:AS996"/>
    <mergeCell ref="BB955:BV955"/>
    <mergeCell ref="BW955:CB955"/>
    <mergeCell ref="CD955:CD956"/>
    <mergeCell ref="CE955:CH955"/>
    <mergeCell ref="CP955:CP956"/>
    <mergeCell ref="CQ955:CS955"/>
    <mergeCell ref="CT955:CX955"/>
    <mergeCell ref="DA955:DA956"/>
    <mergeCell ref="DB955:DG955"/>
    <mergeCell ref="DL955:DL956"/>
    <mergeCell ref="BA955:BA956"/>
    <mergeCell ref="BA954:DL954"/>
    <mergeCell ref="DN956:DO956"/>
    <mergeCell ref="AX992:AY992"/>
    <mergeCell ref="AX993:AY993"/>
    <mergeCell ref="AX994:AY994"/>
    <mergeCell ref="AX978:AY978"/>
    <mergeCell ref="AX979:AY979"/>
    <mergeCell ref="AX980:AY980"/>
    <mergeCell ref="AX981:AY981"/>
    <mergeCell ref="AX982:AY982"/>
    <mergeCell ref="AX983:AY983"/>
    <mergeCell ref="AX984:AY984"/>
    <mergeCell ref="AX985:AY985"/>
    <mergeCell ref="AX986:AY986"/>
    <mergeCell ref="AX987:AY987"/>
    <mergeCell ref="AX988:AY988"/>
    <mergeCell ref="AX989:AY989"/>
    <mergeCell ref="AX973:AY973"/>
    <mergeCell ref="AX974:AY974"/>
    <mergeCell ref="AX971:AY971"/>
    <mergeCell ref="AX972:AY972"/>
    <mergeCell ref="DQ956:DR956"/>
    <mergeCell ref="DN957:DO957"/>
    <mergeCell ref="DQ957:DR957"/>
    <mergeCell ref="CC955:CC956"/>
    <mergeCell ref="CI955:CI956"/>
    <mergeCell ref="CJ955:CJ956"/>
    <mergeCell ref="CK955:CK956"/>
    <mergeCell ref="CL955:CL956"/>
    <mergeCell ref="CM955:CM956"/>
    <mergeCell ref="CN955:CN956"/>
    <mergeCell ref="CO955:CO956"/>
    <mergeCell ref="CY955:CY956"/>
    <mergeCell ref="CZ955:CZ956"/>
    <mergeCell ref="DH955:DH956"/>
    <mergeCell ref="DI955:DI956"/>
    <mergeCell ref="DJ955:DJ956"/>
    <mergeCell ref="DK955:DK956"/>
    <mergeCell ref="DQ958:DR958"/>
    <mergeCell ref="DQ959:DR959"/>
    <mergeCell ref="DQ960:DR960"/>
    <mergeCell ref="DQ961:DR961"/>
    <mergeCell ref="DQ962:DR962"/>
    <mergeCell ref="DQ963:DR963"/>
    <mergeCell ref="DQ964:DR964"/>
    <mergeCell ref="DQ965:DR965"/>
    <mergeCell ref="DQ966:DR966"/>
    <mergeCell ref="DQ967:DR967"/>
    <mergeCell ref="DQ968:DR968"/>
    <mergeCell ref="DQ969:DR969"/>
    <mergeCell ref="DQ970:DR970"/>
    <mergeCell ref="DQ971:DR971"/>
    <mergeCell ref="DQ972:DR972"/>
    <mergeCell ref="DQ973:DR973"/>
    <mergeCell ref="DQ974:DR974"/>
    <mergeCell ref="DQ975:DR975"/>
    <mergeCell ref="DQ976:DR976"/>
    <mergeCell ref="DQ977:DR977"/>
    <mergeCell ref="DQ978:DR978"/>
    <mergeCell ref="DQ979:DR979"/>
    <mergeCell ref="DQ980:DR980"/>
    <mergeCell ref="DQ981:DR981"/>
    <mergeCell ref="DQ982:DR982"/>
    <mergeCell ref="DQ983:DR983"/>
    <mergeCell ref="DQ984:DR984"/>
    <mergeCell ref="DQ985:DR985"/>
    <mergeCell ref="DQ986:DR986"/>
    <mergeCell ref="DQ987:DR987"/>
    <mergeCell ref="DQ988:DR988"/>
    <mergeCell ref="DQ989:DR989"/>
    <mergeCell ref="DQ990:DR990"/>
    <mergeCell ref="DQ991:DR991"/>
    <mergeCell ref="AR1226:AS1226"/>
    <mergeCell ref="AR1227:AS1227"/>
    <mergeCell ref="DQ992:DR992"/>
    <mergeCell ref="DQ993:DR993"/>
    <mergeCell ref="DQ994:DR994"/>
    <mergeCell ref="DQ995:DR995"/>
    <mergeCell ref="DQ996:DR996"/>
    <mergeCell ref="DQ997:DR997"/>
    <mergeCell ref="DQ1014:DR1014"/>
    <mergeCell ref="AX996:AY996"/>
    <mergeCell ref="AX1012:AY1012"/>
    <mergeCell ref="AX1013:AY1013"/>
    <mergeCell ref="DQ998:DR998"/>
    <mergeCell ref="DQ999:DR999"/>
    <mergeCell ref="DQ1000:DR1000"/>
    <mergeCell ref="DQ1001:DR1001"/>
    <mergeCell ref="DQ1002:DR1002"/>
    <mergeCell ref="DQ1003:DR1003"/>
    <mergeCell ref="DQ1004:DR1004"/>
    <mergeCell ref="DQ1005:DR1005"/>
    <mergeCell ref="DQ1006:DR1006"/>
    <mergeCell ref="DQ1007:DR1007"/>
    <mergeCell ref="DQ1008:DR1008"/>
    <mergeCell ref="DQ1009:DR1009"/>
    <mergeCell ref="AX995:AY995"/>
    <mergeCell ref="AU1008:AV1008"/>
    <mergeCell ref="AU1009:AV1009"/>
    <mergeCell ref="AU1010:AV1010"/>
    <mergeCell ref="AU1011:AV1011"/>
    <mergeCell ref="AU1012:AV1012"/>
    <mergeCell ref="AU1013:AV1013"/>
    <mergeCell ref="AR1007:AS1007"/>
    <mergeCell ref="AH1209:AI1209"/>
    <mergeCell ref="AH1210:AI1210"/>
    <mergeCell ref="AK1208:AP1208"/>
    <mergeCell ref="AK1209:AL1209"/>
    <mergeCell ref="AM1209:AN1209"/>
    <mergeCell ref="AO1209:AP1209"/>
    <mergeCell ref="AR1209:AS1209"/>
    <mergeCell ref="AK1210:AL1210"/>
    <mergeCell ref="AM1210:AN1210"/>
    <mergeCell ref="AO1210:AP1210"/>
    <mergeCell ref="AR1210:AS1210"/>
    <mergeCell ref="AN1014:AO1014"/>
    <mergeCell ref="AP1014:AQ1014"/>
    <mergeCell ref="AH995:AI995"/>
    <mergeCell ref="AJ995:AK995"/>
    <mergeCell ref="AL995:AM995"/>
    <mergeCell ref="AN995:AO995"/>
    <mergeCell ref="AP995:AQ995"/>
    <mergeCell ref="AR995:AS995"/>
    <mergeCell ref="AH996:AI996"/>
    <mergeCell ref="AJ996:AK996"/>
    <mergeCell ref="AL996:AM996"/>
    <mergeCell ref="AN996:AO996"/>
    <mergeCell ref="AH1203:AI1203"/>
    <mergeCell ref="AJ1203:AK1203"/>
    <mergeCell ref="AL1203:AM1203"/>
    <mergeCell ref="AH1204:AI1204"/>
    <mergeCell ref="AJ1204:AK1204"/>
    <mergeCell ref="AL1204:AM1204"/>
    <mergeCell ref="AH1001:AI1001"/>
    <mergeCell ref="AJ1001:AK1001"/>
    <mergeCell ref="AL1001:AM1001"/>
    <mergeCell ref="AR1261:AS1261"/>
    <mergeCell ref="AR1228:AS1228"/>
    <mergeCell ref="AR1229:AS1229"/>
    <mergeCell ref="AR1230:AS1230"/>
    <mergeCell ref="AR1231:AS1231"/>
    <mergeCell ref="AR1232:AS1232"/>
    <mergeCell ref="AR1233:AS1233"/>
    <mergeCell ref="AR1234:AS1234"/>
    <mergeCell ref="AR1235:AS1235"/>
    <mergeCell ref="AR1236:AS1236"/>
    <mergeCell ref="AR1237:AS1237"/>
    <mergeCell ref="AR1238:AS1238"/>
    <mergeCell ref="AR1239:AS1239"/>
    <mergeCell ref="AR1240:AS1240"/>
    <mergeCell ref="AR1241:AS1241"/>
    <mergeCell ref="AR1242:AS1242"/>
    <mergeCell ref="AR1243:AS1243"/>
    <mergeCell ref="AR1244:AS1244"/>
    <mergeCell ref="B1181:AD1181"/>
    <mergeCell ref="AR1245:AS1245"/>
    <mergeCell ref="AR1246:AS1246"/>
    <mergeCell ref="AR1247:AS1247"/>
    <mergeCell ref="AR1248:AS1248"/>
    <mergeCell ref="AR1249:AS1249"/>
    <mergeCell ref="AR1250:AS1250"/>
    <mergeCell ref="AR1251:AS1251"/>
    <mergeCell ref="AR1252:AS1252"/>
    <mergeCell ref="AR1253:AS1253"/>
    <mergeCell ref="AR1254:AS1254"/>
    <mergeCell ref="AR1255:AS1255"/>
    <mergeCell ref="AR1256:AS1256"/>
    <mergeCell ref="AR1257:AS1257"/>
    <mergeCell ref="AR1258:AS1258"/>
    <mergeCell ref="AR1259:AS1259"/>
    <mergeCell ref="AR1260:AS1260"/>
    <mergeCell ref="AR1211:AS1211"/>
    <mergeCell ref="AR1212:AS1212"/>
    <mergeCell ref="AR1213:AS1213"/>
    <mergeCell ref="AR1214:AS1214"/>
    <mergeCell ref="AR1215:AS1215"/>
    <mergeCell ref="AR1216:AS1216"/>
    <mergeCell ref="AR1217:AS1217"/>
    <mergeCell ref="AR1218:AS1218"/>
    <mergeCell ref="AR1219:AS1219"/>
    <mergeCell ref="AR1220:AS1220"/>
    <mergeCell ref="AR1221:AS1221"/>
    <mergeCell ref="AR1222:AS1222"/>
    <mergeCell ref="AR1223:AS1223"/>
    <mergeCell ref="AR1224:AS1224"/>
    <mergeCell ref="AR1225:AS1225"/>
    <mergeCell ref="BP854:BQ854"/>
    <mergeCell ref="AZ855:BA855"/>
    <mergeCell ref="BJ855:BK855"/>
    <mergeCell ref="BP855:BQ855"/>
    <mergeCell ref="AZ856:BA856"/>
    <mergeCell ref="BJ856:BK856"/>
    <mergeCell ref="BP856:BQ856"/>
    <mergeCell ref="AZ857:BA857"/>
    <mergeCell ref="BJ857:BK857"/>
    <mergeCell ref="BP857:BQ857"/>
    <mergeCell ref="BJ847:BK847"/>
    <mergeCell ref="BM847:BN847"/>
    <mergeCell ref="BP847:BQ847"/>
    <mergeCell ref="BJ848:BK848"/>
    <mergeCell ref="BM848:BN848"/>
    <mergeCell ref="BP848:BQ848"/>
    <mergeCell ref="B1275:AD1275"/>
    <mergeCell ref="AR1262:AS1262"/>
    <mergeCell ref="AR1263:AS1263"/>
    <mergeCell ref="AR1264:AS1264"/>
    <mergeCell ref="AR1265:AS1265"/>
    <mergeCell ref="AR1266:AS1266"/>
    <mergeCell ref="AR1267:AS1267"/>
    <mergeCell ref="AR1268:AS1268"/>
    <mergeCell ref="AR1269:AS1269"/>
    <mergeCell ref="AR1270:AS1270"/>
    <mergeCell ref="AU1209:AV1209"/>
    <mergeCell ref="AU1210:AV1210"/>
    <mergeCell ref="AX1209:AY1209"/>
    <mergeCell ref="AX1210:AY1210"/>
    <mergeCell ref="B1179:AD1179"/>
    <mergeCell ref="B1180:AD1180"/>
    <mergeCell ref="BJ858:BK858"/>
    <mergeCell ref="BP858:BQ858"/>
    <mergeCell ref="B401:AD401"/>
    <mergeCell ref="AX846:BA846"/>
    <mergeCell ref="BC846:BH846"/>
    <mergeCell ref="BS846:BX846"/>
    <mergeCell ref="AZ847:BA847"/>
    <mergeCell ref="BG847:BH847"/>
    <mergeCell ref="BW847:BX847"/>
    <mergeCell ref="AZ848:BA848"/>
    <mergeCell ref="BG848:BH848"/>
    <mergeCell ref="BW848:BX848"/>
    <mergeCell ref="AZ849:BA849"/>
    <mergeCell ref="BJ849:BK849"/>
    <mergeCell ref="BP849:BQ849"/>
    <mergeCell ref="BW849:BX849"/>
    <mergeCell ref="AZ850:BA850"/>
    <mergeCell ref="BJ850:BK850"/>
    <mergeCell ref="BP850:BQ850"/>
    <mergeCell ref="BW850:BX850"/>
    <mergeCell ref="AZ851:BA851"/>
    <mergeCell ref="BJ851:BK851"/>
    <mergeCell ref="BP851:BQ851"/>
    <mergeCell ref="AZ852:BA852"/>
    <mergeCell ref="BJ852:BK852"/>
    <mergeCell ref="BP852:BQ852"/>
    <mergeCell ref="AZ853:BA853"/>
    <mergeCell ref="BJ853:BK853"/>
    <mergeCell ref="BP853:BQ853"/>
    <mergeCell ref="AZ854:BA854"/>
    <mergeCell ref="BJ854:BK854"/>
    <mergeCell ref="AH407:AI407"/>
    <mergeCell ref="AP457:AQ457"/>
    <mergeCell ref="AP458:AQ458"/>
    <mergeCell ref="AP459:AQ459"/>
    <mergeCell ref="AP460:AQ460"/>
    <mergeCell ref="AP461:AQ461"/>
    <mergeCell ref="AP462:AQ462"/>
    <mergeCell ref="AP464:AQ464"/>
    <mergeCell ref="AP425:AQ425"/>
    <mergeCell ref="AP426:AQ426"/>
    <mergeCell ref="AP427:AQ427"/>
    <mergeCell ref="AP428:AQ428"/>
    <mergeCell ref="AP429:AQ429"/>
    <mergeCell ref="AP430:AQ430"/>
    <mergeCell ref="AP431:AQ431"/>
    <mergeCell ref="AP432:AQ432"/>
    <mergeCell ref="AP433:AQ433"/>
    <mergeCell ref="AP434:AQ434"/>
    <mergeCell ref="AP435:AQ435"/>
    <mergeCell ref="AP436:AQ436"/>
    <mergeCell ref="AP437:AQ437"/>
    <mergeCell ref="AP438:AQ438"/>
    <mergeCell ref="AP439:AQ439"/>
    <mergeCell ref="AP440:AQ440"/>
    <mergeCell ref="BB349:BM349"/>
    <mergeCell ref="BU386:BV386"/>
    <mergeCell ref="BU387:BV387"/>
    <mergeCell ref="BU388:BV388"/>
    <mergeCell ref="BU389:BV389"/>
    <mergeCell ref="BU390:BV390"/>
    <mergeCell ref="BU391:BV391"/>
    <mergeCell ref="BU385:CD385"/>
    <mergeCell ref="BA424:BB424"/>
    <mergeCell ref="AH408:AI408"/>
    <mergeCell ref="AP450:AQ450"/>
    <mergeCell ref="AP451:AQ451"/>
    <mergeCell ref="AP452:AQ452"/>
    <mergeCell ref="AP453:AQ453"/>
    <mergeCell ref="AP454:AQ454"/>
    <mergeCell ref="AP455:AQ455"/>
    <mergeCell ref="AP456:AQ456"/>
    <mergeCell ref="AL456:AM456"/>
    <mergeCell ref="AX451:AY451"/>
    <mergeCell ref="AX452:AY452"/>
    <mergeCell ref="AX453:AY453"/>
    <mergeCell ref="AX454:AY454"/>
    <mergeCell ref="AX455:AY455"/>
    <mergeCell ref="AX456:AY456"/>
    <mergeCell ref="AJ456:AK456"/>
    <mergeCell ref="AX423:AY423"/>
    <mergeCell ref="AX424:AY424"/>
    <mergeCell ref="AU423:AV423"/>
    <mergeCell ref="AU424:AV424"/>
    <mergeCell ref="AX425:AY425"/>
    <mergeCell ref="AX426:AY426"/>
    <mergeCell ref="AX427:AY427"/>
    <mergeCell ref="BA425:BB425"/>
    <mergeCell ref="BA426:BB426"/>
    <mergeCell ref="BA427:BB427"/>
    <mergeCell ref="BA428:BB428"/>
    <mergeCell ref="BA429:BB429"/>
    <mergeCell ref="BA423:BG423"/>
    <mergeCell ref="BA879:BB879"/>
    <mergeCell ref="BA880:BB880"/>
    <mergeCell ref="BA881:BB881"/>
    <mergeCell ref="BA882:BB882"/>
    <mergeCell ref="BA883:BB883"/>
    <mergeCell ref="BA884:BB884"/>
    <mergeCell ref="BA878:BD878"/>
    <mergeCell ref="BB350:BC350"/>
    <mergeCell ref="BB351:BC351"/>
    <mergeCell ref="BB352:BC352"/>
    <mergeCell ref="BB353:BC353"/>
    <mergeCell ref="BB354:BC354"/>
    <mergeCell ref="BB355:BC355"/>
    <mergeCell ref="BE394:BF394"/>
    <mergeCell ref="BE395:BF395"/>
    <mergeCell ref="BE396:BF396"/>
    <mergeCell ref="BE397:BF397"/>
    <mergeCell ref="BE398:BF398"/>
    <mergeCell ref="BE399:BF399"/>
    <mergeCell ref="AX384:BC384"/>
    <mergeCell ref="AX385:AY385"/>
    <mergeCell ref="AZ385:BA385"/>
    <mergeCell ref="BB385:BC385"/>
    <mergeCell ref="BE385:BF385"/>
    <mergeCell ref="AX386:AY386"/>
    <mergeCell ref="AZ386:BA386"/>
  </mergeCells>
  <phoneticPr fontId="51" type="noConversion"/>
  <conditionalFormatting sqref="A1:XFD1048576">
    <cfRule type="expression" dxfId="413" priority="909" stopIfTrue="1">
      <formula>AND($A$1&lt;&gt;"",SEARCH("en blanco",A1)&gt;0)</formula>
    </cfRule>
    <cfRule type="expression" dxfId="412" priority="908" stopIfTrue="1">
      <formula>AND($A$1&lt;&gt;"",SEARCH("pase a la pregunta",A1)&gt;0)</formula>
    </cfRule>
    <cfRule type="expression" dxfId="411" priority="907" stopIfTrue="1">
      <formula>AND($A$1&lt;&gt;"",SEARCH("igual o menor",A1)&gt;0)</formula>
    </cfRule>
    <cfRule type="expression" dxfId="410" priority="904" stopIfTrue="1">
      <formula>AND($A$1&lt;&gt;"",SUM(A1)&gt;0)</formula>
    </cfRule>
    <cfRule type="expression" dxfId="409" priority="906" stopIfTrue="1">
      <formula>AND($A$1&lt;&gt;"",SEARCH("igual o mayor",A1)&gt;0)</formula>
    </cfRule>
    <cfRule type="expression" dxfId="408" priority="903" stopIfTrue="1">
      <formula>AND($A$1&lt;&gt;"",SEARCH("no puede registrar",A1)&gt;0)</formula>
    </cfRule>
    <cfRule type="expression" dxfId="407" priority="912" stopIfTrue="1">
      <formula>AND($A$1&lt;&gt;"",SEARCH("la pregunta",A1)&gt;0)</formula>
    </cfRule>
    <cfRule type="expression" dxfId="406" priority="902" stopIfTrue="1">
      <formula>AND($A$1&lt;&gt;"",SEARCH("en blanco",A1)&gt;0)</formula>
    </cfRule>
    <cfRule type="expression" dxfId="405" priority="901" stopIfTrue="1">
      <formula>AND($A$1&lt;&gt;"",SEARCH("pase a la pregunta",A1)&gt;0)</formula>
    </cfRule>
    <cfRule type="expression" dxfId="404" priority="900" stopIfTrue="1">
      <formula>AND($A$1&lt;&gt;"",SEARCH("igual o menor",A1)&gt;0)</formula>
    </cfRule>
    <cfRule type="expression" dxfId="403" priority="899" stopIfTrue="1">
      <formula>AND($A$1&lt;&gt;"",SEARCH("igual o mayor",A1)&gt;0)</formula>
    </cfRule>
    <cfRule type="expression" dxfId="402" priority="905" stopIfTrue="1">
      <formula>AND($A$1&lt;&gt;"",SEARCH("la pregunta",A1)&gt;0)</formula>
    </cfRule>
    <cfRule type="expression" dxfId="401" priority="910" stopIfTrue="1">
      <formula>AND($A$1&lt;&gt;"",SEARCH("no puede registrar",A1)&gt;0)</formula>
    </cfRule>
    <cfRule type="expression" dxfId="400" priority="911" stopIfTrue="1">
      <formula>AND($A$1&lt;&gt;"",SUM(A1)&gt;0)</formula>
    </cfRule>
  </conditionalFormatting>
  <conditionalFormatting sqref="D116:AD172 D179:AD235 D242:AD298 Y350:AD363 M386:AD395">
    <cfRule type="expression" dxfId="399" priority="411">
      <formula>$AH$33=1</formula>
    </cfRule>
  </conditionalFormatting>
  <conditionalFormatting sqref="D502:AD558">
    <cfRule type="expression" dxfId="398" priority="194">
      <formula>$AH$408=1</formula>
    </cfRule>
  </conditionalFormatting>
  <conditionalFormatting sqref="D565:AD621">
    <cfRule type="expression" dxfId="397" priority="187">
      <formula>$AH$408=1</formula>
    </cfRule>
  </conditionalFormatting>
  <conditionalFormatting sqref="D628:AD684">
    <cfRule type="expression" dxfId="396" priority="184">
      <formula>$AH$408=1</formula>
    </cfRule>
  </conditionalFormatting>
  <conditionalFormatting sqref="F366:AD366">
    <cfRule type="expression" dxfId="395" priority="372">
      <formula>$AJ$366=0</formula>
    </cfRule>
  </conditionalFormatting>
  <conditionalFormatting sqref="F397:AD397">
    <cfRule type="expression" dxfId="394" priority="352">
      <formula>$AJ$397=0</formula>
    </cfRule>
  </conditionalFormatting>
  <conditionalFormatting sqref="F483:AD483">
    <cfRule type="expression" dxfId="393" priority="340">
      <formula>$AJ$483=0</formula>
    </cfRule>
  </conditionalFormatting>
  <conditionalFormatting sqref="F938:AD938">
    <cfRule type="expression" dxfId="392" priority="254">
      <formula>$AJ$938=0</formula>
    </cfRule>
  </conditionalFormatting>
  <conditionalFormatting sqref="I179:AD235">
    <cfRule type="expression" dxfId="391" priority="215">
      <formula>$AU116=1</formula>
    </cfRule>
    <cfRule type="expression" dxfId="390" priority="384">
      <formula>EN116=1</formula>
    </cfRule>
  </conditionalFormatting>
  <conditionalFormatting sqref="I242:AD298">
    <cfRule type="expression" dxfId="389" priority="714">
      <formula>FJ116=1</formula>
    </cfRule>
    <cfRule type="expression" dxfId="388" priority="713">
      <formula>$AU116=1</formula>
    </cfRule>
  </conditionalFormatting>
  <conditionalFormatting sqref="I565:AD621">
    <cfRule type="expression" dxfId="387" priority="848">
      <formula>EN116=1</formula>
    </cfRule>
    <cfRule type="expression" dxfId="386" priority="185">
      <formula>$AU502=1</formula>
    </cfRule>
  </conditionalFormatting>
  <conditionalFormatting sqref="I628:AD684">
    <cfRule type="expression" dxfId="385" priority="849">
      <formula>$AU502=1</formula>
    </cfRule>
    <cfRule type="expression" dxfId="384" priority="850">
      <formula>FJ116=1</formula>
    </cfRule>
  </conditionalFormatting>
  <conditionalFormatting sqref="I1020:AD1076">
    <cfRule type="expression" dxfId="383" priority="168">
      <formula>$AU957=1</formula>
    </cfRule>
    <cfRule type="expression" dxfId="382" priority="894">
      <formula>EN116=1</formula>
    </cfRule>
  </conditionalFormatting>
  <conditionalFormatting sqref="I1083:AD1139">
    <cfRule type="expression" dxfId="381" priority="895">
      <formula>$AU957=1</formula>
    </cfRule>
    <cfRule type="expression" dxfId="380" priority="896">
      <formula>FJ116=1</formula>
    </cfRule>
  </conditionalFormatting>
  <conditionalFormatting sqref="K879:AD935">
    <cfRule type="expression" dxfId="379" priority="401">
      <formula>$BA40=1</formula>
    </cfRule>
  </conditionalFormatting>
  <conditionalFormatting sqref="M41:AD96">
    <cfRule type="expression" dxfId="378" priority="201">
      <formula>$BA41=1</formula>
    </cfRule>
  </conditionalFormatting>
  <conditionalFormatting sqref="M848:AD857">
    <cfRule type="expression" dxfId="377" priority="204">
      <formula>$AU848=1</formula>
    </cfRule>
    <cfRule type="expression" dxfId="376" priority="36">
      <formula>$AH$408=1</formula>
    </cfRule>
  </conditionalFormatting>
  <conditionalFormatting sqref="N957">
    <cfRule type="expression" dxfId="375" priority="4">
      <formula>DW571=1</formula>
    </cfRule>
    <cfRule type="expression" dxfId="374" priority="3">
      <formula>$AH$408=1</formula>
    </cfRule>
  </conditionalFormatting>
  <conditionalFormatting sqref="N116:AD172">
    <cfRule type="expression" dxfId="373" priority="216">
      <formula>$AU116=1</formula>
    </cfRule>
  </conditionalFormatting>
  <conditionalFormatting sqref="N502:AD558">
    <cfRule type="expression" dxfId="372" priority="192">
      <formula>$AU502=1</formula>
    </cfRule>
    <cfRule type="expression" dxfId="371" priority="856">
      <formula>DW116=1</formula>
    </cfRule>
  </conditionalFormatting>
  <conditionalFormatting sqref="N957:AD1013">
    <cfRule type="expression" dxfId="370" priority="2">
      <formula>$AU957=1</formula>
    </cfRule>
  </conditionalFormatting>
  <conditionalFormatting sqref="O116:AD172">
    <cfRule type="expression" dxfId="369" priority="382">
      <formula>DX116=1</formula>
    </cfRule>
  </conditionalFormatting>
  <conditionalFormatting sqref="O424:AD480">
    <cfRule type="expression" dxfId="368" priority="402">
      <formula>$BA40=1</formula>
    </cfRule>
  </conditionalFormatting>
  <conditionalFormatting sqref="O739:AD798">
    <cfRule type="expression" dxfId="367" priority="38">
      <formula>$AH$408=1</formula>
    </cfRule>
    <cfRule type="expression" dxfId="366" priority="310">
      <formula>$AW739</formula>
    </cfRule>
    <cfRule type="expression" dxfId="365" priority="309">
      <formula>AZ$739=1</formula>
    </cfRule>
  </conditionalFormatting>
  <conditionalFormatting sqref="O816:AD829">
    <cfRule type="expression" dxfId="364" priority="280">
      <formula>AZ$739=1</formula>
    </cfRule>
    <cfRule type="expression" dxfId="363" priority="37">
      <formula>$AH$408=1</formula>
    </cfRule>
  </conditionalFormatting>
  <conditionalFormatting sqref="O957:AD957 N958:AD1013">
    <cfRule type="expression" dxfId="362" priority="898">
      <formula>DW116=1</formula>
    </cfRule>
  </conditionalFormatting>
  <conditionalFormatting sqref="S848:X857">
    <cfRule type="expression" dxfId="361" priority="203">
      <formula>$AX848=1</formula>
    </cfRule>
  </conditionalFormatting>
  <conditionalFormatting sqref="S386:AD395">
    <cfRule type="expression" dxfId="360" priority="358">
      <formula>$AU386=1</formula>
    </cfRule>
  </conditionalFormatting>
  <conditionalFormatting sqref="Y848:AD857">
    <cfRule type="expression" dxfId="359" priority="202">
      <formula>$AZ848=1</formula>
    </cfRule>
  </conditionalFormatting>
  <conditionalFormatting sqref="Y1210:AD1269">
    <cfRule type="expression" dxfId="358" priority="226">
      <formula>$AH$1210=1</formula>
    </cfRule>
    <cfRule type="expression" dxfId="357" priority="225">
      <formula>$AW739=1</formula>
    </cfRule>
  </conditionalFormatting>
  <dataValidations disablePrompts="1" count="2">
    <dataValidation showDropDown="1" showInputMessage="1" showErrorMessage="1" sqref="C877 S878 W878 AA878 K877:K878 S423 B946:AD947 Y39 C811:AD812 C345:AD345 A39:B40 O423:Q423 U423 O422 S39 A422:B424 C422 CJ737 C952:AD952 O878 A936:A948 W423:AC423 B949:B953 A1141:AD1141 A1272:B1273 A1203 C1197:AD1197 A1195:B1197 A1191 B874 C874:AD876 A952:A953 C419:AD419 C17:AD17 D879:D934 CT738:CZ738 B1176:B1178 BD738 AZ738:BB738 BF738 BH738:BN738 BW738 BS738:BU738 BY738 BQ737 CA738:CG738 BM815 BE815:BK815 BA815 AW815:AY815 BC815 CP738 CL738:CN738 CR738 A1176:A1179 A96:B96 C879:C919 A877:A934 K879:AD934 B876:B919 B936:AD941"/>
    <dataValidation type="list" allowBlank="1" showInputMessage="1" showErrorMessage="1" sqref="M386:R395">
      <formula1>"1,2,9"</formula1>
    </dataValidation>
  </dataValidations>
  <hyperlinks>
    <hyperlink ref="AA7:AD7" location="Índice!B23" display="Índic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3 Sección V
Cuestionario</oddHeader>
    <oddFooter>&amp;LCenso Nacional de Gobiernos Estatales 2026&amp;R&amp;P de &amp;N</oddFooter>
  </headerFooter>
  <rowBreaks count="8" manualBreakCount="8">
    <brk id="300" max="30" man="1"/>
    <brk id="348" max="30" man="1"/>
    <brk id="662" max="30" man="1"/>
    <brk id="716" max="30" man="1"/>
    <brk id="759" max="30" man="1"/>
    <brk id="808" max="30" man="1"/>
    <brk id="839" max="30" man="1"/>
    <brk id="1271" max="30"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kibh xmlns="8cfb24df-c76a-48fb-92b8-e40e245fe804"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3373EE7A0D5FA54FAA07EB029AB519A7" ma:contentTypeVersion="9" ma:contentTypeDescription="Crear nuevo documento." ma:contentTypeScope="" ma:versionID="b5f16c3b677812e2e36761b40a67a9c0">
  <xsd:schema xmlns:xsd="http://www.w3.org/2001/XMLSchema" xmlns:xs="http://www.w3.org/2001/XMLSchema" xmlns:p="http://schemas.microsoft.com/office/2006/metadata/properties" xmlns:ns2="8cfb24df-c76a-48fb-92b8-e40e245fe804" targetNamespace="http://schemas.microsoft.com/office/2006/metadata/properties" ma:root="true" ma:fieldsID="06bb3350c0b6e9918a390608f0a81bea" ns2:_="">
    <xsd:import namespace="8cfb24df-c76a-48fb-92b8-e40e245fe804"/>
    <xsd:element name="properties">
      <xsd:complexType>
        <xsd:sequence>
          <xsd:element name="documentManagement">
            <xsd:complexType>
              <xsd:all>
                <xsd:element ref="ns2:kibh" minOccurs="0"/>
                <xsd:element ref="ns2:MediaServiceMetadata" minOccurs="0"/>
                <xsd:element ref="ns2:MediaServiceFastMetadata" minOccurs="0"/>
                <xsd:element ref="ns2:MediaServiceObjectDetectorVersions"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fb24df-c76a-48fb-92b8-e40e245fe804" elementFormDefault="qualified">
    <xsd:import namespace="http://schemas.microsoft.com/office/2006/documentManagement/types"/>
    <xsd:import namespace="http://schemas.microsoft.com/office/infopath/2007/PartnerControls"/>
    <xsd:element name="kibh" ma:index="8" nillable="true" ma:displayName="Descripción" ma:internalName="kibh">
      <xsd:simpleType>
        <xsd:restriction base="dms:Text"/>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1F115D4-F0E5-4F10-8BE5-37E3A395D17F}">
  <ds:schemaRefs>
    <ds:schemaRef ds:uri="8cfb24df-c76a-48fb-92b8-e40e245fe804"/>
    <ds:schemaRef ds:uri="http://schemas.microsoft.com/office/2006/metadata/properties"/>
    <ds:schemaRef ds:uri="http://schemas.microsoft.com/office/2006/documentManagement/types"/>
    <ds:schemaRef ds:uri="http://purl.org/dc/elements/1.1/"/>
    <ds:schemaRef ds:uri="http://www.w3.org/XML/1998/namespace"/>
    <ds:schemaRef ds:uri="http://purl.org/dc/dcmitype/"/>
    <ds:schemaRef ds:uri="http://purl.org/dc/terms/"/>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580AE55A-F8D1-4C2E-B336-3B289BED637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cfb24df-c76a-48fb-92b8-e40e245fe8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EFF529F-D952-41E0-87E5-52D1F9F14F5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19</vt:i4>
      </vt:variant>
    </vt:vector>
  </HeadingPairs>
  <TitlesOfParts>
    <vt:vector size="38" baseType="lpstr">
      <vt:lpstr>Índice</vt:lpstr>
      <vt:lpstr>Presentación</vt:lpstr>
      <vt:lpstr>Informantes</vt:lpstr>
      <vt:lpstr>Participantes</vt:lpstr>
      <vt:lpstr>CNGE_2026_M3_Secc1</vt:lpstr>
      <vt:lpstr>CNGE_2026_M3_Secc2</vt:lpstr>
      <vt:lpstr>CNGE_2026_M3_Secc3</vt:lpstr>
      <vt:lpstr>CNGE_2026_M3_Secc4</vt:lpstr>
      <vt:lpstr>CNGE_2026_M3_Secc5</vt:lpstr>
      <vt:lpstr>CNGE_2026_M3_Secc6</vt:lpstr>
      <vt:lpstr>CNGE_2026_M3_Secc7</vt:lpstr>
      <vt:lpstr>Complemento 1</vt:lpstr>
      <vt:lpstr>Complemento 2</vt:lpstr>
      <vt:lpstr>Complemento 3</vt:lpstr>
      <vt:lpstr>Complemento 4</vt:lpstr>
      <vt:lpstr>Complemento 5</vt:lpstr>
      <vt:lpstr>Complemento 6</vt:lpstr>
      <vt:lpstr>Anexo</vt:lpstr>
      <vt:lpstr>Glosario</vt:lpstr>
      <vt:lpstr>Anexo!Área_de_impresión</vt:lpstr>
      <vt:lpstr>CNGE_2026_M3_Secc1!Área_de_impresión</vt:lpstr>
      <vt:lpstr>CNGE_2026_M3_Secc2!Área_de_impresión</vt:lpstr>
      <vt:lpstr>CNGE_2026_M3_Secc3!Área_de_impresión</vt:lpstr>
      <vt:lpstr>CNGE_2026_M3_Secc4!Área_de_impresión</vt:lpstr>
      <vt:lpstr>CNGE_2026_M3_Secc5!Área_de_impresión</vt:lpstr>
      <vt:lpstr>CNGE_2026_M3_Secc6!Área_de_impresión</vt:lpstr>
      <vt:lpstr>CNGE_2026_M3_Secc7!Área_de_impresión</vt:lpstr>
      <vt:lpstr>'Complemento 1'!Área_de_impresión</vt:lpstr>
      <vt:lpstr>'Complemento 2'!Área_de_impresión</vt:lpstr>
      <vt:lpstr>'Complemento 3'!Área_de_impresión</vt:lpstr>
      <vt:lpstr>'Complemento 4'!Área_de_impresión</vt:lpstr>
      <vt:lpstr>'Complemento 5'!Área_de_impresión</vt:lpstr>
      <vt:lpstr>'Complemento 6'!Área_de_impresión</vt:lpstr>
      <vt:lpstr>Glosario!Área_de_impresión</vt:lpstr>
      <vt:lpstr>Índice!Área_de_impresión</vt:lpstr>
      <vt:lpstr>Informantes!Área_de_impresión</vt:lpstr>
      <vt:lpstr>Participantes!Área_de_impresión</vt:lpstr>
      <vt:lpstr>Presentación!Área_de_impresión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INEGI</dc:creator>
  <cp:lastModifiedBy>Héctor Luna Ortega</cp:lastModifiedBy>
  <cp:lastPrinted>2026-06-04T20:17:36Z</cp:lastPrinted>
  <dcterms:created xsi:type="dcterms:W3CDTF">2023-07-19T20:07:34Z</dcterms:created>
  <dcterms:modified xsi:type="dcterms:W3CDTF">2026-06-04T20:19:08Z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0x0101003373EE7A0D5FA54FAA07EB029AB519A7</vt:lpwstr>
  </property>
</Properties>
</file>